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pivotTables/pivotTable6.xml" ContentType="application/vnd.openxmlformats-officedocument.spreadsheetml.pivotTable+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Tables/pivotTable4.xml" ContentType="application/vnd.openxmlformats-officedocument.spreadsheetml.pivotTable+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pivotTables/pivotTable2.xml" ContentType="application/vnd.openxmlformats-officedocument.spreadsheetml.pivotTable+xml"/>
  <Override PartName="/xl/comments6.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pivotCache/pivotCacheDefinition4.xml" ContentType="application/vnd.openxmlformats-officedocument.spreadsheetml.pivotCacheDefinition+xml"/>
  <Override PartName="/xl/comments4.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omments1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pivotTables/pivotTable5.xml" ContentType="application/vnd.openxmlformats-officedocument.spreadsheetml.pivotTable+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pivotTables/pivotTable3.xml" ContentType="application/vnd.openxmlformats-officedocument.spreadsheetml.pivotTable+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pivotTables/pivotTable1.xml" ContentType="application/vnd.openxmlformats-officedocument.spreadsheetml.pivotTable+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comments5.xml" ContentType="application/vnd.openxmlformats-officedocument.spreadsheetml.comment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defaultThemeVersion="124226"/>
  <bookViews>
    <workbookView xWindow="312" yWindow="4380" windowWidth="14988" windowHeight="3396" firstSheet="11" activeTab="12"/>
  </bookViews>
  <sheets>
    <sheet name="CV uitv 2015 kaders per OG  (3)" sheetId="39" state="hidden" r:id="rId1"/>
    <sheet name="CV coord 2015 kaders per OG (2)" sheetId="38" state="hidden" r:id="rId2"/>
    <sheet name="werkformatie" sheetId="22" state="hidden" r:id="rId3"/>
    <sheet name="STOP 2014 CV coord" sheetId="25" state="hidden" r:id="rId4"/>
    <sheet name="STOP 2014 CV uitv" sheetId="23" state="hidden" r:id="rId5"/>
    <sheet name="CV uitv 2015 kaders per OG" sheetId="31" state="hidden" r:id="rId6"/>
    <sheet name="CV coord 2015 kaders per OG" sheetId="32" state="hidden" r:id="rId7"/>
    <sheet name="consolidatie STOP LAB VV" sheetId="49" r:id="rId8"/>
    <sheet name="consolidatie STOP CV uitv PvA" sheetId="48" r:id="rId9"/>
    <sheet name="consolidatie STOP CV uitv" sheetId="21" r:id="rId10"/>
    <sheet name="CV uitvoerend overige domeinen" sheetId="24" r:id="rId11"/>
    <sheet name="AT STOP cijfers" sheetId="5" r:id="rId12"/>
    <sheet name="AT STOP_omschrijving" sheetId="36" r:id="rId13"/>
    <sheet name="BED STOP cijfers" sheetId="10" r:id="rId14"/>
    <sheet name="BED STOP omschrijving" sheetId="27" r:id="rId15"/>
    <sheet name="DBP STOP cijfers" sheetId="40" r:id="rId16"/>
    <sheet name="DBP STOP omschrijving" sheetId="28" r:id="rId17"/>
    <sheet name="DP STOP cijfers" sheetId="13" r:id="rId18"/>
    <sheet name="DP STOP omschrijving" sheetId="29" r:id="rId19"/>
    <sheet name="DV STOP cijfers" sheetId="12" r:id="rId20"/>
    <sheet name="DV STOP omschrijving" sheetId="26" r:id="rId21"/>
    <sheet name="EUS STOP cijfers" sheetId="14" r:id="rId22"/>
    <sheet name="EUS STOP omschrijving" sheetId="43" r:id="rId23"/>
    <sheet name="HAP STOP cijfers" sheetId="9" r:id="rId24"/>
    <sheet name="HAP STOP_ omschrijving" sheetId="30" r:id="rId25"/>
    <sheet name=" IP STOP cijfers nieuw" sheetId="46" r:id="rId26"/>
    <sheet name="IP STOP_omschrijving" sheetId="37" r:id="rId27"/>
    <sheet name="MB STOP cijfers" sheetId="15" r:id="rId28"/>
    <sheet name="MB STOP_omschrijving" sheetId="34" r:id="rId29"/>
    <sheet name="PV STOP cijfers" sheetId="6" r:id="rId30"/>
    <sheet name="PV STOP_omschrijving" sheetId="35" r:id="rId31"/>
    <sheet name="VIS STOP cijfers" sheetId="16" r:id="rId32"/>
    <sheet name="VIS STOP_omschrijving" sheetId="33" r:id="rId33"/>
    <sheet name="Toezicht uren derden" sheetId="42" r:id="rId34"/>
    <sheet name="Tactische plan 2014 vs 2013" sheetId="17" state="hidden" r:id="rId35"/>
    <sheet name="Strategisch pl 26 juni 2013" sheetId="8" state="hidden" r:id="rId36"/>
    <sheet name="toezicht ip" sheetId="20" state="hidden" r:id="rId37"/>
  </sheets>
  <externalReferences>
    <externalReference r:id="rId38"/>
    <externalReference r:id="rId39"/>
    <externalReference r:id="rId40"/>
    <externalReference r:id="rId41"/>
  </externalReferences>
  <definedNames>
    <definedName name="_xlnm._FilterDatabase" localSheetId="25" hidden="1">' IP STOP cijfers nieuw'!$A$1:$DM$86</definedName>
    <definedName name="_xlnm._FilterDatabase" localSheetId="9" hidden="1">'consolidatie STOP CV uitv'!$1:$350</definedName>
    <definedName name="_xlnm._FilterDatabase" localSheetId="8" hidden="1">'consolidatie STOP CV uitv PvA'!$1:$350</definedName>
    <definedName name="_xlnm._FilterDatabase" localSheetId="7" hidden="1">'consolidatie STOP LAB VV'!$1:$350</definedName>
    <definedName name="_xlnm._FilterDatabase" localSheetId="29" hidden="1">'PV STOP cijfers'!$A$2:$DL$77</definedName>
    <definedName name="_xlnm._FilterDatabase" localSheetId="4" hidden="1">'STOP 2014 CV uitv'!$A$1:$AX$119</definedName>
    <definedName name="_xlnm._FilterDatabase" localSheetId="35" hidden="1">'Strategisch pl 26 juni 2013'!$A$1:$U$256</definedName>
    <definedName name="_xlnm._FilterDatabase" localSheetId="31" hidden="1">'VIS STOP cijfers'!$A$2:$DL$113</definedName>
    <definedName name="_xlnm.Print_Area" localSheetId="25">' IP STOP cijfers nieuw'!$A$1:$DM$95</definedName>
    <definedName name="_xlnm.Print_Titles" localSheetId="25">' IP STOP cijfers nieuw'!$A:$F</definedName>
  </definedNames>
  <calcPr calcId="125725" fullCalcOnLoad="1"/>
  <pivotCaches>
    <pivotCache cacheId="0" r:id="rId42"/>
    <pivotCache cacheId="1" r:id="rId43"/>
    <pivotCache cacheId="2" r:id="rId44"/>
    <pivotCache cacheId="3" r:id="rId45"/>
  </pivotCaches>
</workbook>
</file>

<file path=xl/calcChain.xml><?xml version="1.0" encoding="utf-8"?>
<calcChain xmlns="http://schemas.openxmlformats.org/spreadsheetml/2006/main">
  <c r="AA14" i="15"/>
  <c r="AA10"/>
  <c r="BH13"/>
  <c r="BD64" i="16"/>
  <c r="BD63"/>
  <c r="BD62"/>
  <c r="BD61"/>
  <c r="BD59"/>
  <c r="BD58"/>
  <c r="BD57"/>
  <c r="BD56"/>
  <c r="BD55"/>
  <c r="BD54"/>
  <c r="BD53"/>
  <c r="BD52"/>
  <c r="BD51"/>
  <c r="BD50"/>
  <c r="BD49"/>
  <c r="BD48"/>
  <c r="BD47"/>
  <c r="BD46"/>
  <c r="BD45"/>
  <c r="BD44"/>
  <c r="BD43"/>
  <c r="BD42"/>
  <c r="BD41"/>
  <c r="BD40"/>
  <c r="BD39"/>
  <c r="BD38"/>
  <c r="BD37"/>
  <c r="BD36"/>
  <c r="BJ64"/>
  <c r="BJ63"/>
  <c r="BJ62"/>
  <c r="BJ61"/>
  <c r="BJ59"/>
  <c r="BJ58"/>
  <c r="BJ57"/>
  <c r="BJ56"/>
  <c r="BJ50"/>
  <c r="BJ49"/>
  <c r="BJ48"/>
  <c r="BJ47"/>
  <c r="AQ13"/>
  <c r="AP13"/>
  <c r="AO13"/>
  <c r="AN13"/>
  <c r="AR62"/>
  <c r="AR64"/>
  <c r="AR63"/>
  <c r="AR51"/>
  <c r="AN64"/>
  <c r="AN60"/>
  <c r="AN54"/>
  <c r="AN52"/>
  <c r="AR52" s="1"/>
  <c r="AN50"/>
  <c r="AN48"/>
  <c r="AQ43"/>
  <c r="AP43"/>
  <c r="AO43"/>
  <c r="AN43"/>
  <c r="AQ42"/>
  <c r="AP42"/>
  <c r="AO42"/>
  <c r="AN42"/>
  <c r="AR39"/>
  <c r="AR40"/>
  <c r="AQ38"/>
  <c r="AP38"/>
  <c r="AO38"/>
  <c r="AN38"/>
  <c r="AN80"/>
  <c r="AN76"/>
  <c r="AN73"/>
  <c r="AN71"/>
  <c r="AN70"/>
  <c r="AN69"/>
  <c r="AN67"/>
  <c r="AN41"/>
  <c r="AQ23"/>
  <c r="AP23"/>
  <c r="AO23"/>
  <c r="AN23"/>
  <c r="AQ19"/>
  <c r="AP19"/>
  <c r="AO19"/>
  <c r="AN19"/>
  <c r="AQ17"/>
  <c r="AP17"/>
  <c r="AO17"/>
  <c r="AN17"/>
  <c r="AQ16"/>
  <c r="AP16"/>
  <c r="AO16"/>
  <c r="AN16"/>
  <c r="AQ15"/>
  <c r="AP15"/>
  <c r="AO15"/>
  <c r="AN15"/>
  <c r="AQ14"/>
  <c r="AP14"/>
  <c r="AO14"/>
  <c r="AN14"/>
  <c r="AQ10"/>
  <c r="AP10"/>
  <c r="AO10"/>
  <c r="AN10"/>
  <c r="AQ8"/>
  <c r="AP8"/>
  <c r="AO8"/>
  <c r="AN8"/>
  <c r="AQ7"/>
  <c r="AP7"/>
  <c r="AO7"/>
  <c r="AN7"/>
  <c r="AQ6"/>
  <c r="AP6"/>
  <c r="AO6"/>
  <c r="AN6"/>
  <c r="AQ5"/>
  <c r="AP5"/>
  <c r="AO5"/>
  <c r="AN5"/>
  <c r="AN34"/>
  <c r="AN32"/>
  <c r="AN30"/>
  <c r="AN21"/>
  <c r="AN18"/>
  <c r="AN12"/>
  <c r="AQ4"/>
  <c r="AP4"/>
  <c r="AO4"/>
  <c r="AN4"/>
  <c r="K31" i="46"/>
  <c r="BI3" i="9"/>
  <c r="AF3" i="10"/>
  <c r="BK3" s="1"/>
  <c r="BK11" i="49" s="1"/>
  <c r="AF13" i="10"/>
  <c r="I3"/>
  <c r="I11" i="49" s="1"/>
  <c r="A3"/>
  <c r="B3"/>
  <c r="C3"/>
  <c r="D3"/>
  <c r="E3"/>
  <c r="F3"/>
  <c r="G3"/>
  <c r="H3"/>
  <c r="I3"/>
  <c r="J3"/>
  <c r="K3"/>
  <c r="L3"/>
  <c r="M3"/>
  <c r="N3"/>
  <c r="O3"/>
  <c r="P3"/>
  <c r="R3"/>
  <c r="S3"/>
  <c r="T3"/>
  <c r="U3"/>
  <c r="V3"/>
  <c r="W3"/>
  <c r="X3"/>
  <c r="Y3"/>
  <c r="AA3"/>
  <c r="AB3"/>
  <c r="AC3"/>
  <c r="AD3"/>
  <c r="AE3"/>
  <c r="AF3"/>
  <c r="AH3"/>
  <c r="AI3"/>
  <c r="AJ3"/>
  <c r="AK3"/>
  <c r="AM3"/>
  <c r="AN3"/>
  <c r="AO3"/>
  <c r="AP3"/>
  <c r="AQ3"/>
  <c r="AS3"/>
  <c r="AT3"/>
  <c r="AU3"/>
  <c r="AV3"/>
  <c r="AW3"/>
  <c r="AX3"/>
  <c r="AY3"/>
  <c r="AZ3"/>
  <c r="BA3"/>
  <c r="BB3"/>
  <c r="BD3"/>
  <c r="BE3"/>
  <c r="BF3"/>
  <c r="BG3"/>
  <c r="BH3"/>
  <c r="BI3"/>
  <c r="BJ3"/>
  <c r="BL3"/>
  <c r="BM3"/>
  <c r="BN3"/>
  <c r="BO3"/>
  <c r="BP3"/>
  <c r="BR3"/>
  <c r="BS3"/>
  <c r="BT3"/>
  <c r="BU3"/>
  <c r="BV3"/>
  <c r="BW3"/>
  <c r="BZ3"/>
  <c r="CA3"/>
  <c r="CB3"/>
  <c r="CC3"/>
  <c r="CD3"/>
  <c r="CE3"/>
  <c r="CF3"/>
  <c r="CG3"/>
  <c r="CH3"/>
  <c r="CI3"/>
  <c r="CJ3"/>
  <c r="CK3"/>
  <c r="CM3"/>
  <c r="CN3"/>
  <c r="CO3"/>
  <c r="CP3"/>
  <c r="CQ3"/>
  <c r="CR3"/>
  <c r="CS3"/>
  <c r="CT3"/>
  <c r="CU3"/>
  <c r="CV3"/>
  <c r="CW3"/>
  <c r="CX3"/>
  <c r="CZ3"/>
  <c r="DA3"/>
  <c r="DB3"/>
  <c r="DC3"/>
  <c r="DD3"/>
  <c r="DE3"/>
  <c r="DF3"/>
  <c r="DG3"/>
  <c r="DH3"/>
  <c r="DI3"/>
  <c r="DJ3"/>
  <c r="DK3"/>
  <c r="A4"/>
  <c r="B4"/>
  <c r="C4"/>
  <c r="D4"/>
  <c r="E4"/>
  <c r="F4"/>
  <c r="G4"/>
  <c r="H4"/>
  <c r="I4"/>
  <c r="J4"/>
  <c r="K4"/>
  <c r="L4"/>
  <c r="M4"/>
  <c r="N4"/>
  <c r="O4"/>
  <c r="P4"/>
  <c r="R4"/>
  <c r="S4"/>
  <c r="T4"/>
  <c r="U4"/>
  <c r="V4"/>
  <c r="W4"/>
  <c r="X4"/>
  <c r="Y4"/>
  <c r="AA4"/>
  <c r="AB4"/>
  <c r="AC4"/>
  <c r="AD4"/>
  <c r="AE4"/>
  <c r="AF4"/>
  <c r="AH4"/>
  <c r="AI4"/>
  <c r="AJ4"/>
  <c r="AK4"/>
  <c r="AM4"/>
  <c r="AN4"/>
  <c r="AO4"/>
  <c r="AP4"/>
  <c r="AQ4"/>
  <c r="AS4"/>
  <c r="AT4"/>
  <c r="AU4"/>
  <c r="AV4"/>
  <c r="AW4"/>
  <c r="AX4"/>
  <c r="AY4"/>
  <c r="AZ4"/>
  <c r="BA4"/>
  <c r="BB4"/>
  <c r="BD4"/>
  <c r="BE4"/>
  <c r="BF4"/>
  <c r="BG4"/>
  <c r="BH4"/>
  <c r="BI4"/>
  <c r="BJ4"/>
  <c r="BL4"/>
  <c r="BM4"/>
  <c r="BN4"/>
  <c r="BO4"/>
  <c r="BP4"/>
  <c r="BR4"/>
  <c r="BS4"/>
  <c r="BT4"/>
  <c r="BU4"/>
  <c r="BV4"/>
  <c r="BW4"/>
  <c r="BZ4"/>
  <c r="CA4"/>
  <c r="CB4"/>
  <c r="CC4"/>
  <c r="CD4"/>
  <c r="CE4"/>
  <c r="CF4"/>
  <c r="CG4"/>
  <c r="CH4"/>
  <c r="CI4"/>
  <c r="CJ4"/>
  <c r="CK4"/>
  <c r="CM4"/>
  <c r="CN4"/>
  <c r="CO4"/>
  <c r="CP4"/>
  <c r="CQ4"/>
  <c r="CR4"/>
  <c r="CS4"/>
  <c r="CT4"/>
  <c r="CU4"/>
  <c r="CV4"/>
  <c r="CW4"/>
  <c r="CX4"/>
  <c r="CZ4"/>
  <c r="DA4"/>
  <c r="DB4"/>
  <c r="DC4"/>
  <c r="DD4"/>
  <c r="DE4"/>
  <c r="DF4"/>
  <c r="DG4"/>
  <c r="DH4"/>
  <c r="DI4"/>
  <c r="DJ4"/>
  <c r="DK4"/>
  <c r="A5"/>
  <c r="B5"/>
  <c r="C5"/>
  <c r="D5"/>
  <c r="E5"/>
  <c r="F5"/>
  <c r="G5"/>
  <c r="H5"/>
  <c r="I5"/>
  <c r="J5"/>
  <c r="K5"/>
  <c r="L5"/>
  <c r="M5"/>
  <c r="N5"/>
  <c r="O5"/>
  <c r="P5"/>
  <c r="R5"/>
  <c r="S5"/>
  <c r="T5"/>
  <c r="U5"/>
  <c r="V5"/>
  <c r="W5"/>
  <c r="X5"/>
  <c r="Y5"/>
  <c r="AA5"/>
  <c r="AB5"/>
  <c r="AC5"/>
  <c r="AD5"/>
  <c r="AE5"/>
  <c r="AF5"/>
  <c r="AH5"/>
  <c r="AI5"/>
  <c r="AJ5"/>
  <c r="AK5"/>
  <c r="AM5"/>
  <c r="AN5"/>
  <c r="AO5"/>
  <c r="AP5"/>
  <c r="AQ5"/>
  <c r="AS5"/>
  <c r="AT5"/>
  <c r="AU5"/>
  <c r="AV5"/>
  <c r="AW5"/>
  <c r="AX5"/>
  <c r="AY5"/>
  <c r="AZ5"/>
  <c r="BA5"/>
  <c r="BB5"/>
  <c r="BD5"/>
  <c r="BE5"/>
  <c r="BF5"/>
  <c r="BG5"/>
  <c r="BH5"/>
  <c r="BI5"/>
  <c r="BJ5"/>
  <c r="BL5"/>
  <c r="BM5"/>
  <c r="BN5"/>
  <c r="BO5"/>
  <c r="BP5"/>
  <c r="BR5"/>
  <c r="BS5"/>
  <c r="BT5"/>
  <c r="BU5"/>
  <c r="BV5"/>
  <c r="BW5"/>
  <c r="BZ5"/>
  <c r="CA5"/>
  <c r="CB5"/>
  <c r="CC5"/>
  <c r="CD5"/>
  <c r="CE5"/>
  <c r="CF5"/>
  <c r="CG5"/>
  <c r="CH5"/>
  <c r="CI5"/>
  <c r="CJ5"/>
  <c r="CK5"/>
  <c r="CM5"/>
  <c r="CN5"/>
  <c r="CO5"/>
  <c r="CP5"/>
  <c r="CQ5"/>
  <c r="CR5"/>
  <c r="CS5"/>
  <c r="CT5"/>
  <c r="CU5"/>
  <c r="CV5"/>
  <c r="CW5"/>
  <c r="CX5"/>
  <c r="CZ5"/>
  <c r="DA5"/>
  <c r="DB5"/>
  <c r="DC5"/>
  <c r="DD5"/>
  <c r="DE5"/>
  <c r="DF5"/>
  <c r="DG5"/>
  <c r="DH5"/>
  <c r="DI5"/>
  <c r="DJ5"/>
  <c r="DK5"/>
  <c r="A6"/>
  <c r="B6"/>
  <c r="C6"/>
  <c r="D6"/>
  <c r="E6"/>
  <c r="F6"/>
  <c r="G6"/>
  <c r="H6"/>
  <c r="I6"/>
  <c r="J6"/>
  <c r="K6"/>
  <c r="L6"/>
  <c r="M6"/>
  <c r="N6"/>
  <c r="O6"/>
  <c r="P6"/>
  <c r="R6"/>
  <c r="S6"/>
  <c r="T6"/>
  <c r="U6"/>
  <c r="V6"/>
  <c r="W6"/>
  <c r="X6"/>
  <c r="Y6"/>
  <c r="AB6"/>
  <c r="AC6"/>
  <c r="AD6"/>
  <c r="AE6"/>
  <c r="AF6"/>
  <c r="AH6"/>
  <c r="AI6"/>
  <c r="AJ6"/>
  <c r="AK6"/>
  <c r="AM6"/>
  <c r="AN6"/>
  <c r="AO6"/>
  <c r="AP6"/>
  <c r="AQ6"/>
  <c r="AS6"/>
  <c r="AT6"/>
  <c r="AU6"/>
  <c r="AV6"/>
  <c r="AW6"/>
  <c r="AX6"/>
  <c r="AY6"/>
  <c r="AZ6"/>
  <c r="BA6"/>
  <c r="BD6"/>
  <c r="BE6"/>
  <c r="BF6"/>
  <c r="BG6"/>
  <c r="BH6"/>
  <c r="BI6"/>
  <c r="BJ6"/>
  <c r="BL6"/>
  <c r="BM6"/>
  <c r="BN6"/>
  <c r="BO6"/>
  <c r="BP6"/>
  <c r="BR6"/>
  <c r="BS6"/>
  <c r="BT6"/>
  <c r="BU6"/>
  <c r="BV6"/>
  <c r="BW6"/>
  <c r="BZ6"/>
  <c r="CA6"/>
  <c r="CB6"/>
  <c r="CC6"/>
  <c r="CD6"/>
  <c r="CE6"/>
  <c r="CF6"/>
  <c r="CG6"/>
  <c r="CH6"/>
  <c r="CI6"/>
  <c r="CJ6"/>
  <c r="CK6"/>
  <c r="CM6"/>
  <c r="CN6"/>
  <c r="CO6"/>
  <c r="CP6"/>
  <c r="CQ6"/>
  <c r="CR6"/>
  <c r="CS6"/>
  <c r="CT6"/>
  <c r="CU6"/>
  <c r="CV6"/>
  <c r="CW6"/>
  <c r="CX6"/>
  <c r="CZ6"/>
  <c r="DA6"/>
  <c r="DB6"/>
  <c r="DC6"/>
  <c r="DD6"/>
  <c r="DE6"/>
  <c r="DF6"/>
  <c r="DG6"/>
  <c r="DH6"/>
  <c r="DI6"/>
  <c r="DJ6"/>
  <c r="DK6"/>
  <c r="A7"/>
  <c r="B7"/>
  <c r="C7"/>
  <c r="D7"/>
  <c r="E7"/>
  <c r="F7"/>
  <c r="G7"/>
  <c r="I7"/>
  <c r="J7"/>
  <c r="K7"/>
  <c r="L7"/>
  <c r="M7"/>
  <c r="N7"/>
  <c r="O7"/>
  <c r="P7"/>
  <c r="R7"/>
  <c r="S7"/>
  <c r="T7"/>
  <c r="U7"/>
  <c r="V7"/>
  <c r="W7"/>
  <c r="X7"/>
  <c r="Y7"/>
  <c r="AC7"/>
  <c r="AD7"/>
  <c r="AE7"/>
  <c r="AF7"/>
  <c r="AH7"/>
  <c r="AI7"/>
  <c r="AJ7"/>
  <c r="AK7"/>
  <c r="AM7"/>
  <c r="AN7"/>
  <c r="AO7"/>
  <c r="AP7"/>
  <c r="AQ7"/>
  <c r="AS7"/>
  <c r="AT7"/>
  <c r="AU7"/>
  <c r="AV7"/>
  <c r="AW7"/>
  <c r="AX7"/>
  <c r="AY7"/>
  <c r="AZ7"/>
  <c r="BA7"/>
  <c r="BB7"/>
  <c r="BD7"/>
  <c r="BE7"/>
  <c r="BF7"/>
  <c r="BG7"/>
  <c r="BH7"/>
  <c r="BI7"/>
  <c r="BJ7"/>
  <c r="BL7"/>
  <c r="BM7"/>
  <c r="BN7"/>
  <c r="BO7"/>
  <c r="BP7"/>
  <c r="BR7"/>
  <c r="BS7"/>
  <c r="BT7"/>
  <c r="BU7"/>
  <c r="BV7"/>
  <c r="BW7"/>
  <c r="BY14" i="5"/>
  <c r="BY7" i="49"/>
  <c r="BZ7"/>
  <c r="CA7"/>
  <c r="CB7"/>
  <c r="CC7"/>
  <c r="CD7"/>
  <c r="CE7"/>
  <c r="CF7"/>
  <c r="CG7"/>
  <c r="CH7"/>
  <c r="CI7"/>
  <c r="CJ7"/>
  <c r="CK7"/>
  <c r="CM7"/>
  <c r="CN7"/>
  <c r="CO7"/>
  <c r="CP7"/>
  <c r="CQ7"/>
  <c r="CR7"/>
  <c r="CS7"/>
  <c r="CT7"/>
  <c r="CU7"/>
  <c r="CV7"/>
  <c r="CW7"/>
  <c r="CX7"/>
  <c r="CZ7"/>
  <c r="DA7"/>
  <c r="DB7"/>
  <c r="DC7"/>
  <c r="DD7"/>
  <c r="DE7"/>
  <c r="DF7"/>
  <c r="DG7"/>
  <c r="DH7"/>
  <c r="DI7"/>
  <c r="DJ7"/>
  <c r="DK7"/>
  <c r="A8"/>
  <c r="B8"/>
  <c r="C8"/>
  <c r="D8"/>
  <c r="E8"/>
  <c r="F8"/>
  <c r="G8"/>
  <c r="H8"/>
  <c r="I8"/>
  <c r="J8"/>
  <c r="K8"/>
  <c r="L8"/>
  <c r="M8"/>
  <c r="N8"/>
  <c r="O8"/>
  <c r="P8"/>
  <c r="R8"/>
  <c r="S8"/>
  <c r="T8"/>
  <c r="U8"/>
  <c r="V8"/>
  <c r="W8"/>
  <c r="X8"/>
  <c r="Y8"/>
  <c r="AA8"/>
  <c r="AB8"/>
  <c r="AC8"/>
  <c r="AD8"/>
  <c r="AE8"/>
  <c r="AF8"/>
  <c r="AH8"/>
  <c r="AI8"/>
  <c r="AJ8"/>
  <c r="AK8"/>
  <c r="AM8"/>
  <c r="AN8"/>
  <c r="AO8"/>
  <c r="AP8"/>
  <c r="AQ8"/>
  <c r="AS8"/>
  <c r="AT8"/>
  <c r="AU8"/>
  <c r="AV8"/>
  <c r="AW8"/>
  <c r="AX8"/>
  <c r="AY8"/>
  <c r="AZ8"/>
  <c r="BA8"/>
  <c r="BB8"/>
  <c r="BD8"/>
  <c r="BE8"/>
  <c r="BF8"/>
  <c r="BG8"/>
  <c r="BH8"/>
  <c r="BI8"/>
  <c r="BJ8"/>
  <c r="BL8"/>
  <c r="BM8"/>
  <c r="BN8"/>
  <c r="BO8"/>
  <c r="BP8"/>
  <c r="BR8"/>
  <c r="BS8"/>
  <c r="BT8"/>
  <c r="BU8"/>
  <c r="BV8"/>
  <c r="BW8"/>
  <c r="BZ8"/>
  <c r="CA8"/>
  <c r="CB8"/>
  <c r="CC8"/>
  <c r="CD8"/>
  <c r="CE8"/>
  <c r="CF8"/>
  <c r="CG8"/>
  <c r="CH8"/>
  <c r="CI8"/>
  <c r="CJ8"/>
  <c r="CK8"/>
  <c r="CM8"/>
  <c r="CN8"/>
  <c r="CO8"/>
  <c r="CP8"/>
  <c r="CQ8"/>
  <c r="CR8"/>
  <c r="CS8"/>
  <c r="CT8"/>
  <c r="CU8"/>
  <c r="CV8"/>
  <c r="CW8"/>
  <c r="CX8"/>
  <c r="CZ8"/>
  <c r="DA8"/>
  <c r="DB8"/>
  <c r="DC8"/>
  <c r="DD8"/>
  <c r="DE8"/>
  <c r="DF8"/>
  <c r="DG8"/>
  <c r="DH8"/>
  <c r="DI8"/>
  <c r="DJ8"/>
  <c r="DK8"/>
  <c r="A9"/>
  <c r="B9"/>
  <c r="C9"/>
  <c r="D9"/>
  <c r="E9"/>
  <c r="F9"/>
  <c r="G9"/>
  <c r="H9"/>
  <c r="I9"/>
  <c r="J9"/>
  <c r="K9"/>
  <c r="L9"/>
  <c r="M9"/>
  <c r="N9"/>
  <c r="O9"/>
  <c r="P9"/>
  <c r="R9"/>
  <c r="S9"/>
  <c r="T9"/>
  <c r="U9"/>
  <c r="V9"/>
  <c r="W9"/>
  <c r="X9"/>
  <c r="Y9"/>
  <c r="AA9"/>
  <c r="AB9"/>
  <c r="AC9"/>
  <c r="AD9"/>
  <c r="AE9"/>
  <c r="AF9"/>
  <c r="AH9"/>
  <c r="AI9"/>
  <c r="AJ9"/>
  <c r="AK9"/>
  <c r="AM9"/>
  <c r="AN9"/>
  <c r="AO9"/>
  <c r="AP9"/>
  <c r="AQ9"/>
  <c r="AS9"/>
  <c r="AT9"/>
  <c r="AU9"/>
  <c r="AV9"/>
  <c r="AW9"/>
  <c r="AX9"/>
  <c r="AY9"/>
  <c r="AZ9"/>
  <c r="BA9"/>
  <c r="BB9"/>
  <c r="BD9"/>
  <c r="BE9"/>
  <c r="BF9"/>
  <c r="BG9"/>
  <c r="BH9"/>
  <c r="BI9"/>
  <c r="BJ9"/>
  <c r="BL9"/>
  <c r="BM9"/>
  <c r="BN9"/>
  <c r="BO9"/>
  <c r="BP9"/>
  <c r="BR9"/>
  <c r="BS9"/>
  <c r="BT9"/>
  <c r="BU9"/>
  <c r="BV9"/>
  <c r="BW9"/>
  <c r="BZ9"/>
  <c r="CA9"/>
  <c r="CB9"/>
  <c r="CC9"/>
  <c r="CD9"/>
  <c r="CE9"/>
  <c r="CF9"/>
  <c r="CG9"/>
  <c r="CH9"/>
  <c r="CI9"/>
  <c r="CJ9"/>
  <c r="CK9"/>
  <c r="CM9"/>
  <c r="CN9"/>
  <c r="CO9"/>
  <c r="CP9"/>
  <c r="CQ9"/>
  <c r="CR9"/>
  <c r="CS9"/>
  <c r="CT9"/>
  <c r="CU9"/>
  <c r="CV9"/>
  <c r="CW9"/>
  <c r="CX9"/>
  <c r="CZ9"/>
  <c r="DA9"/>
  <c r="DB9"/>
  <c r="DC9"/>
  <c r="DD9"/>
  <c r="DE9"/>
  <c r="DF9"/>
  <c r="DG9"/>
  <c r="DH9"/>
  <c r="DI9"/>
  <c r="DJ9"/>
  <c r="DK9"/>
  <c r="A10"/>
  <c r="B10"/>
  <c r="C10"/>
  <c r="D10"/>
  <c r="E10"/>
  <c r="F10"/>
  <c r="G10"/>
  <c r="H10"/>
  <c r="I10"/>
  <c r="J10"/>
  <c r="K10"/>
  <c r="L10"/>
  <c r="M10"/>
  <c r="N10"/>
  <c r="O10"/>
  <c r="P10"/>
  <c r="R10"/>
  <c r="S10"/>
  <c r="T10"/>
  <c r="U10"/>
  <c r="V10"/>
  <c r="W10"/>
  <c r="X10"/>
  <c r="Y10"/>
  <c r="AA10"/>
  <c r="AB10"/>
  <c r="AC10"/>
  <c r="AD10"/>
  <c r="AE10"/>
  <c r="AF10"/>
  <c r="AH10"/>
  <c r="AI10"/>
  <c r="AJ10"/>
  <c r="AK10"/>
  <c r="AM10"/>
  <c r="AN10"/>
  <c r="AO10"/>
  <c r="AP10"/>
  <c r="AQ10"/>
  <c r="AS10"/>
  <c r="AT10"/>
  <c r="AU10"/>
  <c r="AV10"/>
  <c r="AW10"/>
  <c r="AX10"/>
  <c r="AY10"/>
  <c r="AZ10"/>
  <c r="BA10"/>
  <c r="BB10"/>
  <c r="BD10"/>
  <c r="BE10"/>
  <c r="BF10"/>
  <c r="BG10"/>
  <c r="BH10"/>
  <c r="BI10"/>
  <c r="BJ10"/>
  <c r="BL10"/>
  <c r="BM10"/>
  <c r="BN10"/>
  <c r="BO10"/>
  <c r="BP10"/>
  <c r="BR10"/>
  <c r="BS10"/>
  <c r="BT10"/>
  <c r="BU10"/>
  <c r="BV10"/>
  <c r="BW10"/>
  <c r="BZ10"/>
  <c r="CA10"/>
  <c r="CB10"/>
  <c r="CC10"/>
  <c r="CD10"/>
  <c r="CE10"/>
  <c r="CF10"/>
  <c r="CG10"/>
  <c r="CH10"/>
  <c r="CI10"/>
  <c r="CJ10"/>
  <c r="CK10"/>
  <c r="CM10"/>
  <c r="CN10"/>
  <c r="CO10"/>
  <c r="CP10"/>
  <c r="CQ10"/>
  <c r="CR10"/>
  <c r="CS10"/>
  <c r="CT10"/>
  <c r="CU10"/>
  <c r="CV10"/>
  <c r="CW10"/>
  <c r="CX10"/>
  <c r="CZ10"/>
  <c r="DA10"/>
  <c r="DB10"/>
  <c r="DC10"/>
  <c r="DD10"/>
  <c r="DE10"/>
  <c r="DF10"/>
  <c r="DG10"/>
  <c r="DH10"/>
  <c r="DI10"/>
  <c r="DJ10"/>
  <c r="DK10"/>
  <c r="A11"/>
  <c r="B11"/>
  <c r="C11"/>
  <c r="D11"/>
  <c r="E11"/>
  <c r="F11"/>
  <c r="G11"/>
  <c r="J11"/>
  <c r="K11"/>
  <c r="L11"/>
  <c r="M11"/>
  <c r="N11"/>
  <c r="O11"/>
  <c r="P11"/>
  <c r="R11"/>
  <c r="S11"/>
  <c r="U11"/>
  <c r="V11"/>
  <c r="W11"/>
  <c r="X11"/>
  <c r="Y11"/>
  <c r="AA11"/>
  <c r="AB11"/>
  <c r="AC11"/>
  <c r="AD11"/>
  <c r="AE11"/>
  <c r="AF11"/>
  <c r="AI11"/>
  <c r="AJ11"/>
  <c r="AK11"/>
  <c r="AM11"/>
  <c r="AN11"/>
  <c r="AO11"/>
  <c r="AP11"/>
  <c r="AQ11"/>
  <c r="AS11"/>
  <c r="AT11"/>
  <c r="AU11"/>
  <c r="AV11"/>
  <c r="AW11"/>
  <c r="AX11"/>
  <c r="AY11"/>
  <c r="AZ11"/>
  <c r="BA11"/>
  <c r="BB11"/>
  <c r="BD11"/>
  <c r="BE11"/>
  <c r="BF11"/>
  <c r="BG11"/>
  <c r="BH11"/>
  <c r="BI11"/>
  <c r="BJ11"/>
  <c r="BL11"/>
  <c r="BM11"/>
  <c r="BN11"/>
  <c r="BO11"/>
  <c r="BP11"/>
  <c r="BR11"/>
  <c r="BS11"/>
  <c r="BZ11"/>
  <c r="CA11"/>
  <c r="CB11"/>
  <c r="CC11"/>
  <c r="CD11"/>
  <c r="CE11"/>
  <c r="CF11"/>
  <c r="CG11"/>
  <c r="CH11"/>
  <c r="CI11"/>
  <c r="CJ11"/>
  <c r="CK11"/>
  <c r="CM11"/>
  <c r="CN11"/>
  <c r="CO11"/>
  <c r="CP11"/>
  <c r="CQ11"/>
  <c r="CR11"/>
  <c r="CS11"/>
  <c r="CT11"/>
  <c r="CU11"/>
  <c r="CV11"/>
  <c r="CW11"/>
  <c r="CX11"/>
  <c r="CZ11"/>
  <c r="DA11"/>
  <c r="DB11"/>
  <c r="DC11"/>
  <c r="DD11"/>
  <c r="DE11"/>
  <c r="DF11"/>
  <c r="DG11"/>
  <c r="DH11"/>
  <c r="DI11"/>
  <c r="DJ11"/>
  <c r="DK11"/>
  <c r="A12"/>
  <c r="B12"/>
  <c r="C12"/>
  <c r="D12"/>
  <c r="E12"/>
  <c r="F12"/>
  <c r="G12"/>
  <c r="H12"/>
  <c r="J12"/>
  <c r="K12"/>
  <c r="L12"/>
  <c r="M12"/>
  <c r="N12"/>
  <c r="O12"/>
  <c r="P12"/>
  <c r="R12"/>
  <c r="S12"/>
  <c r="U12"/>
  <c r="V12"/>
  <c r="W12"/>
  <c r="X12"/>
  <c r="Y12"/>
  <c r="AA12"/>
  <c r="AB12"/>
  <c r="AC12"/>
  <c r="AD12"/>
  <c r="AE12"/>
  <c r="AI12"/>
  <c r="AJ12"/>
  <c r="AK12"/>
  <c r="AM12"/>
  <c r="AN12"/>
  <c r="AO12"/>
  <c r="AP12"/>
  <c r="AQ12"/>
  <c r="AS12"/>
  <c r="AT12"/>
  <c r="AU12"/>
  <c r="AV12"/>
  <c r="AW12"/>
  <c r="AX12"/>
  <c r="AY12"/>
  <c r="AZ12"/>
  <c r="BA12"/>
  <c r="BB12"/>
  <c r="BE12"/>
  <c r="BF12"/>
  <c r="BG12"/>
  <c r="BH12"/>
  <c r="BI12"/>
  <c r="BJ12"/>
  <c r="BL12"/>
  <c r="BM12"/>
  <c r="BN12"/>
  <c r="BO12"/>
  <c r="BP12"/>
  <c r="BR12"/>
  <c r="BS12"/>
  <c r="BZ12"/>
  <c r="CA12"/>
  <c r="CB12"/>
  <c r="CC12"/>
  <c r="CD12"/>
  <c r="CE12"/>
  <c r="CF12"/>
  <c r="CG12"/>
  <c r="CH12"/>
  <c r="CI12"/>
  <c r="CJ12"/>
  <c r="CK12"/>
  <c r="CM12"/>
  <c r="CN12"/>
  <c r="CO12"/>
  <c r="CP12"/>
  <c r="CQ12"/>
  <c r="CR12"/>
  <c r="CS12"/>
  <c r="CT12"/>
  <c r="CU12"/>
  <c r="CV12"/>
  <c r="CW12"/>
  <c r="CX12"/>
  <c r="CZ12"/>
  <c r="DA12"/>
  <c r="DB12"/>
  <c r="DC12"/>
  <c r="DD12"/>
  <c r="DE12"/>
  <c r="DF12"/>
  <c r="DG12"/>
  <c r="DH12"/>
  <c r="DI12"/>
  <c r="DJ12"/>
  <c r="DK12"/>
  <c r="A13"/>
  <c r="B13"/>
  <c r="C13"/>
  <c r="D13"/>
  <c r="E13"/>
  <c r="F13"/>
  <c r="G13"/>
  <c r="I13"/>
  <c r="J13"/>
  <c r="K13"/>
  <c r="L13"/>
  <c r="M13"/>
  <c r="N13"/>
  <c r="O13"/>
  <c r="P13"/>
  <c r="R13"/>
  <c r="S13"/>
  <c r="U13"/>
  <c r="V13"/>
  <c r="W13"/>
  <c r="X13"/>
  <c r="Y13"/>
  <c r="AB13"/>
  <c r="AD13"/>
  <c r="AE13"/>
  <c r="AF13"/>
  <c r="AI13"/>
  <c r="AJ13"/>
  <c r="AK13"/>
  <c r="AM13"/>
  <c r="AN13"/>
  <c r="AO13"/>
  <c r="AP13"/>
  <c r="AQ13"/>
  <c r="AS13"/>
  <c r="AT13"/>
  <c r="AU13"/>
  <c r="AV13"/>
  <c r="AW13"/>
  <c r="AX13"/>
  <c r="AY13"/>
  <c r="AZ13"/>
  <c r="BA13"/>
  <c r="BB13"/>
  <c r="BD13"/>
  <c r="BE13"/>
  <c r="BF13"/>
  <c r="BG13"/>
  <c r="BH13"/>
  <c r="BI13"/>
  <c r="BJ13"/>
  <c r="BL13"/>
  <c r="BM13"/>
  <c r="BN13"/>
  <c r="BO13"/>
  <c r="BP13"/>
  <c r="BR13"/>
  <c r="BS13"/>
  <c r="BZ13"/>
  <c r="CA13"/>
  <c r="CB13"/>
  <c r="CC13"/>
  <c r="CD13"/>
  <c r="CE13"/>
  <c r="CF13"/>
  <c r="CG13"/>
  <c r="CH13"/>
  <c r="CI13"/>
  <c r="CJ13"/>
  <c r="CK13"/>
  <c r="CM13"/>
  <c r="CN13"/>
  <c r="CO13"/>
  <c r="CP13"/>
  <c r="CQ13"/>
  <c r="CR13"/>
  <c r="CS13"/>
  <c r="CT13"/>
  <c r="CU13"/>
  <c r="CV13"/>
  <c r="CW13"/>
  <c r="CX13"/>
  <c r="CZ13"/>
  <c r="DA13"/>
  <c r="DB13"/>
  <c r="DC13"/>
  <c r="DD13"/>
  <c r="DE13"/>
  <c r="DF13"/>
  <c r="DG13"/>
  <c r="DH13"/>
  <c r="DI13"/>
  <c r="DJ13"/>
  <c r="DK13"/>
  <c r="A14"/>
  <c r="B14"/>
  <c r="C14"/>
  <c r="D14"/>
  <c r="E14"/>
  <c r="F14"/>
  <c r="G14"/>
  <c r="H14"/>
  <c r="I14"/>
  <c r="J14"/>
  <c r="K14"/>
  <c r="L14"/>
  <c r="M14"/>
  <c r="N14"/>
  <c r="O14"/>
  <c r="P14"/>
  <c r="R14"/>
  <c r="S14"/>
  <c r="U14"/>
  <c r="V14"/>
  <c r="W14"/>
  <c r="X14"/>
  <c r="Y14"/>
  <c r="AA14"/>
  <c r="AB14"/>
  <c r="AC14"/>
  <c r="AD14"/>
  <c r="AE14"/>
  <c r="AF14"/>
  <c r="AI14"/>
  <c r="AJ14"/>
  <c r="AK14"/>
  <c r="AM14"/>
  <c r="AN14"/>
  <c r="AO14"/>
  <c r="AP14"/>
  <c r="AQ14"/>
  <c r="AR14"/>
  <c r="AS14"/>
  <c r="AT14"/>
  <c r="AU14"/>
  <c r="AV14"/>
  <c r="AW14"/>
  <c r="AX14"/>
  <c r="AY14"/>
  <c r="AZ14"/>
  <c r="BA14"/>
  <c r="BB14"/>
  <c r="BC14"/>
  <c r="BD14"/>
  <c r="BE14"/>
  <c r="BF14"/>
  <c r="BG14"/>
  <c r="BH14"/>
  <c r="BI14"/>
  <c r="BJ14"/>
  <c r="BL14"/>
  <c r="BM14"/>
  <c r="BN14"/>
  <c r="BO14"/>
  <c r="BP14"/>
  <c r="BR14"/>
  <c r="BS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A15"/>
  <c r="B15"/>
  <c r="C15"/>
  <c r="D15"/>
  <c r="E15"/>
  <c r="F15"/>
  <c r="G15"/>
  <c r="I15"/>
  <c r="J15"/>
  <c r="K15"/>
  <c r="L15"/>
  <c r="M15"/>
  <c r="N15"/>
  <c r="O15"/>
  <c r="P15"/>
  <c r="R15"/>
  <c r="S15"/>
  <c r="U15"/>
  <c r="V15"/>
  <c r="W15"/>
  <c r="X15"/>
  <c r="Y15"/>
  <c r="AA15"/>
  <c r="AB15"/>
  <c r="AD15"/>
  <c r="AE15"/>
  <c r="AF15"/>
  <c r="AI15"/>
  <c r="AJ15"/>
  <c r="AK15"/>
  <c r="AM15"/>
  <c r="AN15"/>
  <c r="AO15"/>
  <c r="AP15"/>
  <c r="AQ15"/>
  <c r="AR15"/>
  <c r="AS15"/>
  <c r="AT15"/>
  <c r="AU15"/>
  <c r="AV15"/>
  <c r="AW15"/>
  <c r="AX15"/>
  <c r="AY15"/>
  <c r="AZ15"/>
  <c r="BA15"/>
  <c r="BB15"/>
  <c r="BC15"/>
  <c r="BD15"/>
  <c r="BE15"/>
  <c r="BF15"/>
  <c r="BG15"/>
  <c r="BH15"/>
  <c r="BI15"/>
  <c r="BJ15"/>
  <c r="BL15"/>
  <c r="BM15"/>
  <c r="BN15"/>
  <c r="BO15"/>
  <c r="BP15"/>
  <c r="BR15"/>
  <c r="BS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A16"/>
  <c r="B16"/>
  <c r="C16"/>
  <c r="D16"/>
  <c r="E16"/>
  <c r="F16"/>
  <c r="G16"/>
  <c r="H16"/>
  <c r="I16"/>
  <c r="J16"/>
  <c r="K16"/>
  <c r="L16"/>
  <c r="M16"/>
  <c r="N16"/>
  <c r="O16"/>
  <c r="P16"/>
  <c r="R16"/>
  <c r="S16"/>
  <c r="U16"/>
  <c r="V16"/>
  <c r="W16"/>
  <c r="X16"/>
  <c r="Y16"/>
  <c r="AA16"/>
  <c r="AB16"/>
  <c r="AC16"/>
  <c r="AD16"/>
  <c r="AE16"/>
  <c r="AF16"/>
  <c r="AI16"/>
  <c r="AJ16"/>
  <c r="AK16"/>
  <c r="AM16"/>
  <c r="AN16"/>
  <c r="AO16"/>
  <c r="AP16"/>
  <c r="AQ16"/>
  <c r="AR16"/>
  <c r="AS16"/>
  <c r="AT16"/>
  <c r="AU16"/>
  <c r="AV16"/>
  <c r="AW16"/>
  <c r="AX16"/>
  <c r="AY16"/>
  <c r="AZ16"/>
  <c r="BA16"/>
  <c r="BB16"/>
  <c r="BC16"/>
  <c r="BD16"/>
  <c r="BE16"/>
  <c r="BF16"/>
  <c r="BG16"/>
  <c r="BH16"/>
  <c r="BI16"/>
  <c r="BJ16"/>
  <c r="BL16"/>
  <c r="BM16"/>
  <c r="BN16"/>
  <c r="BO16"/>
  <c r="BP16"/>
  <c r="BR16"/>
  <c r="BS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A17"/>
  <c r="B17"/>
  <c r="C17"/>
  <c r="D17"/>
  <c r="E17"/>
  <c r="F17"/>
  <c r="G17"/>
  <c r="I17"/>
  <c r="J17"/>
  <c r="K17"/>
  <c r="L17"/>
  <c r="M17"/>
  <c r="N17"/>
  <c r="O17"/>
  <c r="P17"/>
  <c r="R17"/>
  <c r="S17"/>
  <c r="U17"/>
  <c r="V17"/>
  <c r="W17"/>
  <c r="X17"/>
  <c r="Y17"/>
  <c r="AA17"/>
  <c r="AB17"/>
  <c r="AD17"/>
  <c r="AE17"/>
  <c r="AF17"/>
  <c r="AI17"/>
  <c r="AJ17"/>
  <c r="AK17"/>
  <c r="AM17"/>
  <c r="AN17"/>
  <c r="AO17"/>
  <c r="AP17"/>
  <c r="AQ17"/>
  <c r="AS17"/>
  <c r="AT17"/>
  <c r="AU17"/>
  <c r="AV17"/>
  <c r="AW17"/>
  <c r="AX17"/>
  <c r="AY17"/>
  <c r="AZ17"/>
  <c r="BA17"/>
  <c r="BB17"/>
  <c r="BD17"/>
  <c r="BE17"/>
  <c r="BF17"/>
  <c r="BG17"/>
  <c r="BH17"/>
  <c r="BI17"/>
  <c r="BJ17"/>
  <c r="BL17"/>
  <c r="BM17"/>
  <c r="BN17"/>
  <c r="BO17"/>
  <c r="BP17"/>
  <c r="BR17"/>
  <c r="BS17"/>
  <c r="BZ17"/>
  <c r="CA17"/>
  <c r="CB17"/>
  <c r="CC17"/>
  <c r="CD17"/>
  <c r="CE17"/>
  <c r="CF17"/>
  <c r="CG17"/>
  <c r="CH17"/>
  <c r="CI17"/>
  <c r="CJ17"/>
  <c r="CK17"/>
  <c r="CM17"/>
  <c r="CN17"/>
  <c r="CO17"/>
  <c r="CP17"/>
  <c r="CQ17"/>
  <c r="CR17"/>
  <c r="CS17"/>
  <c r="CT17"/>
  <c r="CU17"/>
  <c r="CV17"/>
  <c r="CW17"/>
  <c r="CX17"/>
  <c r="CZ17"/>
  <c r="DA17"/>
  <c r="DB17"/>
  <c r="DC17"/>
  <c r="DD17"/>
  <c r="DE17"/>
  <c r="DF17"/>
  <c r="DG17"/>
  <c r="DH17"/>
  <c r="DI17"/>
  <c r="DJ17"/>
  <c r="DK17"/>
  <c r="A18"/>
  <c r="B18"/>
  <c r="C18"/>
  <c r="D18"/>
  <c r="E18"/>
  <c r="F18"/>
  <c r="G18"/>
  <c r="I18"/>
  <c r="J18"/>
  <c r="K18"/>
  <c r="L18"/>
  <c r="M18"/>
  <c r="N18"/>
  <c r="O18"/>
  <c r="P18"/>
  <c r="R18"/>
  <c r="S18"/>
  <c r="U18"/>
  <c r="V18"/>
  <c r="W18"/>
  <c r="X18"/>
  <c r="Y18"/>
  <c r="AB18"/>
  <c r="AC18"/>
  <c r="AD18"/>
  <c r="AE18"/>
  <c r="AF18"/>
  <c r="AI18"/>
  <c r="AJ18"/>
  <c r="AK18"/>
  <c r="AM18"/>
  <c r="AN18"/>
  <c r="AO18"/>
  <c r="AP18"/>
  <c r="AQ18"/>
  <c r="AS18"/>
  <c r="AT18"/>
  <c r="AU18"/>
  <c r="AV18"/>
  <c r="AW18"/>
  <c r="AX18"/>
  <c r="AY18"/>
  <c r="AZ18"/>
  <c r="BA18"/>
  <c r="BB18"/>
  <c r="BD18"/>
  <c r="BE18"/>
  <c r="BF18"/>
  <c r="BG18"/>
  <c r="BH18"/>
  <c r="BI18"/>
  <c r="BJ18"/>
  <c r="BL18"/>
  <c r="BM18"/>
  <c r="BN18"/>
  <c r="BO18"/>
  <c r="BP18"/>
  <c r="BR18"/>
  <c r="BS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A19"/>
  <c r="B19"/>
  <c r="C19"/>
  <c r="D19"/>
  <c r="E19"/>
  <c r="F19"/>
  <c r="G19"/>
  <c r="H19"/>
  <c r="I19"/>
  <c r="J19"/>
  <c r="K19"/>
  <c r="L19"/>
  <c r="M19"/>
  <c r="N19"/>
  <c r="O19"/>
  <c r="P19"/>
  <c r="R19"/>
  <c r="S19"/>
  <c r="U19"/>
  <c r="V19"/>
  <c r="W19"/>
  <c r="X19"/>
  <c r="Y19"/>
  <c r="AA19"/>
  <c r="AB19"/>
  <c r="AC19"/>
  <c r="AD19"/>
  <c r="AE19"/>
  <c r="AF19"/>
  <c r="AI19"/>
  <c r="AJ19"/>
  <c r="AK19"/>
  <c r="AM19"/>
  <c r="AN19"/>
  <c r="AO19"/>
  <c r="AP19"/>
  <c r="AQ19"/>
  <c r="AS19"/>
  <c r="AT19"/>
  <c r="AU19"/>
  <c r="AV19"/>
  <c r="AW19"/>
  <c r="AX19"/>
  <c r="AY19"/>
  <c r="AZ19"/>
  <c r="BA19"/>
  <c r="BB19"/>
  <c r="BD19"/>
  <c r="BE19"/>
  <c r="BF19"/>
  <c r="BG19"/>
  <c r="BH19"/>
  <c r="BI19"/>
  <c r="BJ19"/>
  <c r="BL19"/>
  <c r="BM19"/>
  <c r="BN19"/>
  <c r="BO19"/>
  <c r="BP19"/>
  <c r="BR19"/>
  <c r="BS19"/>
  <c r="BZ19"/>
  <c r="CA19"/>
  <c r="CB19"/>
  <c r="CC19"/>
  <c r="CD19"/>
  <c r="CE19"/>
  <c r="CF19"/>
  <c r="CG19"/>
  <c r="CH19"/>
  <c r="CI19"/>
  <c r="CJ19"/>
  <c r="CK19"/>
  <c r="CM19"/>
  <c r="CN19"/>
  <c r="CO19"/>
  <c r="CP19"/>
  <c r="CQ19"/>
  <c r="CR19"/>
  <c r="CS19"/>
  <c r="CT19"/>
  <c r="CU19"/>
  <c r="CV19"/>
  <c r="CW19"/>
  <c r="CX19"/>
  <c r="CZ19"/>
  <c r="DA19"/>
  <c r="DB19"/>
  <c r="DC19"/>
  <c r="DD19"/>
  <c r="DE19"/>
  <c r="DF19"/>
  <c r="DG19"/>
  <c r="DH19"/>
  <c r="DI19"/>
  <c r="DJ19"/>
  <c r="DK19"/>
  <c r="A20"/>
  <c r="B20"/>
  <c r="C20"/>
  <c r="D20"/>
  <c r="E20"/>
  <c r="F20"/>
  <c r="G20"/>
  <c r="I20"/>
  <c r="J20"/>
  <c r="K20"/>
  <c r="L20"/>
  <c r="M20"/>
  <c r="N20"/>
  <c r="O20"/>
  <c r="P20"/>
  <c r="R20"/>
  <c r="S20"/>
  <c r="U20"/>
  <c r="V20"/>
  <c r="W20"/>
  <c r="X20"/>
  <c r="Y20"/>
  <c r="AA20"/>
  <c r="AB20"/>
  <c r="AC20"/>
  <c r="AD20"/>
  <c r="AE20"/>
  <c r="AI20"/>
  <c r="AJ20"/>
  <c r="AK20"/>
  <c r="AM20"/>
  <c r="AN20"/>
  <c r="AO20"/>
  <c r="AP20"/>
  <c r="AQ20"/>
  <c r="AS20"/>
  <c r="AT20"/>
  <c r="AU20"/>
  <c r="AV20"/>
  <c r="AW20"/>
  <c r="AX20"/>
  <c r="AY20"/>
  <c r="AZ20"/>
  <c r="BA20"/>
  <c r="BB20"/>
  <c r="BD20"/>
  <c r="BE20"/>
  <c r="BF20"/>
  <c r="BG20"/>
  <c r="BH20"/>
  <c r="BI20"/>
  <c r="BJ20"/>
  <c r="BL20"/>
  <c r="BM20"/>
  <c r="BN20"/>
  <c r="BO20"/>
  <c r="BP20"/>
  <c r="BR20"/>
  <c r="BS20"/>
  <c r="BZ20"/>
  <c r="CA20"/>
  <c r="CB20"/>
  <c r="CC20"/>
  <c r="CD20"/>
  <c r="CE20"/>
  <c r="CF20"/>
  <c r="CG20"/>
  <c r="CH20"/>
  <c r="CI20"/>
  <c r="CJ20"/>
  <c r="CK20"/>
  <c r="CM20"/>
  <c r="CN20"/>
  <c r="CO20"/>
  <c r="CP20"/>
  <c r="CQ20"/>
  <c r="CR20"/>
  <c r="CS20"/>
  <c r="CT20"/>
  <c r="CU20"/>
  <c r="CV20"/>
  <c r="CW20"/>
  <c r="CX20"/>
  <c r="CZ20"/>
  <c r="DA20"/>
  <c r="DB20"/>
  <c r="DC20"/>
  <c r="DD20"/>
  <c r="DE20"/>
  <c r="DF20"/>
  <c r="DG20"/>
  <c r="DH20"/>
  <c r="DI20"/>
  <c r="DJ20"/>
  <c r="DK20"/>
  <c r="A21"/>
  <c r="B21"/>
  <c r="C21"/>
  <c r="D21"/>
  <c r="E21"/>
  <c r="F21"/>
  <c r="G21"/>
  <c r="I21"/>
  <c r="J21"/>
  <c r="K21"/>
  <c r="L21"/>
  <c r="M21"/>
  <c r="N21"/>
  <c r="O21"/>
  <c r="P21"/>
  <c r="R21"/>
  <c r="S21"/>
  <c r="U21"/>
  <c r="V21"/>
  <c r="W21"/>
  <c r="X21"/>
  <c r="Y21"/>
  <c r="AB21"/>
  <c r="AC21"/>
  <c r="AD21"/>
  <c r="AE21"/>
  <c r="AF21"/>
  <c r="AI21"/>
  <c r="AJ21"/>
  <c r="AK21"/>
  <c r="AM21"/>
  <c r="AN21"/>
  <c r="AO21"/>
  <c r="AP21"/>
  <c r="AQ21"/>
  <c r="AS21"/>
  <c r="AT21"/>
  <c r="AU21"/>
  <c r="AV21"/>
  <c r="AW21"/>
  <c r="AX21"/>
  <c r="AY21"/>
  <c r="AZ21"/>
  <c r="BA21"/>
  <c r="BB21"/>
  <c r="BD21"/>
  <c r="BE21"/>
  <c r="BF21"/>
  <c r="BG21"/>
  <c r="BH21"/>
  <c r="BI21"/>
  <c r="BJ21"/>
  <c r="BL21"/>
  <c r="BM21"/>
  <c r="BN21"/>
  <c r="BO21"/>
  <c r="BP21"/>
  <c r="BR21"/>
  <c r="BS21"/>
  <c r="BV21"/>
  <c r="BW21"/>
  <c r="BZ21"/>
  <c r="CA21"/>
  <c r="CB21"/>
  <c r="CC21"/>
  <c r="CD21"/>
  <c r="CE21"/>
  <c r="CF21"/>
  <c r="CG21"/>
  <c r="CH21"/>
  <c r="CI21"/>
  <c r="CJ21"/>
  <c r="CK21"/>
  <c r="CM21"/>
  <c r="CN21"/>
  <c r="CO21"/>
  <c r="CP21"/>
  <c r="CQ21"/>
  <c r="CR21"/>
  <c r="CS21"/>
  <c r="CT21"/>
  <c r="CU21"/>
  <c r="CV21"/>
  <c r="CW21"/>
  <c r="CX21"/>
  <c r="CZ21"/>
  <c r="DA21"/>
  <c r="DB21"/>
  <c r="DC21"/>
  <c r="DD21"/>
  <c r="DE21"/>
  <c r="DF21"/>
  <c r="DG21"/>
  <c r="DH21"/>
  <c r="DI21"/>
  <c r="DJ21"/>
  <c r="DK21"/>
  <c r="A22"/>
  <c r="B22"/>
  <c r="C22"/>
  <c r="D22"/>
  <c r="E22"/>
  <c r="F22"/>
  <c r="G22"/>
  <c r="I22"/>
  <c r="J22"/>
  <c r="L22"/>
  <c r="M22"/>
  <c r="N22"/>
  <c r="O22"/>
  <c r="P22"/>
  <c r="R22"/>
  <c r="S22"/>
  <c r="U22"/>
  <c r="V22"/>
  <c r="W22"/>
  <c r="X22"/>
  <c r="Y22"/>
  <c r="AA22"/>
  <c r="AB22"/>
  <c r="AD22"/>
  <c r="AE22"/>
  <c r="AF22"/>
  <c r="AI22"/>
  <c r="AJ22"/>
  <c r="AK22"/>
  <c r="AM22"/>
  <c r="AN22"/>
  <c r="AO22"/>
  <c r="AP22"/>
  <c r="AQ22"/>
  <c r="AS22"/>
  <c r="AT22"/>
  <c r="AU22"/>
  <c r="AV22"/>
  <c r="AW22"/>
  <c r="AX22"/>
  <c r="AY22"/>
  <c r="AZ22"/>
  <c r="BA22"/>
  <c r="BB22"/>
  <c r="BE22"/>
  <c r="BF22"/>
  <c r="BG22"/>
  <c r="BH22"/>
  <c r="BI22"/>
  <c r="BJ22"/>
  <c r="BL22"/>
  <c r="BM22"/>
  <c r="BN22"/>
  <c r="BO22"/>
  <c r="BP22"/>
  <c r="BR22"/>
  <c r="BS22"/>
  <c r="CA22"/>
  <c r="CB22"/>
  <c r="CC22"/>
  <c r="CD22"/>
  <c r="CE22"/>
  <c r="CF22"/>
  <c r="CG22"/>
  <c r="CH22"/>
  <c r="CI22"/>
  <c r="CJ22"/>
  <c r="CK22"/>
  <c r="CM22"/>
  <c r="CN22"/>
  <c r="CO22"/>
  <c r="CP22"/>
  <c r="CQ22"/>
  <c r="CR22"/>
  <c r="CS22"/>
  <c r="CT22"/>
  <c r="CU22"/>
  <c r="CV22"/>
  <c r="CW22"/>
  <c r="CX22"/>
  <c r="CZ22"/>
  <c r="DA22"/>
  <c r="DB22"/>
  <c r="DC22"/>
  <c r="DD22"/>
  <c r="DE22"/>
  <c r="DF22"/>
  <c r="DG22"/>
  <c r="DH22"/>
  <c r="DI22"/>
  <c r="DJ22"/>
  <c r="DK22"/>
  <c r="A23"/>
  <c r="B23"/>
  <c r="C23"/>
  <c r="D23"/>
  <c r="E23"/>
  <c r="F23"/>
  <c r="G23"/>
  <c r="H23"/>
  <c r="I23"/>
  <c r="J23"/>
  <c r="K23"/>
  <c r="L23"/>
  <c r="M23"/>
  <c r="N23"/>
  <c r="O23"/>
  <c r="P23"/>
  <c r="R23"/>
  <c r="S23"/>
  <c r="U23"/>
  <c r="V23"/>
  <c r="W23"/>
  <c r="X23"/>
  <c r="Y23"/>
  <c r="AA23"/>
  <c r="AB23"/>
  <c r="AC23"/>
  <c r="AD23"/>
  <c r="AE23"/>
  <c r="AF23"/>
  <c r="AH23"/>
  <c r="AI23"/>
  <c r="AJ23"/>
  <c r="AK23"/>
  <c r="AM23"/>
  <c r="AN23"/>
  <c r="AO23"/>
  <c r="AP23"/>
  <c r="AQ23"/>
  <c r="AS23"/>
  <c r="AT23"/>
  <c r="AU23"/>
  <c r="AV23"/>
  <c r="AW23"/>
  <c r="AX23"/>
  <c r="AY23"/>
  <c r="AZ23"/>
  <c r="BA23"/>
  <c r="BB23"/>
  <c r="BD23"/>
  <c r="BE23"/>
  <c r="BF23"/>
  <c r="BG23"/>
  <c r="BH23"/>
  <c r="BI23"/>
  <c r="BJ23"/>
  <c r="BL23"/>
  <c r="BM23"/>
  <c r="BN23"/>
  <c r="BO23"/>
  <c r="BP23"/>
  <c r="BR23"/>
  <c r="BS23"/>
  <c r="BZ23"/>
  <c r="CA23"/>
  <c r="CB23"/>
  <c r="CC23"/>
  <c r="CD23"/>
  <c r="CE23"/>
  <c r="CF23"/>
  <c r="CM23"/>
  <c r="CN23"/>
  <c r="CO23"/>
  <c r="CP23"/>
  <c r="CQ23"/>
  <c r="CR23"/>
  <c r="CS23"/>
  <c r="CT23"/>
  <c r="CU23"/>
  <c r="CV23"/>
  <c r="CW23"/>
  <c r="CX23"/>
  <c r="CZ23"/>
  <c r="DA23"/>
  <c r="DB23"/>
  <c r="DC23"/>
  <c r="DD23"/>
  <c r="DE23"/>
  <c r="DF23"/>
  <c r="DG23"/>
  <c r="DH23"/>
  <c r="DI23"/>
  <c r="DJ23"/>
  <c r="DK23"/>
  <c r="A24"/>
  <c r="B24"/>
  <c r="C24"/>
  <c r="D24"/>
  <c r="E24"/>
  <c r="F24"/>
  <c r="G24"/>
  <c r="H24"/>
  <c r="I24"/>
  <c r="J24"/>
  <c r="K24"/>
  <c r="L24"/>
  <c r="M24"/>
  <c r="N24"/>
  <c r="O24"/>
  <c r="P24"/>
  <c r="R24"/>
  <c r="S24"/>
  <c r="U24"/>
  <c r="V24"/>
  <c r="W24"/>
  <c r="X24"/>
  <c r="Y24"/>
  <c r="AA24"/>
  <c r="AB24"/>
  <c r="AC24"/>
  <c r="AD24"/>
  <c r="AE24"/>
  <c r="AF24"/>
  <c r="AH24"/>
  <c r="AI24"/>
  <c r="AJ24"/>
  <c r="AK24"/>
  <c r="AM24"/>
  <c r="AN24"/>
  <c r="AO24"/>
  <c r="AP24"/>
  <c r="AQ24"/>
  <c r="AS24"/>
  <c r="AT24"/>
  <c r="AU24"/>
  <c r="AV24"/>
  <c r="AW24"/>
  <c r="AX24"/>
  <c r="AY24"/>
  <c r="AZ24"/>
  <c r="BA24"/>
  <c r="BB24"/>
  <c r="BD24"/>
  <c r="BE24"/>
  <c r="BF24"/>
  <c r="BG24"/>
  <c r="BH24"/>
  <c r="BI24"/>
  <c r="BJ24"/>
  <c r="BL24"/>
  <c r="BM24"/>
  <c r="BN24"/>
  <c r="BO24"/>
  <c r="BP24"/>
  <c r="BR24"/>
  <c r="BS24"/>
  <c r="BT24"/>
  <c r="BU24"/>
  <c r="BV24"/>
  <c r="BW24"/>
  <c r="BZ24"/>
  <c r="CA24"/>
  <c r="CB24"/>
  <c r="CC24"/>
  <c r="CD24"/>
  <c r="CE24"/>
  <c r="CF24"/>
  <c r="CG24"/>
  <c r="CH24"/>
  <c r="CI24"/>
  <c r="CJ24"/>
  <c r="CK24"/>
  <c r="CM24"/>
  <c r="CN24"/>
  <c r="CO24"/>
  <c r="CP24"/>
  <c r="CQ24"/>
  <c r="CR24"/>
  <c r="CS24"/>
  <c r="CT24"/>
  <c r="CU24"/>
  <c r="CV24"/>
  <c r="CW24"/>
  <c r="CX24"/>
  <c r="CZ24"/>
  <c r="DA24"/>
  <c r="DB24"/>
  <c r="DC24"/>
  <c r="DD24"/>
  <c r="DE24"/>
  <c r="DF24"/>
  <c r="DG24"/>
  <c r="DH24"/>
  <c r="DI24"/>
  <c r="DJ24"/>
  <c r="DK24"/>
  <c r="A25"/>
  <c r="B25"/>
  <c r="C25"/>
  <c r="D25"/>
  <c r="E25"/>
  <c r="F25"/>
  <c r="G25"/>
  <c r="I25"/>
  <c r="J25"/>
  <c r="K25"/>
  <c r="L25"/>
  <c r="M25"/>
  <c r="N25"/>
  <c r="O25"/>
  <c r="P25"/>
  <c r="R25"/>
  <c r="S25"/>
  <c r="T25"/>
  <c r="U25"/>
  <c r="V25"/>
  <c r="W25"/>
  <c r="X25"/>
  <c r="Y25"/>
  <c r="AB25"/>
  <c r="AD25"/>
  <c r="AE25"/>
  <c r="AF25"/>
  <c r="AH25"/>
  <c r="AI25"/>
  <c r="AJ25"/>
  <c r="AK25"/>
  <c r="AM25"/>
  <c r="AN25"/>
  <c r="AO25"/>
  <c r="AP25"/>
  <c r="AQ25"/>
  <c r="AS25"/>
  <c r="AT25"/>
  <c r="AU25"/>
  <c r="AV25"/>
  <c r="AW25"/>
  <c r="AX25"/>
  <c r="AY25"/>
  <c r="AZ25"/>
  <c r="BA25"/>
  <c r="BB25"/>
  <c r="BD25"/>
  <c r="BE25"/>
  <c r="BF25"/>
  <c r="BG25"/>
  <c r="BH25"/>
  <c r="BI25"/>
  <c r="BJ25"/>
  <c r="BK3" i="40"/>
  <c r="BK25" i="49" s="1"/>
  <c r="BL25"/>
  <c r="BM25"/>
  <c r="BN25"/>
  <c r="BO25"/>
  <c r="BP25"/>
  <c r="BT25"/>
  <c r="BU25"/>
  <c r="BV25"/>
  <c r="BW25"/>
  <c r="BZ25"/>
  <c r="CA25"/>
  <c r="CB25"/>
  <c r="CC25"/>
  <c r="CD25"/>
  <c r="CE25"/>
  <c r="CF25"/>
  <c r="CG25"/>
  <c r="CH25"/>
  <c r="CI25"/>
  <c r="CJ25"/>
  <c r="CK25"/>
  <c r="CM25"/>
  <c r="CN25"/>
  <c r="CO25"/>
  <c r="CP25"/>
  <c r="CQ25"/>
  <c r="CR25"/>
  <c r="CS25"/>
  <c r="CT25"/>
  <c r="CU25"/>
  <c r="CV25"/>
  <c r="CW25"/>
  <c r="CX25"/>
  <c r="CZ25"/>
  <c r="DA25"/>
  <c r="DB25"/>
  <c r="DC25"/>
  <c r="DD25"/>
  <c r="DE25"/>
  <c r="DF25"/>
  <c r="DG25"/>
  <c r="DH25"/>
  <c r="DI25"/>
  <c r="DJ25"/>
  <c r="DK25"/>
  <c r="A26"/>
  <c r="B26"/>
  <c r="C26"/>
  <c r="D26"/>
  <c r="E26"/>
  <c r="F26"/>
  <c r="G26"/>
  <c r="I26"/>
  <c r="J26"/>
  <c r="K26"/>
  <c r="L26"/>
  <c r="M26"/>
  <c r="N26"/>
  <c r="O26"/>
  <c r="P26"/>
  <c r="R26"/>
  <c r="S26"/>
  <c r="T26"/>
  <c r="U26"/>
  <c r="V26"/>
  <c r="W26"/>
  <c r="X26"/>
  <c r="Y26"/>
  <c r="AA26"/>
  <c r="AB26"/>
  <c r="AC26"/>
  <c r="AD26"/>
  <c r="AE26"/>
  <c r="AF26"/>
  <c r="AH26"/>
  <c r="AI26"/>
  <c r="AJ26"/>
  <c r="AK26"/>
  <c r="AM26"/>
  <c r="AN26"/>
  <c r="AO26"/>
  <c r="AP26"/>
  <c r="AQ26"/>
  <c r="AS26"/>
  <c r="AT26"/>
  <c r="AU26"/>
  <c r="AV26"/>
  <c r="AW26"/>
  <c r="AX26"/>
  <c r="AY26"/>
  <c r="AZ26"/>
  <c r="BA26"/>
  <c r="BB26"/>
  <c r="BC26"/>
  <c r="BD26"/>
  <c r="BE26"/>
  <c r="BF26"/>
  <c r="BG26"/>
  <c r="BH26"/>
  <c r="BI26"/>
  <c r="BJ26"/>
  <c r="BL26"/>
  <c r="BM26"/>
  <c r="BN26"/>
  <c r="BO26"/>
  <c r="BP26"/>
  <c r="BR26"/>
  <c r="BS26"/>
  <c r="BT26"/>
  <c r="BU26"/>
  <c r="BV26"/>
  <c r="BW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A27"/>
  <c r="B27"/>
  <c r="C27"/>
  <c r="D27"/>
  <c r="E27"/>
  <c r="F27"/>
  <c r="G27"/>
  <c r="H27"/>
  <c r="I27"/>
  <c r="J27"/>
  <c r="K27"/>
  <c r="L27"/>
  <c r="M27"/>
  <c r="N27"/>
  <c r="O27"/>
  <c r="P27"/>
  <c r="R27"/>
  <c r="S27"/>
  <c r="T27"/>
  <c r="U27"/>
  <c r="V27"/>
  <c r="W27"/>
  <c r="X27"/>
  <c r="Y27"/>
  <c r="AA27"/>
  <c r="AB27"/>
  <c r="AC27"/>
  <c r="AD27"/>
  <c r="AE27"/>
  <c r="AF27"/>
  <c r="AH27"/>
  <c r="AI27"/>
  <c r="AK27"/>
  <c r="AM27"/>
  <c r="AN27"/>
  <c r="AO27"/>
  <c r="AP27"/>
  <c r="AQ27"/>
  <c r="AS27"/>
  <c r="AT27"/>
  <c r="AU27"/>
  <c r="AV27"/>
  <c r="AW27"/>
  <c r="AX27"/>
  <c r="AY27"/>
  <c r="AZ27"/>
  <c r="BA27"/>
  <c r="BB27"/>
  <c r="BD27"/>
  <c r="BE27"/>
  <c r="BF27"/>
  <c r="BG27"/>
  <c r="BH27"/>
  <c r="BI27"/>
  <c r="BJ27"/>
  <c r="BL27"/>
  <c r="BM27"/>
  <c r="BN27"/>
  <c r="BO27"/>
  <c r="BP27"/>
  <c r="BR27"/>
  <c r="BS27"/>
  <c r="BT27"/>
  <c r="BU27"/>
  <c r="BV27"/>
  <c r="BW27"/>
  <c r="BZ27"/>
  <c r="CA27"/>
  <c r="CB27"/>
  <c r="CC27"/>
  <c r="CD27"/>
  <c r="CE27"/>
  <c r="CF27"/>
  <c r="CG27"/>
  <c r="CH27"/>
  <c r="CI27"/>
  <c r="CJ27"/>
  <c r="CK27"/>
  <c r="CM27"/>
  <c r="CN27"/>
  <c r="CO27"/>
  <c r="CP27"/>
  <c r="CQ27"/>
  <c r="CR27"/>
  <c r="CS27"/>
  <c r="CT27"/>
  <c r="CU27"/>
  <c r="CV27"/>
  <c r="CW27"/>
  <c r="CX27"/>
  <c r="CZ27"/>
  <c r="DA27"/>
  <c r="DB27"/>
  <c r="DC27"/>
  <c r="DD27"/>
  <c r="DE27"/>
  <c r="DF27"/>
  <c r="DG27"/>
  <c r="DH27"/>
  <c r="DI27"/>
  <c r="DJ27"/>
  <c r="DK27"/>
  <c r="A28"/>
  <c r="B28"/>
  <c r="C28"/>
  <c r="D28"/>
  <c r="E28"/>
  <c r="F28"/>
  <c r="G28"/>
  <c r="H28"/>
  <c r="I28"/>
  <c r="J28"/>
  <c r="K28"/>
  <c r="L28"/>
  <c r="M28"/>
  <c r="N28"/>
  <c r="O28"/>
  <c r="P28"/>
  <c r="R28"/>
  <c r="S28"/>
  <c r="T28"/>
  <c r="U28"/>
  <c r="V28"/>
  <c r="W28"/>
  <c r="X28"/>
  <c r="Y28"/>
  <c r="AA28"/>
  <c r="AB28"/>
  <c r="AC28"/>
  <c r="AD28"/>
  <c r="AE28"/>
  <c r="AF28"/>
  <c r="AH28"/>
  <c r="AI28"/>
  <c r="AK28"/>
  <c r="AM28"/>
  <c r="AN28"/>
  <c r="AO28"/>
  <c r="AP28"/>
  <c r="AQ28"/>
  <c r="AS28"/>
  <c r="AT28"/>
  <c r="AU28"/>
  <c r="AV28"/>
  <c r="AW28"/>
  <c r="AX28"/>
  <c r="AY28"/>
  <c r="AZ28"/>
  <c r="BA28"/>
  <c r="BB28"/>
  <c r="BD28"/>
  <c r="BE28"/>
  <c r="BF28"/>
  <c r="BG28"/>
  <c r="BH28"/>
  <c r="BI28"/>
  <c r="BJ28"/>
  <c r="BL28"/>
  <c r="BM28"/>
  <c r="BN28"/>
  <c r="BO28"/>
  <c r="BP28"/>
  <c r="BR28"/>
  <c r="BS28"/>
  <c r="BT28"/>
  <c r="BU28"/>
  <c r="BV28"/>
  <c r="BW28"/>
  <c r="BZ28"/>
  <c r="CA28"/>
  <c r="CB28"/>
  <c r="CC28"/>
  <c r="CD28"/>
  <c r="CE28"/>
  <c r="CF28"/>
  <c r="CG28"/>
  <c r="CH28"/>
  <c r="CI28"/>
  <c r="CJ28"/>
  <c r="CK28"/>
  <c r="CM28"/>
  <c r="CN28"/>
  <c r="CO28"/>
  <c r="CP28"/>
  <c r="CQ28"/>
  <c r="CR28"/>
  <c r="CS28"/>
  <c r="CT28"/>
  <c r="CU28"/>
  <c r="CV28"/>
  <c r="CW28"/>
  <c r="CX28"/>
  <c r="CZ28"/>
  <c r="DA28"/>
  <c r="DB28"/>
  <c r="DC28"/>
  <c r="DD28"/>
  <c r="DE28"/>
  <c r="DF28"/>
  <c r="DG28"/>
  <c r="DH28"/>
  <c r="DI28"/>
  <c r="DJ28"/>
  <c r="DK28"/>
  <c r="A29"/>
  <c r="B29"/>
  <c r="C29"/>
  <c r="D29"/>
  <c r="E29"/>
  <c r="F29"/>
  <c r="G29"/>
  <c r="H29"/>
  <c r="I29"/>
  <c r="J29"/>
  <c r="K29"/>
  <c r="L29"/>
  <c r="M29"/>
  <c r="N29"/>
  <c r="O29"/>
  <c r="P29"/>
  <c r="R29"/>
  <c r="S29"/>
  <c r="T29"/>
  <c r="U29"/>
  <c r="V29"/>
  <c r="W29"/>
  <c r="X29"/>
  <c r="Y29"/>
  <c r="AA29"/>
  <c r="AB29"/>
  <c r="AC29"/>
  <c r="AD29"/>
  <c r="AE29"/>
  <c r="AF29"/>
  <c r="AH29"/>
  <c r="AI29"/>
  <c r="AK29"/>
  <c r="AM29"/>
  <c r="AN29"/>
  <c r="AO29"/>
  <c r="AP29"/>
  <c r="AQ29"/>
  <c r="AS29"/>
  <c r="AT29"/>
  <c r="AU29"/>
  <c r="AV29"/>
  <c r="AW29"/>
  <c r="AX29"/>
  <c r="AY29"/>
  <c r="AZ29"/>
  <c r="BA29"/>
  <c r="BB29"/>
  <c r="BC29"/>
  <c r="BD29"/>
  <c r="BE29"/>
  <c r="BF29"/>
  <c r="BG29"/>
  <c r="BH29"/>
  <c r="BI29"/>
  <c r="BJ29"/>
  <c r="BL29"/>
  <c r="BM29"/>
  <c r="BN29"/>
  <c r="BO29"/>
  <c r="BP29"/>
  <c r="BR29"/>
  <c r="BS29"/>
  <c r="BT29"/>
  <c r="BU29"/>
  <c r="BV29"/>
  <c r="BW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A30"/>
  <c r="B30"/>
  <c r="C30"/>
  <c r="D30"/>
  <c r="E30"/>
  <c r="F30"/>
  <c r="G30"/>
  <c r="H30"/>
  <c r="I30"/>
  <c r="J30"/>
  <c r="K30"/>
  <c r="L30"/>
  <c r="M30"/>
  <c r="N30"/>
  <c r="O30"/>
  <c r="P30"/>
  <c r="R30"/>
  <c r="S30"/>
  <c r="T30"/>
  <c r="U30"/>
  <c r="V30"/>
  <c r="W30"/>
  <c r="X30"/>
  <c r="Y30"/>
  <c r="AA30"/>
  <c r="AB30"/>
  <c r="AC30"/>
  <c r="AD30"/>
  <c r="AE30"/>
  <c r="AF30"/>
  <c r="AH30"/>
  <c r="AI30"/>
  <c r="AK30"/>
  <c r="AM30"/>
  <c r="AN30"/>
  <c r="AO30"/>
  <c r="AP30"/>
  <c r="AQ30"/>
  <c r="AS30"/>
  <c r="AT30"/>
  <c r="AU30"/>
  <c r="AV30"/>
  <c r="AW30"/>
  <c r="AX30"/>
  <c r="AY30"/>
  <c r="AZ30"/>
  <c r="BA30"/>
  <c r="BB30"/>
  <c r="BC30"/>
  <c r="BD30"/>
  <c r="BE30"/>
  <c r="BF30"/>
  <c r="BG30"/>
  <c r="BH30"/>
  <c r="BI30"/>
  <c r="BJ30"/>
  <c r="BL30"/>
  <c r="BM30"/>
  <c r="BN30"/>
  <c r="BO30"/>
  <c r="BP30"/>
  <c r="BR30"/>
  <c r="BS30"/>
  <c r="BT30"/>
  <c r="BU30"/>
  <c r="BV30"/>
  <c r="BW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A31"/>
  <c r="B31"/>
  <c r="C31"/>
  <c r="D31"/>
  <c r="E31"/>
  <c r="F31"/>
  <c r="G31"/>
  <c r="H31"/>
  <c r="I31"/>
  <c r="J31"/>
  <c r="K31"/>
  <c r="L31"/>
  <c r="M31"/>
  <c r="N31"/>
  <c r="O31"/>
  <c r="P31"/>
  <c r="R31"/>
  <c r="S31"/>
  <c r="T31"/>
  <c r="U31"/>
  <c r="V31"/>
  <c r="W31"/>
  <c r="X31"/>
  <c r="Y31"/>
  <c r="AA31"/>
  <c r="AB31"/>
  <c r="AC31"/>
  <c r="AD31"/>
  <c r="AE31"/>
  <c r="AF31"/>
  <c r="AH31"/>
  <c r="AI31"/>
  <c r="AK31"/>
  <c r="AM31"/>
  <c r="AN31"/>
  <c r="AO31"/>
  <c r="AP31"/>
  <c r="AQ31"/>
  <c r="AS31"/>
  <c r="AT31"/>
  <c r="AU31"/>
  <c r="AV31"/>
  <c r="AW31"/>
  <c r="AX31"/>
  <c r="AY31"/>
  <c r="AZ31"/>
  <c r="BA31"/>
  <c r="BB31"/>
  <c r="BD31"/>
  <c r="BE31"/>
  <c r="BF31"/>
  <c r="BG31"/>
  <c r="BH31"/>
  <c r="BI31"/>
  <c r="BJ31"/>
  <c r="BL31"/>
  <c r="BM31"/>
  <c r="BN31"/>
  <c r="BO31"/>
  <c r="BP31"/>
  <c r="BR31"/>
  <c r="BS31"/>
  <c r="BT31"/>
  <c r="BU31"/>
  <c r="BV31"/>
  <c r="BW31"/>
  <c r="BZ31"/>
  <c r="CA31"/>
  <c r="CB31"/>
  <c r="CC31"/>
  <c r="CD31"/>
  <c r="CE31"/>
  <c r="CF31"/>
  <c r="CG31"/>
  <c r="CH31"/>
  <c r="CI31"/>
  <c r="CJ31"/>
  <c r="CK31"/>
  <c r="CM31"/>
  <c r="CN31"/>
  <c r="CO31"/>
  <c r="CP31"/>
  <c r="CQ31"/>
  <c r="CR31"/>
  <c r="CS31"/>
  <c r="CT31"/>
  <c r="CU31"/>
  <c r="CV31"/>
  <c r="CW31"/>
  <c r="CX31"/>
  <c r="CZ31"/>
  <c r="DA31"/>
  <c r="DB31"/>
  <c r="DC31"/>
  <c r="DD31"/>
  <c r="DE31"/>
  <c r="DF31"/>
  <c r="DG31"/>
  <c r="DH31"/>
  <c r="DI31"/>
  <c r="DJ31"/>
  <c r="DK31"/>
  <c r="A32"/>
  <c r="B32"/>
  <c r="C32"/>
  <c r="D32"/>
  <c r="E32"/>
  <c r="F32"/>
  <c r="G32"/>
  <c r="H32"/>
  <c r="I32"/>
  <c r="J32"/>
  <c r="K32"/>
  <c r="L32"/>
  <c r="M32"/>
  <c r="N32"/>
  <c r="O32"/>
  <c r="P32"/>
  <c r="R32"/>
  <c r="S32"/>
  <c r="T32"/>
  <c r="U32"/>
  <c r="V32"/>
  <c r="W32"/>
  <c r="X32"/>
  <c r="Y32"/>
  <c r="AA32"/>
  <c r="AB32"/>
  <c r="AC32"/>
  <c r="AD32"/>
  <c r="AE32"/>
  <c r="AF32"/>
  <c r="AH32"/>
  <c r="AI32"/>
  <c r="AK32"/>
  <c r="AM32"/>
  <c r="AN32"/>
  <c r="AO32"/>
  <c r="AP32"/>
  <c r="AQ32"/>
  <c r="AS32"/>
  <c r="AT32"/>
  <c r="AU32"/>
  <c r="AV32"/>
  <c r="AW32"/>
  <c r="AX32"/>
  <c r="AY32"/>
  <c r="AZ32"/>
  <c r="BA32"/>
  <c r="BB32"/>
  <c r="BD32"/>
  <c r="BE32"/>
  <c r="BF32"/>
  <c r="BG32"/>
  <c r="BH32"/>
  <c r="BI32"/>
  <c r="BJ32"/>
  <c r="BL32"/>
  <c r="BM32"/>
  <c r="BN32"/>
  <c r="BO32"/>
  <c r="BP32"/>
  <c r="BT32"/>
  <c r="BU32"/>
  <c r="BV32"/>
  <c r="BW32"/>
  <c r="BZ32"/>
  <c r="CA32"/>
  <c r="CB32"/>
  <c r="CC32"/>
  <c r="CD32"/>
  <c r="CE32"/>
  <c r="CF32"/>
  <c r="CG32"/>
  <c r="CH32"/>
  <c r="CI32"/>
  <c r="CJ32"/>
  <c r="CK32"/>
  <c r="CM32"/>
  <c r="CN32"/>
  <c r="CO32"/>
  <c r="CP32"/>
  <c r="CQ32"/>
  <c r="CR32"/>
  <c r="CS32"/>
  <c r="CT32"/>
  <c r="CU32"/>
  <c r="CV32"/>
  <c r="CW32"/>
  <c r="CX32"/>
  <c r="CZ32"/>
  <c r="DA32"/>
  <c r="DB32"/>
  <c r="DC32"/>
  <c r="DD32"/>
  <c r="DE32"/>
  <c r="DF32"/>
  <c r="DG32"/>
  <c r="DH32"/>
  <c r="DI32"/>
  <c r="DJ32"/>
  <c r="DK32"/>
  <c r="A33"/>
  <c r="B33"/>
  <c r="C33"/>
  <c r="D33"/>
  <c r="E33"/>
  <c r="F33"/>
  <c r="G33"/>
  <c r="H33"/>
  <c r="I33"/>
  <c r="J33"/>
  <c r="K33"/>
  <c r="L33"/>
  <c r="M33"/>
  <c r="N33"/>
  <c r="O33"/>
  <c r="P33"/>
  <c r="R33"/>
  <c r="S33"/>
  <c r="T33"/>
  <c r="U33"/>
  <c r="V33"/>
  <c r="W33"/>
  <c r="X33"/>
  <c r="Y33"/>
  <c r="AA33"/>
  <c r="AB33"/>
  <c r="AC33"/>
  <c r="AD33"/>
  <c r="AE33"/>
  <c r="AF33"/>
  <c r="AH33"/>
  <c r="AI33"/>
  <c r="AK33"/>
  <c r="AM33"/>
  <c r="AN33"/>
  <c r="AO33"/>
  <c r="AP33"/>
  <c r="AQ33"/>
  <c r="BB33"/>
  <c r="BD33"/>
  <c r="BE33"/>
  <c r="BF33"/>
  <c r="BG33"/>
  <c r="BH33"/>
  <c r="BI33"/>
  <c r="BJ33"/>
  <c r="BL33"/>
  <c r="BM33"/>
  <c r="BN33"/>
  <c r="BO33"/>
  <c r="BP33"/>
  <c r="BR33"/>
  <c r="BS33"/>
  <c r="BT33"/>
  <c r="BU33"/>
  <c r="BV33"/>
  <c r="BW33"/>
  <c r="BZ33"/>
  <c r="CA33"/>
  <c r="CB33"/>
  <c r="CC33"/>
  <c r="CD33"/>
  <c r="CE33"/>
  <c r="CF33"/>
  <c r="CG33"/>
  <c r="CH33"/>
  <c r="CI33"/>
  <c r="CJ33"/>
  <c r="CK33"/>
  <c r="CM33"/>
  <c r="CN33"/>
  <c r="CO33"/>
  <c r="CP33"/>
  <c r="CQ33"/>
  <c r="CR33"/>
  <c r="CS33"/>
  <c r="CT33"/>
  <c r="CU33"/>
  <c r="CV33"/>
  <c r="CW33"/>
  <c r="CX33"/>
  <c r="CZ33"/>
  <c r="DA33"/>
  <c r="DB33"/>
  <c r="DC33"/>
  <c r="DD33"/>
  <c r="DE33"/>
  <c r="DF33"/>
  <c r="DG33"/>
  <c r="DH33"/>
  <c r="DI33"/>
  <c r="DJ33"/>
  <c r="DK33"/>
  <c r="A34"/>
  <c r="B34"/>
  <c r="C34"/>
  <c r="D34"/>
  <c r="E34"/>
  <c r="F34"/>
  <c r="G34"/>
  <c r="H34"/>
  <c r="I34"/>
  <c r="J34"/>
  <c r="K34"/>
  <c r="L34"/>
  <c r="M34"/>
  <c r="N34"/>
  <c r="O34"/>
  <c r="P34"/>
  <c r="R34"/>
  <c r="S34"/>
  <c r="T34"/>
  <c r="U34"/>
  <c r="V34"/>
  <c r="W34"/>
  <c r="X34"/>
  <c r="Y34"/>
  <c r="AB34"/>
  <c r="AD34"/>
  <c r="AE34"/>
  <c r="AF34"/>
  <c r="AH34"/>
  <c r="AI34"/>
  <c r="AK34"/>
  <c r="AM34"/>
  <c r="AN34"/>
  <c r="AO34"/>
  <c r="AP34"/>
  <c r="AQ34"/>
  <c r="AS34"/>
  <c r="AT34"/>
  <c r="AU34"/>
  <c r="AV34"/>
  <c r="AW34"/>
  <c r="AX34"/>
  <c r="AY34"/>
  <c r="AZ34"/>
  <c r="BA34"/>
  <c r="BB34"/>
  <c r="BD34"/>
  <c r="BE34"/>
  <c r="BF34"/>
  <c r="BG34"/>
  <c r="BH34"/>
  <c r="BI34"/>
  <c r="BJ34"/>
  <c r="BL34"/>
  <c r="BM34"/>
  <c r="BN34"/>
  <c r="BO34"/>
  <c r="BP34"/>
  <c r="BT34"/>
  <c r="BU34"/>
  <c r="BV34"/>
  <c r="BW34"/>
  <c r="BZ34"/>
  <c r="CA34"/>
  <c r="CB34"/>
  <c r="CC34"/>
  <c r="CD34"/>
  <c r="CE34"/>
  <c r="CF34"/>
  <c r="CG34"/>
  <c r="CH34"/>
  <c r="CI34"/>
  <c r="CJ34"/>
  <c r="CK34"/>
  <c r="CM34"/>
  <c r="CN34"/>
  <c r="CO34"/>
  <c r="CP34"/>
  <c r="CQ34"/>
  <c r="CR34"/>
  <c r="CS34"/>
  <c r="CT34"/>
  <c r="CU34"/>
  <c r="CV34"/>
  <c r="CW34"/>
  <c r="CX34"/>
  <c r="CZ34"/>
  <c r="DA34"/>
  <c r="DB34"/>
  <c r="DC34"/>
  <c r="DD34"/>
  <c r="DE34"/>
  <c r="DF34"/>
  <c r="DG34"/>
  <c r="DH34"/>
  <c r="DI34"/>
  <c r="DJ34"/>
  <c r="DK34"/>
  <c r="A35"/>
  <c r="B35"/>
  <c r="C35"/>
  <c r="D35"/>
  <c r="E35"/>
  <c r="F35"/>
  <c r="G35"/>
  <c r="H35"/>
  <c r="I35"/>
  <c r="J35"/>
  <c r="K35"/>
  <c r="L35"/>
  <c r="M35"/>
  <c r="N35"/>
  <c r="O35"/>
  <c r="P35"/>
  <c r="R35"/>
  <c r="S35"/>
  <c r="T35"/>
  <c r="U35"/>
  <c r="V35"/>
  <c r="W35"/>
  <c r="X35"/>
  <c r="Y35"/>
  <c r="AA35"/>
  <c r="AB35"/>
  <c r="AC35"/>
  <c r="AD35"/>
  <c r="AE35"/>
  <c r="AF35"/>
  <c r="AH35"/>
  <c r="AI35"/>
  <c r="AJ35"/>
  <c r="AK35"/>
  <c r="AM35"/>
  <c r="AN35"/>
  <c r="AO35"/>
  <c r="AP35"/>
  <c r="AQ35"/>
  <c r="AS35"/>
  <c r="AT35"/>
  <c r="AU35"/>
  <c r="AV35"/>
  <c r="AW35"/>
  <c r="AX35"/>
  <c r="AY35"/>
  <c r="AZ35"/>
  <c r="BA35"/>
  <c r="BB35"/>
  <c r="BD35"/>
  <c r="BE35"/>
  <c r="BF35"/>
  <c r="BG35"/>
  <c r="BH35"/>
  <c r="BI35"/>
  <c r="BJ35"/>
  <c r="BL35"/>
  <c r="BM35"/>
  <c r="BN35"/>
  <c r="BO35"/>
  <c r="BP35"/>
  <c r="BT35"/>
  <c r="BU35"/>
  <c r="BV35"/>
  <c r="BW35"/>
  <c r="BZ35"/>
  <c r="CA35"/>
  <c r="CB35"/>
  <c r="CC35"/>
  <c r="CD35"/>
  <c r="CE35"/>
  <c r="CF35"/>
  <c r="CG35"/>
  <c r="CH35"/>
  <c r="CI35"/>
  <c r="CJ35"/>
  <c r="CK35"/>
  <c r="CM35"/>
  <c r="CN35"/>
  <c r="CO35"/>
  <c r="CP35"/>
  <c r="CQ35"/>
  <c r="CR35"/>
  <c r="CS35"/>
  <c r="CT35"/>
  <c r="CU35"/>
  <c r="CV35"/>
  <c r="CW35"/>
  <c r="CX35"/>
  <c r="CZ35"/>
  <c r="DA35"/>
  <c r="DB35"/>
  <c r="DC35"/>
  <c r="DD35"/>
  <c r="DE35"/>
  <c r="DF35"/>
  <c r="DG35"/>
  <c r="DH35"/>
  <c r="DI35"/>
  <c r="DJ35"/>
  <c r="DK35"/>
  <c r="A36"/>
  <c r="B36"/>
  <c r="C36"/>
  <c r="D36"/>
  <c r="E36"/>
  <c r="F36"/>
  <c r="G36"/>
  <c r="H36"/>
  <c r="I36"/>
  <c r="J36"/>
  <c r="K36"/>
  <c r="L36"/>
  <c r="M36"/>
  <c r="N36"/>
  <c r="O36"/>
  <c r="P36"/>
  <c r="R36"/>
  <c r="S36"/>
  <c r="T36"/>
  <c r="U36"/>
  <c r="V36"/>
  <c r="W36"/>
  <c r="X36"/>
  <c r="Y36"/>
  <c r="AA36"/>
  <c r="AB36"/>
  <c r="AC36"/>
  <c r="AD36"/>
  <c r="AE36"/>
  <c r="AF36"/>
  <c r="AH36"/>
  <c r="AI36"/>
  <c r="AK36"/>
  <c r="AM36"/>
  <c r="AN36"/>
  <c r="AO36"/>
  <c r="AP36"/>
  <c r="AQ36"/>
  <c r="AS36"/>
  <c r="AT36"/>
  <c r="AU36"/>
  <c r="AV36"/>
  <c r="AW36"/>
  <c r="AX36"/>
  <c r="AY36"/>
  <c r="AZ36"/>
  <c r="BA36"/>
  <c r="BB36"/>
  <c r="BD36"/>
  <c r="BE36"/>
  <c r="BF36"/>
  <c r="BG36"/>
  <c r="BH36"/>
  <c r="BI36"/>
  <c r="BJ36"/>
  <c r="BL36"/>
  <c r="BM36"/>
  <c r="BN36"/>
  <c r="BO36"/>
  <c r="BP36"/>
  <c r="BT36"/>
  <c r="BU36"/>
  <c r="BV36"/>
  <c r="BW36"/>
  <c r="BZ36"/>
  <c r="CA36"/>
  <c r="CB36"/>
  <c r="CC36"/>
  <c r="CD36"/>
  <c r="CE36"/>
  <c r="CF36"/>
  <c r="CG36"/>
  <c r="CH36"/>
  <c r="CI36"/>
  <c r="CJ36"/>
  <c r="CK36"/>
  <c r="CM36"/>
  <c r="CN36"/>
  <c r="CO36"/>
  <c r="CP36"/>
  <c r="CQ36"/>
  <c r="CR36"/>
  <c r="CS36"/>
  <c r="CT36"/>
  <c r="CU36"/>
  <c r="CV36"/>
  <c r="CW36"/>
  <c r="CX36"/>
  <c r="CZ36"/>
  <c r="DA36"/>
  <c r="DB36"/>
  <c r="DC36"/>
  <c r="DD36"/>
  <c r="DE36"/>
  <c r="DF36"/>
  <c r="DG36"/>
  <c r="DH36"/>
  <c r="DI36"/>
  <c r="DJ36"/>
  <c r="DK36"/>
  <c r="A37"/>
  <c r="B37"/>
  <c r="C37"/>
  <c r="D37"/>
  <c r="E37"/>
  <c r="F37"/>
  <c r="G37"/>
  <c r="H37"/>
  <c r="I37"/>
  <c r="J37"/>
  <c r="K37"/>
  <c r="L37"/>
  <c r="M37"/>
  <c r="N37"/>
  <c r="O37"/>
  <c r="P37"/>
  <c r="R37"/>
  <c r="S37"/>
  <c r="T37"/>
  <c r="U37"/>
  <c r="V37"/>
  <c r="W37"/>
  <c r="X37"/>
  <c r="Y37"/>
  <c r="AA37"/>
  <c r="AB37"/>
  <c r="AC37"/>
  <c r="AD37"/>
  <c r="AE37"/>
  <c r="AF37"/>
  <c r="AH37"/>
  <c r="AI37"/>
  <c r="AK37"/>
  <c r="AM37"/>
  <c r="AN37"/>
  <c r="AO37"/>
  <c r="AP37"/>
  <c r="AQ37"/>
  <c r="AS37"/>
  <c r="AT37"/>
  <c r="AU37"/>
  <c r="AV37"/>
  <c r="AW37"/>
  <c r="AX37"/>
  <c r="AY37"/>
  <c r="AZ37"/>
  <c r="BA37"/>
  <c r="BB37"/>
  <c r="BC37"/>
  <c r="BD37"/>
  <c r="BE37"/>
  <c r="BF37"/>
  <c r="BG37"/>
  <c r="BH37"/>
  <c r="BI37"/>
  <c r="BJ37"/>
  <c r="BL37"/>
  <c r="BM37"/>
  <c r="BN37"/>
  <c r="BO37"/>
  <c r="BP37"/>
  <c r="BR37"/>
  <c r="BS37"/>
  <c r="BT37"/>
  <c r="BU37"/>
  <c r="BV37"/>
  <c r="BW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A38"/>
  <c r="B38"/>
  <c r="C38"/>
  <c r="D38"/>
  <c r="E38"/>
  <c r="F38"/>
  <c r="G38"/>
  <c r="I38"/>
  <c r="J38"/>
  <c r="K38"/>
  <c r="L38"/>
  <c r="M38"/>
  <c r="N38"/>
  <c r="O38"/>
  <c r="P38"/>
  <c r="R38"/>
  <c r="S38"/>
  <c r="U38"/>
  <c r="V38"/>
  <c r="W38"/>
  <c r="X38"/>
  <c r="Y38"/>
  <c r="AA38"/>
  <c r="AB38"/>
  <c r="AD38"/>
  <c r="AE38"/>
  <c r="AF38"/>
  <c r="AH38"/>
  <c r="AI38"/>
  <c r="AK38"/>
  <c r="AM38"/>
  <c r="AN38"/>
  <c r="AO38"/>
  <c r="AP38"/>
  <c r="AQ38"/>
  <c r="AS38"/>
  <c r="AT38"/>
  <c r="AU38"/>
  <c r="AV38"/>
  <c r="AW38"/>
  <c r="AX38"/>
  <c r="AY38"/>
  <c r="AZ38"/>
  <c r="BA38"/>
  <c r="BB38"/>
  <c r="BD38"/>
  <c r="BE38"/>
  <c r="BF38"/>
  <c r="BG38"/>
  <c r="BH38"/>
  <c r="BI38"/>
  <c r="BJ38"/>
  <c r="BL38"/>
  <c r="BM38"/>
  <c r="BN38"/>
  <c r="BO38"/>
  <c r="BP38"/>
  <c r="BT38"/>
  <c r="BU38"/>
  <c r="BV38"/>
  <c r="BW38"/>
  <c r="BZ38"/>
  <c r="CA38"/>
  <c r="CB38"/>
  <c r="CC38"/>
  <c r="CD38"/>
  <c r="CE38"/>
  <c r="CF38"/>
  <c r="CG38"/>
  <c r="CH38"/>
  <c r="CI38"/>
  <c r="CJ38"/>
  <c r="CK38"/>
  <c r="CM38"/>
  <c r="CN38"/>
  <c r="CO38"/>
  <c r="CP38"/>
  <c r="CQ38"/>
  <c r="CR38"/>
  <c r="CS38"/>
  <c r="CT38"/>
  <c r="CU38"/>
  <c r="CV38"/>
  <c r="CW38"/>
  <c r="CX38"/>
  <c r="CZ38"/>
  <c r="DA38"/>
  <c r="DB38"/>
  <c r="DC38"/>
  <c r="DD38"/>
  <c r="DE38"/>
  <c r="DF38"/>
  <c r="DG38"/>
  <c r="DH38"/>
  <c r="DI38"/>
  <c r="DJ38"/>
  <c r="DK38"/>
  <c r="A39"/>
  <c r="B39"/>
  <c r="C39"/>
  <c r="D39"/>
  <c r="E39"/>
  <c r="F39"/>
  <c r="G39"/>
  <c r="H39"/>
  <c r="I39"/>
  <c r="J39"/>
  <c r="K39"/>
  <c r="L39"/>
  <c r="M39"/>
  <c r="N39"/>
  <c r="O39"/>
  <c r="P39"/>
  <c r="R39"/>
  <c r="S39"/>
  <c r="T39"/>
  <c r="U39"/>
  <c r="V39"/>
  <c r="W39"/>
  <c r="X39"/>
  <c r="Y39"/>
  <c r="AA39"/>
  <c r="AB39"/>
  <c r="AC39"/>
  <c r="AD39"/>
  <c r="AE39"/>
  <c r="AF39"/>
  <c r="AH39"/>
  <c r="AI39"/>
  <c r="AK39"/>
  <c r="AM39"/>
  <c r="AN39"/>
  <c r="AO39"/>
  <c r="AP39"/>
  <c r="AQ39"/>
  <c r="AS39"/>
  <c r="AT39"/>
  <c r="AU39"/>
  <c r="AV39"/>
  <c r="AW39"/>
  <c r="AX39"/>
  <c r="AY39"/>
  <c r="AZ39"/>
  <c r="BA39"/>
  <c r="BB39"/>
  <c r="BD39"/>
  <c r="BE39"/>
  <c r="BF39"/>
  <c r="BG39"/>
  <c r="BH39"/>
  <c r="BI39"/>
  <c r="BJ39"/>
  <c r="BL39"/>
  <c r="BM39"/>
  <c r="BN39"/>
  <c r="BO39"/>
  <c r="BP39"/>
  <c r="BT39"/>
  <c r="BU39"/>
  <c r="BV39"/>
  <c r="BW39"/>
  <c r="BZ39"/>
  <c r="CA39"/>
  <c r="CB39"/>
  <c r="CC39"/>
  <c r="CD39"/>
  <c r="CE39"/>
  <c r="CF39"/>
  <c r="CG39"/>
  <c r="CH39"/>
  <c r="CI39"/>
  <c r="CJ39"/>
  <c r="CK39"/>
  <c r="CM39"/>
  <c r="CN39"/>
  <c r="CO39"/>
  <c r="CP39"/>
  <c r="CQ39"/>
  <c r="CR39"/>
  <c r="CS39"/>
  <c r="CT39"/>
  <c r="CU39"/>
  <c r="CV39"/>
  <c r="CW39"/>
  <c r="CX39"/>
  <c r="CZ39"/>
  <c r="DA39"/>
  <c r="DB39"/>
  <c r="DC39"/>
  <c r="DD39"/>
  <c r="DE39"/>
  <c r="DF39"/>
  <c r="DG39"/>
  <c r="DH39"/>
  <c r="DI39"/>
  <c r="DJ39"/>
  <c r="DK39"/>
  <c r="A40"/>
  <c r="B40"/>
  <c r="C40"/>
  <c r="D40"/>
  <c r="E40"/>
  <c r="F40"/>
  <c r="G40"/>
  <c r="H40"/>
  <c r="I40"/>
  <c r="J40"/>
  <c r="K40"/>
  <c r="L40"/>
  <c r="M40"/>
  <c r="N40"/>
  <c r="O40"/>
  <c r="P40"/>
  <c r="R40"/>
  <c r="S40"/>
  <c r="T40"/>
  <c r="U40"/>
  <c r="V40"/>
  <c r="W40"/>
  <c r="X40"/>
  <c r="Y40"/>
  <c r="AA40"/>
  <c r="AB40"/>
  <c r="AC40"/>
  <c r="AD40"/>
  <c r="AE40"/>
  <c r="AF40"/>
  <c r="AH40"/>
  <c r="AI40"/>
  <c r="AK40"/>
  <c r="AM40"/>
  <c r="AN40"/>
  <c r="AO40"/>
  <c r="AP40"/>
  <c r="AQ40"/>
  <c r="AS40"/>
  <c r="AT40"/>
  <c r="AU40"/>
  <c r="AV40"/>
  <c r="AW40"/>
  <c r="AX40"/>
  <c r="AY40"/>
  <c r="AZ40"/>
  <c r="BA40"/>
  <c r="BB40"/>
  <c r="BC40"/>
  <c r="BD40"/>
  <c r="BE40"/>
  <c r="BF40"/>
  <c r="BG40"/>
  <c r="BH40"/>
  <c r="BI40"/>
  <c r="BJ40"/>
  <c r="BL40"/>
  <c r="BM40"/>
  <c r="BN40"/>
  <c r="BO40"/>
  <c r="BP40"/>
  <c r="BT40"/>
  <c r="BU40"/>
  <c r="BV40"/>
  <c r="BW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A41"/>
  <c r="B41"/>
  <c r="C41"/>
  <c r="D41"/>
  <c r="E41"/>
  <c r="F41"/>
  <c r="G41"/>
  <c r="H41"/>
  <c r="I41"/>
  <c r="J41"/>
  <c r="K41"/>
  <c r="L41"/>
  <c r="M41"/>
  <c r="N41"/>
  <c r="O41"/>
  <c r="P41"/>
  <c r="R41"/>
  <c r="S41"/>
  <c r="T41"/>
  <c r="U41"/>
  <c r="V41"/>
  <c r="W41"/>
  <c r="X41"/>
  <c r="Y41"/>
  <c r="AA41"/>
  <c r="AB41"/>
  <c r="AC41"/>
  <c r="AD41"/>
  <c r="AE41"/>
  <c r="AF41"/>
  <c r="AH41"/>
  <c r="AI41"/>
  <c r="AK41"/>
  <c r="AM41"/>
  <c r="AN41"/>
  <c r="AO41"/>
  <c r="AP41"/>
  <c r="AQ41"/>
  <c r="AS41"/>
  <c r="AT41"/>
  <c r="AU41"/>
  <c r="AV41"/>
  <c r="AW41"/>
  <c r="AX41"/>
  <c r="AY41"/>
  <c r="AZ41"/>
  <c r="BA41"/>
  <c r="BB41"/>
  <c r="BC41"/>
  <c r="BD41"/>
  <c r="BE41"/>
  <c r="BF41"/>
  <c r="BG41"/>
  <c r="BH41"/>
  <c r="BI41"/>
  <c r="BJ41"/>
  <c r="BL41"/>
  <c r="BM41"/>
  <c r="BN41"/>
  <c r="BO41"/>
  <c r="BP41"/>
  <c r="BT41"/>
  <c r="BU41"/>
  <c r="BV41"/>
  <c r="BW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A42"/>
  <c r="B42"/>
  <c r="C42"/>
  <c r="D42"/>
  <c r="E42"/>
  <c r="F42"/>
  <c r="G42"/>
  <c r="H42"/>
  <c r="I42"/>
  <c r="J42"/>
  <c r="K42"/>
  <c r="L42"/>
  <c r="M42"/>
  <c r="N42"/>
  <c r="O42"/>
  <c r="P42"/>
  <c r="R42"/>
  <c r="S42"/>
  <c r="T42"/>
  <c r="U42"/>
  <c r="V42"/>
  <c r="W42"/>
  <c r="X42"/>
  <c r="Y42"/>
  <c r="AA42"/>
  <c r="AB42"/>
  <c r="AD42"/>
  <c r="AE42"/>
  <c r="AF42"/>
  <c r="AH42"/>
  <c r="AI42"/>
  <c r="AK42"/>
  <c r="AM42"/>
  <c r="AN42"/>
  <c r="AO42"/>
  <c r="AP42"/>
  <c r="AQ42"/>
  <c r="AS42"/>
  <c r="AT42"/>
  <c r="AU42"/>
  <c r="AV42"/>
  <c r="AW42"/>
  <c r="AX42"/>
  <c r="AY42"/>
  <c r="AZ42"/>
  <c r="BA42"/>
  <c r="BB42"/>
  <c r="BD42"/>
  <c r="BE42"/>
  <c r="BF42"/>
  <c r="BG42"/>
  <c r="BH42"/>
  <c r="BI42"/>
  <c r="BJ42"/>
  <c r="BL42"/>
  <c r="BM42"/>
  <c r="BN42"/>
  <c r="BO42"/>
  <c r="BP42"/>
  <c r="BT42"/>
  <c r="BU42"/>
  <c r="BV42"/>
  <c r="BW42"/>
  <c r="BZ42"/>
  <c r="CA42"/>
  <c r="CB42"/>
  <c r="CC42"/>
  <c r="CD42"/>
  <c r="CE42"/>
  <c r="CF42"/>
  <c r="CG42"/>
  <c r="CH42"/>
  <c r="CI42"/>
  <c r="CJ42"/>
  <c r="CK42"/>
  <c r="CM42"/>
  <c r="CN42"/>
  <c r="CO42"/>
  <c r="CP42"/>
  <c r="CQ42"/>
  <c r="CR42"/>
  <c r="CS42"/>
  <c r="CT42"/>
  <c r="CU42"/>
  <c r="CV42"/>
  <c r="CW42"/>
  <c r="CX42"/>
  <c r="CZ42"/>
  <c r="DA42"/>
  <c r="DB42"/>
  <c r="DC42"/>
  <c r="DD42"/>
  <c r="DE42"/>
  <c r="DF42"/>
  <c r="DG42"/>
  <c r="DH42"/>
  <c r="DI42"/>
  <c r="DJ42"/>
  <c r="DK42"/>
  <c r="A43"/>
  <c r="B43"/>
  <c r="C43"/>
  <c r="D43"/>
  <c r="E43"/>
  <c r="F43"/>
  <c r="G43"/>
  <c r="H43"/>
  <c r="I43"/>
  <c r="J43"/>
  <c r="K43"/>
  <c r="L43"/>
  <c r="M43"/>
  <c r="N43"/>
  <c r="O43"/>
  <c r="P43"/>
  <c r="R43"/>
  <c r="S43"/>
  <c r="T43"/>
  <c r="U43"/>
  <c r="V43"/>
  <c r="W43"/>
  <c r="X43"/>
  <c r="Y43"/>
  <c r="AA43"/>
  <c r="AB43"/>
  <c r="AC43"/>
  <c r="AD43"/>
  <c r="AE43"/>
  <c r="AF43"/>
  <c r="AH43"/>
  <c r="AI43"/>
  <c r="AK43"/>
  <c r="AM43"/>
  <c r="AN43"/>
  <c r="AO43"/>
  <c r="AP43"/>
  <c r="AQ43"/>
  <c r="AS43"/>
  <c r="AT43"/>
  <c r="AU43"/>
  <c r="AV43"/>
  <c r="AW43"/>
  <c r="AX43"/>
  <c r="AY43"/>
  <c r="AZ43"/>
  <c r="BA43"/>
  <c r="BB43"/>
  <c r="BC43"/>
  <c r="BD43"/>
  <c r="BE43"/>
  <c r="BF43"/>
  <c r="BG43"/>
  <c r="BH43"/>
  <c r="BI43"/>
  <c r="BJ43"/>
  <c r="BL43"/>
  <c r="BM43"/>
  <c r="BN43"/>
  <c r="BO43"/>
  <c r="BP43"/>
  <c r="BT43"/>
  <c r="BU43"/>
  <c r="BV43"/>
  <c r="BW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A44"/>
  <c r="B44"/>
  <c r="C44"/>
  <c r="D44"/>
  <c r="E44"/>
  <c r="F44"/>
  <c r="G44"/>
  <c r="H44"/>
  <c r="I44"/>
  <c r="J44"/>
  <c r="K44"/>
  <c r="L44"/>
  <c r="M44"/>
  <c r="N44"/>
  <c r="O44"/>
  <c r="P44"/>
  <c r="R44"/>
  <c r="S44"/>
  <c r="T44"/>
  <c r="U44"/>
  <c r="V44"/>
  <c r="W44"/>
  <c r="X44"/>
  <c r="Y44"/>
  <c r="AA44"/>
  <c r="AB44"/>
  <c r="AC44"/>
  <c r="AD44"/>
  <c r="AE44"/>
  <c r="AF44"/>
  <c r="AH44"/>
  <c r="AI44"/>
  <c r="AK44"/>
  <c r="AM44"/>
  <c r="AN44"/>
  <c r="AO44"/>
  <c r="AP44"/>
  <c r="AQ44"/>
  <c r="AS44"/>
  <c r="AT44"/>
  <c r="AU44"/>
  <c r="AV44"/>
  <c r="AW44"/>
  <c r="AX44"/>
  <c r="AY44"/>
  <c r="AZ44"/>
  <c r="BA44"/>
  <c r="BB44"/>
  <c r="BC44"/>
  <c r="BD44"/>
  <c r="BE44"/>
  <c r="BF44"/>
  <c r="BG44"/>
  <c r="BH44"/>
  <c r="BI44"/>
  <c r="BJ44"/>
  <c r="BL44"/>
  <c r="BM44"/>
  <c r="BN44"/>
  <c r="BO44"/>
  <c r="BP44"/>
  <c r="BT44"/>
  <c r="BU44"/>
  <c r="BV44"/>
  <c r="BW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A45"/>
  <c r="B45"/>
  <c r="C45"/>
  <c r="D45"/>
  <c r="E45"/>
  <c r="F45"/>
  <c r="G45"/>
  <c r="H45"/>
  <c r="I45"/>
  <c r="J45"/>
  <c r="K45"/>
  <c r="L45"/>
  <c r="M45"/>
  <c r="N45"/>
  <c r="O45"/>
  <c r="P45"/>
  <c r="R45"/>
  <c r="S45"/>
  <c r="T45"/>
  <c r="U45"/>
  <c r="V45"/>
  <c r="W45"/>
  <c r="X45"/>
  <c r="Y45"/>
  <c r="AA45"/>
  <c r="AB45"/>
  <c r="AC45"/>
  <c r="AD45"/>
  <c r="AE45"/>
  <c r="AF45"/>
  <c r="AH45"/>
  <c r="AI45"/>
  <c r="AK45"/>
  <c r="AM45"/>
  <c r="AN45"/>
  <c r="AO45"/>
  <c r="AP45"/>
  <c r="AQ45"/>
  <c r="AS45"/>
  <c r="AT45"/>
  <c r="AU45"/>
  <c r="AV45"/>
  <c r="AW45"/>
  <c r="AX45"/>
  <c r="AY45"/>
  <c r="AZ45"/>
  <c r="BA45"/>
  <c r="BB45"/>
  <c r="BC45"/>
  <c r="BD45"/>
  <c r="BE45"/>
  <c r="BF45"/>
  <c r="BG45"/>
  <c r="BH45"/>
  <c r="BI45"/>
  <c r="BJ45"/>
  <c r="BL45"/>
  <c r="BM45"/>
  <c r="BN45"/>
  <c r="BO45"/>
  <c r="BP45"/>
  <c r="BT45"/>
  <c r="BU45"/>
  <c r="BV45"/>
  <c r="BW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A46"/>
  <c r="B46"/>
  <c r="C46"/>
  <c r="D46"/>
  <c r="E46"/>
  <c r="F46"/>
  <c r="G46"/>
  <c r="H46"/>
  <c r="I46"/>
  <c r="J46"/>
  <c r="K46"/>
  <c r="L46"/>
  <c r="M46"/>
  <c r="N46"/>
  <c r="O46"/>
  <c r="P46"/>
  <c r="R46"/>
  <c r="S46"/>
  <c r="T46"/>
  <c r="U46"/>
  <c r="V46"/>
  <c r="W46"/>
  <c r="X46"/>
  <c r="Y46"/>
  <c r="AA46"/>
  <c r="AB46"/>
  <c r="AC46"/>
  <c r="AD46"/>
  <c r="AE46"/>
  <c r="AF46"/>
  <c r="AH46"/>
  <c r="AI46"/>
  <c r="AK46"/>
  <c r="AM46"/>
  <c r="AN46"/>
  <c r="AO46"/>
  <c r="AP46"/>
  <c r="AQ46"/>
  <c r="AS46"/>
  <c r="AT46"/>
  <c r="AU46"/>
  <c r="AV46"/>
  <c r="AW46"/>
  <c r="AX46"/>
  <c r="AY46"/>
  <c r="AZ46"/>
  <c r="BA46"/>
  <c r="BB46"/>
  <c r="BC46"/>
  <c r="BD46"/>
  <c r="BE46"/>
  <c r="BF46"/>
  <c r="BG46"/>
  <c r="BH46"/>
  <c r="BI46"/>
  <c r="BJ46"/>
  <c r="BL46"/>
  <c r="BM46"/>
  <c r="BN46"/>
  <c r="BO46"/>
  <c r="BP46"/>
  <c r="BT46"/>
  <c r="BU46"/>
  <c r="BV46"/>
  <c r="BW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A47"/>
  <c r="B47"/>
  <c r="C47"/>
  <c r="D47"/>
  <c r="E47"/>
  <c r="F47"/>
  <c r="G47"/>
  <c r="H47"/>
  <c r="I47"/>
  <c r="J47"/>
  <c r="K47"/>
  <c r="L47"/>
  <c r="M47"/>
  <c r="N47"/>
  <c r="O47"/>
  <c r="P47"/>
  <c r="R47"/>
  <c r="S47"/>
  <c r="T47"/>
  <c r="U47"/>
  <c r="V47"/>
  <c r="W47"/>
  <c r="X47"/>
  <c r="Y47"/>
  <c r="AA47"/>
  <c r="AB47"/>
  <c r="AC47"/>
  <c r="AD47"/>
  <c r="AE47"/>
  <c r="AF47"/>
  <c r="AH47"/>
  <c r="AI47"/>
  <c r="AK47"/>
  <c r="AM47"/>
  <c r="AN47"/>
  <c r="AO47"/>
  <c r="AP47"/>
  <c r="AQ47"/>
  <c r="AS47"/>
  <c r="AT47"/>
  <c r="AU47"/>
  <c r="AV47"/>
  <c r="AW47"/>
  <c r="AX47"/>
  <c r="AY47"/>
  <c r="AZ47"/>
  <c r="BA47"/>
  <c r="BB47"/>
  <c r="BC47"/>
  <c r="BD47"/>
  <c r="BE47"/>
  <c r="BF47"/>
  <c r="BG47"/>
  <c r="BH47"/>
  <c r="BI47"/>
  <c r="BJ47"/>
  <c r="BL47"/>
  <c r="BM47"/>
  <c r="BN47"/>
  <c r="BO47"/>
  <c r="BP47"/>
  <c r="BT47"/>
  <c r="BU47"/>
  <c r="BV47"/>
  <c r="BW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A48"/>
  <c r="B48"/>
  <c r="C48"/>
  <c r="D48"/>
  <c r="E48"/>
  <c r="F48"/>
  <c r="G48"/>
  <c r="H48"/>
  <c r="I48"/>
  <c r="J48"/>
  <c r="K48"/>
  <c r="L48"/>
  <c r="M48"/>
  <c r="N48"/>
  <c r="O48"/>
  <c r="P48"/>
  <c r="R48"/>
  <c r="S48"/>
  <c r="T48"/>
  <c r="U48"/>
  <c r="V48"/>
  <c r="W48"/>
  <c r="X48"/>
  <c r="Y48"/>
  <c r="AA48"/>
  <c r="AB48"/>
  <c r="AC48"/>
  <c r="AD48"/>
  <c r="AE48"/>
  <c r="AF48"/>
  <c r="AH48"/>
  <c r="AI48"/>
  <c r="AK48"/>
  <c r="AM48"/>
  <c r="AN48"/>
  <c r="AO48"/>
  <c r="AP48"/>
  <c r="AQ48"/>
  <c r="AS48"/>
  <c r="AT48"/>
  <c r="AU48"/>
  <c r="AV48"/>
  <c r="AW48"/>
  <c r="AX48"/>
  <c r="AY48"/>
  <c r="AZ48"/>
  <c r="BA48"/>
  <c r="BB48"/>
  <c r="BC48"/>
  <c r="BD48"/>
  <c r="BE48"/>
  <c r="BF48"/>
  <c r="BG48"/>
  <c r="BH48"/>
  <c r="BI48"/>
  <c r="BJ48"/>
  <c r="BL48"/>
  <c r="BM48"/>
  <c r="BN48"/>
  <c r="BO48"/>
  <c r="BP48"/>
  <c r="BR48"/>
  <c r="BS48"/>
  <c r="BT48"/>
  <c r="BU48"/>
  <c r="BV48"/>
  <c r="BW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A49"/>
  <c r="B49"/>
  <c r="C49"/>
  <c r="D49"/>
  <c r="E49"/>
  <c r="F49"/>
  <c r="G49"/>
  <c r="H49"/>
  <c r="I49"/>
  <c r="J49"/>
  <c r="K49"/>
  <c r="L49"/>
  <c r="M49"/>
  <c r="N49"/>
  <c r="O49"/>
  <c r="P49"/>
  <c r="R49"/>
  <c r="S49"/>
  <c r="T49"/>
  <c r="U49"/>
  <c r="V49"/>
  <c r="W49"/>
  <c r="X49"/>
  <c r="Y49"/>
  <c r="AA49"/>
  <c r="AB49"/>
  <c r="AC49"/>
  <c r="AD49"/>
  <c r="AE49"/>
  <c r="AF49"/>
  <c r="AH49"/>
  <c r="AI49"/>
  <c r="AK49"/>
  <c r="AM49"/>
  <c r="AN49"/>
  <c r="AO49"/>
  <c r="AP49"/>
  <c r="AQ49"/>
  <c r="AS49"/>
  <c r="AT49"/>
  <c r="AU49"/>
  <c r="AV49"/>
  <c r="AW49"/>
  <c r="AX49"/>
  <c r="AY49"/>
  <c r="AZ49"/>
  <c r="BA49"/>
  <c r="BB49"/>
  <c r="BC49"/>
  <c r="BD49"/>
  <c r="BE49"/>
  <c r="BF49"/>
  <c r="BG49"/>
  <c r="BH49"/>
  <c r="BI49"/>
  <c r="BJ49"/>
  <c r="BL49"/>
  <c r="BM49"/>
  <c r="BN49"/>
  <c r="BO49"/>
  <c r="BP49"/>
  <c r="BR49"/>
  <c r="BS49"/>
  <c r="BT49"/>
  <c r="BU49"/>
  <c r="BV49"/>
  <c r="BW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A50"/>
  <c r="B50"/>
  <c r="C50"/>
  <c r="D50"/>
  <c r="E50"/>
  <c r="F50"/>
  <c r="G50"/>
  <c r="H50"/>
  <c r="I50"/>
  <c r="J50"/>
  <c r="K50"/>
  <c r="L50"/>
  <c r="M50"/>
  <c r="N50"/>
  <c r="O50"/>
  <c r="P50"/>
  <c r="R50"/>
  <c r="S50"/>
  <c r="T50"/>
  <c r="U50"/>
  <c r="V50"/>
  <c r="W50"/>
  <c r="X50"/>
  <c r="Y50"/>
  <c r="AA50"/>
  <c r="AB50"/>
  <c r="AC50"/>
  <c r="AD50"/>
  <c r="AE50"/>
  <c r="AF50"/>
  <c r="AH50"/>
  <c r="AI50"/>
  <c r="AK50"/>
  <c r="AM50"/>
  <c r="AN50"/>
  <c r="AO50"/>
  <c r="AP50"/>
  <c r="AQ50"/>
  <c r="AS50"/>
  <c r="AT50"/>
  <c r="AU50"/>
  <c r="AV50"/>
  <c r="AW50"/>
  <c r="AX50"/>
  <c r="AY50"/>
  <c r="AZ50"/>
  <c r="BA50"/>
  <c r="BB50"/>
  <c r="BC50"/>
  <c r="BD50"/>
  <c r="BE50"/>
  <c r="BF50"/>
  <c r="BG50"/>
  <c r="BH50"/>
  <c r="BI50"/>
  <c r="BJ50"/>
  <c r="BL50"/>
  <c r="BM50"/>
  <c r="BN50"/>
  <c r="BO50"/>
  <c r="BP50"/>
  <c r="BR50"/>
  <c r="BS50"/>
  <c r="BT50"/>
  <c r="BU50"/>
  <c r="BV50"/>
  <c r="BW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A51"/>
  <c r="B51"/>
  <c r="C51"/>
  <c r="D51"/>
  <c r="E51"/>
  <c r="F51"/>
  <c r="G51"/>
  <c r="H51"/>
  <c r="I51"/>
  <c r="J51"/>
  <c r="K51"/>
  <c r="L51"/>
  <c r="M51"/>
  <c r="N51"/>
  <c r="O51"/>
  <c r="P51"/>
  <c r="R51"/>
  <c r="S51"/>
  <c r="T51"/>
  <c r="U51"/>
  <c r="V51"/>
  <c r="W51"/>
  <c r="X51"/>
  <c r="Y51"/>
  <c r="AA51"/>
  <c r="AB51"/>
  <c r="AC51"/>
  <c r="AD51"/>
  <c r="AE51"/>
  <c r="AF51"/>
  <c r="AH51"/>
  <c r="AI51"/>
  <c r="AK51"/>
  <c r="AM51"/>
  <c r="AN51"/>
  <c r="AO51"/>
  <c r="AP51"/>
  <c r="AQ51"/>
  <c r="AS51"/>
  <c r="AT51"/>
  <c r="AU51"/>
  <c r="AV51"/>
  <c r="AW51"/>
  <c r="AX51"/>
  <c r="AY51"/>
  <c r="AZ51"/>
  <c r="BA51"/>
  <c r="BB51"/>
  <c r="BD51"/>
  <c r="BE51"/>
  <c r="BF51"/>
  <c r="BG51"/>
  <c r="BH51"/>
  <c r="BI51"/>
  <c r="BJ51"/>
  <c r="BL51"/>
  <c r="BM51"/>
  <c r="BN51"/>
  <c r="BO51"/>
  <c r="BP51"/>
  <c r="BT51"/>
  <c r="BU51"/>
  <c r="BV51"/>
  <c r="BW51"/>
  <c r="BZ51"/>
  <c r="CA51"/>
  <c r="CB51"/>
  <c r="CC51"/>
  <c r="CD51"/>
  <c r="CE51"/>
  <c r="CF51"/>
  <c r="CG51"/>
  <c r="CH51"/>
  <c r="CI51"/>
  <c r="CJ51"/>
  <c r="CK51"/>
  <c r="CM51"/>
  <c r="CN51"/>
  <c r="CO51"/>
  <c r="CP51"/>
  <c r="CQ51"/>
  <c r="CR51"/>
  <c r="CS51"/>
  <c r="CT51"/>
  <c r="CU51"/>
  <c r="CV51"/>
  <c r="CW51"/>
  <c r="CX51"/>
  <c r="CZ51"/>
  <c r="DA51"/>
  <c r="DB51"/>
  <c r="DC51"/>
  <c r="DD51"/>
  <c r="DE51"/>
  <c r="DF51"/>
  <c r="DG51"/>
  <c r="DH51"/>
  <c r="DI51"/>
  <c r="DJ51"/>
  <c r="DK51"/>
  <c r="A52"/>
  <c r="B52"/>
  <c r="C52"/>
  <c r="D52"/>
  <c r="E52"/>
  <c r="F52"/>
  <c r="G52"/>
  <c r="I52"/>
  <c r="J52"/>
  <c r="K52"/>
  <c r="L52"/>
  <c r="M52"/>
  <c r="N52"/>
  <c r="O52"/>
  <c r="P52"/>
  <c r="S52"/>
  <c r="T52"/>
  <c r="U52"/>
  <c r="V52"/>
  <c r="W52"/>
  <c r="X52"/>
  <c r="Y52"/>
  <c r="AA52"/>
  <c r="AB52"/>
  <c r="AC52"/>
  <c r="AD52"/>
  <c r="AE52"/>
  <c r="AF52"/>
  <c r="AH52"/>
  <c r="AI52"/>
  <c r="AK52"/>
  <c r="AM52"/>
  <c r="AN52"/>
  <c r="AO52"/>
  <c r="AP52"/>
  <c r="AQ52"/>
  <c r="AS52"/>
  <c r="AT52"/>
  <c r="AU52"/>
  <c r="AV52"/>
  <c r="AW52"/>
  <c r="AX52"/>
  <c r="AY52"/>
  <c r="AZ52"/>
  <c r="BA52"/>
  <c r="BB52"/>
  <c r="BD52"/>
  <c r="BE52"/>
  <c r="BF52"/>
  <c r="BG52"/>
  <c r="BH52"/>
  <c r="BI52"/>
  <c r="BJ52"/>
  <c r="BL52"/>
  <c r="BM52"/>
  <c r="BN52"/>
  <c r="BO52"/>
  <c r="BP52"/>
  <c r="BT52"/>
  <c r="BU52"/>
  <c r="BV52"/>
  <c r="BW52"/>
  <c r="BZ52"/>
  <c r="CA52"/>
  <c r="CB52"/>
  <c r="CC52"/>
  <c r="CD52"/>
  <c r="CE52"/>
  <c r="CF52"/>
  <c r="CG52"/>
  <c r="CH52"/>
  <c r="CI52"/>
  <c r="CJ52"/>
  <c r="CK52"/>
  <c r="CM52"/>
  <c r="CN52"/>
  <c r="CO52"/>
  <c r="CP52"/>
  <c r="CQ52"/>
  <c r="CR52"/>
  <c r="CS52"/>
  <c r="CT52"/>
  <c r="CU52"/>
  <c r="CV52"/>
  <c r="CW52"/>
  <c r="CX52"/>
  <c r="CZ52"/>
  <c r="DA52"/>
  <c r="DB52"/>
  <c r="DC52"/>
  <c r="DD52"/>
  <c r="DE52"/>
  <c r="DF52"/>
  <c r="DG52"/>
  <c r="DH52"/>
  <c r="DI52"/>
  <c r="DJ52"/>
  <c r="DK52"/>
  <c r="A53"/>
  <c r="B53"/>
  <c r="C53"/>
  <c r="D53"/>
  <c r="E53"/>
  <c r="F53"/>
  <c r="G53"/>
  <c r="H53"/>
  <c r="I53"/>
  <c r="J53"/>
  <c r="K53"/>
  <c r="L53"/>
  <c r="M53"/>
  <c r="N53"/>
  <c r="O53"/>
  <c r="P53"/>
  <c r="R53"/>
  <c r="S53"/>
  <c r="T53"/>
  <c r="U53"/>
  <c r="V53"/>
  <c r="W53"/>
  <c r="X53"/>
  <c r="Y53"/>
  <c r="AA53"/>
  <c r="AB53"/>
  <c r="AC53"/>
  <c r="AD53"/>
  <c r="AE53"/>
  <c r="AF53"/>
  <c r="AH53"/>
  <c r="AI53"/>
  <c r="AJ53"/>
  <c r="AK53"/>
  <c r="AM53"/>
  <c r="AN53"/>
  <c r="AO53"/>
  <c r="AP53"/>
  <c r="AQ53"/>
  <c r="AS53"/>
  <c r="AT53"/>
  <c r="AU53"/>
  <c r="AV53"/>
  <c r="AW53"/>
  <c r="AX53"/>
  <c r="AY53"/>
  <c r="AZ53"/>
  <c r="BA53"/>
  <c r="BB53"/>
  <c r="BC53"/>
  <c r="BD53"/>
  <c r="BE53"/>
  <c r="BF53"/>
  <c r="BG53"/>
  <c r="BH53"/>
  <c r="BI53"/>
  <c r="BJ53"/>
  <c r="BL53"/>
  <c r="BM53"/>
  <c r="BN53"/>
  <c r="BO53"/>
  <c r="BP53"/>
  <c r="BT53"/>
  <c r="BU53"/>
  <c r="BV53"/>
  <c r="BW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A54"/>
  <c r="B54"/>
  <c r="C54"/>
  <c r="D54"/>
  <c r="E54"/>
  <c r="F54"/>
  <c r="G54"/>
  <c r="H54"/>
  <c r="I54"/>
  <c r="J54"/>
  <c r="K54"/>
  <c r="L54"/>
  <c r="M54"/>
  <c r="N54"/>
  <c r="O54"/>
  <c r="P54"/>
  <c r="R54"/>
  <c r="S54"/>
  <c r="T54"/>
  <c r="U54"/>
  <c r="V54"/>
  <c r="W54"/>
  <c r="X54"/>
  <c r="Y54"/>
  <c r="AA54"/>
  <c r="AB54"/>
  <c r="AC54"/>
  <c r="AD54"/>
  <c r="AE54"/>
  <c r="AF54"/>
  <c r="AH54"/>
  <c r="AI54"/>
  <c r="AJ54"/>
  <c r="AK54"/>
  <c r="AM54"/>
  <c r="AN54"/>
  <c r="AO54"/>
  <c r="AP54"/>
  <c r="AQ54"/>
  <c r="AS54"/>
  <c r="AT54"/>
  <c r="AU54"/>
  <c r="AV54"/>
  <c r="AW54"/>
  <c r="AX54"/>
  <c r="AY54"/>
  <c r="AZ54"/>
  <c r="BA54"/>
  <c r="BB54"/>
  <c r="BC54"/>
  <c r="BD54"/>
  <c r="BE54"/>
  <c r="BF54"/>
  <c r="BG54"/>
  <c r="BH54"/>
  <c r="BI54"/>
  <c r="BJ54"/>
  <c r="BL54"/>
  <c r="BM54"/>
  <c r="BN54"/>
  <c r="BO54"/>
  <c r="BP54"/>
  <c r="BT54"/>
  <c r="BU54"/>
  <c r="BV54"/>
  <c r="BW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A55"/>
  <c r="B55"/>
  <c r="C55"/>
  <c r="D55"/>
  <c r="E55"/>
  <c r="F55"/>
  <c r="G55"/>
  <c r="I55"/>
  <c r="J55"/>
  <c r="K55"/>
  <c r="L55"/>
  <c r="M55"/>
  <c r="N55"/>
  <c r="O55"/>
  <c r="P55"/>
  <c r="R55"/>
  <c r="S55"/>
  <c r="T55"/>
  <c r="U55"/>
  <c r="V55"/>
  <c r="W55"/>
  <c r="X55"/>
  <c r="Y55"/>
  <c r="AA55"/>
  <c r="AB55"/>
  <c r="AC55"/>
  <c r="AD55"/>
  <c r="AE55"/>
  <c r="AF55"/>
  <c r="AH55"/>
  <c r="AI55"/>
  <c r="AK55"/>
  <c r="AM55"/>
  <c r="AN55"/>
  <c r="AO55"/>
  <c r="AP55"/>
  <c r="AQ55"/>
  <c r="AS55"/>
  <c r="AT55"/>
  <c r="AU55"/>
  <c r="AV55"/>
  <c r="AW55"/>
  <c r="AX55"/>
  <c r="AY55"/>
  <c r="AZ55"/>
  <c r="BA55"/>
  <c r="BB55"/>
  <c r="BD55"/>
  <c r="BE55"/>
  <c r="BF55"/>
  <c r="BG55"/>
  <c r="BH55"/>
  <c r="BI55"/>
  <c r="BJ55"/>
  <c r="BL55"/>
  <c r="BM55"/>
  <c r="BN55"/>
  <c r="BO55"/>
  <c r="BP55"/>
  <c r="BT55"/>
  <c r="BU55"/>
  <c r="BV55"/>
  <c r="BW55"/>
  <c r="BZ55"/>
  <c r="CA55"/>
  <c r="CB55"/>
  <c r="CC55"/>
  <c r="CD55"/>
  <c r="CE55"/>
  <c r="CF55"/>
  <c r="CG55"/>
  <c r="CH55"/>
  <c r="CI55"/>
  <c r="CJ55"/>
  <c r="CK55"/>
  <c r="CM55"/>
  <c r="CN55"/>
  <c r="CO55"/>
  <c r="CP55"/>
  <c r="CQ55"/>
  <c r="CR55"/>
  <c r="CS55"/>
  <c r="CT55"/>
  <c r="CU55"/>
  <c r="CV55"/>
  <c r="CW55"/>
  <c r="CX55"/>
  <c r="CZ55"/>
  <c r="DA55"/>
  <c r="DB55"/>
  <c r="DC55"/>
  <c r="DD55"/>
  <c r="DE55"/>
  <c r="DF55"/>
  <c r="DG55"/>
  <c r="DH55"/>
  <c r="DI55"/>
  <c r="DJ55"/>
  <c r="DK55"/>
  <c r="A56"/>
  <c r="B56"/>
  <c r="C56"/>
  <c r="D56"/>
  <c r="E56"/>
  <c r="F56"/>
  <c r="G56"/>
  <c r="H56"/>
  <c r="I56"/>
  <c r="J56"/>
  <c r="K56"/>
  <c r="L56"/>
  <c r="M56"/>
  <c r="N56"/>
  <c r="O56"/>
  <c r="P56"/>
  <c r="R56"/>
  <c r="S56"/>
  <c r="T56"/>
  <c r="U56"/>
  <c r="V56"/>
  <c r="W56"/>
  <c r="X56"/>
  <c r="Y56"/>
  <c r="AA56"/>
  <c r="AB56"/>
  <c r="AC56"/>
  <c r="AD56"/>
  <c r="AE56"/>
  <c r="AF56"/>
  <c r="AH56"/>
  <c r="AI56"/>
  <c r="AK56"/>
  <c r="AM56"/>
  <c r="AN56"/>
  <c r="AO56"/>
  <c r="AP56"/>
  <c r="AQ56"/>
  <c r="AS56"/>
  <c r="AT56"/>
  <c r="AU56"/>
  <c r="AV56"/>
  <c r="AW56"/>
  <c r="AX56"/>
  <c r="AY56"/>
  <c r="AZ56"/>
  <c r="BA56"/>
  <c r="BB56"/>
  <c r="BD56"/>
  <c r="BE56"/>
  <c r="BF56"/>
  <c r="BG56"/>
  <c r="BH56"/>
  <c r="BI56"/>
  <c r="BJ56"/>
  <c r="BL56"/>
  <c r="BM56"/>
  <c r="BN56"/>
  <c r="BO56"/>
  <c r="BP56"/>
  <c r="BT56"/>
  <c r="BU56"/>
  <c r="BV56"/>
  <c r="BW56"/>
  <c r="BZ56"/>
  <c r="CA56"/>
  <c r="CB56"/>
  <c r="CC56"/>
  <c r="CD56"/>
  <c r="CE56"/>
  <c r="CF56"/>
  <c r="CG56"/>
  <c r="CH56"/>
  <c r="CI56"/>
  <c r="CJ56"/>
  <c r="CK56"/>
  <c r="CM56"/>
  <c r="CN56"/>
  <c r="CO56"/>
  <c r="CP56"/>
  <c r="CQ56"/>
  <c r="CR56"/>
  <c r="CS56"/>
  <c r="CT56"/>
  <c r="CU56"/>
  <c r="CV56"/>
  <c r="CW56"/>
  <c r="CX56"/>
  <c r="CZ56"/>
  <c r="DA56"/>
  <c r="DB56"/>
  <c r="DC56"/>
  <c r="DD56"/>
  <c r="DE56"/>
  <c r="DF56"/>
  <c r="DG56"/>
  <c r="DH56"/>
  <c r="DI56"/>
  <c r="DJ56"/>
  <c r="DK56"/>
  <c r="A57"/>
  <c r="B57"/>
  <c r="C57"/>
  <c r="D57"/>
  <c r="E57"/>
  <c r="F57"/>
  <c r="G57"/>
  <c r="H57"/>
  <c r="I57"/>
  <c r="J57"/>
  <c r="K57"/>
  <c r="L57"/>
  <c r="M57"/>
  <c r="N57"/>
  <c r="O57"/>
  <c r="P57"/>
  <c r="R57"/>
  <c r="S57"/>
  <c r="T57"/>
  <c r="U57"/>
  <c r="V57"/>
  <c r="W57"/>
  <c r="X57"/>
  <c r="Y57"/>
  <c r="AA57"/>
  <c r="AB57"/>
  <c r="AC57"/>
  <c r="AD57"/>
  <c r="AE57"/>
  <c r="AF57"/>
  <c r="AH57"/>
  <c r="AI57"/>
  <c r="AK57"/>
  <c r="AM57"/>
  <c r="AN57"/>
  <c r="AO57"/>
  <c r="AP57"/>
  <c r="AQ57"/>
  <c r="AS57"/>
  <c r="AT57"/>
  <c r="AU57"/>
  <c r="AV57"/>
  <c r="AW57"/>
  <c r="AX57"/>
  <c r="AY57"/>
  <c r="AZ57"/>
  <c r="BA57"/>
  <c r="BB57"/>
  <c r="BD57"/>
  <c r="BE57"/>
  <c r="BF57"/>
  <c r="BG57"/>
  <c r="BH57"/>
  <c r="BI57"/>
  <c r="BJ57"/>
  <c r="BL57"/>
  <c r="BM57"/>
  <c r="BN57"/>
  <c r="BO57"/>
  <c r="BP57"/>
  <c r="BR57"/>
  <c r="BS57"/>
  <c r="BT57"/>
  <c r="BU57"/>
  <c r="BV57"/>
  <c r="BW57"/>
  <c r="BZ57"/>
  <c r="CA57"/>
  <c r="CB57"/>
  <c r="CC57"/>
  <c r="CD57"/>
  <c r="CE57"/>
  <c r="CF57"/>
  <c r="CG57"/>
  <c r="CH57"/>
  <c r="CI57"/>
  <c r="CJ57"/>
  <c r="CK57"/>
  <c r="CM57"/>
  <c r="CN57"/>
  <c r="CO57"/>
  <c r="CP57"/>
  <c r="CQ57"/>
  <c r="CR57"/>
  <c r="CS57"/>
  <c r="CT57"/>
  <c r="CU57"/>
  <c r="CV57"/>
  <c r="CW57"/>
  <c r="CX57"/>
  <c r="CZ57"/>
  <c r="DA57"/>
  <c r="DB57"/>
  <c r="DC57"/>
  <c r="DD57"/>
  <c r="DE57"/>
  <c r="DF57"/>
  <c r="DG57"/>
  <c r="DH57"/>
  <c r="DI57"/>
  <c r="DJ57"/>
  <c r="DK57"/>
  <c r="A58"/>
  <c r="B58"/>
  <c r="C58"/>
  <c r="D58"/>
  <c r="E58"/>
  <c r="F58"/>
  <c r="G58"/>
  <c r="H58"/>
  <c r="I58"/>
  <c r="J58"/>
  <c r="K58"/>
  <c r="L58"/>
  <c r="M58"/>
  <c r="N58"/>
  <c r="O58"/>
  <c r="P58"/>
  <c r="R58"/>
  <c r="S58"/>
  <c r="T58"/>
  <c r="U58"/>
  <c r="V58"/>
  <c r="W58"/>
  <c r="X58"/>
  <c r="Y58"/>
  <c r="AA58"/>
  <c r="AB58"/>
  <c r="AC58"/>
  <c r="AD58"/>
  <c r="AE58"/>
  <c r="AF58"/>
  <c r="AH58"/>
  <c r="AI58"/>
  <c r="AJ58"/>
  <c r="AK58"/>
  <c r="AM58"/>
  <c r="AN58"/>
  <c r="AO58"/>
  <c r="AP58"/>
  <c r="AQ58"/>
  <c r="AS58"/>
  <c r="AT58"/>
  <c r="AU58"/>
  <c r="AV58"/>
  <c r="AW58"/>
  <c r="AX58"/>
  <c r="AY58"/>
  <c r="AZ58"/>
  <c r="BA58"/>
  <c r="BB58"/>
  <c r="BD58"/>
  <c r="BE58"/>
  <c r="BF58"/>
  <c r="BG58"/>
  <c r="BH58"/>
  <c r="BI58"/>
  <c r="BJ58"/>
  <c r="BL58"/>
  <c r="BM58"/>
  <c r="BN58"/>
  <c r="BO58"/>
  <c r="BP58"/>
  <c r="BR58"/>
  <c r="BS58"/>
  <c r="BT58"/>
  <c r="BU58"/>
  <c r="BV58"/>
  <c r="BW58"/>
  <c r="BZ58"/>
  <c r="CA58"/>
  <c r="CB58"/>
  <c r="CC58"/>
  <c r="CD58"/>
  <c r="CE58"/>
  <c r="CF58"/>
  <c r="CG58"/>
  <c r="CH58"/>
  <c r="CI58"/>
  <c r="CJ58"/>
  <c r="CK58"/>
  <c r="CM58"/>
  <c r="CN58"/>
  <c r="CO58"/>
  <c r="CP58"/>
  <c r="CQ58"/>
  <c r="CR58"/>
  <c r="CS58"/>
  <c r="CT58"/>
  <c r="CU58"/>
  <c r="CV58"/>
  <c r="CW58"/>
  <c r="CX58"/>
  <c r="CZ58"/>
  <c r="DA58"/>
  <c r="DB58"/>
  <c r="DC58"/>
  <c r="DD58"/>
  <c r="DE58"/>
  <c r="DF58"/>
  <c r="DG58"/>
  <c r="DH58"/>
  <c r="DI58"/>
  <c r="DJ58"/>
  <c r="DK58"/>
  <c r="A59"/>
  <c r="B59"/>
  <c r="C59"/>
  <c r="D59"/>
  <c r="E59"/>
  <c r="F59"/>
  <c r="G59"/>
  <c r="H59"/>
  <c r="I59"/>
  <c r="J59"/>
  <c r="K59"/>
  <c r="L59"/>
  <c r="M59"/>
  <c r="N59"/>
  <c r="O59"/>
  <c r="P59"/>
  <c r="R59"/>
  <c r="S59"/>
  <c r="T59"/>
  <c r="U59"/>
  <c r="V59"/>
  <c r="W59"/>
  <c r="X59"/>
  <c r="Y59"/>
  <c r="AA59"/>
  <c r="AB59"/>
  <c r="AC59"/>
  <c r="AD59"/>
  <c r="AE59"/>
  <c r="AF59"/>
  <c r="AH59"/>
  <c r="AI59"/>
  <c r="AJ59"/>
  <c r="AK59"/>
  <c r="AM59"/>
  <c r="AN59"/>
  <c r="AO59"/>
  <c r="AP59"/>
  <c r="AQ59"/>
  <c r="AS59"/>
  <c r="AT59"/>
  <c r="AU59"/>
  <c r="AV59"/>
  <c r="AW59"/>
  <c r="AX59"/>
  <c r="AY59"/>
  <c r="AZ59"/>
  <c r="BA59"/>
  <c r="BB59"/>
  <c r="BD59"/>
  <c r="BE59"/>
  <c r="BF59"/>
  <c r="BG59"/>
  <c r="BH59"/>
  <c r="BI59"/>
  <c r="BJ59"/>
  <c r="BL59"/>
  <c r="BM59"/>
  <c r="BN59"/>
  <c r="BO59"/>
  <c r="BP59"/>
  <c r="BR59"/>
  <c r="BS59"/>
  <c r="BT59"/>
  <c r="BU59"/>
  <c r="BV59"/>
  <c r="BW59"/>
  <c r="BZ59"/>
  <c r="CA59"/>
  <c r="CB59"/>
  <c r="CC59"/>
  <c r="CD59"/>
  <c r="CE59"/>
  <c r="CF59"/>
  <c r="CG59"/>
  <c r="CH59"/>
  <c r="CI59"/>
  <c r="CJ59"/>
  <c r="CK59"/>
  <c r="CM59"/>
  <c r="CN59"/>
  <c r="CO59"/>
  <c r="CP59"/>
  <c r="CQ59"/>
  <c r="CR59"/>
  <c r="CS59"/>
  <c r="CT59"/>
  <c r="CU59"/>
  <c r="CV59"/>
  <c r="CW59"/>
  <c r="CX59"/>
  <c r="CZ59"/>
  <c r="DA59"/>
  <c r="DB59"/>
  <c r="DC59"/>
  <c r="DD59"/>
  <c r="DE59"/>
  <c r="DF59"/>
  <c r="DG59"/>
  <c r="DH59"/>
  <c r="DI59"/>
  <c r="DJ59"/>
  <c r="DK59"/>
  <c r="A60"/>
  <c r="B60"/>
  <c r="C60"/>
  <c r="D60"/>
  <c r="E60"/>
  <c r="F60"/>
  <c r="G60"/>
  <c r="H60"/>
  <c r="I60"/>
  <c r="J60"/>
  <c r="K60"/>
  <c r="L60"/>
  <c r="M60"/>
  <c r="N60"/>
  <c r="O60"/>
  <c r="P60"/>
  <c r="R60"/>
  <c r="S60"/>
  <c r="T60"/>
  <c r="U60"/>
  <c r="V60"/>
  <c r="W60"/>
  <c r="X60"/>
  <c r="Y60"/>
  <c r="AA60"/>
  <c r="AB60"/>
  <c r="AC60"/>
  <c r="AD60"/>
  <c r="AE60"/>
  <c r="AF60"/>
  <c r="AH60"/>
  <c r="AI60"/>
  <c r="AJ60"/>
  <c r="AK60"/>
  <c r="AM60"/>
  <c r="AN60"/>
  <c r="AO60"/>
  <c r="AP60"/>
  <c r="AQ60"/>
  <c r="AS60"/>
  <c r="AT60"/>
  <c r="AU60"/>
  <c r="AV60"/>
  <c r="AW60"/>
  <c r="AX60"/>
  <c r="AY60"/>
  <c r="AZ60"/>
  <c r="BA60"/>
  <c r="BB60"/>
  <c r="BD60"/>
  <c r="BE60"/>
  <c r="BF60"/>
  <c r="BG60"/>
  <c r="BH60"/>
  <c r="BI60"/>
  <c r="BJ60"/>
  <c r="BL60"/>
  <c r="BM60"/>
  <c r="BN60"/>
  <c r="BO60"/>
  <c r="BP60"/>
  <c r="BR60"/>
  <c r="BS60"/>
  <c r="BT60"/>
  <c r="BU60"/>
  <c r="BV60"/>
  <c r="BW60"/>
  <c r="BZ60"/>
  <c r="CA60"/>
  <c r="CB60"/>
  <c r="CC60"/>
  <c r="CD60"/>
  <c r="CE60"/>
  <c r="CF60"/>
  <c r="CG60"/>
  <c r="CH60"/>
  <c r="CI60"/>
  <c r="CJ60"/>
  <c r="CK60"/>
  <c r="CM60"/>
  <c r="CN60"/>
  <c r="CO60"/>
  <c r="CP60"/>
  <c r="CQ60"/>
  <c r="CR60"/>
  <c r="CS60"/>
  <c r="CT60"/>
  <c r="CU60"/>
  <c r="CV60"/>
  <c r="CW60"/>
  <c r="CX60"/>
  <c r="CZ60"/>
  <c r="DA60"/>
  <c r="DB60"/>
  <c r="DC60"/>
  <c r="DD60"/>
  <c r="DE60"/>
  <c r="DF60"/>
  <c r="DG60"/>
  <c r="DH60"/>
  <c r="DI60"/>
  <c r="DJ60"/>
  <c r="DK60"/>
  <c r="A61"/>
  <c r="B61"/>
  <c r="C61"/>
  <c r="D61"/>
  <c r="E61"/>
  <c r="F61"/>
  <c r="G61"/>
  <c r="H61"/>
  <c r="I61"/>
  <c r="J61"/>
  <c r="K61"/>
  <c r="L61"/>
  <c r="M61"/>
  <c r="N61"/>
  <c r="O61"/>
  <c r="P61"/>
  <c r="R61"/>
  <c r="S61"/>
  <c r="T61"/>
  <c r="U61"/>
  <c r="V61"/>
  <c r="W61"/>
  <c r="X61"/>
  <c r="Y61"/>
  <c r="AA61"/>
  <c r="AB61"/>
  <c r="AC61"/>
  <c r="AD61"/>
  <c r="AE61"/>
  <c r="AF61"/>
  <c r="AH61"/>
  <c r="AI61"/>
  <c r="AJ61"/>
  <c r="AK61"/>
  <c r="AM61"/>
  <c r="AN61"/>
  <c r="AO61"/>
  <c r="AP61"/>
  <c r="AQ61"/>
  <c r="AS61"/>
  <c r="AT61"/>
  <c r="AU61"/>
  <c r="AV61"/>
  <c r="AW61"/>
  <c r="AX61"/>
  <c r="AY61"/>
  <c r="AZ61"/>
  <c r="BA61"/>
  <c r="BB61"/>
  <c r="BD61"/>
  <c r="BE61"/>
  <c r="BF61"/>
  <c r="BG61"/>
  <c r="BH61"/>
  <c r="BI61"/>
  <c r="BJ61"/>
  <c r="BL61"/>
  <c r="BM61"/>
  <c r="BN61"/>
  <c r="BO61"/>
  <c r="BP61"/>
  <c r="BR61"/>
  <c r="BS61"/>
  <c r="BT61"/>
  <c r="BU61"/>
  <c r="BV61"/>
  <c r="BW61"/>
  <c r="BZ61"/>
  <c r="CA61"/>
  <c r="CB61"/>
  <c r="CC61"/>
  <c r="CD61"/>
  <c r="CE61"/>
  <c r="CF61"/>
  <c r="CG61"/>
  <c r="CH61"/>
  <c r="CI61"/>
  <c r="CJ61"/>
  <c r="CK61"/>
  <c r="CM61"/>
  <c r="CN61"/>
  <c r="CO61"/>
  <c r="CP61"/>
  <c r="CQ61"/>
  <c r="CR61"/>
  <c r="CS61"/>
  <c r="CT61"/>
  <c r="CU61"/>
  <c r="CV61"/>
  <c r="CW61"/>
  <c r="CX61"/>
  <c r="CZ61"/>
  <c r="DA61"/>
  <c r="DB61"/>
  <c r="DC61"/>
  <c r="DD61"/>
  <c r="DE61"/>
  <c r="DF61"/>
  <c r="DG61"/>
  <c r="DH61"/>
  <c r="DI61"/>
  <c r="DJ61"/>
  <c r="DK61"/>
  <c r="A62"/>
  <c r="B62"/>
  <c r="C62"/>
  <c r="D62"/>
  <c r="E62"/>
  <c r="F62"/>
  <c r="G62"/>
  <c r="H62"/>
  <c r="I62"/>
  <c r="J62"/>
  <c r="K62"/>
  <c r="L62"/>
  <c r="M62"/>
  <c r="N62"/>
  <c r="O62"/>
  <c r="P62"/>
  <c r="R62"/>
  <c r="S62"/>
  <c r="T62"/>
  <c r="U62"/>
  <c r="V62"/>
  <c r="W62"/>
  <c r="X62"/>
  <c r="Y62"/>
  <c r="AA62"/>
  <c r="AB62"/>
  <c r="AC62"/>
  <c r="AD62"/>
  <c r="AE62"/>
  <c r="AF62"/>
  <c r="AH62"/>
  <c r="AI62"/>
  <c r="AJ62"/>
  <c r="AK62"/>
  <c r="AM62"/>
  <c r="AN62"/>
  <c r="AO62"/>
  <c r="AP62"/>
  <c r="AQ62"/>
  <c r="AS62"/>
  <c r="AT62"/>
  <c r="AU62"/>
  <c r="AV62"/>
  <c r="AW62"/>
  <c r="AX62"/>
  <c r="AY62"/>
  <c r="AZ62"/>
  <c r="BA62"/>
  <c r="BB62"/>
  <c r="BD62"/>
  <c r="BE62"/>
  <c r="BF62"/>
  <c r="BG62"/>
  <c r="BH62"/>
  <c r="BI62"/>
  <c r="BJ62"/>
  <c r="BL62"/>
  <c r="BM62"/>
  <c r="BN62"/>
  <c r="BO62"/>
  <c r="BP62"/>
  <c r="BR62"/>
  <c r="BS62"/>
  <c r="BT62"/>
  <c r="BU62"/>
  <c r="BV62"/>
  <c r="BW62"/>
  <c r="BZ62"/>
  <c r="CA62"/>
  <c r="CB62"/>
  <c r="CC62"/>
  <c r="CD62"/>
  <c r="CE62"/>
  <c r="CF62"/>
  <c r="CG62"/>
  <c r="CH62"/>
  <c r="CI62"/>
  <c r="CJ62"/>
  <c r="CK62"/>
  <c r="CM62"/>
  <c r="CN62"/>
  <c r="CO62"/>
  <c r="CP62"/>
  <c r="CQ62"/>
  <c r="CR62"/>
  <c r="CS62"/>
  <c r="CT62"/>
  <c r="CU62"/>
  <c r="CV62"/>
  <c r="CW62"/>
  <c r="CX62"/>
  <c r="CZ62"/>
  <c r="DA62"/>
  <c r="DB62"/>
  <c r="DC62"/>
  <c r="DD62"/>
  <c r="DE62"/>
  <c r="DF62"/>
  <c r="DG62"/>
  <c r="DH62"/>
  <c r="DI62"/>
  <c r="DJ62"/>
  <c r="DK62"/>
  <c r="A63"/>
  <c r="B63"/>
  <c r="C63"/>
  <c r="D63"/>
  <c r="E63"/>
  <c r="F63"/>
  <c r="G63"/>
  <c r="H63"/>
  <c r="I63"/>
  <c r="J63"/>
  <c r="K63"/>
  <c r="L63"/>
  <c r="M63"/>
  <c r="N63"/>
  <c r="O63"/>
  <c r="P63"/>
  <c r="R63"/>
  <c r="S63"/>
  <c r="T63"/>
  <c r="U63"/>
  <c r="V63"/>
  <c r="W63"/>
  <c r="X63"/>
  <c r="Y63"/>
  <c r="AA63"/>
  <c r="AB63"/>
  <c r="AC63"/>
  <c r="AD63"/>
  <c r="AE63"/>
  <c r="AF63"/>
  <c r="AH63"/>
  <c r="AI63"/>
  <c r="AJ63"/>
  <c r="AK63"/>
  <c r="AM63"/>
  <c r="AN63"/>
  <c r="AO63"/>
  <c r="AP63"/>
  <c r="AQ63"/>
  <c r="AS63"/>
  <c r="AT63"/>
  <c r="AU63"/>
  <c r="AV63"/>
  <c r="AW63"/>
  <c r="AX63"/>
  <c r="AY63"/>
  <c r="AZ63"/>
  <c r="BA63"/>
  <c r="BB63"/>
  <c r="BD63"/>
  <c r="BE63"/>
  <c r="BF63"/>
  <c r="BG63"/>
  <c r="BH63"/>
  <c r="BI63"/>
  <c r="BJ63"/>
  <c r="BL63"/>
  <c r="BM63"/>
  <c r="BN63"/>
  <c r="BO63"/>
  <c r="BP63"/>
  <c r="BR63"/>
  <c r="BS63"/>
  <c r="BT63"/>
  <c r="BU63"/>
  <c r="BV63"/>
  <c r="BW63"/>
  <c r="BZ63"/>
  <c r="CA63"/>
  <c r="CB63"/>
  <c r="CC63"/>
  <c r="CD63"/>
  <c r="CE63"/>
  <c r="CF63"/>
  <c r="CG63"/>
  <c r="CH63"/>
  <c r="CI63"/>
  <c r="CJ63"/>
  <c r="CK63"/>
  <c r="CM63"/>
  <c r="CN63"/>
  <c r="CO63"/>
  <c r="CP63"/>
  <c r="CQ63"/>
  <c r="CR63"/>
  <c r="CS63"/>
  <c r="CT63"/>
  <c r="CU63"/>
  <c r="CV63"/>
  <c r="CW63"/>
  <c r="CX63"/>
  <c r="CZ63"/>
  <c r="DA63"/>
  <c r="DB63"/>
  <c r="DC63"/>
  <c r="DD63"/>
  <c r="DE63"/>
  <c r="DF63"/>
  <c r="DG63"/>
  <c r="DH63"/>
  <c r="DI63"/>
  <c r="DJ63"/>
  <c r="DK63"/>
  <c r="A64"/>
  <c r="B64"/>
  <c r="C64"/>
  <c r="D64"/>
  <c r="E64"/>
  <c r="F64"/>
  <c r="G64"/>
  <c r="H64"/>
  <c r="I64"/>
  <c r="J64"/>
  <c r="K64"/>
  <c r="L64"/>
  <c r="M64"/>
  <c r="N64"/>
  <c r="O64"/>
  <c r="P64"/>
  <c r="R64"/>
  <c r="S64"/>
  <c r="T64"/>
  <c r="U64"/>
  <c r="V64"/>
  <c r="W64"/>
  <c r="X64"/>
  <c r="Y64"/>
  <c r="AA64"/>
  <c r="AB64"/>
  <c r="AC64"/>
  <c r="AD64"/>
  <c r="AE64"/>
  <c r="AF64"/>
  <c r="AH64"/>
  <c r="AI64"/>
  <c r="AJ64"/>
  <c r="AK64"/>
  <c r="AM64"/>
  <c r="AN64"/>
  <c r="AO64"/>
  <c r="AP64"/>
  <c r="AQ64"/>
  <c r="AS64"/>
  <c r="AT64"/>
  <c r="AU64"/>
  <c r="AV64"/>
  <c r="AW64"/>
  <c r="AX64"/>
  <c r="AY64"/>
  <c r="AZ64"/>
  <c r="BA64"/>
  <c r="BB64"/>
  <c r="BD64"/>
  <c r="BE64"/>
  <c r="BF64"/>
  <c r="BG64"/>
  <c r="BH64"/>
  <c r="BI64"/>
  <c r="BJ64"/>
  <c r="BL64"/>
  <c r="BM64"/>
  <c r="BN64"/>
  <c r="BO64"/>
  <c r="BP64"/>
  <c r="BR64"/>
  <c r="BS64"/>
  <c r="BT64"/>
  <c r="BU64"/>
  <c r="BV64"/>
  <c r="BW64"/>
  <c r="BZ64"/>
  <c r="CA64"/>
  <c r="CB64"/>
  <c r="CC64"/>
  <c r="CD64"/>
  <c r="CE64"/>
  <c r="CF64"/>
  <c r="CG64"/>
  <c r="CH64"/>
  <c r="CI64"/>
  <c r="CJ64"/>
  <c r="CK64"/>
  <c r="CM64"/>
  <c r="CN64"/>
  <c r="CO64"/>
  <c r="CP64"/>
  <c r="CQ64"/>
  <c r="CR64"/>
  <c r="CS64"/>
  <c r="CT64"/>
  <c r="CU64"/>
  <c r="CV64"/>
  <c r="CW64"/>
  <c r="CX64"/>
  <c r="CZ64"/>
  <c r="DA64"/>
  <c r="DB64"/>
  <c r="DC64"/>
  <c r="DD64"/>
  <c r="DE64"/>
  <c r="DF64"/>
  <c r="DG64"/>
  <c r="DH64"/>
  <c r="DI64"/>
  <c r="DJ64"/>
  <c r="DK64"/>
  <c r="A65"/>
  <c r="B65"/>
  <c r="C65"/>
  <c r="D65"/>
  <c r="E65"/>
  <c r="F65"/>
  <c r="G65"/>
  <c r="H65"/>
  <c r="I65"/>
  <c r="J65"/>
  <c r="K65"/>
  <c r="L65"/>
  <c r="M65"/>
  <c r="N65"/>
  <c r="O65"/>
  <c r="P65"/>
  <c r="R65"/>
  <c r="S65"/>
  <c r="T65"/>
  <c r="U65"/>
  <c r="V65"/>
  <c r="W65"/>
  <c r="X65"/>
  <c r="Y65"/>
  <c r="AA65"/>
  <c r="AB65"/>
  <c r="AC65"/>
  <c r="AD65"/>
  <c r="AE65"/>
  <c r="AF65"/>
  <c r="AH65"/>
  <c r="AI65"/>
  <c r="AJ65"/>
  <c r="AK65"/>
  <c r="AM65"/>
  <c r="AN65"/>
  <c r="AO65"/>
  <c r="AP65"/>
  <c r="AQ65"/>
  <c r="AS65"/>
  <c r="AT65"/>
  <c r="AU65"/>
  <c r="AV65"/>
  <c r="AW65"/>
  <c r="AX65"/>
  <c r="AY65"/>
  <c r="AZ65"/>
  <c r="BA65"/>
  <c r="BB65"/>
  <c r="BD65"/>
  <c r="BE65"/>
  <c r="BF65"/>
  <c r="BG65"/>
  <c r="BH65"/>
  <c r="BI65"/>
  <c r="BJ65"/>
  <c r="BL65"/>
  <c r="BM65"/>
  <c r="BN65"/>
  <c r="BO65"/>
  <c r="BP65"/>
  <c r="BR65"/>
  <c r="BS65"/>
  <c r="BT65"/>
  <c r="BU65"/>
  <c r="BV65"/>
  <c r="BW65"/>
  <c r="BZ65"/>
  <c r="CA65"/>
  <c r="CB65"/>
  <c r="CC65"/>
  <c r="CD65"/>
  <c r="CE65"/>
  <c r="CF65"/>
  <c r="CG65"/>
  <c r="CH65"/>
  <c r="CI65"/>
  <c r="CJ65"/>
  <c r="CK65"/>
  <c r="CM65"/>
  <c r="CN65"/>
  <c r="CO65"/>
  <c r="CP65"/>
  <c r="CQ65"/>
  <c r="CR65"/>
  <c r="CS65"/>
  <c r="CT65"/>
  <c r="CU65"/>
  <c r="CV65"/>
  <c r="CW65"/>
  <c r="CX65"/>
  <c r="CZ65"/>
  <c r="DA65"/>
  <c r="DB65"/>
  <c r="DC65"/>
  <c r="DD65"/>
  <c r="DE65"/>
  <c r="DF65"/>
  <c r="DG65"/>
  <c r="DH65"/>
  <c r="DI65"/>
  <c r="DJ65"/>
  <c r="DK65"/>
  <c r="A66"/>
  <c r="B66"/>
  <c r="C66"/>
  <c r="D66"/>
  <c r="E66"/>
  <c r="F66"/>
  <c r="G66"/>
  <c r="H66"/>
  <c r="I66"/>
  <c r="J66"/>
  <c r="K66"/>
  <c r="L66"/>
  <c r="M66"/>
  <c r="N66"/>
  <c r="O66"/>
  <c r="P66"/>
  <c r="R66"/>
  <c r="S66"/>
  <c r="T66"/>
  <c r="U66"/>
  <c r="V66"/>
  <c r="W66"/>
  <c r="X66"/>
  <c r="Y66"/>
  <c r="AA66"/>
  <c r="AB66"/>
  <c r="AC66"/>
  <c r="AD66"/>
  <c r="AE66"/>
  <c r="AF66"/>
  <c r="AH66"/>
  <c r="AI66"/>
  <c r="AJ66"/>
  <c r="AK66"/>
  <c r="AM66"/>
  <c r="AN66"/>
  <c r="AO66"/>
  <c r="AP66"/>
  <c r="AQ66"/>
  <c r="AS66"/>
  <c r="AT66"/>
  <c r="AU66"/>
  <c r="AV66"/>
  <c r="AW66"/>
  <c r="AX66"/>
  <c r="AY66"/>
  <c r="AZ66"/>
  <c r="BA66"/>
  <c r="BB66"/>
  <c r="BD66"/>
  <c r="BE66"/>
  <c r="BF66"/>
  <c r="BG66"/>
  <c r="BH66"/>
  <c r="BI66"/>
  <c r="BJ66"/>
  <c r="BL66"/>
  <c r="BM66"/>
  <c r="BN66"/>
  <c r="BO66"/>
  <c r="BP66"/>
  <c r="BR66"/>
  <c r="BS66"/>
  <c r="BT66"/>
  <c r="BU66"/>
  <c r="BV66"/>
  <c r="BW66"/>
  <c r="BZ66"/>
  <c r="CA66"/>
  <c r="CB66"/>
  <c r="CC66"/>
  <c r="CD66"/>
  <c r="CE66"/>
  <c r="CF66"/>
  <c r="CG66"/>
  <c r="CH66"/>
  <c r="CI66"/>
  <c r="CJ66"/>
  <c r="CK66"/>
  <c r="CM66"/>
  <c r="CN66"/>
  <c r="CO66"/>
  <c r="CP66"/>
  <c r="CQ66"/>
  <c r="CR66"/>
  <c r="CS66"/>
  <c r="CT66"/>
  <c r="CU66"/>
  <c r="CV66"/>
  <c r="CW66"/>
  <c r="CX66"/>
  <c r="CZ66"/>
  <c r="DA66"/>
  <c r="DB66"/>
  <c r="DC66"/>
  <c r="DD66"/>
  <c r="DE66"/>
  <c r="DF66"/>
  <c r="DG66"/>
  <c r="DH66"/>
  <c r="DI66"/>
  <c r="DJ66"/>
  <c r="DK66"/>
  <c r="A67"/>
  <c r="B67"/>
  <c r="C67"/>
  <c r="D67"/>
  <c r="E67"/>
  <c r="F67"/>
  <c r="G67"/>
  <c r="H67"/>
  <c r="I67"/>
  <c r="J67"/>
  <c r="K67"/>
  <c r="L67"/>
  <c r="M67"/>
  <c r="N67"/>
  <c r="O67"/>
  <c r="P67"/>
  <c r="R67"/>
  <c r="S67"/>
  <c r="T67"/>
  <c r="U67"/>
  <c r="V67"/>
  <c r="W67"/>
  <c r="X67"/>
  <c r="Y67"/>
  <c r="AA67"/>
  <c r="AB67"/>
  <c r="AC67"/>
  <c r="AD67"/>
  <c r="AE67"/>
  <c r="AF67"/>
  <c r="AH67"/>
  <c r="AI67"/>
  <c r="AJ67"/>
  <c r="AK67"/>
  <c r="AM67"/>
  <c r="AN67"/>
  <c r="AO67"/>
  <c r="AP67"/>
  <c r="AQ67"/>
  <c r="AS67"/>
  <c r="AT67"/>
  <c r="AU67"/>
  <c r="AV67"/>
  <c r="AW67"/>
  <c r="AX67"/>
  <c r="AY67"/>
  <c r="AZ67"/>
  <c r="BA67"/>
  <c r="BB67"/>
  <c r="BD67"/>
  <c r="BE67"/>
  <c r="BF67"/>
  <c r="BG67"/>
  <c r="BH67"/>
  <c r="BI67"/>
  <c r="BJ67"/>
  <c r="BL67"/>
  <c r="BM67"/>
  <c r="BN67"/>
  <c r="BO67"/>
  <c r="BP67"/>
  <c r="BR67"/>
  <c r="BS67"/>
  <c r="BT67"/>
  <c r="BU67"/>
  <c r="BV67"/>
  <c r="BW67"/>
  <c r="BZ67"/>
  <c r="CA67"/>
  <c r="CB67"/>
  <c r="CC67"/>
  <c r="CD67"/>
  <c r="CE67"/>
  <c r="CF67"/>
  <c r="CG67"/>
  <c r="CH67"/>
  <c r="CI67"/>
  <c r="CJ67"/>
  <c r="CK67"/>
  <c r="CM67"/>
  <c r="CN67"/>
  <c r="CO67"/>
  <c r="CP67"/>
  <c r="CQ67"/>
  <c r="CR67"/>
  <c r="CS67"/>
  <c r="CT67"/>
  <c r="CU67"/>
  <c r="CV67"/>
  <c r="CW67"/>
  <c r="CX67"/>
  <c r="CZ67"/>
  <c r="DA67"/>
  <c r="DB67"/>
  <c r="DC67"/>
  <c r="DD67"/>
  <c r="DE67"/>
  <c r="DF67"/>
  <c r="DG67"/>
  <c r="DH67"/>
  <c r="DI67"/>
  <c r="DJ67"/>
  <c r="DK67"/>
  <c r="A68"/>
  <c r="B68"/>
  <c r="C68"/>
  <c r="D68"/>
  <c r="E68"/>
  <c r="F68"/>
  <c r="G68"/>
  <c r="H68"/>
  <c r="I68"/>
  <c r="J68"/>
  <c r="K68"/>
  <c r="L68"/>
  <c r="M68"/>
  <c r="N68"/>
  <c r="O68"/>
  <c r="P68"/>
  <c r="R68"/>
  <c r="S68"/>
  <c r="T68"/>
  <c r="U68"/>
  <c r="V68"/>
  <c r="W68"/>
  <c r="X68"/>
  <c r="Y68"/>
  <c r="AA68"/>
  <c r="AB68"/>
  <c r="AC68"/>
  <c r="AD68"/>
  <c r="AE68"/>
  <c r="AF68"/>
  <c r="AH68"/>
  <c r="AI68"/>
  <c r="AJ68"/>
  <c r="AK68"/>
  <c r="AM68"/>
  <c r="AN68"/>
  <c r="AO68"/>
  <c r="AP68"/>
  <c r="AQ68"/>
  <c r="AS68"/>
  <c r="AT68"/>
  <c r="AU68"/>
  <c r="AV68"/>
  <c r="AW68"/>
  <c r="AX68"/>
  <c r="AY68"/>
  <c r="AZ68"/>
  <c r="BA68"/>
  <c r="BB68"/>
  <c r="BD68"/>
  <c r="BE68"/>
  <c r="BF68"/>
  <c r="BG68"/>
  <c r="BH68"/>
  <c r="BI68"/>
  <c r="BJ68"/>
  <c r="BL68"/>
  <c r="BM68"/>
  <c r="BN68"/>
  <c r="BO68"/>
  <c r="BP68"/>
  <c r="BR68"/>
  <c r="BS68"/>
  <c r="BT68"/>
  <c r="BU68"/>
  <c r="BV68"/>
  <c r="BW68"/>
  <c r="BZ68"/>
  <c r="CA68"/>
  <c r="CB68"/>
  <c r="CC68"/>
  <c r="CD68"/>
  <c r="CE68"/>
  <c r="CF68"/>
  <c r="CG68"/>
  <c r="CH68"/>
  <c r="CI68"/>
  <c r="CJ68"/>
  <c r="CK68"/>
  <c r="CM68"/>
  <c r="CN68"/>
  <c r="CO68"/>
  <c r="CP68"/>
  <c r="CQ68"/>
  <c r="CR68"/>
  <c r="CS68"/>
  <c r="CT68"/>
  <c r="CU68"/>
  <c r="CV68"/>
  <c r="CW68"/>
  <c r="CX68"/>
  <c r="CZ68"/>
  <c r="DA68"/>
  <c r="DB68"/>
  <c r="DC68"/>
  <c r="DD68"/>
  <c r="DE68"/>
  <c r="DF68"/>
  <c r="DG68"/>
  <c r="DH68"/>
  <c r="DI68"/>
  <c r="DJ68"/>
  <c r="DK68"/>
  <c r="A69"/>
  <c r="B69"/>
  <c r="C69"/>
  <c r="D69"/>
  <c r="E69"/>
  <c r="F69"/>
  <c r="G69"/>
  <c r="H69"/>
  <c r="I69"/>
  <c r="J69"/>
  <c r="K69"/>
  <c r="L69"/>
  <c r="M69"/>
  <c r="N69"/>
  <c r="O69"/>
  <c r="P69"/>
  <c r="R69"/>
  <c r="S69"/>
  <c r="T69"/>
  <c r="U69"/>
  <c r="V69"/>
  <c r="W69"/>
  <c r="X69"/>
  <c r="Y69"/>
  <c r="AA69"/>
  <c r="AB69"/>
  <c r="AC69"/>
  <c r="AD69"/>
  <c r="AE69"/>
  <c r="AF69"/>
  <c r="AH69"/>
  <c r="AI69"/>
  <c r="AJ69"/>
  <c r="AK69"/>
  <c r="AM69"/>
  <c r="AN69"/>
  <c r="AO69"/>
  <c r="AP69"/>
  <c r="AQ69"/>
  <c r="AS69"/>
  <c r="AT69"/>
  <c r="AU69"/>
  <c r="AV69"/>
  <c r="AW69"/>
  <c r="AX69"/>
  <c r="AY69"/>
  <c r="AZ69"/>
  <c r="BA69"/>
  <c r="BB69"/>
  <c r="BD69"/>
  <c r="BE69"/>
  <c r="BF69"/>
  <c r="BG69"/>
  <c r="BH69"/>
  <c r="BI69"/>
  <c r="BJ69"/>
  <c r="BL69"/>
  <c r="BM69"/>
  <c r="BN69"/>
  <c r="BO69"/>
  <c r="BP69"/>
  <c r="BR69"/>
  <c r="BS69"/>
  <c r="BT69"/>
  <c r="BU69"/>
  <c r="BV69"/>
  <c r="BW69"/>
  <c r="BZ69"/>
  <c r="CA69"/>
  <c r="CB69"/>
  <c r="CC69"/>
  <c r="CD69"/>
  <c r="CE69"/>
  <c r="CF69"/>
  <c r="CG69"/>
  <c r="CH69"/>
  <c r="CI69"/>
  <c r="CJ69"/>
  <c r="CK69"/>
  <c r="CM69"/>
  <c r="CN69"/>
  <c r="CO69"/>
  <c r="CP69"/>
  <c r="CQ69"/>
  <c r="CR69"/>
  <c r="CS69"/>
  <c r="CT69"/>
  <c r="CU69"/>
  <c r="CV69"/>
  <c r="CW69"/>
  <c r="CX69"/>
  <c r="CZ69"/>
  <c r="DA69"/>
  <c r="DB69"/>
  <c r="DC69"/>
  <c r="DD69"/>
  <c r="DE69"/>
  <c r="DF69"/>
  <c r="DG69"/>
  <c r="DH69"/>
  <c r="DI69"/>
  <c r="DJ69"/>
  <c r="DK69"/>
  <c r="A70"/>
  <c r="B70"/>
  <c r="C70"/>
  <c r="D70"/>
  <c r="E70"/>
  <c r="F70"/>
  <c r="G70"/>
  <c r="H70"/>
  <c r="I70"/>
  <c r="J70"/>
  <c r="K70"/>
  <c r="L70"/>
  <c r="M70"/>
  <c r="N70"/>
  <c r="O70"/>
  <c r="P70"/>
  <c r="R70"/>
  <c r="S70"/>
  <c r="T70"/>
  <c r="U70"/>
  <c r="V70"/>
  <c r="W70"/>
  <c r="X70"/>
  <c r="Y70"/>
  <c r="AA70"/>
  <c r="AB70"/>
  <c r="AC70"/>
  <c r="AD70"/>
  <c r="AE70"/>
  <c r="AF70"/>
  <c r="AH70"/>
  <c r="AI70"/>
  <c r="AJ70"/>
  <c r="AK70"/>
  <c r="AM70"/>
  <c r="AN70"/>
  <c r="AO70"/>
  <c r="AP70"/>
  <c r="AQ70"/>
  <c r="AS70"/>
  <c r="AT70"/>
  <c r="AU70"/>
  <c r="AV70"/>
  <c r="AW70"/>
  <c r="AX70"/>
  <c r="AY70"/>
  <c r="AZ70"/>
  <c r="BA70"/>
  <c r="BB70"/>
  <c r="BD70"/>
  <c r="BE70"/>
  <c r="BF70"/>
  <c r="BG70"/>
  <c r="BH70"/>
  <c r="BI70"/>
  <c r="BJ70"/>
  <c r="BL70"/>
  <c r="BM70"/>
  <c r="BN70"/>
  <c r="BO70"/>
  <c r="BP70"/>
  <c r="BR70"/>
  <c r="BS70"/>
  <c r="BT70"/>
  <c r="BU70"/>
  <c r="BV70"/>
  <c r="BW70"/>
  <c r="BZ70"/>
  <c r="CA70"/>
  <c r="CB70"/>
  <c r="CC70"/>
  <c r="CD70"/>
  <c r="CE70"/>
  <c r="CF70"/>
  <c r="CG70"/>
  <c r="CH70"/>
  <c r="CI70"/>
  <c r="CJ70"/>
  <c r="CK70"/>
  <c r="CM70"/>
  <c r="CN70"/>
  <c r="CO70"/>
  <c r="CP70"/>
  <c r="CQ70"/>
  <c r="CR70"/>
  <c r="CS70"/>
  <c r="CT70"/>
  <c r="CU70"/>
  <c r="CV70"/>
  <c r="CW70"/>
  <c r="CX70"/>
  <c r="CZ70"/>
  <c r="DA70"/>
  <c r="DB70"/>
  <c r="DC70"/>
  <c r="DD70"/>
  <c r="DE70"/>
  <c r="DF70"/>
  <c r="DG70"/>
  <c r="DH70"/>
  <c r="DI70"/>
  <c r="DJ70"/>
  <c r="DK70"/>
  <c r="A71"/>
  <c r="B71"/>
  <c r="C71"/>
  <c r="D71"/>
  <c r="E71"/>
  <c r="F71"/>
  <c r="G71"/>
  <c r="H71"/>
  <c r="I71"/>
  <c r="J71"/>
  <c r="K71"/>
  <c r="L71"/>
  <c r="M71"/>
  <c r="N71"/>
  <c r="O71"/>
  <c r="P71"/>
  <c r="R71"/>
  <c r="S71"/>
  <c r="U71"/>
  <c r="V71"/>
  <c r="W71"/>
  <c r="X71"/>
  <c r="Y71"/>
  <c r="AA71"/>
  <c r="AB71"/>
  <c r="AC71"/>
  <c r="AD71"/>
  <c r="AE71"/>
  <c r="AF71"/>
  <c r="AH71"/>
  <c r="AI71"/>
  <c r="AK71"/>
  <c r="AM71"/>
  <c r="AN71"/>
  <c r="AO71"/>
  <c r="AP71"/>
  <c r="AQ71"/>
  <c r="AS71"/>
  <c r="AT71"/>
  <c r="AU71"/>
  <c r="AV71"/>
  <c r="AW71"/>
  <c r="AX71"/>
  <c r="AY71"/>
  <c r="AZ71"/>
  <c r="BA71"/>
  <c r="BB71"/>
  <c r="BD71"/>
  <c r="BE71"/>
  <c r="BF71"/>
  <c r="BG71"/>
  <c r="BH71"/>
  <c r="BI71"/>
  <c r="BJ71"/>
  <c r="BL71"/>
  <c r="BM71"/>
  <c r="BN71"/>
  <c r="BO71"/>
  <c r="BP71"/>
  <c r="BT71"/>
  <c r="BU71"/>
  <c r="BV71"/>
  <c r="BW71"/>
  <c r="BZ71"/>
  <c r="CA71"/>
  <c r="CB71"/>
  <c r="CC71"/>
  <c r="CD71"/>
  <c r="CE71"/>
  <c r="CF71"/>
  <c r="CG71"/>
  <c r="CH71"/>
  <c r="CI71"/>
  <c r="CJ71"/>
  <c r="CK71"/>
  <c r="CM71"/>
  <c r="CN71"/>
  <c r="CO71"/>
  <c r="CP71"/>
  <c r="CQ71"/>
  <c r="CR71"/>
  <c r="CS71"/>
  <c r="CT71"/>
  <c r="CU71"/>
  <c r="CV71"/>
  <c r="CW71"/>
  <c r="CX71"/>
  <c r="CZ71"/>
  <c r="DA71"/>
  <c r="DB71"/>
  <c r="DC71"/>
  <c r="DD71"/>
  <c r="DE71"/>
  <c r="DF71"/>
  <c r="DG71"/>
  <c r="DH71"/>
  <c r="DI71"/>
  <c r="DJ71"/>
  <c r="DK71"/>
  <c r="A72"/>
  <c r="B72"/>
  <c r="C72"/>
  <c r="D72"/>
  <c r="E72"/>
  <c r="F72"/>
  <c r="G72"/>
  <c r="H72"/>
  <c r="I72"/>
  <c r="J72"/>
  <c r="K72"/>
  <c r="L72"/>
  <c r="M72"/>
  <c r="N72"/>
  <c r="O72"/>
  <c r="P72"/>
  <c r="R72"/>
  <c r="S72"/>
  <c r="U72"/>
  <c r="V72"/>
  <c r="W72"/>
  <c r="X72"/>
  <c r="Y72"/>
  <c r="AA72"/>
  <c r="AB72"/>
  <c r="AC72"/>
  <c r="AD72"/>
  <c r="AE72"/>
  <c r="AF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A73"/>
  <c r="B73"/>
  <c r="C73"/>
  <c r="D73"/>
  <c r="E73"/>
  <c r="F73"/>
  <c r="G73"/>
  <c r="H73"/>
  <c r="I73"/>
  <c r="J73"/>
  <c r="K73"/>
  <c r="L73"/>
  <c r="M73"/>
  <c r="N73"/>
  <c r="O73"/>
  <c r="P73"/>
  <c r="R73"/>
  <c r="S73"/>
  <c r="U73"/>
  <c r="V73"/>
  <c r="W73"/>
  <c r="X73"/>
  <c r="Y73"/>
  <c r="AA73"/>
  <c r="AB73"/>
  <c r="AC73"/>
  <c r="AD73"/>
  <c r="AE73"/>
  <c r="AF73"/>
  <c r="AH73"/>
  <c r="AI73"/>
  <c r="AK73"/>
  <c r="AM73"/>
  <c r="AN73"/>
  <c r="AO73"/>
  <c r="AP73"/>
  <c r="AQ73"/>
  <c r="AS73"/>
  <c r="AT73"/>
  <c r="AU73"/>
  <c r="AV73"/>
  <c r="AW73"/>
  <c r="AX73"/>
  <c r="AY73"/>
  <c r="AZ73"/>
  <c r="BA73"/>
  <c r="BB73"/>
  <c r="BD73"/>
  <c r="BE73"/>
  <c r="BF73"/>
  <c r="BG73"/>
  <c r="BH73"/>
  <c r="BI73"/>
  <c r="BJ73"/>
  <c r="BL73"/>
  <c r="BM73"/>
  <c r="BN73"/>
  <c r="BO73"/>
  <c r="BP73"/>
  <c r="BT73"/>
  <c r="BU73"/>
  <c r="BV73"/>
  <c r="BW73"/>
  <c r="BZ73"/>
  <c r="CA73"/>
  <c r="CB73"/>
  <c r="CC73"/>
  <c r="CD73"/>
  <c r="CE73"/>
  <c r="CF73"/>
  <c r="CG73"/>
  <c r="CH73"/>
  <c r="CI73"/>
  <c r="CJ73"/>
  <c r="CK73"/>
  <c r="CM73"/>
  <c r="CN73"/>
  <c r="CO73"/>
  <c r="CP73"/>
  <c r="CQ73"/>
  <c r="CR73"/>
  <c r="CS73"/>
  <c r="CT73"/>
  <c r="CU73"/>
  <c r="CV73"/>
  <c r="CW73"/>
  <c r="CX73"/>
  <c r="CZ73"/>
  <c r="DA73"/>
  <c r="DB73"/>
  <c r="DC73"/>
  <c r="DD73"/>
  <c r="DE73"/>
  <c r="DF73"/>
  <c r="DG73"/>
  <c r="DH73"/>
  <c r="DI73"/>
  <c r="DJ73"/>
  <c r="DK73"/>
  <c r="A74"/>
  <c r="B74"/>
  <c r="C74"/>
  <c r="D74"/>
  <c r="E74"/>
  <c r="F74"/>
  <c r="G74"/>
  <c r="H74"/>
  <c r="I74"/>
  <c r="J74"/>
  <c r="K74"/>
  <c r="L74"/>
  <c r="M74"/>
  <c r="N74"/>
  <c r="O74"/>
  <c r="P74"/>
  <c r="R74"/>
  <c r="S74"/>
  <c r="U74"/>
  <c r="V74"/>
  <c r="W74"/>
  <c r="X74"/>
  <c r="Y74"/>
  <c r="AA74"/>
  <c r="AB74"/>
  <c r="AC74"/>
  <c r="AD74"/>
  <c r="AE74"/>
  <c r="AF74"/>
  <c r="AH74"/>
  <c r="AI74"/>
  <c r="AK74"/>
  <c r="AM74"/>
  <c r="AN74"/>
  <c r="AO74"/>
  <c r="AP74"/>
  <c r="AQ74"/>
  <c r="AS74"/>
  <c r="AT74"/>
  <c r="AU74"/>
  <c r="AV74"/>
  <c r="AW74"/>
  <c r="AX74"/>
  <c r="AY74"/>
  <c r="AZ74"/>
  <c r="BA74"/>
  <c r="BB74"/>
  <c r="BD74"/>
  <c r="BE74"/>
  <c r="BF74"/>
  <c r="BG74"/>
  <c r="BH74"/>
  <c r="BI74"/>
  <c r="BJ74"/>
  <c r="BL74"/>
  <c r="BM74"/>
  <c r="BN74"/>
  <c r="BO74"/>
  <c r="BP74"/>
  <c r="BT74"/>
  <c r="BU74"/>
  <c r="BV74"/>
  <c r="BW74"/>
  <c r="BZ74"/>
  <c r="CA74"/>
  <c r="CB74"/>
  <c r="CC74"/>
  <c r="CD74"/>
  <c r="CE74"/>
  <c r="CF74"/>
  <c r="CG74"/>
  <c r="CH74"/>
  <c r="CI74"/>
  <c r="CJ74"/>
  <c r="CK74"/>
  <c r="CM74"/>
  <c r="CN74"/>
  <c r="CO74"/>
  <c r="CP74"/>
  <c r="CQ74"/>
  <c r="CR74"/>
  <c r="CS74"/>
  <c r="CT74"/>
  <c r="CU74"/>
  <c r="CV74"/>
  <c r="CW74"/>
  <c r="CX74"/>
  <c r="CZ74"/>
  <c r="DA74"/>
  <c r="DB74"/>
  <c r="DC74"/>
  <c r="DD74"/>
  <c r="DE74"/>
  <c r="DF74"/>
  <c r="DG74"/>
  <c r="DH74"/>
  <c r="DI74"/>
  <c r="DJ74"/>
  <c r="DK74"/>
  <c r="A75"/>
  <c r="B75"/>
  <c r="C75"/>
  <c r="D75"/>
  <c r="E75"/>
  <c r="F75"/>
  <c r="G75"/>
  <c r="H75"/>
  <c r="I75"/>
  <c r="J75"/>
  <c r="K75"/>
  <c r="L75"/>
  <c r="M75"/>
  <c r="N75"/>
  <c r="O75"/>
  <c r="P75"/>
  <c r="R75"/>
  <c r="S75"/>
  <c r="U75"/>
  <c r="V75"/>
  <c r="W75"/>
  <c r="X75"/>
  <c r="Y75"/>
  <c r="AA75"/>
  <c r="AB75"/>
  <c r="AC75"/>
  <c r="AD75"/>
  <c r="AE75"/>
  <c r="AF75"/>
  <c r="AH75"/>
  <c r="AI75"/>
  <c r="AK75"/>
  <c r="AM75"/>
  <c r="AN75"/>
  <c r="AO75"/>
  <c r="AP75"/>
  <c r="AQ75"/>
  <c r="AS75"/>
  <c r="AT75"/>
  <c r="AU75"/>
  <c r="AV75"/>
  <c r="AW75"/>
  <c r="AX75"/>
  <c r="AY75"/>
  <c r="AZ75"/>
  <c r="BA75"/>
  <c r="BB75"/>
  <c r="BD75"/>
  <c r="BE75"/>
  <c r="BF75"/>
  <c r="BG75"/>
  <c r="BH75"/>
  <c r="BI75"/>
  <c r="BJ75"/>
  <c r="BL75"/>
  <c r="BM75"/>
  <c r="BN75"/>
  <c r="BO75"/>
  <c r="BP75"/>
  <c r="BT75"/>
  <c r="BU75"/>
  <c r="BV75"/>
  <c r="BW75"/>
  <c r="BZ75"/>
  <c r="CA75"/>
  <c r="CB75"/>
  <c r="CC75"/>
  <c r="CD75"/>
  <c r="CE75"/>
  <c r="CF75"/>
  <c r="CG75"/>
  <c r="CH75"/>
  <c r="CI75"/>
  <c r="CJ75"/>
  <c r="CK75"/>
  <c r="CM75"/>
  <c r="CN75"/>
  <c r="CO75"/>
  <c r="CP75"/>
  <c r="CQ75"/>
  <c r="CR75"/>
  <c r="CS75"/>
  <c r="CT75"/>
  <c r="CU75"/>
  <c r="CV75"/>
  <c r="CW75"/>
  <c r="CX75"/>
  <c r="CZ75"/>
  <c r="DA75"/>
  <c r="DB75"/>
  <c r="DC75"/>
  <c r="DD75"/>
  <c r="DE75"/>
  <c r="DF75"/>
  <c r="DG75"/>
  <c r="DH75"/>
  <c r="DI75"/>
  <c r="DJ75"/>
  <c r="DK75"/>
  <c r="A76"/>
  <c r="B76"/>
  <c r="C76"/>
  <c r="D76"/>
  <c r="E76"/>
  <c r="F76"/>
  <c r="G76"/>
  <c r="H76"/>
  <c r="I76"/>
  <c r="J76"/>
  <c r="K76"/>
  <c r="L76"/>
  <c r="M76"/>
  <c r="N76"/>
  <c r="O76"/>
  <c r="P76"/>
  <c r="R76"/>
  <c r="S76"/>
  <c r="U76"/>
  <c r="V76"/>
  <c r="W76"/>
  <c r="X76"/>
  <c r="Y76"/>
  <c r="AA76"/>
  <c r="AB76"/>
  <c r="AC76"/>
  <c r="AD76"/>
  <c r="AE76"/>
  <c r="AF76"/>
  <c r="AH76"/>
  <c r="AI76"/>
  <c r="AK76"/>
  <c r="AM76"/>
  <c r="AN76"/>
  <c r="AO76"/>
  <c r="AP76"/>
  <c r="AQ76"/>
  <c r="AS76"/>
  <c r="AT76"/>
  <c r="AU76"/>
  <c r="AV76"/>
  <c r="AW76"/>
  <c r="AX76"/>
  <c r="AY76"/>
  <c r="AZ76"/>
  <c r="BA76"/>
  <c r="BB76"/>
  <c r="BD76"/>
  <c r="BE76"/>
  <c r="BF76"/>
  <c r="BG76"/>
  <c r="BH76"/>
  <c r="BI76"/>
  <c r="BJ76"/>
  <c r="BL76"/>
  <c r="BM76"/>
  <c r="BN76"/>
  <c r="BO76"/>
  <c r="BP76"/>
  <c r="BT76"/>
  <c r="BU76"/>
  <c r="BV76"/>
  <c r="BW76"/>
  <c r="BZ76"/>
  <c r="CA76"/>
  <c r="CB76"/>
  <c r="CC76"/>
  <c r="CD76"/>
  <c r="CE76"/>
  <c r="CF76"/>
  <c r="CG76"/>
  <c r="CH76"/>
  <c r="CI76"/>
  <c r="CJ76"/>
  <c r="CK76"/>
  <c r="CM76"/>
  <c r="CN76"/>
  <c r="CO76"/>
  <c r="CP76"/>
  <c r="CQ76"/>
  <c r="CR76"/>
  <c r="CS76"/>
  <c r="CT76"/>
  <c r="CU76"/>
  <c r="CV76"/>
  <c r="CW76"/>
  <c r="CX76"/>
  <c r="CZ76"/>
  <c r="DA76"/>
  <c r="DB76"/>
  <c r="DC76"/>
  <c r="DD76"/>
  <c r="DE76"/>
  <c r="DF76"/>
  <c r="DG76"/>
  <c r="DH76"/>
  <c r="DI76"/>
  <c r="DJ76"/>
  <c r="DK76"/>
  <c r="A77"/>
  <c r="B77"/>
  <c r="C77"/>
  <c r="D77"/>
  <c r="E77"/>
  <c r="F77"/>
  <c r="G77"/>
  <c r="H77"/>
  <c r="I77"/>
  <c r="J77"/>
  <c r="K77"/>
  <c r="L77"/>
  <c r="M77"/>
  <c r="N77"/>
  <c r="O77"/>
  <c r="P77"/>
  <c r="R77"/>
  <c r="S77"/>
  <c r="U77"/>
  <c r="V77"/>
  <c r="W77"/>
  <c r="X77"/>
  <c r="Y77"/>
  <c r="AA77"/>
  <c r="AB77"/>
  <c r="AC77"/>
  <c r="AD77"/>
  <c r="AE77"/>
  <c r="AF77"/>
  <c r="AH77"/>
  <c r="AI77"/>
  <c r="AK77"/>
  <c r="AM77"/>
  <c r="AN77"/>
  <c r="AO77"/>
  <c r="AP77"/>
  <c r="AQ77"/>
  <c r="AS77"/>
  <c r="AT77"/>
  <c r="AU77"/>
  <c r="AV77"/>
  <c r="AW77"/>
  <c r="AX77"/>
  <c r="AY77"/>
  <c r="AZ77"/>
  <c r="BA77"/>
  <c r="BB77"/>
  <c r="BD77"/>
  <c r="BE77"/>
  <c r="BF77"/>
  <c r="BG77"/>
  <c r="BH77"/>
  <c r="BI77"/>
  <c r="BJ77"/>
  <c r="BL77"/>
  <c r="BM77"/>
  <c r="BN77"/>
  <c r="BO77"/>
  <c r="BP77"/>
  <c r="BT77"/>
  <c r="BU77"/>
  <c r="BV77"/>
  <c r="BW77"/>
  <c r="BZ77"/>
  <c r="CA77"/>
  <c r="CB77"/>
  <c r="CC77"/>
  <c r="CD77"/>
  <c r="CE77"/>
  <c r="CF77"/>
  <c r="CG77"/>
  <c r="CH77"/>
  <c r="CI77"/>
  <c r="CJ77"/>
  <c r="CK77"/>
  <c r="CM77"/>
  <c r="CN77"/>
  <c r="CO77"/>
  <c r="CP77"/>
  <c r="CQ77"/>
  <c r="CR77"/>
  <c r="CS77"/>
  <c r="CT77"/>
  <c r="CU77"/>
  <c r="CV77"/>
  <c r="CW77"/>
  <c r="CX77"/>
  <c r="CZ77"/>
  <c r="DA77"/>
  <c r="DB77"/>
  <c r="DC77"/>
  <c r="DD77"/>
  <c r="DE77"/>
  <c r="DF77"/>
  <c r="DG77"/>
  <c r="DH77"/>
  <c r="DI77"/>
  <c r="DJ77"/>
  <c r="DK77"/>
  <c r="A78"/>
  <c r="B78"/>
  <c r="C78"/>
  <c r="D78"/>
  <c r="E78"/>
  <c r="F78"/>
  <c r="G78"/>
  <c r="H78"/>
  <c r="I78"/>
  <c r="J78"/>
  <c r="K78"/>
  <c r="L78"/>
  <c r="M78"/>
  <c r="N78"/>
  <c r="O78"/>
  <c r="P78"/>
  <c r="R78"/>
  <c r="S78"/>
  <c r="U78"/>
  <c r="V78"/>
  <c r="W78"/>
  <c r="X78"/>
  <c r="Y78"/>
  <c r="AA78"/>
  <c r="AB78"/>
  <c r="AC78"/>
  <c r="AD78"/>
  <c r="AE78"/>
  <c r="AF78"/>
  <c r="AH78"/>
  <c r="AI78"/>
  <c r="AK78"/>
  <c r="AM78"/>
  <c r="AN78"/>
  <c r="AO78"/>
  <c r="AP78"/>
  <c r="AQ78"/>
  <c r="AS78"/>
  <c r="AT78"/>
  <c r="AU78"/>
  <c r="AV78"/>
  <c r="AW78"/>
  <c r="AX78"/>
  <c r="AY78"/>
  <c r="AZ78"/>
  <c r="BA78"/>
  <c r="BB78"/>
  <c r="BD78"/>
  <c r="BE78"/>
  <c r="BF78"/>
  <c r="BG78"/>
  <c r="BH78"/>
  <c r="BI78"/>
  <c r="BJ78"/>
  <c r="BL78"/>
  <c r="BM78"/>
  <c r="BN78"/>
  <c r="BO78"/>
  <c r="BP78"/>
  <c r="BT78"/>
  <c r="BU78"/>
  <c r="BV78"/>
  <c r="BW78"/>
  <c r="BZ78"/>
  <c r="CA78"/>
  <c r="CB78"/>
  <c r="CC78"/>
  <c r="CD78"/>
  <c r="CE78"/>
  <c r="CF78"/>
  <c r="CG78"/>
  <c r="CH78"/>
  <c r="CI78"/>
  <c r="CJ78"/>
  <c r="CK78"/>
  <c r="CM78"/>
  <c r="CN78"/>
  <c r="CO78"/>
  <c r="CP78"/>
  <c r="CQ78"/>
  <c r="CR78"/>
  <c r="CS78"/>
  <c r="CT78"/>
  <c r="CU78"/>
  <c r="CV78"/>
  <c r="CW78"/>
  <c r="CX78"/>
  <c r="CZ78"/>
  <c r="DA78"/>
  <c r="DB78"/>
  <c r="DC78"/>
  <c r="DD78"/>
  <c r="DE78"/>
  <c r="DF78"/>
  <c r="DG78"/>
  <c r="DH78"/>
  <c r="DI78"/>
  <c r="DJ78"/>
  <c r="DK78"/>
  <c r="A79"/>
  <c r="B79"/>
  <c r="C79"/>
  <c r="D79"/>
  <c r="E79"/>
  <c r="F79"/>
  <c r="G79"/>
  <c r="H79"/>
  <c r="I79"/>
  <c r="J79"/>
  <c r="K79"/>
  <c r="L79"/>
  <c r="M79"/>
  <c r="N79"/>
  <c r="O79"/>
  <c r="P79"/>
  <c r="R79"/>
  <c r="S79"/>
  <c r="U79"/>
  <c r="V79"/>
  <c r="W79"/>
  <c r="X79"/>
  <c r="Y79"/>
  <c r="AA79"/>
  <c r="AB79"/>
  <c r="AC79"/>
  <c r="AD79"/>
  <c r="AE79"/>
  <c r="AF79"/>
  <c r="AH79"/>
  <c r="AI79"/>
  <c r="AK79"/>
  <c r="AM79"/>
  <c r="AN79"/>
  <c r="AO79"/>
  <c r="AP79"/>
  <c r="AQ79"/>
  <c r="AS79"/>
  <c r="AT79"/>
  <c r="AU79"/>
  <c r="AV79"/>
  <c r="AW79"/>
  <c r="AX79"/>
  <c r="AY79"/>
  <c r="AZ79"/>
  <c r="BA79"/>
  <c r="BB79"/>
  <c r="BD79"/>
  <c r="BE79"/>
  <c r="BF79"/>
  <c r="BG79"/>
  <c r="BH79"/>
  <c r="BI79"/>
  <c r="BJ79"/>
  <c r="BL79"/>
  <c r="BM79"/>
  <c r="BN79"/>
  <c r="BO79"/>
  <c r="BP79"/>
  <c r="BT79"/>
  <c r="BU79"/>
  <c r="BV79"/>
  <c r="BW79"/>
  <c r="BZ79"/>
  <c r="CA79"/>
  <c r="CB79"/>
  <c r="CC79"/>
  <c r="CD79"/>
  <c r="CE79"/>
  <c r="CF79"/>
  <c r="CG79"/>
  <c r="CH79"/>
  <c r="CI79"/>
  <c r="CJ79"/>
  <c r="CK79"/>
  <c r="CM79"/>
  <c r="CN79"/>
  <c r="CO79"/>
  <c r="CP79"/>
  <c r="CQ79"/>
  <c r="CR79"/>
  <c r="CS79"/>
  <c r="CT79"/>
  <c r="CU79"/>
  <c r="CV79"/>
  <c r="CW79"/>
  <c r="CX79"/>
  <c r="CZ79"/>
  <c r="DA79"/>
  <c r="DB79"/>
  <c r="DC79"/>
  <c r="DD79"/>
  <c r="DE79"/>
  <c r="DF79"/>
  <c r="DG79"/>
  <c r="DH79"/>
  <c r="DI79"/>
  <c r="DJ79"/>
  <c r="DK79"/>
  <c r="A80"/>
  <c r="B80"/>
  <c r="C80"/>
  <c r="D80"/>
  <c r="E80"/>
  <c r="F80"/>
  <c r="G80"/>
  <c r="H80"/>
  <c r="I80"/>
  <c r="J80"/>
  <c r="K80"/>
  <c r="L80"/>
  <c r="M80"/>
  <c r="N80"/>
  <c r="O80"/>
  <c r="P80"/>
  <c r="R80"/>
  <c r="S80"/>
  <c r="U80"/>
  <c r="V80"/>
  <c r="W80"/>
  <c r="X80"/>
  <c r="Y80"/>
  <c r="AA80"/>
  <c r="AB80"/>
  <c r="AC80"/>
  <c r="AD80"/>
  <c r="AE80"/>
  <c r="AF80"/>
  <c r="AH80"/>
  <c r="AI80"/>
  <c r="AK80"/>
  <c r="AM80"/>
  <c r="AN80"/>
  <c r="AO80"/>
  <c r="AP80"/>
  <c r="AQ80"/>
  <c r="AS80"/>
  <c r="AT80"/>
  <c r="AU80"/>
  <c r="AV80"/>
  <c r="AW80"/>
  <c r="AX80"/>
  <c r="AY80"/>
  <c r="AZ80"/>
  <c r="BA80"/>
  <c r="BB80"/>
  <c r="BD80"/>
  <c r="BE80"/>
  <c r="BF80"/>
  <c r="BG80"/>
  <c r="BH80"/>
  <c r="BI80"/>
  <c r="BJ80"/>
  <c r="BL80"/>
  <c r="BM80"/>
  <c r="BN80"/>
  <c r="BO80"/>
  <c r="BP80"/>
  <c r="BT80"/>
  <c r="BU80"/>
  <c r="BV80"/>
  <c r="BW80"/>
  <c r="BZ80"/>
  <c r="CA80"/>
  <c r="CB80"/>
  <c r="CC80"/>
  <c r="CD80"/>
  <c r="CE80"/>
  <c r="CF80"/>
  <c r="CG80"/>
  <c r="CH80"/>
  <c r="CI80"/>
  <c r="CJ80"/>
  <c r="CK80"/>
  <c r="CM80"/>
  <c r="CN80"/>
  <c r="CO80"/>
  <c r="CP80"/>
  <c r="CQ80"/>
  <c r="CR80"/>
  <c r="CS80"/>
  <c r="CT80"/>
  <c r="CU80"/>
  <c r="CV80"/>
  <c r="CW80"/>
  <c r="CX80"/>
  <c r="CZ80"/>
  <c r="DA80"/>
  <c r="DB80"/>
  <c r="DC80"/>
  <c r="DD80"/>
  <c r="DE80"/>
  <c r="DF80"/>
  <c r="DG80"/>
  <c r="DH80"/>
  <c r="DI80"/>
  <c r="DJ80"/>
  <c r="DK80"/>
  <c r="A81"/>
  <c r="B81"/>
  <c r="C81"/>
  <c r="D81"/>
  <c r="E81"/>
  <c r="F81"/>
  <c r="G81"/>
  <c r="H81"/>
  <c r="I81"/>
  <c r="J81"/>
  <c r="K81"/>
  <c r="L81"/>
  <c r="M81"/>
  <c r="N81"/>
  <c r="O81"/>
  <c r="P81"/>
  <c r="R81"/>
  <c r="S81"/>
  <c r="U81"/>
  <c r="V81"/>
  <c r="W81"/>
  <c r="X81"/>
  <c r="Y81"/>
  <c r="AA81"/>
  <c r="AB81"/>
  <c r="AC81"/>
  <c r="AD81"/>
  <c r="AE81"/>
  <c r="AF81"/>
  <c r="AH81"/>
  <c r="AI81"/>
  <c r="AK81"/>
  <c r="AM81"/>
  <c r="AN81"/>
  <c r="AO81"/>
  <c r="AP81"/>
  <c r="AQ81"/>
  <c r="AS81"/>
  <c r="AT81"/>
  <c r="AU81"/>
  <c r="AV81"/>
  <c r="AW81"/>
  <c r="AX81"/>
  <c r="AY81"/>
  <c r="AZ81"/>
  <c r="BA81"/>
  <c r="BB81"/>
  <c r="BD81"/>
  <c r="BE81"/>
  <c r="BF81"/>
  <c r="BG81"/>
  <c r="BH81"/>
  <c r="BI81"/>
  <c r="BJ81"/>
  <c r="BL81"/>
  <c r="BM81"/>
  <c r="BN81"/>
  <c r="BO81"/>
  <c r="BP81"/>
  <c r="BT81"/>
  <c r="BU81"/>
  <c r="BV81"/>
  <c r="BW81"/>
  <c r="BZ81"/>
  <c r="CA81"/>
  <c r="CB81"/>
  <c r="CC81"/>
  <c r="CD81"/>
  <c r="CE81"/>
  <c r="CF81"/>
  <c r="CG81"/>
  <c r="CH81"/>
  <c r="CI81"/>
  <c r="CJ81"/>
  <c r="CK81"/>
  <c r="CM81"/>
  <c r="CN81"/>
  <c r="CO81"/>
  <c r="CP81"/>
  <c r="CQ81"/>
  <c r="CR81"/>
  <c r="CS81"/>
  <c r="CT81"/>
  <c r="CU81"/>
  <c r="CV81"/>
  <c r="CW81"/>
  <c r="CX81"/>
  <c r="CZ81"/>
  <c r="DA81"/>
  <c r="DB81"/>
  <c r="DC81"/>
  <c r="DD81"/>
  <c r="DE81"/>
  <c r="DF81"/>
  <c r="DG81"/>
  <c r="DH81"/>
  <c r="DI81"/>
  <c r="DJ81"/>
  <c r="DK81"/>
  <c r="A82"/>
  <c r="B82"/>
  <c r="C82"/>
  <c r="D82"/>
  <c r="E82"/>
  <c r="F82"/>
  <c r="G82"/>
  <c r="H82"/>
  <c r="I82"/>
  <c r="J82"/>
  <c r="K82"/>
  <c r="L82"/>
  <c r="M82"/>
  <c r="N82"/>
  <c r="O82"/>
  <c r="P82"/>
  <c r="R82"/>
  <c r="S82"/>
  <c r="U82"/>
  <c r="V82"/>
  <c r="W82"/>
  <c r="X82"/>
  <c r="Y82"/>
  <c r="AA82"/>
  <c r="AB82"/>
  <c r="AC82"/>
  <c r="AD82"/>
  <c r="AE82"/>
  <c r="AF82"/>
  <c r="AH82"/>
  <c r="AI82"/>
  <c r="AK82"/>
  <c r="AM82"/>
  <c r="AN82"/>
  <c r="AO82"/>
  <c r="AP82"/>
  <c r="AQ82"/>
  <c r="AS82"/>
  <c r="AT82"/>
  <c r="AU82"/>
  <c r="AV82"/>
  <c r="AW82"/>
  <c r="AX82"/>
  <c r="AY82"/>
  <c r="AZ82"/>
  <c r="BA82"/>
  <c r="BB82"/>
  <c r="BD82"/>
  <c r="BE82"/>
  <c r="BF82"/>
  <c r="BG82"/>
  <c r="BH82"/>
  <c r="BI82"/>
  <c r="BJ82"/>
  <c r="BL82"/>
  <c r="BM82"/>
  <c r="BN82"/>
  <c r="BO82"/>
  <c r="BP82"/>
  <c r="BT82"/>
  <c r="BU82"/>
  <c r="BV82"/>
  <c r="BW82"/>
  <c r="BZ82"/>
  <c r="CA82"/>
  <c r="CB82"/>
  <c r="CC82"/>
  <c r="CD82"/>
  <c r="CE82"/>
  <c r="CF82"/>
  <c r="CG82"/>
  <c r="CH82"/>
  <c r="CI82"/>
  <c r="CJ82"/>
  <c r="CK82"/>
  <c r="CM82"/>
  <c r="CN82"/>
  <c r="CO82"/>
  <c r="CP82"/>
  <c r="CQ82"/>
  <c r="CR82"/>
  <c r="CS82"/>
  <c r="CT82"/>
  <c r="CU82"/>
  <c r="CV82"/>
  <c r="CW82"/>
  <c r="CX82"/>
  <c r="CZ82"/>
  <c r="DA82"/>
  <c r="DB82"/>
  <c r="DC82"/>
  <c r="DD82"/>
  <c r="DE82"/>
  <c r="DF82"/>
  <c r="DG82"/>
  <c r="DH82"/>
  <c r="DI82"/>
  <c r="DJ82"/>
  <c r="DK82"/>
  <c r="A83"/>
  <c r="B83"/>
  <c r="C83"/>
  <c r="D83"/>
  <c r="E83"/>
  <c r="F83"/>
  <c r="G83"/>
  <c r="H83"/>
  <c r="I83"/>
  <c r="J83"/>
  <c r="K83"/>
  <c r="L83"/>
  <c r="M83"/>
  <c r="N83"/>
  <c r="O83"/>
  <c r="P83"/>
  <c r="R83"/>
  <c r="S83"/>
  <c r="U83"/>
  <c r="V83"/>
  <c r="W83"/>
  <c r="X83"/>
  <c r="Y83"/>
  <c r="AA83"/>
  <c r="AB83"/>
  <c r="AC83"/>
  <c r="AD83"/>
  <c r="AE83"/>
  <c r="AF83"/>
  <c r="AH83"/>
  <c r="AI83"/>
  <c r="AK83"/>
  <c r="AM83"/>
  <c r="AN83"/>
  <c r="AO83"/>
  <c r="AP83"/>
  <c r="AQ83"/>
  <c r="AS83"/>
  <c r="AT83"/>
  <c r="AU83"/>
  <c r="AV83"/>
  <c r="AW83"/>
  <c r="AX83"/>
  <c r="AY83"/>
  <c r="AZ83"/>
  <c r="BA83"/>
  <c r="BB83"/>
  <c r="BD83"/>
  <c r="BE83"/>
  <c r="BF83"/>
  <c r="BG83"/>
  <c r="BH83"/>
  <c r="BI83"/>
  <c r="BJ83"/>
  <c r="BL83"/>
  <c r="BM83"/>
  <c r="BN83"/>
  <c r="BO83"/>
  <c r="BP83"/>
  <c r="BT83"/>
  <c r="BU83"/>
  <c r="BV83"/>
  <c r="BW83"/>
  <c r="BZ83"/>
  <c r="CA83"/>
  <c r="CB83"/>
  <c r="CC83"/>
  <c r="CD83"/>
  <c r="CE83"/>
  <c r="CF83"/>
  <c r="CG83"/>
  <c r="CH83"/>
  <c r="CI83"/>
  <c r="CJ83"/>
  <c r="CK83"/>
  <c r="CM83"/>
  <c r="CN83"/>
  <c r="CO83"/>
  <c r="CP83"/>
  <c r="CQ83"/>
  <c r="CR83"/>
  <c r="CS83"/>
  <c r="CT83"/>
  <c r="CU83"/>
  <c r="CV83"/>
  <c r="CW83"/>
  <c r="CX83"/>
  <c r="CZ83"/>
  <c r="DA83"/>
  <c r="DB83"/>
  <c r="DC83"/>
  <c r="DD83"/>
  <c r="DE83"/>
  <c r="DF83"/>
  <c r="DG83"/>
  <c r="DH83"/>
  <c r="DI83"/>
  <c r="DJ83"/>
  <c r="DK83"/>
  <c r="A84"/>
  <c r="B84"/>
  <c r="C84"/>
  <c r="D84"/>
  <c r="E84"/>
  <c r="F84"/>
  <c r="G84"/>
  <c r="H84"/>
  <c r="I84"/>
  <c r="J84"/>
  <c r="K84"/>
  <c r="L84"/>
  <c r="M84"/>
  <c r="N84"/>
  <c r="O84"/>
  <c r="P84"/>
  <c r="R84"/>
  <c r="S84"/>
  <c r="U84"/>
  <c r="V84"/>
  <c r="W84"/>
  <c r="X84"/>
  <c r="Y84"/>
  <c r="AA84"/>
  <c r="AB84"/>
  <c r="AC84"/>
  <c r="AD84"/>
  <c r="AE84"/>
  <c r="AF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A85"/>
  <c r="B85"/>
  <c r="C85"/>
  <c r="D85"/>
  <c r="E85"/>
  <c r="F85"/>
  <c r="G85"/>
  <c r="H85"/>
  <c r="I85"/>
  <c r="J85"/>
  <c r="K85"/>
  <c r="L85"/>
  <c r="M85"/>
  <c r="N85"/>
  <c r="O85"/>
  <c r="P85"/>
  <c r="R85"/>
  <c r="S85"/>
  <c r="U85"/>
  <c r="V85"/>
  <c r="W85"/>
  <c r="X85"/>
  <c r="Y85"/>
  <c r="AA85"/>
  <c r="AB85"/>
  <c r="AC85"/>
  <c r="AD85"/>
  <c r="AE85"/>
  <c r="AF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A86"/>
  <c r="B86"/>
  <c r="C86"/>
  <c r="D86"/>
  <c r="E86"/>
  <c r="F86"/>
  <c r="G86"/>
  <c r="H86"/>
  <c r="I86"/>
  <c r="J86"/>
  <c r="K86"/>
  <c r="L86"/>
  <c r="M86"/>
  <c r="N86"/>
  <c r="O86"/>
  <c r="P86"/>
  <c r="R86"/>
  <c r="S86"/>
  <c r="U86"/>
  <c r="V86"/>
  <c r="W86"/>
  <c r="X86"/>
  <c r="Y86"/>
  <c r="AA86"/>
  <c r="AB86"/>
  <c r="AC86"/>
  <c r="AD86"/>
  <c r="AE86"/>
  <c r="AF86"/>
  <c r="AH86"/>
  <c r="AI86"/>
  <c r="AK86"/>
  <c r="AM86"/>
  <c r="AN86"/>
  <c r="AO86"/>
  <c r="AP86"/>
  <c r="AQ86"/>
  <c r="AS86"/>
  <c r="AT86"/>
  <c r="AU86"/>
  <c r="AV86"/>
  <c r="AW86"/>
  <c r="AX86"/>
  <c r="AY86"/>
  <c r="AZ86"/>
  <c r="BA86"/>
  <c r="BB86"/>
  <c r="BD86"/>
  <c r="BE86"/>
  <c r="BF86"/>
  <c r="BG86"/>
  <c r="BH86"/>
  <c r="BI86"/>
  <c r="BJ86"/>
  <c r="BL86"/>
  <c r="BM86"/>
  <c r="BN86"/>
  <c r="BO86"/>
  <c r="BP86"/>
  <c r="BT86"/>
  <c r="BU86"/>
  <c r="BV86"/>
  <c r="BW86"/>
  <c r="BZ86"/>
  <c r="CA86"/>
  <c r="CB86"/>
  <c r="CC86"/>
  <c r="CD86"/>
  <c r="CE86"/>
  <c r="CF86"/>
  <c r="CG86"/>
  <c r="CH86"/>
  <c r="CI86"/>
  <c r="CJ86"/>
  <c r="CK86"/>
  <c r="CM86"/>
  <c r="CN86"/>
  <c r="CO86"/>
  <c r="CP86"/>
  <c r="CQ86"/>
  <c r="CR86"/>
  <c r="CS86"/>
  <c r="CT86"/>
  <c r="CU86"/>
  <c r="CV86"/>
  <c r="CW86"/>
  <c r="CX86"/>
  <c r="CZ86"/>
  <c r="DA86"/>
  <c r="DB86"/>
  <c r="DC86"/>
  <c r="DD86"/>
  <c r="DE86"/>
  <c r="DF86"/>
  <c r="DG86"/>
  <c r="DH86"/>
  <c r="DI86"/>
  <c r="DJ86"/>
  <c r="DK86"/>
  <c r="A87"/>
  <c r="B87"/>
  <c r="C87"/>
  <c r="D87"/>
  <c r="E87"/>
  <c r="F87"/>
  <c r="G87"/>
  <c r="H87"/>
  <c r="I87"/>
  <c r="J87"/>
  <c r="K87"/>
  <c r="L87"/>
  <c r="M87"/>
  <c r="N87"/>
  <c r="O87"/>
  <c r="P87"/>
  <c r="R87"/>
  <c r="S87"/>
  <c r="U87"/>
  <c r="V87"/>
  <c r="W87"/>
  <c r="X87"/>
  <c r="Y87"/>
  <c r="AA87"/>
  <c r="AB87"/>
  <c r="AC87"/>
  <c r="AD87"/>
  <c r="AE87"/>
  <c r="AF87"/>
  <c r="AH87"/>
  <c r="AI87"/>
  <c r="AK87"/>
  <c r="AM87"/>
  <c r="AN87"/>
  <c r="AO87"/>
  <c r="AP87"/>
  <c r="AQ87"/>
  <c r="AS87"/>
  <c r="AT87"/>
  <c r="AU87"/>
  <c r="AV87"/>
  <c r="AW87"/>
  <c r="AX87"/>
  <c r="AY87"/>
  <c r="AZ87"/>
  <c r="BA87"/>
  <c r="BB87"/>
  <c r="BD87"/>
  <c r="BE87"/>
  <c r="BF87"/>
  <c r="BG87"/>
  <c r="BH87"/>
  <c r="BI87"/>
  <c r="BJ87"/>
  <c r="BL87"/>
  <c r="BM87"/>
  <c r="BN87"/>
  <c r="BO87"/>
  <c r="BP87"/>
  <c r="BT87"/>
  <c r="BU87"/>
  <c r="BV87"/>
  <c r="BW87"/>
  <c r="BZ87"/>
  <c r="CA87"/>
  <c r="CB87"/>
  <c r="CC87"/>
  <c r="CD87"/>
  <c r="CE87"/>
  <c r="CF87"/>
  <c r="CG87"/>
  <c r="CH87"/>
  <c r="CI87"/>
  <c r="CJ87"/>
  <c r="CK87"/>
  <c r="CM87"/>
  <c r="CN87"/>
  <c r="CO87"/>
  <c r="CP87"/>
  <c r="CQ87"/>
  <c r="CR87"/>
  <c r="CS87"/>
  <c r="CT87"/>
  <c r="CU87"/>
  <c r="CV87"/>
  <c r="CW87"/>
  <c r="CX87"/>
  <c r="CZ87"/>
  <c r="DA87"/>
  <c r="DB87"/>
  <c r="DC87"/>
  <c r="DD87"/>
  <c r="DE87"/>
  <c r="DF87"/>
  <c r="DG87"/>
  <c r="DH87"/>
  <c r="DI87"/>
  <c r="DJ87"/>
  <c r="DK87"/>
  <c r="A88"/>
  <c r="B88"/>
  <c r="C88"/>
  <c r="D88"/>
  <c r="E88"/>
  <c r="F88"/>
  <c r="G88"/>
  <c r="H88"/>
  <c r="I88"/>
  <c r="J88"/>
  <c r="K88"/>
  <c r="L88"/>
  <c r="M88"/>
  <c r="N88"/>
  <c r="O88"/>
  <c r="P88"/>
  <c r="R88"/>
  <c r="S88"/>
  <c r="U88"/>
  <c r="V88"/>
  <c r="W88"/>
  <c r="X88"/>
  <c r="Y88"/>
  <c r="AA88"/>
  <c r="AB88"/>
  <c r="AC88"/>
  <c r="AD88"/>
  <c r="AE88"/>
  <c r="AF88"/>
  <c r="AH88"/>
  <c r="AI88"/>
  <c r="AK88"/>
  <c r="AM88"/>
  <c r="AN88"/>
  <c r="AO88"/>
  <c r="AP88"/>
  <c r="AQ88"/>
  <c r="AS88"/>
  <c r="AT88"/>
  <c r="AU88"/>
  <c r="AV88"/>
  <c r="AW88"/>
  <c r="AX88"/>
  <c r="AY88"/>
  <c r="AZ88"/>
  <c r="BA88"/>
  <c r="BB88"/>
  <c r="BD88"/>
  <c r="BE88"/>
  <c r="BF88"/>
  <c r="BG88"/>
  <c r="BH88"/>
  <c r="BI88"/>
  <c r="BJ88"/>
  <c r="BL88"/>
  <c r="BM88"/>
  <c r="BN88"/>
  <c r="BO88"/>
  <c r="BP88"/>
  <c r="BT88"/>
  <c r="BU88"/>
  <c r="BV88"/>
  <c r="BW88"/>
  <c r="BZ88"/>
  <c r="CA88"/>
  <c r="CB88"/>
  <c r="CC88"/>
  <c r="CD88"/>
  <c r="CE88"/>
  <c r="CF88"/>
  <c r="CG88"/>
  <c r="CH88"/>
  <c r="CI88"/>
  <c r="CJ88"/>
  <c r="CK88"/>
  <c r="CM88"/>
  <c r="CN88"/>
  <c r="CO88"/>
  <c r="CP88"/>
  <c r="CQ88"/>
  <c r="CR88"/>
  <c r="CS88"/>
  <c r="CT88"/>
  <c r="CU88"/>
  <c r="CV88"/>
  <c r="CW88"/>
  <c r="CX88"/>
  <c r="CZ88"/>
  <c r="DA88"/>
  <c r="DB88"/>
  <c r="DC88"/>
  <c r="DD88"/>
  <c r="DE88"/>
  <c r="DF88"/>
  <c r="DG88"/>
  <c r="DH88"/>
  <c r="DI88"/>
  <c r="DJ88"/>
  <c r="DK88"/>
  <c r="A89"/>
  <c r="B89"/>
  <c r="C89"/>
  <c r="D89"/>
  <c r="E89"/>
  <c r="F89"/>
  <c r="G89"/>
  <c r="H89"/>
  <c r="I89"/>
  <c r="J89"/>
  <c r="K89"/>
  <c r="L89"/>
  <c r="M89"/>
  <c r="N89"/>
  <c r="O89"/>
  <c r="P89"/>
  <c r="R89"/>
  <c r="S89"/>
  <c r="U89"/>
  <c r="V89"/>
  <c r="W89"/>
  <c r="X89"/>
  <c r="Y89"/>
  <c r="AA89"/>
  <c r="AB89"/>
  <c r="AC89"/>
  <c r="AD89"/>
  <c r="AE89"/>
  <c r="AF89"/>
  <c r="AH89"/>
  <c r="AI89"/>
  <c r="AK89"/>
  <c r="AM89"/>
  <c r="AN89"/>
  <c r="AO89"/>
  <c r="AP89"/>
  <c r="AQ89"/>
  <c r="AS89"/>
  <c r="AT89"/>
  <c r="AU89"/>
  <c r="AV89"/>
  <c r="AW89"/>
  <c r="AX89"/>
  <c r="AY89"/>
  <c r="AZ89"/>
  <c r="BA89"/>
  <c r="BB89"/>
  <c r="BD89"/>
  <c r="BE89"/>
  <c r="BF89"/>
  <c r="BG89"/>
  <c r="BH89"/>
  <c r="BI89"/>
  <c r="BJ89"/>
  <c r="BL89"/>
  <c r="BM89"/>
  <c r="BN89"/>
  <c r="BO89"/>
  <c r="BP89"/>
  <c r="BT89"/>
  <c r="BU89"/>
  <c r="BV89"/>
  <c r="BW89"/>
  <c r="BZ89"/>
  <c r="CA89"/>
  <c r="CB89"/>
  <c r="CC89"/>
  <c r="CD89"/>
  <c r="CE89"/>
  <c r="CF89"/>
  <c r="CG89"/>
  <c r="CH89"/>
  <c r="CI89"/>
  <c r="CJ89"/>
  <c r="CK89"/>
  <c r="CM89"/>
  <c r="CN89"/>
  <c r="CO89"/>
  <c r="CP89"/>
  <c r="CQ89"/>
  <c r="CR89"/>
  <c r="CS89"/>
  <c r="CT89"/>
  <c r="CU89"/>
  <c r="CV89"/>
  <c r="CW89"/>
  <c r="CX89"/>
  <c r="CY89"/>
  <c r="CZ89"/>
  <c r="DA89"/>
  <c r="DB89"/>
  <c r="DC89"/>
  <c r="DD89"/>
  <c r="DE89"/>
  <c r="DF89"/>
  <c r="DG89"/>
  <c r="DH89"/>
  <c r="DI89"/>
  <c r="DJ89"/>
  <c r="DK89"/>
  <c r="DL89"/>
  <c r="A90"/>
  <c r="B90"/>
  <c r="C90"/>
  <c r="D90"/>
  <c r="E90"/>
  <c r="F90"/>
  <c r="G90"/>
  <c r="I90"/>
  <c r="J90"/>
  <c r="K90"/>
  <c r="L90"/>
  <c r="M90"/>
  <c r="N90"/>
  <c r="O90"/>
  <c r="P90"/>
  <c r="R90"/>
  <c r="S90"/>
  <c r="U90"/>
  <c r="V90"/>
  <c r="W90"/>
  <c r="X90"/>
  <c r="Y90"/>
  <c r="AA90"/>
  <c r="AB90"/>
  <c r="AC90"/>
  <c r="AD90"/>
  <c r="AE90"/>
  <c r="AF90"/>
  <c r="AH90"/>
  <c r="AI90"/>
  <c r="AK90"/>
  <c r="AL90"/>
  <c r="AM90"/>
  <c r="AN90"/>
  <c r="AO90"/>
  <c r="AP90"/>
  <c r="AQ90"/>
  <c r="AR90"/>
  <c r="AS90"/>
  <c r="AT90"/>
  <c r="AU90"/>
  <c r="AV90"/>
  <c r="AW90"/>
  <c r="AX90"/>
  <c r="AY90"/>
  <c r="AZ90"/>
  <c r="BA90"/>
  <c r="BB90"/>
  <c r="BC90"/>
  <c r="BD90"/>
  <c r="BE90"/>
  <c r="BF90"/>
  <c r="BG90"/>
  <c r="BH90"/>
  <c r="BI90"/>
  <c r="BJ90"/>
  <c r="BK90"/>
  <c r="BL90"/>
  <c r="BM90"/>
  <c r="BN90"/>
  <c r="BO90"/>
  <c r="BP90"/>
  <c r="BQ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A91"/>
  <c r="B91"/>
  <c r="C91"/>
  <c r="D91"/>
  <c r="E91"/>
  <c r="F91"/>
  <c r="G91"/>
  <c r="I91"/>
  <c r="J91"/>
  <c r="K91"/>
  <c r="L91"/>
  <c r="M91"/>
  <c r="N91"/>
  <c r="O91"/>
  <c r="P91"/>
  <c r="R91"/>
  <c r="S91"/>
  <c r="U91"/>
  <c r="V91"/>
  <c r="W91"/>
  <c r="X91"/>
  <c r="Y91"/>
  <c r="AA91"/>
  <c r="AB91"/>
  <c r="AC91"/>
  <c r="AD91"/>
  <c r="AE91"/>
  <c r="AF91"/>
  <c r="AH91"/>
  <c r="AI91"/>
  <c r="AK91"/>
  <c r="AL91"/>
  <c r="AM91"/>
  <c r="AN91"/>
  <c r="AO91"/>
  <c r="AP91"/>
  <c r="AQ91"/>
  <c r="AR91"/>
  <c r="AS91"/>
  <c r="AT91"/>
  <c r="AU91"/>
  <c r="AV91"/>
  <c r="AW91"/>
  <c r="AX91"/>
  <c r="AY91"/>
  <c r="AZ91"/>
  <c r="BA91"/>
  <c r="BB91"/>
  <c r="BC91"/>
  <c r="BD91"/>
  <c r="BE91"/>
  <c r="BF91"/>
  <c r="BG91"/>
  <c r="BH91"/>
  <c r="BI91"/>
  <c r="BJ91"/>
  <c r="BK91"/>
  <c r="BL91"/>
  <c r="BM91"/>
  <c r="BN91"/>
  <c r="BO91"/>
  <c r="BP91"/>
  <c r="BQ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A92"/>
  <c r="B92"/>
  <c r="C92"/>
  <c r="D92"/>
  <c r="E92"/>
  <c r="F92"/>
  <c r="G92"/>
  <c r="H92"/>
  <c r="I92"/>
  <c r="J92"/>
  <c r="K92"/>
  <c r="L92"/>
  <c r="M92"/>
  <c r="N92"/>
  <c r="O92"/>
  <c r="P92"/>
  <c r="R92"/>
  <c r="S92"/>
  <c r="U92"/>
  <c r="V92"/>
  <c r="W92"/>
  <c r="X92"/>
  <c r="Y92"/>
  <c r="AA92"/>
  <c r="AB92"/>
  <c r="AC92"/>
  <c r="AD92"/>
  <c r="AE92"/>
  <c r="AF92"/>
  <c r="AH92"/>
  <c r="AI92"/>
  <c r="AK92"/>
  <c r="AM92"/>
  <c r="AN92"/>
  <c r="AO92"/>
  <c r="AP92"/>
  <c r="AQ92"/>
  <c r="AS92"/>
  <c r="AT92"/>
  <c r="AU92"/>
  <c r="AV92"/>
  <c r="AW92"/>
  <c r="AX92"/>
  <c r="AY92"/>
  <c r="AZ92"/>
  <c r="BA92"/>
  <c r="BB92"/>
  <c r="BD92"/>
  <c r="BE92"/>
  <c r="BF92"/>
  <c r="BG92"/>
  <c r="BH92"/>
  <c r="BI92"/>
  <c r="BJ92"/>
  <c r="BL92"/>
  <c r="BM92"/>
  <c r="BN92"/>
  <c r="BO92"/>
  <c r="BP92"/>
  <c r="BT92"/>
  <c r="BU92"/>
  <c r="BV92"/>
  <c r="BW92"/>
  <c r="BZ92"/>
  <c r="CA92"/>
  <c r="CB92"/>
  <c r="CC92"/>
  <c r="CD92"/>
  <c r="CE92"/>
  <c r="CF92"/>
  <c r="CG92"/>
  <c r="CH92"/>
  <c r="CI92"/>
  <c r="CJ92"/>
  <c r="CK92"/>
  <c r="CM92"/>
  <c r="CN92"/>
  <c r="CO92"/>
  <c r="CP92"/>
  <c r="CQ92"/>
  <c r="CR92"/>
  <c r="CS92"/>
  <c r="CT92"/>
  <c r="CU92"/>
  <c r="CV92"/>
  <c r="CW92"/>
  <c r="CX92"/>
  <c r="CZ92"/>
  <c r="DA92"/>
  <c r="DB92"/>
  <c r="DC92"/>
  <c r="DD92"/>
  <c r="DE92"/>
  <c r="DF92"/>
  <c r="DG92"/>
  <c r="DH92"/>
  <c r="DI92"/>
  <c r="DJ92"/>
  <c r="DK92"/>
  <c r="A93"/>
  <c r="B93"/>
  <c r="C93"/>
  <c r="D93"/>
  <c r="E93"/>
  <c r="F93"/>
  <c r="G93"/>
  <c r="H93"/>
  <c r="I93"/>
  <c r="J93"/>
  <c r="K93"/>
  <c r="L93"/>
  <c r="M93"/>
  <c r="N93"/>
  <c r="O93"/>
  <c r="P93"/>
  <c r="R93"/>
  <c r="S93"/>
  <c r="U93"/>
  <c r="V93"/>
  <c r="W93"/>
  <c r="X93"/>
  <c r="Y93"/>
  <c r="AA93"/>
  <c r="AB93"/>
  <c r="AC93"/>
  <c r="AD93"/>
  <c r="AE93"/>
  <c r="AF93"/>
  <c r="AH93"/>
  <c r="AI93"/>
  <c r="AK93"/>
  <c r="AM93"/>
  <c r="AN93"/>
  <c r="AO93"/>
  <c r="AP93"/>
  <c r="AQ93"/>
  <c r="AS93"/>
  <c r="AT93"/>
  <c r="AU93"/>
  <c r="AV93"/>
  <c r="AW93"/>
  <c r="AX93"/>
  <c r="AY93"/>
  <c r="AZ93"/>
  <c r="BA93"/>
  <c r="BB93"/>
  <c r="BD93"/>
  <c r="BE93"/>
  <c r="BF93"/>
  <c r="BG93"/>
  <c r="BH93"/>
  <c r="BI93"/>
  <c r="BJ93"/>
  <c r="BL93"/>
  <c r="BM93"/>
  <c r="BN93"/>
  <c r="BO93"/>
  <c r="BP93"/>
  <c r="BT93"/>
  <c r="BU93"/>
  <c r="BV93"/>
  <c r="BW93"/>
  <c r="BZ93"/>
  <c r="CA93"/>
  <c r="CB93"/>
  <c r="CC93"/>
  <c r="CD93"/>
  <c r="CE93"/>
  <c r="CF93"/>
  <c r="CG93"/>
  <c r="CH93"/>
  <c r="CI93"/>
  <c r="CJ93"/>
  <c r="CK93"/>
  <c r="CM93"/>
  <c r="CN93"/>
  <c r="CO93"/>
  <c r="CP93"/>
  <c r="CQ93"/>
  <c r="CR93"/>
  <c r="CS93"/>
  <c r="CT93"/>
  <c r="CU93"/>
  <c r="CV93"/>
  <c r="CW93"/>
  <c r="CX93"/>
  <c r="CZ93"/>
  <c r="DA93"/>
  <c r="DB93"/>
  <c r="DC93"/>
  <c r="DD93"/>
  <c r="DE93"/>
  <c r="DF93"/>
  <c r="DG93"/>
  <c r="DH93"/>
  <c r="DI93"/>
  <c r="DJ93"/>
  <c r="DK93"/>
  <c r="A94"/>
  <c r="B94"/>
  <c r="C94"/>
  <c r="D94"/>
  <c r="E94"/>
  <c r="F94"/>
  <c r="G94"/>
  <c r="H94"/>
  <c r="I94"/>
  <c r="J94"/>
  <c r="K94"/>
  <c r="L94"/>
  <c r="M94"/>
  <c r="N94"/>
  <c r="O94"/>
  <c r="P94"/>
  <c r="R94"/>
  <c r="S94"/>
  <c r="U94"/>
  <c r="V94"/>
  <c r="W94"/>
  <c r="X94"/>
  <c r="Y94"/>
  <c r="AA94"/>
  <c r="AB94"/>
  <c r="AC94"/>
  <c r="AD94"/>
  <c r="AE94"/>
  <c r="AF94"/>
  <c r="AH94"/>
  <c r="AI94"/>
  <c r="AK94"/>
  <c r="AM94"/>
  <c r="AN94"/>
  <c r="AO94"/>
  <c r="AP94"/>
  <c r="AQ94"/>
  <c r="AS94"/>
  <c r="AT94"/>
  <c r="AU94"/>
  <c r="AV94"/>
  <c r="AW94"/>
  <c r="AX94"/>
  <c r="AY94"/>
  <c r="AZ94"/>
  <c r="BA94"/>
  <c r="BB94"/>
  <c r="BD94"/>
  <c r="BE94"/>
  <c r="BF94"/>
  <c r="BG94"/>
  <c r="BH94"/>
  <c r="BI94"/>
  <c r="BJ94"/>
  <c r="BL94"/>
  <c r="BM94"/>
  <c r="BN94"/>
  <c r="BO94"/>
  <c r="BP94"/>
  <c r="BT94"/>
  <c r="BU94"/>
  <c r="BV94"/>
  <c r="BW94"/>
  <c r="BZ94"/>
  <c r="CA94"/>
  <c r="CB94"/>
  <c r="CC94"/>
  <c r="CD94"/>
  <c r="CE94"/>
  <c r="CF94"/>
  <c r="CG94"/>
  <c r="CH94"/>
  <c r="CI94"/>
  <c r="CJ94"/>
  <c r="CK94"/>
  <c r="CM94"/>
  <c r="CN94"/>
  <c r="CO94"/>
  <c r="CP94"/>
  <c r="CQ94"/>
  <c r="CR94"/>
  <c r="CS94"/>
  <c r="CT94"/>
  <c r="CU94"/>
  <c r="CV94"/>
  <c r="CW94"/>
  <c r="CX94"/>
  <c r="CZ94"/>
  <c r="DA94"/>
  <c r="DB94"/>
  <c r="DC94"/>
  <c r="DD94"/>
  <c r="DE94"/>
  <c r="DF94"/>
  <c r="DG94"/>
  <c r="DH94"/>
  <c r="DI94"/>
  <c r="DJ94"/>
  <c r="DK94"/>
  <c r="A95"/>
  <c r="B95"/>
  <c r="C95"/>
  <c r="D95"/>
  <c r="E95"/>
  <c r="F95"/>
  <c r="G95"/>
  <c r="H95"/>
  <c r="I95"/>
  <c r="J95"/>
  <c r="K95"/>
  <c r="L95"/>
  <c r="M95"/>
  <c r="N95"/>
  <c r="O95"/>
  <c r="P95"/>
  <c r="R95"/>
  <c r="S95"/>
  <c r="U95"/>
  <c r="V95"/>
  <c r="W95"/>
  <c r="X95"/>
  <c r="Y95"/>
  <c r="AA95"/>
  <c r="AB95"/>
  <c r="AC95"/>
  <c r="AD95"/>
  <c r="AE95"/>
  <c r="AF95"/>
  <c r="AH95"/>
  <c r="AI95"/>
  <c r="AK95"/>
  <c r="AM95"/>
  <c r="AN95"/>
  <c r="AO95"/>
  <c r="AP95"/>
  <c r="AQ95"/>
  <c r="AS95"/>
  <c r="AT95"/>
  <c r="AU95"/>
  <c r="AV95"/>
  <c r="AW95"/>
  <c r="AX95"/>
  <c r="AY95"/>
  <c r="AZ95"/>
  <c r="BA95"/>
  <c r="BB95"/>
  <c r="BD95"/>
  <c r="BE95"/>
  <c r="BF95"/>
  <c r="BG95"/>
  <c r="BH95"/>
  <c r="BI95"/>
  <c r="BJ95"/>
  <c r="BL95"/>
  <c r="BM95"/>
  <c r="BN95"/>
  <c r="BO95"/>
  <c r="BP95"/>
  <c r="BT95"/>
  <c r="BU95"/>
  <c r="BV95"/>
  <c r="BW95"/>
  <c r="BZ95"/>
  <c r="CA95"/>
  <c r="CB95"/>
  <c r="CC95"/>
  <c r="CD95"/>
  <c r="CE95"/>
  <c r="CF95"/>
  <c r="CG95"/>
  <c r="CH95"/>
  <c r="CI95"/>
  <c r="CJ95"/>
  <c r="CK95"/>
  <c r="CM95"/>
  <c r="CN95"/>
  <c r="CO95"/>
  <c r="CP95"/>
  <c r="CQ95"/>
  <c r="CR95"/>
  <c r="CS95"/>
  <c r="CT95"/>
  <c r="CU95"/>
  <c r="CV95"/>
  <c r="CW95"/>
  <c r="CX95"/>
  <c r="CZ95"/>
  <c r="DA95"/>
  <c r="DB95"/>
  <c r="DC95"/>
  <c r="DD95"/>
  <c r="DE95"/>
  <c r="DF95"/>
  <c r="DG95"/>
  <c r="DH95"/>
  <c r="DI95"/>
  <c r="DJ95"/>
  <c r="DK95"/>
  <c r="A96"/>
  <c r="B96"/>
  <c r="C96"/>
  <c r="D96"/>
  <c r="E96"/>
  <c r="F96"/>
  <c r="G96"/>
  <c r="H96"/>
  <c r="I96"/>
  <c r="J96"/>
  <c r="K96"/>
  <c r="L96"/>
  <c r="M96"/>
  <c r="N96"/>
  <c r="O96"/>
  <c r="P96"/>
  <c r="R96"/>
  <c r="S96"/>
  <c r="U96"/>
  <c r="V96"/>
  <c r="W96"/>
  <c r="X96"/>
  <c r="Y96"/>
  <c r="AA96"/>
  <c r="AB96"/>
  <c r="AC96"/>
  <c r="AD96"/>
  <c r="AE96"/>
  <c r="AF96"/>
  <c r="AH96"/>
  <c r="AI96"/>
  <c r="AK96"/>
  <c r="AM96"/>
  <c r="AN96"/>
  <c r="AO96"/>
  <c r="AP96"/>
  <c r="AQ96"/>
  <c r="AS96"/>
  <c r="AT96"/>
  <c r="AU96"/>
  <c r="AV96"/>
  <c r="AW96"/>
  <c r="AX96"/>
  <c r="AY96"/>
  <c r="AZ96"/>
  <c r="BA96"/>
  <c r="BB96"/>
  <c r="BD96"/>
  <c r="BE96"/>
  <c r="BF96"/>
  <c r="BG96"/>
  <c r="BH96"/>
  <c r="BI96"/>
  <c r="BJ96"/>
  <c r="BL96"/>
  <c r="BM96"/>
  <c r="BN96"/>
  <c r="BO96"/>
  <c r="BP96"/>
  <c r="BT96"/>
  <c r="BU96"/>
  <c r="BV96"/>
  <c r="BW96"/>
  <c r="BZ96"/>
  <c r="CA96"/>
  <c r="CB96"/>
  <c r="CC96"/>
  <c r="CD96"/>
  <c r="CE96"/>
  <c r="CF96"/>
  <c r="CG96"/>
  <c r="CH96"/>
  <c r="CI96"/>
  <c r="CJ96"/>
  <c r="CK96"/>
  <c r="CM96"/>
  <c r="CN96"/>
  <c r="CO96"/>
  <c r="CP96"/>
  <c r="CQ96"/>
  <c r="CR96"/>
  <c r="CS96"/>
  <c r="CT96"/>
  <c r="CU96"/>
  <c r="CV96"/>
  <c r="CW96"/>
  <c r="CX96"/>
  <c r="CZ96"/>
  <c r="DA96"/>
  <c r="DB96"/>
  <c r="DC96"/>
  <c r="DD96"/>
  <c r="DE96"/>
  <c r="DF96"/>
  <c r="DG96"/>
  <c r="DH96"/>
  <c r="DI96"/>
  <c r="DJ96"/>
  <c r="DK96"/>
  <c r="A97"/>
  <c r="B97"/>
  <c r="C97"/>
  <c r="D97"/>
  <c r="E97"/>
  <c r="F97"/>
  <c r="G97"/>
  <c r="H97"/>
  <c r="I97"/>
  <c r="J97"/>
  <c r="K97"/>
  <c r="L97"/>
  <c r="M97"/>
  <c r="N97"/>
  <c r="O97"/>
  <c r="P97"/>
  <c r="R97"/>
  <c r="S97"/>
  <c r="U97"/>
  <c r="V97"/>
  <c r="W97"/>
  <c r="X97"/>
  <c r="Y97"/>
  <c r="AA97"/>
  <c r="AB97"/>
  <c r="AC97"/>
  <c r="AD97"/>
  <c r="AE97"/>
  <c r="AF97"/>
  <c r="AH97"/>
  <c r="AI97"/>
  <c r="AK97"/>
  <c r="AM97"/>
  <c r="AN97"/>
  <c r="AO97"/>
  <c r="AP97"/>
  <c r="AQ97"/>
  <c r="AS97"/>
  <c r="AT97"/>
  <c r="AU97"/>
  <c r="AV97"/>
  <c r="AW97"/>
  <c r="AX97"/>
  <c r="AY97"/>
  <c r="AZ97"/>
  <c r="BA97"/>
  <c r="BB97"/>
  <c r="BD97"/>
  <c r="BE97"/>
  <c r="BF97"/>
  <c r="BG97"/>
  <c r="BH97"/>
  <c r="BI97"/>
  <c r="BJ97"/>
  <c r="BL97"/>
  <c r="BM97"/>
  <c r="BN97"/>
  <c r="BO97"/>
  <c r="BP97"/>
  <c r="BT97"/>
  <c r="BU97"/>
  <c r="BV97"/>
  <c r="BW97"/>
  <c r="BZ97"/>
  <c r="CA97"/>
  <c r="CB97"/>
  <c r="CC97"/>
  <c r="CD97"/>
  <c r="CE97"/>
  <c r="CF97"/>
  <c r="CG97"/>
  <c r="CH97"/>
  <c r="CI97"/>
  <c r="CJ97"/>
  <c r="CK97"/>
  <c r="CM97"/>
  <c r="CN97"/>
  <c r="CO97"/>
  <c r="CP97"/>
  <c r="CQ97"/>
  <c r="CR97"/>
  <c r="CS97"/>
  <c r="CT97"/>
  <c r="CU97"/>
  <c r="CV97"/>
  <c r="CW97"/>
  <c r="CX97"/>
  <c r="CZ97"/>
  <c r="DA97"/>
  <c r="DB97"/>
  <c r="DC97"/>
  <c r="DD97"/>
  <c r="DE97"/>
  <c r="DF97"/>
  <c r="DG97"/>
  <c r="DH97"/>
  <c r="DI97"/>
  <c r="DJ97"/>
  <c r="DK97"/>
  <c r="A98"/>
  <c r="B98"/>
  <c r="C98"/>
  <c r="D98"/>
  <c r="E98"/>
  <c r="F98"/>
  <c r="G98"/>
  <c r="H98"/>
  <c r="I98"/>
  <c r="J98"/>
  <c r="K98"/>
  <c r="L98"/>
  <c r="M98"/>
  <c r="N98"/>
  <c r="O98"/>
  <c r="P98"/>
  <c r="R98"/>
  <c r="S98"/>
  <c r="U98"/>
  <c r="V98"/>
  <c r="W98"/>
  <c r="X98"/>
  <c r="Y98"/>
  <c r="AA98"/>
  <c r="AB98"/>
  <c r="AC98"/>
  <c r="AD98"/>
  <c r="AE98"/>
  <c r="AF98"/>
  <c r="AH98"/>
  <c r="AI98"/>
  <c r="AK98"/>
  <c r="AM98"/>
  <c r="AN98"/>
  <c r="AO98"/>
  <c r="AP98"/>
  <c r="AQ98"/>
  <c r="AS98"/>
  <c r="AT98"/>
  <c r="AU98"/>
  <c r="AV98"/>
  <c r="AW98"/>
  <c r="AX98"/>
  <c r="AY98"/>
  <c r="AZ98"/>
  <c r="BA98"/>
  <c r="BB98"/>
  <c r="BD98"/>
  <c r="BE98"/>
  <c r="BF98"/>
  <c r="BG98"/>
  <c r="BH98"/>
  <c r="BI98"/>
  <c r="BJ98"/>
  <c r="BL98"/>
  <c r="BM98"/>
  <c r="BN98"/>
  <c r="BO98"/>
  <c r="BP98"/>
  <c r="BT98"/>
  <c r="BU98"/>
  <c r="BV98"/>
  <c r="BW98"/>
  <c r="BZ98"/>
  <c r="CA98"/>
  <c r="CB98"/>
  <c r="CC98"/>
  <c r="CD98"/>
  <c r="CE98"/>
  <c r="CF98"/>
  <c r="CG98"/>
  <c r="CH98"/>
  <c r="CI98"/>
  <c r="CJ98"/>
  <c r="CK98"/>
  <c r="CM98"/>
  <c r="CN98"/>
  <c r="CO98"/>
  <c r="CP98"/>
  <c r="CQ98"/>
  <c r="CR98"/>
  <c r="CS98"/>
  <c r="CT98"/>
  <c r="CU98"/>
  <c r="CV98"/>
  <c r="CW98"/>
  <c r="CX98"/>
  <c r="CZ98"/>
  <c r="DA98"/>
  <c r="DB98"/>
  <c r="DC98"/>
  <c r="DD98"/>
  <c r="DE98"/>
  <c r="DF98"/>
  <c r="DG98"/>
  <c r="DH98"/>
  <c r="DI98"/>
  <c r="DJ98"/>
  <c r="DK98"/>
  <c r="A99"/>
  <c r="B99"/>
  <c r="C99"/>
  <c r="D99"/>
  <c r="E99"/>
  <c r="F99"/>
  <c r="G99"/>
  <c r="H99"/>
  <c r="I99"/>
  <c r="J99"/>
  <c r="K99"/>
  <c r="L99"/>
  <c r="M99"/>
  <c r="N99"/>
  <c r="O99"/>
  <c r="P99"/>
  <c r="R99"/>
  <c r="S99"/>
  <c r="U99"/>
  <c r="V99"/>
  <c r="W99"/>
  <c r="X99"/>
  <c r="Y99"/>
  <c r="AA99"/>
  <c r="AB99"/>
  <c r="AC99"/>
  <c r="AD99"/>
  <c r="AE99"/>
  <c r="AF99"/>
  <c r="AH99"/>
  <c r="AI99"/>
  <c r="AK99"/>
  <c r="AM99"/>
  <c r="AN99"/>
  <c r="AO99"/>
  <c r="AP99"/>
  <c r="AQ99"/>
  <c r="AR99"/>
  <c r="AS99"/>
  <c r="AT99"/>
  <c r="AU99"/>
  <c r="AV99"/>
  <c r="AW99"/>
  <c r="AX99"/>
  <c r="AY99"/>
  <c r="AZ99"/>
  <c r="BA99"/>
  <c r="BB99"/>
  <c r="BC99"/>
  <c r="BD99"/>
  <c r="BE99"/>
  <c r="BF99"/>
  <c r="BG99"/>
  <c r="BH99"/>
  <c r="BI99"/>
  <c r="BJ99"/>
  <c r="BK99"/>
  <c r="BL99"/>
  <c r="BM99"/>
  <c r="BN99"/>
  <c r="BO99"/>
  <c r="BP99"/>
  <c r="BQ99"/>
  <c r="BT99"/>
  <c r="BU99"/>
  <c r="BV99"/>
  <c r="BW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A100"/>
  <c r="B100"/>
  <c r="C100"/>
  <c r="D100"/>
  <c r="E100"/>
  <c r="F100"/>
  <c r="G100"/>
  <c r="H100"/>
  <c r="I100"/>
  <c r="J100"/>
  <c r="K100"/>
  <c r="L100"/>
  <c r="M100"/>
  <c r="N100"/>
  <c r="O100"/>
  <c r="P100"/>
  <c r="R100"/>
  <c r="S100"/>
  <c r="U100"/>
  <c r="V100"/>
  <c r="W100"/>
  <c r="X100"/>
  <c r="Y100"/>
  <c r="AA100"/>
  <c r="AB100"/>
  <c r="AC100"/>
  <c r="AD100"/>
  <c r="AE100"/>
  <c r="AF100"/>
  <c r="AH100"/>
  <c r="AI100"/>
  <c r="AK100"/>
  <c r="AM100"/>
  <c r="AN100"/>
  <c r="AO100"/>
  <c r="AP100"/>
  <c r="AQ100"/>
  <c r="AS100"/>
  <c r="AT100"/>
  <c r="AU100"/>
  <c r="AV100"/>
  <c r="AW100"/>
  <c r="AX100"/>
  <c r="AY100"/>
  <c r="AZ100"/>
  <c r="BA100"/>
  <c r="BB100"/>
  <c r="BD100"/>
  <c r="BE100"/>
  <c r="BF100"/>
  <c r="BG100"/>
  <c r="BH100"/>
  <c r="BI100"/>
  <c r="BJ100"/>
  <c r="BL100"/>
  <c r="BM100"/>
  <c r="BN100"/>
  <c r="BO100"/>
  <c r="BP100"/>
  <c r="BT100"/>
  <c r="BU100"/>
  <c r="BV100"/>
  <c r="BW100"/>
  <c r="BZ100"/>
  <c r="CA100"/>
  <c r="CB100"/>
  <c r="CC100"/>
  <c r="CD100"/>
  <c r="CE100"/>
  <c r="CF100"/>
  <c r="CG100"/>
  <c r="CH100"/>
  <c r="CI100"/>
  <c r="CJ100"/>
  <c r="CK100"/>
  <c r="CM100"/>
  <c r="CN100"/>
  <c r="CO100"/>
  <c r="CP100"/>
  <c r="CQ100"/>
  <c r="CR100"/>
  <c r="CS100"/>
  <c r="CT100"/>
  <c r="CU100"/>
  <c r="CV100"/>
  <c r="CW100"/>
  <c r="CX100"/>
  <c r="CZ100"/>
  <c r="DA100"/>
  <c r="DB100"/>
  <c r="DC100"/>
  <c r="DD100"/>
  <c r="DE100"/>
  <c r="DF100"/>
  <c r="DG100"/>
  <c r="DH100"/>
  <c r="DI100"/>
  <c r="DJ100"/>
  <c r="DK100"/>
  <c r="A101"/>
  <c r="B101"/>
  <c r="C101"/>
  <c r="D101"/>
  <c r="E101"/>
  <c r="F101"/>
  <c r="G101"/>
  <c r="I101"/>
  <c r="J101"/>
  <c r="K101"/>
  <c r="L101"/>
  <c r="M101"/>
  <c r="N101"/>
  <c r="O101"/>
  <c r="P101"/>
  <c r="R101"/>
  <c r="S101"/>
  <c r="U101"/>
  <c r="V101"/>
  <c r="W101"/>
  <c r="X101"/>
  <c r="Y101"/>
  <c r="AA101"/>
  <c r="AB101"/>
  <c r="AC101"/>
  <c r="AD101"/>
  <c r="AE101"/>
  <c r="AF101"/>
  <c r="AH101"/>
  <c r="AI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T101"/>
  <c r="BU101"/>
  <c r="BV101"/>
  <c r="BW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A102"/>
  <c r="B102"/>
  <c r="C102"/>
  <c r="D102"/>
  <c r="E102"/>
  <c r="F102"/>
  <c r="G102"/>
  <c r="H102"/>
  <c r="I102"/>
  <c r="J102"/>
  <c r="K102"/>
  <c r="L102"/>
  <c r="M102"/>
  <c r="N102"/>
  <c r="O102"/>
  <c r="P102"/>
  <c r="R102"/>
  <c r="S102"/>
  <c r="U102"/>
  <c r="V102"/>
  <c r="W102"/>
  <c r="X102"/>
  <c r="Y102"/>
  <c r="AA102"/>
  <c r="AB102"/>
  <c r="AC102"/>
  <c r="AD102"/>
  <c r="AE102"/>
  <c r="AF102"/>
  <c r="AH102"/>
  <c r="AI102"/>
  <c r="AK102"/>
  <c r="AM102"/>
  <c r="AN102"/>
  <c r="AO102"/>
  <c r="AP102"/>
  <c r="AQ102"/>
  <c r="AS102"/>
  <c r="AT102"/>
  <c r="AU102"/>
  <c r="AV102"/>
  <c r="AW102"/>
  <c r="AX102"/>
  <c r="AY102"/>
  <c r="AZ102"/>
  <c r="BA102"/>
  <c r="BB102"/>
  <c r="BD102"/>
  <c r="BE102"/>
  <c r="BF102"/>
  <c r="BG102"/>
  <c r="BH102"/>
  <c r="BI102"/>
  <c r="BJ102"/>
  <c r="BL102"/>
  <c r="BM102"/>
  <c r="BN102"/>
  <c r="BO102"/>
  <c r="BP102"/>
  <c r="BT102"/>
  <c r="BU102"/>
  <c r="BV102"/>
  <c r="BW102"/>
  <c r="BZ102"/>
  <c r="CA102"/>
  <c r="CB102"/>
  <c r="CC102"/>
  <c r="CD102"/>
  <c r="CE102"/>
  <c r="CF102"/>
  <c r="CG102"/>
  <c r="CH102"/>
  <c r="CI102"/>
  <c r="CJ102"/>
  <c r="CK102"/>
  <c r="CM102"/>
  <c r="CN102"/>
  <c r="CO102"/>
  <c r="CP102"/>
  <c r="CQ102"/>
  <c r="CR102"/>
  <c r="CS102"/>
  <c r="CT102"/>
  <c r="CU102"/>
  <c r="CV102"/>
  <c r="CW102"/>
  <c r="CX102"/>
  <c r="CZ102"/>
  <c r="DA102"/>
  <c r="DB102"/>
  <c r="DC102"/>
  <c r="DD102"/>
  <c r="DE102"/>
  <c r="DF102"/>
  <c r="DG102"/>
  <c r="DH102"/>
  <c r="DI102"/>
  <c r="DJ102"/>
  <c r="DK102"/>
  <c r="A103"/>
  <c r="B103"/>
  <c r="C103"/>
  <c r="D103"/>
  <c r="E103"/>
  <c r="F103"/>
  <c r="G103"/>
  <c r="H103"/>
  <c r="I103"/>
  <c r="J103"/>
  <c r="K103"/>
  <c r="L103"/>
  <c r="M103"/>
  <c r="N103"/>
  <c r="O103"/>
  <c r="P103"/>
  <c r="R103"/>
  <c r="S103"/>
  <c r="T103"/>
  <c r="U103"/>
  <c r="V103"/>
  <c r="W103"/>
  <c r="X103"/>
  <c r="Y103"/>
  <c r="AA103"/>
  <c r="AB103"/>
  <c r="AC103"/>
  <c r="AD103"/>
  <c r="AE103"/>
  <c r="AF103"/>
  <c r="AH103"/>
  <c r="AI103"/>
  <c r="AK103"/>
  <c r="AM103"/>
  <c r="AN103"/>
  <c r="AO103"/>
  <c r="AP103"/>
  <c r="AQ103"/>
  <c r="AS103"/>
  <c r="AT103"/>
  <c r="AU103"/>
  <c r="AV103"/>
  <c r="AW103"/>
  <c r="AX103"/>
  <c r="AY103"/>
  <c r="AZ103"/>
  <c r="BA103"/>
  <c r="BB103"/>
  <c r="BD103"/>
  <c r="BE103"/>
  <c r="BF103"/>
  <c r="BG103"/>
  <c r="BH103"/>
  <c r="BI103"/>
  <c r="BJ103"/>
  <c r="BL103"/>
  <c r="BM103"/>
  <c r="BN103"/>
  <c r="BO103"/>
  <c r="BP103"/>
  <c r="BT103"/>
  <c r="BU103"/>
  <c r="BV103"/>
  <c r="BW103"/>
  <c r="BZ103"/>
  <c r="CA103"/>
  <c r="CB103"/>
  <c r="CC103"/>
  <c r="CD103"/>
  <c r="CE103"/>
  <c r="CF103"/>
  <c r="CG103"/>
  <c r="CH103"/>
  <c r="CI103"/>
  <c r="CJ103"/>
  <c r="CK103"/>
  <c r="CM103"/>
  <c r="CN103"/>
  <c r="CO103"/>
  <c r="CP103"/>
  <c r="CQ103"/>
  <c r="CR103"/>
  <c r="CS103"/>
  <c r="CT103"/>
  <c r="CU103"/>
  <c r="CV103"/>
  <c r="CW103"/>
  <c r="CX103"/>
  <c r="CZ103"/>
  <c r="DA103"/>
  <c r="DB103"/>
  <c r="DC103"/>
  <c r="DD103"/>
  <c r="DE103"/>
  <c r="DF103"/>
  <c r="DG103"/>
  <c r="DH103"/>
  <c r="DI103"/>
  <c r="DJ103"/>
  <c r="DK103"/>
  <c r="A104"/>
  <c r="B104"/>
  <c r="C104"/>
  <c r="D104"/>
  <c r="E104"/>
  <c r="F104"/>
  <c r="G104"/>
  <c r="H104"/>
  <c r="I104"/>
  <c r="J104"/>
  <c r="K104"/>
  <c r="L104"/>
  <c r="M104"/>
  <c r="N104"/>
  <c r="O104"/>
  <c r="P104"/>
  <c r="R104"/>
  <c r="S104"/>
  <c r="T104"/>
  <c r="U104"/>
  <c r="V104"/>
  <c r="W104"/>
  <c r="X104"/>
  <c r="Y104"/>
  <c r="AA104"/>
  <c r="AB104"/>
  <c r="AC104"/>
  <c r="AD104"/>
  <c r="AE104"/>
  <c r="AF104"/>
  <c r="AH104"/>
  <c r="AI104"/>
  <c r="AK104"/>
  <c r="AM104"/>
  <c r="AN104"/>
  <c r="AO104"/>
  <c r="AP104"/>
  <c r="AQ104"/>
  <c r="AS104"/>
  <c r="AT104"/>
  <c r="AU104"/>
  <c r="AV104"/>
  <c r="AW104"/>
  <c r="AX104"/>
  <c r="AY104"/>
  <c r="AZ104"/>
  <c r="BA104"/>
  <c r="BB104"/>
  <c r="BD104"/>
  <c r="BE104"/>
  <c r="BF104"/>
  <c r="BG104"/>
  <c r="BH104"/>
  <c r="BI104"/>
  <c r="BJ104"/>
  <c r="BL104"/>
  <c r="BM104"/>
  <c r="BN104"/>
  <c r="BO104"/>
  <c r="BP104"/>
  <c r="BT104"/>
  <c r="BU104"/>
  <c r="BV104"/>
  <c r="BW104"/>
  <c r="BZ104"/>
  <c r="CA104"/>
  <c r="CB104"/>
  <c r="CC104"/>
  <c r="CD104"/>
  <c r="CE104"/>
  <c r="CF104"/>
  <c r="CG104"/>
  <c r="CH104"/>
  <c r="CI104"/>
  <c r="CJ104"/>
  <c r="CK104"/>
  <c r="CM104"/>
  <c r="CN104"/>
  <c r="CO104"/>
  <c r="CP104"/>
  <c r="CQ104"/>
  <c r="CR104"/>
  <c r="CS104"/>
  <c r="CT104"/>
  <c r="CU104"/>
  <c r="CV104"/>
  <c r="CW104"/>
  <c r="CX104"/>
  <c r="CZ104"/>
  <c r="DA104"/>
  <c r="DB104"/>
  <c r="DC104"/>
  <c r="DD104"/>
  <c r="DE104"/>
  <c r="DF104"/>
  <c r="DG104"/>
  <c r="DH104"/>
  <c r="DI104"/>
  <c r="DJ104"/>
  <c r="DK104"/>
  <c r="A105"/>
  <c r="B105"/>
  <c r="C105"/>
  <c r="D105"/>
  <c r="E105"/>
  <c r="F105"/>
  <c r="G105"/>
  <c r="H105"/>
  <c r="I105"/>
  <c r="J105"/>
  <c r="K105"/>
  <c r="L105"/>
  <c r="M105"/>
  <c r="N105"/>
  <c r="O105"/>
  <c r="P105"/>
  <c r="R105"/>
  <c r="S105"/>
  <c r="T105"/>
  <c r="U105"/>
  <c r="V105"/>
  <c r="W105"/>
  <c r="X105"/>
  <c r="Y105"/>
  <c r="AA105"/>
  <c r="AB105"/>
  <c r="AC105"/>
  <c r="AD105"/>
  <c r="AE105"/>
  <c r="AF105"/>
  <c r="AH105"/>
  <c r="AI105"/>
  <c r="AK105"/>
  <c r="AM105"/>
  <c r="AN105"/>
  <c r="AO105"/>
  <c r="AP105"/>
  <c r="AQ105"/>
  <c r="AS105"/>
  <c r="AT105"/>
  <c r="AU105"/>
  <c r="AV105"/>
  <c r="AW105"/>
  <c r="AX105"/>
  <c r="AY105"/>
  <c r="AZ105"/>
  <c r="BA105"/>
  <c r="BB105"/>
  <c r="BD105"/>
  <c r="BE105"/>
  <c r="BF105"/>
  <c r="BG105"/>
  <c r="BH105"/>
  <c r="BI105"/>
  <c r="BJ105"/>
  <c r="BL105"/>
  <c r="BM105"/>
  <c r="BN105"/>
  <c r="BO105"/>
  <c r="BP105"/>
  <c r="BT105"/>
  <c r="BU105"/>
  <c r="BV105"/>
  <c r="BW105"/>
  <c r="BZ105"/>
  <c r="CA105"/>
  <c r="CB105"/>
  <c r="CC105"/>
  <c r="CD105"/>
  <c r="CE105"/>
  <c r="CF105"/>
  <c r="CG105"/>
  <c r="CH105"/>
  <c r="CI105"/>
  <c r="CJ105"/>
  <c r="CK105"/>
  <c r="CM105"/>
  <c r="CN105"/>
  <c r="CO105"/>
  <c r="CP105"/>
  <c r="CQ105"/>
  <c r="CR105"/>
  <c r="CS105"/>
  <c r="CT105"/>
  <c r="CU105"/>
  <c r="CV105"/>
  <c r="CW105"/>
  <c r="CX105"/>
  <c r="CZ105"/>
  <c r="DA105"/>
  <c r="DB105"/>
  <c r="DC105"/>
  <c r="DD105"/>
  <c r="DE105"/>
  <c r="DF105"/>
  <c r="DG105"/>
  <c r="DH105"/>
  <c r="DI105"/>
  <c r="DJ105"/>
  <c r="DK105"/>
  <c r="A106"/>
  <c r="B106"/>
  <c r="C106"/>
  <c r="D106"/>
  <c r="E106"/>
  <c r="F106"/>
  <c r="G106"/>
  <c r="I106"/>
  <c r="J106"/>
  <c r="K106"/>
  <c r="L106"/>
  <c r="M106"/>
  <c r="N106"/>
  <c r="O106"/>
  <c r="P106"/>
  <c r="R106"/>
  <c r="S106"/>
  <c r="T106"/>
  <c r="U106"/>
  <c r="V106"/>
  <c r="W106"/>
  <c r="X106"/>
  <c r="Y106"/>
  <c r="AA106"/>
  <c r="AB106"/>
  <c r="AC106"/>
  <c r="AD106"/>
  <c r="AE106"/>
  <c r="AF106"/>
  <c r="AH106"/>
  <c r="AI106"/>
  <c r="AK106"/>
  <c r="AM106"/>
  <c r="AN106"/>
  <c r="AO106"/>
  <c r="AP106"/>
  <c r="AQ106"/>
  <c r="AS106"/>
  <c r="AT106"/>
  <c r="AU106"/>
  <c r="AV106"/>
  <c r="AW106"/>
  <c r="AX106"/>
  <c r="AY106"/>
  <c r="AZ106"/>
  <c r="BA106"/>
  <c r="BB106"/>
  <c r="BD106"/>
  <c r="BE106"/>
  <c r="BF106"/>
  <c r="BG106"/>
  <c r="BH106"/>
  <c r="BI106"/>
  <c r="BJ106"/>
  <c r="BL106"/>
  <c r="BM106"/>
  <c r="BN106"/>
  <c r="BO106"/>
  <c r="BP106"/>
  <c r="BT106"/>
  <c r="BU106"/>
  <c r="BV106"/>
  <c r="BW106"/>
  <c r="BZ106"/>
  <c r="CA106"/>
  <c r="CB106"/>
  <c r="CC106"/>
  <c r="CD106"/>
  <c r="CE106"/>
  <c r="CF106"/>
  <c r="CG106"/>
  <c r="CH106"/>
  <c r="CI106"/>
  <c r="CJ106"/>
  <c r="CK106"/>
  <c r="CM106"/>
  <c r="CN106"/>
  <c r="CO106"/>
  <c r="CP106"/>
  <c r="CQ106"/>
  <c r="CR106"/>
  <c r="CS106"/>
  <c r="CT106"/>
  <c r="CU106"/>
  <c r="CV106"/>
  <c r="CW106"/>
  <c r="CX106"/>
  <c r="CZ106"/>
  <c r="DA106"/>
  <c r="DB106"/>
  <c r="DC106"/>
  <c r="DD106"/>
  <c r="DE106"/>
  <c r="DF106"/>
  <c r="DG106"/>
  <c r="DH106"/>
  <c r="DI106"/>
  <c r="DJ106"/>
  <c r="DK106"/>
  <c r="A107"/>
  <c r="B107"/>
  <c r="C107"/>
  <c r="D107"/>
  <c r="E107"/>
  <c r="F107"/>
  <c r="G107"/>
  <c r="I107"/>
  <c r="J107"/>
  <c r="K107"/>
  <c r="L107"/>
  <c r="M107"/>
  <c r="N107"/>
  <c r="O107"/>
  <c r="P107"/>
  <c r="R107"/>
  <c r="S107"/>
  <c r="T107"/>
  <c r="U107"/>
  <c r="V107"/>
  <c r="W107"/>
  <c r="X107"/>
  <c r="Y107"/>
  <c r="AA107"/>
  <c r="AB107"/>
  <c r="AC107"/>
  <c r="AD107"/>
  <c r="AE107"/>
  <c r="AF107"/>
  <c r="AH107"/>
  <c r="AI107"/>
  <c r="AJ107"/>
  <c r="AK107"/>
  <c r="AM107"/>
  <c r="AN107"/>
  <c r="AO107"/>
  <c r="AP107"/>
  <c r="AQ107"/>
  <c r="AS107"/>
  <c r="AT107"/>
  <c r="AU107"/>
  <c r="AV107"/>
  <c r="AW107"/>
  <c r="AX107"/>
  <c r="AY107"/>
  <c r="AZ107"/>
  <c r="BA107"/>
  <c r="BB107"/>
  <c r="BD107"/>
  <c r="BE107"/>
  <c r="BF107"/>
  <c r="BG107"/>
  <c r="BH107"/>
  <c r="BI107"/>
  <c r="BJ107"/>
  <c r="BL107"/>
  <c r="BM107"/>
  <c r="BN107"/>
  <c r="BO107"/>
  <c r="BP107"/>
  <c r="BT107"/>
  <c r="BU107"/>
  <c r="BV107"/>
  <c r="BW107"/>
  <c r="BZ107"/>
  <c r="CA107"/>
  <c r="CB107"/>
  <c r="CC107"/>
  <c r="CD107"/>
  <c r="CE107"/>
  <c r="CF107"/>
  <c r="CG107"/>
  <c r="CH107"/>
  <c r="CI107"/>
  <c r="CJ107"/>
  <c r="CK107"/>
  <c r="CM107"/>
  <c r="CN107"/>
  <c r="CO107"/>
  <c r="CP107"/>
  <c r="CQ107"/>
  <c r="CR107"/>
  <c r="CS107"/>
  <c r="CT107"/>
  <c r="CU107"/>
  <c r="CV107"/>
  <c r="CW107"/>
  <c r="CX107"/>
  <c r="CZ107"/>
  <c r="DA107"/>
  <c r="DB107"/>
  <c r="DC107"/>
  <c r="DD107"/>
  <c r="DE107"/>
  <c r="DF107"/>
  <c r="DG107"/>
  <c r="DH107"/>
  <c r="DI107"/>
  <c r="DJ107"/>
  <c r="DK107"/>
  <c r="A108"/>
  <c r="B108"/>
  <c r="C108"/>
  <c r="D108"/>
  <c r="E108"/>
  <c r="F108"/>
  <c r="G108"/>
  <c r="I108"/>
  <c r="J108"/>
  <c r="K108"/>
  <c r="L108"/>
  <c r="M108"/>
  <c r="N108"/>
  <c r="O108"/>
  <c r="P108"/>
  <c r="R108"/>
  <c r="S108"/>
  <c r="T108"/>
  <c r="U108"/>
  <c r="V108"/>
  <c r="W108"/>
  <c r="X108"/>
  <c r="Y108"/>
  <c r="AA108"/>
  <c r="AB108"/>
  <c r="AC108"/>
  <c r="AD108"/>
  <c r="AE108"/>
  <c r="AF108"/>
  <c r="AH108"/>
  <c r="AI108"/>
  <c r="AK108"/>
  <c r="AM108"/>
  <c r="AN108"/>
  <c r="AO108"/>
  <c r="AP108"/>
  <c r="AQ108"/>
  <c r="AS108"/>
  <c r="AT108"/>
  <c r="AU108"/>
  <c r="AV108"/>
  <c r="AW108"/>
  <c r="AX108"/>
  <c r="AY108"/>
  <c r="AZ108"/>
  <c r="BA108"/>
  <c r="BB108"/>
  <c r="BD108"/>
  <c r="BE108"/>
  <c r="BF108"/>
  <c r="BG108"/>
  <c r="BH108"/>
  <c r="BI108"/>
  <c r="BJ108"/>
  <c r="BL108"/>
  <c r="BM108"/>
  <c r="BN108"/>
  <c r="BO108"/>
  <c r="BP108"/>
  <c r="BT108"/>
  <c r="BU108"/>
  <c r="BV108"/>
  <c r="BW108"/>
  <c r="BZ108"/>
  <c r="CA108"/>
  <c r="CB108"/>
  <c r="CC108"/>
  <c r="CD108"/>
  <c r="CE108"/>
  <c r="CF108"/>
  <c r="CG108"/>
  <c r="CH108"/>
  <c r="CI108"/>
  <c r="CJ108"/>
  <c r="CK108"/>
  <c r="CM108"/>
  <c r="CN108"/>
  <c r="CO108"/>
  <c r="CP108"/>
  <c r="CQ108"/>
  <c r="CR108"/>
  <c r="CS108"/>
  <c r="CT108"/>
  <c r="CU108"/>
  <c r="CV108"/>
  <c r="CW108"/>
  <c r="CX108"/>
  <c r="CZ108"/>
  <c r="DA108"/>
  <c r="DB108"/>
  <c r="DC108"/>
  <c r="DD108"/>
  <c r="DE108"/>
  <c r="DF108"/>
  <c r="DG108"/>
  <c r="DH108"/>
  <c r="DI108"/>
  <c r="DJ108"/>
  <c r="DK108"/>
  <c r="A109"/>
  <c r="B109"/>
  <c r="C109"/>
  <c r="D109"/>
  <c r="E109"/>
  <c r="F109"/>
  <c r="G109"/>
  <c r="H109"/>
  <c r="I109"/>
  <c r="J109"/>
  <c r="K109"/>
  <c r="L109"/>
  <c r="M109"/>
  <c r="N109"/>
  <c r="O109"/>
  <c r="P109"/>
  <c r="R109"/>
  <c r="S109"/>
  <c r="T109"/>
  <c r="U109"/>
  <c r="V109"/>
  <c r="W109"/>
  <c r="X109"/>
  <c r="Y109"/>
  <c r="AA109"/>
  <c r="AB109"/>
  <c r="AC109"/>
  <c r="AD109"/>
  <c r="AE109"/>
  <c r="AF109"/>
  <c r="AH109"/>
  <c r="AI109"/>
  <c r="AK109"/>
  <c r="AM109"/>
  <c r="AN109"/>
  <c r="AO109"/>
  <c r="AP109"/>
  <c r="AQ109"/>
  <c r="AS109"/>
  <c r="AT109"/>
  <c r="AU109"/>
  <c r="AV109"/>
  <c r="AW109"/>
  <c r="AX109"/>
  <c r="AY109"/>
  <c r="AZ109"/>
  <c r="BA109"/>
  <c r="BB109"/>
  <c r="BD109"/>
  <c r="BE109"/>
  <c r="BF109"/>
  <c r="BG109"/>
  <c r="BH109"/>
  <c r="BI109"/>
  <c r="BJ109"/>
  <c r="BL109"/>
  <c r="BM109"/>
  <c r="BN109"/>
  <c r="BO109"/>
  <c r="BP109"/>
  <c r="BT109"/>
  <c r="BU109"/>
  <c r="BV109"/>
  <c r="BW109"/>
  <c r="BZ109"/>
  <c r="CA109"/>
  <c r="CB109"/>
  <c r="CC109"/>
  <c r="CD109"/>
  <c r="CE109"/>
  <c r="CF109"/>
  <c r="CG109"/>
  <c r="CH109"/>
  <c r="CI109"/>
  <c r="CJ109"/>
  <c r="CK109"/>
  <c r="CM109"/>
  <c r="CN109"/>
  <c r="CO109"/>
  <c r="CP109"/>
  <c r="CQ109"/>
  <c r="CR109"/>
  <c r="CS109"/>
  <c r="CT109"/>
  <c r="CU109"/>
  <c r="CV109"/>
  <c r="CW109"/>
  <c r="CX109"/>
  <c r="CZ109"/>
  <c r="DA109"/>
  <c r="DB109"/>
  <c r="DC109"/>
  <c r="DD109"/>
  <c r="DE109"/>
  <c r="DF109"/>
  <c r="DG109"/>
  <c r="DH109"/>
  <c r="DI109"/>
  <c r="DJ109"/>
  <c r="DK109"/>
  <c r="A110"/>
  <c r="B110"/>
  <c r="C110"/>
  <c r="D110"/>
  <c r="E110"/>
  <c r="F110"/>
  <c r="G110"/>
  <c r="H110"/>
  <c r="I110"/>
  <c r="J110"/>
  <c r="K110"/>
  <c r="L110"/>
  <c r="M110"/>
  <c r="N110"/>
  <c r="O110"/>
  <c r="P110"/>
  <c r="R110"/>
  <c r="S110"/>
  <c r="T110"/>
  <c r="U110"/>
  <c r="V110"/>
  <c r="W110"/>
  <c r="X110"/>
  <c r="Y110"/>
  <c r="AA110"/>
  <c r="AB110"/>
  <c r="AC110"/>
  <c r="AD110"/>
  <c r="AE110"/>
  <c r="AF110"/>
  <c r="AH110"/>
  <c r="AI110"/>
  <c r="AK110"/>
  <c r="AN110"/>
  <c r="AO110"/>
  <c r="AP110"/>
  <c r="AQ110"/>
  <c r="AS110"/>
  <c r="AT110"/>
  <c r="AU110"/>
  <c r="AV110"/>
  <c r="AW110"/>
  <c r="AX110"/>
  <c r="AY110"/>
  <c r="AZ110"/>
  <c r="BA110"/>
  <c r="BB110"/>
  <c r="BD110"/>
  <c r="BE110"/>
  <c r="BF110"/>
  <c r="BG110"/>
  <c r="BH110"/>
  <c r="BI110"/>
  <c r="BJ110"/>
  <c r="BL110"/>
  <c r="BM110"/>
  <c r="BN110"/>
  <c r="BO110"/>
  <c r="BP110"/>
  <c r="BR110"/>
  <c r="BS110"/>
  <c r="BT110"/>
  <c r="BU110"/>
  <c r="BV110"/>
  <c r="BW110"/>
  <c r="BZ110"/>
  <c r="CA110"/>
  <c r="CB110"/>
  <c r="CC110"/>
  <c r="CD110"/>
  <c r="CE110"/>
  <c r="CF110"/>
  <c r="CG110"/>
  <c r="CH110"/>
  <c r="CI110"/>
  <c r="CJ110"/>
  <c r="CK110"/>
  <c r="CM110"/>
  <c r="CN110"/>
  <c r="CO110"/>
  <c r="CP110"/>
  <c r="CQ110"/>
  <c r="CR110"/>
  <c r="CS110"/>
  <c r="CT110"/>
  <c r="CU110"/>
  <c r="CV110"/>
  <c r="CW110"/>
  <c r="CX110"/>
  <c r="CZ110"/>
  <c r="DA110"/>
  <c r="DB110"/>
  <c r="DC110"/>
  <c r="DD110"/>
  <c r="DE110"/>
  <c r="DF110"/>
  <c r="DG110"/>
  <c r="DH110"/>
  <c r="DI110"/>
  <c r="DJ110"/>
  <c r="DK110"/>
  <c r="A111"/>
  <c r="B111"/>
  <c r="C111"/>
  <c r="D111"/>
  <c r="E111"/>
  <c r="F111"/>
  <c r="G111"/>
  <c r="H111"/>
  <c r="I111"/>
  <c r="J111"/>
  <c r="K111"/>
  <c r="L111"/>
  <c r="M111"/>
  <c r="N111"/>
  <c r="O111"/>
  <c r="P111"/>
  <c r="R111"/>
  <c r="S111"/>
  <c r="T111"/>
  <c r="U111"/>
  <c r="V111"/>
  <c r="W111"/>
  <c r="X111"/>
  <c r="Y111"/>
  <c r="AA111"/>
  <c r="AB111"/>
  <c r="AC111"/>
  <c r="AD111"/>
  <c r="AE111"/>
  <c r="AF111"/>
  <c r="AH111"/>
  <c r="AI111"/>
  <c r="AK111"/>
  <c r="AN111"/>
  <c r="AO111"/>
  <c r="AP111"/>
  <c r="AQ111"/>
  <c r="AS111"/>
  <c r="AT111"/>
  <c r="AU111"/>
  <c r="AV111"/>
  <c r="AW111"/>
  <c r="AX111"/>
  <c r="AY111"/>
  <c r="AZ111"/>
  <c r="BA111"/>
  <c r="BB111"/>
  <c r="BD111"/>
  <c r="BE111"/>
  <c r="BF111"/>
  <c r="BG111"/>
  <c r="BH111"/>
  <c r="BI111"/>
  <c r="BJ111"/>
  <c r="BL111"/>
  <c r="BM111"/>
  <c r="BN111"/>
  <c r="BO111"/>
  <c r="BP111"/>
  <c r="BR111"/>
  <c r="BS111"/>
  <c r="BT111"/>
  <c r="BU111"/>
  <c r="BV111"/>
  <c r="BW111"/>
  <c r="BZ111"/>
  <c r="CA111"/>
  <c r="CB111"/>
  <c r="CC111"/>
  <c r="CD111"/>
  <c r="CE111"/>
  <c r="CF111"/>
  <c r="CG111"/>
  <c r="CH111"/>
  <c r="CI111"/>
  <c r="CJ111"/>
  <c r="CK111"/>
  <c r="CM111"/>
  <c r="CN111"/>
  <c r="CO111"/>
  <c r="CP111"/>
  <c r="CQ111"/>
  <c r="CR111"/>
  <c r="CS111"/>
  <c r="CT111"/>
  <c r="CU111"/>
  <c r="CV111"/>
  <c r="CW111"/>
  <c r="CX111"/>
  <c r="CZ111"/>
  <c r="DA111"/>
  <c r="DB111"/>
  <c r="DC111"/>
  <c r="DD111"/>
  <c r="DE111"/>
  <c r="DF111"/>
  <c r="DG111"/>
  <c r="DH111"/>
  <c r="DI111"/>
  <c r="DJ111"/>
  <c r="DK111"/>
  <c r="A112"/>
  <c r="B112"/>
  <c r="C112"/>
  <c r="D112"/>
  <c r="E112"/>
  <c r="F112"/>
  <c r="G112"/>
  <c r="H112"/>
  <c r="I112"/>
  <c r="J112"/>
  <c r="K112"/>
  <c r="L112"/>
  <c r="M112"/>
  <c r="N112"/>
  <c r="O112"/>
  <c r="P112"/>
  <c r="R112"/>
  <c r="S112"/>
  <c r="T112"/>
  <c r="U112"/>
  <c r="V112"/>
  <c r="W112"/>
  <c r="X112"/>
  <c r="Y112"/>
  <c r="AA112"/>
  <c r="AB112"/>
  <c r="AC112"/>
  <c r="AD112"/>
  <c r="AE112"/>
  <c r="AF112"/>
  <c r="AH112"/>
  <c r="AI112"/>
  <c r="AK112"/>
  <c r="AN112"/>
  <c r="AO112"/>
  <c r="AP112"/>
  <c r="AQ112"/>
  <c r="AS112"/>
  <c r="AT112"/>
  <c r="AU112"/>
  <c r="AV112"/>
  <c r="AW112"/>
  <c r="AX112"/>
  <c r="AY112"/>
  <c r="AZ112"/>
  <c r="BA112"/>
  <c r="BB112"/>
  <c r="BD112"/>
  <c r="BE112"/>
  <c r="BF112"/>
  <c r="BG112"/>
  <c r="BH112"/>
  <c r="BI112"/>
  <c r="BJ112"/>
  <c r="BL112"/>
  <c r="BM112"/>
  <c r="BN112"/>
  <c r="BO112"/>
  <c r="BP112"/>
  <c r="BR112"/>
  <c r="BS112"/>
  <c r="BT112"/>
  <c r="BU112"/>
  <c r="BV112"/>
  <c r="BW112"/>
  <c r="BZ112"/>
  <c r="CA112"/>
  <c r="CB112"/>
  <c r="CC112"/>
  <c r="CD112"/>
  <c r="CE112"/>
  <c r="CF112"/>
  <c r="CG112"/>
  <c r="CH112"/>
  <c r="CI112"/>
  <c r="CJ112"/>
  <c r="CK112"/>
  <c r="CM112"/>
  <c r="CN112"/>
  <c r="CO112"/>
  <c r="CP112"/>
  <c r="CQ112"/>
  <c r="CR112"/>
  <c r="CS112"/>
  <c r="CT112"/>
  <c r="CU112"/>
  <c r="CV112"/>
  <c r="CW112"/>
  <c r="CX112"/>
  <c r="CZ112"/>
  <c r="DA112"/>
  <c r="DB112"/>
  <c r="DC112"/>
  <c r="DD112"/>
  <c r="DE112"/>
  <c r="DF112"/>
  <c r="DG112"/>
  <c r="DH112"/>
  <c r="DI112"/>
  <c r="DJ112"/>
  <c r="DK112"/>
  <c r="A113"/>
  <c r="B113"/>
  <c r="C113"/>
  <c r="D113"/>
  <c r="E113"/>
  <c r="F113"/>
  <c r="G113"/>
  <c r="H113"/>
  <c r="I113"/>
  <c r="J113"/>
  <c r="K113"/>
  <c r="L113"/>
  <c r="M113"/>
  <c r="N113"/>
  <c r="O113"/>
  <c r="P113"/>
  <c r="R113"/>
  <c r="S113"/>
  <c r="T113"/>
  <c r="U113"/>
  <c r="V113"/>
  <c r="W113"/>
  <c r="X113"/>
  <c r="Y113"/>
  <c r="AA113"/>
  <c r="AB113"/>
  <c r="AC113"/>
  <c r="AD113"/>
  <c r="AE113"/>
  <c r="AF113"/>
  <c r="AH113"/>
  <c r="AI113"/>
  <c r="AK113"/>
  <c r="AN113"/>
  <c r="AO113"/>
  <c r="AP113"/>
  <c r="AQ113"/>
  <c r="AS113"/>
  <c r="AT113"/>
  <c r="AU113"/>
  <c r="AV113"/>
  <c r="AW113"/>
  <c r="AX113"/>
  <c r="AY113"/>
  <c r="AZ113"/>
  <c r="BA113"/>
  <c r="BB113"/>
  <c r="BD113"/>
  <c r="BE113"/>
  <c r="BF113"/>
  <c r="BG113"/>
  <c r="BH113"/>
  <c r="BI113"/>
  <c r="BJ113"/>
  <c r="BL113"/>
  <c r="BM113"/>
  <c r="BN113"/>
  <c r="BO113"/>
  <c r="BP113"/>
  <c r="BR113"/>
  <c r="BS113"/>
  <c r="BT113"/>
  <c r="BU113"/>
  <c r="BV113"/>
  <c r="BW113"/>
  <c r="BZ113"/>
  <c r="CA113"/>
  <c r="CB113"/>
  <c r="CC113"/>
  <c r="CD113"/>
  <c r="CE113"/>
  <c r="CF113"/>
  <c r="CG113"/>
  <c r="CH113"/>
  <c r="CI113"/>
  <c r="CJ113"/>
  <c r="CK113"/>
  <c r="CM113"/>
  <c r="CN113"/>
  <c r="CO113"/>
  <c r="CP113"/>
  <c r="CQ113"/>
  <c r="CR113"/>
  <c r="CS113"/>
  <c r="CT113"/>
  <c r="CU113"/>
  <c r="CV113"/>
  <c r="CW113"/>
  <c r="CX113"/>
  <c r="CZ113"/>
  <c r="DA113"/>
  <c r="DB113"/>
  <c r="DC113"/>
  <c r="DD113"/>
  <c r="DE113"/>
  <c r="DF113"/>
  <c r="DG113"/>
  <c r="DH113"/>
  <c r="DI113"/>
  <c r="DJ113"/>
  <c r="DK113"/>
  <c r="A114"/>
  <c r="B114"/>
  <c r="C114"/>
  <c r="D114"/>
  <c r="E114"/>
  <c r="F114"/>
  <c r="G114"/>
  <c r="H114"/>
  <c r="I114"/>
  <c r="J114"/>
  <c r="K114"/>
  <c r="L114"/>
  <c r="M114"/>
  <c r="N114"/>
  <c r="O114"/>
  <c r="P114"/>
  <c r="R114"/>
  <c r="S114"/>
  <c r="T114"/>
  <c r="U114"/>
  <c r="V114"/>
  <c r="W114"/>
  <c r="X114"/>
  <c r="Y114"/>
  <c r="AA114"/>
  <c r="AB114"/>
  <c r="AC114"/>
  <c r="AD114"/>
  <c r="AE114"/>
  <c r="AF114"/>
  <c r="AH114"/>
  <c r="AI114"/>
  <c r="AK114"/>
  <c r="AN114"/>
  <c r="AO114"/>
  <c r="AP114"/>
  <c r="AQ114"/>
  <c r="AS114"/>
  <c r="AT114"/>
  <c r="AU114"/>
  <c r="AV114"/>
  <c r="AW114"/>
  <c r="AX114"/>
  <c r="AY114"/>
  <c r="AZ114"/>
  <c r="BA114"/>
  <c r="BB114"/>
  <c r="BD114"/>
  <c r="BE114"/>
  <c r="BF114"/>
  <c r="BG114"/>
  <c r="BH114"/>
  <c r="BI114"/>
  <c r="BJ114"/>
  <c r="BL114"/>
  <c r="BM114"/>
  <c r="BN114"/>
  <c r="BO114"/>
  <c r="BP114"/>
  <c r="BR114"/>
  <c r="BS114"/>
  <c r="BT114"/>
  <c r="BU114"/>
  <c r="BV114"/>
  <c r="BW114"/>
  <c r="BZ114"/>
  <c r="CA114"/>
  <c r="CB114"/>
  <c r="CC114"/>
  <c r="CD114"/>
  <c r="CE114"/>
  <c r="CF114"/>
  <c r="CG114"/>
  <c r="CH114"/>
  <c r="CI114"/>
  <c r="CJ114"/>
  <c r="CK114"/>
  <c r="CM114"/>
  <c r="CN114"/>
  <c r="CO114"/>
  <c r="CP114"/>
  <c r="CQ114"/>
  <c r="CR114"/>
  <c r="CS114"/>
  <c r="CT114"/>
  <c r="CU114"/>
  <c r="CV114"/>
  <c r="CW114"/>
  <c r="CX114"/>
  <c r="CZ114"/>
  <c r="DA114"/>
  <c r="DB114"/>
  <c r="DC114"/>
  <c r="DD114"/>
  <c r="DE114"/>
  <c r="DF114"/>
  <c r="DG114"/>
  <c r="DH114"/>
  <c r="DI114"/>
  <c r="DJ114"/>
  <c r="DK114"/>
  <c r="A115"/>
  <c r="B115"/>
  <c r="C115"/>
  <c r="D115"/>
  <c r="E115"/>
  <c r="F115"/>
  <c r="G115"/>
  <c r="H115"/>
  <c r="I115"/>
  <c r="J115"/>
  <c r="K115"/>
  <c r="L115"/>
  <c r="M115"/>
  <c r="N115"/>
  <c r="O115"/>
  <c r="P115"/>
  <c r="R115"/>
  <c r="S115"/>
  <c r="T115"/>
  <c r="U115"/>
  <c r="V115"/>
  <c r="W115"/>
  <c r="X115"/>
  <c r="Y115"/>
  <c r="AA115"/>
  <c r="AB115"/>
  <c r="AC115"/>
  <c r="AD115"/>
  <c r="AE115"/>
  <c r="AF115"/>
  <c r="AH115"/>
  <c r="AI115"/>
  <c r="AK115"/>
  <c r="AN115"/>
  <c r="AO115"/>
  <c r="AP115"/>
  <c r="AQ115"/>
  <c r="AS115"/>
  <c r="AT115"/>
  <c r="AU115"/>
  <c r="AV115"/>
  <c r="AW115"/>
  <c r="AX115"/>
  <c r="AY115"/>
  <c r="AZ115"/>
  <c r="BA115"/>
  <c r="BB115"/>
  <c r="BD115"/>
  <c r="BE115"/>
  <c r="BF115"/>
  <c r="BG115"/>
  <c r="BH115"/>
  <c r="BI115"/>
  <c r="BJ115"/>
  <c r="BL115"/>
  <c r="BM115"/>
  <c r="BN115"/>
  <c r="BO115"/>
  <c r="BP115"/>
  <c r="BR115"/>
  <c r="BS115"/>
  <c r="BT115"/>
  <c r="BU115"/>
  <c r="BV115"/>
  <c r="BW115"/>
  <c r="BZ115"/>
  <c r="CA115"/>
  <c r="CB115"/>
  <c r="CC115"/>
  <c r="CD115"/>
  <c r="CE115"/>
  <c r="CF115"/>
  <c r="CG115"/>
  <c r="CH115"/>
  <c r="CI115"/>
  <c r="CJ115"/>
  <c r="CK115"/>
  <c r="CM115"/>
  <c r="CN115"/>
  <c r="CO115"/>
  <c r="CP115"/>
  <c r="CQ115"/>
  <c r="CR115"/>
  <c r="CS115"/>
  <c r="CT115"/>
  <c r="CU115"/>
  <c r="CV115"/>
  <c r="CW115"/>
  <c r="CX115"/>
  <c r="CZ115"/>
  <c r="DA115"/>
  <c r="DB115"/>
  <c r="DC115"/>
  <c r="DD115"/>
  <c r="DE115"/>
  <c r="DF115"/>
  <c r="DG115"/>
  <c r="DH115"/>
  <c r="DI115"/>
  <c r="DJ115"/>
  <c r="DK115"/>
  <c r="A116"/>
  <c r="B116"/>
  <c r="C116"/>
  <c r="D116"/>
  <c r="E116"/>
  <c r="F116"/>
  <c r="G116"/>
  <c r="H116"/>
  <c r="I116"/>
  <c r="J116"/>
  <c r="K116"/>
  <c r="L116"/>
  <c r="M116"/>
  <c r="N116"/>
  <c r="O116"/>
  <c r="P116"/>
  <c r="R116"/>
  <c r="S116"/>
  <c r="T116"/>
  <c r="U116"/>
  <c r="V116"/>
  <c r="W116"/>
  <c r="X116"/>
  <c r="Y116"/>
  <c r="AA116"/>
  <c r="AB116"/>
  <c r="AC116"/>
  <c r="AD116"/>
  <c r="AE116"/>
  <c r="AF116"/>
  <c r="AH116"/>
  <c r="AI116"/>
  <c r="AK116"/>
  <c r="AN116"/>
  <c r="AO116"/>
  <c r="AP116"/>
  <c r="AQ116"/>
  <c r="AS116"/>
  <c r="AT116"/>
  <c r="AU116"/>
  <c r="AV116"/>
  <c r="AW116"/>
  <c r="AX116"/>
  <c r="AY116"/>
  <c r="AZ116"/>
  <c r="BA116"/>
  <c r="BB116"/>
  <c r="BD116"/>
  <c r="BE116"/>
  <c r="BF116"/>
  <c r="BG116"/>
  <c r="BH116"/>
  <c r="BI116"/>
  <c r="BJ116"/>
  <c r="BL116"/>
  <c r="BM116"/>
  <c r="BN116"/>
  <c r="BO116"/>
  <c r="BP116"/>
  <c r="BR116"/>
  <c r="BS116"/>
  <c r="BT116"/>
  <c r="BU116"/>
  <c r="BV116"/>
  <c r="BW116"/>
  <c r="BZ116"/>
  <c r="CA116"/>
  <c r="CB116"/>
  <c r="CC116"/>
  <c r="CD116"/>
  <c r="CE116"/>
  <c r="CF116"/>
  <c r="CG116"/>
  <c r="CH116"/>
  <c r="CI116"/>
  <c r="CJ116"/>
  <c r="CK116"/>
  <c r="CM116"/>
  <c r="CN116"/>
  <c r="CO116"/>
  <c r="CP116"/>
  <c r="CQ116"/>
  <c r="CR116"/>
  <c r="CS116"/>
  <c r="CT116"/>
  <c r="CU116"/>
  <c r="CV116"/>
  <c r="CW116"/>
  <c r="CX116"/>
  <c r="CZ116"/>
  <c r="DA116"/>
  <c r="DB116"/>
  <c r="DC116"/>
  <c r="DD116"/>
  <c r="DE116"/>
  <c r="DF116"/>
  <c r="DG116"/>
  <c r="DH116"/>
  <c r="DI116"/>
  <c r="DJ116"/>
  <c r="DK116"/>
  <c r="A117"/>
  <c r="B117"/>
  <c r="C117"/>
  <c r="D117"/>
  <c r="E117"/>
  <c r="F117"/>
  <c r="G117"/>
  <c r="H117"/>
  <c r="I117"/>
  <c r="J117"/>
  <c r="K117"/>
  <c r="L117"/>
  <c r="M117"/>
  <c r="N117"/>
  <c r="O117"/>
  <c r="P117"/>
  <c r="R117"/>
  <c r="S117"/>
  <c r="T117"/>
  <c r="U117"/>
  <c r="V117"/>
  <c r="W117"/>
  <c r="X117"/>
  <c r="Y117"/>
  <c r="AA117"/>
  <c r="AB117"/>
  <c r="AC117"/>
  <c r="AD117"/>
  <c r="AE117"/>
  <c r="AF117"/>
  <c r="AH117"/>
  <c r="AI117"/>
  <c r="AK117"/>
  <c r="AN117"/>
  <c r="AO117"/>
  <c r="AP117"/>
  <c r="AQ117"/>
  <c r="AS117"/>
  <c r="AT117"/>
  <c r="AU117"/>
  <c r="AV117"/>
  <c r="AW117"/>
  <c r="AX117"/>
  <c r="AY117"/>
  <c r="AZ117"/>
  <c r="BA117"/>
  <c r="BB117"/>
  <c r="BD117"/>
  <c r="BE117"/>
  <c r="BF117"/>
  <c r="BG117"/>
  <c r="BH117"/>
  <c r="BI117"/>
  <c r="BJ117"/>
  <c r="BL117"/>
  <c r="BM117"/>
  <c r="BN117"/>
  <c r="BO117"/>
  <c r="BP117"/>
  <c r="BR117"/>
  <c r="BS117"/>
  <c r="BT117"/>
  <c r="BU117"/>
  <c r="BV117"/>
  <c r="BW117"/>
  <c r="BZ117"/>
  <c r="CA117"/>
  <c r="CB117"/>
  <c r="CC117"/>
  <c r="CD117"/>
  <c r="CE117"/>
  <c r="CF117"/>
  <c r="CG117"/>
  <c r="CH117"/>
  <c r="CI117"/>
  <c r="CJ117"/>
  <c r="CK117"/>
  <c r="CM117"/>
  <c r="CN117"/>
  <c r="CO117"/>
  <c r="CP117"/>
  <c r="CQ117"/>
  <c r="CR117"/>
  <c r="CS117"/>
  <c r="CT117"/>
  <c r="CU117"/>
  <c r="CV117"/>
  <c r="CW117"/>
  <c r="CX117"/>
  <c r="CZ117"/>
  <c r="DA117"/>
  <c r="DB117"/>
  <c r="DC117"/>
  <c r="DD117"/>
  <c r="DE117"/>
  <c r="DF117"/>
  <c r="DG117"/>
  <c r="DH117"/>
  <c r="DI117"/>
  <c r="DJ117"/>
  <c r="DK117"/>
  <c r="A118"/>
  <c r="B118"/>
  <c r="C118"/>
  <c r="D118"/>
  <c r="E118"/>
  <c r="F118"/>
  <c r="G118"/>
  <c r="I118"/>
  <c r="J118"/>
  <c r="K118"/>
  <c r="L118"/>
  <c r="M118"/>
  <c r="N118"/>
  <c r="O118"/>
  <c r="P118"/>
  <c r="R118"/>
  <c r="S118"/>
  <c r="U118"/>
  <c r="V118"/>
  <c r="W118"/>
  <c r="X118"/>
  <c r="Y118"/>
  <c r="AA118"/>
  <c r="AB118"/>
  <c r="AC118"/>
  <c r="AE118"/>
  <c r="AF118"/>
  <c r="AH118"/>
  <c r="AI118"/>
  <c r="AK118"/>
  <c r="AN118"/>
  <c r="AO118"/>
  <c r="AP118"/>
  <c r="AQ118"/>
  <c r="AS118"/>
  <c r="AT118"/>
  <c r="AU118"/>
  <c r="AV118"/>
  <c r="AW118"/>
  <c r="AX118"/>
  <c r="AY118"/>
  <c r="AZ118"/>
  <c r="BA118"/>
  <c r="BB118"/>
  <c r="BD118"/>
  <c r="BE118"/>
  <c r="BF118"/>
  <c r="BG118"/>
  <c r="BH118"/>
  <c r="BI118"/>
  <c r="BJ118"/>
  <c r="BL118"/>
  <c r="BM118"/>
  <c r="BN118"/>
  <c r="BO118"/>
  <c r="BP118"/>
  <c r="BR118"/>
  <c r="BS118"/>
  <c r="BT118"/>
  <c r="BU118"/>
  <c r="BV118"/>
  <c r="BW118"/>
  <c r="BZ118"/>
  <c r="CA118"/>
  <c r="CB118"/>
  <c r="CC118"/>
  <c r="CD118"/>
  <c r="CE118"/>
  <c r="CF118"/>
  <c r="CG118"/>
  <c r="CH118"/>
  <c r="CI118"/>
  <c r="CJ118"/>
  <c r="CK118"/>
  <c r="CM118"/>
  <c r="CN118"/>
  <c r="CO118"/>
  <c r="CP118"/>
  <c r="CQ118"/>
  <c r="CR118"/>
  <c r="CS118"/>
  <c r="CT118"/>
  <c r="CU118"/>
  <c r="CV118"/>
  <c r="CW118"/>
  <c r="CX118"/>
  <c r="CZ118"/>
  <c r="DA118"/>
  <c r="DB118"/>
  <c r="DC118"/>
  <c r="DD118"/>
  <c r="DE118"/>
  <c r="DF118"/>
  <c r="DG118"/>
  <c r="DH118"/>
  <c r="DI118"/>
  <c r="DJ118"/>
  <c r="DK118"/>
  <c r="A119"/>
  <c r="B119"/>
  <c r="C119"/>
  <c r="D119"/>
  <c r="E119"/>
  <c r="F119"/>
  <c r="G119"/>
  <c r="H119"/>
  <c r="I119"/>
  <c r="J119"/>
  <c r="K119"/>
  <c r="L119"/>
  <c r="M119"/>
  <c r="N119"/>
  <c r="O119"/>
  <c r="P119"/>
  <c r="R119"/>
  <c r="S119"/>
  <c r="T119"/>
  <c r="U119"/>
  <c r="V119"/>
  <c r="W119"/>
  <c r="X119"/>
  <c r="Y119"/>
  <c r="AA119"/>
  <c r="AB119"/>
  <c r="AC119"/>
  <c r="AD119"/>
  <c r="AE119"/>
  <c r="AF119"/>
  <c r="AH119"/>
  <c r="AI119"/>
  <c r="AK119"/>
  <c r="AN119"/>
  <c r="AO119"/>
  <c r="AP119"/>
  <c r="AQ119"/>
  <c r="AS119"/>
  <c r="AT119"/>
  <c r="AU119"/>
  <c r="AV119"/>
  <c r="AW119"/>
  <c r="AX119"/>
  <c r="AY119"/>
  <c r="AZ119"/>
  <c r="BA119"/>
  <c r="BB119"/>
  <c r="BD119"/>
  <c r="BE119"/>
  <c r="BF119"/>
  <c r="BG119"/>
  <c r="BH119"/>
  <c r="BI119"/>
  <c r="BJ119"/>
  <c r="BL119"/>
  <c r="BM119"/>
  <c r="BN119"/>
  <c r="BO119"/>
  <c r="BP119"/>
  <c r="BR119"/>
  <c r="BS119"/>
  <c r="BT119"/>
  <c r="BU119"/>
  <c r="BV119"/>
  <c r="BW119"/>
  <c r="BZ119"/>
  <c r="CA119"/>
  <c r="CB119"/>
  <c r="CC119"/>
  <c r="CD119"/>
  <c r="CE119"/>
  <c r="CF119"/>
  <c r="CG119"/>
  <c r="CH119"/>
  <c r="CI119"/>
  <c r="CJ119"/>
  <c r="CK119"/>
  <c r="CM119"/>
  <c r="CN119"/>
  <c r="CO119"/>
  <c r="CP119"/>
  <c r="CQ119"/>
  <c r="CR119"/>
  <c r="CS119"/>
  <c r="CT119"/>
  <c r="CU119"/>
  <c r="CV119"/>
  <c r="CW119"/>
  <c r="CX119"/>
  <c r="CZ119"/>
  <c r="DA119"/>
  <c r="DB119"/>
  <c r="DC119"/>
  <c r="DD119"/>
  <c r="DE119"/>
  <c r="DF119"/>
  <c r="DG119"/>
  <c r="DH119"/>
  <c r="DI119"/>
  <c r="DJ119"/>
  <c r="DK119"/>
  <c r="A120"/>
  <c r="B120"/>
  <c r="C120"/>
  <c r="D120"/>
  <c r="E120"/>
  <c r="F120"/>
  <c r="G120"/>
  <c r="H120"/>
  <c r="I120"/>
  <c r="J120"/>
  <c r="K120"/>
  <c r="L120"/>
  <c r="M120"/>
  <c r="N120"/>
  <c r="O120"/>
  <c r="P120"/>
  <c r="R120"/>
  <c r="S120"/>
  <c r="T120"/>
  <c r="U120"/>
  <c r="V120"/>
  <c r="W120"/>
  <c r="X120"/>
  <c r="Y120"/>
  <c r="AA120"/>
  <c r="AB120"/>
  <c r="AC120"/>
  <c r="AD120"/>
  <c r="AE120"/>
  <c r="AF120"/>
  <c r="AH120"/>
  <c r="AI120"/>
  <c r="AK120"/>
  <c r="AN120"/>
  <c r="AO120"/>
  <c r="AP120"/>
  <c r="AQ120"/>
  <c r="AS120"/>
  <c r="AT120"/>
  <c r="AU120"/>
  <c r="AV120"/>
  <c r="AW120"/>
  <c r="AX120"/>
  <c r="AY120"/>
  <c r="AZ120"/>
  <c r="BA120"/>
  <c r="BB120"/>
  <c r="BD120"/>
  <c r="BE120"/>
  <c r="BF120"/>
  <c r="BG120"/>
  <c r="BH120"/>
  <c r="BI120"/>
  <c r="BJ120"/>
  <c r="BL120"/>
  <c r="BM120"/>
  <c r="BN120"/>
  <c r="BO120"/>
  <c r="BP120"/>
  <c r="BR120"/>
  <c r="BS120"/>
  <c r="BT120"/>
  <c r="BU120"/>
  <c r="BV120"/>
  <c r="BW120"/>
  <c r="BZ120"/>
  <c r="CA120"/>
  <c r="CB120"/>
  <c r="CC120"/>
  <c r="CD120"/>
  <c r="CE120"/>
  <c r="CF120"/>
  <c r="CG120"/>
  <c r="CH120"/>
  <c r="CI120"/>
  <c r="CJ120"/>
  <c r="CK120"/>
  <c r="CM120"/>
  <c r="CN120"/>
  <c r="CO120"/>
  <c r="CP120"/>
  <c r="CQ120"/>
  <c r="CR120"/>
  <c r="CS120"/>
  <c r="CT120"/>
  <c r="CU120"/>
  <c r="CV120"/>
  <c r="CW120"/>
  <c r="CX120"/>
  <c r="CZ120"/>
  <c r="DA120"/>
  <c r="DB120"/>
  <c r="DC120"/>
  <c r="DD120"/>
  <c r="DE120"/>
  <c r="DF120"/>
  <c r="DG120"/>
  <c r="DH120"/>
  <c r="DI120"/>
  <c r="DJ120"/>
  <c r="DK120"/>
  <c r="A121"/>
  <c r="B121"/>
  <c r="C121"/>
  <c r="D121"/>
  <c r="E121"/>
  <c r="F121"/>
  <c r="G121"/>
  <c r="H121"/>
  <c r="I121"/>
  <c r="J121"/>
  <c r="K121"/>
  <c r="L121"/>
  <c r="M121"/>
  <c r="N121"/>
  <c r="O121"/>
  <c r="P121"/>
  <c r="R121"/>
  <c r="S121"/>
  <c r="T121"/>
  <c r="U121"/>
  <c r="V121"/>
  <c r="W121"/>
  <c r="X121"/>
  <c r="Y121"/>
  <c r="AA121"/>
  <c r="AB121"/>
  <c r="AC121"/>
  <c r="AD121"/>
  <c r="AE121"/>
  <c r="AF121"/>
  <c r="AH121"/>
  <c r="AI121"/>
  <c r="AK121"/>
  <c r="AN121"/>
  <c r="AO121"/>
  <c r="AP121"/>
  <c r="AQ121"/>
  <c r="AS121"/>
  <c r="AT121"/>
  <c r="AU121"/>
  <c r="AV121"/>
  <c r="AW121"/>
  <c r="AX121"/>
  <c r="AY121"/>
  <c r="AZ121"/>
  <c r="BA121"/>
  <c r="BB121"/>
  <c r="BD121"/>
  <c r="BE121"/>
  <c r="BF121"/>
  <c r="BG121"/>
  <c r="BH121"/>
  <c r="BI121"/>
  <c r="BJ121"/>
  <c r="BL121"/>
  <c r="BM121"/>
  <c r="BN121"/>
  <c r="BO121"/>
  <c r="BP121"/>
  <c r="BR121"/>
  <c r="BS121"/>
  <c r="BT121"/>
  <c r="BU121"/>
  <c r="BV121"/>
  <c r="BW121"/>
  <c r="BZ121"/>
  <c r="CA121"/>
  <c r="CB121"/>
  <c r="CC121"/>
  <c r="CD121"/>
  <c r="CE121"/>
  <c r="CF121"/>
  <c r="CG121"/>
  <c r="CH121"/>
  <c r="CI121"/>
  <c r="CJ121"/>
  <c r="CK121"/>
  <c r="CM121"/>
  <c r="CN121"/>
  <c r="CO121"/>
  <c r="CP121"/>
  <c r="CQ121"/>
  <c r="CR121"/>
  <c r="CS121"/>
  <c r="CT121"/>
  <c r="CU121"/>
  <c r="CV121"/>
  <c r="CW121"/>
  <c r="CX121"/>
  <c r="CZ121"/>
  <c r="DA121"/>
  <c r="DB121"/>
  <c r="DC121"/>
  <c r="DD121"/>
  <c r="DE121"/>
  <c r="DF121"/>
  <c r="DG121"/>
  <c r="DH121"/>
  <c r="DI121"/>
  <c r="DJ121"/>
  <c r="DK121"/>
  <c r="A122"/>
  <c r="B122"/>
  <c r="C122"/>
  <c r="D122"/>
  <c r="E122"/>
  <c r="F122"/>
  <c r="G122"/>
  <c r="H122"/>
  <c r="I122"/>
  <c r="J122"/>
  <c r="K122"/>
  <c r="L122"/>
  <c r="M122"/>
  <c r="N122"/>
  <c r="O122"/>
  <c r="P122"/>
  <c r="R122"/>
  <c r="S122"/>
  <c r="T122"/>
  <c r="U122"/>
  <c r="V122"/>
  <c r="W122"/>
  <c r="X122"/>
  <c r="Y122"/>
  <c r="AA122"/>
  <c r="AB122"/>
  <c r="AC122"/>
  <c r="AD122"/>
  <c r="AE122"/>
  <c r="AF122"/>
  <c r="AH122"/>
  <c r="AI122"/>
  <c r="AK122"/>
  <c r="AN122"/>
  <c r="AO122"/>
  <c r="AP122"/>
  <c r="AQ122"/>
  <c r="AS122"/>
  <c r="AT122"/>
  <c r="AU122"/>
  <c r="AV122"/>
  <c r="AW122"/>
  <c r="AX122"/>
  <c r="AY122"/>
  <c r="AZ122"/>
  <c r="BA122"/>
  <c r="BB122"/>
  <c r="BD122"/>
  <c r="BE122"/>
  <c r="BF122"/>
  <c r="BG122"/>
  <c r="BH122"/>
  <c r="BI122"/>
  <c r="BJ122"/>
  <c r="BL122"/>
  <c r="BM122"/>
  <c r="BN122"/>
  <c r="BO122"/>
  <c r="BP122"/>
  <c r="BR122"/>
  <c r="BS122"/>
  <c r="BT122"/>
  <c r="BU122"/>
  <c r="BV122"/>
  <c r="BW122"/>
  <c r="BZ122"/>
  <c r="CA122"/>
  <c r="CB122"/>
  <c r="CC122"/>
  <c r="CD122"/>
  <c r="CE122"/>
  <c r="CF122"/>
  <c r="CG122"/>
  <c r="CH122"/>
  <c r="CI122"/>
  <c r="CJ122"/>
  <c r="CK122"/>
  <c r="CM122"/>
  <c r="CN122"/>
  <c r="CO122"/>
  <c r="CP122"/>
  <c r="CQ122"/>
  <c r="CR122"/>
  <c r="CS122"/>
  <c r="CT122"/>
  <c r="CU122"/>
  <c r="CV122"/>
  <c r="CW122"/>
  <c r="CX122"/>
  <c r="CZ122"/>
  <c r="DA122"/>
  <c r="DB122"/>
  <c r="DC122"/>
  <c r="DD122"/>
  <c r="DE122"/>
  <c r="DF122"/>
  <c r="DG122"/>
  <c r="DH122"/>
  <c r="DI122"/>
  <c r="DJ122"/>
  <c r="DK122"/>
  <c r="A123"/>
  <c r="B123"/>
  <c r="C123"/>
  <c r="D123"/>
  <c r="E123"/>
  <c r="F123"/>
  <c r="G123"/>
  <c r="H123"/>
  <c r="I123"/>
  <c r="J123"/>
  <c r="K123"/>
  <c r="L123"/>
  <c r="M123"/>
  <c r="N123"/>
  <c r="O123"/>
  <c r="P123"/>
  <c r="R123"/>
  <c r="S123"/>
  <c r="T123"/>
  <c r="U123"/>
  <c r="V123"/>
  <c r="W123"/>
  <c r="X123"/>
  <c r="Y123"/>
  <c r="AA123"/>
  <c r="AB123"/>
  <c r="AC123"/>
  <c r="AD123"/>
  <c r="AE123"/>
  <c r="AF123"/>
  <c r="AH123"/>
  <c r="AI123"/>
  <c r="AK123"/>
  <c r="AN123"/>
  <c r="AO123"/>
  <c r="AP123"/>
  <c r="AQ123"/>
  <c r="AS123"/>
  <c r="AT123"/>
  <c r="AU123"/>
  <c r="AV123"/>
  <c r="AW123"/>
  <c r="AX123"/>
  <c r="AY123"/>
  <c r="AZ123"/>
  <c r="BA123"/>
  <c r="BB123"/>
  <c r="BD123"/>
  <c r="BE123"/>
  <c r="BF123"/>
  <c r="BG123"/>
  <c r="BH123"/>
  <c r="BI123"/>
  <c r="BJ123"/>
  <c r="BL123"/>
  <c r="BM123"/>
  <c r="BN123"/>
  <c r="BO123"/>
  <c r="BP123"/>
  <c r="BR123"/>
  <c r="BS123"/>
  <c r="BT123"/>
  <c r="BU123"/>
  <c r="BV123"/>
  <c r="BW123"/>
  <c r="BZ123"/>
  <c r="CA123"/>
  <c r="CB123"/>
  <c r="CC123"/>
  <c r="CD123"/>
  <c r="CE123"/>
  <c r="CF123"/>
  <c r="CG123"/>
  <c r="CH123"/>
  <c r="CI123"/>
  <c r="CJ123"/>
  <c r="CK123"/>
  <c r="CM123"/>
  <c r="CN123"/>
  <c r="CO123"/>
  <c r="CP123"/>
  <c r="CQ123"/>
  <c r="CR123"/>
  <c r="CS123"/>
  <c r="CT123"/>
  <c r="CU123"/>
  <c r="CV123"/>
  <c r="CW123"/>
  <c r="CX123"/>
  <c r="CZ123"/>
  <c r="DA123"/>
  <c r="DB123"/>
  <c r="DC123"/>
  <c r="DD123"/>
  <c r="DE123"/>
  <c r="DF123"/>
  <c r="DG123"/>
  <c r="DH123"/>
  <c r="DI123"/>
  <c r="DJ123"/>
  <c r="DK123"/>
  <c r="A124"/>
  <c r="B124"/>
  <c r="C124"/>
  <c r="D124"/>
  <c r="E124"/>
  <c r="F124"/>
  <c r="G124"/>
  <c r="H124"/>
  <c r="I124"/>
  <c r="J124"/>
  <c r="K124"/>
  <c r="L124"/>
  <c r="M124"/>
  <c r="N124"/>
  <c r="O124"/>
  <c r="P124"/>
  <c r="R124"/>
  <c r="S124"/>
  <c r="T124"/>
  <c r="U124"/>
  <c r="V124"/>
  <c r="W124"/>
  <c r="X124"/>
  <c r="Y124"/>
  <c r="AA124"/>
  <c r="AB124"/>
  <c r="AC124"/>
  <c r="AD124"/>
  <c r="AE124"/>
  <c r="AF124"/>
  <c r="AH124"/>
  <c r="AI124"/>
  <c r="AK124"/>
  <c r="AN124"/>
  <c r="AO124"/>
  <c r="AP124"/>
  <c r="AQ124"/>
  <c r="AS124"/>
  <c r="AT124"/>
  <c r="AU124"/>
  <c r="AV124"/>
  <c r="AW124"/>
  <c r="AX124"/>
  <c r="AY124"/>
  <c r="AZ124"/>
  <c r="BA124"/>
  <c r="BB124"/>
  <c r="BD124"/>
  <c r="BE124"/>
  <c r="BF124"/>
  <c r="BG124"/>
  <c r="BH124"/>
  <c r="BI124"/>
  <c r="BJ124"/>
  <c r="BL124"/>
  <c r="BM124"/>
  <c r="BN124"/>
  <c r="BO124"/>
  <c r="BP124"/>
  <c r="BR124"/>
  <c r="BS124"/>
  <c r="BT124"/>
  <c r="BU124"/>
  <c r="BV124"/>
  <c r="BW124"/>
  <c r="BZ124"/>
  <c r="CA124"/>
  <c r="CB124"/>
  <c r="CC124"/>
  <c r="CD124"/>
  <c r="CE124"/>
  <c r="CF124"/>
  <c r="CG124"/>
  <c r="CH124"/>
  <c r="CI124"/>
  <c r="CJ124"/>
  <c r="CK124"/>
  <c r="CM124"/>
  <c r="CN124"/>
  <c r="CO124"/>
  <c r="CP124"/>
  <c r="CQ124"/>
  <c r="CR124"/>
  <c r="CS124"/>
  <c r="CT124"/>
  <c r="CU124"/>
  <c r="CV124"/>
  <c r="CW124"/>
  <c r="CX124"/>
  <c r="CZ124"/>
  <c r="DA124"/>
  <c r="DB124"/>
  <c r="DC124"/>
  <c r="DD124"/>
  <c r="DE124"/>
  <c r="DF124"/>
  <c r="DG124"/>
  <c r="DH124"/>
  <c r="DI124"/>
  <c r="DJ124"/>
  <c r="DK124"/>
  <c r="A125"/>
  <c r="B125"/>
  <c r="C125"/>
  <c r="D125"/>
  <c r="E125"/>
  <c r="F125"/>
  <c r="G125"/>
  <c r="H125"/>
  <c r="I125"/>
  <c r="J125"/>
  <c r="K125"/>
  <c r="L125"/>
  <c r="M125"/>
  <c r="N125"/>
  <c r="O125"/>
  <c r="P125"/>
  <c r="R125"/>
  <c r="S125"/>
  <c r="T125"/>
  <c r="U125"/>
  <c r="V125"/>
  <c r="W125"/>
  <c r="X125"/>
  <c r="Y125"/>
  <c r="AA125"/>
  <c r="AB125"/>
  <c r="AC125"/>
  <c r="AD125"/>
  <c r="AE125"/>
  <c r="AF125"/>
  <c r="AH125"/>
  <c r="AI125"/>
  <c r="AK125"/>
  <c r="AN125"/>
  <c r="AO125"/>
  <c r="AP125"/>
  <c r="AQ125"/>
  <c r="AS125"/>
  <c r="AT125"/>
  <c r="AU125"/>
  <c r="AV125"/>
  <c r="AW125"/>
  <c r="AX125"/>
  <c r="AY125"/>
  <c r="AZ125"/>
  <c r="BA125"/>
  <c r="BB125"/>
  <c r="BD125"/>
  <c r="BE125"/>
  <c r="BF125"/>
  <c r="BG125"/>
  <c r="BH125"/>
  <c r="BI125"/>
  <c r="BJ125"/>
  <c r="BL125"/>
  <c r="BM125"/>
  <c r="BN125"/>
  <c r="BO125"/>
  <c r="BP125"/>
  <c r="BR125"/>
  <c r="BS125"/>
  <c r="BT125"/>
  <c r="BU125"/>
  <c r="BV125"/>
  <c r="BW125"/>
  <c r="BZ125"/>
  <c r="CA125"/>
  <c r="CB125"/>
  <c r="CC125"/>
  <c r="CD125"/>
  <c r="CE125"/>
  <c r="CF125"/>
  <c r="CG125"/>
  <c r="CH125"/>
  <c r="CI125"/>
  <c r="CJ125"/>
  <c r="CK125"/>
  <c r="CM125"/>
  <c r="CN125"/>
  <c r="CO125"/>
  <c r="CP125"/>
  <c r="CQ125"/>
  <c r="CR125"/>
  <c r="CS125"/>
  <c r="CT125"/>
  <c r="CU125"/>
  <c r="CV125"/>
  <c r="CW125"/>
  <c r="CX125"/>
  <c r="CZ125"/>
  <c r="DA125"/>
  <c r="DB125"/>
  <c r="DC125"/>
  <c r="DD125"/>
  <c r="DE125"/>
  <c r="DF125"/>
  <c r="DG125"/>
  <c r="DH125"/>
  <c r="DI125"/>
  <c r="DJ125"/>
  <c r="DK125"/>
  <c r="A126"/>
  <c r="B126"/>
  <c r="C126"/>
  <c r="D126"/>
  <c r="E126"/>
  <c r="F126"/>
  <c r="G126"/>
  <c r="H126"/>
  <c r="I126"/>
  <c r="J126"/>
  <c r="K126"/>
  <c r="L126"/>
  <c r="M126"/>
  <c r="N126"/>
  <c r="O126"/>
  <c r="P126"/>
  <c r="R126"/>
  <c r="S126"/>
  <c r="T126"/>
  <c r="U126"/>
  <c r="V126"/>
  <c r="W126"/>
  <c r="X126"/>
  <c r="Y126"/>
  <c r="AA126"/>
  <c r="AB126"/>
  <c r="AC126"/>
  <c r="AD126"/>
  <c r="AE126"/>
  <c r="AF126"/>
  <c r="AH126"/>
  <c r="AI126"/>
  <c r="AK126"/>
  <c r="AN126"/>
  <c r="AO126"/>
  <c r="AP126"/>
  <c r="AQ126"/>
  <c r="AS126"/>
  <c r="AT126"/>
  <c r="AU126"/>
  <c r="AV126"/>
  <c r="AW126"/>
  <c r="AX126"/>
  <c r="AY126"/>
  <c r="AZ126"/>
  <c r="BA126"/>
  <c r="BB126"/>
  <c r="BD126"/>
  <c r="BE126"/>
  <c r="BF126"/>
  <c r="BG126"/>
  <c r="BH126"/>
  <c r="BI126"/>
  <c r="BJ126"/>
  <c r="BL126"/>
  <c r="BM126"/>
  <c r="BN126"/>
  <c r="BO126"/>
  <c r="BP126"/>
  <c r="BR126"/>
  <c r="BS126"/>
  <c r="BT126"/>
  <c r="BU126"/>
  <c r="BV126"/>
  <c r="BW126"/>
  <c r="BZ126"/>
  <c r="CA126"/>
  <c r="CB126"/>
  <c r="CC126"/>
  <c r="CD126"/>
  <c r="CE126"/>
  <c r="CF126"/>
  <c r="CG126"/>
  <c r="CH126"/>
  <c r="CI126"/>
  <c r="CJ126"/>
  <c r="CK126"/>
  <c r="CM126"/>
  <c r="CN126"/>
  <c r="CO126"/>
  <c r="CP126"/>
  <c r="CQ126"/>
  <c r="CR126"/>
  <c r="CS126"/>
  <c r="CT126"/>
  <c r="CU126"/>
  <c r="CV126"/>
  <c r="CW126"/>
  <c r="CX126"/>
  <c r="CZ126"/>
  <c r="DA126"/>
  <c r="DB126"/>
  <c r="DC126"/>
  <c r="DD126"/>
  <c r="DE126"/>
  <c r="DF126"/>
  <c r="DG126"/>
  <c r="DH126"/>
  <c r="DI126"/>
  <c r="DJ126"/>
  <c r="DK126"/>
  <c r="A127"/>
  <c r="B127"/>
  <c r="C127"/>
  <c r="D127"/>
  <c r="E127"/>
  <c r="F127"/>
  <c r="G127"/>
  <c r="H127"/>
  <c r="I127"/>
  <c r="J127"/>
  <c r="K127"/>
  <c r="L127"/>
  <c r="M127"/>
  <c r="N127"/>
  <c r="O127"/>
  <c r="P127"/>
  <c r="R127"/>
  <c r="S127"/>
  <c r="T127"/>
  <c r="U127"/>
  <c r="V127"/>
  <c r="W127"/>
  <c r="X127"/>
  <c r="Y127"/>
  <c r="AA127"/>
  <c r="AB127"/>
  <c r="AC127"/>
  <c r="AD127"/>
  <c r="AE127"/>
  <c r="AF127"/>
  <c r="AH127"/>
  <c r="AI127"/>
  <c r="AK127"/>
  <c r="AN127"/>
  <c r="AO127"/>
  <c r="AP127"/>
  <c r="AQ127"/>
  <c r="AS127"/>
  <c r="AT127"/>
  <c r="AU127"/>
  <c r="AV127"/>
  <c r="AW127"/>
  <c r="AX127"/>
  <c r="AY127"/>
  <c r="AZ127"/>
  <c r="BA127"/>
  <c r="BB127"/>
  <c r="BD127"/>
  <c r="BE127"/>
  <c r="BF127"/>
  <c r="BG127"/>
  <c r="BH127"/>
  <c r="BI127"/>
  <c r="BJ127"/>
  <c r="BL127"/>
  <c r="BM127"/>
  <c r="BN127"/>
  <c r="BO127"/>
  <c r="BP127"/>
  <c r="BR127"/>
  <c r="BS127"/>
  <c r="BT127"/>
  <c r="BU127"/>
  <c r="BV127"/>
  <c r="BW127"/>
  <c r="BZ127"/>
  <c r="CA127"/>
  <c r="CB127"/>
  <c r="CC127"/>
  <c r="CD127"/>
  <c r="CE127"/>
  <c r="CF127"/>
  <c r="CG127"/>
  <c r="CH127"/>
  <c r="CI127"/>
  <c r="CJ127"/>
  <c r="CK127"/>
  <c r="CM127"/>
  <c r="CN127"/>
  <c r="CO127"/>
  <c r="CP127"/>
  <c r="CQ127"/>
  <c r="CR127"/>
  <c r="CS127"/>
  <c r="CT127"/>
  <c r="CU127"/>
  <c r="CV127"/>
  <c r="CW127"/>
  <c r="CX127"/>
  <c r="CZ127"/>
  <c r="DA127"/>
  <c r="DB127"/>
  <c r="DC127"/>
  <c r="DD127"/>
  <c r="DE127"/>
  <c r="DF127"/>
  <c r="DG127"/>
  <c r="DH127"/>
  <c r="DI127"/>
  <c r="DJ127"/>
  <c r="DK127"/>
  <c r="A128"/>
  <c r="B128"/>
  <c r="C128"/>
  <c r="D128"/>
  <c r="E128"/>
  <c r="F128"/>
  <c r="G128"/>
  <c r="H128"/>
  <c r="I128"/>
  <c r="J128"/>
  <c r="K128"/>
  <c r="L128"/>
  <c r="M128"/>
  <c r="N128"/>
  <c r="O128"/>
  <c r="P128"/>
  <c r="R128"/>
  <c r="S128"/>
  <c r="T128"/>
  <c r="U128"/>
  <c r="V128"/>
  <c r="W128"/>
  <c r="X128"/>
  <c r="Y128"/>
  <c r="AA128"/>
  <c r="AB128"/>
  <c r="AC128"/>
  <c r="AD128"/>
  <c r="AE128"/>
  <c r="AF128"/>
  <c r="AH128"/>
  <c r="AI128"/>
  <c r="AK128"/>
  <c r="AN128"/>
  <c r="AO128"/>
  <c r="AP128"/>
  <c r="AQ128"/>
  <c r="AS128"/>
  <c r="AT128"/>
  <c r="AU128"/>
  <c r="AV128"/>
  <c r="AW128"/>
  <c r="AX128"/>
  <c r="AY128"/>
  <c r="AZ128"/>
  <c r="BA128"/>
  <c r="BB128"/>
  <c r="BD128"/>
  <c r="BE128"/>
  <c r="BF128"/>
  <c r="BG128"/>
  <c r="BH128"/>
  <c r="BI128"/>
  <c r="BJ128"/>
  <c r="BL128"/>
  <c r="BM128"/>
  <c r="BN128"/>
  <c r="BO128"/>
  <c r="BP128"/>
  <c r="BR128"/>
  <c r="BS128"/>
  <c r="BT128"/>
  <c r="BU128"/>
  <c r="BV128"/>
  <c r="BW128"/>
  <c r="BZ128"/>
  <c r="CA128"/>
  <c r="CB128"/>
  <c r="CC128"/>
  <c r="CD128"/>
  <c r="CE128"/>
  <c r="CF128"/>
  <c r="CG128"/>
  <c r="CH128"/>
  <c r="CI128"/>
  <c r="CJ128"/>
  <c r="CK128"/>
  <c r="CM128"/>
  <c r="CN128"/>
  <c r="CO128"/>
  <c r="CP128"/>
  <c r="CQ128"/>
  <c r="CR128"/>
  <c r="CS128"/>
  <c r="CT128"/>
  <c r="CU128"/>
  <c r="CV128"/>
  <c r="CW128"/>
  <c r="CX128"/>
  <c r="CZ128"/>
  <c r="DA128"/>
  <c r="DB128"/>
  <c r="DC128"/>
  <c r="DD128"/>
  <c r="DE128"/>
  <c r="DF128"/>
  <c r="DG128"/>
  <c r="DH128"/>
  <c r="DI128"/>
  <c r="DJ128"/>
  <c r="DK128"/>
  <c r="A129"/>
  <c r="B129"/>
  <c r="C129"/>
  <c r="D129"/>
  <c r="E129"/>
  <c r="F129"/>
  <c r="G129"/>
  <c r="H129"/>
  <c r="I129"/>
  <c r="J129"/>
  <c r="K129"/>
  <c r="L129"/>
  <c r="M129"/>
  <c r="N129"/>
  <c r="O129"/>
  <c r="P129"/>
  <c r="R129"/>
  <c r="S129"/>
  <c r="T129"/>
  <c r="U129"/>
  <c r="V129"/>
  <c r="W129"/>
  <c r="X129"/>
  <c r="Y129"/>
  <c r="AA129"/>
  <c r="AB129"/>
  <c r="AC129"/>
  <c r="AD129"/>
  <c r="AE129"/>
  <c r="AF129"/>
  <c r="AH129"/>
  <c r="AI129"/>
  <c r="AK129"/>
  <c r="AN129"/>
  <c r="AO129"/>
  <c r="AP129"/>
  <c r="AQ129"/>
  <c r="AS129"/>
  <c r="AT129"/>
  <c r="AU129"/>
  <c r="AV129"/>
  <c r="AW129"/>
  <c r="AX129"/>
  <c r="AY129"/>
  <c r="AZ129"/>
  <c r="BA129"/>
  <c r="BB129"/>
  <c r="BC129"/>
  <c r="BD129"/>
  <c r="BE129"/>
  <c r="BF129"/>
  <c r="BG129"/>
  <c r="BH129"/>
  <c r="BI129"/>
  <c r="BJ129"/>
  <c r="BL129"/>
  <c r="BM129"/>
  <c r="BN129"/>
  <c r="BO129"/>
  <c r="BP129"/>
  <c r="BR129"/>
  <c r="BS129"/>
  <c r="BT129"/>
  <c r="BU129"/>
  <c r="BV129"/>
  <c r="BW129"/>
  <c r="BZ129"/>
  <c r="CA129"/>
  <c r="CB129"/>
  <c r="CC129"/>
  <c r="CD129"/>
  <c r="CE129"/>
  <c r="CF129"/>
  <c r="CG129"/>
  <c r="CH129"/>
  <c r="CI129"/>
  <c r="CJ129"/>
  <c r="CK129"/>
  <c r="CM129"/>
  <c r="CN129"/>
  <c r="CO129"/>
  <c r="CP129"/>
  <c r="CQ129"/>
  <c r="CR129"/>
  <c r="CS129"/>
  <c r="CT129"/>
  <c r="CU129"/>
  <c r="CV129"/>
  <c r="CW129"/>
  <c r="CX129"/>
  <c r="CY129"/>
  <c r="CZ129"/>
  <c r="DA129"/>
  <c r="DB129"/>
  <c r="DC129"/>
  <c r="DD129"/>
  <c r="DE129"/>
  <c r="DF129"/>
  <c r="DG129"/>
  <c r="DH129"/>
  <c r="DI129"/>
  <c r="DJ129"/>
  <c r="DK129"/>
  <c r="DL129"/>
  <c r="A130"/>
  <c r="B130"/>
  <c r="C130"/>
  <c r="D130"/>
  <c r="E130"/>
  <c r="F130"/>
  <c r="G130"/>
  <c r="H130"/>
  <c r="I130"/>
  <c r="J130"/>
  <c r="K130"/>
  <c r="L130"/>
  <c r="M130"/>
  <c r="N130"/>
  <c r="O130"/>
  <c r="P130"/>
  <c r="R130"/>
  <c r="S130"/>
  <c r="T130"/>
  <c r="U130"/>
  <c r="V130"/>
  <c r="W130"/>
  <c r="X130"/>
  <c r="Y130"/>
  <c r="AA130"/>
  <c r="AB130"/>
  <c r="AC130"/>
  <c r="AD130"/>
  <c r="AE130"/>
  <c r="AF130"/>
  <c r="AH130"/>
  <c r="AI130"/>
  <c r="AK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Z130"/>
  <c r="CA130"/>
  <c r="CB130"/>
  <c r="CC130"/>
  <c r="CD130"/>
  <c r="CE130"/>
  <c r="CF130"/>
  <c r="CG130"/>
  <c r="CH130"/>
  <c r="CI130"/>
  <c r="CJ130"/>
  <c r="CK130"/>
  <c r="CM130"/>
  <c r="CN130"/>
  <c r="CO130"/>
  <c r="CP130"/>
  <c r="CQ130"/>
  <c r="CR130"/>
  <c r="CS130"/>
  <c r="CT130"/>
  <c r="CU130"/>
  <c r="CV130"/>
  <c r="CW130"/>
  <c r="CX130"/>
  <c r="CY130"/>
  <c r="CZ130"/>
  <c r="DA130"/>
  <c r="DB130"/>
  <c r="DC130"/>
  <c r="DD130"/>
  <c r="DE130"/>
  <c r="DF130"/>
  <c r="DG130"/>
  <c r="DH130"/>
  <c r="DI130"/>
  <c r="DJ130"/>
  <c r="DK130"/>
  <c r="DL130"/>
  <c r="A131"/>
  <c r="B131"/>
  <c r="C131"/>
  <c r="D131"/>
  <c r="E131"/>
  <c r="F131"/>
  <c r="G131"/>
  <c r="H131"/>
  <c r="I131"/>
  <c r="J131"/>
  <c r="K131"/>
  <c r="L131"/>
  <c r="M131"/>
  <c r="N131"/>
  <c r="O131"/>
  <c r="P131"/>
  <c r="R131"/>
  <c r="S131"/>
  <c r="T131"/>
  <c r="U131"/>
  <c r="V131"/>
  <c r="W131"/>
  <c r="X131"/>
  <c r="Y131"/>
  <c r="AA131"/>
  <c r="AB131"/>
  <c r="AC131"/>
  <c r="AD131"/>
  <c r="AE131"/>
  <c r="AF131"/>
  <c r="AH131"/>
  <c r="AI131"/>
  <c r="AK131"/>
  <c r="AN131"/>
  <c r="AO131"/>
  <c r="AP131"/>
  <c r="AQ131"/>
  <c r="AS131"/>
  <c r="AT131"/>
  <c r="AU131"/>
  <c r="AV131"/>
  <c r="AW131"/>
  <c r="AX131"/>
  <c r="AY131"/>
  <c r="AZ131"/>
  <c r="BA131"/>
  <c r="BB131"/>
  <c r="BD131"/>
  <c r="BE131"/>
  <c r="BF131"/>
  <c r="BG131"/>
  <c r="BH131"/>
  <c r="BI131"/>
  <c r="BJ131"/>
  <c r="BL131"/>
  <c r="BM131"/>
  <c r="BN131"/>
  <c r="BO131"/>
  <c r="BP131"/>
  <c r="BR131"/>
  <c r="BS131"/>
  <c r="BT131"/>
  <c r="BU131"/>
  <c r="BV131"/>
  <c r="BW131"/>
  <c r="BZ131"/>
  <c r="CA131"/>
  <c r="CB131"/>
  <c r="CC131"/>
  <c r="CD131"/>
  <c r="CE131"/>
  <c r="CF131"/>
  <c r="CG131"/>
  <c r="CH131"/>
  <c r="CI131"/>
  <c r="CJ131"/>
  <c r="CK131"/>
  <c r="CM131"/>
  <c r="CN131"/>
  <c r="CO131"/>
  <c r="CP131"/>
  <c r="CQ131"/>
  <c r="CR131"/>
  <c r="CS131"/>
  <c r="CT131"/>
  <c r="CU131"/>
  <c r="CV131"/>
  <c r="CW131"/>
  <c r="CX131"/>
  <c r="CY131"/>
  <c r="CZ131"/>
  <c r="DA131"/>
  <c r="DB131"/>
  <c r="DC131"/>
  <c r="DD131"/>
  <c r="DE131"/>
  <c r="DF131"/>
  <c r="DG131"/>
  <c r="DH131"/>
  <c r="DI131"/>
  <c r="DJ131"/>
  <c r="DK131"/>
  <c r="DL131"/>
  <c r="A132"/>
  <c r="B132"/>
  <c r="C132"/>
  <c r="D132"/>
  <c r="E132"/>
  <c r="F132"/>
  <c r="G132"/>
  <c r="H132"/>
  <c r="I132"/>
  <c r="J132"/>
  <c r="K132"/>
  <c r="L132"/>
  <c r="M132"/>
  <c r="N132"/>
  <c r="O132"/>
  <c r="P132"/>
  <c r="R132"/>
  <c r="S132"/>
  <c r="T132"/>
  <c r="U132"/>
  <c r="V132"/>
  <c r="W132"/>
  <c r="X132"/>
  <c r="Y132"/>
  <c r="AA132"/>
  <c r="AB132"/>
  <c r="AC132"/>
  <c r="AD132"/>
  <c r="AE132"/>
  <c r="AF132"/>
  <c r="AH132"/>
  <c r="AI132"/>
  <c r="AK132"/>
  <c r="AN132"/>
  <c r="AO132"/>
  <c r="AP132"/>
  <c r="AQ132"/>
  <c r="AS132"/>
  <c r="AT132"/>
  <c r="AU132"/>
  <c r="AV132"/>
  <c r="AW132"/>
  <c r="AX132"/>
  <c r="AY132"/>
  <c r="AZ132"/>
  <c r="BA132"/>
  <c r="BB132"/>
  <c r="BD132"/>
  <c r="BE132"/>
  <c r="BF132"/>
  <c r="BG132"/>
  <c r="BH132"/>
  <c r="BI132"/>
  <c r="BJ132"/>
  <c r="BL132"/>
  <c r="BM132"/>
  <c r="BN132"/>
  <c r="BO132"/>
  <c r="BP132"/>
  <c r="BR132"/>
  <c r="BS132"/>
  <c r="BT132"/>
  <c r="BU132"/>
  <c r="BV132"/>
  <c r="BW132"/>
  <c r="BZ132"/>
  <c r="CA132"/>
  <c r="CB132"/>
  <c r="CC132"/>
  <c r="CD132"/>
  <c r="CE132"/>
  <c r="CF132"/>
  <c r="CG132"/>
  <c r="CH132"/>
  <c r="CI132"/>
  <c r="CJ132"/>
  <c r="CK132"/>
  <c r="CM132"/>
  <c r="CN132"/>
  <c r="CO132"/>
  <c r="CP132"/>
  <c r="CQ132"/>
  <c r="CR132"/>
  <c r="CS132"/>
  <c r="CT132"/>
  <c r="CU132"/>
  <c r="CV132"/>
  <c r="CW132"/>
  <c r="CX132"/>
  <c r="CY132"/>
  <c r="CZ132"/>
  <c r="DA132"/>
  <c r="DB132"/>
  <c r="DC132"/>
  <c r="DD132"/>
  <c r="DE132"/>
  <c r="DF132"/>
  <c r="DG132"/>
  <c r="DH132"/>
  <c r="DI132"/>
  <c r="DJ132"/>
  <c r="DK132"/>
  <c r="DL132"/>
  <c r="A133"/>
  <c r="B133"/>
  <c r="C133"/>
  <c r="D133"/>
  <c r="E133"/>
  <c r="F133"/>
  <c r="G133"/>
  <c r="J133"/>
  <c r="K133"/>
  <c r="L133"/>
  <c r="M133"/>
  <c r="N133"/>
  <c r="O133"/>
  <c r="P133"/>
  <c r="R133"/>
  <c r="S133"/>
  <c r="U133"/>
  <c r="V133"/>
  <c r="W133"/>
  <c r="X133"/>
  <c r="Y133"/>
  <c r="AC133"/>
  <c r="AD133"/>
  <c r="AE133"/>
  <c r="AH133"/>
  <c r="AI133"/>
  <c r="AJ133"/>
  <c r="AK133"/>
  <c r="AM133"/>
  <c r="AN133"/>
  <c r="AO133"/>
  <c r="AP133"/>
  <c r="AQ133"/>
  <c r="BB133"/>
  <c r="BD133"/>
  <c r="BE133"/>
  <c r="BF133"/>
  <c r="BG133"/>
  <c r="BH133"/>
  <c r="BI133"/>
  <c r="BJ133"/>
  <c r="BL133"/>
  <c r="BM133"/>
  <c r="BN133"/>
  <c r="BO133"/>
  <c r="BP133"/>
  <c r="BR133"/>
  <c r="BS133"/>
  <c r="BT133"/>
  <c r="BU133"/>
  <c r="BV133"/>
  <c r="BW133"/>
  <c r="CM133"/>
  <c r="CN133"/>
  <c r="CO133"/>
  <c r="CP133"/>
  <c r="CQ133"/>
  <c r="CR133"/>
  <c r="CS133"/>
  <c r="CT133"/>
  <c r="CU133"/>
  <c r="CV133"/>
  <c r="CW133"/>
  <c r="CX133"/>
  <c r="CZ133"/>
  <c r="DA133"/>
  <c r="DB133"/>
  <c r="DC133"/>
  <c r="DD133"/>
  <c r="DE133"/>
  <c r="DF133"/>
  <c r="DG133"/>
  <c r="DH133"/>
  <c r="DI133"/>
  <c r="DJ133"/>
  <c r="DK133"/>
  <c r="A134"/>
  <c r="B134"/>
  <c r="C134"/>
  <c r="D134"/>
  <c r="E134"/>
  <c r="F134"/>
  <c r="G134"/>
  <c r="I134"/>
  <c r="J134"/>
  <c r="K134"/>
  <c r="L134"/>
  <c r="M134"/>
  <c r="N134"/>
  <c r="O134"/>
  <c r="P134"/>
  <c r="R134"/>
  <c r="S134"/>
  <c r="U134"/>
  <c r="V134"/>
  <c r="W134"/>
  <c r="X134"/>
  <c r="Y134"/>
  <c r="AA134"/>
  <c r="AC134"/>
  <c r="AD134"/>
  <c r="AE134"/>
  <c r="AF134"/>
  <c r="AH134"/>
  <c r="AI134"/>
  <c r="AJ134"/>
  <c r="AK134"/>
  <c r="AM134"/>
  <c r="AN134"/>
  <c r="AO134"/>
  <c r="AP134"/>
  <c r="AQ134"/>
  <c r="AS134"/>
  <c r="AT134"/>
  <c r="AU134"/>
  <c r="AV134"/>
  <c r="AW134"/>
  <c r="AX134"/>
  <c r="AY134"/>
  <c r="AZ134"/>
  <c r="BA134"/>
  <c r="BB134"/>
  <c r="BD134"/>
  <c r="BE134"/>
  <c r="BF134"/>
  <c r="BG134"/>
  <c r="BH134"/>
  <c r="BI134"/>
  <c r="BJ134"/>
  <c r="BL134"/>
  <c r="BM134"/>
  <c r="BN134"/>
  <c r="BO134"/>
  <c r="BP134"/>
  <c r="BR134"/>
  <c r="BS134"/>
  <c r="BT134"/>
  <c r="BU134"/>
  <c r="BV134"/>
  <c r="BW134"/>
  <c r="CM134"/>
  <c r="CN134"/>
  <c r="CO134"/>
  <c r="CP134"/>
  <c r="CQ134"/>
  <c r="CR134"/>
  <c r="CS134"/>
  <c r="CT134"/>
  <c r="CU134"/>
  <c r="CV134"/>
  <c r="CW134"/>
  <c r="CX134"/>
  <c r="CZ134"/>
  <c r="DA134"/>
  <c r="DB134"/>
  <c r="DC134"/>
  <c r="DD134"/>
  <c r="DE134"/>
  <c r="DF134"/>
  <c r="DG134"/>
  <c r="DH134"/>
  <c r="DI134"/>
  <c r="DJ134"/>
  <c r="DK134"/>
  <c r="A135"/>
  <c r="B135"/>
  <c r="C135"/>
  <c r="D135"/>
  <c r="E135"/>
  <c r="F135"/>
  <c r="G135"/>
  <c r="I135"/>
  <c r="J135"/>
  <c r="K135"/>
  <c r="L135"/>
  <c r="M135"/>
  <c r="N135"/>
  <c r="O135"/>
  <c r="P135"/>
  <c r="R135"/>
  <c r="S135"/>
  <c r="U135"/>
  <c r="V135"/>
  <c r="W135"/>
  <c r="X135"/>
  <c r="Y135"/>
  <c r="AA135"/>
  <c r="AC135"/>
  <c r="AD135"/>
  <c r="AE135"/>
  <c r="AF135"/>
  <c r="AH135"/>
  <c r="AI135"/>
  <c r="AJ135"/>
  <c r="AK135"/>
  <c r="AM135"/>
  <c r="AN135"/>
  <c r="AO135"/>
  <c r="AP135"/>
  <c r="AQ135"/>
  <c r="BB135"/>
  <c r="BD135"/>
  <c r="BE135"/>
  <c r="BF135"/>
  <c r="BG135"/>
  <c r="BH135"/>
  <c r="BI135"/>
  <c r="BJ135"/>
  <c r="BL135"/>
  <c r="BM135"/>
  <c r="BN135"/>
  <c r="BO135"/>
  <c r="BP135"/>
  <c r="BR135"/>
  <c r="BS135"/>
  <c r="BT135"/>
  <c r="BU135"/>
  <c r="BV135"/>
  <c r="BW135"/>
  <c r="CM135"/>
  <c r="CN135"/>
  <c r="CO135"/>
  <c r="CP135"/>
  <c r="CQ135"/>
  <c r="CR135"/>
  <c r="CS135"/>
  <c r="CT135"/>
  <c r="CU135"/>
  <c r="CV135"/>
  <c r="CW135"/>
  <c r="CX135"/>
  <c r="CZ135"/>
  <c r="DA135"/>
  <c r="DB135"/>
  <c r="DC135"/>
  <c r="DD135"/>
  <c r="DE135"/>
  <c r="DF135"/>
  <c r="DG135"/>
  <c r="DH135"/>
  <c r="DI135"/>
  <c r="DJ135"/>
  <c r="DK135"/>
  <c r="A136"/>
  <c r="B136"/>
  <c r="C136"/>
  <c r="D136"/>
  <c r="E136"/>
  <c r="F136"/>
  <c r="G136"/>
  <c r="I136"/>
  <c r="J136"/>
  <c r="K136"/>
  <c r="L136"/>
  <c r="M136"/>
  <c r="N136"/>
  <c r="O136"/>
  <c r="P136"/>
  <c r="R136"/>
  <c r="S136"/>
  <c r="U136"/>
  <c r="V136"/>
  <c r="W136"/>
  <c r="X136"/>
  <c r="Y136"/>
  <c r="AA136"/>
  <c r="AC136"/>
  <c r="AD136"/>
  <c r="AE136"/>
  <c r="AF136"/>
  <c r="AH136"/>
  <c r="AI136"/>
  <c r="AJ136"/>
  <c r="AK136"/>
  <c r="AM136"/>
  <c r="AN136"/>
  <c r="AO136"/>
  <c r="AP136"/>
  <c r="AQ136"/>
  <c r="AR136"/>
  <c r="BB136"/>
  <c r="BD136"/>
  <c r="BE136"/>
  <c r="BF136"/>
  <c r="BG136"/>
  <c r="BH136"/>
  <c r="BI136"/>
  <c r="BJ136"/>
  <c r="BK136"/>
  <c r="BL136"/>
  <c r="BM136"/>
  <c r="BN136"/>
  <c r="BO136"/>
  <c r="BP136"/>
  <c r="BQ136"/>
  <c r="BR136"/>
  <c r="BS136"/>
  <c r="BT136"/>
  <c r="BU136"/>
  <c r="BV136"/>
  <c r="BW136"/>
  <c r="BX136"/>
  <c r="CM136"/>
  <c r="CN136"/>
  <c r="CO136"/>
  <c r="CP136"/>
  <c r="CQ136"/>
  <c r="CR136"/>
  <c r="CS136"/>
  <c r="CT136"/>
  <c r="CU136"/>
  <c r="CV136"/>
  <c r="CW136"/>
  <c r="CX136"/>
  <c r="CY136"/>
  <c r="CZ136"/>
  <c r="DA136"/>
  <c r="DB136"/>
  <c r="DC136"/>
  <c r="DD136"/>
  <c r="DE136"/>
  <c r="DF136"/>
  <c r="DG136"/>
  <c r="DH136"/>
  <c r="DI136"/>
  <c r="DJ136"/>
  <c r="DK136"/>
  <c r="DL136"/>
  <c r="A137"/>
  <c r="B137"/>
  <c r="C137"/>
  <c r="D137"/>
  <c r="E137"/>
  <c r="F137"/>
  <c r="G137"/>
  <c r="I137"/>
  <c r="J137"/>
  <c r="K137"/>
  <c r="L137"/>
  <c r="M137"/>
  <c r="N137"/>
  <c r="O137"/>
  <c r="P137"/>
  <c r="R137"/>
  <c r="S137"/>
  <c r="U137"/>
  <c r="V137"/>
  <c r="W137"/>
  <c r="X137"/>
  <c r="Y137"/>
  <c r="AB137"/>
  <c r="AC137"/>
  <c r="AD137"/>
  <c r="AE137"/>
  <c r="AF137"/>
  <c r="AH137"/>
  <c r="AI137"/>
  <c r="AJ137"/>
  <c r="AK137"/>
  <c r="AM137"/>
  <c r="AN137"/>
  <c r="AO137"/>
  <c r="AP137"/>
  <c r="AQ137"/>
  <c r="BB137"/>
  <c r="BD137"/>
  <c r="BE137"/>
  <c r="BF137"/>
  <c r="BG137"/>
  <c r="BH137"/>
  <c r="BI137"/>
  <c r="BJ137"/>
  <c r="BL137"/>
  <c r="BM137"/>
  <c r="BN137"/>
  <c r="BO137"/>
  <c r="BP137"/>
  <c r="BR137"/>
  <c r="BS137"/>
  <c r="BT137"/>
  <c r="BU137"/>
  <c r="BV137"/>
  <c r="BW137"/>
  <c r="CM137"/>
  <c r="CN137"/>
  <c r="CO137"/>
  <c r="CP137"/>
  <c r="CQ137"/>
  <c r="CR137"/>
  <c r="CS137"/>
  <c r="CT137"/>
  <c r="CU137"/>
  <c r="CV137"/>
  <c r="CW137"/>
  <c r="CX137"/>
  <c r="CZ137"/>
  <c r="DA137"/>
  <c r="DB137"/>
  <c r="DC137"/>
  <c r="DD137"/>
  <c r="DE137"/>
  <c r="DF137"/>
  <c r="DG137"/>
  <c r="DH137"/>
  <c r="DI137"/>
  <c r="DJ137"/>
  <c r="DK137"/>
  <c r="A138"/>
  <c r="B138"/>
  <c r="C138"/>
  <c r="D138"/>
  <c r="E138"/>
  <c r="F138"/>
  <c r="G138"/>
  <c r="H138"/>
  <c r="I138"/>
  <c r="J138"/>
  <c r="K138"/>
  <c r="L138"/>
  <c r="M138"/>
  <c r="N138"/>
  <c r="O138"/>
  <c r="P138"/>
  <c r="R138"/>
  <c r="S138"/>
  <c r="T138"/>
  <c r="U138"/>
  <c r="V138"/>
  <c r="W138"/>
  <c r="X138"/>
  <c r="Y138"/>
  <c r="AA138"/>
  <c r="AB138"/>
  <c r="AC138"/>
  <c r="AD138"/>
  <c r="AE138"/>
  <c r="AF138"/>
  <c r="AH138"/>
  <c r="AI138"/>
  <c r="AJ138"/>
  <c r="AK138"/>
  <c r="AM138"/>
  <c r="AN138"/>
  <c r="AO138"/>
  <c r="AP138"/>
  <c r="AQ138"/>
  <c r="BB138"/>
  <c r="BD138"/>
  <c r="BE138"/>
  <c r="BF138"/>
  <c r="BG138"/>
  <c r="BH138"/>
  <c r="BI138"/>
  <c r="BJ138"/>
  <c r="BL138"/>
  <c r="BM138"/>
  <c r="BN138"/>
  <c r="BO138"/>
  <c r="BP138"/>
  <c r="BR138"/>
  <c r="BS138"/>
  <c r="BT138"/>
  <c r="BU138"/>
  <c r="BV138"/>
  <c r="BW138"/>
  <c r="CM138"/>
  <c r="CN138"/>
  <c r="CO138"/>
  <c r="CP138"/>
  <c r="CQ138"/>
  <c r="CR138"/>
  <c r="CS138"/>
  <c r="CT138"/>
  <c r="CU138"/>
  <c r="CV138"/>
  <c r="CW138"/>
  <c r="CX138"/>
  <c r="CZ138"/>
  <c r="DA138"/>
  <c r="DB138"/>
  <c r="DC138"/>
  <c r="DD138"/>
  <c r="DE138"/>
  <c r="DF138"/>
  <c r="DG138"/>
  <c r="DH138"/>
  <c r="DI138"/>
  <c r="DJ138"/>
  <c r="DK138"/>
  <c r="A139"/>
  <c r="B139"/>
  <c r="C139"/>
  <c r="D139"/>
  <c r="E139"/>
  <c r="F139"/>
  <c r="G139"/>
  <c r="H139"/>
  <c r="I139"/>
  <c r="J139"/>
  <c r="K139"/>
  <c r="L139"/>
  <c r="M139"/>
  <c r="N139"/>
  <c r="O139"/>
  <c r="P139"/>
  <c r="R139"/>
  <c r="S139"/>
  <c r="T139"/>
  <c r="U139"/>
  <c r="V139"/>
  <c r="W139"/>
  <c r="X139"/>
  <c r="Y139"/>
  <c r="AA139"/>
  <c r="AB139"/>
  <c r="AC139"/>
  <c r="AD139"/>
  <c r="AE139"/>
  <c r="AF139"/>
  <c r="AH139"/>
  <c r="AI139"/>
  <c r="AJ139"/>
  <c r="AK139"/>
  <c r="AM139"/>
  <c r="AN139"/>
  <c r="AO139"/>
  <c r="AP139"/>
  <c r="AQ139"/>
  <c r="BB139"/>
  <c r="BD139"/>
  <c r="BE139"/>
  <c r="BF139"/>
  <c r="BG139"/>
  <c r="BH139"/>
  <c r="BI139"/>
  <c r="BJ139"/>
  <c r="BL139"/>
  <c r="BM139"/>
  <c r="BN139"/>
  <c r="BO139"/>
  <c r="BP139"/>
  <c r="BR139"/>
  <c r="BS139"/>
  <c r="BT139"/>
  <c r="BU139"/>
  <c r="BV139"/>
  <c r="BW139"/>
  <c r="CM139"/>
  <c r="CN139"/>
  <c r="CO139"/>
  <c r="CP139"/>
  <c r="CQ139"/>
  <c r="CR139"/>
  <c r="CS139"/>
  <c r="CT139"/>
  <c r="CU139"/>
  <c r="CV139"/>
  <c r="CW139"/>
  <c r="CX139"/>
  <c r="CZ139"/>
  <c r="DA139"/>
  <c r="DB139"/>
  <c r="DC139"/>
  <c r="DD139"/>
  <c r="DE139"/>
  <c r="DF139"/>
  <c r="DG139"/>
  <c r="DH139"/>
  <c r="DI139"/>
  <c r="DJ139"/>
  <c r="DK139"/>
  <c r="A140"/>
  <c r="B140"/>
  <c r="C140"/>
  <c r="D140"/>
  <c r="E140"/>
  <c r="F140"/>
  <c r="G140"/>
  <c r="H140"/>
  <c r="I140"/>
  <c r="J140"/>
  <c r="K140"/>
  <c r="L140"/>
  <c r="M140"/>
  <c r="N140"/>
  <c r="O140"/>
  <c r="P140"/>
  <c r="R140"/>
  <c r="S140"/>
  <c r="T140"/>
  <c r="U140"/>
  <c r="V140"/>
  <c r="W140"/>
  <c r="X140"/>
  <c r="Y140"/>
  <c r="AA140"/>
  <c r="AB140"/>
  <c r="AC140"/>
  <c r="AD140"/>
  <c r="AE140"/>
  <c r="AF140"/>
  <c r="AH140"/>
  <c r="AI140"/>
  <c r="AJ140"/>
  <c r="AK140"/>
  <c r="AM140"/>
  <c r="AN140"/>
  <c r="AO140"/>
  <c r="AP140"/>
  <c r="AQ140"/>
  <c r="AR140"/>
  <c r="BB140"/>
  <c r="BD140"/>
  <c r="BE140"/>
  <c r="BF140"/>
  <c r="BG140"/>
  <c r="BH140"/>
  <c r="BI140"/>
  <c r="BJ140"/>
  <c r="BK140"/>
  <c r="BL140"/>
  <c r="BM140"/>
  <c r="BN140"/>
  <c r="BO140"/>
  <c r="BP140"/>
  <c r="BQ140"/>
  <c r="BR140"/>
  <c r="BS140"/>
  <c r="BT140"/>
  <c r="BU140"/>
  <c r="BV140"/>
  <c r="BW140"/>
  <c r="BX140"/>
  <c r="CM140"/>
  <c r="CN140"/>
  <c r="CO140"/>
  <c r="CP140"/>
  <c r="CQ140"/>
  <c r="CR140"/>
  <c r="CS140"/>
  <c r="CT140"/>
  <c r="CU140"/>
  <c r="CV140"/>
  <c r="CW140"/>
  <c r="CX140"/>
  <c r="CY140"/>
  <c r="CZ140"/>
  <c r="DA140"/>
  <c r="DB140"/>
  <c r="DC140"/>
  <c r="DD140"/>
  <c r="DE140"/>
  <c r="DF140"/>
  <c r="DG140"/>
  <c r="DH140"/>
  <c r="DI140"/>
  <c r="DJ140"/>
  <c r="DK140"/>
  <c r="DL140"/>
  <c r="A141"/>
  <c r="B141"/>
  <c r="C141"/>
  <c r="D141"/>
  <c r="E141"/>
  <c r="F141"/>
  <c r="G141"/>
  <c r="H141"/>
  <c r="I141"/>
  <c r="J141"/>
  <c r="K141"/>
  <c r="L141"/>
  <c r="M141"/>
  <c r="N141"/>
  <c r="O141"/>
  <c r="P141"/>
  <c r="R141"/>
  <c r="S141"/>
  <c r="T141"/>
  <c r="U141"/>
  <c r="V141"/>
  <c r="W141"/>
  <c r="X141"/>
  <c r="Y141"/>
  <c r="AA141"/>
  <c r="AB141"/>
  <c r="AC141"/>
  <c r="AD141"/>
  <c r="AE141"/>
  <c r="AF141"/>
  <c r="AH141"/>
  <c r="AI141"/>
  <c r="AJ141"/>
  <c r="AK141"/>
  <c r="AM141"/>
  <c r="AN141"/>
  <c r="AO141"/>
  <c r="AP141"/>
  <c r="AQ141"/>
  <c r="BD141"/>
  <c r="BE141"/>
  <c r="BF141"/>
  <c r="BG141"/>
  <c r="BH141"/>
  <c r="BI141"/>
  <c r="BJ141"/>
  <c r="BL141"/>
  <c r="BM141"/>
  <c r="BN141"/>
  <c r="BO141"/>
  <c r="BP141"/>
  <c r="BR141"/>
  <c r="BS141"/>
  <c r="BT141"/>
  <c r="BU141"/>
  <c r="BV141"/>
  <c r="BW141"/>
  <c r="CM141"/>
  <c r="CN141"/>
  <c r="CO141"/>
  <c r="CP141"/>
  <c r="CQ141"/>
  <c r="CR141"/>
  <c r="CS141"/>
  <c r="CT141"/>
  <c r="CU141"/>
  <c r="CV141"/>
  <c r="CW141"/>
  <c r="CX141"/>
  <c r="CZ141"/>
  <c r="DA141"/>
  <c r="DB141"/>
  <c r="DC141"/>
  <c r="DD141"/>
  <c r="DE141"/>
  <c r="DF141"/>
  <c r="DG141"/>
  <c r="DH141"/>
  <c r="DI141"/>
  <c r="DJ141"/>
  <c r="DK141"/>
  <c r="A142"/>
  <c r="B142"/>
  <c r="C142"/>
  <c r="D142"/>
  <c r="E142"/>
  <c r="F142"/>
  <c r="G142"/>
  <c r="H142"/>
  <c r="I142"/>
  <c r="J142"/>
  <c r="K142"/>
  <c r="L142"/>
  <c r="M142"/>
  <c r="N142"/>
  <c r="O142"/>
  <c r="P142"/>
  <c r="R142"/>
  <c r="S142"/>
  <c r="T142"/>
  <c r="U142"/>
  <c r="V142"/>
  <c r="W142"/>
  <c r="X142"/>
  <c r="Y142"/>
  <c r="AA142"/>
  <c r="AB142"/>
  <c r="AC142"/>
  <c r="AD142"/>
  <c r="AE142"/>
  <c r="AF142"/>
  <c r="AH142"/>
  <c r="AI142"/>
  <c r="AJ142"/>
  <c r="AK142"/>
  <c r="AM142"/>
  <c r="AN142"/>
  <c r="AO142"/>
  <c r="AP142"/>
  <c r="AQ142"/>
  <c r="BB142"/>
  <c r="BD142"/>
  <c r="BE142"/>
  <c r="BF142"/>
  <c r="BG142"/>
  <c r="BH142"/>
  <c r="BI142"/>
  <c r="BJ142"/>
  <c r="BL142"/>
  <c r="BM142"/>
  <c r="BN142"/>
  <c r="BO142"/>
  <c r="BP142"/>
  <c r="BR142"/>
  <c r="BS142"/>
  <c r="BT142"/>
  <c r="BU142"/>
  <c r="BV142"/>
  <c r="BW142"/>
  <c r="CM142"/>
  <c r="CN142"/>
  <c r="CO142"/>
  <c r="CP142"/>
  <c r="CQ142"/>
  <c r="CR142"/>
  <c r="CS142"/>
  <c r="CT142"/>
  <c r="CU142"/>
  <c r="CV142"/>
  <c r="CW142"/>
  <c r="CX142"/>
  <c r="CZ142"/>
  <c r="DA142"/>
  <c r="DB142"/>
  <c r="DC142"/>
  <c r="DD142"/>
  <c r="DE142"/>
  <c r="DF142"/>
  <c r="DG142"/>
  <c r="DH142"/>
  <c r="DI142"/>
  <c r="DJ142"/>
  <c r="DK142"/>
  <c r="A143"/>
  <c r="B143"/>
  <c r="C143"/>
  <c r="D143"/>
  <c r="E143"/>
  <c r="F143"/>
  <c r="G143"/>
  <c r="H143"/>
  <c r="I143"/>
  <c r="J143"/>
  <c r="K143"/>
  <c r="L143"/>
  <c r="M143"/>
  <c r="N143"/>
  <c r="O143"/>
  <c r="P143"/>
  <c r="R143"/>
  <c r="S143"/>
  <c r="T143"/>
  <c r="U143"/>
  <c r="V143"/>
  <c r="W143"/>
  <c r="X143"/>
  <c r="Y143"/>
  <c r="AA143"/>
  <c r="AB143"/>
  <c r="AC143"/>
  <c r="AD143"/>
  <c r="AE143"/>
  <c r="AF143"/>
  <c r="AH143"/>
  <c r="AI143"/>
  <c r="AJ143"/>
  <c r="AK143"/>
  <c r="AM143"/>
  <c r="AN143"/>
  <c r="AO143"/>
  <c r="AP143"/>
  <c r="AQ143"/>
  <c r="AR143"/>
  <c r="BB143"/>
  <c r="BD143"/>
  <c r="BE143"/>
  <c r="BF143"/>
  <c r="BG143"/>
  <c r="BH143"/>
  <c r="BI143"/>
  <c r="BJ143"/>
  <c r="BK143"/>
  <c r="BL143"/>
  <c r="BM143"/>
  <c r="BN143"/>
  <c r="BO143"/>
  <c r="BP143"/>
  <c r="BQ143"/>
  <c r="BR143"/>
  <c r="BS143"/>
  <c r="BT143"/>
  <c r="BU143"/>
  <c r="BV143"/>
  <c r="BW143"/>
  <c r="BX143"/>
  <c r="CM143"/>
  <c r="CN143"/>
  <c r="CO143"/>
  <c r="CP143"/>
  <c r="CQ143"/>
  <c r="CR143"/>
  <c r="CS143"/>
  <c r="CT143"/>
  <c r="CU143"/>
  <c r="CV143"/>
  <c r="CW143"/>
  <c r="CX143"/>
  <c r="CY143"/>
  <c r="CZ143"/>
  <c r="DA143"/>
  <c r="DB143"/>
  <c r="DC143"/>
  <c r="DD143"/>
  <c r="DE143"/>
  <c r="DF143"/>
  <c r="DG143"/>
  <c r="DH143"/>
  <c r="DI143"/>
  <c r="DJ143"/>
  <c r="DK143"/>
  <c r="DL143"/>
  <c r="A144"/>
  <c r="B144"/>
  <c r="C144"/>
  <c r="D144"/>
  <c r="E144"/>
  <c r="F144"/>
  <c r="G144"/>
  <c r="I144"/>
  <c r="J144"/>
  <c r="K144"/>
  <c r="L144"/>
  <c r="M144"/>
  <c r="N144"/>
  <c r="O144"/>
  <c r="P144"/>
  <c r="R144"/>
  <c r="S144"/>
  <c r="U144"/>
  <c r="V144"/>
  <c r="W144"/>
  <c r="X144"/>
  <c r="Y144"/>
  <c r="AB144"/>
  <c r="AC144"/>
  <c r="AD144"/>
  <c r="AE144"/>
  <c r="AF144"/>
  <c r="AH144"/>
  <c r="AJ144"/>
  <c r="AK144"/>
  <c r="AM144"/>
  <c r="AN144"/>
  <c r="AO144"/>
  <c r="AP144"/>
  <c r="AQ144"/>
  <c r="BB144"/>
  <c r="BD144"/>
  <c r="BE144"/>
  <c r="BF144"/>
  <c r="BG144"/>
  <c r="BH144"/>
  <c r="BI144"/>
  <c r="BJ144"/>
  <c r="BL144"/>
  <c r="BM144"/>
  <c r="BN144"/>
  <c r="BO144"/>
  <c r="BP144"/>
  <c r="BR144"/>
  <c r="BS144"/>
  <c r="BT144"/>
  <c r="BU144"/>
  <c r="BV144"/>
  <c r="BW144"/>
  <c r="CM144"/>
  <c r="CN144"/>
  <c r="CO144"/>
  <c r="CP144"/>
  <c r="CQ144"/>
  <c r="CR144"/>
  <c r="CS144"/>
  <c r="CT144"/>
  <c r="CU144"/>
  <c r="CV144"/>
  <c r="CW144"/>
  <c r="CX144"/>
  <c r="CZ144"/>
  <c r="DA144"/>
  <c r="DB144"/>
  <c r="DC144"/>
  <c r="DD144"/>
  <c r="DE144"/>
  <c r="DF144"/>
  <c r="DG144"/>
  <c r="DH144"/>
  <c r="DI144"/>
  <c r="DJ144"/>
  <c r="DK144"/>
  <c r="A145"/>
  <c r="B145"/>
  <c r="C145"/>
  <c r="D145"/>
  <c r="E145"/>
  <c r="F145"/>
  <c r="G145"/>
  <c r="I145"/>
  <c r="J145"/>
  <c r="K145"/>
  <c r="L145"/>
  <c r="M145"/>
  <c r="N145"/>
  <c r="O145"/>
  <c r="P145"/>
  <c r="R145"/>
  <c r="S145"/>
  <c r="U145"/>
  <c r="V145"/>
  <c r="W145"/>
  <c r="X145"/>
  <c r="Y145"/>
  <c r="AB145"/>
  <c r="AC145"/>
  <c r="AD145"/>
  <c r="AE145"/>
  <c r="AF145"/>
  <c r="AH145"/>
  <c r="AJ145"/>
  <c r="AK145"/>
  <c r="AM145"/>
  <c r="AN145"/>
  <c r="AO145"/>
  <c r="AP145"/>
  <c r="AQ145"/>
  <c r="AR145"/>
  <c r="AT145"/>
  <c r="AU145"/>
  <c r="AV145"/>
  <c r="AW145"/>
  <c r="AX145"/>
  <c r="AY145"/>
  <c r="AZ145"/>
  <c r="BA145"/>
  <c r="BB145"/>
  <c r="BD145"/>
  <c r="BE145"/>
  <c r="BF145"/>
  <c r="BG145"/>
  <c r="BH145"/>
  <c r="BI145"/>
  <c r="BJ145"/>
  <c r="BK145"/>
  <c r="BL145"/>
  <c r="BM145"/>
  <c r="BN145"/>
  <c r="BO145"/>
  <c r="BP145"/>
  <c r="BQ145"/>
  <c r="BR145"/>
  <c r="BS145"/>
  <c r="BT145"/>
  <c r="BU145"/>
  <c r="BV145"/>
  <c r="BW145"/>
  <c r="BX145"/>
  <c r="CM145"/>
  <c r="CN145"/>
  <c r="CO145"/>
  <c r="CP145"/>
  <c r="CQ145"/>
  <c r="CR145"/>
  <c r="CS145"/>
  <c r="CT145"/>
  <c r="CU145"/>
  <c r="CV145"/>
  <c r="CW145"/>
  <c r="CX145"/>
  <c r="CY145"/>
  <c r="CZ145"/>
  <c r="DA145"/>
  <c r="DB145"/>
  <c r="DC145"/>
  <c r="DD145"/>
  <c r="DE145"/>
  <c r="DF145"/>
  <c r="DG145"/>
  <c r="DH145"/>
  <c r="DI145"/>
  <c r="DJ145"/>
  <c r="DK145"/>
  <c r="DL145"/>
  <c r="A146"/>
  <c r="B146"/>
  <c r="C146"/>
  <c r="D146"/>
  <c r="E146"/>
  <c r="F146"/>
  <c r="G146"/>
  <c r="H146"/>
  <c r="I146"/>
  <c r="J146"/>
  <c r="K146"/>
  <c r="L146"/>
  <c r="M146"/>
  <c r="N146"/>
  <c r="O146"/>
  <c r="P146"/>
  <c r="R146"/>
  <c r="S146"/>
  <c r="T146"/>
  <c r="U146"/>
  <c r="V146"/>
  <c r="W146"/>
  <c r="X146"/>
  <c r="Y146"/>
  <c r="AA146"/>
  <c r="AB146"/>
  <c r="AC146"/>
  <c r="AD146"/>
  <c r="AE146"/>
  <c r="AF146"/>
  <c r="AH146"/>
  <c r="AI146"/>
  <c r="AJ146"/>
  <c r="AK146"/>
  <c r="AM146"/>
  <c r="AN146"/>
  <c r="AO146"/>
  <c r="AP146"/>
  <c r="AQ146"/>
  <c r="BB146"/>
  <c r="BD146"/>
  <c r="BE146"/>
  <c r="BF146"/>
  <c r="BG146"/>
  <c r="BH146"/>
  <c r="BI146"/>
  <c r="BJ146"/>
  <c r="BL146"/>
  <c r="BM146"/>
  <c r="BN146"/>
  <c r="BO146"/>
  <c r="BP146"/>
  <c r="BR146"/>
  <c r="BS146"/>
  <c r="BT146"/>
  <c r="BU146"/>
  <c r="BV146"/>
  <c r="BW146"/>
  <c r="CM146"/>
  <c r="CN146"/>
  <c r="CO146"/>
  <c r="CP146"/>
  <c r="CQ146"/>
  <c r="CR146"/>
  <c r="CS146"/>
  <c r="CT146"/>
  <c r="CU146"/>
  <c r="CV146"/>
  <c r="CW146"/>
  <c r="CX146"/>
  <c r="CZ146"/>
  <c r="DA146"/>
  <c r="DB146"/>
  <c r="DC146"/>
  <c r="DD146"/>
  <c r="DE146"/>
  <c r="DF146"/>
  <c r="DG146"/>
  <c r="DH146"/>
  <c r="DI146"/>
  <c r="DJ146"/>
  <c r="DK146"/>
  <c r="A147"/>
  <c r="B147"/>
  <c r="C147"/>
  <c r="D147"/>
  <c r="E147"/>
  <c r="F147"/>
  <c r="G147"/>
  <c r="H147"/>
  <c r="I147"/>
  <c r="J147"/>
  <c r="K147"/>
  <c r="L147"/>
  <c r="M147"/>
  <c r="N147"/>
  <c r="O147"/>
  <c r="P147"/>
  <c r="R147"/>
  <c r="S147"/>
  <c r="T147"/>
  <c r="U147"/>
  <c r="V147"/>
  <c r="W147"/>
  <c r="X147"/>
  <c r="Y147"/>
  <c r="AA147"/>
  <c r="AB147"/>
  <c r="AC147"/>
  <c r="AD147"/>
  <c r="AE147"/>
  <c r="AF147"/>
  <c r="AH147"/>
  <c r="AI147"/>
  <c r="AJ147"/>
  <c r="AK147"/>
  <c r="AM147"/>
  <c r="AN147"/>
  <c r="AO147"/>
  <c r="AP147"/>
  <c r="AQ147"/>
  <c r="BB147"/>
  <c r="BD147"/>
  <c r="BE147"/>
  <c r="BF147"/>
  <c r="BG147"/>
  <c r="BH147"/>
  <c r="BI147"/>
  <c r="BJ147"/>
  <c r="BL147"/>
  <c r="BM147"/>
  <c r="BN147"/>
  <c r="BO147"/>
  <c r="BP147"/>
  <c r="BR147"/>
  <c r="BS147"/>
  <c r="BT147"/>
  <c r="BU147"/>
  <c r="BV147"/>
  <c r="BW147"/>
  <c r="CM147"/>
  <c r="CN147"/>
  <c r="CO147"/>
  <c r="CP147"/>
  <c r="CQ147"/>
  <c r="CR147"/>
  <c r="CS147"/>
  <c r="CT147"/>
  <c r="CU147"/>
  <c r="CV147"/>
  <c r="CW147"/>
  <c r="CX147"/>
  <c r="CZ147"/>
  <c r="DA147"/>
  <c r="DB147"/>
  <c r="DC147"/>
  <c r="DD147"/>
  <c r="DE147"/>
  <c r="DF147"/>
  <c r="DG147"/>
  <c r="DH147"/>
  <c r="DI147"/>
  <c r="DJ147"/>
  <c r="DK147"/>
  <c r="A148"/>
  <c r="B148"/>
  <c r="C148"/>
  <c r="D148"/>
  <c r="E148"/>
  <c r="F148"/>
  <c r="G148"/>
  <c r="H148"/>
  <c r="I148"/>
  <c r="J148"/>
  <c r="K148"/>
  <c r="L148"/>
  <c r="M148"/>
  <c r="N148"/>
  <c r="O148"/>
  <c r="P148"/>
  <c r="R148"/>
  <c r="S148"/>
  <c r="T148"/>
  <c r="U148"/>
  <c r="V148"/>
  <c r="W148"/>
  <c r="X148"/>
  <c r="Y148"/>
  <c r="AA148"/>
  <c r="AB148"/>
  <c r="AC148"/>
  <c r="AD148"/>
  <c r="AE148"/>
  <c r="AF148"/>
  <c r="AH148"/>
  <c r="AI148"/>
  <c r="AJ148"/>
  <c r="AK148"/>
  <c r="AM148"/>
  <c r="AN148"/>
  <c r="AO148"/>
  <c r="AP148"/>
  <c r="AQ148"/>
  <c r="BB148"/>
  <c r="BD148"/>
  <c r="BE148"/>
  <c r="BF148"/>
  <c r="BG148"/>
  <c r="BH148"/>
  <c r="BI148"/>
  <c r="BJ148"/>
  <c r="BL148"/>
  <c r="BM148"/>
  <c r="BN148"/>
  <c r="BO148"/>
  <c r="BP148"/>
  <c r="BR148"/>
  <c r="BS148"/>
  <c r="BT148"/>
  <c r="BU148"/>
  <c r="BV148"/>
  <c r="BW148"/>
  <c r="CM148"/>
  <c r="CN148"/>
  <c r="CO148"/>
  <c r="CP148"/>
  <c r="CQ148"/>
  <c r="CR148"/>
  <c r="CS148"/>
  <c r="CT148"/>
  <c r="CU148"/>
  <c r="CV148"/>
  <c r="CW148"/>
  <c r="CX148"/>
  <c r="CZ148"/>
  <c r="DA148"/>
  <c r="DB148"/>
  <c r="DC148"/>
  <c r="DD148"/>
  <c r="DE148"/>
  <c r="DF148"/>
  <c r="DG148"/>
  <c r="DH148"/>
  <c r="DI148"/>
  <c r="DJ148"/>
  <c r="DK148"/>
  <c r="A149"/>
  <c r="B149"/>
  <c r="C149"/>
  <c r="D149"/>
  <c r="E149"/>
  <c r="F149"/>
  <c r="G149"/>
  <c r="H149"/>
  <c r="I149"/>
  <c r="J149"/>
  <c r="K149"/>
  <c r="L149"/>
  <c r="M149"/>
  <c r="N149"/>
  <c r="O149"/>
  <c r="P149"/>
  <c r="R149"/>
  <c r="S149"/>
  <c r="T149"/>
  <c r="U149"/>
  <c r="V149"/>
  <c r="W149"/>
  <c r="X149"/>
  <c r="Y149"/>
  <c r="AA149"/>
  <c r="AB149"/>
  <c r="AC149"/>
  <c r="AD149"/>
  <c r="AE149"/>
  <c r="AF149"/>
  <c r="AH149"/>
  <c r="AI149"/>
  <c r="AJ149"/>
  <c r="AK149"/>
  <c r="AM149"/>
  <c r="AN149"/>
  <c r="AO149"/>
  <c r="AP149"/>
  <c r="AQ149"/>
  <c r="BB149"/>
  <c r="BD149"/>
  <c r="BE149"/>
  <c r="BF149"/>
  <c r="BG149"/>
  <c r="BH149"/>
  <c r="BI149"/>
  <c r="BJ149"/>
  <c r="BL149"/>
  <c r="BM149"/>
  <c r="BN149"/>
  <c r="BO149"/>
  <c r="BP149"/>
  <c r="BR149"/>
  <c r="BS149"/>
  <c r="BT149"/>
  <c r="BU149"/>
  <c r="BV149"/>
  <c r="BW149"/>
  <c r="CM149"/>
  <c r="CN149"/>
  <c r="CO149"/>
  <c r="CP149"/>
  <c r="CQ149"/>
  <c r="CR149"/>
  <c r="CS149"/>
  <c r="CT149"/>
  <c r="CU149"/>
  <c r="CV149"/>
  <c r="CW149"/>
  <c r="CX149"/>
  <c r="CZ149"/>
  <c r="DA149"/>
  <c r="DB149"/>
  <c r="DC149"/>
  <c r="DD149"/>
  <c r="DE149"/>
  <c r="DF149"/>
  <c r="DG149"/>
  <c r="DH149"/>
  <c r="DI149"/>
  <c r="DJ149"/>
  <c r="DK149"/>
  <c r="A150"/>
  <c r="B150"/>
  <c r="C150"/>
  <c r="D150"/>
  <c r="E150"/>
  <c r="F150"/>
  <c r="G150"/>
  <c r="H150"/>
  <c r="I150"/>
  <c r="J150"/>
  <c r="K150"/>
  <c r="L150"/>
  <c r="M150"/>
  <c r="N150"/>
  <c r="O150"/>
  <c r="P150"/>
  <c r="R150"/>
  <c r="S150"/>
  <c r="T150"/>
  <c r="U150"/>
  <c r="V150"/>
  <c r="W150"/>
  <c r="X150"/>
  <c r="Y150"/>
  <c r="AA150"/>
  <c r="AB150"/>
  <c r="AC150"/>
  <c r="AD150"/>
  <c r="AE150"/>
  <c r="AF150"/>
  <c r="AH150"/>
  <c r="AI150"/>
  <c r="AJ150"/>
  <c r="AK150"/>
  <c r="AM150"/>
  <c r="AN150"/>
  <c r="AO150"/>
  <c r="AP150"/>
  <c r="AQ150"/>
  <c r="BB150"/>
  <c r="BD150"/>
  <c r="BE150"/>
  <c r="BF150"/>
  <c r="BG150"/>
  <c r="BH150"/>
  <c r="BI150"/>
  <c r="BJ150"/>
  <c r="BL150"/>
  <c r="BM150"/>
  <c r="BN150"/>
  <c r="BO150"/>
  <c r="BP150"/>
  <c r="BR150"/>
  <c r="BS150"/>
  <c r="BT150"/>
  <c r="BU150"/>
  <c r="BV150"/>
  <c r="BW150"/>
  <c r="CM150"/>
  <c r="CN150"/>
  <c r="CO150"/>
  <c r="CP150"/>
  <c r="CQ150"/>
  <c r="CR150"/>
  <c r="CS150"/>
  <c r="CT150"/>
  <c r="CU150"/>
  <c r="CV150"/>
  <c r="CW150"/>
  <c r="CX150"/>
  <c r="CZ150"/>
  <c r="DA150"/>
  <c r="DB150"/>
  <c r="DC150"/>
  <c r="DD150"/>
  <c r="DE150"/>
  <c r="DF150"/>
  <c r="DG150"/>
  <c r="DH150"/>
  <c r="DI150"/>
  <c r="DJ150"/>
  <c r="DK150"/>
  <c r="A151"/>
  <c r="B151"/>
  <c r="C151"/>
  <c r="D151"/>
  <c r="E151"/>
  <c r="F151"/>
  <c r="G151"/>
  <c r="H151"/>
  <c r="I151"/>
  <c r="J151"/>
  <c r="K151"/>
  <c r="L151"/>
  <c r="M151"/>
  <c r="N151"/>
  <c r="O151"/>
  <c r="P151"/>
  <c r="R151"/>
  <c r="S151"/>
  <c r="T151"/>
  <c r="U151"/>
  <c r="V151"/>
  <c r="W151"/>
  <c r="X151"/>
  <c r="Y151"/>
  <c r="AA151"/>
  <c r="AB151"/>
  <c r="AC151"/>
  <c r="AD151"/>
  <c r="AE151"/>
  <c r="AF151"/>
  <c r="AH151"/>
  <c r="AI151"/>
  <c r="AJ151"/>
  <c r="AK151"/>
  <c r="AM151"/>
  <c r="AN151"/>
  <c r="AO151"/>
  <c r="AP151"/>
  <c r="AQ151"/>
  <c r="AR151"/>
  <c r="BB151"/>
  <c r="BD151"/>
  <c r="BE151"/>
  <c r="BF151"/>
  <c r="BG151"/>
  <c r="BH151"/>
  <c r="BI151"/>
  <c r="BJ151"/>
  <c r="BK151"/>
  <c r="BL151"/>
  <c r="BM151"/>
  <c r="BN151"/>
  <c r="BO151"/>
  <c r="BP151"/>
  <c r="BQ151"/>
  <c r="BR151"/>
  <c r="BS151"/>
  <c r="BT151"/>
  <c r="BU151"/>
  <c r="BV151"/>
  <c r="BW151"/>
  <c r="BX151"/>
  <c r="CM151"/>
  <c r="CN151"/>
  <c r="CO151"/>
  <c r="CP151"/>
  <c r="CQ151"/>
  <c r="CR151"/>
  <c r="CS151"/>
  <c r="CT151"/>
  <c r="CU151"/>
  <c r="CV151"/>
  <c r="CW151"/>
  <c r="CX151"/>
  <c r="CY151"/>
  <c r="CZ151"/>
  <c r="DA151"/>
  <c r="DB151"/>
  <c r="DC151"/>
  <c r="DD151"/>
  <c r="DE151"/>
  <c r="DF151"/>
  <c r="DG151"/>
  <c r="DH151"/>
  <c r="DI151"/>
  <c r="DJ151"/>
  <c r="DK151"/>
  <c r="DL151"/>
  <c r="A152"/>
  <c r="B152"/>
  <c r="C152"/>
  <c r="D152"/>
  <c r="E152"/>
  <c r="F152"/>
  <c r="G152"/>
  <c r="H152"/>
  <c r="I152"/>
  <c r="J152"/>
  <c r="K152"/>
  <c r="L152"/>
  <c r="M152"/>
  <c r="N152"/>
  <c r="O152"/>
  <c r="P152"/>
  <c r="R152"/>
  <c r="S152"/>
  <c r="T152"/>
  <c r="U152"/>
  <c r="V152"/>
  <c r="W152"/>
  <c r="X152"/>
  <c r="Y152"/>
  <c r="AA152"/>
  <c r="AB152"/>
  <c r="AC152"/>
  <c r="AD152"/>
  <c r="AE152"/>
  <c r="AF152"/>
  <c r="AH152"/>
  <c r="AI152"/>
  <c r="AJ152"/>
  <c r="AK152"/>
  <c r="AM152"/>
  <c r="AN152"/>
  <c r="AO152"/>
  <c r="AP152"/>
  <c r="AQ152"/>
  <c r="BB152"/>
  <c r="BD152"/>
  <c r="BE152"/>
  <c r="BF152"/>
  <c r="BG152"/>
  <c r="BH152"/>
  <c r="BI152"/>
  <c r="BJ152"/>
  <c r="BL152"/>
  <c r="BM152"/>
  <c r="BN152"/>
  <c r="BO152"/>
  <c r="BP152"/>
  <c r="BR152"/>
  <c r="BS152"/>
  <c r="BT152"/>
  <c r="BU152"/>
  <c r="BV152"/>
  <c r="BW152"/>
  <c r="CM152"/>
  <c r="CN152"/>
  <c r="CO152"/>
  <c r="CP152"/>
  <c r="CQ152"/>
  <c r="CR152"/>
  <c r="CS152"/>
  <c r="CT152"/>
  <c r="CU152"/>
  <c r="CV152"/>
  <c r="CW152"/>
  <c r="CX152"/>
  <c r="CZ152"/>
  <c r="DA152"/>
  <c r="DB152"/>
  <c r="DC152"/>
  <c r="DD152"/>
  <c r="DE152"/>
  <c r="DF152"/>
  <c r="DG152"/>
  <c r="DH152"/>
  <c r="DI152"/>
  <c r="DJ152"/>
  <c r="DK152"/>
  <c r="A153"/>
  <c r="B153"/>
  <c r="C153"/>
  <c r="D153"/>
  <c r="E153"/>
  <c r="F153"/>
  <c r="G153"/>
  <c r="I153"/>
  <c r="J153"/>
  <c r="K153"/>
  <c r="L153"/>
  <c r="M153"/>
  <c r="N153"/>
  <c r="O153"/>
  <c r="P153"/>
  <c r="R153"/>
  <c r="S153"/>
  <c r="U153"/>
  <c r="V153"/>
  <c r="W153"/>
  <c r="X153"/>
  <c r="Y153"/>
  <c r="AB153"/>
  <c r="AD153"/>
  <c r="AE153"/>
  <c r="AF153"/>
  <c r="AI153"/>
  <c r="AJ153"/>
  <c r="AK153"/>
  <c r="AM153"/>
  <c r="AN153"/>
  <c r="AO153"/>
  <c r="AP153"/>
  <c r="AQ153"/>
  <c r="AS153"/>
  <c r="AT153"/>
  <c r="AU153"/>
  <c r="AV153"/>
  <c r="AW153"/>
  <c r="AX153"/>
  <c r="AY153"/>
  <c r="AZ153"/>
  <c r="BA153"/>
  <c r="BB153"/>
  <c r="BD153"/>
  <c r="BE153"/>
  <c r="BF153"/>
  <c r="BG153"/>
  <c r="BH153"/>
  <c r="BI153"/>
  <c r="BJ153"/>
  <c r="BL153"/>
  <c r="BM153"/>
  <c r="BN153"/>
  <c r="BO153"/>
  <c r="BP153"/>
  <c r="BR153"/>
  <c r="BS153"/>
  <c r="BU153"/>
  <c r="BV153"/>
  <c r="BW153"/>
  <c r="BZ153"/>
  <c r="CA153"/>
  <c r="CB153"/>
  <c r="CC153"/>
  <c r="CD153"/>
  <c r="CE153"/>
  <c r="CF153"/>
  <c r="CG153"/>
  <c r="CH153"/>
  <c r="CI153"/>
  <c r="CJ153"/>
  <c r="CK153"/>
  <c r="CM153"/>
  <c r="CN153"/>
  <c r="CO153"/>
  <c r="CP153"/>
  <c r="CQ153"/>
  <c r="CR153"/>
  <c r="CS153"/>
  <c r="CT153"/>
  <c r="CU153"/>
  <c r="CV153"/>
  <c r="CW153"/>
  <c r="CX153"/>
  <c r="CZ153"/>
  <c r="DA153"/>
  <c r="DB153"/>
  <c r="DC153"/>
  <c r="DD153"/>
  <c r="DE153"/>
  <c r="DF153"/>
  <c r="DG153"/>
  <c r="DH153"/>
  <c r="DI153"/>
  <c r="DJ153"/>
  <c r="DK153"/>
  <c r="A154"/>
  <c r="B154"/>
  <c r="C154"/>
  <c r="D154"/>
  <c r="E154"/>
  <c r="F154"/>
  <c r="G154"/>
  <c r="H154"/>
  <c r="I154"/>
  <c r="J154"/>
  <c r="K154"/>
  <c r="L154"/>
  <c r="M154"/>
  <c r="N154"/>
  <c r="O154"/>
  <c r="P154"/>
  <c r="R154"/>
  <c r="S154"/>
  <c r="U154"/>
  <c r="V154"/>
  <c r="W154"/>
  <c r="X154"/>
  <c r="Y154"/>
  <c r="AB154"/>
  <c r="AD154"/>
  <c r="AE154"/>
  <c r="AF154"/>
  <c r="AI154"/>
  <c r="AJ154"/>
  <c r="AK154"/>
  <c r="AM154"/>
  <c r="AN154"/>
  <c r="AO154"/>
  <c r="AP154"/>
  <c r="AQ154"/>
  <c r="AS154"/>
  <c r="AT154"/>
  <c r="AU154"/>
  <c r="AV154"/>
  <c r="AW154"/>
  <c r="AX154"/>
  <c r="AY154"/>
  <c r="AZ154"/>
  <c r="BA154"/>
  <c r="BB154"/>
  <c r="BD154"/>
  <c r="BE154"/>
  <c r="BF154"/>
  <c r="BG154"/>
  <c r="BH154"/>
  <c r="BI154"/>
  <c r="BJ154"/>
  <c r="BL154"/>
  <c r="BM154"/>
  <c r="BN154"/>
  <c r="BO154"/>
  <c r="BP154"/>
  <c r="BR154"/>
  <c r="BS154"/>
  <c r="BT154"/>
  <c r="BU154"/>
  <c r="BV154"/>
  <c r="BW154"/>
  <c r="BZ154"/>
  <c r="CA154"/>
  <c r="CB154"/>
  <c r="CC154"/>
  <c r="CD154"/>
  <c r="CE154"/>
  <c r="CF154"/>
  <c r="CG154"/>
  <c r="CH154"/>
  <c r="CI154"/>
  <c r="CJ154"/>
  <c r="CK154"/>
  <c r="CM154"/>
  <c r="CN154"/>
  <c r="CO154"/>
  <c r="CP154"/>
  <c r="CQ154"/>
  <c r="CR154"/>
  <c r="CS154"/>
  <c r="CT154"/>
  <c r="CU154"/>
  <c r="CV154"/>
  <c r="CW154"/>
  <c r="CX154"/>
  <c r="CZ154"/>
  <c r="DA154"/>
  <c r="DB154"/>
  <c r="DC154"/>
  <c r="DD154"/>
  <c r="DE154"/>
  <c r="DF154"/>
  <c r="DG154"/>
  <c r="DH154"/>
  <c r="DI154"/>
  <c r="DJ154"/>
  <c r="DK154"/>
  <c r="A155"/>
  <c r="B155"/>
  <c r="C155"/>
  <c r="D155"/>
  <c r="E155"/>
  <c r="F155"/>
  <c r="G155"/>
  <c r="I155"/>
  <c r="J155"/>
  <c r="K155"/>
  <c r="L155"/>
  <c r="M155"/>
  <c r="N155"/>
  <c r="O155"/>
  <c r="P155"/>
  <c r="R155"/>
  <c r="S155"/>
  <c r="U155"/>
  <c r="V155"/>
  <c r="W155"/>
  <c r="X155"/>
  <c r="Y155"/>
  <c r="AB155"/>
  <c r="AD155"/>
  <c r="AE155"/>
  <c r="AF155"/>
  <c r="AI155"/>
  <c r="AJ155"/>
  <c r="AK155"/>
  <c r="AM155"/>
  <c r="AN155"/>
  <c r="AO155"/>
  <c r="AP155"/>
  <c r="AQ155"/>
  <c r="AS155"/>
  <c r="AT155"/>
  <c r="AU155"/>
  <c r="AV155"/>
  <c r="AW155"/>
  <c r="AX155"/>
  <c r="AY155"/>
  <c r="AZ155"/>
  <c r="BA155"/>
  <c r="BB155"/>
  <c r="BD155"/>
  <c r="BE155"/>
  <c r="BF155"/>
  <c r="BG155"/>
  <c r="BH155"/>
  <c r="BI155"/>
  <c r="BJ155"/>
  <c r="BL155"/>
  <c r="BM155"/>
  <c r="BN155"/>
  <c r="BO155"/>
  <c r="BP155"/>
  <c r="BR155"/>
  <c r="BS155"/>
  <c r="BT155"/>
  <c r="BU155"/>
  <c r="BV155"/>
  <c r="BW155"/>
  <c r="BY155"/>
  <c r="BZ155"/>
  <c r="CA155"/>
  <c r="CB155"/>
  <c r="CC155"/>
  <c r="CD155"/>
  <c r="CE155"/>
  <c r="CF155"/>
  <c r="CG155"/>
  <c r="CH155"/>
  <c r="CI155"/>
  <c r="CJ155"/>
  <c r="CK155"/>
  <c r="CM155"/>
  <c r="CN155"/>
  <c r="CO155"/>
  <c r="CP155"/>
  <c r="CQ155"/>
  <c r="CR155"/>
  <c r="CS155"/>
  <c r="CT155"/>
  <c r="CU155"/>
  <c r="CV155"/>
  <c r="CW155"/>
  <c r="CX155"/>
  <c r="CZ155"/>
  <c r="DA155"/>
  <c r="DB155"/>
  <c r="DC155"/>
  <c r="DD155"/>
  <c r="DE155"/>
  <c r="DF155"/>
  <c r="DG155"/>
  <c r="DH155"/>
  <c r="DI155"/>
  <c r="DJ155"/>
  <c r="DK155"/>
  <c r="A156"/>
  <c r="B156"/>
  <c r="C156"/>
  <c r="D156"/>
  <c r="E156"/>
  <c r="F156"/>
  <c r="G156"/>
  <c r="I156"/>
  <c r="J156"/>
  <c r="K156"/>
  <c r="L156"/>
  <c r="M156"/>
  <c r="N156"/>
  <c r="O156"/>
  <c r="P156"/>
  <c r="R156"/>
  <c r="S156"/>
  <c r="U156"/>
  <c r="V156"/>
  <c r="W156"/>
  <c r="X156"/>
  <c r="Y156"/>
  <c r="AB156"/>
  <c r="AD156"/>
  <c r="AE156"/>
  <c r="AF156"/>
  <c r="AI156"/>
  <c r="AJ156"/>
  <c r="AK156"/>
  <c r="AM156"/>
  <c r="AN156"/>
  <c r="AO156"/>
  <c r="AP156"/>
  <c r="AQ156"/>
  <c r="AS156"/>
  <c r="AT156"/>
  <c r="AU156"/>
  <c r="AV156"/>
  <c r="AW156"/>
  <c r="AX156"/>
  <c r="AY156"/>
  <c r="AZ156"/>
  <c r="BA156"/>
  <c r="BB156"/>
  <c r="BD156"/>
  <c r="BE156"/>
  <c r="BF156"/>
  <c r="BG156"/>
  <c r="BH156"/>
  <c r="BI156"/>
  <c r="BJ156"/>
  <c r="BL156"/>
  <c r="BM156"/>
  <c r="BN156"/>
  <c r="BO156"/>
  <c r="BP156"/>
  <c r="BR156"/>
  <c r="BS156"/>
  <c r="BT156"/>
  <c r="BU156"/>
  <c r="BV156"/>
  <c r="BW156"/>
  <c r="BY156"/>
  <c r="BZ156"/>
  <c r="CA156"/>
  <c r="CB156"/>
  <c r="CC156"/>
  <c r="CD156"/>
  <c r="CE156"/>
  <c r="CF156"/>
  <c r="CG156"/>
  <c r="CH156"/>
  <c r="CI156"/>
  <c r="CJ156"/>
  <c r="CK156"/>
  <c r="CM156"/>
  <c r="CN156"/>
  <c r="CO156"/>
  <c r="CP156"/>
  <c r="CQ156"/>
  <c r="CR156"/>
  <c r="CS156"/>
  <c r="CT156"/>
  <c r="CU156"/>
  <c r="CV156"/>
  <c r="CW156"/>
  <c r="CX156"/>
  <c r="CZ156"/>
  <c r="DA156"/>
  <c r="DB156"/>
  <c r="DC156"/>
  <c r="DD156"/>
  <c r="DE156"/>
  <c r="DF156"/>
  <c r="DG156"/>
  <c r="DH156"/>
  <c r="DI156"/>
  <c r="DJ156"/>
  <c r="DK156"/>
  <c r="A157"/>
  <c r="B157"/>
  <c r="C157"/>
  <c r="D157"/>
  <c r="E157"/>
  <c r="F157"/>
  <c r="G157"/>
  <c r="I157"/>
  <c r="J157"/>
  <c r="K157"/>
  <c r="L157"/>
  <c r="M157"/>
  <c r="N157"/>
  <c r="O157"/>
  <c r="P157"/>
  <c r="R157"/>
  <c r="S157"/>
  <c r="U157"/>
  <c r="V157"/>
  <c r="W157"/>
  <c r="X157"/>
  <c r="Y157"/>
  <c r="AB157"/>
  <c r="AD157"/>
  <c r="AE157"/>
  <c r="AF157"/>
  <c r="AI157"/>
  <c r="AJ157"/>
  <c r="AK157"/>
  <c r="AM157"/>
  <c r="AN157"/>
  <c r="AO157"/>
  <c r="AP157"/>
  <c r="AQ157"/>
  <c r="AS157"/>
  <c r="AT157"/>
  <c r="AU157"/>
  <c r="AV157"/>
  <c r="AW157"/>
  <c r="AX157"/>
  <c r="AY157"/>
  <c r="AZ157"/>
  <c r="BA157"/>
  <c r="BB157"/>
  <c r="BD157"/>
  <c r="BE157"/>
  <c r="BF157"/>
  <c r="BG157"/>
  <c r="BH157"/>
  <c r="BI157"/>
  <c r="BJ157"/>
  <c r="BL157"/>
  <c r="BM157"/>
  <c r="BN157"/>
  <c r="BO157"/>
  <c r="BP157"/>
  <c r="BR157"/>
  <c r="BS157"/>
  <c r="BT157"/>
  <c r="BU157"/>
  <c r="BV157"/>
  <c r="BW157"/>
  <c r="BY157"/>
  <c r="BZ157"/>
  <c r="CA157"/>
  <c r="CB157"/>
  <c r="CC157"/>
  <c r="CD157"/>
  <c r="CE157"/>
  <c r="CF157"/>
  <c r="CG157"/>
  <c r="CH157"/>
  <c r="CI157"/>
  <c r="CJ157"/>
  <c r="CK157"/>
  <c r="CM157"/>
  <c r="CN157"/>
  <c r="CO157"/>
  <c r="CP157"/>
  <c r="CQ157"/>
  <c r="CR157"/>
  <c r="CS157"/>
  <c r="CT157"/>
  <c r="CU157"/>
  <c r="CV157"/>
  <c r="CW157"/>
  <c r="CX157"/>
  <c r="CZ157"/>
  <c r="DA157"/>
  <c r="DB157"/>
  <c r="DC157"/>
  <c r="DD157"/>
  <c r="DE157"/>
  <c r="DF157"/>
  <c r="DG157"/>
  <c r="DH157"/>
  <c r="DI157"/>
  <c r="DJ157"/>
  <c r="DK157"/>
  <c r="A158"/>
  <c r="B158"/>
  <c r="C158"/>
  <c r="D158"/>
  <c r="E158"/>
  <c r="F158"/>
  <c r="G158"/>
  <c r="I158"/>
  <c r="J158"/>
  <c r="K158"/>
  <c r="L158"/>
  <c r="M158"/>
  <c r="N158"/>
  <c r="O158"/>
  <c r="P158"/>
  <c r="R158"/>
  <c r="S158"/>
  <c r="U158"/>
  <c r="V158"/>
  <c r="W158"/>
  <c r="X158"/>
  <c r="Y158"/>
  <c r="AB158"/>
  <c r="AD158"/>
  <c r="AE158"/>
  <c r="AF158"/>
  <c r="AI158"/>
  <c r="AJ158"/>
  <c r="AK158"/>
  <c r="AM158"/>
  <c r="AN158"/>
  <c r="AO158"/>
  <c r="AP158"/>
  <c r="AQ158"/>
  <c r="AS158"/>
  <c r="AT158"/>
  <c r="AU158"/>
  <c r="AV158"/>
  <c r="AW158"/>
  <c r="AX158"/>
  <c r="AY158"/>
  <c r="AZ158"/>
  <c r="BA158"/>
  <c r="BB158"/>
  <c r="BD158"/>
  <c r="BE158"/>
  <c r="BF158"/>
  <c r="BG158"/>
  <c r="BH158"/>
  <c r="BI158"/>
  <c r="BJ158"/>
  <c r="BL158"/>
  <c r="BM158"/>
  <c r="BN158"/>
  <c r="BO158"/>
  <c r="BP158"/>
  <c r="BR158"/>
  <c r="BS158"/>
  <c r="BT158"/>
  <c r="BU158"/>
  <c r="BV158"/>
  <c r="BW158"/>
  <c r="BY158"/>
  <c r="BZ158"/>
  <c r="CA158"/>
  <c r="CB158"/>
  <c r="CC158"/>
  <c r="CD158"/>
  <c r="CE158"/>
  <c r="CF158"/>
  <c r="CG158"/>
  <c r="CH158"/>
  <c r="CI158"/>
  <c r="CJ158"/>
  <c r="CK158"/>
  <c r="CM158"/>
  <c r="CN158"/>
  <c r="CO158"/>
  <c r="CP158"/>
  <c r="CQ158"/>
  <c r="CR158"/>
  <c r="CS158"/>
  <c r="CT158"/>
  <c r="CU158"/>
  <c r="CV158"/>
  <c r="CW158"/>
  <c r="CX158"/>
  <c r="CZ158"/>
  <c r="DA158"/>
  <c r="DB158"/>
  <c r="DC158"/>
  <c r="DD158"/>
  <c r="DE158"/>
  <c r="DF158"/>
  <c r="DG158"/>
  <c r="DH158"/>
  <c r="DI158"/>
  <c r="DJ158"/>
  <c r="DK158"/>
  <c r="A159"/>
  <c r="B159"/>
  <c r="C159"/>
  <c r="D159"/>
  <c r="E159"/>
  <c r="F159"/>
  <c r="G159"/>
  <c r="I159"/>
  <c r="J159"/>
  <c r="K159"/>
  <c r="L159"/>
  <c r="M159"/>
  <c r="N159"/>
  <c r="O159"/>
  <c r="P159"/>
  <c r="R159"/>
  <c r="S159"/>
  <c r="U159"/>
  <c r="V159"/>
  <c r="W159"/>
  <c r="X159"/>
  <c r="Y159"/>
  <c r="AA159"/>
  <c r="AB159"/>
  <c r="AD159"/>
  <c r="AE159"/>
  <c r="AF159"/>
  <c r="AI159"/>
  <c r="AJ159"/>
  <c r="AK159"/>
  <c r="AM159"/>
  <c r="AN159"/>
  <c r="AO159"/>
  <c r="AP159"/>
  <c r="AQ159"/>
  <c r="AS159"/>
  <c r="AT159"/>
  <c r="AU159"/>
  <c r="AV159"/>
  <c r="AW159"/>
  <c r="AX159"/>
  <c r="AY159"/>
  <c r="AZ159"/>
  <c r="BA159"/>
  <c r="BB159"/>
  <c r="BD159"/>
  <c r="BE159"/>
  <c r="BF159"/>
  <c r="BG159"/>
  <c r="BH159"/>
  <c r="BI159"/>
  <c r="BJ159"/>
  <c r="BL159"/>
  <c r="BM159"/>
  <c r="BN159"/>
  <c r="BO159"/>
  <c r="BP159"/>
  <c r="BR159"/>
  <c r="BS159"/>
  <c r="BT159"/>
  <c r="BU159"/>
  <c r="BV159"/>
  <c r="BW159"/>
  <c r="BZ159"/>
  <c r="CA159"/>
  <c r="CB159"/>
  <c r="CC159"/>
  <c r="CD159"/>
  <c r="CE159"/>
  <c r="CF159"/>
  <c r="CG159"/>
  <c r="CH159"/>
  <c r="CI159"/>
  <c r="CJ159"/>
  <c r="CK159"/>
  <c r="CM159"/>
  <c r="CN159"/>
  <c r="CO159"/>
  <c r="CP159"/>
  <c r="CQ159"/>
  <c r="CR159"/>
  <c r="CS159"/>
  <c r="CT159"/>
  <c r="CU159"/>
  <c r="CV159"/>
  <c r="CW159"/>
  <c r="CX159"/>
  <c r="CZ159"/>
  <c r="DA159"/>
  <c r="DB159"/>
  <c r="DC159"/>
  <c r="DD159"/>
  <c r="DE159"/>
  <c r="DF159"/>
  <c r="DG159"/>
  <c r="DH159"/>
  <c r="DI159"/>
  <c r="DJ159"/>
  <c r="DK159"/>
  <c r="A160"/>
  <c r="B160"/>
  <c r="C160"/>
  <c r="D160"/>
  <c r="E160"/>
  <c r="F160"/>
  <c r="G160"/>
  <c r="I160"/>
  <c r="J160"/>
  <c r="K160"/>
  <c r="L160"/>
  <c r="M160"/>
  <c r="N160"/>
  <c r="O160"/>
  <c r="P160"/>
  <c r="R160"/>
  <c r="S160"/>
  <c r="U160"/>
  <c r="V160"/>
  <c r="W160"/>
  <c r="X160"/>
  <c r="Y160"/>
  <c r="AB160"/>
  <c r="AD160"/>
  <c r="AE160"/>
  <c r="AF160"/>
  <c r="AI160"/>
  <c r="AJ160"/>
  <c r="AK160"/>
  <c r="AM160"/>
  <c r="AN160"/>
  <c r="AO160"/>
  <c r="AP160"/>
  <c r="AQ160"/>
  <c r="AS160"/>
  <c r="AT160"/>
  <c r="AU160"/>
  <c r="AV160"/>
  <c r="AW160"/>
  <c r="AX160"/>
  <c r="AY160"/>
  <c r="AZ160"/>
  <c r="BA160"/>
  <c r="BB160"/>
  <c r="BD160"/>
  <c r="BE160"/>
  <c r="BF160"/>
  <c r="BG160"/>
  <c r="BH160"/>
  <c r="BI160"/>
  <c r="BJ160"/>
  <c r="BL160"/>
  <c r="BM160"/>
  <c r="BN160"/>
  <c r="BO160"/>
  <c r="BP160"/>
  <c r="BR160"/>
  <c r="BS160"/>
  <c r="BT160"/>
  <c r="BU160"/>
  <c r="BV160"/>
  <c r="BW160"/>
  <c r="BZ160"/>
  <c r="CA160"/>
  <c r="CB160"/>
  <c r="CC160"/>
  <c r="CD160"/>
  <c r="CE160"/>
  <c r="CF160"/>
  <c r="CG160"/>
  <c r="CH160"/>
  <c r="CI160"/>
  <c r="CJ160"/>
  <c r="CK160"/>
  <c r="CM160"/>
  <c r="CN160"/>
  <c r="CO160"/>
  <c r="CP160"/>
  <c r="CQ160"/>
  <c r="CR160"/>
  <c r="CS160"/>
  <c r="CT160"/>
  <c r="CU160"/>
  <c r="CV160"/>
  <c r="CW160"/>
  <c r="CX160"/>
  <c r="CZ160"/>
  <c r="DA160"/>
  <c r="DB160"/>
  <c r="DC160"/>
  <c r="DD160"/>
  <c r="DE160"/>
  <c r="DF160"/>
  <c r="DG160"/>
  <c r="DH160"/>
  <c r="DI160"/>
  <c r="DJ160"/>
  <c r="DK160"/>
  <c r="A161"/>
  <c r="B161"/>
  <c r="C161"/>
  <c r="D161"/>
  <c r="E161"/>
  <c r="F161"/>
  <c r="G161"/>
  <c r="I161"/>
  <c r="J161"/>
  <c r="K161"/>
  <c r="L161"/>
  <c r="M161"/>
  <c r="N161"/>
  <c r="O161"/>
  <c r="P161"/>
  <c r="R161"/>
  <c r="S161"/>
  <c r="U161"/>
  <c r="V161"/>
  <c r="W161"/>
  <c r="X161"/>
  <c r="Y161"/>
  <c r="AA161"/>
  <c r="AB161"/>
  <c r="AD161"/>
  <c r="AE161"/>
  <c r="AF161"/>
  <c r="AI161"/>
  <c r="AJ161"/>
  <c r="AK161"/>
  <c r="AM161"/>
  <c r="AN161"/>
  <c r="AO161"/>
  <c r="AP161"/>
  <c r="AQ161"/>
  <c r="AS161"/>
  <c r="AT161"/>
  <c r="AU161"/>
  <c r="AV161"/>
  <c r="AW161"/>
  <c r="AX161"/>
  <c r="AY161"/>
  <c r="AZ161"/>
  <c r="BA161"/>
  <c r="BB161"/>
  <c r="BD161"/>
  <c r="BE161"/>
  <c r="BF161"/>
  <c r="BG161"/>
  <c r="BH161"/>
  <c r="BI161"/>
  <c r="BJ161"/>
  <c r="BL161"/>
  <c r="BM161"/>
  <c r="BN161"/>
  <c r="BO161"/>
  <c r="BP161"/>
  <c r="BR161"/>
  <c r="BS161"/>
  <c r="BT161"/>
  <c r="BU161"/>
  <c r="BV161"/>
  <c r="BW161"/>
  <c r="BZ161"/>
  <c r="CA161"/>
  <c r="CB161"/>
  <c r="CC161"/>
  <c r="CD161"/>
  <c r="CE161"/>
  <c r="CF161"/>
  <c r="CG161"/>
  <c r="CH161"/>
  <c r="CI161"/>
  <c r="CJ161"/>
  <c r="CK161"/>
  <c r="CM161"/>
  <c r="CN161"/>
  <c r="CO161"/>
  <c r="CP161"/>
  <c r="CQ161"/>
  <c r="CR161"/>
  <c r="CS161"/>
  <c r="CT161"/>
  <c r="CU161"/>
  <c r="CV161"/>
  <c r="CW161"/>
  <c r="CX161"/>
  <c r="CZ161"/>
  <c r="DA161"/>
  <c r="DB161"/>
  <c r="DC161"/>
  <c r="DD161"/>
  <c r="DE161"/>
  <c r="DF161"/>
  <c r="DG161"/>
  <c r="DH161"/>
  <c r="DI161"/>
  <c r="DJ161"/>
  <c r="DK161"/>
  <c r="A162"/>
  <c r="B162"/>
  <c r="C162"/>
  <c r="D162"/>
  <c r="E162"/>
  <c r="F162"/>
  <c r="G162"/>
  <c r="H162"/>
  <c r="I162"/>
  <c r="J162"/>
  <c r="K162"/>
  <c r="L162"/>
  <c r="M162"/>
  <c r="N162"/>
  <c r="O162"/>
  <c r="P162"/>
  <c r="R162"/>
  <c r="S162"/>
  <c r="U162"/>
  <c r="V162"/>
  <c r="W162"/>
  <c r="X162"/>
  <c r="Y162"/>
  <c r="AA162"/>
  <c r="AB162"/>
  <c r="AC162"/>
  <c r="AD162"/>
  <c r="AE162"/>
  <c r="AF162"/>
  <c r="AI162"/>
  <c r="AJ162"/>
  <c r="AK162"/>
  <c r="AM162"/>
  <c r="AN162"/>
  <c r="AO162"/>
  <c r="AP162"/>
  <c r="AQ162"/>
  <c r="AS162"/>
  <c r="AT162"/>
  <c r="AU162"/>
  <c r="AV162"/>
  <c r="AW162"/>
  <c r="AX162"/>
  <c r="AY162"/>
  <c r="AZ162"/>
  <c r="BA162"/>
  <c r="BB162"/>
  <c r="BD162"/>
  <c r="BE162"/>
  <c r="BF162"/>
  <c r="BG162"/>
  <c r="BH162"/>
  <c r="BI162"/>
  <c r="BJ162"/>
  <c r="BL162"/>
  <c r="BM162"/>
  <c r="BN162"/>
  <c r="BO162"/>
  <c r="BP162"/>
  <c r="BR162"/>
  <c r="BS162"/>
  <c r="BT162"/>
  <c r="BU162"/>
  <c r="BV162"/>
  <c r="BW162"/>
  <c r="BZ162"/>
  <c r="CA162"/>
  <c r="CB162"/>
  <c r="CC162"/>
  <c r="CD162"/>
  <c r="CE162"/>
  <c r="CF162"/>
  <c r="CG162"/>
  <c r="CH162"/>
  <c r="CI162"/>
  <c r="CJ162"/>
  <c r="CK162"/>
  <c r="CM162"/>
  <c r="CN162"/>
  <c r="CO162"/>
  <c r="CP162"/>
  <c r="CQ162"/>
  <c r="CR162"/>
  <c r="CS162"/>
  <c r="CT162"/>
  <c r="CU162"/>
  <c r="CV162"/>
  <c r="CW162"/>
  <c r="CX162"/>
  <c r="CZ162"/>
  <c r="DA162"/>
  <c r="DB162"/>
  <c r="DC162"/>
  <c r="DD162"/>
  <c r="DE162"/>
  <c r="DF162"/>
  <c r="DG162"/>
  <c r="DH162"/>
  <c r="DI162"/>
  <c r="DJ162"/>
  <c r="DK162"/>
  <c r="A163"/>
  <c r="B163"/>
  <c r="C163"/>
  <c r="D163"/>
  <c r="E163"/>
  <c r="F163"/>
  <c r="G163"/>
  <c r="I163"/>
  <c r="J163"/>
  <c r="K163"/>
  <c r="L163"/>
  <c r="M163"/>
  <c r="N163"/>
  <c r="O163"/>
  <c r="P163"/>
  <c r="R163"/>
  <c r="S163"/>
  <c r="U163"/>
  <c r="V163"/>
  <c r="W163"/>
  <c r="X163"/>
  <c r="Y163"/>
  <c r="AB163"/>
  <c r="AD163"/>
  <c r="AE163"/>
  <c r="AF163"/>
  <c r="AI163"/>
  <c r="AJ163"/>
  <c r="AK163"/>
  <c r="AM163"/>
  <c r="AN163"/>
  <c r="AO163"/>
  <c r="AP163"/>
  <c r="AQ163"/>
  <c r="AS163"/>
  <c r="AT163"/>
  <c r="AU163"/>
  <c r="AV163"/>
  <c r="AW163"/>
  <c r="AX163"/>
  <c r="AY163"/>
  <c r="AZ163"/>
  <c r="BA163"/>
  <c r="BB163"/>
  <c r="BD163"/>
  <c r="BE163"/>
  <c r="BF163"/>
  <c r="BG163"/>
  <c r="BH163"/>
  <c r="BI163"/>
  <c r="BJ163"/>
  <c r="BL163"/>
  <c r="BM163"/>
  <c r="BN163"/>
  <c r="BO163"/>
  <c r="BP163"/>
  <c r="BR163"/>
  <c r="BS163"/>
  <c r="BT163"/>
  <c r="BU163"/>
  <c r="BV163"/>
  <c r="BW163"/>
  <c r="BZ163"/>
  <c r="CA163"/>
  <c r="CB163"/>
  <c r="CC163"/>
  <c r="CD163"/>
  <c r="CE163"/>
  <c r="CF163"/>
  <c r="CG163"/>
  <c r="CH163"/>
  <c r="CI163"/>
  <c r="CJ163"/>
  <c r="CK163"/>
  <c r="CM163"/>
  <c r="CN163"/>
  <c r="CO163"/>
  <c r="CP163"/>
  <c r="CQ163"/>
  <c r="CR163"/>
  <c r="CS163"/>
  <c r="CT163"/>
  <c r="CU163"/>
  <c r="CV163"/>
  <c r="CW163"/>
  <c r="CX163"/>
  <c r="CZ163"/>
  <c r="DA163"/>
  <c r="DB163"/>
  <c r="DC163"/>
  <c r="DD163"/>
  <c r="DE163"/>
  <c r="DF163"/>
  <c r="DG163"/>
  <c r="DH163"/>
  <c r="DI163"/>
  <c r="DJ163"/>
  <c r="DK163"/>
  <c r="A164"/>
  <c r="B164"/>
  <c r="C164"/>
  <c r="D164"/>
  <c r="E164"/>
  <c r="F164"/>
  <c r="G164"/>
  <c r="H164"/>
  <c r="I164"/>
  <c r="J164"/>
  <c r="K164"/>
  <c r="L164"/>
  <c r="M164"/>
  <c r="N164"/>
  <c r="O164"/>
  <c r="P164"/>
  <c r="R164"/>
  <c r="S164"/>
  <c r="U164"/>
  <c r="V164"/>
  <c r="W164"/>
  <c r="X164"/>
  <c r="Y164"/>
  <c r="AA164"/>
  <c r="AB164"/>
  <c r="AC164"/>
  <c r="AD164"/>
  <c r="AE164"/>
  <c r="AF164"/>
  <c r="AI164"/>
  <c r="AJ164"/>
  <c r="AK164"/>
  <c r="AM164"/>
  <c r="AN164"/>
  <c r="AO164"/>
  <c r="AP164"/>
  <c r="AQ164"/>
  <c r="AS164"/>
  <c r="AT164"/>
  <c r="AU164"/>
  <c r="AV164"/>
  <c r="AW164"/>
  <c r="AX164"/>
  <c r="AY164"/>
  <c r="AZ164"/>
  <c r="BA164"/>
  <c r="BB164"/>
  <c r="BD164"/>
  <c r="BE164"/>
  <c r="BF164"/>
  <c r="BG164"/>
  <c r="BH164"/>
  <c r="BI164"/>
  <c r="BJ164"/>
  <c r="BL164"/>
  <c r="BM164"/>
  <c r="BN164"/>
  <c r="BO164"/>
  <c r="BP164"/>
  <c r="BR164"/>
  <c r="BS164"/>
  <c r="BT164"/>
  <c r="BU164"/>
  <c r="BV164"/>
  <c r="BW164"/>
  <c r="BZ164"/>
  <c r="CA164"/>
  <c r="CB164"/>
  <c r="CC164"/>
  <c r="CD164"/>
  <c r="CE164"/>
  <c r="CF164"/>
  <c r="CG164"/>
  <c r="CH164"/>
  <c r="CI164"/>
  <c r="CJ164"/>
  <c r="CK164"/>
  <c r="CM164"/>
  <c r="CN164"/>
  <c r="CO164"/>
  <c r="CP164"/>
  <c r="CQ164"/>
  <c r="CR164"/>
  <c r="CS164"/>
  <c r="CT164"/>
  <c r="CU164"/>
  <c r="CV164"/>
  <c r="CW164"/>
  <c r="CX164"/>
  <c r="CZ164"/>
  <c r="DA164"/>
  <c r="DB164"/>
  <c r="DC164"/>
  <c r="DD164"/>
  <c r="DE164"/>
  <c r="DF164"/>
  <c r="DG164"/>
  <c r="DH164"/>
  <c r="DI164"/>
  <c r="DJ164"/>
  <c r="DK164"/>
  <c r="A165"/>
  <c r="B165"/>
  <c r="C165"/>
  <c r="D165"/>
  <c r="E165"/>
  <c r="F165"/>
  <c r="G165"/>
  <c r="H165"/>
  <c r="I165"/>
  <c r="J165"/>
  <c r="K165"/>
  <c r="L165"/>
  <c r="M165"/>
  <c r="N165"/>
  <c r="O165"/>
  <c r="P165"/>
  <c r="R165"/>
  <c r="S165"/>
  <c r="U165"/>
  <c r="V165"/>
  <c r="W165"/>
  <c r="X165"/>
  <c r="Y165"/>
  <c r="AA165"/>
  <c r="AB165"/>
  <c r="AC165"/>
  <c r="AD165"/>
  <c r="AE165"/>
  <c r="AF165"/>
  <c r="AI165"/>
  <c r="AJ165"/>
  <c r="AK165"/>
  <c r="AM165"/>
  <c r="AN165"/>
  <c r="AO165"/>
  <c r="AP165"/>
  <c r="AQ165"/>
  <c r="AS165"/>
  <c r="AT165"/>
  <c r="AU165"/>
  <c r="AV165"/>
  <c r="AW165"/>
  <c r="AX165"/>
  <c r="AY165"/>
  <c r="AZ165"/>
  <c r="BA165"/>
  <c r="BB165"/>
  <c r="BD165"/>
  <c r="BE165"/>
  <c r="BF165"/>
  <c r="BG165"/>
  <c r="BH165"/>
  <c r="BI165"/>
  <c r="BJ165"/>
  <c r="BL165"/>
  <c r="BM165"/>
  <c r="BN165"/>
  <c r="BO165"/>
  <c r="BP165"/>
  <c r="BR165"/>
  <c r="BS165"/>
  <c r="BT165"/>
  <c r="BU165"/>
  <c r="BV165"/>
  <c r="BW165"/>
  <c r="BZ165"/>
  <c r="CA165"/>
  <c r="CB165"/>
  <c r="CC165"/>
  <c r="CD165"/>
  <c r="CE165"/>
  <c r="CF165"/>
  <c r="CG165"/>
  <c r="CH165"/>
  <c r="CI165"/>
  <c r="CJ165"/>
  <c r="CK165"/>
  <c r="CM165"/>
  <c r="CN165"/>
  <c r="CO165"/>
  <c r="CP165"/>
  <c r="CQ165"/>
  <c r="CR165"/>
  <c r="CS165"/>
  <c r="CT165"/>
  <c r="CU165"/>
  <c r="CV165"/>
  <c r="CW165"/>
  <c r="CX165"/>
  <c r="CZ165"/>
  <c r="DA165"/>
  <c r="DB165"/>
  <c r="DC165"/>
  <c r="DD165"/>
  <c r="DE165"/>
  <c r="DF165"/>
  <c r="DG165"/>
  <c r="DH165"/>
  <c r="DI165"/>
  <c r="DJ165"/>
  <c r="DK165"/>
  <c r="A166"/>
  <c r="B166"/>
  <c r="C166"/>
  <c r="D166"/>
  <c r="E166"/>
  <c r="F166"/>
  <c r="G166"/>
  <c r="H166"/>
  <c r="I166"/>
  <c r="J166"/>
  <c r="K166"/>
  <c r="L166"/>
  <c r="M166"/>
  <c r="N166"/>
  <c r="O166"/>
  <c r="P166"/>
  <c r="R166"/>
  <c r="S166"/>
  <c r="U166"/>
  <c r="V166"/>
  <c r="W166"/>
  <c r="X166"/>
  <c r="Y166"/>
  <c r="AA166"/>
  <c r="AB166"/>
  <c r="AC166"/>
  <c r="AD166"/>
  <c r="AE166"/>
  <c r="AF166"/>
  <c r="AI166"/>
  <c r="AJ166"/>
  <c r="AK166"/>
  <c r="AM166"/>
  <c r="AN166"/>
  <c r="AO166"/>
  <c r="AP166"/>
  <c r="AQ166"/>
  <c r="AS166"/>
  <c r="AT166"/>
  <c r="AU166"/>
  <c r="AV166"/>
  <c r="AW166"/>
  <c r="AX166"/>
  <c r="AY166"/>
  <c r="AZ166"/>
  <c r="BA166"/>
  <c r="BB166"/>
  <c r="BD166"/>
  <c r="BE166"/>
  <c r="BF166"/>
  <c r="BG166"/>
  <c r="BH166"/>
  <c r="BI166"/>
  <c r="BJ166"/>
  <c r="BL166"/>
  <c r="BM166"/>
  <c r="BN166"/>
  <c r="BO166"/>
  <c r="BP166"/>
  <c r="BR166"/>
  <c r="BS166"/>
  <c r="BT166"/>
  <c r="BU166"/>
  <c r="BV166"/>
  <c r="BW166"/>
  <c r="BZ166"/>
  <c r="CA166"/>
  <c r="CB166"/>
  <c r="CC166"/>
  <c r="CD166"/>
  <c r="CE166"/>
  <c r="CF166"/>
  <c r="CG166"/>
  <c r="CH166"/>
  <c r="CI166"/>
  <c r="CJ166"/>
  <c r="CK166"/>
  <c r="CM166"/>
  <c r="CN166"/>
  <c r="CO166"/>
  <c r="CP166"/>
  <c r="CQ166"/>
  <c r="CR166"/>
  <c r="CS166"/>
  <c r="CT166"/>
  <c r="CU166"/>
  <c r="CV166"/>
  <c r="CW166"/>
  <c r="CX166"/>
  <c r="CZ166"/>
  <c r="DA166"/>
  <c r="DB166"/>
  <c r="DC166"/>
  <c r="DD166"/>
  <c r="DE166"/>
  <c r="DF166"/>
  <c r="DG166"/>
  <c r="DH166"/>
  <c r="DI166"/>
  <c r="DJ166"/>
  <c r="DK166"/>
  <c r="A167"/>
  <c r="B167"/>
  <c r="C167"/>
  <c r="D167"/>
  <c r="E167"/>
  <c r="F167"/>
  <c r="G167"/>
  <c r="I167"/>
  <c r="J167"/>
  <c r="K167"/>
  <c r="L167"/>
  <c r="M167"/>
  <c r="N167"/>
  <c r="O167"/>
  <c r="P167"/>
  <c r="R167"/>
  <c r="S167"/>
  <c r="U167"/>
  <c r="V167"/>
  <c r="W167"/>
  <c r="X167"/>
  <c r="Y167"/>
  <c r="AA167"/>
  <c r="AB167"/>
  <c r="AD167"/>
  <c r="AE167"/>
  <c r="AF167"/>
  <c r="AI167"/>
  <c r="AJ167"/>
  <c r="AK167"/>
  <c r="AM167"/>
  <c r="AN167"/>
  <c r="AO167"/>
  <c r="AP167"/>
  <c r="AQ167"/>
  <c r="AS167"/>
  <c r="AT167"/>
  <c r="AU167"/>
  <c r="AV167"/>
  <c r="AW167"/>
  <c r="AX167"/>
  <c r="AY167"/>
  <c r="AZ167"/>
  <c r="BA167"/>
  <c r="BB167"/>
  <c r="BD167"/>
  <c r="BE167"/>
  <c r="BF167"/>
  <c r="BG167"/>
  <c r="BH167"/>
  <c r="BI167"/>
  <c r="BJ167"/>
  <c r="BL167"/>
  <c r="BM167"/>
  <c r="BN167"/>
  <c r="BO167"/>
  <c r="BP167"/>
  <c r="BR167"/>
  <c r="BS167"/>
  <c r="BT167"/>
  <c r="BU167"/>
  <c r="BV167"/>
  <c r="BW167"/>
  <c r="BZ167"/>
  <c r="CA167"/>
  <c r="CB167"/>
  <c r="CC167"/>
  <c r="CD167"/>
  <c r="CE167"/>
  <c r="CF167"/>
  <c r="CG167"/>
  <c r="CH167"/>
  <c r="CI167"/>
  <c r="CJ167"/>
  <c r="CK167"/>
  <c r="CM167"/>
  <c r="CN167"/>
  <c r="CO167"/>
  <c r="CP167"/>
  <c r="CQ167"/>
  <c r="CR167"/>
  <c r="CS167"/>
  <c r="CT167"/>
  <c r="CU167"/>
  <c r="CV167"/>
  <c r="CW167"/>
  <c r="CX167"/>
  <c r="CZ167"/>
  <c r="DA167"/>
  <c r="DB167"/>
  <c r="DC167"/>
  <c r="DD167"/>
  <c r="DE167"/>
  <c r="DF167"/>
  <c r="DG167"/>
  <c r="DH167"/>
  <c r="DI167"/>
  <c r="DJ167"/>
  <c r="DK167"/>
  <c r="A168"/>
  <c r="B168"/>
  <c r="C168"/>
  <c r="D168"/>
  <c r="E168"/>
  <c r="F168"/>
  <c r="G168"/>
  <c r="H168"/>
  <c r="I168"/>
  <c r="J168"/>
  <c r="K168"/>
  <c r="L168"/>
  <c r="M168"/>
  <c r="N168"/>
  <c r="O168"/>
  <c r="P168"/>
  <c r="R168"/>
  <c r="S168"/>
  <c r="U168"/>
  <c r="V168"/>
  <c r="W168"/>
  <c r="X168"/>
  <c r="Y168"/>
  <c r="AA168"/>
  <c r="AB168"/>
  <c r="AC168"/>
  <c r="AD168"/>
  <c r="AE168"/>
  <c r="AF168"/>
  <c r="AI168"/>
  <c r="AJ168"/>
  <c r="AK168"/>
  <c r="AM168"/>
  <c r="AN168"/>
  <c r="AO168"/>
  <c r="AP168"/>
  <c r="AQ168"/>
  <c r="AS168"/>
  <c r="AT168"/>
  <c r="AU168"/>
  <c r="AV168"/>
  <c r="AW168"/>
  <c r="AX168"/>
  <c r="AY168"/>
  <c r="AZ168"/>
  <c r="BA168"/>
  <c r="BB168"/>
  <c r="BD168"/>
  <c r="BE168"/>
  <c r="BF168"/>
  <c r="BG168"/>
  <c r="BH168"/>
  <c r="BI168"/>
  <c r="BJ168"/>
  <c r="BL168"/>
  <c r="BM168"/>
  <c r="BN168"/>
  <c r="BO168"/>
  <c r="BP168"/>
  <c r="BR168"/>
  <c r="BS168"/>
  <c r="BT168"/>
  <c r="BU168"/>
  <c r="BV168"/>
  <c r="BW168"/>
  <c r="BZ168"/>
  <c r="CA168"/>
  <c r="CB168"/>
  <c r="CC168"/>
  <c r="CD168"/>
  <c r="CE168"/>
  <c r="CF168"/>
  <c r="CG168"/>
  <c r="CH168"/>
  <c r="CI168"/>
  <c r="CJ168"/>
  <c r="CK168"/>
  <c r="CM168"/>
  <c r="CN168"/>
  <c r="CO168"/>
  <c r="CP168"/>
  <c r="CQ168"/>
  <c r="CR168"/>
  <c r="CS168"/>
  <c r="CT168"/>
  <c r="CU168"/>
  <c r="CV168"/>
  <c r="CW168"/>
  <c r="CX168"/>
  <c r="CZ168"/>
  <c r="DA168"/>
  <c r="DB168"/>
  <c r="DC168"/>
  <c r="DD168"/>
  <c r="DE168"/>
  <c r="DF168"/>
  <c r="DG168"/>
  <c r="DH168"/>
  <c r="DI168"/>
  <c r="DJ168"/>
  <c r="DK168"/>
  <c r="A169"/>
  <c r="B169"/>
  <c r="C169"/>
  <c r="D169"/>
  <c r="E169"/>
  <c r="F169"/>
  <c r="G169"/>
  <c r="I169"/>
  <c r="J169"/>
  <c r="K169"/>
  <c r="L169"/>
  <c r="M169"/>
  <c r="N169"/>
  <c r="O169"/>
  <c r="P169"/>
  <c r="R169"/>
  <c r="S169"/>
  <c r="T169"/>
  <c r="U169"/>
  <c r="V169"/>
  <c r="W169"/>
  <c r="X169"/>
  <c r="Y169"/>
  <c r="AB169"/>
  <c r="AD169"/>
  <c r="AE169"/>
  <c r="AF169"/>
  <c r="AI169"/>
  <c r="AJ169"/>
  <c r="AK169"/>
  <c r="AM169"/>
  <c r="AN169"/>
  <c r="AO169"/>
  <c r="AP169"/>
  <c r="AQ169"/>
  <c r="AS169"/>
  <c r="AT169"/>
  <c r="AU169"/>
  <c r="AV169"/>
  <c r="AW169"/>
  <c r="AX169"/>
  <c r="AY169"/>
  <c r="AZ169"/>
  <c r="BA169"/>
  <c r="BB169"/>
  <c r="BD169"/>
  <c r="BE169"/>
  <c r="BF169"/>
  <c r="BG169"/>
  <c r="BH169"/>
  <c r="BI169"/>
  <c r="BJ169"/>
  <c r="BL169"/>
  <c r="BM169"/>
  <c r="BN169"/>
  <c r="BO169"/>
  <c r="BP169"/>
  <c r="BR169"/>
  <c r="BS169"/>
  <c r="BT169"/>
  <c r="BU169"/>
  <c r="BV169"/>
  <c r="BW169"/>
  <c r="BZ169"/>
  <c r="CA169"/>
  <c r="CB169"/>
  <c r="CC169"/>
  <c r="CD169"/>
  <c r="CE169"/>
  <c r="CF169"/>
  <c r="CG169"/>
  <c r="CH169"/>
  <c r="CI169"/>
  <c r="CJ169"/>
  <c r="CK169"/>
  <c r="CM169"/>
  <c r="CN169"/>
  <c r="CO169"/>
  <c r="CP169"/>
  <c r="CQ169"/>
  <c r="CR169"/>
  <c r="CS169"/>
  <c r="CT169"/>
  <c r="CU169"/>
  <c r="CV169"/>
  <c r="CW169"/>
  <c r="CX169"/>
  <c r="CZ169"/>
  <c r="DA169"/>
  <c r="DB169"/>
  <c r="DC169"/>
  <c r="DD169"/>
  <c r="DE169"/>
  <c r="DF169"/>
  <c r="DG169"/>
  <c r="DH169"/>
  <c r="DI169"/>
  <c r="DJ169"/>
  <c r="DK169"/>
  <c r="A170"/>
  <c r="B170"/>
  <c r="C170"/>
  <c r="D170"/>
  <c r="E170"/>
  <c r="F170"/>
  <c r="G170"/>
  <c r="I170"/>
  <c r="J170"/>
  <c r="K170"/>
  <c r="L170"/>
  <c r="M170"/>
  <c r="N170"/>
  <c r="O170"/>
  <c r="P170"/>
  <c r="R170"/>
  <c r="S170"/>
  <c r="U170"/>
  <c r="V170"/>
  <c r="W170"/>
  <c r="X170"/>
  <c r="Y170"/>
  <c r="AB170"/>
  <c r="AD170"/>
  <c r="AE170"/>
  <c r="AF170"/>
  <c r="AI170"/>
  <c r="AJ170"/>
  <c r="AK170"/>
  <c r="AM170"/>
  <c r="AN170"/>
  <c r="AO170"/>
  <c r="AP170"/>
  <c r="AQ170"/>
  <c r="AS170"/>
  <c r="AT170"/>
  <c r="AU170"/>
  <c r="AV170"/>
  <c r="AW170"/>
  <c r="AX170"/>
  <c r="AY170"/>
  <c r="AZ170"/>
  <c r="BA170"/>
  <c r="BB170"/>
  <c r="BD170"/>
  <c r="BE170"/>
  <c r="BF170"/>
  <c r="BG170"/>
  <c r="BH170"/>
  <c r="BI170"/>
  <c r="BJ170"/>
  <c r="BL170"/>
  <c r="BM170"/>
  <c r="BN170"/>
  <c r="BO170"/>
  <c r="BP170"/>
  <c r="BR170"/>
  <c r="BS170"/>
  <c r="BT170"/>
  <c r="BU170"/>
  <c r="BV170"/>
  <c r="BW170"/>
  <c r="BZ170"/>
  <c r="CA170"/>
  <c r="CB170"/>
  <c r="CC170"/>
  <c r="CD170"/>
  <c r="CE170"/>
  <c r="CF170"/>
  <c r="CG170"/>
  <c r="CH170"/>
  <c r="CI170"/>
  <c r="CJ170"/>
  <c r="CK170"/>
  <c r="CM170"/>
  <c r="CN170"/>
  <c r="CO170"/>
  <c r="CP170"/>
  <c r="CQ170"/>
  <c r="CR170"/>
  <c r="CS170"/>
  <c r="CT170"/>
  <c r="CU170"/>
  <c r="CV170"/>
  <c r="CW170"/>
  <c r="CX170"/>
  <c r="CZ170"/>
  <c r="DA170"/>
  <c r="DB170"/>
  <c r="DC170"/>
  <c r="DD170"/>
  <c r="DE170"/>
  <c r="DF170"/>
  <c r="DG170"/>
  <c r="DH170"/>
  <c r="DI170"/>
  <c r="DJ170"/>
  <c r="DK170"/>
  <c r="A171"/>
  <c r="B171"/>
  <c r="C171"/>
  <c r="D171"/>
  <c r="E171"/>
  <c r="F171"/>
  <c r="G171"/>
  <c r="I171"/>
  <c r="J171"/>
  <c r="K171"/>
  <c r="L171"/>
  <c r="M171"/>
  <c r="N171"/>
  <c r="O171"/>
  <c r="P171"/>
  <c r="R171"/>
  <c r="S171"/>
  <c r="U171"/>
  <c r="V171"/>
  <c r="W171"/>
  <c r="X171"/>
  <c r="Y171"/>
  <c r="AA171"/>
  <c r="AB171"/>
  <c r="AD171"/>
  <c r="AE171"/>
  <c r="AF171"/>
  <c r="AI171"/>
  <c r="AJ171"/>
  <c r="AK171"/>
  <c r="AM171"/>
  <c r="AN171"/>
  <c r="AO171"/>
  <c r="AP171"/>
  <c r="AQ171"/>
  <c r="AS171"/>
  <c r="AT171"/>
  <c r="AU171"/>
  <c r="AV171"/>
  <c r="AW171"/>
  <c r="AX171"/>
  <c r="AY171"/>
  <c r="AZ171"/>
  <c r="BA171"/>
  <c r="BB171"/>
  <c r="BD171"/>
  <c r="BE171"/>
  <c r="BF171"/>
  <c r="BG171"/>
  <c r="BH171"/>
  <c r="BI171"/>
  <c r="BJ171"/>
  <c r="BL171"/>
  <c r="BM171"/>
  <c r="BN171"/>
  <c r="BO171"/>
  <c r="BP171"/>
  <c r="BR171"/>
  <c r="BS171"/>
  <c r="BT171"/>
  <c r="BU171"/>
  <c r="BV171"/>
  <c r="BW171"/>
  <c r="BZ171"/>
  <c r="CA171"/>
  <c r="CB171"/>
  <c r="CC171"/>
  <c r="CD171"/>
  <c r="CE171"/>
  <c r="CF171"/>
  <c r="CG171"/>
  <c r="CH171"/>
  <c r="CI171"/>
  <c r="CJ171"/>
  <c r="CK171"/>
  <c r="CM171"/>
  <c r="CN171"/>
  <c r="CO171"/>
  <c r="CP171"/>
  <c r="CQ171"/>
  <c r="CR171"/>
  <c r="CS171"/>
  <c r="CT171"/>
  <c r="CU171"/>
  <c r="CV171"/>
  <c r="CW171"/>
  <c r="CX171"/>
  <c r="CZ171"/>
  <c r="DA171"/>
  <c r="DB171"/>
  <c r="DC171"/>
  <c r="DD171"/>
  <c r="DE171"/>
  <c r="DF171"/>
  <c r="DG171"/>
  <c r="DH171"/>
  <c r="DI171"/>
  <c r="DJ171"/>
  <c r="DK171"/>
  <c r="A172"/>
  <c r="B172"/>
  <c r="C172"/>
  <c r="D172"/>
  <c r="E172"/>
  <c r="F172"/>
  <c r="G172"/>
  <c r="I172"/>
  <c r="J172"/>
  <c r="K172"/>
  <c r="L172"/>
  <c r="M172"/>
  <c r="N172"/>
  <c r="O172"/>
  <c r="P172"/>
  <c r="R172"/>
  <c r="S172"/>
  <c r="U172"/>
  <c r="V172"/>
  <c r="W172"/>
  <c r="X172"/>
  <c r="Y172"/>
  <c r="AA172"/>
  <c r="AB172"/>
  <c r="AC172"/>
  <c r="AD172"/>
  <c r="AE172"/>
  <c r="AF172"/>
  <c r="AI172"/>
  <c r="AJ172"/>
  <c r="AK172"/>
  <c r="AM172"/>
  <c r="AN172"/>
  <c r="AO172"/>
  <c r="AP172"/>
  <c r="AQ172"/>
  <c r="AS172"/>
  <c r="AT172"/>
  <c r="AU172"/>
  <c r="AV172"/>
  <c r="AW172"/>
  <c r="AX172"/>
  <c r="AY172"/>
  <c r="AZ172"/>
  <c r="BA172"/>
  <c r="BB172"/>
  <c r="BD172"/>
  <c r="BE172"/>
  <c r="BF172"/>
  <c r="BG172"/>
  <c r="BH172"/>
  <c r="BI172"/>
  <c r="BJ172"/>
  <c r="BL172"/>
  <c r="BM172"/>
  <c r="BN172"/>
  <c r="BO172"/>
  <c r="BP172"/>
  <c r="BR172"/>
  <c r="BS172"/>
  <c r="BT172"/>
  <c r="BU172"/>
  <c r="BV172"/>
  <c r="BW172"/>
  <c r="BZ172"/>
  <c r="CA172"/>
  <c r="CB172"/>
  <c r="CC172"/>
  <c r="CD172"/>
  <c r="CE172"/>
  <c r="CF172"/>
  <c r="CG172"/>
  <c r="CH172"/>
  <c r="CI172"/>
  <c r="CJ172"/>
  <c r="CK172"/>
  <c r="CM172"/>
  <c r="CN172"/>
  <c r="CO172"/>
  <c r="CP172"/>
  <c r="CQ172"/>
  <c r="CR172"/>
  <c r="CS172"/>
  <c r="CT172"/>
  <c r="CU172"/>
  <c r="CV172"/>
  <c r="CW172"/>
  <c r="CX172"/>
  <c r="CZ172"/>
  <c r="DA172"/>
  <c r="DB172"/>
  <c r="DC172"/>
  <c r="DD172"/>
  <c r="DE172"/>
  <c r="DF172"/>
  <c r="DG172"/>
  <c r="DH172"/>
  <c r="DI172"/>
  <c r="DJ172"/>
  <c r="DK172"/>
  <c r="A173"/>
  <c r="B173"/>
  <c r="C173"/>
  <c r="D173"/>
  <c r="E173"/>
  <c r="F173"/>
  <c r="G173"/>
  <c r="I173"/>
  <c r="J173"/>
  <c r="K173"/>
  <c r="L173"/>
  <c r="M173"/>
  <c r="N173"/>
  <c r="O173"/>
  <c r="P173"/>
  <c r="R173"/>
  <c r="S173"/>
  <c r="U173"/>
  <c r="V173"/>
  <c r="W173"/>
  <c r="X173"/>
  <c r="Y173"/>
  <c r="AB173"/>
  <c r="AD173"/>
  <c r="AE173"/>
  <c r="AI173"/>
  <c r="AJ173"/>
  <c r="AK173"/>
  <c r="AM173"/>
  <c r="AN173"/>
  <c r="AO173"/>
  <c r="AP173"/>
  <c r="AQ173"/>
  <c r="AS173"/>
  <c r="AT173"/>
  <c r="AU173"/>
  <c r="AV173"/>
  <c r="AW173"/>
  <c r="AX173"/>
  <c r="AY173"/>
  <c r="AZ173"/>
  <c r="BA173"/>
  <c r="BB173"/>
  <c r="BD173"/>
  <c r="BE173"/>
  <c r="BF173"/>
  <c r="BG173"/>
  <c r="BH173"/>
  <c r="BI173"/>
  <c r="BJ173"/>
  <c r="BL173"/>
  <c r="BM173"/>
  <c r="BN173"/>
  <c r="BO173"/>
  <c r="BP173"/>
  <c r="BR173"/>
  <c r="BS173"/>
  <c r="BT173"/>
  <c r="BU173"/>
  <c r="BV173"/>
  <c r="BW173"/>
  <c r="BZ173"/>
  <c r="CA173"/>
  <c r="CB173"/>
  <c r="CC173"/>
  <c r="CD173"/>
  <c r="CE173"/>
  <c r="CF173"/>
  <c r="CG173"/>
  <c r="CH173"/>
  <c r="CI173"/>
  <c r="CJ173"/>
  <c r="CK173"/>
  <c r="CM173"/>
  <c r="CN173"/>
  <c r="CO173"/>
  <c r="CP173"/>
  <c r="CQ173"/>
  <c r="CR173"/>
  <c r="CS173"/>
  <c r="CT173"/>
  <c r="CU173"/>
  <c r="CV173"/>
  <c r="CW173"/>
  <c r="CX173"/>
  <c r="CZ173"/>
  <c r="DA173"/>
  <c r="DB173"/>
  <c r="DC173"/>
  <c r="DD173"/>
  <c r="DE173"/>
  <c r="DF173"/>
  <c r="DG173"/>
  <c r="DH173"/>
  <c r="DI173"/>
  <c r="DJ173"/>
  <c r="DK173"/>
  <c r="A174"/>
  <c r="B174"/>
  <c r="C174"/>
  <c r="D174"/>
  <c r="E174"/>
  <c r="F174"/>
  <c r="G174"/>
  <c r="I174"/>
  <c r="J174"/>
  <c r="K174"/>
  <c r="L174"/>
  <c r="M174"/>
  <c r="N174"/>
  <c r="O174"/>
  <c r="P174"/>
  <c r="R174"/>
  <c r="S174"/>
  <c r="U174"/>
  <c r="V174"/>
  <c r="W174"/>
  <c r="X174"/>
  <c r="Y174"/>
  <c r="AB174"/>
  <c r="AC174"/>
  <c r="AD174"/>
  <c r="AE174"/>
  <c r="AF174"/>
  <c r="AI174"/>
  <c r="AJ174"/>
  <c r="AK174"/>
  <c r="AM174"/>
  <c r="AN174"/>
  <c r="AO174"/>
  <c r="AP174"/>
  <c r="AQ174"/>
  <c r="AS174"/>
  <c r="AT174"/>
  <c r="AU174"/>
  <c r="AV174"/>
  <c r="AW174"/>
  <c r="AX174"/>
  <c r="AY174"/>
  <c r="AZ174"/>
  <c r="BA174"/>
  <c r="BB174"/>
  <c r="BD174"/>
  <c r="BE174"/>
  <c r="BF174"/>
  <c r="BG174"/>
  <c r="BH174"/>
  <c r="BI174"/>
  <c r="BJ174"/>
  <c r="BL174"/>
  <c r="BM174"/>
  <c r="BN174"/>
  <c r="BO174"/>
  <c r="BP174"/>
  <c r="BR174"/>
  <c r="BS174"/>
  <c r="BT174"/>
  <c r="BU174"/>
  <c r="BV174"/>
  <c r="BW174"/>
  <c r="BZ174"/>
  <c r="CA174"/>
  <c r="CB174"/>
  <c r="CC174"/>
  <c r="CD174"/>
  <c r="CE174"/>
  <c r="CF174"/>
  <c r="CG174"/>
  <c r="CH174"/>
  <c r="CI174"/>
  <c r="CJ174"/>
  <c r="CK174"/>
  <c r="CM174"/>
  <c r="CN174"/>
  <c r="CO174"/>
  <c r="CP174"/>
  <c r="CQ174"/>
  <c r="CR174"/>
  <c r="CS174"/>
  <c r="CT174"/>
  <c r="CU174"/>
  <c r="CV174"/>
  <c r="CW174"/>
  <c r="CX174"/>
  <c r="CZ174"/>
  <c r="DA174"/>
  <c r="DB174"/>
  <c r="DC174"/>
  <c r="DD174"/>
  <c r="DE174"/>
  <c r="DF174"/>
  <c r="DG174"/>
  <c r="DH174"/>
  <c r="DI174"/>
  <c r="DJ174"/>
  <c r="DK174"/>
  <c r="A175"/>
  <c r="B175"/>
  <c r="C175"/>
  <c r="D175"/>
  <c r="E175"/>
  <c r="F175"/>
  <c r="G175"/>
  <c r="H175"/>
  <c r="I175"/>
  <c r="J175"/>
  <c r="K175"/>
  <c r="L175"/>
  <c r="M175"/>
  <c r="N175"/>
  <c r="O175"/>
  <c r="P175"/>
  <c r="R175"/>
  <c r="S175"/>
  <c r="U175"/>
  <c r="V175"/>
  <c r="W175"/>
  <c r="X175"/>
  <c r="Y175"/>
  <c r="AA175"/>
  <c r="AB175"/>
  <c r="AC175"/>
  <c r="AD175"/>
  <c r="AE175"/>
  <c r="AI175"/>
  <c r="AJ175"/>
  <c r="AK175"/>
  <c r="AM175"/>
  <c r="AN175"/>
  <c r="AO175"/>
  <c r="AP175"/>
  <c r="AQ175"/>
  <c r="AS175"/>
  <c r="AT175"/>
  <c r="AU175"/>
  <c r="AV175"/>
  <c r="AW175"/>
  <c r="AX175"/>
  <c r="AY175"/>
  <c r="AZ175"/>
  <c r="BA175"/>
  <c r="BB175"/>
  <c r="BD175"/>
  <c r="BE175"/>
  <c r="BF175"/>
  <c r="BG175"/>
  <c r="BH175"/>
  <c r="BI175"/>
  <c r="BJ175"/>
  <c r="BL175"/>
  <c r="BM175"/>
  <c r="BN175"/>
  <c r="BO175"/>
  <c r="BP175"/>
  <c r="BR175"/>
  <c r="BS175"/>
  <c r="BT175"/>
  <c r="BU175"/>
  <c r="BV175"/>
  <c r="BW175"/>
  <c r="BZ175"/>
  <c r="CA175"/>
  <c r="CB175"/>
  <c r="CC175"/>
  <c r="CD175"/>
  <c r="CE175"/>
  <c r="CF175"/>
  <c r="CG175"/>
  <c r="CH175"/>
  <c r="CI175"/>
  <c r="CJ175"/>
  <c r="CK175"/>
  <c r="CM175"/>
  <c r="CN175"/>
  <c r="CO175"/>
  <c r="CP175"/>
  <c r="CQ175"/>
  <c r="CR175"/>
  <c r="CS175"/>
  <c r="CT175"/>
  <c r="CU175"/>
  <c r="CV175"/>
  <c r="CW175"/>
  <c r="CX175"/>
  <c r="CZ175"/>
  <c r="DA175"/>
  <c r="DB175"/>
  <c r="DC175"/>
  <c r="DD175"/>
  <c r="DE175"/>
  <c r="DF175"/>
  <c r="DG175"/>
  <c r="DH175"/>
  <c r="DI175"/>
  <c r="DJ175"/>
  <c r="DK175"/>
  <c r="A176"/>
  <c r="B176"/>
  <c r="C176"/>
  <c r="D176"/>
  <c r="E176"/>
  <c r="F176"/>
  <c r="G176"/>
  <c r="H176"/>
  <c r="I176"/>
  <c r="J176"/>
  <c r="K176"/>
  <c r="L176"/>
  <c r="M176"/>
  <c r="N176"/>
  <c r="O176"/>
  <c r="P176"/>
  <c r="R176"/>
  <c r="S176"/>
  <c r="U176"/>
  <c r="V176"/>
  <c r="W176"/>
  <c r="X176"/>
  <c r="Y176"/>
  <c r="AA176"/>
  <c r="AB176"/>
  <c r="AC176"/>
  <c r="AD176"/>
  <c r="AE176"/>
  <c r="AI176"/>
  <c r="AJ176"/>
  <c r="AK176"/>
  <c r="AM176"/>
  <c r="AN176"/>
  <c r="AO176"/>
  <c r="AP176"/>
  <c r="AQ176"/>
  <c r="AS176"/>
  <c r="AT176"/>
  <c r="AU176"/>
  <c r="AV176"/>
  <c r="AW176"/>
  <c r="AX176"/>
  <c r="AY176"/>
  <c r="AZ176"/>
  <c r="BA176"/>
  <c r="BB176"/>
  <c r="BD176"/>
  <c r="BE176"/>
  <c r="BF176"/>
  <c r="BG176"/>
  <c r="BH176"/>
  <c r="BI176"/>
  <c r="BJ176"/>
  <c r="BL176"/>
  <c r="BM176"/>
  <c r="BN176"/>
  <c r="BO176"/>
  <c r="BP176"/>
  <c r="BR176"/>
  <c r="BS176"/>
  <c r="BT176"/>
  <c r="BU176"/>
  <c r="BV176"/>
  <c r="BW176"/>
  <c r="BZ176"/>
  <c r="CA176"/>
  <c r="CB176"/>
  <c r="CC176"/>
  <c r="CD176"/>
  <c r="CE176"/>
  <c r="CF176"/>
  <c r="CG176"/>
  <c r="CH176"/>
  <c r="CI176"/>
  <c r="CJ176"/>
  <c r="CK176"/>
  <c r="CM176"/>
  <c r="CN176"/>
  <c r="CO176"/>
  <c r="CP176"/>
  <c r="CQ176"/>
  <c r="CR176"/>
  <c r="CS176"/>
  <c r="CT176"/>
  <c r="CU176"/>
  <c r="CV176"/>
  <c r="CW176"/>
  <c r="CX176"/>
  <c r="CZ176"/>
  <c r="DA176"/>
  <c r="DB176"/>
  <c r="DC176"/>
  <c r="DD176"/>
  <c r="DE176"/>
  <c r="DF176"/>
  <c r="DG176"/>
  <c r="DH176"/>
  <c r="DI176"/>
  <c r="DJ176"/>
  <c r="DK176"/>
  <c r="A177"/>
  <c r="B177"/>
  <c r="C177"/>
  <c r="D177"/>
  <c r="E177"/>
  <c r="F177"/>
  <c r="G177"/>
  <c r="H177"/>
  <c r="I177"/>
  <c r="J177"/>
  <c r="K177"/>
  <c r="L177"/>
  <c r="M177"/>
  <c r="N177"/>
  <c r="O177"/>
  <c r="P177"/>
  <c r="R177"/>
  <c r="S177"/>
  <c r="U177"/>
  <c r="V177"/>
  <c r="W177"/>
  <c r="X177"/>
  <c r="Y177"/>
  <c r="AA177"/>
  <c r="AB177"/>
  <c r="AC177"/>
  <c r="AD177"/>
  <c r="AE177"/>
  <c r="AI177"/>
  <c r="AJ177"/>
  <c r="AK177"/>
  <c r="AM177"/>
  <c r="AN177"/>
  <c r="AO177"/>
  <c r="AP177"/>
  <c r="AQ177"/>
  <c r="AS177"/>
  <c r="AT177"/>
  <c r="AU177"/>
  <c r="AV177"/>
  <c r="AW177"/>
  <c r="AX177"/>
  <c r="AY177"/>
  <c r="AZ177"/>
  <c r="BA177"/>
  <c r="BB177"/>
  <c r="BD177"/>
  <c r="BE177"/>
  <c r="BF177"/>
  <c r="BG177"/>
  <c r="BH177"/>
  <c r="BI177"/>
  <c r="BJ177"/>
  <c r="BL177"/>
  <c r="BM177"/>
  <c r="BN177"/>
  <c r="BO177"/>
  <c r="BP177"/>
  <c r="BR177"/>
  <c r="BS177"/>
  <c r="BT177"/>
  <c r="BU177"/>
  <c r="BV177"/>
  <c r="BW177"/>
  <c r="BZ177"/>
  <c r="CA177"/>
  <c r="CB177"/>
  <c r="CC177"/>
  <c r="CD177"/>
  <c r="CE177"/>
  <c r="CF177"/>
  <c r="CG177"/>
  <c r="CH177"/>
  <c r="CI177"/>
  <c r="CJ177"/>
  <c r="CK177"/>
  <c r="CM177"/>
  <c r="CN177"/>
  <c r="CO177"/>
  <c r="CP177"/>
  <c r="CQ177"/>
  <c r="CR177"/>
  <c r="CS177"/>
  <c r="CT177"/>
  <c r="CU177"/>
  <c r="CV177"/>
  <c r="CW177"/>
  <c r="CX177"/>
  <c r="CZ177"/>
  <c r="DA177"/>
  <c r="DB177"/>
  <c r="DC177"/>
  <c r="DD177"/>
  <c r="DE177"/>
  <c r="DF177"/>
  <c r="DG177"/>
  <c r="DH177"/>
  <c r="DI177"/>
  <c r="DJ177"/>
  <c r="DK177"/>
  <c r="A178"/>
  <c r="B178"/>
  <c r="C178"/>
  <c r="D178"/>
  <c r="E178"/>
  <c r="F178"/>
  <c r="G178"/>
  <c r="H178"/>
  <c r="I178"/>
  <c r="J178"/>
  <c r="K178"/>
  <c r="L178"/>
  <c r="M178"/>
  <c r="N178"/>
  <c r="O178"/>
  <c r="P178"/>
  <c r="R178"/>
  <c r="S178"/>
  <c r="U178"/>
  <c r="V178"/>
  <c r="W178"/>
  <c r="X178"/>
  <c r="Y178"/>
  <c r="AA178"/>
  <c r="AB178"/>
  <c r="AC178"/>
  <c r="AD178"/>
  <c r="AE178"/>
  <c r="AI178"/>
  <c r="AJ178"/>
  <c r="AK178"/>
  <c r="AM178"/>
  <c r="AN178"/>
  <c r="AO178"/>
  <c r="AP178"/>
  <c r="AQ178"/>
  <c r="AS178"/>
  <c r="AT178"/>
  <c r="AU178"/>
  <c r="AV178"/>
  <c r="AW178"/>
  <c r="AX178"/>
  <c r="AY178"/>
  <c r="AZ178"/>
  <c r="BA178"/>
  <c r="BB178"/>
  <c r="BD178"/>
  <c r="BE178"/>
  <c r="BF178"/>
  <c r="BG178"/>
  <c r="BH178"/>
  <c r="BI178"/>
  <c r="BJ178"/>
  <c r="BL178"/>
  <c r="BM178"/>
  <c r="BN178"/>
  <c r="BO178"/>
  <c r="BP178"/>
  <c r="BR178"/>
  <c r="BS178"/>
  <c r="BT178"/>
  <c r="BU178"/>
  <c r="BV178"/>
  <c r="BW178"/>
  <c r="BZ178"/>
  <c r="CA178"/>
  <c r="CB178"/>
  <c r="CC178"/>
  <c r="CD178"/>
  <c r="CE178"/>
  <c r="CF178"/>
  <c r="CG178"/>
  <c r="CH178"/>
  <c r="CI178"/>
  <c r="CJ178"/>
  <c r="CK178"/>
  <c r="CM178"/>
  <c r="CN178"/>
  <c r="CO178"/>
  <c r="CP178"/>
  <c r="CQ178"/>
  <c r="CR178"/>
  <c r="CS178"/>
  <c r="CT178"/>
  <c r="CU178"/>
  <c r="CV178"/>
  <c r="CW178"/>
  <c r="CX178"/>
  <c r="CZ178"/>
  <c r="DA178"/>
  <c r="DB178"/>
  <c r="DC178"/>
  <c r="DD178"/>
  <c r="DE178"/>
  <c r="DF178"/>
  <c r="DG178"/>
  <c r="DH178"/>
  <c r="DI178"/>
  <c r="DJ178"/>
  <c r="DK178"/>
  <c r="A179"/>
  <c r="B179"/>
  <c r="C179"/>
  <c r="D179"/>
  <c r="E179"/>
  <c r="F179"/>
  <c r="G179"/>
  <c r="H179"/>
  <c r="I179"/>
  <c r="J179"/>
  <c r="K179"/>
  <c r="L179"/>
  <c r="M179"/>
  <c r="N179"/>
  <c r="O179"/>
  <c r="P179"/>
  <c r="R179"/>
  <c r="S179"/>
  <c r="U179"/>
  <c r="V179"/>
  <c r="W179"/>
  <c r="X179"/>
  <c r="Y179"/>
  <c r="AA179"/>
  <c r="AB179"/>
  <c r="AC179"/>
  <c r="AD179"/>
  <c r="AE179"/>
  <c r="AI179"/>
  <c r="AJ179"/>
  <c r="AK179"/>
  <c r="AM179"/>
  <c r="AN179"/>
  <c r="AO179"/>
  <c r="AP179"/>
  <c r="AQ179"/>
  <c r="AS179"/>
  <c r="AT179"/>
  <c r="AU179"/>
  <c r="AV179"/>
  <c r="AW179"/>
  <c r="AX179"/>
  <c r="AY179"/>
  <c r="AZ179"/>
  <c r="BA179"/>
  <c r="BB179"/>
  <c r="BD179"/>
  <c r="BE179"/>
  <c r="BF179"/>
  <c r="BG179"/>
  <c r="BH179"/>
  <c r="BI179"/>
  <c r="BJ179"/>
  <c r="BL179"/>
  <c r="BM179"/>
  <c r="BN179"/>
  <c r="BO179"/>
  <c r="BP179"/>
  <c r="BR179"/>
  <c r="BS179"/>
  <c r="BT179"/>
  <c r="BU179"/>
  <c r="BV179"/>
  <c r="BW179"/>
  <c r="BZ179"/>
  <c r="CA179"/>
  <c r="CB179"/>
  <c r="CC179"/>
  <c r="CD179"/>
  <c r="CE179"/>
  <c r="CF179"/>
  <c r="CG179"/>
  <c r="CH179"/>
  <c r="CI179"/>
  <c r="CJ179"/>
  <c r="CK179"/>
  <c r="CM179"/>
  <c r="CN179"/>
  <c r="CO179"/>
  <c r="CP179"/>
  <c r="CQ179"/>
  <c r="CR179"/>
  <c r="CS179"/>
  <c r="CT179"/>
  <c r="CU179"/>
  <c r="CV179"/>
  <c r="CW179"/>
  <c r="CX179"/>
  <c r="CZ179"/>
  <c r="DA179"/>
  <c r="DB179"/>
  <c r="DC179"/>
  <c r="DD179"/>
  <c r="DE179"/>
  <c r="DF179"/>
  <c r="DG179"/>
  <c r="DH179"/>
  <c r="DI179"/>
  <c r="DJ179"/>
  <c r="DK179"/>
  <c r="A180"/>
  <c r="B180"/>
  <c r="C180"/>
  <c r="D180"/>
  <c r="E180"/>
  <c r="F180"/>
  <c r="G180"/>
  <c r="H180"/>
  <c r="J180"/>
  <c r="K180"/>
  <c r="L180"/>
  <c r="M180"/>
  <c r="N180"/>
  <c r="O180"/>
  <c r="P180"/>
  <c r="R180"/>
  <c r="S180"/>
  <c r="U180"/>
  <c r="V180"/>
  <c r="W180"/>
  <c r="X180"/>
  <c r="Y180"/>
  <c r="AB180"/>
  <c r="AC180"/>
  <c r="AD180"/>
  <c r="AE180"/>
  <c r="AI180"/>
  <c r="AJ180"/>
  <c r="AK180"/>
  <c r="AM180"/>
  <c r="AN180"/>
  <c r="AO180"/>
  <c r="AP180"/>
  <c r="AQ180"/>
  <c r="AS180"/>
  <c r="AT180"/>
  <c r="AU180"/>
  <c r="AV180"/>
  <c r="AW180"/>
  <c r="AX180"/>
  <c r="AY180"/>
  <c r="AZ180"/>
  <c r="BA180"/>
  <c r="BB180"/>
  <c r="BC180"/>
  <c r="BD180"/>
  <c r="BE180"/>
  <c r="BF180"/>
  <c r="BG180"/>
  <c r="BH180"/>
  <c r="BI180"/>
  <c r="BJ180"/>
  <c r="BL180"/>
  <c r="BM180"/>
  <c r="BN180"/>
  <c r="BO180"/>
  <c r="BP180"/>
  <c r="BR180"/>
  <c r="BS180"/>
  <c r="BT180"/>
  <c r="BU180"/>
  <c r="BV180"/>
  <c r="BW180"/>
  <c r="BZ180"/>
  <c r="CA180"/>
  <c r="CB180"/>
  <c r="CC180"/>
  <c r="CD180"/>
  <c r="CE180"/>
  <c r="CF180"/>
  <c r="CG180"/>
  <c r="CH180"/>
  <c r="CI180"/>
  <c r="CJ180"/>
  <c r="CK180"/>
  <c r="CM180"/>
  <c r="CN180"/>
  <c r="CO180"/>
  <c r="CP180"/>
  <c r="CQ180"/>
  <c r="CR180"/>
  <c r="CS180"/>
  <c r="CT180"/>
  <c r="CU180"/>
  <c r="CV180"/>
  <c r="CW180"/>
  <c r="CX180"/>
  <c r="CZ180"/>
  <c r="DA180"/>
  <c r="DB180"/>
  <c r="DC180"/>
  <c r="DD180"/>
  <c r="DE180"/>
  <c r="DF180"/>
  <c r="DG180"/>
  <c r="DH180"/>
  <c r="DI180"/>
  <c r="DJ180"/>
  <c r="DK180"/>
  <c r="A181"/>
  <c r="B181"/>
  <c r="C181"/>
  <c r="D181"/>
  <c r="E181"/>
  <c r="F181"/>
  <c r="G181"/>
  <c r="H181"/>
  <c r="J181"/>
  <c r="K181"/>
  <c r="L181"/>
  <c r="M181"/>
  <c r="N181"/>
  <c r="O181"/>
  <c r="P181"/>
  <c r="R181"/>
  <c r="S181"/>
  <c r="U181"/>
  <c r="V181"/>
  <c r="W181"/>
  <c r="X181"/>
  <c r="Y181"/>
  <c r="AB181"/>
  <c r="AC181"/>
  <c r="AD181"/>
  <c r="AE181"/>
  <c r="AI181"/>
  <c r="AJ181"/>
  <c r="AK181"/>
  <c r="AM181"/>
  <c r="AN181"/>
  <c r="AO181"/>
  <c r="AP181"/>
  <c r="AQ181"/>
  <c r="AS181"/>
  <c r="AT181"/>
  <c r="AU181"/>
  <c r="AV181"/>
  <c r="AW181"/>
  <c r="AX181"/>
  <c r="AY181"/>
  <c r="AZ181"/>
  <c r="BA181"/>
  <c r="BB181"/>
  <c r="BD181"/>
  <c r="BE181"/>
  <c r="BF181"/>
  <c r="BG181"/>
  <c r="BH181"/>
  <c r="BI181"/>
  <c r="BJ181"/>
  <c r="BL181"/>
  <c r="BM181"/>
  <c r="BN181"/>
  <c r="BO181"/>
  <c r="BP181"/>
  <c r="BR181"/>
  <c r="BS181"/>
  <c r="BT181"/>
  <c r="BU181"/>
  <c r="BV181"/>
  <c r="BW181"/>
  <c r="BZ181"/>
  <c r="CA181"/>
  <c r="CB181"/>
  <c r="CC181"/>
  <c r="CD181"/>
  <c r="CE181"/>
  <c r="CF181"/>
  <c r="CG181"/>
  <c r="CH181"/>
  <c r="CI181"/>
  <c r="CJ181"/>
  <c r="CK181"/>
  <c r="CM181"/>
  <c r="CN181"/>
  <c r="CO181"/>
  <c r="CP181"/>
  <c r="CQ181"/>
  <c r="CR181"/>
  <c r="CS181"/>
  <c r="CT181"/>
  <c r="CU181"/>
  <c r="CV181"/>
  <c r="CW181"/>
  <c r="CX181"/>
  <c r="CZ181"/>
  <c r="DA181"/>
  <c r="DB181"/>
  <c r="DC181"/>
  <c r="DD181"/>
  <c r="DE181"/>
  <c r="DF181"/>
  <c r="DG181"/>
  <c r="DH181"/>
  <c r="DI181"/>
  <c r="DJ181"/>
  <c r="DK181"/>
  <c r="A182"/>
  <c r="B182"/>
  <c r="C182"/>
  <c r="D182"/>
  <c r="E182"/>
  <c r="F182"/>
  <c r="G182"/>
  <c r="H182"/>
  <c r="I182"/>
  <c r="J182"/>
  <c r="K182"/>
  <c r="L182"/>
  <c r="M182"/>
  <c r="N182"/>
  <c r="O182"/>
  <c r="P182"/>
  <c r="Q32" i="46"/>
  <c r="Q182" i="49" s="1"/>
  <c r="R182"/>
  <c r="S182"/>
  <c r="T32" i="46"/>
  <c r="T182" i="49"/>
  <c r="U182"/>
  <c r="V182"/>
  <c r="W182"/>
  <c r="X182"/>
  <c r="Y182"/>
  <c r="Z32" i="46"/>
  <c r="Z182" i="49" s="1"/>
  <c r="AB182"/>
  <c r="AC182"/>
  <c r="AD182"/>
  <c r="AE182"/>
  <c r="AF32" i="46"/>
  <c r="BK32" s="1"/>
  <c r="AF182" i="49"/>
  <c r="AI182"/>
  <c r="AJ182"/>
  <c r="AK182"/>
  <c r="AM182"/>
  <c r="AN182"/>
  <c r="AO182"/>
  <c r="AP182"/>
  <c r="AQ182"/>
  <c r="AS182"/>
  <c r="AT182"/>
  <c r="AU182"/>
  <c r="AV182"/>
  <c r="AW182"/>
  <c r="AX182"/>
  <c r="AY182"/>
  <c r="AZ182"/>
  <c r="BA182"/>
  <c r="BB182"/>
  <c r="BD182"/>
  <c r="BE182"/>
  <c r="BF182"/>
  <c r="BG182"/>
  <c r="BH182"/>
  <c r="BI182"/>
  <c r="BJ182"/>
  <c r="BK182"/>
  <c r="BL182"/>
  <c r="BM182"/>
  <c r="BN182"/>
  <c r="BO182"/>
  <c r="BP182"/>
  <c r="BR182"/>
  <c r="BS182"/>
  <c r="BT182"/>
  <c r="BU182"/>
  <c r="BV182"/>
  <c r="BW182"/>
  <c r="BZ182"/>
  <c r="CA182"/>
  <c r="CB182"/>
  <c r="CC182"/>
  <c r="CD182"/>
  <c r="CE182"/>
  <c r="CF182"/>
  <c r="CG182"/>
  <c r="CH182"/>
  <c r="CI182"/>
  <c r="CJ182"/>
  <c r="CK182"/>
  <c r="CM182"/>
  <c r="CN182"/>
  <c r="CO182"/>
  <c r="CP182"/>
  <c r="CQ182"/>
  <c r="CR182"/>
  <c r="CS182"/>
  <c r="CT182"/>
  <c r="CU182"/>
  <c r="CV182"/>
  <c r="CW182"/>
  <c r="CX182"/>
  <c r="CZ182"/>
  <c r="DA182"/>
  <c r="DB182"/>
  <c r="DC182"/>
  <c r="DD182"/>
  <c r="DE182"/>
  <c r="DF182"/>
  <c r="DG182"/>
  <c r="DH182"/>
  <c r="DI182"/>
  <c r="DJ182"/>
  <c r="DK182"/>
  <c r="A183"/>
  <c r="B183"/>
  <c r="C183"/>
  <c r="D183"/>
  <c r="E183"/>
  <c r="F183"/>
  <c r="G183"/>
  <c r="H183"/>
  <c r="I183"/>
  <c r="J183"/>
  <c r="K183"/>
  <c r="L183"/>
  <c r="M183"/>
  <c r="N183"/>
  <c r="O183"/>
  <c r="P183"/>
  <c r="Q33" i="46"/>
  <c r="R183" i="49"/>
  <c r="S183"/>
  <c r="U183"/>
  <c r="V183"/>
  <c r="W183"/>
  <c r="X183"/>
  <c r="Y183"/>
  <c r="AB183"/>
  <c r="AC183"/>
  <c r="AD183"/>
  <c r="AE183"/>
  <c r="AF33" i="46"/>
  <c r="AI183" i="49"/>
  <c r="AJ183"/>
  <c r="AK183"/>
  <c r="AM183"/>
  <c r="AN183"/>
  <c r="AO183"/>
  <c r="AP183"/>
  <c r="AQ183"/>
  <c r="AS183"/>
  <c r="AT183"/>
  <c r="AU183"/>
  <c r="AV183"/>
  <c r="AW183"/>
  <c r="AX183"/>
  <c r="AY183"/>
  <c r="AZ183"/>
  <c r="BA183"/>
  <c r="BB183"/>
  <c r="BD183"/>
  <c r="BE183"/>
  <c r="BF33" i="46"/>
  <c r="BF183" i="49" s="1"/>
  <c r="BG183"/>
  <c r="BH183"/>
  <c r="BI183"/>
  <c r="BJ183"/>
  <c r="BL183"/>
  <c r="BM183"/>
  <c r="BN183"/>
  <c r="BO183"/>
  <c r="BP183"/>
  <c r="BR183"/>
  <c r="BS183"/>
  <c r="BT183"/>
  <c r="BU183"/>
  <c r="BV183"/>
  <c r="BW183"/>
  <c r="BZ183"/>
  <c r="CA183"/>
  <c r="CB183"/>
  <c r="CC183"/>
  <c r="CD183"/>
  <c r="CE183"/>
  <c r="CF183"/>
  <c r="CG183"/>
  <c r="CH183"/>
  <c r="CI183"/>
  <c r="CJ183"/>
  <c r="CK183"/>
  <c r="CM183"/>
  <c r="CN183"/>
  <c r="CO183"/>
  <c r="CP183"/>
  <c r="CQ183"/>
  <c r="CR183"/>
  <c r="CS183"/>
  <c r="CT183"/>
  <c r="CU183"/>
  <c r="CV183"/>
  <c r="CW183"/>
  <c r="CX183"/>
  <c r="CZ183"/>
  <c r="DA183"/>
  <c r="DB183"/>
  <c r="DC183"/>
  <c r="DD183"/>
  <c r="DE183"/>
  <c r="DF183"/>
  <c r="DG183"/>
  <c r="DH183"/>
  <c r="DI183"/>
  <c r="DJ183"/>
  <c r="DK183"/>
  <c r="A184"/>
  <c r="B184"/>
  <c r="C184"/>
  <c r="D184"/>
  <c r="E184"/>
  <c r="F184"/>
  <c r="G184"/>
  <c r="H184"/>
  <c r="I184"/>
  <c r="J184"/>
  <c r="K184"/>
  <c r="L184"/>
  <c r="M184"/>
  <c r="N184"/>
  <c r="O184"/>
  <c r="P184"/>
  <c r="Q34" i="46"/>
  <c r="Q184" i="49" s="1"/>
  <c r="R184"/>
  <c r="S184"/>
  <c r="T34" i="46"/>
  <c r="T184" i="49"/>
  <c r="U184"/>
  <c r="V184"/>
  <c r="W184"/>
  <c r="X184"/>
  <c r="Y184"/>
  <c r="Z34" i="46"/>
  <c r="Z184" i="49" s="1"/>
  <c r="AA184"/>
  <c r="AB184"/>
  <c r="AC184"/>
  <c r="AD184"/>
  <c r="AE184"/>
  <c r="AF34" i="46"/>
  <c r="AI184" i="49"/>
  <c r="AJ184"/>
  <c r="AK184"/>
  <c r="AM184"/>
  <c r="AN184"/>
  <c r="AO184"/>
  <c r="AP184"/>
  <c r="AQ184"/>
  <c r="AS184"/>
  <c r="AT184"/>
  <c r="AU184"/>
  <c r="AV184"/>
  <c r="AW184"/>
  <c r="AX184"/>
  <c r="AY184"/>
  <c r="AZ184"/>
  <c r="BA184"/>
  <c r="BB184"/>
  <c r="BD184"/>
  <c r="BE184"/>
  <c r="BF34" i="46"/>
  <c r="BG184" i="49"/>
  <c r="BH184"/>
  <c r="BI184"/>
  <c r="BJ184"/>
  <c r="BL184"/>
  <c r="BM184"/>
  <c r="BN184"/>
  <c r="BO184"/>
  <c r="BP184"/>
  <c r="BR184"/>
  <c r="BS184"/>
  <c r="BT184"/>
  <c r="BU184"/>
  <c r="BV184"/>
  <c r="BW184"/>
  <c r="BZ184"/>
  <c r="CA184"/>
  <c r="CB184"/>
  <c r="CC184"/>
  <c r="CD184"/>
  <c r="CE184"/>
  <c r="CF184"/>
  <c r="CG184"/>
  <c r="CH184"/>
  <c r="CI184"/>
  <c r="CJ184"/>
  <c r="CK184"/>
  <c r="CM184"/>
  <c r="CN184"/>
  <c r="CO184"/>
  <c r="CP184"/>
  <c r="CQ184"/>
  <c r="CR184"/>
  <c r="CS184"/>
  <c r="CT184"/>
  <c r="CU184"/>
  <c r="CV184"/>
  <c r="CW184"/>
  <c r="CX184"/>
  <c r="CZ184"/>
  <c r="DA184"/>
  <c r="DB184"/>
  <c r="DC184"/>
  <c r="DD184"/>
  <c r="DE184"/>
  <c r="DF184"/>
  <c r="DG184"/>
  <c r="DH184"/>
  <c r="DI184"/>
  <c r="DJ184"/>
  <c r="DK184"/>
  <c r="A185"/>
  <c r="B185"/>
  <c r="C185"/>
  <c r="D185"/>
  <c r="E185"/>
  <c r="F185"/>
  <c r="G185"/>
  <c r="H185"/>
  <c r="I185"/>
  <c r="J185"/>
  <c r="K185"/>
  <c r="L185"/>
  <c r="M185"/>
  <c r="N185"/>
  <c r="O185"/>
  <c r="P185"/>
  <c r="Q35" i="46"/>
  <c r="R185" i="49"/>
  <c r="S185"/>
  <c r="U185"/>
  <c r="V185"/>
  <c r="W185"/>
  <c r="X185"/>
  <c r="Y185"/>
  <c r="AB185"/>
  <c r="AC185"/>
  <c r="AD185"/>
  <c r="AE185"/>
  <c r="AF35" i="46"/>
  <c r="AF185" i="49" s="1"/>
  <c r="AI185"/>
  <c r="AJ185"/>
  <c r="AK185"/>
  <c r="AM185"/>
  <c r="AN185"/>
  <c r="AO185"/>
  <c r="AP185"/>
  <c r="AQ185"/>
  <c r="AS185"/>
  <c r="AT185"/>
  <c r="AU185"/>
  <c r="AV185"/>
  <c r="AW185"/>
  <c r="AX185"/>
  <c r="AY185"/>
  <c r="AZ185"/>
  <c r="BA185"/>
  <c r="BB185"/>
  <c r="BD185"/>
  <c r="BE185"/>
  <c r="BF35" i="46"/>
  <c r="BG185" i="49"/>
  <c r="BH185"/>
  <c r="BI185"/>
  <c r="BJ185"/>
  <c r="BL185"/>
  <c r="BM185"/>
  <c r="BN185"/>
  <c r="BO185"/>
  <c r="BP185"/>
  <c r="BR185"/>
  <c r="BS185"/>
  <c r="BW185"/>
  <c r="BZ185"/>
  <c r="CA185"/>
  <c r="CB185"/>
  <c r="CC185"/>
  <c r="CD185"/>
  <c r="CE185"/>
  <c r="CF185"/>
  <c r="CG185"/>
  <c r="CH185"/>
  <c r="CI185"/>
  <c r="CJ185"/>
  <c r="CK185"/>
  <c r="CM185"/>
  <c r="CN185"/>
  <c r="CO185"/>
  <c r="CP185"/>
  <c r="CQ185"/>
  <c r="CR185"/>
  <c r="CS185"/>
  <c r="CT185"/>
  <c r="CU185"/>
  <c r="CV185"/>
  <c r="CW185"/>
  <c r="CX185"/>
  <c r="CZ185"/>
  <c r="DA185"/>
  <c r="DB185"/>
  <c r="DC185"/>
  <c r="DD185"/>
  <c r="DE185"/>
  <c r="DF185"/>
  <c r="DG185"/>
  <c r="DH185"/>
  <c r="DI185"/>
  <c r="DJ185"/>
  <c r="DK185"/>
  <c r="A186"/>
  <c r="B186"/>
  <c r="C186"/>
  <c r="D186"/>
  <c r="E186"/>
  <c r="F186"/>
  <c r="G186"/>
  <c r="H186"/>
  <c r="J186"/>
  <c r="K186"/>
  <c r="L186"/>
  <c r="M186"/>
  <c r="N186"/>
  <c r="O186"/>
  <c r="P186"/>
  <c r="R186"/>
  <c r="S186"/>
  <c r="U186"/>
  <c r="V186"/>
  <c r="W186"/>
  <c r="X186"/>
  <c r="Y186"/>
  <c r="AB186"/>
  <c r="AC186"/>
  <c r="AD186"/>
  <c r="AE186"/>
  <c r="AI186"/>
  <c r="AJ186"/>
  <c r="AK186"/>
  <c r="AM186"/>
  <c r="AN186"/>
  <c r="AO186"/>
  <c r="AP186"/>
  <c r="AQ186"/>
  <c r="AS186"/>
  <c r="AT186"/>
  <c r="AU186"/>
  <c r="AV186"/>
  <c r="AW186"/>
  <c r="AX186"/>
  <c r="AY186"/>
  <c r="AZ186"/>
  <c r="BA186"/>
  <c r="BB186"/>
  <c r="BD186"/>
  <c r="BE186"/>
  <c r="BF186"/>
  <c r="BG186"/>
  <c r="BH186"/>
  <c r="BI186"/>
  <c r="BJ186"/>
  <c r="BL186"/>
  <c r="BM186"/>
  <c r="BN186"/>
  <c r="BO186"/>
  <c r="BP186"/>
  <c r="BR186"/>
  <c r="BS186"/>
  <c r="BW186"/>
  <c r="BZ186"/>
  <c r="CA186"/>
  <c r="CB186"/>
  <c r="CC186"/>
  <c r="CD186"/>
  <c r="CE186"/>
  <c r="CF186"/>
  <c r="CG186"/>
  <c r="CH186"/>
  <c r="CI186"/>
  <c r="CJ186"/>
  <c r="CK186"/>
  <c r="CM186"/>
  <c r="CN186"/>
  <c r="CO186"/>
  <c r="CP186"/>
  <c r="CQ186"/>
  <c r="CR186"/>
  <c r="CS186"/>
  <c r="CT186"/>
  <c r="CU186"/>
  <c r="CV186"/>
  <c r="CW186"/>
  <c r="CX186"/>
  <c r="CZ186"/>
  <c r="DA186"/>
  <c r="DB186"/>
  <c r="DC186"/>
  <c r="DD186"/>
  <c r="DE186"/>
  <c r="DF186"/>
  <c r="DG186"/>
  <c r="DH186"/>
  <c r="DI186"/>
  <c r="DJ186"/>
  <c r="DK186"/>
  <c r="A187"/>
  <c r="B187"/>
  <c r="C187"/>
  <c r="D187"/>
  <c r="E187"/>
  <c r="F187"/>
  <c r="G187"/>
  <c r="I187"/>
  <c r="J187"/>
  <c r="K187"/>
  <c r="L187"/>
  <c r="M187"/>
  <c r="N187"/>
  <c r="O187"/>
  <c r="P187"/>
  <c r="R187"/>
  <c r="S187"/>
  <c r="U187"/>
  <c r="V187"/>
  <c r="W187"/>
  <c r="X187"/>
  <c r="Y187"/>
  <c r="AB187"/>
  <c r="AC187"/>
  <c r="AD187"/>
  <c r="AE187"/>
  <c r="AI187"/>
  <c r="AJ187"/>
  <c r="AK187"/>
  <c r="AM187"/>
  <c r="AN187"/>
  <c r="AO187"/>
  <c r="AP187"/>
  <c r="AQ187"/>
  <c r="AS187"/>
  <c r="AT187"/>
  <c r="AU187"/>
  <c r="AV187"/>
  <c r="AW187"/>
  <c r="AX187"/>
  <c r="AY187"/>
  <c r="AZ187"/>
  <c r="BA187"/>
  <c r="BB187"/>
  <c r="BD187"/>
  <c r="BE187"/>
  <c r="BF187"/>
  <c r="BG187"/>
  <c r="BH187"/>
  <c r="BI187"/>
  <c r="BJ187"/>
  <c r="BL187"/>
  <c r="BM187"/>
  <c r="BN187"/>
  <c r="BO187"/>
  <c r="BP187"/>
  <c r="BR187"/>
  <c r="BS187"/>
  <c r="BT187"/>
  <c r="BU187"/>
  <c r="BV187"/>
  <c r="BW187"/>
  <c r="BZ187"/>
  <c r="CA187"/>
  <c r="CB187"/>
  <c r="CC187"/>
  <c r="CD187"/>
  <c r="CE187"/>
  <c r="CF187"/>
  <c r="CG187"/>
  <c r="CH187"/>
  <c r="CI187"/>
  <c r="CJ187"/>
  <c r="CK187"/>
  <c r="CM187"/>
  <c r="CN187"/>
  <c r="CO187"/>
  <c r="CP187"/>
  <c r="CQ187"/>
  <c r="CR187"/>
  <c r="CS187"/>
  <c r="CT187"/>
  <c r="CU187"/>
  <c r="CV187"/>
  <c r="CW187"/>
  <c r="CX187"/>
  <c r="CZ187"/>
  <c r="DA187"/>
  <c r="DB187"/>
  <c r="DC187"/>
  <c r="DD187"/>
  <c r="DE187"/>
  <c r="DF187"/>
  <c r="DG187"/>
  <c r="DH187"/>
  <c r="DI187"/>
  <c r="DJ187"/>
  <c r="DK187"/>
  <c r="A188"/>
  <c r="B188"/>
  <c r="C188"/>
  <c r="D188"/>
  <c r="E188"/>
  <c r="F188"/>
  <c r="G188"/>
  <c r="I188"/>
  <c r="J188"/>
  <c r="K188"/>
  <c r="L188"/>
  <c r="M188"/>
  <c r="N188"/>
  <c r="O188"/>
  <c r="P188"/>
  <c r="R188"/>
  <c r="S188"/>
  <c r="U188"/>
  <c r="V188"/>
  <c r="W188"/>
  <c r="X188"/>
  <c r="Y188"/>
  <c r="AA188"/>
  <c r="AB188"/>
  <c r="AD188"/>
  <c r="AE188"/>
  <c r="AF188"/>
  <c r="AI188"/>
  <c r="AJ188"/>
  <c r="AK188"/>
  <c r="AM188"/>
  <c r="AN188"/>
  <c r="AO188"/>
  <c r="AP188"/>
  <c r="AQ188"/>
  <c r="AS188"/>
  <c r="AT188"/>
  <c r="AU188"/>
  <c r="AV188"/>
  <c r="AW188"/>
  <c r="AX188"/>
  <c r="AY188"/>
  <c r="AZ188"/>
  <c r="BA188"/>
  <c r="BB188"/>
  <c r="BD188"/>
  <c r="BE188"/>
  <c r="BF188"/>
  <c r="BG188"/>
  <c r="BH188"/>
  <c r="BI188"/>
  <c r="BJ188"/>
  <c r="BL188"/>
  <c r="BM188"/>
  <c r="BN188"/>
  <c r="BO188"/>
  <c r="BP188"/>
  <c r="BR188"/>
  <c r="BS188"/>
  <c r="BT188"/>
  <c r="BU188"/>
  <c r="BV188"/>
  <c r="BW188"/>
  <c r="BZ188"/>
  <c r="CA188"/>
  <c r="CB188"/>
  <c r="CC188"/>
  <c r="CD188"/>
  <c r="CE188"/>
  <c r="CF188"/>
  <c r="CG188"/>
  <c r="CH188"/>
  <c r="CI188"/>
  <c r="CJ188"/>
  <c r="CK188"/>
  <c r="CM188"/>
  <c r="CN188"/>
  <c r="CO188"/>
  <c r="CP188"/>
  <c r="CQ188"/>
  <c r="CR188"/>
  <c r="CS188"/>
  <c r="CT188"/>
  <c r="CU188"/>
  <c r="CV188"/>
  <c r="CW188"/>
  <c r="CX188"/>
  <c r="CZ188"/>
  <c r="DA188"/>
  <c r="DB188"/>
  <c r="DC188"/>
  <c r="DD188"/>
  <c r="DE188"/>
  <c r="DF188"/>
  <c r="DG188"/>
  <c r="DH188"/>
  <c r="DI188"/>
  <c r="DJ188"/>
  <c r="DK188"/>
  <c r="A189"/>
  <c r="B189"/>
  <c r="C189"/>
  <c r="D189"/>
  <c r="E189"/>
  <c r="F189"/>
  <c r="G189"/>
  <c r="H189"/>
  <c r="I189"/>
  <c r="J189"/>
  <c r="K189"/>
  <c r="L189"/>
  <c r="M189"/>
  <c r="N189"/>
  <c r="O189"/>
  <c r="P189"/>
  <c r="R189"/>
  <c r="S189"/>
  <c r="T189"/>
  <c r="U189"/>
  <c r="V189"/>
  <c r="W189"/>
  <c r="X189"/>
  <c r="Y189"/>
  <c r="AA189"/>
  <c r="AB189"/>
  <c r="AC189"/>
  <c r="AD189"/>
  <c r="AE189"/>
  <c r="AF189"/>
  <c r="AH189"/>
  <c r="AI189"/>
  <c r="AJ189"/>
  <c r="AK189"/>
  <c r="AM189"/>
  <c r="AN189"/>
  <c r="AO189"/>
  <c r="AP189"/>
  <c r="AQ189"/>
  <c r="AS189"/>
  <c r="AT189"/>
  <c r="AU189"/>
  <c r="AV189"/>
  <c r="AW189"/>
  <c r="AX189"/>
  <c r="AY189"/>
  <c r="AZ189"/>
  <c r="BA189"/>
  <c r="BB189"/>
  <c r="BD189"/>
  <c r="BE189"/>
  <c r="BF189"/>
  <c r="BG189"/>
  <c r="BH189"/>
  <c r="BI189"/>
  <c r="BJ189"/>
  <c r="BL189"/>
  <c r="BM189"/>
  <c r="BN189"/>
  <c r="BO189"/>
  <c r="BP189"/>
  <c r="BR189"/>
  <c r="BS189"/>
  <c r="BT189"/>
  <c r="BU189"/>
  <c r="BV189"/>
  <c r="BW189"/>
  <c r="BZ189"/>
  <c r="CA189"/>
  <c r="CB189"/>
  <c r="CC189"/>
  <c r="CD189"/>
  <c r="CE189"/>
  <c r="CF189"/>
  <c r="CG189"/>
  <c r="CH189"/>
  <c r="CI189"/>
  <c r="CJ189"/>
  <c r="CK189"/>
  <c r="CM189"/>
  <c r="CN189"/>
  <c r="CO189"/>
  <c r="CP189"/>
  <c r="CQ189"/>
  <c r="CR189"/>
  <c r="CS189"/>
  <c r="CT189"/>
  <c r="CU189"/>
  <c r="CV189"/>
  <c r="CW189"/>
  <c r="CX189"/>
  <c r="CZ189"/>
  <c r="DA189"/>
  <c r="DB189"/>
  <c r="DC189"/>
  <c r="DD189"/>
  <c r="DE189"/>
  <c r="DF189"/>
  <c r="DG189"/>
  <c r="DH189"/>
  <c r="DI189"/>
  <c r="DJ189"/>
  <c r="DK189"/>
  <c r="A190"/>
  <c r="B190"/>
  <c r="C190"/>
  <c r="D190"/>
  <c r="E190"/>
  <c r="F190"/>
  <c r="G190"/>
  <c r="H190"/>
  <c r="I190"/>
  <c r="J190"/>
  <c r="K190"/>
  <c r="L190"/>
  <c r="M190"/>
  <c r="N190"/>
  <c r="O190"/>
  <c r="P190"/>
  <c r="R190"/>
  <c r="S190"/>
  <c r="T190"/>
  <c r="U190"/>
  <c r="V190"/>
  <c r="W190"/>
  <c r="X190"/>
  <c r="Y190"/>
  <c r="AA190"/>
  <c r="AB190"/>
  <c r="AC190"/>
  <c r="AD190"/>
  <c r="AE190"/>
  <c r="AF190"/>
  <c r="AI190"/>
  <c r="AJ190"/>
  <c r="AK190"/>
  <c r="AM190"/>
  <c r="AN190"/>
  <c r="AO190"/>
  <c r="AP190"/>
  <c r="AQ190"/>
  <c r="AS190"/>
  <c r="AT190"/>
  <c r="AU190"/>
  <c r="AV190"/>
  <c r="AW190"/>
  <c r="AX190"/>
  <c r="AY190"/>
  <c r="AZ190"/>
  <c r="BA190"/>
  <c r="BB190"/>
  <c r="BD190"/>
  <c r="BE190"/>
  <c r="BF190"/>
  <c r="BG190"/>
  <c r="BH190"/>
  <c r="BI190"/>
  <c r="BJ190"/>
  <c r="BL190"/>
  <c r="BM190"/>
  <c r="BN190"/>
  <c r="BO190"/>
  <c r="BP190"/>
  <c r="BR190"/>
  <c r="BS190"/>
  <c r="BT190"/>
  <c r="BU190"/>
  <c r="BV190"/>
  <c r="BW190"/>
  <c r="BZ190"/>
  <c r="CA190"/>
  <c r="CB190"/>
  <c r="CC190"/>
  <c r="CD190"/>
  <c r="CE190"/>
  <c r="CF190"/>
  <c r="CG190"/>
  <c r="CH190"/>
  <c r="CI190"/>
  <c r="CJ190"/>
  <c r="CK190"/>
  <c r="CM190"/>
  <c r="CN190"/>
  <c r="CO190"/>
  <c r="CP190"/>
  <c r="CQ190"/>
  <c r="CR190"/>
  <c r="CS190"/>
  <c r="CT190"/>
  <c r="CU190"/>
  <c r="CV190"/>
  <c r="CW190"/>
  <c r="CX190"/>
  <c r="CZ190"/>
  <c r="DA190"/>
  <c r="DB190"/>
  <c r="DC190"/>
  <c r="DD190"/>
  <c r="DE190"/>
  <c r="DF190"/>
  <c r="DG190"/>
  <c r="DH190"/>
  <c r="DI190"/>
  <c r="DJ190"/>
  <c r="DK190"/>
  <c r="A191"/>
  <c r="B191"/>
  <c r="C191"/>
  <c r="D191"/>
  <c r="E191"/>
  <c r="F191"/>
  <c r="G191"/>
  <c r="I191"/>
  <c r="J191"/>
  <c r="K191"/>
  <c r="L191"/>
  <c r="M191"/>
  <c r="N191"/>
  <c r="O191"/>
  <c r="P191"/>
  <c r="R191"/>
  <c r="U191"/>
  <c r="V191"/>
  <c r="W191"/>
  <c r="X191"/>
  <c r="Y191"/>
  <c r="AB191"/>
  <c r="AC191"/>
  <c r="AD191"/>
  <c r="AE191"/>
  <c r="AF191"/>
  <c r="AH191"/>
  <c r="AI191"/>
  <c r="AJ191"/>
  <c r="AK191"/>
  <c r="AM191"/>
  <c r="AN191"/>
  <c r="AO191"/>
  <c r="AP191"/>
  <c r="AQ191"/>
  <c r="AS191"/>
  <c r="AT191"/>
  <c r="AU191"/>
  <c r="AV191"/>
  <c r="AW191"/>
  <c r="AX191"/>
  <c r="AY191"/>
  <c r="AZ191"/>
  <c r="BA191"/>
  <c r="BB191"/>
  <c r="BD191"/>
  <c r="BE191"/>
  <c r="BF191"/>
  <c r="BG191"/>
  <c r="BH191"/>
  <c r="BI191"/>
  <c r="BJ191"/>
  <c r="BL191"/>
  <c r="BM191"/>
  <c r="BN191"/>
  <c r="BO191"/>
  <c r="BP191"/>
  <c r="BR191"/>
  <c r="BS191"/>
  <c r="BT191"/>
  <c r="BU191"/>
  <c r="BV191"/>
  <c r="BW191"/>
  <c r="BZ191"/>
  <c r="CA191"/>
  <c r="CB191"/>
  <c r="CC191"/>
  <c r="CD191"/>
  <c r="CE191"/>
  <c r="CF191"/>
  <c r="CG191"/>
  <c r="CH191"/>
  <c r="CI191"/>
  <c r="CJ191"/>
  <c r="CK191"/>
  <c r="CM191"/>
  <c r="CN191"/>
  <c r="CO191"/>
  <c r="CP191"/>
  <c r="CQ191"/>
  <c r="CR191"/>
  <c r="CS191"/>
  <c r="CT191"/>
  <c r="CU191"/>
  <c r="CV191"/>
  <c r="CW191"/>
  <c r="CX191"/>
  <c r="CZ191"/>
  <c r="DA191"/>
  <c r="DB191"/>
  <c r="DC191"/>
  <c r="DD191"/>
  <c r="DE191"/>
  <c r="DF191"/>
  <c r="DG191"/>
  <c r="DH191"/>
  <c r="DI191"/>
  <c r="DJ191"/>
  <c r="DK191"/>
  <c r="A192"/>
  <c r="B192"/>
  <c r="C192"/>
  <c r="D192"/>
  <c r="E192"/>
  <c r="F192"/>
  <c r="G192"/>
  <c r="H192"/>
  <c r="I192"/>
  <c r="J192"/>
  <c r="K192"/>
  <c r="L192"/>
  <c r="M192"/>
  <c r="N192"/>
  <c r="O192"/>
  <c r="P192"/>
  <c r="R192"/>
  <c r="S192"/>
  <c r="T192"/>
  <c r="U192"/>
  <c r="V192"/>
  <c r="W192"/>
  <c r="X192"/>
  <c r="Y192"/>
  <c r="AA192"/>
  <c r="AB192"/>
  <c r="AC192"/>
  <c r="AD192"/>
  <c r="AE192"/>
  <c r="AF192"/>
  <c r="AH192"/>
  <c r="AI192"/>
  <c r="AJ192"/>
  <c r="AK192"/>
  <c r="AM192"/>
  <c r="AN192"/>
  <c r="AO192"/>
  <c r="AP192"/>
  <c r="AQ192"/>
  <c r="AZ192"/>
  <c r="BA192"/>
  <c r="BB192"/>
  <c r="BD192"/>
  <c r="BE192"/>
  <c r="BF192"/>
  <c r="BG192"/>
  <c r="BH192"/>
  <c r="BI192"/>
  <c r="BJ192"/>
  <c r="BL192"/>
  <c r="BM192"/>
  <c r="BN192"/>
  <c r="BO192"/>
  <c r="BP192"/>
  <c r="BR192"/>
  <c r="BS192"/>
  <c r="BT192"/>
  <c r="BU192"/>
  <c r="BV192"/>
  <c r="BW192"/>
  <c r="BZ192"/>
  <c r="CA192"/>
  <c r="CB192"/>
  <c r="CC192"/>
  <c r="CD192"/>
  <c r="CE192"/>
  <c r="CF192"/>
  <c r="CG192"/>
  <c r="CH192"/>
  <c r="CI192"/>
  <c r="CJ192"/>
  <c r="CK192"/>
  <c r="CM192"/>
  <c r="CN192"/>
  <c r="CO192"/>
  <c r="CP192"/>
  <c r="CQ192"/>
  <c r="CR192"/>
  <c r="CS192"/>
  <c r="CT192"/>
  <c r="CU192"/>
  <c r="CV192"/>
  <c r="CW192"/>
  <c r="CX192"/>
  <c r="CZ192"/>
  <c r="DA192"/>
  <c r="DB192"/>
  <c r="DC192"/>
  <c r="DD192"/>
  <c r="DE192"/>
  <c r="DF192"/>
  <c r="DG192"/>
  <c r="DH192"/>
  <c r="DI192"/>
  <c r="DJ192"/>
  <c r="DK192"/>
  <c r="A193"/>
  <c r="B193"/>
  <c r="C193"/>
  <c r="D193"/>
  <c r="E193"/>
  <c r="F193"/>
  <c r="G193"/>
  <c r="H193"/>
  <c r="I193"/>
  <c r="J193"/>
  <c r="K193"/>
  <c r="L193"/>
  <c r="M193"/>
  <c r="N193"/>
  <c r="O193"/>
  <c r="P193"/>
  <c r="R193"/>
  <c r="S193"/>
  <c r="U193"/>
  <c r="V193"/>
  <c r="W193"/>
  <c r="X193"/>
  <c r="Y193"/>
  <c r="AA193"/>
  <c r="AB193"/>
  <c r="AC193"/>
  <c r="AD193"/>
  <c r="AE193"/>
  <c r="AF193"/>
  <c r="AH193"/>
  <c r="AI193"/>
  <c r="AJ193"/>
  <c r="AK193"/>
  <c r="AM193"/>
  <c r="AN193"/>
  <c r="AO193"/>
  <c r="AP193"/>
  <c r="AQ193"/>
  <c r="AS193"/>
  <c r="AT193"/>
  <c r="AU193"/>
  <c r="AV193"/>
  <c r="AW193"/>
  <c r="AX193"/>
  <c r="AY193"/>
  <c r="AZ193"/>
  <c r="BA193"/>
  <c r="BB193"/>
  <c r="BD193"/>
  <c r="BE193"/>
  <c r="BF193"/>
  <c r="BG193"/>
  <c r="BH193"/>
  <c r="BI193"/>
  <c r="BJ193"/>
  <c r="BL193"/>
  <c r="BM193"/>
  <c r="BN193"/>
  <c r="BO193"/>
  <c r="BP193"/>
  <c r="BR193"/>
  <c r="BS193"/>
  <c r="BT193"/>
  <c r="BU193"/>
  <c r="BV193"/>
  <c r="BW193"/>
  <c r="BZ193"/>
  <c r="CA193"/>
  <c r="CB193"/>
  <c r="CC193"/>
  <c r="CD193"/>
  <c r="CE193"/>
  <c r="CF193"/>
  <c r="CG193"/>
  <c r="CH193"/>
  <c r="CI193"/>
  <c r="CJ193"/>
  <c r="CK193"/>
  <c r="CM193"/>
  <c r="CN193"/>
  <c r="CO193"/>
  <c r="CP193"/>
  <c r="CQ193"/>
  <c r="CR193"/>
  <c r="CS193"/>
  <c r="CT193"/>
  <c r="CU193"/>
  <c r="CV193"/>
  <c r="CW193"/>
  <c r="CX193"/>
  <c r="CZ193"/>
  <c r="DA193"/>
  <c r="DB193"/>
  <c r="DC193"/>
  <c r="DD193"/>
  <c r="DE193"/>
  <c r="DF193"/>
  <c r="DG193"/>
  <c r="DH193"/>
  <c r="DI193"/>
  <c r="DJ193"/>
  <c r="DK193"/>
  <c r="A194"/>
  <c r="B194"/>
  <c r="C194"/>
  <c r="D194"/>
  <c r="E194"/>
  <c r="F194"/>
  <c r="G194"/>
  <c r="H194"/>
  <c r="I194"/>
  <c r="J194"/>
  <c r="K194"/>
  <c r="L194"/>
  <c r="M194"/>
  <c r="N194"/>
  <c r="O194"/>
  <c r="P194"/>
  <c r="R194"/>
  <c r="S194"/>
  <c r="U194"/>
  <c r="V194"/>
  <c r="W194"/>
  <c r="X194"/>
  <c r="Y194"/>
  <c r="AA194"/>
  <c r="AB194"/>
  <c r="AC194"/>
  <c r="AD194"/>
  <c r="AE194"/>
  <c r="AF194"/>
  <c r="AH194"/>
  <c r="AI194"/>
  <c r="AJ194"/>
  <c r="AK194"/>
  <c r="AM194"/>
  <c r="AN194"/>
  <c r="AO194"/>
  <c r="AP194"/>
  <c r="AQ194"/>
  <c r="AS194"/>
  <c r="AT194"/>
  <c r="AU194"/>
  <c r="AV194"/>
  <c r="AW194"/>
  <c r="AX194"/>
  <c r="AY194"/>
  <c r="AZ194"/>
  <c r="BA194"/>
  <c r="BB194"/>
  <c r="BD194"/>
  <c r="BE194"/>
  <c r="BF194"/>
  <c r="BG194"/>
  <c r="BH194"/>
  <c r="BI194"/>
  <c r="BJ194"/>
  <c r="BL194"/>
  <c r="BM194"/>
  <c r="BN194"/>
  <c r="BO194"/>
  <c r="BP194"/>
  <c r="BQ194"/>
  <c r="BR194"/>
  <c r="BS194"/>
  <c r="BT194"/>
  <c r="BU194"/>
  <c r="BV194"/>
  <c r="BW194"/>
  <c r="BZ194"/>
  <c r="CA194"/>
  <c r="CB194"/>
  <c r="CC194"/>
  <c r="CD194"/>
  <c r="CE194"/>
  <c r="CF194"/>
  <c r="CG194"/>
  <c r="CH194"/>
  <c r="CI194"/>
  <c r="CJ194"/>
  <c r="CK194"/>
  <c r="CM194"/>
  <c r="CN194"/>
  <c r="CO194"/>
  <c r="CP194"/>
  <c r="CQ194"/>
  <c r="CR194"/>
  <c r="CS194"/>
  <c r="CT194"/>
  <c r="CU194"/>
  <c r="CV194"/>
  <c r="CW194"/>
  <c r="CX194"/>
  <c r="CZ194"/>
  <c r="DA194"/>
  <c r="DB194"/>
  <c r="DC194"/>
  <c r="DD194"/>
  <c r="DE194"/>
  <c r="DF194"/>
  <c r="DG194"/>
  <c r="DH194"/>
  <c r="DI194"/>
  <c r="DJ194"/>
  <c r="DK194"/>
  <c r="A195"/>
  <c r="B195"/>
  <c r="C195"/>
  <c r="D195"/>
  <c r="E195"/>
  <c r="F195"/>
  <c r="G195"/>
  <c r="H195"/>
  <c r="I195"/>
  <c r="J195"/>
  <c r="K195"/>
  <c r="L195"/>
  <c r="M195"/>
  <c r="N195"/>
  <c r="O195"/>
  <c r="P195"/>
  <c r="R195"/>
  <c r="S195"/>
  <c r="U195"/>
  <c r="V195"/>
  <c r="W195"/>
  <c r="X195"/>
  <c r="Y195"/>
  <c r="AA195"/>
  <c r="AB195"/>
  <c r="AC195"/>
  <c r="AD195"/>
  <c r="AE195"/>
  <c r="AF195"/>
  <c r="AH195"/>
  <c r="AI195"/>
  <c r="AJ195"/>
  <c r="AK195"/>
  <c r="AM195"/>
  <c r="AN195"/>
  <c r="AO195"/>
  <c r="AP195"/>
  <c r="AQ195"/>
  <c r="AS195"/>
  <c r="AT195"/>
  <c r="AU195"/>
  <c r="AV195"/>
  <c r="AW195"/>
  <c r="AX195"/>
  <c r="AY195"/>
  <c r="AZ195"/>
  <c r="BA195"/>
  <c r="BB195"/>
  <c r="BD195"/>
  <c r="BE195"/>
  <c r="BF195"/>
  <c r="BG195"/>
  <c r="BH195"/>
  <c r="BI195"/>
  <c r="BJ195"/>
  <c r="BL195"/>
  <c r="BM195"/>
  <c r="BN195"/>
  <c r="BO195"/>
  <c r="BP195"/>
  <c r="BR195"/>
  <c r="BS195"/>
  <c r="BT195"/>
  <c r="BU195"/>
  <c r="BV195"/>
  <c r="BW195"/>
  <c r="BZ195"/>
  <c r="CA195"/>
  <c r="CB195"/>
  <c r="CC195"/>
  <c r="CD195"/>
  <c r="CE195"/>
  <c r="CF195"/>
  <c r="CG195"/>
  <c r="CH195"/>
  <c r="CI195"/>
  <c r="CJ195"/>
  <c r="CK195"/>
  <c r="CM195"/>
  <c r="CN195"/>
  <c r="CO195"/>
  <c r="CP195"/>
  <c r="CQ195"/>
  <c r="CR195"/>
  <c r="CS195"/>
  <c r="CT195"/>
  <c r="CU195"/>
  <c r="CV195"/>
  <c r="CW195"/>
  <c r="CX195"/>
  <c r="CZ195"/>
  <c r="DA195"/>
  <c r="DB195"/>
  <c r="DC195"/>
  <c r="DD195"/>
  <c r="DE195"/>
  <c r="DF195"/>
  <c r="DG195"/>
  <c r="DH195"/>
  <c r="DI195"/>
  <c r="DJ195"/>
  <c r="DK195"/>
  <c r="A196"/>
  <c r="B196"/>
  <c r="C196"/>
  <c r="D196"/>
  <c r="E196"/>
  <c r="F196"/>
  <c r="G196"/>
  <c r="H196"/>
  <c r="I196"/>
  <c r="J196"/>
  <c r="K196"/>
  <c r="L196"/>
  <c r="M196"/>
  <c r="N196"/>
  <c r="O196"/>
  <c r="P196"/>
  <c r="R196"/>
  <c r="S196"/>
  <c r="U196"/>
  <c r="V196"/>
  <c r="W196"/>
  <c r="X196"/>
  <c r="Y196"/>
  <c r="AA196"/>
  <c r="AB196"/>
  <c r="AC196"/>
  <c r="AD196"/>
  <c r="AE196"/>
  <c r="AF196"/>
  <c r="AH196"/>
  <c r="AI196"/>
  <c r="AJ196"/>
  <c r="AK196"/>
  <c r="AM196"/>
  <c r="AN196"/>
  <c r="AO196"/>
  <c r="AP196"/>
  <c r="AQ196"/>
  <c r="AS196"/>
  <c r="AT196"/>
  <c r="AU196"/>
  <c r="AV196"/>
  <c r="AW196"/>
  <c r="AX196"/>
  <c r="AY196"/>
  <c r="AZ196"/>
  <c r="BA196"/>
  <c r="BB196"/>
  <c r="BD196"/>
  <c r="BE196"/>
  <c r="BF196"/>
  <c r="BG196"/>
  <c r="BH196"/>
  <c r="BI196"/>
  <c r="BJ196"/>
  <c r="BL196"/>
  <c r="BM196"/>
  <c r="BN196"/>
  <c r="BO196"/>
  <c r="BP196"/>
  <c r="BR196"/>
  <c r="BS196"/>
  <c r="BT196"/>
  <c r="BU196"/>
  <c r="BV196"/>
  <c r="BW196"/>
  <c r="BZ196"/>
  <c r="CA196"/>
  <c r="CB196"/>
  <c r="CC196"/>
  <c r="CD196"/>
  <c r="CE196"/>
  <c r="CF196"/>
  <c r="CG196"/>
  <c r="CH196"/>
  <c r="CI196"/>
  <c r="CJ196"/>
  <c r="CK196"/>
  <c r="CM196"/>
  <c r="CN196"/>
  <c r="CO196"/>
  <c r="CP196"/>
  <c r="CQ196"/>
  <c r="CR196"/>
  <c r="CS196"/>
  <c r="CT196"/>
  <c r="CU196"/>
  <c r="CV196"/>
  <c r="CW196"/>
  <c r="CX196"/>
  <c r="CZ196"/>
  <c r="DA196"/>
  <c r="DB196"/>
  <c r="DC196"/>
  <c r="DD196"/>
  <c r="DE196"/>
  <c r="DF196"/>
  <c r="DG196"/>
  <c r="DH196"/>
  <c r="DI196"/>
  <c r="DJ196"/>
  <c r="DK196"/>
  <c r="A197"/>
  <c r="B197"/>
  <c r="C197"/>
  <c r="D197"/>
  <c r="E197"/>
  <c r="F197"/>
  <c r="G197"/>
  <c r="H197"/>
  <c r="I197"/>
  <c r="J197"/>
  <c r="K197"/>
  <c r="L197"/>
  <c r="M197"/>
  <c r="N197"/>
  <c r="O197"/>
  <c r="P197"/>
  <c r="R197"/>
  <c r="S197"/>
  <c r="U197"/>
  <c r="V197"/>
  <c r="W197"/>
  <c r="X197"/>
  <c r="Y197"/>
  <c r="AA197"/>
  <c r="AB197"/>
  <c r="AC197"/>
  <c r="AD197"/>
  <c r="AE197"/>
  <c r="AF197"/>
  <c r="AH197"/>
  <c r="AI197"/>
  <c r="AJ197"/>
  <c r="AK197"/>
  <c r="AM197"/>
  <c r="AN197"/>
  <c r="AO197"/>
  <c r="AP197"/>
  <c r="AQ197"/>
  <c r="AS197"/>
  <c r="AT197"/>
  <c r="AU197"/>
  <c r="AV197"/>
  <c r="AW197"/>
  <c r="AX197"/>
  <c r="AY197"/>
  <c r="AZ197"/>
  <c r="BA197"/>
  <c r="BB197"/>
  <c r="BD197"/>
  <c r="BE197"/>
  <c r="BF197"/>
  <c r="BG197"/>
  <c r="BH197"/>
  <c r="BI197"/>
  <c r="BJ197"/>
  <c r="BL197"/>
  <c r="BM197"/>
  <c r="BN197"/>
  <c r="BO197"/>
  <c r="BP197"/>
  <c r="BR197"/>
  <c r="BS197"/>
  <c r="BT197"/>
  <c r="BU197"/>
  <c r="BV197"/>
  <c r="BW197"/>
  <c r="BZ197"/>
  <c r="CA197"/>
  <c r="CB197"/>
  <c r="CC197"/>
  <c r="CD197"/>
  <c r="CE197"/>
  <c r="CF197"/>
  <c r="CG197"/>
  <c r="CH197"/>
  <c r="CI197"/>
  <c r="CJ197"/>
  <c r="CK197"/>
  <c r="CM197"/>
  <c r="CN197"/>
  <c r="CO197"/>
  <c r="CP197"/>
  <c r="CQ197"/>
  <c r="CR197"/>
  <c r="CS197"/>
  <c r="CT197"/>
  <c r="CU197"/>
  <c r="CV197"/>
  <c r="CW197"/>
  <c r="CX197"/>
  <c r="CZ197"/>
  <c r="DA197"/>
  <c r="DB197"/>
  <c r="DC197"/>
  <c r="DD197"/>
  <c r="DE197"/>
  <c r="DF197"/>
  <c r="DG197"/>
  <c r="DH197"/>
  <c r="DI197"/>
  <c r="DJ197"/>
  <c r="DK197"/>
  <c r="A198"/>
  <c r="B198"/>
  <c r="C198"/>
  <c r="D198"/>
  <c r="E198"/>
  <c r="F198"/>
  <c r="G198"/>
  <c r="H198"/>
  <c r="I198"/>
  <c r="J198"/>
  <c r="K198"/>
  <c r="L198"/>
  <c r="M198"/>
  <c r="N198"/>
  <c r="O198"/>
  <c r="P198"/>
  <c r="R198"/>
  <c r="S198"/>
  <c r="U198"/>
  <c r="V198"/>
  <c r="W198"/>
  <c r="X198"/>
  <c r="Y198"/>
  <c r="AA198"/>
  <c r="AB198"/>
  <c r="AC198"/>
  <c r="AD198"/>
  <c r="AE198"/>
  <c r="AF198"/>
  <c r="AH198"/>
  <c r="AI198"/>
  <c r="AJ198"/>
  <c r="AK198"/>
  <c r="AM198"/>
  <c r="AN198"/>
  <c r="AO198"/>
  <c r="AP198"/>
  <c r="AQ198"/>
  <c r="AS198"/>
  <c r="AT198"/>
  <c r="AU198"/>
  <c r="AV198"/>
  <c r="AW198"/>
  <c r="AX198"/>
  <c r="AY198"/>
  <c r="AZ198"/>
  <c r="BA198"/>
  <c r="BB198"/>
  <c r="BD198"/>
  <c r="BE198"/>
  <c r="BF198"/>
  <c r="BG198"/>
  <c r="BH198"/>
  <c r="BI198"/>
  <c r="BJ198"/>
  <c r="BL198"/>
  <c r="BM198"/>
  <c r="BN198"/>
  <c r="BO198"/>
  <c r="BP198"/>
  <c r="BR198"/>
  <c r="BS198"/>
  <c r="BT198"/>
  <c r="BU198"/>
  <c r="BV198"/>
  <c r="BW198"/>
  <c r="BZ198"/>
  <c r="CA198"/>
  <c r="CB198"/>
  <c r="CC198"/>
  <c r="CD198"/>
  <c r="CE198"/>
  <c r="CF198"/>
  <c r="CG198"/>
  <c r="CH198"/>
  <c r="CI198"/>
  <c r="CJ198"/>
  <c r="CK198"/>
  <c r="CM198"/>
  <c r="CN198"/>
  <c r="CO198"/>
  <c r="CP198"/>
  <c r="CQ198"/>
  <c r="CR198"/>
  <c r="CS198"/>
  <c r="CT198"/>
  <c r="CU198"/>
  <c r="CV198"/>
  <c r="CW198"/>
  <c r="CX198"/>
  <c r="CZ198"/>
  <c r="DA198"/>
  <c r="DB198"/>
  <c r="DC198"/>
  <c r="DD198"/>
  <c r="DE198"/>
  <c r="DF198"/>
  <c r="DG198"/>
  <c r="DH198"/>
  <c r="DI198"/>
  <c r="DJ198"/>
  <c r="DK198"/>
  <c r="A199"/>
  <c r="B199"/>
  <c r="C199"/>
  <c r="D199"/>
  <c r="E199"/>
  <c r="F199"/>
  <c r="G199"/>
  <c r="H199"/>
  <c r="I199"/>
  <c r="J199"/>
  <c r="K199"/>
  <c r="L199"/>
  <c r="M199"/>
  <c r="N199"/>
  <c r="O199"/>
  <c r="P199"/>
  <c r="R199"/>
  <c r="S199"/>
  <c r="U199"/>
  <c r="V199"/>
  <c r="W199"/>
  <c r="X199"/>
  <c r="Y199"/>
  <c r="AB199"/>
  <c r="AC199"/>
  <c r="AD199"/>
  <c r="AE199"/>
  <c r="AF199"/>
  <c r="AH199"/>
  <c r="AI199"/>
  <c r="AJ199"/>
  <c r="AK199"/>
  <c r="AM199"/>
  <c r="AN199"/>
  <c r="AO199"/>
  <c r="AP199"/>
  <c r="AQ199"/>
  <c r="AS199"/>
  <c r="AT199"/>
  <c r="AU199"/>
  <c r="AV199"/>
  <c r="AW199"/>
  <c r="AX199"/>
  <c r="AY199"/>
  <c r="AZ199"/>
  <c r="BA199"/>
  <c r="BB199"/>
  <c r="BD199"/>
  <c r="BE199"/>
  <c r="BF199"/>
  <c r="BG199"/>
  <c r="BH199"/>
  <c r="BI199"/>
  <c r="BJ199"/>
  <c r="BL199"/>
  <c r="BM199"/>
  <c r="BN199"/>
  <c r="BO199"/>
  <c r="BP199"/>
  <c r="BR199"/>
  <c r="BS199"/>
  <c r="BT199"/>
  <c r="BU199"/>
  <c r="BV199"/>
  <c r="BW199"/>
  <c r="BZ199"/>
  <c r="CA199"/>
  <c r="CB199"/>
  <c r="CC199"/>
  <c r="CD199"/>
  <c r="CE199"/>
  <c r="CF199"/>
  <c r="CG199"/>
  <c r="CH199"/>
  <c r="CI199"/>
  <c r="CJ199"/>
  <c r="CK199"/>
  <c r="CM199"/>
  <c r="CN199"/>
  <c r="CO199"/>
  <c r="CP199"/>
  <c r="CQ199"/>
  <c r="CR199"/>
  <c r="CS199"/>
  <c r="CT199"/>
  <c r="CU199"/>
  <c r="CV199"/>
  <c r="CW199"/>
  <c r="CX199"/>
  <c r="CZ199"/>
  <c r="DA199"/>
  <c r="DB199"/>
  <c r="DC199"/>
  <c r="DD199"/>
  <c r="DE199"/>
  <c r="DF199"/>
  <c r="DG199"/>
  <c r="DH199"/>
  <c r="DI199"/>
  <c r="DJ199"/>
  <c r="DK199"/>
  <c r="A200"/>
  <c r="B200"/>
  <c r="C200"/>
  <c r="D200"/>
  <c r="E200"/>
  <c r="F200"/>
  <c r="G200"/>
  <c r="H200"/>
  <c r="I200"/>
  <c r="J200"/>
  <c r="K200"/>
  <c r="L200"/>
  <c r="M200"/>
  <c r="N200"/>
  <c r="O200"/>
  <c r="P200"/>
  <c r="R200"/>
  <c r="S200"/>
  <c r="T200"/>
  <c r="U200"/>
  <c r="V200"/>
  <c r="W200"/>
  <c r="X200"/>
  <c r="Y200"/>
  <c r="AA200"/>
  <c r="AB200"/>
  <c r="AC200"/>
  <c r="AD200"/>
  <c r="AE200"/>
  <c r="AF200"/>
  <c r="AH200"/>
  <c r="AI200"/>
  <c r="AJ200"/>
  <c r="AK200"/>
  <c r="AM200"/>
  <c r="AN200"/>
  <c r="AO200"/>
  <c r="AP200"/>
  <c r="AQ200"/>
  <c r="AS200"/>
  <c r="AT200"/>
  <c r="AU200"/>
  <c r="AV200"/>
  <c r="AW200"/>
  <c r="AX200"/>
  <c r="AY200"/>
  <c r="AZ200"/>
  <c r="BA200"/>
  <c r="BB200"/>
  <c r="BD200"/>
  <c r="BE200"/>
  <c r="BF200"/>
  <c r="BG200"/>
  <c r="BH200"/>
  <c r="BI200"/>
  <c r="BJ200"/>
  <c r="BL200"/>
  <c r="BM200"/>
  <c r="BN200"/>
  <c r="BO200"/>
  <c r="BP200"/>
  <c r="BR200"/>
  <c r="BS200"/>
  <c r="BT200"/>
  <c r="BU200"/>
  <c r="BV200"/>
  <c r="BW200"/>
  <c r="BZ200"/>
  <c r="CA200"/>
  <c r="CB200"/>
  <c r="CC200"/>
  <c r="CD200"/>
  <c r="CE200"/>
  <c r="CF200"/>
  <c r="CG200"/>
  <c r="CH200"/>
  <c r="CI200"/>
  <c r="CJ200"/>
  <c r="CK200"/>
  <c r="CM200"/>
  <c r="CN200"/>
  <c r="CO200"/>
  <c r="CP200"/>
  <c r="CQ200"/>
  <c r="CR200"/>
  <c r="CS200"/>
  <c r="CT200"/>
  <c r="CU200"/>
  <c r="CV200"/>
  <c r="CW200"/>
  <c r="CX200"/>
  <c r="CZ200"/>
  <c r="DA200"/>
  <c r="DB200"/>
  <c r="DC200"/>
  <c r="DD200"/>
  <c r="DE200"/>
  <c r="DF200"/>
  <c r="DG200"/>
  <c r="DH200"/>
  <c r="DI200"/>
  <c r="DJ200"/>
  <c r="DK200"/>
  <c r="A201"/>
  <c r="B201"/>
  <c r="C201"/>
  <c r="D201"/>
  <c r="E201"/>
  <c r="F201"/>
  <c r="G201"/>
  <c r="H201"/>
  <c r="I201"/>
  <c r="J201"/>
  <c r="K201"/>
  <c r="L201"/>
  <c r="M201"/>
  <c r="N201"/>
  <c r="O201"/>
  <c r="P201"/>
  <c r="R201"/>
  <c r="S201"/>
  <c r="U201"/>
  <c r="V201"/>
  <c r="W201"/>
  <c r="X201"/>
  <c r="Y201"/>
  <c r="AA201"/>
  <c r="AB201"/>
  <c r="AC201"/>
  <c r="AD201"/>
  <c r="AE201"/>
  <c r="AF201"/>
  <c r="AI201"/>
  <c r="AJ201"/>
  <c r="AK201"/>
  <c r="AM201"/>
  <c r="AN201"/>
  <c r="AO201"/>
  <c r="AP201"/>
  <c r="AQ201"/>
  <c r="AS201"/>
  <c r="AT201"/>
  <c r="AU201"/>
  <c r="AV201"/>
  <c r="AW201"/>
  <c r="AX201"/>
  <c r="AY201"/>
  <c r="AZ201"/>
  <c r="BA201"/>
  <c r="BB201"/>
  <c r="BD201"/>
  <c r="BE201"/>
  <c r="BF201"/>
  <c r="BG201"/>
  <c r="BH201"/>
  <c r="BI201"/>
  <c r="BJ201"/>
  <c r="BL201"/>
  <c r="BM201"/>
  <c r="BN201"/>
  <c r="BO201"/>
  <c r="BP201"/>
  <c r="BR201"/>
  <c r="BS201"/>
  <c r="BT201"/>
  <c r="BU201"/>
  <c r="BV201"/>
  <c r="BW201"/>
  <c r="BZ201"/>
  <c r="CA201"/>
  <c r="CB201"/>
  <c r="CC201"/>
  <c r="CD201"/>
  <c r="CE201"/>
  <c r="CF201"/>
  <c r="CG201"/>
  <c r="CH201"/>
  <c r="CI201"/>
  <c r="CJ201"/>
  <c r="CK201"/>
  <c r="CM201"/>
  <c r="CN201"/>
  <c r="CO201"/>
  <c r="CP201"/>
  <c r="CQ201"/>
  <c r="CR201"/>
  <c r="CS201"/>
  <c r="CT201"/>
  <c r="CU201"/>
  <c r="CV201"/>
  <c r="CW201"/>
  <c r="CX201"/>
  <c r="CZ201"/>
  <c r="DA201"/>
  <c r="DB201"/>
  <c r="DC201"/>
  <c r="DD201"/>
  <c r="DE201"/>
  <c r="DF201"/>
  <c r="DG201"/>
  <c r="DH201"/>
  <c r="DI201"/>
  <c r="DJ201"/>
  <c r="DK201"/>
  <c r="A202"/>
  <c r="B202"/>
  <c r="C202"/>
  <c r="D202"/>
  <c r="E202"/>
  <c r="F202"/>
  <c r="G202"/>
  <c r="H202"/>
  <c r="I202"/>
  <c r="J202"/>
  <c r="K202"/>
  <c r="L202"/>
  <c r="M202"/>
  <c r="N202"/>
  <c r="O202"/>
  <c r="P202"/>
  <c r="R202"/>
  <c r="S202"/>
  <c r="T202"/>
  <c r="U202"/>
  <c r="V202"/>
  <c r="W202"/>
  <c r="X202"/>
  <c r="Y202"/>
  <c r="AA202"/>
  <c r="AB202"/>
  <c r="AC202"/>
  <c r="AD202"/>
  <c r="AE202"/>
  <c r="AF202"/>
  <c r="AH202"/>
  <c r="AI202"/>
  <c r="AJ202"/>
  <c r="AK202"/>
  <c r="AM202"/>
  <c r="AN202"/>
  <c r="AO202"/>
  <c r="AP202"/>
  <c r="AQ202"/>
  <c r="AS202"/>
  <c r="AT202"/>
  <c r="AU202"/>
  <c r="AV202"/>
  <c r="AW202"/>
  <c r="AX202"/>
  <c r="AY202"/>
  <c r="AZ202"/>
  <c r="BA202"/>
  <c r="BB202"/>
  <c r="BD202"/>
  <c r="BE202"/>
  <c r="BF202"/>
  <c r="BG202"/>
  <c r="BH202"/>
  <c r="BI202"/>
  <c r="BJ202"/>
  <c r="BL202"/>
  <c r="BM202"/>
  <c r="BN202"/>
  <c r="BO202"/>
  <c r="BP202"/>
  <c r="BR202"/>
  <c r="BS202"/>
  <c r="BT202"/>
  <c r="BU202"/>
  <c r="BV202"/>
  <c r="BW202"/>
  <c r="BZ202"/>
  <c r="CA202"/>
  <c r="CB202"/>
  <c r="CC202"/>
  <c r="CD202"/>
  <c r="CE202"/>
  <c r="CF202"/>
  <c r="CG202"/>
  <c r="CH202"/>
  <c r="CI202"/>
  <c r="CJ202"/>
  <c r="CK202"/>
  <c r="CM202"/>
  <c r="CN202"/>
  <c r="CO202"/>
  <c r="CP202"/>
  <c r="CQ202"/>
  <c r="CR202"/>
  <c r="CS202"/>
  <c r="CT202"/>
  <c r="CU202"/>
  <c r="CV202"/>
  <c r="CW202"/>
  <c r="CX202"/>
  <c r="CZ202"/>
  <c r="DA202"/>
  <c r="DB202"/>
  <c r="DC202"/>
  <c r="DD202"/>
  <c r="DE202"/>
  <c r="DF202"/>
  <c r="DG202"/>
  <c r="DH202"/>
  <c r="DI202"/>
  <c r="DJ202"/>
  <c r="DK202"/>
  <c r="A203"/>
  <c r="B203"/>
  <c r="C203"/>
  <c r="D203"/>
  <c r="E203"/>
  <c r="F203"/>
  <c r="G203"/>
  <c r="H203"/>
  <c r="I203"/>
  <c r="J203"/>
  <c r="K203"/>
  <c r="L203"/>
  <c r="M203"/>
  <c r="N203"/>
  <c r="O203"/>
  <c r="P203"/>
  <c r="R203"/>
  <c r="S203"/>
  <c r="U203"/>
  <c r="V203"/>
  <c r="W203"/>
  <c r="X203"/>
  <c r="Y203"/>
  <c r="AA203"/>
  <c r="AB203"/>
  <c r="AC203"/>
  <c r="AD203"/>
  <c r="AE203"/>
  <c r="AI203"/>
  <c r="AJ203"/>
  <c r="AK203"/>
  <c r="AM203"/>
  <c r="AN203"/>
  <c r="AO203"/>
  <c r="AP203"/>
  <c r="AQ203"/>
  <c r="AS203"/>
  <c r="AT203"/>
  <c r="AU203"/>
  <c r="AV203"/>
  <c r="AW203"/>
  <c r="AX203"/>
  <c r="AY203"/>
  <c r="AZ203"/>
  <c r="BA203"/>
  <c r="BB203"/>
  <c r="BD203"/>
  <c r="BE203"/>
  <c r="BF203"/>
  <c r="BG203"/>
  <c r="BH203"/>
  <c r="BI203"/>
  <c r="BJ203"/>
  <c r="BL203"/>
  <c r="BM203"/>
  <c r="BN203"/>
  <c r="BO203"/>
  <c r="BP203"/>
  <c r="BR203"/>
  <c r="BS203"/>
  <c r="BT203"/>
  <c r="BU203"/>
  <c r="BV203"/>
  <c r="BW203"/>
  <c r="BZ203"/>
  <c r="CA203"/>
  <c r="CB203"/>
  <c r="CC203"/>
  <c r="CD203"/>
  <c r="CE203"/>
  <c r="CF203"/>
  <c r="CG203"/>
  <c r="CH203"/>
  <c r="CI203"/>
  <c r="CJ203"/>
  <c r="CK203"/>
  <c r="CM203"/>
  <c r="CN203"/>
  <c r="CO203"/>
  <c r="CP203"/>
  <c r="CQ203"/>
  <c r="CR203"/>
  <c r="CS203"/>
  <c r="CT203"/>
  <c r="CU203"/>
  <c r="CV203"/>
  <c r="CW203"/>
  <c r="CX203"/>
  <c r="CZ203"/>
  <c r="DA203"/>
  <c r="DB203"/>
  <c r="DC203"/>
  <c r="DD203"/>
  <c r="DE203"/>
  <c r="DF203"/>
  <c r="DG203"/>
  <c r="DH203"/>
  <c r="DI203"/>
  <c r="DJ203"/>
  <c r="DK203"/>
  <c r="A204"/>
  <c r="B204"/>
  <c r="C204"/>
  <c r="D204"/>
  <c r="E204"/>
  <c r="F204"/>
  <c r="G204"/>
  <c r="H204"/>
  <c r="I204"/>
  <c r="J204"/>
  <c r="K204"/>
  <c r="L204"/>
  <c r="M204"/>
  <c r="N204"/>
  <c r="O204"/>
  <c r="P204"/>
  <c r="R204"/>
  <c r="S204"/>
  <c r="T204"/>
  <c r="U204"/>
  <c r="V204"/>
  <c r="W204"/>
  <c r="X204"/>
  <c r="Y204"/>
  <c r="AA204"/>
  <c r="AB204"/>
  <c r="AC204"/>
  <c r="AD204"/>
  <c r="AE204"/>
  <c r="AF204"/>
  <c r="AH204"/>
  <c r="AI204"/>
  <c r="AJ204"/>
  <c r="AK204"/>
  <c r="AM204"/>
  <c r="AN204"/>
  <c r="AO204"/>
  <c r="AP204"/>
  <c r="AQ204"/>
  <c r="AS204"/>
  <c r="AT204"/>
  <c r="AU204"/>
  <c r="AV204"/>
  <c r="AW204"/>
  <c r="AX204"/>
  <c r="AY204"/>
  <c r="AZ204"/>
  <c r="BA204"/>
  <c r="BB204"/>
  <c r="BD204"/>
  <c r="BE204"/>
  <c r="BF204"/>
  <c r="BG204"/>
  <c r="BH204"/>
  <c r="BI204"/>
  <c r="BJ204"/>
  <c r="BL204"/>
  <c r="BM204"/>
  <c r="BN204"/>
  <c r="BO204"/>
  <c r="BP204"/>
  <c r="BR204"/>
  <c r="BS204"/>
  <c r="BT204"/>
  <c r="BU204"/>
  <c r="BV204"/>
  <c r="BW204"/>
  <c r="BZ204"/>
  <c r="CA204"/>
  <c r="CB204"/>
  <c r="CC204"/>
  <c r="CD204"/>
  <c r="CE204"/>
  <c r="CF204"/>
  <c r="CG204"/>
  <c r="CH204"/>
  <c r="CI204"/>
  <c r="CJ204"/>
  <c r="CK204"/>
  <c r="CM204"/>
  <c r="CN204"/>
  <c r="CO204"/>
  <c r="CP204"/>
  <c r="CQ204"/>
  <c r="CR204"/>
  <c r="CS204"/>
  <c r="CT204"/>
  <c r="CU204"/>
  <c r="CV204"/>
  <c r="CW204"/>
  <c r="CX204"/>
  <c r="CZ204"/>
  <c r="DA204"/>
  <c r="DB204"/>
  <c r="DC204"/>
  <c r="DD204"/>
  <c r="DE204"/>
  <c r="DF204"/>
  <c r="DG204"/>
  <c r="DH204"/>
  <c r="DI204"/>
  <c r="DJ204"/>
  <c r="DK204"/>
  <c r="A205"/>
  <c r="B205"/>
  <c r="C205"/>
  <c r="D205"/>
  <c r="E205"/>
  <c r="F205"/>
  <c r="G205"/>
  <c r="H205"/>
  <c r="I205"/>
  <c r="J205"/>
  <c r="K205"/>
  <c r="L205"/>
  <c r="M205"/>
  <c r="N205"/>
  <c r="O205"/>
  <c r="P205"/>
  <c r="R205"/>
  <c r="S205"/>
  <c r="T205"/>
  <c r="U205"/>
  <c r="V205"/>
  <c r="W205"/>
  <c r="X205"/>
  <c r="Y205"/>
  <c r="AA205"/>
  <c r="AB205"/>
  <c r="AC205"/>
  <c r="AD205"/>
  <c r="AE205"/>
  <c r="AF205"/>
  <c r="AI205"/>
  <c r="AJ205"/>
  <c r="AK205"/>
  <c r="AM205"/>
  <c r="AN205"/>
  <c r="AO205"/>
  <c r="AP205"/>
  <c r="AQ205"/>
  <c r="AS205"/>
  <c r="AT205"/>
  <c r="AU205"/>
  <c r="AV205"/>
  <c r="AW205"/>
  <c r="AX205"/>
  <c r="AY205"/>
  <c r="AZ205"/>
  <c r="BA205"/>
  <c r="BB205"/>
  <c r="BD205"/>
  <c r="BE205"/>
  <c r="BF205"/>
  <c r="BG205"/>
  <c r="BH205"/>
  <c r="BI205"/>
  <c r="BJ205"/>
  <c r="BL205"/>
  <c r="BM205"/>
  <c r="BN205"/>
  <c r="BO205"/>
  <c r="BP205"/>
  <c r="BR205"/>
  <c r="BS205"/>
  <c r="BT205"/>
  <c r="BU205"/>
  <c r="BV205"/>
  <c r="BW205"/>
  <c r="BZ205"/>
  <c r="CA205"/>
  <c r="CB205"/>
  <c r="CC205"/>
  <c r="CD205"/>
  <c r="CE205"/>
  <c r="CF205"/>
  <c r="CG205"/>
  <c r="CH205"/>
  <c r="CI205"/>
  <c r="CJ205"/>
  <c r="CK205"/>
  <c r="CM205"/>
  <c r="CN205"/>
  <c r="CO205"/>
  <c r="CP205"/>
  <c r="CQ205"/>
  <c r="CR205"/>
  <c r="CS205"/>
  <c r="CT205"/>
  <c r="CU205"/>
  <c r="CV205"/>
  <c r="CW205"/>
  <c r="CX205"/>
  <c r="CZ205"/>
  <c r="DA205"/>
  <c r="DB205"/>
  <c r="DC205"/>
  <c r="DD205"/>
  <c r="DE205"/>
  <c r="DF205"/>
  <c r="DG205"/>
  <c r="DH205"/>
  <c r="DI205"/>
  <c r="DJ205"/>
  <c r="DK205"/>
  <c r="A206"/>
  <c r="B206"/>
  <c r="C206"/>
  <c r="D206"/>
  <c r="E206"/>
  <c r="F206"/>
  <c r="G206"/>
  <c r="J206"/>
  <c r="K206"/>
  <c r="L206"/>
  <c r="M206"/>
  <c r="N206"/>
  <c r="O206"/>
  <c r="P206"/>
  <c r="R206"/>
  <c r="S206"/>
  <c r="U206"/>
  <c r="V206"/>
  <c r="W206"/>
  <c r="X206"/>
  <c r="Y206"/>
  <c r="AB206"/>
  <c r="AC206"/>
  <c r="AD206"/>
  <c r="AE206"/>
  <c r="AI206"/>
  <c r="AJ206"/>
  <c r="AK206"/>
  <c r="AM206"/>
  <c r="AN206"/>
  <c r="AO206"/>
  <c r="AP206"/>
  <c r="AQ206"/>
  <c r="AS206"/>
  <c r="AT206"/>
  <c r="AU206"/>
  <c r="AV206"/>
  <c r="AW206"/>
  <c r="AX206"/>
  <c r="AY206"/>
  <c r="AZ206"/>
  <c r="BA206"/>
  <c r="BB206"/>
  <c r="BD206"/>
  <c r="BE206"/>
  <c r="BF206"/>
  <c r="BG206"/>
  <c r="BH206"/>
  <c r="BI206"/>
  <c r="BJ206"/>
  <c r="BL206"/>
  <c r="BM206"/>
  <c r="BN206"/>
  <c r="BO206"/>
  <c r="BP206"/>
  <c r="BR206"/>
  <c r="BS206"/>
  <c r="BT206"/>
  <c r="BU206"/>
  <c r="BV206"/>
  <c r="BW206"/>
  <c r="BZ206"/>
  <c r="CA206"/>
  <c r="CB206"/>
  <c r="CC206"/>
  <c r="CD206"/>
  <c r="CE206"/>
  <c r="CF206"/>
  <c r="CG206"/>
  <c r="CH206"/>
  <c r="CI206"/>
  <c r="CJ206"/>
  <c r="CK206"/>
  <c r="CM206"/>
  <c r="CN206"/>
  <c r="CO206"/>
  <c r="CP206"/>
  <c r="CQ206"/>
  <c r="CR206"/>
  <c r="CS206"/>
  <c r="CT206"/>
  <c r="CU206"/>
  <c r="CV206"/>
  <c r="CW206"/>
  <c r="CX206"/>
  <c r="CZ206"/>
  <c r="DA206"/>
  <c r="DB206"/>
  <c r="DC206"/>
  <c r="DD206"/>
  <c r="DE206"/>
  <c r="DF206"/>
  <c r="DG206"/>
  <c r="DH206"/>
  <c r="DI206"/>
  <c r="DJ206"/>
  <c r="DK206"/>
  <c r="A207"/>
  <c r="B207"/>
  <c r="C207"/>
  <c r="D207"/>
  <c r="E207"/>
  <c r="F207"/>
  <c r="G207"/>
  <c r="J207"/>
  <c r="K207"/>
  <c r="L207"/>
  <c r="M207"/>
  <c r="N207"/>
  <c r="O207"/>
  <c r="P207"/>
  <c r="R207"/>
  <c r="S207"/>
  <c r="U207"/>
  <c r="V207"/>
  <c r="W207"/>
  <c r="X207"/>
  <c r="Y207"/>
  <c r="AA207"/>
  <c r="AB207"/>
  <c r="AD207"/>
  <c r="AE207"/>
  <c r="AI207"/>
  <c r="AJ207"/>
  <c r="AK207"/>
  <c r="AM207"/>
  <c r="AN207"/>
  <c r="AO207"/>
  <c r="AP207"/>
  <c r="AQ207"/>
  <c r="AS207"/>
  <c r="AT207"/>
  <c r="AU207"/>
  <c r="AV207"/>
  <c r="AW207"/>
  <c r="AX207"/>
  <c r="AY207"/>
  <c r="AZ207"/>
  <c r="BA207"/>
  <c r="BB207"/>
  <c r="BD207"/>
  <c r="BE207"/>
  <c r="BF207"/>
  <c r="BG207"/>
  <c r="BH207"/>
  <c r="BI207"/>
  <c r="BJ207"/>
  <c r="BL207"/>
  <c r="BM207"/>
  <c r="BN207"/>
  <c r="BO207"/>
  <c r="BP207"/>
  <c r="BR207"/>
  <c r="BS207"/>
  <c r="BT207"/>
  <c r="BU207"/>
  <c r="BV207"/>
  <c r="BW207"/>
  <c r="BZ207"/>
  <c r="CA207"/>
  <c r="CB207"/>
  <c r="CC207"/>
  <c r="CD207"/>
  <c r="CE207"/>
  <c r="CF207"/>
  <c r="CG207"/>
  <c r="CH207"/>
  <c r="CI207"/>
  <c r="CJ207"/>
  <c r="CK207"/>
  <c r="CM207"/>
  <c r="CN207"/>
  <c r="CO207"/>
  <c r="CP207"/>
  <c r="CQ207"/>
  <c r="CR207"/>
  <c r="CS207"/>
  <c r="CT207"/>
  <c r="CU207"/>
  <c r="CV207"/>
  <c r="CW207"/>
  <c r="CX207"/>
  <c r="CZ207"/>
  <c r="DA207"/>
  <c r="DB207"/>
  <c r="DC207"/>
  <c r="DD207"/>
  <c r="DE207"/>
  <c r="DF207"/>
  <c r="DG207"/>
  <c r="DH207"/>
  <c r="DI207"/>
  <c r="DJ207"/>
  <c r="DK207"/>
  <c r="A208"/>
  <c r="B208"/>
  <c r="C208"/>
  <c r="D208"/>
  <c r="E208"/>
  <c r="F208"/>
  <c r="G208"/>
  <c r="J208"/>
  <c r="K208"/>
  <c r="L208"/>
  <c r="M208"/>
  <c r="N208"/>
  <c r="O208"/>
  <c r="P208"/>
  <c r="R208"/>
  <c r="S208"/>
  <c r="U208"/>
  <c r="V208"/>
  <c r="W208"/>
  <c r="X208"/>
  <c r="Y208"/>
  <c r="AA208"/>
  <c r="AB208"/>
  <c r="AD208"/>
  <c r="AE208"/>
  <c r="AI208"/>
  <c r="AJ208"/>
  <c r="AK208"/>
  <c r="AM208"/>
  <c r="AN208"/>
  <c r="AO208"/>
  <c r="AP208"/>
  <c r="AQ208"/>
  <c r="AS208"/>
  <c r="AT208"/>
  <c r="AU208"/>
  <c r="AV208"/>
  <c r="AW208"/>
  <c r="AX208"/>
  <c r="AY208"/>
  <c r="AZ208"/>
  <c r="BA208"/>
  <c r="BB208"/>
  <c r="BD208"/>
  <c r="BE208"/>
  <c r="BF208"/>
  <c r="BG208"/>
  <c r="BH208"/>
  <c r="BI208"/>
  <c r="BJ208"/>
  <c r="BL208"/>
  <c r="BM208"/>
  <c r="BN208"/>
  <c r="BO208"/>
  <c r="BP208"/>
  <c r="BR208"/>
  <c r="BS208"/>
  <c r="BT208"/>
  <c r="BU208"/>
  <c r="BV208"/>
  <c r="BW208"/>
  <c r="BZ208"/>
  <c r="CA208"/>
  <c r="CB208"/>
  <c r="CC208"/>
  <c r="CD208"/>
  <c r="CE208"/>
  <c r="CF208"/>
  <c r="CG208"/>
  <c r="CH208"/>
  <c r="CI208"/>
  <c r="CJ208"/>
  <c r="CK208"/>
  <c r="CM208"/>
  <c r="CN208"/>
  <c r="CO208"/>
  <c r="CP208"/>
  <c r="CQ208"/>
  <c r="CR208"/>
  <c r="CS208"/>
  <c r="CT208"/>
  <c r="CU208"/>
  <c r="CV208"/>
  <c r="CW208"/>
  <c r="CX208"/>
  <c r="CZ208"/>
  <c r="DA208"/>
  <c r="DB208"/>
  <c r="DC208"/>
  <c r="DD208"/>
  <c r="DE208"/>
  <c r="DF208"/>
  <c r="DG208"/>
  <c r="DH208"/>
  <c r="DI208"/>
  <c r="DJ208"/>
  <c r="DK208"/>
  <c r="A209"/>
  <c r="B209"/>
  <c r="C209"/>
  <c r="D209"/>
  <c r="E209"/>
  <c r="F209"/>
  <c r="G209"/>
  <c r="I209"/>
  <c r="J209"/>
  <c r="K209"/>
  <c r="L209"/>
  <c r="M209"/>
  <c r="N209"/>
  <c r="O209"/>
  <c r="P209"/>
  <c r="R209"/>
  <c r="S209"/>
  <c r="U209"/>
  <c r="V209"/>
  <c r="W209"/>
  <c r="X209"/>
  <c r="Y209"/>
  <c r="AB209"/>
  <c r="AC209"/>
  <c r="AD209"/>
  <c r="AE209"/>
  <c r="AI209"/>
  <c r="AJ209"/>
  <c r="AK209"/>
  <c r="AM209"/>
  <c r="AN209"/>
  <c r="AO209"/>
  <c r="AP209"/>
  <c r="AQ209"/>
  <c r="AS209"/>
  <c r="AT209"/>
  <c r="AU209"/>
  <c r="AV209"/>
  <c r="AW209"/>
  <c r="AX209"/>
  <c r="AY209"/>
  <c r="AZ209"/>
  <c r="BA209"/>
  <c r="BB209"/>
  <c r="BD209"/>
  <c r="BE209"/>
  <c r="BF209"/>
  <c r="BG209"/>
  <c r="BH209"/>
  <c r="BI209"/>
  <c r="BJ209"/>
  <c r="BL209"/>
  <c r="BM209"/>
  <c r="BN209"/>
  <c r="BO209"/>
  <c r="BP209"/>
  <c r="BR209"/>
  <c r="BS209"/>
  <c r="BT209"/>
  <c r="BU209"/>
  <c r="BV209"/>
  <c r="BW209"/>
  <c r="BZ209"/>
  <c r="CA209"/>
  <c r="CB209"/>
  <c r="CC209"/>
  <c r="CD209"/>
  <c r="CE209"/>
  <c r="CF209"/>
  <c r="CG209"/>
  <c r="CH209"/>
  <c r="CI209"/>
  <c r="CJ209"/>
  <c r="CK209"/>
  <c r="CM209"/>
  <c r="CN209"/>
  <c r="CO209"/>
  <c r="CP209"/>
  <c r="CQ209"/>
  <c r="CR209"/>
  <c r="CS209"/>
  <c r="CT209"/>
  <c r="CU209"/>
  <c r="CV209"/>
  <c r="CW209"/>
  <c r="CX209"/>
  <c r="CZ209"/>
  <c r="DA209"/>
  <c r="DB209"/>
  <c r="DC209"/>
  <c r="DD209"/>
  <c r="DE209"/>
  <c r="DF209"/>
  <c r="DG209"/>
  <c r="DH209"/>
  <c r="DI209"/>
  <c r="DJ209"/>
  <c r="DK209"/>
  <c r="A210"/>
  <c r="B210"/>
  <c r="C210"/>
  <c r="D210"/>
  <c r="E210"/>
  <c r="F210"/>
  <c r="G210"/>
  <c r="I210"/>
  <c r="J210"/>
  <c r="L210"/>
  <c r="M210"/>
  <c r="N210"/>
  <c r="O210"/>
  <c r="P210"/>
  <c r="R210"/>
  <c r="S210"/>
  <c r="U210"/>
  <c r="V210"/>
  <c r="W210"/>
  <c r="X210"/>
  <c r="Y210"/>
  <c r="AB210"/>
  <c r="AC210"/>
  <c r="AD210"/>
  <c r="AE210"/>
  <c r="AF210"/>
  <c r="AI210"/>
  <c r="AJ210"/>
  <c r="AK210"/>
  <c r="AM210"/>
  <c r="AN210"/>
  <c r="AO210"/>
  <c r="AP210"/>
  <c r="AQ210"/>
  <c r="AS210"/>
  <c r="AT210"/>
  <c r="AU210"/>
  <c r="AV210"/>
  <c r="AW210"/>
  <c r="AX210"/>
  <c r="AY210"/>
  <c r="AZ210"/>
  <c r="BA210"/>
  <c r="BB210"/>
  <c r="BD210"/>
  <c r="BE210"/>
  <c r="BF210"/>
  <c r="BG210"/>
  <c r="BH210"/>
  <c r="BI210"/>
  <c r="BJ210"/>
  <c r="BK10" i="15"/>
  <c r="BK210" i="49"/>
  <c r="BL210"/>
  <c r="BM210"/>
  <c r="BN210"/>
  <c r="BO210"/>
  <c r="BP210"/>
  <c r="BR210"/>
  <c r="BS210"/>
  <c r="BT210"/>
  <c r="BU210"/>
  <c r="BV210"/>
  <c r="BW210"/>
  <c r="BZ210"/>
  <c r="CA210"/>
  <c r="CB210"/>
  <c r="CC210"/>
  <c r="CD210"/>
  <c r="CE210"/>
  <c r="CF210"/>
  <c r="CG210"/>
  <c r="CH210"/>
  <c r="CI210"/>
  <c r="CJ210"/>
  <c r="CK210"/>
  <c r="CM210"/>
  <c r="CN210"/>
  <c r="CO210"/>
  <c r="CP210"/>
  <c r="CQ210"/>
  <c r="CR210"/>
  <c r="CS210"/>
  <c r="CT210"/>
  <c r="CU210"/>
  <c r="CV210"/>
  <c r="CW210"/>
  <c r="CX210"/>
  <c r="CZ210"/>
  <c r="DA210"/>
  <c r="DB210"/>
  <c r="DC210"/>
  <c r="DD210"/>
  <c r="DE210"/>
  <c r="DF210"/>
  <c r="DG210"/>
  <c r="DH210"/>
  <c r="DI210"/>
  <c r="DJ210"/>
  <c r="DK210"/>
  <c r="A211"/>
  <c r="B211"/>
  <c r="C211"/>
  <c r="D211"/>
  <c r="E211"/>
  <c r="F211"/>
  <c r="G211"/>
  <c r="I211"/>
  <c r="J211"/>
  <c r="K211"/>
  <c r="L211"/>
  <c r="M211"/>
  <c r="N211"/>
  <c r="O211"/>
  <c r="P211"/>
  <c r="R211"/>
  <c r="S211"/>
  <c r="U211"/>
  <c r="V211"/>
  <c r="W211"/>
  <c r="X211"/>
  <c r="Y211"/>
  <c r="AA211"/>
  <c r="AB211"/>
  <c r="AC211"/>
  <c r="AD211"/>
  <c r="AE211"/>
  <c r="AI211"/>
  <c r="AJ211"/>
  <c r="AK211"/>
  <c r="AM211"/>
  <c r="AN211"/>
  <c r="AO211"/>
  <c r="AP211"/>
  <c r="AQ211"/>
  <c r="AS211"/>
  <c r="AT211"/>
  <c r="AU211"/>
  <c r="AV211"/>
  <c r="AW211"/>
  <c r="AX211"/>
  <c r="AY211"/>
  <c r="AZ211"/>
  <c r="BA211"/>
  <c r="BB211"/>
  <c r="BD211"/>
  <c r="BE211"/>
  <c r="BF211"/>
  <c r="BG211"/>
  <c r="BH211"/>
  <c r="BI211"/>
  <c r="BJ211"/>
  <c r="BL211"/>
  <c r="BM211"/>
  <c r="BN211"/>
  <c r="BO211"/>
  <c r="BP211"/>
  <c r="BR211"/>
  <c r="BS211"/>
  <c r="BT211"/>
  <c r="BU211"/>
  <c r="BV211"/>
  <c r="BW211"/>
  <c r="BZ211"/>
  <c r="CA211"/>
  <c r="CB211"/>
  <c r="CC211"/>
  <c r="CD211"/>
  <c r="CE211"/>
  <c r="CF211"/>
  <c r="CG211"/>
  <c r="CH211"/>
  <c r="CI211"/>
  <c r="CJ211"/>
  <c r="CK211"/>
  <c r="CM211"/>
  <c r="CN211"/>
  <c r="CO211"/>
  <c r="CP211"/>
  <c r="CQ211"/>
  <c r="CR211"/>
  <c r="CS211"/>
  <c r="CT211"/>
  <c r="CU211"/>
  <c r="CV211"/>
  <c r="CW211"/>
  <c r="CX211"/>
  <c r="CZ211"/>
  <c r="DA211"/>
  <c r="DB211"/>
  <c r="DC211"/>
  <c r="DD211"/>
  <c r="DE211"/>
  <c r="DF211"/>
  <c r="DG211"/>
  <c r="DH211"/>
  <c r="DI211"/>
  <c r="DJ211"/>
  <c r="DK211"/>
  <c r="A212"/>
  <c r="B212"/>
  <c r="C212"/>
  <c r="D212"/>
  <c r="E212"/>
  <c r="F212"/>
  <c r="G212"/>
  <c r="I212"/>
  <c r="J212"/>
  <c r="K212"/>
  <c r="L212"/>
  <c r="M212"/>
  <c r="N212"/>
  <c r="O212"/>
  <c r="P212"/>
  <c r="R212"/>
  <c r="S212"/>
  <c r="U212"/>
  <c r="V212"/>
  <c r="W212"/>
  <c r="X212"/>
  <c r="Y212"/>
  <c r="AA212"/>
  <c r="AB212"/>
  <c r="AC212"/>
  <c r="AD212"/>
  <c r="AE212"/>
  <c r="AI212"/>
  <c r="AJ212"/>
  <c r="AK212"/>
  <c r="AM212"/>
  <c r="AN212"/>
  <c r="AO212"/>
  <c r="AP212"/>
  <c r="AQ212"/>
  <c r="AS212"/>
  <c r="AT212"/>
  <c r="AU212"/>
  <c r="AV212"/>
  <c r="AW212"/>
  <c r="AX212"/>
  <c r="AY212"/>
  <c r="AZ212"/>
  <c r="BA212"/>
  <c r="BB212"/>
  <c r="BD212"/>
  <c r="BE212"/>
  <c r="BF212"/>
  <c r="BG212"/>
  <c r="BH212"/>
  <c r="BI212"/>
  <c r="BJ212"/>
  <c r="BL212"/>
  <c r="BM212"/>
  <c r="BN212"/>
  <c r="BO212"/>
  <c r="BP212"/>
  <c r="BR212"/>
  <c r="BS212"/>
  <c r="BT212"/>
  <c r="BU212"/>
  <c r="BV212"/>
  <c r="BW212"/>
  <c r="BZ212"/>
  <c r="CA212"/>
  <c r="CB212"/>
  <c r="CC212"/>
  <c r="CD212"/>
  <c r="CE212"/>
  <c r="CF212"/>
  <c r="CG212"/>
  <c r="CH212"/>
  <c r="CI212"/>
  <c r="CJ212"/>
  <c r="CK212"/>
  <c r="CM212"/>
  <c r="CN212"/>
  <c r="CO212"/>
  <c r="CP212"/>
  <c r="CQ212"/>
  <c r="CR212"/>
  <c r="CS212"/>
  <c r="CT212"/>
  <c r="CU212"/>
  <c r="CV212"/>
  <c r="CW212"/>
  <c r="CX212"/>
  <c r="CZ212"/>
  <c r="DA212"/>
  <c r="DB212"/>
  <c r="DC212"/>
  <c r="DD212"/>
  <c r="DE212"/>
  <c r="DF212"/>
  <c r="DG212"/>
  <c r="DH212"/>
  <c r="DI212"/>
  <c r="DJ212"/>
  <c r="DK212"/>
  <c r="A213"/>
  <c r="B213"/>
  <c r="C213"/>
  <c r="D213"/>
  <c r="E213"/>
  <c r="F213"/>
  <c r="G213"/>
  <c r="H213"/>
  <c r="J213"/>
  <c r="K213"/>
  <c r="L213"/>
  <c r="M213"/>
  <c r="N213"/>
  <c r="O213"/>
  <c r="P213"/>
  <c r="R213"/>
  <c r="S213"/>
  <c r="T213"/>
  <c r="U213"/>
  <c r="V213"/>
  <c r="W213"/>
  <c r="X213"/>
  <c r="Y213"/>
  <c r="AA213"/>
  <c r="AB213"/>
  <c r="AC213"/>
  <c r="AD213"/>
  <c r="AE213"/>
  <c r="AI213"/>
  <c r="AJ213"/>
  <c r="AK213"/>
  <c r="AM213"/>
  <c r="AN213"/>
  <c r="AO213"/>
  <c r="AP213"/>
  <c r="AQ213"/>
  <c r="AS213"/>
  <c r="AT213"/>
  <c r="AU213"/>
  <c r="AV213"/>
  <c r="AW213"/>
  <c r="AX213"/>
  <c r="AY213"/>
  <c r="AZ213"/>
  <c r="BA213"/>
  <c r="BB213"/>
  <c r="BD213"/>
  <c r="BE213"/>
  <c r="BF213"/>
  <c r="BG213"/>
  <c r="BH213"/>
  <c r="BI213"/>
  <c r="BJ213"/>
  <c r="BL213"/>
  <c r="BM213"/>
  <c r="BN213"/>
  <c r="BO213"/>
  <c r="BP213"/>
  <c r="BR213"/>
  <c r="BS213"/>
  <c r="BT213"/>
  <c r="BU213"/>
  <c r="BV213"/>
  <c r="BW213"/>
  <c r="BZ213"/>
  <c r="CA213"/>
  <c r="CB213"/>
  <c r="CC213"/>
  <c r="CD213"/>
  <c r="CE213"/>
  <c r="CF213"/>
  <c r="CG213"/>
  <c r="CH213"/>
  <c r="CI213"/>
  <c r="CJ213"/>
  <c r="CK213"/>
  <c r="CM213"/>
  <c r="CN213"/>
  <c r="CO213"/>
  <c r="CP213"/>
  <c r="CQ213"/>
  <c r="CR213"/>
  <c r="CS213"/>
  <c r="CT213"/>
  <c r="CU213"/>
  <c r="CV213"/>
  <c r="CW213"/>
  <c r="CX213"/>
  <c r="CZ213"/>
  <c r="DA213"/>
  <c r="DB213"/>
  <c r="DC213"/>
  <c r="DD213"/>
  <c r="DE213"/>
  <c r="DF213"/>
  <c r="DG213"/>
  <c r="DH213"/>
  <c r="DI213"/>
  <c r="DJ213"/>
  <c r="DK213"/>
  <c r="A214"/>
  <c r="B214"/>
  <c r="C214"/>
  <c r="D214"/>
  <c r="E214"/>
  <c r="F214"/>
  <c r="G214"/>
  <c r="J214"/>
  <c r="K214"/>
  <c r="L214"/>
  <c r="M214"/>
  <c r="N214"/>
  <c r="O214"/>
  <c r="P214"/>
  <c r="R214"/>
  <c r="S214"/>
  <c r="T214"/>
  <c r="U214"/>
  <c r="V214"/>
  <c r="W214"/>
  <c r="X214"/>
  <c r="Y214"/>
  <c r="AC214"/>
  <c r="AD214"/>
  <c r="AE214"/>
  <c r="AI214"/>
  <c r="AJ214"/>
  <c r="AK214"/>
  <c r="AM214"/>
  <c r="AN214"/>
  <c r="AO214"/>
  <c r="AP214"/>
  <c r="AQ214"/>
  <c r="BB214"/>
  <c r="BD214"/>
  <c r="BE214"/>
  <c r="BF214"/>
  <c r="BG214"/>
  <c r="BJ214"/>
  <c r="BL214"/>
  <c r="BM214"/>
  <c r="BN214"/>
  <c r="BO214"/>
  <c r="BP214"/>
  <c r="BR214"/>
  <c r="BS214"/>
  <c r="BT214"/>
  <c r="BU214"/>
  <c r="BV214"/>
  <c r="BW214"/>
  <c r="BZ214"/>
  <c r="CA214"/>
  <c r="CB214"/>
  <c r="CC214"/>
  <c r="CD214"/>
  <c r="CE214"/>
  <c r="CF214"/>
  <c r="CG214"/>
  <c r="CH214"/>
  <c r="CI214"/>
  <c r="CJ214"/>
  <c r="CK214"/>
  <c r="CM214"/>
  <c r="CN214"/>
  <c r="CO214"/>
  <c r="CP214"/>
  <c r="CQ214"/>
  <c r="CR214"/>
  <c r="CS214"/>
  <c r="CT214"/>
  <c r="CU214"/>
  <c r="CV214"/>
  <c r="CW214"/>
  <c r="CX214"/>
  <c r="CZ214"/>
  <c r="DA214"/>
  <c r="DB214"/>
  <c r="DC214"/>
  <c r="DD214"/>
  <c r="DE214"/>
  <c r="DF214"/>
  <c r="DG214"/>
  <c r="DH214"/>
  <c r="DI214"/>
  <c r="DJ214"/>
  <c r="DK214"/>
  <c r="A215"/>
  <c r="B215"/>
  <c r="C215"/>
  <c r="D215"/>
  <c r="E215"/>
  <c r="F215"/>
  <c r="G215"/>
  <c r="H215"/>
  <c r="I215"/>
  <c r="J215"/>
  <c r="K215"/>
  <c r="L215"/>
  <c r="M215"/>
  <c r="N215"/>
  <c r="O215"/>
  <c r="P215"/>
  <c r="R215"/>
  <c r="S215"/>
  <c r="U215"/>
  <c r="V215"/>
  <c r="W215"/>
  <c r="X215"/>
  <c r="Y215"/>
  <c r="AB215"/>
  <c r="AC215"/>
  <c r="AD215"/>
  <c r="AE215"/>
  <c r="AF215"/>
  <c r="AI215"/>
  <c r="AJ215"/>
  <c r="AK215"/>
  <c r="AM215"/>
  <c r="AN215"/>
  <c r="AO215"/>
  <c r="AP215"/>
  <c r="AQ215"/>
  <c r="AS215"/>
  <c r="AT215"/>
  <c r="AU215"/>
  <c r="AV215"/>
  <c r="AW215"/>
  <c r="AX215"/>
  <c r="AY215"/>
  <c r="AZ215"/>
  <c r="BA215"/>
  <c r="BB215"/>
  <c r="BD215"/>
  <c r="BE215"/>
  <c r="BF215"/>
  <c r="BG215"/>
  <c r="BH215"/>
  <c r="BI215"/>
  <c r="BJ215"/>
  <c r="BK15" i="15"/>
  <c r="BK215" i="49"/>
  <c r="BL215"/>
  <c r="BM215"/>
  <c r="BN215"/>
  <c r="BO215"/>
  <c r="BP215"/>
  <c r="BR215"/>
  <c r="BS215"/>
  <c r="BT215"/>
  <c r="BU215"/>
  <c r="BV215"/>
  <c r="BW215"/>
  <c r="BZ215"/>
  <c r="CA215"/>
  <c r="CB215"/>
  <c r="CC215"/>
  <c r="CD215"/>
  <c r="CE215"/>
  <c r="CF215"/>
  <c r="CG215"/>
  <c r="CH215"/>
  <c r="CI215"/>
  <c r="CJ215"/>
  <c r="CK215"/>
  <c r="CM215"/>
  <c r="CN215"/>
  <c r="CO215"/>
  <c r="CP215"/>
  <c r="CQ215"/>
  <c r="CR215"/>
  <c r="CS215"/>
  <c r="CT215"/>
  <c r="CU215"/>
  <c r="CV215"/>
  <c r="CW215"/>
  <c r="CX215"/>
  <c r="CZ215"/>
  <c r="DA215"/>
  <c r="DB215"/>
  <c r="DC215"/>
  <c r="DD215"/>
  <c r="DE215"/>
  <c r="DF215"/>
  <c r="DG215"/>
  <c r="DH215"/>
  <c r="DI215"/>
  <c r="DJ215"/>
  <c r="DK215"/>
  <c r="A216"/>
  <c r="B216"/>
  <c r="C216"/>
  <c r="D216"/>
  <c r="E216"/>
  <c r="F216"/>
  <c r="G216"/>
  <c r="I216"/>
  <c r="J216"/>
  <c r="K216"/>
  <c r="L216"/>
  <c r="M216"/>
  <c r="N216"/>
  <c r="O216"/>
  <c r="P216"/>
  <c r="R216"/>
  <c r="S216"/>
  <c r="U216"/>
  <c r="V216"/>
  <c r="W216"/>
  <c r="X216"/>
  <c r="Y216"/>
  <c r="AB216"/>
  <c r="AC216"/>
  <c r="AD216"/>
  <c r="AE216"/>
  <c r="AF216"/>
  <c r="AI216"/>
  <c r="AJ216"/>
  <c r="AK216"/>
  <c r="AM216"/>
  <c r="AN216"/>
  <c r="AO216"/>
  <c r="AP216"/>
  <c r="AQ216"/>
  <c r="AS216"/>
  <c r="AT216"/>
  <c r="AU216"/>
  <c r="AV216"/>
  <c r="AW216"/>
  <c r="AX216"/>
  <c r="AY216"/>
  <c r="AZ216"/>
  <c r="BA216"/>
  <c r="BB216"/>
  <c r="BD216"/>
  <c r="BE216"/>
  <c r="BF216"/>
  <c r="BG216"/>
  <c r="BH216"/>
  <c r="BI216"/>
  <c r="BJ216"/>
  <c r="BK17" i="15"/>
  <c r="BK216" i="49" s="1"/>
  <c r="BL216"/>
  <c r="BM216"/>
  <c r="BN216"/>
  <c r="BO216"/>
  <c r="BP216"/>
  <c r="BR216"/>
  <c r="BS216"/>
  <c r="BT216"/>
  <c r="BU216"/>
  <c r="BV216"/>
  <c r="BW216"/>
  <c r="BZ216"/>
  <c r="CA216"/>
  <c r="CB216"/>
  <c r="CC216"/>
  <c r="CD216"/>
  <c r="CE216"/>
  <c r="CF216"/>
  <c r="CG216"/>
  <c r="CH216"/>
  <c r="CI216"/>
  <c r="CJ216"/>
  <c r="CK216"/>
  <c r="CM216"/>
  <c r="CN216"/>
  <c r="CO216"/>
  <c r="CP216"/>
  <c r="CQ216"/>
  <c r="CR216"/>
  <c r="CS216"/>
  <c r="CT216"/>
  <c r="CU216"/>
  <c r="CV216"/>
  <c r="CW216"/>
  <c r="CX216"/>
  <c r="CZ216"/>
  <c r="DA216"/>
  <c r="DB216"/>
  <c r="DC216"/>
  <c r="DD216"/>
  <c r="DE216"/>
  <c r="DF216"/>
  <c r="DG216"/>
  <c r="DH216"/>
  <c r="DI216"/>
  <c r="DJ216"/>
  <c r="DK216"/>
  <c r="A217"/>
  <c r="B217"/>
  <c r="C217"/>
  <c r="D217"/>
  <c r="E217"/>
  <c r="F217"/>
  <c r="G217"/>
  <c r="H217"/>
  <c r="I217"/>
  <c r="J217"/>
  <c r="K217"/>
  <c r="L217"/>
  <c r="M217"/>
  <c r="N217"/>
  <c r="O217"/>
  <c r="P217"/>
  <c r="R217"/>
  <c r="S217"/>
  <c r="U217"/>
  <c r="V217"/>
  <c r="W217"/>
  <c r="X217"/>
  <c r="Y217"/>
  <c r="AA217"/>
  <c r="AB217"/>
  <c r="AC217"/>
  <c r="AD217"/>
  <c r="AE217"/>
  <c r="AF217"/>
  <c r="AI217"/>
  <c r="AJ217"/>
  <c r="AK217"/>
  <c r="AM217"/>
  <c r="AN217"/>
  <c r="AO217"/>
  <c r="AP217"/>
  <c r="AQ217"/>
  <c r="AS217"/>
  <c r="AT217"/>
  <c r="AU217"/>
  <c r="AV217"/>
  <c r="AW217"/>
  <c r="AX217"/>
  <c r="AY217"/>
  <c r="AZ217"/>
  <c r="BA217"/>
  <c r="BB217"/>
  <c r="BD217"/>
  <c r="BE217"/>
  <c r="BF217"/>
  <c r="BG217"/>
  <c r="BH217"/>
  <c r="BI217"/>
  <c r="BJ217"/>
  <c r="BK18" i="15"/>
  <c r="BK217" i="49"/>
  <c r="BL217"/>
  <c r="BM217"/>
  <c r="BN217"/>
  <c r="BO217"/>
  <c r="BP217"/>
  <c r="BR217"/>
  <c r="BS217"/>
  <c r="BT217"/>
  <c r="BU217"/>
  <c r="BV217"/>
  <c r="BW217"/>
  <c r="BZ217"/>
  <c r="CA217"/>
  <c r="CB217"/>
  <c r="CC217"/>
  <c r="CD217"/>
  <c r="CE217"/>
  <c r="CF217"/>
  <c r="CG217"/>
  <c r="CH217"/>
  <c r="CI217"/>
  <c r="CJ217"/>
  <c r="CK217"/>
  <c r="CM217"/>
  <c r="CN217"/>
  <c r="CO217"/>
  <c r="CP217"/>
  <c r="CQ217"/>
  <c r="CR217"/>
  <c r="CS217"/>
  <c r="CT217"/>
  <c r="CU217"/>
  <c r="CV217"/>
  <c r="CW217"/>
  <c r="CX217"/>
  <c r="CZ217"/>
  <c r="DA217"/>
  <c r="DB217"/>
  <c r="DC217"/>
  <c r="DD217"/>
  <c r="DE217"/>
  <c r="DF217"/>
  <c r="DG217"/>
  <c r="DH217"/>
  <c r="DI217"/>
  <c r="DJ217"/>
  <c r="DK217"/>
  <c r="A218"/>
  <c r="B218"/>
  <c r="C218"/>
  <c r="D218"/>
  <c r="E218"/>
  <c r="F218"/>
  <c r="G218"/>
  <c r="H218"/>
  <c r="I218"/>
  <c r="J218"/>
  <c r="K218"/>
  <c r="L218"/>
  <c r="M218"/>
  <c r="N218"/>
  <c r="O218"/>
  <c r="P218"/>
  <c r="R218"/>
  <c r="S218"/>
  <c r="T218"/>
  <c r="U218"/>
  <c r="V218"/>
  <c r="W218"/>
  <c r="X218"/>
  <c r="Y218"/>
  <c r="AA218"/>
  <c r="AB218"/>
  <c r="AC218"/>
  <c r="AD218"/>
  <c r="AE218"/>
  <c r="AF218"/>
  <c r="AI218"/>
  <c r="AJ218"/>
  <c r="AK218"/>
  <c r="AM218"/>
  <c r="AN218"/>
  <c r="AO218"/>
  <c r="AP218"/>
  <c r="AQ218"/>
  <c r="AS218"/>
  <c r="AT218"/>
  <c r="AU218"/>
  <c r="AV218"/>
  <c r="AW218"/>
  <c r="AX218"/>
  <c r="AY218"/>
  <c r="AZ218"/>
  <c r="BA218"/>
  <c r="BB218"/>
  <c r="BD218"/>
  <c r="BE218"/>
  <c r="BF218"/>
  <c r="BG218"/>
  <c r="BH218"/>
  <c r="BI218"/>
  <c r="BJ218"/>
  <c r="BL218"/>
  <c r="BM218"/>
  <c r="BN218"/>
  <c r="BO218"/>
  <c r="BP218"/>
  <c r="BR218"/>
  <c r="BS218"/>
  <c r="BT218"/>
  <c r="BU218"/>
  <c r="BV218"/>
  <c r="BW218"/>
  <c r="BZ218"/>
  <c r="CA218"/>
  <c r="CB218"/>
  <c r="CC218"/>
  <c r="CD218"/>
  <c r="CE218"/>
  <c r="CF218"/>
  <c r="CG218"/>
  <c r="CH218"/>
  <c r="CI218"/>
  <c r="CJ218"/>
  <c r="CK218"/>
  <c r="CM218"/>
  <c r="CN218"/>
  <c r="CO218"/>
  <c r="CP218"/>
  <c r="CQ218"/>
  <c r="CR218"/>
  <c r="CS218"/>
  <c r="CT218"/>
  <c r="CU218"/>
  <c r="CV218"/>
  <c r="CW218"/>
  <c r="CX218"/>
  <c r="CZ218"/>
  <c r="DA218"/>
  <c r="DB218"/>
  <c r="DC218"/>
  <c r="DD218"/>
  <c r="DE218"/>
  <c r="DF218"/>
  <c r="DG218"/>
  <c r="DH218"/>
  <c r="DI218"/>
  <c r="DJ218"/>
  <c r="DK218"/>
  <c r="A219"/>
  <c r="B219"/>
  <c r="C219"/>
  <c r="D219"/>
  <c r="E219"/>
  <c r="F219"/>
  <c r="G219"/>
  <c r="J219"/>
  <c r="K219"/>
  <c r="L219"/>
  <c r="M219"/>
  <c r="N219"/>
  <c r="O219"/>
  <c r="P219"/>
  <c r="R219"/>
  <c r="S219"/>
  <c r="U219"/>
  <c r="V219"/>
  <c r="W219"/>
  <c r="X219"/>
  <c r="Y219"/>
  <c r="AA219"/>
  <c r="AB219"/>
  <c r="AC219"/>
  <c r="AD219"/>
  <c r="AF219"/>
  <c r="AH219"/>
  <c r="AI219"/>
  <c r="AJ219"/>
  <c r="AK219"/>
  <c r="AM219"/>
  <c r="AN219"/>
  <c r="AO219"/>
  <c r="AP219"/>
  <c r="AQ219"/>
  <c r="AS219"/>
  <c r="AT219"/>
  <c r="AU219"/>
  <c r="AV219"/>
  <c r="AW219"/>
  <c r="AX219"/>
  <c r="AY219"/>
  <c r="AZ219"/>
  <c r="BA219"/>
  <c r="BB219"/>
  <c r="BD219"/>
  <c r="BE219"/>
  <c r="BF219"/>
  <c r="BG219"/>
  <c r="BH219"/>
  <c r="BI219"/>
  <c r="BJ219"/>
  <c r="BO219"/>
  <c r="BP219"/>
  <c r="BR219"/>
  <c r="BS219"/>
  <c r="BT219"/>
  <c r="BU219"/>
  <c r="BV219"/>
  <c r="BW219"/>
  <c r="BZ219"/>
  <c r="CA219"/>
  <c r="CB219"/>
  <c r="CC219"/>
  <c r="CD219"/>
  <c r="CE219"/>
  <c r="CF219"/>
  <c r="CG219"/>
  <c r="CH219"/>
  <c r="CI219"/>
  <c r="CJ219"/>
  <c r="CK219"/>
  <c r="CM219"/>
  <c r="CN219"/>
  <c r="CO219"/>
  <c r="CP219"/>
  <c r="CQ219"/>
  <c r="CR219"/>
  <c r="CS219"/>
  <c r="CT219"/>
  <c r="CU219"/>
  <c r="CV219"/>
  <c r="CW219"/>
  <c r="CX219"/>
  <c r="CZ219"/>
  <c r="DA219"/>
  <c r="DB219"/>
  <c r="DC219"/>
  <c r="DD219"/>
  <c r="DE219"/>
  <c r="DF219"/>
  <c r="DG219"/>
  <c r="DH219"/>
  <c r="DI219"/>
  <c r="DJ219"/>
  <c r="DK219"/>
  <c r="A220"/>
  <c r="B220"/>
  <c r="C220"/>
  <c r="D220"/>
  <c r="E220"/>
  <c r="F220"/>
  <c r="G220"/>
  <c r="J220"/>
  <c r="K220"/>
  <c r="L220"/>
  <c r="M220"/>
  <c r="N220"/>
  <c r="O220"/>
  <c r="P220"/>
  <c r="R220"/>
  <c r="S220"/>
  <c r="U220"/>
  <c r="V220"/>
  <c r="W220"/>
  <c r="X220"/>
  <c r="Y220"/>
  <c r="AA220"/>
  <c r="AB220"/>
  <c r="AC220"/>
  <c r="AD220"/>
  <c r="AF220"/>
  <c r="AH220"/>
  <c r="AI220"/>
  <c r="AJ220"/>
  <c r="AK220"/>
  <c r="AM220"/>
  <c r="AN220"/>
  <c r="AO220"/>
  <c r="AP220"/>
  <c r="AQ220"/>
  <c r="AS220"/>
  <c r="AT220"/>
  <c r="AU220"/>
  <c r="AV220"/>
  <c r="AW220"/>
  <c r="AX220"/>
  <c r="AY220"/>
  <c r="AZ220"/>
  <c r="BA220"/>
  <c r="BB220"/>
  <c r="BD220"/>
  <c r="BE220"/>
  <c r="BF220"/>
  <c r="BG220"/>
  <c r="BH220"/>
  <c r="BI220"/>
  <c r="BJ220"/>
  <c r="BL220"/>
  <c r="BM220"/>
  <c r="BR220"/>
  <c r="BS220"/>
  <c r="BT220"/>
  <c r="BU220"/>
  <c r="BV220"/>
  <c r="BW220"/>
  <c r="BZ220"/>
  <c r="CA220"/>
  <c r="CB220"/>
  <c r="CC220"/>
  <c r="CD220"/>
  <c r="CE220"/>
  <c r="CF220"/>
  <c r="CG220"/>
  <c r="CH220"/>
  <c r="CI220"/>
  <c r="CJ220"/>
  <c r="CK220"/>
  <c r="CM220"/>
  <c r="CN220"/>
  <c r="CO220"/>
  <c r="CP220"/>
  <c r="CQ220"/>
  <c r="CR220"/>
  <c r="CS220"/>
  <c r="CT220"/>
  <c r="CU220"/>
  <c r="CV220"/>
  <c r="CW220"/>
  <c r="CX220"/>
  <c r="CZ220"/>
  <c r="DA220"/>
  <c r="DB220"/>
  <c r="DC220"/>
  <c r="DD220"/>
  <c r="DE220"/>
  <c r="DF220"/>
  <c r="DG220"/>
  <c r="DH220"/>
  <c r="DI220"/>
  <c r="DJ220"/>
  <c r="DK220"/>
  <c r="A221"/>
  <c r="B221"/>
  <c r="C221"/>
  <c r="D221"/>
  <c r="E221"/>
  <c r="F221"/>
  <c r="G221"/>
  <c r="H221"/>
  <c r="I221"/>
  <c r="J221"/>
  <c r="K221"/>
  <c r="L221"/>
  <c r="M221"/>
  <c r="N221"/>
  <c r="O221"/>
  <c r="P221"/>
  <c r="R221"/>
  <c r="S221"/>
  <c r="T221"/>
  <c r="U221"/>
  <c r="V221"/>
  <c r="W221"/>
  <c r="X221"/>
  <c r="Y221"/>
  <c r="AA221"/>
  <c r="AB221"/>
  <c r="AC221"/>
  <c r="AD221"/>
  <c r="AF221"/>
  <c r="AH221"/>
  <c r="AI221"/>
  <c r="AJ221"/>
  <c r="AK221"/>
  <c r="AM221"/>
  <c r="AN221"/>
  <c r="AO221"/>
  <c r="AP221"/>
  <c r="AQ221"/>
  <c r="AS221"/>
  <c r="AT221"/>
  <c r="AU221"/>
  <c r="AV221"/>
  <c r="AW221"/>
  <c r="AX221"/>
  <c r="AY221"/>
  <c r="AZ221"/>
  <c r="BA221"/>
  <c r="BB221"/>
  <c r="BD221"/>
  <c r="BE221"/>
  <c r="BF221"/>
  <c r="BG221"/>
  <c r="BH221"/>
  <c r="BI221"/>
  <c r="BJ221"/>
  <c r="BL221"/>
  <c r="BM221"/>
  <c r="BR221"/>
  <c r="BS221"/>
  <c r="BT221"/>
  <c r="BU221"/>
  <c r="BV221"/>
  <c r="BW221"/>
  <c r="BZ221"/>
  <c r="CA221"/>
  <c r="CB221"/>
  <c r="CC221"/>
  <c r="CD221"/>
  <c r="CE221"/>
  <c r="CF221"/>
  <c r="CG221"/>
  <c r="CH221"/>
  <c r="CI221"/>
  <c r="CJ221"/>
  <c r="CK221"/>
  <c r="CM221"/>
  <c r="CN221"/>
  <c r="CO221"/>
  <c r="CP221"/>
  <c r="CQ221"/>
  <c r="CR221"/>
  <c r="CS221"/>
  <c r="CT221"/>
  <c r="CU221"/>
  <c r="CV221"/>
  <c r="CW221"/>
  <c r="CX221"/>
  <c r="CZ221"/>
  <c r="DA221"/>
  <c r="DB221"/>
  <c r="DC221"/>
  <c r="DD221"/>
  <c r="DE221"/>
  <c r="DF221"/>
  <c r="DG221"/>
  <c r="DH221"/>
  <c r="DI221"/>
  <c r="DJ221"/>
  <c r="DK221"/>
  <c r="A222"/>
  <c r="B222"/>
  <c r="C222"/>
  <c r="D222"/>
  <c r="E222"/>
  <c r="F222"/>
  <c r="G222"/>
  <c r="H222"/>
  <c r="I222"/>
  <c r="J222"/>
  <c r="K222"/>
  <c r="L222"/>
  <c r="M222"/>
  <c r="N222"/>
  <c r="O222"/>
  <c r="P222"/>
  <c r="R222"/>
  <c r="S222"/>
  <c r="T222"/>
  <c r="U222"/>
  <c r="V222"/>
  <c r="W222"/>
  <c r="X222"/>
  <c r="Y222"/>
  <c r="AA222"/>
  <c r="AB222"/>
  <c r="AC222"/>
  <c r="AD222"/>
  <c r="AE222"/>
  <c r="AF222"/>
  <c r="AH222"/>
  <c r="AI222"/>
  <c r="AJ222"/>
  <c r="AK222"/>
  <c r="AM222"/>
  <c r="AN222"/>
  <c r="AO222"/>
  <c r="AP222"/>
  <c r="AQ222"/>
  <c r="AS222"/>
  <c r="AT222"/>
  <c r="AU222"/>
  <c r="AV222"/>
  <c r="AW222"/>
  <c r="AX222"/>
  <c r="AY222"/>
  <c r="AZ222"/>
  <c r="BA222"/>
  <c r="BB222"/>
  <c r="BD222"/>
  <c r="BE222"/>
  <c r="BF222"/>
  <c r="BG222"/>
  <c r="BH222"/>
  <c r="BI222"/>
  <c r="BJ222"/>
  <c r="BL222"/>
  <c r="BM222"/>
  <c r="BN222"/>
  <c r="BO222"/>
  <c r="BP222"/>
  <c r="BR222"/>
  <c r="BS222"/>
  <c r="BT222"/>
  <c r="BU222"/>
  <c r="BV222"/>
  <c r="BW222"/>
  <c r="BZ222"/>
  <c r="CA222"/>
  <c r="CB222"/>
  <c r="CC222"/>
  <c r="CD222"/>
  <c r="CE222"/>
  <c r="CF222"/>
  <c r="CG222"/>
  <c r="CH222"/>
  <c r="CI222"/>
  <c r="CJ222"/>
  <c r="CK222"/>
  <c r="CM222"/>
  <c r="CN222"/>
  <c r="CO222"/>
  <c r="CP222"/>
  <c r="CQ222"/>
  <c r="CR222"/>
  <c r="CS222"/>
  <c r="CT222"/>
  <c r="CU222"/>
  <c r="CV222"/>
  <c r="CW222"/>
  <c r="CX222"/>
  <c r="CZ222"/>
  <c r="DA222"/>
  <c r="DB222"/>
  <c r="DC222"/>
  <c r="DD222"/>
  <c r="DE222"/>
  <c r="DF222"/>
  <c r="DG222"/>
  <c r="DH222"/>
  <c r="DI222"/>
  <c r="DJ222"/>
  <c r="DK222"/>
  <c r="A223"/>
  <c r="B223"/>
  <c r="C223"/>
  <c r="D223"/>
  <c r="E223"/>
  <c r="F223"/>
  <c r="G223"/>
  <c r="H223"/>
  <c r="I223"/>
  <c r="J223"/>
  <c r="K223"/>
  <c r="L223"/>
  <c r="M223"/>
  <c r="N223"/>
  <c r="O223"/>
  <c r="P223"/>
  <c r="R223"/>
  <c r="S223"/>
  <c r="T223"/>
  <c r="U223"/>
  <c r="V223"/>
  <c r="W223"/>
  <c r="X223"/>
  <c r="Y223"/>
  <c r="AA223"/>
  <c r="AB223"/>
  <c r="AC223"/>
  <c r="AD223"/>
  <c r="AE223"/>
  <c r="AF223"/>
  <c r="AH223"/>
  <c r="AI223"/>
  <c r="AJ223"/>
  <c r="AK223"/>
  <c r="AM223"/>
  <c r="AN223"/>
  <c r="AO223"/>
  <c r="AP223"/>
  <c r="AQ223"/>
  <c r="AS223"/>
  <c r="AT223"/>
  <c r="AU223"/>
  <c r="AV223"/>
  <c r="AW223"/>
  <c r="AX223"/>
  <c r="AY223"/>
  <c r="AZ223"/>
  <c r="BA223"/>
  <c r="BB223"/>
  <c r="BD223"/>
  <c r="BE223"/>
  <c r="BF223"/>
  <c r="BG223"/>
  <c r="BH223"/>
  <c r="BI223"/>
  <c r="BJ223"/>
  <c r="BL223"/>
  <c r="BM223"/>
  <c r="BO223"/>
  <c r="BP223"/>
  <c r="BR223"/>
  <c r="BS223"/>
  <c r="BT223"/>
  <c r="BU223"/>
  <c r="BV223"/>
  <c r="BW223"/>
  <c r="BZ223"/>
  <c r="CA223"/>
  <c r="CB223"/>
  <c r="CC223"/>
  <c r="CD223"/>
  <c r="CE223"/>
  <c r="CF223"/>
  <c r="CG223"/>
  <c r="CH223"/>
  <c r="CI223"/>
  <c r="CJ223"/>
  <c r="CK223"/>
  <c r="CM223"/>
  <c r="CN223"/>
  <c r="CO223"/>
  <c r="CP223"/>
  <c r="CQ223"/>
  <c r="CR223"/>
  <c r="CS223"/>
  <c r="CT223"/>
  <c r="CU223"/>
  <c r="CV223"/>
  <c r="CW223"/>
  <c r="CX223"/>
  <c r="CZ223"/>
  <c r="DA223"/>
  <c r="DB223"/>
  <c r="DC223"/>
  <c r="DD223"/>
  <c r="DE223"/>
  <c r="DF223"/>
  <c r="DG223"/>
  <c r="DH223"/>
  <c r="DI223"/>
  <c r="DJ223"/>
  <c r="DK223"/>
  <c r="A224"/>
  <c r="B224"/>
  <c r="C224"/>
  <c r="D224"/>
  <c r="E224"/>
  <c r="F224"/>
  <c r="G224"/>
  <c r="H224"/>
  <c r="I224"/>
  <c r="J224"/>
  <c r="K224"/>
  <c r="L224"/>
  <c r="M224"/>
  <c r="N224"/>
  <c r="O224"/>
  <c r="P224"/>
  <c r="R224"/>
  <c r="S224"/>
  <c r="T224"/>
  <c r="U224"/>
  <c r="V224"/>
  <c r="W224"/>
  <c r="X224"/>
  <c r="Y224"/>
  <c r="AA224"/>
  <c r="AB224"/>
  <c r="AC224"/>
  <c r="AD224"/>
  <c r="AE224"/>
  <c r="AF224"/>
  <c r="AH224"/>
  <c r="AI224"/>
  <c r="AJ224"/>
  <c r="AK224"/>
  <c r="AM224"/>
  <c r="AN224"/>
  <c r="AO224"/>
  <c r="AP224"/>
  <c r="AQ224"/>
  <c r="AS224"/>
  <c r="AT224"/>
  <c r="AU224"/>
  <c r="AV224"/>
  <c r="AW224"/>
  <c r="AX224"/>
  <c r="AY224"/>
  <c r="AZ224"/>
  <c r="BA224"/>
  <c r="BB224"/>
  <c r="BD224"/>
  <c r="BE224"/>
  <c r="BF224"/>
  <c r="BG224"/>
  <c r="BH224"/>
  <c r="BI224"/>
  <c r="BJ224"/>
  <c r="BL224"/>
  <c r="BM224"/>
  <c r="BN224"/>
  <c r="BR224"/>
  <c r="BS224"/>
  <c r="BT224"/>
  <c r="BU224"/>
  <c r="BV224"/>
  <c r="BW224"/>
  <c r="BZ224"/>
  <c r="CA224"/>
  <c r="CB224"/>
  <c r="CC224"/>
  <c r="CD224"/>
  <c r="CE224"/>
  <c r="CF224"/>
  <c r="CG224"/>
  <c r="CH224"/>
  <c r="CI224"/>
  <c r="CJ224"/>
  <c r="CK224"/>
  <c r="CM224"/>
  <c r="CN224"/>
  <c r="CO224"/>
  <c r="CP224"/>
  <c r="CQ224"/>
  <c r="CR224"/>
  <c r="CS224"/>
  <c r="CT224"/>
  <c r="CU224"/>
  <c r="CV224"/>
  <c r="CW224"/>
  <c r="CX224"/>
  <c r="CZ224"/>
  <c r="DA224"/>
  <c r="DB224"/>
  <c r="DC224"/>
  <c r="DD224"/>
  <c r="DE224"/>
  <c r="DF224"/>
  <c r="DG224"/>
  <c r="DH224"/>
  <c r="DI224"/>
  <c r="DJ224"/>
  <c r="DK224"/>
  <c r="A225"/>
  <c r="B225"/>
  <c r="C225"/>
  <c r="D225"/>
  <c r="E225"/>
  <c r="F225"/>
  <c r="G225"/>
  <c r="H225"/>
  <c r="J225"/>
  <c r="K225"/>
  <c r="L225"/>
  <c r="M225"/>
  <c r="N225"/>
  <c r="O225"/>
  <c r="P225"/>
  <c r="R225"/>
  <c r="S225"/>
  <c r="U225"/>
  <c r="V225"/>
  <c r="W225"/>
  <c r="X225"/>
  <c r="Y225"/>
  <c r="AA225"/>
  <c r="AB225"/>
  <c r="AC225"/>
  <c r="AD225"/>
  <c r="AF225"/>
  <c r="AH225"/>
  <c r="AI225"/>
  <c r="AJ225"/>
  <c r="AK225"/>
  <c r="AM225"/>
  <c r="AN225"/>
  <c r="AO225"/>
  <c r="AP225"/>
  <c r="AQ225"/>
  <c r="AS225"/>
  <c r="AT225"/>
  <c r="AU225"/>
  <c r="AV225"/>
  <c r="AW225"/>
  <c r="AX225"/>
  <c r="AY225"/>
  <c r="AZ225"/>
  <c r="BA225"/>
  <c r="BB225"/>
  <c r="BD225"/>
  <c r="BE225"/>
  <c r="BF225"/>
  <c r="BG225"/>
  <c r="BH225"/>
  <c r="BI225"/>
  <c r="BJ225"/>
  <c r="BL225"/>
  <c r="BN225"/>
  <c r="BO225"/>
  <c r="BP225"/>
  <c r="BR225"/>
  <c r="BS225"/>
  <c r="BT225"/>
  <c r="BU225"/>
  <c r="BV225"/>
  <c r="BW225"/>
  <c r="BZ225"/>
  <c r="CA225"/>
  <c r="CB225"/>
  <c r="CC225"/>
  <c r="CD225"/>
  <c r="CE225"/>
  <c r="CF225"/>
  <c r="CG225"/>
  <c r="CH225"/>
  <c r="CI225"/>
  <c r="CJ225"/>
  <c r="CK225"/>
  <c r="CM225"/>
  <c r="CN225"/>
  <c r="CO225"/>
  <c r="CP225"/>
  <c r="CQ225"/>
  <c r="CR225"/>
  <c r="CS225"/>
  <c r="CT225"/>
  <c r="CU225"/>
  <c r="CV225"/>
  <c r="CW225"/>
  <c r="CX225"/>
  <c r="CZ225"/>
  <c r="DA225"/>
  <c r="DB225"/>
  <c r="DC225"/>
  <c r="DD225"/>
  <c r="DE225"/>
  <c r="DF225"/>
  <c r="DG225"/>
  <c r="DH225"/>
  <c r="DI225"/>
  <c r="DJ225"/>
  <c r="DK225"/>
  <c r="A226"/>
  <c r="B226"/>
  <c r="C226"/>
  <c r="D226"/>
  <c r="E226"/>
  <c r="F226"/>
  <c r="G226"/>
  <c r="H226"/>
  <c r="J226"/>
  <c r="K226"/>
  <c r="L226"/>
  <c r="M226"/>
  <c r="N226"/>
  <c r="O226"/>
  <c r="P226"/>
  <c r="R226"/>
  <c r="S226"/>
  <c r="U226"/>
  <c r="V226"/>
  <c r="W226"/>
  <c r="X226"/>
  <c r="Y226"/>
  <c r="AA226"/>
  <c r="AB226"/>
  <c r="AC226"/>
  <c r="AD226"/>
  <c r="AF226"/>
  <c r="AH226"/>
  <c r="AI226"/>
  <c r="AJ226"/>
  <c r="AK226"/>
  <c r="AM226"/>
  <c r="AN226"/>
  <c r="AO226"/>
  <c r="AP226"/>
  <c r="AQ226"/>
  <c r="AS226"/>
  <c r="AT226"/>
  <c r="AU226"/>
  <c r="AV226"/>
  <c r="AW226"/>
  <c r="AX226"/>
  <c r="AY226"/>
  <c r="AZ226"/>
  <c r="BA226"/>
  <c r="BB226"/>
  <c r="BD226"/>
  <c r="BE226"/>
  <c r="BF226"/>
  <c r="BG226"/>
  <c r="BH226"/>
  <c r="BI226"/>
  <c r="BJ226"/>
  <c r="BL226"/>
  <c r="BM226"/>
  <c r="BN226"/>
  <c r="BO226"/>
  <c r="BP226"/>
  <c r="BR226"/>
  <c r="BS226"/>
  <c r="BT226"/>
  <c r="BU226"/>
  <c r="BV226"/>
  <c r="BW226"/>
  <c r="BZ226"/>
  <c r="CA226"/>
  <c r="CB226"/>
  <c r="CC226"/>
  <c r="CD226"/>
  <c r="CE226"/>
  <c r="CF226"/>
  <c r="CG226"/>
  <c r="CH226"/>
  <c r="CI226"/>
  <c r="CJ226"/>
  <c r="CK226"/>
  <c r="CM226"/>
  <c r="CN226"/>
  <c r="CO226"/>
  <c r="CP226"/>
  <c r="CQ226"/>
  <c r="CR226"/>
  <c r="CS226"/>
  <c r="CT226"/>
  <c r="CU226"/>
  <c r="CV226"/>
  <c r="CW226"/>
  <c r="CX226"/>
  <c r="CZ226"/>
  <c r="DA226"/>
  <c r="DB226"/>
  <c r="DC226"/>
  <c r="DD226"/>
  <c r="DE226"/>
  <c r="DF226"/>
  <c r="DG226"/>
  <c r="DH226"/>
  <c r="DI226"/>
  <c r="DJ226"/>
  <c r="DK226"/>
  <c r="A227"/>
  <c r="B227"/>
  <c r="C227"/>
  <c r="D227"/>
  <c r="E227"/>
  <c r="F227"/>
  <c r="G227"/>
  <c r="I227"/>
  <c r="J227"/>
  <c r="K227"/>
  <c r="L227"/>
  <c r="M227"/>
  <c r="N227"/>
  <c r="O227"/>
  <c r="P227"/>
  <c r="R227"/>
  <c r="S227"/>
  <c r="U227"/>
  <c r="V227"/>
  <c r="W227"/>
  <c r="X227"/>
  <c r="Y227"/>
  <c r="AB227"/>
  <c r="AC227"/>
  <c r="AD227"/>
  <c r="AE227"/>
  <c r="AF227"/>
  <c r="AH227"/>
  <c r="AI227"/>
  <c r="AJ227"/>
  <c r="AK227"/>
  <c r="AM227"/>
  <c r="AN227"/>
  <c r="AO227"/>
  <c r="AP227"/>
  <c r="AQ227"/>
  <c r="AS227"/>
  <c r="AT227"/>
  <c r="AU227"/>
  <c r="AV227"/>
  <c r="AW227"/>
  <c r="AX227"/>
  <c r="AY227"/>
  <c r="AZ227"/>
  <c r="BA227"/>
  <c r="BB227"/>
  <c r="BD227"/>
  <c r="BE227"/>
  <c r="BF227"/>
  <c r="BG227"/>
  <c r="BH227"/>
  <c r="BI227"/>
  <c r="BJ227"/>
  <c r="BL227"/>
  <c r="BM227"/>
  <c r="BO227"/>
  <c r="BP227"/>
  <c r="BR227"/>
  <c r="BS227"/>
  <c r="BT227"/>
  <c r="BU227"/>
  <c r="BV227"/>
  <c r="BW227"/>
  <c r="BZ227"/>
  <c r="CA227"/>
  <c r="CB227"/>
  <c r="CC227"/>
  <c r="CD227"/>
  <c r="CE227"/>
  <c r="CF227"/>
  <c r="CG227"/>
  <c r="CH227"/>
  <c r="CI227"/>
  <c r="CJ227"/>
  <c r="CK227"/>
  <c r="CM227"/>
  <c r="CN227"/>
  <c r="CO227"/>
  <c r="CP227"/>
  <c r="CQ227"/>
  <c r="CR227"/>
  <c r="CS227"/>
  <c r="CT227"/>
  <c r="CU227"/>
  <c r="CV227"/>
  <c r="CW227"/>
  <c r="CX227"/>
  <c r="CZ227"/>
  <c r="DA227"/>
  <c r="DB227"/>
  <c r="DC227"/>
  <c r="DD227"/>
  <c r="DE227"/>
  <c r="DF227"/>
  <c r="DG227"/>
  <c r="DH227"/>
  <c r="DI227"/>
  <c r="DJ227"/>
  <c r="DK227"/>
  <c r="A228"/>
  <c r="B228"/>
  <c r="C228"/>
  <c r="D228"/>
  <c r="E228"/>
  <c r="F228"/>
  <c r="G228"/>
  <c r="I228"/>
  <c r="J228"/>
  <c r="K228"/>
  <c r="L228"/>
  <c r="M228"/>
  <c r="N228"/>
  <c r="O228"/>
  <c r="P228"/>
  <c r="R228"/>
  <c r="S228"/>
  <c r="U228"/>
  <c r="V228"/>
  <c r="W228"/>
  <c r="X228"/>
  <c r="Y228"/>
  <c r="AA228"/>
  <c r="AB228"/>
  <c r="AC228"/>
  <c r="AD228"/>
  <c r="AE228"/>
  <c r="AF228"/>
  <c r="AH228"/>
  <c r="AI228"/>
  <c r="AJ228"/>
  <c r="AK228"/>
  <c r="AL228"/>
  <c r="AM228"/>
  <c r="AN228"/>
  <c r="AO228"/>
  <c r="AP228"/>
  <c r="AQ228"/>
  <c r="AS228"/>
  <c r="AT228"/>
  <c r="AU228"/>
  <c r="AV228"/>
  <c r="AW228"/>
  <c r="AX228"/>
  <c r="AY228"/>
  <c r="AZ228"/>
  <c r="BA228"/>
  <c r="BB228"/>
  <c r="BD228"/>
  <c r="BE228"/>
  <c r="BF228"/>
  <c r="BG228"/>
  <c r="BH228"/>
  <c r="BI228"/>
  <c r="BJ228"/>
  <c r="BL228"/>
  <c r="BM228"/>
  <c r="BR228"/>
  <c r="BS228"/>
  <c r="BT228"/>
  <c r="BU228"/>
  <c r="BV228"/>
  <c r="BW228"/>
  <c r="BZ228"/>
  <c r="CA228"/>
  <c r="CB228"/>
  <c r="CC228"/>
  <c r="CD228"/>
  <c r="CE228"/>
  <c r="CF228"/>
  <c r="CG228"/>
  <c r="CH228"/>
  <c r="CI228"/>
  <c r="CJ228"/>
  <c r="CK228"/>
  <c r="CM228"/>
  <c r="CN228"/>
  <c r="CO228"/>
  <c r="CP228"/>
  <c r="CQ228"/>
  <c r="CR228"/>
  <c r="CS228"/>
  <c r="CT228"/>
  <c r="CU228"/>
  <c r="CV228"/>
  <c r="CW228"/>
  <c r="CX228"/>
  <c r="CZ228"/>
  <c r="DA228"/>
  <c r="DB228"/>
  <c r="DC228"/>
  <c r="DD228"/>
  <c r="DE228"/>
  <c r="DF228"/>
  <c r="DG228"/>
  <c r="DH228"/>
  <c r="DI228"/>
  <c r="DJ228"/>
  <c r="DK228"/>
  <c r="A229"/>
  <c r="B229"/>
  <c r="C229"/>
  <c r="D229"/>
  <c r="E229"/>
  <c r="F229"/>
  <c r="G229"/>
  <c r="I229"/>
  <c r="J229"/>
  <c r="K229"/>
  <c r="L229"/>
  <c r="M229"/>
  <c r="N229"/>
  <c r="O229"/>
  <c r="P229"/>
  <c r="R229"/>
  <c r="S229"/>
  <c r="U229"/>
  <c r="V229"/>
  <c r="W229"/>
  <c r="X229"/>
  <c r="Y229"/>
  <c r="AA229"/>
  <c r="AB229"/>
  <c r="AC229"/>
  <c r="AD229"/>
  <c r="AE229"/>
  <c r="AF229"/>
  <c r="AH229"/>
  <c r="AI229"/>
  <c r="AJ229"/>
  <c r="AK229"/>
  <c r="AM229"/>
  <c r="AN229"/>
  <c r="AO229"/>
  <c r="AP229"/>
  <c r="AQ229"/>
  <c r="AR229"/>
  <c r="AS229"/>
  <c r="AT229"/>
  <c r="AU229"/>
  <c r="AV229"/>
  <c r="AW229"/>
  <c r="AX229"/>
  <c r="AY229"/>
  <c r="AZ229"/>
  <c r="BA229"/>
  <c r="BB229"/>
  <c r="BC229"/>
  <c r="BD229"/>
  <c r="BE229"/>
  <c r="BF229"/>
  <c r="BG229"/>
  <c r="BH229"/>
  <c r="BI229"/>
  <c r="BJ229"/>
  <c r="BK229"/>
  <c r="BL229"/>
  <c r="BM229"/>
  <c r="BO229"/>
  <c r="BP229"/>
  <c r="BR229"/>
  <c r="BS229"/>
  <c r="BT229"/>
  <c r="BU229"/>
  <c r="BV229"/>
  <c r="BW229"/>
  <c r="BX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A230"/>
  <c r="B230"/>
  <c r="C230"/>
  <c r="D230"/>
  <c r="E230"/>
  <c r="F230"/>
  <c r="G230"/>
  <c r="I230"/>
  <c r="J230"/>
  <c r="K230"/>
  <c r="L230"/>
  <c r="M230"/>
  <c r="N230"/>
  <c r="O230"/>
  <c r="P230"/>
  <c r="R230"/>
  <c r="S230"/>
  <c r="U230"/>
  <c r="V230"/>
  <c r="W230"/>
  <c r="X230"/>
  <c r="Y230"/>
  <c r="AA230"/>
  <c r="AB230"/>
  <c r="AC230"/>
  <c r="AD230"/>
  <c r="AF230"/>
  <c r="AH230"/>
  <c r="AI230"/>
  <c r="AJ230"/>
  <c r="AK230"/>
  <c r="AM230"/>
  <c r="AN230"/>
  <c r="AO230"/>
  <c r="AP230"/>
  <c r="AQ230"/>
  <c r="AR230"/>
  <c r="AS230"/>
  <c r="AT230"/>
  <c r="AU230"/>
  <c r="AV230"/>
  <c r="AW230"/>
  <c r="AX230"/>
  <c r="AY230"/>
  <c r="AZ230"/>
  <c r="BA230"/>
  <c r="BB230"/>
  <c r="BC230"/>
  <c r="BD230"/>
  <c r="BE230"/>
  <c r="BF230"/>
  <c r="BG230"/>
  <c r="BH230"/>
  <c r="BI230"/>
  <c r="BJ230"/>
  <c r="BK230"/>
  <c r="BL230"/>
  <c r="BM230"/>
  <c r="BR230"/>
  <c r="BS230"/>
  <c r="BT230"/>
  <c r="BU230"/>
  <c r="BV230"/>
  <c r="BW230"/>
  <c r="BX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A231"/>
  <c r="B231"/>
  <c r="C231"/>
  <c r="D231"/>
  <c r="E231"/>
  <c r="F231"/>
  <c r="G231"/>
  <c r="J231"/>
  <c r="K231"/>
  <c r="L231"/>
  <c r="M231"/>
  <c r="N231"/>
  <c r="O231"/>
  <c r="P231"/>
  <c r="R231"/>
  <c r="S231"/>
  <c r="U231"/>
  <c r="V231"/>
  <c r="W231"/>
  <c r="X231"/>
  <c r="Y231"/>
  <c r="AA231"/>
  <c r="AB231"/>
  <c r="AC231"/>
  <c r="AD231"/>
  <c r="AE231"/>
  <c r="AF231"/>
  <c r="AH231"/>
  <c r="AI231"/>
  <c r="AJ231"/>
  <c r="AK231"/>
  <c r="AM231"/>
  <c r="AN231"/>
  <c r="AO231"/>
  <c r="AP231"/>
  <c r="AQ231"/>
  <c r="AR231"/>
  <c r="AS231"/>
  <c r="AT231"/>
  <c r="AU231"/>
  <c r="AV231"/>
  <c r="AW231"/>
  <c r="AX231"/>
  <c r="AY231"/>
  <c r="AZ231"/>
  <c r="BA231"/>
  <c r="BB231"/>
  <c r="BC231"/>
  <c r="BD231"/>
  <c r="BE231"/>
  <c r="BF231"/>
  <c r="BG231"/>
  <c r="BH231"/>
  <c r="BI231"/>
  <c r="BJ231"/>
  <c r="BK231"/>
  <c r="BL231"/>
  <c r="BM231"/>
  <c r="BR231"/>
  <c r="BS231"/>
  <c r="BT231"/>
  <c r="BU231"/>
  <c r="BV231"/>
  <c r="BW231"/>
  <c r="BX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A232"/>
  <c r="B232"/>
  <c r="C232"/>
  <c r="D232"/>
  <c r="E232"/>
  <c r="F232"/>
  <c r="G232"/>
  <c r="J232"/>
  <c r="K232"/>
  <c r="L232"/>
  <c r="M232"/>
  <c r="N232"/>
  <c r="O232"/>
  <c r="P232"/>
  <c r="R232"/>
  <c r="S232"/>
  <c r="U232"/>
  <c r="V232"/>
  <c r="W232"/>
  <c r="X232"/>
  <c r="Y232"/>
  <c r="AA232"/>
  <c r="AB232"/>
  <c r="AC232"/>
  <c r="AD232"/>
  <c r="AF232"/>
  <c r="AH232"/>
  <c r="AI232"/>
  <c r="AJ232"/>
  <c r="AK232"/>
  <c r="AM232"/>
  <c r="AN232"/>
  <c r="AO232"/>
  <c r="AP232"/>
  <c r="AQ232"/>
  <c r="AR232"/>
  <c r="AS232"/>
  <c r="AT232"/>
  <c r="AU232"/>
  <c r="AV232"/>
  <c r="AW232"/>
  <c r="AX232"/>
  <c r="AY232"/>
  <c r="AZ232"/>
  <c r="BA232"/>
  <c r="BB232"/>
  <c r="BC232"/>
  <c r="BD232"/>
  <c r="BE232"/>
  <c r="BF232"/>
  <c r="BG232"/>
  <c r="BH232"/>
  <c r="BI232"/>
  <c r="BJ232"/>
  <c r="BK232"/>
  <c r="BL232"/>
  <c r="BM232"/>
  <c r="BR232"/>
  <c r="BS232"/>
  <c r="BT232"/>
  <c r="BU232"/>
  <c r="BV232"/>
  <c r="BW232"/>
  <c r="BX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A233"/>
  <c r="B233"/>
  <c r="C233"/>
  <c r="D233"/>
  <c r="E233"/>
  <c r="F233"/>
  <c r="G233"/>
  <c r="J233"/>
  <c r="K233"/>
  <c r="L233"/>
  <c r="M233"/>
  <c r="N233"/>
  <c r="O233"/>
  <c r="P233"/>
  <c r="R233"/>
  <c r="S233"/>
  <c r="U233"/>
  <c r="V233"/>
  <c r="W233"/>
  <c r="X233"/>
  <c r="Y233"/>
  <c r="AB233"/>
  <c r="AC233"/>
  <c r="AD233"/>
  <c r="AE233"/>
  <c r="AF233"/>
  <c r="AH233"/>
  <c r="AI233"/>
  <c r="AJ233"/>
  <c r="AK233"/>
  <c r="AM233"/>
  <c r="AN233"/>
  <c r="AO233"/>
  <c r="AP233"/>
  <c r="AQ233"/>
  <c r="AR233"/>
  <c r="AS233"/>
  <c r="AT233"/>
  <c r="AU233"/>
  <c r="AV233"/>
  <c r="AW233"/>
  <c r="AX233"/>
  <c r="AY233"/>
  <c r="AZ233"/>
  <c r="BA233"/>
  <c r="BB233"/>
  <c r="BC233"/>
  <c r="BD233"/>
  <c r="BE233"/>
  <c r="BF233"/>
  <c r="BG233"/>
  <c r="BH233"/>
  <c r="BI233"/>
  <c r="BJ233"/>
  <c r="BK233"/>
  <c r="BL233"/>
  <c r="BM233"/>
  <c r="BR233"/>
  <c r="BS233"/>
  <c r="BT233"/>
  <c r="BU233"/>
  <c r="BV233"/>
  <c r="BW233"/>
  <c r="BX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A234"/>
  <c r="B234"/>
  <c r="C234"/>
  <c r="D234"/>
  <c r="E234"/>
  <c r="F234"/>
  <c r="G234"/>
  <c r="I234"/>
  <c r="J234"/>
  <c r="K234"/>
  <c r="L234"/>
  <c r="M234"/>
  <c r="N234"/>
  <c r="O234"/>
  <c r="P234"/>
  <c r="R234"/>
  <c r="S234"/>
  <c r="U234"/>
  <c r="V234"/>
  <c r="W234"/>
  <c r="X234"/>
  <c r="Y234"/>
  <c r="AA234"/>
  <c r="AB234"/>
  <c r="AC234"/>
  <c r="AD234"/>
  <c r="AE234"/>
  <c r="AF234"/>
  <c r="AH234"/>
  <c r="AI234"/>
  <c r="AJ234"/>
  <c r="AK234"/>
  <c r="AM234"/>
  <c r="AN234"/>
  <c r="AO234"/>
  <c r="AP234"/>
  <c r="AQ234"/>
  <c r="AS234"/>
  <c r="AT234"/>
  <c r="AU234"/>
  <c r="AV234"/>
  <c r="AW234"/>
  <c r="AX234"/>
  <c r="AY234"/>
  <c r="AZ234"/>
  <c r="BA234"/>
  <c r="BB234"/>
  <c r="BD234"/>
  <c r="BE234"/>
  <c r="BF234"/>
  <c r="BG234"/>
  <c r="BH234"/>
  <c r="BI234"/>
  <c r="BJ234"/>
  <c r="BL234"/>
  <c r="BM234"/>
  <c r="BR234"/>
  <c r="BS234"/>
  <c r="BT234"/>
  <c r="BU234"/>
  <c r="BV234"/>
  <c r="BW234"/>
  <c r="BZ234"/>
  <c r="CA234"/>
  <c r="CB234"/>
  <c r="CC234"/>
  <c r="CD234"/>
  <c r="CE234"/>
  <c r="CF234"/>
  <c r="CG234"/>
  <c r="CH234"/>
  <c r="CI234"/>
  <c r="CJ234"/>
  <c r="CK234"/>
  <c r="CM234"/>
  <c r="CN234"/>
  <c r="CO234"/>
  <c r="CP234"/>
  <c r="CQ234"/>
  <c r="CR234"/>
  <c r="CS234"/>
  <c r="CT234"/>
  <c r="CU234"/>
  <c r="CV234"/>
  <c r="CW234"/>
  <c r="CX234"/>
  <c r="CZ234"/>
  <c r="DA234"/>
  <c r="DB234"/>
  <c r="DC234"/>
  <c r="DD234"/>
  <c r="DE234"/>
  <c r="DF234"/>
  <c r="DG234"/>
  <c r="DH234"/>
  <c r="DI234"/>
  <c r="DJ234"/>
  <c r="DK234"/>
  <c r="A235"/>
  <c r="B235"/>
  <c r="C235"/>
  <c r="D235"/>
  <c r="E235"/>
  <c r="F235"/>
  <c r="G235"/>
  <c r="I235"/>
  <c r="J235"/>
  <c r="K235"/>
  <c r="L235"/>
  <c r="M235"/>
  <c r="N235"/>
  <c r="O235"/>
  <c r="P235"/>
  <c r="R235"/>
  <c r="S235"/>
  <c r="U235"/>
  <c r="V235"/>
  <c r="W235"/>
  <c r="X235"/>
  <c r="Y235"/>
  <c r="AA235"/>
  <c r="AB235"/>
  <c r="AC235"/>
  <c r="AD235"/>
  <c r="AF235"/>
  <c r="AH235"/>
  <c r="AI235"/>
  <c r="AJ235"/>
  <c r="AK235"/>
  <c r="AM235"/>
  <c r="AN235"/>
  <c r="AO235"/>
  <c r="AP235"/>
  <c r="AQ235"/>
  <c r="AR235"/>
  <c r="AS235"/>
  <c r="AT235"/>
  <c r="AU235"/>
  <c r="AV235"/>
  <c r="AW235"/>
  <c r="AX235"/>
  <c r="AY235"/>
  <c r="AZ235"/>
  <c r="BA235"/>
  <c r="BB235"/>
  <c r="BC235"/>
  <c r="BD235"/>
  <c r="BE235"/>
  <c r="BF235"/>
  <c r="BG235"/>
  <c r="BH235"/>
  <c r="BI235"/>
  <c r="BJ235"/>
  <c r="BK235"/>
  <c r="BL235"/>
  <c r="BM235"/>
  <c r="BR235"/>
  <c r="BS235"/>
  <c r="BT235"/>
  <c r="BU235"/>
  <c r="BV235"/>
  <c r="BW235"/>
  <c r="BX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A236"/>
  <c r="B236"/>
  <c r="C236"/>
  <c r="D236"/>
  <c r="E236"/>
  <c r="F236"/>
  <c r="G236"/>
  <c r="I236"/>
  <c r="J236"/>
  <c r="K236"/>
  <c r="L236"/>
  <c r="M236"/>
  <c r="N236"/>
  <c r="O236"/>
  <c r="P236"/>
  <c r="R236"/>
  <c r="S236"/>
  <c r="U236"/>
  <c r="V236"/>
  <c r="W236"/>
  <c r="X236"/>
  <c r="Y236"/>
  <c r="AA236"/>
  <c r="AB236"/>
  <c r="AC236"/>
  <c r="AD236"/>
  <c r="AF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O236"/>
  <c r="BP236"/>
  <c r="BR236"/>
  <c r="BS236"/>
  <c r="BT236"/>
  <c r="BU236"/>
  <c r="BV236"/>
  <c r="BW236"/>
  <c r="BX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A237"/>
  <c r="B237"/>
  <c r="C237"/>
  <c r="D237"/>
  <c r="E237"/>
  <c r="F237"/>
  <c r="G237"/>
  <c r="I237"/>
  <c r="J237"/>
  <c r="K237"/>
  <c r="L237"/>
  <c r="M237"/>
  <c r="N237"/>
  <c r="O237"/>
  <c r="P237"/>
  <c r="R237"/>
  <c r="S237"/>
  <c r="U237"/>
  <c r="V237"/>
  <c r="W237"/>
  <c r="X237"/>
  <c r="Y237"/>
  <c r="AA237"/>
  <c r="AB237"/>
  <c r="AC237"/>
  <c r="AD237"/>
  <c r="AE237"/>
  <c r="AF237"/>
  <c r="AH237"/>
  <c r="AI237"/>
  <c r="AJ237"/>
  <c r="AK237"/>
  <c r="AM237"/>
  <c r="AN237"/>
  <c r="AO237"/>
  <c r="AP237"/>
  <c r="AQ237"/>
  <c r="AR237"/>
  <c r="AS237"/>
  <c r="AT237"/>
  <c r="AU237"/>
  <c r="AV237"/>
  <c r="AW237"/>
  <c r="AX237"/>
  <c r="AY237"/>
  <c r="AZ237"/>
  <c r="BA237"/>
  <c r="BB237"/>
  <c r="BC237"/>
  <c r="BD237"/>
  <c r="BE237"/>
  <c r="BF237"/>
  <c r="BG237"/>
  <c r="BH237"/>
  <c r="BI237"/>
  <c r="BJ237"/>
  <c r="BK237"/>
  <c r="BL237"/>
  <c r="BM237"/>
  <c r="BR237"/>
  <c r="BS237"/>
  <c r="BT237"/>
  <c r="BU237"/>
  <c r="BV237"/>
  <c r="BW237"/>
  <c r="BX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A238"/>
  <c r="B238"/>
  <c r="C238"/>
  <c r="D238"/>
  <c r="E238"/>
  <c r="F238"/>
  <c r="G238"/>
  <c r="I238"/>
  <c r="J238"/>
  <c r="K238"/>
  <c r="L238"/>
  <c r="M238"/>
  <c r="N238"/>
  <c r="O238"/>
  <c r="P238"/>
  <c r="R238"/>
  <c r="S238"/>
  <c r="U238"/>
  <c r="V238"/>
  <c r="W238"/>
  <c r="X238"/>
  <c r="Y238"/>
  <c r="AA238"/>
  <c r="AB238"/>
  <c r="AC238"/>
  <c r="AD238"/>
  <c r="AF238"/>
  <c r="AH238"/>
  <c r="AI238"/>
  <c r="AJ238"/>
  <c r="AK238"/>
  <c r="AM238"/>
  <c r="AN238"/>
  <c r="AO238"/>
  <c r="AP238"/>
  <c r="AQ238"/>
  <c r="AR238"/>
  <c r="AS238"/>
  <c r="AT238"/>
  <c r="AU238"/>
  <c r="AV238"/>
  <c r="AW238"/>
  <c r="AX238"/>
  <c r="AY238"/>
  <c r="AZ238"/>
  <c r="BA238"/>
  <c r="BB238"/>
  <c r="BC238"/>
  <c r="BD238"/>
  <c r="BE238"/>
  <c r="BF238"/>
  <c r="BG238"/>
  <c r="BH238"/>
  <c r="BI238"/>
  <c r="BJ238"/>
  <c r="BK238"/>
  <c r="BL238"/>
  <c r="BM238"/>
  <c r="BR238"/>
  <c r="BS238"/>
  <c r="BT238"/>
  <c r="BU238"/>
  <c r="BV238"/>
  <c r="BW238"/>
  <c r="BX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A239"/>
  <c r="B239"/>
  <c r="C239"/>
  <c r="D239"/>
  <c r="E239"/>
  <c r="F239"/>
  <c r="G239"/>
  <c r="I239"/>
  <c r="J239"/>
  <c r="K239"/>
  <c r="L239"/>
  <c r="M239"/>
  <c r="N239"/>
  <c r="O239"/>
  <c r="P239"/>
  <c r="R239"/>
  <c r="S239"/>
  <c r="U239"/>
  <c r="V239"/>
  <c r="W239"/>
  <c r="X239"/>
  <c r="Y239"/>
  <c r="AA239"/>
  <c r="AB239"/>
  <c r="AC239"/>
  <c r="AD239"/>
  <c r="AF239"/>
  <c r="AH239"/>
  <c r="AI239"/>
  <c r="AJ239"/>
  <c r="AK239"/>
  <c r="AM239"/>
  <c r="AN239"/>
  <c r="AO239"/>
  <c r="AP239"/>
  <c r="AQ239"/>
  <c r="AR239"/>
  <c r="AS239"/>
  <c r="AT239"/>
  <c r="AU239"/>
  <c r="AV239"/>
  <c r="AW239"/>
  <c r="AX239"/>
  <c r="AY239"/>
  <c r="AZ239"/>
  <c r="BA239"/>
  <c r="BB239"/>
  <c r="BC239"/>
  <c r="BD239"/>
  <c r="BE239"/>
  <c r="BF239"/>
  <c r="BG239"/>
  <c r="BH239"/>
  <c r="BI239"/>
  <c r="BJ239"/>
  <c r="BK239"/>
  <c r="BL239"/>
  <c r="BM239"/>
  <c r="BR239"/>
  <c r="BS239"/>
  <c r="BT239"/>
  <c r="BU239"/>
  <c r="BV239"/>
  <c r="BW239"/>
  <c r="BX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A240"/>
  <c r="B240"/>
  <c r="C240"/>
  <c r="D240"/>
  <c r="E240"/>
  <c r="F240"/>
  <c r="G240"/>
  <c r="I240"/>
  <c r="J240"/>
  <c r="K240"/>
  <c r="L240"/>
  <c r="M240"/>
  <c r="N240"/>
  <c r="O240"/>
  <c r="P240"/>
  <c r="R240"/>
  <c r="S240"/>
  <c r="U240"/>
  <c r="V240"/>
  <c r="W240"/>
  <c r="X240"/>
  <c r="Y240"/>
  <c r="AA240"/>
  <c r="AB240"/>
  <c r="AC240"/>
  <c r="AD240"/>
  <c r="AF240"/>
  <c r="AH240"/>
  <c r="AI240"/>
  <c r="AJ240"/>
  <c r="AK240"/>
  <c r="AM240"/>
  <c r="AN240"/>
  <c r="AO240"/>
  <c r="AP240"/>
  <c r="AQ240"/>
  <c r="AR240"/>
  <c r="AS240"/>
  <c r="AT240"/>
  <c r="AU240"/>
  <c r="AV240"/>
  <c r="AW240"/>
  <c r="AX240"/>
  <c r="AY240"/>
  <c r="AZ240"/>
  <c r="BA240"/>
  <c r="BB240"/>
  <c r="BC240"/>
  <c r="BD240"/>
  <c r="BE240"/>
  <c r="BF240"/>
  <c r="BG240"/>
  <c r="BH240"/>
  <c r="BI240"/>
  <c r="BJ240"/>
  <c r="BK240"/>
  <c r="BL240"/>
  <c r="BM240"/>
  <c r="BR240"/>
  <c r="BS240"/>
  <c r="BT240"/>
  <c r="BU240"/>
  <c r="BV240"/>
  <c r="BW240"/>
  <c r="BX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A241"/>
  <c r="B241"/>
  <c r="C241"/>
  <c r="D241"/>
  <c r="E241"/>
  <c r="F241"/>
  <c r="G241"/>
  <c r="H241"/>
  <c r="I241"/>
  <c r="J241"/>
  <c r="K241"/>
  <c r="L241"/>
  <c r="M241"/>
  <c r="N241"/>
  <c r="O241"/>
  <c r="P241"/>
  <c r="R241"/>
  <c r="S241"/>
  <c r="T241"/>
  <c r="U241"/>
  <c r="V241"/>
  <c r="W241"/>
  <c r="X241"/>
  <c r="Y241"/>
  <c r="AA241"/>
  <c r="AB241"/>
  <c r="AC241"/>
  <c r="AD241"/>
  <c r="AE241"/>
  <c r="AF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R241"/>
  <c r="BS241"/>
  <c r="BT241"/>
  <c r="BU241"/>
  <c r="BV241"/>
  <c r="BW241"/>
  <c r="BX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A242"/>
  <c r="B242"/>
  <c r="C242"/>
  <c r="D242"/>
  <c r="E242"/>
  <c r="F242"/>
  <c r="G242"/>
  <c r="I242"/>
  <c r="J242"/>
  <c r="K242"/>
  <c r="L242"/>
  <c r="M242"/>
  <c r="N242"/>
  <c r="O242"/>
  <c r="P242"/>
  <c r="R242"/>
  <c r="S242"/>
  <c r="U242"/>
  <c r="V242"/>
  <c r="W242"/>
  <c r="X242"/>
  <c r="Y242"/>
  <c r="AA242"/>
  <c r="AB242"/>
  <c r="AC242"/>
  <c r="AD242"/>
  <c r="AF242"/>
  <c r="AH242"/>
  <c r="AI242"/>
  <c r="AJ242"/>
  <c r="AK242"/>
  <c r="AM242"/>
  <c r="AN242"/>
  <c r="AO242"/>
  <c r="AP242"/>
  <c r="AQ242"/>
  <c r="AR242"/>
  <c r="AS242"/>
  <c r="AT242"/>
  <c r="AU242"/>
  <c r="AV242"/>
  <c r="AW242"/>
  <c r="AX242"/>
  <c r="AY242"/>
  <c r="AZ242"/>
  <c r="BA242"/>
  <c r="BB242"/>
  <c r="BC242"/>
  <c r="BD242"/>
  <c r="BE242"/>
  <c r="BF242"/>
  <c r="BG242"/>
  <c r="BH242"/>
  <c r="BI242"/>
  <c r="BJ242"/>
  <c r="BK242"/>
  <c r="BL242"/>
  <c r="BM242"/>
  <c r="BO242"/>
  <c r="BP242"/>
  <c r="BR242"/>
  <c r="BS242"/>
  <c r="BT242"/>
  <c r="BU242"/>
  <c r="BV242"/>
  <c r="BW242"/>
  <c r="BX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A243"/>
  <c r="B243"/>
  <c r="C243"/>
  <c r="D243"/>
  <c r="E243"/>
  <c r="F243"/>
  <c r="G243"/>
  <c r="I243"/>
  <c r="J243"/>
  <c r="K243"/>
  <c r="L243"/>
  <c r="M243"/>
  <c r="N243"/>
  <c r="O243"/>
  <c r="P243"/>
  <c r="R243"/>
  <c r="S243"/>
  <c r="T243"/>
  <c r="U243"/>
  <c r="V243"/>
  <c r="W243"/>
  <c r="X243"/>
  <c r="Y243"/>
  <c r="AA243"/>
  <c r="AB243"/>
  <c r="AC243"/>
  <c r="AD243"/>
  <c r="AE243"/>
  <c r="AF243"/>
  <c r="AH243"/>
  <c r="AI243"/>
  <c r="AJ243"/>
  <c r="AK243"/>
  <c r="AL243"/>
  <c r="AM243"/>
  <c r="AN243"/>
  <c r="AO243"/>
  <c r="AP243"/>
  <c r="AQ243"/>
  <c r="AS243"/>
  <c r="AT243"/>
  <c r="AU243"/>
  <c r="AV243"/>
  <c r="AW243"/>
  <c r="AX243"/>
  <c r="AY243"/>
  <c r="AZ243"/>
  <c r="BA243"/>
  <c r="BB243"/>
  <c r="BD243"/>
  <c r="BE243"/>
  <c r="BF243"/>
  <c r="BG243"/>
  <c r="BH243"/>
  <c r="BI243"/>
  <c r="BJ243"/>
  <c r="BL243"/>
  <c r="BM243"/>
  <c r="BR243"/>
  <c r="BS243"/>
  <c r="BT243"/>
  <c r="BU243"/>
  <c r="BV243"/>
  <c r="BW243"/>
  <c r="BZ243"/>
  <c r="CA243"/>
  <c r="CB243"/>
  <c r="CC243"/>
  <c r="CD243"/>
  <c r="CE243"/>
  <c r="CF243"/>
  <c r="CG243"/>
  <c r="CH243"/>
  <c r="CI243"/>
  <c r="CJ243"/>
  <c r="CK243"/>
  <c r="CM243"/>
  <c r="CN243"/>
  <c r="CO243"/>
  <c r="CP243"/>
  <c r="CQ243"/>
  <c r="CR243"/>
  <c r="CS243"/>
  <c r="CT243"/>
  <c r="CU243"/>
  <c r="CV243"/>
  <c r="CW243"/>
  <c r="CX243"/>
  <c r="CZ243"/>
  <c r="DA243"/>
  <c r="DB243"/>
  <c r="DC243"/>
  <c r="DD243"/>
  <c r="DE243"/>
  <c r="DF243"/>
  <c r="DG243"/>
  <c r="DH243"/>
  <c r="DI243"/>
  <c r="DJ243"/>
  <c r="DK243"/>
  <c r="A244"/>
  <c r="B244"/>
  <c r="C244"/>
  <c r="D244"/>
  <c r="E244"/>
  <c r="F244"/>
  <c r="G244"/>
  <c r="H244"/>
  <c r="I244"/>
  <c r="J244"/>
  <c r="K244"/>
  <c r="L244"/>
  <c r="M244"/>
  <c r="N244"/>
  <c r="O244"/>
  <c r="P244"/>
  <c r="R244"/>
  <c r="S244"/>
  <c r="T244"/>
  <c r="U244"/>
  <c r="V244"/>
  <c r="W244"/>
  <c r="X244"/>
  <c r="Y244"/>
  <c r="AA244"/>
  <c r="AB244"/>
  <c r="AC244"/>
  <c r="AD244"/>
  <c r="AE244"/>
  <c r="AF244"/>
  <c r="AH244"/>
  <c r="AI244"/>
  <c r="AJ244"/>
  <c r="AK244"/>
  <c r="AM244"/>
  <c r="AN244"/>
  <c r="AO244"/>
  <c r="AP244"/>
  <c r="AQ244"/>
  <c r="AS244"/>
  <c r="AT244"/>
  <c r="AU244"/>
  <c r="AV244"/>
  <c r="AW244"/>
  <c r="AX244"/>
  <c r="AY244"/>
  <c r="AZ244"/>
  <c r="BA244"/>
  <c r="BB244"/>
  <c r="BD244"/>
  <c r="BE244"/>
  <c r="BF244"/>
  <c r="BG244"/>
  <c r="BH244"/>
  <c r="BI244"/>
  <c r="BJ244"/>
  <c r="BL244"/>
  <c r="BM244"/>
  <c r="BN244"/>
  <c r="BO244"/>
  <c r="BP244"/>
  <c r="BR244"/>
  <c r="BS244"/>
  <c r="BT244"/>
  <c r="BU244"/>
  <c r="BV244"/>
  <c r="BW244"/>
  <c r="BZ244"/>
  <c r="CA244"/>
  <c r="CB244"/>
  <c r="CC244"/>
  <c r="CD244"/>
  <c r="CE244"/>
  <c r="CF244"/>
  <c r="CG244"/>
  <c r="CH244"/>
  <c r="CI244"/>
  <c r="CJ244"/>
  <c r="CK244"/>
  <c r="CM244"/>
  <c r="CN244"/>
  <c r="CO244"/>
  <c r="CP244"/>
  <c r="CQ244"/>
  <c r="CR244"/>
  <c r="CS244"/>
  <c r="CT244"/>
  <c r="CU244"/>
  <c r="CV244"/>
  <c r="CW244"/>
  <c r="CX244"/>
  <c r="CZ244"/>
  <c r="DA244"/>
  <c r="DB244"/>
  <c r="DC244"/>
  <c r="DD244"/>
  <c r="DE244"/>
  <c r="DF244"/>
  <c r="DG244"/>
  <c r="DH244"/>
  <c r="DI244"/>
  <c r="DJ244"/>
  <c r="DK244"/>
  <c r="A245"/>
  <c r="B245"/>
  <c r="C245"/>
  <c r="D245"/>
  <c r="E245"/>
  <c r="F245"/>
  <c r="G245"/>
  <c r="H245"/>
  <c r="I245"/>
  <c r="J245"/>
  <c r="K245"/>
  <c r="L245"/>
  <c r="M245"/>
  <c r="N245"/>
  <c r="O245"/>
  <c r="P245"/>
  <c r="R245"/>
  <c r="S245"/>
  <c r="T245"/>
  <c r="U245"/>
  <c r="V245"/>
  <c r="W245"/>
  <c r="X245"/>
  <c r="Y245"/>
  <c r="AA245"/>
  <c r="AB245"/>
  <c r="AC245"/>
  <c r="AD245"/>
  <c r="AE245"/>
  <c r="AF245"/>
  <c r="AH245"/>
  <c r="AI245"/>
  <c r="AJ245"/>
  <c r="AK245"/>
  <c r="AM245"/>
  <c r="AN245"/>
  <c r="AO245"/>
  <c r="AP245"/>
  <c r="AQ245"/>
  <c r="AS245"/>
  <c r="AT245"/>
  <c r="AU245"/>
  <c r="AV245"/>
  <c r="AW245"/>
  <c r="AX245"/>
  <c r="AY245"/>
  <c r="AZ245"/>
  <c r="BA245"/>
  <c r="BB245"/>
  <c r="BD245"/>
  <c r="BE245"/>
  <c r="BF245"/>
  <c r="BG245"/>
  <c r="BH245"/>
  <c r="BI245"/>
  <c r="BJ245"/>
  <c r="BL245"/>
  <c r="BM245"/>
  <c r="BO245"/>
  <c r="BP245"/>
  <c r="BR245"/>
  <c r="BS245"/>
  <c r="BT245"/>
  <c r="BU245"/>
  <c r="BV245"/>
  <c r="BW245"/>
  <c r="BZ245"/>
  <c r="CA245"/>
  <c r="CB245"/>
  <c r="CC245"/>
  <c r="CD245"/>
  <c r="CE245"/>
  <c r="CF245"/>
  <c r="CG245"/>
  <c r="CH245"/>
  <c r="CI245"/>
  <c r="CJ245"/>
  <c r="CK245"/>
  <c r="CM245"/>
  <c r="CN245"/>
  <c r="CO245"/>
  <c r="CP245"/>
  <c r="CQ245"/>
  <c r="CR245"/>
  <c r="CS245"/>
  <c r="CT245"/>
  <c r="CU245"/>
  <c r="CV245"/>
  <c r="CW245"/>
  <c r="CX245"/>
  <c r="CZ245"/>
  <c r="DA245"/>
  <c r="DB245"/>
  <c r="DC245"/>
  <c r="DD245"/>
  <c r="DE245"/>
  <c r="DF245"/>
  <c r="DG245"/>
  <c r="DH245"/>
  <c r="DI245"/>
  <c r="DJ245"/>
  <c r="DK245"/>
  <c r="A246"/>
  <c r="B246"/>
  <c r="C246"/>
  <c r="D246"/>
  <c r="E246"/>
  <c r="F246"/>
  <c r="G246"/>
  <c r="I246"/>
  <c r="J246"/>
  <c r="K246"/>
  <c r="L246"/>
  <c r="M246"/>
  <c r="N246"/>
  <c r="O246"/>
  <c r="P246"/>
  <c r="R246"/>
  <c r="S246"/>
  <c r="U246"/>
  <c r="V246"/>
  <c r="W246"/>
  <c r="X246"/>
  <c r="Y246"/>
  <c r="AB246"/>
  <c r="AC246"/>
  <c r="AD246"/>
  <c r="AE246"/>
  <c r="AF246"/>
  <c r="AH246"/>
  <c r="AI246"/>
  <c r="AJ246"/>
  <c r="AM246"/>
  <c r="AN246"/>
  <c r="AO246"/>
  <c r="AP246"/>
  <c r="AQ246"/>
  <c r="AR246"/>
  <c r="AS246"/>
  <c r="AT246"/>
  <c r="AU246"/>
  <c r="AV246"/>
  <c r="AW246"/>
  <c r="AX246"/>
  <c r="AY246"/>
  <c r="AZ246"/>
  <c r="BA246"/>
  <c r="BB246"/>
  <c r="BC246"/>
  <c r="BD246"/>
  <c r="BE246"/>
  <c r="BF246"/>
  <c r="BG246"/>
  <c r="BH246"/>
  <c r="BI246"/>
  <c r="BJ246"/>
  <c r="BK246"/>
  <c r="BL246"/>
  <c r="BM246"/>
  <c r="BN246"/>
  <c r="BO246"/>
  <c r="BP246"/>
  <c r="BR246"/>
  <c r="BS246"/>
  <c r="BT246"/>
  <c r="BU246"/>
  <c r="BV246"/>
  <c r="BW246"/>
  <c r="BX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A247"/>
  <c r="B247"/>
  <c r="C247"/>
  <c r="D247"/>
  <c r="E247"/>
  <c r="F247"/>
  <c r="G247"/>
  <c r="I247"/>
  <c r="J247"/>
  <c r="K247"/>
  <c r="L247"/>
  <c r="M247"/>
  <c r="N247"/>
  <c r="O247"/>
  <c r="P247"/>
  <c r="R247"/>
  <c r="S247"/>
  <c r="U247"/>
  <c r="V247"/>
  <c r="W247"/>
  <c r="X247"/>
  <c r="Y247"/>
  <c r="AA247"/>
  <c r="AB247"/>
  <c r="AC247"/>
  <c r="AD247"/>
  <c r="AF247"/>
  <c r="AH247"/>
  <c r="AI247"/>
  <c r="AJ247"/>
  <c r="AK247"/>
  <c r="AM247"/>
  <c r="AN247"/>
  <c r="AO247"/>
  <c r="AP247"/>
  <c r="AQ247"/>
  <c r="AS247"/>
  <c r="AT247"/>
  <c r="AU247"/>
  <c r="AV247"/>
  <c r="AW247"/>
  <c r="AX247"/>
  <c r="AY247"/>
  <c r="AZ247"/>
  <c r="BA247"/>
  <c r="BB247"/>
  <c r="BD247"/>
  <c r="BE247"/>
  <c r="BF247"/>
  <c r="BG247"/>
  <c r="BH247"/>
  <c r="BI247"/>
  <c r="BJ247"/>
  <c r="BL247"/>
  <c r="BM247"/>
  <c r="BR247"/>
  <c r="BS247"/>
  <c r="BT247"/>
  <c r="BU247"/>
  <c r="BV247"/>
  <c r="BW247"/>
  <c r="BZ247"/>
  <c r="CA247"/>
  <c r="CB247"/>
  <c r="CC247"/>
  <c r="CD247"/>
  <c r="CE247"/>
  <c r="CF247"/>
  <c r="CG247"/>
  <c r="CH247"/>
  <c r="CI247"/>
  <c r="CJ247"/>
  <c r="CK247"/>
  <c r="CM247"/>
  <c r="CN247"/>
  <c r="CO247"/>
  <c r="CP247"/>
  <c r="CQ247"/>
  <c r="CR247"/>
  <c r="CS247"/>
  <c r="CT247"/>
  <c r="CU247"/>
  <c r="CV247"/>
  <c r="CW247"/>
  <c r="CX247"/>
  <c r="CZ247"/>
  <c r="DA247"/>
  <c r="DB247"/>
  <c r="DC247"/>
  <c r="DD247"/>
  <c r="DE247"/>
  <c r="DF247"/>
  <c r="DG247"/>
  <c r="DH247"/>
  <c r="DI247"/>
  <c r="DJ247"/>
  <c r="DK247"/>
  <c r="A248"/>
  <c r="B248"/>
  <c r="C248"/>
  <c r="D248"/>
  <c r="E248"/>
  <c r="F248"/>
  <c r="G248"/>
  <c r="H248"/>
  <c r="I248"/>
  <c r="J248"/>
  <c r="K248"/>
  <c r="L248"/>
  <c r="M248"/>
  <c r="N248"/>
  <c r="O248"/>
  <c r="P248"/>
  <c r="R248"/>
  <c r="S248"/>
  <c r="T248"/>
  <c r="U248"/>
  <c r="V248"/>
  <c r="W248"/>
  <c r="X248"/>
  <c r="Y248"/>
  <c r="AA248"/>
  <c r="AB248"/>
  <c r="AC248"/>
  <c r="AD248"/>
  <c r="AE248"/>
  <c r="AF248"/>
  <c r="AH248"/>
  <c r="AI248"/>
  <c r="AJ248"/>
  <c r="AK248"/>
  <c r="AM248"/>
  <c r="AN248"/>
  <c r="AO248"/>
  <c r="AP248"/>
  <c r="AQ248"/>
  <c r="AS248"/>
  <c r="AT248"/>
  <c r="AU248"/>
  <c r="AV248"/>
  <c r="AW248"/>
  <c r="AX248"/>
  <c r="AY248"/>
  <c r="AZ248"/>
  <c r="BA248"/>
  <c r="BB248"/>
  <c r="BD248"/>
  <c r="BE248"/>
  <c r="BF248"/>
  <c r="BG248"/>
  <c r="BH248"/>
  <c r="BI248"/>
  <c r="BJ248"/>
  <c r="BL248"/>
  <c r="BM248"/>
  <c r="BR248"/>
  <c r="BS248"/>
  <c r="BT248"/>
  <c r="BU248"/>
  <c r="BV248"/>
  <c r="BW248"/>
  <c r="BZ248"/>
  <c r="CA248"/>
  <c r="CB248"/>
  <c r="CC248"/>
  <c r="CD248"/>
  <c r="CE248"/>
  <c r="CF248"/>
  <c r="CG248"/>
  <c r="CH248"/>
  <c r="CI248"/>
  <c r="CJ248"/>
  <c r="CK248"/>
  <c r="CM248"/>
  <c r="CN248"/>
  <c r="CO248"/>
  <c r="CP248"/>
  <c r="CQ248"/>
  <c r="CR248"/>
  <c r="CS248"/>
  <c r="CT248"/>
  <c r="CU248"/>
  <c r="CV248"/>
  <c r="CW248"/>
  <c r="CX248"/>
  <c r="CZ248"/>
  <c r="DA248"/>
  <c r="DB248"/>
  <c r="DC248"/>
  <c r="DD248"/>
  <c r="DE248"/>
  <c r="DF248"/>
  <c r="DG248"/>
  <c r="DH248"/>
  <c r="DI248"/>
  <c r="DJ248"/>
  <c r="DK248"/>
  <c r="A249"/>
  <c r="B249"/>
  <c r="C249"/>
  <c r="D249"/>
  <c r="E249"/>
  <c r="F249"/>
  <c r="G249"/>
  <c r="H249"/>
  <c r="I249"/>
  <c r="J249"/>
  <c r="K249"/>
  <c r="L249"/>
  <c r="M249"/>
  <c r="N249"/>
  <c r="O249"/>
  <c r="P249"/>
  <c r="R249"/>
  <c r="S249"/>
  <c r="T249"/>
  <c r="U249"/>
  <c r="V249"/>
  <c r="W249"/>
  <c r="X249"/>
  <c r="Y249"/>
  <c r="AA249"/>
  <c r="AB249"/>
  <c r="AC249"/>
  <c r="AD249"/>
  <c r="AE249"/>
  <c r="AF249"/>
  <c r="AH249"/>
  <c r="AI249"/>
  <c r="AJ249"/>
  <c r="AK249"/>
  <c r="AM249"/>
  <c r="AN249"/>
  <c r="AO249"/>
  <c r="AP249"/>
  <c r="AQ249"/>
  <c r="AS249"/>
  <c r="AT249"/>
  <c r="AU249"/>
  <c r="AV249"/>
  <c r="AW249"/>
  <c r="AX249"/>
  <c r="AY249"/>
  <c r="AZ249"/>
  <c r="BA249"/>
  <c r="BB249"/>
  <c r="BD249"/>
  <c r="BE249"/>
  <c r="BF249"/>
  <c r="BG249"/>
  <c r="BH249"/>
  <c r="BI249"/>
  <c r="BJ249"/>
  <c r="BL249"/>
  <c r="BM249"/>
  <c r="BN249"/>
  <c r="BO249"/>
  <c r="BP249"/>
  <c r="BR249"/>
  <c r="BS249"/>
  <c r="BT249"/>
  <c r="BU249"/>
  <c r="BV249"/>
  <c r="BW249"/>
  <c r="BZ249"/>
  <c r="CA249"/>
  <c r="CB249"/>
  <c r="CC249"/>
  <c r="CD249"/>
  <c r="CE249"/>
  <c r="CF249"/>
  <c r="CG249"/>
  <c r="CH249"/>
  <c r="CI249"/>
  <c r="CJ249"/>
  <c r="CK249"/>
  <c r="CM249"/>
  <c r="CN249"/>
  <c r="CO249"/>
  <c r="CP249"/>
  <c r="CQ249"/>
  <c r="CR249"/>
  <c r="CS249"/>
  <c r="CT249"/>
  <c r="CU249"/>
  <c r="CV249"/>
  <c r="CW249"/>
  <c r="CX249"/>
  <c r="CZ249"/>
  <c r="DA249"/>
  <c r="DB249"/>
  <c r="DC249"/>
  <c r="DD249"/>
  <c r="DE249"/>
  <c r="DF249"/>
  <c r="DG249"/>
  <c r="DH249"/>
  <c r="DI249"/>
  <c r="DJ249"/>
  <c r="DK249"/>
  <c r="A250"/>
  <c r="B250"/>
  <c r="C250"/>
  <c r="D250"/>
  <c r="E250"/>
  <c r="F250"/>
  <c r="G250"/>
  <c r="H250"/>
  <c r="I250"/>
  <c r="J250"/>
  <c r="K250"/>
  <c r="L250"/>
  <c r="M250"/>
  <c r="N250"/>
  <c r="O250"/>
  <c r="P250"/>
  <c r="R250"/>
  <c r="S250"/>
  <c r="T250"/>
  <c r="U250"/>
  <c r="V250"/>
  <c r="W250"/>
  <c r="X250"/>
  <c r="Y250"/>
  <c r="AA250"/>
  <c r="AB250"/>
  <c r="AC250"/>
  <c r="AD250"/>
  <c r="AE250"/>
  <c r="AF250"/>
  <c r="AH250"/>
  <c r="AI250"/>
  <c r="AJ250"/>
  <c r="AK250"/>
  <c r="AM250"/>
  <c r="AN250"/>
  <c r="AO250"/>
  <c r="AP250"/>
  <c r="AQ250"/>
  <c r="AS250"/>
  <c r="AT250"/>
  <c r="AU250"/>
  <c r="AV250"/>
  <c r="AW250"/>
  <c r="AX250"/>
  <c r="AY250"/>
  <c r="AZ250"/>
  <c r="BA250"/>
  <c r="BB250"/>
  <c r="BD250"/>
  <c r="BE250"/>
  <c r="BF250"/>
  <c r="BG250"/>
  <c r="BH250"/>
  <c r="BI250"/>
  <c r="BJ250"/>
  <c r="BL250"/>
  <c r="BM250"/>
  <c r="BN250"/>
  <c r="BO250"/>
  <c r="BP250"/>
  <c r="BR250"/>
  <c r="BS250"/>
  <c r="BT250"/>
  <c r="BU250"/>
  <c r="BV250"/>
  <c r="BW250"/>
  <c r="BZ250"/>
  <c r="CA250"/>
  <c r="CB250"/>
  <c r="CC250"/>
  <c r="CD250"/>
  <c r="CE250"/>
  <c r="CF250"/>
  <c r="CG250"/>
  <c r="CH250"/>
  <c r="CI250"/>
  <c r="CJ250"/>
  <c r="CK250"/>
  <c r="CM250"/>
  <c r="CN250"/>
  <c r="CO250"/>
  <c r="CP250"/>
  <c r="CQ250"/>
  <c r="CR250"/>
  <c r="CS250"/>
  <c r="CT250"/>
  <c r="CU250"/>
  <c r="CV250"/>
  <c r="CW250"/>
  <c r="CX250"/>
  <c r="CZ250"/>
  <c r="DA250"/>
  <c r="DB250"/>
  <c r="DC250"/>
  <c r="DD250"/>
  <c r="DE250"/>
  <c r="DF250"/>
  <c r="DG250"/>
  <c r="DH250"/>
  <c r="DI250"/>
  <c r="DJ250"/>
  <c r="DK250"/>
  <c r="A251"/>
  <c r="B251"/>
  <c r="C251"/>
  <c r="D251"/>
  <c r="E251"/>
  <c r="F251"/>
  <c r="G251"/>
  <c r="H251"/>
  <c r="I251"/>
  <c r="J251"/>
  <c r="K251"/>
  <c r="L251"/>
  <c r="M251"/>
  <c r="N251"/>
  <c r="O251"/>
  <c r="P251"/>
  <c r="R251"/>
  <c r="S251"/>
  <c r="T251"/>
  <c r="U251"/>
  <c r="V251"/>
  <c r="W251"/>
  <c r="X251"/>
  <c r="Y251"/>
  <c r="AA251"/>
  <c r="AB251"/>
  <c r="AC251"/>
  <c r="AD251"/>
  <c r="AE251"/>
  <c r="AF251"/>
  <c r="AH251"/>
  <c r="AI251"/>
  <c r="AJ251"/>
  <c r="AK251"/>
  <c r="AM251"/>
  <c r="AN251"/>
  <c r="AO251"/>
  <c r="AP251"/>
  <c r="AQ251"/>
  <c r="AS251"/>
  <c r="AT251"/>
  <c r="AU251"/>
  <c r="AV251"/>
  <c r="AW251"/>
  <c r="AX251"/>
  <c r="AY251"/>
  <c r="AZ251"/>
  <c r="BA251"/>
  <c r="BB251"/>
  <c r="BD251"/>
  <c r="BE251"/>
  <c r="BF251"/>
  <c r="BG251"/>
  <c r="BH251"/>
  <c r="BI251"/>
  <c r="BJ251"/>
  <c r="BL251"/>
  <c r="BM251"/>
  <c r="BN251"/>
  <c r="BO251"/>
  <c r="BP251"/>
  <c r="BR251"/>
  <c r="BS251"/>
  <c r="BT251"/>
  <c r="BU251"/>
  <c r="BV251"/>
  <c r="BW251"/>
  <c r="BZ251"/>
  <c r="CA251"/>
  <c r="CB251"/>
  <c r="CC251"/>
  <c r="CD251"/>
  <c r="CE251"/>
  <c r="CF251"/>
  <c r="CG251"/>
  <c r="CH251"/>
  <c r="CI251"/>
  <c r="CJ251"/>
  <c r="CK251"/>
  <c r="CM251"/>
  <c r="CN251"/>
  <c r="CO251"/>
  <c r="CP251"/>
  <c r="CQ251"/>
  <c r="CR251"/>
  <c r="CS251"/>
  <c r="CT251"/>
  <c r="CU251"/>
  <c r="CV251"/>
  <c r="CW251"/>
  <c r="CX251"/>
  <c r="CZ251"/>
  <c r="DA251"/>
  <c r="DB251"/>
  <c r="DC251"/>
  <c r="DD251"/>
  <c r="DE251"/>
  <c r="DF251"/>
  <c r="DG251"/>
  <c r="DH251"/>
  <c r="DI251"/>
  <c r="DJ251"/>
  <c r="DK251"/>
  <c r="A252"/>
  <c r="B252"/>
  <c r="C252"/>
  <c r="D252"/>
  <c r="E252"/>
  <c r="F252"/>
  <c r="G252"/>
  <c r="H252"/>
  <c r="I252"/>
  <c r="J252"/>
  <c r="K252"/>
  <c r="L252"/>
  <c r="M252"/>
  <c r="N252"/>
  <c r="O252"/>
  <c r="P252"/>
  <c r="R252"/>
  <c r="S252"/>
  <c r="T252"/>
  <c r="U252"/>
  <c r="V252"/>
  <c r="W252"/>
  <c r="X252"/>
  <c r="Y252"/>
  <c r="AA252"/>
  <c r="AB252"/>
  <c r="AC252"/>
  <c r="AD252"/>
  <c r="AE252"/>
  <c r="AF252"/>
  <c r="AH252"/>
  <c r="AI252"/>
  <c r="AJ252"/>
  <c r="AK252"/>
  <c r="AM252"/>
  <c r="AN252"/>
  <c r="AO252"/>
  <c r="AP252"/>
  <c r="AQ252"/>
  <c r="AS252"/>
  <c r="AT252"/>
  <c r="AU252"/>
  <c r="AV252"/>
  <c r="AW252"/>
  <c r="AX252"/>
  <c r="AY252"/>
  <c r="AZ252"/>
  <c r="BA252"/>
  <c r="BB252"/>
  <c r="BD252"/>
  <c r="BE252"/>
  <c r="BF252"/>
  <c r="BG252"/>
  <c r="BH252"/>
  <c r="BI252"/>
  <c r="BJ252"/>
  <c r="BL252"/>
  <c r="BM252"/>
  <c r="BN252"/>
  <c r="BO252"/>
  <c r="BP252"/>
  <c r="BR252"/>
  <c r="BS252"/>
  <c r="BT252"/>
  <c r="BU252"/>
  <c r="BV252"/>
  <c r="BW252"/>
  <c r="BZ252"/>
  <c r="CA252"/>
  <c r="CB252"/>
  <c r="CC252"/>
  <c r="CD252"/>
  <c r="CE252"/>
  <c r="CF252"/>
  <c r="CG252"/>
  <c r="CH252"/>
  <c r="CI252"/>
  <c r="CJ252"/>
  <c r="CK252"/>
  <c r="CM252"/>
  <c r="CN252"/>
  <c r="CO252"/>
  <c r="CP252"/>
  <c r="CQ252"/>
  <c r="CR252"/>
  <c r="CS252"/>
  <c r="CT252"/>
  <c r="CU252"/>
  <c r="CV252"/>
  <c r="CW252"/>
  <c r="CX252"/>
  <c r="CZ252"/>
  <c r="DA252"/>
  <c r="DB252"/>
  <c r="DC252"/>
  <c r="DD252"/>
  <c r="DE252"/>
  <c r="DF252"/>
  <c r="DG252"/>
  <c r="DH252"/>
  <c r="DI252"/>
  <c r="DJ252"/>
  <c r="DK252"/>
  <c r="A253"/>
  <c r="B253"/>
  <c r="C253"/>
  <c r="D253"/>
  <c r="E253"/>
  <c r="F253"/>
  <c r="G253"/>
  <c r="H253"/>
  <c r="I253"/>
  <c r="J253"/>
  <c r="K253"/>
  <c r="L253"/>
  <c r="M253"/>
  <c r="N253"/>
  <c r="O253"/>
  <c r="P253"/>
  <c r="R253"/>
  <c r="S253"/>
  <c r="T253"/>
  <c r="U253"/>
  <c r="V253"/>
  <c r="W253"/>
  <c r="X253"/>
  <c r="Y253"/>
  <c r="AA253"/>
  <c r="AB253"/>
  <c r="AC253"/>
  <c r="AD253"/>
  <c r="AE253"/>
  <c r="AF253"/>
  <c r="AH253"/>
  <c r="AI253"/>
  <c r="AJ253"/>
  <c r="AK253"/>
  <c r="AM253"/>
  <c r="AN253"/>
  <c r="AO253"/>
  <c r="AP253"/>
  <c r="AQ253"/>
  <c r="AS253"/>
  <c r="AT253"/>
  <c r="AU253"/>
  <c r="AV253"/>
  <c r="AW253"/>
  <c r="AX253"/>
  <c r="AY253"/>
  <c r="AZ253"/>
  <c r="BA253"/>
  <c r="BB253"/>
  <c r="BD253"/>
  <c r="BE253"/>
  <c r="BF253"/>
  <c r="BG253"/>
  <c r="BH253"/>
  <c r="BI253"/>
  <c r="BJ253"/>
  <c r="BL253"/>
  <c r="BM253"/>
  <c r="BN253"/>
  <c r="BO253"/>
  <c r="BP253"/>
  <c r="BR253"/>
  <c r="BS253"/>
  <c r="BT253"/>
  <c r="BU253"/>
  <c r="BV253"/>
  <c r="BW253"/>
  <c r="BZ253"/>
  <c r="CA253"/>
  <c r="CB253"/>
  <c r="CC253"/>
  <c r="CD253"/>
  <c r="CE253"/>
  <c r="CF253"/>
  <c r="CG253"/>
  <c r="CH253"/>
  <c r="CI253"/>
  <c r="CJ253"/>
  <c r="CK253"/>
  <c r="CM253"/>
  <c r="CN253"/>
  <c r="CO253"/>
  <c r="CP253"/>
  <c r="CQ253"/>
  <c r="CR253"/>
  <c r="CS253"/>
  <c r="CT253"/>
  <c r="CU253"/>
  <c r="CV253"/>
  <c r="CW253"/>
  <c r="CX253"/>
  <c r="CZ253"/>
  <c r="DA253"/>
  <c r="DB253"/>
  <c r="DC253"/>
  <c r="DD253"/>
  <c r="DE253"/>
  <c r="DF253"/>
  <c r="DG253"/>
  <c r="DH253"/>
  <c r="DI253"/>
  <c r="DJ253"/>
  <c r="DK253"/>
  <c r="A254"/>
  <c r="B254"/>
  <c r="C254"/>
  <c r="D254"/>
  <c r="E254"/>
  <c r="F254"/>
  <c r="G254"/>
  <c r="H254"/>
  <c r="I254"/>
  <c r="J254"/>
  <c r="K254"/>
  <c r="L254"/>
  <c r="M254"/>
  <c r="N254"/>
  <c r="O254"/>
  <c r="P254"/>
  <c r="R254"/>
  <c r="S254"/>
  <c r="T254"/>
  <c r="U254"/>
  <c r="V254"/>
  <c r="W254"/>
  <c r="X254"/>
  <c r="Y254"/>
  <c r="AA254"/>
  <c r="AB254"/>
  <c r="AC254"/>
  <c r="AD254"/>
  <c r="AE254"/>
  <c r="AF254"/>
  <c r="AH254"/>
  <c r="AI254"/>
  <c r="AJ254"/>
  <c r="AK254"/>
  <c r="AM254"/>
  <c r="AN254"/>
  <c r="AO254"/>
  <c r="AP254"/>
  <c r="AQ254"/>
  <c r="AS254"/>
  <c r="AT254"/>
  <c r="AU254"/>
  <c r="AV254"/>
  <c r="AW254"/>
  <c r="AX254"/>
  <c r="AY254"/>
  <c r="AZ254"/>
  <c r="BA254"/>
  <c r="BB254"/>
  <c r="BD254"/>
  <c r="BE254"/>
  <c r="BF254"/>
  <c r="BG254"/>
  <c r="BH254"/>
  <c r="BI254"/>
  <c r="BJ254"/>
  <c r="BL254"/>
  <c r="BM254"/>
  <c r="BN254"/>
  <c r="BO254"/>
  <c r="BP254"/>
  <c r="BR254"/>
  <c r="BS254"/>
  <c r="BT254"/>
  <c r="BU254"/>
  <c r="BV254"/>
  <c r="BW254"/>
  <c r="BZ254"/>
  <c r="CA254"/>
  <c r="CB254"/>
  <c r="CC254"/>
  <c r="CD254"/>
  <c r="CE254"/>
  <c r="CF254"/>
  <c r="CG254"/>
  <c r="CH254"/>
  <c r="CI254"/>
  <c r="CJ254"/>
  <c r="CK254"/>
  <c r="CM254"/>
  <c r="CN254"/>
  <c r="CO254"/>
  <c r="CP254"/>
  <c r="CQ254"/>
  <c r="CR254"/>
  <c r="CS254"/>
  <c r="CT254"/>
  <c r="CU254"/>
  <c r="CV254"/>
  <c r="CW254"/>
  <c r="CX254"/>
  <c r="CZ254"/>
  <c r="DA254"/>
  <c r="DB254"/>
  <c r="DC254"/>
  <c r="DD254"/>
  <c r="DE254"/>
  <c r="DF254"/>
  <c r="DG254"/>
  <c r="DH254"/>
  <c r="DI254"/>
  <c r="DJ254"/>
  <c r="DK254"/>
  <c r="A255"/>
  <c r="B255"/>
  <c r="C255"/>
  <c r="D255"/>
  <c r="E255"/>
  <c r="F255"/>
  <c r="G255"/>
  <c r="H255"/>
  <c r="I255"/>
  <c r="J255"/>
  <c r="K255"/>
  <c r="L255"/>
  <c r="M255"/>
  <c r="N255"/>
  <c r="O255"/>
  <c r="P255"/>
  <c r="R255"/>
  <c r="S255"/>
  <c r="U255"/>
  <c r="V255"/>
  <c r="W255"/>
  <c r="X255"/>
  <c r="Y255"/>
  <c r="AA255"/>
  <c r="AB255"/>
  <c r="AC255"/>
  <c r="AD255"/>
  <c r="AE255"/>
  <c r="AF255"/>
  <c r="AH255"/>
  <c r="AI255"/>
  <c r="AJ255"/>
  <c r="AK255"/>
  <c r="AM255"/>
  <c r="AN255"/>
  <c r="AO255"/>
  <c r="AP255"/>
  <c r="AQ255"/>
  <c r="AS255"/>
  <c r="AT255"/>
  <c r="AU255"/>
  <c r="AV255"/>
  <c r="AW255"/>
  <c r="AX255"/>
  <c r="AY255"/>
  <c r="AZ255"/>
  <c r="BA255"/>
  <c r="BB255"/>
  <c r="BD255"/>
  <c r="BE255"/>
  <c r="BF255"/>
  <c r="BG255"/>
  <c r="BH255"/>
  <c r="BI255"/>
  <c r="BJ255"/>
  <c r="BL255"/>
  <c r="BM255"/>
  <c r="BR255"/>
  <c r="BS255"/>
  <c r="BT255"/>
  <c r="BU255"/>
  <c r="BV255"/>
  <c r="BW255"/>
  <c r="BZ255"/>
  <c r="CA255"/>
  <c r="CB255"/>
  <c r="CC255"/>
  <c r="CD255"/>
  <c r="CE255"/>
  <c r="CF255"/>
  <c r="CG255"/>
  <c r="CH255"/>
  <c r="CI255"/>
  <c r="CJ255"/>
  <c r="CK255"/>
  <c r="CM255"/>
  <c r="CN255"/>
  <c r="CO255"/>
  <c r="CP255"/>
  <c r="CQ255"/>
  <c r="CR255"/>
  <c r="CS255"/>
  <c r="CT255"/>
  <c r="CU255"/>
  <c r="CV255"/>
  <c r="CW255"/>
  <c r="CX255"/>
  <c r="CZ255"/>
  <c r="DA255"/>
  <c r="DB255"/>
  <c r="DC255"/>
  <c r="DD255"/>
  <c r="DE255"/>
  <c r="DF255"/>
  <c r="DG255"/>
  <c r="DH255"/>
  <c r="DI255"/>
  <c r="DJ255"/>
  <c r="DK255"/>
  <c r="A256"/>
  <c r="B256"/>
  <c r="C256"/>
  <c r="D256"/>
  <c r="E256"/>
  <c r="F256"/>
  <c r="G256"/>
  <c r="H256"/>
  <c r="I256"/>
  <c r="J256"/>
  <c r="K256"/>
  <c r="L256"/>
  <c r="M256"/>
  <c r="N256"/>
  <c r="O256"/>
  <c r="P256"/>
  <c r="R256"/>
  <c r="S256"/>
  <c r="U256"/>
  <c r="V256"/>
  <c r="W256"/>
  <c r="X256"/>
  <c r="Y256"/>
  <c r="AA256"/>
  <c r="AB256"/>
  <c r="AC256"/>
  <c r="AD256"/>
  <c r="AE256"/>
  <c r="AF256"/>
  <c r="AH256"/>
  <c r="AI256"/>
  <c r="AJ256"/>
  <c r="AK256"/>
  <c r="AM256"/>
  <c r="AN256"/>
  <c r="AO256"/>
  <c r="AP256"/>
  <c r="AQ256"/>
  <c r="AS256"/>
  <c r="AT256"/>
  <c r="AU256"/>
  <c r="AV256"/>
  <c r="AW256"/>
  <c r="AX256"/>
  <c r="AY256"/>
  <c r="AZ256"/>
  <c r="BA256"/>
  <c r="BB256"/>
  <c r="BD256"/>
  <c r="BE256"/>
  <c r="BF256"/>
  <c r="BG256"/>
  <c r="BH256"/>
  <c r="BI256"/>
  <c r="BJ256"/>
  <c r="BL256"/>
  <c r="BM256"/>
  <c r="BP256"/>
  <c r="BR256"/>
  <c r="BS256"/>
  <c r="BT256"/>
  <c r="BU256"/>
  <c r="BV256"/>
  <c r="BW256"/>
  <c r="BZ256"/>
  <c r="CA256"/>
  <c r="CB256"/>
  <c r="CC256"/>
  <c r="CD256"/>
  <c r="CE256"/>
  <c r="CF256"/>
  <c r="CG256"/>
  <c r="CH256"/>
  <c r="CI256"/>
  <c r="CJ256"/>
  <c r="CK256"/>
  <c r="CM256"/>
  <c r="CN256"/>
  <c r="CO256"/>
  <c r="CP256"/>
  <c r="CQ256"/>
  <c r="CR256"/>
  <c r="CS256"/>
  <c r="CT256"/>
  <c r="CU256"/>
  <c r="CV256"/>
  <c r="CW256"/>
  <c r="CX256"/>
  <c r="CZ256"/>
  <c r="DA256"/>
  <c r="DB256"/>
  <c r="DC256"/>
  <c r="DD256"/>
  <c r="DE256"/>
  <c r="DF256"/>
  <c r="DG256"/>
  <c r="DH256"/>
  <c r="DI256"/>
  <c r="DJ256"/>
  <c r="DK256"/>
  <c r="A257"/>
  <c r="B257"/>
  <c r="C257"/>
  <c r="D257"/>
  <c r="E257"/>
  <c r="F257"/>
  <c r="G257"/>
  <c r="H257"/>
  <c r="I257"/>
  <c r="J257"/>
  <c r="K257"/>
  <c r="L257"/>
  <c r="M257"/>
  <c r="N257"/>
  <c r="O257"/>
  <c r="P257"/>
  <c r="R257"/>
  <c r="S257"/>
  <c r="U257"/>
  <c r="V257"/>
  <c r="W257"/>
  <c r="X257"/>
  <c r="Y257"/>
  <c r="AA257"/>
  <c r="AB257"/>
  <c r="AC257"/>
  <c r="AD257"/>
  <c r="AE257"/>
  <c r="AF257"/>
  <c r="AH257"/>
  <c r="AI257"/>
  <c r="AJ257"/>
  <c r="AK257"/>
  <c r="AM257"/>
  <c r="AN257"/>
  <c r="AO257"/>
  <c r="AP257"/>
  <c r="AQ257"/>
  <c r="AS257"/>
  <c r="AT257"/>
  <c r="AU257"/>
  <c r="AV257"/>
  <c r="AW257"/>
  <c r="AX257"/>
  <c r="AY257"/>
  <c r="AZ257"/>
  <c r="BA257"/>
  <c r="BB257"/>
  <c r="BD257"/>
  <c r="BE257"/>
  <c r="BF257"/>
  <c r="BG257"/>
  <c r="BH257"/>
  <c r="BI257"/>
  <c r="BJ257"/>
  <c r="BL257"/>
  <c r="BM257"/>
  <c r="BN257"/>
  <c r="BO257"/>
  <c r="BP257"/>
  <c r="BR257"/>
  <c r="BS257"/>
  <c r="BT257"/>
  <c r="BU257"/>
  <c r="BV257"/>
  <c r="BW257"/>
  <c r="BZ257"/>
  <c r="CA257"/>
  <c r="CB257"/>
  <c r="CC257"/>
  <c r="CD257"/>
  <c r="CE257"/>
  <c r="CF257"/>
  <c r="CG257"/>
  <c r="CH257"/>
  <c r="CI257"/>
  <c r="CJ257"/>
  <c r="CK257"/>
  <c r="CM257"/>
  <c r="CN257"/>
  <c r="CO257"/>
  <c r="CP257"/>
  <c r="CQ257"/>
  <c r="CR257"/>
  <c r="CS257"/>
  <c r="CT257"/>
  <c r="CU257"/>
  <c r="CV257"/>
  <c r="CW257"/>
  <c r="CX257"/>
  <c r="CZ257"/>
  <c r="DA257"/>
  <c r="DB257"/>
  <c r="DC257"/>
  <c r="DD257"/>
  <c r="DE257"/>
  <c r="DF257"/>
  <c r="DG257"/>
  <c r="DH257"/>
  <c r="DI257"/>
  <c r="DJ257"/>
  <c r="DK257"/>
  <c r="A258"/>
  <c r="B258"/>
  <c r="C258"/>
  <c r="D258"/>
  <c r="E258"/>
  <c r="F258"/>
  <c r="G258"/>
  <c r="H258"/>
  <c r="I258"/>
  <c r="J258"/>
  <c r="K258"/>
  <c r="L258"/>
  <c r="M258"/>
  <c r="N258"/>
  <c r="O258"/>
  <c r="P258"/>
  <c r="R258"/>
  <c r="S258"/>
  <c r="T258"/>
  <c r="U258"/>
  <c r="V258"/>
  <c r="W258"/>
  <c r="X258"/>
  <c r="Y258"/>
  <c r="AA258"/>
  <c r="AB258"/>
  <c r="AC258"/>
  <c r="AD258"/>
  <c r="AE258"/>
  <c r="AF258"/>
  <c r="AH258"/>
  <c r="AI258"/>
  <c r="AJ258"/>
  <c r="AK258"/>
  <c r="AM258"/>
  <c r="AN258"/>
  <c r="AO258"/>
  <c r="AP258"/>
  <c r="AQ258"/>
  <c r="AS258"/>
  <c r="AT258"/>
  <c r="AU258"/>
  <c r="AV258"/>
  <c r="AW258"/>
  <c r="AX258"/>
  <c r="AY258"/>
  <c r="AZ258"/>
  <c r="BA258"/>
  <c r="BB258"/>
  <c r="BD258"/>
  <c r="BE258"/>
  <c r="BF258"/>
  <c r="BG258"/>
  <c r="BH258"/>
  <c r="BI258"/>
  <c r="BJ258"/>
  <c r="BL258"/>
  <c r="BM258"/>
  <c r="BN258"/>
  <c r="BO258"/>
  <c r="BP258"/>
  <c r="BR258"/>
  <c r="BS258"/>
  <c r="BT258"/>
  <c r="BU258"/>
  <c r="BV258"/>
  <c r="BW258"/>
  <c r="BZ258"/>
  <c r="CA258"/>
  <c r="CB258"/>
  <c r="CC258"/>
  <c r="CD258"/>
  <c r="CE258"/>
  <c r="CF258"/>
  <c r="CG258"/>
  <c r="CH258"/>
  <c r="CI258"/>
  <c r="CJ258"/>
  <c r="CK258"/>
  <c r="CM258"/>
  <c r="CN258"/>
  <c r="CO258"/>
  <c r="CP258"/>
  <c r="CQ258"/>
  <c r="CR258"/>
  <c r="CS258"/>
  <c r="CT258"/>
  <c r="CU258"/>
  <c r="CV258"/>
  <c r="CW258"/>
  <c r="CX258"/>
  <c r="CZ258"/>
  <c r="DA258"/>
  <c r="DB258"/>
  <c r="DC258"/>
  <c r="DD258"/>
  <c r="DE258"/>
  <c r="DF258"/>
  <c r="DG258"/>
  <c r="DH258"/>
  <c r="DI258"/>
  <c r="DJ258"/>
  <c r="DK258"/>
  <c r="A259"/>
  <c r="B259"/>
  <c r="C259"/>
  <c r="D259"/>
  <c r="E259"/>
  <c r="F259"/>
  <c r="G259"/>
  <c r="H259"/>
  <c r="I259"/>
  <c r="J259"/>
  <c r="K259"/>
  <c r="L259"/>
  <c r="M259"/>
  <c r="N259"/>
  <c r="O259"/>
  <c r="P259"/>
  <c r="R259"/>
  <c r="S259"/>
  <c r="T259"/>
  <c r="U259"/>
  <c r="V259"/>
  <c r="W259"/>
  <c r="X259"/>
  <c r="Y259"/>
  <c r="AA259"/>
  <c r="AB259"/>
  <c r="AC259"/>
  <c r="AD259"/>
  <c r="AE259"/>
  <c r="AF259"/>
  <c r="AH259"/>
  <c r="AI259"/>
  <c r="AJ259"/>
  <c r="AK259"/>
  <c r="AM259"/>
  <c r="AN259"/>
  <c r="AO259"/>
  <c r="AP259"/>
  <c r="AQ259"/>
  <c r="AS259"/>
  <c r="AT259"/>
  <c r="AU259"/>
  <c r="AV259"/>
  <c r="AW259"/>
  <c r="AX259"/>
  <c r="AY259"/>
  <c r="AZ259"/>
  <c r="BA259"/>
  <c r="BB259"/>
  <c r="BD259"/>
  <c r="BE259"/>
  <c r="BF259"/>
  <c r="BG259"/>
  <c r="BH259"/>
  <c r="BI259"/>
  <c r="BJ259"/>
  <c r="BL259"/>
  <c r="BM259"/>
  <c r="BR259"/>
  <c r="BS259"/>
  <c r="BT259"/>
  <c r="BU259"/>
  <c r="BV259"/>
  <c r="BW259"/>
  <c r="BZ259"/>
  <c r="CA259"/>
  <c r="CB259"/>
  <c r="CC259"/>
  <c r="CD259"/>
  <c r="CE259"/>
  <c r="CF259"/>
  <c r="CG259"/>
  <c r="CH259"/>
  <c r="CI259"/>
  <c r="CJ259"/>
  <c r="CK259"/>
  <c r="CM259"/>
  <c r="CN259"/>
  <c r="CO259"/>
  <c r="CP259"/>
  <c r="CQ259"/>
  <c r="CR259"/>
  <c r="CS259"/>
  <c r="CT259"/>
  <c r="CU259"/>
  <c r="CV259"/>
  <c r="CW259"/>
  <c r="CX259"/>
  <c r="CZ259"/>
  <c r="DA259"/>
  <c r="DB259"/>
  <c r="DC259"/>
  <c r="DD259"/>
  <c r="DE259"/>
  <c r="DF259"/>
  <c r="DG259"/>
  <c r="DH259"/>
  <c r="DI259"/>
  <c r="DJ259"/>
  <c r="DK259"/>
  <c r="A260"/>
  <c r="B260"/>
  <c r="C260"/>
  <c r="D260"/>
  <c r="E260"/>
  <c r="F260"/>
  <c r="G260"/>
  <c r="H260"/>
  <c r="I260"/>
  <c r="J260"/>
  <c r="K260"/>
  <c r="L260"/>
  <c r="M260"/>
  <c r="N260"/>
  <c r="O260"/>
  <c r="P260"/>
  <c r="R260"/>
  <c r="S260"/>
  <c r="U260"/>
  <c r="V260"/>
  <c r="W260"/>
  <c r="X260"/>
  <c r="Y260"/>
  <c r="AA260"/>
  <c r="AB260"/>
  <c r="AC260"/>
  <c r="AD260"/>
  <c r="AE260"/>
  <c r="AF260"/>
  <c r="AH260"/>
  <c r="AI260"/>
  <c r="AK260"/>
  <c r="AM260"/>
  <c r="AN260"/>
  <c r="AO260"/>
  <c r="AP260"/>
  <c r="AQ260"/>
  <c r="AR3" i="16"/>
  <c r="AR260" i="49" s="1"/>
  <c r="AS260"/>
  <c r="AT260"/>
  <c r="AU260"/>
  <c r="AV260"/>
  <c r="AW260"/>
  <c r="AX260"/>
  <c r="AY260"/>
  <c r="AZ260"/>
  <c r="BA260"/>
  <c r="BB260"/>
  <c r="BD260"/>
  <c r="BE260"/>
  <c r="BF260"/>
  <c r="BG260"/>
  <c r="BH260"/>
  <c r="BI260"/>
  <c r="BJ260"/>
  <c r="BL260"/>
  <c r="BM260"/>
  <c r="BN260"/>
  <c r="BO260"/>
  <c r="BP260"/>
  <c r="BR260"/>
  <c r="BS260"/>
  <c r="BT260"/>
  <c r="BU260"/>
  <c r="BV260"/>
  <c r="BW260"/>
  <c r="BZ260"/>
  <c r="CA260"/>
  <c r="CB260"/>
  <c r="CC260"/>
  <c r="CD260"/>
  <c r="CE260"/>
  <c r="CF260"/>
  <c r="CG260"/>
  <c r="CH260"/>
  <c r="CI260"/>
  <c r="CJ260"/>
  <c r="CK260"/>
  <c r="CM260"/>
  <c r="CN260"/>
  <c r="CO260"/>
  <c r="CP260"/>
  <c r="CQ260"/>
  <c r="CR260"/>
  <c r="CS260"/>
  <c r="CT260"/>
  <c r="CU260"/>
  <c r="CV260"/>
  <c r="CW260"/>
  <c r="CX260"/>
  <c r="CZ260"/>
  <c r="DA260"/>
  <c r="DB260"/>
  <c r="DC260"/>
  <c r="DD260"/>
  <c r="DE260"/>
  <c r="DF260"/>
  <c r="DG260"/>
  <c r="DH260"/>
  <c r="DI260"/>
  <c r="DJ260"/>
  <c r="DK260"/>
  <c r="A261"/>
  <c r="B261"/>
  <c r="C261"/>
  <c r="D261"/>
  <c r="E261"/>
  <c r="F261"/>
  <c r="G261"/>
  <c r="H261"/>
  <c r="I261"/>
  <c r="J261"/>
  <c r="K261"/>
  <c r="L261"/>
  <c r="M261"/>
  <c r="N261"/>
  <c r="O261"/>
  <c r="P261"/>
  <c r="R261"/>
  <c r="S261"/>
  <c r="T261"/>
  <c r="U261"/>
  <c r="V261"/>
  <c r="W261"/>
  <c r="X261"/>
  <c r="Y261"/>
  <c r="AA261"/>
  <c r="AB261"/>
  <c r="AC261"/>
  <c r="AD261"/>
  <c r="AE261"/>
  <c r="AF261"/>
  <c r="AH261"/>
  <c r="AI261"/>
  <c r="AK261"/>
  <c r="AM261"/>
  <c r="AN261"/>
  <c r="AO261"/>
  <c r="AP261"/>
  <c r="AQ261"/>
  <c r="AR4" i="16"/>
  <c r="AR261" i="49" s="1"/>
  <c r="AS261"/>
  <c r="AT261"/>
  <c r="AU261"/>
  <c r="AV261"/>
  <c r="AW261"/>
  <c r="AX261"/>
  <c r="AY261"/>
  <c r="AZ261"/>
  <c r="BA261"/>
  <c r="BB261"/>
  <c r="BD261"/>
  <c r="BE261"/>
  <c r="BF261"/>
  <c r="BG261"/>
  <c r="BH261"/>
  <c r="BI261"/>
  <c r="BJ261"/>
  <c r="BL261"/>
  <c r="BM261"/>
  <c r="BN261"/>
  <c r="BO261"/>
  <c r="BP261"/>
  <c r="BR261"/>
  <c r="BS261"/>
  <c r="BT261"/>
  <c r="BU261"/>
  <c r="BV261"/>
  <c r="BW261"/>
  <c r="BZ261"/>
  <c r="CA261"/>
  <c r="CB261"/>
  <c r="CC261"/>
  <c r="CD261"/>
  <c r="CE261"/>
  <c r="CF261"/>
  <c r="CG261"/>
  <c r="CH261"/>
  <c r="CI261"/>
  <c r="CJ261"/>
  <c r="CK261"/>
  <c r="CM261"/>
  <c r="CN261"/>
  <c r="CO261"/>
  <c r="CP261"/>
  <c r="CQ261"/>
  <c r="CR261"/>
  <c r="CS261"/>
  <c r="CT261"/>
  <c r="CU261"/>
  <c r="CV261"/>
  <c r="CW261"/>
  <c r="CX261"/>
  <c r="CZ261"/>
  <c r="DA261"/>
  <c r="DB261"/>
  <c r="DC261"/>
  <c r="DD261"/>
  <c r="DE261"/>
  <c r="DF261"/>
  <c r="DG261"/>
  <c r="DH261"/>
  <c r="DI261"/>
  <c r="DJ261"/>
  <c r="DK261"/>
  <c r="A262"/>
  <c r="B262"/>
  <c r="C262"/>
  <c r="D262"/>
  <c r="E262"/>
  <c r="F262"/>
  <c r="G262"/>
  <c r="H262"/>
  <c r="I262"/>
  <c r="J262"/>
  <c r="K262"/>
  <c r="L262"/>
  <c r="M262"/>
  <c r="N262"/>
  <c r="O262"/>
  <c r="P262"/>
  <c r="R262"/>
  <c r="S262"/>
  <c r="U262"/>
  <c r="V262"/>
  <c r="W262"/>
  <c r="X262"/>
  <c r="Y262"/>
  <c r="AA262"/>
  <c r="AB262"/>
  <c r="AC262"/>
  <c r="AD262"/>
  <c r="AE262"/>
  <c r="AF262"/>
  <c r="AH262"/>
  <c r="AI262"/>
  <c r="AK262"/>
  <c r="AM262"/>
  <c r="AN262"/>
  <c r="AO262"/>
  <c r="AP262"/>
  <c r="AQ262"/>
  <c r="AR5" i="16"/>
  <c r="AR262" i="49"/>
  <c r="AS262"/>
  <c r="AT262"/>
  <c r="AU262"/>
  <c r="AV262"/>
  <c r="AW262"/>
  <c r="AX262"/>
  <c r="AY262"/>
  <c r="AZ262"/>
  <c r="BA262"/>
  <c r="BB262"/>
  <c r="BD262"/>
  <c r="BE262"/>
  <c r="BF262"/>
  <c r="BG262"/>
  <c r="BH262"/>
  <c r="BI262"/>
  <c r="BJ262"/>
  <c r="BL262"/>
  <c r="BM262"/>
  <c r="BN262"/>
  <c r="BO262"/>
  <c r="BP262"/>
  <c r="BR262"/>
  <c r="BS262"/>
  <c r="BT262"/>
  <c r="BU262"/>
  <c r="BV262"/>
  <c r="BW262"/>
  <c r="BZ262"/>
  <c r="CA262"/>
  <c r="CB262"/>
  <c r="CC262"/>
  <c r="CD262"/>
  <c r="CE262"/>
  <c r="CF262"/>
  <c r="CG262"/>
  <c r="CH262"/>
  <c r="CI262"/>
  <c r="CJ262"/>
  <c r="CK262"/>
  <c r="CM262"/>
  <c r="CN262"/>
  <c r="CO262"/>
  <c r="CP262"/>
  <c r="CQ262"/>
  <c r="CR262"/>
  <c r="CS262"/>
  <c r="CT262"/>
  <c r="CU262"/>
  <c r="CV262"/>
  <c r="CW262"/>
  <c r="CX262"/>
  <c r="CZ262"/>
  <c r="DA262"/>
  <c r="DB262"/>
  <c r="DC262"/>
  <c r="DD262"/>
  <c r="DE262"/>
  <c r="DF262"/>
  <c r="DG262"/>
  <c r="DH262"/>
  <c r="DI262"/>
  <c r="DJ262"/>
  <c r="DK262"/>
  <c r="A263"/>
  <c r="B263"/>
  <c r="C263"/>
  <c r="D263"/>
  <c r="E263"/>
  <c r="F263"/>
  <c r="G263"/>
  <c r="H263"/>
  <c r="I263"/>
  <c r="J263"/>
  <c r="K263"/>
  <c r="L263"/>
  <c r="M263"/>
  <c r="N263"/>
  <c r="O263"/>
  <c r="P263"/>
  <c r="R263"/>
  <c r="S263"/>
  <c r="T263"/>
  <c r="U263"/>
  <c r="V263"/>
  <c r="W263"/>
  <c r="X263"/>
  <c r="Y263"/>
  <c r="AA263"/>
  <c r="AB263"/>
  <c r="AC263"/>
  <c r="AD263"/>
  <c r="AE263"/>
  <c r="AF263"/>
  <c r="AH263"/>
  <c r="AI263"/>
  <c r="AK263"/>
  <c r="AM263"/>
  <c r="AN263"/>
  <c r="AO263"/>
  <c r="AP263"/>
  <c r="AQ263"/>
  <c r="AR6" i="16"/>
  <c r="AR263" i="49" s="1"/>
  <c r="AS263"/>
  <c r="AT263"/>
  <c r="AU263"/>
  <c r="AV263"/>
  <c r="AW263"/>
  <c r="AX263"/>
  <c r="AY263"/>
  <c r="AZ263"/>
  <c r="BA263"/>
  <c r="BB263"/>
  <c r="BD263"/>
  <c r="BE263"/>
  <c r="BF263"/>
  <c r="BG263"/>
  <c r="BH263"/>
  <c r="BI263"/>
  <c r="BJ263"/>
  <c r="BL263"/>
  <c r="BM263"/>
  <c r="BN263"/>
  <c r="BO263"/>
  <c r="BP263"/>
  <c r="BR263"/>
  <c r="BS263"/>
  <c r="BT263"/>
  <c r="BU263"/>
  <c r="BV263"/>
  <c r="BW263"/>
  <c r="BZ263"/>
  <c r="CA263"/>
  <c r="CB263"/>
  <c r="CC263"/>
  <c r="CD263"/>
  <c r="CE263"/>
  <c r="CF263"/>
  <c r="CG263"/>
  <c r="CH263"/>
  <c r="CI263"/>
  <c r="CJ263"/>
  <c r="CK263"/>
  <c r="CM263"/>
  <c r="CN263"/>
  <c r="CO263"/>
  <c r="CP263"/>
  <c r="CQ263"/>
  <c r="CR263"/>
  <c r="CS263"/>
  <c r="CT263"/>
  <c r="CU263"/>
  <c r="CV263"/>
  <c r="CW263"/>
  <c r="CX263"/>
  <c r="CZ263"/>
  <c r="DA263"/>
  <c r="DB263"/>
  <c r="DC263"/>
  <c r="DD263"/>
  <c r="DE263"/>
  <c r="DF263"/>
  <c r="DG263"/>
  <c r="DH263"/>
  <c r="DI263"/>
  <c r="DJ263"/>
  <c r="DK263"/>
  <c r="A264"/>
  <c r="B264"/>
  <c r="C264"/>
  <c r="D264"/>
  <c r="E264"/>
  <c r="F264"/>
  <c r="G264"/>
  <c r="H264"/>
  <c r="I264"/>
  <c r="J264"/>
  <c r="K264"/>
  <c r="L264"/>
  <c r="M264"/>
  <c r="N264"/>
  <c r="O264"/>
  <c r="P264"/>
  <c r="R264"/>
  <c r="S264"/>
  <c r="T264"/>
  <c r="U264"/>
  <c r="V264"/>
  <c r="W264"/>
  <c r="X264"/>
  <c r="Y264"/>
  <c r="AA264"/>
  <c r="AB264"/>
  <c r="AC264"/>
  <c r="AD264"/>
  <c r="AE264"/>
  <c r="AF264"/>
  <c r="AH264"/>
  <c r="AI264"/>
  <c r="AK264"/>
  <c r="AM264"/>
  <c r="AN264"/>
  <c r="AO264"/>
  <c r="AP264"/>
  <c r="AQ264"/>
  <c r="AR7" i="16"/>
  <c r="AS264" i="49"/>
  <c r="AT264"/>
  <c r="AU264"/>
  <c r="AV264"/>
  <c r="AW264"/>
  <c r="AX264"/>
  <c r="AY264"/>
  <c r="AZ264"/>
  <c r="BA264"/>
  <c r="BB264"/>
  <c r="BD264"/>
  <c r="BE264"/>
  <c r="BF264"/>
  <c r="BG264"/>
  <c r="BH264"/>
  <c r="BI264"/>
  <c r="BJ264"/>
  <c r="BL264"/>
  <c r="BM264"/>
  <c r="BN264"/>
  <c r="BO264"/>
  <c r="BP264"/>
  <c r="BR264"/>
  <c r="BS264"/>
  <c r="BT264"/>
  <c r="BU264"/>
  <c r="BV264"/>
  <c r="BW264"/>
  <c r="BZ264"/>
  <c r="CA264"/>
  <c r="CB264"/>
  <c r="CC264"/>
  <c r="CD264"/>
  <c r="CE264"/>
  <c r="CF264"/>
  <c r="CG264"/>
  <c r="CH264"/>
  <c r="CI264"/>
  <c r="CJ264"/>
  <c r="CK264"/>
  <c r="CM264"/>
  <c r="CN264"/>
  <c r="CO264"/>
  <c r="CP264"/>
  <c r="CQ264"/>
  <c r="CR264"/>
  <c r="CS264"/>
  <c r="CT264"/>
  <c r="CU264"/>
  <c r="CV264"/>
  <c r="CW264"/>
  <c r="CX264"/>
  <c r="CZ264"/>
  <c r="DA264"/>
  <c r="DB264"/>
  <c r="DC264"/>
  <c r="DD264"/>
  <c r="DE264"/>
  <c r="DF264"/>
  <c r="DG264"/>
  <c r="DH264"/>
  <c r="DI264"/>
  <c r="DJ264"/>
  <c r="DK264"/>
  <c r="A265"/>
  <c r="B265"/>
  <c r="C265"/>
  <c r="D265"/>
  <c r="E265"/>
  <c r="F265"/>
  <c r="G265"/>
  <c r="H265"/>
  <c r="I265"/>
  <c r="J265"/>
  <c r="K265"/>
  <c r="L265"/>
  <c r="M265"/>
  <c r="N265"/>
  <c r="O265"/>
  <c r="P265"/>
  <c r="R265"/>
  <c r="S265"/>
  <c r="T265"/>
  <c r="U265"/>
  <c r="V265"/>
  <c r="W265"/>
  <c r="X265"/>
  <c r="Y265"/>
  <c r="AA265"/>
  <c r="AB265"/>
  <c r="AC265"/>
  <c r="AD265"/>
  <c r="AE265"/>
  <c r="AF265"/>
  <c r="AH265"/>
  <c r="AI265"/>
  <c r="AK265"/>
  <c r="AM265"/>
  <c r="AN265"/>
  <c r="AO265"/>
  <c r="AP265"/>
  <c r="AQ265"/>
  <c r="AR8" i="16"/>
  <c r="AS265" i="49"/>
  <c r="AT265"/>
  <c r="AU265"/>
  <c r="AV265"/>
  <c r="AW265"/>
  <c r="AX265"/>
  <c r="AY265"/>
  <c r="AZ265"/>
  <c r="BA265"/>
  <c r="BB265"/>
  <c r="BD265"/>
  <c r="BE265"/>
  <c r="BF265"/>
  <c r="BG265"/>
  <c r="BH265"/>
  <c r="BI265"/>
  <c r="BJ265"/>
  <c r="BL265"/>
  <c r="BM265"/>
  <c r="BN265"/>
  <c r="BO265"/>
  <c r="BP265"/>
  <c r="BR265"/>
  <c r="BS265"/>
  <c r="BT265"/>
  <c r="BU265"/>
  <c r="BV265"/>
  <c r="BW265"/>
  <c r="BZ265"/>
  <c r="CA265"/>
  <c r="CB265"/>
  <c r="CC265"/>
  <c r="CD265"/>
  <c r="CE265"/>
  <c r="CF265"/>
  <c r="CG265"/>
  <c r="CH265"/>
  <c r="CI265"/>
  <c r="CJ265"/>
  <c r="CK265"/>
  <c r="CM265"/>
  <c r="CN265"/>
  <c r="CO265"/>
  <c r="CP265"/>
  <c r="CQ265"/>
  <c r="CR265"/>
  <c r="CS265"/>
  <c r="CT265"/>
  <c r="CU265"/>
  <c r="CV265"/>
  <c r="CW265"/>
  <c r="CX265"/>
  <c r="CZ265"/>
  <c r="DA265"/>
  <c r="DB265"/>
  <c r="DC265"/>
  <c r="DD265"/>
  <c r="DE265"/>
  <c r="DF265"/>
  <c r="DG265"/>
  <c r="DH265"/>
  <c r="DI265"/>
  <c r="DJ265"/>
  <c r="DK265"/>
  <c r="A266"/>
  <c r="B266"/>
  <c r="C266"/>
  <c r="D266"/>
  <c r="E266"/>
  <c r="F266"/>
  <c r="G266"/>
  <c r="H266"/>
  <c r="I266"/>
  <c r="J266"/>
  <c r="K266"/>
  <c r="L266"/>
  <c r="M266"/>
  <c r="N266"/>
  <c r="O266"/>
  <c r="P266"/>
  <c r="R266"/>
  <c r="S266"/>
  <c r="T266"/>
  <c r="U266"/>
  <c r="V266"/>
  <c r="W266"/>
  <c r="X266"/>
  <c r="Y266"/>
  <c r="AA266"/>
  <c r="AB266"/>
  <c r="AC266"/>
  <c r="AD266"/>
  <c r="AE266"/>
  <c r="AF266"/>
  <c r="AH266"/>
  <c r="AI266"/>
  <c r="AK266"/>
  <c r="AM266"/>
  <c r="AN266"/>
  <c r="AO266"/>
  <c r="AP266"/>
  <c r="AQ266"/>
  <c r="AR9" i="16"/>
  <c r="AR266" i="49"/>
  <c r="AS266"/>
  <c r="AT266"/>
  <c r="AU266"/>
  <c r="AV266"/>
  <c r="AW266"/>
  <c r="AX266"/>
  <c r="AY266"/>
  <c r="AZ266"/>
  <c r="BA266"/>
  <c r="BB266"/>
  <c r="BD266"/>
  <c r="BE266"/>
  <c r="BF266"/>
  <c r="BG266"/>
  <c r="BH266"/>
  <c r="BI266"/>
  <c r="BJ266"/>
  <c r="BK9" i="16"/>
  <c r="BK266" i="49" s="1"/>
  <c r="BL266"/>
  <c r="BM266"/>
  <c r="BN266"/>
  <c r="BO266"/>
  <c r="BP266"/>
  <c r="BR266"/>
  <c r="BS266"/>
  <c r="BT266"/>
  <c r="BU266"/>
  <c r="BV266"/>
  <c r="BW266"/>
  <c r="BZ266"/>
  <c r="CA266"/>
  <c r="CB266"/>
  <c r="CC266"/>
  <c r="CD266"/>
  <c r="CE266"/>
  <c r="CF266"/>
  <c r="CG266"/>
  <c r="CH266"/>
  <c r="CI266"/>
  <c r="CJ266"/>
  <c r="CK266"/>
  <c r="CM266"/>
  <c r="CN266"/>
  <c r="CO266"/>
  <c r="CP266"/>
  <c r="CQ266"/>
  <c r="CR266"/>
  <c r="CS266"/>
  <c r="CT266"/>
  <c r="CU266"/>
  <c r="CV266"/>
  <c r="CW266"/>
  <c r="CX266"/>
  <c r="CZ266"/>
  <c r="DA266"/>
  <c r="DB266"/>
  <c r="DC266"/>
  <c r="DD266"/>
  <c r="DE266"/>
  <c r="DF266"/>
  <c r="DG266"/>
  <c r="DH266"/>
  <c r="DI266"/>
  <c r="DJ266"/>
  <c r="DK266"/>
  <c r="A267"/>
  <c r="B267"/>
  <c r="C267"/>
  <c r="D267"/>
  <c r="E267"/>
  <c r="F267"/>
  <c r="G267"/>
  <c r="H267"/>
  <c r="I267"/>
  <c r="J267"/>
  <c r="K267"/>
  <c r="L267"/>
  <c r="M267"/>
  <c r="N267"/>
  <c r="O267"/>
  <c r="P267"/>
  <c r="R267"/>
  <c r="S267"/>
  <c r="U267"/>
  <c r="V267"/>
  <c r="W267"/>
  <c r="X267"/>
  <c r="Y267"/>
  <c r="AB267"/>
  <c r="AC267"/>
  <c r="AD267"/>
  <c r="AE267"/>
  <c r="AF267"/>
  <c r="AH267"/>
  <c r="AI267"/>
  <c r="AK267"/>
  <c r="AM267"/>
  <c r="AN267"/>
  <c r="AO267"/>
  <c r="AP267"/>
  <c r="AQ267"/>
  <c r="AR10" i="16"/>
  <c r="AR267" i="49" s="1"/>
  <c r="AS267"/>
  <c r="AT267"/>
  <c r="AU267"/>
  <c r="AV267"/>
  <c r="AW267"/>
  <c r="AX267"/>
  <c r="AY267"/>
  <c r="AZ267"/>
  <c r="BA267"/>
  <c r="BB267"/>
  <c r="BD267"/>
  <c r="BE267"/>
  <c r="BF267"/>
  <c r="BG267"/>
  <c r="BH267"/>
  <c r="BI267"/>
  <c r="BJ267"/>
  <c r="BL267"/>
  <c r="BM267"/>
  <c r="BN267"/>
  <c r="BO267"/>
  <c r="BP267"/>
  <c r="BR267"/>
  <c r="BS267"/>
  <c r="BT267"/>
  <c r="BU267"/>
  <c r="BV267"/>
  <c r="BW267"/>
  <c r="BZ267"/>
  <c r="CA267"/>
  <c r="CB267"/>
  <c r="CC267"/>
  <c r="CD267"/>
  <c r="CE267"/>
  <c r="CF267"/>
  <c r="CG267"/>
  <c r="CH267"/>
  <c r="CI267"/>
  <c r="CJ267"/>
  <c r="CK267"/>
  <c r="CM267"/>
  <c r="CN267"/>
  <c r="CO267"/>
  <c r="CP267"/>
  <c r="CQ267"/>
  <c r="CR267"/>
  <c r="CS267"/>
  <c r="CT267"/>
  <c r="CU267"/>
  <c r="CV267"/>
  <c r="CW267"/>
  <c r="CX267"/>
  <c r="CY267"/>
  <c r="CZ267"/>
  <c r="DA267"/>
  <c r="DB267"/>
  <c r="DC267"/>
  <c r="DD267"/>
  <c r="DE267"/>
  <c r="DF267"/>
  <c r="DG267"/>
  <c r="DH267"/>
  <c r="DI267"/>
  <c r="DJ267"/>
  <c r="DK267"/>
  <c r="DL267"/>
  <c r="A268"/>
  <c r="B268"/>
  <c r="C268"/>
  <c r="D268"/>
  <c r="E268"/>
  <c r="F268"/>
  <c r="G268"/>
  <c r="H268"/>
  <c r="I268"/>
  <c r="J268"/>
  <c r="K268"/>
  <c r="L268"/>
  <c r="M268"/>
  <c r="N268"/>
  <c r="O268"/>
  <c r="P268"/>
  <c r="R268"/>
  <c r="S268"/>
  <c r="U268"/>
  <c r="V268"/>
  <c r="W268"/>
  <c r="X268"/>
  <c r="Y268"/>
  <c r="AA268"/>
  <c r="AB268"/>
  <c r="AC268"/>
  <c r="AD268"/>
  <c r="AE268"/>
  <c r="AF268"/>
  <c r="AH268"/>
  <c r="AI268"/>
  <c r="AK268"/>
  <c r="AM268"/>
  <c r="AN268"/>
  <c r="AO268"/>
  <c r="AP268"/>
  <c r="AQ268"/>
  <c r="AR12" i="16"/>
  <c r="AR268" i="49" s="1"/>
  <c r="AS268"/>
  <c r="AT268"/>
  <c r="AU268"/>
  <c r="AV268"/>
  <c r="AW268"/>
  <c r="AX268"/>
  <c r="AY268"/>
  <c r="AZ268"/>
  <c r="BA268"/>
  <c r="BB268"/>
  <c r="BD268"/>
  <c r="BE268"/>
  <c r="BF268"/>
  <c r="BG268"/>
  <c r="BH268"/>
  <c r="BI268"/>
  <c r="BJ268"/>
  <c r="BL268"/>
  <c r="BM268"/>
  <c r="BN268"/>
  <c r="BO268"/>
  <c r="BP268"/>
  <c r="BR268"/>
  <c r="BS268"/>
  <c r="BT268"/>
  <c r="BU268"/>
  <c r="BV268"/>
  <c r="BW268"/>
  <c r="BZ268"/>
  <c r="CA268"/>
  <c r="CB268"/>
  <c r="CC268"/>
  <c r="CD268"/>
  <c r="CE268"/>
  <c r="CF268"/>
  <c r="CG268"/>
  <c r="CH268"/>
  <c r="CI268"/>
  <c r="CJ268"/>
  <c r="CK268"/>
  <c r="CM268"/>
  <c r="CN268"/>
  <c r="CO268"/>
  <c r="CP268"/>
  <c r="CQ268"/>
  <c r="CR268"/>
  <c r="CS268"/>
  <c r="CT268"/>
  <c r="CU268"/>
  <c r="CV268"/>
  <c r="CW268"/>
  <c r="CX268"/>
  <c r="CZ268"/>
  <c r="DA268"/>
  <c r="DB268"/>
  <c r="DC268"/>
  <c r="DD268"/>
  <c r="DE268"/>
  <c r="DF268"/>
  <c r="DG268"/>
  <c r="DH268"/>
  <c r="DI268"/>
  <c r="DJ268"/>
  <c r="DK268"/>
  <c r="A269"/>
  <c r="B269"/>
  <c r="C269"/>
  <c r="D269"/>
  <c r="E269"/>
  <c r="F269"/>
  <c r="G269"/>
  <c r="H269"/>
  <c r="I269"/>
  <c r="J269"/>
  <c r="K269"/>
  <c r="L269"/>
  <c r="M269"/>
  <c r="N269"/>
  <c r="O269"/>
  <c r="P269"/>
  <c r="R269"/>
  <c r="S269"/>
  <c r="U269"/>
  <c r="V269"/>
  <c r="W269"/>
  <c r="X269"/>
  <c r="Y269"/>
  <c r="AA269"/>
  <c r="AB269"/>
  <c r="AC269"/>
  <c r="AD269"/>
  <c r="AE269"/>
  <c r="AF269"/>
  <c r="AH269"/>
  <c r="AI269"/>
  <c r="AK269"/>
  <c r="AM269"/>
  <c r="AN269"/>
  <c r="AO269"/>
  <c r="AP269"/>
  <c r="AQ269"/>
  <c r="AR13" i="16"/>
  <c r="AR269" i="49"/>
  <c r="AS269"/>
  <c r="AT269"/>
  <c r="AU269"/>
  <c r="AV269"/>
  <c r="AW269"/>
  <c r="AX269"/>
  <c r="AY269"/>
  <c r="AZ269"/>
  <c r="BA269"/>
  <c r="BB269"/>
  <c r="BD269"/>
  <c r="BE269"/>
  <c r="BF269"/>
  <c r="BG269"/>
  <c r="BH269"/>
  <c r="BI269"/>
  <c r="BJ269"/>
  <c r="BL269"/>
  <c r="BM269"/>
  <c r="BN269"/>
  <c r="BO269"/>
  <c r="BP269"/>
  <c r="BR269"/>
  <c r="BS269"/>
  <c r="BT269"/>
  <c r="BU269"/>
  <c r="BV269"/>
  <c r="BW269"/>
  <c r="BZ269"/>
  <c r="CA269"/>
  <c r="CB269"/>
  <c r="CC269"/>
  <c r="CD269"/>
  <c r="CE269"/>
  <c r="CF269"/>
  <c r="CG269"/>
  <c r="CH269"/>
  <c r="CI269"/>
  <c r="CJ269"/>
  <c r="CK269"/>
  <c r="CM269"/>
  <c r="CN269"/>
  <c r="CO269"/>
  <c r="CP269"/>
  <c r="CQ269"/>
  <c r="CR269"/>
  <c r="CS269"/>
  <c r="CT269"/>
  <c r="CU269"/>
  <c r="CV269"/>
  <c r="CW269"/>
  <c r="CX269"/>
  <c r="CZ269"/>
  <c r="DA269"/>
  <c r="DB269"/>
  <c r="DC269"/>
  <c r="DD269"/>
  <c r="DE269"/>
  <c r="DF269"/>
  <c r="DG269"/>
  <c r="DH269"/>
  <c r="DI269"/>
  <c r="DJ269"/>
  <c r="DK269"/>
  <c r="A270"/>
  <c r="B270"/>
  <c r="C270"/>
  <c r="D270"/>
  <c r="E270"/>
  <c r="F270"/>
  <c r="G270"/>
  <c r="H270"/>
  <c r="I270"/>
  <c r="J270"/>
  <c r="K270"/>
  <c r="L270"/>
  <c r="M270"/>
  <c r="N270"/>
  <c r="O270"/>
  <c r="P270"/>
  <c r="R270"/>
  <c r="S270"/>
  <c r="T270"/>
  <c r="U270"/>
  <c r="V270"/>
  <c r="W270"/>
  <c r="X270"/>
  <c r="Y270"/>
  <c r="Z270"/>
  <c r="AA270"/>
  <c r="AB270"/>
  <c r="AC270"/>
  <c r="AD270"/>
  <c r="AE270"/>
  <c r="AF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A271"/>
  <c r="B271"/>
  <c r="C271"/>
  <c r="D271"/>
  <c r="E271"/>
  <c r="F271"/>
  <c r="G271"/>
  <c r="H271"/>
  <c r="I271"/>
  <c r="J271"/>
  <c r="K271"/>
  <c r="L271"/>
  <c r="M271"/>
  <c r="N271"/>
  <c r="O271"/>
  <c r="P271"/>
  <c r="R271"/>
  <c r="S271"/>
  <c r="U271"/>
  <c r="V271"/>
  <c r="W271"/>
  <c r="X271"/>
  <c r="Y271"/>
  <c r="AA271"/>
  <c r="AB271"/>
  <c r="AC271"/>
  <c r="AD271"/>
  <c r="AE271"/>
  <c r="AF271"/>
  <c r="AH271"/>
  <c r="AI271"/>
  <c r="AK271"/>
  <c r="AM271"/>
  <c r="AN271"/>
  <c r="AO271"/>
  <c r="AP271"/>
  <c r="AQ271"/>
  <c r="AR15" i="16"/>
  <c r="AR271" i="49" s="1"/>
  <c r="AS271"/>
  <c r="AT271"/>
  <c r="AU271"/>
  <c r="AV271"/>
  <c r="AW271"/>
  <c r="AX271"/>
  <c r="AY271"/>
  <c r="AZ271"/>
  <c r="BA271"/>
  <c r="BB271"/>
  <c r="BD271"/>
  <c r="BE271"/>
  <c r="BF271"/>
  <c r="BG271"/>
  <c r="BH271"/>
  <c r="BI271"/>
  <c r="BJ271"/>
  <c r="BL271"/>
  <c r="BM271"/>
  <c r="BN271"/>
  <c r="BO271"/>
  <c r="BP271"/>
  <c r="BR271"/>
  <c r="BS271"/>
  <c r="BT271"/>
  <c r="BU271"/>
  <c r="BV271"/>
  <c r="BW271"/>
  <c r="BZ271"/>
  <c r="CA271"/>
  <c r="CB271"/>
  <c r="CC271"/>
  <c r="CD271"/>
  <c r="CE271"/>
  <c r="CF271"/>
  <c r="CG271"/>
  <c r="CH271"/>
  <c r="CI271"/>
  <c r="CJ271"/>
  <c r="CK271"/>
  <c r="CM271"/>
  <c r="CN271"/>
  <c r="CO271"/>
  <c r="CP271"/>
  <c r="CQ271"/>
  <c r="CR271"/>
  <c r="CS271"/>
  <c r="CT271"/>
  <c r="CU271"/>
  <c r="CV271"/>
  <c r="CW271"/>
  <c r="CX271"/>
  <c r="CZ271"/>
  <c r="DA271"/>
  <c r="DB271"/>
  <c r="DC271"/>
  <c r="DD271"/>
  <c r="DE271"/>
  <c r="DF271"/>
  <c r="DG271"/>
  <c r="DH271"/>
  <c r="DI271"/>
  <c r="DJ271"/>
  <c r="DK271"/>
  <c r="A272"/>
  <c r="B272"/>
  <c r="C272"/>
  <c r="D272"/>
  <c r="E272"/>
  <c r="F272"/>
  <c r="G272"/>
  <c r="H272"/>
  <c r="I272"/>
  <c r="J272"/>
  <c r="K272"/>
  <c r="L272"/>
  <c r="M272"/>
  <c r="N272"/>
  <c r="O272"/>
  <c r="P272"/>
  <c r="R272"/>
  <c r="S272"/>
  <c r="U272"/>
  <c r="V272"/>
  <c r="W272"/>
  <c r="X272"/>
  <c r="Y272"/>
  <c r="AA272"/>
  <c r="AB272"/>
  <c r="AC272"/>
  <c r="AD272"/>
  <c r="AE272"/>
  <c r="AF272"/>
  <c r="AH272"/>
  <c r="AI272"/>
  <c r="AK272"/>
  <c r="AM272"/>
  <c r="AN272"/>
  <c r="AO272"/>
  <c r="AP272"/>
  <c r="AQ272"/>
  <c r="AR16" i="16"/>
  <c r="AR272" i="49"/>
  <c r="AS272"/>
  <c r="AT272"/>
  <c r="AU272"/>
  <c r="AV272"/>
  <c r="AW272"/>
  <c r="AX272"/>
  <c r="AY272"/>
  <c r="AZ272"/>
  <c r="BA272"/>
  <c r="BB272"/>
  <c r="BD272"/>
  <c r="BE272"/>
  <c r="BF272"/>
  <c r="BG272"/>
  <c r="BH272"/>
  <c r="BI272"/>
  <c r="BJ272"/>
  <c r="BL272"/>
  <c r="BM272"/>
  <c r="BN272"/>
  <c r="BO272"/>
  <c r="BP272"/>
  <c r="BR272"/>
  <c r="BS272"/>
  <c r="BT272"/>
  <c r="BU272"/>
  <c r="BV272"/>
  <c r="BW272"/>
  <c r="BZ272"/>
  <c r="CA272"/>
  <c r="CB272"/>
  <c r="CC272"/>
  <c r="CD272"/>
  <c r="CE272"/>
  <c r="CF272"/>
  <c r="CG272"/>
  <c r="CH272"/>
  <c r="CI272"/>
  <c r="CJ272"/>
  <c r="CK272"/>
  <c r="CM272"/>
  <c r="CN272"/>
  <c r="CO272"/>
  <c r="CP272"/>
  <c r="CQ272"/>
  <c r="CR272"/>
  <c r="CS272"/>
  <c r="CT272"/>
  <c r="CU272"/>
  <c r="CV272"/>
  <c r="CW272"/>
  <c r="CX272"/>
  <c r="CZ272"/>
  <c r="DA272"/>
  <c r="DB272"/>
  <c r="DC272"/>
  <c r="DD272"/>
  <c r="DE272"/>
  <c r="DF272"/>
  <c r="DG272"/>
  <c r="DH272"/>
  <c r="DI272"/>
  <c r="DJ272"/>
  <c r="DK272"/>
  <c r="A273"/>
  <c r="B273"/>
  <c r="C273"/>
  <c r="D273"/>
  <c r="E273"/>
  <c r="F273"/>
  <c r="G273"/>
  <c r="H273"/>
  <c r="I273"/>
  <c r="J273"/>
  <c r="K273"/>
  <c r="L273"/>
  <c r="M273"/>
  <c r="N273"/>
  <c r="O273"/>
  <c r="P273"/>
  <c r="R273"/>
  <c r="S273"/>
  <c r="U273"/>
  <c r="V273"/>
  <c r="W273"/>
  <c r="X273"/>
  <c r="Y273"/>
  <c r="AA273"/>
  <c r="AB273"/>
  <c r="AC273"/>
  <c r="AD273"/>
  <c r="AE273"/>
  <c r="AF273"/>
  <c r="AH273"/>
  <c r="AI273"/>
  <c r="AK273"/>
  <c r="AM273"/>
  <c r="AN273"/>
  <c r="AO273"/>
  <c r="AP273"/>
  <c r="AQ273"/>
  <c r="AR17" i="16"/>
  <c r="AS273" i="49"/>
  <c r="AT273"/>
  <c r="AU273"/>
  <c r="AV273"/>
  <c r="AW273"/>
  <c r="AX273"/>
  <c r="AY273"/>
  <c r="AZ273"/>
  <c r="BA273"/>
  <c r="BB273"/>
  <c r="BD273"/>
  <c r="BE273"/>
  <c r="BF273"/>
  <c r="BG273"/>
  <c r="BH273"/>
  <c r="BI273"/>
  <c r="BJ273"/>
  <c r="BL273"/>
  <c r="BM273"/>
  <c r="BN273"/>
  <c r="BO273"/>
  <c r="BP273"/>
  <c r="BR273"/>
  <c r="BS273"/>
  <c r="BT273"/>
  <c r="BU273"/>
  <c r="BV273"/>
  <c r="BW273"/>
  <c r="BZ273"/>
  <c r="CA273"/>
  <c r="CB273"/>
  <c r="CC273"/>
  <c r="CD273"/>
  <c r="CE273"/>
  <c r="CF273"/>
  <c r="CG273"/>
  <c r="CH273"/>
  <c r="CI273"/>
  <c r="CJ273"/>
  <c r="CK273"/>
  <c r="CM273"/>
  <c r="CN273"/>
  <c r="CO273"/>
  <c r="CP273"/>
  <c r="CQ273"/>
  <c r="CR273"/>
  <c r="CS273"/>
  <c r="CT273"/>
  <c r="CU273"/>
  <c r="CV273"/>
  <c r="CW273"/>
  <c r="CX273"/>
  <c r="CZ273"/>
  <c r="DA273"/>
  <c r="DB273"/>
  <c r="DC273"/>
  <c r="DD273"/>
  <c r="DE273"/>
  <c r="DF273"/>
  <c r="DG273"/>
  <c r="DH273"/>
  <c r="DI273"/>
  <c r="DJ273"/>
  <c r="DK273"/>
  <c r="A274"/>
  <c r="B274"/>
  <c r="C274"/>
  <c r="D274"/>
  <c r="E274"/>
  <c r="F274"/>
  <c r="G274"/>
  <c r="H274"/>
  <c r="I274"/>
  <c r="J274"/>
  <c r="K274"/>
  <c r="L274"/>
  <c r="M274"/>
  <c r="N274"/>
  <c r="O274"/>
  <c r="P274"/>
  <c r="R274"/>
  <c r="S274"/>
  <c r="U274"/>
  <c r="V274"/>
  <c r="W274"/>
  <c r="X274"/>
  <c r="Y274"/>
  <c r="AA274"/>
  <c r="AB274"/>
  <c r="AC274"/>
  <c r="AD274"/>
  <c r="AE274"/>
  <c r="AF274"/>
  <c r="AH274"/>
  <c r="AI274"/>
  <c r="AJ274"/>
  <c r="AK274"/>
  <c r="AM274"/>
  <c r="AN274"/>
  <c r="AO274"/>
  <c r="AP274"/>
  <c r="AQ274"/>
  <c r="AR274"/>
  <c r="AS274"/>
  <c r="AT274"/>
  <c r="AU274"/>
  <c r="AV274"/>
  <c r="AW274"/>
  <c r="AX274"/>
  <c r="AY274"/>
  <c r="AZ274"/>
  <c r="BA274"/>
  <c r="BB274"/>
  <c r="BD274"/>
  <c r="BE274"/>
  <c r="BF274"/>
  <c r="BG274"/>
  <c r="BH274"/>
  <c r="BI274"/>
  <c r="BJ274"/>
  <c r="BL274"/>
  <c r="BM274"/>
  <c r="BN274"/>
  <c r="BO274"/>
  <c r="BP274"/>
  <c r="BR274"/>
  <c r="BS274"/>
  <c r="BT274"/>
  <c r="BU274"/>
  <c r="BV274"/>
  <c r="BW274"/>
  <c r="BY18" i="16"/>
  <c r="BY274" i="49"/>
  <c r="BZ274"/>
  <c r="CA274"/>
  <c r="CB274"/>
  <c r="CC274"/>
  <c r="CD274"/>
  <c r="CE274"/>
  <c r="CF274"/>
  <c r="CG274"/>
  <c r="CH274"/>
  <c r="CI274"/>
  <c r="CJ274"/>
  <c r="CK274"/>
  <c r="CM274"/>
  <c r="CN274"/>
  <c r="CO274"/>
  <c r="CP274"/>
  <c r="CQ274"/>
  <c r="CR274"/>
  <c r="CS274"/>
  <c r="CT274"/>
  <c r="CU274"/>
  <c r="CV274"/>
  <c r="CW274"/>
  <c r="CX274"/>
  <c r="CZ274"/>
  <c r="DA274"/>
  <c r="DB274"/>
  <c r="DC274"/>
  <c r="DD274"/>
  <c r="DE274"/>
  <c r="DF274"/>
  <c r="DG274"/>
  <c r="DH274"/>
  <c r="DI274"/>
  <c r="DJ274"/>
  <c r="DK274"/>
  <c r="A275"/>
  <c r="B275"/>
  <c r="C275"/>
  <c r="D275"/>
  <c r="E275"/>
  <c r="F275"/>
  <c r="G275"/>
  <c r="H275"/>
  <c r="I275"/>
  <c r="J275"/>
  <c r="K275"/>
  <c r="L275"/>
  <c r="M275"/>
  <c r="N275"/>
  <c r="O275"/>
  <c r="P275"/>
  <c r="R275"/>
  <c r="S275"/>
  <c r="U275"/>
  <c r="V275"/>
  <c r="W275"/>
  <c r="X275"/>
  <c r="Y275"/>
  <c r="AA275"/>
  <c r="AB275"/>
  <c r="AC275"/>
  <c r="AD275"/>
  <c r="AE275"/>
  <c r="AF275"/>
  <c r="AH275"/>
  <c r="AI275"/>
  <c r="AK275"/>
  <c r="AM275"/>
  <c r="AN275"/>
  <c r="AO275"/>
  <c r="AP275"/>
  <c r="AQ275"/>
  <c r="AR19" i="16"/>
  <c r="AR275" i="49" s="1"/>
  <c r="AS275"/>
  <c r="AT275"/>
  <c r="AU275"/>
  <c r="AV275"/>
  <c r="AW275"/>
  <c r="AX275"/>
  <c r="AY275"/>
  <c r="AZ275"/>
  <c r="BA275"/>
  <c r="BB275"/>
  <c r="BD275"/>
  <c r="BE275"/>
  <c r="BF275"/>
  <c r="BG275"/>
  <c r="BH275"/>
  <c r="BI275"/>
  <c r="BJ275"/>
  <c r="BL275"/>
  <c r="BM275"/>
  <c r="BN275"/>
  <c r="BO275"/>
  <c r="BP275"/>
  <c r="BR275"/>
  <c r="BS275"/>
  <c r="BT275"/>
  <c r="BU275"/>
  <c r="BV275"/>
  <c r="BW275"/>
  <c r="BZ275"/>
  <c r="CA275"/>
  <c r="CB275"/>
  <c r="CC275"/>
  <c r="CD275"/>
  <c r="CE275"/>
  <c r="CF275"/>
  <c r="CG275"/>
  <c r="CH275"/>
  <c r="CI275"/>
  <c r="CJ275"/>
  <c r="CK275"/>
  <c r="CM275"/>
  <c r="CN275"/>
  <c r="CO275"/>
  <c r="CP275"/>
  <c r="CQ275"/>
  <c r="CR275"/>
  <c r="CS275"/>
  <c r="CT275"/>
  <c r="CU275"/>
  <c r="CV275"/>
  <c r="CW275"/>
  <c r="CX275"/>
  <c r="CZ275"/>
  <c r="DA275"/>
  <c r="DB275"/>
  <c r="DC275"/>
  <c r="DD275"/>
  <c r="DE275"/>
  <c r="DF275"/>
  <c r="DG275"/>
  <c r="DH275"/>
  <c r="DI275"/>
  <c r="DJ275"/>
  <c r="DK275"/>
  <c r="A276"/>
  <c r="B276"/>
  <c r="C276"/>
  <c r="D276"/>
  <c r="E276"/>
  <c r="F276"/>
  <c r="G276"/>
  <c r="H276"/>
  <c r="I276"/>
  <c r="J276"/>
  <c r="K276"/>
  <c r="L276"/>
  <c r="M276"/>
  <c r="N276"/>
  <c r="O276"/>
  <c r="P276"/>
  <c r="R276"/>
  <c r="S276"/>
  <c r="U276"/>
  <c r="V276"/>
  <c r="W276"/>
  <c r="X276"/>
  <c r="Y276"/>
  <c r="AB276"/>
  <c r="AC276"/>
  <c r="AD276"/>
  <c r="AE276"/>
  <c r="AF276"/>
  <c r="AH276"/>
  <c r="AI276"/>
  <c r="AK276"/>
  <c r="AM276"/>
  <c r="AN276"/>
  <c r="AO276"/>
  <c r="AP276"/>
  <c r="AQ276"/>
  <c r="AR21" i="16"/>
  <c r="AR276" i="49" s="1"/>
  <c r="AS276"/>
  <c r="AT276"/>
  <c r="AU276"/>
  <c r="AV276"/>
  <c r="AW276"/>
  <c r="AX276"/>
  <c r="AY276"/>
  <c r="AZ276"/>
  <c r="BA276"/>
  <c r="BB276"/>
  <c r="BD276"/>
  <c r="BE276"/>
  <c r="BF276"/>
  <c r="BG276"/>
  <c r="BH276"/>
  <c r="BI276"/>
  <c r="BJ276"/>
  <c r="BL276"/>
  <c r="BM276"/>
  <c r="BN276"/>
  <c r="BO276"/>
  <c r="BP276"/>
  <c r="BR276"/>
  <c r="BS276"/>
  <c r="BT276"/>
  <c r="BU276"/>
  <c r="BV276"/>
  <c r="BW276"/>
  <c r="BZ276"/>
  <c r="CA276"/>
  <c r="CB276"/>
  <c r="CC276"/>
  <c r="CD276"/>
  <c r="CE276"/>
  <c r="CF276"/>
  <c r="CG276"/>
  <c r="CH276"/>
  <c r="CI276"/>
  <c r="CJ276"/>
  <c r="CK276"/>
  <c r="CM276"/>
  <c r="CN276"/>
  <c r="CO276"/>
  <c r="CP276"/>
  <c r="CQ276"/>
  <c r="CR276"/>
  <c r="CS276"/>
  <c r="CT276"/>
  <c r="CU276"/>
  <c r="CV276"/>
  <c r="CW276"/>
  <c r="CX276"/>
  <c r="CZ276"/>
  <c r="DA276"/>
  <c r="DB276"/>
  <c r="DC276"/>
  <c r="DD276"/>
  <c r="DE276"/>
  <c r="DF276"/>
  <c r="DG276"/>
  <c r="DH276"/>
  <c r="DI276"/>
  <c r="DJ276"/>
  <c r="DK276"/>
  <c r="A277"/>
  <c r="B277"/>
  <c r="C277"/>
  <c r="D277"/>
  <c r="E277"/>
  <c r="F277"/>
  <c r="G277"/>
  <c r="H277"/>
  <c r="I277"/>
  <c r="J277"/>
  <c r="K277"/>
  <c r="L277"/>
  <c r="M277"/>
  <c r="N277"/>
  <c r="O277"/>
  <c r="P277"/>
  <c r="R277"/>
  <c r="S277"/>
  <c r="U277"/>
  <c r="V277"/>
  <c r="W277"/>
  <c r="X277"/>
  <c r="Y277"/>
  <c r="AA277"/>
  <c r="AB277"/>
  <c r="AC277"/>
  <c r="AE277"/>
  <c r="AF277"/>
  <c r="AH277"/>
  <c r="AI277"/>
  <c r="AK277"/>
  <c r="AM277"/>
  <c r="AS277"/>
  <c r="AT277"/>
  <c r="AU277"/>
  <c r="AV277"/>
  <c r="AW277"/>
  <c r="AX277"/>
  <c r="AY277"/>
  <c r="AZ277"/>
  <c r="BA277"/>
  <c r="BB277"/>
  <c r="BD277"/>
  <c r="BE277"/>
  <c r="BF277"/>
  <c r="BG277"/>
  <c r="BH277"/>
  <c r="BI277"/>
  <c r="BJ277"/>
  <c r="BL277"/>
  <c r="BM277"/>
  <c r="BN277"/>
  <c r="BO277"/>
  <c r="BP277"/>
  <c r="BR277"/>
  <c r="BS277"/>
  <c r="BT277"/>
  <c r="BU277"/>
  <c r="BV277"/>
  <c r="BW277"/>
  <c r="BZ277"/>
  <c r="CA277"/>
  <c r="CB277"/>
  <c r="CC277"/>
  <c r="CD277"/>
  <c r="CE277"/>
  <c r="CF277"/>
  <c r="CG277"/>
  <c r="CH277"/>
  <c r="CI277"/>
  <c r="CJ277"/>
  <c r="CK277"/>
  <c r="CM277"/>
  <c r="CN277"/>
  <c r="CO277"/>
  <c r="CP277"/>
  <c r="CQ277"/>
  <c r="CR277"/>
  <c r="CS277"/>
  <c r="CT277"/>
  <c r="CU277"/>
  <c r="CV277"/>
  <c r="CW277"/>
  <c r="CX277"/>
  <c r="CZ277"/>
  <c r="DA277"/>
  <c r="DB277"/>
  <c r="DC277"/>
  <c r="DD277"/>
  <c r="DE277"/>
  <c r="DF277"/>
  <c r="DG277"/>
  <c r="DH277"/>
  <c r="DI277"/>
  <c r="DJ277"/>
  <c r="DK277"/>
  <c r="A278"/>
  <c r="B278"/>
  <c r="C278"/>
  <c r="D278"/>
  <c r="E278"/>
  <c r="F278"/>
  <c r="G278"/>
  <c r="I278"/>
  <c r="J278"/>
  <c r="K278"/>
  <c r="L278"/>
  <c r="M278"/>
  <c r="N278"/>
  <c r="O278"/>
  <c r="P278"/>
  <c r="R278"/>
  <c r="S278"/>
  <c r="T278"/>
  <c r="U278"/>
  <c r="V278"/>
  <c r="W278"/>
  <c r="X278"/>
  <c r="Y278"/>
  <c r="AA278"/>
  <c r="AB278"/>
  <c r="AC278"/>
  <c r="AD278"/>
  <c r="AE278"/>
  <c r="AF278"/>
  <c r="AH278"/>
  <c r="AI278"/>
  <c r="AK278"/>
  <c r="AM278"/>
  <c r="AN278"/>
  <c r="AO278"/>
  <c r="AP278"/>
  <c r="AQ278"/>
  <c r="AR23" i="16"/>
  <c r="AR278" i="49" s="1"/>
  <c r="AS278"/>
  <c r="AT278"/>
  <c r="AU278"/>
  <c r="AV278"/>
  <c r="AW278"/>
  <c r="AX278"/>
  <c r="AY278"/>
  <c r="AZ278"/>
  <c r="BA278"/>
  <c r="BB278"/>
  <c r="BD278"/>
  <c r="BE278"/>
  <c r="BF278"/>
  <c r="BG278"/>
  <c r="BH278"/>
  <c r="BI278"/>
  <c r="BJ278"/>
  <c r="BL278"/>
  <c r="BM278"/>
  <c r="BN278"/>
  <c r="BO278"/>
  <c r="BP278"/>
  <c r="BR278"/>
  <c r="BS278"/>
  <c r="BT278"/>
  <c r="BU278"/>
  <c r="BV278"/>
  <c r="BW278"/>
  <c r="BZ278"/>
  <c r="CA278"/>
  <c r="CB278"/>
  <c r="CC278"/>
  <c r="CD278"/>
  <c r="CE278"/>
  <c r="CF278"/>
  <c r="CG278"/>
  <c r="CH278"/>
  <c r="CI278"/>
  <c r="CJ278"/>
  <c r="CK278"/>
  <c r="CM278"/>
  <c r="CN278"/>
  <c r="CO278"/>
  <c r="CP278"/>
  <c r="CQ278"/>
  <c r="CR278"/>
  <c r="CS278"/>
  <c r="CT278"/>
  <c r="CU278"/>
  <c r="CV278"/>
  <c r="CW278"/>
  <c r="CX278"/>
  <c r="CZ278"/>
  <c r="DA278"/>
  <c r="DB278"/>
  <c r="DC278"/>
  <c r="DD278"/>
  <c r="DE278"/>
  <c r="DF278"/>
  <c r="DG278"/>
  <c r="DH278"/>
  <c r="DI278"/>
  <c r="DJ278"/>
  <c r="DK278"/>
  <c r="A279"/>
  <c r="B279"/>
  <c r="C279"/>
  <c r="D279"/>
  <c r="E279"/>
  <c r="F279"/>
  <c r="G279"/>
  <c r="H279"/>
  <c r="I279"/>
  <c r="J279"/>
  <c r="K279"/>
  <c r="L279"/>
  <c r="M279"/>
  <c r="N279"/>
  <c r="O279"/>
  <c r="P279"/>
  <c r="R279"/>
  <c r="S279"/>
  <c r="U279"/>
  <c r="V279"/>
  <c r="W279"/>
  <c r="X279"/>
  <c r="Y279"/>
  <c r="AA279"/>
  <c r="AB279"/>
  <c r="AC279"/>
  <c r="AE279"/>
  <c r="AF279"/>
  <c r="AH279"/>
  <c r="AI279"/>
  <c r="AJ279"/>
  <c r="AK279"/>
  <c r="AM279"/>
  <c r="AS279"/>
  <c r="AT279"/>
  <c r="AU279"/>
  <c r="AV279"/>
  <c r="AW279"/>
  <c r="AX279"/>
  <c r="AY279"/>
  <c r="AZ279"/>
  <c r="BA279"/>
  <c r="BB279"/>
  <c r="BD279"/>
  <c r="BE279"/>
  <c r="BF279"/>
  <c r="BG279"/>
  <c r="BH279"/>
  <c r="BI279"/>
  <c r="BJ279"/>
  <c r="BL279"/>
  <c r="BM279"/>
  <c r="BN279"/>
  <c r="BO279"/>
  <c r="BP279"/>
  <c r="BR279"/>
  <c r="BS279"/>
  <c r="BT279"/>
  <c r="BU279"/>
  <c r="BV279"/>
  <c r="BW279"/>
  <c r="BZ279"/>
  <c r="CA279"/>
  <c r="CB279"/>
  <c r="CC279"/>
  <c r="CD279"/>
  <c r="CE279"/>
  <c r="CF279"/>
  <c r="CG279"/>
  <c r="CH279"/>
  <c r="CI279"/>
  <c r="CJ279"/>
  <c r="CK279"/>
  <c r="CM279"/>
  <c r="CN279"/>
  <c r="CO279"/>
  <c r="CP279"/>
  <c r="CQ279"/>
  <c r="CR279"/>
  <c r="CS279"/>
  <c r="CT279"/>
  <c r="CU279"/>
  <c r="CV279"/>
  <c r="CW279"/>
  <c r="CX279"/>
  <c r="CZ279"/>
  <c r="DA279"/>
  <c r="DB279"/>
  <c r="DC279"/>
  <c r="DD279"/>
  <c r="DE279"/>
  <c r="DF279"/>
  <c r="DG279"/>
  <c r="DH279"/>
  <c r="DI279"/>
  <c r="DJ279"/>
  <c r="DK279"/>
  <c r="A280"/>
  <c r="B280"/>
  <c r="C280"/>
  <c r="D280"/>
  <c r="E280"/>
  <c r="F280"/>
  <c r="G280"/>
  <c r="H280"/>
  <c r="I280"/>
  <c r="J280"/>
  <c r="K280"/>
  <c r="L280"/>
  <c r="M280"/>
  <c r="N280"/>
  <c r="O280"/>
  <c r="P280"/>
  <c r="R280"/>
  <c r="S280"/>
  <c r="U280"/>
  <c r="V280"/>
  <c r="W280"/>
  <c r="X280"/>
  <c r="Y280"/>
  <c r="AA280"/>
  <c r="AB280"/>
  <c r="AC280"/>
  <c r="AE280"/>
  <c r="AF280"/>
  <c r="AH280"/>
  <c r="AI280"/>
  <c r="AJ280"/>
  <c r="AK280"/>
  <c r="AM280"/>
  <c r="AS280"/>
  <c r="AT280"/>
  <c r="AU280"/>
  <c r="AV280"/>
  <c r="AW280"/>
  <c r="AX280"/>
  <c r="AY280"/>
  <c r="AZ280"/>
  <c r="BA280"/>
  <c r="BB280"/>
  <c r="BD280"/>
  <c r="BE280"/>
  <c r="BF280"/>
  <c r="BG280"/>
  <c r="BH280"/>
  <c r="BI280"/>
  <c r="BJ280"/>
  <c r="BL280"/>
  <c r="BM280"/>
  <c r="BN280"/>
  <c r="BO280"/>
  <c r="BP280"/>
  <c r="BR280"/>
  <c r="BS280"/>
  <c r="BT280"/>
  <c r="BU280"/>
  <c r="BV280"/>
  <c r="BW280"/>
  <c r="BZ280"/>
  <c r="CA280"/>
  <c r="CB280"/>
  <c r="CC280"/>
  <c r="CD280"/>
  <c r="CE280"/>
  <c r="CF280"/>
  <c r="CG280"/>
  <c r="CH280"/>
  <c r="CI280"/>
  <c r="CJ280"/>
  <c r="CK280"/>
  <c r="CM280"/>
  <c r="CN280"/>
  <c r="CO280"/>
  <c r="CP280"/>
  <c r="CQ280"/>
  <c r="CR280"/>
  <c r="CS280"/>
  <c r="CT280"/>
  <c r="CU280"/>
  <c r="CV280"/>
  <c r="CW280"/>
  <c r="CX280"/>
  <c r="CZ280"/>
  <c r="DA280"/>
  <c r="DB280"/>
  <c r="DC280"/>
  <c r="DD280"/>
  <c r="DE280"/>
  <c r="DF280"/>
  <c r="DG280"/>
  <c r="DH280"/>
  <c r="DI280"/>
  <c r="DJ280"/>
  <c r="DK280"/>
  <c r="A281"/>
  <c r="B281"/>
  <c r="C281"/>
  <c r="D281"/>
  <c r="E281"/>
  <c r="F281"/>
  <c r="G281"/>
  <c r="H281"/>
  <c r="I281"/>
  <c r="J281"/>
  <c r="K281"/>
  <c r="L281"/>
  <c r="M281"/>
  <c r="N281"/>
  <c r="O281"/>
  <c r="P281"/>
  <c r="R281"/>
  <c r="S281"/>
  <c r="U281"/>
  <c r="V281"/>
  <c r="W281"/>
  <c r="X281"/>
  <c r="Y281"/>
  <c r="AA281"/>
  <c r="AB281"/>
  <c r="AC281"/>
  <c r="AE281"/>
  <c r="AF281"/>
  <c r="AH281"/>
  <c r="AI281"/>
  <c r="AJ281"/>
  <c r="AK281"/>
  <c r="AM281"/>
  <c r="AS281"/>
  <c r="AT281"/>
  <c r="AU281"/>
  <c r="AV281"/>
  <c r="AW281"/>
  <c r="AX281"/>
  <c r="AY281"/>
  <c r="AZ281"/>
  <c r="BA281"/>
  <c r="BB281"/>
  <c r="BD281"/>
  <c r="BE281"/>
  <c r="BF281"/>
  <c r="BG281"/>
  <c r="BH281"/>
  <c r="BI281"/>
  <c r="BJ281"/>
  <c r="BL281"/>
  <c r="BM281"/>
  <c r="BN281"/>
  <c r="BO281"/>
  <c r="BP281"/>
  <c r="BR281"/>
  <c r="BS281"/>
  <c r="BT281"/>
  <c r="BU281"/>
  <c r="BV281"/>
  <c r="BW281"/>
  <c r="BZ281"/>
  <c r="CA281"/>
  <c r="CB281"/>
  <c r="CC281"/>
  <c r="CD281"/>
  <c r="CE281"/>
  <c r="CF281"/>
  <c r="CG281"/>
  <c r="CH281"/>
  <c r="CI281"/>
  <c r="CJ281"/>
  <c r="CK281"/>
  <c r="CM281"/>
  <c r="CN281"/>
  <c r="CO281"/>
  <c r="CP281"/>
  <c r="CQ281"/>
  <c r="CR281"/>
  <c r="CS281"/>
  <c r="CT281"/>
  <c r="CU281"/>
  <c r="CV281"/>
  <c r="CW281"/>
  <c r="CX281"/>
  <c r="CZ281"/>
  <c r="DA281"/>
  <c r="DB281"/>
  <c r="DC281"/>
  <c r="DD281"/>
  <c r="DE281"/>
  <c r="DF281"/>
  <c r="DG281"/>
  <c r="DH281"/>
  <c r="DI281"/>
  <c r="DJ281"/>
  <c r="DK281"/>
  <c r="A282"/>
  <c r="B282"/>
  <c r="C282"/>
  <c r="D282"/>
  <c r="E282"/>
  <c r="F282"/>
  <c r="G282"/>
  <c r="I282"/>
  <c r="J282"/>
  <c r="K282"/>
  <c r="L282"/>
  <c r="M282"/>
  <c r="N282"/>
  <c r="O282"/>
  <c r="P282"/>
  <c r="R282"/>
  <c r="S282"/>
  <c r="U282"/>
  <c r="V282"/>
  <c r="W282"/>
  <c r="X282"/>
  <c r="Y282"/>
  <c r="AA282"/>
  <c r="AB282"/>
  <c r="AC282"/>
  <c r="AD282"/>
  <c r="AE282"/>
  <c r="AF282"/>
  <c r="AH282"/>
  <c r="AI282"/>
  <c r="AK282"/>
  <c r="AM282"/>
  <c r="AN282"/>
  <c r="AO282"/>
  <c r="AP282"/>
  <c r="AQ282"/>
  <c r="AR28" i="16"/>
  <c r="AR282" i="49" s="1"/>
  <c r="AS282"/>
  <c r="AT282"/>
  <c r="AU282"/>
  <c r="AV282"/>
  <c r="AW282"/>
  <c r="AX282"/>
  <c r="AY282"/>
  <c r="AZ282"/>
  <c r="BA282"/>
  <c r="BB282"/>
  <c r="BD282"/>
  <c r="BE282"/>
  <c r="BF282"/>
  <c r="BG282"/>
  <c r="BH282"/>
  <c r="BI282"/>
  <c r="BJ282"/>
  <c r="BL282"/>
  <c r="BM282"/>
  <c r="BN282"/>
  <c r="BO282"/>
  <c r="BP282"/>
  <c r="BR282"/>
  <c r="BS282"/>
  <c r="BT282"/>
  <c r="BU282"/>
  <c r="BV282"/>
  <c r="BW282"/>
  <c r="BZ282"/>
  <c r="CA282"/>
  <c r="CB282"/>
  <c r="CC282"/>
  <c r="CD282"/>
  <c r="CE282"/>
  <c r="CF282"/>
  <c r="CG282"/>
  <c r="CH282"/>
  <c r="CI282"/>
  <c r="CJ282"/>
  <c r="CK282"/>
  <c r="CM282"/>
  <c r="CN282"/>
  <c r="CO282"/>
  <c r="CP282"/>
  <c r="CQ282"/>
  <c r="CR282"/>
  <c r="CS282"/>
  <c r="CT282"/>
  <c r="CU282"/>
  <c r="CV282"/>
  <c r="CW282"/>
  <c r="CX282"/>
  <c r="CZ282"/>
  <c r="DA282"/>
  <c r="DB282"/>
  <c r="DC282"/>
  <c r="DD282"/>
  <c r="DE282"/>
  <c r="DF282"/>
  <c r="DG282"/>
  <c r="DH282"/>
  <c r="DI282"/>
  <c r="DJ282"/>
  <c r="DK282"/>
  <c r="A283"/>
  <c r="B283"/>
  <c r="C283"/>
  <c r="D283"/>
  <c r="E283"/>
  <c r="F283"/>
  <c r="G283"/>
  <c r="H283"/>
  <c r="I283"/>
  <c r="J283"/>
  <c r="K283"/>
  <c r="L283"/>
  <c r="M283"/>
  <c r="N283"/>
  <c r="O283"/>
  <c r="P283"/>
  <c r="R283"/>
  <c r="S283"/>
  <c r="T283"/>
  <c r="U283"/>
  <c r="V283"/>
  <c r="W283"/>
  <c r="X283"/>
  <c r="Y283"/>
  <c r="Z283"/>
  <c r="AA283"/>
  <c r="AB283"/>
  <c r="AC283"/>
  <c r="AD283"/>
  <c r="AE283"/>
  <c r="AF283"/>
  <c r="AH283"/>
  <c r="AI283"/>
  <c r="AJ283"/>
  <c r="AK283"/>
  <c r="AM283"/>
  <c r="AN283"/>
  <c r="AO283"/>
  <c r="AP283"/>
  <c r="AQ283"/>
  <c r="AR29" i="16"/>
  <c r="AR283" i="49"/>
  <c r="AS283"/>
  <c r="AT283"/>
  <c r="AU283"/>
  <c r="AV283"/>
  <c r="AW283"/>
  <c r="AX283"/>
  <c r="AY283"/>
  <c r="AZ283"/>
  <c r="BA283"/>
  <c r="BB283"/>
  <c r="BD283"/>
  <c r="BE283"/>
  <c r="BF283"/>
  <c r="BG283"/>
  <c r="BH283"/>
  <c r="BI283"/>
  <c r="BJ283"/>
  <c r="BL283"/>
  <c r="BM283"/>
  <c r="BN283"/>
  <c r="BO283"/>
  <c r="BP283"/>
  <c r="BR283"/>
  <c r="BS283"/>
  <c r="BT283"/>
  <c r="BU283"/>
  <c r="BV283"/>
  <c r="BW283"/>
  <c r="BY29" i="16"/>
  <c r="BY283" i="49" s="1"/>
  <c r="BZ283"/>
  <c r="CA283"/>
  <c r="CB283"/>
  <c r="CC283"/>
  <c r="CD283"/>
  <c r="CE283"/>
  <c r="CF283"/>
  <c r="CG283"/>
  <c r="CH283"/>
  <c r="CI283"/>
  <c r="CJ283"/>
  <c r="CK283"/>
  <c r="CM283"/>
  <c r="CN283"/>
  <c r="CO283"/>
  <c r="CP283"/>
  <c r="CQ283"/>
  <c r="CR283"/>
  <c r="CS283"/>
  <c r="CT283"/>
  <c r="CU283"/>
  <c r="CV283"/>
  <c r="CW283"/>
  <c r="CX283"/>
  <c r="CZ283"/>
  <c r="DA283"/>
  <c r="DB283"/>
  <c r="DC283"/>
  <c r="DD283"/>
  <c r="DE283"/>
  <c r="DF283"/>
  <c r="DG283"/>
  <c r="DH283"/>
  <c r="DI283"/>
  <c r="DJ283"/>
  <c r="DK283"/>
  <c r="A284"/>
  <c r="B284"/>
  <c r="C284"/>
  <c r="D284"/>
  <c r="E284"/>
  <c r="F284"/>
  <c r="G284"/>
  <c r="H284"/>
  <c r="I284"/>
  <c r="J284"/>
  <c r="K284"/>
  <c r="L284"/>
  <c r="M284"/>
  <c r="N284"/>
  <c r="O284"/>
  <c r="P284"/>
  <c r="R284"/>
  <c r="S284"/>
  <c r="T284"/>
  <c r="U284"/>
  <c r="V284"/>
  <c r="W284"/>
  <c r="X284"/>
  <c r="Y284"/>
  <c r="AA284"/>
  <c r="AB284"/>
  <c r="AC284"/>
  <c r="AD284"/>
  <c r="AE284"/>
  <c r="AF284"/>
  <c r="AH284"/>
  <c r="AI284"/>
  <c r="AK284"/>
  <c r="AM284"/>
  <c r="AN284"/>
  <c r="AO284"/>
  <c r="AP284"/>
  <c r="AQ284"/>
  <c r="AR30" i="16"/>
  <c r="AR284" i="49" s="1"/>
  <c r="AS284"/>
  <c r="AT284"/>
  <c r="AU284"/>
  <c r="AV284"/>
  <c r="AW284"/>
  <c r="AX284"/>
  <c r="AY284"/>
  <c r="AZ284"/>
  <c r="BA284"/>
  <c r="BB284"/>
  <c r="BD284"/>
  <c r="BE284"/>
  <c r="BF284"/>
  <c r="BG284"/>
  <c r="BH284"/>
  <c r="BI284"/>
  <c r="BJ284"/>
  <c r="BL284"/>
  <c r="BM284"/>
  <c r="BN284"/>
  <c r="BO284"/>
  <c r="BP284"/>
  <c r="BR284"/>
  <c r="BS284"/>
  <c r="BT284"/>
  <c r="BU284"/>
  <c r="BV284"/>
  <c r="BW284"/>
  <c r="BZ284"/>
  <c r="CA284"/>
  <c r="CB284"/>
  <c r="CC284"/>
  <c r="CD284"/>
  <c r="CE284"/>
  <c r="CF284"/>
  <c r="CG284"/>
  <c r="CH284"/>
  <c r="CI284"/>
  <c r="CJ284"/>
  <c r="CK284"/>
  <c r="CM284"/>
  <c r="CN284"/>
  <c r="CO284"/>
  <c r="CP284"/>
  <c r="CQ284"/>
  <c r="CR284"/>
  <c r="CS284"/>
  <c r="CT284"/>
  <c r="CU284"/>
  <c r="CV284"/>
  <c r="CW284"/>
  <c r="CX284"/>
  <c r="CZ284"/>
  <c r="DA284"/>
  <c r="DB284"/>
  <c r="DC284"/>
  <c r="DD284"/>
  <c r="DE284"/>
  <c r="DF284"/>
  <c r="DG284"/>
  <c r="DH284"/>
  <c r="DI284"/>
  <c r="DJ284"/>
  <c r="DK284"/>
  <c r="A285"/>
  <c r="B285"/>
  <c r="C285"/>
  <c r="D285"/>
  <c r="E285"/>
  <c r="F285"/>
  <c r="G285"/>
  <c r="H285"/>
  <c r="I285"/>
  <c r="J285"/>
  <c r="K285"/>
  <c r="L285"/>
  <c r="M285"/>
  <c r="N285"/>
  <c r="O285"/>
  <c r="P285"/>
  <c r="R285"/>
  <c r="S285"/>
  <c r="U285"/>
  <c r="V285"/>
  <c r="W285"/>
  <c r="X285"/>
  <c r="Y285"/>
  <c r="AB285"/>
  <c r="AC285"/>
  <c r="AD285"/>
  <c r="AE285"/>
  <c r="AF285"/>
  <c r="AH285"/>
  <c r="AI285"/>
  <c r="AK285"/>
  <c r="AM285"/>
  <c r="AN285"/>
  <c r="AO285"/>
  <c r="AP285"/>
  <c r="AQ285"/>
  <c r="AR32" i="16"/>
  <c r="AR285" i="49"/>
  <c r="AS285"/>
  <c r="AT285"/>
  <c r="AU285"/>
  <c r="AV285"/>
  <c r="AW285"/>
  <c r="AX285"/>
  <c r="AY285"/>
  <c r="AZ285"/>
  <c r="BA285"/>
  <c r="BB285"/>
  <c r="BD285"/>
  <c r="BE285"/>
  <c r="BF285"/>
  <c r="BG285"/>
  <c r="BH285"/>
  <c r="BI285"/>
  <c r="BJ285"/>
  <c r="BL285"/>
  <c r="BM285"/>
  <c r="BN285"/>
  <c r="BO285"/>
  <c r="BP285"/>
  <c r="BR285"/>
  <c r="BS285"/>
  <c r="BT285"/>
  <c r="BU285"/>
  <c r="BV285"/>
  <c r="BW285"/>
  <c r="BZ285"/>
  <c r="CA285"/>
  <c r="CB285"/>
  <c r="CC285"/>
  <c r="CD285"/>
  <c r="CE285"/>
  <c r="CF285"/>
  <c r="CG285"/>
  <c r="CH285"/>
  <c r="CI285"/>
  <c r="CJ285"/>
  <c r="CK285"/>
  <c r="CM285"/>
  <c r="CN285"/>
  <c r="CO285"/>
  <c r="CP285"/>
  <c r="CQ285"/>
  <c r="CR285"/>
  <c r="CS285"/>
  <c r="CT285"/>
  <c r="CU285"/>
  <c r="CV285"/>
  <c r="CW285"/>
  <c r="CX285"/>
  <c r="CZ285"/>
  <c r="DA285"/>
  <c r="DB285"/>
  <c r="DC285"/>
  <c r="DD285"/>
  <c r="DE285"/>
  <c r="DF285"/>
  <c r="DG285"/>
  <c r="DH285"/>
  <c r="DI285"/>
  <c r="DJ285"/>
  <c r="DK285"/>
  <c r="A286"/>
  <c r="B286"/>
  <c r="C286"/>
  <c r="D286"/>
  <c r="E286"/>
  <c r="F286"/>
  <c r="G286"/>
  <c r="H286"/>
  <c r="I286"/>
  <c r="J286"/>
  <c r="K286"/>
  <c r="L286"/>
  <c r="M286"/>
  <c r="N286"/>
  <c r="O286"/>
  <c r="P286"/>
  <c r="R286"/>
  <c r="S286"/>
  <c r="U286"/>
  <c r="V286"/>
  <c r="W286"/>
  <c r="X286"/>
  <c r="Y286"/>
  <c r="AA286"/>
  <c r="AB286"/>
  <c r="AC286"/>
  <c r="AE286"/>
  <c r="AF286"/>
  <c r="AH286"/>
  <c r="AI286"/>
  <c r="AK286"/>
  <c r="AM286"/>
  <c r="AS286"/>
  <c r="AT286"/>
  <c r="AU286"/>
  <c r="AV286"/>
  <c r="AW286"/>
  <c r="AX286"/>
  <c r="AY286"/>
  <c r="AZ286"/>
  <c r="BA286"/>
  <c r="BB286"/>
  <c r="BD286"/>
  <c r="BE286"/>
  <c r="BF286"/>
  <c r="BG286"/>
  <c r="BH286"/>
  <c r="BI286"/>
  <c r="BJ286"/>
  <c r="BL286"/>
  <c r="BM286"/>
  <c r="BN286"/>
  <c r="BO286"/>
  <c r="BP286"/>
  <c r="BR286"/>
  <c r="BS286"/>
  <c r="BT286"/>
  <c r="BU286"/>
  <c r="BV286"/>
  <c r="BW286"/>
  <c r="BZ286"/>
  <c r="CA286"/>
  <c r="CB286"/>
  <c r="CC286"/>
  <c r="CD286"/>
  <c r="CE286"/>
  <c r="CF286"/>
  <c r="CG286"/>
  <c r="CH286"/>
  <c r="CI286"/>
  <c r="CJ286"/>
  <c r="CK286"/>
  <c r="CM286"/>
  <c r="CN286"/>
  <c r="CO286"/>
  <c r="CP286"/>
  <c r="CQ286"/>
  <c r="CR286"/>
  <c r="CS286"/>
  <c r="CT286"/>
  <c r="CU286"/>
  <c r="CV286"/>
  <c r="CW286"/>
  <c r="CX286"/>
  <c r="CZ286"/>
  <c r="DA286"/>
  <c r="DB286"/>
  <c r="DC286"/>
  <c r="DD286"/>
  <c r="DE286"/>
  <c r="DF286"/>
  <c r="DG286"/>
  <c r="DH286"/>
  <c r="DI286"/>
  <c r="DJ286"/>
  <c r="DK286"/>
  <c r="A287"/>
  <c r="B287"/>
  <c r="C287"/>
  <c r="D287"/>
  <c r="E287"/>
  <c r="F287"/>
  <c r="G287"/>
  <c r="H287"/>
  <c r="I287"/>
  <c r="J287"/>
  <c r="K287"/>
  <c r="L287"/>
  <c r="M287"/>
  <c r="N287"/>
  <c r="O287"/>
  <c r="P287"/>
  <c r="R287"/>
  <c r="S287"/>
  <c r="T287"/>
  <c r="U287"/>
  <c r="V287"/>
  <c r="W287"/>
  <c r="X287"/>
  <c r="Y287"/>
  <c r="AA287"/>
  <c r="AB287"/>
  <c r="AC287"/>
  <c r="AD287"/>
  <c r="AE287"/>
  <c r="AF287"/>
  <c r="AH287"/>
  <c r="AI287"/>
  <c r="AK287"/>
  <c r="AM287"/>
  <c r="AN287"/>
  <c r="AO287"/>
  <c r="AP287"/>
  <c r="AQ287"/>
  <c r="AR34" i="16"/>
  <c r="AR287" i="49"/>
  <c r="AS287"/>
  <c r="AT287"/>
  <c r="AU287"/>
  <c r="AV287"/>
  <c r="AW287"/>
  <c r="AX287"/>
  <c r="AY287"/>
  <c r="AZ287"/>
  <c r="BA287"/>
  <c r="BB287"/>
  <c r="BD287"/>
  <c r="BE287"/>
  <c r="BF287"/>
  <c r="BG287"/>
  <c r="BH287"/>
  <c r="BI287"/>
  <c r="BJ287"/>
  <c r="BL287"/>
  <c r="BM287"/>
  <c r="BN287"/>
  <c r="BO287"/>
  <c r="BP287"/>
  <c r="BR287"/>
  <c r="BS287"/>
  <c r="BT287"/>
  <c r="BU287"/>
  <c r="BV287"/>
  <c r="BW287"/>
  <c r="BZ287"/>
  <c r="CA287"/>
  <c r="CB287"/>
  <c r="CC287"/>
  <c r="CD287"/>
  <c r="CE287"/>
  <c r="CF287"/>
  <c r="CG287"/>
  <c r="CH287"/>
  <c r="CI287"/>
  <c r="CJ287"/>
  <c r="CK287"/>
  <c r="CM287"/>
  <c r="CN287"/>
  <c r="CO287"/>
  <c r="CP287"/>
  <c r="CQ287"/>
  <c r="CR287"/>
  <c r="CS287"/>
  <c r="CT287"/>
  <c r="CU287"/>
  <c r="CV287"/>
  <c r="CW287"/>
  <c r="CX287"/>
  <c r="CZ287"/>
  <c r="DA287"/>
  <c r="DB287"/>
  <c r="DC287"/>
  <c r="DD287"/>
  <c r="DE287"/>
  <c r="DF287"/>
  <c r="DG287"/>
  <c r="DH287"/>
  <c r="DI287"/>
  <c r="DJ287"/>
  <c r="DK287"/>
  <c r="A288"/>
  <c r="B288"/>
  <c r="C288"/>
  <c r="D288"/>
  <c r="E288"/>
  <c r="F288"/>
  <c r="G288"/>
  <c r="I288"/>
  <c r="J288"/>
  <c r="K288"/>
  <c r="L288"/>
  <c r="M288"/>
  <c r="N288"/>
  <c r="O288"/>
  <c r="P288"/>
  <c r="R288"/>
  <c r="S288"/>
  <c r="U288"/>
  <c r="V288"/>
  <c r="W288"/>
  <c r="X288"/>
  <c r="Y288"/>
  <c r="AB288"/>
  <c r="AC288"/>
  <c r="AD288"/>
  <c r="AE288"/>
  <c r="AF288"/>
  <c r="AH288"/>
  <c r="AI288"/>
  <c r="AK288"/>
  <c r="AM288"/>
  <c r="AN288"/>
  <c r="AO288"/>
  <c r="AP288"/>
  <c r="AQ288"/>
  <c r="AS288"/>
  <c r="AT288"/>
  <c r="AU288"/>
  <c r="AV288"/>
  <c r="AW288"/>
  <c r="AX288"/>
  <c r="AY288"/>
  <c r="AZ288"/>
  <c r="BA288"/>
  <c r="BB288"/>
  <c r="BD288"/>
  <c r="BE288"/>
  <c r="BF288"/>
  <c r="BG288"/>
  <c r="BH288"/>
  <c r="BI288"/>
  <c r="BJ288"/>
  <c r="BK36" i="16"/>
  <c r="BK288" i="49" s="1"/>
  <c r="BL288"/>
  <c r="BM288"/>
  <c r="BN288"/>
  <c r="BO288"/>
  <c r="BP288"/>
  <c r="BR288"/>
  <c r="BS288"/>
  <c r="BT288"/>
  <c r="BU288"/>
  <c r="BV288"/>
  <c r="BW288"/>
  <c r="BZ288"/>
  <c r="CA288"/>
  <c r="CB288"/>
  <c r="CC288"/>
  <c r="CD288"/>
  <c r="CE288"/>
  <c r="CF288"/>
  <c r="CG288"/>
  <c r="CH288"/>
  <c r="CI288"/>
  <c r="CJ288"/>
  <c r="CK288"/>
  <c r="CM288"/>
  <c r="CN288"/>
  <c r="CO288"/>
  <c r="CP288"/>
  <c r="CQ288"/>
  <c r="CR288"/>
  <c r="CS288"/>
  <c r="CT288"/>
  <c r="CU288"/>
  <c r="CV288"/>
  <c r="CW288"/>
  <c r="CX288"/>
  <c r="CZ288"/>
  <c r="DA288"/>
  <c r="DB288"/>
  <c r="DC288"/>
  <c r="DD288"/>
  <c r="DE288"/>
  <c r="DF288"/>
  <c r="DG288"/>
  <c r="DH288"/>
  <c r="DI288"/>
  <c r="DJ288"/>
  <c r="DK288"/>
  <c r="A289"/>
  <c r="B289"/>
  <c r="C289"/>
  <c r="D289"/>
  <c r="E289"/>
  <c r="F289"/>
  <c r="G289"/>
  <c r="H289"/>
  <c r="I289"/>
  <c r="J289"/>
  <c r="K289"/>
  <c r="L289"/>
  <c r="M289"/>
  <c r="N289"/>
  <c r="O289"/>
  <c r="P289"/>
  <c r="R289"/>
  <c r="S289"/>
  <c r="T289"/>
  <c r="U289"/>
  <c r="V289"/>
  <c r="W289"/>
  <c r="X289"/>
  <c r="Y289"/>
  <c r="AA289"/>
  <c r="AB289"/>
  <c r="AC289"/>
  <c r="AD289"/>
  <c r="AE289"/>
  <c r="AF289"/>
  <c r="AH289"/>
  <c r="AI289"/>
  <c r="AK289"/>
  <c r="AM289"/>
  <c r="AN289"/>
  <c r="AO289"/>
  <c r="AP289"/>
  <c r="AQ289"/>
  <c r="AS289"/>
  <c r="AT289"/>
  <c r="AU289"/>
  <c r="AV289"/>
  <c r="AW289"/>
  <c r="AX289"/>
  <c r="AY289"/>
  <c r="AZ289"/>
  <c r="BA289"/>
  <c r="BB289"/>
  <c r="BD289"/>
  <c r="BE289"/>
  <c r="BF289"/>
  <c r="BG289"/>
  <c r="BH289"/>
  <c r="BI289"/>
  <c r="BJ289"/>
  <c r="BK37" i="16"/>
  <c r="BK289" i="49"/>
  <c r="BL289"/>
  <c r="BM289"/>
  <c r="BN289"/>
  <c r="BO289"/>
  <c r="BP289"/>
  <c r="BR289"/>
  <c r="BS289"/>
  <c r="BT289"/>
  <c r="BU289"/>
  <c r="BV289"/>
  <c r="BW289"/>
  <c r="BZ289"/>
  <c r="CA289"/>
  <c r="CB289"/>
  <c r="CC289"/>
  <c r="CD289"/>
  <c r="CE289"/>
  <c r="CF289"/>
  <c r="CG289"/>
  <c r="CH289"/>
  <c r="CI289"/>
  <c r="CJ289"/>
  <c r="CK289"/>
  <c r="CM289"/>
  <c r="CN289"/>
  <c r="CO289"/>
  <c r="CP289"/>
  <c r="CQ289"/>
  <c r="CR289"/>
  <c r="CS289"/>
  <c r="CT289"/>
  <c r="CU289"/>
  <c r="CV289"/>
  <c r="CW289"/>
  <c r="CX289"/>
  <c r="CZ289"/>
  <c r="DA289"/>
  <c r="DB289"/>
  <c r="DC289"/>
  <c r="DD289"/>
  <c r="DE289"/>
  <c r="DF289"/>
  <c r="DG289"/>
  <c r="DH289"/>
  <c r="DI289"/>
  <c r="DJ289"/>
  <c r="DK289"/>
  <c r="A290"/>
  <c r="B290"/>
  <c r="C290"/>
  <c r="D290"/>
  <c r="E290"/>
  <c r="F290"/>
  <c r="G290"/>
  <c r="H290"/>
  <c r="I290"/>
  <c r="J290"/>
  <c r="K290"/>
  <c r="L290"/>
  <c r="M290"/>
  <c r="N290"/>
  <c r="O290"/>
  <c r="P290"/>
  <c r="R290"/>
  <c r="S290"/>
  <c r="U290"/>
  <c r="V290"/>
  <c r="W290"/>
  <c r="X290"/>
  <c r="Y290"/>
  <c r="AA290"/>
  <c r="AB290"/>
  <c r="AC290"/>
  <c r="AD290"/>
  <c r="AE290"/>
  <c r="AF290"/>
  <c r="AH290"/>
  <c r="AI290"/>
  <c r="AK290"/>
  <c r="AM290"/>
  <c r="AN290"/>
  <c r="AO290"/>
  <c r="AP290"/>
  <c r="AQ290"/>
  <c r="AR38" i="16"/>
  <c r="AR290" i="49" s="1"/>
  <c r="AS290"/>
  <c r="AT290"/>
  <c r="AU290"/>
  <c r="AV290"/>
  <c r="AW290"/>
  <c r="AX290"/>
  <c r="AY290"/>
  <c r="AZ290"/>
  <c r="BA290"/>
  <c r="BB290"/>
  <c r="BD290"/>
  <c r="BE290"/>
  <c r="BF290"/>
  <c r="BG290"/>
  <c r="BH290"/>
  <c r="BI290"/>
  <c r="BJ290"/>
  <c r="BK38" i="16"/>
  <c r="BK290" i="49" s="1"/>
  <c r="BL290"/>
  <c r="BM290"/>
  <c r="BN290"/>
  <c r="BO290"/>
  <c r="BP290"/>
  <c r="BR290"/>
  <c r="BS290"/>
  <c r="BT290"/>
  <c r="BU290"/>
  <c r="BV290"/>
  <c r="BW290"/>
  <c r="BZ290"/>
  <c r="CA290"/>
  <c r="CB290"/>
  <c r="CC290"/>
  <c r="CD290"/>
  <c r="CE290"/>
  <c r="CF290"/>
  <c r="CG290"/>
  <c r="CH290"/>
  <c r="CI290"/>
  <c r="CJ290"/>
  <c r="CK290"/>
  <c r="CM290"/>
  <c r="CN290"/>
  <c r="CO290"/>
  <c r="CP290"/>
  <c r="CQ290"/>
  <c r="CR290"/>
  <c r="CS290"/>
  <c r="CT290"/>
  <c r="CU290"/>
  <c r="CV290"/>
  <c r="CW290"/>
  <c r="CX290"/>
  <c r="CZ290"/>
  <c r="DA290"/>
  <c r="DB290"/>
  <c r="DC290"/>
  <c r="DD290"/>
  <c r="DE290"/>
  <c r="DF290"/>
  <c r="DG290"/>
  <c r="DH290"/>
  <c r="DI290"/>
  <c r="DJ290"/>
  <c r="DK290"/>
  <c r="A291"/>
  <c r="B291"/>
  <c r="C291"/>
  <c r="D291"/>
  <c r="E291"/>
  <c r="F291"/>
  <c r="G291"/>
  <c r="H291"/>
  <c r="I291"/>
  <c r="J291"/>
  <c r="K291"/>
  <c r="L291"/>
  <c r="M291"/>
  <c r="N291"/>
  <c r="O291"/>
  <c r="P291"/>
  <c r="R291"/>
  <c r="S291"/>
  <c r="U291"/>
  <c r="V291"/>
  <c r="W291"/>
  <c r="X291"/>
  <c r="Y291"/>
  <c r="AA291"/>
  <c r="AB291"/>
  <c r="AC291"/>
  <c r="AD291"/>
  <c r="AE291"/>
  <c r="AF291"/>
  <c r="AH291"/>
  <c r="AI291"/>
  <c r="AK291"/>
  <c r="AM291"/>
  <c r="AN291"/>
  <c r="AO291"/>
  <c r="AP291"/>
  <c r="AQ291"/>
  <c r="AR291"/>
  <c r="AS291"/>
  <c r="AT291"/>
  <c r="AU291"/>
  <c r="AV291"/>
  <c r="AW291"/>
  <c r="AX291"/>
  <c r="AY291"/>
  <c r="AZ291"/>
  <c r="BA291"/>
  <c r="BB291"/>
  <c r="BD291"/>
  <c r="BE291"/>
  <c r="BF291"/>
  <c r="BG291"/>
  <c r="BH291"/>
  <c r="BI291"/>
  <c r="BJ291"/>
  <c r="BK39" i="16"/>
  <c r="BK291" i="49"/>
  <c r="BL291"/>
  <c r="BM291"/>
  <c r="BN291"/>
  <c r="BO291"/>
  <c r="BP291"/>
  <c r="BR291"/>
  <c r="BS291"/>
  <c r="BT291"/>
  <c r="BU291"/>
  <c r="BV291"/>
  <c r="BW291"/>
  <c r="BZ291"/>
  <c r="CA291"/>
  <c r="CB291"/>
  <c r="CC291"/>
  <c r="CD291"/>
  <c r="CE291"/>
  <c r="CF291"/>
  <c r="CG291"/>
  <c r="CH291"/>
  <c r="CI291"/>
  <c r="CJ291"/>
  <c r="CK291"/>
  <c r="CM291"/>
  <c r="CN291"/>
  <c r="CO291"/>
  <c r="CP291"/>
  <c r="CQ291"/>
  <c r="CR291"/>
  <c r="CS291"/>
  <c r="CT291"/>
  <c r="CU291"/>
  <c r="CV291"/>
  <c r="CW291"/>
  <c r="CX291"/>
  <c r="CZ291"/>
  <c r="DA291"/>
  <c r="DB291"/>
  <c r="DC291"/>
  <c r="DD291"/>
  <c r="DE291"/>
  <c r="DF291"/>
  <c r="DG291"/>
  <c r="DH291"/>
  <c r="DI291"/>
  <c r="DJ291"/>
  <c r="DK291"/>
  <c r="A292"/>
  <c r="B292"/>
  <c r="C292"/>
  <c r="D292"/>
  <c r="E292"/>
  <c r="F292"/>
  <c r="G292"/>
  <c r="H292"/>
  <c r="I292"/>
  <c r="J292"/>
  <c r="K292"/>
  <c r="L292"/>
  <c r="M292"/>
  <c r="N292"/>
  <c r="O292"/>
  <c r="P292"/>
  <c r="R292"/>
  <c r="S292"/>
  <c r="U292"/>
  <c r="V292"/>
  <c r="W292"/>
  <c r="X292"/>
  <c r="Y292"/>
  <c r="AA292"/>
  <c r="AB292"/>
  <c r="AC292"/>
  <c r="AD292"/>
  <c r="AE292"/>
  <c r="AF292"/>
  <c r="AH292"/>
  <c r="AI292"/>
  <c r="AK292"/>
  <c r="AM292"/>
  <c r="AN292"/>
  <c r="AO292"/>
  <c r="AP292"/>
  <c r="AQ292"/>
  <c r="AR292"/>
  <c r="AS292"/>
  <c r="AT292"/>
  <c r="AU292"/>
  <c r="AV292"/>
  <c r="AW292"/>
  <c r="AX292"/>
  <c r="AY292"/>
  <c r="AZ292"/>
  <c r="BA292"/>
  <c r="BB292"/>
  <c r="BD292"/>
  <c r="BE292"/>
  <c r="BF292"/>
  <c r="BG292"/>
  <c r="BH292"/>
  <c r="BI292"/>
  <c r="BJ292"/>
  <c r="BK40" i="16"/>
  <c r="BK292" i="49" s="1"/>
  <c r="BL292"/>
  <c r="BM292"/>
  <c r="BN292"/>
  <c r="BO292"/>
  <c r="BP292"/>
  <c r="BR292"/>
  <c r="BS292"/>
  <c r="BT292"/>
  <c r="BU292"/>
  <c r="BV292"/>
  <c r="BW292"/>
  <c r="BZ292"/>
  <c r="CA292"/>
  <c r="CB292"/>
  <c r="CC292"/>
  <c r="CD292"/>
  <c r="CE292"/>
  <c r="CF292"/>
  <c r="CG292"/>
  <c r="CH292"/>
  <c r="CI292"/>
  <c r="CJ292"/>
  <c r="CK292"/>
  <c r="CM292"/>
  <c r="CN292"/>
  <c r="CO292"/>
  <c r="CP292"/>
  <c r="CQ292"/>
  <c r="CR292"/>
  <c r="CS292"/>
  <c r="CT292"/>
  <c r="CU292"/>
  <c r="CV292"/>
  <c r="CW292"/>
  <c r="CX292"/>
  <c r="CZ292"/>
  <c r="DA292"/>
  <c r="DB292"/>
  <c r="DC292"/>
  <c r="DD292"/>
  <c r="DE292"/>
  <c r="DF292"/>
  <c r="DG292"/>
  <c r="DH292"/>
  <c r="DI292"/>
  <c r="DJ292"/>
  <c r="DK292"/>
  <c r="A293"/>
  <c r="B293"/>
  <c r="C293"/>
  <c r="D293"/>
  <c r="E293"/>
  <c r="F293"/>
  <c r="G293"/>
  <c r="H293"/>
  <c r="I293"/>
  <c r="J293"/>
  <c r="K293"/>
  <c r="L293"/>
  <c r="M293"/>
  <c r="N293"/>
  <c r="O293"/>
  <c r="P293"/>
  <c r="R293"/>
  <c r="S293"/>
  <c r="T293"/>
  <c r="U293"/>
  <c r="V293"/>
  <c r="W293"/>
  <c r="X293"/>
  <c r="Y293"/>
  <c r="AA293"/>
  <c r="AB293"/>
  <c r="AC293"/>
  <c r="AD293"/>
  <c r="AE293"/>
  <c r="AF293"/>
  <c r="AH293"/>
  <c r="AI293"/>
  <c r="AK293"/>
  <c r="AM293"/>
  <c r="AN293"/>
  <c r="AO293"/>
  <c r="AP293"/>
  <c r="AQ293"/>
  <c r="AR41" i="16"/>
  <c r="AR293" i="49"/>
  <c r="AS293"/>
  <c r="AT293"/>
  <c r="AU293"/>
  <c r="AV293"/>
  <c r="AW293"/>
  <c r="AX293"/>
  <c r="AY293"/>
  <c r="AZ293"/>
  <c r="BA293"/>
  <c r="BB293"/>
  <c r="BD293"/>
  <c r="BE293"/>
  <c r="BF293"/>
  <c r="BG293"/>
  <c r="BH293"/>
  <c r="BI293"/>
  <c r="BJ293"/>
  <c r="BK41" i="16"/>
  <c r="BK293" i="49" s="1"/>
  <c r="BL293"/>
  <c r="BM293"/>
  <c r="BN293"/>
  <c r="BO293"/>
  <c r="BP293"/>
  <c r="BR293"/>
  <c r="BS293"/>
  <c r="BT293"/>
  <c r="BU293"/>
  <c r="BV293"/>
  <c r="BW293"/>
  <c r="BZ293"/>
  <c r="CA293"/>
  <c r="CB293"/>
  <c r="CC293"/>
  <c r="CD293"/>
  <c r="CE293"/>
  <c r="CF293"/>
  <c r="CG293"/>
  <c r="CH293"/>
  <c r="CI293"/>
  <c r="CJ293"/>
  <c r="CK293"/>
  <c r="CM293"/>
  <c r="CN293"/>
  <c r="CO293"/>
  <c r="CP293"/>
  <c r="CQ293"/>
  <c r="CR293"/>
  <c r="CS293"/>
  <c r="CT293"/>
  <c r="CU293"/>
  <c r="CV293"/>
  <c r="CW293"/>
  <c r="CX293"/>
  <c r="CY293"/>
  <c r="CZ293"/>
  <c r="DA293"/>
  <c r="DB293"/>
  <c r="DC293"/>
  <c r="DD293"/>
  <c r="DE293"/>
  <c r="DF293"/>
  <c r="DG293"/>
  <c r="DH293"/>
  <c r="DI293"/>
  <c r="DJ293"/>
  <c r="DK293"/>
  <c r="A294"/>
  <c r="B294"/>
  <c r="C294"/>
  <c r="D294"/>
  <c r="E294"/>
  <c r="F294"/>
  <c r="G294"/>
  <c r="H294"/>
  <c r="I294"/>
  <c r="J294"/>
  <c r="K294"/>
  <c r="L294"/>
  <c r="M294"/>
  <c r="N294"/>
  <c r="O294"/>
  <c r="P294"/>
  <c r="R294"/>
  <c r="S294"/>
  <c r="U294"/>
  <c r="V294"/>
  <c r="W294"/>
  <c r="X294"/>
  <c r="Y294"/>
  <c r="AA294"/>
  <c r="AB294"/>
  <c r="AC294"/>
  <c r="AD294"/>
  <c r="AE294"/>
  <c r="AF294"/>
  <c r="AH294"/>
  <c r="AI294"/>
  <c r="AK294"/>
  <c r="AM294"/>
  <c r="AN294"/>
  <c r="AO294"/>
  <c r="AP294"/>
  <c r="AQ294"/>
  <c r="AR42" i="16"/>
  <c r="AR294" i="49"/>
  <c r="AS294"/>
  <c r="AT294"/>
  <c r="AU294"/>
  <c r="AV294"/>
  <c r="AW294"/>
  <c r="AX294"/>
  <c r="AY294"/>
  <c r="AZ294"/>
  <c r="BA294"/>
  <c r="BB294"/>
  <c r="BD294"/>
  <c r="BE294"/>
  <c r="BF294"/>
  <c r="BG294"/>
  <c r="BH294"/>
  <c r="BI294"/>
  <c r="BJ294"/>
  <c r="BK42" i="16"/>
  <c r="BK294" i="49" s="1"/>
  <c r="BL294"/>
  <c r="BM294"/>
  <c r="BN294"/>
  <c r="BO294"/>
  <c r="BP294"/>
  <c r="BR294"/>
  <c r="BS294"/>
  <c r="BT294"/>
  <c r="BU294"/>
  <c r="BV294"/>
  <c r="BW294"/>
  <c r="BZ294"/>
  <c r="CA294"/>
  <c r="CB294"/>
  <c r="CC294"/>
  <c r="CD294"/>
  <c r="CE294"/>
  <c r="CF294"/>
  <c r="CG294"/>
  <c r="CH294"/>
  <c r="CI294"/>
  <c r="CJ294"/>
  <c r="CK294"/>
  <c r="CM294"/>
  <c r="CN294"/>
  <c r="CO294"/>
  <c r="CP294"/>
  <c r="CQ294"/>
  <c r="CR294"/>
  <c r="CS294"/>
  <c r="CT294"/>
  <c r="CU294"/>
  <c r="CV294"/>
  <c r="CW294"/>
  <c r="CX294"/>
  <c r="CZ294"/>
  <c r="DA294"/>
  <c r="DB294"/>
  <c r="DC294"/>
  <c r="DD294"/>
  <c r="DE294"/>
  <c r="DF294"/>
  <c r="DG294"/>
  <c r="DH294"/>
  <c r="DI294"/>
  <c r="DJ294"/>
  <c r="DK294"/>
  <c r="A295"/>
  <c r="B295"/>
  <c r="C295"/>
  <c r="D295"/>
  <c r="E295"/>
  <c r="F295"/>
  <c r="G295"/>
  <c r="H295"/>
  <c r="I295"/>
  <c r="J295"/>
  <c r="K295"/>
  <c r="L295"/>
  <c r="M295"/>
  <c r="N295"/>
  <c r="O295"/>
  <c r="P295"/>
  <c r="R295"/>
  <c r="S295"/>
  <c r="U295"/>
  <c r="V295"/>
  <c r="W295"/>
  <c r="X295"/>
  <c r="Y295"/>
  <c r="AA295"/>
  <c r="AB295"/>
  <c r="AC295"/>
  <c r="AD295"/>
  <c r="AE295"/>
  <c r="AF295"/>
  <c r="AH295"/>
  <c r="AI295"/>
  <c r="AK295"/>
  <c r="AM295"/>
  <c r="AN295"/>
  <c r="AO295"/>
  <c r="AP295"/>
  <c r="AQ295"/>
  <c r="AR43" i="16"/>
  <c r="AR295" i="49" s="1"/>
  <c r="AS295"/>
  <c r="AT295"/>
  <c r="AU295"/>
  <c r="AV295"/>
  <c r="AW295"/>
  <c r="AX295"/>
  <c r="AY295"/>
  <c r="AZ295"/>
  <c r="BA295"/>
  <c r="BB295"/>
  <c r="BD295"/>
  <c r="BE295"/>
  <c r="BF295"/>
  <c r="BG295"/>
  <c r="BH295"/>
  <c r="BI295"/>
  <c r="BJ295"/>
  <c r="BK43" i="16"/>
  <c r="BK295" i="49"/>
  <c r="BL295"/>
  <c r="BM295"/>
  <c r="BN295"/>
  <c r="BO295"/>
  <c r="BP295"/>
  <c r="BR295"/>
  <c r="BS295"/>
  <c r="BT295"/>
  <c r="BU295"/>
  <c r="BV295"/>
  <c r="BW295"/>
  <c r="BZ295"/>
  <c r="CA295"/>
  <c r="CB295"/>
  <c r="CC295"/>
  <c r="CD295"/>
  <c r="CE295"/>
  <c r="CF295"/>
  <c r="CG295"/>
  <c r="CH295"/>
  <c r="CI295"/>
  <c r="CJ295"/>
  <c r="CK295"/>
  <c r="CM295"/>
  <c r="CN295"/>
  <c r="CO295"/>
  <c r="CP295"/>
  <c r="CQ295"/>
  <c r="CR295"/>
  <c r="CS295"/>
  <c r="CT295"/>
  <c r="CU295"/>
  <c r="CV295"/>
  <c r="CW295"/>
  <c r="CX295"/>
  <c r="CZ295"/>
  <c r="DA295"/>
  <c r="DB295"/>
  <c r="DC295"/>
  <c r="DD295"/>
  <c r="DE295"/>
  <c r="DF295"/>
  <c r="DG295"/>
  <c r="DH295"/>
  <c r="DI295"/>
  <c r="DJ295"/>
  <c r="DK295"/>
  <c r="A296"/>
  <c r="B296"/>
  <c r="C296"/>
  <c r="D296"/>
  <c r="E296"/>
  <c r="F296"/>
  <c r="G296"/>
  <c r="H296"/>
  <c r="I296"/>
  <c r="J296"/>
  <c r="K296"/>
  <c r="L296"/>
  <c r="M296"/>
  <c r="N296"/>
  <c r="O296"/>
  <c r="P296"/>
  <c r="R296"/>
  <c r="S296"/>
  <c r="U296"/>
  <c r="V296"/>
  <c r="W296"/>
  <c r="X296"/>
  <c r="Y296"/>
  <c r="AA296"/>
  <c r="AB296"/>
  <c r="AC296"/>
  <c r="AD296"/>
  <c r="AE296"/>
  <c r="AF296"/>
  <c r="AH296"/>
  <c r="AI296"/>
  <c r="AK296"/>
  <c r="AM296"/>
  <c r="AN296"/>
  <c r="AO296"/>
  <c r="AP296"/>
  <c r="AQ296"/>
  <c r="AR44" i="16"/>
  <c r="AR296" i="49" s="1"/>
  <c r="AS296"/>
  <c r="AT296"/>
  <c r="AU296"/>
  <c r="AV296"/>
  <c r="AW296"/>
  <c r="AX296"/>
  <c r="AY296"/>
  <c r="AZ296"/>
  <c r="BA296"/>
  <c r="BB296"/>
  <c r="BD296"/>
  <c r="BE296"/>
  <c r="BF296"/>
  <c r="BG296"/>
  <c r="BH296"/>
  <c r="BI296"/>
  <c r="BJ296"/>
  <c r="BK44" i="16"/>
  <c r="BK296" i="49" s="1"/>
  <c r="BL296"/>
  <c r="BM296"/>
  <c r="BN296"/>
  <c r="BO296"/>
  <c r="BP296"/>
  <c r="BR296"/>
  <c r="BS296"/>
  <c r="BT296"/>
  <c r="BU296"/>
  <c r="BV296"/>
  <c r="BW296"/>
  <c r="BZ296"/>
  <c r="CA296"/>
  <c r="CB296"/>
  <c r="CC296"/>
  <c r="CD296"/>
  <c r="CE296"/>
  <c r="CF296"/>
  <c r="CG296"/>
  <c r="CH296"/>
  <c r="CI296"/>
  <c r="CJ296"/>
  <c r="CK296"/>
  <c r="CM296"/>
  <c r="CN296"/>
  <c r="CO296"/>
  <c r="CP296"/>
  <c r="CQ296"/>
  <c r="CR296"/>
  <c r="CS296"/>
  <c r="CT296"/>
  <c r="CU296"/>
  <c r="CV296"/>
  <c r="CW296"/>
  <c r="CX296"/>
  <c r="CZ296"/>
  <c r="DA296"/>
  <c r="DB296"/>
  <c r="DC296"/>
  <c r="DD296"/>
  <c r="DE296"/>
  <c r="DF296"/>
  <c r="DG296"/>
  <c r="DH296"/>
  <c r="DI296"/>
  <c r="DJ296"/>
  <c r="DK296"/>
  <c r="A297"/>
  <c r="B297"/>
  <c r="C297"/>
  <c r="D297"/>
  <c r="E297"/>
  <c r="F297"/>
  <c r="G297"/>
  <c r="H297"/>
  <c r="I297"/>
  <c r="J297"/>
  <c r="K297"/>
  <c r="L297"/>
  <c r="M297"/>
  <c r="N297"/>
  <c r="O297"/>
  <c r="P297"/>
  <c r="R297"/>
  <c r="S297"/>
  <c r="U297"/>
  <c r="V297"/>
  <c r="W297"/>
  <c r="X297"/>
  <c r="Y297"/>
  <c r="AA297"/>
  <c r="AB297"/>
  <c r="AC297"/>
  <c r="AD297"/>
  <c r="AE297"/>
  <c r="AF297"/>
  <c r="AH297"/>
  <c r="AI297"/>
  <c r="AK297"/>
  <c r="AM297"/>
  <c r="AN297"/>
  <c r="AO297"/>
  <c r="AP297"/>
  <c r="AQ297"/>
  <c r="AR45" i="16"/>
  <c r="AR297" i="49" s="1"/>
  <c r="AS297"/>
  <c r="AT297"/>
  <c r="AU297"/>
  <c r="AV297"/>
  <c r="AW297"/>
  <c r="AX297"/>
  <c r="AY297"/>
  <c r="AZ297"/>
  <c r="BA297"/>
  <c r="BB297"/>
  <c r="BD297"/>
  <c r="BE297"/>
  <c r="BF297"/>
  <c r="BG297"/>
  <c r="BH297"/>
  <c r="BI297"/>
  <c r="BJ297"/>
  <c r="BK45" i="16"/>
  <c r="BK297" i="49" s="1"/>
  <c r="BL297"/>
  <c r="BM297"/>
  <c r="BN297"/>
  <c r="BO297"/>
  <c r="BP297"/>
  <c r="BR297"/>
  <c r="BS297"/>
  <c r="BT297"/>
  <c r="BU297"/>
  <c r="BV297"/>
  <c r="BW297"/>
  <c r="BZ297"/>
  <c r="CA297"/>
  <c r="CB297"/>
  <c r="CC297"/>
  <c r="CD297"/>
  <c r="CE297"/>
  <c r="CF297"/>
  <c r="CG297"/>
  <c r="CH297"/>
  <c r="CI297"/>
  <c r="CJ297"/>
  <c r="CK297"/>
  <c r="CM297"/>
  <c r="CN297"/>
  <c r="CO297"/>
  <c r="CP297"/>
  <c r="CQ297"/>
  <c r="CR297"/>
  <c r="CS297"/>
  <c r="CT297"/>
  <c r="CU297"/>
  <c r="CV297"/>
  <c r="CW297"/>
  <c r="CX297"/>
  <c r="CZ297"/>
  <c r="DA297"/>
  <c r="DB297"/>
  <c r="DC297"/>
  <c r="DD297"/>
  <c r="DE297"/>
  <c r="DF297"/>
  <c r="DG297"/>
  <c r="DH297"/>
  <c r="DI297"/>
  <c r="DJ297"/>
  <c r="DK297"/>
  <c r="A298"/>
  <c r="B298"/>
  <c r="C298"/>
  <c r="D298"/>
  <c r="E298"/>
  <c r="F298"/>
  <c r="G298"/>
  <c r="H298"/>
  <c r="I298"/>
  <c r="J298"/>
  <c r="K298"/>
  <c r="L298"/>
  <c r="M298"/>
  <c r="N298"/>
  <c r="O298"/>
  <c r="P298"/>
  <c r="R298"/>
  <c r="S298"/>
  <c r="U298"/>
  <c r="V298"/>
  <c r="W298"/>
  <c r="X298"/>
  <c r="Y298"/>
  <c r="AA298"/>
  <c r="AB298"/>
  <c r="AC298"/>
  <c r="AD298"/>
  <c r="AE298"/>
  <c r="AF298"/>
  <c r="AH298"/>
  <c r="AI298"/>
  <c r="AK298"/>
  <c r="AM298"/>
  <c r="AN298"/>
  <c r="AO298"/>
  <c r="AP298"/>
  <c r="AQ298"/>
  <c r="AR46" i="16"/>
  <c r="AS298" i="49"/>
  <c r="AT298"/>
  <c r="AU298"/>
  <c r="AV298"/>
  <c r="AW298"/>
  <c r="AX298"/>
  <c r="AY298"/>
  <c r="AZ298"/>
  <c r="BA298"/>
  <c r="BB298"/>
  <c r="BD298"/>
  <c r="BE298"/>
  <c r="BF298"/>
  <c r="BG298"/>
  <c r="BH298"/>
  <c r="BI298"/>
  <c r="BJ298"/>
  <c r="BK46" i="16"/>
  <c r="BK298" i="49"/>
  <c r="BL298"/>
  <c r="BM298"/>
  <c r="BN298"/>
  <c r="BO298"/>
  <c r="BP298"/>
  <c r="BR298"/>
  <c r="BS298"/>
  <c r="BT298"/>
  <c r="BU298"/>
  <c r="BV298"/>
  <c r="BW298"/>
  <c r="BZ298"/>
  <c r="CA298"/>
  <c r="CB298"/>
  <c r="CC298"/>
  <c r="CD298"/>
  <c r="CE298"/>
  <c r="CF298"/>
  <c r="CG298"/>
  <c r="CH298"/>
  <c r="CI298"/>
  <c r="CJ298"/>
  <c r="CK298"/>
  <c r="CM298"/>
  <c r="CN298"/>
  <c r="CO298"/>
  <c r="CP298"/>
  <c r="CQ298"/>
  <c r="CR298"/>
  <c r="CS298"/>
  <c r="CT298"/>
  <c r="CU298"/>
  <c r="CV298"/>
  <c r="CW298"/>
  <c r="CX298"/>
  <c r="CZ298"/>
  <c r="DA298"/>
  <c r="DB298"/>
  <c r="DC298"/>
  <c r="DD298"/>
  <c r="DE298"/>
  <c r="DF298"/>
  <c r="DG298"/>
  <c r="DH298"/>
  <c r="DI298"/>
  <c r="DJ298"/>
  <c r="DK298"/>
  <c r="A299"/>
  <c r="B299"/>
  <c r="C299"/>
  <c r="D299"/>
  <c r="E299"/>
  <c r="F299"/>
  <c r="G299"/>
  <c r="H299"/>
  <c r="I299"/>
  <c r="J299"/>
  <c r="K299"/>
  <c r="L299"/>
  <c r="M299"/>
  <c r="N299"/>
  <c r="O299"/>
  <c r="P299"/>
  <c r="R299"/>
  <c r="S299"/>
  <c r="U299"/>
  <c r="V299"/>
  <c r="W299"/>
  <c r="X299"/>
  <c r="Y299"/>
  <c r="AA299"/>
  <c r="AB299"/>
  <c r="AC299"/>
  <c r="AD299"/>
  <c r="AE299"/>
  <c r="AF299"/>
  <c r="AH299"/>
  <c r="AI299"/>
  <c r="AK299"/>
  <c r="AM299"/>
  <c r="AN299"/>
  <c r="AO299"/>
  <c r="AP299"/>
  <c r="AQ299"/>
  <c r="AR47" i="16"/>
  <c r="AR299" i="49"/>
  <c r="AS299"/>
  <c r="AT299"/>
  <c r="AU299"/>
  <c r="AV299"/>
  <c r="AW299"/>
  <c r="AX299"/>
  <c r="AY299"/>
  <c r="AZ299"/>
  <c r="BA299"/>
  <c r="BB299"/>
  <c r="BD299"/>
  <c r="BE299"/>
  <c r="BF299"/>
  <c r="BG299"/>
  <c r="BH299"/>
  <c r="BI299"/>
  <c r="BJ299"/>
  <c r="BK47" i="16"/>
  <c r="BK299" i="49" s="1"/>
  <c r="BL299"/>
  <c r="BM299"/>
  <c r="BN299"/>
  <c r="BO299"/>
  <c r="BP299"/>
  <c r="BR299"/>
  <c r="BS299"/>
  <c r="BT299"/>
  <c r="BU299"/>
  <c r="BV299"/>
  <c r="BW299"/>
  <c r="BZ299"/>
  <c r="CA299"/>
  <c r="CB299"/>
  <c r="CC299"/>
  <c r="CD299"/>
  <c r="CE299"/>
  <c r="CF299"/>
  <c r="CG299"/>
  <c r="CH299"/>
  <c r="CI299"/>
  <c r="CJ299"/>
  <c r="CK299"/>
  <c r="CM299"/>
  <c r="CN299"/>
  <c r="CO299"/>
  <c r="CP299"/>
  <c r="CQ299"/>
  <c r="CR299"/>
  <c r="CS299"/>
  <c r="CT299"/>
  <c r="CU299"/>
  <c r="CV299"/>
  <c r="CW299"/>
  <c r="CX299"/>
  <c r="CZ299"/>
  <c r="DA299"/>
  <c r="DB299"/>
  <c r="DC299"/>
  <c r="DD299"/>
  <c r="DE299"/>
  <c r="DF299"/>
  <c r="DG299"/>
  <c r="DH299"/>
  <c r="DI299"/>
  <c r="DJ299"/>
  <c r="DK299"/>
  <c r="A300"/>
  <c r="B300"/>
  <c r="C300"/>
  <c r="D300"/>
  <c r="E300"/>
  <c r="F300"/>
  <c r="G300"/>
  <c r="H300"/>
  <c r="I300"/>
  <c r="J300"/>
  <c r="K300"/>
  <c r="L300"/>
  <c r="M300"/>
  <c r="N300"/>
  <c r="O300"/>
  <c r="P300"/>
  <c r="R300"/>
  <c r="S300"/>
  <c r="U300"/>
  <c r="V300"/>
  <c r="W300"/>
  <c r="X300"/>
  <c r="Y300"/>
  <c r="AA300"/>
  <c r="AB300"/>
  <c r="AC300"/>
  <c r="AD300"/>
  <c r="AE300"/>
  <c r="AF300"/>
  <c r="AH300"/>
  <c r="AI300"/>
  <c r="AK300"/>
  <c r="AM300"/>
  <c r="AN300"/>
  <c r="AO300"/>
  <c r="AP300"/>
  <c r="AQ300"/>
  <c r="AR48" i="16"/>
  <c r="AR300" i="49" s="1"/>
  <c r="AS300"/>
  <c r="AT300"/>
  <c r="AU300"/>
  <c r="AV300"/>
  <c r="AW300"/>
  <c r="AX300"/>
  <c r="AY300"/>
  <c r="AZ300"/>
  <c r="BA300"/>
  <c r="BB300"/>
  <c r="BD300"/>
  <c r="BE300"/>
  <c r="BF300"/>
  <c r="BG300"/>
  <c r="BH300"/>
  <c r="BI300"/>
  <c r="BJ300"/>
  <c r="BK48" i="16"/>
  <c r="BK300" i="49" s="1"/>
  <c r="BL300"/>
  <c r="BM300"/>
  <c r="BN300"/>
  <c r="BO300"/>
  <c r="BP300"/>
  <c r="BR300"/>
  <c r="BS300"/>
  <c r="BT300"/>
  <c r="BU300"/>
  <c r="BV300"/>
  <c r="BW300"/>
  <c r="BZ300"/>
  <c r="CA300"/>
  <c r="CB300"/>
  <c r="CC300"/>
  <c r="CD300"/>
  <c r="CE300"/>
  <c r="CF300"/>
  <c r="CG300"/>
  <c r="CH300"/>
  <c r="CI300"/>
  <c r="CJ300"/>
  <c r="CK300"/>
  <c r="CM300"/>
  <c r="CN300"/>
  <c r="CO300"/>
  <c r="CP300"/>
  <c r="CQ300"/>
  <c r="CR300"/>
  <c r="CS300"/>
  <c r="CT300"/>
  <c r="CU300"/>
  <c r="CV300"/>
  <c r="CW300"/>
  <c r="CX300"/>
  <c r="CZ300"/>
  <c r="DA300"/>
  <c r="DB300"/>
  <c r="DC300"/>
  <c r="DD300"/>
  <c r="DE300"/>
  <c r="DF300"/>
  <c r="DG300"/>
  <c r="DH300"/>
  <c r="DI300"/>
  <c r="DJ300"/>
  <c r="DK300"/>
  <c r="A301"/>
  <c r="B301"/>
  <c r="C301"/>
  <c r="D301"/>
  <c r="E301"/>
  <c r="F301"/>
  <c r="G301"/>
  <c r="H301"/>
  <c r="I301"/>
  <c r="J301"/>
  <c r="K301"/>
  <c r="L301"/>
  <c r="M301"/>
  <c r="N301"/>
  <c r="O301"/>
  <c r="P301"/>
  <c r="R301"/>
  <c r="S301"/>
  <c r="U301"/>
  <c r="V301"/>
  <c r="W301"/>
  <c r="X301"/>
  <c r="Y301"/>
  <c r="AA301"/>
  <c r="AB301"/>
  <c r="AC301"/>
  <c r="AD301"/>
  <c r="AE301"/>
  <c r="AF301"/>
  <c r="AH301"/>
  <c r="AI301"/>
  <c r="AK301"/>
  <c r="AM301"/>
  <c r="AN301"/>
  <c r="AO301"/>
  <c r="AP301"/>
  <c r="AQ301"/>
  <c r="AR49" i="16"/>
  <c r="AR301" i="49" s="1"/>
  <c r="AS301"/>
  <c r="AT301"/>
  <c r="AU301"/>
  <c r="AV301"/>
  <c r="AW301"/>
  <c r="AX301"/>
  <c r="AY301"/>
  <c r="AZ301"/>
  <c r="BA301"/>
  <c r="BB301"/>
  <c r="BD301"/>
  <c r="BE301"/>
  <c r="BF301"/>
  <c r="BG301"/>
  <c r="BH301"/>
  <c r="BI301"/>
  <c r="BJ301"/>
  <c r="BK49" i="16"/>
  <c r="BL301" i="49"/>
  <c r="BM301"/>
  <c r="BN301"/>
  <c r="BO301"/>
  <c r="BP301"/>
  <c r="BR301"/>
  <c r="BS301"/>
  <c r="BT301"/>
  <c r="BU301"/>
  <c r="BV301"/>
  <c r="BW301"/>
  <c r="BZ301"/>
  <c r="CA301"/>
  <c r="CB301"/>
  <c r="CC301"/>
  <c r="CD301"/>
  <c r="CE301"/>
  <c r="CF301"/>
  <c r="CG301"/>
  <c r="CH301"/>
  <c r="CI301"/>
  <c r="CJ301"/>
  <c r="CK301"/>
  <c r="CM301"/>
  <c r="CN301"/>
  <c r="CO301"/>
  <c r="CP301"/>
  <c r="CQ301"/>
  <c r="CR301"/>
  <c r="CS301"/>
  <c r="CT301"/>
  <c r="CU301"/>
  <c r="CV301"/>
  <c r="CW301"/>
  <c r="CX301"/>
  <c r="CZ301"/>
  <c r="DA301"/>
  <c r="DB301"/>
  <c r="DC301"/>
  <c r="DD301"/>
  <c r="DE301"/>
  <c r="DF301"/>
  <c r="DG301"/>
  <c r="DH301"/>
  <c r="DI301"/>
  <c r="DJ301"/>
  <c r="DK301"/>
  <c r="A302"/>
  <c r="B302"/>
  <c r="C302"/>
  <c r="D302"/>
  <c r="E302"/>
  <c r="F302"/>
  <c r="G302"/>
  <c r="H302"/>
  <c r="I302"/>
  <c r="J302"/>
  <c r="K302"/>
  <c r="L302"/>
  <c r="M302"/>
  <c r="N302"/>
  <c r="O302"/>
  <c r="P302"/>
  <c r="R302"/>
  <c r="S302"/>
  <c r="U302"/>
  <c r="V302"/>
  <c r="W302"/>
  <c r="X302"/>
  <c r="Y302"/>
  <c r="AA302"/>
  <c r="AB302"/>
  <c r="AC302"/>
  <c r="AD302"/>
  <c r="AE302"/>
  <c r="AF302"/>
  <c r="AH302"/>
  <c r="AI302"/>
  <c r="AK302"/>
  <c r="AM302"/>
  <c r="AN302"/>
  <c r="AO302"/>
  <c r="AP302"/>
  <c r="AQ302"/>
  <c r="AR50" i="16"/>
  <c r="AR302" i="49"/>
  <c r="AS302"/>
  <c r="AT302"/>
  <c r="AU302"/>
  <c r="AV302"/>
  <c r="AW302"/>
  <c r="AX302"/>
  <c r="AY302"/>
  <c r="AZ302"/>
  <c r="BA302"/>
  <c r="BB302"/>
  <c r="BC302"/>
  <c r="BD302"/>
  <c r="BE302"/>
  <c r="BF302"/>
  <c r="BG302"/>
  <c r="BH302"/>
  <c r="BI302"/>
  <c r="BJ302"/>
  <c r="BK50" i="16"/>
  <c r="BL302" i="49"/>
  <c r="BM302"/>
  <c r="BN302"/>
  <c r="BO302"/>
  <c r="BP302"/>
  <c r="BR302"/>
  <c r="BS302"/>
  <c r="BT302"/>
  <c r="BU302"/>
  <c r="BV302"/>
  <c r="BW302"/>
  <c r="BZ302"/>
  <c r="CA302"/>
  <c r="CB302"/>
  <c r="CC302"/>
  <c r="CD302"/>
  <c r="CE302"/>
  <c r="CF302"/>
  <c r="CG302"/>
  <c r="CH302"/>
  <c r="CI302"/>
  <c r="CJ302"/>
  <c r="CK302"/>
  <c r="CM302"/>
  <c r="CN302"/>
  <c r="CO302"/>
  <c r="CP302"/>
  <c r="CQ302"/>
  <c r="CR302"/>
  <c r="CS302"/>
  <c r="CT302"/>
  <c r="CU302"/>
  <c r="CV302"/>
  <c r="CW302"/>
  <c r="CX302"/>
  <c r="CY302"/>
  <c r="CZ302"/>
  <c r="DA302"/>
  <c r="DB302"/>
  <c r="DC302"/>
  <c r="DD302"/>
  <c r="DE302"/>
  <c r="DF302"/>
  <c r="DG302"/>
  <c r="DH302"/>
  <c r="DI302"/>
  <c r="DJ302"/>
  <c r="DK302"/>
  <c r="A303"/>
  <c r="B303"/>
  <c r="C303"/>
  <c r="D303"/>
  <c r="E303"/>
  <c r="F303"/>
  <c r="G303"/>
  <c r="H303"/>
  <c r="I303"/>
  <c r="J303"/>
  <c r="K303"/>
  <c r="L303"/>
  <c r="M303"/>
  <c r="N303"/>
  <c r="O303"/>
  <c r="P303"/>
  <c r="R303"/>
  <c r="S303"/>
  <c r="U303"/>
  <c r="V303"/>
  <c r="W303"/>
  <c r="X303"/>
  <c r="Y303"/>
  <c r="AA303"/>
  <c r="AB303"/>
  <c r="AC303"/>
  <c r="AD303"/>
  <c r="AE303"/>
  <c r="AF303"/>
  <c r="AH303"/>
  <c r="AI303"/>
  <c r="AK303"/>
  <c r="AL303"/>
  <c r="AM303"/>
  <c r="AN303"/>
  <c r="AO303"/>
  <c r="AP303"/>
  <c r="AQ303"/>
  <c r="AR303"/>
  <c r="AS303"/>
  <c r="AT303"/>
  <c r="AU303"/>
  <c r="AV303"/>
  <c r="AW303"/>
  <c r="AX303"/>
  <c r="AY303"/>
  <c r="AZ303"/>
  <c r="BA303"/>
  <c r="BB303"/>
  <c r="BC303"/>
  <c r="BD303"/>
  <c r="BE303"/>
  <c r="BF303"/>
  <c r="BG303"/>
  <c r="BH303"/>
  <c r="BI303"/>
  <c r="BJ303"/>
  <c r="BK51" i="16"/>
  <c r="BK303" i="49" s="1"/>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A304"/>
  <c r="B304"/>
  <c r="C304"/>
  <c r="D304"/>
  <c r="E304"/>
  <c r="F304"/>
  <c r="G304"/>
  <c r="H304"/>
  <c r="I304"/>
  <c r="J304"/>
  <c r="K304"/>
  <c r="L304"/>
  <c r="M304"/>
  <c r="N304"/>
  <c r="O304"/>
  <c r="P304"/>
  <c r="R304"/>
  <c r="S304"/>
  <c r="U304"/>
  <c r="V304"/>
  <c r="W304"/>
  <c r="X304"/>
  <c r="Y304"/>
  <c r="AA304"/>
  <c r="AB304"/>
  <c r="AC304"/>
  <c r="AD304"/>
  <c r="AE304"/>
  <c r="AF304"/>
  <c r="AH304"/>
  <c r="AI304"/>
  <c r="AK304"/>
  <c r="AM304"/>
  <c r="AN304"/>
  <c r="AO304"/>
  <c r="AP304"/>
  <c r="AQ304"/>
  <c r="AR304"/>
  <c r="AS304"/>
  <c r="AT304"/>
  <c r="AU304"/>
  <c r="AV304"/>
  <c r="AW304"/>
  <c r="AX304"/>
  <c r="AY304"/>
  <c r="AZ304"/>
  <c r="BA304"/>
  <c r="BB304"/>
  <c r="BD304"/>
  <c r="BE304"/>
  <c r="BF304"/>
  <c r="BG304"/>
  <c r="BH304"/>
  <c r="BI304"/>
  <c r="BJ304"/>
  <c r="BK52" i="16"/>
  <c r="BK304" i="49" s="1"/>
  <c r="BL304"/>
  <c r="BM304"/>
  <c r="BN304"/>
  <c r="BO304"/>
  <c r="BP304"/>
  <c r="BR304"/>
  <c r="BS304"/>
  <c r="BT304"/>
  <c r="BU304"/>
  <c r="BV304"/>
  <c r="BW304"/>
  <c r="BZ304"/>
  <c r="CA304"/>
  <c r="CB304"/>
  <c r="CC304"/>
  <c r="CD304"/>
  <c r="CE304"/>
  <c r="CF304"/>
  <c r="CG304"/>
  <c r="CH304"/>
  <c r="CI304"/>
  <c r="CJ304"/>
  <c r="CK304"/>
  <c r="CM304"/>
  <c r="CN304"/>
  <c r="CO304"/>
  <c r="CP304"/>
  <c r="CQ304"/>
  <c r="CR304"/>
  <c r="CS304"/>
  <c r="CT304"/>
  <c r="CU304"/>
  <c r="CV304"/>
  <c r="CW304"/>
  <c r="CX304"/>
  <c r="CZ304"/>
  <c r="DA304"/>
  <c r="DB304"/>
  <c r="DC304"/>
  <c r="DD304"/>
  <c r="DE304"/>
  <c r="DF304"/>
  <c r="DG304"/>
  <c r="DH304"/>
  <c r="DI304"/>
  <c r="DJ304"/>
  <c r="DK304"/>
  <c r="A305"/>
  <c r="B305"/>
  <c r="C305"/>
  <c r="D305"/>
  <c r="E305"/>
  <c r="F305"/>
  <c r="G305"/>
  <c r="H305"/>
  <c r="I305"/>
  <c r="J305"/>
  <c r="K305"/>
  <c r="L305"/>
  <c r="M305"/>
  <c r="N305"/>
  <c r="O305"/>
  <c r="P305"/>
  <c r="R305"/>
  <c r="S305"/>
  <c r="U305"/>
  <c r="V305"/>
  <c r="W305"/>
  <c r="X305"/>
  <c r="Y305"/>
  <c r="AA305"/>
  <c r="AB305"/>
  <c r="AC305"/>
  <c r="AD305"/>
  <c r="AE305"/>
  <c r="AF305"/>
  <c r="AH305"/>
  <c r="AI305"/>
  <c r="AK305"/>
  <c r="AM305"/>
  <c r="AN305"/>
  <c r="AO305"/>
  <c r="AP305"/>
  <c r="AQ305"/>
  <c r="AR53" i="16"/>
  <c r="AR305" i="49" s="1"/>
  <c r="AS305"/>
  <c r="AT305"/>
  <c r="AU305"/>
  <c r="AV305"/>
  <c r="AW305"/>
  <c r="AX305"/>
  <c r="AY305"/>
  <c r="AZ305"/>
  <c r="BA305"/>
  <c r="BB305"/>
  <c r="BD305"/>
  <c r="BE305"/>
  <c r="BF305"/>
  <c r="BG305"/>
  <c r="BH305"/>
  <c r="BI305"/>
  <c r="BJ305"/>
  <c r="BK53" i="16"/>
  <c r="BK305" i="49" s="1"/>
  <c r="BL305"/>
  <c r="BM305"/>
  <c r="BN305"/>
  <c r="BO305"/>
  <c r="BP305"/>
  <c r="BR305"/>
  <c r="BS305"/>
  <c r="BT305"/>
  <c r="BU305"/>
  <c r="BV305"/>
  <c r="BW305"/>
  <c r="BZ305"/>
  <c r="CA305"/>
  <c r="CB305"/>
  <c r="CC305"/>
  <c r="CD305"/>
  <c r="CE305"/>
  <c r="CF305"/>
  <c r="CG305"/>
  <c r="CH305"/>
  <c r="CI305"/>
  <c r="CJ305"/>
  <c r="CK305"/>
  <c r="CM305"/>
  <c r="CN305"/>
  <c r="CO305"/>
  <c r="CP305"/>
  <c r="CQ305"/>
  <c r="CR305"/>
  <c r="CS305"/>
  <c r="CT305"/>
  <c r="CU305"/>
  <c r="CV305"/>
  <c r="CW305"/>
  <c r="CX305"/>
  <c r="CZ305"/>
  <c r="DA305"/>
  <c r="DB305"/>
  <c r="DC305"/>
  <c r="DD305"/>
  <c r="DE305"/>
  <c r="DF305"/>
  <c r="DG305"/>
  <c r="DH305"/>
  <c r="DI305"/>
  <c r="DJ305"/>
  <c r="DK305"/>
  <c r="A306"/>
  <c r="B306"/>
  <c r="C306"/>
  <c r="D306"/>
  <c r="E306"/>
  <c r="F306"/>
  <c r="G306"/>
  <c r="H306"/>
  <c r="I306"/>
  <c r="J306"/>
  <c r="K306"/>
  <c r="L306"/>
  <c r="M306"/>
  <c r="N306"/>
  <c r="O306"/>
  <c r="P306"/>
  <c r="R306"/>
  <c r="S306"/>
  <c r="U306"/>
  <c r="V306"/>
  <c r="W306"/>
  <c r="X306"/>
  <c r="Y306"/>
  <c r="AA306"/>
  <c r="AB306"/>
  <c r="AC306"/>
  <c r="AD306"/>
  <c r="AE306"/>
  <c r="AF306"/>
  <c r="AH306"/>
  <c r="AI306"/>
  <c r="AK306"/>
  <c r="AM306"/>
  <c r="AN306"/>
  <c r="AO306"/>
  <c r="AP306"/>
  <c r="AQ306"/>
  <c r="AR54" i="16"/>
  <c r="AR306" i="49" s="1"/>
  <c r="AS306"/>
  <c r="AT306"/>
  <c r="AU306"/>
  <c r="AV306"/>
  <c r="AW306"/>
  <c r="AX306"/>
  <c r="AY306"/>
  <c r="AZ306"/>
  <c r="BA306"/>
  <c r="BB306"/>
  <c r="BD306"/>
  <c r="BE306"/>
  <c r="BF306"/>
  <c r="BG306"/>
  <c r="BH306"/>
  <c r="BI306"/>
  <c r="BJ306"/>
  <c r="BK54" i="16"/>
  <c r="BK306" i="49" s="1"/>
  <c r="BL306"/>
  <c r="BM306"/>
  <c r="BN306"/>
  <c r="BO306"/>
  <c r="BP306"/>
  <c r="BR306"/>
  <c r="BS306"/>
  <c r="BT306"/>
  <c r="BU306"/>
  <c r="BV306"/>
  <c r="BW306"/>
  <c r="BZ306"/>
  <c r="CA306"/>
  <c r="CB306"/>
  <c r="CC306"/>
  <c r="CD306"/>
  <c r="CE306"/>
  <c r="CF306"/>
  <c r="CG306"/>
  <c r="CH306"/>
  <c r="CI306"/>
  <c r="CJ306"/>
  <c r="CK306"/>
  <c r="CM306"/>
  <c r="CN306"/>
  <c r="CO306"/>
  <c r="CP306"/>
  <c r="CQ306"/>
  <c r="CR306"/>
  <c r="CS306"/>
  <c r="CT306"/>
  <c r="CU306"/>
  <c r="CV306"/>
  <c r="CW306"/>
  <c r="CX306"/>
  <c r="CZ306"/>
  <c r="DA306"/>
  <c r="DB306"/>
  <c r="DC306"/>
  <c r="DD306"/>
  <c r="DE306"/>
  <c r="DF306"/>
  <c r="DG306"/>
  <c r="DH306"/>
  <c r="DI306"/>
  <c r="DJ306"/>
  <c r="DK306"/>
  <c r="A307"/>
  <c r="B307"/>
  <c r="C307"/>
  <c r="D307"/>
  <c r="E307"/>
  <c r="F307"/>
  <c r="G307"/>
  <c r="H307"/>
  <c r="I307"/>
  <c r="J307"/>
  <c r="K307"/>
  <c r="L307"/>
  <c r="M307"/>
  <c r="N307"/>
  <c r="O307"/>
  <c r="P307"/>
  <c r="R307"/>
  <c r="S307"/>
  <c r="U307"/>
  <c r="V307"/>
  <c r="W307"/>
  <c r="X307"/>
  <c r="Y307"/>
  <c r="AA307"/>
  <c r="AB307"/>
  <c r="AC307"/>
  <c r="AD307"/>
  <c r="AE307"/>
  <c r="AF307"/>
  <c r="AH307"/>
  <c r="AI307"/>
  <c r="AK307"/>
  <c r="AM307"/>
  <c r="AN307"/>
  <c r="AO307"/>
  <c r="AP307"/>
  <c r="AQ307"/>
  <c r="AR55" i="16"/>
  <c r="AR307" i="49"/>
  <c r="AS307"/>
  <c r="AT307"/>
  <c r="AU307"/>
  <c r="AV307"/>
  <c r="AW307"/>
  <c r="AX307"/>
  <c r="AY307"/>
  <c r="AZ307"/>
  <c r="BA307"/>
  <c r="BB307"/>
  <c r="BD307"/>
  <c r="BE307"/>
  <c r="BF307"/>
  <c r="BG307"/>
  <c r="BH307"/>
  <c r="BI307"/>
  <c r="BJ307"/>
  <c r="BK55" i="16"/>
  <c r="BK307" i="49" s="1"/>
  <c r="BL307"/>
  <c r="BM307"/>
  <c r="BN307"/>
  <c r="BO307"/>
  <c r="BP307"/>
  <c r="BR307"/>
  <c r="BS307"/>
  <c r="BT307"/>
  <c r="BU307"/>
  <c r="BV307"/>
  <c r="BW307"/>
  <c r="BZ307"/>
  <c r="CA307"/>
  <c r="CB307"/>
  <c r="CC307"/>
  <c r="CD307"/>
  <c r="CE307"/>
  <c r="CF307"/>
  <c r="CG307"/>
  <c r="CH307"/>
  <c r="CI307"/>
  <c r="CJ307"/>
  <c r="CK307"/>
  <c r="CM307"/>
  <c r="CN307"/>
  <c r="CO307"/>
  <c r="CP307"/>
  <c r="CQ307"/>
  <c r="CR307"/>
  <c r="CS307"/>
  <c r="CT307"/>
  <c r="CU307"/>
  <c r="CV307"/>
  <c r="CW307"/>
  <c r="CX307"/>
  <c r="CZ307"/>
  <c r="DA307"/>
  <c r="DB307"/>
  <c r="DC307"/>
  <c r="DD307"/>
  <c r="DE307"/>
  <c r="DF307"/>
  <c r="DG307"/>
  <c r="DH307"/>
  <c r="DI307"/>
  <c r="DJ307"/>
  <c r="DK307"/>
  <c r="A308"/>
  <c r="B308"/>
  <c r="C308"/>
  <c r="D308"/>
  <c r="E308"/>
  <c r="F308"/>
  <c r="G308"/>
  <c r="H308"/>
  <c r="I308"/>
  <c r="J308"/>
  <c r="K308"/>
  <c r="L308"/>
  <c r="M308"/>
  <c r="N308"/>
  <c r="O308"/>
  <c r="P308"/>
  <c r="R308"/>
  <c r="S308"/>
  <c r="U308"/>
  <c r="V308"/>
  <c r="W308"/>
  <c r="X308"/>
  <c r="Y308"/>
  <c r="AA308"/>
  <c r="AB308"/>
  <c r="AC308"/>
  <c r="AD308"/>
  <c r="AE308"/>
  <c r="AF308"/>
  <c r="AH308"/>
  <c r="AI308"/>
  <c r="AK308"/>
  <c r="AM308"/>
  <c r="AN308"/>
  <c r="AO308"/>
  <c r="AP308"/>
  <c r="AQ308"/>
  <c r="AR56" i="16"/>
  <c r="AR308" i="49" s="1"/>
  <c r="AS308"/>
  <c r="AT308"/>
  <c r="AU308"/>
  <c r="AV308"/>
  <c r="AW308"/>
  <c r="AX308"/>
  <c r="AY308"/>
  <c r="AZ308"/>
  <c r="BA308"/>
  <c r="BB308"/>
  <c r="BD308"/>
  <c r="BE308"/>
  <c r="BF308"/>
  <c r="BG308"/>
  <c r="BH308"/>
  <c r="BI308"/>
  <c r="BJ308"/>
  <c r="BK56" i="16"/>
  <c r="BK308" i="49"/>
  <c r="BL308"/>
  <c r="BM308"/>
  <c r="BN308"/>
  <c r="BO308"/>
  <c r="BP308"/>
  <c r="BR308"/>
  <c r="BS308"/>
  <c r="BT308"/>
  <c r="BU308"/>
  <c r="BV308"/>
  <c r="BW308"/>
  <c r="BZ308"/>
  <c r="CA308"/>
  <c r="CB308"/>
  <c r="CC308"/>
  <c r="CD308"/>
  <c r="CE308"/>
  <c r="CF308"/>
  <c r="CG308"/>
  <c r="CH308"/>
  <c r="CI308"/>
  <c r="CJ308"/>
  <c r="CK308"/>
  <c r="CM308"/>
  <c r="CN308"/>
  <c r="CO308"/>
  <c r="CP308"/>
  <c r="CQ308"/>
  <c r="CR308"/>
  <c r="CS308"/>
  <c r="CT308"/>
  <c r="CU308"/>
  <c r="CV308"/>
  <c r="CW308"/>
  <c r="CX308"/>
  <c r="CZ308"/>
  <c r="DA308"/>
  <c r="DB308"/>
  <c r="DC308"/>
  <c r="DD308"/>
  <c r="DE308"/>
  <c r="DF308"/>
  <c r="DG308"/>
  <c r="DH308"/>
  <c r="DI308"/>
  <c r="DJ308"/>
  <c r="DK308"/>
  <c r="A309"/>
  <c r="B309"/>
  <c r="C309"/>
  <c r="D309"/>
  <c r="E309"/>
  <c r="F309"/>
  <c r="G309"/>
  <c r="H309"/>
  <c r="I309"/>
  <c r="J309"/>
  <c r="K309"/>
  <c r="L309"/>
  <c r="M309"/>
  <c r="N309"/>
  <c r="O309"/>
  <c r="P309"/>
  <c r="R309"/>
  <c r="S309"/>
  <c r="U309"/>
  <c r="V309"/>
  <c r="W309"/>
  <c r="X309"/>
  <c r="Y309"/>
  <c r="AA309"/>
  <c r="AB309"/>
  <c r="AC309"/>
  <c r="AD309"/>
  <c r="AE309"/>
  <c r="AF309"/>
  <c r="AH309"/>
  <c r="AI309"/>
  <c r="AK309"/>
  <c r="AM309"/>
  <c r="AN309"/>
  <c r="AO309"/>
  <c r="AP309"/>
  <c r="AQ309"/>
  <c r="AR57" i="16"/>
  <c r="AR309" i="49" s="1"/>
  <c r="AS309"/>
  <c r="AT309"/>
  <c r="AU309"/>
  <c r="AV309"/>
  <c r="AW309"/>
  <c r="AX309"/>
  <c r="AY309"/>
  <c r="AZ309"/>
  <c r="BA309"/>
  <c r="BB309"/>
  <c r="BD309"/>
  <c r="BE309"/>
  <c r="BF309"/>
  <c r="BG309"/>
  <c r="BH309"/>
  <c r="BI309"/>
  <c r="BJ309"/>
  <c r="BK57" i="16"/>
  <c r="BK309" i="49" s="1"/>
  <c r="BL309"/>
  <c r="BM309"/>
  <c r="BN309"/>
  <c r="BO309"/>
  <c r="BP309"/>
  <c r="BR309"/>
  <c r="BS309"/>
  <c r="BT309"/>
  <c r="BU309"/>
  <c r="BV309"/>
  <c r="BW309"/>
  <c r="BZ309"/>
  <c r="CA309"/>
  <c r="CB309"/>
  <c r="CC309"/>
  <c r="CD309"/>
  <c r="CE309"/>
  <c r="CF309"/>
  <c r="CG309"/>
  <c r="CH309"/>
  <c r="CI309"/>
  <c r="CJ309"/>
  <c r="CK309"/>
  <c r="CM309"/>
  <c r="CN309"/>
  <c r="CO309"/>
  <c r="CP309"/>
  <c r="CQ309"/>
  <c r="CR309"/>
  <c r="CS309"/>
  <c r="CT309"/>
  <c r="CU309"/>
  <c r="CV309"/>
  <c r="CW309"/>
  <c r="CX309"/>
  <c r="CZ309"/>
  <c r="DA309"/>
  <c r="DB309"/>
  <c r="DC309"/>
  <c r="DD309"/>
  <c r="DE309"/>
  <c r="DF309"/>
  <c r="DG309"/>
  <c r="DH309"/>
  <c r="DI309"/>
  <c r="DJ309"/>
  <c r="DK309"/>
  <c r="A310"/>
  <c r="B310"/>
  <c r="C310"/>
  <c r="D310"/>
  <c r="E310"/>
  <c r="F310"/>
  <c r="G310"/>
  <c r="H310"/>
  <c r="I310"/>
  <c r="J310"/>
  <c r="K310"/>
  <c r="L310"/>
  <c r="M310"/>
  <c r="N310"/>
  <c r="O310"/>
  <c r="P310"/>
  <c r="R310"/>
  <c r="S310"/>
  <c r="U310"/>
  <c r="V310"/>
  <c r="W310"/>
  <c r="X310"/>
  <c r="Y310"/>
  <c r="AA310"/>
  <c r="AB310"/>
  <c r="AC310"/>
  <c r="AD310"/>
  <c r="AE310"/>
  <c r="AF310"/>
  <c r="AH310"/>
  <c r="AI310"/>
  <c r="AK310"/>
  <c r="AM310"/>
  <c r="AN310"/>
  <c r="AO310"/>
  <c r="AP310"/>
  <c r="AQ310"/>
  <c r="AR58" i="16"/>
  <c r="AR310" i="49" s="1"/>
  <c r="AS310"/>
  <c r="AT310"/>
  <c r="AU310"/>
  <c r="AV310"/>
  <c r="AW310"/>
  <c r="AX310"/>
  <c r="AY310"/>
  <c r="AZ310"/>
  <c r="BA310"/>
  <c r="BB310"/>
  <c r="BD310"/>
  <c r="BE310"/>
  <c r="BF310"/>
  <c r="BG310"/>
  <c r="BH310"/>
  <c r="BI310"/>
  <c r="BJ310"/>
  <c r="BK58" i="16"/>
  <c r="BK310" i="49" s="1"/>
  <c r="BL310"/>
  <c r="BM310"/>
  <c r="BN310"/>
  <c r="BO310"/>
  <c r="BP310"/>
  <c r="BR310"/>
  <c r="BS310"/>
  <c r="BT310"/>
  <c r="BU310"/>
  <c r="BV310"/>
  <c r="BW310"/>
  <c r="BZ310"/>
  <c r="CA310"/>
  <c r="CB310"/>
  <c r="CC310"/>
  <c r="CD310"/>
  <c r="CE310"/>
  <c r="CF310"/>
  <c r="CG310"/>
  <c r="CH310"/>
  <c r="CI310"/>
  <c r="CJ310"/>
  <c r="CK310"/>
  <c r="CM310"/>
  <c r="CN310"/>
  <c r="CO310"/>
  <c r="CP310"/>
  <c r="CQ310"/>
  <c r="CR310"/>
  <c r="CS310"/>
  <c r="CT310"/>
  <c r="CU310"/>
  <c r="CV310"/>
  <c r="CW310"/>
  <c r="CX310"/>
  <c r="CZ310"/>
  <c r="DA310"/>
  <c r="DB310"/>
  <c r="DC310"/>
  <c r="DD310"/>
  <c r="DE310"/>
  <c r="DF310"/>
  <c r="DG310"/>
  <c r="DH310"/>
  <c r="DI310"/>
  <c r="DJ310"/>
  <c r="DK310"/>
  <c r="A311"/>
  <c r="B311"/>
  <c r="C311"/>
  <c r="D311"/>
  <c r="E311"/>
  <c r="F311"/>
  <c r="G311"/>
  <c r="H311"/>
  <c r="I311"/>
  <c r="J311"/>
  <c r="K311"/>
  <c r="L311"/>
  <c r="M311"/>
  <c r="N311"/>
  <c r="O311"/>
  <c r="P311"/>
  <c r="R311"/>
  <c r="S311"/>
  <c r="U311"/>
  <c r="V311"/>
  <c r="W311"/>
  <c r="X311"/>
  <c r="Y311"/>
  <c r="AA311"/>
  <c r="AB311"/>
  <c r="AC311"/>
  <c r="AD311"/>
  <c r="AE311"/>
  <c r="AF311"/>
  <c r="AH311"/>
  <c r="AI311"/>
  <c r="AK311"/>
  <c r="AM311"/>
  <c r="AN311"/>
  <c r="AO311"/>
  <c r="AP311"/>
  <c r="AQ311"/>
  <c r="AR59" i="16"/>
  <c r="AR311" i="49" s="1"/>
  <c r="AS311"/>
  <c r="AT311"/>
  <c r="AU311"/>
  <c r="AV311"/>
  <c r="AW311"/>
  <c r="AX311"/>
  <c r="AY311"/>
  <c r="AZ311"/>
  <c r="BA311"/>
  <c r="BB311"/>
  <c r="BD311"/>
  <c r="BE311"/>
  <c r="BF311"/>
  <c r="BG311"/>
  <c r="BH311"/>
  <c r="BI311"/>
  <c r="BJ311"/>
  <c r="BK59" i="16"/>
  <c r="BK311" i="49"/>
  <c r="BL311"/>
  <c r="BM311"/>
  <c r="BN311"/>
  <c r="BO311"/>
  <c r="BP311"/>
  <c r="BR311"/>
  <c r="BS311"/>
  <c r="BT311"/>
  <c r="BU311"/>
  <c r="BV311"/>
  <c r="BW311"/>
  <c r="BZ311"/>
  <c r="CA311"/>
  <c r="CB311"/>
  <c r="CC311"/>
  <c r="CD311"/>
  <c r="CE311"/>
  <c r="CF311"/>
  <c r="CG311"/>
  <c r="CH311"/>
  <c r="CI311"/>
  <c r="CJ311"/>
  <c r="CK311"/>
  <c r="CM311"/>
  <c r="CN311"/>
  <c r="CO311"/>
  <c r="CP311"/>
  <c r="CQ311"/>
  <c r="CR311"/>
  <c r="CS311"/>
  <c r="CT311"/>
  <c r="CU311"/>
  <c r="CV311"/>
  <c r="CW311"/>
  <c r="CX311"/>
  <c r="CZ311"/>
  <c r="DA311"/>
  <c r="DB311"/>
  <c r="DC311"/>
  <c r="DD311"/>
  <c r="DE311"/>
  <c r="DF311"/>
  <c r="DG311"/>
  <c r="DH311"/>
  <c r="DI311"/>
  <c r="DJ311"/>
  <c r="DK311"/>
  <c r="A312"/>
  <c r="B312"/>
  <c r="C312"/>
  <c r="D312"/>
  <c r="E312"/>
  <c r="F312"/>
  <c r="G312"/>
  <c r="H312"/>
  <c r="I312"/>
  <c r="J312"/>
  <c r="K312"/>
  <c r="L312"/>
  <c r="M312"/>
  <c r="N312"/>
  <c r="O312"/>
  <c r="P312"/>
  <c r="R312"/>
  <c r="S312"/>
  <c r="U312"/>
  <c r="V312"/>
  <c r="W312"/>
  <c r="X312"/>
  <c r="Y312"/>
  <c r="AA312"/>
  <c r="AB312"/>
  <c r="AC312"/>
  <c r="AD312"/>
  <c r="AE312"/>
  <c r="AH312"/>
  <c r="AI312"/>
  <c r="AK312"/>
  <c r="AM312"/>
  <c r="AN312"/>
  <c r="AO312"/>
  <c r="AP312"/>
  <c r="AQ312"/>
  <c r="AR60" i="16"/>
  <c r="AR312" i="49"/>
  <c r="AS312"/>
  <c r="AT312"/>
  <c r="AU312"/>
  <c r="AV312"/>
  <c r="AW312"/>
  <c r="AX312"/>
  <c r="AY312"/>
  <c r="AZ312"/>
  <c r="BA312"/>
  <c r="BB312"/>
  <c r="BE312"/>
  <c r="BF312"/>
  <c r="BG312"/>
  <c r="BH312"/>
  <c r="BI312"/>
  <c r="BL312"/>
  <c r="BM312"/>
  <c r="BN312"/>
  <c r="BO312"/>
  <c r="BP312"/>
  <c r="BR312"/>
  <c r="BS312"/>
  <c r="BT312"/>
  <c r="BU312"/>
  <c r="BV312"/>
  <c r="BW312"/>
  <c r="BZ312"/>
  <c r="CA312"/>
  <c r="CB312"/>
  <c r="CC312"/>
  <c r="CD312"/>
  <c r="CE312"/>
  <c r="CF312"/>
  <c r="CG312"/>
  <c r="CH312"/>
  <c r="CI312"/>
  <c r="CJ312"/>
  <c r="CK312"/>
  <c r="CM312"/>
  <c r="CN312"/>
  <c r="CO312"/>
  <c r="CP312"/>
  <c r="CQ312"/>
  <c r="CR312"/>
  <c r="CS312"/>
  <c r="CT312"/>
  <c r="CU312"/>
  <c r="CV312"/>
  <c r="CW312"/>
  <c r="CX312"/>
  <c r="CZ312"/>
  <c r="DA312"/>
  <c r="DB312"/>
  <c r="DC312"/>
  <c r="DD312"/>
  <c r="DE312"/>
  <c r="DF312"/>
  <c r="DG312"/>
  <c r="DH312"/>
  <c r="DI312"/>
  <c r="DJ312"/>
  <c r="DK312"/>
  <c r="A313"/>
  <c r="B313"/>
  <c r="C313"/>
  <c r="D313"/>
  <c r="E313"/>
  <c r="F313"/>
  <c r="G313"/>
  <c r="H313"/>
  <c r="I313"/>
  <c r="J313"/>
  <c r="K313"/>
  <c r="L313"/>
  <c r="M313"/>
  <c r="N313"/>
  <c r="O313"/>
  <c r="P313"/>
  <c r="R313"/>
  <c r="S313"/>
  <c r="U313"/>
  <c r="V313"/>
  <c r="W313"/>
  <c r="X313"/>
  <c r="Y313"/>
  <c r="AA313"/>
  <c r="AB313"/>
  <c r="AC313"/>
  <c r="AE313"/>
  <c r="AF313"/>
  <c r="AH313"/>
  <c r="AI313"/>
  <c r="AK313"/>
  <c r="AM313"/>
  <c r="AO313"/>
  <c r="AP313"/>
  <c r="AQ313"/>
  <c r="AS313"/>
  <c r="AT313"/>
  <c r="AU313"/>
  <c r="AV313"/>
  <c r="AW313"/>
  <c r="AX313"/>
  <c r="AY313"/>
  <c r="AZ313"/>
  <c r="BA313"/>
  <c r="BB313"/>
  <c r="BD313"/>
  <c r="BE313"/>
  <c r="BF313"/>
  <c r="BG313"/>
  <c r="BH313"/>
  <c r="BI313"/>
  <c r="BJ313"/>
  <c r="BK61" i="16"/>
  <c r="BK313" i="49" s="1"/>
  <c r="BL313"/>
  <c r="BM313"/>
  <c r="BN313"/>
  <c r="BO313"/>
  <c r="BP313"/>
  <c r="BR313"/>
  <c r="BS313"/>
  <c r="BT313"/>
  <c r="BU313"/>
  <c r="BV313"/>
  <c r="BW313"/>
  <c r="BZ313"/>
  <c r="CA313"/>
  <c r="CB313"/>
  <c r="CC313"/>
  <c r="CD313"/>
  <c r="CE313"/>
  <c r="CF313"/>
  <c r="CG313"/>
  <c r="CH313"/>
  <c r="CI313"/>
  <c r="CJ313"/>
  <c r="CK313"/>
  <c r="CM313"/>
  <c r="CN313"/>
  <c r="CO313"/>
  <c r="CP313"/>
  <c r="CQ313"/>
  <c r="CR313"/>
  <c r="CS313"/>
  <c r="CT313"/>
  <c r="CU313"/>
  <c r="CV313"/>
  <c r="CW313"/>
  <c r="CX313"/>
  <c r="CZ313"/>
  <c r="DA313"/>
  <c r="DB313"/>
  <c r="DC313"/>
  <c r="DD313"/>
  <c r="DE313"/>
  <c r="DF313"/>
  <c r="DG313"/>
  <c r="DH313"/>
  <c r="DI313"/>
  <c r="DJ313"/>
  <c r="DK313"/>
  <c r="A314"/>
  <c r="B314"/>
  <c r="C314"/>
  <c r="D314"/>
  <c r="E314"/>
  <c r="F314"/>
  <c r="G314"/>
  <c r="I314"/>
  <c r="J314"/>
  <c r="K314"/>
  <c r="L314"/>
  <c r="M314"/>
  <c r="N314"/>
  <c r="O314"/>
  <c r="P314"/>
  <c r="R314"/>
  <c r="S314"/>
  <c r="T314"/>
  <c r="U314"/>
  <c r="V314"/>
  <c r="W314"/>
  <c r="X314"/>
  <c r="Y314"/>
  <c r="AA314"/>
  <c r="AB314"/>
  <c r="AC314"/>
  <c r="AD314"/>
  <c r="AE314"/>
  <c r="AF314"/>
  <c r="AH314"/>
  <c r="AI314"/>
  <c r="AJ314"/>
  <c r="AK314"/>
  <c r="AL314"/>
  <c r="AM314"/>
  <c r="AN314"/>
  <c r="AO314"/>
  <c r="AP314"/>
  <c r="AQ314"/>
  <c r="AR314"/>
  <c r="AS314"/>
  <c r="AT314"/>
  <c r="AU314"/>
  <c r="AV314"/>
  <c r="AW314"/>
  <c r="AX314"/>
  <c r="AY314"/>
  <c r="AZ314"/>
  <c r="BA314"/>
  <c r="BB314"/>
  <c r="BC314"/>
  <c r="BD314"/>
  <c r="BE314"/>
  <c r="BF314"/>
  <c r="BG314"/>
  <c r="BH314"/>
  <c r="BI314"/>
  <c r="BJ314"/>
  <c r="BK62" i="16"/>
  <c r="BK314" i="49"/>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c r="DA314"/>
  <c r="DB314"/>
  <c r="DC314"/>
  <c r="DD314"/>
  <c r="DE314"/>
  <c r="DF314"/>
  <c r="DG314"/>
  <c r="DH314"/>
  <c r="DI314"/>
  <c r="DJ314"/>
  <c r="DK314"/>
  <c r="DL314"/>
  <c r="A315"/>
  <c r="B315"/>
  <c r="C315"/>
  <c r="D315"/>
  <c r="E315"/>
  <c r="F315"/>
  <c r="G315"/>
  <c r="H315"/>
  <c r="I315"/>
  <c r="J315"/>
  <c r="K315"/>
  <c r="L315"/>
  <c r="M315"/>
  <c r="N315"/>
  <c r="O315"/>
  <c r="P315"/>
  <c r="R315"/>
  <c r="S315"/>
  <c r="T315"/>
  <c r="U315"/>
  <c r="V315"/>
  <c r="W315"/>
  <c r="X315"/>
  <c r="Y315"/>
  <c r="AA315"/>
  <c r="AB315"/>
  <c r="AC315"/>
  <c r="AD315"/>
  <c r="AE315"/>
  <c r="AF315"/>
  <c r="AH315"/>
  <c r="AI315"/>
  <c r="AJ315"/>
  <c r="AK315"/>
  <c r="AL315"/>
  <c r="AM315"/>
  <c r="AN315"/>
  <c r="AO315"/>
  <c r="AP315"/>
  <c r="AQ315"/>
  <c r="AR315"/>
  <c r="AS315"/>
  <c r="AT315"/>
  <c r="AU315"/>
  <c r="AV315"/>
  <c r="AW315"/>
  <c r="AX315"/>
  <c r="AY315"/>
  <c r="AZ315"/>
  <c r="BA315"/>
  <c r="BB315"/>
  <c r="BC315"/>
  <c r="BD315"/>
  <c r="BE315"/>
  <c r="BF315"/>
  <c r="BG315"/>
  <c r="BH315"/>
  <c r="BI315"/>
  <c r="BJ315"/>
  <c r="BK63" i="16"/>
  <c r="BK315" i="49" s="1"/>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A316"/>
  <c r="B316"/>
  <c r="C316"/>
  <c r="D316"/>
  <c r="E316"/>
  <c r="F316"/>
  <c r="G316"/>
  <c r="H316"/>
  <c r="I316"/>
  <c r="J316"/>
  <c r="K316"/>
  <c r="L316"/>
  <c r="M316"/>
  <c r="N316"/>
  <c r="O316"/>
  <c r="P316"/>
  <c r="R316"/>
  <c r="S316"/>
  <c r="U316"/>
  <c r="V316"/>
  <c r="W316"/>
  <c r="X316"/>
  <c r="Y316"/>
  <c r="AA316"/>
  <c r="AB316"/>
  <c r="AC316"/>
  <c r="AD316"/>
  <c r="AE316"/>
  <c r="AF316"/>
  <c r="AH316"/>
  <c r="AI316"/>
  <c r="AK316"/>
  <c r="AM316"/>
  <c r="AN316"/>
  <c r="AO316"/>
  <c r="AP316"/>
  <c r="AQ316"/>
  <c r="AR316"/>
  <c r="AS316"/>
  <c r="AT316"/>
  <c r="AU316"/>
  <c r="AV316"/>
  <c r="AW316"/>
  <c r="AX316"/>
  <c r="AY316"/>
  <c r="AZ316"/>
  <c r="BA316"/>
  <c r="BB316"/>
  <c r="BD316"/>
  <c r="BE316"/>
  <c r="BF316"/>
  <c r="BG316"/>
  <c r="BH316"/>
  <c r="BI316"/>
  <c r="BJ316"/>
  <c r="BK64" i="16"/>
  <c r="BK316" i="49" s="1"/>
  <c r="BL316"/>
  <c r="BM316"/>
  <c r="BN316"/>
  <c r="BO316"/>
  <c r="BP316"/>
  <c r="BR316"/>
  <c r="BS316"/>
  <c r="BT316"/>
  <c r="BU316"/>
  <c r="BV316"/>
  <c r="BW316"/>
  <c r="BZ316"/>
  <c r="CA316"/>
  <c r="CB316"/>
  <c r="CC316"/>
  <c r="CD316"/>
  <c r="CE316"/>
  <c r="CF316"/>
  <c r="CG316"/>
  <c r="CH316"/>
  <c r="CI316"/>
  <c r="CJ316"/>
  <c r="CK316"/>
  <c r="CM316"/>
  <c r="CN316"/>
  <c r="CO316"/>
  <c r="CP316"/>
  <c r="CQ316"/>
  <c r="CR316"/>
  <c r="CS316"/>
  <c r="CT316"/>
  <c r="CU316"/>
  <c r="CV316"/>
  <c r="CW316"/>
  <c r="CX316"/>
  <c r="CZ316"/>
  <c r="DA316"/>
  <c r="DB316"/>
  <c r="DC316"/>
  <c r="DD316"/>
  <c r="DE316"/>
  <c r="DF316"/>
  <c r="DG316"/>
  <c r="DH316"/>
  <c r="DI316"/>
  <c r="DJ316"/>
  <c r="DK316"/>
  <c r="A317"/>
  <c r="B317"/>
  <c r="C317"/>
  <c r="D317"/>
  <c r="E317"/>
  <c r="F317"/>
  <c r="G317"/>
  <c r="I317"/>
  <c r="J317"/>
  <c r="K317"/>
  <c r="L317"/>
  <c r="M317"/>
  <c r="N317"/>
  <c r="O317"/>
  <c r="P317"/>
  <c r="R317"/>
  <c r="S317"/>
  <c r="T317"/>
  <c r="U317"/>
  <c r="V317"/>
  <c r="W317"/>
  <c r="X317"/>
  <c r="Y317"/>
  <c r="AA317"/>
  <c r="AB317"/>
  <c r="AC317"/>
  <c r="AD317"/>
  <c r="AE317"/>
  <c r="AF317"/>
  <c r="AH317"/>
  <c r="AI317"/>
  <c r="AJ317"/>
  <c r="AK317"/>
  <c r="AM317"/>
  <c r="AN317"/>
  <c r="AO317"/>
  <c r="AP317"/>
  <c r="AQ317"/>
  <c r="AR66" i="16"/>
  <c r="AR317" i="49" s="1"/>
  <c r="AS317"/>
  <c r="AT317"/>
  <c r="AU317"/>
  <c r="AV317"/>
  <c r="AW317"/>
  <c r="AX317"/>
  <c r="AY317"/>
  <c r="AZ317"/>
  <c r="BA317"/>
  <c r="BB317"/>
  <c r="BD317"/>
  <c r="BE317"/>
  <c r="BF317"/>
  <c r="BG317"/>
  <c r="BH317"/>
  <c r="BI317"/>
  <c r="BJ317"/>
  <c r="BL317"/>
  <c r="BM317"/>
  <c r="BN317"/>
  <c r="BO317"/>
  <c r="BP317"/>
  <c r="BR317"/>
  <c r="BS317"/>
  <c r="BT317"/>
  <c r="BU317"/>
  <c r="BV317"/>
  <c r="BW317"/>
  <c r="BY66" i="16"/>
  <c r="BY317" i="49"/>
  <c r="BZ317"/>
  <c r="CA317"/>
  <c r="CB317"/>
  <c r="CC317"/>
  <c r="CD317"/>
  <c r="CE317"/>
  <c r="CF317"/>
  <c r="CG317"/>
  <c r="CH317"/>
  <c r="CI317"/>
  <c r="CJ317"/>
  <c r="CK317"/>
  <c r="CM317"/>
  <c r="CN317"/>
  <c r="CO317"/>
  <c r="CP317"/>
  <c r="CQ317"/>
  <c r="CR317"/>
  <c r="CS317"/>
  <c r="CT317"/>
  <c r="CU317"/>
  <c r="CV317"/>
  <c r="CW317"/>
  <c r="CX317"/>
  <c r="CZ317"/>
  <c r="DA317"/>
  <c r="DB317"/>
  <c r="DC317"/>
  <c r="DD317"/>
  <c r="DE317"/>
  <c r="DF317"/>
  <c r="DG317"/>
  <c r="DH317"/>
  <c r="DI317"/>
  <c r="DJ317"/>
  <c r="DK317"/>
  <c r="A318"/>
  <c r="B318"/>
  <c r="C318"/>
  <c r="D318"/>
  <c r="E318"/>
  <c r="F318"/>
  <c r="G318"/>
  <c r="H318"/>
  <c r="I318"/>
  <c r="J318"/>
  <c r="K318"/>
  <c r="L318"/>
  <c r="M318"/>
  <c r="N318"/>
  <c r="O318"/>
  <c r="P318"/>
  <c r="R318"/>
  <c r="S318"/>
  <c r="T318"/>
  <c r="U318"/>
  <c r="V318"/>
  <c r="W318"/>
  <c r="X318"/>
  <c r="Y318"/>
  <c r="AA318"/>
  <c r="AB318"/>
  <c r="AC318"/>
  <c r="AD318"/>
  <c r="AE318"/>
  <c r="AF318"/>
  <c r="AH318"/>
  <c r="AI318"/>
  <c r="AJ318"/>
  <c r="AK318"/>
  <c r="AL318"/>
  <c r="AM318"/>
  <c r="AN318"/>
  <c r="AO318"/>
  <c r="AP318"/>
  <c r="AQ318"/>
  <c r="AR318"/>
  <c r="AS318"/>
  <c r="AT318"/>
  <c r="AU318"/>
  <c r="AV318"/>
  <c r="AW318"/>
  <c r="AX318"/>
  <c r="AY318"/>
  <c r="AZ318"/>
  <c r="BA318"/>
  <c r="BB318"/>
  <c r="BC318"/>
  <c r="BD318"/>
  <c r="BE318"/>
  <c r="BF318"/>
  <c r="BG318"/>
  <c r="BH318"/>
  <c r="BI318"/>
  <c r="BJ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A319"/>
  <c r="B319"/>
  <c r="C319"/>
  <c r="D319"/>
  <c r="E319"/>
  <c r="F319"/>
  <c r="G319"/>
  <c r="H319"/>
  <c r="I319"/>
  <c r="J319"/>
  <c r="K319"/>
  <c r="L319"/>
  <c r="M319"/>
  <c r="N319"/>
  <c r="O319"/>
  <c r="P319"/>
  <c r="R319"/>
  <c r="S319"/>
  <c r="U319"/>
  <c r="V319"/>
  <c r="W319"/>
  <c r="X319"/>
  <c r="Y319"/>
  <c r="AA319"/>
  <c r="AB319"/>
  <c r="AC319"/>
  <c r="AD319"/>
  <c r="AE319"/>
  <c r="AF319"/>
  <c r="AH319"/>
  <c r="AI319"/>
  <c r="AK319"/>
  <c r="AM319"/>
  <c r="AN319"/>
  <c r="AO319"/>
  <c r="AP319"/>
  <c r="AQ319"/>
  <c r="AR69" i="16"/>
  <c r="AR319" i="49"/>
  <c r="AS319"/>
  <c r="AT319"/>
  <c r="AU319"/>
  <c r="AV319"/>
  <c r="AW319"/>
  <c r="AX319"/>
  <c r="AY319"/>
  <c r="AZ319"/>
  <c r="BA319"/>
  <c r="BB319"/>
  <c r="BD319"/>
  <c r="BE319"/>
  <c r="BF319"/>
  <c r="BG319"/>
  <c r="BH319"/>
  <c r="BI319"/>
  <c r="BJ319"/>
  <c r="BL319"/>
  <c r="BM319"/>
  <c r="BN319"/>
  <c r="BO319"/>
  <c r="BP319"/>
  <c r="BR319"/>
  <c r="BS319"/>
  <c r="BT319"/>
  <c r="BU319"/>
  <c r="BV319"/>
  <c r="BW319"/>
  <c r="BZ319"/>
  <c r="CA319"/>
  <c r="CB319"/>
  <c r="CC319"/>
  <c r="CD319"/>
  <c r="CE319"/>
  <c r="CF319"/>
  <c r="CG319"/>
  <c r="CH319"/>
  <c r="CI319"/>
  <c r="CJ319"/>
  <c r="CK319"/>
  <c r="CM319"/>
  <c r="CN319"/>
  <c r="CO319"/>
  <c r="CP319"/>
  <c r="CQ319"/>
  <c r="CR319"/>
  <c r="CS319"/>
  <c r="CT319"/>
  <c r="CU319"/>
  <c r="CV319"/>
  <c r="CW319"/>
  <c r="CX319"/>
  <c r="CZ319"/>
  <c r="DA319"/>
  <c r="DB319"/>
  <c r="DC319"/>
  <c r="DD319"/>
  <c r="DE319"/>
  <c r="DF319"/>
  <c r="DG319"/>
  <c r="DH319"/>
  <c r="DI319"/>
  <c r="DJ319"/>
  <c r="DK319"/>
  <c r="A320"/>
  <c r="B320"/>
  <c r="C320"/>
  <c r="D320"/>
  <c r="E320"/>
  <c r="F320"/>
  <c r="G320"/>
  <c r="H320"/>
  <c r="I320"/>
  <c r="J320"/>
  <c r="K320"/>
  <c r="L320"/>
  <c r="M320"/>
  <c r="N320"/>
  <c r="O320"/>
  <c r="P320"/>
  <c r="R320"/>
  <c r="S320"/>
  <c r="T320"/>
  <c r="U320"/>
  <c r="V320"/>
  <c r="W320"/>
  <c r="X320"/>
  <c r="Y320"/>
  <c r="AA320"/>
  <c r="AB320"/>
  <c r="AC320"/>
  <c r="AD320"/>
  <c r="AE320"/>
  <c r="AF320"/>
  <c r="AH320"/>
  <c r="AI320"/>
  <c r="AJ320"/>
  <c r="AK320"/>
  <c r="AM320"/>
  <c r="AN320"/>
  <c r="AO320"/>
  <c r="AP320"/>
  <c r="AQ320"/>
  <c r="AR70" i="16"/>
  <c r="AR320" i="49" s="1"/>
  <c r="AS320"/>
  <c r="AT320"/>
  <c r="AU320"/>
  <c r="AV320"/>
  <c r="AW320"/>
  <c r="AX320"/>
  <c r="AY320"/>
  <c r="AZ320"/>
  <c r="BA320"/>
  <c r="BB320"/>
  <c r="BD320"/>
  <c r="BE320"/>
  <c r="BF320"/>
  <c r="BG320"/>
  <c r="BH320"/>
  <c r="BI320"/>
  <c r="BJ320"/>
  <c r="BL320"/>
  <c r="BM320"/>
  <c r="BN320"/>
  <c r="BO320"/>
  <c r="BP320"/>
  <c r="BR320"/>
  <c r="BS320"/>
  <c r="BT320"/>
  <c r="BU320"/>
  <c r="BV320"/>
  <c r="BW320"/>
  <c r="BY70" i="16"/>
  <c r="BY320" i="49"/>
  <c r="BZ320"/>
  <c r="CA320"/>
  <c r="CB320"/>
  <c r="CC320"/>
  <c r="CD320"/>
  <c r="CE320"/>
  <c r="CF320"/>
  <c r="CG320"/>
  <c r="CH320"/>
  <c r="CI320"/>
  <c r="CJ320"/>
  <c r="CK320"/>
  <c r="CM320"/>
  <c r="CN320"/>
  <c r="CO320"/>
  <c r="CP320"/>
  <c r="CQ320"/>
  <c r="CR320"/>
  <c r="CS320"/>
  <c r="CT320"/>
  <c r="CU320"/>
  <c r="CV320"/>
  <c r="CW320"/>
  <c r="CX320"/>
  <c r="CZ320"/>
  <c r="DA320"/>
  <c r="DB320"/>
  <c r="DC320"/>
  <c r="DD320"/>
  <c r="DE320"/>
  <c r="DF320"/>
  <c r="DG320"/>
  <c r="DH320"/>
  <c r="DI320"/>
  <c r="DJ320"/>
  <c r="DK320"/>
  <c r="A321"/>
  <c r="B321"/>
  <c r="C321"/>
  <c r="D321"/>
  <c r="E321"/>
  <c r="F321"/>
  <c r="G321"/>
  <c r="I321"/>
  <c r="J321"/>
  <c r="K321"/>
  <c r="L321"/>
  <c r="M321"/>
  <c r="N321"/>
  <c r="O321"/>
  <c r="P321"/>
  <c r="R321"/>
  <c r="S321"/>
  <c r="T321"/>
  <c r="U321"/>
  <c r="V321"/>
  <c r="W321"/>
  <c r="X321"/>
  <c r="Y321"/>
  <c r="AA321"/>
  <c r="AB321"/>
  <c r="AC321"/>
  <c r="AD321"/>
  <c r="AE321"/>
  <c r="AF321"/>
  <c r="AH321"/>
  <c r="AI321"/>
  <c r="AJ321"/>
  <c r="AK321"/>
  <c r="AM321"/>
  <c r="AN321"/>
  <c r="AO321"/>
  <c r="AP321"/>
  <c r="AQ321"/>
  <c r="AR71" i="16"/>
  <c r="AR321" i="49" s="1"/>
  <c r="AS321"/>
  <c r="AT321"/>
  <c r="AU321"/>
  <c r="AV321"/>
  <c r="AW321"/>
  <c r="AX321"/>
  <c r="AY321"/>
  <c r="AZ321"/>
  <c r="BA321"/>
  <c r="BB321"/>
  <c r="BD321"/>
  <c r="BE321"/>
  <c r="BF321"/>
  <c r="BG321"/>
  <c r="BH321"/>
  <c r="BI321"/>
  <c r="BJ321"/>
  <c r="BL321"/>
  <c r="BM321"/>
  <c r="BN321"/>
  <c r="BO321"/>
  <c r="BP321"/>
  <c r="BR321"/>
  <c r="BS321"/>
  <c r="BT321"/>
  <c r="BU321"/>
  <c r="BV321"/>
  <c r="BW321"/>
  <c r="BY71" i="16"/>
  <c r="BY321" i="49" s="1"/>
  <c r="BZ321"/>
  <c r="CA321"/>
  <c r="CB321"/>
  <c r="CC321"/>
  <c r="CD321"/>
  <c r="CE321"/>
  <c r="CF321"/>
  <c r="CG321"/>
  <c r="CH321"/>
  <c r="CI321"/>
  <c r="CJ321"/>
  <c r="CK321"/>
  <c r="CM321"/>
  <c r="CN321"/>
  <c r="CO321"/>
  <c r="CP321"/>
  <c r="CQ321"/>
  <c r="CR321"/>
  <c r="CS321"/>
  <c r="CT321"/>
  <c r="CU321"/>
  <c r="CV321"/>
  <c r="CW321"/>
  <c r="CX321"/>
  <c r="CZ321"/>
  <c r="DA321"/>
  <c r="DB321"/>
  <c r="DC321"/>
  <c r="DD321"/>
  <c r="DE321"/>
  <c r="DF321"/>
  <c r="DG321"/>
  <c r="DH321"/>
  <c r="DI321"/>
  <c r="DJ321"/>
  <c r="DK321"/>
  <c r="A322"/>
  <c r="B322"/>
  <c r="C322"/>
  <c r="D322"/>
  <c r="E322"/>
  <c r="F322"/>
  <c r="G322"/>
  <c r="H322"/>
  <c r="I322"/>
  <c r="J322"/>
  <c r="K322"/>
  <c r="L322"/>
  <c r="M322"/>
  <c r="N322"/>
  <c r="O322"/>
  <c r="P322"/>
  <c r="R322"/>
  <c r="S322"/>
  <c r="T322"/>
  <c r="U322"/>
  <c r="V322"/>
  <c r="W322"/>
  <c r="X322"/>
  <c r="Y322"/>
  <c r="AA322"/>
  <c r="AB322"/>
  <c r="AC322"/>
  <c r="AD322"/>
  <c r="AE322"/>
  <c r="AF322"/>
  <c r="AH322"/>
  <c r="AI322"/>
  <c r="AK322"/>
  <c r="AM322"/>
  <c r="AN322"/>
  <c r="AO322"/>
  <c r="AP322"/>
  <c r="AQ322"/>
  <c r="AR73" i="16"/>
  <c r="AR322" i="49" s="1"/>
  <c r="AS322"/>
  <c r="AT322"/>
  <c r="AU322"/>
  <c r="AV322"/>
  <c r="AW322"/>
  <c r="AX322"/>
  <c r="AY322"/>
  <c r="AZ322"/>
  <c r="BA322"/>
  <c r="BB322"/>
  <c r="BD322"/>
  <c r="BE322"/>
  <c r="BF322"/>
  <c r="BG322"/>
  <c r="BH322"/>
  <c r="BI322"/>
  <c r="BJ322"/>
  <c r="BL322"/>
  <c r="BM322"/>
  <c r="BN322"/>
  <c r="BO322"/>
  <c r="BP322"/>
  <c r="BR322"/>
  <c r="BS322"/>
  <c r="BT322"/>
  <c r="BU322"/>
  <c r="BV322"/>
  <c r="BW322"/>
  <c r="BZ322"/>
  <c r="CA322"/>
  <c r="CB322"/>
  <c r="CC322"/>
  <c r="CD322"/>
  <c r="CE322"/>
  <c r="CF322"/>
  <c r="CG322"/>
  <c r="CH322"/>
  <c r="CI322"/>
  <c r="CJ322"/>
  <c r="CK322"/>
  <c r="CM322"/>
  <c r="CN322"/>
  <c r="CO322"/>
  <c r="CP322"/>
  <c r="CQ322"/>
  <c r="CR322"/>
  <c r="CS322"/>
  <c r="CT322"/>
  <c r="CU322"/>
  <c r="CV322"/>
  <c r="CW322"/>
  <c r="CX322"/>
  <c r="CZ322"/>
  <c r="DA322"/>
  <c r="DB322"/>
  <c r="DC322"/>
  <c r="DD322"/>
  <c r="DE322"/>
  <c r="DF322"/>
  <c r="DG322"/>
  <c r="DH322"/>
  <c r="DI322"/>
  <c r="DJ322"/>
  <c r="DK322"/>
  <c r="A323"/>
  <c r="B323"/>
  <c r="C323"/>
  <c r="D323"/>
  <c r="E323"/>
  <c r="F323"/>
  <c r="G323"/>
  <c r="H323"/>
  <c r="I323"/>
  <c r="J323"/>
  <c r="K323"/>
  <c r="L323"/>
  <c r="M323"/>
  <c r="N323"/>
  <c r="O323"/>
  <c r="P323"/>
  <c r="R323"/>
  <c r="S323"/>
  <c r="T323"/>
  <c r="U323"/>
  <c r="V323"/>
  <c r="W323"/>
  <c r="X323"/>
  <c r="Y323"/>
  <c r="AA323"/>
  <c r="AB323"/>
  <c r="AC323"/>
  <c r="AD323"/>
  <c r="AE323"/>
  <c r="AF323"/>
  <c r="AH323"/>
  <c r="AI323"/>
  <c r="AJ323"/>
  <c r="AK323"/>
  <c r="AM323"/>
  <c r="AN323"/>
  <c r="AO323"/>
  <c r="AP323"/>
  <c r="AQ323"/>
  <c r="AR74" i="16"/>
  <c r="AR323" i="49"/>
  <c r="AS323"/>
  <c r="AT323"/>
  <c r="AU323"/>
  <c r="AV323"/>
  <c r="AW323"/>
  <c r="AX323"/>
  <c r="AY323"/>
  <c r="AZ323"/>
  <c r="BA323"/>
  <c r="BB323"/>
  <c r="BD323"/>
  <c r="BE323"/>
  <c r="BF323"/>
  <c r="BG323"/>
  <c r="BH323"/>
  <c r="BI323"/>
  <c r="BJ323"/>
  <c r="BL323"/>
  <c r="BM323"/>
  <c r="BN323"/>
  <c r="BO323"/>
  <c r="BP323"/>
  <c r="BR323"/>
  <c r="BS323"/>
  <c r="BT323"/>
  <c r="BU323"/>
  <c r="BV323"/>
  <c r="BW323"/>
  <c r="BY74" i="16"/>
  <c r="BY323" i="49" s="1"/>
  <c r="BZ323"/>
  <c r="CA323"/>
  <c r="CB323"/>
  <c r="CC323"/>
  <c r="CD323"/>
  <c r="CE323"/>
  <c r="CF323"/>
  <c r="CG323"/>
  <c r="CH323"/>
  <c r="CI323"/>
  <c r="CJ323"/>
  <c r="CK323"/>
  <c r="CM323"/>
  <c r="CN323"/>
  <c r="CO323"/>
  <c r="CP323"/>
  <c r="CQ323"/>
  <c r="CR323"/>
  <c r="CS323"/>
  <c r="CT323"/>
  <c r="CU323"/>
  <c r="CV323"/>
  <c r="CW323"/>
  <c r="CX323"/>
  <c r="CZ323"/>
  <c r="DA323"/>
  <c r="DB323"/>
  <c r="DC323"/>
  <c r="DD323"/>
  <c r="DE323"/>
  <c r="DF323"/>
  <c r="DG323"/>
  <c r="DH323"/>
  <c r="DI323"/>
  <c r="DJ323"/>
  <c r="DK323"/>
  <c r="A324"/>
  <c r="B324"/>
  <c r="C324"/>
  <c r="D324"/>
  <c r="E324"/>
  <c r="F324"/>
  <c r="G324"/>
  <c r="H324"/>
  <c r="I324"/>
  <c r="J324"/>
  <c r="K324"/>
  <c r="L324"/>
  <c r="M324"/>
  <c r="N324"/>
  <c r="O324"/>
  <c r="P324"/>
  <c r="R324"/>
  <c r="S324"/>
  <c r="U324"/>
  <c r="V324"/>
  <c r="W324"/>
  <c r="X324"/>
  <c r="Y324"/>
  <c r="AA324"/>
  <c r="AB324"/>
  <c r="AC324"/>
  <c r="AD324"/>
  <c r="AE324"/>
  <c r="AF324"/>
  <c r="AH324"/>
  <c r="AI324"/>
  <c r="AK324"/>
  <c r="AM324"/>
  <c r="AN324"/>
  <c r="AO324"/>
  <c r="AP324"/>
  <c r="AQ324"/>
  <c r="AR76" i="16"/>
  <c r="AR324" i="49" s="1"/>
  <c r="AS324"/>
  <c r="AT324"/>
  <c r="AU324"/>
  <c r="AV324"/>
  <c r="AW324"/>
  <c r="AX324"/>
  <c r="AY324"/>
  <c r="AZ324"/>
  <c r="BA324"/>
  <c r="BB324"/>
  <c r="BD324"/>
  <c r="BE324"/>
  <c r="BF324"/>
  <c r="BG324"/>
  <c r="BH324"/>
  <c r="BI324"/>
  <c r="BJ324"/>
  <c r="BL324"/>
  <c r="BM324"/>
  <c r="BN324"/>
  <c r="BO324"/>
  <c r="BP324"/>
  <c r="BR324"/>
  <c r="BS324"/>
  <c r="BT324"/>
  <c r="BU324"/>
  <c r="BV324"/>
  <c r="BW324"/>
  <c r="BZ324"/>
  <c r="CA324"/>
  <c r="CB324"/>
  <c r="CC324"/>
  <c r="CD324"/>
  <c r="CE324"/>
  <c r="CF324"/>
  <c r="CG324"/>
  <c r="CH324"/>
  <c r="CI324"/>
  <c r="CJ324"/>
  <c r="CK324"/>
  <c r="CM324"/>
  <c r="CN324"/>
  <c r="CO324"/>
  <c r="CP324"/>
  <c r="CQ324"/>
  <c r="CR324"/>
  <c r="CS324"/>
  <c r="CT324"/>
  <c r="CU324"/>
  <c r="CV324"/>
  <c r="CW324"/>
  <c r="CX324"/>
  <c r="CZ324"/>
  <c r="DA324"/>
  <c r="DB324"/>
  <c r="DC324"/>
  <c r="DD324"/>
  <c r="DE324"/>
  <c r="DF324"/>
  <c r="DG324"/>
  <c r="DH324"/>
  <c r="DI324"/>
  <c r="DJ324"/>
  <c r="DK324"/>
  <c r="A325"/>
  <c r="B325"/>
  <c r="C325"/>
  <c r="D325"/>
  <c r="E325"/>
  <c r="F325"/>
  <c r="G325"/>
  <c r="H325"/>
  <c r="I325"/>
  <c r="J325"/>
  <c r="K325"/>
  <c r="L325"/>
  <c r="M325"/>
  <c r="N325"/>
  <c r="O325"/>
  <c r="P325"/>
  <c r="R325"/>
  <c r="S325"/>
  <c r="U325"/>
  <c r="V325"/>
  <c r="W325"/>
  <c r="X325"/>
  <c r="Y325"/>
  <c r="AA325"/>
  <c r="AB325"/>
  <c r="AC325"/>
  <c r="AD325"/>
  <c r="AE325"/>
  <c r="AF325"/>
  <c r="AH325"/>
  <c r="AI325"/>
  <c r="AJ325"/>
  <c r="AK325"/>
  <c r="AM325"/>
  <c r="AN325"/>
  <c r="AO325"/>
  <c r="AP325"/>
  <c r="AQ325"/>
  <c r="AR77" i="16"/>
  <c r="AR325" i="49" s="1"/>
  <c r="AS325"/>
  <c r="AT325"/>
  <c r="AU325"/>
  <c r="AV325"/>
  <c r="AW325"/>
  <c r="AX325"/>
  <c r="AY325"/>
  <c r="AZ325"/>
  <c r="BA325"/>
  <c r="BB325"/>
  <c r="BD325"/>
  <c r="BE325"/>
  <c r="BF325"/>
  <c r="BG325"/>
  <c r="BH325"/>
  <c r="BI325"/>
  <c r="BJ325"/>
  <c r="BL325"/>
  <c r="BM325"/>
  <c r="BN325"/>
  <c r="BO325"/>
  <c r="BP325"/>
  <c r="BR325"/>
  <c r="BS325"/>
  <c r="BT325"/>
  <c r="BU325"/>
  <c r="BV325"/>
  <c r="BW325"/>
  <c r="BY77" i="16"/>
  <c r="BY325" i="49"/>
  <c r="BZ325"/>
  <c r="CA325"/>
  <c r="CB325"/>
  <c r="CC325"/>
  <c r="CD325"/>
  <c r="CE325"/>
  <c r="CF325"/>
  <c r="CG325"/>
  <c r="CH325"/>
  <c r="CI325"/>
  <c r="CJ325"/>
  <c r="CK325"/>
  <c r="CM325"/>
  <c r="CN325"/>
  <c r="CO325"/>
  <c r="CP325"/>
  <c r="CQ325"/>
  <c r="CR325"/>
  <c r="CS325"/>
  <c r="CT325"/>
  <c r="CU325"/>
  <c r="CV325"/>
  <c r="CW325"/>
  <c r="CX325"/>
  <c r="CZ325"/>
  <c r="DA325"/>
  <c r="DB325"/>
  <c r="DC325"/>
  <c r="DD325"/>
  <c r="DE325"/>
  <c r="DF325"/>
  <c r="DG325"/>
  <c r="DH325"/>
  <c r="DI325"/>
  <c r="DJ325"/>
  <c r="DK325"/>
  <c r="A326"/>
  <c r="B326"/>
  <c r="C326"/>
  <c r="D326"/>
  <c r="E326"/>
  <c r="F326"/>
  <c r="G326"/>
  <c r="H326"/>
  <c r="I326"/>
  <c r="J326"/>
  <c r="K326"/>
  <c r="L326"/>
  <c r="M326"/>
  <c r="N326"/>
  <c r="O326"/>
  <c r="P326"/>
  <c r="R326"/>
  <c r="S326"/>
  <c r="U326"/>
  <c r="V326"/>
  <c r="W326"/>
  <c r="X326"/>
  <c r="Y326"/>
  <c r="AA326"/>
  <c r="AB326"/>
  <c r="AC326"/>
  <c r="AD326"/>
  <c r="AE326"/>
  <c r="AF326"/>
  <c r="AH326"/>
  <c r="AI326"/>
  <c r="AJ326"/>
  <c r="AK326"/>
  <c r="AM326"/>
  <c r="AN326"/>
  <c r="AO326"/>
  <c r="AP326"/>
  <c r="AQ326"/>
  <c r="AR78" i="16"/>
  <c r="AR326" i="49" s="1"/>
  <c r="AS326"/>
  <c r="AT326"/>
  <c r="AU326"/>
  <c r="AV326"/>
  <c r="AW326"/>
  <c r="AX326"/>
  <c r="AY326"/>
  <c r="AZ326"/>
  <c r="BA326"/>
  <c r="BB326"/>
  <c r="BD326"/>
  <c r="BE326"/>
  <c r="BF326"/>
  <c r="BG326"/>
  <c r="BH326"/>
  <c r="BI326"/>
  <c r="BJ326"/>
  <c r="BL326"/>
  <c r="BM326"/>
  <c r="BN326"/>
  <c r="BO326"/>
  <c r="BP326"/>
  <c r="BR326"/>
  <c r="BS326"/>
  <c r="BT326"/>
  <c r="BU326"/>
  <c r="BV326"/>
  <c r="BW326"/>
  <c r="BY78" i="16"/>
  <c r="BY326" i="49" s="1"/>
  <c r="BZ326"/>
  <c r="CA326"/>
  <c r="CB326"/>
  <c r="CC326"/>
  <c r="CD326"/>
  <c r="CE326"/>
  <c r="CF326"/>
  <c r="CG326"/>
  <c r="CH326"/>
  <c r="CI326"/>
  <c r="CJ326"/>
  <c r="CK326"/>
  <c r="CM326"/>
  <c r="CN326"/>
  <c r="CO326"/>
  <c r="CP326"/>
  <c r="CQ326"/>
  <c r="CR326"/>
  <c r="CS326"/>
  <c r="CT326"/>
  <c r="CU326"/>
  <c r="CV326"/>
  <c r="CW326"/>
  <c r="CX326"/>
  <c r="CZ326"/>
  <c r="DA326"/>
  <c r="DB326"/>
  <c r="DC326"/>
  <c r="DD326"/>
  <c r="DE326"/>
  <c r="DF326"/>
  <c r="DG326"/>
  <c r="DH326"/>
  <c r="DI326"/>
  <c r="DJ326"/>
  <c r="DK326"/>
  <c r="A327"/>
  <c r="B327"/>
  <c r="C327"/>
  <c r="D327"/>
  <c r="E327"/>
  <c r="F327"/>
  <c r="G327"/>
  <c r="H327"/>
  <c r="I327"/>
  <c r="J327"/>
  <c r="K327"/>
  <c r="L327"/>
  <c r="M327"/>
  <c r="N327"/>
  <c r="O327"/>
  <c r="P327"/>
  <c r="R327"/>
  <c r="S327"/>
  <c r="U327"/>
  <c r="V327"/>
  <c r="W327"/>
  <c r="X327"/>
  <c r="Y327"/>
  <c r="AB327"/>
  <c r="AC327"/>
  <c r="AD327"/>
  <c r="AE327"/>
  <c r="AF327"/>
  <c r="AH327"/>
  <c r="AI327"/>
  <c r="AK327"/>
  <c r="AM327"/>
  <c r="AN327"/>
  <c r="AO327"/>
  <c r="AP327"/>
  <c r="AQ327"/>
  <c r="AR80" i="16"/>
  <c r="AR327" i="49"/>
  <c r="AS327"/>
  <c r="AT327"/>
  <c r="AU327"/>
  <c r="AV327"/>
  <c r="AW327"/>
  <c r="AX327"/>
  <c r="AY327"/>
  <c r="AZ327"/>
  <c r="BA327"/>
  <c r="BB327"/>
  <c r="BD327"/>
  <c r="BE327"/>
  <c r="BF327"/>
  <c r="BG327"/>
  <c r="BH327"/>
  <c r="BI327"/>
  <c r="BJ327"/>
  <c r="BL327"/>
  <c r="BM327"/>
  <c r="BN327"/>
  <c r="BO327"/>
  <c r="BP327"/>
  <c r="BR327"/>
  <c r="BS327"/>
  <c r="BT327"/>
  <c r="BU327"/>
  <c r="BV327"/>
  <c r="BW327"/>
  <c r="BZ327"/>
  <c r="CA327"/>
  <c r="CB327"/>
  <c r="CC327"/>
  <c r="CD327"/>
  <c r="CE327"/>
  <c r="CF327"/>
  <c r="CG327"/>
  <c r="CH327"/>
  <c r="CI327"/>
  <c r="CJ327"/>
  <c r="CK327"/>
  <c r="CM327"/>
  <c r="CN327"/>
  <c r="CO327"/>
  <c r="CP327"/>
  <c r="CQ327"/>
  <c r="CR327"/>
  <c r="CS327"/>
  <c r="CT327"/>
  <c r="CU327"/>
  <c r="CV327"/>
  <c r="CW327"/>
  <c r="CX327"/>
  <c r="CZ327"/>
  <c r="DA327"/>
  <c r="DB327"/>
  <c r="DC327"/>
  <c r="DD327"/>
  <c r="DE327"/>
  <c r="DF327"/>
  <c r="DG327"/>
  <c r="DH327"/>
  <c r="DI327"/>
  <c r="DJ327"/>
  <c r="DK327"/>
  <c r="A328"/>
  <c r="B328"/>
  <c r="C328"/>
  <c r="D328"/>
  <c r="E328"/>
  <c r="F328"/>
  <c r="G328"/>
  <c r="I328"/>
  <c r="J328"/>
  <c r="K328"/>
  <c r="L328"/>
  <c r="M328"/>
  <c r="N328"/>
  <c r="O328"/>
  <c r="P328"/>
  <c r="R328"/>
  <c r="S328"/>
  <c r="U328"/>
  <c r="V328"/>
  <c r="W328"/>
  <c r="X328"/>
  <c r="Y328"/>
  <c r="AA328"/>
  <c r="AB328"/>
  <c r="AC328"/>
  <c r="AE328"/>
  <c r="AF328"/>
  <c r="AH328"/>
  <c r="AI328"/>
  <c r="AJ328"/>
  <c r="AK328"/>
  <c r="AM328"/>
  <c r="AN328"/>
  <c r="AO328"/>
  <c r="AP328"/>
  <c r="AQ328"/>
  <c r="AS328"/>
  <c r="AT328"/>
  <c r="AU328"/>
  <c r="AV328"/>
  <c r="AW328"/>
  <c r="AX328"/>
  <c r="AY328"/>
  <c r="AZ328"/>
  <c r="BA328"/>
  <c r="BB328"/>
  <c r="BD328"/>
  <c r="BE328"/>
  <c r="BF328"/>
  <c r="BG328"/>
  <c r="BH328"/>
  <c r="BI328"/>
  <c r="BJ328"/>
  <c r="BL328"/>
  <c r="BM328"/>
  <c r="BN328"/>
  <c r="BO328"/>
  <c r="BP328"/>
  <c r="BR328"/>
  <c r="BS328"/>
  <c r="BT328"/>
  <c r="BU328"/>
  <c r="BV328"/>
  <c r="BW328"/>
  <c r="BY81" i="16"/>
  <c r="BY328" i="49"/>
  <c r="BZ328"/>
  <c r="CA328"/>
  <c r="CB328"/>
  <c r="CC328"/>
  <c r="CD328"/>
  <c r="CE328"/>
  <c r="CF328"/>
  <c r="CG328"/>
  <c r="CH328"/>
  <c r="CI328"/>
  <c r="CJ328"/>
  <c r="CK328"/>
  <c r="CM328"/>
  <c r="CN328"/>
  <c r="CO328"/>
  <c r="CP328"/>
  <c r="CQ328"/>
  <c r="CR328"/>
  <c r="CS328"/>
  <c r="CT328"/>
  <c r="CU328"/>
  <c r="CV328"/>
  <c r="CW328"/>
  <c r="CX328"/>
  <c r="CZ328"/>
  <c r="DA328"/>
  <c r="DB328"/>
  <c r="DC328"/>
  <c r="DD328"/>
  <c r="DE328"/>
  <c r="DF328"/>
  <c r="DG328"/>
  <c r="DH328"/>
  <c r="DI328"/>
  <c r="DJ328"/>
  <c r="DK328"/>
  <c r="A329"/>
  <c r="B329"/>
  <c r="C329"/>
  <c r="D329"/>
  <c r="E329"/>
  <c r="F329"/>
  <c r="G329"/>
  <c r="H329"/>
  <c r="I329"/>
  <c r="J329"/>
  <c r="K329"/>
  <c r="L329"/>
  <c r="M329"/>
  <c r="N329"/>
  <c r="O329"/>
  <c r="P329"/>
  <c r="R329"/>
  <c r="S329"/>
  <c r="U329"/>
  <c r="V329"/>
  <c r="W329"/>
  <c r="X329"/>
  <c r="Y329"/>
  <c r="AA329"/>
  <c r="AB329"/>
  <c r="AC329"/>
  <c r="AE329"/>
  <c r="AF329"/>
  <c r="AH329"/>
  <c r="AI329"/>
  <c r="AJ329"/>
  <c r="AK329"/>
  <c r="AM329"/>
  <c r="AO329"/>
  <c r="AP329"/>
  <c r="AQ329"/>
  <c r="AS329"/>
  <c r="AT329"/>
  <c r="AU329"/>
  <c r="AV329"/>
  <c r="AW329"/>
  <c r="AX329"/>
  <c r="AY329"/>
  <c r="AZ329"/>
  <c r="BA329"/>
  <c r="BB329"/>
  <c r="BD329"/>
  <c r="BE329"/>
  <c r="BF329"/>
  <c r="BG329"/>
  <c r="BH329"/>
  <c r="BI329"/>
  <c r="BJ329"/>
  <c r="BL329"/>
  <c r="BM329"/>
  <c r="BN329"/>
  <c r="BO329"/>
  <c r="BP329"/>
  <c r="BR329"/>
  <c r="BS329"/>
  <c r="BT329"/>
  <c r="BU329"/>
  <c r="BV329"/>
  <c r="BW329"/>
  <c r="BX329"/>
  <c r="BZ329"/>
  <c r="CA329"/>
  <c r="CB329"/>
  <c r="CC329"/>
  <c r="CD329"/>
  <c r="CE329"/>
  <c r="CF329"/>
  <c r="CG329"/>
  <c r="CH329"/>
  <c r="CI329"/>
  <c r="CJ329"/>
  <c r="CK329"/>
  <c r="CM329"/>
  <c r="CN329"/>
  <c r="CO329"/>
  <c r="CP329"/>
  <c r="CQ329"/>
  <c r="CR329"/>
  <c r="CS329"/>
  <c r="CT329"/>
  <c r="CU329"/>
  <c r="CV329"/>
  <c r="CW329"/>
  <c r="CX329"/>
  <c r="CZ329"/>
  <c r="DA329"/>
  <c r="DB329"/>
  <c r="DC329"/>
  <c r="DD329"/>
  <c r="DE329"/>
  <c r="DF329"/>
  <c r="DG329"/>
  <c r="DH329"/>
  <c r="DI329"/>
  <c r="DJ329"/>
  <c r="DK329"/>
  <c r="A330"/>
  <c r="B330"/>
  <c r="C330"/>
  <c r="D330"/>
  <c r="E330"/>
  <c r="F330"/>
  <c r="G330"/>
  <c r="H330"/>
  <c r="I330"/>
  <c r="J330"/>
  <c r="K330"/>
  <c r="L330"/>
  <c r="M330"/>
  <c r="N330"/>
  <c r="O330"/>
  <c r="P330"/>
  <c r="R330"/>
  <c r="S330"/>
  <c r="T330"/>
  <c r="U330"/>
  <c r="V330"/>
  <c r="W330"/>
  <c r="X330"/>
  <c r="Y330"/>
  <c r="AA330"/>
  <c r="AB330"/>
  <c r="AC330"/>
  <c r="AD330"/>
  <c r="AE330"/>
  <c r="AF330"/>
  <c r="AH330"/>
  <c r="AI330"/>
  <c r="AJ330"/>
  <c r="AK330"/>
  <c r="AM330"/>
  <c r="AN330"/>
  <c r="AO330"/>
  <c r="AP330"/>
  <c r="AQ330"/>
  <c r="AS330"/>
  <c r="AT330"/>
  <c r="AU330"/>
  <c r="AV330"/>
  <c r="AW330"/>
  <c r="AX330"/>
  <c r="AY330"/>
  <c r="AZ330"/>
  <c r="BA330"/>
  <c r="BB330"/>
  <c r="BD330"/>
  <c r="BE330"/>
  <c r="BF330"/>
  <c r="BG330"/>
  <c r="BH330"/>
  <c r="BI330"/>
  <c r="BJ330"/>
  <c r="BL330"/>
  <c r="BM330"/>
  <c r="BN330"/>
  <c r="BO330"/>
  <c r="BP330"/>
  <c r="BR330"/>
  <c r="BS330"/>
  <c r="BT330"/>
  <c r="BU330"/>
  <c r="BV330"/>
  <c r="BW330"/>
  <c r="BZ330"/>
  <c r="CA330"/>
  <c r="CB330"/>
  <c r="CC330"/>
  <c r="CD330"/>
  <c r="CE330"/>
  <c r="CF330"/>
  <c r="CG330"/>
  <c r="CH330"/>
  <c r="CI330"/>
  <c r="CJ330"/>
  <c r="CK330"/>
  <c r="CM330"/>
  <c r="CN330"/>
  <c r="CO330"/>
  <c r="CP330"/>
  <c r="CQ330"/>
  <c r="CR330"/>
  <c r="CS330"/>
  <c r="CT330"/>
  <c r="CU330"/>
  <c r="CV330"/>
  <c r="CW330"/>
  <c r="CX330"/>
  <c r="CZ330"/>
  <c r="DA330"/>
  <c r="DB330"/>
  <c r="DC330"/>
  <c r="DD330"/>
  <c r="DE330"/>
  <c r="DF330"/>
  <c r="DG330"/>
  <c r="DH330"/>
  <c r="DI330"/>
  <c r="DJ330"/>
  <c r="DK330"/>
  <c r="A331"/>
  <c r="B331"/>
  <c r="C331"/>
  <c r="D331"/>
  <c r="E331"/>
  <c r="F331"/>
  <c r="G331"/>
  <c r="H331"/>
  <c r="I331"/>
  <c r="J331"/>
  <c r="K331"/>
  <c r="L331"/>
  <c r="M331"/>
  <c r="N331"/>
  <c r="O331"/>
  <c r="P331"/>
  <c r="R331"/>
  <c r="S331"/>
  <c r="T331"/>
  <c r="U331"/>
  <c r="V331"/>
  <c r="W331"/>
  <c r="X331"/>
  <c r="Y331"/>
  <c r="AA331"/>
  <c r="AB331"/>
  <c r="AC331"/>
  <c r="AD331"/>
  <c r="AE331"/>
  <c r="AF331"/>
  <c r="AH331"/>
  <c r="AI331"/>
  <c r="AJ331"/>
  <c r="AK331"/>
  <c r="AM331"/>
  <c r="AN331"/>
  <c r="AO331"/>
  <c r="AP331"/>
  <c r="AQ331"/>
  <c r="AS331"/>
  <c r="AT331"/>
  <c r="AU331"/>
  <c r="AV331"/>
  <c r="AW331"/>
  <c r="AX331"/>
  <c r="AY331"/>
  <c r="AZ331"/>
  <c r="BA331"/>
  <c r="BB331"/>
  <c r="BD331"/>
  <c r="BE331"/>
  <c r="BF331"/>
  <c r="BG331"/>
  <c r="BH331"/>
  <c r="BI331"/>
  <c r="BJ331"/>
  <c r="BL331"/>
  <c r="BM331"/>
  <c r="BN331"/>
  <c r="BO331"/>
  <c r="BP331"/>
  <c r="BR331"/>
  <c r="BS331"/>
  <c r="BT331"/>
  <c r="BU331"/>
  <c r="BV331"/>
  <c r="BW331"/>
  <c r="BZ331"/>
  <c r="CA331"/>
  <c r="CB331"/>
  <c r="CC331"/>
  <c r="CD331"/>
  <c r="CE331"/>
  <c r="CF331"/>
  <c r="CG331"/>
  <c r="CH331"/>
  <c r="CI331"/>
  <c r="CJ331"/>
  <c r="CK331"/>
  <c r="CM331"/>
  <c r="CN331"/>
  <c r="CO331"/>
  <c r="CP331"/>
  <c r="CQ331"/>
  <c r="CR331"/>
  <c r="CS331"/>
  <c r="CT331"/>
  <c r="CU331"/>
  <c r="CV331"/>
  <c r="CW331"/>
  <c r="CX331"/>
  <c r="CZ331"/>
  <c r="DA331"/>
  <c r="DB331"/>
  <c r="DC331"/>
  <c r="DD331"/>
  <c r="DE331"/>
  <c r="DF331"/>
  <c r="DG331"/>
  <c r="DH331"/>
  <c r="DI331"/>
  <c r="DJ331"/>
  <c r="DK331"/>
  <c r="A332"/>
  <c r="B332"/>
  <c r="C332"/>
  <c r="D332"/>
  <c r="E332"/>
  <c r="F332"/>
  <c r="G332"/>
  <c r="H332"/>
  <c r="I332"/>
  <c r="J332"/>
  <c r="K332"/>
  <c r="L332"/>
  <c r="M332"/>
  <c r="N332"/>
  <c r="O332"/>
  <c r="P332"/>
  <c r="R332"/>
  <c r="S332"/>
  <c r="T332"/>
  <c r="U332"/>
  <c r="V332"/>
  <c r="W332"/>
  <c r="X332"/>
  <c r="Y332"/>
  <c r="AA332"/>
  <c r="AB332"/>
  <c r="AC332"/>
  <c r="AD332"/>
  <c r="AE332"/>
  <c r="AF332"/>
  <c r="AH332"/>
  <c r="AI332"/>
  <c r="AJ332"/>
  <c r="AK332"/>
  <c r="AM332"/>
  <c r="AN332"/>
  <c r="AO332"/>
  <c r="AP332"/>
  <c r="AQ332"/>
  <c r="AR332"/>
  <c r="AS332"/>
  <c r="AT332"/>
  <c r="AU332"/>
  <c r="AV332"/>
  <c r="AW332"/>
  <c r="AX332"/>
  <c r="AY332"/>
  <c r="AZ332"/>
  <c r="BA332"/>
  <c r="BB332"/>
  <c r="BD332"/>
  <c r="BE332"/>
  <c r="BF332"/>
  <c r="BG332"/>
  <c r="BH332"/>
  <c r="BI332"/>
  <c r="BJ332"/>
  <c r="BL332"/>
  <c r="BM332"/>
  <c r="BN332"/>
  <c r="BO332"/>
  <c r="BP332"/>
  <c r="BR332"/>
  <c r="BS332"/>
  <c r="BT332"/>
  <c r="BU332"/>
  <c r="BV332"/>
  <c r="BW332"/>
  <c r="BX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c r="DG332"/>
  <c r="DH332"/>
  <c r="DI332"/>
  <c r="DJ332"/>
  <c r="DK332"/>
  <c r="DL332"/>
  <c r="A333"/>
  <c r="B333"/>
  <c r="C333"/>
  <c r="D333"/>
  <c r="E333"/>
  <c r="F333"/>
  <c r="G333"/>
  <c r="H333"/>
  <c r="I333"/>
  <c r="J333"/>
  <c r="K333"/>
  <c r="L333"/>
  <c r="M333"/>
  <c r="N333"/>
  <c r="O333"/>
  <c r="P333"/>
  <c r="R333"/>
  <c r="S333"/>
  <c r="T333"/>
  <c r="U333"/>
  <c r="V333"/>
  <c r="W333"/>
  <c r="X333"/>
  <c r="Y333"/>
  <c r="AA333"/>
  <c r="AB333"/>
  <c r="AC333"/>
  <c r="AD333"/>
  <c r="AE333"/>
  <c r="AF333"/>
  <c r="AH333"/>
  <c r="AI333"/>
  <c r="AJ333"/>
  <c r="AK333"/>
  <c r="AM333"/>
  <c r="AN333"/>
  <c r="AO333"/>
  <c r="AP333"/>
  <c r="AQ333"/>
  <c r="AS333"/>
  <c r="AT333"/>
  <c r="AU333"/>
  <c r="AV333"/>
  <c r="AW333"/>
  <c r="AX333"/>
  <c r="AY333"/>
  <c r="AZ333"/>
  <c r="BA333"/>
  <c r="BB333"/>
  <c r="BD333"/>
  <c r="BE333"/>
  <c r="BF333"/>
  <c r="BG333"/>
  <c r="BH333"/>
  <c r="BI333"/>
  <c r="BJ333"/>
  <c r="BL333"/>
  <c r="BM333"/>
  <c r="BN333"/>
  <c r="BO333"/>
  <c r="BP333"/>
  <c r="BR333"/>
  <c r="BS333"/>
  <c r="BT333"/>
  <c r="BU333"/>
  <c r="BV333"/>
  <c r="BW333"/>
  <c r="BZ333"/>
  <c r="CA333"/>
  <c r="CB333"/>
  <c r="CC333"/>
  <c r="CD333"/>
  <c r="CE333"/>
  <c r="CF333"/>
  <c r="CG333"/>
  <c r="CH333"/>
  <c r="CI333"/>
  <c r="CJ333"/>
  <c r="CK333"/>
  <c r="CM333"/>
  <c r="CN333"/>
  <c r="CO333"/>
  <c r="CP333"/>
  <c r="CQ333"/>
  <c r="CR333"/>
  <c r="CS333"/>
  <c r="CT333"/>
  <c r="CU333"/>
  <c r="CV333"/>
  <c r="CW333"/>
  <c r="CX333"/>
  <c r="CZ333"/>
  <c r="DA333"/>
  <c r="DB333"/>
  <c r="DC333"/>
  <c r="DD333"/>
  <c r="DE333"/>
  <c r="DF333"/>
  <c r="DG333"/>
  <c r="DH333"/>
  <c r="DI333"/>
  <c r="DJ333"/>
  <c r="DK333"/>
  <c r="A334"/>
  <c r="B334"/>
  <c r="C334"/>
  <c r="D334"/>
  <c r="E334"/>
  <c r="F334"/>
  <c r="G334"/>
  <c r="H334"/>
  <c r="I334"/>
  <c r="J334"/>
  <c r="K334"/>
  <c r="L334"/>
  <c r="M334"/>
  <c r="N334"/>
  <c r="O334"/>
  <c r="P334"/>
  <c r="R334"/>
  <c r="S334"/>
  <c r="T334"/>
  <c r="U334"/>
  <c r="V334"/>
  <c r="W334"/>
  <c r="X334"/>
  <c r="Y334"/>
  <c r="AA334"/>
  <c r="AB334"/>
  <c r="AC334"/>
  <c r="AD334"/>
  <c r="AE334"/>
  <c r="AF334"/>
  <c r="AH334"/>
  <c r="AI334"/>
  <c r="AJ334"/>
  <c r="AK334"/>
  <c r="AM334"/>
  <c r="AN334"/>
  <c r="AO334"/>
  <c r="AP334"/>
  <c r="AQ334"/>
  <c r="AS334"/>
  <c r="AT334"/>
  <c r="AU334"/>
  <c r="AV334"/>
  <c r="AW334"/>
  <c r="AX334"/>
  <c r="AY334"/>
  <c r="AZ334"/>
  <c r="BA334"/>
  <c r="BB334"/>
  <c r="BD334"/>
  <c r="BE334"/>
  <c r="BF334"/>
  <c r="BG334"/>
  <c r="BH334"/>
  <c r="BI334"/>
  <c r="BJ334"/>
  <c r="BL334"/>
  <c r="BM334"/>
  <c r="BN334"/>
  <c r="BO334"/>
  <c r="BP334"/>
  <c r="BR334"/>
  <c r="BS334"/>
  <c r="BT334"/>
  <c r="BU334"/>
  <c r="BV334"/>
  <c r="BW334"/>
  <c r="BZ334"/>
  <c r="CA334"/>
  <c r="CB334"/>
  <c r="CC334"/>
  <c r="CD334"/>
  <c r="CE334"/>
  <c r="CF334"/>
  <c r="CG334"/>
  <c r="CH334"/>
  <c r="CI334"/>
  <c r="CJ334"/>
  <c r="CK334"/>
  <c r="CM334"/>
  <c r="CN334"/>
  <c r="CO334"/>
  <c r="CP334"/>
  <c r="CQ334"/>
  <c r="CR334"/>
  <c r="CS334"/>
  <c r="CT334"/>
  <c r="CU334"/>
  <c r="CV334"/>
  <c r="CW334"/>
  <c r="CX334"/>
  <c r="CZ334"/>
  <c r="DA334"/>
  <c r="DB334"/>
  <c r="DC334"/>
  <c r="DD334"/>
  <c r="DE334"/>
  <c r="DF334"/>
  <c r="DG334"/>
  <c r="DH334"/>
  <c r="DI334"/>
  <c r="DJ334"/>
  <c r="DK334"/>
  <c r="A335"/>
  <c r="B335"/>
  <c r="C335"/>
  <c r="D335"/>
  <c r="E335"/>
  <c r="F335"/>
  <c r="G335"/>
  <c r="H335"/>
  <c r="I335"/>
  <c r="J335"/>
  <c r="K335"/>
  <c r="L335"/>
  <c r="M335"/>
  <c r="N335"/>
  <c r="O335"/>
  <c r="P335"/>
  <c r="R335"/>
  <c r="S335"/>
  <c r="T335"/>
  <c r="U335"/>
  <c r="V335"/>
  <c r="W335"/>
  <c r="X335"/>
  <c r="Y335"/>
  <c r="AA335"/>
  <c r="AB335"/>
  <c r="AC335"/>
  <c r="AD335"/>
  <c r="AE335"/>
  <c r="AF335"/>
  <c r="AH335"/>
  <c r="AI335"/>
  <c r="AJ335"/>
  <c r="AK335"/>
  <c r="AM335"/>
  <c r="AN335"/>
  <c r="AO335"/>
  <c r="AP335"/>
  <c r="AQ335"/>
  <c r="AS335"/>
  <c r="AT335"/>
  <c r="AU335"/>
  <c r="AV335"/>
  <c r="AW335"/>
  <c r="AX335"/>
  <c r="AY335"/>
  <c r="AZ335"/>
  <c r="BA335"/>
  <c r="BB335"/>
  <c r="BD335"/>
  <c r="BE335"/>
  <c r="BF335"/>
  <c r="BG335"/>
  <c r="BH335"/>
  <c r="BI335"/>
  <c r="BJ335"/>
  <c r="BL335"/>
  <c r="BM335"/>
  <c r="BN335"/>
  <c r="BO335"/>
  <c r="BP335"/>
  <c r="BR335"/>
  <c r="BS335"/>
  <c r="BT335"/>
  <c r="BU335"/>
  <c r="BV335"/>
  <c r="BW335"/>
  <c r="BZ335"/>
  <c r="CA335"/>
  <c r="CB335"/>
  <c r="CC335"/>
  <c r="CD335"/>
  <c r="CE335"/>
  <c r="CF335"/>
  <c r="CG335"/>
  <c r="CH335"/>
  <c r="CI335"/>
  <c r="CJ335"/>
  <c r="CK335"/>
  <c r="CM335"/>
  <c r="CN335"/>
  <c r="CO335"/>
  <c r="CP335"/>
  <c r="CQ335"/>
  <c r="CR335"/>
  <c r="CS335"/>
  <c r="CT335"/>
  <c r="CU335"/>
  <c r="CV335"/>
  <c r="CW335"/>
  <c r="CX335"/>
  <c r="CZ335"/>
  <c r="DA335"/>
  <c r="DB335"/>
  <c r="DC335"/>
  <c r="DD335"/>
  <c r="DE335"/>
  <c r="DF335"/>
  <c r="DG335"/>
  <c r="DH335"/>
  <c r="DI335"/>
  <c r="DJ335"/>
  <c r="DK335"/>
  <c r="A336"/>
  <c r="B336"/>
  <c r="C336"/>
  <c r="D336"/>
  <c r="E336"/>
  <c r="F336"/>
  <c r="G336"/>
  <c r="H336"/>
  <c r="I336"/>
  <c r="J336"/>
  <c r="K336"/>
  <c r="L336"/>
  <c r="M336"/>
  <c r="N336"/>
  <c r="O336"/>
  <c r="P336"/>
  <c r="R336"/>
  <c r="S336"/>
  <c r="T336"/>
  <c r="U336"/>
  <c r="V336"/>
  <c r="W336"/>
  <c r="X336"/>
  <c r="Y336"/>
  <c r="AA336"/>
  <c r="AB336"/>
  <c r="AC336"/>
  <c r="AD336"/>
  <c r="AE336"/>
  <c r="AF336"/>
  <c r="AH336"/>
  <c r="AI336"/>
  <c r="AJ336"/>
  <c r="AK336"/>
  <c r="AM336"/>
  <c r="AN336"/>
  <c r="AO336"/>
  <c r="AP336"/>
  <c r="AQ336"/>
  <c r="AR336"/>
  <c r="AS336"/>
  <c r="AT336"/>
  <c r="AU336"/>
  <c r="AV336"/>
  <c r="AW336"/>
  <c r="AX336"/>
  <c r="AY336"/>
  <c r="AZ336"/>
  <c r="BA336"/>
  <c r="BB336"/>
  <c r="BD336"/>
  <c r="BE336"/>
  <c r="BF336"/>
  <c r="BG336"/>
  <c r="BH336"/>
  <c r="BI336"/>
  <c r="BJ336"/>
  <c r="BL336"/>
  <c r="BM336"/>
  <c r="BN336"/>
  <c r="BO336"/>
  <c r="BP336"/>
  <c r="BR336"/>
  <c r="BS336"/>
  <c r="BT336"/>
  <c r="BU336"/>
  <c r="BV336"/>
  <c r="BW336"/>
  <c r="BX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c r="DG336"/>
  <c r="DH336"/>
  <c r="DI336"/>
  <c r="DJ336"/>
  <c r="DK336"/>
  <c r="DL336"/>
  <c r="A337"/>
  <c r="B337"/>
  <c r="C337"/>
  <c r="D337"/>
  <c r="E337"/>
  <c r="F337"/>
  <c r="G337"/>
  <c r="H337"/>
  <c r="I337"/>
  <c r="J337"/>
  <c r="K337"/>
  <c r="L337"/>
  <c r="M337"/>
  <c r="N337"/>
  <c r="O337"/>
  <c r="P337"/>
  <c r="R337"/>
  <c r="S337"/>
  <c r="T337"/>
  <c r="U337"/>
  <c r="V337"/>
  <c r="W337"/>
  <c r="X337"/>
  <c r="Y337"/>
  <c r="AA337"/>
  <c r="AB337"/>
  <c r="AC337"/>
  <c r="AD337"/>
  <c r="AE337"/>
  <c r="AF337"/>
  <c r="AH337"/>
  <c r="AI337"/>
  <c r="AJ337"/>
  <c r="AK337"/>
  <c r="AM337"/>
  <c r="AN337"/>
  <c r="AO337"/>
  <c r="AP337"/>
  <c r="AQ337"/>
  <c r="AR337"/>
  <c r="AS337"/>
  <c r="AT337"/>
  <c r="AU337"/>
  <c r="AV337"/>
  <c r="AW337"/>
  <c r="AX337"/>
  <c r="AY337"/>
  <c r="AZ337"/>
  <c r="BA337"/>
  <c r="BB337"/>
  <c r="BD337"/>
  <c r="BE337"/>
  <c r="BF337"/>
  <c r="BG337"/>
  <c r="BH337"/>
  <c r="BI337"/>
  <c r="BJ337"/>
  <c r="BL337"/>
  <c r="BM337"/>
  <c r="BN337"/>
  <c r="BO337"/>
  <c r="BP337"/>
  <c r="BR337"/>
  <c r="BS337"/>
  <c r="BT337"/>
  <c r="BU337"/>
  <c r="BV337"/>
  <c r="BW337"/>
  <c r="BX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c r="DI337"/>
  <c r="DJ337"/>
  <c r="DK337"/>
  <c r="DL337"/>
  <c r="A338"/>
  <c r="B338"/>
  <c r="C338"/>
  <c r="D338"/>
  <c r="E338"/>
  <c r="F338"/>
  <c r="G338"/>
  <c r="H338"/>
  <c r="I338"/>
  <c r="J338"/>
  <c r="K338"/>
  <c r="L338"/>
  <c r="M338"/>
  <c r="N338"/>
  <c r="O338"/>
  <c r="P338"/>
  <c r="R338"/>
  <c r="S338"/>
  <c r="T338"/>
  <c r="U338"/>
  <c r="V338"/>
  <c r="W338"/>
  <c r="X338"/>
  <c r="Y338"/>
  <c r="AA338"/>
  <c r="AB338"/>
  <c r="AC338"/>
  <c r="AD338"/>
  <c r="AE338"/>
  <c r="AF338"/>
  <c r="AH338"/>
  <c r="AI338"/>
  <c r="AJ338"/>
  <c r="AK338"/>
  <c r="AM338"/>
  <c r="AN338"/>
  <c r="AO338"/>
  <c r="AP338"/>
  <c r="AQ338"/>
  <c r="AS338"/>
  <c r="AT338"/>
  <c r="AU338"/>
  <c r="AV338"/>
  <c r="AW338"/>
  <c r="AX338"/>
  <c r="AY338"/>
  <c r="AZ338"/>
  <c r="BA338"/>
  <c r="BB338"/>
  <c r="BD338"/>
  <c r="BE338"/>
  <c r="BF338"/>
  <c r="BG338"/>
  <c r="BH338"/>
  <c r="BI338"/>
  <c r="BJ338"/>
  <c r="BL338"/>
  <c r="BM338"/>
  <c r="BN338"/>
  <c r="BO338"/>
  <c r="BP338"/>
  <c r="BR338"/>
  <c r="BS338"/>
  <c r="BT338"/>
  <c r="BU338"/>
  <c r="BV338"/>
  <c r="BW338"/>
  <c r="BZ338"/>
  <c r="CA338"/>
  <c r="CB338"/>
  <c r="CC338"/>
  <c r="CD338"/>
  <c r="CE338"/>
  <c r="CF338"/>
  <c r="CG338"/>
  <c r="CH338"/>
  <c r="CI338"/>
  <c r="CJ338"/>
  <c r="CK338"/>
  <c r="CM338"/>
  <c r="CN338"/>
  <c r="CO338"/>
  <c r="CP338"/>
  <c r="CQ338"/>
  <c r="CR338"/>
  <c r="CS338"/>
  <c r="CT338"/>
  <c r="CU338"/>
  <c r="CV338"/>
  <c r="CW338"/>
  <c r="CX338"/>
  <c r="CZ338"/>
  <c r="DA338"/>
  <c r="DB338"/>
  <c r="DC338"/>
  <c r="DD338"/>
  <c r="DE338"/>
  <c r="DF338"/>
  <c r="DG338"/>
  <c r="DH338"/>
  <c r="DI338"/>
  <c r="DJ338"/>
  <c r="DK338"/>
  <c r="A339"/>
  <c r="B339"/>
  <c r="C339"/>
  <c r="D339"/>
  <c r="E339"/>
  <c r="F339"/>
  <c r="G339"/>
  <c r="H339"/>
  <c r="I339"/>
  <c r="J339"/>
  <c r="K339"/>
  <c r="L339"/>
  <c r="M339"/>
  <c r="N339"/>
  <c r="O339"/>
  <c r="P339"/>
  <c r="R339"/>
  <c r="S339"/>
  <c r="T339"/>
  <c r="U339"/>
  <c r="V339"/>
  <c r="W339"/>
  <c r="X339"/>
  <c r="Y339"/>
  <c r="AA339"/>
  <c r="AB339"/>
  <c r="AC339"/>
  <c r="AD339"/>
  <c r="AE339"/>
  <c r="AF339"/>
  <c r="AH339"/>
  <c r="AI339"/>
  <c r="AJ339"/>
  <c r="AK339"/>
  <c r="AM339"/>
  <c r="AN339"/>
  <c r="AO339"/>
  <c r="AP339"/>
  <c r="AQ339"/>
  <c r="AR339"/>
  <c r="AS339"/>
  <c r="AT339"/>
  <c r="AU339"/>
  <c r="AV339"/>
  <c r="AW339"/>
  <c r="AX339"/>
  <c r="AY339"/>
  <c r="AZ339"/>
  <c r="BA339"/>
  <c r="BB339"/>
  <c r="BD339"/>
  <c r="BE339"/>
  <c r="BF339"/>
  <c r="BG339"/>
  <c r="BH339"/>
  <c r="BI339"/>
  <c r="BJ339"/>
  <c r="BL339"/>
  <c r="BM339"/>
  <c r="BN339"/>
  <c r="BO339"/>
  <c r="BP339"/>
  <c r="BR339"/>
  <c r="BS339"/>
  <c r="BT339"/>
  <c r="BU339"/>
  <c r="BV339"/>
  <c r="BW339"/>
  <c r="BX339"/>
  <c r="BZ339"/>
  <c r="CA339"/>
  <c r="CB339"/>
  <c r="CC339"/>
  <c r="CD339"/>
  <c r="CE339"/>
  <c r="CF339"/>
  <c r="CG339"/>
  <c r="CH339"/>
  <c r="CI339"/>
  <c r="CJ339"/>
  <c r="CK339"/>
  <c r="CL339"/>
  <c r="CM339"/>
  <c r="CN339"/>
  <c r="CO339"/>
  <c r="CP339"/>
  <c r="CQ339"/>
  <c r="CR339"/>
  <c r="CS339"/>
  <c r="CT339"/>
  <c r="CU339"/>
  <c r="CV339"/>
  <c r="CW339"/>
  <c r="CX339"/>
  <c r="CY339"/>
  <c r="CZ339"/>
  <c r="DA339"/>
  <c r="DB339"/>
  <c r="DC339"/>
  <c r="DD339"/>
  <c r="DE339"/>
  <c r="DF339"/>
  <c r="DG339"/>
  <c r="DH339"/>
  <c r="DI339"/>
  <c r="DJ339"/>
  <c r="DK339"/>
  <c r="DL339"/>
  <c r="A340"/>
  <c r="B340"/>
  <c r="C340"/>
  <c r="D340"/>
  <c r="E340"/>
  <c r="F340"/>
  <c r="G340"/>
  <c r="H340"/>
  <c r="I340"/>
  <c r="J340"/>
  <c r="K340"/>
  <c r="L340"/>
  <c r="M340"/>
  <c r="N340"/>
  <c r="O340"/>
  <c r="P340"/>
  <c r="R340"/>
  <c r="S340"/>
  <c r="T340"/>
  <c r="U340"/>
  <c r="V340"/>
  <c r="W340"/>
  <c r="X340"/>
  <c r="Y340"/>
  <c r="AA340"/>
  <c r="AB340"/>
  <c r="AC340"/>
  <c r="AD340"/>
  <c r="AE340"/>
  <c r="AF340"/>
  <c r="AH340"/>
  <c r="AI340"/>
  <c r="AJ340"/>
  <c r="AK340"/>
  <c r="AM340"/>
  <c r="AN340"/>
  <c r="AO340"/>
  <c r="AP340"/>
  <c r="AQ340"/>
  <c r="AR340"/>
  <c r="AS340"/>
  <c r="AT340"/>
  <c r="AU340"/>
  <c r="AV340"/>
  <c r="AW340"/>
  <c r="AX340"/>
  <c r="AY340"/>
  <c r="AZ340"/>
  <c r="BA340"/>
  <c r="BB340"/>
  <c r="BD340"/>
  <c r="BE340"/>
  <c r="BF340"/>
  <c r="BG340"/>
  <c r="BH340"/>
  <c r="BI340"/>
  <c r="BJ340"/>
  <c r="BL340"/>
  <c r="BM340"/>
  <c r="BN340"/>
  <c r="BO340"/>
  <c r="BP340"/>
  <c r="BR340"/>
  <c r="BS340"/>
  <c r="BT340"/>
  <c r="BU340"/>
  <c r="BV340"/>
  <c r="BW340"/>
  <c r="BX340"/>
  <c r="BZ340"/>
  <c r="CA340"/>
  <c r="CB340"/>
  <c r="CC340"/>
  <c r="CD340"/>
  <c r="CE340"/>
  <c r="CF340"/>
  <c r="CG340"/>
  <c r="CH340"/>
  <c r="CI340"/>
  <c r="CJ340"/>
  <c r="CK340"/>
  <c r="CL340"/>
  <c r="CM340"/>
  <c r="CN340"/>
  <c r="CO340"/>
  <c r="CP340"/>
  <c r="CQ340"/>
  <c r="CR340"/>
  <c r="CS340"/>
  <c r="CT340"/>
  <c r="CU340"/>
  <c r="CV340"/>
  <c r="CW340"/>
  <c r="CX340"/>
  <c r="CY340"/>
  <c r="CZ340"/>
  <c r="DA340"/>
  <c r="DB340"/>
  <c r="DC340"/>
  <c r="DD340"/>
  <c r="DE340"/>
  <c r="DF340"/>
  <c r="DG340"/>
  <c r="DH340"/>
  <c r="DI340"/>
  <c r="DJ340"/>
  <c r="DK340"/>
  <c r="DL340"/>
  <c r="A341"/>
  <c r="B341"/>
  <c r="C341"/>
  <c r="D341"/>
  <c r="E341"/>
  <c r="F341"/>
  <c r="G341"/>
  <c r="H341"/>
  <c r="I341"/>
  <c r="J341"/>
  <c r="K341"/>
  <c r="L341"/>
  <c r="M341"/>
  <c r="N341"/>
  <c r="O341"/>
  <c r="P341"/>
  <c r="R341"/>
  <c r="S341"/>
  <c r="T341"/>
  <c r="U341"/>
  <c r="V341"/>
  <c r="W341"/>
  <c r="X341"/>
  <c r="Y341"/>
  <c r="AA341"/>
  <c r="AB341"/>
  <c r="AC341"/>
  <c r="AD341"/>
  <c r="AE341"/>
  <c r="AF341"/>
  <c r="AH341"/>
  <c r="AI341"/>
  <c r="AJ341"/>
  <c r="AK341"/>
  <c r="AM341"/>
  <c r="AN341"/>
  <c r="AO341"/>
  <c r="AP341"/>
  <c r="AQ341"/>
  <c r="AS341"/>
  <c r="AT341"/>
  <c r="AU341"/>
  <c r="AV341"/>
  <c r="AW341"/>
  <c r="AX341"/>
  <c r="AY341"/>
  <c r="AZ341"/>
  <c r="BA341"/>
  <c r="BB341"/>
  <c r="BD341"/>
  <c r="BE341"/>
  <c r="BF341"/>
  <c r="BG341"/>
  <c r="BH341"/>
  <c r="BI341"/>
  <c r="BJ341"/>
  <c r="BL341"/>
  <c r="BM341"/>
  <c r="BN341"/>
  <c r="BO341"/>
  <c r="BP341"/>
  <c r="BR341"/>
  <c r="BS341"/>
  <c r="BT341"/>
  <c r="BU341"/>
  <c r="BV341"/>
  <c r="BW341"/>
  <c r="BZ341"/>
  <c r="CA341"/>
  <c r="CB341"/>
  <c r="CC341"/>
  <c r="CD341"/>
  <c r="CE341"/>
  <c r="CF341"/>
  <c r="CG341"/>
  <c r="CH341"/>
  <c r="CI341"/>
  <c r="CJ341"/>
  <c r="CK341"/>
  <c r="CM341"/>
  <c r="CN341"/>
  <c r="CO341"/>
  <c r="CP341"/>
  <c r="CQ341"/>
  <c r="CR341"/>
  <c r="CS341"/>
  <c r="CT341"/>
  <c r="CU341"/>
  <c r="CV341"/>
  <c r="CW341"/>
  <c r="CX341"/>
  <c r="CZ341"/>
  <c r="DA341"/>
  <c r="DB341"/>
  <c r="DC341"/>
  <c r="DD341"/>
  <c r="DE341"/>
  <c r="DF341"/>
  <c r="DG341"/>
  <c r="DH341"/>
  <c r="DI341"/>
  <c r="DJ341"/>
  <c r="DK341"/>
  <c r="A342"/>
  <c r="B342"/>
  <c r="C342"/>
  <c r="D342"/>
  <c r="E342"/>
  <c r="F342"/>
  <c r="G342"/>
  <c r="H342"/>
  <c r="I342"/>
  <c r="J342"/>
  <c r="L342"/>
  <c r="M342"/>
  <c r="N342"/>
  <c r="O342"/>
  <c r="P342"/>
  <c r="R342"/>
  <c r="S342"/>
  <c r="T342"/>
  <c r="U342"/>
  <c r="V342"/>
  <c r="W342"/>
  <c r="X342"/>
  <c r="Y342"/>
  <c r="AA342"/>
  <c r="AB342"/>
  <c r="AC342"/>
  <c r="AD342"/>
  <c r="AE342"/>
  <c r="AF342"/>
  <c r="AH342"/>
  <c r="AI342"/>
  <c r="AJ342"/>
  <c r="AK342"/>
  <c r="AM342"/>
  <c r="AN342"/>
  <c r="AO342"/>
  <c r="AP342"/>
  <c r="AQ342"/>
  <c r="AR342"/>
  <c r="AS342"/>
  <c r="AT342"/>
  <c r="AU342"/>
  <c r="AV342"/>
  <c r="AW342"/>
  <c r="AX342"/>
  <c r="AY342"/>
  <c r="AZ342"/>
  <c r="BA342"/>
  <c r="BB342"/>
  <c r="BD342"/>
  <c r="BE342"/>
  <c r="BF342"/>
  <c r="BG342"/>
  <c r="BH342"/>
  <c r="BI342"/>
  <c r="BJ342"/>
  <c r="BL342"/>
  <c r="BM342"/>
  <c r="BN342"/>
  <c r="BO342"/>
  <c r="BP342"/>
  <c r="BR342"/>
  <c r="BS342"/>
  <c r="BT342"/>
  <c r="BU342"/>
  <c r="BV342"/>
  <c r="BW342"/>
  <c r="BX342"/>
  <c r="BZ342"/>
  <c r="CA342"/>
  <c r="CB342"/>
  <c r="CC342"/>
  <c r="CD342"/>
  <c r="CE342"/>
  <c r="CF342"/>
  <c r="CG342"/>
  <c r="CH342"/>
  <c r="CI342"/>
  <c r="CJ342"/>
  <c r="CK342"/>
  <c r="CL342"/>
  <c r="CM342"/>
  <c r="CN342"/>
  <c r="CO342"/>
  <c r="CP342"/>
  <c r="CQ342"/>
  <c r="CR342"/>
  <c r="CS342"/>
  <c r="CT342"/>
  <c r="CU342"/>
  <c r="CV342"/>
  <c r="CW342"/>
  <c r="CX342"/>
  <c r="CY342"/>
  <c r="CZ342"/>
  <c r="DA342"/>
  <c r="DB342"/>
  <c r="DC342"/>
  <c r="DD342"/>
  <c r="DE342"/>
  <c r="DF342"/>
  <c r="DG342"/>
  <c r="DH342"/>
  <c r="DI342"/>
  <c r="DJ342"/>
  <c r="DK342"/>
  <c r="DL342"/>
  <c r="A343"/>
  <c r="B343"/>
  <c r="C343"/>
  <c r="D343"/>
  <c r="E343"/>
  <c r="F343"/>
  <c r="G343"/>
  <c r="H343"/>
  <c r="I343"/>
  <c r="J343"/>
  <c r="K343"/>
  <c r="L343"/>
  <c r="M343"/>
  <c r="N343"/>
  <c r="O343"/>
  <c r="P343"/>
  <c r="R343"/>
  <c r="S343"/>
  <c r="T343"/>
  <c r="U343"/>
  <c r="V343"/>
  <c r="W343"/>
  <c r="X343"/>
  <c r="Y343"/>
  <c r="AA343"/>
  <c r="AB343"/>
  <c r="AC343"/>
  <c r="AD343"/>
  <c r="AE343"/>
  <c r="AF343"/>
  <c r="AH343"/>
  <c r="AI343"/>
  <c r="AJ343"/>
  <c r="AK343"/>
  <c r="AM343"/>
  <c r="AN343"/>
  <c r="AO343"/>
  <c r="AP343"/>
  <c r="AQ343"/>
  <c r="AR343"/>
  <c r="AS343"/>
  <c r="AT343"/>
  <c r="AU343"/>
  <c r="AV343"/>
  <c r="AW343"/>
  <c r="AX343"/>
  <c r="AY343"/>
  <c r="AZ343"/>
  <c r="BA343"/>
  <c r="BB343"/>
  <c r="BD343"/>
  <c r="BE343"/>
  <c r="BF343"/>
  <c r="BG343"/>
  <c r="BH343"/>
  <c r="BI343"/>
  <c r="BJ343"/>
  <c r="BL343"/>
  <c r="BM343"/>
  <c r="BN343"/>
  <c r="BO343"/>
  <c r="BP343"/>
  <c r="BR343"/>
  <c r="BS343"/>
  <c r="BT343"/>
  <c r="BU343"/>
  <c r="BV343"/>
  <c r="BW343"/>
  <c r="BX343"/>
  <c r="BZ343"/>
  <c r="CA343"/>
  <c r="CB343"/>
  <c r="CC343"/>
  <c r="CD343"/>
  <c r="CE343"/>
  <c r="CF343"/>
  <c r="CG343"/>
  <c r="CH343"/>
  <c r="CI343"/>
  <c r="CJ343"/>
  <c r="CK343"/>
  <c r="CL343"/>
  <c r="CM343"/>
  <c r="CN343"/>
  <c r="CO343"/>
  <c r="CP343"/>
  <c r="CQ343"/>
  <c r="CR343"/>
  <c r="CS343"/>
  <c r="CT343"/>
  <c r="CU343"/>
  <c r="CV343"/>
  <c r="CW343"/>
  <c r="CX343"/>
  <c r="CY343"/>
  <c r="CZ343"/>
  <c r="DA343"/>
  <c r="DB343"/>
  <c r="DC343"/>
  <c r="DD343"/>
  <c r="DE343"/>
  <c r="DF343"/>
  <c r="DG343"/>
  <c r="DH343"/>
  <c r="DI343"/>
  <c r="DJ343"/>
  <c r="DK343"/>
  <c r="DL343"/>
  <c r="A344"/>
  <c r="B344"/>
  <c r="C344"/>
  <c r="D344"/>
  <c r="E344"/>
  <c r="F344"/>
  <c r="G344"/>
  <c r="H344"/>
  <c r="I344"/>
  <c r="J344"/>
  <c r="K344"/>
  <c r="L344"/>
  <c r="M344"/>
  <c r="N344"/>
  <c r="O344"/>
  <c r="P344"/>
  <c r="R344"/>
  <c r="S344"/>
  <c r="T344"/>
  <c r="U344"/>
  <c r="V344"/>
  <c r="W344"/>
  <c r="X344"/>
  <c r="Y344"/>
  <c r="AA344"/>
  <c r="AB344"/>
  <c r="AC344"/>
  <c r="AD344"/>
  <c r="AE344"/>
  <c r="AF344"/>
  <c r="AH344"/>
  <c r="AI344"/>
  <c r="AJ344"/>
  <c r="AK344"/>
  <c r="AM344"/>
  <c r="AN344"/>
  <c r="AO344"/>
  <c r="AP344"/>
  <c r="AQ344"/>
  <c r="AS344"/>
  <c r="AT344"/>
  <c r="AU344"/>
  <c r="AV344"/>
  <c r="AW344"/>
  <c r="AX344"/>
  <c r="AY344"/>
  <c r="AZ344"/>
  <c r="BA344"/>
  <c r="BB344"/>
  <c r="BD344"/>
  <c r="BE344"/>
  <c r="BF344"/>
  <c r="BG344"/>
  <c r="BH344"/>
  <c r="BI344"/>
  <c r="BJ344"/>
  <c r="BL344"/>
  <c r="BM344"/>
  <c r="BN344"/>
  <c r="BO344"/>
  <c r="BP344"/>
  <c r="BR344"/>
  <c r="BS344"/>
  <c r="BT344"/>
  <c r="BU344"/>
  <c r="BV344"/>
  <c r="BW344"/>
  <c r="BZ344"/>
  <c r="CA344"/>
  <c r="CB344"/>
  <c r="CC344"/>
  <c r="CD344"/>
  <c r="CE344"/>
  <c r="CF344"/>
  <c r="CG344"/>
  <c r="CH344"/>
  <c r="CI344"/>
  <c r="CJ344"/>
  <c r="CK344"/>
  <c r="CM344"/>
  <c r="CN344"/>
  <c r="CO344"/>
  <c r="CP344"/>
  <c r="CQ344"/>
  <c r="CR344"/>
  <c r="CS344"/>
  <c r="CT344"/>
  <c r="CU344"/>
  <c r="CV344"/>
  <c r="CW344"/>
  <c r="CX344"/>
  <c r="CZ344"/>
  <c r="DA344"/>
  <c r="DB344"/>
  <c r="DC344"/>
  <c r="DD344"/>
  <c r="DE344"/>
  <c r="DF344"/>
  <c r="DG344"/>
  <c r="DH344"/>
  <c r="DI344"/>
  <c r="DJ344"/>
  <c r="DK344"/>
  <c r="Q345"/>
  <c r="Z345"/>
  <c r="AG345"/>
  <c r="AL345"/>
  <c r="AR345"/>
  <c r="BC345"/>
  <c r="BK345"/>
  <c r="BQ345"/>
  <c r="BX345"/>
  <c r="BY345"/>
  <c r="CL345"/>
  <c r="CY345"/>
  <c r="DL345"/>
  <c r="Q346"/>
  <c r="Z346"/>
  <c r="AG346"/>
  <c r="AL346"/>
  <c r="AR346"/>
  <c r="BC346"/>
  <c r="BK346"/>
  <c r="BQ346"/>
  <c r="BX346"/>
  <c r="BY346"/>
  <c r="CL346"/>
  <c r="CY346"/>
  <c r="DL346"/>
  <c r="Q347"/>
  <c r="Z347"/>
  <c r="AG347"/>
  <c r="AL347"/>
  <c r="AR347"/>
  <c r="BC347"/>
  <c r="BK347"/>
  <c r="BQ347"/>
  <c r="BX347"/>
  <c r="BY347"/>
  <c r="CL347"/>
  <c r="CY347"/>
  <c r="DL347"/>
  <c r="H349"/>
  <c r="I349"/>
  <c r="J349"/>
  <c r="K349"/>
  <c r="L349"/>
  <c r="M349"/>
  <c r="N349"/>
  <c r="O349"/>
  <c r="P349"/>
  <c r="R349"/>
  <c r="S349"/>
  <c r="T349"/>
  <c r="U349"/>
  <c r="V349"/>
  <c r="W349"/>
  <c r="X349"/>
  <c r="Y349"/>
  <c r="AB349"/>
  <c r="AD349"/>
  <c r="AE349"/>
  <c r="AF349"/>
  <c r="B8" i="22"/>
  <c r="F8" s="1"/>
  <c r="B9"/>
  <c r="F9"/>
  <c r="AJ352" i="49" s="1"/>
  <c r="AJ353" s="1"/>
  <c r="B10" i="22"/>
  <c r="F10"/>
  <c r="AH352" i="49" s="1"/>
  <c r="B11" i="22"/>
  <c r="F11" s="1"/>
  <c r="AI352" i="49" s="1"/>
  <c r="AI353" s="1"/>
  <c r="B23" i="22"/>
  <c r="F23"/>
  <c r="AS352" i="49" s="1"/>
  <c r="B24" i="22"/>
  <c r="F24"/>
  <c r="B25"/>
  <c r="F25" s="1"/>
  <c r="B26"/>
  <c r="F26" s="1"/>
  <c r="B27"/>
  <c r="F27"/>
  <c r="AW352" i="49" s="1"/>
  <c r="AW353" s="1"/>
  <c r="B28" i="22"/>
  <c r="F28"/>
  <c r="B29"/>
  <c r="F29" s="1"/>
  <c r="B30"/>
  <c r="F30" s="1"/>
  <c r="B31"/>
  <c r="F31"/>
  <c r="BA352" i="49" s="1"/>
  <c r="BA353" s="1"/>
  <c r="B32" i="22"/>
  <c r="F32"/>
  <c r="BB352" i="49" s="1"/>
  <c r="BB353" s="1"/>
  <c r="H24" i="22"/>
  <c r="L24" s="1"/>
  <c r="H25"/>
  <c r="L25"/>
  <c r="H26"/>
  <c r="L26"/>
  <c r="BT352" i="49" s="1"/>
  <c r="BT353" s="1"/>
  <c r="H27" i="22"/>
  <c r="L27" s="1"/>
  <c r="H28"/>
  <c r="L28" s="1"/>
  <c r="BU352" i="49" s="1"/>
  <c r="BU353" s="1"/>
  <c r="H29" i="22"/>
  <c r="L29"/>
  <c r="B15"/>
  <c r="F15" s="1"/>
  <c r="B16"/>
  <c r="F16" s="1"/>
  <c r="AN352" i="49" s="1"/>
  <c r="AN353" s="1"/>
  <c r="B17" i="22"/>
  <c r="F17"/>
  <c r="AO352" i="49" s="1"/>
  <c r="AO353" s="1"/>
  <c r="B18" i="22"/>
  <c r="F18"/>
  <c r="AQ352" i="49" s="1"/>
  <c r="AQ353" s="1"/>
  <c r="B19" i="22"/>
  <c r="F19" s="1"/>
  <c r="AP352" i="49" s="1"/>
  <c r="AP353" s="1"/>
  <c r="H16" i="22"/>
  <c r="L16"/>
  <c r="H17"/>
  <c r="L17"/>
  <c r="H18"/>
  <c r="L18" s="1"/>
  <c r="BP352" i="49" s="1"/>
  <c r="BP353" s="1"/>
  <c r="H19" i="22"/>
  <c r="L19" s="1"/>
  <c r="BO352" i="49" s="1"/>
  <c r="BO353" s="1"/>
  <c r="H20" i="22"/>
  <c r="L20"/>
  <c r="H6"/>
  <c r="L6" s="1"/>
  <c r="H7"/>
  <c r="L7" s="1"/>
  <c r="H8"/>
  <c r="L8"/>
  <c r="BF352" i="49" s="1"/>
  <c r="BF353" s="1"/>
  <c r="H9" i="22"/>
  <c r="L9"/>
  <c r="BG352" i="49" s="1"/>
  <c r="BG353" s="1"/>
  <c r="H10" i="22"/>
  <c r="L10" s="1"/>
  <c r="BH352" i="49" s="1"/>
  <c r="BH353" s="1"/>
  <c r="H11" i="22"/>
  <c r="L11" s="1"/>
  <c r="BI352" i="49" s="1"/>
  <c r="H12" i="22"/>
  <c r="L12"/>
  <c r="BJ352" i="49" s="1"/>
  <c r="BJ353" s="1"/>
  <c r="AU352"/>
  <c r="AU353" s="1"/>
  <c r="AV352"/>
  <c r="AV353" s="1"/>
  <c r="AX352"/>
  <c r="AX353" s="1"/>
  <c r="AY352"/>
  <c r="BE352"/>
  <c r="BE353" s="1"/>
  <c r="BM352"/>
  <c r="BM353" s="1"/>
  <c r="BN352"/>
  <c r="BN353" s="1"/>
  <c r="BR352"/>
  <c r="BW352"/>
  <c r="BW353" s="1"/>
  <c r="AS353"/>
  <c r="AY353"/>
  <c r="BI353"/>
  <c r="BR353"/>
  <c r="L360"/>
  <c r="L362"/>
  <c r="L363"/>
  <c r="L364"/>
  <c r="L366"/>
  <c r="L367"/>
  <c r="L368"/>
  <c r="L369"/>
  <c r="L370"/>
  <c r="L371"/>
  <c r="L372"/>
  <c r="L373"/>
  <c r="L374"/>
  <c r="H375"/>
  <c r="H377" s="1"/>
  <c r="I375"/>
  <c r="L376"/>
  <c r="I377"/>
  <c r="E380"/>
  <c r="E381"/>
  <c r="I349" i="21"/>
  <c r="J349"/>
  <c r="K349"/>
  <c r="L349"/>
  <c r="M349"/>
  <c r="N349"/>
  <c r="O349"/>
  <c r="P349"/>
  <c r="R349"/>
  <c r="S349"/>
  <c r="T349"/>
  <c r="U349"/>
  <c r="V349"/>
  <c r="W349"/>
  <c r="X349"/>
  <c r="Y349"/>
  <c r="AB349"/>
  <c r="AD349"/>
  <c r="AE349"/>
  <c r="AF349"/>
  <c r="H349"/>
  <c r="A3" i="48"/>
  <c r="B3"/>
  <c r="C3"/>
  <c r="D3"/>
  <c r="E3"/>
  <c r="F3"/>
  <c r="G3"/>
  <c r="H3"/>
  <c r="I3"/>
  <c r="J3"/>
  <c r="K3"/>
  <c r="L3"/>
  <c r="M3"/>
  <c r="N3"/>
  <c r="O3"/>
  <c r="P3"/>
  <c r="R3"/>
  <c r="S3"/>
  <c r="T3"/>
  <c r="U3"/>
  <c r="V3"/>
  <c r="W3"/>
  <c r="X3"/>
  <c r="Y3"/>
  <c r="AA3"/>
  <c r="AB3"/>
  <c r="AC3"/>
  <c r="AD3"/>
  <c r="AE3"/>
  <c r="AF3"/>
  <c r="AH3"/>
  <c r="AI3"/>
  <c r="AJ3"/>
  <c r="AK3"/>
  <c r="AM3"/>
  <c r="AN3"/>
  <c r="AO3"/>
  <c r="AP3"/>
  <c r="AQ3"/>
  <c r="AS3"/>
  <c r="AT3"/>
  <c r="AU3"/>
  <c r="AV3"/>
  <c r="AW3"/>
  <c r="AX3"/>
  <c r="AY3"/>
  <c r="AZ3"/>
  <c r="BA3"/>
  <c r="BB3"/>
  <c r="BD3"/>
  <c r="BE3"/>
  <c r="BF3"/>
  <c r="BG3"/>
  <c r="BH3"/>
  <c r="BI3"/>
  <c r="BJ3"/>
  <c r="BL3"/>
  <c r="BM3"/>
  <c r="BN3"/>
  <c r="BO3"/>
  <c r="BP3"/>
  <c r="BR3"/>
  <c r="BS3"/>
  <c r="BT3"/>
  <c r="BU3"/>
  <c r="BV3"/>
  <c r="BW3"/>
  <c r="BZ3"/>
  <c r="CA3"/>
  <c r="CB3"/>
  <c r="CC3"/>
  <c r="CD3"/>
  <c r="CE3"/>
  <c r="CF3"/>
  <c r="CG3"/>
  <c r="CH3"/>
  <c r="CI3"/>
  <c r="CJ3"/>
  <c r="CK3"/>
  <c r="CM3"/>
  <c r="CN3"/>
  <c r="CO3"/>
  <c r="CP3"/>
  <c r="CQ3"/>
  <c r="CR3"/>
  <c r="CS3"/>
  <c r="CT3"/>
  <c r="CU3"/>
  <c r="CV3"/>
  <c r="CW3"/>
  <c r="CX3"/>
  <c r="CZ3"/>
  <c r="DA3"/>
  <c r="DB3"/>
  <c r="DC3"/>
  <c r="DD3"/>
  <c r="DE3"/>
  <c r="DF3"/>
  <c r="DG3"/>
  <c r="DH3"/>
  <c r="DI3"/>
  <c r="DJ3"/>
  <c r="DK3"/>
  <c r="A4"/>
  <c r="B4"/>
  <c r="C4"/>
  <c r="D4"/>
  <c r="E4"/>
  <c r="F4"/>
  <c r="G4"/>
  <c r="H4"/>
  <c r="I4"/>
  <c r="J4"/>
  <c r="K4"/>
  <c r="L4"/>
  <c r="M4"/>
  <c r="N4"/>
  <c r="O4"/>
  <c r="P4"/>
  <c r="R4"/>
  <c r="S4"/>
  <c r="T4"/>
  <c r="U4"/>
  <c r="V4"/>
  <c r="W4"/>
  <c r="X4"/>
  <c r="Y4"/>
  <c r="AA4"/>
  <c r="AB4"/>
  <c r="AC4"/>
  <c r="AD4"/>
  <c r="AE4"/>
  <c r="AF4"/>
  <c r="AH4"/>
  <c r="AI4"/>
  <c r="AJ4"/>
  <c r="AK4"/>
  <c r="AM4"/>
  <c r="AN4"/>
  <c r="AO4"/>
  <c r="AP4"/>
  <c r="AQ4"/>
  <c r="AS4"/>
  <c r="AT4"/>
  <c r="AU4"/>
  <c r="AV4"/>
  <c r="AW4"/>
  <c r="AX4"/>
  <c r="AY4"/>
  <c r="AZ4"/>
  <c r="BA4"/>
  <c r="BB4"/>
  <c r="BD4"/>
  <c r="BE4"/>
  <c r="BF4"/>
  <c r="BG4"/>
  <c r="BH4"/>
  <c r="BI4"/>
  <c r="BJ4"/>
  <c r="BL4"/>
  <c r="BM4"/>
  <c r="BN4"/>
  <c r="BO4"/>
  <c r="BP4"/>
  <c r="BR4"/>
  <c r="BS4"/>
  <c r="BT4"/>
  <c r="BU4"/>
  <c r="BV4"/>
  <c r="BW4"/>
  <c r="BZ4"/>
  <c r="CA4"/>
  <c r="CB4"/>
  <c r="CC4"/>
  <c r="CD4"/>
  <c r="CE4"/>
  <c r="CF4"/>
  <c r="CG4"/>
  <c r="CH4"/>
  <c r="CI4"/>
  <c r="CJ4"/>
  <c r="CK4"/>
  <c r="CM4"/>
  <c r="CN4"/>
  <c r="CO4"/>
  <c r="CP4"/>
  <c r="CQ4"/>
  <c r="CR4"/>
  <c r="CS4"/>
  <c r="CT4"/>
  <c r="CU4"/>
  <c r="CV4"/>
  <c r="CW4"/>
  <c r="CX4"/>
  <c r="CZ4"/>
  <c r="DA4"/>
  <c r="DB4"/>
  <c r="DC4"/>
  <c r="DD4"/>
  <c r="DE4"/>
  <c r="DF4"/>
  <c r="DG4"/>
  <c r="DH4"/>
  <c r="DI4"/>
  <c r="DJ4"/>
  <c r="DK4"/>
  <c r="A5"/>
  <c r="B5"/>
  <c r="C5"/>
  <c r="D5"/>
  <c r="E5"/>
  <c r="F5"/>
  <c r="G5"/>
  <c r="H5"/>
  <c r="I5"/>
  <c r="J5"/>
  <c r="K5"/>
  <c r="L5"/>
  <c r="M5"/>
  <c r="N5"/>
  <c r="O5"/>
  <c r="P5"/>
  <c r="R5"/>
  <c r="S5"/>
  <c r="T5"/>
  <c r="U5"/>
  <c r="V5"/>
  <c r="W5"/>
  <c r="X5"/>
  <c r="Y5"/>
  <c r="AA5"/>
  <c r="AB5"/>
  <c r="AC5"/>
  <c r="AD5"/>
  <c r="AE5"/>
  <c r="AF5"/>
  <c r="AH5"/>
  <c r="AI5"/>
  <c r="AJ5"/>
  <c r="AK5"/>
  <c r="AM5"/>
  <c r="AN5"/>
  <c r="AO5"/>
  <c r="AP5"/>
  <c r="AQ5"/>
  <c r="AS5"/>
  <c r="AT5"/>
  <c r="AU5"/>
  <c r="AV5"/>
  <c r="AW5"/>
  <c r="AX5"/>
  <c r="AY5"/>
  <c r="AZ5"/>
  <c r="BA5"/>
  <c r="BB5"/>
  <c r="BD5"/>
  <c r="BE5"/>
  <c r="BF5"/>
  <c r="BG5"/>
  <c r="BH5"/>
  <c r="BI5"/>
  <c r="BJ5"/>
  <c r="BL5"/>
  <c r="BM5"/>
  <c r="BN5"/>
  <c r="BO5"/>
  <c r="BP5"/>
  <c r="BR5"/>
  <c r="BS5"/>
  <c r="BT5"/>
  <c r="BU5"/>
  <c r="BV5"/>
  <c r="BW5"/>
  <c r="BZ5"/>
  <c r="CA5"/>
  <c r="CB5"/>
  <c r="CC5"/>
  <c r="CD5"/>
  <c r="CE5"/>
  <c r="CF5"/>
  <c r="CG5"/>
  <c r="CH5"/>
  <c r="CI5"/>
  <c r="CJ5"/>
  <c r="CK5"/>
  <c r="CM5"/>
  <c r="CN5"/>
  <c r="CO5"/>
  <c r="CP5"/>
  <c r="CQ5"/>
  <c r="CR5"/>
  <c r="CS5"/>
  <c r="CT5"/>
  <c r="CU5"/>
  <c r="CV5"/>
  <c r="CW5"/>
  <c r="CX5"/>
  <c r="CZ5"/>
  <c r="DA5"/>
  <c r="DB5"/>
  <c r="DC5"/>
  <c r="DD5"/>
  <c r="DE5"/>
  <c r="DF5"/>
  <c r="DG5"/>
  <c r="DH5"/>
  <c r="DI5"/>
  <c r="DJ5"/>
  <c r="DK5"/>
  <c r="A6"/>
  <c r="B6"/>
  <c r="C6"/>
  <c r="D6"/>
  <c r="E6"/>
  <c r="F6"/>
  <c r="G6"/>
  <c r="H6"/>
  <c r="I6"/>
  <c r="J6"/>
  <c r="K6"/>
  <c r="L6"/>
  <c r="M6"/>
  <c r="N6"/>
  <c r="O6"/>
  <c r="P6"/>
  <c r="R6"/>
  <c r="S6"/>
  <c r="T6"/>
  <c r="U6"/>
  <c r="V6"/>
  <c r="W6"/>
  <c r="X6"/>
  <c r="Y6"/>
  <c r="AB6"/>
  <c r="AC6"/>
  <c r="AD6"/>
  <c r="AE6"/>
  <c r="AF6"/>
  <c r="AH6"/>
  <c r="AI6"/>
  <c r="AJ6"/>
  <c r="AK6"/>
  <c r="AM6"/>
  <c r="AN6"/>
  <c r="AO6"/>
  <c r="AP6"/>
  <c r="AQ6"/>
  <c r="AS6"/>
  <c r="AT6"/>
  <c r="AU6"/>
  <c r="AV6"/>
  <c r="AW6"/>
  <c r="AX6"/>
  <c r="AY6"/>
  <c r="AZ6"/>
  <c r="BA6"/>
  <c r="BD6"/>
  <c r="BE6"/>
  <c r="BF6"/>
  <c r="BG6"/>
  <c r="BH6"/>
  <c r="BI6"/>
  <c r="BJ6"/>
  <c r="BL6"/>
  <c r="BM6"/>
  <c r="BN6"/>
  <c r="BO6"/>
  <c r="BP6"/>
  <c r="BR6"/>
  <c r="BS6"/>
  <c r="BT6"/>
  <c r="BU6"/>
  <c r="BV6"/>
  <c r="BW6"/>
  <c r="BZ6"/>
  <c r="CA6"/>
  <c r="CB6"/>
  <c r="CC6"/>
  <c r="CD6"/>
  <c r="CE6"/>
  <c r="CF6"/>
  <c r="CG6"/>
  <c r="CH6"/>
  <c r="CI6"/>
  <c r="CJ6"/>
  <c r="CK6"/>
  <c r="CM6"/>
  <c r="CN6"/>
  <c r="CO6"/>
  <c r="CP6"/>
  <c r="CQ6"/>
  <c r="CR6"/>
  <c r="CS6"/>
  <c r="CT6"/>
  <c r="CU6"/>
  <c r="CV6"/>
  <c r="CW6"/>
  <c r="CX6"/>
  <c r="CZ6"/>
  <c r="DA6"/>
  <c r="DB6"/>
  <c r="DB348" s="1"/>
  <c r="DC6"/>
  <c r="DD6"/>
  <c r="DE6"/>
  <c r="DF6"/>
  <c r="DG6"/>
  <c r="DH6"/>
  <c r="DI6"/>
  <c r="DJ6"/>
  <c r="DK6"/>
  <c r="A7"/>
  <c r="B7"/>
  <c r="C7"/>
  <c r="D7"/>
  <c r="E7"/>
  <c r="F7"/>
  <c r="G7"/>
  <c r="I7"/>
  <c r="J7"/>
  <c r="K7"/>
  <c r="L7"/>
  <c r="M7"/>
  <c r="N7"/>
  <c r="O7"/>
  <c r="P7"/>
  <c r="R7"/>
  <c r="S7"/>
  <c r="T7"/>
  <c r="U7"/>
  <c r="V7"/>
  <c r="W7"/>
  <c r="X7"/>
  <c r="Y7"/>
  <c r="AB7"/>
  <c r="AC7"/>
  <c r="AD7"/>
  <c r="AE7"/>
  <c r="AF7"/>
  <c r="AH7"/>
  <c r="AI7"/>
  <c r="AJ7"/>
  <c r="AK7"/>
  <c r="AM7"/>
  <c r="AN7"/>
  <c r="AO7"/>
  <c r="AP7"/>
  <c r="AQ7"/>
  <c r="AS7"/>
  <c r="AT7"/>
  <c r="AU7"/>
  <c r="AV7"/>
  <c r="AW7"/>
  <c r="AX7"/>
  <c r="AY7"/>
  <c r="AZ7"/>
  <c r="BA7"/>
  <c r="BB7"/>
  <c r="BD7"/>
  <c r="BE7"/>
  <c r="BF7"/>
  <c r="BG7"/>
  <c r="BH7"/>
  <c r="BI7"/>
  <c r="BJ7"/>
  <c r="BL7"/>
  <c r="BM7"/>
  <c r="BN7"/>
  <c r="BO7"/>
  <c r="BP7"/>
  <c r="BR7"/>
  <c r="BS7"/>
  <c r="BT7"/>
  <c r="BU7"/>
  <c r="BV7"/>
  <c r="BW7"/>
  <c r="BY7"/>
  <c r="BZ7"/>
  <c r="CA7"/>
  <c r="CB7"/>
  <c r="CC7"/>
  <c r="CD7"/>
  <c r="CE7"/>
  <c r="CF7"/>
  <c r="CG7"/>
  <c r="CH7"/>
  <c r="CI7"/>
  <c r="CJ7"/>
  <c r="CK7"/>
  <c r="CM7"/>
  <c r="CN7"/>
  <c r="CO7"/>
  <c r="CP7"/>
  <c r="CQ7"/>
  <c r="CR7"/>
  <c r="CS7"/>
  <c r="CT7"/>
  <c r="CU7"/>
  <c r="CV7"/>
  <c r="CW7"/>
  <c r="CX7"/>
  <c r="CZ7"/>
  <c r="DA7"/>
  <c r="DB7"/>
  <c r="DC7"/>
  <c r="DD7"/>
  <c r="DE7"/>
  <c r="DF7"/>
  <c r="DG7"/>
  <c r="DH7"/>
  <c r="DI7"/>
  <c r="DJ7"/>
  <c r="DK7"/>
  <c r="A8"/>
  <c r="B8"/>
  <c r="C8"/>
  <c r="D8"/>
  <c r="E8"/>
  <c r="F8"/>
  <c r="G8"/>
  <c r="H8"/>
  <c r="I8"/>
  <c r="J8"/>
  <c r="K8"/>
  <c r="L8"/>
  <c r="M8"/>
  <c r="N8"/>
  <c r="O8"/>
  <c r="P8"/>
  <c r="R8"/>
  <c r="S8"/>
  <c r="T8"/>
  <c r="U8"/>
  <c r="V8"/>
  <c r="W8"/>
  <c r="X8"/>
  <c r="Y8"/>
  <c r="AA8"/>
  <c r="AB8"/>
  <c r="AC8"/>
  <c r="AD8"/>
  <c r="AE8"/>
  <c r="AF8"/>
  <c r="AH8"/>
  <c r="AI8"/>
  <c r="AJ8"/>
  <c r="AK8"/>
  <c r="AM8"/>
  <c r="AN8"/>
  <c r="AO8"/>
  <c r="AP8"/>
  <c r="AQ8"/>
  <c r="AS8"/>
  <c r="AT8"/>
  <c r="AU8"/>
  <c r="AV8"/>
  <c r="AW8"/>
  <c r="AX8"/>
  <c r="AY8"/>
  <c r="AZ8"/>
  <c r="BA8"/>
  <c r="BB8"/>
  <c r="BD8"/>
  <c r="BE8"/>
  <c r="BF8"/>
  <c r="BG8"/>
  <c r="BH8"/>
  <c r="BI8"/>
  <c r="BJ8"/>
  <c r="BL8"/>
  <c r="BM8"/>
  <c r="BN8"/>
  <c r="BO8"/>
  <c r="BP8"/>
  <c r="BR8"/>
  <c r="BS8"/>
  <c r="BT8"/>
  <c r="BU8"/>
  <c r="BV8"/>
  <c r="BW8"/>
  <c r="BZ8"/>
  <c r="CA8"/>
  <c r="CB8"/>
  <c r="CC8"/>
  <c r="CD8"/>
  <c r="CE8"/>
  <c r="CF8"/>
  <c r="CG8"/>
  <c r="CH8"/>
  <c r="CI8"/>
  <c r="CJ8"/>
  <c r="CK8"/>
  <c r="CM8"/>
  <c r="CN8"/>
  <c r="CO8"/>
  <c r="CP8"/>
  <c r="CQ8"/>
  <c r="CR8"/>
  <c r="CS8"/>
  <c r="CT8"/>
  <c r="CU8"/>
  <c r="CV8"/>
  <c r="CW8"/>
  <c r="CX8"/>
  <c r="CZ8"/>
  <c r="DA8"/>
  <c r="DB8"/>
  <c r="DC8"/>
  <c r="DD8"/>
  <c r="DE8"/>
  <c r="DF8"/>
  <c r="DG8"/>
  <c r="DH8"/>
  <c r="DI8"/>
  <c r="DJ8"/>
  <c r="DK8"/>
  <c r="A9"/>
  <c r="B9"/>
  <c r="C9"/>
  <c r="D9"/>
  <c r="E9"/>
  <c r="F9"/>
  <c r="G9"/>
  <c r="H9"/>
  <c r="I9"/>
  <c r="J9"/>
  <c r="K9"/>
  <c r="L9"/>
  <c r="M9"/>
  <c r="N9"/>
  <c r="O9"/>
  <c r="P9"/>
  <c r="R9"/>
  <c r="S9"/>
  <c r="T9"/>
  <c r="U9"/>
  <c r="V9"/>
  <c r="W9"/>
  <c r="X9"/>
  <c r="Y9"/>
  <c r="AA9"/>
  <c r="AB9"/>
  <c r="AC9"/>
  <c r="AD9"/>
  <c r="AE9"/>
  <c r="AF9"/>
  <c r="AH9"/>
  <c r="AI9"/>
  <c r="AJ9"/>
  <c r="AK9"/>
  <c r="AM9"/>
  <c r="AN9"/>
  <c r="AO9"/>
  <c r="AP9"/>
  <c r="AQ9"/>
  <c r="AS9"/>
  <c r="AT9"/>
  <c r="AU9"/>
  <c r="AV9"/>
  <c r="AW9"/>
  <c r="AX9"/>
  <c r="AY9"/>
  <c r="AZ9"/>
  <c r="BA9"/>
  <c r="BB9"/>
  <c r="BD9"/>
  <c r="BE9"/>
  <c r="BF9"/>
  <c r="BG9"/>
  <c r="BH9"/>
  <c r="BI9"/>
  <c r="BJ9"/>
  <c r="BL9"/>
  <c r="BM9"/>
  <c r="BN9"/>
  <c r="BO9"/>
  <c r="BP9"/>
  <c r="BR9"/>
  <c r="BS9"/>
  <c r="BT9"/>
  <c r="BU9"/>
  <c r="BV9"/>
  <c r="BW9"/>
  <c r="BZ9"/>
  <c r="CA9"/>
  <c r="CB9"/>
  <c r="CC9"/>
  <c r="CD9"/>
  <c r="CE9"/>
  <c r="CF9"/>
  <c r="CG9"/>
  <c r="CH9"/>
  <c r="CI9"/>
  <c r="CJ9"/>
  <c r="CK9"/>
  <c r="CM9"/>
  <c r="CN9"/>
  <c r="CO9"/>
  <c r="CP9"/>
  <c r="CQ9"/>
  <c r="CR9"/>
  <c r="CS9"/>
  <c r="CT9"/>
  <c r="CU9"/>
  <c r="CV9"/>
  <c r="CW9"/>
  <c r="CX9"/>
  <c r="CZ9"/>
  <c r="DA9"/>
  <c r="DB9"/>
  <c r="DC9"/>
  <c r="DD9"/>
  <c r="DE9"/>
  <c r="DF9"/>
  <c r="DG9"/>
  <c r="DH9"/>
  <c r="DI9"/>
  <c r="DJ9"/>
  <c r="DK9"/>
  <c r="A10"/>
  <c r="B10"/>
  <c r="C10"/>
  <c r="D10"/>
  <c r="E10"/>
  <c r="F10"/>
  <c r="G10"/>
  <c r="H10"/>
  <c r="I10"/>
  <c r="J10"/>
  <c r="K10"/>
  <c r="L10"/>
  <c r="M10"/>
  <c r="N10"/>
  <c r="O10"/>
  <c r="P10"/>
  <c r="R10"/>
  <c r="S10"/>
  <c r="T10"/>
  <c r="U10"/>
  <c r="V10"/>
  <c r="W10"/>
  <c r="X10"/>
  <c r="Y10"/>
  <c r="AA10"/>
  <c r="AB10"/>
  <c r="AC10"/>
  <c r="AD10"/>
  <c r="AE10"/>
  <c r="AF10"/>
  <c r="AH10"/>
  <c r="AI10"/>
  <c r="AJ10"/>
  <c r="AK10"/>
  <c r="AM10"/>
  <c r="AN10"/>
  <c r="AO10"/>
  <c r="AP10"/>
  <c r="AQ10"/>
  <c r="AS10"/>
  <c r="AT10"/>
  <c r="AU10"/>
  <c r="AV10"/>
  <c r="AW10"/>
  <c r="AX10"/>
  <c r="AY10"/>
  <c r="AZ10"/>
  <c r="BA10"/>
  <c r="BB10"/>
  <c r="BD10"/>
  <c r="BE10"/>
  <c r="BF10"/>
  <c r="BG10"/>
  <c r="BH10"/>
  <c r="BI10"/>
  <c r="BJ10"/>
  <c r="BL10"/>
  <c r="BM10"/>
  <c r="BN10"/>
  <c r="BO10"/>
  <c r="BP10"/>
  <c r="BR10"/>
  <c r="BS10"/>
  <c r="BT10"/>
  <c r="BU10"/>
  <c r="BV10"/>
  <c r="BW10"/>
  <c r="BZ10"/>
  <c r="CA10"/>
  <c r="CB10"/>
  <c r="CC10"/>
  <c r="CD10"/>
  <c r="CE10"/>
  <c r="CF10"/>
  <c r="CG10"/>
  <c r="CH10"/>
  <c r="CI10"/>
  <c r="CJ10"/>
  <c r="CK10"/>
  <c r="CM10"/>
  <c r="CN10"/>
  <c r="CO10"/>
  <c r="CP10"/>
  <c r="CQ10"/>
  <c r="CR10"/>
  <c r="CS10"/>
  <c r="CT10"/>
  <c r="CU10"/>
  <c r="CV10"/>
  <c r="CW10"/>
  <c r="CX10"/>
  <c r="CZ10"/>
  <c r="DA10"/>
  <c r="DB10"/>
  <c r="DC10"/>
  <c r="DD10"/>
  <c r="DE10"/>
  <c r="DF10"/>
  <c r="DG10"/>
  <c r="DH10"/>
  <c r="DI10"/>
  <c r="DJ10"/>
  <c r="DK10"/>
  <c r="A11"/>
  <c r="B11"/>
  <c r="C11"/>
  <c r="D11"/>
  <c r="E11"/>
  <c r="F11"/>
  <c r="G11"/>
  <c r="I11"/>
  <c r="J11"/>
  <c r="K11"/>
  <c r="L11"/>
  <c r="M11"/>
  <c r="N11"/>
  <c r="O11"/>
  <c r="P11"/>
  <c r="R11"/>
  <c r="S11"/>
  <c r="U11"/>
  <c r="V11"/>
  <c r="W11"/>
  <c r="X11"/>
  <c r="Y11"/>
  <c r="AA11"/>
  <c r="AB11"/>
  <c r="AC11"/>
  <c r="AD11"/>
  <c r="AE11"/>
  <c r="AF11"/>
  <c r="AI11"/>
  <c r="AJ11"/>
  <c r="AK11"/>
  <c r="AM11"/>
  <c r="AN11"/>
  <c r="AO11"/>
  <c r="AP11"/>
  <c r="AQ11"/>
  <c r="AS11"/>
  <c r="AT11"/>
  <c r="AU11"/>
  <c r="AV11"/>
  <c r="AW11"/>
  <c r="AX11"/>
  <c r="AY11"/>
  <c r="AZ11"/>
  <c r="BA11"/>
  <c r="BB11"/>
  <c r="BD11"/>
  <c r="BE11"/>
  <c r="BF11"/>
  <c r="BG11"/>
  <c r="BH11"/>
  <c r="BI11"/>
  <c r="BJ11"/>
  <c r="BK11"/>
  <c r="BL11"/>
  <c r="BM11"/>
  <c r="BN11"/>
  <c r="BO11"/>
  <c r="BP11"/>
  <c r="BR11"/>
  <c r="BS11"/>
  <c r="BZ11"/>
  <c r="CA11"/>
  <c r="CB11"/>
  <c r="CC11"/>
  <c r="CD11"/>
  <c r="CE11"/>
  <c r="CF11"/>
  <c r="CG11"/>
  <c r="CH11"/>
  <c r="CI11"/>
  <c r="CJ11"/>
  <c r="CK11"/>
  <c r="CM11"/>
  <c r="CN11"/>
  <c r="CO11"/>
  <c r="CP11"/>
  <c r="CQ11"/>
  <c r="CR11"/>
  <c r="CS11"/>
  <c r="CT11"/>
  <c r="CU11"/>
  <c r="CV11"/>
  <c r="CW11"/>
  <c r="CX11"/>
  <c r="CZ11"/>
  <c r="DA11"/>
  <c r="DB11"/>
  <c r="DC11"/>
  <c r="DD11"/>
  <c r="DE11"/>
  <c r="DF11"/>
  <c r="DG11"/>
  <c r="DH11"/>
  <c r="DI11"/>
  <c r="DJ11"/>
  <c r="DK11"/>
  <c r="A12"/>
  <c r="B12"/>
  <c r="C12"/>
  <c r="D12"/>
  <c r="E12"/>
  <c r="F12"/>
  <c r="G12"/>
  <c r="H12"/>
  <c r="J12"/>
  <c r="K12"/>
  <c r="L12"/>
  <c r="M12"/>
  <c r="N12"/>
  <c r="O12"/>
  <c r="P12"/>
  <c r="R12"/>
  <c r="S12"/>
  <c r="U12"/>
  <c r="V12"/>
  <c r="W12"/>
  <c r="X12"/>
  <c r="Y12"/>
  <c r="AA12"/>
  <c r="AB12"/>
  <c r="AC12"/>
  <c r="AD12"/>
  <c r="AE12"/>
  <c r="AI12"/>
  <c r="AJ12"/>
  <c r="AK12"/>
  <c r="AM12"/>
  <c r="AN12"/>
  <c r="AO12"/>
  <c r="AP12"/>
  <c r="AQ12"/>
  <c r="AS12"/>
  <c r="AT12"/>
  <c r="AU12"/>
  <c r="AV12"/>
  <c r="AW12"/>
  <c r="AX12"/>
  <c r="AY12"/>
  <c r="AZ12"/>
  <c r="BA12"/>
  <c r="BB12"/>
  <c r="BE12"/>
  <c r="BF12"/>
  <c r="BG12"/>
  <c r="BH12"/>
  <c r="BI12"/>
  <c r="BJ12"/>
  <c r="BL12"/>
  <c r="BM12"/>
  <c r="BN12"/>
  <c r="BO12"/>
  <c r="BP12"/>
  <c r="BR12"/>
  <c r="BS12"/>
  <c r="BZ12"/>
  <c r="CA12"/>
  <c r="CB12"/>
  <c r="CC12"/>
  <c r="CD12"/>
  <c r="CE12"/>
  <c r="CF12"/>
  <c r="CG12"/>
  <c r="CH12"/>
  <c r="CI12"/>
  <c r="CJ12"/>
  <c r="CK12"/>
  <c r="CM12"/>
  <c r="CN12"/>
  <c r="CO12"/>
  <c r="CP12"/>
  <c r="CQ12"/>
  <c r="CR12"/>
  <c r="CS12"/>
  <c r="CT12"/>
  <c r="CU12"/>
  <c r="CV12"/>
  <c r="CW12"/>
  <c r="CX12"/>
  <c r="CZ12"/>
  <c r="DA12"/>
  <c r="DB12"/>
  <c r="DC12"/>
  <c r="DD12"/>
  <c r="DE12"/>
  <c r="DF12"/>
  <c r="DG12"/>
  <c r="DH12"/>
  <c r="DI12"/>
  <c r="DJ12"/>
  <c r="DK12"/>
  <c r="A13"/>
  <c r="B13"/>
  <c r="C13"/>
  <c r="D13"/>
  <c r="E13"/>
  <c r="F13"/>
  <c r="G13"/>
  <c r="I13"/>
  <c r="J13"/>
  <c r="K13"/>
  <c r="L13"/>
  <c r="M13"/>
  <c r="N13"/>
  <c r="O13"/>
  <c r="P13"/>
  <c r="R13"/>
  <c r="S13"/>
  <c r="U13"/>
  <c r="V13"/>
  <c r="W13"/>
  <c r="X13"/>
  <c r="Y13"/>
  <c r="AB13"/>
  <c r="AD13"/>
  <c r="AE13"/>
  <c r="AF13"/>
  <c r="AI13"/>
  <c r="AJ13"/>
  <c r="AK13"/>
  <c r="AM13"/>
  <c r="AN13"/>
  <c r="AO13"/>
  <c r="AP13"/>
  <c r="AQ13"/>
  <c r="AS13"/>
  <c r="AT13"/>
  <c r="AU13"/>
  <c r="AV13"/>
  <c r="AW13"/>
  <c r="AX13"/>
  <c r="AY13"/>
  <c r="AZ13"/>
  <c r="BA13"/>
  <c r="BB13"/>
  <c r="BD13"/>
  <c r="BE13"/>
  <c r="BF13"/>
  <c r="BG13"/>
  <c r="BH13"/>
  <c r="BI13"/>
  <c r="BJ13"/>
  <c r="BL13"/>
  <c r="BM13"/>
  <c r="BN13"/>
  <c r="BO13"/>
  <c r="BP13"/>
  <c r="BR13"/>
  <c r="BS13"/>
  <c r="BZ13"/>
  <c r="CA13"/>
  <c r="CB13"/>
  <c r="CC13"/>
  <c r="CD13"/>
  <c r="CE13"/>
  <c r="CF13"/>
  <c r="CG13"/>
  <c r="CH13"/>
  <c r="CI13"/>
  <c r="CJ13"/>
  <c r="CK13"/>
  <c r="CM13"/>
  <c r="CN13"/>
  <c r="CO13"/>
  <c r="CP13"/>
  <c r="CQ13"/>
  <c r="CR13"/>
  <c r="CS13"/>
  <c r="CT13"/>
  <c r="CU13"/>
  <c r="CV13"/>
  <c r="CW13"/>
  <c r="CX13"/>
  <c r="CZ13"/>
  <c r="DA13"/>
  <c r="DB13"/>
  <c r="DC13"/>
  <c r="DD13"/>
  <c r="DE13"/>
  <c r="DF13"/>
  <c r="DG13"/>
  <c r="DH13"/>
  <c r="DI13"/>
  <c r="DJ13"/>
  <c r="DK13"/>
  <c r="A14"/>
  <c r="B14"/>
  <c r="C14"/>
  <c r="D14"/>
  <c r="E14"/>
  <c r="F14"/>
  <c r="G14"/>
  <c r="H14"/>
  <c r="I14"/>
  <c r="J14"/>
  <c r="K14"/>
  <c r="L14"/>
  <c r="M14"/>
  <c r="N14"/>
  <c r="O14"/>
  <c r="P14"/>
  <c r="R14"/>
  <c r="S14"/>
  <c r="U14"/>
  <c r="V14"/>
  <c r="W14"/>
  <c r="X14"/>
  <c r="Y14"/>
  <c r="AA14"/>
  <c r="AB14"/>
  <c r="AC14"/>
  <c r="AD14"/>
  <c r="AE14"/>
  <c r="AF14"/>
  <c r="AI14"/>
  <c r="AJ14"/>
  <c r="AK14"/>
  <c r="AM14"/>
  <c r="AN14"/>
  <c r="AO14"/>
  <c r="AP14"/>
  <c r="AQ14"/>
  <c r="AR14"/>
  <c r="AS14"/>
  <c r="AT14"/>
  <c r="AU14"/>
  <c r="AV14"/>
  <c r="AW14"/>
  <c r="AX14"/>
  <c r="AY14"/>
  <c r="AZ14"/>
  <c r="BA14"/>
  <c r="BB14"/>
  <c r="BC14"/>
  <c r="BD14"/>
  <c r="BE14"/>
  <c r="BF14"/>
  <c r="BG14"/>
  <c r="BH14"/>
  <c r="BI14"/>
  <c r="BJ14"/>
  <c r="BL14"/>
  <c r="BM14"/>
  <c r="BN14"/>
  <c r="BO14"/>
  <c r="BP14"/>
  <c r="BR14"/>
  <c r="BS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A15"/>
  <c r="B15"/>
  <c r="C15"/>
  <c r="D15"/>
  <c r="E15"/>
  <c r="F15"/>
  <c r="G15"/>
  <c r="I15"/>
  <c r="J15"/>
  <c r="K15"/>
  <c r="L15"/>
  <c r="M15"/>
  <c r="N15"/>
  <c r="O15"/>
  <c r="P15"/>
  <c r="R15"/>
  <c r="S15"/>
  <c r="U15"/>
  <c r="V15"/>
  <c r="W15"/>
  <c r="X15"/>
  <c r="Y15"/>
  <c r="AA15"/>
  <c r="AB15"/>
  <c r="AD15"/>
  <c r="AE15"/>
  <c r="AF15"/>
  <c r="AI15"/>
  <c r="AJ15"/>
  <c r="AK15"/>
  <c r="AM15"/>
  <c r="AN15"/>
  <c r="AO15"/>
  <c r="AP15"/>
  <c r="AQ15"/>
  <c r="AR15"/>
  <c r="AS15"/>
  <c r="AT15"/>
  <c r="AU15"/>
  <c r="AV15"/>
  <c r="AW15"/>
  <c r="AX15"/>
  <c r="AY15"/>
  <c r="AZ15"/>
  <c r="BA15"/>
  <c r="BB15"/>
  <c r="BC15"/>
  <c r="BD15"/>
  <c r="BE15"/>
  <c r="BF15"/>
  <c r="BG15"/>
  <c r="BH15"/>
  <c r="BI15"/>
  <c r="BJ15"/>
  <c r="BL15"/>
  <c r="BM15"/>
  <c r="BN15"/>
  <c r="BO15"/>
  <c r="BP15"/>
  <c r="BR15"/>
  <c r="BS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A16"/>
  <c r="B16"/>
  <c r="C16"/>
  <c r="D16"/>
  <c r="E16"/>
  <c r="F16"/>
  <c r="G16"/>
  <c r="H16"/>
  <c r="I16"/>
  <c r="J16"/>
  <c r="K16"/>
  <c r="L16"/>
  <c r="M16"/>
  <c r="N16"/>
  <c r="O16"/>
  <c r="P16"/>
  <c r="R16"/>
  <c r="S16"/>
  <c r="U16"/>
  <c r="V16"/>
  <c r="W16"/>
  <c r="X16"/>
  <c r="Y16"/>
  <c r="AA16"/>
  <c r="AB16"/>
  <c r="AC16"/>
  <c r="AD16"/>
  <c r="AE16"/>
  <c r="AF16"/>
  <c r="AI16"/>
  <c r="AJ16"/>
  <c r="AK16"/>
  <c r="AM16"/>
  <c r="AN16"/>
  <c r="AO16"/>
  <c r="AP16"/>
  <c r="AQ16"/>
  <c r="AR16"/>
  <c r="AS16"/>
  <c r="AT16"/>
  <c r="AU16"/>
  <c r="AV16"/>
  <c r="AW16"/>
  <c r="AX16"/>
  <c r="AY16"/>
  <c r="AZ16"/>
  <c r="BA16"/>
  <c r="BB16"/>
  <c r="BC16"/>
  <c r="BD16"/>
  <c r="BE16"/>
  <c r="BF16"/>
  <c r="BG16"/>
  <c r="BH16"/>
  <c r="BI16"/>
  <c r="BJ16"/>
  <c r="BL16"/>
  <c r="BM16"/>
  <c r="BN16"/>
  <c r="BO16"/>
  <c r="BP16"/>
  <c r="BR16"/>
  <c r="BS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A17"/>
  <c r="B17"/>
  <c r="C17"/>
  <c r="D17"/>
  <c r="E17"/>
  <c r="F17"/>
  <c r="G17"/>
  <c r="I17"/>
  <c r="J17"/>
  <c r="K17"/>
  <c r="L17"/>
  <c r="M17"/>
  <c r="N17"/>
  <c r="O17"/>
  <c r="P17"/>
  <c r="R17"/>
  <c r="S17"/>
  <c r="U17"/>
  <c r="V17"/>
  <c r="W17"/>
  <c r="X17"/>
  <c r="Y17"/>
  <c r="AA17"/>
  <c r="AB17"/>
  <c r="AD17"/>
  <c r="AE17"/>
  <c r="AF17"/>
  <c r="AI17"/>
  <c r="AJ17"/>
  <c r="AK17"/>
  <c r="AM17"/>
  <c r="AN17"/>
  <c r="AO17"/>
  <c r="AP17"/>
  <c r="AQ17"/>
  <c r="AS17"/>
  <c r="AT17"/>
  <c r="AU17"/>
  <c r="AV17"/>
  <c r="AW17"/>
  <c r="AX17"/>
  <c r="AY17"/>
  <c r="AZ17"/>
  <c r="BA17"/>
  <c r="BB17"/>
  <c r="BD17"/>
  <c r="BE17"/>
  <c r="BF17"/>
  <c r="BG17"/>
  <c r="BH17"/>
  <c r="BI17"/>
  <c r="BJ17"/>
  <c r="BL17"/>
  <c r="BM17"/>
  <c r="BN17"/>
  <c r="BO17"/>
  <c r="BP17"/>
  <c r="BR17"/>
  <c r="BS17"/>
  <c r="BZ17"/>
  <c r="CA17"/>
  <c r="CB17"/>
  <c r="CC17"/>
  <c r="CD17"/>
  <c r="CE17"/>
  <c r="CF17"/>
  <c r="CG17"/>
  <c r="CH17"/>
  <c r="CI17"/>
  <c r="CJ17"/>
  <c r="CK17"/>
  <c r="CM17"/>
  <c r="CN17"/>
  <c r="CO17"/>
  <c r="CP17"/>
  <c r="CQ17"/>
  <c r="CR17"/>
  <c r="CS17"/>
  <c r="CT17"/>
  <c r="CU17"/>
  <c r="CV17"/>
  <c r="CW17"/>
  <c r="CX17"/>
  <c r="CZ17"/>
  <c r="DA17"/>
  <c r="DB17"/>
  <c r="DC17"/>
  <c r="DD17"/>
  <c r="DE17"/>
  <c r="DF17"/>
  <c r="DG17"/>
  <c r="DH17"/>
  <c r="DI17"/>
  <c r="DJ17"/>
  <c r="DK17"/>
  <c r="A18"/>
  <c r="B18"/>
  <c r="C18"/>
  <c r="D18"/>
  <c r="E18"/>
  <c r="F18"/>
  <c r="G18"/>
  <c r="I18"/>
  <c r="J18"/>
  <c r="K18"/>
  <c r="L18"/>
  <c r="M18"/>
  <c r="N18"/>
  <c r="O18"/>
  <c r="P18"/>
  <c r="R18"/>
  <c r="S18"/>
  <c r="U18"/>
  <c r="V18"/>
  <c r="W18"/>
  <c r="X18"/>
  <c r="Y18"/>
  <c r="AB18"/>
  <c r="AC18"/>
  <c r="AD18"/>
  <c r="AE18"/>
  <c r="AF18"/>
  <c r="AI18"/>
  <c r="AJ18"/>
  <c r="AK18"/>
  <c r="AM18"/>
  <c r="AN18"/>
  <c r="AO18"/>
  <c r="AP18"/>
  <c r="AQ18"/>
  <c r="AS18"/>
  <c r="AT18"/>
  <c r="AU18"/>
  <c r="AV18"/>
  <c r="AW18"/>
  <c r="AX18"/>
  <c r="AY18"/>
  <c r="AZ18"/>
  <c r="BA18"/>
  <c r="BB18"/>
  <c r="BD18"/>
  <c r="BE18"/>
  <c r="BF18"/>
  <c r="BG18"/>
  <c r="BH18"/>
  <c r="BI18"/>
  <c r="BJ18"/>
  <c r="BL18"/>
  <c r="BM18"/>
  <c r="BN18"/>
  <c r="BO18"/>
  <c r="BP18"/>
  <c r="BR18"/>
  <c r="BS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A19"/>
  <c r="B19"/>
  <c r="C19"/>
  <c r="D19"/>
  <c r="E19"/>
  <c r="F19"/>
  <c r="G19"/>
  <c r="H19"/>
  <c r="I19"/>
  <c r="J19"/>
  <c r="K19"/>
  <c r="L19"/>
  <c r="M19"/>
  <c r="N19"/>
  <c r="O19"/>
  <c r="P19"/>
  <c r="R19"/>
  <c r="S19"/>
  <c r="U19"/>
  <c r="V19"/>
  <c r="W19"/>
  <c r="X19"/>
  <c r="Y19"/>
  <c r="AA19"/>
  <c r="AB19"/>
  <c r="AC19"/>
  <c r="AD19"/>
  <c r="AE19"/>
  <c r="AF19"/>
  <c r="AI19"/>
  <c r="AJ19"/>
  <c r="AK19"/>
  <c r="AM19"/>
  <c r="AN19"/>
  <c r="AO19"/>
  <c r="AP19"/>
  <c r="AQ19"/>
  <c r="AS19"/>
  <c r="AT19"/>
  <c r="AU19"/>
  <c r="AV19"/>
  <c r="AW19"/>
  <c r="AX19"/>
  <c r="AY19"/>
  <c r="AZ19"/>
  <c r="BA19"/>
  <c r="BB19"/>
  <c r="BD19"/>
  <c r="BE19"/>
  <c r="BF19"/>
  <c r="BG19"/>
  <c r="BH19"/>
  <c r="BI19"/>
  <c r="BJ19"/>
  <c r="BL19"/>
  <c r="BM19"/>
  <c r="BN19"/>
  <c r="BO19"/>
  <c r="BP19"/>
  <c r="BR19"/>
  <c r="BS19"/>
  <c r="BZ19"/>
  <c r="CA19"/>
  <c r="CB19"/>
  <c r="CC19"/>
  <c r="CD19"/>
  <c r="CE19"/>
  <c r="CF19"/>
  <c r="CG19"/>
  <c r="CH19"/>
  <c r="CI19"/>
  <c r="CJ19"/>
  <c r="CK19"/>
  <c r="CM19"/>
  <c r="CN19"/>
  <c r="CO19"/>
  <c r="CP19"/>
  <c r="CQ19"/>
  <c r="CR19"/>
  <c r="CS19"/>
  <c r="CT19"/>
  <c r="CU19"/>
  <c r="CV19"/>
  <c r="CW19"/>
  <c r="CX19"/>
  <c r="CZ19"/>
  <c r="DA19"/>
  <c r="DB19"/>
  <c r="DC19"/>
  <c r="DD19"/>
  <c r="DE19"/>
  <c r="DF19"/>
  <c r="DG19"/>
  <c r="DH19"/>
  <c r="DI19"/>
  <c r="DJ19"/>
  <c r="DK19"/>
  <c r="A20"/>
  <c r="B20"/>
  <c r="C20"/>
  <c r="D20"/>
  <c r="E20"/>
  <c r="F20"/>
  <c r="G20"/>
  <c r="I20"/>
  <c r="J20"/>
  <c r="K20"/>
  <c r="L20"/>
  <c r="M20"/>
  <c r="N20"/>
  <c r="O20"/>
  <c r="P20"/>
  <c r="R20"/>
  <c r="S20"/>
  <c r="U20"/>
  <c r="V20"/>
  <c r="W20"/>
  <c r="X20"/>
  <c r="Y20"/>
  <c r="AA20"/>
  <c r="AB20"/>
  <c r="AC20"/>
  <c r="AD20"/>
  <c r="AE20"/>
  <c r="AF20"/>
  <c r="AI20"/>
  <c r="AJ20"/>
  <c r="AK20"/>
  <c r="AM20"/>
  <c r="AN20"/>
  <c r="AO20"/>
  <c r="AP20"/>
  <c r="AQ20"/>
  <c r="AS20"/>
  <c r="AT20"/>
  <c r="AU20"/>
  <c r="AV20"/>
  <c r="AW20"/>
  <c r="AX20"/>
  <c r="AY20"/>
  <c r="AZ20"/>
  <c r="BA20"/>
  <c r="BB20"/>
  <c r="BD20"/>
  <c r="BE20"/>
  <c r="BF20"/>
  <c r="BG20"/>
  <c r="BH20"/>
  <c r="BI20"/>
  <c r="BJ20"/>
  <c r="BL20"/>
  <c r="BM20"/>
  <c r="BN20"/>
  <c r="BO20"/>
  <c r="BP20"/>
  <c r="BR20"/>
  <c r="BS20"/>
  <c r="BZ20"/>
  <c r="CA20"/>
  <c r="CB20"/>
  <c r="CC20"/>
  <c r="CD20"/>
  <c r="CE20"/>
  <c r="CF20"/>
  <c r="CG20"/>
  <c r="CH20"/>
  <c r="CI20"/>
  <c r="CJ20"/>
  <c r="CK20"/>
  <c r="CM20"/>
  <c r="CN20"/>
  <c r="CO20"/>
  <c r="CP20"/>
  <c r="CQ20"/>
  <c r="CR20"/>
  <c r="CS20"/>
  <c r="CT20"/>
  <c r="CU20"/>
  <c r="CV20"/>
  <c r="CW20"/>
  <c r="CX20"/>
  <c r="CZ20"/>
  <c r="DA20"/>
  <c r="DB20"/>
  <c r="DC20"/>
  <c r="DD20"/>
  <c r="DE20"/>
  <c r="DF20"/>
  <c r="DG20"/>
  <c r="DH20"/>
  <c r="DI20"/>
  <c r="DJ20"/>
  <c r="DK20"/>
  <c r="A21"/>
  <c r="B21"/>
  <c r="C21"/>
  <c r="D21"/>
  <c r="E21"/>
  <c r="F21"/>
  <c r="G21"/>
  <c r="I21"/>
  <c r="J21"/>
  <c r="K21"/>
  <c r="L21"/>
  <c r="M21"/>
  <c r="N21"/>
  <c r="O21"/>
  <c r="P21"/>
  <c r="R21"/>
  <c r="S21"/>
  <c r="U21"/>
  <c r="V21"/>
  <c r="W21"/>
  <c r="X21"/>
  <c r="Y21"/>
  <c r="AB21"/>
  <c r="AC21"/>
  <c r="AD21"/>
  <c r="AE21"/>
  <c r="AF21"/>
  <c r="AI21"/>
  <c r="AJ21"/>
  <c r="AK21"/>
  <c r="AM21"/>
  <c r="AN21"/>
  <c r="AO21"/>
  <c r="AP21"/>
  <c r="AQ21"/>
  <c r="AS21"/>
  <c r="AT21"/>
  <c r="AU21"/>
  <c r="AV21"/>
  <c r="AW21"/>
  <c r="AX21"/>
  <c r="AY21"/>
  <c r="AZ21"/>
  <c r="BA21"/>
  <c r="BB21"/>
  <c r="BD21"/>
  <c r="BE21"/>
  <c r="BF21"/>
  <c r="BG21"/>
  <c r="BH21"/>
  <c r="BI21"/>
  <c r="BJ21"/>
  <c r="BL21"/>
  <c r="BM21"/>
  <c r="BN21"/>
  <c r="BO21"/>
  <c r="BP21"/>
  <c r="BR21"/>
  <c r="BS21"/>
  <c r="BV21"/>
  <c r="BW21"/>
  <c r="BZ21"/>
  <c r="CA21"/>
  <c r="CB21"/>
  <c r="CC21"/>
  <c r="CD21"/>
  <c r="CE21"/>
  <c r="CF21"/>
  <c r="CG21"/>
  <c r="CH21"/>
  <c r="CI21"/>
  <c r="CJ21"/>
  <c r="CK21"/>
  <c r="CM21"/>
  <c r="CN21"/>
  <c r="CO21"/>
  <c r="CP21"/>
  <c r="CQ21"/>
  <c r="CR21"/>
  <c r="CS21"/>
  <c r="CT21"/>
  <c r="CU21"/>
  <c r="CV21"/>
  <c r="CW21"/>
  <c r="CX21"/>
  <c r="CZ21"/>
  <c r="DA21"/>
  <c r="DB21"/>
  <c r="DC21"/>
  <c r="DD21"/>
  <c r="DE21"/>
  <c r="DF21"/>
  <c r="DG21"/>
  <c r="DH21"/>
  <c r="DI21"/>
  <c r="DJ21"/>
  <c r="DK21"/>
  <c r="A22"/>
  <c r="B22"/>
  <c r="C22"/>
  <c r="D22"/>
  <c r="E22"/>
  <c r="F22"/>
  <c r="G22"/>
  <c r="I22"/>
  <c r="J22"/>
  <c r="L22"/>
  <c r="M22"/>
  <c r="N22"/>
  <c r="O22"/>
  <c r="P22"/>
  <c r="R22"/>
  <c r="S22"/>
  <c r="U22"/>
  <c r="V22"/>
  <c r="W22"/>
  <c r="X22"/>
  <c r="Y22"/>
  <c r="AA22"/>
  <c r="AB22"/>
  <c r="AD22"/>
  <c r="AE22"/>
  <c r="AF22"/>
  <c r="AI22"/>
  <c r="AJ22"/>
  <c r="AK22"/>
  <c r="AM22"/>
  <c r="AN22"/>
  <c r="AO22"/>
  <c r="AP22"/>
  <c r="AQ22"/>
  <c r="AS22"/>
  <c r="AT22"/>
  <c r="AU22"/>
  <c r="AV22"/>
  <c r="AW22"/>
  <c r="AX22"/>
  <c r="AY22"/>
  <c r="AZ22"/>
  <c r="BA22"/>
  <c r="BB22"/>
  <c r="BE22"/>
  <c r="BF22"/>
  <c r="BG22"/>
  <c r="BH22"/>
  <c r="BI22"/>
  <c r="BJ22"/>
  <c r="BL22"/>
  <c r="BM22"/>
  <c r="BN22"/>
  <c r="BO22"/>
  <c r="BP22"/>
  <c r="BR22"/>
  <c r="BS22"/>
  <c r="CA22"/>
  <c r="CB22"/>
  <c r="CC22"/>
  <c r="CD22"/>
  <c r="CE22"/>
  <c r="CF22"/>
  <c r="CG22"/>
  <c r="CH22"/>
  <c r="CI22"/>
  <c r="CJ22"/>
  <c r="CK22"/>
  <c r="CM22"/>
  <c r="CN22"/>
  <c r="CO22"/>
  <c r="CP22"/>
  <c r="CQ22"/>
  <c r="CR22"/>
  <c r="CS22"/>
  <c r="CT22"/>
  <c r="CU22"/>
  <c r="CV22"/>
  <c r="CW22"/>
  <c r="CX22"/>
  <c r="CZ22"/>
  <c r="DA22"/>
  <c r="DB22"/>
  <c r="DC22"/>
  <c r="DD22"/>
  <c r="DE22"/>
  <c r="DF22"/>
  <c r="DG22"/>
  <c r="DH22"/>
  <c r="DI22"/>
  <c r="DJ22"/>
  <c r="DK22"/>
  <c r="A23"/>
  <c r="B23"/>
  <c r="C23"/>
  <c r="D23"/>
  <c r="E23"/>
  <c r="F23"/>
  <c r="G23"/>
  <c r="H23"/>
  <c r="I23"/>
  <c r="J23"/>
  <c r="K23"/>
  <c r="L23"/>
  <c r="M23"/>
  <c r="N23"/>
  <c r="O23"/>
  <c r="P23"/>
  <c r="R23"/>
  <c r="S23"/>
  <c r="U23"/>
  <c r="V23"/>
  <c r="W23"/>
  <c r="X23"/>
  <c r="Y23"/>
  <c r="AA23"/>
  <c r="AB23"/>
  <c r="AC23"/>
  <c r="AD23"/>
  <c r="AE23"/>
  <c r="AF23"/>
  <c r="AH23"/>
  <c r="AI23"/>
  <c r="AJ23"/>
  <c r="AK23"/>
  <c r="AM23"/>
  <c r="AN23"/>
  <c r="AO23"/>
  <c r="AP23"/>
  <c r="AQ23"/>
  <c r="AS23"/>
  <c r="AT23"/>
  <c r="AU23"/>
  <c r="AV23"/>
  <c r="AW23"/>
  <c r="AX23"/>
  <c r="AY23"/>
  <c r="AZ23"/>
  <c r="BA23"/>
  <c r="BB23"/>
  <c r="BD23"/>
  <c r="BE23"/>
  <c r="BF23"/>
  <c r="BG23"/>
  <c r="BH23"/>
  <c r="BI23"/>
  <c r="BJ23"/>
  <c r="BL23"/>
  <c r="BM23"/>
  <c r="BN23"/>
  <c r="BO23"/>
  <c r="BP23"/>
  <c r="BR23"/>
  <c r="BS23"/>
  <c r="BW23"/>
  <c r="BZ23"/>
  <c r="CA23"/>
  <c r="CB23"/>
  <c r="CC23"/>
  <c r="CD23"/>
  <c r="CE23"/>
  <c r="CF23"/>
  <c r="CM23"/>
  <c r="CN23"/>
  <c r="CO23"/>
  <c r="CP23"/>
  <c r="CQ23"/>
  <c r="CR23"/>
  <c r="CS23"/>
  <c r="CT23"/>
  <c r="CU23"/>
  <c r="CV23"/>
  <c r="CW23"/>
  <c r="CX23"/>
  <c r="CZ23"/>
  <c r="DA23"/>
  <c r="DB23"/>
  <c r="DC23"/>
  <c r="DD23"/>
  <c r="DE23"/>
  <c r="DF23"/>
  <c r="DG23"/>
  <c r="DH23"/>
  <c r="DI23"/>
  <c r="DJ23"/>
  <c r="DK23"/>
  <c r="A24"/>
  <c r="B24"/>
  <c r="C24"/>
  <c r="D24"/>
  <c r="E24"/>
  <c r="F24"/>
  <c r="G24"/>
  <c r="H24"/>
  <c r="I24"/>
  <c r="J24"/>
  <c r="K24"/>
  <c r="L24"/>
  <c r="M24"/>
  <c r="N24"/>
  <c r="O24"/>
  <c r="P24"/>
  <c r="R24"/>
  <c r="S24"/>
  <c r="U24"/>
  <c r="V24"/>
  <c r="W24"/>
  <c r="X24"/>
  <c r="Y24"/>
  <c r="AA24"/>
  <c r="AB24"/>
  <c r="AC24"/>
  <c r="AD24"/>
  <c r="AE24"/>
  <c r="AF24"/>
  <c r="AH24"/>
  <c r="AI24"/>
  <c r="AJ24"/>
  <c r="AK24"/>
  <c r="AM24"/>
  <c r="AN24"/>
  <c r="AO24"/>
  <c r="AP24"/>
  <c r="AQ24"/>
  <c r="AS24"/>
  <c r="AT24"/>
  <c r="AU24"/>
  <c r="AV24"/>
  <c r="AW24"/>
  <c r="AX24"/>
  <c r="AY24"/>
  <c r="AZ24"/>
  <c r="BA24"/>
  <c r="BB24"/>
  <c r="BD24"/>
  <c r="BE24"/>
  <c r="BF24"/>
  <c r="BG24"/>
  <c r="BH24"/>
  <c r="BI24"/>
  <c r="BJ24"/>
  <c r="BL24"/>
  <c r="BM24"/>
  <c r="BN24"/>
  <c r="BO24"/>
  <c r="BP24"/>
  <c r="BR24"/>
  <c r="BS24"/>
  <c r="BT24"/>
  <c r="BU24"/>
  <c r="BV24"/>
  <c r="BW24"/>
  <c r="BZ24"/>
  <c r="CA24"/>
  <c r="CB24"/>
  <c r="CC24"/>
  <c r="CD24"/>
  <c r="CE24"/>
  <c r="CF24"/>
  <c r="CG24"/>
  <c r="CH24"/>
  <c r="CI24"/>
  <c r="CJ24"/>
  <c r="CK24"/>
  <c r="CM24"/>
  <c r="CN24"/>
  <c r="CO24"/>
  <c r="CP24"/>
  <c r="CQ24"/>
  <c r="CR24"/>
  <c r="CS24"/>
  <c r="CT24"/>
  <c r="CU24"/>
  <c r="CV24"/>
  <c r="CW24"/>
  <c r="CX24"/>
  <c r="CZ24"/>
  <c r="DA24"/>
  <c r="DB24"/>
  <c r="DC24"/>
  <c r="DD24"/>
  <c r="DE24"/>
  <c r="DF24"/>
  <c r="DG24"/>
  <c r="DH24"/>
  <c r="DI24"/>
  <c r="DJ24"/>
  <c r="DK24"/>
  <c r="A25"/>
  <c r="B25"/>
  <c r="C25"/>
  <c r="D25"/>
  <c r="E25"/>
  <c r="F25"/>
  <c r="G25"/>
  <c r="I25"/>
  <c r="J25"/>
  <c r="K25"/>
  <c r="L25"/>
  <c r="M25"/>
  <c r="N25"/>
  <c r="O25"/>
  <c r="P25"/>
  <c r="R25"/>
  <c r="S25"/>
  <c r="T25"/>
  <c r="U25"/>
  <c r="V25"/>
  <c r="W25"/>
  <c r="X25"/>
  <c r="Y25"/>
  <c r="AB25"/>
  <c r="AD25"/>
  <c r="AE25"/>
  <c r="AF25"/>
  <c r="AH25"/>
  <c r="AI25"/>
  <c r="AJ25"/>
  <c r="AK25"/>
  <c r="AM25"/>
  <c r="AN25"/>
  <c r="AO25"/>
  <c r="AP25"/>
  <c r="AQ25"/>
  <c r="AS25"/>
  <c r="AT25"/>
  <c r="AU25"/>
  <c r="AV25"/>
  <c r="AW25"/>
  <c r="AX25"/>
  <c r="AY25"/>
  <c r="AZ25"/>
  <c r="BA25"/>
  <c r="BB25"/>
  <c r="BD25"/>
  <c r="BE25"/>
  <c r="BF25"/>
  <c r="BG25"/>
  <c r="BH25"/>
  <c r="BI25"/>
  <c r="BJ25"/>
  <c r="BK25"/>
  <c r="BL25"/>
  <c r="BM25"/>
  <c r="BN25"/>
  <c r="BO25"/>
  <c r="BP25"/>
  <c r="BT25"/>
  <c r="BU25"/>
  <c r="BV25"/>
  <c r="BW25"/>
  <c r="BZ25"/>
  <c r="CA25"/>
  <c r="CB25"/>
  <c r="CC25"/>
  <c r="CD25"/>
  <c r="CE25"/>
  <c r="CF25"/>
  <c r="CG25"/>
  <c r="CH25"/>
  <c r="CI25"/>
  <c r="CJ25"/>
  <c r="CK25"/>
  <c r="CM25"/>
  <c r="CN25"/>
  <c r="CO25"/>
  <c r="CP25"/>
  <c r="CQ25"/>
  <c r="CR25"/>
  <c r="CS25"/>
  <c r="CT25"/>
  <c r="CU25"/>
  <c r="CV25"/>
  <c r="CW25"/>
  <c r="CX25"/>
  <c r="CZ25"/>
  <c r="DA25"/>
  <c r="DB25"/>
  <c r="DC25"/>
  <c r="DD25"/>
  <c r="DE25"/>
  <c r="DF25"/>
  <c r="DG25"/>
  <c r="DH25"/>
  <c r="DI25"/>
  <c r="DJ25"/>
  <c r="DK25"/>
  <c r="A26"/>
  <c r="B26"/>
  <c r="C26"/>
  <c r="D26"/>
  <c r="E26"/>
  <c r="F26"/>
  <c r="G26"/>
  <c r="I26"/>
  <c r="J26"/>
  <c r="K26"/>
  <c r="L26"/>
  <c r="M26"/>
  <c r="N26"/>
  <c r="O26"/>
  <c r="P26"/>
  <c r="R26"/>
  <c r="S26"/>
  <c r="T26"/>
  <c r="U26"/>
  <c r="V26"/>
  <c r="W26"/>
  <c r="X26"/>
  <c r="Y26"/>
  <c r="AA26"/>
  <c r="AB26"/>
  <c r="AC26"/>
  <c r="AD26"/>
  <c r="AE26"/>
  <c r="AF26"/>
  <c r="AH26"/>
  <c r="AI26"/>
  <c r="AJ26"/>
  <c r="AK26"/>
  <c r="AM26"/>
  <c r="AN26"/>
  <c r="AO26"/>
  <c r="AP26"/>
  <c r="AQ26"/>
  <c r="AS26"/>
  <c r="AT26"/>
  <c r="AU26"/>
  <c r="AV26"/>
  <c r="AW26"/>
  <c r="AX26"/>
  <c r="AY26"/>
  <c r="AZ26"/>
  <c r="BA26"/>
  <c r="BB26"/>
  <c r="BC26"/>
  <c r="BD26"/>
  <c r="BE26"/>
  <c r="BF26"/>
  <c r="BG26"/>
  <c r="BH26"/>
  <c r="BI26"/>
  <c r="BJ26"/>
  <c r="BL26"/>
  <c r="BM26"/>
  <c r="BN26"/>
  <c r="BO26"/>
  <c r="BP26"/>
  <c r="BR26"/>
  <c r="BS26"/>
  <c r="BT26"/>
  <c r="BU26"/>
  <c r="BV26"/>
  <c r="BW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A27"/>
  <c r="B27"/>
  <c r="C27"/>
  <c r="D27"/>
  <c r="E27"/>
  <c r="F27"/>
  <c r="G27"/>
  <c r="H27"/>
  <c r="I27"/>
  <c r="J27"/>
  <c r="K27"/>
  <c r="L27"/>
  <c r="M27"/>
  <c r="N27"/>
  <c r="O27"/>
  <c r="P27"/>
  <c r="R27"/>
  <c r="S27"/>
  <c r="T27"/>
  <c r="U27"/>
  <c r="V27"/>
  <c r="W27"/>
  <c r="X27"/>
  <c r="Y27"/>
  <c r="AA27"/>
  <c r="AB27"/>
  <c r="AC27"/>
  <c r="AD27"/>
  <c r="AE27"/>
  <c r="AF27"/>
  <c r="AH27"/>
  <c r="AI27"/>
  <c r="AK27"/>
  <c r="AM27"/>
  <c r="AN27"/>
  <c r="AO27"/>
  <c r="AP27"/>
  <c r="AQ27"/>
  <c r="AS27"/>
  <c r="AT27"/>
  <c r="AU27"/>
  <c r="AV27"/>
  <c r="AW27"/>
  <c r="AX27"/>
  <c r="AY27"/>
  <c r="AZ27"/>
  <c r="BA27"/>
  <c r="BB27"/>
  <c r="BD27"/>
  <c r="BE27"/>
  <c r="BF27"/>
  <c r="BG27"/>
  <c r="BH27"/>
  <c r="BI27"/>
  <c r="BJ27"/>
  <c r="BL27"/>
  <c r="BM27"/>
  <c r="BN27"/>
  <c r="BO27"/>
  <c r="BP27"/>
  <c r="BR27"/>
  <c r="BS27"/>
  <c r="BT27"/>
  <c r="BU27"/>
  <c r="BV27"/>
  <c r="BW27"/>
  <c r="BZ27"/>
  <c r="CA27"/>
  <c r="CB27"/>
  <c r="CC27"/>
  <c r="CD27"/>
  <c r="CE27"/>
  <c r="CF27"/>
  <c r="CG27"/>
  <c r="CH27"/>
  <c r="CI27"/>
  <c r="CJ27"/>
  <c r="CK27"/>
  <c r="CM27"/>
  <c r="CN27"/>
  <c r="CO27"/>
  <c r="CP27"/>
  <c r="CQ27"/>
  <c r="CR27"/>
  <c r="CS27"/>
  <c r="CT27"/>
  <c r="CU27"/>
  <c r="CV27"/>
  <c r="CW27"/>
  <c r="CX27"/>
  <c r="CZ27"/>
  <c r="DA27"/>
  <c r="DB27"/>
  <c r="DC27"/>
  <c r="DD27"/>
  <c r="DE27"/>
  <c r="DF27"/>
  <c r="DG27"/>
  <c r="DH27"/>
  <c r="DI27"/>
  <c r="DJ27"/>
  <c r="DK27"/>
  <c r="DL27"/>
  <c r="A28"/>
  <c r="B28"/>
  <c r="C28"/>
  <c r="D28"/>
  <c r="E28"/>
  <c r="F28"/>
  <c r="G28"/>
  <c r="H28"/>
  <c r="I28"/>
  <c r="J28"/>
  <c r="K28"/>
  <c r="L28"/>
  <c r="M28"/>
  <c r="N28"/>
  <c r="O28"/>
  <c r="P28"/>
  <c r="R28"/>
  <c r="S28"/>
  <c r="T28"/>
  <c r="U28"/>
  <c r="V28"/>
  <c r="W28"/>
  <c r="X28"/>
  <c r="Y28"/>
  <c r="AA28"/>
  <c r="AB28"/>
  <c r="AC28"/>
  <c r="AD28"/>
  <c r="AE28"/>
  <c r="AF28"/>
  <c r="AH28"/>
  <c r="AI28"/>
  <c r="AK28"/>
  <c r="AM28"/>
  <c r="AN28"/>
  <c r="AO28"/>
  <c r="AP28"/>
  <c r="AQ28"/>
  <c r="AS28"/>
  <c r="AT28"/>
  <c r="AU28"/>
  <c r="AV28"/>
  <c r="AW28"/>
  <c r="AX28"/>
  <c r="AY28"/>
  <c r="AZ28"/>
  <c r="BA28"/>
  <c r="BB28"/>
  <c r="BD28"/>
  <c r="BE28"/>
  <c r="BF28"/>
  <c r="BG28"/>
  <c r="BH28"/>
  <c r="BI28"/>
  <c r="BJ28"/>
  <c r="BL28"/>
  <c r="BM28"/>
  <c r="BN28"/>
  <c r="BO28"/>
  <c r="BP28"/>
  <c r="BR28"/>
  <c r="BS28"/>
  <c r="BT28"/>
  <c r="BU28"/>
  <c r="BV28"/>
  <c r="BW28"/>
  <c r="BZ28"/>
  <c r="CA28"/>
  <c r="CB28"/>
  <c r="CC28"/>
  <c r="CD28"/>
  <c r="CE28"/>
  <c r="CF28"/>
  <c r="CG28"/>
  <c r="CH28"/>
  <c r="CI28"/>
  <c r="CJ28"/>
  <c r="CK28"/>
  <c r="CM28"/>
  <c r="CN28"/>
  <c r="CO28"/>
  <c r="CP28"/>
  <c r="CQ28"/>
  <c r="CR28"/>
  <c r="CS28"/>
  <c r="CT28"/>
  <c r="CU28"/>
  <c r="CV28"/>
  <c r="CW28"/>
  <c r="CX28"/>
  <c r="CZ28"/>
  <c r="DA28"/>
  <c r="DB28"/>
  <c r="DC28"/>
  <c r="DD28"/>
  <c r="DE28"/>
  <c r="DF28"/>
  <c r="DG28"/>
  <c r="DH28"/>
  <c r="DI28"/>
  <c r="DJ28"/>
  <c r="DK28"/>
  <c r="A29"/>
  <c r="B29"/>
  <c r="C29"/>
  <c r="D29"/>
  <c r="E29"/>
  <c r="F29"/>
  <c r="G29"/>
  <c r="H29"/>
  <c r="I29"/>
  <c r="J29"/>
  <c r="K29"/>
  <c r="L29"/>
  <c r="M29"/>
  <c r="N29"/>
  <c r="O29"/>
  <c r="P29"/>
  <c r="R29"/>
  <c r="S29"/>
  <c r="T29"/>
  <c r="U29"/>
  <c r="V29"/>
  <c r="W29"/>
  <c r="X29"/>
  <c r="Y29"/>
  <c r="AA29"/>
  <c r="AB29"/>
  <c r="AC29"/>
  <c r="AD29"/>
  <c r="AE29"/>
  <c r="AF29"/>
  <c r="AH29"/>
  <c r="AI29"/>
  <c r="AK29"/>
  <c r="AM29"/>
  <c r="AN29"/>
  <c r="AO29"/>
  <c r="AP29"/>
  <c r="AQ29"/>
  <c r="AR29"/>
  <c r="AS29"/>
  <c r="AT29"/>
  <c r="AU29"/>
  <c r="AV29"/>
  <c r="AW29"/>
  <c r="AX29"/>
  <c r="AY29"/>
  <c r="AZ29"/>
  <c r="BA29"/>
  <c r="BB29"/>
  <c r="BC29"/>
  <c r="BD29"/>
  <c r="BE29"/>
  <c r="BF29"/>
  <c r="BG29"/>
  <c r="BH29"/>
  <c r="BI29"/>
  <c r="BJ29"/>
  <c r="BL29"/>
  <c r="BM29"/>
  <c r="BN29"/>
  <c r="BO29"/>
  <c r="BP29"/>
  <c r="BR29"/>
  <c r="BS29"/>
  <c r="BT29"/>
  <c r="BU29"/>
  <c r="BV29"/>
  <c r="BW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A30"/>
  <c r="B30"/>
  <c r="C30"/>
  <c r="D30"/>
  <c r="E30"/>
  <c r="F30"/>
  <c r="G30"/>
  <c r="H30"/>
  <c r="I30"/>
  <c r="J30"/>
  <c r="K30"/>
  <c r="L30"/>
  <c r="M30"/>
  <c r="N30"/>
  <c r="O30"/>
  <c r="P30"/>
  <c r="R30"/>
  <c r="S30"/>
  <c r="T30"/>
  <c r="U30"/>
  <c r="V30"/>
  <c r="W30"/>
  <c r="X30"/>
  <c r="Y30"/>
  <c r="AA30"/>
  <c r="AB30"/>
  <c r="AC30"/>
  <c r="AD30"/>
  <c r="AE30"/>
  <c r="AF30"/>
  <c r="AH30"/>
  <c r="AI30"/>
  <c r="AK30"/>
  <c r="AM30"/>
  <c r="AN30"/>
  <c r="AO30"/>
  <c r="AP30"/>
  <c r="AQ30"/>
  <c r="AS30"/>
  <c r="AT30"/>
  <c r="AU30"/>
  <c r="AV30"/>
  <c r="AW30"/>
  <c r="AX30"/>
  <c r="AY30"/>
  <c r="AZ30"/>
  <c r="BA30"/>
  <c r="BB30"/>
  <c r="BC30"/>
  <c r="BD30"/>
  <c r="BE30"/>
  <c r="BF30"/>
  <c r="BG30"/>
  <c r="BH30"/>
  <c r="BI30"/>
  <c r="BJ30"/>
  <c r="BL30"/>
  <c r="BM30"/>
  <c r="BN30"/>
  <c r="BO30"/>
  <c r="BP30"/>
  <c r="BR30"/>
  <c r="BS30"/>
  <c r="BT30"/>
  <c r="BU30"/>
  <c r="BV30"/>
  <c r="BW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A31"/>
  <c r="B31"/>
  <c r="C31"/>
  <c r="D31"/>
  <c r="E31"/>
  <c r="F31"/>
  <c r="G31"/>
  <c r="H31"/>
  <c r="I31"/>
  <c r="J31"/>
  <c r="K31"/>
  <c r="L31"/>
  <c r="M31"/>
  <c r="N31"/>
  <c r="O31"/>
  <c r="P31"/>
  <c r="R31"/>
  <c r="S31"/>
  <c r="T31"/>
  <c r="U31"/>
  <c r="V31"/>
  <c r="W31"/>
  <c r="X31"/>
  <c r="Y31"/>
  <c r="AA31"/>
  <c r="AB31"/>
  <c r="AC31"/>
  <c r="AD31"/>
  <c r="AE31"/>
  <c r="AF31"/>
  <c r="AH31"/>
  <c r="AI31"/>
  <c r="AK31"/>
  <c r="AM31"/>
  <c r="AN31"/>
  <c r="AO31"/>
  <c r="AP31"/>
  <c r="AQ31"/>
  <c r="AS31"/>
  <c r="AT31"/>
  <c r="AU31"/>
  <c r="AV31"/>
  <c r="AW31"/>
  <c r="AX31"/>
  <c r="AY31"/>
  <c r="AZ31"/>
  <c r="BA31"/>
  <c r="BB31"/>
  <c r="BD31"/>
  <c r="BE31"/>
  <c r="BF31"/>
  <c r="BG31"/>
  <c r="BH31"/>
  <c r="BI31"/>
  <c r="BJ31"/>
  <c r="BL31"/>
  <c r="BM31"/>
  <c r="BN31"/>
  <c r="BO31"/>
  <c r="BP31"/>
  <c r="BR31"/>
  <c r="BS31"/>
  <c r="BT31"/>
  <c r="BU31"/>
  <c r="BV31"/>
  <c r="BW31"/>
  <c r="BZ31"/>
  <c r="CA31"/>
  <c r="CB31"/>
  <c r="CC31"/>
  <c r="CD31"/>
  <c r="CE31"/>
  <c r="CF31"/>
  <c r="CG31"/>
  <c r="CH31"/>
  <c r="CI31"/>
  <c r="CJ31"/>
  <c r="CK31"/>
  <c r="CM31"/>
  <c r="CN31"/>
  <c r="CO31"/>
  <c r="CP31"/>
  <c r="CQ31"/>
  <c r="CR31"/>
  <c r="CS31"/>
  <c r="CT31"/>
  <c r="CU31"/>
  <c r="CV31"/>
  <c r="CW31"/>
  <c r="CX31"/>
  <c r="CZ31"/>
  <c r="DA31"/>
  <c r="DB31"/>
  <c r="DC31"/>
  <c r="DD31"/>
  <c r="DE31"/>
  <c r="DF31"/>
  <c r="DG31"/>
  <c r="DH31"/>
  <c r="DI31"/>
  <c r="DJ31"/>
  <c r="DK31"/>
  <c r="A32"/>
  <c r="B32"/>
  <c r="C32"/>
  <c r="D32"/>
  <c r="E32"/>
  <c r="F32"/>
  <c r="G32"/>
  <c r="H32"/>
  <c r="I32"/>
  <c r="J32"/>
  <c r="K32"/>
  <c r="L32"/>
  <c r="M32"/>
  <c r="N32"/>
  <c r="O32"/>
  <c r="P32"/>
  <c r="R32"/>
  <c r="S32"/>
  <c r="T32"/>
  <c r="U32"/>
  <c r="V32"/>
  <c r="W32"/>
  <c r="X32"/>
  <c r="Y32"/>
  <c r="AA32"/>
  <c r="AB32"/>
  <c r="AC32"/>
  <c r="AD32"/>
  <c r="AE32"/>
  <c r="AF32"/>
  <c r="AH32"/>
  <c r="AI32"/>
  <c r="AK32"/>
  <c r="AM32"/>
  <c r="AN32"/>
  <c r="AO32"/>
  <c r="AP32"/>
  <c r="AQ32"/>
  <c r="AS32"/>
  <c r="AT32"/>
  <c r="AU32"/>
  <c r="AV32"/>
  <c r="AW32"/>
  <c r="AX32"/>
  <c r="AY32"/>
  <c r="AZ32"/>
  <c r="BA32"/>
  <c r="BB32"/>
  <c r="BD32"/>
  <c r="BE32"/>
  <c r="BF32"/>
  <c r="BG32"/>
  <c r="BH32"/>
  <c r="BI32"/>
  <c r="BJ32"/>
  <c r="BL32"/>
  <c r="BM32"/>
  <c r="BN32"/>
  <c r="BO32"/>
  <c r="BP32"/>
  <c r="BT32"/>
  <c r="BU32"/>
  <c r="BV32"/>
  <c r="BW32"/>
  <c r="BZ32"/>
  <c r="CA32"/>
  <c r="CB32"/>
  <c r="CC32"/>
  <c r="CD32"/>
  <c r="CE32"/>
  <c r="CF32"/>
  <c r="CG32"/>
  <c r="CH32"/>
  <c r="CI32"/>
  <c r="CJ32"/>
  <c r="CK32"/>
  <c r="CM32"/>
  <c r="CN32"/>
  <c r="CO32"/>
  <c r="CP32"/>
  <c r="CQ32"/>
  <c r="CR32"/>
  <c r="CS32"/>
  <c r="CT32"/>
  <c r="CU32"/>
  <c r="CV32"/>
  <c r="CW32"/>
  <c r="CX32"/>
  <c r="CZ32"/>
  <c r="DA32"/>
  <c r="DB32"/>
  <c r="DC32"/>
  <c r="DD32"/>
  <c r="DE32"/>
  <c r="DF32"/>
  <c r="DG32"/>
  <c r="DH32"/>
  <c r="DI32"/>
  <c r="DJ32"/>
  <c r="DK32"/>
  <c r="A33"/>
  <c r="B33"/>
  <c r="C33"/>
  <c r="D33"/>
  <c r="E33"/>
  <c r="F33"/>
  <c r="G33"/>
  <c r="H33"/>
  <c r="I33"/>
  <c r="J33"/>
  <c r="K33"/>
  <c r="L33"/>
  <c r="M33"/>
  <c r="N33"/>
  <c r="O33"/>
  <c r="P33"/>
  <c r="R33"/>
  <c r="S33"/>
  <c r="T33"/>
  <c r="U33"/>
  <c r="V33"/>
  <c r="W33"/>
  <c r="X33"/>
  <c r="Y33"/>
  <c r="AA33"/>
  <c r="AB33"/>
  <c r="AC33"/>
  <c r="AD33"/>
  <c r="AE33"/>
  <c r="AF33"/>
  <c r="AH33"/>
  <c r="AI33"/>
  <c r="AK33"/>
  <c r="AM33"/>
  <c r="AN33"/>
  <c r="AO33"/>
  <c r="AP33"/>
  <c r="AQ33"/>
  <c r="BB33"/>
  <c r="BD33"/>
  <c r="BE33"/>
  <c r="BF33"/>
  <c r="BG33"/>
  <c r="BH33"/>
  <c r="BI33"/>
  <c r="BJ33"/>
  <c r="BL33"/>
  <c r="BM33"/>
  <c r="BN33"/>
  <c r="BO33"/>
  <c r="BP33"/>
  <c r="BR33"/>
  <c r="BS33"/>
  <c r="BT33"/>
  <c r="BU33"/>
  <c r="BV33"/>
  <c r="BW33"/>
  <c r="BZ33"/>
  <c r="CA33"/>
  <c r="CB33"/>
  <c r="CC33"/>
  <c r="CD33"/>
  <c r="CE33"/>
  <c r="CF33"/>
  <c r="CG33"/>
  <c r="CH33"/>
  <c r="CI33"/>
  <c r="CJ33"/>
  <c r="CK33"/>
  <c r="CM33"/>
  <c r="CN33"/>
  <c r="CO33"/>
  <c r="CP33"/>
  <c r="CQ33"/>
  <c r="CR33"/>
  <c r="CS33"/>
  <c r="CT33"/>
  <c r="CU33"/>
  <c r="CV33"/>
  <c r="CW33"/>
  <c r="CX33"/>
  <c r="CZ33"/>
  <c r="DA33"/>
  <c r="DB33"/>
  <c r="DC33"/>
  <c r="DD33"/>
  <c r="DE33"/>
  <c r="DF33"/>
  <c r="DG33"/>
  <c r="DH33"/>
  <c r="DI33"/>
  <c r="DJ33"/>
  <c r="DK33"/>
  <c r="A34"/>
  <c r="B34"/>
  <c r="C34"/>
  <c r="D34"/>
  <c r="E34"/>
  <c r="F34"/>
  <c r="G34"/>
  <c r="H34"/>
  <c r="I34"/>
  <c r="J34"/>
  <c r="K34"/>
  <c r="L34"/>
  <c r="M34"/>
  <c r="N34"/>
  <c r="O34"/>
  <c r="P34"/>
  <c r="R34"/>
  <c r="S34"/>
  <c r="T34"/>
  <c r="U34"/>
  <c r="V34"/>
  <c r="W34"/>
  <c r="X34"/>
  <c r="Y34"/>
  <c r="AB34"/>
  <c r="AD34"/>
  <c r="AE34"/>
  <c r="AF34"/>
  <c r="AH34"/>
  <c r="AI34"/>
  <c r="AK34"/>
  <c r="AM34"/>
  <c r="AN34"/>
  <c r="AO34"/>
  <c r="AP34"/>
  <c r="AQ34"/>
  <c r="AS34"/>
  <c r="AT34"/>
  <c r="AU34"/>
  <c r="AV34"/>
  <c r="AW34"/>
  <c r="AX34"/>
  <c r="AY34"/>
  <c r="AZ34"/>
  <c r="BA34"/>
  <c r="BB34"/>
  <c r="BD34"/>
  <c r="BE34"/>
  <c r="BF34"/>
  <c r="BG34"/>
  <c r="BH34"/>
  <c r="BI34"/>
  <c r="BJ34"/>
  <c r="BL34"/>
  <c r="BM34"/>
  <c r="BN34"/>
  <c r="BO34"/>
  <c r="BP34"/>
  <c r="BS34"/>
  <c r="BT34"/>
  <c r="BU34"/>
  <c r="BV34"/>
  <c r="BW34"/>
  <c r="BZ34"/>
  <c r="CA34"/>
  <c r="CB34"/>
  <c r="CC34"/>
  <c r="CD34"/>
  <c r="CE34"/>
  <c r="CF34"/>
  <c r="CG34"/>
  <c r="CH34"/>
  <c r="CI34"/>
  <c r="CJ34"/>
  <c r="CK34"/>
  <c r="CM34"/>
  <c r="CN34"/>
  <c r="CO34"/>
  <c r="CP34"/>
  <c r="CQ34"/>
  <c r="CR34"/>
  <c r="CS34"/>
  <c r="CT34"/>
  <c r="CU34"/>
  <c r="CV34"/>
  <c r="CW34"/>
  <c r="CX34"/>
  <c r="CZ34"/>
  <c r="DA34"/>
  <c r="DB34"/>
  <c r="DC34"/>
  <c r="DD34"/>
  <c r="DE34"/>
  <c r="DF34"/>
  <c r="DG34"/>
  <c r="DH34"/>
  <c r="DI34"/>
  <c r="DJ34"/>
  <c r="DK34"/>
  <c r="A35"/>
  <c r="B35"/>
  <c r="C35"/>
  <c r="D35"/>
  <c r="E35"/>
  <c r="F35"/>
  <c r="G35"/>
  <c r="H35"/>
  <c r="I35"/>
  <c r="J35"/>
  <c r="K35"/>
  <c r="L35"/>
  <c r="M35"/>
  <c r="N35"/>
  <c r="O35"/>
  <c r="P35"/>
  <c r="R35"/>
  <c r="S35"/>
  <c r="T35"/>
  <c r="U35"/>
  <c r="V35"/>
  <c r="W35"/>
  <c r="X35"/>
  <c r="Y35"/>
  <c r="AA35"/>
  <c r="AB35"/>
  <c r="AC35"/>
  <c r="AD35"/>
  <c r="AE35"/>
  <c r="AF35"/>
  <c r="AH35"/>
  <c r="AI35"/>
  <c r="AJ35"/>
  <c r="AK35"/>
  <c r="AM35"/>
  <c r="AN35"/>
  <c r="AO35"/>
  <c r="AP35"/>
  <c r="AQ35"/>
  <c r="AS35"/>
  <c r="AT35"/>
  <c r="AU35"/>
  <c r="AV35"/>
  <c r="AW35"/>
  <c r="AX35"/>
  <c r="AY35"/>
  <c r="AZ35"/>
  <c r="BA35"/>
  <c r="BB35"/>
  <c r="BD35"/>
  <c r="BE35"/>
  <c r="BF35"/>
  <c r="BG35"/>
  <c r="BH35"/>
  <c r="BI35"/>
  <c r="BJ35"/>
  <c r="BL35"/>
  <c r="BM35"/>
  <c r="BN35"/>
  <c r="BO35"/>
  <c r="BP35"/>
  <c r="BT35"/>
  <c r="BU35"/>
  <c r="BV35"/>
  <c r="BW35"/>
  <c r="BZ35"/>
  <c r="CA35"/>
  <c r="CB35"/>
  <c r="CC35"/>
  <c r="CD35"/>
  <c r="CE35"/>
  <c r="CF35"/>
  <c r="CG35"/>
  <c r="CH35"/>
  <c r="CI35"/>
  <c r="CJ35"/>
  <c r="CK35"/>
  <c r="CM35"/>
  <c r="CN35"/>
  <c r="CO35"/>
  <c r="CP35"/>
  <c r="CQ35"/>
  <c r="CR35"/>
  <c r="CS35"/>
  <c r="CT35"/>
  <c r="CU35"/>
  <c r="CV35"/>
  <c r="CW35"/>
  <c r="CX35"/>
  <c r="CZ35"/>
  <c r="DA35"/>
  <c r="DB35"/>
  <c r="DC35"/>
  <c r="DD35"/>
  <c r="DE35"/>
  <c r="DF35"/>
  <c r="DG35"/>
  <c r="DH35"/>
  <c r="DI35"/>
  <c r="DJ35"/>
  <c r="DK35"/>
  <c r="A36"/>
  <c r="B36"/>
  <c r="C36"/>
  <c r="D36"/>
  <c r="E36"/>
  <c r="F36"/>
  <c r="G36"/>
  <c r="H36"/>
  <c r="I36"/>
  <c r="J36"/>
  <c r="K36"/>
  <c r="L36"/>
  <c r="M36"/>
  <c r="N36"/>
  <c r="O36"/>
  <c r="P36"/>
  <c r="R36"/>
  <c r="S36"/>
  <c r="T36"/>
  <c r="U36"/>
  <c r="V36"/>
  <c r="W36"/>
  <c r="X36"/>
  <c r="Y36"/>
  <c r="AA36"/>
  <c r="AB36"/>
  <c r="AC36"/>
  <c r="AD36"/>
  <c r="AE36"/>
  <c r="AF36"/>
  <c r="AH36"/>
  <c r="AI36"/>
  <c r="AK36"/>
  <c r="AM36"/>
  <c r="AN36"/>
  <c r="AO36"/>
  <c r="AP36"/>
  <c r="AQ36"/>
  <c r="AS36"/>
  <c r="AT36"/>
  <c r="AU36"/>
  <c r="AV36"/>
  <c r="AW36"/>
  <c r="AX36"/>
  <c r="AY36"/>
  <c r="AZ36"/>
  <c r="BA36"/>
  <c r="BB36"/>
  <c r="BD36"/>
  <c r="BE36"/>
  <c r="BF36"/>
  <c r="BG36"/>
  <c r="BH36"/>
  <c r="BI36"/>
  <c r="BJ36"/>
  <c r="BL36"/>
  <c r="BM36"/>
  <c r="BN36"/>
  <c r="BO36"/>
  <c r="BP36"/>
  <c r="BT36"/>
  <c r="BU36"/>
  <c r="BV36"/>
  <c r="BW36"/>
  <c r="BZ36"/>
  <c r="CA36"/>
  <c r="CB36"/>
  <c r="CC36"/>
  <c r="CD36"/>
  <c r="CE36"/>
  <c r="CF36"/>
  <c r="CG36"/>
  <c r="CH36"/>
  <c r="CI36"/>
  <c r="CJ36"/>
  <c r="CK36"/>
  <c r="CM36"/>
  <c r="CN36"/>
  <c r="CO36"/>
  <c r="CP36"/>
  <c r="CQ36"/>
  <c r="CR36"/>
  <c r="CS36"/>
  <c r="CT36"/>
  <c r="CU36"/>
  <c r="CV36"/>
  <c r="CW36"/>
  <c r="CX36"/>
  <c r="CZ36"/>
  <c r="DA36"/>
  <c r="DB36"/>
  <c r="DC36"/>
  <c r="DD36"/>
  <c r="DE36"/>
  <c r="DF36"/>
  <c r="DG36"/>
  <c r="DH36"/>
  <c r="DI36"/>
  <c r="DJ36"/>
  <c r="DK36"/>
  <c r="A37"/>
  <c r="B37"/>
  <c r="C37"/>
  <c r="D37"/>
  <c r="E37"/>
  <c r="F37"/>
  <c r="G37"/>
  <c r="H37"/>
  <c r="I37"/>
  <c r="J37"/>
  <c r="K37"/>
  <c r="L37"/>
  <c r="M37"/>
  <c r="N37"/>
  <c r="O37"/>
  <c r="P37"/>
  <c r="R37"/>
  <c r="S37"/>
  <c r="T37"/>
  <c r="U37"/>
  <c r="V37"/>
  <c r="W37"/>
  <c r="X37"/>
  <c r="Y37"/>
  <c r="AA37"/>
  <c r="AB37"/>
  <c r="AC37"/>
  <c r="AD37"/>
  <c r="AE37"/>
  <c r="AF37"/>
  <c r="AH37"/>
  <c r="AI37"/>
  <c r="AK37"/>
  <c r="AM37"/>
  <c r="AN37"/>
  <c r="AO37"/>
  <c r="AP37"/>
  <c r="AQ37"/>
  <c r="AS37"/>
  <c r="AT37"/>
  <c r="AU37"/>
  <c r="AV37"/>
  <c r="AW37"/>
  <c r="AX37"/>
  <c r="AY37"/>
  <c r="AZ37"/>
  <c r="BA37"/>
  <c r="BB37"/>
  <c r="BC37"/>
  <c r="BD37"/>
  <c r="BE37"/>
  <c r="BF37"/>
  <c r="BG37"/>
  <c r="BH37"/>
  <c r="BI37"/>
  <c r="BJ37"/>
  <c r="BL37"/>
  <c r="BM37"/>
  <c r="BN37"/>
  <c r="BO37"/>
  <c r="BP37"/>
  <c r="BR37"/>
  <c r="BS37"/>
  <c r="BT37"/>
  <c r="BU37"/>
  <c r="BV37"/>
  <c r="BW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A38"/>
  <c r="B38"/>
  <c r="C38"/>
  <c r="D38"/>
  <c r="E38"/>
  <c r="F38"/>
  <c r="G38"/>
  <c r="I38"/>
  <c r="J38"/>
  <c r="K38"/>
  <c r="L38"/>
  <c r="M38"/>
  <c r="N38"/>
  <c r="O38"/>
  <c r="P38"/>
  <c r="R38"/>
  <c r="S38"/>
  <c r="U38"/>
  <c r="V38"/>
  <c r="W38"/>
  <c r="X38"/>
  <c r="Y38"/>
  <c r="AA38"/>
  <c r="AB38"/>
  <c r="AD38"/>
  <c r="AE38"/>
  <c r="AF38"/>
  <c r="AH38"/>
  <c r="AI38"/>
  <c r="AK38"/>
  <c r="AM38"/>
  <c r="AN38"/>
  <c r="AO38"/>
  <c r="AP38"/>
  <c r="AQ38"/>
  <c r="AR38"/>
  <c r="AS38"/>
  <c r="AT38"/>
  <c r="AU38"/>
  <c r="AV38"/>
  <c r="AW38"/>
  <c r="AX38"/>
  <c r="AY38"/>
  <c r="AZ38"/>
  <c r="BA38"/>
  <c r="BB38"/>
  <c r="BD38"/>
  <c r="BE38"/>
  <c r="BF38"/>
  <c r="BG38"/>
  <c r="BH38"/>
  <c r="BI38"/>
  <c r="BJ38"/>
  <c r="BL38"/>
  <c r="BM38"/>
  <c r="BN38"/>
  <c r="BO38"/>
  <c r="BP38"/>
  <c r="BT38"/>
  <c r="BU38"/>
  <c r="BV38"/>
  <c r="BW38"/>
  <c r="BZ38"/>
  <c r="CA38"/>
  <c r="CB38"/>
  <c r="CC38"/>
  <c r="CD38"/>
  <c r="CE38"/>
  <c r="CF38"/>
  <c r="CG38"/>
  <c r="CH38"/>
  <c r="CI38"/>
  <c r="CJ38"/>
  <c r="CK38"/>
  <c r="CM38"/>
  <c r="CN38"/>
  <c r="CO38"/>
  <c r="CP38"/>
  <c r="CQ38"/>
  <c r="CR38"/>
  <c r="CS38"/>
  <c r="CT38"/>
  <c r="CU38"/>
  <c r="CV38"/>
  <c r="CW38"/>
  <c r="CX38"/>
  <c r="CZ38"/>
  <c r="DA38"/>
  <c r="DB38"/>
  <c r="DC38"/>
  <c r="DD38"/>
  <c r="DE38"/>
  <c r="DF38"/>
  <c r="DG38"/>
  <c r="DH38"/>
  <c r="DI38"/>
  <c r="DJ38"/>
  <c r="DK38"/>
  <c r="A39"/>
  <c r="B39"/>
  <c r="C39"/>
  <c r="D39"/>
  <c r="E39"/>
  <c r="F39"/>
  <c r="G39"/>
  <c r="H39"/>
  <c r="I39"/>
  <c r="J39"/>
  <c r="K39"/>
  <c r="L39"/>
  <c r="M39"/>
  <c r="N39"/>
  <c r="O39"/>
  <c r="P39"/>
  <c r="R39"/>
  <c r="S39"/>
  <c r="T39"/>
  <c r="U39"/>
  <c r="V39"/>
  <c r="W39"/>
  <c r="X39"/>
  <c r="Y39"/>
  <c r="AA39"/>
  <c r="AB39"/>
  <c r="AC39"/>
  <c r="AD39"/>
  <c r="AE39"/>
  <c r="AF39"/>
  <c r="AH39"/>
  <c r="AI39"/>
  <c r="AK39"/>
  <c r="AM39"/>
  <c r="AN39"/>
  <c r="AO39"/>
  <c r="AP39"/>
  <c r="AQ39"/>
  <c r="AS39"/>
  <c r="AT39"/>
  <c r="AU39"/>
  <c r="AV39"/>
  <c r="AW39"/>
  <c r="AX39"/>
  <c r="AY39"/>
  <c r="AZ39"/>
  <c r="BA39"/>
  <c r="BB39"/>
  <c r="BD39"/>
  <c r="BE39"/>
  <c r="BF39"/>
  <c r="BG39"/>
  <c r="BH39"/>
  <c r="BI39"/>
  <c r="BJ39"/>
  <c r="BL39"/>
  <c r="BM39"/>
  <c r="BN39"/>
  <c r="BO39"/>
  <c r="BP39"/>
  <c r="BT39"/>
  <c r="BU39"/>
  <c r="BV39"/>
  <c r="BW39"/>
  <c r="BZ39"/>
  <c r="CA39"/>
  <c r="CB39"/>
  <c r="CC39"/>
  <c r="CD39"/>
  <c r="CE39"/>
  <c r="CF39"/>
  <c r="CG39"/>
  <c r="CH39"/>
  <c r="CI39"/>
  <c r="CJ39"/>
  <c r="CK39"/>
  <c r="CM39"/>
  <c r="CN39"/>
  <c r="CO39"/>
  <c r="CP39"/>
  <c r="CQ39"/>
  <c r="CR39"/>
  <c r="CS39"/>
  <c r="CT39"/>
  <c r="CU39"/>
  <c r="CV39"/>
  <c r="CW39"/>
  <c r="CX39"/>
  <c r="CZ39"/>
  <c r="DA39"/>
  <c r="DB39"/>
  <c r="DC39"/>
  <c r="DD39"/>
  <c r="DE39"/>
  <c r="DF39"/>
  <c r="DG39"/>
  <c r="DH39"/>
  <c r="DI39"/>
  <c r="DJ39"/>
  <c r="DK39"/>
  <c r="A40"/>
  <c r="B40"/>
  <c r="C40"/>
  <c r="D40"/>
  <c r="E40"/>
  <c r="F40"/>
  <c r="G40"/>
  <c r="H40"/>
  <c r="I40"/>
  <c r="J40"/>
  <c r="K40"/>
  <c r="L40"/>
  <c r="M40"/>
  <c r="N40"/>
  <c r="O40"/>
  <c r="P40"/>
  <c r="R40"/>
  <c r="S40"/>
  <c r="T40"/>
  <c r="U40"/>
  <c r="V40"/>
  <c r="W40"/>
  <c r="X40"/>
  <c r="Y40"/>
  <c r="AA40"/>
  <c r="AB40"/>
  <c r="AC40"/>
  <c r="AD40"/>
  <c r="AE40"/>
  <c r="AF40"/>
  <c r="AH40"/>
  <c r="AI40"/>
  <c r="AK40"/>
  <c r="AM40"/>
  <c r="AN40"/>
  <c r="AO40"/>
  <c r="AP40"/>
  <c r="AQ40"/>
  <c r="AS40"/>
  <c r="AT40"/>
  <c r="AU40"/>
  <c r="AV40"/>
  <c r="AW40"/>
  <c r="AX40"/>
  <c r="AY40"/>
  <c r="AZ40"/>
  <c r="BA40"/>
  <c r="BB40"/>
  <c r="BC40"/>
  <c r="BD40"/>
  <c r="BE40"/>
  <c r="BF40"/>
  <c r="BG40"/>
  <c r="BH40"/>
  <c r="BI40"/>
  <c r="BJ40"/>
  <c r="BL40"/>
  <c r="BM40"/>
  <c r="BN40"/>
  <c r="BO40"/>
  <c r="BP40"/>
  <c r="BT40"/>
  <c r="BU40"/>
  <c r="BV40"/>
  <c r="BW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A41"/>
  <c r="B41"/>
  <c r="C41"/>
  <c r="D41"/>
  <c r="E41"/>
  <c r="F41"/>
  <c r="G41"/>
  <c r="H41"/>
  <c r="I41"/>
  <c r="J41"/>
  <c r="K41"/>
  <c r="L41"/>
  <c r="M41"/>
  <c r="N41"/>
  <c r="O41"/>
  <c r="P41"/>
  <c r="R41"/>
  <c r="S41"/>
  <c r="T41"/>
  <c r="U41"/>
  <c r="V41"/>
  <c r="W41"/>
  <c r="X41"/>
  <c r="Y41"/>
  <c r="AA41"/>
  <c r="AB41"/>
  <c r="AC41"/>
  <c r="AD41"/>
  <c r="AE41"/>
  <c r="AF41"/>
  <c r="AH41"/>
  <c r="AI41"/>
  <c r="AK41"/>
  <c r="AM41"/>
  <c r="AN41"/>
  <c r="AO41"/>
  <c r="AP41"/>
  <c r="AQ41"/>
  <c r="AS41"/>
  <c r="AT41"/>
  <c r="AU41"/>
  <c r="AV41"/>
  <c r="AW41"/>
  <c r="AX41"/>
  <c r="AY41"/>
  <c r="AZ41"/>
  <c r="BA41"/>
  <c r="BB41"/>
  <c r="BC41"/>
  <c r="BD41"/>
  <c r="BE41"/>
  <c r="BF41"/>
  <c r="BG41"/>
  <c r="BH41"/>
  <c r="BI41"/>
  <c r="BJ41"/>
  <c r="BL41"/>
  <c r="BM41"/>
  <c r="BN41"/>
  <c r="BO41"/>
  <c r="BP41"/>
  <c r="BT41"/>
  <c r="BU41"/>
  <c r="BV41"/>
  <c r="BW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A42"/>
  <c r="B42"/>
  <c r="C42"/>
  <c r="D42"/>
  <c r="E42"/>
  <c r="F42"/>
  <c r="G42"/>
  <c r="H42"/>
  <c r="I42"/>
  <c r="J42"/>
  <c r="K42"/>
  <c r="L42"/>
  <c r="M42"/>
  <c r="N42"/>
  <c r="O42"/>
  <c r="P42"/>
  <c r="R42"/>
  <c r="S42"/>
  <c r="T42"/>
  <c r="U42"/>
  <c r="V42"/>
  <c r="W42"/>
  <c r="X42"/>
  <c r="Y42"/>
  <c r="AA42"/>
  <c r="AB42"/>
  <c r="AD42"/>
  <c r="AE42"/>
  <c r="AF42"/>
  <c r="AH42"/>
  <c r="AI42"/>
  <c r="AK42"/>
  <c r="AM42"/>
  <c r="AN42"/>
  <c r="AO42"/>
  <c r="AP42"/>
  <c r="AQ42"/>
  <c r="AS42"/>
  <c r="AT42"/>
  <c r="AU42"/>
  <c r="AV42"/>
  <c r="AW42"/>
  <c r="AX42"/>
  <c r="AY42"/>
  <c r="AZ42"/>
  <c r="BA42"/>
  <c r="BB42"/>
  <c r="BD42"/>
  <c r="BE42"/>
  <c r="BF42"/>
  <c r="BG42"/>
  <c r="BH42"/>
  <c r="BI42"/>
  <c r="BJ42"/>
  <c r="BL42"/>
  <c r="BM42"/>
  <c r="BN42"/>
  <c r="BO42"/>
  <c r="BP42"/>
  <c r="BT42"/>
  <c r="BU42"/>
  <c r="BV42"/>
  <c r="BW42"/>
  <c r="BZ42"/>
  <c r="CA42"/>
  <c r="CB42"/>
  <c r="CC42"/>
  <c r="CD42"/>
  <c r="CE42"/>
  <c r="CF42"/>
  <c r="CG42"/>
  <c r="CH42"/>
  <c r="CI42"/>
  <c r="CJ42"/>
  <c r="CK42"/>
  <c r="CM42"/>
  <c r="CN42"/>
  <c r="CO42"/>
  <c r="CP42"/>
  <c r="CQ42"/>
  <c r="CR42"/>
  <c r="CS42"/>
  <c r="CT42"/>
  <c r="CU42"/>
  <c r="CV42"/>
  <c r="CW42"/>
  <c r="CX42"/>
  <c r="CZ42"/>
  <c r="DA42"/>
  <c r="DB42"/>
  <c r="DC42"/>
  <c r="DD42"/>
  <c r="DE42"/>
  <c r="DF42"/>
  <c r="DG42"/>
  <c r="DH42"/>
  <c r="DI42"/>
  <c r="DJ42"/>
  <c r="DK42"/>
  <c r="A43"/>
  <c r="B43"/>
  <c r="C43"/>
  <c r="D43"/>
  <c r="E43"/>
  <c r="F43"/>
  <c r="G43"/>
  <c r="H43"/>
  <c r="I43"/>
  <c r="J43"/>
  <c r="K43"/>
  <c r="L43"/>
  <c r="M43"/>
  <c r="N43"/>
  <c r="O43"/>
  <c r="P43"/>
  <c r="R43"/>
  <c r="S43"/>
  <c r="T43"/>
  <c r="U43"/>
  <c r="V43"/>
  <c r="W43"/>
  <c r="X43"/>
  <c r="Y43"/>
  <c r="AA43"/>
  <c r="AB43"/>
  <c r="AC43"/>
  <c r="AD43"/>
  <c r="AE43"/>
  <c r="AF43"/>
  <c r="AH43"/>
  <c r="AI43"/>
  <c r="AK43"/>
  <c r="AM43"/>
  <c r="AN43"/>
  <c r="AO43"/>
  <c r="AP43"/>
  <c r="AQ43"/>
  <c r="AS43"/>
  <c r="AT43"/>
  <c r="AU43"/>
  <c r="AV43"/>
  <c r="AW43"/>
  <c r="AX43"/>
  <c r="AY43"/>
  <c r="AZ43"/>
  <c r="BA43"/>
  <c r="BB43"/>
  <c r="BC43"/>
  <c r="BD43"/>
  <c r="BE43"/>
  <c r="BF43"/>
  <c r="BG43"/>
  <c r="BH43"/>
  <c r="BI43"/>
  <c r="BJ43"/>
  <c r="BL43"/>
  <c r="BM43"/>
  <c r="BN43"/>
  <c r="BO43"/>
  <c r="BP43"/>
  <c r="BT43"/>
  <c r="BU43"/>
  <c r="BV43"/>
  <c r="BW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A44"/>
  <c r="B44"/>
  <c r="C44"/>
  <c r="D44"/>
  <c r="E44"/>
  <c r="F44"/>
  <c r="G44"/>
  <c r="H44"/>
  <c r="I44"/>
  <c r="J44"/>
  <c r="K44"/>
  <c r="L44"/>
  <c r="M44"/>
  <c r="N44"/>
  <c r="O44"/>
  <c r="P44"/>
  <c r="R44"/>
  <c r="S44"/>
  <c r="T44"/>
  <c r="U44"/>
  <c r="V44"/>
  <c r="W44"/>
  <c r="X44"/>
  <c r="Y44"/>
  <c r="AA44"/>
  <c r="AB44"/>
  <c r="AC44"/>
  <c r="AD44"/>
  <c r="AE44"/>
  <c r="AF44"/>
  <c r="AH44"/>
  <c r="AI44"/>
  <c r="AK44"/>
  <c r="AM44"/>
  <c r="AN44"/>
  <c r="AO44"/>
  <c r="AP44"/>
  <c r="AQ44"/>
  <c r="AS44"/>
  <c r="AT44"/>
  <c r="AU44"/>
  <c r="AV44"/>
  <c r="AW44"/>
  <c r="AX44"/>
  <c r="AY44"/>
  <c r="AZ44"/>
  <c r="BA44"/>
  <c r="BB44"/>
  <c r="BC44"/>
  <c r="BD44"/>
  <c r="BE44"/>
  <c r="BF44"/>
  <c r="BG44"/>
  <c r="BH44"/>
  <c r="BI44"/>
  <c r="BJ44"/>
  <c r="BL44"/>
  <c r="BM44"/>
  <c r="BN44"/>
  <c r="BO44"/>
  <c r="BP44"/>
  <c r="BT44"/>
  <c r="BU44"/>
  <c r="BV44"/>
  <c r="BW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A45"/>
  <c r="B45"/>
  <c r="C45"/>
  <c r="D45"/>
  <c r="E45"/>
  <c r="F45"/>
  <c r="G45"/>
  <c r="H45"/>
  <c r="I45"/>
  <c r="J45"/>
  <c r="K45"/>
  <c r="L45"/>
  <c r="M45"/>
  <c r="N45"/>
  <c r="O45"/>
  <c r="P45"/>
  <c r="R45"/>
  <c r="S45"/>
  <c r="T45"/>
  <c r="U45"/>
  <c r="V45"/>
  <c r="W45"/>
  <c r="X45"/>
  <c r="Y45"/>
  <c r="AA45"/>
  <c r="AB45"/>
  <c r="AC45"/>
  <c r="AD45"/>
  <c r="AE45"/>
  <c r="AF45"/>
  <c r="AH45"/>
  <c r="AI45"/>
  <c r="AK45"/>
  <c r="AM45"/>
  <c r="AN45"/>
  <c r="AO45"/>
  <c r="AP45"/>
  <c r="AQ45"/>
  <c r="AS45"/>
  <c r="AT45"/>
  <c r="AU45"/>
  <c r="AV45"/>
  <c r="AW45"/>
  <c r="AX45"/>
  <c r="AY45"/>
  <c r="AZ45"/>
  <c r="BA45"/>
  <c r="BB45"/>
  <c r="BC45"/>
  <c r="BD45"/>
  <c r="BE45"/>
  <c r="BF45"/>
  <c r="BG45"/>
  <c r="BH45"/>
  <c r="BI45"/>
  <c r="BJ45"/>
  <c r="BL45"/>
  <c r="BM45"/>
  <c r="BN45"/>
  <c r="BO45"/>
  <c r="BP45"/>
  <c r="BT45"/>
  <c r="BU45"/>
  <c r="BV45"/>
  <c r="BW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A46"/>
  <c r="B46"/>
  <c r="C46"/>
  <c r="D46"/>
  <c r="E46"/>
  <c r="F46"/>
  <c r="G46"/>
  <c r="H46"/>
  <c r="I46"/>
  <c r="J46"/>
  <c r="K46"/>
  <c r="L46"/>
  <c r="M46"/>
  <c r="N46"/>
  <c r="O46"/>
  <c r="P46"/>
  <c r="R46"/>
  <c r="S46"/>
  <c r="T46"/>
  <c r="U46"/>
  <c r="V46"/>
  <c r="W46"/>
  <c r="X46"/>
  <c r="Y46"/>
  <c r="AA46"/>
  <c r="AB46"/>
  <c r="AC46"/>
  <c r="AD46"/>
  <c r="AE46"/>
  <c r="AF46"/>
  <c r="AH46"/>
  <c r="AI46"/>
  <c r="AK46"/>
  <c r="AM46"/>
  <c r="AN46"/>
  <c r="AO46"/>
  <c r="AP46"/>
  <c r="AQ46"/>
  <c r="AS46"/>
  <c r="AT46"/>
  <c r="AU46"/>
  <c r="AV46"/>
  <c r="AW46"/>
  <c r="AX46"/>
  <c r="AY46"/>
  <c r="AZ46"/>
  <c r="BA46"/>
  <c r="BB46"/>
  <c r="BC46"/>
  <c r="BD46"/>
  <c r="BE46"/>
  <c r="BF46"/>
  <c r="BG46"/>
  <c r="BH46"/>
  <c r="BI46"/>
  <c r="BJ46"/>
  <c r="BL46"/>
  <c r="BM46"/>
  <c r="BN46"/>
  <c r="BO46"/>
  <c r="BP46"/>
  <c r="BS46"/>
  <c r="BT46"/>
  <c r="BU46"/>
  <c r="BV46"/>
  <c r="BW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A47"/>
  <c r="B47"/>
  <c r="C47"/>
  <c r="D47"/>
  <c r="E47"/>
  <c r="F47"/>
  <c r="G47"/>
  <c r="H47"/>
  <c r="I47"/>
  <c r="J47"/>
  <c r="K47"/>
  <c r="L47"/>
  <c r="M47"/>
  <c r="N47"/>
  <c r="O47"/>
  <c r="P47"/>
  <c r="R47"/>
  <c r="S47"/>
  <c r="T47"/>
  <c r="U47"/>
  <c r="V47"/>
  <c r="W47"/>
  <c r="X47"/>
  <c r="Y47"/>
  <c r="AA47"/>
  <c r="AB47"/>
  <c r="AC47"/>
  <c r="AD47"/>
  <c r="AE47"/>
  <c r="AF47"/>
  <c r="AH47"/>
  <c r="AI47"/>
  <c r="AK47"/>
  <c r="AM47"/>
  <c r="AN47"/>
  <c r="AO47"/>
  <c r="AP47"/>
  <c r="AQ47"/>
  <c r="AS47"/>
  <c r="AT47"/>
  <c r="AU47"/>
  <c r="AV47"/>
  <c r="AW47"/>
  <c r="AX47"/>
  <c r="AY47"/>
  <c r="AZ47"/>
  <c r="BA47"/>
  <c r="BB47"/>
  <c r="BC47"/>
  <c r="BD47"/>
  <c r="BE47"/>
  <c r="BF47"/>
  <c r="BG47"/>
  <c r="BH47"/>
  <c r="BI47"/>
  <c r="BJ47"/>
  <c r="BL47"/>
  <c r="BM47"/>
  <c r="BN47"/>
  <c r="BO47"/>
  <c r="BP47"/>
  <c r="BT47"/>
  <c r="BU47"/>
  <c r="BV47"/>
  <c r="BW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A48"/>
  <c r="B48"/>
  <c r="C48"/>
  <c r="D48"/>
  <c r="E48"/>
  <c r="F48"/>
  <c r="G48"/>
  <c r="H48"/>
  <c r="I48"/>
  <c r="J48"/>
  <c r="K48"/>
  <c r="L48"/>
  <c r="M48"/>
  <c r="N48"/>
  <c r="O48"/>
  <c r="P48"/>
  <c r="R48"/>
  <c r="S48"/>
  <c r="T48"/>
  <c r="U48"/>
  <c r="V48"/>
  <c r="W48"/>
  <c r="X48"/>
  <c r="Y48"/>
  <c r="AA48"/>
  <c r="AB48"/>
  <c r="AC48"/>
  <c r="AD48"/>
  <c r="AE48"/>
  <c r="AF48"/>
  <c r="AH48"/>
  <c r="AI48"/>
  <c r="AK48"/>
  <c r="AM48"/>
  <c r="AN48"/>
  <c r="AO48"/>
  <c r="AP48"/>
  <c r="AQ48"/>
  <c r="AS48"/>
  <c r="AT48"/>
  <c r="AU48"/>
  <c r="AV48"/>
  <c r="AW48"/>
  <c r="AX48"/>
  <c r="AY48"/>
  <c r="AZ48"/>
  <c r="BA48"/>
  <c r="BB48"/>
  <c r="BC48"/>
  <c r="BD48"/>
  <c r="BE48"/>
  <c r="BF48"/>
  <c r="BG48"/>
  <c r="BH48"/>
  <c r="BI48"/>
  <c r="BJ48"/>
  <c r="BL48"/>
  <c r="BM48"/>
  <c r="BN48"/>
  <c r="BO48"/>
  <c r="BP48"/>
  <c r="BR48"/>
  <c r="BS48"/>
  <c r="BT48"/>
  <c r="BU48"/>
  <c r="BV48"/>
  <c r="BW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A49"/>
  <c r="B49"/>
  <c r="C49"/>
  <c r="D49"/>
  <c r="E49"/>
  <c r="F49"/>
  <c r="G49"/>
  <c r="H49"/>
  <c r="I49"/>
  <c r="J49"/>
  <c r="K49"/>
  <c r="L49"/>
  <c r="M49"/>
  <c r="N49"/>
  <c r="O49"/>
  <c r="P49"/>
  <c r="R49"/>
  <c r="S49"/>
  <c r="T49"/>
  <c r="U49"/>
  <c r="V49"/>
  <c r="W49"/>
  <c r="X49"/>
  <c r="Y49"/>
  <c r="AA49"/>
  <c r="AB49"/>
  <c r="AC49"/>
  <c r="AD49"/>
  <c r="AE49"/>
  <c r="AF49"/>
  <c r="AH49"/>
  <c r="AI49"/>
  <c r="AK49"/>
  <c r="AM49"/>
  <c r="AN49"/>
  <c r="AO49"/>
  <c r="AP49"/>
  <c r="AQ49"/>
  <c r="AS49"/>
  <c r="AT49"/>
  <c r="AU49"/>
  <c r="AV49"/>
  <c r="AW49"/>
  <c r="AX49"/>
  <c r="AY49"/>
  <c r="AZ49"/>
  <c r="BA49"/>
  <c r="BB49"/>
  <c r="BC49"/>
  <c r="BD49"/>
  <c r="BE49"/>
  <c r="BF49"/>
  <c r="BG49"/>
  <c r="BH49"/>
  <c r="BI49"/>
  <c r="BJ49"/>
  <c r="BL49"/>
  <c r="BM49"/>
  <c r="BN49"/>
  <c r="BO49"/>
  <c r="BP49"/>
  <c r="BR49"/>
  <c r="BS49"/>
  <c r="BT49"/>
  <c r="BU49"/>
  <c r="BV49"/>
  <c r="BW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A50"/>
  <c r="B50"/>
  <c r="C50"/>
  <c r="D50"/>
  <c r="E50"/>
  <c r="F50"/>
  <c r="G50"/>
  <c r="H50"/>
  <c r="I50"/>
  <c r="J50"/>
  <c r="K50"/>
  <c r="L50"/>
  <c r="M50"/>
  <c r="N50"/>
  <c r="O50"/>
  <c r="P50"/>
  <c r="R50"/>
  <c r="S50"/>
  <c r="T50"/>
  <c r="U50"/>
  <c r="V50"/>
  <c r="W50"/>
  <c r="X50"/>
  <c r="Y50"/>
  <c r="AA50"/>
  <c r="AB50"/>
  <c r="AC50"/>
  <c r="AD50"/>
  <c r="AE50"/>
  <c r="AF50"/>
  <c r="AH50"/>
  <c r="AI50"/>
  <c r="AK50"/>
  <c r="AM50"/>
  <c r="AN50"/>
  <c r="AO50"/>
  <c r="AP50"/>
  <c r="AQ50"/>
  <c r="AS50"/>
  <c r="AT50"/>
  <c r="AU50"/>
  <c r="AV50"/>
  <c r="AW50"/>
  <c r="AX50"/>
  <c r="AY50"/>
  <c r="AZ50"/>
  <c r="BA50"/>
  <c r="BB50"/>
  <c r="BC50"/>
  <c r="BD50"/>
  <c r="BE50"/>
  <c r="BF50"/>
  <c r="BG50"/>
  <c r="BH50"/>
  <c r="BI50"/>
  <c r="BJ50"/>
  <c r="BL50"/>
  <c r="BM50"/>
  <c r="BN50"/>
  <c r="BO50"/>
  <c r="BP50"/>
  <c r="BR50"/>
  <c r="BS50"/>
  <c r="BT50"/>
  <c r="BU50"/>
  <c r="BV50"/>
  <c r="BW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A51"/>
  <c r="B51"/>
  <c r="C51"/>
  <c r="D51"/>
  <c r="E51"/>
  <c r="F51"/>
  <c r="G51"/>
  <c r="H51"/>
  <c r="I51"/>
  <c r="J51"/>
  <c r="K51"/>
  <c r="L51"/>
  <c r="M51"/>
  <c r="N51"/>
  <c r="O51"/>
  <c r="P51"/>
  <c r="R51"/>
  <c r="S51"/>
  <c r="T51"/>
  <c r="U51"/>
  <c r="V51"/>
  <c r="W51"/>
  <c r="X51"/>
  <c r="Y51"/>
  <c r="AA51"/>
  <c r="AB51"/>
  <c r="AC51"/>
  <c r="AD51"/>
  <c r="AE51"/>
  <c r="AF51"/>
  <c r="AH51"/>
  <c r="AI51"/>
  <c r="AK51"/>
  <c r="AM51"/>
  <c r="AN51"/>
  <c r="AO51"/>
  <c r="AP51"/>
  <c r="AQ51"/>
  <c r="AS51"/>
  <c r="AT51"/>
  <c r="AU51"/>
  <c r="AV51"/>
  <c r="AW51"/>
  <c r="AX51"/>
  <c r="AY51"/>
  <c r="AZ51"/>
  <c r="BA51"/>
  <c r="BB51"/>
  <c r="BD51"/>
  <c r="BE51"/>
  <c r="BF51"/>
  <c r="BG51"/>
  <c r="BH51"/>
  <c r="BI51"/>
  <c r="BJ51"/>
  <c r="BL51"/>
  <c r="BM51"/>
  <c r="BN51"/>
  <c r="BO51"/>
  <c r="BP51"/>
  <c r="BT51"/>
  <c r="BU51"/>
  <c r="BV51"/>
  <c r="BW51"/>
  <c r="BZ51"/>
  <c r="CA51"/>
  <c r="CB51"/>
  <c r="CC51"/>
  <c r="CD51"/>
  <c r="CE51"/>
  <c r="CF51"/>
  <c r="CG51"/>
  <c r="CH51"/>
  <c r="CI51"/>
  <c r="CJ51"/>
  <c r="CK51"/>
  <c r="CM51"/>
  <c r="CN51"/>
  <c r="CO51"/>
  <c r="CP51"/>
  <c r="CQ51"/>
  <c r="CR51"/>
  <c r="CS51"/>
  <c r="CT51"/>
  <c r="CU51"/>
  <c r="CV51"/>
  <c r="CW51"/>
  <c r="CX51"/>
  <c r="CZ51"/>
  <c r="DA51"/>
  <c r="DB51"/>
  <c r="DC51"/>
  <c r="DD51"/>
  <c r="DE51"/>
  <c r="DF51"/>
  <c r="DG51"/>
  <c r="DH51"/>
  <c r="DI51"/>
  <c r="DJ51"/>
  <c r="DK51"/>
  <c r="A52"/>
  <c r="B52"/>
  <c r="C52"/>
  <c r="D52"/>
  <c r="E52"/>
  <c r="F52"/>
  <c r="G52"/>
  <c r="I52"/>
  <c r="J52"/>
  <c r="K52"/>
  <c r="L52"/>
  <c r="M52"/>
  <c r="N52"/>
  <c r="O52"/>
  <c r="P52"/>
  <c r="S52"/>
  <c r="T52"/>
  <c r="U52"/>
  <c r="V52"/>
  <c r="W52"/>
  <c r="X52"/>
  <c r="Y52"/>
  <c r="AA52"/>
  <c r="AB52"/>
  <c r="AC52"/>
  <c r="AD52"/>
  <c r="AE52"/>
  <c r="AF52"/>
  <c r="AH52"/>
  <c r="AI52"/>
  <c r="AK52"/>
  <c r="AM52"/>
  <c r="AN52"/>
  <c r="AO52"/>
  <c r="AP52"/>
  <c r="AQ52"/>
  <c r="AS52"/>
  <c r="AT52"/>
  <c r="AU52"/>
  <c r="AV52"/>
  <c r="AW52"/>
  <c r="AX52"/>
  <c r="AY52"/>
  <c r="AZ52"/>
  <c r="BA52"/>
  <c r="BB52"/>
  <c r="BD52"/>
  <c r="BE52"/>
  <c r="BF52"/>
  <c r="BG52"/>
  <c r="BH52"/>
  <c r="BI52"/>
  <c r="BJ52"/>
  <c r="BL52"/>
  <c r="BM52"/>
  <c r="BN52"/>
  <c r="BO52"/>
  <c r="BP52"/>
  <c r="BT52"/>
  <c r="BU52"/>
  <c r="BV52"/>
  <c r="BW52"/>
  <c r="BZ52"/>
  <c r="CA52"/>
  <c r="CB52"/>
  <c r="CC52"/>
  <c r="CD52"/>
  <c r="CE52"/>
  <c r="CF52"/>
  <c r="CG52"/>
  <c r="CH52"/>
  <c r="CI52"/>
  <c r="CJ52"/>
  <c r="CK52"/>
  <c r="CM52"/>
  <c r="CN52"/>
  <c r="CO52"/>
  <c r="CP52"/>
  <c r="CQ52"/>
  <c r="CR52"/>
  <c r="CS52"/>
  <c r="CT52"/>
  <c r="CU52"/>
  <c r="CV52"/>
  <c r="CW52"/>
  <c r="CX52"/>
  <c r="CZ52"/>
  <c r="DA52"/>
  <c r="DB52"/>
  <c r="DC52"/>
  <c r="DD52"/>
  <c r="DE52"/>
  <c r="DF52"/>
  <c r="DG52"/>
  <c r="DH52"/>
  <c r="DI52"/>
  <c r="DJ52"/>
  <c r="DK52"/>
  <c r="A53"/>
  <c r="B53"/>
  <c r="C53"/>
  <c r="D53"/>
  <c r="E53"/>
  <c r="F53"/>
  <c r="G53"/>
  <c r="H53"/>
  <c r="I53"/>
  <c r="J53"/>
  <c r="K53"/>
  <c r="L53"/>
  <c r="M53"/>
  <c r="N53"/>
  <c r="O53"/>
  <c r="P53"/>
  <c r="R53"/>
  <c r="S53"/>
  <c r="T53"/>
  <c r="U53"/>
  <c r="V53"/>
  <c r="W53"/>
  <c r="X53"/>
  <c r="Y53"/>
  <c r="AA53"/>
  <c r="AB53"/>
  <c r="AC53"/>
  <c r="AD53"/>
  <c r="AE53"/>
  <c r="AF53"/>
  <c r="AH53"/>
  <c r="AI53"/>
  <c r="AJ53"/>
  <c r="AK53"/>
  <c r="AM53"/>
  <c r="AN53"/>
  <c r="AO53"/>
  <c r="AP53"/>
  <c r="AQ53"/>
  <c r="AS53"/>
  <c r="AT53"/>
  <c r="AU53"/>
  <c r="AV53"/>
  <c r="AW53"/>
  <c r="AX53"/>
  <c r="AY53"/>
  <c r="AZ53"/>
  <c r="BA53"/>
  <c r="BB53"/>
  <c r="BC53"/>
  <c r="BD53"/>
  <c r="BE53"/>
  <c r="BF53"/>
  <c r="BG53"/>
  <c r="BH53"/>
  <c r="BI53"/>
  <c r="BJ53"/>
  <c r="BL53"/>
  <c r="BM53"/>
  <c r="BN53"/>
  <c r="BO53"/>
  <c r="BP53"/>
  <c r="BT53"/>
  <c r="BU53"/>
  <c r="BV53"/>
  <c r="BW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A54"/>
  <c r="B54"/>
  <c r="C54"/>
  <c r="D54"/>
  <c r="E54"/>
  <c r="F54"/>
  <c r="G54"/>
  <c r="H54"/>
  <c r="I54"/>
  <c r="J54"/>
  <c r="K54"/>
  <c r="L54"/>
  <c r="M54"/>
  <c r="N54"/>
  <c r="O54"/>
  <c r="P54"/>
  <c r="R54"/>
  <c r="S54"/>
  <c r="T54"/>
  <c r="U54"/>
  <c r="V54"/>
  <c r="W54"/>
  <c r="X54"/>
  <c r="Y54"/>
  <c r="AA54"/>
  <c r="AB54"/>
  <c r="AC54"/>
  <c r="AD54"/>
  <c r="AE54"/>
  <c r="AF54"/>
  <c r="AH54"/>
  <c r="AI54"/>
  <c r="AJ54"/>
  <c r="AK54"/>
  <c r="AM54"/>
  <c r="AN54"/>
  <c r="AO54"/>
  <c r="AP54"/>
  <c r="AQ54"/>
  <c r="AS54"/>
  <c r="AT54"/>
  <c r="AU54"/>
  <c r="AV54"/>
  <c r="AW54"/>
  <c r="AX54"/>
  <c r="AY54"/>
  <c r="AZ54"/>
  <c r="BA54"/>
  <c r="BB54"/>
  <c r="BC54"/>
  <c r="BD54"/>
  <c r="BE54"/>
  <c r="BF54"/>
  <c r="BG54"/>
  <c r="BH54"/>
  <c r="BI54"/>
  <c r="BJ54"/>
  <c r="BK54"/>
  <c r="BL54"/>
  <c r="BM54"/>
  <c r="BN54"/>
  <c r="BO54"/>
  <c r="BP54"/>
  <c r="BT54"/>
  <c r="BU54"/>
  <c r="BV54"/>
  <c r="BW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A55"/>
  <c r="B55"/>
  <c r="C55"/>
  <c r="D55"/>
  <c r="E55"/>
  <c r="F55"/>
  <c r="G55"/>
  <c r="I55"/>
  <c r="J55"/>
  <c r="K55"/>
  <c r="L55"/>
  <c r="M55"/>
  <c r="N55"/>
  <c r="O55"/>
  <c r="P55"/>
  <c r="R55"/>
  <c r="S55"/>
  <c r="T55"/>
  <c r="U55"/>
  <c r="V55"/>
  <c r="W55"/>
  <c r="X55"/>
  <c r="Y55"/>
  <c r="AA55"/>
  <c r="AB55"/>
  <c r="AC55"/>
  <c r="AD55"/>
  <c r="AE55"/>
  <c r="AF55"/>
  <c r="AH55"/>
  <c r="AI55"/>
  <c r="AK55"/>
  <c r="AM55"/>
  <c r="AN55"/>
  <c r="AO55"/>
  <c r="AP55"/>
  <c r="AQ55"/>
  <c r="AS55"/>
  <c r="AT55"/>
  <c r="AU55"/>
  <c r="AV55"/>
  <c r="AW55"/>
  <c r="AX55"/>
  <c r="AY55"/>
  <c r="AZ55"/>
  <c r="BA55"/>
  <c r="BB55"/>
  <c r="BD55"/>
  <c r="BE55"/>
  <c r="BF55"/>
  <c r="BG55"/>
  <c r="BH55"/>
  <c r="BI55"/>
  <c r="BJ55"/>
  <c r="BL55"/>
  <c r="BM55"/>
  <c r="BN55"/>
  <c r="BO55"/>
  <c r="BP55"/>
  <c r="BT55"/>
  <c r="BU55"/>
  <c r="BV55"/>
  <c r="BW55"/>
  <c r="BZ55"/>
  <c r="CA55"/>
  <c r="CB55"/>
  <c r="CC55"/>
  <c r="CD55"/>
  <c r="CE55"/>
  <c r="CF55"/>
  <c r="CG55"/>
  <c r="CH55"/>
  <c r="CI55"/>
  <c r="CJ55"/>
  <c r="CK55"/>
  <c r="CM55"/>
  <c r="CN55"/>
  <c r="CO55"/>
  <c r="CP55"/>
  <c r="CQ55"/>
  <c r="CR55"/>
  <c r="CS55"/>
  <c r="CT55"/>
  <c r="CU55"/>
  <c r="CV55"/>
  <c r="CW55"/>
  <c r="CX55"/>
  <c r="CZ55"/>
  <c r="DA55"/>
  <c r="DB55"/>
  <c r="DC55"/>
  <c r="DD55"/>
  <c r="DE55"/>
  <c r="DF55"/>
  <c r="DG55"/>
  <c r="DH55"/>
  <c r="DI55"/>
  <c r="DJ55"/>
  <c r="DK55"/>
  <c r="A56"/>
  <c r="B56"/>
  <c r="C56"/>
  <c r="D56"/>
  <c r="E56"/>
  <c r="F56"/>
  <c r="G56"/>
  <c r="H56"/>
  <c r="I56"/>
  <c r="J56"/>
  <c r="K56"/>
  <c r="L56"/>
  <c r="M56"/>
  <c r="N56"/>
  <c r="O56"/>
  <c r="P56"/>
  <c r="R56"/>
  <c r="S56"/>
  <c r="T56"/>
  <c r="U56"/>
  <c r="V56"/>
  <c r="W56"/>
  <c r="X56"/>
  <c r="Y56"/>
  <c r="AA56"/>
  <c r="AB56"/>
  <c r="AC56"/>
  <c r="AD56"/>
  <c r="AE56"/>
  <c r="AF56"/>
  <c r="AH56"/>
  <c r="AI56"/>
  <c r="AK56"/>
  <c r="AM56"/>
  <c r="AN56"/>
  <c r="AO56"/>
  <c r="AP56"/>
  <c r="AQ56"/>
  <c r="AS56"/>
  <c r="AT56"/>
  <c r="AU56"/>
  <c r="AV56"/>
  <c r="AW56"/>
  <c r="AX56"/>
  <c r="AY56"/>
  <c r="AZ56"/>
  <c r="BA56"/>
  <c r="BB56"/>
  <c r="BD56"/>
  <c r="BE56"/>
  <c r="BF56"/>
  <c r="BG56"/>
  <c r="BH56"/>
  <c r="BI56"/>
  <c r="BJ56"/>
  <c r="BL56"/>
  <c r="BM56"/>
  <c r="BN56"/>
  <c r="BO56"/>
  <c r="BP56"/>
  <c r="BT56"/>
  <c r="BU56"/>
  <c r="BV56"/>
  <c r="BW56"/>
  <c r="BZ56"/>
  <c r="CA56"/>
  <c r="CB56"/>
  <c r="CC56"/>
  <c r="CD56"/>
  <c r="CE56"/>
  <c r="CF56"/>
  <c r="CG56"/>
  <c r="CH56"/>
  <c r="CI56"/>
  <c r="CJ56"/>
  <c r="CK56"/>
  <c r="CM56"/>
  <c r="CN56"/>
  <c r="CO56"/>
  <c r="CP56"/>
  <c r="CQ56"/>
  <c r="CR56"/>
  <c r="CS56"/>
  <c r="CT56"/>
  <c r="CU56"/>
  <c r="CV56"/>
  <c r="CW56"/>
  <c r="CX56"/>
  <c r="CZ56"/>
  <c r="DA56"/>
  <c r="DB56"/>
  <c r="DC56"/>
  <c r="DD56"/>
  <c r="DE56"/>
  <c r="DF56"/>
  <c r="DG56"/>
  <c r="DH56"/>
  <c r="DI56"/>
  <c r="DJ56"/>
  <c r="DK56"/>
  <c r="A57"/>
  <c r="B57"/>
  <c r="C57"/>
  <c r="D57"/>
  <c r="E57"/>
  <c r="F57"/>
  <c r="G57"/>
  <c r="H57"/>
  <c r="I57"/>
  <c r="J57"/>
  <c r="K57"/>
  <c r="L57"/>
  <c r="M57"/>
  <c r="N57"/>
  <c r="O57"/>
  <c r="P57"/>
  <c r="R57"/>
  <c r="S57"/>
  <c r="T57"/>
  <c r="U57"/>
  <c r="V57"/>
  <c r="W57"/>
  <c r="X57"/>
  <c r="Y57"/>
  <c r="AA57"/>
  <c r="AB57"/>
  <c r="AC57"/>
  <c r="AD57"/>
  <c r="AE57"/>
  <c r="AF57"/>
  <c r="AH57"/>
  <c r="AI57"/>
  <c r="AK57"/>
  <c r="AM57"/>
  <c r="AN57"/>
  <c r="AO57"/>
  <c r="AP57"/>
  <c r="AQ57"/>
  <c r="AS57"/>
  <c r="AT57"/>
  <c r="AU57"/>
  <c r="AV57"/>
  <c r="AW57"/>
  <c r="AX57"/>
  <c r="AY57"/>
  <c r="AZ57"/>
  <c r="BA57"/>
  <c r="BB57"/>
  <c r="BD57"/>
  <c r="BE57"/>
  <c r="BF57"/>
  <c r="BG57"/>
  <c r="BH57"/>
  <c r="BI57"/>
  <c r="BJ57"/>
  <c r="BL57"/>
  <c r="BM57"/>
  <c r="BN57"/>
  <c r="BO57"/>
  <c r="BP57"/>
  <c r="BR57"/>
  <c r="BS57"/>
  <c r="BT57"/>
  <c r="BU57"/>
  <c r="BV57"/>
  <c r="BW57"/>
  <c r="BZ57"/>
  <c r="CA57"/>
  <c r="CB57"/>
  <c r="CC57"/>
  <c r="CD57"/>
  <c r="CE57"/>
  <c r="CF57"/>
  <c r="CG57"/>
  <c r="CH57"/>
  <c r="CI57"/>
  <c r="CJ57"/>
  <c r="CK57"/>
  <c r="CM57"/>
  <c r="CN57"/>
  <c r="CO57"/>
  <c r="CP57"/>
  <c r="CQ57"/>
  <c r="CR57"/>
  <c r="CS57"/>
  <c r="CT57"/>
  <c r="CU57"/>
  <c r="CV57"/>
  <c r="CW57"/>
  <c r="CX57"/>
  <c r="CZ57"/>
  <c r="DA57"/>
  <c r="DB57"/>
  <c r="DC57"/>
  <c r="DD57"/>
  <c r="DE57"/>
  <c r="DF57"/>
  <c r="DG57"/>
  <c r="DH57"/>
  <c r="DI57"/>
  <c r="DJ57"/>
  <c r="DK57"/>
  <c r="A58"/>
  <c r="B58"/>
  <c r="C58"/>
  <c r="D58"/>
  <c r="E58"/>
  <c r="F58"/>
  <c r="G58"/>
  <c r="H58"/>
  <c r="I58"/>
  <c r="J58"/>
  <c r="K58"/>
  <c r="L58"/>
  <c r="M58"/>
  <c r="N58"/>
  <c r="O58"/>
  <c r="P58"/>
  <c r="R58"/>
  <c r="S58"/>
  <c r="T58"/>
  <c r="U58"/>
  <c r="V58"/>
  <c r="W58"/>
  <c r="X58"/>
  <c r="Y58"/>
  <c r="AA58"/>
  <c r="AB58"/>
  <c r="AC58"/>
  <c r="AD58"/>
  <c r="AE58"/>
  <c r="AF58"/>
  <c r="AH58"/>
  <c r="AI58"/>
  <c r="AJ58"/>
  <c r="AK58"/>
  <c r="AM58"/>
  <c r="AN58"/>
  <c r="AO58"/>
  <c r="AP58"/>
  <c r="AQ58"/>
  <c r="AS58"/>
  <c r="AT58"/>
  <c r="AU58"/>
  <c r="AV58"/>
  <c r="AW58"/>
  <c r="AX58"/>
  <c r="AY58"/>
  <c r="AZ58"/>
  <c r="BA58"/>
  <c r="BB58"/>
  <c r="BD58"/>
  <c r="BE58"/>
  <c r="BF58"/>
  <c r="BG58"/>
  <c r="BH58"/>
  <c r="BI58"/>
  <c r="BJ58"/>
  <c r="BL58"/>
  <c r="BM58"/>
  <c r="BN58"/>
  <c r="BO58"/>
  <c r="BP58"/>
  <c r="BR58"/>
  <c r="BS58"/>
  <c r="BT58"/>
  <c r="BU58"/>
  <c r="BV58"/>
  <c r="BW58"/>
  <c r="BZ58"/>
  <c r="CA58"/>
  <c r="CB58"/>
  <c r="CC58"/>
  <c r="CD58"/>
  <c r="CE58"/>
  <c r="CF58"/>
  <c r="CG58"/>
  <c r="CH58"/>
  <c r="CI58"/>
  <c r="CJ58"/>
  <c r="CK58"/>
  <c r="CM58"/>
  <c r="CN58"/>
  <c r="CO58"/>
  <c r="CP58"/>
  <c r="CQ58"/>
  <c r="CR58"/>
  <c r="CS58"/>
  <c r="CT58"/>
  <c r="CU58"/>
  <c r="CV58"/>
  <c r="CW58"/>
  <c r="CX58"/>
  <c r="CZ58"/>
  <c r="DA58"/>
  <c r="DB58"/>
  <c r="DC58"/>
  <c r="DD58"/>
  <c r="DE58"/>
  <c r="DF58"/>
  <c r="DG58"/>
  <c r="DH58"/>
  <c r="DI58"/>
  <c r="DJ58"/>
  <c r="DK58"/>
  <c r="A59"/>
  <c r="B59"/>
  <c r="C59"/>
  <c r="D59"/>
  <c r="E59"/>
  <c r="F59"/>
  <c r="G59"/>
  <c r="H59"/>
  <c r="I59"/>
  <c r="J59"/>
  <c r="K59"/>
  <c r="L59"/>
  <c r="M59"/>
  <c r="N59"/>
  <c r="O59"/>
  <c r="P59"/>
  <c r="R59"/>
  <c r="S59"/>
  <c r="T59"/>
  <c r="U59"/>
  <c r="V59"/>
  <c r="W59"/>
  <c r="X59"/>
  <c r="Y59"/>
  <c r="AA59"/>
  <c r="AB59"/>
  <c r="AC59"/>
  <c r="AD59"/>
  <c r="AE59"/>
  <c r="AF59"/>
  <c r="AH59"/>
  <c r="AI59"/>
  <c r="AJ59"/>
  <c r="AK59"/>
  <c r="AM59"/>
  <c r="AN59"/>
  <c r="AO59"/>
  <c r="AP59"/>
  <c r="AQ59"/>
  <c r="AS59"/>
  <c r="AT59"/>
  <c r="AU59"/>
  <c r="AV59"/>
  <c r="AW59"/>
  <c r="AX59"/>
  <c r="AY59"/>
  <c r="AZ59"/>
  <c r="BA59"/>
  <c r="BB59"/>
  <c r="BD59"/>
  <c r="BE59"/>
  <c r="BF59"/>
  <c r="BG59"/>
  <c r="BH59"/>
  <c r="BI59"/>
  <c r="BJ59"/>
  <c r="BL59"/>
  <c r="BM59"/>
  <c r="BN59"/>
  <c r="BO59"/>
  <c r="BP59"/>
  <c r="BR59"/>
  <c r="BS59"/>
  <c r="BT59"/>
  <c r="BU59"/>
  <c r="BV59"/>
  <c r="BW59"/>
  <c r="BZ59"/>
  <c r="CA59"/>
  <c r="CB59"/>
  <c r="CC59"/>
  <c r="CD59"/>
  <c r="CE59"/>
  <c r="CF59"/>
  <c r="CG59"/>
  <c r="CH59"/>
  <c r="CI59"/>
  <c r="CJ59"/>
  <c r="CK59"/>
  <c r="CM59"/>
  <c r="CN59"/>
  <c r="CO59"/>
  <c r="CP59"/>
  <c r="CQ59"/>
  <c r="CR59"/>
  <c r="CS59"/>
  <c r="CT59"/>
  <c r="CU59"/>
  <c r="CV59"/>
  <c r="CW59"/>
  <c r="CX59"/>
  <c r="CZ59"/>
  <c r="DA59"/>
  <c r="DB59"/>
  <c r="DC59"/>
  <c r="DD59"/>
  <c r="DE59"/>
  <c r="DF59"/>
  <c r="DG59"/>
  <c r="DH59"/>
  <c r="DI59"/>
  <c r="DJ59"/>
  <c r="DK59"/>
  <c r="A60"/>
  <c r="B60"/>
  <c r="C60"/>
  <c r="D60"/>
  <c r="E60"/>
  <c r="F60"/>
  <c r="G60"/>
  <c r="H60"/>
  <c r="I60"/>
  <c r="J60"/>
  <c r="K60"/>
  <c r="L60"/>
  <c r="M60"/>
  <c r="N60"/>
  <c r="O60"/>
  <c r="P60"/>
  <c r="R60"/>
  <c r="S60"/>
  <c r="T60"/>
  <c r="U60"/>
  <c r="V60"/>
  <c r="W60"/>
  <c r="X60"/>
  <c r="Y60"/>
  <c r="AA60"/>
  <c r="AB60"/>
  <c r="AC60"/>
  <c r="AD60"/>
  <c r="AE60"/>
  <c r="AF60"/>
  <c r="AH60"/>
  <c r="AI60"/>
  <c r="AJ60"/>
  <c r="AK60"/>
  <c r="AM60"/>
  <c r="AN60"/>
  <c r="AO60"/>
  <c r="AP60"/>
  <c r="AQ60"/>
  <c r="AS60"/>
  <c r="AT60"/>
  <c r="AU60"/>
  <c r="AV60"/>
  <c r="AW60"/>
  <c r="AX60"/>
  <c r="AY60"/>
  <c r="AZ60"/>
  <c r="BA60"/>
  <c r="BB60"/>
  <c r="BD60"/>
  <c r="BE60"/>
  <c r="BF60"/>
  <c r="BG60"/>
  <c r="BH60"/>
  <c r="BI60"/>
  <c r="BJ60"/>
  <c r="BL60"/>
  <c r="BM60"/>
  <c r="BN60"/>
  <c r="BO60"/>
  <c r="BP60"/>
  <c r="BR60"/>
  <c r="BS60"/>
  <c r="BT60"/>
  <c r="BU60"/>
  <c r="BV60"/>
  <c r="BW60"/>
  <c r="BZ60"/>
  <c r="CA60"/>
  <c r="CB60"/>
  <c r="CC60"/>
  <c r="CD60"/>
  <c r="CE60"/>
  <c r="CF60"/>
  <c r="CG60"/>
  <c r="CH60"/>
  <c r="CI60"/>
  <c r="CJ60"/>
  <c r="CK60"/>
  <c r="CM60"/>
  <c r="CN60"/>
  <c r="CO60"/>
  <c r="CP60"/>
  <c r="CQ60"/>
  <c r="CR60"/>
  <c r="CS60"/>
  <c r="CT60"/>
  <c r="CU60"/>
  <c r="CV60"/>
  <c r="CW60"/>
  <c r="CX60"/>
  <c r="CZ60"/>
  <c r="DA60"/>
  <c r="DB60"/>
  <c r="DC60"/>
  <c r="DD60"/>
  <c r="DE60"/>
  <c r="DF60"/>
  <c r="DG60"/>
  <c r="DH60"/>
  <c r="DI60"/>
  <c r="DJ60"/>
  <c r="DK60"/>
  <c r="A61"/>
  <c r="B61"/>
  <c r="C61"/>
  <c r="D61"/>
  <c r="E61"/>
  <c r="F61"/>
  <c r="G61"/>
  <c r="H61"/>
  <c r="I61"/>
  <c r="J61"/>
  <c r="K61"/>
  <c r="L61"/>
  <c r="M61"/>
  <c r="N61"/>
  <c r="O61"/>
  <c r="P61"/>
  <c r="R61"/>
  <c r="S61"/>
  <c r="T61"/>
  <c r="U61"/>
  <c r="V61"/>
  <c r="W61"/>
  <c r="X61"/>
  <c r="Y61"/>
  <c r="AA61"/>
  <c r="AB61"/>
  <c r="AC61"/>
  <c r="AD61"/>
  <c r="AE61"/>
  <c r="AF61"/>
  <c r="AH61"/>
  <c r="AI61"/>
  <c r="AJ61"/>
  <c r="AK61"/>
  <c r="AM61"/>
  <c r="AN61"/>
  <c r="AO61"/>
  <c r="AP61"/>
  <c r="AQ61"/>
  <c r="AS61"/>
  <c r="AT61"/>
  <c r="AU61"/>
  <c r="AV61"/>
  <c r="AW61"/>
  <c r="AX61"/>
  <c r="AY61"/>
  <c r="AZ61"/>
  <c r="BA61"/>
  <c r="BB61"/>
  <c r="BD61"/>
  <c r="BE61"/>
  <c r="BF61"/>
  <c r="BG61"/>
  <c r="BH61"/>
  <c r="BI61"/>
  <c r="BJ61"/>
  <c r="BL61"/>
  <c r="BM61"/>
  <c r="BN61"/>
  <c r="BO61"/>
  <c r="BP61"/>
  <c r="BR61"/>
  <c r="BS61"/>
  <c r="BT61"/>
  <c r="BU61"/>
  <c r="BV61"/>
  <c r="BW61"/>
  <c r="BZ61"/>
  <c r="CA61"/>
  <c r="CB61"/>
  <c r="CC61"/>
  <c r="CD61"/>
  <c r="CE61"/>
  <c r="CF61"/>
  <c r="CG61"/>
  <c r="CH61"/>
  <c r="CI61"/>
  <c r="CJ61"/>
  <c r="CK61"/>
  <c r="CM61"/>
  <c r="CN61"/>
  <c r="CO61"/>
  <c r="CP61"/>
  <c r="CQ61"/>
  <c r="CR61"/>
  <c r="CS61"/>
  <c r="CT61"/>
  <c r="CU61"/>
  <c r="CV61"/>
  <c r="CW61"/>
  <c r="CX61"/>
  <c r="CZ61"/>
  <c r="DA61"/>
  <c r="DB61"/>
  <c r="DC61"/>
  <c r="DD61"/>
  <c r="DE61"/>
  <c r="DF61"/>
  <c r="DG61"/>
  <c r="DH61"/>
  <c r="DI61"/>
  <c r="DJ61"/>
  <c r="DK61"/>
  <c r="A62"/>
  <c r="B62"/>
  <c r="C62"/>
  <c r="D62"/>
  <c r="E62"/>
  <c r="F62"/>
  <c r="G62"/>
  <c r="H62"/>
  <c r="I62"/>
  <c r="J62"/>
  <c r="K62"/>
  <c r="L62"/>
  <c r="M62"/>
  <c r="N62"/>
  <c r="O62"/>
  <c r="P62"/>
  <c r="R62"/>
  <c r="S62"/>
  <c r="T62"/>
  <c r="U62"/>
  <c r="V62"/>
  <c r="W62"/>
  <c r="X62"/>
  <c r="Y62"/>
  <c r="AA62"/>
  <c r="AB62"/>
  <c r="AC62"/>
  <c r="AD62"/>
  <c r="AE62"/>
  <c r="AF62"/>
  <c r="AH62"/>
  <c r="AI62"/>
  <c r="AJ62"/>
  <c r="AK62"/>
  <c r="AM62"/>
  <c r="AN62"/>
  <c r="AO62"/>
  <c r="AP62"/>
  <c r="AQ62"/>
  <c r="AS62"/>
  <c r="AT62"/>
  <c r="AU62"/>
  <c r="AV62"/>
  <c r="AW62"/>
  <c r="AX62"/>
  <c r="AY62"/>
  <c r="AZ62"/>
  <c r="BA62"/>
  <c r="BB62"/>
  <c r="BD62"/>
  <c r="BE62"/>
  <c r="BF62"/>
  <c r="BG62"/>
  <c r="BH62"/>
  <c r="BI62"/>
  <c r="BJ62"/>
  <c r="BL62"/>
  <c r="BM62"/>
  <c r="BN62"/>
  <c r="BO62"/>
  <c r="BP62"/>
  <c r="BR62"/>
  <c r="BS62"/>
  <c r="BT62"/>
  <c r="BU62"/>
  <c r="BV62"/>
  <c r="BW62"/>
  <c r="BZ62"/>
  <c r="CA62"/>
  <c r="CB62"/>
  <c r="CC62"/>
  <c r="CD62"/>
  <c r="CE62"/>
  <c r="CF62"/>
  <c r="CG62"/>
  <c r="CH62"/>
  <c r="CI62"/>
  <c r="CJ62"/>
  <c r="CK62"/>
  <c r="CM62"/>
  <c r="CN62"/>
  <c r="CO62"/>
  <c r="CP62"/>
  <c r="CQ62"/>
  <c r="CR62"/>
  <c r="CS62"/>
  <c r="CT62"/>
  <c r="CU62"/>
  <c r="CV62"/>
  <c r="CW62"/>
  <c r="CX62"/>
  <c r="CZ62"/>
  <c r="DA62"/>
  <c r="DB62"/>
  <c r="DC62"/>
  <c r="DD62"/>
  <c r="DE62"/>
  <c r="DF62"/>
  <c r="DG62"/>
  <c r="DH62"/>
  <c r="DI62"/>
  <c r="DJ62"/>
  <c r="DK62"/>
  <c r="A63"/>
  <c r="B63"/>
  <c r="C63"/>
  <c r="D63"/>
  <c r="E63"/>
  <c r="F63"/>
  <c r="G63"/>
  <c r="H63"/>
  <c r="I63"/>
  <c r="J63"/>
  <c r="K63"/>
  <c r="L63"/>
  <c r="M63"/>
  <c r="N63"/>
  <c r="O63"/>
  <c r="P63"/>
  <c r="R63"/>
  <c r="S63"/>
  <c r="T63"/>
  <c r="U63"/>
  <c r="V63"/>
  <c r="W63"/>
  <c r="X63"/>
  <c r="Y63"/>
  <c r="AA63"/>
  <c r="AB63"/>
  <c r="AC63"/>
  <c r="AD63"/>
  <c r="AE63"/>
  <c r="AF63"/>
  <c r="AH63"/>
  <c r="AI63"/>
  <c r="AJ63"/>
  <c r="AK63"/>
  <c r="AM63"/>
  <c r="AN63"/>
  <c r="AO63"/>
  <c r="AP63"/>
  <c r="AQ63"/>
  <c r="AS63"/>
  <c r="AT63"/>
  <c r="AU63"/>
  <c r="AV63"/>
  <c r="AW63"/>
  <c r="AX63"/>
  <c r="AY63"/>
  <c r="AZ63"/>
  <c r="BA63"/>
  <c r="BB63"/>
  <c r="BD63"/>
  <c r="BE63"/>
  <c r="BF63"/>
  <c r="BG63"/>
  <c r="BH63"/>
  <c r="BI63"/>
  <c r="BJ63"/>
  <c r="BL63"/>
  <c r="BM63"/>
  <c r="BN63"/>
  <c r="BO63"/>
  <c r="BP63"/>
  <c r="BR63"/>
  <c r="BS63"/>
  <c r="BT63"/>
  <c r="BU63"/>
  <c r="BV63"/>
  <c r="BW63"/>
  <c r="BZ63"/>
  <c r="CA63"/>
  <c r="CB63"/>
  <c r="CC63"/>
  <c r="CD63"/>
  <c r="CE63"/>
  <c r="CF63"/>
  <c r="CG63"/>
  <c r="CH63"/>
  <c r="CI63"/>
  <c r="CJ63"/>
  <c r="CK63"/>
  <c r="CM63"/>
  <c r="CN63"/>
  <c r="CO63"/>
  <c r="CP63"/>
  <c r="CQ63"/>
  <c r="CR63"/>
  <c r="CS63"/>
  <c r="CT63"/>
  <c r="CU63"/>
  <c r="CV63"/>
  <c r="CW63"/>
  <c r="CX63"/>
  <c r="CZ63"/>
  <c r="DA63"/>
  <c r="DB63"/>
  <c r="DC63"/>
  <c r="DD63"/>
  <c r="DE63"/>
  <c r="DF63"/>
  <c r="DG63"/>
  <c r="DH63"/>
  <c r="DI63"/>
  <c r="DJ63"/>
  <c r="DK63"/>
  <c r="A64"/>
  <c r="B64"/>
  <c r="C64"/>
  <c r="D64"/>
  <c r="E64"/>
  <c r="F64"/>
  <c r="G64"/>
  <c r="H64"/>
  <c r="I64"/>
  <c r="J64"/>
  <c r="K64"/>
  <c r="L64"/>
  <c r="M64"/>
  <c r="N64"/>
  <c r="O64"/>
  <c r="P64"/>
  <c r="R64"/>
  <c r="S64"/>
  <c r="T64"/>
  <c r="U64"/>
  <c r="V64"/>
  <c r="W64"/>
  <c r="X64"/>
  <c r="Y64"/>
  <c r="AA64"/>
  <c r="AB64"/>
  <c r="AC64"/>
  <c r="AD64"/>
  <c r="AE64"/>
  <c r="AF64"/>
  <c r="AH64"/>
  <c r="AI64"/>
  <c r="AJ64"/>
  <c r="AK64"/>
  <c r="AM64"/>
  <c r="AN64"/>
  <c r="AO64"/>
  <c r="AP64"/>
  <c r="AQ64"/>
  <c r="AS64"/>
  <c r="AT64"/>
  <c r="AU64"/>
  <c r="AV64"/>
  <c r="AW64"/>
  <c r="AX64"/>
  <c r="AY64"/>
  <c r="AZ64"/>
  <c r="BA64"/>
  <c r="BB64"/>
  <c r="BD64"/>
  <c r="BE64"/>
  <c r="BF64"/>
  <c r="BG64"/>
  <c r="BH64"/>
  <c r="BI64"/>
  <c r="BJ64"/>
  <c r="BL64"/>
  <c r="BM64"/>
  <c r="BN64"/>
  <c r="BO64"/>
  <c r="BP64"/>
  <c r="BR64"/>
  <c r="BS64"/>
  <c r="BT64"/>
  <c r="BU64"/>
  <c r="BV64"/>
  <c r="BW64"/>
  <c r="BZ64"/>
  <c r="CA64"/>
  <c r="CB64"/>
  <c r="CC64"/>
  <c r="CD64"/>
  <c r="CE64"/>
  <c r="CF64"/>
  <c r="CG64"/>
  <c r="CH64"/>
  <c r="CI64"/>
  <c r="CJ64"/>
  <c r="CK64"/>
  <c r="CM64"/>
  <c r="CN64"/>
  <c r="CO64"/>
  <c r="CP64"/>
  <c r="CQ64"/>
  <c r="CR64"/>
  <c r="CS64"/>
  <c r="CT64"/>
  <c r="CU64"/>
  <c r="CV64"/>
  <c r="CW64"/>
  <c r="CX64"/>
  <c r="CZ64"/>
  <c r="DA64"/>
  <c r="DB64"/>
  <c r="DC64"/>
  <c r="DD64"/>
  <c r="DE64"/>
  <c r="DF64"/>
  <c r="DG64"/>
  <c r="DH64"/>
  <c r="DI64"/>
  <c r="DJ64"/>
  <c r="DK64"/>
  <c r="A65"/>
  <c r="B65"/>
  <c r="C65"/>
  <c r="D65"/>
  <c r="E65"/>
  <c r="F65"/>
  <c r="G65"/>
  <c r="H65"/>
  <c r="I65"/>
  <c r="J65"/>
  <c r="K65"/>
  <c r="L65"/>
  <c r="M65"/>
  <c r="N65"/>
  <c r="O65"/>
  <c r="P65"/>
  <c r="R65"/>
  <c r="S65"/>
  <c r="T65"/>
  <c r="U65"/>
  <c r="V65"/>
  <c r="W65"/>
  <c r="X65"/>
  <c r="Y65"/>
  <c r="AA65"/>
  <c r="AB65"/>
  <c r="AC65"/>
  <c r="AD65"/>
  <c r="AE65"/>
  <c r="AF65"/>
  <c r="AH65"/>
  <c r="AI65"/>
  <c r="AJ65"/>
  <c r="AK65"/>
  <c r="AM65"/>
  <c r="AN65"/>
  <c r="AO65"/>
  <c r="AP65"/>
  <c r="AQ65"/>
  <c r="AS65"/>
  <c r="AT65"/>
  <c r="AU65"/>
  <c r="AV65"/>
  <c r="AW65"/>
  <c r="AX65"/>
  <c r="AY65"/>
  <c r="AZ65"/>
  <c r="BA65"/>
  <c r="BB65"/>
  <c r="BD65"/>
  <c r="BE65"/>
  <c r="BF65"/>
  <c r="BG65"/>
  <c r="BH65"/>
  <c r="BI65"/>
  <c r="BJ65"/>
  <c r="BL65"/>
  <c r="BM65"/>
  <c r="BN65"/>
  <c r="BO65"/>
  <c r="BP65"/>
  <c r="BR65"/>
  <c r="BS65"/>
  <c r="BT65"/>
  <c r="BU65"/>
  <c r="BV65"/>
  <c r="BW65"/>
  <c r="BZ65"/>
  <c r="CA65"/>
  <c r="CB65"/>
  <c r="CC65"/>
  <c r="CD65"/>
  <c r="CE65"/>
  <c r="CF65"/>
  <c r="CG65"/>
  <c r="CH65"/>
  <c r="CI65"/>
  <c r="CJ65"/>
  <c r="CK65"/>
  <c r="CM65"/>
  <c r="CN65"/>
  <c r="CO65"/>
  <c r="CP65"/>
  <c r="CQ65"/>
  <c r="CR65"/>
  <c r="CS65"/>
  <c r="CT65"/>
  <c r="CU65"/>
  <c r="CV65"/>
  <c r="CW65"/>
  <c r="CX65"/>
  <c r="CZ65"/>
  <c r="DA65"/>
  <c r="DB65"/>
  <c r="DC65"/>
  <c r="DD65"/>
  <c r="DE65"/>
  <c r="DF65"/>
  <c r="DG65"/>
  <c r="DH65"/>
  <c r="DI65"/>
  <c r="DJ65"/>
  <c r="DK65"/>
  <c r="A66"/>
  <c r="B66"/>
  <c r="C66"/>
  <c r="D66"/>
  <c r="E66"/>
  <c r="F66"/>
  <c r="G66"/>
  <c r="H66"/>
  <c r="I66"/>
  <c r="J66"/>
  <c r="K66"/>
  <c r="L66"/>
  <c r="M66"/>
  <c r="N66"/>
  <c r="O66"/>
  <c r="P66"/>
  <c r="R66"/>
  <c r="S66"/>
  <c r="T66"/>
  <c r="U66"/>
  <c r="V66"/>
  <c r="W66"/>
  <c r="X66"/>
  <c r="Y66"/>
  <c r="AA66"/>
  <c r="AB66"/>
  <c r="AC66"/>
  <c r="AD66"/>
  <c r="AE66"/>
  <c r="AF66"/>
  <c r="AH66"/>
  <c r="AI66"/>
  <c r="AJ66"/>
  <c r="AK66"/>
  <c r="AM66"/>
  <c r="AN66"/>
  <c r="AO66"/>
  <c r="AP66"/>
  <c r="AQ66"/>
  <c r="AS66"/>
  <c r="AT66"/>
  <c r="AU66"/>
  <c r="AV66"/>
  <c r="AW66"/>
  <c r="AX66"/>
  <c r="AY66"/>
  <c r="AZ66"/>
  <c r="BA66"/>
  <c r="BB66"/>
  <c r="BD66"/>
  <c r="BE66"/>
  <c r="BF66"/>
  <c r="BG66"/>
  <c r="BH66"/>
  <c r="BI66"/>
  <c r="BJ66"/>
  <c r="BL66"/>
  <c r="BM66"/>
  <c r="BN66"/>
  <c r="BO66"/>
  <c r="BP66"/>
  <c r="BR66"/>
  <c r="BS66"/>
  <c r="BT66"/>
  <c r="BU66"/>
  <c r="BV66"/>
  <c r="BW66"/>
  <c r="BZ66"/>
  <c r="CA66"/>
  <c r="CB66"/>
  <c r="CC66"/>
  <c r="CD66"/>
  <c r="CE66"/>
  <c r="CF66"/>
  <c r="CG66"/>
  <c r="CH66"/>
  <c r="CI66"/>
  <c r="CJ66"/>
  <c r="CK66"/>
  <c r="CM66"/>
  <c r="CN66"/>
  <c r="CO66"/>
  <c r="CP66"/>
  <c r="CQ66"/>
  <c r="CR66"/>
  <c r="CS66"/>
  <c r="CT66"/>
  <c r="CU66"/>
  <c r="CV66"/>
  <c r="CW66"/>
  <c r="CX66"/>
  <c r="CZ66"/>
  <c r="DA66"/>
  <c r="DB66"/>
  <c r="DC66"/>
  <c r="DD66"/>
  <c r="DE66"/>
  <c r="DF66"/>
  <c r="DG66"/>
  <c r="DH66"/>
  <c r="DI66"/>
  <c r="DJ66"/>
  <c r="DK66"/>
  <c r="A67"/>
  <c r="B67"/>
  <c r="C67"/>
  <c r="D67"/>
  <c r="E67"/>
  <c r="F67"/>
  <c r="G67"/>
  <c r="H67"/>
  <c r="I67"/>
  <c r="J67"/>
  <c r="K67"/>
  <c r="L67"/>
  <c r="M67"/>
  <c r="N67"/>
  <c r="O67"/>
  <c r="P67"/>
  <c r="R67"/>
  <c r="S67"/>
  <c r="T67"/>
  <c r="U67"/>
  <c r="V67"/>
  <c r="W67"/>
  <c r="X67"/>
  <c r="Y67"/>
  <c r="AA67"/>
  <c r="AB67"/>
  <c r="AC67"/>
  <c r="AD67"/>
  <c r="AE67"/>
  <c r="AF67"/>
  <c r="AH67"/>
  <c r="AI67"/>
  <c r="AJ67"/>
  <c r="AK67"/>
  <c r="AM67"/>
  <c r="AN67"/>
  <c r="AO67"/>
  <c r="AP67"/>
  <c r="AQ67"/>
  <c r="AS67"/>
  <c r="AT67"/>
  <c r="AU67"/>
  <c r="AV67"/>
  <c r="AW67"/>
  <c r="AX67"/>
  <c r="AY67"/>
  <c r="AZ67"/>
  <c r="BA67"/>
  <c r="BB67"/>
  <c r="BD67"/>
  <c r="BE67"/>
  <c r="BF67"/>
  <c r="BG67"/>
  <c r="BH67"/>
  <c r="BI67"/>
  <c r="BJ67"/>
  <c r="BL67"/>
  <c r="BM67"/>
  <c r="BN67"/>
  <c r="BO67"/>
  <c r="BP67"/>
  <c r="BR67"/>
  <c r="BS67"/>
  <c r="BT67"/>
  <c r="BU67"/>
  <c r="BV67"/>
  <c r="BW67"/>
  <c r="BZ67"/>
  <c r="CA67"/>
  <c r="CB67"/>
  <c r="CC67"/>
  <c r="CD67"/>
  <c r="CE67"/>
  <c r="CF67"/>
  <c r="CG67"/>
  <c r="CH67"/>
  <c r="CI67"/>
  <c r="CJ67"/>
  <c r="CK67"/>
  <c r="CM67"/>
  <c r="CN67"/>
  <c r="CO67"/>
  <c r="CP67"/>
  <c r="CQ67"/>
  <c r="CR67"/>
  <c r="CS67"/>
  <c r="CT67"/>
  <c r="CU67"/>
  <c r="CV67"/>
  <c r="CW67"/>
  <c r="CX67"/>
  <c r="CZ67"/>
  <c r="DA67"/>
  <c r="DB67"/>
  <c r="DC67"/>
  <c r="DD67"/>
  <c r="DE67"/>
  <c r="DF67"/>
  <c r="DG67"/>
  <c r="DH67"/>
  <c r="DI67"/>
  <c r="DJ67"/>
  <c r="DK67"/>
  <c r="A68"/>
  <c r="B68"/>
  <c r="C68"/>
  <c r="D68"/>
  <c r="E68"/>
  <c r="F68"/>
  <c r="G68"/>
  <c r="H68"/>
  <c r="I68"/>
  <c r="J68"/>
  <c r="K68"/>
  <c r="L68"/>
  <c r="M68"/>
  <c r="N68"/>
  <c r="O68"/>
  <c r="P68"/>
  <c r="R68"/>
  <c r="S68"/>
  <c r="T68"/>
  <c r="U68"/>
  <c r="V68"/>
  <c r="W68"/>
  <c r="X68"/>
  <c r="Y68"/>
  <c r="AA68"/>
  <c r="AB68"/>
  <c r="AC68"/>
  <c r="AD68"/>
  <c r="AE68"/>
  <c r="AF68"/>
  <c r="AH68"/>
  <c r="AI68"/>
  <c r="AJ68"/>
  <c r="AK68"/>
  <c r="AM68"/>
  <c r="AN68"/>
  <c r="AO68"/>
  <c r="AP68"/>
  <c r="AQ68"/>
  <c r="AS68"/>
  <c r="AT68"/>
  <c r="AU68"/>
  <c r="AV68"/>
  <c r="AW68"/>
  <c r="AX68"/>
  <c r="AY68"/>
  <c r="AZ68"/>
  <c r="BA68"/>
  <c r="BB68"/>
  <c r="BD68"/>
  <c r="BE68"/>
  <c r="BF68"/>
  <c r="BG68"/>
  <c r="BH68"/>
  <c r="BI68"/>
  <c r="BJ68"/>
  <c r="BL68"/>
  <c r="BM68"/>
  <c r="BN68"/>
  <c r="BO68"/>
  <c r="BP68"/>
  <c r="BR68"/>
  <c r="BS68"/>
  <c r="BT68"/>
  <c r="BU68"/>
  <c r="BV68"/>
  <c r="BW68"/>
  <c r="BZ68"/>
  <c r="CA68"/>
  <c r="CB68"/>
  <c r="CC68"/>
  <c r="CD68"/>
  <c r="CE68"/>
  <c r="CF68"/>
  <c r="CG68"/>
  <c r="CH68"/>
  <c r="CI68"/>
  <c r="CJ68"/>
  <c r="CK68"/>
  <c r="CM68"/>
  <c r="CN68"/>
  <c r="CO68"/>
  <c r="CP68"/>
  <c r="CQ68"/>
  <c r="CR68"/>
  <c r="CS68"/>
  <c r="CT68"/>
  <c r="CU68"/>
  <c r="CV68"/>
  <c r="CW68"/>
  <c r="CX68"/>
  <c r="CZ68"/>
  <c r="DA68"/>
  <c r="DB68"/>
  <c r="DC68"/>
  <c r="DD68"/>
  <c r="DE68"/>
  <c r="DF68"/>
  <c r="DG68"/>
  <c r="DH68"/>
  <c r="DI68"/>
  <c r="DJ68"/>
  <c r="DK68"/>
  <c r="A69"/>
  <c r="B69"/>
  <c r="C69"/>
  <c r="D69"/>
  <c r="E69"/>
  <c r="F69"/>
  <c r="G69"/>
  <c r="H69"/>
  <c r="I69"/>
  <c r="J69"/>
  <c r="K69"/>
  <c r="L69"/>
  <c r="M69"/>
  <c r="N69"/>
  <c r="O69"/>
  <c r="P69"/>
  <c r="R69"/>
  <c r="S69"/>
  <c r="T69"/>
  <c r="U69"/>
  <c r="V69"/>
  <c r="W69"/>
  <c r="X69"/>
  <c r="Y69"/>
  <c r="AA69"/>
  <c r="AB69"/>
  <c r="AC69"/>
  <c r="AD69"/>
  <c r="AE69"/>
  <c r="AF69"/>
  <c r="AH69"/>
  <c r="AI69"/>
  <c r="AJ69"/>
  <c r="AK69"/>
  <c r="AM69"/>
  <c r="AN69"/>
  <c r="AO69"/>
  <c r="AP69"/>
  <c r="AQ69"/>
  <c r="AS69"/>
  <c r="AT69"/>
  <c r="AU69"/>
  <c r="AV69"/>
  <c r="AW69"/>
  <c r="AX69"/>
  <c r="AY69"/>
  <c r="AZ69"/>
  <c r="BA69"/>
  <c r="BB69"/>
  <c r="BD69"/>
  <c r="BE69"/>
  <c r="BF69"/>
  <c r="BG69"/>
  <c r="BH69"/>
  <c r="BI69"/>
  <c r="BJ69"/>
  <c r="BL69"/>
  <c r="BM69"/>
  <c r="BN69"/>
  <c r="BO69"/>
  <c r="BP69"/>
  <c r="BR69"/>
  <c r="BS69"/>
  <c r="BT69"/>
  <c r="BU69"/>
  <c r="BV69"/>
  <c r="BW69"/>
  <c r="BZ69"/>
  <c r="CA69"/>
  <c r="CB69"/>
  <c r="CC69"/>
  <c r="CD69"/>
  <c r="CE69"/>
  <c r="CF69"/>
  <c r="CG69"/>
  <c r="CH69"/>
  <c r="CI69"/>
  <c r="CJ69"/>
  <c r="CK69"/>
  <c r="CM69"/>
  <c r="CN69"/>
  <c r="CO69"/>
  <c r="CP69"/>
  <c r="CQ69"/>
  <c r="CR69"/>
  <c r="CS69"/>
  <c r="CT69"/>
  <c r="CU69"/>
  <c r="CV69"/>
  <c r="CW69"/>
  <c r="CX69"/>
  <c r="CZ69"/>
  <c r="DA69"/>
  <c r="DB69"/>
  <c r="DC69"/>
  <c r="DD69"/>
  <c r="DE69"/>
  <c r="DF69"/>
  <c r="DG69"/>
  <c r="DH69"/>
  <c r="DI69"/>
  <c r="DJ69"/>
  <c r="DK69"/>
  <c r="A70"/>
  <c r="B70"/>
  <c r="C70"/>
  <c r="D70"/>
  <c r="E70"/>
  <c r="F70"/>
  <c r="G70"/>
  <c r="H70"/>
  <c r="I70"/>
  <c r="J70"/>
  <c r="K70"/>
  <c r="L70"/>
  <c r="M70"/>
  <c r="N70"/>
  <c r="O70"/>
  <c r="P70"/>
  <c r="R70"/>
  <c r="S70"/>
  <c r="T70"/>
  <c r="U70"/>
  <c r="V70"/>
  <c r="W70"/>
  <c r="X70"/>
  <c r="Y70"/>
  <c r="AA70"/>
  <c r="AB70"/>
  <c r="AC70"/>
  <c r="AD70"/>
  <c r="AE70"/>
  <c r="AF70"/>
  <c r="AH70"/>
  <c r="AI70"/>
  <c r="AJ70"/>
  <c r="AK70"/>
  <c r="AM70"/>
  <c r="AN70"/>
  <c r="AO70"/>
  <c r="AP70"/>
  <c r="AQ70"/>
  <c r="AS70"/>
  <c r="AT70"/>
  <c r="AU70"/>
  <c r="AV70"/>
  <c r="AW70"/>
  <c r="AX70"/>
  <c r="AY70"/>
  <c r="AZ70"/>
  <c r="BA70"/>
  <c r="BB70"/>
  <c r="BD70"/>
  <c r="BE70"/>
  <c r="BF70"/>
  <c r="BG70"/>
  <c r="BH70"/>
  <c r="BI70"/>
  <c r="BJ70"/>
  <c r="BL70"/>
  <c r="BM70"/>
  <c r="BN70"/>
  <c r="BO70"/>
  <c r="BP70"/>
  <c r="BR70"/>
  <c r="BS70"/>
  <c r="BT70"/>
  <c r="BU70"/>
  <c r="BV70"/>
  <c r="BW70"/>
  <c r="BZ70"/>
  <c r="CA70"/>
  <c r="CB70"/>
  <c r="CC70"/>
  <c r="CD70"/>
  <c r="CE70"/>
  <c r="CF70"/>
  <c r="CG70"/>
  <c r="CH70"/>
  <c r="CI70"/>
  <c r="CJ70"/>
  <c r="CK70"/>
  <c r="CM70"/>
  <c r="CN70"/>
  <c r="CO70"/>
  <c r="CP70"/>
  <c r="CQ70"/>
  <c r="CR70"/>
  <c r="CS70"/>
  <c r="CT70"/>
  <c r="CU70"/>
  <c r="CV70"/>
  <c r="CW70"/>
  <c r="CX70"/>
  <c r="CZ70"/>
  <c r="DA70"/>
  <c r="DB70"/>
  <c r="DC70"/>
  <c r="DD70"/>
  <c r="DE70"/>
  <c r="DF70"/>
  <c r="DG70"/>
  <c r="DH70"/>
  <c r="DI70"/>
  <c r="DJ70"/>
  <c r="DK70"/>
  <c r="A71"/>
  <c r="B71"/>
  <c r="C71"/>
  <c r="D71"/>
  <c r="E71"/>
  <c r="F71"/>
  <c r="G71"/>
  <c r="H71"/>
  <c r="I71"/>
  <c r="J71"/>
  <c r="K71"/>
  <c r="L71"/>
  <c r="M71"/>
  <c r="N71"/>
  <c r="O71"/>
  <c r="P71"/>
  <c r="R71"/>
  <c r="S71"/>
  <c r="U71"/>
  <c r="V71"/>
  <c r="W71"/>
  <c r="X71"/>
  <c r="Y71"/>
  <c r="AA71"/>
  <c r="AB71"/>
  <c r="AC71"/>
  <c r="AD71"/>
  <c r="AE71"/>
  <c r="AF71"/>
  <c r="AH71"/>
  <c r="AI71"/>
  <c r="AK71"/>
  <c r="AM71"/>
  <c r="AN71"/>
  <c r="AO71"/>
  <c r="AP71"/>
  <c r="AQ71"/>
  <c r="AR71"/>
  <c r="AS71"/>
  <c r="AT71"/>
  <c r="AU71"/>
  <c r="AV71"/>
  <c r="AW71"/>
  <c r="AX71"/>
  <c r="AY71"/>
  <c r="AZ71"/>
  <c r="BA71"/>
  <c r="BB71"/>
  <c r="BD71"/>
  <c r="BE71"/>
  <c r="BF71"/>
  <c r="BG71"/>
  <c r="BH71"/>
  <c r="BI71"/>
  <c r="BJ71"/>
  <c r="BL71"/>
  <c r="BM71"/>
  <c r="BN71"/>
  <c r="BO71"/>
  <c r="BP71"/>
  <c r="BT71"/>
  <c r="BU71"/>
  <c r="BV71"/>
  <c r="BW71"/>
  <c r="BZ71"/>
  <c r="CA71"/>
  <c r="CB71"/>
  <c r="CC71"/>
  <c r="CD71"/>
  <c r="CE71"/>
  <c r="CF71"/>
  <c r="CG71"/>
  <c r="CH71"/>
  <c r="CI71"/>
  <c r="CJ71"/>
  <c r="CK71"/>
  <c r="CM71"/>
  <c r="CN71"/>
  <c r="CO71"/>
  <c r="CP71"/>
  <c r="CQ71"/>
  <c r="CR71"/>
  <c r="CS71"/>
  <c r="CT71"/>
  <c r="CU71"/>
  <c r="CV71"/>
  <c r="CW71"/>
  <c r="CX71"/>
  <c r="CZ71"/>
  <c r="DA71"/>
  <c r="DB71"/>
  <c r="DC71"/>
  <c r="DD71"/>
  <c r="DE71"/>
  <c r="DF71"/>
  <c r="DG71"/>
  <c r="DH71"/>
  <c r="DI71"/>
  <c r="DJ71"/>
  <c r="DK71"/>
  <c r="DL71"/>
  <c r="A72"/>
  <c r="B72"/>
  <c r="C72"/>
  <c r="D72"/>
  <c r="E72"/>
  <c r="F72"/>
  <c r="G72"/>
  <c r="H72"/>
  <c r="I72"/>
  <c r="J72"/>
  <c r="K72"/>
  <c r="L72"/>
  <c r="M72"/>
  <c r="N72"/>
  <c r="O72"/>
  <c r="P72"/>
  <c r="R72"/>
  <c r="S72"/>
  <c r="U72"/>
  <c r="V72"/>
  <c r="W72"/>
  <c r="X72"/>
  <c r="Y72"/>
  <c r="AA72"/>
  <c r="AB72"/>
  <c r="AC72"/>
  <c r="AD72"/>
  <c r="AE72"/>
  <c r="AF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A73"/>
  <c r="B73"/>
  <c r="C73"/>
  <c r="D73"/>
  <c r="E73"/>
  <c r="F73"/>
  <c r="G73"/>
  <c r="H73"/>
  <c r="I73"/>
  <c r="J73"/>
  <c r="K73"/>
  <c r="L73"/>
  <c r="M73"/>
  <c r="N73"/>
  <c r="O73"/>
  <c r="P73"/>
  <c r="Q73"/>
  <c r="R73"/>
  <c r="S73"/>
  <c r="U73"/>
  <c r="V73"/>
  <c r="W73"/>
  <c r="X73"/>
  <c r="Y73"/>
  <c r="AA73"/>
  <c r="AB73"/>
  <c r="AC73"/>
  <c r="AD73"/>
  <c r="AE73"/>
  <c r="AF73"/>
  <c r="AH73"/>
  <c r="AI73"/>
  <c r="AK73"/>
  <c r="AM73"/>
  <c r="AN73"/>
  <c r="AO73"/>
  <c r="AP73"/>
  <c r="AQ73"/>
  <c r="AR73"/>
  <c r="AS73"/>
  <c r="AT73"/>
  <c r="AU73"/>
  <c r="AV73"/>
  <c r="AW73"/>
  <c r="AX73"/>
  <c r="AY73"/>
  <c r="AZ73"/>
  <c r="BA73"/>
  <c r="BB73"/>
  <c r="BD73"/>
  <c r="BE73"/>
  <c r="BF73"/>
  <c r="BG73"/>
  <c r="BH73"/>
  <c r="BI73"/>
  <c r="BJ73"/>
  <c r="BL73"/>
  <c r="BM73"/>
  <c r="BN73"/>
  <c r="BO73"/>
  <c r="BP73"/>
  <c r="BT73"/>
  <c r="BU73"/>
  <c r="BV73"/>
  <c r="BW73"/>
  <c r="BZ73"/>
  <c r="CA73"/>
  <c r="CB73"/>
  <c r="CC73"/>
  <c r="CD73"/>
  <c r="CE73"/>
  <c r="CF73"/>
  <c r="CG73"/>
  <c r="CH73"/>
  <c r="CI73"/>
  <c r="CJ73"/>
  <c r="CK73"/>
  <c r="CM73"/>
  <c r="CN73"/>
  <c r="CO73"/>
  <c r="CP73"/>
  <c r="CQ73"/>
  <c r="CR73"/>
  <c r="CS73"/>
  <c r="CT73"/>
  <c r="CU73"/>
  <c r="CV73"/>
  <c r="CW73"/>
  <c r="CX73"/>
  <c r="CZ73"/>
  <c r="DA73"/>
  <c r="DB73"/>
  <c r="DC73"/>
  <c r="DD73"/>
  <c r="DE73"/>
  <c r="DF73"/>
  <c r="DG73"/>
  <c r="DH73"/>
  <c r="DI73"/>
  <c r="DJ73"/>
  <c r="DK73"/>
  <c r="DL73"/>
  <c r="A74"/>
  <c r="B74"/>
  <c r="C74"/>
  <c r="D74"/>
  <c r="E74"/>
  <c r="F74"/>
  <c r="G74"/>
  <c r="H74"/>
  <c r="I74"/>
  <c r="J74"/>
  <c r="K74"/>
  <c r="L74"/>
  <c r="M74"/>
  <c r="N74"/>
  <c r="O74"/>
  <c r="P74"/>
  <c r="R74"/>
  <c r="S74"/>
  <c r="U74"/>
  <c r="V74"/>
  <c r="W74"/>
  <c r="X74"/>
  <c r="Y74"/>
  <c r="AA74"/>
  <c r="AB74"/>
  <c r="AC74"/>
  <c r="AD74"/>
  <c r="AE74"/>
  <c r="AF74"/>
  <c r="AH74"/>
  <c r="AI74"/>
  <c r="AK74"/>
  <c r="AM74"/>
  <c r="AN74"/>
  <c r="AO74"/>
  <c r="AP74"/>
  <c r="AQ74"/>
  <c r="AS74"/>
  <c r="AT74"/>
  <c r="AU74"/>
  <c r="AV74"/>
  <c r="AW74"/>
  <c r="AX74"/>
  <c r="AY74"/>
  <c r="AZ74"/>
  <c r="BA74"/>
  <c r="BB74"/>
  <c r="BC74"/>
  <c r="BD74"/>
  <c r="BE74"/>
  <c r="BF74"/>
  <c r="BG74"/>
  <c r="BH74"/>
  <c r="BI74"/>
  <c r="BJ74"/>
  <c r="BL74"/>
  <c r="BM74"/>
  <c r="BN74"/>
  <c r="BO74"/>
  <c r="BP74"/>
  <c r="BT74"/>
  <c r="BU74"/>
  <c r="BV74"/>
  <c r="BW74"/>
  <c r="BZ74"/>
  <c r="CA74"/>
  <c r="CB74"/>
  <c r="CC74"/>
  <c r="CD74"/>
  <c r="CE74"/>
  <c r="CF74"/>
  <c r="CG74"/>
  <c r="CH74"/>
  <c r="CI74"/>
  <c r="CJ74"/>
  <c r="CK74"/>
  <c r="CM74"/>
  <c r="CN74"/>
  <c r="CO74"/>
  <c r="CP74"/>
  <c r="CQ74"/>
  <c r="CR74"/>
  <c r="CS74"/>
  <c r="CT74"/>
  <c r="CU74"/>
  <c r="CV74"/>
  <c r="CW74"/>
  <c r="CX74"/>
  <c r="CZ74"/>
  <c r="DA74"/>
  <c r="DB74"/>
  <c r="DC74"/>
  <c r="DD74"/>
  <c r="DE74"/>
  <c r="DF74"/>
  <c r="DG74"/>
  <c r="DH74"/>
  <c r="DI74"/>
  <c r="DJ74"/>
  <c r="DK74"/>
  <c r="A75"/>
  <c r="B75"/>
  <c r="C75"/>
  <c r="D75"/>
  <c r="E75"/>
  <c r="F75"/>
  <c r="G75"/>
  <c r="H75"/>
  <c r="I75"/>
  <c r="J75"/>
  <c r="K75"/>
  <c r="L75"/>
  <c r="M75"/>
  <c r="N75"/>
  <c r="O75"/>
  <c r="P75"/>
  <c r="R75"/>
  <c r="S75"/>
  <c r="U75"/>
  <c r="V75"/>
  <c r="W75"/>
  <c r="X75"/>
  <c r="Y75"/>
  <c r="AA75"/>
  <c r="AB75"/>
  <c r="AC75"/>
  <c r="AD75"/>
  <c r="AE75"/>
  <c r="AF75"/>
  <c r="AH75"/>
  <c r="AI75"/>
  <c r="AK75"/>
  <c r="AM75"/>
  <c r="AN75"/>
  <c r="AO75"/>
  <c r="AP75"/>
  <c r="AQ75"/>
  <c r="AS75"/>
  <c r="AT75"/>
  <c r="AU75"/>
  <c r="AV75"/>
  <c r="AW75"/>
  <c r="AX75"/>
  <c r="AY75"/>
  <c r="AZ75"/>
  <c r="BA75"/>
  <c r="BB75"/>
  <c r="BD75"/>
  <c r="BE75"/>
  <c r="BF75"/>
  <c r="BG75"/>
  <c r="BH75"/>
  <c r="BI75"/>
  <c r="BJ75"/>
  <c r="BL75"/>
  <c r="BM75"/>
  <c r="BN75"/>
  <c r="BO75"/>
  <c r="BP75"/>
  <c r="BT75"/>
  <c r="BU75"/>
  <c r="BV75"/>
  <c r="BW75"/>
  <c r="BZ75"/>
  <c r="CA75"/>
  <c r="CB75"/>
  <c r="CC75"/>
  <c r="CD75"/>
  <c r="CE75"/>
  <c r="CF75"/>
  <c r="CG75"/>
  <c r="CH75"/>
  <c r="CI75"/>
  <c r="CJ75"/>
  <c r="CK75"/>
  <c r="CM75"/>
  <c r="CN75"/>
  <c r="CO75"/>
  <c r="CP75"/>
  <c r="CQ75"/>
  <c r="CR75"/>
  <c r="CS75"/>
  <c r="CT75"/>
  <c r="CU75"/>
  <c r="CV75"/>
  <c r="CW75"/>
  <c r="CX75"/>
  <c r="CZ75"/>
  <c r="DA75"/>
  <c r="DB75"/>
  <c r="DC75"/>
  <c r="DD75"/>
  <c r="DE75"/>
  <c r="DF75"/>
  <c r="DG75"/>
  <c r="DH75"/>
  <c r="DI75"/>
  <c r="DJ75"/>
  <c r="DK75"/>
  <c r="A76"/>
  <c r="B76"/>
  <c r="C76"/>
  <c r="D76"/>
  <c r="E76"/>
  <c r="F76"/>
  <c r="G76"/>
  <c r="H76"/>
  <c r="I76"/>
  <c r="J76"/>
  <c r="K76"/>
  <c r="L76"/>
  <c r="M76"/>
  <c r="N76"/>
  <c r="O76"/>
  <c r="P76"/>
  <c r="R76"/>
  <c r="S76"/>
  <c r="U76"/>
  <c r="V76"/>
  <c r="W76"/>
  <c r="X76"/>
  <c r="Y76"/>
  <c r="AA76"/>
  <c r="AB76"/>
  <c r="AC76"/>
  <c r="AD76"/>
  <c r="AE76"/>
  <c r="AF76"/>
  <c r="AH76"/>
  <c r="AI76"/>
  <c r="AK76"/>
  <c r="AM76"/>
  <c r="AN76"/>
  <c r="AO76"/>
  <c r="AP76"/>
  <c r="AQ76"/>
  <c r="AS76"/>
  <c r="AT76"/>
  <c r="AU76"/>
  <c r="AV76"/>
  <c r="AW76"/>
  <c r="AX76"/>
  <c r="AY76"/>
  <c r="AZ76"/>
  <c r="BA76"/>
  <c r="BB76"/>
  <c r="BD76"/>
  <c r="BE76"/>
  <c r="BF76"/>
  <c r="BG76"/>
  <c r="BH76"/>
  <c r="BI76"/>
  <c r="BJ76"/>
  <c r="BL76"/>
  <c r="BM76"/>
  <c r="BN76"/>
  <c r="BO76"/>
  <c r="BP76"/>
  <c r="BT76"/>
  <c r="BU76"/>
  <c r="BV76"/>
  <c r="BW76"/>
  <c r="BZ76"/>
  <c r="CA76"/>
  <c r="CB76"/>
  <c r="CC76"/>
  <c r="CD76"/>
  <c r="CE76"/>
  <c r="CF76"/>
  <c r="CG76"/>
  <c r="CH76"/>
  <c r="CI76"/>
  <c r="CJ76"/>
  <c r="CK76"/>
  <c r="CM76"/>
  <c r="CN76"/>
  <c r="CO76"/>
  <c r="CP76"/>
  <c r="CQ76"/>
  <c r="CR76"/>
  <c r="CS76"/>
  <c r="CT76"/>
  <c r="CU76"/>
  <c r="CV76"/>
  <c r="CW76"/>
  <c r="CX76"/>
  <c r="CZ76"/>
  <c r="DA76"/>
  <c r="DB76"/>
  <c r="DC76"/>
  <c r="DD76"/>
  <c r="DE76"/>
  <c r="DF76"/>
  <c r="DG76"/>
  <c r="DH76"/>
  <c r="DI76"/>
  <c r="DJ76"/>
  <c r="DK76"/>
  <c r="A77"/>
  <c r="B77"/>
  <c r="C77"/>
  <c r="D77"/>
  <c r="E77"/>
  <c r="F77"/>
  <c r="G77"/>
  <c r="H77"/>
  <c r="I77"/>
  <c r="J77"/>
  <c r="K77"/>
  <c r="L77"/>
  <c r="M77"/>
  <c r="N77"/>
  <c r="O77"/>
  <c r="P77"/>
  <c r="R77"/>
  <c r="S77"/>
  <c r="U77"/>
  <c r="V77"/>
  <c r="W77"/>
  <c r="X77"/>
  <c r="Y77"/>
  <c r="AA77"/>
  <c r="AB77"/>
  <c r="AC77"/>
  <c r="AD77"/>
  <c r="AE77"/>
  <c r="AF77"/>
  <c r="AH77"/>
  <c r="AI77"/>
  <c r="AK77"/>
  <c r="AM77"/>
  <c r="AN77"/>
  <c r="AO77"/>
  <c r="AP77"/>
  <c r="AQ77"/>
  <c r="AS77"/>
  <c r="AT77"/>
  <c r="AU77"/>
  <c r="AV77"/>
  <c r="AW77"/>
  <c r="AX77"/>
  <c r="AY77"/>
  <c r="AZ77"/>
  <c r="BA77"/>
  <c r="BB77"/>
  <c r="BD77"/>
  <c r="BE77"/>
  <c r="BF77"/>
  <c r="BG77"/>
  <c r="BH77"/>
  <c r="BI77"/>
  <c r="BJ77"/>
  <c r="BL77"/>
  <c r="BM77"/>
  <c r="BN77"/>
  <c r="BO77"/>
  <c r="BP77"/>
  <c r="BQ77"/>
  <c r="BT77"/>
  <c r="BU77"/>
  <c r="BV77"/>
  <c r="BW77"/>
  <c r="BZ77"/>
  <c r="CA77"/>
  <c r="CB77"/>
  <c r="CC77"/>
  <c r="CD77"/>
  <c r="CE77"/>
  <c r="CF77"/>
  <c r="CG77"/>
  <c r="CH77"/>
  <c r="CI77"/>
  <c r="CJ77"/>
  <c r="CK77"/>
  <c r="CM77"/>
  <c r="CN77"/>
  <c r="CO77"/>
  <c r="CP77"/>
  <c r="CQ77"/>
  <c r="CR77"/>
  <c r="CS77"/>
  <c r="CT77"/>
  <c r="CU77"/>
  <c r="CV77"/>
  <c r="CW77"/>
  <c r="CX77"/>
  <c r="CZ77"/>
  <c r="DA77"/>
  <c r="DB77"/>
  <c r="DC77"/>
  <c r="DD77"/>
  <c r="DE77"/>
  <c r="DF77"/>
  <c r="DG77"/>
  <c r="DH77"/>
  <c r="DI77"/>
  <c r="DJ77"/>
  <c r="DK77"/>
  <c r="A78"/>
  <c r="B78"/>
  <c r="C78"/>
  <c r="D78"/>
  <c r="E78"/>
  <c r="F78"/>
  <c r="G78"/>
  <c r="H78"/>
  <c r="I78"/>
  <c r="J78"/>
  <c r="K78"/>
  <c r="L78"/>
  <c r="M78"/>
  <c r="N78"/>
  <c r="O78"/>
  <c r="P78"/>
  <c r="R78"/>
  <c r="S78"/>
  <c r="U78"/>
  <c r="V78"/>
  <c r="W78"/>
  <c r="X78"/>
  <c r="Y78"/>
  <c r="AA78"/>
  <c r="AB78"/>
  <c r="AC78"/>
  <c r="AD78"/>
  <c r="AE78"/>
  <c r="AF78"/>
  <c r="AH78"/>
  <c r="AI78"/>
  <c r="AK78"/>
  <c r="AM78"/>
  <c r="AN78"/>
  <c r="AO78"/>
  <c r="AP78"/>
  <c r="AQ78"/>
  <c r="AR78"/>
  <c r="AS78"/>
  <c r="AT78"/>
  <c r="AU78"/>
  <c r="AV78"/>
  <c r="AW78"/>
  <c r="AX78"/>
  <c r="AY78"/>
  <c r="AZ78"/>
  <c r="BA78"/>
  <c r="BB78"/>
  <c r="BD78"/>
  <c r="BE78"/>
  <c r="BF78"/>
  <c r="BG78"/>
  <c r="BH78"/>
  <c r="BI78"/>
  <c r="BJ78"/>
  <c r="BL78"/>
  <c r="BM78"/>
  <c r="BN78"/>
  <c r="BO78"/>
  <c r="BP78"/>
  <c r="BT78"/>
  <c r="BU78"/>
  <c r="BV78"/>
  <c r="BW78"/>
  <c r="BZ78"/>
  <c r="CA78"/>
  <c r="CB78"/>
  <c r="CC78"/>
  <c r="CD78"/>
  <c r="CE78"/>
  <c r="CF78"/>
  <c r="CG78"/>
  <c r="CH78"/>
  <c r="CI78"/>
  <c r="CJ78"/>
  <c r="CK78"/>
  <c r="CM78"/>
  <c r="CN78"/>
  <c r="CO78"/>
  <c r="CP78"/>
  <c r="CQ78"/>
  <c r="CR78"/>
  <c r="CS78"/>
  <c r="CT78"/>
  <c r="CU78"/>
  <c r="CV78"/>
  <c r="CW78"/>
  <c r="CX78"/>
  <c r="CZ78"/>
  <c r="DA78"/>
  <c r="DB78"/>
  <c r="DC78"/>
  <c r="DD78"/>
  <c r="DE78"/>
  <c r="DF78"/>
  <c r="DG78"/>
  <c r="DH78"/>
  <c r="DI78"/>
  <c r="DJ78"/>
  <c r="DK78"/>
  <c r="A79"/>
  <c r="B79"/>
  <c r="C79"/>
  <c r="D79"/>
  <c r="E79"/>
  <c r="F79"/>
  <c r="G79"/>
  <c r="H79"/>
  <c r="I79"/>
  <c r="J79"/>
  <c r="K79"/>
  <c r="L79"/>
  <c r="M79"/>
  <c r="N79"/>
  <c r="O79"/>
  <c r="P79"/>
  <c r="R79"/>
  <c r="S79"/>
  <c r="U79"/>
  <c r="V79"/>
  <c r="W79"/>
  <c r="X79"/>
  <c r="Y79"/>
  <c r="AA79"/>
  <c r="AB79"/>
  <c r="AC79"/>
  <c r="AD79"/>
  <c r="AE79"/>
  <c r="AF79"/>
  <c r="AH79"/>
  <c r="AI79"/>
  <c r="AK79"/>
  <c r="AM79"/>
  <c r="AN79"/>
  <c r="AO79"/>
  <c r="AP79"/>
  <c r="AQ79"/>
  <c r="AS79"/>
  <c r="AT79"/>
  <c r="AU79"/>
  <c r="AV79"/>
  <c r="AW79"/>
  <c r="AX79"/>
  <c r="AY79"/>
  <c r="AZ79"/>
  <c r="BA79"/>
  <c r="BB79"/>
  <c r="BD79"/>
  <c r="BE79"/>
  <c r="BF79"/>
  <c r="BG79"/>
  <c r="BH79"/>
  <c r="BI79"/>
  <c r="BJ79"/>
  <c r="BL79"/>
  <c r="BM79"/>
  <c r="BN79"/>
  <c r="BO79"/>
  <c r="BP79"/>
  <c r="BT79"/>
  <c r="BU79"/>
  <c r="BV79"/>
  <c r="BW79"/>
  <c r="BZ79"/>
  <c r="CA79"/>
  <c r="CB79"/>
  <c r="CC79"/>
  <c r="CD79"/>
  <c r="CE79"/>
  <c r="CF79"/>
  <c r="CG79"/>
  <c r="CH79"/>
  <c r="CI79"/>
  <c r="CJ79"/>
  <c r="CK79"/>
  <c r="CM79"/>
  <c r="CN79"/>
  <c r="CO79"/>
  <c r="CP79"/>
  <c r="CQ79"/>
  <c r="CR79"/>
  <c r="CS79"/>
  <c r="CT79"/>
  <c r="CU79"/>
  <c r="CV79"/>
  <c r="CW79"/>
  <c r="CX79"/>
  <c r="CZ79"/>
  <c r="DA79"/>
  <c r="DB79"/>
  <c r="DC79"/>
  <c r="DD79"/>
  <c r="DE79"/>
  <c r="DF79"/>
  <c r="DG79"/>
  <c r="DH79"/>
  <c r="DI79"/>
  <c r="DJ79"/>
  <c r="DK79"/>
  <c r="A80"/>
  <c r="B80"/>
  <c r="C80"/>
  <c r="D80"/>
  <c r="E80"/>
  <c r="F80"/>
  <c r="G80"/>
  <c r="H80"/>
  <c r="I80"/>
  <c r="J80"/>
  <c r="K80"/>
  <c r="L80"/>
  <c r="M80"/>
  <c r="N80"/>
  <c r="O80"/>
  <c r="P80"/>
  <c r="R80"/>
  <c r="S80"/>
  <c r="U80"/>
  <c r="V80"/>
  <c r="W80"/>
  <c r="X80"/>
  <c r="Y80"/>
  <c r="AA80"/>
  <c r="AB80"/>
  <c r="AC80"/>
  <c r="AD80"/>
  <c r="AE80"/>
  <c r="AF80"/>
  <c r="AH80"/>
  <c r="AI80"/>
  <c r="AK80"/>
  <c r="AM80"/>
  <c r="AN80"/>
  <c r="AO80"/>
  <c r="AP80"/>
  <c r="AQ80"/>
  <c r="AR80"/>
  <c r="AS80"/>
  <c r="AT80"/>
  <c r="AU80"/>
  <c r="AV80"/>
  <c r="AW80"/>
  <c r="AX80"/>
  <c r="AY80"/>
  <c r="AZ80"/>
  <c r="BA80"/>
  <c r="BB80"/>
  <c r="BD80"/>
  <c r="BE80"/>
  <c r="BF80"/>
  <c r="BG80"/>
  <c r="BH80"/>
  <c r="BI80"/>
  <c r="BJ80"/>
  <c r="BL80"/>
  <c r="BM80"/>
  <c r="BN80"/>
  <c r="BO80"/>
  <c r="BP80"/>
  <c r="BT80"/>
  <c r="BU80"/>
  <c r="BV80"/>
  <c r="BW80"/>
  <c r="BZ80"/>
  <c r="CA80"/>
  <c r="CB80"/>
  <c r="CC80"/>
  <c r="CD80"/>
  <c r="CE80"/>
  <c r="CF80"/>
  <c r="CG80"/>
  <c r="CH80"/>
  <c r="CI80"/>
  <c r="CJ80"/>
  <c r="CK80"/>
  <c r="CM80"/>
  <c r="CN80"/>
  <c r="CO80"/>
  <c r="CP80"/>
  <c r="CQ80"/>
  <c r="CR80"/>
  <c r="CS80"/>
  <c r="CT80"/>
  <c r="CU80"/>
  <c r="CV80"/>
  <c r="CW80"/>
  <c r="CX80"/>
  <c r="CZ80"/>
  <c r="DA80"/>
  <c r="DB80"/>
  <c r="DC80"/>
  <c r="DD80"/>
  <c r="DE80"/>
  <c r="DF80"/>
  <c r="DG80"/>
  <c r="DH80"/>
  <c r="DI80"/>
  <c r="DJ80"/>
  <c r="DK80"/>
  <c r="A81"/>
  <c r="B81"/>
  <c r="C81"/>
  <c r="D81"/>
  <c r="E81"/>
  <c r="F81"/>
  <c r="G81"/>
  <c r="H81"/>
  <c r="I81"/>
  <c r="J81"/>
  <c r="K81"/>
  <c r="L81"/>
  <c r="M81"/>
  <c r="N81"/>
  <c r="O81"/>
  <c r="P81"/>
  <c r="Q81"/>
  <c r="R81"/>
  <c r="S81"/>
  <c r="U81"/>
  <c r="V81"/>
  <c r="W81"/>
  <c r="X81"/>
  <c r="Y81"/>
  <c r="AA81"/>
  <c r="AB81"/>
  <c r="AC81"/>
  <c r="AD81"/>
  <c r="AE81"/>
  <c r="AF81"/>
  <c r="AH81"/>
  <c r="AI81"/>
  <c r="AK81"/>
  <c r="AM81"/>
  <c r="AN81"/>
  <c r="AO81"/>
  <c r="AP81"/>
  <c r="AQ81"/>
  <c r="AS81"/>
  <c r="AT81"/>
  <c r="AU81"/>
  <c r="AV81"/>
  <c r="AW81"/>
  <c r="AX81"/>
  <c r="AY81"/>
  <c r="AZ81"/>
  <c r="BA81"/>
  <c r="BB81"/>
  <c r="BD81"/>
  <c r="BE81"/>
  <c r="BF81"/>
  <c r="BG81"/>
  <c r="BH81"/>
  <c r="BI81"/>
  <c r="BJ81"/>
  <c r="BL81"/>
  <c r="BM81"/>
  <c r="BN81"/>
  <c r="BO81"/>
  <c r="BP81"/>
  <c r="BT81"/>
  <c r="BU81"/>
  <c r="BV81"/>
  <c r="BW81"/>
  <c r="BZ81"/>
  <c r="CA81"/>
  <c r="CB81"/>
  <c r="CC81"/>
  <c r="CD81"/>
  <c r="CE81"/>
  <c r="CF81"/>
  <c r="CG81"/>
  <c r="CH81"/>
  <c r="CI81"/>
  <c r="CJ81"/>
  <c r="CK81"/>
  <c r="CM81"/>
  <c r="CN81"/>
  <c r="CO81"/>
  <c r="CP81"/>
  <c r="CQ81"/>
  <c r="CR81"/>
  <c r="CS81"/>
  <c r="CT81"/>
  <c r="CU81"/>
  <c r="CV81"/>
  <c r="CW81"/>
  <c r="CX81"/>
  <c r="CZ81"/>
  <c r="DA81"/>
  <c r="DB81"/>
  <c r="DC81"/>
  <c r="DD81"/>
  <c r="DE81"/>
  <c r="DF81"/>
  <c r="DG81"/>
  <c r="DH81"/>
  <c r="DI81"/>
  <c r="DJ81"/>
  <c r="DK81"/>
  <c r="DL81"/>
  <c r="A82"/>
  <c r="B82"/>
  <c r="C82"/>
  <c r="D82"/>
  <c r="E82"/>
  <c r="F82"/>
  <c r="G82"/>
  <c r="H82"/>
  <c r="I82"/>
  <c r="J82"/>
  <c r="K82"/>
  <c r="L82"/>
  <c r="M82"/>
  <c r="N82"/>
  <c r="O82"/>
  <c r="P82"/>
  <c r="R82"/>
  <c r="S82"/>
  <c r="U82"/>
  <c r="V82"/>
  <c r="W82"/>
  <c r="X82"/>
  <c r="Y82"/>
  <c r="AA82"/>
  <c r="AB82"/>
  <c r="AC82"/>
  <c r="AD82"/>
  <c r="AE82"/>
  <c r="AF82"/>
  <c r="AH82"/>
  <c r="AI82"/>
  <c r="AK82"/>
  <c r="AM82"/>
  <c r="AN82"/>
  <c r="AO82"/>
  <c r="AP82"/>
  <c r="AQ82"/>
  <c r="AS82"/>
  <c r="AT82"/>
  <c r="AU82"/>
  <c r="AV82"/>
  <c r="AW82"/>
  <c r="AX82"/>
  <c r="AY82"/>
  <c r="AZ82"/>
  <c r="BA82"/>
  <c r="BB82"/>
  <c r="BD82"/>
  <c r="BE82"/>
  <c r="BF82"/>
  <c r="BG82"/>
  <c r="BH82"/>
  <c r="BI82"/>
  <c r="BJ82"/>
  <c r="BL82"/>
  <c r="BM82"/>
  <c r="BN82"/>
  <c r="BO82"/>
  <c r="BP82"/>
  <c r="BT82"/>
  <c r="BU82"/>
  <c r="BV82"/>
  <c r="BW82"/>
  <c r="BZ82"/>
  <c r="CA82"/>
  <c r="CB82"/>
  <c r="CC82"/>
  <c r="CD82"/>
  <c r="CE82"/>
  <c r="CF82"/>
  <c r="CG82"/>
  <c r="CH82"/>
  <c r="CI82"/>
  <c r="CJ82"/>
  <c r="CK82"/>
  <c r="CM82"/>
  <c r="CN82"/>
  <c r="CO82"/>
  <c r="CP82"/>
  <c r="CQ82"/>
  <c r="CR82"/>
  <c r="CS82"/>
  <c r="CT82"/>
  <c r="CU82"/>
  <c r="CV82"/>
  <c r="CW82"/>
  <c r="CX82"/>
  <c r="CZ82"/>
  <c r="DA82"/>
  <c r="DB82"/>
  <c r="DC82"/>
  <c r="DD82"/>
  <c r="DE82"/>
  <c r="DF82"/>
  <c r="DG82"/>
  <c r="DH82"/>
  <c r="DI82"/>
  <c r="DJ82"/>
  <c r="DK82"/>
  <c r="A83"/>
  <c r="B83"/>
  <c r="C83"/>
  <c r="D83"/>
  <c r="E83"/>
  <c r="F83"/>
  <c r="G83"/>
  <c r="H83"/>
  <c r="I83"/>
  <c r="J83"/>
  <c r="K83"/>
  <c r="L83"/>
  <c r="M83"/>
  <c r="N83"/>
  <c r="O83"/>
  <c r="P83"/>
  <c r="R83"/>
  <c r="S83"/>
  <c r="U83"/>
  <c r="V83"/>
  <c r="W83"/>
  <c r="X83"/>
  <c r="Y83"/>
  <c r="AA83"/>
  <c r="AB83"/>
  <c r="AC83"/>
  <c r="AD83"/>
  <c r="AE83"/>
  <c r="AF83"/>
  <c r="AH83"/>
  <c r="AI83"/>
  <c r="AK83"/>
  <c r="AM83"/>
  <c r="AN83"/>
  <c r="AO83"/>
  <c r="AP83"/>
  <c r="AQ83"/>
  <c r="AS83"/>
  <c r="AT83"/>
  <c r="AU83"/>
  <c r="AV83"/>
  <c r="AW83"/>
  <c r="AX83"/>
  <c r="AY83"/>
  <c r="AZ83"/>
  <c r="BA83"/>
  <c r="BB83"/>
  <c r="BD83"/>
  <c r="BE83"/>
  <c r="BF83"/>
  <c r="BG83"/>
  <c r="BH83"/>
  <c r="BI83"/>
  <c r="BJ83"/>
  <c r="BL83"/>
  <c r="BM83"/>
  <c r="BN83"/>
  <c r="BO83"/>
  <c r="BP83"/>
  <c r="BT83"/>
  <c r="BU83"/>
  <c r="BV83"/>
  <c r="BW83"/>
  <c r="BZ83"/>
  <c r="CA83"/>
  <c r="CB83"/>
  <c r="CC83"/>
  <c r="CD83"/>
  <c r="CE83"/>
  <c r="CF83"/>
  <c r="CG83"/>
  <c r="CH83"/>
  <c r="CI83"/>
  <c r="CJ83"/>
  <c r="CK83"/>
  <c r="CM83"/>
  <c r="CN83"/>
  <c r="CO83"/>
  <c r="CP83"/>
  <c r="CQ83"/>
  <c r="CR83"/>
  <c r="CS83"/>
  <c r="CT83"/>
  <c r="CU83"/>
  <c r="CV83"/>
  <c r="CW83"/>
  <c r="CX83"/>
  <c r="CZ83"/>
  <c r="DA83"/>
  <c r="DB83"/>
  <c r="DC83"/>
  <c r="DD83"/>
  <c r="DE83"/>
  <c r="DF83"/>
  <c r="DG83"/>
  <c r="DH83"/>
  <c r="DI83"/>
  <c r="DJ83"/>
  <c r="DK83"/>
  <c r="A84"/>
  <c r="B84"/>
  <c r="C84"/>
  <c r="D84"/>
  <c r="E84"/>
  <c r="F84"/>
  <c r="G84"/>
  <c r="H84"/>
  <c r="I84"/>
  <c r="J84"/>
  <c r="K84"/>
  <c r="L84"/>
  <c r="M84"/>
  <c r="N84"/>
  <c r="O84"/>
  <c r="P84"/>
  <c r="R84"/>
  <c r="S84"/>
  <c r="U84"/>
  <c r="V84"/>
  <c r="W84"/>
  <c r="X84"/>
  <c r="Y84"/>
  <c r="AA84"/>
  <c r="AB84"/>
  <c r="AC84"/>
  <c r="AD84"/>
  <c r="AE84"/>
  <c r="AF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A85"/>
  <c r="B85"/>
  <c r="C85"/>
  <c r="D85"/>
  <c r="E85"/>
  <c r="F85"/>
  <c r="G85"/>
  <c r="H85"/>
  <c r="I85"/>
  <c r="J85"/>
  <c r="K85"/>
  <c r="L85"/>
  <c r="M85"/>
  <c r="N85"/>
  <c r="O85"/>
  <c r="P85"/>
  <c r="R85"/>
  <c r="S85"/>
  <c r="U85"/>
  <c r="V85"/>
  <c r="W85"/>
  <c r="X85"/>
  <c r="Y85"/>
  <c r="AA85"/>
  <c r="AB85"/>
  <c r="AC85"/>
  <c r="AD85"/>
  <c r="AE85"/>
  <c r="AF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A86"/>
  <c r="B86"/>
  <c r="C86"/>
  <c r="D86"/>
  <c r="E86"/>
  <c r="F86"/>
  <c r="G86"/>
  <c r="H86"/>
  <c r="I86"/>
  <c r="J86"/>
  <c r="K86"/>
  <c r="L86"/>
  <c r="M86"/>
  <c r="N86"/>
  <c r="O86"/>
  <c r="P86"/>
  <c r="R86"/>
  <c r="S86"/>
  <c r="U86"/>
  <c r="V86"/>
  <c r="W86"/>
  <c r="X86"/>
  <c r="Y86"/>
  <c r="AA86"/>
  <c r="AB86"/>
  <c r="AC86"/>
  <c r="AD86"/>
  <c r="AE86"/>
  <c r="AF86"/>
  <c r="AH86"/>
  <c r="AI86"/>
  <c r="AK86"/>
  <c r="AM86"/>
  <c r="AN86"/>
  <c r="AO86"/>
  <c r="AP86"/>
  <c r="AQ86"/>
  <c r="AS86"/>
  <c r="AT86"/>
  <c r="AU86"/>
  <c r="AV86"/>
  <c r="AW86"/>
  <c r="AX86"/>
  <c r="AY86"/>
  <c r="AZ86"/>
  <c r="BA86"/>
  <c r="BB86"/>
  <c r="BD86"/>
  <c r="BE86"/>
  <c r="BF86"/>
  <c r="BG86"/>
  <c r="BH86"/>
  <c r="BI86"/>
  <c r="BJ86"/>
  <c r="BL86"/>
  <c r="BM86"/>
  <c r="BN86"/>
  <c r="BO86"/>
  <c r="BP86"/>
  <c r="BT86"/>
  <c r="BU86"/>
  <c r="BV86"/>
  <c r="BW86"/>
  <c r="BZ86"/>
  <c r="CA86"/>
  <c r="CB86"/>
  <c r="CC86"/>
  <c r="CD86"/>
  <c r="CE86"/>
  <c r="CF86"/>
  <c r="CG86"/>
  <c r="CH86"/>
  <c r="CI86"/>
  <c r="CJ86"/>
  <c r="CK86"/>
  <c r="CM86"/>
  <c r="CN86"/>
  <c r="CO86"/>
  <c r="CP86"/>
  <c r="CQ86"/>
  <c r="CR86"/>
  <c r="CS86"/>
  <c r="CT86"/>
  <c r="CU86"/>
  <c r="CV86"/>
  <c r="CW86"/>
  <c r="CX86"/>
  <c r="CZ86"/>
  <c r="DA86"/>
  <c r="DB86"/>
  <c r="DC86"/>
  <c r="DD86"/>
  <c r="DE86"/>
  <c r="DF86"/>
  <c r="DG86"/>
  <c r="DH86"/>
  <c r="DI86"/>
  <c r="DJ86"/>
  <c r="DK86"/>
  <c r="A87"/>
  <c r="B87"/>
  <c r="C87"/>
  <c r="D87"/>
  <c r="E87"/>
  <c r="F87"/>
  <c r="G87"/>
  <c r="H87"/>
  <c r="I87"/>
  <c r="J87"/>
  <c r="K87"/>
  <c r="L87"/>
  <c r="M87"/>
  <c r="N87"/>
  <c r="O87"/>
  <c r="P87"/>
  <c r="R87"/>
  <c r="S87"/>
  <c r="U87"/>
  <c r="V87"/>
  <c r="W87"/>
  <c r="X87"/>
  <c r="Y87"/>
  <c r="AA87"/>
  <c r="AB87"/>
  <c r="AC87"/>
  <c r="AD87"/>
  <c r="AE87"/>
  <c r="AF87"/>
  <c r="AH87"/>
  <c r="AI87"/>
  <c r="AK87"/>
  <c r="AM87"/>
  <c r="AN87"/>
  <c r="AO87"/>
  <c r="AP87"/>
  <c r="AQ87"/>
  <c r="AS87"/>
  <c r="AT87"/>
  <c r="AU87"/>
  <c r="AV87"/>
  <c r="AW87"/>
  <c r="AX87"/>
  <c r="AY87"/>
  <c r="AZ87"/>
  <c r="BA87"/>
  <c r="BB87"/>
  <c r="BD87"/>
  <c r="BE87"/>
  <c r="BF87"/>
  <c r="BG87"/>
  <c r="BH87"/>
  <c r="BI87"/>
  <c r="BJ87"/>
  <c r="BL87"/>
  <c r="BM87"/>
  <c r="BN87"/>
  <c r="BO87"/>
  <c r="BP87"/>
  <c r="BT87"/>
  <c r="BU87"/>
  <c r="BV87"/>
  <c r="BW87"/>
  <c r="BZ87"/>
  <c r="CA87"/>
  <c r="CB87"/>
  <c r="CC87"/>
  <c r="CD87"/>
  <c r="CE87"/>
  <c r="CF87"/>
  <c r="CG87"/>
  <c r="CH87"/>
  <c r="CI87"/>
  <c r="CJ87"/>
  <c r="CK87"/>
  <c r="CM87"/>
  <c r="CN87"/>
  <c r="CO87"/>
  <c r="CP87"/>
  <c r="CQ87"/>
  <c r="CR87"/>
  <c r="CS87"/>
  <c r="CT87"/>
  <c r="CU87"/>
  <c r="CV87"/>
  <c r="CW87"/>
  <c r="CX87"/>
  <c r="CZ87"/>
  <c r="DA87"/>
  <c r="DB87"/>
  <c r="DC87"/>
  <c r="DD87"/>
  <c r="DE87"/>
  <c r="DF87"/>
  <c r="DG87"/>
  <c r="DH87"/>
  <c r="DI87"/>
  <c r="DJ87"/>
  <c r="DK87"/>
  <c r="A88"/>
  <c r="B88"/>
  <c r="C88"/>
  <c r="D88"/>
  <c r="E88"/>
  <c r="F88"/>
  <c r="G88"/>
  <c r="H88"/>
  <c r="I88"/>
  <c r="J88"/>
  <c r="K88"/>
  <c r="L88"/>
  <c r="M88"/>
  <c r="N88"/>
  <c r="O88"/>
  <c r="P88"/>
  <c r="R88"/>
  <c r="S88"/>
  <c r="U88"/>
  <c r="V88"/>
  <c r="W88"/>
  <c r="X88"/>
  <c r="Y88"/>
  <c r="AA88"/>
  <c r="AB88"/>
  <c r="AC88"/>
  <c r="AD88"/>
  <c r="AE88"/>
  <c r="AF88"/>
  <c r="AH88"/>
  <c r="AI88"/>
  <c r="AK88"/>
  <c r="AM88"/>
  <c r="AN88"/>
  <c r="AO88"/>
  <c r="AP88"/>
  <c r="AQ88"/>
  <c r="AS88"/>
  <c r="AT88"/>
  <c r="AU88"/>
  <c r="AV88"/>
  <c r="AW88"/>
  <c r="AX88"/>
  <c r="AY88"/>
  <c r="AZ88"/>
  <c r="BA88"/>
  <c r="BB88"/>
  <c r="BD88"/>
  <c r="BE88"/>
  <c r="BF88"/>
  <c r="BG88"/>
  <c r="BH88"/>
  <c r="BI88"/>
  <c r="BJ88"/>
  <c r="BL88"/>
  <c r="BM88"/>
  <c r="BN88"/>
  <c r="BO88"/>
  <c r="BP88"/>
  <c r="BT88"/>
  <c r="BU88"/>
  <c r="BV88"/>
  <c r="BW88"/>
  <c r="BZ88"/>
  <c r="CA88"/>
  <c r="CB88"/>
  <c r="CC88"/>
  <c r="CD88"/>
  <c r="CE88"/>
  <c r="CF88"/>
  <c r="CG88"/>
  <c r="CH88"/>
  <c r="CI88"/>
  <c r="CJ88"/>
  <c r="CK88"/>
  <c r="CM88"/>
  <c r="CN88"/>
  <c r="CO88"/>
  <c r="CP88"/>
  <c r="CQ88"/>
  <c r="CR88"/>
  <c r="CS88"/>
  <c r="CT88"/>
  <c r="CU88"/>
  <c r="CV88"/>
  <c r="CW88"/>
  <c r="CX88"/>
  <c r="CZ88"/>
  <c r="DA88"/>
  <c r="DB88"/>
  <c r="DC88"/>
  <c r="DD88"/>
  <c r="DE88"/>
  <c r="DF88"/>
  <c r="DG88"/>
  <c r="DH88"/>
  <c r="DI88"/>
  <c r="DJ88"/>
  <c r="DK88"/>
  <c r="DL88"/>
  <c r="A89"/>
  <c r="B89"/>
  <c r="C89"/>
  <c r="D89"/>
  <c r="E89"/>
  <c r="F89"/>
  <c r="G89"/>
  <c r="H89"/>
  <c r="I89"/>
  <c r="J89"/>
  <c r="K89"/>
  <c r="L89"/>
  <c r="M89"/>
  <c r="N89"/>
  <c r="O89"/>
  <c r="P89"/>
  <c r="R89"/>
  <c r="S89"/>
  <c r="U89"/>
  <c r="V89"/>
  <c r="W89"/>
  <c r="X89"/>
  <c r="Y89"/>
  <c r="AA89"/>
  <c r="AB89"/>
  <c r="AC89"/>
  <c r="AD89"/>
  <c r="AE89"/>
  <c r="AF89"/>
  <c r="AH89"/>
  <c r="AI89"/>
  <c r="AK89"/>
  <c r="AM89"/>
  <c r="AN89"/>
  <c r="AO89"/>
  <c r="AP89"/>
  <c r="AQ89"/>
  <c r="AS89"/>
  <c r="AT89"/>
  <c r="AU89"/>
  <c r="AV89"/>
  <c r="AW89"/>
  <c r="AX89"/>
  <c r="AY89"/>
  <c r="AZ89"/>
  <c r="BA89"/>
  <c r="BB89"/>
  <c r="BD89"/>
  <c r="BE89"/>
  <c r="BF89"/>
  <c r="BG89"/>
  <c r="BH89"/>
  <c r="BI89"/>
  <c r="BJ89"/>
  <c r="BL89"/>
  <c r="BM89"/>
  <c r="BN89"/>
  <c r="BO89"/>
  <c r="BP89"/>
  <c r="BT89"/>
  <c r="BU89"/>
  <c r="BV89"/>
  <c r="BW89"/>
  <c r="BZ89"/>
  <c r="CA89"/>
  <c r="CB89"/>
  <c r="CC89"/>
  <c r="CD89"/>
  <c r="CE89"/>
  <c r="CF89"/>
  <c r="CG89"/>
  <c r="CH89"/>
  <c r="CI89"/>
  <c r="CJ89"/>
  <c r="CK89"/>
  <c r="CM89"/>
  <c r="CN89"/>
  <c r="CO89"/>
  <c r="CP89"/>
  <c r="CQ89"/>
  <c r="CR89"/>
  <c r="CS89"/>
  <c r="CT89"/>
  <c r="CU89"/>
  <c r="CV89"/>
  <c r="CW89"/>
  <c r="CX89"/>
  <c r="CY89"/>
  <c r="CZ89"/>
  <c r="DA89"/>
  <c r="DB89"/>
  <c r="DC89"/>
  <c r="DD89"/>
  <c r="DE89"/>
  <c r="DF89"/>
  <c r="DG89"/>
  <c r="DH89"/>
  <c r="DI89"/>
  <c r="DJ89"/>
  <c r="DK89"/>
  <c r="DL89"/>
  <c r="A90"/>
  <c r="B90"/>
  <c r="C90"/>
  <c r="D90"/>
  <c r="E90"/>
  <c r="F90"/>
  <c r="G90"/>
  <c r="I90"/>
  <c r="J90"/>
  <c r="K90"/>
  <c r="L90"/>
  <c r="M90"/>
  <c r="N90"/>
  <c r="O90"/>
  <c r="P90"/>
  <c r="R90"/>
  <c r="S90"/>
  <c r="U90"/>
  <c r="V90"/>
  <c r="W90"/>
  <c r="X90"/>
  <c r="Y90"/>
  <c r="AA90"/>
  <c r="AB90"/>
  <c r="AC90"/>
  <c r="AD90"/>
  <c r="AE90"/>
  <c r="AF90"/>
  <c r="AH90"/>
  <c r="AI90"/>
  <c r="AK90"/>
  <c r="AL90"/>
  <c r="AM90"/>
  <c r="AN90"/>
  <c r="AO90"/>
  <c r="AP90"/>
  <c r="AQ90"/>
  <c r="AR90"/>
  <c r="AS90"/>
  <c r="AT90"/>
  <c r="AU90"/>
  <c r="AV90"/>
  <c r="AW90"/>
  <c r="AX90"/>
  <c r="AY90"/>
  <c r="AZ90"/>
  <c r="BA90"/>
  <c r="BB90"/>
  <c r="BC90"/>
  <c r="BD90"/>
  <c r="BE90"/>
  <c r="BF90"/>
  <c r="BG90"/>
  <c r="BH90"/>
  <c r="BI90"/>
  <c r="BJ90"/>
  <c r="BK90"/>
  <c r="BL90"/>
  <c r="BM90"/>
  <c r="BN90"/>
  <c r="BO90"/>
  <c r="BP90"/>
  <c r="BQ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A91"/>
  <c r="B91"/>
  <c r="C91"/>
  <c r="D91"/>
  <c r="E91"/>
  <c r="F91"/>
  <c r="G91"/>
  <c r="I91"/>
  <c r="J91"/>
  <c r="K91"/>
  <c r="L91"/>
  <c r="M91"/>
  <c r="N91"/>
  <c r="O91"/>
  <c r="P91"/>
  <c r="R91"/>
  <c r="S91"/>
  <c r="U91"/>
  <c r="V91"/>
  <c r="W91"/>
  <c r="X91"/>
  <c r="Y91"/>
  <c r="AA91"/>
  <c r="AB91"/>
  <c r="AC91"/>
  <c r="AD91"/>
  <c r="AE91"/>
  <c r="AF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A92"/>
  <c r="B92"/>
  <c r="C92"/>
  <c r="D92"/>
  <c r="E92"/>
  <c r="F92"/>
  <c r="G92"/>
  <c r="H92"/>
  <c r="I92"/>
  <c r="J92"/>
  <c r="K92"/>
  <c r="L92"/>
  <c r="M92"/>
  <c r="N92"/>
  <c r="O92"/>
  <c r="P92"/>
  <c r="R92"/>
  <c r="S92"/>
  <c r="U92"/>
  <c r="V92"/>
  <c r="W92"/>
  <c r="X92"/>
  <c r="Y92"/>
  <c r="AA92"/>
  <c r="AB92"/>
  <c r="AC92"/>
  <c r="AD92"/>
  <c r="AE92"/>
  <c r="AF92"/>
  <c r="AH92"/>
  <c r="AI92"/>
  <c r="AK92"/>
  <c r="AM92"/>
  <c r="AN92"/>
  <c r="AO92"/>
  <c r="AP92"/>
  <c r="AQ92"/>
  <c r="AS92"/>
  <c r="AT92"/>
  <c r="AU92"/>
  <c r="AV92"/>
  <c r="AW92"/>
  <c r="AX92"/>
  <c r="AY92"/>
  <c r="AZ92"/>
  <c r="BA92"/>
  <c r="BB92"/>
  <c r="BD92"/>
  <c r="BE92"/>
  <c r="BF92"/>
  <c r="BG92"/>
  <c r="BH92"/>
  <c r="BI92"/>
  <c r="BJ92"/>
  <c r="BL92"/>
  <c r="BM92"/>
  <c r="BN92"/>
  <c r="BO92"/>
  <c r="BP92"/>
  <c r="BT92"/>
  <c r="BU92"/>
  <c r="BV92"/>
  <c r="BW92"/>
  <c r="BZ92"/>
  <c r="CA92"/>
  <c r="CB92"/>
  <c r="CC92"/>
  <c r="CD92"/>
  <c r="CE92"/>
  <c r="CF92"/>
  <c r="CG92"/>
  <c r="CH92"/>
  <c r="CI92"/>
  <c r="CJ92"/>
  <c r="CK92"/>
  <c r="CM92"/>
  <c r="CN92"/>
  <c r="CO92"/>
  <c r="CP92"/>
  <c r="CQ92"/>
  <c r="CR92"/>
  <c r="CS92"/>
  <c r="CT92"/>
  <c r="CU92"/>
  <c r="CV92"/>
  <c r="CW92"/>
  <c r="CX92"/>
  <c r="CZ92"/>
  <c r="DA92"/>
  <c r="DB92"/>
  <c r="DC92"/>
  <c r="DD92"/>
  <c r="DE92"/>
  <c r="DF92"/>
  <c r="DG92"/>
  <c r="DH92"/>
  <c r="DI92"/>
  <c r="DJ92"/>
  <c r="DK92"/>
  <c r="DL92"/>
  <c r="A93"/>
  <c r="B93"/>
  <c r="C93"/>
  <c r="D93"/>
  <c r="E93"/>
  <c r="F93"/>
  <c r="G93"/>
  <c r="H93"/>
  <c r="I93"/>
  <c r="J93"/>
  <c r="K93"/>
  <c r="L93"/>
  <c r="M93"/>
  <c r="N93"/>
  <c r="O93"/>
  <c r="P93"/>
  <c r="R93"/>
  <c r="S93"/>
  <c r="U93"/>
  <c r="V93"/>
  <c r="W93"/>
  <c r="X93"/>
  <c r="Y93"/>
  <c r="AA93"/>
  <c r="AB93"/>
  <c r="AC93"/>
  <c r="AD93"/>
  <c r="AE93"/>
  <c r="AF93"/>
  <c r="AH93"/>
  <c r="AI93"/>
  <c r="AK93"/>
  <c r="AM93"/>
  <c r="AN93"/>
  <c r="AO93"/>
  <c r="AP93"/>
  <c r="AQ93"/>
  <c r="AS93"/>
  <c r="AT93"/>
  <c r="AU93"/>
  <c r="AV93"/>
  <c r="AW93"/>
  <c r="AX93"/>
  <c r="AY93"/>
  <c r="AZ93"/>
  <c r="BA93"/>
  <c r="BB93"/>
  <c r="BD93"/>
  <c r="BE93"/>
  <c r="BF93"/>
  <c r="BG93"/>
  <c r="BH93"/>
  <c r="BI93"/>
  <c r="BJ93"/>
  <c r="BL93"/>
  <c r="BM93"/>
  <c r="BN93"/>
  <c r="BO93"/>
  <c r="BP93"/>
  <c r="BT93"/>
  <c r="BU93"/>
  <c r="BV93"/>
  <c r="BW93"/>
  <c r="BZ93"/>
  <c r="CA93"/>
  <c r="CB93"/>
  <c r="CC93"/>
  <c r="CD93"/>
  <c r="CE93"/>
  <c r="CF93"/>
  <c r="CG93"/>
  <c r="CH93"/>
  <c r="CI93"/>
  <c r="CJ93"/>
  <c r="CK93"/>
  <c r="CM93"/>
  <c r="CN93"/>
  <c r="CO93"/>
  <c r="CP93"/>
  <c r="CQ93"/>
  <c r="CR93"/>
  <c r="CS93"/>
  <c r="CT93"/>
  <c r="CU93"/>
  <c r="CV93"/>
  <c r="CW93"/>
  <c r="CX93"/>
  <c r="CZ93"/>
  <c r="DA93"/>
  <c r="DB93"/>
  <c r="DC93"/>
  <c r="DD93"/>
  <c r="DE93"/>
  <c r="DF93"/>
  <c r="DG93"/>
  <c r="DH93"/>
  <c r="DI93"/>
  <c r="DJ93"/>
  <c r="DK93"/>
  <c r="A94"/>
  <c r="B94"/>
  <c r="C94"/>
  <c r="D94"/>
  <c r="E94"/>
  <c r="F94"/>
  <c r="G94"/>
  <c r="H94"/>
  <c r="I94"/>
  <c r="J94"/>
  <c r="K94"/>
  <c r="L94"/>
  <c r="M94"/>
  <c r="N94"/>
  <c r="O94"/>
  <c r="P94"/>
  <c r="R94"/>
  <c r="S94"/>
  <c r="U94"/>
  <c r="V94"/>
  <c r="W94"/>
  <c r="X94"/>
  <c r="Y94"/>
  <c r="AA94"/>
  <c r="AB94"/>
  <c r="AC94"/>
  <c r="AD94"/>
  <c r="AE94"/>
  <c r="AF94"/>
  <c r="AH94"/>
  <c r="AI94"/>
  <c r="AK94"/>
  <c r="AM94"/>
  <c r="AN94"/>
  <c r="AO94"/>
  <c r="AP94"/>
  <c r="AQ94"/>
  <c r="AS94"/>
  <c r="AT94"/>
  <c r="AU94"/>
  <c r="AV94"/>
  <c r="AW94"/>
  <c r="AX94"/>
  <c r="AY94"/>
  <c r="AZ94"/>
  <c r="BA94"/>
  <c r="BB94"/>
  <c r="BD94"/>
  <c r="BE94"/>
  <c r="BF94"/>
  <c r="BG94"/>
  <c r="BH94"/>
  <c r="BI94"/>
  <c r="BJ94"/>
  <c r="BL94"/>
  <c r="BM94"/>
  <c r="BN94"/>
  <c r="BO94"/>
  <c r="BP94"/>
  <c r="BT94"/>
  <c r="BU94"/>
  <c r="BV94"/>
  <c r="BW94"/>
  <c r="BZ94"/>
  <c r="CA94"/>
  <c r="CB94"/>
  <c r="CC94"/>
  <c r="CD94"/>
  <c r="CE94"/>
  <c r="CF94"/>
  <c r="CG94"/>
  <c r="CH94"/>
  <c r="CI94"/>
  <c r="CJ94"/>
  <c r="CK94"/>
  <c r="CM94"/>
  <c r="CN94"/>
  <c r="CO94"/>
  <c r="CP94"/>
  <c r="CQ94"/>
  <c r="CR94"/>
  <c r="CS94"/>
  <c r="CT94"/>
  <c r="CU94"/>
  <c r="CV94"/>
  <c r="CW94"/>
  <c r="CX94"/>
  <c r="CZ94"/>
  <c r="DA94"/>
  <c r="DB94"/>
  <c r="DC94"/>
  <c r="DD94"/>
  <c r="DE94"/>
  <c r="DF94"/>
  <c r="DG94"/>
  <c r="DH94"/>
  <c r="DI94"/>
  <c r="DJ94"/>
  <c r="DK94"/>
  <c r="A95"/>
  <c r="B95"/>
  <c r="C95"/>
  <c r="D95"/>
  <c r="E95"/>
  <c r="F95"/>
  <c r="G95"/>
  <c r="H95"/>
  <c r="I95"/>
  <c r="J95"/>
  <c r="K95"/>
  <c r="L95"/>
  <c r="M95"/>
  <c r="N95"/>
  <c r="O95"/>
  <c r="P95"/>
  <c r="R95"/>
  <c r="S95"/>
  <c r="U95"/>
  <c r="V95"/>
  <c r="W95"/>
  <c r="X95"/>
  <c r="Y95"/>
  <c r="AA95"/>
  <c r="AB95"/>
  <c r="AC95"/>
  <c r="AD95"/>
  <c r="AE95"/>
  <c r="AF95"/>
  <c r="AH95"/>
  <c r="AI95"/>
  <c r="AK95"/>
  <c r="AM95"/>
  <c r="AN95"/>
  <c r="AO95"/>
  <c r="AP95"/>
  <c r="AQ95"/>
  <c r="AS95"/>
  <c r="AT95"/>
  <c r="AU95"/>
  <c r="AV95"/>
  <c r="AW95"/>
  <c r="AX95"/>
  <c r="AY95"/>
  <c r="AZ95"/>
  <c r="BA95"/>
  <c r="BB95"/>
  <c r="BD95"/>
  <c r="BE95"/>
  <c r="BF95"/>
  <c r="BG95"/>
  <c r="BH95"/>
  <c r="BI95"/>
  <c r="BJ95"/>
  <c r="BL95"/>
  <c r="BM95"/>
  <c r="BN95"/>
  <c r="BO95"/>
  <c r="BP95"/>
  <c r="BT95"/>
  <c r="BU95"/>
  <c r="BV95"/>
  <c r="BW95"/>
  <c r="BZ95"/>
  <c r="CA95"/>
  <c r="CB95"/>
  <c r="CC95"/>
  <c r="CD95"/>
  <c r="CE95"/>
  <c r="CF95"/>
  <c r="CG95"/>
  <c r="CH95"/>
  <c r="CI95"/>
  <c r="CJ95"/>
  <c r="CK95"/>
  <c r="CM95"/>
  <c r="CN95"/>
  <c r="CO95"/>
  <c r="CP95"/>
  <c r="CQ95"/>
  <c r="CR95"/>
  <c r="CS95"/>
  <c r="CT95"/>
  <c r="CU95"/>
  <c r="CV95"/>
  <c r="CW95"/>
  <c r="CX95"/>
  <c r="CZ95"/>
  <c r="DA95"/>
  <c r="DB95"/>
  <c r="DC95"/>
  <c r="DD95"/>
  <c r="DE95"/>
  <c r="DF95"/>
  <c r="DG95"/>
  <c r="DH95"/>
  <c r="DI95"/>
  <c r="DJ95"/>
  <c r="DK95"/>
  <c r="A96"/>
  <c r="B96"/>
  <c r="C96"/>
  <c r="D96"/>
  <c r="E96"/>
  <c r="F96"/>
  <c r="G96"/>
  <c r="H96"/>
  <c r="I96"/>
  <c r="J96"/>
  <c r="K96"/>
  <c r="L96"/>
  <c r="M96"/>
  <c r="N96"/>
  <c r="O96"/>
  <c r="P96"/>
  <c r="R96"/>
  <c r="S96"/>
  <c r="U96"/>
  <c r="V96"/>
  <c r="W96"/>
  <c r="X96"/>
  <c r="Y96"/>
  <c r="AA96"/>
  <c r="AB96"/>
  <c r="AC96"/>
  <c r="AD96"/>
  <c r="AE96"/>
  <c r="AF96"/>
  <c r="AH96"/>
  <c r="AI96"/>
  <c r="AK96"/>
  <c r="AM96"/>
  <c r="AN96"/>
  <c r="AO96"/>
  <c r="AP96"/>
  <c r="AQ96"/>
  <c r="AS96"/>
  <c r="AT96"/>
  <c r="AU96"/>
  <c r="AV96"/>
  <c r="AW96"/>
  <c r="AX96"/>
  <c r="AY96"/>
  <c r="AZ96"/>
  <c r="BA96"/>
  <c r="BB96"/>
  <c r="BD96"/>
  <c r="BE96"/>
  <c r="BF96"/>
  <c r="BG96"/>
  <c r="BH96"/>
  <c r="BI96"/>
  <c r="BJ96"/>
  <c r="BL96"/>
  <c r="BM96"/>
  <c r="BN96"/>
  <c r="BO96"/>
  <c r="BP96"/>
  <c r="BS96"/>
  <c r="BT96"/>
  <c r="BU96"/>
  <c r="BV96"/>
  <c r="BW96"/>
  <c r="BZ96"/>
  <c r="CA96"/>
  <c r="CB96"/>
  <c r="CC96"/>
  <c r="CD96"/>
  <c r="CE96"/>
  <c r="CF96"/>
  <c r="CG96"/>
  <c r="CH96"/>
  <c r="CI96"/>
  <c r="CJ96"/>
  <c r="CK96"/>
  <c r="CM96"/>
  <c r="CN96"/>
  <c r="CO96"/>
  <c r="CP96"/>
  <c r="CQ96"/>
  <c r="CR96"/>
  <c r="CS96"/>
  <c r="CT96"/>
  <c r="CU96"/>
  <c r="CV96"/>
  <c r="CW96"/>
  <c r="CX96"/>
  <c r="CZ96"/>
  <c r="DA96"/>
  <c r="DB96"/>
  <c r="DC96"/>
  <c r="DD96"/>
  <c r="DE96"/>
  <c r="DF96"/>
  <c r="DG96"/>
  <c r="DH96"/>
  <c r="DI96"/>
  <c r="DJ96"/>
  <c r="DK96"/>
  <c r="A97"/>
  <c r="B97"/>
  <c r="C97"/>
  <c r="D97"/>
  <c r="E97"/>
  <c r="F97"/>
  <c r="G97"/>
  <c r="H97"/>
  <c r="I97"/>
  <c r="J97"/>
  <c r="K97"/>
  <c r="L97"/>
  <c r="M97"/>
  <c r="N97"/>
  <c r="O97"/>
  <c r="P97"/>
  <c r="R97"/>
  <c r="S97"/>
  <c r="U97"/>
  <c r="V97"/>
  <c r="W97"/>
  <c r="X97"/>
  <c r="Y97"/>
  <c r="AA97"/>
  <c r="AB97"/>
  <c r="AC97"/>
  <c r="AD97"/>
  <c r="AE97"/>
  <c r="AF97"/>
  <c r="AH97"/>
  <c r="AI97"/>
  <c r="AK97"/>
  <c r="AM97"/>
  <c r="AN97"/>
  <c r="AO97"/>
  <c r="AP97"/>
  <c r="AQ97"/>
  <c r="AS97"/>
  <c r="AT97"/>
  <c r="AU97"/>
  <c r="AV97"/>
  <c r="AW97"/>
  <c r="AX97"/>
  <c r="AY97"/>
  <c r="AZ97"/>
  <c r="BA97"/>
  <c r="BB97"/>
  <c r="BD97"/>
  <c r="BE97"/>
  <c r="BF97"/>
  <c r="BG97"/>
  <c r="BH97"/>
  <c r="BI97"/>
  <c r="BJ97"/>
  <c r="BL97"/>
  <c r="BM97"/>
  <c r="BN97"/>
  <c r="BO97"/>
  <c r="BP97"/>
  <c r="BT97"/>
  <c r="BU97"/>
  <c r="BV97"/>
  <c r="BW97"/>
  <c r="BZ97"/>
  <c r="CA97"/>
  <c r="CB97"/>
  <c r="CC97"/>
  <c r="CD97"/>
  <c r="CE97"/>
  <c r="CF97"/>
  <c r="CG97"/>
  <c r="CH97"/>
  <c r="CI97"/>
  <c r="CJ97"/>
  <c r="CK97"/>
  <c r="CM97"/>
  <c r="CN97"/>
  <c r="CO97"/>
  <c r="CP97"/>
  <c r="CQ97"/>
  <c r="CR97"/>
  <c r="CS97"/>
  <c r="CT97"/>
  <c r="CU97"/>
  <c r="CV97"/>
  <c r="CW97"/>
  <c r="CX97"/>
  <c r="CZ97"/>
  <c r="DA97"/>
  <c r="DB97"/>
  <c r="DC97"/>
  <c r="DD97"/>
  <c r="DE97"/>
  <c r="DF97"/>
  <c r="DG97"/>
  <c r="DH97"/>
  <c r="DI97"/>
  <c r="DJ97"/>
  <c r="DK97"/>
  <c r="A98"/>
  <c r="B98"/>
  <c r="C98"/>
  <c r="D98"/>
  <c r="E98"/>
  <c r="F98"/>
  <c r="G98"/>
  <c r="H98"/>
  <c r="I98"/>
  <c r="J98"/>
  <c r="K98"/>
  <c r="L98"/>
  <c r="M98"/>
  <c r="N98"/>
  <c r="O98"/>
  <c r="P98"/>
  <c r="R98"/>
  <c r="S98"/>
  <c r="U98"/>
  <c r="V98"/>
  <c r="W98"/>
  <c r="X98"/>
  <c r="Y98"/>
  <c r="AA98"/>
  <c r="AB98"/>
  <c r="AC98"/>
  <c r="AD98"/>
  <c r="AE98"/>
  <c r="AF98"/>
  <c r="AH98"/>
  <c r="AI98"/>
  <c r="AK98"/>
  <c r="AM98"/>
  <c r="AN98"/>
  <c r="AO98"/>
  <c r="AP98"/>
  <c r="AQ98"/>
  <c r="AS98"/>
  <c r="AT98"/>
  <c r="AU98"/>
  <c r="AV98"/>
  <c r="AW98"/>
  <c r="AX98"/>
  <c r="AY98"/>
  <c r="AZ98"/>
  <c r="BA98"/>
  <c r="BB98"/>
  <c r="BD98"/>
  <c r="BE98"/>
  <c r="BF98"/>
  <c r="BG98"/>
  <c r="BH98"/>
  <c r="BI98"/>
  <c r="BJ98"/>
  <c r="BL98"/>
  <c r="BM98"/>
  <c r="BN98"/>
  <c r="BO98"/>
  <c r="BP98"/>
  <c r="BT98"/>
  <c r="BU98"/>
  <c r="BV98"/>
  <c r="BW98"/>
  <c r="BY98"/>
  <c r="BZ98"/>
  <c r="CA98"/>
  <c r="CB98"/>
  <c r="CC98"/>
  <c r="CD98"/>
  <c r="CE98"/>
  <c r="CF98"/>
  <c r="CG98"/>
  <c r="CH98"/>
  <c r="CI98"/>
  <c r="CJ98"/>
  <c r="CK98"/>
  <c r="CM98"/>
  <c r="CN98"/>
  <c r="CO98"/>
  <c r="CP98"/>
  <c r="CQ98"/>
  <c r="CR98"/>
  <c r="CS98"/>
  <c r="CT98"/>
  <c r="CU98"/>
  <c r="CV98"/>
  <c r="CW98"/>
  <c r="CX98"/>
  <c r="CZ98"/>
  <c r="DA98"/>
  <c r="DB98"/>
  <c r="DC98"/>
  <c r="DD98"/>
  <c r="DE98"/>
  <c r="DF98"/>
  <c r="DG98"/>
  <c r="DH98"/>
  <c r="DI98"/>
  <c r="DJ98"/>
  <c r="DK98"/>
  <c r="A99"/>
  <c r="B99"/>
  <c r="C99"/>
  <c r="D99"/>
  <c r="E99"/>
  <c r="F99"/>
  <c r="G99"/>
  <c r="H99"/>
  <c r="I99"/>
  <c r="J99"/>
  <c r="K99"/>
  <c r="L99"/>
  <c r="M99"/>
  <c r="N99"/>
  <c r="O99"/>
  <c r="P99"/>
  <c r="R99"/>
  <c r="S99"/>
  <c r="U99"/>
  <c r="V99"/>
  <c r="W99"/>
  <c r="X99"/>
  <c r="Y99"/>
  <c r="AA99"/>
  <c r="AB99"/>
  <c r="AC99"/>
  <c r="AD99"/>
  <c r="AE99"/>
  <c r="AF99"/>
  <c r="AH99"/>
  <c r="AI99"/>
  <c r="AK99"/>
  <c r="AM99"/>
  <c r="AN99"/>
  <c r="AO99"/>
  <c r="AP99"/>
  <c r="AQ99"/>
  <c r="AR99"/>
  <c r="AS99"/>
  <c r="AT99"/>
  <c r="AU99"/>
  <c r="AV99"/>
  <c r="AW99"/>
  <c r="AX99"/>
  <c r="AY99"/>
  <c r="AZ99"/>
  <c r="BA99"/>
  <c r="BB99"/>
  <c r="BC99"/>
  <c r="BD99"/>
  <c r="BE99"/>
  <c r="BF99"/>
  <c r="BG99"/>
  <c r="BH99"/>
  <c r="BI99"/>
  <c r="BJ99"/>
  <c r="BK99"/>
  <c r="BL99"/>
  <c r="BM99"/>
  <c r="BN99"/>
  <c r="BO99"/>
  <c r="BP99"/>
  <c r="BQ99"/>
  <c r="BT99"/>
  <c r="BU99"/>
  <c r="BV99"/>
  <c r="BW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A100"/>
  <c r="B100"/>
  <c r="C100"/>
  <c r="D100"/>
  <c r="E100"/>
  <c r="F100"/>
  <c r="G100"/>
  <c r="H100"/>
  <c r="I100"/>
  <c r="J100"/>
  <c r="K100"/>
  <c r="L100"/>
  <c r="M100"/>
  <c r="N100"/>
  <c r="O100"/>
  <c r="P100"/>
  <c r="R100"/>
  <c r="S100"/>
  <c r="U100"/>
  <c r="V100"/>
  <c r="W100"/>
  <c r="X100"/>
  <c r="Y100"/>
  <c r="AA100"/>
  <c r="AB100"/>
  <c r="AC100"/>
  <c r="AD100"/>
  <c r="AE100"/>
  <c r="AF100"/>
  <c r="AH100"/>
  <c r="AI100"/>
  <c r="AK100"/>
  <c r="AM100"/>
  <c r="AN100"/>
  <c r="AO100"/>
  <c r="AP100"/>
  <c r="AQ100"/>
  <c r="AS100"/>
  <c r="AT100"/>
  <c r="AU100"/>
  <c r="AV100"/>
  <c r="AW100"/>
  <c r="AX100"/>
  <c r="AY100"/>
  <c r="AZ100"/>
  <c r="BA100"/>
  <c r="BB100"/>
  <c r="BD100"/>
  <c r="BE100"/>
  <c r="BF100"/>
  <c r="BG100"/>
  <c r="BH100"/>
  <c r="BI100"/>
  <c r="BJ100"/>
  <c r="BL100"/>
  <c r="BM100"/>
  <c r="BN100"/>
  <c r="BO100"/>
  <c r="BP100"/>
  <c r="BQ100"/>
  <c r="BT100"/>
  <c r="BU100"/>
  <c r="BV100"/>
  <c r="BW100"/>
  <c r="BZ100"/>
  <c r="CA100"/>
  <c r="CB100"/>
  <c r="CC100"/>
  <c r="CD100"/>
  <c r="CE100"/>
  <c r="CF100"/>
  <c r="CG100"/>
  <c r="CH100"/>
  <c r="CI100"/>
  <c r="CJ100"/>
  <c r="CK100"/>
  <c r="CM100"/>
  <c r="CN100"/>
  <c r="CO100"/>
  <c r="CP100"/>
  <c r="CQ100"/>
  <c r="CR100"/>
  <c r="CS100"/>
  <c r="CT100"/>
  <c r="CU100"/>
  <c r="CV100"/>
  <c r="CW100"/>
  <c r="CX100"/>
  <c r="CZ100"/>
  <c r="DA100"/>
  <c r="DB100"/>
  <c r="DC100"/>
  <c r="DD100"/>
  <c r="DE100"/>
  <c r="DF100"/>
  <c r="DG100"/>
  <c r="DH100"/>
  <c r="DI100"/>
  <c r="DJ100"/>
  <c r="DK100"/>
  <c r="A101"/>
  <c r="B101"/>
  <c r="C101"/>
  <c r="D101"/>
  <c r="E101"/>
  <c r="F101"/>
  <c r="G101"/>
  <c r="I101"/>
  <c r="J101"/>
  <c r="K101"/>
  <c r="L101"/>
  <c r="M101"/>
  <c r="N101"/>
  <c r="O101"/>
  <c r="P101"/>
  <c r="R101"/>
  <c r="S101"/>
  <c r="U101"/>
  <c r="V101"/>
  <c r="W101"/>
  <c r="X101"/>
  <c r="Y101"/>
  <c r="AA101"/>
  <c r="AB101"/>
  <c r="AC101"/>
  <c r="AD101"/>
  <c r="AE101"/>
  <c r="AF101"/>
  <c r="AH101"/>
  <c r="AI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T101"/>
  <c r="BU101"/>
  <c r="BV101"/>
  <c r="BW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A102"/>
  <c r="B102"/>
  <c r="C102"/>
  <c r="D102"/>
  <c r="E102"/>
  <c r="F102"/>
  <c r="G102"/>
  <c r="H102"/>
  <c r="I102"/>
  <c r="J102"/>
  <c r="K102"/>
  <c r="L102"/>
  <c r="M102"/>
  <c r="N102"/>
  <c r="O102"/>
  <c r="P102"/>
  <c r="R102"/>
  <c r="S102"/>
  <c r="U102"/>
  <c r="V102"/>
  <c r="W102"/>
  <c r="X102"/>
  <c r="Y102"/>
  <c r="AA102"/>
  <c r="AB102"/>
  <c r="AC102"/>
  <c r="AD102"/>
  <c r="AE102"/>
  <c r="AF102"/>
  <c r="AH102"/>
  <c r="AI102"/>
  <c r="AK102"/>
  <c r="AM102"/>
  <c r="AN102"/>
  <c r="AO102"/>
  <c r="AP102"/>
  <c r="AQ102"/>
  <c r="AS102"/>
  <c r="AT102"/>
  <c r="AU102"/>
  <c r="AV102"/>
  <c r="AW102"/>
  <c r="AX102"/>
  <c r="AY102"/>
  <c r="AZ102"/>
  <c r="BA102"/>
  <c r="BB102"/>
  <c r="BD102"/>
  <c r="BE102"/>
  <c r="BF102"/>
  <c r="BG102"/>
  <c r="BH102"/>
  <c r="BI102"/>
  <c r="BJ102"/>
  <c r="BL102"/>
  <c r="BM102"/>
  <c r="BN102"/>
  <c r="BO102"/>
  <c r="BP102"/>
  <c r="BS102"/>
  <c r="BT102"/>
  <c r="BU102"/>
  <c r="BV102"/>
  <c r="BW102"/>
  <c r="BZ102"/>
  <c r="CA102"/>
  <c r="CB102"/>
  <c r="CC102"/>
  <c r="CD102"/>
  <c r="CE102"/>
  <c r="CF102"/>
  <c r="CG102"/>
  <c r="CH102"/>
  <c r="CI102"/>
  <c r="CJ102"/>
  <c r="CK102"/>
  <c r="CM102"/>
  <c r="CN102"/>
  <c r="CO102"/>
  <c r="CP102"/>
  <c r="CQ102"/>
  <c r="CR102"/>
  <c r="CS102"/>
  <c r="CT102"/>
  <c r="CU102"/>
  <c r="CV102"/>
  <c r="CW102"/>
  <c r="CX102"/>
  <c r="CZ102"/>
  <c r="DA102"/>
  <c r="DB102"/>
  <c r="DC102"/>
  <c r="DD102"/>
  <c r="DE102"/>
  <c r="DF102"/>
  <c r="DG102"/>
  <c r="DH102"/>
  <c r="DI102"/>
  <c r="DJ102"/>
  <c r="DK102"/>
  <c r="A103"/>
  <c r="B103"/>
  <c r="C103"/>
  <c r="D103"/>
  <c r="E103"/>
  <c r="F103"/>
  <c r="G103"/>
  <c r="H103"/>
  <c r="I103"/>
  <c r="J103"/>
  <c r="K103"/>
  <c r="L103"/>
  <c r="M103"/>
  <c r="N103"/>
  <c r="O103"/>
  <c r="P103"/>
  <c r="R103"/>
  <c r="S103"/>
  <c r="T103"/>
  <c r="U103"/>
  <c r="V103"/>
  <c r="W103"/>
  <c r="X103"/>
  <c r="Y103"/>
  <c r="AA103"/>
  <c r="AB103"/>
  <c r="AC103"/>
  <c r="AD103"/>
  <c r="AE103"/>
  <c r="AF103"/>
  <c r="AH103"/>
  <c r="AI103"/>
  <c r="AK103"/>
  <c r="AM103"/>
  <c r="AN103"/>
  <c r="AO103"/>
  <c r="AP103"/>
  <c r="AQ103"/>
  <c r="AS103"/>
  <c r="AT103"/>
  <c r="AU103"/>
  <c r="AV103"/>
  <c r="AW103"/>
  <c r="AX103"/>
  <c r="AY103"/>
  <c r="AZ103"/>
  <c r="BA103"/>
  <c r="BB103"/>
  <c r="BD103"/>
  <c r="BE103"/>
  <c r="BF103"/>
  <c r="BG103"/>
  <c r="BH103"/>
  <c r="BI103"/>
  <c r="BJ103"/>
  <c r="BL103"/>
  <c r="BM103"/>
  <c r="BN103"/>
  <c r="BO103"/>
  <c r="BP103"/>
  <c r="BT103"/>
  <c r="BU103"/>
  <c r="BV103"/>
  <c r="BW103"/>
  <c r="BZ103"/>
  <c r="CA103"/>
  <c r="CB103"/>
  <c r="CC103"/>
  <c r="CD103"/>
  <c r="CE103"/>
  <c r="CF103"/>
  <c r="CG103"/>
  <c r="CH103"/>
  <c r="CI103"/>
  <c r="CJ103"/>
  <c r="CK103"/>
  <c r="CM103"/>
  <c r="CN103"/>
  <c r="CO103"/>
  <c r="CP103"/>
  <c r="CQ103"/>
  <c r="CR103"/>
  <c r="CS103"/>
  <c r="CT103"/>
  <c r="CU103"/>
  <c r="CV103"/>
  <c r="CW103"/>
  <c r="CX103"/>
  <c r="CZ103"/>
  <c r="DA103"/>
  <c r="DB103"/>
  <c r="DC103"/>
  <c r="DD103"/>
  <c r="DE103"/>
  <c r="DF103"/>
  <c r="DG103"/>
  <c r="DH103"/>
  <c r="DI103"/>
  <c r="DJ103"/>
  <c r="DK103"/>
  <c r="A104"/>
  <c r="B104"/>
  <c r="C104"/>
  <c r="D104"/>
  <c r="E104"/>
  <c r="F104"/>
  <c r="G104"/>
  <c r="H104"/>
  <c r="I104"/>
  <c r="J104"/>
  <c r="K104"/>
  <c r="L104"/>
  <c r="M104"/>
  <c r="N104"/>
  <c r="O104"/>
  <c r="P104"/>
  <c r="R104"/>
  <c r="S104"/>
  <c r="T104"/>
  <c r="U104"/>
  <c r="V104"/>
  <c r="W104"/>
  <c r="X104"/>
  <c r="Y104"/>
  <c r="AA104"/>
  <c r="AB104"/>
  <c r="AC104"/>
  <c r="AD104"/>
  <c r="AE104"/>
  <c r="AF104"/>
  <c r="AH104"/>
  <c r="AI104"/>
  <c r="AK104"/>
  <c r="AM104"/>
  <c r="AN104"/>
  <c r="AO104"/>
  <c r="AP104"/>
  <c r="AQ104"/>
  <c r="AS104"/>
  <c r="AT104"/>
  <c r="AU104"/>
  <c r="AV104"/>
  <c r="AW104"/>
  <c r="AX104"/>
  <c r="AY104"/>
  <c r="AZ104"/>
  <c r="BA104"/>
  <c r="BB104"/>
  <c r="BD104"/>
  <c r="BE104"/>
  <c r="BF104"/>
  <c r="BG104"/>
  <c r="BH104"/>
  <c r="BI104"/>
  <c r="BJ104"/>
  <c r="BL104"/>
  <c r="BM104"/>
  <c r="BN104"/>
  <c r="BO104"/>
  <c r="BP104"/>
  <c r="BT104"/>
  <c r="BU104"/>
  <c r="BV104"/>
  <c r="BW104"/>
  <c r="BZ104"/>
  <c r="CA104"/>
  <c r="CB104"/>
  <c r="CC104"/>
  <c r="CD104"/>
  <c r="CE104"/>
  <c r="CF104"/>
  <c r="CG104"/>
  <c r="CH104"/>
  <c r="CI104"/>
  <c r="CJ104"/>
  <c r="CK104"/>
  <c r="CM104"/>
  <c r="CN104"/>
  <c r="CO104"/>
  <c r="CP104"/>
  <c r="CQ104"/>
  <c r="CR104"/>
  <c r="CS104"/>
  <c r="CT104"/>
  <c r="CU104"/>
  <c r="CV104"/>
  <c r="CW104"/>
  <c r="CX104"/>
  <c r="CZ104"/>
  <c r="DA104"/>
  <c r="DB104"/>
  <c r="DC104"/>
  <c r="DD104"/>
  <c r="DE104"/>
  <c r="DF104"/>
  <c r="DG104"/>
  <c r="DH104"/>
  <c r="DI104"/>
  <c r="DJ104"/>
  <c r="DK104"/>
  <c r="A105"/>
  <c r="B105"/>
  <c r="C105"/>
  <c r="D105"/>
  <c r="E105"/>
  <c r="F105"/>
  <c r="G105"/>
  <c r="H105"/>
  <c r="I105"/>
  <c r="J105"/>
  <c r="K105"/>
  <c r="L105"/>
  <c r="M105"/>
  <c r="N105"/>
  <c r="O105"/>
  <c r="P105"/>
  <c r="R105"/>
  <c r="S105"/>
  <c r="T105"/>
  <c r="U105"/>
  <c r="V105"/>
  <c r="W105"/>
  <c r="X105"/>
  <c r="Y105"/>
  <c r="AA105"/>
  <c r="AB105"/>
  <c r="AC105"/>
  <c r="AD105"/>
  <c r="AE105"/>
  <c r="AF105"/>
  <c r="AH105"/>
  <c r="AI105"/>
  <c r="AK105"/>
  <c r="AM105"/>
  <c r="AN105"/>
  <c r="AO105"/>
  <c r="AP105"/>
  <c r="AQ105"/>
  <c r="AS105"/>
  <c r="AT105"/>
  <c r="AU105"/>
  <c r="AV105"/>
  <c r="AW105"/>
  <c r="AX105"/>
  <c r="AY105"/>
  <c r="AZ105"/>
  <c r="BA105"/>
  <c r="BB105"/>
  <c r="BD105"/>
  <c r="BE105"/>
  <c r="BF105"/>
  <c r="BG105"/>
  <c r="BH105"/>
  <c r="BI105"/>
  <c r="BJ105"/>
  <c r="BL105"/>
  <c r="BM105"/>
  <c r="BN105"/>
  <c r="BO105"/>
  <c r="BP105"/>
  <c r="BT105"/>
  <c r="BU105"/>
  <c r="BV105"/>
  <c r="BW105"/>
  <c r="BZ105"/>
  <c r="CA105"/>
  <c r="CB105"/>
  <c r="CC105"/>
  <c r="CD105"/>
  <c r="CE105"/>
  <c r="CF105"/>
  <c r="CG105"/>
  <c r="CH105"/>
  <c r="CI105"/>
  <c r="CJ105"/>
  <c r="CK105"/>
  <c r="CM105"/>
  <c r="CN105"/>
  <c r="CO105"/>
  <c r="CP105"/>
  <c r="CQ105"/>
  <c r="CR105"/>
  <c r="CS105"/>
  <c r="CT105"/>
  <c r="CU105"/>
  <c r="CV105"/>
  <c r="CW105"/>
  <c r="CX105"/>
  <c r="CZ105"/>
  <c r="DA105"/>
  <c r="DB105"/>
  <c r="DC105"/>
  <c r="DD105"/>
  <c r="DE105"/>
  <c r="DF105"/>
  <c r="DG105"/>
  <c r="DH105"/>
  <c r="DI105"/>
  <c r="DJ105"/>
  <c r="DK105"/>
  <c r="A106"/>
  <c r="B106"/>
  <c r="C106"/>
  <c r="D106"/>
  <c r="E106"/>
  <c r="F106"/>
  <c r="G106"/>
  <c r="I106"/>
  <c r="J106"/>
  <c r="K106"/>
  <c r="L106"/>
  <c r="M106"/>
  <c r="N106"/>
  <c r="O106"/>
  <c r="P106"/>
  <c r="R106"/>
  <c r="S106"/>
  <c r="T106"/>
  <c r="U106"/>
  <c r="V106"/>
  <c r="W106"/>
  <c r="X106"/>
  <c r="Y106"/>
  <c r="AA106"/>
  <c r="AB106"/>
  <c r="AC106"/>
  <c r="AD106"/>
  <c r="AE106"/>
  <c r="AF106"/>
  <c r="AH106"/>
  <c r="AI106"/>
  <c r="AK106"/>
  <c r="AM106"/>
  <c r="AN106"/>
  <c r="AO106"/>
  <c r="AP106"/>
  <c r="AQ106"/>
  <c r="AS106"/>
  <c r="AT106"/>
  <c r="AU106"/>
  <c r="AV106"/>
  <c r="AW106"/>
  <c r="AX106"/>
  <c r="AY106"/>
  <c r="AZ106"/>
  <c r="BA106"/>
  <c r="BB106"/>
  <c r="BD106"/>
  <c r="BE106"/>
  <c r="BF106"/>
  <c r="BG106"/>
  <c r="BH106"/>
  <c r="BI106"/>
  <c r="BJ106"/>
  <c r="BL106"/>
  <c r="BM106"/>
  <c r="BN106"/>
  <c r="BO106"/>
  <c r="BP106"/>
  <c r="BS106"/>
  <c r="BT106"/>
  <c r="BU106"/>
  <c r="BV106"/>
  <c r="BW106"/>
  <c r="BZ106"/>
  <c r="CA106"/>
  <c r="CB106"/>
  <c r="CC106"/>
  <c r="CD106"/>
  <c r="CE106"/>
  <c r="CF106"/>
  <c r="CG106"/>
  <c r="CH106"/>
  <c r="CI106"/>
  <c r="CJ106"/>
  <c r="CK106"/>
  <c r="CM106"/>
  <c r="CN106"/>
  <c r="CO106"/>
  <c r="CP106"/>
  <c r="CQ106"/>
  <c r="CR106"/>
  <c r="CS106"/>
  <c r="CT106"/>
  <c r="CU106"/>
  <c r="CV106"/>
  <c r="CW106"/>
  <c r="CX106"/>
  <c r="CZ106"/>
  <c r="DA106"/>
  <c r="DB106"/>
  <c r="DC106"/>
  <c r="DD106"/>
  <c r="DE106"/>
  <c r="DF106"/>
  <c r="DG106"/>
  <c r="DH106"/>
  <c r="DI106"/>
  <c r="DJ106"/>
  <c r="DK106"/>
  <c r="A107"/>
  <c r="B107"/>
  <c r="C107"/>
  <c r="D107"/>
  <c r="E107"/>
  <c r="F107"/>
  <c r="G107"/>
  <c r="I107"/>
  <c r="J107"/>
  <c r="K107"/>
  <c r="L107"/>
  <c r="M107"/>
  <c r="N107"/>
  <c r="O107"/>
  <c r="P107"/>
  <c r="R107"/>
  <c r="S107"/>
  <c r="T107"/>
  <c r="U107"/>
  <c r="V107"/>
  <c r="W107"/>
  <c r="X107"/>
  <c r="Y107"/>
  <c r="AA107"/>
  <c r="AB107"/>
  <c r="AC107"/>
  <c r="AD107"/>
  <c r="AE107"/>
  <c r="AF107"/>
  <c r="AH107"/>
  <c r="AI107"/>
  <c r="AJ107"/>
  <c r="AK107"/>
  <c r="AM107"/>
  <c r="AN107"/>
  <c r="AO107"/>
  <c r="AP107"/>
  <c r="AQ107"/>
  <c r="AS107"/>
  <c r="AT107"/>
  <c r="AU107"/>
  <c r="AV107"/>
  <c r="AW107"/>
  <c r="AX107"/>
  <c r="AY107"/>
  <c r="AZ107"/>
  <c r="BA107"/>
  <c r="BB107"/>
  <c r="BD107"/>
  <c r="BE107"/>
  <c r="BF107"/>
  <c r="BG107"/>
  <c r="BH107"/>
  <c r="BI107"/>
  <c r="BJ107"/>
  <c r="BL107"/>
  <c r="BM107"/>
  <c r="BN107"/>
  <c r="BO107"/>
  <c r="BP107"/>
  <c r="BT107"/>
  <c r="BU107"/>
  <c r="BV107"/>
  <c r="BW107"/>
  <c r="BZ107"/>
  <c r="CA107"/>
  <c r="CB107"/>
  <c r="CC107"/>
  <c r="CD107"/>
  <c r="CE107"/>
  <c r="CF107"/>
  <c r="CG107"/>
  <c r="CH107"/>
  <c r="CI107"/>
  <c r="CJ107"/>
  <c r="CK107"/>
  <c r="CM107"/>
  <c r="CN107"/>
  <c r="CO107"/>
  <c r="CP107"/>
  <c r="CQ107"/>
  <c r="CR107"/>
  <c r="CS107"/>
  <c r="CT107"/>
  <c r="CU107"/>
  <c r="CV107"/>
  <c r="CW107"/>
  <c r="CX107"/>
  <c r="CZ107"/>
  <c r="DA107"/>
  <c r="DB107"/>
  <c r="DC107"/>
  <c r="DD107"/>
  <c r="DE107"/>
  <c r="DF107"/>
  <c r="DG107"/>
  <c r="DH107"/>
  <c r="DI107"/>
  <c r="DJ107"/>
  <c r="DK107"/>
  <c r="A108"/>
  <c r="B108"/>
  <c r="C108"/>
  <c r="D108"/>
  <c r="E108"/>
  <c r="F108"/>
  <c r="G108"/>
  <c r="I108"/>
  <c r="J108"/>
  <c r="K108"/>
  <c r="L108"/>
  <c r="M108"/>
  <c r="N108"/>
  <c r="O108"/>
  <c r="P108"/>
  <c r="R108"/>
  <c r="S108"/>
  <c r="T108"/>
  <c r="U108"/>
  <c r="V108"/>
  <c r="W108"/>
  <c r="X108"/>
  <c r="Y108"/>
  <c r="AA108"/>
  <c r="AB108"/>
  <c r="AC108"/>
  <c r="AD108"/>
  <c r="AE108"/>
  <c r="AF108"/>
  <c r="AH108"/>
  <c r="AI108"/>
  <c r="AK108"/>
  <c r="AM108"/>
  <c r="AN108"/>
  <c r="AO108"/>
  <c r="AP108"/>
  <c r="AQ108"/>
  <c r="AS108"/>
  <c r="AT108"/>
  <c r="AU108"/>
  <c r="AV108"/>
  <c r="AW108"/>
  <c r="AX108"/>
  <c r="AY108"/>
  <c r="AZ108"/>
  <c r="BA108"/>
  <c r="BB108"/>
  <c r="BD108"/>
  <c r="BE108"/>
  <c r="BF108"/>
  <c r="BG108"/>
  <c r="BH108"/>
  <c r="BI108"/>
  <c r="BJ108"/>
  <c r="BL108"/>
  <c r="BM108"/>
  <c r="BN108"/>
  <c r="BO108"/>
  <c r="BP108"/>
  <c r="BS108"/>
  <c r="BT108"/>
  <c r="BU108"/>
  <c r="BV108"/>
  <c r="BW108"/>
  <c r="BZ108"/>
  <c r="CA108"/>
  <c r="CB108"/>
  <c r="CC108"/>
  <c r="CD108"/>
  <c r="CE108"/>
  <c r="CF108"/>
  <c r="CG108"/>
  <c r="CH108"/>
  <c r="CI108"/>
  <c r="CJ108"/>
  <c r="CK108"/>
  <c r="CM108"/>
  <c r="CN108"/>
  <c r="CO108"/>
  <c r="CP108"/>
  <c r="CQ108"/>
  <c r="CR108"/>
  <c r="CS108"/>
  <c r="CT108"/>
  <c r="CU108"/>
  <c r="CV108"/>
  <c r="CW108"/>
  <c r="CX108"/>
  <c r="CZ108"/>
  <c r="DA108"/>
  <c r="DB108"/>
  <c r="DC108"/>
  <c r="DD108"/>
  <c r="DE108"/>
  <c r="DF108"/>
  <c r="DG108"/>
  <c r="DH108"/>
  <c r="DI108"/>
  <c r="DJ108"/>
  <c r="DK108"/>
  <c r="A109"/>
  <c r="B109"/>
  <c r="C109"/>
  <c r="D109"/>
  <c r="E109"/>
  <c r="F109"/>
  <c r="G109"/>
  <c r="H109"/>
  <c r="I109"/>
  <c r="J109"/>
  <c r="K109"/>
  <c r="L109"/>
  <c r="M109"/>
  <c r="N109"/>
  <c r="O109"/>
  <c r="P109"/>
  <c r="R109"/>
  <c r="S109"/>
  <c r="T109"/>
  <c r="U109"/>
  <c r="V109"/>
  <c r="W109"/>
  <c r="X109"/>
  <c r="Y109"/>
  <c r="AA109"/>
  <c r="AB109"/>
  <c r="AC109"/>
  <c r="AD109"/>
  <c r="AE109"/>
  <c r="AF109"/>
  <c r="AH109"/>
  <c r="AI109"/>
  <c r="AK109"/>
  <c r="AM109"/>
  <c r="AN109"/>
  <c r="AO109"/>
  <c r="AP109"/>
  <c r="AQ109"/>
  <c r="AS109"/>
  <c r="AT109"/>
  <c r="AU109"/>
  <c r="AV109"/>
  <c r="AW109"/>
  <c r="AX109"/>
  <c r="AY109"/>
  <c r="AZ109"/>
  <c r="BA109"/>
  <c r="BB109"/>
  <c r="BD109"/>
  <c r="BE109"/>
  <c r="BF109"/>
  <c r="BG109"/>
  <c r="BH109"/>
  <c r="BI109"/>
  <c r="BJ109"/>
  <c r="BL109"/>
  <c r="BM109"/>
  <c r="BN109"/>
  <c r="BO109"/>
  <c r="BP109"/>
  <c r="BT109"/>
  <c r="BU109"/>
  <c r="BV109"/>
  <c r="BW109"/>
  <c r="BZ109"/>
  <c r="CA109"/>
  <c r="CB109"/>
  <c r="CC109"/>
  <c r="CD109"/>
  <c r="CE109"/>
  <c r="CF109"/>
  <c r="CG109"/>
  <c r="CH109"/>
  <c r="CI109"/>
  <c r="CJ109"/>
  <c r="CK109"/>
  <c r="CM109"/>
  <c r="CN109"/>
  <c r="CO109"/>
  <c r="CP109"/>
  <c r="CQ109"/>
  <c r="CR109"/>
  <c r="CS109"/>
  <c r="CT109"/>
  <c r="CU109"/>
  <c r="CV109"/>
  <c r="CW109"/>
  <c r="CX109"/>
  <c r="CZ109"/>
  <c r="DA109"/>
  <c r="DB109"/>
  <c r="DC109"/>
  <c r="DD109"/>
  <c r="DE109"/>
  <c r="DF109"/>
  <c r="DG109"/>
  <c r="DH109"/>
  <c r="DI109"/>
  <c r="DJ109"/>
  <c r="DK109"/>
  <c r="DL109"/>
  <c r="A110"/>
  <c r="B110"/>
  <c r="C110"/>
  <c r="D110"/>
  <c r="E110"/>
  <c r="F110"/>
  <c r="G110"/>
  <c r="H110"/>
  <c r="I110"/>
  <c r="J110"/>
  <c r="K110"/>
  <c r="L110"/>
  <c r="M110"/>
  <c r="N110"/>
  <c r="O110"/>
  <c r="P110"/>
  <c r="R110"/>
  <c r="S110"/>
  <c r="T110"/>
  <c r="U110"/>
  <c r="V110"/>
  <c r="W110"/>
  <c r="X110"/>
  <c r="Y110"/>
  <c r="AA110"/>
  <c r="AB110"/>
  <c r="AC110"/>
  <c r="AD110"/>
  <c r="AE110"/>
  <c r="AF110"/>
  <c r="AH110"/>
  <c r="AI110"/>
  <c r="AK110"/>
  <c r="AN110"/>
  <c r="AO110"/>
  <c r="AP110"/>
  <c r="AQ110"/>
  <c r="AS110"/>
  <c r="AT110"/>
  <c r="AU110"/>
  <c r="AV110"/>
  <c r="AW110"/>
  <c r="AX110"/>
  <c r="AY110"/>
  <c r="AZ110"/>
  <c r="BA110"/>
  <c r="BB110"/>
  <c r="BD110"/>
  <c r="BE110"/>
  <c r="BF110"/>
  <c r="BG110"/>
  <c r="BH110"/>
  <c r="BI110"/>
  <c r="BJ110"/>
  <c r="BL110"/>
  <c r="BM110"/>
  <c r="BN110"/>
  <c r="BO110"/>
  <c r="BP110"/>
  <c r="BR110"/>
  <c r="BS110"/>
  <c r="BT110"/>
  <c r="BU110"/>
  <c r="BV110"/>
  <c r="BW110"/>
  <c r="BZ110"/>
  <c r="CA110"/>
  <c r="CB110"/>
  <c r="CC110"/>
  <c r="CD110"/>
  <c r="CE110"/>
  <c r="CF110"/>
  <c r="CG110"/>
  <c r="CH110"/>
  <c r="CI110"/>
  <c r="CJ110"/>
  <c r="CK110"/>
  <c r="CM110"/>
  <c r="CN110"/>
  <c r="CO110"/>
  <c r="CP110"/>
  <c r="CQ110"/>
  <c r="CR110"/>
  <c r="CS110"/>
  <c r="CT110"/>
  <c r="CU110"/>
  <c r="CV110"/>
  <c r="CW110"/>
  <c r="CX110"/>
  <c r="CZ110"/>
  <c r="DA110"/>
  <c r="DB110"/>
  <c r="DC110"/>
  <c r="DD110"/>
  <c r="DE110"/>
  <c r="DF110"/>
  <c r="DG110"/>
  <c r="DH110"/>
  <c r="DI110"/>
  <c r="DJ110"/>
  <c r="DK110"/>
  <c r="A111"/>
  <c r="B111"/>
  <c r="C111"/>
  <c r="D111"/>
  <c r="E111"/>
  <c r="F111"/>
  <c r="G111"/>
  <c r="H111"/>
  <c r="I111"/>
  <c r="J111"/>
  <c r="K111"/>
  <c r="L111"/>
  <c r="M111"/>
  <c r="N111"/>
  <c r="O111"/>
  <c r="P111"/>
  <c r="R111"/>
  <c r="S111"/>
  <c r="T111"/>
  <c r="U111"/>
  <c r="V111"/>
  <c r="W111"/>
  <c r="X111"/>
  <c r="Y111"/>
  <c r="AA111"/>
  <c r="AB111"/>
  <c r="AC111"/>
  <c r="AD111"/>
  <c r="AE111"/>
  <c r="AF111"/>
  <c r="AH111"/>
  <c r="AI111"/>
  <c r="AK111"/>
  <c r="AN111"/>
  <c r="AO111"/>
  <c r="AP111"/>
  <c r="AQ111"/>
  <c r="AS111"/>
  <c r="AT111"/>
  <c r="AU111"/>
  <c r="AV111"/>
  <c r="AW111"/>
  <c r="AX111"/>
  <c r="AY111"/>
  <c r="AZ111"/>
  <c r="BA111"/>
  <c r="BB111"/>
  <c r="BD111"/>
  <c r="BE111"/>
  <c r="BF111"/>
  <c r="BG111"/>
  <c r="BH111"/>
  <c r="BI111"/>
  <c r="BJ111"/>
  <c r="BL111"/>
  <c r="BM111"/>
  <c r="BN111"/>
  <c r="BO111"/>
  <c r="BP111"/>
  <c r="BR111"/>
  <c r="BS111"/>
  <c r="BT111"/>
  <c r="BU111"/>
  <c r="BV111"/>
  <c r="BW111"/>
  <c r="BZ111"/>
  <c r="CA111"/>
  <c r="CB111"/>
  <c r="CC111"/>
  <c r="CD111"/>
  <c r="CE111"/>
  <c r="CF111"/>
  <c r="CG111"/>
  <c r="CH111"/>
  <c r="CI111"/>
  <c r="CJ111"/>
  <c r="CK111"/>
  <c r="CM111"/>
  <c r="CN111"/>
  <c r="CO111"/>
  <c r="CP111"/>
  <c r="CQ111"/>
  <c r="CR111"/>
  <c r="CS111"/>
  <c r="CT111"/>
  <c r="CU111"/>
  <c r="CV111"/>
  <c r="CW111"/>
  <c r="CX111"/>
  <c r="CZ111"/>
  <c r="DA111"/>
  <c r="DB111"/>
  <c r="DC111"/>
  <c r="DD111"/>
  <c r="DE111"/>
  <c r="DF111"/>
  <c r="DG111"/>
  <c r="DH111"/>
  <c r="DI111"/>
  <c r="DJ111"/>
  <c r="DK111"/>
  <c r="A112"/>
  <c r="B112"/>
  <c r="C112"/>
  <c r="D112"/>
  <c r="E112"/>
  <c r="F112"/>
  <c r="G112"/>
  <c r="H112"/>
  <c r="I112"/>
  <c r="J112"/>
  <c r="K112"/>
  <c r="L112"/>
  <c r="M112"/>
  <c r="N112"/>
  <c r="O112"/>
  <c r="P112"/>
  <c r="R112"/>
  <c r="S112"/>
  <c r="T112"/>
  <c r="U112"/>
  <c r="V112"/>
  <c r="W112"/>
  <c r="X112"/>
  <c r="Y112"/>
  <c r="AA112"/>
  <c r="AB112"/>
  <c r="AC112"/>
  <c r="AD112"/>
  <c r="AE112"/>
  <c r="AF112"/>
  <c r="AH112"/>
  <c r="AI112"/>
  <c r="AK112"/>
  <c r="AN112"/>
  <c r="AO112"/>
  <c r="AP112"/>
  <c r="AQ112"/>
  <c r="AS112"/>
  <c r="AT112"/>
  <c r="AU112"/>
  <c r="AV112"/>
  <c r="AW112"/>
  <c r="AX112"/>
  <c r="AY112"/>
  <c r="AZ112"/>
  <c r="BA112"/>
  <c r="BB112"/>
  <c r="BD112"/>
  <c r="BE112"/>
  <c r="BF112"/>
  <c r="BG112"/>
  <c r="BH112"/>
  <c r="BI112"/>
  <c r="BJ112"/>
  <c r="BL112"/>
  <c r="BM112"/>
  <c r="BN112"/>
  <c r="BO112"/>
  <c r="BP112"/>
  <c r="BR112"/>
  <c r="BS112"/>
  <c r="BT112"/>
  <c r="BU112"/>
  <c r="BV112"/>
  <c r="BW112"/>
  <c r="BZ112"/>
  <c r="CA112"/>
  <c r="CB112"/>
  <c r="CC112"/>
  <c r="CD112"/>
  <c r="CE112"/>
  <c r="CF112"/>
  <c r="CG112"/>
  <c r="CH112"/>
  <c r="CI112"/>
  <c r="CJ112"/>
  <c r="CK112"/>
  <c r="CM112"/>
  <c r="CN112"/>
  <c r="CO112"/>
  <c r="CP112"/>
  <c r="CQ112"/>
  <c r="CR112"/>
  <c r="CS112"/>
  <c r="CT112"/>
  <c r="CU112"/>
  <c r="CV112"/>
  <c r="CW112"/>
  <c r="CX112"/>
  <c r="CZ112"/>
  <c r="DA112"/>
  <c r="DB112"/>
  <c r="DC112"/>
  <c r="DD112"/>
  <c r="DE112"/>
  <c r="DF112"/>
  <c r="DG112"/>
  <c r="DH112"/>
  <c r="DI112"/>
  <c r="DJ112"/>
  <c r="DK112"/>
  <c r="A113"/>
  <c r="B113"/>
  <c r="C113"/>
  <c r="D113"/>
  <c r="E113"/>
  <c r="F113"/>
  <c r="G113"/>
  <c r="H113"/>
  <c r="I113"/>
  <c r="J113"/>
  <c r="K113"/>
  <c r="L113"/>
  <c r="M113"/>
  <c r="N113"/>
  <c r="O113"/>
  <c r="P113"/>
  <c r="R113"/>
  <c r="S113"/>
  <c r="T113"/>
  <c r="U113"/>
  <c r="V113"/>
  <c r="W113"/>
  <c r="X113"/>
  <c r="Y113"/>
  <c r="AA113"/>
  <c r="AB113"/>
  <c r="AC113"/>
  <c r="AD113"/>
  <c r="AE113"/>
  <c r="AF113"/>
  <c r="AH113"/>
  <c r="AI113"/>
  <c r="AK113"/>
  <c r="AN113"/>
  <c r="AO113"/>
  <c r="AP113"/>
  <c r="AQ113"/>
  <c r="AS113"/>
  <c r="AT113"/>
  <c r="AU113"/>
  <c r="AV113"/>
  <c r="AW113"/>
  <c r="AX113"/>
  <c r="AY113"/>
  <c r="AZ113"/>
  <c r="BA113"/>
  <c r="BB113"/>
  <c r="BD113"/>
  <c r="BE113"/>
  <c r="BF113"/>
  <c r="BG113"/>
  <c r="BH113"/>
  <c r="BI113"/>
  <c r="BJ113"/>
  <c r="BL113"/>
  <c r="BM113"/>
  <c r="BN113"/>
  <c r="BO113"/>
  <c r="BP113"/>
  <c r="BR113"/>
  <c r="BS113"/>
  <c r="BT113"/>
  <c r="BU113"/>
  <c r="BV113"/>
  <c r="BW113"/>
  <c r="BZ113"/>
  <c r="CA113"/>
  <c r="CB113"/>
  <c r="CC113"/>
  <c r="CD113"/>
  <c r="CE113"/>
  <c r="CF113"/>
  <c r="CG113"/>
  <c r="CH113"/>
  <c r="CI113"/>
  <c r="CJ113"/>
  <c r="CK113"/>
  <c r="CM113"/>
  <c r="CN113"/>
  <c r="CO113"/>
  <c r="CP113"/>
  <c r="CQ113"/>
  <c r="CR113"/>
  <c r="CS113"/>
  <c r="CT113"/>
  <c r="CU113"/>
  <c r="CV113"/>
  <c r="CW113"/>
  <c r="CX113"/>
  <c r="CZ113"/>
  <c r="DA113"/>
  <c r="DB113"/>
  <c r="DC113"/>
  <c r="DD113"/>
  <c r="DE113"/>
  <c r="DF113"/>
  <c r="DG113"/>
  <c r="DH113"/>
  <c r="DI113"/>
  <c r="DJ113"/>
  <c r="DK113"/>
  <c r="A114"/>
  <c r="B114"/>
  <c r="C114"/>
  <c r="D114"/>
  <c r="E114"/>
  <c r="F114"/>
  <c r="G114"/>
  <c r="H114"/>
  <c r="I114"/>
  <c r="J114"/>
  <c r="K114"/>
  <c r="L114"/>
  <c r="M114"/>
  <c r="N114"/>
  <c r="O114"/>
  <c r="P114"/>
  <c r="R114"/>
  <c r="S114"/>
  <c r="T114"/>
  <c r="U114"/>
  <c r="V114"/>
  <c r="W114"/>
  <c r="X114"/>
  <c r="Y114"/>
  <c r="AA114"/>
  <c r="AB114"/>
  <c r="AC114"/>
  <c r="AD114"/>
  <c r="AE114"/>
  <c r="AF114"/>
  <c r="AH114"/>
  <c r="AI114"/>
  <c r="AK114"/>
  <c r="AM114"/>
  <c r="AN114"/>
  <c r="AO114"/>
  <c r="AP114"/>
  <c r="AQ114"/>
  <c r="AS114"/>
  <c r="AT114"/>
  <c r="AU114"/>
  <c r="AV114"/>
  <c r="AW114"/>
  <c r="AX114"/>
  <c r="AY114"/>
  <c r="AZ114"/>
  <c r="BA114"/>
  <c r="BB114"/>
  <c r="BD114"/>
  <c r="BE114"/>
  <c r="BF114"/>
  <c r="BG114"/>
  <c r="BH114"/>
  <c r="BI114"/>
  <c r="BJ114"/>
  <c r="BL114"/>
  <c r="BM114"/>
  <c r="BN114"/>
  <c r="BO114"/>
  <c r="BP114"/>
  <c r="BR114"/>
  <c r="BS114"/>
  <c r="BT114"/>
  <c r="BU114"/>
  <c r="BV114"/>
  <c r="BW114"/>
  <c r="BZ114"/>
  <c r="CA114"/>
  <c r="CB114"/>
  <c r="CC114"/>
  <c r="CD114"/>
  <c r="CE114"/>
  <c r="CF114"/>
  <c r="CG114"/>
  <c r="CH114"/>
  <c r="CI114"/>
  <c r="CJ114"/>
  <c r="CK114"/>
  <c r="CM114"/>
  <c r="CN114"/>
  <c r="CO114"/>
  <c r="CP114"/>
  <c r="CQ114"/>
  <c r="CR114"/>
  <c r="CS114"/>
  <c r="CT114"/>
  <c r="CU114"/>
  <c r="CV114"/>
  <c r="CW114"/>
  <c r="CX114"/>
  <c r="CZ114"/>
  <c r="DA114"/>
  <c r="DB114"/>
  <c r="DC114"/>
  <c r="DD114"/>
  <c r="DE114"/>
  <c r="DF114"/>
  <c r="DG114"/>
  <c r="DH114"/>
  <c r="DI114"/>
  <c r="DJ114"/>
  <c r="DK114"/>
  <c r="A115"/>
  <c r="B115"/>
  <c r="C115"/>
  <c r="D115"/>
  <c r="E115"/>
  <c r="F115"/>
  <c r="G115"/>
  <c r="H115"/>
  <c r="I115"/>
  <c r="J115"/>
  <c r="K115"/>
  <c r="L115"/>
  <c r="M115"/>
  <c r="N115"/>
  <c r="O115"/>
  <c r="P115"/>
  <c r="R115"/>
  <c r="S115"/>
  <c r="T115"/>
  <c r="U115"/>
  <c r="V115"/>
  <c r="W115"/>
  <c r="X115"/>
  <c r="Y115"/>
  <c r="AA115"/>
  <c r="AB115"/>
  <c r="AC115"/>
  <c r="AD115"/>
  <c r="AE115"/>
  <c r="AF115"/>
  <c r="AH115"/>
  <c r="AI115"/>
  <c r="AK115"/>
  <c r="AN115"/>
  <c r="AO115"/>
  <c r="AP115"/>
  <c r="AQ115"/>
  <c r="AR115"/>
  <c r="AS115"/>
  <c r="AT115"/>
  <c r="AU115"/>
  <c r="AV115"/>
  <c r="AW115"/>
  <c r="AX115"/>
  <c r="AY115"/>
  <c r="AZ115"/>
  <c r="BA115"/>
  <c r="BB115"/>
  <c r="BD115"/>
  <c r="BE115"/>
  <c r="BF115"/>
  <c r="BG115"/>
  <c r="BH115"/>
  <c r="BI115"/>
  <c r="BJ115"/>
  <c r="BL115"/>
  <c r="BM115"/>
  <c r="BN115"/>
  <c r="BO115"/>
  <c r="BP115"/>
  <c r="BR115"/>
  <c r="BS115"/>
  <c r="BT115"/>
  <c r="BU115"/>
  <c r="BV115"/>
  <c r="BW115"/>
  <c r="BZ115"/>
  <c r="CA115"/>
  <c r="CB115"/>
  <c r="CC115"/>
  <c r="CD115"/>
  <c r="CE115"/>
  <c r="CF115"/>
  <c r="CG115"/>
  <c r="CH115"/>
  <c r="CI115"/>
  <c r="CJ115"/>
  <c r="CK115"/>
  <c r="CM115"/>
  <c r="CN115"/>
  <c r="CO115"/>
  <c r="CP115"/>
  <c r="CQ115"/>
  <c r="CR115"/>
  <c r="CS115"/>
  <c r="CT115"/>
  <c r="CU115"/>
  <c r="CV115"/>
  <c r="CW115"/>
  <c r="CX115"/>
  <c r="CZ115"/>
  <c r="DA115"/>
  <c r="DB115"/>
  <c r="DC115"/>
  <c r="DD115"/>
  <c r="DE115"/>
  <c r="DF115"/>
  <c r="DG115"/>
  <c r="DH115"/>
  <c r="DI115"/>
  <c r="DJ115"/>
  <c r="DK115"/>
  <c r="A116"/>
  <c r="B116"/>
  <c r="C116"/>
  <c r="D116"/>
  <c r="E116"/>
  <c r="F116"/>
  <c r="G116"/>
  <c r="H116"/>
  <c r="I116"/>
  <c r="J116"/>
  <c r="K116"/>
  <c r="L116"/>
  <c r="M116"/>
  <c r="N116"/>
  <c r="O116"/>
  <c r="P116"/>
  <c r="R116"/>
  <c r="S116"/>
  <c r="T116"/>
  <c r="U116"/>
  <c r="V116"/>
  <c r="W116"/>
  <c r="X116"/>
  <c r="Y116"/>
  <c r="AA116"/>
  <c r="AB116"/>
  <c r="AC116"/>
  <c r="AD116"/>
  <c r="AE116"/>
  <c r="AF116"/>
  <c r="AH116"/>
  <c r="AI116"/>
  <c r="AK116"/>
  <c r="AN116"/>
  <c r="AO116"/>
  <c r="AP116"/>
  <c r="AQ116"/>
  <c r="AS116"/>
  <c r="AT116"/>
  <c r="AU116"/>
  <c r="AV116"/>
  <c r="AW116"/>
  <c r="AX116"/>
  <c r="AY116"/>
  <c r="AZ116"/>
  <c r="BA116"/>
  <c r="BB116"/>
  <c r="BD116"/>
  <c r="BE116"/>
  <c r="BF116"/>
  <c r="BG116"/>
  <c r="BH116"/>
  <c r="BI116"/>
  <c r="BJ116"/>
  <c r="BL116"/>
  <c r="BM116"/>
  <c r="BN116"/>
  <c r="BO116"/>
  <c r="BP116"/>
  <c r="BR116"/>
  <c r="BS116"/>
  <c r="BT116"/>
  <c r="BU116"/>
  <c r="BV116"/>
  <c r="BW116"/>
  <c r="BZ116"/>
  <c r="CA116"/>
  <c r="CB116"/>
  <c r="CC116"/>
  <c r="CD116"/>
  <c r="CE116"/>
  <c r="CF116"/>
  <c r="CG116"/>
  <c r="CH116"/>
  <c r="CI116"/>
  <c r="CJ116"/>
  <c r="CK116"/>
  <c r="CM116"/>
  <c r="CN116"/>
  <c r="CO116"/>
  <c r="CP116"/>
  <c r="CQ116"/>
  <c r="CR116"/>
  <c r="CS116"/>
  <c r="CT116"/>
  <c r="CU116"/>
  <c r="CV116"/>
  <c r="CW116"/>
  <c r="CX116"/>
  <c r="CZ116"/>
  <c r="DA116"/>
  <c r="DB116"/>
  <c r="DC116"/>
  <c r="DD116"/>
  <c r="DE116"/>
  <c r="DF116"/>
  <c r="DG116"/>
  <c r="DH116"/>
  <c r="DI116"/>
  <c r="DJ116"/>
  <c r="DK116"/>
  <c r="A117"/>
  <c r="B117"/>
  <c r="C117"/>
  <c r="D117"/>
  <c r="E117"/>
  <c r="F117"/>
  <c r="G117"/>
  <c r="H117"/>
  <c r="I117"/>
  <c r="J117"/>
  <c r="K117"/>
  <c r="L117"/>
  <c r="M117"/>
  <c r="N117"/>
  <c r="O117"/>
  <c r="P117"/>
  <c r="R117"/>
  <c r="S117"/>
  <c r="T117"/>
  <c r="U117"/>
  <c r="V117"/>
  <c r="W117"/>
  <c r="X117"/>
  <c r="Y117"/>
  <c r="AA117"/>
  <c r="AB117"/>
  <c r="AC117"/>
  <c r="AD117"/>
  <c r="AE117"/>
  <c r="AF117"/>
  <c r="AH117"/>
  <c r="AI117"/>
  <c r="AK117"/>
  <c r="AN117"/>
  <c r="AO117"/>
  <c r="AP117"/>
  <c r="AQ117"/>
  <c r="AS117"/>
  <c r="AT117"/>
  <c r="AU117"/>
  <c r="AV117"/>
  <c r="AW117"/>
  <c r="AX117"/>
  <c r="AY117"/>
  <c r="AZ117"/>
  <c r="BA117"/>
  <c r="BB117"/>
  <c r="BD117"/>
  <c r="BE117"/>
  <c r="BF117"/>
  <c r="BG117"/>
  <c r="BH117"/>
  <c r="BI117"/>
  <c r="BJ117"/>
  <c r="BL117"/>
  <c r="BM117"/>
  <c r="BN117"/>
  <c r="BO117"/>
  <c r="BP117"/>
  <c r="BR117"/>
  <c r="BS117"/>
  <c r="BT117"/>
  <c r="BU117"/>
  <c r="BV117"/>
  <c r="BW117"/>
  <c r="BZ117"/>
  <c r="CA117"/>
  <c r="CB117"/>
  <c r="CC117"/>
  <c r="CD117"/>
  <c r="CE117"/>
  <c r="CF117"/>
  <c r="CG117"/>
  <c r="CH117"/>
  <c r="CI117"/>
  <c r="CJ117"/>
  <c r="CK117"/>
  <c r="CM117"/>
  <c r="CN117"/>
  <c r="CO117"/>
  <c r="CP117"/>
  <c r="CQ117"/>
  <c r="CR117"/>
  <c r="CS117"/>
  <c r="CT117"/>
  <c r="CU117"/>
  <c r="CV117"/>
  <c r="CW117"/>
  <c r="CX117"/>
  <c r="CZ117"/>
  <c r="DA117"/>
  <c r="DB117"/>
  <c r="DC117"/>
  <c r="DD117"/>
  <c r="DE117"/>
  <c r="DF117"/>
  <c r="DG117"/>
  <c r="DH117"/>
  <c r="DI117"/>
  <c r="DJ117"/>
  <c r="DK117"/>
  <c r="A118"/>
  <c r="B118"/>
  <c r="C118"/>
  <c r="D118"/>
  <c r="E118"/>
  <c r="F118"/>
  <c r="G118"/>
  <c r="I118"/>
  <c r="J118"/>
  <c r="K118"/>
  <c r="L118"/>
  <c r="M118"/>
  <c r="N118"/>
  <c r="O118"/>
  <c r="P118"/>
  <c r="R118"/>
  <c r="S118"/>
  <c r="U118"/>
  <c r="V118"/>
  <c r="W118"/>
  <c r="X118"/>
  <c r="Y118"/>
  <c r="AA118"/>
  <c r="AB118"/>
  <c r="AC118"/>
  <c r="AE118"/>
  <c r="AF118"/>
  <c r="AH118"/>
  <c r="AI118"/>
  <c r="AK118"/>
  <c r="AN118"/>
  <c r="AO118"/>
  <c r="AP118"/>
  <c r="AQ118"/>
  <c r="AS118"/>
  <c r="AT118"/>
  <c r="AU118"/>
  <c r="AV118"/>
  <c r="AW118"/>
  <c r="AX118"/>
  <c r="AY118"/>
  <c r="AZ118"/>
  <c r="BA118"/>
  <c r="BB118"/>
  <c r="BD118"/>
  <c r="BE118"/>
  <c r="BF118"/>
  <c r="BG118"/>
  <c r="BH118"/>
  <c r="BI118"/>
  <c r="BJ118"/>
  <c r="BL118"/>
  <c r="BM118"/>
  <c r="BN118"/>
  <c r="BO118"/>
  <c r="BP118"/>
  <c r="BR118"/>
  <c r="BS118"/>
  <c r="BT118"/>
  <c r="BU118"/>
  <c r="BV118"/>
  <c r="BW118"/>
  <c r="BZ118"/>
  <c r="CA118"/>
  <c r="CB118"/>
  <c r="CC118"/>
  <c r="CD118"/>
  <c r="CE118"/>
  <c r="CF118"/>
  <c r="CG118"/>
  <c r="CH118"/>
  <c r="CI118"/>
  <c r="CJ118"/>
  <c r="CK118"/>
  <c r="CM118"/>
  <c r="CN118"/>
  <c r="CO118"/>
  <c r="CP118"/>
  <c r="CQ118"/>
  <c r="CR118"/>
  <c r="CS118"/>
  <c r="CT118"/>
  <c r="CU118"/>
  <c r="CV118"/>
  <c r="CW118"/>
  <c r="CX118"/>
  <c r="CZ118"/>
  <c r="DA118"/>
  <c r="DB118"/>
  <c r="DC118"/>
  <c r="DD118"/>
  <c r="DE118"/>
  <c r="DF118"/>
  <c r="DG118"/>
  <c r="DH118"/>
  <c r="DI118"/>
  <c r="DJ118"/>
  <c r="DK118"/>
  <c r="A119"/>
  <c r="B119"/>
  <c r="C119"/>
  <c r="D119"/>
  <c r="E119"/>
  <c r="F119"/>
  <c r="G119"/>
  <c r="H119"/>
  <c r="I119"/>
  <c r="J119"/>
  <c r="K119"/>
  <c r="L119"/>
  <c r="M119"/>
  <c r="N119"/>
  <c r="O119"/>
  <c r="P119"/>
  <c r="R119"/>
  <c r="S119"/>
  <c r="T119"/>
  <c r="U119"/>
  <c r="V119"/>
  <c r="W119"/>
  <c r="X119"/>
  <c r="Y119"/>
  <c r="AA119"/>
  <c r="AB119"/>
  <c r="AC119"/>
  <c r="AD119"/>
  <c r="AE119"/>
  <c r="AF119"/>
  <c r="AH119"/>
  <c r="AI119"/>
  <c r="AK119"/>
  <c r="AN119"/>
  <c r="AO119"/>
  <c r="AP119"/>
  <c r="AQ119"/>
  <c r="AS119"/>
  <c r="AT119"/>
  <c r="AU119"/>
  <c r="AV119"/>
  <c r="AW119"/>
  <c r="AX119"/>
  <c r="AY119"/>
  <c r="AZ119"/>
  <c r="BA119"/>
  <c r="BB119"/>
  <c r="BD119"/>
  <c r="BE119"/>
  <c r="BF119"/>
  <c r="BG119"/>
  <c r="BH119"/>
  <c r="BI119"/>
  <c r="BJ119"/>
  <c r="BL119"/>
  <c r="BM119"/>
  <c r="BN119"/>
  <c r="BO119"/>
  <c r="BP119"/>
  <c r="BR119"/>
  <c r="BS119"/>
  <c r="BT119"/>
  <c r="BU119"/>
  <c r="BV119"/>
  <c r="BW119"/>
  <c r="BZ119"/>
  <c r="CA119"/>
  <c r="CB119"/>
  <c r="CC119"/>
  <c r="CD119"/>
  <c r="CE119"/>
  <c r="CF119"/>
  <c r="CG119"/>
  <c r="CH119"/>
  <c r="CI119"/>
  <c r="CJ119"/>
  <c r="CK119"/>
  <c r="CM119"/>
  <c r="CN119"/>
  <c r="CO119"/>
  <c r="CP119"/>
  <c r="CQ119"/>
  <c r="CR119"/>
  <c r="CS119"/>
  <c r="CT119"/>
  <c r="CU119"/>
  <c r="CV119"/>
  <c r="CW119"/>
  <c r="CX119"/>
  <c r="CZ119"/>
  <c r="DA119"/>
  <c r="DB119"/>
  <c r="DC119"/>
  <c r="DD119"/>
  <c r="DE119"/>
  <c r="DF119"/>
  <c r="DG119"/>
  <c r="DH119"/>
  <c r="DI119"/>
  <c r="DJ119"/>
  <c r="DK119"/>
  <c r="A120"/>
  <c r="B120"/>
  <c r="C120"/>
  <c r="D120"/>
  <c r="E120"/>
  <c r="F120"/>
  <c r="G120"/>
  <c r="H120"/>
  <c r="I120"/>
  <c r="J120"/>
  <c r="K120"/>
  <c r="L120"/>
  <c r="M120"/>
  <c r="N120"/>
  <c r="O120"/>
  <c r="P120"/>
  <c r="R120"/>
  <c r="S120"/>
  <c r="T120"/>
  <c r="U120"/>
  <c r="V120"/>
  <c r="W120"/>
  <c r="X120"/>
  <c r="Y120"/>
  <c r="AA120"/>
  <c r="AB120"/>
  <c r="AC120"/>
  <c r="AD120"/>
  <c r="AE120"/>
  <c r="AF120"/>
  <c r="AH120"/>
  <c r="AI120"/>
  <c r="AK120"/>
  <c r="AN120"/>
  <c r="AO120"/>
  <c r="AP120"/>
  <c r="AQ120"/>
  <c r="AS120"/>
  <c r="AT120"/>
  <c r="AU120"/>
  <c r="AV120"/>
  <c r="AW120"/>
  <c r="AX120"/>
  <c r="AY120"/>
  <c r="AZ120"/>
  <c r="BA120"/>
  <c r="BB120"/>
  <c r="BD120"/>
  <c r="BE120"/>
  <c r="BF120"/>
  <c r="BG120"/>
  <c r="BH120"/>
  <c r="BI120"/>
  <c r="BJ120"/>
  <c r="BL120"/>
  <c r="BM120"/>
  <c r="BN120"/>
  <c r="BO120"/>
  <c r="BP120"/>
  <c r="BR120"/>
  <c r="BS120"/>
  <c r="BT120"/>
  <c r="BU120"/>
  <c r="BV120"/>
  <c r="BW120"/>
  <c r="BZ120"/>
  <c r="CA120"/>
  <c r="CB120"/>
  <c r="CC120"/>
  <c r="CD120"/>
  <c r="CE120"/>
  <c r="CF120"/>
  <c r="CG120"/>
  <c r="CH120"/>
  <c r="CI120"/>
  <c r="CJ120"/>
  <c r="CK120"/>
  <c r="CM120"/>
  <c r="CN120"/>
  <c r="CO120"/>
  <c r="CP120"/>
  <c r="CQ120"/>
  <c r="CR120"/>
  <c r="CS120"/>
  <c r="CT120"/>
  <c r="CU120"/>
  <c r="CV120"/>
  <c r="CW120"/>
  <c r="CX120"/>
  <c r="CZ120"/>
  <c r="DA120"/>
  <c r="DB120"/>
  <c r="DC120"/>
  <c r="DD120"/>
  <c r="DE120"/>
  <c r="DF120"/>
  <c r="DG120"/>
  <c r="DH120"/>
  <c r="DI120"/>
  <c r="DJ120"/>
  <c r="DK120"/>
  <c r="A121"/>
  <c r="B121"/>
  <c r="C121"/>
  <c r="D121"/>
  <c r="E121"/>
  <c r="F121"/>
  <c r="G121"/>
  <c r="H121"/>
  <c r="I121"/>
  <c r="J121"/>
  <c r="K121"/>
  <c r="L121"/>
  <c r="M121"/>
  <c r="N121"/>
  <c r="O121"/>
  <c r="P121"/>
  <c r="R121"/>
  <c r="S121"/>
  <c r="T121"/>
  <c r="U121"/>
  <c r="V121"/>
  <c r="W121"/>
  <c r="X121"/>
  <c r="Y121"/>
  <c r="AA121"/>
  <c r="AB121"/>
  <c r="AC121"/>
  <c r="AD121"/>
  <c r="AE121"/>
  <c r="AF121"/>
  <c r="AH121"/>
  <c r="AI121"/>
  <c r="AK121"/>
  <c r="AN121"/>
  <c r="AO121"/>
  <c r="AP121"/>
  <c r="AQ121"/>
  <c r="AS121"/>
  <c r="AT121"/>
  <c r="AU121"/>
  <c r="AV121"/>
  <c r="AW121"/>
  <c r="AX121"/>
  <c r="AY121"/>
  <c r="AZ121"/>
  <c r="BA121"/>
  <c r="BB121"/>
  <c r="BD121"/>
  <c r="BE121"/>
  <c r="BF121"/>
  <c r="BG121"/>
  <c r="BH121"/>
  <c r="BI121"/>
  <c r="BJ121"/>
  <c r="BL121"/>
  <c r="BM121"/>
  <c r="BN121"/>
  <c r="BO121"/>
  <c r="BP121"/>
  <c r="BR121"/>
  <c r="BS121"/>
  <c r="BT121"/>
  <c r="BU121"/>
  <c r="BV121"/>
  <c r="BW121"/>
  <c r="BZ121"/>
  <c r="CA121"/>
  <c r="CB121"/>
  <c r="CC121"/>
  <c r="CD121"/>
  <c r="CE121"/>
  <c r="CF121"/>
  <c r="CG121"/>
  <c r="CH121"/>
  <c r="CI121"/>
  <c r="CJ121"/>
  <c r="CK121"/>
  <c r="CM121"/>
  <c r="CN121"/>
  <c r="CO121"/>
  <c r="CP121"/>
  <c r="CQ121"/>
  <c r="CR121"/>
  <c r="CS121"/>
  <c r="CT121"/>
  <c r="CU121"/>
  <c r="CV121"/>
  <c r="CW121"/>
  <c r="CX121"/>
  <c r="CZ121"/>
  <c r="DA121"/>
  <c r="DB121"/>
  <c r="DC121"/>
  <c r="DD121"/>
  <c r="DE121"/>
  <c r="DF121"/>
  <c r="DG121"/>
  <c r="DH121"/>
  <c r="DI121"/>
  <c r="DJ121"/>
  <c r="DK121"/>
  <c r="A122"/>
  <c r="B122"/>
  <c r="C122"/>
  <c r="D122"/>
  <c r="E122"/>
  <c r="F122"/>
  <c r="G122"/>
  <c r="H122"/>
  <c r="I122"/>
  <c r="J122"/>
  <c r="K122"/>
  <c r="L122"/>
  <c r="M122"/>
  <c r="N122"/>
  <c r="O122"/>
  <c r="P122"/>
  <c r="R122"/>
  <c r="S122"/>
  <c r="T122"/>
  <c r="U122"/>
  <c r="V122"/>
  <c r="W122"/>
  <c r="X122"/>
  <c r="Y122"/>
  <c r="AA122"/>
  <c r="AB122"/>
  <c r="AC122"/>
  <c r="AD122"/>
  <c r="AE122"/>
  <c r="AF122"/>
  <c r="AH122"/>
  <c r="AI122"/>
  <c r="AK122"/>
  <c r="AN122"/>
  <c r="AO122"/>
  <c r="AP122"/>
  <c r="AQ122"/>
  <c r="AS122"/>
  <c r="AT122"/>
  <c r="AU122"/>
  <c r="AV122"/>
  <c r="AW122"/>
  <c r="AX122"/>
  <c r="AY122"/>
  <c r="AZ122"/>
  <c r="BA122"/>
  <c r="BB122"/>
  <c r="BD122"/>
  <c r="BE122"/>
  <c r="BF122"/>
  <c r="BG122"/>
  <c r="BH122"/>
  <c r="BI122"/>
  <c r="BJ122"/>
  <c r="BL122"/>
  <c r="BM122"/>
  <c r="BN122"/>
  <c r="BO122"/>
  <c r="BP122"/>
  <c r="BR122"/>
  <c r="BS122"/>
  <c r="BT122"/>
  <c r="BU122"/>
  <c r="BV122"/>
  <c r="BW122"/>
  <c r="BZ122"/>
  <c r="CA122"/>
  <c r="CB122"/>
  <c r="CC122"/>
  <c r="CD122"/>
  <c r="CE122"/>
  <c r="CF122"/>
  <c r="CG122"/>
  <c r="CH122"/>
  <c r="CI122"/>
  <c r="CJ122"/>
  <c r="CK122"/>
  <c r="CM122"/>
  <c r="CN122"/>
  <c r="CO122"/>
  <c r="CP122"/>
  <c r="CQ122"/>
  <c r="CR122"/>
  <c r="CS122"/>
  <c r="CT122"/>
  <c r="CU122"/>
  <c r="CV122"/>
  <c r="CW122"/>
  <c r="CX122"/>
  <c r="CZ122"/>
  <c r="DA122"/>
  <c r="DB122"/>
  <c r="DC122"/>
  <c r="DD122"/>
  <c r="DE122"/>
  <c r="DF122"/>
  <c r="DG122"/>
  <c r="DH122"/>
  <c r="DI122"/>
  <c r="DJ122"/>
  <c r="DK122"/>
  <c r="A123"/>
  <c r="B123"/>
  <c r="C123"/>
  <c r="D123"/>
  <c r="E123"/>
  <c r="F123"/>
  <c r="G123"/>
  <c r="H123"/>
  <c r="I123"/>
  <c r="J123"/>
  <c r="K123"/>
  <c r="L123"/>
  <c r="M123"/>
  <c r="N123"/>
  <c r="O123"/>
  <c r="P123"/>
  <c r="R123"/>
  <c r="S123"/>
  <c r="T123"/>
  <c r="U123"/>
  <c r="V123"/>
  <c r="W123"/>
  <c r="X123"/>
  <c r="Y123"/>
  <c r="AA123"/>
  <c r="AB123"/>
  <c r="AC123"/>
  <c r="AD123"/>
  <c r="AE123"/>
  <c r="AF123"/>
  <c r="AH123"/>
  <c r="AI123"/>
  <c r="AK123"/>
  <c r="AN123"/>
  <c r="AO123"/>
  <c r="AP123"/>
  <c r="AQ123"/>
  <c r="AS123"/>
  <c r="AT123"/>
  <c r="AU123"/>
  <c r="AV123"/>
  <c r="AW123"/>
  <c r="AX123"/>
  <c r="AY123"/>
  <c r="AZ123"/>
  <c r="BA123"/>
  <c r="BB123"/>
  <c r="BD123"/>
  <c r="BE123"/>
  <c r="BF123"/>
  <c r="BG123"/>
  <c r="BH123"/>
  <c r="BI123"/>
  <c r="BJ123"/>
  <c r="BL123"/>
  <c r="BM123"/>
  <c r="BN123"/>
  <c r="BO123"/>
  <c r="BP123"/>
  <c r="BR123"/>
  <c r="BS123"/>
  <c r="BT123"/>
  <c r="BU123"/>
  <c r="BV123"/>
  <c r="BW123"/>
  <c r="BZ123"/>
  <c r="CA123"/>
  <c r="CB123"/>
  <c r="CC123"/>
  <c r="CD123"/>
  <c r="CE123"/>
  <c r="CF123"/>
  <c r="CG123"/>
  <c r="CH123"/>
  <c r="CI123"/>
  <c r="CJ123"/>
  <c r="CK123"/>
  <c r="CM123"/>
  <c r="CN123"/>
  <c r="CO123"/>
  <c r="CP123"/>
  <c r="CQ123"/>
  <c r="CR123"/>
  <c r="CS123"/>
  <c r="CT123"/>
  <c r="CU123"/>
  <c r="CV123"/>
  <c r="CW123"/>
  <c r="CX123"/>
  <c r="CZ123"/>
  <c r="DA123"/>
  <c r="DB123"/>
  <c r="DC123"/>
  <c r="DD123"/>
  <c r="DE123"/>
  <c r="DF123"/>
  <c r="DG123"/>
  <c r="DH123"/>
  <c r="DI123"/>
  <c r="DJ123"/>
  <c r="DK123"/>
  <c r="A124"/>
  <c r="B124"/>
  <c r="C124"/>
  <c r="D124"/>
  <c r="E124"/>
  <c r="F124"/>
  <c r="G124"/>
  <c r="H124"/>
  <c r="I124"/>
  <c r="J124"/>
  <c r="K124"/>
  <c r="L124"/>
  <c r="M124"/>
  <c r="N124"/>
  <c r="O124"/>
  <c r="P124"/>
  <c r="R124"/>
  <c r="S124"/>
  <c r="T124"/>
  <c r="U124"/>
  <c r="V124"/>
  <c r="W124"/>
  <c r="X124"/>
  <c r="Y124"/>
  <c r="AA124"/>
  <c r="AB124"/>
  <c r="AC124"/>
  <c r="AD124"/>
  <c r="AE124"/>
  <c r="AF124"/>
  <c r="AH124"/>
  <c r="AI124"/>
  <c r="AJ124"/>
  <c r="AK124"/>
  <c r="AN124"/>
  <c r="AO124"/>
  <c r="AP124"/>
  <c r="AQ124"/>
  <c r="AS124"/>
  <c r="AT124"/>
  <c r="AU124"/>
  <c r="AV124"/>
  <c r="AW124"/>
  <c r="AX124"/>
  <c r="AY124"/>
  <c r="AZ124"/>
  <c r="BA124"/>
  <c r="BB124"/>
  <c r="BD124"/>
  <c r="BE124"/>
  <c r="BF124"/>
  <c r="BG124"/>
  <c r="BH124"/>
  <c r="BI124"/>
  <c r="BJ124"/>
  <c r="BL124"/>
  <c r="BM124"/>
  <c r="BN124"/>
  <c r="BO124"/>
  <c r="BP124"/>
  <c r="BR124"/>
  <c r="BS124"/>
  <c r="BT124"/>
  <c r="BU124"/>
  <c r="BV124"/>
  <c r="BW124"/>
  <c r="BZ124"/>
  <c r="CA124"/>
  <c r="CB124"/>
  <c r="CC124"/>
  <c r="CD124"/>
  <c r="CE124"/>
  <c r="CF124"/>
  <c r="CG124"/>
  <c r="CH124"/>
  <c r="CI124"/>
  <c r="CJ124"/>
  <c r="CK124"/>
  <c r="CM124"/>
  <c r="CN124"/>
  <c r="CO124"/>
  <c r="CP124"/>
  <c r="CQ124"/>
  <c r="CR124"/>
  <c r="CS124"/>
  <c r="CT124"/>
  <c r="CU124"/>
  <c r="CV124"/>
  <c r="CW124"/>
  <c r="CX124"/>
  <c r="CZ124"/>
  <c r="DA124"/>
  <c r="DB124"/>
  <c r="DC124"/>
  <c r="DD124"/>
  <c r="DE124"/>
  <c r="DF124"/>
  <c r="DG124"/>
  <c r="DH124"/>
  <c r="DI124"/>
  <c r="DJ124"/>
  <c r="DK124"/>
  <c r="A125"/>
  <c r="B125"/>
  <c r="C125"/>
  <c r="D125"/>
  <c r="E125"/>
  <c r="F125"/>
  <c r="G125"/>
  <c r="H125"/>
  <c r="I125"/>
  <c r="J125"/>
  <c r="K125"/>
  <c r="L125"/>
  <c r="M125"/>
  <c r="N125"/>
  <c r="O125"/>
  <c r="P125"/>
  <c r="R125"/>
  <c r="S125"/>
  <c r="T125"/>
  <c r="U125"/>
  <c r="V125"/>
  <c r="W125"/>
  <c r="X125"/>
  <c r="Y125"/>
  <c r="AA125"/>
  <c r="AB125"/>
  <c r="AC125"/>
  <c r="AD125"/>
  <c r="AE125"/>
  <c r="AF125"/>
  <c r="AH125"/>
  <c r="AI125"/>
  <c r="AJ125"/>
  <c r="AK125"/>
  <c r="AN125"/>
  <c r="AO125"/>
  <c r="AP125"/>
  <c r="AQ125"/>
  <c r="AS125"/>
  <c r="AT125"/>
  <c r="AU125"/>
  <c r="AV125"/>
  <c r="AW125"/>
  <c r="AX125"/>
  <c r="AY125"/>
  <c r="AZ125"/>
  <c r="BA125"/>
  <c r="BB125"/>
  <c r="BD125"/>
  <c r="BE125"/>
  <c r="BF125"/>
  <c r="BG125"/>
  <c r="BH125"/>
  <c r="BI125"/>
  <c r="BJ125"/>
  <c r="BL125"/>
  <c r="BM125"/>
  <c r="BN125"/>
  <c r="BO125"/>
  <c r="BP125"/>
  <c r="BR125"/>
  <c r="BS125"/>
  <c r="BT125"/>
  <c r="BU125"/>
  <c r="BV125"/>
  <c r="BW125"/>
  <c r="BZ125"/>
  <c r="CA125"/>
  <c r="CB125"/>
  <c r="CC125"/>
  <c r="CD125"/>
  <c r="CE125"/>
  <c r="CF125"/>
  <c r="CG125"/>
  <c r="CH125"/>
  <c r="CI125"/>
  <c r="CJ125"/>
  <c r="CK125"/>
  <c r="CM125"/>
  <c r="CN125"/>
  <c r="CO125"/>
  <c r="CP125"/>
  <c r="CQ125"/>
  <c r="CR125"/>
  <c r="CS125"/>
  <c r="CT125"/>
  <c r="CU125"/>
  <c r="CV125"/>
  <c r="CW125"/>
  <c r="CX125"/>
  <c r="CZ125"/>
  <c r="DA125"/>
  <c r="DB125"/>
  <c r="DC125"/>
  <c r="DD125"/>
  <c r="DE125"/>
  <c r="DF125"/>
  <c r="DG125"/>
  <c r="DH125"/>
  <c r="DI125"/>
  <c r="DJ125"/>
  <c r="DK125"/>
  <c r="DL125"/>
  <c r="A126"/>
  <c r="B126"/>
  <c r="C126"/>
  <c r="D126"/>
  <c r="E126"/>
  <c r="F126"/>
  <c r="G126"/>
  <c r="H126"/>
  <c r="I126"/>
  <c r="J126"/>
  <c r="K126"/>
  <c r="L126"/>
  <c r="M126"/>
  <c r="N126"/>
  <c r="O126"/>
  <c r="P126"/>
  <c r="R126"/>
  <c r="S126"/>
  <c r="T126"/>
  <c r="U126"/>
  <c r="V126"/>
  <c r="W126"/>
  <c r="X126"/>
  <c r="Y126"/>
  <c r="AA126"/>
  <c r="AB126"/>
  <c r="AC126"/>
  <c r="AD126"/>
  <c r="AE126"/>
  <c r="AF126"/>
  <c r="AH126"/>
  <c r="AI126"/>
  <c r="AK126"/>
  <c r="AM126"/>
  <c r="AN126"/>
  <c r="AO126"/>
  <c r="AP126"/>
  <c r="AQ126"/>
  <c r="AS126"/>
  <c r="AT126"/>
  <c r="AU126"/>
  <c r="AV126"/>
  <c r="AW126"/>
  <c r="AX126"/>
  <c r="AY126"/>
  <c r="AZ126"/>
  <c r="BA126"/>
  <c r="BB126"/>
  <c r="BD126"/>
  <c r="BE126"/>
  <c r="BF126"/>
  <c r="BG126"/>
  <c r="BH126"/>
  <c r="BI126"/>
  <c r="BJ126"/>
  <c r="BL126"/>
  <c r="BM126"/>
  <c r="BN126"/>
  <c r="BO126"/>
  <c r="BP126"/>
  <c r="BR126"/>
  <c r="BS126"/>
  <c r="BT126"/>
  <c r="BU126"/>
  <c r="BV126"/>
  <c r="BW126"/>
  <c r="BZ126"/>
  <c r="CA126"/>
  <c r="CB126"/>
  <c r="CC126"/>
  <c r="CD126"/>
  <c r="CE126"/>
  <c r="CF126"/>
  <c r="CG126"/>
  <c r="CH126"/>
  <c r="CI126"/>
  <c r="CJ126"/>
  <c r="CK126"/>
  <c r="CM126"/>
  <c r="CN126"/>
  <c r="CO126"/>
  <c r="CP126"/>
  <c r="CQ126"/>
  <c r="CR126"/>
  <c r="CS126"/>
  <c r="CT126"/>
  <c r="CU126"/>
  <c r="CV126"/>
  <c r="CW126"/>
  <c r="CX126"/>
  <c r="CZ126"/>
  <c r="DA126"/>
  <c r="DB126"/>
  <c r="DC126"/>
  <c r="DD126"/>
  <c r="DE126"/>
  <c r="DF126"/>
  <c r="DG126"/>
  <c r="DH126"/>
  <c r="DI126"/>
  <c r="DJ126"/>
  <c r="DK126"/>
  <c r="A127"/>
  <c r="B127"/>
  <c r="C127"/>
  <c r="D127"/>
  <c r="E127"/>
  <c r="F127"/>
  <c r="G127"/>
  <c r="H127"/>
  <c r="I127"/>
  <c r="J127"/>
  <c r="K127"/>
  <c r="L127"/>
  <c r="M127"/>
  <c r="N127"/>
  <c r="O127"/>
  <c r="P127"/>
  <c r="R127"/>
  <c r="S127"/>
  <c r="T127"/>
  <c r="U127"/>
  <c r="V127"/>
  <c r="W127"/>
  <c r="X127"/>
  <c r="Y127"/>
  <c r="AA127"/>
  <c r="AB127"/>
  <c r="AC127"/>
  <c r="AD127"/>
  <c r="AE127"/>
  <c r="AF127"/>
  <c r="AH127"/>
  <c r="AI127"/>
  <c r="AK127"/>
  <c r="AN127"/>
  <c r="AO127"/>
  <c r="AP127"/>
  <c r="AQ127"/>
  <c r="AS127"/>
  <c r="AT127"/>
  <c r="AU127"/>
  <c r="AV127"/>
  <c r="AW127"/>
  <c r="AX127"/>
  <c r="AY127"/>
  <c r="AZ127"/>
  <c r="BA127"/>
  <c r="BB127"/>
  <c r="BD127"/>
  <c r="BE127"/>
  <c r="BF127"/>
  <c r="BG127"/>
  <c r="BH127"/>
  <c r="BI127"/>
  <c r="BJ127"/>
  <c r="BL127"/>
  <c r="BM127"/>
  <c r="BN127"/>
  <c r="BO127"/>
  <c r="BP127"/>
  <c r="BR127"/>
  <c r="BS127"/>
  <c r="BT127"/>
  <c r="BU127"/>
  <c r="BV127"/>
  <c r="BW127"/>
  <c r="BZ127"/>
  <c r="CA127"/>
  <c r="CB127"/>
  <c r="CC127"/>
  <c r="CD127"/>
  <c r="CE127"/>
  <c r="CF127"/>
  <c r="CG127"/>
  <c r="CH127"/>
  <c r="CI127"/>
  <c r="CJ127"/>
  <c r="CK127"/>
  <c r="CM127"/>
  <c r="CN127"/>
  <c r="CO127"/>
  <c r="CP127"/>
  <c r="CQ127"/>
  <c r="CR127"/>
  <c r="CS127"/>
  <c r="CT127"/>
  <c r="CU127"/>
  <c r="CV127"/>
  <c r="CW127"/>
  <c r="CX127"/>
  <c r="CZ127"/>
  <c r="DA127"/>
  <c r="DB127"/>
  <c r="DC127"/>
  <c r="DD127"/>
  <c r="DE127"/>
  <c r="DF127"/>
  <c r="DG127"/>
  <c r="DH127"/>
  <c r="DI127"/>
  <c r="DJ127"/>
  <c r="DK127"/>
  <c r="A128"/>
  <c r="B128"/>
  <c r="C128"/>
  <c r="D128"/>
  <c r="E128"/>
  <c r="F128"/>
  <c r="G128"/>
  <c r="H128"/>
  <c r="I128"/>
  <c r="J128"/>
  <c r="K128"/>
  <c r="L128"/>
  <c r="M128"/>
  <c r="N128"/>
  <c r="O128"/>
  <c r="P128"/>
  <c r="R128"/>
  <c r="S128"/>
  <c r="T128"/>
  <c r="U128"/>
  <c r="V128"/>
  <c r="W128"/>
  <c r="X128"/>
  <c r="Y128"/>
  <c r="AA128"/>
  <c r="AB128"/>
  <c r="AC128"/>
  <c r="AD128"/>
  <c r="AE128"/>
  <c r="AF128"/>
  <c r="AH128"/>
  <c r="AI128"/>
  <c r="AK128"/>
  <c r="AN128"/>
  <c r="AO128"/>
  <c r="AP128"/>
  <c r="AQ128"/>
  <c r="AS128"/>
  <c r="AT128"/>
  <c r="AU128"/>
  <c r="AV128"/>
  <c r="AW128"/>
  <c r="AX128"/>
  <c r="AY128"/>
  <c r="AZ128"/>
  <c r="BA128"/>
  <c r="BB128"/>
  <c r="BD128"/>
  <c r="BE128"/>
  <c r="BF128"/>
  <c r="BG128"/>
  <c r="BH128"/>
  <c r="BI128"/>
  <c r="BJ128"/>
  <c r="BL128"/>
  <c r="BM128"/>
  <c r="BN128"/>
  <c r="BO128"/>
  <c r="BP128"/>
  <c r="BR128"/>
  <c r="BS128"/>
  <c r="BT128"/>
  <c r="BU128"/>
  <c r="BV128"/>
  <c r="BW128"/>
  <c r="BZ128"/>
  <c r="CA128"/>
  <c r="CB128"/>
  <c r="CC128"/>
  <c r="CD128"/>
  <c r="CE128"/>
  <c r="CF128"/>
  <c r="CG128"/>
  <c r="CH128"/>
  <c r="CI128"/>
  <c r="CJ128"/>
  <c r="CK128"/>
  <c r="CM128"/>
  <c r="CN128"/>
  <c r="CO128"/>
  <c r="CP128"/>
  <c r="CQ128"/>
  <c r="CR128"/>
  <c r="CS128"/>
  <c r="CT128"/>
  <c r="CU128"/>
  <c r="CV128"/>
  <c r="CW128"/>
  <c r="CX128"/>
  <c r="CZ128"/>
  <c r="DA128"/>
  <c r="DB128"/>
  <c r="DC128"/>
  <c r="DD128"/>
  <c r="DE128"/>
  <c r="DF128"/>
  <c r="DG128"/>
  <c r="DH128"/>
  <c r="DI128"/>
  <c r="DJ128"/>
  <c r="DK128"/>
  <c r="A129"/>
  <c r="B129"/>
  <c r="C129"/>
  <c r="D129"/>
  <c r="E129"/>
  <c r="F129"/>
  <c r="G129"/>
  <c r="H129"/>
  <c r="I129"/>
  <c r="J129"/>
  <c r="K129"/>
  <c r="L129"/>
  <c r="M129"/>
  <c r="N129"/>
  <c r="O129"/>
  <c r="P129"/>
  <c r="R129"/>
  <c r="S129"/>
  <c r="T129"/>
  <c r="U129"/>
  <c r="V129"/>
  <c r="W129"/>
  <c r="X129"/>
  <c r="Y129"/>
  <c r="AA129"/>
  <c r="AB129"/>
  <c r="AC129"/>
  <c r="AD129"/>
  <c r="AE129"/>
  <c r="AF129"/>
  <c r="AH129"/>
  <c r="AI129"/>
  <c r="AK129"/>
  <c r="AN129"/>
  <c r="AO129"/>
  <c r="AP129"/>
  <c r="AQ129"/>
  <c r="AS129"/>
  <c r="AT129"/>
  <c r="AU129"/>
  <c r="AV129"/>
  <c r="AW129"/>
  <c r="AX129"/>
  <c r="AY129"/>
  <c r="AZ129"/>
  <c r="BA129"/>
  <c r="BB129"/>
  <c r="BC129"/>
  <c r="BD129"/>
  <c r="BE129"/>
  <c r="BF129"/>
  <c r="BG129"/>
  <c r="BH129"/>
  <c r="BI129"/>
  <c r="BJ129"/>
  <c r="BL129"/>
  <c r="BM129"/>
  <c r="BN129"/>
  <c r="BO129"/>
  <c r="BP129"/>
  <c r="BR129"/>
  <c r="BS129"/>
  <c r="BT129"/>
  <c r="BU129"/>
  <c r="BV129"/>
  <c r="BW129"/>
  <c r="BZ129"/>
  <c r="CA129"/>
  <c r="CB129"/>
  <c r="CC129"/>
  <c r="CD129"/>
  <c r="CE129"/>
  <c r="CF129"/>
  <c r="CG129"/>
  <c r="CH129"/>
  <c r="CI129"/>
  <c r="CJ129"/>
  <c r="CK129"/>
  <c r="CM129"/>
  <c r="CN129"/>
  <c r="CO129"/>
  <c r="CP129"/>
  <c r="CQ129"/>
  <c r="CR129"/>
  <c r="CS129"/>
  <c r="CT129"/>
  <c r="CU129"/>
  <c r="CV129"/>
  <c r="CW129"/>
  <c r="CX129"/>
  <c r="CY129"/>
  <c r="CZ129"/>
  <c r="DA129"/>
  <c r="DB129"/>
  <c r="DC129"/>
  <c r="DD129"/>
  <c r="DE129"/>
  <c r="DF129"/>
  <c r="DG129"/>
  <c r="DH129"/>
  <c r="DI129"/>
  <c r="DJ129"/>
  <c r="DK129"/>
  <c r="DL129"/>
  <c r="A130"/>
  <c r="B130"/>
  <c r="C130"/>
  <c r="D130"/>
  <c r="E130"/>
  <c r="F130"/>
  <c r="G130"/>
  <c r="H130"/>
  <c r="I130"/>
  <c r="J130"/>
  <c r="K130"/>
  <c r="L130"/>
  <c r="M130"/>
  <c r="N130"/>
  <c r="O130"/>
  <c r="P130"/>
  <c r="R130"/>
  <c r="S130"/>
  <c r="T130"/>
  <c r="U130"/>
  <c r="V130"/>
  <c r="W130"/>
  <c r="X130"/>
  <c r="Y130"/>
  <c r="AA130"/>
  <c r="AB130"/>
  <c r="AC130"/>
  <c r="AD130"/>
  <c r="AE130"/>
  <c r="AF130"/>
  <c r="AH130"/>
  <c r="AI130"/>
  <c r="AK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Z130"/>
  <c r="CA130"/>
  <c r="CB130"/>
  <c r="CC130"/>
  <c r="CD130"/>
  <c r="CE130"/>
  <c r="CF130"/>
  <c r="CG130"/>
  <c r="CH130"/>
  <c r="CI130"/>
  <c r="CJ130"/>
  <c r="CK130"/>
  <c r="CM130"/>
  <c r="CN130"/>
  <c r="CO130"/>
  <c r="CP130"/>
  <c r="CQ130"/>
  <c r="CR130"/>
  <c r="CS130"/>
  <c r="CT130"/>
  <c r="CU130"/>
  <c r="CV130"/>
  <c r="CW130"/>
  <c r="CX130"/>
  <c r="CY130"/>
  <c r="CZ130"/>
  <c r="DA130"/>
  <c r="DB130"/>
  <c r="DC130"/>
  <c r="DD130"/>
  <c r="DE130"/>
  <c r="DF130"/>
  <c r="DG130"/>
  <c r="DH130"/>
  <c r="DI130"/>
  <c r="DJ130"/>
  <c r="DK130"/>
  <c r="DL130"/>
  <c r="A131"/>
  <c r="B131"/>
  <c r="C131"/>
  <c r="D131"/>
  <c r="E131"/>
  <c r="F131"/>
  <c r="G131"/>
  <c r="H131"/>
  <c r="I131"/>
  <c r="J131"/>
  <c r="K131"/>
  <c r="L131"/>
  <c r="M131"/>
  <c r="N131"/>
  <c r="O131"/>
  <c r="P131"/>
  <c r="R131"/>
  <c r="S131"/>
  <c r="T131"/>
  <c r="U131"/>
  <c r="V131"/>
  <c r="W131"/>
  <c r="X131"/>
  <c r="Y131"/>
  <c r="AA131"/>
  <c r="AB131"/>
  <c r="AC131"/>
  <c r="AD131"/>
  <c r="AE131"/>
  <c r="AF131"/>
  <c r="AH131"/>
  <c r="AI131"/>
  <c r="AK131"/>
  <c r="AN131"/>
  <c r="AO131"/>
  <c r="AP131"/>
  <c r="AQ131"/>
  <c r="AS131"/>
  <c r="AT131"/>
  <c r="AU131"/>
  <c r="AV131"/>
  <c r="AW131"/>
  <c r="AX131"/>
  <c r="AY131"/>
  <c r="AZ131"/>
  <c r="BA131"/>
  <c r="BB131"/>
  <c r="BD131"/>
  <c r="BE131"/>
  <c r="BF131"/>
  <c r="BG131"/>
  <c r="BH131"/>
  <c r="BI131"/>
  <c r="BJ131"/>
  <c r="BL131"/>
  <c r="BM131"/>
  <c r="BN131"/>
  <c r="BO131"/>
  <c r="BP131"/>
  <c r="BR131"/>
  <c r="BS131"/>
  <c r="BT131"/>
  <c r="BU131"/>
  <c r="BV131"/>
  <c r="BW131"/>
  <c r="BZ131"/>
  <c r="CA131"/>
  <c r="CB131"/>
  <c r="CC131"/>
  <c r="CD131"/>
  <c r="CE131"/>
  <c r="CF131"/>
  <c r="CG131"/>
  <c r="CH131"/>
  <c r="CI131"/>
  <c r="CJ131"/>
  <c r="CK131"/>
  <c r="CM131"/>
  <c r="CN131"/>
  <c r="CO131"/>
  <c r="CP131"/>
  <c r="CQ131"/>
  <c r="CR131"/>
  <c r="CS131"/>
  <c r="CT131"/>
  <c r="CU131"/>
  <c r="CV131"/>
  <c r="CW131"/>
  <c r="CX131"/>
  <c r="CY131"/>
  <c r="CZ131"/>
  <c r="DA131"/>
  <c r="DB131"/>
  <c r="DC131"/>
  <c r="DD131"/>
  <c r="DE131"/>
  <c r="DF131"/>
  <c r="DG131"/>
  <c r="DH131"/>
  <c r="DI131"/>
  <c r="DJ131"/>
  <c r="DK131"/>
  <c r="DL131"/>
  <c r="A132"/>
  <c r="B132"/>
  <c r="C132"/>
  <c r="D132"/>
  <c r="E132"/>
  <c r="F132"/>
  <c r="G132"/>
  <c r="H132"/>
  <c r="I132"/>
  <c r="J132"/>
  <c r="K132"/>
  <c r="L132"/>
  <c r="M132"/>
  <c r="N132"/>
  <c r="O132"/>
  <c r="P132"/>
  <c r="R132"/>
  <c r="S132"/>
  <c r="T132"/>
  <c r="U132"/>
  <c r="V132"/>
  <c r="W132"/>
  <c r="X132"/>
  <c r="Y132"/>
  <c r="AA132"/>
  <c r="AB132"/>
  <c r="AC132"/>
  <c r="AD132"/>
  <c r="AE132"/>
  <c r="AF132"/>
  <c r="AH132"/>
  <c r="AI132"/>
  <c r="AK132"/>
  <c r="AN132"/>
  <c r="AO132"/>
  <c r="AP132"/>
  <c r="AQ132"/>
  <c r="AS132"/>
  <c r="AT132"/>
  <c r="AU132"/>
  <c r="AV132"/>
  <c r="AW132"/>
  <c r="AX132"/>
  <c r="AY132"/>
  <c r="AZ132"/>
  <c r="BA132"/>
  <c r="BB132"/>
  <c r="BD132"/>
  <c r="BE132"/>
  <c r="BF132"/>
  <c r="BG132"/>
  <c r="BH132"/>
  <c r="BI132"/>
  <c r="BJ132"/>
  <c r="BL132"/>
  <c r="BM132"/>
  <c r="BN132"/>
  <c r="BO132"/>
  <c r="BP132"/>
  <c r="BR132"/>
  <c r="BS132"/>
  <c r="BT132"/>
  <c r="BU132"/>
  <c r="BV132"/>
  <c r="BW132"/>
  <c r="BZ132"/>
  <c r="CA132"/>
  <c r="CB132"/>
  <c r="CC132"/>
  <c r="CD132"/>
  <c r="CE132"/>
  <c r="CF132"/>
  <c r="CG132"/>
  <c r="CH132"/>
  <c r="CI132"/>
  <c r="CJ132"/>
  <c r="CK132"/>
  <c r="CM132"/>
  <c r="CN132"/>
  <c r="CO132"/>
  <c r="CP132"/>
  <c r="CQ132"/>
  <c r="CR132"/>
  <c r="CS132"/>
  <c r="CT132"/>
  <c r="CU132"/>
  <c r="CV132"/>
  <c r="CW132"/>
  <c r="CX132"/>
  <c r="CY132"/>
  <c r="CZ132"/>
  <c r="DA132"/>
  <c r="DB132"/>
  <c r="DC132"/>
  <c r="DD132"/>
  <c r="DE132"/>
  <c r="DF132"/>
  <c r="DG132"/>
  <c r="DH132"/>
  <c r="DI132"/>
  <c r="DJ132"/>
  <c r="DK132"/>
  <c r="DL132"/>
  <c r="A133"/>
  <c r="B133"/>
  <c r="C133"/>
  <c r="D133"/>
  <c r="E133"/>
  <c r="F133"/>
  <c r="G133"/>
  <c r="J133"/>
  <c r="K133"/>
  <c r="L133"/>
  <c r="M133"/>
  <c r="N133"/>
  <c r="O133"/>
  <c r="P133"/>
  <c r="R133"/>
  <c r="S133"/>
  <c r="U133"/>
  <c r="V133"/>
  <c r="W133"/>
  <c r="X133"/>
  <c r="Y133"/>
  <c r="AC133"/>
  <c r="AD133"/>
  <c r="AE133"/>
  <c r="AH133"/>
  <c r="AI133"/>
  <c r="AJ133"/>
  <c r="AK133"/>
  <c r="AM133"/>
  <c r="AN133"/>
  <c r="AO133"/>
  <c r="AP133"/>
  <c r="AQ133"/>
  <c r="BB133"/>
  <c r="BD133"/>
  <c r="BE133"/>
  <c r="BF133"/>
  <c r="BG133"/>
  <c r="BH133"/>
  <c r="BI133"/>
  <c r="BJ133"/>
  <c r="BL133"/>
  <c r="BM133"/>
  <c r="BN133"/>
  <c r="BO133"/>
  <c r="BP133"/>
  <c r="BR133"/>
  <c r="BS133"/>
  <c r="BT133"/>
  <c r="BU133"/>
  <c r="BV133"/>
  <c r="BW133"/>
  <c r="CM133"/>
  <c r="CN133"/>
  <c r="CO133"/>
  <c r="CP133"/>
  <c r="CQ133"/>
  <c r="CR133"/>
  <c r="CS133"/>
  <c r="CT133"/>
  <c r="CU133"/>
  <c r="CV133"/>
  <c r="CW133"/>
  <c r="CX133"/>
  <c r="CZ133"/>
  <c r="DA133"/>
  <c r="DB133"/>
  <c r="DC133"/>
  <c r="DD133"/>
  <c r="DE133"/>
  <c r="DF133"/>
  <c r="DG133"/>
  <c r="DH133"/>
  <c r="DI133"/>
  <c r="DJ133"/>
  <c r="DK133"/>
  <c r="A134"/>
  <c r="B134"/>
  <c r="C134"/>
  <c r="D134"/>
  <c r="E134"/>
  <c r="F134"/>
  <c r="G134"/>
  <c r="I134"/>
  <c r="J134"/>
  <c r="K134"/>
  <c r="L134"/>
  <c r="M134"/>
  <c r="N134"/>
  <c r="O134"/>
  <c r="P134"/>
  <c r="R134"/>
  <c r="S134"/>
  <c r="U134"/>
  <c r="V134"/>
  <c r="W134"/>
  <c r="X134"/>
  <c r="Y134"/>
  <c r="AA134"/>
  <c r="AC134"/>
  <c r="AD134"/>
  <c r="AE134"/>
  <c r="AF134"/>
  <c r="AH134"/>
  <c r="AI134"/>
  <c r="AJ134"/>
  <c r="AK134"/>
  <c r="AM134"/>
  <c r="AN134"/>
  <c r="AO134"/>
  <c r="AP134"/>
  <c r="AQ134"/>
  <c r="AS134"/>
  <c r="AT134"/>
  <c r="AU134"/>
  <c r="AV134"/>
  <c r="AW134"/>
  <c r="AX134"/>
  <c r="AY134"/>
  <c r="AZ134"/>
  <c r="BA134"/>
  <c r="BB134"/>
  <c r="BD134"/>
  <c r="BE134"/>
  <c r="BF134"/>
  <c r="BG134"/>
  <c r="BH134"/>
  <c r="BI134"/>
  <c r="BJ134"/>
  <c r="BL134"/>
  <c r="BM134"/>
  <c r="BN134"/>
  <c r="BO134"/>
  <c r="BP134"/>
  <c r="BR134"/>
  <c r="BS134"/>
  <c r="BT134"/>
  <c r="BU134"/>
  <c r="BV134"/>
  <c r="BW134"/>
  <c r="CM134"/>
  <c r="CN134"/>
  <c r="CO134"/>
  <c r="CP134"/>
  <c r="CQ134"/>
  <c r="CR134"/>
  <c r="CS134"/>
  <c r="CT134"/>
  <c r="CU134"/>
  <c r="CV134"/>
  <c r="CW134"/>
  <c r="CX134"/>
  <c r="CZ134"/>
  <c r="DA134"/>
  <c r="DB134"/>
  <c r="DC134"/>
  <c r="DD134"/>
  <c r="DE134"/>
  <c r="DF134"/>
  <c r="DG134"/>
  <c r="DH134"/>
  <c r="DI134"/>
  <c r="DJ134"/>
  <c r="DK134"/>
  <c r="A135"/>
  <c r="B135"/>
  <c r="C135"/>
  <c r="D135"/>
  <c r="E135"/>
  <c r="F135"/>
  <c r="G135"/>
  <c r="I135"/>
  <c r="J135"/>
  <c r="K135"/>
  <c r="L135"/>
  <c r="M135"/>
  <c r="N135"/>
  <c r="O135"/>
  <c r="P135"/>
  <c r="R135"/>
  <c r="S135"/>
  <c r="U135"/>
  <c r="V135"/>
  <c r="W135"/>
  <c r="X135"/>
  <c r="Y135"/>
  <c r="AA135"/>
  <c r="AB135"/>
  <c r="AC135"/>
  <c r="AD135"/>
  <c r="AE135"/>
  <c r="AF135"/>
  <c r="AH135"/>
  <c r="AI135"/>
  <c r="AJ135"/>
  <c r="AK135"/>
  <c r="AM135"/>
  <c r="AN135"/>
  <c r="AO135"/>
  <c r="AP135"/>
  <c r="AQ135"/>
  <c r="BB135"/>
  <c r="BD135"/>
  <c r="BE135"/>
  <c r="BF135"/>
  <c r="BG135"/>
  <c r="BH135"/>
  <c r="BI135"/>
  <c r="BJ135"/>
  <c r="BL135"/>
  <c r="BM135"/>
  <c r="BN135"/>
  <c r="BO135"/>
  <c r="BP135"/>
  <c r="BR135"/>
  <c r="BS135"/>
  <c r="BT135"/>
  <c r="BU135"/>
  <c r="BV135"/>
  <c r="BW135"/>
  <c r="CM135"/>
  <c r="CN135"/>
  <c r="CO135"/>
  <c r="CP135"/>
  <c r="CQ135"/>
  <c r="CR135"/>
  <c r="CS135"/>
  <c r="CT135"/>
  <c r="CU135"/>
  <c r="CV135"/>
  <c r="CW135"/>
  <c r="CX135"/>
  <c r="CZ135"/>
  <c r="DA135"/>
  <c r="DB135"/>
  <c r="DC135"/>
  <c r="DD135"/>
  <c r="DE135"/>
  <c r="DF135"/>
  <c r="DG135"/>
  <c r="DH135"/>
  <c r="DI135"/>
  <c r="DJ135"/>
  <c r="DK135"/>
  <c r="A136"/>
  <c r="B136"/>
  <c r="C136"/>
  <c r="D136"/>
  <c r="E136"/>
  <c r="F136"/>
  <c r="G136"/>
  <c r="I136"/>
  <c r="J136"/>
  <c r="K136"/>
  <c r="L136"/>
  <c r="M136"/>
  <c r="N136"/>
  <c r="O136"/>
  <c r="P136"/>
  <c r="R136"/>
  <c r="S136"/>
  <c r="U136"/>
  <c r="V136"/>
  <c r="W136"/>
  <c r="X136"/>
  <c r="Y136"/>
  <c r="AA136"/>
  <c r="AC136"/>
  <c r="AD136"/>
  <c r="AE136"/>
  <c r="AF136"/>
  <c r="AH136"/>
  <c r="AI136"/>
  <c r="AJ136"/>
  <c r="AK136"/>
  <c r="AM136"/>
  <c r="AN136"/>
  <c r="AO136"/>
  <c r="AP136"/>
  <c r="AQ136"/>
  <c r="AR136"/>
  <c r="BB136"/>
  <c r="BD136"/>
  <c r="BE136"/>
  <c r="BF136"/>
  <c r="BG136"/>
  <c r="BH136"/>
  <c r="BI136"/>
  <c r="BJ136"/>
  <c r="BK136"/>
  <c r="BL136"/>
  <c r="BM136"/>
  <c r="BN136"/>
  <c r="BO136"/>
  <c r="BP136"/>
  <c r="BQ136"/>
  <c r="BR136"/>
  <c r="BS136"/>
  <c r="BT136"/>
  <c r="BU136"/>
  <c r="BV136"/>
  <c r="BW136"/>
  <c r="BX136"/>
  <c r="CM136"/>
  <c r="CN136"/>
  <c r="CO136"/>
  <c r="CP136"/>
  <c r="CQ136"/>
  <c r="CR136"/>
  <c r="CS136"/>
  <c r="CT136"/>
  <c r="CU136"/>
  <c r="CV136"/>
  <c r="CW136"/>
  <c r="CX136"/>
  <c r="CY136"/>
  <c r="CZ136"/>
  <c r="DA136"/>
  <c r="DB136"/>
  <c r="DC136"/>
  <c r="DD136"/>
  <c r="DE136"/>
  <c r="DF136"/>
  <c r="DG136"/>
  <c r="DH136"/>
  <c r="DI136"/>
  <c r="DJ136"/>
  <c r="DK136"/>
  <c r="DL136"/>
  <c r="A137"/>
  <c r="B137"/>
  <c r="C137"/>
  <c r="D137"/>
  <c r="E137"/>
  <c r="F137"/>
  <c r="G137"/>
  <c r="I137"/>
  <c r="J137"/>
  <c r="K137"/>
  <c r="L137"/>
  <c r="M137"/>
  <c r="N137"/>
  <c r="O137"/>
  <c r="P137"/>
  <c r="R137"/>
  <c r="S137"/>
  <c r="U137"/>
  <c r="V137"/>
  <c r="W137"/>
  <c r="X137"/>
  <c r="Y137"/>
  <c r="AB137"/>
  <c r="AC137"/>
  <c r="AD137"/>
  <c r="AE137"/>
  <c r="AF137"/>
  <c r="AH137"/>
  <c r="AI137"/>
  <c r="AJ137"/>
  <c r="AK137"/>
  <c r="AM137"/>
  <c r="AN137"/>
  <c r="AO137"/>
  <c r="AP137"/>
  <c r="AQ137"/>
  <c r="BB137"/>
  <c r="BD137"/>
  <c r="BE137"/>
  <c r="BF137"/>
  <c r="BG137"/>
  <c r="BH137"/>
  <c r="BI137"/>
  <c r="BJ137"/>
  <c r="BL137"/>
  <c r="BM137"/>
  <c r="BN137"/>
  <c r="BO137"/>
  <c r="BP137"/>
  <c r="BR137"/>
  <c r="BS137"/>
  <c r="BT137"/>
  <c r="BU137"/>
  <c r="BV137"/>
  <c r="BW137"/>
  <c r="CM137"/>
  <c r="CN137"/>
  <c r="CO137"/>
  <c r="CP137"/>
  <c r="CQ137"/>
  <c r="CR137"/>
  <c r="CS137"/>
  <c r="CT137"/>
  <c r="CU137"/>
  <c r="CV137"/>
  <c r="CW137"/>
  <c r="CX137"/>
  <c r="CZ137"/>
  <c r="DA137"/>
  <c r="DB137"/>
  <c r="DC137"/>
  <c r="DD137"/>
  <c r="DE137"/>
  <c r="DF137"/>
  <c r="DG137"/>
  <c r="DH137"/>
  <c r="DI137"/>
  <c r="DJ137"/>
  <c r="DK137"/>
  <c r="A138"/>
  <c r="B138"/>
  <c r="C138"/>
  <c r="D138"/>
  <c r="E138"/>
  <c r="F138"/>
  <c r="G138"/>
  <c r="H138"/>
  <c r="I138"/>
  <c r="J138"/>
  <c r="K138"/>
  <c r="L138"/>
  <c r="M138"/>
  <c r="N138"/>
  <c r="O138"/>
  <c r="P138"/>
  <c r="R138"/>
  <c r="S138"/>
  <c r="T138"/>
  <c r="U138"/>
  <c r="V138"/>
  <c r="W138"/>
  <c r="X138"/>
  <c r="Y138"/>
  <c r="Z138"/>
  <c r="AA138"/>
  <c r="AB138"/>
  <c r="AC138"/>
  <c r="AD138"/>
  <c r="AE138"/>
  <c r="AF138"/>
  <c r="AH138"/>
  <c r="AI138"/>
  <c r="AJ138"/>
  <c r="AK138"/>
  <c r="AM138"/>
  <c r="AN138"/>
  <c r="AO138"/>
  <c r="AP138"/>
  <c r="AQ138"/>
  <c r="AR138"/>
  <c r="BA138"/>
  <c r="BB138"/>
  <c r="BD138"/>
  <c r="BE138"/>
  <c r="BF138"/>
  <c r="BG138"/>
  <c r="BH138"/>
  <c r="BI138"/>
  <c r="BJ138"/>
  <c r="BL138"/>
  <c r="BM138"/>
  <c r="BN138"/>
  <c r="BO138"/>
  <c r="BP138"/>
  <c r="BQ138"/>
  <c r="BR138"/>
  <c r="BS138"/>
  <c r="BT138"/>
  <c r="BU138"/>
  <c r="BV138"/>
  <c r="BW138"/>
  <c r="CM138"/>
  <c r="CN138"/>
  <c r="CO138"/>
  <c r="CP138"/>
  <c r="CQ138"/>
  <c r="CR138"/>
  <c r="CS138"/>
  <c r="CT138"/>
  <c r="CU138"/>
  <c r="CV138"/>
  <c r="CW138"/>
  <c r="CX138"/>
  <c r="CZ138"/>
  <c r="DA138"/>
  <c r="DB138"/>
  <c r="DC138"/>
  <c r="DD138"/>
  <c r="DE138"/>
  <c r="DF138"/>
  <c r="DG138"/>
  <c r="DH138"/>
  <c r="DI138"/>
  <c r="DJ138"/>
  <c r="DK138"/>
  <c r="A139"/>
  <c r="B139"/>
  <c r="C139"/>
  <c r="D139"/>
  <c r="E139"/>
  <c r="F139"/>
  <c r="G139"/>
  <c r="H139"/>
  <c r="I139"/>
  <c r="J139"/>
  <c r="K139"/>
  <c r="L139"/>
  <c r="M139"/>
  <c r="N139"/>
  <c r="O139"/>
  <c r="P139"/>
  <c r="R139"/>
  <c r="S139"/>
  <c r="T139"/>
  <c r="U139"/>
  <c r="V139"/>
  <c r="W139"/>
  <c r="X139"/>
  <c r="Y139"/>
  <c r="AA139"/>
  <c r="AB139"/>
  <c r="AC139"/>
  <c r="AD139"/>
  <c r="AE139"/>
  <c r="AF139"/>
  <c r="AH139"/>
  <c r="AI139"/>
  <c r="AJ139"/>
  <c r="AK139"/>
  <c r="AM139"/>
  <c r="AN139"/>
  <c r="AO139"/>
  <c r="AP139"/>
  <c r="AQ139"/>
  <c r="BB139"/>
  <c r="BD139"/>
  <c r="BE139"/>
  <c r="BF139"/>
  <c r="BG139"/>
  <c r="BH139"/>
  <c r="BI139"/>
  <c r="BJ139"/>
  <c r="BL139"/>
  <c r="BM139"/>
  <c r="BN139"/>
  <c r="BO139"/>
  <c r="BP139"/>
  <c r="BR139"/>
  <c r="BS139"/>
  <c r="BT139"/>
  <c r="BU139"/>
  <c r="BV139"/>
  <c r="BW139"/>
  <c r="CM139"/>
  <c r="CN139"/>
  <c r="CO139"/>
  <c r="CP139"/>
  <c r="CQ139"/>
  <c r="CR139"/>
  <c r="CS139"/>
  <c r="CT139"/>
  <c r="CU139"/>
  <c r="CV139"/>
  <c r="CW139"/>
  <c r="CX139"/>
  <c r="CZ139"/>
  <c r="DA139"/>
  <c r="DB139"/>
  <c r="DC139"/>
  <c r="DD139"/>
  <c r="DE139"/>
  <c r="DF139"/>
  <c r="DG139"/>
  <c r="DH139"/>
  <c r="DI139"/>
  <c r="DJ139"/>
  <c r="DK139"/>
  <c r="A140"/>
  <c r="B140"/>
  <c r="C140"/>
  <c r="D140"/>
  <c r="E140"/>
  <c r="F140"/>
  <c r="G140"/>
  <c r="H140"/>
  <c r="I140"/>
  <c r="J140"/>
  <c r="K140"/>
  <c r="L140"/>
  <c r="M140"/>
  <c r="N140"/>
  <c r="O140"/>
  <c r="P140"/>
  <c r="R140"/>
  <c r="S140"/>
  <c r="T140"/>
  <c r="U140"/>
  <c r="V140"/>
  <c r="W140"/>
  <c r="X140"/>
  <c r="Y140"/>
  <c r="AA140"/>
  <c r="AB140"/>
  <c r="AC140"/>
  <c r="AD140"/>
  <c r="AE140"/>
  <c r="AF140"/>
  <c r="AH140"/>
  <c r="AI140"/>
  <c r="AJ140"/>
  <c r="AK140"/>
  <c r="AM140"/>
  <c r="AN140"/>
  <c r="AO140"/>
  <c r="AP140"/>
  <c r="AQ140"/>
  <c r="AR140"/>
  <c r="AW140"/>
  <c r="BB140"/>
  <c r="BD140"/>
  <c r="BE140"/>
  <c r="BF140"/>
  <c r="BG140"/>
  <c r="BH140"/>
  <c r="BI140"/>
  <c r="BJ140"/>
  <c r="BK140"/>
  <c r="BL140"/>
  <c r="BM140"/>
  <c r="BN140"/>
  <c r="BO140"/>
  <c r="BP140"/>
  <c r="BQ140"/>
  <c r="BR140"/>
  <c r="BS140"/>
  <c r="BT140"/>
  <c r="BU140"/>
  <c r="BV140"/>
  <c r="BW140"/>
  <c r="BX140"/>
  <c r="CM140"/>
  <c r="CN140"/>
  <c r="CO140"/>
  <c r="CP140"/>
  <c r="CQ140"/>
  <c r="CR140"/>
  <c r="CS140"/>
  <c r="CT140"/>
  <c r="CU140"/>
  <c r="CV140"/>
  <c r="CW140"/>
  <c r="CX140"/>
  <c r="CY140"/>
  <c r="CZ140"/>
  <c r="DA140"/>
  <c r="DB140"/>
  <c r="DC140"/>
  <c r="DD140"/>
  <c r="DE140"/>
  <c r="DF140"/>
  <c r="DG140"/>
  <c r="DH140"/>
  <c r="DI140"/>
  <c r="DJ140"/>
  <c r="DK140"/>
  <c r="DL140"/>
  <c r="A141"/>
  <c r="B141"/>
  <c r="C141"/>
  <c r="D141"/>
  <c r="E141"/>
  <c r="F141"/>
  <c r="G141"/>
  <c r="H141"/>
  <c r="I141"/>
  <c r="J141"/>
  <c r="K141"/>
  <c r="L141"/>
  <c r="M141"/>
  <c r="N141"/>
  <c r="O141"/>
  <c r="P141"/>
  <c r="R141"/>
  <c r="S141"/>
  <c r="T141"/>
  <c r="U141"/>
  <c r="V141"/>
  <c r="W141"/>
  <c r="X141"/>
  <c r="Y141"/>
  <c r="AA141"/>
  <c r="AB141"/>
  <c r="AC141"/>
  <c r="AD141"/>
  <c r="AE141"/>
  <c r="AF141"/>
  <c r="AH141"/>
  <c r="AI141"/>
  <c r="AJ141"/>
  <c r="AK141"/>
  <c r="AM141"/>
  <c r="AN141"/>
  <c r="AO141"/>
  <c r="AP141"/>
  <c r="AQ141"/>
  <c r="BD141"/>
  <c r="BE141"/>
  <c r="BF141"/>
  <c r="BG141"/>
  <c r="BH141"/>
  <c r="BI141"/>
  <c r="BJ141"/>
  <c r="BL141"/>
  <c r="BM141"/>
  <c r="BN141"/>
  <c r="BO141"/>
  <c r="BP141"/>
  <c r="BR141"/>
  <c r="BS141"/>
  <c r="BT141"/>
  <c r="BU141"/>
  <c r="BV141"/>
  <c r="BW141"/>
  <c r="CM141"/>
  <c r="CN141"/>
  <c r="CO141"/>
  <c r="CP141"/>
  <c r="CQ141"/>
  <c r="CR141"/>
  <c r="CS141"/>
  <c r="CT141"/>
  <c r="CU141"/>
  <c r="CV141"/>
  <c r="CW141"/>
  <c r="CX141"/>
  <c r="CZ141"/>
  <c r="DA141"/>
  <c r="DB141"/>
  <c r="DC141"/>
  <c r="DD141"/>
  <c r="DE141"/>
  <c r="DF141"/>
  <c r="DG141"/>
  <c r="DH141"/>
  <c r="DI141"/>
  <c r="DJ141"/>
  <c r="DK141"/>
  <c r="A142"/>
  <c r="B142"/>
  <c r="C142"/>
  <c r="D142"/>
  <c r="E142"/>
  <c r="F142"/>
  <c r="G142"/>
  <c r="H142"/>
  <c r="I142"/>
  <c r="J142"/>
  <c r="K142"/>
  <c r="L142"/>
  <c r="M142"/>
  <c r="N142"/>
  <c r="O142"/>
  <c r="P142"/>
  <c r="R142"/>
  <c r="S142"/>
  <c r="T142"/>
  <c r="U142"/>
  <c r="V142"/>
  <c r="W142"/>
  <c r="X142"/>
  <c r="Y142"/>
  <c r="AA142"/>
  <c r="AB142"/>
  <c r="AC142"/>
  <c r="AD142"/>
  <c r="AE142"/>
  <c r="AF142"/>
  <c r="AH142"/>
  <c r="AI142"/>
  <c r="AJ142"/>
  <c r="AK142"/>
  <c r="AM142"/>
  <c r="AN142"/>
  <c r="AO142"/>
  <c r="AP142"/>
  <c r="AQ142"/>
  <c r="BB142"/>
  <c r="BD142"/>
  <c r="BE142"/>
  <c r="BF142"/>
  <c r="BG142"/>
  <c r="BH142"/>
  <c r="BI142"/>
  <c r="BJ142"/>
  <c r="BL142"/>
  <c r="BM142"/>
  <c r="BN142"/>
  <c r="BO142"/>
  <c r="BP142"/>
  <c r="BR142"/>
  <c r="BS142"/>
  <c r="BT142"/>
  <c r="BU142"/>
  <c r="BV142"/>
  <c r="BW142"/>
  <c r="CM142"/>
  <c r="CN142"/>
  <c r="CO142"/>
  <c r="CP142"/>
  <c r="CQ142"/>
  <c r="CR142"/>
  <c r="CS142"/>
  <c r="CT142"/>
  <c r="CU142"/>
  <c r="CV142"/>
  <c r="CW142"/>
  <c r="CX142"/>
  <c r="CZ142"/>
  <c r="DA142"/>
  <c r="DB142"/>
  <c r="DC142"/>
  <c r="DD142"/>
  <c r="DE142"/>
  <c r="DF142"/>
  <c r="DG142"/>
  <c r="DH142"/>
  <c r="DI142"/>
  <c r="DJ142"/>
  <c r="DK142"/>
  <c r="A143"/>
  <c r="B143"/>
  <c r="C143"/>
  <c r="D143"/>
  <c r="E143"/>
  <c r="F143"/>
  <c r="G143"/>
  <c r="H143"/>
  <c r="I143"/>
  <c r="J143"/>
  <c r="K143"/>
  <c r="L143"/>
  <c r="M143"/>
  <c r="N143"/>
  <c r="O143"/>
  <c r="P143"/>
  <c r="R143"/>
  <c r="S143"/>
  <c r="T143"/>
  <c r="U143"/>
  <c r="V143"/>
  <c r="W143"/>
  <c r="X143"/>
  <c r="Y143"/>
  <c r="AA143"/>
  <c r="AB143"/>
  <c r="AC143"/>
  <c r="AD143"/>
  <c r="AE143"/>
  <c r="AF143"/>
  <c r="AH143"/>
  <c r="AI143"/>
  <c r="AJ143"/>
  <c r="AK143"/>
  <c r="AM143"/>
  <c r="AN143"/>
  <c r="AO143"/>
  <c r="AP143"/>
  <c r="AQ143"/>
  <c r="AR143"/>
  <c r="BB143"/>
  <c r="BD143"/>
  <c r="BE143"/>
  <c r="BF143"/>
  <c r="BG143"/>
  <c r="BH143"/>
  <c r="BI143"/>
  <c r="BJ143"/>
  <c r="BK143"/>
  <c r="BL143"/>
  <c r="BM143"/>
  <c r="BN143"/>
  <c r="BO143"/>
  <c r="BP143"/>
  <c r="BQ143"/>
  <c r="BR143"/>
  <c r="BS143"/>
  <c r="BT143"/>
  <c r="BU143"/>
  <c r="BV143"/>
  <c r="BW143"/>
  <c r="BX143"/>
  <c r="CM143"/>
  <c r="CN143"/>
  <c r="CO143"/>
  <c r="CP143"/>
  <c r="CQ143"/>
  <c r="CR143"/>
  <c r="CS143"/>
  <c r="CT143"/>
  <c r="CU143"/>
  <c r="CV143"/>
  <c r="CW143"/>
  <c r="CX143"/>
  <c r="CY143"/>
  <c r="CZ143"/>
  <c r="DA143"/>
  <c r="DB143"/>
  <c r="DC143"/>
  <c r="DD143"/>
  <c r="DE143"/>
  <c r="DF143"/>
  <c r="DG143"/>
  <c r="DH143"/>
  <c r="DI143"/>
  <c r="DJ143"/>
  <c r="DK143"/>
  <c r="DL143"/>
  <c r="A144"/>
  <c r="B144"/>
  <c r="C144"/>
  <c r="D144"/>
  <c r="E144"/>
  <c r="F144"/>
  <c r="G144"/>
  <c r="I144"/>
  <c r="J144"/>
  <c r="K144"/>
  <c r="L144"/>
  <c r="M144"/>
  <c r="N144"/>
  <c r="O144"/>
  <c r="P144"/>
  <c r="R144"/>
  <c r="S144"/>
  <c r="U144"/>
  <c r="V144"/>
  <c r="W144"/>
  <c r="X144"/>
  <c r="Y144"/>
  <c r="AB144"/>
  <c r="AC144"/>
  <c r="AD144"/>
  <c r="AE144"/>
  <c r="AF144"/>
  <c r="AH144"/>
  <c r="AJ144"/>
  <c r="AK144"/>
  <c r="AM144"/>
  <c r="AN144"/>
  <c r="AO144"/>
  <c r="AP144"/>
  <c r="AQ144"/>
  <c r="BA144"/>
  <c r="BB144"/>
  <c r="BD144"/>
  <c r="BE144"/>
  <c r="BF144"/>
  <c r="BG144"/>
  <c r="BH144"/>
  <c r="BI144"/>
  <c r="BJ144"/>
  <c r="BL144"/>
  <c r="BM144"/>
  <c r="BN144"/>
  <c r="BO144"/>
  <c r="BP144"/>
  <c r="BQ144"/>
  <c r="BR144"/>
  <c r="BS144"/>
  <c r="BT144"/>
  <c r="BU144"/>
  <c r="BV144"/>
  <c r="BW144"/>
  <c r="CM144"/>
  <c r="CN144"/>
  <c r="CO144"/>
  <c r="CP144"/>
  <c r="CQ144"/>
  <c r="CR144"/>
  <c r="CS144"/>
  <c r="CT144"/>
  <c r="CU144"/>
  <c r="CV144"/>
  <c r="CW144"/>
  <c r="CX144"/>
  <c r="CY144"/>
  <c r="CZ144"/>
  <c r="DA144"/>
  <c r="DB144"/>
  <c r="DC144"/>
  <c r="DD144"/>
  <c r="DE144"/>
  <c r="DF144"/>
  <c r="DG144"/>
  <c r="DH144"/>
  <c r="DI144"/>
  <c r="DJ144"/>
  <c r="DK144"/>
  <c r="A145"/>
  <c r="B145"/>
  <c r="C145"/>
  <c r="D145"/>
  <c r="E145"/>
  <c r="F145"/>
  <c r="G145"/>
  <c r="I145"/>
  <c r="J145"/>
  <c r="K145"/>
  <c r="L145"/>
  <c r="M145"/>
  <c r="N145"/>
  <c r="O145"/>
  <c r="P145"/>
  <c r="R145"/>
  <c r="S145"/>
  <c r="T145"/>
  <c r="U145"/>
  <c r="V145"/>
  <c r="W145"/>
  <c r="X145"/>
  <c r="Y145"/>
  <c r="AB145"/>
  <c r="AC145"/>
  <c r="AD145"/>
  <c r="AE145"/>
  <c r="AF145"/>
  <c r="AH145"/>
  <c r="AJ145"/>
  <c r="AK145"/>
  <c r="AM145"/>
  <c r="AN145"/>
  <c r="AO145"/>
  <c r="AP145"/>
  <c r="AQ145"/>
  <c r="AR145"/>
  <c r="AT145"/>
  <c r="AU145"/>
  <c r="AV145"/>
  <c r="AW145"/>
  <c r="AX145"/>
  <c r="AY145"/>
  <c r="AZ145"/>
  <c r="BA145"/>
  <c r="BB145"/>
  <c r="BD145"/>
  <c r="BE145"/>
  <c r="BF145"/>
  <c r="BG145"/>
  <c r="BH145"/>
  <c r="BI145"/>
  <c r="BJ145"/>
  <c r="BK145"/>
  <c r="BL145"/>
  <c r="BM145"/>
  <c r="BN145"/>
  <c r="BO145"/>
  <c r="BP145"/>
  <c r="BQ145"/>
  <c r="BR145"/>
  <c r="BS145"/>
  <c r="BT145"/>
  <c r="BU145"/>
  <c r="BV145"/>
  <c r="BW145"/>
  <c r="BX145"/>
  <c r="CM145"/>
  <c r="CN145"/>
  <c r="CO145"/>
  <c r="CP145"/>
  <c r="CQ145"/>
  <c r="CR145"/>
  <c r="CS145"/>
  <c r="CT145"/>
  <c r="CU145"/>
  <c r="CV145"/>
  <c r="CW145"/>
  <c r="CX145"/>
  <c r="CY145"/>
  <c r="CZ145"/>
  <c r="DA145"/>
  <c r="DB145"/>
  <c r="DC145"/>
  <c r="DD145"/>
  <c r="DE145"/>
  <c r="DF145"/>
  <c r="DG145"/>
  <c r="DH145"/>
  <c r="DI145"/>
  <c r="DJ145"/>
  <c r="DK145"/>
  <c r="DL145"/>
  <c r="A146"/>
  <c r="B146"/>
  <c r="C146"/>
  <c r="D146"/>
  <c r="E146"/>
  <c r="F146"/>
  <c r="G146"/>
  <c r="H146"/>
  <c r="I146"/>
  <c r="J146"/>
  <c r="K146"/>
  <c r="L146"/>
  <c r="M146"/>
  <c r="N146"/>
  <c r="O146"/>
  <c r="P146"/>
  <c r="Q146"/>
  <c r="R146"/>
  <c r="S146"/>
  <c r="T146"/>
  <c r="U146"/>
  <c r="V146"/>
  <c r="W146"/>
  <c r="X146"/>
  <c r="Y146"/>
  <c r="AA146"/>
  <c r="AB146"/>
  <c r="AC146"/>
  <c r="AD146"/>
  <c r="AE146"/>
  <c r="AF146"/>
  <c r="AH146"/>
  <c r="AI146"/>
  <c r="AJ146"/>
  <c r="AK146"/>
  <c r="AM146"/>
  <c r="AN146"/>
  <c r="AO146"/>
  <c r="AP146"/>
  <c r="AQ146"/>
  <c r="AU146"/>
  <c r="BB146"/>
  <c r="BD146"/>
  <c r="BE146"/>
  <c r="BF146"/>
  <c r="BG146"/>
  <c r="BH146"/>
  <c r="BI146"/>
  <c r="BJ146"/>
  <c r="BL146"/>
  <c r="BM146"/>
  <c r="BN146"/>
  <c r="BO146"/>
  <c r="BP146"/>
  <c r="BR146"/>
  <c r="BS146"/>
  <c r="BT146"/>
  <c r="BU146"/>
  <c r="BV146"/>
  <c r="BW146"/>
  <c r="CM146"/>
  <c r="CN146"/>
  <c r="CO146"/>
  <c r="CP146"/>
  <c r="CQ146"/>
  <c r="CR146"/>
  <c r="CS146"/>
  <c r="CT146"/>
  <c r="CU146"/>
  <c r="CV146"/>
  <c r="CW146"/>
  <c r="CX146"/>
  <c r="CZ146"/>
  <c r="DA146"/>
  <c r="DB146"/>
  <c r="DC146"/>
  <c r="DD146"/>
  <c r="DE146"/>
  <c r="DF146"/>
  <c r="DG146"/>
  <c r="DH146"/>
  <c r="DI146"/>
  <c r="DJ146"/>
  <c r="DK146"/>
  <c r="A147"/>
  <c r="B147"/>
  <c r="C147"/>
  <c r="D147"/>
  <c r="E147"/>
  <c r="F147"/>
  <c r="G147"/>
  <c r="H147"/>
  <c r="I147"/>
  <c r="J147"/>
  <c r="K147"/>
  <c r="L147"/>
  <c r="M147"/>
  <c r="N147"/>
  <c r="O147"/>
  <c r="P147"/>
  <c r="R147"/>
  <c r="S147"/>
  <c r="T147"/>
  <c r="U147"/>
  <c r="V147"/>
  <c r="W147"/>
  <c r="X147"/>
  <c r="Y147"/>
  <c r="AA147"/>
  <c r="AB147"/>
  <c r="AC147"/>
  <c r="AD147"/>
  <c r="AE147"/>
  <c r="AF147"/>
  <c r="AH147"/>
  <c r="AI147"/>
  <c r="AJ147"/>
  <c r="AK147"/>
  <c r="AM147"/>
  <c r="AN147"/>
  <c r="AO147"/>
  <c r="AP147"/>
  <c r="AQ147"/>
  <c r="AX147"/>
  <c r="BB147"/>
  <c r="BD147"/>
  <c r="BE147"/>
  <c r="BF147"/>
  <c r="BG147"/>
  <c r="BH147"/>
  <c r="BI147"/>
  <c r="BJ147"/>
  <c r="BL147"/>
  <c r="BM147"/>
  <c r="BN147"/>
  <c r="BO147"/>
  <c r="BP147"/>
  <c r="BR147"/>
  <c r="BS147"/>
  <c r="BT147"/>
  <c r="BU147"/>
  <c r="BV147"/>
  <c r="BW147"/>
  <c r="CM147"/>
  <c r="CN147"/>
  <c r="CO147"/>
  <c r="CP147"/>
  <c r="CQ147"/>
  <c r="CR147"/>
  <c r="CS147"/>
  <c r="CT147"/>
  <c r="CU147"/>
  <c r="CV147"/>
  <c r="CW147"/>
  <c r="CX147"/>
  <c r="CZ147"/>
  <c r="DA147"/>
  <c r="DB147"/>
  <c r="DC147"/>
  <c r="DD147"/>
  <c r="DE147"/>
  <c r="DF147"/>
  <c r="DG147"/>
  <c r="DH147"/>
  <c r="DI147"/>
  <c r="DJ147"/>
  <c r="DK147"/>
  <c r="A148"/>
  <c r="B148"/>
  <c r="C148"/>
  <c r="D148"/>
  <c r="E148"/>
  <c r="F148"/>
  <c r="G148"/>
  <c r="H148"/>
  <c r="I148"/>
  <c r="J148"/>
  <c r="K148"/>
  <c r="L148"/>
  <c r="M148"/>
  <c r="N148"/>
  <c r="O148"/>
  <c r="P148"/>
  <c r="R148"/>
  <c r="S148"/>
  <c r="T148"/>
  <c r="U148"/>
  <c r="V148"/>
  <c r="W148"/>
  <c r="X148"/>
  <c r="Y148"/>
  <c r="AA148"/>
  <c r="AB148"/>
  <c r="AC148"/>
  <c r="AD148"/>
  <c r="AE148"/>
  <c r="AF148"/>
  <c r="AH148"/>
  <c r="AI148"/>
  <c r="AJ148"/>
  <c r="AK148"/>
  <c r="AM148"/>
  <c r="AN148"/>
  <c r="AO148"/>
  <c r="AP148"/>
  <c r="AQ148"/>
  <c r="AV148"/>
  <c r="AZ148"/>
  <c r="BB148"/>
  <c r="BD148"/>
  <c r="BE148"/>
  <c r="BF148"/>
  <c r="BG148"/>
  <c r="BH148"/>
  <c r="BI148"/>
  <c r="BJ148"/>
  <c r="BL148"/>
  <c r="BM148"/>
  <c r="BN148"/>
  <c r="BO148"/>
  <c r="BP148"/>
  <c r="BR148"/>
  <c r="BS148"/>
  <c r="BT148"/>
  <c r="BU148"/>
  <c r="BV148"/>
  <c r="BW148"/>
  <c r="CM148"/>
  <c r="CN148"/>
  <c r="CO148"/>
  <c r="CP148"/>
  <c r="CQ148"/>
  <c r="CR148"/>
  <c r="CS148"/>
  <c r="CT148"/>
  <c r="CU148"/>
  <c r="CV148"/>
  <c r="CW148"/>
  <c r="CX148"/>
  <c r="CZ148"/>
  <c r="DA148"/>
  <c r="DB148"/>
  <c r="DC148"/>
  <c r="DD148"/>
  <c r="DE148"/>
  <c r="DF148"/>
  <c r="DG148"/>
  <c r="DH148"/>
  <c r="DI148"/>
  <c r="DJ148"/>
  <c r="DK148"/>
  <c r="A149"/>
  <c r="B149"/>
  <c r="C149"/>
  <c r="D149"/>
  <c r="E149"/>
  <c r="F149"/>
  <c r="G149"/>
  <c r="H149"/>
  <c r="I149"/>
  <c r="J149"/>
  <c r="K149"/>
  <c r="L149"/>
  <c r="M149"/>
  <c r="N149"/>
  <c r="O149"/>
  <c r="P149"/>
  <c r="R149"/>
  <c r="S149"/>
  <c r="T149"/>
  <c r="U149"/>
  <c r="V149"/>
  <c r="W149"/>
  <c r="X149"/>
  <c r="Y149"/>
  <c r="AA149"/>
  <c r="AB149"/>
  <c r="AC149"/>
  <c r="AD149"/>
  <c r="AE149"/>
  <c r="AF149"/>
  <c r="AH149"/>
  <c r="AI149"/>
  <c r="AJ149"/>
  <c r="AK149"/>
  <c r="AM149"/>
  <c r="AN149"/>
  <c r="AO149"/>
  <c r="AP149"/>
  <c r="AQ149"/>
  <c r="AR149"/>
  <c r="BB149"/>
  <c r="BD149"/>
  <c r="BE149"/>
  <c r="BF149"/>
  <c r="BG149"/>
  <c r="BH149"/>
  <c r="BI149"/>
  <c r="BJ149"/>
  <c r="BL149"/>
  <c r="BM149"/>
  <c r="BN149"/>
  <c r="BO149"/>
  <c r="BP149"/>
  <c r="BR149"/>
  <c r="BS149"/>
  <c r="BT149"/>
  <c r="BU149"/>
  <c r="BV149"/>
  <c r="BW149"/>
  <c r="BX149"/>
  <c r="CM149"/>
  <c r="CN149"/>
  <c r="CO149"/>
  <c r="CP149"/>
  <c r="CQ149"/>
  <c r="CR149"/>
  <c r="CS149"/>
  <c r="CT149"/>
  <c r="CU149"/>
  <c r="CV149"/>
  <c r="CW149"/>
  <c r="CX149"/>
  <c r="CZ149"/>
  <c r="DA149"/>
  <c r="DB149"/>
  <c r="DC149"/>
  <c r="DD149"/>
  <c r="DE149"/>
  <c r="DF149"/>
  <c r="DG149"/>
  <c r="DH149"/>
  <c r="DI149"/>
  <c r="DJ149"/>
  <c r="DK149"/>
  <c r="A150"/>
  <c r="B150"/>
  <c r="C150"/>
  <c r="D150"/>
  <c r="E150"/>
  <c r="F150"/>
  <c r="G150"/>
  <c r="H150"/>
  <c r="I150"/>
  <c r="J150"/>
  <c r="K150"/>
  <c r="L150"/>
  <c r="M150"/>
  <c r="N150"/>
  <c r="O150"/>
  <c r="P150"/>
  <c r="R150"/>
  <c r="S150"/>
  <c r="T150"/>
  <c r="U150"/>
  <c r="V150"/>
  <c r="W150"/>
  <c r="X150"/>
  <c r="Y150"/>
  <c r="AA150"/>
  <c r="AB150"/>
  <c r="AC150"/>
  <c r="AD150"/>
  <c r="AE150"/>
  <c r="AF150"/>
  <c r="AH150"/>
  <c r="AI150"/>
  <c r="AJ150"/>
  <c r="AK150"/>
  <c r="AM150"/>
  <c r="AN150"/>
  <c r="AO150"/>
  <c r="AP150"/>
  <c r="AQ150"/>
  <c r="AW150"/>
  <c r="BB150"/>
  <c r="BD150"/>
  <c r="BE150"/>
  <c r="BF150"/>
  <c r="BG150"/>
  <c r="BH150"/>
  <c r="BI150"/>
  <c r="BJ150"/>
  <c r="BK150"/>
  <c r="BL150"/>
  <c r="BM150"/>
  <c r="BN150"/>
  <c r="BO150"/>
  <c r="BP150"/>
  <c r="BR150"/>
  <c r="BS150"/>
  <c r="BT150"/>
  <c r="BU150"/>
  <c r="BV150"/>
  <c r="BW150"/>
  <c r="CM150"/>
  <c r="CN150"/>
  <c r="CO150"/>
  <c r="CP150"/>
  <c r="CQ150"/>
  <c r="CR150"/>
  <c r="CS150"/>
  <c r="CT150"/>
  <c r="CU150"/>
  <c r="CV150"/>
  <c r="CW150"/>
  <c r="CX150"/>
  <c r="CZ150"/>
  <c r="DA150"/>
  <c r="DB150"/>
  <c r="DC150"/>
  <c r="DD150"/>
  <c r="DE150"/>
  <c r="DF150"/>
  <c r="DG150"/>
  <c r="DH150"/>
  <c r="DI150"/>
  <c r="DJ150"/>
  <c r="DK150"/>
  <c r="A151"/>
  <c r="B151"/>
  <c r="C151"/>
  <c r="D151"/>
  <c r="E151"/>
  <c r="F151"/>
  <c r="G151"/>
  <c r="H151"/>
  <c r="I151"/>
  <c r="J151"/>
  <c r="K151"/>
  <c r="L151"/>
  <c r="M151"/>
  <c r="N151"/>
  <c r="O151"/>
  <c r="P151"/>
  <c r="Q151"/>
  <c r="R151"/>
  <c r="S151"/>
  <c r="T151"/>
  <c r="U151"/>
  <c r="V151"/>
  <c r="W151"/>
  <c r="X151"/>
  <c r="Y151"/>
  <c r="AA151"/>
  <c r="AB151"/>
  <c r="AC151"/>
  <c r="AD151"/>
  <c r="AE151"/>
  <c r="AF151"/>
  <c r="AH151"/>
  <c r="AI151"/>
  <c r="AJ151"/>
  <c r="AK151"/>
  <c r="AM151"/>
  <c r="AN151"/>
  <c r="AO151"/>
  <c r="AP151"/>
  <c r="AQ151"/>
  <c r="AR151"/>
  <c r="AX151"/>
  <c r="BB151"/>
  <c r="BD151"/>
  <c r="BE151"/>
  <c r="BF151"/>
  <c r="BG151"/>
  <c r="BH151"/>
  <c r="BI151"/>
  <c r="BJ151"/>
  <c r="BK151"/>
  <c r="BL151"/>
  <c r="BM151"/>
  <c r="BN151"/>
  <c r="BO151"/>
  <c r="BP151"/>
  <c r="BQ151"/>
  <c r="BR151"/>
  <c r="BS151"/>
  <c r="BT151"/>
  <c r="BU151"/>
  <c r="BV151"/>
  <c r="BW151"/>
  <c r="BX151"/>
  <c r="CM151"/>
  <c r="CN151"/>
  <c r="CO151"/>
  <c r="CP151"/>
  <c r="CQ151"/>
  <c r="CR151"/>
  <c r="CS151"/>
  <c r="CT151"/>
  <c r="CU151"/>
  <c r="CV151"/>
  <c r="CW151"/>
  <c r="CX151"/>
  <c r="CY151"/>
  <c r="CZ151"/>
  <c r="DA151"/>
  <c r="DB151"/>
  <c r="DC151"/>
  <c r="DD151"/>
  <c r="DE151"/>
  <c r="DF151"/>
  <c r="DG151"/>
  <c r="DH151"/>
  <c r="DI151"/>
  <c r="DJ151"/>
  <c r="DK151"/>
  <c r="DL151"/>
  <c r="A152"/>
  <c r="B152"/>
  <c r="C152"/>
  <c r="D152"/>
  <c r="E152"/>
  <c r="F152"/>
  <c r="G152"/>
  <c r="H152"/>
  <c r="I152"/>
  <c r="J152"/>
  <c r="K152"/>
  <c r="L152"/>
  <c r="M152"/>
  <c r="N152"/>
  <c r="O152"/>
  <c r="P152"/>
  <c r="Q152"/>
  <c r="R152"/>
  <c r="S152"/>
  <c r="T152"/>
  <c r="U152"/>
  <c r="V152"/>
  <c r="W152"/>
  <c r="X152"/>
  <c r="Y152"/>
  <c r="AA152"/>
  <c r="AB152"/>
  <c r="AC152"/>
  <c r="AD152"/>
  <c r="AE152"/>
  <c r="AF152"/>
  <c r="AH152"/>
  <c r="AI152"/>
  <c r="AJ152"/>
  <c r="AK152"/>
  <c r="AM152"/>
  <c r="AN152"/>
  <c r="AO152"/>
  <c r="AP152"/>
  <c r="AQ152"/>
  <c r="AR152"/>
  <c r="AU152"/>
  <c r="BB152"/>
  <c r="BD152"/>
  <c r="BE152"/>
  <c r="BF152"/>
  <c r="BG152"/>
  <c r="BH152"/>
  <c r="BI152"/>
  <c r="BJ152"/>
  <c r="BL152"/>
  <c r="BM152"/>
  <c r="BN152"/>
  <c r="BO152"/>
  <c r="BP152"/>
  <c r="BR152"/>
  <c r="BS152"/>
  <c r="BT152"/>
  <c r="BU152"/>
  <c r="BV152"/>
  <c r="BW152"/>
  <c r="CM152"/>
  <c r="CN152"/>
  <c r="CO152"/>
  <c r="CP152"/>
  <c r="CQ152"/>
  <c r="CR152"/>
  <c r="CS152"/>
  <c r="CT152"/>
  <c r="CU152"/>
  <c r="CV152"/>
  <c r="CW152"/>
  <c r="CX152"/>
  <c r="CZ152"/>
  <c r="DA152"/>
  <c r="DB152"/>
  <c r="DC152"/>
  <c r="DD152"/>
  <c r="DE152"/>
  <c r="DF152"/>
  <c r="DG152"/>
  <c r="DH152"/>
  <c r="DI152"/>
  <c r="DJ152"/>
  <c r="DK152"/>
  <c r="A153"/>
  <c r="B153"/>
  <c r="C153"/>
  <c r="D153"/>
  <c r="E153"/>
  <c r="F153"/>
  <c r="G153"/>
  <c r="H153"/>
  <c r="I153"/>
  <c r="J153"/>
  <c r="K153"/>
  <c r="L153"/>
  <c r="M153"/>
  <c r="N153"/>
  <c r="O153"/>
  <c r="P153"/>
  <c r="R153"/>
  <c r="S153"/>
  <c r="U153"/>
  <c r="V153"/>
  <c r="W153"/>
  <c r="X153"/>
  <c r="Y153"/>
  <c r="AA153"/>
  <c r="AB153"/>
  <c r="AD153"/>
  <c r="AE153"/>
  <c r="AF153"/>
  <c r="AI153"/>
  <c r="AJ153"/>
  <c r="AK153"/>
  <c r="AM153"/>
  <c r="AN153"/>
  <c r="AO153"/>
  <c r="AP153"/>
  <c r="AQ153"/>
  <c r="AS153"/>
  <c r="AT153"/>
  <c r="AU153"/>
  <c r="AV153"/>
  <c r="AW153"/>
  <c r="AX153"/>
  <c r="AY153"/>
  <c r="AZ153"/>
  <c r="BA153"/>
  <c r="BB153"/>
  <c r="BD153"/>
  <c r="BE153"/>
  <c r="BF153"/>
  <c r="BG153"/>
  <c r="BH153"/>
  <c r="BI153"/>
  <c r="BJ153"/>
  <c r="BL153"/>
  <c r="BM153"/>
  <c r="BN153"/>
  <c r="BO153"/>
  <c r="BP153"/>
  <c r="BR153"/>
  <c r="BS153"/>
  <c r="BU153"/>
  <c r="BV153"/>
  <c r="BW153"/>
  <c r="BZ153"/>
  <c r="CA153"/>
  <c r="CB153"/>
  <c r="CC153"/>
  <c r="CD153"/>
  <c r="CE153"/>
  <c r="CF153"/>
  <c r="CG153"/>
  <c r="CH153"/>
  <c r="CI153"/>
  <c r="CJ153"/>
  <c r="CK153"/>
  <c r="CM153"/>
  <c r="CN153"/>
  <c r="CO153"/>
  <c r="CP153"/>
  <c r="CQ153"/>
  <c r="CR153"/>
  <c r="CS153"/>
  <c r="CT153"/>
  <c r="CU153"/>
  <c r="CV153"/>
  <c r="CW153"/>
  <c r="CX153"/>
  <c r="CZ153"/>
  <c r="DA153"/>
  <c r="DB153"/>
  <c r="DC153"/>
  <c r="DD153"/>
  <c r="DE153"/>
  <c r="DF153"/>
  <c r="DG153"/>
  <c r="DH153"/>
  <c r="DI153"/>
  <c r="DJ153"/>
  <c r="DK153"/>
  <c r="A154"/>
  <c r="B154"/>
  <c r="C154"/>
  <c r="D154"/>
  <c r="E154"/>
  <c r="F154"/>
  <c r="G154"/>
  <c r="H154"/>
  <c r="I154"/>
  <c r="J154"/>
  <c r="K154"/>
  <c r="L154"/>
  <c r="M154"/>
  <c r="N154"/>
  <c r="O154"/>
  <c r="P154"/>
  <c r="R154"/>
  <c r="S154"/>
  <c r="U154"/>
  <c r="V154"/>
  <c r="W154"/>
  <c r="X154"/>
  <c r="Y154"/>
  <c r="AB154"/>
  <c r="AD154"/>
  <c r="AE154"/>
  <c r="AF154"/>
  <c r="AI154"/>
  <c r="AJ154"/>
  <c r="AK154"/>
  <c r="AM154"/>
  <c r="AN154"/>
  <c r="AO154"/>
  <c r="AP154"/>
  <c r="AQ154"/>
  <c r="AR154"/>
  <c r="AS154"/>
  <c r="AT154"/>
  <c r="AU154"/>
  <c r="AV154"/>
  <c r="AW154"/>
  <c r="AX154"/>
  <c r="AY154"/>
  <c r="AZ154"/>
  <c r="BA154"/>
  <c r="BB154"/>
  <c r="BD154"/>
  <c r="BE154"/>
  <c r="BF154"/>
  <c r="BG154"/>
  <c r="BH154"/>
  <c r="BI154"/>
  <c r="BJ154"/>
  <c r="BL154"/>
  <c r="BM154"/>
  <c r="BN154"/>
  <c r="BO154"/>
  <c r="BP154"/>
  <c r="BR154"/>
  <c r="BS154"/>
  <c r="BT154"/>
  <c r="BU154"/>
  <c r="BV154"/>
  <c r="BW154"/>
  <c r="BZ154"/>
  <c r="CA154"/>
  <c r="CB154"/>
  <c r="CC154"/>
  <c r="CD154"/>
  <c r="CE154"/>
  <c r="CF154"/>
  <c r="CG154"/>
  <c r="CH154"/>
  <c r="CI154"/>
  <c r="CJ154"/>
  <c r="CK154"/>
  <c r="CM154"/>
  <c r="CN154"/>
  <c r="CO154"/>
  <c r="CP154"/>
  <c r="CQ154"/>
  <c r="CR154"/>
  <c r="CS154"/>
  <c r="CT154"/>
  <c r="CU154"/>
  <c r="CV154"/>
  <c r="CW154"/>
  <c r="CX154"/>
  <c r="CZ154"/>
  <c r="DA154"/>
  <c r="DB154"/>
  <c r="DC154"/>
  <c r="DD154"/>
  <c r="DE154"/>
  <c r="DF154"/>
  <c r="DG154"/>
  <c r="DH154"/>
  <c r="DI154"/>
  <c r="DJ154"/>
  <c r="DK154"/>
  <c r="DL154"/>
  <c r="A155"/>
  <c r="B155"/>
  <c r="C155"/>
  <c r="D155"/>
  <c r="E155"/>
  <c r="F155"/>
  <c r="G155"/>
  <c r="I155"/>
  <c r="J155"/>
  <c r="K155"/>
  <c r="L155"/>
  <c r="M155"/>
  <c r="N155"/>
  <c r="O155"/>
  <c r="P155"/>
  <c r="R155"/>
  <c r="S155"/>
  <c r="U155"/>
  <c r="V155"/>
  <c r="W155"/>
  <c r="X155"/>
  <c r="Y155"/>
  <c r="AB155"/>
  <c r="AD155"/>
  <c r="AE155"/>
  <c r="AF155"/>
  <c r="AI155"/>
  <c r="AJ155"/>
  <c r="AK155"/>
  <c r="AM155"/>
  <c r="AN155"/>
  <c r="AO155"/>
  <c r="AP155"/>
  <c r="AQ155"/>
  <c r="AS155"/>
  <c r="AT155"/>
  <c r="AU155"/>
  <c r="AV155"/>
  <c r="AW155"/>
  <c r="AX155"/>
  <c r="AY155"/>
  <c r="AZ155"/>
  <c r="BA155"/>
  <c r="BB155"/>
  <c r="BD155"/>
  <c r="BE155"/>
  <c r="BF155"/>
  <c r="BG155"/>
  <c r="BH155"/>
  <c r="BI155"/>
  <c r="BJ155"/>
  <c r="BL155"/>
  <c r="BM155"/>
  <c r="BN155"/>
  <c r="BO155"/>
  <c r="BP155"/>
  <c r="BR155"/>
  <c r="BS155"/>
  <c r="BT155"/>
  <c r="BU155"/>
  <c r="BV155"/>
  <c r="BW155"/>
  <c r="BY155"/>
  <c r="BZ155"/>
  <c r="CA155"/>
  <c r="CB155"/>
  <c r="CC155"/>
  <c r="CD155"/>
  <c r="CE155"/>
  <c r="CF155"/>
  <c r="CG155"/>
  <c r="CH155"/>
  <c r="CI155"/>
  <c r="CJ155"/>
  <c r="CK155"/>
  <c r="CM155"/>
  <c r="CN155"/>
  <c r="CO155"/>
  <c r="CP155"/>
  <c r="CQ155"/>
  <c r="CR155"/>
  <c r="CS155"/>
  <c r="CT155"/>
  <c r="CU155"/>
  <c r="CV155"/>
  <c r="CW155"/>
  <c r="CX155"/>
  <c r="CZ155"/>
  <c r="DA155"/>
  <c r="DB155"/>
  <c r="DC155"/>
  <c r="DD155"/>
  <c r="DE155"/>
  <c r="DF155"/>
  <c r="DG155"/>
  <c r="DH155"/>
  <c r="DI155"/>
  <c r="DJ155"/>
  <c r="DK155"/>
  <c r="A156"/>
  <c r="B156"/>
  <c r="C156"/>
  <c r="D156"/>
  <c r="E156"/>
  <c r="F156"/>
  <c r="G156"/>
  <c r="I156"/>
  <c r="J156"/>
  <c r="K156"/>
  <c r="L156"/>
  <c r="M156"/>
  <c r="N156"/>
  <c r="O156"/>
  <c r="P156"/>
  <c r="R156"/>
  <c r="S156"/>
  <c r="U156"/>
  <c r="V156"/>
  <c r="W156"/>
  <c r="X156"/>
  <c r="Y156"/>
  <c r="AB156"/>
  <c r="AD156"/>
  <c r="AE156"/>
  <c r="AF156"/>
  <c r="AI156"/>
  <c r="AJ156"/>
  <c r="AK156"/>
  <c r="AM156"/>
  <c r="AN156"/>
  <c r="AO156"/>
  <c r="AP156"/>
  <c r="AQ156"/>
  <c r="AS156"/>
  <c r="AT156"/>
  <c r="AU156"/>
  <c r="AV156"/>
  <c r="AW156"/>
  <c r="AX156"/>
  <c r="AY156"/>
  <c r="AZ156"/>
  <c r="BA156"/>
  <c r="BB156"/>
  <c r="BD156"/>
  <c r="BE156"/>
  <c r="BF156"/>
  <c r="BG156"/>
  <c r="BH156"/>
  <c r="BI156"/>
  <c r="BJ156"/>
  <c r="BL156"/>
  <c r="BM156"/>
  <c r="BN156"/>
  <c r="BO156"/>
  <c r="BP156"/>
  <c r="BR156"/>
  <c r="BS156"/>
  <c r="BT156"/>
  <c r="BU156"/>
  <c r="BV156"/>
  <c r="BW156"/>
  <c r="BY156"/>
  <c r="BZ156"/>
  <c r="CA156"/>
  <c r="CB156"/>
  <c r="CC156"/>
  <c r="CD156"/>
  <c r="CE156"/>
  <c r="CF156"/>
  <c r="CG156"/>
  <c r="CH156"/>
  <c r="CI156"/>
  <c r="CJ156"/>
  <c r="CK156"/>
  <c r="CL156"/>
  <c r="CM156"/>
  <c r="CN156"/>
  <c r="CO156"/>
  <c r="CP156"/>
  <c r="CQ156"/>
  <c r="CR156"/>
  <c r="CS156"/>
  <c r="CT156"/>
  <c r="CU156"/>
  <c r="CV156"/>
  <c r="CW156"/>
  <c r="CX156"/>
  <c r="CZ156"/>
  <c r="DA156"/>
  <c r="DB156"/>
  <c r="DC156"/>
  <c r="DD156"/>
  <c r="DE156"/>
  <c r="DF156"/>
  <c r="DG156"/>
  <c r="DH156"/>
  <c r="DI156"/>
  <c r="DJ156"/>
  <c r="DK156"/>
  <c r="DL156"/>
  <c r="A157"/>
  <c r="B157"/>
  <c r="C157"/>
  <c r="D157"/>
  <c r="E157"/>
  <c r="F157"/>
  <c r="G157"/>
  <c r="I157"/>
  <c r="J157"/>
  <c r="K157"/>
  <c r="L157"/>
  <c r="M157"/>
  <c r="N157"/>
  <c r="O157"/>
  <c r="P157"/>
  <c r="R157"/>
  <c r="S157"/>
  <c r="U157"/>
  <c r="V157"/>
  <c r="W157"/>
  <c r="X157"/>
  <c r="Y157"/>
  <c r="AB157"/>
  <c r="AD157"/>
  <c r="AE157"/>
  <c r="AF157"/>
  <c r="AI157"/>
  <c r="AJ157"/>
  <c r="AK157"/>
  <c r="AM157"/>
  <c r="AN157"/>
  <c r="AO157"/>
  <c r="AP157"/>
  <c r="AQ157"/>
  <c r="AS157"/>
  <c r="AT157"/>
  <c r="AU157"/>
  <c r="AV157"/>
  <c r="AW157"/>
  <c r="AX157"/>
  <c r="AY157"/>
  <c r="AZ157"/>
  <c r="BA157"/>
  <c r="BB157"/>
  <c r="BD157"/>
  <c r="BE157"/>
  <c r="BF157"/>
  <c r="BG157"/>
  <c r="BH157"/>
  <c r="BI157"/>
  <c r="BJ157"/>
  <c r="BL157"/>
  <c r="BM157"/>
  <c r="BN157"/>
  <c r="BO157"/>
  <c r="BP157"/>
  <c r="BR157"/>
  <c r="BS157"/>
  <c r="BT157"/>
  <c r="BU157"/>
  <c r="BV157"/>
  <c r="BW157"/>
  <c r="BY157"/>
  <c r="BZ157"/>
  <c r="CA157"/>
  <c r="CB157"/>
  <c r="CC157"/>
  <c r="CD157"/>
  <c r="CE157"/>
  <c r="CF157"/>
  <c r="CG157"/>
  <c r="CH157"/>
  <c r="CI157"/>
  <c r="CJ157"/>
  <c r="CK157"/>
  <c r="CM157"/>
  <c r="CN157"/>
  <c r="CO157"/>
  <c r="CP157"/>
  <c r="CQ157"/>
  <c r="CR157"/>
  <c r="CS157"/>
  <c r="CT157"/>
  <c r="CU157"/>
  <c r="CV157"/>
  <c r="CW157"/>
  <c r="CX157"/>
  <c r="CZ157"/>
  <c r="DA157"/>
  <c r="DB157"/>
  <c r="DC157"/>
  <c r="DD157"/>
  <c r="DE157"/>
  <c r="DF157"/>
  <c r="DG157"/>
  <c r="DH157"/>
  <c r="DI157"/>
  <c r="DJ157"/>
  <c r="DK157"/>
  <c r="A158"/>
  <c r="B158"/>
  <c r="C158"/>
  <c r="D158"/>
  <c r="E158"/>
  <c r="F158"/>
  <c r="G158"/>
  <c r="I158"/>
  <c r="J158"/>
  <c r="K158"/>
  <c r="L158"/>
  <c r="M158"/>
  <c r="N158"/>
  <c r="O158"/>
  <c r="P158"/>
  <c r="R158"/>
  <c r="S158"/>
  <c r="U158"/>
  <c r="V158"/>
  <c r="W158"/>
  <c r="X158"/>
  <c r="Y158"/>
  <c r="AB158"/>
  <c r="AD158"/>
  <c r="AE158"/>
  <c r="AF158"/>
  <c r="AI158"/>
  <c r="AJ158"/>
  <c r="AK158"/>
  <c r="AM158"/>
  <c r="AN158"/>
  <c r="AO158"/>
  <c r="AP158"/>
  <c r="AQ158"/>
  <c r="AS158"/>
  <c r="AT158"/>
  <c r="AU158"/>
  <c r="AV158"/>
  <c r="AW158"/>
  <c r="AX158"/>
  <c r="AY158"/>
  <c r="AZ158"/>
  <c r="BA158"/>
  <c r="BB158"/>
  <c r="BD158"/>
  <c r="BE158"/>
  <c r="BF158"/>
  <c r="BG158"/>
  <c r="BH158"/>
  <c r="BI158"/>
  <c r="BJ158"/>
  <c r="BL158"/>
  <c r="BM158"/>
  <c r="BN158"/>
  <c r="BO158"/>
  <c r="BP158"/>
  <c r="BR158"/>
  <c r="BS158"/>
  <c r="BT158"/>
  <c r="BU158"/>
  <c r="BV158"/>
  <c r="BW158"/>
  <c r="BY158"/>
  <c r="BZ158"/>
  <c r="CA158"/>
  <c r="CB158"/>
  <c r="CC158"/>
  <c r="CD158"/>
  <c r="CE158"/>
  <c r="CF158"/>
  <c r="CG158"/>
  <c r="CH158"/>
  <c r="CI158"/>
  <c r="CJ158"/>
  <c r="CK158"/>
  <c r="CM158"/>
  <c r="CN158"/>
  <c r="CO158"/>
  <c r="CP158"/>
  <c r="CQ158"/>
  <c r="CR158"/>
  <c r="CS158"/>
  <c r="CT158"/>
  <c r="CU158"/>
  <c r="CV158"/>
  <c r="CW158"/>
  <c r="CX158"/>
  <c r="CZ158"/>
  <c r="DA158"/>
  <c r="DB158"/>
  <c r="DC158"/>
  <c r="DD158"/>
  <c r="DE158"/>
  <c r="DF158"/>
  <c r="DG158"/>
  <c r="DH158"/>
  <c r="DI158"/>
  <c r="DJ158"/>
  <c r="DK158"/>
  <c r="A159"/>
  <c r="B159"/>
  <c r="C159"/>
  <c r="D159"/>
  <c r="E159"/>
  <c r="F159"/>
  <c r="G159"/>
  <c r="I159"/>
  <c r="J159"/>
  <c r="K159"/>
  <c r="L159"/>
  <c r="M159"/>
  <c r="N159"/>
  <c r="O159"/>
  <c r="P159"/>
  <c r="R159"/>
  <c r="S159"/>
  <c r="U159"/>
  <c r="V159"/>
  <c r="W159"/>
  <c r="X159"/>
  <c r="Y159"/>
  <c r="AA159"/>
  <c r="AB159"/>
  <c r="AD159"/>
  <c r="AE159"/>
  <c r="AF159"/>
  <c r="AI159"/>
  <c r="AJ159"/>
  <c r="AK159"/>
  <c r="AM159"/>
  <c r="AN159"/>
  <c r="AO159"/>
  <c r="AP159"/>
  <c r="AQ159"/>
  <c r="AS159"/>
  <c r="AT159"/>
  <c r="AU159"/>
  <c r="AV159"/>
  <c r="AW159"/>
  <c r="AX159"/>
  <c r="AY159"/>
  <c r="AZ159"/>
  <c r="BA159"/>
  <c r="BB159"/>
  <c r="BD159"/>
  <c r="BE159"/>
  <c r="BF159"/>
  <c r="BG159"/>
  <c r="BH159"/>
  <c r="BI159"/>
  <c r="BJ159"/>
  <c r="BL159"/>
  <c r="BM159"/>
  <c r="BN159"/>
  <c r="BO159"/>
  <c r="BP159"/>
  <c r="BR159"/>
  <c r="BS159"/>
  <c r="BT159"/>
  <c r="BU159"/>
  <c r="BV159"/>
  <c r="BW159"/>
  <c r="BZ159"/>
  <c r="CA159"/>
  <c r="CB159"/>
  <c r="CC159"/>
  <c r="CD159"/>
  <c r="CE159"/>
  <c r="CF159"/>
  <c r="CG159"/>
  <c r="CH159"/>
  <c r="CI159"/>
  <c r="CJ159"/>
  <c r="CK159"/>
  <c r="CM159"/>
  <c r="CN159"/>
  <c r="CO159"/>
  <c r="CP159"/>
  <c r="CQ159"/>
  <c r="CR159"/>
  <c r="CS159"/>
  <c r="CT159"/>
  <c r="CU159"/>
  <c r="CV159"/>
  <c r="CW159"/>
  <c r="CX159"/>
  <c r="CZ159"/>
  <c r="DA159"/>
  <c r="DB159"/>
  <c r="DC159"/>
  <c r="DD159"/>
  <c r="DE159"/>
  <c r="DF159"/>
  <c r="DG159"/>
  <c r="DH159"/>
  <c r="DI159"/>
  <c r="DJ159"/>
  <c r="DK159"/>
  <c r="A160"/>
  <c r="B160"/>
  <c r="C160"/>
  <c r="D160"/>
  <c r="E160"/>
  <c r="F160"/>
  <c r="G160"/>
  <c r="I160"/>
  <c r="J160"/>
  <c r="K160"/>
  <c r="L160"/>
  <c r="M160"/>
  <c r="N160"/>
  <c r="O160"/>
  <c r="P160"/>
  <c r="R160"/>
  <c r="S160"/>
  <c r="U160"/>
  <c r="V160"/>
  <c r="W160"/>
  <c r="X160"/>
  <c r="Y160"/>
  <c r="AB160"/>
  <c r="AD160"/>
  <c r="AE160"/>
  <c r="AF160"/>
  <c r="AI160"/>
  <c r="AJ160"/>
  <c r="AK160"/>
  <c r="AM160"/>
  <c r="AN160"/>
  <c r="AO160"/>
  <c r="AP160"/>
  <c r="AQ160"/>
  <c r="AS160"/>
  <c r="AT160"/>
  <c r="AU160"/>
  <c r="AV160"/>
  <c r="AW160"/>
  <c r="AX160"/>
  <c r="AY160"/>
  <c r="AZ160"/>
  <c r="BA160"/>
  <c r="BB160"/>
  <c r="BD160"/>
  <c r="BE160"/>
  <c r="BF160"/>
  <c r="BG160"/>
  <c r="BH160"/>
  <c r="BI160"/>
  <c r="BJ160"/>
  <c r="BL160"/>
  <c r="BM160"/>
  <c r="BN160"/>
  <c r="BO160"/>
  <c r="BP160"/>
  <c r="BR160"/>
  <c r="BS160"/>
  <c r="BT160"/>
  <c r="BU160"/>
  <c r="BV160"/>
  <c r="BW160"/>
  <c r="BZ160"/>
  <c r="CA160"/>
  <c r="CB160"/>
  <c r="CC160"/>
  <c r="CD160"/>
  <c r="CE160"/>
  <c r="CF160"/>
  <c r="CG160"/>
  <c r="CH160"/>
  <c r="CI160"/>
  <c r="CJ160"/>
  <c r="CK160"/>
  <c r="CM160"/>
  <c r="CN160"/>
  <c r="CO160"/>
  <c r="CP160"/>
  <c r="CQ160"/>
  <c r="CR160"/>
  <c r="CS160"/>
  <c r="CT160"/>
  <c r="CU160"/>
  <c r="CV160"/>
  <c r="CW160"/>
  <c r="CX160"/>
  <c r="CZ160"/>
  <c r="DA160"/>
  <c r="DB160"/>
  <c r="DC160"/>
  <c r="DD160"/>
  <c r="DE160"/>
  <c r="DF160"/>
  <c r="DG160"/>
  <c r="DH160"/>
  <c r="DI160"/>
  <c r="DJ160"/>
  <c r="DK160"/>
  <c r="A161"/>
  <c r="B161"/>
  <c r="C161"/>
  <c r="D161"/>
  <c r="E161"/>
  <c r="F161"/>
  <c r="G161"/>
  <c r="I161"/>
  <c r="J161"/>
  <c r="K161"/>
  <c r="L161"/>
  <c r="M161"/>
  <c r="N161"/>
  <c r="O161"/>
  <c r="P161"/>
  <c r="R161"/>
  <c r="S161"/>
  <c r="U161"/>
  <c r="V161"/>
  <c r="W161"/>
  <c r="X161"/>
  <c r="Y161"/>
  <c r="AA161"/>
  <c r="AB161"/>
  <c r="AD161"/>
  <c r="AE161"/>
  <c r="AF161"/>
  <c r="AI161"/>
  <c r="AJ161"/>
  <c r="AK161"/>
  <c r="AM161"/>
  <c r="AN161"/>
  <c r="AO161"/>
  <c r="AP161"/>
  <c r="AQ161"/>
  <c r="AS161"/>
  <c r="AT161"/>
  <c r="AU161"/>
  <c r="AV161"/>
  <c r="AW161"/>
  <c r="AX161"/>
  <c r="AY161"/>
  <c r="AZ161"/>
  <c r="BA161"/>
  <c r="BB161"/>
  <c r="BD161"/>
  <c r="BE161"/>
  <c r="BF161"/>
  <c r="BG161"/>
  <c r="BH161"/>
  <c r="BI161"/>
  <c r="BJ161"/>
  <c r="BL161"/>
  <c r="BM161"/>
  <c r="BN161"/>
  <c r="BO161"/>
  <c r="BP161"/>
  <c r="BR161"/>
  <c r="BS161"/>
  <c r="BT161"/>
  <c r="BU161"/>
  <c r="BV161"/>
  <c r="BW161"/>
  <c r="BZ161"/>
  <c r="CA161"/>
  <c r="CB161"/>
  <c r="CC161"/>
  <c r="CD161"/>
  <c r="CE161"/>
  <c r="CF161"/>
  <c r="CG161"/>
  <c r="CH161"/>
  <c r="CI161"/>
  <c r="CJ161"/>
  <c r="CK161"/>
  <c r="CM161"/>
  <c r="CN161"/>
  <c r="CO161"/>
  <c r="CP161"/>
  <c r="CQ161"/>
  <c r="CR161"/>
  <c r="CS161"/>
  <c r="CT161"/>
  <c r="CU161"/>
  <c r="CV161"/>
  <c r="CW161"/>
  <c r="CX161"/>
  <c r="CZ161"/>
  <c r="DA161"/>
  <c r="DB161"/>
  <c r="DC161"/>
  <c r="DD161"/>
  <c r="DE161"/>
  <c r="DF161"/>
  <c r="DG161"/>
  <c r="DH161"/>
  <c r="DI161"/>
  <c r="DJ161"/>
  <c r="DK161"/>
  <c r="A162"/>
  <c r="B162"/>
  <c r="C162"/>
  <c r="D162"/>
  <c r="E162"/>
  <c r="F162"/>
  <c r="G162"/>
  <c r="H162"/>
  <c r="I162"/>
  <c r="J162"/>
  <c r="K162"/>
  <c r="L162"/>
  <c r="M162"/>
  <c r="N162"/>
  <c r="O162"/>
  <c r="P162"/>
  <c r="R162"/>
  <c r="S162"/>
  <c r="U162"/>
  <c r="V162"/>
  <c r="W162"/>
  <c r="X162"/>
  <c r="Y162"/>
  <c r="AA162"/>
  <c r="AB162"/>
  <c r="AC162"/>
  <c r="AD162"/>
  <c r="AE162"/>
  <c r="AF162"/>
  <c r="AI162"/>
  <c r="AJ162"/>
  <c r="AK162"/>
  <c r="AM162"/>
  <c r="AN162"/>
  <c r="AO162"/>
  <c r="AP162"/>
  <c r="AQ162"/>
  <c r="AR162"/>
  <c r="AS162"/>
  <c r="AT162"/>
  <c r="AU162"/>
  <c r="AV162"/>
  <c r="AW162"/>
  <c r="AX162"/>
  <c r="AY162"/>
  <c r="AZ162"/>
  <c r="BA162"/>
  <c r="BB162"/>
  <c r="BD162"/>
  <c r="BE162"/>
  <c r="BF162"/>
  <c r="BG162"/>
  <c r="BH162"/>
  <c r="BI162"/>
  <c r="BJ162"/>
  <c r="BL162"/>
  <c r="BM162"/>
  <c r="BN162"/>
  <c r="BO162"/>
  <c r="BP162"/>
  <c r="BR162"/>
  <c r="BS162"/>
  <c r="BT162"/>
  <c r="BU162"/>
  <c r="BV162"/>
  <c r="BW162"/>
  <c r="BZ162"/>
  <c r="CA162"/>
  <c r="CB162"/>
  <c r="CC162"/>
  <c r="CD162"/>
  <c r="CE162"/>
  <c r="CF162"/>
  <c r="CG162"/>
  <c r="CH162"/>
  <c r="CI162"/>
  <c r="CJ162"/>
  <c r="CK162"/>
  <c r="CM162"/>
  <c r="CN162"/>
  <c r="CO162"/>
  <c r="CP162"/>
  <c r="CQ162"/>
  <c r="CR162"/>
  <c r="CS162"/>
  <c r="CT162"/>
  <c r="CU162"/>
  <c r="CV162"/>
  <c r="CW162"/>
  <c r="CX162"/>
  <c r="CZ162"/>
  <c r="DA162"/>
  <c r="DB162"/>
  <c r="DC162"/>
  <c r="DD162"/>
  <c r="DE162"/>
  <c r="DF162"/>
  <c r="DG162"/>
  <c r="DH162"/>
  <c r="DI162"/>
  <c r="DJ162"/>
  <c r="DK162"/>
  <c r="A163"/>
  <c r="B163"/>
  <c r="C163"/>
  <c r="D163"/>
  <c r="E163"/>
  <c r="F163"/>
  <c r="G163"/>
  <c r="I163"/>
  <c r="J163"/>
  <c r="K163"/>
  <c r="L163"/>
  <c r="M163"/>
  <c r="N163"/>
  <c r="O163"/>
  <c r="P163"/>
  <c r="R163"/>
  <c r="S163"/>
  <c r="U163"/>
  <c r="V163"/>
  <c r="W163"/>
  <c r="X163"/>
  <c r="Y163"/>
  <c r="AB163"/>
  <c r="AD163"/>
  <c r="AE163"/>
  <c r="AF163"/>
  <c r="AI163"/>
  <c r="AJ163"/>
  <c r="AK163"/>
  <c r="AM163"/>
  <c r="AN163"/>
  <c r="AO163"/>
  <c r="AP163"/>
  <c r="AQ163"/>
  <c r="AS163"/>
  <c r="AT163"/>
  <c r="AU163"/>
  <c r="AV163"/>
  <c r="AW163"/>
  <c r="AX163"/>
  <c r="AY163"/>
  <c r="AZ163"/>
  <c r="BA163"/>
  <c r="BB163"/>
  <c r="BD163"/>
  <c r="BE163"/>
  <c r="BF163"/>
  <c r="BG163"/>
  <c r="BH163"/>
  <c r="BI163"/>
  <c r="BJ163"/>
  <c r="BL163"/>
  <c r="BM163"/>
  <c r="BN163"/>
  <c r="BO163"/>
  <c r="BP163"/>
  <c r="BR163"/>
  <c r="BS163"/>
  <c r="BT163"/>
  <c r="BU163"/>
  <c r="BV163"/>
  <c r="BW163"/>
  <c r="BZ163"/>
  <c r="CA163"/>
  <c r="CB163"/>
  <c r="CC163"/>
  <c r="CD163"/>
  <c r="CE163"/>
  <c r="CF163"/>
  <c r="CG163"/>
  <c r="CH163"/>
  <c r="CI163"/>
  <c r="CJ163"/>
  <c r="CK163"/>
  <c r="CL163"/>
  <c r="CM163"/>
  <c r="CN163"/>
  <c r="CO163"/>
  <c r="CP163"/>
  <c r="CQ163"/>
  <c r="CR163"/>
  <c r="CS163"/>
  <c r="CT163"/>
  <c r="CU163"/>
  <c r="CV163"/>
  <c r="CW163"/>
  <c r="CX163"/>
  <c r="CZ163"/>
  <c r="DA163"/>
  <c r="DB163"/>
  <c r="DC163"/>
  <c r="DD163"/>
  <c r="DE163"/>
  <c r="DF163"/>
  <c r="DG163"/>
  <c r="DH163"/>
  <c r="DI163"/>
  <c r="DJ163"/>
  <c r="DK163"/>
  <c r="A164"/>
  <c r="B164"/>
  <c r="C164"/>
  <c r="D164"/>
  <c r="E164"/>
  <c r="F164"/>
  <c r="G164"/>
  <c r="H164"/>
  <c r="I164"/>
  <c r="J164"/>
  <c r="K164"/>
  <c r="L164"/>
  <c r="M164"/>
  <c r="N164"/>
  <c r="O164"/>
  <c r="P164"/>
  <c r="R164"/>
  <c r="S164"/>
  <c r="U164"/>
  <c r="V164"/>
  <c r="W164"/>
  <c r="X164"/>
  <c r="Y164"/>
  <c r="AA164"/>
  <c r="AB164"/>
  <c r="AC164"/>
  <c r="AD164"/>
  <c r="AE164"/>
  <c r="AF164"/>
  <c r="AI164"/>
  <c r="AJ164"/>
  <c r="AK164"/>
  <c r="AM164"/>
  <c r="AN164"/>
  <c r="AO164"/>
  <c r="AP164"/>
  <c r="AQ164"/>
  <c r="AS164"/>
  <c r="AT164"/>
  <c r="AU164"/>
  <c r="AV164"/>
  <c r="AW164"/>
  <c r="AX164"/>
  <c r="AY164"/>
  <c r="AZ164"/>
  <c r="BA164"/>
  <c r="BB164"/>
  <c r="BD164"/>
  <c r="BE164"/>
  <c r="BF164"/>
  <c r="BG164"/>
  <c r="BH164"/>
  <c r="BI164"/>
  <c r="BJ164"/>
  <c r="BL164"/>
  <c r="BM164"/>
  <c r="BN164"/>
  <c r="BO164"/>
  <c r="BP164"/>
  <c r="BQ164"/>
  <c r="BR164"/>
  <c r="BS164"/>
  <c r="BT164"/>
  <c r="BU164"/>
  <c r="BV164"/>
  <c r="BW164"/>
  <c r="BZ164"/>
  <c r="CA164"/>
  <c r="CB164"/>
  <c r="CC164"/>
  <c r="CD164"/>
  <c r="CE164"/>
  <c r="CF164"/>
  <c r="CG164"/>
  <c r="CH164"/>
  <c r="CI164"/>
  <c r="CJ164"/>
  <c r="CK164"/>
  <c r="CM164"/>
  <c r="CN164"/>
  <c r="CO164"/>
  <c r="CP164"/>
  <c r="CQ164"/>
  <c r="CR164"/>
  <c r="CS164"/>
  <c r="CT164"/>
  <c r="CU164"/>
  <c r="CV164"/>
  <c r="CW164"/>
  <c r="CX164"/>
  <c r="CY164"/>
  <c r="CZ164"/>
  <c r="DA164"/>
  <c r="DB164"/>
  <c r="DC164"/>
  <c r="DD164"/>
  <c r="DE164"/>
  <c r="DF164"/>
  <c r="DG164"/>
  <c r="DH164"/>
  <c r="DI164"/>
  <c r="DJ164"/>
  <c r="DK164"/>
  <c r="A165"/>
  <c r="B165"/>
  <c r="C165"/>
  <c r="D165"/>
  <c r="E165"/>
  <c r="F165"/>
  <c r="G165"/>
  <c r="H165"/>
  <c r="I165"/>
  <c r="J165"/>
  <c r="K165"/>
  <c r="L165"/>
  <c r="M165"/>
  <c r="N165"/>
  <c r="O165"/>
  <c r="P165"/>
  <c r="R165"/>
  <c r="S165"/>
  <c r="U165"/>
  <c r="V165"/>
  <c r="W165"/>
  <c r="X165"/>
  <c r="Y165"/>
  <c r="AA165"/>
  <c r="AB165"/>
  <c r="AC165"/>
  <c r="AD165"/>
  <c r="AE165"/>
  <c r="AF165"/>
  <c r="AI165"/>
  <c r="AJ165"/>
  <c r="AK165"/>
  <c r="AM165"/>
  <c r="AN165"/>
  <c r="AO165"/>
  <c r="AP165"/>
  <c r="AQ165"/>
  <c r="AS165"/>
  <c r="AT165"/>
  <c r="AU165"/>
  <c r="AV165"/>
  <c r="AW165"/>
  <c r="AX165"/>
  <c r="AY165"/>
  <c r="AZ165"/>
  <c r="BA165"/>
  <c r="BB165"/>
  <c r="BD165"/>
  <c r="BE165"/>
  <c r="BF165"/>
  <c r="BG165"/>
  <c r="BH165"/>
  <c r="BI165"/>
  <c r="BJ165"/>
  <c r="BL165"/>
  <c r="BM165"/>
  <c r="BN165"/>
  <c r="BO165"/>
  <c r="BP165"/>
  <c r="BR165"/>
  <c r="BS165"/>
  <c r="BT165"/>
  <c r="BU165"/>
  <c r="BV165"/>
  <c r="BW165"/>
  <c r="BZ165"/>
  <c r="CA165"/>
  <c r="CB165"/>
  <c r="CC165"/>
  <c r="CD165"/>
  <c r="CE165"/>
  <c r="CF165"/>
  <c r="CG165"/>
  <c r="CH165"/>
  <c r="CI165"/>
  <c r="CJ165"/>
  <c r="CK165"/>
  <c r="CM165"/>
  <c r="CN165"/>
  <c r="CO165"/>
  <c r="CP165"/>
  <c r="CQ165"/>
  <c r="CR165"/>
  <c r="CS165"/>
  <c r="CT165"/>
  <c r="CU165"/>
  <c r="CV165"/>
  <c r="CW165"/>
  <c r="CX165"/>
  <c r="CZ165"/>
  <c r="DA165"/>
  <c r="DB165"/>
  <c r="DC165"/>
  <c r="DD165"/>
  <c r="DE165"/>
  <c r="DF165"/>
  <c r="DG165"/>
  <c r="DH165"/>
  <c r="DI165"/>
  <c r="DJ165"/>
  <c r="DK165"/>
  <c r="A166"/>
  <c r="B166"/>
  <c r="C166"/>
  <c r="D166"/>
  <c r="E166"/>
  <c r="F166"/>
  <c r="G166"/>
  <c r="H166"/>
  <c r="I166"/>
  <c r="J166"/>
  <c r="K166"/>
  <c r="L166"/>
  <c r="M166"/>
  <c r="N166"/>
  <c r="O166"/>
  <c r="P166"/>
  <c r="R166"/>
  <c r="S166"/>
  <c r="U166"/>
  <c r="V166"/>
  <c r="W166"/>
  <c r="X166"/>
  <c r="Y166"/>
  <c r="AA166"/>
  <c r="AB166"/>
  <c r="AC166"/>
  <c r="AD166"/>
  <c r="AE166"/>
  <c r="AF166"/>
  <c r="AI166"/>
  <c r="AJ166"/>
  <c r="AK166"/>
  <c r="AM166"/>
  <c r="AN166"/>
  <c r="AO166"/>
  <c r="AP166"/>
  <c r="AQ166"/>
  <c r="AR166"/>
  <c r="AS166"/>
  <c r="AT166"/>
  <c r="AU166"/>
  <c r="AV166"/>
  <c r="AW166"/>
  <c r="AX166"/>
  <c r="AY166"/>
  <c r="AZ166"/>
  <c r="BA166"/>
  <c r="BB166"/>
  <c r="BD166"/>
  <c r="BE166"/>
  <c r="BF166"/>
  <c r="BG166"/>
  <c r="BH166"/>
  <c r="BI166"/>
  <c r="BJ166"/>
  <c r="BL166"/>
  <c r="BM166"/>
  <c r="BN166"/>
  <c r="BO166"/>
  <c r="BP166"/>
  <c r="BR166"/>
  <c r="BS166"/>
  <c r="BT166"/>
  <c r="BU166"/>
  <c r="BV166"/>
  <c r="BW166"/>
  <c r="BX166"/>
  <c r="BZ166"/>
  <c r="CA166"/>
  <c r="CB166"/>
  <c r="CC166"/>
  <c r="CD166"/>
  <c r="CE166"/>
  <c r="CF166"/>
  <c r="CG166"/>
  <c r="CH166"/>
  <c r="CI166"/>
  <c r="CJ166"/>
  <c r="CK166"/>
  <c r="CM166"/>
  <c r="CN166"/>
  <c r="CO166"/>
  <c r="CP166"/>
  <c r="CQ166"/>
  <c r="CR166"/>
  <c r="CS166"/>
  <c r="CT166"/>
  <c r="CU166"/>
  <c r="CV166"/>
  <c r="CW166"/>
  <c r="CX166"/>
  <c r="CZ166"/>
  <c r="DA166"/>
  <c r="DB166"/>
  <c r="DC166"/>
  <c r="DD166"/>
  <c r="DE166"/>
  <c r="DF166"/>
  <c r="DG166"/>
  <c r="DH166"/>
  <c r="DI166"/>
  <c r="DJ166"/>
  <c r="DK166"/>
  <c r="A167"/>
  <c r="B167"/>
  <c r="C167"/>
  <c r="D167"/>
  <c r="E167"/>
  <c r="F167"/>
  <c r="G167"/>
  <c r="I167"/>
  <c r="J167"/>
  <c r="K167"/>
  <c r="L167"/>
  <c r="M167"/>
  <c r="N167"/>
  <c r="O167"/>
  <c r="P167"/>
  <c r="R167"/>
  <c r="S167"/>
  <c r="U167"/>
  <c r="V167"/>
  <c r="W167"/>
  <c r="X167"/>
  <c r="Y167"/>
  <c r="AA167"/>
  <c r="AB167"/>
  <c r="AD167"/>
  <c r="AE167"/>
  <c r="AF167"/>
  <c r="AI167"/>
  <c r="AJ167"/>
  <c r="AK167"/>
  <c r="AM167"/>
  <c r="AN167"/>
  <c r="AO167"/>
  <c r="AP167"/>
  <c r="AQ167"/>
  <c r="AS167"/>
  <c r="AT167"/>
  <c r="AU167"/>
  <c r="AV167"/>
  <c r="AW167"/>
  <c r="AX167"/>
  <c r="AY167"/>
  <c r="AZ167"/>
  <c r="BA167"/>
  <c r="BB167"/>
  <c r="BD167"/>
  <c r="BE167"/>
  <c r="BF167"/>
  <c r="BG167"/>
  <c r="BH167"/>
  <c r="BI167"/>
  <c r="BJ167"/>
  <c r="BL167"/>
  <c r="BM167"/>
  <c r="BN167"/>
  <c r="BO167"/>
  <c r="BP167"/>
  <c r="BQ167"/>
  <c r="BR167"/>
  <c r="BS167"/>
  <c r="BT167"/>
  <c r="BU167"/>
  <c r="BV167"/>
  <c r="BW167"/>
  <c r="BZ167"/>
  <c r="CA167"/>
  <c r="CB167"/>
  <c r="CC167"/>
  <c r="CD167"/>
  <c r="CE167"/>
  <c r="CF167"/>
  <c r="CG167"/>
  <c r="CH167"/>
  <c r="CI167"/>
  <c r="CJ167"/>
  <c r="CK167"/>
  <c r="CM167"/>
  <c r="CN167"/>
  <c r="CO167"/>
  <c r="CP167"/>
  <c r="CQ167"/>
  <c r="CR167"/>
  <c r="CS167"/>
  <c r="CT167"/>
  <c r="CU167"/>
  <c r="CV167"/>
  <c r="CW167"/>
  <c r="CX167"/>
  <c r="CZ167"/>
  <c r="DA167"/>
  <c r="DB167"/>
  <c r="DC167"/>
  <c r="DD167"/>
  <c r="DE167"/>
  <c r="DF167"/>
  <c r="DG167"/>
  <c r="DH167"/>
  <c r="DI167"/>
  <c r="DJ167"/>
  <c r="DK167"/>
  <c r="A168"/>
  <c r="B168"/>
  <c r="C168"/>
  <c r="D168"/>
  <c r="E168"/>
  <c r="F168"/>
  <c r="G168"/>
  <c r="H168"/>
  <c r="I168"/>
  <c r="J168"/>
  <c r="K168"/>
  <c r="L168"/>
  <c r="M168"/>
  <c r="N168"/>
  <c r="O168"/>
  <c r="P168"/>
  <c r="Q168"/>
  <c r="R168"/>
  <c r="S168"/>
  <c r="U168"/>
  <c r="V168"/>
  <c r="W168"/>
  <c r="X168"/>
  <c r="Y168"/>
  <c r="AA168"/>
  <c r="AB168"/>
  <c r="AC168"/>
  <c r="AD168"/>
  <c r="AE168"/>
  <c r="AF168"/>
  <c r="AI168"/>
  <c r="AJ168"/>
  <c r="AK168"/>
  <c r="AM168"/>
  <c r="AN168"/>
  <c r="AO168"/>
  <c r="AP168"/>
  <c r="AQ168"/>
  <c r="AR168"/>
  <c r="AS168"/>
  <c r="AT168"/>
  <c r="AU168"/>
  <c r="AV168"/>
  <c r="AW168"/>
  <c r="AX168"/>
  <c r="AY168"/>
  <c r="AZ168"/>
  <c r="BA168"/>
  <c r="BB168"/>
  <c r="BD168"/>
  <c r="BE168"/>
  <c r="BF168"/>
  <c r="BG168"/>
  <c r="BH168"/>
  <c r="BI168"/>
  <c r="BJ168"/>
  <c r="BL168"/>
  <c r="BM168"/>
  <c r="BN168"/>
  <c r="BO168"/>
  <c r="BP168"/>
  <c r="BR168"/>
  <c r="BS168"/>
  <c r="BT168"/>
  <c r="BU168"/>
  <c r="BV168"/>
  <c r="BW168"/>
  <c r="BZ168"/>
  <c r="CA168"/>
  <c r="CB168"/>
  <c r="CC168"/>
  <c r="CD168"/>
  <c r="CE168"/>
  <c r="CF168"/>
  <c r="CG168"/>
  <c r="CH168"/>
  <c r="CI168"/>
  <c r="CJ168"/>
  <c r="CK168"/>
  <c r="CM168"/>
  <c r="CN168"/>
  <c r="CO168"/>
  <c r="CP168"/>
  <c r="CQ168"/>
  <c r="CR168"/>
  <c r="CS168"/>
  <c r="CT168"/>
  <c r="CU168"/>
  <c r="CV168"/>
  <c r="CW168"/>
  <c r="CX168"/>
  <c r="CZ168"/>
  <c r="DA168"/>
  <c r="DB168"/>
  <c r="DC168"/>
  <c r="DD168"/>
  <c r="DE168"/>
  <c r="DF168"/>
  <c r="DG168"/>
  <c r="DH168"/>
  <c r="DI168"/>
  <c r="DJ168"/>
  <c r="DK168"/>
  <c r="A169"/>
  <c r="B169"/>
  <c r="C169"/>
  <c r="D169"/>
  <c r="E169"/>
  <c r="F169"/>
  <c r="G169"/>
  <c r="I169"/>
  <c r="J169"/>
  <c r="K169"/>
  <c r="L169"/>
  <c r="M169"/>
  <c r="N169"/>
  <c r="O169"/>
  <c r="P169"/>
  <c r="R169"/>
  <c r="S169"/>
  <c r="T169"/>
  <c r="U169"/>
  <c r="V169"/>
  <c r="W169"/>
  <c r="X169"/>
  <c r="Y169"/>
  <c r="AB169"/>
  <c r="AD169"/>
  <c r="AE169"/>
  <c r="AF169"/>
  <c r="AI169"/>
  <c r="AJ169"/>
  <c r="AK169"/>
  <c r="AM169"/>
  <c r="AN169"/>
  <c r="AO169"/>
  <c r="AP169"/>
  <c r="AQ169"/>
  <c r="AS169"/>
  <c r="AT169"/>
  <c r="AU169"/>
  <c r="AV169"/>
  <c r="AW169"/>
  <c r="AX169"/>
  <c r="AY169"/>
  <c r="AZ169"/>
  <c r="BA169"/>
  <c r="BB169"/>
  <c r="BD169"/>
  <c r="BE169"/>
  <c r="BF169"/>
  <c r="BG169"/>
  <c r="BH169"/>
  <c r="BI169"/>
  <c r="BJ169"/>
  <c r="BL169"/>
  <c r="BM169"/>
  <c r="BN169"/>
  <c r="BO169"/>
  <c r="BP169"/>
  <c r="BR169"/>
  <c r="BS169"/>
  <c r="BT169"/>
  <c r="BU169"/>
  <c r="BV169"/>
  <c r="BW169"/>
  <c r="BZ169"/>
  <c r="CA169"/>
  <c r="CB169"/>
  <c r="CC169"/>
  <c r="CD169"/>
  <c r="CE169"/>
  <c r="CF169"/>
  <c r="CG169"/>
  <c r="CH169"/>
  <c r="CI169"/>
  <c r="CJ169"/>
  <c r="CK169"/>
  <c r="CM169"/>
  <c r="CN169"/>
  <c r="CO169"/>
  <c r="CP169"/>
  <c r="CQ169"/>
  <c r="CR169"/>
  <c r="CS169"/>
  <c r="CT169"/>
  <c r="CU169"/>
  <c r="CV169"/>
  <c r="CW169"/>
  <c r="CX169"/>
  <c r="CZ169"/>
  <c r="DA169"/>
  <c r="DB169"/>
  <c r="DC169"/>
  <c r="DD169"/>
  <c r="DE169"/>
  <c r="DF169"/>
  <c r="DG169"/>
  <c r="DH169"/>
  <c r="DI169"/>
  <c r="DJ169"/>
  <c r="DK169"/>
  <c r="A170"/>
  <c r="B170"/>
  <c r="C170"/>
  <c r="D170"/>
  <c r="E170"/>
  <c r="F170"/>
  <c r="G170"/>
  <c r="I170"/>
  <c r="J170"/>
  <c r="K170"/>
  <c r="L170"/>
  <c r="M170"/>
  <c r="N170"/>
  <c r="O170"/>
  <c r="P170"/>
  <c r="R170"/>
  <c r="S170"/>
  <c r="U170"/>
  <c r="V170"/>
  <c r="W170"/>
  <c r="X170"/>
  <c r="Y170"/>
  <c r="AB170"/>
  <c r="AD170"/>
  <c r="AE170"/>
  <c r="AF170"/>
  <c r="AI170"/>
  <c r="AJ170"/>
  <c r="AK170"/>
  <c r="AM170"/>
  <c r="AN170"/>
  <c r="AO170"/>
  <c r="AP170"/>
  <c r="AQ170"/>
  <c r="AS170"/>
  <c r="AT170"/>
  <c r="AU170"/>
  <c r="AV170"/>
  <c r="AW170"/>
  <c r="AX170"/>
  <c r="AY170"/>
  <c r="AZ170"/>
  <c r="BA170"/>
  <c r="BB170"/>
  <c r="BD170"/>
  <c r="BE170"/>
  <c r="BF170"/>
  <c r="BG170"/>
  <c r="BH170"/>
  <c r="BI170"/>
  <c r="BJ170"/>
  <c r="BL170"/>
  <c r="BM170"/>
  <c r="BN170"/>
  <c r="BO170"/>
  <c r="BP170"/>
  <c r="BR170"/>
  <c r="BS170"/>
  <c r="BT170"/>
  <c r="BU170"/>
  <c r="BV170"/>
  <c r="BW170"/>
  <c r="BZ170"/>
  <c r="CA170"/>
  <c r="CB170"/>
  <c r="CC170"/>
  <c r="CD170"/>
  <c r="CE170"/>
  <c r="CF170"/>
  <c r="CG170"/>
  <c r="CH170"/>
  <c r="CI170"/>
  <c r="CJ170"/>
  <c r="CK170"/>
  <c r="CM170"/>
  <c r="CN170"/>
  <c r="CO170"/>
  <c r="CP170"/>
  <c r="CQ170"/>
  <c r="CR170"/>
  <c r="CS170"/>
  <c r="CT170"/>
  <c r="CU170"/>
  <c r="CV170"/>
  <c r="CW170"/>
  <c r="CX170"/>
  <c r="CZ170"/>
  <c r="DA170"/>
  <c r="DB170"/>
  <c r="DC170"/>
  <c r="DD170"/>
  <c r="DE170"/>
  <c r="DF170"/>
  <c r="DG170"/>
  <c r="DH170"/>
  <c r="DI170"/>
  <c r="DJ170"/>
  <c r="DK170"/>
  <c r="DL170"/>
  <c r="A171"/>
  <c r="B171"/>
  <c r="C171"/>
  <c r="D171"/>
  <c r="E171"/>
  <c r="F171"/>
  <c r="G171"/>
  <c r="I171"/>
  <c r="J171"/>
  <c r="K171"/>
  <c r="L171"/>
  <c r="M171"/>
  <c r="N171"/>
  <c r="O171"/>
  <c r="P171"/>
  <c r="R171"/>
  <c r="S171"/>
  <c r="U171"/>
  <c r="V171"/>
  <c r="W171"/>
  <c r="X171"/>
  <c r="Y171"/>
  <c r="AA171"/>
  <c r="AB171"/>
  <c r="AD171"/>
  <c r="AE171"/>
  <c r="AF171"/>
  <c r="AI171"/>
  <c r="AJ171"/>
  <c r="AK171"/>
  <c r="AM171"/>
  <c r="AN171"/>
  <c r="AO171"/>
  <c r="AP171"/>
  <c r="AQ171"/>
  <c r="AS171"/>
  <c r="AT171"/>
  <c r="AU171"/>
  <c r="AV171"/>
  <c r="AW171"/>
  <c r="AX171"/>
  <c r="AY171"/>
  <c r="AZ171"/>
  <c r="BA171"/>
  <c r="BB171"/>
  <c r="BD171"/>
  <c r="BE171"/>
  <c r="BF171"/>
  <c r="BG171"/>
  <c r="BH171"/>
  <c r="BI171"/>
  <c r="BJ171"/>
  <c r="BL171"/>
  <c r="BM171"/>
  <c r="BN171"/>
  <c r="BO171"/>
  <c r="BP171"/>
  <c r="BR171"/>
  <c r="BS171"/>
  <c r="BT171"/>
  <c r="BU171"/>
  <c r="BV171"/>
  <c r="BW171"/>
  <c r="BZ171"/>
  <c r="CA171"/>
  <c r="CB171"/>
  <c r="CC171"/>
  <c r="CD171"/>
  <c r="CE171"/>
  <c r="CF171"/>
  <c r="CG171"/>
  <c r="CH171"/>
  <c r="CI171"/>
  <c r="CJ171"/>
  <c r="CK171"/>
  <c r="CM171"/>
  <c r="CN171"/>
  <c r="CO171"/>
  <c r="CP171"/>
  <c r="CQ171"/>
  <c r="CR171"/>
  <c r="CS171"/>
  <c r="CT171"/>
  <c r="CU171"/>
  <c r="CV171"/>
  <c r="CW171"/>
  <c r="CX171"/>
  <c r="CZ171"/>
  <c r="DA171"/>
  <c r="DB171"/>
  <c r="DC171"/>
  <c r="DD171"/>
  <c r="DE171"/>
  <c r="DF171"/>
  <c r="DG171"/>
  <c r="DH171"/>
  <c r="DI171"/>
  <c r="DJ171"/>
  <c r="DK171"/>
  <c r="A172"/>
  <c r="B172"/>
  <c r="C172"/>
  <c r="D172"/>
  <c r="E172"/>
  <c r="F172"/>
  <c r="G172"/>
  <c r="I172"/>
  <c r="J172"/>
  <c r="K172"/>
  <c r="L172"/>
  <c r="M172"/>
  <c r="N172"/>
  <c r="O172"/>
  <c r="P172"/>
  <c r="R172"/>
  <c r="S172"/>
  <c r="U172"/>
  <c r="V172"/>
  <c r="W172"/>
  <c r="X172"/>
  <c r="Y172"/>
  <c r="AA172"/>
  <c r="AB172"/>
  <c r="AC172"/>
  <c r="AD172"/>
  <c r="AE172"/>
  <c r="AF172"/>
  <c r="AI172"/>
  <c r="AJ172"/>
  <c r="AK172"/>
  <c r="AM172"/>
  <c r="AN172"/>
  <c r="AO172"/>
  <c r="AP172"/>
  <c r="AQ172"/>
  <c r="AR172"/>
  <c r="AS172"/>
  <c r="AT172"/>
  <c r="AU172"/>
  <c r="AV172"/>
  <c r="AW172"/>
  <c r="AX172"/>
  <c r="AY172"/>
  <c r="AZ172"/>
  <c r="BA172"/>
  <c r="BB172"/>
  <c r="BD172"/>
  <c r="BE172"/>
  <c r="BF172"/>
  <c r="BG172"/>
  <c r="BH172"/>
  <c r="BI172"/>
  <c r="BJ172"/>
  <c r="BL172"/>
  <c r="BM172"/>
  <c r="BN172"/>
  <c r="BO172"/>
  <c r="BP172"/>
  <c r="BR172"/>
  <c r="BS172"/>
  <c r="BT172"/>
  <c r="BU172"/>
  <c r="BV172"/>
  <c r="BW172"/>
  <c r="BZ172"/>
  <c r="CA172"/>
  <c r="CB172"/>
  <c r="CC172"/>
  <c r="CD172"/>
  <c r="CE172"/>
  <c r="CF172"/>
  <c r="CG172"/>
  <c r="CH172"/>
  <c r="CI172"/>
  <c r="CJ172"/>
  <c r="CK172"/>
  <c r="CM172"/>
  <c r="CN172"/>
  <c r="CO172"/>
  <c r="CP172"/>
  <c r="CQ172"/>
  <c r="CR172"/>
  <c r="CS172"/>
  <c r="CT172"/>
  <c r="CU172"/>
  <c r="CV172"/>
  <c r="CW172"/>
  <c r="CX172"/>
  <c r="CZ172"/>
  <c r="DA172"/>
  <c r="DB172"/>
  <c r="DC172"/>
  <c r="DD172"/>
  <c r="DE172"/>
  <c r="DF172"/>
  <c r="DG172"/>
  <c r="DH172"/>
  <c r="DI172"/>
  <c r="DJ172"/>
  <c r="DK172"/>
  <c r="A173"/>
  <c r="B173"/>
  <c r="C173"/>
  <c r="D173"/>
  <c r="E173"/>
  <c r="F173"/>
  <c r="G173"/>
  <c r="I173"/>
  <c r="J173"/>
  <c r="K173"/>
  <c r="L173"/>
  <c r="M173"/>
  <c r="N173"/>
  <c r="O173"/>
  <c r="P173"/>
  <c r="R173"/>
  <c r="S173"/>
  <c r="U173"/>
  <c r="V173"/>
  <c r="W173"/>
  <c r="X173"/>
  <c r="Y173"/>
  <c r="AA173"/>
  <c r="AB173"/>
  <c r="AD173"/>
  <c r="AE173"/>
  <c r="AF173"/>
  <c r="AI173"/>
  <c r="AJ173"/>
  <c r="AK173"/>
  <c r="AM173"/>
  <c r="AN173"/>
  <c r="AO173"/>
  <c r="AP173"/>
  <c r="AQ173"/>
  <c r="AS173"/>
  <c r="AT173"/>
  <c r="AU173"/>
  <c r="AV173"/>
  <c r="AW173"/>
  <c r="AX173"/>
  <c r="AY173"/>
  <c r="AZ173"/>
  <c r="BA173"/>
  <c r="BB173"/>
  <c r="BD173"/>
  <c r="BE173"/>
  <c r="BF173"/>
  <c r="BG173"/>
  <c r="BH173"/>
  <c r="BI173"/>
  <c r="BJ173"/>
  <c r="BL173"/>
  <c r="BM173"/>
  <c r="BN173"/>
  <c r="BO173"/>
  <c r="BP173"/>
  <c r="BR173"/>
  <c r="BS173"/>
  <c r="BT173"/>
  <c r="BU173"/>
  <c r="BV173"/>
  <c r="BW173"/>
  <c r="BZ173"/>
  <c r="CA173"/>
  <c r="CB173"/>
  <c r="CC173"/>
  <c r="CD173"/>
  <c r="CE173"/>
  <c r="CF173"/>
  <c r="CG173"/>
  <c r="CH173"/>
  <c r="CI173"/>
  <c r="CJ173"/>
  <c r="CK173"/>
  <c r="CM173"/>
  <c r="CN173"/>
  <c r="CO173"/>
  <c r="CP173"/>
  <c r="CQ173"/>
  <c r="CR173"/>
  <c r="CS173"/>
  <c r="CT173"/>
  <c r="CU173"/>
  <c r="CV173"/>
  <c r="CW173"/>
  <c r="CX173"/>
  <c r="CZ173"/>
  <c r="DA173"/>
  <c r="DB173"/>
  <c r="DC173"/>
  <c r="DD173"/>
  <c r="DE173"/>
  <c r="DF173"/>
  <c r="DG173"/>
  <c r="DH173"/>
  <c r="DI173"/>
  <c r="DJ173"/>
  <c r="DK173"/>
  <c r="A174"/>
  <c r="B174"/>
  <c r="C174"/>
  <c r="D174"/>
  <c r="E174"/>
  <c r="F174"/>
  <c r="G174"/>
  <c r="I174"/>
  <c r="J174"/>
  <c r="K174"/>
  <c r="L174"/>
  <c r="M174"/>
  <c r="N174"/>
  <c r="O174"/>
  <c r="P174"/>
  <c r="R174"/>
  <c r="S174"/>
  <c r="U174"/>
  <c r="V174"/>
  <c r="W174"/>
  <c r="X174"/>
  <c r="Y174"/>
  <c r="AB174"/>
  <c r="AC174"/>
  <c r="AD174"/>
  <c r="AE174"/>
  <c r="AF174"/>
  <c r="AI174"/>
  <c r="AJ174"/>
  <c r="AK174"/>
  <c r="AM174"/>
  <c r="AN174"/>
  <c r="AO174"/>
  <c r="AP174"/>
  <c r="AQ174"/>
  <c r="AS174"/>
  <c r="AT174"/>
  <c r="AU174"/>
  <c r="AV174"/>
  <c r="AW174"/>
  <c r="AX174"/>
  <c r="AY174"/>
  <c r="AZ174"/>
  <c r="BA174"/>
  <c r="BB174"/>
  <c r="BD174"/>
  <c r="BE174"/>
  <c r="BF174"/>
  <c r="BG174"/>
  <c r="BH174"/>
  <c r="BI174"/>
  <c r="BJ174"/>
  <c r="BL174"/>
  <c r="BM174"/>
  <c r="BN174"/>
  <c r="BO174"/>
  <c r="BP174"/>
  <c r="BQ174"/>
  <c r="BR174"/>
  <c r="BS174"/>
  <c r="BT174"/>
  <c r="BU174"/>
  <c r="BV174"/>
  <c r="BW174"/>
  <c r="BZ174"/>
  <c r="CA174"/>
  <c r="CB174"/>
  <c r="CC174"/>
  <c r="CD174"/>
  <c r="CE174"/>
  <c r="CF174"/>
  <c r="CG174"/>
  <c r="CH174"/>
  <c r="CI174"/>
  <c r="CJ174"/>
  <c r="CK174"/>
  <c r="CM174"/>
  <c r="CN174"/>
  <c r="CO174"/>
  <c r="CP174"/>
  <c r="CQ174"/>
  <c r="CR174"/>
  <c r="CS174"/>
  <c r="CT174"/>
  <c r="CU174"/>
  <c r="CV174"/>
  <c r="CW174"/>
  <c r="CX174"/>
  <c r="CZ174"/>
  <c r="DA174"/>
  <c r="DB174"/>
  <c r="DC174"/>
  <c r="DD174"/>
  <c r="DE174"/>
  <c r="DF174"/>
  <c r="DG174"/>
  <c r="DH174"/>
  <c r="DI174"/>
  <c r="DJ174"/>
  <c r="DK174"/>
  <c r="A175"/>
  <c r="B175"/>
  <c r="C175"/>
  <c r="D175"/>
  <c r="E175"/>
  <c r="F175"/>
  <c r="G175"/>
  <c r="H175"/>
  <c r="I175"/>
  <c r="J175"/>
  <c r="K175"/>
  <c r="L175"/>
  <c r="M175"/>
  <c r="N175"/>
  <c r="O175"/>
  <c r="P175"/>
  <c r="Q175"/>
  <c r="R175"/>
  <c r="S175"/>
  <c r="U175"/>
  <c r="V175"/>
  <c r="W175"/>
  <c r="X175"/>
  <c r="Y175"/>
  <c r="AA175"/>
  <c r="AB175"/>
  <c r="AC175"/>
  <c r="AD175"/>
  <c r="AE175"/>
  <c r="AI175"/>
  <c r="AJ175"/>
  <c r="AK175"/>
  <c r="AM175"/>
  <c r="AN175"/>
  <c r="AO175"/>
  <c r="AP175"/>
  <c r="AQ175"/>
  <c r="AS175"/>
  <c r="AT175"/>
  <c r="AU175"/>
  <c r="AV175"/>
  <c r="AW175"/>
  <c r="AX175"/>
  <c r="AY175"/>
  <c r="AZ175"/>
  <c r="BA175"/>
  <c r="BB175"/>
  <c r="BD175"/>
  <c r="BE175"/>
  <c r="BF175"/>
  <c r="BG175"/>
  <c r="BH175"/>
  <c r="BI175"/>
  <c r="BJ175"/>
  <c r="BL175"/>
  <c r="BM175"/>
  <c r="BN175"/>
  <c r="BO175"/>
  <c r="BP175"/>
  <c r="BQ175"/>
  <c r="BR175"/>
  <c r="BS175"/>
  <c r="BT175"/>
  <c r="BU175"/>
  <c r="BV175"/>
  <c r="BW175"/>
  <c r="BZ175"/>
  <c r="CA175"/>
  <c r="CB175"/>
  <c r="CC175"/>
  <c r="CD175"/>
  <c r="CE175"/>
  <c r="CF175"/>
  <c r="CG175"/>
  <c r="CH175"/>
  <c r="CI175"/>
  <c r="CJ175"/>
  <c r="CK175"/>
  <c r="CM175"/>
  <c r="CN175"/>
  <c r="CO175"/>
  <c r="CP175"/>
  <c r="CQ175"/>
  <c r="CR175"/>
  <c r="CS175"/>
  <c r="CT175"/>
  <c r="CU175"/>
  <c r="CV175"/>
  <c r="CW175"/>
  <c r="CX175"/>
  <c r="CZ175"/>
  <c r="DA175"/>
  <c r="DB175"/>
  <c r="DC175"/>
  <c r="DD175"/>
  <c r="DE175"/>
  <c r="DF175"/>
  <c r="DG175"/>
  <c r="DH175"/>
  <c r="DI175"/>
  <c r="DJ175"/>
  <c r="DK175"/>
  <c r="A176"/>
  <c r="B176"/>
  <c r="C176"/>
  <c r="D176"/>
  <c r="E176"/>
  <c r="F176"/>
  <c r="G176"/>
  <c r="H176"/>
  <c r="I176"/>
  <c r="J176"/>
  <c r="K176"/>
  <c r="L176"/>
  <c r="M176"/>
  <c r="N176"/>
  <c r="O176"/>
  <c r="P176"/>
  <c r="Q176"/>
  <c r="R176"/>
  <c r="S176"/>
  <c r="U176"/>
  <c r="V176"/>
  <c r="W176"/>
  <c r="X176"/>
  <c r="Y176"/>
  <c r="AA176"/>
  <c r="AB176"/>
  <c r="AC176"/>
  <c r="AD176"/>
  <c r="AE176"/>
  <c r="AI176"/>
  <c r="AJ176"/>
  <c r="AK176"/>
  <c r="AM176"/>
  <c r="AN176"/>
  <c r="AO176"/>
  <c r="AP176"/>
  <c r="AQ176"/>
  <c r="AS176"/>
  <c r="AT176"/>
  <c r="AU176"/>
  <c r="AV176"/>
  <c r="AW176"/>
  <c r="AX176"/>
  <c r="AY176"/>
  <c r="AZ176"/>
  <c r="BA176"/>
  <c r="BB176"/>
  <c r="BD176"/>
  <c r="BE176"/>
  <c r="BF176"/>
  <c r="BG176"/>
  <c r="BH176"/>
  <c r="BI176"/>
  <c r="BJ176"/>
  <c r="BL176"/>
  <c r="BM176"/>
  <c r="BN176"/>
  <c r="BO176"/>
  <c r="BP176"/>
  <c r="BR176"/>
  <c r="BS176"/>
  <c r="BT176"/>
  <c r="BU176"/>
  <c r="BV176"/>
  <c r="BW176"/>
  <c r="BZ176"/>
  <c r="CA176"/>
  <c r="CB176"/>
  <c r="CC176"/>
  <c r="CD176"/>
  <c r="CE176"/>
  <c r="CF176"/>
  <c r="CG176"/>
  <c r="CH176"/>
  <c r="CI176"/>
  <c r="CJ176"/>
  <c r="CK176"/>
  <c r="CM176"/>
  <c r="CN176"/>
  <c r="CO176"/>
  <c r="CP176"/>
  <c r="CQ176"/>
  <c r="CR176"/>
  <c r="CS176"/>
  <c r="CT176"/>
  <c r="CU176"/>
  <c r="CV176"/>
  <c r="CW176"/>
  <c r="CX176"/>
  <c r="CZ176"/>
  <c r="DA176"/>
  <c r="DB176"/>
  <c r="DC176"/>
  <c r="DD176"/>
  <c r="DE176"/>
  <c r="DF176"/>
  <c r="DG176"/>
  <c r="DH176"/>
  <c r="DI176"/>
  <c r="DJ176"/>
  <c r="DK176"/>
  <c r="A177"/>
  <c r="B177"/>
  <c r="C177"/>
  <c r="D177"/>
  <c r="E177"/>
  <c r="F177"/>
  <c r="G177"/>
  <c r="H177"/>
  <c r="I177"/>
  <c r="J177"/>
  <c r="K177"/>
  <c r="L177"/>
  <c r="M177"/>
  <c r="N177"/>
  <c r="O177"/>
  <c r="P177"/>
  <c r="Q177"/>
  <c r="R177"/>
  <c r="S177"/>
  <c r="U177"/>
  <c r="V177"/>
  <c r="W177"/>
  <c r="X177"/>
  <c r="Y177"/>
  <c r="AA177"/>
  <c r="AB177"/>
  <c r="AC177"/>
  <c r="AD177"/>
  <c r="AE177"/>
  <c r="AI177"/>
  <c r="AJ177"/>
  <c r="AK177"/>
  <c r="AM177"/>
  <c r="AN177"/>
  <c r="AO177"/>
  <c r="AP177"/>
  <c r="AQ177"/>
  <c r="AS177"/>
  <c r="AT177"/>
  <c r="AU177"/>
  <c r="AV177"/>
  <c r="AW177"/>
  <c r="AX177"/>
  <c r="AY177"/>
  <c r="AZ177"/>
  <c r="BA177"/>
  <c r="BB177"/>
  <c r="BD177"/>
  <c r="BE177"/>
  <c r="BF177"/>
  <c r="BG177"/>
  <c r="BH177"/>
  <c r="BI177"/>
  <c r="BJ177"/>
  <c r="BL177"/>
  <c r="BM177"/>
  <c r="BN177"/>
  <c r="BO177"/>
  <c r="BP177"/>
  <c r="BQ177"/>
  <c r="BR177"/>
  <c r="BS177"/>
  <c r="BT177"/>
  <c r="BU177"/>
  <c r="BV177"/>
  <c r="BW177"/>
  <c r="BZ177"/>
  <c r="CA177"/>
  <c r="CB177"/>
  <c r="CC177"/>
  <c r="CD177"/>
  <c r="CE177"/>
  <c r="CF177"/>
  <c r="CG177"/>
  <c r="CH177"/>
  <c r="CI177"/>
  <c r="CJ177"/>
  <c r="CK177"/>
  <c r="CM177"/>
  <c r="CN177"/>
  <c r="CO177"/>
  <c r="CP177"/>
  <c r="CQ177"/>
  <c r="CR177"/>
  <c r="CS177"/>
  <c r="CT177"/>
  <c r="CU177"/>
  <c r="CV177"/>
  <c r="CW177"/>
  <c r="CX177"/>
  <c r="CZ177"/>
  <c r="DA177"/>
  <c r="DB177"/>
  <c r="DC177"/>
  <c r="DD177"/>
  <c r="DE177"/>
  <c r="DF177"/>
  <c r="DG177"/>
  <c r="DH177"/>
  <c r="DI177"/>
  <c r="DJ177"/>
  <c r="DK177"/>
  <c r="A178"/>
  <c r="B178"/>
  <c r="C178"/>
  <c r="D178"/>
  <c r="E178"/>
  <c r="F178"/>
  <c r="G178"/>
  <c r="H178"/>
  <c r="I178"/>
  <c r="J178"/>
  <c r="K178"/>
  <c r="L178"/>
  <c r="M178"/>
  <c r="N178"/>
  <c r="O178"/>
  <c r="P178"/>
  <c r="R178"/>
  <c r="S178"/>
  <c r="U178"/>
  <c r="V178"/>
  <c r="W178"/>
  <c r="X178"/>
  <c r="Y178"/>
  <c r="AA178"/>
  <c r="AB178"/>
  <c r="AC178"/>
  <c r="AD178"/>
  <c r="AE178"/>
  <c r="AI178"/>
  <c r="AJ178"/>
  <c r="AK178"/>
  <c r="AM178"/>
  <c r="AN178"/>
  <c r="AO178"/>
  <c r="AP178"/>
  <c r="AQ178"/>
  <c r="AR178"/>
  <c r="AS178"/>
  <c r="AT178"/>
  <c r="AU178"/>
  <c r="AV178"/>
  <c r="AW178"/>
  <c r="AX178"/>
  <c r="AY178"/>
  <c r="AZ178"/>
  <c r="BA178"/>
  <c r="BB178"/>
  <c r="BD178"/>
  <c r="BE178"/>
  <c r="BF178"/>
  <c r="BG178"/>
  <c r="BH178"/>
  <c r="BI178"/>
  <c r="BJ178"/>
  <c r="BL178"/>
  <c r="BM178"/>
  <c r="BN178"/>
  <c r="BO178"/>
  <c r="BP178"/>
  <c r="BQ178"/>
  <c r="BR178"/>
  <c r="BS178"/>
  <c r="BT178"/>
  <c r="BU178"/>
  <c r="BV178"/>
  <c r="BW178"/>
  <c r="BZ178"/>
  <c r="CA178"/>
  <c r="CB178"/>
  <c r="CC178"/>
  <c r="CD178"/>
  <c r="CE178"/>
  <c r="CF178"/>
  <c r="CG178"/>
  <c r="CH178"/>
  <c r="CI178"/>
  <c r="CJ178"/>
  <c r="CK178"/>
  <c r="CM178"/>
  <c r="CN178"/>
  <c r="CO178"/>
  <c r="CP178"/>
  <c r="CQ178"/>
  <c r="CR178"/>
  <c r="CS178"/>
  <c r="CT178"/>
  <c r="CU178"/>
  <c r="CV178"/>
  <c r="CW178"/>
  <c r="CX178"/>
  <c r="CZ178"/>
  <c r="DA178"/>
  <c r="DB178"/>
  <c r="DC178"/>
  <c r="DD178"/>
  <c r="DE178"/>
  <c r="DF178"/>
  <c r="DG178"/>
  <c r="DH178"/>
  <c r="DI178"/>
  <c r="DJ178"/>
  <c r="DK178"/>
  <c r="A179"/>
  <c r="B179"/>
  <c r="C179"/>
  <c r="D179"/>
  <c r="E179"/>
  <c r="F179"/>
  <c r="G179"/>
  <c r="H179"/>
  <c r="I179"/>
  <c r="J179"/>
  <c r="K179"/>
  <c r="L179"/>
  <c r="M179"/>
  <c r="N179"/>
  <c r="O179"/>
  <c r="P179"/>
  <c r="R179"/>
  <c r="S179"/>
  <c r="U179"/>
  <c r="V179"/>
  <c r="W179"/>
  <c r="X179"/>
  <c r="Y179"/>
  <c r="AA179"/>
  <c r="AB179"/>
  <c r="AC179"/>
  <c r="AD179"/>
  <c r="AE179"/>
  <c r="AI179"/>
  <c r="AJ179"/>
  <c r="AK179"/>
  <c r="AM179"/>
  <c r="AN179"/>
  <c r="AO179"/>
  <c r="AP179"/>
  <c r="AQ179"/>
  <c r="AS179"/>
  <c r="AT179"/>
  <c r="AU179"/>
  <c r="AV179"/>
  <c r="AW179"/>
  <c r="AX179"/>
  <c r="AY179"/>
  <c r="AZ179"/>
  <c r="BA179"/>
  <c r="BB179"/>
  <c r="BD179"/>
  <c r="BE179"/>
  <c r="BF179"/>
  <c r="BG179"/>
  <c r="BH179"/>
  <c r="BI179"/>
  <c r="BJ179"/>
  <c r="BL179"/>
  <c r="BM179"/>
  <c r="BN179"/>
  <c r="BO179"/>
  <c r="BP179"/>
  <c r="BR179"/>
  <c r="BS179"/>
  <c r="BT179"/>
  <c r="BU179"/>
  <c r="BV179"/>
  <c r="BW179"/>
  <c r="BZ179"/>
  <c r="CA179"/>
  <c r="CB179"/>
  <c r="CC179"/>
  <c r="CD179"/>
  <c r="CE179"/>
  <c r="CF179"/>
  <c r="CG179"/>
  <c r="CH179"/>
  <c r="CI179"/>
  <c r="CJ179"/>
  <c r="CK179"/>
  <c r="CM179"/>
  <c r="CN179"/>
  <c r="CO179"/>
  <c r="CP179"/>
  <c r="CQ179"/>
  <c r="CR179"/>
  <c r="CS179"/>
  <c r="CT179"/>
  <c r="CU179"/>
  <c r="CV179"/>
  <c r="CW179"/>
  <c r="CX179"/>
  <c r="CZ179"/>
  <c r="DA179"/>
  <c r="DB179"/>
  <c r="DC179"/>
  <c r="DD179"/>
  <c r="DE179"/>
  <c r="DF179"/>
  <c r="DG179"/>
  <c r="DH179"/>
  <c r="DI179"/>
  <c r="DJ179"/>
  <c r="DK179"/>
  <c r="A180"/>
  <c r="B180"/>
  <c r="C180"/>
  <c r="D180"/>
  <c r="E180"/>
  <c r="F180"/>
  <c r="G180"/>
  <c r="H180"/>
  <c r="J180"/>
  <c r="K180"/>
  <c r="L180"/>
  <c r="M180"/>
  <c r="N180"/>
  <c r="O180"/>
  <c r="P180"/>
  <c r="R180"/>
  <c r="S180"/>
  <c r="U180"/>
  <c r="V180"/>
  <c r="W180"/>
  <c r="X180"/>
  <c r="Y180"/>
  <c r="AB180"/>
  <c r="AC180"/>
  <c r="AD180"/>
  <c r="AE180"/>
  <c r="AI180"/>
  <c r="AJ180"/>
  <c r="AK180"/>
  <c r="AM180"/>
  <c r="AN180"/>
  <c r="AO180"/>
  <c r="AP180"/>
  <c r="AQ180"/>
  <c r="AS180"/>
  <c r="AT180"/>
  <c r="AU180"/>
  <c r="AV180"/>
  <c r="AW180"/>
  <c r="AX180"/>
  <c r="AY180"/>
  <c r="AZ180"/>
  <c r="BA180"/>
  <c r="BB180"/>
  <c r="BD180"/>
  <c r="BE180"/>
  <c r="BF180"/>
  <c r="BG180"/>
  <c r="BH180"/>
  <c r="BI180"/>
  <c r="BJ180"/>
  <c r="BL180"/>
  <c r="BM180"/>
  <c r="BN180"/>
  <c r="BO180"/>
  <c r="BP180"/>
  <c r="BR180"/>
  <c r="BS180"/>
  <c r="BT180"/>
  <c r="BU180"/>
  <c r="BV180"/>
  <c r="BW180"/>
  <c r="BZ180"/>
  <c r="CA180"/>
  <c r="CB180"/>
  <c r="CC180"/>
  <c r="CD180"/>
  <c r="CE180"/>
  <c r="CF180"/>
  <c r="CG180"/>
  <c r="CH180"/>
  <c r="CI180"/>
  <c r="CJ180"/>
  <c r="CK180"/>
  <c r="CM180"/>
  <c r="CN180"/>
  <c r="CO180"/>
  <c r="CP180"/>
  <c r="CQ180"/>
  <c r="CR180"/>
  <c r="CS180"/>
  <c r="CT180"/>
  <c r="CU180"/>
  <c r="CV180"/>
  <c r="CW180"/>
  <c r="CX180"/>
  <c r="CY180"/>
  <c r="CZ180"/>
  <c r="DA180"/>
  <c r="DB180"/>
  <c r="DC180"/>
  <c r="DD180"/>
  <c r="DE180"/>
  <c r="DF180"/>
  <c r="DG180"/>
  <c r="DH180"/>
  <c r="DI180"/>
  <c r="DJ180"/>
  <c r="DK180"/>
  <c r="A181"/>
  <c r="B181"/>
  <c r="C181"/>
  <c r="D181"/>
  <c r="E181"/>
  <c r="F181"/>
  <c r="G181"/>
  <c r="H181"/>
  <c r="J181"/>
  <c r="K181"/>
  <c r="L181"/>
  <c r="M181"/>
  <c r="N181"/>
  <c r="O181"/>
  <c r="P181"/>
  <c r="R181"/>
  <c r="S181"/>
  <c r="U181"/>
  <c r="V181"/>
  <c r="W181"/>
  <c r="X181"/>
  <c r="Y181"/>
  <c r="AB181"/>
  <c r="AC181"/>
  <c r="AD181"/>
  <c r="AE181"/>
  <c r="AI181"/>
  <c r="AJ181"/>
  <c r="AK181"/>
  <c r="AM181"/>
  <c r="AN181"/>
  <c r="AO181"/>
  <c r="AP181"/>
  <c r="AQ181"/>
  <c r="AS181"/>
  <c r="AT181"/>
  <c r="AU181"/>
  <c r="AV181"/>
  <c r="AW181"/>
  <c r="AX181"/>
  <c r="AY181"/>
  <c r="AZ181"/>
  <c r="BA181"/>
  <c r="BB181"/>
  <c r="BD181"/>
  <c r="BE181"/>
  <c r="BF181"/>
  <c r="BG181"/>
  <c r="BH181"/>
  <c r="BI181"/>
  <c r="BJ181"/>
  <c r="BL181"/>
  <c r="BM181"/>
  <c r="BN181"/>
  <c r="BO181"/>
  <c r="BP181"/>
  <c r="BR181"/>
  <c r="BS181"/>
  <c r="BT181"/>
  <c r="BU181"/>
  <c r="BV181"/>
  <c r="BW181"/>
  <c r="BZ181"/>
  <c r="CA181"/>
  <c r="CB181"/>
  <c r="CC181"/>
  <c r="CD181"/>
  <c r="CE181"/>
  <c r="CF181"/>
  <c r="CG181"/>
  <c r="CH181"/>
  <c r="CI181"/>
  <c r="CJ181"/>
  <c r="CK181"/>
  <c r="CM181"/>
  <c r="CN181"/>
  <c r="CO181"/>
  <c r="CP181"/>
  <c r="CQ181"/>
  <c r="CR181"/>
  <c r="CS181"/>
  <c r="CT181"/>
  <c r="CU181"/>
  <c r="CV181"/>
  <c r="CW181"/>
  <c r="CX181"/>
  <c r="CZ181"/>
  <c r="DA181"/>
  <c r="DB181"/>
  <c r="DC181"/>
  <c r="DD181"/>
  <c r="DE181"/>
  <c r="DF181"/>
  <c r="DG181"/>
  <c r="DH181"/>
  <c r="DI181"/>
  <c r="DJ181"/>
  <c r="DK181"/>
  <c r="A182"/>
  <c r="B182"/>
  <c r="C182"/>
  <c r="D182"/>
  <c r="E182"/>
  <c r="F182"/>
  <c r="G182"/>
  <c r="H182"/>
  <c r="I182"/>
  <c r="J182"/>
  <c r="K182"/>
  <c r="L182"/>
  <c r="M182"/>
  <c r="N182"/>
  <c r="O182"/>
  <c r="P182"/>
  <c r="Q182"/>
  <c r="R182"/>
  <c r="S182"/>
  <c r="T182"/>
  <c r="U182"/>
  <c r="V182"/>
  <c r="W182"/>
  <c r="X182"/>
  <c r="Y182"/>
  <c r="Z182"/>
  <c r="AB182"/>
  <c r="AC182"/>
  <c r="AD182"/>
  <c r="AE182"/>
  <c r="AF182"/>
  <c r="AI182"/>
  <c r="AJ182"/>
  <c r="AK182"/>
  <c r="AM182"/>
  <c r="AN182"/>
  <c r="AO182"/>
  <c r="AP182"/>
  <c r="AQ182"/>
  <c r="AR182"/>
  <c r="AS182"/>
  <c r="AT182"/>
  <c r="AU182"/>
  <c r="AV182"/>
  <c r="AW182"/>
  <c r="AX182"/>
  <c r="AY182"/>
  <c r="AZ182"/>
  <c r="BA182"/>
  <c r="BB182"/>
  <c r="BD182"/>
  <c r="BE182"/>
  <c r="BF182"/>
  <c r="BG182"/>
  <c r="BH182"/>
  <c r="BI182"/>
  <c r="BJ182"/>
  <c r="BK182"/>
  <c r="BL182"/>
  <c r="BM182"/>
  <c r="BN182"/>
  <c r="BO182"/>
  <c r="BP182"/>
  <c r="BQ182"/>
  <c r="BR182"/>
  <c r="BS182"/>
  <c r="BT182"/>
  <c r="BU182"/>
  <c r="BV182"/>
  <c r="BW182"/>
  <c r="BZ182"/>
  <c r="CA182"/>
  <c r="CB182"/>
  <c r="CC182"/>
  <c r="CD182"/>
  <c r="CE182"/>
  <c r="CF182"/>
  <c r="CG182"/>
  <c r="CH182"/>
  <c r="CI182"/>
  <c r="CJ182"/>
  <c r="CK182"/>
  <c r="CM182"/>
  <c r="CN182"/>
  <c r="CO182"/>
  <c r="CP182"/>
  <c r="CQ182"/>
  <c r="CR182"/>
  <c r="CS182"/>
  <c r="CT182"/>
  <c r="CU182"/>
  <c r="CV182"/>
  <c r="CW182"/>
  <c r="CX182"/>
  <c r="CZ182"/>
  <c r="DA182"/>
  <c r="DB182"/>
  <c r="DC182"/>
  <c r="DD182"/>
  <c r="DE182"/>
  <c r="DF182"/>
  <c r="DG182"/>
  <c r="DH182"/>
  <c r="DI182"/>
  <c r="DJ182"/>
  <c r="DK182"/>
  <c r="A183"/>
  <c r="B183"/>
  <c r="C183"/>
  <c r="D183"/>
  <c r="E183"/>
  <c r="F183"/>
  <c r="G183"/>
  <c r="H183"/>
  <c r="I183"/>
  <c r="J183"/>
  <c r="K183"/>
  <c r="L183"/>
  <c r="M183"/>
  <c r="N183"/>
  <c r="O183"/>
  <c r="P183"/>
  <c r="Q183"/>
  <c r="R183"/>
  <c r="S183"/>
  <c r="U183"/>
  <c r="V183"/>
  <c r="W183"/>
  <c r="X183"/>
  <c r="Y183"/>
  <c r="AB183"/>
  <c r="AC183"/>
  <c r="AD183"/>
  <c r="AE183"/>
  <c r="AF183"/>
  <c r="AI183"/>
  <c r="AJ183"/>
  <c r="AK183"/>
  <c r="AM183"/>
  <c r="AN183"/>
  <c r="AO183"/>
  <c r="AP183"/>
  <c r="AQ183"/>
  <c r="AS183"/>
  <c r="AT183"/>
  <c r="AU183"/>
  <c r="AV183"/>
  <c r="AW183"/>
  <c r="AX183"/>
  <c r="AY183"/>
  <c r="AZ183"/>
  <c r="BA183"/>
  <c r="BB183"/>
  <c r="BD183"/>
  <c r="BE183"/>
  <c r="BF183"/>
  <c r="BG183"/>
  <c r="BH183"/>
  <c r="BI183"/>
  <c r="BJ183"/>
  <c r="BL183"/>
  <c r="BM183"/>
  <c r="BN183"/>
  <c r="BO183"/>
  <c r="BP183"/>
  <c r="BQ183"/>
  <c r="BR183"/>
  <c r="BS183"/>
  <c r="BT183"/>
  <c r="BU183"/>
  <c r="BV183"/>
  <c r="BW183"/>
  <c r="BZ183"/>
  <c r="CA183"/>
  <c r="CB183"/>
  <c r="CC183"/>
  <c r="CD183"/>
  <c r="CE183"/>
  <c r="CF183"/>
  <c r="CG183"/>
  <c r="CH183"/>
  <c r="CI183"/>
  <c r="CJ183"/>
  <c r="CK183"/>
  <c r="CM183"/>
  <c r="CN183"/>
  <c r="CO183"/>
  <c r="CP183"/>
  <c r="CQ183"/>
  <c r="CR183"/>
  <c r="CS183"/>
  <c r="CT183"/>
  <c r="CU183"/>
  <c r="CV183"/>
  <c r="CW183"/>
  <c r="CX183"/>
  <c r="CZ183"/>
  <c r="DA183"/>
  <c r="DB183"/>
  <c r="DC183"/>
  <c r="DD183"/>
  <c r="DE183"/>
  <c r="DF183"/>
  <c r="DG183"/>
  <c r="DH183"/>
  <c r="DI183"/>
  <c r="DJ183"/>
  <c r="DK183"/>
  <c r="A184"/>
  <c r="B184"/>
  <c r="C184"/>
  <c r="D184"/>
  <c r="E184"/>
  <c r="F184"/>
  <c r="G184"/>
  <c r="H184"/>
  <c r="I184"/>
  <c r="J184"/>
  <c r="K184"/>
  <c r="L184"/>
  <c r="M184"/>
  <c r="N184"/>
  <c r="O184"/>
  <c r="P184"/>
  <c r="Q184"/>
  <c r="R184"/>
  <c r="S184"/>
  <c r="T184"/>
  <c r="U184"/>
  <c r="V184"/>
  <c r="W184"/>
  <c r="X184"/>
  <c r="Y184"/>
  <c r="Z184"/>
  <c r="AA184"/>
  <c r="AB184"/>
  <c r="AC184"/>
  <c r="AD184"/>
  <c r="AE184"/>
  <c r="AI184"/>
  <c r="AJ184"/>
  <c r="AK184"/>
  <c r="AM184"/>
  <c r="AN184"/>
  <c r="AO184"/>
  <c r="AP184"/>
  <c r="AQ184"/>
  <c r="AS184"/>
  <c r="AT184"/>
  <c r="AU184"/>
  <c r="AV184"/>
  <c r="AW184"/>
  <c r="AX184"/>
  <c r="AY184"/>
  <c r="AZ184"/>
  <c r="BA184"/>
  <c r="BB184"/>
  <c r="BD184"/>
  <c r="BE184"/>
  <c r="BG184"/>
  <c r="BH184"/>
  <c r="BI184"/>
  <c r="BJ184"/>
  <c r="BL184"/>
  <c r="BM184"/>
  <c r="BN184"/>
  <c r="BO184"/>
  <c r="BP184"/>
  <c r="BQ184"/>
  <c r="BR184"/>
  <c r="BS184"/>
  <c r="BT184"/>
  <c r="BU184"/>
  <c r="BV184"/>
  <c r="BW184"/>
  <c r="BZ184"/>
  <c r="CA184"/>
  <c r="CB184"/>
  <c r="CC184"/>
  <c r="CD184"/>
  <c r="CE184"/>
  <c r="CF184"/>
  <c r="CG184"/>
  <c r="CH184"/>
  <c r="CI184"/>
  <c r="CJ184"/>
  <c r="CK184"/>
  <c r="CM184"/>
  <c r="CN184"/>
  <c r="CO184"/>
  <c r="CP184"/>
  <c r="CQ184"/>
  <c r="CR184"/>
  <c r="CS184"/>
  <c r="CT184"/>
  <c r="CU184"/>
  <c r="CV184"/>
  <c r="CW184"/>
  <c r="CX184"/>
  <c r="CZ184"/>
  <c r="DA184"/>
  <c r="DB184"/>
  <c r="DC184"/>
  <c r="DD184"/>
  <c r="DE184"/>
  <c r="DF184"/>
  <c r="DG184"/>
  <c r="DH184"/>
  <c r="DI184"/>
  <c r="DJ184"/>
  <c r="DK184"/>
  <c r="A185"/>
  <c r="B185"/>
  <c r="C185"/>
  <c r="D185"/>
  <c r="E185"/>
  <c r="F185"/>
  <c r="G185"/>
  <c r="H185"/>
  <c r="I185"/>
  <c r="J185"/>
  <c r="K185"/>
  <c r="L185"/>
  <c r="M185"/>
  <c r="N185"/>
  <c r="O185"/>
  <c r="P185"/>
  <c r="Q185"/>
  <c r="R185"/>
  <c r="S185"/>
  <c r="U185"/>
  <c r="V185"/>
  <c r="W185"/>
  <c r="X185"/>
  <c r="Y185"/>
  <c r="AA185"/>
  <c r="AB185"/>
  <c r="AC185"/>
  <c r="AD185"/>
  <c r="AE185"/>
  <c r="AF185"/>
  <c r="AI185"/>
  <c r="AJ185"/>
  <c r="AK185"/>
  <c r="AM185"/>
  <c r="AN185"/>
  <c r="AO185"/>
  <c r="AP185"/>
  <c r="AQ185"/>
  <c r="AS185"/>
  <c r="AT185"/>
  <c r="AU185"/>
  <c r="AV185"/>
  <c r="AW185"/>
  <c r="AX185"/>
  <c r="AY185"/>
  <c r="AZ185"/>
  <c r="BA185"/>
  <c r="BB185"/>
  <c r="BD185"/>
  <c r="BE185"/>
  <c r="BF185"/>
  <c r="BG185"/>
  <c r="BH185"/>
  <c r="BI185"/>
  <c r="BJ185"/>
  <c r="BL185"/>
  <c r="BM185"/>
  <c r="BN185"/>
  <c r="BO185"/>
  <c r="BP185"/>
  <c r="BR185"/>
  <c r="BS185"/>
  <c r="BW185"/>
  <c r="BZ185"/>
  <c r="CA185"/>
  <c r="CB185"/>
  <c r="CC185"/>
  <c r="CD185"/>
  <c r="CE185"/>
  <c r="CF185"/>
  <c r="CG185"/>
  <c r="CH185"/>
  <c r="CI185"/>
  <c r="CJ185"/>
  <c r="CK185"/>
  <c r="CM185"/>
  <c r="CN185"/>
  <c r="CO185"/>
  <c r="CP185"/>
  <c r="CQ185"/>
  <c r="CR185"/>
  <c r="CS185"/>
  <c r="CT185"/>
  <c r="CU185"/>
  <c r="CV185"/>
  <c r="CW185"/>
  <c r="CX185"/>
  <c r="CZ185"/>
  <c r="DA185"/>
  <c r="DB185"/>
  <c r="DC185"/>
  <c r="DD185"/>
  <c r="DE185"/>
  <c r="DF185"/>
  <c r="DG185"/>
  <c r="DH185"/>
  <c r="DI185"/>
  <c r="DJ185"/>
  <c r="DK185"/>
  <c r="A186"/>
  <c r="B186"/>
  <c r="C186"/>
  <c r="D186"/>
  <c r="E186"/>
  <c r="F186"/>
  <c r="G186"/>
  <c r="H186"/>
  <c r="J186"/>
  <c r="K186"/>
  <c r="L186"/>
  <c r="M186"/>
  <c r="N186"/>
  <c r="O186"/>
  <c r="P186"/>
  <c r="R186"/>
  <c r="S186"/>
  <c r="U186"/>
  <c r="V186"/>
  <c r="W186"/>
  <c r="X186"/>
  <c r="Y186"/>
  <c r="AB186"/>
  <c r="AC186"/>
  <c r="AD186"/>
  <c r="AE186"/>
  <c r="AI186"/>
  <c r="AJ186"/>
  <c r="AK186"/>
  <c r="AM186"/>
  <c r="AN186"/>
  <c r="AO186"/>
  <c r="AP186"/>
  <c r="AQ186"/>
  <c r="AR186"/>
  <c r="AS186"/>
  <c r="AT186"/>
  <c r="AU186"/>
  <c r="AV186"/>
  <c r="AW186"/>
  <c r="AX186"/>
  <c r="AY186"/>
  <c r="AZ186"/>
  <c r="BA186"/>
  <c r="BB186"/>
  <c r="BD186"/>
  <c r="BE186"/>
  <c r="BF186"/>
  <c r="BG186"/>
  <c r="BH186"/>
  <c r="BI186"/>
  <c r="BJ186"/>
  <c r="BL186"/>
  <c r="BM186"/>
  <c r="BN186"/>
  <c r="BO186"/>
  <c r="BP186"/>
  <c r="BR186"/>
  <c r="BS186"/>
  <c r="BW186"/>
  <c r="BZ186"/>
  <c r="CA186"/>
  <c r="CB186"/>
  <c r="CC186"/>
  <c r="CD186"/>
  <c r="CE186"/>
  <c r="CF186"/>
  <c r="CG186"/>
  <c r="CH186"/>
  <c r="CI186"/>
  <c r="CJ186"/>
  <c r="CK186"/>
  <c r="CM186"/>
  <c r="CN186"/>
  <c r="CO186"/>
  <c r="CP186"/>
  <c r="CQ186"/>
  <c r="CR186"/>
  <c r="CS186"/>
  <c r="CT186"/>
  <c r="CU186"/>
  <c r="CV186"/>
  <c r="CW186"/>
  <c r="CX186"/>
  <c r="CY186"/>
  <c r="CZ186"/>
  <c r="DA186"/>
  <c r="DB186"/>
  <c r="DC186"/>
  <c r="DD186"/>
  <c r="DE186"/>
  <c r="DF186"/>
  <c r="DG186"/>
  <c r="DH186"/>
  <c r="DI186"/>
  <c r="DJ186"/>
  <c r="DK186"/>
  <c r="A187"/>
  <c r="B187"/>
  <c r="C187"/>
  <c r="D187"/>
  <c r="E187"/>
  <c r="F187"/>
  <c r="G187"/>
  <c r="I187"/>
  <c r="J187"/>
  <c r="K187"/>
  <c r="L187"/>
  <c r="M187"/>
  <c r="N187"/>
  <c r="O187"/>
  <c r="P187"/>
  <c r="R187"/>
  <c r="S187"/>
  <c r="U187"/>
  <c r="V187"/>
  <c r="W187"/>
  <c r="X187"/>
  <c r="Y187"/>
  <c r="AB187"/>
  <c r="AC187"/>
  <c r="AD187"/>
  <c r="AE187"/>
  <c r="AF187"/>
  <c r="AI187"/>
  <c r="AJ187"/>
  <c r="AK187"/>
  <c r="AM187"/>
  <c r="AN187"/>
  <c r="AO187"/>
  <c r="AP187"/>
  <c r="AQ187"/>
  <c r="AS187"/>
  <c r="AT187"/>
  <c r="AU187"/>
  <c r="AV187"/>
  <c r="AW187"/>
  <c r="AX187"/>
  <c r="AY187"/>
  <c r="AZ187"/>
  <c r="BA187"/>
  <c r="BB187"/>
  <c r="BD187"/>
  <c r="BE187"/>
  <c r="BF187"/>
  <c r="BG187"/>
  <c r="BH187"/>
  <c r="BI187"/>
  <c r="BJ187"/>
  <c r="BL187"/>
  <c r="BM187"/>
  <c r="BN187"/>
  <c r="BO187"/>
  <c r="BP187"/>
  <c r="BR187"/>
  <c r="BS187"/>
  <c r="BT187"/>
  <c r="BU187"/>
  <c r="BV187"/>
  <c r="BW187"/>
  <c r="BZ187"/>
  <c r="CA187"/>
  <c r="CB187"/>
  <c r="CC187"/>
  <c r="CD187"/>
  <c r="CE187"/>
  <c r="CF187"/>
  <c r="CG187"/>
  <c r="CH187"/>
  <c r="CI187"/>
  <c r="CJ187"/>
  <c r="CK187"/>
  <c r="CM187"/>
  <c r="CN187"/>
  <c r="CO187"/>
  <c r="CP187"/>
  <c r="CQ187"/>
  <c r="CR187"/>
  <c r="CS187"/>
  <c r="CT187"/>
  <c r="CU187"/>
  <c r="CV187"/>
  <c r="CW187"/>
  <c r="CX187"/>
  <c r="CZ187"/>
  <c r="DA187"/>
  <c r="DB187"/>
  <c r="DC187"/>
  <c r="DD187"/>
  <c r="DE187"/>
  <c r="DF187"/>
  <c r="DG187"/>
  <c r="DH187"/>
  <c r="DI187"/>
  <c r="DJ187"/>
  <c r="DK187"/>
  <c r="A188"/>
  <c r="B188"/>
  <c r="C188"/>
  <c r="D188"/>
  <c r="E188"/>
  <c r="F188"/>
  <c r="G188"/>
  <c r="I188"/>
  <c r="J188"/>
  <c r="K188"/>
  <c r="L188"/>
  <c r="M188"/>
  <c r="N188"/>
  <c r="O188"/>
  <c r="P188"/>
  <c r="R188"/>
  <c r="S188"/>
  <c r="U188"/>
  <c r="V188"/>
  <c r="W188"/>
  <c r="X188"/>
  <c r="Y188"/>
  <c r="AA188"/>
  <c r="AB188"/>
  <c r="AD188"/>
  <c r="AE188"/>
  <c r="AF188"/>
  <c r="AI188"/>
  <c r="AJ188"/>
  <c r="AK188"/>
  <c r="AM188"/>
  <c r="AN188"/>
  <c r="AO188"/>
  <c r="AP188"/>
  <c r="AQ188"/>
  <c r="AS188"/>
  <c r="AT188"/>
  <c r="AU188"/>
  <c r="AV188"/>
  <c r="AW188"/>
  <c r="AX188"/>
  <c r="AY188"/>
  <c r="AZ188"/>
  <c r="BA188"/>
  <c r="BB188"/>
  <c r="BD188"/>
  <c r="BE188"/>
  <c r="BF188"/>
  <c r="BG188"/>
  <c r="BH188"/>
  <c r="BI188"/>
  <c r="BJ188"/>
  <c r="BL188"/>
  <c r="BM188"/>
  <c r="BN188"/>
  <c r="BO188"/>
  <c r="BP188"/>
  <c r="BQ188"/>
  <c r="BR188"/>
  <c r="BS188"/>
  <c r="BT188"/>
  <c r="BU188"/>
  <c r="BV188"/>
  <c r="BW188"/>
  <c r="BZ188"/>
  <c r="CA188"/>
  <c r="CB188"/>
  <c r="CC188"/>
  <c r="CD188"/>
  <c r="CE188"/>
  <c r="CF188"/>
  <c r="CG188"/>
  <c r="CH188"/>
  <c r="CI188"/>
  <c r="CJ188"/>
  <c r="CK188"/>
  <c r="CM188"/>
  <c r="CN188"/>
  <c r="CO188"/>
  <c r="CP188"/>
  <c r="CQ188"/>
  <c r="CR188"/>
  <c r="CS188"/>
  <c r="CT188"/>
  <c r="CU188"/>
  <c r="CV188"/>
  <c r="CW188"/>
  <c r="CX188"/>
  <c r="CY188"/>
  <c r="CZ188"/>
  <c r="DA188"/>
  <c r="DB188"/>
  <c r="DC188"/>
  <c r="DD188"/>
  <c r="DE188"/>
  <c r="DF188"/>
  <c r="DG188"/>
  <c r="DH188"/>
  <c r="DI188"/>
  <c r="DJ188"/>
  <c r="DK188"/>
  <c r="A189"/>
  <c r="B189"/>
  <c r="C189"/>
  <c r="D189"/>
  <c r="E189"/>
  <c r="F189"/>
  <c r="G189"/>
  <c r="H189"/>
  <c r="I189"/>
  <c r="J189"/>
  <c r="K189"/>
  <c r="L189"/>
  <c r="M189"/>
  <c r="N189"/>
  <c r="O189"/>
  <c r="P189"/>
  <c r="R189"/>
  <c r="S189"/>
  <c r="T189"/>
  <c r="U189"/>
  <c r="V189"/>
  <c r="W189"/>
  <c r="X189"/>
  <c r="Y189"/>
  <c r="AA189"/>
  <c r="AB189"/>
  <c r="AC189"/>
  <c r="AD189"/>
  <c r="AE189"/>
  <c r="AF189"/>
  <c r="AH189"/>
  <c r="AI189"/>
  <c r="AJ189"/>
  <c r="AK189"/>
  <c r="AM189"/>
  <c r="AN189"/>
  <c r="AO189"/>
  <c r="AP189"/>
  <c r="AQ189"/>
  <c r="AS189"/>
  <c r="AT189"/>
  <c r="AU189"/>
  <c r="AV189"/>
  <c r="AW189"/>
  <c r="AX189"/>
  <c r="AY189"/>
  <c r="AZ189"/>
  <c r="BA189"/>
  <c r="BB189"/>
  <c r="BD189"/>
  <c r="BE189"/>
  <c r="BF189"/>
  <c r="BG189"/>
  <c r="BH189"/>
  <c r="BI189"/>
  <c r="BJ189"/>
  <c r="BL189"/>
  <c r="BM189"/>
  <c r="BN189"/>
  <c r="BO189"/>
  <c r="BP189"/>
  <c r="BR189"/>
  <c r="BS189"/>
  <c r="BT189"/>
  <c r="BU189"/>
  <c r="BV189"/>
  <c r="BW189"/>
  <c r="BZ189"/>
  <c r="CA189"/>
  <c r="CB189"/>
  <c r="CC189"/>
  <c r="CD189"/>
  <c r="CE189"/>
  <c r="CF189"/>
  <c r="CG189"/>
  <c r="CH189"/>
  <c r="CI189"/>
  <c r="CJ189"/>
  <c r="CK189"/>
  <c r="CM189"/>
  <c r="CN189"/>
  <c r="CO189"/>
  <c r="CP189"/>
  <c r="CQ189"/>
  <c r="CR189"/>
  <c r="CS189"/>
  <c r="CT189"/>
  <c r="CU189"/>
  <c r="CV189"/>
  <c r="CW189"/>
  <c r="CX189"/>
  <c r="CZ189"/>
  <c r="DA189"/>
  <c r="DB189"/>
  <c r="DC189"/>
  <c r="DD189"/>
  <c r="DE189"/>
  <c r="DF189"/>
  <c r="DG189"/>
  <c r="DH189"/>
  <c r="DI189"/>
  <c r="DJ189"/>
  <c r="DK189"/>
  <c r="A190"/>
  <c r="B190"/>
  <c r="C190"/>
  <c r="D190"/>
  <c r="E190"/>
  <c r="F190"/>
  <c r="G190"/>
  <c r="H190"/>
  <c r="I190"/>
  <c r="J190"/>
  <c r="K190"/>
  <c r="L190"/>
  <c r="M190"/>
  <c r="N190"/>
  <c r="O190"/>
  <c r="P190"/>
  <c r="R190"/>
  <c r="S190"/>
  <c r="T190"/>
  <c r="U190"/>
  <c r="V190"/>
  <c r="W190"/>
  <c r="X190"/>
  <c r="Y190"/>
  <c r="AA190"/>
  <c r="AB190"/>
  <c r="AC190"/>
  <c r="AD190"/>
  <c r="AE190"/>
  <c r="AF190"/>
  <c r="AI190"/>
  <c r="AJ190"/>
  <c r="AK190"/>
  <c r="AM190"/>
  <c r="AN190"/>
  <c r="AO190"/>
  <c r="AP190"/>
  <c r="AQ190"/>
  <c r="AS190"/>
  <c r="AT190"/>
  <c r="AU190"/>
  <c r="AV190"/>
  <c r="AW190"/>
  <c r="AX190"/>
  <c r="AY190"/>
  <c r="AZ190"/>
  <c r="BA190"/>
  <c r="BB190"/>
  <c r="BD190"/>
  <c r="BE190"/>
  <c r="BF190"/>
  <c r="BG190"/>
  <c r="BH190"/>
  <c r="BI190"/>
  <c r="BJ190"/>
  <c r="BL190"/>
  <c r="BM190"/>
  <c r="BN190"/>
  <c r="BO190"/>
  <c r="BP190"/>
  <c r="BQ190"/>
  <c r="BR190"/>
  <c r="BS190"/>
  <c r="BT190"/>
  <c r="BU190"/>
  <c r="BV190"/>
  <c r="BW190"/>
  <c r="BZ190"/>
  <c r="CA190"/>
  <c r="CB190"/>
  <c r="CC190"/>
  <c r="CD190"/>
  <c r="CE190"/>
  <c r="CF190"/>
  <c r="CG190"/>
  <c r="CH190"/>
  <c r="CI190"/>
  <c r="CJ190"/>
  <c r="CK190"/>
  <c r="CM190"/>
  <c r="CN190"/>
  <c r="CO190"/>
  <c r="CP190"/>
  <c r="CQ190"/>
  <c r="CR190"/>
  <c r="CS190"/>
  <c r="CT190"/>
  <c r="CU190"/>
  <c r="CV190"/>
  <c r="CW190"/>
  <c r="CX190"/>
  <c r="CZ190"/>
  <c r="DA190"/>
  <c r="DB190"/>
  <c r="DC190"/>
  <c r="DD190"/>
  <c r="DE190"/>
  <c r="DF190"/>
  <c r="DG190"/>
  <c r="DH190"/>
  <c r="DI190"/>
  <c r="DJ190"/>
  <c r="DK190"/>
  <c r="A191"/>
  <c r="B191"/>
  <c r="C191"/>
  <c r="D191"/>
  <c r="E191"/>
  <c r="F191"/>
  <c r="G191"/>
  <c r="I191"/>
  <c r="J191"/>
  <c r="K191"/>
  <c r="L191"/>
  <c r="M191"/>
  <c r="N191"/>
  <c r="O191"/>
  <c r="P191"/>
  <c r="R191"/>
  <c r="U191"/>
  <c r="V191"/>
  <c r="W191"/>
  <c r="X191"/>
  <c r="Y191"/>
  <c r="AB191"/>
  <c r="AC191"/>
  <c r="AD191"/>
  <c r="AE191"/>
  <c r="AF191"/>
  <c r="AH191"/>
  <c r="AI191"/>
  <c r="AJ191"/>
  <c r="AK191"/>
  <c r="AM191"/>
  <c r="AN191"/>
  <c r="AO191"/>
  <c r="AP191"/>
  <c r="AQ191"/>
  <c r="AS191"/>
  <c r="AT191"/>
  <c r="AU191"/>
  <c r="AV191"/>
  <c r="AW191"/>
  <c r="AX191"/>
  <c r="AY191"/>
  <c r="AZ191"/>
  <c r="BA191"/>
  <c r="BB191"/>
  <c r="BD191"/>
  <c r="BE191"/>
  <c r="BF191"/>
  <c r="BG191"/>
  <c r="BH191"/>
  <c r="BI191"/>
  <c r="BJ191"/>
  <c r="BL191"/>
  <c r="BM191"/>
  <c r="BN191"/>
  <c r="BO191"/>
  <c r="BP191"/>
  <c r="BR191"/>
  <c r="BS191"/>
  <c r="BT191"/>
  <c r="BU191"/>
  <c r="BV191"/>
  <c r="BW191"/>
  <c r="BZ191"/>
  <c r="CA191"/>
  <c r="CB191"/>
  <c r="CC191"/>
  <c r="CD191"/>
  <c r="CE191"/>
  <c r="CF191"/>
  <c r="CG191"/>
  <c r="CH191"/>
  <c r="CI191"/>
  <c r="CJ191"/>
  <c r="CK191"/>
  <c r="CM191"/>
  <c r="CN191"/>
  <c r="CO191"/>
  <c r="CP191"/>
  <c r="CQ191"/>
  <c r="CR191"/>
  <c r="CS191"/>
  <c r="CT191"/>
  <c r="CU191"/>
  <c r="CV191"/>
  <c r="CW191"/>
  <c r="CX191"/>
  <c r="CZ191"/>
  <c r="DA191"/>
  <c r="DB191"/>
  <c r="DC191"/>
  <c r="DD191"/>
  <c r="DE191"/>
  <c r="DF191"/>
  <c r="DG191"/>
  <c r="DH191"/>
  <c r="DI191"/>
  <c r="DJ191"/>
  <c r="DK191"/>
  <c r="A192"/>
  <c r="B192"/>
  <c r="C192"/>
  <c r="D192"/>
  <c r="E192"/>
  <c r="F192"/>
  <c r="G192"/>
  <c r="H192"/>
  <c r="I192"/>
  <c r="J192"/>
  <c r="K192"/>
  <c r="L192"/>
  <c r="M192"/>
  <c r="N192"/>
  <c r="O192"/>
  <c r="P192"/>
  <c r="R192"/>
  <c r="S192"/>
  <c r="T192"/>
  <c r="U192"/>
  <c r="V192"/>
  <c r="W192"/>
  <c r="X192"/>
  <c r="Y192"/>
  <c r="AA192"/>
  <c r="AB192"/>
  <c r="AC192"/>
  <c r="AD192"/>
  <c r="AE192"/>
  <c r="AF192"/>
  <c r="AH192"/>
  <c r="AI192"/>
  <c r="AJ192"/>
  <c r="AK192"/>
  <c r="AM192"/>
  <c r="AN192"/>
  <c r="AO192"/>
  <c r="AP192"/>
  <c r="AQ192"/>
  <c r="AW192"/>
  <c r="AZ192"/>
  <c r="BA192"/>
  <c r="BB192"/>
  <c r="BD192"/>
  <c r="BE192"/>
  <c r="BF192"/>
  <c r="BG192"/>
  <c r="BH192"/>
  <c r="BI192"/>
  <c r="BJ192"/>
  <c r="BL192"/>
  <c r="BM192"/>
  <c r="BN192"/>
  <c r="BO192"/>
  <c r="BP192"/>
  <c r="BR192"/>
  <c r="BS192"/>
  <c r="BT192"/>
  <c r="BU192"/>
  <c r="BV192"/>
  <c r="BW192"/>
  <c r="BX192"/>
  <c r="BZ192"/>
  <c r="CA192"/>
  <c r="CB192"/>
  <c r="CC192"/>
  <c r="CD192"/>
  <c r="CE192"/>
  <c r="CF192"/>
  <c r="CG192"/>
  <c r="CH192"/>
  <c r="CI192"/>
  <c r="CJ192"/>
  <c r="CK192"/>
  <c r="CM192"/>
  <c r="CN192"/>
  <c r="CO192"/>
  <c r="CP192"/>
  <c r="CQ192"/>
  <c r="CR192"/>
  <c r="CS192"/>
  <c r="CT192"/>
  <c r="CU192"/>
  <c r="CV192"/>
  <c r="CW192"/>
  <c r="CX192"/>
  <c r="CY192"/>
  <c r="CZ192"/>
  <c r="DA192"/>
  <c r="DB192"/>
  <c r="DC192"/>
  <c r="DD192"/>
  <c r="DE192"/>
  <c r="DF192"/>
  <c r="DG192"/>
  <c r="DH192"/>
  <c r="DI192"/>
  <c r="DJ192"/>
  <c r="DK192"/>
  <c r="DL192"/>
  <c r="A193"/>
  <c r="B193"/>
  <c r="C193"/>
  <c r="D193"/>
  <c r="E193"/>
  <c r="F193"/>
  <c r="G193"/>
  <c r="H193"/>
  <c r="I193"/>
  <c r="J193"/>
  <c r="K193"/>
  <c r="L193"/>
  <c r="M193"/>
  <c r="N193"/>
  <c r="O193"/>
  <c r="P193"/>
  <c r="R193"/>
  <c r="S193"/>
  <c r="U193"/>
  <c r="V193"/>
  <c r="W193"/>
  <c r="X193"/>
  <c r="Y193"/>
  <c r="AA193"/>
  <c r="AB193"/>
  <c r="AC193"/>
  <c r="AD193"/>
  <c r="AE193"/>
  <c r="AF193"/>
  <c r="AH193"/>
  <c r="AI193"/>
  <c r="AJ193"/>
  <c r="AK193"/>
  <c r="AM193"/>
  <c r="AN193"/>
  <c r="AO193"/>
  <c r="AP193"/>
  <c r="AQ193"/>
  <c r="AS193"/>
  <c r="AT193"/>
  <c r="AU193"/>
  <c r="AV193"/>
  <c r="AW193"/>
  <c r="AX193"/>
  <c r="AY193"/>
  <c r="AZ193"/>
  <c r="BA193"/>
  <c r="BB193"/>
  <c r="BD193"/>
  <c r="BE193"/>
  <c r="BF193"/>
  <c r="BG193"/>
  <c r="BH193"/>
  <c r="BI193"/>
  <c r="BJ193"/>
  <c r="BL193"/>
  <c r="BM193"/>
  <c r="BN193"/>
  <c r="BO193"/>
  <c r="BP193"/>
  <c r="BR193"/>
  <c r="BS193"/>
  <c r="BT193"/>
  <c r="BU193"/>
  <c r="BV193"/>
  <c r="BW193"/>
  <c r="BZ193"/>
  <c r="CA193"/>
  <c r="CB193"/>
  <c r="CC193"/>
  <c r="CD193"/>
  <c r="CE193"/>
  <c r="CF193"/>
  <c r="CG193"/>
  <c r="CH193"/>
  <c r="CI193"/>
  <c r="CJ193"/>
  <c r="CK193"/>
  <c r="CM193"/>
  <c r="CN193"/>
  <c r="CO193"/>
  <c r="CP193"/>
  <c r="CQ193"/>
  <c r="CR193"/>
  <c r="CS193"/>
  <c r="CT193"/>
  <c r="CU193"/>
  <c r="CV193"/>
  <c r="CW193"/>
  <c r="CX193"/>
  <c r="CZ193"/>
  <c r="DA193"/>
  <c r="DB193"/>
  <c r="DC193"/>
  <c r="DD193"/>
  <c r="DE193"/>
  <c r="DF193"/>
  <c r="DG193"/>
  <c r="DH193"/>
  <c r="DI193"/>
  <c r="DJ193"/>
  <c r="DK193"/>
  <c r="A194"/>
  <c r="B194"/>
  <c r="C194"/>
  <c r="D194"/>
  <c r="E194"/>
  <c r="F194"/>
  <c r="G194"/>
  <c r="H194"/>
  <c r="I194"/>
  <c r="J194"/>
  <c r="K194"/>
  <c r="L194"/>
  <c r="M194"/>
  <c r="N194"/>
  <c r="O194"/>
  <c r="P194"/>
  <c r="Q194"/>
  <c r="R194"/>
  <c r="S194"/>
  <c r="U194"/>
  <c r="V194"/>
  <c r="W194"/>
  <c r="X194"/>
  <c r="Y194"/>
  <c r="AA194"/>
  <c r="AB194"/>
  <c r="AC194"/>
  <c r="AD194"/>
  <c r="AE194"/>
  <c r="AF194"/>
  <c r="AH194"/>
  <c r="AI194"/>
  <c r="AJ194"/>
  <c r="AK194"/>
  <c r="AM194"/>
  <c r="AN194"/>
  <c r="AO194"/>
  <c r="AP194"/>
  <c r="AQ194"/>
  <c r="AS194"/>
  <c r="AT194"/>
  <c r="AU194"/>
  <c r="AV194"/>
  <c r="AW194"/>
  <c r="AX194"/>
  <c r="AY194"/>
  <c r="AZ194"/>
  <c r="BA194"/>
  <c r="BB194"/>
  <c r="BD194"/>
  <c r="BE194"/>
  <c r="BF194"/>
  <c r="BG194"/>
  <c r="BH194"/>
  <c r="BI194"/>
  <c r="BJ194"/>
  <c r="BL194"/>
  <c r="BM194"/>
  <c r="BN194"/>
  <c r="BO194"/>
  <c r="BP194"/>
  <c r="BR194"/>
  <c r="BS194"/>
  <c r="BT194"/>
  <c r="BU194"/>
  <c r="BV194"/>
  <c r="BW194"/>
  <c r="BZ194"/>
  <c r="CA194"/>
  <c r="CB194"/>
  <c r="CC194"/>
  <c r="CD194"/>
  <c r="CE194"/>
  <c r="CF194"/>
  <c r="CG194"/>
  <c r="CH194"/>
  <c r="CI194"/>
  <c r="CJ194"/>
  <c r="CK194"/>
  <c r="CM194"/>
  <c r="CN194"/>
  <c r="CO194"/>
  <c r="CP194"/>
  <c r="CQ194"/>
  <c r="CR194"/>
  <c r="CS194"/>
  <c r="CT194"/>
  <c r="CU194"/>
  <c r="CV194"/>
  <c r="CW194"/>
  <c r="CX194"/>
  <c r="CZ194"/>
  <c r="DA194"/>
  <c r="DB194"/>
  <c r="DC194"/>
  <c r="DD194"/>
  <c r="DE194"/>
  <c r="DF194"/>
  <c r="DG194"/>
  <c r="DH194"/>
  <c r="DI194"/>
  <c r="DJ194"/>
  <c r="DK194"/>
  <c r="A195"/>
  <c r="B195"/>
  <c r="C195"/>
  <c r="D195"/>
  <c r="E195"/>
  <c r="F195"/>
  <c r="G195"/>
  <c r="H195"/>
  <c r="I195"/>
  <c r="J195"/>
  <c r="K195"/>
  <c r="L195"/>
  <c r="M195"/>
  <c r="N195"/>
  <c r="O195"/>
  <c r="P195"/>
  <c r="Q195"/>
  <c r="R195"/>
  <c r="S195"/>
  <c r="U195"/>
  <c r="V195"/>
  <c r="W195"/>
  <c r="X195"/>
  <c r="Y195"/>
  <c r="AA195"/>
  <c r="AB195"/>
  <c r="AC195"/>
  <c r="AD195"/>
  <c r="AE195"/>
  <c r="AF195"/>
  <c r="AH195"/>
  <c r="AI195"/>
  <c r="AJ195"/>
  <c r="AK195"/>
  <c r="AM195"/>
  <c r="AN195"/>
  <c r="AO195"/>
  <c r="AP195"/>
  <c r="AQ195"/>
  <c r="AS195"/>
  <c r="AT195"/>
  <c r="AU195"/>
  <c r="AV195"/>
  <c r="AW195"/>
  <c r="AX195"/>
  <c r="AY195"/>
  <c r="AZ195"/>
  <c r="BA195"/>
  <c r="BB195"/>
  <c r="BD195"/>
  <c r="BE195"/>
  <c r="BF195"/>
  <c r="BG195"/>
  <c r="BH195"/>
  <c r="BI195"/>
  <c r="BJ195"/>
  <c r="BL195"/>
  <c r="BM195"/>
  <c r="BN195"/>
  <c r="BO195"/>
  <c r="BP195"/>
  <c r="BR195"/>
  <c r="BS195"/>
  <c r="BT195"/>
  <c r="BU195"/>
  <c r="BV195"/>
  <c r="BW195"/>
  <c r="BZ195"/>
  <c r="CA195"/>
  <c r="CB195"/>
  <c r="CC195"/>
  <c r="CD195"/>
  <c r="CE195"/>
  <c r="CF195"/>
  <c r="CG195"/>
  <c r="CH195"/>
  <c r="CI195"/>
  <c r="CJ195"/>
  <c r="CK195"/>
  <c r="CM195"/>
  <c r="CN195"/>
  <c r="CO195"/>
  <c r="CP195"/>
  <c r="CQ195"/>
  <c r="CR195"/>
  <c r="CS195"/>
  <c r="CT195"/>
  <c r="CU195"/>
  <c r="CV195"/>
  <c r="CW195"/>
  <c r="CX195"/>
  <c r="CZ195"/>
  <c r="DA195"/>
  <c r="DB195"/>
  <c r="DC195"/>
  <c r="DD195"/>
  <c r="DE195"/>
  <c r="DF195"/>
  <c r="DG195"/>
  <c r="DH195"/>
  <c r="DI195"/>
  <c r="DJ195"/>
  <c r="DK195"/>
  <c r="A196"/>
  <c r="B196"/>
  <c r="C196"/>
  <c r="D196"/>
  <c r="E196"/>
  <c r="F196"/>
  <c r="G196"/>
  <c r="H196"/>
  <c r="I196"/>
  <c r="J196"/>
  <c r="K196"/>
  <c r="L196"/>
  <c r="M196"/>
  <c r="N196"/>
  <c r="O196"/>
  <c r="P196"/>
  <c r="R196"/>
  <c r="S196"/>
  <c r="U196"/>
  <c r="V196"/>
  <c r="W196"/>
  <c r="X196"/>
  <c r="Y196"/>
  <c r="AA196"/>
  <c r="AB196"/>
  <c r="AC196"/>
  <c r="AD196"/>
  <c r="AE196"/>
  <c r="AF196"/>
  <c r="AH196"/>
  <c r="AI196"/>
  <c r="AJ196"/>
  <c r="AK196"/>
  <c r="AM196"/>
  <c r="AN196"/>
  <c r="AO196"/>
  <c r="AP196"/>
  <c r="AQ196"/>
  <c r="AS196"/>
  <c r="AT196"/>
  <c r="AU196"/>
  <c r="AV196"/>
  <c r="AW196"/>
  <c r="AX196"/>
  <c r="AY196"/>
  <c r="AZ196"/>
  <c r="BA196"/>
  <c r="BB196"/>
  <c r="BD196"/>
  <c r="BE196"/>
  <c r="BF196"/>
  <c r="BG196"/>
  <c r="BH196"/>
  <c r="BI196"/>
  <c r="BJ196"/>
  <c r="BL196"/>
  <c r="BM196"/>
  <c r="BN196"/>
  <c r="BO196"/>
  <c r="BP196"/>
  <c r="BQ196"/>
  <c r="BR196"/>
  <c r="BS196"/>
  <c r="BT196"/>
  <c r="BU196"/>
  <c r="BV196"/>
  <c r="BW196"/>
  <c r="BZ196"/>
  <c r="CA196"/>
  <c r="CB196"/>
  <c r="CC196"/>
  <c r="CD196"/>
  <c r="CE196"/>
  <c r="CF196"/>
  <c r="CG196"/>
  <c r="CH196"/>
  <c r="CI196"/>
  <c r="CJ196"/>
  <c r="CK196"/>
  <c r="CM196"/>
  <c r="CN196"/>
  <c r="CO196"/>
  <c r="CP196"/>
  <c r="CQ196"/>
  <c r="CR196"/>
  <c r="CS196"/>
  <c r="CT196"/>
  <c r="CU196"/>
  <c r="CV196"/>
  <c r="CW196"/>
  <c r="CX196"/>
  <c r="CZ196"/>
  <c r="DA196"/>
  <c r="DB196"/>
  <c r="DC196"/>
  <c r="DD196"/>
  <c r="DE196"/>
  <c r="DF196"/>
  <c r="DG196"/>
  <c r="DH196"/>
  <c r="DI196"/>
  <c r="DJ196"/>
  <c r="DK196"/>
  <c r="A197"/>
  <c r="B197"/>
  <c r="C197"/>
  <c r="D197"/>
  <c r="E197"/>
  <c r="F197"/>
  <c r="G197"/>
  <c r="H197"/>
  <c r="I197"/>
  <c r="J197"/>
  <c r="K197"/>
  <c r="L197"/>
  <c r="M197"/>
  <c r="N197"/>
  <c r="O197"/>
  <c r="P197"/>
  <c r="R197"/>
  <c r="S197"/>
  <c r="U197"/>
  <c r="V197"/>
  <c r="W197"/>
  <c r="X197"/>
  <c r="Y197"/>
  <c r="AA197"/>
  <c r="AB197"/>
  <c r="AC197"/>
  <c r="AD197"/>
  <c r="AE197"/>
  <c r="AF197"/>
  <c r="AH197"/>
  <c r="AI197"/>
  <c r="AJ197"/>
  <c r="AK197"/>
  <c r="AM197"/>
  <c r="AN197"/>
  <c r="AO197"/>
  <c r="AP197"/>
  <c r="AQ197"/>
  <c r="AS197"/>
  <c r="AT197"/>
  <c r="AU197"/>
  <c r="AV197"/>
  <c r="AW197"/>
  <c r="AX197"/>
  <c r="AY197"/>
  <c r="AZ197"/>
  <c r="BA197"/>
  <c r="BB197"/>
  <c r="BD197"/>
  <c r="BE197"/>
  <c r="BF197"/>
  <c r="BG197"/>
  <c r="BH197"/>
  <c r="BI197"/>
  <c r="BJ197"/>
  <c r="BL197"/>
  <c r="BM197"/>
  <c r="BN197"/>
  <c r="BO197"/>
  <c r="BP197"/>
  <c r="BR197"/>
  <c r="BS197"/>
  <c r="BT197"/>
  <c r="BU197"/>
  <c r="BV197"/>
  <c r="BW197"/>
  <c r="BZ197"/>
  <c r="CA197"/>
  <c r="CB197"/>
  <c r="CC197"/>
  <c r="CD197"/>
  <c r="CE197"/>
  <c r="CF197"/>
  <c r="CG197"/>
  <c r="CH197"/>
  <c r="CI197"/>
  <c r="CJ197"/>
  <c r="CK197"/>
  <c r="CM197"/>
  <c r="CN197"/>
  <c r="CO197"/>
  <c r="CP197"/>
  <c r="CQ197"/>
  <c r="CR197"/>
  <c r="CS197"/>
  <c r="CT197"/>
  <c r="CU197"/>
  <c r="CV197"/>
  <c r="CW197"/>
  <c r="CX197"/>
  <c r="CZ197"/>
  <c r="DA197"/>
  <c r="DB197"/>
  <c r="DC197"/>
  <c r="DD197"/>
  <c r="DE197"/>
  <c r="DF197"/>
  <c r="DG197"/>
  <c r="DH197"/>
  <c r="DI197"/>
  <c r="DJ197"/>
  <c r="DK197"/>
  <c r="A198"/>
  <c r="B198"/>
  <c r="C198"/>
  <c r="D198"/>
  <c r="E198"/>
  <c r="F198"/>
  <c r="G198"/>
  <c r="H198"/>
  <c r="I198"/>
  <c r="J198"/>
  <c r="K198"/>
  <c r="L198"/>
  <c r="M198"/>
  <c r="N198"/>
  <c r="O198"/>
  <c r="P198"/>
  <c r="Q198"/>
  <c r="R198"/>
  <c r="S198"/>
  <c r="U198"/>
  <c r="V198"/>
  <c r="W198"/>
  <c r="X198"/>
  <c r="Y198"/>
  <c r="AA198"/>
  <c r="AB198"/>
  <c r="AC198"/>
  <c r="AD198"/>
  <c r="AE198"/>
  <c r="AF198"/>
  <c r="AH198"/>
  <c r="AI198"/>
  <c r="AJ198"/>
  <c r="AK198"/>
  <c r="AM198"/>
  <c r="AN198"/>
  <c r="AO198"/>
  <c r="AP198"/>
  <c r="AQ198"/>
  <c r="AS198"/>
  <c r="AT198"/>
  <c r="AU198"/>
  <c r="AV198"/>
  <c r="AW198"/>
  <c r="AX198"/>
  <c r="AY198"/>
  <c r="AZ198"/>
  <c r="BA198"/>
  <c r="BB198"/>
  <c r="BD198"/>
  <c r="BE198"/>
  <c r="BF198"/>
  <c r="BG198"/>
  <c r="BH198"/>
  <c r="BI198"/>
  <c r="BJ198"/>
  <c r="BL198"/>
  <c r="BM198"/>
  <c r="BN198"/>
  <c r="BO198"/>
  <c r="BP198"/>
  <c r="BR198"/>
  <c r="BS198"/>
  <c r="BT198"/>
  <c r="BU198"/>
  <c r="BV198"/>
  <c r="BW198"/>
  <c r="BZ198"/>
  <c r="CA198"/>
  <c r="CB198"/>
  <c r="CC198"/>
  <c r="CD198"/>
  <c r="CE198"/>
  <c r="CF198"/>
  <c r="CG198"/>
  <c r="CH198"/>
  <c r="CI198"/>
  <c r="CJ198"/>
  <c r="CK198"/>
  <c r="CM198"/>
  <c r="CN198"/>
  <c r="CO198"/>
  <c r="CP198"/>
  <c r="CQ198"/>
  <c r="CR198"/>
  <c r="CS198"/>
  <c r="CT198"/>
  <c r="CU198"/>
  <c r="CV198"/>
  <c r="CW198"/>
  <c r="CX198"/>
  <c r="CZ198"/>
  <c r="DA198"/>
  <c r="DB198"/>
  <c r="DC198"/>
  <c r="DD198"/>
  <c r="DE198"/>
  <c r="DF198"/>
  <c r="DG198"/>
  <c r="DH198"/>
  <c r="DI198"/>
  <c r="DJ198"/>
  <c r="DK198"/>
  <c r="DL198"/>
  <c r="A199"/>
  <c r="B199"/>
  <c r="C199"/>
  <c r="D199"/>
  <c r="E199"/>
  <c r="F199"/>
  <c r="G199"/>
  <c r="H199"/>
  <c r="I199"/>
  <c r="J199"/>
  <c r="K199"/>
  <c r="L199"/>
  <c r="M199"/>
  <c r="N199"/>
  <c r="O199"/>
  <c r="P199"/>
  <c r="R199"/>
  <c r="S199"/>
  <c r="U199"/>
  <c r="V199"/>
  <c r="W199"/>
  <c r="X199"/>
  <c r="Y199"/>
  <c r="AB199"/>
  <c r="AC199"/>
  <c r="AD199"/>
  <c r="AE199"/>
  <c r="AF199"/>
  <c r="AH199"/>
  <c r="AI199"/>
  <c r="AJ199"/>
  <c r="AK199"/>
  <c r="AM199"/>
  <c r="AN199"/>
  <c r="AO199"/>
  <c r="AP199"/>
  <c r="AQ199"/>
  <c r="AS199"/>
  <c r="AT199"/>
  <c r="AU199"/>
  <c r="AV199"/>
  <c r="AW199"/>
  <c r="AX199"/>
  <c r="AY199"/>
  <c r="AZ199"/>
  <c r="BA199"/>
  <c r="BB199"/>
  <c r="BD199"/>
  <c r="BE199"/>
  <c r="BF199"/>
  <c r="BG199"/>
  <c r="BH199"/>
  <c r="BI199"/>
  <c r="BJ199"/>
  <c r="BL199"/>
  <c r="BM199"/>
  <c r="BN199"/>
  <c r="BO199"/>
  <c r="BP199"/>
  <c r="BR199"/>
  <c r="BS199"/>
  <c r="BT199"/>
  <c r="BU199"/>
  <c r="BV199"/>
  <c r="BW199"/>
  <c r="BZ199"/>
  <c r="CA199"/>
  <c r="CB199"/>
  <c r="CC199"/>
  <c r="CD199"/>
  <c r="CE199"/>
  <c r="CF199"/>
  <c r="CG199"/>
  <c r="CH199"/>
  <c r="CI199"/>
  <c r="CJ199"/>
  <c r="CK199"/>
  <c r="CM199"/>
  <c r="CN199"/>
  <c r="CO199"/>
  <c r="CP199"/>
  <c r="CQ199"/>
  <c r="CR199"/>
  <c r="CS199"/>
  <c r="CT199"/>
  <c r="CU199"/>
  <c r="CV199"/>
  <c r="CW199"/>
  <c r="CX199"/>
  <c r="CZ199"/>
  <c r="DA199"/>
  <c r="DB199"/>
  <c r="DC199"/>
  <c r="DD199"/>
  <c r="DE199"/>
  <c r="DF199"/>
  <c r="DG199"/>
  <c r="DH199"/>
  <c r="DI199"/>
  <c r="DJ199"/>
  <c r="DK199"/>
  <c r="A200"/>
  <c r="B200"/>
  <c r="C200"/>
  <c r="D200"/>
  <c r="E200"/>
  <c r="F200"/>
  <c r="G200"/>
  <c r="H200"/>
  <c r="I200"/>
  <c r="J200"/>
  <c r="K200"/>
  <c r="L200"/>
  <c r="M200"/>
  <c r="N200"/>
  <c r="O200"/>
  <c r="P200"/>
  <c r="Q200"/>
  <c r="R200"/>
  <c r="S200"/>
  <c r="T200"/>
  <c r="U200"/>
  <c r="V200"/>
  <c r="W200"/>
  <c r="X200"/>
  <c r="Y200"/>
  <c r="AA200"/>
  <c r="AB200"/>
  <c r="AC200"/>
  <c r="AD200"/>
  <c r="AE200"/>
  <c r="AF200"/>
  <c r="AH200"/>
  <c r="AI200"/>
  <c r="AJ200"/>
  <c r="AK200"/>
  <c r="AM200"/>
  <c r="AN200"/>
  <c r="AO200"/>
  <c r="AP200"/>
  <c r="AQ200"/>
  <c r="AS200"/>
  <c r="AT200"/>
  <c r="AU200"/>
  <c r="AV200"/>
  <c r="AW200"/>
  <c r="AX200"/>
  <c r="AY200"/>
  <c r="AZ200"/>
  <c r="BA200"/>
  <c r="BB200"/>
  <c r="BC200"/>
  <c r="BD200"/>
  <c r="BE200"/>
  <c r="BF200"/>
  <c r="BG200"/>
  <c r="BH200"/>
  <c r="BI200"/>
  <c r="BJ200"/>
  <c r="BL200"/>
  <c r="BM200"/>
  <c r="BN200"/>
  <c r="BO200"/>
  <c r="BP200"/>
  <c r="BR200"/>
  <c r="BS200"/>
  <c r="BT200"/>
  <c r="BU200"/>
  <c r="BV200"/>
  <c r="BW200"/>
  <c r="BZ200"/>
  <c r="CA200"/>
  <c r="CB200"/>
  <c r="CC200"/>
  <c r="CD200"/>
  <c r="CE200"/>
  <c r="CF200"/>
  <c r="CG200"/>
  <c r="CH200"/>
  <c r="CI200"/>
  <c r="CJ200"/>
  <c r="CK200"/>
  <c r="CM200"/>
  <c r="CN200"/>
  <c r="CO200"/>
  <c r="CP200"/>
  <c r="CQ200"/>
  <c r="CR200"/>
  <c r="CS200"/>
  <c r="CT200"/>
  <c r="CU200"/>
  <c r="CV200"/>
  <c r="CW200"/>
  <c r="CX200"/>
  <c r="CZ200"/>
  <c r="DA200"/>
  <c r="DB200"/>
  <c r="DC200"/>
  <c r="DD200"/>
  <c r="DE200"/>
  <c r="DF200"/>
  <c r="DG200"/>
  <c r="DH200"/>
  <c r="DI200"/>
  <c r="DJ200"/>
  <c r="DK200"/>
  <c r="A201"/>
  <c r="B201"/>
  <c r="C201"/>
  <c r="D201"/>
  <c r="E201"/>
  <c r="F201"/>
  <c r="G201"/>
  <c r="H201"/>
  <c r="I201"/>
  <c r="J201"/>
  <c r="K201"/>
  <c r="L201"/>
  <c r="M201"/>
  <c r="N201"/>
  <c r="O201"/>
  <c r="P201"/>
  <c r="R201"/>
  <c r="S201"/>
  <c r="U201"/>
  <c r="V201"/>
  <c r="W201"/>
  <c r="X201"/>
  <c r="Y201"/>
  <c r="AA201"/>
  <c r="AB201"/>
  <c r="AC201"/>
  <c r="AD201"/>
  <c r="AE201"/>
  <c r="AF201"/>
  <c r="AI201"/>
  <c r="AJ201"/>
  <c r="AK201"/>
  <c r="AM201"/>
  <c r="AN201"/>
  <c r="AO201"/>
  <c r="AP201"/>
  <c r="AQ201"/>
  <c r="AS201"/>
  <c r="AT201"/>
  <c r="AU201"/>
  <c r="AV201"/>
  <c r="AW201"/>
  <c r="AX201"/>
  <c r="AY201"/>
  <c r="AZ201"/>
  <c r="BA201"/>
  <c r="BB201"/>
  <c r="BD201"/>
  <c r="BE201"/>
  <c r="BF201"/>
  <c r="BG201"/>
  <c r="BH201"/>
  <c r="BI201"/>
  <c r="BJ201"/>
  <c r="BL201"/>
  <c r="BM201"/>
  <c r="BN201"/>
  <c r="BO201"/>
  <c r="BP201"/>
  <c r="BR201"/>
  <c r="BS201"/>
  <c r="BT201"/>
  <c r="BU201"/>
  <c r="BV201"/>
  <c r="BW201"/>
  <c r="BZ201"/>
  <c r="CA201"/>
  <c r="CB201"/>
  <c r="CC201"/>
  <c r="CD201"/>
  <c r="CE201"/>
  <c r="CF201"/>
  <c r="CG201"/>
  <c r="CH201"/>
  <c r="CI201"/>
  <c r="CJ201"/>
  <c r="CK201"/>
  <c r="CM201"/>
  <c r="CN201"/>
  <c r="CO201"/>
  <c r="CP201"/>
  <c r="CQ201"/>
  <c r="CR201"/>
  <c r="CS201"/>
  <c r="CT201"/>
  <c r="CU201"/>
  <c r="CV201"/>
  <c r="CW201"/>
  <c r="CX201"/>
  <c r="CZ201"/>
  <c r="DA201"/>
  <c r="DB201"/>
  <c r="DC201"/>
  <c r="DD201"/>
  <c r="DE201"/>
  <c r="DF201"/>
  <c r="DG201"/>
  <c r="DH201"/>
  <c r="DI201"/>
  <c r="DJ201"/>
  <c r="DK201"/>
  <c r="A202"/>
  <c r="B202"/>
  <c r="C202"/>
  <c r="D202"/>
  <c r="E202"/>
  <c r="F202"/>
  <c r="G202"/>
  <c r="H202"/>
  <c r="I202"/>
  <c r="J202"/>
  <c r="K202"/>
  <c r="L202"/>
  <c r="M202"/>
  <c r="N202"/>
  <c r="O202"/>
  <c r="P202"/>
  <c r="R202"/>
  <c r="S202"/>
  <c r="T202"/>
  <c r="U202"/>
  <c r="V202"/>
  <c r="W202"/>
  <c r="X202"/>
  <c r="Y202"/>
  <c r="AA202"/>
  <c r="AB202"/>
  <c r="AC202"/>
  <c r="AD202"/>
  <c r="AE202"/>
  <c r="AF202"/>
  <c r="AH202"/>
  <c r="AI202"/>
  <c r="AJ202"/>
  <c r="AK202"/>
  <c r="AM202"/>
  <c r="AN202"/>
  <c r="AO202"/>
  <c r="AP202"/>
  <c r="AQ202"/>
  <c r="AS202"/>
  <c r="AT202"/>
  <c r="AU202"/>
  <c r="AV202"/>
  <c r="AW202"/>
  <c r="AX202"/>
  <c r="AY202"/>
  <c r="AZ202"/>
  <c r="BA202"/>
  <c r="BB202"/>
  <c r="BD202"/>
  <c r="BE202"/>
  <c r="BF202"/>
  <c r="BG202"/>
  <c r="BH202"/>
  <c r="BI202"/>
  <c r="BJ202"/>
  <c r="BL202"/>
  <c r="BM202"/>
  <c r="BN202"/>
  <c r="BO202"/>
  <c r="BP202"/>
  <c r="BQ202"/>
  <c r="BR202"/>
  <c r="BS202"/>
  <c r="BT202"/>
  <c r="BU202"/>
  <c r="BV202"/>
  <c r="BW202"/>
  <c r="BZ202"/>
  <c r="CA202"/>
  <c r="CB202"/>
  <c r="CC202"/>
  <c r="CD202"/>
  <c r="CE202"/>
  <c r="CF202"/>
  <c r="CG202"/>
  <c r="CH202"/>
  <c r="CI202"/>
  <c r="CJ202"/>
  <c r="CK202"/>
  <c r="CM202"/>
  <c r="CN202"/>
  <c r="CO202"/>
  <c r="CP202"/>
  <c r="CQ202"/>
  <c r="CR202"/>
  <c r="CS202"/>
  <c r="CT202"/>
  <c r="CU202"/>
  <c r="CV202"/>
  <c r="CW202"/>
  <c r="CX202"/>
  <c r="CY202"/>
  <c r="CZ202"/>
  <c r="DA202"/>
  <c r="DB202"/>
  <c r="DC202"/>
  <c r="DD202"/>
  <c r="DE202"/>
  <c r="DF202"/>
  <c r="DG202"/>
  <c r="DH202"/>
  <c r="DI202"/>
  <c r="DJ202"/>
  <c r="DK202"/>
  <c r="A203"/>
  <c r="B203"/>
  <c r="C203"/>
  <c r="D203"/>
  <c r="E203"/>
  <c r="F203"/>
  <c r="G203"/>
  <c r="H203"/>
  <c r="I203"/>
  <c r="J203"/>
  <c r="K203"/>
  <c r="L203"/>
  <c r="M203"/>
  <c r="N203"/>
  <c r="O203"/>
  <c r="P203"/>
  <c r="R203"/>
  <c r="S203"/>
  <c r="U203"/>
  <c r="V203"/>
  <c r="W203"/>
  <c r="X203"/>
  <c r="Y203"/>
  <c r="AA203"/>
  <c r="AB203"/>
  <c r="AC203"/>
  <c r="AD203"/>
  <c r="AE203"/>
  <c r="AF203"/>
  <c r="AI203"/>
  <c r="AJ203"/>
  <c r="AK203"/>
  <c r="AM203"/>
  <c r="AN203"/>
  <c r="AO203"/>
  <c r="AP203"/>
  <c r="AQ203"/>
  <c r="AS203"/>
  <c r="AT203"/>
  <c r="AU203"/>
  <c r="AV203"/>
  <c r="AW203"/>
  <c r="AX203"/>
  <c r="AY203"/>
  <c r="AZ203"/>
  <c r="BA203"/>
  <c r="BB203"/>
  <c r="BD203"/>
  <c r="BE203"/>
  <c r="BF203"/>
  <c r="BG203"/>
  <c r="BH203"/>
  <c r="BI203"/>
  <c r="BJ203"/>
  <c r="BL203"/>
  <c r="BM203"/>
  <c r="BN203"/>
  <c r="BO203"/>
  <c r="BP203"/>
  <c r="BR203"/>
  <c r="BS203"/>
  <c r="BT203"/>
  <c r="BU203"/>
  <c r="BV203"/>
  <c r="BW203"/>
  <c r="BZ203"/>
  <c r="CA203"/>
  <c r="CB203"/>
  <c r="CC203"/>
  <c r="CD203"/>
  <c r="CE203"/>
  <c r="CF203"/>
  <c r="CG203"/>
  <c r="CH203"/>
  <c r="CI203"/>
  <c r="CJ203"/>
  <c r="CK203"/>
  <c r="CM203"/>
  <c r="CN203"/>
  <c r="CO203"/>
  <c r="CP203"/>
  <c r="CQ203"/>
  <c r="CR203"/>
  <c r="CS203"/>
  <c r="CT203"/>
  <c r="CU203"/>
  <c r="CV203"/>
  <c r="CW203"/>
  <c r="CX203"/>
  <c r="CZ203"/>
  <c r="DA203"/>
  <c r="DB203"/>
  <c r="DC203"/>
  <c r="DD203"/>
  <c r="DE203"/>
  <c r="DF203"/>
  <c r="DG203"/>
  <c r="DH203"/>
  <c r="DI203"/>
  <c r="DJ203"/>
  <c r="DK203"/>
  <c r="A204"/>
  <c r="B204"/>
  <c r="C204"/>
  <c r="D204"/>
  <c r="E204"/>
  <c r="F204"/>
  <c r="G204"/>
  <c r="H204"/>
  <c r="I204"/>
  <c r="J204"/>
  <c r="K204"/>
  <c r="L204"/>
  <c r="M204"/>
  <c r="N204"/>
  <c r="O204"/>
  <c r="P204"/>
  <c r="Q204"/>
  <c r="R204"/>
  <c r="S204"/>
  <c r="T204"/>
  <c r="U204"/>
  <c r="V204"/>
  <c r="W204"/>
  <c r="X204"/>
  <c r="Y204"/>
  <c r="AA204"/>
  <c r="AB204"/>
  <c r="AC204"/>
  <c r="AD204"/>
  <c r="AE204"/>
  <c r="AF204"/>
  <c r="AH204"/>
  <c r="AI204"/>
  <c r="AJ204"/>
  <c r="AK204"/>
  <c r="AM204"/>
  <c r="AN204"/>
  <c r="AO204"/>
  <c r="AP204"/>
  <c r="AQ204"/>
  <c r="AR204"/>
  <c r="AS204"/>
  <c r="AT204"/>
  <c r="AU204"/>
  <c r="AV204"/>
  <c r="AW204"/>
  <c r="AX204"/>
  <c r="AY204"/>
  <c r="AZ204"/>
  <c r="BA204"/>
  <c r="BB204"/>
  <c r="BD204"/>
  <c r="BE204"/>
  <c r="BF204"/>
  <c r="BG204"/>
  <c r="BH204"/>
  <c r="BI204"/>
  <c r="BJ204"/>
  <c r="BL204"/>
  <c r="BM204"/>
  <c r="BN204"/>
  <c r="BO204"/>
  <c r="BP204"/>
  <c r="BR204"/>
  <c r="BS204"/>
  <c r="BT204"/>
  <c r="BU204"/>
  <c r="BV204"/>
  <c r="BW204"/>
  <c r="BZ204"/>
  <c r="CA204"/>
  <c r="CB204"/>
  <c r="CC204"/>
  <c r="CD204"/>
  <c r="CE204"/>
  <c r="CF204"/>
  <c r="CG204"/>
  <c r="CH204"/>
  <c r="CI204"/>
  <c r="CJ204"/>
  <c r="CK204"/>
  <c r="CM204"/>
  <c r="CN204"/>
  <c r="CO204"/>
  <c r="CP204"/>
  <c r="CQ204"/>
  <c r="CR204"/>
  <c r="CS204"/>
  <c r="CT204"/>
  <c r="CU204"/>
  <c r="CV204"/>
  <c r="CW204"/>
  <c r="CX204"/>
  <c r="CY204"/>
  <c r="CZ204"/>
  <c r="DA204"/>
  <c r="DB204"/>
  <c r="DC204"/>
  <c r="DD204"/>
  <c r="DE204"/>
  <c r="DF204"/>
  <c r="DG204"/>
  <c r="DH204"/>
  <c r="DI204"/>
  <c r="DJ204"/>
  <c r="DK204"/>
  <c r="A205"/>
  <c r="B205"/>
  <c r="C205"/>
  <c r="D205"/>
  <c r="E205"/>
  <c r="F205"/>
  <c r="G205"/>
  <c r="H205"/>
  <c r="I205"/>
  <c r="J205"/>
  <c r="K205"/>
  <c r="L205"/>
  <c r="M205"/>
  <c r="N205"/>
  <c r="O205"/>
  <c r="P205"/>
  <c r="R205"/>
  <c r="S205"/>
  <c r="T205"/>
  <c r="U205"/>
  <c r="V205"/>
  <c r="W205"/>
  <c r="X205"/>
  <c r="Y205"/>
  <c r="AA205"/>
  <c r="AB205"/>
  <c r="AC205"/>
  <c r="AD205"/>
  <c r="AE205"/>
  <c r="AF205"/>
  <c r="AG205"/>
  <c r="AI205"/>
  <c r="AJ205"/>
  <c r="AK205"/>
  <c r="AM205"/>
  <c r="AN205"/>
  <c r="AO205"/>
  <c r="AP205"/>
  <c r="AQ205"/>
  <c r="AS205"/>
  <c r="AT205"/>
  <c r="AU205"/>
  <c r="AV205"/>
  <c r="AW205"/>
  <c r="AX205"/>
  <c r="AY205"/>
  <c r="AZ205"/>
  <c r="BA205"/>
  <c r="BB205"/>
  <c r="BD205"/>
  <c r="BE205"/>
  <c r="BF205"/>
  <c r="BG205"/>
  <c r="BH205"/>
  <c r="BI205"/>
  <c r="BJ205"/>
  <c r="BL205"/>
  <c r="BM205"/>
  <c r="BN205"/>
  <c r="BO205"/>
  <c r="BP205"/>
  <c r="BR205"/>
  <c r="BS205"/>
  <c r="BT205"/>
  <c r="BU205"/>
  <c r="BV205"/>
  <c r="BW205"/>
  <c r="BZ205"/>
  <c r="CA205"/>
  <c r="CB205"/>
  <c r="CC205"/>
  <c r="CD205"/>
  <c r="CE205"/>
  <c r="CF205"/>
  <c r="CG205"/>
  <c r="CH205"/>
  <c r="CI205"/>
  <c r="CJ205"/>
  <c r="CK205"/>
  <c r="CM205"/>
  <c r="CN205"/>
  <c r="CO205"/>
  <c r="CP205"/>
  <c r="CQ205"/>
  <c r="CR205"/>
  <c r="CS205"/>
  <c r="CT205"/>
  <c r="CU205"/>
  <c r="CV205"/>
  <c r="CW205"/>
  <c r="CX205"/>
  <c r="CZ205"/>
  <c r="DA205"/>
  <c r="DB205"/>
  <c r="DC205"/>
  <c r="DD205"/>
  <c r="DE205"/>
  <c r="DF205"/>
  <c r="DG205"/>
  <c r="DH205"/>
  <c r="DI205"/>
  <c r="DJ205"/>
  <c r="DK205"/>
  <c r="A206"/>
  <c r="B206"/>
  <c r="C206"/>
  <c r="D206"/>
  <c r="E206"/>
  <c r="F206"/>
  <c r="G206"/>
  <c r="J206"/>
  <c r="K206"/>
  <c r="L206"/>
  <c r="M206"/>
  <c r="N206"/>
  <c r="O206"/>
  <c r="P206"/>
  <c r="R206"/>
  <c r="S206"/>
  <c r="U206"/>
  <c r="V206"/>
  <c r="W206"/>
  <c r="X206"/>
  <c r="Y206"/>
  <c r="AB206"/>
  <c r="AC206"/>
  <c r="AD206"/>
  <c r="AE206"/>
  <c r="AI206"/>
  <c r="AJ206"/>
  <c r="AK206"/>
  <c r="AM206"/>
  <c r="AN206"/>
  <c r="AO206"/>
  <c r="AP206"/>
  <c r="AQ206"/>
  <c r="AS206"/>
  <c r="AT206"/>
  <c r="AU206"/>
  <c r="AV206"/>
  <c r="AW206"/>
  <c r="AX206"/>
  <c r="AY206"/>
  <c r="AZ206"/>
  <c r="BA206"/>
  <c r="BB206"/>
  <c r="BD206"/>
  <c r="BE206"/>
  <c r="BF206"/>
  <c r="BG206"/>
  <c r="BH206"/>
  <c r="BI206"/>
  <c r="BJ206"/>
  <c r="BL206"/>
  <c r="BM206"/>
  <c r="BN206"/>
  <c r="BO206"/>
  <c r="BP206"/>
  <c r="BR206"/>
  <c r="BS206"/>
  <c r="BT206"/>
  <c r="BU206"/>
  <c r="BV206"/>
  <c r="BW206"/>
  <c r="BZ206"/>
  <c r="CA206"/>
  <c r="CB206"/>
  <c r="CC206"/>
  <c r="CD206"/>
  <c r="CE206"/>
  <c r="CF206"/>
  <c r="CG206"/>
  <c r="CH206"/>
  <c r="CI206"/>
  <c r="CJ206"/>
  <c r="CK206"/>
  <c r="CM206"/>
  <c r="CN206"/>
  <c r="CO206"/>
  <c r="CP206"/>
  <c r="CQ206"/>
  <c r="CR206"/>
  <c r="CS206"/>
  <c r="CT206"/>
  <c r="CU206"/>
  <c r="CV206"/>
  <c r="CW206"/>
  <c r="CX206"/>
  <c r="CZ206"/>
  <c r="DA206"/>
  <c r="DB206"/>
  <c r="DC206"/>
  <c r="DD206"/>
  <c r="DE206"/>
  <c r="DF206"/>
  <c r="DG206"/>
  <c r="DH206"/>
  <c r="DI206"/>
  <c r="DJ206"/>
  <c r="DK206"/>
  <c r="A207"/>
  <c r="B207"/>
  <c r="C207"/>
  <c r="D207"/>
  <c r="E207"/>
  <c r="F207"/>
  <c r="G207"/>
  <c r="I207"/>
  <c r="J207"/>
  <c r="K207"/>
  <c r="L207"/>
  <c r="M207"/>
  <c r="N207"/>
  <c r="O207"/>
  <c r="P207"/>
  <c r="R207"/>
  <c r="S207"/>
  <c r="U207"/>
  <c r="V207"/>
  <c r="W207"/>
  <c r="X207"/>
  <c r="Y207"/>
  <c r="AA207"/>
  <c r="AB207"/>
  <c r="AD207"/>
  <c r="AE207"/>
  <c r="AI207"/>
  <c r="AJ207"/>
  <c r="AK207"/>
  <c r="AM207"/>
  <c r="AN207"/>
  <c r="AO207"/>
  <c r="AP207"/>
  <c r="AQ207"/>
  <c r="AS207"/>
  <c r="AT207"/>
  <c r="AU207"/>
  <c r="AV207"/>
  <c r="AW207"/>
  <c r="AX207"/>
  <c r="AY207"/>
  <c r="AZ207"/>
  <c r="BA207"/>
  <c r="BB207"/>
  <c r="BD207"/>
  <c r="BE207"/>
  <c r="BF207"/>
  <c r="BG207"/>
  <c r="BH207"/>
  <c r="BI207"/>
  <c r="BJ207"/>
  <c r="BL207"/>
  <c r="BM207"/>
  <c r="BN207"/>
  <c r="BO207"/>
  <c r="BP207"/>
  <c r="BR207"/>
  <c r="BS207"/>
  <c r="BT207"/>
  <c r="BU207"/>
  <c r="BV207"/>
  <c r="BW207"/>
  <c r="BZ207"/>
  <c r="CA207"/>
  <c r="CB207"/>
  <c r="CC207"/>
  <c r="CD207"/>
  <c r="CE207"/>
  <c r="CF207"/>
  <c r="CG207"/>
  <c r="CH207"/>
  <c r="CI207"/>
  <c r="CJ207"/>
  <c r="CK207"/>
  <c r="CM207"/>
  <c r="CN207"/>
  <c r="CO207"/>
  <c r="CP207"/>
  <c r="CQ207"/>
  <c r="CR207"/>
  <c r="CS207"/>
  <c r="CT207"/>
  <c r="CU207"/>
  <c r="CV207"/>
  <c r="CW207"/>
  <c r="CX207"/>
  <c r="CZ207"/>
  <c r="DA207"/>
  <c r="DB207"/>
  <c r="DC207"/>
  <c r="DD207"/>
  <c r="DE207"/>
  <c r="DF207"/>
  <c r="DG207"/>
  <c r="DH207"/>
  <c r="DI207"/>
  <c r="DJ207"/>
  <c r="DK207"/>
  <c r="A208"/>
  <c r="B208"/>
  <c r="C208"/>
  <c r="D208"/>
  <c r="E208"/>
  <c r="F208"/>
  <c r="G208"/>
  <c r="J208"/>
  <c r="K208"/>
  <c r="L208"/>
  <c r="M208"/>
  <c r="N208"/>
  <c r="O208"/>
  <c r="P208"/>
  <c r="R208"/>
  <c r="S208"/>
  <c r="U208"/>
  <c r="V208"/>
  <c r="W208"/>
  <c r="X208"/>
  <c r="Y208"/>
  <c r="AA208"/>
  <c r="AB208"/>
  <c r="AD208"/>
  <c r="AE208"/>
  <c r="AI208"/>
  <c r="AJ208"/>
  <c r="AK208"/>
  <c r="AM208"/>
  <c r="AN208"/>
  <c r="AO208"/>
  <c r="AP208"/>
  <c r="AQ208"/>
  <c r="AS208"/>
  <c r="AT208"/>
  <c r="AU208"/>
  <c r="AV208"/>
  <c r="AW208"/>
  <c r="AX208"/>
  <c r="AY208"/>
  <c r="AZ208"/>
  <c r="BA208"/>
  <c r="BB208"/>
  <c r="BD208"/>
  <c r="BE208"/>
  <c r="BF208"/>
  <c r="BG208"/>
  <c r="BH208"/>
  <c r="BI208"/>
  <c r="BJ208"/>
  <c r="BL208"/>
  <c r="BM208"/>
  <c r="BN208"/>
  <c r="BO208"/>
  <c r="BP208"/>
  <c r="BR208"/>
  <c r="BS208"/>
  <c r="BT208"/>
  <c r="BU208"/>
  <c r="BV208"/>
  <c r="BW208"/>
  <c r="BZ208"/>
  <c r="CA208"/>
  <c r="CB208"/>
  <c r="CC208"/>
  <c r="CD208"/>
  <c r="CE208"/>
  <c r="CF208"/>
  <c r="CG208"/>
  <c r="CH208"/>
  <c r="CI208"/>
  <c r="CJ208"/>
  <c r="CK208"/>
  <c r="CM208"/>
  <c r="CN208"/>
  <c r="CO208"/>
  <c r="CP208"/>
  <c r="CQ208"/>
  <c r="CR208"/>
  <c r="CS208"/>
  <c r="CT208"/>
  <c r="CU208"/>
  <c r="CV208"/>
  <c r="CW208"/>
  <c r="CX208"/>
  <c r="CZ208"/>
  <c r="DA208"/>
  <c r="DB208"/>
  <c r="DC208"/>
  <c r="DD208"/>
  <c r="DE208"/>
  <c r="DF208"/>
  <c r="DG208"/>
  <c r="DH208"/>
  <c r="DI208"/>
  <c r="DJ208"/>
  <c r="DK208"/>
  <c r="A209"/>
  <c r="B209"/>
  <c r="C209"/>
  <c r="D209"/>
  <c r="E209"/>
  <c r="F209"/>
  <c r="G209"/>
  <c r="I209"/>
  <c r="J209"/>
  <c r="K209"/>
  <c r="L209"/>
  <c r="M209"/>
  <c r="N209"/>
  <c r="O209"/>
  <c r="P209"/>
  <c r="R209"/>
  <c r="S209"/>
  <c r="U209"/>
  <c r="V209"/>
  <c r="W209"/>
  <c r="X209"/>
  <c r="Y209"/>
  <c r="AB209"/>
  <c r="AC209"/>
  <c r="AD209"/>
  <c r="AE209"/>
  <c r="AI209"/>
  <c r="AJ209"/>
  <c r="AK209"/>
  <c r="AM209"/>
  <c r="AN209"/>
  <c r="AO209"/>
  <c r="AP209"/>
  <c r="AQ209"/>
  <c r="AS209"/>
  <c r="AT209"/>
  <c r="AU209"/>
  <c r="AV209"/>
  <c r="AW209"/>
  <c r="AX209"/>
  <c r="AY209"/>
  <c r="AZ209"/>
  <c r="BA209"/>
  <c r="BB209"/>
  <c r="BD209"/>
  <c r="BE209"/>
  <c r="BF209"/>
  <c r="BG209"/>
  <c r="BH209"/>
  <c r="BI209"/>
  <c r="BJ209"/>
  <c r="BL209"/>
  <c r="BM209"/>
  <c r="BN209"/>
  <c r="BO209"/>
  <c r="BP209"/>
  <c r="BR209"/>
  <c r="BS209"/>
  <c r="BT209"/>
  <c r="BU209"/>
  <c r="BV209"/>
  <c r="BW209"/>
  <c r="BZ209"/>
  <c r="CA209"/>
  <c r="CB209"/>
  <c r="CC209"/>
  <c r="CD209"/>
  <c r="CE209"/>
  <c r="CF209"/>
  <c r="CG209"/>
  <c r="CH209"/>
  <c r="CI209"/>
  <c r="CJ209"/>
  <c r="CK209"/>
  <c r="CM209"/>
  <c r="CN209"/>
  <c r="CO209"/>
  <c r="CP209"/>
  <c r="CQ209"/>
  <c r="CR209"/>
  <c r="CS209"/>
  <c r="CT209"/>
  <c r="CU209"/>
  <c r="CV209"/>
  <c r="CW209"/>
  <c r="CX209"/>
  <c r="CZ209"/>
  <c r="DA209"/>
  <c r="DB209"/>
  <c r="DC209"/>
  <c r="DD209"/>
  <c r="DE209"/>
  <c r="DF209"/>
  <c r="DG209"/>
  <c r="DH209"/>
  <c r="DI209"/>
  <c r="DJ209"/>
  <c r="DK209"/>
  <c r="A210"/>
  <c r="B210"/>
  <c r="C210"/>
  <c r="D210"/>
  <c r="E210"/>
  <c r="F210"/>
  <c r="G210"/>
  <c r="I210"/>
  <c r="J210"/>
  <c r="L210"/>
  <c r="M210"/>
  <c r="N210"/>
  <c r="O210"/>
  <c r="P210"/>
  <c r="R210"/>
  <c r="S210"/>
  <c r="U210"/>
  <c r="V210"/>
  <c r="W210"/>
  <c r="X210"/>
  <c r="Y210"/>
  <c r="AB210"/>
  <c r="AC210"/>
  <c r="AD210"/>
  <c r="AE210"/>
  <c r="AF210"/>
  <c r="AI210"/>
  <c r="AJ210"/>
  <c r="AK210"/>
  <c r="AM210"/>
  <c r="AN210"/>
  <c r="AO210"/>
  <c r="AP210"/>
  <c r="AQ210"/>
  <c r="AS210"/>
  <c r="AT210"/>
  <c r="AU210"/>
  <c r="AV210"/>
  <c r="AW210"/>
  <c r="AX210"/>
  <c r="AY210"/>
  <c r="AZ210"/>
  <c r="BA210"/>
  <c r="BB210"/>
  <c r="BD210"/>
  <c r="BE210"/>
  <c r="BF210"/>
  <c r="BG210"/>
  <c r="BH210"/>
  <c r="BI210"/>
  <c r="BJ210"/>
  <c r="BK210"/>
  <c r="BL210"/>
  <c r="BM210"/>
  <c r="BN210"/>
  <c r="BO210"/>
  <c r="BP210"/>
  <c r="BR210"/>
  <c r="BS210"/>
  <c r="BT210"/>
  <c r="BU210"/>
  <c r="BV210"/>
  <c r="BW210"/>
  <c r="BZ210"/>
  <c r="CA210"/>
  <c r="CB210"/>
  <c r="CC210"/>
  <c r="CD210"/>
  <c r="CE210"/>
  <c r="CF210"/>
  <c r="CG210"/>
  <c r="CH210"/>
  <c r="CI210"/>
  <c r="CJ210"/>
  <c r="CK210"/>
  <c r="CM210"/>
  <c r="CN210"/>
  <c r="CO210"/>
  <c r="CP210"/>
  <c r="CQ210"/>
  <c r="CR210"/>
  <c r="CS210"/>
  <c r="CT210"/>
  <c r="CU210"/>
  <c r="CV210"/>
  <c r="CW210"/>
  <c r="CX210"/>
  <c r="CZ210"/>
  <c r="DA210"/>
  <c r="DB210"/>
  <c r="DC210"/>
  <c r="DD210"/>
  <c r="DE210"/>
  <c r="DF210"/>
  <c r="DG210"/>
  <c r="DH210"/>
  <c r="DI210"/>
  <c r="DJ210"/>
  <c r="DK210"/>
  <c r="DL210"/>
  <c r="A211"/>
  <c r="B211"/>
  <c r="C211"/>
  <c r="D211"/>
  <c r="E211"/>
  <c r="F211"/>
  <c r="G211"/>
  <c r="I211"/>
  <c r="J211"/>
  <c r="K211"/>
  <c r="L211"/>
  <c r="M211"/>
  <c r="N211"/>
  <c r="O211"/>
  <c r="P211"/>
  <c r="R211"/>
  <c r="S211"/>
  <c r="U211"/>
  <c r="V211"/>
  <c r="W211"/>
  <c r="X211"/>
  <c r="Y211"/>
  <c r="AA211"/>
  <c r="AB211"/>
  <c r="AC211"/>
  <c r="AD211"/>
  <c r="AE211"/>
  <c r="AI211"/>
  <c r="AJ211"/>
  <c r="AK211"/>
  <c r="AM211"/>
  <c r="AN211"/>
  <c r="AO211"/>
  <c r="AP211"/>
  <c r="AQ211"/>
  <c r="AS211"/>
  <c r="AT211"/>
  <c r="AU211"/>
  <c r="AV211"/>
  <c r="AW211"/>
  <c r="AX211"/>
  <c r="AY211"/>
  <c r="AZ211"/>
  <c r="BA211"/>
  <c r="BB211"/>
  <c r="BD211"/>
  <c r="BE211"/>
  <c r="BF211"/>
  <c r="BG211"/>
  <c r="BH211"/>
  <c r="BI211"/>
  <c r="BJ211"/>
  <c r="BL211"/>
  <c r="BM211"/>
  <c r="BN211"/>
  <c r="BO211"/>
  <c r="BP211"/>
  <c r="BR211"/>
  <c r="BS211"/>
  <c r="BT211"/>
  <c r="BU211"/>
  <c r="BV211"/>
  <c r="BW211"/>
  <c r="BZ211"/>
  <c r="CA211"/>
  <c r="CB211"/>
  <c r="CC211"/>
  <c r="CD211"/>
  <c r="CE211"/>
  <c r="CF211"/>
  <c r="CG211"/>
  <c r="CH211"/>
  <c r="CI211"/>
  <c r="CJ211"/>
  <c r="CK211"/>
  <c r="CM211"/>
  <c r="CN211"/>
  <c r="CO211"/>
  <c r="CP211"/>
  <c r="CQ211"/>
  <c r="CR211"/>
  <c r="CS211"/>
  <c r="CT211"/>
  <c r="CU211"/>
  <c r="CV211"/>
  <c r="CW211"/>
  <c r="CX211"/>
  <c r="CZ211"/>
  <c r="DA211"/>
  <c r="DB211"/>
  <c r="DC211"/>
  <c r="DD211"/>
  <c r="DE211"/>
  <c r="DF211"/>
  <c r="DG211"/>
  <c r="DH211"/>
  <c r="DI211"/>
  <c r="DJ211"/>
  <c r="DK211"/>
  <c r="A212"/>
  <c r="B212"/>
  <c r="C212"/>
  <c r="D212"/>
  <c r="E212"/>
  <c r="F212"/>
  <c r="G212"/>
  <c r="I212"/>
  <c r="J212"/>
  <c r="K212"/>
  <c r="L212"/>
  <c r="M212"/>
  <c r="N212"/>
  <c r="O212"/>
  <c r="P212"/>
  <c r="R212"/>
  <c r="S212"/>
  <c r="U212"/>
  <c r="V212"/>
  <c r="W212"/>
  <c r="X212"/>
  <c r="Y212"/>
  <c r="AA212"/>
  <c r="AB212"/>
  <c r="AC212"/>
  <c r="AD212"/>
  <c r="AE212"/>
  <c r="AI212"/>
  <c r="AJ212"/>
  <c r="AK212"/>
  <c r="AM212"/>
  <c r="AN212"/>
  <c r="AO212"/>
  <c r="AP212"/>
  <c r="AQ212"/>
  <c r="AS212"/>
  <c r="AT212"/>
  <c r="AU212"/>
  <c r="AV212"/>
  <c r="AW212"/>
  <c r="AX212"/>
  <c r="AY212"/>
  <c r="AZ212"/>
  <c r="BA212"/>
  <c r="BB212"/>
  <c r="BD212"/>
  <c r="BE212"/>
  <c r="BF212"/>
  <c r="BG212"/>
  <c r="BH212"/>
  <c r="BI212"/>
  <c r="BJ212"/>
  <c r="BL212"/>
  <c r="BM212"/>
  <c r="BN212"/>
  <c r="BO212"/>
  <c r="BP212"/>
  <c r="BR212"/>
  <c r="BS212"/>
  <c r="BT212"/>
  <c r="BU212"/>
  <c r="BV212"/>
  <c r="BW212"/>
  <c r="BZ212"/>
  <c r="CA212"/>
  <c r="CB212"/>
  <c r="CC212"/>
  <c r="CD212"/>
  <c r="CE212"/>
  <c r="CF212"/>
  <c r="CG212"/>
  <c r="CH212"/>
  <c r="CI212"/>
  <c r="CJ212"/>
  <c r="CK212"/>
  <c r="CM212"/>
  <c r="CN212"/>
  <c r="CO212"/>
  <c r="CP212"/>
  <c r="CQ212"/>
  <c r="CR212"/>
  <c r="CS212"/>
  <c r="CT212"/>
  <c r="CU212"/>
  <c r="CV212"/>
  <c r="CW212"/>
  <c r="CX212"/>
  <c r="CZ212"/>
  <c r="DA212"/>
  <c r="DB212"/>
  <c r="DC212"/>
  <c r="DD212"/>
  <c r="DE212"/>
  <c r="DF212"/>
  <c r="DG212"/>
  <c r="DH212"/>
  <c r="DI212"/>
  <c r="DJ212"/>
  <c r="DK212"/>
  <c r="A213"/>
  <c r="B213"/>
  <c r="C213"/>
  <c r="D213"/>
  <c r="E213"/>
  <c r="F213"/>
  <c r="G213"/>
  <c r="H213"/>
  <c r="J213"/>
  <c r="K213"/>
  <c r="L213"/>
  <c r="M213"/>
  <c r="N213"/>
  <c r="O213"/>
  <c r="P213"/>
  <c r="R213"/>
  <c r="S213"/>
  <c r="T213"/>
  <c r="U213"/>
  <c r="V213"/>
  <c r="W213"/>
  <c r="X213"/>
  <c r="Y213"/>
  <c r="AA213"/>
  <c r="AB213"/>
  <c r="AC213"/>
  <c r="AD213"/>
  <c r="AE213"/>
  <c r="AI213"/>
  <c r="AJ213"/>
  <c r="AK213"/>
  <c r="AM213"/>
  <c r="AN213"/>
  <c r="AO213"/>
  <c r="AP213"/>
  <c r="AQ213"/>
  <c r="AS213"/>
  <c r="AT213"/>
  <c r="AU213"/>
  <c r="AV213"/>
  <c r="AW213"/>
  <c r="AX213"/>
  <c r="AY213"/>
  <c r="AZ213"/>
  <c r="BA213"/>
  <c r="BB213"/>
  <c r="BD213"/>
  <c r="BE213"/>
  <c r="BF213"/>
  <c r="BG213"/>
  <c r="BH213"/>
  <c r="BI213"/>
  <c r="BJ213"/>
  <c r="BL213"/>
  <c r="BM213"/>
  <c r="BN213"/>
  <c r="BO213"/>
  <c r="BP213"/>
  <c r="BR213"/>
  <c r="BS213"/>
  <c r="BT213"/>
  <c r="BU213"/>
  <c r="BV213"/>
  <c r="BW213"/>
  <c r="BZ213"/>
  <c r="CA213"/>
  <c r="CB213"/>
  <c r="CC213"/>
  <c r="CD213"/>
  <c r="CE213"/>
  <c r="CF213"/>
  <c r="CG213"/>
  <c r="CH213"/>
  <c r="CI213"/>
  <c r="CJ213"/>
  <c r="CK213"/>
  <c r="CM213"/>
  <c r="CN213"/>
  <c r="CO213"/>
  <c r="CP213"/>
  <c r="CQ213"/>
  <c r="CR213"/>
  <c r="CS213"/>
  <c r="CT213"/>
  <c r="CU213"/>
  <c r="CV213"/>
  <c r="CW213"/>
  <c r="CX213"/>
  <c r="CZ213"/>
  <c r="DA213"/>
  <c r="DB213"/>
  <c r="DC213"/>
  <c r="DD213"/>
  <c r="DE213"/>
  <c r="DF213"/>
  <c r="DG213"/>
  <c r="DH213"/>
  <c r="DI213"/>
  <c r="DJ213"/>
  <c r="DK213"/>
  <c r="A214"/>
  <c r="B214"/>
  <c r="C214"/>
  <c r="D214"/>
  <c r="E214"/>
  <c r="F214"/>
  <c r="G214"/>
  <c r="J214"/>
  <c r="K214"/>
  <c r="L214"/>
  <c r="M214"/>
  <c r="N214"/>
  <c r="O214"/>
  <c r="P214"/>
  <c r="R214"/>
  <c r="S214"/>
  <c r="T214"/>
  <c r="U214"/>
  <c r="V214"/>
  <c r="W214"/>
  <c r="X214"/>
  <c r="Y214"/>
  <c r="AC214"/>
  <c r="AD214"/>
  <c r="AE214"/>
  <c r="AI214"/>
  <c r="AJ214"/>
  <c r="AK214"/>
  <c r="AM214"/>
  <c r="AN214"/>
  <c r="AO214"/>
  <c r="AP214"/>
  <c r="AQ214"/>
  <c r="BB214"/>
  <c r="BD214"/>
  <c r="BE214"/>
  <c r="BF214"/>
  <c r="BG214"/>
  <c r="BJ214"/>
  <c r="BL214"/>
  <c r="BM214"/>
  <c r="BN214"/>
  <c r="BO214"/>
  <c r="BP214"/>
  <c r="BR214"/>
  <c r="BS214"/>
  <c r="BT214"/>
  <c r="BU214"/>
  <c r="BV214"/>
  <c r="BW214"/>
  <c r="BZ214"/>
  <c r="CA214"/>
  <c r="CB214"/>
  <c r="CC214"/>
  <c r="CD214"/>
  <c r="CE214"/>
  <c r="CF214"/>
  <c r="CG214"/>
  <c r="CH214"/>
  <c r="CI214"/>
  <c r="CJ214"/>
  <c r="CK214"/>
  <c r="CM214"/>
  <c r="CN214"/>
  <c r="CO214"/>
  <c r="CP214"/>
  <c r="CQ214"/>
  <c r="CR214"/>
  <c r="CS214"/>
  <c r="CT214"/>
  <c r="CU214"/>
  <c r="CV214"/>
  <c r="CW214"/>
  <c r="CX214"/>
  <c r="CZ214"/>
  <c r="DA214"/>
  <c r="DB214"/>
  <c r="DC214"/>
  <c r="DD214"/>
  <c r="DE214"/>
  <c r="DF214"/>
  <c r="DG214"/>
  <c r="DH214"/>
  <c r="DI214"/>
  <c r="DJ214"/>
  <c r="DK214"/>
  <c r="A215"/>
  <c r="B215"/>
  <c r="C215"/>
  <c r="D215"/>
  <c r="E215"/>
  <c r="F215"/>
  <c r="G215"/>
  <c r="H215"/>
  <c r="I215"/>
  <c r="J215"/>
  <c r="K215"/>
  <c r="L215"/>
  <c r="M215"/>
  <c r="N215"/>
  <c r="O215"/>
  <c r="P215"/>
  <c r="R215"/>
  <c r="S215"/>
  <c r="U215"/>
  <c r="V215"/>
  <c r="W215"/>
  <c r="X215"/>
  <c r="Y215"/>
  <c r="AB215"/>
  <c r="AC215"/>
  <c r="AD215"/>
  <c r="AE215"/>
  <c r="AF215"/>
  <c r="AI215"/>
  <c r="AJ215"/>
  <c r="AK215"/>
  <c r="AM215"/>
  <c r="AN215"/>
  <c r="AO215"/>
  <c r="AP215"/>
  <c r="AQ215"/>
  <c r="AS215"/>
  <c r="AT215"/>
  <c r="AU215"/>
  <c r="AV215"/>
  <c r="AW215"/>
  <c r="AX215"/>
  <c r="AY215"/>
  <c r="AZ215"/>
  <c r="BA215"/>
  <c r="BB215"/>
  <c r="BD215"/>
  <c r="BE215"/>
  <c r="BF215"/>
  <c r="BG215"/>
  <c r="BH215"/>
  <c r="BI215"/>
  <c r="BJ215"/>
  <c r="BK215"/>
  <c r="BL215"/>
  <c r="BM215"/>
  <c r="BN215"/>
  <c r="BO215"/>
  <c r="BP215"/>
  <c r="BR215"/>
  <c r="BS215"/>
  <c r="BT215"/>
  <c r="BU215"/>
  <c r="BV215"/>
  <c r="BW215"/>
  <c r="BZ215"/>
  <c r="CA215"/>
  <c r="CB215"/>
  <c r="CC215"/>
  <c r="CD215"/>
  <c r="CE215"/>
  <c r="CF215"/>
  <c r="CG215"/>
  <c r="CH215"/>
  <c r="CI215"/>
  <c r="CJ215"/>
  <c r="CK215"/>
  <c r="CM215"/>
  <c r="CN215"/>
  <c r="CO215"/>
  <c r="CP215"/>
  <c r="CQ215"/>
  <c r="CR215"/>
  <c r="CS215"/>
  <c r="CT215"/>
  <c r="CU215"/>
  <c r="CV215"/>
  <c r="CW215"/>
  <c r="CX215"/>
  <c r="CZ215"/>
  <c r="DA215"/>
  <c r="DB215"/>
  <c r="DC215"/>
  <c r="DD215"/>
  <c r="DE215"/>
  <c r="DF215"/>
  <c r="DG215"/>
  <c r="DH215"/>
  <c r="DI215"/>
  <c r="DJ215"/>
  <c r="DK215"/>
  <c r="A216"/>
  <c r="B216"/>
  <c r="C216"/>
  <c r="D216"/>
  <c r="E216"/>
  <c r="F216"/>
  <c r="G216"/>
  <c r="I216"/>
  <c r="J216"/>
  <c r="K216"/>
  <c r="L216"/>
  <c r="M216"/>
  <c r="N216"/>
  <c r="O216"/>
  <c r="P216"/>
  <c r="R216"/>
  <c r="S216"/>
  <c r="U216"/>
  <c r="V216"/>
  <c r="W216"/>
  <c r="X216"/>
  <c r="Y216"/>
  <c r="AB216"/>
  <c r="AC216"/>
  <c r="AD216"/>
  <c r="AE216"/>
  <c r="AF216"/>
  <c r="AI216"/>
  <c r="AJ216"/>
  <c r="AK216"/>
  <c r="AM216"/>
  <c r="AN216"/>
  <c r="AO216"/>
  <c r="AP216"/>
  <c r="AQ216"/>
  <c r="AS216"/>
  <c r="AT216"/>
  <c r="AU216"/>
  <c r="AV216"/>
  <c r="AW216"/>
  <c r="AX216"/>
  <c r="AY216"/>
  <c r="AZ216"/>
  <c r="BA216"/>
  <c r="BB216"/>
  <c r="BD216"/>
  <c r="BE216"/>
  <c r="BF216"/>
  <c r="BG216"/>
  <c r="BH216"/>
  <c r="BI216"/>
  <c r="BJ216"/>
  <c r="BK216"/>
  <c r="BL216"/>
  <c r="BM216"/>
  <c r="BN216"/>
  <c r="BO216"/>
  <c r="BP216"/>
  <c r="BR216"/>
  <c r="BS216"/>
  <c r="BT216"/>
  <c r="BU216"/>
  <c r="BV216"/>
  <c r="BW216"/>
  <c r="BZ216"/>
  <c r="CA216"/>
  <c r="CB216"/>
  <c r="CC216"/>
  <c r="CD216"/>
  <c r="CE216"/>
  <c r="CF216"/>
  <c r="CG216"/>
  <c r="CH216"/>
  <c r="CI216"/>
  <c r="CJ216"/>
  <c r="CK216"/>
  <c r="CM216"/>
  <c r="CN216"/>
  <c r="CO216"/>
  <c r="CP216"/>
  <c r="CQ216"/>
  <c r="CR216"/>
  <c r="CS216"/>
  <c r="CT216"/>
  <c r="CU216"/>
  <c r="CV216"/>
  <c r="CW216"/>
  <c r="CX216"/>
  <c r="CZ216"/>
  <c r="DA216"/>
  <c r="DB216"/>
  <c r="DC216"/>
  <c r="DD216"/>
  <c r="DE216"/>
  <c r="DF216"/>
  <c r="DG216"/>
  <c r="DH216"/>
  <c r="DI216"/>
  <c r="DJ216"/>
  <c r="DK216"/>
  <c r="A217"/>
  <c r="B217"/>
  <c r="C217"/>
  <c r="D217"/>
  <c r="E217"/>
  <c r="F217"/>
  <c r="G217"/>
  <c r="H217"/>
  <c r="I217"/>
  <c r="J217"/>
  <c r="K217"/>
  <c r="L217"/>
  <c r="M217"/>
  <c r="N217"/>
  <c r="O217"/>
  <c r="P217"/>
  <c r="R217"/>
  <c r="S217"/>
  <c r="U217"/>
  <c r="V217"/>
  <c r="W217"/>
  <c r="X217"/>
  <c r="Y217"/>
  <c r="AA217"/>
  <c r="AB217"/>
  <c r="AC217"/>
  <c r="AD217"/>
  <c r="AE217"/>
  <c r="AF217"/>
  <c r="AI217"/>
  <c r="AJ217"/>
  <c r="AK217"/>
  <c r="AM217"/>
  <c r="AN217"/>
  <c r="AO217"/>
  <c r="AP217"/>
  <c r="AQ217"/>
  <c r="AS217"/>
  <c r="AT217"/>
  <c r="AU217"/>
  <c r="AV217"/>
  <c r="AW217"/>
  <c r="AX217"/>
  <c r="AY217"/>
  <c r="AZ217"/>
  <c r="BA217"/>
  <c r="BB217"/>
  <c r="BD217"/>
  <c r="BE217"/>
  <c r="BF217"/>
  <c r="BG217"/>
  <c r="BH217"/>
  <c r="BI217"/>
  <c r="BJ217"/>
  <c r="BK217"/>
  <c r="BL217"/>
  <c r="BM217"/>
  <c r="BN217"/>
  <c r="BO217"/>
  <c r="BP217"/>
  <c r="BR217"/>
  <c r="BS217"/>
  <c r="BT217"/>
  <c r="BU217"/>
  <c r="BV217"/>
  <c r="BW217"/>
  <c r="BZ217"/>
  <c r="CA217"/>
  <c r="CB217"/>
  <c r="CC217"/>
  <c r="CD217"/>
  <c r="CE217"/>
  <c r="CF217"/>
  <c r="CG217"/>
  <c r="CH217"/>
  <c r="CI217"/>
  <c r="CJ217"/>
  <c r="CK217"/>
  <c r="CM217"/>
  <c r="CN217"/>
  <c r="CO217"/>
  <c r="CP217"/>
  <c r="CQ217"/>
  <c r="CR217"/>
  <c r="CS217"/>
  <c r="CT217"/>
  <c r="CU217"/>
  <c r="CV217"/>
  <c r="CW217"/>
  <c r="CX217"/>
  <c r="CZ217"/>
  <c r="DA217"/>
  <c r="DB217"/>
  <c r="DC217"/>
  <c r="DD217"/>
  <c r="DE217"/>
  <c r="DF217"/>
  <c r="DG217"/>
  <c r="DH217"/>
  <c r="DI217"/>
  <c r="DJ217"/>
  <c r="DK217"/>
  <c r="A218"/>
  <c r="B218"/>
  <c r="C218"/>
  <c r="D218"/>
  <c r="E218"/>
  <c r="F218"/>
  <c r="G218"/>
  <c r="H218"/>
  <c r="I218"/>
  <c r="J218"/>
  <c r="K218"/>
  <c r="L218"/>
  <c r="M218"/>
  <c r="N218"/>
  <c r="O218"/>
  <c r="P218"/>
  <c r="R218"/>
  <c r="S218"/>
  <c r="T218"/>
  <c r="U218"/>
  <c r="V218"/>
  <c r="W218"/>
  <c r="X218"/>
  <c r="Y218"/>
  <c r="AA218"/>
  <c r="AB218"/>
  <c r="AC218"/>
  <c r="AD218"/>
  <c r="AE218"/>
  <c r="AF218"/>
  <c r="AG218"/>
  <c r="AI218"/>
  <c r="AJ218"/>
  <c r="AK218"/>
  <c r="AM218"/>
  <c r="AN218"/>
  <c r="AO218"/>
  <c r="AP218"/>
  <c r="AQ218"/>
  <c r="AS218"/>
  <c r="AT218"/>
  <c r="AU218"/>
  <c r="AV218"/>
  <c r="AW218"/>
  <c r="AX218"/>
  <c r="AY218"/>
  <c r="AZ218"/>
  <c r="BA218"/>
  <c r="BB218"/>
  <c r="BD218"/>
  <c r="BE218"/>
  <c r="BF218"/>
  <c r="BG218"/>
  <c r="BH218"/>
  <c r="BI218"/>
  <c r="BJ218"/>
  <c r="BL218"/>
  <c r="BM218"/>
  <c r="BN218"/>
  <c r="BO218"/>
  <c r="BP218"/>
  <c r="BR218"/>
  <c r="BS218"/>
  <c r="BT218"/>
  <c r="BU218"/>
  <c r="BV218"/>
  <c r="BW218"/>
  <c r="BZ218"/>
  <c r="CA218"/>
  <c r="CB218"/>
  <c r="CC218"/>
  <c r="CD218"/>
  <c r="CE218"/>
  <c r="CF218"/>
  <c r="CG218"/>
  <c r="CH218"/>
  <c r="CI218"/>
  <c r="CJ218"/>
  <c r="CK218"/>
  <c r="CM218"/>
  <c r="CN218"/>
  <c r="CO218"/>
  <c r="CP218"/>
  <c r="CQ218"/>
  <c r="CR218"/>
  <c r="CS218"/>
  <c r="CT218"/>
  <c r="CU218"/>
  <c r="CV218"/>
  <c r="CW218"/>
  <c r="CX218"/>
  <c r="CZ218"/>
  <c r="DA218"/>
  <c r="DB218"/>
  <c r="DC218"/>
  <c r="DD218"/>
  <c r="DE218"/>
  <c r="DF218"/>
  <c r="DG218"/>
  <c r="DH218"/>
  <c r="DI218"/>
  <c r="DJ218"/>
  <c r="DK218"/>
  <c r="A219"/>
  <c r="B219"/>
  <c r="C219"/>
  <c r="D219"/>
  <c r="E219"/>
  <c r="F219"/>
  <c r="G219"/>
  <c r="I219"/>
  <c r="J219"/>
  <c r="K219"/>
  <c r="L219"/>
  <c r="M219"/>
  <c r="N219"/>
  <c r="O219"/>
  <c r="P219"/>
  <c r="R219"/>
  <c r="S219"/>
  <c r="U219"/>
  <c r="V219"/>
  <c r="W219"/>
  <c r="X219"/>
  <c r="Y219"/>
  <c r="AA219"/>
  <c r="AB219"/>
  <c r="AC219"/>
  <c r="AD219"/>
  <c r="AF219"/>
  <c r="AH219"/>
  <c r="AI219"/>
  <c r="AJ219"/>
  <c r="AK219"/>
  <c r="AM219"/>
  <c r="AN219"/>
  <c r="AO219"/>
  <c r="AP219"/>
  <c r="AQ219"/>
  <c r="AS219"/>
  <c r="AT219"/>
  <c r="AU219"/>
  <c r="AV219"/>
  <c r="AW219"/>
  <c r="AX219"/>
  <c r="AY219"/>
  <c r="AZ219"/>
  <c r="BA219"/>
  <c r="BB219"/>
  <c r="BD219"/>
  <c r="BE219"/>
  <c r="BF219"/>
  <c r="BG219"/>
  <c r="BH219"/>
  <c r="BI219"/>
  <c r="BJ219"/>
  <c r="BO219"/>
  <c r="BP219"/>
  <c r="BR219"/>
  <c r="BS219"/>
  <c r="BT219"/>
  <c r="BU219"/>
  <c r="BV219"/>
  <c r="BW219"/>
  <c r="BZ219"/>
  <c r="CA219"/>
  <c r="CB219"/>
  <c r="CC219"/>
  <c r="CD219"/>
  <c r="CE219"/>
  <c r="CF219"/>
  <c r="CG219"/>
  <c r="CH219"/>
  <c r="CI219"/>
  <c r="CJ219"/>
  <c r="CK219"/>
  <c r="CM219"/>
  <c r="CN219"/>
  <c r="CO219"/>
  <c r="CP219"/>
  <c r="CQ219"/>
  <c r="CR219"/>
  <c r="CS219"/>
  <c r="CT219"/>
  <c r="CU219"/>
  <c r="CV219"/>
  <c r="CW219"/>
  <c r="CX219"/>
  <c r="CZ219"/>
  <c r="DA219"/>
  <c r="DB219"/>
  <c r="DC219"/>
  <c r="DD219"/>
  <c r="DE219"/>
  <c r="DF219"/>
  <c r="DG219"/>
  <c r="DH219"/>
  <c r="DI219"/>
  <c r="DJ219"/>
  <c r="DK219"/>
  <c r="A220"/>
  <c r="B220"/>
  <c r="C220"/>
  <c r="D220"/>
  <c r="E220"/>
  <c r="F220"/>
  <c r="G220"/>
  <c r="I220"/>
  <c r="J220"/>
  <c r="K220"/>
  <c r="L220"/>
  <c r="M220"/>
  <c r="N220"/>
  <c r="O220"/>
  <c r="P220"/>
  <c r="R220"/>
  <c r="S220"/>
  <c r="U220"/>
  <c r="V220"/>
  <c r="W220"/>
  <c r="X220"/>
  <c r="Y220"/>
  <c r="AA220"/>
  <c r="AB220"/>
  <c r="AC220"/>
  <c r="AD220"/>
  <c r="AF220"/>
  <c r="AH220"/>
  <c r="AI220"/>
  <c r="AJ220"/>
  <c r="AK220"/>
  <c r="AM220"/>
  <c r="AN220"/>
  <c r="AO220"/>
  <c r="AP220"/>
  <c r="AQ220"/>
  <c r="AR220"/>
  <c r="AS220"/>
  <c r="AT220"/>
  <c r="AU220"/>
  <c r="AV220"/>
  <c r="AW220"/>
  <c r="AX220"/>
  <c r="AY220"/>
  <c r="AZ220"/>
  <c r="BA220"/>
  <c r="BB220"/>
  <c r="BD220"/>
  <c r="BE220"/>
  <c r="BF220"/>
  <c r="BG220"/>
  <c r="BH220"/>
  <c r="BI220"/>
  <c r="BJ220"/>
  <c r="BL220"/>
  <c r="BM220"/>
  <c r="BR220"/>
  <c r="BS220"/>
  <c r="BT220"/>
  <c r="BU220"/>
  <c r="BV220"/>
  <c r="BW220"/>
  <c r="BZ220"/>
  <c r="CA220"/>
  <c r="CB220"/>
  <c r="CC220"/>
  <c r="CD220"/>
  <c r="CE220"/>
  <c r="CF220"/>
  <c r="CG220"/>
  <c r="CH220"/>
  <c r="CI220"/>
  <c r="CJ220"/>
  <c r="CK220"/>
  <c r="CM220"/>
  <c r="CN220"/>
  <c r="CO220"/>
  <c r="CP220"/>
  <c r="CQ220"/>
  <c r="CR220"/>
  <c r="CS220"/>
  <c r="CT220"/>
  <c r="CU220"/>
  <c r="CV220"/>
  <c r="CW220"/>
  <c r="CX220"/>
  <c r="CY220"/>
  <c r="CZ220"/>
  <c r="DA220"/>
  <c r="DB220"/>
  <c r="DC220"/>
  <c r="DD220"/>
  <c r="DE220"/>
  <c r="DF220"/>
  <c r="DG220"/>
  <c r="DH220"/>
  <c r="DI220"/>
  <c r="DJ220"/>
  <c r="DK220"/>
  <c r="A221"/>
  <c r="B221"/>
  <c r="C221"/>
  <c r="D221"/>
  <c r="E221"/>
  <c r="F221"/>
  <c r="G221"/>
  <c r="H221"/>
  <c r="I221"/>
  <c r="J221"/>
  <c r="K221"/>
  <c r="L221"/>
  <c r="M221"/>
  <c r="N221"/>
  <c r="O221"/>
  <c r="P221"/>
  <c r="R221"/>
  <c r="S221"/>
  <c r="T221"/>
  <c r="U221"/>
  <c r="V221"/>
  <c r="W221"/>
  <c r="X221"/>
  <c r="Y221"/>
  <c r="AA221"/>
  <c r="AB221"/>
  <c r="AC221"/>
  <c r="AD221"/>
  <c r="AF221"/>
  <c r="AH221"/>
  <c r="AI221"/>
  <c r="AJ221"/>
  <c r="AK221"/>
  <c r="AM221"/>
  <c r="AN221"/>
  <c r="AO221"/>
  <c r="AP221"/>
  <c r="AQ221"/>
  <c r="AS221"/>
  <c r="AT221"/>
  <c r="AU221"/>
  <c r="AV221"/>
  <c r="AW221"/>
  <c r="AX221"/>
  <c r="AY221"/>
  <c r="AZ221"/>
  <c r="BA221"/>
  <c r="BB221"/>
  <c r="BD221"/>
  <c r="BE221"/>
  <c r="BF221"/>
  <c r="BG221"/>
  <c r="BH221"/>
  <c r="BI221"/>
  <c r="BJ221"/>
  <c r="BL221"/>
  <c r="BM221"/>
  <c r="BR221"/>
  <c r="BS221"/>
  <c r="BT221"/>
  <c r="BU221"/>
  <c r="BV221"/>
  <c r="BW221"/>
  <c r="BZ221"/>
  <c r="CA221"/>
  <c r="CB221"/>
  <c r="CC221"/>
  <c r="CD221"/>
  <c r="CE221"/>
  <c r="CF221"/>
  <c r="CG221"/>
  <c r="CH221"/>
  <c r="CI221"/>
  <c r="CJ221"/>
  <c r="CK221"/>
  <c r="CM221"/>
  <c r="CN221"/>
  <c r="CO221"/>
  <c r="CP221"/>
  <c r="CQ221"/>
  <c r="CR221"/>
  <c r="CS221"/>
  <c r="CT221"/>
  <c r="CU221"/>
  <c r="CV221"/>
  <c r="CW221"/>
  <c r="CX221"/>
  <c r="CZ221"/>
  <c r="DA221"/>
  <c r="DB221"/>
  <c r="DC221"/>
  <c r="DD221"/>
  <c r="DE221"/>
  <c r="DF221"/>
  <c r="DG221"/>
  <c r="DH221"/>
  <c r="DI221"/>
  <c r="DJ221"/>
  <c r="DK221"/>
  <c r="A222"/>
  <c r="B222"/>
  <c r="C222"/>
  <c r="D222"/>
  <c r="E222"/>
  <c r="F222"/>
  <c r="G222"/>
  <c r="H222"/>
  <c r="I222"/>
  <c r="J222"/>
  <c r="K222"/>
  <c r="L222"/>
  <c r="M222"/>
  <c r="N222"/>
  <c r="O222"/>
  <c r="P222"/>
  <c r="R222"/>
  <c r="S222"/>
  <c r="T222"/>
  <c r="U222"/>
  <c r="V222"/>
  <c r="W222"/>
  <c r="X222"/>
  <c r="Y222"/>
  <c r="AA222"/>
  <c r="AB222"/>
  <c r="AC222"/>
  <c r="AD222"/>
  <c r="AE222"/>
  <c r="AF222"/>
  <c r="AH222"/>
  <c r="AI222"/>
  <c r="AJ222"/>
  <c r="AK222"/>
  <c r="AM222"/>
  <c r="AN222"/>
  <c r="AO222"/>
  <c r="AP222"/>
  <c r="AQ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M222"/>
  <c r="CN222"/>
  <c r="CO222"/>
  <c r="CP222"/>
  <c r="CQ222"/>
  <c r="CR222"/>
  <c r="CS222"/>
  <c r="CT222"/>
  <c r="CU222"/>
  <c r="CV222"/>
  <c r="CW222"/>
  <c r="CX222"/>
  <c r="CZ222"/>
  <c r="DA222"/>
  <c r="DB222"/>
  <c r="DC222"/>
  <c r="DD222"/>
  <c r="DE222"/>
  <c r="DF222"/>
  <c r="DG222"/>
  <c r="DH222"/>
  <c r="DI222"/>
  <c r="DJ222"/>
  <c r="DK222"/>
  <c r="A223"/>
  <c r="B223"/>
  <c r="C223"/>
  <c r="D223"/>
  <c r="E223"/>
  <c r="F223"/>
  <c r="G223"/>
  <c r="H223"/>
  <c r="I223"/>
  <c r="J223"/>
  <c r="K223"/>
  <c r="L223"/>
  <c r="M223"/>
  <c r="N223"/>
  <c r="O223"/>
  <c r="P223"/>
  <c r="R223"/>
  <c r="S223"/>
  <c r="T223"/>
  <c r="U223"/>
  <c r="V223"/>
  <c r="W223"/>
  <c r="X223"/>
  <c r="Y223"/>
  <c r="AA223"/>
  <c r="AB223"/>
  <c r="AC223"/>
  <c r="AD223"/>
  <c r="AE223"/>
  <c r="AF223"/>
  <c r="AH223"/>
  <c r="AI223"/>
  <c r="AJ223"/>
  <c r="AK223"/>
  <c r="AM223"/>
  <c r="AN223"/>
  <c r="AO223"/>
  <c r="AP223"/>
  <c r="AQ223"/>
  <c r="AS223"/>
  <c r="AT223"/>
  <c r="AU223"/>
  <c r="AV223"/>
  <c r="AW223"/>
  <c r="AX223"/>
  <c r="AY223"/>
  <c r="AZ223"/>
  <c r="BA223"/>
  <c r="BB223"/>
  <c r="BD223"/>
  <c r="BE223"/>
  <c r="BF223"/>
  <c r="BG223"/>
  <c r="BH223"/>
  <c r="BI223"/>
  <c r="BJ223"/>
  <c r="BL223"/>
  <c r="BM223"/>
  <c r="BO223"/>
  <c r="BP223"/>
  <c r="BR223"/>
  <c r="BS223"/>
  <c r="BT223"/>
  <c r="BU223"/>
  <c r="BV223"/>
  <c r="BW223"/>
  <c r="BZ223"/>
  <c r="CA223"/>
  <c r="CB223"/>
  <c r="CC223"/>
  <c r="CD223"/>
  <c r="CE223"/>
  <c r="CF223"/>
  <c r="CG223"/>
  <c r="CH223"/>
  <c r="CI223"/>
  <c r="CJ223"/>
  <c r="CK223"/>
  <c r="CM223"/>
  <c r="CN223"/>
  <c r="CO223"/>
  <c r="CP223"/>
  <c r="CQ223"/>
  <c r="CR223"/>
  <c r="CS223"/>
  <c r="CT223"/>
  <c r="CU223"/>
  <c r="CV223"/>
  <c r="CW223"/>
  <c r="CX223"/>
  <c r="CZ223"/>
  <c r="DA223"/>
  <c r="DB223"/>
  <c r="DC223"/>
  <c r="DD223"/>
  <c r="DE223"/>
  <c r="DF223"/>
  <c r="DG223"/>
  <c r="DH223"/>
  <c r="DI223"/>
  <c r="DJ223"/>
  <c r="DK223"/>
  <c r="A224"/>
  <c r="B224"/>
  <c r="C224"/>
  <c r="D224"/>
  <c r="E224"/>
  <c r="F224"/>
  <c r="G224"/>
  <c r="H224"/>
  <c r="I224"/>
  <c r="J224"/>
  <c r="K224"/>
  <c r="L224"/>
  <c r="M224"/>
  <c r="N224"/>
  <c r="O224"/>
  <c r="P224"/>
  <c r="R224"/>
  <c r="S224"/>
  <c r="T224"/>
  <c r="U224"/>
  <c r="V224"/>
  <c r="W224"/>
  <c r="X224"/>
  <c r="Y224"/>
  <c r="AA224"/>
  <c r="AB224"/>
  <c r="AC224"/>
  <c r="AD224"/>
  <c r="AE224"/>
  <c r="AF224"/>
  <c r="AG224"/>
  <c r="AH224"/>
  <c r="AI224"/>
  <c r="AJ224"/>
  <c r="AK224"/>
  <c r="AM224"/>
  <c r="AN224"/>
  <c r="AO224"/>
  <c r="AP224"/>
  <c r="AQ224"/>
  <c r="AS224"/>
  <c r="AT224"/>
  <c r="AU224"/>
  <c r="AV224"/>
  <c r="AW224"/>
  <c r="AX224"/>
  <c r="AY224"/>
  <c r="AZ224"/>
  <c r="BA224"/>
  <c r="BB224"/>
  <c r="BD224"/>
  <c r="BE224"/>
  <c r="BF224"/>
  <c r="BG224"/>
  <c r="BH224"/>
  <c r="BI224"/>
  <c r="BJ224"/>
  <c r="BL224"/>
  <c r="BM224"/>
  <c r="BR224"/>
  <c r="BS224"/>
  <c r="BT224"/>
  <c r="BU224"/>
  <c r="BV224"/>
  <c r="BW224"/>
  <c r="BX224"/>
  <c r="BZ224"/>
  <c r="CA224"/>
  <c r="CB224"/>
  <c r="CC224"/>
  <c r="CD224"/>
  <c r="CE224"/>
  <c r="CF224"/>
  <c r="CG224"/>
  <c r="CH224"/>
  <c r="CI224"/>
  <c r="CJ224"/>
  <c r="CK224"/>
  <c r="CM224"/>
  <c r="CN224"/>
  <c r="CO224"/>
  <c r="CP224"/>
  <c r="CQ224"/>
  <c r="CR224"/>
  <c r="CS224"/>
  <c r="CT224"/>
  <c r="CU224"/>
  <c r="CV224"/>
  <c r="CW224"/>
  <c r="CX224"/>
  <c r="CZ224"/>
  <c r="DA224"/>
  <c r="DB224"/>
  <c r="DC224"/>
  <c r="DD224"/>
  <c r="DE224"/>
  <c r="DF224"/>
  <c r="DG224"/>
  <c r="DH224"/>
  <c r="DI224"/>
  <c r="DJ224"/>
  <c r="DK224"/>
  <c r="A225"/>
  <c r="B225"/>
  <c r="C225"/>
  <c r="D225"/>
  <c r="E225"/>
  <c r="F225"/>
  <c r="G225"/>
  <c r="H225"/>
  <c r="I225"/>
  <c r="J225"/>
  <c r="K225"/>
  <c r="L225"/>
  <c r="M225"/>
  <c r="N225"/>
  <c r="O225"/>
  <c r="P225"/>
  <c r="Q225"/>
  <c r="R225"/>
  <c r="S225"/>
  <c r="U225"/>
  <c r="V225"/>
  <c r="W225"/>
  <c r="X225"/>
  <c r="Y225"/>
  <c r="AA225"/>
  <c r="AB225"/>
  <c r="AC225"/>
  <c r="AD225"/>
  <c r="AF225"/>
  <c r="AH225"/>
  <c r="AI225"/>
  <c r="AJ225"/>
  <c r="AK225"/>
  <c r="AM225"/>
  <c r="AN225"/>
  <c r="AO225"/>
  <c r="AP225"/>
  <c r="AQ225"/>
  <c r="AS225"/>
  <c r="AT225"/>
  <c r="AU225"/>
  <c r="AV225"/>
  <c r="AW225"/>
  <c r="AX225"/>
  <c r="AY225"/>
  <c r="AZ225"/>
  <c r="BA225"/>
  <c r="BB225"/>
  <c r="BD225"/>
  <c r="BE225"/>
  <c r="BF225"/>
  <c r="BG225"/>
  <c r="BH225"/>
  <c r="BI225"/>
  <c r="BJ225"/>
  <c r="BL225"/>
  <c r="BN225"/>
  <c r="BO225"/>
  <c r="BP225"/>
  <c r="BR225"/>
  <c r="BS225"/>
  <c r="BT225"/>
  <c r="BU225"/>
  <c r="BV225"/>
  <c r="BW225"/>
  <c r="BZ225"/>
  <c r="CA225"/>
  <c r="CB225"/>
  <c r="CC225"/>
  <c r="CD225"/>
  <c r="CE225"/>
  <c r="CF225"/>
  <c r="CG225"/>
  <c r="CH225"/>
  <c r="CI225"/>
  <c r="CJ225"/>
  <c r="CK225"/>
  <c r="CM225"/>
  <c r="CN225"/>
  <c r="CO225"/>
  <c r="CP225"/>
  <c r="CQ225"/>
  <c r="CR225"/>
  <c r="CS225"/>
  <c r="CT225"/>
  <c r="CU225"/>
  <c r="CV225"/>
  <c r="CW225"/>
  <c r="CX225"/>
  <c r="CZ225"/>
  <c r="DA225"/>
  <c r="DB225"/>
  <c r="DC225"/>
  <c r="DD225"/>
  <c r="DE225"/>
  <c r="DF225"/>
  <c r="DG225"/>
  <c r="DH225"/>
  <c r="DI225"/>
  <c r="DJ225"/>
  <c r="DK225"/>
  <c r="A226"/>
  <c r="B226"/>
  <c r="C226"/>
  <c r="D226"/>
  <c r="E226"/>
  <c r="F226"/>
  <c r="G226"/>
  <c r="H226"/>
  <c r="J226"/>
  <c r="K226"/>
  <c r="L226"/>
  <c r="M226"/>
  <c r="N226"/>
  <c r="O226"/>
  <c r="P226"/>
  <c r="R226"/>
  <c r="S226"/>
  <c r="U226"/>
  <c r="V226"/>
  <c r="W226"/>
  <c r="X226"/>
  <c r="Y226"/>
  <c r="AA226"/>
  <c r="AB226"/>
  <c r="AC226"/>
  <c r="AD226"/>
  <c r="AF226"/>
  <c r="AH226"/>
  <c r="AI226"/>
  <c r="AJ226"/>
  <c r="AK226"/>
  <c r="AM226"/>
  <c r="AN226"/>
  <c r="AO226"/>
  <c r="AP226"/>
  <c r="AQ226"/>
  <c r="AS226"/>
  <c r="AT226"/>
  <c r="AU226"/>
  <c r="AV226"/>
  <c r="AW226"/>
  <c r="AX226"/>
  <c r="AY226"/>
  <c r="AZ226"/>
  <c r="BA226"/>
  <c r="BB226"/>
  <c r="BD226"/>
  <c r="BE226"/>
  <c r="BF226"/>
  <c r="BG226"/>
  <c r="BH226"/>
  <c r="BI226"/>
  <c r="BJ226"/>
  <c r="BL226"/>
  <c r="BM226"/>
  <c r="BN226"/>
  <c r="BO226"/>
  <c r="BP226"/>
  <c r="BR226"/>
  <c r="BS226"/>
  <c r="BT226"/>
  <c r="BU226"/>
  <c r="BV226"/>
  <c r="BW226"/>
  <c r="BY226"/>
  <c r="BZ226"/>
  <c r="CA226"/>
  <c r="CB226"/>
  <c r="CC226"/>
  <c r="CD226"/>
  <c r="CE226"/>
  <c r="CF226"/>
  <c r="CG226"/>
  <c r="CH226"/>
  <c r="CI226"/>
  <c r="CJ226"/>
  <c r="CK226"/>
  <c r="CM226"/>
  <c r="CN226"/>
  <c r="CO226"/>
  <c r="CP226"/>
  <c r="CQ226"/>
  <c r="CR226"/>
  <c r="CS226"/>
  <c r="CT226"/>
  <c r="CU226"/>
  <c r="CV226"/>
  <c r="CW226"/>
  <c r="CX226"/>
  <c r="CZ226"/>
  <c r="DA226"/>
  <c r="DB226"/>
  <c r="DC226"/>
  <c r="DD226"/>
  <c r="DE226"/>
  <c r="DF226"/>
  <c r="DG226"/>
  <c r="DH226"/>
  <c r="DI226"/>
  <c r="DJ226"/>
  <c r="DK226"/>
  <c r="A227"/>
  <c r="B227"/>
  <c r="C227"/>
  <c r="D227"/>
  <c r="E227"/>
  <c r="F227"/>
  <c r="G227"/>
  <c r="I227"/>
  <c r="J227"/>
  <c r="K227"/>
  <c r="L227"/>
  <c r="M227"/>
  <c r="N227"/>
  <c r="O227"/>
  <c r="P227"/>
  <c r="R227"/>
  <c r="S227"/>
  <c r="U227"/>
  <c r="V227"/>
  <c r="W227"/>
  <c r="X227"/>
  <c r="Y227"/>
  <c r="AB227"/>
  <c r="AC227"/>
  <c r="AD227"/>
  <c r="AE227"/>
  <c r="AF227"/>
  <c r="AH227"/>
  <c r="AI227"/>
  <c r="AJ227"/>
  <c r="AK227"/>
  <c r="AM227"/>
  <c r="AN227"/>
  <c r="AO227"/>
  <c r="AP227"/>
  <c r="AQ227"/>
  <c r="AS227"/>
  <c r="AT227"/>
  <c r="AU227"/>
  <c r="AV227"/>
  <c r="AW227"/>
  <c r="AX227"/>
  <c r="AY227"/>
  <c r="AZ227"/>
  <c r="BA227"/>
  <c r="BB227"/>
  <c r="BD227"/>
  <c r="BE227"/>
  <c r="BF227"/>
  <c r="BG227"/>
  <c r="BH227"/>
  <c r="BI227"/>
  <c r="BJ227"/>
  <c r="BL227"/>
  <c r="BM227"/>
  <c r="BO227"/>
  <c r="BP227"/>
  <c r="BR227"/>
  <c r="BS227"/>
  <c r="BT227"/>
  <c r="BU227"/>
  <c r="BV227"/>
  <c r="BW227"/>
  <c r="BZ227"/>
  <c r="CA227"/>
  <c r="CB227"/>
  <c r="CC227"/>
  <c r="CD227"/>
  <c r="CE227"/>
  <c r="CF227"/>
  <c r="CG227"/>
  <c r="CH227"/>
  <c r="CI227"/>
  <c r="CJ227"/>
  <c r="CK227"/>
  <c r="CM227"/>
  <c r="CN227"/>
  <c r="CO227"/>
  <c r="CP227"/>
  <c r="CQ227"/>
  <c r="CR227"/>
  <c r="CS227"/>
  <c r="CT227"/>
  <c r="CU227"/>
  <c r="CV227"/>
  <c r="CW227"/>
  <c r="CX227"/>
  <c r="CZ227"/>
  <c r="DA227"/>
  <c r="DB227"/>
  <c r="DC227"/>
  <c r="DD227"/>
  <c r="DE227"/>
  <c r="DF227"/>
  <c r="DG227"/>
  <c r="DH227"/>
  <c r="DI227"/>
  <c r="DJ227"/>
  <c r="DK227"/>
  <c r="A228"/>
  <c r="B228"/>
  <c r="C228"/>
  <c r="D228"/>
  <c r="E228"/>
  <c r="F228"/>
  <c r="G228"/>
  <c r="I228"/>
  <c r="J228"/>
  <c r="K228"/>
  <c r="L228"/>
  <c r="M228"/>
  <c r="N228"/>
  <c r="O228"/>
  <c r="P228"/>
  <c r="R228"/>
  <c r="S228"/>
  <c r="U228"/>
  <c r="V228"/>
  <c r="W228"/>
  <c r="X228"/>
  <c r="Y228"/>
  <c r="AA228"/>
  <c r="AB228"/>
  <c r="AC228"/>
  <c r="AD228"/>
  <c r="AE228"/>
  <c r="AF228"/>
  <c r="AH228"/>
  <c r="AI228"/>
  <c r="AJ228"/>
  <c r="AK228"/>
  <c r="AM228"/>
  <c r="AN228"/>
  <c r="AO228"/>
  <c r="AP228"/>
  <c r="AQ228"/>
  <c r="AS228"/>
  <c r="AT228"/>
  <c r="AU228"/>
  <c r="AV228"/>
  <c r="AW228"/>
  <c r="AX228"/>
  <c r="AY228"/>
  <c r="AZ228"/>
  <c r="BA228"/>
  <c r="BB228"/>
  <c r="BD228"/>
  <c r="BE228"/>
  <c r="BF228"/>
  <c r="BG228"/>
  <c r="BH228"/>
  <c r="BI228"/>
  <c r="BJ228"/>
  <c r="BL228"/>
  <c r="BM228"/>
  <c r="BR228"/>
  <c r="BS228"/>
  <c r="BT228"/>
  <c r="BU228"/>
  <c r="BV228"/>
  <c r="BW228"/>
  <c r="BZ228"/>
  <c r="CA228"/>
  <c r="CB228"/>
  <c r="CC228"/>
  <c r="CD228"/>
  <c r="CE228"/>
  <c r="CF228"/>
  <c r="CG228"/>
  <c r="CH228"/>
  <c r="CI228"/>
  <c r="CJ228"/>
  <c r="CK228"/>
  <c r="CM228"/>
  <c r="CN228"/>
  <c r="CO228"/>
  <c r="CP228"/>
  <c r="CQ228"/>
  <c r="CR228"/>
  <c r="CS228"/>
  <c r="CT228"/>
  <c r="CU228"/>
  <c r="CV228"/>
  <c r="CW228"/>
  <c r="CX228"/>
  <c r="CZ228"/>
  <c r="DA228"/>
  <c r="DB228"/>
  <c r="DC228"/>
  <c r="DD228"/>
  <c r="DE228"/>
  <c r="DF228"/>
  <c r="DG228"/>
  <c r="DH228"/>
  <c r="DI228"/>
  <c r="DJ228"/>
  <c r="DK228"/>
  <c r="DL228"/>
  <c r="A229"/>
  <c r="B229"/>
  <c r="C229"/>
  <c r="D229"/>
  <c r="E229"/>
  <c r="F229"/>
  <c r="G229"/>
  <c r="H229"/>
  <c r="I229"/>
  <c r="J229"/>
  <c r="K229"/>
  <c r="L229"/>
  <c r="M229"/>
  <c r="N229"/>
  <c r="O229"/>
  <c r="P229"/>
  <c r="R229"/>
  <c r="S229"/>
  <c r="U229"/>
  <c r="V229"/>
  <c r="W229"/>
  <c r="X229"/>
  <c r="Y229"/>
  <c r="AA229"/>
  <c r="AB229"/>
  <c r="AC229"/>
  <c r="AD229"/>
  <c r="AE229"/>
  <c r="AF229"/>
  <c r="AH229"/>
  <c r="AI229"/>
  <c r="AJ229"/>
  <c r="AK229"/>
  <c r="AM229"/>
  <c r="AN229"/>
  <c r="AO229"/>
  <c r="AP229"/>
  <c r="AQ229"/>
  <c r="AR229"/>
  <c r="AS229"/>
  <c r="AT229"/>
  <c r="AU229"/>
  <c r="AV229"/>
  <c r="AW229"/>
  <c r="AX229"/>
  <c r="AY229"/>
  <c r="AZ229"/>
  <c r="BA229"/>
  <c r="BB229"/>
  <c r="BC229"/>
  <c r="BD229"/>
  <c r="BE229"/>
  <c r="BF229"/>
  <c r="BG229"/>
  <c r="BH229"/>
  <c r="BI229"/>
  <c r="BJ229"/>
  <c r="BK229"/>
  <c r="BL229"/>
  <c r="BM229"/>
  <c r="BO229"/>
  <c r="BP229"/>
  <c r="BR229"/>
  <c r="BS229"/>
  <c r="BT229"/>
  <c r="BU229"/>
  <c r="BV229"/>
  <c r="BW229"/>
  <c r="BX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A230"/>
  <c r="B230"/>
  <c r="C230"/>
  <c r="D230"/>
  <c r="E230"/>
  <c r="F230"/>
  <c r="G230"/>
  <c r="I230"/>
  <c r="J230"/>
  <c r="K230"/>
  <c r="L230"/>
  <c r="M230"/>
  <c r="N230"/>
  <c r="O230"/>
  <c r="P230"/>
  <c r="Q230"/>
  <c r="R230"/>
  <c r="S230"/>
  <c r="U230"/>
  <c r="V230"/>
  <c r="W230"/>
  <c r="X230"/>
  <c r="Y230"/>
  <c r="AA230"/>
  <c r="AB230"/>
  <c r="AC230"/>
  <c r="AD230"/>
  <c r="AF230"/>
  <c r="AH230"/>
  <c r="AI230"/>
  <c r="AJ230"/>
  <c r="AK230"/>
  <c r="AM230"/>
  <c r="AN230"/>
  <c r="AO230"/>
  <c r="AP230"/>
  <c r="AQ230"/>
  <c r="AR230"/>
  <c r="AS230"/>
  <c r="AT230"/>
  <c r="AU230"/>
  <c r="AV230"/>
  <c r="AW230"/>
  <c r="AX230"/>
  <c r="AY230"/>
  <c r="AZ230"/>
  <c r="BA230"/>
  <c r="BB230"/>
  <c r="BC230"/>
  <c r="BD230"/>
  <c r="BE230"/>
  <c r="BF230"/>
  <c r="BG230"/>
  <c r="BH230"/>
  <c r="BI230"/>
  <c r="BJ230"/>
  <c r="BK230"/>
  <c r="BL230"/>
  <c r="BM230"/>
  <c r="BR230"/>
  <c r="BS230"/>
  <c r="BT230"/>
  <c r="BU230"/>
  <c r="BV230"/>
  <c r="BW230"/>
  <c r="BX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A231"/>
  <c r="B231"/>
  <c r="C231"/>
  <c r="D231"/>
  <c r="E231"/>
  <c r="F231"/>
  <c r="G231"/>
  <c r="I231"/>
  <c r="J231"/>
  <c r="K231"/>
  <c r="L231"/>
  <c r="M231"/>
  <c r="N231"/>
  <c r="O231"/>
  <c r="P231"/>
  <c r="R231"/>
  <c r="S231"/>
  <c r="U231"/>
  <c r="V231"/>
  <c r="W231"/>
  <c r="X231"/>
  <c r="Y231"/>
  <c r="AA231"/>
  <c r="AB231"/>
  <c r="AC231"/>
  <c r="AD231"/>
  <c r="AE231"/>
  <c r="AF231"/>
  <c r="AH231"/>
  <c r="AI231"/>
  <c r="AJ231"/>
  <c r="AK231"/>
  <c r="AM231"/>
  <c r="AN231"/>
  <c r="AO231"/>
  <c r="AP231"/>
  <c r="AQ231"/>
  <c r="AR231"/>
  <c r="AS231"/>
  <c r="AT231"/>
  <c r="AU231"/>
  <c r="AV231"/>
  <c r="AW231"/>
  <c r="AX231"/>
  <c r="AY231"/>
  <c r="AZ231"/>
  <c r="BA231"/>
  <c r="BB231"/>
  <c r="BC231"/>
  <c r="BD231"/>
  <c r="BE231"/>
  <c r="BF231"/>
  <c r="BG231"/>
  <c r="BH231"/>
  <c r="BI231"/>
  <c r="BJ231"/>
  <c r="BK231"/>
  <c r="BL231"/>
  <c r="BM231"/>
  <c r="BR231"/>
  <c r="BS231"/>
  <c r="BT231"/>
  <c r="BU231"/>
  <c r="BV231"/>
  <c r="BW231"/>
  <c r="BX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A232"/>
  <c r="B232"/>
  <c r="C232"/>
  <c r="D232"/>
  <c r="E232"/>
  <c r="F232"/>
  <c r="G232"/>
  <c r="J232"/>
  <c r="K232"/>
  <c r="L232"/>
  <c r="M232"/>
  <c r="N232"/>
  <c r="O232"/>
  <c r="P232"/>
  <c r="R232"/>
  <c r="S232"/>
  <c r="U232"/>
  <c r="V232"/>
  <c r="W232"/>
  <c r="X232"/>
  <c r="Y232"/>
  <c r="AA232"/>
  <c r="AB232"/>
  <c r="AC232"/>
  <c r="AD232"/>
  <c r="AF232"/>
  <c r="AH232"/>
  <c r="AI232"/>
  <c r="AJ232"/>
  <c r="AK232"/>
  <c r="AM232"/>
  <c r="AN232"/>
  <c r="AO232"/>
  <c r="AP232"/>
  <c r="AQ232"/>
  <c r="AR232"/>
  <c r="AS232"/>
  <c r="AT232"/>
  <c r="AU232"/>
  <c r="AV232"/>
  <c r="AW232"/>
  <c r="AX232"/>
  <c r="AY232"/>
  <c r="AZ232"/>
  <c r="BA232"/>
  <c r="BB232"/>
  <c r="BC232"/>
  <c r="BD232"/>
  <c r="BE232"/>
  <c r="BF232"/>
  <c r="BG232"/>
  <c r="BH232"/>
  <c r="BI232"/>
  <c r="BJ232"/>
  <c r="BK232"/>
  <c r="BL232"/>
  <c r="BM232"/>
  <c r="BR232"/>
  <c r="BS232"/>
  <c r="BT232"/>
  <c r="BU232"/>
  <c r="BV232"/>
  <c r="BW232"/>
  <c r="BX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A233"/>
  <c r="B233"/>
  <c r="C233"/>
  <c r="D233"/>
  <c r="E233"/>
  <c r="F233"/>
  <c r="G233"/>
  <c r="J233"/>
  <c r="K233"/>
  <c r="L233"/>
  <c r="M233"/>
  <c r="N233"/>
  <c r="O233"/>
  <c r="P233"/>
  <c r="R233"/>
  <c r="S233"/>
  <c r="U233"/>
  <c r="V233"/>
  <c r="W233"/>
  <c r="X233"/>
  <c r="Y233"/>
  <c r="AB233"/>
  <c r="AC233"/>
  <c r="AD233"/>
  <c r="AE233"/>
  <c r="AF233"/>
  <c r="AH233"/>
  <c r="AI233"/>
  <c r="AJ233"/>
  <c r="AK233"/>
  <c r="AM233"/>
  <c r="AN233"/>
  <c r="AO233"/>
  <c r="AP233"/>
  <c r="AQ233"/>
  <c r="AR233"/>
  <c r="AS233"/>
  <c r="AT233"/>
  <c r="AU233"/>
  <c r="AV233"/>
  <c r="AW233"/>
  <c r="AX233"/>
  <c r="AY233"/>
  <c r="AZ233"/>
  <c r="BA233"/>
  <c r="BB233"/>
  <c r="BC233"/>
  <c r="BD233"/>
  <c r="BE233"/>
  <c r="BF233"/>
  <c r="BG233"/>
  <c r="BH233"/>
  <c r="BI233"/>
  <c r="BJ233"/>
  <c r="BK233"/>
  <c r="BL233"/>
  <c r="BM233"/>
  <c r="BR233"/>
  <c r="BS233"/>
  <c r="BT233"/>
  <c r="BU233"/>
  <c r="BV233"/>
  <c r="BW233"/>
  <c r="BX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A234"/>
  <c r="B234"/>
  <c r="C234"/>
  <c r="D234"/>
  <c r="E234"/>
  <c r="F234"/>
  <c r="G234"/>
  <c r="I234"/>
  <c r="J234"/>
  <c r="K234"/>
  <c r="L234"/>
  <c r="M234"/>
  <c r="N234"/>
  <c r="O234"/>
  <c r="P234"/>
  <c r="R234"/>
  <c r="S234"/>
  <c r="U234"/>
  <c r="V234"/>
  <c r="W234"/>
  <c r="X234"/>
  <c r="Y234"/>
  <c r="AA234"/>
  <c r="AB234"/>
  <c r="AC234"/>
  <c r="AD234"/>
  <c r="AE234"/>
  <c r="AF234"/>
  <c r="AH234"/>
  <c r="AI234"/>
  <c r="AJ234"/>
  <c r="AK234"/>
  <c r="AM234"/>
  <c r="AN234"/>
  <c r="AO234"/>
  <c r="AP234"/>
  <c r="AQ234"/>
  <c r="AS234"/>
  <c r="AT234"/>
  <c r="AU234"/>
  <c r="AV234"/>
  <c r="AW234"/>
  <c r="AX234"/>
  <c r="AY234"/>
  <c r="AZ234"/>
  <c r="BA234"/>
  <c r="BB234"/>
  <c r="BD234"/>
  <c r="BE234"/>
  <c r="BF234"/>
  <c r="BG234"/>
  <c r="BH234"/>
  <c r="BI234"/>
  <c r="BJ234"/>
  <c r="BL234"/>
  <c r="BM234"/>
  <c r="BP234"/>
  <c r="BR234"/>
  <c r="BS234"/>
  <c r="BT234"/>
  <c r="BU234"/>
  <c r="BV234"/>
  <c r="BW234"/>
  <c r="BZ234"/>
  <c r="CA234"/>
  <c r="CB234"/>
  <c r="CC234"/>
  <c r="CD234"/>
  <c r="CE234"/>
  <c r="CF234"/>
  <c r="CG234"/>
  <c r="CH234"/>
  <c r="CI234"/>
  <c r="CJ234"/>
  <c r="CK234"/>
  <c r="CM234"/>
  <c r="CN234"/>
  <c r="CO234"/>
  <c r="CP234"/>
  <c r="CQ234"/>
  <c r="CR234"/>
  <c r="CS234"/>
  <c r="CT234"/>
  <c r="CU234"/>
  <c r="CV234"/>
  <c r="CW234"/>
  <c r="CX234"/>
  <c r="CZ234"/>
  <c r="DA234"/>
  <c r="DB234"/>
  <c r="DC234"/>
  <c r="DD234"/>
  <c r="DE234"/>
  <c r="DF234"/>
  <c r="DG234"/>
  <c r="DH234"/>
  <c r="DI234"/>
  <c r="DJ234"/>
  <c r="DK234"/>
  <c r="A235"/>
  <c r="B235"/>
  <c r="C235"/>
  <c r="D235"/>
  <c r="E235"/>
  <c r="F235"/>
  <c r="G235"/>
  <c r="H235"/>
  <c r="I235"/>
  <c r="J235"/>
  <c r="K235"/>
  <c r="L235"/>
  <c r="M235"/>
  <c r="N235"/>
  <c r="O235"/>
  <c r="P235"/>
  <c r="R235"/>
  <c r="S235"/>
  <c r="U235"/>
  <c r="V235"/>
  <c r="W235"/>
  <c r="X235"/>
  <c r="Y235"/>
  <c r="AA235"/>
  <c r="AB235"/>
  <c r="AC235"/>
  <c r="AD235"/>
  <c r="AF235"/>
  <c r="AH235"/>
  <c r="AI235"/>
  <c r="AJ235"/>
  <c r="AK235"/>
  <c r="AM235"/>
  <c r="AN235"/>
  <c r="AO235"/>
  <c r="AP235"/>
  <c r="AQ235"/>
  <c r="AR235"/>
  <c r="AS235"/>
  <c r="AT235"/>
  <c r="AU235"/>
  <c r="AV235"/>
  <c r="AW235"/>
  <c r="AX235"/>
  <c r="AY235"/>
  <c r="AZ235"/>
  <c r="BA235"/>
  <c r="BB235"/>
  <c r="BC235"/>
  <c r="BD235"/>
  <c r="BE235"/>
  <c r="BF235"/>
  <c r="BG235"/>
  <c r="BH235"/>
  <c r="BI235"/>
  <c r="BJ235"/>
  <c r="BK235"/>
  <c r="BL235"/>
  <c r="BM235"/>
  <c r="BO235"/>
  <c r="BR235"/>
  <c r="BS235"/>
  <c r="BT235"/>
  <c r="BU235"/>
  <c r="BV235"/>
  <c r="BW235"/>
  <c r="BX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A236"/>
  <c r="B236"/>
  <c r="C236"/>
  <c r="D236"/>
  <c r="E236"/>
  <c r="F236"/>
  <c r="G236"/>
  <c r="I236"/>
  <c r="J236"/>
  <c r="K236"/>
  <c r="L236"/>
  <c r="M236"/>
  <c r="N236"/>
  <c r="O236"/>
  <c r="P236"/>
  <c r="R236"/>
  <c r="S236"/>
  <c r="U236"/>
  <c r="V236"/>
  <c r="W236"/>
  <c r="X236"/>
  <c r="Y236"/>
  <c r="AA236"/>
  <c r="AB236"/>
  <c r="AC236"/>
  <c r="AD236"/>
  <c r="AF236"/>
  <c r="AH236"/>
  <c r="AI236"/>
  <c r="AJ236"/>
  <c r="AK236"/>
  <c r="AM236"/>
  <c r="AN236"/>
  <c r="AO236"/>
  <c r="AP236"/>
  <c r="AQ236"/>
  <c r="AR236"/>
  <c r="AS236"/>
  <c r="AT236"/>
  <c r="AU236"/>
  <c r="AV236"/>
  <c r="AW236"/>
  <c r="AX236"/>
  <c r="AY236"/>
  <c r="AZ236"/>
  <c r="BA236"/>
  <c r="BB236"/>
  <c r="BC236"/>
  <c r="BD236"/>
  <c r="BE236"/>
  <c r="BF236"/>
  <c r="BG236"/>
  <c r="BH236"/>
  <c r="BI236"/>
  <c r="BJ236"/>
  <c r="BK236"/>
  <c r="BL236"/>
  <c r="BM236"/>
  <c r="BO236"/>
  <c r="BP236"/>
  <c r="BR236"/>
  <c r="BS236"/>
  <c r="BT236"/>
  <c r="BU236"/>
  <c r="BV236"/>
  <c r="BW236"/>
  <c r="BX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A237"/>
  <c r="B237"/>
  <c r="C237"/>
  <c r="D237"/>
  <c r="E237"/>
  <c r="F237"/>
  <c r="G237"/>
  <c r="I237"/>
  <c r="J237"/>
  <c r="K237"/>
  <c r="L237"/>
  <c r="M237"/>
  <c r="N237"/>
  <c r="O237"/>
  <c r="P237"/>
  <c r="R237"/>
  <c r="S237"/>
  <c r="U237"/>
  <c r="V237"/>
  <c r="W237"/>
  <c r="X237"/>
  <c r="Y237"/>
  <c r="AA237"/>
  <c r="AB237"/>
  <c r="AC237"/>
  <c r="AD237"/>
  <c r="AE237"/>
  <c r="AF237"/>
  <c r="AH237"/>
  <c r="AI237"/>
  <c r="AJ237"/>
  <c r="AK237"/>
  <c r="AM237"/>
  <c r="AN237"/>
  <c r="AO237"/>
  <c r="AP237"/>
  <c r="AQ237"/>
  <c r="AR237"/>
  <c r="AS237"/>
  <c r="AT237"/>
  <c r="AU237"/>
  <c r="AV237"/>
  <c r="AW237"/>
  <c r="AX237"/>
  <c r="AY237"/>
  <c r="AZ237"/>
  <c r="BA237"/>
  <c r="BB237"/>
  <c r="BC237"/>
  <c r="BD237"/>
  <c r="BE237"/>
  <c r="BF237"/>
  <c r="BG237"/>
  <c r="BH237"/>
  <c r="BI237"/>
  <c r="BJ237"/>
  <c r="BK237"/>
  <c r="BL237"/>
  <c r="BM237"/>
  <c r="BR237"/>
  <c r="BS237"/>
  <c r="BT237"/>
  <c r="BU237"/>
  <c r="BV237"/>
  <c r="BW237"/>
  <c r="BX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A238"/>
  <c r="B238"/>
  <c r="C238"/>
  <c r="D238"/>
  <c r="E238"/>
  <c r="F238"/>
  <c r="G238"/>
  <c r="I238"/>
  <c r="J238"/>
  <c r="K238"/>
  <c r="L238"/>
  <c r="M238"/>
  <c r="N238"/>
  <c r="O238"/>
  <c r="P238"/>
  <c r="R238"/>
  <c r="S238"/>
  <c r="U238"/>
  <c r="V238"/>
  <c r="W238"/>
  <c r="X238"/>
  <c r="Y238"/>
  <c r="AA238"/>
  <c r="AB238"/>
  <c r="AC238"/>
  <c r="AD238"/>
  <c r="AF238"/>
  <c r="AH238"/>
  <c r="AI238"/>
  <c r="AJ238"/>
  <c r="AK238"/>
  <c r="AM238"/>
  <c r="AN238"/>
  <c r="AO238"/>
  <c r="AP238"/>
  <c r="AQ238"/>
  <c r="AR238"/>
  <c r="AS238"/>
  <c r="AT238"/>
  <c r="AU238"/>
  <c r="AV238"/>
  <c r="AW238"/>
  <c r="AX238"/>
  <c r="AY238"/>
  <c r="AZ238"/>
  <c r="BA238"/>
  <c r="BB238"/>
  <c r="BC238"/>
  <c r="BD238"/>
  <c r="BE238"/>
  <c r="BF238"/>
  <c r="BG238"/>
  <c r="BH238"/>
  <c r="BI238"/>
  <c r="BJ238"/>
  <c r="BK238"/>
  <c r="BL238"/>
  <c r="BM238"/>
  <c r="BR238"/>
  <c r="BS238"/>
  <c r="BT238"/>
  <c r="BU238"/>
  <c r="BV238"/>
  <c r="BW238"/>
  <c r="BX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A239"/>
  <c r="B239"/>
  <c r="C239"/>
  <c r="D239"/>
  <c r="E239"/>
  <c r="F239"/>
  <c r="G239"/>
  <c r="I239"/>
  <c r="J239"/>
  <c r="K239"/>
  <c r="L239"/>
  <c r="M239"/>
  <c r="N239"/>
  <c r="O239"/>
  <c r="P239"/>
  <c r="R239"/>
  <c r="S239"/>
  <c r="U239"/>
  <c r="V239"/>
  <c r="W239"/>
  <c r="X239"/>
  <c r="Y239"/>
  <c r="AA239"/>
  <c r="AB239"/>
  <c r="AC239"/>
  <c r="AD239"/>
  <c r="AF239"/>
  <c r="AH239"/>
  <c r="AI239"/>
  <c r="AJ239"/>
  <c r="AK239"/>
  <c r="AM239"/>
  <c r="AN239"/>
  <c r="AO239"/>
  <c r="AP239"/>
  <c r="AQ239"/>
  <c r="AR239"/>
  <c r="AS239"/>
  <c r="AT239"/>
  <c r="AU239"/>
  <c r="AV239"/>
  <c r="AW239"/>
  <c r="AX239"/>
  <c r="AY239"/>
  <c r="AZ239"/>
  <c r="BA239"/>
  <c r="BB239"/>
  <c r="BC239"/>
  <c r="BD239"/>
  <c r="BE239"/>
  <c r="BF239"/>
  <c r="BG239"/>
  <c r="BH239"/>
  <c r="BI239"/>
  <c r="BJ239"/>
  <c r="BK239"/>
  <c r="BL239"/>
  <c r="BM239"/>
  <c r="BR239"/>
  <c r="BS239"/>
  <c r="BT239"/>
  <c r="BU239"/>
  <c r="BV239"/>
  <c r="BW239"/>
  <c r="BX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A240"/>
  <c r="B240"/>
  <c r="C240"/>
  <c r="D240"/>
  <c r="E240"/>
  <c r="F240"/>
  <c r="G240"/>
  <c r="I240"/>
  <c r="J240"/>
  <c r="K240"/>
  <c r="L240"/>
  <c r="M240"/>
  <c r="N240"/>
  <c r="O240"/>
  <c r="P240"/>
  <c r="R240"/>
  <c r="S240"/>
  <c r="U240"/>
  <c r="V240"/>
  <c r="W240"/>
  <c r="X240"/>
  <c r="Y240"/>
  <c r="AA240"/>
  <c r="AB240"/>
  <c r="AC240"/>
  <c r="AD240"/>
  <c r="AF240"/>
  <c r="AH240"/>
  <c r="AI240"/>
  <c r="AJ240"/>
  <c r="AK240"/>
  <c r="AM240"/>
  <c r="AN240"/>
  <c r="AO240"/>
  <c r="AP240"/>
  <c r="AQ240"/>
  <c r="AR240"/>
  <c r="AS240"/>
  <c r="AT240"/>
  <c r="AU240"/>
  <c r="AV240"/>
  <c r="AW240"/>
  <c r="AX240"/>
  <c r="AY240"/>
  <c r="AZ240"/>
  <c r="BA240"/>
  <c r="BB240"/>
  <c r="BC240"/>
  <c r="BD240"/>
  <c r="BE240"/>
  <c r="BF240"/>
  <c r="BG240"/>
  <c r="BH240"/>
  <c r="BI240"/>
  <c r="BJ240"/>
  <c r="BK240"/>
  <c r="BL240"/>
  <c r="BM240"/>
  <c r="BR240"/>
  <c r="BS240"/>
  <c r="BT240"/>
  <c r="BU240"/>
  <c r="BV240"/>
  <c r="BW240"/>
  <c r="BX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A241"/>
  <c r="B241"/>
  <c r="C241"/>
  <c r="D241"/>
  <c r="E241"/>
  <c r="F241"/>
  <c r="G241"/>
  <c r="H241"/>
  <c r="I241"/>
  <c r="J241"/>
  <c r="K241"/>
  <c r="L241"/>
  <c r="M241"/>
  <c r="N241"/>
  <c r="O241"/>
  <c r="P241"/>
  <c r="R241"/>
  <c r="S241"/>
  <c r="T241"/>
  <c r="U241"/>
  <c r="V241"/>
  <c r="W241"/>
  <c r="X241"/>
  <c r="Y241"/>
  <c r="AA241"/>
  <c r="AB241"/>
  <c r="AC241"/>
  <c r="AD241"/>
  <c r="AE241"/>
  <c r="AF241"/>
  <c r="AH241"/>
  <c r="AI241"/>
  <c r="AJ241"/>
  <c r="AK241"/>
  <c r="AM241"/>
  <c r="AN241"/>
  <c r="AO241"/>
  <c r="AP241"/>
  <c r="AQ241"/>
  <c r="AR241"/>
  <c r="AS241"/>
  <c r="AT241"/>
  <c r="AU241"/>
  <c r="AV241"/>
  <c r="AW241"/>
  <c r="AX241"/>
  <c r="AY241"/>
  <c r="AZ241"/>
  <c r="BA241"/>
  <c r="BB241"/>
  <c r="BC241"/>
  <c r="BD241"/>
  <c r="BE241"/>
  <c r="BF241"/>
  <c r="BG241"/>
  <c r="BH241"/>
  <c r="BI241"/>
  <c r="BJ241"/>
  <c r="BK241"/>
  <c r="BL241"/>
  <c r="BM241"/>
  <c r="BN241"/>
  <c r="BO241"/>
  <c r="BP241"/>
  <c r="BR241"/>
  <c r="BS241"/>
  <c r="BT241"/>
  <c r="BU241"/>
  <c r="BV241"/>
  <c r="BW241"/>
  <c r="BX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A242"/>
  <c r="B242"/>
  <c r="C242"/>
  <c r="D242"/>
  <c r="E242"/>
  <c r="F242"/>
  <c r="G242"/>
  <c r="I242"/>
  <c r="J242"/>
  <c r="K242"/>
  <c r="L242"/>
  <c r="M242"/>
  <c r="N242"/>
  <c r="O242"/>
  <c r="P242"/>
  <c r="R242"/>
  <c r="S242"/>
  <c r="U242"/>
  <c r="V242"/>
  <c r="W242"/>
  <c r="X242"/>
  <c r="Y242"/>
  <c r="AA242"/>
  <c r="AB242"/>
  <c r="AC242"/>
  <c r="AD242"/>
  <c r="AF242"/>
  <c r="AH242"/>
  <c r="AI242"/>
  <c r="AJ242"/>
  <c r="AK242"/>
  <c r="AM242"/>
  <c r="AN242"/>
  <c r="AO242"/>
  <c r="AP242"/>
  <c r="AQ242"/>
  <c r="AR242"/>
  <c r="AS242"/>
  <c r="AT242"/>
  <c r="AU242"/>
  <c r="AV242"/>
  <c r="AW242"/>
  <c r="AX242"/>
  <c r="AY242"/>
  <c r="AZ242"/>
  <c r="BA242"/>
  <c r="BB242"/>
  <c r="BC242"/>
  <c r="BD242"/>
  <c r="BE242"/>
  <c r="BF242"/>
  <c r="BG242"/>
  <c r="BH242"/>
  <c r="BI242"/>
  <c r="BJ242"/>
  <c r="BK242"/>
  <c r="BL242"/>
  <c r="BM242"/>
  <c r="BO242"/>
  <c r="BP242"/>
  <c r="BR242"/>
  <c r="BS242"/>
  <c r="BT242"/>
  <c r="BU242"/>
  <c r="BV242"/>
  <c r="BW242"/>
  <c r="BX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A243"/>
  <c r="B243"/>
  <c r="C243"/>
  <c r="D243"/>
  <c r="E243"/>
  <c r="F243"/>
  <c r="G243"/>
  <c r="I243"/>
  <c r="J243"/>
  <c r="K243"/>
  <c r="L243"/>
  <c r="M243"/>
  <c r="N243"/>
  <c r="O243"/>
  <c r="P243"/>
  <c r="R243"/>
  <c r="S243"/>
  <c r="T243"/>
  <c r="U243"/>
  <c r="V243"/>
  <c r="W243"/>
  <c r="X243"/>
  <c r="Y243"/>
  <c r="AA243"/>
  <c r="AB243"/>
  <c r="AC243"/>
  <c r="AD243"/>
  <c r="AE243"/>
  <c r="AF243"/>
  <c r="AH243"/>
  <c r="AI243"/>
  <c r="AJ243"/>
  <c r="AK243"/>
  <c r="AM243"/>
  <c r="AN243"/>
  <c r="AO243"/>
  <c r="AP243"/>
  <c r="AQ243"/>
  <c r="AS243"/>
  <c r="AT243"/>
  <c r="AU243"/>
  <c r="AV243"/>
  <c r="AW243"/>
  <c r="AX243"/>
  <c r="AY243"/>
  <c r="AZ243"/>
  <c r="BA243"/>
  <c r="BB243"/>
  <c r="BD243"/>
  <c r="BE243"/>
  <c r="BF243"/>
  <c r="BG243"/>
  <c r="BH243"/>
  <c r="BI243"/>
  <c r="BJ243"/>
  <c r="BL243"/>
  <c r="BM243"/>
  <c r="BR243"/>
  <c r="BS243"/>
  <c r="BT243"/>
  <c r="BU243"/>
  <c r="BV243"/>
  <c r="BW243"/>
  <c r="BZ243"/>
  <c r="CA243"/>
  <c r="CB243"/>
  <c r="CC243"/>
  <c r="CD243"/>
  <c r="CE243"/>
  <c r="CF243"/>
  <c r="CG243"/>
  <c r="CH243"/>
  <c r="CI243"/>
  <c r="CJ243"/>
  <c r="CK243"/>
  <c r="CM243"/>
  <c r="CN243"/>
  <c r="CO243"/>
  <c r="CP243"/>
  <c r="CQ243"/>
  <c r="CR243"/>
  <c r="CS243"/>
  <c r="CT243"/>
  <c r="CU243"/>
  <c r="CV243"/>
  <c r="CW243"/>
  <c r="CX243"/>
  <c r="CZ243"/>
  <c r="DA243"/>
  <c r="DB243"/>
  <c r="DC243"/>
  <c r="DD243"/>
  <c r="DE243"/>
  <c r="DF243"/>
  <c r="DG243"/>
  <c r="DH243"/>
  <c r="DI243"/>
  <c r="DJ243"/>
  <c r="DK243"/>
  <c r="A244"/>
  <c r="B244"/>
  <c r="C244"/>
  <c r="D244"/>
  <c r="E244"/>
  <c r="F244"/>
  <c r="G244"/>
  <c r="H244"/>
  <c r="I244"/>
  <c r="J244"/>
  <c r="K244"/>
  <c r="L244"/>
  <c r="M244"/>
  <c r="N244"/>
  <c r="O244"/>
  <c r="P244"/>
  <c r="R244"/>
  <c r="S244"/>
  <c r="T244"/>
  <c r="U244"/>
  <c r="V244"/>
  <c r="W244"/>
  <c r="X244"/>
  <c r="Y244"/>
  <c r="AA244"/>
  <c r="AB244"/>
  <c r="AC244"/>
  <c r="AD244"/>
  <c r="AE244"/>
  <c r="AF244"/>
  <c r="AH244"/>
  <c r="AI244"/>
  <c r="AJ244"/>
  <c r="AK244"/>
  <c r="AM244"/>
  <c r="AN244"/>
  <c r="AO244"/>
  <c r="AP244"/>
  <c r="AQ244"/>
  <c r="AS244"/>
  <c r="AT244"/>
  <c r="AU244"/>
  <c r="AV244"/>
  <c r="AW244"/>
  <c r="AX244"/>
  <c r="AY244"/>
  <c r="AZ244"/>
  <c r="BA244"/>
  <c r="BB244"/>
  <c r="BC244"/>
  <c r="BD244"/>
  <c r="BE244"/>
  <c r="BF244"/>
  <c r="BG244"/>
  <c r="BH244"/>
  <c r="BI244"/>
  <c r="BJ244"/>
  <c r="BK244"/>
  <c r="BL244"/>
  <c r="BM244"/>
  <c r="BN244"/>
  <c r="BO244"/>
  <c r="BP244"/>
  <c r="BR244"/>
  <c r="BS244"/>
  <c r="BT244"/>
  <c r="BU244"/>
  <c r="BV244"/>
  <c r="BW244"/>
  <c r="BX244"/>
  <c r="BZ244"/>
  <c r="CA244"/>
  <c r="CB244"/>
  <c r="CC244"/>
  <c r="CD244"/>
  <c r="CE244"/>
  <c r="CF244"/>
  <c r="CG244"/>
  <c r="CH244"/>
  <c r="CI244"/>
  <c r="CJ244"/>
  <c r="CK244"/>
  <c r="CM244"/>
  <c r="CN244"/>
  <c r="CO244"/>
  <c r="CP244"/>
  <c r="CQ244"/>
  <c r="CR244"/>
  <c r="CS244"/>
  <c r="CT244"/>
  <c r="CU244"/>
  <c r="CV244"/>
  <c r="CW244"/>
  <c r="CX244"/>
  <c r="CZ244"/>
  <c r="DA244"/>
  <c r="DB244"/>
  <c r="DC244"/>
  <c r="DD244"/>
  <c r="DE244"/>
  <c r="DF244"/>
  <c r="DG244"/>
  <c r="DH244"/>
  <c r="DI244"/>
  <c r="DJ244"/>
  <c r="DK244"/>
  <c r="A245"/>
  <c r="B245"/>
  <c r="C245"/>
  <c r="D245"/>
  <c r="E245"/>
  <c r="F245"/>
  <c r="G245"/>
  <c r="H245"/>
  <c r="I245"/>
  <c r="J245"/>
  <c r="K245"/>
  <c r="L245"/>
  <c r="M245"/>
  <c r="N245"/>
  <c r="O245"/>
  <c r="P245"/>
  <c r="R245"/>
  <c r="S245"/>
  <c r="T245"/>
  <c r="U245"/>
  <c r="V245"/>
  <c r="W245"/>
  <c r="X245"/>
  <c r="Y245"/>
  <c r="AA245"/>
  <c r="AB245"/>
  <c r="AC245"/>
  <c r="AD245"/>
  <c r="AE245"/>
  <c r="AF245"/>
  <c r="AH245"/>
  <c r="AI245"/>
  <c r="AJ245"/>
  <c r="AK245"/>
  <c r="AM245"/>
  <c r="AN245"/>
  <c r="AO245"/>
  <c r="AP245"/>
  <c r="AQ245"/>
  <c r="AS245"/>
  <c r="AT245"/>
  <c r="AU245"/>
  <c r="AV245"/>
  <c r="AW245"/>
  <c r="AX245"/>
  <c r="AY245"/>
  <c r="AZ245"/>
  <c r="BA245"/>
  <c r="BB245"/>
  <c r="BD245"/>
  <c r="BE245"/>
  <c r="BF245"/>
  <c r="BG245"/>
  <c r="BH245"/>
  <c r="BI245"/>
  <c r="BJ245"/>
  <c r="BL245"/>
  <c r="BM245"/>
  <c r="BO245"/>
  <c r="BP245"/>
  <c r="BR245"/>
  <c r="BS245"/>
  <c r="BT245"/>
  <c r="BU245"/>
  <c r="BV245"/>
  <c r="BW245"/>
  <c r="BZ245"/>
  <c r="CA245"/>
  <c r="CB245"/>
  <c r="CC245"/>
  <c r="CD245"/>
  <c r="CE245"/>
  <c r="CF245"/>
  <c r="CG245"/>
  <c r="CH245"/>
  <c r="CI245"/>
  <c r="CJ245"/>
  <c r="CK245"/>
  <c r="CM245"/>
  <c r="CN245"/>
  <c r="CO245"/>
  <c r="CP245"/>
  <c r="CQ245"/>
  <c r="CR245"/>
  <c r="CS245"/>
  <c r="CT245"/>
  <c r="CU245"/>
  <c r="CV245"/>
  <c r="CW245"/>
  <c r="CX245"/>
  <c r="CZ245"/>
  <c r="DA245"/>
  <c r="DB245"/>
  <c r="DC245"/>
  <c r="DD245"/>
  <c r="DE245"/>
  <c r="DF245"/>
  <c r="DG245"/>
  <c r="DH245"/>
  <c r="DI245"/>
  <c r="DJ245"/>
  <c r="DK245"/>
  <c r="A246"/>
  <c r="B246"/>
  <c r="C246"/>
  <c r="D246"/>
  <c r="E246"/>
  <c r="F246"/>
  <c r="G246"/>
  <c r="I246"/>
  <c r="J246"/>
  <c r="K246"/>
  <c r="L246"/>
  <c r="M246"/>
  <c r="N246"/>
  <c r="O246"/>
  <c r="P246"/>
  <c r="R246"/>
  <c r="S246"/>
  <c r="U246"/>
  <c r="V246"/>
  <c r="W246"/>
  <c r="X246"/>
  <c r="Y246"/>
  <c r="AB246"/>
  <c r="AC246"/>
  <c r="AD246"/>
  <c r="AE246"/>
  <c r="AF246"/>
  <c r="AH246"/>
  <c r="AI246"/>
  <c r="AJ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A247"/>
  <c r="B247"/>
  <c r="C247"/>
  <c r="D247"/>
  <c r="E247"/>
  <c r="F247"/>
  <c r="G247"/>
  <c r="I247"/>
  <c r="J247"/>
  <c r="K247"/>
  <c r="L247"/>
  <c r="M247"/>
  <c r="N247"/>
  <c r="O247"/>
  <c r="P247"/>
  <c r="R247"/>
  <c r="S247"/>
  <c r="U247"/>
  <c r="V247"/>
  <c r="W247"/>
  <c r="X247"/>
  <c r="Y247"/>
  <c r="AA247"/>
  <c r="AB247"/>
  <c r="AC247"/>
  <c r="AD247"/>
  <c r="AF247"/>
  <c r="AH247"/>
  <c r="AI247"/>
  <c r="AJ247"/>
  <c r="AK247"/>
  <c r="AM247"/>
  <c r="AN247"/>
  <c r="AO247"/>
  <c r="AP247"/>
  <c r="AQ247"/>
  <c r="AS247"/>
  <c r="AT247"/>
  <c r="AU247"/>
  <c r="AV247"/>
  <c r="AW247"/>
  <c r="AX247"/>
  <c r="AY247"/>
  <c r="AZ247"/>
  <c r="BA247"/>
  <c r="BB247"/>
  <c r="BD247"/>
  <c r="BE247"/>
  <c r="BF247"/>
  <c r="BG247"/>
  <c r="BH247"/>
  <c r="BI247"/>
  <c r="BJ247"/>
  <c r="BL247"/>
  <c r="BM247"/>
  <c r="BR247"/>
  <c r="BS247"/>
  <c r="BT247"/>
  <c r="BU247"/>
  <c r="BV247"/>
  <c r="BW247"/>
  <c r="BZ247"/>
  <c r="CA247"/>
  <c r="CB247"/>
  <c r="CC247"/>
  <c r="CD247"/>
  <c r="CE247"/>
  <c r="CF247"/>
  <c r="CG247"/>
  <c r="CH247"/>
  <c r="CI247"/>
  <c r="CJ247"/>
  <c r="CK247"/>
  <c r="CM247"/>
  <c r="CN247"/>
  <c r="CO247"/>
  <c r="CP247"/>
  <c r="CQ247"/>
  <c r="CR247"/>
  <c r="CS247"/>
  <c r="CT247"/>
  <c r="CU247"/>
  <c r="CV247"/>
  <c r="CW247"/>
  <c r="CX247"/>
  <c r="CZ247"/>
  <c r="DA247"/>
  <c r="DB247"/>
  <c r="DC247"/>
  <c r="DD247"/>
  <c r="DE247"/>
  <c r="DF247"/>
  <c r="DG247"/>
  <c r="DH247"/>
  <c r="DI247"/>
  <c r="DJ247"/>
  <c r="DK247"/>
  <c r="A248"/>
  <c r="B248"/>
  <c r="C248"/>
  <c r="D248"/>
  <c r="E248"/>
  <c r="F248"/>
  <c r="G248"/>
  <c r="H248"/>
  <c r="I248"/>
  <c r="J248"/>
  <c r="K248"/>
  <c r="L248"/>
  <c r="M248"/>
  <c r="N248"/>
  <c r="O248"/>
  <c r="P248"/>
  <c r="R248"/>
  <c r="S248"/>
  <c r="T248"/>
  <c r="U248"/>
  <c r="V248"/>
  <c r="W248"/>
  <c r="X248"/>
  <c r="Y248"/>
  <c r="AA248"/>
  <c r="AB248"/>
  <c r="AC248"/>
  <c r="AD248"/>
  <c r="AE248"/>
  <c r="AF248"/>
  <c r="AH248"/>
  <c r="AI248"/>
  <c r="AJ248"/>
  <c r="AK248"/>
  <c r="AM248"/>
  <c r="AN248"/>
  <c r="AO248"/>
  <c r="AP248"/>
  <c r="AQ248"/>
  <c r="AS248"/>
  <c r="AT248"/>
  <c r="AU248"/>
  <c r="AV248"/>
  <c r="AW248"/>
  <c r="AX248"/>
  <c r="AY248"/>
  <c r="AZ248"/>
  <c r="BA248"/>
  <c r="BB248"/>
  <c r="BD248"/>
  <c r="BE248"/>
  <c r="BF248"/>
  <c r="BG248"/>
  <c r="BH248"/>
  <c r="BI248"/>
  <c r="BJ248"/>
  <c r="BL248"/>
  <c r="BM248"/>
  <c r="BP248"/>
  <c r="BR248"/>
  <c r="BS248"/>
  <c r="BT248"/>
  <c r="BU248"/>
  <c r="BV248"/>
  <c r="BW248"/>
  <c r="BZ248"/>
  <c r="CA248"/>
  <c r="CB248"/>
  <c r="CC248"/>
  <c r="CD248"/>
  <c r="CE248"/>
  <c r="CF248"/>
  <c r="CG248"/>
  <c r="CH248"/>
  <c r="CI248"/>
  <c r="CJ248"/>
  <c r="CK248"/>
  <c r="CM248"/>
  <c r="CN248"/>
  <c r="CO248"/>
  <c r="CP248"/>
  <c r="CQ248"/>
  <c r="CR248"/>
  <c r="CS248"/>
  <c r="CT248"/>
  <c r="CU248"/>
  <c r="CV248"/>
  <c r="CW248"/>
  <c r="CX248"/>
  <c r="CY248"/>
  <c r="CZ248"/>
  <c r="DA248"/>
  <c r="DB248"/>
  <c r="DC248"/>
  <c r="DD248"/>
  <c r="DE248"/>
  <c r="DF248"/>
  <c r="DG248"/>
  <c r="DH248"/>
  <c r="DI248"/>
  <c r="DJ248"/>
  <c r="DK248"/>
  <c r="A249"/>
  <c r="B249"/>
  <c r="C249"/>
  <c r="D249"/>
  <c r="E249"/>
  <c r="F249"/>
  <c r="G249"/>
  <c r="H249"/>
  <c r="I249"/>
  <c r="J249"/>
  <c r="K249"/>
  <c r="L249"/>
  <c r="M249"/>
  <c r="N249"/>
  <c r="O249"/>
  <c r="P249"/>
  <c r="R249"/>
  <c r="S249"/>
  <c r="T249"/>
  <c r="U249"/>
  <c r="V249"/>
  <c r="W249"/>
  <c r="X249"/>
  <c r="Y249"/>
  <c r="AA249"/>
  <c r="AB249"/>
  <c r="AC249"/>
  <c r="AD249"/>
  <c r="AE249"/>
  <c r="AF249"/>
  <c r="AH249"/>
  <c r="AI249"/>
  <c r="AJ249"/>
  <c r="AK249"/>
  <c r="AM249"/>
  <c r="AN249"/>
  <c r="AO249"/>
  <c r="AP249"/>
  <c r="AQ249"/>
  <c r="AS249"/>
  <c r="AT249"/>
  <c r="AU249"/>
  <c r="AV249"/>
  <c r="AW249"/>
  <c r="AX249"/>
  <c r="AY249"/>
  <c r="AZ249"/>
  <c r="BA249"/>
  <c r="BB249"/>
  <c r="BD249"/>
  <c r="BE249"/>
  <c r="BF249"/>
  <c r="BG249"/>
  <c r="BH249"/>
  <c r="BI249"/>
  <c r="BJ249"/>
  <c r="BL249"/>
  <c r="BM249"/>
  <c r="BN249"/>
  <c r="BO249"/>
  <c r="BP249"/>
  <c r="BQ249"/>
  <c r="BR249"/>
  <c r="BS249"/>
  <c r="BT249"/>
  <c r="BU249"/>
  <c r="BV249"/>
  <c r="BW249"/>
  <c r="BZ249"/>
  <c r="CA249"/>
  <c r="CB249"/>
  <c r="CC249"/>
  <c r="CD249"/>
  <c r="CE249"/>
  <c r="CF249"/>
  <c r="CG249"/>
  <c r="CH249"/>
  <c r="CI249"/>
  <c r="CJ249"/>
  <c r="CK249"/>
  <c r="CM249"/>
  <c r="CN249"/>
  <c r="CO249"/>
  <c r="CP249"/>
  <c r="CQ249"/>
  <c r="CR249"/>
  <c r="CS249"/>
  <c r="CT249"/>
  <c r="CU249"/>
  <c r="CV249"/>
  <c r="CW249"/>
  <c r="CX249"/>
  <c r="CZ249"/>
  <c r="DA249"/>
  <c r="DB249"/>
  <c r="DC249"/>
  <c r="DD249"/>
  <c r="DE249"/>
  <c r="DF249"/>
  <c r="DG249"/>
  <c r="DH249"/>
  <c r="DI249"/>
  <c r="DJ249"/>
  <c r="DK249"/>
  <c r="A250"/>
  <c r="B250"/>
  <c r="C250"/>
  <c r="D250"/>
  <c r="E250"/>
  <c r="F250"/>
  <c r="G250"/>
  <c r="H250"/>
  <c r="I250"/>
  <c r="J250"/>
  <c r="K250"/>
  <c r="L250"/>
  <c r="M250"/>
  <c r="N250"/>
  <c r="O250"/>
  <c r="P250"/>
  <c r="R250"/>
  <c r="S250"/>
  <c r="T250"/>
  <c r="U250"/>
  <c r="V250"/>
  <c r="W250"/>
  <c r="X250"/>
  <c r="Y250"/>
  <c r="AA250"/>
  <c r="AB250"/>
  <c r="AC250"/>
  <c r="AD250"/>
  <c r="AE250"/>
  <c r="AF250"/>
  <c r="AH250"/>
  <c r="AI250"/>
  <c r="AJ250"/>
  <c r="AK250"/>
  <c r="AM250"/>
  <c r="AN250"/>
  <c r="AO250"/>
  <c r="AP250"/>
  <c r="AQ250"/>
  <c r="AS250"/>
  <c r="AT250"/>
  <c r="AU250"/>
  <c r="AV250"/>
  <c r="AW250"/>
  <c r="AX250"/>
  <c r="AY250"/>
  <c r="AZ250"/>
  <c r="BA250"/>
  <c r="BB250"/>
  <c r="BC250"/>
  <c r="BD250"/>
  <c r="BE250"/>
  <c r="BF250"/>
  <c r="BG250"/>
  <c r="BH250"/>
  <c r="BI250"/>
  <c r="BJ250"/>
  <c r="BK250"/>
  <c r="BL250"/>
  <c r="BM250"/>
  <c r="BN250"/>
  <c r="BO250"/>
  <c r="BP250"/>
  <c r="BR250"/>
  <c r="BS250"/>
  <c r="BT250"/>
  <c r="BU250"/>
  <c r="BV250"/>
  <c r="BW250"/>
  <c r="BZ250"/>
  <c r="CA250"/>
  <c r="CB250"/>
  <c r="CC250"/>
  <c r="CD250"/>
  <c r="CE250"/>
  <c r="CF250"/>
  <c r="CG250"/>
  <c r="CH250"/>
  <c r="CI250"/>
  <c r="CJ250"/>
  <c r="CK250"/>
  <c r="CM250"/>
  <c r="CN250"/>
  <c r="CO250"/>
  <c r="CP250"/>
  <c r="CQ250"/>
  <c r="CR250"/>
  <c r="CS250"/>
  <c r="CT250"/>
  <c r="CU250"/>
  <c r="CV250"/>
  <c r="CW250"/>
  <c r="CX250"/>
  <c r="CZ250"/>
  <c r="DA250"/>
  <c r="DB250"/>
  <c r="DC250"/>
  <c r="DD250"/>
  <c r="DE250"/>
  <c r="DF250"/>
  <c r="DG250"/>
  <c r="DH250"/>
  <c r="DI250"/>
  <c r="DJ250"/>
  <c r="DK250"/>
  <c r="DL250"/>
  <c r="A251"/>
  <c r="B251"/>
  <c r="C251"/>
  <c r="D251"/>
  <c r="E251"/>
  <c r="F251"/>
  <c r="G251"/>
  <c r="H251"/>
  <c r="I251"/>
  <c r="J251"/>
  <c r="K251"/>
  <c r="L251"/>
  <c r="M251"/>
  <c r="N251"/>
  <c r="O251"/>
  <c r="P251"/>
  <c r="R251"/>
  <c r="S251"/>
  <c r="T251"/>
  <c r="U251"/>
  <c r="V251"/>
  <c r="W251"/>
  <c r="X251"/>
  <c r="Y251"/>
  <c r="AA251"/>
  <c r="AB251"/>
  <c r="AC251"/>
  <c r="AD251"/>
  <c r="AE251"/>
  <c r="AF251"/>
  <c r="AH251"/>
  <c r="AI251"/>
  <c r="AJ251"/>
  <c r="AK251"/>
  <c r="AM251"/>
  <c r="AN251"/>
  <c r="AO251"/>
  <c r="AP251"/>
  <c r="AQ251"/>
  <c r="AS251"/>
  <c r="AT251"/>
  <c r="AU251"/>
  <c r="AV251"/>
  <c r="AW251"/>
  <c r="AX251"/>
  <c r="AY251"/>
  <c r="AZ251"/>
  <c r="BA251"/>
  <c r="BB251"/>
  <c r="BD251"/>
  <c r="BE251"/>
  <c r="BF251"/>
  <c r="BG251"/>
  <c r="BH251"/>
  <c r="BI251"/>
  <c r="BJ251"/>
  <c r="BL251"/>
  <c r="BM251"/>
  <c r="BN251"/>
  <c r="BO251"/>
  <c r="BP251"/>
  <c r="BR251"/>
  <c r="BS251"/>
  <c r="BT251"/>
  <c r="BU251"/>
  <c r="BV251"/>
  <c r="BW251"/>
  <c r="BY251"/>
  <c r="BZ251"/>
  <c r="CA251"/>
  <c r="CB251"/>
  <c r="CC251"/>
  <c r="CD251"/>
  <c r="CE251"/>
  <c r="CF251"/>
  <c r="CG251"/>
  <c r="CH251"/>
  <c r="CI251"/>
  <c r="CJ251"/>
  <c r="CK251"/>
  <c r="CM251"/>
  <c r="CN251"/>
  <c r="CO251"/>
  <c r="CP251"/>
  <c r="CQ251"/>
  <c r="CR251"/>
  <c r="CS251"/>
  <c r="CT251"/>
  <c r="CU251"/>
  <c r="CV251"/>
  <c r="CW251"/>
  <c r="CX251"/>
  <c r="CZ251"/>
  <c r="DA251"/>
  <c r="DB251"/>
  <c r="DC251"/>
  <c r="DD251"/>
  <c r="DE251"/>
  <c r="DF251"/>
  <c r="DG251"/>
  <c r="DH251"/>
  <c r="DI251"/>
  <c r="DJ251"/>
  <c r="DK251"/>
  <c r="A252"/>
  <c r="B252"/>
  <c r="C252"/>
  <c r="D252"/>
  <c r="E252"/>
  <c r="F252"/>
  <c r="G252"/>
  <c r="H252"/>
  <c r="I252"/>
  <c r="J252"/>
  <c r="K252"/>
  <c r="L252"/>
  <c r="M252"/>
  <c r="N252"/>
  <c r="O252"/>
  <c r="P252"/>
  <c r="R252"/>
  <c r="S252"/>
  <c r="T252"/>
  <c r="U252"/>
  <c r="V252"/>
  <c r="W252"/>
  <c r="X252"/>
  <c r="Y252"/>
  <c r="AA252"/>
  <c r="AB252"/>
  <c r="AC252"/>
  <c r="AD252"/>
  <c r="AE252"/>
  <c r="AF252"/>
  <c r="AH252"/>
  <c r="AI252"/>
  <c r="AJ252"/>
  <c r="AK252"/>
  <c r="AM252"/>
  <c r="AN252"/>
  <c r="AO252"/>
  <c r="AP252"/>
  <c r="AQ252"/>
  <c r="AS252"/>
  <c r="AT252"/>
  <c r="AU252"/>
  <c r="AV252"/>
  <c r="AW252"/>
  <c r="AX252"/>
  <c r="AY252"/>
  <c r="AZ252"/>
  <c r="BA252"/>
  <c r="BB252"/>
  <c r="BC252"/>
  <c r="BD252"/>
  <c r="BE252"/>
  <c r="BF252"/>
  <c r="BG252"/>
  <c r="BH252"/>
  <c r="BI252"/>
  <c r="BJ252"/>
  <c r="BK252"/>
  <c r="BL252"/>
  <c r="BM252"/>
  <c r="BN252"/>
  <c r="BO252"/>
  <c r="BP252"/>
  <c r="BR252"/>
  <c r="BS252"/>
  <c r="BT252"/>
  <c r="BU252"/>
  <c r="BV252"/>
  <c r="BW252"/>
  <c r="BZ252"/>
  <c r="CA252"/>
  <c r="CB252"/>
  <c r="CC252"/>
  <c r="CD252"/>
  <c r="CE252"/>
  <c r="CF252"/>
  <c r="CG252"/>
  <c r="CH252"/>
  <c r="CI252"/>
  <c r="CJ252"/>
  <c r="CK252"/>
  <c r="CM252"/>
  <c r="CN252"/>
  <c r="CO252"/>
  <c r="CP252"/>
  <c r="CQ252"/>
  <c r="CR252"/>
  <c r="CS252"/>
  <c r="CT252"/>
  <c r="CU252"/>
  <c r="CV252"/>
  <c r="CW252"/>
  <c r="CX252"/>
  <c r="CZ252"/>
  <c r="DA252"/>
  <c r="DB252"/>
  <c r="DC252"/>
  <c r="DD252"/>
  <c r="DE252"/>
  <c r="DF252"/>
  <c r="DG252"/>
  <c r="DH252"/>
  <c r="DI252"/>
  <c r="DJ252"/>
  <c r="DK252"/>
  <c r="A253"/>
  <c r="B253"/>
  <c r="C253"/>
  <c r="D253"/>
  <c r="E253"/>
  <c r="F253"/>
  <c r="G253"/>
  <c r="H253"/>
  <c r="I253"/>
  <c r="J253"/>
  <c r="K253"/>
  <c r="L253"/>
  <c r="M253"/>
  <c r="N253"/>
  <c r="O253"/>
  <c r="P253"/>
  <c r="R253"/>
  <c r="S253"/>
  <c r="T253"/>
  <c r="U253"/>
  <c r="V253"/>
  <c r="W253"/>
  <c r="X253"/>
  <c r="Y253"/>
  <c r="AA253"/>
  <c r="AB253"/>
  <c r="AC253"/>
  <c r="AD253"/>
  <c r="AE253"/>
  <c r="AF253"/>
  <c r="AG253"/>
  <c r="AH253"/>
  <c r="AI253"/>
  <c r="AJ253"/>
  <c r="AK253"/>
  <c r="AM253"/>
  <c r="AN253"/>
  <c r="AO253"/>
  <c r="AP253"/>
  <c r="AQ253"/>
  <c r="AS253"/>
  <c r="AT253"/>
  <c r="AU253"/>
  <c r="AV253"/>
  <c r="AW253"/>
  <c r="AX253"/>
  <c r="AY253"/>
  <c r="AZ253"/>
  <c r="BA253"/>
  <c r="BB253"/>
  <c r="BD253"/>
  <c r="BE253"/>
  <c r="BF253"/>
  <c r="BG253"/>
  <c r="BH253"/>
  <c r="BI253"/>
  <c r="BJ253"/>
  <c r="BL253"/>
  <c r="BM253"/>
  <c r="BN253"/>
  <c r="BO253"/>
  <c r="BP253"/>
  <c r="BQ253"/>
  <c r="BR253"/>
  <c r="BS253"/>
  <c r="BT253"/>
  <c r="BU253"/>
  <c r="BV253"/>
  <c r="BW253"/>
  <c r="BZ253"/>
  <c r="CA253"/>
  <c r="CB253"/>
  <c r="CC253"/>
  <c r="CD253"/>
  <c r="CE253"/>
  <c r="CF253"/>
  <c r="CG253"/>
  <c r="CH253"/>
  <c r="CI253"/>
  <c r="CJ253"/>
  <c r="CK253"/>
  <c r="CM253"/>
  <c r="CN253"/>
  <c r="CO253"/>
  <c r="CP253"/>
  <c r="CQ253"/>
  <c r="CR253"/>
  <c r="CS253"/>
  <c r="CT253"/>
  <c r="CU253"/>
  <c r="CV253"/>
  <c r="CW253"/>
  <c r="CX253"/>
  <c r="CZ253"/>
  <c r="DA253"/>
  <c r="DB253"/>
  <c r="DC253"/>
  <c r="DD253"/>
  <c r="DE253"/>
  <c r="DF253"/>
  <c r="DG253"/>
  <c r="DH253"/>
  <c r="DI253"/>
  <c r="DJ253"/>
  <c r="DK253"/>
  <c r="A254"/>
  <c r="B254"/>
  <c r="C254"/>
  <c r="D254"/>
  <c r="E254"/>
  <c r="F254"/>
  <c r="G254"/>
  <c r="H254"/>
  <c r="I254"/>
  <c r="J254"/>
  <c r="K254"/>
  <c r="L254"/>
  <c r="M254"/>
  <c r="N254"/>
  <c r="O254"/>
  <c r="P254"/>
  <c r="R254"/>
  <c r="S254"/>
  <c r="T254"/>
  <c r="U254"/>
  <c r="V254"/>
  <c r="W254"/>
  <c r="X254"/>
  <c r="Y254"/>
  <c r="AA254"/>
  <c r="AB254"/>
  <c r="AC254"/>
  <c r="AD254"/>
  <c r="AE254"/>
  <c r="AF254"/>
  <c r="AH254"/>
  <c r="AI254"/>
  <c r="AJ254"/>
  <c r="AK254"/>
  <c r="AM254"/>
  <c r="AN254"/>
  <c r="AO254"/>
  <c r="AP254"/>
  <c r="AQ254"/>
  <c r="AS254"/>
  <c r="AT254"/>
  <c r="AU254"/>
  <c r="AV254"/>
  <c r="AW254"/>
  <c r="AX254"/>
  <c r="AY254"/>
  <c r="AZ254"/>
  <c r="BA254"/>
  <c r="BB254"/>
  <c r="BD254"/>
  <c r="BE254"/>
  <c r="BF254"/>
  <c r="BG254"/>
  <c r="BH254"/>
  <c r="BI254"/>
  <c r="BJ254"/>
  <c r="BK254"/>
  <c r="BL254"/>
  <c r="BM254"/>
  <c r="BN254"/>
  <c r="BO254"/>
  <c r="BP254"/>
  <c r="BR254"/>
  <c r="BS254"/>
  <c r="BT254"/>
  <c r="BU254"/>
  <c r="BV254"/>
  <c r="BW254"/>
  <c r="BZ254"/>
  <c r="CA254"/>
  <c r="CB254"/>
  <c r="CC254"/>
  <c r="CD254"/>
  <c r="CE254"/>
  <c r="CF254"/>
  <c r="CG254"/>
  <c r="CH254"/>
  <c r="CI254"/>
  <c r="CJ254"/>
  <c r="CK254"/>
  <c r="CM254"/>
  <c r="CN254"/>
  <c r="CO254"/>
  <c r="CP254"/>
  <c r="CQ254"/>
  <c r="CR254"/>
  <c r="CS254"/>
  <c r="CT254"/>
  <c r="CU254"/>
  <c r="CV254"/>
  <c r="CW254"/>
  <c r="CX254"/>
  <c r="CZ254"/>
  <c r="DA254"/>
  <c r="DB254"/>
  <c r="DC254"/>
  <c r="DD254"/>
  <c r="DE254"/>
  <c r="DF254"/>
  <c r="DG254"/>
  <c r="DH254"/>
  <c r="DI254"/>
  <c r="DJ254"/>
  <c r="DK254"/>
  <c r="A255"/>
  <c r="B255"/>
  <c r="C255"/>
  <c r="D255"/>
  <c r="E255"/>
  <c r="F255"/>
  <c r="G255"/>
  <c r="H255"/>
  <c r="I255"/>
  <c r="J255"/>
  <c r="K255"/>
  <c r="L255"/>
  <c r="M255"/>
  <c r="N255"/>
  <c r="O255"/>
  <c r="P255"/>
  <c r="R255"/>
  <c r="S255"/>
  <c r="U255"/>
  <c r="V255"/>
  <c r="W255"/>
  <c r="X255"/>
  <c r="Y255"/>
  <c r="AA255"/>
  <c r="AB255"/>
  <c r="AC255"/>
  <c r="AD255"/>
  <c r="AE255"/>
  <c r="AF255"/>
  <c r="AH255"/>
  <c r="AI255"/>
  <c r="AJ255"/>
  <c r="AK255"/>
  <c r="AM255"/>
  <c r="AN255"/>
  <c r="AO255"/>
  <c r="AP255"/>
  <c r="AQ255"/>
  <c r="AS255"/>
  <c r="AT255"/>
  <c r="AU255"/>
  <c r="AV255"/>
  <c r="AW255"/>
  <c r="AX255"/>
  <c r="AY255"/>
  <c r="AZ255"/>
  <c r="BA255"/>
  <c r="BB255"/>
  <c r="BD255"/>
  <c r="BE255"/>
  <c r="BF255"/>
  <c r="BG255"/>
  <c r="BH255"/>
  <c r="BI255"/>
  <c r="BJ255"/>
  <c r="BL255"/>
  <c r="BM255"/>
  <c r="BO255"/>
  <c r="BR255"/>
  <c r="BS255"/>
  <c r="BT255"/>
  <c r="BU255"/>
  <c r="BV255"/>
  <c r="BW255"/>
  <c r="BZ255"/>
  <c r="CA255"/>
  <c r="CB255"/>
  <c r="CC255"/>
  <c r="CD255"/>
  <c r="CE255"/>
  <c r="CF255"/>
  <c r="CG255"/>
  <c r="CH255"/>
  <c r="CI255"/>
  <c r="CJ255"/>
  <c r="CK255"/>
  <c r="CM255"/>
  <c r="CN255"/>
  <c r="CO255"/>
  <c r="CP255"/>
  <c r="CQ255"/>
  <c r="CR255"/>
  <c r="CS255"/>
  <c r="CT255"/>
  <c r="CU255"/>
  <c r="CV255"/>
  <c r="CW255"/>
  <c r="CX255"/>
  <c r="CZ255"/>
  <c r="DA255"/>
  <c r="DB255"/>
  <c r="DC255"/>
  <c r="DD255"/>
  <c r="DE255"/>
  <c r="DF255"/>
  <c r="DG255"/>
  <c r="DH255"/>
  <c r="DI255"/>
  <c r="DJ255"/>
  <c r="DK255"/>
  <c r="A256"/>
  <c r="B256"/>
  <c r="C256"/>
  <c r="D256"/>
  <c r="E256"/>
  <c r="F256"/>
  <c r="G256"/>
  <c r="H256"/>
  <c r="I256"/>
  <c r="J256"/>
  <c r="K256"/>
  <c r="L256"/>
  <c r="M256"/>
  <c r="N256"/>
  <c r="O256"/>
  <c r="P256"/>
  <c r="R256"/>
  <c r="S256"/>
  <c r="U256"/>
  <c r="V256"/>
  <c r="W256"/>
  <c r="X256"/>
  <c r="Y256"/>
  <c r="AA256"/>
  <c r="AB256"/>
  <c r="AC256"/>
  <c r="AD256"/>
  <c r="AE256"/>
  <c r="AF256"/>
  <c r="AH256"/>
  <c r="AI256"/>
  <c r="AJ256"/>
  <c r="AK256"/>
  <c r="AM256"/>
  <c r="AN256"/>
  <c r="AO256"/>
  <c r="AP256"/>
  <c r="AQ256"/>
  <c r="AS256"/>
  <c r="AT256"/>
  <c r="AU256"/>
  <c r="AV256"/>
  <c r="AW256"/>
  <c r="AX256"/>
  <c r="AY256"/>
  <c r="AZ256"/>
  <c r="BA256"/>
  <c r="BB256"/>
  <c r="BD256"/>
  <c r="BE256"/>
  <c r="BF256"/>
  <c r="BG256"/>
  <c r="BH256"/>
  <c r="BI256"/>
  <c r="BJ256"/>
  <c r="BK256"/>
  <c r="BL256"/>
  <c r="BM256"/>
  <c r="BR256"/>
  <c r="BS256"/>
  <c r="BT256"/>
  <c r="BU256"/>
  <c r="BV256"/>
  <c r="BW256"/>
  <c r="BZ256"/>
  <c r="CA256"/>
  <c r="CB256"/>
  <c r="CC256"/>
  <c r="CD256"/>
  <c r="CE256"/>
  <c r="CF256"/>
  <c r="CG256"/>
  <c r="CH256"/>
  <c r="CI256"/>
  <c r="CJ256"/>
  <c r="CK256"/>
  <c r="CM256"/>
  <c r="CN256"/>
  <c r="CO256"/>
  <c r="CP256"/>
  <c r="CQ256"/>
  <c r="CR256"/>
  <c r="CS256"/>
  <c r="CT256"/>
  <c r="CU256"/>
  <c r="CV256"/>
  <c r="CW256"/>
  <c r="CX256"/>
  <c r="CZ256"/>
  <c r="DA256"/>
  <c r="DB256"/>
  <c r="DC256"/>
  <c r="DD256"/>
  <c r="DE256"/>
  <c r="DF256"/>
  <c r="DG256"/>
  <c r="DH256"/>
  <c r="DI256"/>
  <c r="DJ256"/>
  <c r="DK256"/>
  <c r="A257"/>
  <c r="B257"/>
  <c r="C257"/>
  <c r="D257"/>
  <c r="E257"/>
  <c r="F257"/>
  <c r="G257"/>
  <c r="H257"/>
  <c r="I257"/>
  <c r="J257"/>
  <c r="K257"/>
  <c r="L257"/>
  <c r="M257"/>
  <c r="N257"/>
  <c r="O257"/>
  <c r="P257"/>
  <c r="Q257"/>
  <c r="R257"/>
  <c r="S257"/>
  <c r="U257"/>
  <c r="V257"/>
  <c r="W257"/>
  <c r="X257"/>
  <c r="Y257"/>
  <c r="AA257"/>
  <c r="AB257"/>
  <c r="AC257"/>
  <c r="AD257"/>
  <c r="AE257"/>
  <c r="AF257"/>
  <c r="AH257"/>
  <c r="AI257"/>
  <c r="AJ257"/>
  <c r="AK257"/>
  <c r="AM257"/>
  <c r="AN257"/>
  <c r="AO257"/>
  <c r="AP257"/>
  <c r="AQ257"/>
  <c r="AS257"/>
  <c r="AT257"/>
  <c r="AU257"/>
  <c r="AV257"/>
  <c r="AW257"/>
  <c r="AX257"/>
  <c r="AY257"/>
  <c r="AZ257"/>
  <c r="BA257"/>
  <c r="BB257"/>
  <c r="BD257"/>
  <c r="BE257"/>
  <c r="BF257"/>
  <c r="BG257"/>
  <c r="BH257"/>
  <c r="BI257"/>
  <c r="BJ257"/>
  <c r="BL257"/>
  <c r="BM257"/>
  <c r="BN257"/>
  <c r="BO257"/>
  <c r="BP257"/>
  <c r="BR257"/>
  <c r="BS257"/>
  <c r="BT257"/>
  <c r="BU257"/>
  <c r="BV257"/>
  <c r="BW257"/>
  <c r="BY257"/>
  <c r="BZ257"/>
  <c r="CA257"/>
  <c r="CB257"/>
  <c r="CC257"/>
  <c r="CD257"/>
  <c r="CE257"/>
  <c r="CF257"/>
  <c r="CG257"/>
  <c r="CH257"/>
  <c r="CI257"/>
  <c r="CJ257"/>
  <c r="CK257"/>
  <c r="CM257"/>
  <c r="CN257"/>
  <c r="CO257"/>
  <c r="CP257"/>
  <c r="CQ257"/>
  <c r="CR257"/>
  <c r="CS257"/>
  <c r="CT257"/>
  <c r="CU257"/>
  <c r="CV257"/>
  <c r="CW257"/>
  <c r="CX257"/>
  <c r="CZ257"/>
  <c r="DA257"/>
  <c r="DB257"/>
  <c r="DC257"/>
  <c r="DD257"/>
  <c r="DE257"/>
  <c r="DF257"/>
  <c r="DG257"/>
  <c r="DH257"/>
  <c r="DI257"/>
  <c r="DJ257"/>
  <c r="DK257"/>
  <c r="A258"/>
  <c r="B258"/>
  <c r="C258"/>
  <c r="D258"/>
  <c r="E258"/>
  <c r="F258"/>
  <c r="G258"/>
  <c r="H258"/>
  <c r="I258"/>
  <c r="J258"/>
  <c r="K258"/>
  <c r="L258"/>
  <c r="M258"/>
  <c r="N258"/>
  <c r="O258"/>
  <c r="P258"/>
  <c r="R258"/>
  <c r="S258"/>
  <c r="T258"/>
  <c r="U258"/>
  <c r="V258"/>
  <c r="W258"/>
  <c r="X258"/>
  <c r="Y258"/>
  <c r="AA258"/>
  <c r="AB258"/>
  <c r="AC258"/>
  <c r="AD258"/>
  <c r="AE258"/>
  <c r="AF258"/>
  <c r="AH258"/>
  <c r="AI258"/>
  <c r="AJ258"/>
  <c r="AK258"/>
  <c r="AM258"/>
  <c r="AN258"/>
  <c r="AO258"/>
  <c r="AP258"/>
  <c r="AQ258"/>
  <c r="AS258"/>
  <c r="AT258"/>
  <c r="AU258"/>
  <c r="AV258"/>
  <c r="AW258"/>
  <c r="AX258"/>
  <c r="AY258"/>
  <c r="AZ258"/>
  <c r="BA258"/>
  <c r="BB258"/>
  <c r="BD258"/>
  <c r="BE258"/>
  <c r="BF258"/>
  <c r="BG258"/>
  <c r="BH258"/>
  <c r="BI258"/>
  <c r="BJ258"/>
  <c r="BL258"/>
  <c r="BM258"/>
  <c r="BN258"/>
  <c r="BO258"/>
  <c r="BP258"/>
  <c r="BQ258"/>
  <c r="BR258"/>
  <c r="BS258"/>
  <c r="BT258"/>
  <c r="BU258"/>
  <c r="BV258"/>
  <c r="BW258"/>
  <c r="BZ258"/>
  <c r="CA258"/>
  <c r="CB258"/>
  <c r="CC258"/>
  <c r="CD258"/>
  <c r="CE258"/>
  <c r="CF258"/>
  <c r="CG258"/>
  <c r="CH258"/>
  <c r="CI258"/>
  <c r="CJ258"/>
  <c r="CK258"/>
  <c r="CM258"/>
  <c r="CN258"/>
  <c r="CO258"/>
  <c r="CP258"/>
  <c r="CQ258"/>
  <c r="CR258"/>
  <c r="CS258"/>
  <c r="CT258"/>
  <c r="CU258"/>
  <c r="CV258"/>
  <c r="CW258"/>
  <c r="CX258"/>
  <c r="CY258"/>
  <c r="CZ258"/>
  <c r="DA258"/>
  <c r="DB258"/>
  <c r="DC258"/>
  <c r="DD258"/>
  <c r="DE258"/>
  <c r="DF258"/>
  <c r="DG258"/>
  <c r="DH258"/>
  <c r="DI258"/>
  <c r="DJ258"/>
  <c r="DK258"/>
  <c r="A259"/>
  <c r="B259"/>
  <c r="C259"/>
  <c r="D259"/>
  <c r="E259"/>
  <c r="F259"/>
  <c r="G259"/>
  <c r="H259"/>
  <c r="I259"/>
  <c r="J259"/>
  <c r="K259"/>
  <c r="L259"/>
  <c r="M259"/>
  <c r="N259"/>
  <c r="O259"/>
  <c r="P259"/>
  <c r="R259"/>
  <c r="S259"/>
  <c r="T259"/>
  <c r="U259"/>
  <c r="V259"/>
  <c r="W259"/>
  <c r="X259"/>
  <c r="Y259"/>
  <c r="AA259"/>
  <c r="AB259"/>
  <c r="AC259"/>
  <c r="AD259"/>
  <c r="AE259"/>
  <c r="AF259"/>
  <c r="AH259"/>
  <c r="AI259"/>
  <c r="AJ259"/>
  <c r="AK259"/>
  <c r="AM259"/>
  <c r="AN259"/>
  <c r="AO259"/>
  <c r="AP259"/>
  <c r="AQ259"/>
  <c r="AS259"/>
  <c r="AT259"/>
  <c r="AU259"/>
  <c r="AV259"/>
  <c r="AW259"/>
  <c r="AX259"/>
  <c r="AY259"/>
  <c r="AZ259"/>
  <c r="BA259"/>
  <c r="BB259"/>
  <c r="BD259"/>
  <c r="BE259"/>
  <c r="BF259"/>
  <c r="BG259"/>
  <c r="BH259"/>
  <c r="BI259"/>
  <c r="BJ259"/>
  <c r="BL259"/>
  <c r="BM259"/>
  <c r="BO259"/>
  <c r="BR259"/>
  <c r="BS259"/>
  <c r="BT259"/>
  <c r="BU259"/>
  <c r="BV259"/>
  <c r="BW259"/>
  <c r="BZ259"/>
  <c r="CA259"/>
  <c r="CB259"/>
  <c r="CC259"/>
  <c r="CD259"/>
  <c r="CE259"/>
  <c r="CF259"/>
  <c r="CG259"/>
  <c r="CH259"/>
  <c r="CI259"/>
  <c r="CJ259"/>
  <c r="CK259"/>
  <c r="CM259"/>
  <c r="CN259"/>
  <c r="CO259"/>
  <c r="CP259"/>
  <c r="CQ259"/>
  <c r="CR259"/>
  <c r="CS259"/>
  <c r="CT259"/>
  <c r="CU259"/>
  <c r="CV259"/>
  <c r="CW259"/>
  <c r="CX259"/>
  <c r="CZ259"/>
  <c r="DA259"/>
  <c r="DB259"/>
  <c r="DC259"/>
  <c r="DD259"/>
  <c r="DE259"/>
  <c r="DF259"/>
  <c r="DG259"/>
  <c r="DH259"/>
  <c r="DI259"/>
  <c r="DJ259"/>
  <c r="DK259"/>
  <c r="A260"/>
  <c r="B260"/>
  <c r="C260"/>
  <c r="D260"/>
  <c r="E260"/>
  <c r="F260"/>
  <c r="G260"/>
  <c r="H260"/>
  <c r="I260"/>
  <c r="J260"/>
  <c r="K260"/>
  <c r="L260"/>
  <c r="M260"/>
  <c r="N260"/>
  <c r="O260"/>
  <c r="P260"/>
  <c r="R260"/>
  <c r="S260"/>
  <c r="U260"/>
  <c r="V260"/>
  <c r="W260"/>
  <c r="X260"/>
  <c r="Y260"/>
  <c r="AA260"/>
  <c r="AB260"/>
  <c r="AC260"/>
  <c r="AD260"/>
  <c r="AE260"/>
  <c r="AF260"/>
  <c r="AH260"/>
  <c r="AI260"/>
  <c r="AK260"/>
  <c r="AM260"/>
  <c r="AN260"/>
  <c r="AO260"/>
  <c r="AP260"/>
  <c r="AQ260"/>
  <c r="AR260"/>
  <c r="AS260"/>
  <c r="AT260"/>
  <c r="AU260"/>
  <c r="AV260"/>
  <c r="AW260"/>
  <c r="AX260"/>
  <c r="AY260"/>
  <c r="AZ260"/>
  <c r="BA260"/>
  <c r="BB260"/>
  <c r="BD260"/>
  <c r="BE260"/>
  <c r="BF260"/>
  <c r="BG260"/>
  <c r="BH260"/>
  <c r="BI260"/>
  <c r="BJ260"/>
  <c r="BL260"/>
  <c r="BM260"/>
  <c r="BN260"/>
  <c r="BO260"/>
  <c r="BP260"/>
  <c r="BR260"/>
  <c r="BS260"/>
  <c r="BT260"/>
  <c r="BU260"/>
  <c r="BV260"/>
  <c r="BW260"/>
  <c r="BZ260"/>
  <c r="CA260"/>
  <c r="CB260"/>
  <c r="CC260"/>
  <c r="CD260"/>
  <c r="CE260"/>
  <c r="CF260"/>
  <c r="CG260"/>
  <c r="CH260"/>
  <c r="CI260"/>
  <c r="CJ260"/>
  <c r="CK260"/>
  <c r="CM260"/>
  <c r="CN260"/>
  <c r="CO260"/>
  <c r="CP260"/>
  <c r="CQ260"/>
  <c r="CR260"/>
  <c r="CS260"/>
  <c r="CT260"/>
  <c r="CU260"/>
  <c r="CV260"/>
  <c r="CW260"/>
  <c r="CX260"/>
  <c r="CZ260"/>
  <c r="DA260"/>
  <c r="DB260"/>
  <c r="DC260"/>
  <c r="DD260"/>
  <c r="DE260"/>
  <c r="DF260"/>
  <c r="DG260"/>
  <c r="DH260"/>
  <c r="DI260"/>
  <c r="DJ260"/>
  <c r="DK260"/>
  <c r="DL260"/>
  <c r="A261"/>
  <c r="B261"/>
  <c r="C261"/>
  <c r="D261"/>
  <c r="E261"/>
  <c r="F261"/>
  <c r="G261"/>
  <c r="H261"/>
  <c r="I261"/>
  <c r="J261"/>
  <c r="K261"/>
  <c r="L261"/>
  <c r="M261"/>
  <c r="N261"/>
  <c r="O261"/>
  <c r="P261"/>
  <c r="Q261"/>
  <c r="R261"/>
  <c r="S261"/>
  <c r="T261"/>
  <c r="U261"/>
  <c r="V261"/>
  <c r="W261"/>
  <c r="X261"/>
  <c r="Y261"/>
  <c r="AA261"/>
  <c r="AB261"/>
  <c r="AC261"/>
  <c r="AD261"/>
  <c r="AE261"/>
  <c r="AF261"/>
  <c r="AG261"/>
  <c r="AH261"/>
  <c r="AI261"/>
  <c r="AK261"/>
  <c r="AM261"/>
  <c r="AN261"/>
  <c r="AO261"/>
  <c r="AP261"/>
  <c r="AQ261"/>
  <c r="AR261"/>
  <c r="AS261"/>
  <c r="AT261"/>
  <c r="AU261"/>
  <c r="AV261"/>
  <c r="AW261"/>
  <c r="AX261"/>
  <c r="AY261"/>
  <c r="AZ261"/>
  <c r="BA261"/>
  <c r="BB261"/>
  <c r="BD261"/>
  <c r="BE261"/>
  <c r="BF261"/>
  <c r="BG261"/>
  <c r="BH261"/>
  <c r="BI261"/>
  <c r="BJ261"/>
  <c r="BL261"/>
  <c r="BM261"/>
  <c r="BN261"/>
  <c r="BO261"/>
  <c r="BP261"/>
  <c r="BQ261"/>
  <c r="BR261"/>
  <c r="BS261"/>
  <c r="BT261"/>
  <c r="BU261"/>
  <c r="BV261"/>
  <c r="BW261"/>
  <c r="BZ261"/>
  <c r="CA261"/>
  <c r="CB261"/>
  <c r="CC261"/>
  <c r="CD261"/>
  <c r="CE261"/>
  <c r="CF261"/>
  <c r="CG261"/>
  <c r="CH261"/>
  <c r="CI261"/>
  <c r="CJ261"/>
  <c r="CK261"/>
  <c r="CM261"/>
  <c r="CN261"/>
  <c r="CO261"/>
  <c r="CP261"/>
  <c r="CQ261"/>
  <c r="CR261"/>
  <c r="CS261"/>
  <c r="CT261"/>
  <c r="CU261"/>
  <c r="CV261"/>
  <c r="CW261"/>
  <c r="CX261"/>
  <c r="CZ261"/>
  <c r="DA261"/>
  <c r="DB261"/>
  <c r="DC261"/>
  <c r="DD261"/>
  <c r="DE261"/>
  <c r="DF261"/>
  <c r="DG261"/>
  <c r="DH261"/>
  <c r="DI261"/>
  <c r="DJ261"/>
  <c r="DK261"/>
  <c r="A262"/>
  <c r="B262"/>
  <c r="C262"/>
  <c r="D262"/>
  <c r="E262"/>
  <c r="F262"/>
  <c r="G262"/>
  <c r="H262"/>
  <c r="I262"/>
  <c r="J262"/>
  <c r="K262"/>
  <c r="L262"/>
  <c r="M262"/>
  <c r="N262"/>
  <c r="O262"/>
  <c r="P262"/>
  <c r="R262"/>
  <c r="S262"/>
  <c r="U262"/>
  <c r="V262"/>
  <c r="W262"/>
  <c r="X262"/>
  <c r="Y262"/>
  <c r="AA262"/>
  <c r="AB262"/>
  <c r="AC262"/>
  <c r="AD262"/>
  <c r="AE262"/>
  <c r="AF262"/>
  <c r="AH262"/>
  <c r="AI262"/>
  <c r="AK262"/>
  <c r="AM262"/>
  <c r="AN262"/>
  <c r="AO262"/>
  <c r="AP262"/>
  <c r="AQ262"/>
  <c r="AR262"/>
  <c r="AS262"/>
  <c r="AT262"/>
  <c r="AU262"/>
  <c r="AV262"/>
  <c r="AW262"/>
  <c r="AX262"/>
  <c r="AY262"/>
  <c r="AZ262"/>
  <c r="BA262"/>
  <c r="BB262"/>
  <c r="BD262"/>
  <c r="BE262"/>
  <c r="BF262"/>
  <c r="BG262"/>
  <c r="BH262"/>
  <c r="BI262"/>
  <c r="BJ262"/>
  <c r="BL262"/>
  <c r="BM262"/>
  <c r="BN262"/>
  <c r="BO262"/>
  <c r="BP262"/>
  <c r="BR262"/>
  <c r="BS262"/>
  <c r="BT262"/>
  <c r="BU262"/>
  <c r="BV262"/>
  <c r="BW262"/>
  <c r="BZ262"/>
  <c r="CA262"/>
  <c r="CB262"/>
  <c r="CC262"/>
  <c r="CD262"/>
  <c r="CE262"/>
  <c r="CF262"/>
  <c r="CG262"/>
  <c r="CH262"/>
  <c r="CI262"/>
  <c r="CJ262"/>
  <c r="CK262"/>
  <c r="CM262"/>
  <c r="CN262"/>
  <c r="CO262"/>
  <c r="CP262"/>
  <c r="CQ262"/>
  <c r="CR262"/>
  <c r="CS262"/>
  <c r="CT262"/>
  <c r="CU262"/>
  <c r="CV262"/>
  <c r="CW262"/>
  <c r="CX262"/>
  <c r="CZ262"/>
  <c r="DA262"/>
  <c r="DB262"/>
  <c r="DC262"/>
  <c r="DD262"/>
  <c r="DE262"/>
  <c r="DF262"/>
  <c r="DG262"/>
  <c r="DH262"/>
  <c r="DI262"/>
  <c r="DJ262"/>
  <c r="DK262"/>
  <c r="A263"/>
  <c r="B263"/>
  <c r="C263"/>
  <c r="D263"/>
  <c r="E263"/>
  <c r="F263"/>
  <c r="G263"/>
  <c r="H263"/>
  <c r="I263"/>
  <c r="J263"/>
  <c r="K263"/>
  <c r="L263"/>
  <c r="M263"/>
  <c r="N263"/>
  <c r="O263"/>
  <c r="P263"/>
  <c r="R263"/>
  <c r="S263"/>
  <c r="T263"/>
  <c r="U263"/>
  <c r="V263"/>
  <c r="W263"/>
  <c r="X263"/>
  <c r="Y263"/>
  <c r="AA263"/>
  <c r="AB263"/>
  <c r="AC263"/>
  <c r="AD263"/>
  <c r="AE263"/>
  <c r="AF263"/>
  <c r="AG263"/>
  <c r="AH263"/>
  <c r="AI263"/>
  <c r="AK263"/>
  <c r="AM263"/>
  <c r="AN263"/>
  <c r="AO263"/>
  <c r="AP263"/>
  <c r="AQ263"/>
  <c r="AR263"/>
  <c r="AS263"/>
  <c r="AT263"/>
  <c r="AU263"/>
  <c r="AV263"/>
  <c r="AW263"/>
  <c r="AX263"/>
  <c r="AY263"/>
  <c r="AZ263"/>
  <c r="BA263"/>
  <c r="BB263"/>
  <c r="BD263"/>
  <c r="BE263"/>
  <c r="BF263"/>
  <c r="BG263"/>
  <c r="BH263"/>
  <c r="BI263"/>
  <c r="BJ263"/>
  <c r="BL263"/>
  <c r="BM263"/>
  <c r="BN263"/>
  <c r="BO263"/>
  <c r="BP263"/>
  <c r="BQ263"/>
  <c r="BR263"/>
  <c r="BS263"/>
  <c r="BT263"/>
  <c r="BU263"/>
  <c r="BV263"/>
  <c r="BW263"/>
  <c r="BZ263"/>
  <c r="CA263"/>
  <c r="CB263"/>
  <c r="CC263"/>
  <c r="CD263"/>
  <c r="CE263"/>
  <c r="CF263"/>
  <c r="CG263"/>
  <c r="CH263"/>
  <c r="CI263"/>
  <c r="CJ263"/>
  <c r="CK263"/>
  <c r="CM263"/>
  <c r="CN263"/>
  <c r="CO263"/>
  <c r="CP263"/>
  <c r="CQ263"/>
  <c r="CR263"/>
  <c r="CS263"/>
  <c r="CT263"/>
  <c r="CU263"/>
  <c r="CV263"/>
  <c r="CW263"/>
  <c r="CX263"/>
  <c r="CZ263"/>
  <c r="DA263"/>
  <c r="DB263"/>
  <c r="DC263"/>
  <c r="DD263"/>
  <c r="DE263"/>
  <c r="DF263"/>
  <c r="DG263"/>
  <c r="DH263"/>
  <c r="DI263"/>
  <c r="DJ263"/>
  <c r="DK263"/>
  <c r="A264"/>
  <c r="B264"/>
  <c r="C264"/>
  <c r="D264"/>
  <c r="E264"/>
  <c r="F264"/>
  <c r="G264"/>
  <c r="H264"/>
  <c r="I264"/>
  <c r="J264"/>
  <c r="K264"/>
  <c r="L264"/>
  <c r="M264"/>
  <c r="N264"/>
  <c r="O264"/>
  <c r="P264"/>
  <c r="R264"/>
  <c r="S264"/>
  <c r="T264"/>
  <c r="U264"/>
  <c r="V264"/>
  <c r="W264"/>
  <c r="X264"/>
  <c r="Y264"/>
  <c r="AA264"/>
  <c r="AB264"/>
  <c r="AC264"/>
  <c r="AD264"/>
  <c r="AE264"/>
  <c r="AF264"/>
  <c r="AH264"/>
  <c r="AI264"/>
  <c r="AK264"/>
  <c r="AM264"/>
  <c r="AN264"/>
  <c r="AO264"/>
  <c r="AP264"/>
  <c r="AQ264"/>
  <c r="AS264"/>
  <c r="AT264"/>
  <c r="AU264"/>
  <c r="AV264"/>
  <c r="AW264"/>
  <c r="AX264"/>
  <c r="AY264"/>
  <c r="AZ264"/>
  <c r="BA264"/>
  <c r="BB264"/>
  <c r="BD264"/>
  <c r="BE264"/>
  <c r="BF264"/>
  <c r="BG264"/>
  <c r="BH264"/>
  <c r="BI264"/>
  <c r="BJ264"/>
  <c r="BL264"/>
  <c r="BM264"/>
  <c r="BN264"/>
  <c r="BO264"/>
  <c r="BP264"/>
  <c r="BR264"/>
  <c r="BS264"/>
  <c r="BT264"/>
  <c r="BU264"/>
  <c r="BV264"/>
  <c r="BW264"/>
  <c r="BZ264"/>
  <c r="CA264"/>
  <c r="CB264"/>
  <c r="CC264"/>
  <c r="CD264"/>
  <c r="CE264"/>
  <c r="CF264"/>
  <c r="CG264"/>
  <c r="CH264"/>
  <c r="CI264"/>
  <c r="CJ264"/>
  <c r="CK264"/>
  <c r="CM264"/>
  <c r="CN264"/>
  <c r="CO264"/>
  <c r="CP264"/>
  <c r="CQ264"/>
  <c r="CR264"/>
  <c r="CS264"/>
  <c r="CT264"/>
  <c r="CU264"/>
  <c r="CV264"/>
  <c r="CW264"/>
  <c r="CX264"/>
  <c r="CZ264"/>
  <c r="DA264"/>
  <c r="DB264"/>
  <c r="DC264"/>
  <c r="DD264"/>
  <c r="DE264"/>
  <c r="DF264"/>
  <c r="DG264"/>
  <c r="DH264"/>
  <c r="DI264"/>
  <c r="DJ264"/>
  <c r="DK264"/>
  <c r="A265"/>
  <c r="B265"/>
  <c r="C265"/>
  <c r="D265"/>
  <c r="E265"/>
  <c r="F265"/>
  <c r="G265"/>
  <c r="H265"/>
  <c r="I265"/>
  <c r="J265"/>
  <c r="K265"/>
  <c r="L265"/>
  <c r="M265"/>
  <c r="N265"/>
  <c r="O265"/>
  <c r="P265"/>
  <c r="R265"/>
  <c r="S265"/>
  <c r="T265"/>
  <c r="U265"/>
  <c r="V265"/>
  <c r="W265"/>
  <c r="X265"/>
  <c r="Y265"/>
  <c r="AA265"/>
  <c r="AB265"/>
  <c r="AC265"/>
  <c r="AD265"/>
  <c r="AE265"/>
  <c r="AF265"/>
  <c r="AG265"/>
  <c r="AH265"/>
  <c r="AI265"/>
  <c r="AK265"/>
  <c r="AM265"/>
  <c r="AN265"/>
  <c r="AO265"/>
  <c r="AP265"/>
  <c r="AQ265"/>
  <c r="AS265"/>
  <c r="AT265"/>
  <c r="AU265"/>
  <c r="AV265"/>
  <c r="AW265"/>
  <c r="AX265"/>
  <c r="AY265"/>
  <c r="AZ265"/>
  <c r="BA265"/>
  <c r="BB265"/>
  <c r="BD265"/>
  <c r="BE265"/>
  <c r="BF265"/>
  <c r="BG265"/>
  <c r="BH265"/>
  <c r="BI265"/>
  <c r="BJ265"/>
  <c r="BL265"/>
  <c r="BM265"/>
  <c r="BN265"/>
  <c r="BO265"/>
  <c r="BP265"/>
  <c r="BR265"/>
  <c r="BS265"/>
  <c r="BT265"/>
  <c r="BU265"/>
  <c r="BV265"/>
  <c r="BW265"/>
  <c r="BZ265"/>
  <c r="CA265"/>
  <c r="CB265"/>
  <c r="CC265"/>
  <c r="CD265"/>
  <c r="CE265"/>
  <c r="CF265"/>
  <c r="CG265"/>
  <c r="CH265"/>
  <c r="CI265"/>
  <c r="CJ265"/>
  <c r="CK265"/>
  <c r="CM265"/>
  <c r="CN265"/>
  <c r="CO265"/>
  <c r="CP265"/>
  <c r="CQ265"/>
  <c r="CR265"/>
  <c r="CS265"/>
  <c r="CT265"/>
  <c r="CU265"/>
  <c r="CV265"/>
  <c r="CW265"/>
  <c r="CX265"/>
  <c r="CZ265"/>
  <c r="DA265"/>
  <c r="DB265"/>
  <c r="DC265"/>
  <c r="DD265"/>
  <c r="DE265"/>
  <c r="DF265"/>
  <c r="DG265"/>
  <c r="DH265"/>
  <c r="DI265"/>
  <c r="DJ265"/>
  <c r="DK265"/>
  <c r="A266"/>
  <c r="B266"/>
  <c r="C266"/>
  <c r="D266"/>
  <c r="E266"/>
  <c r="F266"/>
  <c r="G266"/>
  <c r="H266"/>
  <c r="I266"/>
  <c r="J266"/>
  <c r="K266"/>
  <c r="L266"/>
  <c r="M266"/>
  <c r="N266"/>
  <c r="O266"/>
  <c r="P266"/>
  <c r="R266"/>
  <c r="S266"/>
  <c r="T266"/>
  <c r="U266"/>
  <c r="V266"/>
  <c r="W266"/>
  <c r="X266"/>
  <c r="Y266"/>
  <c r="AA266"/>
  <c r="AB266"/>
  <c r="AC266"/>
  <c r="AD266"/>
  <c r="AE266"/>
  <c r="AF266"/>
  <c r="AH266"/>
  <c r="AI266"/>
  <c r="AK266"/>
  <c r="AM266"/>
  <c r="AN266"/>
  <c r="AO266"/>
  <c r="AP266"/>
  <c r="AQ266"/>
  <c r="AR266"/>
  <c r="AS266"/>
  <c r="AT266"/>
  <c r="AU266"/>
  <c r="AV266"/>
  <c r="AW266"/>
  <c r="AX266"/>
  <c r="AY266"/>
  <c r="AZ266"/>
  <c r="BA266"/>
  <c r="BB266"/>
  <c r="BD266"/>
  <c r="BE266"/>
  <c r="BF266"/>
  <c r="BG266"/>
  <c r="BH266"/>
  <c r="BI266"/>
  <c r="BJ266"/>
  <c r="BK266"/>
  <c r="BL266"/>
  <c r="BM266"/>
  <c r="BN266"/>
  <c r="BO266"/>
  <c r="BP266"/>
  <c r="BR266"/>
  <c r="BS266"/>
  <c r="BT266"/>
  <c r="BU266"/>
  <c r="BV266"/>
  <c r="BW266"/>
  <c r="BZ266"/>
  <c r="CA266"/>
  <c r="CB266"/>
  <c r="CC266"/>
  <c r="CD266"/>
  <c r="CE266"/>
  <c r="CF266"/>
  <c r="CG266"/>
  <c r="CH266"/>
  <c r="CI266"/>
  <c r="CJ266"/>
  <c r="CK266"/>
  <c r="CM266"/>
  <c r="CN266"/>
  <c r="CO266"/>
  <c r="CP266"/>
  <c r="CQ266"/>
  <c r="CR266"/>
  <c r="CS266"/>
  <c r="CT266"/>
  <c r="CU266"/>
  <c r="CV266"/>
  <c r="CW266"/>
  <c r="CX266"/>
  <c r="CZ266"/>
  <c r="DA266"/>
  <c r="DB266"/>
  <c r="DC266"/>
  <c r="DD266"/>
  <c r="DE266"/>
  <c r="DF266"/>
  <c r="DG266"/>
  <c r="DH266"/>
  <c r="DI266"/>
  <c r="DJ266"/>
  <c r="DK266"/>
  <c r="A267"/>
  <c r="B267"/>
  <c r="C267"/>
  <c r="D267"/>
  <c r="E267"/>
  <c r="F267"/>
  <c r="G267"/>
  <c r="H267"/>
  <c r="I267"/>
  <c r="J267"/>
  <c r="K267"/>
  <c r="L267"/>
  <c r="M267"/>
  <c r="N267"/>
  <c r="O267"/>
  <c r="P267"/>
  <c r="R267"/>
  <c r="S267"/>
  <c r="U267"/>
  <c r="V267"/>
  <c r="W267"/>
  <c r="X267"/>
  <c r="Y267"/>
  <c r="AB267"/>
  <c r="AC267"/>
  <c r="AD267"/>
  <c r="AE267"/>
  <c r="AF267"/>
  <c r="AH267"/>
  <c r="AI267"/>
  <c r="AK267"/>
  <c r="AM267"/>
  <c r="AN267"/>
  <c r="AO267"/>
  <c r="AP267"/>
  <c r="AQ267"/>
  <c r="AR267"/>
  <c r="AS267"/>
  <c r="AT267"/>
  <c r="AU267"/>
  <c r="AV267"/>
  <c r="AW267"/>
  <c r="AX267"/>
  <c r="AY267"/>
  <c r="AZ267"/>
  <c r="BA267"/>
  <c r="BB267"/>
  <c r="BD267"/>
  <c r="BE267"/>
  <c r="BF267"/>
  <c r="BG267"/>
  <c r="BH267"/>
  <c r="BI267"/>
  <c r="BJ267"/>
  <c r="BL267"/>
  <c r="BM267"/>
  <c r="BN267"/>
  <c r="BO267"/>
  <c r="BP267"/>
  <c r="BR267"/>
  <c r="BS267"/>
  <c r="BT267"/>
  <c r="BU267"/>
  <c r="BV267"/>
  <c r="BW267"/>
  <c r="BZ267"/>
  <c r="CA267"/>
  <c r="CB267"/>
  <c r="CC267"/>
  <c r="CD267"/>
  <c r="CE267"/>
  <c r="CF267"/>
  <c r="CG267"/>
  <c r="CH267"/>
  <c r="CI267"/>
  <c r="CJ267"/>
  <c r="CK267"/>
  <c r="CM267"/>
  <c r="CN267"/>
  <c r="CO267"/>
  <c r="CP267"/>
  <c r="CQ267"/>
  <c r="CR267"/>
  <c r="CS267"/>
  <c r="CT267"/>
  <c r="CU267"/>
  <c r="CV267"/>
  <c r="CW267"/>
  <c r="CX267"/>
  <c r="CY267"/>
  <c r="CZ267"/>
  <c r="DA267"/>
  <c r="DB267"/>
  <c r="DC267"/>
  <c r="DD267"/>
  <c r="DE267"/>
  <c r="DF267"/>
  <c r="DG267"/>
  <c r="DH267"/>
  <c r="DI267"/>
  <c r="DJ267"/>
  <c r="DK267"/>
  <c r="DL267"/>
  <c r="A268"/>
  <c r="B268"/>
  <c r="C268"/>
  <c r="D268"/>
  <c r="E268"/>
  <c r="F268"/>
  <c r="G268"/>
  <c r="H268"/>
  <c r="I268"/>
  <c r="J268"/>
  <c r="K268"/>
  <c r="L268"/>
  <c r="M268"/>
  <c r="N268"/>
  <c r="O268"/>
  <c r="P268"/>
  <c r="R268"/>
  <c r="S268"/>
  <c r="U268"/>
  <c r="V268"/>
  <c r="W268"/>
  <c r="X268"/>
  <c r="Y268"/>
  <c r="AA268"/>
  <c r="AB268"/>
  <c r="AC268"/>
  <c r="AD268"/>
  <c r="AE268"/>
  <c r="AF268"/>
  <c r="AH268"/>
  <c r="AI268"/>
  <c r="AK268"/>
  <c r="AM268"/>
  <c r="AN268"/>
  <c r="AO268"/>
  <c r="AP268"/>
  <c r="AQ268"/>
  <c r="AR268"/>
  <c r="AS268"/>
  <c r="AT268"/>
  <c r="AU268"/>
  <c r="AV268"/>
  <c r="AW268"/>
  <c r="AX268"/>
  <c r="AY268"/>
  <c r="AZ268"/>
  <c r="BA268"/>
  <c r="BB268"/>
  <c r="BD268"/>
  <c r="BE268"/>
  <c r="BF268"/>
  <c r="BG268"/>
  <c r="BH268"/>
  <c r="BI268"/>
  <c r="BJ268"/>
  <c r="BL268"/>
  <c r="BM268"/>
  <c r="BN268"/>
  <c r="BO268"/>
  <c r="BP268"/>
  <c r="BR268"/>
  <c r="BS268"/>
  <c r="BT268"/>
  <c r="BU268"/>
  <c r="BV268"/>
  <c r="BW268"/>
  <c r="BX268"/>
  <c r="BZ268"/>
  <c r="CA268"/>
  <c r="CB268"/>
  <c r="CC268"/>
  <c r="CD268"/>
  <c r="CE268"/>
  <c r="CF268"/>
  <c r="CG268"/>
  <c r="CH268"/>
  <c r="CI268"/>
  <c r="CJ268"/>
  <c r="CK268"/>
  <c r="CM268"/>
  <c r="CN268"/>
  <c r="CO268"/>
  <c r="CP268"/>
  <c r="CQ268"/>
  <c r="CR268"/>
  <c r="CS268"/>
  <c r="CT268"/>
  <c r="CU268"/>
  <c r="CV268"/>
  <c r="CW268"/>
  <c r="CX268"/>
  <c r="CZ268"/>
  <c r="DA268"/>
  <c r="DB268"/>
  <c r="DC268"/>
  <c r="DD268"/>
  <c r="DE268"/>
  <c r="DF268"/>
  <c r="DG268"/>
  <c r="DH268"/>
  <c r="DI268"/>
  <c r="DJ268"/>
  <c r="DK268"/>
  <c r="A269"/>
  <c r="B269"/>
  <c r="C269"/>
  <c r="D269"/>
  <c r="E269"/>
  <c r="F269"/>
  <c r="G269"/>
  <c r="H269"/>
  <c r="I269"/>
  <c r="J269"/>
  <c r="K269"/>
  <c r="L269"/>
  <c r="M269"/>
  <c r="N269"/>
  <c r="O269"/>
  <c r="P269"/>
  <c r="R269"/>
  <c r="S269"/>
  <c r="U269"/>
  <c r="V269"/>
  <c r="W269"/>
  <c r="X269"/>
  <c r="Y269"/>
  <c r="AA269"/>
  <c r="AB269"/>
  <c r="AC269"/>
  <c r="AD269"/>
  <c r="AE269"/>
  <c r="AF269"/>
  <c r="AH269"/>
  <c r="AI269"/>
  <c r="AK269"/>
  <c r="AM269"/>
  <c r="AN269"/>
  <c r="AO269"/>
  <c r="AP269"/>
  <c r="AQ269"/>
  <c r="AR269"/>
  <c r="AS269"/>
  <c r="AT269"/>
  <c r="AU269"/>
  <c r="AV269"/>
  <c r="AW269"/>
  <c r="AX269"/>
  <c r="AY269"/>
  <c r="AZ269"/>
  <c r="BA269"/>
  <c r="BB269"/>
  <c r="BD269"/>
  <c r="BE269"/>
  <c r="BF269"/>
  <c r="BG269"/>
  <c r="BH269"/>
  <c r="BI269"/>
  <c r="BJ269"/>
  <c r="BL269"/>
  <c r="BM269"/>
  <c r="BN269"/>
  <c r="BO269"/>
  <c r="BP269"/>
  <c r="BR269"/>
  <c r="BS269"/>
  <c r="BT269"/>
  <c r="BU269"/>
  <c r="BV269"/>
  <c r="BW269"/>
  <c r="BZ269"/>
  <c r="CA269"/>
  <c r="CB269"/>
  <c r="CC269"/>
  <c r="CD269"/>
  <c r="CE269"/>
  <c r="CF269"/>
  <c r="CG269"/>
  <c r="CH269"/>
  <c r="CI269"/>
  <c r="CJ269"/>
  <c r="CK269"/>
  <c r="CM269"/>
  <c r="CN269"/>
  <c r="CO269"/>
  <c r="CP269"/>
  <c r="CQ269"/>
  <c r="CR269"/>
  <c r="CS269"/>
  <c r="CT269"/>
  <c r="CU269"/>
  <c r="CV269"/>
  <c r="CW269"/>
  <c r="CX269"/>
  <c r="CZ269"/>
  <c r="DA269"/>
  <c r="DB269"/>
  <c r="DC269"/>
  <c r="DD269"/>
  <c r="DE269"/>
  <c r="DF269"/>
  <c r="DG269"/>
  <c r="DH269"/>
  <c r="DI269"/>
  <c r="DJ269"/>
  <c r="DK269"/>
  <c r="A270"/>
  <c r="B270"/>
  <c r="C270"/>
  <c r="D270"/>
  <c r="E270"/>
  <c r="F270"/>
  <c r="G270"/>
  <c r="H270"/>
  <c r="I270"/>
  <c r="J270"/>
  <c r="K270"/>
  <c r="L270"/>
  <c r="M270"/>
  <c r="N270"/>
  <c r="O270"/>
  <c r="P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A271"/>
  <c r="B271"/>
  <c r="C271"/>
  <c r="D271"/>
  <c r="E271"/>
  <c r="F271"/>
  <c r="G271"/>
  <c r="H271"/>
  <c r="I271"/>
  <c r="J271"/>
  <c r="K271"/>
  <c r="L271"/>
  <c r="M271"/>
  <c r="N271"/>
  <c r="O271"/>
  <c r="P271"/>
  <c r="R271"/>
  <c r="S271"/>
  <c r="U271"/>
  <c r="V271"/>
  <c r="W271"/>
  <c r="X271"/>
  <c r="Y271"/>
  <c r="AA271"/>
  <c r="AB271"/>
  <c r="AC271"/>
  <c r="AD271"/>
  <c r="AE271"/>
  <c r="AF271"/>
  <c r="AH271"/>
  <c r="AI271"/>
  <c r="AK271"/>
  <c r="AM271"/>
  <c r="AN271"/>
  <c r="AO271"/>
  <c r="AP271"/>
  <c r="AQ271"/>
  <c r="AR271"/>
  <c r="AS271"/>
  <c r="AT271"/>
  <c r="AU271"/>
  <c r="AV271"/>
  <c r="AW271"/>
  <c r="AX271"/>
  <c r="AY271"/>
  <c r="AZ271"/>
  <c r="BA271"/>
  <c r="BB271"/>
  <c r="BD271"/>
  <c r="BE271"/>
  <c r="BF271"/>
  <c r="BG271"/>
  <c r="BH271"/>
  <c r="BI271"/>
  <c r="BJ271"/>
  <c r="BL271"/>
  <c r="BM271"/>
  <c r="BN271"/>
  <c r="BO271"/>
  <c r="BP271"/>
  <c r="BR271"/>
  <c r="BS271"/>
  <c r="BT271"/>
  <c r="BU271"/>
  <c r="BV271"/>
  <c r="BW271"/>
  <c r="BZ271"/>
  <c r="CA271"/>
  <c r="CB271"/>
  <c r="CC271"/>
  <c r="CD271"/>
  <c r="CE271"/>
  <c r="CF271"/>
  <c r="CG271"/>
  <c r="CH271"/>
  <c r="CI271"/>
  <c r="CJ271"/>
  <c r="CK271"/>
  <c r="CM271"/>
  <c r="CN271"/>
  <c r="CO271"/>
  <c r="CP271"/>
  <c r="CQ271"/>
  <c r="CR271"/>
  <c r="CS271"/>
  <c r="CT271"/>
  <c r="CU271"/>
  <c r="CV271"/>
  <c r="CW271"/>
  <c r="CX271"/>
  <c r="CZ271"/>
  <c r="DA271"/>
  <c r="DB271"/>
  <c r="DC271"/>
  <c r="DD271"/>
  <c r="DE271"/>
  <c r="DF271"/>
  <c r="DG271"/>
  <c r="DH271"/>
  <c r="DI271"/>
  <c r="DJ271"/>
  <c r="DK271"/>
  <c r="A272"/>
  <c r="B272"/>
  <c r="C272"/>
  <c r="D272"/>
  <c r="E272"/>
  <c r="F272"/>
  <c r="G272"/>
  <c r="H272"/>
  <c r="I272"/>
  <c r="J272"/>
  <c r="K272"/>
  <c r="L272"/>
  <c r="M272"/>
  <c r="N272"/>
  <c r="O272"/>
  <c r="P272"/>
  <c r="R272"/>
  <c r="S272"/>
  <c r="U272"/>
  <c r="V272"/>
  <c r="W272"/>
  <c r="X272"/>
  <c r="Y272"/>
  <c r="AA272"/>
  <c r="AB272"/>
  <c r="AC272"/>
  <c r="AD272"/>
  <c r="AE272"/>
  <c r="AF272"/>
  <c r="AH272"/>
  <c r="AI272"/>
  <c r="AJ272"/>
  <c r="AK272"/>
  <c r="AM272"/>
  <c r="AN272"/>
  <c r="AO272"/>
  <c r="AP272"/>
  <c r="AQ272"/>
  <c r="AR272"/>
  <c r="AS272"/>
  <c r="AT272"/>
  <c r="AU272"/>
  <c r="AV272"/>
  <c r="AW272"/>
  <c r="AX272"/>
  <c r="AY272"/>
  <c r="AZ272"/>
  <c r="BA272"/>
  <c r="BB272"/>
  <c r="BD272"/>
  <c r="BE272"/>
  <c r="BF272"/>
  <c r="BG272"/>
  <c r="BH272"/>
  <c r="BI272"/>
  <c r="BJ272"/>
  <c r="BL272"/>
  <c r="BM272"/>
  <c r="BN272"/>
  <c r="BO272"/>
  <c r="BP272"/>
  <c r="BQ272"/>
  <c r="BR272"/>
  <c r="BS272"/>
  <c r="BT272"/>
  <c r="BU272"/>
  <c r="BV272"/>
  <c r="BW272"/>
  <c r="BZ272"/>
  <c r="CA272"/>
  <c r="CB272"/>
  <c r="CC272"/>
  <c r="CD272"/>
  <c r="CE272"/>
  <c r="CF272"/>
  <c r="CG272"/>
  <c r="CH272"/>
  <c r="CI272"/>
  <c r="CJ272"/>
  <c r="CK272"/>
  <c r="CM272"/>
  <c r="CN272"/>
  <c r="CO272"/>
  <c r="CP272"/>
  <c r="CQ272"/>
  <c r="CR272"/>
  <c r="CS272"/>
  <c r="CT272"/>
  <c r="CU272"/>
  <c r="CV272"/>
  <c r="CW272"/>
  <c r="CX272"/>
  <c r="CY272"/>
  <c r="CZ272"/>
  <c r="DA272"/>
  <c r="DB272"/>
  <c r="DC272"/>
  <c r="DD272"/>
  <c r="DE272"/>
  <c r="DF272"/>
  <c r="DG272"/>
  <c r="DH272"/>
  <c r="DI272"/>
  <c r="DJ272"/>
  <c r="DK272"/>
  <c r="A273"/>
  <c r="B273"/>
  <c r="C273"/>
  <c r="D273"/>
  <c r="E273"/>
  <c r="F273"/>
  <c r="G273"/>
  <c r="H273"/>
  <c r="I273"/>
  <c r="J273"/>
  <c r="K273"/>
  <c r="L273"/>
  <c r="M273"/>
  <c r="N273"/>
  <c r="O273"/>
  <c r="P273"/>
  <c r="R273"/>
  <c r="S273"/>
  <c r="U273"/>
  <c r="V273"/>
  <c r="W273"/>
  <c r="X273"/>
  <c r="Y273"/>
  <c r="AA273"/>
  <c r="AB273"/>
  <c r="AC273"/>
  <c r="AD273"/>
  <c r="AE273"/>
  <c r="AF273"/>
  <c r="AH273"/>
  <c r="AI273"/>
  <c r="AK273"/>
  <c r="AM273"/>
  <c r="AN273"/>
  <c r="AO273"/>
  <c r="AP273"/>
  <c r="AQ273"/>
  <c r="AS273"/>
  <c r="AT273"/>
  <c r="AU273"/>
  <c r="AV273"/>
  <c r="AW273"/>
  <c r="AX273"/>
  <c r="AY273"/>
  <c r="AZ273"/>
  <c r="BA273"/>
  <c r="BB273"/>
  <c r="BD273"/>
  <c r="BE273"/>
  <c r="BF273"/>
  <c r="BG273"/>
  <c r="BH273"/>
  <c r="BI273"/>
  <c r="BJ273"/>
  <c r="BL273"/>
  <c r="BM273"/>
  <c r="BN273"/>
  <c r="BO273"/>
  <c r="BP273"/>
  <c r="BR273"/>
  <c r="BS273"/>
  <c r="BT273"/>
  <c r="BU273"/>
  <c r="BV273"/>
  <c r="BW273"/>
  <c r="BZ273"/>
  <c r="CA273"/>
  <c r="CB273"/>
  <c r="CC273"/>
  <c r="CD273"/>
  <c r="CE273"/>
  <c r="CF273"/>
  <c r="CG273"/>
  <c r="CH273"/>
  <c r="CI273"/>
  <c r="CJ273"/>
  <c r="CK273"/>
  <c r="CM273"/>
  <c r="CN273"/>
  <c r="CO273"/>
  <c r="CP273"/>
  <c r="CQ273"/>
  <c r="CR273"/>
  <c r="CS273"/>
  <c r="CT273"/>
  <c r="CU273"/>
  <c r="CV273"/>
  <c r="CW273"/>
  <c r="CX273"/>
  <c r="CZ273"/>
  <c r="DA273"/>
  <c r="DB273"/>
  <c r="DC273"/>
  <c r="DD273"/>
  <c r="DE273"/>
  <c r="DF273"/>
  <c r="DG273"/>
  <c r="DH273"/>
  <c r="DI273"/>
  <c r="DJ273"/>
  <c r="DK273"/>
  <c r="A274"/>
  <c r="B274"/>
  <c r="C274"/>
  <c r="D274"/>
  <c r="E274"/>
  <c r="F274"/>
  <c r="G274"/>
  <c r="H274"/>
  <c r="I274"/>
  <c r="J274"/>
  <c r="K274"/>
  <c r="L274"/>
  <c r="M274"/>
  <c r="N274"/>
  <c r="O274"/>
  <c r="P274"/>
  <c r="R274"/>
  <c r="S274"/>
  <c r="U274"/>
  <c r="V274"/>
  <c r="W274"/>
  <c r="X274"/>
  <c r="Y274"/>
  <c r="AA274"/>
  <c r="AB274"/>
  <c r="AC274"/>
  <c r="AD274"/>
  <c r="AE274"/>
  <c r="AF274"/>
  <c r="AH274"/>
  <c r="AI274"/>
  <c r="AJ274"/>
  <c r="AK274"/>
  <c r="AM274"/>
  <c r="AN274"/>
  <c r="AO274"/>
  <c r="AP274"/>
  <c r="AQ274"/>
  <c r="AR274"/>
  <c r="AS274"/>
  <c r="AT274"/>
  <c r="AU274"/>
  <c r="AV274"/>
  <c r="AW274"/>
  <c r="AX274"/>
  <c r="AY274"/>
  <c r="AZ274"/>
  <c r="BA274"/>
  <c r="BB274"/>
  <c r="BD274"/>
  <c r="BE274"/>
  <c r="BF274"/>
  <c r="BG274"/>
  <c r="BH274"/>
  <c r="BI274"/>
  <c r="BJ274"/>
  <c r="BL274"/>
  <c r="BM274"/>
  <c r="BN274"/>
  <c r="BO274"/>
  <c r="BP274"/>
  <c r="BR274"/>
  <c r="BS274"/>
  <c r="BT274"/>
  <c r="BU274"/>
  <c r="BV274"/>
  <c r="BW274"/>
  <c r="BY274"/>
  <c r="BZ274"/>
  <c r="CA274"/>
  <c r="CB274"/>
  <c r="CC274"/>
  <c r="CD274"/>
  <c r="CE274"/>
  <c r="CF274"/>
  <c r="CG274"/>
  <c r="CH274"/>
  <c r="CI274"/>
  <c r="CJ274"/>
  <c r="CK274"/>
  <c r="CM274"/>
  <c r="CN274"/>
  <c r="CO274"/>
  <c r="CP274"/>
  <c r="CQ274"/>
  <c r="CR274"/>
  <c r="CS274"/>
  <c r="CT274"/>
  <c r="CU274"/>
  <c r="CV274"/>
  <c r="CW274"/>
  <c r="CX274"/>
  <c r="CZ274"/>
  <c r="DA274"/>
  <c r="DB274"/>
  <c r="DC274"/>
  <c r="DD274"/>
  <c r="DE274"/>
  <c r="DF274"/>
  <c r="DG274"/>
  <c r="DH274"/>
  <c r="DI274"/>
  <c r="DJ274"/>
  <c r="DK274"/>
  <c r="A275"/>
  <c r="B275"/>
  <c r="C275"/>
  <c r="D275"/>
  <c r="E275"/>
  <c r="F275"/>
  <c r="G275"/>
  <c r="H275"/>
  <c r="I275"/>
  <c r="J275"/>
  <c r="K275"/>
  <c r="L275"/>
  <c r="M275"/>
  <c r="N275"/>
  <c r="O275"/>
  <c r="P275"/>
  <c r="R275"/>
  <c r="S275"/>
  <c r="U275"/>
  <c r="V275"/>
  <c r="W275"/>
  <c r="X275"/>
  <c r="Y275"/>
  <c r="AA275"/>
  <c r="AB275"/>
  <c r="AC275"/>
  <c r="AD275"/>
  <c r="AE275"/>
  <c r="AF275"/>
  <c r="AH275"/>
  <c r="AI275"/>
  <c r="AK275"/>
  <c r="AM275"/>
  <c r="AN275"/>
  <c r="AO275"/>
  <c r="AP275"/>
  <c r="AQ275"/>
  <c r="AR275"/>
  <c r="AS275"/>
  <c r="AT275"/>
  <c r="AU275"/>
  <c r="AV275"/>
  <c r="AW275"/>
  <c r="AX275"/>
  <c r="AY275"/>
  <c r="AZ275"/>
  <c r="BA275"/>
  <c r="BB275"/>
  <c r="BD275"/>
  <c r="BE275"/>
  <c r="BF275"/>
  <c r="BG275"/>
  <c r="BH275"/>
  <c r="BI275"/>
  <c r="BJ275"/>
  <c r="BL275"/>
  <c r="BM275"/>
  <c r="BN275"/>
  <c r="BO275"/>
  <c r="BP275"/>
  <c r="BR275"/>
  <c r="BS275"/>
  <c r="BT275"/>
  <c r="BU275"/>
  <c r="BV275"/>
  <c r="BW275"/>
  <c r="BZ275"/>
  <c r="CA275"/>
  <c r="CB275"/>
  <c r="CC275"/>
  <c r="CD275"/>
  <c r="CE275"/>
  <c r="CF275"/>
  <c r="CG275"/>
  <c r="CH275"/>
  <c r="CI275"/>
  <c r="CJ275"/>
  <c r="CK275"/>
  <c r="CM275"/>
  <c r="CN275"/>
  <c r="CO275"/>
  <c r="CP275"/>
  <c r="CQ275"/>
  <c r="CR275"/>
  <c r="CS275"/>
  <c r="CT275"/>
  <c r="CU275"/>
  <c r="CV275"/>
  <c r="CW275"/>
  <c r="CX275"/>
  <c r="CZ275"/>
  <c r="DA275"/>
  <c r="DB275"/>
  <c r="DC275"/>
  <c r="DD275"/>
  <c r="DE275"/>
  <c r="DF275"/>
  <c r="DG275"/>
  <c r="DH275"/>
  <c r="DI275"/>
  <c r="DJ275"/>
  <c r="DK275"/>
  <c r="A276"/>
  <c r="B276"/>
  <c r="C276"/>
  <c r="D276"/>
  <c r="E276"/>
  <c r="F276"/>
  <c r="G276"/>
  <c r="H276"/>
  <c r="I276"/>
  <c r="J276"/>
  <c r="K276"/>
  <c r="L276"/>
  <c r="M276"/>
  <c r="N276"/>
  <c r="O276"/>
  <c r="P276"/>
  <c r="R276"/>
  <c r="S276"/>
  <c r="U276"/>
  <c r="V276"/>
  <c r="W276"/>
  <c r="X276"/>
  <c r="Y276"/>
  <c r="AB276"/>
  <c r="AC276"/>
  <c r="AD276"/>
  <c r="AE276"/>
  <c r="AF276"/>
  <c r="AH276"/>
  <c r="AI276"/>
  <c r="AK276"/>
  <c r="AM276"/>
  <c r="AN276"/>
  <c r="AO276"/>
  <c r="AP276"/>
  <c r="AQ276"/>
  <c r="AR276"/>
  <c r="AS276"/>
  <c r="AT276"/>
  <c r="AU276"/>
  <c r="AV276"/>
  <c r="AW276"/>
  <c r="AX276"/>
  <c r="AY276"/>
  <c r="AZ276"/>
  <c r="BA276"/>
  <c r="BB276"/>
  <c r="BD276"/>
  <c r="BE276"/>
  <c r="BF276"/>
  <c r="BG276"/>
  <c r="BH276"/>
  <c r="BI276"/>
  <c r="BJ276"/>
  <c r="BL276"/>
  <c r="BM276"/>
  <c r="BN276"/>
  <c r="BO276"/>
  <c r="BP276"/>
  <c r="BR276"/>
  <c r="BS276"/>
  <c r="BT276"/>
  <c r="BU276"/>
  <c r="BV276"/>
  <c r="BW276"/>
  <c r="BZ276"/>
  <c r="CA276"/>
  <c r="CB276"/>
  <c r="CC276"/>
  <c r="CD276"/>
  <c r="CE276"/>
  <c r="CF276"/>
  <c r="CG276"/>
  <c r="CH276"/>
  <c r="CI276"/>
  <c r="CJ276"/>
  <c r="CK276"/>
  <c r="CM276"/>
  <c r="CN276"/>
  <c r="CO276"/>
  <c r="CP276"/>
  <c r="CQ276"/>
  <c r="CR276"/>
  <c r="CS276"/>
  <c r="CT276"/>
  <c r="CU276"/>
  <c r="CV276"/>
  <c r="CW276"/>
  <c r="CX276"/>
  <c r="CZ276"/>
  <c r="DA276"/>
  <c r="DB276"/>
  <c r="DC276"/>
  <c r="DD276"/>
  <c r="DE276"/>
  <c r="DF276"/>
  <c r="DG276"/>
  <c r="DH276"/>
  <c r="DI276"/>
  <c r="DJ276"/>
  <c r="DK276"/>
  <c r="A277"/>
  <c r="B277"/>
  <c r="C277"/>
  <c r="D277"/>
  <c r="E277"/>
  <c r="F277"/>
  <c r="G277"/>
  <c r="H277"/>
  <c r="I277"/>
  <c r="J277"/>
  <c r="K277"/>
  <c r="L277"/>
  <c r="M277"/>
  <c r="N277"/>
  <c r="O277"/>
  <c r="P277"/>
  <c r="R277"/>
  <c r="S277"/>
  <c r="U277"/>
  <c r="V277"/>
  <c r="W277"/>
  <c r="X277"/>
  <c r="Y277"/>
  <c r="AA277"/>
  <c r="AB277"/>
  <c r="AC277"/>
  <c r="AE277"/>
  <c r="AF277"/>
  <c r="AH277"/>
  <c r="AI277"/>
  <c r="AK277"/>
  <c r="AM277"/>
  <c r="AS277"/>
  <c r="AT277"/>
  <c r="AU277"/>
  <c r="AV277"/>
  <c r="AW277"/>
  <c r="AX277"/>
  <c r="AY277"/>
  <c r="AZ277"/>
  <c r="BA277"/>
  <c r="BB277"/>
  <c r="BD277"/>
  <c r="BE277"/>
  <c r="BF277"/>
  <c r="BG277"/>
  <c r="BH277"/>
  <c r="BI277"/>
  <c r="BJ277"/>
  <c r="BL277"/>
  <c r="BM277"/>
  <c r="BN277"/>
  <c r="BO277"/>
  <c r="BP277"/>
  <c r="BR277"/>
  <c r="BS277"/>
  <c r="BT277"/>
  <c r="BU277"/>
  <c r="BV277"/>
  <c r="BW277"/>
  <c r="BZ277"/>
  <c r="CA277"/>
  <c r="CB277"/>
  <c r="CC277"/>
  <c r="CD277"/>
  <c r="CE277"/>
  <c r="CF277"/>
  <c r="CG277"/>
  <c r="CH277"/>
  <c r="CI277"/>
  <c r="CJ277"/>
  <c r="CK277"/>
  <c r="CM277"/>
  <c r="CN277"/>
  <c r="CO277"/>
  <c r="CP277"/>
  <c r="CQ277"/>
  <c r="CR277"/>
  <c r="CS277"/>
  <c r="CT277"/>
  <c r="CU277"/>
  <c r="CV277"/>
  <c r="CW277"/>
  <c r="CX277"/>
  <c r="CZ277"/>
  <c r="DA277"/>
  <c r="DB277"/>
  <c r="DC277"/>
  <c r="DD277"/>
  <c r="DE277"/>
  <c r="DF277"/>
  <c r="DG277"/>
  <c r="DH277"/>
  <c r="DI277"/>
  <c r="DJ277"/>
  <c r="DK277"/>
  <c r="A278"/>
  <c r="B278"/>
  <c r="C278"/>
  <c r="D278"/>
  <c r="E278"/>
  <c r="F278"/>
  <c r="G278"/>
  <c r="I278"/>
  <c r="J278"/>
  <c r="K278"/>
  <c r="L278"/>
  <c r="M278"/>
  <c r="N278"/>
  <c r="O278"/>
  <c r="P278"/>
  <c r="R278"/>
  <c r="S278"/>
  <c r="T278"/>
  <c r="U278"/>
  <c r="V278"/>
  <c r="W278"/>
  <c r="X278"/>
  <c r="Y278"/>
  <c r="AA278"/>
  <c r="AB278"/>
  <c r="AC278"/>
  <c r="AD278"/>
  <c r="AE278"/>
  <c r="AF278"/>
  <c r="AG278"/>
  <c r="AH278"/>
  <c r="AI278"/>
  <c r="AK278"/>
  <c r="AM278"/>
  <c r="AN278"/>
  <c r="AO278"/>
  <c r="AP278"/>
  <c r="AQ278"/>
  <c r="AR278"/>
  <c r="AS278"/>
  <c r="AT278"/>
  <c r="AU278"/>
  <c r="AV278"/>
  <c r="AW278"/>
  <c r="AX278"/>
  <c r="AY278"/>
  <c r="AZ278"/>
  <c r="BA278"/>
  <c r="BB278"/>
  <c r="BC278"/>
  <c r="BD278"/>
  <c r="BE278"/>
  <c r="BF278"/>
  <c r="BG278"/>
  <c r="BH278"/>
  <c r="BI278"/>
  <c r="BJ278"/>
  <c r="BK278"/>
  <c r="BL278"/>
  <c r="BM278"/>
  <c r="BN278"/>
  <c r="BO278"/>
  <c r="BP278"/>
  <c r="BR278"/>
  <c r="BS278"/>
  <c r="BT278"/>
  <c r="BU278"/>
  <c r="BV278"/>
  <c r="BW278"/>
  <c r="BZ278"/>
  <c r="CA278"/>
  <c r="CB278"/>
  <c r="CC278"/>
  <c r="CD278"/>
  <c r="CE278"/>
  <c r="CF278"/>
  <c r="CG278"/>
  <c r="CH278"/>
  <c r="CI278"/>
  <c r="CJ278"/>
  <c r="CK278"/>
  <c r="CM278"/>
  <c r="CN278"/>
  <c r="CO278"/>
  <c r="CP278"/>
  <c r="CQ278"/>
  <c r="CR278"/>
  <c r="CS278"/>
  <c r="CT278"/>
  <c r="CU278"/>
  <c r="CV278"/>
  <c r="CW278"/>
  <c r="CX278"/>
  <c r="CZ278"/>
  <c r="DA278"/>
  <c r="DB278"/>
  <c r="DC278"/>
  <c r="DD278"/>
  <c r="DE278"/>
  <c r="DF278"/>
  <c r="DG278"/>
  <c r="DH278"/>
  <c r="DI278"/>
  <c r="DJ278"/>
  <c r="DK278"/>
  <c r="DL278"/>
  <c r="A279"/>
  <c r="B279"/>
  <c r="C279"/>
  <c r="D279"/>
  <c r="E279"/>
  <c r="F279"/>
  <c r="G279"/>
  <c r="H279"/>
  <c r="I279"/>
  <c r="J279"/>
  <c r="K279"/>
  <c r="L279"/>
  <c r="M279"/>
  <c r="N279"/>
  <c r="O279"/>
  <c r="P279"/>
  <c r="R279"/>
  <c r="S279"/>
  <c r="U279"/>
  <c r="V279"/>
  <c r="W279"/>
  <c r="X279"/>
  <c r="Y279"/>
  <c r="AA279"/>
  <c r="AB279"/>
  <c r="AC279"/>
  <c r="AE279"/>
  <c r="AF279"/>
  <c r="AH279"/>
  <c r="AI279"/>
  <c r="AJ279"/>
  <c r="AK279"/>
  <c r="AM279"/>
  <c r="AS279"/>
  <c r="AT279"/>
  <c r="AU279"/>
  <c r="AV279"/>
  <c r="AW279"/>
  <c r="AX279"/>
  <c r="AY279"/>
  <c r="AZ279"/>
  <c r="BA279"/>
  <c r="BB279"/>
  <c r="BD279"/>
  <c r="BE279"/>
  <c r="BF279"/>
  <c r="BG279"/>
  <c r="BH279"/>
  <c r="BI279"/>
  <c r="BJ279"/>
  <c r="BL279"/>
  <c r="BM279"/>
  <c r="BN279"/>
  <c r="BO279"/>
  <c r="BP279"/>
  <c r="BR279"/>
  <c r="BS279"/>
  <c r="BT279"/>
  <c r="BU279"/>
  <c r="BV279"/>
  <c r="BW279"/>
  <c r="BZ279"/>
  <c r="CA279"/>
  <c r="CB279"/>
  <c r="CC279"/>
  <c r="CD279"/>
  <c r="CE279"/>
  <c r="CF279"/>
  <c r="CG279"/>
  <c r="CH279"/>
  <c r="CI279"/>
  <c r="CJ279"/>
  <c r="CK279"/>
  <c r="CM279"/>
  <c r="CN279"/>
  <c r="CO279"/>
  <c r="CP279"/>
  <c r="CQ279"/>
  <c r="CR279"/>
  <c r="CS279"/>
  <c r="CT279"/>
  <c r="CU279"/>
  <c r="CV279"/>
  <c r="CW279"/>
  <c r="CX279"/>
  <c r="CZ279"/>
  <c r="DA279"/>
  <c r="DB279"/>
  <c r="DC279"/>
  <c r="DD279"/>
  <c r="DE279"/>
  <c r="DF279"/>
  <c r="DG279"/>
  <c r="DH279"/>
  <c r="DI279"/>
  <c r="DJ279"/>
  <c r="DK279"/>
  <c r="A280"/>
  <c r="B280"/>
  <c r="C280"/>
  <c r="D280"/>
  <c r="E280"/>
  <c r="F280"/>
  <c r="G280"/>
  <c r="H280"/>
  <c r="I280"/>
  <c r="J280"/>
  <c r="K280"/>
  <c r="L280"/>
  <c r="M280"/>
  <c r="N280"/>
  <c r="O280"/>
  <c r="P280"/>
  <c r="R280"/>
  <c r="S280"/>
  <c r="U280"/>
  <c r="V280"/>
  <c r="W280"/>
  <c r="X280"/>
  <c r="Y280"/>
  <c r="AA280"/>
  <c r="AB280"/>
  <c r="AC280"/>
  <c r="AE280"/>
  <c r="AF280"/>
  <c r="AH280"/>
  <c r="AI280"/>
  <c r="AJ280"/>
  <c r="AK280"/>
  <c r="AM280"/>
  <c r="AS280"/>
  <c r="AT280"/>
  <c r="AU280"/>
  <c r="AV280"/>
  <c r="AW280"/>
  <c r="AX280"/>
  <c r="AY280"/>
  <c r="AZ280"/>
  <c r="BA280"/>
  <c r="BB280"/>
  <c r="BD280"/>
  <c r="BE280"/>
  <c r="BF280"/>
  <c r="BG280"/>
  <c r="BH280"/>
  <c r="BI280"/>
  <c r="BJ280"/>
  <c r="BL280"/>
  <c r="BM280"/>
  <c r="BN280"/>
  <c r="BO280"/>
  <c r="BP280"/>
  <c r="BR280"/>
  <c r="BS280"/>
  <c r="BT280"/>
  <c r="BU280"/>
  <c r="BV280"/>
  <c r="BW280"/>
  <c r="BZ280"/>
  <c r="CA280"/>
  <c r="CB280"/>
  <c r="CC280"/>
  <c r="CD280"/>
  <c r="CE280"/>
  <c r="CF280"/>
  <c r="CG280"/>
  <c r="CH280"/>
  <c r="CI280"/>
  <c r="CJ280"/>
  <c r="CK280"/>
  <c r="CM280"/>
  <c r="CN280"/>
  <c r="CO280"/>
  <c r="CP280"/>
  <c r="CQ280"/>
  <c r="CR280"/>
  <c r="CS280"/>
  <c r="CT280"/>
  <c r="CU280"/>
  <c r="CV280"/>
  <c r="CW280"/>
  <c r="CX280"/>
  <c r="CZ280"/>
  <c r="DA280"/>
  <c r="DB280"/>
  <c r="DC280"/>
  <c r="DD280"/>
  <c r="DE280"/>
  <c r="DF280"/>
  <c r="DG280"/>
  <c r="DH280"/>
  <c r="DI280"/>
  <c r="DJ280"/>
  <c r="DK280"/>
  <c r="A281"/>
  <c r="B281"/>
  <c r="C281"/>
  <c r="D281"/>
  <c r="E281"/>
  <c r="F281"/>
  <c r="G281"/>
  <c r="H281"/>
  <c r="I281"/>
  <c r="J281"/>
  <c r="K281"/>
  <c r="L281"/>
  <c r="M281"/>
  <c r="N281"/>
  <c r="O281"/>
  <c r="P281"/>
  <c r="R281"/>
  <c r="S281"/>
  <c r="U281"/>
  <c r="V281"/>
  <c r="W281"/>
  <c r="X281"/>
  <c r="Y281"/>
  <c r="AA281"/>
  <c r="AB281"/>
  <c r="AC281"/>
  <c r="AE281"/>
  <c r="AF281"/>
  <c r="AH281"/>
  <c r="AI281"/>
  <c r="AJ281"/>
  <c r="AK281"/>
  <c r="AM281"/>
  <c r="AS281"/>
  <c r="AT281"/>
  <c r="AU281"/>
  <c r="AV281"/>
  <c r="AW281"/>
  <c r="AX281"/>
  <c r="AY281"/>
  <c r="AZ281"/>
  <c r="BA281"/>
  <c r="BB281"/>
  <c r="BD281"/>
  <c r="BE281"/>
  <c r="BF281"/>
  <c r="BG281"/>
  <c r="BH281"/>
  <c r="BI281"/>
  <c r="BJ281"/>
  <c r="BL281"/>
  <c r="BM281"/>
  <c r="BN281"/>
  <c r="BO281"/>
  <c r="BP281"/>
  <c r="BR281"/>
  <c r="BS281"/>
  <c r="BT281"/>
  <c r="BU281"/>
  <c r="BV281"/>
  <c r="BW281"/>
  <c r="BZ281"/>
  <c r="CA281"/>
  <c r="CB281"/>
  <c r="CC281"/>
  <c r="CD281"/>
  <c r="CE281"/>
  <c r="CF281"/>
  <c r="CG281"/>
  <c r="CH281"/>
  <c r="CI281"/>
  <c r="CJ281"/>
  <c r="CK281"/>
  <c r="CM281"/>
  <c r="CN281"/>
  <c r="CO281"/>
  <c r="CP281"/>
  <c r="CQ281"/>
  <c r="CR281"/>
  <c r="CS281"/>
  <c r="CT281"/>
  <c r="CU281"/>
  <c r="CV281"/>
  <c r="CW281"/>
  <c r="CX281"/>
  <c r="CZ281"/>
  <c r="DA281"/>
  <c r="DB281"/>
  <c r="DC281"/>
  <c r="DD281"/>
  <c r="DE281"/>
  <c r="DF281"/>
  <c r="DG281"/>
  <c r="DH281"/>
  <c r="DI281"/>
  <c r="DJ281"/>
  <c r="DK281"/>
  <c r="A282"/>
  <c r="B282"/>
  <c r="C282"/>
  <c r="D282"/>
  <c r="E282"/>
  <c r="F282"/>
  <c r="G282"/>
  <c r="I282"/>
  <c r="J282"/>
  <c r="K282"/>
  <c r="L282"/>
  <c r="M282"/>
  <c r="N282"/>
  <c r="O282"/>
  <c r="P282"/>
  <c r="R282"/>
  <c r="S282"/>
  <c r="U282"/>
  <c r="V282"/>
  <c r="W282"/>
  <c r="X282"/>
  <c r="Y282"/>
  <c r="AA282"/>
  <c r="AB282"/>
  <c r="AC282"/>
  <c r="AD282"/>
  <c r="AE282"/>
  <c r="AF282"/>
  <c r="AH282"/>
  <c r="AI282"/>
  <c r="AJ282"/>
  <c r="AK282"/>
  <c r="AM282"/>
  <c r="AN282"/>
  <c r="AO282"/>
  <c r="AP282"/>
  <c r="AQ282"/>
  <c r="AR282"/>
  <c r="AS282"/>
  <c r="AT282"/>
  <c r="AU282"/>
  <c r="AV282"/>
  <c r="AW282"/>
  <c r="AX282"/>
  <c r="AY282"/>
  <c r="AZ282"/>
  <c r="BA282"/>
  <c r="BB282"/>
  <c r="BD282"/>
  <c r="BE282"/>
  <c r="BF282"/>
  <c r="BG282"/>
  <c r="BH282"/>
  <c r="BI282"/>
  <c r="BJ282"/>
  <c r="BL282"/>
  <c r="BM282"/>
  <c r="BN282"/>
  <c r="BO282"/>
  <c r="BP282"/>
  <c r="BR282"/>
  <c r="BS282"/>
  <c r="BT282"/>
  <c r="BU282"/>
  <c r="BV282"/>
  <c r="BW282"/>
  <c r="BZ282"/>
  <c r="CA282"/>
  <c r="CB282"/>
  <c r="CC282"/>
  <c r="CD282"/>
  <c r="CE282"/>
  <c r="CF282"/>
  <c r="CG282"/>
  <c r="CH282"/>
  <c r="CI282"/>
  <c r="CJ282"/>
  <c r="CK282"/>
  <c r="CM282"/>
  <c r="CN282"/>
  <c r="CO282"/>
  <c r="CP282"/>
  <c r="CQ282"/>
  <c r="CR282"/>
  <c r="CS282"/>
  <c r="CT282"/>
  <c r="CU282"/>
  <c r="CV282"/>
  <c r="CW282"/>
  <c r="CX282"/>
  <c r="CZ282"/>
  <c r="DA282"/>
  <c r="DB282"/>
  <c r="DC282"/>
  <c r="DD282"/>
  <c r="DE282"/>
  <c r="DF282"/>
  <c r="DG282"/>
  <c r="DH282"/>
  <c r="DI282"/>
  <c r="DJ282"/>
  <c r="DK282"/>
  <c r="A283"/>
  <c r="B283"/>
  <c r="C283"/>
  <c r="D283"/>
  <c r="E283"/>
  <c r="F283"/>
  <c r="G283"/>
  <c r="H283"/>
  <c r="I283"/>
  <c r="J283"/>
  <c r="K283"/>
  <c r="L283"/>
  <c r="M283"/>
  <c r="N283"/>
  <c r="O283"/>
  <c r="P283"/>
  <c r="R283"/>
  <c r="S283"/>
  <c r="T283"/>
  <c r="U283"/>
  <c r="V283"/>
  <c r="W283"/>
  <c r="X283"/>
  <c r="Y283"/>
  <c r="Z283"/>
  <c r="AA283"/>
  <c r="AB283"/>
  <c r="AC283"/>
  <c r="AD283"/>
  <c r="AE283"/>
  <c r="AF283"/>
  <c r="AH283"/>
  <c r="AI283"/>
  <c r="AJ283"/>
  <c r="AK283"/>
  <c r="AM283"/>
  <c r="AN283"/>
  <c r="AO283"/>
  <c r="AP283"/>
  <c r="AQ283"/>
  <c r="AR283"/>
  <c r="AS283"/>
  <c r="AT283"/>
  <c r="AU283"/>
  <c r="AV283"/>
  <c r="AW283"/>
  <c r="AX283"/>
  <c r="AY283"/>
  <c r="AZ283"/>
  <c r="BA283"/>
  <c r="BB283"/>
  <c r="BD283"/>
  <c r="BE283"/>
  <c r="BF283"/>
  <c r="BG283"/>
  <c r="BH283"/>
  <c r="BI283"/>
  <c r="BJ283"/>
  <c r="BL283"/>
  <c r="BM283"/>
  <c r="BN283"/>
  <c r="BO283"/>
  <c r="BP283"/>
  <c r="BR283"/>
  <c r="BS283"/>
  <c r="BT283"/>
  <c r="BU283"/>
  <c r="BV283"/>
  <c r="BW283"/>
  <c r="BY283"/>
  <c r="BZ283"/>
  <c r="CA283"/>
  <c r="CB283"/>
  <c r="CC283"/>
  <c r="CD283"/>
  <c r="CE283"/>
  <c r="CF283"/>
  <c r="CG283"/>
  <c r="CH283"/>
  <c r="CI283"/>
  <c r="CJ283"/>
  <c r="CK283"/>
  <c r="CM283"/>
  <c r="CN283"/>
  <c r="CO283"/>
  <c r="CP283"/>
  <c r="CQ283"/>
  <c r="CR283"/>
  <c r="CS283"/>
  <c r="CT283"/>
  <c r="CU283"/>
  <c r="CV283"/>
  <c r="CW283"/>
  <c r="CX283"/>
  <c r="CZ283"/>
  <c r="DA283"/>
  <c r="DB283"/>
  <c r="DC283"/>
  <c r="DD283"/>
  <c r="DE283"/>
  <c r="DF283"/>
  <c r="DG283"/>
  <c r="DH283"/>
  <c r="DI283"/>
  <c r="DJ283"/>
  <c r="DK283"/>
  <c r="A284"/>
  <c r="B284"/>
  <c r="C284"/>
  <c r="D284"/>
  <c r="E284"/>
  <c r="F284"/>
  <c r="G284"/>
  <c r="H284"/>
  <c r="I284"/>
  <c r="J284"/>
  <c r="K284"/>
  <c r="L284"/>
  <c r="M284"/>
  <c r="N284"/>
  <c r="O284"/>
  <c r="P284"/>
  <c r="R284"/>
  <c r="S284"/>
  <c r="T284"/>
  <c r="U284"/>
  <c r="V284"/>
  <c r="W284"/>
  <c r="X284"/>
  <c r="Y284"/>
  <c r="AA284"/>
  <c r="AB284"/>
  <c r="AC284"/>
  <c r="AD284"/>
  <c r="AE284"/>
  <c r="AF284"/>
  <c r="AH284"/>
  <c r="AI284"/>
  <c r="AK284"/>
  <c r="AM284"/>
  <c r="AN284"/>
  <c r="AO284"/>
  <c r="AP284"/>
  <c r="AQ284"/>
  <c r="AR284"/>
  <c r="AS284"/>
  <c r="AT284"/>
  <c r="AU284"/>
  <c r="AV284"/>
  <c r="AW284"/>
  <c r="AX284"/>
  <c r="AY284"/>
  <c r="AZ284"/>
  <c r="BA284"/>
  <c r="BB284"/>
  <c r="BD284"/>
  <c r="BE284"/>
  <c r="BF284"/>
  <c r="BG284"/>
  <c r="BH284"/>
  <c r="BI284"/>
  <c r="BJ284"/>
  <c r="BL284"/>
  <c r="BM284"/>
  <c r="BN284"/>
  <c r="BO284"/>
  <c r="BP284"/>
  <c r="BR284"/>
  <c r="BS284"/>
  <c r="BT284"/>
  <c r="BU284"/>
  <c r="BV284"/>
  <c r="BW284"/>
  <c r="BZ284"/>
  <c r="CA284"/>
  <c r="CB284"/>
  <c r="CC284"/>
  <c r="CD284"/>
  <c r="CE284"/>
  <c r="CF284"/>
  <c r="CG284"/>
  <c r="CH284"/>
  <c r="CI284"/>
  <c r="CJ284"/>
  <c r="CK284"/>
  <c r="CM284"/>
  <c r="CN284"/>
  <c r="CO284"/>
  <c r="CP284"/>
  <c r="CQ284"/>
  <c r="CR284"/>
  <c r="CS284"/>
  <c r="CT284"/>
  <c r="CU284"/>
  <c r="CV284"/>
  <c r="CW284"/>
  <c r="CX284"/>
  <c r="CZ284"/>
  <c r="DA284"/>
  <c r="DB284"/>
  <c r="DC284"/>
  <c r="DD284"/>
  <c r="DE284"/>
  <c r="DF284"/>
  <c r="DG284"/>
  <c r="DH284"/>
  <c r="DI284"/>
  <c r="DJ284"/>
  <c r="DK284"/>
  <c r="A285"/>
  <c r="B285"/>
  <c r="C285"/>
  <c r="D285"/>
  <c r="E285"/>
  <c r="F285"/>
  <c r="G285"/>
  <c r="H285"/>
  <c r="I285"/>
  <c r="J285"/>
  <c r="K285"/>
  <c r="L285"/>
  <c r="M285"/>
  <c r="N285"/>
  <c r="O285"/>
  <c r="P285"/>
  <c r="R285"/>
  <c r="S285"/>
  <c r="U285"/>
  <c r="V285"/>
  <c r="W285"/>
  <c r="X285"/>
  <c r="Y285"/>
  <c r="AB285"/>
  <c r="AC285"/>
  <c r="AD285"/>
  <c r="AE285"/>
  <c r="AF285"/>
  <c r="AH285"/>
  <c r="AI285"/>
  <c r="AK285"/>
  <c r="AM285"/>
  <c r="AN285"/>
  <c r="AO285"/>
  <c r="AP285"/>
  <c r="AQ285"/>
  <c r="AR285"/>
  <c r="AS285"/>
  <c r="AT285"/>
  <c r="AU285"/>
  <c r="AV285"/>
  <c r="AW285"/>
  <c r="AX285"/>
  <c r="AY285"/>
  <c r="AZ285"/>
  <c r="BA285"/>
  <c r="BB285"/>
  <c r="BD285"/>
  <c r="BE285"/>
  <c r="BF285"/>
  <c r="BG285"/>
  <c r="BH285"/>
  <c r="BI285"/>
  <c r="BJ285"/>
  <c r="BL285"/>
  <c r="BM285"/>
  <c r="BN285"/>
  <c r="BO285"/>
  <c r="BP285"/>
  <c r="BR285"/>
  <c r="BS285"/>
  <c r="BT285"/>
  <c r="BU285"/>
  <c r="BV285"/>
  <c r="BW285"/>
  <c r="BZ285"/>
  <c r="CA285"/>
  <c r="CB285"/>
  <c r="CC285"/>
  <c r="CD285"/>
  <c r="CE285"/>
  <c r="CF285"/>
  <c r="CG285"/>
  <c r="CH285"/>
  <c r="CI285"/>
  <c r="CJ285"/>
  <c r="CK285"/>
  <c r="CM285"/>
  <c r="CN285"/>
  <c r="CO285"/>
  <c r="CP285"/>
  <c r="CQ285"/>
  <c r="CR285"/>
  <c r="CS285"/>
  <c r="CT285"/>
  <c r="CU285"/>
  <c r="CV285"/>
  <c r="CW285"/>
  <c r="CX285"/>
  <c r="CZ285"/>
  <c r="DA285"/>
  <c r="DB285"/>
  <c r="DC285"/>
  <c r="DD285"/>
  <c r="DE285"/>
  <c r="DF285"/>
  <c r="DG285"/>
  <c r="DH285"/>
  <c r="DI285"/>
  <c r="DJ285"/>
  <c r="DK285"/>
  <c r="A286"/>
  <c r="B286"/>
  <c r="C286"/>
  <c r="D286"/>
  <c r="E286"/>
  <c r="F286"/>
  <c r="G286"/>
  <c r="H286"/>
  <c r="I286"/>
  <c r="J286"/>
  <c r="K286"/>
  <c r="L286"/>
  <c r="M286"/>
  <c r="N286"/>
  <c r="O286"/>
  <c r="P286"/>
  <c r="R286"/>
  <c r="S286"/>
  <c r="U286"/>
  <c r="V286"/>
  <c r="W286"/>
  <c r="X286"/>
  <c r="Y286"/>
  <c r="AA286"/>
  <c r="AB286"/>
  <c r="AC286"/>
  <c r="AE286"/>
  <c r="AF286"/>
  <c r="AH286"/>
  <c r="AI286"/>
  <c r="AK286"/>
  <c r="AM286"/>
  <c r="AS286"/>
  <c r="AT286"/>
  <c r="AU286"/>
  <c r="AV286"/>
  <c r="AW286"/>
  <c r="AX286"/>
  <c r="AY286"/>
  <c r="AZ286"/>
  <c r="BA286"/>
  <c r="BB286"/>
  <c r="BD286"/>
  <c r="BE286"/>
  <c r="BF286"/>
  <c r="BG286"/>
  <c r="BH286"/>
  <c r="BI286"/>
  <c r="BJ286"/>
  <c r="BL286"/>
  <c r="BM286"/>
  <c r="BN286"/>
  <c r="BO286"/>
  <c r="BP286"/>
  <c r="BR286"/>
  <c r="BS286"/>
  <c r="BT286"/>
  <c r="BU286"/>
  <c r="BV286"/>
  <c r="BW286"/>
  <c r="BZ286"/>
  <c r="CA286"/>
  <c r="CB286"/>
  <c r="CC286"/>
  <c r="CD286"/>
  <c r="CE286"/>
  <c r="CF286"/>
  <c r="CG286"/>
  <c r="CH286"/>
  <c r="CI286"/>
  <c r="CJ286"/>
  <c r="CK286"/>
  <c r="CM286"/>
  <c r="CN286"/>
  <c r="CO286"/>
  <c r="CP286"/>
  <c r="CQ286"/>
  <c r="CR286"/>
  <c r="CS286"/>
  <c r="CT286"/>
  <c r="CU286"/>
  <c r="CV286"/>
  <c r="CW286"/>
  <c r="CX286"/>
  <c r="CZ286"/>
  <c r="DA286"/>
  <c r="DB286"/>
  <c r="DC286"/>
  <c r="DD286"/>
  <c r="DE286"/>
  <c r="DF286"/>
  <c r="DG286"/>
  <c r="DH286"/>
  <c r="DI286"/>
  <c r="DJ286"/>
  <c r="DK286"/>
  <c r="A287"/>
  <c r="B287"/>
  <c r="C287"/>
  <c r="D287"/>
  <c r="E287"/>
  <c r="F287"/>
  <c r="G287"/>
  <c r="H287"/>
  <c r="I287"/>
  <c r="J287"/>
  <c r="K287"/>
  <c r="L287"/>
  <c r="M287"/>
  <c r="N287"/>
  <c r="O287"/>
  <c r="P287"/>
  <c r="R287"/>
  <c r="S287"/>
  <c r="T287"/>
  <c r="U287"/>
  <c r="V287"/>
  <c r="W287"/>
  <c r="X287"/>
  <c r="Y287"/>
  <c r="AA287"/>
  <c r="AB287"/>
  <c r="AC287"/>
  <c r="AD287"/>
  <c r="AE287"/>
  <c r="AF287"/>
  <c r="AH287"/>
  <c r="AI287"/>
  <c r="AK287"/>
  <c r="AM287"/>
  <c r="AN287"/>
  <c r="AO287"/>
  <c r="AP287"/>
  <c r="AQ287"/>
  <c r="AR287"/>
  <c r="AS287"/>
  <c r="AT287"/>
  <c r="AU287"/>
  <c r="AV287"/>
  <c r="AW287"/>
  <c r="AX287"/>
  <c r="AY287"/>
  <c r="AZ287"/>
  <c r="BA287"/>
  <c r="BB287"/>
  <c r="BD287"/>
  <c r="BE287"/>
  <c r="BF287"/>
  <c r="BG287"/>
  <c r="BH287"/>
  <c r="BI287"/>
  <c r="BJ287"/>
  <c r="BL287"/>
  <c r="BM287"/>
  <c r="BN287"/>
  <c r="BO287"/>
  <c r="BP287"/>
  <c r="BR287"/>
  <c r="BS287"/>
  <c r="BT287"/>
  <c r="BU287"/>
  <c r="BV287"/>
  <c r="BW287"/>
  <c r="BZ287"/>
  <c r="CA287"/>
  <c r="CB287"/>
  <c r="CC287"/>
  <c r="CD287"/>
  <c r="CE287"/>
  <c r="CF287"/>
  <c r="CG287"/>
  <c r="CH287"/>
  <c r="CI287"/>
  <c r="CJ287"/>
  <c r="CK287"/>
  <c r="CM287"/>
  <c r="CN287"/>
  <c r="CO287"/>
  <c r="CP287"/>
  <c r="CQ287"/>
  <c r="CR287"/>
  <c r="CS287"/>
  <c r="CT287"/>
  <c r="CU287"/>
  <c r="CV287"/>
  <c r="CW287"/>
  <c r="CX287"/>
  <c r="CZ287"/>
  <c r="DA287"/>
  <c r="DB287"/>
  <c r="DC287"/>
  <c r="DD287"/>
  <c r="DE287"/>
  <c r="DF287"/>
  <c r="DG287"/>
  <c r="DH287"/>
  <c r="DI287"/>
  <c r="DJ287"/>
  <c r="DK287"/>
  <c r="A288"/>
  <c r="B288"/>
  <c r="C288"/>
  <c r="D288"/>
  <c r="E288"/>
  <c r="F288"/>
  <c r="G288"/>
  <c r="I288"/>
  <c r="J288"/>
  <c r="K288"/>
  <c r="L288"/>
  <c r="M288"/>
  <c r="N288"/>
  <c r="O288"/>
  <c r="P288"/>
  <c r="R288"/>
  <c r="S288"/>
  <c r="U288"/>
  <c r="V288"/>
  <c r="W288"/>
  <c r="X288"/>
  <c r="Y288"/>
  <c r="AB288"/>
  <c r="AC288"/>
  <c r="AD288"/>
  <c r="AE288"/>
  <c r="AF288"/>
  <c r="AH288"/>
  <c r="AI288"/>
  <c r="AK288"/>
  <c r="AM288"/>
  <c r="AN288"/>
  <c r="AO288"/>
  <c r="AP288"/>
  <c r="AQ288"/>
  <c r="AS288"/>
  <c r="AT288"/>
  <c r="AU288"/>
  <c r="AV288"/>
  <c r="AW288"/>
  <c r="AX288"/>
  <c r="AY288"/>
  <c r="AZ288"/>
  <c r="BA288"/>
  <c r="BB288"/>
  <c r="BD288"/>
  <c r="BE288"/>
  <c r="BF288"/>
  <c r="BG288"/>
  <c r="BH288"/>
  <c r="BI288"/>
  <c r="BJ288"/>
  <c r="BK288"/>
  <c r="BL288"/>
  <c r="BM288"/>
  <c r="BN288"/>
  <c r="BO288"/>
  <c r="BP288"/>
  <c r="BR288"/>
  <c r="BS288"/>
  <c r="BT288"/>
  <c r="BU288"/>
  <c r="BV288"/>
  <c r="BW288"/>
  <c r="BX288"/>
  <c r="BZ288"/>
  <c r="CA288"/>
  <c r="CB288"/>
  <c r="CC288"/>
  <c r="CD288"/>
  <c r="CE288"/>
  <c r="CF288"/>
  <c r="CG288"/>
  <c r="CH288"/>
  <c r="CI288"/>
  <c r="CJ288"/>
  <c r="CK288"/>
  <c r="CM288"/>
  <c r="CN288"/>
  <c r="CO288"/>
  <c r="CP288"/>
  <c r="CQ288"/>
  <c r="CR288"/>
  <c r="CS288"/>
  <c r="CT288"/>
  <c r="CU288"/>
  <c r="CV288"/>
  <c r="CW288"/>
  <c r="CX288"/>
  <c r="CZ288"/>
  <c r="DA288"/>
  <c r="DB288"/>
  <c r="DC288"/>
  <c r="DD288"/>
  <c r="DE288"/>
  <c r="DF288"/>
  <c r="DG288"/>
  <c r="DH288"/>
  <c r="DI288"/>
  <c r="DJ288"/>
  <c r="DK288"/>
  <c r="A289"/>
  <c r="B289"/>
  <c r="C289"/>
  <c r="D289"/>
  <c r="E289"/>
  <c r="F289"/>
  <c r="G289"/>
  <c r="H289"/>
  <c r="I289"/>
  <c r="J289"/>
  <c r="K289"/>
  <c r="L289"/>
  <c r="M289"/>
  <c r="N289"/>
  <c r="O289"/>
  <c r="P289"/>
  <c r="R289"/>
  <c r="S289"/>
  <c r="T289"/>
  <c r="U289"/>
  <c r="V289"/>
  <c r="W289"/>
  <c r="X289"/>
  <c r="Y289"/>
  <c r="AA289"/>
  <c r="AB289"/>
  <c r="AC289"/>
  <c r="AD289"/>
  <c r="AE289"/>
  <c r="AF289"/>
  <c r="AH289"/>
  <c r="AI289"/>
  <c r="AK289"/>
  <c r="AM289"/>
  <c r="AN289"/>
  <c r="AO289"/>
  <c r="AP289"/>
  <c r="AQ289"/>
  <c r="AS289"/>
  <c r="AT289"/>
  <c r="AU289"/>
  <c r="AV289"/>
  <c r="AW289"/>
  <c r="AX289"/>
  <c r="AY289"/>
  <c r="AZ289"/>
  <c r="BA289"/>
  <c r="BB289"/>
  <c r="BD289"/>
  <c r="BE289"/>
  <c r="BF289"/>
  <c r="BG289"/>
  <c r="BH289"/>
  <c r="BI289"/>
  <c r="BJ289"/>
  <c r="BK289"/>
  <c r="BL289"/>
  <c r="BM289"/>
  <c r="BN289"/>
  <c r="BO289"/>
  <c r="BP289"/>
  <c r="BR289"/>
  <c r="BS289"/>
  <c r="BT289"/>
  <c r="BU289"/>
  <c r="BV289"/>
  <c r="BW289"/>
  <c r="BZ289"/>
  <c r="CA289"/>
  <c r="CB289"/>
  <c r="CC289"/>
  <c r="CD289"/>
  <c r="CE289"/>
  <c r="CF289"/>
  <c r="CG289"/>
  <c r="CH289"/>
  <c r="CI289"/>
  <c r="CJ289"/>
  <c r="CK289"/>
  <c r="CM289"/>
  <c r="CN289"/>
  <c r="CO289"/>
  <c r="CP289"/>
  <c r="CQ289"/>
  <c r="CR289"/>
  <c r="CS289"/>
  <c r="CT289"/>
  <c r="CU289"/>
  <c r="CV289"/>
  <c r="CW289"/>
  <c r="CX289"/>
  <c r="CZ289"/>
  <c r="DA289"/>
  <c r="DB289"/>
  <c r="DC289"/>
  <c r="DD289"/>
  <c r="DE289"/>
  <c r="DF289"/>
  <c r="DG289"/>
  <c r="DH289"/>
  <c r="DI289"/>
  <c r="DJ289"/>
  <c r="DK289"/>
  <c r="A290"/>
  <c r="B290"/>
  <c r="C290"/>
  <c r="D290"/>
  <c r="E290"/>
  <c r="F290"/>
  <c r="G290"/>
  <c r="H290"/>
  <c r="I290"/>
  <c r="J290"/>
  <c r="K290"/>
  <c r="L290"/>
  <c r="M290"/>
  <c r="N290"/>
  <c r="O290"/>
  <c r="P290"/>
  <c r="R290"/>
  <c r="S290"/>
  <c r="U290"/>
  <c r="V290"/>
  <c r="W290"/>
  <c r="X290"/>
  <c r="Y290"/>
  <c r="AA290"/>
  <c r="AB290"/>
  <c r="AC290"/>
  <c r="AD290"/>
  <c r="AE290"/>
  <c r="AF290"/>
  <c r="AH290"/>
  <c r="AI290"/>
  <c r="AK290"/>
  <c r="AM290"/>
  <c r="AN290"/>
  <c r="AO290"/>
  <c r="AP290"/>
  <c r="AQ290"/>
  <c r="AR290"/>
  <c r="AS290"/>
  <c r="AT290"/>
  <c r="AU290"/>
  <c r="AV290"/>
  <c r="AW290"/>
  <c r="AX290"/>
  <c r="AY290"/>
  <c r="AZ290"/>
  <c r="BA290"/>
  <c r="BB290"/>
  <c r="BD290"/>
  <c r="BE290"/>
  <c r="BF290"/>
  <c r="BG290"/>
  <c r="BH290"/>
  <c r="BI290"/>
  <c r="BJ290"/>
  <c r="BK290"/>
  <c r="BL290"/>
  <c r="BM290"/>
  <c r="BN290"/>
  <c r="BO290"/>
  <c r="BP290"/>
  <c r="BR290"/>
  <c r="BS290"/>
  <c r="BT290"/>
  <c r="BU290"/>
  <c r="BV290"/>
  <c r="BW290"/>
  <c r="BZ290"/>
  <c r="CA290"/>
  <c r="CB290"/>
  <c r="CC290"/>
  <c r="CD290"/>
  <c r="CE290"/>
  <c r="CF290"/>
  <c r="CG290"/>
  <c r="CH290"/>
  <c r="CI290"/>
  <c r="CJ290"/>
  <c r="CK290"/>
  <c r="CM290"/>
  <c r="CN290"/>
  <c r="CO290"/>
  <c r="CP290"/>
  <c r="CQ290"/>
  <c r="CR290"/>
  <c r="CS290"/>
  <c r="CT290"/>
  <c r="CU290"/>
  <c r="CV290"/>
  <c r="CW290"/>
  <c r="CX290"/>
  <c r="CZ290"/>
  <c r="DA290"/>
  <c r="DB290"/>
  <c r="DC290"/>
  <c r="DD290"/>
  <c r="DE290"/>
  <c r="DF290"/>
  <c r="DG290"/>
  <c r="DH290"/>
  <c r="DI290"/>
  <c r="DJ290"/>
  <c r="DK290"/>
  <c r="A291"/>
  <c r="B291"/>
  <c r="C291"/>
  <c r="D291"/>
  <c r="E291"/>
  <c r="F291"/>
  <c r="G291"/>
  <c r="H291"/>
  <c r="I291"/>
  <c r="J291"/>
  <c r="K291"/>
  <c r="L291"/>
  <c r="M291"/>
  <c r="N291"/>
  <c r="O291"/>
  <c r="P291"/>
  <c r="R291"/>
  <c r="S291"/>
  <c r="U291"/>
  <c r="V291"/>
  <c r="W291"/>
  <c r="X291"/>
  <c r="Y291"/>
  <c r="AA291"/>
  <c r="AB291"/>
  <c r="AC291"/>
  <c r="AD291"/>
  <c r="AE291"/>
  <c r="AF291"/>
  <c r="AH291"/>
  <c r="AI291"/>
  <c r="AK291"/>
  <c r="AM291"/>
  <c r="AN291"/>
  <c r="AO291"/>
  <c r="AP291"/>
  <c r="AQ291"/>
  <c r="AR291"/>
  <c r="AS291"/>
  <c r="AT291"/>
  <c r="AU291"/>
  <c r="AV291"/>
  <c r="AW291"/>
  <c r="AX291"/>
  <c r="AY291"/>
  <c r="AZ291"/>
  <c r="BA291"/>
  <c r="BB291"/>
  <c r="BD291"/>
  <c r="BE291"/>
  <c r="BF291"/>
  <c r="BG291"/>
  <c r="BH291"/>
  <c r="BI291"/>
  <c r="BJ291"/>
  <c r="BK291"/>
  <c r="BL291"/>
  <c r="BM291"/>
  <c r="BN291"/>
  <c r="BO291"/>
  <c r="BP291"/>
  <c r="BR291"/>
  <c r="BS291"/>
  <c r="BT291"/>
  <c r="BU291"/>
  <c r="BV291"/>
  <c r="BW291"/>
  <c r="BZ291"/>
  <c r="CA291"/>
  <c r="CB291"/>
  <c r="CC291"/>
  <c r="CD291"/>
  <c r="CE291"/>
  <c r="CF291"/>
  <c r="CG291"/>
  <c r="CH291"/>
  <c r="CI291"/>
  <c r="CJ291"/>
  <c r="CK291"/>
  <c r="CM291"/>
  <c r="CN291"/>
  <c r="CO291"/>
  <c r="CP291"/>
  <c r="CQ291"/>
  <c r="CR291"/>
  <c r="CS291"/>
  <c r="CT291"/>
  <c r="CU291"/>
  <c r="CV291"/>
  <c r="CW291"/>
  <c r="CX291"/>
  <c r="CZ291"/>
  <c r="DA291"/>
  <c r="DB291"/>
  <c r="DC291"/>
  <c r="DD291"/>
  <c r="DE291"/>
  <c r="DF291"/>
  <c r="DG291"/>
  <c r="DH291"/>
  <c r="DI291"/>
  <c r="DJ291"/>
  <c r="DK291"/>
  <c r="A292"/>
  <c r="B292"/>
  <c r="C292"/>
  <c r="D292"/>
  <c r="E292"/>
  <c r="F292"/>
  <c r="G292"/>
  <c r="H292"/>
  <c r="I292"/>
  <c r="J292"/>
  <c r="K292"/>
  <c r="L292"/>
  <c r="M292"/>
  <c r="N292"/>
  <c r="O292"/>
  <c r="P292"/>
  <c r="R292"/>
  <c r="S292"/>
  <c r="U292"/>
  <c r="V292"/>
  <c r="W292"/>
  <c r="X292"/>
  <c r="Y292"/>
  <c r="AA292"/>
  <c r="AB292"/>
  <c r="AC292"/>
  <c r="AD292"/>
  <c r="AE292"/>
  <c r="AF292"/>
  <c r="AH292"/>
  <c r="AI292"/>
  <c r="AK292"/>
  <c r="AM292"/>
  <c r="AN292"/>
  <c r="AO292"/>
  <c r="AP292"/>
  <c r="AQ292"/>
  <c r="AR292"/>
  <c r="AS292"/>
  <c r="AT292"/>
  <c r="AU292"/>
  <c r="AV292"/>
  <c r="AW292"/>
  <c r="AX292"/>
  <c r="AY292"/>
  <c r="AZ292"/>
  <c r="BA292"/>
  <c r="BB292"/>
  <c r="BD292"/>
  <c r="BE292"/>
  <c r="BF292"/>
  <c r="BG292"/>
  <c r="BH292"/>
  <c r="BI292"/>
  <c r="BJ292"/>
  <c r="BK292"/>
  <c r="BL292"/>
  <c r="BM292"/>
  <c r="BN292"/>
  <c r="BO292"/>
  <c r="BP292"/>
  <c r="BR292"/>
  <c r="BS292"/>
  <c r="BT292"/>
  <c r="BU292"/>
  <c r="BV292"/>
  <c r="BW292"/>
  <c r="BZ292"/>
  <c r="CA292"/>
  <c r="CB292"/>
  <c r="CC292"/>
  <c r="CD292"/>
  <c r="CE292"/>
  <c r="CF292"/>
  <c r="CG292"/>
  <c r="CH292"/>
  <c r="CI292"/>
  <c r="CJ292"/>
  <c r="CK292"/>
  <c r="CM292"/>
  <c r="CN292"/>
  <c r="CO292"/>
  <c r="CP292"/>
  <c r="CQ292"/>
  <c r="CR292"/>
  <c r="CS292"/>
  <c r="CT292"/>
  <c r="CU292"/>
  <c r="CV292"/>
  <c r="CW292"/>
  <c r="CX292"/>
  <c r="CY292"/>
  <c r="CZ292"/>
  <c r="DA292"/>
  <c r="DB292"/>
  <c r="DC292"/>
  <c r="DD292"/>
  <c r="DE292"/>
  <c r="DF292"/>
  <c r="DG292"/>
  <c r="DH292"/>
  <c r="DI292"/>
  <c r="DJ292"/>
  <c r="DK292"/>
  <c r="A293"/>
  <c r="B293"/>
  <c r="C293"/>
  <c r="D293"/>
  <c r="E293"/>
  <c r="F293"/>
  <c r="G293"/>
  <c r="H293"/>
  <c r="I293"/>
  <c r="J293"/>
  <c r="K293"/>
  <c r="L293"/>
  <c r="M293"/>
  <c r="N293"/>
  <c r="O293"/>
  <c r="P293"/>
  <c r="R293"/>
  <c r="S293"/>
  <c r="T293"/>
  <c r="U293"/>
  <c r="V293"/>
  <c r="W293"/>
  <c r="X293"/>
  <c r="Y293"/>
  <c r="AA293"/>
  <c r="AB293"/>
  <c r="AC293"/>
  <c r="AD293"/>
  <c r="AE293"/>
  <c r="AF293"/>
  <c r="AH293"/>
  <c r="AI293"/>
  <c r="AK293"/>
  <c r="AM293"/>
  <c r="AN293"/>
  <c r="AO293"/>
  <c r="AP293"/>
  <c r="AQ293"/>
  <c r="AR293"/>
  <c r="AS293"/>
  <c r="AT293"/>
  <c r="AU293"/>
  <c r="AV293"/>
  <c r="AW293"/>
  <c r="AX293"/>
  <c r="AY293"/>
  <c r="AZ293"/>
  <c r="BA293"/>
  <c r="BB293"/>
  <c r="BD293"/>
  <c r="BE293"/>
  <c r="BF293"/>
  <c r="BG293"/>
  <c r="BH293"/>
  <c r="BI293"/>
  <c r="BJ293"/>
  <c r="BK293"/>
  <c r="BL293"/>
  <c r="BM293"/>
  <c r="BN293"/>
  <c r="BO293"/>
  <c r="BP293"/>
  <c r="BR293"/>
  <c r="BS293"/>
  <c r="BT293"/>
  <c r="BU293"/>
  <c r="BV293"/>
  <c r="BW293"/>
  <c r="BZ293"/>
  <c r="CA293"/>
  <c r="CB293"/>
  <c r="CC293"/>
  <c r="CD293"/>
  <c r="CE293"/>
  <c r="CF293"/>
  <c r="CG293"/>
  <c r="CH293"/>
  <c r="CI293"/>
  <c r="CJ293"/>
  <c r="CK293"/>
  <c r="CM293"/>
  <c r="CN293"/>
  <c r="CO293"/>
  <c r="CP293"/>
  <c r="CQ293"/>
  <c r="CR293"/>
  <c r="CS293"/>
  <c r="CT293"/>
  <c r="CU293"/>
  <c r="CV293"/>
  <c r="CW293"/>
  <c r="CX293"/>
  <c r="CY293"/>
  <c r="CZ293"/>
  <c r="DA293"/>
  <c r="DB293"/>
  <c r="DC293"/>
  <c r="DD293"/>
  <c r="DE293"/>
  <c r="DF293"/>
  <c r="DG293"/>
  <c r="DH293"/>
  <c r="DI293"/>
  <c r="DJ293"/>
  <c r="DK293"/>
  <c r="A294"/>
  <c r="B294"/>
  <c r="C294"/>
  <c r="D294"/>
  <c r="E294"/>
  <c r="F294"/>
  <c r="G294"/>
  <c r="H294"/>
  <c r="I294"/>
  <c r="J294"/>
  <c r="K294"/>
  <c r="L294"/>
  <c r="M294"/>
  <c r="N294"/>
  <c r="O294"/>
  <c r="P294"/>
  <c r="R294"/>
  <c r="S294"/>
  <c r="U294"/>
  <c r="V294"/>
  <c r="W294"/>
  <c r="X294"/>
  <c r="Y294"/>
  <c r="AA294"/>
  <c r="AB294"/>
  <c r="AC294"/>
  <c r="AD294"/>
  <c r="AE294"/>
  <c r="AF294"/>
  <c r="AH294"/>
  <c r="AI294"/>
  <c r="AK294"/>
  <c r="AM294"/>
  <c r="AN294"/>
  <c r="AO294"/>
  <c r="AP294"/>
  <c r="AQ294"/>
  <c r="AR294"/>
  <c r="AS294"/>
  <c r="AT294"/>
  <c r="AU294"/>
  <c r="AV294"/>
  <c r="AW294"/>
  <c r="AX294"/>
  <c r="AY294"/>
  <c r="AZ294"/>
  <c r="BA294"/>
  <c r="BB294"/>
  <c r="BD294"/>
  <c r="BE294"/>
  <c r="BF294"/>
  <c r="BG294"/>
  <c r="BH294"/>
  <c r="BI294"/>
  <c r="BJ294"/>
  <c r="BK294"/>
  <c r="BL294"/>
  <c r="BM294"/>
  <c r="BN294"/>
  <c r="BO294"/>
  <c r="BP294"/>
  <c r="BR294"/>
  <c r="BS294"/>
  <c r="BT294"/>
  <c r="BU294"/>
  <c r="BV294"/>
  <c r="BW294"/>
  <c r="BZ294"/>
  <c r="CA294"/>
  <c r="CB294"/>
  <c r="CC294"/>
  <c r="CD294"/>
  <c r="CE294"/>
  <c r="CF294"/>
  <c r="CG294"/>
  <c r="CH294"/>
  <c r="CI294"/>
  <c r="CJ294"/>
  <c r="CK294"/>
  <c r="CM294"/>
  <c r="CN294"/>
  <c r="CO294"/>
  <c r="CP294"/>
  <c r="CQ294"/>
  <c r="CR294"/>
  <c r="CS294"/>
  <c r="CT294"/>
  <c r="CU294"/>
  <c r="CV294"/>
  <c r="CW294"/>
  <c r="CX294"/>
  <c r="CZ294"/>
  <c r="DA294"/>
  <c r="DB294"/>
  <c r="DC294"/>
  <c r="DD294"/>
  <c r="DE294"/>
  <c r="DF294"/>
  <c r="DG294"/>
  <c r="DH294"/>
  <c r="DI294"/>
  <c r="DJ294"/>
  <c r="DK294"/>
  <c r="A295"/>
  <c r="B295"/>
  <c r="C295"/>
  <c r="D295"/>
  <c r="E295"/>
  <c r="F295"/>
  <c r="G295"/>
  <c r="H295"/>
  <c r="I295"/>
  <c r="J295"/>
  <c r="K295"/>
  <c r="L295"/>
  <c r="M295"/>
  <c r="N295"/>
  <c r="O295"/>
  <c r="P295"/>
  <c r="R295"/>
  <c r="S295"/>
  <c r="U295"/>
  <c r="V295"/>
  <c r="W295"/>
  <c r="X295"/>
  <c r="Y295"/>
  <c r="AA295"/>
  <c r="AB295"/>
  <c r="AC295"/>
  <c r="AD295"/>
  <c r="AE295"/>
  <c r="AF295"/>
  <c r="AH295"/>
  <c r="AI295"/>
  <c r="AK295"/>
  <c r="AM295"/>
  <c r="AN295"/>
  <c r="AO295"/>
  <c r="AP295"/>
  <c r="AQ295"/>
  <c r="AR295"/>
  <c r="AS295"/>
  <c r="AT295"/>
  <c r="AU295"/>
  <c r="AV295"/>
  <c r="AW295"/>
  <c r="AX295"/>
  <c r="AY295"/>
  <c r="AZ295"/>
  <c r="BA295"/>
  <c r="BB295"/>
  <c r="BD295"/>
  <c r="BE295"/>
  <c r="BF295"/>
  <c r="BG295"/>
  <c r="BH295"/>
  <c r="BI295"/>
  <c r="BJ295"/>
  <c r="BK295"/>
  <c r="BL295"/>
  <c r="BM295"/>
  <c r="BN295"/>
  <c r="BO295"/>
  <c r="BP295"/>
  <c r="BR295"/>
  <c r="BS295"/>
  <c r="BT295"/>
  <c r="BU295"/>
  <c r="BV295"/>
  <c r="BW295"/>
  <c r="BZ295"/>
  <c r="CA295"/>
  <c r="CB295"/>
  <c r="CC295"/>
  <c r="CD295"/>
  <c r="CE295"/>
  <c r="CF295"/>
  <c r="CG295"/>
  <c r="CH295"/>
  <c r="CI295"/>
  <c r="CJ295"/>
  <c r="CK295"/>
  <c r="CM295"/>
  <c r="CN295"/>
  <c r="CO295"/>
  <c r="CP295"/>
  <c r="CQ295"/>
  <c r="CR295"/>
  <c r="CS295"/>
  <c r="CT295"/>
  <c r="CU295"/>
  <c r="CV295"/>
  <c r="CW295"/>
  <c r="CX295"/>
  <c r="CZ295"/>
  <c r="DA295"/>
  <c r="DB295"/>
  <c r="DC295"/>
  <c r="DD295"/>
  <c r="DE295"/>
  <c r="DF295"/>
  <c r="DG295"/>
  <c r="DH295"/>
  <c r="DI295"/>
  <c r="DJ295"/>
  <c r="DK295"/>
  <c r="A296"/>
  <c r="B296"/>
  <c r="C296"/>
  <c r="D296"/>
  <c r="E296"/>
  <c r="F296"/>
  <c r="G296"/>
  <c r="H296"/>
  <c r="I296"/>
  <c r="J296"/>
  <c r="K296"/>
  <c r="L296"/>
  <c r="M296"/>
  <c r="N296"/>
  <c r="O296"/>
  <c r="P296"/>
  <c r="R296"/>
  <c r="S296"/>
  <c r="U296"/>
  <c r="V296"/>
  <c r="W296"/>
  <c r="X296"/>
  <c r="Y296"/>
  <c r="AA296"/>
  <c r="AB296"/>
  <c r="AC296"/>
  <c r="AD296"/>
  <c r="AE296"/>
  <c r="AF296"/>
  <c r="AH296"/>
  <c r="AI296"/>
  <c r="AK296"/>
  <c r="AM296"/>
  <c r="AN296"/>
  <c r="AO296"/>
  <c r="AP296"/>
  <c r="AQ296"/>
  <c r="AR296"/>
  <c r="AS296"/>
  <c r="AT296"/>
  <c r="AU296"/>
  <c r="AV296"/>
  <c r="AW296"/>
  <c r="AX296"/>
  <c r="AY296"/>
  <c r="AZ296"/>
  <c r="BA296"/>
  <c r="BB296"/>
  <c r="BD296"/>
  <c r="BE296"/>
  <c r="BF296"/>
  <c r="BG296"/>
  <c r="BH296"/>
  <c r="BI296"/>
  <c r="BJ296"/>
  <c r="BK296"/>
  <c r="BL296"/>
  <c r="BM296"/>
  <c r="BN296"/>
  <c r="BO296"/>
  <c r="BP296"/>
  <c r="BR296"/>
  <c r="BS296"/>
  <c r="BT296"/>
  <c r="BU296"/>
  <c r="BV296"/>
  <c r="BW296"/>
  <c r="BZ296"/>
  <c r="CA296"/>
  <c r="CB296"/>
  <c r="CC296"/>
  <c r="CD296"/>
  <c r="CE296"/>
  <c r="CF296"/>
  <c r="CG296"/>
  <c r="CH296"/>
  <c r="CI296"/>
  <c r="CJ296"/>
  <c r="CK296"/>
  <c r="CM296"/>
  <c r="CN296"/>
  <c r="CO296"/>
  <c r="CP296"/>
  <c r="CQ296"/>
  <c r="CR296"/>
  <c r="CS296"/>
  <c r="CT296"/>
  <c r="CU296"/>
  <c r="CV296"/>
  <c r="CW296"/>
  <c r="CX296"/>
  <c r="CZ296"/>
  <c r="DA296"/>
  <c r="DB296"/>
  <c r="DC296"/>
  <c r="DD296"/>
  <c r="DE296"/>
  <c r="DF296"/>
  <c r="DG296"/>
  <c r="DH296"/>
  <c r="DI296"/>
  <c r="DJ296"/>
  <c r="DK296"/>
  <c r="A297"/>
  <c r="B297"/>
  <c r="C297"/>
  <c r="D297"/>
  <c r="E297"/>
  <c r="F297"/>
  <c r="G297"/>
  <c r="H297"/>
  <c r="I297"/>
  <c r="J297"/>
  <c r="K297"/>
  <c r="L297"/>
  <c r="M297"/>
  <c r="N297"/>
  <c r="O297"/>
  <c r="P297"/>
  <c r="Q297"/>
  <c r="R297"/>
  <c r="S297"/>
  <c r="U297"/>
  <c r="V297"/>
  <c r="W297"/>
  <c r="X297"/>
  <c r="Y297"/>
  <c r="AA297"/>
  <c r="AB297"/>
  <c r="AC297"/>
  <c r="AD297"/>
  <c r="AE297"/>
  <c r="AF297"/>
  <c r="AH297"/>
  <c r="AI297"/>
  <c r="AK297"/>
  <c r="AM297"/>
  <c r="AN297"/>
  <c r="AO297"/>
  <c r="AP297"/>
  <c r="AQ297"/>
  <c r="AR297"/>
  <c r="AS297"/>
  <c r="AT297"/>
  <c r="AU297"/>
  <c r="AV297"/>
  <c r="AW297"/>
  <c r="AX297"/>
  <c r="AY297"/>
  <c r="AZ297"/>
  <c r="BA297"/>
  <c r="BB297"/>
  <c r="BD297"/>
  <c r="BE297"/>
  <c r="BF297"/>
  <c r="BG297"/>
  <c r="BH297"/>
  <c r="BI297"/>
  <c r="BJ297"/>
  <c r="BK297"/>
  <c r="BL297"/>
  <c r="BM297"/>
  <c r="BN297"/>
  <c r="BO297"/>
  <c r="BP297"/>
  <c r="BR297"/>
  <c r="BS297"/>
  <c r="BT297"/>
  <c r="BU297"/>
  <c r="BV297"/>
  <c r="BW297"/>
  <c r="BZ297"/>
  <c r="CA297"/>
  <c r="CB297"/>
  <c r="CC297"/>
  <c r="CD297"/>
  <c r="CE297"/>
  <c r="CF297"/>
  <c r="CG297"/>
  <c r="CH297"/>
  <c r="CI297"/>
  <c r="CJ297"/>
  <c r="CK297"/>
  <c r="CM297"/>
  <c r="CN297"/>
  <c r="CO297"/>
  <c r="CP297"/>
  <c r="CQ297"/>
  <c r="CR297"/>
  <c r="CS297"/>
  <c r="CT297"/>
  <c r="CU297"/>
  <c r="CV297"/>
  <c r="CW297"/>
  <c r="CX297"/>
  <c r="CZ297"/>
  <c r="DA297"/>
  <c r="DB297"/>
  <c r="DC297"/>
  <c r="DD297"/>
  <c r="DE297"/>
  <c r="DF297"/>
  <c r="DG297"/>
  <c r="DH297"/>
  <c r="DI297"/>
  <c r="DJ297"/>
  <c r="DK297"/>
  <c r="A298"/>
  <c r="B298"/>
  <c r="C298"/>
  <c r="D298"/>
  <c r="E298"/>
  <c r="F298"/>
  <c r="G298"/>
  <c r="H298"/>
  <c r="I298"/>
  <c r="J298"/>
  <c r="K298"/>
  <c r="L298"/>
  <c r="M298"/>
  <c r="N298"/>
  <c r="O298"/>
  <c r="P298"/>
  <c r="R298"/>
  <c r="S298"/>
  <c r="U298"/>
  <c r="V298"/>
  <c r="W298"/>
  <c r="X298"/>
  <c r="Y298"/>
  <c r="AA298"/>
  <c r="AB298"/>
  <c r="AC298"/>
  <c r="AD298"/>
  <c r="AE298"/>
  <c r="AF298"/>
  <c r="AH298"/>
  <c r="AI298"/>
  <c r="AK298"/>
  <c r="AM298"/>
  <c r="AN298"/>
  <c r="AO298"/>
  <c r="AP298"/>
  <c r="AQ298"/>
  <c r="AS298"/>
  <c r="AT298"/>
  <c r="AU298"/>
  <c r="AV298"/>
  <c r="AW298"/>
  <c r="AX298"/>
  <c r="AY298"/>
  <c r="AZ298"/>
  <c r="BA298"/>
  <c r="BB298"/>
  <c r="BD298"/>
  <c r="BE298"/>
  <c r="BF298"/>
  <c r="BG298"/>
  <c r="BH298"/>
  <c r="BI298"/>
  <c r="BJ298"/>
  <c r="BK298"/>
  <c r="BL298"/>
  <c r="BM298"/>
  <c r="BN298"/>
  <c r="BO298"/>
  <c r="BP298"/>
  <c r="BR298"/>
  <c r="BS298"/>
  <c r="BT298"/>
  <c r="BU298"/>
  <c r="BV298"/>
  <c r="BW298"/>
  <c r="BZ298"/>
  <c r="CA298"/>
  <c r="CB298"/>
  <c r="CC298"/>
  <c r="CD298"/>
  <c r="CE298"/>
  <c r="CF298"/>
  <c r="CG298"/>
  <c r="CH298"/>
  <c r="CI298"/>
  <c r="CJ298"/>
  <c r="CK298"/>
  <c r="CM298"/>
  <c r="CN298"/>
  <c r="CO298"/>
  <c r="CP298"/>
  <c r="CQ298"/>
  <c r="CR298"/>
  <c r="CS298"/>
  <c r="CT298"/>
  <c r="CU298"/>
  <c r="CV298"/>
  <c r="CW298"/>
  <c r="CX298"/>
  <c r="CZ298"/>
  <c r="DA298"/>
  <c r="DB298"/>
  <c r="DC298"/>
  <c r="DD298"/>
  <c r="DE298"/>
  <c r="DF298"/>
  <c r="DG298"/>
  <c r="DH298"/>
  <c r="DI298"/>
  <c r="DJ298"/>
  <c r="DK298"/>
  <c r="A299"/>
  <c r="B299"/>
  <c r="C299"/>
  <c r="D299"/>
  <c r="E299"/>
  <c r="F299"/>
  <c r="G299"/>
  <c r="H299"/>
  <c r="I299"/>
  <c r="J299"/>
  <c r="K299"/>
  <c r="L299"/>
  <c r="M299"/>
  <c r="N299"/>
  <c r="O299"/>
  <c r="P299"/>
  <c r="R299"/>
  <c r="S299"/>
  <c r="U299"/>
  <c r="V299"/>
  <c r="W299"/>
  <c r="X299"/>
  <c r="Y299"/>
  <c r="AA299"/>
  <c r="AB299"/>
  <c r="AC299"/>
  <c r="AD299"/>
  <c r="AE299"/>
  <c r="AF299"/>
  <c r="AH299"/>
  <c r="AI299"/>
  <c r="AK299"/>
  <c r="AM299"/>
  <c r="AN299"/>
  <c r="AO299"/>
  <c r="AP299"/>
  <c r="AQ299"/>
  <c r="AR299"/>
  <c r="AS299"/>
  <c r="AT299"/>
  <c r="AU299"/>
  <c r="AV299"/>
  <c r="AW299"/>
  <c r="AX299"/>
  <c r="AY299"/>
  <c r="AZ299"/>
  <c r="BA299"/>
  <c r="BB299"/>
  <c r="BD299"/>
  <c r="BE299"/>
  <c r="BF299"/>
  <c r="BG299"/>
  <c r="BH299"/>
  <c r="BI299"/>
  <c r="BJ299"/>
  <c r="BK299"/>
  <c r="BL299"/>
  <c r="BM299"/>
  <c r="BN299"/>
  <c r="BO299"/>
  <c r="BP299"/>
  <c r="BR299"/>
  <c r="BS299"/>
  <c r="BT299"/>
  <c r="BU299"/>
  <c r="BV299"/>
  <c r="BW299"/>
  <c r="BZ299"/>
  <c r="CA299"/>
  <c r="CB299"/>
  <c r="CC299"/>
  <c r="CD299"/>
  <c r="CE299"/>
  <c r="CF299"/>
  <c r="CG299"/>
  <c r="CH299"/>
  <c r="CI299"/>
  <c r="CJ299"/>
  <c r="CK299"/>
  <c r="CM299"/>
  <c r="CN299"/>
  <c r="CO299"/>
  <c r="CP299"/>
  <c r="CQ299"/>
  <c r="CR299"/>
  <c r="CS299"/>
  <c r="CT299"/>
  <c r="CU299"/>
  <c r="CV299"/>
  <c r="CW299"/>
  <c r="CX299"/>
  <c r="CZ299"/>
  <c r="DA299"/>
  <c r="DB299"/>
  <c r="DC299"/>
  <c r="DD299"/>
  <c r="DE299"/>
  <c r="DF299"/>
  <c r="DG299"/>
  <c r="DH299"/>
  <c r="DI299"/>
  <c r="DJ299"/>
  <c r="DK299"/>
  <c r="A300"/>
  <c r="B300"/>
  <c r="C300"/>
  <c r="D300"/>
  <c r="E300"/>
  <c r="F300"/>
  <c r="G300"/>
  <c r="H300"/>
  <c r="I300"/>
  <c r="J300"/>
  <c r="K300"/>
  <c r="L300"/>
  <c r="M300"/>
  <c r="N300"/>
  <c r="O300"/>
  <c r="P300"/>
  <c r="R300"/>
  <c r="S300"/>
  <c r="U300"/>
  <c r="V300"/>
  <c r="W300"/>
  <c r="X300"/>
  <c r="Y300"/>
  <c r="AA300"/>
  <c r="AB300"/>
  <c r="AC300"/>
  <c r="AD300"/>
  <c r="AE300"/>
  <c r="AF300"/>
  <c r="AH300"/>
  <c r="AI300"/>
  <c r="AK300"/>
  <c r="AM300"/>
  <c r="AN300"/>
  <c r="AO300"/>
  <c r="AP300"/>
  <c r="AQ300"/>
  <c r="AR300"/>
  <c r="AS300"/>
  <c r="AT300"/>
  <c r="AU300"/>
  <c r="AV300"/>
  <c r="AW300"/>
  <c r="AX300"/>
  <c r="AY300"/>
  <c r="AZ300"/>
  <c r="BA300"/>
  <c r="BB300"/>
  <c r="BD300"/>
  <c r="BE300"/>
  <c r="BF300"/>
  <c r="BG300"/>
  <c r="BH300"/>
  <c r="BI300"/>
  <c r="BJ300"/>
  <c r="BK300"/>
  <c r="BL300"/>
  <c r="BM300"/>
  <c r="BN300"/>
  <c r="BO300"/>
  <c r="BP300"/>
  <c r="BR300"/>
  <c r="BS300"/>
  <c r="BT300"/>
  <c r="BU300"/>
  <c r="BV300"/>
  <c r="BW300"/>
  <c r="BZ300"/>
  <c r="CA300"/>
  <c r="CB300"/>
  <c r="CC300"/>
  <c r="CD300"/>
  <c r="CE300"/>
  <c r="CF300"/>
  <c r="CG300"/>
  <c r="CH300"/>
  <c r="CI300"/>
  <c r="CJ300"/>
  <c r="CK300"/>
  <c r="CM300"/>
  <c r="CN300"/>
  <c r="CO300"/>
  <c r="CP300"/>
  <c r="CQ300"/>
  <c r="CR300"/>
  <c r="CS300"/>
  <c r="CT300"/>
  <c r="CU300"/>
  <c r="CV300"/>
  <c r="CW300"/>
  <c r="CX300"/>
  <c r="CZ300"/>
  <c r="DA300"/>
  <c r="DB300"/>
  <c r="DC300"/>
  <c r="DD300"/>
  <c r="DE300"/>
  <c r="DF300"/>
  <c r="DG300"/>
  <c r="DH300"/>
  <c r="DI300"/>
  <c r="DJ300"/>
  <c r="DK300"/>
  <c r="A301"/>
  <c r="B301"/>
  <c r="C301"/>
  <c r="D301"/>
  <c r="E301"/>
  <c r="F301"/>
  <c r="G301"/>
  <c r="H301"/>
  <c r="I301"/>
  <c r="J301"/>
  <c r="K301"/>
  <c r="L301"/>
  <c r="M301"/>
  <c r="N301"/>
  <c r="O301"/>
  <c r="P301"/>
  <c r="Q301"/>
  <c r="R301"/>
  <c r="S301"/>
  <c r="U301"/>
  <c r="V301"/>
  <c r="W301"/>
  <c r="X301"/>
  <c r="Y301"/>
  <c r="AA301"/>
  <c r="AB301"/>
  <c r="AC301"/>
  <c r="AD301"/>
  <c r="AE301"/>
  <c r="AF301"/>
  <c r="AH301"/>
  <c r="AI301"/>
  <c r="AK301"/>
  <c r="AM301"/>
  <c r="AN301"/>
  <c r="AO301"/>
  <c r="AP301"/>
  <c r="AQ301"/>
  <c r="AR301"/>
  <c r="AS301"/>
  <c r="AT301"/>
  <c r="AU301"/>
  <c r="AV301"/>
  <c r="AW301"/>
  <c r="AX301"/>
  <c r="AY301"/>
  <c r="AZ301"/>
  <c r="BA301"/>
  <c r="BB301"/>
  <c r="BD301"/>
  <c r="BE301"/>
  <c r="BF301"/>
  <c r="BG301"/>
  <c r="BH301"/>
  <c r="BI301"/>
  <c r="BJ301"/>
  <c r="BL301"/>
  <c r="BM301"/>
  <c r="BN301"/>
  <c r="BO301"/>
  <c r="BP301"/>
  <c r="BR301"/>
  <c r="BS301"/>
  <c r="BT301"/>
  <c r="BU301"/>
  <c r="BV301"/>
  <c r="BW301"/>
  <c r="BZ301"/>
  <c r="CA301"/>
  <c r="CB301"/>
  <c r="CC301"/>
  <c r="CD301"/>
  <c r="CE301"/>
  <c r="CF301"/>
  <c r="CG301"/>
  <c r="CH301"/>
  <c r="CI301"/>
  <c r="CJ301"/>
  <c r="CK301"/>
  <c r="CM301"/>
  <c r="CN301"/>
  <c r="CO301"/>
  <c r="CP301"/>
  <c r="CQ301"/>
  <c r="CR301"/>
  <c r="CS301"/>
  <c r="CT301"/>
  <c r="CU301"/>
  <c r="CV301"/>
  <c r="CW301"/>
  <c r="CX301"/>
  <c r="CZ301"/>
  <c r="DA301"/>
  <c r="DB301"/>
  <c r="DC301"/>
  <c r="DD301"/>
  <c r="DE301"/>
  <c r="DF301"/>
  <c r="DG301"/>
  <c r="DH301"/>
  <c r="DI301"/>
  <c r="DJ301"/>
  <c r="DK301"/>
  <c r="A302"/>
  <c r="B302"/>
  <c r="C302"/>
  <c r="D302"/>
  <c r="E302"/>
  <c r="F302"/>
  <c r="G302"/>
  <c r="H302"/>
  <c r="I302"/>
  <c r="J302"/>
  <c r="K302"/>
  <c r="L302"/>
  <c r="M302"/>
  <c r="N302"/>
  <c r="O302"/>
  <c r="P302"/>
  <c r="R302"/>
  <c r="S302"/>
  <c r="U302"/>
  <c r="V302"/>
  <c r="W302"/>
  <c r="X302"/>
  <c r="Y302"/>
  <c r="AA302"/>
  <c r="AB302"/>
  <c r="AC302"/>
  <c r="AD302"/>
  <c r="AE302"/>
  <c r="AF302"/>
  <c r="AH302"/>
  <c r="AI302"/>
  <c r="AK302"/>
  <c r="AM302"/>
  <c r="AN302"/>
  <c r="AO302"/>
  <c r="AP302"/>
  <c r="AQ302"/>
  <c r="AR302"/>
  <c r="AS302"/>
  <c r="AT302"/>
  <c r="AU302"/>
  <c r="AV302"/>
  <c r="AW302"/>
  <c r="AX302"/>
  <c r="AY302"/>
  <c r="AZ302"/>
  <c r="BA302"/>
  <c r="BB302"/>
  <c r="BD302"/>
  <c r="BE302"/>
  <c r="BF302"/>
  <c r="BG302"/>
  <c r="BH302"/>
  <c r="BI302"/>
  <c r="BJ302"/>
  <c r="BL302"/>
  <c r="BM302"/>
  <c r="BN302"/>
  <c r="BO302"/>
  <c r="BP302"/>
  <c r="BR302"/>
  <c r="BS302"/>
  <c r="BT302"/>
  <c r="BU302"/>
  <c r="BV302"/>
  <c r="BW302"/>
  <c r="BZ302"/>
  <c r="CA302"/>
  <c r="CB302"/>
  <c r="CC302"/>
  <c r="CD302"/>
  <c r="CE302"/>
  <c r="CF302"/>
  <c r="CG302"/>
  <c r="CH302"/>
  <c r="CI302"/>
  <c r="CJ302"/>
  <c r="CK302"/>
  <c r="CM302"/>
  <c r="CN302"/>
  <c r="CO302"/>
  <c r="CP302"/>
  <c r="CQ302"/>
  <c r="CR302"/>
  <c r="CS302"/>
  <c r="CT302"/>
  <c r="CU302"/>
  <c r="CV302"/>
  <c r="CW302"/>
  <c r="CX302"/>
  <c r="CY302"/>
  <c r="CZ302"/>
  <c r="DA302"/>
  <c r="DB302"/>
  <c r="DC302"/>
  <c r="DD302"/>
  <c r="DE302"/>
  <c r="DF302"/>
  <c r="DG302"/>
  <c r="DH302"/>
  <c r="DI302"/>
  <c r="DJ302"/>
  <c r="DK302"/>
  <c r="A303"/>
  <c r="B303"/>
  <c r="C303"/>
  <c r="D303"/>
  <c r="E303"/>
  <c r="F303"/>
  <c r="G303"/>
  <c r="H303"/>
  <c r="I303"/>
  <c r="J303"/>
  <c r="K303"/>
  <c r="L303"/>
  <c r="M303"/>
  <c r="N303"/>
  <c r="O303"/>
  <c r="P303"/>
  <c r="R303"/>
  <c r="S303"/>
  <c r="U303"/>
  <c r="V303"/>
  <c r="W303"/>
  <c r="X303"/>
  <c r="Y303"/>
  <c r="AA303"/>
  <c r="AB303"/>
  <c r="AC303"/>
  <c r="AD303"/>
  <c r="AE303"/>
  <c r="AF303"/>
  <c r="AH303"/>
  <c r="AI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A304"/>
  <c r="B304"/>
  <c r="C304"/>
  <c r="D304"/>
  <c r="E304"/>
  <c r="F304"/>
  <c r="G304"/>
  <c r="H304"/>
  <c r="I304"/>
  <c r="J304"/>
  <c r="K304"/>
  <c r="L304"/>
  <c r="M304"/>
  <c r="N304"/>
  <c r="O304"/>
  <c r="P304"/>
  <c r="R304"/>
  <c r="S304"/>
  <c r="U304"/>
  <c r="V304"/>
  <c r="W304"/>
  <c r="X304"/>
  <c r="Y304"/>
  <c r="AA304"/>
  <c r="AB304"/>
  <c r="AC304"/>
  <c r="AD304"/>
  <c r="AE304"/>
  <c r="AF304"/>
  <c r="AH304"/>
  <c r="AI304"/>
  <c r="AK304"/>
  <c r="AM304"/>
  <c r="AN304"/>
  <c r="AO304"/>
  <c r="AP304"/>
  <c r="AQ304"/>
  <c r="AR304"/>
  <c r="AS304"/>
  <c r="AT304"/>
  <c r="AU304"/>
  <c r="AV304"/>
  <c r="AW304"/>
  <c r="AX304"/>
  <c r="AY304"/>
  <c r="AZ304"/>
  <c r="BA304"/>
  <c r="BB304"/>
  <c r="BD304"/>
  <c r="BE304"/>
  <c r="BF304"/>
  <c r="BG304"/>
  <c r="BH304"/>
  <c r="BI304"/>
  <c r="BJ304"/>
  <c r="BK304"/>
  <c r="BL304"/>
  <c r="BM304"/>
  <c r="BN304"/>
  <c r="BO304"/>
  <c r="BP304"/>
  <c r="BR304"/>
  <c r="BS304"/>
  <c r="BT304"/>
  <c r="BU304"/>
  <c r="BV304"/>
  <c r="BW304"/>
  <c r="BZ304"/>
  <c r="CA304"/>
  <c r="CB304"/>
  <c r="CC304"/>
  <c r="CD304"/>
  <c r="CE304"/>
  <c r="CF304"/>
  <c r="CG304"/>
  <c r="CH304"/>
  <c r="CI304"/>
  <c r="CJ304"/>
  <c r="CK304"/>
  <c r="CM304"/>
  <c r="CN304"/>
  <c r="CO304"/>
  <c r="CP304"/>
  <c r="CQ304"/>
  <c r="CR304"/>
  <c r="CS304"/>
  <c r="CT304"/>
  <c r="CU304"/>
  <c r="CV304"/>
  <c r="CW304"/>
  <c r="CX304"/>
  <c r="CZ304"/>
  <c r="DA304"/>
  <c r="DB304"/>
  <c r="DC304"/>
  <c r="DD304"/>
  <c r="DE304"/>
  <c r="DF304"/>
  <c r="DG304"/>
  <c r="DH304"/>
  <c r="DI304"/>
  <c r="DJ304"/>
  <c r="DK304"/>
  <c r="A305"/>
  <c r="B305"/>
  <c r="C305"/>
  <c r="D305"/>
  <c r="E305"/>
  <c r="F305"/>
  <c r="G305"/>
  <c r="H305"/>
  <c r="I305"/>
  <c r="J305"/>
  <c r="K305"/>
  <c r="L305"/>
  <c r="M305"/>
  <c r="N305"/>
  <c r="O305"/>
  <c r="P305"/>
  <c r="R305"/>
  <c r="S305"/>
  <c r="U305"/>
  <c r="V305"/>
  <c r="W305"/>
  <c r="X305"/>
  <c r="Y305"/>
  <c r="AA305"/>
  <c r="AB305"/>
  <c r="AC305"/>
  <c r="AD305"/>
  <c r="AE305"/>
  <c r="AF305"/>
  <c r="AH305"/>
  <c r="AI305"/>
  <c r="AK305"/>
  <c r="AM305"/>
  <c r="AN305"/>
  <c r="AO305"/>
  <c r="AP305"/>
  <c r="AQ305"/>
  <c r="AR305"/>
  <c r="AS305"/>
  <c r="AT305"/>
  <c r="AU305"/>
  <c r="AV305"/>
  <c r="AW305"/>
  <c r="AX305"/>
  <c r="AY305"/>
  <c r="AZ305"/>
  <c r="BA305"/>
  <c r="BB305"/>
  <c r="BD305"/>
  <c r="BE305"/>
  <c r="BF305"/>
  <c r="BG305"/>
  <c r="BH305"/>
  <c r="BI305"/>
  <c r="BJ305"/>
  <c r="BK305"/>
  <c r="BL305"/>
  <c r="BM305"/>
  <c r="BN305"/>
  <c r="BO305"/>
  <c r="BP305"/>
  <c r="BR305"/>
  <c r="BS305"/>
  <c r="BT305"/>
  <c r="BU305"/>
  <c r="BV305"/>
  <c r="BW305"/>
  <c r="BZ305"/>
  <c r="CA305"/>
  <c r="CB305"/>
  <c r="CC305"/>
  <c r="CD305"/>
  <c r="CE305"/>
  <c r="CF305"/>
  <c r="CG305"/>
  <c r="CH305"/>
  <c r="CI305"/>
  <c r="CJ305"/>
  <c r="CK305"/>
  <c r="CM305"/>
  <c r="CN305"/>
  <c r="CO305"/>
  <c r="CP305"/>
  <c r="CQ305"/>
  <c r="CR305"/>
  <c r="CS305"/>
  <c r="CT305"/>
  <c r="CU305"/>
  <c r="CV305"/>
  <c r="CW305"/>
  <c r="CX305"/>
  <c r="CZ305"/>
  <c r="DA305"/>
  <c r="DB305"/>
  <c r="DC305"/>
  <c r="DD305"/>
  <c r="DE305"/>
  <c r="DF305"/>
  <c r="DG305"/>
  <c r="DH305"/>
  <c r="DI305"/>
  <c r="DJ305"/>
  <c r="DK305"/>
  <c r="A306"/>
  <c r="B306"/>
  <c r="C306"/>
  <c r="D306"/>
  <c r="E306"/>
  <c r="F306"/>
  <c r="G306"/>
  <c r="H306"/>
  <c r="I306"/>
  <c r="J306"/>
  <c r="K306"/>
  <c r="L306"/>
  <c r="M306"/>
  <c r="N306"/>
  <c r="O306"/>
  <c r="P306"/>
  <c r="R306"/>
  <c r="S306"/>
  <c r="U306"/>
  <c r="V306"/>
  <c r="W306"/>
  <c r="X306"/>
  <c r="Y306"/>
  <c r="AA306"/>
  <c r="AB306"/>
  <c r="AC306"/>
  <c r="AD306"/>
  <c r="AE306"/>
  <c r="AF306"/>
  <c r="AH306"/>
  <c r="AI306"/>
  <c r="AK306"/>
  <c r="AM306"/>
  <c r="AN306"/>
  <c r="AO306"/>
  <c r="AP306"/>
  <c r="AQ306"/>
  <c r="AR306"/>
  <c r="AS306"/>
  <c r="AT306"/>
  <c r="AU306"/>
  <c r="AV306"/>
  <c r="AW306"/>
  <c r="AX306"/>
  <c r="AY306"/>
  <c r="AZ306"/>
  <c r="BA306"/>
  <c r="BB306"/>
  <c r="BD306"/>
  <c r="BE306"/>
  <c r="BF306"/>
  <c r="BG306"/>
  <c r="BH306"/>
  <c r="BI306"/>
  <c r="BJ306"/>
  <c r="BK306"/>
  <c r="BL306"/>
  <c r="BM306"/>
  <c r="BN306"/>
  <c r="BO306"/>
  <c r="BP306"/>
  <c r="BR306"/>
  <c r="BS306"/>
  <c r="BT306"/>
  <c r="BU306"/>
  <c r="BV306"/>
  <c r="BW306"/>
  <c r="BZ306"/>
  <c r="CA306"/>
  <c r="CB306"/>
  <c r="CC306"/>
  <c r="CD306"/>
  <c r="CE306"/>
  <c r="CF306"/>
  <c r="CG306"/>
  <c r="CH306"/>
  <c r="CI306"/>
  <c r="CJ306"/>
  <c r="CK306"/>
  <c r="CM306"/>
  <c r="CN306"/>
  <c r="CO306"/>
  <c r="CP306"/>
  <c r="CQ306"/>
  <c r="CR306"/>
  <c r="CS306"/>
  <c r="CT306"/>
  <c r="CU306"/>
  <c r="CV306"/>
  <c r="CW306"/>
  <c r="CX306"/>
  <c r="CZ306"/>
  <c r="DA306"/>
  <c r="DB306"/>
  <c r="DC306"/>
  <c r="DD306"/>
  <c r="DE306"/>
  <c r="DF306"/>
  <c r="DG306"/>
  <c r="DH306"/>
  <c r="DI306"/>
  <c r="DJ306"/>
  <c r="DK306"/>
  <c r="A307"/>
  <c r="B307"/>
  <c r="C307"/>
  <c r="D307"/>
  <c r="E307"/>
  <c r="F307"/>
  <c r="G307"/>
  <c r="H307"/>
  <c r="I307"/>
  <c r="J307"/>
  <c r="K307"/>
  <c r="L307"/>
  <c r="M307"/>
  <c r="N307"/>
  <c r="O307"/>
  <c r="P307"/>
  <c r="R307"/>
  <c r="S307"/>
  <c r="U307"/>
  <c r="V307"/>
  <c r="W307"/>
  <c r="X307"/>
  <c r="Y307"/>
  <c r="AA307"/>
  <c r="AB307"/>
  <c r="AC307"/>
  <c r="AD307"/>
  <c r="AE307"/>
  <c r="AF307"/>
  <c r="AH307"/>
  <c r="AI307"/>
  <c r="AK307"/>
  <c r="AM307"/>
  <c r="AN307"/>
  <c r="AO307"/>
  <c r="AP307"/>
  <c r="AQ307"/>
  <c r="AR307"/>
  <c r="AS307"/>
  <c r="AT307"/>
  <c r="AU307"/>
  <c r="AV307"/>
  <c r="AW307"/>
  <c r="AX307"/>
  <c r="AY307"/>
  <c r="AZ307"/>
  <c r="BA307"/>
  <c r="BB307"/>
  <c r="BD307"/>
  <c r="BE307"/>
  <c r="BF307"/>
  <c r="BG307"/>
  <c r="BH307"/>
  <c r="BI307"/>
  <c r="BJ307"/>
  <c r="BK307"/>
  <c r="BL307"/>
  <c r="BM307"/>
  <c r="BN307"/>
  <c r="BO307"/>
  <c r="BP307"/>
  <c r="BR307"/>
  <c r="BS307"/>
  <c r="BT307"/>
  <c r="BU307"/>
  <c r="BV307"/>
  <c r="BW307"/>
  <c r="BZ307"/>
  <c r="CA307"/>
  <c r="CB307"/>
  <c r="CC307"/>
  <c r="CD307"/>
  <c r="CE307"/>
  <c r="CF307"/>
  <c r="CG307"/>
  <c r="CH307"/>
  <c r="CI307"/>
  <c r="CJ307"/>
  <c r="CK307"/>
  <c r="CM307"/>
  <c r="CN307"/>
  <c r="CO307"/>
  <c r="CP307"/>
  <c r="CQ307"/>
  <c r="CR307"/>
  <c r="CS307"/>
  <c r="CT307"/>
  <c r="CU307"/>
  <c r="CV307"/>
  <c r="CW307"/>
  <c r="CX307"/>
  <c r="CZ307"/>
  <c r="DA307"/>
  <c r="DB307"/>
  <c r="DC307"/>
  <c r="DD307"/>
  <c r="DE307"/>
  <c r="DF307"/>
  <c r="DG307"/>
  <c r="DH307"/>
  <c r="DI307"/>
  <c r="DJ307"/>
  <c r="DK307"/>
  <c r="A308"/>
  <c r="B308"/>
  <c r="C308"/>
  <c r="D308"/>
  <c r="E308"/>
  <c r="F308"/>
  <c r="G308"/>
  <c r="H308"/>
  <c r="I308"/>
  <c r="J308"/>
  <c r="K308"/>
  <c r="L308"/>
  <c r="M308"/>
  <c r="N308"/>
  <c r="O308"/>
  <c r="P308"/>
  <c r="R308"/>
  <c r="S308"/>
  <c r="U308"/>
  <c r="V308"/>
  <c r="W308"/>
  <c r="X308"/>
  <c r="Y308"/>
  <c r="AA308"/>
  <c r="AB308"/>
  <c r="AC308"/>
  <c r="AD308"/>
  <c r="AE308"/>
  <c r="AF308"/>
  <c r="AH308"/>
  <c r="AI308"/>
  <c r="AK308"/>
  <c r="AM308"/>
  <c r="AN308"/>
  <c r="AO308"/>
  <c r="AP308"/>
  <c r="AQ308"/>
  <c r="AR308"/>
  <c r="AS308"/>
  <c r="AT308"/>
  <c r="AU308"/>
  <c r="AV308"/>
  <c r="AW308"/>
  <c r="AX308"/>
  <c r="AY308"/>
  <c r="AZ308"/>
  <c r="BA308"/>
  <c r="BB308"/>
  <c r="BD308"/>
  <c r="BE308"/>
  <c r="BF308"/>
  <c r="BG308"/>
  <c r="BH308"/>
  <c r="BI308"/>
  <c r="BJ308"/>
  <c r="BK308"/>
  <c r="BL308"/>
  <c r="BM308"/>
  <c r="BN308"/>
  <c r="BO308"/>
  <c r="BP308"/>
  <c r="BR308"/>
  <c r="BS308"/>
  <c r="BT308"/>
  <c r="BU308"/>
  <c r="BV308"/>
  <c r="BW308"/>
  <c r="BZ308"/>
  <c r="CA308"/>
  <c r="CB308"/>
  <c r="CC308"/>
  <c r="CD308"/>
  <c r="CE308"/>
  <c r="CF308"/>
  <c r="CG308"/>
  <c r="CH308"/>
  <c r="CI308"/>
  <c r="CJ308"/>
  <c r="CK308"/>
  <c r="CM308"/>
  <c r="CN308"/>
  <c r="CO308"/>
  <c r="CP308"/>
  <c r="CQ308"/>
  <c r="CR308"/>
  <c r="CS308"/>
  <c r="CT308"/>
  <c r="CU308"/>
  <c r="CV308"/>
  <c r="CW308"/>
  <c r="CX308"/>
  <c r="CZ308"/>
  <c r="DA308"/>
  <c r="DB308"/>
  <c r="DC308"/>
  <c r="DD308"/>
  <c r="DE308"/>
  <c r="DF308"/>
  <c r="DG308"/>
  <c r="DH308"/>
  <c r="DI308"/>
  <c r="DJ308"/>
  <c r="DK308"/>
  <c r="A309"/>
  <c r="B309"/>
  <c r="C309"/>
  <c r="D309"/>
  <c r="E309"/>
  <c r="F309"/>
  <c r="G309"/>
  <c r="H309"/>
  <c r="I309"/>
  <c r="J309"/>
  <c r="K309"/>
  <c r="L309"/>
  <c r="M309"/>
  <c r="N309"/>
  <c r="O309"/>
  <c r="P309"/>
  <c r="R309"/>
  <c r="S309"/>
  <c r="U309"/>
  <c r="V309"/>
  <c r="W309"/>
  <c r="X309"/>
  <c r="Y309"/>
  <c r="AA309"/>
  <c r="AB309"/>
  <c r="AC309"/>
  <c r="AD309"/>
  <c r="AE309"/>
  <c r="AF309"/>
  <c r="AH309"/>
  <c r="AI309"/>
  <c r="AK309"/>
  <c r="AM309"/>
  <c r="AN309"/>
  <c r="AO309"/>
  <c r="AP309"/>
  <c r="AQ309"/>
  <c r="AR309"/>
  <c r="AS309"/>
  <c r="AT309"/>
  <c r="AU309"/>
  <c r="AV309"/>
  <c r="AW309"/>
  <c r="AX309"/>
  <c r="AY309"/>
  <c r="AZ309"/>
  <c r="BA309"/>
  <c r="BB309"/>
  <c r="BD309"/>
  <c r="BE309"/>
  <c r="BF309"/>
  <c r="BG309"/>
  <c r="BH309"/>
  <c r="BI309"/>
  <c r="BJ309"/>
  <c r="BK309"/>
  <c r="BL309"/>
  <c r="BM309"/>
  <c r="BN309"/>
  <c r="BO309"/>
  <c r="BP309"/>
  <c r="BR309"/>
  <c r="BS309"/>
  <c r="BT309"/>
  <c r="BU309"/>
  <c r="BV309"/>
  <c r="BW309"/>
  <c r="BZ309"/>
  <c r="CA309"/>
  <c r="CB309"/>
  <c r="CC309"/>
  <c r="CD309"/>
  <c r="CE309"/>
  <c r="CF309"/>
  <c r="CG309"/>
  <c r="CH309"/>
  <c r="CI309"/>
  <c r="CJ309"/>
  <c r="CK309"/>
  <c r="CM309"/>
  <c r="CN309"/>
  <c r="CO309"/>
  <c r="CP309"/>
  <c r="CQ309"/>
  <c r="CR309"/>
  <c r="CS309"/>
  <c r="CT309"/>
  <c r="CU309"/>
  <c r="CV309"/>
  <c r="CW309"/>
  <c r="CX309"/>
  <c r="CZ309"/>
  <c r="DA309"/>
  <c r="DB309"/>
  <c r="DC309"/>
  <c r="DD309"/>
  <c r="DE309"/>
  <c r="DF309"/>
  <c r="DG309"/>
  <c r="DH309"/>
  <c r="DI309"/>
  <c r="DJ309"/>
  <c r="DK309"/>
  <c r="A310"/>
  <c r="B310"/>
  <c r="C310"/>
  <c r="D310"/>
  <c r="E310"/>
  <c r="F310"/>
  <c r="G310"/>
  <c r="H310"/>
  <c r="I310"/>
  <c r="J310"/>
  <c r="K310"/>
  <c r="L310"/>
  <c r="M310"/>
  <c r="N310"/>
  <c r="O310"/>
  <c r="P310"/>
  <c r="R310"/>
  <c r="S310"/>
  <c r="U310"/>
  <c r="V310"/>
  <c r="W310"/>
  <c r="X310"/>
  <c r="Y310"/>
  <c r="AA310"/>
  <c r="AB310"/>
  <c r="AC310"/>
  <c r="AD310"/>
  <c r="AE310"/>
  <c r="AF310"/>
  <c r="AH310"/>
  <c r="AI310"/>
  <c r="AK310"/>
  <c r="AM310"/>
  <c r="AN310"/>
  <c r="AO310"/>
  <c r="AP310"/>
  <c r="AQ310"/>
  <c r="AR310"/>
  <c r="AS310"/>
  <c r="AT310"/>
  <c r="AU310"/>
  <c r="AV310"/>
  <c r="AW310"/>
  <c r="AX310"/>
  <c r="AY310"/>
  <c r="AZ310"/>
  <c r="BA310"/>
  <c r="BB310"/>
  <c r="BD310"/>
  <c r="BE310"/>
  <c r="BF310"/>
  <c r="BG310"/>
  <c r="BH310"/>
  <c r="BI310"/>
  <c r="BJ310"/>
  <c r="BK310"/>
  <c r="BL310"/>
  <c r="BM310"/>
  <c r="BN310"/>
  <c r="BO310"/>
  <c r="BP310"/>
  <c r="BR310"/>
  <c r="BS310"/>
  <c r="BT310"/>
  <c r="BU310"/>
  <c r="BV310"/>
  <c r="BW310"/>
  <c r="BZ310"/>
  <c r="CA310"/>
  <c r="CB310"/>
  <c r="CC310"/>
  <c r="CD310"/>
  <c r="CE310"/>
  <c r="CF310"/>
  <c r="CG310"/>
  <c r="CH310"/>
  <c r="CI310"/>
  <c r="CJ310"/>
  <c r="CK310"/>
  <c r="CM310"/>
  <c r="CN310"/>
  <c r="CO310"/>
  <c r="CP310"/>
  <c r="CQ310"/>
  <c r="CR310"/>
  <c r="CS310"/>
  <c r="CT310"/>
  <c r="CU310"/>
  <c r="CV310"/>
  <c r="CW310"/>
  <c r="CX310"/>
  <c r="CZ310"/>
  <c r="DA310"/>
  <c r="DB310"/>
  <c r="DC310"/>
  <c r="DD310"/>
  <c r="DE310"/>
  <c r="DF310"/>
  <c r="DG310"/>
  <c r="DH310"/>
  <c r="DI310"/>
  <c r="DJ310"/>
  <c r="DK310"/>
  <c r="A311"/>
  <c r="B311"/>
  <c r="C311"/>
  <c r="D311"/>
  <c r="E311"/>
  <c r="F311"/>
  <c r="G311"/>
  <c r="H311"/>
  <c r="I311"/>
  <c r="J311"/>
  <c r="K311"/>
  <c r="L311"/>
  <c r="M311"/>
  <c r="N311"/>
  <c r="O311"/>
  <c r="P311"/>
  <c r="R311"/>
  <c r="S311"/>
  <c r="U311"/>
  <c r="V311"/>
  <c r="W311"/>
  <c r="X311"/>
  <c r="Y311"/>
  <c r="AA311"/>
  <c r="AB311"/>
  <c r="AC311"/>
  <c r="AD311"/>
  <c r="AE311"/>
  <c r="AF311"/>
  <c r="AH311"/>
  <c r="AI311"/>
  <c r="AK311"/>
  <c r="AM311"/>
  <c r="AN311"/>
  <c r="AO311"/>
  <c r="AP311"/>
  <c r="AQ311"/>
  <c r="AR311"/>
  <c r="AS311"/>
  <c r="AT311"/>
  <c r="AU311"/>
  <c r="AV311"/>
  <c r="AW311"/>
  <c r="AX311"/>
  <c r="AY311"/>
  <c r="AZ311"/>
  <c r="BA311"/>
  <c r="BB311"/>
  <c r="BD311"/>
  <c r="BE311"/>
  <c r="BF311"/>
  <c r="BG311"/>
  <c r="BH311"/>
  <c r="BI311"/>
  <c r="BJ311"/>
  <c r="BK311"/>
  <c r="BL311"/>
  <c r="BM311"/>
  <c r="BN311"/>
  <c r="BO311"/>
  <c r="BP311"/>
  <c r="BR311"/>
  <c r="BS311"/>
  <c r="BT311"/>
  <c r="BU311"/>
  <c r="BV311"/>
  <c r="BW311"/>
  <c r="BZ311"/>
  <c r="CA311"/>
  <c r="CB311"/>
  <c r="CC311"/>
  <c r="CD311"/>
  <c r="CE311"/>
  <c r="CF311"/>
  <c r="CG311"/>
  <c r="CH311"/>
  <c r="CI311"/>
  <c r="CJ311"/>
  <c r="CK311"/>
  <c r="CM311"/>
  <c r="CN311"/>
  <c r="CO311"/>
  <c r="CP311"/>
  <c r="CQ311"/>
  <c r="CR311"/>
  <c r="CS311"/>
  <c r="CT311"/>
  <c r="CU311"/>
  <c r="CV311"/>
  <c r="CW311"/>
  <c r="CX311"/>
  <c r="CZ311"/>
  <c r="DA311"/>
  <c r="DB311"/>
  <c r="DC311"/>
  <c r="DD311"/>
  <c r="DE311"/>
  <c r="DF311"/>
  <c r="DG311"/>
  <c r="DH311"/>
  <c r="DI311"/>
  <c r="DJ311"/>
  <c r="DK311"/>
  <c r="A312"/>
  <c r="B312"/>
  <c r="C312"/>
  <c r="D312"/>
  <c r="E312"/>
  <c r="F312"/>
  <c r="G312"/>
  <c r="H312"/>
  <c r="I312"/>
  <c r="J312"/>
  <c r="K312"/>
  <c r="L312"/>
  <c r="M312"/>
  <c r="N312"/>
  <c r="O312"/>
  <c r="P312"/>
  <c r="R312"/>
  <c r="S312"/>
  <c r="U312"/>
  <c r="V312"/>
  <c r="W312"/>
  <c r="X312"/>
  <c r="Y312"/>
  <c r="AA312"/>
  <c r="AB312"/>
  <c r="AC312"/>
  <c r="AD312"/>
  <c r="AE312"/>
  <c r="AH312"/>
  <c r="AI312"/>
  <c r="AK312"/>
  <c r="AM312"/>
  <c r="AN312"/>
  <c r="AO312"/>
  <c r="AP312"/>
  <c r="AQ312"/>
  <c r="AR312"/>
  <c r="AS312"/>
  <c r="AT312"/>
  <c r="AU312"/>
  <c r="AV312"/>
  <c r="AW312"/>
  <c r="AX312"/>
  <c r="AY312"/>
  <c r="AZ312"/>
  <c r="BA312"/>
  <c r="BB312"/>
  <c r="BE312"/>
  <c r="BF312"/>
  <c r="BG312"/>
  <c r="BH312"/>
  <c r="BI312"/>
  <c r="BL312"/>
  <c r="BM312"/>
  <c r="BN312"/>
  <c r="BO312"/>
  <c r="BP312"/>
  <c r="BR312"/>
  <c r="BS312"/>
  <c r="BT312"/>
  <c r="BU312"/>
  <c r="BV312"/>
  <c r="BW312"/>
  <c r="BZ312"/>
  <c r="CA312"/>
  <c r="CB312"/>
  <c r="CC312"/>
  <c r="CD312"/>
  <c r="CE312"/>
  <c r="CF312"/>
  <c r="CG312"/>
  <c r="CH312"/>
  <c r="CI312"/>
  <c r="CJ312"/>
  <c r="CK312"/>
  <c r="CM312"/>
  <c r="CN312"/>
  <c r="CO312"/>
  <c r="CP312"/>
  <c r="CQ312"/>
  <c r="CR312"/>
  <c r="CS312"/>
  <c r="CT312"/>
  <c r="CU312"/>
  <c r="CV312"/>
  <c r="CW312"/>
  <c r="CX312"/>
  <c r="CZ312"/>
  <c r="DA312"/>
  <c r="DB312"/>
  <c r="DC312"/>
  <c r="DD312"/>
  <c r="DE312"/>
  <c r="DF312"/>
  <c r="DG312"/>
  <c r="DH312"/>
  <c r="DI312"/>
  <c r="DJ312"/>
  <c r="DK312"/>
  <c r="DL312"/>
  <c r="A313"/>
  <c r="B313"/>
  <c r="C313"/>
  <c r="D313"/>
  <c r="E313"/>
  <c r="F313"/>
  <c r="G313"/>
  <c r="H313"/>
  <c r="I313"/>
  <c r="J313"/>
  <c r="K313"/>
  <c r="L313"/>
  <c r="M313"/>
  <c r="N313"/>
  <c r="O313"/>
  <c r="P313"/>
  <c r="R313"/>
  <c r="S313"/>
  <c r="U313"/>
  <c r="V313"/>
  <c r="W313"/>
  <c r="X313"/>
  <c r="Y313"/>
  <c r="AA313"/>
  <c r="AB313"/>
  <c r="AC313"/>
  <c r="AE313"/>
  <c r="AF313"/>
  <c r="AH313"/>
  <c r="AI313"/>
  <c r="AK313"/>
  <c r="AM313"/>
  <c r="AO313"/>
  <c r="AP313"/>
  <c r="AQ313"/>
  <c r="AS313"/>
  <c r="AT313"/>
  <c r="AU313"/>
  <c r="AV313"/>
  <c r="AW313"/>
  <c r="AX313"/>
  <c r="AY313"/>
  <c r="AZ313"/>
  <c r="BA313"/>
  <c r="BB313"/>
  <c r="BD313"/>
  <c r="BE313"/>
  <c r="BF313"/>
  <c r="BG313"/>
  <c r="BH313"/>
  <c r="BI313"/>
  <c r="BJ313"/>
  <c r="BK313"/>
  <c r="BL313"/>
  <c r="BM313"/>
  <c r="BN313"/>
  <c r="BO313"/>
  <c r="BP313"/>
  <c r="BR313"/>
  <c r="BS313"/>
  <c r="BT313"/>
  <c r="BU313"/>
  <c r="BV313"/>
  <c r="BW313"/>
  <c r="BZ313"/>
  <c r="CA313"/>
  <c r="CB313"/>
  <c r="CC313"/>
  <c r="CD313"/>
  <c r="CE313"/>
  <c r="CF313"/>
  <c r="CG313"/>
  <c r="CH313"/>
  <c r="CI313"/>
  <c r="CJ313"/>
  <c r="CK313"/>
  <c r="CM313"/>
  <c r="CN313"/>
  <c r="CO313"/>
  <c r="CP313"/>
  <c r="CQ313"/>
  <c r="CR313"/>
  <c r="CS313"/>
  <c r="CT313"/>
  <c r="CU313"/>
  <c r="CV313"/>
  <c r="CW313"/>
  <c r="CX313"/>
  <c r="CZ313"/>
  <c r="DA313"/>
  <c r="DB313"/>
  <c r="DC313"/>
  <c r="DD313"/>
  <c r="DE313"/>
  <c r="DF313"/>
  <c r="DG313"/>
  <c r="DH313"/>
  <c r="DI313"/>
  <c r="DJ313"/>
  <c r="DK313"/>
  <c r="A314"/>
  <c r="B314"/>
  <c r="C314"/>
  <c r="D314"/>
  <c r="E314"/>
  <c r="F314"/>
  <c r="G314"/>
  <c r="I314"/>
  <c r="J314"/>
  <c r="K314"/>
  <c r="L314"/>
  <c r="M314"/>
  <c r="N314"/>
  <c r="O314"/>
  <c r="P314"/>
  <c r="R314"/>
  <c r="S314"/>
  <c r="T314"/>
  <c r="U314"/>
  <c r="V314"/>
  <c r="W314"/>
  <c r="X314"/>
  <c r="Y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c r="DA314"/>
  <c r="DB314"/>
  <c r="DC314"/>
  <c r="DD314"/>
  <c r="DE314"/>
  <c r="DF314"/>
  <c r="DG314"/>
  <c r="DH314"/>
  <c r="DI314"/>
  <c r="DJ314"/>
  <c r="DK314"/>
  <c r="DL314"/>
  <c r="A315"/>
  <c r="B315"/>
  <c r="C315"/>
  <c r="D315"/>
  <c r="E315"/>
  <c r="F315"/>
  <c r="G315"/>
  <c r="H315"/>
  <c r="I315"/>
  <c r="J315"/>
  <c r="K315"/>
  <c r="L315"/>
  <c r="M315"/>
  <c r="N315"/>
  <c r="O315"/>
  <c r="P315"/>
  <c r="R315"/>
  <c r="S315"/>
  <c r="T315"/>
  <c r="U315"/>
  <c r="V315"/>
  <c r="W315"/>
  <c r="X315"/>
  <c r="Y315"/>
  <c r="AA315"/>
  <c r="AB315"/>
  <c r="AC315"/>
  <c r="AD315"/>
  <c r="AE315"/>
  <c r="AF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A316"/>
  <c r="B316"/>
  <c r="C316"/>
  <c r="D316"/>
  <c r="E316"/>
  <c r="F316"/>
  <c r="G316"/>
  <c r="H316"/>
  <c r="I316"/>
  <c r="J316"/>
  <c r="K316"/>
  <c r="L316"/>
  <c r="M316"/>
  <c r="N316"/>
  <c r="O316"/>
  <c r="P316"/>
  <c r="Q316"/>
  <c r="R316"/>
  <c r="S316"/>
  <c r="U316"/>
  <c r="V316"/>
  <c r="W316"/>
  <c r="X316"/>
  <c r="Y316"/>
  <c r="AA316"/>
  <c r="AB316"/>
  <c r="AC316"/>
  <c r="AD316"/>
  <c r="AE316"/>
  <c r="AF316"/>
  <c r="AH316"/>
  <c r="AI316"/>
  <c r="AK316"/>
  <c r="AM316"/>
  <c r="AN316"/>
  <c r="AO316"/>
  <c r="AP316"/>
  <c r="AQ316"/>
  <c r="AR316"/>
  <c r="AS316"/>
  <c r="AT316"/>
  <c r="AU316"/>
  <c r="AV316"/>
  <c r="AW316"/>
  <c r="AX316"/>
  <c r="AY316"/>
  <c r="AZ316"/>
  <c r="BA316"/>
  <c r="BB316"/>
  <c r="BD316"/>
  <c r="BE316"/>
  <c r="BF316"/>
  <c r="BG316"/>
  <c r="BH316"/>
  <c r="BI316"/>
  <c r="BJ316"/>
  <c r="BK316"/>
  <c r="BL316"/>
  <c r="BM316"/>
  <c r="BN316"/>
  <c r="BO316"/>
  <c r="BP316"/>
  <c r="BR316"/>
  <c r="BS316"/>
  <c r="BT316"/>
  <c r="BU316"/>
  <c r="BV316"/>
  <c r="BW316"/>
  <c r="BZ316"/>
  <c r="CA316"/>
  <c r="CB316"/>
  <c r="CC316"/>
  <c r="CD316"/>
  <c r="CE316"/>
  <c r="CF316"/>
  <c r="CG316"/>
  <c r="CH316"/>
  <c r="CI316"/>
  <c r="CJ316"/>
  <c r="CK316"/>
  <c r="CM316"/>
  <c r="CN316"/>
  <c r="CO316"/>
  <c r="CP316"/>
  <c r="CQ316"/>
  <c r="CR316"/>
  <c r="CS316"/>
  <c r="CT316"/>
  <c r="CU316"/>
  <c r="CV316"/>
  <c r="CW316"/>
  <c r="CX316"/>
  <c r="CZ316"/>
  <c r="DA316"/>
  <c r="DB316"/>
  <c r="DC316"/>
  <c r="DD316"/>
  <c r="DE316"/>
  <c r="DF316"/>
  <c r="DG316"/>
  <c r="DH316"/>
  <c r="DI316"/>
  <c r="DJ316"/>
  <c r="DK316"/>
  <c r="A317"/>
  <c r="B317"/>
  <c r="C317"/>
  <c r="D317"/>
  <c r="E317"/>
  <c r="F317"/>
  <c r="G317"/>
  <c r="I317"/>
  <c r="J317"/>
  <c r="K317"/>
  <c r="L317"/>
  <c r="M317"/>
  <c r="N317"/>
  <c r="O317"/>
  <c r="P317"/>
  <c r="R317"/>
  <c r="S317"/>
  <c r="T317"/>
  <c r="U317"/>
  <c r="V317"/>
  <c r="W317"/>
  <c r="X317"/>
  <c r="Y317"/>
  <c r="AA317"/>
  <c r="AB317"/>
  <c r="AC317"/>
  <c r="AD317"/>
  <c r="AE317"/>
  <c r="AF317"/>
  <c r="AH317"/>
  <c r="AI317"/>
  <c r="AJ317"/>
  <c r="AK317"/>
  <c r="AM317"/>
  <c r="AN317"/>
  <c r="AO317"/>
  <c r="AP317"/>
  <c r="AQ317"/>
  <c r="AR317"/>
  <c r="AS317"/>
  <c r="AT317"/>
  <c r="AU317"/>
  <c r="AV317"/>
  <c r="AW317"/>
  <c r="AX317"/>
  <c r="AY317"/>
  <c r="AZ317"/>
  <c r="BA317"/>
  <c r="BB317"/>
  <c r="BD317"/>
  <c r="BE317"/>
  <c r="BF317"/>
  <c r="BG317"/>
  <c r="BH317"/>
  <c r="BI317"/>
  <c r="BJ317"/>
  <c r="BL317"/>
  <c r="BM317"/>
  <c r="BN317"/>
  <c r="BO317"/>
  <c r="BP317"/>
  <c r="BR317"/>
  <c r="BS317"/>
  <c r="BT317"/>
  <c r="BU317"/>
  <c r="BV317"/>
  <c r="BW317"/>
  <c r="BY317"/>
  <c r="BZ317"/>
  <c r="CA317"/>
  <c r="CB317"/>
  <c r="CC317"/>
  <c r="CD317"/>
  <c r="CE317"/>
  <c r="CF317"/>
  <c r="CG317"/>
  <c r="CH317"/>
  <c r="CI317"/>
  <c r="CJ317"/>
  <c r="CK317"/>
  <c r="CM317"/>
  <c r="CN317"/>
  <c r="CO317"/>
  <c r="CP317"/>
  <c r="CQ317"/>
  <c r="CR317"/>
  <c r="CS317"/>
  <c r="CT317"/>
  <c r="CU317"/>
  <c r="CV317"/>
  <c r="CW317"/>
  <c r="CX317"/>
  <c r="CZ317"/>
  <c r="DA317"/>
  <c r="DB317"/>
  <c r="DC317"/>
  <c r="DD317"/>
  <c r="DE317"/>
  <c r="DF317"/>
  <c r="DG317"/>
  <c r="DH317"/>
  <c r="DI317"/>
  <c r="DJ317"/>
  <c r="DK317"/>
  <c r="A318"/>
  <c r="B318"/>
  <c r="C318"/>
  <c r="D318"/>
  <c r="E318"/>
  <c r="F318"/>
  <c r="G318"/>
  <c r="H318"/>
  <c r="I318"/>
  <c r="J318"/>
  <c r="K318"/>
  <c r="L318"/>
  <c r="M318"/>
  <c r="N318"/>
  <c r="O318"/>
  <c r="P318"/>
  <c r="R318"/>
  <c r="S318"/>
  <c r="T318"/>
  <c r="U318"/>
  <c r="V318"/>
  <c r="W318"/>
  <c r="X318"/>
  <c r="Y318"/>
  <c r="AA318"/>
  <c r="AB318"/>
  <c r="AC318"/>
  <c r="AD318"/>
  <c r="AE318"/>
  <c r="AF318"/>
  <c r="AH318"/>
  <c r="AI318"/>
  <c r="AJ318"/>
  <c r="AK318"/>
  <c r="AL318"/>
  <c r="AM318"/>
  <c r="AN318"/>
  <c r="AO318"/>
  <c r="AP318"/>
  <c r="AQ318"/>
  <c r="AR318"/>
  <c r="AS318"/>
  <c r="AT318"/>
  <c r="AU318"/>
  <c r="AV318"/>
  <c r="AW318"/>
  <c r="AX318"/>
  <c r="AY318"/>
  <c r="AZ318"/>
  <c r="BA318"/>
  <c r="BB318"/>
  <c r="BC318"/>
  <c r="BD318"/>
  <c r="BE318"/>
  <c r="BF318"/>
  <c r="BG318"/>
  <c r="BH318"/>
  <c r="BI318"/>
  <c r="BJ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A319"/>
  <c r="B319"/>
  <c r="C319"/>
  <c r="D319"/>
  <c r="E319"/>
  <c r="F319"/>
  <c r="G319"/>
  <c r="H319"/>
  <c r="I319"/>
  <c r="J319"/>
  <c r="K319"/>
  <c r="L319"/>
  <c r="M319"/>
  <c r="N319"/>
  <c r="O319"/>
  <c r="P319"/>
  <c r="R319"/>
  <c r="S319"/>
  <c r="U319"/>
  <c r="V319"/>
  <c r="W319"/>
  <c r="X319"/>
  <c r="Y319"/>
  <c r="AA319"/>
  <c r="AB319"/>
  <c r="AC319"/>
  <c r="AD319"/>
  <c r="AE319"/>
  <c r="AF319"/>
  <c r="AH319"/>
  <c r="AI319"/>
  <c r="AK319"/>
  <c r="AM319"/>
  <c r="AN319"/>
  <c r="AO319"/>
  <c r="AP319"/>
  <c r="AQ319"/>
  <c r="AR319"/>
  <c r="AS319"/>
  <c r="AT319"/>
  <c r="AU319"/>
  <c r="AV319"/>
  <c r="AW319"/>
  <c r="AX319"/>
  <c r="AY319"/>
  <c r="AZ319"/>
  <c r="BA319"/>
  <c r="BB319"/>
  <c r="BD319"/>
  <c r="BE319"/>
  <c r="BF319"/>
  <c r="BG319"/>
  <c r="BH319"/>
  <c r="BI319"/>
  <c r="BJ319"/>
  <c r="BL319"/>
  <c r="BM319"/>
  <c r="BN319"/>
  <c r="BO319"/>
  <c r="BP319"/>
  <c r="BR319"/>
  <c r="BS319"/>
  <c r="BT319"/>
  <c r="BU319"/>
  <c r="BV319"/>
  <c r="BW319"/>
  <c r="BZ319"/>
  <c r="CA319"/>
  <c r="CB319"/>
  <c r="CC319"/>
  <c r="CD319"/>
  <c r="CE319"/>
  <c r="CF319"/>
  <c r="CG319"/>
  <c r="CH319"/>
  <c r="CI319"/>
  <c r="CJ319"/>
  <c r="CK319"/>
  <c r="CM319"/>
  <c r="CN319"/>
  <c r="CO319"/>
  <c r="CP319"/>
  <c r="CQ319"/>
  <c r="CR319"/>
  <c r="CS319"/>
  <c r="CT319"/>
  <c r="CU319"/>
  <c r="CV319"/>
  <c r="CW319"/>
  <c r="CX319"/>
  <c r="CZ319"/>
  <c r="DA319"/>
  <c r="DB319"/>
  <c r="DC319"/>
  <c r="DD319"/>
  <c r="DE319"/>
  <c r="DF319"/>
  <c r="DG319"/>
  <c r="DH319"/>
  <c r="DI319"/>
  <c r="DJ319"/>
  <c r="DK319"/>
  <c r="A320"/>
  <c r="B320"/>
  <c r="C320"/>
  <c r="D320"/>
  <c r="E320"/>
  <c r="F320"/>
  <c r="G320"/>
  <c r="H320"/>
  <c r="I320"/>
  <c r="J320"/>
  <c r="K320"/>
  <c r="L320"/>
  <c r="M320"/>
  <c r="N320"/>
  <c r="O320"/>
  <c r="P320"/>
  <c r="R320"/>
  <c r="S320"/>
  <c r="T320"/>
  <c r="U320"/>
  <c r="V320"/>
  <c r="W320"/>
  <c r="X320"/>
  <c r="Y320"/>
  <c r="AA320"/>
  <c r="AB320"/>
  <c r="AC320"/>
  <c r="AD320"/>
  <c r="AE320"/>
  <c r="AF320"/>
  <c r="AG320"/>
  <c r="AH320"/>
  <c r="AI320"/>
  <c r="AJ320"/>
  <c r="AK320"/>
  <c r="AM320"/>
  <c r="AN320"/>
  <c r="AO320"/>
  <c r="AP320"/>
  <c r="AQ320"/>
  <c r="AR320"/>
  <c r="AS320"/>
  <c r="AT320"/>
  <c r="AU320"/>
  <c r="AV320"/>
  <c r="AW320"/>
  <c r="AX320"/>
  <c r="AY320"/>
  <c r="AZ320"/>
  <c r="BA320"/>
  <c r="BB320"/>
  <c r="BD320"/>
  <c r="BE320"/>
  <c r="BF320"/>
  <c r="BG320"/>
  <c r="BH320"/>
  <c r="BI320"/>
  <c r="BJ320"/>
  <c r="BK320"/>
  <c r="BL320"/>
  <c r="BM320"/>
  <c r="BN320"/>
  <c r="BO320"/>
  <c r="BP320"/>
  <c r="BR320"/>
  <c r="BS320"/>
  <c r="BT320"/>
  <c r="BU320"/>
  <c r="BV320"/>
  <c r="BW320"/>
  <c r="BY320"/>
  <c r="BZ320"/>
  <c r="CA320"/>
  <c r="CB320"/>
  <c r="CC320"/>
  <c r="CD320"/>
  <c r="CE320"/>
  <c r="CF320"/>
  <c r="CG320"/>
  <c r="CH320"/>
  <c r="CI320"/>
  <c r="CJ320"/>
  <c r="CK320"/>
  <c r="CM320"/>
  <c r="CN320"/>
  <c r="CO320"/>
  <c r="CP320"/>
  <c r="CQ320"/>
  <c r="CR320"/>
  <c r="CS320"/>
  <c r="CT320"/>
  <c r="CU320"/>
  <c r="CV320"/>
  <c r="CW320"/>
  <c r="CX320"/>
  <c r="CZ320"/>
  <c r="DA320"/>
  <c r="DB320"/>
  <c r="DC320"/>
  <c r="DD320"/>
  <c r="DE320"/>
  <c r="DF320"/>
  <c r="DG320"/>
  <c r="DH320"/>
  <c r="DI320"/>
  <c r="DJ320"/>
  <c r="DK320"/>
  <c r="A321"/>
  <c r="B321"/>
  <c r="C321"/>
  <c r="D321"/>
  <c r="E321"/>
  <c r="F321"/>
  <c r="G321"/>
  <c r="I321"/>
  <c r="J321"/>
  <c r="K321"/>
  <c r="L321"/>
  <c r="M321"/>
  <c r="N321"/>
  <c r="O321"/>
  <c r="P321"/>
  <c r="R321"/>
  <c r="S321"/>
  <c r="T321"/>
  <c r="U321"/>
  <c r="V321"/>
  <c r="W321"/>
  <c r="X321"/>
  <c r="Y321"/>
  <c r="AA321"/>
  <c r="AB321"/>
  <c r="AC321"/>
  <c r="AD321"/>
  <c r="AE321"/>
  <c r="AF321"/>
  <c r="AH321"/>
  <c r="AI321"/>
  <c r="AJ321"/>
  <c r="AK321"/>
  <c r="AM321"/>
  <c r="AN321"/>
  <c r="AO321"/>
  <c r="AP321"/>
  <c r="AQ321"/>
  <c r="AR321"/>
  <c r="AS321"/>
  <c r="AT321"/>
  <c r="AU321"/>
  <c r="AV321"/>
  <c r="AW321"/>
  <c r="AX321"/>
  <c r="AY321"/>
  <c r="AZ321"/>
  <c r="BA321"/>
  <c r="BB321"/>
  <c r="BD321"/>
  <c r="BE321"/>
  <c r="BF321"/>
  <c r="BG321"/>
  <c r="BH321"/>
  <c r="BI321"/>
  <c r="BJ321"/>
  <c r="BL321"/>
  <c r="BM321"/>
  <c r="BN321"/>
  <c r="BO321"/>
  <c r="BP321"/>
  <c r="BR321"/>
  <c r="BS321"/>
  <c r="BT321"/>
  <c r="BU321"/>
  <c r="BV321"/>
  <c r="BW321"/>
  <c r="BY321"/>
  <c r="BZ321"/>
  <c r="CA321"/>
  <c r="CB321"/>
  <c r="CC321"/>
  <c r="CD321"/>
  <c r="CE321"/>
  <c r="CF321"/>
  <c r="CG321"/>
  <c r="CH321"/>
  <c r="CI321"/>
  <c r="CJ321"/>
  <c r="CK321"/>
  <c r="CM321"/>
  <c r="CN321"/>
  <c r="CO321"/>
  <c r="CP321"/>
  <c r="CQ321"/>
  <c r="CR321"/>
  <c r="CS321"/>
  <c r="CT321"/>
  <c r="CU321"/>
  <c r="CV321"/>
  <c r="CW321"/>
  <c r="CX321"/>
  <c r="CZ321"/>
  <c r="DA321"/>
  <c r="DB321"/>
  <c r="DC321"/>
  <c r="DD321"/>
  <c r="DE321"/>
  <c r="DF321"/>
  <c r="DG321"/>
  <c r="DH321"/>
  <c r="DI321"/>
  <c r="DJ321"/>
  <c r="DK321"/>
  <c r="A322"/>
  <c r="B322"/>
  <c r="C322"/>
  <c r="D322"/>
  <c r="E322"/>
  <c r="F322"/>
  <c r="G322"/>
  <c r="H322"/>
  <c r="I322"/>
  <c r="J322"/>
  <c r="K322"/>
  <c r="L322"/>
  <c r="M322"/>
  <c r="N322"/>
  <c r="O322"/>
  <c r="P322"/>
  <c r="R322"/>
  <c r="S322"/>
  <c r="T322"/>
  <c r="U322"/>
  <c r="V322"/>
  <c r="W322"/>
  <c r="X322"/>
  <c r="Y322"/>
  <c r="AA322"/>
  <c r="AB322"/>
  <c r="AC322"/>
  <c r="AD322"/>
  <c r="AE322"/>
  <c r="AF322"/>
  <c r="AH322"/>
  <c r="AI322"/>
  <c r="AJ322"/>
  <c r="AK322"/>
  <c r="AM322"/>
  <c r="AN322"/>
  <c r="AO322"/>
  <c r="AP322"/>
  <c r="AQ322"/>
  <c r="AR322"/>
  <c r="AS322"/>
  <c r="AT322"/>
  <c r="AU322"/>
  <c r="AV322"/>
  <c r="AW322"/>
  <c r="AX322"/>
  <c r="AY322"/>
  <c r="AZ322"/>
  <c r="BA322"/>
  <c r="BB322"/>
  <c r="BD322"/>
  <c r="BE322"/>
  <c r="BF322"/>
  <c r="BG322"/>
  <c r="BH322"/>
  <c r="BI322"/>
  <c r="BJ322"/>
  <c r="BL322"/>
  <c r="BM322"/>
  <c r="BN322"/>
  <c r="BO322"/>
  <c r="BP322"/>
  <c r="BR322"/>
  <c r="BS322"/>
  <c r="BT322"/>
  <c r="BU322"/>
  <c r="BV322"/>
  <c r="BW322"/>
  <c r="BZ322"/>
  <c r="CA322"/>
  <c r="CB322"/>
  <c r="CC322"/>
  <c r="CD322"/>
  <c r="CE322"/>
  <c r="CF322"/>
  <c r="CG322"/>
  <c r="CH322"/>
  <c r="CI322"/>
  <c r="CJ322"/>
  <c r="CK322"/>
  <c r="CM322"/>
  <c r="CN322"/>
  <c r="CO322"/>
  <c r="CP322"/>
  <c r="CQ322"/>
  <c r="CR322"/>
  <c r="CS322"/>
  <c r="CT322"/>
  <c r="CU322"/>
  <c r="CV322"/>
  <c r="CW322"/>
  <c r="CX322"/>
  <c r="CZ322"/>
  <c r="DA322"/>
  <c r="DB322"/>
  <c r="DC322"/>
  <c r="DD322"/>
  <c r="DE322"/>
  <c r="DF322"/>
  <c r="DG322"/>
  <c r="DH322"/>
  <c r="DI322"/>
  <c r="DJ322"/>
  <c r="DK322"/>
  <c r="A323"/>
  <c r="B323"/>
  <c r="C323"/>
  <c r="D323"/>
  <c r="E323"/>
  <c r="F323"/>
  <c r="G323"/>
  <c r="H323"/>
  <c r="I323"/>
  <c r="J323"/>
  <c r="K323"/>
  <c r="L323"/>
  <c r="M323"/>
  <c r="N323"/>
  <c r="O323"/>
  <c r="P323"/>
  <c r="R323"/>
  <c r="S323"/>
  <c r="T323"/>
  <c r="U323"/>
  <c r="V323"/>
  <c r="W323"/>
  <c r="X323"/>
  <c r="Y323"/>
  <c r="AA323"/>
  <c r="AB323"/>
  <c r="AC323"/>
  <c r="AD323"/>
  <c r="AE323"/>
  <c r="AF323"/>
  <c r="AH323"/>
  <c r="AI323"/>
  <c r="AJ323"/>
  <c r="AK323"/>
  <c r="AM323"/>
  <c r="AN323"/>
  <c r="AO323"/>
  <c r="AP323"/>
  <c r="AQ323"/>
  <c r="AR323"/>
  <c r="AS323"/>
  <c r="AT323"/>
  <c r="AU323"/>
  <c r="AV323"/>
  <c r="AW323"/>
  <c r="AX323"/>
  <c r="AY323"/>
  <c r="AZ323"/>
  <c r="BA323"/>
  <c r="BB323"/>
  <c r="BD323"/>
  <c r="BE323"/>
  <c r="BF323"/>
  <c r="BG323"/>
  <c r="BH323"/>
  <c r="BI323"/>
  <c r="BJ323"/>
  <c r="BL323"/>
  <c r="BM323"/>
  <c r="BN323"/>
  <c r="BO323"/>
  <c r="BP323"/>
  <c r="BR323"/>
  <c r="BS323"/>
  <c r="BT323"/>
  <c r="BU323"/>
  <c r="BV323"/>
  <c r="BW323"/>
  <c r="BY323"/>
  <c r="BZ323"/>
  <c r="CA323"/>
  <c r="CB323"/>
  <c r="CC323"/>
  <c r="CD323"/>
  <c r="CE323"/>
  <c r="CF323"/>
  <c r="CG323"/>
  <c r="CH323"/>
  <c r="CI323"/>
  <c r="CJ323"/>
  <c r="CK323"/>
  <c r="CM323"/>
  <c r="CN323"/>
  <c r="CO323"/>
  <c r="CP323"/>
  <c r="CQ323"/>
  <c r="CR323"/>
  <c r="CS323"/>
  <c r="CT323"/>
  <c r="CU323"/>
  <c r="CV323"/>
  <c r="CW323"/>
  <c r="CX323"/>
  <c r="CZ323"/>
  <c r="DA323"/>
  <c r="DB323"/>
  <c r="DC323"/>
  <c r="DD323"/>
  <c r="DE323"/>
  <c r="DF323"/>
  <c r="DG323"/>
  <c r="DH323"/>
  <c r="DI323"/>
  <c r="DJ323"/>
  <c r="DK323"/>
  <c r="A324"/>
  <c r="B324"/>
  <c r="C324"/>
  <c r="D324"/>
  <c r="E324"/>
  <c r="F324"/>
  <c r="G324"/>
  <c r="H324"/>
  <c r="I324"/>
  <c r="J324"/>
  <c r="K324"/>
  <c r="L324"/>
  <c r="M324"/>
  <c r="N324"/>
  <c r="O324"/>
  <c r="P324"/>
  <c r="R324"/>
  <c r="S324"/>
  <c r="U324"/>
  <c r="V324"/>
  <c r="W324"/>
  <c r="X324"/>
  <c r="Y324"/>
  <c r="AA324"/>
  <c r="AB324"/>
  <c r="AC324"/>
  <c r="AD324"/>
  <c r="AE324"/>
  <c r="AF324"/>
  <c r="AH324"/>
  <c r="AI324"/>
  <c r="AK324"/>
  <c r="AM324"/>
  <c r="AN324"/>
  <c r="AO324"/>
  <c r="AP324"/>
  <c r="AQ324"/>
  <c r="AR324"/>
  <c r="AS324"/>
  <c r="AT324"/>
  <c r="AU324"/>
  <c r="AV324"/>
  <c r="AW324"/>
  <c r="AX324"/>
  <c r="AY324"/>
  <c r="AZ324"/>
  <c r="BA324"/>
  <c r="BB324"/>
  <c r="BD324"/>
  <c r="BE324"/>
  <c r="BF324"/>
  <c r="BG324"/>
  <c r="BH324"/>
  <c r="BI324"/>
  <c r="BJ324"/>
  <c r="BL324"/>
  <c r="BM324"/>
  <c r="BN324"/>
  <c r="BO324"/>
  <c r="BP324"/>
  <c r="BR324"/>
  <c r="BS324"/>
  <c r="BT324"/>
  <c r="BU324"/>
  <c r="BV324"/>
  <c r="BW324"/>
  <c r="BZ324"/>
  <c r="CA324"/>
  <c r="CB324"/>
  <c r="CC324"/>
  <c r="CD324"/>
  <c r="CE324"/>
  <c r="CF324"/>
  <c r="CG324"/>
  <c r="CH324"/>
  <c r="CI324"/>
  <c r="CJ324"/>
  <c r="CK324"/>
  <c r="CM324"/>
  <c r="CN324"/>
  <c r="CO324"/>
  <c r="CP324"/>
  <c r="CQ324"/>
  <c r="CR324"/>
  <c r="CS324"/>
  <c r="CT324"/>
  <c r="CU324"/>
  <c r="CV324"/>
  <c r="CW324"/>
  <c r="CX324"/>
  <c r="CZ324"/>
  <c r="DA324"/>
  <c r="DB324"/>
  <c r="DC324"/>
  <c r="DD324"/>
  <c r="DE324"/>
  <c r="DF324"/>
  <c r="DG324"/>
  <c r="DH324"/>
  <c r="DI324"/>
  <c r="DJ324"/>
  <c r="DK324"/>
  <c r="A325"/>
  <c r="B325"/>
  <c r="C325"/>
  <c r="D325"/>
  <c r="E325"/>
  <c r="F325"/>
  <c r="G325"/>
  <c r="H325"/>
  <c r="I325"/>
  <c r="J325"/>
  <c r="K325"/>
  <c r="L325"/>
  <c r="M325"/>
  <c r="N325"/>
  <c r="O325"/>
  <c r="P325"/>
  <c r="R325"/>
  <c r="S325"/>
  <c r="U325"/>
  <c r="V325"/>
  <c r="W325"/>
  <c r="X325"/>
  <c r="Y325"/>
  <c r="AA325"/>
  <c r="AB325"/>
  <c r="AC325"/>
  <c r="AD325"/>
  <c r="AE325"/>
  <c r="AF325"/>
  <c r="AH325"/>
  <c r="AI325"/>
  <c r="AJ325"/>
  <c r="AK325"/>
  <c r="AM325"/>
  <c r="AN325"/>
  <c r="AO325"/>
  <c r="AP325"/>
  <c r="AQ325"/>
  <c r="AR325"/>
  <c r="AS325"/>
  <c r="AT325"/>
  <c r="AU325"/>
  <c r="AV325"/>
  <c r="AW325"/>
  <c r="AX325"/>
  <c r="AY325"/>
  <c r="AZ325"/>
  <c r="BA325"/>
  <c r="BB325"/>
  <c r="BD325"/>
  <c r="BE325"/>
  <c r="BF325"/>
  <c r="BG325"/>
  <c r="BH325"/>
  <c r="BI325"/>
  <c r="BJ325"/>
  <c r="BL325"/>
  <c r="BM325"/>
  <c r="BN325"/>
  <c r="BO325"/>
  <c r="BP325"/>
  <c r="BR325"/>
  <c r="BS325"/>
  <c r="BT325"/>
  <c r="BU325"/>
  <c r="BV325"/>
  <c r="BW325"/>
  <c r="BY325"/>
  <c r="BZ325"/>
  <c r="CA325"/>
  <c r="CB325"/>
  <c r="CC325"/>
  <c r="CD325"/>
  <c r="CE325"/>
  <c r="CF325"/>
  <c r="CG325"/>
  <c r="CH325"/>
  <c r="CI325"/>
  <c r="CJ325"/>
  <c r="CK325"/>
  <c r="CM325"/>
  <c r="CN325"/>
  <c r="CO325"/>
  <c r="CP325"/>
  <c r="CQ325"/>
  <c r="CR325"/>
  <c r="CS325"/>
  <c r="CT325"/>
  <c r="CU325"/>
  <c r="CV325"/>
  <c r="CW325"/>
  <c r="CX325"/>
  <c r="CZ325"/>
  <c r="DA325"/>
  <c r="DB325"/>
  <c r="DC325"/>
  <c r="DD325"/>
  <c r="DE325"/>
  <c r="DF325"/>
  <c r="DG325"/>
  <c r="DH325"/>
  <c r="DI325"/>
  <c r="DJ325"/>
  <c r="DK325"/>
  <c r="A326"/>
  <c r="B326"/>
  <c r="C326"/>
  <c r="D326"/>
  <c r="E326"/>
  <c r="F326"/>
  <c r="G326"/>
  <c r="H326"/>
  <c r="I326"/>
  <c r="J326"/>
  <c r="K326"/>
  <c r="L326"/>
  <c r="M326"/>
  <c r="N326"/>
  <c r="O326"/>
  <c r="P326"/>
  <c r="R326"/>
  <c r="S326"/>
  <c r="U326"/>
  <c r="V326"/>
  <c r="W326"/>
  <c r="X326"/>
  <c r="Y326"/>
  <c r="AA326"/>
  <c r="AB326"/>
  <c r="AC326"/>
  <c r="AD326"/>
  <c r="AE326"/>
  <c r="AF326"/>
  <c r="AH326"/>
  <c r="AI326"/>
  <c r="AJ326"/>
  <c r="AK326"/>
  <c r="AM326"/>
  <c r="AN326"/>
  <c r="AO326"/>
  <c r="AP326"/>
  <c r="AQ326"/>
  <c r="AR326"/>
  <c r="AS326"/>
  <c r="AT326"/>
  <c r="AU326"/>
  <c r="AV326"/>
  <c r="AW326"/>
  <c r="AX326"/>
  <c r="AY326"/>
  <c r="AZ326"/>
  <c r="BA326"/>
  <c r="BB326"/>
  <c r="BD326"/>
  <c r="BE326"/>
  <c r="BF326"/>
  <c r="BG326"/>
  <c r="BH326"/>
  <c r="BI326"/>
  <c r="BJ326"/>
  <c r="BL326"/>
  <c r="BM326"/>
  <c r="BN326"/>
  <c r="BO326"/>
  <c r="BP326"/>
  <c r="BR326"/>
  <c r="BS326"/>
  <c r="BT326"/>
  <c r="BU326"/>
  <c r="BV326"/>
  <c r="BW326"/>
  <c r="BY326"/>
  <c r="BZ326"/>
  <c r="CA326"/>
  <c r="CB326"/>
  <c r="CC326"/>
  <c r="CD326"/>
  <c r="CE326"/>
  <c r="CF326"/>
  <c r="CG326"/>
  <c r="CH326"/>
  <c r="CI326"/>
  <c r="CJ326"/>
  <c r="CK326"/>
  <c r="CM326"/>
  <c r="CN326"/>
  <c r="CO326"/>
  <c r="CP326"/>
  <c r="CQ326"/>
  <c r="CR326"/>
  <c r="CS326"/>
  <c r="CT326"/>
  <c r="CU326"/>
  <c r="CV326"/>
  <c r="CW326"/>
  <c r="CX326"/>
  <c r="CZ326"/>
  <c r="DA326"/>
  <c r="DB326"/>
  <c r="DC326"/>
  <c r="DD326"/>
  <c r="DE326"/>
  <c r="DF326"/>
  <c r="DG326"/>
  <c r="DH326"/>
  <c r="DI326"/>
  <c r="DJ326"/>
  <c r="DK326"/>
  <c r="A327"/>
  <c r="B327"/>
  <c r="C327"/>
  <c r="D327"/>
  <c r="E327"/>
  <c r="F327"/>
  <c r="G327"/>
  <c r="H327"/>
  <c r="I327"/>
  <c r="J327"/>
  <c r="K327"/>
  <c r="L327"/>
  <c r="M327"/>
  <c r="N327"/>
  <c r="O327"/>
  <c r="P327"/>
  <c r="R327"/>
  <c r="S327"/>
  <c r="U327"/>
  <c r="V327"/>
  <c r="W327"/>
  <c r="X327"/>
  <c r="Y327"/>
  <c r="AB327"/>
  <c r="AC327"/>
  <c r="AD327"/>
  <c r="AE327"/>
  <c r="AF327"/>
  <c r="AH327"/>
  <c r="AI327"/>
  <c r="AK327"/>
  <c r="AM327"/>
  <c r="AN327"/>
  <c r="AO327"/>
  <c r="AP327"/>
  <c r="AQ327"/>
  <c r="AR327"/>
  <c r="AS327"/>
  <c r="AT327"/>
  <c r="AU327"/>
  <c r="AV327"/>
  <c r="AW327"/>
  <c r="AX327"/>
  <c r="AY327"/>
  <c r="AZ327"/>
  <c r="BA327"/>
  <c r="BB327"/>
  <c r="BD327"/>
  <c r="BE327"/>
  <c r="BF327"/>
  <c r="BG327"/>
  <c r="BH327"/>
  <c r="BI327"/>
  <c r="BJ327"/>
  <c r="BL327"/>
  <c r="BM327"/>
  <c r="BN327"/>
  <c r="BO327"/>
  <c r="BP327"/>
  <c r="BR327"/>
  <c r="BS327"/>
  <c r="BT327"/>
  <c r="BU327"/>
  <c r="BV327"/>
  <c r="BW327"/>
  <c r="BZ327"/>
  <c r="CA327"/>
  <c r="CB327"/>
  <c r="CC327"/>
  <c r="CD327"/>
  <c r="CE327"/>
  <c r="CF327"/>
  <c r="CG327"/>
  <c r="CH327"/>
  <c r="CI327"/>
  <c r="CJ327"/>
  <c r="CK327"/>
  <c r="CM327"/>
  <c r="CN327"/>
  <c r="CO327"/>
  <c r="CP327"/>
  <c r="CQ327"/>
  <c r="CR327"/>
  <c r="CS327"/>
  <c r="CT327"/>
  <c r="CU327"/>
  <c r="CV327"/>
  <c r="CW327"/>
  <c r="CX327"/>
  <c r="CZ327"/>
  <c r="DA327"/>
  <c r="DB327"/>
  <c r="DC327"/>
  <c r="DD327"/>
  <c r="DE327"/>
  <c r="DF327"/>
  <c r="DG327"/>
  <c r="DH327"/>
  <c r="DI327"/>
  <c r="DJ327"/>
  <c r="DK327"/>
  <c r="A328"/>
  <c r="B328"/>
  <c r="C328"/>
  <c r="D328"/>
  <c r="E328"/>
  <c r="F328"/>
  <c r="G328"/>
  <c r="I328"/>
  <c r="J328"/>
  <c r="K328"/>
  <c r="L328"/>
  <c r="M328"/>
  <c r="N328"/>
  <c r="O328"/>
  <c r="P328"/>
  <c r="R328"/>
  <c r="S328"/>
  <c r="U328"/>
  <c r="V328"/>
  <c r="W328"/>
  <c r="X328"/>
  <c r="Y328"/>
  <c r="AA328"/>
  <c r="AB328"/>
  <c r="AC328"/>
  <c r="AE328"/>
  <c r="AF328"/>
  <c r="AH328"/>
  <c r="AI328"/>
  <c r="AJ328"/>
  <c r="AK328"/>
  <c r="AM328"/>
  <c r="AN328"/>
  <c r="AO328"/>
  <c r="AP328"/>
  <c r="AQ328"/>
  <c r="AS328"/>
  <c r="AT328"/>
  <c r="AU328"/>
  <c r="AV328"/>
  <c r="AW328"/>
  <c r="AX328"/>
  <c r="AY328"/>
  <c r="AZ328"/>
  <c r="BA328"/>
  <c r="BB328"/>
  <c r="BD328"/>
  <c r="BE328"/>
  <c r="BF328"/>
  <c r="BG328"/>
  <c r="BH328"/>
  <c r="BI328"/>
  <c r="BJ328"/>
  <c r="BL328"/>
  <c r="BM328"/>
  <c r="BN328"/>
  <c r="BO328"/>
  <c r="BP328"/>
  <c r="BR328"/>
  <c r="BS328"/>
  <c r="BT328"/>
  <c r="BU328"/>
  <c r="BV328"/>
  <c r="BW328"/>
  <c r="BY328"/>
  <c r="BZ328"/>
  <c r="CA328"/>
  <c r="CB328"/>
  <c r="CC328"/>
  <c r="CD328"/>
  <c r="CE328"/>
  <c r="CF328"/>
  <c r="CG328"/>
  <c r="CH328"/>
  <c r="CI328"/>
  <c r="CJ328"/>
  <c r="CK328"/>
  <c r="CM328"/>
  <c r="CN328"/>
  <c r="CO328"/>
  <c r="CP328"/>
  <c r="CQ328"/>
  <c r="CR328"/>
  <c r="CS328"/>
  <c r="CT328"/>
  <c r="CU328"/>
  <c r="CV328"/>
  <c r="CW328"/>
  <c r="CX328"/>
  <c r="CZ328"/>
  <c r="DA328"/>
  <c r="DB328"/>
  <c r="DC328"/>
  <c r="DD328"/>
  <c r="DE328"/>
  <c r="DF328"/>
  <c r="DG328"/>
  <c r="DH328"/>
  <c r="DI328"/>
  <c r="DJ328"/>
  <c r="DK328"/>
  <c r="A329"/>
  <c r="B329"/>
  <c r="C329"/>
  <c r="D329"/>
  <c r="E329"/>
  <c r="F329"/>
  <c r="G329"/>
  <c r="H329"/>
  <c r="I329"/>
  <c r="J329"/>
  <c r="K329"/>
  <c r="L329"/>
  <c r="M329"/>
  <c r="N329"/>
  <c r="O329"/>
  <c r="P329"/>
  <c r="R329"/>
  <c r="S329"/>
  <c r="U329"/>
  <c r="V329"/>
  <c r="W329"/>
  <c r="X329"/>
  <c r="Y329"/>
  <c r="AA329"/>
  <c r="AB329"/>
  <c r="AC329"/>
  <c r="AE329"/>
  <c r="AF329"/>
  <c r="AH329"/>
  <c r="AI329"/>
  <c r="AJ329"/>
  <c r="AK329"/>
  <c r="AM329"/>
  <c r="AO329"/>
  <c r="AP329"/>
  <c r="AQ329"/>
  <c r="AS329"/>
  <c r="AT329"/>
  <c r="AU329"/>
  <c r="AV329"/>
  <c r="AW329"/>
  <c r="AX329"/>
  <c r="AY329"/>
  <c r="AZ329"/>
  <c r="BA329"/>
  <c r="BB329"/>
  <c r="BD329"/>
  <c r="BE329"/>
  <c r="BF329"/>
  <c r="BG329"/>
  <c r="BH329"/>
  <c r="BI329"/>
  <c r="BJ329"/>
  <c r="BL329"/>
  <c r="BM329"/>
  <c r="BN329"/>
  <c r="BO329"/>
  <c r="BP329"/>
  <c r="BR329"/>
  <c r="BS329"/>
  <c r="BT329"/>
  <c r="BU329"/>
  <c r="BV329"/>
  <c r="BW329"/>
  <c r="BX329"/>
  <c r="BZ329"/>
  <c r="CA329"/>
  <c r="CB329"/>
  <c r="CC329"/>
  <c r="CD329"/>
  <c r="CE329"/>
  <c r="CF329"/>
  <c r="CG329"/>
  <c r="CH329"/>
  <c r="CI329"/>
  <c r="CJ329"/>
  <c r="CK329"/>
  <c r="CM329"/>
  <c r="CN329"/>
  <c r="CO329"/>
  <c r="CP329"/>
  <c r="CQ329"/>
  <c r="CR329"/>
  <c r="CS329"/>
  <c r="CT329"/>
  <c r="CU329"/>
  <c r="CV329"/>
  <c r="CW329"/>
  <c r="CX329"/>
  <c r="CZ329"/>
  <c r="DA329"/>
  <c r="DB329"/>
  <c r="DC329"/>
  <c r="DD329"/>
  <c r="DE329"/>
  <c r="DF329"/>
  <c r="DG329"/>
  <c r="DH329"/>
  <c r="DI329"/>
  <c r="DJ329"/>
  <c r="DK329"/>
  <c r="A330"/>
  <c r="B330"/>
  <c r="C330"/>
  <c r="D330"/>
  <c r="E330"/>
  <c r="F330"/>
  <c r="G330"/>
  <c r="H330"/>
  <c r="I330"/>
  <c r="J330"/>
  <c r="K330"/>
  <c r="L330"/>
  <c r="M330"/>
  <c r="N330"/>
  <c r="O330"/>
  <c r="P330"/>
  <c r="R330"/>
  <c r="S330"/>
  <c r="T330"/>
  <c r="U330"/>
  <c r="V330"/>
  <c r="W330"/>
  <c r="X330"/>
  <c r="Y330"/>
  <c r="AA330"/>
  <c r="AB330"/>
  <c r="AC330"/>
  <c r="AD330"/>
  <c r="AE330"/>
  <c r="AF330"/>
  <c r="AH330"/>
  <c r="AI330"/>
  <c r="AJ330"/>
  <c r="AK330"/>
  <c r="AM330"/>
  <c r="AN330"/>
  <c r="AO330"/>
  <c r="AP330"/>
  <c r="AQ330"/>
  <c r="AS330"/>
  <c r="AT330"/>
  <c r="AU330"/>
  <c r="AV330"/>
  <c r="AW330"/>
  <c r="AX330"/>
  <c r="AY330"/>
  <c r="AZ330"/>
  <c r="BA330"/>
  <c r="BB330"/>
  <c r="BD330"/>
  <c r="BE330"/>
  <c r="BF330"/>
  <c r="BG330"/>
  <c r="BH330"/>
  <c r="BI330"/>
  <c r="BJ330"/>
  <c r="BK330"/>
  <c r="BL330"/>
  <c r="BM330"/>
  <c r="BN330"/>
  <c r="BO330"/>
  <c r="BP330"/>
  <c r="BR330"/>
  <c r="BS330"/>
  <c r="BT330"/>
  <c r="BU330"/>
  <c r="BV330"/>
  <c r="BW330"/>
  <c r="BZ330"/>
  <c r="CA330"/>
  <c r="CB330"/>
  <c r="CC330"/>
  <c r="CD330"/>
  <c r="CE330"/>
  <c r="CF330"/>
  <c r="CG330"/>
  <c r="CH330"/>
  <c r="CI330"/>
  <c r="CJ330"/>
  <c r="CK330"/>
  <c r="CM330"/>
  <c r="CN330"/>
  <c r="CO330"/>
  <c r="CP330"/>
  <c r="CQ330"/>
  <c r="CR330"/>
  <c r="CS330"/>
  <c r="CT330"/>
  <c r="CU330"/>
  <c r="CV330"/>
  <c r="CW330"/>
  <c r="CX330"/>
  <c r="CZ330"/>
  <c r="DA330"/>
  <c r="DB330"/>
  <c r="DC330"/>
  <c r="DD330"/>
  <c r="DE330"/>
  <c r="DF330"/>
  <c r="DG330"/>
  <c r="DH330"/>
  <c r="DI330"/>
  <c r="DJ330"/>
  <c r="DK330"/>
  <c r="A331"/>
  <c r="B331"/>
  <c r="C331"/>
  <c r="D331"/>
  <c r="E331"/>
  <c r="F331"/>
  <c r="G331"/>
  <c r="H331"/>
  <c r="I331"/>
  <c r="J331"/>
  <c r="K331"/>
  <c r="L331"/>
  <c r="M331"/>
  <c r="N331"/>
  <c r="O331"/>
  <c r="P331"/>
  <c r="R331"/>
  <c r="S331"/>
  <c r="T331"/>
  <c r="U331"/>
  <c r="V331"/>
  <c r="W331"/>
  <c r="X331"/>
  <c r="Y331"/>
  <c r="AA331"/>
  <c r="AB331"/>
  <c r="AC331"/>
  <c r="AD331"/>
  <c r="AE331"/>
  <c r="AF331"/>
  <c r="AH331"/>
  <c r="AI331"/>
  <c r="AJ331"/>
  <c r="AK331"/>
  <c r="AM331"/>
  <c r="AN331"/>
  <c r="AO331"/>
  <c r="AP331"/>
  <c r="AQ331"/>
  <c r="AS331"/>
  <c r="AT331"/>
  <c r="AU331"/>
  <c r="AV331"/>
  <c r="AW331"/>
  <c r="AX331"/>
  <c r="AY331"/>
  <c r="AZ331"/>
  <c r="BA331"/>
  <c r="BB331"/>
  <c r="BD331"/>
  <c r="BE331"/>
  <c r="BF331"/>
  <c r="BG331"/>
  <c r="BH331"/>
  <c r="BI331"/>
  <c r="BJ331"/>
  <c r="BL331"/>
  <c r="BM331"/>
  <c r="BN331"/>
  <c r="BO331"/>
  <c r="BP331"/>
  <c r="BR331"/>
  <c r="BS331"/>
  <c r="BT331"/>
  <c r="BU331"/>
  <c r="BV331"/>
  <c r="BW331"/>
  <c r="BZ331"/>
  <c r="CA331"/>
  <c r="CB331"/>
  <c r="CC331"/>
  <c r="CD331"/>
  <c r="CE331"/>
  <c r="CF331"/>
  <c r="CG331"/>
  <c r="CH331"/>
  <c r="CI331"/>
  <c r="CJ331"/>
  <c r="CK331"/>
  <c r="CM331"/>
  <c r="CN331"/>
  <c r="CO331"/>
  <c r="CP331"/>
  <c r="CQ331"/>
  <c r="CR331"/>
  <c r="CS331"/>
  <c r="CT331"/>
  <c r="CU331"/>
  <c r="CV331"/>
  <c r="CW331"/>
  <c r="CX331"/>
  <c r="CZ331"/>
  <c r="DA331"/>
  <c r="DB331"/>
  <c r="DC331"/>
  <c r="DD331"/>
  <c r="DE331"/>
  <c r="DF331"/>
  <c r="DG331"/>
  <c r="DH331"/>
  <c r="DI331"/>
  <c r="DJ331"/>
  <c r="DK331"/>
  <c r="A332"/>
  <c r="B332"/>
  <c r="C332"/>
  <c r="D332"/>
  <c r="E332"/>
  <c r="F332"/>
  <c r="G332"/>
  <c r="H332"/>
  <c r="I332"/>
  <c r="J332"/>
  <c r="K332"/>
  <c r="L332"/>
  <c r="M332"/>
  <c r="N332"/>
  <c r="O332"/>
  <c r="P332"/>
  <c r="R332"/>
  <c r="S332"/>
  <c r="T332"/>
  <c r="U332"/>
  <c r="V332"/>
  <c r="W332"/>
  <c r="X332"/>
  <c r="Y332"/>
  <c r="AA332"/>
  <c r="AB332"/>
  <c r="AC332"/>
  <c r="AD332"/>
  <c r="AE332"/>
  <c r="AF332"/>
  <c r="AH332"/>
  <c r="AI332"/>
  <c r="AJ332"/>
  <c r="AK332"/>
  <c r="AM332"/>
  <c r="AN332"/>
  <c r="AO332"/>
  <c r="AP332"/>
  <c r="AQ332"/>
  <c r="AR332"/>
  <c r="AS332"/>
  <c r="AT332"/>
  <c r="AU332"/>
  <c r="AV332"/>
  <c r="AW332"/>
  <c r="AX332"/>
  <c r="AY332"/>
  <c r="AZ332"/>
  <c r="BA332"/>
  <c r="BB332"/>
  <c r="BD332"/>
  <c r="BE332"/>
  <c r="BF332"/>
  <c r="BG332"/>
  <c r="BH332"/>
  <c r="BI332"/>
  <c r="BJ332"/>
  <c r="BL332"/>
  <c r="BM332"/>
  <c r="BN332"/>
  <c r="BO332"/>
  <c r="BP332"/>
  <c r="BR332"/>
  <c r="BS332"/>
  <c r="BT332"/>
  <c r="BU332"/>
  <c r="BV332"/>
  <c r="BW332"/>
  <c r="BX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c r="DG332"/>
  <c r="DH332"/>
  <c r="DI332"/>
  <c r="DJ332"/>
  <c r="DK332"/>
  <c r="DL332"/>
  <c r="A333"/>
  <c r="B333"/>
  <c r="C333"/>
  <c r="D333"/>
  <c r="E333"/>
  <c r="F333"/>
  <c r="G333"/>
  <c r="H333"/>
  <c r="I333"/>
  <c r="J333"/>
  <c r="K333"/>
  <c r="L333"/>
  <c r="M333"/>
  <c r="N333"/>
  <c r="O333"/>
  <c r="P333"/>
  <c r="R333"/>
  <c r="S333"/>
  <c r="T333"/>
  <c r="U333"/>
  <c r="V333"/>
  <c r="W333"/>
  <c r="X333"/>
  <c r="Y333"/>
  <c r="AA333"/>
  <c r="AB333"/>
  <c r="AC333"/>
  <c r="AD333"/>
  <c r="AE333"/>
  <c r="AF333"/>
  <c r="AH333"/>
  <c r="AI333"/>
  <c r="AJ333"/>
  <c r="AK333"/>
  <c r="AM333"/>
  <c r="AN333"/>
  <c r="AO333"/>
  <c r="AP333"/>
  <c r="AQ333"/>
  <c r="AS333"/>
  <c r="AT333"/>
  <c r="AU333"/>
  <c r="AV333"/>
  <c r="AW333"/>
  <c r="AX333"/>
  <c r="AY333"/>
  <c r="AZ333"/>
  <c r="BA333"/>
  <c r="BB333"/>
  <c r="BD333"/>
  <c r="BE333"/>
  <c r="BF333"/>
  <c r="BG333"/>
  <c r="BH333"/>
  <c r="BI333"/>
  <c r="BJ333"/>
  <c r="BL333"/>
  <c r="BM333"/>
  <c r="BN333"/>
  <c r="BO333"/>
  <c r="BP333"/>
  <c r="BR333"/>
  <c r="BS333"/>
  <c r="BT333"/>
  <c r="BU333"/>
  <c r="BV333"/>
  <c r="BW333"/>
  <c r="BY333"/>
  <c r="BZ333"/>
  <c r="CA333"/>
  <c r="CB333"/>
  <c r="CC333"/>
  <c r="CD333"/>
  <c r="CE333"/>
  <c r="CF333"/>
  <c r="CG333"/>
  <c r="CH333"/>
  <c r="CI333"/>
  <c r="CJ333"/>
  <c r="CK333"/>
  <c r="CM333"/>
  <c r="CN333"/>
  <c r="CO333"/>
  <c r="CP333"/>
  <c r="CQ333"/>
  <c r="CR333"/>
  <c r="CS333"/>
  <c r="CT333"/>
  <c r="CU333"/>
  <c r="CV333"/>
  <c r="CW333"/>
  <c r="CX333"/>
  <c r="CZ333"/>
  <c r="DA333"/>
  <c r="DB333"/>
  <c r="DC333"/>
  <c r="DD333"/>
  <c r="DE333"/>
  <c r="DF333"/>
  <c r="DG333"/>
  <c r="DH333"/>
  <c r="DI333"/>
  <c r="DJ333"/>
  <c r="DK333"/>
  <c r="A334"/>
  <c r="B334"/>
  <c r="C334"/>
  <c r="D334"/>
  <c r="E334"/>
  <c r="F334"/>
  <c r="G334"/>
  <c r="H334"/>
  <c r="I334"/>
  <c r="J334"/>
  <c r="K334"/>
  <c r="L334"/>
  <c r="M334"/>
  <c r="N334"/>
  <c r="O334"/>
  <c r="P334"/>
  <c r="R334"/>
  <c r="S334"/>
  <c r="T334"/>
  <c r="U334"/>
  <c r="V334"/>
  <c r="W334"/>
  <c r="X334"/>
  <c r="Y334"/>
  <c r="AA334"/>
  <c r="AB334"/>
  <c r="AC334"/>
  <c r="AD334"/>
  <c r="AE334"/>
  <c r="AF334"/>
  <c r="AH334"/>
  <c r="AI334"/>
  <c r="AJ334"/>
  <c r="AK334"/>
  <c r="AM334"/>
  <c r="AN334"/>
  <c r="AO334"/>
  <c r="AP334"/>
  <c r="AQ334"/>
  <c r="AS334"/>
  <c r="AT334"/>
  <c r="AU334"/>
  <c r="AV334"/>
  <c r="AW334"/>
  <c r="AX334"/>
  <c r="AY334"/>
  <c r="AZ334"/>
  <c r="BA334"/>
  <c r="BB334"/>
  <c r="BC334"/>
  <c r="BD334"/>
  <c r="BE334"/>
  <c r="BF334"/>
  <c r="BG334"/>
  <c r="BH334"/>
  <c r="BI334"/>
  <c r="BJ334"/>
  <c r="BK334"/>
  <c r="BL334"/>
  <c r="BM334"/>
  <c r="BN334"/>
  <c r="BO334"/>
  <c r="BP334"/>
  <c r="BR334"/>
  <c r="BS334"/>
  <c r="BT334"/>
  <c r="BU334"/>
  <c r="BV334"/>
  <c r="BW334"/>
  <c r="BZ334"/>
  <c r="CA334"/>
  <c r="CB334"/>
  <c r="CC334"/>
  <c r="CD334"/>
  <c r="CE334"/>
  <c r="CF334"/>
  <c r="CG334"/>
  <c r="CH334"/>
  <c r="CI334"/>
  <c r="CJ334"/>
  <c r="CK334"/>
  <c r="CM334"/>
  <c r="CN334"/>
  <c r="CO334"/>
  <c r="CP334"/>
  <c r="CQ334"/>
  <c r="CR334"/>
  <c r="CS334"/>
  <c r="CT334"/>
  <c r="CU334"/>
  <c r="CV334"/>
  <c r="CW334"/>
  <c r="CX334"/>
  <c r="CZ334"/>
  <c r="DA334"/>
  <c r="DB334"/>
  <c r="DC334"/>
  <c r="DD334"/>
  <c r="DE334"/>
  <c r="DF334"/>
  <c r="DG334"/>
  <c r="DH334"/>
  <c r="DI334"/>
  <c r="DJ334"/>
  <c r="DK334"/>
  <c r="A335"/>
  <c r="B335"/>
  <c r="C335"/>
  <c r="D335"/>
  <c r="E335"/>
  <c r="F335"/>
  <c r="G335"/>
  <c r="H335"/>
  <c r="I335"/>
  <c r="J335"/>
  <c r="K335"/>
  <c r="L335"/>
  <c r="M335"/>
  <c r="N335"/>
  <c r="O335"/>
  <c r="P335"/>
  <c r="R335"/>
  <c r="S335"/>
  <c r="T335"/>
  <c r="U335"/>
  <c r="V335"/>
  <c r="W335"/>
  <c r="X335"/>
  <c r="Y335"/>
  <c r="AA335"/>
  <c r="AB335"/>
  <c r="AC335"/>
  <c r="AD335"/>
  <c r="AE335"/>
  <c r="AF335"/>
  <c r="AH335"/>
  <c r="AI335"/>
  <c r="AJ335"/>
  <c r="AK335"/>
  <c r="AM335"/>
  <c r="AN335"/>
  <c r="AO335"/>
  <c r="AP335"/>
  <c r="AQ335"/>
  <c r="AS335"/>
  <c r="AT335"/>
  <c r="AU335"/>
  <c r="AV335"/>
  <c r="AW335"/>
  <c r="AX335"/>
  <c r="AY335"/>
  <c r="AZ335"/>
  <c r="BA335"/>
  <c r="BB335"/>
  <c r="BD335"/>
  <c r="BE335"/>
  <c r="BF335"/>
  <c r="BG335"/>
  <c r="BH335"/>
  <c r="BI335"/>
  <c r="BJ335"/>
  <c r="BL335"/>
  <c r="BM335"/>
  <c r="BN335"/>
  <c r="BO335"/>
  <c r="BP335"/>
  <c r="BQ335"/>
  <c r="BR335"/>
  <c r="BS335"/>
  <c r="BT335"/>
  <c r="BU335"/>
  <c r="BV335"/>
  <c r="BW335"/>
  <c r="BY335"/>
  <c r="BZ335"/>
  <c r="CA335"/>
  <c r="CB335"/>
  <c r="CC335"/>
  <c r="CD335"/>
  <c r="CE335"/>
  <c r="CF335"/>
  <c r="CG335"/>
  <c r="CH335"/>
  <c r="CI335"/>
  <c r="CJ335"/>
  <c r="CK335"/>
  <c r="CM335"/>
  <c r="CN335"/>
  <c r="CO335"/>
  <c r="CP335"/>
  <c r="CQ335"/>
  <c r="CR335"/>
  <c r="CS335"/>
  <c r="CT335"/>
  <c r="CU335"/>
  <c r="CV335"/>
  <c r="CW335"/>
  <c r="CX335"/>
  <c r="CZ335"/>
  <c r="DA335"/>
  <c r="DB335"/>
  <c r="DC335"/>
  <c r="DD335"/>
  <c r="DE335"/>
  <c r="DF335"/>
  <c r="DG335"/>
  <c r="DH335"/>
  <c r="DI335"/>
  <c r="DJ335"/>
  <c r="DK335"/>
  <c r="A336"/>
  <c r="B336"/>
  <c r="C336"/>
  <c r="D336"/>
  <c r="E336"/>
  <c r="F336"/>
  <c r="G336"/>
  <c r="H336"/>
  <c r="I336"/>
  <c r="J336"/>
  <c r="K336"/>
  <c r="L336"/>
  <c r="M336"/>
  <c r="N336"/>
  <c r="O336"/>
  <c r="P336"/>
  <c r="R336"/>
  <c r="S336"/>
  <c r="T336"/>
  <c r="U336"/>
  <c r="V336"/>
  <c r="W336"/>
  <c r="X336"/>
  <c r="Y336"/>
  <c r="AA336"/>
  <c r="AB336"/>
  <c r="AC336"/>
  <c r="AD336"/>
  <c r="AE336"/>
  <c r="AF336"/>
  <c r="AH336"/>
  <c r="AI336"/>
  <c r="AJ336"/>
  <c r="AK336"/>
  <c r="AM336"/>
  <c r="AN336"/>
  <c r="AO336"/>
  <c r="AP336"/>
  <c r="AQ336"/>
  <c r="AR336"/>
  <c r="AS336"/>
  <c r="AT336"/>
  <c r="AU336"/>
  <c r="AV336"/>
  <c r="AW336"/>
  <c r="AX336"/>
  <c r="AY336"/>
  <c r="AZ336"/>
  <c r="BA336"/>
  <c r="BB336"/>
  <c r="BD336"/>
  <c r="BE336"/>
  <c r="BF336"/>
  <c r="BG336"/>
  <c r="BH336"/>
  <c r="BI336"/>
  <c r="BJ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c r="DG336"/>
  <c r="DH336"/>
  <c r="DI336"/>
  <c r="DJ336"/>
  <c r="DK336"/>
  <c r="DL336"/>
  <c r="A337"/>
  <c r="B337"/>
  <c r="C337"/>
  <c r="D337"/>
  <c r="E337"/>
  <c r="F337"/>
  <c r="G337"/>
  <c r="H337"/>
  <c r="I337"/>
  <c r="J337"/>
  <c r="K337"/>
  <c r="L337"/>
  <c r="M337"/>
  <c r="N337"/>
  <c r="O337"/>
  <c r="P337"/>
  <c r="Q337"/>
  <c r="R337"/>
  <c r="S337"/>
  <c r="T337"/>
  <c r="U337"/>
  <c r="V337"/>
  <c r="W337"/>
  <c r="X337"/>
  <c r="Y337"/>
  <c r="AA337"/>
  <c r="AB337"/>
  <c r="AC337"/>
  <c r="AD337"/>
  <c r="AE337"/>
  <c r="AF337"/>
  <c r="AH337"/>
  <c r="AI337"/>
  <c r="AJ337"/>
  <c r="AK337"/>
  <c r="AM337"/>
  <c r="AN337"/>
  <c r="AO337"/>
  <c r="AP337"/>
  <c r="AQ337"/>
  <c r="AR337"/>
  <c r="AS337"/>
  <c r="AT337"/>
  <c r="AU337"/>
  <c r="AV337"/>
  <c r="AW337"/>
  <c r="AX337"/>
  <c r="AY337"/>
  <c r="AZ337"/>
  <c r="BA337"/>
  <c r="BB337"/>
  <c r="BD337"/>
  <c r="BE337"/>
  <c r="BF337"/>
  <c r="BG337"/>
  <c r="BH337"/>
  <c r="BI337"/>
  <c r="BJ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c r="DI337"/>
  <c r="DJ337"/>
  <c r="DK337"/>
  <c r="DL337"/>
  <c r="A338"/>
  <c r="B338"/>
  <c r="C338"/>
  <c r="D338"/>
  <c r="E338"/>
  <c r="F338"/>
  <c r="G338"/>
  <c r="H338"/>
  <c r="I338"/>
  <c r="J338"/>
  <c r="K338"/>
  <c r="L338"/>
  <c r="M338"/>
  <c r="N338"/>
  <c r="O338"/>
  <c r="P338"/>
  <c r="Q338"/>
  <c r="R338"/>
  <c r="S338"/>
  <c r="T338"/>
  <c r="U338"/>
  <c r="V338"/>
  <c r="W338"/>
  <c r="X338"/>
  <c r="Y338"/>
  <c r="AA338"/>
  <c r="AB338"/>
  <c r="AC338"/>
  <c r="AD338"/>
  <c r="AE338"/>
  <c r="AF338"/>
  <c r="AH338"/>
  <c r="AI338"/>
  <c r="AJ338"/>
  <c r="AK338"/>
  <c r="AM338"/>
  <c r="AN338"/>
  <c r="AO338"/>
  <c r="AP338"/>
  <c r="AQ338"/>
  <c r="AS338"/>
  <c r="AT338"/>
  <c r="AU338"/>
  <c r="AV338"/>
  <c r="AW338"/>
  <c r="AX338"/>
  <c r="AY338"/>
  <c r="AZ338"/>
  <c r="BA338"/>
  <c r="BB338"/>
  <c r="BC338"/>
  <c r="BD338"/>
  <c r="BE338"/>
  <c r="BF338"/>
  <c r="BG338"/>
  <c r="BH338"/>
  <c r="BI338"/>
  <c r="BJ338"/>
  <c r="BK338"/>
  <c r="BL338"/>
  <c r="BM338"/>
  <c r="BN338"/>
  <c r="BO338"/>
  <c r="BP338"/>
  <c r="BR338"/>
  <c r="BS338"/>
  <c r="BT338"/>
  <c r="BU338"/>
  <c r="BV338"/>
  <c r="BW338"/>
  <c r="BZ338"/>
  <c r="CA338"/>
  <c r="CB338"/>
  <c r="CC338"/>
  <c r="CD338"/>
  <c r="CE338"/>
  <c r="CF338"/>
  <c r="CG338"/>
  <c r="CH338"/>
  <c r="CI338"/>
  <c r="CJ338"/>
  <c r="CK338"/>
  <c r="CM338"/>
  <c r="CN338"/>
  <c r="CO338"/>
  <c r="CP338"/>
  <c r="CQ338"/>
  <c r="CR338"/>
  <c r="CS338"/>
  <c r="CT338"/>
  <c r="CU338"/>
  <c r="CV338"/>
  <c r="CW338"/>
  <c r="CX338"/>
  <c r="CZ338"/>
  <c r="DA338"/>
  <c r="DB338"/>
  <c r="DC338"/>
  <c r="DD338"/>
  <c r="DE338"/>
  <c r="DF338"/>
  <c r="DG338"/>
  <c r="DH338"/>
  <c r="DI338"/>
  <c r="DJ338"/>
  <c r="DK338"/>
  <c r="A339"/>
  <c r="B339"/>
  <c r="C339"/>
  <c r="D339"/>
  <c r="E339"/>
  <c r="F339"/>
  <c r="G339"/>
  <c r="H339"/>
  <c r="I339"/>
  <c r="J339"/>
  <c r="K339"/>
  <c r="L339"/>
  <c r="M339"/>
  <c r="N339"/>
  <c r="O339"/>
  <c r="P339"/>
  <c r="R339"/>
  <c r="S339"/>
  <c r="T339"/>
  <c r="U339"/>
  <c r="V339"/>
  <c r="W339"/>
  <c r="X339"/>
  <c r="Y339"/>
  <c r="AA339"/>
  <c r="AB339"/>
  <c r="AC339"/>
  <c r="AD339"/>
  <c r="AE339"/>
  <c r="AF339"/>
  <c r="AH339"/>
  <c r="AI339"/>
  <c r="AJ339"/>
  <c r="AK339"/>
  <c r="AM339"/>
  <c r="AN339"/>
  <c r="AO339"/>
  <c r="AP339"/>
  <c r="AQ339"/>
  <c r="AR339"/>
  <c r="AS339"/>
  <c r="AT339"/>
  <c r="AU339"/>
  <c r="AV339"/>
  <c r="AW339"/>
  <c r="AX339"/>
  <c r="AY339"/>
  <c r="AZ339"/>
  <c r="BA339"/>
  <c r="BB339"/>
  <c r="BD339"/>
  <c r="BE339"/>
  <c r="BF339"/>
  <c r="BG339"/>
  <c r="BH339"/>
  <c r="BI339"/>
  <c r="BJ339"/>
  <c r="BL339"/>
  <c r="BM339"/>
  <c r="BN339"/>
  <c r="BO339"/>
  <c r="BP339"/>
  <c r="BQ339"/>
  <c r="BR339"/>
  <c r="BS339"/>
  <c r="BT339"/>
  <c r="BU339"/>
  <c r="BV339"/>
  <c r="BW339"/>
  <c r="BX339"/>
  <c r="BZ339"/>
  <c r="CA339"/>
  <c r="CB339"/>
  <c r="CC339"/>
  <c r="CD339"/>
  <c r="CE339"/>
  <c r="CF339"/>
  <c r="CG339"/>
  <c r="CH339"/>
  <c r="CI339"/>
  <c r="CJ339"/>
  <c r="CK339"/>
  <c r="CL339"/>
  <c r="CM339"/>
  <c r="CN339"/>
  <c r="CO339"/>
  <c r="CP339"/>
  <c r="CQ339"/>
  <c r="CR339"/>
  <c r="CS339"/>
  <c r="CT339"/>
  <c r="CU339"/>
  <c r="CV339"/>
  <c r="CW339"/>
  <c r="CX339"/>
  <c r="CY339"/>
  <c r="CZ339"/>
  <c r="DA339"/>
  <c r="DB339"/>
  <c r="DC339"/>
  <c r="DD339"/>
  <c r="DE339"/>
  <c r="DF339"/>
  <c r="DG339"/>
  <c r="DH339"/>
  <c r="DI339"/>
  <c r="DJ339"/>
  <c r="DK339"/>
  <c r="DL339"/>
  <c r="A340"/>
  <c r="B340"/>
  <c r="C340"/>
  <c r="D340"/>
  <c r="E340"/>
  <c r="F340"/>
  <c r="G340"/>
  <c r="H340"/>
  <c r="I340"/>
  <c r="J340"/>
  <c r="K340"/>
  <c r="L340"/>
  <c r="M340"/>
  <c r="N340"/>
  <c r="O340"/>
  <c r="P340"/>
  <c r="R340"/>
  <c r="S340"/>
  <c r="T340"/>
  <c r="U340"/>
  <c r="V340"/>
  <c r="W340"/>
  <c r="X340"/>
  <c r="Y340"/>
  <c r="AA340"/>
  <c r="AB340"/>
  <c r="AC340"/>
  <c r="AD340"/>
  <c r="AE340"/>
  <c r="AF340"/>
  <c r="AH340"/>
  <c r="AI340"/>
  <c r="AJ340"/>
  <c r="AK340"/>
  <c r="AM340"/>
  <c r="AN340"/>
  <c r="AO340"/>
  <c r="AP340"/>
  <c r="AQ340"/>
  <c r="AR340"/>
  <c r="AS340"/>
  <c r="AT340"/>
  <c r="AU340"/>
  <c r="AV340"/>
  <c r="AW340"/>
  <c r="AX340"/>
  <c r="AY340"/>
  <c r="AZ340"/>
  <c r="BA340"/>
  <c r="BB340"/>
  <c r="BD340"/>
  <c r="BE340"/>
  <c r="BF340"/>
  <c r="BG340"/>
  <c r="BH340"/>
  <c r="BI340"/>
  <c r="BJ340"/>
  <c r="BL340"/>
  <c r="BM340"/>
  <c r="BN340"/>
  <c r="BO340"/>
  <c r="BP340"/>
  <c r="BQ340"/>
  <c r="BR340"/>
  <c r="BS340"/>
  <c r="BT340"/>
  <c r="BU340"/>
  <c r="BV340"/>
  <c r="BW340"/>
  <c r="BX340"/>
  <c r="BY340"/>
  <c r="BZ340"/>
  <c r="CA340"/>
  <c r="CB340"/>
  <c r="CC340"/>
  <c r="CD340"/>
  <c r="CE340"/>
  <c r="CF340"/>
  <c r="CG340"/>
  <c r="CH340"/>
  <c r="CI340"/>
  <c r="CJ340"/>
  <c r="CK340"/>
  <c r="CL340"/>
  <c r="CM340"/>
  <c r="CN340"/>
  <c r="CO340"/>
  <c r="CP340"/>
  <c r="CQ340"/>
  <c r="CR340"/>
  <c r="CS340"/>
  <c r="CT340"/>
  <c r="CU340"/>
  <c r="CV340"/>
  <c r="CW340"/>
  <c r="CX340"/>
  <c r="CY340"/>
  <c r="CZ340"/>
  <c r="DA340"/>
  <c r="DB340"/>
  <c r="DC340"/>
  <c r="DD340"/>
  <c r="DE340"/>
  <c r="DF340"/>
  <c r="DG340"/>
  <c r="DH340"/>
  <c r="DI340"/>
  <c r="DJ340"/>
  <c r="DK340"/>
  <c r="DL340"/>
  <c r="A341"/>
  <c r="B341"/>
  <c r="C341"/>
  <c r="D341"/>
  <c r="E341"/>
  <c r="F341"/>
  <c r="G341"/>
  <c r="H341"/>
  <c r="I341"/>
  <c r="J341"/>
  <c r="K341"/>
  <c r="L341"/>
  <c r="M341"/>
  <c r="N341"/>
  <c r="O341"/>
  <c r="P341"/>
  <c r="R341"/>
  <c r="S341"/>
  <c r="T341"/>
  <c r="U341"/>
  <c r="V341"/>
  <c r="W341"/>
  <c r="X341"/>
  <c r="Y341"/>
  <c r="AA341"/>
  <c r="AB341"/>
  <c r="AC341"/>
  <c r="AD341"/>
  <c r="AE341"/>
  <c r="AF341"/>
  <c r="AH341"/>
  <c r="AI341"/>
  <c r="AJ341"/>
  <c r="AK341"/>
  <c r="AM341"/>
  <c r="AN341"/>
  <c r="AO341"/>
  <c r="AP341"/>
  <c r="AQ341"/>
  <c r="AS341"/>
  <c r="AT341"/>
  <c r="AU341"/>
  <c r="AV341"/>
  <c r="AW341"/>
  <c r="AX341"/>
  <c r="AY341"/>
  <c r="AZ341"/>
  <c r="BA341"/>
  <c r="BB341"/>
  <c r="BD341"/>
  <c r="BE341"/>
  <c r="BF341"/>
  <c r="BG341"/>
  <c r="BH341"/>
  <c r="BI341"/>
  <c r="BJ341"/>
  <c r="BL341"/>
  <c r="BM341"/>
  <c r="BN341"/>
  <c r="BO341"/>
  <c r="BP341"/>
  <c r="BR341"/>
  <c r="BS341"/>
  <c r="BT341"/>
  <c r="BU341"/>
  <c r="BV341"/>
  <c r="BW341"/>
  <c r="BZ341"/>
  <c r="CA341"/>
  <c r="CB341"/>
  <c r="CC341"/>
  <c r="CD341"/>
  <c r="CE341"/>
  <c r="CF341"/>
  <c r="CG341"/>
  <c r="CH341"/>
  <c r="CI341"/>
  <c r="CJ341"/>
  <c r="CK341"/>
  <c r="CM341"/>
  <c r="CN341"/>
  <c r="CO341"/>
  <c r="CP341"/>
  <c r="CQ341"/>
  <c r="CR341"/>
  <c r="CS341"/>
  <c r="CT341"/>
  <c r="CU341"/>
  <c r="CV341"/>
  <c r="CW341"/>
  <c r="CX341"/>
  <c r="CZ341"/>
  <c r="DA341"/>
  <c r="DB341"/>
  <c r="DC341"/>
  <c r="DD341"/>
  <c r="DE341"/>
  <c r="DF341"/>
  <c r="DG341"/>
  <c r="DH341"/>
  <c r="DI341"/>
  <c r="DJ341"/>
  <c r="DK341"/>
  <c r="A342"/>
  <c r="B342"/>
  <c r="C342"/>
  <c r="D342"/>
  <c r="E342"/>
  <c r="F342"/>
  <c r="G342"/>
  <c r="H342"/>
  <c r="I342"/>
  <c r="J342"/>
  <c r="K342"/>
  <c r="L342"/>
  <c r="M342"/>
  <c r="N342"/>
  <c r="O342"/>
  <c r="P342"/>
  <c r="Q342"/>
  <c r="R342"/>
  <c r="S342"/>
  <c r="T342"/>
  <c r="U342"/>
  <c r="V342"/>
  <c r="W342"/>
  <c r="X342"/>
  <c r="Y342"/>
  <c r="AA342"/>
  <c r="AB342"/>
  <c r="AC342"/>
  <c r="AD342"/>
  <c r="AE342"/>
  <c r="AF342"/>
  <c r="AH342"/>
  <c r="AI342"/>
  <c r="AJ342"/>
  <c r="AK342"/>
  <c r="AM342"/>
  <c r="AN342"/>
  <c r="AO342"/>
  <c r="AP342"/>
  <c r="AQ342"/>
  <c r="AR342"/>
  <c r="AS342"/>
  <c r="AT342"/>
  <c r="AU342"/>
  <c r="AV342"/>
  <c r="AW342"/>
  <c r="AX342"/>
  <c r="AY342"/>
  <c r="AZ342"/>
  <c r="BA342"/>
  <c r="BB342"/>
  <c r="BC342"/>
  <c r="BD342"/>
  <c r="BE342"/>
  <c r="BF342"/>
  <c r="BG342"/>
  <c r="BH342"/>
  <c r="BI342"/>
  <c r="BJ342"/>
  <c r="BK342"/>
  <c r="BL342"/>
  <c r="BM342"/>
  <c r="BN342"/>
  <c r="BO342"/>
  <c r="BP342"/>
  <c r="BR342"/>
  <c r="BS342"/>
  <c r="BT342"/>
  <c r="BU342"/>
  <c r="BV342"/>
  <c r="BW342"/>
  <c r="BX342"/>
  <c r="BZ342"/>
  <c r="CA342"/>
  <c r="CB342"/>
  <c r="CC342"/>
  <c r="CD342"/>
  <c r="CE342"/>
  <c r="CF342"/>
  <c r="CG342"/>
  <c r="CH342"/>
  <c r="CI342"/>
  <c r="CJ342"/>
  <c r="CK342"/>
  <c r="CL342"/>
  <c r="CM342"/>
  <c r="CN342"/>
  <c r="CO342"/>
  <c r="CP342"/>
  <c r="CQ342"/>
  <c r="CR342"/>
  <c r="CS342"/>
  <c r="CT342"/>
  <c r="CU342"/>
  <c r="CV342"/>
  <c r="CW342"/>
  <c r="CX342"/>
  <c r="CY342"/>
  <c r="CZ342"/>
  <c r="DA342"/>
  <c r="DB342"/>
  <c r="DC342"/>
  <c r="DD342"/>
  <c r="DE342"/>
  <c r="DF342"/>
  <c r="DG342"/>
  <c r="DH342"/>
  <c r="DI342"/>
  <c r="DJ342"/>
  <c r="DK342"/>
  <c r="DL342"/>
  <c r="A343"/>
  <c r="B343"/>
  <c r="C343"/>
  <c r="D343"/>
  <c r="E343"/>
  <c r="F343"/>
  <c r="G343"/>
  <c r="H343"/>
  <c r="I343"/>
  <c r="J343"/>
  <c r="K343"/>
  <c r="L343"/>
  <c r="M343"/>
  <c r="N343"/>
  <c r="O343"/>
  <c r="P343"/>
  <c r="R343"/>
  <c r="S343"/>
  <c r="T343"/>
  <c r="U343"/>
  <c r="V343"/>
  <c r="W343"/>
  <c r="X343"/>
  <c r="Y343"/>
  <c r="AA343"/>
  <c r="AB343"/>
  <c r="AC343"/>
  <c r="AD343"/>
  <c r="AE343"/>
  <c r="AF343"/>
  <c r="AH343"/>
  <c r="AI343"/>
  <c r="AJ343"/>
  <c r="AK343"/>
  <c r="AM343"/>
  <c r="AN343"/>
  <c r="AO343"/>
  <c r="AP343"/>
  <c r="AQ343"/>
  <c r="AR343"/>
  <c r="AS343"/>
  <c r="AT343"/>
  <c r="AU343"/>
  <c r="AV343"/>
  <c r="AW343"/>
  <c r="AX343"/>
  <c r="AY343"/>
  <c r="AZ343"/>
  <c r="BA343"/>
  <c r="BB343"/>
  <c r="BD343"/>
  <c r="BE343"/>
  <c r="BF343"/>
  <c r="BG343"/>
  <c r="BH343"/>
  <c r="BI343"/>
  <c r="BJ343"/>
  <c r="BL343"/>
  <c r="BM343"/>
  <c r="BN343"/>
  <c r="BO343"/>
  <c r="BP343"/>
  <c r="BQ343"/>
  <c r="BR343"/>
  <c r="BS343"/>
  <c r="BT343"/>
  <c r="BU343"/>
  <c r="BV343"/>
  <c r="BW343"/>
  <c r="BX343"/>
  <c r="BZ343"/>
  <c r="CA343"/>
  <c r="CB343"/>
  <c r="CC343"/>
  <c r="CD343"/>
  <c r="CE343"/>
  <c r="CF343"/>
  <c r="CG343"/>
  <c r="CH343"/>
  <c r="CI343"/>
  <c r="CJ343"/>
  <c r="CK343"/>
  <c r="CL343"/>
  <c r="CM343"/>
  <c r="CN343"/>
  <c r="CO343"/>
  <c r="CP343"/>
  <c r="CQ343"/>
  <c r="CR343"/>
  <c r="CS343"/>
  <c r="CT343"/>
  <c r="CU343"/>
  <c r="CV343"/>
  <c r="CW343"/>
  <c r="CX343"/>
  <c r="CY343"/>
  <c r="CZ343"/>
  <c r="DA343"/>
  <c r="DB343"/>
  <c r="DC343"/>
  <c r="DD343"/>
  <c r="DE343"/>
  <c r="DF343"/>
  <c r="DG343"/>
  <c r="DH343"/>
  <c r="DI343"/>
  <c r="DJ343"/>
  <c r="DK343"/>
  <c r="DL343"/>
  <c r="A344"/>
  <c r="B344"/>
  <c r="C344"/>
  <c r="D344"/>
  <c r="E344"/>
  <c r="F344"/>
  <c r="G344"/>
  <c r="H344"/>
  <c r="I344"/>
  <c r="J344"/>
  <c r="K344"/>
  <c r="L344"/>
  <c r="M344"/>
  <c r="N344"/>
  <c r="O344"/>
  <c r="P344"/>
  <c r="R344"/>
  <c r="S344"/>
  <c r="T344"/>
  <c r="U344"/>
  <c r="V344"/>
  <c r="W344"/>
  <c r="X344"/>
  <c r="Y344"/>
  <c r="AA344"/>
  <c r="AB344"/>
  <c r="AC344"/>
  <c r="AD344"/>
  <c r="AE344"/>
  <c r="AF344"/>
  <c r="AH344"/>
  <c r="AI344"/>
  <c r="AJ344"/>
  <c r="AK344"/>
  <c r="AM344"/>
  <c r="AN344"/>
  <c r="AO344"/>
  <c r="AP344"/>
  <c r="AQ344"/>
  <c r="AS344"/>
  <c r="AT344"/>
  <c r="AU344"/>
  <c r="AV344"/>
  <c r="AW344"/>
  <c r="AX344"/>
  <c r="AY344"/>
  <c r="AZ344"/>
  <c r="BA344"/>
  <c r="BB344"/>
  <c r="BD344"/>
  <c r="BE344"/>
  <c r="BF344"/>
  <c r="BG344"/>
  <c r="BH344"/>
  <c r="BI344"/>
  <c r="BJ344"/>
  <c r="BL344"/>
  <c r="BM344"/>
  <c r="BN344"/>
  <c r="BO344"/>
  <c r="BP344"/>
  <c r="BQ344"/>
  <c r="BR344"/>
  <c r="BS344"/>
  <c r="BT344"/>
  <c r="BU344"/>
  <c r="BV344"/>
  <c r="BW344"/>
  <c r="BY344"/>
  <c r="BZ344"/>
  <c r="CA344"/>
  <c r="CB344"/>
  <c r="CC344"/>
  <c r="CD344"/>
  <c r="CE344"/>
  <c r="CF344"/>
  <c r="CG344"/>
  <c r="CH344"/>
  <c r="CI344"/>
  <c r="CJ344"/>
  <c r="CK344"/>
  <c r="CM344"/>
  <c r="CN344"/>
  <c r="CO344"/>
  <c r="CP344"/>
  <c r="CQ344"/>
  <c r="CR344"/>
  <c r="CS344"/>
  <c r="CT344"/>
  <c r="CU344"/>
  <c r="CV344"/>
  <c r="CW344"/>
  <c r="CX344"/>
  <c r="CZ344"/>
  <c r="DA344"/>
  <c r="DB344"/>
  <c r="DC344"/>
  <c r="DD344"/>
  <c r="DE344"/>
  <c r="DF344"/>
  <c r="DG344"/>
  <c r="DH344"/>
  <c r="DI344"/>
  <c r="DJ344"/>
  <c r="DK344"/>
  <c r="Q345"/>
  <c r="Z345"/>
  <c r="AG345"/>
  <c r="AL345"/>
  <c r="AR345"/>
  <c r="BC345"/>
  <c r="BK345"/>
  <c r="BQ345"/>
  <c r="BX345"/>
  <c r="BY345"/>
  <c r="CL345"/>
  <c r="CY345"/>
  <c r="DL345"/>
  <c r="Q346"/>
  <c r="Z346"/>
  <c r="AG346"/>
  <c r="AL346"/>
  <c r="AR346"/>
  <c r="BC346"/>
  <c r="BK346"/>
  <c r="BQ346"/>
  <c r="BX346"/>
  <c r="BY346"/>
  <c r="CL346"/>
  <c r="CY346"/>
  <c r="DL346"/>
  <c r="Q347"/>
  <c r="Z347"/>
  <c r="AG347"/>
  <c r="AL347"/>
  <c r="AR347"/>
  <c r="BC347"/>
  <c r="BK347"/>
  <c r="BQ347"/>
  <c r="BX347"/>
  <c r="BY347"/>
  <c r="CL347"/>
  <c r="CY347"/>
  <c r="DL347"/>
  <c r="CT348"/>
  <c r="DJ348"/>
  <c r="H349"/>
  <c r="I349"/>
  <c r="J349"/>
  <c r="K349"/>
  <c r="L349"/>
  <c r="M349"/>
  <c r="N349"/>
  <c r="O349"/>
  <c r="P349"/>
  <c r="R349"/>
  <c r="S349"/>
  <c r="T349"/>
  <c r="U349"/>
  <c r="V349"/>
  <c r="W349"/>
  <c r="X349"/>
  <c r="Y349"/>
  <c r="AB349"/>
  <c r="AD349"/>
  <c r="AE349"/>
  <c r="AF349"/>
  <c r="AH352"/>
  <c r="AI352"/>
  <c r="AI353" s="1"/>
  <c r="AJ352"/>
  <c r="AJ353" s="1"/>
  <c r="AK352"/>
  <c r="AM352"/>
  <c r="AM353" s="1"/>
  <c r="AN352"/>
  <c r="AN353" s="1"/>
  <c r="AO352"/>
  <c r="AO353" s="1"/>
  <c r="AP352"/>
  <c r="AP353" s="1"/>
  <c r="AQ352"/>
  <c r="AQ353" s="1"/>
  <c r="AS352"/>
  <c r="AU352"/>
  <c r="AV352"/>
  <c r="AV353" s="1"/>
  <c r="AW352"/>
  <c r="AX352"/>
  <c r="AX353" s="1"/>
  <c r="AY352"/>
  <c r="AY353" s="1"/>
  <c r="BA352"/>
  <c r="BA353" s="1"/>
  <c r="BB352"/>
  <c r="BB353" s="1"/>
  <c r="BD352"/>
  <c r="BE352"/>
  <c r="BE353" s="1"/>
  <c r="BF352"/>
  <c r="BF353" s="1"/>
  <c r="BG352"/>
  <c r="BH352"/>
  <c r="BI352"/>
  <c r="BJ352"/>
  <c r="BL352"/>
  <c r="BM352"/>
  <c r="BN352"/>
  <c r="BN353" s="1"/>
  <c r="BO352"/>
  <c r="BO353" s="1"/>
  <c r="BP352"/>
  <c r="BR352"/>
  <c r="BR353" s="1"/>
  <c r="BT352"/>
  <c r="BT353" s="1"/>
  <c r="BU352"/>
  <c r="BW352"/>
  <c r="BW353" s="1"/>
  <c r="AK353"/>
  <c r="AS353"/>
  <c r="AU353"/>
  <c r="AW353"/>
  <c r="BD353"/>
  <c r="BH353"/>
  <c r="BI353"/>
  <c r="BJ353"/>
  <c r="BL353"/>
  <c r="BM353"/>
  <c r="BP353"/>
  <c r="BU353"/>
  <c r="L360"/>
  <c r="L362"/>
  <c r="L363"/>
  <c r="L364"/>
  <c r="L366"/>
  <c r="L367"/>
  <c r="L368"/>
  <c r="L369"/>
  <c r="L370"/>
  <c r="L371"/>
  <c r="L372"/>
  <c r="L373"/>
  <c r="L374"/>
  <c r="H375"/>
  <c r="I375"/>
  <c r="I377" s="1"/>
  <c r="L376"/>
  <c r="H377"/>
  <c r="E380"/>
  <c r="E381"/>
  <c r="A71" i="21"/>
  <c r="B71"/>
  <c r="C71"/>
  <c r="D71"/>
  <c r="E71"/>
  <c r="F71"/>
  <c r="G71"/>
  <c r="H71"/>
  <c r="I71"/>
  <c r="J71"/>
  <c r="K71"/>
  <c r="L71"/>
  <c r="M71"/>
  <c r="N71"/>
  <c r="O71"/>
  <c r="P71"/>
  <c r="R71"/>
  <c r="S71"/>
  <c r="U71"/>
  <c r="V71"/>
  <c r="W71"/>
  <c r="X71"/>
  <c r="Y71"/>
  <c r="AA71"/>
  <c r="AB71"/>
  <c r="AC71"/>
  <c r="AD71"/>
  <c r="AE71"/>
  <c r="AF71"/>
  <c r="AH71"/>
  <c r="AI71"/>
  <c r="AK71"/>
  <c r="AM71"/>
  <c r="AN71"/>
  <c r="AO71"/>
  <c r="AP71"/>
  <c r="AQ71"/>
  <c r="AR71"/>
  <c r="AS71"/>
  <c r="AT71"/>
  <c r="AU71"/>
  <c r="AV71"/>
  <c r="AW71"/>
  <c r="AX71"/>
  <c r="AY71"/>
  <c r="AZ71"/>
  <c r="BA71"/>
  <c r="BB71"/>
  <c r="BD71"/>
  <c r="BE71"/>
  <c r="BF71"/>
  <c r="BG71"/>
  <c r="BH71"/>
  <c r="BI71"/>
  <c r="BJ71"/>
  <c r="BL71"/>
  <c r="BM71"/>
  <c r="BN71"/>
  <c r="BO71"/>
  <c r="BP71"/>
  <c r="BR71"/>
  <c r="BS71"/>
  <c r="BT71"/>
  <c r="BU71"/>
  <c r="BV71"/>
  <c r="BW71"/>
  <c r="BZ71"/>
  <c r="CA71"/>
  <c r="CB71"/>
  <c r="CC71"/>
  <c r="CD71"/>
  <c r="CE71"/>
  <c r="CF71"/>
  <c r="CG71"/>
  <c r="CH71"/>
  <c r="CI71"/>
  <c r="CJ71"/>
  <c r="CK71"/>
  <c r="CM71"/>
  <c r="CN71"/>
  <c r="CO71"/>
  <c r="CP71"/>
  <c r="CQ71"/>
  <c r="CR71"/>
  <c r="CS71"/>
  <c r="CT71"/>
  <c r="CU71"/>
  <c r="CV71"/>
  <c r="CW71"/>
  <c r="CX71"/>
  <c r="CZ71"/>
  <c r="DA71"/>
  <c r="DB71"/>
  <c r="DC71"/>
  <c r="DD71"/>
  <c r="DE71"/>
  <c r="DF71"/>
  <c r="DG71"/>
  <c r="DH71"/>
  <c r="DI71"/>
  <c r="DJ71"/>
  <c r="DK71"/>
  <c r="A72"/>
  <c r="B72"/>
  <c r="C72"/>
  <c r="D72"/>
  <c r="E72"/>
  <c r="F72"/>
  <c r="G72"/>
  <c r="H72"/>
  <c r="I72"/>
  <c r="J72"/>
  <c r="K72"/>
  <c r="L72"/>
  <c r="M72"/>
  <c r="N72"/>
  <c r="O72"/>
  <c r="P72"/>
  <c r="R72"/>
  <c r="S72"/>
  <c r="U72"/>
  <c r="V72"/>
  <c r="W72"/>
  <c r="X72"/>
  <c r="Y72"/>
  <c r="AA72"/>
  <c r="AB72"/>
  <c r="AC72"/>
  <c r="AD72"/>
  <c r="AE72"/>
  <c r="AF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A73"/>
  <c r="B73"/>
  <c r="C73"/>
  <c r="D73"/>
  <c r="E73"/>
  <c r="F73"/>
  <c r="G73"/>
  <c r="H73"/>
  <c r="I73"/>
  <c r="J73"/>
  <c r="K73"/>
  <c r="L73"/>
  <c r="M73"/>
  <c r="N73"/>
  <c r="O73"/>
  <c r="P73"/>
  <c r="R73"/>
  <c r="S73"/>
  <c r="U73"/>
  <c r="V73"/>
  <c r="W73"/>
  <c r="X73"/>
  <c r="Y73"/>
  <c r="AA73"/>
  <c r="AB73"/>
  <c r="AC73"/>
  <c r="AD73"/>
  <c r="AE73"/>
  <c r="AF73"/>
  <c r="AH73"/>
  <c r="AI73"/>
  <c r="AJ73"/>
  <c r="AK73"/>
  <c r="AM73"/>
  <c r="AN73"/>
  <c r="AO73"/>
  <c r="AP73"/>
  <c r="AQ73"/>
  <c r="AR73"/>
  <c r="AS73"/>
  <c r="AT73"/>
  <c r="AU73"/>
  <c r="AV73"/>
  <c r="AW73"/>
  <c r="AX73"/>
  <c r="AY73"/>
  <c r="AZ73"/>
  <c r="BA73"/>
  <c r="BB73"/>
  <c r="BC73"/>
  <c r="BD73"/>
  <c r="BE73"/>
  <c r="BF73"/>
  <c r="BG73"/>
  <c r="BH73"/>
  <c r="BI73"/>
  <c r="BJ73"/>
  <c r="BK73"/>
  <c r="BL73"/>
  <c r="BM73"/>
  <c r="BN73"/>
  <c r="BO73"/>
  <c r="BP73"/>
  <c r="BR73"/>
  <c r="BT73"/>
  <c r="BU73"/>
  <c r="BV73"/>
  <c r="BW73"/>
  <c r="BZ73"/>
  <c r="CA73"/>
  <c r="CB73"/>
  <c r="CC73"/>
  <c r="CD73"/>
  <c r="CE73"/>
  <c r="CF73"/>
  <c r="CG73"/>
  <c r="CH73"/>
  <c r="CI73"/>
  <c r="CJ73"/>
  <c r="CK73"/>
  <c r="CM73"/>
  <c r="CN73"/>
  <c r="CO73"/>
  <c r="CP73"/>
  <c r="CQ73"/>
  <c r="CR73"/>
  <c r="CS73"/>
  <c r="CT73"/>
  <c r="CU73"/>
  <c r="CV73"/>
  <c r="CW73"/>
  <c r="CX73"/>
  <c r="CY73"/>
  <c r="CZ73"/>
  <c r="DA73"/>
  <c r="DB73"/>
  <c r="DC73"/>
  <c r="DD73"/>
  <c r="DE73"/>
  <c r="DF73"/>
  <c r="DG73"/>
  <c r="DH73"/>
  <c r="DI73"/>
  <c r="DJ73"/>
  <c r="DK73"/>
  <c r="DL73"/>
  <c r="A74"/>
  <c r="B74"/>
  <c r="C74"/>
  <c r="D74"/>
  <c r="E74"/>
  <c r="F74"/>
  <c r="G74"/>
  <c r="H74"/>
  <c r="I74"/>
  <c r="J74"/>
  <c r="K74"/>
  <c r="L74"/>
  <c r="M74"/>
  <c r="N74"/>
  <c r="O74"/>
  <c r="P74"/>
  <c r="R74"/>
  <c r="S74"/>
  <c r="U74"/>
  <c r="V74"/>
  <c r="W74"/>
  <c r="X74"/>
  <c r="Y74"/>
  <c r="AA74"/>
  <c r="AB74"/>
  <c r="AC74"/>
  <c r="AD74"/>
  <c r="AE74"/>
  <c r="AF74"/>
  <c r="AH74"/>
  <c r="AI74"/>
  <c r="AK74"/>
  <c r="AM74"/>
  <c r="AN74"/>
  <c r="AO74"/>
  <c r="AP74"/>
  <c r="AQ74"/>
  <c r="AS74"/>
  <c r="AT74"/>
  <c r="AU74"/>
  <c r="AV74"/>
  <c r="AW74"/>
  <c r="AX74"/>
  <c r="AY74"/>
  <c r="AZ74"/>
  <c r="BA74"/>
  <c r="BB74"/>
  <c r="BC74"/>
  <c r="BD74"/>
  <c r="BE74"/>
  <c r="BF74"/>
  <c r="BG74"/>
  <c r="BH74"/>
  <c r="BI74"/>
  <c r="BJ74"/>
  <c r="BL74"/>
  <c r="BM74"/>
  <c r="BN74"/>
  <c r="BO74"/>
  <c r="BP74"/>
  <c r="BS74"/>
  <c r="BT74"/>
  <c r="BU74"/>
  <c r="BV74"/>
  <c r="BW74"/>
  <c r="BZ74"/>
  <c r="CA74"/>
  <c r="CB74"/>
  <c r="CC74"/>
  <c r="CD74"/>
  <c r="CE74"/>
  <c r="CF74"/>
  <c r="CG74"/>
  <c r="CH74"/>
  <c r="CI74"/>
  <c r="CJ74"/>
  <c r="CK74"/>
  <c r="CM74"/>
  <c r="CN74"/>
  <c r="CO74"/>
  <c r="CP74"/>
  <c r="CQ74"/>
  <c r="CR74"/>
  <c r="CS74"/>
  <c r="CT74"/>
  <c r="CU74"/>
  <c r="CV74"/>
  <c r="CW74"/>
  <c r="CX74"/>
  <c r="CZ74"/>
  <c r="DA74"/>
  <c r="DB74"/>
  <c r="DC74"/>
  <c r="DD74"/>
  <c r="DE74"/>
  <c r="DF74"/>
  <c r="DG74"/>
  <c r="DH74"/>
  <c r="DI74"/>
  <c r="DJ74"/>
  <c r="DK74"/>
  <c r="A75"/>
  <c r="B75"/>
  <c r="C75"/>
  <c r="D75"/>
  <c r="E75"/>
  <c r="F75"/>
  <c r="G75"/>
  <c r="H75"/>
  <c r="I75"/>
  <c r="J75"/>
  <c r="K75"/>
  <c r="L75"/>
  <c r="M75"/>
  <c r="N75"/>
  <c r="O75"/>
  <c r="P75"/>
  <c r="R75"/>
  <c r="S75"/>
  <c r="T75"/>
  <c r="U75"/>
  <c r="V75"/>
  <c r="W75"/>
  <c r="X75"/>
  <c r="Y75"/>
  <c r="AA75"/>
  <c r="AB75"/>
  <c r="AC75"/>
  <c r="AD75"/>
  <c r="AE75"/>
  <c r="AF75"/>
  <c r="AH75"/>
  <c r="AI75"/>
  <c r="AJ75"/>
  <c r="AK75"/>
  <c r="AL75"/>
  <c r="AM75"/>
  <c r="AN75"/>
  <c r="AO75"/>
  <c r="AP75"/>
  <c r="AQ75"/>
  <c r="AR75"/>
  <c r="AS75"/>
  <c r="AT75"/>
  <c r="AU75"/>
  <c r="AV75"/>
  <c r="AW75"/>
  <c r="AX75"/>
  <c r="AY75"/>
  <c r="AZ75"/>
  <c r="BA75"/>
  <c r="BB75"/>
  <c r="BC75"/>
  <c r="BD75"/>
  <c r="BE75"/>
  <c r="BF75"/>
  <c r="BG75"/>
  <c r="BH75"/>
  <c r="BI75"/>
  <c r="BJ75"/>
  <c r="BL75"/>
  <c r="BM75"/>
  <c r="BN75"/>
  <c r="BO75"/>
  <c r="BP75"/>
  <c r="BR75"/>
  <c r="BS75"/>
  <c r="BT75"/>
  <c r="BU75"/>
  <c r="BV75"/>
  <c r="BW75"/>
  <c r="BZ75"/>
  <c r="CA75"/>
  <c r="CB75"/>
  <c r="CC75"/>
  <c r="CD75"/>
  <c r="CE75"/>
  <c r="CF75"/>
  <c r="CG75"/>
  <c r="CH75"/>
  <c r="CI75"/>
  <c r="CJ75"/>
  <c r="CK75"/>
  <c r="CM75"/>
  <c r="CN75"/>
  <c r="CO75"/>
  <c r="CP75"/>
  <c r="CQ75"/>
  <c r="CR75"/>
  <c r="CS75"/>
  <c r="CT75"/>
  <c r="CU75"/>
  <c r="CV75"/>
  <c r="CW75"/>
  <c r="CX75"/>
  <c r="CZ75"/>
  <c r="DA75"/>
  <c r="DB75"/>
  <c r="DC75"/>
  <c r="DD75"/>
  <c r="DE75"/>
  <c r="DF75"/>
  <c r="DG75"/>
  <c r="DH75"/>
  <c r="DI75"/>
  <c r="DJ75"/>
  <c r="DK75"/>
  <c r="DL75"/>
  <c r="A76"/>
  <c r="B76"/>
  <c r="C76"/>
  <c r="D76"/>
  <c r="E76"/>
  <c r="F76"/>
  <c r="G76"/>
  <c r="H76"/>
  <c r="I76"/>
  <c r="J76"/>
  <c r="K76"/>
  <c r="L76"/>
  <c r="M76"/>
  <c r="N76"/>
  <c r="O76"/>
  <c r="P76"/>
  <c r="R76"/>
  <c r="S76"/>
  <c r="U76"/>
  <c r="V76"/>
  <c r="W76"/>
  <c r="X76"/>
  <c r="Y76"/>
  <c r="AA76"/>
  <c r="AB76"/>
  <c r="AC76"/>
  <c r="AD76"/>
  <c r="AE76"/>
  <c r="AF76"/>
  <c r="AH76"/>
  <c r="AI76"/>
  <c r="AK76"/>
  <c r="AM76"/>
  <c r="AN76"/>
  <c r="AO76"/>
  <c r="AP76"/>
  <c r="AQ76"/>
  <c r="AS76"/>
  <c r="AT76"/>
  <c r="AU76"/>
  <c r="AV76"/>
  <c r="AW76"/>
  <c r="AX76"/>
  <c r="AY76"/>
  <c r="AZ76"/>
  <c r="BA76"/>
  <c r="BB76"/>
  <c r="BC76"/>
  <c r="BD76"/>
  <c r="BE76"/>
  <c r="BF76"/>
  <c r="BG76"/>
  <c r="BH76"/>
  <c r="BI76"/>
  <c r="BJ76"/>
  <c r="BK76"/>
  <c r="BL76"/>
  <c r="BM76"/>
  <c r="BN76"/>
  <c r="BO76"/>
  <c r="BP76"/>
  <c r="BS76"/>
  <c r="BT76"/>
  <c r="BU76"/>
  <c r="BV76"/>
  <c r="BW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A77"/>
  <c r="B77"/>
  <c r="C77"/>
  <c r="D77"/>
  <c r="E77"/>
  <c r="F77"/>
  <c r="G77"/>
  <c r="H77"/>
  <c r="I77"/>
  <c r="J77"/>
  <c r="K77"/>
  <c r="L77"/>
  <c r="M77"/>
  <c r="N77"/>
  <c r="O77"/>
  <c r="P77"/>
  <c r="R77"/>
  <c r="S77"/>
  <c r="U77"/>
  <c r="V77"/>
  <c r="W77"/>
  <c r="X77"/>
  <c r="Y77"/>
  <c r="AA77"/>
  <c r="AB77"/>
  <c r="AC77"/>
  <c r="AD77"/>
  <c r="AE77"/>
  <c r="AF77"/>
  <c r="AH77"/>
  <c r="AI77"/>
  <c r="AJ77"/>
  <c r="AK77"/>
  <c r="AL77"/>
  <c r="AM77"/>
  <c r="AN77"/>
  <c r="AO77"/>
  <c r="AP77"/>
  <c r="AQ77"/>
  <c r="AS77"/>
  <c r="AT77"/>
  <c r="AU77"/>
  <c r="AV77"/>
  <c r="AW77"/>
  <c r="AX77"/>
  <c r="AY77"/>
  <c r="AZ77"/>
  <c r="BA77"/>
  <c r="BB77"/>
  <c r="BD77"/>
  <c r="BE77"/>
  <c r="BF77"/>
  <c r="BG77"/>
  <c r="BH77"/>
  <c r="BI77"/>
  <c r="BJ77"/>
  <c r="BK77"/>
  <c r="BL77"/>
  <c r="BM77"/>
  <c r="BN77"/>
  <c r="BO77"/>
  <c r="BP77"/>
  <c r="BT77"/>
  <c r="BU77"/>
  <c r="BV77"/>
  <c r="BW77"/>
  <c r="BZ77"/>
  <c r="CA77"/>
  <c r="CB77"/>
  <c r="CC77"/>
  <c r="CD77"/>
  <c r="CE77"/>
  <c r="CF77"/>
  <c r="CG77"/>
  <c r="CH77"/>
  <c r="CI77"/>
  <c r="CJ77"/>
  <c r="CK77"/>
  <c r="CM77"/>
  <c r="CN77"/>
  <c r="CO77"/>
  <c r="CP77"/>
  <c r="CQ77"/>
  <c r="CR77"/>
  <c r="CS77"/>
  <c r="CT77"/>
  <c r="CU77"/>
  <c r="CV77"/>
  <c r="CW77"/>
  <c r="CX77"/>
  <c r="CY77"/>
  <c r="CZ77"/>
  <c r="DA77"/>
  <c r="DB77"/>
  <c r="DC77"/>
  <c r="DD77"/>
  <c r="DE77"/>
  <c r="DF77"/>
  <c r="DG77"/>
  <c r="DH77"/>
  <c r="DI77"/>
  <c r="DJ77"/>
  <c r="DK77"/>
  <c r="A78"/>
  <c r="B78"/>
  <c r="C78"/>
  <c r="D78"/>
  <c r="E78"/>
  <c r="F78"/>
  <c r="G78"/>
  <c r="H78"/>
  <c r="I78"/>
  <c r="J78"/>
  <c r="K78"/>
  <c r="L78"/>
  <c r="M78"/>
  <c r="N78"/>
  <c r="O78"/>
  <c r="P78"/>
  <c r="R78"/>
  <c r="S78"/>
  <c r="U78"/>
  <c r="V78"/>
  <c r="W78"/>
  <c r="X78"/>
  <c r="Y78"/>
  <c r="AA78"/>
  <c r="AB78"/>
  <c r="AC78"/>
  <c r="AD78"/>
  <c r="AE78"/>
  <c r="AF78"/>
  <c r="AH78"/>
  <c r="AI78"/>
  <c r="AK78"/>
  <c r="AM78"/>
  <c r="AN78"/>
  <c r="AO78"/>
  <c r="AP78"/>
  <c r="AQ78"/>
  <c r="AS78"/>
  <c r="AT78"/>
  <c r="AU78"/>
  <c r="AV78"/>
  <c r="AW78"/>
  <c r="AX78"/>
  <c r="AY78"/>
  <c r="AZ78"/>
  <c r="BA78"/>
  <c r="BB78"/>
  <c r="BC78"/>
  <c r="BD78"/>
  <c r="BE78"/>
  <c r="BF78"/>
  <c r="BG78"/>
  <c r="BH78"/>
  <c r="BI78"/>
  <c r="BJ78"/>
  <c r="BK78"/>
  <c r="BL78"/>
  <c r="BM78"/>
  <c r="BN78"/>
  <c r="BO78"/>
  <c r="BP78"/>
  <c r="BS78"/>
  <c r="BT78"/>
  <c r="BU78"/>
  <c r="BV78"/>
  <c r="BW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A79"/>
  <c r="B79"/>
  <c r="C79"/>
  <c r="D79"/>
  <c r="E79"/>
  <c r="F79"/>
  <c r="G79"/>
  <c r="H79"/>
  <c r="I79"/>
  <c r="J79"/>
  <c r="K79"/>
  <c r="L79"/>
  <c r="M79"/>
  <c r="N79"/>
  <c r="O79"/>
  <c r="P79"/>
  <c r="R79"/>
  <c r="S79"/>
  <c r="U79"/>
  <c r="V79"/>
  <c r="W79"/>
  <c r="X79"/>
  <c r="Y79"/>
  <c r="AA79"/>
  <c r="AB79"/>
  <c r="AC79"/>
  <c r="AD79"/>
  <c r="AE79"/>
  <c r="AF79"/>
  <c r="AH79"/>
  <c r="AI79"/>
  <c r="AJ79"/>
  <c r="AK79"/>
  <c r="AL79"/>
  <c r="AM79"/>
  <c r="AN79"/>
  <c r="AO79"/>
  <c r="AP79"/>
  <c r="AQ79"/>
  <c r="AR79"/>
  <c r="AS79"/>
  <c r="AT79"/>
  <c r="AU79"/>
  <c r="AV79"/>
  <c r="AW79"/>
  <c r="AX79"/>
  <c r="AY79"/>
  <c r="AZ79"/>
  <c r="BA79"/>
  <c r="BB79"/>
  <c r="BC79"/>
  <c r="BD79"/>
  <c r="BE79"/>
  <c r="BF79"/>
  <c r="BG79"/>
  <c r="BH79"/>
  <c r="BI79"/>
  <c r="BJ79"/>
  <c r="BL79"/>
  <c r="BM79"/>
  <c r="BN79"/>
  <c r="BO79"/>
  <c r="BP79"/>
  <c r="BT79"/>
  <c r="BU79"/>
  <c r="BV79"/>
  <c r="BW79"/>
  <c r="BZ79"/>
  <c r="CA79"/>
  <c r="CB79"/>
  <c r="CC79"/>
  <c r="CD79"/>
  <c r="CE79"/>
  <c r="CF79"/>
  <c r="CG79"/>
  <c r="CH79"/>
  <c r="CI79"/>
  <c r="CJ79"/>
  <c r="CK79"/>
  <c r="CM79"/>
  <c r="CN79"/>
  <c r="CO79"/>
  <c r="CP79"/>
  <c r="CQ79"/>
  <c r="CR79"/>
  <c r="CS79"/>
  <c r="CT79"/>
  <c r="CU79"/>
  <c r="CV79"/>
  <c r="CW79"/>
  <c r="CX79"/>
  <c r="CZ79"/>
  <c r="DA79"/>
  <c r="DB79"/>
  <c r="DC79"/>
  <c r="DD79"/>
  <c r="DE79"/>
  <c r="DF79"/>
  <c r="DG79"/>
  <c r="DH79"/>
  <c r="DI79"/>
  <c r="DJ79"/>
  <c r="DK79"/>
  <c r="A80"/>
  <c r="B80"/>
  <c r="C80"/>
  <c r="D80"/>
  <c r="E80"/>
  <c r="F80"/>
  <c r="G80"/>
  <c r="H80"/>
  <c r="I80"/>
  <c r="J80"/>
  <c r="K80"/>
  <c r="L80"/>
  <c r="M80"/>
  <c r="N80"/>
  <c r="O80"/>
  <c r="P80"/>
  <c r="R80"/>
  <c r="S80"/>
  <c r="U80"/>
  <c r="V80"/>
  <c r="W80"/>
  <c r="X80"/>
  <c r="Y80"/>
  <c r="AA80"/>
  <c r="AB80"/>
  <c r="AC80"/>
  <c r="AD80"/>
  <c r="AE80"/>
  <c r="AF80"/>
  <c r="AH80"/>
  <c r="AI80"/>
  <c r="AK80"/>
  <c r="AM80"/>
  <c r="AN80"/>
  <c r="AO80"/>
  <c r="AP80"/>
  <c r="AQ80"/>
  <c r="AS80"/>
  <c r="AT80"/>
  <c r="AU80"/>
  <c r="AV80"/>
  <c r="AW80"/>
  <c r="AX80"/>
  <c r="AY80"/>
  <c r="AZ80"/>
  <c r="BA80"/>
  <c r="BB80"/>
  <c r="BC80"/>
  <c r="BD80"/>
  <c r="BE80"/>
  <c r="BF80"/>
  <c r="BG80"/>
  <c r="BH80"/>
  <c r="BI80"/>
  <c r="BJ80"/>
  <c r="BK80"/>
  <c r="BL80"/>
  <c r="BM80"/>
  <c r="BN80"/>
  <c r="BO80"/>
  <c r="BP80"/>
  <c r="BS80"/>
  <c r="BT80"/>
  <c r="BU80"/>
  <c r="BV80"/>
  <c r="BW80"/>
  <c r="BZ80"/>
  <c r="CA80"/>
  <c r="CB80"/>
  <c r="CC80"/>
  <c r="CD80"/>
  <c r="CE80"/>
  <c r="CF80"/>
  <c r="CG80"/>
  <c r="CH80"/>
  <c r="CI80"/>
  <c r="CJ80"/>
  <c r="CK80"/>
  <c r="CL80"/>
  <c r="CM80"/>
  <c r="CN80"/>
  <c r="CO80"/>
  <c r="CP80"/>
  <c r="CQ80"/>
  <c r="CR80"/>
  <c r="CS80"/>
  <c r="CT80"/>
  <c r="CU80"/>
  <c r="CV80"/>
  <c r="CW80"/>
  <c r="CX80"/>
  <c r="CZ80"/>
  <c r="DA80"/>
  <c r="DB80"/>
  <c r="DC80"/>
  <c r="DD80"/>
  <c r="DE80"/>
  <c r="DF80"/>
  <c r="DG80"/>
  <c r="DH80"/>
  <c r="DI80"/>
  <c r="DJ80"/>
  <c r="DK80"/>
  <c r="A81"/>
  <c r="B81"/>
  <c r="C81"/>
  <c r="D81"/>
  <c r="E81"/>
  <c r="F81"/>
  <c r="G81"/>
  <c r="H81"/>
  <c r="I81"/>
  <c r="J81"/>
  <c r="K81"/>
  <c r="L81"/>
  <c r="M81"/>
  <c r="N81"/>
  <c r="O81"/>
  <c r="P81"/>
  <c r="R81"/>
  <c r="S81"/>
  <c r="U81"/>
  <c r="V81"/>
  <c r="W81"/>
  <c r="X81"/>
  <c r="Y81"/>
  <c r="AA81"/>
  <c r="AB81"/>
  <c r="AC81"/>
  <c r="AD81"/>
  <c r="AE81"/>
  <c r="AF81"/>
  <c r="AH81"/>
  <c r="AI81"/>
  <c r="AJ81"/>
  <c r="AK81"/>
  <c r="AM81"/>
  <c r="AN81"/>
  <c r="AO81"/>
  <c r="AP81"/>
  <c r="AQ81"/>
  <c r="AR81"/>
  <c r="AS81"/>
  <c r="AT81"/>
  <c r="AU81"/>
  <c r="AV81"/>
  <c r="AW81"/>
  <c r="AX81"/>
  <c r="AY81"/>
  <c r="AZ81"/>
  <c r="BA81"/>
  <c r="BB81"/>
  <c r="BD81"/>
  <c r="BE81"/>
  <c r="BF81"/>
  <c r="BG81"/>
  <c r="BH81"/>
  <c r="BI81"/>
  <c r="BJ81"/>
  <c r="BK81"/>
  <c r="BL81"/>
  <c r="BM81"/>
  <c r="BN81"/>
  <c r="BO81"/>
  <c r="BP81"/>
  <c r="BT81"/>
  <c r="BU81"/>
  <c r="BV81"/>
  <c r="BW81"/>
  <c r="BZ81"/>
  <c r="CA81"/>
  <c r="CB81"/>
  <c r="CC81"/>
  <c r="CD81"/>
  <c r="CE81"/>
  <c r="CF81"/>
  <c r="CG81"/>
  <c r="CH81"/>
  <c r="CI81"/>
  <c r="CJ81"/>
  <c r="CK81"/>
  <c r="CM81"/>
  <c r="CN81"/>
  <c r="CO81"/>
  <c r="CP81"/>
  <c r="CQ81"/>
  <c r="CR81"/>
  <c r="CS81"/>
  <c r="CT81"/>
  <c r="CU81"/>
  <c r="CV81"/>
  <c r="CW81"/>
  <c r="CX81"/>
  <c r="CY81"/>
  <c r="CZ81"/>
  <c r="DA81"/>
  <c r="DB81"/>
  <c r="DC81"/>
  <c r="DD81"/>
  <c r="DE81"/>
  <c r="DF81"/>
  <c r="DG81"/>
  <c r="DH81"/>
  <c r="DI81"/>
  <c r="DJ81"/>
  <c r="DK81"/>
  <c r="DL81"/>
  <c r="A82"/>
  <c r="B82"/>
  <c r="C82"/>
  <c r="D82"/>
  <c r="E82"/>
  <c r="F82"/>
  <c r="G82"/>
  <c r="H82"/>
  <c r="I82"/>
  <c r="J82"/>
  <c r="K82"/>
  <c r="L82"/>
  <c r="M82"/>
  <c r="N82"/>
  <c r="O82"/>
  <c r="P82"/>
  <c r="R82"/>
  <c r="S82"/>
  <c r="U82"/>
  <c r="V82"/>
  <c r="W82"/>
  <c r="X82"/>
  <c r="Y82"/>
  <c r="AA82"/>
  <c r="AB82"/>
  <c r="AC82"/>
  <c r="AD82"/>
  <c r="AE82"/>
  <c r="AF82"/>
  <c r="AH82"/>
  <c r="AI82"/>
  <c r="AK82"/>
  <c r="AM82"/>
  <c r="AN82"/>
  <c r="AO82"/>
  <c r="AP82"/>
  <c r="AQ82"/>
  <c r="AS82"/>
  <c r="AT82"/>
  <c r="AU82"/>
  <c r="AV82"/>
  <c r="AW82"/>
  <c r="AX82"/>
  <c r="AY82"/>
  <c r="AZ82"/>
  <c r="BA82"/>
  <c r="BB82"/>
  <c r="BC82"/>
  <c r="BD82"/>
  <c r="BE82"/>
  <c r="BF82"/>
  <c r="BG82"/>
  <c r="BH82"/>
  <c r="BI82"/>
  <c r="BJ82"/>
  <c r="BL82"/>
  <c r="BM82"/>
  <c r="BN82"/>
  <c r="BO82"/>
  <c r="BP82"/>
  <c r="BS82"/>
  <c r="BT82"/>
  <c r="BU82"/>
  <c r="BV82"/>
  <c r="BW82"/>
  <c r="BZ82"/>
  <c r="CA82"/>
  <c r="CB82"/>
  <c r="CC82"/>
  <c r="CD82"/>
  <c r="CE82"/>
  <c r="CF82"/>
  <c r="CG82"/>
  <c r="CH82"/>
  <c r="CI82"/>
  <c r="CJ82"/>
  <c r="CK82"/>
  <c r="CL82"/>
  <c r="CM82"/>
  <c r="CN82"/>
  <c r="CO82"/>
  <c r="CP82"/>
  <c r="CQ82"/>
  <c r="CR82"/>
  <c r="CS82"/>
  <c r="CT82"/>
  <c r="CU82"/>
  <c r="CV82"/>
  <c r="CW82"/>
  <c r="CX82"/>
  <c r="CZ82"/>
  <c r="DA82"/>
  <c r="DB82"/>
  <c r="DC82"/>
  <c r="DD82"/>
  <c r="DE82"/>
  <c r="DF82"/>
  <c r="DG82"/>
  <c r="DH82"/>
  <c r="DI82"/>
  <c r="DJ82"/>
  <c r="DK82"/>
  <c r="A83"/>
  <c r="B83"/>
  <c r="C83"/>
  <c r="D83"/>
  <c r="E83"/>
  <c r="F83"/>
  <c r="G83"/>
  <c r="H83"/>
  <c r="I83"/>
  <c r="J83"/>
  <c r="K83"/>
  <c r="L83"/>
  <c r="M83"/>
  <c r="N83"/>
  <c r="O83"/>
  <c r="P83"/>
  <c r="R83"/>
  <c r="S83"/>
  <c r="T83"/>
  <c r="U83"/>
  <c r="V83"/>
  <c r="W83"/>
  <c r="X83"/>
  <c r="Y83"/>
  <c r="AA83"/>
  <c r="AB83"/>
  <c r="AC83"/>
  <c r="AD83"/>
  <c r="AE83"/>
  <c r="AF83"/>
  <c r="AH83"/>
  <c r="AI83"/>
  <c r="AJ83"/>
  <c r="AK83"/>
  <c r="AL83"/>
  <c r="AM83"/>
  <c r="AN83"/>
  <c r="AO83"/>
  <c r="AP83"/>
  <c r="AQ83"/>
  <c r="AR83"/>
  <c r="AS83"/>
  <c r="AT83"/>
  <c r="AU83"/>
  <c r="AV83"/>
  <c r="AW83"/>
  <c r="AX83"/>
  <c r="AY83"/>
  <c r="AZ83"/>
  <c r="BA83"/>
  <c r="BB83"/>
  <c r="BC83"/>
  <c r="BD83"/>
  <c r="BE83"/>
  <c r="BF83"/>
  <c r="BG83"/>
  <c r="BH83"/>
  <c r="BI83"/>
  <c r="BJ83"/>
  <c r="BL83"/>
  <c r="BM83"/>
  <c r="BN83"/>
  <c r="BO83"/>
  <c r="BP83"/>
  <c r="BR83"/>
  <c r="BT83"/>
  <c r="BU83"/>
  <c r="BV83"/>
  <c r="BW83"/>
  <c r="BZ83"/>
  <c r="CA83"/>
  <c r="CB83"/>
  <c r="CC83"/>
  <c r="CD83"/>
  <c r="CE83"/>
  <c r="CF83"/>
  <c r="CG83"/>
  <c r="CH83"/>
  <c r="CI83"/>
  <c r="CJ83"/>
  <c r="CK83"/>
  <c r="CM83"/>
  <c r="CN83"/>
  <c r="CO83"/>
  <c r="CP83"/>
  <c r="CQ83"/>
  <c r="CR83"/>
  <c r="CS83"/>
  <c r="CT83"/>
  <c r="CU83"/>
  <c r="CV83"/>
  <c r="CW83"/>
  <c r="CX83"/>
  <c r="CZ83"/>
  <c r="DA83"/>
  <c r="DB83"/>
  <c r="DC83"/>
  <c r="DD83"/>
  <c r="DE83"/>
  <c r="DF83"/>
  <c r="DG83"/>
  <c r="DH83"/>
  <c r="DI83"/>
  <c r="DJ83"/>
  <c r="DK83"/>
  <c r="DL83"/>
  <c r="A84"/>
  <c r="B84"/>
  <c r="C84"/>
  <c r="D84"/>
  <c r="E84"/>
  <c r="F84"/>
  <c r="G84"/>
  <c r="H84"/>
  <c r="I84"/>
  <c r="J84"/>
  <c r="K84"/>
  <c r="L84"/>
  <c r="M84"/>
  <c r="N84"/>
  <c r="O84"/>
  <c r="P84"/>
  <c r="R84"/>
  <c r="S84"/>
  <c r="U84"/>
  <c r="V84"/>
  <c r="W84"/>
  <c r="X84"/>
  <c r="Y84"/>
  <c r="AA84"/>
  <c r="AB84"/>
  <c r="AC84"/>
  <c r="AD84"/>
  <c r="AE84"/>
  <c r="AF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A85"/>
  <c r="B85"/>
  <c r="C85"/>
  <c r="D85"/>
  <c r="E85"/>
  <c r="F85"/>
  <c r="G85"/>
  <c r="H85"/>
  <c r="I85"/>
  <c r="J85"/>
  <c r="K85"/>
  <c r="L85"/>
  <c r="M85"/>
  <c r="N85"/>
  <c r="O85"/>
  <c r="P85"/>
  <c r="R85"/>
  <c r="S85"/>
  <c r="U85"/>
  <c r="V85"/>
  <c r="W85"/>
  <c r="X85"/>
  <c r="Y85"/>
  <c r="AA85"/>
  <c r="AB85"/>
  <c r="AC85"/>
  <c r="AD85"/>
  <c r="AE85"/>
  <c r="AF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A86"/>
  <c r="B86"/>
  <c r="C86"/>
  <c r="D86"/>
  <c r="E86"/>
  <c r="F86"/>
  <c r="G86"/>
  <c r="H86"/>
  <c r="I86"/>
  <c r="J86"/>
  <c r="K86"/>
  <c r="L86"/>
  <c r="M86"/>
  <c r="N86"/>
  <c r="O86"/>
  <c r="P86"/>
  <c r="R86"/>
  <c r="S86"/>
  <c r="U86"/>
  <c r="V86"/>
  <c r="W86"/>
  <c r="X86"/>
  <c r="Y86"/>
  <c r="AA86"/>
  <c r="AB86"/>
  <c r="AC86"/>
  <c r="AD86"/>
  <c r="AE86"/>
  <c r="AF86"/>
  <c r="AH86"/>
  <c r="AI86"/>
  <c r="AK86"/>
  <c r="AM86"/>
  <c r="AN86"/>
  <c r="AO86"/>
  <c r="AP86"/>
  <c r="AQ86"/>
  <c r="AS86"/>
  <c r="AT86"/>
  <c r="AU86"/>
  <c r="AV86"/>
  <c r="AW86"/>
  <c r="AX86"/>
  <c r="AY86"/>
  <c r="AZ86"/>
  <c r="BA86"/>
  <c r="BB86"/>
  <c r="BC86"/>
  <c r="BD86"/>
  <c r="BE86"/>
  <c r="BF86"/>
  <c r="BG86"/>
  <c r="BH86"/>
  <c r="BI86"/>
  <c r="BJ86"/>
  <c r="BK86"/>
  <c r="BL86"/>
  <c r="BM86"/>
  <c r="BN86"/>
  <c r="BO86"/>
  <c r="BP86"/>
  <c r="BS86"/>
  <c r="BT86"/>
  <c r="BU86"/>
  <c r="BV86"/>
  <c r="BW86"/>
  <c r="BZ86"/>
  <c r="CA86"/>
  <c r="CB86"/>
  <c r="CC86"/>
  <c r="CD86"/>
  <c r="CE86"/>
  <c r="CF86"/>
  <c r="CG86"/>
  <c r="CH86"/>
  <c r="CI86"/>
  <c r="CJ86"/>
  <c r="CK86"/>
  <c r="CM86"/>
  <c r="CN86"/>
  <c r="CO86"/>
  <c r="CP86"/>
  <c r="CQ86"/>
  <c r="CR86"/>
  <c r="CS86"/>
  <c r="CT86"/>
  <c r="CU86"/>
  <c r="CV86"/>
  <c r="CW86"/>
  <c r="CX86"/>
  <c r="CY86"/>
  <c r="CZ86"/>
  <c r="DA86"/>
  <c r="DB86"/>
  <c r="DC86"/>
  <c r="DD86"/>
  <c r="DE86"/>
  <c r="DF86"/>
  <c r="DG86"/>
  <c r="DH86"/>
  <c r="DI86"/>
  <c r="DJ86"/>
  <c r="DK86"/>
  <c r="A87"/>
  <c r="B87"/>
  <c r="C87"/>
  <c r="D87"/>
  <c r="E87"/>
  <c r="F87"/>
  <c r="G87"/>
  <c r="H87"/>
  <c r="I87"/>
  <c r="J87"/>
  <c r="K87"/>
  <c r="L87"/>
  <c r="M87"/>
  <c r="N87"/>
  <c r="O87"/>
  <c r="P87"/>
  <c r="R87"/>
  <c r="S87"/>
  <c r="U87"/>
  <c r="V87"/>
  <c r="W87"/>
  <c r="X87"/>
  <c r="Y87"/>
  <c r="AA87"/>
  <c r="AB87"/>
  <c r="AC87"/>
  <c r="AD87"/>
  <c r="AE87"/>
  <c r="AF87"/>
  <c r="AH87"/>
  <c r="AI87"/>
  <c r="AJ87"/>
  <c r="AK87"/>
  <c r="AM87"/>
  <c r="AN87"/>
  <c r="AO87"/>
  <c r="AP87"/>
  <c r="AQ87"/>
  <c r="AR87"/>
  <c r="AS87"/>
  <c r="AT87"/>
  <c r="AU87"/>
  <c r="AV87"/>
  <c r="AW87"/>
  <c r="AX87"/>
  <c r="AY87"/>
  <c r="AZ87"/>
  <c r="BA87"/>
  <c r="BB87"/>
  <c r="BD87"/>
  <c r="BE87"/>
  <c r="BF87"/>
  <c r="BG87"/>
  <c r="BH87"/>
  <c r="BI87"/>
  <c r="BJ87"/>
  <c r="BK87"/>
  <c r="BL87"/>
  <c r="BM87"/>
  <c r="BN87"/>
  <c r="BO87"/>
  <c r="BP87"/>
  <c r="BT87"/>
  <c r="BU87"/>
  <c r="BV87"/>
  <c r="BW87"/>
  <c r="BZ87"/>
  <c r="CA87"/>
  <c r="CB87"/>
  <c r="CC87"/>
  <c r="CD87"/>
  <c r="CE87"/>
  <c r="CF87"/>
  <c r="CG87"/>
  <c r="CH87"/>
  <c r="CI87"/>
  <c r="CJ87"/>
  <c r="CK87"/>
  <c r="CM87"/>
  <c r="CN87"/>
  <c r="CO87"/>
  <c r="CP87"/>
  <c r="CQ87"/>
  <c r="CR87"/>
  <c r="CS87"/>
  <c r="CT87"/>
  <c r="CU87"/>
  <c r="CV87"/>
  <c r="CW87"/>
  <c r="CX87"/>
  <c r="CY87"/>
  <c r="CZ87"/>
  <c r="DA87"/>
  <c r="DB87"/>
  <c r="DC87"/>
  <c r="DD87"/>
  <c r="DE87"/>
  <c r="DF87"/>
  <c r="DG87"/>
  <c r="DH87"/>
  <c r="DI87"/>
  <c r="DJ87"/>
  <c r="DK87"/>
  <c r="A88"/>
  <c r="B88"/>
  <c r="C88"/>
  <c r="D88"/>
  <c r="E88"/>
  <c r="F88"/>
  <c r="G88"/>
  <c r="H88"/>
  <c r="I88"/>
  <c r="J88"/>
  <c r="K88"/>
  <c r="L88"/>
  <c r="M88"/>
  <c r="N88"/>
  <c r="O88"/>
  <c r="P88"/>
  <c r="R88"/>
  <c r="S88"/>
  <c r="U88"/>
  <c r="V88"/>
  <c r="W88"/>
  <c r="X88"/>
  <c r="Y88"/>
  <c r="AA88"/>
  <c r="AB88"/>
  <c r="AC88"/>
  <c r="AD88"/>
  <c r="AE88"/>
  <c r="AF88"/>
  <c r="AH88"/>
  <c r="AI88"/>
  <c r="AK88"/>
  <c r="AM88"/>
  <c r="AN88"/>
  <c r="AO88"/>
  <c r="AP88"/>
  <c r="AQ88"/>
  <c r="AS88"/>
  <c r="AT88"/>
  <c r="AU88"/>
  <c r="AV88"/>
  <c r="AW88"/>
  <c r="AX88"/>
  <c r="AY88"/>
  <c r="AZ88"/>
  <c r="BA88"/>
  <c r="BB88"/>
  <c r="BD88"/>
  <c r="BE88"/>
  <c r="BF88"/>
  <c r="BG88"/>
  <c r="BH88"/>
  <c r="BI88"/>
  <c r="BJ88"/>
  <c r="BK88"/>
  <c r="BL88"/>
  <c r="BM88"/>
  <c r="BN88"/>
  <c r="BO88"/>
  <c r="BP88"/>
  <c r="BS88"/>
  <c r="BT88"/>
  <c r="BU88"/>
  <c r="BV88"/>
  <c r="BW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A89"/>
  <c r="B89"/>
  <c r="C89"/>
  <c r="D89"/>
  <c r="E89"/>
  <c r="F89"/>
  <c r="G89"/>
  <c r="H89"/>
  <c r="I89"/>
  <c r="J89"/>
  <c r="K89"/>
  <c r="L89"/>
  <c r="M89"/>
  <c r="N89"/>
  <c r="O89"/>
  <c r="P89"/>
  <c r="R89"/>
  <c r="S89"/>
  <c r="U89"/>
  <c r="V89"/>
  <c r="W89"/>
  <c r="X89"/>
  <c r="Y89"/>
  <c r="AA89"/>
  <c r="AB89"/>
  <c r="AC89"/>
  <c r="AD89"/>
  <c r="AE89"/>
  <c r="AF89"/>
  <c r="AH89"/>
  <c r="AI89"/>
  <c r="AJ89"/>
  <c r="AK89"/>
  <c r="AL89"/>
  <c r="AM89"/>
  <c r="AN89"/>
  <c r="AO89"/>
  <c r="AP89"/>
  <c r="AQ89"/>
  <c r="AR89"/>
  <c r="AS89"/>
  <c r="AT89"/>
  <c r="AU89"/>
  <c r="AV89"/>
  <c r="AW89"/>
  <c r="AX89"/>
  <c r="AY89"/>
  <c r="AZ89"/>
  <c r="BA89"/>
  <c r="BB89"/>
  <c r="BC89"/>
  <c r="BD89"/>
  <c r="BE89"/>
  <c r="BF89"/>
  <c r="BG89"/>
  <c r="BH89"/>
  <c r="BI89"/>
  <c r="BJ89"/>
  <c r="BL89"/>
  <c r="BM89"/>
  <c r="BN89"/>
  <c r="BO89"/>
  <c r="BP89"/>
  <c r="BT89"/>
  <c r="BU89"/>
  <c r="BV89"/>
  <c r="BW89"/>
  <c r="BZ89"/>
  <c r="CA89"/>
  <c r="CB89"/>
  <c r="CC89"/>
  <c r="CD89"/>
  <c r="CE89"/>
  <c r="CF89"/>
  <c r="CG89"/>
  <c r="CH89"/>
  <c r="CI89"/>
  <c r="CJ89"/>
  <c r="CK89"/>
  <c r="CM89"/>
  <c r="CN89"/>
  <c r="CO89"/>
  <c r="CP89"/>
  <c r="CQ89"/>
  <c r="CR89"/>
  <c r="CS89"/>
  <c r="CT89"/>
  <c r="CU89"/>
  <c r="CV89"/>
  <c r="CW89"/>
  <c r="CX89"/>
  <c r="CY89"/>
  <c r="CZ89"/>
  <c r="DA89"/>
  <c r="DB89"/>
  <c r="DC89"/>
  <c r="DD89"/>
  <c r="DE89"/>
  <c r="DF89"/>
  <c r="DG89"/>
  <c r="DH89"/>
  <c r="DI89"/>
  <c r="DJ89"/>
  <c r="DK89"/>
  <c r="DL89"/>
  <c r="A90"/>
  <c r="B90"/>
  <c r="C90"/>
  <c r="D90"/>
  <c r="E90"/>
  <c r="F90"/>
  <c r="G90"/>
  <c r="H90"/>
  <c r="I90"/>
  <c r="J90"/>
  <c r="K90"/>
  <c r="L90"/>
  <c r="M90"/>
  <c r="N90"/>
  <c r="O90"/>
  <c r="P90"/>
  <c r="R90"/>
  <c r="S90"/>
  <c r="U90"/>
  <c r="V90"/>
  <c r="W90"/>
  <c r="X90"/>
  <c r="Y90"/>
  <c r="AA90"/>
  <c r="AB90"/>
  <c r="AC90"/>
  <c r="AD90"/>
  <c r="AE90"/>
  <c r="AF90"/>
  <c r="AH90"/>
  <c r="AI90"/>
  <c r="AK90"/>
  <c r="AL90"/>
  <c r="AM90"/>
  <c r="AN90"/>
  <c r="AO90"/>
  <c r="AP90"/>
  <c r="AQ90"/>
  <c r="AR90"/>
  <c r="AS90"/>
  <c r="AT90"/>
  <c r="AU90"/>
  <c r="AV90"/>
  <c r="AW90"/>
  <c r="AX90"/>
  <c r="AY90"/>
  <c r="AZ90"/>
  <c r="BA90"/>
  <c r="BB90"/>
  <c r="BC90"/>
  <c r="BD90"/>
  <c r="BE90"/>
  <c r="BF90"/>
  <c r="BG90"/>
  <c r="BH90"/>
  <c r="BI90"/>
  <c r="BJ90"/>
  <c r="BK90"/>
  <c r="BL90"/>
  <c r="BM90"/>
  <c r="BN90"/>
  <c r="BO90"/>
  <c r="BP90"/>
  <c r="BQ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A91"/>
  <c r="B91"/>
  <c r="C91"/>
  <c r="D91"/>
  <c r="E91"/>
  <c r="F91"/>
  <c r="G91"/>
  <c r="I91"/>
  <c r="J91"/>
  <c r="K91"/>
  <c r="L91"/>
  <c r="M91"/>
  <c r="N91"/>
  <c r="O91"/>
  <c r="P91"/>
  <c r="R91"/>
  <c r="S91"/>
  <c r="U91"/>
  <c r="V91"/>
  <c r="W91"/>
  <c r="X91"/>
  <c r="Y91"/>
  <c r="AA91"/>
  <c r="AB91"/>
  <c r="AC91"/>
  <c r="AD91"/>
  <c r="AE91"/>
  <c r="AF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A92"/>
  <c r="B92"/>
  <c r="C92"/>
  <c r="D92"/>
  <c r="E92"/>
  <c r="F92"/>
  <c r="G92"/>
  <c r="H92"/>
  <c r="I92"/>
  <c r="J92"/>
  <c r="K92"/>
  <c r="L92"/>
  <c r="M92"/>
  <c r="N92"/>
  <c r="O92"/>
  <c r="P92"/>
  <c r="R92"/>
  <c r="S92"/>
  <c r="U92"/>
  <c r="V92"/>
  <c r="W92"/>
  <c r="X92"/>
  <c r="Y92"/>
  <c r="AA92"/>
  <c r="AB92"/>
  <c r="AC92"/>
  <c r="AD92"/>
  <c r="AE92"/>
  <c r="AF92"/>
  <c r="AH92"/>
  <c r="AI92"/>
  <c r="AK92"/>
  <c r="AM92"/>
  <c r="AN92"/>
  <c r="AO92"/>
  <c r="AP92"/>
  <c r="AQ92"/>
  <c r="AS92"/>
  <c r="AT92"/>
  <c r="AU92"/>
  <c r="AV92"/>
  <c r="AW92"/>
  <c r="AX92"/>
  <c r="AY92"/>
  <c r="AZ92"/>
  <c r="BA92"/>
  <c r="BB92"/>
  <c r="BC92"/>
  <c r="BD92"/>
  <c r="BE92"/>
  <c r="BF92"/>
  <c r="BG92"/>
  <c r="BH92"/>
  <c r="BI92"/>
  <c r="BJ92"/>
  <c r="BK92"/>
  <c r="BL92"/>
  <c r="BM92"/>
  <c r="BN92"/>
  <c r="BO92"/>
  <c r="BP92"/>
  <c r="BT92"/>
  <c r="BU92"/>
  <c r="BV92"/>
  <c r="BW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A93"/>
  <c r="B93"/>
  <c r="C93"/>
  <c r="D93"/>
  <c r="E93"/>
  <c r="F93"/>
  <c r="G93"/>
  <c r="H93"/>
  <c r="I93"/>
  <c r="J93"/>
  <c r="K93"/>
  <c r="L93"/>
  <c r="M93"/>
  <c r="N93"/>
  <c r="O93"/>
  <c r="P93"/>
  <c r="R93"/>
  <c r="S93"/>
  <c r="U93"/>
  <c r="V93"/>
  <c r="W93"/>
  <c r="X93"/>
  <c r="Y93"/>
  <c r="AA93"/>
  <c r="AB93"/>
  <c r="AC93"/>
  <c r="AD93"/>
  <c r="AE93"/>
  <c r="AF93"/>
  <c r="AH93"/>
  <c r="AI93"/>
  <c r="AK93"/>
  <c r="AM93"/>
  <c r="AN93"/>
  <c r="AO93"/>
  <c r="AP93"/>
  <c r="AQ93"/>
  <c r="AR93"/>
  <c r="AS93"/>
  <c r="AT93"/>
  <c r="AU93"/>
  <c r="AV93"/>
  <c r="AW93"/>
  <c r="AX93"/>
  <c r="AY93"/>
  <c r="AZ93"/>
  <c r="BA93"/>
  <c r="BB93"/>
  <c r="BD93"/>
  <c r="BE93"/>
  <c r="BF93"/>
  <c r="BG93"/>
  <c r="BH93"/>
  <c r="BI93"/>
  <c r="BJ93"/>
  <c r="BK93"/>
  <c r="BL93"/>
  <c r="BM93"/>
  <c r="BN93"/>
  <c r="BO93"/>
  <c r="BP93"/>
  <c r="BR93"/>
  <c r="BS93"/>
  <c r="BT93"/>
  <c r="BU93"/>
  <c r="BV93"/>
  <c r="BW93"/>
  <c r="BX93"/>
  <c r="BZ93"/>
  <c r="CA93"/>
  <c r="CB93"/>
  <c r="CC93"/>
  <c r="CD93"/>
  <c r="CE93"/>
  <c r="CF93"/>
  <c r="CG93"/>
  <c r="CH93"/>
  <c r="CI93"/>
  <c r="CJ93"/>
  <c r="CK93"/>
  <c r="CM93"/>
  <c r="CN93"/>
  <c r="CO93"/>
  <c r="CP93"/>
  <c r="CQ93"/>
  <c r="CR93"/>
  <c r="CS93"/>
  <c r="CT93"/>
  <c r="CU93"/>
  <c r="CV93"/>
  <c r="CW93"/>
  <c r="CX93"/>
  <c r="CY93"/>
  <c r="CZ93"/>
  <c r="DA93"/>
  <c r="DB93"/>
  <c r="DC93"/>
  <c r="DD93"/>
  <c r="DE93"/>
  <c r="DF93"/>
  <c r="DG93"/>
  <c r="DH93"/>
  <c r="DI93"/>
  <c r="DJ93"/>
  <c r="DK93"/>
  <c r="DL93"/>
  <c r="A94"/>
  <c r="B94"/>
  <c r="C94"/>
  <c r="D94"/>
  <c r="E94"/>
  <c r="F94"/>
  <c r="G94"/>
  <c r="H94"/>
  <c r="I94"/>
  <c r="J94"/>
  <c r="K94"/>
  <c r="L94"/>
  <c r="M94"/>
  <c r="N94"/>
  <c r="O94"/>
  <c r="P94"/>
  <c r="R94"/>
  <c r="S94"/>
  <c r="U94"/>
  <c r="V94"/>
  <c r="W94"/>
  <c r="X94"/>
  <c r="Y94"/>
  <c r="AA94"/>
  <c r="AB94"/>
  <c r="AC94"/>
  <c r="AD94"/>
  <c r="AE94"/>
  <c r="AF94"/>
  <c r="AH94"/>
  <c r="AI94"/>
  <c r="AK94"/>
  <c r="AM94"/>
  <c r="AN94"/>
  <c r="AO94"/>
  <c r="AP94"/>
  <c r="AQ94"/>
  <c r="AS94"/>
  <c r="AT94"/>
  <c r="AU94"/>
  <c r="AV94"/>
  <c r="AW94"/>
  <c r="AX94"/>
  <c r="AY94"/>
  <c r="AZ94"/>
  <c r="BA94"/>
  <c r="BB94"/>
  <c r="BC94"/>
  <c r="BD94"/>
  <c r="BE94"/>
  <c r="BF94"/>
  <c r="BG94"/>
  <c r="BH94"/>
  <c r="BI94"/>
  <c r="BJ94"/>
  <c r="BL94"/>
  <c r="BM94"/>
  <c r="BN94"/>
  <c r="BO94"/>
  <c r="BP94"/>
  <c r="BS94"/>
  <c r="BT94"/>
  <c r="BU94"/>
  <c r="BV94"/>
  <c r="BW94"/>
  <c r="BZ94"/>
  <c r="CA94"/>
  <c r="CB94"/>
  <c r="CC94"/>
  <c r="CD94"/>
  <c r="CE94"/>
  <c r="CF94"/>
  <c r="CG94"/>
  <c r="CH94"/>
  <c r="CI94"/>
  <c r="CJ94"/>
  <c r="CK94"/>
  <c r="CL94"/>
  <c r="CM94"/>
  <c r="CN94"/>
  <c r="CO94"/>
  <c r="CP94"/>
  <c r="CQ94"/>
  <c r="CR94"/>
  <c r="CS94"/>
  <c r="CT94"/>
  <c r="CU94"/>
  <c r="CV94"/>
  <c r="CW94"/>
  <c r="CX94"/>
  <c r="CZ94"/>
  <c r="DA94"/>
  <c r="DB94"/>
  <c r="DC94"/>
  <c r="DD94"/>
  <c r="DE94"/>
  <c r="DF94"/>
  <c r="DG94"/>
  <c r="DH94"/>
  <c r="DI94"/>
  <c r="DJ94"/>
  <c r="DK94"/>
  <c r="A95"/>
  <c r="B95"/>
  <c r="C95"/>
  <c r="D95"/>
  <c r="E95"/>
  <c r="F95"/>
  <c r="G95"/>
  <c r="H95"/>
  <c r="I95"/>
  <c r="J95"/>
  <c r="K95"/>
  <c r="L95"/>
  <c r="M95"/>
  <c r="N95"/>
  <c r="O95"/>
  <c r="P95"/>
  <c r="R95"/>
  <c r="S95"/>
  <c r="T95"/>
  <c r="U95"/>
  <c r="V95"/>
  <c r="W95"/>
  <c r="X95"/>
  <c r="Y95"/>
  <c r="AA95"/>
  <c r="AB95"/>
  <c r="AC95"/>
  <c r="AD95"/>
  <c r="AE95"/>
  <c r="AF95"/>
  <c r="AH95"/>
  <c r="AI95"/>
  <c r="AJ95"/>
  <c r="AK95"/>
  <c r="AM95"/>
  <c r="AN95"/>
  <c r="AO95"/>
  <c r="AP95"/>
  <c r="AQ95"/>
  <c r="AR95"/>
  <c r="AS95"/>
  <c r="AT95"/>
  <c r="AU95"/>
  <c r="AV95"/>
  <c r="AW95"/>
  <c r="AX95"/>
  <c r="AY95"/>
  <c r="AZ95"/>
  <c r="BA95"/>
  <c r="BB95"/>
  <c r="BC95"/>
  <c r="BD95"/>
  <c r="BE95"/>
  <c r="BF95"/>
  <c r="BG95"/>
  <c r="BH95"/>
  <c r="BI95"/>
  <c r="BJ95"/>
  <c r="BK95"/>
  <c r="BL95"/>
  <c r="BM95"/>
  <c r="BN95"/>
  <c r="BO95"/>
  <c r="BP95"/>
  <c r="BR95"/>
  <c r="BT95"/>
  <c r="BU95"/>
  <c r="BV95"/>
  <c r="BW95"/>
  <c r="BZ95"/>
  <c r="CA95"/>
  <c r="CB95"/>
  <c r="CC95"/>
  <c r="CD95"/>
  <c r="CE95"/>
  <c r="CF95"/>
  <c r="CG95"/>
  <c r="CH95"/>
  <c r="CI95"/>
  <c r="CJ95"/>
  <c r="CK95"/>
  <c r="CM95"/>
  <c r="CN95"/>
  <c r="CO95"/>
  <c r="CP95"/>
  <c r="CQ95"/>
  <c r="CR95"/>
  <c r="CS95"/>
  <c r="CT95"/>
  <c r="CU95"/>
  <c r="CV95"/>
  <c r="CW95"/>
  <c r="CX95"/>
  <c r="CZ95"/>
  <c r="DA95"/>
  <c r="DB95"/>
  <c r="DC95"/>
  <c r="DD95"/>
  <c r="DE95"/>
  <c r="DF95"/>
  <c r="DG95"/>
  <c r="DH95"/>
  <c r="DI95"/>
  <c r="DJ95"/>
  <c r="DK95"/>
  <c r="A96"/>
  <c r="B96"/>
  <c r="C96"/>
  <c r="D96"/>
  <c r="E96"/>
  <c r="F96"/>
  <c r="G96"/>
  <c r="H96"/>
  <c r="I96"/>
  <c r="J96"/>
  <c r="K96"/>
  <c r="L96"/>
  <c r="M96"/>
  <c r="N96"/>
  <c r="O96"/>
  <c r="P96"/>
  <c r="R96"/>
  <c r="S96"/>
  <c r="U96"/>
  <c r="V96"/>
  <c r="W96"/>
  <c r="X96"/>
  <c r="Y96"/>
  <c r="AA96"/>
  <c r="AB96"/>
  <c r="AC96"/>
  <c r="AD96"/>
  <c r="AE96"/>
  <c r="AF96"/>
  <c r="AH96"/>
  <c r="AI96"/>
  <c r="AK96"/>
  <c r="AM96"/>
  <c r="AN96"/>
  <c r="AO96"/>
  <c r="AP96"/>
  <c r="AQ96"/>
  <c r="AS96"/>
  <c r="AT96"/>
  <c r="AU96"/>
  <c r="AV96"/>
  <c r="AW96"/>
  <c r="AX96"/>
  <c r="AY96"/>
  <c r="AZ96"/>
  <c r="BA96"/>
  <c r="BB96"/>
  <c r="BD96"/>
  <c r="BE96"/>
  <c r="BF96"/>
  <c r="BG96"/>
  <c r="BH96"/>
  <c r="BI96"/>
  <c r="BJ96"/>
  <c r="BK96"/>
  <c r="BL96"/>
  <c r="BM96"/>
  <c r="BN96"/>
  <c r="BO96"/>
  <c r="BP96"/>
  <c r="BS96"/>
  <c r="BT96"/>
  <c r="BU96"/>
  <c r="BV96"/>
  <c r="BW96"/>
  <c r="BZ96"/>
  <c r="CA96"/>
  <c r="CB96"/>
  <c r="CC96"/>
  <c r="CD96"/>
  <c r="CE96"/>
  <c r="CF96"/>
  <c r="CG96"/>
  <c r="CH96"/>
  <c r="CI96"/>
  <c r="CJ96"/>
  <c r="CK96"/>
  <c r="CM96"/>
  <c r="CN96"/>
  <c r="CO96"/>
  <c r="CP96"/>
  <c r="CQ96"/>
  <c r="CR96"/>
  <c r="CS96"/>
  <c r="CT96"/>
  <c r="CU96"/>
  <c r="CV96"/>
  <c r="CW96"/>
  <c r="CX96"/>
  <c r="CY96"/>
  <c r="CZ96"/>
  <c r="DA96"/>
  <c r="DB96"/>
  <c r="DC96"/>
  <c r="DD96"/>
  <c r="DE96"/>
  <c r="DF96"/>
  <c r="DG96"/>
  <c r="DH96"/>
  <c r="DI96"/>
  <c r="DJ96"/>
  <c r="DK96"/>
  <c r="A97"/>
  <c r="B97"/>
  <c r="C97"/>
  <c r="D97"/>
  <c r="E97"/>
  <c r="F97"/>
  <c r="G97"/>
  <c r="H97"/>
  <c r="I97"/>
  <c r="J97"/>
  <c r="K97"/>
  <c r="L97"/>
  <c r="M97"/>
  <c r="N97"/>
  <c r="O97"/>
  <c r="P97"/>
  <c r="R97"/>
  <c r="S97"/>
  <c r="U97"/>
  <c r="V97"/>
  <c r="W97"/>
  <c r="X97"/>
  <c r="Y97"/>
  <c r="AA97"/>
  <c r="AB97"/>
  <c r="AC97"/>
  <c r="AD97"/>
  <c r="AE97"/>
  <c r="AF97"/>
  <c r="AH97"/>
  <c r="AI97"/>
  <c r="AK97"/>
  <c r="AM97"/>
  <c r="AN97"/>
  <c r="AO97"/>
  <c r="AP97"/>
  <c r="AQ97"/>
  <c r="AS97"/>
  <c r="AT97"/>
  <c r="AU97"/>
  <c r="AV97"/>
  <c r="AW97"/>
  <c r="AX97"/>
  <c r="AY97"/>
  <c r="AZ97"/>
  <c r="BA97"/>
  <c r="BB97"/>
  <c r="BC97"/>
  <c r="BD97"/>
  <c r="BE97"/>
  <c r="BF97"/>
  <c r="BG97"/>
  <c r="BH97"/>
  <c r="BI97"/>
  <c r="BJ97"/>
  <c r="BL97"/>
  <c r="BM97"/>
  <c r="BN97"/>
  <c r="BO97"/>
  <c r="BP97"/>
  <c r="BR97"/>
  <c r="BS97"/>
  <c r="BT97"/>
  <c r="BU97"/>
  <c r="BV97"/>
  <c r="BW97"/>
  <c r="BZ97"/>
  <c r="CA97"/>
  <c r="CB97"/>
  <c r="CC97"/>
  <c r="CD97"/>
  <c r="CE97"/>
  <c r="CF97"/>
  <c r="CG97"/>
  <c r="CH97"/>
  <c r="CI97"/>
  <c r="CJ97"/>
  <c r="CK97"/>
  <c r="CM97"/>
  <c r="CN97"/>
  <c r="CO97"/>
  <c r="CP97"/>
  <c r="CQ97"/>
  <c r="CR97"/>
  <c r="CS97"/>
  <c r="CT97"/>
  <c r="CU97"/>
  <c r="CV97"/>
  <c r="CW97"/>
  <c r="CX97"/>
  <c r="CZ97"/>
  <c r="DA97"/>
  <c r="DB97"/>
  <c r="DC97"/>
  <c r="DD97"/>
  <c r="DE97"/>
  <c r="DF97"/>
  <c r="DG97"/>
  <c r="DH97"/>
  <c r="DI97"/>
  <c r="DJ97"/>
  <c r="DK97"/>
  <c r="DL97"/>
  <c r="A98"/>
  <c r="B98"/>
  <c r="C98"/>
  <c r="D98"/>
  <c r="E98"/>
  <c r="F98"/>
  <c r="G98"/>
  <c r="H98"/>
  <c r="I98"/>
  <c r="J98"/>
  <c r="K98"/>
  <c r="L98"/>
  <c r="M98"/>
  <c r="N98"/>
  <c r="O98"/>
  <c r="P98"/>
  <c r="R98"/>
  <c r="S98"/>
  <c r="U98"/>
  <c r="V98"/>
  <c r="W98"/>
  <c r="X98"/>
  <c r="Y98"/>
  <c r="Z98"/>
  <c r="AA98"/>
  <c r="AB98"/>
  <c r="AC98"/>
  <c r="AD98"/>
  <c r="AE98"/>
  <c r="AF98"/>
  <c r="AH98"/>
  <c r="AI98"/>
  <c r="AK98"/>
  <c r="AM98"/>
  <c r="AN98"/>
  <c r="AO98"/>
  <c r="AP98"/>
  <c r="AQ98"/>
  <c r="AS98"/>
  <c r="AT98"/>
  <c r="AU98"/>
  <c r="AV98"/>
  <c r="AW98"/>
  <c r="AX98"/>
  <c r="AY98"/>
  <c r="AZ98"/>
  <c r="BA98"/>
  <c r="BB98"/>
  <c r="BC98"/>
  <c r="BD98"/>
  <c r="BE98"/>
  <c r="BF98"/>
  <c r="BG98"/>
  <c r="BH98"/>
  <c r="BI98"/>
  <c r="BJ98"/>
  <c r="BL98"/>
  <c r="BM98"/>
  <c r="BN98"/>
  <c r="BO98"/>
  <c r="BP98"/>
  <c r="BS98"/>
  <c r="BT98"/>
  <c r="BU98"/>
  <c r="BV98"/>
  <c r="BW98"/>
  <c r="BZ98"/>
  <c r="CA98"/>
  <c r="CB98"/>
  <c r="CC98"/>
  <c r="CD98"/>
  <c r="CE98"/>
  <c r="CF98"/>
  <c r="CG98"/>
  <c r="CH98"/>
  <c r="CI98"/>
  <c r="CJ98"/>
  <c r="CK98"/>
  <c r="CL98"/>
  <c r="CM98"/>
  <c r="CN98"/>
  <c r="CO98"/>
  <c r="CP98"/>
  <c r="CQ98"/>
  <c r="CR98"/>
  <c r="CS98"/>
  <c r="CT98"/>
  <c r="CU98"/>
  <c r="CV98"/>
  <c r="CW98"/>
  <c r="CX98"/>
  <c r="CZ98"/>
  <c r="DA98"/>
  <c r="DB98"/>
  <c r="DC98"/>
  <c r="DD98"/>
  <c r="DE98"/>
  <c r="DF98"/>
  <c r="DG98"/>
  <c r="DH98"/>
  <c r="DI98"/>
  <c r="DJ98"/>
  <c r="DK98"/>
  <c r="A99"/>
  <c r="B99"/>
  <c r="C99"/>
  <c r="D99"/>
  <c r="E99"/>
  <c r="F99"/>
  <c r="G99"/>
  <c r="H99"/>
  <c r="I99"/>
  <c r="J99"/>
  <c r="K99"/>
  <c r="L99"/>
  <c r="M99"/>
  <c r="N99"/>
  <c r="O99"/>
  <c r="P99"/>
  <c r="Q99"/>
  <c r="R99"/>
  <c r="S99"/>
  <c r="T99"/>
  <c r="U99"/>
  <c r="V99"/>
  <c r="W99"/>
  <c r="X99"/>
  <c r="Y99"/>
  <c r="AA99"/>
  <c r="AB99"/>
  <c r="AC99"/>
  <c r="AD99"/>
  <c r="AE99"/>
  <c r="AF99"/>
  <c r="AH99"/>
  <c r="AI99"/>
  <c r="AK99"/>
  <c r="AM99"/>
  <c r="AN99"/>
  <c r="AO99"/>
  <c r="AP99"/>
  <c r="AQ99"/>
  <c r="AR99"/>
  <c r="AS99"/>
  <c r="AT99"/>
  <c r="AU99"/>
  <c r="AV99"/>
  <c r="AW99"/>
  <c r="AX99"/>
  <c r="AY99"/>
  <c r="AZ99"/>
  <c r="BA99"/>
  <c r="BB99"/>
  <c r="BC99"/>
  <c r="BD99"/>
  <c r="BE99"/>
  <c r="BF99"/>
  <c r="BG99"/>
  <c r="BH99"/>
  <c r="BI99"/>
  <c r="BJ99"/>
  <c r="BK99"/>
  <c r="BL99"/>
  <c r="BM99"/>
  <c r="BN99"/>
  <c r="BO99"/>
  <c r="BP99"/>
  <c r="BQ99"/>
  <c r="BR99"/>
  <c r="BT99"/>
  <c r="BU99"/>
  <c r="BV99"/>
  <c r="BW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A100"/>
  <c r="B100"/>
  <c r="C100"/>
  <c r="D100"/>
  <c r="E100"/>
  <c r="F100"/>
  <c r="G100"/>
  <c r="H100"/>
  <c r="I100"/>
  <c r="J100"/>
  <c r="K100"/>
  <c r="L100"/>
  <c r="M100"/>
  <c r="N100"/>
  <c r="O100"/>
  <c r="P100"/>
  <c r="R100"/>
  <c r="S100"/>
  <c r="U100"/>
  <c r="V100"/>
  <c r="W100"/>
  <c r="X100"/>
  <c r="Y100"/>
  <c r="AA100"/>
  <c r="AB100"/>
  <c r="AC100"/>
  <c r="AD100"/>
  <c r="AE100"/>
  <c r="AF100"/>
  <c r="AH100"/>
  <c r="AI100"/>
  <c r="AK100"/>
  <c r="AM100"/>
  <c r="AN100"/>
  <c r="AO100"/>
  <c r="AP100"/>
  <c r="AQ100"/>
  <c r="AS100"/>
  <c r="AT100"/>
  <c r="AU100"/>
  <c r="AV100"/>
  <c r="AW100"/>
  <c r="AX100"/>
  <c r="AY100"/>
  <c r="AZ100"/>
  <c r="BA100"/>
  <c r="BB100"/>
  <c r="BC100"/>
  <c r="BD100"/>
  <c r="BE100"/>
  <c r="BF100"/>
  <c r="BG100"/>
  <c r="BH100"/>
  <c r="BI100"/>
  <c r="BJ100"/>
  <c r="BK100"/>
  <c r="BL100"/>
  <c r="BM100"/>
  <c r="BN100"/>
  <c r="BO100"/>
  <c r="BP100"/>
  <c r="BS100"/>
  <c r="BT100"/>
  <c r="BU100"/>
  <c r="BV100"/>
  <c r="BW100"/>
  <c r="BZ100"/>
  <c r="CA100"/>
  <c r="CB100"/>
  <c r="CC100"/>
  <c r="CD100"/>
  <c r="CE100"/>
  <c r="CF100"/>
  <c r="CG100"/>
  <c r="CH100"/>
  <c r="CI100"/>
  <c r="CJ100"/>
  <c r="CK100"/>
  <c r="CM100"/>
  <c r="CN100"/>
  <c r="CO100"/>
  <c r="CP100"/>
  <c r="CQ100"/>
  <c r="CR100"/>
  <c r="CS100"/>
  <c r="CT100"/>
  <c r="CU100"/>
  <c r="CV100"/>
  <c r="CW100"/>
  <c r="CX100"/>
  <c r="CY100"/>
  <c r="CZ100"/>
  <c r="DA100"/>
  <c r="DB100"/>
  <c r="DC100"/>
  <c r="DD100"/>
  <c r="DE100"/>
  <c r="DF100"/>
  <c r="DG100"/>
  <c r="DH100"/>
  <c r="DI100"/>
  <c r="DJ100"/>
  <c r="DK100"/>
  <c r="A101"/>
  <c r="B101"/>
  <c r="C101"/>
  <c r="D101"/>
  <c r="E101"/>
  <c r="F101"/>
  <c r="G101"/>
  <c r="I101"/>
  <c r="J101"/>
  <c r="K101"/>
  <c r="L101"/>
  <c r="M101"/>
  <c r="N101"/>
  <c r="O101"/>
  <c r="P101"/>
  <c r="R101"/>
  <c r="S101"/>
  <c r="U101"/>
  <c r="V101"/>
  <c r="W101"/>
  <c r="X101"/>
  <c r="Y101"/>
  <c r="AA101"/>
  <c r="AB101"/>
  <c r="AC101"/>
  <c r="AD101"/>
  <c r="AE101"/>
  <c r="AF101"/>
  <c r="AH101"/>
  <c r="AI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S101"/>
  <c r="BT101"/>
  <c r="BU101"/>
  <c r="BV101"/>
  <c r="BW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A102"/>
  <c r="B102"/>
  <c r="C102"/>
  <c r="D102"/>
  <c r="E102"/>
  <c r="F102"/>
  <c r="G102"/>
  <c r="H102"/>
  <c r="I102"/>
  <c r="J102"/>
  <c r="K102"/>
  <c r="L102"/>
  <c r="M102"/>
  <c r="N102"/>
  <c r="O102"/>
  <c r="P102"/>
  <c r="R102"/>
  <c r="S102"/>
  <c r="U102"/>
  <c r="V102"/>
  <c r="W102"/>
  <c r="X102"/>
  <c r="Y102"/>
  <c r="AA102"/>
  <c r="AB102"/>
  <c r="AC102"/>
  <c r="AD102"/>
  <c r="AE102"/>
  <c r="AF102"/>
  <c r="AH102"/>
  <c r="AI102"/>
  <c r="AK102"/>
  <c r="AM102"/>
  <c r="AN102"/>
  <c r="AO102"/>
  <c r="AP102"/>
  <c r="AQ102"/>
  <c r="AS102"/>
  <c r="AT102"/>
  <c r="AU102"/>
  <c r="AV102"/>
  <c r="AW102"/>
  <c r="AX102"/>
  <c r="AY102"/>
  <c r="AZ102"/>
  <c r="BA102"/>
  <c r="BB102"/>
  <c r="BC102"/>
  <c r="BD102"/>
  <c r="BE102"/>
  <c r="BF102"/>
  <c r="BG102"/>
  <c r="BH102"/>
  <c r="BI102"/>
  <c r="BJ102"/>
  <c r="BK102"/>
  <c r="BL102"/>
  <c r="BM102"/>
  <c r="BN102"/>
  <c r="BO102"/>
  <c r="BP102"/>
  <c r="BS102"/>
  <c r="BT102"/>
  <c r="BU102"/>
  <c r="BV102"/>
  <c r="BW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A103"/>
  <c r="B103"/>
  <c r="C103"/>
  <c r="D103"/>
  <c r="E103"/>
  <c r="F103"/>
  <c r="G103"/>
  <c r="H103"/>
  <c r="I103"/>
  <c r="J103"/>
  <c r="K103"/>
  <c r="L103"/>
  <c r="M103"/>
  <c r="N103"/>
  <c r="O103"/>
  <c r="P103"/>
  <c r="R103"/>
  <c r="S103"/>
  <c r="T103"/>
  <c r="U103"/>
  <c r="V103"/>
  <c r="W103"/>
  <c r="X103"/>
  <c r="Y103"/>
  <c r="AA103"/>
  <c r="AB103"/>
  <c r="AC103"/>
  <c r="AD103"/>
  <c r="AE103"/>
  <c r="AF103"/>
  <c r="AH103"/>
  <c r="AI103"/>
  <c r="AJ103"/>
  <c r="AK103"/>
  <c r="AL103"/>
  <c r="AM103"/>
  <c r="AN103"/>
  <c r="AO103"/>
  <c r="AP103"/>
  <c r="AQ103"/>
  <c r="AS103"/>
  <c r="AT103"/>
  <c r="AU103"/>
  <c r="AV103"/>
  <c r="AW103"/>
  <c r="AX103"/>
  <c r="AY103"/>
  <c r="AZ103"/>
  <c r="BA103"/>
  <c r="BB103"/>
  <c r="BC103"/>
  <c r="BD103"/>
  <c r="BE103"/>
  <c r="BF103"/>
  <c r="BG103"/>
  <c r="BH103"/>
  <c r="BI103"/>
  <c r="BJ103"/>
  <c r="BK103"/>
  <c r="BL103"/>
  <c r="BM103"/>
  <c r="BN103"/>
  <c r="BO103"/>
  <c r="BP103"/>
  <c r="BR103"/>
  <c r="BS103"/>
  <c r="BT103"/>
  <c r="BU103"/>
  <c r="BV103"/>
  <c r="BW103"/>
  <c r="BZ103"/>
  <c r="CA103"/>
  <c r="CB103"/>
  <c r="CC103"/>
  <c r="CD103"/>
  <c r="CE103"/>
  <c r="CF103"/>
  <c r="CG103"/>
  <c r="CH103"/>
  <c r="CI103"/>
  <c r="CJ103"/>
  <c r="CK103"/>
  <c r="CM103"/>
  <c r="CN103"/>
  <c r="CO103"/>
  <c r="CP103"/>
  <c r="CQ103"/>
  <c r="CR103"/>
  <c r="CS103"/>
  <c r="CT103"/>
  <c r="CU103"/>
  <c r="CV103"/>
  <c r="CW103"/>
  <c r="CX103"/>
  <c r="CY103"/>
  <c r="CZ103"/>
  <c r="DA103"/>
  <c r="DB103"/>
  <c r="DC103"/>
  <c r="DD103"/>
  <c r="DE103"/>
  <c r="DF103"/>
  <c r="DG103"/>
  <c r="DH103"/>
  <c r="DI103"/>
  <c r="DJ103"/>
  <c r="DK103"/>
  <c r="A104"/>
  <c r="B104"/>
  <c r="C104"/>
  <c r="D104"/>
  <c r="E104"/>
  <c r="F104"/>
  <c r="G104"/>
  <c r="H104"/>
  <c r="I104"/>
  <c r="J104"/>
  <c r="K104"/>
  <c r="L104"/>
  <c r="M104"/>
  <c r="N104"/>
  <c r="O104"/>
  <c r="P104"/>
  <c r="R104"/>
  <c r="S104"/>
  <c r="T104"/>
  <c r="U104"/>
  <c r="V104"/>
  <c r="W104"/>
  <c r="X104"/>
  <c r="Y104"/>
  <c r="Z104"/>
  <c r="AA104"/>
  <c r="AB104"/>
  <c r="AC104"/>
  <c r="AD104"/>
  <c r="AE104"/>
  <c r="AF104"/>
  <c r="AH104"/>
  <c r="AI104"/>
  <c r="AK104"/>
  <c r="AM104"/>
  <c r="AN104"/>
  <c r="AO104"/>
  <c r="AP104"/>
  <c r="AQ104"/>
  <c r="AS104"/>
  <c r="AT104"/>
  <c r="AU104"/>
  <c r="AV104"/>
  <c r="AW104"/>
  <c r="AX104"/>
  <c r="AY104"/>
  <c r="AZ104"/>
  <c r="BA104"/>
  <c r="BB104"/>
  <c r="BD104"/>
  <c r="BE104"/>
  <c r="BF104"/>
  <c r="BG104"/>
  <c r="BH104"/>
  <c r="BI104"/>
  <c r="BJ104"/>
  <c r="BK104"/>
  <c r="BL104"/>
  <c r="BM104"/>
  <c r="BN104"/>
  <c r="BO104"/>
  <c r="BP104"/>
  <c r="BS104"/>
  <c r="BT104"/>
  <c r="BU104"/>
  <c r="BV104"/>
  <c r="BW104"/>
  <c r="BZ104"/>
  <c r="CA104"/>
  <c r="CB104"/>
  <c r="CC104"/>
  <c r="CD104"/>
  <c r="CE104"/>
  <c r="CF104"/>
  <c r="CG104"/>
  <c r="CH104"/>
  <c r="CI104"/>
  <c r="CJ104"/>
  <c r="CK104"/>
  <c r="CM104"/>
  <c r="CN104"/>
  <c r="CO104"/>
  <c r="CP104"/>
  <c r="CQ104"/>
  <c r="CR104"/>
  <c r="CS104"/>
  <c r="CT104"/>
  <c r="CU104"/>
  <c r="CV104"/>
  <c r="CW104"/>
  <c r="CX104"/>
  <c r="CY104"/>
  <c r="CZ104"/>
  <c r="DA104"/>
  <c r="DB104"/>
  <c r="DC104"/>
  <c r="DD104"/>
  <c r="DE104"/>
  <c r="DF104"/>
  <c r="DG104"/>
  <c r="DH104"/>
  <c r="DI104"/>
  <c r="DJ104"/>
  <c r="DK104"/>
  <c r="A105"/>
  <c r="B105"/>
  <c r="C105"/>
  <c r="D105"/>
  <c r="E105"/>
  <c r="F105"/>
  <c r="G105"/>
  <c r="H105"/>
  <c r="I105"/>
  <c r="J105"/>
  <c r="K105"/>
  <c r="L105"/>
  <c r="M105"/>
  <c r="N105"/>
  <c r="O105"/>
  <c r="P105"/>
  <c r="R105"/>
  <c r="S105"/>
  <c r="T105"/>
  <c r="U105"/>
  <c r="V105"/>
  <c r="W105"/>
  <c r="X105"/>
  <c r="Y105"/>
  <c r="AA105"/>
  <c r="AB105"/>
  <c r="AC105"/>
  <c r="AD105"/>
  <c r="AE105"/>
  <c r="AF105"/>
  <c r="AH105"/>
  <c r="AI105"/>
  <c r="AJ105"/>
  <c r="AK105"/>
  <c r="AL105"/>
  <c r="AM105"/>
  <c r="AN105"/>
  <c r="AO105"/>
  <c r="AP105"/>
  <c r="AQ105"/>
  <c r="AR105"/>
  <c r="AS105"/>
  <c r="AT105"/>
  <c r="AU105"/>
  <c r="AV105"/>
  <c r="AW105"/>
  <c r="AX105"/>
  <c r="AY105"/>
  <c r="AZ105"/>
  <c r="BA105"/>
  <c r="BB105"/>
  <c r="BD105"/>
  <c r="BE105"/>
  <c r="BF105"/>
  <c r="BG105"/>
  <c r="BH105"/>
  <c r="BI105"/>
  <c r="BJ105"/>
  <c r="BK105"/>
  <c r="BL105"/>
  <c r="BM105"/>
  <c r="BN105"/>
  <c r="BO105"/>
  <c r="BP105"/>
  <c r="BT105"/>
  <c r="BU105"/>
  <c r="BV105"/>
  <c r="BW105"/>
  <c r="BZ105"/>
  <c r="CA105"/>
  <c r="CB105"/>
  <c r="CC105"/>
  <c r="CD105"/>
  <c r="CE105"/>
  <c r="CF105"/>
  <c r="CG105"/>
  <c r="CH105"/>
  <c r="CI105"/>
  <c r="CJ105"/>
  <c r="CK105"/>
  <c r="CM105"/>
  <c r="CN105"/>
  <c r="CO105"/>
  <c r="CP105"/>
  <c r="CQ105"/>
  <c r="CR105"/>
  <c r="CS105"/>
  <c r="CT105"/>
  <c r="CU105"/>
  <c r="CV105"/>
  <c r="CW105"/>
  <c r="CX105"/>
  <c r="CY105"/>
  <c r="CZ105"/>
  <c r="DA105"/>
  <c r="DB105"/>
  <c r="DC105"/>
  <c r="DD105"/>
  <c r="DE105"/>
  <c r="DF105"/>
  <c r="DG105"/>
  <c r="DH105"/>
  <c r="DI105"/>
  <c r="DJ105"/>
  <c r="DK105"/>
  <c r="DL105"/>
  <c r="A106"/>
  <c r="B106"/>
  <c r="C106"/>
  <c r="D106"/>
  <c r="E106"/>
  <c r="F106"/>
  <c r="G106"/>
  <c r="H106"/>
  <c r="I106"/>
  <c r="J106"/>
  <c r="K106"/>
  <c r="L106"/>
  <c r="M106"/>
  <c r="N106"/>
  <c r="O106"/>
  <c r="P106"/>
  <c r="R106"/>
  <c r="S106"/>
  <c r="T106"/>
  <c r="U106"/>
  <c r="V106"/>
  <c r="W106"/>
  <c r="X106"/>
  <c r="Y106"/>
  <c r="Z106"/>
  <c r="AA106"/>
  <c r="AB106"/>
  <c r="AC106"/>
  <c r="AD106"/>
  <c r="AE106"/>
  <c r="AF106"/>
  <c r="AH106"/>
  <c r="AI106"/>
  <c r="AK106"/>
  <c r="AM106"/>
  <c r="AN106"/>
  <c r="AO106"/>
  <c r="AP106"/>
  <c r="AQ106"/>
  <c r="AS106"/>
  <c r="AT106"/>
  <c r="AU106"/>
  <c r="AV106"/>
  <c r="AW106"/>
  <c r="AX106"/>
  <c r="AY106"/>
  <c r="AZ106"/>
  <c r="BA106"/>
  <c r="BB106"/>
  <c r="BC106"/>
  <c r="BD106"/>
  <c r="BE106"/>
  <c r="BF106"/>
  <c r="BG106"/>
  <c r="BH106"/>
  <c r="BI106"/>
  <c r="BJ106"/>
  <c r="BK106"/>
  <c r="BL106"/>
  <c r="BM106"/>
  <c r="BN106"/>
  <c r="BO106"/>
  <c r="BP106"/>
  <c r="BS106"/>
  <c r="BT106"/>
  <c r="BU106"/>
  <c r="BV106"/>
  <c r="BW106"/>
  <c r="BZ106"/>
  <c r="CA106"/>
  <c r="CB106"/>
  <c r="CC106"/>
  <c r="CD106"/>
  <c r="CE106"/>
  <c r="CF106"/>
  <c r="CG106"/>
  <c r="CH106"/>
  <c r="CI106"/>
  <c r="CJ106"/>
  <c r="CK106"/>
  <c r="CL106"/>
  <c r="CM106"/>
  <c r="CN106"/>
  <c r="CO106"/>
  <c r="CP106"/>
  <c r="CQ106"/>
  <c r="CR106"/>
  <c r="CS106"/>
  <c r="CT106"/>
  <c r="CU106"/>
  <c r="CV106"/>
  <c r="CW106"/>
  <c r="CX106"/>
  <c r="CZ106"/>
  <c r="DA106"/>
  <c r="DB106"/>
  <c r="DC106"/>
  <c r="DD106"/>
  <c r="DE106"/>
  <c r="DF106"/>
  <c r="DG106"/>
  <c r="DH106"/>
  <c r="DI106"/>
  <c r="DJ106"/>
  <c r="DK106"/>
  <c r="A107"/>
  <c r="B107"/>
  <c r="C107"/>
  <c r="D107"/>
  <c r="E107"/>
  <c r="F107"/>
  <c r="G107"/>
  <c r="I107"/>
  <c r="J107"/>
  <c r="K107"/>
  <c r="L107"/>
  <c r="M107"/>
  <c r="N107"/>
  <c r="O107"/>
  <c r="P107"/>
  <c r="R107"/>
  <c r="S107"/>
  <c r="T107"/>
  <c r="U107"/>
  <c r="V107"/>
  <c r="W107"/>
  <c r="X107"/>
  <c r="Y107"/>
  <c r="AA107"/>
  <c r="AB107"/>
  <c r="AC107"/>
  <c r="AD107"/>
  <c r="AE107"/>
  <c r="AF107"/>
  <c r="AH107"/>
  <c r="AI107"/>
  <c r="AJ107"/>
  <c r="AK107"/>
  <c r="AL107"/>
  <c r="AM107"/>
  <c r="AN107"/>
  <c r="AO107"/>
  <c r="AP107"/>
  <c r="AQ107"/>
  <c r="AR107"/>
  <c r="AS107"/>
  <c r="AT107"/>
  <c r="AU107"/>
  <c r="AV107"/>
  <c r="AW107"/>
  <c r="AX107"/>
  <c r="AY107"/>
  <c r="AZ107"/>
  <c r="BA107"/>
  <c r="BB107"/>
  <c r="BC107"/>
  <c r="BD107"/>
  <c r="BE107"/>
  <c r="BF107"/>
  <c r="BG107"/>
  <c r="BH107"/>
  <c r="BI107"/>
  <c r="BJ107"/>
  <c r="BL107"/>
  <c r="BM107"/>
  <c r="BN107"/>
  <c r="BO107"/>
  <c r="BP107"/>
  <c r="BS107"/>
  <c r="BT107"/>
  <c r="BU107"/>
  <c r="BV107"/>
  <c r="BW107"/>
  <c r="BZ107"/>
  <c r="CA107"/>
  <c r="CB107"/>
  <c r="CC107"/>
  <c r="CD107"/>
  <c r="CE107"/>
  <c r="CF107"/>
  <c r="CG107"/>
  <c r="CH107"/>
  <c r="CI107"/>
  <c r="CJ107"/>
  <c r="CK107"/>
  <c r="CM107"/>
  <c r="CN107"/>
  <c r="CO107"/>
  <c r="CP107"/>
  <c r="CQ107"/>
  <c r="CR107"/>
  <c r="CS107"/>
  <c r="CT107"/>
  <c r="CU107"/>
  <c r="CV107"/>
  <c r="CW107"/>
  <c r="CX107"/>
  <c r="CZ107"/>
  <c r="DA107"/>
  <c r="DB107"/>
  <c r="DC107"/>
  <c r="DD107"/>
  <c r="DE107"/>
  <c r="DF107"/>
  <c r="DG107"/>
  <c r="DH107"/>
  <c r="DI107"/>
  <c r="DJ107"/>
  <c r="DK107"/>
  <c r="DL107"/>
  <c r="A108"/>
  <c r="B108"/>
  <c r="C108"/>
  <c r="D108"/>
  <c r="E108"/>
  <c r="F108"/>
  <c r="G108"/>
  <c r="H108"/>
  <c r="I108"/>
  <c r="J108"/>
  <c r="K108"/>
  <c r="L108"/>
  <c r="M108"/>
  <c r="N108"/>
  <c r="O108"/>
  <c r="P108"/>
  <c r="R108"/>
  <c r="S108"/>
  <c r="T108"/>
  <c r="U108"/>
  <c r="V108"/>
  <c r="W108"/>
  <c r="X108"/>
  <c r="Y108"/>
  <c r="AA108"/>
  <c r="AB108"/>
  <c r="AC108"/>
  <c r="AD108"/>
  <c r="AE108"/>
  <c r="AF108"/>
  <c r="AH108"/>
  <c r="AI108"/>
  <c r="AK108"/>
  <c r="AM108"/>
  <c r="AN108"/>
  <c r="AO108"/>
  <c r="AP108"/>
  <c r="AQ108"/>
  <c r="AS108"/>
  <c r="AT108"/>
  <c r="AU108"/>
  <c r="AV108"/>
  <c r="AW108"/>
  <c r="AX108"/>
  <c r="AY108"/>
  <c r="AZ108"/>
  <c r="BA108"/>
  <c r="BB108"/>
  <c r="BC108"/>
  <c r="BD108"/>
  <c r="BE108"/>
  <c r="BF108"/>
  <c r="BG108"/>
  <c r="BH108"/>
  <c r="BI108"/>
  <c r="BJ108"/>
  <c r="BK108"/>
  <c r="BL108"/>
  <c r="BM108"/>
  <c r="BN108"/>
  <c r="BO108"/>
  <c r="BP108"/>
  <c r="BS108"/>
  <c r="BT108"/>
  <c r="BU108"/>
  <c r="BV108"/>
  <c r="BW108"/>
  <c r="BZ108"/>
  <c r="CA108"/>
  <c r="CB108"/>
  <c r="CC108"/>
  <c r="CD108"/>
  <c r="CE108"/>
  <c r="CF108"/>
  <c r="CG108"/>
  <c r="CH108"/>
  <c r="CI108"/>
  <c r="CJ108"/>
  <c r="CK108"/>
  <c r="CM108"/>
  <c r="CN108"/>
  <c r="CO108"/>
  <c r="CP108"/>
  <c r="CQ108"/>
  <c r="CR108"/>
  <c r="CS108"/>
  <c r="CT108"/>
  <c r="CU108"/>
  <c r="CV108"/>
  <c r="CW108"/>
  <c r="CX108"/>
  <c r="CY108"/>
  <c r="CZ108"/>
  <c r="DA108"/>
  <c r="DB108"/>
  <c r="DC108"/>
  <c r="DD108"/>
  <c r="DE108"/>
  <c r="DF108"/>
  <c r="DG108"/>
  <c r="DH108"/>
  <c r="DI108"/>
  <c r="DJ108"/>
  <c r="DK108"/>
  <c r="A109"/>
  <c r="B109"/>
  <c r="C109"/>
  <c r="D109"/>
  <c r="E109"/>
  <c r="F109"/>
  <c r="G109"/>
  <c r="H109"/>
  <c r="I109"/>
  <c r="J109"/>
  <c r="K109"/>
  <c r="L109"/>
  <c r="M109"/>
  <c r="N109"/>
  <c r="O109"/>
  <c r="P109"/>
  <c r="R109"/>
  <c r="S109"/>
  <c r="T109"/>
  <c r="U109"/>
  <c r="V109"/>
  <c r="W109"/>
  <c r="X109"/>
  <c r="Y109"/>
  <c r="AA109"/>
  <c r="AB109"/>
  <c r="AC109"/>
  <c r="AD109"/>
  <c r="AE109"/>
  <c r="AF109"/>
  <c r="AH109"/>
  <c r="AI109"/>
  <c r="AJ109"/>
  <c r="AK109"/>
  <c r="AL109"/>
  <c r="AM109"/>
  <c r="AN109"/>
  <c r="AO109"/>
  <c r="AP109"/>
  <c r="AQ109"/>
  <c r="AS109"/>
  <c r="AT109"/>
  <c r="AU109"/>
  <c r="AV109"/>
  <c r="AW109"/>
  <c r="AX109"/>
  <c r="AY109"/>
  <c r="AZ109"/>
  <c r="BA109"/>
  <c r="BB109"/>
  <c r="BC109"/>
  <c r="BD109"/>
  <c r="BE109"/>
  <c r="BF109"/>
  <c r="BG109"/>
  <c r="BH109"/>
  <c r="BI109"/>
  <c r="BJ109"/>
  <c r="BK109"/>
  <c r="BL109"/>
  <c r="BM109"/>
  <c r="BN109"/>
  <c r="BO109"/>
  <c r="BP109"/>
  <c r="BS109"/>
  <c r="BT109"/>
  <c r="BU109"/>
  <c r="BV109"/>
  <c r="BW109"/>
  <c r="BZ109"/>
  <c r="CA109"/>
  <c r="CB109"/>
  <c r="CC109"/>
  <c r="CD109"/>
  <c r="CE109"/>
  <c r="CF109"/>
  <c r="CG109"/>
  <c r="CH109"/>
  <c r="CI109"/>
  <c r="CJ109"/>
  <c r="CK109"/>
  <c r="CM109"/>
  <c r="CN109"/>
  <c r="CO109"/>
  <c r="CP109"/>
  <c r="CQ109"/>
  <c r="CR109"/>
  <c r="CS109"/>
  <c r="CT109"/>
  <c r="CU109"/>
  <c r="CV109"/>
  <c r="CW109"/>
  <c r="CX109"/>
  <c r="CZ109"/>
  <c r="DA109"/>
  <c r="DB109"/>
  <c r="DC109"/>
  <c r="DD109"/>
  <c r="DE109"/>
  <c r="DF109"/>
  <c r="DG109"/>
  <c r="DH109"/>
  <c r="DI109"/>
  <c r="DJ109"/>
  <c r="DK109"/>
  <c r="DL109"/>
  <c r="F70" i="12"/>
  <c r="Q3"/>
  <c r="Q4"/>
  <c r="Q5"/>
  <c r="Q73" i="49" s="1"/>
  <c r="Q6" i="12"/>
  <c r="Q74" i="21" s="1"/>
  <c r="Q7" i="12"/>
  <c r="Q75" i="21" s="1"/>
  <c r="Q8" i="12"/>
  <c r="Q9"/>
  <c r="Q10"/>
  <c r="Q11"/>
  <c r="Q12"/>
  <c r="Q13"/>
  <c r="Q81" i="49" s="1"/>
  <c r="Q14" i="12"/>
  <c r="Q82" i="21" s="1"/>
  <c r="Q15" i="12"/>
  <c r="Q83" i="21" s="1"/>
  <c r="Q16" i="12"/>
  <c r="Q84" i="48" s="1"/>
  <c r="Q17" i="12"/>
  <c r="Q18"/>
  <c r="Q19"/>
  <c r="Q20"/>
  <c r="Q21"/>
  <c r="H22"/>
  <c r="H23"/>
  <c r="H26"/>
  <c r="I26"/>
  <c r="J26"/>
  <c r="K26"/>
  <c r="L26"/>
  <c r="M26"/>
  <c r="N26"/>
  <c r="O26"/>
  <c r="P26"/>
  <c r="H42"/>
  <c r="H106" i="49" s="1"/>
  <c r="H43" i="12"/>
  <c r="H44"/>
  <c r="I49"/>
  <c r="J49"/>
  <c r="K49"/>
  <c r="L49"/>
  <c r="M49"/>
  <c r="N49"/>
  <c r="O49"/>
  <c r="P49"/>
  <c r="H70"/>
  <c r="H72" s="1"/>
  <c r="I70"/>
  <c r="H35"/>
  <c r="H36"/>
  <c r="Q36" s="1"/>
  <c r="J66" s="1"/>
  <c r="I36"/>
  <c r="J36"/>
  <c r="K36"/>
  <c r="L36"/>
  <c r="M36"/>
  <c r="N36"/>
  <c r="O36"/>
  <c r="P36"/>
  <c r="P58" s="1"/>
  <c r="P60" s="1"/>
  <c r="H38"/>
  <c r="I38"/>
  <c r="J38"/>
  <c r="K38"/>
  <c r="L38"/>
  <c r="M38"/>
  <c r="N38"/>
  <c r="O38"/>
  <c r="P38"/>
  <c r="K70"/>
  <c r="K72" s="1"/>
  <c r="L71"/>
  <c r="I72"/>
  <c r="F72"/>
  <c r="L69"/>
  <c r="R57"/>
  <c r="R53"/>
  <c r="R49"/>
  <c r="R38"/>
  <c r="R36"/>
  <c r="R26"/>
  <c r="R24"/>
  <c r="S57"/>
  <c r="S53"/>
  <c r="S49"/>
  <c r="S38"/>
  <c r="S36"/>
  <c r="S26"/>
  <c r="S24"/>
  <c r="AC24"/>
  <c r="AC26"/>
  <c r="AC36"/>
  <c r="AC38"/>
  <c r="AC68"/>
  <c r="AA24"/>
  <c r="AA26"/>
  <c r="AA49"/>
  <c r="AA36"/>
  <c r="AA38"/>
  <c r="AC67" s="1"/>
  <c r="H57"/>
  <c r="H53"/>
  <c r="AH57"/>
  <c r="AI57"/>
  <c r="AJ57"/>
  <c r="AK57"/>
  <c r="AM57"/>
  <c r="AN57"/>
  <c r="AO57"/>
  <c r="AP57"/>
  <c r="AQ57"/>
  <c r="AS57"/>
  <c r="AT57"/>
  <c r="AU57"/>
  <c r="AV57"/>
  <c r="AW57"/>
  <c r="AX57"/>
  <c r="AY57"/>
  <c r="AZ57"/>
  <c r="BA57"/>
  <c r="BB57"/>
  <c r="BD57"/>
  <c r="BE57"/>
  <c r="BF57"/>
  <c r="BG57"/>
  <c r="BH57"/>
  <c r="BI57"/>
  <c r="BJ57"/>
  <c r="BL57"/>
  <c r="BM57"/>
  <c r="BN57"/>
  <c r="BO57"/>
  <c r="BP57"/>
  <c r="BR54"/>
  <c r="BR55"/>
  <c r="BR56"/>
  <c r="BX56" s="1"/>
  <c r="BS54"/>
  <c r="BS55"/>
  <c r="BS56"/>
  <c r="BT57"/>
  <c r="BU57"/>
  <c r="BV57"/>
  <c r="BW57"/>
  <c r="BW58" s="1"/>
  <c r="AH53"/>
  <c r="AI53"/>
  <c r="AJ53"/>
  <c r="AK53"/>
  <c r="AM53"/>
  <c r="AN53"/>
  <c r="AR53" s="1"/>
  <c r="AO53"/>
  <c r="AP53"/>
  <c r="AQ53"/>
  <c r="AS53"/>
  <c r="AT53"/>
  <c r="AU53"/>
  <c r="AV53"/>
  <c r="AW53"/>
  <c r="AW58" s="1"/>
  <c r="AX53"/>
  <c r="AY53"/>
  <c r="AZ53"/>
  <c r="BA53"/>
  <c r="BB53"/>
  <c r="BD53"/>
  <c r="BE53"/>
  <c r="BF53"/>
  <c r="BG53"/>
  <c r="BH53"/>
  <c r="BI53"/>
  <c r="BJ53"/>
  <c r="BL53"/>
  <c r="BM53"/>
  <c r="BN53"/>
  <c r="BO53"/>
  <c r="BP53"/>
  <c r="BR50"/>
  <c r="BR51"/>
  <c r="BR52"/>
  <c r="BS50"/>
  <c r="BS51"/>
  <c r="BS52"/>
  <c r="BS53"/>
  <c r="BT53"/>
  <c r="BU53"/>
  <c r="BV53"/>
  <c r="BW53"/>
  <c r="AJ39"/>
  <c r="AJ103" i="49" s="1"/>
  <c r="BR39" i="12"/>
  <c r="BS39"/>
  <c r="AJ40"/>
  <c r="BR40"/>
  <c r="BS40"/>
  <c r="BS104" i="49" s="1"/>
  <c r="AJ41" i="12"/>
  <c r="BR41"/>
  <c r="BS41"/>
  <c r="AJ42"/>
  <c r="BR42"/>
  <c r="BS42"/>
  <c r="BS106" i="49" s="1"/>
  <c r="AJ43" i="12"/>
  <c r="BR43"/>
  <c r="BR107" i="21" s="1"/>
  <c r="BS43" i="12"/>
  <c r="AJ44"/>
  <c r="BR44"/>
  <c r="BS44"/>
  <c r="BS108" i="49" s="1"/>
  <c r="AJ45" i="12"/>
  <c r="BR45"/>
  <c r="BS45"/>
  <c r="AJ37"/>
  <c r="BR37"/>
  <c r="BS37"/>
  <c r="BS102" i="49" s="1"/>
  <c r="AJ27" i="12"/>
  <c r="AJ93" i="21" s="1"/>
  <c r="BR27" i="12"/>
  <c r="BS27"/>
  <c r="AJ28"/>
  <c r="BR28"/>
  <c r="BS28"/>
  <c r="BS94" i="49" s="1"/>
  <c r="BY28" i="12"/>
  <c r="AJ29"/>
  <c r="BR29"/>
  <c r="BS29"/>
  <c r="BS95" i="21" s="1"/>
  <c r="AJ30" i="12"/>
  <c r="BR30"/>
  <c r="BS30"/>
  <c r="BS96" i="49" s="1"/>
  <c r="BY30" i="12"/>
  <c r="AJ31"/>
  <c r="BR31"/>
  <c r="BS31"/>
  <c r="AJ32"/>
  <c r="AJ98" i="49" s="1"/>
  <c r="BR32" i="12"/>
  <c r="BR98" i="49" s="1"/>
  <c r="BS32" i="12"/>
  <c r="BY32"/>
  <c r="AJ34"/>
  <c r="BR34"/>
  <c r="BS34"/>
  <c r="AJ25"/>
  <c r="AJ92" i="21" s="1"/>
  <c r="BR25" i="12"/>
  <c r="BS25"/>
  <c r="AJ3"/>
  <c r="BR3"/>
  <c r="BS3"/>
  <c r="AJ5"/>
  <c r="BR5"/>
  <c r="BS5"/>
  <c r="AJ6"/>
  <c r="BR6"/>
  <c r="BS6"/>
  <c r="AJ7"/>
  <c r="BR7"/>
  <c r="BS7"/>
  <c r="AJ8"/>
  <c r="BR8"/>
  <c r="BS8"/>
  <c r="AJ9"/>
  <c r="BR9"/>
  <c r="BS9"/>
  <c r="AJ10"/>
  <c r="BR10"/>
  <c r="BS10"/>
  <c r="AJ11"/>
  <c r="BR11"/>
  <c r="BS11"/>
  <c r="AJ12"/>
  <c r="BR12"/>
  <c r="BS12"/>
  <c r="BS80" i="49" s="1"/>
  <c r="AJ13" i="12"/>
  <c r="BR13"/>
  <c r="BR81" i="21" s="1"/>
  <c r="BS13" i="12"/>
  <c r="AJ14"/>
  <c r="BR14"/>
  <c r="BS14"/>
  <c r="AJ15"/>
  <c r="BR15"/>
  <c r="BS15"/>
  <c r="BS83" i="21" s="1"/>
  <c r="AJ18" i="12"/>
  <c r="BR18"/>
  <c r="BS18"/>
  <c r="BS86" i="49" s="1"/>
  <c r="AJ19" i="12"/>
  <c r="AJ87" i="49" s="1"/>
  <c r="BR19" i="12"/>
  <c r="BS19"/>
  <c r="AJ20"/>
  <c r="BR20"/>
  <c r="BS20"/>
  <c r="AJ21"/>
  <c r="BR21"/>
  <c r="BR89" i="21" s="1"/>
  <c r="BS21" i="12"/>
  <c r="T57"/>
  <c r="T53"/>
  <c r="T49"/>
  <c r="Q37"/>
  <c r="T37"/>
  <c r="Q27"/>
  <c r="T27"/>
  <c r="Q28"/>
  <c r="Q94" i="21" s="1"/>
  <c r="T28" i="12"/>
  <c r="T94" i="49" s="1"/>
  <c r="Q29" i="12"/>
  <c r="Q95" i="21" s="1"/>
  <c r="T29" i="12"/>
  <c r="T95" i="48" s="1"/>
  <c r="Q30" i="12"/>
  <c r="Q31"/>
  <c r="Q32"/>
  <c r="Q98" i="21" s="1"/>
  <c r="T32" i="12"/>
  <c r="T98" i="21" s="1"/>
  <c r="Q33" i="12"/>
  <c r="T33"/>
  <c r="AG33" s="1"/>
  <c r="Q34"/>
  <c r="Q35"/>
  <c r="Q25"/>
  <c r="Q92" i="21" s="1"/>
  <c r="T3" i="12"/>
  <c r="T5"/>
  <c r="T73" i="21" s="1"/>
  <c r="T6" i="12"/>
  <c r="T7"/>
  <c r="T10"/>
  <c r="T11"/>
  <c r="T13"/>
  <c r="T14"/>
  <c r="T15"/>
  <c r="T18"/>
  <c r="T21"/>
  <c r="T89" i="21" s="1"/>
  <c r="T22" i="12"/>
  <c r="AA57"/>
  <c r="AA53"/>
  <c r="AB57"/>
  <c r="AB53"/>
  <c r="AB49"/>
  <c r="AB38"/>
  <c r="AB58" s="1"/>
  <c r="AB60" s="1"/>
  <c r="AB36"/>
  <c r="AB26"/>
  <c r="AB24"/>
  <c r="AC57"/>
  <c r="AC53"/>
  <c r="AC49"/>
  <c r="AC58"/>
  <c r="AC60" s="1"/>
  <c r="AD57"/>
  <c r="AD53"/>
  <c r="AD49"/>
  <c r="AD38"/>
  <c r="AD36"/>
  <c r="AD26"/>
  <c r="AD24"/>
  <c r="AD58"/>
  <c r="AD60" s="1"/>
  <c r="AE57"/>
  <c r="AE53"/>
  <c r="AE49"/>
  <c r="AE38"/>
  <c r="AE36"/>
  <c r="AE26"/>
  <c r="AE24"/>
  <c r="AE58"/>
  <c r="AE60" s="1"/>
  <c r="AF57"/>
  <c r="AF53"/>
  <c r="AF49"/>
  <c r="AF38"/>
  <c r="AF36"/>
  <c r="AF26"/>
  <c r="AF24"/>
  <c r="AF58"/>
  <c r="AF60" s="1"/>
  <c r="AG59"/>
  <c r="Y57"/>
  <c r="Y53"/>
  <c r="Y49"/>
  <c r="Y38"/>
  <c r="Y36"/>
  <c r="Y26"/>
  <c r="Y24"/>
  <c r="X57"/>
  <c r="X53"/>
  <c r="X49"/>
  <c r="X38"/>
  <c r="X36"/>
  <c r="X26"/>
  <c r="X24"/>
  <c r="W57"/>
  <c r="W53"/>
  <c r="W49"/>
  <c r="W38"/>
  <c r="W36"/>
  <c r="W26"/>
  <c r="W24"/>
  <c r="V57"/>
  <c r="V58" s="1"/>
  <c r="V53"/>
  <c r="V49"/>
  <c r="V38"/>
  <c r="V36"/>
  <c r="V26"/>
  <c r="V24"/>
  <c r="V60"/>
  <c r="U57"/>
  <c r="U53"/>
  <c r="U49"/>
  <c r="U38"/>
  <c r="U36"/>
  <c r="U26"/>
  <c r="U24"/>
  <c r="U58"/>
  <c r="U60" s="1"/>
  <c r="Q54"/>
  <c r="Q57" s="1"/>
  <c r="Q55"/>
  <c r="Q56"/>
  <c r="Q50"/>
  <c r="Q51"/>
  <c r="Q52"/>
  <c r="Q59"/>
  <c r="P57"/>
  <c r="P53"/>
  <c r="P24"/>
  <c r="O57"/>
  <c r="O53"/>
  <c r="O24"/>
  <c r="N57"/>
  <c r="N58" s="1"/>
  <c r="N60" s="1"/>
  <c r="N53"/>
  <c r="N24"/>
  <c r="M57"/>
  <c r="M53"/>
  <c r="M24"/>
  <c r="M58"/>
  <c r="M60"/>
  <c r="L57"/>
  <c r="L53"/>
  <c r="L24"/>
  <c r="K57"/>
  <c r="K53"/>
  <c r="K24"/>
  <c r="J57"/>
  <c r="J58" s="1"/>
  <c r="J60" s="1"/>
  <c r="J53"/>
  <c r="J24"/>
  <c r="I57"/>
  <c r="I53"/>
  <c r="I24"/>
  <c r="I58"/>
  <c r="I60" s="1"/>
  <c r="Z59"/>
  <c r="DL54"/>
  <c r="DL57" s="1"/>
  <c r="DL55"/>
  <c r="DL56"/>
  <c r="DL50"/>
  <c r="DL53" s="1"/>
  <c r="DL51"/>
  <c r="DL52"/>
  <c r="DL39"/>
  <c r="DL40"/>
  <c r="DL41"/>
  <c r="DL105" i="49" s="1"/>
  <c r="DL42" i="12"/>
  <c r="DL43"/>
  <c r="DL44"/>
  <c r="DL108" i="49" s="1"/>
  <c r="DL45" i="12"/>
  <c r="DL109" i="49" s="1"/>
  <c r="DL37" i="12"/>
  <c r="DL38"/>
  <c r="DL27"/>
  <c r="DL93" i="49" s="1"/>
  <c r="DL28" i="12"/>
  <c r="DL29"/>
  <c r="DL30"/>
  <c r="DL96" i="49" s="1"/>
  <c r="DL31" i="12"/>
  <c r="DL97" i="49" s="1"/>
  <c r="DL32" i="12"/>
  <c r="DL98" i="21" s="1"/>
  <c r="DL34" i="12"/>
  <c r="DL36"/>
  <c r="DL25"/>
  <c r="DL92" i="49" s="1"/>
  <c r="DL26" i="12"/>
  <c r="DL3"/>
  <c r="DL5"/>
  <c r="DL73" i="49" s="1"/>
  <c r="DL6" i="12"/>
  <c r="DL74" i="21" s="1"/>
  <c r="DL7" i="12"/>
  <c r="DL8"/>
  <c r="DL9"/>
  <c r="DL10"/>
  <c r="DL78" i="49" s="1"/>
  <c r="DL11" i="12"/>
  <c r="DL12"/>
  <c r="DL13"/>
  <c r="DL81" i="49" s="1"/>
  <c r="DL14" i="12"/>
  <c r="DL82" i="21" s="1"/>
  <c r="DL15" i="12"/>
  <c r="DL18"/>
  <c r="DL19"/>
  <c r="DL20"/>
  <c r="DL88" i="49" s="1"/>
  <c r="DK57" i="12"/>
  <c r="DK53"/>
  <c r="DK49"/>
  <c r="DK38"/>
  <c r="DK36"/>
  <c r="DK26"/>
  <c r="DK24"/>
  <c r="DJ57"/>
  <c r="DJ53"/>
  <c r="DJ49"/>
  <c r="DJ38"/>
  <c r="DJ36"/>
  <c r="DJ26"/>
  <c r="DJ24"/>
  <c r="DI57"/>
  <c r="DI53"/>
  <c r="DI49"/>
  <c r="DI38"/>
  <c r="DI36"/>
  <c r="DI26"/>
  <c r="DI24"/>
  <c r="DH57"/>
  <c r="DH53"/>
  <c r="DH49"/>
  <c r="DH38"/>
  <c r="DH58" s="1"/>
  <c r="DH36"/>
  <c r="DH26"/>
  <c r="DH24"/>
  <c r="DG57"/>
  <c r="DG53"/>
  <c r="DG49"/>
  <c r="DG38"/>
  <c r="DG58" s="1"/>
  <c r="DG36"/>
  <c r="DG26"/>
  <c r="DG24"/>
  <c r="DF57"/>
  <c r="DF53"/>
  <c r="DF49"/>
  <c r="DF38"/>
  <c r="DF36"/>
  <c r="DF26"/>
  <c r="DF24"/>
  <c r="DE57"/>
  <c r="DE53"/>
  <c r="DE49"/>
  <c r="DE38"/>
  <c r="DE58" s="1"/>
  <c r="DE36"/>
  <c r="DE26"/>
  <c r="DE24"/>
  <c r="DD57"/>
  <c r="DD53"/>
  <c r="DD49"/>
  <c r="DD38"/>
  <c r="DD36"/>
  <c r="DD26"/>
  <c r="DD24"/>
  <c r="DC57"/>
  <c r="DC53"/>
  <c r="DC49"/>
  <c r="DC38"/>
  <c r="DC36"/>
  <c r="DC26"/>
  <c r="DC24"/>
  <c r="DB57"/>
  <c r="DB53"/>
  <c r="DB49"/>
  <c r="DB38"/>
  <c r="DB36"/>
  <c r="DB26"/>
  <c r="DB24"/>
  <c r="DA57"/>
  <c r="DA53"/>
  <c r="DA49"/>
  <c r="DA38"/>
  <c r="DA36"/>
  <c r="DA26"/>
  <c r="DA24"/>
  <c r="CZ57"/>
  <c r="CZ53"/>
  <c r="CZ49"/>
  <c r="CZ38"/>
  <c r="CZ58" s="1"/>
  <c r="CZ36"/>
  <c r="CZ26"/>
  <c r="CZ24"/>
  <c r="CY54"/>
  <c r="CY55"/>
  <c r="CY56"/>
  <c r="CY57"/>
  <c r="CY50"/>
  <c r="CY53" s="1"/>
  <c r="CY51"/>
  <c r="CY52"/>
  <c r="CY39"/>
  <c r="CY40"/>
  <c r="CY41"/>
  <c r="CY42"/>
  <c r="CY43"/>
  <c r="CY44"/>
  <c r="CY45"/>
  <c r="CY37"/>
  <c r="CY38"/>
  <c r="CY27"/>
  <c r="CY28"/>
  <c r="CY29"/>
  <c r="CY30"/>
  <c r="CY31"/>
  <c r="CY32"/>
  <c r="CY34"/>
  <c r="CY25"/>
  <c r="CY26"/>
  <c r="CY3"/>
  <c r="CY5"/>
  <c r="CY6"/>
  <c r="CY7"/>
  <c r="CY8"/>
  <c r="CY9"/>
  <c r="CY10"/>
  <c r="CY11"/>
  <c r="CY79" i="21" s="1"/>
  <c r="CY12" i="12"/>
  <c r="CY13"/>
  <c r="CY14"/>
  <c r="CY15"/>
  <c r="CY18"/>
  <c r="CY19"/>
  <c r="CY20"/>
  <c r="CX57"/>
  <c r="CX53"/>
  <c r="CX49"/>
  <c r="CX58" s="1"/>
  <c r="CX38"/>
  <c r="CX36"/>
  <c r="CX26"/>
  <c r="CX24"/>
  <c r="CW57"/>
  <c r="CW53"/>
  <c r="CW49"/>
  <c r="CW58" s="1"/>
  <c r="CW38"/>
  <c r="CW36"/>
  <c r="CW26"/>
  <c r="CW24"/>
  <c r="CV57"/>
  <c r="CV53"/>
  <c r="CV49"/>
  <c r="CV58" s="1"/>
  <c r="CV38"/>
  <c r="CV36"/>
  <c r="CV26"/>
  <c r="CV24"/>
  <c r="CU57"/>
  <c r="CU53"/>
  <c r="CU49"/>
  <c r="CU58" s="1"/>
  <c r="CU38"/>
  <c r="CU36"/>
  <c r="CU26"/>
  <c r="CU24"/>
  <c r="CT57"/>
  <c r="CT53"/>
  <c r="CT49"/>
  <c r="CT58" s="1"/>
  <c r="CT38"/>
  <c r="CT36"/>
  <c r="CT26"/>
  <c r="CT24"/>
  <c r="CS57"/>
  <c r="CS53"/>
  <c r="CS49"/>
  <c r="CS58" s="1"/>
  <c r="CS38"/>
  <c r="CS36"/>
  <c r="CS26"/>
  <c r="CS24"/>
  <c r="CR57"/>
  <c r="CR53"/>
  <c r="CR49"/>
  <c r="CR58" s="1"/>
  <c r="CR38"/>
  <c r="CR36"/>
  <c r="CR26"/>
  <c r="CR24"/>
  <c r="CQ57"/>
  <c r="CQ53"/>
  <c r="CQ49"/>
  <c r="CQ58" s="1"/>
  <c r="CQ38"/>
  <c r="CQ36"/>
  <c r="CQ26"/>
  <c r="CQ24"/>
  <c r="CP57"/>
  <c r="CP53"/>
  <c r="CP49"/>
  <c r="CP58" s="1"/>
  <c r="CP38"/>
  <c r="CP36"/>
  <c r="CP26"/>
  <c r="CP24"/>
  <c r="CO57"/>
  <c r="CO53"/>
  <c r="CO49"/>
  <c r="CO58" s="1"/>
  <c r="CO38"/>
  <c r="CO36"/>
  <c r="CO26"/>
  <c r="CO24"/>
  <c r="CN57"/>
  <c r="CN53"/>
  <c r="CN49"/>
  <c r="CN58" s="1"/>
  <c r="CN38"/>
  <c r="CN36"/>
  <c r="CN26"/>
  <c r="CN24"/>
  <c r="CM57"/>
  <c r="CM53"/>
  <c r="CM49"/>
  <c r="CM58" s="1"/>
  <c r="CM38"/>
  <c r="CM36"/>
  <c r="CM26"/>
  <c r="CM24"/>
  <c r="CL54"/>
  <c r="CL57" s="1"/>
  <c r="CL55"/>
  <c r="CL56"/>
  <c r="BZ53"/>
  <c r="CA53"/>
  <c r="CB53"/>
  <c r="CC53"/>
  <c r="CD53"/>
  <c r="CE53"/>
  <c r="CE58" s="1"/>
  <c r="CF53"/>
  <c r="CG53"/>
  <c r="CH53"/>
  <c r="CI53"/>
  <c r="CJ53"/>
  <c r="CK53"/>
  <c r="CL39"/>
  <c r="CL40"/>
  <c r="CL41"/>
  <c r="CL42"/>
  <c r="CL43"/>
  <c r="CL44"/>
  <c r="CL45"/>
  <c r="CL37"/>
  <c r="CL38"/>
  <c r="CL27"/>
  <c r="CL28"/>
  <c r="CL29"/>
  <c r="CL30"/>
  <c r="CL31"/>
  <c r="CL32"/>
  <c r="CL34"/>
  <c r="CL25"/>
  <c r="CL26"/>
  <c r="CL3"/>
  <c r="CL5"/>
  <c r="CL6"/>
  <c r="CL7"/>
  <c r="CL8"/>
  <c r="CL9"/>
  <c r="CL10"/>
  <c r="CL11"/>
  <c r="CL12"/>
  <c r="CL13"/>
  <c r="CL14"/>
  <c r="CL15"/>
  <c r="CL18"/>
  <c r="CL86" i="21" s="1"/>
  <c r="CL19" i="12"/>
  <c r="CL20"/>
  <c r="CL21"/>
  <c r="CK57"/>
  <c r="CK58" s="1"/>
  <c r="CK49"/>
  <c r="CK38"/>
  <c r="CK36"/>
  <c r="CK26"/>
  <c r="CK24"/>
  <c r="CJ57"/>
  <c r="CJ49"/>
  <c r="CJ38"/>
  <c r="CJ36"/>
  <c r="CJ26"/>
  <c r="CJ24"/>
  <c r="CI57"/>
  <c r="CI49"/>
  <c r="CI58" s="1"/>
  <c r="CI38"/>
  <c r="CI36"/>
  <c r="CI26"/>
  <c r="CI24"/>
  <c r="CH57"/>
  <c r="CH49"/>
  <c r="CH38"/>
  <c r="CH36"/>
  <c r="CH58" s="1"/>
  <c r="CH26"/>
  <c r="CH24"/>
  <c r="CG57"/>
  <c r="CG49"/>
  <c r="CG38"/>
  <c r="CG36"/>
  <c r="CG26"/>
  <c r="CG58" s="1"/>
  <c r="CG24"/>
  <c r="CF57"/>
  <c r="CF49"/>
  <c r="CF38"/>
  <c r="CF36"/>
  <c r="CF26"/>
  <c r="CF24"/>
  <c r="CE57"/>
  <c r="CE49"/>
  <c r="CE38"/>
  <c r="CE36"/>
  <c r="CE26"/>
  <c r="CE24"/>
  <c r="CD57"/>
  <c r="CD49"/>
  <c r="CD38"/>
  <c r="CD36"/>
  <c r="CD26"/>
  <c r="CD24"/>
  <c r="CC57"/>
  <c r="CC49"/>
  <c r="CC38"/>
  <c r="CC36"/>
  <c r="CC26"/>
  <c r="CC24"/>
  <c r="CB57"/>
  <c r="CB49"/>
  <c r="CB38"/>
  <c r="CB36"/>
  <c r="CB26"/>
  <c r="CB24"/>
  <c r="CA57"/>
  <c r="CA49"/>
  <c r="CA38"/>
  <c r="CA36"/>
  <c r="CA26"/>
  <c r="CA24"/>
  <c r="BZ57"/>
  <c r="BZ49"/>
  <c r="BZ38"/>
  <c r="BZ58" s="1"/>
  <c r="BZ36"/>
  <c r="BZ26"/>
  <c r="BZ24"/>
  <c r="BX40"/>
  <c r="BX43"/>
  <c r="BX44"/>
  <c r="BX27"/>
  <c r="BX28"/>
  <c r="BX29"/>
  <c r="BX30"/>
  <c r="BX32"/>
  <c r="BX98" i="21" s="1"/>
  <c r="BR33" i="12"/>
  <c r="BS33"/>
  <c r="BR35"/>
  <c r="BR101" i="21" s="1"/>
  <c r="BS35" i="12"/>
  <c r="BX6"/>
  <c r="BX7"/>
  <c r="BX14"/>
  <c r="BX21"/>
  <c r="BW49"/>
  <c r="BW38"/>
  <c r="BW36"/>
  <c r="BW26"/>
  <c r="BW24"/>
  <c r="BV49"/>
  <c r="BV38"/>
  <c r="BV36"/>
  <c r="BV26"/>
  <c r="BV24"/>
  <c r="BU49"/>
  <c r="BU38"/>
  <c r="BU36"/>
  <c r="BU26"/>
  <c r="BU24"/>
  <c r="BT49"/>
  <c r="BT38"/>
  <c r="BT58" s="1"/>
  <c r="BT36"/>
  <c r="BT26"/>
  <c r="BT24"/>
  <c r="BS38"/>
  <c r="BS4"/>
  <c r="BS22"/>
  <c r="BS23"/>
  <c r="BR38"/>
  <c r="BR26"/>
  <c r="BR4"/>
  <c r="BR22"/>
  <c r="BR23"/>
  <c r="BQ39"/>
  <c r="BQ103" i="21" s="1"/>
  <c r="BQ40" i="12"/>
  <c r="BQ41"/>
  <c r="BQ42"/>
  <c r="BQ43"/>
  <c r="BQ44"/>
  <c r="BQ45"/>
  <c r="BQ109" i="21" s="1"/>
  <c r="BQ37" i="12"/>
  <c r="BQ102" i="21" s="1"/>
  <c r="BQ38" i="12"/>
  <c r="BQ27"/>
  <c r="BQ28"/>
  <c r="BQ29"/>
  <c r="BQ30"/>
  <c r="BQ31"/>
  <c r="BQ97" i="21" s="1"/>
  <c r="BQ32" i="12"/>
  <c r="BQ34"/>
  <c r="BQ100" i="49" s="1"/>
  <c r="BQ25" i="12"/>
  <c r="BQ3"/>
  <c r="BQ5"/>
  <c r="BQ6"/>
  <c r="BQ7"/>
  <c r="BQ75" i="21" s="1"/>
  <c r="BQ8" i="12"/>
  <c r="BQ76" i="21" s="1"/>
  <c r="BQ9" i="12"/>
  <c r="BQ10"/>
  <c r="BQ11"/>
  <c r="BQ12"/>
  <c r="BQ13"/>
  <c r="BQ14"/>
  <c r="BQ15"/>
  <c r="BQ83" i="21" s="1"/>
  <c r="BQ18" i="12"/>
  <c r="BQ86" i="21" s="1"/>
  <c r="BQ19" i="12"/>
  <c r="BQ20"/>
  <c r="BQ21"/>
  <c r="BQ24"/>
  <c r="BP49"/>
  <c r="BP38"/>
  <c r="BP36"/>
  <c r="BP26"/>
  <c r="BP24"/>
  <c r="BO49"/>
  <c r="BO38"/>
  <c r="BO36"/>
  <c r="BO26"/>
  <c r="BO24"/>
  <c r="BN49"/>
  <c r="BN38"/>
  <c r="BN36"/>
  <c r="BN26"/>
  <c r="BN24"/>
  <c r="BM49"/>
  <c r="BM38"/>
  <c r="BM58" s="1"/>
  <c r="BM36"/>
  <c r="BM26"/>
  <c r="BM24"/>
  <c r="BL49"/>
  <c r="BL38"/>
  <c r="BL36"/>
  <c r="BL26"/>
  <c r="BL24"/>
  <c r="BK39"/>
  <c r="BK40"/>
  <c r="BK41"/>
  <c r="BK42"/>
  <c r="BK43"/>
  <c r="BK44"/>
  <c r="BK45"/>
  <c r="BK37"/>
  <c r="BK38"/>
  <c r="BK27"/>
  <c r="BK28"/>
  <c r="BK29"/>
  <c r="BK30"/>
  <c r="BK31"/>
  <c r="BK97" i="21" s="1"/>
  <c r="BK32" i="12"/>
  <c r="BK98" i="21" s="1"/>
  <c r="BK34" i="12"/>
  <c r="BK100" i="49" s="1"/>
  <c r="BK25" i="12"/>
  <c r="BK26"/>
  <c r="BK3"/>
  <c r="BK5"/>
  <c r="BK6"/>
  <c r="BK7"/>
  <c r="BK75" i="21" s="1"/>
  <c r="BK8" i="12"/>
  <c r="BK9"/>
  <c r="BK10"/>
  <c r="BK11"/>
  <c r="BK12"/>
  <c r="BK13"/>
  <c r="BK14"/>
  <c r="BK15"/>
  <c r="BK18"/>
  <c r="BK19"/>
  <c r="BK20"/>
  <c r="BK21"/>
  <c r="BJ49"/>
  <c r="BJ38"/>
  <c r="BJ36"/>
  <c r="BJ26"/>
  <c r="BJ24"/>
  <c r="BI49"/>
  <c r="BI38"/>
  <c r="BI36"/>
  <c r="BI26"/>
  <c r="BI24"/>
  <c r="BH49"/>
  <c r="BH38"/>
  <c r="BH36"/>
  <c r="BH26"/>
  <c r="BH24"/>
  <c r="BH58"/>
  <c r="BG49"/>
  <c r="BG38"/>
  <c r="BG36"/>
  <c r="BG26"/>
  <c r="BG24"/>
  <c r="BF49"/>
  <c r="BF38"/>
  <c r="BF36"/>
  <c r="BF26"/>
  <c r="BF24"/>
  <c r="BE49"/>
  <c r="BE38"/>
  <c r="BE36"/>
  <c r="BE26"/>
  <c r="BE24"/>
  <c r="BD49"/>
  <c r="BD38"/>
  <c r="BD36"/>
  <c r="BD26"/>
  <c r="BD24"/>
  <c r="BD58"/>
  <c r="BC39"/>
  <c r="BC40"/>
  <c r="BC41"/>
  <c r="BC42"/>
  <c r="BC43"/>
  <c r="BC44"/>
  <c r="BC45"/>
  <c r="BC37"/>
  <c r="BC38"/>
  <c r="BC27"/>
  <c r="BC28"/>
  <c r="BC29"/>
  <c r="BC30"/>
  <c r="BC31"/>
  <c r="BC32"/>
  <c r="BC34"/>
  <c r="BC100" i="49" s="1"/>
  <c r="BC25" i="12"/>
  <c r="BC3"/>
  <c r="BC5"/>
  <c r="BC6"/>
  <c r="BC74" i="49" s="1"/>
  <c r="BC7" i="12"/>
  <c r="BC8"/>
  <c r="BC9"/>
  <c r="BC10"/>
  <c r="BC11"/>
  <c r="BC12"/>
  <c r="BC13"/>
  <c r="BC14"/>
  <c r="BC82" i="49" s="1"/>
  <c r="BC15" i="12"/>
  <c r="BC18"/>
  <c r="BC19"/>
  <c r="BC20"/>
  <c r="BC21"/>
  <c r="BC24"/>
  <c r="BB49"/>
  <c r="BB38"/>
  <c r="BB36"/>
  <c r="BB26"/>
  <c r="BB24"/>
  <c r="BA49"/>
  <c r="BA38"/>
  <c r="BA36"/>
  <c r="BA26"/>
  <c r="BA24"/>
  <c r="BA58"/>
  <c r="AZ49"/>
  <c r="AZ38"/>
  <c r="AZ36"/>
  <c r="AZ26"/>
  <c r="AZ24"/>
  <c r="AY49"/>
  <c r="AY38"/>
  <c r="AY36"/>
  <c r="AY58" s="1"/>
  <c r="AY26"/>
  <c r="AY24"/>
  <c r="AX49"/>
  <c r="AX38"/>
  <c r="AX36"/>
  <c r="AX26"/>
  <c r="AX24"/>
  <c r="AW49"/>
  <c r="AW38"/>
  <c r="AW36"/>
  <c r="AW26"/>
  <c r="AW24"/>
  <c r="AV49"/>
  <c r="AV38"/>
  <c r="AV36"/>
  <c r="AV26"/>
  <c r="AV24"/>
  <c r="AU49"/>
  <c r="AU38"/>
  <c r="AU36"/>
  <c r="AU26"/>
  <c r="AU24"/>
  <c r="AU58" s="1"/>
  <c r="AT49"/>
  <c r="AT38"/>
  <c r="AT36"/>
  <c r="AT26"/>
  <c r="AT24"/>
  <c r="AS49"/>
  <c r="AS38"/>
  <c r="AS58" s="1"/>
  <c r="AS36"/>
  <c r="AS26"/>
  <c r="AS24"/>
  <c r="AR39"/>
  <c r="AR103" i="21" s="1"/>
  <c r="AR40" i="12"/>
  <c r="AR41"/>
  <c r="AR105" i="49" s="1"/>
  <c r="AR42" i="12"/>
  <c r="AR106" i="21" s="1"/>
  <c r="AR43" i="12"/>
  <c r="AR44"/>
  <c r="AR45"/>
  <c r="AR37"/>
  <c r="AR38"/>
  <c r="AR27"/>
  <c r="AR93" i="49" s="1"/>
  <c r="AR28" i="12"/>
  <c r="AR94" i="21" s="1"/>
  <c r="AR29" i="12"/>
  <c r="AR30"/>
  <c r="AR31"/>
  <c r="AR32"/>
  <c r="AR34"/>
  <c r="AR25"/>
  <c r="AR26"/>
  <c r="AR3"/>
  <c r="AR71" i="49" s="1"/>
  <c r="AR5" i="12"/>
  <c r="AR6"/>
  <c r="AR7"/>
  <c r="AR75" i="49" s="1"/>
  <c r="AR8" i="12"/>
  <c r="AR9"/>
  <c r="AR77" i="49" s="1"/>
  <c r="AR10" i="12"/>
  <c r="AR78" i="49" s="1"/>
  <c r="AR11" i="12"/>
  <c r="AR12"/>
  <c r="AR80" i="49" s="1"/>
  <c r="AR13" i="12"/>
  <c r="AR14"/>
  <c r="AR15"/>
  <c r="AR83" i="49" s="1"/>
  <c r="AR18" i="12"/>
  <c r="AR19"/>
  <c r="AR20"/>
  <c r="AR21"/>
  <c r="AR89" i="49" s="1"/>
  <c r="AQ49" i="12"/>
  <c r="AQ38"/>
  <c r="AQ36"/>
  <c r="AQ26"/>
  <c r="AQ24"/>
  <c r="AP49"/>
  <c r="AP38"/>
  <c r="AP58" s="1"/>
  <c r="AP36"/>
  <c r="AP26"/>
  <c r="AP24"/>
  <c r="AO49"/>
  <c r="AO38"/>
  <c r="AO36"/>
  <c r="AO26"/>
  <c r="AO24"/>
  <c r="AN49"/>
  <c r="AN38"/>
  <c r="AN36"/>
  <c r="AN26"/>
  <c r="AN24"/>
  <c r="AM49"/>
  <c r="AM38"/>
  <c r="AM36"/>
  <c r="AM26"/>
  <c r="AM24"/>
  <c r="AL39"/>
  <c r="AL41"/>
  <c r="AL42"/>
  <c r="AL43"/>
  <c r="AL45"/>
  <c r="AL37"/>
  <c r="AL28"/>
  <c r="AL30"/>
  <c r="AL32"/>
  <c r="AJ33"/>
  <c r="AL25"/>
  <c r="AL26"/>
  <c r="AL5"/>
  <c r="AL73" i="21" s="1"/>
  <c r="AL7" i="12"/>
  <c r="AL8"/>
  <c r="AL9"/>
  <c r="AL11"/>
  <c r="AL13"/>
  <c r="AL15"/>
  <c r="AL18"/>
  <c r="AL19"/>
  <c r="AL21"/>
  <c r="AK49"/>
  <c r="AK58" s="1"/>
  <c r="AK38"/>
  <c r="AK36"/>
  <c r="AK26"/>
  <c r="AK24"/>
  <c r="AJ38"/>
  <c r="AJ35"/>
  <c r="AJ26"/>
  <c r="AJ22"/>
  <c r="AJ23"/>
  <c r="AJ91" i="49" s="1"/>
  <c r="AI49" i="12"/>
  <c r="AI38"/>
  <c r="AI36"/>
  <c r="AI26"/>
  <c r="AI24"/>
  <c r="AH49"/>
  <c r="AH38"/>
  <c r="AH36"/>
  <c r="AH58" s="1"/>
  <c r="AH26"/>
  <c r="AH24"/>
  <c r="Z57"/>
  <c r="Z39"/>
  <c r="Z49" s="1"/>
  <c r="Z40"/>
  <c r="Z41"/>
  <c r="Z42"/>
  <c r="Z43"/>
  <c r="Z44"/>
  <c r="Z45"/>
  <c r="Z28"/>
  <c r="Z32"/>
  <c r="Z7"/>
  <c r="Z10"/>
  <c r="Z15"/>
  <c r="AG57"/>
  <c r="BY56"/>
  <c r="BQ56"/>
  <c r="BK56"/>
  <c r="BC56"/>
  <c r="AR56"/>
  <c r="AL56"/>
  <c r="AG56"/>
  <c r="Z56"/>
  <c r="BQ55"/>
  <c r="BK55"/>
  <c r="BC55"/>
  <c r="AR55"/>
  <c r="AL55"/>
  <c r="AG55"/>
  <c r="Z55"/>
  <c r="BY54"/>
  <c r="BX54"/>
  <c r="BQ54"/>
  <c r="BK54"/>
  <c r="BC54"/>
  <c r="AR54"/>
  <c r="AL54"/>
  <c r="AG54"/>
  <c r="Z54"/>
  <c r="CL52"/>
  <c r="BQ52"/>
  <c r="BK52"/>
  <c r="BC52"/>
  <c r="AR52"/>
  <c r="AL52"/>
  <c r="AG52"/>
  <c r="Z52"/>
  <c r="CL51"/>
  <c r="BY51"/>
  <c r="BX51"/>
  <c r="BQ51"/>
  <c r="BK51"/>
  <c r="BC51"/>
  <c r="AR51"/>
  <c r="AL51"/>
  <c r="AG51"/>
  <c r="Z51"/>
  <c r="CL50"/>
  <c r="BY50"/>
  <c r="BX50"/>
  <c r="BQ50"/>
  <c r="BK50"/>
  <c r="BC50"/>
  <c r="AR50"/>
  <c r="AL50"/>
  <c r="AG50"/>
  <c r="Z50"/>
  <c r="AG39"/>
  <c r="AG40"/>
  <c r="AG104" i="21" s="1"/>
  <c r="AG41" i="12"/>
  <c r="AG42"/>
  <c r="AG43"/>
  <c r="AG44"/>
  <c r="AG45"/>
  <c r="AJ48"/>
  <c r="BY48" s="1"/>
  <c r="AG48"/>
  <c r="Z48"/>
  <c r="AJ47"/>
  <c r="BY47" s="1"/>
  <c r="AL47"/>
  <c r="AG47"/>
  <c r="Z47"/>
  <c r="AJ46"/>
  <c r="BY46" s="1"/>
  <c r="AG46"/>
  <c r="Z46"/>
  <c r="Q45"/>
  <c r="Q44"/>
  <c r="Q43"/>
  <c r="Q42"/>
  <c r="Q106" i="21" s="1"/>
  <c r="Q41" i="12"/>
  <c r="Q40"/>
  <c r="Q104" i="21" s="1"/>
  <c r="Q39" i="12"/>
  <c r="AG37"/>
  <c r="AG28"/>
  <c r="AG32"/>
  <c r="AG5"/>
  <c r="AG7"/>
  <c r="AG13"/>
  <c r="AG15"/>
  <c r="AG21"/>
  <c r="BY6" i="24"/>
  <c r="BY331" i="49" s="1"/>
  <c r="BY7" i="24"/>
  <c r="BY332" i="49" s="1"/>
  <c r="BY8" i="24"/>
  <c r="BY10"/>
  <c r="BY333" i="49" s="1"/>
  <c r="BY11" i="24"/>
  <c r="BY12"/>
  <c r="BY14"/>
  <c r="BY335" i="49" s="1"/>
  <c r="BY15" i="24"/>
  <c r="BY336" i="49" s="1"/>
  <c r="BY16" i="24"/>
  <c r="BY337" i="49" s="1"/>
  <c r="BY17" i="24"/>
  <c r="BY19"/>
  <c r="BY20"/>
  <c r="BY21"/>
  <c r="BY340" i="49" s="1"/>
  <c r="BY22" i="24"/>
  <c r="BY341" i="49" s="1"/>
  <c r="BY23" i="24"/>
  <c r="BY342" i="49" s="1"/>
  <c r="BY24" i="24"/>
  <c r="BY25"/>
  <c r="BY344" i="49" s="1"/>
  <c r="BY27" i="24"/>
  <c r="BY28"/>
  <c r="BY29"/>
  <c r="BK7"/>
  <c r="BK332" i="49" s="1"/>
  <c r="BK8" i="24"/>
  <c r="BK10"/>
  <c r="BK11"/>
  <c r="BK334" i="49" s="1"/>
  <c r="BK12" i="24"/>
  <c r="BK14"/>
  <c r="BK15"/>
  <c r="BK336" i="49" s="1"/>
  <c r="BK16" i="24"/>
  <c r="BK17"/>
  <c r="BK19"/>
  <c r="BK338" i="49" s="1"/>
  <c r="BK20" i="24"/>
  <c r="BK21"/>
  <c r="BK22"/>
  <c r="BK341" i="49" s="1"/>
  <c r="BK23" i="24"/>
  <c r="BK342" i="49" s="1"/>
  <c r="BK24" i="24"/>
  <c r="BK343" i="49" s="1"/>
  <c r="BK25" i="24"/>
  <c r="BK27"/>
  <c r="BK28"/>
  <c r="BC5" i="46"/>
  <c r="BC6"/>
  <c r="BC7"/>
  <c r="BC8"/>
  <c r="BC9"/>
  <c r="BC24"/>
  <c r="BC174" i="49" s="1"/>
  <c r="BC25" i="46"/>
  <c r="AZ17" i="40"/>
  <c r="AZ30" i="9"/>
  <c r="AZ22"/>
  <c r="AZ23"/>
  <c r="AZ148" i="49" s="1"/>
  <c r="AZ24" i="9"/>
  <c r="AZ25"/>
  <c r="AZ26"/>
  <c r="AZ19"/>
  <c r="BA11"/>
  <c r="BA141" i="49" s="1"/>
  <c r="AT12" i="9"/>
  <c r="AU12"/>
  <c r="AV12"/>
  <c r="AW12"/>
  <c r="AX12"/>
  <c r="AY12"/>
  <c r="AZ12"/>
  <c r="BA12"/>
  <c r="AT13"/>
  <c r="AU13"/>
  <c r="AV13"/>
  <c r="AW13"/>
  <c r="AX13"/>
  <c r="AY13"/>
  <c r="AZ13"/>
  <c r="AZ143" i="49" s="1"/>
  <c r="BA13" i="9"/>
  <c r="AT14"/>
  <c r="AT144" i="49" s="1"/>
  <c r="AU14" i="9"/>
  <c r="AV14"/>
  <c r="AW14"/>
  <c r="AW144" i="48" s="1"/>
  <c r="AX14" i="9"/>
  <c r="AY14"/>
  <c r="AZ14"/>
  <c r="BA14"/>
  <c r="BA144" i="49" s="1"/>
  <c r="BB11" i="9"/>
  <c r="AZ11"/>
  <c r="AY11"/>
  <c r="AY141" i="49" s="1"/>
  <c r="AX11" i="9"/>
  <c r="AW11"/>
  <c r="AV11"/>
  <c r="AU11"/>
  <c r="AU141" i="48" s="1"/>
  <c r="AT11" i="9"/>
  <c r="AS11"/>
  <c r="AZ8"/>
  <c r="BA8"/>
  <c r="BA138" i="49" s="1"/>
  <c r="AZ9" i="9"/>
  <c r="BA9"/>
  <c r="AZ10"/>
  <c r="BA10"/>
  <c r="AZ7"/>
  <c r="BA7"/>
  <c r="BA5"/>
  <c r="AY5"/>
  <c r="AX5"/>
  <c r="AT5"/>
  <c r="AS5"/>
  <c r="AL7" i="24"/>
  <c r="AL8"/>
  <c r="AL10"/>
  <c r="AL11"/>
  <c r="AL12"/>
  <c r="AL14"/>
  <c r="AL15"/>
  <c r="AL16"/>
  <c r="AL17"/>
  <c r="AL19"/>
  <c r="AL20"/>
  <c r="AL21"/>
  <c r="AL22"/>
  <c r="AL23"/>
  <c r="AL24"/>
  <c r="AL25"/>
  <c r="BQ7"/>
  <c r="BQ332" i="49" s="1"/>
  <c r="BQ8" i="24"/>
  <c r="BQ10"/>
  <c r="BQ11"/>
  <c r="BQ334" i="49" s="1"/>
  <c r="BQ12" i="24"/>
  <c r="BQ14"/>
  <c r="BQ335" i="49" s="1"/>
  <c r="BQ15" i="24"/>
  <c r="BQ336" i="49" s="1"/>
  <c r="BQ16" i="24"/>
  <c r="BQ337" i="49" s="1"/>
  <c r="BQ17" i="24"/>
  <c r="BQ19"/>
  <c r="BQ338" i="49" s="1"/>
  <c r="BQ20" i="24"/>
  <c r="BQ339" i="49" s="1"/>
  <c r="BQ21" i="24"/>
  <c r="BQ340" i="49" s="1"/>
  <c r="BQ22" i="24"/>
  <c r="BQ341" i="49" s="1"/>
  <c r="BQ23" i="24"/>
  <c r="BQ342" i="49" s="1"/>
  <c r="BQ24" i="24"/>
  <c r="BQ343" i="49" s="1"/>
  <c r="BQ25" i="24"/>
  <c r="BQ344" i="49" s="1"/>
  <c r="BC7" i="24"/>
  <c r="BC332" i="49" s="1"/>
  <c r="BC8" i="24"/>
  <c r="BC10"/>
  <c r="BC11"/>
  <c r="BC334" i="49" s="1"/>
  <c r="BC12" i="24"/>
  <c r="BC14"/>
  <c r="BC15"/>
  <c r="BC336" i="49" s="1"/>
  <c r="BC16" i="24"/>
  <c r="BC17"/>
  <c r="BC19"/>
  <c r="BC338" i="49" s="1"/>
  <c r="BC20" i="24"/>
  <c r="BC21"/>
  <c r="BC22"/>
  <c r="BC23"/>
  <c r="BC342" i="49" s="1"/>
  <c r="BC24" i="24"/>
  <c r="BC25"/>
  <c r="BK66" i="16"/>
  <c r="BK67"/>
  <c r="BK318" i="49" s="1"/>
  <c r="BK69" i="16"/>
  <c r="BK70"/>
  <c r="BK320" i="49" s="1"/>
  <c r="BK71" i="16"/>
  <c r="BK73"/>
  <c r="BK74"/>
  <c r="BK76"/>
  <c r="BK77"/>
  <c r="BK78"/>
  <c r="BK326" i="49" s="1"/>
  <c r="BK80" i="16"/>
  <c r="BK81"/>
  <c r="BK328" i="49" s="1"/>
  <c r="BK82" i="16"/>
  <c r="BK84"/>
  <c r="BK85"/>
  <c r="BK86"/>
  <c r="BK88"/>
  <c r="BK89"/>
  <c r="BK90"/>
  <c r="AK11"/>
  <c r="AG6"/>
  <c r="AG263" i="49" s="1"/>
  <c r="AG7" i="16"/>
  <c r="AG264" i="49" s="1"/>
  <c r="AG8" i="16"/>
  <c r="AG265" i="49" s="1"/>
  <c r="AG9" i="16"/>
  <c r="AG12"/>
  <c r="AG13"/>
  <c r="AG14"/>
  <c r="AG270" i="49" s="1"/>
  <c r="AG23" i="16"/>
  <c r="AG278" i="49" s="1"/>
  <c r="AG29" i="16"/>
  <c r="AG30"/>
  <c r="AG284" i="49" s="1"/>
  <c r="AG34" i="16"/>
  <c r="AG37"/>
  <c r="AG41"/>
  <c r="AG62"/>
  <c r="AG314" i="49" s="1"/>
  <c r="AG63" i="16"/>
  <c r="AG315" i="49" s="1"/>
  <c r="AG66" i="16"/>
  <c r="AG67"/>
  <c r="AG318" i="49" s="1"/>
  <c r="AG70" i="16"/>
  <c r="AG320" i="49" s="1"/>
  <c r="AG71" i="16"/>
  <c r="AG321" i="49" s="1"/>
  <c r="AG73" i="16"/>
  <c r="AG322" i="49" s="1"/>
  <c r="AG74" i="16"/>
  <c r="AG84"/>
  <c r="AG85"/>
  <c r="AG86"/>
  <c r="AG88"/>
  <c r="AG89"/>
  <c r="AG90"/>
  <c r="AD69" i="6"/>
  <c r="BO19"/>
  <c r="BO235" i="49" s="1"/>
  <c r="BP19" i="6"/>
  <c r="BN19"/>
  <c r="BO17"/>
  <c r="BO233" i="49" s="1"/>
  <c r="BP17" i="6"/>
  <c r="BQ17" s="1"/>
  <c r="BN17"/>
  <c r="BO16"/>
  <c r="BP16"/>
  <c r="BN16"/>
  <c r="BO27"/>
  <c r="BP27"/>
  <c r="BO23"/>
  <c r="BO239" i="49" s="1"/>
  <c r="BP23" i="6"/>
  <c r="BO22"/>
  <c r="BP22"/>
  <c r="BO21"/>
  <c r="BO237" i="49" s="1"/>
  <c r="BP21" i="6"/>
  <c r="BN21"/>
  <c r="BY5"/>
  <c r="BY6"/>
  <c r="BY222" i="49" s="1"/>
  <c r="BY10" i="6"/>
  <c r="BY226" i="49" s="1"/>
  <c r="BY13" i="6"/>
  <c r="BY17"/>
  <c r="BY20"/>
  <c r="BY25"/>
  <c r="BY28"/>
  <c r="BY29"/>
  <c r="BY33"/>
  <c r="BY34"/>
  <c r="BY35"/>
  <c r="BY251" i="49" s="1"/>
  <c r="BY36" i="6"/>
  <c r="BY37"/>
  <c r="BY38"/>
  <c r="BY254" i="49" s="1"/>
  <c r="BY39" i="6"/>
  <c r="BL40"/>
  <c r="AH40"/>
  <c r="AI40"/>
  <c r="AJ40"/>
  <c r="AK40"/>
  <c r="AM40"/>
  <c r="AN40"/>
  <c r="AO40"/>
  <c r="AP40"/>
  <c r="AQ40"/>
  <c r="AS40"/>
  <c r="AT40"/>
  <c r="AU40"/>
  <c r="AV40"/>
  <c r="AW40"/>
  <c r="AX40"/>
  <c r="AY40"/>
  <c r="AZ40"/>
  <c r="BA40"/>
  <c r="BB40"/>
  <c r="BD40"/>
  <c r="BE40"/>
  <c r="BJ40"/>
  <c r="BR40"/>
  <c r="BS40"/>
  <c r="BT40"/>
  <c r="BU40"/>
  <c r="BV40"/>
  <c r="BW40"/>
  <c r="BY42"/>
  <c r="BY43"/>
  <c r="AH44"/>
  <c r="AI44"/>
  <c r="AJ44"/>
  <c r="AK44"/>
  <c r="AM44"/>
  <c r="AN44"/>
  <c r="AO44"/>
  <c r="AP44"/>
  <c r="AQ44"/>
  <c r="AS44"/>
  <c r="AT44"/>
  <c r="AU44"/>
  <c r="AV44"/>
  <c r="AW44"/>
  <c r="AX44"/>
  <c r="AY44"/>
  <c r="AY62" s="1"/>
  <c r="AZ44"/>
  <c r="BA44"/>
  <c r="BB44"/>
  <c r="BD44"/>
  <c r="BE44"/>
  <c r="BK44" s="1"/>
  <c r="BJ44"/>
  <c r="BL44"/>
  <c r="BM44"/>
  <c r="BR44"/>
  <c r="BS44"/>
  <c r="BT44"/>
  <c r="BU44"/>
  <c r="BW44"/>
  <c r="BY46"/>
  <c r="BY47"/>
  <c r="AH48"/>
  <c r="AI48"/>
  <c r="AJ48"/>
  <c r="AK48"/>
  <c r="AM48"/>
  <c r="AN48"/>
  <c r="AO48"/>
  <c r="AP48"/>
  <c r="AQ48"/>
  <c r="AS48"/>
  <c r="AT48"/>
  <c r="AU48"/>
  <c r="AV48"/>
  <c r="AW48"/>
  <c r="AX48"/>
  <c r="AY48"/>
  <c r="AZ48"/>
  <c r="BC48" s="1"/>
  <c r="BA48"/>
  <c r="BB48"/>
  <c r="BD48"/>
  <c r="BE48"/>
  <c r="BJ48"/>
  <c r="BL48"/>
  <c r="BM48"/>
  <c r="BN48"/>
  <c r="BP48"/>
  <c r="BR48"/>
  <c r="BS48"/>
  <c r="BT48"/>
  <c r="BU48"/>
  <c r="BW48"/>
  <c r="BY49"/>
  <c r="BY257" i="49" s="1"/>
  <c r="BY50" i="6"/>
  <c r="AH52"/>
  <c r="AI52"/>
  <c r="AJ52"/>
  <c r="AK52"/>
  <c r="AM52"/>
  <c r="AN52"/>
  <c r="AO52"/>
  <c r="AP52"/>
  <c r="AQ52"/>
  <c r="AS52"/>
  <c r="AT52"/>
  <c r="AU52"/>
  <c r="AV52"/>
  <c r="AW52"/>
  <c r="AX52"/>
  <c r="AX62" s="1"/>
  <c r="AY52"/>
  <c r="AZ52"/>
  <c r="BA52"/>
  <c r="BB52"/>
  <c r="BD52"/>
  <c r="BE52"/>
  <c r="BJ52"/>
  <c r="BL52"/>
  <c r="BL62" s="1"/>
  <c r="BM52"/>
  <c r="BO52"/>
  <c r="BR52"/>
  <c r="BS52"/>
  <c r="BT52"/>
  <c r="BU52"/>
  <c r="BW52"/>
  <c r="BY53"/>
  <c r="BY54"/>
  <c r="BY55"/>
  <c r="BY56"/>
  <c r="AH57"/>
  <c r="AI57"/>
  <c r="AI62" s="1"/>
  <c r="AJ57"/>
  <c r="AK57"/>
  <c r="AM57"/>
  <c r="AN57"/>
  <c r="AO57"/>
  <c r="AP57"/>
  <c r="AQ57"/>
  <c r="AS57"/>
  <c r="AT57"/>
  <c r="AU57"/>
  <c r="AV57"/>
  <c r="AW57"/>
  <c r="AX57"/>
  <c r="AY57"/>
  <c r="AZ57"/>
  <c r="BA57"/>
  <c r="BA62" s="1"/>
  <c r="BB57"/>
  <c r="BD57"/>
  <c r="BE57"/>
  <c r="BJ57"/>
  <c r="BL57"/>
  <c r="BM57"/>
  <c r="BN57"/>
  <c r="BO57"/>
  <c r="BP57"/>
  <c r="BR57"/>
  <c r="BS57"/>
  <c r="BT57"/>
  <c r="BU57"/>
  <c r="BV57"/>
  <c r="BW57"/>
  <c r="BY57"/>
  <c r="BY58"/>
  <c r="BY59"/>
  <c r="BY60"/>
  <c r="AH61"/>
  <c r="AI61"/>
  <c r="AJ61"/>
  <c r="AK61"/>
  <c r="AM61"/>
  <c r="AN61"/>
  <c r="AO61"/>
  <c r="AP61"/>
  <c r="AQ61"/>
  <c r="AS61"/>
  <c r="AT61"/>
  <c r="AU61"/>
  <c r="AV61"/>
  <c r="AW61"/>
  <c r="AX61"/>
  <c r="AY61"/>
  <c r="AZ61"/>
  <c r="BA61"/>
  <c r="BB61"/>
  <c r="BD61"/>
  <c r="BE61"/>
  <c r="BF61"/>
  <c r="BG61"/>
  <c r="BH61"/>
  <c r="BI61"/>
  <c r="BJ61"/>
  <c r="BL61"/>
  <c r="BM61"/>
  <c r="BN61"/>
  <c r="BO61"/>
  <c r="BP61"/>
  <c r="BR61"/>
  <c r="BS61"/>
  <c r="BT61"/>
  <c r="BU61"/>
  <c r="BW61"/>
  <c r="BY61"/>
  <c r="BO32"/>
  <c r="BP32"/>
  <c r="BP248" i="49" s="1"/>
  <c r="BO41" i="6"/>
  <c r="BO255" i="49" s="1"/>
  <c r="BP41" i="6"/>
  <c r="BP255" i="48" s="1"/>
  <c r="BO45" i="6"/>
  <c r="BP45"/>
  <c r="BP256" i="48" s="1"/>
  <c r="BO51" i="6"/>
  <c r="BO259" i="49" s="1"/>
  <c r="BP51" i="6"/>
  <c r="BO18"/>
  <c r="BP18"/>
  <c r="BP234" i="49" s="1"/>
  <c r="BO15" i="6"/>
  <c r="BO231" i="49" s="1"/>
  <c r="BP15" i="6"/>
  <c r="BO14"/>
  <c r="BP14"/>
  <c r="BP230" i="49" s="1"/>
  <c r="BO12" i="6"/>
  <c r="BP12"/>
  <c r="BO4"/>
  <c r="BP4"/>
  <c r="BP220" i="49" s="1"/>
  <c r="BQ6" i="6"/>
  <c r="BQ222" i="49" s="1"/>
  <c r="BQ11" i="6"/>
  <c r="BQ25"/>
  <c r="BQ241" i="49" s="1"/>
  <c r="BQ27" i="6"/>
  <c r="BQ28"/>
  <c r="BQ244" i="49" s="1"/>
  <c r="BQ30" i="6"/>
  <c r="BQ246" i="49" s="1"/>
  <c r="BQ33" i="6"/>
  <c r="BQ249" i="49" s="1"/>
  <c r="BQ34" i="6"/>
  <c r="BQ35"/>
  <c r="BQ36"/>
  <c r="BQ252" i="49" s="1"/>
  <c r="BQ37" i="6"/>
  <c r="BQ253" i="49" s="1"/>
  <c r="BQ38" i="6"/>
  <c r="BQ254" i="49" s="1"/>
  <c r="BQ39" i="6"/>
  <c r="BQ42"/>
  <c r="BQ43"/>
  <c r="AE44"/>
  <c r="BQ46"/>
  <c r="BQ47"/>
  <c r="AE48"/>
  <c r="BQ49"/>
  <c r="BQ257" i="49" s="1"/>
  <c r="BQ50" i="6"/>
  <c r="BQ258" i="49" s="1"/>
  <c r="AE52" i="6"/>
  <c r="BQ53"/>
  <c r="BQ54"/>
  <c r="BQ55"/>
  <c r="BQ56"/>
  <c r="AE57"/>
  <c r="BQ58"/>
  <c r="BQ59"/>
  <c r="BQ60"/>
  <c r="AE61"/>
  <c r="AS14" i="15"/>
  <c r="BK24" i="46"/>
  <c r="BK174" i="49" s="1"/>
  <c r="BQ24" i="46"/>
  <c r="BQ174" i="49" s="1"/>
  <c r="BQ25" i="46"/>
  <c r="BQ175" i="49" s="1"/>
  <c r="BQ26" i="46"/>
  <c r="BQ27"/>
  <c r="BQ177" i="49" s="1"/>
  <c r="BQ28" i="46"/>
  <c r="BQ178" i="49" s="1"/>
  <c r="BQ29" i="46"/>
  <c r="BQ179" i="49" s="1"/>
  <c r="BQ30" i="46"/>
  <c r="BQ31"/>
  <c r="BQ181" i="49" s="1"/>
  <c r="BQ32" i="46"/>
  <c r="BQ182" i="49" s="1"/>
  <c r="BQ33" i="46"/>
  <c r="BQ183" i="49" s="1"/>
  <c r="BQ34" i="46"/>
  <c r="BQ184" i="49" s="1"/>
  <c r="BQ35" i="46"/>
  <c r="BQ185" i="49" s="1"/>
  <c r="BQ36" i="46"/>
  <c r="BQ186" i="49" s="1"/>
  <c r="BQ37" i="46"/>
  <c r="BQ187" i="49" s="1"/>
  <c r="BQ38" i="46"/>
  <c r="BQ39"/>
  <c r="BQ188" i="49" s="1"/>
  <c r="BQ40" i="46"/>
  <c r="BQ189" i="49" s="1"/>
  <c r="BQ41" i="46"/>
  <c r="BQ190" i="49" s="1"/>
  <c r="BQ42" i="46"/>
  <c r="BQ43"/>
  <c r="BQ45"/>
  <c r="BQ46"/>
  <c r="BQ194" i="48" s="1"/>
  <c r="BQ48" i="46"/>
  <c r="BQ195" i="49" s="1"/>
  <c r="BQ49" i="46"/>
  <c r="BQ196" i="49" s="1"/>
  <c r="BQ50" i="46"/>
  <c r="BQ51"/>
  <c r="BQ53"/>
  <c r="BQ54"/>
  <c r="BQ55"/>
  <c r="BQ201" i="49" s="1"/>
  <c r="BQ57" i="46"/>
  <c r="BQ202" i="49" s="1"/>
  <c r="BQ58" i="46"/>
  <c r="BQ59"/>
  <c r="BQ61"/>
  <c r="BQ62"/>
  <c r="BQ63"/>
  <c r="BQ65"/>
  <c r="BQ66"/>
  <c r="BQ67"/>
  <c r="BQ5"/>
  <c r="BQ6"/>
  <c r="BQ7"/>
  <c r="BQ8"/>
  <c r="BQ158" i="49" s="1"/>
  <c r="BK4" i="46"/>
  <c r="BK5"/>
  <c r="BK6"/>
  <c r="BK7"/>
  <c r="BK8"/>
  <c r="AR5"/>
  <c r="AR6"/>
  <c r="AR7"/>
  <c r="AR157" i="49" s="1"/>
  <c r="AR8" i="46"/>
  <c r="AR9"/>
  <c r="AR10"/>
  <c r="AR11"/>
  <c r="AR12"/>
  <c r="AR13"/>
  <c r="AR14"/>
  <c r="AR15"/>
  <c r="AR16"/>
  <c r="AR166" i="49" s="1"/>
  <c r="AR17" i="46"/>
  <c r="AR18"/>
  <c r="AR168" i="49" s="1"/>
  <c r="AR19" i="46"/>
  <c r="AR20"/>
  <c r="AR21"/>
  <c r="AR22"/>
  <c r="AR172" i="49" s="1"/>
  <c r="AR23" i="46"/>
  <c r="AL14"/>
  <c r="AL30"/>
  <c r="AL34"/>
  <c r="AL40"/>
  <c r="AL43"/>
  <c r="AL45"/>
  <c r="AL46"/>
  <c r="AL47"/>
  <c r="AL48"/>
  <c r="AL49"/>
  <c r="AL50"/>
  <c r="AL51"/>
  <c r="AL54"/>
  <c r="AL57"/>
  <c r="AL58"/>
  <c r="AL59"/>
  <c r="AL61"/>
  <c r="AL62"/>
  <c r="AL63"/>
  <c r="AL65"/>
  <c r="AL66"/>
  <c r="AL67"/>
  <c r="BC16" i="9"/>
  <c r="AY7"/>
  <c r="AX7"/>
  <c r="AW7"/>
  <c r="AV7"/>
  <c r="AU7"/>
  <c r="AT7"/>
  <c r="AY8"/>
  <c r="AX8"/>
  <c r="AW8"/>
  <c r="AV8"/>
  <c r="AU8"/>
  <c r="AT8"/>
  <c r="AY9"/>
  <c r="AX9"/>
  <c r="AW9"/>
  <c r="AW139" i="49" s="1"/>
  <c r="AV9" i="9"/>
  <c r="AU9"/>
  <c r="AT9"/>
  <c r="AX6"/>
  <c r="AT6"/>
  <c r="CL5" i="14"/>
  <c r="CL6"/>
  <c r="CL7"/>
  <c r="CL8"/>
  <c r="CL9"/>
  <c r="CL10"/>
  <c r="CL12"/>
  <c r="CL13"/>
  <c r="CL14"/>
  <c r="CL15"/>
  <c r="CL16"/>
  <c r="CL17"/>
  <c r="CL18"/>
  <c r="CL19"/>
  <c r="CL20"/>
  <c r="CL21"/>
  <c r="CL22"/>
  <c r="CL23"/>
  <c r="CL24"/>
  <c r="CL25"/>
  <c r="CL26"/>
  <c r="CL28"/>
  <c r="CL29"/>
  <c r="CL30"/>
  <c r="CL31"/>
  <c r="CL32"/>
  <c r="CL33"/>
  <c r="CL34"/>
  <c r="CL36"/>
  <c r="CL37"/>
  <c r="CL38"/>
  <c r="CL40"/>
  <c r="CL41"/>
  <c r="CL42"/>
  <c r="BY9"/>
  <c r="BY16"/>
  <c r="BY28"/>
  <c r="BY29"/>
  <c r="BY30"/>
  <c r="BY31"/>
  <c r="BY32"/>
  <c r="BY33"/>
  <c r="BY34"/>
  <c r="BY36"/>
  <c r="BY37"/>
  <c r="BY38"/>
  <c r="BY40"/>
  <c r="BY41"/>
  <c r="BY42"/>
  <c r="BY5" i="40"/>
  <c r="BY6"/>
  <c r="BY7"/>
  <c r="BY26" i="49" s="1"/>
  <c r="BY8" i="40"/>
  <c r="BI9"/>
  <c r="BH9"/>
  <c r="BY11"/>
  <c r="BY19"/>
  <c r="BT36"/>
  <c r="BU36"/>
  <c r="BV36"/>
  <c r="BW36"/>
  <c r="BB36"/>
  <c r="BY46"/>
  <c r="BY47"/>
  <c r="BY48"/>
  <c r="BY50"/>
  <c r="BY51"/>
  <c r="BY52"/>
  <c r="BY54"/>
  <c r="BY55"/>
  <c r="BY56"/>
  <c r="BX5"/>
  <c r="BX6"/>
  <c r="BX7"/>
  <c r="BX8"/>
  <c r="BX10"/>
  <c r="BX11"/>
  <c r="BX12"/>
  <c r="BX13"/>
  <c r="BX15"/>
  <c r="BX16"/>
  <c r="BX17"/>
  <c r="BX19"/>
  <c r="BX35" i="21" s="1"/>
  <c r="BX21" i="40"/>
  <c r="BX27"/>
  <c r="BX32"/>
  <c r="BX33"/>
  <c r="BX34"/>
  <c r="BX35"/>
  <c r="BX44"/>
  <c r="BX46"/>
  <c r="BX47"/>
  <c r="BX48"/>
  <c r="BX50"/>
  <c r="BX51"/>
  <c r="BX52"/>
  <c r="BX54"/>
  <c r="BX55"/>
  <c r="BX56"/>
  <c r="BQ5"/>
  <c r="BQ6"/>
  <c r="BQ7"/>
  <c r="BQ8"/>
  <c r="BQ10"/>
  <c r="BQ11"/>
  <c r="BQ12"/>
  <c r="BQ13"/>
  <c r="BQ15"/>
  <c r="BQ16"/>
  <c r="BQ32" i="49" s="1"/>
  <c r="BQ17" i="40"/>
  <c r="BQ18"/>
  <c r="BQ19"/>
  <c r="BQ20"/>
  <c r="BQ21"/>
  <c r="BQ22"/>
  <c r="BQ23"/>
  <c r="BQ24"/>
  <c r="BQ25"/>
  <c r="BQ26"/>
  <c r="BQ27"/>
  <c r="BQ28"/>
  <c r="BQ29"/>
  <c r="BQ30"/>
  <c r="BQ31"/>
  <c r="BQ32"/>
  <c r="BQ48" i="49" s="1"/>
  <c r="BQ33" i="40"/>
  <c r="BQ34"/>
  <c r="BQ35"/>
  <c r="BQ37"/>
  <c r="BQ38"/>
  <c r="BQ39"/>
  <c r="BQ40"/>
  <c r="BQ41"/>
  <c r="BQ43"/>
  <c r="BQ44"/>
  <c r="BQ46"/>
  <c r="BQ47"/>
  <c r="BQ48"/>
  <c r="BQ50"/>
  <c r="BQ51"/>
  <c r="BQ52"/>
  <c r="BQ54"/>
  <c r="BQ55"/>
  <c r="BQ56"/>
  <c r="BK7"/>
  <c r="BK8"/>
  <c r="BK10"/>
  <c r="BK11"/>
  <c r="BK12"/>
  <c r="BK13"/>
  <c r="BK30" i="49" s="1"/>
  <c r="BK15" i="40"/>
  <c r="BK16"/>
  <c r="BK17"/>
  <c r="BK18"/>
  <c r="BK34" i="49" s="1"/>
  <c r="BK19" i="40"/>
  <c r="BK20"/>
  <c r="BK21"/>
  <c r="BK22"/>
  <c r="BK23"/>
  <c r="BK24"/>
  <c r="BK25"/>
  <c r="BK26"/>
  <c r="BK27"/>
  <c r="BK28"/>
  <c r="BK29"/>
  <c r="BK30"/>
  <c r="BK46" i="49" s="1"/>
  <c r="BK31" i="40"/>
  <c r="BK32"/>
  <c r="BK33"/>
  <c r="BK34"/>
  <c r="BK35"/>
  <c r="BK37"/>
  <c r="BK38"/>
  <c r="BK39"/>
  <c r="BK40"/>
  <c r="BK54" i="49" s="1"/>
  <c r="BK41" i="40"/>
  <c r="BK43"/>
  <c r="BK44"/>
  <c r="BK46"/>
  <c r="BK47"/>
  <c r="BK48"/>
  <c r="BK50"/>
  <c r="BK51"/>
  <c r="BK52"/>
  <c r="BK54"/>
  <c r="BK55"/>
  <c r="BK56"/>
  <c r="BK57"/>
  <c r="BA17"/>
  <c r="AY17"/>
  <c r="AX17"/>
  <c r="AW17"/>
  <c r="AV17"/>
  <c r="AV33" i="49" s="1"/>
  <c r="AU17" i="40"/>
  <c r="AT17"/>
  <c r="AS17"/>
  <c r="H3" i="9"/>
  <c r="I3"/>
  <c r="Q3"/>
  <c r="H4"/>
  <c r="Q4"/>
  <c r="H5"/>
  <c r="Q5"/>
  <c r="H6"/>
  <c r="H7"/>
  <c r="Q8"/>
  <c r="Q9"/>
  <c r="Q10"/>
  <c r="Q11"/>
  <c r="Q12"/>
  <c r="Q13"/>
  <c r="H14"/>
  <c r="H15"/>
  <c r="H145" i="49" s="1"/>
  <c r="Q15" i="9"/>
  <c r="Q16"/>
  <c r="Q19"/>
  <c r="Q146" i="49" s="1"/>
  <c r="Q20" i="9"/>
  <c r="F47" s="1"/>
  <c r="L47" s="1"/>
  <c r="Q22"/>
  <c r="Q23"/>
  <c r="Q148" i="49" s="1"/>
  <c r="Q24" i="9"/>
  <c r="Q149" i="49" s="1"/>
  <c r="Q25" i="9"/>
  <c r="Q26"/>
  <c r="Q151" i="49" s="1"/>
  <c r="Q27" i="9"/>
  <c r="Q28"/>
  <c r="F48" s="1"/>
  <c r="L48" s="1"/>
  <c r="G52"/>
  <c r="H52"/>
  <c r="I52"/>
  <c r="Q29"/>
  <c r="Q31" s="1"/>
  <c r="J49" s="1"/>
  <c r="Q30"/>
  <c r="Q152" i="49" s="1"/>
  <c r="K52" i="9"/>
  <c r="K54" s="1"/>
  <c r="L53"/>
  <c r="I54"/>
  <c r="H54"/>
  <c r="G54"/>
  <c r="L51"/>
  <c r="L50"/>
  <c r="AH39"/>
  <c r="AI39"/>
  <c r="AJ39"/>
  <c r="AK39"/>
  <c r="AK40" s="1"/>
  <c r="AM39"/>
  <c r="AN39"/>
  <c r="AO39"/>
  <c r="AP39"/>
  <c r="AQ39"/>
  <c r="AS39"/>
  <c r="AT39"/>
  <c r="AU39"/>
  <c r="AV39"/>
  <c r="AW39"/>
  <c r="AX39"/>
  <c r="AY39"/>
  <c r="AZ39"/>
  <c r="BA39"/>
  <c r="BB39"/>
  <c r="BD39"/>
  <c r="BE39"/>
  <c r="BF39"/>
  <c r="BG39"/>
  <c r="BH39"/>
  <c r="BI39"/>
  <c r="BI40" s="1"/>
  <c r="BJ39"/>
  <c r="BL39"/>
  <c r="BL40" s="1"/>
  <c r="BM39"/>
  <c r="BN39"/>
  <c r="BO39"/>
  <c r="BP39"/>
  <c r="BR39"/>
  <c r="BS39"/>
  <c r="BS40" s="1"/>
  <c r="BT39"/>
  <c r="BU39"/>
  <c r="BV39"/>
  <c r="BW39"/>
  <c r="AH35"/>
  <c r="AI35"/>
  <c r="AJ35"/>
  <c r="AK35"/>
  <c r="AM35"/>
  <c r="AN35"/>
  <c r="AO35"/>
  <c r="AP35"/>
  <c r="AQ35"/>
  <c r="AS35"/>
  <c r="AT35"/>
  <c r="AU35"/>
  <c r="AV35"/>
  <c r="AW35"/>
  <c r="AX35"/>
  <c r="AY35"/>
  <c r="AZ35"/>
  <c r="BA35"/>
  <c r="BB35"/>
  <c r="BD35"/>
  <c r="BE35"/>
  <c r="BF35"/>
  <c r="BK35" s="1"/>
  <c r="BG35"/>
  <c r="BH35"/>
  <c r="BI35"/>
  <c r="BJ35"/>
  <c r="BL35"/>
  <c r="BM35"/>
  <c r="BN35"/>
  <c r="BO35"/>
  <c r="BO40" s="1"/>
  <c r="BP35"/>
  <c r="BR35"/>
  <c r="BS35"/>
  <c r="BT35"/>
  <c r="BU35"/>
  <c r="BV35"/>
  <c r="BW35"/>
  <c r="BY35"/>
  <c r="AH31"/>
  <c r="AI31"/>
  <c r="AJ31"/>
  <c r="AK31"/>
  <c r="AM31"/>
  <c r="AN31"/>
  <c r="AO31"/>
  <c r="AP31"/>
  <c r="AP40" s="1"/>
  <c r="AQ31"/>
  <c r="AS29"/>
  <c r="AS30"/>
  <c r="AT30"/>
  <c r="AU30"/>
  <c r="AU152" i="49" s="1"/>
  <c r="AU31" i="9"/>
  <c r="AV30"/>
  <c r="AV31"/>
  <c r="AW30"/>
  <c r="AX30"/>
  <c r="AY30"/>
  <c r="AZ31"/>
  <c r="BA30"/>
  <c r="BB31"/>
  <c r="BD31"/>
  <c r="BK31" s="1"/>
  <c r="BE31"/>
  <c r="BF31"/>
  <c r="BG31"/>
  <c r="BH31"/>
  <c r="BI31"/>
  <c r="BJ31"/>
  <c r="BL31"/>
  <c r="BM31"/>
  <c r="BQ31" s="1"/>
  <c r="BN31"/>
  <c r="BO31"/>
  <c r="BP31"/>
  <c r="BR31"/>
  <c r="BS31"/>
  <c r="BT31"/>
  <c r="BU31"/>
  <c r="BV31"/>
  <c r="BX31" s="1"/>
  <c r="BW31"/>
  <c r="AH28"/>
  <c r="AI28"/>
  <c r="AJ28"/>
  <c r="AK28"/>
  <c r="AM28"/>
  <c r="AN28"/>
  <c r="AR28" s="1"/>
  <c r="AO28"/>
  <c r="AP28"/>
  <c r="AQ28"/>
  <c r="AS21"/>
  <c r="AS22"/>
  <c r="AS23"/>
  <c r="AS24"/>
  <c r="AS25"/>
  <c r="AS26"/>
  <c r="AS27"/>
  <c r="BY27" s="1"/>
  <c r="AT22"/>
  <c r="AT23"/>
  <c r="AT24"/>
  <c r="AT25"/>
  <c r="AT26"/>
  <c r="AT151" i="48" s="1"/>
  <c r="AU22" i="9"/>
  <c r="AU23"/>
  <c r="AU24"/>
  <c r="AU25"/>
  <c r="AU26"/>
  <c r="AV22"/>
  <c r="AV23"/>
  <c r="AV148" i="49" s="1"/>
  <c r="AV24" i="9"/>
  <c r="AV25"/>
  <c r="AV26"/>
  <c r="AW22"/>
  <c r="AW23"/>
  <c r="AW24"/>
  <c r="AW25"/>
  <c r="AW150" i="49" s="1"/>
  <c r="AW26" i="9"/>
  <c r="AX22"/>
  <c r="AX147" i="49" s="1"/>
  <c r="AX23" i="9"/>
  <c r="AX24"/>
  <c r="AX25"/>
  <c r="AX26"/>
  <c r="AX151" i="49" s="1"/>
  <c r="AY22" i="9"/>
  <c r="AY23"/>
  <c r="AY24"/>
  <c r="AY25"/>
  <c r="AY26"/>
  <c r="AZ28"/>
  <c r="BA22"/>
  <c r="BA23"/>
  <c r="BA24"/>
  <c r="BA25"/>
  <c r="BA26"/>
  <c r="BB28"/>
  <c r="BD28"/>
  <c r="BE28"/>
  <c r="BF28"/>
  <c r="BG28"/>
  <c r="BH28"/>
  <c r="BI28"/>
  <c r="BJ28"/>
  <c r="BL28"/>
  <c r="BM28"/>
  <c r="BN28"/>
  <c r="BO28"/>
  <c r="BP28"/>
  <c r="BR28"/>
  <c r="BS28"/>
  <c r="BT28"/>
  <c r="BU28"/>
  <c r="BV28"/>
  <c r="BW28"/>
  <c r="AH20"/>
  <c r="AI20"/>
  <c r="AJ20"/>
  <c r="AK20"/>
  <c r="AM20"/>
  <c r="AN20"/>
  <c r="AO20"/>
  <c r="AP20"/>
  <c r="AQ20"/>
  <c r="AS18"/>
  <c r="AS19"/>
  <c r="AS20"/>
  <c r="AT19"/>
  <c r="AT20"/>
  <c r="AU19"/>
  <c r="AU146" i="49" s="1"/>
  <c r="AU20" i="9"/>
  <c r="AV19"/>
  <c r="AW19"/>
  <c r="AX19"/>
  <c r="AX146" i="49" s="1"/>
  <c r="AX20" i="9"/>
  <c r="AY19"/>
  <c r="AY20"/>
  <c r="AZ20"/>
  <c r="BA19"/>
  <c r="BA20"/>
  <c r="BB20"/>
  <c r="BD20"/>
  <c r="BE20"/>
  <c r="BF20"/>
  <c r="BG20"/>
  <c r="BH20"/>
  <c r="BI20"/>
  <c r="BJ20"/>
  <c r="BK20" s="1"/>
  <c r="BL20"/>
  <c r="BM20"/>
  <c r="BN20"/>
  <c r="BO20"/>
  <c r="BP20"/>
  <c r="BR20"/>
  <c r="BS20"/>
  <c r="BT20"/>
  <c r="BU20"/>
  <c r="BV20"/>
  <c r="BW20"/>
  <c r="AH17"/>
  <c r="AI14"/>
  <c r="AI15"/>
  <c r="AI145" i="49" s="1"/>
  <c r="AI17" i="9"/>
  <c r="AI40" s="1"/>
  <c r="AJ17"/>
  <c r="AK17"/>
  <c r="AM17"/>
  <c r="AN17"/>
  <c r="AO17"/>
  <c r="AR17" s="1"/>
  <c r="AP17"/>
  <c r="AQ17"/>
  <c r="AB3"/>
  <c r="AS3" s="1"/>
  <c r="AB5"/>
  <c r="AB135" i="49" s="1"/>
  <c r="AB6" i="9"/>
  <c r="AS7"/>
  <c r="AS8"/>
  <c r="AS9"/>
  <c r="AS10"/>
  <c r="AS12"/>
  <c r="AS13"/>
  <c r="AS14"/>
  <c r="AS15"/>
  <c r="AS16"/>
  <c r="AT10"/>
  <c r="AU10"/>
  <c r="AV10"/>
  <c r="AW10"/>
  <c r="AW140" i="49" s="1"/>
  <c r="AX10" i="9"/>
  <c r="AG11"/>
  <c r="AY10"/>
  <c r="BD17"/>
  <c r="BE17"/>
  <c r="BF17"/>
  <c r="BG17"/>
  <c r="BH17"/>
  <c r="BI17"/>
  <c r="BJ17"/>
  <c r="BL17"/>
  <c r="BM17"/>
  <c r="BN17"/>
  <c r="BO17"/>
  <c r="BP17"/>
  <c r="BR17"/>
  <c r="BS17"/>
  <c r="BT17"/>
  <c r="BU17"/>
  <c r="BV17"/>
  <c r="BW17"/>
  <c r="T39"/>
  <c r="AG39" s="1"/>
  <c r="T35"/>
  <c r="T31"/>
  <c r="AG31" s="1"/>
  <c r="T28"/>
  <c r="T20"/>
  <c r="T3"/>
  <c r="T5"/>
  <c r="T15"/>
  <c r="T145" i="49" s="1"/>
  <c r="AA39" i="9"/>
  <c r="AA35"/>
  <c r="AA31"/>
  <c r="AA28"/>
  <c r="AL28" s="1"/>
  <c r="AA20"/>
  <c r="AA3"/>
  <c r="AA7"/>
  <c r="AA14"/>
  <c r="AA15"/>
  <c r="AB39"/>
  <c r="AB35"/>
  <c r="AB31"/>
  <c r="AB28"/>
  <c r="AB20"/>
  <c r="AB4"/>
  <c r="AC39"/>
  <c r="BX39" s="1"/>
  <c r="AC35"/>
  <c r="AC31"/>
  <c r="AC28"/>
  <c r="AC20"/>
  <c r="AC17"/>
  <c r="AC40"/>
  <c r="AC42" s="1"/>
  <c r="AD39"/>
  <c r="AD35"/>
  <c r="AD40" s="1"/>
  <c r="AD42" s="1"/>
  <c r="AD31"/>
  <c r="AD28"/>
  <c r="AD20"/>
  <c r="AD17"/>
  <c r="AE39"/>
  <c r="AE35"/>
  <c r="AE31"/>
  <c r="AE28"/>
  <c r="BQ28" s="1"/>
  <c r="AE20"/>
  <c r="AE17"/>
  <c r="AF39"/>
  <c r="AF35"/>
  <c r="AF31"/>
  <c r="AF28"/>
  <c r="BK28" s="1"/>
  <c r="AF20"/>
  <c r="AG20" s="1"/>
  <c r="AF3"/>
  <c r="AF17"/>
  <c r="BK17" s="1"/>
  <c r="AG41"/>
  <c r="R39"/>
  <c r="R40" s="1"/>
  <c r="R42" s="1"/>
  <c r="R35"/>
  <c r="R31"/>
  <c r="R28"/>
  <c r="R20"/>
  <c r="R17"/>
  <c r="S39"/>
  <c r="S35"/>
  <c r="S31"/>
  <c r="S28"/>
  <c r="S20"/>
  <c r="S17"/>
  <c r="Y39"/>
  <c r="Y35"/>
  <c r="Y40" s="1"/>
  <c r="Y42" s="1"/>
  <c r="Y31"/>
  <c r="Y28"/>
  <c r="Y20"/>
  <c r="Y17"/>
  <c r="X39"/>
  <c r="X35"/>
  <c r="X31"/>
  <c r="X28"/>
  <c r="X20"/>
  <c r="X17"/>
  <c r="W39"/>
  <c r="W40" s="1"/>
  <c r="W42" s="1"/>
  <c r="W35"/>
  <c r="W31"/>
  <c r="W28"/>
  <c r="W20"/>
  <c r="W17"/>
  <c r="V39"/>
  <c r="V35"/>
  <c r="V31"/>
  <c r="V28"/>
  <c r="V20"/>
  <c r="V17"/>
  <c r="U39"/>
  <c r="U35"/>
  <c r="U31"/>
  <c r="U28"/>
  <c r="U40" s="1"/>
  <c r="U42" s="1"/>
  <c r="U20"/>
  <c r="U17"/>
  <c r="Q36"/>
  <c r="Q37"/>
  <c r="Q38"/>
  <c r="Q39"/>
  <c r="Q32"/>
  <c r="Q33"/>
  <c r="Q34"/>
  <c r="Q41"/>
  <c r="P39"/>
  <c r="P35"/>
  <c r="P31"/>
  <c r="P40" s="1"/>
  <c r="P42" s="1"/>
  <c r="P28"/>
  <c r="P20"/>
  <c r="P17"/>
  <c r="O39"/>
  <c r="O35"/>
  <c r="O31"/>
  <c r="O28"/>
  <c r="O40" s="1"/>
  <c r="O42" s="1"/>
  <c r="O20"/>
  <c r="O17"/>
  <c r="N39"/>
  <c r="N35"/>
  <c r="N31"/>
  <c r="N28"/>
  <c r="N20"/>
  <c r="N17"/>
  <c r="M39"/>
  <c r="M35"/>
  <c r="M31"/>
  <c r="M28"/>
  <c r="M20"/>
  <c r="M17"/>
  <c r="M40" s="1"/>
  <c r="M42" s="1"/>
  <c r="L39"/>
  <c r="L35"/>
  <c r="L31"/>
  <c r="L28"/>
  <c r="L20"/>
  <c r="L17"/>
  <c r="L40"/>
  <c r="L42" s="1"/>
  <c r="K39"/>
  <c r="K35"/>
  <c r="K31"/>
  <c r="K28"/>
  <c r="K20"/>
  <c r="K17"/>
  <c r="K40"/>
  <c r="K42" s="1"/>
  <c r="J39"/>
  <c r="J35"/>
  <c r="J31"/>
  <c r="J28"/>
  <c r="J20"/>
  <c r="J17"/>
  <c r="J40"/>
  <c r="J42" s="1"/>
  <c r="I39"/>
  <c r="I35"/>
  <c r="I31"/>
  <c r="I28"/>
  <c r="I20"/>
  <c r="H39"/>
  <c r="H35"/>
  <c r="H31"/>
  <c r="H28"/>
  <c r="H20"/>
  <c r="Z41"/>
  <c r="CZ39"/>
  <c r="DA39"/>
  <c r="DB39"/>
  <c r="DC39"/>
  <c r="DD39"/>
  <c r="DE39"/>
  <c r="DF39"/>
  <c r="DF40" s="1"/>
  <c r="DG39"/>
  <c r="DH39"/>
  <c r="DI39"/>
  <c r="DJ39"/>
  <c r="DK39"/>
  <c r="DL32"/>
  <c r="DL35" s="1"/>
  <c r="DL33"/>
  <c r="DL34"/>
  <c r="CZ31"/>
  <c r="DA31"/>
  <c r="DB31"/>
  <c r="DC31"/>
  <c r="DD31"/>
  <c r="DE31"/>
  <c r="DF31"/>
  <c r="DG31"/>
  <c r="DH31"/>
  <c r="DI31"/>
  <c r="DJ31"/>
  <c r="DK31"/>
  <c r="CZ28"/>
  <c r="DA28"/>
  <c r="DB28"/>
  <c r="DC28"/>
  <c r="DD28"/>
  <c r="DE28"/>
  <c r="DF28"/>
  <c r="DG28"/>
  <c r="DH28"/>
  <c r="DI28"/>
  <c r="DJ28"/>
  <c r="DK28"/>
  <c r="CZ20"/>
  <c r="DA20"/>
  <c r="DB20"/>
  <c r="DC20"/>
  <c r="DD20"/>
  <c r="DE20"/>
  <c r="DF20"/>
  <c r="DL20" s="1"/>
  <c r="DG20"/>
  <c r="DH20"/>
  <c r="DI20"/>
  <c r="DJ20"/>
  <c r="DK20"/>
  <c r="CZ17"/>
  <c r="DA17"/>
  <c r="DB17"/>
  <c r="DB40" s="1"/>
  <c r="DC17"/>
  <c r="DD17"/>
  <c r="DE17"/>
  <c r="DF17"/>
  <c r="DG17"/>
  <c r="DH17"/>
  <c r="DI17"/>
  <c r="DJ17"/>
  <c r="DJ40" s="1"/>
  <c r="DK17"/>
  <c r="DK35"/>
  <c r="DJ35"/>
  <c r="DI35"/>
  <c r="DH35"/>
  <c r="DH40" s="1"/>
  <c r="DG35"/>
  <c r="DG40"/>
  <c r="DF35"/>
  <c r="DE35"/>
  <c r="DD35"/>
  <c r="DC35"/>
  <c r="DC40"/>
  <c r="DB35"/>
  <c r="DA35"/>
  <c r="CZ35"/>
  <c r="CY36"/>
  <c r="CY37"/>
  <c r="CY38"/>
  <c r="CY39"/>
  <c r="CY32"/>
  <c r="CY35" s="1"/>
  <c r="CY33"/>
  <c r="CY34"/>
  <c r="CM31"/>
  <c r="CN31"/>
  <c r="CO31"/>
  <c r="CP31"/>
  <c r="CQ31"/>
  <c r="CR31"/>
  <c r="CS31"/>
  <c r="CT31"/>
  <c r="CU31"/>
  <c r="CV31"/>
  <c r="CW31"/>
  <c r="CX31"/>
  <c r="CY31"/>
  <c r="CM28"/>
  <c r="CN28"/>
  <c r="CO28"/>
  <c r="CP28"/>
  <c r="CQ28"/>
  <c r="CR28"/>
  <c r="CS28"/>
  <c r="CT28"/>
  <c r="CT40" s="1"/>
  <c r="CU28"/>
  <c r="CV28"/>
  <c r="CW28"/>
  <c r="CX28"/>
  <c r="CY18"/>
  <c r="CY19"/>
  <c r="CY20"/>
  <c r="CY3"/>
  <c r="CY4"/>
  <c r="CY5"/>
  <c r="CY7"/>
  <c r="CY8"/>
  <c r="CY9"/>
  <c r="CY11"/>
  <c r="CY12"/>
  <c r="CY14"/>
  <c r="CY144" i="49" s="1"/>
  <c r="CY16" i="9"/>
  <c r="CX39"/>
  <c r="CX40" s="1"/>
  <c r="CX35"/>
  <c r="CX20"/>
  <c r="CX17"/>
  <c r="CW39"/>
  <c r="CW35"/>
  <c r="CW20"/>
  <c r="CW17"/>
  <c r="CV39"/>
  <c r="CV40" s="1"/>
  <c r="CV35"/>
  <c r="CV20"/>
  <c r="CV17"/>
  <c r="CU39"/>
  <c r="CU35"/>
  <c r="CU20"/>
  <c r="CU17"/>
  <c r="CT39"/>
  <c r="CT35"/>
  <c r="CT20"/>
  <c r="CT17"/>
  <c r="CS39"/>
  <c r="CS35"/>
  <c r="CS40" s="1"/>
  <c r="CS20"/>
  <c r="CS17"/>
  <c r="CR39"/>
  <c r="CR35"/>
  <c r="CR20"/>
  <c r="CR17"/>
  <c r="CR40"/>
  <c r="CQ39"/>
  <c r="CQ35"/>
  <c r="CQ20"/>
  <c r="CQ17"/>
  <c r="CP39"/>
  <c r="CP35"/>
  <c r="CP20"/>
  <c r="CP17"/>
  <c r="CO39"/>
  <c r="CO40" s="1"/>
  <c r="CO35"/>
  <c r="CO20"/>
  <c r="CO17"/>
  <c r="CN39"/>
  <c r="CN35"/>
  <c r="CN20"/>
  <c r="CN17"/>
  <c r="CM39"/>
  <c r="CM35"/>
  <c r="CM20"/>
  <c r="CM17"/>
  <c r="CM40"/>
  <c r="BZ39"/>
  <c r="CA39"/>
  <c r="CB39"/>
  <c r="CC39"/>
  <c r="CL39" s="1"/>
  <c r="CD39"/>
  <c r="CE39"/>
  <c r="CF39"/>
  <c r="CG39"/>
  <c r="CH39"/>
  <c r="CI39"/>
  <c r="CJ39"/>
  <c r="CK39"/>
  <c r="BZ35"/>
  <c r="CA35"/>
  <c r="CB35"/>
  <c r="CC35"/>
  <c r="CD35"/>
  <c r="CE35"/>
  <c r="CF35"/>
  <c r="CG35"/>
  <c r="CH35"/>
  <c r="CI35"/>
  <c r="CJ35"/>
  <c r="CK35"/>
  <c r="BY21"/>
  <c r="BZ21" s="1"/>
  <c r="BY25"/>
  <c r="BY26"/>
  <c r="CA21"/>
  <c r="CB21"/>
  <c r="CC21"/>
  <c r="CC25"/>
  <c r="CD21"/>
  <c r="CE21"/>
  <c r="CF21"/>
  <c r="CG21"/>
  <c r="CH21"/>
  <c r="CI21"/>
  <c r="CJ21"/>
  <c r="CK21"/>
  <c r="BY4"/>
  <c r="CC4" s="1"/>
  <c r="BY13"/>
  <c r="BY15"/>
  <c r="BZ15"/>
  <c r="BY16"/>
  <c r="CA15"/>
  <c r="CB15"/>
  <c r="CC15"/>
  <c r="CD15"/>
  <c r="CE15"/>
  <c r="CF15"/>
  <c r="CG15"/>
  <c r="CH15"/>
  <c r="CI15"/>
  <c r="CJ15"/>
  <c r="CK15"/>
  <c r="BX35"/>
  <c r="BX17"/>
  <c r="BW40"/>
  <c r="BU40"/>
  <c r="BR40"/>
  <c r="BQ20"/>
  <c r="BQ17"/>
  <c r="BP40"/>
  <c r="BN40"/>
  <c r="BK39"/>
  <c r="BH40"/>
  <c r="BF40"/>
  <c r="BE40"/>
  <c r="AO40"/>
  <c r="AL35"/>
  <c r="AL31"/>
  <c r="AH40"/>
  <c r="Z36"/>
  <c r="Z39" s="1"/>
  <c r="Z37"/>
  <c r="Z38"/>
  <c r="Z30"/>
  <c r="Z31"/>
  <c r="Z22"/>
  <c r="Z23"/>
  <c r="Z24"/>
  <c r="Z25"/>
  <c r="Z26"/>
  <c r="Z27"/>
  <c r="Z19"/>
  <c r="Z8"/>
  <c r="Z138" i="49" s="1"/>
  <c r="Z9" i="9"/>
  <c r="Z10"/>
  <c r="Z11"/>
  <c r="Z12"/>
  <c r="Z13"/>
  <c r="Z15"/>
  <c r="Z16"/>
  <c r="DL38"/>
  <c r="CL38"/>
  <c r="BY38"/>
  <c r="BX38"/>
  <c r="BQ38"/>
  <c r="BK38"/>
  <c r="BC38"/>
  <c r="AR38"/>
  <c r="AL38"/>
  <c r="AG38"/>
  <c r="DL37"/>
  <c r="CL37"/>
  <c r="BY37"/>
  <c r="BX37"/>
  <c r="BQ37"/>
  <c r="BK37"/>
  <c r="BC37"/>
  <c r="AR37"/>
  <c r="AL37"/>
  <c r="AG37"/>
  <c r="DL36"/>
  <c r="CL36"/>
  <c r="BY36"/>
  <c r="BX36"/>
  <c r="BQ36"/>
  <c r="BK36"/>
  <c r="BC36"/>
  <c r="AR36"/>
  <c r="AL36"/>
  <c r="AG36"/>
  <c r="AG35"/>
  <c r="CL34"/>
  <c r="BY34"/>
  <c r="BX34"/>
  <c r="BQ34"/>
  <c r="BK34"/>
  <c r="BC34"/>
  <c r="AR34"/>
  <c r="AL34"/>
  <c r="AG34"/>
  <c r="Z34"/>
  <c r="CL33"/>
  <c r="BY33"/>
  <c r="BX33"/>
  <c r="BQ33"/>
  <c r="BK33"/>
  <c r="BC33"/>
  <c r="AR33"/>
  <c r="AL33"/>
  <c r="AG33"/>
  <c r="Z33"/>
  <c r="CL32"/>
  <c r="BY32"/>
  <c r="BX32"/>
  <c r="BQ32"/>
  <c r="BK32"/>
  <c r="BC32"/>
  <c r="AR32"/>
  <c r="AL32"/>
  <c r="AG32"/>
  <c r="Z32"/>
  <c r="DL30"/>
  <c r="CY30"/>
  <c r="BX30"/>
  <c r="BQ30"/>
  <c r="BK30"/>
  <c r="AR30"/>
  <c r="AR152" i="49" s="1"/>
  <c r="AL30" i="9"/>
  <c r="AG30"/>
  <c r="DL29"/>
  <c r="CY29"/>
  <c r="CL29"/>
  <c r="BY29"/>
  <c r="BX29"/>
  <c r="BQ29"/>
  <c r="BK29"/>
  <c r="BC29"/>
  <c r="AR29"/>
  <c r="AL29"/>
  <c r="AG29"/>
  <c r="DL27"/>
  <c r="CY27"/>
  <c r="BX27"/>
  <c r="BQ27"/>
  <c r="BK27"/>
  <c r="AR27"/>
  <c r="AL27"/>
  <c r="AG27"/>
  <c r="AL26"/>
  <c r="AL151" i="49" s="1"/>
  <c r="AG26" i="9"/>
  <c r="DL25"/>
  <c r="CY25"/>
  <c r="BX25"/>
  <c r="BQ25"/>
  <c r="BK25"/>
  <c r="BK150" i="49" s="1"/>
  <c r="AR25" i="9"/>
  <c r="AL25"/>
  <c r="AG25"/>
  <c r="DL24"/>
  <c r="CY24"/>
  <c r="BX24"/>
  <c r="BX149" i="49" s="1"/>
  <c r="BQ24" i="9"/>
  <c r="BK24"/>
  <c r="AR24"/>
  <c r="AR149" i="49" s="1"/>
  <c r="AL24" i="9"/>
  <c r="AG24"/>
  <c r="DL23"/>
  <c r="CY23"/>
  <c r="BX23"/>
  <c r="BQ23"/>
  <c r="BK23"/>
  <c r="AR23"/>
  <c r="AL23"/>
  <c r="AG23"/>
  <c r="AG148" i="49" s="1"/>
  <c r="DL22" i="9"/>
  <c r="DL147" i="21" s="1"/>
  <c r="CY22" i="9"/>
  <c r="BX22"/>
  <c r="BQ22"/>
  <c r="BK22"/>
  <c r="BC22"/>
  <c r="AR22"/>
  <c r="AL22"/>
  <c r="AG22"/>
  <c r="DL21"/>
  <c r="CY21"/>
  <c r="BX21"/>
  <c r="BQ21"/>
  <c r="BK21"/>
  <c r="BC21"/>
  <c r="AR21"/>
  <c r="AL21"/>
  <c r="AG21"/>
  <c r="DL19"/>
  <c r="BX19"/>
  <c r="BQ19"/>
  <c r="BK19"/>
  <c r="BK146" i="49" s="1"/>
  <c r="AR19" i="9"/>
  <c r="AL19"/>
  <c r="AG19"/>
  <c r="DL18"/>
  <c r="CL18"/>
  <c r="BY18"/>
  <c r="BX18"/>
  <c r="BQ18"/>
  <c r="BK18"/>
  <c r="BC18"/>
  <c r="AR18"/>
  <c r="AL18"/>
  <c r="AG18"/>
  <c r="DL16"/>
  <c r="BX16"/>
  <c r="BQ16"/>
  <c r="BK16"/>
  <c r="AR16"/>
  <c r="AL16"/>
  <c r="AG16"/>
  <c r="DL14"/>
  <c r="BX14"/>
  <c r="BQ14"/>
  <c r="BQ144" i="49" s="1"/>
  <c r="BK14" i="9"/>
  <c r="AR14"/>
  <c r="AL13"/>
  <c r="AG13"/>
  <c r="DL12"/>
  <c r="DL142" i="49" s="1"/>
  <c r="BX12" i="9"/>
  <c r="BQ12"/>
  <c r="BK12"/>
  <c r="AR12"/>
  <c r="AL12"/>
  <c r="AG12"/>
  <c r="DL11"/>
  <c r="BX11"/>
  <c r="BQ11"/>
  <c r="BK11"/>
  <c r="AR11"/>
  <c r="AL11"/>
  <c r="AL10"/>
  <c r="AG10"/>
  <c r="DL9"/>
  <c r="BX9"/>
  <c r="BQ9"/>
  <c r="BK9"/>
  <c r="AR9"/>
  <c r="AL9"/>
  <c r="AG9"/>
  <c r="DL8"/>
  <c r="BX8"/>
  <c r="BQ8"/>
  <c r="BQ138" i="49" s="1"/>
  <c r="BK8" i="9"/>
  <c r="AR8"/>
  <c r="AR138" i="49" s="1"/>
  <c r="AL8" i="9"/>
  <c r="AG8"/>
  <c r="DL7"/>
  <c r="BX7"/>
  <c r="BQ7"/>
  <c r="BK7"/>
  <c r="AR7"/>
  <c r="AL7"/>
  <c r="AL6"/>
  <c r="DL5"/>
  <c r="BX5"/>
  <c r="BQ5"/>
  <c r="BK5"/>
  <c r="AR5"/>
  <c r="AL5"/>
  <c r="DL4"/>
  <c r="BX4"/>
  <c r="BQ4"/>
  <c r="BK4"/>
  <c r="AR4"/>
  <c r="AL4"/>
  <c r="DL3"/>
  <c r="BX3"/>
  <c r="BQ3"/>
  <c r="AR3"/>
  <c r="AL3"/>
  <c r="CL3" i="14"/>
  <c r="CL4"/>
  <c r="BK3" i="46"/>
  <c r="BX4"/>
  <c r="AR9" i="15"/>
  <c r="AL3" i="6"/>
  <c r="AR3"/>
  <c r="BC3"/>
  <c r="BK3"/>
  <c r="BX3"/>
  <c r="CL3"/>
  <c r="CY3"/>
  <c r="DL3"/>
  <c r="AL4"/>
  <c r="AR4"/>
  <c r="AR220" i="49" s="1"/>
  <c r="BC4" i="6"/>
  <c r="BK4"/>
  <c r="BK220" i="49" s="1"/>
  <c r="BX4" i="6"/>
  <c r="BY4"/>
  <c r="CL4"/>
  <c r="CY4"/>
  <c r="CY220" i="49" s="1"/>
  <c r="DL4" i="6"/>
  <c r="Q5"/>
  <c r="Z5"/>
  <c r="AL5"/>
  <c r="AR5"/>
  <c r="BC5"/>
  <c r="BK5"/>
  <c r="BX5"/>
  <c r="CL5"/>
  <c r="CY5"/>
  <c r="DL5"/>
  <c r="Q6"/>
  <c r="Z6"/>
  <c r="AG6"/>
  <c r="AL6"/>
  <c r="AR6"/>
  <c r="AR222" i="49" s="1"/>
  <c r="BC6" i="6"/>
  <c r="BC222" i="49" s="1"/>
  <c r="BK6" i="6"/>
  <c r="BK222" i="49" s="1"/>
  <c r="BX6" i="6"/>
  <c r="BX222" i="49" s="1"/>
  <c r="CL6" i="6"/>
  <c r="CY6"/>
  <c r="DL6"/>
  <c r="Q7"/>
  <c r="Q223" i="49" s="1"/>
  <c r="Z7" i="6"/>
  <c r="AG7"/>
  <c r="AL7"/>
  <c r="AR7"/>
  <c r="BC7"/>
  <c r="BK7"/>
  <c r="BX7"/>
  <c r="CL7"/>
  <c r="CY7"/>
  <c r="DL7"/>
  <c r="Q8"/>
  <c r="Z8"/>
  <c r="AG8"/>
  <c r="AG224" i="49" s="1"/>
  <c r="AL8" i="6"/>
  <c r="AR8"/>
  <c r="BC8"/>
  <c r="BK8"/>
  <c r="BX8"/>
  <c r="BX224" i="49" s="1"/>
  <c r="CL8" i="6"/>
  <c r="CY8"/>
  <c r="CY224" i="49" s="1"/>
  <c r="DL8" i="6"/>
  <c r="DL224" i="49" s="1"/>
  <c r="Q9" i="6"/>
  <c r="Q225" i="49" s="1"/>
  <c r="AL9" i="6"/>
  <c r="AR9"/>
  <c r="BC9"/>
  <c r="BK9"/>
  <c r="BX9"/>
  <c r="CL9"/>
  <c r="CY9"/>
  <c r="DL9"/>
  <c r="Q10"/>
  <c r="T10"/>
  <c r="AL10"/>
  <c r="AR10"/>
  <c r="BC10"/>
  <c r="BK10"/>
  <c r="BX10"/>
  <c r="CL10"/>
  <c r="CY10"/>
  <c r="DL10"/>
  <c r="AR11"/>
  <c r="BC11"/>
  <c r="BK11"/>
  <c r="BX11"/>
  <c r="CL11"/>
  <c r="CY11"/>
  <c r="DL11"/>
  <c r="AL12"/>
  <c r="AL228" i="48" s="1"/>
  <c r="AR12" i="6"/>
  <c r="BC12"/>
  <c r="BK12"/>
  <c r="BX12"/>
  <c r="CL12"/>
  <c r="CY12"/>
  <c r="CY228" i="49" s="1"/>
  <c r="DL12" i="6"/>
  <c r="DL228" i="49" s="1"/>
  <c r="AL13" i="6"/>
  <c r="Q14"/>
  <c r="AL14"/>
  <c r="AL15"/>
  <c r="AL16"/>
  <c r="Q18"/>
  <c r="T18"/>
  <c r="AL18"/>
  <c r="AR18"/>
  <c r="BC18"/>
  <c r="BC234" i="49" s="1"/>
  <c r="BK18" i="6"/>
  <c r="BK234" i="49" s="1"/>
  <c r="BX18" i="6"/>
  <c r="CL18"/>
  <c r="CY18"/>
  <c r="DL18"/>
  <c r="DL234" i="49" s="1"/>
  <c r="Q19" i="6"/>
  <c r="AL19"/>
  <c r="AL20"/>
  <c r="AL236" i="48" s="1"/>
  <c r="AL21" i="6"/>
  <c r="Q22"/>
  <c r="AL22"/>
  <c r="Q23"/>
  <c r="AL23"/>
  <c r="Q24"/>
  <c r="T24"/>
  <c r="T240" i="49" s="1"/>
  <c r="AG24" i="6"/>
  <c r="AL24"/>
  <c r="Q25"/>
  <c r="Z25"/>
  <c r="AG25"/>
  <c r="AL25"/>
  <c r="AL241" i="48" s="1"/>
  <c r="AL26" i="6"/>
  <c r="Z27"/>
  <c r="AG27"/>
  <c r="AL27"/>
  <c r="AL243" i="48" s="1"/>
  <c r="AR27" i="6"/>
  <c r="BC27"/>
  <c r="BC243" i="48" s="1"/>
  <c r="BK27" i="6"/>
  <c r="BX27"/>
  <c r="CL27"/>
  <c r="CY27"/>
  <c r="DL27"/>
  <c r="Q28"/>
  <c r="Q244" i="49" s="1"/>
  <c r="Z28" i="6"/>
  <c r="AG28"/>
  <c r="AL28"/>
  <c r="AR28"/>
  <c r="AR244" i="49" s="1"/>
  <c r="BC28" i="6"/>
  <c r="BC244" i="49" s="1"/>
  <c r="BK28" i="6"/>
  <c r="BK244" i="49" s="1"/>
  <c r="BX28" i="6"/>
  <c r="BX244" i="49" s="1"/>
  <c r="CL28" i="6"/>
  <c r="CY28"/>
  <c r="CY244" i="49" s="1"/>
  <c r="DL28" i="6"/>
  <c r="Q29"/>
  <c r="Z29"/>
  <c r="AG29"/>
  <c r="AL29"/>
  <c r="AR29"/>
  <c r="BC29"/>
  <c r="BK29"/>
  <c r="BX29"/>
  <c r="CL29"/>
  <c r="CY29"/>
  <c r="DL29"/>
  <c r="Q30"/>
  <c r="Q31"/>
  <c r="AL31"/>
  <c r="AR31"/>
  <c r="BC31"/>
  <c r="BK31"/>
  <c r="BX31"/>
  <c r="CL31"/>
  <c r="CY31"/>
  <c r="DL31"/>
  <c r="Q32"/>
  <c r="Z32"/>
  <c r="AG32"/>
  <c r="AG248" i="49" s="1"/>
  <c r="AL32" i="6"/>
  <c r="AR32"/>
  <c r="AR248" i="49" s="1"/>
  <c r="BC32" i="6"/>
  <c r="BK32"/>
  <c r="BX32"/>
  <c r="CL32"/>
  <c r="CY32"/>
  <c r="CY248" i="49" s="1"/>
  <c r="DL32" i="6"/>
  <c r="DL248" i="49" s="1"/>
  <c r="Q33" i="6"/>
  <c r="Z33"/>
  <c r="AG33"/>
  <c r="AG249" i="49" s="1"/>
  <c r="AL33" i="6"/>
  <c r="AR33"/>
  <c r="BC33"/>
  <c r="BK33"/>
  <c r="BX33"/>
  <c r="CL33"/>
  <c r="CY33"/>
  <c r="DL33"/>
  <c r="Q34"/>
  <c r="Z34"/>
  <c r="AG34"/>
  <c r="AG250" i="49" s="1"/>
  <c r="AL34" i="6"/>
  <c r="AR34"/>
  <c r="BC34"/>
  <c r="BC250" i="49" s="1"/>
  <c r="BK34" i="6"/>
  <c r="BK250" i="49" s="1"/>
  <c r="BX34" i="6"/>
  <c r="CL34"/>
  <c r="CY34"/>
  <c r="DL34"/>
  <c r="DL250" i="49" s="1"/>
  <c r="Q35" i="6"/>
  <c r="Z35"/>
  <c r="AG35"/>
  <c r="AL35"/>
  <c r="AR35"/>
  <c r="BC35"/>
  <c r="BK35"/>
  <c r="BX35"/>
  <c r="CL35"/>
  <c r="CY35"/>
  <c r="DL35"/>
  <c r="Q36"/>
  <c r="Z36"/>
  <c r="AG36"/>
  <c r="AL36"/>
  <c r="AR36"/>
  <c r="AR252" i="49" s="1"/>
  <c r="BC36" i="6"/>
  <c r="BC252" i="49" s="1"/>
  <c r="BK36" i="6"/>
  <c r="BK252" i="49" s="1"/>
  <c r="BX36" i="6"/>
  <c r="CL36"/>
  <c r="CY36"/>
  <c r="CY252" i="49" s="1"/>
  <c r="DL36" i="6"/>
  <c r="Q37"/>
  <c r="Z37"/>
  <c r="AG37"/>
  <c r="AG253" i="49" s="1"/>
  <c r="AL37" i="6"/>
  <c r="AR37"/>
  <c r="BC37"/>
  <c r="BK37"/>
  <c r="BX37"/>
  <c r="CL37"/>
  <c r="CY37"/>
  <c r="DL37"/>
  <c r="Q38"/>
  <c r="Q254" i="49" s="1"/>
  <c r="Z38" i="6"/>
  <c r="AG38"/>
  <c r="AL38"/>
  <c r="AR38"/>
  <c r="BC38"/>
  <c r="BK38"/>
  <c r="BK254" i="49" s="1"/>
  <c r="BX38" i="6"/>
  <c r="CL38"/>
  <c r="CY38"/>
  <c r="DL38"/>
  <c r="DL254" i="49" s="1"/>
  <c r="Q41" i="6"/>
  <c r="T41"/>
  <c r="Z41"/>
  <c r="AL41"/>
  <c r="AR41"/>
  <c r="BC41"/>
  <c r="BK41"/>
  <c r="BX41"/>
  <c r="CL41"/>
  <c r="CY41"/>
  <c r="DL41"/>
  <c r="Q45"/>
  <c r="AL45"/>
  <c r="AR45"/>
  <c r="BC45"/>
  <c r="BK45"/>
  <c r="BK256" i="49" s="1"/>
  <c r="BX45" i="6"/>
  <c r="BX256" i="49" s="1"/>
  <c r="CL45" i="6"/>
  <c r="CY45"/>
  <c r="DL45"/>
  <c r="Q49"/>
  <c r="Q257" i="49" s="1"/>
  <c r="T49" i="6"/>
  <c r="Z49"/>
  <c r="AL49"/>
  <c r="AR49"/>
  <c r="BC49"/>
  <c r="BK49"/>
  <c r="BX49"/>
  <c r="CL49"/>
  <c r="CY49"/>
  <c r="DL49"/>
  <c r="Q50"/>
  <c r="Z50"/>
  <c r="AG50"/>
  <c r="AL50"/>
  <c r="AR50"/>
  <c r="BC50"/>
  <c r="BK50"/>
  <c r="BX50"/>
  <c r="CL50"/>
  <c r="CY50"/>
  <c r="CY258" i="49" s="1"/>
  <c r="DL50" i="6"/>
  <c r="Q51"/>
  <c r="Z51"/>
  <c r="AG51"/>
  <c r="AG259" i="48" s="1"/>
  <c r="AL51" i="6"/>
  <c r="AR51"/>
  <c r="BC51"/>
  <c r="BK51"/>
  <c r="BX51"/>
  <c r="CL51"/>
  <c r="CY51"/>
  <c r="DL51"/>
  <c r="Q63"/>
  <c r="Z63"/>
  <c r="AE14"/>
  <c r="AE19"/>
  <c r="AE20"/>
  <c r="H21"/>
  <c r="Z34" i="15"/>
  <c r="AR7" i="40"/>
  <c r="AR8"/>
  <c r="AR10"/>
  <c r="AR11"/>
  <c r="AR28" i="49" s="1"/>
  <c r="AR12" i="40"/>
  <c r="AR29" i="49" s="1"/>
  <c r="AR13" i="40"/>
  <c r="AR15"/>
  <c r="AR16"/>
  <c r="AR17"/>
  <c r="AR18"/>
  <c r="AR19"/>
  <c r="AR20"/>
  <c r="AR21"/>
  <c r="AR22"/>
  <c r="AR38" i="49" s="1"/>
  <c r="AR23" i="40"/>
  <c r="AR24"/>
  <c r="AR25"/>
  <c r="AR26"/>
  <c r="AR27"/>
  <c r="AR28"/>
  <c r="AR29"/>
  <c r="AR30"/>
  <c r="AR31"/>
  <c r="AR32"/>
  <c r="AR33"/>
  <c r="AR34"/>
  <c r="AR35"/>
  <c r="AM36"/>
  <c r="AR36" s="1"/>
  <c r="AR37"/>
  <c r="AR38"/>
  <c r="AR39"/>
  <c r="AR40"/>
  <c r="AR41"/>
  <c r="AR43"/>
  <c r="AR44"/>
  <c r="AR46"/>
  <c r="AR47"/>
  <c r="AR48"/>
  <c r="AR50"/>
  <c r="AR51"/>
  <c r="AR52"/>
  <c r="AR54"/>
  <c r="AR55"/>
  <c r="AR56"/>
  <c r="BR25"/>
  <c r="BS25"/>
  <c r="E90" i="6"/>
  <c r="H3"/>
  <c r="H219" i="49" s="1"/>
  <c r="I3" i="6"/>
  <c r="H4"/>
  <c r="I4"/>
  <c r="I220" i="49" s="1"/>
  <c r="I9" i="6"/>
  <c r="I225" i="49" s="1"/>
  <c r="I10" i="6"/>
  <c r="H11"/>
  <c r="H12"/>
  <c r="H13"/>
  <c r="H229" i="49" s="1"/>
  <c r="H14" i="6"/>
  <c r="H15"/>
  <c r="I15"/>
  <c r="I231" i="49" s="1"/>
  <c r="H16" i="6"/>
  <c r="I16"/>
  <c r="H17"/>
  <c r="I17"/>
  <c r="H18"/>
  <c r="H19"/>
  <c r="H235" i="49" s="1"/>
  <c r="H20" i="6"/>
  <c r="H22"/>
  <c r="H23"/>
  <c r="H24"/>
  <c r="H26"/>
  <c r="H27"/>
  <c r="H30"/>
  <c r="H31"/>
  <c r="H44"/>
  <c r="I44"/>
  <c r="J44"/>
  <c r="K44"/>
  <c r="L44"/>
  <c r="M44"/>
  <c r="N44"/>
  <c r="O44"/>
  <c r="P44"/>
  <c r="G75"/>
  <c r="H75"/>
  <c r="H48"/>
  <c r="I48"/>
  <c r="J48"/>
  <c r="K48"/>
  <c r="L48"/>
  <c r="M48"/>
  <c r="N48"/>
  <c r="O48"/>
  <c r="P48"/>
  <c r="J75"/>
  <c r="H52"/>
  <c r="I52"/>
  <c r="J52"/>
  <c r="K52"/>
  <c r="L52"/>
  <c r="M52"/>
  <c r="N52"/>
  <c r="O52"/>
  <c r="P52"/>
  <c r="L76"/>
  <c r="J77"/>
  <c r="H77"/>
  <c r="G77"/>
  <c r="L74"/>
  <c r="L73"/>
  <c r="AC68"/>
  <c r="AC70" s="1"/>
  <c r="AA30"/>
  <c r="AE10"/>
  <c r="AE16"/>
  <c r="AE232" i="49" s="1"/>
  <c r="AE24" i="6"/>
  <c r="AE31"/>
  <c r="AE5"/>
  <c r="BN51"/>
  <c r="BN45"/>
  <c r="BQ45" s="1"/>
  <c r="BN41"/>
  <c r="BL3"/>
  <c r="BL219" i="49" s="1"/>
  <c r="BM3" i="6"/>
  <c r="BN4"/>
  <c r="BN5"/>
  <c r="BO5"/>
  <c r="BP5"/>
  <c r="BN7"/>
  <c r="BN8"/>
  <c r="BO8"/>
  <c r="BP8"/>
  <c r="BM9"/>
  <c r="BN11"/>
  <c r="BN12"/>
  <c r="BN18"/>
  <c r="BN27"/>
  <c r="BN29"/>
  <c r="BN31"/>
  <c r="BO31"/>
  <c r="BP31"/>
  <c r="BN32"/>
  <c r="T61"/>
  <c r="T57"/>
  <c r="T9"/>
  <c r="AA61"/>
  <c r="AA57"/>
  <c r="AA52"/>
  <c r="AA48"/>
  <c r="AA44"/>
  <c r="AA11"/>
  <c r="AA17"/>
  <c r="AB61"/>
  <c r="AB57"/>
  <c r="AB52"/>
  <c r="AB48"/>
  <c r="AB44"/>
  <c r="AB40"/>
  <c r="AC61"/>
  <c r="AC57"/>
  <c r="AC52"/>
  <c r="AC48"/>
  <c r="BX48" s="1"/>
  <c r="AC44"/>
  <c r="AC40"/>
  <c r="AD61"/>
  <c r="AD57"/>
  <c r="AR57" s="1"/>
  <c r="AD52"/>
  <c r="AD48"/>
  <c r="AD44"/>
  <c r="AR44" s="1"/>
  <c r="AD40"/>
  <c r="AE3"/>
  <c r="AE4"/>
  <c r="AE9"/>
  <c r="AE22"/>
  <c r="AE23"/>
  <c r="AE26"/>
  <c r="AF61"/>
  <c r="AF57"/>
  <c r="BK57" s="1"/>
  <c r="AF52"/>
  <c r="AF48"/>
  <c r="AF44"/>
  <c r="AF40"/>
  <c r="AF62" s="1"/>
  <c r="AF64" s="1"/>
  <c r="AG63"/>
  <c r="R61"/>
  <c r="R57"/>
  <c r="R52"/>
  <c r="R48"/>
  <c r="R44"/>
  <c r="R40"/>
  <c r="S61"/>
  <c r="Z61" s="1"/>
  <c r="S57"/>
  <c r="S52"/>
  <c r="S48"/>
  <c r="S44"/>
  <c r="S40"/>
  <c r="S62" s="1"/>
  <c r="S64" s="1"/>
  <c r="Y61"/>
  <c r="Y57"/>
  <c r="Y52"/>
  <c r="Y48"/>
  <c r="Y44"/>
  <c r="Y40"/>
  <c r="X61"/>
  <c r="X57"/>
  <c r="X52"/>
  <c r="X48"/>
  <c r="X62" s="1"/>
  <c r="X64" s="1"/>
  <c r="X44"/>
  <c r="X40"/>
  <c r="W61"/>
  <c r="W57"/>
  <c r="W52"/>
  <c r="W48"/>
  <c r="W62" s="1"/>
  <c r="W64" s="1"/>
  <c r="W44"/>
  <c r="W40"/>
  <c r="V61"/>
  <c r="V57"/>
  <c r="V52"/>
  <c r="V48"/>
  <c r="V62" s="1"/>
  <c r="V64" s="1"/>
  <c r="V44"/>
  <c r="V40"/>
  <c r="U61"/>
  <c r="U57"/>
  <c r="U52"/>
  <c r="U48"/>
  <c r="U44"/>
  <c r="U40"/>
  <c r="H61"/>
  <c r="I61"/>
  <c r="J61"/>
  <c r="K61"/>
  <c r="L61"/>
  <c r="L62" s="1"/>
  <c r="L64" s="1"/>
  <c r="M61"/>
  <c r="N61"/>
  <c r="N62" s="1"/>
  <c r="N64" s="1"/>
  <c r="O61"/>
  <c r="P61"/>
  <c r="Q54"/>
  <c r="Q55"/>
  <c r="Q56"/>
  <c r="P57"/>
  <c r="P40"/>
  <c r="O57"/>
  <c r="O62" s="1"/>
  <c r="O64" s="1"/>
  <c r="O40"/>
  <c r="N57"/>
  <c r="N40"/>
  <c r="M57"/>
  <c r="M40"/>
  <c r="M62"/>
  <c r="M64" s="1"/>
  <c r="L57"/>
  <c r="L40"/>
  <c r="K57"/>
  <c r="K40"/>
  <c r="J57"/>
  <c r="J62" s="1"/>
  <c r="J64" s="1"/>
  <c r="J40"/>
  <c r="I57"/>
  <c r="H57"/>
  <c r="CZ61"/>
  <c r="DA61"/>
  <c r="DB61"/>
  <c r="DC61"/>
  <c r="DD61"/>
  <c r="DE61"/>
  <c r="DF61"/>
  <c r="DG61"/>
  <c r="DH61"/>
  <c r="DH62" s="1"/>
  <c r="DI61"/>
  <c r="DJ61"/>
  <c r="DJ62" s="1"/>
  <c r="DK61"/>
  <c r="DL54"/>
  <c r="DL55"/>
  <c r="DL56"/>
  <c r="DL57"/>
  <c r="CZ52"/>
  <c r="DA52"/>
  <c r="DB52"/>
  <c r="DC52"/>
  <c r="DD52"/>
  <c r="DE52"/>
  <c r="DF52"/>
  <c r="DG52"/>
  <c r="DH52"/>
  <c r="DI52"/>
  <c r="DI62" s="1"/>
  <c r="DJ52"/>
  <c r="DK52"/>
  <c r="CZ48"/>
  <c r="DA48"/>
  <c r="DB48"/>
  <c r="DC48"/>
  <c r="DD48"/>
  <c r="DE48"/>
  <c r="DF48"/>
  <c r="DG48"/>
  <c r="DH48"/>
  <c r="DI48"/>
  <c r="DJ48"/>
  <c r="DK48"/>
  <c r="DL48"/>
  <c r="CZ44"/>
  <c r="DA44"/>
  <c r="DB44"/>
  <c r="DC44"/>
  <c r="DD44"/>
  <c r="DE44"/>
  <c r="DF44"/>
  <c r="DG44"/>
  <c r="DH44"/>
  <c r="DI44"/>
  <c r="DJ44"/>
  <c r="DK44"/>
  <c r="DK57"/>
  <c r="DK40"/>
  <c r="DJ57"/>
  <c r="DJ40"/>
  <c r="DI57"/>
  <c r="DI40"/>
  <c r="DH57"/>
  <c r="DH40"/>
  <c r="DG57"/>
  <c r="DG40"/>
  <c r="DF57"/>
  <c r="DF40"/>
  <c r="DF62"/>
  <c r="DE57"/>
  <c r="DE40"/>
  <c r="DD57"/>
  <c r="DD40"/>
  <c r="DC57"/>
  <c r="DC40"/>
  <c r="DB57"/>
  <c r="DB40"/>
  <c r="DB62"/>
  <c r="DA57"/>
  <c r="DA62" s="1"/>
  <c r="DA40"/>
  <c r="CZ57"/>
  <c r="CZ40"/>
  <c r="CM61"/>
  <c r="CN61"/>
  <c r="CY61" s="1"/>
  <c r="CO61"/>
  <c r="CO62" s="1"/>
  <c r="CP61"/>
  <c r="CQ61"/>
  <c r="CR61"/>
  <c r="CR62" s="1"/>
  <c r="CS61"/>
  <c r="CT61"/>
  <c r="CU61"/>
  <c r="CV61"/>
  <c r="CW61"/>
  <c r="CX61"/>
  <c r="CY54"/>
  <c r="CY57" s="1"/>
  <c r="CY55"/>
  <c r="CY56"/>
  <c r="CM52"/>
  <c r="CN52"/>
  <c r="CY52" s="1"/>
  <c r="CO52"/>
  <c r="CP52"/>
  <c r="CQ52"/>
  <c r="CR52"/>
  <c r="CS52"/>
  <c r="CT52"/>
  <c r="CU52"/>
  <c r="CV52"/>
  <c r="CW52"/>
  <c r="CX52"/>
  <c r="CM48"/>
  <c r="CN48"/>
  <c r="CO48"/>
  <c r="CP48"/>
  <c r="CQ48"/>
  <c r="CY48" s="1"/>
  <c r="CR48"/>
  <c r="CS48"/>
  <c r="CT48"/>
  <c r="CU48"/>
  <c r="CV48"/>
  <c r="CW48"/>
  <c r="CX48"/>
  <c r="CM44"/>
  <c r="CN44"/>
  <c r="CO44"/>
  <c r="CP44"/>
  <c r="CQ44"/>
  <c r="CR44"/>
  <c r="CS44"/>
  <c r="CT44"/>
  <c r="CU44"/>
  <c r="CV44"/>
  <c r="CW44"/>
  <c r="CX44"/>
  <c r="CX57"/>
  <c r="CX40"/>
  <c r="CX62"/>
  <c r="CW57"/>
  <c r="CW40"/>
  <c r="CV57"/>
  <c r="CV40"/>
  <c r="CU57"/>
  <c r="CU40"/>
  <c r="CU62"/>
  <c r="CT57"/>
  <c r="CT40"/>
  <c r="CS57"/>
  <c r="CS62" s="1"/>
  <c r="CS40"/>
  <c r="CR57"/>
  <c r="CR40"/>
  <c r="CQ57"/>
  <c r="CQ40"/>
  <c r="CP57"/>
  <c r="CP62" s="1"/>
  <c r="CP40"/>
  <c r="CO57"/>
  <c r="CO40"/>
  <c r="CN57"/>
  <c r="CN40"/>
  <c r="CM57"/>
  <c r="CM40"/>
  <c r="CM62" s="1"/>
  <c r="BZ61"/>
  <c r="CA61"/>
  <c r="CB61"/>
  <c r="CC61"/>
  <c r="CD61"/>
  <c r="CE61"/>
  <c r="CF61"/>
  <c r="CF62" s="1"/>
  <c r="CG61"/>
  <c r="CH61"/>
  <c r="CI61"/>
  <c r="CJ61"/>
  <c r="CK61"/>
  <c r="CL61"/>
  <c r="BZ57"/>
  <c r="CA57"/>
  <c r="CB57"/>
  <c r="CC57"/>
  <c r="CD57"/>
  <c r="CE57"/>
  <c r="CF57"/>
  <c r="CG57"/>
  <c r="CH57"/>
  <c r="CI57"/>
  <c r="CJ57"/>
  <c r="CJ62" s="1"/>
  <c r="CK57"/>
  <c r="BZ52"/>
  <c r="CA52"/>
  <c r="CB52"/>
  <c r="CC52"/>
  <c r="CD52"/>
  <c r="CE52"/>
  <c r="CE62" s="1"/>
  <c r="CF52"/>
  <c r="CG52"/>
  <c r="CH52"/>
  <c r="CI52"/>
  <c r="CJ52"/>
  <c r="CK52"/>
  <c r="CL52"/>
  <c r="BZ48"/>
  <c r="CA48"/>
  <c r="CB48"/>
  <c r="CC48"/>
  <c r="CD48"/>
  <c r="CE48"/>
  <c r="CF48"/>
  <c r="CG48"/>
  <c r="CH48"/>
  <c r="CI48"/>
  <c r="CJ48"/>
  <c r="CK48"/>
  <c r="BZ44"/>
  <c r="CA44"/>
  <c r="CB44"/>
  <c r="CB62" s="1"/>
  <c r="CC44"/>
  <c r="CD44"/>
  <c r="CE44"/>
  <c r="CF44"/>
  <c r="CG44"/>
  <c r="CH44"/>
  <c r="CI44"/>
  <c r="CJ44"/>
  <c r="CK44"/>
  <c r="CK40"/>
  <c r="CJ40"/>
  <c r="CI40"/>
  <c r="CH40"/>
  <c r="CG40"/>
  <c r="CF40"/>
  <c r="CE40"/>
  <c r="CD40"/>
  <c r="CC40"/>
  <c r="CC62"/>
  <c r="CB40"/>
  <c r="CA40"/>
  <c r="BZ40"/>
  <c r="BX61"/>
  <c r="BX57"/>
  <c r="BX44"/>
  <c r="BV62"/>
  <c r="BU62"/>
  <c r="BT62"/>
  <c r="BS62"/>
  <c r="BR62"/>
  <c r="BN13"/>
  <c r="BP24"/>
  <c r="BP240" i="49" s="1"/>
  <c r="BO24" i="6"/>
  <c r="BN14"/>
  <c r="BN15"/>
  <c r="BN20"/>
  <c r="BN22"/>
  <c r="BN23"/>
  <c r="BN24"/>
  <c r="BN26"/>
  <c r="BK48"/>
  <c r="BJ62"/>
  <c r="BI62"/>
  <c r="BH62"/>
  <c r="BG62"/>
  <c r="BF62"/>
  <c r="BB62"/>
  <c r="AZ62"/>
  <c r="AW62"/>
  <c r="AT62"/>
  <c r="AS62"/>
  <c r="AR61"/>
  <c r="AQ62"/>
  <c r="AP62"/>
  <c r="AN62"/>
  <c r="AL61"/>
  <c r="AL57"/>
  <c r="AL48"/>
  <c r="AL44"/>
  <c r="AK30"/>
  <c r="AK246" i="48" s="1"/>
  <c r="AJ62" i="6"/>
  <c r="AH62"/>
  <c r="AG61"/>
  <c r="A61"/>
  <c r="DL60"/>
  <c r="CY60"/>
  <c r="CL60"/>
  <c r="BX60"/>
  <c r="BK60"/>
  <c r="BC60"/>
  <c r="AR60"/>
  <c r="AL60"/>
  <c r="AG60"/>
  <c r="Z60"/>
  <c r="Q60"/>
  <c r="DL59"/>
  <c r="CY59"/>
  <c r="CL59"/>
  <c r="BX59"/>
  <c r="BK59"/>
  <c r="BC59"/>
  <c r="AR59"/>
  <c r="AL59"/>
  <c r="AG59"/>
  <c r="Z59"/>
  <c r="Q59"/>
  <c r="DL58"/>
  <c r="CY58"/>
  <c r="CL58"/>
  <c r="BX58"/>
  <c r="BK58"/>
  <c r="BC58"/>
  <c r="AR58"/>
  <c r="AL58"/>
  <c r="AG58"/>
  <c r="Z58"/>
  <c r="Q58"/>
  <c r="CL56"/>
  <c r="BX56"/>
  <c r="BK56"/>
  <c r="BC56"/>
  <c r="AR56"/>
  <c r="AL56"/>
  <c r="AG56"/>
  <c r="Z56"/>
  <c r="CL55"/>
  <c r="BX55"/>
  <c r="BK55"/>
  <c r="BC55"/>
  <c r="AR55"/>
  <c r="AL55"/>
  <c r="AG55"/>
  <c r="Z55"/>
  <c r="CL54"/>
  <c r="BX54"/>
  <c r="BK54"/>
  <c r="BC54"/>
  <c r="AR54"/>
  <c r="AL54"/>
  <c r="AG54"/>
  <c r="Z54"/>
  <c r="AL53"/>
  <c r="AG53"/>
  <c r="Z53"/>
  <c r="Q53"/>
  <c r="DL47"/>
  <c r="CY47"/>
  <c r="CL47"/>
  <c r="BX47"/>
  <c r="BK47"/>
  <c r="BC47"/>
  <c r="AR47"/>
  <c r="AL47"/>
  <c r="AG47"/>
  <c r="Z47"/>
  <c r="Q47"/>
  <c r="DL46"/>
  <c r="CY46"/>
  <c r="CL46"/>
  <c r="BX46"/>
  <c r="BK46"/>
  <c r="BC46"/>
  <c r="AR46"/>
  <c r="AL46"/>
  <c r="AG46"/>
  <c r="Z46"/>
  <c r="Q46"/>
  <c r="DL43"/>
  <c r="CY43"/>
  <c r="CL43"/>
  <c r="BX43"/>
  <c r="BK43"/>
  <c r="BC43"/>
  <c r="AR43"/>
  <c r="AL43"/>
  <c r="AG43"/>
  <c r="Z43"/>
  <c r="Q43"/>
  <c r="DL42"/>
  <c r="CY42"/>
  <c r="CL42"/>
  <c r="BX42"/>
  <c r="BK42"/>
  <c r="BC42"/>
  <c r="AR42"/>
  <c r="AL42"/>
  <c r="AG42"/>
  <c r="Z42"/>
  <c r="Q42"/>
  <c r="A11" i="21"/>
  <c r="B11"/>
  <c r="C11"/>
  <c r="D11"/>
  <c r="E11"/>
  <c r="F11"/>
  <c r="G11"/>
  <c r="I11"/>
  <c r="J11"/>
  <c r="K11"/>
  <c r="L11"/>
  <c r="M11"/>
  <c r="N11"/>
  <c r="O11"/>
  <c r="P11"/>
  <c r="R11"/>
  <c r="S11"/>
  <c r="U11"/>
  <c r="V11"/>
  <c r="W11"/>
  <c r="X11"/>
  <c r="Y11"/>
  <c r="AA11"/>
  <c r="AB11"/>
  <c r="AC11"/>
  <c r="AD11"/>
  <c r="AE11"/>
  <c r="AF11"/>
  <c r="AI11"/>
  <c r="AJ11"/>
  <c r="AK11"/>
  <c r="AM11"/>
  <c r="AN11"/>
  <c r="AO11"/>
  <c r="AP11"/>
  <c r="AQ11"/>
  <c r="AS11"/>
  <c r="AT11"/>
  <c r="AU11"/>
  <c r="AV11"/>
  <c r="AW11"/>
  <c r="AX11"/>
  <c r="AY11"/>
  <c r="AZ11"/>
  <c r="BA11"/>
  <c r="BB11"/>
  <c r="BD11"/>
  <c r="BE11"/>
  <c r="BF11"/>
  <c r="BG11"/>
  <c r="BH11"/>
  <c r="BI11"/>
  <c r="BJ11"/>
  <c r="BK11"/>
  <c r="BL11"/>
  <c r="BM11"/>
  <c r="BN11"/>
  <c r="BO11"/>
  <c r="BP11"/>
  <c r="BR11"/>
  <c r="BS11"/>
  <c r="BU11"/>
  <c r="BZ11"/>
  <c r="CA11"/>
  <c r="CB11"/>
  <c r="CC11"/>
  <c r="CD11"/>
  <c r="CE11"/>
  <c r="CF11"/>
  <c r="CG11"/>
  <c r="CH11"/>
  <c r="CI11"/>
  <c r="CJ11"/>
  <c r="CK11"/>
  <c r="CM11"/>
  <c r="CN11"/>
  <c r="CO11"/>
  <c r="CP11"/>
  <c r="CQ11"/>
  <c r="CR11"/>
  <c r="CS11"/>
  <c r="CT11"/>
  <c r="CU11"/>
  <c r="CV11"/>
  <c r="CW11"/>
  <c r="CX11"/>
  <c r="CZ11"/>
  <c r="DA11"/>
  <c r="DB11"/>
  <c r="DC11"/>
  <c r="DD11"/>
  <c r="DE11"/>
  <c r="DF11"/>
  <c r="DG11"/>
  <c r="DH11"/>
  <c r="DI11"/>
  <c r="DJ11"/>
  <c r="DK11"/>
  <c r="A12"/>
  <c r="B12"/>
  <c r="C12"/>
  <c r="D12"/>
  <c r="E12"/>
  <c r="F12"/>
  <c r="G12"/>
  <c r="H12"/>
  <c r="J12"/>
  <c r="K12"/>
  <c r="L12"/>
  <c r="M12"/>
  <c r="N12"/>
  <c r="O12"/>
  <c r="P12"/>
  <c r="R12"/>
  <c r="S12"/>
  <c r="U12"/>
  <c r="V12"/>
  <c r="W12"/>
  <c r="X12"/>
  <c r="Y12"/>
  <c r="AA12"/>
  <c r="AB12"/>
  <c r="AC12"/>
  <c r="AD12"/>
  <c r="AE12"/>
  <c r="AI12"/>
  <c r="AJ12"/>
  <c r="AK12"/>
  <c r="AM12"/>
  <c r="AN12"/>
  <c r="AO12"/>
  <c r="AP12"/>
  <c r="AQ12"/>
  <c r="AS12"/>
  <c r="AT12"/>
  <c r="AU12"/>
  <c r="AV12"/>
  <c r="AW12"/>
  <c r="AX12"/>
  <c r="AY12"/>
  <c r="AZ12"/>
  <c r="BA12"/>
  <c r="BB12"/>
  <c r="BE12"/>
  <c r="BF12"/>
  <c r="BG12"/>
  <c r="BH12"/>
  <c r="BI12"/>
  <c r="BJ12"/>
  <c r="BL12"/>
  <c r="BM12"/>
  <c r="BN12"/>
  <c r="BO12"/>
  <c r="BP12"/>
  <c r="BR12"/>
  <c r="BS12"/>
  <c r="BV12"/>
  <c r="BW12"/>
  <c r="BZ12"/>
  <c r="CA12"/>
  <c r="CB12"/>
  <c r="CC12"/>
  <c r="CD12"/>
  <c r="CE12"/>
  <c r="CF12"/>
  <c r="CG12"/>
  <c r="CH12"/>
  <c r="CI12"/>
  <c r="CJ12"/>
  <c r="CK12"/>
  <c r="CL12"/>
  <c r="CM12"/>
  <c r="CN12"/>
  <c r="CO12"/>
  <c r="CP12"/>
  <c r="CQ12"/>
  <c r="CR12"/>
  <c r="CS12"/>
  <c r="CT12"/>
  <c r="CU12"/>
  <c r="CV12"/>
  <c r="CW12"/>
  <c r="CX12"/>
  <c r="CZ12"/>
  <c r="DA12"/>
  <c r="DB12"/>
  <c r="DC12"/>
  <c r="DD12"/>
  <c r="DE12"/>
  <c r="DF12"/>
  <c r="DG12"/>
  <c r="DH12"/>
  <c r="DI12"/>
  <c r="DJ12"/>
  <c r="DK12"/>
  <c r="A13"/>
  <c r="B13"/>
  <c r="C13"/>
  <c r="D13"/>
  <c r="E13"/>
  <c r="F13"/>
  <c r="G13"/>
  <c r="I13"/>
  <c r="J13"/>
  <c r="K13"/>
  <c r="L13"/>
  <c r="M13"/>
  <c r="N13"/>
  <c r="O13"/>
  <c r="P13"/>
  <c r="R13"/>
  <c r="S13"/>
  <c r="U13"/>
  <c r="V13"/>
  <c r="W13"/>
  <c r="X13"/>
  <c r="Y13"/>
  <c r="AB13"/>
  <c r="AD13"/>
  <c r="AE13"/>
  <c r="AF13"/>
  <c r="AI13"/>
  <c r="AJ13"/>
  <c r="AK13"/>
  <c r="AL13"/>
  <c r="AM13"/>
  <c r="AN13"/>
  <c r="AO13"/>
  <c r="AP13"/>
  <c r="AQ13"/>
  <c r="AS13"/>
  <c r="AT13"/>
  <c r="AU13"/>
  <c r="AV13"/>
  <c r="AW13"/>
  <c r="AX13"/>
  <c r="AY13"/>
  <c r="AZ13"/>
  <c r="BA13"/>
  <c r="BB13"/>
  <c r="BD13"/>
  <c r="BE13"/>
  <c r="BF13"/>
  <c r="BG13"/>
  <c r="BH13"/>
  <c r="BI13"/>
  <c r="BJ13"/>
  <c r="BL13"/>
  <c r="BM13"/>
  <c r="BN13"/>
  <c r="BO13"/>
  <c r="BP13"/>
  <c r="BR13"/>
  <c r="BS13"/>
  <c r="BU13"/>
  <c r="BZ13"/>
  <c r="CA13"/>
  <c r="CB13"/>
  <c r="CC13"/>
  <c r="CD13"/>
  <c r="CE13"/>
  <c r="CF13"/>
  <c r="CG13"/>
  <c r="CH13"/>
  <c r="CI13"/>
  <c r="CJ13"/>
  <c r="CK13"/>
  <c r="CM13"/>
  <c r="CN13"/>
  <c r="CO13"/>
  <c r="CP13"/>
  <c r="CQ13"/>
  <c r="CR13"/>
  <c r="CS13"/>
  <c r="CT13"/>
  <c r="CU13"/>
  <c r="CV13"/>
  <c r="CW13"/>
  <c r="CX13"/>
  <c r="CZ13"/>
  <c r="DA13"/>
  <c r="DB13"/>
  <c r="DC13"/>
  <c r="DD13"/>
  <c r="DE13"/>
  <c r="DF13"/>
  <c r="DG13"/>
  <c r="DH13"/>
  <c r="DI13"/>
  <c r="DJ13"/>
  <c r="DK13"/>
  <c r="A14"/>
  <c r="B14"/>
  <c r="C14"/>
  <c r="D14"/>
  <c r="E14"/>
  <c r="F14"/>
  <c r="G14"/>
  <c r="H14"/>
  <c r="I14"/>
  <c r="J14"/>
  <c r="K14"/>
  <c r="L14"/>
  <c r="M14"/>
  <c r="N14"/>
  <c r="O14"/>
  <c r="P14"/>
  <c r="R14"/>
  <c r="S14"/>
  <c r="U14"/>
  <c r="V14"/>
  <c r="W14"/>
  <c r="X14"/>
  <c r="Y14"/>
  <c r="AA14"/>
  <c r="AB14"/>
  <c r="AC14"/>
  <c r="AD14"/>
  <c r="AE14"/>
  <c r="AF14"/>
  <c r="AI14"/>
  <c r="AJ14"/>
  <c r="AK14"/>
  <c r="AM14"/>
  <c r="AN14"/>
  <c r="AO14"/>
  <c r="AP14"/>
  <c r="AQ14"/>
  <c r="AR14"/>
  <c r="AS14"/>
  <c r="AT14"/>
  <c r="AU14"/>
  <c r="AV14"/>
  <c r="AW14"/>
  <c r="AX14"/>
  <c r="AY14"/>
  <c r="AZ14"/>
  <c r="BA14"/>
  <c r="BB14"/>
  <c r="BC14"/>
  <c r="BD14"/>
  <c r="BE14"/>
  <c r="BF14"/>
  <c r="BG14"/>
  <c r="BH14"/>
  <c r="BI14"/>
  <c r="BJ14"/>
  <c r="BL14"/>
  <c r="BM14"/>
  <c r="BN14"/>
  <c r="BO14"/>
  <c r="BP14"/>
  <c r="BR14"/>
  <c r="BS14"/>
  <c r="BW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A15"/>
  <c r="B15"/>
  <c r="C15"/>
  <c r="D15"/>
  <c r="E15"/>
  <c r="F15"/>
  <c r="G15"/>
  <c r="I15"/>
  <c r="J15"/>
  <c r="K15"/>
  <c r="L15"/>
  <c r="M15"/>
  <c r="N15"/>
  <c r="O15"/>
  <c r="P15"/>
  <c r="R15"/>
  <c r="S15"/>
  <c r="U15"/>
  <c r="V15"/>
  <c r="W15"/>
  <c r="X15"/>
  <c r="Y15"/>
  <c r="AA15"/>
  <c r="AB15"/>
  <c r="AD15"/>
  <c r="AE15"/>
  <c r="AF15"/>
  <c r="AI15"/>
  <c r="AJ15"/>
  <c r="AK15"/>
  <c r="AM15"/>
  <c r="AN15"/>
  <c r="AO15"/>
  <c r="AP15"/>
  <c r="AQ15"/>
  <c r="AR15"/>
  <c r="AS15"/>
  <c r="AT15"/>
  <c r="AU15"/>
  <c r="AV15"/>
  <c r="AW15"/>
  <c r="AX15"/>
  <c r="AY15"/>
  <c r="AZ15"/>
  <c r="BA15"/>
  <c r="BB15"/>
  <c r="BC15"/>
  <c r="BD15"/>
  <c r="BE15"/>
  <c r="BF15"/>
  <c r="BG15"/>
  <c r="BH15"/>
  <c r="BI15"/>
  <c r="BJ15"/>
  <c r="BK15"/>
  <c r="BL15"/>
  <c r="BM15"/>
  <c r="BN15"/>
  <c r="BO15"/>
  <c r="BP15"/>
  <c r="BR15"/>
  <c r="BS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A16"/>
  <c r="B16"/>
  <c r="C16"/>
  <c r="D16"/>
  <c r="E16"/>
  <c r="F16"/>
  <c r="G16"/>
  <c r="H16"/>
  <c r="I16"/>
  <c r="J16"/>
  <c r="K16"/>
  <c r="L16"/>
  <c r="M16"/>
  <c r="N16"/>
  <c r="O16"/>
  <c r="P16"/>
  <c r="R16"/>
  <c r="S16"/>
  <c r="U16"/>
  <c r="V16"/>
  <c r="W16"/>
  <c r="X16"/>
  <c r="Y16"/>
  <c r="AA16"/>
  <c r="AB16"/>
  <c r="AC16"/>
  <c r="AD16"/>
  <c r="AE16"/>
  <c r="AF16"/>
  <c r="AH16"/>
  <c r="AI16"/>
  <c r="AJ16"/>
  <c r="AK16"/>
  <c r="AM16"/>
  <c r="AN16"/>
  <c r="AO16"/>
  <c r="AP16"/>
  <c r="AQ16"/>
  <c r="AR16"/>
  <c r="AS16"/>
  <c r="AT16"/>
  <c r="AU16"/>
  <c r="AV16"/>
  <c r="AW16"/>
  <c r="AX16"/>
  <c r="AY16"/>
  <c r="AZ16"/>
  <c r="BA16"/>
  <c r="BB16"/>
  <c r="BC16"/>
  <c r="BD16"/>
  <c r="BE16"/>
  <c r="BF16"/>
  <c r="BG16"/>
  <c r="BH16"/>
  <c r="BI16"/>
  <c r="BJ16"/>
  <c r="BL16"/>
  <c r="BM16"/>
  <c r="BN16"/>
  <c r="BO16"/>
  <c r="BP16"/>
  <c r="BQ16"/>
  <c r="BR16"/>
  <c r="BS16"/>
  <c r="BV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A17"/>
  <c r="B17"/>
  <c r="C17"/>
  <c r="D17"/>
  <c r="E17"/>
  <c r="F17"/>
  <c r="G17"/>
  <c r="I17"/>
  <c r="J17"/>
  <c r="K17"/>
  <c r="L17"/>
  <c r="M17"/>
  <c r="N17"/>
  <c r="O17"/>
  <c r="P17"/>
  <c r="R17"/>
  <c r="S17"/>
  <c r="U17"/>
  <c r="V17"/>
  <c r="W17"/>
  <c r="X17"/>
  <c r="Y17"/>
  <c r="AA17"/>
  <c r="AB17"/>
  <c r="AD17"/>
  <c r="AE17"/>
  <c r="AF17"/>
  <c r="AI17"/>
  <c r="AJ17"/>
  <c r="AK17"/>
  <c r="AL17"/>
  <c r="AM17"/>
  <c r="AN17"/>
  <c r="AO17"/>
  <c r="AP17"/>
  <c r="AQ17"/>
  <c r="AS17"/>
  <c r="AT17"/>
  <c r="AU17"/>
  <c r="AV17"/>
  <c r="AW17"/>
  <c r="AX17"/>
  <c r="AY17"/>
  <c r="AZ17"/>
  <c r="BA17"/>
  <c r="BB17"/>
  <c r="BD17"/>
  <c r="BE17"/>
  <c r="BF17"/>
  <c r="BG17"/>
  <c r="BH17"/>
  <c r="BI17"/>
  <c r="BJ17"/>
  <c r="BK17"/>
  <c r="BL17"/>
  <c r="BM17"/>
  <c r="BN17"/>
  <c r="BO17"/>
  <c r="BP17"/>
  <c r="BR17"/>
  <c r="BS17"/>
  <c r="BZ17"/>
  <c r="CA17"/>
  <c r="CB17"/>
  <c r="CC17"/>
  <c r="CD17"/>
  <c r="CE17"/>
  <c r="CF17"/>
  <c r="CG17"/>
  <c r="CH17"/>
  <c r="CI17"/>
  <c r="CJ17"/>
  <c r="CK17"/>
  <c r="CL17"/>
  <c r="CM17"/>
  <c r="CN17"/>
  <c r="CO17"/>
  <c r="CP17"/>
  <c r="CQ17"/>
  <c r="CR17"/>
  <c r="CS17"/>
  <c r="CT17"/>
  <c r="CU17"/>
  <c r="CV17"/>
  <c r="CW17"/>
  <c r="CX17"/>
  <c r="CZ17"/>
  <c r="DA17"/>
  <c r="DB17"/>
  <c r="DC17"/>
  <c r="DD17"/>
  <c r="DE17"/>
  <c r="DF17"/>
  <c r="DG17"/>
  <c r="DH17"/>
  <c r="DI17"/>
  <c r="DJ17"/>
  <c r="DK17"/>
  <c r="A18"/>
  <c r="B18"/>
  <c r="C18"/>
  <c r="D18"/>
  <c r="E18"/>
  <c r="F18"/>
  <c r="G18"/>
  <c r="I18"/>
  <c r="J18"/>
  <c r="K18"/>
  <c r="L18"/>
  <c r="M18"/>
  <c r="N18"/>
  <c r="O18"/>
  <c r="P18"/>
  <c r="R18"/>
  <c r="S18"/>
  <c r="U18"/>
  <c r="V18"/>
  <c r="W18"/>
  <c r="X18"/>
  <c r="Y18"/>
  <c r="AA18"/>
  <c r="AB18"/>
  <c r="AC18"/>
  <c r="AD18"/>
  <c r="AE18"/>
  <c r="AF18"/>
  <c r="AI18"/>
  <c r="AJ18"/>
  <c r="AK18"/>
  <c r="AM18"/>
  <c r="AN18"/>
  <c r="AO18"/>
  <c r="AP18"/>
  <c r="AQ18"/>
  <c r="AS18"/>
  <c r="AT18"/>
  <c r="AU18"/>
  <c r="AV18"/>
  <c r="AW18"/>
  <c r="AX18"/>
  <c r="AY18"/>
  <c r="AZ18"/>
  <c r="BA18"/>
  <c r="BB18"/>
  <c r="BD18"/>
  <c r="BE18"/>
  <c r="BF18"/>
  <c r="BG18"/>
  <c r="BH18"/>
  <c r="BI18"/>
  <c r="BJ18"/>
  <c r="BL18"/>
  <c r="BM18"/>
  <c r="BN18"/>
  <c r="BO18"/>
  <c r="BP18"/>
  <c r="BR18"/>
  <c r="BS18"/>
  <c r="BV18"/>
  <c r="BW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A19"/>
  <c r="B19"/>
  <c r="C19"/>
  <c r="D19"/>
  <c r="E19"/>
  <c r="F19"/>
  <c r="G19"/>
  <c r="H19"/>
  <c r="I19"/>
  <c r="J19"/>
  <c r="K19"/>
  <c r="L19"/>
  <c r="M19"/>
  <c r="N19"/>
  <c r="O19"/>
  <c r="P19"/>
  <c r="R19"/>
  <c r="S19"/>
  <c r="U19"/>
  <c r="V19"/>
  <c r="W19"/>
  <c r="X19"/>
  <c r="Y19"/>
  <c r="AA19"/>
  <c r="AB19"/>
  <c r="AC19"/>
  <c r="AD19"/>
  <c r="AE19"/>
  <c r="AF19"/>
  <c r="AI19"/>
  <c r="AJ19"/>
  <c r="AK19"/>
  <c r="AM19"/>
  <c r="AN19"/>
  <c r="AO19"/>
  <c r="AP19"/>
  <c r="AQ19"/>
  <c r="AS19"/>
  <c r="AT19"/>
  <c r="AU19"/>
  <c r="AV19"/>
  <c r="AW19"/>
  <c r="AX19"/>
  <c r="AY19"/>
  <c r="AZ19"/>
  <c r="BA19"/>
  <c r="BB19"/>
  <c r="BD19"/>
  <c r="BE19"/>
  <c r="BF19"/>
  <c r="BG19"/>
  <c r="BH19"/>
  <c r="BI19"/>
  <c r="BJ19"/>
  <c r="BL19"/>
  <c r="BM19"/>
  <c r="BN19"/>
  <c r="BO19"/>
  <c r="BP19"/>
  <c r="BR19"/>
  <c r="BS19"/>
  <c r="BU19"/>
  <c r="BV19"/>
  <c r="BZ19"/>
  <c r="CA19"/>
  <c r="CB19"/>
  <c r="CC19"/>
  <c r="CD19"/>
  <c r="CE19"/>
  <c r="CF19"/>
  <c r="CG19"/>
  <c r="CH19"/>
  <c r="CI19"/>
  <c r="CJ19"/>
  <c r="CK19"/>
  <c r="CM19"/>
  <c r="CN19"/>
  <c r="CO19"/>
  <c r="CP19"/>
  <c r="CQ19"/>
  <c r="CR19"/>
  <c r="CS19"/>
  <c r="CT19"/>
  <c r="CU19"/>
  <c r="CV19"/>
  <c r="CW19"/>
  <c r="CX19"/>
  <c r="CY19"/>
  <c r="CZ19"/>
  <c r="DA19"/>
  <c r="DB19"/>
  <c r="DC19"/>
  <c r="DD19"/>
  <c r="DE19"/>
  <c r="DF19"/>
  <c r="DG19"/>
  <c r="DH19"/>
  <c r="DI19"/>
  <c r="DJ19"/>
  <c r="DK19"/>
  <c r="A20"/>
  <c r="B20"/>
  <c r="C20"/>
  <c r="D20"/>
  <c r="E20"/>
  <c r="F20"/>
  <c r="G20"/>
  <c r="I20"/>
  <c r="J20"/>
  <c r="K20"/>
  <c r="L20"/>
  <c r="M20"/>
  <c r="N20"/>
  <c r="O20"/>
  <c r="P20"/>
  <c r="R20"/>
  <c r="S20"/>
  <c r="U20"/>
  <c r="V20"/>
  <c r="W20"/>
  <c r="X20"/>
  <c r="Y20"/>
  <c r="AA20"/>
  <c r="AB20"/>
  <c r="AC20"/>
  <c r="AD20"/>
  <c r="AE20"/>
  <c r="AF20"/>
  <c r="AI20"/>
  <c r="AJ20"/>
  <c r="AK20"/>
  <c r="AM20"/>
  <c r="AN20"/>
  <c r="AO20"/>
  <c r="AP20"/>
  <c r="AQ20"/>
  <c r="AS20"/>
  <c r="AT20"/>
  <c r="AU20"/>
  <c r="AV20"/>
  <c r="AW20"/>
  <c r="AX20"/>
  <c r="AY20"/>
  <c r="AZ20"/>
  <c r="BA20"/>
  <c r="BB20"/>
  <c r="BD20"/>
  <c r="BE20"/>
  <c r="BF20"/>
  <c r="BG20"/>
  <c r="BH20"/>
  <c r="BI20"/>
  <c r="BJ20"/>
  <c r="BL20"/>
  <c r="BM20"/>
  <c r="BN20"/>
  <c r="BO20"/>
  <c r="BP20"/>
  <c r="BR20"/>
  <c r="BS20"/>
  <c r="BV20"/>
  <c r="BZ20"/>
  <c r="CA20"/>
  <c r="CB20"/>
  <c r="CC20"/>
  <c r="CD20"/>
  <c r="CE20"/>
  <c r="CF20"/>
  <c r="CG20"/>
  <c r="CH20"/>
  <c r="CI20"/>
  <c r="CJ20"/>
  <c r="CK20"/>
  <c r="CM20"/>
  <c r="CN20"/>
  <c r="CO20"/>
  <c r="CP20"/>
  <c r="CQ20"/>
  <c r="CR20"/>
  <c r="CS20"/>
  <c r="CT20"/>
  <c r="CU20"/>
  <c r="CV20"/>
  <c r="CW20"/>
  <c r="CX20"/>
  <c r="CZ20"/>
  <c r="DA20"/>
  <c r="DB20"/>
  <c r="DC20"/>
  <c r="DD20"/>
  <c r="DE20"/>
  <c r="DF20"/>
  <c r="DG20"/>
  <c r="DH20"/>
  <c r="DI20"/>
  <c r="DJ20"/>
  <c r="DK20"/>
  <c r="A21"/>
  <c r="B21"/>
  <c r="C21"/>
  <c r="D21"/>
  <c r="E21"/>
  <c r="F21"/>
  <c r="G21"/>
  <c r="I21"/>
  <c r="J21"/>
  <c r="K21"/>
  <c r="L21"/>
  <c r="M21"/>
  <c r="N21"/>
  <c r="O21"/>
  <c r="P21"/>
  <c r="R21"/>
  <c r="S21"/>
  <c r="U21"/>
  <c r="V21"/>
  <c r="W21"/>
  <c r="X21"/>
  <c r="Y21"/>
  <c r="AB21"/>
  <c r="AC21"/>
  <c r="AD21"/>
  <c r="AE21"/>
  <c r="AF21"/>
  <c r="AI21"/>
  <c r="AJ21"/>
  <c r="AK21"/>
  <c r="AM21"/>
  <c r="AN21"/>
  <c r="AO21"/>
  <c r="AP21"/>
  <c r="AQ21"/>
  <c r="AS21"/>
  <c r="AT21"/>
  <c r="AU21"/>
  <c r="AV21"/>
  <c r="AW21"/>
  <c r="AX21"/>
  <c r="AY21"/>
  <c r="AZ21"/>
  <c r="BA21"/>
  <c r="BB21"/>
  <c r="BC21"/>
  <c r="BD21"/>
  <c r="BE21"/>
  <c r="BF21"/>
  <c r="BG21"/>
  <c r="BH21"/>
  <c r="BI21"/>
  <c r="BJ21"/>
  <c r="BL21"/>
  <c r="BM21"/>
  <c r="BN21"/>
  <c r="BO21"/>
  <c r="BP21"/>
  <c r="BR21"/>
  <c r="BS21"/>
  <c r="BU21"/>
  <c r="BV21"/>
  <c r="BW21"/>
  <c r="BZ21"/>
  <c r="CA21"/>
  <c r="CB21"/>
  <c r="CC21"/>
  <c r="CD21"/>
  <c r="CE21"/>
  <c r="CF21"/>
  <c r="CG21"/>
  <c r="CH21"/>
  <c r="CI21"/>
  <c r="CJ21"/>
  <c r="CK21"/>
  <c r="CM21"/>
  <c r="CN21"/>
  <c r="CO21"/>
  <c r="CP21"/>
  <c r="CQ21"/>
  <c r="CR21"/>
  <c r="CS21"/>
  <c r="CT21"/>
  <c r="CU21"/>
  <c r="CV21"/>
  <c r="CW21"/>
  <c r="CX21"/>
  <c r="CZ21"/>
  <c r="DA21"/>
  <c r="DB21"/>
  <c r="DC21"/>
  <c r="DD21"/>
  <c r="DE21"/>
  <c r="DF21"/>
  <c r="DG21"/>
  <c r="DH21"/>
  <c r="DI21"/>
  <c r="DJ21"/>
  <c r="DK21"/>
  <c r="A22"/>
  <c r="B22"/>
  <c r="C22"/>
  <c r="D22"/>
  <c r="E22"/>
  <c r="F22"/>
  <c r="G22"/>
  <c r="I22"/>
  <c r="J22"/>
  <c r="L22"/>
  <c r="M22"/>
  <c r="N22"/>
  <c r="O22"/>
  <c r="P22"/>
  <c r="R22"/>
  <c r="S22"/>
  <c r="U22"/>
  <c r="V22"/>
  <c r="W22"/>
  <c r="X22"/>
  <c r="Y22"/>
  <c r="AA22"/>
  <c r="AB22"/>
  <c r="AD22"/>
  <c r="AE22"/>
  <c r="AF22"/>
  <c r="AH22"/>
  <c r="AI22"/>
  <c r="AJ22"/>
  <c r="AK22"/>
  <c r="AM22"/>
  <c r="AN22"/>
  <c r="AO22"/>
  <c r="AP22"/>
  <c r="AQ22"/>
  <c r="AS22"/>
  <c r="AT22"/>
  <c r="AU22"/>
  <c r="AV22"/>
  <c r="AW22"/>
  <c r="AX22"/>
  <c r="AY22"/>
  <c r="AZ22"/>
  <c r="BA22"/>
  <c r="BB22"/>
  <c r="BE22"/>
  <c r="BF22"/>
  <c r="BG22"/>
  <c r="BH22"/>
  <c r="BI22"/>
  <c r="BJ22"/>
  <c r="BL22"/>
  <c r="BM22"/>
  <c r="BN22"/>
  <c r="BO22"/>
  <c r="BP22"/>
  <c r="BR22"/>
  <c r="BS22"/>
  <c r="CA22"/>
  <c r="CB22"/>
  <c r="CC22"/>
  <c r="CD22"/>
  <c r="CE22"/>
  <c r="CF22"/>
  <c r="CG22"/>
  <c r="CH22"/>
  <c r="CI22"/>
  <c r="CJ22"/>
  <c r="CK22"/>
  <c r="CM22"/>
  <c r="CN22"/>
  <c r="CO22"/>
  <c r="CP22"/>
  <c r="CQ22"/>
  <c r="CR22"/>
  <c r="CS22"/>
  <c r="CT22"/>
  <c r="CU22"/>
  <c r="CV22"/>
  <c r="CW22"/>
  <c r="CX22"/>
  <c r="CZ22"/>
  <c r="DA22"/>
  <c r="DB22"/>
  <c r="DC22"/>
  <c r="DD22"/>
  <c r="DE22"/>
  <c r="DF22"/>
  <c r="DG22"/>
  <c r="DH22"/>
  <c r="DI22"/>
  <c r="DJ22"/>
  <c r="DK22"/>
  <c r="A23"/>
  <c r="B23"/>
  <c r="C23"/>
  <c r="D23"/>
  <c r="E23"/>
  <c r="F23"/>
  <c r="G23"/>
  <c r="H23"/>
  <c r="I23"/>
  <c r="J23"/>
  <c r="K23"/>
  <c r="L23"/>
  <c r="M23"/>
  <c r="N23"/>
  <c r="O23"/>
  <c r="P23"/>
  <c r="Q23"/>
  <c r="R23"/>
  <c r="S23"/>
  <c r="U23"/>
  <c r="V23"/>
  <c r="W23"/>
  <c r="X23"/>
  <c r="Y23"/>
  <c r="AA23"/>
  <c r="AB23"/>
  <c r="AC23"/>
  <c r="AD23"/>
  <c r="AE23"/>
  <c r="AF23"/>
  <c r="AG23"/>
  <c r="AH23"/>
  <c r="AI23"/>
  <c r="AJ23"/>
  <c r="AK23"/>
  <c r="AM23"/>
  <c r="AN23"/>
  <c r="AO23"/>
  <c r="AP23"/>
  <c r="AQ23"/>
  <c r="AS23"/>
  <c r="AT23"/>
  <c r="AU23"/>
  <c r="AV23"/>
  <c r="AW23"/>
  <c r="AX23"/>
  <c r="AY23"/>
  <c r="AZ23"/>
  <c r="BA23"/>
  <c r="BB23"/>
  <c r="BD23"/>
  <c r="BE23"/>
  <c r="BF23"/>
  <c r="BG23"/>
  <c r="BH23"/>
  <c r="BI23"/>
  <c r="BJ23"/>
  <c r="BL23"/>
  <c r="BM23"/>
  <c r="BN23"/>
  <c r="BO23"/>
  <c r="BP23"/>
  <c r="BR23"/>
  <c r="BS23"/>
  <c r="BV23"/>
  <c r="BZ23"/>
  <c r="CA23"/>
  <c r="CB23"/>
  <c r="CC23"/>
  <c r="CD23"/>
  <c r="CE23"/>
  <c r="CF23"/>
  <c r="CH23"/>
  <c r="CI23"/>
  <c r="CK23"/>
  <c r="CL23"/>
  <c r="CM23"/>
  <c r="CN23"/>
  <c r="CO23"/>
  <c r="CP23"/>
  <c r="CQ23"/>
  <c r="CR23"/>
  <c r="CS23"/>
  <c r="CT23"/>
  <c r="CU23"/>
  <c r="CV23"/>
  <c r="CW23"/>
  <c r="CX23"/>
  <c r="CZ23"/>
  <c r="DA23"/>
  <c r="DB23"/>
  <c r="DC23"/>
  <c r="DD23"/>
  <c r="DE23"/>
  <c r="DF23"/>
  <c r="DG23"/>
  <c r="DH23"/>
  <c r="DI23"/>
  <c r="DJ23"/>
  <c r="DK23"/>
  <c r="A24"/>
  <c r="B24"/>
  <c r="C24"/>
  <c r="D24"/>
  <c r="E24"/>
  <c r="F24"/>
  <c r="G24"/>
  <c r="H24"/>
  <c r="I24"/>
  <c r="J24"/>
  <c r="K24"/>
  <c r="L24"/>
  <c r="M24"/>
  <c r="N24"/>
  <c r="O24"/>
  <c r="P24"/>
  <c r="R24"/>
  <c r="S24"/>
  <c r="U24"/>
  <c r="V24"/>
  <c r="W24"/>
  <c r="X24"/>
  <c r="Y24"/>
  <c r="AA24"/>
  <c r="AB24"/>
  <c r="AC24"/>
  <c r="AD24"/>
  <c r="AE24"/>
  <c r="AF24"/>
  <c r="AH24"/>
  <c r="AI24"/>
  <c r="AJ24"/>
  <c r="AK24"/>
  <c r="AM24"/>
  <c r="AN24"/>
  <c r="AO24"/>
  <c r="AP24"/>
  <c r="AQ24"/>
  <c r="AS24"/>
  <c r="AT24"/>
  <c r="AU24"/>
  <c r="AV24"/>
  <c r="AW24"/>
  <c r="AX24"/>
  <c r="AY24"/>
  <c r="AZ24"/>
  <c r="BA24"/>
  <c r="BB24"/>
  <c r="BD24"/>
  <c r="BE24"/>
  <c r="BF24"/>
  <c r="BG24"/>
  <c r="BH24"/>
  <c r="BI24"/>
  <c r="BJ24"/>
  <c r="BL24"/>
  <c r="BM24"/>
  <c r="BN24"/>
  <c r="BO24"/>
  <c r="BP24"/>
  <c r="BR24"/>
  <c r="BS24"/>
  <c r="BT24"/>
  <c r="BU24"/>
  <c r="BV24"/>
  <c r="BW24"/>
  <c r="BY24"/>
  <c r="BZ24"/>
  <c r="CA24"/>
  <c r="CB24"/>
  <c r="CC24"/>
  <c r="CD24"/>
  <c r="CE24"/>
  <c r="CF24"/>
  <c r="CG24"/>
  <c r="CH24"/>
  <c r="CI24"/>
  <c r="CJ24"/>
  <c r="CK24"/>
  <c r="CM24"/>
  <c r="CN24"/>
  <c r="CO24"/>
  <c r="CP24"/>
  <c r="CQ24"/>
  <c r="CR24"/>
  <c r="CS24"/>
  <c r="CT24"/>
  <c r="CU24"/>
  <c r="CV24"/>
  <c r="CW24"/>
  <c r="CX24"/>
  <c r="CZ24"/>
  <c r="DA24"/>
  <c r="DB24"/>
  <c r="DC24"/>
  <c r="DD24"/>
  <c r="DE24"/>
  <c r="DF24"/>
  <c r="DG24"/>
  <c r="DH24"/>
  <c r="DI24"/>
  <c r="DJ24"/>
  <c r="DK24"/>
  <c r="E50" i="5"/>
  <c r="Q3"/>
  <c r="Q4"/>
  <c r="Q5"/>
  <c r="Q7"/>
  <c r="Q10" s="1"/>
  <c r="F39" s="1"/>
  <c r="Q8"/>
  <c r="Q9"/>
  <c r="Q11"/>
  <c r="Q12"/>
  <c r="Q13"/>
  <c r="H14"/>
  <c r="Q15"/>
  <c r="Q16"/>
  <c r="Q17"/>
  <c r="Q18"/>
  <c r="Q20"/>
  <c r="Q21"/>
  <c r="Q22"/>
  <c r="G43"/>
  <c r="H43"/>
  <c r="H45" s="1"/>
  <c r="I43"/>
  <c r="J43"/>
  <c r="K43"/>
  <c r="K45" s="1"/>
  <c r="L44"/>
  <c r="J45"/>
  <c r="I45"/>
  <c r="G45"/>
  <c r="L42"/>
  <c r="L39"/>
  <c r="AH31"/>
  <c r="AI31"/>
  <c r="AJ31"/>
  <c r="AK31"/>
  <c r="AM31"/>
  <c r="AN31"/>
  <c r="AO31"/>
  <c r="AO32" s="1"/>
  <c r="AP31"/>
  <c r="AQ31"/>
  <c r="AS31"/>
  <c r="AT31"/>
  <c r="AU31"/>
  <c r="AV31"/>
  <c r="AW31"/>
  <c r="AX31"/>
  <c r="AY31"/>
  <c r="AZ31"/>
  <c r="BA31"/>
  <c r="BB31"/>
  <c r="BD31"/>
  <c r="BE31"/>
  <c r="BF31"/>
  <c r="BG31"/>
  <c r="BG32" s="1"/>
  <c r="BH31"/>
  <c r="BI31"/>
  <c r="BJ31"/>
  <c r="BL31"/>
  <c r="BM31"/>
  <c r="BN31"/>
  <c r="BO31"/>
  <c r="BP31"/>
  <c r="BR31"/>
  <c r="BX31" s="1"/>
  <c r="BS31"/>
  <c r="BT31"/>
  <c r="BU31"/>
  <c r="BV31"/>
  <c r="BW31"/>
  <c r="AH27"/>
  <c r="AI27"/>
  <c r="AI32" s="1"/>
  <c r="AJ27"/>
  <c r="AK27"/>
  <c r="AM27"/>
  <c r="AN27"/>
  <c r="AO27"/>
  <c r="AP27"/>
  <c r="AQ27"/>
  <c r="AS27"/>
  <c r="AT27"/>
  <c r="AU27"/>
  <c r="AV27"/>
  <c r="AV32" s="1"/>
  <c r="AW27"/>
  <c r="AX27"/>
  <c r="AY27"/>
  <c r="AZ27"/>
  <c r="BA27"/>
  <c r="BA32" s="1"/>
  <c r="BB27"/>
  <c r="BD27"/>
  <c r="BE27"/>
  <c r="BF27"/>
  <c r="BG27"/>
  <c r="BH27"/>
  <c r="BI27"/>
  <c r="BJ27"/>
  <c r="BJ32" s="1"/>
  <c r="BL27"/>
  <c r="BM27"/>
  <c r="BN27"/>
  <c r="BO27"/>
  <c r="BP27"/>
  <c r="BR27"/>
  <c r="BS27"/>
  <c r="BT27"/>
  <c r="BU27"/>
  <c r="BV27"/>
  <c r="BW27"/>
  <c r="AH23"/>
  <c r="AI23"/>
  <c r="AJ23"/>
  <c r="AK23"/>
  <c r="AM23"/>
  <c r="AN23"/>
  <c r="AO23"/>
  <c r="AP23"/>
  <c r="AQ23"/>
  <c r="AS23"/>
  <c r="AT23"/>
  <c r="AU23"/>
  <c r="AV23"/>
  <c r="AW23"/>
  <c r="AX23"/>
  <c r="AY23"/>
  <c r="AZ23"/>
  <c r="BA23"/>
  <c r="BB23"/>
  <c r="BD23"/>
  <c r="BE23"/>
  <c r="BF23"/>
  <c r="BF32" s="1"/>
  <c r="BG23"/>
  <c r="BH23"/>
  <c r="BI23"/>
  <c r="BJ23"/>
  <c r="BL23"/>
  <c r="BM23"/>
  <c r="BQ23" s="1"/>
  <c r="BN23"/>
  <c r="BO23"/>
  <c r="BP23"/>
  <c r="BR23"/>
  <c r="BS23"/>
  <c r="BT23"/>
  <c r="BU23"/>
  <c r="BV23"/>
  <c r="BW23"/>
  <c r="AH19"/>
  <c r="AI19"/>
  <c r="AJ19"/>
  <c r="AK19"/>
  <c r="AM19"/>
  <c r="AN19"/>
  <c r="AO19"/>
  <c r="AP19"/>
  <c r="AQ19"/>
  <c r="AS19"/>
  <c r="AT19"/>
  <c r="AU19"/>
  <c r="AV19"/>
  <c r="AW19"/>
  <c r="AX19"/>
  <c r="AY19"/>
  <c r="AZ19"/>
  <c r="BA19"/>
  <c r="BB13"/>
  <c r="BC13" s="1"/>
  <c r="BD19"/>
  <c r="BE19"/>
  <c r="BF19"/>
  <c r="BG19"/>
  <c r="BH19"/>
  <c r="BI19"/>
  <c r="BJ19"/>
  <c r="BL19"/>
  <c r="BM19"/>
  <c r="BN19"/>
  <c r="BO19"/>
  <c r="BP19"/>
  <c r="BR19"/>
  <c r="BS19"/>
  <c r="BT19"/>
  <c r="BU19"/>
  <c r="BV19"/>
  <c r="BW19"/>
  <c r="AH10"/>
  <c r="AI10"/>
  <c r="AJ10"/>
  <c r="AK10"/>
  <c r="AM10"/>
  <c r="AN10"/>
  <c r="AO10"/>
  <c r="AP10"/>
  <c r="AQ10"/>
  <c r="AR10" s="1"/>
  <c r="AS10"/>
  <c r="AT10"/>
  <c r="AU10"/>
  <c r="AV10"/>
  <c r="AW10"/>
  <c r="AX10"/>
  <c r="AY10"/>
  <c r="AZ10"/>
  <c r="BA10"/>
  <c r="BB10"/>
  <c r="BD10"/>
  <c r="BE10"/>
  <c r="BF10"/>
  <c r="BG10"/>
  <c r="BH10"/>
  <c r="BI10"/>
  <c r="BJ10"/>
  <c r="BL10"/>
  <c r="BM10"/>
  <c r="BN10"/>
  <c r="BO10"/>
  <c r="BP10"/>
  <c r="BR10"/>
  <c r="BS10"/>
  <c r="BX10" s="1"/>
  <c r="BT10"/>
  <c r="BU10"/>
  <c r="BV10"/>
  <c r="BW10"/>
  <c r="AH6"/>
  <c r="AI6"/>
  <c r="AJ6"/>
  <c r="AK6"/>
  <c r="AM6"/>
  <c r="AN6"/>
  <c r="AO6"/>
  <c r="AP6"/>
  <c r="AQ6"/>
  <c r="AS6"/>
  <c r="AT6"/>
  <c r="AU6"/>
  <c r="BC6" s="1"/>
  <c r="AV6"/>
  <c r="AW6"/>
  <c r="AX6"/>
  <c r="AY6"/>
  <c r="AZ6"/>
  <c r="BA6"/>
  <c r="BB6"/>
  <c r="BD6"/>
  <c r="BE6"/>
  <c r="BF6"/>
  <c r="BG6"/>
  <c r="BH6"/>
  <c r="BI6"/>
  <c r="BJ6"/>
  <c r="BL6"/>
  <c r="BM6"/>
  <c r="BN6"/>
  <c r="BO6"/>
  <c r="BP6"/>
  <c r="BR6"/>
  <c r="BS6"/>
  <c r="BT6"/>
  <c r="BU6"/>
  <c r="BV6"/>
  <c r="BX6" s="1"/>
  <c r="BW6"/>
  <c r="T31"/>
  <c r="T27"/>
  <c r="AG27" s="1"/>
  <c r="T23"/>
  <c r="T19"/>
  <c r="T10"/>
  <c r="T6"/>
  <c r="AA31"/>
  <c r="AL31" s="1"/>
  <c r="AA27"/>
  <c r="AA23"/>
  <c r="AA13"/>
  <c r="AA14"/>
  <c r="AA10"/>
  <c r="AA6"/>
  <c r="AB31"/>
  <c r="AB27"/>
  <c r="AB23"/>
  <c r="AB14"/>
  <c r="AB19"/>
  <c r="AB10"/>
  <c r="AB6"/>
  <c r="AB32"/>
  <c r="AB34" s="1"/>
  <c r="AC31"/>
  <c r="AC27"/>
  <c r="AC23"/>
  <c r="AC19"/>
  <c r="AC10"/>
  <c r="AC6"/>
  <c r="AD31"/>
  <c r="AD27"/>
  <c r="AD23"/>
  <c r="AD19"/>
  <c r="AD10"/>
  <c r="AD6"/>
  <c r="AE31"/>
  <c r="AE27"/>
  <c r="AE23"/>
  <c r="AE19"/>
  <c r="BQ19" s="1"/>
  <c r="AE10"/>
  <c r="BQ10" s="1"/>
  <c r="AE6"/>
  <c r="AF31"/>
  <c r="AF27"/>
  <c r="AF23"/>
  <c r="AF19"/>
  <c r="AF10"/>
  <c r="BK10" s="1"/>
  <c r="AF6"/>
  <c r="BK6" s="1"/>
  <c r="AG33"/>
  <c r="R31"/>
  <c r="R27"/>
  <c r="R23"/>
  <c r="R19"/>
  <c r="R10"/>
  <c r="R6"/>
  <c r="Z6" s="1"/>
  <c r="S31"/>
  <c r="S27"/>
  <c r="S23"/>
  <c r="S19"/>
  <c r="S10"/>
  <c r="S6"/>
  <c r="Y31"/>
  <c r="Y27"/>
  <c r="Y23"/>
  <c r="Y19"/>
  <c r="Y10"/>
  <c r="Y6"/>
  <c r="X31"/>
  <c r="X32" s="1"/>
  <c r="X27"/>
  <c r="X23"/>
  <c r="X19"/>
  <c r="X10"/>
  <c r="X6"/>
  <c r="X34"/>
  <c r="W31"/>
  <c r="W32" s="1"/>
  <c r="W27"/>
  <c r="W23"/>
  <c r="W19"/>
  <c r="W10"/>
  <c r="W6"/>
  <c r="W34"/>
  <c r="V31"/>
  <c r="V32" s="1"/>
  <c r="V34" s="1"/>
  <c r="V27"/>
  <c r="V23"/>
  <c r="V19"/>
  <c r="V10"/>
  <c r="V6"/>
  <c r="U31"/>
  <c r="U32" s="1"/>
  <c r="U34" s="1"/>
  <c r="U27"/>
  <c r="U23"/>
  <c r="U19"/>
  <c r="U10"/>
  <c r="U6"/>
  <c r="Q28"/>
  <c r="Q31" s="1"/>
  <c r="Q29"/>
  <c r="Q30"/>
  <c r="Q24"/>
  <c r="Q25"/>
  <c r="Q26"/>
  <c r="Q27"/>
  <c r="Q33"/>
  <c r="P31"/>
  <c r="P27"/>
  <c r="P23"/>
  <c r="P19"/>
  <c r="P10"/>
  <c r="P6"/>
  <c r="O31"/>
  <c r="O32" s="1"/>
  <c r="O27"/>
  <c r="O23"/>
  <c r="O19"/>
  <c r="O10"/>
  <c r="O6"/>
  <c r="O34"/>
  <c r="N31"/>
  <c r="N32" s="1"/>
  <c r="N34" s="1"/>
  <c r="N27"/>
  <c r="N23"/>
  <c r="N19"/>
  <c r="N10"/>
  <c r="N6"/>
  <c r="M31"/>
  <c r="M32" s="1"/>
  <c r="M34" s="1"/>
  <c r="M27"/>
  <c r="M23"/>
  <c r="M19"/>
  <c r="M10"/>
  <c r="M6"/>
  <c r="L31"/>
  <c r="L27"/>
  <c r="L23"/>
  <c r="L19"/>
  <c r="L10"/>
  <c r="L6"/>
  <c r="K31"/>
  <c r="K27"/>
  <c r="K23"/>
  <c r="K19"/>
  <c r="K10"/>
  <c r="K6"/>
  <c r="J31"/>
  <c r="J27"/>
  <c r="J23"/>
  <c r="J19"/>
  <c r="J10"/>
  <c r="J6"/>
  <c r="I31"/>
  <c r="I27"/>
  <c r="I23"/>
  <c r="I19"/>
  <c r="I10"/>
  <c r="I6"/>
  <c r="H31"/>
  <c r="H27"/>
  <c r="H23"/>
  <c r="H10"/>
  <c r="H6"/>
  <c r="Z33"/>
  <c r="Z349" i="48" s="1"/>
  <c r="DL28" i="5"/>
  <c r="DL29"/>
  <c r="DL30"/>
  <c r="DL31"/>
  <c r="DL24"/>
  <c r="DL25"/>
  <c r="DL26"/>
  <c r="DL27"/>
  <c r="DL20"/>
  <c r="DL21"/>
  <c r="DL22"/>
  <c r="DL23"/>
  <c r="DL11"/>
  <c r="DL12"/>
  <c r="DL13"/>
  <c r="DL14"/>
  <c r="DL15"/>
  <c r="DL16"/>
  <c r="DL17"/>
  <c r="DL18"/>
  <c r="DL7"/>
  <c r="DL8"/>
  <c r="DL9"/>
  <c r="DL3"/>
  <c r="DL4"/>
  <c r="DL5"/>
  <c r="DL6" s="1"/>
  <c r="DK31"/>
  <c r="DK27"/>
  <c r="DK23"/>
  <c r="DK19"/>
  <c r="DK10"/>
  <c r="DK6"/>
  <c r="DK32" s="1"/>
  <c r="DJ31"/>
  <c r="DJ27"/>
  <c r="DJ23"/>
  <c r="DJ19"/>
  <c r="DJ10"/>
  <c r="DJ6"/>
  <c r="DJ32"/>
  <c r="DI31"/>
  <c r="DI32" s="1"/>
  <c r="DI27"/>
  <c r="DI23"/>
  <c r="DI19"/>
  <c r="DI10"/>
  <c r="DI6"/>
  <c r="DH31"/>
  <c r="DH32" s="1"/>
  <c r="DH27"/>
  <c r="DH23"/>
  <c r="DH19"/>
  <c r="DH10"/>
  <c r="DH6"/>
  <c r="DG31"/>
  <c r="DG27"/>
  <c r="DG32" s="1"/>
  <c r="DG23"/>
  <c r="DG19"/>
  <c r="DG10"/>
  <c r="DG6"/>
  <c r="DF31"/>
  <c r="DF27"/>
  <c r="DF23"/>
  <c r="DF19"/>
  <c r="DF10"/>
  <c r="DF6"/>
  <c r="DE31"/>
  <c r="DE27"/>
  <c r="DE23"/>
  <c r="DE19"/>
  <c r="DE10"/>
  <c r="DE6"/>
  <c r="DE32"/>
  <c r="DD31"/>
  <c r="DD27"/>
  <c r="DD23"/>
  <c r="DD19"/>
  <c r="DD10"/>
  <c r="DD6"/>
  <c r="DC31"/>
  <c r="DC32" s="1"/>
  <c r="DC27"/>
  <c r="DC23"/>
  <c r="DC19"/>
  <c r="DC10"/>
  <c r="DC6"/>
  <c r="DB31"/>
  <c r="DB27"/>
  <c r="DB32" s="1"/>
  <c r="DB23"/>
  <c r="DB19"/>
  <c r="DB10"/>
  <c r="DB6"/>
  <c r="DA31"/>
  <c r="DA27"/>
  <c r="DA23"/>
  <c r="DA19"/>
  <c r="DA10"/>
  <c r="DA6"/>
  <c r="CZ31"/>
  <c r="CZ27"/>
  <c r="CZ23"/>
  <c r="CZ19"/>
  <c r="CZ10"/>
  <c r="CZ6"/>
  <c r="CY28"/>
  <c r="CY29"/>
  <c r="CY31" s="1"/>
  <c r="CY30"/>
  <c r="CY24"/>
  <c r="CY25"/>
  <c r="CY26"/>
  <c r="CY20"/>
  <c r="CY21"/>
  <c r="CY23" s="1"/>
  <c r="CY22"/>
  <c r="CY11"/>
  <c r="CY12"/>
  <c r="CY13"/>
  <c r="CY6" i="49" s="1"/>
  <c r="CY14" i="5"/>
  <c r="CY15"/>
  <c r="CY16"/>
  <c r="CY17"/>
  <c r="CY18"/>
  <c r="CY7"/>
  <c r="CY10" s="1"/>
  <c r="CY8"/>
  <c r="CY9"/>
  <c r="CY3"/>
  <c r="CY4"/>
  <c r="CY5"/>
  <c r="CX31"/>
  <c r="CX27"/>
  <c r="CX23"/>
  <c r="CX19"/>
  <c r="CX32" s="1"/>
  <c r="CX10"/>
  <c r="CX6"/>
  <c r="CW31"/>
  <c r="CW27"/>
  <c r="CW23"/>
  <c r="CW19"/>
  <c r="CW10"/>
  <c r="CW6"/>
  <c r="CV31"/>
  <c r="CV27"/>
  <c r="CV23"/>
  <c r="CV19"/>
  <c r="CV10"/>
  <c r="CV6"/>
  <c r="CV32" s="1"/>
  <c r="CU31"/>
  <c r="CU27"/>
  <c r="CU23"/>
  <c r="CU19"/>
  <c r="CU10"/>
  <c r="CU6"/>
  <c r="CU32"/>
  <c r="CT31"/>
  <c r="CT32" s="1"/>
  <c r="CT27"/>
  <c r="CT23"/>
  <c r="CT19"/>
  <c r="CT10"/>
  <c r="CT6"/>
  <c r="CS31"/>
  <c r="CS27"/>
  <c r="CS23"/>
  <c r="CS19"/>
  <c r="CS10"/>
  <c r="CS6"/>
  <c r="CR31"/>
  <c r="CR27"/>
  <c r="CR23"/>
  <c r="CR19"/>
  <c r="CR10"/>
  <c r="CR6"/>
  <c r="CQ31"/>
  <c r="CQ27"/>
  <c r="CQ23"/>
  <c r="CQ19"/>
  <c r="CQ10"/>
  <c r="CQ6"/>
  <c r="CQ32" s="1"/>
  <c r="CP31"/>
  <c r="CP27"/>
  <c r="CP23"/>
  <c r="CP19"/>
  <c r="CP10"/>
  <c r="CP6"/>
  <c r="CP32"/>
  <c r="CO31"/>
  <c r="CO32" s="1"/>
  <c r="CO27"/>
  <c r="CO23"/>
  <c r="CO19"/>
  <c r="CO10"/>
  <c r="CO6"/>
  <c r="CN31"/>
  <c r="CN27"/>
  <c r="CN32" s="1"/>
  <c r="CN23"/>
  <c r="CN19"/>
  <c r="CN10"/>
  <c r="CN6"/>
  <c r="CM31"/>
  <c r="CM27"/>
  <c r="CM23"/>
  <c r="CM32" s="1"/>
  <c r="CM19"/>
  <c r="CM10"/>
  <c r="CM6"/>
  <c r="BZ31"/>
  <c r="CA31"/>
  <c r="CB31"/>
  <c r="CC31"/>
  <c r="CD31"/>
  <c r="CE31"/>
  <c r="CF31"/>
  <c r="CG31"/>
  <c r="CH31"/>
  <c r="CI31"/>
  <c r="CJ31"/>
  <c r="CK31"/>
  <c r="BZ27"/>
  <c r="CL27" s="1"/>
  <c r="CA27"/>
  <c r="CB27"/>
  <c r="CB32" s="1"/>
  <c r="CC27"/>
  <c r="CD27"/>
  <c r="CE27"/>
  <c r="CF27"/>
  <c r="CG27"/>
  <c r="CH27"/>
  <c r="CI27"/>
  <c r="CJ27"/>
  <c r="CK27"/>
  <c r="BZ23"/>
  <c r="CA23"/>
  <c r="CB23"/>
  <c r="CC23"/>
  <c r="CD23"/>
  <c r="CE23"/>
  <c r="CF23"/>
  <c r="CG23"/>
  <c r="CH23"/>
  <c r="CI23"/>
  <c r="CJ23"/>
  <c r="CK23"/>
  <c r="BZ19"/>
  <c r="CA19"/>
  <c r="CB19"/>
  <c r="CC19"/>
  <c r="CD19"/>
  <c r="CE19"/>
  <c r="CF19"/>
  <c r="CG19"/>
  <c r="CH19"/>
  <c r="CH32" s="1"/>
  <c r="CI19"/>
  <c r="CJ19"/>
  <c r="CK19"/>
  <c r="BZ10"/>
  <c r="CA10"/>
  <c r="CB10"/>
  <c r="CC10"/>
  <c r="CD10"/>
  <c r="CE10"/>
  <c r="CF10"/>
  <c r="CG10"/>
  <c r="CH10"/>
  <c r="CI10"/>
  <c r="CJ10"/>
  <c r="CK10"/>
  <c r="CL10"/>
  <c r="BZ6"/>
  <c r="CA6"/>
  <c r="CB6"/>
  <c r="CC6"/>
  <c r="CD6"/>
  <c r="CE6"/>
  <c r="CF6"/>
  <c r="CG6"/>
  <c r="CG32" s="1"/>
  <c r="CH6"/>
  <c r="CI6"/>
  <c r="CJ6"/>
  <c r="CK6"/>
  <c r="CJ32"/>
  <c r="CC32"/>
  <c r="BW32"/>
  <c r="BO32"/>
  <c r="BM32"/>
  <c r="BL32"/>
  <c r="BK19"/>
  <c r="BE32"/>
  <c r="AS32"/>
  <c r="AR6"/>
  <c r="AJ32"/>
  <c r="CL30"/>
  <c r="BY30"/>
  <c r="BX30"/>
  <c r="BQ30"/>
  <c r="BK30"/>
  <c r="BC30"/>
  <c r="AR30"/>
  <c r="AL30"/>
  <c r="AG30"/>
  <c r="Z30"/>
  <c r="CL29"/>
  <c r="BY29"/>
  <c r="BX29"/>
  <c r="BQ29"/>
  <c r="BK29"/>
  <c r="BC29"/>
  <c r="AR29"/>
  <c r="AL29"/>
  <c r="AG29"/>
  <c r="Z29"/>
  <c r="CL28"/>
  <c r="BY28"/>
  <c r="BX28"/>
  <c r="BQ28"/>
  <c r="BK28"/>
  <c r="BC28"/>
  <c r="AR28"/>
  <c r="AL28"/>
  <c r="AG28"/>
  <c r="Z28"/>
  <c r="CL26"/>
  <c r="BY26"/>
  <c r="BX26"/>
  <c r="BQ26"/>
  <c r="BK26"/>
  <c r="BC26"/>
  <c r="AR26"/>
  <c r="AL26"/>
  <c r="AG26"/>
  <c r="Z26"/>
  <c r="CL25"/>
  <c r="BY25"/>
  <c r="BX25"/>
  <c r="BQ25"/>
  <c r="BK25"/>
  <c r="BC25"/>
  <c r="AR25"/>
  <c r="AL25"/>
  <c r="AG25"/>
  <c r="Z25"/>
  <c r="CL24"/>
  <c r="BY24"/>
  <c r="BX24"/>
  <c r="BQ24"/>
  <c r="BK24"/>
  <c r="BC24"/>
  <c r="AR24"/>
  <c r="AL24"/>
  <c r="AG24"/>
  <c r="Z24"/>
  <c r="CL22"/>
  <c r="BY22"/>
  <c r="BX22"/>
  <c r="BQ22"/>
  <c r="BK22"/>
  <c r="BC22"/>
  <c r="AR22"/>
  <c r="AL22"/>
  <c r="AG22"/>
  <c r="Z22"/>
  <c r="CL21"/>
  <c r="BY21"/>
  <c r="BX21"/>
  <c r="BQ21"/>
  <c r="BK21"/>
  <c r="BC21"/>
  <c r="AR21"/>
  <c r="AL21"/>
  <c r="AG21"/>
  <c r="Z21"/>
  <c r="CL20"/>
  <c r="BY20"/>
  <c r="BX20"/>
  <c r="BQ20"/>
  <c r="BK20"/>
  <c r="BC20"/>
  <c r="AR20"/>
  <c r="AL20"/>
  <c r="AL10" i="21" s="1"/>
  <c r="AG20" i="5"/>
  <c r="Z20"/>
  <c r="CL18"/>
  <c r="BY18"/>
  <c r="BX18"/>
  <c r="BQ18"/>
  <c r="BK18"/>
  <c r="BC18"/>
  <c r="AR18"/>
  <c r="AL18"/>
  <c r="AG18"/>
  <c r="Z18"/>
  <c r="CL17"/>
  <c r="BY17"/>
  <c r="BX17"/>
  <c r="BQ17"/>
  <c r="BK17"/>
  <c r="BC17"/>
  <c r="AR17"/>
  <c r="AL17"/>
  <c r="AG17"/>
  <c r="Z17"/>
  <c r="CL16"/>
  <c r="BY16"/>
  <c r="BX16"/>
  <c r="BQ16"/>
  <c r="BK16"/>
  <c r="BC16"/>
  <c r="AR16"/>
  <c r="AR9" i="49" s="1"/>
  <c r="AL16" i="5"/>
  <c r="AG16"/>
  <c r="Z16"/>
  <c r="CL15"/>
  <c r="BY15"/>
  <c r="BX15"/>
  <c r="BQ15"/>
  <c r="BK15"/>
  <c r="BC15"/>
  <c r="AR15"/>
  <c r="AL15"/>
  <c r="AG15"/>
  <c r="Z15"/>
  <c r="CL14"/>
  <c r="BX14"/>
  <c r="BQ14"/>
  <c r="BK14"/>
  <c r="AR14"/>
  <c r="AL14"/>
  <c r="AG14"/>
  <c r="Z14"/>
  <c r="CL13"/>
  <c r="BY13"/>
  <c r="BX13"/>
  <c r="BQ13"/>
  <c r="BK13"/>
  <c r="AR13"/>
  <c r="AG13"/>
  <c r="Z13"/>
  <c r="CL12"/>
  <c r="BY12"/>
  <c r="BX12"/>
  <c r="BQ12"/>
  <c r="BK12"/>
  <c r="BC12"/>
  <c r="AR12"/>
  <c r="AL12"/>
  <c r="AG12"/>
  <c r="Z12"/>
  <c r="CL11"/>
  <c r="BY11"/>
  <c r="BX11"/>
  <c r="BQ11"/>
  <c r="BK11"/>
  <c r="BC11"/>
  <c r="AR11"/>
  <c r="AL11"/>
  <c r="AG11"/>
  <c r="Z11"/>
  <c r="CL9"/>
  <c r="BY9"/>
  <c r="BX9"/>
  <c r="BQ9"/>
  <c r="BK9"/>
  <c r="BC9"/>
  <c r="AR9"/>
  <c r="AL9"/>
  <c r="AG9"/>
  <c r="Z9"/>
  <c r="CL8"/>
  <c r="BY8"/>
  <c r="BX8"/>
  <c r="BQ8"/>
  <c r="BK8"/>
  <c r="BC8"/>
  <c r="AR8"/>
  <c r="AL8"/>
  <c r="AG8"/>
  <c r="Z8"/>
  <c r="CL7"/>
  <c r="BY7"/>
  <c r="BX7"/>
  <c r="BQ7"/>
  <c r="BK7"/>
  <c r="BC7"/>
  <c r="AR7"/>
  <c r="AL7"/>
  <c r="AG7"/>
  <c r="Z7"/>
  <c r="CL5"/>
  <c r="BY5"/>
  <c r="BX5"/>
  <c r="BQ5"/>
  <c r="BK5"/>
  <c r="BC5"/>
  <c r="AR5"/>
  <c r="AL5"/>
  <c r="AG5"/>
  <c r="Z5"/>
  <c r="CL4"/>
  <c r="BY4"/>
  <c r="BX4"/>
  <c r="BQ4"/>
  <c r="BK4"/>
  <c r="BC4"/>
  <c r="AR4"/>
  <c r="AL4"/>
  <c r="AG4"/>
  <c r="Z4"/>
  <c r="CL3"/>
  <c r="BY3"/>
  <c r="BX3"/>
  <c r="BQ3"/>
  <c r="BK3"/>
  <c r="BC3"/>
  <c r="AR3"/>
  <c r="AL3"/>
  <c r="AG3"/>
  <c r="Z3"/>
  <c r="A153" i="21"/>
  <c r="B153"/>
  <c r="C153"/>
  <c r="D153"/>
  <c r="E153"/>
  <c r="F153"/>
  <c r="G153"/>
  <c r="H153"/>
  <c r="I153"/>
  <c r="J153"/>
  <c r="K153"/>
  <c r="L153"/>
  <c r="M153"/>
  <c r="N153"/>
  <c r="O153"/>
  <c r="P153"/>
  <c r="R153"/>
  <c r="S153"/>
  <c r="U153"/>
  <c r="V153"/>
  <c r="W153"/>
  <c r="X153"/>
  <c r="Y153"/>
  <c r="AB153"/>
  <c r="AC153"/>
  <c r="AD153"/>
  <c r="AE153"/>
  <c r="AF153"/>
  <c r="AI153"/>
  <c r="AJ153"/>
  <c r="AK153"/>
  <c r="AM153"/>
  <c r="AN153"/>
  <c r="AO153"/>
  <c r="AP153"/>
  <c r="AQ153"/>
  <c r="AS153"/>
  <c r="AT153"/>
  <c r="AU153"/>
  <c r="AV153"/>
  <c r="AW153"/>
  <c r="AX153"/>
  <c r="AY153"/>
  <c r="AZ153"/>
  <c r="BA153"/>
  <c r="BB153"/>
  <c r="BD153"/>
  <c r="BE153"/>
  <c r="BF153"/>
  <c r="BG153"/>
  <c r="BH153"/>
  <c r="BI153"/>
  <c r="BJ153"/>
  <c r="BK153"/>
  <c r="BL153"/>
  <c r="BM153"/>
  <c r="BN153"/>
  <c r="BO153"/>
  <c r="BP153"/>
  <c r="BQ153"/>
  <c r="BR153"/>
  <c r="BS153"/>
  <c r="BU153"/>
  <c r="BV153"/>
  <c r="BW153"/>
  <c r="BZ153"/>
  <c r="CA153"/>
  <c r="CB153"/>
  <c r="CC153"/>
  <c r="CD153"/>
  <c r="CE153"/>
  <c r="CF153"/>
  <c r="CG153"/>
  <c r="CH153"/>
  <c r="CI153"/>
  <c r="CJ153"/>
  <c r="CK153"/>
  <c r="CM153"/>
  <c r="CN153"/>
  <c r="CO153"/>
  <c r="CP153"/>
  <c r="CQ153"/>
  <c r="CR153"/>
  <c r="CS153"/>
  <c r="CT153"/>
  <c r="CU153"/>
  <c r="CV153"/>
  <c r="CW153"/>
  <c r="CX153"/>
  <c r="CZ153"/>
  <c r="DA153"/>
  <c r="DB153"/>
  <c r="DC153"/>
  <c r="DD153"/>
  <c r="DE153"/>
  <c r="DF153"/>
  <c r="DG153"/>
  <c r="DH153"/>
  <c r="DI153"/>
  <c r="DJ153"/>
  <c r="DK153"/>
  <c r="A154"/>
  <c r="B154"/>
  <c r="C154"/>
  <c r="D154"/>
  <c r="E154"/>
  <c r="F154"/>
  <c r="G154"/>
  <c r="H154"/>
  <c r="I154"/>
  <c r="J154"/>
  <c r="K154"/>
  <c r="L154"/>
  <c r="M154"/>
  <c r="N154"/>
  <c r="O154"/>
  <c r="P154"/>
  <c r="Q154"/>
  <c r="R154"/>
  <c r="S154"/>
  <c r="U154"/>
  <c r="V154"/>
  <c r="W154"/>
  <c r="X154"/>
  <c r="Y154"/>
  <c r="AB154"/>
  <c r="AC154"/>
  <c r="AD154"/>
  <c r="AE154"/>
  <c r="AF154"/>
  <c r="AI154"/>
  <c r="AJ154"/>
  <c r="AK154"/>
  <c r="AM154"/>
  <c r="AN154"/>
  <c r="AO154"/>
  <c r="AP154"/>
  <c r="AQ154"/>
  <c r="AR154"/>
  <c r="AS154"/>
  <c r="AT154"/>
  <c r="AU154"/>
  <c r="AV154"/>
  <c r="AW154"/>
  <c r="AX154"/>
  <c r="AY154"/>
  <c r="AZ154"/>
  <c r="BA154"/>
  <c r="BB154"/>
  <c r="BD154"/>
  <c r="BE154"/>
  <c r="BF154"/>
  <c r="BG154"/>
  <c r="BH154"/>
  <c r="BI154"/>
  <c r="BJ154"/>
  <c r="BK154"/>
  <c r="BL154"/>
  <c r="BM154"/>
  <c r="BN154"/>
  <c r="BO154"/>
  <c r="BP154"/>
  <c r="BQ154"/>
  <c r="BR154"/>
  <c r="BS154"/>
  <c r="BT154"/>
  <c r="BU154"/>
  <c r="BV154"/>
  <c r="BW154"/>
  <c r="BX154"/>
  <c r="BZ154"/>
  <c r="CA154"/>
  <c r="CB154"/>
  <c r="CC154"/>
  <c r="CD154"/>
  <c r="CE154"/>
  <c r="CF154"/>
  <c r="CG154"/>
  <c r="CH154"/>
  <c r="CI154"/>
  <c r="CJ154"/>
  <c r="CK154"/>
  <c r="CL154"/>
  <c r="CM154"/>
  <c r="CN154"/>
  <c r="CO154"/>
  <c r="CP154"/>
  <c r="CQ154"/>
  <c r="CR154"/>
  <c r="CS154"/>
  <c r="CT154"/>
  <c r="CU154"/>
  <c r="CV154"/>
  <c r="CW154"/>
  <c r="CX154"/>
  <c r="CZ154"/>
  <c r="DA154"/>
  <c r="DB154"/>
  <c r="DC154"/>
  <c r="DD154"/>
  <c r="DE154"/>
  <c r="DF154"/>
  <c r="DG154"/>
  <c r="DH154"/>
  <c r="DI154"/>
  <c r="DJ154"/>
  <c r="DK154"/>
  <c r="DL154"/>
  <c r="A155"/>
  <c r="B155"/>
  <c r="C155"/>
  <c r="D155"/>
  <c r="E155"/>
  <c r="F155"/>
  <c r="G155"/>
  <c r="I155"/>
  <c r="J155"/>
  <c r="K155"/>
  <c r="L155"/>
  <c r="M155"/>
  <c r="N155"/>
  <c r="O155"/>
  <c r="P155"/>
  <c r="R155"/>
  <c r="S155"/>
  <c r="U155"/>
  <c r="V155"/>
  <c r="W155"/>
  <c r="X155"/>
  <c r="Y155"/>
  <c r="AB155"/>
  <c r="AC155"/>
  <c r="AD155"/>
  <c r="AE155"/>
  <c r="AF155"/>
  <c r="AI155"/>
  <c r="AJ155"/>
  <c r="AK155"/>
  <c r="AM155"/>
  <c r="AN155"/>
  <c r="AO155"/>
  <c r="AP155"/>
  <c r="AQ155"/>
  <c r="AS155"/>
  <c r="AT155"/>
  <c r="AU155"/>
  <c r="AV155"/>
  <c r="AW155"/>
  <c r="AX155"/>
  <c r="AY155"/>
  <c r="AZ155"/>
  <c r="BA155"/>
  <c r="BB155"/>
  <c r="BC155"/>
  <c r="BD155"/>
  <c r="BE155"/>
  <c r="BF155"/>
  <c r="BG155"/>
  <c r="BH155"/>
  <c r="BI155"/>
  <c r="BJ155"/>
  <c r="BK155"/>
  <c r="BL155"/>
  <c r="BM155"/>
  <c r="BN155"/>
  <c r="BO155"/>
  <c r="BP155"/>
  <c r="BR155"/>
  <c r="BS155"/>
  <c r="BT155"/>
  <c r="BU155"/>
  <c r="BV155"/>
  <c r="BW155"/>
  <c r="BY155"/>
  <c r="BZ155"/>
  <c r="CA155"/>
  <c r="CB155"/>
  <c r="CC155"/>
  <c r="CD155"/>
  <c r="CE155"/>
  <c r="CF155"/>
  <c r="CG155"/>
  <c r="CH155"/>
  <c r="CI155"/>
  <c r="CJ155"/>
  <c r="CK155"/>
  <c r="CM155"/>
  <c r="CN155"/>
  <c r="CO155"/>
  <c r="CP155"/>
  <c r="CQ155"/>
  <c r="CR155"/>
  <c r="CS155"/>
  <c r="CT155"/>
  <c r="CU155"/>
  <c r="CV155"/>
  <c r="CW155"/>
  <c r="CX155"/>
  <c r="CZ155"/>
  <c r="DA155"/>
  <c r="DB155"/>
  <c r="DC155"/>
  <c r="DD155"/>
  <c r="DE155"/>
  <c r="DF155"/>
  <c r="DG155"/>
  <c r="DH155"/>
  <c r="DI155"/>
  <c r="DJ155"/>
  <c r="DK155"/>
  <c r="A156"/>
  <c r="B156"/>
  <c r="C156"/>
  <c r="D156"/>
  <c r="E156"/>
  <c r="F156"/>
  <c r="G156"/>
  <c r="I156"/>
  <c r="J156"/>
  <c r="K156"/>
  <c r="L156"/>
  <c r="M156"/>
  <c r="N156"/>
  <c r="O156"/>
  <c r="P156"/>
  <c r="R156"/>
  <c r="S156"/>
  <c r="U156"/>
  <c r="V156"/>
  <c r="W156"/>
  <c r="X156"/>
  <c r="Y156"/>
  <c r="AB156"/>
  <c r="AD156"/>
  <c r="AE156"/>
  <c r="AF156"/>
  <c r="AI156"/>
  <c r="AJ156"/>
  <c r="AK156"/>
  <c r="AM156"/>
  <c r="AN156"/>
  <c r="AO156"/>
  <c r="AP156"/>
  <c r="AQ156"/>
  <c r="AR156"/>
  <c r="AS156"/>
  <c r="AT156"/>
  <c r="AU156"/>
  <c r="AV156"/>
  <c r="AW156"/>
  <c r="AX156"/>
  <c r="AY156"/>
  <c r="AZ156"/>
  <c r="BA156"/>
  <c r="BB156"/>
  <c r="BC156"/>
  <c r="BD156"/>
  <c r="BE156"/>
  <c r="BF156"/>
  <c r="BG156"/>
  <c r="BH156"/>
  <c r="BI156"/>
  <c r="BJ156"/>
  <c r="BK156"/>
  <c r="BL156"/>
  <c r="BM156"/>
  <c r="BN156"/>
  <c r="BO156"/>
  <c r="BP156"/>
  <c r="BR156"/>
  <c r="BS156"/>
  <c r="BT156"/>
  <c r="BU156"/>
  <c r="BV156"/>
  <c r="BW156"/>
  <c r="BY156"/>
  <c r="BZ156"/>
  <c r="CA156"/>
  <c r="CB156"/>
  <c r="CC156"/>
  <c r="CD156"/>
  <c r="CE156"/>
  <c r="CF156"/>
  <c r="CG156"/>
  <c r="CH156"/>
  <c r="CI156"/>
  <c r="CJ156"/>
  <c r="CK156"/>
  <c r="CL156"/>
  <c r="CM156"/>
  <c r="CN156"/>
  <c r="CO156"/>
  <c r="CP156"/>
  <c r="CQ156"/>
  <c r="CR156"/>
  <c r="CS156"/>
  <c r="CT156"/>
  <c r="CU156"/>
  <c r="CV156"/>
  <c r="CW156"/>
  <c r="CX156"/>
  <c r="CZ156"/>
  <c r="DA156"/>
  <c r="DB156"/>
  <c r="DC156"/>
  <c r="DD156"/>
  <c r="DE156"/>
  <c r="DF156"/>
  <c r="DG156"/>
  <c r="DH156"/>
  <c r="DI156"/>
  <c r="DJ156"/>
  <c r="DK156"/>
  <c r="DL156"/>
  <c r="A157"/>
  <c r="B157"/>
  <c r="C157"/>
  <c r="D157"/>
  <c r="E157"/>
  <c r="F157"/>
  <c r="G157"/>
  <c r="I157"/>
  <c r="J157"/>
  <c r="K157"/>
  <c r="L157"/>
  <c r="M157"/>
  <c r="N157"/>
  <c r="O157"/>
  <c r="P157"/>
  <c r="R157"/>
  <c r="S157"/>
  <c r="U157"/>
  <c r="V157"/>
  <c r="W157"/>
  <c r="X157"/>
  <c r="Y157"/>
  <c r="AB157"/>
  <c r="AC157"/>
  <c r="AD157"/>
  <c r="AE157"/>
  <c r="AF157"/>
  <c r="AI157"/>
  <c r="AJ157"/>
  <c r="AK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Y157"/>
  <c r="BZ157"/>
  <c r="CA157"/>
  <c r="CB157"/>
  <c r="CC157"/>
  <c r="CD157"/>
  <c r="CE157"/>
  <c r="CF157"/>
  <c r="CG157"/>
  <c r="CH157"/>
  <c r="CI157"/>
  <c r="CJ157"/>
  <c r="CK157"/>
  <c r="CM157"/>
  <c r="CN157"/>
  <c r="CO157"/>
  <c r="CP157"/>
  <c r="CQ157"/>
  <c r="CR157"/>
  <c r="CS157"/>
  <c r="CT157"/>
  <c r="CU157"/>
  <c r="CV157"/>
  <c r="CW157"/>
  <c r="CX157"/>
  <c r="CZ157"/>
  <c r="DA157"/>
  <c r="DB157"/>
  <c r="DC157"/>
  <c r="DD157"/>
  <c r="DE157"/>
  <c r="DF157"/>
  <c r="DG157"/>
  <c r="DH157"/>
  <c r="DI157"/>
  <c r="DJ157"/>
  <c r="DK157"/>
  <c r="A158"/>
  <c r="B158"/>
  <c r="C158"/>
  <c r="D158"/>
  <c r="E158"/>
  <c r="F158"/>
  <c r="G158"/>
  <c r="I158"/>
  <c r="J158"/>
  <c r="K158"/>
  <c r="L158"/>
  <c r="M158"/>
  <c r="N158"/>
  <c r="O158"/>
  <c r="P158"/>
  <c r="R158"/>
  <c r="S158"/>
  <c r="U158"/>
  <c r="V158"/>
  <c r="W158"/>
  <c r="X158"/>
  <c r="Y158"/>
  <c r="AB158"/>
  <c r="AD158"/>
  <c r="AE158"/>
  <c r="AF158"/>
  <c r="AI158"/>
  <c r="AJ158"/>
  <c r="AK158"/>
  <c r="AM158"/>
  <c r="AN158"/>
  <c r="AO158"/>
  <c r="AP158"/>
  <c r="AQ158"/>
  <c r="AR158"/>
  <c r="AS158"/>
  <c r="AT158"/>
  <c r="AU158"/>
  <c r="AV158"/>
  <c r="AW158"/>
  <c r="AX158"/>
  <c r="AY158"/>
  <c r="AZ158"/>
  <c r="BA158"/>
  <c r="BB158"/>
  <c r="BD158"/>
  <c r="BE158"/>
  <c r="BF158"/>
  <c r="BG158"/>
  <c r="BH158"/>
  <c r="BI158"/>
  <c r="BJ158"/>
  <c r="BL158"/>
  <c r="BM158"/>
  <c r="BN158"/>
  <c r="BO158"/>
  <c r="BP158"/>
  <c r="BQ158"/>
  <c r="BR158"/>
  <c r="BS158"/>
  <c r="BT158"/>
  <c r="BU158"/>
  <c r="BV158"/>
  <c r="BW158"/>
  <c r="BY158"/>
  <c r="BZ158"/>
  <c r="CA158"/>
  <c r="CB158"/>
  <c r="CC158"/>
  <c r="CD158"/>
  <c r="CE158"/>
  <c r="CF158"/>
  <c r="CG158"/>
  <c r="CH158"/>
  <c r="CI158"/>
  <c r="CJ158"/>
  <c r="CK158"/>
  <c r="CL158"/>
  <c r="CM158"/>
  <c r="CN158"/>
  <c r="CO158"/>
  <c r="CP158"/>
  <c r="CQ158"/>
  <c r="CR158"/>
  <c r="CS158"/>
  <c r="CT158"/>
  <c r="CU158"/>
  <c r="CV158"/>
  <c r="CW158"/>
  <c r="CX158"/>
  <c r="CZ158"/>
  <c r="DA158"/>
  <c r="DB158"/>
  <c r="DC158"/>
  <c r="DD158"/>
  <c r="DE158"/>
  <c r="DF158"/>
  <c r="DG158"/>
  <c r="DH158"/>
  <c r="DI158"/>
  <c r="DJ158"/>
  <c r="DK158"/>
  <c r="DL158"/>
  <c r="A159"/>
  <c r="B159"/>
  <c r="C159"/>
  <c r="D159"/>
  <c r="E159"/>
  <c r="F159"/>
  <c r="G159"/>
  <c r="H159"/>
  <c r="I159"/>
  <c r="J159"/>
  <c r="K159"/>
  <c r="L159"/>
  <c r="M159"/>
  <c r="N159"/>
  <c r="O159"/>
  <c r="P159"/>
  <c r="R159"/>
  <c r="S159"/>
  <c r="U159"/>
  <c r="V159"/>
  <c r="W159"/>
  <c r="X159"/>
  <c r="Y159"/>
  <c r="AA159"/>
  <c r="AB159"/>
  <c r="AD159"/>
  <c r="AE159"/>
  <c r="AF159"/>
  <c r="AI159"/>
  <c r="AJ159"/>
  <c r="AK159"/>
  <c r="AM159"/>
  <c r="AN159"/>
  <c r="AO159"/>
  <c r="AP159"/>
  <c r="AQ159"/>
  <c r="AR159"/>
  <c r="AS159"/>
  <c r="AT159"/>
  <c r="AU159"/>
  <c r="AV159"/>
  <c r="AW159"/>
  <c r="AX159"/>
  <c r="AY159"/>
  <c r="AZ159"/>
  <c r="BA159"/>
  <c r="BB159"/>
  <c r="BD159"/>
  <c r="BE159"/>
  <c r="BF159"/>
  <c r="BG159"/>
  <c r="BH159"/>
  <c r="BI159"/>
  <c r="BJ159"/>
  <c r="BL159"/>
  <c r="BM159"/>
  <c r="BN159"/>
  <c r="BO159"/>
  <c r="BP159"/>
  <c r="BQ159"/>
  <c r="BR159"/>
  <c r="BS159"/>
  <c r="BT159"/>
  <c r="BU159"/>
  <c r="BV159"/>
  <c r="BW159"/>
  <c r="BZ159"/>
  <c r="CA159"/>
  <c r="CB159"/>
  <c r="CC159"/>
  <c r="CD159"/>
  <c r="CE159"/>
  <c r="CF159"/>
  <c r="CG159"/>
  <c r="CH159"/>
  <c r="CI159"/>
  <c r="CJ159"/>
  <c r="CK159"/>
  <c r="CM159"/>
  <c r="CN159"/>
  <c r="CO159"/>
  <c r="CP159"/>
  <c r="CQ159"/>
  <c r="CR159"/>
  <c r="CS159"/>
  <c r="CT159"/>
  <c r="CU159"/>
  <c r="CV159"/>
  <c r="CW159"/>
  <c r="CX159"/>
  <c r="CZ159"/>
  <c r="DA159"/>
  <c r="DB159"/>
  <c r="DC159"/>
  <c r="DD159"/>
  <c r="DE159"/>
  <c r="DF159"/>
  <c r="DG159"/>
  <c r="DH159"/>
  <c r="DI159"/>
  <c r="DJ159"/>
  <c r="DK159"/>
  <c r="A160"/>
  <c r="B160"/>
  <c r="C160"/>
  <c r="D160"/>
  <c r="E160"/>
  <c r="F160"/>
  <c r="G160"/>
  <c r="I160"/>
  <c r="J160"/>
  <c r="K160"/>
  <c r="L160"/>
  <c r="M160"/>
  <c r="N160"/>
  <c r="O160"/>
  <c r="P160"/>
  <c r="R160"/>
  <c r="S160"/>
  <c r="U160"/>
  <c r="V160"/>
  <c r="W160"/>
  <c r="X160"/>
  <c r="Y160"/>
  <c r="AB160"/>
  <c r="AC160"/>
  <c r="AD160"/>
  <c r="AE160"/>
  <c r="AF160"/>
  <c r="AH160"/>
  <c r="AI160"/>
  <c r="AJ160"/>
  <c r="AK160"/>
  <c r="AM160"/>
  <c r="AN160"/>
  <c r="AO160"/>
  <c r="AP160"/>
  <c r="AQ160"/>
  <c r="AR160"/>
  <c r="AS160"/>
  <c r="AT160"/>
  <c r="AU160"/>
  <c r="AV160"/>
  <c r="AW160"/>
  <c r="AX160"/>
  <c r="AY160"/>
  <c r="AZ160"/>
  <c r="BA160"/>
  <c r="BB160"/>
  <c r="BD160"/>
  <c r="BE160"/>
  <c r="BF160"/>
  <c r="BG160"/>
  <c r="BH160"/>
  <c r="BI160"/>
  <c r="BJ160"/>
  <c r="BL160"/>
  <c r="BM160"/>
  <c r="BN160"/>
  <c r="BO160"/>
  <c r="BP160"/>
  <c r="BR160"/>
  <c r="BS160"/>
  <c r="BT160"/>
  <c r="BU160"/>
  <c r="BV160"/>
  <c r="BW160"/>
  <c r="BZ160"/>
  <c r="CA160"/>
  <c r="CB160"/>
  <c r="CC160"/>
  <c r="CD160"/>
  <c r="CE160"/>
  <c r="CF160"/>
  <c r="CG160"/>
  <c r="CH160"/>
  <c r="CI160"/>
  <c r="CJ160"/>
  <c r="CK160"/>
  <c r="CL160"/>
  <c r="CM160"/>
  <c r="CN160"/>
  <c r="CO160"/>
  <c r="CP160"/>
  <c r="CQ160"/>
  <c r="CR160"/>
  <c r="CS160"/>
  <c r="CT160"/>
  <c r="CU160"/>
  <c r="CV160"/>
  <c r="CW160"/>
  <c r="CX160"/>
  <c r="CZ160"/>
  <c r="DA160"/>
  <c r="DB160"/>
  <c r="DC160"/>
  <c r="DD160"/>
  <c r="DE160"/>
  <c r="DF160"/>
  <c r="DG160"/>
  <c r="DH160"/>
  <c r="DI160"/>
  <c r="DJ160"/>
  <c r="DK160"/>
  <c r="DL160"/>
  <c r="A161"/>
  <c r="B161"/>
  <c r="C161"/>
  <c r="D161"/>
  <c r="E161"/>
  <c r="F161"/>
  <c r="G161"/>
  <c r="H161"/>
  <c r="I161"/>
  <c r="J161"/>
  <c r="K161"/>
  <c r="L161"/>
  <c r="M161"/>
  <c r="N161"/>
  <c r="O161"/>
  <c r="P161"/>
  <c r="R161"/>
  <c r="S161"/>
  <c r="U161"/>
  <c r="V161"/>
  <c r="W161"/>
  <c r="X161"/>
  <c r="Y161"/>
  <c r="AA161"/>
  <c r="AB161"/>
  <c r="AC161"/>
  <c r="AD161"/>
  <c r="AE161"/>
  <c r="AF161"/>
  <c r="AI161"/>
  <c r="AJ161"/>
  <c r="AK161"/>
  <c r="AM161"/>
  <c r="AN161"/>
  <c r="AO161"/>
  <c r="AP161"/>
  <c r="AQ161"/>
  <c r="AR161"/>
  <c r="AS161"/>
  <c r="AT161"/>
  <c r="AU161"/>
  <c r="AV161"/>
  <c r="AW161"/>
  <c r="AX161"/>
  <c r="AY161"/>
  <c r="AZ161"/>
  <c r="BA161"/>
  <c r="BB161"/>
  <c r="BD161"/>
  <c r="BE161"/>
  <c r="BF161"/>
  <c r="BG161"/>
  <c r="BH161"/>
  <c r="BI161"/>
  <c r="BJ161"/>
  <c r="BL161"/>
  <c r="BM161"/>
  <c r="BN161"/>
  <c r="BO161"/>
  <c r="BP161"/>
  <c r="BQ161"/>
  <c r="BR161"/>
  <c r="BS161"/>
  <c r="BT161"/>
  <c r="BU161"/>
  <c r="BV161"/>
  <c r="BW161"/>
  <c r="BZ161"/>
  <c r="CA161"/>
  <c r="CB161"/>
  <c r="CC161"/>
  <c r="CD161"/>
  <c r="CE161"/>
  <c r="CF161"/>
  <c r="CG161"/>
  <c r="CH161"/>
  <c r="CI161"/>
  <c r="CJ161"/>
  <c r="CK161"/>
  <c r="CM161"/>
  <c r="CN161"/>
  <c r="CO161"/>
  <c r="CP161"/>
  <c r="CQ161"/>
  <c r="CR161"/>
  <c r="CS161"/>
  <c r="CT161"/>
  <c r="CU161"/>
  <c r="CV161"/>
  <c r="CW161"/>
  <c r="CX161"/>
  <c r="CZ161"/>
  <c r="DA161"/>
  <c r="DB161"/>
  <c r="DC161"/>
  <c r="DD161"/>
  <c r="DE161"/>
  <c r="DF161"/>
  <c r="DG161"/>
  <c r="DH161"/>
  <c r="DI161"/>
  <c r="DJ161"/>
  <c r="DK161"/>
  <c r="A162"/>
  <c r="B162"/>
  <c r="C162"/>
  <c r="D162"/>
  <c r="E162"/>
  <c r="F162"/>
  <c r="G162"/>
  <c r="H162"/>
  <c r="I162"/>
  <c r="J162"/>
  <c r="K162"/>
  <c r="L162"/>
  <c r="M162"/>
  <c r="N162"/>
  <c r="O162"/>
  <c r="P162"/>
  <c r="Q162"/>
  <c r="R162"/>
  <c r="S162"/>
  <c r="T162"/>
  <c r="U162"/>
  <c r="V162"/>
  <c r="W162"/>
  <c r="X162"/>
  <c r="Y162"/>
  <c r="AA162"/>
  <c r="AB162"/>
  <c r="AC162"/>
  <c r="AD162"/>
  <c r="AE162"/>
  <c r="AF162"/>
  <c r="AH162"/>
  <c r="AI162"/>
  <c r="AJ162"/>
  <c r="AK162"/>
  <c r="AM162"/>
  <c r="AN162"/>
  <c r="AO162"/>
  <c r="AP162"/>
  <c r="AQ162"/>
  <c r="AS162"/>
  <c r="AT162"/>
  <c r="AU162"/>
  <c r="AV162"/>
  <c r="AW162"/>
  <c r="AX162"/>
  <c r="AY162"/>
  <c r="AZ162"/>
  <c r="BA162"/>
  <c r="BB162"/>
  <c r="BD162"/>
  <c r="BE162"/>
  <c r="BF162"/>
  <c r="BG162"/>
  <c r="BH162"/>
  <c r="BI162"/>
  <c r="BJ162"/>
  <c r="BL162"/>
  <c r="BM162"/>
  <c r="BN162"/>
  <c r="BO162"/>
  <c r="BP162"/>
  <c r="BQ162"/>
  <c r="BR162"/>
  <c r="BS162"/>
  <c r="BT162"/>
  <c r="BU162"/>
  <c r="BV162"/>
  <c r="BW162"/>
  <c r="BX162"/>
  <c r="BZ162"/>
  <c r="CA162"/>
  <c r="CB162"/>
  <c r="CC162"/>
  <c r="CD162"/>
  <c r="CE162"/>
  <c r="CF162"/>
  <c r="CG162"/>
  <c r="CH162"/>
  <c r="CI162"/>
  <c r="CJ162"/>
  <c r="CK162"/>
  <c r="CL162"/>
  <c r="CM162"/>
  <c r="CN162"/>
  <c r="CO162"/>
  <c r="CP162"/>
  <c r="CQ162"/>
  <c r="CR162"/>
  <c r="CS162"/>
  <c r="CT162"/>
  <c r="CU162"/>
  <c r="CV162"/>
  <c r="CW162"/>
  <c r="CX162"/>
  <c r="CZ162"/>
  <c r="DA162"/>
  <c r="DB162"/>
  <c r="DC162"/>
  <c r="DD162"/>
  <c r="DE162"/>
  <c r="DF162"/>
  <c r="DG162"/>
  <c r="DH162"/>
  <c r="DI162"/>
  <c r="DJ162"/>
  <c r="DK162"/>
  <c r="A163"/>
  <c r="B163"/>
  <c r="C163"/>
  <c r="D163"/>
  <c r="E163"/>
  <c r="F163"/>
  <c r="G163"/>
  <c r="I163"/>
  <c r="J163"/>
  <c r="K163"/>
  <c r="L163"/>
  <c r="M163"/>
  <c r="N163"/>
  <c r="O163"/>
  <c r="P163"/>
  <c r="Q163"/>
  <c r="R163"/>
  <c r="S163"/>
  <c r="U163"/>
  <c r="V163"/>
  <c r="W163"/>
  <c r="X163"/>
  <c r="Y163"/>
  <c r="AB163"/>
  <c r="AC163"/>
  <c r="AD163"/>
  <c r="AE163"/>
  <c r="AF163"/>
  <c r="AI163"/>
  <c r="AJ163"/>
  <c r="AK163"/>
  <c r="AM163"/>
  <c r="AN163"/>
  <c r="AO163"/>
  <c r="AP163"/>
  <c r="AQ163"/>
  <c r="AS163"/>
  <c r="AT163"/>
  <c r="AU163"/>
  <c r="AV163"/>
  <c r="AW163"/>
  <c r="AX163"/>
  <c r="AY163"/>
  <c r="AZ163"/>
  <c r="BA163"/>
  <c r="BB163"/>
  <c r="BD163"/>
  <c r="BE163"/>
  <c r="BF163"/>
  <c r="BG163"/>
  <c r="BH163"/>
  <c r="BI163"/>
  <c r="BJ163"/>
  <c r="BL163"/>
  <c r="BM163"/>
  <c r="BN163"/>
  <c r="BO163"/>
  <c r="BP163"/>
  <c r="BR163"/>
  <c r="BS163"/>
  <c r="BT163"/>
  <c r="BU163"/>
  <c r="BV163"/>
  <c r="BW163"/>
  <c r="BZ163"/>
  <c r="CA163"/>
  <c r="CB163"/>
  <c r="CC163"/>
  <c r="CD163"/>
  <c r="CE163"/>
  <c r="CF163"/>
  <c r="CG163"/>
  <c r="CH163"/>
  <c r="CI163"/>
  <c r="CJ163"/>
  <c r="CK163"/>
  <c r="CM163"/>
  <c r="CN163"/>
  <c r="CO163"/>
  <c r="CP163"/>
  <c r="CQ163"/>
  <c r="CR163"/>
  <c r="CS163"/>
  <c r="CT163"/>
  <c r="CU163"/>
  <c r="CV163"/>
  <c r="CW163"/>
  <c r="CX163"/>
  <c r="CZ163"/>
  <c r="DA163"/>
  <c r="DB163"/>
  <c r="DC163"/>
  <c r="DD163"/>
  <c r="DE163"/>
  <c r="DF163"/>
  <c r="DG163"/>
  <c r="DH163"/>
  <c r="DI163"/>
  <c r="DJ163"/>
  <c r="DK163"/>
  <c r="A164"/>
  <c r="B164"/>
  <c r="C164"/>
  <c r="D164"/>
  <c r="E164"/>
  <c r="F164"/>
  <c r="G164"/>
  <c r="H164"/>
  <c r="I164"/>
  <c r="J164"/>
  <c r="K164"/>
  <c r="L164"/>
  <c r="M164"/>
  <c r="N164"/>
  <c r="O164"/>
  <c r="P164"/>
  <c r="Q164"/>
  <c r="R164"/>
  <c r="S164"/>
  <c r="U164"/>
  <c r="V164"/>
  <c r="W164"/>
  <c r="X164"/>
  <c r="Y164"/>
  <c r="AA164"/>
  <c r="AB164"/>
  <c r="AC164"/>
  <c r="AD164"/>
  <c r="AE164"/>
  <c r="AF164"/>
  <c r="AH164"/>
  <c r="AI164"/>
  <c r="AJ164"/>
  <c r="AK164"/>
  <c r="AM164"/>
  <c r="AN164"/>
  <c r="AO164"/>
  <c r="AP164"/>
  <c r="AQ164"/>
  <c r="AR164"/>
  <c r="AS164"/>
  <c r="AT164"/>
  <c r="AU164"/>
  <c r="AV164"/>
  <c r="AW164"/>
  <c r="AX164"/>
  <c r="AY164"/>
  <c r="AZ164"/>
  <c r="BA164"/>
  <c r="BB164"/>
  <c r="BD164"/>
  <c r="BE164"/>
  <c r="BF164"/>
  <c r="BG164"/>
  <c r="BH164"/>
  <c r="BI164"/>
  <c r="BJ164"/>
  <c r="BL164"/>
  <c r="BM164"/>
  <c r="BN164"/>
  <c r="BO164"/>
  <c r="BP164"/>
  <c r="BQ164"/>
  <c r="BR164"/>
  <c r="BS164"/>
  <c r="BT164"/>
  <c r="BU164"/>
  <c r="BV164"/>
  <c r="BW164"/>
  <c r="BX164"/>
  <c r="BY164"/>
  <c r="BZ164"/>
  <c r="CA164"/>
  <c r="CB164"/>
  <c r="CC164"/>
  <c r="CD164"/>
  <c r="CE164"/>
  <c r="CF164"/>
  <c r="CG164"/>
  <c r="CH164"/>
  <c r="CI164"/>
  <c r="CJ164"/>
  <c r="CK164"/>
  <c r="CM164"/>
  <c r="CN164"/>
  <c r="CO164"/>
  <c r="CP164"/>
  <c r="CQ164"/>
  <c r="CR164"/>
  <c r="CS164"/>
  <c r="CT164"/>
  <c r="CU164"/>
  <c r="CV164"/>
  <c r="CW164"/>
  <c r="CX164"/>
  <c r="CZ164"/>
  <c r="DA164"/>
  <c r="DB164"/>
  <c r="DC164"/>
  <c r="DD164"/>
  <c r="DE164"/>
  <c r="DF164"/>
  <c r="DG164"/>
  <c r="DH164"/>
  <c r="DI164"/>
  <c r="DJ164"/>
  <c r="DK164"/>
  <c r="DL164"/>
  <c r="A165"/>
  <c r="B165"/>
  <c r="C165"/>
  <c r="D165"/>
  <c r="E165"/>
  <c r="F165"/>
  <c r="G165"/>
  <c r="H165"/>
  <c r="I165"/>
  <c r="J165"/>
  <c r="K165"/>
  <c r="L165"/>
  <c r="M165"/>
  <c r="N165"/>
  <c r="O165"/>
  <c r="P165"/>
  <c r="Q165"/>
  <c r="R165"/>
  <c r="S165"/>
  <c r="U165"/>
  <c r="V165"/>
  <c r="W165"/>
  <c r="X165"/>
  <c r="Y165"/>
  <c r="AA165"/>
  <c r="AB165"/>
  <c r="AC165"/>
  <c r="AD165"/>
  <c r="AE165"/>
  <c r="AF165"/>
  <c r="AI165"/>
  <c r="AJ165"/>
  <c r="AK165"/>
  <c r="AM165"/>
  <c r="AN165"/>
  <c r="AO165"/>
  <c r="AP165"/>
  <c r="AQ165"/>
  <c r="AR165"/>
  <c r="AS165"/>
  <c r="AT165"/>
  <c r="AU165"/>
  <c r="AV165"/>
  <c r="AW165"/>
  <c r="AX165"/>
  <c r="AY165"/>
  <c r="AZ165"/>
  <c r="BA165"/>
  <c r="BB165"/>
  <c r="BD165"/>
  <c r="BE165"/>
  <c r="BF165"/>
  <c r="BG165"/>
  <c r="BH165"/>
  <c r="BI165"/>
  <c r="BJ165"/>
  <c r="BL165"/>
  <c r="BM165"/>
  <c r="BN165"/>
  <c r="BO165"/>
  <c r="BP165"/>
  <c r="BQ165"/>
  <c r="BR165"/>
  <c r="BS165"/>
  <c r="BT165"/>
  <c r="BU165"/>
  <c r="BV165"/>
  <c r="BW165"/>
  <c r="BZ165"/>
  <c r="CA165"/>
  <c r="CB165"/>
  <c r="CC165"/>
  <c r="CD165"/>
  <c r="CE165"/>
  <c r="CF165"/>
  <c r="CG165"/>
  <c r="CH165"/>
  <c r="CI165"/>
  <c r="CJ165"/>
  <c r="CK165"/>
  <c r="CM165"/>
  <c r="CN165"/>
  <c r="CO165"/>
  <c r="CP165"/>
  <c r="CQ165"/>
  <c r="CR165"/>
  <c r="CS165"/>
  <c r="CT165"/>
  <c r="CU165"/>
  <c r="CV165"/>
  <c r="CW165"/>
  <c r="CX165"/>
  <c r="CZ165"/>
  <c r="DA165"/>
  <c r="DB165"/>
  <c r="DC165"/>
  <c r="DD165"/>
  <c r="DE165"/>
  <c r="DF165"/>
  <c r="DG165"/>
  <c r="DH165"/>
  <c r="DI165"/>
  <c r="DJ165"/>
  <c r="DK165"/>
  <c r="A166"/>
  <c r="B166"/>
  <c r="C166"/>
  <c r="D166"/>
  <c r="E166"/>
  <c r="F166"/>
  <c r="G166"/>
  <c r="H166"/>
  <c r="I166"/>
  <c r="J166"/>
  <c r="K166"/>
  <c r="L166"/>
  <c r="M166"/>
  <c r="N166"/>
  <c r="O166"/>
  <c r="P166"/>
  <c r="Q166"/>
  <c r="R166"/>
  <c r="S166"/>
  <c r="U166"/>
  <c r="V166"/>
  <c r="W166"/>
  <c r="X166"/>
  <c r="Y166"/>
  <c r="AA166"/>
  <c r="AB166"/>
  <c r="AC166"/>
  <c r="AD166"/>
  <c r="AE166"/>
  <c r="AF166"/>
  <c r="AI166"/>
  <c r="AJ166"/>
  <c r="AK166"/>
  <c r="AM166"/>
  <c r="AN166"/>
  <c r="AO166"/>
  <c r="AP166"/>
  <c r="AQ166"/>
  <c r="AR166"/>
  <c r="AS166"/>
  <c r="AT166"/>
  <c r="AU166"/>
  <c r="AV166"/>
  <c r="AW166"/>
  <c r="AX166"/>
  <c r="AY166"/>
  <c r="AZ166"/>
  <c r="BA166"/>
  <c r="BB166"/>
  <c r="BD166"/>
  <c r="BE166"/>
  <c r="BF166"/>
  <c r="BG166"/>
  <c r="BH166"/>
  <c r="BI166"/>
  <c r="BJ166"/>
  <c r="BL166"/>
  <c r="BM166"/>
  <c r="BN166"/>
  <c r="BO166"/>
  <c r="BP166"/>
  <c r="BR166"/>
  <c r="BS166"/>
  <c r="BT166"/>
  <c r="BU166"/>
  <c r="BV166"/>
  <c r="BW166"/>
  <c r="BZ166"/>
  <c r="CA166"/>
  <c r="CB166"/>
  <c r="CC166"/>
  <c r="CD166"/>
  <c r="CE166"/>
  <c r="CF166"/>
  <c r="CG166"/>
  <c r="CH166"/>
  <c r="CI166"/>
  <c r="CJ166"/>
  <c r="CK166"/>
  <c r="CL166"/>
  <c r="CM166"/>
  <c r="CN166"/>
  <c r="CO166"/>
  <c r="CP166"/>
  <c r="CQ166"/>
  <c r="CR166"/>
  <c r="CS166"/>
  <c r="CT166"/>
  <c r="CU166"/>
  <c r="CV166"/>
  <c r="CW166"/>
  <c r="CX166"/>
  <c r="CZ166"/>
  <c r="DA166"/>
  <c r="DB166"/>
  <c r="DC166"/>
  <c r="DD166"/>
  <c r="DE166"/>
  <c r="DF166"/>
  <c r="DG166"/>
  <c r="DH166"/>
  <c r="DI166"/>
  <c r="DJ166"/>
  <c r="DK166"/>
  <c r="DL166"/>
  <c r="A167"/>
  <c r="B167"/>
  <c r="C167"/>
  <c r="D167"/>
  <c r="E167"/>
  <c r="F167"/>
  <c r="G167"/>
  <c r="I167"/>
  <c r="J167"/>
  <c r="K167"/>
  <c r="L167"/>
  <c r="M167"/>
  <c r="N167"/>
  <c r="O167"/>
  <c r="P167"/>
  <c r="R167"/>
  <c r="S167"/>
  <c r="U167"/>
  <c r="V167"/>
  <c r="W167"/>
  <c r="X167"/>
  <c r="Y167"/>
  <c r="AA167"/>
  <c r="AB167"/>
  <c r="AC167"/>
  <c r="AD167"/>
  <c r="AE167"/>
  <c r="AF167"/>
  <c r="AI167"/>
  <c r="AJ167"/>
  <c r="AK167"/>
  <c r="AM167"/>
  <c r="AN167"/>
  <c r="AO167"/>
  <c r="AP167"/>
  <c r="AQ167"/>
  <c r="AR167"/>
  <c r="AS167"/>
  <c r="AT167"/>
  <c r="AU167"/>
  <c r="AV167"/>
  <c r="AW167"/>
  <c r="AX167"/>
  <c r="AY167"/>
  <c r="AZ167"/>
  <c r="BA167"/>
  <c r="BB167"/>
  <c r="BD167"/>
  <c r="BE167"/>
  <c r="BF167"/>
  <c r="BG167"/>
  <c r="BH167"/>
  <c r="BI167"/>
  <c r="BJ167"/>
  <c r="BL167"/>
  <c r="BM167"/>
  <c r="BN167"/>
  <c r="BO167"/>
  <c r="BP167"/>
  <c r="BQ167"/>
  <c r="BR167"/>
  <c r="BS167"/>
  <c r="BT167"/>
  <c r="BU167"/>
  <c r="BV167"/>
  <c r="BW167"/>
  <c r="BY167"/>
  <c r="BZ167"/>
  <c r="CA167"/>
  <c r="CB167"/>
  <c r="CC167"/>
  <c r="CD167"/>
  <c r="CE167"/>
  <c r="CF167"/>
  <c r="CG167"/>
  <c r="CH167"/>
  <c r="CI167"/>
  <c r="CJ167"/>
  <c r="CK167"/>
  <c r="CM167"/>
  <c r="CN167"/>
  <c r="CO167"/>
  <c r="CP167"/>
  <c r="CQ167"/>
  <c r="CR167"/>
  <c r="CS167"/>
  <c r="CT167"/>
  <c r="CU167"/>
  <c r="CV167"/>
  <c r="CW167"/>
  <c r="CX167"/>
  <c r="CZ167"/>
  <c r="DA167"/>
  <c r="DB167"/>
  <c r="DC167"/>
  <c r="DD167"/>
  <c r="DE167"/>
  <c r="DF167"/>
  <c r="DG167"/>
  <c r="DH167"/>
  <c r="DI167"/>
  <c r="DJ167"/>
  <c r="DK167"/>
  <c r="A168"/>
  <c r="B168"/>
  <c r="C168"/>
  <c r="D168"/>
  <c r="E168"/>
  <c r="F168"/>
  <c r="G168"/>
  <c r="H168"/>
  <c r="I168"/>
  <c r="J168"/>
  <c r="K168"/>
  <c r="L168"/>
  <c r="M168"/>
  <c r="N168"/>
  <c r="O168"/>
  <c r="P168"/>
  <c r="R168"/>
  <c r="S168"/>
  <c r="U168"/>
  <c r="V168"/>
  <c r="W168"/>
  <c r="X168"/>
  <c r="Y168"/>
  <c r="AA168"/>
  <c r="AB168"/>
  <c r="AC168"/>
  <c r="AD168"/>
  <c r="AE168"/>
  <c r="AF168"/>
  <c r="AI168"/>
  <c r="AJ168"/>
  <c r="AK168"/>
  <c r="AM168"/>
  <c r="AN168"/>
  <c r="AO168"/>
  <c r="AP168"/>
  <c r="AQ168"/>
  <c r="AR168"/>
  <c r="AS168"/>
  <c r="AT168"/>
  <c r="AU168"/>
  <c r="AV168"/>
  <c r="AW168"/>
  <c r="AX168"/>
  <c r="AY168"/>
  <c r="AZ168"/>
  <c r="BA168"/>
  <c r="BB168"/>
  <c r="BD168"/>
  <c r="BE168"/>
  <c r="BF168"/>
  <c r="BG168"/>
  <c r="BH168"/>
  <c r="BI168"/>
  <c r="BJ168"/>
  <c r="BL168"/>
  <c r="BM168"/>
  <c r="BN168"/>
  <c r="BO168"/>
  <c r="BP168"/>
  <c r="BQ168"/>
  <c r="BR168"/>
  <c r="BS168"/>
  <c r="BT168"/>
  <c r="BU168"/>
  <c r="BV168"/>
  <c r="BW168"/>
  <c r="BZ168"/>
  <c r="CA168"/>
  <c r="CB168"/>
  <c r="CC168"/>
  <c r="CD168"/>
  <c r="CE168"/>
  <c r="CF168"/>
  <c r="CG168"/>
  <c r="CH168"/>
  <c r="CI168"/>
  <c r="CJ168"/>
  <c r="CK168"/>
  <c r="CL168"/>
  <c r="CM168"/>
  <c r="CN168"/>
  <c r="CO168"/>
  <c r="CP168"/>
  <c r="CQ168"/>
  <c r="CR168"/>
  <c r="CS168"/>
  <c r="CT168"/>
  <c r="CU168"/>
  <c r="CV168"/>
  <c r="CW168"/>
  <c r="CX168"/>
  <c r="CZ168"/>
  <c r="DA168"/>
  <c r="DB168"/>
  <c r="DC168"/>
  <c r="DD168"/>
  <c r="DE168"/>
  <c r="DF168"/>
  <c r="DG168"/>
  <c r="DH168"/>
  <c r="DI168"/>
  <c r="DJ168"/>
  <c r="DK168"/>
  <c r="A169"/>
  <c r="B169"/>
  <c r="C169"/>
  <c r="D169"/>
  <c r="E169"/>
  <c r="F169"/>
  <c r="G169"/>
  <c r="I169"/>
  <c r="J169"/>
  <c r="K169"/>
  <c r="L169"/>
  <c r="M169"/>
  <c r="N169"/>
  <c r="O169"/>
  <c r="P169"/>
  <c r="R169"/>
  <c r="S169"/>
  <c r="T169"/>
  <c r="U169"/>
  <c r="V169"/>
  <c r="W169"/>
  <c r="X169"/>
  <c r="Y169"/>
  <c r="AB169"/>
  <c r="AD169"/>
  <c r="AE169"/>
  <c r="AF169"/>
  <c r="AI169"/>
  <c r="AJ169"/>
  <c r="AK169"/>
  <c r="AM169"/>
  <c r="AN169"/>
  <c r="AO169"/>
  <c r="AP169"/>
  <c r="AQ169"/>
  <c r="AR169"/>
  <c r="AS169"/>
  <c r="AT169"/>
  <c r="AU169"/>
  <c r="AV169"/>
  <c r="AW169"/>
  <c r="AX169"/>
  <c r="AY169"/>
  <c r="AZ169"/>
  <c r="BA169"/>
  <c r="BB169"/>
  <c r="BD169"/>
  <c r="BE169"/>
  <c r="BF169"/>
  <c r="BG169"/>
  <c r="BH169"/>
  <c r="BI169"/>
  <c r="BJ169"/>
  <c r="BL169"/>
  <c r="BM169"/>
  <c r="BN169"/>
  <c r="BO169"/>
  <c r="BP169"/>
  <c r="BQ169"/>
  <c r="BR169"/>
  <c r="BS169"/>
  <c r="BT169"/>
  <c r="BU169"/>
  <c r="BV169"/>
  <c r="BW169"/>
  <c r="BZ169"/>
  <c r="CA169"/>
  <c r="CB169"/>
  <c r="CC169"/>
  <c r="CD169"/>
  <c r="CE169"/>
  <c r="CF169"/>
  <c r="CG169"/>
  <c r="CH169"/>
  <c r="CI169"/>
  <c r="CJ169"/>
  <c r="CK169"/>
  <c r="CM169"/>
  <c r="CN169"/>
  <c r="CO169"/>
  <c r="CP169"/>
  <c r="CQ169"/>
  <c r="CR169"/>
  <c r="CS169"/>
  <c r="CT169"/>
  <c r="CU169"/>
  <c r="CV169"/>
  <c r="CW169"/>
  <c r="CX169"/>
  <c r="CZ169"/>
  <c r="DA169"/>
  <c r="DB169"/>
  <c r="DC169"/>
  <c r="DD169"/>
  <c r="DE169"/>
  <c r="DF169"/>
  <c r="DG169"/>
  <c r="DH169"/>
  <c r="DI169"/>
  <c r="DJ169"/>
  <c r="DK169"/>
  <c r="A170"/>
  <c r="B170"/>
  <c r="C170"/>
  <c r="D170"/>
  <c r="E170"/>
  <c r="F170"/>
  <c r="G170"/>
  <c r="I170"/>
  <c r="J170"/>
  <c r="K170"/>
  <c r="L170"/>
  <c r="M170"/>
  <c r="N170"/>
  <c r="O170"/>
  <c r="P170"/>
  <c r="R170"/>
  <c r="S170"/>
  <c r="U170"/>
  <c r="V170"/>
  <c r="W170"/>
  <c r="X170"/>
  <c r="Y170"/>
  <c r="AB170"/>
  <c r="AD170"/>
  <c r="AE170"/>
  <c r="AF170"/>
  <c r="AI170"/>
  <c r="AJ170"/>
  <c r="AK170"/>
  <c r="AM170"/>
  <c r="AN170"/>
  <c r="AO170"/>
  <c r="AP170"/>
  <c r="AQ170"/>
  <c r="AR170"/>
  <c r="AS170"/>
  <c r="AT170"/>
  <c r="AU170"/>
  <c r="AV170"/>
  <c r="AW170"/>
  <c r="AX170"/>
  <c r="AY170"/>
  <c r="AZ170"/>
  <c r="BA170"/>
  <c r="BB170"/>
  <c r="BD170"/>
  <c r="BE170"/>
  <c r="BF170"/>
  <c r="BG170"/>
  <c r="BH170"/>
  <c r="BI170"/>
  <c r="BJ170"/>
  <c r="BL170"/>
  <c r="BM170"/>
  <c r="BN170"/>
  <c r="BO170"/>
  <c r="BP170"/>
  <c r="BQ170"/>
  <c r="BR170"/>
  <c r="BS170"/>
  <c r="BT170"/>
  <c r="BU170"/>
  <c r="BV170"/>
  <c r="BW170"/>
  <c r="BZ170"/>
  <c r="CA170"/>
  <c r="CB170"/>
  <c r="CC170"/>
  <c r="CD170"/>
  <c r="CE170"/>
  <c r="CF170"/>
  <c r="CG170"/>
  <c r="CH170"/>
  <c r="CI170"/>
  <c r="CJ170"/>
  <c r="CK170"/>
  <c r="CM170"/>
  <c r="CN170"/>
  <c r="CO170"/>
  <c r="CP170"/>
  <c r="CQ170"/>
  <c r="CR170"/>
  <c r="CS170"/>
  <c r="CT170"/>
  <c r="CU170"/>
  <c r="CV170"/>
  <c r="CW170"/>
  <c r="CX170"/>
  <c r="CZ170"/>
  <c r="DA170"/>
  <c r="DB170"/>
  <c r="DC170"/>
  <c r="DD170"/>
  <c r="DE170"/>
  <c r="DF170"/>
  <c r="DG170"/>
  <c r="DH170"/>
  <c r="DI170"/>
  <c r="DJ170"/>
  <c r="DK170"/>
  <c r="A171"/>
  <c r="B171"/>
  <c r="C171"/>
  <c r="D171"/>
  <c r="E171"/>
  <c r="F171"/>
  <c r="G171"/>
  <c r="I171"/>
  <c r="J171"/>
  <c r="K171"/>
  <c r="L171"/>
  <c r="M171"/>
  <c r="N171"/>
  <c r="O171"/>
  <c r="P171"/>
  <c r="R171"/>
  <c r="S171"/>
  <c r="U171"/>
  <c r="V171"/>
  <c r="W171"/>
  <c r="X171"/>
  <c r="Y171"/>
  <c r="AA171"/>
  <c r="AB171"/>
  <c r="AD171"/>
  <c r="AE171"/>
  <c r="AF171"/>
  <c r="AI171"/>
  <c r="AJ171"/>
  <c r="AK171"/>
  <c r="AM171"/>
  <c r="AN171"/>
  <c r="AO171"/>
  <c r="AP171"/>
  <c r="AQ171"/>
  <c r="AS171"/>
  <c r="AT171"/>
  <c r="AU171"/>
  <c r="AV171"/>
  <c r="AW171"/>
  <c r="AX171"/>
  <c r="AY171"/>
  <c r="AZ171"/>
  <c r="BA171"/>
  <c r="BB171"/>
  <c r="BD171"/>
  <c r="BE171"/>
  <c r="BF171"/>
  <c r="BG171"/>
  <c r="BH171"/>
  <c r="BI171"/>
  <c r="BJ171"/>
  <c r="BL171"/>
  <c r="BM171"/>
  <c r="BN171"/>
  <c r="BO171"/>
  <c r="BP171"/>
  <c r="BQ171"/>
  <c r="BR171"/>
  <c r="BS171"/>
  <c r="BT171"/>
  <c r="BU171"/>
  <c r="BV171"/>
  <c r="BW171"/>
  <c r="BZ171"/>
  <c r="CA171"/>
  <c r="CB171"/>
  <c r="CC171"/>
  <c r="CD171"/>
  <c r="CE171"/>
  <c r="CF171"/>
  <c r="CG171"/>
  <c r="CH171"/>
  <c r="CI171"/>
  <c r="CJ171"/>
  <c r="CK171"/>
  <c r="CM171"/>
  <c r="CN171"/>
  <c r="CO171"/>
  <c r="CP171"/>
  <c r="CQ171"/>
  <c r="CR171"/>
  <c r="CS171"/>
  <c r="CT171"/>
  <c r="CU171"/>
  <c r="CV171"/>
  <c r="CW171"/>
  <c r="CX171"/>
  <c r="CZ171"/>
  <c r="DA171"/>
  <c r="DB171"/>
  <c r="DC171"/>
  <c r="DD171"/>
  <c r="DE171"/>
  <c r="DF171"/>
  <c r="DG171"/>
  <c r="DH171"/>
  <c r="DI171"/>
  <c r="DJ171"/>
  <c r="DK171"/>
  <c r="A172"/>
  <c r="B172"/>
  <c r="C172"/>
  <c r="D172"/>
  <c r="E172"/>
  <c r="F172"/>
  <c r="G172"/>
  <c r="I172"/>
  <c r="J172"/>
  <c r="K172"/>
  <c r="L172"/>
  <c r="M172"/>
  <c r="N172"/>
  <c r="O172"/>
  <c r="P172"/>
  <c r="R172"/>
  <c r="S172"/>
  <c r="U172"/>
  <c r="V172"/>
  <c r="W172"/>
  <c r="X172"/>
  <c r="Y172"/>
  <c r="AA172"/>
  <c r="AB172"/>
  <c r="AC172"/>
  <c r="AD172"/>
  <c r="AE172"/>
  <c r="AF172"/>
  <c r="AH172"/>
  <c r="AI172"/>
  <c r="AJ172"/>
  <c r="AK172"/>
  <c r="AM172"/>
  <c r="AN172"/>
  <c r="AO172"/>
  <c r="AP172"/>
  <c r="AQ172"/>
  <c r="AR172"/>
  <c r="AS172"/>
  <c r="AT172"/>
  <c r="AU172"/>
  <c r="AV172"/>
  <c r="AW172"/>
  <c r="AX172"/>
  <c r="AY172"/>
  <c r="AZ172"/>
  <c r="BA172"/>
  <c r="BB172"/>
  <c r="BD172"/>
  <c r="BE172"/>
  <c r="BF172"/>
  <c r="BG172"/>
  <c r="BH172"/>
  <c r="BI172"/>
  <c r="BJ172"/>
  <c r="BL172"/>
  <c r="BM172"/>
  <c r="BN172"/>
  <c r="BO172"/>
  <c r="BP172"/>
  <c r="BQ172"/>
  <c r="BR172"/>
  <c r="BS172"/>
  <c r="BT172"/>
  <c r="BU172"/>
  <c r="BV172"/>
  <c r="BW172"/>
  <c r="BX172"/>
  <c r="BZ172"/>
  <c r="CA172"/>
  <c r="CB172"/>
  <c r="CC172"/>
  <c r="CD172"/>
  <c r="CE172"/>
  <c r="CF172"/>
  <c r="CG172"/>
  <c r="CH172"/>
  <c r="CI172"/>
  <c r="CJ172"/>
  <c r="CK172"/>
  <c r="CL172"/>
  <c r="CM172"/>
  <c r="CN172"/>
  <c r="CO172"/>
  <c r="CP172"/>
  <c r="CQ172"/>
  <c r="CR172"/>
  <c r="CS172"/>
  <c r="CT172"/>
  <c r="CU172"/>
  <c r="CV172"/>
  <c r="CW172"/>
  <c r="CX172"/>
  <c r="CZ172"/>
  <c r="DA172"/>
  <c r="DB172"/>
  <c r="DC172"/>
  <c r="DD172"/>
  <c r="DE172"/>
  <c r="DF172"/>
  <c r="DG172"/>
  <c r="DH172"/>
  <c r="DI172"/>
  <c r="DJ172"/>
  <c r="DK172"/>
  <c r="DL172"/>
  <c r="A173"/>
  <c r="B173"/>
  <c r="C173"/>
  <c r="D173"/>
  <c r="E173"/>
  <c r="F173"/>
  <c r="G173"/>
  <c r="H173"/>
  <c r="I173"/>
  <c r="J173"/>
  <c r="K173"/>
  <c r="L173"/>
  <c r="M173"/>
  <c r="N173"/>
  <c r="O173"/>
  <c r="P173"/>
  <c r="R173"/>
  <c r="S173"/>
  <c r="U173"/>
  <c r="V173"/>
  <c r="W173"/>
  <c r="X173"/>
  <c r="Y173"/>
  <c r="AB173"/>
  <c r="AC173"/>
  <c r="AD173"/>
  <c r="AE173"/>
  <c r="AF173"/>
  <c r="AI173"/>
  <c r="AJ173"/>
  <c r="AK173"/>
  <c r="AM173"/>
  <c r="AN173"/>
  <c r="AO173"/>
  <c r="AP173"/>
  <c r="AQ173"/>
  <c r="AR173"/>
  <c r="AS173"/>
  <c r="AT173"/>
  <c r="AU173"/>
  <c r="AV173"/>
  <c r="AW173"/>
  <c r="AX173"/>
  <c r="AY173"/>
  <c r="AZ173"/>
  <c r="BA173"/>
  <c r="BB173"/>
  <c r="BD173"/>
  <c r="BE173"/>
  <c r="BF173"/>
  <c r="BG173"/>
  <c r="BH173"/>
  <c r="BI173"/>
  <c r="BJ173"/>
  <c r="BL173"/>
  <c r="BM173"/>
  <c r="BN173"/>
  <c r="BO173"/>
  <c r="BP173"/>
  <c r="BR173"/>
  <c r="BS173"/>
  <c r="BT173"/>
  <c r="BU173"/>
  <c r="BV173"/>
  <c r="BW173"/>
  <c r="BZ173"/>
  <c r="CA173"/>
  <c r="CB173"/>
  <c r="CC173"/>
  <c r="CD173"/>
  <c r="CE173"/>
  <c r="CF173"/>
  <c r="CG173"/>
  <c r="CH173"/>
  <c r="CI173"/>
  <c r="CJ173"/>
  <c r="CK173"/>
  <c r="CM173"/>
  <c r="CN173"/>
  <c r="CO173"/>
  <c r="CP173"/>
  <c r="CQ173"/>
  <c r="CR173"/>
  <c r="CS173"/>
  <c r="CT173"/>
  <c r="CU173"/>
  <c r="CV173"/>
  <c r="CW173"/>
  <c r="CX173"/>
  <c r="CZ173"/>
  <c r="DA173"/>
  <c r="DB173"/>
  <c r="DC173"/>
  <c r="DD173"/>
  <c r="DE173"/>
  <c r="DF173"/>
  <c r="DG173"/>
  <c r="DH173"/>
  <c r="DI173"/>
  <c r="DJ173"/>
  <c r="DK173"/>
  <c r="A174"/>
  <c r="B174"/>
  <c r="C174"/>
  <c r="D174"/>
  <c r="E174"/>
  <c r="F174"/>
  <c r="G174"/>
  <c r="I174"/>
  <c r="J174"/>
  <c r="K174"/>
  <c r="L174"/>
  <c r="M174"/>
  <c r="N174"/>
  <c r="O174"/>
  <c r="P174"/>
  <c r="R174"/>
  <c r="S174"/>
  <c r="U174"/>
  <c r="V174"/>
  <c r="W174"/>
  <c r="X174"/>
  <c r="Y174"/>
  <c r="AB174"/>
  <c r="AC174"/>
  <c r="AD174"/>
  <c r="AE174"/>
  <c r="AF174"/>
  <c r="AI174"/>
  <c r="AJ174"/>
  <c r="AK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Z174"/>
  <c r="CA174"/>
  <c r="CB174"/>
  <c r="CC174"/>
  <c r="CD174"/>
  <c r="CE174"/>
  <c r="CF174"/>
  <c r="CG174"/>
  <c r="CH174"/>
  <c r="CI174"/>
  <c r="CJ174"/>
  <c r="CK174"/>
  <c r="CL174"/>
  <c r="CM174"/>
  <c r="CN174"/>
  <c r="CO174"/>
  <c r="CP174"/>
  <c r="CQ174"/>
  <c r="CR174"/>
  <c r="CS174"/>
  <c r="CT174"/>
  <c r="CU174"/>
  <c r="CV174"/>
  <c r="CW174"/>
  <c r="CX174"/>
  <c r="CZ174"/>
  <c r="DA174"/>
  <c r="DB174"/>
  <c r="DC174"/>
  <c r="DD174"/>
  <c r="DE174"/>
  <c r="DF174"/>
  <c r="DG174"/>
  <c r="DH174"/>
  <c r="DI174"/>
  <c r="DJ174"/>
  <c r="DK174"/>
  <c r="DL174"/>
  <c r="A175"/>
  <c r="B175"/>
  <c r="C175"/>
  <c r="D175"/>
  <c r="E175"/>
  <c r="F175"/>
  <c r="G175"/>
  <c r="H175"/>
  <c r="I175"/>
  <c r="J175"/>
  <c r="K175"/>
  <c r="L175"/>
  <c r="M175"/>
  <c r="N175"/>
  <c r="O175"/>
  <c r="P175"/>
  <c r="Q175"/>
  <c r="R175"/>
  <c r="S175"/>
  <c r="U175"/>
  <c r="V175"/>
  <c r="W175"/>
  <c r="X175"/>
  <c r="Y175"/>
  <c r="AA175"/>
  <c r="AB175"/>
  <c r="AC175"/>
  <c r="AD175"/>
  <c r="AE175"/>
  <c r="AF175"/>
  <c r="AI175"/>
  <c r="AJ175"/>
  <c r="AK175"/>
  <c r="AM175"/>
  <c r="AN175"/>
  <c r="AO175"/>
  <c r="AP175"/>
  <c r="AQ175"/>
  <c r="AS175"/>
  <c r="AT175"/>
  <c r="AU175"/>
  <c r="AV175"/>
  <c r="AW175"/>
  <c r="AX175"/>
  <c r="AY175"/>
  <c r="AZ175"/>
  <c r="BA175"/>
  <c r="BB175"/>
  <c r="BC175"/>
  <c r="BD175"/>
  <c r="BE175"/>
  <c r="BF175"/>
  <c r="BG175"/>
  <c r="BH175"/>
  <c r="BI175"/>
  <c r="BJ175"/>
  <c r="BL175"/>
  <c r="BM175"/>
  <c r="BN175"/>
  <c r="BO175"/>
  <c r="BP175"/>
  <c r="BQ175"/>
  <c r="BR175"/>
  <c r="BS175"/>
  <c r="BT175"/>
  <c r="BU175"/>
  <c r="BV175"/>
  <c r="BW175"/>
  <c r="BY175"/>
  <c r="BZ175"/>
  <c r="CA175"/>
  <c r="CB175"/>
  <c r="CC175"/>
  <c r="CD175"/>
  <c r="CE175"/>
  <c r="CF175"/>
  <c r="CG175"/>
  <c r="CH175"/>
  <c r="CI175"/>
  <c r="CJ175"/>
  <c r="CK175"/>
  <c r="CM175"/>
  <c r="CN175"/>
  <c r="CO175"/>
  <c r="CP175"/>
  <c r="CQ175"/>
  <c r="CR175"/>
  <c r="CS175"/>
  <c r="CT175"/>
  <c r="CU175"/>
  <c r="CV175"/>
  <c r="CW175"/>
  <c r="CX175"/>
  <c r="CZ175"/>
  <c r="DA175"/>
  <c r="DB175"/>
  <c r="DC175"/>
  <c r="DD175"/>
  <c r="DE175"/>
  <c r="DF175"/>
  <c r="DG175"/>
  <c r="DH175"/>
  <c r="DI175"/>
  <c r="DJ175"/>
  <c r="DK175"/>
  <c r="A176"/>
  <c r="B176"/>
  <c r="C176"/>
  <c r="D176"/>
  <c r="E176"/>
  <c r="F176"/>
  <c r="G176"/>
  <c r="H176"/>
  <c r="I176"/>
  <c r="J176"/>
  <c r="K176"/>
  <c r="L176"/>
  <c r="M176"/>
  <c r="N176"/>
  <c r="O176"/>
  <c r="P176"/>
  <c r="Q176"/>
  <c r="R176"/>
  <c r="S176"/>
  <c r="T176"/>
  <c r="U176"/>
  <c r="V176"/>
  <c r="W176"/>
  <c r="X176"/>
  <c r="Y176"/>
  <c r="AA176"/>
  <c r="AB176"/>
  <c r="AC176"/>
  <c r="AD176"/>
  <c r="AE176"/>
  <c r="AH176"/>
  <c r="AI176"/>
  <c r="AJ176"/>
  <c r="AK176"/>
  <c r="AM176"/>
  <c r="AN176"/>
  <c r="AO176"/>
  <c r="AP176"/>
  <c r="AQ176"/>
  <c r="AS176"/>
  <c r="AT176"/>
  <c r="AU176"/>
  <c r="AV176"/>
  <c r="AW176"/>
  <c r="AX176"/>
  <c r="AY176"/>
  <c r="AZ176"/>
  <c r="BA176"/>
  <c r="BB176"/>
  <c r="BD176"/>
  <c r="BE176"/>
  <c r="BF176"/>
  <c r="BG176"/>
  <c r="BH176"/>
  <c r="BI176"/>
  <c r="BJ176"/>
  <c r="BL176"/>
  <c r="BM176"/>
  <c r="BN176"/>
  <c r="BO176"/>
  <c r="BP176"/>
  <c r="BQ176"/>
  <c r="BR176"/>
  <c r="BS176"/>
  <c r="BT176"/>
  <c r="BU176"/>
  <c r="BV176"/>
  <c r="BW176"/>
  <c r="BX176"/>
  <c r="BZ176"/>
  <c r="CA176"/>
  <c r="CB176"/>
  <c r="CC176"/>
  <c r="CD176"/>
  <c r="CE176"/>
  <c r="CF176"/>
  <c r="CG176"/>
  <c r="CH176"/>
  <c r="CI176"/>
  <c r="CJ176"/>
  <c r="CK176"/>
  <c r="CL176"/>
  <c r="CM176"/>
  <c r="CN176"/>
  <c r="CO176"/>
  <c r="CP176"/>
  <c r="CQ176"/>
  <c r="CR176"/>
  <c r="CS176"/>
  <c r="CT176"/>
  <c r="CU176"/>
  <c r="CV176"/>
  <c r="CW176"/>
  <c r="CX176"/>
  <c r="CZ176"/>
  <c r="DA176"/>
  <c r="DB176"/>
  <c r="DC176"/>
  <c r="DD176"/>
  <c r="DE176"/>
  <c r="DF176"/>
  <c r="DG176"/>
  <c r="DH176"/>
  <c r="DI176"/>
  <c r="DJ176"/>
  <c r="DK176"/>
  <c r="DL176"/>
  <c r="A177"/>
  <c r="B177"/>
  <c r="C177"/>
  <c r="D177"/>
  <c r="E177"/>
  <c r="F177"/>
  <c r="G177"/>
  <c r="H177"/>
  <c r="I177"/>
  <c r="J177"/>
  <c r="K177"/>
  <c r="L177"/>
  <c r="M177"/>
  <c r="N177"/>
  <c r="O177"/>
  <c r="P177"/>
  <c r="Q177"/>
  <c r="R177"/>
  <c r="S177"/>
  <c r="U177"/>
  <c r="V177"/>
  <c r="W177"/>
  <c r="X177"/>
  <c r="Y177"/>
  <c r="AA177"/>
  <c r="AB177"/>
  <c r="AC177"/>
  <c r="AD177"/>
  <c r="AE177"/>
  <c r="AF177"/>
  <c r="AI177"/>
  <c r="AJ177"/>
  <c r="AK177"/>
  <c r="AM177"/>
  <c r="AN177"/>
  <c r="AO177"/>
  <c r="AP177"/>
  <c r="AQ177"/>
  <c r="AS177"/>
  <c r="AT177"/>
  <c r="AU177"/>
  <c r="AV177"/>
  <c r="AW177"/>
  <c r="AX177"/>
  <c r="AY177"/>
  <c r="AZ177"/>
  <c r="BA177"/>
  <c r="BB177"/>
  <c r="BD177"/>
  <c r="BE177"/>
  <c r="BF177"/>
  <c r="BG177"/>
  <c r="BH177"/>
  <c r="BI177"/>
  <c r="BJ177"/>
  <c r="BL177"/>
  <c r="BM177"/>
  <c r="BN177"/>
  <c r="BO177"/>
  <c r="BP177"/>
  <c r="BQ177"/>
  <c r="BR177"/>
  <c r="BS177"/>
  <c r="BT177"/>
  <c r="BU177"/>
  <c r="BV177"/>
  <c r="BW177"/>
  <c r="BY177"/>
  <c r="BZ177"/>
  <c r="CA177"/>
  <c r="CB177"/>
  <c r="CC177"/>
  <c r="CD177"/>
  <c r="CE177"/>
  <c r="CF177"/>
  <c r="CG177"/>
  <c r="CH177"/>
  <c r="CI177"/>
  <c r="CJ177"/>
  <c r="CK177"/>
  <c r="CM177"/>
  <c r="CN177"/>
  <c r="CO177"/>
  <c r="CP177"/>
  <c r="CQ177"/>
  <c r="CR177"/>
  <c r="CS177"/>
  <c r="CT177"/>
  <c r="CU177"/>
  <c r="CV177"/>
  <c r="CW177"/>
  <c r="CX177"/>
  <c r="CZ177"/>
  <c r="DA177"/>
  <c r="DB177"/>
  <c r="DC177"/>
  <c r="DD177"/>
  <c r="DE177"/>
  <c r="DF177"/>
  <c r="DG177"/>
  <c r="DH177"/>
  <c r="DI177"/>
  <c r="DJ177"/>
  <c r="DK177"/>
  <c r="A178"/>
  <c r="B178"/>
  <c r="C178"/>
  <c r="D178"/>
  <c r="E178"/>
  <c r="F178"/>
  <c r="G178"/>
  <c r="H178"/>
  <c r="I178"/>
  <c r="J178"/>
  <c r="K178"/>
  <c r="L178"/>
  <c r="M178"/>
  <c r="N178"/>
  <c r="O178"/>
  <c r="P178"/>
  <c r="R178"/>
  <c r="S178"/>
  <c r="U178"/>
  <c r="V178"/>
  <c r="W178"/>
  <c r="X178"/>
  <c r="Y178"/>
  <c r="AA178"/>
  <c r="AB178"/>
  <c r="AC178"/>
  <c r="AD178"/>
  <c r="AE178"/>
  <c r="AI178"/>
  <c r="AJ178"/>
  <c r="AK178"/>
  <c r="AM178"/>
  <c r="AN178"/>
  <c r="AO178"/>
  <c r="AP178"/>
  <c r="AQ178"/>
  <c r="AR178"/>
  <c r="AS178"/>
  <c r="AT178"/>
  <c r="AU178"/>
  <c r="AV178"/>
  <c r="AW178"/>
  <c r="AX178"/>
  <c r="AY178"/>
  <c r="AZ178"/>
  <c r="BA178"/>
  <c r="BB178"/>
  <c r="BD178"/>
  <c r="BE178"/>
  <c r="BF178"/>
  <c r="BG178"/>
  <c r="BH178"/>
  <c r="BI178"/>
  <c r="BJ178"/>
  <c r="BL178"/>
  <c r="BM178"/>
  <c r="BN178"/>
  <c r="BO178"/>
  <c r="BP178"/>
  <c r="BQ178"/>
  <c r="BR178"/>
  <c r="BS178"/>
  <c r="BT178"/>
  <c r="BU178"/>
  <c r="BV178"/>
  <c r="BW178"/>
  <c r="BZ178"/>
  <c r="CA178"/>
  <c r="CB178"/>
  <c r="CC178"/>
  <c r="CD178"/>
  <c r="CE178"/>
  <c r="CF178"/>
  <c r="CG178"/>
  <c r="CH178"/>
  <c r="CI178"/>
  <c r="CJ178"/>
  <c r="CK178"/>
  <c r="CL178"/>
  <c r="CM178"/>
  <c r="CN178"/>
  <c r="CO178"/>
  <c r="CP178"/>
  <c r="CQ178"/>
  <c r="CR178"/>
  <c r="CS178"/>
  <c r="CT178"/>
  <c r="CU178"/>
  <c r="CV178"/>
  <c r="CW178"/>
  <c r="CX178"/>
  <c r="CZ178"/>
  <c r="DA178"/>
  <c r="DB178"/>
  <c r="DC178"/>
  <c r="DD178"/>
  <c r="DE178"/>
  <c r="DF178"/>
  <c r="DG178"/>
  <c r="DH178"/>
  <c r="DI178"/>
  <c r="DJ178"/>
  <c r="DK178"/>
  <c r="DL178"/>
  <c r="A179"/>
  <c r="B179"/>
  <c r="C179"/>
  <c r="D179"/>
  <c r="E179"/>
  <c r="F179"/>
  <c r="G179"/>
  <c r="H179"/>
  <c r="I179"/>
  <c r="J179"/>
  <c r="K179"/>
  <c r="L179"/>
  <c r="M179"/>
  <c r="N179"/>
  <c r="O179"/>
  <c r="P179"/>
  <c r="Q179"/>
  <c r="R179"/>
  <c r="S179"/>
  <c r="U179"/>
  <c r="V179"/>
  <c r="W179"/>
  <c r="X179"/>
  <c r="Y179"/>
  <c r="AA179"/>
  <c r="AB179"/>
  <c r="AC179"/>
  <c r="AD179"/>
  <c r="AE179"/>
  <c r="AF179"/>
  <c r="AI179"/>
  <c r="AJ179"/>
  <c r="AK179"/>
  <c r="AM179"/>
  <c r="AN179"/>
  <c r="AO179"/>
  <c r="AP179"/>
  <c r="AQ179"/>
  <c r="AS179"/>
  <c r="AT179"/>
  <c r="AU179"/>
  <c r="AV179"/>
  <c r="AW179"/>
  <c r="AX179"/>
  <c r="AY179"/>
  <c r="AZ179"/>
  <c r="BA179"/>
  <c r="BB179"/>
  <c r="BD179"/>
  <c r="BE179"/>
  <c r="BF179"/>
  <c r="BG179"/>
  <c r="BH179"/>
  <c r="BI179"/>
  <c r="BJ179"/>
  <c r="BL179"/>
  <c r="BM179"/>
  <c r="BN179"/>
  <c r="BO179"/>
  <c r="BP179"/>
  <c r="BQ179"/>
  <c r="BR179"/>
  <c r="BS179"/>
  <c r="BT179"/>
  <c r="BU179"/>
  <c r="BV179"/>
  <c r="BW179"/>
  <c r="BY179"/>
  <c r="BZ179"/>
  <c r="CA179"/>
  <c r="CB179"/>
  <c r="CC179"/>
  <c r="CD179"/>
  <c r="CE179"/>
  <c r="CF179"/>
  <c r="CG179"/>
  <c r="CH179"/>
  <c r="CI179"/>
  <c r="CJ179"/>
  <c r="CK179"/>
  <c r="CM179"/>
  <c r="CN179"/>
  <c r="CO179"/>
  <c r="CP179"/>
  <c r="CQ179"/>
  <c r="CR179"/>
  <c r="CS179"/>
  <c r="CT179"/>
  <c r="CU179"/>
  <c r="CV179"/>
  <c r="CW179"/>
  <c r="CX179"/>
  <c r="CZ179"/>
  <c r="DA179"/>
  <c r="DB179"/>
  <c r="DC179"/>
  <c r="DD179"/>
  <c r="DE179"/>
  <c r="DF179"/>
  <c r="DG179"/>
  <c r="DH179"/>
  <c r="DI179"/>
  <c r="DJ179"/>
  <c r="DK179"/>
  <c r="A180"/>
  <c r="B180"/>
  <c r="C180"/>
  <c r="D180"/>
  <c r="E180"/>
  <c r="F180"/>
  <c r="G180"/>
  <c r="H180"/>
  <c r="I180"/>
  <c r="J180"/>
  <c r="K180"/>
  <c r="L180"/>
  <c r="M180"/>
  <c r="N180"/>
  <c r="O180"/>
  <c r="P180"/>
  <c r="R180"/>
  <c r="S180"/>
  <c r="U180"/>
  <c r="V180"/>
  <c r="W180"/>
  <c r="X180"/>
  <c r="Y180"/>
  <c r="AB180"/>
  <c r="AC180"/>
  <c r="AD180"/>
  <c r="AE180"/>
  <c r="AI180"/>
  <c r="AJ180"/>
  <c r="AK180"/>
  <c r="AM180"/>
  <c r="AN180"/>
  <c r="AO180"/>
  <c r="AP180"/>
  <c r="AQ180"/>
  <c r="AR180"/>
  <c r="AS180"/>
  <c r="AT180"/>
  <c r="AU180"/>
  <c r="AV180"/>
  <c r="AW180"/>
  <c r="AX180"/>
  <c r="AY180"/>
  <c r="AZ180"/>
  <c r="BA180"/>
  <c r="BB180"/>
  <c r="BD180"/>
  <c r="BE180"/>
  <c r="BF180"/>
  <c r="BG180"/>
  <c r="BH180"/>
  <c r="BI180"/>
  <c r="BJ180"/>
  <c r="BL180"/>
  <c r="BM180"/>
  <c r="BN180"/>
  <c r="BO180"/>
  <c r="BP180"/>
  <c r="BR180"/>
  <c r="BS180"/>
  <c r="BT180"/>
  <c r="BU180"/>
  <c r="BV180"/>
  <c r="BW180"/>
  <c r="BZ180"/>
  <c r="CA180"/>
  <c r="CB180"/>
  <c r="CC180"/>
  <c r="CD180"/>
  <c r="CE180"/>
  <c r="CF180"/>
  <c r="CG180"/>
  <c r="CH180"/>
  <c r="CI180"/>
  <c r="CJ180"/>
  <c r="CK180"/>
  <c r="CM180"/>
  <c r="CN180"/>
  <c r="CO180"/>
  <c r="CP180"/>
  <c r="CQ180"/>
  <c r="CR180"/>
  <c r="CS180"/>
  <c r="CT180"/>
  <c r="CU180"/>
  <c r="CV180"/>
  <c r="CW180"/>
  <c r="CX180"/>
  <c r="CZ180"/>
  <c r="DA180"/>
  <c r="DB180"/>
  <c r="DC180"/>
  <c r="DD180"/>
  <c r="DE180"/>
  <c r="DF180"/>
  <c r="DG180"/>
  <c r="DH180"/>
  <c r="DI180"/>
  <c r="DJ180"/>
  <c r="DK180"/>
  <c r="DL180"/>
  <c r="A181"/>
  <c r="B181"/>
  <c r="C181"/>
  <c r="D181"/>
  <c r="E181"/>
  <c r="F181"/>
  <c r="G181"/>
  <c r="H181"/>
  <c r="I181"/>
  <c r="J181"/>
  <c r="K181"/>
  <c r="L181"/>
  <c r="M181"/>
  <c r="N181"/>
  <c r="O181"/>
  <c r="P181"/>
  <c r="R181"/>
  <c r="S181"/>
  <c r="U181"/>
  <c r="V181"/>
  <c r="W181"/>
  <c r="X181"/>
  <c r="Y181"/>
  <c r="AB181"/>
  <c r="AC181"/>
  <c r="AD181"/>
  <c r="AE181"/>
  <c r="AI181"/>
  <c r="AJ181"/>
  <c r="AK181"/>
  <c r="AM181"/>
  <c r="AN181"/>
  <c r="AO181"/>
  <c r="AP181"/>
  <c r="AQ181"/>
  <c r="AS181"/>
  <c r="AT181"/>
  <c r="AU181"/>
  <c r="AV181"/>
  <c r="AW181"/>
  <c r="AX181"/>
  <c r="AY181"/>
  <c r="AZ181"/>
  <c r="BA181"/>
  <c r="BB181"/>
  <c r="BD181"/>
  <c r="BE181"/>
  <c r="BF181"/>
  <c r="BG181"/>
  <c r="BH181"/>
  <c r="BI181"/>
  <c r="BJ181"/>
  <c r="BL181"/>
  <c r="BM181"/>
  <c r="BN181"/>
  <c r="BO181"/>
  <c r="BP181"/>
  <c r="BQ181"/>
  <c r="BR181"/>
  <c r="BS181"/>
  <c r="BT181"/>
  <c r="BU181"/>
  <c r="BV181"/>
  <c r="BW181"/>
  <c r="BZ181"/>
  <c r="CA181"/>
  <c r="CB181"/>
  <c r="CC181"/>
  <c r="CD181"/>
  <c r="CE181"/>
  <c r="CF181"/>
  <c r="CG181"/>
  <c r="CH181"/>
  <c r="CI181"/>
  <c r="CJ181"/>
  <c r="CK181"/>
  <c r="CM181"/>
  <c r="CN181"/>
  <c r="CO181"/>
  <c r="CP181"/>
  <c r="CQ181"/>
  <c r="CR181"/>
  <c r="CS181"/>
  <c r="CT181"/>
  <c r="CU181"/>
  <c r="CV181"/>
  <c r="CW181"/>
  <c r="CX181"/>
  <c r="CZ181"/>
  <c r="DA181"/>
  <c r="DB181"/>
  <c r="DC181"/>
  <c r="DD181"/>
  <c r="DE181"/>
  <c r="DF181"/>
  <c r="DG181"/>
  <c r="DH181"/>
  <c r="DI181"/>
  <c r="DJ181"/>
  <c r="DK181"/>
  <c r="A182"/>
  <c r="B182"/>
  <c r="C182"/>
  <c r="D182"/>
  <c r="E182"/>
  <c r="F182"/>
  <c r="G182"/>
  <c r="H182"/>
  <c r="I182"/>
  <c r="J182"/>
  <c r="K182"/>
  <c r="L182"/>
  <c r="M182"/>
  <c r="N182"/>
  <c r="O182"/>
  <c r="P182"/>
  <c r="Q182"/>
  <c r="R182"/>
  <c r="S182"/>
  <c r="T182"/>
  <c r="U182"/>
  <c r="V182"/>
  <c r="W182"/>
  <c r="X182"/>
  <c r="Y182"/>
  <c r="Z182"/>
  <c r="AB182"/>
  <c r="AC182"/>
  <c r="AD182"/>
  <c r="AE182"/>
  <c r="AF182"/>
  <c r="AI182"/>
  <c r="AJ182"/>
  <c r="AK182"/>
  <c r="AM182"/>
  <c r="AN182"/>
  <c r="AO182"/>
  <c r="AP182"/>
  <c r="AQ182"/>
  <c r="AR182"/>
  <c r="AS182"/>
  <c r="AT182"/>
  <c r="AU182"/>
  <c r="AV182"/>
  <c r="AW182"/>
  <c r="AX182"/>
  <c r="AY182"/>
  <c r="AZ182"/>
  <c r="BA182"/>
  <c r="BB182"/>
  <c r="BD182"/>
  <c r="BE182"/>
  <c r="BF182"/>
  <c r="BG182"/>
  <c r="BH182"/>
  <c r="BI182"/>
  <c r="BJ182"/>
  <c r="BK182"/>
  <c r="BL182"/>
  <c r="BM182"/>
  <c r="BN182"/>
  <c r="BO182"/>
  <c r="BP182"/>
  <c r="BQ182"/>
  <c r="BR182"/>
  <c r="BS182"/>
  <c r="BT182"/>
  <c r="BU182"/>
  <c r="BV182"/>
  <c r="BW182"/>
  <c r="BZ182"/>
  <c r="CA182"/>
  <c r="CB182"/>
  <c r="CC182"/>
  <c r="CD182"/>
  <c r="CE182"/>
  <c r="CF182"/>
  <c r="CG182"/>
  <c r="CH182"/>
  <c r="CI182"/>
  <c r="CJ182"/>
  <c r="CK182"/>
  <c r="CL182"/>
  <c r="CM182"/>
  <c r="CN182"/>
  <c r="CO182"/>
  <c r="CP182"/>
  <c r="CQ182"/>
  <c r="CR182"/>
  <c r="CS182"/>
  <c r="CT182"/>
  <c r="CU182"/>
  <c r="CV182"/>
  <c r="CW182"/>
  <c r="CX182"/>
  <c r="CZ182"/>
  <c r="DA182"/>
  <c r="DB182"/>
  <c r="DC182"/>
  <c r="DD182"/>
  <c r="DE182"/>
  <c r="DF182"/>
  <c r="DG182"/>
  <c r="DH182"/>
  <c r="DI182"/>
  <c r="DJ182"/>
  <c r="DK182"/>
  <c r="DL182"/>
  <c r="A183"/>
  <c r="B183"/>
  <c r="C183"/>
  <c r="D183"/>
  <c r="E183"/>
  <c r="F183"/>
  <c r="G183"/>
  <c r="H183"/>
  <c r="I183"/>
  <c r="J183"/>
  <c r="K183"/>
  <c r="L183"/>
  <c r="M183"/>
  <c r="N183"/>
  <c r="O183"/>
  <c r="P183"/>
  <c r="Q183"/>
  <c r="R183"/>
  <c r="S183"/>
  <c r="U183"/>
  <c r="V183"/>
  <c r="W183"/>
  <c r="X183"/>
  <c r="Y183"/>
  <c r="AB183"/>
  <c r="AC183"/>
  <c r="AD183"/>
  <c r="AE183"/>
  <c r="AF183"/>
  <c r="AI183"/>
  <c r="AJ183"/>
  <c r="AK183"/>
  <c r="AM183"/>
  <c r="AN183"/>
  <c r="AO183"/>
  <c r="AP183"/>
  <c r="AQ183"/>
  <c r="AS183"/>
  <c r="AT183"/>
  <c r="AU183"/>
  <c r="AV183"/>
  <c r="AW183"/>
  <c r="AX183"/>
  <c r="AY183"/>
  <c r="AZ183"/>
  <c r="BA183"/>
  <c r="BB183"/>
  <c r="BD183"/>
  <c r="BE183"/>
  <c r="BF183"/>
  <c r="BG183"/>
  <c r="BH183"/>
  <c r="BI183"/>
  <c r="BJ183"/>
  <c r="BL183"/>
  <c r="BM183"/>
  <c r="BN183"/>
  <c r="BO183"/>
  <c r="BP183"/>
  <c r="BQ183"/>
  <c r="BR183"/>
  <c r="BS183"/>
  <c r="BT183"/>
  <c r="BU183"/>
  <c r="BV183"/>
  <c r="BW183"/>
  <c r="BZ183"/>
  <c r="CA183"/>
  <c r="CB183"/>
  <c r="CC183"/>
  <c r="CD183"/>
  <c r="CE183"/>
  <c r="CF183"/>
  <c r="CG183"/>
  <c r="CH183"/>
  <c r="CI183"/>
  <c r="CJ183"/>
  <c r="CK183"/>
  <c r="CM183"/>
  <c r="CN183"/>
  <c r="CO183"/>
  <c r="CP183"/>
  <c r="CQ183"/>
  <c r="CR183"/>
  <c r="CS183"/>
  <c r="CT183"/>
  <c r="CU183"/>
  <c r="CV183"/>
  <c r="CW183"/>
  <c r="CX183"/>
  <c r="CZ183"/>
  <c r="DA183"/>
  <c r="DB183"/>
  <c r="DC183"/>
  <c r="DD183"/>
  <c r="DE183"/>
  <c r="DF183"/>
  <c r="DG183"/>
  <c r="DH183"/>
  <c r="DI183"/>
  <c r="DJ183"/>
  <c r="DK183"/>
  <c r="A184"/>
  <c r="B184"/>
  <c r="C184"/>
  <c r="D184"/>
  <c r="E184"/>
  <c r="F184"/>
  <c r="G184"/>
  <c r="H184"/>
  <c r="I184"/>
  <c r="J184"/>
  <c r="K184"/>
  <c r="L184"/>
  <c r="M184"/>
  <c r="N184"/>
  <c r="O184"/>
  <c r="P184"/>
  <c r="Q184"/>
  <c r="R184"/>
  <c r="S184"/>
  <c r="T184"/>
  <c r="U184"/>
  <c r="V184"/>
  <c r="W184"/>
  <c r="X184"/>
  <c r="Y184"/>
  <c r="Z184"/>
  <c r="AA184"/>
  <c r="AB184"/>
  <c r="AC184"/>
  <c r="AD184"/>
  <c r="AE184"/>
  <c r="AF184"/>
  <c r="AH184"/>
  <c r="AI184"/>
  <c r="AJ184"/>
  <c r="AK184"/>
  <c r="AM184"/>
  <c r="AN184"/>
  <c r="AO184"/>
  <c r="AP184"/>
  <c r="AQ184"/>
  <c r="AR184"/>
  <c r="AS184"/>
  <c r="AT184"/>
  <c r="AU184"/>
  <c r="AV184"/>
  <c r="AW184"/>
  <c r="AX184"/>
  <c r="AY184"/>
  <c r="AZ184"/>
  <c r="BA184"/>
  <c r="BB184"/>
  <c r="BD184"/>
  <c r="BE184"/>
  <c r="BF184"/>
  <c r="BG184"/>
  <c r="BH184"/>
  <c r="BI184"/>
  <c r="BJ184"/>
  <c r="BL184"/>
  <c r="BM184"/>
  <c r="BN184"/>
  <c r="BO184"/>
  <c r="BP184"/>
  <c r="BQ184"/>
  <c r="BR184"/>
  <c r="BS184"/>
  <c r="BT184"/>
  <c r="BU184"/>
  <c r="BV184"/>
  <c r="BW184"/>
  <c r="BX184"/>
  <c r="BZ184"/>
  <c r="CA184"/>
  <c r="CB184"/>
  <c r="CC184"/>
  <c r="CD184"/>
  <c r="CE184"/>
  <c r="CF184"/>
  <c r="CG184"/>
  <c r="CH184"/>
  <c r="CI184"/>
  <c r="CJ184"/>
  <c r="CK184"/>
  <c r="CM184"/>
  <c r="CN184"/>
  <c r="CO184"/>
  <c r="CP184"/>
  <c r="CQ184"/>
  <c r="CR184"/>
  <c r="CS184"/>
  <c r="CT184"/>
  <c r="CU184"/>
  <c r="CV184"/>
  <c r="CW184"/>
  <c r="CX184"/>
  <c r="CZ184"/>
  <c r="DA184"/>
  <c r="DB184"/>
  <c r="DC184"/>
  <c r="DD184"/>
  <c r="DE184"/>
  <c r="DF184"/>
  <c r="DG184"/>
  <c r="DH184"/>
  <c r="DI184"/>
  <c r="DJ184"/>
  <c r="DK184"/>
  <c r="DL184"/>
  <c r="A185"/>
  <c r="B185"/>
  <c r="C185"/>
  <c r="D185"/>
  <c r="E185"/>
  <c r="F185"/>
  <c r="G185"/>
  <c r="H185"/>
  <c r="I185"/>
  <c r="J185"/>
  <c r="K185"/>
  <c r="L185"/>
  <c r="M185"/>
  <c r="N185"/>
  <c r="O185"/>
  <c r="P185"/>
  <c r="Q185"/>
  <c r="R185"/>
  <c r="S185"/>
  <c r="U185"/>
  <c r="V185"/>
  <c r="W185"/>
  <c r="X185"/>
  <c r="Y185"/>
  <c r="AB185"/>
  <c r="AC185"/>
  <c r="AD185"/>
  <c r="AE185"/>
  <c r="AF185"/>
  <c r="AI185"/>
  <c r="AJ185"/>
  <c r="AK185"/>
  <c r="AM185"/>
  <c r="AN185"/>
  <c r="AO185"/>
  <c r="AP185"/>
  <c r="AQ185"/>
  <c r="AS185"/>
  <c r="AT185"/>
  <c r="AU185"/>
  <c r="AV185"/>
  <c r="AW185"/>
  <c r="AX185"/>
  <c r="AY185"/>
  <c r="AZ185"/>
  <c r="BA185"/>
  <c r="BB185"/>
  <c r="BD185"/>
  <c r="BE185"/>
  <c r="BF185"/>
  <c r="BG185"/>
  <c r="BH185"/>
  <c r="BI185"/>
  <c r="BJ185"/>
  <c r="BL185"/>
  <c r="BM185"/>
  <c r="BN185"/>
  <c r="BO185"/>
  <c r="BP185"/>
  <c r="BQ185"/>
  <c r="BR185"/>
  <c r="BS185"/>
  <c r="BW185"/>
  <c r="BZ185"/>
  <c r="CA185"/>
  <c r="CB185"/>
  <c r="CC185"/>
  <c r="CD185"/>
  <c r="CE185"/>
  <c r="CF185"/>
  <c r="CG185"/>
  <c r="CH185"/>
  <c r="CI185"/>
  <c r="CJ185"/>
  <c r="CK185"/>
  <c r="CM185"/>
  <c r="CN185"/>
  <c r="CO185"/>
  <c r="CP185"/>
  <c r="CQ185"/>
  <c r="CR185"/>
  <c r="CS185"/>
  <c r="CT185"/>
  <c r="CU185"/>
  <c r="CV185"/>
  <c r="CW185"/>
  <c r="CX185"/>
  <c r="CZ185"/>
  <c r="DA185"/>
  <c r="DB185"/>
  <c r="DC185"/>
  <c r="DD185"/>
  <c r="DE185"/>
  <c r="DF185"/>
  <c r="DG185"/>
  <c r="DH185"/>
  <c r="DI185"/>
  <c r="DJ185"/>
  <c r="DK185"/>
  <c r="A186"/>
  <c r="B186"/>
  <c r="C186"/>
  <c r="D186"/>
  <c r="E186"/>
  <c r="F186"/>
  <c r="G186"/>
  <c r="H186"/>
  <c r="I186"/>
  <c r="J186"/>
  <c r="K186"/>
  <c r="L186"/>
  <c r="M186"/>
  <c r="N186"/>
  <c r="O186"/>
  <c r="P186"/>
  <c r="R186"/>
  <c r="S186"/>
  <c r="U186"/>
  <c r="V186"/>
  <c r="W186"/>
  <c r="X186"/>
  <c r="Y186"/>
  <c r="AB186"/>
  <c r="AC186"/>
  <c r="AD186"/>
  <c r="AE186"/>
  <c r="AI186"/>
  <c r="AJ186"/>
  <c r="AK186"/>
  <c r="AM186"/>
  <c r="AN186"/>
  <c r="AO186"/>
  <c r="AP186"/>
  <c r="AQ186"/>
  <c r="AR186"/>
  <c r="AS186"/>
  <c r="AT186"/>
  <c r="AU186"/>
  <c r="AV186"/>
  <c r="AW186"/>
  <c r="AX186"/>
  <c r="AY186"/>
  <c r="AZ186"/>
  <c r="BA186"/>
  <c r="BB186"/>
  <c r="BD186"/>
  <c r="BE186"/>
  <c r="BF186"/>
  <c r="BG186"/>
  <c r="BH186"/>
  <c r="BI186"/>
  <c r="BJ186"/>
  <c r="BL186"/>
  <c r="BM186"/>
  <c r="BN186"/>
  <c r="BO186"/>
  <c r="BP186"/>
  <c r="BQ186"/>
  <c r="BR186"/>
  <c r="BS186"/>
  <c r="BU186"/>
  <c r="BV186"/>
  <c r="BW186"/>
  <c r="BZ186"/>
  <c r="CA186"/>
  <c r="CB186"/>
  <c r="CC186"/>
  <c r="CD186"/>
  <c r="CE186"/>
  <c r="CF186"/>
  <c r="CG186"/>
  <c r="CH186"/>
  <c r="CI186"/>
  <c r="CJ186"/>
  <c r="CK186"/>
  <c r="CL186"/>
  <c r="CM186"/>
  <c r="CN186"/>
  <c r="CO186"/>
  <c r="CP186"/>
  <c r="CQ186"/>
  <c r="CR186"/>
  <c r="CS186"/>
  <c r="CT186"/>
  <c r="CU186"/>
  <c r="CV186"/>
  <c r="CW186"/>
  <c r="CX186"/>
  <c r="CZ186"/>
  <c r="DA186"/>
  <c r="DB186"/>
  <c r="DC186"/>
  <c r="DD186"/>
  <c r="DE186"/>
  <c r="DF186"/>
  <c r="DG186"/>
  <c r="DH186"/>
  <c r="DI186"/>
  <c r="DJ186"/>
  <c r="DK186"/>
  <c r="DL186"/>
  <c r="A187"/>
  <c r="B187"/>
  <c r="C187"/>
  <c r="D187"/>
  <c r="E187"/>
  <c r="F187"/>
  <c r="G187"/>
  <c r="H187"/>
  <c r="I187"/>
  <c r="J187"/>
  <c r="K187"/>
  <c r="L187"/>
  <c r="M187"/>
  <c r="N187"/>
  <c r="O187"/>
  <c r="P187"/>
  <c r="R187"/>
  <c r="S187"/>
  <c r="U187"/>
  <c r="V187"/>
  <c r="W187"/>
  <c r="X187"/>
  <c r="Y187"/>
  <c r="AB187"/>
  <c r="AC187"/>
  <c r="AD187"/>
  <c r="AE187"/>
  <c r="AF187"/>
  <c r="AI187"/>
  <c r="AJ187"/>
  <c r="AK187"/>
  <c r="AM187"/>
  <c r="AN187"/>
  <c r="AO187"/>
  <c r="AP187"/>
  <c r="AQ187"/>
  <c r="AS187"/>
  <c r="AT187"/>
  <c r="AU187"/>
  <c r="AV187"/>
  <c r="AW187"/>
  <c r="AX187"/>
  <c r="AY187"/>
  <c r="AZ187"/>
  <c r="BA187"/>
  <c r="BB187"/>
  <c r="BD187"/>
  <c r="BE187"/>
  <c r="BF187"/>
  <c r="BG187"/>
  <c r="BH187"/>
  <c r="BI187"/>
  <c r="BJ187"/>
  <c r="BL187"/>
  <c r="BM187"/>
  <c r="BN187"/>
  <c r="BO187"/>
  <c r="BP187"/>
  <c r="BQ187"/>
  <c r="BR187"/>
  <c r="BS187"/>
  <c r="BT187"/>
  <c r="BU187"/>
  <c r="BV187"/>
  <c r="BW187"/>
  <c r="BY187"/>
  <c r="BZ187"/>
  <c r="CA187"/>
  <c r="CB187"/>
  <c r="CC187"/>
  <c r="CD187"/>
  <c r="CE187"/>
  <c r="CF187"/>
  <c r="CG187"/>
  <c r="CH187"/>
  <c r="CI187"/>
  <c r="CJ187"/>
  <c r="CK187"/>
  <c r="CM187"/>
  <c r="CN187"/>
  <c r="CO187"/>
  <c r="CP187"/>
  <c r="CQ187"/>
  <c r="CR187"/>
  <c r="CS187"/>
  <c r="CT187"/>
  <c r="CU187"/>
  <c r="CV187"/>
  <c r="CW187"/>
  <c r="CX187"/>
  <c r="CZ187"/>
  <c r="DA187"/>
  <c r="DB187"/>
  <c r="DC187"/>
  <c r="DD187"/>
  <c r="DE187"/>
  <c r="DF187"/>
  <c r="DG187"/>
  <c r="DH187"/>
  <c r="DI187"/>
  <c r="DJ187"/>
  <c r="DK187"/>
  <c r="A188"/>
  <c r="B188"/>
  <c r="C188"/>
  <c r="D188"/>
  <c r="E188"/>
  <c r="F188"/>
  <c r="G188"/>
  <c r="I188"/>
  <c r="J188"/>
  <c r="K188"/>
  <c r="L188"/>
  <c r="M188"/>
  <c r="N188"/>
  <c r="O188"/>
  <c r="P188"/>
  <c r="R188"/>
  <c r="S188"/>
  <c r="U188"/>
  <c r="V188"/>
  <c r="W188"/>
  <c r="X188"/>
  <c r="Y188"/>
  <c r="AA188"/>
  <c r="AB188"/>
  <c r="AC188"/>
  <c r="AD188"/>
  <c r="AE188"/>
  <c r="AF188"/>
  <c r="AH188"/>
  <c r="AI188"/>
  <c r="AJ188"/>
  <c r="AK188"/>
  <c r="AM188"/>
  <c r="AN188"/>
  <c r="AO188"/>
  <c r="AP188"/>
  <c r="AQ188"/>
  <c r="AS188"/>
  <c r="AT188"/>
  <c r="AU188"/>
  <c r="AV188"/>
  <c r="AW188"/>
  <c r="AX188"/>
  <c r="AY188"/>
  <c r="AZ188"/>
  <c r="BA188"/>
  <c r="BB188"/>
  <c r="BD188"/>
  <c r="BE188"/>
  <c r="BF188"/>
  <c r="BG188"/>
  <c r="BH188"/>
  <c r="BI188"/>
  <c r="BJ188"/>
  <c r="BL188"/>
  <c r="BM188"/>
  <c r="BN188"/>
  <c r="BO188"/>
  <c r="BP188"/>
  <c r="BQ188"/>
  <c r="BR188"/>
  <c r="BS188"/>
  <c r="BT188"/>
  <c r="BU188"/>
  <c r="BV188"/>
  <c r="BW188"/>
  <c r="BZ188"/>
  <c r="CA188"/>
  <c r="CB188"/>
  <c r="CC188"/>
  <c r="CD188"/>
  <c r="CE188"/>
  <c r="CF188"/>
  <c r="CG188"/>
  <c r="CH188"/>
  <c r="CI188"/>
  <c r="CJ188"/>
  <c r="CK188"/>
  <c r="CL188"/>
  <c r="CM188"/>
  <c r="CN188"/>
  <c r="CO188"/>
  <c r="CP188"/>
  <c r="CQ188"/>
  <c r="CR188"/>
  <c r="CS188"/>
  <c r="CT188"/>
  <c r="CU188"/>
  <c r="CV188"/>
  <c r="CW188"/>
  <c r="CX188"/>
  <c r="CZ188"/>
  <c r="DA188"/>
  <c r="DB188"/>
  <c r="DC188"/>
  <c r="DD188"/>
  <c r="DE188"/>
  <c r="DF188"/>
  <c r="DG188"/>
  <c r="DH188"/>
  <c r="DI188"/>
  <c r="DJ188"/>
  <c r="DK188"/>
  <c r="DL188"/>
  <c r="A189"/>
  <c r="B189"/>
  <c r="C189"/>
  <c r="D189"/>
  <c r="E189"/>
  <c r="F189"/>
  <c r="G189"/>
  <c r="H189"/>
  <c r="I189"/>
  <c r="J189"/>
  <c r="K189"/>
  <c r="L189"/>
  <c r="M189"/>
  <c r="N189"/>
  <c r="O189"/>
  <c r="P189"/>
  <c r="R189"/>
  <c r="S189"/>
  <c r="T189"/>
  <c r="U189"/>
  <c r="V189"/>
  <c r="W189"/>
  <c r="X189"/>
  <c r="Y189"/>
  <c r="AA189"/>
  <c r="AB189"/>
  <c r="AC189"/>
  <c r="AD189"/>
  <c r="AE189"/>
  <c r="AF189"/>
  <c r="AG189"/>
  <c r="AH189"/>
  <c r="AI189"/>
  <c r="AJ189"/>
  <c r="AK189"/>
  <c r="AL189"/>
  <c r="AM189"/>
  <c r="AN189"/>
  <c r="AO189"/>
  <c r="AP189"/>
  <c r="AQ189"/>
  <c r="AS189"/>
  <c r="AT189"/>
  <c r="AU189"/>
  <c r="AV189"/>
  <c r="AW189"/>
  <c r="AX189"/>
  <c r="AY189"/>
  <c r="AZ189"/>
  <c r="BA189"/>
  <c r="BB189"/>
  <c r="BD189"/>
  <c r="BE189"/>
  <c r="BF189"/>
  <c r="BG189"/>
  <c r="BH189"/>
  <c r="BI189"/>
  <c r="BJ189"/>
  <c r="BL189"/>
  <c r="BM189"/>
  <c r="BN189"/>
  <c r="BO189"/>
  <c r="BP189"/>
  <c r="BQ189"/>
  <c r="BR189"/>
  <c r="BS189"/>
  <c r="BT189"/>
  <c r="BU189"/>
  <c r="BV189"/>
  <c r="BW189"/>
  <c r="BY189"/>
  <c r="BZ189"/>
  <c r="CA189"/>
  <c r="CB189"/>
  <c r="CC189"/>
  <c r="CD189"/>
  <c r="CE189"/>
  <c r="CF189"/>
  <c r="CG189"/>
  <c r="CH189"/>
  <c r="CI189"/>
  <c r="CJ189"/>
  <c r="CK189"/>
  <c r="CM189"/>
  <c r="CN189"/>
  <c r="CO189"/>
  <c r="CP189"/>
  <c r="CQ189"/>
  <c r="CR189"/>
  <c r="CS189"/>
  <c r="CT189"/>
  <c r="CU189"/>
  <c r="CV189"/>
  <c r="CW189"/>
  <c r="CX189"/>
  <c r="CZ189"/>
  <c r="DA189"/>
  <c r="DB189"/>
  <c r="DC189"/>
  <c r="DD189"/>
  <c r="DE189"/>
  <c r="DF189"/>
  <c r="DG189"/>
  <c r="DH189"/>
  <c r="DI189"/>
  <c r="DJ189"/>
  <c r="DK189"/>
  <c r="A190"/>
  <c r="B190"/>
  <c r="C190"/>
  <c r="D190"/>
  <c r="E190"/>
  <c r="F190"/>
  <c r="G190"/>
  <c r="H190"/>
  <c r="I190"/>
  <c r="J190"/>
  <c r="K190"/>
  <c r="L190"/>
  <c r="M190"/>
  <c r="N190"/>
  <c r="O190"/>
  <c r="P190"/>
  <c r="Q190"/>
  <c r="R190"/>
  <c r="S190"/>
  <c r="T190"/>
  <c r="U190"/>
  <c r="V190"/>
  <c r="W190"/>
  <c r="X190"/>
  <c r="Y190"/>
  <c r="AA190"/>
  <c r="AB190"/>
  <c r="AC190"/>
  <c r="AD190"/>
  <c r="AE190"/>
  <c r="AF190"/>
  <c r="AG190"/>
  <c r="AH190"/>
  <c r="AI190"/>
  <c r="AJ190"/>
  <c r="AK190"/>
  <c r="AM190"/>
  <c r="AN190"/>
  <c r="AO190"/>
  <c r="AP190"/>
  <c r="AQ190"/>
  <c r="AR190"/>
  <c r="AS190"/>
  <c r="AT190"/>
  <c r="AU190"/>
  <c r="AV190"/>
  <c r="AW190"/>
  <c r="AX190"/>
  <c r="AY190"/>
  <c r="AZ190"/>
  <c r="BA190"/>
  <c r="BB190"/>
  <c r="BD190"/>
  <c r="BE190"/>
  <c r="BF190"/>
  <c r="BG190"/>
  <c r="BH190"/>
  <c r="BI190"/>
  <c r="BJ190"/>
  <c r="BL190"/>
  <c r="BM190"/>
  <c r="BN190"/>
  <c r="BO190"/>
  <c r="BP190"/>
  <c r="BQ190"/>
  <c r="BR190"/>
  <c r="BS190"/>
  <c r="BT190"/>
  <c r="BU190"/>
  <c r="BV190"/>
  <c r="BW190"/>
  <c r="BX190"/>
  <c r="BZ190"/>
  <c r="CA190"/>
  <c r="CB190"/>
  <c r="CC190"/>
  <c r="CD190"/>
  <c r="CE190"/>
  <c r="CF190"/>
  <c r="CG190"/>
  <c r="CH190"/>
  <c r="CI190"/>
  <c r="CJ190"/>
  <c r="CK190"/>
  <c r="CM190"/>
  <c r="CN190"/>
  <c r="CO190"/>
  <c r="CP190"/>
  <c r="CQ190"/>
  <c r="CR190"/>
  <c r="CS190"/>
  <c r="CT190"/>
  <c r="CU190"/>
  <c r="CV190"/>
  <c r="CW190"/>
  <c r="CX190"/>
  <c r="CZ190"/>
  <c r="DA190"/>
  <c r="DB190"/>
  <c r="DC190"/>
  <c r="DD190"/>
  <c r="DE190"/>
  <c r="DF190"/>
  <c r="DG190"/>
  <c r="DH190"/>
  <c r="DI190"/>
  <c r="DJ190"/>
  <c r="DK190"/>
  <c r="DL190"/>
  <c r="A191"/>
  <c r="B191"/>
  <c r="C191"/>
  <c r="D191"/>
  <c r="E191"/>
  <c r="F191"/>
  <c r="G191"/>
  <c r="H191"/>
  <c r="I191"/>
  <c r="J191"/>
  <c r="K191"/>
  <c r="L191"/>
  <c r="M191"/>
  <c r="N191"/>
  <c r="O191"/>
  <c r="P191"/>
  <c r="Q191"/>
  <c r="R191"/>
  <c r="U191"/>
  <c r="V191"/>
  <c r="W191"/>
  <c r="X191"/>
  <c r="Y191"/>
  <c r="AB191"/>
  <c r="AC191"/>
  <c r="AD191"/>
  <c r="AE191"/>
  <c r="AF191"/>
  <c r="AH191"/>
  <c r="AI191"/>
  <c r="AJ191"/>
  <c r="AK191"/>
  <c r="AM191"/>
  <c r="AN191"/>
  <c r="AO191"/>
  <c r="AP191"/>
  <c r="AQ191"/>
  <c r="AS191"/>
  <c r="AT191"/>
  <c r="AU191"/>
  <c r="AV191"/>
  <c r="AW191"/>
  <c r="AX191"/>
  <c r="AY191"/>
  <c r="AZ191"/>
  <c r="BA191"/>
  <c r="BB191"/>
  <c r="BD191"/>
  <c r="BE191"/>
  <c r="BF191"/>
  <c r="BG191"/>
  <c r="BH191"/>
  <c r="BI191"/>
  <c r="BJ191"/>
  <c r="BL191"/>
  <c r="BM191"/>
  <c r="BN191"/>
  <c r="BO191"/>
  <c r="BP191"/>
  <c r="BQ191"/>
  <c r="BR191"/>
  <c r="BS191"/>
  <c r="BT191"/>
  <c r="BU191"/>
  <c r="BV191"/>
  <c r="BW191"/>
  <c r="BY191"/>
  <c r="BZ191"/>
  <c r="CA191"/>
  <c r="CB191"/>
  <c r="CC191"/>
  <c r="CD191"/>
  <c r="CE191"/>
  <c r="CF191"/>
  <c r="CG191"/>
  <c r="CH191"/>
  <c r="CI191"/>
  <c r="CJ191"/>
  <c r="CK191"/>
  <c r="CM191"/>
  <c r="CN191"/>
  <c r="CO191"/>
  <c r="CP191"/>
  <c r="CQ191"/>
  <c r="CR191"/>
  <c r="CS191"/>
  <c r="CT191"/>
  <c r="CU191"/>
  <c r="CV191"/>
  <c r="CW191"/>
  <c r="CX191"/>
  <c r="CZ191"/>
  <c r="DA191"/>
  <c r="DB191"/>
  <c r="DC191"/>
  <c r="DD191"/>
  <c r="DE191"/>
  <c r="DF191"/>
  <c r="DG191"/>
  <c r="DH191"/>
  <c r="DI191"/>
  <c r="DJ191"/>
  <c r="DK191"/>
  <c r="A192"/>
  <c r="B192"/>
  <c r="C192"/>
  <c r="D192"/>
  <c r="E192"/>
  <c r="F192"/>
  <c r="G192"/>
  <c r="H192"/>
  <c r="I192"/>
  <c r="J192"/>
  <c r="K192"/>
  <c r="L192"/>
  <c r="M192"/>
  <c r="N192"/>
  <c r="O192"/>
  <c r="P192"/>
  <c r="Q192"/>
  <c r="R192"/>
  <c r="S192"/>
  <c r="T192"/>
  <c r="U192"/>
  <c r="V192"/>
  <c r="W192"/>
  <c r="X192"/>
  <c r="Y192"/>
  <c r="Z192"/>
  <c r="AA192"/>
  <c r="AB192"/>
  <c r="AC192"/>
  <c r="AD192"/>
  <c r="AE192"/>
  <c r="AF192"/>
  <c r="AH192"/>
  <c r="AI192"/>
  <c r="AJ192"/>
  <c r="AK192"/>
  <c r="AL192"/>
  <c r="AM192"/>
  <c r="AN192"/>
  <c r="AO192"/>
  <c r="AP192"/>
  <c r="AQ192"/>
  <c r="AS192"/>
  <c r="AW192"/>
  <c r="AX192"/>
  <c r="AZ192"/>
  <c r="BA192"/>
  <c r="BB192"/>
  <c r="BD192"/>
  <c r="BE192"/>
  <c r="BF192"/>
  <c r="BG192"/>
  <c r="BH192"/>
  <c r="BI192"/>
  <c r="BJ192"/>
  <c r="BL192"/>
  <c r="BM192"/>
  <c r="BN192"/>
  <c r="BO192"/>
  <c r="BP192"/>
  <c r="BQ192"/>
  <c r="BR192"/>
  <c r="BS192"/>
  <c r="BT192"/>
  <c r="BU192"/>
  <c r="BV192"/>
  <c r="BW192"/>
  <c r="BZ192"/>
  <c r="CA192"/>
  <c r="CB192"/>
  <c r="CC192"/>
  <c r="CD192"/>
  <c r="CE192"/>
  <c r="CF192"/>
  <c r="CG192"/>
  <c r="CH192"/>
  <c r="CI192"/>
  <c r="CJ192"/>
  <c r="CK192"/>
  <c r="CL192"/>
  <c r="CM192"/>
  <c r="CN192"/>
  <c r="CO192"/>
  <c r="CP192"/>
  <c r="CQ192"/>
  <c r="CR192"/>
  <c r="CS192"/>
  <c r="CT192"/>
  <c r="CU192"/>
  <c r="CV192"/>
  <c r="CW192"/>
  <c r="CX192"/>
  <c r="CZ192"/>
  <c r="DA192"/>
  <c r="DB192"/>
  <c r="DC192"/>
  <c r="DD192"/>
  <c r="DE192"/>
  <c r="DF192"/>
  <c r="DG192"/>
  <c r="DH192"/>
  <c r="DI192"/>
  <c r="DJ192"/>
  <c r="DK192"/>
  <c r="DL192"/>
  <c r="A193"/>
  <c r="B193"/>
  <c r="C193"/>
  <c r="D193"/>
  <c r="E193"/>
  <c r="F193"/>
  <c r="G193"/>
  <c r="H193"/>
  <c r="I193"/>
  <c r="J193"/>
  <c r="K193"/>
  <c r="L193"/>
  <c r="M193"/>
  <c r="N193"/>
  <c r="O193"/>
  <c r="P193"/>
  <c r="R193"/>
  <c r="S193"/>
  <c r="U193"/>
  <c r="V193"/>
  <c r="W193"/>
  <c r="X193"/>
  <c r="Y193"/>
  <c r="AA193"/>
  <c r="AB193"/>
  <c r="AC193"/>
  <c r="AD193"/>
  <c r="AE193"/>
  <c r="AF193"/>
  <c r="AH193"/>
  <c r="AI193"/>
  <c r="AJ193"/>
  <c r="AK193"/>
  <c r="AL193"/>
  <c r="AM193"/>
  <c r="AN193"/>
  <c r="AO193"/>
  <c r="AP193"/>
  <c r="AQ193"/>
  <c r="AS193"/>
  <c r="AT193"/>
  <c r="AU193"/>
  <c r="AV193"/>
  <c r="AW193"/>
  <c r="AX193"/>
  <c r="AY193"/>
  <c r="AZ193"/>
  <c r="BA193"/>
  <c r="BB193"/>
  <c r="BD193"/>
  <c r="BE193"/>
  <c r="BF193"/>
  <c r="BG193"/>
  <c r="BH193"/>
  <c r="BI193"/>
  <c r="BJ193"/>
  <c r="BL193"/>
  <c r="BM193"/>
  <c r="BN193"/>
  <c r="BO193"/>
  <c r="BP193"/>
  <c r="BQ193"/>
  <c r="BR193"/>
  <c r="BS193"/>
  <c r="BT193"/>
  <c r="BU193"/>
  <c r="BV193"/>
  <c r="BW193"/>
  <c r="BZ193"/>
  <c r="CA193"/>
  <c r="CB193"/>
  <c r="CC193"/>
  <c r="CD193"/>
  <c r="CE193"/>
  <c r="CF193"/>
  <c r="CG193"/>
  <c r="CH193"/>
  <c r="CI193"/>
  <c r="CJ193"/>
  <c r="CK193"/>
  <c r="CM193"/>
  <c r="CN193"/>
  <c r="CO193"/>
  <c r="CP193"/>
  <c r="CQ193"/>
  <c r="CR193"/>
  <c r="CS193"/>
  <c r="CT193"/>
  <c r="CU193"/>
  <c r="CV193"/>
  <c r="CW193"/>
  <c r="CX193"/>
  <c r="CZ193"/>
  <c r="DA193"/>
  <c r="DB193"/>
  <c r="DC193"/>
  <c r="DD193"/>
  <c r="DE193"/>
  <c r="DF193"/>
  <c r="DG193"/>
  <c r="DH193"/>
  <c r="DI193"/>
  <c r="DJ193"/>
  <c r="DK193"/>
  <c r="A194"/>
  <c r="B194"/>
  <c r="C194"/>
  <c r="D194"/>
  <c r="E194"/>
  <c r="F194"/>
  <c r="G194"/>
  <c r="H194"/>
  <c r="I194"/>
  <c r="J194"/>
  <c r="K194"/>
  <c r="L194"/>
  <c r="M194"/>
  <c r="N194"/>
  <c r="O194"/>
  <c r="P194"/>
  <c r="Q194"/>
  <c r="R194"/>
  <c r="S194"/>
  <c r="T194"/>
  <c r="U194"/>
  <c r="V194"/>
  <c r="W194"/>
  <c r="X194"/>
  <c r="Y194"/>
  <c r="Z194"/>
  <c r="AA194"/>
  <c r="AB194"/>
  <c r="AC194"/>
  <c r="AD194"/>
  <c r="AE194"/>
  <c r="AF194"/>
  <c r="AH194"/>
  <c r="AI194"/>
  <c r="AJ194"/>
  <c r="AK194"/>
  <c r="AM194"/>
  <c r="AN194"/>
  <c r="AO194"/>
  <c r="AP194"/>
  <c r="AQ194"/>
  <c r="AS194"/>
  <c r="AT194"/>
  <c r="AU194"/>
  <c r="AV194"/>
  <c r="AW194"/>
  <c r="AX194"/>
  <c r="AY194"/>
  <c r="AZ194"/>
  <c r="BA194"/>
  <c r="BB194"/>
  <c r="BD194"/>
  <c r="BE194"/>
  <c r="BF194"/>
  <c r="BG194"/>
  <c r="BH194"/>
  <c r="BI194"/>
  <c r="BJ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Z194"/>
  <c r="DA194"/>
  <c r="DB194"/>
  <c r="DC194"/>
  <c r="DD194"/>
  <c r="DE194"/>
  <c r="DF194"/>
  <c r="DG194"/>
  <c r="DH194"/>
  <c r="DI194"/>
  <c r="DJ194"/>
  <c r="DK194"/>
  <c r="DL194"/>
  <c r="A195"/>
  <c r="B195"/>
  <c r="C195"/>
  <c r="D195"/>
  <c r="E195"/>
  <c r="F195"/>
  <c r="G195"/>
  <c r="H195"/>
  <c r="I195"/>
  <c r="J195"/>
  <c r="K195"/>
  <c r="L195"/>
  <c r="M195"/>
  <c r="N195"/>
  <c r="O195"/>
  <c r="P195"/>
  <c r="Q195"/>
  <c r="R195"/>
  <c r="S195"/>
  <c r="U195"/>
  <c r="V195"/>
  <c r="W195"/>
  <c r="X195"/>
  <c r="Y195"/>
  <c r="AA195"/>
  <c r="AB195"/>
  <c r="AC195"/>
  <c r="AD195"/>
  <c r="AE195"/>
  <c r="AF195"/>
  <c r="AH195"/>
  <c r="AI195"/>
  <c r="AJ195"/>
  <c r="AK195"/>
  <c r="AL195"/>
  <c r="AM195"/>
  <c r="AN195"/>
  <c r="AO195"/>
  <c r="AP195"/>
  <c r="AQ195"/>
  <c r="AS195"/>
  <c r="AT195"/>
  <c r="AU195"/>
  <c r="AV195"/>
  <c r="AW195"/>
  <c r="AX195"/>
  <c r="AY195"/>
  <c r="AZ195"/>
  <c r="BA195"/>
  <c r="BB195"/>
  <c r="BD195"/>
  <c r="BE195"/>
  <c r="BF195"/>
  <c r="BG195"/>
  <c r="BH195"/>
  <c r="BI195"/>
  <c r="BJ195"/>
  <c r="BL195"/>
  <c r="BM195"/>
  <c r="BN195"/>
  <c r="BO195"/>
  <c r="BP195"/>
  <c r="BQ195"/>
  <c r="BR195"/>
  <c r="BS195"/>
  <c r="BT195"/>
  <c r="BU195"/>
  <c r="BV195"/>
  <c r="BW195"/>
  <c r="BY195"/>
  <c r="BZ195"/>
  <c r="CA195"/>
  <c r="CB195"/>
  <c r="CC195"/>
  <c r="CD195"/>
  <c r="CE195"/>
  <c r="CF195"/>
  <c r="CG195"/>
  <c r="CH195"/>
  <c r="CI195"/>
  <c r="CJ195"/>
  <c r="CK195"/>
  <c r="CL195"/>
  <c r="CM195"/>
  <c r="CN195"/>
  <c r="CO195"/>
  <c r="CP195"/>
  <c r="CQ195"/>
  <c r="CR195"/>
  <c r="CS195"/>
  <c r="CT195"/>
  <c r="CU195"/>
  <c r="CV195"/>
  <c r="CW195"/>
  <c r="CX195"/>
  <c r="CZ195"/>
  <c r="DA195"/>
  <c r="DB195"/>
  <c r="DC195"/>
  <c r="DD195"/>
  <c r="DE195"/>
  <c r="DF195"/>
  <c r="DG195"/>
  <c r="DH195"/>
  <c r="DI195"/>
  <c r="DJ195"/>
  <c r="DK195"/>
  <c r="A196"/>
  <c r="B196"/>
  <c r="C196"/>
  <c r="D196"/>
  <c r="E196"/>
  <c r="F196"/>
  <c r="G196"/>
  <c r="H196"/>
  <c r="I196"/>
  <c r="J196"/>
  <c r="K196"/>
  <c r="L196"/>
  <c r="M196"/>
  <c r="N196"/>
  <c r="O196"/>
  <c r="P196"/>
  <c r="Q196"/>
  <c r="R196"/>
  <c r="S196"/>
  <c r="T196"/>
  <c r="U196"/>
  <c r="V196"/>
  <c r="W196"/>
  <c r="X196"/>
  <c r="Y196"/>
  <c r="AA196"/>
  <c r="AB196"/>
  <c r="AC196"/>
  <c r="AD196"/>
  <c r="AE196"/>
  <c r="AF196"/>
  <c r="AH196"/>
  <c r="AI196"/>
  <c r="AJ196"/>
  <c r="AK196"/>
  <c r="AL196"/>
  <c r="AM196"/>
  <c r="AN196"/>
  <c r="AO196"/>
  <c r="AP196"/>
  <c r="AQ196"/>
  <c r="AR196"/>
  <c r="AS196"/>
  <c r="AT196"/>
  <c r="AU196"/>
  <c r="AV196"/>
  <c r="AW196"/>
  <c r="AX196"/>
  <c r="AY196"/>
  <c r="AZ196"/>
  <c r="BA196"/>
  <c r="BB196"/>
  <c r="BC196"/>
  <c r="BD196"/>
  <c r="BE196"/>
  <c r="BF196"/>
  <c r="BG196"/>
  <c r="BH196"/>
  <c r="BI196"/>
  <c r="BJ196"/>
  <c r="BL196"/>
  <c r="BM196"/>
  <c r="BN196"/>
  <c r="BO196"/>
  <c r="BP196"/>
  <c r="BQ196"/>
  <c r="BR196"/>
  <c r="BS196"/>
  <c r="BT196"/>
  <c r="BU196"/>
  <c r="BV196"/>
  <c r="BW196"/>
  <c r="BX196"/>
  <c r="BY196"/>
  <c r="BZ196"/>
  <c r="CA196"/>
  <c r="CB196"/>
  <c r="CC196"/>
  <c r="CD196"/>
  <c r="CE196"/>
  <c r="CF196"/>
  <c r="CG196"/>
  <c r="CH196"/>
  <c r="CI196"/>
  <c r="CJ196"/>
  <c r="CK196"/>
  <c r="CM196"/>
  <c r="CN196"/>
  <c r="CO196"/>
  <c r="CP196"/>
  <c r="CQ196"/>
  <c r="CR196"/>
  <c r="CS196"/>
  <c r="CT196"/>
  <c r="CU196"/>
  <c r="CV196"/>
  <c r="CW196"/>
  <c r="CX196"/>
  <c r="CZ196"/>
  <c r="DA196"/>
  <c r="DB196"/>
  <c r="DC196"/>
  <c r="DD196"/>
  <c r="DE196"/>
  <c r="DF196"/>
  <c r="DG196"/>
  <c r="DH196"/>
  <c r="DI196"/>
  <c r="DJ196"/>
  <c r="DK196"/>
  <c r="DL196"/>
  <c r="A197"/>
  <c r="B197"/>
  <c r="C197"/>
  <c r="D197"/>
  <c r="E197"/>
  <c r="F197"/>
  <c r="G197"/>
  <c r="H197"/>
  <c r="I197"/>
  <c r="J197"/>
  <c r="K197"/>
  <c r="L197"/>
  <c r="M197"/>
  <c r="N197"/>
  <c r="O197"/>
  <c r="P197"/>
  <c r="Q197"/>
  <c r="R197"/>
  <c r="S197"/>
  <c r="U197"/>
  <c r="V197"/>
  <c r="W197"/>
  <c r="X197"/>
  <c r="Y197"/>
  <c r="AA197"/>
  <c r="AB197"/>
  <c r="AC197"/>
  <c r="AD197"/>
  <c r="AE197"/>
  <c r="AF197"/>
  <c r="AH197"/>
  <c r="AI197"/>
  <c r="AJ197"/>
  <c r="AK197"/>
  <c r="AL197"/>
  <c r="AM197"/>
  <c r="AN197"/>
  <c r="AO197"/>
  <c r="AP197"/>
  <c r="AQ197"/>
  <c r="AS197"/>
  <c r="AT197"/>
  <c r="AU197"/>
  <c r="AV197"/>
  <c r="AW197"/>
  <c r="AX197"/>
  <c r="AY197"/>
  <c r="AZ197"/>
  <c r="BA197"/>
  <c r="BB197"/>
  <c r="BD197"/>
  <c r="BE197"/>
  <c r="BF197"/>
  <c r="BG197"/>
  <c r="BH197"/>
  <c r="BI197"/>
  <c r="BJ197"/>
  <c r="BL197"/>
  <c r="BM197"/>
  <c r="BN197"/>
  <c r="BO197"/>
  <c r="BP197"/>
  <c r="BQ197"/>
  <c r="BR197"/>
  <c r="BS197"/>
  <c r="BT197"/>
  <c r="BU197"/>
  <c r="BV197"/>
  <c r="BW197"/>
  <c r="BY197"/>
  <c r="BZ197"/>
  <c r="CA197"/>
  <c r="CB197"/>
  <c r="CC197"/>
  <c r="CD197"/>
  <c r="CE197"/>
  <c r="CF197"/>
  <c r="CG197"/>
  <c r="CH197"/>
  <c r="CI197"/>
  <c r="CJ197"/>
  <c r="CK197"/>
  <c r="CL197"/>
  <c r="CM197"/>
  <c r="CN197"/>
  <c r="CO197"/>
  <c r="CP197"/>
  <c r="CQ197"/>
  <c r="CR197"/>
  <c r="CS197"/>
  <c r="CT197"/>
  <c r="CU197"/>
  <c r="CV197"/>
  <c r="CW197"/>
  <c r="CX197"/>
  <c r="CZ197"/>
  <c r="DA197"/>
  <c r="DB197"/>
  <c r="DC197"/>
  <c r="DD197"/>
  <c r="DE197"/>
  <c r="DF197"/>
  <c r="DG197"/>
  <c r="DH197"/>
  <c r="DI197"/>
  <c r="DJ197"/>
  <c r="DK197"/>
  <c r="A198"/>
  <c r="B198"/>
  <c r="C198"/>
  <c r="D198"/>
  <c r="E198"/>
  <c r="F198"/>
  <c r="G198"/>
  <c r="H198"/>
  <c r="I198"/>
  <c r="J198"/>
  <c r="K198"/>
  <c r="L198"/>
  <c r="M198"/>
  <c r="N198"/>
  <c r="O198"/>
  <c r="P198"/>
  <c r="Q198"/>
  <c r="R198"/>
  <c r="S198"/>
  <c r="U198"/>
  <c r="V198"/>
  <c r="W198"/>
  <c r="X198"/>
  <c r="Y198"/>
  <c r="AA198"/>
  <c r="AB198"/>
  <c r="AC198"/>
  <c r="AD198"/>
  <c r="AE198"/>
  <c r="AF198"/>
  <c r="AH198"/>
  <c r="AI198"/>
  <c r="AJ198"/>
  <c r="AK198"/>
  <c r="AL198"/>
  <c r="AM198"/>
  <c r="AN198"/>
  <c r="AO198"/>
  <c r="AP198"/>
  <c r="AQ198"/>
  <c r="AR198"/>
  <c r="AS198"/>
  <c r="AT198"/>
  <c r="AU198"/>
  <c r="AV198"/>
  <c r="AW198"/>
  <c r="AX198"/>
  <c r="AY198"/>
  <c r="AZ198"/>
  <c r="BA198"/>
  <c r="BB198"/>
  <c r="BC198"/>
  <c r="BD198"/>
  <c r="BE198"/>
  <c r="BF198"/>
  <c r="BG198"/>
  <c r="BH198"/>
  <c r="BI198"/>
  <c r="BJ198"/>
  <c r="BL198"/>
  <c r="BM198"/>
  <c r="BN198"/>
  <c r="BO198"/>
  <c r="BP198"/>
  <c r="BR198"/>
  <c r="BS198"/>
  <c r="BT198"/>
  <c r="BU198"/>
  <c r="BV198"/>
  <c r="BW198"/>
  <c r="BX198"/>
  <c r="BY198"/>
  <c r="BZ198"/>
  <c r="CA198"/>
  <c r="CB198"/>
  <c r="CC198"/>
  <c r="CD198"/>
  <c r="CE198"/>
  <c r="CF198"/>
  <c r="CG198"/>
  <c r="CH198"/>
  <c r="CI198"/>
  <c r="CJ198"/>
  <c r="CK198"/>
  <c r="CM198"/>
  <c r="CN198"/>
  <c r="CO198"/>
  <c r="CP198"/>
  <c r="CQ198"/>
  <c r="CR198"/>
  <c r="CS198"/>
  <c r="CT198"/>
  <c r="CU198"/>
  <c r="CV198"/>
  <c r="CW198"/>
  <c r="CX198"/>
  <c r="CZ198"/>
  <c r="DA198"/>
  <c r="DB198"/>
  <c r="DC198"/>
  <c r="DD198"/>
  <c r="DE198"/>
  <c r="DF198"/>
  <c r="DG198"/>
  <c r="DH198"/>
  <c r="DI198"/>
  <c r="DJ198"/>
  <c r="DK198"/>
  <c r="DL198"/>
  <c r="A199"/>
  <c r="B199"/>
  <c r="C199"/>
  <c r="D199"/>
  <c r="E199"/>
  <c r="F199"/>
  <c r="G199"/>
  <c r="H199"/>
  <c r="I199"/>
  <c r="J199"/>
  <c r="K199"/>
  <c r="L199"/>
  <c r="M199"/>
  <c r="N199"/>
  <c r="O199"/>
  <c r="P199"/>
  <c r="R199"/>
  <c r="S199"/>
  <c r="U199"/>
  <c r="V199"/>
  <c r="W199"/>
  <c r="X199"/>
  <c r="Y199"/>
  <c r="AB199"/>
  <c r="AC199"/>
  <c r="AD199"/>
  <c r="AE199"/>
  <c r="AF199"/>
  <c r="AH199"/>
  <c r="AI199"/>
  <c r="AJ199"/>
  <c r="AK199"/>
  <c r="AM199"/>
  <c r="AN199"/>
  <c r="AO199"/>
  <c r="AP199"/>
  <c r="AQ199"/>
  <c r="AS199"/>
  <c r="AT199"/>
  <c r="AU199"/>
  <c r="AV199"/>
  <c r="AW199"/>
  <c r="AX199"/>
  <c r="AY199"/>
  <c r="AZ199"/>
  <c r="BA199"/>
  <c r="BB199"/>
  <c r="BC199"/>
  <c r="BD199"/>
  <c r="BE199"/>
  <c r="BF199"/>
  <c r="BG199"/>
  <c r="BH199"/>
  <c r="BI199"/>
  <c r="BJ199"/>
  <c r="BL199"/>
  <c r="BM199"/>
  <c r="BN199"/>
  <c r="BO199"/>
  <c r="BP199"/>
  <c r="BQ199"/>
  <c r="BR199"/>
  <c r="BS199"/>
  <c r="BT199"/>
  <c r="BU199"/>
  <c r="BV199"/>
  <c r="BW199"/>
  <c r="BY199"/>
  <c r="BZ199"/>
  <c r="CA199"/>
  <c r="CB199"/>
  <c r="CC199"/>
  <c r="CD199"/>
  <c r="CE199"/>
  <c r="CF199"/>
  <c r="CG199"/>
  <c r="CH199"/>
  <c r="CI199"/>
  <c r="CJ199"/>
  <c r="CK199"/>
  <c r="CM199"/>
  <c r="CN199"/>
  <c r="CO199"/>
  <c r="CP199"/>
  <c r="CQ199"/>
  <c r="CR199"/>
  <c r="CS199"/>
  <c r="CT199"/>
  <c r="CU199"/>
  <c r="CV199"/>
  <c r="CW199"/>
  <c r="CX199"/>
  <c r="CZ199"/>
  <c r="DA199"/>
  <c r="DB199"/>
  <c r="DC199"/>
  <c r="DD199"/>
  <c r="DE199"/>
  <c r="DF199"/>
  <c r="DG199"/>
  <c r="DH199"/>
  <c r="DI199"/>
  <c r="DJ199"/>
  <c r="DK199"/>
  <c r="A200"/>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M200"/>
  <c r="AN200"/>
  <c r="AO200"/>
  <c r="AP200"/>
  <c r="AQ200"/>
  <c r="AR200"/>
  <c r="AS200"/>
  <c r="AT200"/>
  <c r="AU200"/>
  <c r="AV200"/>
  <c r="AW200"/>
  <c r="AX200"/>
  <c r="AY200"/>
  <c r="AZ200"/>
  <c r="BA200"/>
  <c r="BB200"/>
  <c r="BD200"/>
  <c r="BE200"/>
  <c r="BF200"/>
  <c r="BG200"/>
  <c r="BH200"/>
  <c r="BI200"/>
  <c r="BJ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A201"/>
  <c r="B201"/>
  <c r="C201"/>
  <c r="D201"/>
  <c r="E201"/>
  <c r="F201"/>
  <c r="G201"/>
  <c r="H201"/>
  <c r="I201"/>
  <c r="J201"/>
  <c r="K201"/>
  <c r="L201"/>
  <c r="M201"/>
  <c r="N201"/>
  <c r="O201"/>
  <c r="P201"/>
  <c r="Q201"/>
  <c r="R201"/>
  <c r="S201"/>
  <c r="U201"/>
  <c r="V201"/>
  <c r="W201"/>
  <c r="X201"/>
  <c r="Y201"/>
  <c r="AA201"/>
  <c r="AB201"/>
  <c r="AC201"/>
  <c r="AD201"/>
  <c r="AE201"/>
  <c r="AF201"/>
  <c r="AI201"/>
  <c r="AJ201"/>
  <c r="AK201"/>
  <c r="AM201"/>
  <c r="AN201"/>
  <c r="AO201"/>
  <c r="AP201"/>
  <c r="AQ201"/>
  <c r="AS201"/>
  <c r="AT201"/>
  <c r="AU201"/>
  <c r="AV201"/>
  <c r="AW201"/>
  <c r="AX201"/>
  <c r="AY201"/>
  <c r="AZ201"/>
  <c r="BA201"/>
  <c r="BB201"/>
  <c r="BC201"/>
  <c r="BD201"/>
  <c r="BE201"/>
  <c r="BF201"/>
  <c r="BG201"/>
  <c r="BH201"/>
  <c r="BI201"/>
  <c r="BJ201"/>
  <c r="BL201"/>
  <c r="BM201"/>
  <c r="BN201"/>
  <c r="BO201"/>
  <c r="BP201"/>
  <c r="BQ201"/>
  <c r="BR201"/>
  <c r="BS201"/>
  <c r="BT201"/>
  <c r="BU201"/>
  <c r="BV201"/>
  <c r="BW201"/>
  <c r="BY201"/>
  <c r="BZ201"/>
  <c r="CA201"/>
  <c r="CB201"/>
  <c r="CC201"/>
  <c r="CD201"/>
  <c r="CE201"/>
  <c r="CF201"/>
  <c r="CG201"/>
  <c r="CH201"/>
  <c r="CI201"/>
  <c r="CJ201"/>
  <c r="CK201"/>
  <c r="CM201"/>
  <c r="CN201"/>
  <c r="CO201"/>
  <c r="CP201"/>
  <c r="CQ201"/>
  <c r="CR201"/>
  <c r="CS201"/>
  <c r="CT201"/>
  <c r="CU201"/>
  <c r="CV201"/>
  <c r="CW201"/>
  <c r="CX201"/>
  <c r="CZ201"/>
  <c r="DA201"/>
  <c r="DB201"/>
  <c r="DC201"/>
  <c r="DD201"/>
  <c r="DE201"/>
  <c r="DF201"/>
  <c r="DG201"/>
  <c r="DH201"/>
  <c r="DI201"/>
  <c r="DJ201"/>
  <c r="DK201"/>
  <c r="A202"/>
  <c r="B202"/>
  <c r="C202"/>
  <c r="D202"/>
  <c r="E202"/>
  <c r="F202"/>
  <c r="G202"/>
  <c r="H202"/>
  <c r="I202"/>
  <c r="J202"/>
  <c r="K202"/>
  <c r="L202"/>
  <c r="M202"/>
  <c r="N202"/>
  <c r="O202"/>
  <c r="P202"/>
  <c r="R202"/>
  <c r="S202"/>
  <c r="T202"/>
  <c r="U202"/>
  <c r="V202"/>
  <c r="W202"/>
  <c r="X202"/>
  <c r="Y202"/>
  <c r="Z202"/>
  <c r="AA202"/>
  <c r="AB202"/>
  <c r="AC202"/>
  <c r="AD202"/>
  <c r="AE202"/>
  <c r="AF202"/>
  <c r="AH202"/>
  <c r="AI202"/>
  <c r="AJ202"/>
  <c r="AK202"/>
  <c r="AM202"/>
  <c r="AN202"/>
  <c r="AO202"/>
  <c r="AP202"/>
  <c r="AQ202"/>
  <c r="AS202"/>
  <c r="AT202"/>
  <c r="AU202"/>
  <c r="AV202"/>
  <c r="AW202"/>
  <c r="AX202"/>
  <c r="AY202"/>
  <c r="AZ202"/>
  <c r="BA202"/>
  <c r="BB202"/>
  <c r="BD202"/>
  <c r="BE202"/>
  <c r="BF202"/>
  <c r="BG202"/>
  <c r="BH202"/>
  <c r="BI202"/>
  <c r="BJ202"/>
  <c r="BL202"/>
  <c r="BM202"/>
  <c r="BN202"/>
  <c r="BO202"/>
  <c r="BP202"/>
  <c r="BQ202"/>
  <c r="BR202"/>
  <c r="BS202"/>
  <c r="BT202"/>
  <c r="BU202"/>
  <c r="BV202"/>
  <c r="BW202"/>
  <c r="BX202"/>
  <c r="BZ202"/>
  <c r="CA202"/>
  <c r="CB202"/>
  <c r="CC202"/>
  <c r="CD202"/>
  <c r="CE202"/>
  <c r="CF202"/>
  <c r="CG202"/>
  <c r="CH202"/>
  <c r="CI202"/>
  <c r="CJ202"/>
  <c r="CK202"/>
  <c r="CL202"/>
  <c r="CM202"/>
  <c r="CN202"/>
  <c r="CO202"/>
  <c r="CP202"/>
  <c r="CQ202"/>
  <c r="CR202"/>
  <c r="CS202"/>
  <c r="CT202"/>
  <c r="CU202"/>
  <c r="CV202"/>
  <c r="CW202"/>
  <c r="CX202"/>
  <c r="CZ202"/>
  <c r="DA202"/>
  <c r="DB202"/>
  <c r="DC202"/>
  <c r="DD202"/>
  <c r="DE202"/>
  <c r="DF202"/>
  <c r="DG202"/>
  <c r="DH202"/>
  <c r="DI202"/>
  <c r="DJ202"/>
  <c r="DK202"/>
  <c r="BS43" i="40"/>
  <c r="BR43"/>
  <c r="BR38"/>
  <c r="BS38"/>
  <c r="BR39"/>
  <c r="BR42" s="1"/>
  <c r="BS39"/>
  <c r="BR40"/>
  <c r="BS40"/>
  <c r="BR41"/>
  <c r="BX41" s="1"/>
  <c r="BS41"/>
  <c r="BS37"/>
  <c r="BR37"/>
  <c r="BR18"/>
  <c r="BR34" i="21" s="1"/>
  <c r="BS18" i="40"/>
  <c r="BR19"/>
  <c r="BS19"/>
  <c r="BR20"/>
  <c r="BX20" s="1"/>
  <c r="BS20"/>
  <c r="BR23"/>
  <c r="BS23"/>
  <c r="BR24"/>
  <c r="BS24"/>
  <c r="BR26"/>
  <c r="BR27"/>
  <c r="BS27"/>
  <c r="BR28"/>
  <c r="BS28"/>
  <c r="BR29"/>
  <c r="BS29"/>
  <c r="BR30"/>
  <c r="BS30"/>
  <c r="BS46" i="49" s="1"/>
  <c r="BR31" i="40"/>
  <c r="BS31"/>
  <c r="BS16"/>
  <c r="BR16"/>
  <c r="AC59"/>
  <c r="AA59"/>
  <c r="AJ34"/>
  <c r="T22"/>
  <c r="H22"/>
  <c r="AC22"/>
  <c r="AC18"/>
  <c r="AC3"/>
  <c r="AA3"/>
  <c r="AL3" s="1"/>
  <c r="AA18"/>
  <c r="H3"/>
  <c r="H7"/>
  <c r="H38"/>
  <c r="H36" i="16"/>
  <c r="H62"/>
  <c r="Q36"/>
  <c r="H23"/>
  <c r="H66"/>
  <c r="BT3" i="46"/>
  <c r="H3"/>
  <c r="H153" i="49" s="1"/>
  <c r="Q3" i="46"/>
  <c r="Q153" i="21" s="1"/>
  <c r="AA3" i="46"/>
  <c r="AA153" i="49" s="1"/>
  <c r="AC3" i="46"/>
  <c r="AH3"/>
  <c r="AR3"/>
  <c r="BC3"/>
  <c r="BQ3"/>
  <c r="CL3"/>
  <c r="CL153" i="21" s="1"/>
  <c r="CY3" i="46"/>
  <c r="DL3"/>
  <c r="Q4"/>
  <c r="T4"/>
  <c r="AA4"/>
  <c r="AA154" i="21" s="1"/>
  <c r="AC4" i="46"/>
  <c r="AH4"/>
  <c r="AL4"/>
  <c r="AR4"/>
  <c r="AR154" i="49" s="1"/>
  <c r="BC4" i="46"/>
  <c r="BQ4"/>
  <c r="CL4"/>
  <c r="CY4"/>
  <c r="DL4"/>
  <c r="DL154" i="49" s="1"/>
  <c r="AA5" i="46"/>
  <c r="AC5"/>
  <c r="BX5"/>
  <c r="CL5"/>
  <c r="CY5"/>
  <c r="DL5"/>
  <c r="H6"/>
  <c r="AA6"/>
  <c r="AC6"/>
  <c r="AH6"/>
  <c r="CL6"/>
  <c r="CL156" i="49" s="1"/>
  <c r="CY6" i="46"/>
  <c r="DL6"/>
  <c r="DL156" i="49" s="1"/>
  <c r="AA7" i="46"/>
  <c r="AC7"/>
  <c r="BX7"/>
  <c r="CL7"/>
  <c r="CY7"/>
  <c r="DL7"/>
  <c r="AA8"/>
  <c r="AC8"/>
  <c r="CL8"/>
  <c r="CY8"/>
  <c r="CY158" i="49" s="1"/>
  <c r="DL8" i="46"/>
  <c r="H9"/>
  <c r="Q9"/>
  <c r="AC9"/>
  <c r="AH9"/>
  <c r="AH159" i="49" s="1"/>
  <c r="BK9" i="46"/>
  <c r="BK159" i="21" s="1"/>
  <c r="BQ9" i="46"/>
  <c r="BX9"/>
  <c r="CL9"/>
  <c r="CY9"/>
  <c r="DL9"/>
  <c r="AA10"/>
  <c r="AC10"/>
  <c r="AH10"/>
  <c r="BY10" s="1"/>
  <c r="BC10"/>
  <c r="BK10"/>
  <c r="BK160" i="21" s="1"/>
  <c r="BQ10" i="46"/>
  <c r="BX10"/>
  <c r="CL10"/>
  <c r="CY10"/>
  <c r="DL10"/>
  <c r="DL160" i="49" s="1"/>
  <c r="H11" i="46"/>
  <c r="H161" i="49" s="1"/>
  <c r="AC11" i="46"/>
  <c r="AH11"/>
  <c r="BC11"/>
  <c r="BC161" i="21" s="1"/>
  <c r="BK11" i="46"/>
  <c r="BK161" i="21" s="1"/>
  <c r="BQ11" i="46"/>
  <c r="BX11"/>
  <c r="BY11"/>
  <c r="CL11"/>
  <c r="CL161" i="49" s="1"/>
  <c r="CY11" i="46"/>
  <c r="DL11"/>
  <c r="Q12"/>
  <c r="T12"/>
  <c r="AG12"/>
  <c r="AH12"/>
  <c r="BC12"/>
  <c r="BK12"/>
  <c r="BQ12"/>
  <c r="BX12"/>
  <c r="CL12"/>
  <c r="CY12"/>
  <c r="DL12"/>
  <c r="Q13"/>
  <c r="T13"/>
  <c r="T163" i="48" s="1"/>
  <c r="AA13" i="46"/>
  <c r="H13" s="1"/>
  <c r="AC13"/>
  <c r="AH13"/>
  <c r="BC13"/>
  <c r="BK13"/>
  <c r="BQ13"/>
  <c r="BX13"/>
  <c r="CL13"/>
  <c r="CL163" i="49" s="1"/>
  <c r="CY13" i="46"/>
  <c r="DL13"/>
  <c r="Q14"/>
  <c r="T14"/>
  <c r="Z14"/>
  <c r="AH14"/>
  <c r="BC14"/>
  <c r="BC164" i="21" s="1"/>
  <c r="BK14" i="46"/>
  <c r="BQ14"/>
  <c r="BQ164" i="49" s="1"/>
  <c r="BX14" i="46"/>
  <c r="BY14"/>
  <c r="CL14"/>
  <c r="CY14"/>
  <c r="CY164" i="49" s="1"/>
  <c r="DL14" i="46"/>
  <c r="Q15"/>
  <c r="Q165" i="49" s="1"/>
  <c r="T15" i="46"/>
  <c r="AH15"/>
  <c r="BC15"/>
  <c r="BK15"/>
  <c r="BK165" i="21" s="1"/>
  <c r="BQ15" i="46"/>
  <c r="BX15"/>
  <c r="BY15"/>
  <c r="CL15"/>
  <c r="CY15"/>
  <c r="DL15"/>
  <c r="Q16"/>
  <c r="Q166" i="48" s="1"/>
  <c r="AH16" i="46"/>
  <c r="BC16"/>
  <c r="BK16"/>
  <c r="BQ16"/>
  <c r="BX16"/>
  <c r="BX166" i="49" s="1"/>
  <c r="CL16" i="46"/>
  <c r="CY16"/>
  <c r="CY166" i="21" s="1"/>
  <c r="DL16" i="46"/>
  <c r="H17"/>
  <c r="AC17"/>
  <c r="AH17"/>
  <c r="AH167" i="21" s="1"/>
  <c r="BC17" i="46"/>
  <c r="BK17"/>
  <c r="BQ17"/>
  <c r="BQ167" i="49" s="1"/>
  <c r="BX17" i="46"/>
  <c r="BY17"/>
  <c r="CL17"/>
  <c r="CY17"/>
  <c r="CY167" i="21" s="1"/>
  <c r="DL17" i="46"/>
  <c r="Q18"/>
  <c r="Q168" i="49" s="1"/>
  <c r="AH18" i="46"/>
  <c r="BC18"/>
  <c r="BK18"/>
  <c r="BQ18"/>
  <c r="BX18"/>
  <c r="BX168" i="49" s="1"/>
  <c r="CL18" i="46"/>
  <c r="CY18"/>
  <c r="DL18"/>
  <c r="Z19"/>
  <c r="Z169" i="21" s="1"/>
  <c r="AA19" i="46"/>
  <c r="AC19"/>
  <c r="BC19"/>
  <c r="BK19"/>
  <c r="BK169" i="21" s="1"/>
  <c r="BQ19" i="46"/>
  <c r="CL19"/>
  <c r="CY19"/>
  <c r="DL19"/>
  <c r="H20"/>
  <c r="AA20"/>
  <c r="AC20"/>
  <c r="AC170" i="21" s="1"/>
  <c r="BC20" i="46"/>
  <c r="BK20"/>
  <c r="BQ20"/>
  <c r="CL20"/>
  <c r="CY20"/>
  <c r="DL20"/>
  <c r="DL170" i="49" s="1"/>
  <c r="AC21" i="46"/>
  <c r="AH21"/>
  <c r="BC21"/>
  <c r="BK21"/>
  <c r="BQ21"/>
  <c r="BQ171" i="49" s="1"/>
  <c r="CL21" i="46"/>
  <c r="CY21"/>
  <c r="DL21"/>
  <c r="H22"/>
  <c r="AH22"/>
  <c r="AL22" s="1"/>
  <c r="BC22"/>
  <c r="BK22"/>
  <c r="BQ22"/>
  <c r="BX22"/>
  <c r="CL22"/>
  <c r="CY22"/>
  <c r="CY172" i="21" s="1"/>
  <c r="DL22" i="46"/>
  <c r="H23"/>
  <c r="AA23"/>
  <c r="AA173" i="49" s="1"/>
  <c r="AC23" i="46"/>
  <c r="AF23"/>
  <c r="AH23"/>
  <c r="BC23"/>
  <c r="BQ23"/>
  <c r="BX23"/>
  <c r="CL23"/>
  <c r="CY23"/>
  <c r="CY173" i="21" s="1"/>
  <c r="DL23" i="46"/>
  <c r="H24"/>
  <c r="Q24"/>
  <c r="AA24"/>
  <c r="AR24"/>
  <c r="AR174" i="49" s="1"/>
  <c r="BX24" i="46"/>
  <c r="CL24"/>
  <c r="CY24"/>
  <c r="DL24"/>
  <c r="Q25"/>
  <c r="Q175" i="49" s="1"/>
  <c r="T25" i="46"/>
  <c r="AF25"/>
  <c r="AH25"/>
  <c r="AR25"/>
  <c r="BK25"/>
  <c r="BX25"/>
  <c r="BY25"/>
  <c r="CL25"/>
  <c r="CL175" i="21" s="1"/>
  <c r="CY25" i="46"/>
  <c r="DL25"/>
  <c r="Q26"/>
  <c r="Q176" i="49" s="1"/>
  <c r="T26" i="46"/>
  <c r="Z26"/>
  <c r="AF26"/>
  <c r="AH26"/>
  <c r="AR26"/>
  <c r="AR176" i="49" s="1"/>
  <c r="BC26" i="46"/>
  <c r="BX26"/>
  <c r="BX176" i="49" s="1"/>
  <c r="CL26" i="46"/>
  <c r="CY26"/>
  <c r="DL26"/>
  <c r="Q27"/>
  <c r="Q177" i="49" s="1"/>
  <c r="AF27" i="46"/>
  <c r="AH27"/>
  <c r="AR27"/>
  <c r="BC27"/>
  <c r="BC177" i="21" s="1"/>
  <c r="BX27" i="46"/>
  <c r="BY27"/>
  <c r="CL27"/>
  <c r="CY27"/>
  <c r="DL27"/>
  <c r="Q28"/>
  <c r="AF28"/>
  <c r="AH28"/>
  <c r="AR28"/>
  <c r="AR178" i="49" s="1"/>
  <c r="BC28" i="46"/>
  <c r="BX28"/>
  <c r="CL28"/>
  <c r="CY28"/>
  <c r="DL28"/>
  <c r="Q29"/>
  <c r="T29"/>
  <c r="AF29"/>
  <c r="AG29"/>
  <c r="AH29"/>
  <c r="BY29" s="1"/>
  <c r="AR29"/>
  <c r="BC29"/>
  <c r="BC179" i="21" s="1"/>
  <c r="BX29" i="46"/>
  <c r="CL29"/>
  <c r="CY29"/>
  <c r="DL29"/>
  <c r="I30"/>
  <c r="I180" i="48" s="1"/>
  <c r="AA30" i="46"/>
  <c r="AA180" i="21" s="1"/>
  <c r="AH30" i="46"/>
  <c r="AR30"/>
  <c r="BC30"/>
  <c r="BC180" i="48" s="1"/>
  <c r="BX30" i="46"/>
  <c r="CL30"/>
  <c r="CY30"/>
  <c r="CY180" i="49" s="1"/>
  <c r="DL30" i="46"/>
  <c r="DL180" i="49" s="1"/>
  <c r="I31" i="46"/>
  <c r="AA31"/>
  <c r="AR31"/>
  <c r="BC31"/>
  <c r="BX31"/>
  <c r="CL31"/>
  <c r="CY31"/>
  <c r="CY181" i="21" s="1"/>
  <c r="DL31" i="46"/>
  <c r="AA32"/>
  <c r="AR32"/>
  <c r="AR182" i="49" s="1"/>
  <c r="BC32" i="46"/>
  <c r="BX32"/>
  <c r="CL32"/>
  <c r="CY32"/>
  <c r="DL32"/>
  <c r="AA33"/>
  <c r="AR33"/>
  <c r="BC33"/>
  <c r="BX33"/>
  <c r="CL33"/>
  <c r="CY33"/>
  <c r="CY183" i="21" s="1"/>
  <c r="DL33" i="46"/>
  <c r="AH34"/>
  <c r="AR34"/>
  <c r="BC34"/>
  <c r="BX34"/>
  <c r="CL34"/>
  <c r="CY34"/>
  <c r="DL34"/>
  <c r="AA35"/>
  <c r="AA185" i="21" s="1"/>
  <c r="AH35" i="46"/>
  <c r="AR35"/>
  <c r="BC35"/>
  <c r="BT35"/>
  <c r="BU35"/>
  <c r="BV35"/>
  <c r="CL35"/>
  <c r="CL185" i="21" s="1"/>
  <c r="CY35" i="46"/>
  <c r="DL35"/>
  <c r="I36"/>
  <c r="AA36"/>
  <c r="AH36"/>
  <c r="AR36"/>
  <c r="AR186" i="49" s="1"/>
  <c r="BC36" i="46"/>
  <c r="BC186" i="49" s="1"/>
  <c r="BU36" i="46"/>
  <c r="BV36"/>
  <c r="CL36"/>
  <c r="CY36"/>
  <c r="DL36"/>
  <c r="H37"/>
  <c r="T37"/>
  <c r="AA37"/>
  <c r="AF37"/>
  <c r="AF187" i="49" s="1"/>
  <c r="AH37" i="46"/>
  <c r="BY37" s="1"/>
  <c r="AR37"/>
  <c r="BC37"/>
  <c r="BC187" i="21" s="1"/>
  <c r="BK37" i="46"/>
  <c r="BX37"/>
  <c r="CL37"/>
  <c r="CY37"/>
  <c r="DL37"/>
  <c r="J38"/>
  <c r="K38"/>
  <c r="L38"/>
  <c r="M38"/>
  <c r="N38"/>
  <c r="O38"/>
  <c r="P38"/>
  <c r="R38"/>
  <c r="S38"/>
  <c r="U38"/>
  <c r="V38"/>
  <c r="W38"/>
  <c r="X38"/>
  <c r="Y38"/>
  <c r="AB38"/>
  <c r="AD38"/>
  <c r="AE38"/>
  <c r="AI38"/>
  <c r="AJ38"/>
  <c r="AK38"/>
  <c r="AM38"/>
  <c r="AN38"/>
  <c r="AO38"/>
  <c r="AP38"/>
  <c r="AQ38"/>
  <c r="AR38" s="1"/>
  <c r="AS38"/>
  <c r="AT38"/>
  <c r="BC38" s="1"/>
  <c r="AU38"/>
  <c r="AV38"/>
  <c r="AW38"/>
  <c r="AX38"/>
  <c r="AY38"/>
  <c r="AZ38"/>
  <c r="BA38"/>
  <c r="BB38"/>
  <c r="BD38"/>
  <c r="BE38"/>
  <c r="BF38"/>
  <c r="BG38"/>
  <c r="BH38"/>
  <c r="BI38"/>
  <c r="BJ38"/>
  <c r="BL38"/>
  <c r="BM38"/>
  <c r="BN38"/>
  <c r="BO38"/>
  <c r="BP38"/>
  <c r="BR38"/>
  <c r="BS38"/>
  <c r="BW38"/>
  <c r="BZ38"/>
  <c r="CA38"/>
  <c r="CB38"/>
  <c r="CC38"/>
  <c r="CD38"/>
  <c r="CE38"/>
  <c r="CF38"/>
  <c r="CF69" s="1"/>
  <c r="CG38"/>
  <c r="CH38"/>
  <c r="CI38"/>
  <c r="CJ38"/>
  <c r="CK38"/>
  <c r="CM38"/>
  <c r="CN38"/>
  <c r="CO38"/>
  <c r="CY38" s="1"/>
  <c r="CP38"/>
  <c r="CQ38"/>
  <c r="CR38"/>
  <c r="CS38"/>
  <c r="CT38"/>
  <c r="CU38"/>
  <c r="CV38"/>
  <c r="CW38"/>
  <c r="CX38"/>
  <c r="CZ38"/>
  <c r="DA38"/>
  <c r="DB38"/>
  <c r="DC38"/>
  <c r="DD38"/>
  <c r="DE38"/>
  <c r="DF38"/>
  <c r="DG38"/>
  <c r="DH38"/>
  <c r="DI38"/>
  <c r="DJ38"/>
  <c r="DK38"/>
  <c r="H39"/>
  <c r="T39"/>
  <c r="AC39"/>
  <c r="AH39"/>
  <c r="AL39" s="1"/>
  <c r="AR39"/>
  <c r="BC39"/>
  <c r="BK39"/>
  <c r="BX39"/>
  <c r="BY39"/>
  <c r="CL39"/>
  <c r="CY39"/>
  <c r="CY188" i="49" s="1"/>
  <c r="DL39" i="46"/>
  <c r="Q40"/>
  <c r="Z40"/>
  <c r="AG40"/>
  <c r="AR40"/>
  <c r="BC40"/>
  <c r="BK40"/>
  <c r="BK189" i="21" s="1"/>
  <c r="BX40" i="46"/>
  <c r="BY40"/>
  <c r="CL40"/>
  <c r="CY40"/>
  <c r="DL40"/>
  <c r="Q41"/>
  <c r="Z41"/>
  <c r="AG41"/>
  <c r="AG190" i="49" s="1"/>
  <c r="AH41" i="46"/>
  <c r="AR41"/>
  <c r="BC41"/>
  <c r="BK41"/>
  <c r="BX41"/>
  <c r="BY41"/>
  <c r="BY190" i="49" s="1"/>
  <c r="CL41" i="46"/>
  <c r="CY41"/>
  <c r="CY190" i="49" s="1"/>
  <c r="DL41" i="46"/>
  <c r="DL190" i="49" s="1"/>
  <c r="H42" i="46"/>
  <c r="H191" i="49" s="1"/>
  <c r="Q42" i="46"/>
  <c r="S42"/>
  <c r="AA42"/>
  <c r="AR42"/>
  <c r="BC42"/>
  <c r="BC191" i="21" s="1"/>
  <c r="BK42" i="46"/>
  <c r="BX42"/>
  <c r="BY42"/>
  <c r="CL42"/>
  <c r="CY42"/>
  <c r="DL42"/>
  <c r="Q43"/>
  <c r="Q192" i="49" s="1"/>
  <c r="Z43" i="46"/>
  <c r="AG43"/>
  <c r="AR43"/>
  <c r="AS43"/>
  <c r="AT43"/>
  <c r="AU43"/>
  <c r="AV43"/>
  <c r="AW43"/>
  <c r="AW192" i="49" s="1"/>
  <c r="AX43" i="46"/>
  <c r="AY43"/>
  <c r="BK43"/>
  <c r="BK192" i="49" s="1"/>
  <c r="BX43" i="46"/>
  <c r="BX192" i="49" s="1"/>
  <c r="CL43" i="46"/>
  <c r="CY43"/>
  <c r="CY192" i="49" s="1"/>
  <c r="DL43" i="46"/>
  <c r="DL192" i="49" s="1"/>
  <c r="H44" i="46"/>
  <c r="I44"/>
  <c r="J44"/>
  <c r="K44"/>
  <c r="L44"/>
  <c r="M44"/>
  <c r="N44"/>
  <c r="O44"/>
  <c r="P44"/>
  <c r="R44"/>
  <c r="S44"/>
  <c r="U44"/>
  <c r="V44"/>
  <c r="W44"/>
  <c r="X44"/>
  <c r="Y44"/>
  <c r="AB44"/>
  <c r="AC44"/>
  <c r="AD44"/>
  <c r="AE44"/>
  <c r="AF44"/>
  <c r="AH44"/>
  <c r="AI44"/>
  <c r="AJ44"/>
  <c r="AK44"/>
  <c r="AM44"/>
  <c r="AN44"/>
  <c r="AO44"/>
  <c r="AR44" s="1"/>
  <c r="AP44"/>
  <c r="AQ44"/>
  <c r="AS44"/>
  <c r="AS69" s="1"/>
  <c r="AW44"/>
  <c r="AX44"/>
  <c r="AZ44"/>
  <c r="AZ69" s="1"/>
  <c r="BA44"/>
  <c r="BA69" s="1"/>
  <c r="BB44"/>
  <c r="BD44"/>
  <c r="BE44"/>
  <c r="BF44"/>
  <c r="BG44"/>
  <c r="BH44"/>
  <c r="BI44"/>
  <c r="BI69" s="1"/>
  <c r="BJ44"/>
  <c r="BL44"/>
  <c r="BM44"/>
  <c r="BN44"/>
  <c r="BO44"/>
  <c r="BP44"/>
  <c r="BR44"/>
  <c r="BX44" s="1"/>
  <c r="BS44"/>
  <c r="BT44"/>
  <c r="BU44"/>
  <c r="BV44"/>
  <c r="BW44"/>
  <c r="BZ44"/>
  <c r="CA44"/>
  <c r="CB44"/>
  <c r="CC44"/>
  <c r="CD44"/>
  <c r="CE44"/>
  <c r="CF44"/>
  <c r="CG44"/>
  <c r="CH44"/>
  <c r="CI44"/>
  <c r="CJ44"/>
  <c r="CK44"/>
  <c r="CL44"/>
  <c r="CM44"/>
  <c r="CN44"/>
  <c r="CO44"/>
  <c r="CP44"/>
  <c r="CQ44"/>
  <c r="CR44"/>
  <c r="CS44"/>
  <c r="CT44"/>
  <c r="CU44"/>
  <c r="CV44"/>
  <c r="CW44"/>
  <c r="CX44"/>
  <c r="CZ44"/>
  <c r="DA44"/>
  <c r="DB44"/>
  <c r="DC44"/>
  <c r="DD44"/>
  <c r="DE44"/>
  <c r="DF44"/>
  <c r="DF69" s="1"/>
  <c r="DG44"/>
  <c r="DH44"/>
  <c r="DI44"/>
  <c r="DJ44"/>
  <c r="DK44"/>
  <c r="Q45"/>
  <c r="T45"/>
  <c r="AR45"/>
  <c r="BC45"/>
  <c r="BK45"/>
  <c r="BX45"/>
  <c r="BY45"/>
  <c r="CL45"/>
  <c r="CY45"/>
  <c r="CY193" i="21" s="1"/>
  <c r="DL45" i="46"/>
  <c r="Q46"/>
  <c r="Q194" i="49" s="1"/>
  <c r="T46" i="46"/>
  <c r="Z46"/>
  <c r="AR46"/>
  <c r="BC46"/>
  <c r="BK46"/>
  <c r="BX46"/>
  <c r="BX194" i="49" s="1"/>
  <c r="BY46" i="46"/>
  <c r="CL46"/>
  <c r="CY46"/>
  <c r="DL46"/>
  <c r="DL194" i="49" s="1"/>
  <c r="H47" i="46"/>
  <c r="I47"/>
  <c r="J47"/>
  <c r="K47"/>
  <c r="L47"/>
  <c r="M47"/>
  <c r="N47"/>
  <c r="O47"/>
  <c r="P47"/>
  <c r="Q47"/>
  <c r="J77" s="1"/>
  <c r="R47"/>
  <c r="S47"/>
  <c r="U47"/>
  <c r="V47"/>
  <c r="W47"/>
  <c r="X47"/>
  <c r="Y47"/>
  <c r="AA47"/>
  <c r="AB47"/>
  <c r="AC47"/>
  <c r="AD47"/>
  <c r="AE47"/>
  <c r="AF47"/>
  <c r="AH47"/>
  <c r="AI47"/>
  <c r="AJ47"/>
  <c r="AK47"/>
  <c r="AM47"/>
  <c r="AN47"/>
  <c r="AO47"/>
  <c r="AP47"/>
  <c r="AQ47"/>
  <c r="AS47"/>
  <c r="AT47"/>
  <c r="AU47"/>
  <c r="AV47"/>
  <c r="AW47"/>
  <c r="AW69" s="1"/>
  <c r="AX47"/>
  <c r="AY47"/>
  <c r="AZ47"/>
  <c r="BA47"/>
  <c r="BB47"/>
  <c r="BD47"/>
  <c r="BE47"/>
  <c r="BE69" s="1"/>
  <c r="BF47"/>
  <c r="BG47"/>
  <c r="BH47"/>
  <c r="BI47"/>
  <c r="BJ47"/>
  <c r="BL47"/>
  <c r="BM47"/>
  <c r="BN47"/>
  <c r="BO47"/>
  <c r="BP47"/>
  <c r="BR47"/>
  <c r="BS47"/>
  <c r="BT47"/>
  <c r="BU47"/>
  <c r="BV47"/>
  <c r="BW47"/>
  <c r="BX47"/>
  <c r="BZ47"/>
  <c r="CA47"/>
  <c r="CB47"/>
  <c r="CC47"/>
  <c r="CD47"/>
  <c r="CE47"/>
  <c r="CF47"/>
  <c r="CG47"/>
  <c r="CH47"/>
  <c r="CI47"/>
  <c r="CJ47"/>
  <c r="CK47"/>
  <c r="CM47"/>
  <c r="CN47"/>
  <c r="CO47"/>
  <c r="CP47"/>
  <c r="CQ47"/>
  <c r="CR47"/>
  <c r="CS47"/>
  <c r="CT47"/>
  <c r="CU47"/>
  <c r="CV47"/>
  <c r="CW47"/>
  <c r="CX47"/>
  <c r="CY47"/>
  <c r="CZ47"/>
  <c r="DA47"/>
  <c r="DB47"/>
  <c r="DC47"/>
  <c r="DD47"/>
  <c r="DE47"/>
  <c r="DF47"/>
  <c r="DG47"/>
  <c r="DG69" s="1"/>
  <c r="DH47"/>
  <c r="DI47"/>
  <c r="DJ47"/>
  <c r="DK47"/>
  <c r="DL47"/>
  <c r="Q48"/>
  <c r="Q195" i="49" s="1"/>
  <c r="AR48" i="46"/>
  <c r="BC48"/>
  <c r="BK48"/>
  <c r="BX48"/>
  <c r="BY48"/>
  <c r="BY195" i="49" s="1"/>
  <c r="CL48" i="46"/>
  <c r="CY48"/>
  <c r="DL48"/>
  <c r="Q49"/>
  <c r="T49"/>
  <c r="AR49"/>
  <c r="BC49"/>
  <c r="BK49"/>
  <c r="BX49"/>
  <c r="BY49"/>
  <c r="BY196" i="49" s="1"/>
  <c r="CL49" i="46"/>
  <c r="CY49"/>
  <c r="DL49"/>
  <c r="Q50"/>
  <c r="AR50"/>
  <c r="BC50"/>
  <c r="BK50"/>
  <c r="BX50"/>
  <c r="BY50"/>
  <c r="BY197" i="49" s="1"/>
  <c r="CL50" i="46"/>
  <c r="CY50"/>
  <c r="DL50"/>
  <c r="Q51"/>
  <c r="Q198" i="49" s="1"/>
  <c r="T51" i="46"/>
  <c r="Z51"/>
  <c r="AR51"/>
  <c r="BC51"/>
  <c r="BK51"/>
  <c r="BX51"/>
  <c r="BY51"/>
  <c r="BY198" i="49" s="1"/>
  <c r="CL51" i="46"/>
  <c r="CY51"/>
  <c r="DL51"/>
  <c r="DL198" i="49" s="1"/>
  <c r="H52" i="46"/>
  <c r="I52"/>
  <c r="J52"/>
  <c r="K52"/>
  <c r="L52"/>
  <c r="M52"/>
  <c r="N52"/>
  <c r="O52"/>
  <c r="P52"/>
  <c r="R52"/>
  <c r="S52"/>
  <c r="U52"/>
  <c r="V52"/>
  <c r="W52"/>
  <c r="X52"/>
  <c r="Y52"/>
  <c r="AA52"/>
  <c r="AB52"/>
  <c r="AC52"/>
  <c r="AD52"/>
  <c r="AR52" s="1"/>
  <c r="AE52"/>
  <c r="AF52"/>
  <c r="AH52"/>
  <c r="AI52"/>
  <c r="AJ52"/>
  <c r="AK52"/>
  <c r="AM52"/>
  <c r="AN52"/>
  <c r="AO52"/>
  <c r="AP52"/>
  <c r="AQ52"/>
  <c r="AS52"/>
  <c r="AT52"/>
  <c r="BC52" s="1"/>
  <c r="AU52"/>
  <c r="AV52"/>
  <c r="AW52"/>
  <c r="AX52"/>
  <c r="AY52"/>
  <c r="AZ52"/>
  <c r="BA52"/>
  <c r="BB52"/>
  <c r="BD52"/>
  <c r="BE52"/>
  <c r="BF52"/>
  <c r="BG52"/>
  <c r="BH52"/>
  <c r="BI52"/>
  <c r="BJ52"/>
  <c r="BL52"/>
  <c r="BM52"/>
  <c r="BN52"/>
  <c r="BO52"/>
  <c r="BO69" s="1"/>
  <c r="BP52"/>
  <c r="BR52"/>
  <c r="BS52"/>
  <c r="BT52"/>
  <c r="BU52"/>
  <c r="BV52"/>
  <c r="BW52"/>
  <c r="BX52"/>
  <c r="BZ52"/>
  <c r="CA52"/>
  <c r="CB52"/>
  <c r="CC52"/>
  <c r="CD52"/>
  <c r="CE52"/>
  <c r="CF52"/>
  <c r="CG52"/>
  <c r="CH52"/>
  <c r="CI52"/>
  <c r="CJ52"/>
  <c r="CK52"/>
  <c r="CM52"/>
  <c r="CN52"/>
  <c r="CO52"/>
  <c r="CP52"/>
  <c r="CQ52"/>
  <c r="CR52"/>
  <c r="CS52"/>
  <c r="CT52"/>
  <c r="CU52"/>
  <c r="CV52"/>
  <c r="CV69" s="1"/>
  <c r="CW52"/>
  <c r="CX52"/>
  <c r="CZ52"/>
  <c r="DA52"/>
  <c r="DB52"/>
  <c r="DC52"/>
  <c r="DD52"/>
  <c r="DE52"/>
  <c r="DF52"/>
  <c r="DG52"/>
  <c r="DH52"/>
  <c r="DI52"/>
  <c r="DJ52"/>
  <c r="DK52"/>
  <c r="DL52"/>
  <c r="Q53"/>
  <c r="AA53"/>
  <c r="AR53"/>
  <c r="BC53"/>
  <c r="BK53"/>
  <c r="BX53"/>
  <c r="BY53"/>
  <c r="CL53"/>
  <c r="CY53"/>
  <c r="DL53"/>
  <c r="Q54"/>
  <c r="Q200" i="49" s="1"/>
  <c r="Z54" i="46"/>
  <c r="AG54"/>
  <c r="AR54"/>
  <c r="BC54"/>
  <c r="BC200" i="49" s="1"/>
  <c r="BK54" i="46"/>
  <c r="BX54"/>
  <c r="BY54"/>
  <c r="CL54"/>
  <c r="CY54"/>
  <c r="DL54"/>
  <c r="Q55"/>
  <c r="AH55"/>
  <c r="AL55" s="1"/>
  <c r="AR55"/>
  <c r="BC55"/>
  <c r="BK55"/>
  <c r="BX55"/>
  <c r="BY55"/>
  <c r="BY201" i="49" s="1"/>
  <c r="CL55" i="46"/>
  <c r="CY55"/>
  <c r="DL55"/>
  <c r="H56"/>
  <c r="I56"/>
  <c r="J56"/>
  <c r="K56"/>
  <c r="L56"/>
  <c r="M56"/>
  <c r="N56"/>
  <c r="O56"/>
  <c r="P56"/>
  <c r="R56"/>
  <c r="S56"/>
  <c r="U56"/>
  <c r="V56"/>
  <c r="W56"/>
  <c r="X56"/>
  <c r="Y56"/>
  <c r="AA56"/>
  <c r="AB56"/>
  <c r="AC56"/>
  <c r="AD56"/>
  <c r="AR56" s="1"/>
  <c r="AE56"/>
  <c r="AF56"/>
  <c r="AH56"/>
  <c r="BY56" s="1"/>
  <c r="AI56"/>
  <c r="AJ56"/>
  <c r="AK56"/>
  <c r="AM56"/>
  <c r="AN56"/>
  <c r="AO56"/>
  <c r="AP56"/>
  <c r="AQ56"/>
  <c r="AS56"/>
  <c r="AT56"/>
  <c r="AU56"/>
  <c r="AV56"/>
  <c r="AW56"/>
  <c r="AX56"/>
  <c r="AY56"/>
  <c r="AZ56"/>
  <c r="BA56"/>
  <c r="BB56"/>
  <c r="BC56"/>
  <c r="BD56"/>
  <c r="BE56"/>
  <c r="BF56"/>
  <c r="BG56"/>
  <c r="BH56"/>
  <c r="BI56"/>
  <c r="BJ56"/>
  <c r="BK56"/>
  <c r="BL56"/>
  <c r="BM56"/>
  <c r="BN56"/>
  <c r="BO56"/>
  <c r="BP56"/>
  <c r="BR56"/>
  <c r="BS56"/>
  <c r="BT56"/>
  <c r="BU56"/>
  <c r="BV56"/>
  <c r="BW56"/>
  <c r="BZ56"/>
  <c r="CA56"/>
  <c r="CB56"/>
  <c r="CC56"/>
  <c r="CD56"/>
  <c r="CE56"/>
  <c r="CF56"/>
  <c r="CG56"/>
  <c r="CH56"/>
  <c r="CI56"/>
  <c r="CJ56"/>
  <c r="CK56"/>
  <c r="CM56"/>
  <c r="CN56"/>
  <c r="CO56"/>
  <c r="CP56"/>
  <c r="CQ56"/>
  <c r="CR56"/>
  <c r="CS56"/>
  <c r="CT56"/>
  <c r="CU56"/>
  <c r="CV56"/>
  <c r="CW56"/>
  <c r="CX56"/>
  <c r="CZ56"/>
  <c r="DA56"/>
  <c r="DB56"/>
  <c r="DC56"/>
  <c r="DD56"/>
  <c r="DE56"/>
  <c r="DF56"/>
  <c r="DG56"/>
  <c r="DH56"/>
  <c r="DI56"/>
  <c r="DJ56"/>
  <c r="DK56"/>
  <c r="DL56"/>
  <c r="Q57"/>
  <c r="Z57"/>
  <c r="AG57"/>
  <c r="AG202" i="21" s="1"/>
  <c r="AR57" i="46"/>
  <c r="BC57"/>
  <c r="BK57"/>
  <c r="BX57"/>
  <c r="BY57"/>
  <c r="CL57"/>
  <c r="CY57"/>
  <c r="CY202" i="49" s="1"/>
  <c r="DL57" i="46"/>
  <c r="DL202" i="21" s="1"/>
  <c r="Q58" i="46"/>
  <c r="Z58"/>
  <c r="AG58"/>
  <c r="AR58"/>
  <c r="BC58"/>
  <c r="BK58"/>
  <c r="BX58"/>
  <c r="BY58"/>
  <c r="CL58"/>
  <c r="CY58"/>
  <c r="DL58"/>
  <c r="Q59"/>
  <c r="Z59"/>
  <c r="AG59"/>
  <c r="AR59"/>
  <c r="BC59"/>
  <c r="BK59"/>
  <c r="BX59"/>
  <c r="BY59"/>
  <c r="CL59"/>
  <c r="CY59"/>
  <c r="DL59"/>
  <c r="H60"/>
  <c r="I60"/>
  <c r="J60"/>
  <c r="K60"/>
  <c r="L60"/>
  <c r="M60"/>
  <c r="N60"/>
  <c r="Q60" s="1"/>
  <c r="O60"/>
  <c r="P60"/>
  <c r="R60"/>
  <c r="S60"/>
  <c r="T60"/>
  <c r="U60"/>
  <c r="V60"/>
  <c r="W60"/>
  <c r="X60"/>
  <c r="Y60"/>
  <c r="AA60"/>
  <c r="AB60"/>
  <c r="AC60"/>
  <c r="AD60"/>
  <c r="AE60"/>
  <c r="AF60"/>
  <c r="AH60"/>
  <c r="AI60"/>
  <c r="AJ60"/>
  <c r="AK60"/>
  <c r="AM60"/>
  <c r="AN60"/>
  <c r="AO60"/>
  <c r="AP60"/>
  <c r="AQ60"/>
  <c r="AS60"/>
  <c r="AT60"/>
  <c r="AU60"/>
  <c r="AV60"/>
  <c r="AW60"/>
  <c r="AX60"/>
  <c r="AY60"/>
  <c r="AZ60"/>
  <c r="BA60"/>
  <c r="BB60"/>
  <c r="BC60"/>
  <c r="BD60"/>
  <c r="BE60"/>
  <c r="BF60"/>
  <c r="BG60"/>
  <c r="BH60"/>
  <c r="BI60"/>
  <c r="BJ60"/>
  <c r="BK60"/>
  <c r="BL60"/>
  <c r="BM60"/>
  <c r="BN60"/>
  <c r="BO60"/>
  <c r="BP60"/>
  <c r="BR60"/>
  <c r="BS60"/>
  <c r="BT60"/>
  <c r="BX60" s="1"/>
  <c r="BU60"/>
  <c r="BV60"/>
  <c r="BW60"/>
  <c r="BZ60"/>
  <c r="CA60"/>
  <c r="CB60"/>
  <c r="CC60"/>
  <c r="CD60"/>
  <c r="CE60"/>
  <c r="CF60"/>
  <c r="CG60"/>
  <c r="CH60"/>
  <c r="CI60"/>
  <c r="CJ60"/>
  <c r="CK60"/>
  <c r="CM60"/>
  <c r="CN60"/>
  <c r="CO60"/>
  <c r="CP60"/>
  <c r="CQ60"/>
  <c r="CR60"/>
  <c r="CS60"/>
  <c r="CT60"/>
  <c r="CU60"/>
  <c r="CV60"/>
  <c r="CW60"/>
  <c r="CX60"/>
  <c r="CZ60"/>
  <c r="DA60"/>
  <c r="DB60"/>
  <c r="DC60"/>
  <c r="DD60"/>
  <c r="DD69" s="1"/>
  <c r="DE60"/>
  <c r="DF60"/>
  <c r="DG60"/>
  <c r="DH60"/>
  <c r="DI60"/>
  <c r="DJ60"/>
  <c r="DK60"/>
  <c r="Q61"/>
  <c r="Z61"/>
  <c r="AG61"/>
  <c r="AR61"/>
  <c r="BC61"/>
  <c r="BK61"/>
  <c r="BX61"/>
  <c r="BY61"/>
  <c r="CL61"/>
  <c r="CY61"/>
  <c r="DL61"/>
  <c r="Q62"/>
  <c r="Z62"/>
  <c r="AG62"/>
  <c r="AR62"/>
  <c r="BC62"/>
  <c r="BK62"/>
  <c r="BX62"/>
  <c r="BY62"/>
  <c r="CL62"/>
  <c r="CY62"/>
  <c r="DL62"/>
  <c r="Q63"/>
  <c r="Z63"/>
  <c r="AG63"/>
  <c r="AR63"/>
  <c r="BC63"/>
  <c r="BK63"/>
  <c r="BX63"/>
  <c r="BY63"/>
  <c r="CL63"/>
  <c r="CY63"/>
  <c r="DL63"/>
  <c r="H64"/>
  <c r="I64"/>
  <c r="J64"/>
  <c r="K64"/>
  <c r="L64"/>
  <c r="M64"/>
  <c r="N64"/>
  <c r="O64"/>
  <c r="P64"/>
  <c r="R64"/>
  <c r="S64"/>
  <c r="T64"/>
  <c r="U64"/>
  <c r="V64"/>
  <c r="W64"/>
  <c r="X64"/>
  <c r="Y64"/>
  <c r="AA64"/>
  <c r="AB64"/>
  <c r="AC64"/>
  <c r="AD64"/>
  <c r="AR64" s="1"/>
  <c r="AE64"/>
  <c r="AF64"/>
  <c r="AH64"/>
  <c r="AI64"/>
  <c r="AJ64"/>
  <c r="AK64"/>
  <c r="AM64"/>
  <c r="AN64"/>
  <c r="AO64"/>
  <c r="AP64"/>
  <c r="AQ64"/>
  <c r="AS64"/>
  <c r="AT64"/>
  <c r="AU64"/>
  <c r="AV64"/>
  <c r="AW64"/>
  <c r="AX64"/>
  <c r="AY64"/>
  <c r="AZ64"/>
  <c r="BA64"/>
  <c r="BB64"/>
  <c r="BB69" s="1"/>
  <c r="BC64"/>
  <c r="BD64"/>
  <c r="BE64"/>
  <c r="BF64"/>
  <c r="BG64"/>
  <c r="BH64"/>
  <c r="BI64"/>
  <c r="BJ64"/>
  <c r="BJ69" s="1"/>
  <c r="BK64"/>
  <c r="BL64"/>
  <c r="BM64"/>
  <c r="BN64"/>
  <c r="BO64"/>
  <c r="BP64"/>
  <c r="BR64"/>
  <c r="BS64"/>
  <c r="BT64"/>
  <c r="BU64"/>
  <c r="BV64"/>
  <c r="BW64"/>
  <c r="BZ64"/>
  <c r="CA64"/>
  <c r="CB64"/>
  <c r="CC64"/>
  <c r="CD64"/>
  <c r="CE64"/>
  <c r="CF64"/>
  <c r="CG64"/>
  <c r="CH64"/>
  <c r="CI64"/>
  <c r="CI69" s="1"/>
  <c r="CJ64"/>
  <c r="CK64"/>
  <c r="CM64"/>
  <c r="CN64"/>
  <c r="CO64"/>
  <c r="CP64"/>
  <c r="CQ64"/>
  <c r="CR64"/>
  <c r="CS64"/>
  <c r="CT64"/>
  <c r="CU64"/>
  <c r="CV64"/>
  <c r="CW64"/>
  <c r="CX64"/>
  <c r="CZ64"/>
  <c r="DA64"/>
  <c r="DB64"/>
  <c r="DC64"/>
  <c r="DD64"/>
  <c r="DE64"/>
  <c r="DF64"/>
  <c r="DG64"/>
  <c r="DH64"/>
  <c r="DI64"/>
  <c r="DJ64"/>
  <c r="DK64"/>
  <c r="DL64"/>
  <c r="Q65"/>
  <c r="Z65"/>
  <c r="AG65"/>
  <c r="AR65"/>
  <c r="BC65"/>
  <c r="BK65"/>
  <c r="BX65"/>
  <c r="BY65"/>
  <c r="CL65"/>
  <c r="CY65"/>
  <c r="DL65"/>
  <c r="Q66"/>
  <c r="Z66"/>
  <c r="AG66"/>
  <c r="AR66"/>
  <c r="BC66"/>
  <c r="BK66"/>
  <c r="BX66"/>
  <c r="BY66"/>
  <c r="CL66"/>
  <c r="CY66"/>
  <c r="DL66"/>
  <c r="Q67"/>
  <c r="Z67"/>
  <c r="AG67"/>
  <c r="AR67"/>
  <c r="BC67"/>
  <c r="BK67"/>
  <c r="BX67"/>
  <c r="BY67"/>
  <c r="CL67"/>
  <c r="CY67"/>
  <c r="DL67"/>
  <c r="H68"/>
  <c r="I68"/>
  <c r="J68"/>
  <c r="K68"/>
  <c r="L68"/>
  <c r="M68"/>
  <c r="N68"/>
  <c r="O68"/>
  <c r="P68"/>
  <c r="R68"/>
  <c r="R69" s="1"/>
  <c r="S68"/>
  <c r="T68"/>
  <c r="U68"/>
  <c r="V68"/>
  <c r="W68"/>
  <c r="X68"/>
  <c r="Y68"/>
  <c r="Z68"/>
  <c r="AA68"/>
  <c r="AB68"/>
  <c r="AC68"/>
  <c r="AD68"/>
  <c r="AE68"/>
  <c r="AF68"/>
  <c r="AH68"/>
  <c r="AI68"/>
  <c r="AJ68"/>
  <c r="AK68"/>
  <c r="AM68"/>
  <c r="AN68"/>
  <c r="AN69" s="1"/>
  <c r="AO68"/>
  <c r="AP68"/>
  <c r="AQ68"/>
  <c r="AS68"/>
  <c r="AT68"/>
  <c r="AU68"/>
  <c r="AV68"/>
  <c r="AW68"/>
  <c r="AX68"/>
  <c r="AY68"/>
  <c r="AZ68"/>
  <c r="BA68"/>
  <c r="BB68"/>
  <c r="BC68"/>
  <c r="BD68"/>
  <c r="BE68"/>
  <c r="BF68"/>
  <c r="BF69" s="1"/>
  <c r="BG68"/>
  <c r="BH68"/>
  <c r="BI68"/>
  <c r="BJ68"/>
  <c r="BK68"/>
  <c r="BL68"/>
  <c r="BM68"/>
  <c r="BN68"/>
  <c r="BN69" s="1"/>
  <c r="BO68"/>
  <c r="BP68"/>
  <c r="BR68"/>
  <c r="BS68"/>
  <c r="BT68"/>
  <c r="BU68"/>
  <c r="BV68"/>
  <c r="BW68"/>
  <c r="BZ68"/>
  <c r="CA68"/>
  <c r="CB68"/>
  <c r="CC68"/>
  <c r="CC69" s="1"/>
  <c r="CD68"/>
  <c r="CE68"/>
  <c r="CF68"/>
  <c r="CG68"/>
  <c r="CH68"/>
  <c r="CI68"/>
  <c r="CJ68"/>
  <c r="CK68"/>
  <c r="CK69" s="1"/>
  <c r="CM68"/>
  <c r="CN68"/>
  <c r="CO68"/>
  <c r="CP68"/>
  <c r="CQ68"/>
  <c r="CR68"/>
  <c r="CS68"/>
  <c r="CT68"/>
  <c r="CT69" s="1"/>
  <c r="CU68"/>
  <c r="CV68"/>
  <c r="CW68"/>
  <c r="CX68"/>
  <c r="CZ68"/>
  <c r="DA68"/>
  <c r="DA69" s="1"/>
  <c r="DB68"/>
  <c r="DC68"/>
  <c r="DC69" s="1"/>
  <c r="DD68"/>
  <c r="DE68"/>
  <c r="DF68"/>
  <c r="DG68"/>
  <c r="DH68"/>
  <c r="DI68"/>
  <c r="DI69" s="1"/>
  <c r="DJ68"/>
  <c r="DK68"/>
  <c r="DK69" s="1"/>
  <c r="L69"/>
  <c r="L71" s="1"/>
  <c r="O69"/>
  <c r="O71" s="1"/>
  <c r="S69"/>
  <c r="W69"/>
  <c r="W71" s="1"/>
  <c r="AB69"/>
  <c r="AB71" s="1"/>
  <c r="AE69"/>
  <c r="AE71" s="1"/>
  <c r="AI69"/>
  <c r="AJ69"/>
  <c r="BP69"/>
  <c r="BR69"/>
  <c r="BW69"/>
  <c r="BZ69"/>
  <c r="CE69"/>
  <c r="CH69"/>
  <c r="CP69"/>
  <c r="CQ69"/>
  <c r="CU69"/>
  <c r="CX69"/>
  <c r="Q70"/>
  <c r="Z70"/>
  <c r="AG70"/>
  <c r="R71"/>
  <c r="S71"/>
  <c r="V74"/>
  <c r="V76"/>
  <c r="X76" s="1"/>
  <c r="V78"/>
  <c r="X78" s="1"/>
  <c r="T79"/>
  <c r="K80"/>
  <c r="H81"/>
  <c r="I81"/>
  <c r="L82"/>
  <c r="H83"/>
  <c r="I83"/>
  <c r="CK18" i="10"/>
  <c r="CJ18"/>
  <c r="CI18"/>
  <c r="CH18"/>
  <c r="CG18"/>
  <c r="BU18"/>
  <c r="BW18"/>
  <c r="BV18"/>
  <c r="BT18"/>
  <c r="BT19"/>
  <c r="BX19" s="1"/>
  <c r="BW13"/>
  <c r="BV13"/>
  <c r="BU13"/>
  <c r="BT13"/>
  <c r="BT15"/>
  <c r="BT14"/>
  <c r="BT21" i="21" s="1"/>
  <c r="BQ8" i="10"/>
  <c r="BQ7"/>
  <c r="BQ6"/>
  <c r="BX6"/>
  <c r="BK8"/>
  <c r="BK7"/>
  <c r="BK6"/>
  <c r="AC17"/>
  <c r="AC22" i="21" s="1"/>
  <c r="K17" i="10"/>
  <c r="Q17" s="1"/>
  <c r="Q18"/>
  <c r="T18"/>
  <c r="H17"/>
  <c r="H22" i="21" s="1"/>
  <c r="BW11" i="10"/>
  <c r="BV11"/>
  <c r="BU11"/>
  <c r="BW10"/>
  <c r="BV10"/>
  <c r="BU10"/>
  <c r="BU9"/>
  <c r="BW8"/>
  <c r="BV8"/>
  <c r="BU8"/>
  <c r="BW7"/>
  <c r="BW6"/>
  <c r="BV6"/>
  <c r="BU6"/>
  <c r="BW5"/>
  <c r="BV5"/>
  <c r="BU5"/>
  <c r="BW4"/>
  <c r="BV4"/>
  <c r="BU4"/>
  <c r="BW3"/>
  <c r="BV3"/>
  <c r="BU3"/>
  <c r="BT11"/>
  <c r="BT10"/>
  <c r="BT8"/>
  <c r="BT6"/>
  <c r="BT5"/>
  <c r="BT4"/>
  <c r="BT3"/>
  <c r="H13"/>
  <c r="H5"/>
  <c r="H13" i="21" s="1"/>
  <c r="AA5" i="10"/>
  <c r="AC5"/>
  <c r="H7"/>
  <c r="Q7" s="1"/>
  <c r="AC7"/>
  <c r="AF4"/>
  <c r="I4"/>
  <c r="H14"/>
  <c r="AA10"/>
  <c r="H10"/>
  <c r="AM26" i="14"/>
  <c r="AM25"/>
  <c r="BY25" s="1"/>
  <c r="AM24"/>
  <c r="AM23"/>
  <c r="AM22"/>
  <c r="AM21"/>
  <c r="AM20"/>
  <c r="AM126" i="49" s="1"/>
  <c r="AM19" i="14"/>
  <c r="AM18"/>
  <c r="AM17"/>
  <c r="BY17" s="1"/>
  <c r="AM16"/>
  <c r="AM15"/>
  <c r="AM14"/>
  <c r="AM13"/>
  <c r="AM10"/>
  <c r="AM9"/>
  <c r="AM8"/>
  <c r="AM7"/>
  <c r="AM114" i="49" s="1"/>
  <c r="AM6" i="14"/>
  <c r="AM5"/>
  <c r="AM4"/>
  <c r="AM12"/>
  <c r="AM3"/>
  <c r="AJ26"/>
  <c r="AJ25"/>
  <c r="AJ24"/>
  <c r="AJ23"/>
  <c r="AJ22"/>
  <c r="AJ21"/>
  <c r="AJ20"/>
  <c r="AJ19"/>
  <c r="AJ18"/>
  <c r="AJ17"/>
  <c r="AJ16"/>
  <c r="AJ15"/>
  <c r="AJ14"/>
  <c r="AJ13"/>
  <c r="AJ12"/>
  <c r="AJ10"/>
  <c r="AJ9"/>
  <c r="AJ8"/>
  <c r="AJ7"/>
  <c r="AJ6"/>
  <c r="AJ113" i="49" s="1"/>
  <c r="AJ5" i="14"/>
  <c r="AL5" s="1"/>
  <c r="AJ4"/>
  <c r="AJ3"/>
  <c r="I7" i="15"/>
  <c r="I207" i="49" s="1"/>
  <c r="I8" i="15"/>
  <c r="I208" i="49" s="1"/>
  <c r="H14" i="15"/>
  <c r="H7"/>
  <c r="AC7"/>
  <c r="H10"/>
  <c r="H9"/>
  <c r="AA9"/>
  <c r="I14"/>
  <c r="AB14"/>
  <c r="K10"/>
  <c r="AA17"/>
  <c r="H17"/>
  <c r="T15"/>
  <c r="T218" i="21"/>
  <c r="T3"/>
  <c r="T4"/>
  <c r="T5"/>
  <c r="T6"/>
  <c r="T7"/>
  <c r="T8"/>
  <c r="T9"/>
  <c r="T10"/>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110"/>
  <c r="T111"/>
  <c r="T112"/>
  <c r="T113"/>
  <c r="T114"/>
  <c r="T115"/>
  <c r="T116"/>
  <c r="T117"/>
  <c r="T119"/>
  <c r="T120"/>
  <c r="T121"/>
  <c r="T122"/>
  <c r="T123"/>
  <c r="T124"/>
  <c r="T125"/>
  <c r="T126"/>
  <c r="T127"/>
  <c r="T128"/>
  <c r="T129"/>
  <c r="T130"/>
  <c r="T131"/>
  <c r="T132"/>
  <c r="T133"/>
  <c r="T138"/>
  <c r="T139"/>
  <c r="T140"/>
  <c r="T141"/>
  <c r="T142"/>
  <c r="T143"/>
  <c r="T145"/>
  <c r="T146"/>
  <c r="T147"/>
  <c r="T148"/>
  <c r="T149"/>
  <c r="T150"/>
  <c r="T151"/>
  <c r="T152"/>
  <c r="Q3" i="15"/>
  <c r="T204" i="21"/>
  <c r="T205"/>
  <c r="T8" i="15"/>
  <c r="T213" i="21"/>
  <c r="T214"/>
  <c r="T221"/>
  <c r="T222"/>
  <c r="T223"/>
  <c r="T224"/>
  <c r="T226"/>
  <c r="T240"/>
  <c r="T241"/>
  <c r="T243"/>
  <c r="T244"/>
  <c r="T245"/>
  <c r="T248"/>
  <c r="T249"/>
  <c r="T250"/>
  <c r="T251"/>
  <c r="T252"/>
  <c r="T253"/>
  <c r="T254"/>
  <c r="T257"/>
  <c r="T258"/>
  <c r="T259"/>
  <c r="T261"/>
  <c r="T262"/>
  <c r="T263"/>
  <c r="T264"/>
  <c r="T265"/>
  <c r="T266"/>
  <c r="T269"/>
  <c r="T270"/>
  <c r="T271"/>
  <c r="T278"/>
  <c r="T283"/>
  <c r="T284"/>
  <c r="T287"/>
  <c r="T289"/>
  <c r="Q38" i="16"/>
  <c r="T38"/>
  <c r="Q39"/>
  <c r="T39"/>
  <c r="Q40"/>
  <c r="Q292" i="49" s="1"/>
  <c r="T40" i="16"/>
  <c r="T292" i="21"/>
  <c r="T293"/>
  <c r="Q42" i="16"/>
  <c r="Q43"/>
  <c r="Q44"/>
  <c r="Q45"/>
  <c r="Q297" i="49" s="1"/>
  <c r="Q51" i="16"/>
  <c r="Q52"/>
  <c r="T52"/>
  <c r="T304" i="21"/>
  <c r="Q54" i="16"/>
  <c r="Q55"/>
  <c r="T314" i="21"/>
  <c r="T315"/>
  <c r="Q64" i="16"/>
  <c r="Q316" i="49" s="1"/>
  <c r="T64" i="16"/>
  <c r="Z64" s="1"/>
  <c r="T317" i="21"/>
  <c r="T318"/>
  <c r="T320"/>
  <c r="T321"/>
  <c r="T322"/>
  <c r="T323"/>
  <c r="T330"/>
  <c r="T331"/>
  <c r="T332"/>
  <c r="T333"/>
  <c r="T334"/>
  <c r="T335"/>
  <c r="T336"/>
  <c r="T337"/>
  <c r="T338"/>
  <c r="T339"/>
  <c r="T340"/>
  <c r="T341"/>
  <c r="T342"/>
  <c r="T343"/>
  <c r="T344"/>
  <c r="AA15" i="15"/>
  <c r="AH15"/>
  <c r="AH19"/>
  <c r="BY3" i="21"/>
  <c r="BY4"/>
  <c r="BY5"/>
  <c r="BY6"/>
  <c r="BY7"/>
  <c r="BY8"/>
  <c r="BY9"/>
  <c r="BY10"/>
  <c r="AH5" i="10"/>
  <c r="AH10"/>
  <c r="BY10"/>
  <c r="AH13"/>
  <c r="AH17"/>
  <c r="BD17"/>
  <c r="BY21"/>
  <c r="BY26" i="21"/>
  <c r="AJ18" i="40"/>
  <c r="BY69" i="21"/>
  <c r="BY122"/>
  <c r="BY145"/>
  <c r="BY151"/>
  <c r="AH3" i="15"/>
  <c r="AH203" i="21" s="1"/>
  <c r="BY4" i="15"/>
  <c r="BY204" i="21"/>
  <c r="AH5" i="15"/>
  <c r="BY5"/>
  <c r="BY205" i="21"/>
  <c r="AH17" i="15"/>
  <c r="BY222" i="21"/>
  <c r="BY226"/>
  <c r="BY229"/>
  <c r="BY233"/>
  <c r="BY241"/>
  <c r="BY244"/>
  <c r="BY249"/>
  <c r="BY250"/>
  <c r="BY251"/>
  <c r="BY252"/>
  <c r="BY253"/>
  <c r="BY254"/>
  <c r="BY257"/>
  <c r="BY258"/>
  <c r="BY270"/>
  <c r="BY274"/>
  <c r="BY283"/>
  <c r="AJ30" i="16"/>
  <c r="BY303" i="21"/>
  <c r="BY314"/>
  <c r="BY315"/>
  <c r="BY317"/>
  <c r="BY318"/>
  <c r="BY320"/>
  <c r="BY321"/>
  <c r="BY323"/>
  <c r="BY325"/>
  <c r="BY326"/>
  <c r="BY328"/>
  <c r="BY330"/>
  <c r="BY331"/>
  <c r="BY332"/>
  <c r="BY333"/>
  <c r="BY335"/>
  <c r="BY336"/>
  <c r="BY337"/>
  <c r="BY338"/>
  <c r="BY340"/>
  <c r="BY341"/>
  <c r="BY342"/>
  <c r="BY343"/>
  <c r="BY344"/>
  <c r="AG15" i="15"/>
  <c r="AG19"/>
  <c r="AG218" i="49" s="1"/>
  <c r="AG3" i="21"/>
  <c r="AG4"/>
  <c r="AG5"/>
  <c r="AG7"/>
  <c r="AG8"/>
  <c r="AG10"/>
  <c r="AG7" i="40"/>
  <c r="AG33" i="21"/>
  <c r="AG18" i="40"/>
  <c r="AG19"/>
  <c r="AG35" i="21"/>
  <c r="AG22" i="40"/>
  <c r="AG24"/>
  <c r="AG45" i="21"/>
  <c r="AG46"/>
  <c r="AG34" i="40"/>
  <c r="AG51" i="21"/>
  <c r="AG111"/>
  <c r="AG112"/>
  <c r="AG117"/>
  <c r="AG119"/>
  <c r="AG120"/>
  <c r="AG127"/>
  <c r="AG128"/>
  <c r="AG24" i="14"/>
  <c r="AG138" i="21"/>
  <c r="AG146"/>
  <c r="AG147"/>
  <c r="AG148"/>
  <c r="AG150"/>
  <c r="AG151"/>
  <c r="AG152"/>
  <c r="AF3" i="15"/>
  <c r="AF203" i="21" s="1"/>
  <c r="AG5" i="15"/>
  <c r="AG205" i="49" s="1"/>
  <c r="AG205" i="21"/>
  <c r="AF7" i="15"/>
  <c r="AF8"/>
  <c r="AG8"/>
  <c r="AG223" i="21"/>
  <c r="AG224"/>
  <c r="AG243"/>
  <c r="AG245"/>
  <c r="AG248"/>
  <c r="AG249"/>
  <c r="AG250"/>
  <c r="AG251"/>
  <c r="AG253"/>
  <c r="AG254"/>
  <c r="AG259"/>
  <c r="AG263"/>
  <c r="AG264"/>
  <c r="AG265"/>
  <c r="AG270"/>
  <c r="AG278"/>
  <c r="AG283"/>
  <c r="AG284"/>
  <c r="AG287"/>
  <c r="AG289"/>
  <c r="AG293"/>
  <c r="AG314"/>
  <c r="AG315"/>
  <c r="AG317"/>
  <c r="AG318"/>
  <c r="AG320"/>
  <c r="AG321"/>
  <c r="AG323"/>
  <c r="AG336"/>
  <c r="AG337"/>
  <c r="AG344"/>
  <c r="AG345"/>
  <c r="AG346"/>
  <c r="AG347"/>
  <c r="AF215"/>
  <c r="AF3"/>
  <c r="AF4"/>
  <c r="AF5"/>
  <c r="AF6"/>
  <c r="AF7"/>
  <c r="AF8"/>
  <c r="AF9"/>
  <c r="AF10"/>
  <c r="AF25"/>
  <c r="AF26"/>
  <c r="AF27"/>
  <c r="AF28"/>
  <c r="AF29"/>
  <c r="AF30"/>
  <c r="AF31"/>
  <c r="AF32"/>
  <c r="AF33"/>
  <c r="AF34"/>
  <c r="AF35"/>
  <c r="AF36"/>
  <c r="AF37"/>
  <c r="AF38"/>
  <c r="AF39"/>
  <c r="AF40"/>
  <c r="AF41"/>
  <c r="AF42"/>
  <c r="AF43"/>
  <c r="AF44"/>
  <c r="AF45"/>
  <c r="AF46"/>
  <c r="AF47"/>
  <c r="AF48"/>
  <c r="AF49"/>
  <c r="AF50"/>
  <c r="AF51"/>
  <c r="AF52"/>
  <c r="AF53"/>
  <c r="AF54"/>
  <c r="AF55"/>
  <c r="AF56"/>
  <c r="AF57"/>
  <c r="AF58"/>
  <c r="AF59"/>
  <c r="AF60"/>
  <c r="AF61"/>
  <c r="AF62"/>
  <c r="AF63"/>
  <c r="AF64"/>
  <c r="AF65"/>
  <c r="AF66"/>
  <c r="AF67"/>
  <c r="AF68"/>
  <c r="AF69"/>
  <c r="AF70"/>
  <c r="AF110"/>
  <c r="AF111"/>
  <c r="AF112"/>
  <c r="AF113"/>
  <c r="AF114"/>
  <c r="AF115"/>
  <c r="AF116"/>
  <c r="AF117"/>
  <c r="AF118"/>
  <c r="AF119"/>
  <c r="AF120"/>
  <c r="AF121"/>
  <c r="AF122"/>
  <c r="AF123"/>
  <c r="AF124"/>
  <c r="AF125"/>
  <c r="AF126"/>
  <c r="AF127"/>
  <c r="AF128"/>
  <c r="AF129"/>
  <c r="AF130"/>
  <c r="AF131"/>
  <c r="AF132"/>
  <c r="AF133"/>
  <c r="AF134"/>
  <c r="AF135"/>
  <c r="AF136"/>
  <c r="AF137"/>
  <c r="AF138"/>
  <c r="AF139"/>
  <c r="AF140"/>
  <c r="AF141"/>
  <c r="AF142"/>
  <c r="AF143"/>
  <c r="AF144"/>
  <c r="AF145"/>
  <c r="AF146"/>
  <c r="AF147"/>
  <c r="AF148"/>
  <c r="AF149"/>
  <c r="AF150"/>
  <c r="AF151"/>
  <c r="AF152"/>
  <c r="AF204"/>
  <c r="AF205"/>
  <c r="AF207"/>
  <c r="AF210"/>
  <c r="AF212"/>
  <c r="AF213"/>
  <c r="AF216"/>
  <c r="AF217"/>
  <c r="AF218"/>
  <c r="AF219"/>
  <c r="AF220"/>
  <c r="AF221"/>
  <c r="AF222"/>
  <c r="AF223"/>
  <c r="AF224"/>
  <c r="AF225"/>
  <c r="AF226"/>
  <c r="AF227"/>
  <c r="AF228"/>
  <c r="AF229"/>
  <c r="AF230"/>
  <c r="AF231"/>
  <c r="AF232"/>
  <c r="AF233"/>
  <c r="AF234"/>
  <c r="AF235"/>
  <c r="AF236"/>
  <c r="AF237"/>
  <c r="AF238"/>
  <c r="AF239"/>
  <c r="AF240"/>
  <c r="AF241"/>
  <c r="AF242"/>
  <c r="AF243"/>
  <c r="AF244"/>
  <c r="AF245"/>
  <c r="AF246"/>
  <c r="AF247"/>
  <c r="AF248"/>
  <c r="AF249"/>
  <c r="AF250"/>
  <c r="AF251"/>
  <c r="AF252"/>
  <c r="AF253"/>
  <c r="AF254"/>
  <c r="AF255"/>
  <c r="AF256"/>
  <c r="AF257"/>
  <c r="AF258"/>
  <c r="AF259"/>
  <c r="AF260"/>
  <c r="AF261"/>
  <c r="AF262"/>
  <c r="AF263"/>
  <c r="AF264"/>
  <c r="AF265"/>
  <c r="AF266"/>
  <c r="AF267"/>
  <c r="AF268"/>
  <c r="AF269"/>
  <c r="AF270"/>
  <c r="AF271"/>
  <c r="AF272"/>
  <c r="AF273"/>
  <c r="AF274"/>
  <c r="AF275"/>
  <c r="AF276"/>
  <c r="AF277"/>
  <c r="AF278"/>
  <c r="AF279"/>
  <c r="AF280"/>
  <c r="AF281"/>
  <c r="AF282"/>
  <c r="AF283"/>
  <c r="AF284"/>
  <c r="AF285"/>
  <c r="AF286"/>
  <c r="AF287"/>
  <c r="AF288"/>
  <c r="AF289"/>
  <c r="AF290"/>
  <c r="AF291"/>
  <c r="AF292"/>
  <c r="AF293"/>
  <c r="AF294"/>
  <c r="AF295"/>
  <c r="AF296"/>
  <c r="AF297"/>
  <c r="AF298"/>
  <c r="AF299"/>
  <c r="AF300"/>
  <c r="AF301"/>
  <c r="AF302"/>
  <c r="AF303"/>
  <c r="AF304"/>
  <c r="AF305"/>
  <c r="AF306"/>
  <c r="AF307"/>
  <c r="AF308"/>
  <c r="AF309"/>
  <c r="AF310"/>
  <c r="AF311"/>
  <c r="AF313"/>
  <c r="AF314"/>
  <c r="AF315"/>
  <c r="AF316"/>
  <c r="AF317"/>
  <c r="AF318"/>
  <c r="AF319"/>
  <c r="AF320"/>
  <c r="AF321"/>
  <c r="AF322"/>
  <c r="AF323"/>
  <c r="AF324"/>
  <c r="AF325"/>
  <c r="AF326"/>
  <c r="AF327"/>
  <c r="AF328"/>
  <c r="AF329"/>
  <c r="AF330"/>
  <c r="AF331"/>
  <c r="AF332"/>
  <c r="AF333"/>
  <c r="AF334"/>
  <c r="AF335"/>
  <c r="AF336"/>
  <c r="AF337"/>
  <c r="AF338"/>
  <c r="AF339"/>
  <c r="AF340"/>
  <c r="AF341"/>
  <c r="AF342"/>
  <c r="AF343"/>
  <c r="AF344"/>
  <c r="AE3"/>
  <c r="AE4"/>
  <c r="AE5"/>
  <c r="AE6"/>
  <c r="AE7"/>
  <c r="AE8"/>
  <c r="AE9"/>
  <c r="AE10"/>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110"/>
  <c r="AE111"/>
  <c r="AE112"/>
  <c r="AE113"/>
  <c r="AE114"/>
  <c r="AE115"/>
  <c r="AE116"/>
  <c r="AE117"/>
  <c r="AE118"/>
  <c r="AE119"/>
  <c r="AE120"/>
  <c r="AE121"/>
  <c r="AE122"/>
  <c r="AE123"/>
  <c r="AE124"/>
  <c r="AE125"/>
  <c r="AE126"/>
  <c r="AE127"/>
  <c r="AE128"/>
  <c r="AE129"/>
  <c r="AE130"/>
  <c r="AE131"/>
  <c r="AE132"/>
  <c r="AE133"/>
  <c r="AE134"/>
  <c r="AE135"/>
  <c r="AE136"/>
  <c r="AE137"/>
  <c r="AE138"/>
  <c r="AE139"/>
  <c r="AE140"/>
  <c r="AE141"/>
  <c r="AE142"/>
  <c r="AE143"/>
  <c r="AE144"/>
  <c r="AE145"/>
  <c r="AE146"/>
  <c r="AE147"/>
  <c r="AE148"/>
  <c r="AE149"/>
  <c r="AE150"/>
  <c r="AE151"/>
  <c r="AE152"/>
  <c r="AE203"/>
  <c r="AE204"/>
  <c r="AE205"/>
  <c r="AE206"/>
  <c r="AE207"/>
  <c r="AE208"/>
  <c r="AE209"/>
  <c r="AE210"/>
  <c r="AE211"/>
  <c r="AE212"/>
  <c r="AE213"/>
  <c r="AE214"/>
  <c r="AE215"/>
  <c r="AE216"/>
  <c r="AE217"/>
  <c r="AE218"/>
  <c r="AE219"/>
  <c r="AE220"/>
  <c r="AE222"/>
  <c r="AE223"/>
  <c r="AE224"/>
  <c r="AE225"/>
  <c r="AE226"/>
  <c r="AE227"/>
  <c r="AE228"/>
  <c r="AE229"/>
  <c r="AE230"/>
  <c r="AE231"/>
  <c r="AE232"/>
  <c r="AE233"/>
  <c r="AE234"/>
  <c r="AE235"/>
  <c r="AE237"/>
  <c r="AE238"/>
  <c r="AE240"/>
  <c r="AE241"/>
  <c r="AE243"/>
  <c r="AE244"/>
  <c r="AE245"/>
  <c r="AE246"/>
  <c r="AE247"/>
  <c r="AE248"/>
  <c r="AE249"/>
  <c r="AE250"/>
  <c r="AE251"/>
  <c r="AE252"/>
  <c r="AE253"/>
  <c r="AE254"/>
  <c r="AE255"/>
  <c r="AE256"/>
  <c r="AE257"/>
  <c r="AE258"/>
  <c r="AE259"/>
  <c r="AE260"/>
  <c r="AE261"/>
  <c r="AE262"/>
  <c r="AE263"/>
  <c r="AE264"/>
  <c r="AE265"/>
  <c r="AE266"/>
  <c r="AE267"/>
  <c r="AE268"/>
  <c r="AE269"/>
  <c r="AE270"/>
  <c r="AE271"/>
  <c r="AE272"/>
  <c r="AE273"/>
  <c r="AE274"/>
  <c r="AE275"/>
  <c r="AE276"/>
  <c r="AE277"/>
  <c r="AE278"/>
  <c r="AE279"/>
  <c r="AE280"/>
  <c r="AE281"/>
  <c r="AE282"/>
  <c r="AE283"/>
  <c r="AE284"/>
  <c r="AE285"/>
  <c r="AE286"/>
  <c r="AE287"/>
  <c r="AE288"/>
  <c r="AE289"/>
  <c r="AE290"/>
  <c r="AE291"/>
  <c r="AE292"/>
  <c r="AE293"/>
  <c r="AE294"/>
  <c r="AE295"/>
  <c r="AE296"/>
  <c r="AE297"/>
  <c r="AE298"/>
  <c r="AE299"/>
  <c r="AE300"/>
  <c r="AE301"/>
  <c r="AE302"/>
  <c r="AE303"/>
  <c r="AE304"/>
  <c r="AE305"/>
  <c r="AE306"/>
  <c r="AE307"/>
  <c r="AE308"/>
  <c r="AE309"/>
  <c r="AE310"/>
  <c r="AE311"/>
  <c r="AE312"/>
  <c r="AE313"/>
  <c r="AE314"/>
  <c r="AE315"/>
  <c r="AE316"/>
  <c r="AE317"/>
  <c r="AE318"/>
  <c r="AE319"/>
  <c r="AE320"/>
  <c r="AE321"/>
  <c r="AE322"/>
  <c r="AE323"/>
  <c r="AE324"/>
  <c r="AE325"/>
  <c r="AE326"/>
  <c r="AE327"/>
  <c r="AE328"/>
  <c r="AE329"/>
  <c r="AE330"/>
  <c r="AE331"/>
  <c r="AE332"/>
  <c r="AE333"/>
  <c r="AE334"/>
  <c r="AE335"/>
  <c r="AE336"/>
  <c r="AE337"/>
  <c r="AE338"/>
  <c r="AE339"/>
  <c r="AE340"/>
  <c r="AE341"/>
  <c r="AE342"/>
  <c r="AE343"/>
  <c r="AE344"/>
  <c r="AD3"/>
  <c r="AD4"/>
  <c r="AD5"/>
  <c r="AD6"/>
  <c r="AD7"/>
  <c r="AD8"/>
  <c r="AD9"/>
  <c r="AD10"/>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110"/>
  <c r="AD111"/>
  <c r="AD112"/>
  <c r="AD113"/>
  <c r="AD114"/>
  <c r="AD115"/>
  <c r="AD116"/>
  <c r="AD117"/>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8"/>
  <c r="AD282"/>
  <c r="AD283"/>
  <c r="AD284"/>
  <c r="AD285"/>
  <c r="AD287"/>
  <c r="AD288"/>
  <c r="AD289"/>
  <c r="AD290"/>
  <c r="AD291"/>
  <c r="AD292"/>
  <c r="AD293"/>
  <c r="AD294"/>
  <c r="AD295"/>
  <c r="AD296"/>
  <c r="AD297"/>
  <c r="AD298"/>
  <c r="AD299"/>
  <c r="AD300"/>
  <c r="AD301"/>
  <c r="AD302"/>
  <c r="AD303"/>
  <c r="AD304"/>
  <c r="AD305"/>
  <c r="AD306"/>
  <c r="AD307"/>
  <c r="AD308"/>
  <c r="AD309"/>
  <c r="AD310"/>
  <c r="AD311"/>
  <c r="AD312"/>
  <c r="AD314"/>
  <c r="AD315"/>
  <c r="AD316"/>
  <c r="AD317"/>
  <c r="AD318"/>
  <c r="AD319"/>
  <c r="AD320"/>
  <c r="AD321"/>
  <c r="AD322"/>
  <c r="AD323"/>
  <c r="AD324"/>
  <c r="AD325"/>
  <c r="AD326"/>
  <c r="AD327"/>
  <c r="AD330"/>
  <c r="AD331"/>
  <c r="AD332"/>
  <c r="AD333"/>
  <c r="AD334"/>
  <c r="AD335"/>
  <c r="AD336"/>
  <c r="AD337"/>
  <c r="AD338"/>
  <c r="AD339"/>
  <c r="AD340"/>
  <c r="AD341"/>
  <c r="AD342"/>
  <c r="AD343"/>
  <c r="AD344"/>
  <c r="AC3"/>
  <c r="AC4"/>
  <c r="AC5"/>
  <c r="AC6"/>
  <c r="AC7"/>
  <c r="AC8"/>
  <c r="AC9"/>
  <c r="AC10"/>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142"/>
  <c r="AC143"/>
  <c r="AC144"/>
  <c r="AC145"/>
  <c r="AC146"/>
  <c r="AC147"/>
  <c r="AC148"/>
  <c r="AC149"/>
  <c r="AC150"/>
  <c r="AC151"/>
  <c r="AC152"/>
  <c r="AC203"/>
  <c r="AC204"/>
  <c r="AC205"/>
  <c r="AC206"/>
  <c r="AC207"/>
  <c r="AC209"/>
  <c r="AC210"/>
  <c r="AC211"/>
  <c r="AC212"/>
  <c r="AC213"/>
  <c r="AC214"/>
  <c r="AC215"/>
  <c r="AC216"/>
  <c r="AC217"/>
  <c r="AC218"/>
  <c r="AC219"/>
  <c r="AC220"/>
  <c r="AC221"/>
  <c r="AC222"/>
  <c r="AC223"/>
  <c r="AC224"/>
  <c r="AC225"/>
  <c r="AC226"/>
  <c r="AC227"/>
  <c r="AC228"/>
  <c r="AC229"/>
  <c r="AC230"/>
  <c r="AC231"/>
  <c r="AC232"/>
  <c r="AC233"/>
  <c r="AC234"/>
  <c r="AC235"/>
  <c r="AC236"/>
  <c r="AC237"/>
  <c r="AC238"/>
  <c r="AC239"/>
  <c r="AC240"/>
  <c r="AC241"/>
  <c r="AC242"/>
  <c r="AC243"/>
  <c r="AC244"/>
  <c r="AC245"/>
  <c r="AC246"/>
  <c r="AC247"/>
  <c r="AC248"/>
  <c r="AC249"/>
  <c r="AC250"/>
  <c r="AC251"/>
  <c r="AC252"/>
  <c r="AC253"/>
  <c r="AC254"/>
  <c r="AC255"/>
  <c r="AC256"/>
  <c r="AC257"/>
  <c r="AC258"/>
  <c r="AC259"/>
  <c r="AC260"/>
  <c r="AC261"/>
  <c r="AC262"/>
  <c r="AC263"/>
  <c r="AC264"/>
  <c r="AC265"/>
  <c r="AC266"/>
  <c r="AC267"/>
  <c r="AC268"/>
  <c r="AC269"/>
  <c r="AC270"/>
  <c r="AC271"/>
  <c r="AC272"/>
  <c r="AC273"/>
  <c r="AC274"/>
  <c r="AC275"/>
  <c r="AC276"/>
  <c r="AC277"/>
  <c r="AC278"/>
  <c r="AC279"/>
  <c r="AC280"/>
  <c r="AC281"/>
  <c r="AC282"/>
  <c r="AC283"/>
  <c r="AC284"/>
  <c r="AC285"/>
  <c r="AC286"/>
  <c r="AC287"/>
  <c r="AC288"/>
  <c r="AC289"/>
  <c r="AC290"/>
  <c r="AC291"/>
  <c r="AC292"/>
  <c r="AC293"/>
  <c r="AC294"/>
  <c r="AC295"/>
  <c r="AC296"/>
  <c r="AC297"/>
  <c r="AC298"/>
  <c r="AC299"/>
  <c r="AC300"/>
  <c r="AC301"/>
  <c r="AC302"/>
  <c r="AC303"/>
  <c r="AC304"/>
  <c r="AC305"/>
  <c r="AC306"/>
  <c r="AC307"/>
  <c r="AC308"/>
  <c r="AC309"/>
  <c r="AC310"/>
  <c r="AC311"/>
  <c r="AC312"/>
  <c r="AC313"/>
  <c r="AC314"/>
  <c r="AC315"/>
  <c r="AC316"/>
  <c r="AC317"/>
  <c r="AC318"/>
  <c r="AC319"/>
  <c r="AC320"/>
  <c r="AC321"/>
  <c r="AC322"/>
  <c r="AC323"/>
  <c r="AC324"/>
  <c r="AC325"/>
  <c r="AC326"/>
  <c r="AC327"/>
  <c r="AC328"/>
  <c r="AC329"/>
  <c r="AC330"/>
  <c r="AC331"/>
  <c r="AC332"/>
  <c r="AC333"/>
  <c r="AC334"/>
  <c r="AC335"/>
  <c r="AC336"/>
  <c r="AC337"/>
  <c r="AC338"/>
  <c r="AC339"/>
  <c r="AC340"/>
  <c r="AC341"/>
  <c r="AC342"/>
  <c r="AC343"/>
  <c r="AC344"/>
  <c r="AB3"/>
  <c r="AB4"/>
  <c r="AB5"/>
  <c r="AB6"/>
  <c r="AB7"/>
  <c r="AB8"/>
  <c r="AB9"/>
  <c r="AB10"/>
  <c r="AB25"/>
  <c r="AB26"/>
  <c r="AB27"/>
  <c r="AB28"/>
  <c r="AB29"/>
  <c r="AB30"/>
  <c r="AB31"/>
  <c r="AB32"/>
  <c r="AB33"/>
  <c r="AB34"/>
  <c r="AB35"/>
  <c r="AB36"/>
  <c r="AB37"/>
  <c r="AB38"/>
  <c r="AB39"/>
  <c r="AB40"/>
  <c r="AB41"/>
  <c r="AB42"/>
  <c r="AB43"/>
  <c r="AB44"/>
  <c r="AB45"/>
  <c r="AB46"/>
  <c r="AB47"/>
  <c r="AB48"/>
  <c r="AB49"/>
  <c r="AB50"/>
  <c r="AB51"/>
  <c r="AB52"/>
  <c r="AB53"/>
  <c r="AB54"/>
  <c r="AB55"/>
  <c r="AB56"/>
  <c r="AB57"/>
  <c r="AB58"/>
  <c r="AB59"/>
  <c r="AB60"/>
  <c r="AB61"/>
  <c r="AB62"/>
  <c r="AB63"/>
  <c r="AB64"/>
  <c r="AB65"/>
  <c r="AB66"/>
  <c r="AB67"/>
  <c r="AB68"/>
  <c r="AB69"/>
  <c r="AB70"/>
  <c r="AB110"/>
  <c r="AB111"/>
  <c r="AB112"/>
  <c r="AB113"/>
  <c r="AB114"/>
  <c r="AB115"/>
  <c r="AB116"/>
  <c r="AB117"/>
  <c r="AB118"/>
  <c r="AB119"/>
  <c r="AB120"/>
  <c r="AB121"/>
  <c r="AB122"/>
  <c r="AB123"/>
  <c r="AB124"/>
  <c r="AB125"/>
  <c r="AB126"/>
  <c r="AB127"/>
  <c r="AB128"/>
  <c r="AB129"/>
  <c r="AB130"/>
  <c r="AB131"/>
  <c r="AB132"/>
  <c r="AB135"/>
  <c r="AB136"/>
  <c r="AB137"/>
  <c r="AB138"/>
  <c r="AB139"/>
  <c r="AB140"/>
  <c r="AB141"/>
  <c r="AB142"/>
  <c r="AB143"/>
  <c r="AB144"/>
  <c r="AB145"/>
  <c r="AB146"/>
  <c r="AB147"/>
  <c r="AB148"/>
  <c r="AB149"/>
  <c r="AB150"/>
  <c r="AB151"/>
  <c r="AB152"/>
  <c r="AB203"/>
  <c r="AB204"/>
  <c r="AB205"/>
  <c r="AB206"/>
  <c r="AB207"/>
  <c r="AB208"/>
  <c r="AB209"/>
  <c r="AB210"/>
  <c r="AB211"/>
  <c r="AB212"/>
  <c r="AB213"/>
  <c r="AB214"/>
  <c r="AB215"/>
  <c r="AB216"/>
  <c r="AB217"/>
  <c r="AB218"/>
  <c r="AB219"/>
  <c r="AB220"/>
  <c r="AB221"/>
  <c r="AB222"/>
  <c r="AB223"/>
  <c r="AB224"/>
  <c r="AB225"/>
  <c r="AB226"/>
  <c r="AB227"/>
  <c r="AB228"/>
  <c r="AB229"/>
  <c r="AB230"/>
  <c r="AB231"/>
  <c r="AB232"/>
  <c r="AB233"/>
  <c r="AB234"/>
  <c r="AB235"/>
  <c r="AB236"/>
  <c r="AB237"/>
  <c r="AB238"/>
  <c r="AB239"/>
  <c r="AB240"/>
  <c r="AB241"/>
  <c r="AB242"/>
  <c r="AB243"/>
  <c r="AB244"/>
  <c r="AB245"/>
  <c r="AB246"/>
  <c r="AB247"/>
  <c r="AB248"/>
  <c r="AB249"/>
  <c r="AB250"/>
  <c r="AB251"/>
  <c r="AB252"/>
  <c r="AB253"/>
  <c r="AB254"/>
  <c r="AB255"/>
  <c r="AB256"/>
  <c r="AB257"/>
  <c r="AB258"/>
  <c r="AB259"/>
  <c r="AB260"/>
  <c r="AB261"/>
  <c r="AB262"/>
  <c r="AB263"/>
  <c r="AB264"/>
  <c r="AB265"/>
  <c r="AB266"/>
  <c r="AB267"/>
  <c r="AB268"/>
  <c r="AB269"/>
  <c r="AB270"/>
  <c r="AB271"/>
  <c r="AB272"/>
  <c r="AB273"/>
  <c r="AB274"/>
  <c r="AB275"/>
  <c r="AB276"/>
  <c r="AB277"/>
  <c r="AB278"/>
  <c r="AB279"/>
  <c r="AB280"/>
  <c r="AB281"/>
  <c r="AB282"/>
  <c r="AB283"/>
  <c r="AB284"/>
  <c r="AB285"/>
  <c r="AB286"/>
  <c r="AB287"/>
  <c r="AB288"/>
  <c r="AB289"/>
  <c r="AB290"/>
  <c r="AB291"/>
  <c r="AB292"/>
  <c r="AB293"/>
  <c r="AB294"/>
  <c r="AB295"/>
  <c r="AB296"/>
  <c r="AB297"/>
  <c r="AB298"/>
  <c r="AB299"/>
  <c r="AB300"/>
  <c r="AB301"/>
  <c r="AB302"/>
  <c r="AB303"/>
  <c r="AB304"/>
  <c r="AB305"/>
  <c r="AB306"/>
  <c r="AB307"/>
  <c r="AB308"/>
  <c r="AB309"/>
  <c r="AB310"/>
  <c r="AB311"/>
  <c r="AB312"/>
  <c r="AB313"/>
  <c r="AB314"/>
  <c r="AB315"/>
  <c r="AB316"/>
  <c r="AB317"/>
  <c r="AB318"/>
  <c r="AB319"/>
  <c r="AB320"/>
  <c r="AB321"/>
  <c r="AB322"/>
  <c r="AB323"/>
  <c r="AB324"/>
  <c r="AB325"/>
  <c r="AB326"/>
  <c r="AB327"/>
  <c r="AB328"/>
  <c r="AB329"/>
  <c r="AB330"/>
  <c r="AB331"/>
  <c r="AB332"/>
  <c r="AB333"/>
  <c r="AB334"/>
  <c r="AB335"/>
  <c r="AB336"/>
  <c r="AB337"/>
  <c r="AB338"/>
  <c r="AB339"/>
  <c r="AB340"/>
  <c r="AB341"/>
  <c r="AB342"/>
  <c r="AB343"/>
  <c r="AB344"/>
  <c r="AA215"/>
  <c r="AA218"/>
  <c r="AA3"/>
  <c r="AA4"/>
  <c r="AA5"/>
  <c r="AA6"/>
  <c r="AA7"/>
  <c r="AA8"/>
  <c r="AA9"/>
  <c r="AA10"/>
  <c r="AA26"/>
  <c r="AA27"/>
  <c r="AA28"/>
  <c r="AA29"/>
  <c r="AA30"/>
  <c r="AA31"/>
  <c r="AA32"/>
  <c r="AA33"/>
  <c r="AA34"/>
  <c r="AA35"/>
  <c r="AA36"/>
  <c r="AA37"/>
  <c r="AA38"/>
  <c r="AA39"/>
  <c r="AA40"/>
  <c r="AA41"/>
  <c r="AA42"/>
  <c r="AA43"/>
  <c r="AA44"/>
  <c r="AA45"/>
  <c r="AA46"/>
  <c r="AA47"/>
  <c r="AA48"/>
  <c r="AA49"/>
  <c r="AA50"/>
  <c r="AA51"/>
  <c r="AA52"/>
  <c r="AA53"/>
  <c r="AA54"/>
  <c r="AA55"/>
  <c r="AA56"/>
  <c r="AA57"/>
  <c r="AA58"/>
  <c r="AA59"/>
  <c r="AA60"/>
  <c r="AA61"/>
  <c r="AA62"/>
  <c r="AA63"/>
  <c r="AA64"/>
  <c r="AA65"/>
  <c r="AA66"/>
  <c r="AA67"/>
  <c r="AA68"/>
  <c r="AA69"/>
  <c r="AA70"/>
  <c r="AA110"/>
  <c r="AA111"/>
  <c r="AA112"/>
  <c r="AA113"/>
  <c r="AA114"/>
  <c r="AA115"/>
  <c r="AA116"/>
  <c r="AA117"/>
  <c r="AA118"/>
  <c r="AA119"/>
  <c r="AA120"/>
  <c r="AA121"/>
  <c r="AA122"/>
  <c r="AA123"/>
  <c r="AA124"/>
  <c r="AA125"/>
  <c r="AA126"/>
  <c r="AA127"/>
  <c r="AA128"/>
  <c r="AA129"/>
  <c r="AA130"/>
  <c r="AA131"/>
  <c r="AA132"/>
  <c r="AA133"/>
  <c r="AA134"/>
  <c r="AA135"/>
  <c r="AA136"/>
  <c r="AA137"/>
  <c r="AA138"/>
  <c r="AA139"/>
  <c r="AA140"/>
  <c r="AA141"/>
  <c r="AA142"/>
  <c r="AA143"/>
  <c r="AA144"/>
  <c r="AA146"/>
  <c r="AA147"/>
  <c r="AA148"/>
  <c r="AA149"/>
  <c r="AA150"/>
  <c r="AA151"/>
  <c r="AA152"/>
  <c r="AA203"/>
  <c r="AA204"/>
  <c r="AA205"/>
  <c r="AA207"/>
  <c r="AA208"/>
  <c r="AA211"/>
  <c r="AA212"/>
  <c r="AA213"/>
  <c r="AA216"/>
  <c r="AA217"/>
  <c r="AA219"/>
  <c r="AA220"/>
  <c r="AA221"/>
  <c r="AA222"/>
  <c r="AA223"/>
  <c r="AA224"/>
  <c r="AA225"/>
  <c r="AA226"/>
  <c r="AA228"/>
  <c r="AA229"/>
  <c r="AA230"/>
  <c r="AA231"/>
  <c r="AA232"/>
  <c r="AA233"/>
  <c r="AA234"/>
  <c r="AA235"/>
  <c r="AA236"/>
  <c r="AA237"/>
  <c r="AA238"/>
  <c r="AA239"/>
  <c r="AA240"/>
  <c r="AA241"/>
  <c r="AA242"/>
  <c r="AA243"/>
  <c r="AA244"/>
  <c r="AA245"/>
  <c r="AA246"/>
  <c r="AA247"/>
  <c r="AA248"/>
  <c r="AA249"/>
  <c r="AA250"/>
  <c r="AA251"/>
  <c r="AA252"/>
  <c r="AA253"/>
  <c r="AA254"/>
  <c r="AA255"/>
  <c r="AA256"/>
  <c r="AA257"/>
  <c r="AA258"/>
  <c r="AA259"/>
  <c r="AA260"/>
  <c r="AA261"/>
  <c r="AA262"/>
  <c r="AA263"/>
  <c r="AA264"/>
  <c r="AA265"/>
  <c r="AA266"/>
  <c r="AA268"/>
  <c r="AA269"/>
  <c r="AA270"/>
  <c r="AA271"/>
  <c r="AA272"/>
  <c r="AA273"/>
  <c r="AA274"/>
  <c r="AA275"/>
  <c r="AA277"/>
  <c r="AA278"/>
  <c r="AA279"/>
  <c r="AA280"/>
  <c r="AA281"/>
  <c r="AA282"/>
  <c r="AA283"/>
  <c r="AA284"/>
  <c r="AA286"/>
  <c r="AA287"/>
  <c r="AA289"/>
  <c r="AA290"/>
  <c r="AA291"/>
  <c r="AA292"/>
  <c r="AA293"/>
  <c r="AA294"/>
  <c r="AA295"/>
  <c r="AA296"/>
  <c r="AA297"/>
  <c r="AA298"/>
  <c r="AA299"/>
  <c r="AA300"/>
  <c r="AA301"/>
  <c r="AA302"/>
  <c r="AA303"/>
  <c r="AA304"/>
  <c r="AA305"/>
  <c r="AA306"/>
  <c r="AA307"/>
  <c r="AA308"/>
  <c r="AA309"/>
  <c r="AA310"/>
  <c r="AA311"/>
  <c r="AA312"/>
  <c r="AA313"/>
  <c r="AA314"/>
  <c r="AA315"/>
  <c r="AA316"/>
  <c r="AA317"/>
  <c r="AA318"/>
  <c r="AA319"/>
  <c r="AA320"/>
  <c r="AA321"/>
  <c r="AA322"/>
  <c r="AA323"/>
  <c r="AA324"/>
  <c r="AA325"/>
  <c r="AA326"/>
  <c r="AA328"/>
  <c r="AA329"/>
  <c r="AA330"/>
  <c r="AA331"/>
  <c r="AA332"/>
  <c r="AA333"/>
  <c r="AA334"/>
  <c r="AA335"/>
  <c r="AA336"/>
  <c r="AA337"/>
  <c r="AA338"/>
  <c r="AA339"/>
  <c r="AA340"/>
  <c r="AA341"/>
  <c r="AA342"/>
  <c r="AA343"/>
  <c r="AA344"/>
  <c r="R3"/>
  <c r="R4"/>
  <c r="R5"/>
  <c r="R6"/>
  <c r="R7"/>
  <c r="R8"/>
  <c r="R9"/>
  <c r="R10"/>
  <c r="R25"/>
  <c r="R26"/>
  <c r="R27"/>
  <c r="R28"/>
  <c r="R29"/>
  <c r="R30"/>
  <c r="R31"/>
  <c r="R32"/>
  <c r="R33"/>
  <c r="R34"/>
  <c r="R35"/>
  <c r="R36"/>
  <c r="R37"/>
  <c r="R38"/>
  <c r="R39"/>
  <c r="R40"/>
  <c r="R41"/>
  <c r="R42"/>
  <c r="R43"/>
  <c r="R44"/>
  <c r="R45"/>
  <c r="R46"/>
  <c r="R47"/>
  <c r="R48"/>
  <c r="R49"/>
  <c r="R50"/>
  <c r="R51"/>
  <c r="Q38" i="40"/>
  <c r="R38" s="1"/>
  <c r="R52" i="21"/>
  <c r="R53"/>
  <c r="R54"/>
  <c r="R55"/>
  <c r="R56"/>
  <c r="R57"/>
  <c r="R58"/>
  <c r="R59"/>
  <c r="R60"/>
  <c r="R61"/>
  <c r="R62"/>
  <c r="R63"/>
  <c r="R64"/>
  <c r="R65"/>
  <c r="R66"/>
  <c r="R67"/>
  <c r="R68"/>
  <c r="R69"/>
  <c r="R70"/>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2"/>
  <c r="R263"/>
  <c r="R264"/>
  <c r="R265"/>
  <c r="R266"/>
  <c r="R267"/>
  <c r="R268"/>
  <c r="R269"/>
  <c r="R270"/>
  <c r="R271"/>
  <c r="R272"/>
  <c r="R273"/>
  <c r="R274"/>
  <c r="R275"/>
  <c r="R276"/>
  <c r="R277"/>
  <c r="R278"/>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S3"/>
  <c r="S4"/>
  <c r="S5"/>
  <c r="S6"/>
  <c r="S7"/>
  <c r="S8"/>
  <c r="S9"/>
  <c r="S10"/>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203"/>
  <c r="S204"/>
  <c r="S205"/>
  <c r="S206"/>
  <c r="S207"/>
  <c r="S208"/>
  <c r="S209"/>
  <c r="S210"/>
  <c r="S211"/>
  <c r="S212"/>
  <c r="S213"/>
  <c r="S214"/>
  <c r="S215"/>
  <c r="S216"/>
  <c r="S217"/>
  <c r="S218"/>
  <c r="S219"/>
  <c r="S220"/>
  <c r="S221"/>
  <c r="S222"/>
  <c r="S223"/>
  <c r="S224"/>
  <c r="S225"/>
  <c r="S226"/>
  <c r="S227"/>
  <c r="S228"/>
  <c r="S229"/>
  <c r="S230"/>
  <c r="S231"/>
  <c r="S232"/>
  <c r="S233"/>
  <c r="S234"/>
  <c r="S235"/>
  <c r="S236"/>
  <c r="S237"/>
  <c r="S238"/>
  <c r="S239"/>
  <c r="S240"/>
  <c r="S241"/>
  <c r="S242"/>
  <c r="S243"/>
  <c r="S244"/>
  <c r="S245"/>
  <c r="S246"/>
  <c r="S247"/>
  <c r="S248"/>
  <c r="S249"/>
  <c r="S250"/>
  <c r="S251"/>
  <c r="S252"/>
  <c r="S253"/>
  <c r="S254"/>
  <c r="S255"/>
  <c r="S256"/>
  <c r="S257"/>
  <c r="S258"/>
  <c r="S259"/>
  <c r="S260"/>
  <c r="S261"/>
  <c r="S262"/>
  <c r="S263"/>
  <c r="S264"/>
  <c r="S265"/>
  <c r="S266"/>
  <c r="S267"/>
  <c r="S268"/>
  <c r="S269"/>
  <c r="S270"/>
  <c r="S271"/>
  <c r="S272"/>
  <c r="S273"/>
  <c r="S274"/>
  <c r="S275"/>
  <c r="S276"/>
  <c r="S277"/>
  <c r="S278"/>
  <c r="S279"/>
  <c r="S280"/>
  <c r="S281"/>
  <c r="S282"/>
  <c r="S283"/>
  <c r="S284"/>
  <c r="S285"/>
  <c r="S286"/>
  <c r="S287"/>
  <c r="S288"/>
  <c r="S289"/>
  <c r="S290"/>
  <c r="S291"/>
  <c r="S292"/>
  <c r="S293"/>
  <c r="S294"/>
  <c r="S295"/>
  <c r="S296"/>
  <c r="S297"/>
  <c r="S298"/>
  <c r="S299"/>
  <c r="S300"/>
  <c r="S301"/>
  <c r="S302"/>
  <c r="S303"/>
  <c r="S304"/>
  <c r="S305"/>
  <c r="S306"/>
  <c r="S307"/>
  <c r="S308"/>
  <c r="S309"/>
  <c r="S310"/>
  <c r="S311"/>
  <c r="S312"/>
  <c r="S313"/>
  <c r="S314"/>
  <c r="S315"/>
  <c r="S316"/>
  <c r="S317"/>
  <c r="S318"/>
  <c r="S319"/>
  <c r="S320"/>
  <c r="S321"/>
  <c r="S322"/>
  <c r="S323"/>
  <c r="S324"/>
  <c r="S325"/>
  <c r="S326"/>
  <c r="S327"/>
  <c r="S328"/>
  <c r="S329"/>
  <c r="S330"/>
  <c r="S331"/>
  <c r="S332"/>
  <c r="S333"/>
  <c r="S334"/>
  <c r="S335"/>
  <c r="S336"/>
  <c r="S337"/>
  <c r="S338"/>
  <c r="S339"/>
  <c r="S340"/>
  <c r="S341"/>
  <c r="S342"/>
  <c r="S343"/>
  <c r="S344"/>
  <c r="Y3"/>
  <c r="Y4"/>
  <c r="Y5"/>
  <c r="Y6"/>
  <c r="Y7"/>
  <c r="Y8"/>
  <c r="Y9"/>
  <c r="Y10"/>
  <c r="Y25"/>
  <c r="Y26"/>
  <c r="Y27"/>
  <c r="Y28"/>
  <c r="Y29"/>
  <c r="Y30"/>
  <c r="Y31"/>
  <c r="Y32"/>
  <c r="Y33"/>
  <c r="Y34"/>
  <c r="Y35"/>
  <c r="Y36"/>
  <c r="Y37"/>
  <c r="Y38"/>
  <c r="Y39"/>
  <c r="Y40"/>
  <c r="Y41"/>
  <c r="Y42"/>
  <c r="Y43"/>
  <c r="Y44"/>
  <c r="Y45"/>
  <c r="Y46"/>
  <c r="Y47"/>
  <c r="Y48"/>
  <c r="Y49"/>
  <c r="Y50"/>
  <c r="Y51"/>
  <c r="Y52"/>
  <c r="Y53"/>
  <c r="Y54"/>
  <c r="Y55"/>
  <c r="Y56"/>
  <c r="Y57"/>
  <c r="Y58"/>
  <c r="Y59"/>
  <c r="Y60"/>
  <c r="Y61"/>
  <c r="Y62"/>
  <c r="Y63"/>
  <c r="Y64"/>
  <c r="Y65"/>
  <c r="Y66"/>
  <c r="Y67"/>
  <c r="Y68"/>
  <c r="Y69"/>
  <c r="Y70"/>
  <c r="Y110"/>
  <c r="Y111"/>
  <c r="Y112"/>
  <c r="Y113"/>
  <c r="Y114"/>
  <c r="Y115"/>
  <c r="Y116"/>
  <c r="Y117"/>
  <c r="Y118"/>
  <c r="Y119"/>
  <c r="Y120"/>
  <c r="Y121"/>
  <c r="Y122"/>
  <c r="Y123"/>
  <c r="Y124"/>
  <c r="Y125"/>
  <c r="Y126"/>
  <c r="Y127"/>
  <c r="Y128"/>
  <c r="Y129"/>
  <c r="Y130"/>
  <c r="Y131"/>
  <c r="Y132"/>
  <c r="Y133"/>
  <c r="Y134"/>
  <c r="Y135"/>
  <c r="Y136"/>
  <c r="Y137"/>
  <c r="Y138"/>
  <c r="Y139"/>
  <c r="Y140"/>
  <c r="Y141"/>
  <c r="Y142"/>
  <c r="Y143"/>
  <c r="Y144"/>
  <c r="Y145"/>
  <c r="Y146"/>
  <c r="Y147"/>
  <c r="Y148"/>
  <c r="Y149"/>
  <c r="Y150"/>
  <c r="Y151"/>
  <c r="Y152"/>
  <c r="Y203"/>
  <c r="Y204"/>
  <c r="Y205"/>
  <c r="Y206"/>
  <c r="Y207"/>
  <c r="Y208"/>
  <c r="Y209"/>
  <c r="Y210"/>
  <c r="Y211"/>
  <c r="Y212"/>
  <c r="Y213"/>
  <c r="Y214"/>
  <c r="Y215"/>
  <c r="Y216"/>
  <c r="Y217"/>
  <c r="Y218"/>
  <c r="Y219"/>
  <c r="Y220"/>
  <c r="Y221"/>
  <c r="Y222"/>
  <c r="Y223"/>
  <c r="Y224"/>
  <c r="Y225"/>
  <c r="Y226"/>
  <c r="Y227"/>
  <c r="Y228"/>
  <c r="Y229"/>
  <c r="Y230"/>
  <c r="Y231"/>
  <c r="Y232"/>
  <c r="Y233"/>
  <c r="Y234"/>
  <c r="Y235"/>
  <c r="Y236"/>
  <c r="Y237"/>
  <c r="Y238"/>
  <c r="Y239"/>
  <c r="Y240"/>
  <c r="Y241"/>
  <c r="Y242"/>
  <c r="Y243"/>
  <c r="Y244"/>
  <c r="Y245"/>
  <c r="Y246"/>
  <c r="Y247"/>
  <c r="Y248"/>
  <c r="Y249"/>
  <c r="Y250"/>
  <c r="Y251"/>
  <c r="Y252"/>
  <c r="Y253"/>
  <c r="Y254"/>
  <c r="Y255"/>
  <c r="Y256"/>
  <c r="Y257"/>
  <c r="Y258"/>
  <c r="Y259"/>
  <c r="Y260"/>
  <c r="Y261"/>
  <c r="Y262"/>
  <c r="Y263"/>
  <c r="Y264"/>
  <c r="Y265"/>
  <c r="Y266"/>
  <c r="Y267"/>
  <c r="Y268"/>
  <c r="Y269"/>
  <c r="Y270"/>
  <c r="Y271"/>
  <c r="Y272"/>
  <c r="Y273"/>
  <c r="Y274"/>
  <c r="Y275"/>
  <c r="Y276"/>
  <c r="Y277"/>
  <c r="Y278"/>
  <c r="Y279"/>
  <c r="Y280"/>
  <c r="Y281"/>
  <c r="Y282"/>
  <c r="Y283"/>
  <c r="Y284"/>
  <c r="Y285"/>
  <c r="Y286"/>
  <c r="Y287"/>
  <c r="Y288"/>
  <c r="Y289"/>
  <c r="Y290"/>
  <c r="Y291"/>
  <c r="Y292"/>
  <c r="Y293"/>
  <c r="Y294"/>
  <c r="Y295"/>
  <c r="Y296"/>
  <c r="Y297"/>
  <c r="Y298"/>
  <c r="Y299"/>
  <c r="Y300"/>
  <c r="Y301"/>
  <c r="Y302"/>
  <c r="Y303"/>
  <c r="Y304"/>
  <c r="Y305"/>
  <c r="Y306"/>
  <c r="Y307"/>
  <c r="Y308"/>
  <c r="Y309"/>
  <c r="Y310"/>
  <c r="Y311"/>
  <c r="Y312"/>
  <c r="Y313"/>
  <c r="Y314"/>
  <c r="Y315"/>
  <c r="Y316"/>
  <c r="Y317"/>
  <c r="Y318"/>
  <c r="Y319"/>
  <c r="Y320"/>
  <c r="Y321"/>
  <c r="Y322"/>
  <c r="Y323"/>
  <c r="Y324"/>
  <c r="Y325"/>
  <c r="Y326"/>
  <c r="Y327"/>
  <c r="Y328"/>
  <c r="Y329"/>
  <c r="Y330"/>
  <c r="Y331"/>
  <c r="Y332"/>
  <c r="Y333"/>
  <c r="Y334"/>
  <c r="Y335"/>
  <c r="Y336"/>
  <c r="Y337"/>
  <c r="Y338"/>
  <c r="Y339"/>
  <c r="Y340"/>
  <c r="Y341"/>
  <c r="Y342"/>
  <c r="Y343"/>
  <c r="Y344"/>
  <c r="X3"/>
  <c r="X4"/>
  <c r="X5"/>
  <c r="X6"/>
  <c r="X7"/>
  <c r="X8"/>
  <c r="X9"/>
  <c r="X10"/>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W3"/>
  <c r="W4"/>
  <c r="W5"/>
  <c r="W6"/>
  <c r="W7"/>
  <c r="W8"/>
  <c r="W9"/>
  <c r="W10"/>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203"/>
  <c r="W204"/>
  <c r="W205"/>
  <c r="W206"/>
  <c r="W207"/>
  <c r="W208"/>
  <c r="W209"/>
  <c r="W210"/>
  <c r="W211"/>
  <c r="W212"/>
  <c r="W213"/>
  <c r="W214"/>
  <c r="W215"/>
  <c r="W216"/>
  <c r="W217"/>
  <c r="W218"/>
  <c r="W219"/>
  <c r="W220"/>
  <c r="W221"/>
  <c r="W222"/>
  <c r="W223"/>
  <c r="W224"/>
  <c r="W225"/>
  <c r="W226"/>
  <c r="W227"/>
  <c r="W228"/>
  <c r="W229"/>
  <c r="W230"/>
  <c r="W231"/>
  <c r="W232"/>
  <c r="W233"/>
  <c r="W234"/>
  <c r="W235"/>
  <c r="W236"/>
  <c r="W237"/>
  <c r="W238"/>
  <c r="W239"/>
  <c r="W240"/>
  <c r="W241"/>
  <c r="W242"/>
  <c r="W243"/>
  <c r="W244"/>
  <c r="W245"/>
  <c r="W246"/>
  <c r="W247"/>
  <c r="W248"/>
  <c r="W249"/>
  <c r="W250"/>
  <c r="W251"/>
  <c r="W252"/>
  <c r="W253"/>
  <c r="W254"/>
  <c r="W255"/>
  <c r="W256"/>
  <c r="W257"/>
  <c r="W258"/>
  <c r="W259"/>
  <c r="W260"/>
  <c r="W261"/>
  <c r="W262"/>
  <c r="W263"/>
  <c r="W264"/>
  <c r="W265"/>
  <c r="W266"/>
  <c r="W267"/>
  <c r="W268"/>
  <c r="W269"/>
  <c r="W270"/>
  <c r="W271"/>
  <c r="W272"/>
  <c r="W273"/>
  <c r="W274"/>
  <c r="W275"/>
  <c r="W276"/>
  <c r="W277"/>
  <c r="W278"/>
  <c r="W279"/>
  <c r="W280"/>
  <c r="W281"/>
  <c r="W282"/>
  <c r="W283"/>
  <c r="W284"/>
  <c r="W285"/>
  <c r="W286"/>
  <c r="W287"/>
  <c r="W288"/>
  <c r="W289"/>
  <c r="W290"/>
  <c r="W291"/>
  <c r="W292"/>
  <c r="W293"/>
  <c r="W294"/>
  <c r="W295"/>
  <c r="W296"/>
  <c r="W297"/>
  <c r="W298"/>
  <c r="W299"/>
  <c r="W300"/>
  <c r="W301"/>
  <c r="W302"/>
  <c r="W303"/>
  <c r="W304"/>
  <c r="W305"/>
  <c r="W306"/>
  <c r="W307"/>
  <c r="W308"/>
  <c r="W309"/>
  <c r="W310"/>
  <c r="W311"/>
  <c r="W312"/>
  <c r="W313"/>
  <c r="W314"/>
  <c r="W315"/>
  <c r="W316"/>
  <c r="W317"/>
  <c r="W318"/>
  <c r="W319"/>
  <c r="W320"/>
  <c r="W321"/>
  <c r="W322"/>
  <c r="W323"/>
  <c r="W324"/>
  <c r="W325"/>
  <c r="W326"/>
  <c r="W327"/>
  <c r="W328"/>
  <c r="W329"/>
  <c r="W330"/>
  <c r="W331"/>
  <c r="W332"/>
  <c r="W333"/>
  <c r="W334"/>
  <c r="W335"/>
  <c r="W336"/>
  <c r="W337"/>
  <c r="W338"/>
  <c r="W339"/>
  <c r="W340"/>
  <c r="W341"/>
  <c r="W342"/>
  <c r="W343"/>
  <c r="W344"/>
  <c r="V3"/>
  <c r="V4"/>
  <c r="V5"/>
  <c r="V6"/>
  <c r="V7"/>
  <c r="V8"/>
  <c r="V9"/>
  <c r="V10"/>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U3"/>
  <c r="U4"/>
  <c r="U5"/>
  <c r="U6"/>
  <c r="U7"/>
  <c r="U8"/>
  <c r="U9"/>
  <c r="U10"/>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Q19" i="15"/>
  <c r="Q15"/>
  <c r="Q215" i="21"/>
  <c r="Q4"/>
  <c r="Q5"/>
  <c r="Q8"/>
  <c r="Q9"/>
  <c r="Q3" i="40"/>
  <c r="Q7"/>
  <c r="Q28" i="21"/>
  <c r="Q29"/>
  <c r="Q30"/>
  <c r="Q31"/>
  <c r="Q18" i="40"/>
  <c r="Q19"/>
  <c r="Q35" i="21"/>
  <c r="Q36"/>
  <c r="Q37"/>
  <c r="Q22" i="40"/>
  <c r="Q41" i="21"/>
  <c r="Q42"/>
  <c r="Q43"/>
  <c r="Q44"/>
  <c r="Q49"/>
  <c r="Q34" i="40"/>
  <c r="Q50" i="21"/>
  <c r="Q51"/>
  <c r="Q52"/>
  <c r="Q56"/>
  <c r="Q57"/>
  <c r="Q58"/>
  <c r="Q59"/>
  <c r="Q64"/>
  <c r="Q65"/>
  <c r="Q66"/>
  <c r="Q111"/>
  <c r="Q112"/>
  <c r="Q113"/>
  <c r="Q119"/>
  <c r="Q120"/>
  <c r="Q121"/>
  <c r="Q127"/>
  <c r="Q129"/>
  <c r="Q24" i="14"/>
  <c r="Q133" i="21"/>
  <c r="Q134"/>
  <c r="Q135"/>
  <c r="Q138"/>
  <c r="Q139"/>
  <c r="Q140"/>
  <c r="Q142"/>
  <c r="Q143"/>
  <c r="Q145"/>
  <c r="Q146"/>
  <c r="Q147"/>
  <c r="Q148"/>
  <c r="Q149"/>
  <c r="Q150"/>
  <c r="Q151"/>
  <c r="Q152"/>
  <c r="Q5" i="15"/>
  <c r="Q14"/>
  <c r="Q214" i="21"/>
  <c r="Q17" i="15"/>
  <c r="Q216" i="21"/>
  <c r="Q217"/>
  <c r="Q221"/>
  <c r="Q222"/>
  <c r="Q223"/>
  <c r="Q224"/>
  <c r="Q225"/>
  <c r="Q230"/>
  <c r="Q234"/>
  <c r="Q239"/>
  <c r="Q240"/>
  <c r="Q241"/>
  <c r="Q244"/>
  <c r="Q246"/>
  <c r="Q247"/>
  <c r="Q248"/>
  <c r="Q249"/>
  <c r="Q250"/>
  <c r="Q251"/>
  <c r="Q252"/>
  <c r="Q254"/>
  <c r="Q255"/>
  <c r="Q256"/>
  <c r="Q257"/>
  <c r="Q258"/>
  <c r="Q259"/>
  <c r="Q263"/>
  <c r="Q264"/>
  <c r="Q265"/>
  <c r="Q271"/>
  <c r="Q274"/>
  <c r="Q23" i="16"/>
  <c r="Q278" i="21"/>
  <c r="Q279"/>
  <c r="Q30" i="16"/>
  <c r="Q285" i="21"/>
  <c r="Q286"/>
  <c r="Q287"/>
  <c r="Q288"/>
  <c r="Q37" i="16"/>
  <c r="Q289" i="49" s="1"/>
  <c r="Q291" i="21"/>
  <c r="Q292"/>
  <c r="Q41" i="16"/>
  <c r="Q293" i="21"/>
  <c r="Q294"/>
  <c r="Q295"/>
  <c r="Q297"/>
  <c r="Q300"/>
  <c r="Q301"/>
  <c r="Q304"/>
  <c r="Q307"/>
  <c r="Q308"/>
  <c r="Q309"/>
  <c r="Q310"/>
  <c r="Q316"/>
  <c r="Q66" i="16"/>
  <c r="Q321" i="21"/>
  <c r="Q324"/>
  <c r="Q337"/>
  <c r="Q339"/>
  <c r="Q340"/>
  <c r="Q345"/>
  <c r="Q346"/>
  <c r="Q347"/>
  <c r="P3"/>
  <c r="P4"/>
  <c r="P5"/>
  <c r="P6"/>
  <c r="P7"/>
  <c r="P8"/>
  <c r="P9"/>
  <c r="P10"/>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203"/>
  <c r="P204"/>
  <c r="P205"/>
  <c r="P206"/>
  <c r="P207"/>
  <c r="P208"/>
  <c r="P209"/>
  <c r="P210"/>
  <c r="P211"/>
  <c r="P212"/>
  <c r="P213"/>
  <c r="P214"/>
  <c r="P215"/>
  <c r="P216"/>
  <c r="P217"/>
  <c r="P218"/>
  <c r="P219"/>
  <c r="P220"/>
  <c r="P221"/>
  <c r="P222"/>
  <c r="P223"/>
  <c r="P224"/>
  <c r="P225"/>
  <c r="P226"/>
  <c r="P227"/>
  <c r="P228"/>
  <c r="P229"/>
  <c r="P230"/>
  <c r="P231"/>
  <c r="P232"/>
  <c r="P233"/>
  <c r="P234"/>
  <c r="P235"/>
  <c r="P236"/>
  <c r="P237"/>
  <c r="P238"/>
  <c r="P239"/>
  <c r="P240"/>
  <c r="P241"/>
  <c r="P242"/>
  <c r="P243"/>
  <c r="P244"/>
  <c r="P245"/>
  <c r="P246"/>
  <c r="P247"/>
  <c r="P248"/>
  <c r="P249"/>
  <c r="P250"/>
  <c r="P251"/>
  <c r="P252"/>
  <c r="P253"/>
  <c r="P254"/>
  <c r="P255"/>
  <c r="P256"/>
  <c r="P257"/>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O3"/>
  <c r="O4"/>
  <c r="O5"/>
  <c r="O6"/>
  <c r="O7"/>
  <c r="O8"/>
  <c r="O9"/>
  <c r="O10"/>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N3"/>
  <c r="N4"/>
  <c r="N5"/>
  <c r="N6"/>
  <c r="N7"/>
  <c r="N8"/>
  <c r="N9"/>
  <c r="N10"/>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M3"/>
  <c r="M4"/>
  <c r="M5"/>
  <c r="M6"/>
  <c r="M7"/>
  <c r="M8"/>
  <c r="M9"/>
  <c r="M10"/>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0"/>
  <c r="M251"/>
  <c r="M252"/>
  <c r="M253"/>
  <c r="M254"/>
  <c r="M255"/>
  <c r="M256"/>
  <c r="M257"/>
  <c r="M258"/>
  <c r="M259"/>
  <c r="M260"/>
  <c r="M261"/>
  <c r="M262"/>
  <c r="M263"/>
  <c r="M264"/>
  <c r="M265"/>
  <c r="M266"/>
  <c r="M267"/>
  <c r="M268"/>
  <c r="M269"/>
  <c r="M270"/>
  <c r="M271"/>
  <c r="M272"/>
  <c r="M273"/>
  <c r="M274"/>
  <c r="M275"/>
  <c r="M276"/>
  <c r="M277"/>
  <c r="M278"/>
  <c r="M279"/>
  <c r="M280"/>
  <c r="M281"/>
  <c r="M282"/>
  <c r="M283"/>
  <c r="M284"/>
  <c r="M285"/>
  <c r="M286"/>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L3"/>
  <c r="L4"/>
  <c r="L5"/>
  <c r="L6"/>
  <c r="L7"/>
  <c r="L8"/>
  <c r="L9"/>
  <c r="L10"/>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110"/>
  <c r="L111"/>
  <c r="L112"/>
  <c r="L113"/>
  <c r="L114"/>
  <c r="L115"/>
  <c r="L116"/>
  <c r="L117"/>
  <c r="L118"/>
  <c r="L119"/>
  <c r="L120"/>
  <c r="L121"/>
  <c r="L122"/>
  <c r="L123"/>
  <c r="L124"/>
  <c r="L125"/>
  <c r="L126"/>
  <c r="L127"/>
  <c r="L128"/>
  <c r="L129"/>
  <c r="L130"/>
  <c r="L131"/>
  <c r="L132"/>
  <c r="L133"/>
  <c r="L134"/>
  <c r="L135"/>
  <c r="L136"/>
  <c r="L137"/>
  <c r="L138"/>
  <c r="L139"/>
  <c r="L140"/>
  <c r="L141"/>
  <c r="L142"/>
  <c r="L143"/>
  <c r="L144"/>
  <c r="L145"/>
  <c r="L146"/>
  <c r="L147"/>
  <c r="L148"/>
  <c r="L149"/>
  <c r="L150"/>
  <c r="L151"/>
  <c r="L152"/>
  <c r="L203"/>
  <c r="L204"/>
  <c r="L205"/>
  <c r="L206"/>
  <c r="L207"/>
  <c r="L208"/>
  <c r="L209"/>
  <c r="L210"/>
  <c r="L211"/>
  <c r="L212"/>
  <c r="L213"/>
  <c r="L214"/>
  <c r="L215"/>
  <c r="L216"/>
  <c r="L217"/>
  <c r="L218"/>
  <c r="L219"/>
  <c r="L220"/>
  <c r="L221"/>
  <c r="L222"/>
  <c r="L223"/>
  <c r="L224"/>
  <c r="L225"/>
  <c r="L226"/>
  <c r="L227"/>
  <c r="L228"/>
  <c r="L229"/>
  <c r="L230"/>
  <c r="L231"/>
  <c r="L232"/>
  <c r="L233"/>
  <c r="L234"/>
  <c r="L235"/>
  <c r="L236"/>
  <c r="L237"/>
  <c r="L238"/>
  <c r="L239"/>
  <c r="L240"/>
  <c r="L241"/>
  <c r="L242"/>
  <c r="L243"/>
  <c r="L244"/>
  <c r="L245"/>
  <c r="L246"/>
  <c r="L247"/>
  <c r="L248"/>
  <c r="L249"/>
  <c r="L250"/>
  <c r="L251"/>
  <c r="L252"/>
  <c r="L253"/>
  <c r="L254"/>
  <c r="L255"/>
  <c r="L256"/>
  <c r="L257"/>
  <c r="L258"/>
  <c r="L259"/>
  <c r="L260"/>
  <c r="L261"/>
  <c r="L262"/>
  <c r="L263"/>
  <c r="L264"/>
  <c r="L265"/>
  <c r="L266"/>
  <c r="L267"/>
  <c r="L268"/>
  <c r="L269"/>
  <c r="L270"/>
  <c r="L271"/>
  <c r="L272"/>
  <c r="L273"/>
  <c r="L274"/>
  <c r="L275"/>
  <c r="L276"/>
  <c r="L277"/>
  <c r="L278"/>
  <c r="L279"/>
  <c r="L280"/>
  <c r="L281"/>
  <c r="L282"/>
  <c r="L283"/>
  <c r="L284"/>
  <c r="L285"/>
  <c r="L286"/>
  <c r="L287"/>
  <c r="L288"/>
  <c r="L289"/>
  <c r="L290"/>
  <c r="L291"/>
  <c r="L292"/>
  <c r="L293"/>
  <c r="L294"/>
  <c r="L295"/>
  <c r="L296"/>
  <c r="L297"/>
  <c r="L298"/>
  <c r="L299"/>
  <c r="L300"/>
  <c r="L301"/>
  <c r="L302"/>
  <c r="L303"/>
  <c r="L304"/>
  <c r="L305"/>
  <c r="L306"/>
  <c r="L307"/>
  <c r="L308"/>
  <c r="L309"/>
  <c r="L310"/>
  <c r="L311"/>
  <c r="L312"/>
  <c r="L313"/>
  <c r="L314"/>
  <c r="L315"/>
  <c r="L316"/>
  <c r="L317"/>
  <c r="L318"/>
  <c r="L319"/>
  <c r="L320"/>
  <c r="L321"/>
  <c r="L322"/>
  <c r="L323"/>
  <c r="L324"/>
  <c r="L325"/>
  <c r="L326"/>
  <c r="L327"/>
  <c r="L328"/>
  <c r="L329"/>
  <c r="L330"/>
  <c r="L331"/>
  <c r="L332"/>
  <c r="L333"/>
  <c r="L334"/>
  <c r="L335"/>
  <c r="L336"/>
  <c r="L337"/>
  <c r="L338"/>
  <c r="L339"/>
  <c r="L340"/>
  <c r="L341"/>
  <c r="L342"/>
  <c r="L343"/>
  <c r="L344"/>
  <c r="K215"/>
  <c r="K3"/>
  <c r="K4"/>
  <c r="K5"/>
  <c r="K6"/>
  <c r="K7"/>
  <c r="K8"/>
  <c r="K9"/>
  <c r="K10"/>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203"/>
  <c r="K204"/>
  <c r="K205"/>
  <c r="K206"/>
  <c r="K207"/>
  <c r="K208"/>
  <c r="K209"/>
  <c r="K210"/>
  <c r="K211"/>
  <c r="K212"/>
  <c r="K213"/>
  <c r="K214"/>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J3"/>
  <c r="J4"/>
  <c r="J5"/>
  <c r="J6"/>
  <c r="J7"/>
  <c r="J8"/>
  <c r="J9"/>
  <c r="J10"/>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I3"/>
  <c r="I4"/>
  <c r="I5"/>
  <c r="I6"/>
  <c r="I7"/>
  <c r="I8"/>
  <c r="I9"/>
  <c r="I10"/>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203"/>
  <c r="I204"/>
  <c r="I205"/>
  <c r="I207"/>
  <c r="I208"/>
  <c r="I209"/>
  <c r="I210"/>
  <c r="I211"/>
  <c r="I212"/>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H218"/>
  <c r="H215"/>
  <c r="H3"/>
  <c r="H4"/>
  <c r="H5"/>
  <c r="H6"/>
  <c r="H7"/>
  <c r="H8"/>
  <c r="H9"/>
  <c r="H10"/>
  <c r="H25"/>
  <c r="H26"/>
  <c r="H27"/>
  <c r="H28"/>
  <c r="H29"/>
  <c r="H30"/>
  <c r="H31"/>
  <c r="H32"/>
  <c r="H33"/>
  <c r="H34"/>
  <c r="H35"/>
  <c r="H36"/>
  <c r="H37"/>
  <c r="H38"/>
  <c r="H39"/>
  <c r="H40"/>
  <c r="H41"/>
  <c r="H42"/>
  <c r="H43"/>
  <c r="H44"/>
  <c r="H45"/>
  <c r="H46"/>
  <c r="H47"/>
  <c r="H48"/>
  <c r="H49"/>
  <c r="H50"/>
  <c r="H51"/>
  <c r="H52"/>
  <c r="H53"/>
  <c r="H54"/>
  <c r="H56"/>
  <c r="H57"/>
  <c r="H58"/>
  <c r="H59"/>
  <c r="H60"/>
  <c r="H61"/>
  <c r="H62"/>
  <c r="H63"/>
  <c r="H64"/>
  <c r="H65"/>
  <c r="H66"/>
  <c r="H67"/>
  <c r="H68"/>
  <c r="H69"/>
  <c r="H70"/>
  <c r="H110"/>
  <c r="H111"/>
  <c r="H112"/>
  <c r="H113"/>
  <c r="H114"/>
  <c r="H115"/>
  <c r="H116"/>
  <c r="H117"/>
  <c r="H119"/>
  <c r="H120"/>
  <c r="H121"/>
  <c r="H122"/>
  <c r="H123"/>
  <c r="H124"/>
  <c r="H125"/>
  <c r="H126"/>
  <c r="H127"/>
  <c r="H128"/>
  <c r="H129"/>
  <c r="H130"/>
  <c r="H131"/>
  <c r="H132"/>
  <c r="H133"/>
  <c r="H134"/>
  <c r="H135"/>
  <c r="H137"/>
  <c r="H138"/>
  <c r="H139"/>
  <c r="H140"/>
  <c r="H141"/>
  <c r="H142"/>
  <c r="H143"/>
  <c r="H145"/>
  <c r="H146"/>
  <c r="H147"/>
  <c r="H148"/>
  <c r="H149"/>
  <c r="H150"/>
  <c r="H151"/>
  <c r="H152"/>
  <c r="H203"/>
  <c r="H204"/>
  <c r="H205"/>
  <c r="H206"/>
  <c r="H207"/>
  <c r="H211"/>
  <c r="H212"/>
  <c r="H213"/>
  <c r="H214"/>
  <c r="H216"/>
  <c r="H217"/>
  <c r="H219"/>
  <c r="H221"/>
  <c r="H222"/>
  <c r="H223"/>
  <c r="H224"/>
  <c r="H225"/>
  <c r="H226"/>
  <c r="H227"/>
  <c r="H228"/>
  <c r="H229"/>
  <c r="H230"/>
  <c r="H231"/>
  <c r="H232"/>
  <c r="H233"/>
  <c r="H234"/>
  <c r="H235"/>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3"/>
  <c r="H284"/>
  <c r="H285"/>
  <c r="H286"/>
  <c r="H287"/>
  <c r="H288"/>
  <c r="H289"/>
  <c r="H290"/>
  <c r="H291"/>
  <c r="H292"/>
  <c r="H293"/>
  <c r="H294"/>
  <c r="H295"/>
  <c r="H296"/>
  <c r="H297"/>
  <c r="H298"/>
  <c r="H299"/>
  <c r="H300"/>
  <c r="H301"/>
  <c r="H302"/>
  <c r="H303"/>
  <c r="H304"/>
  <c r="H305"/>
  <c r="H306"/>
  <c r="H307"/>
  <c r="H308"/>
  <c r="H309"/>
  <c r="H310"/>
  <c r="H311"/>
  <c r="H312"/>
  <c r="H313"/>
  <c r="H315"/>
  <c r="H316"/>
  <c r="H317"/>
  <c r="H318"/>
  <c r="H319"/>
  <c r="H320"/>
  <c r="H322"/>
  <c r="H323"/>
  <c r="H324"/>
  <c r="H325"/>
  <c r="H326"/>
  <c r="H327"/>
  <c r="H329"/>
  <c r="H330"/>
  <c r="H331"/>
  <c r="H332"/>
  <c r="H333"/>
  <c r="H334"/>
  <c r="H335"/>
  <c r="H336"/>
  <c r="H337"/>
  <c r="H338"/>
  <c r="H339"/>
  <c r="H340"/>
  <c r="H341"/>
  <c r="H342"/>
  <c r="H343"/>
  <c r="H344"/>
  <c r="AJ18" i="24"/>
  <c r="AG32"/>
  <c r="Q32"/>
  <c r="Z32"/>
  <c r="AA91" i="16"/>
  <c r="AA87"/>
  <c r="Q80"/>
  <c r="Q327" i="48" s="1"/>
  <c r="T80" i="16"/>
  <c r="AA79"/>
  <c r="AA75"/>
  <c r="AA72"/>
  <c r="AA68"/>
  <c r="Q32"/>
  <c r="AA31"/>
  <c r="Q21"/>
  <c r="AA20"/>
  <c r="Q10"/>
  <c r="Q267" i="49" s="1"/>
  <c r="AB91" i="16"/>
  <c r="AB92" s="1"/>
  <c r="AB94" s="1"/>
  <c r="AB87"/>
  <c r="BC87" s="1"/>
  <c r="AB83"/>
  <c r="AB79"/>
  <c r="AB75"/>
  <c r="AB72"/>
  <c r="AB68"/>
  <c r="AB65"/>
  <c r="AB35"/>
  <c r="AB31"/>
  <c r="AB27"/>
  <c r="AB20"/>
  <c r="AB11"/>
  <c r="AC91"/>
  <c r="AC87"/>
  <c r="BX87" s="1"/>
  <c r="AC83"/>
  <c r="AC79"/>
  <c r="AC75"/>
  <c r="AC72"/>
  <c r="AC68"/>
  <c r="AC65"/>
  <c r="AC35"/>
  <c r="AC31"/>
  <c r="BX31" s="1"/>
  <c r="AC27"/>
  <c r="AC20"/>
  <c r="AC11"/>
  <c r="AD91"/>
  <c r="AD87"/>
  <c r="H81"/>
  <c r="AD79"/>
  <c r="AD75"/>
  <c r="AD72"/>
  <c r="AD68"/>
  <c r="Q61"/>
  <c r="Q33"/>
  <c r="AD31"/>
  <c r="Q22"/>
  <c r="T22"/>
  <c r="Q24"/>
  <c r="Q25"/>
  <c r="T25"/>
  <c r="Q26"/>
  <c r="AD20"/>
  <c r="AD11"/>
  <c r="AE91"/>
  <c r="AE87"/>
  <c r="AE83"/>
  <c r="AE79"/>
  <c r="AE75"/>
  <c r="AE72"/>
  <c r="AE68"/>
  <c r="AE65"/>
  <c r="AE35"/>
  <c r="AE31"/>
  <c r="AE27"/>
  <c r="AE20"/>
  <c r="AE11"/>
  <c r="AF91"/>
  <c r="AF87"/>
  <c r="AF83"/>
  <c r="AF79"/>
  <c r="BK79" s="1"/>
  <c r="AF75"/>
  <c r="AF72"/>
  <c r="AF68"/>
  <c r="Q60"/>
  <c r="Q312" i="21" s="1"/>
  <c r="T60" i="16"/>
  <c r="AF35"/>
  <c r="AF31"/>
  <c r="AF27"/>
  <c r="AF20"/>
  <c r="AF11"/>
  <c r="T91"/>
  <c r="T87"/>
  <c r="Q76"/>
  <c r="Q77"/>
  <c r="Q325" i="21" s="1"/>
  <c r="T77" i="16"/>
  <c r="Q78"/>
  <c r="T75"/>
  <c r="AG75" s="1"/>
  <c r="Q69"/>
  <c r="Q319" i="49" s="1"/>
  <c r="T68" i="16"/>
  <c r="Q46"/>
  <c r="Q47"/>
  <c r="Q48"/>
  <c r="Q49"/>
  <c r="Q301" i="49" s="1"/>
  <c r="T49" i="16"/>
  <c r="AG49" s="1"/>
  <c r="Q50"/>
  <c r="Q53"/>
  <c r="Q56"/>
  <c r="Q57"/>
  <c r="Q309" i="49" s="1"/>
  <c r="T57" i="16"/>
  <c r="Q58"/>
  <c r="T58"/>
  <c r="T310" i="21" s="1"/>
  <c r="Q59" i="16"/>
  <c r="H28"/>
  <c r="H282" i="21" s="1"/>
  <c r="Q28" i="16"/>
  <c r="Q12"/>
  <c r="T12"/>
  <c r="T13"/>
  <c r="Q15"/>
  <c r="T15"/>
  <c r="Q16"/>
  <c r="Q272" i="49" s="1"/>
  <c r="T16" i="16"/>
  <c r="Q17"/>
  <c r="Q18"/>
  <c r="Q19"/>
  <c r="Q275" i="49" s="1"/>
  <c r="T19" i="16"/>
  <c r="Q3"/>
  <c r="Q5"/>
  <c r="Q262" i="49" s="1"/>
  <c r="T5" i="16"/>
  <c r="AH91"/>
  <c r="AI91"/>
  <c r="AJ91"/>
  <c r="AK91"/>
  <c r="AM91"/>
  <c r="AN91"/>
  <c r="AO91"/>
  <c r="AP91"/>
  <c r="AQ91"/>
  <c r="AS91"/>
  <c r="AT91"/>
  <c r="AU91"/>
  <c r="AV91"/>
  <c r="AW91"/>
  <c r="AX91"/>
  <c r="AY91"/>
  <c r="AZ91"/>
  <c r="BA91"/>
  <c r="BB91"/>
  <c r="BD91"/>
  <c r="BE91"/>
  <c r="BF91"/>
  <c r="BG91"/>
  <c r="BH91"/>
  <c r="BI91"/>
  <c r="BJ91"/>
  <c r="BL91"/>
  <c r="BM91"/>
  <c r="BN91"/>
  <c r="BO91"/>
  <c r="BP91"/>
  <c r="BR91"/>
  <c r="BS91"/>
  <c r="BT91"/>
  <c r="BU91"/>
  <c r="BW91"/>
  <c r="AH87"/>
  <c r="AI87"/>
  <c r="AJ87"/>
  <c r="AK87"/>
  <c r="AM87"/>
  <c r="AN87"/>
  <c r="AO87"/>
  <c r="AP87"/>
  <c r="AQ87"/>
  <c r="AS87"/>
  <c r="AT87"/>
  <c r="AU87"/>
  <c r="AV87"/>
  <c r="AW87"/>
  <c r="AX87"/>
  <c r="AY87"/>
  <c r="AZ87"/>
  <c r="BA87"/>
  <c r="BB87"/>
  <c r="BD87"/>
  <c r="BE87"/>
  <c r="BF87"/>
  <c r="BG87"/>
  <c r="BH87"/>
  <c r="BI87"/>
  <c r="BJ87"/>
  <c r="BL87"/>
  <c r="BM87"/>
  <c r="BN87"/>
  <c r="BO87"/>
  <c r="BP87"/>
  <c r="BR87"/>
  <c r="BS87"/>
  <c r="BT87"/>
  <c r="BU87"/>
  <c r="BV87"/>
  <c r="BW87"/>
  <c r="BY87"/>
  <c r="AH83"/>
  <c r="AI83"/>
  <c r="AK83"/>
  <c r="AM83"/>
  <c r="AN83"/>
  <c r="AO83"/>
  <c r="AP83"/>
  <c r="AQ83"/>
  <c r="AS83"/>
  <c r="AT83"/>
  <c r="AU83"/>
  <c r="AV83"/>
  <c r="BC83" s="1"/>
  <c r="AW83"/>
  <c r="AX83"/>
  <c r="AY83"/>
  <c r="AZ83"/>
  <c r="BA83"/>
  <c r="BB83"/>
  <c r="BD83"/>
  <c r="BE83"/>
  <c r="BF83"/>
  <c r="BG83"/>
  <c r="BH83"/>
  <c r="BI83"/>
  <c r="BJ83"/>
  <c r="BL83"/>
  <c r="BM83"/>
  <c r="BN83"/>
  <c r="BQ83" s="1"/>
  <c r="BO83"/>
  <c r="BP83"/>
  <c r="BR83"/>
  <c r="BS83"/>
  <c r="BT83"/>
  <c r="BU83"/>
  <c r="BV83"/>
  <c r="BW83"/>
  <c r="AH79"/>
  <c r="AI79"/>
  <c r="AJ76"/>
  <c r="AK79"/>
  <c r="AM79"/>
  <c r="AR79" s="1"/>
  <c r="AN79"/>
  <c r="AO79"/>
  <c r="AP79"/>
  <c r="AQ79"/>
  <c r="AS79"/>
  <c r="AT79"/>
  <c r="AU79"/>
  <c r="AV79"/>
  <c r="AW79"/>
  <c r="AX79"/>
  <c r="AY79"/>
  <c r="AZ79"/>
  <c r="BA79"/>
  <c r="BB79"/>
  <c r="BD79"/>
  <c r="BE79"/>
  <c r="BF79"/>
  <c r="BG79"/>
  <c r="BH79"/>
  <c r="BI79"/>
  <c r="BJ79"/>
  <c r="BL79"/>
  <c r="BM79"/>
  <c r="BN79"/>
  <c r="BO79"/>
  <c r="BP79"/>
  <c r="BQ79" s="1"/>
  <c r="BR79"/>
  <c r="BS79"/>
  <c r="BT79"/>
  <c r="BU79"/>
  <c r="BV79"/>
  <c r="BW79"/>
  <c r="AH75"/>
  <c r="BY75" s="1"/>
  <c r="AI75"/>
  <c r="AJ73"/>
  <c r="AJ75"/>
  <c r="AK75"/>
  <c r="AM75"/>
  <c r="AN75"/>
  <c r="AO75"/>
  <c r="AP75"/>
  <c r="AR75" s="1"/>
  <c r="AQ75"/>
  <c r="AS75"/>
  <c r="AT75"/>
  <c r="AU75"/>
  <c r="AV75"/>
  <c r="AW75"/>
  <c r="BC75" s="1"/>
  <c r="AX75"/>
  <c r="AY75"/>
  <c r="AZ75"/>
  <c r="AZ92" s="1"/>
  <c r="BA75"/>
  <c r="BB75"/>
  <c r="BD75"/>
  <c r="BE75"/>
  <c r="BF75"/>
  <c r="BG75"/>
  <c r="BH75"/>
  <c r="BH92" s="1"/>
  <c r="BI75"/>
  <c r="BJ75"/>
  <c r="BL75"/>
  <c r="BM75"/>
  <c r="BN75"/>
  <c r="BO75"/>
  <c r="BP75"/>
  <c r="BR75"/>
  <c r="BX75" s="1"/>
  <c r="BS75"/>
  <c r="BT75"/>
  <c r="BU75"/>
  <c r="BV75"/>
  <c r="BW75"/>
  <c r="AJ69"/>
  <c r="BY68"/>
  <c r="AH65"/>
  <c r="AI65"/>
  <c r="AJ37"/>
  <c r="AJ38"/>
  <c r="AJ39"/>
  <c r="AJ40"/>
  <c r="AJ41"/>
  <c r="AJ42"/>
  <c r="AJ43"/>
  <c r="AJ44"/>
  <c r="AJ45"/>
  <c r="AJ46"/>
  <c r="AJ47"/>
  <c r="AJ299" i="21" s="1"/>
  <c r="AJ48" i="16"/>
  <c r="AJ49"/>
  <c r="AJ50"/>
  <c r="AJ51"/>
  <c r="AJ52"/>
  <c r="AJ53"/>
  <c r="AJ54"/>
  <c r="AJ55"/>
  <c r="AJ307" i="21" s="1"/>
  <c r="AJ56" i="16"/>
  <c r="AJ57"/>
  <c r="AJ58"/>
  <c r="AJ59"/>
  <c r="AJ60"/>
  <c r="AJ312" i="48" s="1"/>
  <c r="AJ61" i="16"/>
  <c r="AJ64"/>
  <c r="AK65"/>
  <c r="AM65"/>
  <c r="AO65"/>
  <c r="AP65"/>
  <c r="AQ65"/>
  <c r="AS65"/>
  <c r="AT65"/>
  <c r="AU65"/>
  <c r="AV65"/>
  <c r="BC65" s="1"/>
  <c r="AW65"/>
  <c r="AX65"/>
  <c r="AY65"/>
  <c r="AZ65"/>
  <c r="BA65"/>
  <c r="BB65"/>
  <c r="BE65"/>
  <c r="BF65"/>
  <c r="BG65"/>
  <c r="BH65"/>
  <c r="BI65"/>
  <c r="BL65"/>
  <c r="BM65"/>
  <c r="BN65"/>
  <c r="BO65"/>
  <c r="BP65"/>
  <c r="BP92" s="1"/>
  <c r="BR65"/>
  <c r="BX65" s="1"/>
  <c r="BS65"/>
  <c r="BT65"/>
  <c r="BU65"/>
  <c r="BV65"/>
  <c r="BW65"/>
  <c r="AH35"/>
  <c r="AI35"/>
  <c r="AJ33"/>
  <c r="AJ286" i="48" s="1"/>
  <c r="AJ34" i="16"/>
  <c r="AK35"/>
  <c r="AM35"/>
  <c r="AS35"/>
  <c r="AT35"/>
  <c r="AU35"/>
  <c r="AV35"/>
  <c r="BC35" s="1"/>
  <c r="AW35"/>
  <c r="AX35"/>
  <c r="AY35"/>
  <c r="AZ35"/>
  <c r="BA35"/>
  <c r="BB35"/>
  <c r="BD35"/>
  <c r="BE35"/>
  <c r="BK35" s="1"/>
  <c r="BF35"/>
  <c r="BG35"/>
  <c r="BH35"/>
  <c r="BI35"/>
  <c r="BJ35"/>
  <c r="BL35"/>
  <c r="BM35"/>
  <c r="BN35"/>
  <c r="BO35"/>
  <c r="BP35"/>
  <c r="BR35"/>
  <c r="BS35"/>
  <c r="BT35"/>
  <c r="BU35"/>
  <c r="BV35"/>
  <c r="BW35"/>
  <c r="BX35" s="1"/>
  <c r="AH31"/>
  <c r="AI31"/>
  <c r="AJ28"/>
  <c r="AK31"/>
  <c r="AM31"/>
  <c r="AN31"/>
  <c r="AO31"/>
  <c r="AP31"/>
  <c r="AQ31"/>
  <c r="AS31"/>
  <c r="AT31"/>
  <c r="AU31"/>
  <c r="AV31"/>
  <c r="AW31"/>
  <c r="AX31"/>
  <c r="AY31"/>
  <c r="AZ31"/>
  <c r="BA31"/>
  <c r="BB31"/>
  <c r="BD31"/>
  <c r="BE31"/>
  <c r="BF31"/>
  <c r="BG31"/>
  <c r="BH31"/>
  <c r="BI31"/>
  <c r="BJ31"/>
  <c r="BL31"/>
  <c r="BM31"/>
  <c r="BN31"/>
  <c r="BO31"/>
  <c r="BP31"/>
  <c r="BR31"/>
  <c r="BS31"/>
  <c r="BT31"/>
  <c r="BU31"/>
  <c r="BV31"/>
  <c r="BW31"/>
  <c r="AH27"/>
  <c r="AI27"/>
  <c r="AJ22"/>
  <c r="AJ23"/>
  <c r="AK27"/>
  <c r="AM27"/>
  <c r="AS27"/>
  <c r="AT27"/>
  <c r="AU27"/>
  <c r="AV27"/>
  <c r="AW27"/>
  <c r="AX27"/>
  <c r="AY27"/>
  <c r="AZ27"/>
  <c r="BA27"/>
  <c r="BB27"/>
  <c r="BD27"/>
  <c r="BE27"/>
  <c r="BF27"/>
  <c r="BG27"/>
  <c r="BK27" s="1"/>
  <c r="BH27"/>
  <c r="BI27"/>
  <c r="BJ27"/>
  <c r="BL27"/>
  <c r="BM27"/>
  <c r="BN27"/>
  <c r="BO27"/>
  <c r="BP27"/>
  <c r="BQ27" s="1"/>
  <c r="BR27"/>
  <c r="BS27"/>
  <c r="BT27"/>
  <c r="BU27"/>
  <c r="BV27"/>
  <c r="BW27"/>
  <c r="AH20"/>
  <c r="AL20" s="1"/>
  <c r="AI20"/>
  <c r="AJ12"/>
  <c r="AJ13"/>
  <c r="AJ15"/>
  <c r="AJ16"/>
  <c r="AJ17"/>
  <c r="AJ19"/>
  <c r="AJ20"/>
  <c r="AK20"/>
  <c r="AM20"/>
  <c r="AN20"/>
  <c r="AO20"/>
  <c r="AP20"/>
  <c r="AQ20"/>
  <c r="AR20" s="1"/>
  <c r="AS20"/>
  <c r="AT20"/>
  <c r="BC20" s="1"/>
  <c r="AU20"/>
  <c r="AV20"/>
  <c r="AW20"/>
  <c r="AX20"/>
  <c r="AY20"/>
  <c r="AZ20"/>
  <c r="BA20"/>
  <c r="BB20"/>
  <c r="BD20"/>
  <c r="BE20"/>
  <c r="BF20"/>
  <c r="BG20"/>
  <c r="BH20"/>
  <c r="BI20"/>
  <c r="BJ20"/>
  <c r="BL20"/>
  <c r="BM20"/>
  <c r="BN20"/>
  <c r="BO20"/>
  <c r="BP20"/>
  <c r="BR20"/>
  <c r="BS20"/>
  <c r="BT20"/>
  <c r="BU20"/>
  <c r="BV20"/>
  <c r="BW20"/>
  <c r="AH11"/>
  <c r="AI11"/>
  <c r="AJ3"/>
  <c r="AJ4"/>
  <c r="AJ5"/>
  <c r="AJ6"/>
  <c r="AJ7"/>
  <c r="AJ8"/>
  <c r="AJ9"/>
  <c r="AM11"/>
  <c r="AN11"/>
  <c r="AO11"/>
  <c r="AP11"/>
  <c r="AQ11"/>
  <c r="AS11"/>
  <c r="AT11"/>
  <c r="AU11"/>
  <c r="AV11"/>
  <c r="AW11"/>
  <c r="AX11"/>
  <c r="AY11"/>
  <c r="AZ11"/>
  <c r="BA11"/>
  <c r="BB11"/>
  <c r="BD11"/>
  <c r="BE11"/>
  <c r="BK11" s="1"/>
  <c r="BF11"/>
  <c r="BG11"/>
  <c r="BH11"/>
  <c r="BI11"/>
  <c r="BJ11"/>
  <c r="BL11"/>
  <c r="BQ11" s="1"/>
  <c r="BM11"/>
  <c r="BN11"/>
  <c r="BO11"/>
  <c r="BP11"/>
  <c r="BR11"/>
  <c r="BS11"/>
  <c r="BT11"/>
  <c r="BU11"/>
  <c r="BV11"/>
  <c r="BW11"/>
  <c r="AG93"/>
  <c r="R91"/>
  <c r="R87"/>
  <c r="R83"/>
  <c r="R79"/>
  <c r="R75"/>
  <c r="Z75" s="1"/>
  <c r="R72"/>
  <c r="R68"/>
  <c r="R65"/>
  <c r="R35"/>
  <c r="R31"/>
  <c r="R27"/>
  <c r="R20"/>
  <c r="R11"/>
  <c r="S91"/>
  <c r="S87"/>
  <c r="S83"/>
  <c r="S79"/>
  <c r="S75"/>
  <c r="S72"/>
  <c r="S68"/>
  <c r="S92" s="1"/>
  <c r="S94" s="1"/>
  <c r="S65"/>
  <c r="S35"/>
  <c r="S31"/>
  <c r="S27"/>
  <c r="S20"/>
  <c r="S11"/>
  <c r="Y91"/>
  <c r="Y87"/>
  <c r="Y83"/>
  <c r="Y92" s="1"/>
  <c r="Y94" s="1"/>
  <c r="Y79"/>
  <c r="Y75"/>
  <c r="Y72"/>
  <c r="Y68"/>
  <c r="Y65"/>
  <c r="Y35"/>
  <c r="Y31"/>
  <c r="Y27"/>
  <c r="Y20"/>
  <c r="Y11"/>
  <c r="X91"/>
  <c r="X87"/>
  <c r="X83"/>
  <c r="X79"/>
  <c r="X92" s="1"/>
  <c r="X94" s="1"/>
  <c r="X75"/>
  <c r="X72"/>
  <c r="X68"/>
  <c r="X65"/>
  <c r="X35"/>
  <c r="X31"/>
  <c r="X27"/>
  <c r="X20"/>
  <c r="X11"/>
  <c r="W91"/>
  <c r="W87"/>
  <c r="W83"/>
  <c r="W79"/>
  <c r="W75"/>
  <c r="W72"/>
  <c r="W68"/>
  <c r="W65"/>
  <c r="W35"/>
  <c r="W31"/>
  <c r="W27"/>
  <c r="W20"/>
  <c r="W11"/>
  <c r="W92"/>
  <c r="W94" s="1"/>
  <c r="V91"/>
  <c r="V87"/>
  <c r="V83"/>
  <c r="V79"/>
  <c r="V75"/>
  <c r="V72"/>
  <c r="V68"/>
  <c r="V92" s="1"/>
  <c r="V94" s="1"/>
  <c r="V65"/>
  <c r="V35"/>
  <c r="V31"/>
  <c r="V27"/>
  <c r="V20"/>
  <c r="V11"/>
  <c r="U91"/>
  <c r="U87"/>
  <c r="U83"/>
  <c r="U79"/>
  <c r="U75"/>
  <c r="U72"/>
  <c r="U68"/>
  <c r="U65"/>
  <c r="U35"/>
  <c r="U31"/>
  <c r="U27"/>
  <c r="U20"/>
  <c r="U11"/>
  <c r="Q93"/>
  <c r="H91"/>
  <c r="I91"/>
  <c r="J91"/>
  <c r="K91"/>
  <c r="L91"/>
  <c r="M91"/>
  <c r="N91"/>
  <c r="O91"/>
  <c r="P91"/>
  <c r="Q84"/>
  <c r="Q85"/>
  <c r="Q87" s="1"/>
  <c r="Q86"/>
  <c r="Q73"/>
  <c r="Q74"/>
  <c r="Q323" i="21" s="1"/>
  <c r="Q70" i="16"/>
  <c r="H71"/>
  <c r="H321" i="21" s="1"/>
  <c r="Q71" i="16"/>
  <c r="Q72"/>
  <c r="F105" s="1"/>
  <c r="Q67"/>
  <c r="Q63"/>
  <c r="Q34"/>
  <c r="Q29"/>
  <c r="Q283" i="21" s="1"/>
  <c r="Q31" i="16"/>
  <c r="Q13"/>
  <c r="Q14"/>
  <c r="Q4"/>
  <c r="Q261" i="49" s="1"/>
  <c r="Q6" i="16"/>
  <c r="Q7"/>
  <c r="Q264" i="49" s="1"/>
  <c r="Q8" i="16"/>
  <c r="Q9"/>
  <c r="Q266" i="21" s="1"/>
  <c r="P87" i="16"/>
  <c r="P83"/>
  <c r="P79"/>
  <c r="P75"/>
  <c r="P72"/>
  <c r="P68"/>
  <c r="P65"/>
  <c r="P35"/>
  <c r="P31"/>
  <c r="P27"/>
  <c r="P20"/>
  <c r="P11"/>
  <c r="O87"/>
  <c r="O83"/>
  <c r="O79"/>
  <c r="O75"/>
  <c r="O72"/>
  <c r="O68"/>
  <c r="O65"/>
  <c r="O35"/>
  <c r="O31"/>
  <c r="O27"/>
  <c r="O20"/>
  <c r="O11"/>
  <c r="N87"/>
  <c r="N83"/>
  <c r="N79"/>
  <c r="N75"/>
  <c r="N72"/>
  <c r="N68"/>
  <c r="N65"/>
  <c r="N35"/>
  <c r="N31"/>
  <c r="N27"/>
  <c r="N20"/>
  <c r="N11"/>
  <c r="M87"/>
  <c r="M83"/>
  <c r="M92" s="1"/>
  <c r="M94" s="1"/>
  <c r="M79"/>
  <c r="M75"/>
  <c r="M72"/>
  <c r="M68"/>
  <c r="M65"/>
  <c r="M35"/>
  <c r="M31"/>
  <c r="M27"/>
  <c r="M20"/>
  <c r="M11"/>
  <c r="L87"/>
  <c r="L83"/>
  <c r="L79"/>
  <c r="L75"/>
  <c r="L92" s="1"/>
  <c r="L94" s="1"/>
  <c r="L72"/>
  <c r="L68"/>
  <c r="L65"/>
  <c r="L35"/>
  <c r="L31"/>
  <c r="L27"/>
  <c r="L20"/>
  <c r="L11"/>
  <c r="K87"/>
  <c r="K83"/>
  <c r="K79"/>
  <c r="K75"/>
  <c r="K72"/>
  <c r="K68"/>
  <c r="K65"/>
  <c r="K35"/>
  <c r="K31"/>
  <c r="K27"/>
  <c r="K20"/>
  <c r="K11"/>
  <c r="J87"/>
  <c r="J83"/>
  <c r="J79"/>
  <c r="J75"/>
  <c r="J72"/>
  <c r="J68"/>
  <c r="J65"/>
  <c r="J35"/>
  <c r="J31"/>
  <c r="J27"/>
  <c r="J20"/>
  <c r="J11"/>
  <c r="I87"/>
  <c r="I83"/>
  <c r="I79"/>
  <c r="I75"/>
  <c r="I72"/>
  <c r="I68"/>
  <c r="I65"/>
  <c r="I35"/>
  <c r="I31"/>
  <c r="I27"/>
  <c r="I20"/>
  <c r="I11"/>
  <c r="I92"/>
  <c r="I94" s="1"/>
  <c r="H87"/>
  <c r="H79"/>
  <c r="H75"/>
  <c r="H72"/>
  <c r="H68"/>
  <c r="H35"/>
  <c r="H31"/>
  <c r="H27"/>
  <c r="H20"/>
  <c r="H11"/>
  <c r="Z93"/>
  <c r="AA32" i="15"/>
  <c r="AA28"/>
  <c r="AA24"/>
  <c r="AA20"/>
  <c r="AA6"/>
  <c r="AB32"/>
  <c r="BC32" s="1"/>
  <c r="AB28"/>
  <c r="AB24"/>
  <c r="AB20"/>
  <c r="AB16"/>
  <c r="AB33"/>
  <c r="AB35" s="1"/>
  <c r="AC32"/>
  <c r="AC28"/>
  <c r="AC24"/>
  <c r="AC20"/>
  <c r="AC8"/>
  <c r="AC16"/>
  <c r="AD32"/>
  <c r="AD28"/>
  <c r="AR28" s="1"/>
  <c r="AD24"/>
  <c r="AG24" s="1"/>
  <c r="AD20"/>
  <c r="AD16"/>
  <c r="AE32"/>
  <c r="AE28"/>
  <c r="AE24"/>
  <c r="AE20"/>
  <c r="AE16"/>
  <c r="AF32"/>
  <c r="AF28"/>
  <c r="AF24"/>
  <c r="AF20"/>
  <c r="I6"/>
  <c r="AF9"/>
  <c r="AF11"/>
  <c r="AF211" i="21" s="1"/>
  <c r="AF12" i="15"/>
  <c r="I13"/>
  <c r="AF13"/>
  <c r="T32"/>
  <c r="T28"/>
  <c r="T24"/>
  <c r="T18"/>
  <c r="T6"/>
  <c r="H8"/>
  <c r="Q8" s="1"/>
  <c r="H11"/>
  <c r="H12"/>
  <c r="AH29"/>
  <c r="AH32" s="1"/>
  <c r="BY32" s="1"/>
  <c r="AH30"/>
  <c r="AH31"/>
  <c r="AI32"/>
  <c r="AJ32"/>
  <c r="AK32"/>
  <c r="AM32"/>
  <c r="AR32" s="1"/>
  <c r="AN32"/>
  <c r="AO32"/>
  <c r="AO33" s="1"/>
  <c r="AP32"/>
  <c r="AQ32"/>
  <c r="AS32"/>
  <c r="AT32"/>
  <c r="AU32"/>
  <c r="AV32"/>
  <c r="AW32"/>
  <c r="AX32"/>
  <c r="AY32"/>
  <c r="AZ32"/>
  <c r="BA32"/>
  <c r="BB32"/>
  <c r="BD32"/>
  <c r="BE32"/>
  <c r="BF32"/>
  <c r="BG32"/>
  <c r="BH32"/>
  <c r="BI32"/>
  <c r="BJ32"/>
  <c r="BL32"/>
  <c r="BM32"/>
  <c r="BN32"/>
  <c r="BO32"/>
  <c r="BP32"/>
  <c r="BP33" s="1"/>
  <c r="BR32"/>
  <c r="BS32"/>
  <c r="BT32"/>
  <c r="BU32"/>
  <c r="BV32"/>
  <c r="BW32"/>
  <c r="AH25"/>
  <c r="AH28" s="1"/>
  <c r="AH26"/>
  <c r="AH27"/>
  <c r="AI28"/>
  <c r="AJ28"/>
  <c r="AK28"/>
  <c r="AM28"/>
  <c r="AN28"/>
  <c r="AO28"/>
  <c r="AP28"/>
  <c r="AQ28"/>
  <c r="AS28"/>
  <c r="AT28"/>
  <c r="AU28"/>
  <c r="AV28"/>
  <c r="AW28"/>
  <c r="AX28"/>
  <c r="AY28"/>
  <c r="AZ28"/>
  <c r="BA28"/>
  <c r="BB28"/>
  <c r="BD28"/>
  <c r="BE28"/>
  <c r="BF28"/>
  <c r="BG28"/>
  <c r="BH28"/>
  <c r="BI28"/>
  <c r="BJ28"/>
  <c r="BL28"/>
  <c r="BM28"/>
  <c r="BN28"/>
  <c r="BO28"/>
  <c r="BP28"/>
  <c r="BR28"/>
  <c r="BS28"/>
  <c r="BT28"/>
  <c r="BU28"/>
  <c r="BV28"/>
  <c r="BW28"/>
  <c r="AH21"/>
  <c r="AH24" s="1"/>
  <c r="AH22"/>
  <c r="AH23"/>
  <c r="AI24"/>
  <c r="AL24" s="1"/>
  <c r="AJ24"/>
  <c r="AK24"/>
  <c r="AK33" s="1"/>
  <c r="AM24"/>
  <c r="AN24"/>
  <c r="AO24"/>
  <c r="AP24"/>
  <c r="AQ24"/>
  <c r="AS24"/>
  <c r="AT24"/>
  <c r="AU24"/>
  <c r="AV24"/>
  <c r="AW24"/>
  <c r="AX24"/>
  <c r="AY24"/>
  <c r="AZ24"/>
  <c r="BA24"/>
  <c r="BB24"/>
  <c r="BD24"/>
  <c r="BE24"/>
  <c r="BF24"/>
  <c r="BG24"/>
  <c r="BH24"/>
  <c r="BI24"/>
  <c r="BJ24"/>
  <c r="BK24" s="1"/>
  <c r="BL24"/>
  <c r="BM24"/>
  <c r="BM33" s="1"/>
  <c r="BN24"/>
  <c r="BO24"/>
  <c r="BP24"/>
  <c r="BR24"/>
  <c r="BS24"/>
  <c r="BT24"/>
  <c r="BT33" s="1"/>
  <c r="BU24"/>
  <c r="BV24"/>
  <c r="BW24"/>
  <c r="AH18"/>
  <c r="AI20"/>
  <c r="AJ20"/>
  <c r="AK20"/>
  <c r="AM20"/>
  <c r="AR20" s="1"/>
  <c r="AN20"/>
  <c r="AO20"/>
  <c r="AP20"/>
  <c r="AQ20"/>
  <c r="AS20"/>
  <c r="AT20"/>
  <c r="AU20"/>
  <c r="AV20"/>
  <c r="AW20"/>
  <c r="AX20"/>
  <c r="AY20"/>
  <c r="AZ20"/>
  <c r="BA20"/>
  <c r="BB20"/>
  <c r="BD20"/>
  <c r="BK20" s="1"/>
  <c r="BE20"/>
  <c r="BF20"/>
  <c r="BG20"/>
  <c r="BH20"/>
  <c r="BI20"/>
  <c r="BJ20"/>
  <c r="BL20"/>
  <c r="BM20"/>
  <c r="BQ20" s="1"/>
  <c r="BN20"/>
  <c r="BO20"/>
  <c r="BP20"/>
  <c r="BR20"/>
  <c r="BS20"/>
  <c r="BT20"/>
  <c r="BU20"/>
  <c r="BV20"/>
  <c r="BX20" s="1"/>
  <c r="BW20"/>
  <c r="BW33" s="1"/>
  <c r="AH7"/>
  <c r="AH8"/>
  <c r="AH11"/>
  <c r="AH12"/>
  <c r="AH212" i="21" s="1"/>
  <c r="AH13" i="15"/>
  <c r="AI16"/>
  <c r="AJ16"/>
  <c r="AK16"/>
  <c r="AM16"/>
  <c r="AN16"/>
  <c r="AO16"/>
  <c r="AP16"/>
  <c r="AQ16"/>
  <c r="AQ33" s="1"/>
  <c r="AS16"/>
  <c r="BB16"/>
  <c r="BD16"/>
  <c r="BE16"/>
  <c r="BF16"/>
  <c r="BG16"/>
  <c r="BJ16"/>
  <c r="BL16"/>
  <c r="BM16"/>
  <c r="BN16"/>
  <c r="BO16"/>
  <c r="BP16"/>
  <c r="BR16"/>
  <c r="BX16" s="1"/>
  <c r="BS16"/>
  <c r="BS33" s="1"/>
  <c r="BT16"/>
  <c r="BU16"/>
  <c r="BV16"/>
  <c r="BW16"/>
  <c r="AG34"/>
  <c r="R32"/>
  <c r="R28"/>
  <c r="R24"/>
  <c r="R20"/>
  <c r="R16"/>
  <c r="S32"/>
  <c r="S28"/>
  <c r="S24"/>
  <c r="S20"/>
  <c r="S16"/>
  <c r="Y32"/>
  <c r="Y33" s="1"/>
  <c r="Y28"/>
  <c r="Y24"/>
  <c r="Y20"/>
  <c r="Y16"/>
  <c r="Y35"/>
  <c r="X32"/>
  <c r="X28"/>
  <c r="X24"/>
  <c r="X20"/>
  <c r="X16"/>
  <c r="W32"/>
  <c r="W28"/>
  <c r="W24"/>
  <c r="Z24" s="1"/>
  <c r="W20"/>
  <c r="W16"/>
  <c r="V32"/>
  <c r="V28"/>
  <c r="V24"/>
  <c r="V20"/>
  <c r="V16"/>
  <c r="U32"/>
  <c r="U28"/>
  <c r="U24"/>
  <c r="U20"/>
  <c r="U16"/>
  <c r="Q34"/>
  <c r="Q29"/>
  <c r="Q30"/>
  <c r="Q31"/>
  <c r="Q32"/>
  <c r="Q25"/>
  <c r="Q28" s="1"/>
  <c r="Q26"/>
  <c r="Q27"/>
  <c r="Q21"/>
  <c r="Q22"/>
  <c r="Q23"/>
  <c r="Q24" s="1"/>
  <c r="K41" s="1"/>
  <c r="K45" s="1"/>
  <c r="K47" s="1"/>
  <c r="Q18"/>
  <c r="Q20" s="1"/>
  <c r="Q4"/>
  <c r="Q204" i="49" s="1"/>
  <c r="H6" i="15"/>
  <c r="Q13"/>
  <c r="Q213" i="21" s="1"/>
  <c r="P32" i="15"/>
  <c r="P33" s="1"/>
  <c r="P35" s="1"/>
  <c r="P28"/>
  <c r="P24"/>
  <c r="P20"/>
  <c r="P16"/>
  <c r="O32"/>
  <c r="O28"/>
  <c r="O24"/>
  <c r="O20"/>
  <c r="O16"/>
  <c r="N32"/>
  <c r="N33" s="1"/>
  <c r="N35" s="1"/>
  <c r="N28"/>
  <c r="N24"/>
  <c r="N20"/>
  <c r="N16"/>
  <c r="M32"/>
  <c r="M28"/>
  <c r="M24"/>
  <c r="M20"/>
  <c r="M16"/>
  <c r="L32"/>
  <c r="L28"/>
  <c r="L33" s="1"/>
  <c r="L35" s="1"/>
  <c r="L24"/>
  <c r="L20"/>
  <c r="L16"/>
  <c r="K32"/>
  <c r="K28"/>
  <c r="K24"/>
  <c r="K20"/>
  <c r="K16"/>
  <c r="J32"/>
  <c r="J28"/>
  <c r="J24"/>
  <c r="J20"/>
  <c r="J16"/>
  <c r="J33" s="1"/>
  <c r="J35" s="1"/>
  <c r="I32"/>
  <c r="I28"/>
  <c r="I24"/>
  <c r="I20"/>
  <c r="H32"/>
  <c r="H28"/>
  <c r="H24"/>
  <c r="H20"/>
  <c r="AA43" i="14"/>
  <c r="AA39"/>
  <c r="AL39" s="1"/>
  <c r="AA35"/>
  <c r="AA27"/>
  <c r="AA11"/>
  <c r="AB43"/>
  <c r="AB39"/>
  <c r="AB35"/>
  <c r="AB27"/>
  <c r="AB11"/>
  <c r="AC43"/>
  <c r="AC39"/>
  <c r="AC35"/>
  <c r="AC27"/>
  <c r="AC44" s="1"/>
  <c r="AC46" s="1"/>
  <c r="AC11"/>
  <c r="AD43"/>
  <c r="AD39"/>
  <c r="AD35"/>
  <c r="AD12"/>
  <c r="AD11"/>
  <c r="AE43"/>
  <c r="AE39"/>
  <c r="AE35"/>
  <c r="AE27"/>
  <c r="AE11"/>
  <c r="AF43"/>
  <c r="AF39"/>
  <c r="AF35"/>
  <c r="AF27"/>
  <c r="AF11"/>
  <c r="T43"/>
  <c r="T39"/>
  <c r="T35"/>
  <c r="T12"/>
  <c r="T27"/>
  <c r="Z27" s="1"/>
  <c r="T11"/>
  <c r="AH43"/>
  <c r="AI43"/>
  <c r="AJ43"/>
  <c r="AK43"/>
  <c r="AK44" s="1"/>
  <c r="AM43"/>
  <c r="AN43"/>
  <c r="AO43"/>
  <c r="AP43"/>
  <c r="AQ43"/>
  <c r="AS43"/>
  <c r="BC43" s="1"/>
  <c r="AT43"/>
  <c r="AU43"/>
  <c r="AU44" s="1"/>
  <c r="AV43"/>
  <c r="AW43"/>
  <c r="AX43"/>
  <c r="AY43"/>
  <c r="AZ43"/>
  <c r="BA43"/>
  <c r="BB43"/>
  <c r="BD43"/>
  <c r="BD44" s="1"/>
  <c r="BE43"/>
  <c r="BE44" s="1"/>
  <c r="BF43"/>
  <c r="BG43"/>
  <c r="BH43"/>
  <c r="BI43"/>
  <c r="BJ43"/>
  <c r="BL43"/>
  <c r="BM43"/>
  <c r="BM44" s="1"/>
  <c r="BN43"/>
  <c r="BO43"/>
  <c r="BP43"/>
  <c r="BR43"/>
  <c r="BS43"/>
  <c r="BT43"/>
  <c r="BU43"/>
  <c r="BV43"/>
  <c r="BV44" s="1"/>
  <c r="BW43"/>
  <c r="AH39"/>
  <c r="AI39"/>
  <c r="AJ39"/>
  <c r="AK39"/>
  <c r="AM39"/>
  <c r="AN39"/>
  <c r="AO39"/>
  <c r="AO44" s="1"/>
  <c r="AP39"/>
  <c r="AQ39"/>
  <c r="AS39"/>
  <c r="AT39"/>
  <c r="AU39"/>
  <c r="AV39"/>
  <c r="AW39"/>
  <c r="AX39"/>
  <c r="AX44" s="1"/>
  <c r="AY39"/>
  <c r="AY44" s="1"/>
  <c r="AZ39"/>
  <c r="BA39"/>
  <c r="BB39"/>
  <c r="BD39"/>
  <c r="BE39"/>
  <c r="BF39"/>
  <c r="BG39"/>
  <c r="BG44" s="1"/>
  <c r="BH39"/>
  <c r="BH44" s="1"/>
  <c r="BI39"/>
  <c r="BJ39"/>
  <c r="BL39"/>
  <c r="BM39"/>
  <c r="BN39"/>
  <c r="BO39"/>
  <c r="BP39"/>
  <c r="BR39"/>
  <c r="BX39" s="1"/>
  <c r="BS39"/>
  <c r="BT39"/>
  <c r="BU39"/>
  <c r="BV39"/>
  <c r="BW39"/>
  <c r="AH35"/>
  <c r="AI35"/>
  <c r="AJ35"/>
  <c r="AK35"/>
  <c r="AM35"/>
  <c r="AN35"/>
  <c r="AO35"/>
  <c r="AP35"/>
  <c r="AR35" s="1"/>
  <c r="AQ35"/>
  <c r="AS35"/>
  <c r="AT35"/>
  <c r="AU35"/>
  <c r="AV35"/>
  <c r="AW35"/>
  <c r="AX35"/>
  <c r="AY35"/>
  <c r="AZ35"/>
  <c r="BA35"/>
  <c r="BA44" s="1"/>
  <c r="BB35"/>
  <c r="BB44" s="1"/>
  <c r="BD35"/>
  <c r="BE35"/>
  <c r="BF35"/>
  <c r="BG35"/>
  <c r="BH35"/>
  <c r="BI35"/>
  <c r="BJ35"/>
  <c r="BL35"/>
  <c r="BQ35" s="1"/>
  <c r="BM35"/>
  <c r="BN35"/>
  <c r="BO35"/>
  <c r="BP35"/>
  <c r="BR35"/>
  <c r="BS35"/>
  <c r="BT35"/>
  <c r="BT44" s="1"/>
  <c r="BU35"/>
  <c r="BV35"/>
  <c r="BW35"/>
  <c r="AH27"/>
  <c r="AI27"/>
  <c r="AK27"/>
  <c r="AM27"/>
  <c r="AN27"/>
  <c r="AO27"/>
  <c r="AP27"/>
  <c r="AQ27"/>
  <c r="AS27"/>
  <c r="AT27"/>
  <c r="AU27"/>
  <c r="AV27"/>
  <c r="AW27"/>
  <c r="AX27"/>
  <c r="AY27"/>
  <c r="AZ27"/>
  <c r="BA27"/>
  <c r="BB27"/>
  <c r="BD27"/>
  <c r="BE27"/>
  <c r="BK27" s="1"/>
  <c r="BF27"/>
  <c r="BF44" s="1"/>
  <c r="BG27"/>
  <c r="BH27"/>
  <c r="BI27"/>
  <c r="BJ27"/>
  <c r="BL27"/>
  <c r="BM27"/>
  <c r="BN27"/>
  <c r="BO27"/>
  <c r="BP27"/>
  <c r="BR27"/>
  <c r="BS27"/>
  <c r="BT27"/>
  <c r="BU27"/>
  <c r="BV27"/>
  <c r="BW27"/>
  <c r="BX27" s="1"/>
  <c r="AH11"/>
  <c r="AI11"/>
  <c r="AK11"/>
  <c r="AN11"/>
  <c r="AO11"/>
  <c r="AP11"/>
  <c r="AQ11"/>
  <c r="AS11"/>
  <c r="AT11"/>
  <c r="AU11"/>
  <c r="AV11"/>
  <c r="AW11"/>
  <c r="AX11"/>
  <c r="AY11"/>
  <c r="AZ11"/>
  <c r="BA11"/>
  <c r="BB11"/>
  <c r="BD11"/>
  <c r="BE11"/>
  <c r="BF11"/>
  <c r="BG11"/>
  <c r="BH11"/>
  <c r="BI11"/>
  <c r="BJ11"/>
  <c r="BL11"/>
  <c r="BM11"/>
  <c r="BN11"/>
  <c r="BO11"/>
  <c r="BQ11" s="1"/>
  <c r="BP11"/>
  <c r="BR11"/>
  <c r="BX11" s="1"/>
  <c r="BS11"/>
  <c r="BT11"/>
  <c r="BU11"/>
  <c r="BV11"/>
  <c r="BW11"/>
  <c r="AG45"/>
  <c r="R43"/>
  <c r="R39"/>
  <c r="Z39" s="1"/>
  <c r="R35"/>
  <c r="R27"/>
  <c r="R11"/>
  <c r="S43"/>
  <c r="S39"/>
  <c r="S35"/>
  <c r="S27"/>
  <c r="S11"/>
  <c r="Y43"/>
  <c r="Y39"/>
  <c r="Y35"/>
  <c r="Y27"/>
  <c r="Y11"/>
  <c r="X43"/>
  <c r="X39"/>
  <c r="X35"/>
  <c r="X27"/>
  <c r="X11"/>
  <c r="W43"/>
  <c r="W39"/>
  <c r="W35"/>
  <c r="W27"/>
  <c r="W11"/>
  <c r="V43"/>
  <c r="V39"/>
  <c r="V35"/>
  <c r="V27"/>
  <c r="V11"/>
  <c r="U43"/>
  <c r="U39"/>
  <c r="U35"/>
  <c r="U27"/>
  <c r="U11"/>
  <c r="U44"/>
  <c r="U46" s="1"/>
  <c r="Q45"/>
  <c r="H43"/>
  <c r="Q43" s="1"/>
  <c r="I43"/>
  <c r="J43"/>
  <c r="K43"/>
  <c r="L43"/>
  <c r="M43"/>
  <c r="N43"/>
  <c r="O43"/>
  <c r="P43"/>
  <c r="H39"/>
  <c r="I39"/>
  <c r="J39"/>
  <c r="K39"/>
  <c r="L39"/>
  <c r="M39"/>
  <c r="N39"/>
  <c r="O39"/>
  <c r="P39"/>
  <c r="P44" s="1"/>
  <c r="P46" s="1"/>
  <c r="H35"/>
  <c r="Q35" s="1"/>
  <c r="I35"/>
  <c r="J35"/>
  <c r="K35"/>
  <c r="L35"/>
  <c r="M35"/>
  <c r="N35"/>
  <c r="O35"/>
  <c r="P35"/>
  <c r="H12"/>
  <c r="I27"/>
  <c r="J27"/>
  <c r="K27"/>
  <c r="L27"/>
  <c r="H11"/>
  <c r="I11"/>
  <c r="J11"/>
  <c r="K11"/>
  <c r="L11"/>
  <c r="M11"/>
  <c r="N11"/>
  <c r="O11"/>
  <c r="P11"/>
  <c r="P27"/>
  <c r="O27"/>
  <c r="O44"/>
  <c r="O46" s="1"/>
  <c r="N27"/>
  <c r="M27"/>
  <c r="L44"/>
  <c r="L46" s="1"/>
  <c r="I44"/>
  <c r="I46"/>
  <c r="Z45"/>
  <c r="AA39" i="13"/>
  <c r="AA35"/>
  <c r="AA31"/>
  <c r="AA27"/>
  <c r="AA23"/>
  <c r="AA19"/>
  <c r="AL19" s="1"/>
  <c r="AB39"/>
  <c r="AB35"/>
  <c r="AB31"/>
  <c r="AB27"/>
  <c r="AB23"/>
  <c r="AB19"/>
  <c r="BC19" s="1"/>
  <c r="AC39"/>
  <c r="AC35"/>
  <c r="AC31"/>
  <c r="AC27"/>
  <c r="AC23"/>
  <c r="AC19"/>
  <c r="AC40"/>
  <c r="AC42" s="1"/>
  <c r="AD39"/>
  <c r="AD35"/>
  <c r="AD31"/>
  <c r="AD27"/>
  <c r="AD23"/>
  <c r="AD19"/>
  <c r="AD40"/>
  <c r="AD42" s="1"/>
  <c r="AE39"/>
  <c r="AE40" s="1"/>
  <c r="AE35"/>
  <c r="AE31"/>
  <c r="AE27"/>
  <c r="AE23"/>
  <c r="AE19"/>
  <c r="AF39"/>
  <c r="AF35"/>
  <c r="AF31"/>
  <c r="AF27"/>
  <c r="AF23"/>
  <c r="AF19"/>
  <c r="T39"/>
  <c r="T35"/>
  <c r="T31"/>
  <c r="AG31" s="1"/>
  <c r="T27"/>
  <c r="T23"/>
  <c r="T19"/>
  <c r="AH39"/>
  <c r="AH40" s="1"/>
  <c r="AI39"/>
  <c r="AJ39"/>
  <c r="AJ40" s="1"/>
  <c r="AK39"/>
  <c r="AM39"/>
  <c r="AN39"/>
  <c r="AO39"/>
  <c r="AP39"/>
  <c r="AQ39"/>
  <c r="AS39"/>
  <c r="AT39"/>
  <c r="AT40" s="1"/>
  <c r="AU39"/>
  <c r="AV39"/>
  <c r="AW39"/>
  <c r="AX39"/>
  <c r="AY39"/>
  <c r="AZ39"/>
  <c r="BA39"/>
  <c r="BB39"/>
  <c r="BB40" s="1"/>
  <c r="BD39"/>
  <c r="BE39"/>
  <c r="BF39"/>
  <c r="BG39"/>
  <c r="BH39"/>
  <c r="BI39"/>
  <c r="BI40" s="1"/>
  <c r="BJ39"/>
  <c r="BL39"/>
  <c r="BQ39" s="1"/>
  <c r="BQ40" s="1"/>
  <c r="BM39"/>
  <c r="BN39"/>
  <c r="BO39"/>
  <c r="BP39"/>
  <c r="BR39"/>
  <c r="BS39"/>
  <c r="BS40" s="1"/>
  <c r="BT39"/>
  <c r="BU39"/>
  <c r="BU40" s="1"/>
  <c r="BV39"/>
  <c r="BW39"/>
  <c r="AH35"/>
  <c r="AI35"/>
  <c r="AJ35"/>
  <c r="AK35"/>
  <c r="AK40" s="1"/>
  <c r="AM35"/>
  <c r="AN35"/>
  <c r="AO35"/>
  <c r="AP35"/>
  <c r="AQ35"/>
  <c r="AS35"/>
  <c r="AT35"/>
  <c r="AU35"/>
  <c r="AV35"/>
  <c r="AW35"/>
  <c r="AX35"/>
  <c r="AY35"/>
  <c r="AZ35"/>
  <c r="BA35"/>
  <c r="BB35"/>
  <c r="BD35"/>
  <c r="BD40" s="1"/>
  <c r="BE35"/>
  <c r="BF35"/>
  <c r="BG35"/>
  <c r="BH35"/>
  <c r="BI35"/>
  <c r="BJ35"/>
  <c r="BL35"/>
  <c r="BM35"/>
  <c r="BQ35" s="1"/>
  <c r="BN35"/>
  <c r="BO35"/>
  <c r="BP35"/>
  <c r="BR35"/>
  <c r="BS35"/>
  <c r="BT35"/>
  <c r="BX35" s="1"/>
  <c r="BU35"/>
  <c r="BV35"/>
  <c r="BW35"/>
  <c r="AH31"/>
  <c r="AI31"/>
  <c r="AJ31"/>
  <c r="AK31"/>
  <c r="AM31"/>
  <c r="AM40" s="1"/>
  <c r="AN31"/>
  <c r="AO31"/>
  <c r="AO40" s="1"/>
  <c r="AP31"/>
  <c r="AQ31"/>
  <c r="AS31"/>
  <c r="AT31"/>
  <c r="AU31"/>
  <c r="AV31"/>
  <c r="AW31"/>
  <c r="AX31"/>
  <c r="AY31"/>
  <c r="AZ31"/>
  <c r="BA31"/>
  <c r="BB31"/>
  <c r="BD31"/>
  <c r="BE31"/>
  <c r="BF31"/>
  <c r="BG31"/>
  <c r="BG40" s="1"/>
  <c r="BH31"/>
  <c r="BI31"/>
  <c r="BJ31"/>
  <c r="BL31"/>
  <c r="BM31"/>
  <c r="BN31"/>
  <c r="BN40" s="1"/>
  <c r="BO31"/>
  <c r="BP31"/>
  <c r="BR31"/>
  <c r="BS31"/>
  <c r="BT31"/>
  <c r="BU31"/>
  <c r="BV31"/>
  <c r="BW31"/>
  <c r="AH27"/>
  <c r="AI27"/>
  <c r="AJ27"/>
  <c r="AK27"/>
  <c r="AM27"/>
  <c r="AN27"/>
  <c r="AO27"/>
  <c r="AP27"/>
  <c r="AQ27"/>
  <c r="AS27"/>
  <c r="AT27"/>
  <c r="AU27"/>
  <c r="AV27"/>
  <c r="AW27"/>
  <c r="AW40" s="1"/>
  <c r="AX27"/>
  <c r="AY27"/>
  <c r="AZ27"/>
  <c r="BA27"/>
  <c r="BB27"/>
  <c r="BD27"/>
  <c r="BE27"/>
  <c r="BF27"/>
  <c r="BG27"/>
  <c r="BH27"/>
  <c r="BI27"/>
  <c r="BJ27"/>
  <c r="BL27"/>
  <c r="BM27"/>
  <c r="BN27"/>
  <c r="BO27"/>
  <c r="BP27"/>
  <c r="BR27"/>
  <c r="BS27"/>
  <c r="BX27" s="1"/>
  <c r="BT27"/>
  <c r="BU27"/>
  <c r="BV27"/>
  <c r="BW27"/>
  <c r="BY27"/>
  <c r="AH23"/>
  <c r="AI23"/>
  <c r="AJ23"/>
  <c r="AK23"/>
  <c r="AM23"/>
  <c r="AN23"/>
  <c r="AO23"/>
  <c r="AP23"/>
  <c r="AQ23"/>
  <c r="AS23"/>
  <c r="AT23"/>
  <c r="AU23"/>
  <c r="AV23"/>
  <c r="AW23"/>
  <c r="AX23"/>
  <c r="AY23"/>
  <c r="AY40" s="1"/>
  <c r="AZ23"/>
  <c r="BA23"/>
  <c r="BB23"/>
  <c r="BD23"/>
  <c r="BE23"/>
  <c r="BF23"/>
  <c r="BG23"/>
  <c r="BH23"/>
  <c r="BI23"/>
  <c r="BJ23"/>
  <c r="BL23"/>
  <c r="BQ23" s="1"/>
  <c r="BM23"/>
  <c r="BN23"/>
  <c r="BO23"/>
  <c r="BP23"/>
  <c r="BR23"/>
  <c r="BS23"/>
  <c r="BT23"/>
  <c r="BU23"/>
  <c r="BV23"/>
  <c r="BW23"/>
  <c r="AH19"/>
  <c r="AI19"/>
  <c r="AJ19"/>
  <c r="AK19"/>
  <c r="AM19"/>
  <c r="AN19"/>
  <c r="AO19"/>
  <c r="AP19"/>
  <c r="AQ19"/>
  <c r="AS19"/>
  <c r="AT19"/>
  <c r="AU19"/>
  <c r="AV19"/>
  <c r="AW19"/>
  <c r="AX19"/>
  <c r="AY19"/>
  <c r="AZ19"/>
  <c r="BA19"/>
  <c r="BB19"/>
  <c r="BD19"/>
  <c r="BK19" s="1"/>
  <c r="BE19"/>
  <c r="BF19"/>
  <c r="BG19"/>
  <c r="BH19"/>
  <c r="BI19"/>
  <c r="BJ19"/>
  <c r="BL19"/>
  <c r="BM19"/>
  <c r="BN19"/>
  <c r="BO19"/>
  <c r="BP19"/>
  <c r="BR19"/>
  <c r="BS19"/>
  <c r="BT19"/>
  <c r="BU19"/>
  <c r="BV19"/>
  <c r="BW19"/>
  <c r="AG41"/>
  <c r="AE42"/>
  <c r="R39"/>
  <c r="R35"/>
  <c r="R31"/>
  <c r="R27"/>
  <c r="R23"/>
  <c r="R19"/>
  <c r="S39"/>
  <c r="S35"/>
  <c r="S31"/>
  <c r="Z31" s="1"/>
  <c r="S27"/>
  <c r="S23"/>
  <c r="S19"/>
  <c r="Y39"/>
  <c r="Y35"/>
  <c r="Y31"/>
  <c r="Y27"/>
  <c r="Y23"/>
  <c r="Y19"/>
  <c r="X39"/>
  <c r="X35"/>
  <c r="X31"/>
  <c r="X27"/>
  <c r="X23"/>
  <c r="X19"/>
  <c r="W39"/>
  <c r="W35"/>
  <c r="W31"/>
  <c r="W27"/>
  <c r="W23"/>
  <c r="W19"/>
  <c r="V39"/>
  <c r="V35"/>
  <c r="V31"/>
  <c r="V27"/>
  <c r="V23"/>
  <c r="V19"/>
  <c r="U39"/>
  <c r="U40" s="1"/>
  <c r="U42" s="1"/>
  <c r="U35"/>
  <c r="U31"/>
  <c r="U27"/>
  <c r="U23"/>
  <c r="U19"/>
  <c r="Q41"/>
  <c r="Q36"/>
  <c r="Q39" s="1"/>
  <c r="Q37"/>
  <c r="Q38"/>
  <c r="Q32"/>
  <c r="Q33"/>
  <c r="Q34"/>
  <c r="Q35" s="1"/>
  <c r="Q28"/>
  <c r="Q31" s="1"/>
  <c r="Q29"/>
  <c r="Q30"/>
  <c r="Q24"/>
  <c r="Q25"/>
  <c r="Q26"/>
  <c r="Q27" s="1"/>
  <c r="K48" s="1"/>
  <c r="Q20"/>
  <c r="Q21"/>
  <c r="Q22"/>
  <c r="Q3"/>
  <c r="Q4"/>
  <c r="Q5"/>
  <c r="Q6"/>
  <c r="Q7"/>
  <c r="Q8"/>
  <c r="Q9"/>
  <c r="Q10"/>
  <c r="Q11"/>
  <c r="Q12"/>
  <c r="Q13"/>
  <c r="Q14"/>
  <c r="Q15"/>
  <c r="Q16"/>
  <c r="Q17"/>
  <c r="Q18"/>
  <c r="P39"/>
  <c r="P35"/>
  <c r="P31"/>
  <c r="P27"/>
  <c r="P23"/>
  <c r="P19"/>
  <c r="O39"/>
  <c r="O35"/>
  <c r="O31"/>
  <c r="O27"/>
  <c r="O23"/>
  <c r="O19"/>
  <c r="N39"/>
  <c r="N40" s="1"/>
  <c r="N42" s="1"/>
  <c r="N35"/>
  <c r="N31"/>
  <c r="N27"/>
  <c r="N23"/>
  <c r="N19"/>
  <c r="M39"/>
  <c r="M35"/>
  <c r="M31"/>
  <c r="M27"/>
  <c r="M23"/>
  <c r="M19"/>
  <c r="L39"/>
  <c r="L35"/>
  <c r="L31"/>
  <c r="L27"/>
  <c r="L23"/>
  <c r="L19"/>
  <c r="K39"/>
  <c r="K40" s="1"/>
  <c r="K42" s="1"/>
  <c r="K35"/>
  <c r="K31"/>
  <c r="K27"/>
  <c r="K23"/>
  <c r="K19"/>
  <c r="J39"/>
  <c r="J40" s="1"/>
  <c r="J42" s="1"/>
  <c r="J35"/>
  <c r="J31"/>
  <c r="J27"/>
  <c r="J23"/>
  <c r="J19"/>
  <c r="I39"/>
  <c r="I35"/>
  <c r="I31"/>
  <c r="I27"/>
  <c r="I23"/>
  <c r="I19"/>
  <c r="H39"/>
  <c r="H35"/>
  <c r="H31"/>
  <c r="H27"/>
  <c r="H23"/>
  <c r="H19"/>
  <c r="Z41"/>
  <c r="AA32" i="10"/>
  <c r="AA28"/>
  <c r="AA24"/>
  <c r="AA20"/>
  <c r="AA12"/>
  <c r="AB32"/>
  <c r="AB28"/>
  <c r="AB24"/>
  <c r="AB20"/>
  <c r="AB16"/>
  <c r="AB12"/>
  <c r="AC32"/>
  <c r="AC28"/>
  <c r="AC24"/>
  <c r="AC20"/>
  <c r="AC16"/>
  <c r="AC9"/>
  <c r="AC12"/>
  <c r="AD32"/>
  <c r="AD28"/>
  <c r="AD24"/>
  <c r="AR24" s="1"/>
  <c r="AD20"/>
  <c r="AD16"/>
  <c r="AD12"/>
  <c r="AE32"/>
  <c r="AE28"/>
  <c r="AE24"/>
  <c r="AE20"/>
  <c r="AE16"/>
  <c r="BQ16" s="1"/>
  <c r="AE12"/>
  <c r="AF32"/>
  <c r="AF28"/>
  <c r="AF24"/>
  <c r="AF20"/>
  <c r="AF16"/>
  <c r="AA57" i="40"/>
  <c r="AA53"/>
  <c r="AA49"/>
  <c r="AA45"/>
  <c r="AL45" s="1"/>
  <c r="AA42"/>
  <c r="AA36"/>
  <c r="AA14"/>
  <c r="AB57"/>
  <c r="AB53"/>
  <c r="AB49"/>
  <c r="BC49" s="1"/>
  <c r="AB45"/>
  <c r="AB42"/>
  <c r="BC42" s="1"/>
  <c r="AB36"/>
  <c r="AB9"/>
  <c r="AB14"/>
  <c r="AC57"/>
  <c r="AC53"/>
  <c r="AC49"/>
  <c r="BX49" s="1"/>
  <c r="AC45"/>
  <c r="AC42"/>
  <c r="AC26"/>
  <c r="AC36"/>
  <c r="AC14"/>
  <c r="AD57"/>
  <c r="AR57" s="1"/>
  <c r="AD53"/>
  <c r="AD49"/>
  <c r="AD45"/>
  <c r="AD42"/>
  <c r="AD36"/>
  <c r="AD9"/>
  <c r="AR9" s="1"/>
  <c r="AD14"/>
  <c r="AE57"/>
  <c r="AE53"/>
  <c r="AE49"/>
  <c r="AE45"/>
  <c r="AE42"/>
  <c r="AE36"/>
  <c r="AE9"/>
  <c r="AE14"/>
  <c r="AE58"/>
  <c r="AE60" s="1"/>
  <c r="AF57"/>
  <c r="AF53"/>
  <c r="AF49"/>
  <c r="AF45"/>
  <c r="AF42"/>
  <c r="AF36"/>
  <c r="AF9"/>
  <c r="AF14"/>
  <c r="BK14" s="1"/>
  <c r="T57"/>
  <c r="T53"/>
  <c r="T49"/>
  <c r="T45"/>
  <c r="T42"/>
  <c r="AG42" s="1"/>
  <c r="T36"/>
  <c r="T9"/>
  <c r="T14"/>
  <c r="AH57"/>
  <c r="AI57"/>
  <c r="AI58" s="1"/>
  <c r="AJ57"/>
  <c r="AK57"/>
  <c r="AM57"/>
  <c r="AN57"/>
  <c r="AO57"/>
  <c r="AP57"/>
  <c r="AQ57"/>
  <c r="AS57"/>
  <c r="AT57"/>
  <c r="AU57"/>
  <c r="AV57"/>
  <c r="AW57"/>
  <c r="AX57"/>
  <c r="AY57"/>
  <c r="AZ57"/>
  <c r="BA57"/>
  <c r="BA58" s="1"/>
  <c r="BB57"/>
  <c r="BD57"/>
  <c r="BE57"/>
  <c r="BF57"/>
  <c r="BG57"/>
  <c r="BH57"/>
  <c r="BI57"/>
  <c r="BJ57"/>
  <c r="BL57"/>
  <c r="BM57"/>
  <c r="BN57"/>
  <c r="BO57"/>
  <c r="BP57"/>
  <c r="BR57"/>
  <c r="BS57"/>
  <c r="BT57"/>
  <c r="BT58" s="1"/>
  <c r="BU57"/>
  <c r="BV57"/>
  <c r="BW57"/>
  <c r="AH53"/>
  <c r="AI53"/>
  <c r="AJ53"/>
  <c r="AK53"/>
  <c r="AM53"/>
  <c r="AN53"/>
  <c r="AO53"/>
  <c r="AP53"/>
  <c r="AQ53"/>
  <c r="AS53"/>
  <c r="AT53"/>
  <c r="AU53"/>
  <c r="AV53"/>
  <c r="AW53"/>
  <c r="AX53"/>
  <c r="AY53"/>
  <c r="AZ53"/>
  <c r="BA53"/>
  <c r="BB53"/>
  <c r="BD53"/>
  <c r="BE53"/>
  <c r="BF53"/>
  <c r="BG53"/>
  <c r="BH53"/>
  <c r="BI53"/>
  <c r="BJ53"/>
  <c r="BL53"/>
  <c r="BM53"/>
  <c r="BN53"/>
  <c r="BO53"/>
  <c r="BP53"/>
  <c r="BR53"/>
  <c r="BS53"/>
  <c r="BT53"/>
  <c r="BU53"/>
  <c r="BV53"/>
  <c r="BW53"/>
  <c r="BW58" s="1"/>
  <c r="AH49"/>
  <c r="AI49"/>
  <c r="AL49" s="1"/>
  <c r="AJ49"/>
  <c r="AK49"/>
  <c r="AM49"/>
  <c r="AN49"/>
  <c r="AO49"/>
  <c r="AP49"/>
  <c r="AQ49"/>
  <c r="AS49"/>
  <c r="AT49"/>
  <c r="AU49"/>
  <c r="AV49"/>
  <c r="AW49"/>
  <c r="AX49"/>
  <c r="AY49"/>
  <c r="AY58" s="1"/>
  <c r="AZ49"/>
  <c r="BA49"/>
  <c r="BB49"/>
  <c r="BD49"/>
  <c r="BE49"/>
  <c r="BF49"/>
  <c r="BG49"/>
  <c r="BH49"/>
  <c r="BI49"/>
  <c r="BJ49"/>
  <c r="BL49"/>
  <c r="BM49"/>
  <c r="BN49"/>
  <c r="BO49"/>
  <c r="BP49"/>
  <c r="BR49"/>
  <c r="BS49"/>
  <c r="BT49"/>
  <c r="BU49"/>
  <c r="BV49"/>
  <c r="BW49"/>
  <c r="AH45"/>
  <c r="AI45"/>
  <c r="AJ43"/>
  <c r="AJ44"/>
  <c r="AJ45"/>
  <c r="AK45"/>
  <c r="AM45"/>
  <c r="AN45"/>
  <c r="AO45"/>
  <c r="AP45"/>
  <c r="AQ45"/>
  <c r="AQ58" s="1"/>
  <c r="AS45"/>
  <c r="AT45"/>
  <c r="AU45"/>
  <c r="AV45"/>
  <c r="AW45"/>
  <c r="AX45"/>
  <c r="AY45"/>
  <c r="AZ45"/>
  <c r="BA45"/>
  <c r="BB45"/>
  <c r="BD45"/>
  <c r="BE45"/>
  <c r="BF45"/>
  <c r="BG45"/>
  <c r="BH45"/>
  <c r="BI45"/>
  <c r="BI58" s="1"/>
  <c r="BJ45"/>
  <c r="BL45"/>
  <c r="BM45"/>
  <c r="BN45"/>
  <c r="BO45"/>
  <c r="BP45"/>
  <c r="BR45"/>
  <c r="BS45"/>
  <c r="BT45"/>
  <c r="BU45"/>
  <c r="BV45"/>
  <c r="BW45"/>
  <c r="AH42"/>
  <c r="AI42"/>
  <c r="AJ37"/>
  <c r="AJ38"/>
  <c r="AJ41"/>
  <c r="AJ42"/>
  <c r="AK42"/>
  <c r="AM42"/>
  <c r="AN42"/>
  <c r="AO42"/>
  <c r="AP42"/>
  <c r="AQ42"/>
  <c r="AS42"/>
  <c r="AT42"/>
  <c r="AU42"/>
  <c r="AV42"/>
  <c r="AW42"/>
  <c r="AX42"/>
  <c r="AY42"/>
  <c r="AZ42"/>
  <c r="BA42"/>
  <c r="BB42"/>
  <c r="BD42"/>
  <c r="BE42"/>
  <c r="BF42"/>
  <c r="BG42"/>
  <c r="BH42"/>
  <c r="BI42"/>
  <c r="BJ42"/>
  <c r="BL42"/>
  <c r="BM42"/>
  <c r="BN42"/>
  <c r="BO42"/>
  <c r="BP42"/>
  <c r="BS42"/>
  <c r="BT42"/>
  <c r="BU42"/>
  <c r="BV42"/>
  <c r="BW42"/>
  <c r="AH36"/>
  <c r="AI36"/>
  <c r="AJ15"/>
  <c r="AJ16"/>
  <c r="AJ17"/>
  <c r="AJ20"/>
  <c r="AJ21"/>
  <c r="AJ22"/>
  <c r="AJ23"/>
  <c r="BY23" s="1"/>
  <c r="AJ24"/>
  <c r="AJ25"/>
  <c r="AJ26"/>
  <c r="AJ27"/>
  <c r="AJ28"/>
  <c r="AL28" s="1"/>
  <c r="AJ29"/>
  <c r="AJ30"/>
  <c r="AJ31"/>
  <c r="AJ32"/>
  <c r="AJ48" i="48" s="1"/>
  <c r="AJ33" i="40"/>
  <c r="AJ35"/>
  <c r="BY35" s="1"/>
  <c r="AK36"/>
  <c r="AN36"/>
  <c r="AO36"/>
  <c r="AP36"/>
  <c r="AQ36"/>
  <c r="AT36"/>
  <c r="AU36"/>
  <c r="AV36"/>
  <c r="AW36"/>
  <c r="AX36"/>
  <c r="AY36"/>
  <c r="BA36"/>
  <c r="BD36"/>
  <c r="BE36"/>
  <c r="BF36"/>
  <c r="BG36"/>
  <c r="BH36"/>
  <c r="BI36"/>
  <c r="BJ36"/>
  <c r="BL36"/>
  <c r="BM36"/>
  <c r="BN36"/>
  <c r="BO36"/>
  <c r="BP36"/>
  <c r="AH9"/>
  <c r="AI9"/>
  <c r="AJ9"/>
  <c r="AK9"/>
  <c r="AM9"/>
  <c r="AN9"/>
  <c r="AO9"/>
  <c r="AP9"/>
  <c r="AQ9"/>
  <c r="AS9"/>
  <c r="AT9"/>
  <c r="AU9"/>
  <c r="AV9"/>
  <c r="AW9"/>
  <c r="AX9"/>
  <c r="AY9"/>
  <c r="AZ9"/>
  <c r="BA9"/>
  <c r="BB9"/>
  <c r="BD9"/>
  <c r="BE9"/>
  <c r="BF9"/>
  <c r="BG9"/>
  <c r="BJ9"/>
  <c r="BL9"/>
  <c r="BM9"/>
  <c r="BN9"/>
  <c r="BO9"/>
  <c r="BP9"/>
  <c r="BT9"/>
  <c r="BU9"/>
  <c r="BV9"/>
  <c r="BW9"/>
  <c r="AH14"/>
  <c r="AI14"/>
  <c r="AJ10"/>
  <c r="AJ11"/>
  <c r="AJ12"/>
  <c r="AJ13"/>
  <c r="AK14"/>
  <c r="AM14"/>
  <c r="AN14"/>
  <c r="AO14"/>
  <c r="AP14"/>
  <c r="AQ14"/>
  <c r="AS14"/>
  <c r="AT14"/>
  <c r="AU14"/>
  <c r="BC14" s="1"/>
  <c r="AV14"/>
  <c r="AW14"/>
  <c r="AX14"/>
  <c r="AY14"/>
  <c r="AZ14"/>
  <c r="BA14"/>
  <c r="BB14"/>
  <c r="BD14"/>
  <c r="BE14"/>
  <c r="BF14"/>
  <c r="BG14"/>
  <c r="BH14"/>
  <c r="BI14"/>
  <c r="BJ14"/>
  <c r="BL14"/>
  <c r="BM14"/>
  <c r="BM58" s="1"/>
  <c r="BN14"/>
  <c r="BO14"/>
  <c r="BP14"/>
  <c r="BR14"/>
  <c r="BS14"/>
  <c r="BT14"/>
  <c r="BU14"/>
  <c r="BV14"/>
  <c r="BV58" s="1"/>
  <c r="BW14"/>
  <c r="R57"/>
  <c r="R53"/>
  <c r="R49"/>
  <c r="R45"/>
  <c r="R42"/>
  <c r="R36"/>
  <c r="R9"/>
  <c r="R14"/>
  <c r="S57"/>
  <c r="S53"/>
  <c r="S49"/>
  <c r="S58" s="1"/>
  <c r="S60" s="1"/>
  <c r="S45"/>
  <c r="S42"/>
  <c r="S36"/>
  <c r="S9"/>
  <c r="S14"/>
  <c r="Y57"/>
  <c r="Y53"/>
  <c r="Y58" s="1"/>
  <c r="Y60" s="1"/>
  <c r="Y49"/>
  <c r="Y45"/>
  <c r="Y42"/>
  <c r="Y36"/>
  <c r="Y9"/>
  <c r="Y14"/>
  <c r="X57"/>
  <c r="X53"/>
  <c r="X49"/>
  <c r="X45"/>
  <c r="X42"/>
  <c r="X36"/>
  <c r="X9"/>
  <c r="X14"/>
  <c r="W57"/>
  <c r="W53"/>
  <c r="W49"/>
  <c r="W45"/>
  <c r="W42"/>
  <c r="W36"/>
  <c r="W9"/>
  <c r="W14"/>
  <c r="V57"/>
  <c r="V53"/>
  <c r="V58" s="1"/>
  <c r="V60" s="1"/>
  <c r="V49"/>
  <c r="V45"/>
  <c r="V42"/>
  <c r="V36"/>
  <c r="V9"/>
  <c r="V14"/>
  <c r="U57"/>
  <c r="U53"/>
  <c r="U49"/>
  <c r="U45"/>
  <c r="U42"/>
  <c r="U36"/>
  <c r="U9"/>
  <c r="U14"/>
  <c r="Q59"/>
  <c r="Q54"/>
  <c r="Q55"/>
  <c r="Q56"/>
  <c r="Q57"/>
  <c r="Q50"/>
  <c r="Q51"/>
  <c r="Q52"/>
  <c r="Q46"/>
  <c r="Q47"/>
  <c r="Q48"/>
  <c r="Q49"/>
  <c r="Q43"/>
  <c r="Q44"/>
  <c r="Q37"/>
  <c r="Q39"/>
  <c r="Q40"/>
  <c r="H41"/>
  <c r="H55" i="21" s="1"/>
  <c r="Q41" i="40"/>
  <c r="Q15"/>
  <c r="Q16"/>
  <c r="Q17"/>
  <c r="Q20"/>
  <c r="Q21"/>
  <c r="Q23"/>
  <c r="Q39" i="21" s="1"/>
  <c r="Q24" i="40"/>
  <c r="Q25"/>
  <c r="Q26"/>
  <c r="Q27"/>
  <c r="Q28"/>
  <c r="Q29"/>
  <c r="Q45" i="21" s="1"/>
  <c r="Q30" i="40"/>
  <c r="Q46" i="21" s="1"/>
  <c r="Q31" i="40"/>
  <c r="Q47" i="21" s="1"/>
  <c r="Q32" i="40"/>
  <c r="Q33"/>
  <c r="Q35"/>
  <c r="Q4"/>
  <c r="Q5"/>
  <c r="Q6"/>
  <c r="Q8"/>
  <c r="Q9"/>
  <c r="J64" s="1"/>
  <c r="Q10"/>
  <c r="Q11"/>
  <c r="Q12"/>
  <c r="Q13"/>
  <c r="P57"/>
  <c r="P53"/>
  <c r="P49"/>
  <c r="P58" s="1"/>
  <c r="P60" s="1"/>
  <c r="P45"/>
  <c r="P42"/>
  <c r="P36"/>
  <c r="P9"/>
  <c r="P14"/>
  <c r="O57"/>
  <c r="O53"/>
  <c r="O49"/>
  <c r="O45"/>
  <c r="O42"/>
  <c r="O36"/>
  <c r="O9"/>
  <c r="O14"/>
  <c r="O58"/>
  <c r="O60" s="1"/>
  <c r="N57"/>
  <c r="N53"/>
  <c r="N49"/>
  <c r="N45"/>
  <c r="N42"/>
  <c r="N36"/>
  <c r="N9"/>
  <c r="N14"/>
  <c r="M57"/>
  <c r="M53"/>
  <c r="M49"/>
  <c r="M45"/>
  <c r="M42"/>
  <c r="M36"/>
  <c r="M9"/>
  <c r="M14"/>
  <c r="L57"/>
  <c r="L53"/>
  <c r="L58" s="1"/>
  <c r="L60" s="1"/>
  <c r="L49"/>
  <c r="L45"/>
  <c r="L42"/>
  <c r="L36"/>
  <c r="L9"/>
  <c r="L14"/>
  <c r="K57"/>
  <c r="K53"/>
  <c r="K58" s="1"/>
  <c r="K49"/>
  <c r="K45"/>
  <c r="K42"/>
  <c r="K36"/>
  <c r="K9"/>
  <c r="K14"/>
  <c r="K60"/>
  <c r="J57"/>
  <c r="J53"/>
  <c r="J49"/>
  <c r="J45"/>
  <c r="J42"/>
  <c r="J36"/>
  <c r="J9"/>
  <c r="J14"/>
  <c r="I57"/>
  <c r="I53"/>
  <c r="I49"/>
  <c r="I58" s="1"/>
  <c r="I60" s="1"/>
  <c r="I45"/>
  <c r="I42"/>
  <c r="I36"/>
  <c r="I9"/>
  <c r="I14"/>
  <c r="H57"/>
  <c r="H53"/>
  <c r="H49"/>
  <c r="H45"/>
  <c r="H42"/>
  <c r="H36"/>
  <c r="H9"/>
  <c r="H14"/>
  <c r="H58"/>
  <c r="H60" s="1"/>
  <c r="Z59"/>
  <c r="Z349" i="21" s="1"/>
  <c r="Q21" i="10"/>
  <c r="Q22"/>
  <c r="Q23"/>
  <c r="T32"/>
  <c r="T28"/>
  <c r="AG28" s="1"/>
  <c r="T21"/>
  <c r="AG21" s="1"/>
  <c r="H3"/>
  <c r="Q6"/>
  <c r="T6"/>
  <c r="Q8"/>
  <c r="H9"/>
  <c r="Q11"/>
  <c r="Q19" i="21" s="1"/>
  <c r="AH32" i="10"/>
  <c r="AI32"/>
  <c r="AJ32"/>
  <c r="AK32"/>
  <c r="AM32"/>
  <c r="AN32"/>
  <c r="AO32"/>
  <c r="AR32" s="1"/>
  <c r="AP32"/>
  <c r="AQ32"/>
  <c r="AS32"/>
  <c r="AT32"/>
  <c r="AU32"/>
  <c r="AV32"/>
  <c r="AW32"/>
  <c r="AX32"/>
  <c r="AY32"/>
  <c r="AY33" s="1"/>
  <c r="AZ32"/>
  <c r="BA32"/>
  <c r="BB32"/>
  <c r="BD32"/>
  <c r="BE32"/>
  <c r="BF32"/>
  <c r="BG32"/>
  <c r="BK32" s="1"/>
  <c r="BH32"/>
  <c r="BH33" s="1"/>
  <c r="BI32"/>
  <c r="BJ32"/>
  <c r="BL32"/>
  <c r="BM32"/>
  <c r="BN32"/>
  <c r="BO32"/>
  <c r="BP32"/>
  <c r="BP33" s="1"/>
  <c r="BR32"/>
  <c r="BR33" s="1"/>
  <c r="BS32"/>
  <c r="BT32"/>
  <c r="BU32"/>
  <c r="BV32"/>
  <c r="BW32"/>
  <c r="AH28"/>
  <c r="AI28"/>
  <c r="AI33" s="1"/>
  <c r="AJ28"/>
  <c r="AK28"/>
  <c r="AM28"/>
  <c r="AN28"/>
  <c r="AO28"/>
  <c r="AP28"/>
  <c r="AQ28"/>
  <c r="AS28"/>
  <c r="AS33" s="1"/>
  <c r="AT28"/>
  <c r="AU28"/>
  <c r="AV28"/>
  <c r="AW28"/>
  <c r="AX28"/>
  <c r="AY28"/>
  <c r="AZ28"/>
  <c r="BA28"/>
  <c r="BA33" s="1"/>
  <c r="BB28"/>
  <c r="BD28"/>
  <c r="BE28"/>
  <c r="BF28"/>
  <c r="BG28"/>
  <c r="BH28"/>
  <c r="BI28"/>
  <c r="BJ28"/>
  <c r="BJ33" s="1"/>
  <c r="BL28"/>
  <c r="BM28"/>
  <c r="BN28"/>
  <c r="BO28"/>
  <c r="BP28"/>
  <c r="BR28"/>
  <c r="BS28"/>
  <c r="BT28"/>
  <c r="BU28"/>
  <c r="BV28"/>
  <c r="BW28"/>
  <c r="AH24"/>
  <c r="AI24"/>
  <c r="AJ24"/>
  <c r="AK24"/>
  <c r="AL24" s="1"/>
  <c r="AM24"/>
  <c r="AM33" s="1"/>
  <c r="AN24"/>
  <c r="AO24"/>
  <c r="AP24"/>
  <c r="AQ24"/>
  <c r="AS24"/>
  <c r="AT24"/>
  <c r="AU24"/>
  <c r="AU33" s="1"/>
  <c r="AV24"/>
  <c r="AV33" s="1"/>
  <c r="AW24"/>
  <c r="AX24"/>
  <c r="AY24"/>
  <c r="AZ24"/>
  <c r="BA24"/>
  <c r="BB24"/>
  <c r="BD24"/>
  <c r="BE24"/>
  <c r="BF24"/>
  <c r="BG24"/>
  <c r="BH24"/>
  <c r="BI24"/>
  <c r="BJ24"/>
  <c r="BL24"/>
  <c r="BM24"/>
  <c r="BM33" s="1"/>
  <c r="BN24"/>
  <c r="BO24"/>
  <c r="BP24"/>
  <c r="BR24"/>
  <c r="BS24"/>
  <c r="BT24"/>
  <c r="BU24"/>
  <c r="BV24"/>
  <c r="BW24"/>
  <c r="AH19"/>
  <c r="AH20"/>
  <c r="AI20"/>
  <c r="AJ20"/>
  <c r="AK20"/>
  <c r="AM20"/>
  <c r="AN20"/>
  <c r="AN33" s="1"/>
  <c r="AO20"/>
  <c r="AP20"/>
  <c r="AQ20"/>
  <c r="AS20"/>
  <c r="AT20"/>
  <c r="AU20"/>
  <c r="AV20"/>
  <c r="AW20"/>
  <c r="AX20"/>
  <c r="AY20"/>
  <c r="AZ20"/>
  <c r="BA20"/>
  <c r="BB20"/>
  <c r="BE20"/>
  <c r="BF20"/>
  <c r="BF33" s="1"/>
  <c r="BG20"/>
  <c r="BH20"/>
  <c r="BI20"/>
  <c r="BJ20"/>
  <c r="BL20"/>
  <c r="BM20"/>
  <c r="BN20"/>
  <c r="BO20"/>
  <c r="BP20"/>
  <c r="BR19"/>
  <c r="BR20"/>
  <c r="BS20"/>
  <c r="BU19"/>
  <c r="AH15"/>
  <c r="AI16"/>
  <c r="AJ16"/>
  <c r="AK16"/>
  <c r="AM16"/>
  <c r="AR16" s="1"/>
  <c r="AN16"/>
  <c r="AO16"/>
  <c r="AP16"/>
  <c r="AQ16"/>
  <c r="AS16"/>
  <c r="AT16"/>
  <c r="AU16"/>
  <c r="AV16"/>
  <c r="AW16"/>
  <c r="AX16"/>
  <c r="AY16"/>
  <c r="AZ16"/>
  <c r="BA16"/>
  <c r="BB16"/>
  <c r="BD16"/>
  <c r="BE16"/>
  <c r="BF16"/>
  <c r="BG16"/>
  <c r="BH16"/>
  <c r="BI16"/>
  <c r="BJ16"/>
  <c r="BL16"/>
  <c r="BM16"/>
  <c r="BN16"/>
  <c r="BO16"/>
  <c r="BP16"/>
  <c r="BR15"/>
  <c r="BR16" s="1"/>
  <c r="BS16"/>
  <c r="BT16"/>
  <c r="BU14"/>
  <c r="BX14" s="1"/>
  <c r="BU15"/>
  <c r="BV16"/>
  <c r="AH3"/>
  <c r="AH4"/>
  <c r="AH6"/>
  <c r="AH7"/>
  <c r="AH8"/>
  <c r="AH9"/>
  <c r="AH11"/>
  <c r="AH19" i="21" s="1"/>
  <c r="AI12" i="10"/>
  <c r="AJ12"/>
  <c r="AK12"/>
  <c r="AM12"/>
  <c r="AN12"/>
  <c r="AO12"/>
  <c r="AP12"/>
  <c r="AQ12"/>
  <c r="AS12"/>
  <c r="AT12"/>
  <c r="AU12"/>
  <c r="AV12"/>
  <c r="AW12"/>
  <c r="AX12"/>
  <c r="AY12"/>
  <c r="AZ12"/>
  <c r="BA12"/>
  <c r="BB12"/>
  <c r="BE12"/>
  <c r="BF12"/>
  <c r="BG12"/>
  <c r="BH12"/>
  <c r="BI12"/>
  <c r="BJ12"/>
  <c r="BL12"/>
  <c r="BM12"/>
  <c r="BN12"/>
  <c r="BO12"/>
  <c r="BP12"/>
  <c r="BR12"/>
  <c r="BS12"/>
  <c r="AG34"/>
  <c r="R32"/>
  <c r="R28"/>
  <c r="R24"/>
  <c r="R20"/>
  <c r="R16"/>
  <c r="R12"/>
  <c r="S32"/>
  <c r="S28"/>
  <c r="S24"/>
  <c r="S20"/>
  <c r="S16"/>
  <c r="S12"/>
  <c r="Y32"/>
  <c r="Y28"/>
  <c r="Y24"/>
  <c r="Y20"/>
  <c r="Y16"/>
  <c r="Y12"/>
  <c r="X32"/>
  <c r="X28"/>
  <c r="X24"/>
  <c r="X20"/>
  <c r="X16"/>
  <c r="X12"/>
  <c r="W32"/>
  <c r="W33" s="1"/>
  <c r="W35" s="1"/>
  <c r="W28"/>
  <c r="W24"/>
  <c r="W20"/>
  <c r="W16"/>
  <c r="W12"/>
  <c r="V32"/>
  <c r="V28"/>
  <c r="V24"/>
  <c r="V20"/>
  <c r="V16"/>
  <c r="V12"/>
  <c r="U32"/>
  <c r="U28"/>
  <c r="U24"/>
  <c r="U20"/>
  <c r="U16"/>
  <c r="U12"/>
  <c r="Q34"/>
  <c r="Q29"/>
  <c r="Q30"/>
  <c r="Q31"/>
  <c r="Q25"/>
  <c r="Q26"/>
  <c r="Q27"/>
  <c r="Q28"/>
  <c r="J43" s="1"/>
  <c r="Q19"/>
  <c r="Q15"/>
  <c r="P32"/>
  <c r="P33" s="1"/>
  <c r="P35" s="1"/>
  <c r="P28"/>
  <c r="P24"/>
  <c r="P20"/>
  <c r="P16"/>
  <c r="P12"/>
  <c r="O32"/>
  <c r="O28"/>
  <c r="O24"/>
  <c r="O20"/>
  <c r="O16"/>
  <c r="O12"/>
  <c r="N32"/>
  <c r="N28"/>
  <c r="N24"/>
  <c r="N20"/>
  <c r="N16"/>
  <c r="N12"/>
  <c r="M32"/>
  <c r="M28"/>
  <c r="M24"/>
  <c r="M20"/>
  <c r="M16"/>
  <c r="M12"/>
  <c r="L32"/>
  <c r="L28"/>
  <c r="L24"/>
  <c r="L20"/>
  <c r="L16"/>
  <c r="L12"/>
  <c r="K32"/>
  <c r="K28"/>
  <c r="K24"/>
  <c r="K16"/>
  <c r="K12"/>
  <c r="J32"/>
  <c r="J28"/>
  <c r="J33" s="1"/>
  <c r="J35" s="1"/>
  <c r="J24"/>
  <c r="J20"/>
  <c r="J16"/>
  <c r="J12"/>
  <c r="I32"/>
  <c r="I28"/>
  <c r="I24"/>
  <c r="I20"/>
  <c r="I16"/>
  <c r="H32"/>
  <c r="H28"/>
  <c r="H24"/>
  <c r="H20"/>
  <c r="Z34"/>
  <c r="A110" i="21"/>
  <c r="B110"/>
  <c r="C110"/>
  <c r="D110"/>
  <c r="E110"/>
  <c r="F110"/>
  <c r="G110"/>
  <c r="Q3" i="14"/>
  <c r="Z3"/>
  <c r="AG3"/>
  <c r="AH110" i="21"/>
  <c r="AI110"/>
  <c r="AK110"/>
  <c r="AM110"/>
  <c r="AN110"/>
  <c r="AO110"/>
  <c r="AP110"/>
  <c r="AQ110"/>
  <c r="AR3" i="14"/>
  <c r="AS110" i="21"/>
  <c r="AT110"/>
  <c r="AU110"/>
  <c r="AV110"/>
  <c r="AW110"/>
  <c r="AX110"/>
  <c r="AY110"/>
  <c r="AZ110"/>
  <c r="BA110"/>
  <c r="BB110"/>
  <c r="BC3" i="14"/>
  <c r="BD110" i="21"/>
  <c r="BE110"/>
  <c r="BF110"/>
  <c r="BG110"/>
  <c r="BH110"/>
  <c r="BI110"/>
  <c r="BJ110"/>
  <c r="BK3" i="14"/>
  <c r="BL110" i="21"/>
  <c r="BM110"/>
  <c r="BN110"/>
  <c r="BO110"/>
  <c r="BP110"/>
  <c r="BQ3" i="14"/>
  <c r="BQ110" i="21"/>
  <c r="BR110"/>
  <c r="BS110"/>
  <c r="BT110"/>
  <c r="BU110"/>
  <c r="BV110"/>
  <c r="BW110"/>
  <c r="BX3" i="14"/>
  <c r="BX110" i="21"/>
  <c r="BZ110"/>
  <c r="CA110"/>
  <c r="CB110"/>
  <c r="CC110"/>
  <c r="CD110"/>
  <c r="CE110"/>
  <c r="CF110"/>
  <c r="CG110"/>
  <c r="CH110"/>
  <c r="CI110"/>
  <c r="CJ110"/>
  <c r="CK110"/>
  <c r="CM110"/>
  <c r="CN110"/>
  <c r="CO110"/>
  <c r="CP110"/>
  <c r="CQ110"/>
  <c r="CR110"/>
  <c r="CS110"/>
  <c r="CT110"/>
  <c r="CU110"/>
  <c r="CV110"/>
  <c r="CW110"/>
  <c r="CX110"/>
  <c r="CY3" i="14"/>
  <c r="CZ110" i="21"/>
  <c r="DA110"/>
  <c r="DB110"/>
  <c r="DC110"/>
  <c r="DD110"/>
  <c r="DE110"/>
  <c r="DF110"/>
  <c r="DG110"/>
  <c r="DH110"/>
  <c r="DI110"/>
  <c r="DJ110"/>
  <c r="DK110"/>
  <c r="DL3" i="14"/>
  <c r="A111" i="21"/>
  <c r="B111"/>
  <c r="C111"/>
  <c r="D111"/>
  <c r="E111"/>
  <c r="F111"/>
  <c r="G111"/>
  <c r="Q4" i="14"/>
  <c r="Z4"/>
  <c r="AG4"/>
  <c r="AH111" i="21"/>
  <c r="AI111"/>
  <c r="AJ111"/>
  <c r="AK111"/>
  <c r="AN111"/>
  <c r="AO111"/>
  <c r="AP111"/>
  <c r="AQ111"/>
  <c r="AR4" i="14"/>
  <c r="AS111" i="21"/>
  <c r="AT111"/>
  <c r="AU111"/>
  <c r="AV111"/>
  <c r="AW111"/>
  <c r="AX111"/>
  <c r="AY111"/>
  <c r="AZ111"/>
  <c r="BA111"/>
  <c r="BB111"/>
  <c r="BC4" i="14"/>
  <c r="BC111" i="21"/>
  <c r="BD111"/>
  <c r="BE111"/>
  <c r="BF111"/>
  <c r="BG111"/>
  <c r="BH111"/>
  <c r="BI111"/>
  <c r="BJ111"/>
  <c r="BK4" i="14"/>
  <c r="BL111" i="21"/>
  <c r="BM111"/>
  <c r="BN111"/>
  <c r="BO111"/>
  <c r="BP111"/>
  <c r="BQ4" i="14"/>
  <c r="BQ111" i="21"/>
  <c r="BR111"/>
  <c r="BS111"/>
  <c r="BT111"/>
  <c r="BU111"/>
  <c r="BV111"/>
  <c r="BW111"/>
  <c r="BX4" i="14"/>
  <c r="BX111" i="21"/>
  <c r="BZ111"/>
  <c r="CA111"/>
  <c r="CB111"/>
  <c r="CC111"/>
  <c r="CD111"/>
  <c r="CE111"/>
  <c r="CF111"/>
  <c r="CG111"/>
  <c r="CH111"/>
  <c r="CI111"/>
  <c r="CJ111"/>
  <c r="CK111"/>
  <c r="CM111"/>
  <c r="CN111"/>
  <c r="CO111"/>
  <c r="CP111"/>
  <c r="CQ111"/>
  <c r="CR111"/>
  <c r="CS111"/>
  <c r="CT111"/>
  <c r="CU111"/>
  <c r="CV111"/>
  <c r="CW111"/>
  <c r="CX111"/>
  <c r="CY4" i="14"/>
  <c r="CY111" i="21"/>
  <c r="CZ111"/>
  <c r="DA111"/>
  <c r="DB111"/>
  <c r="DC111"/>
  <c r="DD111"/>
  <c r="DE111"/>
  <c r="DF111"/>
  <c r="DG111"/>
  <c r="DH111"/>
  <c r="DI111"/>
  <c r="DJ111"/>
  <c r="DK111"/>
  <c r="DL4" i="14"/>
  <c r="DL111" i="21"/>
  <c r="A112"/>
  <c r="B112"/>
  <c r="C112"/>
  <c r="D112"/>
  <c r="E112"/>
  <c r="F112"/>
  <c r="G112"/>
  <c r="Q5" i="14"/>
  <c r="Z5"/>
  <c r="Z112" i="21"/>
  <c r="AG5" i="14"/>
  <c r="AH112" i="21"/>
  <c r="AI112"/>
  <c r="AK112"/>
  <c r="AN112"/>
  <c r="AO112"/>
  <c r="AP112"/>
  <c r="AQ112"/>
  <c r="AR5" i="14"/>
  <c r="AS112" i="21"/>
  <c r="AT112"/>
  <c r="AU112"/>
  <c r="AV112"/>
  <c r="AW112"/>
  <c r="AX112"/>
  <c r="AY112"/>
  <c r="AZ112"/>
  <c r="BA112"/>
  <c r="BB112"/>
  <c r="BC5" i="14"/>
  <c r="BD112" i="21"/>
  <c r="BE112"/>
  <c r="BF112"/>
  <c r="BG112"/>
  <c r="BH112"/>
  <c r="BI112"/>
  <c r="BJ112"/>
  <c r="BK5" i="14"/>
  <c r="BL112" i="21"/>
  <c r="BM112"/>
  <c r="BN112"/>
  <c r="BO112"/>
  <c r="BP112"/>
  <c r="BQ5" i="14"/>
  <c r="BQ112" i="49" s="1"/>
  <c r="BQ112" i="21"/>
  <c r="BR112"/>
  <c r="BS112"/>
  <c r="BT112"/>
  <c r="BU112"/>
  <c r="BV112"/>
  <c r="BW112"/>
  <c r="BX5" i="14"/>
  <c r="BZ112" i="21"/>
  <c r="CA112"/>
  <c r="CB112"/>
  <c r="CC112"/>
  <c r="CD112"/>
  <c r="CE112"/>
  <c r="CF112"/>
  <c r="CG112"/>
  <c r="CH112"/>
  <c r="CI112"/>
  <c r="CJ112"/>
  <c r="CK112"/>
  <c r="CL112"/>
  <c r="CM112"/>
  <c r="CN112"/>
  <c r="CO112"/>
  <c r="CP112"/>
  <c r="CQ112"/>
  <c r="CR112"/>
  <c r="CS112"/>
  <c r="CT112"/>
  <c r="CU112"/>
  <c r="CV112"/>
  <c r="CW112"/>
  <c r="CX112"/>
  <c r="CY5" i="14"/>
  <c r="CY112" i="21"/>
  <c r="CZ112"/>
  <c r="DA112"/>
  <c r="DB112"/>
  <c r="DC112"/>
  <c r="DD112"/>
  <c r="DE112"/>
  <c r="DF112"/>
  <c r="DG112"/>
  <c r="DH112"/>
  <c r="DI112"/>
  <c r="DJ112"/>
  <c r="DK112"/>
  <c r="DL5" i="14"/>
  <c r="A113" i="21"/>
  <c r="B113"/>
  <c r="C113"/>
  <c r="D113"/>
  <c r="E113"/>
  <c r="F113"/>
  <c r="G113"/>
  <c r="Q6" i="14"/>
  <c r="Z6"/>
  <c r="Z113" i="21"/>
  <c r="AG6" i="14"/>
  <c r="AH113" i="21"/>
  <c r="AI113"/>
  <c r="AJ113"/>
  <c r="AK113"/>
  <c r="AL6" i="14"/>
  <c r="AM113" i="21"/>
  <c r="AN113"/>
  <c r="AO113"/>
  <c r="AP113"/>
  <c r="AQ113"/>
  <c r="AR6" i="14"/>
  <c r="AR113" i="49" s="1"/>
  <c r="AS113" i="21"/>
  <c r="AT113"/>
  <c r="AU113"/>
  <c r="AV113"/>
  <c r="AW113"/>
  <c r="AX113"/>
  <c r="AY113"/>
  <c r="AZ113"/>
  <c r="BA113"/>
  <c r="BB113"/>
  <c r="BC6" i="14"/>
  <c r="BC113" i="21"/>
  <c r="BD113"/>
  <c r="BE113"/>
  <c r="BF113"/>
  <c r="BG113"/>
  <c r="BH113"/>
  <c r="BI113"/>
  <c r="BJ113"/>
  <c r="BK6" i="14"/>
  <c r="BK113" i="21" s="1"/>
  <c r="BL113"/>
  <c r="BM113"/>
  <c r="BN113"/>
  <c r="BO113"/>
  <c r="BP113"/>
  <c r="BQ6" i="14"/>
  <c r="BQ113" i="21"/>
  <c r="BR113"/>
  <c r="BS113"/>
  <c r="BT113"/>
  <c r="BU113"/>
  <c r="BV113"/>
  <c r="BW113"/>
  <c r="BX6" i="14"/>
  <c r="BX113" i="21"/>
  <c r="BZ113"/>
  <c r="CA113"/>
  <c r="CB113"/>
  <c r="CC113"/>
  <c r="CD113"/>
  <c r="CE113"/>
  <c r="CF113"/>
  <c r="CG113"/>
  <c r="CH113"/>
  <c r="CI113"/>
  <c r="CJ113"/>
  <c r="CK113"/>
  <c r="CL113"/>
  <c r="CM113"/>
  <c r="CN113"/>
  <c r="CO113"/>
  <c r="CP113"/>
  <c r="CQ113"/>
  <c r="CR113"/>
  <c r="CS113"/>
  <c r="CT113"/>
  <c r="CU113"/>
  <c r="CV113"/>
  <c r="CW113"/>
  <c r="CX113"/>
  <c r="CY6" i="14"/>
  <c r="CZ113" i="21"/>
  <c r="DA113"/>
  <c r="DB113"/>
  <c r="DC113"/>
  <c r="DD113"/>
  <c r="DE113"/>
  <c r="DF113"/>
  <c r="DG113"/>
  <c r="DH113"/>
  <c r="DI113"/>
  <c r="DJ113"/>
  <c r="DK113"/>
  <c r="DL6" i="14"/>
  <c r="DL113" i="21"/>
  <c r="A114"/>
  <c r="B114"/>
  <c r="C114"/>
  <c r="D114"/>
  <c r="E114"/>
  <c r="F114"/>
  <c r="G114"/>
  <c r="Q7" i="14"/>
  <c r="Z7"/>
  <c r="Z114" i="21"/>
  <c r="AG7" i="14"/>
  <c r="AG114" i="21" s="1"/>
  <c r="AH114"/>
  <c r="AI114"/>
  <c r="AJ114"/>
  <c r="AK114"/>
  <c r="AL7" i="14"/>
  <c r="AM114" i="21"/>
  <c r="AN114"/>
  <c r="AO114"/>
  <c r="AP114"/>
  <c r="AQ114"/>
  <c r="AR7" i="14"/>
  <c r="AS114" i="21"/>
  <c r="AT114"/>
  <c r="AU114"/>
  <c r="AV114"/>
  <c r="AW114"/>
  <c r="AX114"/>
  <c r="AY114"/>
  <c r="AZ114"/>
  <c r="BA114"/>
  <c r="BB114"/>
  <c r="BC7" i="14"/>
  <c r="BD114" i="21"/>
  <c r="BE114"/>
  <c r="BF114"/>
  <c r="BG114"/>
  <c r="BH114"/>
  <c r="BI114"/>
  <c r="BJ114"/>
  <c r="BK7" i="14"/>
  <c r="BK114" i="21"/>
  <c r="BL114"/>
  <c r="BM114"/>
  <c r="BN114"/>
  <c r="BO114"/>
  <c r="BP114"/>
  <c r="BQ7" i="14"/>
  <c r="BR114" i="21"/>
  <c r="BS114"/>
  <c r="BT114"/>
  <c r="BU114"/>
  <c r="BV114"/>
  <c r="BW114"/>
  <c r="BX7" i="14"/>
  <c r="BZ114" i="21"/>
  <c r="CA114"/>
  <c r="CB114"/>
  <c r="CC114"/>
  <c r="CD114"/>
  <c r="CE114"/>
  <c r="CF114"/>
  <c r="CG114"/>
  <c r="CH114"/>
  <c r="CI114"/>
  <c r="CJ114"/>
  <c r="CK114"/>
  <c r="CM114"/>
  <c r="CN114"/>
  <c r="CO114"/>
  <c r="CP114"/>
  <c r="CQ114"/>
  <c r="CR114"/>
  <c r="CS114"/>
  <c r="CT114"/>
  <c r="CU114"/>
  <c r="CV114"/>
  <c r="CW114"/>
  <c r="CX114"/>
  <c r="CY7" i="14"/>
  <c r="CZ114" i="21"/>
  <c r="DA114"/>
  <c r="DB114"/>
  <c r="DC114"/>
  <c r="DD114"/>
  <c r="DE114"/>
  <c r="DF114"/>
  <c r="DG114"/>
  <c r="DH114"/>
  <c r="DI114"/>
  <c r="DJ114"/>
  <c r="DK114"/>
  <c r="DL7" i="14"/>
  <c r="DL114" i="21"/>
  <c r="A115"/>
  <c r="B115"/>
  <c r="C115"/>
  <c r="D115"/>
  <c r="E115"/>
  <c r="F115"/>
  <c r="G115"/>
  <c r="Q8" i="14"/>
  <c r="Z8"/>
  <c r="AG8"/>
  <c r="AH115" i="21"/>
  <c r="AI115"/>
  <c r="AJ115"/>
  <c r="AK115"/>
  <c r="AL8" i="14"/>
  <c r="AL115" i="21"/>
  <c r="AM115"/>
  <c r="AN115"/>
  <c r="AO115"/>
  <c r="AP115"/>
  <c r="AQ115"/>
  <c r="AR8" i="14"/>
  <c r="AR115" i="49" s="1"/>
  <c r="AR115" i="21"/>
  <c r="AS115"/>
  <c r="AT115"/>
  <c r="AU115"/>
  <c r="AV115"/>
  <c r="AW115"/>
  <c r="AX115"/>
  <c r="AY115"/>
  <c r="AZ115"/>
  <c r="BA115"/>
  <c r="BB115"/>
  <c r="BC8" i="14"/>
  <c r="BD115" i="21"/>
  <c r="BE115"/>
  <c r="BF115"/>
  <c r="BG115"/>
  <c r="BH115"/>
  <c r="BI115"/>
  <c r="BJ115"/>
  <c r="BK8" i="14"/>
  <c r="BK115" i="21"/>
  <c r="BL115"/>
  <c r="BM115"/>
  <c r="BN115"/>
  <c r="BO115"/>
  <c r="BP115"/>
  <c r="BQ8" i="14"/>
  <c r="BR115" i="21"/>
  <c r="BS115"/>
  <c r="BT115"/>
  <c r="BU115"/>
  <c r="BV115"/>
  <c r="BW115"/>
  <c r="BX8" i="14"/>
  <c r="BZ115" i="21"/>
  <c r="CA115"/>
  <c r="CB115"/>
  <c r="CC115"/>
  <c r="CD115"/>
  <c r="CE115"/>
  <c r="CF115"/>
  <c r="CG115"/>
  <c r="CH115"/>
  <c r="CI115"/>
  <c r="CJ115"/>
  <c r="CK115"/>
  <c r="CL115"/>
  <c r="CM115"/>
  <c r="CN115"/>
  <c r="CO115"/>
  <c r="CP115"/>
  <c r="CQ115"/>
  <c r="CR115"/>
  <c r="CS115"/>
  <c r="CT115"/>
  <c r="CU115"/>
  <c r="CV115"/>
  <c r="CW115"/>
  <c r="CX115"/>
  <c r="CY8" i="14"/>
  <c r="CZ115" i="21"/>
  <c r="DA115"/>
  <c r="DB115"/>
  <c r="DC115"/>
  <c r="DD115"/>
  <c r="DE115"/>
  <c r="DF115"/>
  <c r="DG115"/>
  <c r="DH115"/>
  <c r="DI115"/>
  <c r="DJ115"/>
  <c r="DK115"/>
  <c r="DL8" i="14"/>
  <c r="DL115" i="21"/>
  <c r="A116"/>
  <c r="B116"/>
  <c r="C116"/>
  <c r="D116"/>
  <c r="E116"/>
  <c r="F116"/>
  <c r="G116"/>
  <c r="Q9" i="14"/>
  <c r="Z9"/>
  <c r="AG9"/>
  <c r="AH116" i="21"/>
  <c r="AI116"/>
  <c r="AJ116"/>
  <c r="AK116"/>
  <c r="AL9" i="14"/>
  <c r="AM116" i="21"/>
  <c r="AN116"/>
  <c r="AO116"/>
  <c r="AP116"/>
  <c r="AQ116"/>
  <c r="AR9" i="14"/>
  <c r="AR116" i="21"/>
  <c r="AS116"/>
  <c r="AT116"/>
  <c r="AU116"/>
  <c r="AV116"/>
  <c r="AW116"/>
  <c r="AX116"/>
  <c r="AY116"/>
  <c r="AZ116"/>
  <c r="BA116"/>
  <c r="BB116"/>
  <c r="BC9" i="14"/>
  <c r="BC116" i="21"/>
  <c r="BD116"/>
  <c r="BE116"/>
  <c r="BF116"/>
  <c r="BG116"/>
  <c r="BH116"/>
  <c r="BI116"/>
  <c r="BJ116"/>
  <c r="BK9" i="14"/>
  <c r="BL116" i="21"/>
  <c r="BM116"/>
  <c r="BN116"/>
  <c r="BO116"/>
  <c r="BP116"/>
  <c r="BQ9" i="14"/>
  <c r="BQ116" i="21"/>
  <c r="BR116"/>
  <c r="BS116"/>
  <c r="BT116"/>
  <c r="BU116"/>
  <c r="BV116"/>
  <c r="BW116"/>
  <c r="BX9" i="14"/>
  <c r="BX116" i="21"/>
  <c r="BZ116"/>
  <c r="CA116"/>
  <c r="CB116"/>
  <c r="CC116"/>
  <c r="CD116"/>
  <c r="CE116"/>
  <c r="CF116"/>
  <c r="CG116"/>
  <c r="CH116"/>
  <c r="CI116"/>
  <c r="CJ116"/>
  <c r="CK116"/>
  <c r="CL116"/>
  <c r="CM116"/>
  <c r="CN116"/>
  <c r="CO116"/>
  <c r="CP116"/>
  <c r="CQ116"/>
  <c r="CR116"/>
  <c r="CS116"/>
  <c r="CT116"/>
  <c r="CU116"/>
  <c r="CV116"/>
  <c r="CW116"/>
  <c r="CX116"/>
  <c r="CY9" i="14"/>
  <c r="CZ116" i="21"/>
  <c r="DA116"/>
  <c r="DB116"/>
  <c r="DC116"/>
  <c r="DD116"/>
  <c r="DE116"/>
  <c r="DF116"/>
  <c r="DG116"/>
  <c r="DH116"/>
  <c r="DI116"/>
  <c r="DJ116"/>
  <c r="DK116"/>
  <c r="DL9" i="14"/>
  <c r="DL116" i="21"/>
  <c r="A117"/>
  <c r="B117"/>
  <c r="C117"/>
  <c r="D117"/>
  <c r="E117"/>
  <c r="F117"/>
  <c r="G117"/>
  <c r="Q10" i="14"/>
  <c r="Z10"/>
  <c r="AG10"/>
  <c r="AH117" i="21"/>
  <c r="AI117"/>
  <c r="AJ117"/>
  <c r="AK117"/>
  <c r="AL10" i="14"/>
  <c r="AL117" i="21"/>
  <c r="AM117"/>
  <c r="AN117"/>
  <c r="AO117"/>
  <c r="AP117"/>
  <c r="AQ117"/>
  <c r="AR10" i="14"/>
  <c r="AS117" i="21"/>
  <c r="AT117"/>
  <c r="AU117"/>
  <c r="AV117"/>
  <c r="AW117"/>
  <c r="AX117"/>
  <c r="AY117"/>
  <c r="AZ117"/>
  <c r="BA117"/>
  <c r="BB117"/>
  <c r="BC10" i="14"/>
  <c r="BD117" i="21"/>
  <c r="BE117"/>
  <c r="BF117"/>
  <c r="BG117"/>
  <c r="BH117"/>
  <c r="BI117"/>
  <c r="BJ117"/>
  <c r="BK10" i="14"/>
  <c r="BL117" i="21"/>
  <c r="BM117"/>
  <c r="BN117"/>
  <c r="BO117"/>
  <c r="BP117"/>
  <c r="BQ10" i="14"/>
  <c r="BR117" i="21"/>
  <c r="BS117"/>
  <c r="BT117"/>
  <c r="BU117"/>
  <c r="BV117"/>
  <c r="BW117"/>
  <c r="BX10" i="14"/>
  <c r="BZ117" i="21"/>
  <c r="CA117"/>
  <c r="CB117"/>
  <c r="CC117"/>
  <c r="CD117"/>
  <c r="CE117"/>
  <c r="CF117"/>
  <c r="CG117"/>
  <c r="CH117"/>
  <c r="CI117"/>
  <c r="CJ117"/>
  <c r="CK117"/>
  <c r="CL117"/>
  <c r="CM117"/>
  <c r="CN117"/>
  <c r="CO117"/>
  <c r="CP117"/>
  <c r="CQ117"/>
  <c r="CR117"/>
  <c r="CS117"/>
  <c r="CT117"/>
  <c r="CU117"/>
  <c r="CV117"/>
  <c r="CW117"/>
  <c r="CX117"/>
  <c r="CY10" i="14"/>
  <c r="CZ117" i="21"/>
  <c r="DA117"/>
  <c r="DB117"/>
  <c r="DC117"/>
  <c r="DD117"/>
  <c r="DE117"/>
  <c r="DF117"/>
  <c r="DG117"/>
  <c r="DH117"/>
  <c r="DI117"/>
  <c r="DJ117"/>
  <c r="DK117"/>
  <c r="DL10" i="14"/>
  <c r="A118" i="21"/>
  <c r="B118"/>
  <c r="C118"/>
  <c r="D118"/>
  <c r="E118"/>
  <c r="F118"/>
  <c r="G118"/>
  <c r="Q12" i="14"/>
  <c r="Q118" i="49" s="1"/>
  <c r="Z12" i="14"/>
  <c r="AH118" i="21"/>
  <c r="AI118"/>
  <c r="AK118"/>
  <c r="AN118"/>
  <c r="AO118"/>
  <c r="AP118"/>
  <c r="AQ118"/>
  <c r="AS118"/>
  <c r="AT118"/>
  <c r="AU118"/>
  <c r="AV118"/>
  <c r="AW118"/>
  <c r="AX118"/>
  <c r="AY118"/>
  <c r="AZ118"/>
  <c r="BA118"/>
  <c r="BB118"/>
  <c r="BC12" i="14"/>
  <c r="BD118" i="21"/>
  <c r="BE118"/>
  <c r="BF118"/>
  <c r="BG118"/>
  <c r="BH118"/>
  <c r="BI118"/>
  <c r="BJ118"/>
  <c r="BK12" i="14"/>
  <c r="BL118" i="21"/>
  <c r="BM118"/>
  <c r="BN118"/>
  <c r="BO118"/>
  <c r="BP118"/>
  <c r="BQ12" i="14"/>
  <c r="BR118" i="21"/>
  <c r="BS118"/>
  <c r="BT118"/>
  <c r="BU118"/>
  <c r="BV118"/>
  <c r="BW118"/>
  <c r="BX12" i="14"/>
  <c r="BZ118" i="21"/>
  <c r="CA118"/>
  <c r="CB118"/>
  <c r="CC118"/>
  <c r="CD118"/>
  <c r="CE118"/>
  <c r="CF118"/>
  <c r="CG118"/>
  <c r="CH118"/>
  <c r="CI118"/>
  <c r="CJ118"/>
  <c r="CK118"/>
  <c r="CL118"/>
  <c r="CM118"/>
  <c r="CN118"/>
  <c r="CO118"/>
  <c r="CP118"/>
  <c r="CQ118"/>
  <c r="CR118"/>
  <c r="CS118"/>
  <c r="CT118"/>
  <c r="CU118"/>
  <c r="CV118"/>
  <c r="CW118"/>
  <c r="CX118"/>
  <c r="CY12" i="14"/>
  <c r="CZ118" i="21"/>
  <c r="DA118"/>
  <c r="DB118"/>
  <c r="DC118"/>
  <c r="DD118"/>
  <c r="DE118"/>
  <c r="DF118"/>
  <c r="DG118"/>
  <c r="DH118"/>
  <c r="DI118"/>
  <c r="DJ118"/>
  <c r="DK118"/>
  <c r="DL12" i="14"/>
  <c r="A119" i="21"/>
  <c r="B119"/>
  <c r="C119"/>
  <c r="D119"/>
  <c r="E119"/>
  <c r="F119"/>
  <c r="G119"/>
  <c r="Q13" i="14"/>
  <c r="Z13"/>
  <c r="Z119" i="21"/>
  <c r="AG13" i="14"/>
  <c r="AH119" i="21"/>
  <c r="AI119"/>
  <c r="AJ119"/>
  <c r="AK119"/>
  <c r="AN119"/>
  <c r="AO119"/>
  <c r="AP119"/>
  <c r="AQ119"/>
  <c r="AR13" i="14"/>
  <c r="AS119" i="21"/>
  <c r="AT119"/>
  <c r="AU119"/>
  <c r="AV119"/>
  <c r="AW119"/>
  <c r="AX119"/>
  <c r="AY119"/>
  <c r="AZ119"/>
  <c r="BA119"/>
  <c r="BB119"/>
  <c r="BC13" i="14"/>
  <c r="BC119" i="21"/>
  <c r="BD119"/>
  <c r="BE119"/>
  <c r="BF119"/>
  <c r="BG119"/>
  <c r="BH119"/>
  <c r="BI119"/>
  <c r="BJ119"/>
  <c r="BK13" i="14"/>
  <c r="BK119" i="21" s="1"/>
  <c r="BL119"/>
  <c r="BM119"/>
  <c r="BN119"/>
  <c r="BO119"/>
  <c r="BP119"/>
  <c r="BQ13" i="14"/>
  <c r="BQ119" i="21"/>
  <c r="BR119"/>
  <c r="BS119"/>
  <c r="BT119"/>
  <c r="BU119"/>
  <c r="BV119"/>
  <c r="BW119"/>
  <c r="BX13" i="14"/>
  <c r="BX119" i="21"/>
  <c r="BZ119"/>
  <c r="CA119"/>
  <c r="CB119"/>
  <c r="CC119"/>
  <c r="CD119"/>
  <c r="CE119"/>
  <c r="CF119"/>
  <c r="CG119"/>
  <c r="CH119"/>
  <c r="CI119"/>
  <c r="CJ119"/>
  <c r="CK119"/>
  <c r="CL119"/>
  <c r="CM119"/>
  <c r="CN119"/>
  <c r="CO119"/>
  <c r="CP119"/>
  <c r="CQ119"/>
  <c r="CR119"/>
  <c r="CS119"/>
  <c r="CT119"/>
  <c r="CU119"/>
  <c r="CV119"/>
  <c r="CW119"/>
  <c r="CX119"/>
  <c r="CY13" i="14"/>
  <c r="CY119" i="21"/>
  <c r="CZ119"/>
  <c r="DA119"/>
  <c r="DB119"/>
  <c r="DC119"/>
  <c r="DD119"/>
  <c r="DE119"/>
  <c r="DF119"/>
  <c r="DG119"/>
  <c r="DH119"/>
  <c r="DI119"/>
  <c r="DJ119"/>
  <c r="DK119"/>
  <c r="DL13" i="14"/>
  <c r="DL119" i="21" s="1"/>
  <c r="A120"/>
  <c r="B120"/>
  <c r="C120"/>
  <c r="D120"/>
  <c r="E120"/>
  <c r="F120"/>
  <c r="G120"/>
  <c r="Q14" i="14"/>
  <c r="Z14"/>
  <c r="Z120" i="21"/>
  <c r="AG14" i="14"/>
  <c r="AH120" i="21"/>
  <c r="AI120"/>
  <c r="AK120"/>
  <c r="AL14" i="14"/>
  <c r="AM120" i="21"/>
  <c r="AN120"/>
  <c r="AO120"/>
  <c r="AP120"/>
  <c r="AQ120"/>
  <c r="AR14" i="14"/>
  <c r="AR120" i="21"/>
  <c r="AS120"/>
  <c r="AT120"/>
  <c r="AU120"/>
  <c r="AV120"/>
  <c r="AW120"/>
  <c r="AX120"/>
  <c r="AY120"/>
  <c r="AZ120"/>
  <c r="BA120"/>
  <c r="BB120"/>
  <c r="BC14" i="14"/>
  <c r="BC120" i="21"/>
  <c r="BD120"/>
  <c r="BE120"/>
  <c r="BF120"/>
  <c r="BG120"/>
  <c r="BH120"/>
  <c r="BI120"/>
  <c r="BJ120"/>
  <c r="BK14" i="14"/>
  <c r="BL120" i="21"/>
  <c r="BM120"/>
  <c r="BN120"/>
  <c r="BO120"/>
  <c r="BP120"/>
  <c r="BQ14" i="14"/>
  <c r="BQ120" i="21"/>
  <c r="BR120"/>
  <c r="BS120"/>
  <c r="BT120"/>
  <c r="BU120"/>
  <c r="BV120"/>
  <c r="BW120"/>
  <c r="BX14" i="14"/>
  <c r="BX120" i="21"/>
  <c r="BZ120"/>
  <c r="CA120"/>
  <c r="CB120"/>
  <c r="CC120"/>
  <c r="CD120"/>
  <c r="CE120"/>
  <c r="CF120"/>
  <c r="CG120"/>
  <c r="CH120"/>
  <c r="CI120"/>
  <c r="CJ120"/>
  <c r="CK120"/>
  <c r="CL120"/>
  <c r="CM120"/>
  <c r="CN120"/>
  <c r="CO120"/>
  <c r="CP120"/>
  <c r="CQ120"/>
  <c r="CR120"/>
  <c r="CS120"/>
  <c r="CT120"/>
  <c r="CU120"/>
  <c r="CV120"/>
  <c r="CW120"/>
  <c r="CX120"/>
  <c r="CY14" i="14"/>
  <c r="CY120" i="21"/>
  <c r="CZ120"/>
  <c r="DA120"/>
  <c r="DB120"/>
  <c r="DC120"/>
  <c r="DD120"/>
  <c r="DE120"/>
  <c r="DF120"/>
  <c r="DG120"/>
  <c r="DH120"/>
  <c r="DI120"/>
  <c r="DJ120"/>
  <c r="DK120"/>
  <c r="DL14" i="14"/>
  <c r="A121" i="21"/>
  <c r="B121"/>
  <c r="C121"/>
  <c r="D121"/>
  <c r="E121"/>
  <c r="F121"/>
  <c r="G121"/>
  <c r="Q15" i="14"/>
  <c r="Z15"/>
  <c r="Z121" i="21"/>
  <c r="AG15" i="14"/>
  <c r="AG121" i="21" s="1"/>
  <c r="AH121"/>
  <c r="AI121"/>
  <c r="AJ121"/>
  <c r="AK121"/>
  <c r="AL15" i="14"/>
  <c r="AM121" i="21"/>
  <c r="AN121"/>
  <c r="AO121"/>
  <c r="AP121"/>
  <c r="AQ121"/>
  <c r="AS121"/>
  <c r="AT121"/>
  <c r="AU121"/>
  <c r="AV121"/>
  <c r="AW121"/>
  <c r="AX121"/>
  <c r="AY121"/>
  <c r="AZ121"/>
  <c r="BA121"/>
  <c r="BB121"/>
  <c r="BC15" i="14"/>
  <c r="BD121" i="21"/>
  <c r="BE121"/>
  <c r="BF121"/>
  <c r="BG121"/>
  <c r="BH121"/>
  <c r="BI121"/>
  <c r="BJ121"/>
  <c r="BK15" i="14"/>
  <c r="BL121" i="21"/>
  <c r="BM121"/>
  <c r="BN121"/>
  <c r="BO121"/>
  <c r="BP121"/>
  <c r="BQ15" i="14"/>
  <c r="BQ121" i="21"/>
  <c r="BR121"/>
  <c r="BS121"/>
  <c r="BT121"/>
  <c r="BU121"/>
  <c r="BV121"/>
  <c r="BW121"/>
  <c r="BX15" i="14"/>
  <c r="BX121" i="21"/>
  <c r="BZ121"/>
  <c r="CA121"/>
  <c r="CB121"/>
  <c r="CC121"/>
  <c r="CD121"/>
  <c r="CE121"/>
  <c r="CF121"/>
  <c r="CG121"/>
  <c r="CH121"/>
  <c r="CI121"/>
  <c r="CJ121"/>
  <c r="CK121"/>
  <c r="CL121"/>
  <c r="CM121"/>
  <c r="CN121"/>
  <c r="CO121"/>
  <c r="CP121"/>
  <c r="CQ121"/>
  <c r="CR121"/>
  <c r="CS121"/>
  <c r="CT121"/>
  <c r="CU121"/>
  <c r="CV121"/>
  <c r="CW121"/>
  <c r="CX121"/>
  <c r="CY15" i="14"/>
  <c r="CY121" i="21"/>
  <c r="CZ121"/>
  <c r="DA121"/>
  <c r="DB121"/>
  <c r="DC121"/>
  <c r="DD121"/>
  <c r="DE121"/>
  <c r="DF121"/>
  <c r="DG121"/>
  <c r="DH121"/>
  <c r="DI121"/>
  <c r="DJ121"/>
  <c r="DK121"/>
  <c r="DL15" i="14"/>
  <c r="A122" i="21"/>
  <c r="B122"/>
  <c r="C122"/>
  <c r="D122"/>
  <c r="E122"/>
  <c r="F122"/>
  <c r="G122"/>
  <c r="Q16" i="14"/>
  <c r="Q122" i="21" s="1"/>
  <c r="Z16" i="14"/>
  <c r="Z122" i="21"/>
  <c r="AG16" i="14"/>
  <c r="AG122" i="21" s="1"/>
  <c r="AH122"/>
  <c r="AI122"/>
  <c r="AJ122"/>
  <c r="AK122"/>
  <c r="AL16" i="14"/>
  <c r="AM122" i="21"/>
  <c r="AN122"/>
  <c r="AO122"/>
  <c r="AP122"/>
  <c r="AQ122"/>
  <c r="AR16" i="14"/>
  <c r="AR122" i="21" s="1"/>
  <c r="AS122"/>
  <c r="AT122"/>
  <c r="AU122"/>
  <c r="AV122"/>
  <c r="AW122"/>
  <c r="AX122"/>
  <c r="AY122"/>
  <c r="AZ122"/>
  <c r="BA122"/>
  <c r="BB122"/>
  <c r="BC16" i="14"/>
  <c r="BD122" i="21"/>
  <c r="BE122"/>
  <c r="BF122"/>
  <c r="BG122"/>
  <c r="BH122"/>
  <c r="BI122"/>
  <c r="BJ122"/>
  <c r="BK16" i="14"/>
  <c r="BK122" i="21"/>
  <c r="BL122"/>
  <c r="BM122"/>
  <c r="BN122"/>
  <c r="BO122"/>
  <c r="BP122"/>
  <c r="BQ16" i="14"/>
  <c r="BR122" i="21"/>
  <c r="BS122"/>
  <c r="BT122"/>
  <c r="BU122"/>
  <c r="BV122"/>
  <c r="BW122"/>
  <c r="BX16" i="14"/>
  <c r="BZ122" i="21"/>
  <c r="CA122"/>
  <c r="CB122"/>
  <c r="CC122"/>
  <c r="CD122"/>
  <c r="CE122"/>
  <c r="CF122"/>
  <c r="CG122"/>
  <c r="CH122"/>
  <c r="CI122"/>
  <c r="CJ122"/>
  <c r="CK122"/>
  <c r="CM122"/>
  <c r="CN122"/>
  <c r="CO122"/>
  <c r="CP122"/>
  <c r="CQ122"/>
  <c r="CR122"/>
  <c r="CS122"/>
  <c r="CT122"/>
  <c r="CU122"/>
  <c r="CV122"/>
  <c r="CW122"/>
  <c r="CX122"/>
  <c r="CY16" i="14"/>
  <c r="CZ122" i="21"/>
  <c r="DA122"/>
  <c r="DB122"/>
  <c r="DC122"/>
  <c r="DD122"/>
  <c r="DE122"/>
  <c r="DF122"/>
  <c r="DG122"/>
  <c r="DH122"/>
  <c r="DI122"/>
  <c r="DJ122"/>
  <c r="DK122"/>
  <c r="DL16" i="14"/>
  <c r="DL122" i="21"/>
  <c r="A123"/>
  <c r="B123"/>
  <c r="C123"/>
  <c r="D123"/>
  <c r="E123"/>
  <c r="F123"/>
  <c r="G123"/>
  <c r="Q17" i="14"/>
  <c r="Z17"/>
  <c r="AG17"/>
  <c r="AH123" i="21"/>
  <c r="AI123"/>
  <c r="AJ123"/>
  <c r="AK123"/>
  <c r="AL17" i="14"/>
  <c r="AL123" i="21"/>
  <c r="AM123"/>
  <c r="AN123"/>
  <c r="AO123"/>
  <c r="AP123"/>
  <c r="AQ123"/>
  <c r="AR17" i="14"/>
  <c r="AR123" i="21"/>
  <c r="AS123"/>
  <c r="AT123"/>
  <c r="AU123"/>
  <c r="AV123"/>
  <c r="AW123"/>
  <c r="AX123"/>
  <c r="AY123"/>
  <c r="AZ123"/>
  <c r="BA123"/>
  <c r="BB123"/>
  <c r="BC17" i="14"/>
  <c r="BD123" i="21"/>
  <c r="BE123"/>
  <c r="BF123"/>
  <c r="BG123"/>
  <c r="BH123"/>
  <c r="BI123"/>
  <c r="BJ123"/>
  <c r="BK17" i="14"/>
  <c r="BK123" i="21"/>
  <c r="BL123"/>
  <c r="BM123"/>
  <c r="BN123"/>
  <c r="BO123"/>
  <c r="BP123"/>
  <c r="BQ17" i="14"/>
  <c r="BR123" i="21"/>
  <c r="BS123"/>
  <c r="BT123"/>
  <c r="BU123"/>
  <c r="BV123"/>
  <c r="BW123"/>
  <c r="BX17" i="14"/>
  <c r="BZ123" i="21"/>
  <c r="CA123"/>
  <c r="CB123"/>
  <c r="CC123"/>
  <c r="CD123"/>
  <c r="CE123"/>
  <c r="CF123"/>
  <c r="CG123"/>
  <c r="CH123"/>
  <c r="CI123"/>
  <c r="CJ123"/>
  <c r="CK123"/>
  <c r="CL123"/>
  <c r="CM123"/>
  <c r="CN123"/>
  <c r="CO123"/>
  <c r="CP123"/>
  <c r="CQ123"/>
  <c r="CR123"/>
  <c r="CS123"/>
  <c r="CT123"/>
  <c r="CU123"/>
  <c r="CV123"/>
  <c r="CW123"/>
  <c r="CX123"/>
  <c r="CY17" i="14"/>
  <c r="CZ123" i="21"/>
  <c r="DA123"/>
  <c r="DB123"/>
  <c r="DC123"/>
  <c r="DD123"/>
  <c r="DE123"/>
  <c r="DF123"/>
  <c r="DG123"/>
  <c r="DH123"/>
  <c r="DI123"/>
  <c r="DJ123"/>
  <c r="DK123"/>
  <c r="DL17" i="14"/>
  <c r="DL123" i="21"/>
  <c r="A124"/>
  <c r="B124"/>
  <c r="C124"/>
  <c r="D124"/>
  <c r="E124"/>
  <c r="F124"/>
  <c r="G124"/>
  <c r="Q18" i="14"/>
  <c r="Z18"/>
  <c r="AG18"/>
  <c r="AH124" i="21"/>
  <c r="AI124"/>
  <c r="AJ124"/>
  <c r="AK124"/>
  <c r="AL18" i="14"/>
  <c r="AL124" i="21"/>
  <c r="AM124"/>
  <c r="AN124"/>
  <c r="AO124"/>
  <c r="AP124"/>
  <c r="AQ124"/>
  <c r="AR18" i="14"/>
  <c r="AR124" i="21"/>
  <c r="AS124"/>
  <c r="AT124"/>
  <c r="AU124"/>
  <c r="AV124"/>
  <c r="AW124"/>
  <c r="AX124"/>
  <c r="AY124"/>
  <c r="AZ124"/>
  <c r="BA124"/>
  <c r="BB124"/>
  <c r="BC18" i="14"/>
  <c r="BD124" i="21"/>
  <c r="BE124"/>
  <c r="BF124"/>
  <c r="BG124"/>
  <c r="BH124"/>
  <c r="BI124"/>
  <c r="BJ124"/>
  <c r="BK18" i="14"/>
  <c r="BL124" i="21"/>
  <c r="BM124"/>
  <c r="BN124"/>
  <c r="BO124"/>
  <c r="BP124"/>
  <c r="BQ18" i="14"/>
  <c r="BR124" i="21"/>
  <c r="BS124"/>
  <c r="BT124"/>
  <c r="BU124"/>
  <c r="BV124"/>
  <c r="BW124"/>
  <c r="BX18" i="14"/>
  <c r="BZ124" i="21"/>
  <c r="CA124"/>
  <c r="CB124"/>
  <c r="CC124"/>
  <c r="CD124"/>
  <c r="CE124"/>
  <c r="CF124"/>
  <c r="CG124"/>
  <c r="CH124"/>
  <c r="CI124"/>
  <c r="CJ124"/>
  <c r="CK124"/>
  <c r="CL124"/>
  <c r="CM124"/>
  <c r="CN124"/>
  <c r="CO124"/>
  <c r="CP124"/>
  <c r="CQ124"/>
  <c r="CR124"/>
  <c r="CS124"/>
  <c r="CT124"/>
  <c r="CU124"/>
  <c r="CV124"/>
  <c r="CW124"/>
  <c r="CX124"/>
  <c r="CY18" i="14"/>
  <c r="CZ124" i="21"/>
  <c r="DA124"/>
  <c r="DB124"/>
  <c r="DC124"/>
  <c r="DD124"/>
  <c r="DE124"/>
  <c r="DF124"/>
  <c r="DG124"/>
  <c r="DH124"/>
  <c r="DI124"/>
  <c r="DJ124"/>
  <c r="DK124"/>
  <c r="DL18" i="14"/>
  <c r="A125" i="21"/>
  <c r="B125"/>
  <c r="C125"/>
  <c r="D125"/>
  <c r="E125"/>
  <c r="F125"/>
  <c r="G125"/>
  <c r="Q19" i="14"/>
  <c r="Z19"/>
  <c r="AG19"/>
  <c r="AH125" i="21"/>
  <c r="AI125"/>
  <c r="AJ125"/>
  <c r="AK125"/>
  <c r="AL19" i="14"/>
  <c r="AM125" i="21"/>
  <c r="AN125"/>
  <c r="AO125"/>
  <c r="AP125"/>
  <c r="AQ125"/>
  <c r="AR19" i="14"/>
  <c r="AR125" i="21"/>
  <c r="AS125"/>
  <c r="AT125"/>
  <c r="AU125"/>
  <c r="AV125"/>
  <c r="AW125"/>
  <c r="AX125"/>
  <c r="AY125"/>
  <c r="AZ125"/>
  <c r="BA125"/>
  <c r="BB125"/>
  <c r="BC19" i="14"/>
  <c r="BD125" i="21"/>
  <c r="BE125"/>
  <c r="BF125"/>
  <c r="BG125"/>
  <c r="BH125"/>
  <c r="BI125"/>
  <c r="BJ125"/>
  <c r="BK19" i="14"/>
  <c r="BL125" i="21"/>
  <c r="BM125"/>
  <c r="BN125"/>
  <c r="BO125"/>
  <c r="BP125"/>
  <c r="BQ19" i="14"/>
  <c r="BR125" i="21"/>
  <c r="BS125"/>
  <c r="BT125"/>
  <c r="BU125"/>
  <c r="BV125"/>
  <c r="BW125"/>
  <c r="BX19" i="14"/>
  <c r="BZ125" i="21"/>
  <c r="CA125"/>
  <c r="CB125"/>
  <c r="CC125"/>
  <c r="CD125"/>
  <c r="CE125"/>
  <c r="CF125"/>
  <c r="CG125"/>
  <c r="CH125"/>
  <c r="CI125"/>
  <c r="CJ125"/>
  <c r="CK125"/>
  <c r="CL125"/>
  <c r="CM125"/>
  <c r="CN125"/>
  <c r="CO125"/>
  <c r="CP125"/>
  <c r="CQ125"/>
  <c r="CR125"/>
  <c r="CS125"/>
  <c r="CT125"/>
  <c r="CU125"/>
  <c r="CV125"/>
  <c r="CW125"/>
  <c r="CX125"/>
  <c r="CY19" i="14"/>
  <c r="CY125" i="21"/>
  <c r="CZ125"/>
  <c r="DA125"/>
  <c r="DB125"/>
  <c r="DC125"/>
  <c r="DD125"/>
  <c r="DE125"/>
  <c r="DF125"/>
  <c r="DG125"/>
  <c r="DH125"/>
  <c r="DI125"/>
  <c r="DJ125"/>
  <c r="DK125"/>
  <c r="DL19" i="14"/>
  <c r="DL125" i="49" s="1"/>
  <c r="A126" i="21"/>
  <c r="B126"/>
  <c r="C126"/>
  <c r="D126"/>
  <c r="E126"/>
  <c r="F126"/>
  <c r="G126"/>
  <c r="Q20" i="14"/>
  <c r="Z20"/>
  <c r="AG20"/>
  <c r="AH126" i="21"/>
  <c r="AI126"/>
  <c r="AK126"/>
  <c r="AM126"/>
  <c r="AN126"/>
  <c r="AO126"/>
  <c r="AP126"/>
  <c r="AQ126"/>
  <c r="AR20" i="14"/>
  <c r="AS126" i="21"/>
  <c r="AT126"/>
  <c r="AU126"/>
  <c r="AV126"/>
  <c r="AW126"/>
  <c r="AX126"/>
  <c r="AY126"/>
  <c r="AZ126"/>
  <c r="BA126"/>
  <c r="BB126"/>
  <c r="BC20" i="14"/>
  <c r="BC126" i="21" s="1"/>
  <c r="BD126"/>
  <c r="BE126"/>
  <c r="BF126"/>
  <c r="BG126"/>
  <c r="BH126"/>
  <c r="BI126"/>
  <c r="BJ126"/>
  <c r="BK20" i="14"/>
  <c r="BL126" i="21"/>
  <c r="BM126"/>
  <c r="BN126"/>
  <c r="BO126"/>
  <c r="BP126"/>
  <c r="BQ20" i="14"/>
  <c r="BQ126" i="21"/>
  <c r="BR126"/>
  <c r="BS126"/>
  <c r="BT126"/>
  <c r="BU126"/>
  <c r="BV126"/>
  <c r="BW126"/>
  <c r="BX20" i="14"/>
  <c r="BX126" i="21"/>
  <c r="BZ126"/>
  <c r="CA126"/>
  <c r="CB126"/>
  <c r="CC126"/>
  <c r="CD126"/>
  <c r="CE126"/>
  <c r="CF126"/>
  <c r="CG126"/>
  <c r="CH126"/>
  <c r="CI126"/>
  <c r="CJ126"/>
  <c r="CK126"/>
  <c r="CL126"/>
  <c r="CM126"/>
  <c r="CN126"/>
  <c r="CO126"/>
  <c r="CP126"/>
  <c r="CQ126"/>
  <c r="CR126"/>
  <c r="CS126"/>
  <c r="CT126"/>
  <c r="CU126"/>
  <c r="CV126"/>
  <c r="CW126"/>
  <c r="CX126"/>
  <c r="CY20" i="14"/>
  <c r="CY126" i="21"/>
  <c r="CZ126"/>
  <c r="DA126"/>
  <c r="DB126"/>
  <c r="DC126"/>
  <c r="DD126"/>
  <c r="DE126"/>
  <c r="DF126"/>
  <c r="DG126"/>
  <c r="DH126"/>
  <c r="DI126"/>
  <c r="DJ126"/>
  <c r="DK126"/>
  <c r="DL20" i="14"/>
  <c r="A127" i="21"/>
  <c r="B127"/>
  <c r="C127"/>
  <c r="D127"/>
  <c r="E127"/>
  <c r="F127"/>
  <c r="G127"/>
  <c r="Q21" i="14"/>
  <c r="Z21"/>
  <c r="Z127" i="21"/>
  <c r="AG21" i="14"/>
  <c r="AH127" i="21"/>
  <c r="AI127"/>
  <c r="AJ127"/>
  <c r="AK127"/>
  <c r="AN127"/>
  <c r="AO127"/>
  <c r="AP127"/>
  <c r="AQ127"/>
  <c r="AR21" i="14"/>
  <c r="AS127" i="21"/>
  <c r="AT127"/>
  <c r="AU127"/>
  <c r="AV127"/>
  <c r="AW127"/>
  <c r="AX127"/>
  <c r="AY127"/>
  <c r="AZ127"/>
  <c r="BA127"/>
  <c r="BB127"/>
  <c r="BC21" i="14"/>
  <c r="BC127" i="21"/>
  <c r="BD127"/>
  <c r="BE127"/>
  <c r="BF127"/>
  <c r="BG127"/>
  <c r="BH127"/>
  <c r="BI127"/>
  <c r="BJ127"/>
  <c r="BK21" i="14"/>
  <c r="BK127" i="21" s="1"/>
  <c r="BL127"/>
  <c r="BM127"/>
  <c r="BN127"/>
  <c r="BO127"/>
  <c r="BP127"/>
  <c r="BQ21" i="14"/>
  <c r="BQ127" i="21"/>
  <c r="BR127"/>
  <c r="BS127"/>
  <c r="BT127"/>
  <c r="BU127"/>
  <c r="BV127"/>
  <c r="BW127"/>
  <c r="BX21" i="14"/>
  <c r="BX127" i="21"/>
  <c r="BZ127"/>
  <c r="CA127"/>
  <c r="CB127"/>
  <c r="CC127"/>
  <c r="CD127"/>
  <c r="CE127"/>
  <c r="CF127"/>
  <c r="CG127"/>
  <c r="CH127"/>
  <c r="CI127"/>
  <c r="CJ127"/>
  <c r="CK127"/>
  <c r="CL127"/>
  <c r="CM127"/>
  <c r="CN127"/>
  <c r="CO127"/>
  <c r="CP127"/>
  <c r="CQ127"/>
  <c r="CR127"/>
  <c r="CS127"/>
  <c r="CT127"/>
  <c r="CU127"/>
  <c r="CV127"/>
  <c r="CW127"/>
  <c r="CX127"/>
  <c r="CY21" i="14"/>
  <c r="CY127" i="21"/>
  <c r="CZ127"/>
  <c r="DA127"/>
  <c r="DB127"/>
  <c r="DC127"/>
  <c r="DD127"/>
  <c r="DE127"/>
  <c r="DF127"/>
  <c r="DG127"/>
  <c r="DH127"/>
  <c r="DI127"/>
  <c r="DJ127"/>
  <c r="DK127"/>
  <c r="DL21" i="14"/>
  <c r="DL127" i="21" s="1"/>
  <c r="A128"/>
  <c r="B128"/>
  <c r="C128"/>
  <c r="D128"/>
  <c r="E128"/>
  <c r="F128"/>
  <c r="G128"/>
  <c r="Q22" i="14"/>
  <c r="Z22"/>
  <c r="Z128" i="21"/>
  <c r="AG22" i="14"/>
  <c r="AH128" i="21"/>
  <c r="AI128"/>
  <c r="AK128"/>
  <c r="AL22" i="14"/>
  <c r="AL128" i="21" s="1"/>
  <c r="AM128"/>
  <c r="AN128"/>
  <c r="AO128"/>
  <c r="AP128"/>
  <c r="AQ128"/>
  <c r="AR22" i="14"/>
  <c r="AR128" i="21"/>
  <c r="AS128"/>
  <c r="AT128"/>
  <c r="AU128"/>
  <c r="AV128"/>
  <c r="AW128"/>
  <c r="AX128"/>
  <c r="AY128"/>
  <c r="AZ128"/>
  <c r="BA128"/>
  <c r="BB128"/>
  <c r="BC22" i="14"/>
  <c r="BC128" i="21"/>
  <c r="BD128"/>
  <c r="BE128"/>
  <c r="BF128"/>
  <c r="BG128"/>
  <c r="BH128"/>
  <c r="BI128"/>
  <c r="BJ128"/>
  <c r="BK22" i="14"/>
  <c r="BK128" i="21"/>
  <c r="BL128"/>
  <c r="BM128"/>
  <c r="BN128"/>
  <c r="BO128"/>
  <c r="BP128"/>
  <c r="BQ22" i="14"/>
  <c r="BQ128" i="21"/>
  <c r="BR128"/>
  <c r="BS128"/>
  <c r="BT128"/>
  <c r="BU128"/>
  <c r="BV128"/>
  <c r="BW128"/>
  <c r="BX22" i="14"/>
  <c r="BX128" i="21"/>
  <c r="BZ128"/>
  <c r="CA128"/>
  <c r="CB128"/>
  <c r="CC128"/>
  <c r="CD128"/>
  <c r="CE128"/>
  <c r="CF128"/>
  <c r="CG128"/>
  <c r="CH128"/>
  <c r="CI128"/>
  <c r="CJ128"/>
  <c r="CK128"/>
  <c r="CL128"/>
  <c r="CM128"/>
  <c r="CN128"/>
  <c r="CO128"/>
  <c r="CP128"/>
  <c r="CQ128"/>
  <c r="CR128"/>
  <c r="CS128"/>
  <c r="CT128"/>
  <c r="CU128"/>
  <c r="CV128"/>
  <c r="CW128"/>
  <c r="CX128"/>
  <c r="CY22" i="14"/>
  <c r="CY128" i="21"/>
  <c r="CZ128"/>
  <c r="DA128"/>
  <c r="DB128"/>
  <c r="DC128"/>
  <c r="DD128"/>
  <c r="DE128"/>
  <c r="DF128"/>
  <c r="DG128"/>
  <c r="DH128"/>
  <c r="DI128"/>
  <c r="DJ128"/>
  <c r="DK128"/>
  <c r="DL22" i="14"/>
  <c r="DL128" i="21"/>
  <c r="A129"/>
  <c r="B129"/>
  <c r="C129"/>
  <c r="D129"/>
  <c r="E129"/>
  <c r="F129"/>
  <c r="G129"/>
  <c r="Q23" i="14"/>
  <c r="Z23"/>
  <c r="Z129" i="21"/>
  <c r="AG23" i="14"/>
  <c r="AH129" i="21"/>
  <c r="AI129"/>
  <c r="AJ129"/>
  <c r="AK129"/>
  <c r="AL23" i="14"/>
  <c r="AM129" i="21"/>
  <c r="AN129"/>
  <c r="AO129"/>
  <c r="AP129"/>
  <c r="AQ129"/>
  <c r="AS129"/>
  <c r="AT129"/>
  <c r="AU129"/>
  <c r="AV129"/>
  <c r="AW129"/>
  <c r="AX129"/>
  <c r="AY129"/>
  <c r="AZ129"/>
  <c r="BA129"/>
  <c r="BB129"/>
  <c r="BC129"/>
  <c r="BD129"/>
  <c r="BE129"/>
  <c r="BF129"/>
  <c r="BG129"/>
  <c r="BH129"/>
  <c r="BI129"/>
  <c r="BJ129"/>
  <c r="BK23" i="14"/>
  <c r="BK129" i="21"/>
  <c r="BL129"/>
  <c r="BM129"/>
  <c r="BN129"/>
  <c r="BO129"/>
  <c r="BP129"/>
  <c r="BQ23" i="14"/>
  <c r="BR129" i="21"/>
  <c r="BS129"/>
  <c r="BT129"/>
  <c r="BU129"/>
  <c r="BV129"/>
  <c r="BW129"/>
  <c r="BX23" i="14"/>
  <c r="BZ129" i="21"/>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A130"/>
  <c r="B130"/>
  <c r="C130"/>
  <c r="D130"/>
  <c r="E130"/>
  <c r="F130"/>
  <c r="G130"/>
  <c r="Z24" i="14"/>
  <c r="AH130" i="21"/>
  <c r="AI130"/>
  <c r="AJ130"/>
  <c r="AK130"/>
  <c r="AL24" i="14"/>
  <c r="AM130" i="21"/>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Z130"/>
  <c r="CA130"/>
  <c r="CB130"/>
  <c r="CC130"/>
  <c r="CD130"/>
  <c r="CE130"/>
  <c r="CF130"/>
  <c r="CG130"/>
  <c r="CH130"/>
  <c r="CI130"/>
  <c r="CJ130"/>
  <c r="CK130"/>
  <c r="CM130"/>
  <c r="CN130"/>
  <c r="CO130"/>
  <c r="CP130"/>
  <c r="CQ130"/>
  <c r="CR130"/>
  <c r="CS130"/>
  <c r="CT130"/>
  <c r="CU130"/>
  <c r="CV130"/>
  <c r="CW130"/>
  <c r="CX130"/>
  <c r="CY130"/>
  <c r="CZ130"/>
  <c r="DA130"/>
  <c r="DB130"/>
  <c r="DC130"/>
  <c r="DD130"/>
  <c r="DE130"/>
  <c r="DF130"/>
  <c r="DG130"/>
  <c r="DH130"/>
  <c r="DI130"/>
  <c r="DJ130"/>
  <c r="DK130"/>
  <c r="DL130"/>
  <c r="A131"/>
  <c r="B131"/>
  <c r="C131"/>
  <c r="D131"/>
  <c r="E131"/>
  <c r="F131"/>
  <c r="G131"/>
  <c r="Q25" i="14"/>
  <c r="Z25"/>
  <c r="Z131" i="21"/>
  <c r="AG25" i="14"/>
  <c r="AG131" i="21" s="1"/>
  <c r="AH131"/>
  <c r="AI131"/>
  <c r="AJ131"/>
  <c r="AK131"/>
  <c r="AL25" i="14"/>
  <c r="AL131" i="21"/>
  <c r="AM131"/>
  <c r="AN131"/>
  <c r="AO131"/>
  <c r="AP131"/>
  <c r="AQ131"/>
  <c r="AR25" i="14"/>
  <c r="AS131" i="21"/>
  <c r="AT131"/>
  <c r="AU131"/>
  <c r="AV131"/>
  <c r="AW131"/>
  <c r="AX131"/>
  <c r="AY131"/>
  <c r="AZ131"/>
  <c r="BA131"/>
  <c r="BB131"/>
  <c r="BC25" i="14"/>
  <c r="BC131" i="21"/>
  <c r="BD131"/>
  <c r="BE131"/>
  <c r="BF131"/>
  <c r="BG131"/>
  <c r="BH131"/>
  <c r="BI131"/>
  <c r="BJ131"/>
  <c r="BK25" i="14"/>
  <c r="BK131" i="21"/>
  <c r="BL131"/>
  <c r="BM131"/>
  <c r="BN131"/>
  <c r="BO131"/>
  <c r="BP131"/>
  <c r="BQ25" i="14"/>
  <c r="BQ131" i="21"/>
  <c r="BR131"/>
  <c r="BS131"/>
  <c r="BT131"/>
  <c r="BU131"/>
  <c r="BV131"/>
  <c r="BW131"/>
  <c r="BX25" i="14"/>
  <c r="BX131" i="2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A132"/>
  <c r="B132"/>
  <c r="C132"/>
  <c r="D132"/>
  <c r="E132"/>
  <c r="F132"/>
  <c r="G132"/>
  <c r="Q26" i="14"/>
  <c r="Q132" i="21" s="1"/>
  <c r="Z26" i="14"/>
  <c r="Z132" i="21"/>
  <c r="AG26" i="14"/>
  <c r="AH132" i="21"/>
  <c r="AI132"/>
  <c r="AJ132"/>
  <c r="AK132"/>
  <c r="AL26" i="14"/>
  <c r="AL132" i="21"/>
  <c r="AM132"/>
  <c r="AN132"/>
  <c r="AO132"/>
  <c r="AP132"/>
  <c r="AQ132"/>
  <c r="AR26" i="14"/>
  <c r="AS132" i="21"/>
  <c r="AT132"/>
  <c r="AU132"/>
  <c r="AV132"/>
  <c r="AW132"/>
  <c r="AX132"/>
  <c r="AY132"/>
  <c r="AZ132"/>
  <c r="BA132"/>
  <c r="BB132"/>
  <c r="BC26" i="14"/>
  <c r="BD132" i="21"/>
  <c r="BE132"/>
  <c r="BF132"/>
  <c r="BG132"/>
  <c r="BH132"/>
  <c r="BI132"/>
  <c r="BJ132"/>
  <c r="BK26" i="14"/>
  <c r="BL132" i="21"/>
  <c r="BM132"/>
  <c r="BN132"/>
  <c r="BO132"/>
  <c r="BP132"/>
  <c r="BQ26" i="14"/>
  <c r="BQ132" i="21"/>
  <c r="BR132"/>
  <c r="BS132"/>
  <c r="BT132"/>
  <c r="BU132"/>
  <c r="BV132"/>
  <c r="BW132"/>
  <c r="BX26" i="14"/>
  <c r="BX132" i="21"/>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F56" i="14"/>
  <c r="F58" s="1"/>
  <c r="H56"/>
  <c r="I56"/>
  <c r="J56"/>
  <c r="J58" s="1"/>
  <c r="K56"/>
  <c r="K58" s="1"/>
  <c r="L57"/>
  <c r="I58"/>
  <c r="H58"/>
  <c r="L55"/>
  <c r="L54"/>
  <c r="L53"/>
  <c r="L52"/>
  <c r="DL40"/>
  <c r="DL43" s="1"/>
  <c r="DL41"/>
  <c r="DL42"/>
  <c r="DL36"/>
  <c r="DL37"/>
  <c r="DL38"/>
  <c r="DL39" s="1"/>
  <c r="DL28"/>
  <c r="DL35" s="1"/>
  <c r="DL29"/>
  <c r="DL30"/>
  <c r="DL31"/>
  <c r="DL32"/>
  <c r="DL34"/>
  <c r="DL11"/>
  <c r="DK43"/>
  <c r="DK39"/>
  <c r="DK35"/>
  <c r="DK27"/>
  <c r="DK11"/>
  <c r="DK44" s="1"/>
  <c r="DJ43"/>
  <c r="DJ39"/>
  <c r="DJ35"/>
  <c r="DJ27"/>
  <c r="DJ11"/>
  <c r="DI43"/>
  <c r="DI44" s="1"/>
  <c r="DI39"/>
  <c r="DI35"/>
  <c r="DI27"/>
  <c r="DI11"/>
  <c r="DH43"/>
  <c r="DH39"/>
  <c r="DH35"/>
  <c r="DH27"/>
  <c r="DH44" s="1"/>
  <c r="DH11"/>
  <c r="DG43"/>
  <c r="DG39"/>
  <c r="DG35"/>
  <c r="DG27"/>
  <c r="DG11"/>
  <c r="DG44"/>
  <c r="DF43"/>
  <c r="DF44" s="1"/>
  <c r="DF39"/>
  <c r="DF35"/>
  <c r="DF27"/>
  <c r="DF11"/>
  <c r="DE43"/>
  <c r="DE39"/>
  <c r="DE35"/>
  <c r="DE27"/>
  <c r="DE11"/>
  <c r="DD43"/>
  <c r="DD39"/>
  <c r="DD35"/>
  <c r="DD27"/>
  <c r="DD11"/>
  <c r="DD44"/>
  <c r="DC43"/>
  <c r="DC39"/>
  <c r="DC35"/>
  <c r="DC27"/>
  <c r="DC11"/>
  <c r="DC44"/>
  <c r="DB43"/>
  <c r="DB39"/>
  <c r="DB35"/>
  <c r="DB27"/>
  <c r="DB11"/>
  <c r="DA43"/>
  <c r="DA44" s="1"/>
  <c r="DA39"/>
  <c r="DA35"/>
  <c r="DA27"/>
  <c r="DA11"/>
  <c r="CZ43"/>
  <c r="CZ39"/>
  <c r="CZ35"/>
  <c r="CZ27"/>
  <c r="CZ11"/>
  <c r="CY40"/>
  <c r="CY43" s="1"/>
  <c r="CY41"/>
  <c r="CY42"/>
  <c r="CY36"/>
  <c r="CY39" s="1"/>
  <c r="CY37"/>
  <c r="CY38"/>
  <c r="CY28"/>
  <c r="CY29"/>
  <c r="CY30"/>
  <c r="CY31"/>
  <c r="CY32"/>
  <c r="CY34"/>
  <c r="CY35" s="1"/>
  <c r="CX43"/>
  <c r="CX39"/>
  <c r="CX35"/>
  <c r="CX27"/>
  <c r="CX11"/>
  <c r="CX44"/>
  <c r="CW43"/>
  <c r="CW39"/>
  <c r="CW35"/>
  <c r="CW27"/>
  <c r="CW11"/>
  <c r="CW44"/>
  <c r="CV43"/>
  <c r="CV39"/>
  <c r="CV35"/>
  <c r="CV27"/>
  <c r="CV11"/>
  <c r="CU43"/>
  <c r="CU39"/>
  <c r="CU35"/>
  <c r="CU27"/>
  <c r="CU11"/>
  <c r="CT43"/>
  <c r="CT39"/>
  <c r="CT35"/>
  <c r="CT27"/>
  <c r="CT11"/>
  <c r="CT44"/>
  <c r="CS43"/>
  <c r="CS39"/>
  <c r="CS35"/>
  <c r="CS27"/>
  <c r="CS11"/>
  <c r="CS44" s="1"/>
  <c r="CR43"/>
  <c r="CR44" s="1"/>
  <c r="CR39"/>
  <c r="CR35"/>
  <c r="CR27"/>
  <c r="CR11"/>
  <c r="CQ43"/>
  <c r="CQ39"/>
  <c r="CQ35"/>
  <c r="CQ27"/>
  <c r="CQ11"/>
  <c r="CP43"/>
  <c r="CP39"/>
  <c r="CP35"/>
  <c r="CP44" s="1"/>
  <c r="CP27"/>
  <c r="CP11"/>
  <c r="CO43"/>
  <c r="CO39"/>
  <c r="CO35"/>
  <c r="CO27"/>
  <c r="CO11"/>
  <c r="CO44" s="1"/>
  <c r="CN43"/>
  <c r="CN44" s="1"/>
  <c r="CN39"/>
  <c r="CN35"/>
  <c r="CN27"/>
  <c r="CN11"/>
  <c r="CM43"/>
  <c r="CM39"/>
  <c r="CM35"/>
  <c r="CM27"/>
  <c r="CM11"/>
  <c r="BZ43"/>
  <c r="CA43"/>
  <c r="CB43"/>
  <c r="CC43"/>
  <c r="CD43"/>
  <c r="CE43"/>
  <c r="CE44" s="1"/>
  <c r="CF43"/>
  <c r="CG43"/>
  <c r="CH43"/>
  <c r="CI43"/>
  <c r="CJ43"/>
  <c r="CK43"/>
  <c r="BZ39"/>
  <c r="CA39"/>
  <c r="CB39"/>
  <c r="CC39"/>
  <c r="CD39"/>
  <c r="CE39"/>
  <c r="CF39"/>
  <c r="CG39"/>
  <c r="CH39"/>
  <c r="CI39"/>
  <c r="CJ39"/>
  <c r="CK39"/>
  <c r="BZ35"/>
  <c r="CA35"/>
  <c r="CB35"/>
  <c r="CC35"/>
  <c r="CD35"/>
  <c r="CE35"/>
  <c r="CF35"/>
  <c r="CG35"/>
  <c r="CH35"/>
  <c r="CI35"/>
  <c r="CJ35"/>
  <c r="CK35"/>
  <c r="BZ27"/>
  <c r="CA27"/>
  <c r="CB27"/>
  <c r="CC27"/>
  <c r="CD27"/>
  <c r="CE27"/>
  <c r="CF27"/>
  <c r="CG27"/>
  <c r="CH27"/>
  <c r="CI27"/>
  <c r="CJ27"/>
  <c r="CK27"/>
  <c r="BZ11"/>
  <c r="CA11"/>
  <c r="CB11"/>
  <c r="CC11"/>
  <c r="CD11"/>
  <c r="CE11"/>
  <c r="CF11"/>
  <c r="CG11"/>
  <c r="CH11"/>
  <c r="CI11"/>
  <c r="CJ11"/>
  <c r="CK11"/>
  <c r="CF44"/>
  <c r="CD44"/>
  <c r="CC44"/>
  <c r="BS44"/>
  <c r="BP44"/>
  <c r="BO44"/>
  <c r="BK11"/>
  <c r="AZ44"/>
  <c r="AT44"/>
  <c r="AS44"/>
  <c r="AQ44"/>
  <c r="AP44"/>
  <c r="AG43"/>
  <c r="AG35"/>
  <c r="Z11"/>
  <c r="BX42"/>
  <c r="BQ42"/>
  <c r="BK42"/>
  <c r="BC42"/>
  <c r="AR42"/>
  <c r="AL42"/>
  <c r="AG42"/>
  <c r="Z42"/>
  <c r="Q42"/>
  <c r="BX41"/>
  <c r="BQ41"/>
  <c r="BK41"/>
  <c r="BC41"/>
  <c r="AR41"/>
  <c r="AL41"/>
  <c r="AG41"/>
  <c r="Z41"/>
  <c r="Q41"/>
  <c r="BX40"/>
  <c r="BQ40"/>
  <c r="BK40"/>
  <c r="BC40"/>
  <c r="AR40"/>
  <c r="AL40"/>
  <c r="AG40"/>
  <c r="Z40"/>
  <c r="Q40"/>
  <c r="BX38"/>
  <c r="BQ38"/>
  <c r="BK38"/>
  <c r="BC38"/>
  <c r="AR38"/>
  <c r="AL38"/>
  <c r="AG38"/>
  <c r="Z38"/>
  <c r="Q38"/>
  <c r="BX37"/>
  <c r="BQ37"/>
  <c r="BK37"/>
  <c r="BC37"/>
  <c r="AR37"/>
  <c r="AL37"/>
  <c r="AG37"/>
  <c r="Z37"/>
  <c r="Q37"/>
  <c r="BX36"/>
  <c r="BQ36"/>
  <c r="BK36"/>
  <c r="BC36"/>
  <c r="AR36"/>
  <c r="AL36"/>
  <c r="AG36"/>
  <c r="Z36"/>
  <c r="Q36"/>
  <c r="BX34"/>
  <c r="BQ34"/>
  <c r="BK34"/>
  <c r="BC34"/>
  <c r="AR34"/>
  <c r="AL34"/>
  <c r="AG34"/>
  <c r="Z34"/>
  <c r="Q34"/>
  <c r="BX32"/>
  <c r="BQ32"/>
  <c r="BK32"/>
  <c r="BC32"/>
  <c r="AR32"/>
  <c r="AL32"/>
  <c r="AG32"/>
  <c r="Z32"/>
  <c r="Q32"/>
  <c r="BX31"/>
  <c r="BQ31"/>
  <c r="BK31"/>
  <c r="BC31"/>
  <c r="AR31"/>
  <c r="AL31"/>
  <c r="AG31"/>
  <c r="Z31"/>
  <c r="Q31"/>
  <c r="BX30"/>
  <c r="BQ30"/>
  <c r="BK30"/>
  <c r="BC30"/>
  <c r="AR30"/>
  <c r="AL30"/>
  <c r="AG30"/>
  <c r="Z30"/>
  <c r="Q30"/>
  <c r="BX29"/>
  <c r="BQ29"/>
  <c r="BK29"/>
  <c r="BC29"/>
  <c r="AR29"/>
  <c r="AL29"/>
  <c r="AG29"/>
  <c r="Z29"/>
  <c r="Q29"/>
  <c r="BX28"/>
  <c r="BQ28"/>
  <c r="BK28"/>
  <c r="BC28"/>
  <c r="AR28"/>
  <c r="AL28"/>
  <c r="AG28"/>
  <c r="Z28"/>
  <c r="Q28"/>
  <c r="A260" i="21"/>
  <c r="B260"/>
  <c r="C260"/>
  <c r="D260"/>
  <c r="E260"/>
  <c r="F260"/>
  <c r="G260"/>
  <c r="AH260"/>
  <c r="AI260"/>
  <c r="AJ260"/>
  <c r="AK260"/>
  <c r="AM260"/>
  <c r="AN260"/>
  <c r="AO260"/>
  <c r="AP260"/>
  <c r="AQ260"/>
  <c r="AR260"/>
  <c r="AS260"/>
  <c r="AT260"/>
  <c r="AU260"/>
  <c r="AV260"/>
  <c r="AW260"/>
  <c r="AX260"/>
  <c r="AY260"/>
  <c r="AZ260"/>
  <c r="BA260"/>
  <c r="BB260"/>
  <c r="BC3" i="16"/>
  <c r="BC260" i="21"/>
  <c r="BD260"/>
  <c r="BE260"/>
  <c r="BF260"/>
  <c r="BG260"/>
  <c r="BH260"/>
  <c r="BI260"/>
  <c r="BJ260"/>
  <c r="BK3" i="16"/>
  <c r="BL260" i="21"/>
  <c r="BM260"/>
  <c r="BN260"/>
  <c r="BO260"/>
  <c r="BP260"/>
  <c r="BQ3" i="16"/>
  <c r="BQ260" i="21"/>
  <c r="BR260"/>
  <c r="BS260"/>
  <c r="BT260"/>
  <c r="BU260"/>
  <c r="BV260"/>
  <c r="BW260"/>
  <c r="BX3" i="16"/>
  <c r="BX260" i="21"/>
  <c r="BZ260"/>
  <c r="CA260"/>
  <c r="CB260"/>
  <c r="CC260"/>
  <c r="CD260"/>
  <c r="CE260"/>
  <c r="CF260"/>
  <c r="CG260"/>
  <c r="CH260"/>
  <c r="CI260"/>
  <c r="CJ260"/>
  <c r="CK260"/>
  <c r="CL3" i="16"/>
  <c r="CM260" i="21"/>
  <c r="CN260"/>
  <c r="CO260"/>
  <c r="CP260"/>
  <c r="CQ260"/>
  <c r="CR260"/>
  <c r="CS260"/>
  <c r="CT260"/>
  <c r="CU260"/>
  <c r="CV260"/>
  <c r="CW260"/>
  <c r="CX260"/>
  <c r="CY3" i="16"/>
  <c r="CZ260" i="21"/>
  <c r="DA260"/>
  <c r="DB260"/>
  <c r="DC260"/>
  <c r="DD260"/>
  <c r="DE260"/>
  <c r="DF260"/>
  <c r="DG260"/>
  <c r="DH260"/>
  <c r="DI260"/>
  <c r="DJ260"/>
  <c r="DK260"/>
  <c r="DL3" i="16"/>
  <c r="DL260" i="49" s="1"/>
  <c r="DL260" i="21"/>
  <c r="A261"/>
  <c r="B261"/>
  <c r="C261"/>
  <c r="D261"/>
  <c r="E261"/>
  <c r="F261"/>
  <c r="G261"/>
  <c r="Z4" i="16"/>
  <c r="AG4"/>
  <c r="AG261" i="49" s="1"/>
  <c r="AH261" i="21"/>
  <c r="AI261"/>
  <c r="AK261"/>
  <c r="AL4" i="16"/>
  <c r="AM261" i="21"/>
  <c r="AN261"/>
  <c r="AO261"/>
  <c r="AP261"/>
  <c r="AQ261"/>
  <c r="AR261"/>
  <c r="AS261"/>
  <c r="AT261"/>
  <c r="AU261"/>
  <c r="AV261"/>
  <c r="AW261"/>
  <c r="AX261"/>
  <c r="AY261"/>
  <c r="AZ261"/>
  <c r="BA261"/>
  <c r="BB261"/>
  <c r="BC4" i="16"/>
  <c r="BD261" i="21"/>
  <c r="BE261"/>
  <c r="BF261"/>
  <c r="BG261"/>
  <c r="BH261"/>
  <c r="BI261"/>
  <c r="BJ261"/>
  <c r="BK4" i="16"/>
  <c r="BK261" i="21"/>
  <c r="BL261"/>
  <c r="BM261"/>
  <c r="BN261"/>
  <c r="BO261"/>
  <c r="BP261"/>
  <c r="BQ4" i="16"/>
  <c r="BR261" i="21"/>
  <c r="BS261"/>
  <c r="BT261"/>
  <c r="BU261"/>
  <c r="BV261"/>
  <c r="BW261"/>
  <c r="BX4" i="16"/>
  <c r="BZ261" i="21"/>
  <c r="CA261"/>
  <c r="CB261"/>
  <c r="CC261"/>
  <c r="CD261"/>
  <c r="CE261"/>
  <c r="CF261"/>
  <c r="CG261"/>
  <c r="CH261"/>
  <c r="CI261"/>
  <c r="CJ261"/>
  <c r="CK261"/>
  <c r="CL4" i="16"/>
  <c r="CM261" i="21"/>
  <c r="CN261"/>
  <c r="CO261"/>
  <c r="CP261"/>
  <c r="CQ261"/>
  <c r="CR261"/>
  <c r="CS261"/>
  <c r="CT261"/>
  <c r="CU261"/>
  <c r="CV261"/>
  <c r="CW261"/>
  <c r="CX261"/>
  <c r="CY4" i="16"/>
  <c r="CY261" i="21"/>
  <c r="CZ261"/>
  <c r="DA261"/>
  <c r="DB261"/>
  <c r="DC261"/>
  <c r="DD261"/>
  <c r="DE261"/>
  <c r="DF261"/>
  <c r="DG261"/>
  <c r="DH261"/>
  <c r="DI261"/>
  <c r="DJ261"/>
  <c r="DK261"/>
  <c r="DL4" i="16"/>
  <c r="A262" i="21"/>
  <c r="B262"/>
  <c r="C262"/>
  <c r="D262"/>
  <c r="E262"/>
  <c r="F262"/>
  <c r="G262"/>
  <c r="Z5" i="16"/>
  <c r="AH262" i="21"/>
  <c r="AI262"/>
  <c r="AJ262"/>
  <c r="AK262"/>
  <c r="AM262"/>
  <c r="AN262"/>
  <c r="AO262"/>
  <c r="AP262"/>
  <c r="AQ262"/>
  <c r="AR262"/>
  <c r="AS262"/>
  <c r="AT262"/>
  <c r="AU262"/>
  <c r="AV262"/>
  <c r="AW262"/>
  <c r="AX262"/>
  <c r="AY262"/>
  <c r="AZ262"/>
  <c r="BA262"/>
  <c r="BB262"/>
  <c r="BC5" i="16"/>
  <c r="BD262" i="21"/>
  <c r="BE262"/>
  <c r="BF262"/>
  <c r="BG262"/>
  <c r="BH262"/>
  <c r="BI262"/>
  <c r="BJ262"/>
  <c r="BK5" i="16"/>
  <c r="BK262" i="21"/>
  <c r="BL262"/>
  <c r="BM262"/>
  <c r="BN262"/>
  <c r="BO262"/>
  <c r="BP262"/>
  <c r="BQ5" i="16"/>
  <c r="BR262" i="21"/>
  <c r="BS262"/>
  <c r="BT262"/>
  <c r="BU262"/>
  <c r="BV262"/>
  <c r="BW262"/>
  <c r="BX5" i="16"/>
  <c r="BZ262" i="21"/>
  <c r="CA262"/>
  <c r="CB262"/>
  <c r="CC262"/>
  <c r="CD262"/>
  <c r="CE262"/>
  <c r="CF262"/>
  <c r="CG262"/>
  <c r="CH262"/>
  <c r="CI262"/>
  <c r="CJ262"/>
  <c r="CK262"/>
  <c r="CL5" i="16"/>
  <c r="CL262" i="21"/>
  <c r="CM262"/>
  <c r="CN262"/>
  <c r="CO262"/>
  <c r="CP262"/>
  <c r="CQ262"/>
  <c r="CR262"/>
  <c r="CS262"/>
  <c r="CT262"/>
  <c r="CU262"/>
  <c r="CV262"/>
  <c r="CW262"/>
  <c r="CX262"/>
  <c r="CY5" i="16"/>
  <c r="CY262" i="21"/>
  <c r="CZ262"/>
  <c r="DA262"/>
  <c r="DB262"/>
  <c r="DC262"/>
  <c r="DD262"/>
  <c r="DE262"/>
  <c r="DF262"/>
  <c r="DG262"/>
  <c r="DH262"/>
  <c r="DI262"/>
  <c r="DJ262"/>
  <c r="DK262"/>
  <c r="DL5" i="16"/>
  <c r="A263" i="21"/>
  <c r="B263"/>
  <c r="C263"/>
  <c r="D263"/>
  <c r="E263"/>
  <c r="F263"/>
  <c r="G263"/>
  <c r="Z6" i="16"/>
  <c r="Z263" i="21"/>
  <c r="AH263"/>
  <c r="AI263"/>
  <c r="AJ263"/>
  <c r="AK263"/>
  <c r="AL6" i="16"/>
  <c r="AL263" i="21"/>
  <c r="AM263"/>
  <c r="AN263"/>
  <c r="AO263"/>
  <c r="AP263"/>
  <c r="AQ263"/>
  <c r="AR263"/>
  <c r="AS263"/>
  <c r="AT263"/>
  <c r="AU263"/>
  <c r="AV263"/>
  <c r="AW263"/>
  <c r="AX263"/>
  <c r="AY263"/>
  <c r="AZ263"/>
  <c r="BA263"/>
  <c r="BB263"/>
  <c r="BC6" i="16"/>
  <c r="BC263" i="21"/>
  <c r="BD263"/>
  <c r="BE263"/>
  <c r="BF263"/>
  <c r="BG263"/>
  <c r="BH263"/>
  <c r="BI263"/>
  <c r="BJ263"/>
  <c r="BK6" i="16"/>
  <c r="BK263" i="21"/>
  <c r="BL263"/>
  <c r="BM263"/>
  <c r="BN263"/>
  <c r="BO263"/>
  <c r="BP263"/>
  <c r="BQ6" i="16"/>
  <c r="BQ263" i="49" s="1"/>
  <c r="BQ263" i="21"/>
  <c r="BR263"/>
  <c r="BS263"/>
  <c r="BT263"/>
  <c r="BU263"/>
  <c r="BV263"/>
  <c r="BW263"/>
  <c r="BX6" i="16"/>
  <c r="BX263" i="21"/>
  <c r="BZ263"/>
  <c r="CA263"/>
  <c r="CB263"/>
  <c r="CC263"/>
  <c r="CD263"/>
  <c r="CE263"/>
  <c r="CF263"/>
  <c r="CG263"/>
  <c r="CH263"/>
  <c r="CI263"/>
  <c r="CJ263"/>
  <c r="CK263"/>
  <c r="CL6" i="16"/>
  <c r="CL263" i="21"/>
  <c r="CM263"/>
  <c r="CN263"/>
  <c r="CO263"/>
  <c r="CP263"/>
  <c r="CQ263"/>
  <c r="CR263"/>
  <c r="CS263"/>
  <c r="CT263"/>
  <c r="CU263"/>
  <c r="CV263"/>
  <c r="CW263"/>
  <c r="CX263"/>
  <c r="CY6" i="16"/>
  <c r="CZ263" i="21"/>
  <c r="DA263"/>
  <c r="DB263"/>
  <c r="DC263"/>
  <c r="DD263"/>
  <c r="DE263"/>
  <c r="DF263"/>
  <c r="DG263"/>
  <c r="DH263"/>
  <c r="DI263"/>
  <c r="DJ263"/>
  <c r="DK263"/>
  <c r="DL6" i="16"/>
  <c r="A264" i="21"/>
  <c r="B264"/>
  <c r="C264"/>
  <c r="D264"/>
  <c r="E264"/>
  <c r="F264"/>
  <c r="G264"/>
  <c r="Z7" i="16"/>
  <c r="Z264" i="21"/>
  <c r="AH264"/>
  <c r="AI264"/>
  <c r="AJ264"/>
  <c r="AK264"/>
  <c r="AL7" i="16"/>
  <c r="AM264" i="21"/>
  <c r="AN264"/>
  <c r="AO264"/>
  <c r="AP264"/>
  <c r="AQ264"/>
  <c r="AR264"/>
  <c r="AS264"/>
  <c r="AT264"/>
  <c r="AU264"/>
  <c r="AV264"/>
  <c r="AW264"/>
  <c r="AX264"/>
  <c r="AY264"/>
  <c r="AZ264"/>
  <c r="BA264"/>
  <c r="BB264"/>
  <c r="BC7" i="16"/>
  <c r="BC264" i="21"/>
  <c r="BD264"/>
  <c r="BE264"/>
  <c r="BF264"/>
  <c r="BG264"/>
  <c r="BH264"/>
  <c r="BI264"/>
  <c r="BJ264"/>
  <c r="BK7" i="16"/>
  <c r="BL264" i="21"/>
  <c r="BM264"/>
  <c r="BN264"/>
  <c r="BO264"/>
  <c r="BP264"/>
  <c r="BQ7" i="16"/>
  <c r="BQ264" i="21"/>
  <c r="BR264"/>
  <c r="BS264"/>
  <c r="BT264"/>
  <c r="BU264"/>
  <c r="BV264"/>
  <c r="BW264"/>
  <c r="BX7" i="16"/>
  <c r="BX264" i="48" s="1"/>
  <c r="BX264" i="21"/>
  <c r="BZ264"/>
  <c r="CA264"/>
  <c r="CB264"/>
  <c r="CC264"/>
  <c r="CD264"/>
  <c r="CE264"/>
  <c r="CF264"/>
  <c r="CG264"/>
  <c r="CH264"/>
  <c r="CI264"/>
  <c r="CJ264"/>
  <c r="CK264"/>
  <c r="CL7" i="16"/>
  <c r="CM264" i="21"/>
  <c r="CN264"/>
  <c r="CO264"/>
  <c r="CP264"/>
  <c r="CQ264"/>
  <c r="CR264"/>
  <c r="CS264"/>
  <c r="CT264"/>
  <c r="CU264"/>
  <c r="CV264"/>
  <c r="CW264"/>
  <c r="CX264"/>
  <c r="CY7" i="16"/>
  <c r="CZ264" i="21"/>
  <c r="DA264"/>
  <c r="DB264"/>
  <c r="DC264"/>
  <c r="DD264"/>
  <c r="DE264"/>
  <c r="DF264"/>
  <c r="DG264"/>
  <c r="DH264"/>
  <c r="DI264"/>
  <c r="DJ264"/>
  <c r="DK264"/>
  <c r="DL7" i="16"/>
  <c r="DL264" i="49" s="1"/>
  <c r="A265" i="21"/>
  <c r="B265"/>
  <c r="C265"/>
  <c r="D265"/>
  <c r="E265"/>
  <c r="F265"/>
  <c r="G265"/>
  <c r="Z8" i="16"/>
  <c r="Z265" i="21"/>
  <c r="AH265"/>
  <c r="AI265"/>
  <c r="AJ265"/>
  <c r="AK265"/>
  <c r="AL8" i="16"/>
  <c r="AM265" i="21"/>
  <c r="AN265"/>
  <c r="AO265"/>
  <c r="AP265"/>
  <c r="AQ265"/>
  <c r="AR265"/>
  <c r="AS265"/>
  <c r="AT265"/>
  <c r="AU265"/>
  <c r="AV265"/>
  <c r="AW265"/>
  <c r="AX265"/>
  <c r="AY265"/>
  <c r="AZ265"/>
  <c r="BA265"/>
  <c r="BB265"/>
  <c r="BC8" i="16"/>
  <c r="BC265" i="21"/>
  <c r="BD265"/>
  <c r="BE265"/>
  <c r="BF265"/>
  <c r="BG265"/>
  <c r="BH265"/>
  <c r="BI265"/>
  <c r="BJ265"/>
  <c r="BK8" i="16"/>
  <c r="BL265" i="21"/>
  <c r="BM265"/>
  <c r="BN265"/>
  <c r="BO265"/>
  <c r="BP265"/>
  <c r="BQ8" i="16"/>
  <c r="BQ265" i="21"/>
  <c r="BR265"/>
  <c r="BS265"/>
  <c r="BT265"/>
  <c r="BU265"/>
  <c r="BV265"/>
  <c r="BW265"/>
  <c r="BX8" i="16"/>
  <c r="BX265" i="21"/>
  <c r="BZ265"/>
  <c r="CA265"/>
  <c r="CB265"/>
  <c r="CC265"/>
  <c r="CD265"/>
  <c r="CE265"/>
  <c r="CF265"/>
  <c r="CG265"/>
  <c r="CH265"/>
  <c r="CI265"/>
  <c r="CJ265"/>
  <c r="CK265"/>
  <c r="CL8" i="16"/>
  <c r="CM265" i="21"/>
  <c r="CN265"/>
  <c r="CO265"/>
  <c r="CP265"/>
  <c r="CQ265"/>
  <c r="CR265"/>
  <c r="CS265"/>
  <c r="CT265"/>
  <c r="CU265"/>
  <c r="CV265"/>
  <c r="CW265"/>
  <c r="CX265"/>
  <c r="CY8" i="16"/>
  <c r="CZ265" i="21"/>
  <c r="DA265"/>
  <c r="DB265"/>
  <c r="DC265"/>
  <c r="DD265"/>
  <c r="DE265"/>
  <c r="DF265"/>
  <c r="DG265"/>
  <c r="DH265"/>
  <c r="DI265"/>
  <c r="DJ265"/>
  <c r="DK265"/>
  <c r="DL8" i="16"/>
  <c r="DL265" i="21" s="1"/>
  <c r="A266"/>
  <c r="B266"/>
  <c r="C266"/>
  <c r="D266"/>
  <c r="E266"/>
  <c r="F266"/>
  <c r="G266"/>
  <c r="Z9" i="16"/>
  <c r="AH266" i="21"/>
  <c r="AI266"/>
  <c r="AJ266"/>
  <c r="AK266"/>
  <c r="AL9" i="16"/>
  <c r="AL266" i="21"/>
  <c r="AM266"/>
  <c r="AN266"/>
  <c r="AO266"/>
  <c r="AP266"/>
  <c r="AQ266"/>
  <c r="AR266"/>
  <c r="AS266"/>
  <c r="AT266"/>
  <c r="AU266"/>
  <c r="AV266"/>
  <c r="AW266"/>
  <c r="AX266"/>
  <c r="AY266"/>
  <c r="AZ266"/>
  <c r="BA266"/>
  <c r="BB266"/>
  <c r="BC9" i="16"/>
  <c r="BD266" i="21"/>
  <c r="BE266"/>
  <c r="BF266"/>
  <c r="BG266"/>
  <c r="BH266"/>
  <c r="BI266"/>
  <c r="BJ266"/>
  <c r="BK266"/>
  <c r="BL266"/>
  <c r="BM266"/>
  <c r="BN266"/>
  <c r="BO266"/>
  <c r="BP266"/>
  <c r="BQ9" i="16"/>
  <c r="BR266" i="21"/>
  <c r="BS266"/>
  <c r="BT266"/>
  <c r="BU266"/>
  <c r="BV266"/>
  <c r="BW266"/>
  <c r="BX9" i="16"/>
  <c r="BZ266" i="21"/>
  <c r="CA266"/>
  <c r="CB266"/>
  <c r="CC266"/>
  <c r="CD266"/>
  <c r="CE266"/>
  <c r="CF266"/>
  <c r="CG266"/>
  <c r="CH266"/>
  <c r="CI266"/>
  <c r="CJ266"/>
  <c r="CK266"/>
  <c r="CL9" i="16"/>
  <c r="CL266" i="21"/>
  <c r="CM266"/>
  <c r="CN266"/>
  <c r="CO266"/>
  <c r="CP266"/>
  <c r="CQ266"/>
  <c r="CR266"/>
  <c r="CS266"/>
  <c r="CT266"/>
  <c r="CU266"/>
  <c r="CV266"/>
  <c r="CW266"/>
  <c r="CX266"/>
  <c r="CY9" i="16"/>
  <c r="CZ266" i="21"/>
  <c r="DA266"/>
  <c r="DB266"/>
  <c r="DC266"/>
  <c r="DD266"/>
  <c r="DE266"/>
  <c r="DF266"/>
  <c r="DG266"/>
  <c r="DH266"/>
  <c r="DI266"/>
  <c r="DJ266"/>
  <c r="DK266"/>
  <c r="DL9" i="16"/>
  <c r="A267" i="21"/>
  <c r="B267"/>
  <c r="C267"/>
  <c r="D267"/>
  <c r="E267"/>
  <c r="F267"/>
  <c r="G267"/>
  <c r="AH267"/>
  <c r="AI267"/>
  <c r="AK267"/>
  <c r="AM267"/>
  <c r="AN267"/>
  <c r="AO267"/>
  <c r="AP267"/>
  <c r="AQ267"/>
  <c r="AR267"/>
  <c r="AS267"/>
  <c r="AT267"/>
  <c r="AU267"/>
  <c r="AV267"/>
  <c r="AW267"/>
  <c r="AX267"/>
  <c r="AY267"/>
  <c r="AZ267"/>
  <c r="BA267"/>
  <c r="BB267"/>
  <c r="BC10" i="16"/>
  <c r="BC267" i="21"/>
  <c r="BD267"/>
  <c r="BE267"/>
  <c r="BF267"/>
  <c r="BG267"/>
  <c r="BH267"/>
  <c r="BI267"/>
  <c r="BJ267"/>
  <c r="BK10" i="16"/>
  <c r="BL267" i="21"/>
  <c r="BM267"/>
  <c r="BN267"/>
  <c r="BO267"/>
  <c r="BP267"/>
  <c r="BQ10" i="16"/>
  <c r="BQ267" i="21"/>
  <c r="BR267"/>
  <c r="BS267"/>
  <c r="BT267"/>
  <c r="BU267"/>
  <c r="BV267"/>
  <c r="BW267"/>
  <c r="BX10" i="16"/>
  <c r="BX267" i="21"/>
  <c r="BZ267"/>
  <c r="CA267"/>
  <c r="CB267"/>
  <c r="CC267"/>
  <c r="CD267"/>
  <c r="CE267"/>
  <c r="CF267"/>
  <c r="CG267"/>
  <c r="CH267"/>
  <c r="CI267"/>
  <c r="CJ267"/>
  <c r="CK267"/>
  <c r="CL10" i="16"/>
  <c r="CL267" i="21"/>
  <c r="CM267"/>
  <c r="CN267"/>
  <c r="CO267"/>
  <c r="CP267"/>
  <c r="CQ267"/>
  <c r="CR267"/>
  <c r="CS267"/>
  <c r="CT267"/>
  <c r="CU267"/>
  <c r="CV267"/>
  <c r="CW267"/>
  <c r="CX267"/>
  <c r="CY267"/>
  <c r="CZ267"/>
  <c r="DA267"/>
  <c r="DB267"/>
  <c r="DC267"/>
  <c r="DD267"/>
  <c r="DE267"/>
  <c r="DF267"/>
  <c r="DG267"/>
  <c r="DH267"/>
  <c r="DI267"/>
  <c r="DJ267"/>
  <c r="DK267"/>
  <c r="DL267"/>
  <c r="A268"/>
  <c r="B268"/>
  <c r="C268"/>
  <c r="D268"/>
  <c r="E268"/>
  <c r="F268"/>
  <c r="G268"/>
  <c r="Z12" i="16"/>
  <c r="AH268" i="21"/>
  <c r="AI268"/>
  <c r="AJ268"/>
  <c r="AK268"/>
  <c r="AL12" i="16"/>
  <c r="AM268" i="21"/>
  <c r="AN268"/>
  <c r="AO268"/>
  <c r="AP268"/>
  <c r="AQ268"/>
  <c r="AR268"/>
  <c r="AS268"/>
  <c r="AT268"/>
  <c r="AU268"/>
  <c r="AV268"/>
  <c r="AW268"/>
  <c r="AX268"/>
  <c r="AY268"/>
  <c r="AZ268"/>
  <c r="BA268"/>
  <c r="BB268"/>
  <c r="BC12" i="16"/>
  <c r="BC268" i="49" s="1"/>
  <c r="BD268" i="21"/>
  <c r="BE268"/>
  <c r="BF268"/>
  <c r="BG268"/>
  <c r="BH268"/>
  <c r="BI268"/>
  <c r="BJ268"/>
  <c r="BK12" i="16"/>
  <c r="BK268" i="49" s="1"/>
  <c r="BL268" i="21"/>
  <c r="BM268"/>
  <c r="BN268"/>
  <c r="BO268"/>
  <c r="BP268"/>
  <c r="BQ12" i="16"/>
  <c r="BR268" i="21"/>
  <c r="BS268"/>
  <c r="BT268"/>
  <c r="BU268"/>
  <c r="BV268"/>
  <c r="BW268"/>
  <c r="BX12" i="16"/>
  <c r="BX268" i="49" s="1"/>
  <c r="BZ268" i="21"/>
  <c r="CA268"/>
  <c r="CB268"/>
  <c r="CC268"/>
  <c r="CD268"/>
  <c r="CE268"/>
  <c r="CF268"/>
  <c r="CG268"/>
  <c r="CH268"/>
  <c r="CI268"/>
  <c r="CJ268"/>
  <c r="CK268"/>
  <c r="CL12" i="16"/>
  <c r="CM268" i="21"/>
  <c r="CN268"/>
  <c r="CO268"/>
  <c r="CP268"/>
  <c r="CQ268"/>
  <c r="CR268"/>
  <c r="CS268"/>
  <c r="CT268"/>
  <c r="CU268"/>
  <c r="CV268"/>
  <c r="CW268"/>
  <c r="CX268"/>
  <c r="CY12" i="16"/>
  <c r="CY268" i="21"/>
  <c r="CZ268"/>
  <c r="DA268"/>
  <c r="DB268"/>
  <c r="DC268"/>
  <c r="DD268"/>
  <c r="DE268"/>
  <c r="DF268"/>
  <c r="DG268"/>
  <c r="DH268"/>
  <c r="DI268"/>
  <c r="DJ268"/>
  <c r="DK268"/>
  <c r="DL12" i="16"/>
  <c r="DL268" i="21"/>
  <c r="A269"/>
  <c r="B269"/>
  <c r="C269"/>
  <c r="D269"/>
  <c r="E269"/>
  <c r="F269"/>
  <c r="G269"/>
  <c r="Z13" i="16"/>
  <c r="AH269" i="21"/>
  <c r="AI269"/>
  <c r="AJ269"/>
  <c r="AK269"/>
  <c r="AL13" i="16"/>
  <c r="AM269" i="21"/>
  <c r="AN269"/>
  <c r="AO269"/>
  <c r="AP269"/>
  <c r="AQ269"/>
  <c r="AR269"/>
  <c r="AS269"/>
  <c r="AT269"/>
  <c r="AU269"/>
  <c r="AV269"/>
  <c r="AW269"/>
  <c r="AX269"/>
  <c r="AY269"/>
  <c r="AZ269"/>
  <c r="BA269"/>
  <c r="BB269"/>
  <c r="BC13" i="16"/>
  <c r="BC269" i="21"/>
  <c r="BD269"/>
  <c r="BE269"/>
  <c r="BF269"/>
  <c r="BG269"/>
  <c r="BH269"/>
  <c r="BI269"/>
  <c r="BJ269"/>
  <c r="BK13" i="16"/>
  <c r="BL269" i="21"/>
  <c r="BM269"/>
  <c r="BN269"/>
  <c r="BO269"/>
  <c r="BP269"/>
  <c r="BQ13" i="16"/>
  <c r="BQ269" i="21"/>
  <c r="BR269"/>
  <c r="BS269"/>
  <c r="BT269"/>
  <c r="BU269"/>
  <c r="BV269"/>
  <c r="BW269"/>
  <c r="BX13" i="16"/>
  <c r="BX269" i="21"/>
  <c r="BZ269"/>
  <c r="CA269"/>
  <c r="CB269"/>
  <c r="CC269"/>
  <c r="CD269"/>
  <c r="CE269"/>
  <c r="CF269"/>
  <c r="CG269"/>
  <c r="CH269"/>
  <c r="CI269"/>
  <c r="CJ269"/>
  <c r="CK269"/>
  <c r="CL13" i="16"/>
  <c r="CM269" i="21"/>
  <c r="CN269"/>
  <c r="CO269"/>
  <c r="CP269"/>
  <c r="CQ269"/>
  <c r="CR269"/>
  <c r="CS269"/>
  <c r="CT269"/>
  <c r="CU269"/>
  <c r="CV269"/>
  <c r="CW269"/>
  <c r="CX269"/>
  <c r="CY13" i="16"/>
  <c r="CY269" i="21"/>
  <c r="CZ269"/>
  <c r="DA269"/>
  <c r="DB269"/>
  <c r="DC269"/>
  <c r="DD269"/>
  <c r="DE269"/>
  <c r="DF269"/>
  <c r="DG269"/>
  <c r="DH269"/>
  <c r="DI269"/>
  <c r="DJ269"/>
  <c r="DK269"/>
  <c r="DL13" i="16"/>
  <c r="A270" i="21"/>
  <c r="B270"/>
  <c r="C270"/>
  <c r="D270"/>
  <c r="E270"/>
  <c r="F270"/>
  <c r="G270"/>
  <c r="Z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A271"/>
  <c r="B271"/>
  <c r="C271"/>
  <c r="D271"/>
  <c r="E271"/>
  <c r="F271"/>
  <c r="G271"/>
  <c r="Z15" i="16"/>
  <c r="AH271" i="21"/>
  <c r="AI271"/>
  <c r="AJ271"/>
  <c r="AK271"/>
  <c r="AL15" i="16"/>
  <c r="AM271" i="21"/>
  <c r="AN271"/>
  <c r="AO271"/>
  <c r="AP271"/>
  <c r="AQ271"/>
  <c r="AR271"/>
  <c r="AS271"/>
  <c r="AT271"/>
  <c r="AU271"/>
  <c r="AV271"/>
  <c r="AW271"/>
  <c r="AX271"/>
  <c r="AY271"/>
  <c r="AZ271"/>
  <c r="BA271"/>
  <c r="BB271"/>
  <c r="BC15" i="16"/>
  <c r="BC271" i="21"/>
  <c r="BD271"/>
  <c r="BE271"/>
  <c r="BF271"/>
  <c r="BG271"/>
  <c r="BH271"/>
  <c r="BI271"/>
  <c r="BJ271"/>
  <c r="BK15" i="16"/>
  <c r="BL271" i="21"/>
  <c r="BM271"/>
  <c r="BN271"/>
  <c r="BO271"/>
  <c r="BP271"/>
  <c r="BQ15" i="16"/>
  <c r="BR271" i="21"/>
  <c r="BS271"/>
  <c r="BT271"/>
  <c r="BU271"/>
  <c r="BV271"/>
  <c r="BW271"/>
  <c r="BX15" i="16"/>
  <c r="BZ271" i="21"/>
  <c r="CA271"/>
  <c r="CB271"/>
  <c r="CC271"/>
  <c r="CD271"/>
  <c r="CE271"/>
  <c r="CF271"/>
  <c r="CG271"/>
  <c r="CH271"/>
  <c r="CI271"/>
  <c r="CJ271"/>
  <c r="CK271"/>
  <c r="CL15" i="16"/>
  <c r="CM271" i="21"/>
  <c r="CN271"/>
  <c r="CO271"/>
  <c r="CP271"/>
  <c r="CQ271"/>
  <c r="CR271"/>
  <c r="CS271"/>
  <c r="CT271"/>
  <c r="CU271"/>
  <c r="CV271"/>
  <c r="CW271"/>
  <c r="CX271"/>
  <c r="CY15" i="16"/>
  <c r="CZ271" i="21"/>
  <c r="DA271"/>
  <c r="DB271"/>
  <c r="DC271"/>
  <c r="DD271"/>
  <c r="DE271"/>
  <c r="DF271"/>
  <c r="DG271"/>
  <c r="DH271"/>
  <c r="DI271"/>
  <c r="DJ271"/>
  <c r="DK271"/>
  <c r="DL15" i="16"/>
  <c r="DL271" i="21"/>
  <c r="A272"/>
  <c r="B272"/>
  <c r="C272"/>
  <c r="D272"/>
  <c r="E272"/>
  <c r="F272"/>
  <c r="G272"/>
  <c r="Z16" i="16"/>
  <c r="AH272" i="21"/>
  <c r="AI272"/>
  <c r="AK272"/>
  <c r="AL16" i="16"/>
  <c r="AM272" i="21"/>
  <c r="AN272"/>
  <c r="AO272"/>
  <c r="AP272"/>
  <c r="AQ272"/>
  <c r="AR272"/>
  <c r="AS272"/>
  <c r="AT272"/>
  <c r="AU272"/>
  <c r="AV272"/>
  <c r="AW272"/>
  <c r="AX272"/>
  <c r="AY272"/>
  <c r="AZ272"/>
  <c r="BA272"/>
  <c r="BB272"/>
  <c r="BC16" i="16"/>
  <c r="BD272" i="21"/>
  <c r="BE272"/>
  <c r="BF272"/>
  <c r="BG272"/>
  <c r="BH272"/>
  <c r="BI272"/>
  <c r="BJ272"/>
  <c r="BK16" i="16"/>
  <c r="BK272" i="21"/>
  <c r="BL272"/>
  <c r="BM272"/>
  <c r="BN272"/>
  <c r="BO272"/>
  <c r="BP272"/>
  <c r="BQ16" i="16"/>
  <c r="BQ272" i="49" s="1"/>
  <c r="BR272" i="21"/>
  <c r="BS272"/>
  <c r="BT272"/>
  <c r="BU272"/>
  <c r="BV272"/>
  <c r="BW272"/>
  <c r="BX16" i="16"/>
  <c r="BZ272" i="21"/>
  <c r="CA272"/>
  <c r="CB272"/>
  <c r="CC272"/>
  <c r="CD272"/>
  <c r="CE272"/>
  <c r="CF272"/>
  <c r="CG272"/>
  <c r="CH272"/>
  <c r="CI272"/>
  <c r="CJ272"/>
  <c r="CK272"/>
  <c r="CL16" i="16"/>
  <c r="CM272" i="21"/>
  <c r="CN272"/>
  <c r="CO272"/>
  <c r="CP272"/>
  <c r="CQ272"/>
  <c r="CR272"/>
  <c r="CS272"/>
  <c r="CT272"/>
  <c r="CU272"/>
  <c r="CV272"/>
  <c r="CW272"/>
  <c r="CX272"/>
  <c r="CY16" i="16"/>
  <c r="CY272" i="49" s="1"/>
  <c r="CY272" i="21"/>
  <c r="CZ272"/>
  <c r="DA272"/>
  <c r="DB272"/>
  <c r="DC272"/>
  <c r="DD272"/>
  <c r="DE272"/>
  <c r="DF272"/>
  <c r="DG272"/>
  <c r="DH272"/>
  <c r="DI272"/>
  <c r="DJ272"/>
  <c r="DK272"/>
  <c r="DL16" i="16"/>
  <c r="DL272" i="21"/>
  <c r="A273"/>
  <c r="B273"/>
  <c r="C273"/>
  <c r="D273"/>
  <c r="E273"/>
  <c r="F273"/>
  <c r="G273"/>
  <c r="AH273"/>
  <c r="AI273"/>
  <c r="AK273"/>
  <c r="AL17" i="16"/>
  <c r="AM273" i="21"/>
  <c r="AN273"/>
  <c r="AO273"/>
  <c r="AP273"/>
  <c r="AQ273"/>
  <c r="AR273"/>
  <c r="AS273"/>
  <c r="AT273"/>
  <c r="AU273"/>
  <c r="AV273"/>
  <c r="AW273"/>
  <c r="AX273"/>
  <c r="AY273"/>
  <c r="AZ273"/>
  <c r="BA273"/>
  <c r="BB273"/>
  <c r="BC17" i="16"/>
  <c r="BD273" i="21"/>
  <c r="BE273"/>
  <c r="BF273"/>
  <c r="BG273"/>
  <c r="BH273"/>
  <c r="BI273"/>
  <c r="BJ273"/>
  <c r="BK17" i="16"/>
  <c r="BK273" i="21"/>
  <c r="BL273"/>
  <c r="BM273"/>
  <c r="BN273"/>
  <c r="BO273"/>
  <c r="BP273"/>
  <c r="BQ17" i="16"/>
  <c r="BR273" i="21"/>
  <c r="BS273"/>
  <c r="BT273"/>
  <c r="BU273"/>
  <c r="BV273"/>
  <c r="BW273"/>
  <c r="BX17" i="16"/>
  <c r="BZ273" i="21"/>
  <c r="CA273"/>
  <c r="CB273"/>
  <c r="CC273"/>
  <c r="CD273"/>
  <c r="CE273"/>
  <c r="CF273"/>
  <c r="CG273"/>
  <c r="CH273"/>
  <c r="CI273"/>
  <c r="CJ273"/>
  <c r="CK273"/>
  <c r="CL17" i="16"/>
  <c r="CM273" i="21"/>
  <c r="CN273"/>
  <c r="CO273"/>
  <c r="CP273"/>
  <c r="CQ273"/>
  <c r="CR273"/>
  <c r="CS273"/>
  <c r="CT273"/>
  <c r="CU273"/>
  <c r="CV273"/>
  <c r="CW273"/>
  <c r="CX273"/>
  <c r="CY17" i="16"/>
  <c r="CY273" i="21"/>
  <c r="CZ273"/>
  <c r="DA273"/>
  <c r="DB273"/>
  <c r="DC273"/>
  <c r="DD273"/>
  <c r="DE273"/>
  <c r="DF273"/>
  <c r="DG273"/>
  <c r="DH273"/>
  <c r="DI273"/>
  <c r="DJ273"/>
  <c r="DK273"/>
  <c r="DL17" i="16"/>
  <c r="DL273" i="21"/>
  <c r="A274"/>
  <c r="B274"/>
  <c r="C274"/>
  <c r="D274"/>
  <c r="E274"/>
  <c r="F274"/>
  <c r="G274"/>
  <c r="AH274"/>
  <c r="AI274"/>
  <c r="AJ274"/>
  <c r="AK274"/>
  <c r="AL18" i="16"/>
  <c r="AL274" i="21"/>
  <c r="AM274"/>
  <c r="AN274"/>
  <c r="AO274"/>
  <c r="AP274"/>
  <c r="AQ274"/>
  <c r="AR274"/>
  <c r="AS274"/>
  <c r="AT274"/>
  <c r="AU274"/>
  <c r="AV274"/>
  <c r="AW274"/>
  <c r="AX274"/>
  <c r="AY274"/>
  <c r="AZ274"/>
  <c r="BA274"/>
  <c r="BB274"/>
  <c r="BC18" i="16"/>
  <c r="BD274" i="21"/>
  <c r="BE274"/>
  <c r="BF274"/>
  <c r="BG274"/>
  <c r="BH274"/>
  <c r="BI274"/>
  <c r="BJ274"/>
  <c r="BK18" i="16"/>
  <c r="BK274" i="21"/>
  <c r="BL274"/>
  <c r="BM274"/>
  <c r="BN274"/>
  <c r="BO274"/>
  <c r="BP274"/>
  <c r="BQ18" i="16"/>
  <c r="BR274" i="21"/>
  <c r="BS274"/>
  <c r="BT274"/>
  <c r="BU274"/>
  <c r="BV274"/>
  <c r="BW274"/>
  <c r="BX18" i="16"/>
  <c r="BZ274" i="21"/>
  <c r="CA274"/>
  <c r="CB274"/>
  <c r="CC274"/>
  <c r="CD274"/>
  <c r="CE274"/>
  <c r="CF274"/>
  <c r="CG274"/>
  <c r="CH274"/>
  <c r="CI274"/>
  <c r="CJ274"/>
  <c r="CK274"/>
  <c r="CL18" i="16"/>
  <c r="CL274" i="21"/>
  <c r="CM274"/>
  <c r="CN274"/>
  <c r="CO274"/>
  <c r="CP274"/>
  <c r="CQ274"/>
  <c r="CR274"/>
  <c r="CS274"/>
  <c r="CT274"/>
  <c r="CU274"/>
  <c r="CV274"/>
  <c r="CW274"/>
  <c r="CX274"/>
  <c r="CY18" i="16"/>
  <c r="CZ274" i="21"/>
  <c r="DA274"/>
  <c r="DB274"/>
  <c r="DC274"/>
  <c r="DD274"/>
  <c r="DE274"/>
  <c r="DF274"/>
  <c r="DG274"/>
  <c r="DH274"/>
  <c r="DI274"/>
  <c r="DJ274"/>
  <c r="DK274"/>
  <c r="DL18" i="16"/>
  <c r="A275" i="21"/>
  <c r="B275"/>
  <c r="C275"/>
  <c r="D275"/>
  <c r="E275"/>
  <c r="F275"/>
  <c r="G275"/>
  <c r="AH275"/>
  <c r="AI275"/>
  <c r="AJ275"/>
  <c r="AK275"/>
  <c r="AM275"/>
  <c r="AN275"/>
  <c r="AO275"/>
  <c r="AP275"/>
  <c r="AQ275"/>
  <c r="AR275"/>
  <c r="AS275"/>
  <c r="AT275"/>
  <c r="AU275"/>
  <c r="AV275"/>
  <c r="AW275"/>
  <c r="AX275"/>
  <c r="AY275"/>
  <c r="AZ275"/>
  <c r="BA275"/>
  <c r="BB275"/>
  <c r="BC19" i="16"/>
  <c r="BD275" i="21"/>
  <c r="BE275"/>
  <c r="BF275"/>
  <c r="BG275"/>
  <c r="BH275"/>
  <c r="BI275"/>
  <c r="BJ275"/>
  <c r="BK19" i="16"/>
  <c r="BK275" i="21"/>
  <c r="BL275"/>
  <c r="BM275"/>
  <c r="BN275"/>
  <c r="BO275"/>
  <c r="BP275"/>
  <c r="BQ19" i="16"/>
  <c r="BR275" i="21"/>
  <c r="BS275"/>
  <c r="BT275"/>
  <c r="BU275"/>
  <c r="BV275"/>
  <c r="BW275"/>
  <c r="BX19" i="16"/>
  <c r="BZ275" i="21"/>
  <c r="CA275"/>
  <c r="CB275"/>
  <c r="CC275"/>
  <c r="CD275"/>
  <c r="CE275"/>
  <c r="CF275"/>
  <c r="CG275"/>
  <c r="CH275"/>
  <c r="CI275"/>
  <c r="CJ275"/>
  <c r="CK275"/>
  <c r="CL19" i="16"/>
  <c r="CL275" i="21"/>
  <c r="CM275"/>
  <c r="CN275"/>
  <c r="CO275"/>
  <c r="CP275"/>
  <c r="CQ275"/>
  <c r="CR275"/>
  <c r="CS275"/>
  <c r="CT275"/>
  <c r="CU275"/>
  <c r="CV275"/>
  <c r="CW275"/>
  <c r="CX275"/>
  <c r="CY19" i="16"/>
  <c r="CZ275" i="21"/>
  <c r="DA275"/>
  <c r="DB275"/>
  <c r="DC275"/>
  <c r="DD275"/>
  <c r="DE275"/>
  <c r="DF275"/>
  <c r="DG275"/>
  <c r="DH275"/>
  <c r="DI275"/>
  <c r="DJ275"/>
  <c r="DK275"/>
  <c r="DL19" i="16"/>
  <c r="A276" i="21"/>
  <c r="B276"/>
  <c r="C276"/>
  <c r="D276"/>
  <c r="E276"/>
  <c r="F276"/>
  <c r="G276"/>
  <c r="AH276"/>
  <c r="AI276"/>
  <c r="AK276"/>
  <c r="AM276"/>
  <c r="AN276"/>
  <c r="AO276"/>
  <c r="AP276"/>
  <c r="AQ276"/>
  <c r="AR276"/>
  <c r="AS276"/>
  <c r="AT276"/>
  <c r="AU276"/>
  <c r="AV276"/>
  <c r="AW276"/>
  <c r="AX276"/>
  <c r="AY276"/>
  <c r="AZ276"/>
  <c r="BA276"/>
  <c r="BB276"/>
  <c r="BC21" i="16"/>
  <c r="BC276" i="21"/>
  <c r="BD276"/>
  <c r="BE276"/>
  <c r="BF276"/>
  <c r="BG276"/>
  <c r="BH276"/>
  <c r="BI276"/>
  <c r="BJ276"/>
  <c r="BK21" i="16"/>
  <c r="BL276" i="21"/>
  <c r="BM276"/>
  <c r="BN276"/>
  <c r="BO276"/>
  <c r="BP276"/>
  <c r="BQ21" i="16"/>
  <c r="BQ276" i="21"/>
  <c r="BR276"/>
  <c r="BS276"/>
  <c r="BT276"/>
  <c r="BU276"/>
  <c r="BV276"/>
  <c r="BW276"/>
  <c r="BX21" i="16"/>
  <c r="BX276" i="21"/>
  <c r="BZ276"/>
  <c r="CA276"/>
  <c r="CB276"/>
  <c r="CC276"/>
  <c r="CD276"/>
  <c r="CE276"/>
  <c r="CF276"/>
  <c r="CG276"/>
  <c r="CH276"/>
  <c r="CI276"/>
  <c r="CJ276"/>
  <c r="CK276"/>
  <c r="CL21" i="16"/>
  <c r="CL276" i="21"/>
  <c r="CM276"/>
  <c r="CN276"/>
  <c r="CO276"/>
  <c r="CP276"/>
  <c r="CQ276"/>
  <c r="CR276"/>
  <c r="CS276"/>
  <c r="CT276"/>
  <c r="CU276"/>
  <c r="CV276"/>
  <c r="CW276"/>
  <c r="CX276"/>
  <c r="CY21" i="16"/>
  <c r="CZ276" i="21"/>
  <c r="DA276"/>
  <c r="DB276"/>
  <c r="DC276"/>
  <c r="DD276"/>
  <c r="DE276"/>
  <c r="DF276"/>
  <c r="DG276"/>
  <c r="DH276"/>
  <c r="DI276"/>
  <c r="DJ276"/>
  <c r="DK276"/>
  <c r="DL21" i="16"/>
  <c r="A277" i="21"/>
  <c r="B277"/>
  <c r="C277"/>
  <c r="D277"/>
  <c r="E277"/>
  <c r="F277"/>
  <c r="G277"/>
  <c r="AH277"/>
  <c r="AI277"/>
  <c r="AJ277"/>
  <c r="AK277"/>
  <c r="AL22" i="16"/>
  <c r="AM277" i="21"/>
  <c r="AS277"/>
  <c r="AT277"/>
  <c r="AU277"/>
  <c r="AV277"/>
  <c r="AW277"/>
  <c r="AX277"/>
  <c r="AY277"/>
  <c r="AZ277"/>
  <c r="BA277"/>
  <c r="BB277"/>
  <c r="BC22" i="16"/>
  <c r="BC277" i="21"/>
  <c r="BD277"/>
  <c r="BE277"/>
  <c r="BF277"/>
  <c r="BG277"/>
  <c r="BH277"/>
  <c r="BI277"/>
  <c r="BJ277"/>
  <c r="BK22" i="16"/>
  <c r="BK277" i="21" s="1"/>
  <c r="BL277"/>
  <c r="BM277"/>
  <c r="BN277"/>
  <c r="BO277"/>
  <c r="BP277"/>
  <c r="BQ22" i="16"/>
  <c r="BQ277" i="21"/>
  <c r="BR277"/>
  <c r="BS277"/>
  <c r="BT277"/>
  <c r="BU277"/>
  <c r="BV277"/>
  <c r="BW277"/>
  <c r="BX22" i="16"/>
  <c r="BX277" i="21"/>
  <c r="BZ277"/>
  <c r="CA277"/>
  <c r="CB277"/>
  <c r="CC277"/>
  <c r="CD277"/>
  <c r="CE277"/>
  <c r="CF277"/>
  <c r="CG277"/>
  <c r="CH277"/>
  <c r="CI277"/>
  <c r="CJ277"/>
  <c r="CK277"/>
  <c r="CL22" i="16"/>
  <c r="CM277" i="21"/>
  <c r="CN277"/>
  <c r="CO277"/>
  <c r="CP277"/>
  <c r="CQ277"/>
  <c r="CR277"/>
  <c r="CS277"/>
  <c r="CT277"/>
  <c r="CU277"/>
  <c r="CV277"/>
  <c r="CW277"/>
  <c r="CX277"/>
  <c r="CY22" i="16"/>
  <c r="CZ277" i="21"/>
  <c r="DA277"/>
  <c r="DB277"/>
  <c r="DC277"/>
  <c r="DD277"/>
  <c r="DE277"/>
  <c r="DF277"/>
  <c r="DG277"/>
  <c r="DH277"/>
  <c r="DI277"/>
  <c r="DJ277"/>
  <c r="DK277"/>
  <c r="DL22" i="16"/>
  <c r="A278" i="21"/>
  <c r="B278"/>
  <c r="C278"/>
  <c r="D278"/>
  <c r="E278"/>
  <c r="F278"/>
  <c r="G278"/>
  <c r="Z23" i="16"/>
  <c r="Z278" i="21"/>
  <c r="AH278"/>
  <c r="AI278"/>
  <c r="AJ278"/>
  <c r="AK278"/>
  <c r="AL23" i="16"/>
  <c r="AM278" i="21"/>
  <c r="AN278"/>
  <c r="AO278"/>
  <c r="AP278"/>
  <c r="AQ278"/>
  <c r="AR278"/>
  <c r="AS278"/>
  <c r="AT278"/>
  <c r="AU278"/>
  <c r="AV278"/>
  <c r="AW278"/>
  <c r="AX278"/>
  <c r="AY278"/>
  <c r="AZ278"/>
  <c r="BA278"/>
  <c r="BB278"/>
  <c r="BC23" i="16"/>
  <c r="BC278" i="49" s="1"/>
  <c r="BC278" i="21"/>
  <c r="BD278"/>
  <c r="BE278"/>
  <c r="BF278"/>
  <c r="BG278"/>
  <c r="BH278"/>
  <c r="BI278"/>
  <c r="BJ278"/>
  <c r="BK23" i="16"/>
  <c r="BK278" i="49" s="1"/>
  <c r="BL278" i="21"/>
  <c r="BM278"/>
  <c r="BN278"/>
  <c r="BO278"/>
  <c r="BP278"/>
  <c r="BQ23" i="16"/>
  <c r="BQ278" i="21"/>
  <c r="BR278"/>
  <c r="BS278"/>
  <c r="BT278"/>
  <c r="BU278"/>
  <c r="BV278"/>
  <c r="BW278"/>
  <c r="BX23" i="16"/>
  <c r="BX278" i="21"/>
  <c r="BZ278"/>
  <c r="CA278"/>
  <c r="CB278"/>
  <c r="CC278"/>
  <c r="CD278"/>
  <c r="CE278"/>
  <c r="CF278"/>
  <c r="CG278"/>
  <c r="CH278"/>
  <c r="CI278"/>
  <c r="CJ278"/>
  <c r="CK278"/>
  <c r="CL23" i="16"/>
  <c r="CL278" i="21"/>
  <c r="CM278"/>
  <c r="CN278"/>
  <c r="CO278"/>
  <c r="CP278"/>
  <c r="CQ278"/>
  <c r="CR278"/>
  <c r="CS278"/>
  <c r="CT278"/>
  <c r="CU278"/>
  <c r="CV278"/>
  <c r="CW278"/>
  <c r="CX278"/>
  <c r="CY23" i="16"/>
  <c r="CZ278" i="21"/>
  <c r="DA278"/>
  <c r="DB278"/>
  <c r="DC278"/>
  <c r="DD278"/>
  <c r="DE278"/>
  <c r="DF278"/>
  <c r="DG278"/>
  <c r="DH278"/>
  <c r="DI278"/>
  <c r="DJ278"/>
  <c r="DK278"/>
  <c r="DL23" i="16"/>
  <c r="DL278" i="49" s="1"/>
  <c r="DL278" i="21"/>
  <c r="A279"/>
  <c r="B279"/>
  <c r="C279"/>
  <c r="D279"/>
  <c r="E279"/>
  <c r="F279"/>
  <c r="G279"/>
  <c r="AH279"/>
  <c r="AI279"/>
  <c r="AJ279"/>
  <c r="AK279"/>
  <c r="AL24" i="16"/>
  <c r="AM279" i="21"/>
  <c r="AS279"/>
  <c r="AT279"/>
  <c r="AU279"/>
  <c r="AV279"/>
  <c r="AW279"/>
  <c r="AX279"/>
  <c r="AY279"/>
  <c r="AZ279"/>
  <c r="BA279"/>
  <c r="BB279"/>
  <c r="BC24" i="16"/>
  <c r="BD279" i="21"/>
  <c r="BE279"/>
  <c r="BF279"/>
  <c r="BG279"/>
  <c r="BH279"/>
  <c r="BI279"/>
  <c r="BJ279"/>
  <c r="BK24" i="16"/>
  <c r="BL279" i="21"/>
  <c r="BM279"/>
  <c r="BN279"/>
  <c r="BO279"/>
  <c r="BP279"/>
  <c r="BQ24" i="16"/>
  <c r="BR279" i="21"/>
  <c r="BS279"/>
  <c r="BT279"/>
  <c r="BU279"/>
  <c r="BV279"/>
  <c r="BW279"/>
  <c r="BX24" i="16"/>
  <c r="BZ279" i="21"/>
  <c r="CA279"/>
  <c r="CB279"/>
  <c r="CC279"/>
  <c r="CD279"/>
  <c r="CE279"/>
  <c r="CF279"/>
  <c r="CG279"/>
  <c r="CH279"/>
  <c r="CI279"/>
  <c r="CJ279"/>
  <c r="CK279"/>
  <c r="CL24" i="16"/>
  <c r="CM279" i="21"/>
  <c r="CN279"/>
  <c r="CO279"/>
  <c r="CP279"/>
  <c r="CQ279"/>
  <c r="CR279"/>
  <c r="CS279"/>
  <c r="CT279"/>
  <c r="CU279"/>
  <c r="CV279"/>
  <c r="CW279"/>
  <c r="CX279"/>
  <c r="CY24" i="16"/>
  <c r="CZ279" i="21"/>
  <c r="DA279"/>
  <c r="DB279"/>
  <c r="DC279"/>
  <c r="DD279"/>
  <c r="DE279"/>
  <c r="DF279"/>
  <c r="DG279"/>
  <c r="DH279"/>
  <c r="DI279"/>
  <c r="DJ279"/>
  <c r="DK279"/>
  <c r="DL24" i="16"/>
  <c r="DL279" i="21"/>
  <c r="A280"/>
  <c r="B280"/>
  <c r="C280"/>
  <c r="D280"/>
  <c r="E280"/>
  <c r="F280"/>
  <c r="G280"/>
  <c r="Z25" i="16"/>
  <c r="AH280" i="21"/>
  <c r="AI280"/>
  <c r="AJ280"/>
  <c r="AK280"/>
  <c r="AL25" i="16"/>
  <c r="AM280" i="21"/>
  <c r="AS280"/>
  <c r="AT280"/>
  <c r="AU280"/>
  <c r="AV280"/>
  <c r="AW280"/>
  <c r="AX280"/>
  <c r="AY280"/>
  <c r="AZ280"/>
  <c r="BA280"/>
  <c r="BB280"/>
  <c r="BC25" i="16"/>
  <c r="BC280" i="21"/>
  <c r="BD280"/>
  <c r="BE280"/>
  <c r="BF280"/>
  <c r="BG280"/>
  <c r="BH280"/>
  <c r="BI280"/>
  <c r="BJ280"/>
  <c r="BK25" i="16"/>
  <c r="BL280" i="21"/>
  <c r="BM280"/>
  <c r="BN280"/>
  <c r="BO280"/>
  <c r="BP280"/>
  <c r="BQ25" i="16"/>
  <c r="BQ280" i="21"/>
  <c r="BR280"/>
  <c r="BS280"/>
  <c r="BT280"/>
  <c r="BU280"/>
  <c r="BV280"/>
  <c r="BW280"/>
  <c r="BX25" i="16"/>
  <c r="BX280" i="21"/>
  <c r="BZ280"/>
  <c r="CA280"/>
  <c r="CB280"/>
  <c r="CC280"/>
  <c r="CD280"/>
  <c r="CE280"/>
  <c r="CF280"/>
  <c r="CG280"/>
  <c r="CH280"/>
  <c r="CI280"/>
  <c r="CJ280"/>
  <c r="CK280"/>
  <c r="CL25" i="16"/>
  <c r="CM280" i="21"/>
  <c r="CN280"/>
  <c r="CO280"/>
  <c r="CP280"/>
  <c r="CQ280"/>
  <c r="CR280"/>
  <c r="CS280"/>
  <c r="CT280"/>
  <c r="CU280"/>
  <c r="CV280"/>
  <c r="CW280"/>
  <c r="CX280"/>
  <c r="CY25" i="16"/>
  <c r="CY280" i="21"/>
  <c r="CZ280"/>
  <c r="DA280"/>
  <c r="DB280"/>
  <c r="DC280"/>
  <c r="DD280"/>
  <c r="DE280"/>
  <c r="DF280"/>
  <c r="DG280"/>
  <c r="DH280"/>
  <c r="DI280"/>
  <c r="DJ280"/>
  <c r="DK280"/>
  <c r="DL25" i="16"/>
  <c r="DL280" i="21"/>
  <c r="A281"/>
  <c r="B281"/>
  <c r="C281"/>
  <c r="D281"/>
  <c r="E281"/>
  <c r="F281"/>
  <c r="G281"/>
  <c r="AH281"/>
  <c r="AI281"/>
  <c r="AJ281"/>
  <c r="AK281"/>
  <c r="AL26" i="16"/>
  <c r="AM281" i="21"/>
  <c r="AS281"/>
  <c r="AT281"/>
  <c r="AU281"/>
  <c r="AV281"/>
  <c r="AW281"/>
  <c r="AX281"/>
  <c r="AY281"/>
  <c r="AZ281"/>
  <c r="BA281"/>
  <c r="BB281"/>
  <c r="BC26" i="16"/>
  <c r="BD281" i="21"/>
  <c r="BE281"/>
  <c r="BF281"/>
  <c r="BG281"/>
  <c r="BH281"/>
  <c r="BI281"/>
  <c r="BJ281"/>
  <c r="BK26" i="16"/>
  <c r="BK281" i="21"/>
  <c r="BL281"/>
  <c r="BM281"/>
  <c r="BN281"/>
  <c r="BO281"/>
  <c r="BP281"/>
  <c r="BQ26" i="16"/>
  <c r="BR281" i="21"/>
  <c r="BS281"/>
  <c r="BT281"/>
  <c r="BU281"/>
  <c r="BV281"/>
  <c r="BW281"/>
  <c r="BX26" i="16"/>
  <c r="BZ281" i="21"/>
  <c r="CA281"/>
  <c r="CB281"/>
  <c r="CC281"/>
  <c r="CD281"/>
  <c r="CE281"/>
  <c r="CF281"/>
  <c r="CG281"/>
  <c r="CH281"/>
  <c r="CI281"/>
  <c r="CJ281"/>
  <c r="CK281"/>
  <c r="CL26" i="16"/>
  <c r="CM281" i="21"/>
  <c r="CN281"/>
  <c r="CO281"/>
  <c r="CP281"/>
  <c r="CQ281"/>
  <c r="CR281"/>
  <c r="CS281"/>
  <c r="CT281"/>
  <c r="CU281"/>
  <c r="CV281"/>
  <c r="CW281"/>
  <c r="CX281"/>
  <c r="CY26" i="16"/>
  <c r="CY281" i="21"/>
  <c r="CZ281"/>
  <c r="DA281"/>
  <c r="DB281"/>
  <c r="DC281"/>
  <c r="DD281"/>
  <c r="DE281"/>
  <c r="DF281"/>
  <c r="DG281"/>
  <c r="DH281"/>
  <c r="DI281"/>
  <c r="DJ281"/>
  <c r="DK281"/>
  <c r="DL26" i="16"/>
  <c r="DL281" i="21"/>
  <c r="A282"/>
  <c r="B282"/>
  <c r="C282"/>
  <c r="D282"/>
  <c r="E282"/>
  <c r="F282"/>
  <c r="G282"/>
  <c r="AH282"/>
  <c r="AI282"/>
  <c r="AJ282"/>
  <c r="AK282"/>
  <c r="AL28" i="16"/>
  <c r="AL282" i="21"/>
  <c r="AM282"/>
  <c r="AN282"/>
  <c r="AO282"/>
  <c r="AP282"/>
  <c r="AQ282"/>
  <c r="AR282"/>
  <c r="AS282"/>
  <c r="AT282"/>
  <c r="AU282"/>
  <c r="AV282"/>
  <c r="AW282"/>
  <c r="AX282"/>
  <c r="AY282"/>
  <c r="AZ282"/>
  <c r="BA282"/>
  <c r="BB282"/>
  <c r="BC28" i="16"/>
  <c r="BD282" i="21"/>
  <c r="BE282"/>
  <c r="BF282"/>
  <c r="BG282"/>
  <c r="BH282"/>
  <c r="BI282"/>
  <c r="BJ282"/>
  <c r="BK28" i="16"/>
  <c r="BK282" i="21"/>
  <c r="BL282"/>
  <c r="BM282"/>
  <c r="BN282"/>
  <c r="BO282"/>
  <c r="BP282"/>
  <c r="BQ28" i="16"/>
  <c r="BR282" i="21"/>
  <c r="BS282"/>
  <c r="BT282"/>
  <c r="BU282"/>
  <c r="BV282"/>
  <c r="BW282"/>
  <c r="BX28" i="16"/>
  <c r="BZ282" i="21"/>
  <c r="CA282"/>
  <c r="CB282"/>
  <c r="CC282"/>
  <c r="CD282"/>
  <c r="CE282"/>
  <c r="CF282"/>
  <c r="CG282"/>
  <c r="CH282"/>
  <c r="CI282"/>
  <c r="CJ282"/>
  <c r="CK282"/>
  <c r="CL28" i="16"/>
  <c r="CL282" i="21"/>
  <c r="CM282"/>
  <c r="CN282"/>
  <c r="CO282"/>
  <c r="CP282"/>
  <c r="CQ282"/>
  <c r="CR282"/>
  <c r="CS282"/>
  <c r="CT282"/>
  <c r="CU282"/>
  <c r="CV282"/>
  <c r="CW282"/>
  <c r="CX282"/>
  <c r="CY28" i="16"/>
  <c r="CY282" i="21"/>
  <c r="CZ282"/>
  <c r="DA282"/>
  <c r="DB282"/>
  <c r="DC282"/>
  <c r="DD282"/>
  <c r="DE282"/>
  <c r="DF282"/>
  <c r="DG282"/>
  <c r="DH282"/>
  <c r="DI282"/>
  <c r="DJ282"/>
  <c r="DK282"/>
  <c r="DL28" i="16"/>
  <c r="A283" i="21"/>
  <c r="B283"/>
  <c r="C283"/>
  <c r="D283"/>
  <c r="E283"/>
  <c r="F283"/>
  <c r="G283"/>
  <c r="Z283"/>
  <c r="AH283"/>
  <c r="AI283"/>
  <c r="AJ283"/>
  <c r="AK283"/>
  <c r="AL29" i="16"/>
  <c r="AM283" i="21"/>
  <c r="AN283"/>
  <c r="AO283"/>
  <c r="AP283"/>
  <c r="AQ283"/>
  <c r="AR283"/>
  <c r="AS283"/>
  <c r="AT283"/>
  <c r="AU283"/>
  <c r="AV283"/>
  <c r="AW283"/>
  <c r="AX283"/>
  <c r="AY283"/>
  <c r="AZ283"/>
  <c r="BA283"/>
  <c r="BB283"/>
  <c r="BC29" i="16"/>
  <c r="BC283" i="21"/>
  <c r="BD283"/>
  <c r="BE283"/>
  <c r="BF283"/>
  <c r="BG283"/>
  <c r="BH283"/>
  <c r="BI283"/>
  <c r="BJ283"/>
  <c r="BK29" i="16"/>
  <c r="BL283" i="21"/>
  <c r="BM283"/>
  <c r="BN283"/>
  <c r="BO283"/>
  <c r="BP283"/>
  <c r="BQ29" i="16"/>
  <c r="BR283" i="21"/>
  <c r="BS283"/>
  <c r="BT283"/>
  <c r="BU283"/>
  <c r="BV283"/>
  <c r="BW283"/>
  <c r="BX29" i="16"/>
  <c r="BZ283" i="21"/>
  <c r="CA283"/>
  <c r="CB283"/>
  <c r="CC283"/>
  <c r="CD283"/>
  <c r="CE283"/>
  <c r="CF283"/>
  <c r="CG283"/>
  <c r="CH283"/>
  <c r="CI283"/>
  <c r="CJ283"/>
  <c r="CK283"/>
  <c r="CL29" i="16"/>
  <c r="CM283" i="21"/>
  <c r="CN283"/>
  <c r="CO283"/>
  <c r="CP283"/>
  <c r="CQ283"/>
  <c r="CR283"/>
  <c r="CS283"/>
  <c r="CT283"/>
  <c r="CU283"/>
  <c r="CV283"/>
  <c r="CW283"/>
  <c r="CX283"/>
  <c r="CY29" i="16"/>
  <c r="CY283" i="21"/>
  <c r="CZ283"/>
  <c r="DA283"/>
  <c r="DB283"/>
  <c r="DC283"/>
  <c r="DD283"/>
  <c r="DE283"/>
  <c r="DF283"/>
  <c r="DG283"/>
  <c r="DH283"/>
  <c r="DI283"/>
  <c r="DJ283"/>
  <c r="DK283"/>
  <c r="DL29" i="16"/>
  <c r="DL283" i="21"/>
  <c r="A284"/>
  <c r="B284"/>
  <c r="C284"/>
  <c r="D284"/>
  <c r="E284"/>
  <c r="F284"/>
  <c r="G284"/>
  <c r="Z30" i="16"/>
  <c r="AH284" i="21"/>
  <c r="AI284"/>
  <c r="AJ284"/>
  <c r="AK284"/>
  <c r="AL30" i="16"/>
  <c r="AM284" i="21"/>
  <c r="AN284"/>
  <c r="AO284"/>
  <c r="AP284"/>
  <c r="AQ284"/>
  <c r="AR284"/>
  <c r="AS284"/>
  <c r="AT284"/>
  <c r="AU284"/>
  <c r="AV284"/>
  <c r="AW284"/>
  <c r="AX284"/>
  <c r="AY284"/>
  <c r="AZ284"/>
  <c r="BA284"/>
  <c r="BB284"/>
  <c r="BC30" i="16"/>
  <c r="BD284" i="21"/>
  <c r="BE284"/>
  <c r="BF284"/>
  <c r="BG284"/>
  <c r="BH284"/>
  <c r="BI284"/>
  <c r="BJ284"/>
  <c r="BK30" i="16"/>
  <c r="BK284" i="21"/>
  <c r="BL284"/>
  <c r="BM284"/>
  <c r="BN284"/>
  <c r="BO284"/>
  <c r="BP284"/>
  <c r="BQ30" i="16"/>
  <c r="BR284" i="21"/>
  <c r="BS284"/>
  <c r="BT284"/>
  <c r="BU284"/>
  <c r="BV284"/>
  <c r="BW284"/>
  <c r="BX30" i="16"/>
  <c r="BZ284" i="21"/>
  <c r="CA284"/>
  <c r="CB284"/>
  <c r="CC284"/>
  <c r="CD284"/>
  <c r="CE284"/>
  <c r="CF284"/>
  <c r="CG284"/>
  <c r="CH284"/>
  <c r="CI284"/>
  <c r="CJ284"/>
  <c r="CK284"/>
  <c r="CL30" i="16"/>
  <c r="CM284" i="21"/>
  <c r="CN284"/>
  <c r="CO284"/>
  <c r="CP284"/>
  <c r="CQ284"/>
  <c r="CR284"/>
  <c r="CS284"/>
  <c r="CT284"/>
  <c r="CU284"/>
  <c r="CV284"/>
  <c r="CW284"/>
  <c r="CX284"/>
  <c r="CY30" i="16"/>
  <c r="CY284" i="21"/>
  <c r="CZ284"/>
  <c r="DA284"/>
  <c r="DB284"/>
  <c r="DC284"/>
  <c r="DD284"/>
  <c r="DE284"/>
  <c r="DF284"/>
  <c r="DG284"/>
  <c r="DH284"/>
  <c r="DI284"/>
  <c r="DJ284"/>
  <c r="DK284"/>
  <c r="DL30" i="16"/>
  <c r="A285" i="21"/>
  <c r="B285"/>
  <c r="C285"/>
  <c r="D285"/>
  <c r="E285"/>
  <c r="F285"/>
  <c r="G285"/>
  <c r="AH285"/>
  <c r="AI285"/>
  <c r="AK285"/>
  <c r="AM285"/>
  <c r="AN285"/>
  <c r="AO285"/>
  <c r="AP285"/>
  <c r="AQ285"/>
  <c r="AR285"/>
  <c r="AS285"/>
  <c r="AT285"/>
  <c r="AU285"/>
  <c r="AV285"/>
  <c r="AW285"/>
  <c r="AX285"/>
  <c r="AY285"/>
  <c r="AZ285"/>
  <c r="BA285"/>
  <c r="BB285"/>
  <c r="BC32" i="16"/>
  <c r="BD285" i="21"/>
  <c r="BE285"/>
  <c r="BF285"/>
  <c r="BG285"/>
  <c r="BH285"/>
  <c r="BI285"/>
  <c r="BJ285"/>
  <c r="BK32" i="16"/>
  <c r="BK285" i="48" s="1"/>
  <c r="BK285" i="21"/>
  <c r="BL285"/>
  <c r="BM285"/>
  <c r="BN285"/>
  <c r="BO285"/>
  <c r="BP285"/>
  <c r="BQ32" i="16"/>
  <c r="BR285" i="21"/>
  <c r="BS285"/>
  <c r="BT285"/>
  <c r="BU285"/>
  <c r="BV285"/>
  <c r="BW285"/>
  <c r="BX32" i="16"/>
  <c r="BZ285" i="21"/>
  <c r="CA285"/>
  <c r="CB285"/>
  <c r="CC285"/>
  <c r="CD285"/>
  <c r="CE285"/>
  <c r="CF285"/>
  <c r="CG285"/>
  <c r="CH285"/>
  <c r="CI285"/>
  <c r="CJ285"/>
  <c r="CK285"/>
  <c r="CL32" i="16"/>
  <c r="CL285" i="21"/>
  <c r="CM285"/>
  <c r="CN285"/>
  <c r="CO285"/>
  <c r="CP285"/>
  <c r="CQ285"/>
  <c r="CR285"/>
  <c r="CS285"/>
  <c r="CT285"/>
  <c r="CU285"/>
  <c r="CV285"/>
  <c r="CW285"/>
  <c r="CX285"/>
  <c r="CY32" i="16"/>
  <c r="CY285" i="21"/>
  <c r="CZ285"/>
  <c r="DA285"/>
  <c r="DB285"/>
  <c r="DC285"/>
  <c r="DD285"/>
  <c r="DE285"/>
  <c r="DF285"/>
  <c r="DG285"/>
  <c r="DH285"/>
  <c r="DI285"/>
  <c r="DJ285"/>
  <c r="DK285"/>
  <c r="DL32" i="16"/>
  <c r="DL285" i="21"/>
  <c r="A286"/>
  <c r="B286"/>
  <c r="C286"/>
  <c r="D286"/>
  <c r="E286"/>
  <c r="F286"/>
  <c r="G286"/>
  <c r="AH286"/>
  <c r="AI286"/>
  <c r="AJ286"/>
  <c r="AK286"/>
  <c r="AL33" i="16"/>
  <c r="AL286" i="21"/>
  <c r="AM286"/>
  <c r="AS286"/>
  <c r="AT286"/>
  <c r="AU286"/>
  <c r="AV286"/>
  <c r="AW286"/>
  <c r="AX286"/>
  <c r="AY286"/>
  <c r="AZ286"/>
  <c r="BA286"/>
  <c r="BB286"/>
  <c r="BC33" i="16"/>
  <c r="BD286" i="21"/>
  <c r="BE286"/>
  <c r="BF286"/>
  <c r="BG286"/>
  <c r="BH286"/>
  <c r="BI286"/>
  <c r="BJ286"/>
  <c r="BK33" i="16"/>
  <c r="BK286" i="21"/>
  <c r="BL286"/>
  <c r="BM286"/>
  <c r="BN286"/>
  <c r="BO286"/>
  <c r="BP286"/>
  <c r="BQ33" i="16"/>
  <c r="BR286" i="21"/>
  <c r="BS286"/>
  <c r="BT286"/>
  <c r="BU286"/>
  <c r="BV286"/>
  <c r="BW286"/>
  <c r="BX33" i="16"/>
  <c r="BZ286" i="21"/>
  <c r="CA286"/>
  <c r="CB286"/>
  <c r="CC286"/>
  <c r="CD286"/>
  <c r="CE286"/>
  <c r="CF286"/>
  <c r="CG286"/>
  <c r="CH286"/>
  <c r="CI286"/>
  <c r="CJ286"/>
  <c r="CK286"/>
  <c r="CL33" i="16"/>
  <c r="CL286" i="21"/>
  <c r="CM286"/>
  <c r="CN286"/>
  <c r="CO286"/>
  <c r="CP286"/>
  <c r="CQ286"/>
  <c r="CR286"/>
  <c r="CS286"/>
  <c r="CT286"/>
  <c r="CU286"/>
  <c r="CV286"/>
  <c r="CW286"/>
  <c r="CX286"/>
  <c r="CY33" i="16"/>
  <c r="CY286" i="21"/>
  <c r="CZ286"/>
  <c r="DA286"/>
  <c r="DB286"/>
  <c r="DC286"/>
  <c r="DD286"/>
  <c r="DE286"/>
  <c r="DF286"/>
  <c r="DG286"/>
  <c r="DH286"/>
  <c r="DI286"/>
  <c r="DJ286"/>
  <c r="DK286"/>
  <c r="DL33" i="16"/>
  <c r="A287" i="21"/>
  <c r="B287"/>
  <c r="C287"/>
  <c r="D287"/>
  <c r="E287"/>
  <c r="F287"/>
  <c r="G287"/>
  <c r="Z34" i="16"/>
  <c r="Z287" i="21"/>
  <c r="AH287"/>
  <c r="AI287"/>
  <c r="AJ287"/>
  <c r="AK287"/>
  <c r="AL34" i="16"/>
  <c r="AL287" i="21"/>
  <c r="AM287"/>
  <c r="AN287"/>
  <c r="AO287"/>
  <c r="AP287"/>
  <c r="AQ287"/>
  <c r="AR287"/>
  <c r="AS287"/>
  <c r="AT287"/>
  <c r="AU287"/>
  <c r="AV287"/>
  <c r="AW287"/>
  <c r="AX287"/>
  <c r="AY287"/>
  <c r="AZ287"/>
  <c r="BA287"/>
  <c r="BB287"/>
  <c r="BC34" i="16"/>
  <c r="BC287" i="21"/>
  <c r="BD287"/>
  <c r="BE287"/>
  <c r="BF287"/>
  <c r="BG287"/>
  <c r="BH287"/>
  <c r="BI287"/>
  <c r="BJ287"/>
  <c r="BK34" i="16"/>
  <c r="BL287" i="21"/>
  <c r="BM287"/>
  <c r="BN287"/>
  <c r="BO287"/>
  <c r="BP287"/>
  <c r="BQ34" i="16"/>
  <c r="BQ287" i="21"/>
  <c r="BR287"/>
  <c r="BS287"/>
  <c r="BT287"/>
  <c r="BU287"/>
  <c r="BV287"/>
  <c r="BW287"/>
  <c r="BX34" i="16"/>
  <c r="BX287" i="21"/>
  <c r="BZ287"/>
  <c r="CA287"/>
  <c r="CB287"/>
  <c r="CC287"/>
  <c r="CD287"/>
  <c r="CE287"/>
  <c r="CF287"/>
  <c r="CG287"/>
  <c r="CH287"/>
  <c r="CI287"/>
  <c r="CJ287"/>
  <c r="CK287"/>
  <c r="CL34" i="16"/>
  <c r="CL287" i="21"/>
  <c r="CM287"/>
  <c r="CN287"/>
  <c r="CO287"/>
  <c r="CP287"/>
  <c r="CQ287"/>
  <c r="CR287"/>
  <c r="CS287"/>
  <c r="CT287"/>
  <c r="CU287"/>
  <c r="CV287"/>
  <c r="CW287"/>
  <c r="CX287"/>
  <c r="CY34" i="16"/>
  <c r="CY287" i="21"/>
  <c r="CZ287"/>
  <c r="DA287"/>
  <c r="DB287"/>
  <c r="DC287"/>
  <c r="DD287"/>
  <c r="DE287"/>
  <c r="DF287"/>
  <c r="DG287"/>
  <c r="DH287"/>
  <c r="DI287"/>
  <c r="DJ287"/>
  <c r="DK287"/>
  <c r="DL34" i="16"/>
  <c r="A288" i="21"/>
  <c r="B288"/>
  <c r="C288"/>
  <c r="D288"/>
  <c r="E288"/>
  <c r="F288"/>
  <c r="G288"/>
  <c r="AH288"/>
  <c r="AI288"/>
  <c r="AK288"/>
  <c r="AM288"/>
  <c r="AN288"/>
  <c r="AO288"/>
  <c r="AP288"/>
  <c r="AQ288"/>
  <c r="AR36" i="16"/>
  <c r="AR288" i="21"/>
  <c r="AS288"/>
  <c r="AT288"/>
  <c r="AU288"/>
  <c r="AV288"/>
  <c r="AW288"/>
  <c r="AX288"/>
  <c r="AY288"/>
  <c r="AZ288"/>
  <c r="BA288"/>
  <c r="BB288"/>
  <c r="BC36" i="16"/>
  <c r="BD288" i="21"/>
  <c r="BE288"/>
  <c r="BF288"/>
  <c r="BG288"/>
  <c r="BH288"/>
  <c r="BI288"/>
  <c r="BJ288"/>
  <c r="BK288"/>
  <c r="BL288"/>
  <c r="BM288"/>
  <c r="BN288"/>
  <c r="BO288"/>
  <c r="BP288"/>
  <c r="BQ36" i="16"/>
  <c r="BQ288" i="21"/>
  <c r="BR288"/>
  <c r="BS288"/>
  <c r="BT288"/>
  <c r="BU288"/>
  <c r="BV288"/>
  <c r="BW288"/>
  <c r="BX36" i="16"/>
  <c r="BX288" i="49" s="1"/>
  <c r="BX288" i="21"/>
  <c r="BZ288"/>
  <c r="CA288"/>
  <c r="CB288"/>
  <c r="CC288"/>
  <c r="CD288"/>
  <c r="CE288"/>
  <c r="CF288"/>
  <c r="CG288"/>
  <c r="CH288"/>
  <c r="CI288"/>
  <c r="CJ288"/>
  <c r="CK288"/>
  <c r="CL36" i="16"/>
  <c r="CM288" i="21"/>
  <c r="CN288"/>
  <c r="CO288"/>
  <c r="CP288"/>
  <c r="CQ288"/>
  <c r="CR288"/>
  <c r="CS288"/>
  <c r="CT288"/>
  <c r="CU288"/>
  <c r="CV288"/>
  <c r="CW288"/>
  <c r="CX288"/>
  <c r="CY36" i="16"/>
  <c r="CZ288" i="21"/>
  <c r="DA288"/>
  <c r="DB288"/>
  <c r="DC288"/>
  <c r="DD288"/>
  <c r="DE288"/>
  <c r="DF288"/>
  <c r="DG288"/>
  <c r="DH288"/>
  <c r="DI288"/>
  <c r="DJ288"/>
  <c r="DK288"/>
  <c r="DL36" i="16"/>
  <c r="A289" i="21"/>
  <c r="B289"/>
  <c r="C289"/>
  <c r="D289"/>
  <c r="E289"/>
  <c r="F289"/>
  <c r="G289"/>
  <c r="Z37" i="16"/>
  <c r="Z289" i="21"/>
  <c r="AH289"/>
  <c r="AI289"/>
  <c r="AJ289"/>
  <c r="AK289"/>
  <c r="AL37" i="16"/>
  <c r="AM289" i="21"/>
  <c r="AN289"/>
  <c r="AO289"/>
  <c r="AP289"/>
  <c r="AQ289"/>
  <c r="AR37" i="16"/>
  <c r="AR289" i="21"/>
  <c r="AS289"/>
  <c r="AT289"/>
  <c r="AU289"/>
  <c r="AV289"/>
  <c r="AW289"/>
  <c r="AX289"/>
  <c r="AY289"/>
  <c r="AZ289"/>
  <c r="BA289"/>
  <c r="BB289"/>
  <c r="BC37" i="16"/>
  <c r="BD289" i="21"/>
  <c r="BE289"/>
  <c r="BF289"/>
  <c r="BG289"/>
  <c r="BH289"/>
  <c r="BI289"/>
  <c r="BJ289"/>
  <c r="BK289"/>
  <c r="BL289"/>
  <c r="BM289"/>
  <c r="BN289"/>
  <c r="BO289"/>
  <c r="BP289"/>
  <c r="BQ37" i="16"/>
  <c r="BQ289" i="21"/>
  <c r="BR289"/>
  <c r="BS289"/>
  <c r="BT289"/>
  <c r="BU289"/>
  <c r="BV289"/>
  <c r="BW289"/>
  <c r="BX37" i="16"/>
  <c r="BX289" i="21"/>
  <c r="BZ289"/>
  <c r="CA289"/>
  <c r="CB289"/>
  <c r="CC289"/>
  <c r="CD289"/>
  <c r="CE289"/>
  <c r="CF289"/>
  <c r="CG289"/>
  <c r="CH289"/>
  <c r="CI289"/>
  <c r="CJ289"/>
  <c r="CK289"/>
  <c r="CL37" i="16"/>
  <c r="CM289" i="21"/>
  <c r="CN289"/>
  <c r="CO289"/>
  <c r="CP289"/>
  <c r="CQ289"/>
  <c r="CR289"/>
  <c r="CS289"/>
  <c r="CT289"/>
  <c r="CU289"/>
  <c r="CV289"/>
  <c r="CW289"/>
  <c r="CX289"/>
  <c r="CY37" i="16"/>
  <c r="CZ289" i="21"/>
  <c r="DA289"/>
  <c r="DB289"/>
  <c r="DC289"/>
  <c r="DD289"/>
  <c r="DE289"/>
  <c r="DF289"/>
  <c r="DG289"/>
  <c r="DH289"/>
  <c r="DI289"/>
  <c r="DJ289"/>
  <c r="DK289"/>
  <c r="DL37" i="16"/>
  <c r="DL289" i="21"/>
  <c r="A290"/>
  <c r="B290"/>
  <c r="C290"/>
  <c r="D290"/>
  <c r="E290"/>
  <c r="F290"/>
  <c r="G290"/>
  <c r="Z38" i="16"/>
  <c r="AH290" i="21"/>
  <c r="AI290"/>
  <c r="AJ290"/>
  <c r="AK290"/>
  <c r="AL38" i="16"/>
  <c r="AM290" i="21"/>
  <c r="AN290"/>
  <c r="AO290"/>
  <c r="AP290"/>
  <c r="AQ290"/>
  <c r="AR290"/>
  <c r="AS290"/>
  <c r="AT290"/>
  <c r="AU290"/>
  <c r="AV290"/>
  <c r="AW290"/>
  <c r="AX290"/>
  <c r="AY290"/>
  <c r="AZ290"/>
  <c r="BA290"/>
  <c r="BB290"/>
  <c r="BC38" i="16"/>
  <c r="BD290" i="21"/>
  <c r="BE290"/>
  <c r="BF290"/>
  <c r="BG290"/>
  <c r="BH290"/>
  <c r="BI290"/>
  <c r="BJ290"/>
  <c r="BK290"/>
  <c r="BL290"/>
  <c r="BM290"/>
  <c r="BN290"/>
  <c r="BO290"/>
  <c r="BP290"/>
  <c r="BQ38" i="16"/>
  <c r="BQ290" i="21"/>
  <c r="BR290"/>
  <c r="BS290"/>
  <c r="BT290"/>
  <c r="BU290"/>
  <c r="BV290"/>
  <c r="BW290"/>
  <c r="BX38" i="16"/>
  <c r="BX290" i="21"/>
  <c r="BZ290"/>
  <c r="CA290"/>
  <c r="CB290"/>
  <c r="CC290"/>
  <c r="CD290"/>
  <c r="CE290"/>
  <c r="CF290"/>
  <c r="CG290"/>
  <c r="CH290"/>
  <c r="CI290"/>
  <c r="CJ290"/>
  <c r="CK290"/>
  <c r="CL38" i="16"/>
  <c r="CL290" i="21"/>
  <c r="CM290"/>
  <c r="CN290"/>
  <c r="CO290"/>
  <c r="CP290"/>
  <c r="CQ290"/>
  <c r="CR290"/>
  <c r="CS290"/>
  <c r="CT290"/>
  <c r="CU290"/>
  <c r="CV290"/>
  <c r="CW290"/>
  <c r="CX290"/>
  <c r="CY38" i="16"/>
  <c r="CY290" i="21"/>
  <c r="CZ290"/>
  <c r="DA290"/>
  <c r="DB290"/>
  <c r="DC290"/>
  <c r="DD290"/>
  <c r="DE290"/>
  <c r="DF290"/>
  <c r="DG290"/>
  <c r="DH290"/>
  <c r="DI290"/>
  <c r="DJ290"/>
  <c r="DK290"/>
  <c r="DL38" i="16"/>
  <c r="A291" i="21"/>
  <c r="B291"/>
  <c r="C291"/>
  <c r="D291"/>
  <c r="E291"/>
  <c r="F291"/>
  <c r="G291"/>
  <c r="Z39" i="16"/>
  <c r="Z291" i="21"/>
  <c r="AH291"/>
  <c r="AI291"/>
  <c r="AJ291"/>
  <c r="AK291"/>
  <c r="AL39" i="16"/>
  <c r="AL291" i="21" s="1"/>
  <c r="AM291"/>
  <c r="AN291"/>
  <c r="AO291"/>
  <c r="AP291"/>
  <c r="AQ291"/>
  <c r="AR291"/>
  <c r="AS291"/>
  <c r="AT291"/>
  <c r="AU291"/>
  <c r="AV291"/>
  <c r="AW291"/>
  <c r="AX291"/>
  <c r="AY291"/>
  <c r="AZ291"/>
  <c r="BA291"/>
  <c r="BB291"/>
  <c r="BC39" i="16"/>
  <c r="BC291" i="21"/>
  <c r="BD291"/>
  <c r="BE291"/>
  <c r="BF291"/>
  <c r="BG291"/>
  <c r="BH291"/>
  <c r="BI291"/>
  <c r="BJ291"/>
  <c r="BK291"/>
  <c r="BL291"/>
  <c r="BM291"/>
  <c r="BN291"/>
  <c r="BO291"/>
  <c r="BP291"/>
  <c r="BQ39" i="16"/>
  <c r="BR291" i="21"/>
  <c r="BS291"/>
  <c r="BT291"/>
  <c r="BU291"/>
  <c r="BV291"/>
  <c r="BW291"/>
  <c r="BX39" i="16"/>
  <c r="BZ291" i="21"/>
  <c r="CA291"/>
  <c r="CB291"/>
  <c r="CC291"/>
  <c r="CD291"/>
  <c r="CE291"/>
  <c r="CF291"/>
  <c r="CG291"/>
  <c r="CH291"/>
  <c r="CI291"/>
  <c r="CJ291"/>
  <c r="CK291"/>
  <c r="CL39" i="16"/>
  <c r="CL291" i="21"/>
  <c r="CM291"/>
  <c r="CN291"/>
  <c r="CO291"/>
  <c r="CP291"/>
  <c r="CQ291"/>
  <c r="CR291"/>
  <c r="CS291"/>
  <c r="CT291"/>
  <c r="CU291"/>
  <c r="CV291"/>
  <c r="CW291"/>
  <c r="CX291"/>
  <c r="CY39" i="16"/>
  <c r="CY291" i="21"/>
  <c r="CZ291"/>
  <c r="DA291"/>
  <c r="DB291"/>
  <c r="DC291"/>
  <c r="DD291"/>
  <c r="DE291"/>
  <c r="DF291"/>
  <c r="DG291"/>
  <c r="DH291"/>
  <c r="DI291"/>
  <c r="DJ291"/>
  <c r="DK291"/>
  <c r="DL39" i="16"/>
  <c r="A292" i="21"/>
  <c r="B292"/>
  <c r="C292"/>
  <c r="D292"/>
  <c r="E292"/>
  <c r="F292"/>
  <c r="G292"/>
  <c r="Z40" i="16"/>
  <c r="AH292" i="21"/>
  <c r="AI292"/>
  <c r="AJ292"/>
  <c r="AK292"/>
  <c r="AL40" i="16"/>
  <c r="AL292" i="21"/>
  <c r="AM292"/>
  <c r="AN292"/>
  <c r="AO292"/>
  <c r="AP292"/>
  <c r="AQ292"/>
  <c r="AR292"/>
  <c r="AS292"/>
  <c r="AT292"/>
  <c r="AU292"/>
  <c r="AV292"/>
  <c r="AW292"/>
  <c r="AX292"/>
  <c r="AY292"/>
  <c r="AZ292"/>
  <c r="BA292"/>
  <c r="BB292"/>
  <c r="BC40" i="16"/>
  <c r="BD292" i="21"/>
  <c r="BE292"/>
  <c r="BF292"/>
  <c r="BG292"/>
  <c r="BH292"/>
  <c r="BI292"/>
  <c r="BJ292"/>
  <c r="BK292"/>
  <c r="BL292"/>
  <c r="BM292"/>
  <c r="BN292"/>
  <c r="BO292"/>
  <c r="BP292"/>
  <c r="BQ40" i="16"/>
  <c r="BQ292" i="21" s="1"/>
  <c r="BR292"/>
  <c r="BS292"/>
  <c r="BT292"/>
  <c r="BU292"/>
  <c r="BV292"/>
  <c r="BW292"/>
  <c r="BX40" i="16"/>
  <c r="BX292" i="49" s="1"/>
  <c r="BZ292" i="21"/>
  <c r="CA292"/>
  <c r="CB292"/>
  <c r="CC292"/>
  <c r="CD292"/>
  <c r="CE292"/>
  <c r="CF292"/>
  <c r="CG292"/>
  <c r="CH292"/>
  <c r="CI292"/>
  <c r="CJ292"/>
  <c r="CK292"/>
  <c r="CL40" i="16"/>
  <c r="CM292" i="21"/>
  <c r="CN292"/>
  <c r="CO292"/>
  <c r="CP292"/>
  <c r="CQ292"/>
  <c r="CR292"/>
  <c r="CS292"/>
  <c r="CT292"/>
  <c r="CU292"/>
  <c r="CV292"/>
  <c r="CW292"/>
  <c r="CX292"/>
  <c r="CY40" i="16"/>
  <c r="CY292" i="49" s="1"/>
  <c r="CY292" i="21"/>
  <c r="CZ292"/>
  <c r="DA292"/>
  <c r="DB292"/>
  <c r="DC292"/>
  <c r="DD292"/>
  <c r="DE292"/>
  <c r="DF292"/>
  <c r="DG292"/>
  <c r="DH292"/>
  <c r="DI292"/>
  <c r="DJ292"/>
  <c r="DK292"/>
  <c r="DL40" i="16"/>
  <c r="DL292" i="21"/>
  <c r="A293"/>
  <c r="B293"/>
  <c r="C293"/>
  <c r="D293"/>
  <c r="E293"/>
  <c r="F293"/>
  <c r="G293"/>
  <c r="Z41" i="16"/>
  <c r="AH293" i="21"/>
  <c r="AI293"/>
  <c r="AK293"/>
  <c r="AL41" i="16"/>
  <c r="AM293" i="21"/>
  <c r="AN293"/>
  <c r="AO293"/>
  <c r="AP293"/>
  <c r="AQ293"/>
  <c r="AR293"/>
  <c r="AS293"/>
  <c r="AT293"/>
  <c r="AU293"/>
  <c r="AV293"/>
  <c r="AW293"/>
  <c r="AX293"/>
  <c r="AY293"/>
  <c r="AZ293"/>
  <c r="BA293"/>
  <c r="BB293"/>
  <c r="BC41" i="16"/>
  <c r="BD293" i="21"/>
  <c r="BE293"/>
  <c r="BF293"/>
  <c r="BG293"/>
  <c r="BH293"/>
  <c r="BI293"/>
  <c r="BJ293"/>
  <c r="BK293"/>
  <c r="BL293"/>
  <c r="BM293"/>
  <c r="BN293"/>
  <c r="BO293"/>
  <c r="BP293"/>
  <c r="BQ41" i="16"/>
  <c r="BQ293" i="21"/>
  <c r="BR293"/>
  <c r="BS293"/>
  <c r="BT293"/>
  <c r="BU293"/>
  <c r="BV293"/>
  <c r="BW293"/>
  <c r="BX41" i="16"/>
  <c r="BX293" i="21"/>
  <c r="BZ293"/>
  <c r="CA293"/>
  <c r="CB293"/>
  <c r="CC293"/>
  <c r="CD293"/>
  <c r="CE293"/>
  <c r="CF293"/>
  <c r="CG293"/>
  <c r="CH293"/>
  <c r="CI293"/>
  <c r="CJ293"/>
  <c r="CK293"/>
  <c r="CL41" i="16"/>
  <c r="CM293" i="21"/>
  <c r="CN293"/>
  <c r="CO293"/>
  <c r="CP293"/>
  <c r="CQ293"/>
  <c r="CR293"/>
  <c r="CS293"/>
  <c r="CT293"/>
  <c r="CU293"/>
  <c r="CV293"/>
  <c r="CW293"/>
  <c r="CX293"/>
  <c r="CY293"/>
  <c r="CZ293"/>
  <c r="DA293"/>
  <c r="DB293"/>
  <c r="DC293"/>
  <c r="DD293"/>
  <c r="DE293"/>
  <c r="DF293"/>
  <c r="DG293"/>
  <c r="DH293"/>
  <c r="DI293"/>
  <c r="DJ293"/>
  <c r="DK293"/>
  <c r="DL41" i="16"/>
  <c r="A294" i="21"/>
  <c r="B294"/>
  <c r="C294"/>
  <c r="D294"/>
  <c r="E294"/>
  <c r="F294"/>
  <c r="G294"/>
  <c r="AH294"/>
  <c r="AI294"/>
  <c r="AK294"/>
  <c r="AM294"/>
  <c r="AN294"/>
  <c r="AO294"/>
  <c r="AP294"/>
  <c r="AQ294"/>
  <c r="AR294"/>
  <c r="AS294"/>
  <c r="AT294"/>
  <c r="AU294"/>
  <c r="AV294"/>
  <c r="AW294"/>
  <c r="AX294"/>
  <c r="AY294"/>
  <c r="AZ294"/>
  <c r="BA294"/>
  <c r="BB294"/>
  <c r="BC42" i="16"/>
  <c r="BC294" i="21"/>
  <c r="BD294"/>
  <c r="BE294"/>
  <c r="BF294"/>
  <c r="BG294"/>
  <c r="BH294"/>
  <c r="BI294"/>
  <c r="BJ294"/>
  <c r="BK294"/>
  <c r="BL294"/>
  <c r="BM294"/>
  <c r="BN294"/>
  <c r="BO294"/>
  <c r="BP294"/>
  <c r="BQ42" i="16"/>
  <c r="BR294" i="21"/>
  <c r="BS294"/>
  <c r="BT294"/>
  <c r="BU294"/>
  <c r="BV294"/>
  <c r="BW294"/>
  <c r="BX42" i="16"/>
  <c r="BZ294" i="21"/>
  <c r="CA294"/>
  <c r="CB294"/>
  <c r="CC294"/>
  <c r="CD294"/>
  <c r="CE294"/>
  <c r="CF294"/>
  <c r="CG294"/>
  <c r="CH294"/>
  <c r="CI294"/>
  <c r="CJ294"/>
  <c r="CK294"/>
  <c r="CL42" i="16"/>
  <c r="CM294" i="21"/>
  <c r="CN294"/>
  <c r="CO294"/>
  <c r="CP294"/>
  <c r="CQ294"/>
  <c r="CR294"/>
  <c r="CS294"/>
  <c r="CT294"/>
  <c r="CU294"/>
  <c r="CV294"/>
  <c r="CW294"/>
  <c r="CX294"/>
  <c r="CY42" i="16"/>
  <c r="CY294" i="21"/>
  <c r="CZ294"/>
  <c r="DA294"/>
  <c r="DB294"/>
  <c r="DC294"/>
  <c r="DD294"/>
  <c r="DE294"/>
  <c r="DF294"/>
  <c r="DG294"/>
  <c r="DH294"/>
  <c r="DI294"/>
  <c r="DJ294"/>
  <c r="DK294"/>
  <c r="DL42" i="16"/>
  <c r="DL294" i="21" s="1"/>
  <c r="A295"/>
  <c r="B295"/>
  <c r="C295"/>
  <c r="D295"/>
  <c r="E295"/>
  <c r="F295"/>
  <c r="G295"/>
  <c r="AH295"/>
  <c r="AI295"/>
  <c r="AJ295"/>
  <c r="AK295"/>
  <c r="AL43" i="16"/>
  <c r="AL295" i="21"/>
  <c r="AM295"/>
  <c r="AN295"/>
  <c r="AO295"/>
  <c r="AP295"/>
  <c r="AQ295"/>
  <c r="AR295"/>
  <c r="AS295"/>
  <c r="AT295"/>
  <c r="AU295"/>
  <c r="AV295"/>
  <c r="AW295"/>
  <c r="AX295"/>
  <c r="AY295"/>
  <c r="AZ295"/>
  <c r="BA295"/>
  <c r="BB295"/>
  <c r="BC43" i="16"/>
  <c r="BD295" i="21"/>
  <c r="BE295"/>
  <c r="BF295"/>
  <c r="BG295"/>
  <c r="BH295"/>
  <c r="BI295"/>
  <c r="BJ295"/>
  <c r="BK295"/>
  <c r="BL295"/>
  <c r="BM295"/>
  <c r="BN295"/>
  <c r="BO295"/>
  <c r="BP295"/>
  <c r="BQ43" i="16"/>
  <c r="BR295" i="21"/>
  <c r="BS295"/>
  <c r="BT295"/>
  <c r="BU295"/>
  <c r="BV295"/>
  <c r="BW295"/>
  <c r="BX43" i="16"/>
  <c r="BZ295" i="21"/>
  <c r="CA295"/>
  <c r="CB295"/>
  <c r="CC295"/>
  <c r="CD295"/>
  <c r="CE295"/>
  <c r="CF295"/>
  <c r="CG295"/>
  <c r="CH295"/>
  <c r="CI295"/>
  <c r="CJ295"/>
  <c r="CK295"/>
  <c r="CL43" i="16"/>
  <c r="CM295" i="21"/>
  <c r="CN295"/>
  <c r="CO295"/>
  <c r="CP295"/>
  <c r="CQ295"/>
  <c r="CR295"/>
  <c r="CS295"/>
  <c r="CT295"/>
  <c r="CU295"/>
  <c r="CV295"/>
  <c r="CW295"/>
  <c r="CX295"/>
  <c r="CY43" i="16"/>
  <c r="CZ295" i="21"/>
  <c r="DA295"/>
  <c r="DB295"/>
  <c r="DC295"/>
  <c r="DD295"/>
  <c r="DE295"/>
  <c r="DF295"/>
  <c r="DG295"/>
  <c r="DH295"/>
  <c r="DI295"/>
  <c r="DJ295"/>
  <c r="DK295"/>
  <c r="DL43" i="16"/>
  <c r="DL295" i="21"/>
  <c r="A296"/>
  <c r="B296"/>
  <c r="C296"/>
  <c r="D296"/>
  <c r="E296"/>
  <c r="F296"/>
  <c r="G296"/>
  <c r="AH296"/>
  <c r="AI296"/>
  <c r="AJ296"/>
  <c r="AK296"/>
  <c r="AL44" i="16"/>
  <c r="AM296" i="21"/>
  <c r="AN296"/>
  <c r="AO296"/>
  <c r="AP296"/>
  <c r="AQ296"/>
  <c r="AR296"/>
  <c r="AS296"/>
  <c r="AT296"/>
  <c r="AU296"/>
  <c r="AV296"/>
  <c r="AW296"/>
  <c r="AX296"/>
  <c r="AY296"/>
  <c r="AZ296"/>
  <c r="BA296"/>
  <c r="BB296"/>
  <c r="BC44" i="16"/>
  <c r="BD296" i="21"/>
  <c r="BE296"/>
  <c r="BF296"/>
  <c r="BG296"/>
  <c r="BH296"/>
  <c r="BI296"/>
  <c r="BJ296"/>
  <c r="BK296"/>
  <c r="BL296"/>
  <c r="BM296"/>
  <c r="BN296"/>
  <c r="BO296"/>
  <c r="BP296"/>
  <c r="BQ44" i="16"/>
  <c r="BQ296" i="21"/>
  <c r="BR296"/>
  <c r="BS296"/>
  <c r="BT296"/>
  <c r="BU296"/>
  <c r="BV296"/>
  <c r="BW296"/>
  <c r="BX44" i="16"/>
  <c r="BX296" i="21"/>
  <c r="BZ296"/>
  <c r="CA296"/>
  <c r="CB296"/>
  <c r="CC296"/>
  <c r="CD296"/>
  <c r="CE296"/>
  <c r="CF296"/>
  <c r="CG296"/>
  <c r="CH296"/>
  <c r="CI296"/>
  <c r="CJ296"/>
  <c r="CK296"/>
  <c r="CL44" i="16"/>
  <c r="CM296" i="21"/>
  <c r="CN296"/>
  <c r="CO296"/>
  <c r="CP296"/>
  <c r="CQ296"/>
  <c r="CR296"/>
  <c r="CS296"/>
  <c r="CT296"/>
  <c r="CU296"/>
  <c r="CV296"/>
  <c r="CW296"/>
  <c r="CX296"/>
  <c r="CY44" i="16"/>
  <c r="CZ296" i="21"/>
  <c r="DA296"/>
  <c r="DB296"/>
  <c r="DC296"/>
  <c r="DD296"/>
  <c r="DE296"/>
  <c r="DF296"/>
  <c r="DG296"/>
  <c r="DH296"/>
  <c r="DI296"/>
  <c r="DJ296"/>
  <c r="DK296"/>
  <c r="DL44" i="16"/>
  <c r="A297" i="21"/>
  <c r="B297"/>
  <c r="C297"/>
  <c r="D297"/>
  <c r="E297"/>
  <c r="F297"/>
  <c r="G297"/>
  <c r="AH297"/>
  <c r="AI297"/>
  <c r="AJ297"/>
  <c r="AK297"/>
  <c r="AL45" i="16"/>
  <c r="AM297" i="21"/>
  <c r="AN297"/>
  <c r="AO297"/>
  <c r="AP297"/>
  <c r="AQ297"/>
  <c r="AR297"/>
  <c r="AS297"/>
  <c r="AT297"/>
  <c r="AU297"/>
  <c r="AV297"/>
  <c r="AW297"/>
  <c r="AX297"/>
  <c r="AY297"/>
  <c r="AZ297"/>
  <c r="BA297"/>
  <c r="BB297"/>
  <c r="BC45" i="16"/>
  <c r="BC297" i="21"/>
  <c r="BD297"/>
  <c r="BE297"/>
  <c r="BF297"/>
  <c r="BG297"/>
  <c r="BH297"/>
  <c r="BI297"/>
  <c r="BJ297"/>
  <c r="BK297"/>
  <c r="BL297"/>
  <c r="BM297"/>
  <c r="BN297"/>
  <c r="BO297"/>
  <c r="BP297"/>
  <c r="BQ45" i="16"/>
  <c r="BR297" i="21"/>
  <c r="BS297"/>
  <c r="BT297"/>
  <c r="BU297"/>
  <c r="BV297"/>
  <c r="BW297"/>
  <c r="BX45" i="16"/>
  <c r="BZ297" i="21"/>
  <c r="CA297"/>
  <c r="CB297"/>
  <c r="CC297"/>
  <c r="CD297"/>
  <c r="CE297"/>
  <c r="CF297"/>
  <c r="CG297"/>
  <c r="CH297"/>
  <c r="CI297"/>
  <c r="CJ297"/>
  <c r="CK297"/>
  <c r="CL45" i="16"/>
  <c r="CL297" i="21"/>
  <c r="CM297"/>
  <c r="CN297"/>
  <c r="CO297"/>
  <c r="CP297"/>
  <c r="CQ297"/>
  <c r="CR297"/>
  <c r="CS297"/>
  <c r="CT297"/>
  <c r="CU297"/>
  <c r="CV297"/>
  <c r="CW297"/>
  <c r="CX297"/>
  <c r="CY45" i="16"/>
  <c r="CY297" i="21"/>
  <c r="CZ297"/>
  <c r="DA297"/>
  <c r="DB297"/>
  <c r="DC297"/>
  <c r="DD297"/>
  <c r="DE297"/>
  <c r="DF297"/>
  <c r="DG297"/>
  <c r="DH297"/>
  <c r="DI297"/>
  <c r="DJ297"/>
  <c r="DK297"/>
  <c r="DL45" i="16"/>
  <c r="A298" i="21"/>
  <c r="B298"/>
  <c r="C298"/>
  <c r="D298"/>
  <c r="E298"/>
  <c r="F298"/>
  <c r="G298"/>
  <c r="AH298"/>
  <c r="AI298"/>
  <c r="AJ298"/>
  <c r="AK298"/>
  <c r="AL46" i="16"/>
  <c r="AL298" i="21"/>
  <c r="AM298"/>
  <c r="AN298"/>
  <c r="AO298"/>
  <c r="AP298"/>
  <c r="AQ298"/>
  <c r="AR298"/>
  <c r="AS298"/>
  <c r="AT298"/>
  <c r="AU298"/>
  <c r="AV298"/>
  <c r="AW298"/>
  <c r="AX298"/>
  <c r="AY298"/>
  <c r="AZ298"/>
  <c r="BA298"/>
  <c r="BB298"/>
  <c r="BC46" i="16"/>
  <c r="BC298" i="21"/>
  <c r="BD298"/>
  <c r="BE298"/>
  <c r="BF298"/>
  <c r="BG298"/>
  <c r="BH298"/>
  <c r="BI298"/>
  <c r="BJ298"/>
  <c r="BK298"/>
  <c r="BL298"/>
  <c r="BM298"/>
  <c r="BN298"/>
  <c r="BO298"/>
  <c r="BP298"/>
  <c r="BQ46" i="16"/>
  <c r="BQ298" i="49" s="1"/>
  <c r="BR298" i="21"/>
  <c r="BS298"/>
  <c r="BT298"/>
  <c r="BU298"/>
  <c r="BV298"/>
  <c r="BW298"/>
  <c r="BX46" i="16"/>
  <c r="BZ298" i="21"/>
  <c r="CA298"/>
  <c r="CB298"/>
  <c r="CC298"/>
  <c r="CD298"/>
  <c r="CE298"/>
  <c r="CF298"/>
  <c r="CG298"/>
  <c r="CH298"/>
  <c r="CI298"/>
  <c r="CJ298"/>
  <c r="CK298"/>
  <c r="CL46" i="16"/>
  <c r="CM298" i="21"/>
  <c r="CN298"/>
  <c r="CO298"/>
  <c r="CP298"/>
  <c r="CQ298"/>
  <c r="CR298"/>
  <c r="CS298"/>
  <c r="CT298"/>
  <c r="CU298"/>
  <c r="CV298"/>
  <c r="CW298"/>
  <c r="CX298"/>
  <c r="CY46" i="16"/>
  <c r="CY298" i="21"/>
  <c r="CZ298"/>
  <c r="DA298"/>
  <c r="DB298"/>
  <c r="DC298"/>
  <c r="DD298"/>
  <c r="DE298"/>
  <c r="DF298"/>
  <c r="DG298"/>
  <c r="DH298"/>
  <c r="DI298"/>
  <c r="DJ298"/>
  <c r="DK298"/>
  <c r="DL46" i="16"/>
  <c r="DL298" i="21" s="1"/>
  <c r="A299"/>
  <c r="B299"/>
  <c r="C299"/>
  <c r="D299"/>
  <c r="E299"/>
  <c r="F299"/>
  <c r="G299"/>
  <c r="AH299"/>
  <c r="AI299"/>
  <c r="AK299"/>
  <c r="AM299"/>
  <c r="AN299"/>
  <c r="AO299"/>
  <c r="AP299"/>
  <c r="AQ299"/>
  <c r="AR299"/>
  <c r="AS299"/>
  <c r="AT299"/>
  <c r="AU299"/>
  <c r="AV299"/>
  <c r="AW299"/>
  <c r="AX299"/>
  <c r="AY299"/>
  <c r="AZ299"/>
  <c r="BA299"/>
  <c r="BB299"/>
  <c r="BC47" i="16"/>
  <c r="BD299" i="21"/>
  <c r="BE299"/>
  <c r="BF299"/>
  <c r="BG299"/>
  <c r="BH299"/>
  <c r="BI299"/>
  <c r="BJ299"/>
  <c r="BK299"/>
  <c r="BL299"/>
  <c r="BM299"/>
  <c r="BN299"/>
  <c r="BO299"/>
  <c r="BP299"/>
  <c r="BQ47" i="16"/>
  <c r="BQ299" i="21"/>
  <c r="BR299"/>
  <c r="BS299"/>
  <c r="BT299"/>
  <c r="BU299"/>
  <c r="BV299"/>
  <c r="BW299"/>
  <c r="BX47" i="16"/>
  <c r="BX299" i="21"/>
  <c r="BZ299"/>
  <c r="CA299"/>
  <c r="CB299"/>
  <c r="CC299"/>
  <c r="CD299"/>
  <c r="CE299"/>
  <c r="CF299"/>
  <c r="CG299"/>
  <c r="CH299"/>
  <c r="CI299"/>
  <c r="CJ299"/>
  <c r="CK299"/>
  <c r="CL47" i="16"/>
  <c r="CM299" i="21"/>
  <c r="CN299"/>
  <c r="CO299"/>
  <c r="CP299"/>
  <c r="CQ299"/>
  <c r="CR299"/>
  <c r="CS299"/>
  <c r="CT299"/>
  <c r="CU299"/>
  <c r="CV299"/>
  <c r="CW299"/>
  <c r="CX299"/>
  <c r="CY47" i="16"/>
  <c r="CZ299" i="21"/>
  <c r="DA299"/>
  <c r="DB299"/>
  <c r="DC299"/>
  <c r="DD299"/>
  <c r="DE299"/>
  <c r="DF299"/>
  <c r="DG299"/>
  <c r="DH299"/>
  <c r="DI299"/>
  <c r="DJ299"/>
  <c r="DK299"/>
  <c r="DL47" i="16"/>
  <c r="DL299" i="21"/>
  <c r="A300"/>
  <c r="B300"/>
  <c r="C300"/>
  <c r="D300"/>
  <c r="E300"/>
  <c r="F300"/>
  <c r="G300"/>
  <c r="AH300"/>
  <c r="AI300"/>
  <c r="AJ300"/>
  <c r="AK300"/>
  <c r="AL48" i="16"/>
  <c r="AM300" i="21"/>
  <c r="AN300"/>
  <c r="AO300"/>
  <c r="AP300"/>
  <c r="AQ300"/>
  <c r="AR300"/>
  <c r="AS300"/>
  <c r="AT300"/>
  <c r="AU300"/>
  <c r="AV300"/>
  <c r="AW300"/>
  <c r="AX300"/>
  <c r="AY300"/>
  <c r="AZ300"/>
  <c r="BA300"/>
  <c r="BB300"/>
  <c r="BC48" i="16"/>
  <c r="BC300" i="21"/>
  <c r="BD300"/>
  <c r="BE300"/>
  <c r="BF300"/>
  <c r="BG300"/>
  <c r="BH300"/>
  <c r="BI300"/>
  <c r="BJ300"/>
  <c r="BK300"/>
  <c r="BL300"/>
  <c r="BM300"/>
  <c r="BN300"/>
  <c r="BO300"/>
  <c r="BP300"/>
  <c r="BQ48" i="16"/>
  <c r="BQ300" i="21"/>
  <c r="BR300"/>
  <c r="BS300"/>
  <c r="BT300"/>
  <c r="BU300"/>
  <c r="BV300"/>
  <c r="BW300"/>
  <c r="BX48" i="16"/>
  <c r="BX300" i="21"/>
  <c r="BZ300"/>
  <c r="CA300"/>
  <c r="CB300"/>
  <c r="CC300"/>
  <c r="CD300"/>
  <c r="CE300"/>
  <c r="CF300"/>
  <c r="CG300"/>
  <c r="CH300"/>
  <c r="CI300"/>
  <c r="CJ300"/>
  <c r="CK300"/>
  <c r="CL48" i="16"/>
  <c r="CM300" i="21"/>
  <c r="CN300"/>
  <c r="CO300"/>
  <c r="CP300"/>
  <c r="CQ300"/>
  <c r="CR300"/>
  <c r="CS300"/>
  <c r="CT300"/>
  <c r="CU300"/>
  <c r="CV300"/>
  <c r="CW300"/>
  <c r="CX300"/>
  <c r="CY48" i="16"/>
  <c r="CZ300" i="21"/>
  <c r="DA300"/>
  <c r="DB300"/>
  <c r="DC300"/>
  <c r="DD300"/>
  <c r="DE300"/>
  <c r="DF300"/>
  <c r="DG300"/>
  <c r="DH300"/>
  <c r="DI300"/>
  <c r="DJ300"/>
  <c r="DK300"/>
  <c r="DL48" i="16"/>
  <c r="A301" i="21"/>
  <c r="B301"/>
  <c r="C301"/>
  <c r="D301"/>
  <c r="E301"/>
  <c r="F301"/>
  <c r="G301"/>
  <c r="AH301"/>
  <c r="AI301"/>
  <c r="AJ301"/>
  <c r="AK301"/>
  <c r="AM301"/>
  <c r="AN301"/>
  <c r="AO301"/>
  <c r="AP301"/>
  <c r="AQ301"/>
  <c r="AR301"/>
  <c r="AS301"/>
  <c r="AT301"/>
  <c r="AU301"/>
  <c r="AV301"/>
  <c r="AW301"/>
  <c r="AX301"/>
  <c r="AY301"/>
  <c r="AZ301"/>
  <c r="BA301"/>
  <c r="BB301"/>
  <c r="BC49" i="16"/>
  <c r="BC301" i="21"/>
  <c r="BD301"/>
  <c r="BE301"/>
  <c r="BF301"/>
  <c r="BG301"/>
  <c r="BH301"/>
  <c r="BI301"/>
  <c r="BJ301"/>
  <c r="BK301"/>
  <c r="BL301"/>
  <c r="BM301"/>
  <c r="BN301"/>
  <c r="BO301"/>
  <c r="BP301"/>
  <c r="BQ49" i="16"/>
  <c r="BR301" i="21"/>
  <c r="BS301"/>
  <c r="BT301"/>
  <c r="BU301"/>
  <c r="BV301"/>
  <c r="BW301"/>
  <c r="BX49" i="16"/>
  <c r="BZ301" i="21"/>
  <c r="CA301"/>
  <c r="CB301"/>
  <c r="CC301"/>
  <c r="CD301"/>
  <c r="CE301"/>
  <c r="CF301"/>
  <c r="CG301"/>
  <c r="CH301"/>
  <c r="CI301"/>
  <c r="CJ301"/>
  <c r="CK301"/>
  <c r="CL49" i="16"/>
  <c r="CL301" i="21"/>
  <c r="CM301"/>
  <c r="CN301"/>
  <c r="CO301"/>
  <c r="CP301"/>
  <c r="CQ301"/>
  <c r="CR301"/>
  <c r="CS301"/>
  <c r="CT301"/>
  <c r="CU301"/>
  <c r="CV301"/>
  <c r="CW301"/>
  <c r="CX301"/>
  <c r="CY49" i="16"/>
  <c r="CZ301" i="21"/>
  <c r="DA301"/>
  <c r="DB301"/>
  <c r="DC301"/>
  <c r="DD301"/>
  <c r="DE301"/>
  <c r="DF301"/>
  <c r="DG301"/>
  <c r="DH301"/>
  <c r="DI301"/>
  <c r="DJ301"/>
  <c r="DK301"/>
  <c r="DL49" i="16"/>
  <c r="A302" i="21"/>
  <c r="B302"/>
  <c r="C302"/>
  <c r="D302"/>
  <c r="E302"/>
  <c r="F302"/>
  <c r="G302"/>
  <c r="AH302"/>
  <c r="AI302"/>
  <c r="AK302"/>
  <c r="AM302"/>
  <c r="AN302"/>
  <c r="AO302"/>
  <c r="AP302"/>
  <c r="AQ302"/>
  <c r="AR302"/>
  <c r="AS302"/>
  <c r="AT302"/>
  <c r="AU302"/>
  <c r="AV302"/>
  <c r="AW302"/>
  <c r="AX302"/>
  <c r="AY302"/>
  <c r="AZ302"/>
  <c r="BA302"/>
  <c r="BB302"/>
  <c r="BC50" i="16"/>
  <c r="BC302" i="48" s="1"/>
  <c r="BC302" i="21"/>
  <c r="BD302"/>
  <c r="BE302"/>
  <c r="BF302"/>
  <c r="BG302"/>
  <c r="BH302"/>
  <c r="BI302"/>
  <c r="BJ302"/>
  <c r="BK302"/>
  <c r="BL302"/>
  <c r="BM302"/>
  <c r="BN302"/>
  <c r="BO302"/>
  <c r="BP302"/>
  <c r="BQ50" i="16"/>
  <c r="BR302" i="21"/>
  <c r="BS302"/>
  <c r="BT302"/>
  <c r="BU302"/>
  <c r="BV302"/>
  <c r="BW302"/>
  <c r="BX50" i="16"/>
  <c r="BZ302" i="21"/>
  <c r="CA302"/>
  <c r="CB302"/>
  <c r="CC302"/>
  <c r="CD302"/>
  <c r="CE302"/>
  <c r="CF302"/>
  <c r="CG302"/>
  <c r="CH302"/>
  <c r="CI302"/>
  <c r="CJ302"/>
  <c r="CK302"/>
  <c r="CL50" i="16"/>
  <c r="CM302" i="21"/>
  <c r="CN302"/>
  <c r="CO302"/>
  <c r="CP302"/>
  <c r="CQ302"/>
  <c r="CR302"/>
  <c r="CS302"/>
  <c r="CT302"/>
  <c r="CU302"/>
  <c r="CV302"/>
  <c r="CW302"/>
  <c r="CX302"/>
  <c r="CY302"/>
  <c r="CZ302"/>
  <c r="DA302"/>
  <c r="DB302"/>
  <c r="DC302"/>
  <c r="DD302"/>
  <c r="DE302"/>
  <c r="DF302"/>
  <c r="DG302"/>
  <c r="DH302"/>
  <c r="DI302"/>
  <c r="DJ302"/>
  <c r="DK302"/>
  <c r="DL50" i="16"/>
  <c r="DL302" i="21"/>
  <c r="A303"/>
  <c r="B303"/>
  <c r="C303"/>
  <c r="D303"/>
  <c r="E303"/>
  <c r="F303"/>
  <c r="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A304"/>
  <c r="B304"/>
  <c r="C304"/>
  <c r="D304"/>
  <c r="E304"/>
  <c r="F304"/>
  <c r="G304"/>
  <c r="Z52" i="16"/>
  <c r="Z304" i="21" s="1"/>
  <c r="AH304"/>
  <c r="AI304"/>
  <c r="AJ304"/>
  <c r="AK304"/>
  <c r="AL52" i="16"/>
  <c r="AM304" i="21"/>
  <c r="AN304"/>
  <c r="AO304"/>
  <c r="AP304"/>
  <c r="AQ304"/>
  <c r="AR304"/>
  <c r="AS304"/>
  <c r="AT304"/>
  <c r="AU304"/>
  <c r="AV304"/>
  <c r="AW304"/>
  <c r="AX304"/>
  <c r="AY304"/>
  <c r="AZ304"/>
  <c r="BA304"/>
  <c r="BB304"/>
  <c r="BC52" i="16"/>
  <c r="BD304" i="21"/>
  <c r="BE304"/>
  <c r="BF304"/>
  <c r="BG304"/>
  <c r="BH304"/>
  <c r="BI304"/>
  <c r="BJ304"/>
  <c r="BK304"/>
  <c r="BL304"/>
  <c r="BM304"/>
  <c r="BN304"/>
  <c r="BO304"/>
  <c r="BP304"/>
  <c r="BQ52" i="16"/>
  <c r="BQ304" i="21"/>
  <c r="BR304"/>
  <c r="BS304"/>
  <c r="BT304"/>
  <c r="BU304"/>
  <c r="BV304"/>
  <c r="BW304"/>
  <c r="BX52" i="16"/>
  <c r="BX304" i="21"/>
  <c r="BZ304"/>
  <c r="CA304"/>
  <c r="CB304"/>
  <c r="CC304"/>
  <c r="CD304"/>
  <c r="CE304"/>
  <c r="CF304"/>
  <c r="CG304"/>
  <c r="CH304"/>
  <c r="CI304"/>
  <c r="CJ304"/>
  <c r="CK304"/>
  <c r="CL52" i="16"/>
  <c r="CM304" i="21"/>
  <c r="CN304"/>
  <c r="CO304"/>
  <c r="CP304"/>
  <c r="CQ304"/>
  <c r="CR304"/>
  <c r="CS304"/>
  <c r="CT304"/>
  <c r="CU304"/>
  <c r="CV304"/>
  <c r="CW304"/>
  <c r="CX304"/>
  <c r="CY52" i="16"/>
  <c r="CZ304" i="21"/>
  <c r="DA304"/>
  <c r="DB304"/>
  <c r="DC304"/>
  <c r="DD304"/>
  <c r="DE304"/>
  <c r="DF304"/>
  <c r="DG304"/>
  <c r="DH304"/>
  <c r="DI304"/>
  <c r="DJ304"/>
  <c r="DK304"/>
  <c r="DL52" i="16"/>
  <c r="A305" i="21"/>
  <c r="B305"/>
  <c r="C305"/>
  <c r="D305"/>
  <c r="E305"/>
  <c r="F305"/>
  <c r="G305"/>
  <c r="AH305"/>
  <c r="AI305"/>
  <c r="AJ305"/>
  <c r="AK305"/>
  <c r="AL53" i="16"/>
  <c r="AL305" i="21"/>
  <c r="AM305"/>
  <c r="AN305"/>
  <c r="AO305"/>
  <c r="AP305"/>
  <c r="AQ305"/>
  <c r="AR305"/>
  <c r="AS305"/>
  <c r="AT305"/>
  <c r="AU305"/>
  <c r="AV305"/>
  <c r="AW305"/>
  <c r="AX305"/>
  <c r="AY305"/>
  <c r="AZ305"/>
  <c r="BA305"/>
  <c r="BB305"/>
  <c r="BC53" i="16"/>
  <c r="BC305" i="21"/>
  <c r="BD305"/>
  <c r="BE305"/>
  <c r="BF305"/>
  <c r="BG305"/>
  <c r="BH305"/>
  <c r="BI305"/>
  <c r="BJ305"/>
  <c r="BK305"/>
  <c r="BL305"/>
  <c r="BM305"/>
  <c r="BN305"/>
  <c r="BO305"/>
  <c r="BP305"/>
  <c r="BQ53" i="16"/>
  <c r="BR305" i="21"/>
  <c r="BS305"/>
  <c r="BT305"/>
  <c r="BU305"/>
  <c r="BV305"/>
  <c r="BW305"/>
  <c r="BX53" i="16"/>
  <c r="BZ305" i="21"/>
  <c r="CA305"/>
  <c r="CB305"/>
  <c r="CC305"/>
  <c r="CD305"/>
  <c r="CE305"/>
  <c r="CF305"/>
  <c r="CG305"/>
  <c r="CH305"/>
  <c r="CI305"/>
  <c r="CJ305"/>
  <c r="CK305"/>
  <c r="CL53" i="16"/>
  <c r="CL305" i="21"/>
  <c r="CM305"/>
  <c r="CN305"/>
  <c r="CO305"/>
  <c r="CP305"/>
  <c r="CQ305"/>
  <c r="CR305"/>
  <c r="CS305"/>
  <c r="CT305"/>
  <c r="CU305"/>
  <c r="CV305"/>
  <c r="CW305"/>
  <c r="CX305"/>
  <c r="CY53" i="16"/>
  <c r="CZ305" i="21"/>
  <c r="DA305"/>
  <c r="DB305"/>
  <c r="DC305"/>
  <c r="DD305"/>
  <c r="DE305"/>
  <c r="DF305"/>
  <c r="DG305"/>
  <c r="DH305"/>
  <c r="DI305"/>
  <c r="DJ305"/>
  <c r="DK305"/>
  <c r="DL53" i="16"/>
  <c r="A306" i="21"/>
  <c r="B306"/>
  <c r="C306"/>
  <c r="D306"/>
  <c r="E306"/>
  <c r="F306"/>
  <c r="G306"/>
  <c r="AH306"/>
  <c r="AI306"/>
  <c r="AJ306"/>
  <c r="AK306"/>
  <c r="AL54" i="16"/>
  <c r="AL306" i="21"/>
  <c r="AM306"/>
  <c r="AN306"/>
  <c r="AO306"/>
  <c r="AP306"/>
  <c r="AQ306"/>
  <c r="AR306"/>
  <c r="AS306"/>
  <c r="AT306"/>
  <c r="AU306"/>
  <c r="AV306"/>
  <c r="AW306"/>
  <c r="AX306"/>
  <c r="AY306"/>
  <c r="AZ306"/>
  <c r="BA306"/>
  <c r="BB306"/>
  <c r="BC54" i="16"/>
  <c r="BC306" i="21"/>
  <c r="BD306"/>
  <c r="BE306"/>
  <c r="BF306"/>
  <c r="BG306"/>
  <c r="BH306"/>
  <c r="BI306"/>
  <c r="BJ306"/>
  <c r="BK306"/>
  <c r="BL306"/>
  <c r="BM306"/>
  <c r="BN306"/>
  <c r="BO306"/>
  <c r="BP306"/>
  <c r="BQ54" i="16"/>
  <c r="BR306" i="21"/>
  <c r="BS306"/>
  <c r="BT306"/>
  <c r="BU306"/>
  <c r="BV306"/>
  <c r="BW306"/>
  <c r="BX54" i="16"/>
  <c r="BX306" i="49" s="1"/>
  <c r="BZ306" i="21"/>
  <c r="CA306"/>
  <c r="CB306"/>
  <c r="CC306"/>
  <c r="CD306"/>
  <c r="CE306"/>
  <c r="CF306"/>
  <c r="CG306"/>
  <c r="CH306"/>
  <c r="CI306"/>
  <c r="CJ306"/>
  <c r="CK306"/>
  <c r="CL54" i="16"/>
  <c r="CM306" i="21"/>
  <c r="CN306"/>
  <c r="CO306"/>
  <c r="CP306"/>
  <c r="CQ306"/>
  <c r="CR306"/>
  <c r="CS306"/>
  <c r="CT306"/>
  <c r="CU306"/>
  <c r="CV306"/>
  <c r="CW306"/>
  <c r="CX306"/>
  <c r="CY54" i="16"/>
  <c r="CY306" i="21"/>
  <c r="CZ306"/>
  <c r="DA306"/>
  <c r="DB306"/>
  <c r="DC306"/>
  <c r="DD306"/>
  <c r="DE306"/>
  <c r="DF306"/>
  <c r="DG306"/>
  <c r="DH306"/>
  <c r="DI306"/>
  <c r="DJ306"/>
  <c r="DK306"/>
  <c r="DL54" i="16"/>
  <c r="DL306" i="21" s="1"/>
  <c r="A307"/>
  <c r="B307"/>
  <c r="C307"/>
  <c r="D307"/>
  <c r="E307"/>
  <c r="F307"/>
  <c r="G307"/>
  <c r="AH307"/>
  <c r="AI307"/>
  <c r="AK307"/>
  <c r="AM307"/>
  <c r="AN307"/>
  <c r="AO307"/>
  <c r="AP307"/>
  <c r="AQ307"/>
  <c r="AR307"/>
  <c r="AS307"/>
  <c r="AT307"/>
  <c r="AU307"/>
  <c r="AV307"/>
  <c r="AW307"/>
  <c r="AX307"/>
  <c r="AY307"/>
  <c r="AZ307"/>
  <c r="BA307"/>
  <c r="BB307"/>
  <c r="BC55" i="16"/>
  <c r="BD307" i="21"/>
  <c r="BE307"/>
  <c r="BF307"/>
  <c r="BG307"/>
  <c r="BH307"/>
  <c r="BI307"/>
  <c r="BJ307"/>
  <c r="BK307"/>
  <c r="BL307"/>
  <c r="BM307"/>
  <c r="BN307"/>
  <c r="BO307"/>
  <c r="BP307"/>
  <c r="BQ55" i="16"/>
  <c r="BQ307" i="49" s="1"/>
  <c r="BQ307" i="21"/>
  <c r="BR307"/>
  <c r="BS307"/>
  <c r="BT307"/>
  <c r="BU307"/>
  <c r="BV307"/>
  <c r="BW307"/>
  <c r="BX55" i="16"/>
  <c r="BX307" i="21"/>
  <c r="BZ307"/>
  <c r="CA307"/>
  <c r="CB307"/>
  <c r="CC307"/>
  <c r="CD307"/>
  <c r="CE307"/>
  <c r="CF307"/>
  <c r="CG307"/>
  <c r="CH307"/>
  <c r="CI307"/>
  <c r="CJ307"/>
  <c r="CK307"/>
  <c r="CL55" i="16"/>
  <c r="CM307" i="21"/>
  <c r="CN307"/>
  <c r="CO307"/>
  <c r="CP307"/>
  <c r="CQ307"/>
  <c r="CR307"/>
  <c r="CS307"/>
  <c r="CT307"/>
  <c r="CU307"/>
  <c r="CV307"/>
  <c r="CW307"/>
  <c r="CX307"/>
  <c r="CY55" i="16"/>
  <c r="CZ307" i="21"/>
  <c r="DA307"/>
  <c r="DB307"/>
  <c r="DC307"/>
  <c r="DD307"/>
  <c r="DE307"/>
  <c r="DF307"/>
  <c r="DG307"/>
  <c r="DH307"/>
  <c r="DI307"/>
  <c r="DJ307"/>
  <c r="DK307"/>
  <c r="DL55" i="16"/>
  <c r="DL307" i="21"/>
  <c r="A308"/>
  <c r="B308"/>
  <c r="C308"/>
  <c r="D308"/>
  <c r="E308"/>
  <c r="F308"/>
  <c r="G308"/>
  <c r="AH308"/>
  <c r="AI308"/>
  <c r="AJ308"/>
  <c r="AK308"/>
  <c r="AL56" i="16"/>
  <c r="AM308" i="21"/>
  <c r="AN308"/>
  <c r="AO308"/>
  <c r="AP308"/>
  <c r="AQ308"/>
  <c r="AR308"/>
  <c r="AS308"/>
  <c r="AT308"/>
  <c r="AU308"/>
  <c r="AV308"/>
  <c r="AW308"/>
  <c r="AX308"/>
  <c r="AY308"/>
  <c r="AZ308"/>
  <c r="BA308"/>
  <c r="BB308"/>
  <c r="BC56" i="16"/>
  <c r="BC308" i="21"/>
  <c r="BD308"/>
  <c r="BE308"/>
  <c r="BF308"/>
  <c r="BG308"/>
  <c r="BH308"/>
  <c r="BI308"/>
  <c r="BJ308"/>
  <c r="BK308"/>
  <c r="BL308"/>
  <c r="BM308"/>
  <c r="BN308"/>
  <c r="BO308"/>
  <c r="BP308"/>
  <c r="BQ56" i="16"/>
  <c r="BQ308" i="21"/>
  <c r="BR308"/>
  <c r="BS308"/>
  <c r="BT308"/>
  <c r="BU308"/>
  <c r="BV308"/>
  <c r="BW308"/>
  <c r="BX56" i="16"/>
  <c r="BX308" i="21"/>
  <c r="BZ308"/>
  <c r="CA308"/>
  <c r="CB308"/>
  <c r="CC308"/>
  <c r="CD308"/>
  <c r="CE308"/>
  <c r="CF308"/>
  <c r="CG308"/>
  <c r="CH308"/>
  <c r="CI308"/>
  <c r="CJ308"/>
  <c r="CK308"/>
  <c r="CL56" i="16"/>
  <c r="CM308" i="21"/>
  <c r="CN308"/>
  <c r="CO308"/>
  <c r="CP308"/>
  <c r="CQ308"/>
  <c r="CR308"/>
  <c r="CS308"/>
  <c r="CT308"/>
  <c r="CU308"/>
  <c r="CV308"/>
  <c r="CW308"/>
  <c r="CX308"/>
  <c r="CY56" i="16"/>
  <c r="CZ308" i="21"/>
  <c r="DA308"/>
  <c r="DB308"/>
  <c r="DC308"/>
  <c r="DD308"/>
  <c r="DE308"/>
  <c r="DF308"/>
  <c r="DG308"/>
  <c r="DH308"/>
  <c r="DI308"/>
  <c r="DJ308"/>
  <c r="DK308"/>
  <c r="DL56" i="16"/>
  <c r="A309" i="21"/>
  <c r="B309"/>
  <c r="C309"/>
  <c r="D309"/>
  <c r="E309"/>
  <c r="F309"/>
  <c r="G309"/>
  <c r="AH309"/>
  <c r="AI309"/>
  <c r="AJ309"/>
  <c r="AK309"/>
  <c r="AM309"/>
  <c r="AN309"/>
  <c r="AO309"/>
  <c r="AP309"/>
  <c r="AQ309"/>
  <c r="AR309"/>
  <c r="AS309"/>
  <c r="AT309"/>
  <c r="AU309"/>
  <c r="AV309"/>
  <c r="AW309"/>
  <c r="AX309"/>
  <c r="AY309"/>
  <c r="AZ309"/>
  <c r="BA309"/>
  <c r="BB309"/>
  <c r="BC57" i="16"/>
  <c r="BC309" i="21"/>
  <c r="BD309"/>
  <c r="BE309"/>
  <c r="BF309"/>
  <c r="BG309"/>
  <c r="BH309"/>
  <c r="BI309"/>
  <c r="BJ309"/>
  <c r="BK309"/>
  <c r="BL309"/>
  <c r="BM309"/>
  <c r="BN309"/>
  <c r="BO309"/>
  <c r="BP309"/>
  <c r="BQ57" i="16"/>
  <c r="BR309" i="21"/>
  <c r="BS309"/>
  <c r="BT309"/>
  <c r="BU309"/>
  <c r="BV309"/>
  <c r="BW309"/>
  <c r="BX57" i="16"/>
  <c r="BZ309" i="21"/>
  <c r="CA309"/>
  <c r="CB309"/>
  <c r="CC309"/>
  <c r="CD309"/>
  <c r="CE309"/>
  <c r="CF309"/>
  <c r="CG309"/>
  <c r="CH309"/>
  <c r="CI309"/>
  <c r="CJ309"/>
  <c r="CK309"/>
  <c r="CL57" i="16"/>
  <c r="CL309" i="21"/>
  <c r="CM309"/>
  <c r="CN309"/>
  <c r="CO309"/>
  <c r="CP309"/>
  <c r="CQ309"/>
  <c r="CR309"/>
  <c r="CS309"/>
  <c r="CT309"/>
  <c r="CU309"/>
  <c r="CV309"/>
  <c r="CW309"/>
  <c r="CX309"/>
  <c r="CY57" i="16"/>
  <c r="CY309" i="21"/>
  <c r="CZ309"/>
  <c r="DA309"/>
  <c r="DB309"/>
  <c r="DC309"/>
  <c r="DD309"/>
  <c r="DE309"/>
  <c r="DF309"/>
  <c r="DG309"/>
  <c r="DH309"/>
  <c r="DI309"/>
  <c r="DJ309"/>
  <c r="DK309"/>
  <c r="DL57" i="16"/>
  <c r="A310" i="21"/>
  <c r="B310"/>
  <c r="C310"/>
  <c r="D310"/>
  <c r="E310"/>
  <c r="F310"/>
  <c r="G310"/>
  <c r="AH310"/>
  <c r="AI310"/>
  <c r="AK310"/>
  <c r="AM310"/>
  <c r="AN310"/>
  <c r="AO310"/>
  <c r="AP310"/>
  <c r="AQ310"/>
  <c r="AR310"/>
  <c r="AS310"/>
  <c r="AT310"/>
  <c r="AU310"/>
  <c r="AV310"/>
  <c r="AW310"/>
  <c r="AX310"/>
  <c r="AY310"/>
  <c r="AZ310"/>
  <c r="BA310"/>
  <c r="BB310"/>
  <c r="BC58" i="16"/>
  <c r="BC310" i="21"/>
  <c r="BD310"/>
  <c r="BE310"/>
  <c r="BF310"/>
  <c r="BG310"/>
  <c r="BH310"/>
  <c r="BI310"/>
  <c r="BJ310"/>
  <c r="BK310"/>
  <c r="BL310"/>
  <c r="BM310"/>
  <c r="BN310"/>
  <c r="BO310"/>
  <c r="BP310"/>
  <c r="BQ58" i="16"/>
  <c r="BR310" i="21"/>
  <c r="BS310"/>
  <c r="BT310"/>
  <c r="BU310"/>
  <c r="BV310"/>
  <c r="BW310"/>
  <c r="BX58" i="16"/>
  <c r="BZ310" i="21"/>
  <c r="CA310"/>
  <c r="CB310"/>
  <c r="CC310"/>
  <c r="CD310"/>
  <c r="CE310"/>
  <c r="CF310"/>
  <c r="CG310"/>
  <c r="CH310"/>
  <c r="CI310"/>
  <c r="CJ310"/>
  <c r="CK310"/>
  <c r="CL58" i="16"/>
  <c r="CM310" i="21"/>
  <c r="CN310"/>
  <c r="CO310"/>
  <c r="CP310"/>
  <c r="CQ310"/>
  <c r="CR310"/>
  <c r="CS310"/>
  <c r="CT310"/>
  <c r="CU310"/>
  <c r="CV310"/>
  <c r="CW310"/>
  <c r="CX310"/>
  <c r="CY58" i="16"/>
  <c r="CY310" i="21"/>
  <c r="CZ310"/>
  <c r="DA310"/>
  <c r="DB310"/>
  <c r="DC310"/>
  <c r="DD310"/>
  <c r="DE310"/>
  <c r="DF310"/>
  <c r="DG310"/>
  <c r="DH310"/>
  <c r="DI310"/>
  <c r="DJ310"/>
  <c r="DK310"/>
  <c r="DL58" i="16"/>
  <c r="DL310" i="21"/>
  <c r="A311"/>
  <c r="B311"/>
  <c r="C311"/>
  <c r="D311"/>
  <c r="E311"/>
  <c r="F311"/>
  <c r="G311"/>
  <c r="AH311"/>
  <c r="AI311"/>
  <c r="AJ311"/>
  <c r="AK311"/>
  <c r="AL59" i="16"/>
  <c r="AL311" i="21"/>
  <c r="AM311"/>
  <c r="AN311"/>
  <c r="AO311"/>
  <c r="AP311"/>
  <c r="AQ311"/>
  <c r="AR311"/>
  <c r="AS311"/>
  <c r="AT311"/>
  <c r="AU311"/>
  <c r="AV311"/>
  <c r="AW311"/>
  <c r="AX311"/>
  <c r="AY311"/>
  <c r="AZ311"/>
  <c r="BA311"/>
  <c r="BB311"/>
  <c r="BC59" i="16"/>
  <c r="BD311" i="21"/>
  <c r="BE311"/>
  <c r="BF311"/>
  <c r="BG311"/>
  <c r="BH311"/>
  <c r="BI311"/>
  <c r="BJ311"/>
  <c r="BK311"/>
  <c r="BL311"/>
  <c r="BM311"/>
  <c r="BN311"/>
  <c r="BO311"/>
  <c r="BP311"/>
  <c r="BQ59" i="16"/>
  <c r="BQ311" i="21"/>
  <c r="BR311"/>
  <c r="BS311"/>
  <c r="BT311"/>
  <c r="BU311"/>
  <c r="BV311"/>
  <c r="BW311"/>
  <c r="BX59" i="16"/>
  <c r="BX311" i="21"/>
  <c r="BZ311"/>
  <c r="CA311"/>
  <c r="CB311"/>
  <c r="CC311"/>
  <c r="CD311"/>
  <c r="CE311"/>
  <c r="CF311"/>
  <c r="CG311"/>
  <c r="CH311"/>
  <c r="CI311"/>
  <c r="CJ311"/>
  <c r="CK311"/>
  <c r="CL59" i="16"/>
  <c r="CM311" i="21"/>
  <c r="CN311"/>
  <c r="CO311"/>
  <c r="CP311"/>
  <c r="CQ311"/>
  <c r="CR311"/>
  <c r="CS311"/>
  <c r="CT311"/>
  <c r="CU311"/>
  <c r="CV311"/>
  <c r="CW311"/>
  <c r="CX311"/>
  <c r="CY59" i="16"/>
  <c r="CZ311" i="21"/>
  <c r="DA311"/>
  <c r="DB311"/>
  <c r="DC311"/>
  <c r="DD311"/>
  <c r="DE311"/>
  <c r="DF311"/>
  <c r="DG311"/>
  <c r="DH311"/>
  <c r="DI311"/>
  <c r="DJ311"/>
  <c r="DK311"/>
  <c r="DL59" i="16"/>
  <c r="DL311" i="21"/>
  <c r="A312"/>
  <c r="B312"/>
  <c r="C312"/>
  <c r="D312"/>
  <c r="E312"/>
  <c r="F312"/>
  <c r="G312"/>
  <c r="Z60" i="16"/>
  <c r="Z312" i="21"/>
  <c r="AH312"/>
  <c r="AI312"/>
  <c r="AJ312"/>
  <c r="AK312"/>
  <c r="AL60" i="16"/>
  <c r="AM312" i="21"/>
  <c r="AN312"/>
  <c r="AO312"/>
  <c r="AP312"/>
  <c r="AQ312"/>
  <c r="AR312"/>
  <c r="AS312"/>
  <c r="AT312"/>
  <c r="AU312"/>
  <c r="AV312"/>
  <c r="AW312"/>
  <c r="AX312"/>
  <c r="AY312"/>
  <c r="AZ312"/>
  <c r="BA312"/>
  <c r="BB312"/>
  <c r="BC60" i="16"/>
  <c r="BC312" i="21"/>
  <c r="BE312"/>
  <c r="BF312"/>
  <c r="BG312"/>
  <c r="BH312"/>
  <c r="BI312"/>
  <c r="BL312"/>
  <c r="BM312"/>
  <c r="BN312"/>
  <c r="BO312"/>
  <c r="BP312"/>
  <c r="BQ60" i="16"/>
  <c r="BQ312" i="21"/>
  <c r="BR312"/>
  <c r="BS312"/>
  <c r="BT312"/>
  <c r="BU312"/>
  <c r="BV312"/>
  <c r="BW312"/>
  <c r="BX60" i="16"/>
  <c r="BX312" i="21"/>
  <c r="BZ312"/>
  <c r="CA312"/>
  <c r="CB312"/>
  <c r="CC312"/>
  <c r="CD312"/>
  <c r="CE312"/>
  <c r="CF312"/>
  <c r="CG312"/>
  <c r="CH312"/>
  <c r="CI312"/>
  <c r="CJ312"/>
  <c r="CK312"/>
  <c r="CL60" i="16"/>
  <c r="CM312" i="21"/>
  <c r="CN312"/>
  <c r="CO312"/>
  <c r="CP312"/>
  <c r="CQ312"/>
  <c r="CR312"/>
  <c r="CS312"/>
  <c r="CT312"/>
  <c r="CU312"/>
  <c r="CV312"/>
  <c r="CW312"/>
  <c r="CX312"/>
  <c r="CY60" i="16"/>
  <c r="CZ312" i="21"/>
  <c r="DA312"/>
  <c r="DB312"/>
  <c r="DC312"/>
  <c r="DD312"/>
  <c r="DE312"/>
  <c r="DF312"/>
  <c r="DG312"/>
  <c r="DH312"/>
  <c r="DI312"/>
  <c r="DJ312"/>
  <c r="DK312"/>
  <c r="DL60" i="16"/>
  <c r="A313" i="21"/>
  <c r="B313"/>
  <c r="C313"/>
  <c r="D313"/>
  <c r="E313"/>
  <c r="F313"/>
  <c r="G313"/>
  <c r="AH313"/>
  <c r="AI313"/>
  <c r="AJ313"/>
  <c r="AK313"/>
  <c r="AL61" i="16"/>
  <c r="AM313" i="21"/>
  <c r="AO313"/>
  <c r="AP313"/>
  <c r="AQ313"/>
  <c r="AS313"/>
  <c r="AT313"/>
  <c r="AU313"/>
  <c r="AV313"/>
  <c r="AW313"/>
  <c r="AX313"/>
  <c r="AY313"/>
  <c r="AZ313"/>
  <c r="BA313"/>
  <c r="BB313"/>
  <c r="BC61" i="16"/>
  <c r="BC313" i="21"/>
  <c r="BD313"/>
  <c r="BE313"/>
  <c r="BF313"/>
  <c r="BG313"/>
  <c r="BH313"/>
  <c r="BI313"/>
  <c r="BJ313"/>
  <c r="BK313"/>
  <c r="BL313"/>
  <c r="BM313"/>
  <c r="BN313"/>
  <c r="BO313"/>
  <c r="BP313"/>
  <c r="BQ61" i="16"/>
  <c r="BR313" i="21"/>
  <c r="BS313"/>
  <c r="BT313"/>
  <c r="BU313"/>
  <c r="BV313"/>
  <c r="BW313"/>
  <c r="BX61" i="16"/>
  <c r="BZ313" i="21"/>
  <c r="CA313"/>
  <c r="CB313"/>
  <c r="CC313"/>
  <c r="CD313"/>
  <c r="CE313"/>
  <c r="CF313"/>
  <c r="CG313"/>
  <c r="CH313"/>
  <c r="CI313"/>
  <c r="CJ313"/>
  <c r="CK313"/>
  <c r="CL61" i="16"/>
  <c r="CL313" i="21"/>
  <c r="CM313"/>
  <c r="CN313"/>
  <c r="CO313"/>
  <c r="CP313"/>
  <c r="CQ313"/>
  <c r="CR313"/>
  <c r="CS313"/>
  <c r="CT313"/>
  <c r="CU313"/>
  <c r="CV313"/>
  <c r="CW313"/>
  <c r="CX313"/>
  <c r="CY61" i="16"/>
  <c r="CZ313" i="21"/>
  <c r="DA313"/>
  <c r="DB313"/>
  <c r="DC313"/>
  <c r="DD313"/>
  <c r="DE313"/>
  <c r="DF313"/>
  <c r="DG313"/>
  <c r="DH313"/>
  <c r="DI313"/>
  <c r="DJ313"/>
  <c r="DK313"/>
  <c r="DL61" i="16"/>
  <c r="A314" i="21"/>
  <c r="B314"/>
  <c r="C314"/>
  <c r="D314"/>
  <c r="E314"/>
  <c r="F314"/>
  <c r="G314"/>
  <c r="Z62" i="16"/>
  <c r="Z314" i="21"/>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Z314"/>
  <c r="CA314"/>
  <c r="CB314"/>
  <c r="CC314"/>
  <c r="CD314"/>
  <c r="CE314"/>
  <c r="CF314"/>
  <c r="CG314"/>
  <c r="CH314"/>
  <c r="CI314"/>
  <c r="CJ314"/>
  <c r="CK314"/>
  <c r="CL314"/>
  <c r="CM314"/>
  <c r="CN314"/>
  <c r="CO314"/>
  <c r="CP314"/>
  <c r="CQ314"/>
  <c r="CR314"/>
  <c r="CS314"/>
  <c r="CT314"/>
  <c r="CU314"/>
  <c r="CV314"/>
  <c r="CW314"/>
  <c r="CX314"/>
  <c r="CY314"/>
  <c r="CZ314"/>
  <c r="DA314"/>
  <c r="DB314"/>
  <c r="DC314"/>
  <c r="DD314"/>
  <c r="DE314"/>
  <c r="DF314"/>
  <c r="DG314"/>
  <c r="DH314"/>
  <c r="DI314"/>
  <c r="DJ314"/>
  <c r="DK314"/>
  <c r="DL314"/>
  <c r="A315"/>
  <c r="B315"/>
  <c r="C315"/>
  <c r="D315"/>
  <c r="E315"/>
  <c r="F315"/>
  <c r="G315"/>
  <c r="Z63" i="16"/>
  <c r="Z315" i="21"/>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A316"/>
  <c r="B316"/>
  <c r="C316"/>
  <c r="D316"/>
  <c r="E316"/>
  <c r="F316"/>
  <c r="G316"/>
  <c r="AH316"/>
  <c r="AI316"/>
  <c r="AJ316"/>
  <c r="AK316"/>
  <c r="AL64" i="16"/>
  <c r="AM316" i="21"/>
  <c r="AN316"/>
  <c r="AO316"/>
  <c r="AP316"/>
  <c r="AQ316"/>
  <c r="AR316"/>
  <c r="AS316"/>
  <c r="AT316"/>
  <c r="AU316"/>
  <c r="AV316"/>
  <c r="AW316"/>
  <c r="AX316"/>
  <c r="AY316"/>
  <c r="AZ316"/>
  <c r="BA316"/>
  <c r="BB316"/>
  <c r="BC64" i="16"/>
  <c r="BC316" i="21"/>
  <c r="BD316"/>
  <c r="BE316"/>
  <c r="BF316"/>
  <c r="BG316"/>
  <c r="BH316"/>
  <c r="BI316"/>
  <c r="BJ316"/>
  <c r="BK316"/>
  <c r="BL316"/>
  <c r="BM316"/>
  <c r="BN316"/>
  <c r="BO316"/>
  <c r="BP316"/>
  <c r="BQ64" i="16"/>
  <c r="BR316" i="21"/>
  <c r="BS316"/>
  <c r="BT316"/>
  <c r="BU316"/>
  <c r="BV316"/>
  <c r="BW316"/>
  <c r="BX64" i="16"/>
  <c r="BZ316" i="21"/>
  <c r="CA316"/>
  <c r="CB316"/>
  <c r="CC316"/>
  <c r="CD316"/>
  <c r="CE316"/>
  <c r="CF316"/>
  <c r="CG316"/>
  <c r="CH316"/>
  <c r="CI316"/>
  <c r="CJ316"/>
  <c r="CK316"/>
  <c r="CL64" i="16"/>
  <c r="CL316" i="21"/>
  <c r="CM316"/>
  <c r="CN316"/>
  <c r="CO316"/>
  <c r="CP316"/>
  <c r="CQ316"/>
  <c r="CR316"/>
  <c r="CS316"/>
  <c r="CT316"/>
  <c r="CU316"/>
  <c r="CV316"/>
  <c r="CW316"/>
  <c r="CX316"/>
  <c r="CY64" i="16"/>
  <c r="CZ316" i="21"/>
  <c r="DA316"/>
  <c r="DB316"/>
  <c r="DC316"/>
  <c r="DD316"/>
  <c r="DE316"/>
  <c r="DF316"/>
  <c r="DG316"/>
  <c r="DH316"/>
  <c r="DI316"/>
  <c r="DJ316"/>
  <c r="DK316"/>
  <c r="DL64" i="16"/>
  <c r="A317" i="21"/>
  <c r="B317"/>
  <c r="C317"/>
  <c r="D317"/>
  <c r="E317"/>
  <c r="F317"/>
  <c r="G317"/>
  <c r="Z66" i="16"/>
  <c r="Z317" i="21"/>
  <c r="AH317"/>
  <c r="AI317"/>
  <c r="AJ317"/>
  <c r="AK317"/>
  <c r="AL66" i="16"/>
  <c r="AL317" i="21"/>
  <c r="AM317"/>
  <c r="AN317"/>
  <c r="AO317"/>
  <c r="AP317"/>
  <c r="AQ317"/>
  <c r="AR317"/>
  <c r="AS317"/>
  <c r="AT317"/>
  <c r="AU317"/>
  <c r="AV317"/>
  <c r="AW317"/>
  <c r="AX317"/>
  <c r="AY317"/>
  <c r="AZ317"/>
  <c r="BA317"/>
  <c r="BB317"/>
  <c r="BC66" i="16"/>
  <c r="BC317" i="21"/>
  <c r="BD317"/>
  <c r="BE317"/>
  <c r="BF317"/>
  <c r="BG317"/>
  <c r="BH317"/>
  <c r="BI317"/>
  <c r="BJ317"/>
  <c r="BK317"/>
  <c r="BL317"/>
  <c r="BM317"/>
  <c r="BN317"/>
  <c r="BO317"/>
  <c r="BP317"/>
  <c r="BQ66" i="16"/>
  <c r="BR317" i="21"/>
  <c r="BS317"/>
  <c r="BT317"/>
  <c r="BU317"/>
  <c r="BV317"/>
  <c r="BW317"/>
  <c r="BX66" i="16"/>
  <c r="BX68" s="1"/>
  <c r="BZ317" i="21"/>
  <c r="CA317"/>
  <c r="CB317"/>
  <c r="CC317"/>
  <c r="CD317"/>
  <c r="CE317"/>
  <c r="CF317"/>
  <c r="CG317"/>
  <c r="CH317"/>
  <c r="CI317"/>
  <c r="CJ317"/>
  <c r="CK317"/>
  <c r="CL66" i="16"/>
  <c r="CM317" i="21"/>
  <c r="CN317"/>
  <c r="CO317"/>
  <c r="CP317"/>
  <c r="CQ317"/>
  <c r="CR317"/>
  <c r="CS317"/>
  <c r="CT317"/>
  <c r="CU317"/>
  <c r="CV317"/>
  <c r="CW317"/>
  <c r="CX317"/>
  <c r="CY66" i="16"/>
  <c r="CY317" i="21"/>
  <c r="CZ317"/>
  <c r="DA317"/>
  <c r="DB317"/>
  <c r="DC317"/>
  <c r="DD317"/>
  <c r="DE317"/>
  <c r="DF317"/>
  <c r="DG317"/>
  <c r="DH317"/>
  <c r="DI317"/>
  <c r="DJ317"/>
  <c r="DK317"/>
  <c r="DL66" i="16"/>
  <c r="A318" i="21"/>
  <c r="B318"/>
  <c r="C318"/>
  <c r="D318"/>
  <c r="E318"/>
  <c r="F318"/>
  <c r="G318"/>
  <c r="Z67" i="16"/>
  <c r="AH318" i="21"/>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A319"/>
  <c r="B319"/>
  <c r="C319"/>
  <c r="D319"/>
  <c r="E319"/>
  <c r="F319"/>
  <c r="G319"/>
  <c r="AH319"/>
  <c r="AI319"/>
  <c r="AJ319"/>
  <c r="AK319"/>
  <c r="AL69" i="16"/>
  <c r="AL319" i="21"/>
  <c r="AM319"/>
  <c r="AN319"/>
  <c r="AO319"/>
  <c r="AP319"/>
  <c r="AQ319"/>
  <c r="AR319"/>
  <c r="AS319"/>
  <c r="AT319"/>
  <c r="AU319"/>
  <c r="AV319"/>
  <c r="AW319"/>
  <c r="AX319"/>
  <c r="AY319"/>
  <c r="AZ319"/>
  <c r="BA319"/>
  <c r="BB319"/>
  <c r="BC69" i="16"/>
  <c r="BD319" i="21"/>
  <c r="BE319"/>
  <c r="BF319"/>
  <c r="BG319"/>
  <c r="BH319"/>
  <c r="BI319"/>
  <c r="BJ319"/>
  <c r="BK319"/>
  <c r="BL319"/>
  <c r="BM319"/>
  <c r="BN319"/>
  <c r="BO319"/>
  <c r="BP319"/>
  <c r="BQ69" i="16"/>
  <c r="BQ319" i="21"/>
  <c r="BR319"/>
  <c r="BS319"/>
  <c r="BT319"/>
  <c r="BU319"/>
  <c r="BV319"/>
  <c r="BW319"/>
  <c r="BX69" i="16"/>
  <c r="BX319" i="21"/>
  <c r="BZ319"/>
  <c r="CA319"/>
  <c r="CB319"/>
  <c r="CC319"/>
  <c r="CD319"/>
  <c r="CE319"/>
  <c r="CF319"/>
  <c r="CG319"/>
  <c r="CH319"/>
  <c r="CI319"/>
  <c r="CJ319"/>
  <c r="CK319"/>
  <c r="CL69" i="16"/>
  <c r="CM319" i="21"/>
  <c r="CN319"/>
  <c r="CO319"/>
  <c r="CP319"/>
  <c r="CQ319"/>
  <c r="CR319"/>
  <c r="CS319"/>
  <c r="CT319"/>
  <c r="CU319"/>
  <c r="CV319"/>
  <c r="CW319"/>
  <c r="CX319"/>
  <c r="CY69" i="16"/>
  <c r="CY319" i="21"/>
  <c r="CZ319"/>
  <c r="DA319"/>
  <c r="DB319"/>
  <c r="DC319"/>
  <c r="DD319"/>
  <c r="DE319"/>
  <c r="DF319"/>
  <c r="DG319"/>
  <c r="DH319"/>
  <c r="DI319"/>
  <c r="DJ319"/>
  <c r="DK319"/>
  <c r="DL69" i="16"/>
  <c r="DL319" i="21"/>
  <c r="A320"/>
  <c r="B320"/>
  <c r="C320"/>
  <c r="D320"/>
  <c r="E320"/>
  <c r="F320"/>
  <c r="G320"/>
  <c r="Z70" i="16"/>
  <c r="AH320" i="21"/>
  <c r="AI320"/>
  <c r="AJ320"/>
  <c r="AK320"/>
  <c r="AL70" i="16"/>
  <c r="AM320" i="21"/>
  <c r="AN320"/>
  <c r="AO320"/>
  <c r="AP320"/>
  <c r="AQ320"/>
  <c r="AR320"/>
  <c r="AS320"/>
  <c r="AT320"/>
  <c r="AU320"/>
  <c r="AV320"/>
  <c r="AW320"/>
  <c r="AX320"/>
  <c r="AY320"/>
  <c r="AZ320"/>
  <c r="BA320"/>
  <c r="BB320"/>
  <c r="BC70" i="16"/>
  <c r="BC320" i="49" s="1"/>
  <c r="BD320" i="21"/>
  <c r="BE320"/>
  <c r="BF320"/>
  <c r="BG320"/>
  <c r="BH320"/>
  <c r="BI320"/>
  <c r="BJ320"/>
  <c r="BK320"/>
  <c r="BL320"/>
  <c r="BM320"/>
  <c r="BN320"/>
  <c r="BO320"/>
  <c r="BP320"/>
  <c r="BQ70" i="16"/>
  <c r="BQ320" i="21"/>
  <c r="BR320"/>
  <c r="BS320"/>
  <c r="BT320"/>
  <c r="BU320"/>
  <c r="BV320"/>
  <c r="BW320"/>
  <c r="BX70" i="16"/>
  <c r="BX320" i="21"/>
  <c r="BZ320"/>
  <c r="CA320"/>
  <c r="CB320"/>
  <c r="CC320"/>
  <c r="CD320"/>
  <c r="CE320"/>
  <c r="CF320"/>
  <c r="CG320"/>
  <c r="CH320"/>
  <c r="CI320"/>
  <c r="CJ320"/>
  <c r="CK320"/>
  <c r="CL70" i="16"/>
  <c r="CM320" i="21"/>
  <c r="CN320"/>
  <c r="CO320"/>
  <c r="CP320"/>
  <c r="CQ320"/>
  <c r="CR320"/>
  <c r="CS320"/>
  <c r="CT320"/>
  <c r="CU320"/>
  <c r="CV320"/>
  <c r="CW320"/>
  <c r="CX320"/>
  <c r="CY70" i="16"/>
  <c r="CZ320" i="21"/>
  <c r="DA320"/>
  <c r="DB320"/>
  <c r="DC320"/>
  <c r="DD320"/>
  <c r="DE320"/>
  <c r="DF320"/>
  <c r="DG320"/>
  <c r="DH320"/>
  <c r="DI320"/>
  <c r="DJ320"/>
  <c r="DK320"/>
  <c r="DL70" i="16"/>
  <c r="DL320" i="21"/>
  <c r="A321"/>
  <c r="B321"/>
  <c r="C321"/>
  <c r="D321"/>
  <c r="E321"/>
  <c r="F321"/>
  <c r="G321"/>
  <c r="Z71" i="16"/>
  <c r="AH321" i="21"/>
  <c r="AI321"/>
  <c r="AJ321"/>
  <c r="AK321"/>
  <c r="AL71" i="16"/>
  <c r="AM321" i="21"/>
  <c r="AN321"/>
  <c r="AO321"/>
  <c r="AP321"/>
  <c r="AQ321"/>
  <c r="AR321"/>
  <c r="AS321"/>
  <c r="AT321"/>
  <c r="AU321"/>
  <c r="AV321"/>
  <c r="AW321"/>
  <c r="AX321"/>
  <c r="AY321"/>
  <c r="AZ321"/>
  <c r="BA321"/>
  <c r="BB321"/>
  <c r="BC71" i="16"/>
  <c r="BC321" i="21"/>
  <c r="BD321"/>
  <c r="BE321"/>
  <c r="BF321"/>
  <c r="BG321"/>
  <c r="BH321"/>
  <c r="BI321"/>
  <c r="BJ321"/>
  <c r="BK321"/>
  <c r="BL321"/>
  <c r="BM321"/>
  <c r="BN321"/>
  <c r="BO321"/>
  <c r="BP321"/>
  <c r="BQ71" i="16"/>
  <c r="BQ321" i="21"/>
  <c r="BR321"/>
  <c r="BS321"/>
  <c r="BT321"/>
  <c r="BU321"/>
  <c r="BV321"/>
  <c r="BW321"/>
  <c r="BX71" i="16"/>
  <c r="BX321" i="21"/>
  <c r="BZ321"/>
  <c r="CA321"/>
  <c r="CB321"/>
  <c r="CC321"/>
  <c r="CD321"/>
  <c r="CE321"/>
  <c r="CF321"/>
  <c r="CG321"/>
  <c r="CH321"/>
  <c r="CI321"/>
  <c r="CJ321"/>
  <c r="CK321"/>
  <c r="CL71" i="16"/>
  <c r="CL321" i="21"/>
  <c r="CM321"/>
  <c r="CN321"/>
  <c r="CO321"/>
  <c r="CP321"/>
  <c r="CQ321"/>
  <c r="CR321"/>
  <c r="CS321"/>
  <c r="CT321"/>
  <c r="CU321"/>
  <c r="CV321"/>
  <c r="CW321"/>
  <c r="CX321"/>
  <c r="CY71" i="16"/>
  <c r="CY321" i="21" s="1"/>
  <c r="CZ321"/>
  <c r="DA321"/>
  <c r="DB321"/>
  <c r="DC321"/>
  <c r="DD321"/>
  <c r="DE321"/>
  <c r="DF321"/>
  <c r="DG321"/>
  <c r="DH321"/>
  <c r="DI321"/>
  <c r="DJ321"/>
  <c r="DK321"/>
  <c r="DL71" i="16"/>
  <c r="A322" i="21"/>
  <c r="B322"/>
  <c r="C322"/>
  <c r="D322"/>
  <c r="E322"/>
  <c r="F322"/>
  <c r="G322"/>
  <c r="Z73" i="16"/>
  <c r="Z322" i="21"/>
  <c r="AH322"/>
  <c r="AI322"/>
  <c r="AJ322"/>
  <c r="AK322"/>
  <c r="AL73" i="16"/>
  <c r="AL322" i="21"/>
  <c r="AM322"/>
  <c r="AN322"/>
  <c r="AO322"/>
  <c r="AP322"/>
  <c r="AQ322"/>
  <c r="AR322"/>
  <c r="AS322"/>
  <c r="AT322"/>
  <c r="AU322"/>
  <c r="AV322"/>
  <c r="AW322"/>
  <c r="AX322"/>
  <c r="AY322"/>
  <c r="AZ322"/>
  <c r="BA322"/>
  <c r="BB322"/>
  <c r="BC73" i="16"/>
  <c r="BC322" i="21"/>
  <c r="BD322"/>
  <c r="BE322"/>
  <c r="BF322"/>
  <c r="BG322"/>
  <c r="BH322"/>
  <c r="BI322"/>
  <c r="BJ322"/>
  <c r="BK322"/>
  <c r="BL322"/>
  <c r="BM322"/>
  <c r="BN322"/>
  <c r="BO322"/>
  <c r="BP322"/>
  <c r="BQ73" i="16"/>
  <c r="BR322" i="21"/>
  <c r="BS322"/>
  <c r="BT322"/>
  <c r="BU322"/>
  <c r="BV322"/>
  <c r="BW322"/>
  <c r="BX73" i="16"/>
  <c r="BZ322" i="21"/>
  <c r="CA322"/>
  <c r="CB322"/>
  <c r="CC322"/>
  <c r="CD322"/>
  <c r="CE322"/>
  <c r="CF322"/>
  <c r="CG322"/>
  <c r="CH322"/>
  <c r="CI322"/>
  <c r="CJ322"/>
  <c r="CK322"/>
  <c r="CL73" i="16"/>
  <c r="CL322" i="21"/>
  <c r="CM322"/>
  <c r="CN322"/>
  <c r="CO322"/>
  <c r="CP322"/>
  <c r="CQ322"/>
  <c r="CR322"/>
  <c r="CS322"/>
  <c r="CT322"/>
  <c r="CU322"/>
  <c r="CV322"/>
  <c r="CW322"/>
  <c r="CX322"/>
  <c r="CY73" i="16"/>
  <c r="CY322" i="21"/>
  <c r="CZ322"/>
  <c r="DA322"/>
  <c r="DB322"/>
  <c r="DC322"/>
  <c r="DD322"/>
  <c r="DE322"/>
  <c r="DF322"/>
  <c r="DG322"/>
  <c r="DH322"/>
  <c r="DI322"/>
  <c r="DJ322"/>
  <c r="DK322"/>
  <c r="DL73" i="16"/>
  <c r="DL322" i="21"/>
  <c r="A323"/>
  <c r="B323"/>
  <c r="C323"/>
  <c r="D323"/>
  <c r="E323"/>
  <c r="F323"/>
  <c r="G323"/>
  <c r="Z74" i="16"/>
  <c r="AH323" i="21"/>
  <c r="AI323"/>
  <c r="AJ323"/>
  <c r="AK323"/>
  <c r="AL74" i="16"/>
  <c r="AL323" i="21"/>
  <c r="AM323"/>
  <c r="AN323"/>
  <c r="AO323"/>
  <c r="AP323"/>
  <c r="AQ323"/>
  <c r="AR323"/>
  <c r="AS323"/>
  <c r="AT323"/>
  <c r="AU323"/>
  <c r="AV323"/>
  <c r="AW323"/>
  <c r="AX323"/>
  <c r="AY323"/>
  <c r="AZ323"/>
  <c r="BA323"/>
  <c r="BB323"/>
  <c r="BC74" i="16"/>
  <c r="BD323" i="21"/>
  <c r="BE323"/>
  <c r="BF323"/>
  <c r="BG323"/>
  <c r="BH323"/>
  <c r="BI323"/>
  <c r="BJ323"/>
  <c r="BK323"/>
  <c r="BL323"/>
  <c r="BM323"/>
  <c r="BN323"/>
  <c r="BO323"/>
  <c r="BP323"/>
  <c r="BQ74" i="16"/>
  <c r="BQ323" i="21"/>
  <c r="BR323"/>
  <c r="BS323"/>
  <c r="BT323"/>
  <c r="BU323"/>
  <c r="BV323"/>
  <c r="BW323"/>
  <c r="BX74" i="16"/>
  <c r="BX323" i="21"/>
  <c r="BZ323"/>
  <c r="CA323"/>
  <c r="CB323"/>
  <c r="CC323"/>
  <c r="CD323"/>
  <c r="CE323"/>
  <c r="CF323"/>
  <c r="CG323"/>
  <c r="CH323"/>
  <c r="CI323"/>
  <c r="CJ323"/>
  <c r="CK323"/>
  <c r="CL74" i="16"/>
  <c r="CM323" i="21"/>
  <c r="CN323"/>
  <c r="CO323"/>
  <c r="CP323"/>
  <c r="CQ323"/>
  <c r="CR323"/>
  <c r="CS323"/>
  <c r="CT323"/>
  <c r="CU323"/>
  <c r="CV323"/>
  <c r="CW323"/>
  <c r="CX323"/>
  <c r="CY74" i="16"/>
  <c r="CY323" i="21"/>
  <c r="CZ323"/>
  <c r="DA323"/>
  <c r="DB323"/>
  <c r="DC323"/>
  <c r="DD323"/>
  <c r="DE323"/>
  <c r="DF323"/>
  <c r="DG323"/>
  <c r="DH323"/>
  <c r="DI323"/>
  <c r="DJ323"/>
  <c r="DK323"/>
  <c r="DL74" i="16"/>
  <c r="DL323" i="21"/>
  <c r="A324"/>
  <c r="B324"/>
  <c r="C324"/>
  <c r="D324"/>
  <c r="E324"/>
  <c r="F324"/>
  <c r="G324"/>
  <c r="AH324"/>
  <c r="AI324"/>
  <c r="AJ324"/>
  <c r="AK324"/>
  <c r="AL76" i="16"/>
  <c r="AM324" i="21"/>
  <c r="AN324"/>
  <c r="AO324"/>
  <c r="AP324"/>
  <c r="AQ324"/>
  <c r="AR324"/>
  <c r="AS324"/>
  <c r="AT324"/>
  <c r="AU324"/>
  <c r="AV324"/>
  <c r="AW324"/>
  <c r="AX324"/>
  <c r="AY324"/>
  <c r="AZ324"/>
  <c r="BA324"/>
  <c r="BB324"/>
  <c r="BC76" i="16"/>
  <c r="BD324" i="21"/>
  <c r="BE324"/>
  <c r="BF324"/>
  <c r="BG324"/>
  <c r="BH324"/>
  <c r="BI324"/>
  <c r="BJ324"/>
  <c r="BL324"/>
  <c r="BM324"/>
  <c r="BN324"/>
  <c r="BO324"/>
  <c r="BP324"/>
  <c r="BQ76" i="16"/>
  <c r="BQ324" i="21"/>
  <c r="BR324"/>
  <c r="BS324"/>
  <c r="BT324"/>
  <c r="BU324"/>
  <c r="BV324"/>
  <c r="BW324"/>
  <c r="BX76" i="16"/>
  <c r="BX324" i="21"/>
  <c r="BZ324"/>
  <c r="CA324"/>
  <c r="CB324"/>
  <c r="CC324"/>
  <c r="CD324"/>
  <c r="CE324"/>
  <c r="CF324"/>
  <c r="CG324"/>
  <c r="CH324"/>
  <c r="CI324"/>
  <c r="CJ324"/>
  <c r="CK324"/>
  <c r="CL76" i="16"/>
  <c r="CL324" i="21"/>
  <c r="CM324"/>
  <c r="CN324"/>
  <c r="CO324"/>
  <c r="CP324"/>
  <c r="CQ324"/>
  <c r="CR324"/>
  <c r="CS324"/>
  <c r="CT324"/>
  <c r="CU324"/>
  <c r="CV324"/>
  <c r="CW324"/>
  <c r="CX324"/>
  <c r="CY76" i="16"/>
  <c r="CZ324" i="21"/>
  <c r="DA324"/>
  <c r="DB324"/>
  <c r="DC324"/>
  <c r="DD324"/>
  <c r="DE324"/>
  <c r="DF324"/>
  <c r="DG324"/>
  <c r="DH324"/>
  <c r="DI324"/>
  <c r="DJ324"/>
  <c r="DK324"/>
  <c r="DL76" i="16"/>
  <c r="DL324" i="21"/>
  <c r="A325"/>
  <c r="B325"/>
  <c r="C325"/>
  <c r="D325"/>
  <c r="E325"/>
  <c r="F325"/>
  <c r="G325"/>
  <c r="Z77" i="16"/>
  <c r="Z325" i="21" s="1"/>
  <c r="AH325"/>
  <c r="AI325"/>
  <c r="AJ325"/>
  <c r="AK325"/>
  <c r="AL77" i="16"/>
  <c r="AM325" i="21"/>
  <c r="AN325"/>
  <c r="AO325"/>
  <c r="AP325"/>
  <c r="AQ325"/>
  <c r="AR325"/>
  <c r="AS325"/>
  <c r="AT325"/>
  <c r="AU325"/>
  <c r="AV325"/>
  <c r="AW325"/>
  <c r="AX325"/>
  <c r="AY325"/>
  <c r="AZ325"/>
  <c r="BA325"/>
  <c r="BB325"/>
  <c r="BC77" i="16"/>
  <c r="BC325" i="21" s="1"/>
  <c r="BD325"/>
  <c r="BE325"/>
  <c r="BF325"/>
  <c r="BG325"/>
  <c r="BH325"/>
  <c r="BI325"/>
  <c r="BJ325"/>
  <c r="BK325"/>
  <c r="BL325"/>
  <c r="BM325"/>
  <c r="BN325"/>
  <c r="BO325"/>
  <c r="BP325"/>
  <c r="BQ77" i="16"/>
  <c r="BQ325" i="21"/>
  <c r="BR325"/>
  <c r="BS325"/>
  <c r="BT325"/>
  <c r="BU325"/>
  <c r="BV325"/>
  <c r="BW325"/>
  <c r="BX77" i="16"/>
  <c r="BX325" i="21"/>
  <c r="BZ325"/>
  <c r="CA325"/>
  <c r="CB325"/>
  <c r="CC325"/>
  <c r="CD325"/>
  <c r="CE325"/>
  <c r="CF325"/>
  <c r="CG325"/>
  <c r="CH325"/>
  <c r="CI325"/>
  <c r="CJ325"/>
  <c r="CK325"/>
  <c r="CL77" i="16"/>
  <c r="CL325" i="21"/>
  <c r="CM325"/>
  <c r="CN325"/>
  <c r="CO325"/>
  <c r="CP325"/>
  <c r="CQ325"/>
  <c r="CR325"/>
  <c r="CS325"/>
  <c r="CT325"/>
  <c r="CU325"/>
  <c r="CV325"/>
  <c r="CW325"/>
  <c r="CX325"/>
  <c r="CY77" i="16"/>
  <c r="CZ325" i="21"/>
  <c r="DA325"/>
  <c r="DB325"/>
  <c r="DC325"/>
  <c r="DD325"/>
  <c r="DE325"/>
  <c r="DF325"/>
  <c r="DG325"/>
  <c r="DH325"/>
  <c r="DI325"/>
  <c r="DJ325"/>
  <c r="DK325"/>
  <c r="DL77" i="16"/>
  <c r="A326" i="21"/>
  <c r="B326"/>
  <c r="C326"/>
  <c r="D326"/>
  <c r="E326"/>
  <c r="F326"/>
  <c r="G326"/>
  <c r="AH326"/>
  <c r="AI326"/>
  <c r="AJ326"/>
  <c r="AK326"/>
  <c r="AL78" i="16"/>
  <c r="AL326" i="21"/>
  <c r="AM326"/>
  <c r="AN326"/>
  <c r="AO326"/>
  <c r="AP326"/>
  <c r="AQ326"/>
  <c r="AR326"/>
  <c r="AS326"/>
  <c r="AT326"/>
  <c r="AU326"/>
  <c r="AV326"/>
  <c r="AW326"/>
  <c r="AX326"/>
  <c r="AY326"/>
  <c r="AZ326"/>
  <c r="BA326"/>
  <c r="BB326"/>
  <c r="BC78" i="16"/>
  <c r="BC326" i="21"/>
  <c r="BD326"/>
  <c r="BE326"/>
  <c r="BF326"/>
  <c r="BG326"/>
  <c r="BH326"/>
  <c r="BI326"/>
  <c r="BJ326"/>
  <c r="BK326"/>
  <c r="BL326"/>
  <c r="BM326"/>
  <c r="BN326"/>
  <c r="BO326"/>
  <c r="BP326"/>
  <c r="BQ78" i="16"/>
  <c r="BR326" i="21"/>
  <c r="BS326"/>
  <c r="BT326"/>
  <c r="BU326"/>
  <c r="BV326"/>
  <c r="BW326"/>
  <c r="BX78" i="16"/>
  <c r="BZ326" i="21"/>
  <c r="CA326"/>
  <c r="CB326"/>
  <c r="CC326"/>
  <c r="CD326"/>
  <c r="CE326"/>
  <c r="CF326"/>
  <c r="CG326"/>
  <c r="CH326"/>
  <c r="CI326"/>
  <c r="CJ326"/>
  <c r="CK326"/>
  <c r="CL78" i="16"/>
  <c r="CL326" i="48" s="1"/>
  <c r="CL326" i="21"/>
  <c r="CM326"/>
  <c r="CN326"/>
  <c r="CO326"/>
  <c r="CP326"/>
  <c r="CQ326"/>
  <c r="CR326"/>
  <c r="CS326"/>
  <c r="CT326"/>
  <c r="CU326"/>
  <c r="CV326"/>
  <c r="CW326"/>
  <c r="CX326"/>
  <c r="CY78" i="16"/>
  <c r="CY326" i="21"/>
  <c r="CZ326"/>
  <c r="DA326"/>
  <c r="DB326"/>
  <c r="DC326"/>
  <c r="DD326"/>
  <c r="DE326"/>
  <c r="DF326"/>
  <c r="DG326"/>
  <c r="DH326"/>
  <c r="DI326"/>
  <c r="DJ326"/>
  <c r="DK326"/>
  <c r="DL78" i="16"/>
  <c r="A327" i="21"/>
  <c r="B327"/>
  <c r="C327"/>
  <c r="D327"/>
  <c r="E327"/>
  <c r="F327"/>
  <c r="G327"/>
  <c r="Z80" i="16"/>
  <c r="AH327" i="21"/>
  <c r="AI327"/>
  <c r="AK327"/>
  <c r="AM327"/>
  <c r="AN327"/>
  <c r="AO327"/>
  <c r="AP327"/>
  <c r="AQ327"/>
  <c r="AR327"/>
  <c r="AS327"/>
  <c r="AT327"/>
  <c r="AU327"/>
  <c r="AV327"/>
  <c r="AW327"/>
  <c r="AX327"/>
  <c r="AY327"/>
  <c r="AZ327"/>
  <c r="BA327"/>
  <c r="BB327"/>
  <c r="BC80" i="16"/>
  <c r="BD327" i="21"/>
  <c r="BE327"/>
  <c r="BF327"/>
  <c r="BG327"/>
  <c r="BH327"/>
  <c r="BI327"/>
  <c r="BJ327"/>
  <c r="BK327"/>
  <c r="BL327"/>
  <c r="BM327"/>
  <c r="BN327"/>
  <c r="BO327"/>
  <c r="BP327"/>
  <c r="BQ80" i="16"/>
  <c r="BQ327" i="21"/>
  <c r="BR327"/>
  <c r="BS327"/>
  <c r="BT327"/>
  <c r="BU327"/>
  <c r="BV327"/>
  <c r="BW327"/>
  <c r="BX80" i="16"/>
  <c r="BX327" i="21"/>
  <c r="BZ327"/>
  <c r="CA327"/>
  <c r="CB327"/>
  <c r="CC327"/>
  <c r="CD327"/>
  <c r="CE327"/>
  <c r="CF327"/>
  <c r="CG327"/>
  <c r="CH327"/>
  <c r="CI327"/>
  <c r="CJ327"/>
  <c r="CK327"/>
  <c r="CL80" i="16"/>
  <c r="CM327" i="21"/>
  <c r="CN327"/>
  <c r="CO327"/>
  <c r="CP327"/>
  <c r="CQ327"/>
  <c r="CR327"/>
  <c r="CS327"/>
  <c r="CT327"/>
  <c r="CU327"/>
  <c r="CV327"/>
  <c r="CW327"/>
  <c r="CX327"/>
  <c r="CY80" i="16"/>
  <c r="CY327" i="21"/>
  <c r="CZ327"/>
  <c r="DA327"/>
  <c r="DB327"/>
  <c r="DC327"/>
  <c r="DD327"/>
  <c r="DE327"/>
  <c r="DF327"/>
  <c r="DG327"/>
  <c r="DH327"/>
  <c r="DI327"/>
  <c r="DJ327"/>
  <c r="DK327"/>
  <c r="DL80" i="16"/>
  <c r="DL327" i="21"/>
  <c r="A328"/>
  <c r="B328"/>
  <c r="C328"/>
  <c r="D328"/>
  <c r="E328"/>
  <c r="F328"/>
  <c r="G328"/>
  <c r="AH328"/>
  <c r="AI328"/>
  <c r="AJ328"/>
  <c r="AK328"/>
  <c r="AL81" i="16"/>
  <c r="AM328" i="21"/>
  <c r="AN328"/>
  <c r="AO328"/>
  <c r="AP328"/>
  <c r="AQ328"/>
  <c r="AS328"/>
  <c r="AT328"/>
  <c r="AU328"/>
  <c r="AV328"/>
  <c r="AW328"/>
  <c r="AX328"/>
  <c r="AY328"/>
  <c r="AZ328"/>
  <c r="BA328"/>
  <c r="BB328"/>
  <c r="BC81" i="16"/>
  <c r="BD328" i="21"/>
  <c r="BE328"/>
  <c r="BF328"/>
  <c r="BG328"/>
  <c r="BH328"/>
  <c r="BI328"/>
  <c r="BJ328"/>
  <c r="BK328"/>
  <c r="BL328"/>
  <c r="BM328"/>
  <c r="BN328"/>
  <c r="BO328"/>
  <c r="BP328"/>
  <c r="BQ81" i="16"/>
  <c r="BQ328" i="21"/>
  <c r="BR328"/>
  <c r="BS328"/>
  <c r="BT328"/>
  <c r="BU328"/>
  <c r="BV328"/>
  <c r="BW328"/>
  <c r="BX81" i="16"/>
  <c r="BX328" i="21"/>
  <c r="BZ328"/>
  <c r="CA328"/>
  <c r="CB328"/>
  <c r="CC328"/>
  <c r="CD328"/>
  <c r="CE328"/>
  <c r="CF328"/>
  <c r="CG328"/>
  <c r="CH328"/>
  <c r="CI328"/>
  <c r="CJ328"/>
  <c r="CK328"/>
  <c r="CL81" i="16"/>
  <c r="CM328" i="21"/>
  <c r="CN328"/>
  <c r="CO328"/>
  <c r="CP328"/>
  <c r="CQ328"/>
  <c r="CR328"/>
  <c r="CS328"/>
  <c r="CT328"/>
  <c r="CU328"/>
  <c r="CV328"/>
  <c r="CW328"/>
  <c r="CX328"/>
  <c r="CY81" i="16"/>
  <c r="CY328" i="49" s="1"/>
  <c r="CZ328" i="21"/>
  <c r="DA328"/>
  <c r="DB328"/>
  <c r="DC328"/>
  <c r="DD328"/>
  <c r="DE328"/>
  <c r="DF328"/>
  <c r="DG328"/>
  <c r="DH328"/>
  <c r="DI328"/>
  <c r="DJ328"/>
  <c r="DK328"/>
  <c r="DL81" i="16"/>
  <c r="DL328" i="21"/>
  <c r="A329"/>
  <c r="B329"/>
  <c r="C329"/>
  <c r="D329"/>
  <c r="E329"/>
  <c r="F329"/>
  <c r="G329"/>
  <c r="Q82" i="16"/>
  <c r="T82"/>
  <c r="AD82"/>
  <c r="AH329" i="21"/>
  <c r="AI329"/>
  <c r="AJ329"/>
  <c r="AK329"/>
  <c r="AL82" i="16"/>
  <c r="AM329" i="21"/>
  <c r="AO329"/>
  <c r="AP329"/>
  <c r="AQ329"/>
  <c r="AS329"/>
  <c r="AT329"/>
  <c r="AU329"/>
  <c r="AV329"/>
  <c r="AW329"/>
  <c r="AX329"/>
  <c r="AY329"/>
  <c r="AZ329"/>
  <c r="BA329"/>
  <c r="BB329"/>
  <c r="BC82" i="16"/>
  <c r="BC329" i="21"/>
  <c r="BD329"/>
  <c r="BE329"/>
  <c r="BF329"/>
  <c r="BG329"/>
  <c r="BH329"/>
  <c r="BI329"/>
  <c r="BJ329"/>
  <c r="BK329"/>
  <c r="BL329"/>
  <c r="BM329"/>
  <c r="BN329"/>
  <c r="BO329"/>
  <c r="BP329"/>
  <c r="BQ82" i="16"/>
  <c r="BQ329" i="21"/>
  <c r="BR329"/>
  <c r="BS329"/>
  <c r="BT329"/>
  <c r="BU329"/>
  <c r="BV329"/>
  <c r="BW329"/>
  <c r="BX329"/>
  <c r="BZ329"/>
  <c r="CA329"/>
  <c r="CB329"/>
  <c r="CC329"/>
  <c r="CD329"/>
  <c r="CE329"/>
  <c r="CF329"/>
  <c r="CG329"/>
  <c r="CH329"/>
  <c r="CI329"/>
  <c r="CJ329"/>
  <c r="CK329"/>
  <c r="CL82" i="16"/>
  <c r="CL329" i="21"/>
  <c r="CM329"/>
  <c r="CN329"/>
  <c r="CO329"/>
  <c r="CP329"/>
  <c r="CQ329"/>
  <c r="CR329"/>
  <c r="CS329"/>
  <c r="CT329"/>
  <c r="CU329"/>
  <c r="CV329"/>
  <c r="CW329"/>
  <c r="CX329"/>
  <c r="CY82" i="16"/>
  <c r="CY329" i="21"/>
  <c r="CZ329"/>
  <c r="DA329"/>
  <c r="DB329"/>
  <c r="DC329"/>
  <c r="DD329"/>
  <c r="DE329"/>
  <c r="DF329"/>
  <c r="DG329"/>
  <c r="DH329"/>
  <c r="DI329"/>
  <c r="DJ329"/>
  <c r="DK329"/>
  <c r="DL82" i="16"/>
  <c r="DL329" i="21"/>
  <c r="A219"/>
  <c r="B219"/>
  <c r="C219"/>
  <c r="D219"/>
  <c r="E219"/>
  <c r="F219"/>
  <c r="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O219"/>
  <c r="BP219"/>
  <c r="BR219"/>
  <c r="BS219"/>
  <c r="BT219"/>
  <c r="BU219"/>
  <c r="BV219"/>
  <c r="BW219"/>
  <c r="BX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A220"/>
  <c r="B220"/>
  <c r="C220"/>
  <c r="D220"/>
  <c r="E220"/>
  <c r="F220"/>
  <c r="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R220"/>
  <c r="BS220"/>
  <c r="BT220"/>
  <c r="BU220"/>
  <c r="BV220"/>
  <c r="BW220"/>
  <c r="BX220"/>
  <c r="BZ220"/>
  <c r="CA220"/>
  <c r="CB220"/>
  <c r="CC220"/>
  <c r="CD220"/>
  <c r="CE220"/>
  <c r="CF220"/>
  <c r="CG220"/>
  <c r="CH220"/>
  <c r="CI220"/>
  <c r="CJ220"/>
  <c r="CK220"/>
  <c r="CM220"/>
  <c r="CN220"/>
  <c r="CO220"/>
  <c r="CP220"/>
  <c r="CQ220"/>
  <c r="CR220"/>
  <c r="CS220"/>
  <c r="CT220"/>
  <c r="CU220"/>
  <c r="CV220"/>
  <c r="CW220"/>
  <c r="CX220"/>
  <c r="CY220"/>
  <c r="CZ220"/>
  <c r="DA220"/>
  <c r="DB220"/>
  <c r="DC220"/>
  <c r="DD220"/>
  <c r="DE220"/>
  <c r="DF220"/>
  <c r="DG220"/>
  <c r="DH220"/>
  <c r="DI220"/>
  <c r="DJ220"/>
  <c r="DK220"/>
  <c r="DL220"/>
  <c r="A221"/>
  <c r="B221"/>
  <c r="C221"/>
  <c r="D221"/>
  <c r="E221"/>
  <c r="F221"/>
  <c r="G221"/>
  <c r="Z221"/>
  <c r="AH221"/>
  <c r="AI221"/>
  <c r="AJ221"/>
  <c r="AK221"/>
  <c r="AL221"/>
  <c r="AM221"/>
  <c r="AN221"/>
  <c r="AO221"/>
  <c r="AP221"/>
  <c r="AQ221"/>
  <c r="AR221"/>
  <c r="AS221"/>
  <c r="AT221"/>
  <c r="AU221"/>
  <c r="AV221"/>
  <c r="AW221"/>
  <c r="AX221"/>
  <c r="AY221"/>
  <c r="AZ221"/>
  <c r="BA221"/>
  <c r="BB221"/>
  <c r="BD221"/>
  <c r="BE221"/>
  <c r="BF221"/>
  <c r="BG221"/>
  <c r="BH221"/>
  <c r="BI221"/>
  <c r="BJ221"/>
  <c r="BK221"/>
  <c r="BL221"/>
  <c r="BM221"/>
  <c r="BN221"/>
  <c r="BO221"/>
  <c r="BP221"/>
  <c r="BR221"/>
  <c r="BS221"/>
  <c r="BT221"/>
  <c r="BU221"/>
  <c r="BV221"/>
  <c r="BW221"/>
  <c r="BX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A222"/>
  <c r="B222"/>
  <c r="C222"/>
  <c r="D222"/>
  <c r="E222"/>
  <c r="F222"/>
  <c r="G222"/>
  <c r="Z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A223"/>
  <c r="B223"/>
  <c r="C223"/>
  <c r="D223"/>
  <c r="E223"/>
  <c r="F223"/>
  <c r="G223"/>
  <c r="Z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R223"/>
  <c r="BS223"/>
  <c r="BT223"/>
  <c r="BU223"/>
  <c r="BV223"/>
  <c r="BW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A224"/>
  <c r="B224"/>
  <c r="C224"/>
  <c r="D224"/>
  <c r="E224"/>
  <c r="F224"/>
  <c r="G224"/>
  <c r="Z224"/>
  <c r="AH224"/>
  <c r="AI224"/>
  <c r="AJ224"/>
  <c r="AK224"/>
  <c r="AL224"/>
  <c r="AM224"/>
  <c r="AN224"/>
  <c r="AO224"/>
  <c r="AP224"/>
  <c r="AQ224"/>
  <c r="AS224"/>
  <c r="AT224"/>
  <c r="AU224"/>
  <c r="AV224"/>
  <c r="AW224"/>
  <c r="AX224"/>
  <c r="AY224"/>
  <c r="AZ224"/>
  <c r="BA224"/>
  <c r="BB224"/>
  <c r="BC224"/>
  <c r="BD224"/>
  <c r="BE224"/>
  <c r="BF224"/>
  <c r="BG224"/>
  <c r="BH224"/>
  <c r="BI224"/>
  <c r="BJ224"/>
  <c r="BK224"/>
  <c r="BL224"/>
  <c r="BM224"/>
  <c r="BN224"/>
  <c r="BO224"/>
  <c r="BR224"/>
  <c r="BS224"/>
  <c r="BT224"/>
  <c r="BU224"/>
  <c r="BV224"/>
  <c r="BW224"/>
  <c r="BX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A225"/>
  <c r="B225"/>
  <c r="C225"/>
  <c r="D225"/>
  <c r="E225"/>
  <c r="F225"/>
  <c r="G225"/>
  <c r="AH225"/>
  <c r="AI225"/>
  <c r="AJ225"/>
  <c r="AK225"/>
  <c r="AM225"/>
  <c r="AN225"/>
  <c r="AO225"/>
  <c r="AP225"/>
  <c r="AQ225"/>
  <c r="AR225"/>
  <c r="AS225"/>
  <c r="AT225"/>
  <c r="AU225"/>
  <c r="AV225"/>
  <c r="AW225"/>
  <c r="AX225"/>
  <c r="AY225"/>
  <c r="AZ225"/>
  <c r="BA225"/>
  <c r="BB225"/>
  <c r="BC225"/>
  <c r="BD225"/>
  <c r="BE225"/>
  <c r="BF225"/>
  <c r="BG225"/>
  <c r="BH225"/>
  <c r="BI225"/>
  <c r="BJ225"/>
  <c r="BK225"/>
  <c r="BL225"/>
  <c r="BM225"/>
  <c r="BN225"/>
  <c r="BO225"/>
  <c r="BP225"/>
  <c r="BR225"/>
  <c r="BS225"/>
  <c r="BT225"/>
  <c r="BU225"/>
  <c r="BV225"/>
  <c r="BW225"/>
  <c r="BX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A226"/>
  <c r="B226"/>
  <c r="C226"/>
  <c r="D226"/>
  <c r="E226"/>
  <c r="F226"/>
  <c r="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R226"/>
  <c r="BS226"/>
  <c r="BT226"/>
  <c r="BU226"/>
  <c r="BV226"/>
  <c r="BW226"/>
  <c r="BX226"/>
  <c r="BZ226"/>
  <c r="CA226"/>
  <c r="CB226"/>
  <c r="CC226"/>
  <c r="CD226"/>
  <c r="CE226"/>
  <c r="CF226"/>
  <c r="CG226"/>
  <c r="CH226"/>
  <c r="CI226"/>
  <c r="CJ226"/>
  <c r="CK226"/>
  <c r="CM226"/>
  <c r="CN226"/>
  <c r="CO226"/>
  <c r="CP226"/>
  <c r="CQ226"/>
  <c r="CR226"/>
  <c r="CS226"/>
  <c r="CT226"/>
  <c r="CU226"/>
  <c r="CV226"/>
  <c r="CW226"/>
  <c r="CX226"/>
  <c r="CY226"/>
  <c r="CZ226"/>
  <c r="DA226"/>
  <c r="DB226"/>
  <c r="DC226"/>
  <c r="DD226"/>
  <c r="DE226"/>
  <c r="DF226"/>
  <c r="DG226"/>
  <c r="DH226"/>
  <c r="DI226"/>
  <c r="DJ226"/>
  <c r="DK226"/>
  <c r="DL226"/>
  <c r="A227"/>
  <c r="B227"/>
  <c r="C227"/>
  <c r="D227"/>
  <c r="E227"/>
  <c r="F227"/>
  <c r="G227"/>
  <c r="AH227"/>
  <c r="AI227"/>
  <c r="AJ227"/>
  <c r="AK227"/>
  <c r="AM227"/>
  <c r="AN227"/>
  <c r="AO227"/>
  <c r="AP227"/>
  <c r="AQ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A228"/>
  <c r="B228"/>
  <c r="C228"/>
  <c r="D228"/>
  <c r="E228"/>
  <c r="F228"/>
  <c r="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R228"/>
  <c r="BS228"/>
  <c r="BT228"/>
  <c r="BU228"/>
  <c r="BV228"/>
  <c r="BW228"/>
  <c r="BX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A229"/>
  <c r="B229"/>
  <c r="C229"/>
  <c r="D229"/>
  <c r="E229"/>
  <c r="F229"/>
  <c r="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R229"/>
  <c r="BS229"/>
  <c r="BT229"/>
  <c r="BU229"/>
  <c r="BV229"/>
  <c r="BW229"/>
  <c r="BX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A230"/>
  <c r="B230"/>
  <c r="C230"/>
  <c r="D230"/>
  <c r="E230"/>
  <c r="F230"/>
  <c r="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R230"/>
  <c r="BS230"/>
  <c r="BT230"/>
  <c r="BU230"/>
  <c r="BV230"/>
  <c r="BW230"/>
  <c r="BX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A231"/>
  <c r="B231"/>
  <c r="C231"/>
  <c r="D231"/>
  <c r="E231"/>
  <c r="F231"/>
  <c r="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R231"/>
  <c r="BS231"/>
  <c r="BT231"/>
  <c r="BU231"/>
  <c r="BV231"/>
  <c r="BW231"/>
  <c r="BX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A232"/>
  <c r="B232"/>
  <c r="C232"/>
  <c r="D232"/>
  <c r="E232"/>
  <c r="F232"/>
  <c r="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R232"/>
  <c r="BS232"/>
  <c r="BT232"/>
  <c r="BU232"/>
  <c r="BV232"/>
  <c r="BW232"/>
  <c r="BX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A233"/>
  <c r="B233"/>
  <c r="C233"/>
  <c r="D233"/>
  <c r="E233"/>
  <c r="F233"/>
  <c r="G233"/>
  <c r="AH233"/>
  <c r="AI233"/>
  <c r="AJ233"/>
  <c r="AK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A234"/>
  <c r="B234"/>
  <c r="C234"/>
  <c r="D234"/>
  <c r="E234"/>
  <c r="F234"/>
  <c r="G234"/>
  <c r="AH234"/>
  <c r="AI234"/>
  <c r="AJ234"/>
  <c r="AK234"/>
  <c r="AM234"/>
  <c r="AN234"/>
  <c r="AO234"/>
  <c r="AP234"/>
  <c r="AQ234"/>
  <c r="AR234"/>
  <c r="AS234"/>
  <c r="AT234"/>
  <c r="AU234"/>
  <c r="AV234"/>
  <c r="AW234"/>
  <c r="AX234"/>
  <c r="AY234"/>
  <c r="AZ234"/>
  <c r="BA234"/>
  <c r="BB234"/>
  <c r="BC234"/>
  <c r="BD234"/>
  <c r="BE234"/>
  <c r="BF234"/>
  <c r="BG234"/>
  <c r="BH234"/>
  <c r="BI234"/>
  <c r="BJ234"/>
  <c r="BK234"/>
  <c r="BL234"/>
  <c r="BM234"/>
  <c r="BN234"/>
  <c r="BO234"/>
  <c r="BP234"/>
  <c r="BR234"/>
  <c r="BS234"/>
  <c r="BT234"/>
  <c r="BU234"/>
  <c r="BV234"/>
  <c r="BW234"/>
  <c r="BX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A235"/>
  <c r="B235"/>
  <c r="C235"/>
  <c r="D235"/>
  <c r="E235"/>
  <c r="F235"/>
  <c r="G235"/>
  <c r="AH235"/>
  <c r="AI235"/>
  <c r="AJ235"/>
  <c r="AK235"/>
  <c r="AM235"/>
  <c r="AN235"/>
  <c r="AO235"/>
  <c r="AP235"/>
  <c r="AQ235"/>
  <c r="AR235"/>
  <c r="AS235"/>
  <c r="AT235"/>
  <c r="AU235"/>
  <c r="AV235"/>
  <c r="AW235"/>
  <c r="AX235"/>
  <c r="AY235"/>
  <c r="AZ235"/>
  <c r="BA235"/>
  <c r="BB235"/>
  <c r="BC235"/>
  <c r="BD235"/>
  <c r="BE235"/>
  <c r="BF235"/>
  <c r="BG235"/>
  <c r="BH235"/>
  <c r="BI235"/>
  <c r="BJ235"/>
  <c r="BK235"/>
  <c r="BL235"/>
  <c r="BM235"/>
  <c r="BO235"/>
  <c r="BR235"/>
  <c r="BS235"/>
  <c r="BT235"/>
  <c r="BU235"/>
  <c r="BV235"/>
  <c r="BW235"/>
  <c r="BX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A236"/>
  <c r="B236"/>
  <c r="C236"/>
  <c r="D236"/>
  <c r="E236"/>
  <c r="F236"/>
  <c r="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R236"/>
  <c r="BS236"/>
  <c r="BT236"/>
  <c r="BU236"/>
  <c r="BV236"/>
  <c r="BW236"/>
  <c r="BX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A237"/>
  <c r="B237"/>
  <c r="C237"/>
  <c r="D237"/>
  <c r="E237"/>
  <c r="F237"/>
  <c r="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R237"/>
  <c r="BS237"/>
  <c r="BT237"/>
  <c r="BU237"/>
  <c r="BV237"/>
  <c r="BW237"/>
  <c r="BX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A238"/>
  <c r="B238"/>
  <c r="C238"/>
  <c r="D238"/>
  <c r="E238"/>
  <c r="F238"/>
  <c r="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R238"/>
  <c r="BS238"/>
  <c r="BT238"/>
  <c r="BU238"/>
  <c r="BV238"/>
  <c r="BW238"/>
  <c r="BX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A239"/>
  <c r="B239"/>
  <c r="C239"/>
  <c r="D239"/>
  <c r="E239"/>
  <c r="F239"/>
  <c r="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R239"/>
  <c r="BS239"/>
  <c r="BT239"/>
  <c r="BU239"/>
  <c r="BV239"/>
  <c r="BW239"/>
  <c r="BX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A240"/>
  <c r="B240"/>
  <c r="C240"/>
  <c r="D240"/>
  <c r="E240"/>
  <c r="F240"/>
  <c r="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O240"/>
  <c r="BP240"/>
  <c r="BR240"/>
  <c r="BS240"/>
  <c r="BT240"/>
  <c r="BU240"/>
  <c r="BV240"/>
  <c r="BW240"/>
  <c r="BX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A241"/>
  <c r="B241"/>
  <c r="C241"/>
  <c r="D241"/>
  <c r="E241"/>
  <c r="F241"/>
  <c r="G241"/>
  <c r="Z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A242"/>
  <c r="B242"/>
  <c r="C242"/>
  <c r="D242"/>
  <c r="E242"/>
  <c r="F242"/>
  <c r="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R242"/>
  <c r="BS242"/>
  <c r="BT242"/>
  <c r="BU242"/>
  <c r="BV242"/>
  <c r="BW242"/>
  <c r="BX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A243"/>
  <c r="B243"/>
  <c r="C243"/>
  <c r="D243"/>
  <c r="E243"/>
  <c r="F243"/>
  <c r="G243"/>
  <c r="Z243"/>
  <c r="AH243"/>
  <c r="AI243"/>
  <c r="AJ243"/>
  <c r="AK243"/>
  <c r="AL243"/>
  <c r="AM243"/>
  <c r="AN243"/>
  <c r="AO243"/>
  <c r="AP243"/>
  <c r="AQ243"/>
  <c r="AR243"/>
  <c r="AS243"/>
  <c r="AT243"/>
  <c r="AU243"/>
  <c r="AV243"/>
  <c r="AW243"/>
  <c r="AX243"/>
  <c r="AY243"/>
  <c r="AZ243"/>
  <c r="BA243"/>
  <c r="BB243"/>
  <c r="BC243"/>
  <c r="BD243"/>
  <c r="BE243"/>
  <c r="BF243"/>
  <c r="BG243"/>
  <c r="BH243"/>
  <c r="BI243"/>
  <c r="BJ243"/>
  <c r="BL243"/>
  <c r="BM243"/>
  <c r="BN243"/>
  <c r="BR243"/>
  <c r="BS243"/>
  <c r="BT243"/>
  <c r="BU243"/>
  <c r="BV243"/>
  <c r="BW243"/>
  <c r="BX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A244"/>
  <c r="B244"/>
  <c r="C244"/>
  <c r="D244"/>
  <c r="E244"/>
  <c r="F244"/>
  <c r="G244"/>
  <c r="Z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A245"/>
  <c r="B245"/>
  <c r="C245"/>
  <c r="D245"/>
  <c r="E245"/>
  <c r="F245"/>
  <c r="G245"/>
  <c r="Z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R245"/>
  <c r="BS245"/>
  <c r="BT245"/>
  <c r="BU245"/>
  <c r="BV245"/>
  <c r="BW245"/>
  <c r="BX245"/>
  <c r="BZ245"/>
  <c r="CA245"/>
  <c r="CB245"/>
  <c r="CC245"/>
  <c r="CD245"/>
  <c r="CE245"/>
  <c r="CF245"/>
  <c r="CG245"/>
  <c r="CH245"/>
  <c r="CI245"/>
  <c r="CJ245"/>
  <c r="CK245"/>
  <c r="CM245"/>
  <c r="CN245"/>
  <c r="CO245"/>
  <c r="CP245"/>
  <c r="CQ245"/>
  <c r="CR245"/>
  <c r="CS245"/>
  <c r="CT245"/>
  <c r="CU245"/>
  <c r="CV245"/>
  <c r="CW245"/>
  <c r="CX245"/>
  <c r="CY245"/>
  <c r="CZ245"/>
  <c r="DA245"/>
  <c r="DB245"/>
  <c r="DC245"/>
  <c r="DD245"/>
  <c r="DE245"/>
  <c r="DF245"/>
  <c r="DG245"/>
  <c r="DH245"/>
  <c r="DI245"/>
  <c r="DJ245"/>
  <c r="DK245"/>
  <c r="DL245"/>
  <c r="A246"/>
  <c r="B246"/>
  <c r="C246"/>
  <c r="D246"/>
  <c r="E246"/>
  <c r="F246"/>
  <c r="G246"/>
  <c r="AH246"/>
  <c r="AI246"/>
  <c r="AJ246"/>
  <c r="AK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A247"/>
  <c r="B247"/>
  <c r="C247"/>
  <c r="D247"/>
  <c r="E247"/>
  <c r="F247"/>
  <c r="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P247"/>
  <c r="BR247"/>
  <c r="BS247"/>
  <c r="BT247"/>
  <c r="BU247"/>
  <c r="BV247"/>
  <c r="BW247"/>
  <c r="BX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A248"/>
  <c r="B248"/>
  <c r="C248"/>
  <c r="D248"/>
  <c r="E248"/>
  <c r="F248"/>
  <c r="G248"/>
  <c r="Z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R248"/>
  <c r="BS248"/>
  <c r="BT248"/>
  <c r="BU248"/>
  <c r="BV248"/>
  <c r="BW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A249"/>
  <c r="B249"/>
  <c r="C249"/>
  <c r="D249"/>
  <c r="E249"/>
  <c r="F249"/>
  <c r="G249"/>
  <c r="Z249"/>
  <c r="AH249"/>
  <c r="AI249"/>
  <c r="AJ249"/>
  <c r="AK249"/>
  <c r="AM249"/>
  <c r="AN249"/>
  <c r="AO249"/>
  <c r="AP249"/>
  <c r="AQ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A250"/>
  <c r="B250"/>
  <c r="C250"/>
  <c r="D250"/>
  <c r="E250"/>
  <c r="F250"/>
  <c r="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Z250"/>
  <c r="CA250"/>
  <c r="CB250"/>
  <c r="CC250"/>
  <c r="CD250"/>
  <c r="CE250"/>
  <c r="CF250"/>
  <c r="CG250"/>
  <c r="CH250"/>
  <c r="CI250"/>
  <c r="CJ250"/>
  <c r="CK250"/>
  <c r="CM250"/>
  <c r="CN250"/>
  <c r="CO250"/>
  <c r="CP250"/>
  <c r="CQ250"/>
  <c r="CR250"/>
  <c r="CS250"/>
  <c r="CT250"/>
  <c r="CU250"/>
  <c r="CV250"/>
  <c r="CW250"/>
  <c r="CX250"/>
  <c r="CZ250"/>
  <c r="DA250"/>
  <c r="DB250"/>
  <c r="DC250"/>
  <c r="DD250"/>
  <c r="DE250"/>
  <c r="DF250"/>
  <c r="DG250"/>
  <c r="DH250"/>
  <c r="DI250"/>
  <c r="DJ250"/>
  <c r="DK250"/>
  <c r="DL250"/>
  <c r="A251"/>
  <c r="B251"/>
  <c r="C251"/>
  <c r="D251"/>
  <c r="E251"/>
  <c r="F251"/>
  <c r="G251"/>
  <c r="Z251"/>
  <c r="AH251"/>
  <c r="AI251"/>
  <c r="AJ251"/>
  <c r="AK251"/>
  <c r="AL251"/>
  <c r="AM251"/>
  <c r="AN251"/>
  <c r="AO251"/>
  <c r="AP251"/>
  <c r="AQ251"/>
  <c r="AR251"/>
  <c r="AS251"/>
  <c r="AT251"/>
  <c r="AU251"/>
  <c r="AV251"/>
  <c r="AW251"/>
  <c r="AX251"/>
  <c r="AY251"/>
  <c r="AZ251"/>
  <c r="BA251"/>
  <c r="BB251"/>
  <c r="BD251"/>
  <c r="BE251"/>
  <c r="BF251"/>
  <c r="BG251"/>
  <c r="BH251"/>
  <c r="BI251"/>
  <c r="BJ251"/>
  <c r="BL251"/>
  <c r="BM251"/>
  <c r="BN251"/>
  <c r="BO251"/>
  <c r="BP251"/>
  <c r="BQ251"/>
  <c r="BR251"/>
  <c r="BS251"/>
  <c r="BT251"/>
  <c r="BU251"/>
  <c r="BV251"/>
  <c r="BW251"/>
  <c r="BX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A252"/>
  <c r="B252"/>
  <c r="C252"/>
  <c r="D252"/>
  <c r="E252"/>
  <c r="F252"/>
  <c r="G252"/>
  <c r="Z252"/>
  <c r="AH252"/>
  <c r="AI252"/>
  <c r="AJ252"/>
  <c r="AK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A253"/>
  <c r="B253"/>
  <c r="C253"/>
  <c r="D253"/>
  <c r="E253"/>
  <c r="F253"/>
  <c r="G253"/>
  <c r="Z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Z253"/>
  <c r="CA253"/>
  <c r="CB253"/>
  <c r="CC253"/>
  <c r="CD253"/>
  <c r="CE253"/>
  <c r="CF253"/>
  <c r="CG253"/>
  <c r="CH253"/>
  <c r="CI253"/>
  <c r="CJ253"/>
  <c r="CK253"/>
  <c r="CM253"/>
  <c r="CN253"/>
  <c r="CO253"/>
  <c r="CP253"/>
  <c r="CQ253"/>
  <c r="CR253"/>
  <c r="CS253"/>
  <c r="CT253"/>
  <c r="CU253"/>
  <c r="CV253"/>
  <c r="CW253"/>
  <c r="CX253"/>
  <c r="CY253"/>
  <c r="CZ253"/>
  <c r="DA253"/>
  <c r="DB253"/>
  <c r="DC253"/>
  <c r="DD253"/>
  <c r="DE253"/>
  <c r="DF253"/>
  <c r="DG253"/>
  <c r="DH253"/>
  <c r="DI253"/>
  <c r="DJ253"/>
  <c r="DK253"/>
  <c r="DL253"/>
  <c r="A254"/>
  <c r="B254"/>
  <c r="C254"/>
  <c r="D254"/>
  <c r="E254"/>
  <c r="F254"/>
  <c r="G254"/>
  <c r="Z254"/>
  <c r="AH254"/>
  <c r="AI254"/>
  <c r="AJ254"/>
  <c r="AK254"/>
  <c r="AL254"/>
  <c r="AM254"/>
  <c r="AN254"/>
  <c r="AO254"/>
  <c r="AP254"/>
  <c r="AQ254"/>
  <c r="AS254"/>
  <c r="AT254"/>
  <c r="AU254"/>
  <c r="AV254"/>
  <c r="AW254"/>
  <c r="AX254"/>
  <c r="AY254"/>
  <c r="AZ254"/>
  <c r="BA254"/>
  <c r="BB254"/>
  <c r="BD254"/>
  <c r="BE254"/>
  <c r="BF254"/>
  <c r="BG254"/>
  <c r="BH254"/>
  <c r="BI254"/>
  <c r="BJ254"/>
  <c r="BK254"/>
  <c r="BL254"/>
  <c r="BM254"/>
  <c r="BN254"/>
  <c r="BO254"/>
  <c r="BP254"/>
  <c r="BQ254"/>
  <c r="BR254"/>
  <c r="BS254"/>
  <c r="BT254"/>
  <c r="BU254"/>
  <c r="BV254"/>
  <c r="BW254"/>
  <c r="BX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A255"/>
  <c r="B255"/>
  <c r="C255"/>
  <c r="D255"/>
  <c r="E255"/>
  <c r="F255"/>
  <c r="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R255"/>
  <c r="BS255"/>
  <c r="BT255"/>
  <c r="BU255"/>
  <c r="BV255"/>
  <c r="BW255"/>
  <c r="BX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A256"/>
  <c r="B256"/>
  <c r="C256"/>
  <c r="D256"/>
  <c r="E256"/>
  <c r="F256"/>
  <c r="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A257"/>
  <c r="B257"/>
  <c r="C257"/>
  <c r="D257"/>
  <c r="E257"/>
  <c r="F257"/>
  <c r="G257"/>
  <c r="Z257"/>
  <c r="AH257"/>
  <c r="AI257"/>
  <c r="AJ257"/>
  <c r="AK257"/>
  <c r="AL257"/>
  <c r="AM257"/>
  <c r="AN257"/>
  <c r="AO257"/>
  <c r="AP257"/>
  <c r="AQ257"/>
  <c r="AR257"/>
  <c r="AS257"/>
  <c r="AT257"/>
  <c r="AU257"/>
  <c r="AV257"/>
  <c r="AW257"/>
  <c r="AX257"/>
  <c r="AY257"/>
  <c r="AZ257"/>
  <c r="BA257"/>
  <c r="BB257"/>
  <c r="BD257"/>
  <c r="BE257"/>
  <c r="BF257"/>
  <c r="BG257"/>
  <c r="BH257"/>
  <c r="BI257"/>
  <c r="BJ257"/>
  <c r="BK257"/>
  <c r="BL257"/>
  <c r="BM257"/>
  <c r="BN257"/>
  <c r="BO257"/>
  <c r="BP257"/>
  <c r="BQ257"/>
  <c r="BR257"/>
  <c r="BS257"/>
  <c r="BT257"/>
  <c r="BU257"/>
  <c r="BV257"/>
  <c r="BW257"/>
  <c r="BX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A258"/>
  <c r="B258"/>
  <c r="C258"/>
  <c r="D258"/>
  <c r="E258"/>
  <c r="F258"/>
  <c r="G258"/>
  <c r="Z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A259"/>
  <c r="B259"/>
  <c r="C259"/>
  <c r="D259"/>
  <c r="E259"/>
  <c r="F259"/>
  <c r="G259"/>
  <c r="Z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R259"/>
  <c r="BS259"/>
  <c r="BT259"/>
  <c r="BU259"/>
  <c r="BV259"/>
  <c r="BW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AL4" i="10"/>
  <c r="AR4"/>
  <c r="BC4"/>
  <c r="BQ4"/>
  <c r="CL4"/>
  <c r="CY4"/>
  <c r="DL4"/>
  <c r="DK72" i="16"/>
  <c r="DJ72"/>
  <c r="DI72"/>
  <c r="DH72"/>
  <c r="DG72"/>
  <c r="DF72"/>
  <c r="DE72"/>
  <c r="DD72"/>
  <c r="DC72"/>
  <c r="DB72"/>
  <c r="DA72"/>
  <c r="CZ72"/>
  <c r="CX72"/>
  <c r="CW72"/>
  <c r="CV72"/>
  <c r="CU72"/>
  <c r="CT72"/>
  <c r="CS72"/>
  <c r="CR72"/>
  <c r="CQ72"/>
  <c r="CP72"/>
  <c r="CO72"/>
  <c r="CN72"/>
  <c r="CM72"/>
  <c r="CK72"/>
  <c r="CJ72"/>
  <c r="CI72"/>
  <c r="CH72"/>
  <c r="CG72"/>
  <c r="CF72"/>
  <c r="CE72"/>
  <c r="CD72"/>
  <c r="CC72"/>
  <c r="CB72"/>
  <c r="CA72"/>
  <c r="BZ72"/>
  <c r="BW72"/>
  <c r="BV72"/>
  <c r="BU72"/>
  <c r="BT72"/>
  <c r="BS72"/>
  <c r="BR72"/>
  <c r="BP72"/>
  <c r="BO72"/>
  <c r="BN72"/>
  <c r="BM72"/>
  <c r="BL72"/>
  <c r="BJ72"/>
  <c r="BI72"/>
  <c r="BH72"/>
  <c r="BG72"/>
  <c r="BF72"/>
  <c r="BE72"/>
  <c r="BD72"/>
  <c r="BB72"/>
  <c r="BA72"/>
  <c r="BA92" s="1"/>
  <c r="AZ72"/>
  <c r="AY72"/>
  <c r="AX72"/>
  <c r="AW72"/>
  <c r="AV72"/>
  <c r="AU72"/>
  <c r="AT72"/>
  <c r="AS72"/>
  <c r="AS92" s="1"/>
  <c r="AR72"/>
  <c r="AQ72"/>
  <c r="AP72"/>
  <c r="AO72"/>
  <c r="AN72"/>
  <c r="AM72"/>
  <c r="AK72"/>
  <c r="AK92" s="1"/>
  <c r="AJ72"/>
  <c r="AI72"/>
  <c r="AH72"/>
  <c r="F69" i="40"/>
  <c r="H69"/>
  <c r="H71" s="1"/>
  <c r="I69"/>
  <c r="I71" s="1"/>
  <c r="K69"/>
  <c r="L70"/>
  <c r="K71"/>
  <c r="F71"/>
  <c r="DL54"/>
  <c r="DL55"/>
  <c r="DL56"/>
  <c r="DL57"/>
  <c r="DL50"/>
  <c r="DL53" s="1"/>
  <c r="DL51"/>
  <c r="DL52"/>
  <c r="DL46"/>
  <c r="DL47"/>
  <c r="DL48"/>
  <c r="DL49" s="1"/>
  <c r="DL43"/>
  <c r="DL44"/>
  <c r="DL45" s="1"/>
  <c r="CZ42"/>
  <c r="DA42"/>
  <c r="DB42"/>
  <c r="DC42"/>
  <c r="DD42"/>
  <c r="DE42"/>
  <c r="DF42"/>
  <c r="DG42"/>
  <c r="DH42"/>
  <c r="DI42"/>
  <c r="DJ42"/>
  <c r="DK42"/>
  <c r="CZ36"/>
  <c r="DA36"/>
  <c r="DB36"/>
  <c r="DC36"/>
  <c r="DD36"/>
  <c r="DE36"/>
  <c r="DF36"/>
  <c r="DG36"/>
  <c r="DH36"/>
  <c r="DI36"/>
  <c r="DI58" s="1"/>
  <c r="DJ36"/>
  <c r="DK36"/>
  <c r="CZ9"/>
  <c r="DA9"/>
  <c r="DL9" s="1"/>
  <c r="DB9"/>
  <c r="DC9"/>
  <c r="DD9"/>
  <c r="DE9"/>
  <c r="DF9"/>
  <c r="DG9"/>
  <c r="DH9"/>
  <c r="DI9"/>
  <c r="DJ9"/>
  <c r="DK9"/>
  <c r="CZ14"/>
  <c r="DA14"/>
  <c r="DB14"/>
  <c r="DC14"/>
  <c r="DD14"/>
  <c r="DE14"/>
  <c r="DF14"/>
  <c r="DG14"/>
  <c r="DH14"/>
  <c r="DI14"/>
  <c r="DJ14"/>
  <c r="DK14"/>
  <c r="DK57"/>
  <c r="DK53"/>
  <c r="DK49"/>
  <c r="DK45"/>
  <c r="DJ57"/>
  <c r="DJ53"/>
  <c r="DJ49"/>
  <c r="DJ45"/>
  <c r="DI57"/>
  <c r="DI53"/>
  <c r="DI49"/>
  <c r="DI45"/>
  <c r="DH57"/>
  <c r="DH53"/>
  <c r="DH49"/>
  <c r="DH45"/>
  <c r="DG57"/>
  <c r="DG53"/>
  <c r="DG49"/>
  <c r="DG45"/>
  <c r="DF57"/>
  <c r="DF53"/>
  <c r="DF49"/>
  <c r="DF45"/>
  <c r="DE57"/>
  <c r="DE53"/>
  <c r="DE49"/>
  <c r="DE45"/>
  <c r="DD57"/>
  <c r="DD53"/>
  <c r="DD49"/>
  <c r="DD45"/>
  <c r="DD58" s="1"/>
  <c r="DC57"/>
  <c r="DC53"/>
  <c r="DC58" s="1"/>
  <c r="DC49"/>
  <c r="DC45"/>
  <c r="DB57"/>
  <c r="DB53"/>
  <c r="DB49"/>
  <c r="DB45"/>
  <c r="DA57"/>
  <c r="DA58" s="1"/>
  <c r="DA53"/>
  <c r="DA49"/>
  <c r="DA45"/>
  <c r="CZ57"/>
  <c r="CZ53"/>
  <c r="CZ49"/>
  <c r="CZ45"/>
  <c r="CY54"/>
  <c r="CY55"/>
  <c r="CY56"/>
  <c r="CY57"/>
  <c r="CY50"/>
  <c r="CY51"/>
  <c r="CY52"/>
  <c r="CM49"/>
  <c r="CN49"/>
  <c r="CO49"/>
  <c r="CP49"/>
  <c r="CQ49"/>
  <c r="CR49"/>
  <c r="CR58" s="1"/>
  <c r="CS49"/>
  <c r="CT49"/>
  <c r="CU49"/>
  <c r="CV49"/>
  <c r="CW49"/>
  <c r="CX49"/>
  <c r="CM45"/>
  <c r="CN45"/>
  <c r="CO45"/>
  <c r="CP45"/>
  <c r="CQ45"/>
  <c r="CR45"/>
  <c r="CS45"/>
  <c r="CT45"/>
  <c r="CU45"/>
  <c r="CV45"/>
  <c r="CW45"/>
  <c r="CX45"/>
  <c r="CM42"/>
  <c r="CY42" s="1"/>
  <c r="CN42"/>
  <c r="CO42"/>
  <c r="CP42"/>
  <c r="CQ42"/>
  <c r="CR42"/>
  <c r="CS42"/>
  <c r="CT42"/>
  <c r="CU42"/>
  <c r="CU58" s="1"/>
  <c r="CV42"/>
  <c r="CW42"/>
  <c r="CX42"/>
  <c r="CM36"/>
  <c r="CN36"/>
  <c r="CO36"/>
  <c r="CP36"/>
  <c r="CY36" s="1"/>
  <c r="CQ36"/>
  <c r="CR36"/>
  <c r="CS36"/>
  <c r="CT36"/>
  <c r="CU36"/>
  <c r="CV36"/>
  <c r="CW36"/>
  <c r="CX36"/>
  <c r="CM9"/>
  <c r="CN9"/>
  <c r="CO9"/>
  <c r="CP9"/>
  <c r="CQ9"/>
  <c r="CR9"/>
  <c r="CS9"/>
  <c r="CT9"/>
  <c r="CU9"/>
  <c r="CV9"/>
  <c r="CW9"/>
  <c r="CX9"/>
  <c r="CM14"/>
  <c r="CN14"/>
  <c r="CY14" s="1"/>
  <c r="CO14"/>
  <c r="CP14"/>
  <c r="CQ14"/>
  <c r="CR14"/>
  <c r="CS14"/>
  <c r="CT14"/>
  <c r="CU14"/>
  <c r="CV14"/>
  <c r="CW14"/>
  <c r="CX14"/>
  <c r="CX57"/>
  <c r="CX53"/>
  <c r="CX58" s="1"/>
  <c r="CW57"/>
  <c r="CW58" s="1"/>
  <c r="CW53"/>
  <c r="CV57"/>
  <c r="CV53"/>
  <c r="CU57"/>
  <c r="CU53"/>
  <c r="CT57"/>
  <c r="CT58" s="1"/>
  <c r="CT53"/>
  <c r="CS57"/>
  <c r="CS53"/>
  <c r="CR57"/>
  <c r="CR53"/>
  <c r="CQ57"/>
  <c r="CQ53"/>
  <c r="CQ58" s="1"/>
  <c r="CP57"/>
  <c r="CP53"/>
  <c r="CO57"/>
  <c r="CO53"/>
  <c r="CN57"/>
  <c r="CN53"/>
  <c r="CM57"/>
  <c r="CM53"/>
  <c r="CM58"/>
  <c r="BZ57"/>
  <c r="CA57"/>
  <c r="CB57"/>
  <c r="CC57"/>
  <c r="CD57"/>
  <c r="CE57"/>
  <c r="CF57"/>
  <c r="CG57"/>
  <c r="CH57"/>
  <c r="CI57"/>
  <c r="CJ57"/>
  <c r="CK57"/>
  <c r="BZ53"/>
  <c r="CL53" s="1"/>
  <c r="CA53"/>
  <c r="CB53"/>
  <c r="CC53"/>
  <c r="CD53"/>
  <c r="CE53"/>
  <c r="CF53"/>
  <c r="CG53"/>
  <c r="CH53"/>
  <c r="CI53"/>
  <c r="CJ53"/>
  <c r="CK53"/>
  <c r="BZ49"/>
  <c r="CA49"/>
  <c r="CA58" s="1"/>
  <c r="CB49"/>
  <c r="CC49"/>
  <c r="CD49"/>
  <c r="CE49"/>
  <c r="CE58" s="1"/>
  <c r="CF49"/>
  <c r="CG49"/>
  <c r="CH49"/>
  <c r="CI49"/>
  <c r="CJ49"/>
  <c r="CK49"/>
  <c r="BZ45"/>
  <c r="CA45"/>
  <c r="CB45"/>
  <c r="CC45"/>
  <c r="CD45"/>
  <c r="CE45"/>
  <c r="CF45"/>
  <c r="CG45"/>
  <c r="CH45"/>
  <c r="CI45"/>
  <c r="CI58" s="1"/>
  <c r="CJ45"/>
  <c r="CK45"/>
  <c r="BZ42"/>
  <c r="CA42"/>
  <c r="CB42"/>
  <c r="CC42"/>
  <c r="CL42" s="1"/>
  <c r="CD42"/>
  <c r="CD58" s="1"/>
  <c r="CE42"/>
  <c r="CF42"/>
  <c r="CG42"/>
  <c r="CH42"/>
  <c r="CI42"/>
  <c r="CJ42"/>
  <c r="CK42"/>
  <c r="BZ36"/>
  <c r="CA36"/>
  <c r="CB36"/>
  <c r="CC36"/>
  <c r="CD36"/>
  <c r="CE36"/>
  <c r="CF36"/>
  <c r="CG36"/>
  <c r="CH36"/>
  <c r="CI36"/>
  <c r="CJ36"/>
  <c r="CK36"/>
  <c r="BZ9"/>
  <c r="CA9"/>
  <c r="CB9"/>
  <c r="CC9"/>
  <c r="CD9"/>
  <c r="CE9"/>
  <c r="CF9"/>
  <c r="CG9"/>
  <c r="CH9"/>
  <c r="CI9"/>
  <c r="CJ9"/>
  <c r="CJ58" s="1"/>
  <c r="CK9"/>
  <c r="BZ14"/>
  <c r="CL14" s="1"/>
  <c r="CA14"/>
  <c r="CB14"/>
  <c r="CC14"/>
  <c r="CD14"/>
  <c r="CE14"/>
  <c r="CF14"/>
  <c r="CG14"/>
  <c r="CH14"/>
  <c r="CI14"/>
  <c r="CJ14"/>
  <c r="CK14"/>
  <c r="BU58"/>
  <c r="BN58"/>
  <c r="BJ58"/>
  <c r="BH58"/>
  <c r="BF58"/>
  <c r="BE58"/>
  <c r="BC57"/>
  <c r="BC9"/>
  <c r="BB58"/>
  <c r="AX58"/>
  <c r="AW58"/>
  <c r="AT58"/>
  <c r="AP58"/>
  <c r="AO58"/>
  <c r="AM58"/>
  <c r="AL57"/>
  <c r="AL53"/>
  <c r="AL42"/>
  <c r="AG45"/>
  <c r="Z57"/>
  <c r="Z46"/>
  <c r="Z49" s="1"/>
  <c r="Z47"/>
  <c r="Z48"/>
  <c r="Z43"/>
  <c r="Z44"/>
  <c r="Z45"/>
  <c r="Z37"/>
  <c r="Z38"/>
  <c r="Z39"/>
  <c r="Z40"/>
  <c r="Z41"/>
  <c r="Z55" i="21" s="1"/>
  <c r="Z15" i="40"/>
  <c r="Z16"/>
  <c r="Z17"/>
  <c r="Z18"/>
  <c r="Z19"/>
  <c r="Z20"/>
  <c r="Z21"/>
  <c r="Z22"/>
  <c r="Z23"/>
  <c r="Z24"/>
  <c r="Z25"/>
  <c r="Z26"/>
  <c r="Z27"/>
  <c r="Z28"/>
  <c r="Z29"/>
  <c r="Z30"/>
  <c r="Z31"/>
  <c r="Z32"/>
  <c r="Z33"/>
  <c r="Z34"/>
  <c r="Z35"/>
  <c r="Z3"/>
  <c r="Z4"/>
  <c r="Z5"/>
  <c r="Z6"/>
  <c r="Z7"/>
  <c r="Z8"/>
  <c r="Z9" s="1"/>
  <c r="Z10"/>
  <c r="Z11"/>
  <c r="Z12"/>
  <c r="Z13"/>
  <c r="CL56"/>
  <c r="BC56"/>
  <c r="AL56"/>
  <c r="AG56"/>
  <c r="Z56"/>
  <c r="CL55"/>
  <c r="BC55"/>
  <c r="AL55"/>
  <c r="AG55"/>
  <c r="Z55"/>
  <c r="CL54"/>
  <c r="BC54"/>
  <c r="AL54"/>
  <c r="AG54"/>
  <c r="Z54"/>
  <c r="CL52"/>
  <c r="BC52"/>
  <c r="AL52"/>
  <c r="AG52"/>
  <c r="Z52"/>
  <c r="CL51"/>
  <c r="BC51"/>
  <c r="AL51"/>
  <c r="AG51"/>
  <c r="Z51"/>
  <c r="CL50"/>
  <c r="BC50"/>
  <c r="AL50"/>
  <c r="AG50"/>
  <c r="Z50"/>
  <c r="CY48"/>
  <c r="CL48"/>
  <c r="BC48"/>
  <c r="AL48"/>
  <c r="AG48"/>
  <c r="CY47"/>
  <c r="CL47"/>
  <c r="BC47"/>
  <c r="AL47"/>
  <c r="AG47"/>
  <c r="CY46"/>
  <c r="CL46"/>
  <c r="BC46"/>
  <c r="AL46"/>
  <c r="AG46"/>
  <c r="CY44"/>
  <c r="CL44"/>
  <c r="BC44"/>
  <c r="AL44"/>
  <c r="AG44"/>
  <c r="CY43"/>
  <c r="CL43"/>
  <c r="BC43"/>
  <c r="AL43"/>
  <c r="AG43"/>
  <c r="DL41"/>
  <c r="CY41"/>
  <c r="CL41"/>
  <c r="BC41"/>
  <c r="AL41"/>
  <c r="AG41"/>
  <c r="AL40"/>
  <c r="AG40"/>
  <c r="AL39"/>
  <c r="AG39"/>
  <c r="AG53" i="21" s="1"/>
  <c r="DL38" i="40"/>
  <c r="CY38"/>
  <c r="CL38"/>
  <c r="BC38"/>
  <c r="AL38"/>
  <c r="AG38"/>
  <c r="DL37"/>
  <c r="CY37"/>
  <c r="CL37"/>
  <c r="BC37"/>
  <c r="AL37"/>
  <c r="AG37"/>
  <c r="DL35"/>
  <c r="CY35"/>
  <c r="CL35"/>
  <c r="BC35"/>
  <c r="AL35"/>
  <c r="AG35"/>
  <c r="AL34"/>
  <c r="AL50" i="21" s="1"/>
  <c r="AL33" i="40"/>
  <c r="AG33"/>
  <c r="AL32"/>
  <c r="AG32"/>
  <c r="AL31"/>
  <c r="AG31"/>
  <c r="AL30"/>
  <c r="AG30"/>
  <c r="AL29"/>
  <c r="AG29"/>
  <c r="AG28"/>
  <c r="AL27"/>
  <c r="AG27"/>
  <c r="DL26"/>
  <c r="CY26"/>
  <c r="CY42" i="21" s="1"/>
  <c r="CL26" i="40"/>
  <c r="BC26"/>
  <c r="AL26"/>
  <c r="AG26"/>
  <c r="AL25"/>
  <c r="AG25"/>
  <c r="AL24"/>
  <c r="DL23"/>
  <c r="CY23"/>
  <c r="CL23"/>
  <c r="BC23"/>
  <c r="AL23"/>
  <c r="AG23"/>
  <c r="DL22"/>
  <c r="CY22"/>
  <c r="CL22"/>
  <c r="BC22"/>
  <c r="AL22"/>
  <c r="AL21"/>
  <c r="AG21"/>
  <c r="DL20"/>
  <c r="CY20"/>
  <c r="CL20"/>
  <c r="BC20"/>
  <c r="BC36" i="21" s="1"/>
  <c r="AG20" i="40"/>
  <c r="AG36" i="21" s="1"/>
  <c r="DL19" i="40"/>
  <c r="CY19"/>
  <c r="CL19"/>
  <c r="BC19"/>
  <c r="AL19"/>
  <c r="DL18"/>
  <c r="DL34" i="21" s="1"/>
  <c r="CY18" i="40"/>
  <c r="CL18"/>
  <c r="BC18"/>
  <c r="DL17"/>
  <c r="CY17"/>
  <c r="CL17"/>
  <c r="AL17"/>
  <c r="AG17"/>
  <c r="DL16"/>
  <c r="CY16"/>
  <c r="CL16"/>
  <c r="BC16"/>
  <c r="AL16"/>
  <c r="AG16"/>
  <c r="DL15"/>
  <c r="CY15"/>
  <c r="CL15"/>
  <c r="BC15"/>
  <c r="AL15"/>
  <c r="AG15"/>
  <c r="AL13"/>
  <c r="AG13"/>
  <c r="AL12"/>
  <c r="AG12"/>
  <c r="DL11"/>
  <c r="CY11"/>
  <c r="CL11"/>
  <c r="BC11"/>
  <c r="AL11"/>
  <c r="AG11"/>
  <c r="DL10"/>
  <c r="DL27" i="49" s="1"/>
  <c r="CY10" i="40"/>
  <c r="CL10"/>
  <c r="BC10"/>
  <c r="AL10"/>
  <c r="AG10"/>
  <c r="DL8"/>
  <c r="CY8"/>
  <c r="CL8"/>
  <c r="BC8"/>
  <c r="AL8"/>
  <c r="AG8"/>
  <c r="AL7"/>
  <c r="DL6"/>
  <c r="CY6"/>
  <c r="CL6"/>
  <c r="BK6"/>
  <c r="BC6"/>
  <c r="AR6"/>
  <c r="AL6"/>
  <c r="AG6"/>
  <c r="DL5"/>
  <c r="CY5"/>
  <c r="CL5"/>
  <c r="BK5"/>
  <c r="BC5"/>
  <c r="AR5"/>
  <c r="AL5"/>
  <c r="AG5"/>
  <c r="DL4"/>
  <c r="CY4"/>
  <c r="CL4"/>
  <c r="BY4"/>
  <c r="BX4"/>
  <c r="BQ4"/>
  <c r="BK4"/>
  <c r="BC4"/>
  <c r="AR4"/>
  <c r="AL4"/>
  <c r="AG4"/>
  <c r="DL3"/>
  <c r="CY3"/>
  <c r="CL3"/>
  <c r="BQ3"/>
  <c r="BC3"/>
  <c r="AR3"/>
  <c r="D68" i="42"/>
  <c r="D26"/>
  <c r="D58"/>
  <c r="D69" s="1"/>
  <c r="D67"/>
  <c r="A330" i="21"/>
  <c r="B330"/>
  <c r="C330"/>
  <c r="D330"/>
  <c r="E330"/>
  <c r="F330"/>
  <c r="G330"/>
  <c r="AH330"/>
  <c r="AI330"/>
  <c r="AJ330"/>
  <c r="AK330"/>
  <c r="AM330"/>
  <c r="AN330"/>
  <c r="AO330"/>
  <c r="AP330"/>
  <c r="AQ330"/>
  <c r="AS330"/>
  <c r="AT330"/>
  <c r="AU330"/>
  <c r="AV330"/>
  <c r="AW330"/>
  <c r="AX330"/>
  <c r="AY330"/>
  <c r="AZ330"/>
  <c r="BA330"/>
  <c r="BB330"/>
  <c r="BD330"/>
  <c r="BE330"/>
  <c r="BF330"/>
  <c r="BG330"/>
  <c r="BH330"/>
  <c r="BI330"/>
  <c r="BJ330"/>
  <c r="BK330"/>
  <c r="BL330"/>
  <c r="BM330"/>
  <c r="BN330"/>
  <c r="BO330"/>
  <c r="BP330"/>
  <c r="BZ330"/>
  <c r="CA330"/>
  <c r="CB330"/>
  <c r="CC330"/>
  <c r="CD330"/>
  <c r="CE330"/>
  <c r="CF330"/>
  <c r="CG330"/>
  <c r="CH330"/>
  <c r="CI330"/>
  <c r="CJ330"/>
  <c r="CK330"/>
  <c r="CL330"/>
  <c r="CM330"/>
  <c r="CN330"/>
  <c r="CO330"/>
  <c r="CP330"/>
  <c r="CQ330"/>
  <c r="CR330"/>
  <c r="CS330"/>
  <c r="CT330"/>
  <c r="CU330"/>
  <c r="CV330"/>
  <c r="CW330"/>
  <c r="CX330"/>
  <c r="CZ330"/>
  <c r="DA330"/>
  <c r="DB330"/>
  <c r="DC330"/>
  <c r="DD330"/>
  <c r="DE330"/>
  <c r="DF330"/>
  <c r="DG330"/>
  <c r="DH330"/>
  <c r="DI330"/>
  <c r="DJ330"/>
  <c r="DK330"/>
  <c r="A331"/>
  <c r="B331"/>
  <c r="C331"/>
  <c r="D331"/>
  <c r="E331"/>
  <c r="F331"/>
  <c r="G331"/>
  <c r="Z331"/>
  <c r="AH331"/>
  <c r="AI331"/>
  <c r="AJ331"/>
  <c r="AK331"/>
  <c r="AL331"/>
  <c r="AM331"/>
  <c r="AN331"/>
  <c r="AO331"/>
  <c r="AP331"/>
  <c r="AQ331"/>
  <c r="AR331"/>
  <c r="AS331"/>
  <c r="AT331"/>
  <c r="AU331"/>
  <c r="AV331"/>
  <c r="AW331"/>
  <c r="AX331"/>
  <c r="AY331"/>
  <c r="AZ331"/>
  <c r="BA331"/>
  <c r="BB331"/>
  <c r="BD331"/>
  <c r="BE331"/>
  <c r="BF331"/>
  <c r="BG331"/>
  <c r="BH331"/>
  <c r="BI331"/>
  <c r="BJ331"/>
  <c r="BK331"/>
  <c r="BL331"/>
  <c r="BM331"/>
  <c r="BN331"/>
  <c r="BO331"/>
  <c r="BP331"/>
  <c r="BR331"/>
  <c r="BT331"/>
  <c r="BV331"/>
  <c r="BW331"/>
  <c r="BZ331"/>
  <c r="CA331"/>
  <c r="CB331"/>
  <c r="CC331"/>
  <c r="CD331"/>
  <c r="CE331"/>
  <c r="CF331"/>
  <c r="CG331"/>
  <c r="CH331"/>
  <c r="CI331"/>
  <c r="CJ331"/>
  <c r="CK331"/>
  <c r="CM331"/>
  <c r="CN331"/>
  <c r="CO331"/>
  <c r="CP331"/>
  <c r="CQ331"/>
  <c r="CR331"/>
  <c r="CS331"/>
  <c r="CT331"/>
  <c r="CU331"/>
  <c r="CV331"/>
  <c r="CW331"/>
  <c r="CX331"/>
  <c r="CY331"/>
  <c r="CZ331"/>
  <c r="DA331"/>
  <c r="DB331"/>
  <c r="DC331"/>
  <c r="DD331"/>
  <c r="DE331"/>
  <c r="DF331"/>
  <c r="DG331"/>
  <c r="DH331"/>
  <c r="DI331"/>
  <c r="DJ331"/>
  <c r="DK331"/>
  <c r="DL331"/>
  <c r="A332"/>
  <c r="B332"/>
  <c r="C332"/>
  <c r="D332"/>
  <c r="E332"/>
  <c r="F332"/>
  <c r="G332"/>
  <c r="Z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c r="DG332"/>
  <c r="DH332"/>
  <c r="DI332"/>
  <c r="DJ332"/>
  <c r="DK332"/>
  <c r="DL332"/>
  <c r="A333"/>
  <c r="B333"/>
  <c r="C333"/>
  <c r="D333"/>
  <c r="E333"/>
  <c r="F333"/>
  <c r="G333"/>
  <c r="Z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R333"/>
  <c r="BS333"/>
  <c r="BT333"/>
  <c r="BU333"/>
  <c r="BV333"/>
  <c r="BW333"/>
  <c r="BZ333"/>
  <c r="CA333"/>
  <c r="CB333"/>
  <c r="CC333"/>
  <c r="CD333"/>
  <c r="CE333"/>
  <c r="CF333"/>
  <c r="CG333"/>
  <c r="CH333"/>
  <c r="CI333"/>
  <c r="CJ333"/>
  <c r="CK333"/>
  <c r="CL333"/>
  <c r="CM333"/>
  <c r="CN333"/>
  <c r="CO333"/>
  <c r="CP333"/>
  <c r="CQ333"/>
  <c r="CR333"/>
  <c r="CS333"/>
  <c r="CT333"/>
  <c r="CU333"/>
  <c r="CV333"/>
  <c r="CW333"/>
  <c r="CX333"/>
  <c r="CZ333"/>
  <c r="DA333"/>
  <c r="DB333"/>
  <c r="DC333"/>
  <c r="DD333"/>
  <c r="DE333"/>
  <c r="DF333"/>
  <c r="DG333"/>
  <c r="DH333"/>
  <c r="DI333"/>
  <c r="DJ333"/>
  <c r="DK333"/>
  <c r="A334"/>
  <c r="B334"/>
  <c r="C334"/>
  <c r="D334"/>
  <c r="E334"/>
  <c r="F334"/>
  <c r="G334"/>
  <c r="AH334"/>
  <c r="AI334"/>
  <c r="AJ334"/>
  <c r="AK334"/>
  <c r="AL334"/>
  <c r="AM334"/>
  <c r="AN334"/>
  <c r="AO334"/>
  <c r="AP334"/>
  <c r="AQ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Z334"/>
  <c r="CA334"/>
  <c r="CB334"/>
  <c r="CC334"/>
  <c r="CD334"/>
  <c r="CE334"/>
  <c r="CF334"/>
  <c r="CG334"/>
  <c r="CH334"/>
  <c r="CI334"/>
  <c r="CJ334"/>
  <c r="CK334"/>
  <c r="CM334"/>
  <c r="CN334"/>
  <c r="CO334"/>
  <c r="CP334"/>
  <c r="CQ334"/>
  <c r="CR334"/>
  <c r="CS334"/>
  <c r="CT334"/>
  <c r="CU334"/>
  <c r="CV334"/>
  <c r="CW334"/>
  <c r="CX334"/>
  <c r="CZ334"/>
  <c r="DA334"/>
  <c r="DB334"/>
  <c r="DC334"/>
  <c r="DD334"/>
  <c r="DE334"/>
  <c r="DF334"/>
  <c r="DG334"/>
  <c r="DH334"/>
  <c r="DI334"/>
  <c r="DJ334"/>
  <c r="DK334"/>
  <c r="DL334"/>
  <c r="A335"/>
  <c r="B335"/>
  <c r="C335"/>
  <c r="D335"/>
  <c r="E335"/>
  <c r="F335"/>
  <c r="G335"/>
  <c r="Z335"/>
  <c r="AH335"/>
  <c r="AI335"/>
  <c r="AJ335"/>
  <c r="AK335"/>
  <c r="AL335"/>
  <c r="AM335"/>
  <c r="AN335"/>
  <c r="AO335"/>
  <c r="AP335"/>
  <c r="AQ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Z335"/>
  <c r="CA335"/>
  <c r="CB335"/>
  <c r="CC335"/>
  <c r="CD335"/>
  <c r="CE335"/>
  <c r="CF335"/>
  <c r="CG335"/>
  <c r="CH335"/>
  <c r="CI335"/>
  <c r="CJ335"/>
  <c r="CK335"/>
  <c r="CM335"/>
  <c r="CN335"/>
  <c r="CO335"/>
  <c r="CP335"/>
  <c r="CQ335"/>
  <c r="CR335"/>
  <c r="CS335"/>
  <c r="CT335"/>
  <c r="CU335"/>
  <c r="CV335"/>
  <c r="CW335"/>
  <c r="CX335"/>
  <c r="CY335"/>
  <c r="CZ335"/>
  <c r="DA335"/>
  <c r="DB335"/>
  <c r="DC335"/>
  <c r="DD335"/>
  <c r="DE335"/>
  <c r="DF335"/>
  <c r="DG335"/>
  <c r="DH335"/>
  <c r="DI335"/>
  <c r="DJ335"/>
  <c r="DK335"/>
  <c r="DL335"/>
  <c r="A336"/>
  <c r="B336"/>
  <c r="C336"/>
  <c r="D336"/>
  <c r="E336"/>
  <c r="F336"/>
  <c r="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c r="DG336"/>
  <c r="DH336"/>
  <c r="DI336"/>
  <c r="DJ336"/>
  <c r="DK336"/>
  <c r="DL336"/>
  <c r="A337"/>
  <c r="B337"/>
  <c r="C337"/>
  <c r="D337"/>
  <c r="E337"/>
  <c r="F337"/>
  <c r="G337"/>
  <c r="Z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c r="DI337"/>
  <c r="DJ337"/>
  <c r="DK337"/>
  <c r="DL337"/>
  <c r="A338"/>
  <c r="B338"/>
  <c r="C338"/>
  <c r="D338"/>
  <c r="E338"/>
  <c r="F338"/>
  <c r="G338"/>
  <c r="AH338"/>
  <c r="AI338"/>
  <c r="AJ338"/>
  <c r="AK338"/>
  <c r="AL338"/>
  <c r="AM338"/>
  <c r="AN338"/>
  <c r="AO338"/>
  <c r="AP338"/>
  <c r="AQ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Z338"/>
  <c r="CA338"/>
  <c r="CB338"/>
  <c r="CC338"/>
  <c r="CD338"/>
  <c r="CE338"/>
  <c r="CF338"/>
  <c r="CG338"/>
  <c r="CH338"/>
  <c r="CI338"/>
  <c r="CJ338"/>
  <c r="CK338"/>
  <c r="CM338"/>
  <c r="CN338"/>
  <c r="CO338"/>
  <c r="CP338"/>
  <c r="CQ338"/>
  <c r="CR338"/>
  <c r="CS338"/>
  <c r="CT338"/>
  <c r="CU338"/>
  <c r="CV338"/>
  <c r="CW338"/>
  <c r="CX338"/>
  <c r="CZ338"/>
  <c r="DA338"/>
  <c r="DB338"/>
  <c r="DC338"/>
  <c r="DD338"/>
  <c r="DE338"/>
  <c r="DF338"/>
  <c r="DG338"/>
  <c r="DH338"/>
  <c r="DI338"/>
  <c r="DJ338"/>
  <c r="DK338"/>
  <c r="DL338"/>
  <c r="A339"/>
  <c r="B339"/>
  <c r="C339"/>
  <c r="D339"/>
  <c r="E339"/>
  <c r="F339"/>
  <c r="G339"/>
  <c r="Z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Z339"/>
  <c r="CA339"/>
  <c r="CB339"/>
  <c r="CC339"/>
  <c r="CD339"/>
  <c r="CE339"/>
  <c r="CF339"/>
  <c r="CG339"/>
  <c r="CH339"/>
  <c r="CI339"/>
  <c r="CJ339"/>
  <c r="CK339"/>
  <c r="CL339"/>
  <c r="CM339"/>
  <c r="CN339"/>
  <c r="CO339"/>
  <c r="CP339"/>
  <c r="CQ339"/>
  <c r="CR339"/>
  <c r="CS339"/>
  <c r="CT339"/>
  <c r="CU339"/>
  <c r="CV339"/>
  <c r="CW339"/>
  <c r="CX339"/>
  <c r="CY339"/>
  <c r="CZ339"/>
  <c r="DA339"/>
  <c r="DB339"/>
  <c r="DC339"/>
  <c r="DD339"/>
  <c r="DE339"/>
  <c r="DF339"/>
  <c r="DG339"/>
  <c r="DH339"/>
  <c r="DI339"/>
  <c r="DJ339"/>
  <c r="DK339"/>
  <c r="DL339"/>
  <c r="A340"/>
  <c r="B340"/>
  <c r="C340"/>
  <c r="D340"/>
  <c r="E340"/>
  <c r="F340"/>
  <c r="G340"/>
  <c r="Z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Z340"/>
  <c r="CA340"/>
  <c r="CB340"/>
  <c r="CC340"/>
  <c r="CD340"/>
  <c r="CE340"/>
  <c r="CF340"/>
  <c r="CG340"/>
  <c r="CH340"/>
  <c r="CI340"/>
  <c r="CJ340"/>
  <c r="CK340"/>
  <c r="CL340"/>
  <c r="CM340"/>
  <c r="CN340"/>
  <c r="CO340"/>
  <c r="CP340"/>
  <c r="CQ340"/>
  <c r="CR340"/>
  <c r="CS340"/>
  <c r="CT340"/>
  <c r="CU340"/>
  <c r="CV340"/>
  <c r="CW340"/>
  <c r="CX340"/>
  <c r="CY340"/>
  <c r="CZ340"/>
  <c r="DA340"/>
  <c r="DB340"/>
  <c r="DC340"/>
  <c r="DD340"/>
  <c r="DE340"/>
  <c r="DF340"/>
  <c r="DG340"/>
  <c r="DH340"/>
  <c r="DI340"/>
  <c r="DJ340"/>
  <c r="DK340"/>
  <c r="DL340"/>
  <c r="A341"/>
  <c r="B341"/>
  <c r="C341"/>
  <c r="D341"/>
  <c r="E341"/>
  <c r="F341"/>
  <c r="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Z341"/>
  <c r="CA341"/>
  <c r="CB341"/>
  <c r="CC341"/>
  <c r="CD341"/>
  <c r="CE341"/>
  <c r="CF341"/>
  <c r="CG341"/>
  <c r="CH341"/>
  <c r="CI341"/>
  <c r="CJ341"/>
  <c r="CK341"/>
  <c r="CM341"/>
  <c r="CN341"/>
  <c r="CO341"/>
  <c r="CP341"/>
  <c r="CQ341"/>
  <c r="CR341"/>
  <c r="CS341"/>
  <c r="CT341"/>
  <c r="CU341"/>
  <c r="CV341"/>
  <c r="CW341"/>
  <c r="CX341"/>
  <c r="CZ341"/>
  <c r="DA341"/>
  <c r="DB341"/>
  <c r="DC341"/>
  <c r="DD341"/>
  <c r="DE341"/>
  <c r="DF341"/>
  <c r="DG341"/>
  <c r="DH341"/>
  <c r="DI341"/>
  <c r="DJ341"/>
  <c r="DK341"/>
  <c r="A342"/>
  <c r="B342"/>
  <c r="C342"/>
  <c r="D342"/>
  <c r="E342"/>
  <c r="F342"/>
  <c r="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Z342"/>
  <c r="CA342"/>
  <c r="CB342"/>
  <c r="CC342"/>
  <c r="CD342"/>
  <c r="CE342"/>
  <c r="CF342"/>
  <c r="CG342"/>
  <c r="CH342"/>
  <c r="CI342"/>
  <c r="CJ342"/>
  <c r="CK342"/>
  <c r="CL342"/>
  <c r="CM342"/>
  <c r="CN342"/>
  <c r="CO342"/>
  <c r="CP342"/>
  <c r="CQ342"/>
  <c r="CR342"/>
  <c r="CS342"/>
  <c r="CT342"/>
  <c r="CU342"/>
  <c r="CV342"/>
  <c r="CW342"/>
  <c r="CX342"/>
  <c r="CY342"/>
  <c r="CZ342"/>
  <c r="DA342"/>
  <c r="DB342"/>
  <c r="DC342"/>
  <c r="DD342"/>
  <c r="DE342"/>
  <c r="DF342"/>
  <c r="DG342"/>
  <c r="DH342"/>
  <c r="DI342"/>
  <c r="DJ342"/>
  <c r="DK342"/>
  <c r="DL342"/>
  <c r="A343"/>
  <c r="B343"/>
  <c r="C343"/>
  <c r="D343"/>
  <c r="E343"/>
  <c r="F343"/>
  <c r="G343"/>
  <c r="Z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c r="BZ343"/>
  <c r="CA343"/>
  <c r="CB343"/>
  <c r="CC343"/>
  <c r="CD343"/>
  <c r="CE343"/>
  <c r="CF343"/>
  <c r="CG343"/>
  <c r="CH343"/>
  <c r="CI343"/>
  <c r="CJ343"/>
  <c r="CK343"/>
  <c r="CL343"/>
  <c r="CM343"/>
  <c r="CN343"/>
  <c r="CO343"/>
  <c r="CP343"/>
  <c r="CQ343"/>
  <c r="CR343"/>
  <c r="CS343"/>
  <c r="CT343"/>
  <c r="CU343"/>
  <c r="CV343"/>
  <c r="CW343"/>
  <c r="CX343"/>
  <c r="CY343"/>
  <c r="CZ343"/>
  <c r="DA343"/>
  <c r="DB343"/>
  <c r="DC343"/>
  <c r="DD343"/>
  <c r="DE343"/>
  <c r="DF343"/>
  <c r="DG343"/>
  <c r="DH343"/>
  <c r="DI343"/>
  <c r="DJ343"/>
  <c r="DK343"/>
  <c r="DL343"/>
  <c r="A344"/>
  <c r="B344"/>
  <c r="C344"/>
  <c r="D344"/>
  <c r="E344"/>
  <c r="F344"/>
  <c r="G344"/>
  <c r="Z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Z344"/>
  <c r="CA344"/>
  <c r="CB344"/>
  <c r="CC344"/>
  <c r="CD344"/>
  <c r="CE344"/>
  <c r="CF344"/>
  <c r="CG344"/>
  <c r="CH344"/>
  <c r="CI344"/>
  <c r="CJ344"/>
  <c r="CK344"/>
  <c r="CL344"/>
  <c r="CM344"/>
  <c r="CN344"/>
  <c r="CO344"/>
  <c r="CP344"/>
  <c r="CQ344"/>
  <c r="CR344"/>
  <c r="CS344"/>
  <c r="CT344"/>
  <c r="CU344"/>
  <c r="CV344"/>
  <c r="CW344"/>
  <c r="CX344"/>
  <c r="CZ344"/>
  <c r="DA344"/>
  <c r="DB344"/>
  <c r="DC344"/>
  <c r="DD344"/>
  <c r="DE344"/>
  <c r="DF344"/>
  <c r="DG344"/>
  <c r="DH344"/>
  <c r="DI344"/>
  <c r="DJ344"/>
  <c r="DK344"/>
  <c r="A203"/>
  <c r="B203"/>
  <c r="C203"/>
  <c r="D203"/>
  <c r="E203"/>
  <c r="F203"/>
  <c r="G203"/>
  <c r="AI203"/>
  <c r="AJ203"/>
  <c r="AK203"/>
  <c r="AL3" i="15"/>
  <c r="AM203" i="21"/>
  <c r="AN203"/>
  <c r="AO203"/>
  <c r="AP203"/>
  <c r="AQ203"/>
  <c r="AR3" i="15"/>
  <c r="AR203" i="21"/>
  <c r="AS203"/>
  <c r="AT203"/>
  <c r="AU203"/>
  <c r="AV203"/>
  <c r="AW203"/>
  <c r="AX203"/>
  <c r="AY203"/>
  <c r="AZ203"/>
  <c r="BA203"/>
  <c r="BB203"/>
  <c r="BC3" i="15"/>
  <c r="BD203" i="21"/>
  <c r="BE203"/>
  <c r="BF203"/>
  <c r="BG203"/>
  <c r="BH203"/>
  <c r="BI203"/>
  <c r="BJ203"/>
  <c r="BL203"/>
  <c r="BM203"/>
  <c r="BN203"/>
  <c r="BO203"/>
  <c r="BP203"/>
  <c r="BQ3" i="15"/>
  <c r="BR203" i="21"/>
  <c r="BS203"/>
  <c r="BT203"/>
  <c r="BU203"/>
  <c r="BV203"/>
  <c r="BW203"/>
  <c r="BX3" i="15"/>
  <c r="BZ203" i="21"/>
  <c r="CA203"/>
  <c r="CB203"/>
  <c r="CC203"/>
  <c r="CD203"/>
  <c r="CE203"/>
  <c r="CF203"/>
  <c r="CG203"/>
  <c r="CH203"/>
  <c r="CI203"/>
  <c r="CJ203"/>
  <c r="CK203"/>
  <c r="CL3" i="15"/>
  <c r="CL203" i="21"/>
  <c r="CM203"/>
  <c r="CN203"/>
  <c r="CO203"/>
  <c r="CP203"/>
  <c r="CQ203"/>
  <c r="CR203"/>
  <c r="CS203"/>
  <c r="CT203"/>
  <c r="CU203"/>
  <c r="CV203"/>
  <c r="CW203"/>
  <c r="CX203"/>
  <c r="CY3" i="15"/>
  <c r="CY203" i="21"/>
  <c r="CZ203"/>
  <c r="DA203"/>
  <c r="DB203"/>
  <c r="DC203"/>
  <c r="DD203"/>
  <c r="DE203"/>
  <c r="DF203"/>
  <c r="DG203"/>
  <c r="DH203"/>
  <c r="DI203"/>
  <c r="DJ203"/>
  <c r="DK203"/>
  <c r="DL3" i="15"/>
  <c r="DL203" i="21"/>
  <c r="A204"/>
  <c r="B204"/>
  <c r="C204"/>
  <c r="D204"/>
  <c r="E204"/>
  <c r="F204"/>
  <c r="G204"/>
  <c r="Z4" i="15"/>
  <c r="AG4"/>
  <c r="AH204" i="21"/>
  <c r="AI204"/>
  <c r="AJ204"/>
  <c r="AK204"/>
  <c r="AL4" i="15"/>
  <c r="AM204" i="21"/>
  <c r="AN204"/>
  <c r="AO204"/>
  <c r="AP204"/>
  <c r="AQ204"/>
  <c r="AR4" i="15"/>
  <c r="AR204" i="49" s="1"/>
  <c r="AR204" i="21"/>
  <c r="AS204"/>
  <c r="AT204"/>
  <c r="AU204"/>
  <c r="AV204"/>
  <c r="AW204"/>
  <c r="AX204"/>
  <c r="AY204"/>
  <c r="AZ204"/>
  <c r="BA204"/>
  <c r="BB204"/>
  <c r="BC4" i="15"/>
  <c r="BD204" i="21"/>
  <c r="BE204"/>
  <c r="BF204"/>
  <c r="BG204"/>
  <c r="BH204"/>
  <c r="BI204"/>
  <c r="BJ204"/>
  <c r="BK4" i="15"/>
  <c r="BK204" i="21"/>
  <c r="BL204"/>
  <c r="BM204"/>
  <c r="BN204"/>
  <c r="BO204"/>
  <c r="BP204"/>
  <c r="BQ4" i="15"/>
  <c r="BR204" i="21"/>
  <c r="BS204"/>
  <c r="BT204"/>
  <c r="BU204"/>
  <c r="BV204"/>
  <c r="BW204"/>
  <c r="BX4" i="15"/>
  <c r="BZ204" i="21"/>
  <c r="CA204"/>
  <c r="CB204"/>
  <c r="CC204"/>
  <c r="CD204"/>
  <c r="CE204"/>
  <c r="CF204"/>
  <c r="CG204"/>
  <c r="CH204"/>
  <c r="CI204"/>
  <c r="CJ204"/>
  <c r="CK204"/>
  <c r="CL4" i="15"/>
  <c r="CM204" i="21"/>
  <c r="CN204"/>
  <c r="CO204"/>
  <c r="CP204"/>
  <c r="CQ204"/>
  <c r="CR204"/>
  <c r="CS204"/>
  <c r="CT204"/>
  <c r="CU204"/>
  <c r="CV204"/>
  <c r="CW204"/>
  <c r="CX204"/>
  <c r="CY4" i="15"/>
  <c r="CY204" i="49" s="1"/>
  <c r="CY204" i="21"/>
  <c r="CZ204"/>
  <c r="DA204"/>
  <c r="DB204"/>
  <c r="DC204"/>
  <c r="DD204"/>
  <c r="DE204"/>
  <c r="DF204"/>
  <c r="DG204"/>
  <c r="DH204"/>
  <c r="DI204"/>
  <c r="DJ204"/>
  <c r="DK204"/>
  <c r="DL4" i="15"/>
  <c r="DL204" i="21"/>
  <c r="A205"/>
  <c r="B205"/>
  <c r="C205"/>
  <c r="D205"/>
  <c r="E205"/>
  <c r="F205"/>
  <c r="G205"/>
  <c r="Z5" i="15"/>
  <c r="AH205" i="21"/>
  <c r="AI205"/>
  <c r="AJ205"/>
  <c r="AK205"/>
  <c r="AL5" i="15"/>
  <c r="AL205" i="21"/>
  <c r="AM205"/>
  <c r="AN205"/>
  <c r="AO205"/>
  <c r="AP205"/>
  <c r="AQ205"/>
  <c r="AR5" i="15"/>
  <c r="AS205" i="21"/>
  <c r="AT205"/>
  <c r="AU205"/>
  <c r="AV205"/>
  <c r="AW205"/>
  <c r="AX205"/>
  <c r="AY205"/>
  <c r="AZ205"/>
  <c r="BA205"/>
  <c r="BB205"/>
  <c r="BC5" i="15"/>
  <c r="BC205" i="21"/>
  <c r="BD205"/>
  <c r="BE205"/>
  <c r="BF205"/>
  <c r="BG205"/>
  <c r="BH205"/>
  <c r="BI205"/>
  <c r="BJ205"/>
  <c r="BK5" i="15"/>
  <c r="BL205" i="21"/>
  <c r="BM205"/>
  <c r="BN205"/>
  <c r="BO205"/>
  <c r="BP205"/>
  <c r="BQ5" i="15"/>
  <c r="BQ205" i="21"/>
  <c r="BR205"/>
  <c r="BS205"/>
  <c r="BT205"/>
  <c r="BU205"/>
  <c r="BV205"/>
  <c r="BW205"/>
  <c r="BX5" i="15"/>
  <c r="BX205" i="21"/>
  <c r="BZ205"/>
  <c r="CA205"/>
  <c r="CB205"/>
  <c r="CC205"/>
  <c r="CD205"/>
  <c r="CE205"/>
  <c r="CF205"/>
  <c r="CG205"/>
  <c r="CH205"/>
  <c r="CI205"/>
  <c r="CJ205"/>
  <c r="CK205"/>
  <c r="CL5" i="15"/>
  <c r="CM205" i="21"/>
  <c r="CN205"/>
  <c r="CO205"/>
  <c r="CP205"/>
  <c r="CQ205"/>
  <c r="CR205"/>
  <c r="CS205"/>
  <c r="CT205"/>
  <c r="CU205"/>
  <c r="CV205"/>
  <c r="CW205"/>
  <c r="CX205"/>
  <c r="CY5" i="15"/>
  <c r="CZ205" i="21"/>
  <c r="DA205"/>
  <c r="DB205"/>
  <c r="DC205"/>
  <c r="DD205"/>
  <c r="DE205"/>
  <c r="DF205"/>
  <c r="DG205"/>
  <c r="DH205"/>
  <c r="DI205"/>
  <c r="DJ205"/>
  <c r="DK205"/>
  <c r="DL5" i="15"/>
  <c r="A206" i="21"/>
  <c r="B206"/>
  <c r="C206"/>
  <c r="D206"/>
  <c r="E206"/>
  <c r="F206"/>
  <c r="G206"/>
  <c r="Z6" i="15"/>
  <c r="Z206" i="21"/>
  <c r="AI206"/>
  <c r="AJ206"/>
  <c r="AK206"/>
  <c r="AM206"/>
  <c r="AN206"/>
  <c r="AO206"/>
  <c r="AP206"/>
  <c r="AQ206"/>
  <c r="AR6" i="15"/>
  <c r="AR206" i="21"/>
  <c r="AS206"/>
  <c r="AT206"/>
  <c r="AU206"/>
  <c r="AV206"/>
  <c r="AW206"/>
  <c r="AX206"/>
  <c r="AY206"/>
  <c r="AZ206"/>
  <c r="BA206"/>
  <c r="BB206"/>
  <c r="BC6" i="15"/>
  <c r="BC206" i="21"/>
  <c r="BD206"/>
  <c r="BE206"/>
  <c r="BF206"/>
  <c r="BG206"/>
  <c r="BH206"/>
  <c r="BI206"/>
  <c r="BJ206"/>
  <c r="BL206"/>
  <c r="BM206"/>
  <c r="BN206"/>
  <c r="BO206"/>
  <c r="BP206"/>
  <c r="BQ6" i="15"/>
  <c r="BR206" i="21"/>
  <c r="BS206"/>
  <c r="BT206"/>
  <c r="BU206"/>
  <c r="BV206"/>
  <c r="BW206"/>
  <c r="BX6" i="15"/>
  <c r="BZ206" i="21"/>
  <c r="CA206"/>
  <c r="CB206"/>
  <c r="CC206"/>
  <c r="CD206"/>
  <c r="CE206"/>
  <c r="CF206"/>
  <c r="CG206"/>
  <c r="CH206"/>
  <c r="CI206"/>
  <c r="CJ206"/>
  <c r="CK206"/>
  <c r="CL6" i="15"/>
  <c r="CM206" i="21"/>
  <c r="CN206"/>
  <c r="CO206"/>
  <c r="CP206"/>
  <c r="CQ206"/>
  <c r="CR206"/>
  <c r="CS206"/>
  <c r="CT206"/>
  <c r="CU206"/>
  <c r="CV206"/>
  <c r="CW206"/>
  <c r="CX206"/>
  <c r="CY6" i="15"/>
  <c r="CY206" i="21"/>
  <c r="CZ206"/>
  <c r="DA206"/>
  <c r="DB206"/>
  <c r="DC206"/>
  <c r="DD206"/>
  <c r="DE206"/>
  <c r="DF206"/>
  <c r="DG206"/>
  <c r="DH206"/>
  <c r="DI206"/>
  <c r="DJ206"/>
  <c r="DK206"/>
  <c r="DL6" i="15"/>
  <c r="A207" i="21"/>
  <c r="B207"/>
  <c r="C207"/>
  <c r="D207"/>
  <c r="E207"/>
  <c r="F207"/>
  <c r="G207"/>
  <c r="AH207"/>
  <c r="AI207"/>
  <c r="AJ207"/>
  <c r="AK207"/>
  <c r="AL7" i="15"/>
  <c r="AL207" i="21"/>
  <c r="AM207"/>
  <c r="AN207"/>
  <c r="AO207"/>
  <c r="AP207"/>
  <c r="AQ207"/>
  <c r="AR7" i="15"/>
  <c r="AS207" i="21"/>
  <c r="AT207"/>
  <c r="AU207"/>
  <c r="AV207"/>
  <c r="AW207"/>
  <c r="AX207"/>
  <c r="AY207"/>
  <c r="AZ207"/>
  <c r="BA207"/>
  <c r="BB207"/>
  <c r="BC7" i="15"/>
  <c r="BC207" i="21"/>
  <c r="BD207"/>
  <c r="BE207"/>
  <c r="BF207"/>
  <c r="BG207"/>
  <c r="BH207"/>
  <c r="BI207"/>
  <c r="BJ207"/>
  <c r="BL207"/>
  <c r="BM207"/>
  <c r="BN207"/>
  <c r="BO207"/>
  <c r="BP207"/>
  <c r="BQ7" i="15"/>
  <c r="BR207" i="21"/>
  <c r="BS207"/>
  <c r="BT207"/>
  <c r="BU207"/>
  <c r="BV207"/>
  <c r="BW207"/>
  <c r="BX7" i="15"/>
  <c r="BZ207" i="21"/>
  <c r="CA207"/>
  <c r="CB207"/>
  <c r="CC207"/>
  <c r="CD207"/>
  <c r="CE207"/>
  <c r="CF207"/>
  <c r="CG207"/>
  <c r="CH207"/>
  <c r="CI207"/>
  <c r="CJ207"/>
  <c r="CK207"/>
  <c r="CL7" i="15"/>
  <c r="CL207" i="21"/>
  <c r="CM207"/>
  <c r="CN207"/>
  <c r="CO207"/>
  <c r="CP207"/>
  <c r="CQ207"/>
  <c r="CR207"/>
  <c r="CS207"/>
  <c r="CT207"/>
  <c r="CU207"/>
  <c r="CV207"/>
  <c r="CW207"/>
  <c r="CX207"/>
  <c r="CY7" i="15"/>
  <c r="CY207" i="21"/>
  <c r="CZ207"/>
  <c r="DA207"/>
  <c r="DB207"/>
  <c r="DC207"/>
  <c r="DD207"/>
  <c r="DE207"/>
  <c r="DF207"/>
  <c r="DG207"/>
  <c r="DH207"/>
  <c r="DI207"/>
  <c r="DJ207"/>
  <c r="DK207"/>
  <c r="DL7" i="15"/>
  <c r="A208" i="21"/>
  <c r="B208"/>
  <c r="C208"/>
  <c r="D208"/>
  <c r="E208"/>
  <c r="F208"/>
  <c r="G208"/>
  <c r="AH208"/>
  <c r="AI208"/>
  <c r="AJ208"/>
  <c r="AK208"/>
  <c r="AL8" i="15"/>
  <c r="AL208" i="21"/>
  <c r="AM208"/>
  <c r="AN208"/>
  <c r="AO208"/>
  <c r="AP208"/>
  <c r="AQ208"/>
  <c r="AR8" i="15"/>
  <c r="AS208" i="21"/>
  <c r="AT208"/>
  <c r="AU208"/>
  <c r="AV208"/>
  <c r="AW208"/>
  <c r="AX208"/>
  <c r="AY208"/>
  <c r="AZ208"/>
  <c r="BA208"/>
  <c r="BB208"/>
  <c r="BC8" i="15"/>
  <c r="BC208" i="21"/>
  <c r="BD208"/>
  <c r="BE208"/>
  <c r="BF208"/>
  <c r="BG208"/>
  <c r="BH208"/>
  <c r="BI208"/>
  <c r="BJ208"/>
  <c r="BL208"/>
  <c r="BM208"/>
  <c r="BN208"/>
  <c r="BO208"/>
  <c r="BP208"/>
  <c r="BQ8" i="15"/>
  <c r="BR208" i="21"/>
  <c r="BS208"/>
  <c r="BT208"/>
  <c r="BU208"/>
  <c r="BV208"/>
  <c r="BW208"/>
  <c r="BX8" i="15"/>
  <c r="BZ208" i="21"/>
  <c r="CA208"/>
  <c r="CB208"/>
  <c r="CC208"/>
  <c r="CD208"/>
  <c r="CE208"/>
  <c r="CF208"/>
  <c r="CG208"/>
  <c r="CH208"/>
  <c r="CI208"/>
  <c r="CJ208"/>
  <c r="CK208"/>
  <c r="CL8" i="15"/>
  <c r="CL208" i="21"/>
  <c r="CM208"/>
  <c r="CN208"/>
  <c r="CO208"/>
  <c r="CP208"/>
  <c r="CQ208"/>
  <c r="CR208"/>
  <c r="CS208"/>
  <c r="CT208"/>
  <c r="CU208"/>
  <c r="CV208"/>
  <c r="CW208"/>
  <c r="CX208"/>
  <c r="CY8" i="15"/>
  <c r="CZ208" i="21"/>
  <c r="DA208"/>
  <c r="DB208"/>
  <c r="DC208"/>
  <c r="DD208"/>
  <c r="DE208"/>
  <c r="DF208"/>
  <c r="DG208"/>
  <c r="DH208"/>
  <c r="DI208"/>
  <c r="DJ208"/>
  <c r="DK208"/>
  <c r="DL8" i="15"/>
  <c r="A209" i="21"/>
  <c r="B209"/>
  <c r="C209"/>
  <c r="D209"/>
  <c r="E209"/>
  <c r="F209"/>
  <c r="G209"/>
  <c r="AI209"/>
  <c r="AJ209"/>
  <c r="AK209"/>
  <c r="AM209"/>
  <c r="AN209"/>
  <c r="AO209"/>
  <c r="AP209"/>
  <c r="AQ209"/>
  <c r="AR209"/>
  <c r="AS209"/>
  <c r="AT209"/>
  <c r="AU209"/>
  <c r="AV209"/>
  <c r="AW209"/>
  <c r="AX209"/>
  <c r="AY209"/>
  <c r="AZ209"/>
  <c r="BA209"/>
  <c r="BB209"/>
  <c r="BC9" i="15"/>
  <c r="BC209" i="21"/>
  <c r="BD209"/>
  <c r="BE209"/>
  <c r="BF209"/>
  <c r="BG209"/>
  <c r="BH209"/>
  <c r="BI209"/>
  <c r="BJ209"/>
  <c r="BL209"/>
  <c r="BM209"/>
  <c r="BN209"/>
  <c r="BO209"/>
  <c r="BP209"/>
  <c r="BQ9" i="15"/>
  <c r="BR209" i="21"/>
  <c r="BS209"/>
  <c r="BT209"/>
  <c r="BU209"/>
  <c r="BV209"/>
  <c r="BW209"/>
  <c r="BX9" i="15"/>
  <c r="BZ209" i="21"/>
  <c r="CA209"/>
  <c r="CB209"/>
  <c r="CC209"/>
  <c r="CD209"/>
  <c r="CE209"/>
  <c r="CF209"/>
  <c r="CG209"/>
  <c r="CH209"/>
  <c r="CI209"/>
  <c r="CJ209"/>
  <c r="CK209"/>
  <c r="CL9" i="15"/>
  <c r="CM209" i="21"/>
  <c r="CN209"/>
  <c r="CO209"/>
  <c r="CP209"/>
  <c r="CQ209"/>
  <c r="CR209"/>
  <c r="CS209"/>
  <c r="CT209"/>
  <c r="CU209"/>
  <c r="CV209"/>
  <c r="CW209"/>
  <c r="CX209"/>
  <c r="CY9" i="15"/>
  <c r="CY209" i="21"/>
  <c r="CZ209"/>
  <c r="DA209"/>
  <c r="DB209"/>
  <c r="DC209"/>
  <c r="DD209"/>
  <c r="DE209"/>
  <c r="DF209"/>
  <c r="DG209"/>
  <c r="DH209"/>
  <c r="DI209"/>
  <c r="DJ209"/>
  <c r="DK209"/>
  <c r="DL9" i="15"/>
  <c r="A210" i="21"/>
  <c r="B210"/>
  <c r="C210"/>
  <c r="D210"/>
  <c r="E210"/>
  <c r="F210"/>
  <c r="G210"/>
  <c r="AI210"/>
  <c r="AJ210"/>
  <c r="AK210"/>
  <c r="AM210"/>
  <c r="AN210"/>
  <c r="AO210"/>
  <c r="AP210"/>
  <c r="AQ210"/>
  <c r="AR10" i="15"/>
  <c r="AR210" i="21"/>
  <c r="AS210"/>
  <c r="AT210"/>
  <c r="AU210"/>
  <c r="AV210"/>
  <c r="AW210"/>
  <c r="AX210"/>
  <c r="AY210"/>
  <c r="AZ210"/>
  <c r="BA210"/>
  <c r="BB210"/>
  <c r="BC10" i="15"/>
  <c r="BD210" i="21"/>
  <c r="BE210"/>
  <c r="BF210"/>
  <c r="BG210"/>
  <c r="BH210"/>
  <c r="BI210"/>
  <c r="BJ210"/>
  <c r="BK210"/>
  <c r="BL210"/>
  <c r="BM210"/>
  <c r="BN210"/>
  <c r="BO210"/>
  <c r="BP210"/>
  <c r="BQ10" i="15"/>
  <c r="BQ210" i="21"/>
  <c r="BR210"/>
  <c r="BS210"/>
  <c r="BT210"/>
  <c r="BU210"/>
  <c r="BV210"/>
  <c r="BW210"/>
  <c r="BX10" i="15"/>
  <c r="BX210" i="21"/>
  <c r="BZ210"/>
  <c r="CA210"/>
  <c r="CB210"/>
  <c r="CC210"/>
  <c r="CD210"/>
  <c r="CE210"/>
  <c r="CF210"/>
  <c r="CG210"/>
  <c r="CH210"/>
  <c r="CI210"/>
  <c r="CJ210"/>
  <c r="CK210"/>
  <c r="CL10" i="15"/>
  <c r="CM210" i="21"/>
  <c r="CN210"/>
  <c r="CO210"/>
  <c r="CP210"/>
  <c r="CQ210"/>
  <c r="CR210"/>
  <c r="CS210"/>
  <c r="CT210"/>
  <c r="CU210"/>
  <c r="CV210"/>
  <c r="CW210"/>
  <c r="CX210"/>
  <c r="CY10" i="15"/>
  <c r="CZ210" i="21"/>
  <c r="DA210"/>
  <c r="DB210"/>
  <c r="DC210"/>
  <c r="DD210"/>
  <c r="DE210"/>
  <c r="DF210"/>
  <c r="DG210"/>
  <c r="DH210"/>
  <c r="DI210"/>
  <c r="DJ210"/>
  <c r="DK210"/>
  <c r="DL10" i="15"/>
  <c r="DL210" i="49" s="1"/>
  <c r="DL210" i="21"/>
  <c r="A211"/>
  <c r="B211"/>
  <c r="C211"/>
  <c r="D211"/>
  <c r="E211"/>
  <c r="F211"/>
  <c r="G211"/>
  <c r="AH211"/>
  <c r="AI211"/>
  <c r="AJ211"/>
  <c r="AK211"/>
  <c r="AL11" i="15"/>
  <c r="AL211" i="21"/>
  <c r="AM211"/>
  <c r="AN211"/>
  <c r="AO211"/>
  <c r="AP211"/>
  <c r="AQ211"/>
  <c r="AR11" i="15"/>
  <c r="AS211" i="21"/>
  <c r="AT211"/>
  <c r="AU211"/>
  <c r="AV211"/>
  <c r="AW211"/>
  <c r="AX211"/>
  <c r="AY211"/>
  <c r="AZ211"/>
  <c r="BA211"/>
  <c r="BB211"/>
  <c r="BC11" i="15"/>
  <c r="BC211" i="21"/>
  <c r="BD211"/>
  <c r="BE211"/>
  <c r="BF211"/>
  <c r="BG211"/>
  <c r="BH211"/>
  <c r="BI211"/>
  <c r="BJ211"/>
  <c r="BL211"/>
  <c r="BM211"/>
  <c r="BN211"/>
  <c r="BO211"/>
  <c r="BP211"/>
  <c r="BQ11" i="15"/>
  <c r="BR211" i="21"/>
  <c r="BS211"/>
  <c r="BT211"/>
  <c r="BU211"/>
  <c r="BV211"/>
  <c r="BW211"/>
  <c r="BX11" i="15"/>
  <c r="BZ211" i="21"/>
  <c r="CA211"/>
  <c r="CB211"/>
  <c r="CC211"/>
  <c r="CD211"/>
  <c r="CE211"/>
  <c r="CF211"/>
  <c r="CG211"/>
  <c r="CH211"/>
  <c r="CI211"/>
  <c r="CJ211"/>
  <c r="CK211"/>
  <c r="CL11" i="15"/>
  <c r="CL211" i="21"/>
  <c r="CM211"/>
  <c r="CN211"/>
  <c r="CO211"/>
  <c r="CP211"/>
  <c r="CQ211"/>
  <c r="CR211"/>
  <c r="CS211"/>
  <c r="CT211"/>
  <c r="CU211"/>
  <c r="CV211"/>
  <c r="CW211"/>
  <c r="CX211"/>
  <c r="CY11" i="15"/>
  <c r="CY211" i="21"/>
  <c r="CZ211"/>
  <c r="DA211"/>
  <c r="DB211"/>
  <c r="DC211"/>
  <c r="DD211"/>
  <c r="DE211"/>
  <c r="DF211"/>
  <c r="DG211"/>
  <c r="DH211"/>
  <c r="DI211"/>
  <c r="DJ211"/>
  <c r="DK211"/>
  <c r="DL11" i="15"/>
  <c r="A212" i="21"/>
  <c r="B212"/>
  <c r="C212"/>
  <c r="D212"/>
  <c r="E212"/>
  <c r="F212"/>
  <c r="G212"/>
  <c r="AI212"/>
  <c r="AJ212"/>
  <c r="AK212"/>
  <c r="AL12" i="15"/>
  <c r="AM212" i="21"/>
  <c r="AN212"/>
  <c r="AO212"/>
  <c r="AP212"/>
  <c r="AQ212"/>
  <c r="AR12" i="15"/>
  <c r="AR212" i="49" s="1"/>
  <c r="AR212" i="21"/>
  <c r="AS212"/>
  <c r="AT212"/>
  <c r="AU212"/>
  <c r="AV212"/>
  <c r="AW212"/>
  <c r="AX212"/>
  <c r="AY212"/>
  <c r="AZ212"/>
  <c r="BA212"/>
  <c r="BB212"/>
  <c r="BC12" i="15"/>
  <c r="BD212" i="21"/>
  <c r="BE212"/>
  <c r="BF212"/>
  <c r="BG212"/>
  <c r="BH212"/>
  <c r="BI212"/>
  <c r="BJ212"/>
  <c r="BL212"/>
  <c r="BM212"/>
  <c r="BN212"/>
  <c r="BO212"/>
  <c r="BP212"/>
  <c r="BQ12" i="15"/>
  <c r="BR212" i="21"/>
  <c r="BS212"/>
  <c r="BT212"/>
  <c r="BU212"/>
  <c r="BV212"/>
  <c r="BW212"/>
  <c r="BX12" i="15"/>
  <c r="BZ212" i="21"/>
  <c r="CA212"/>
  <c r="CB212"/>
  <c r="CC212"/>
  <c r="CD212"/>
  <c r="CE212"/>
  <c r="CF212"/>
  <c r="CG212"/>
  <c r="CH212"/>
  <c r="CI212"/>
  <c r="CJ212"/>
  <c r="CK212"/>
  <c r="CL12" i="15"/>
  <c r="CM212" i="21"/>
  <c r="CN212"/>
  <c r="CO212"/>
  <c r="CP212"/>
  <c r="CQ212"/>
  <c r="CR212"/>
  <c r="CS212"/>
  <c r="CT212"/>
  <c r="CU212"/>
  <c r="CV212"/>
  <c r="CW212"/>
  <c r="CX212"/>
  <c r="CY12" i="15"/>
  <c r="CZ212" i="21"/>
  <c r="DA212"/>
  <c r="DB212"/>
  <c r="DC212"/>
  <c r="DD212"/>
  <c r="DE212"/>
  <c r="DF212"/>
  <c r="DG212"/>
  <c r="DH212"/>
  <c r="DI212"/>
  <c r="DJ212"/>
  <c r="DK212"/>
  <c r="DL12" i="15"/>
  <c r="DL212" i="21"/>
  <c r="A213"/>
  <c r="B213"/>
  <c r="C213"/>
  <c r="D213"/>
  <c r="E213"/>
  <c r="F213"/>
  <c r="G213"/>
  <c r="Z13" i="15"/>
  <c r="AG13"/>
  <c r="AG213" i="21" s="1"/>
  <c r="AH213"/>
  <c r="AI213"/>
  <c r="AJ213"/>
  <c r="AK213"/>
  <c r="AL13" i="15"/>
  <c r="AL213" i="21"/>
  <c r="AM213"/>
  <c r="AN213"/>
  <c r="AO213"/>
  <c r="AP213"/>
  <c r="AQ213"/>
  <c r="AR13" i="15"/>
  <c r="AS213" i="21"/>
  <c r="AT213"/>
  <c r="AU213"/>
  <c r="AV213"/>
  <c r="AW213"/>
  <c r="AX213"/>
  <c r="AY213"/>
  <c r="AZ213"/>
  <c r="BA213"/>
  <c r="BB213"/>
  <c r="BC13" i="15"/>
  <c r="BC213" i="21"/>
  <c r="BD213"/>
  <c r="BE213"/>
  <c r="BF213"/>
  <c r="BG213"/>
  <c r="BH213"/>
  <c r="BI213"/>
  <c r="BJ213"/>
  <c r="BL213"/>
  <c r="BM213"/>
  <c r="BN213"/>
  <c r="BO213"/>
  <c r="BP213"/>
  <c r="BQ13" i="15"/>
  <c r="BR213" i="21"/>
  <c r="BS213"/>
  <c r="BT213"/>
  <c r="BU213"/>
  <c r="BV213"/>
  <c r="BW213"/>
  <c r="BX13" i="15"/>
  <c r="BZ213" i="21"/>
  <c r="CA213"/>
  <c r="CB213"/>
  <c r="CC213"/>
  <c r="CD213"/>
  <c r="CE213"/>
  <c r="CF213"/>
  <c r="CG213"/>
  <c r="CH213"/>
  <c r="CI213"/>
  <c r="CJ213"/>
  <c r="CK213"/>
  <c r="CL13" i="15"/>
  <c r="CL213" i="21"/>
  <c r="CM213"/>
  <c r="CN213"/>
  <c r="CO213"/>
  <c r="CP213"/>
  <c r="CQ213"/>
  <c r="CR213"/>
  <c r="CS213"/>
  <c r="CT213"/>
  <c r="CU213"/>
  <c r="CV213"/>
  <c r="CW213"/>
  <c r="CX213"/>
  <c r="CY13" i="15"/>
  <c r="CY213" i="21"/>
  <c r="CZ213"/>
  <c r="DA213"/>
  <c r="DB213"/>
  <c r="DC213"/>
  <c r="DD213"/>
  <c r="DE213"/>
  <c r="DF213"/>
  <c r="DG213"/>
  <c r="DH213"/>
  <c r="DI213"/>
  <c r="DJ213"/>
  <c r="DK213"/>
  <c r="DL13" i="15"/>
  <c r="A214" i="21"/>
  <c r="B214"/>
  <c r="C214"/>
  <c r="D214"/>
  <c r="E214"/>
  <c r="F214"/>
  <c r="G214"/>
  <c r="Z14" i="15"/>
  <c r="Z214" i="21"/>
  <c r="AI214"/>
  <c r="AJ214"/>
  <c r="AK214"/>
  <c r="AM214"/>
  <c r="AN214"/>
  <c r="AO214"/>
  <c r="AP214"/>
  <c r="AQ214"/>
  <c r="AR14" i="15"/>
  <c r="AR214" i="21"/>
  <c r="BB214"/>
  <c r="BD214"/>
  <c r="BE214"/>
  <c r="BF214"/>
  <c r="BG214"/>
  <c r="BJ214"/>
  <c r="BL214"/>
  <c r="BM214"/>
  <c r="BN214"/>
  <c r="BO214"/>
  <c r="BP214"/>
  <c r="BQ14" i="15"/>
  <c r="BQ214" i="21"/>
  <c r="BR214"/>
  <c r="BS214"/>
  <c r="BT214"/>
  <c r="BU214"/>
  <c r="BV214"/>
  <c r="BW214"/>
  <c r="BX14" i="15"/>
  <c r="BX214" i="21"/>
  <c r="BZ214"/>
  <c r="CA214"/>
  <c r="CB214"/>
  <c r="CC214"/>
  <c r="CD214"/>
  <c r="CE214"/>
  <c r="CF214"/>
  <c r="CG214"/>
  <c r="CH214"/>
  <c r="CI214"/>
  <c r="CJ214"/>
  <c r="CK214"/>
  <c r="CL14" i="15"/>
  <c r="CM214" i="21"/>
  <c r="CN214"/>
  <c r="CO214"/>
  <c r="CP214"/>
  <c r="CQ214"/>
  <c r="CR214"/>
  <c r="CS214"/>
  <c r="CT214"/>
  <c r="CU214"/>
  <c r="CV214"/>
  <c r="CW214"/>
  <c r="CX214"/>
  <c r="CY14" i="15"/>
  <c r="CZ214" i="21"/>
  <c r="DA214"/>
  <c r="DB214"/>
  <c r="DC214"/>
  <c r="DD214"/>
  <c r="DE214"/>
  <c r="DF214"/>
  <c r="DG214"/>
  <c r="DH214"/>
  <c r="DI214"/>
  <c r="DJ214"/>
  <c r="DK214"/>
  <c r="DL14" i="15"/>
  <c r="DL214" i="21"/>
  <c r="A215"/>
  <c r="B215"/>
  <c r="C215"/>
  <c r="D215"/>
  <c r="E215"/>
  <c r="F215"/>
  <c r="G215"/>
  <c r="Z15" i="15"/>
  <c r="Z215" i="21" s="1"/>
  <c r="AI215"/>
  <c r="AJ215"/>
  <c r="AK215"/>
  <c r="AM215"/>
  <c r="AN215"/>
  <c r="AO215"/>
  <c r="AP215"/>
  <c r="AQ215"/>
  <c r="AR15" i="15"/>
  <c r="AR215" i="21"/>
  <c r="AS215"/>
  <c r="AT215"/>
  <c r="AU215"/>
  <c r="AV215"/>
  <c r="AW215"/>
  <c r="AX215"/>
  <c r="AY215"/>
  <c r="AZ215"/>
  <c r="BA215"/>
  <c r="BB215"/>
  <c r="BC15" i="15"/>
  <c r="BD215" i="21"/>
  <c r="BE215"/>
  <c r="BF215"/>
  <c r="BG215"/>
  <c r="BH215"/>
  <c r="BI215"/>
  <c r="BJ215"/>
  <c r="BK215"/>
  <c r="BL215"/>
  <c r="BM215"/>
  <c r="BN215"/>
  <c r="BO215"/>
  <c r="BP215"/>
  <c r="BQ15" i="15"/>
  <c r="BQ215" i="21"/>
  <c r="BR215"/>
  <c r="BS215"/>
  <c r="BT215"/>
  <c r="BU215"/>
  <c r="BV215"/>
  <c r="BW215"/>
  <c r="BX15" i="15"/>
  <c r="BX215" i="21"/>
  <c r="BZ215"/>
  <c r="CA215"/>
  <c r="CB215"/>
  <c r="CC215"/>
  <c r="CD215"/>
  <c r="CE215"/>
  <c r="CF215"/>
  <c r="CG215"/>
  <c r="CH215"/>
  <c r="CI215"/>
  <c r="CJ215"/>
  <c r="CK215"/>
  <c r="CL15" i="15"/>
  <c r="CM215" i="21"/>
  <c r="CN215"/>
  <c r="CO215"/>
  <c r="CP215"/>
  <c r="CQ215"/>
  <c r="CR215"/>
  <c r="CS215"/>
  <c r="CT215"/>
  <c r="CU215"/>
  <c r="CV215"/>
  <c r="CW215"/>
  <c r="CX215"/>
  <c r="CY15" i="15"/>
  <c r="CZ215" i="21"/>
  <c r="DA215"/>
  <c r="DB215"/>
  <c r="DC215"/>
  <c r="DD215"/>
  <c r="DE215"/>
  <c r="DF215"/>
  <c r="DG215"/>
  <c r="DH215"/>
  <c r="DI215"/>
  <c r="DJ215"/>
  <c r="DK215"/>
  <c r="DL15" i="15"/>
  <c r="DL215" i="21"/>
  <c r="A216"/>
  <c r="B216"/>
  <c r="C216"/>
  <c r="D216"/>
  <c r="E216"/>
  <c r="F216"/>
  <c r="G216"/>
  <c r="AH216"/>
  <c r="AI216"/>
  <c r="AJ216"/>
  <c r="AK216"/>
  <c r="AL17" i="15"/>
  <c r="AM216" i="21"/>
  <c r="AN216"/>
  <c r="AO216"/>
  <c r="AP216"/>
  <c r="AQ216"/>
  <c r="AR17" i="15"/>
  <c r="AR216" i="21"/>
  <c r="AS216"/>
  <c r="AT216"/>
  <c r="AU216"/>
  <c r="AV216"/>
  <c r="AW216"/>
  <c r="AX216"/>
  <c r="AY216"/>
  <c r="AZ216"/>
  <c r="BA216"/>
  <c r="BB216"/>
  <c r="BC17" i="15"/>
  <c r="BD216" i="21"/>
  <c r="BE216"/>
  <c r="BF216"/>
  <c r="BG216"/>
  <c r="BH216"/>
  <c r="BI216"/>
  <c r="BJ216"/>
  <c r="BK216"/>
  <c r="BL216"/>
  <c r="BM216"/>
  <c r="BN216"/>
  <c r="BO216"/>
  <c r="BP216"/>
  <c r="BQ17" i="15"/>
  <c r="BR216" i="21"/>
  <c r="BS216"/>
  <c r="BT216"/>
  <c r="BU216"/>
  <c r="BV216"/>
  <c r="BW216"/>
  <c r="BX17" i="15"/>
  <c r="BZ216" i="21"/>
  <c r="CA216"/>
  <c r="CB216"/>
  <c r="CC216"/>
  <c r="CD216"/>
  <c r="CE216"/>
  <c r="CF216"/>
  <c r="CG216"/>
  <c r="CH216"/>
  <c r="CI216"/>
  <c r="CJ216"/>
  <c r="CK216"/>
  <c r="CL17" i="15"/>
  <c r="CM216" i="21"/>
  <c r="CN216"/>
  <c r="CO216"/>
  <c r="CP216"/>
  <c r="CQ216"/>
  <c r="CR216"/>
  <c r="CS216"/>
  <c r="CT216"/>
  <c r="CU216"/>
  <c r="CV216"/>
  <c r="CW216"/>
  <c r="CX216"/>
  <c r="CY17" i="15"/>
  <c r="CY216" i="21"/>
  <c r="CZ216"/>
  <c r="DA216"/>
  <c r="DB216"/>
  <c r="DC216"/>
  <c r="DD216"/>
  <c r="DE216"/>
  <c r="DF216"/>
  <c r="DG216"/>
  <c r="DH216"/>
  <c r="DI216"/>
  <c r="DJ216"/>
  <c r="DK216"/>
  <c r="DL17" i="15"/>
  <c r="DL216" i="21"/>
  <c r="A217"/>
  <c r="B217"/>
  <c r="C217"/>
  <c r="D217"/>
  <c r="E217"/>
  <c r="F217"/>
  <c r="G217"/>
  <c r="Z18" i="15"/>
  <c r="AG18"/>
  <c r="AH217" i="21"/>
  <c r="AI217"/>
  <c r="AJ217"/>
  <c r="AK217"/>
  <c r="AL18" i="15"/>
  <c r="AL217" i="21"/>
  <c r="AM217"/>
  <c r="AN217"/>
  <c r="AO217"/>
  <c r="AP217"/>
  <c r="AQ217"/>
  <c r="AR18" i="15"/>
  <c r="AS217" i="21"/>
  <c r="AT217"/>
  <c r="AU217"/>
  <c r="AV217"/>
  <c r="AW217"/>
  <c r="AX217"/>
  <c r="AY217"/>
  <c r="AZ217"/>
  <c r="BA217"/>
  <c r="BB217"/>
  <c r="BC18" i="15"/>
  <c r="BD217" i="21"/>
  <c r="BE217"/>
  <c r="BF217"/>
  <c r="BG217"/>
  <c r="BH217"/>
  <c r="BI217"/>
  <c r="BJ217"/>
  <c r="BK217"/>
  <c r="BL217"/>
  <c r="BM217"/>
  <c r="BN217"/>
  <c r="BO217"/>
  <c r="BP217"/>
  <c r="BQ18" i="15"/>
  <c r="BQ217" i="21"/>
  <c r="BR217"/>
  <c r="BS217"/>
  <c r="BT217"/>
  <c r="BU217"/>
  <c r="BV217"/>
  <c r="BW217"/>
  <c r="BX18" i="15"/>
  <c r="BX217" i="21"/>
  <c r="BZ217"/>
  <c r="CA217"/>
  <c r="CB217"/>
  <c r="CC217"/>
  <c r="CD217"/>
  <c r="CE217"/>
  <c r="CF217"/>
  <c r="CG217"/>
  <c r="CH217"/>
  <c r="CI217"/>
  <c r="CJ217"/>
  <c r="CK217"/>
  <c r="CL18" i="15"/>
  <c r="CL217" i="21"/>
  <c r="CM217"/>
  <c r="CN217"/>
  <c r="CO217"/>
  <c r="CP217"/>
  <c r="CQ217"/>
  <c r="CR217"/>
  <c r="CS217"/>
  <c r="CT217"/>
  <c r="CU217"/>
  <c r="CV217"/>
  <c r="CW217"/>
  <c r="CX217"/>
  <c r="CY18" i="15"/>
  <c r="CZ217" i="21"/>
  <c r="DA217"/>
  <c r="DB217"/>
  <c r="DC217"/>
  <c r="DD217"/>
  <c r="DE217"/>
  <c r="DF217"/>
  <c r="DG217"/>
  <c r="DH217"/>
  <c r="DI217"/>
  <c r="DJ217"/>
  <c r="DK217"/>
  <c r="DL18" i="15"/>
  <c r="A218" i="21"/>
  <c r="B218"/>
  <c r="C218"/>
  <c r="D218"/>
  <c r="E218"/>
  <c r="F218"/>
  <c r="G218"/>
  <c r="Z19" i="15"/>
  <c r="Z218" i="21"/>
  <c r="AI218"/>
  <c r="AJ218"/>
  <c r="AK218"/>
  <c r="AM218"/>
  <c r="AN218"/>
  <c r="AO218"/>
  <c r="AP218"/>
  <c r="AQ218"/>
  <c r="AR19" i="15"/>
  <c r="AR218" i="21"/>
  <c r="AS218"/>
  <c r="AT218"/>
  <c r="AU218"/>
  <c r="AV218"/>
  <c r="AW218"/>
  <c r="AX218"/>
  <c r="AY218"/>
  <c r="AZ218"/>
  <c r="BA218"/>
  <c r="BB218"/>
  <c r="BC19" i="15"/>
  <c r="BD218" i="21"/>
  <c r="BE218"/>
  <c r="BF218"/>
  <c r="BG218"/>
  <c r="BH218"/>
  <c r="BI218"/>
  <c r="BJ218"/>
  <c r="BK19" i="15"/>
  <c r="BL218" i="21"/>
  <c r="BM218"/>
  <c r="BN218"/>
  <c r="BO218"/>
  <c r="BP218"/>
  <c r="BQ19" i="15"/>
  <c r="BR218" i="21"/>
  <c r="BS218"/>
  <c r="BT218"/>
  <c r="BU218"/>
  <c r="BV218"/>
  <c r="BW218"/>
  <c r="BX19" i="15"/>
  <c r="BZ218" i="21"/>
  <c r="CA218"/>
  <c r="CB218"/>
  <c r="CC218"/>
  <c r="CD218"/>
  <c r="CE218"/>
  <c r="CF218"/>
  <c r="CG218"/>
  <c r="CH218"/>
  <c r="CI218"/>
  <c r="CJ218"/>
  <c r="CK218"/>
  <c r="CL19" i="15"/>
  <c r="CM218" i="21"/>
  <c r="CN218"/>
  <c r="CO218"/>
  <c r="CP218"/>
  <c r="CQ218"/>
  <c r="CR218"/>
  <c r="CS218"/>
  <c r="CT218"/>
  <c r="CU218"/>
  <c r="CV218"/>
  <c r="CW218"/>
  <c r="CX218"/>
  <c r="CY19" i="15"/>
  <c r="CY218" i="21"/>
  <c r="CZ218"/>
  <c r="DA218"/>
  <c r="DB218"/>
  <c r="DC218"/>
  <c r="DD218"/>
  <c r="DE218"/>
  <c r="DF218"/>
  <c r="DG218"/>
  <c r="DH218"/>
  <c r="DI218"/>
  <c r="DJ218"/>
  <c r="DK218"/>
  <c r="DL19" i="15"/>
  <c r="DL218" i="21"/>
  <c r="A25"/>
  <c r="B25"/>
  <c r="C25"/>
  <c r="D25"/>
  <c r="E25"/>
  <c r="F25"/>
  <c r="G25"/>
  <c r="Z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T25"/>
  <c r="BU25"/>
  <c r="BV25"/>
  <c r="BW25"/>
  <c r="BZ25"/>
  <c r="CA25"/>
  <c r="CB25"/>
  <c r="CC25"/>
  <c r="CD25"/>
  <c r="CE25"/>
  <c r="CF25"/>
  <c r="CG25"/>
  <c r="CH25"/>
  <c r="CI25"/>
  <c r="CJ25"/>
  <c r="CK25"/>
  <c r="CM25"/>
  <c r="CN25"/>
  <c r="CO25"/>
  <c r="CP25"/>
  <c r="CQ25"/>
  <c r="CR25"/>
  <c r="CS25"/>
  <c r="CT25"/>
  <c r="CU25"/>
  <c r="CV25"/>
  <c r="CW25"/>
  <c r="CX25"/>
  <c r="CY25"/>
  <c r="CZ25"/>
  <c r="DA25"/>
  <c r="DB25"/>
  <c r="DC25"/>
  <c r="DD25"/>
  <c r="DE25"/>
  <c r="DF25"/>
  <c r="DG25"/>
  <c r="DH25"/>
  <c r="DI25"/>
  <c r="DJ25"/>
  <c r="DK25"/>
  <c r="A26"/>
  <c r="B26"/>
  <c r="C26"/>
  <c r="D26"/>
  <c r="E26"/>
  <c r="F26"/>
  <c r="G26"/>
  <c r="Z26"/>
  <c r="AH26"/>
  <c r="AI26"/>
  <c r="AJ26"/>
  <c r="AK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A27"/>
  <c r="B27"/>
  <c r="C27"/>
  <c r="D27"/>
  <c r="E27"/>
  <c r="F27"/>
  <c r="G27"/>
  <c r="Z27"/>
  <c r="AH27"/>
  <c r="AI27"/>
  <c r="AJ27"/>
  <c r="AK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Z27"/>
  <c r="CA27"/>
  <c r="CB27"/>
  <c r="CC27"/>
  <c r="CD27"/>
  <c r="CE27"/>
  <c r="CF27"/>
  <c r="CG27"/>
  <c r="CH27"/>
  <c r="CI27"/>
  <c r="CJ27"/>
  <c r="CK27"/>
  <c r="CM27"/>
  <c r="CN27"/>
  <c r="CO27"/>
  <c r="CP27"/>
  <c r="CQ27"/>
  <c r="CR27"/>
  <c r="CS27"/>
  <c r="CT27"/>
  <c r="CU27"/>
  <c r="CV27"/>
  <c r="CW27"/>
  <c r="CX27"/>
  <c r="CY27"/>
  <c r="CZ27"/>
  <c r="DA27"/>
  <c r="DB27"/>
  <c r="DC27"/>
  <c r="DD27"/>
  <c r="DE27"/>
  <c r="DF27"/>
  <c r="DG27"/>
  <c r="DH27"/>
  <c r="DI27"/>
  <c r="DJ27"/>
  <c r="DK27"/>
  <c r="DL27"/>
  <c r="A28"/>
  <c r="B28"/>
  <c r="C28"/>
  <c r="D28"/>
  <c r="E28"/>
  <c r="F28"/>
  <c r="G28"/>
  <c r="Z28"/>
  <c r="AH28"/>
  <c r="AI28"/>
  <c r="AJ28"/>
  <c r="AK28"/>
  <c r="AL28"/>
  <c r="AM28"/>
  <c r="AN28"/>
  <c r="AO28"/>
  <c r="AP28"/>
  <c r="AQ28"/>
  <c r="AR28"/>
  <c r="AS28"/>
  <c r="AT28"/>
  <c r="AU28"/>
  <c r="AV28"/>
  <c r="AW28"/>
  <c r="AX28"/>
  <c r="AY28"/>
  <c r="AZ28"/>
  <c r="BA28"/>
  <c r="BB28"/>
  <c r="BD28"/>
  <c r="BE28"/>
  <c r="BF28"/>
  <c r="BG28"/>
  <c r="BH28"/>
  <c r="BI28"/>
  <c r="BJ28"/>
  <c r="BK28"/>
  <c r="BL28"/>
  <c r="BM28"/>
  <c r="BN28"/>
  <c r="BO28"/>
  <c r="BP28"/>
  <c r="BQ28"/>
  <c r="BR28"/>
  <c r="BS28"/>
  <c r="BT28"/>
  <c r="BU28"/>
  <c r="BV28"/>
  <c r="BW28"/>
  <c r="BX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A29"/>
  <c r="B29"/>
  <c r="C29"/>
  <c r="D29"/>
  <c r="E29"/>
  <c r="F29"/>
  <c r="G29"/>
  <c r="Z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A30"/>
  <c r="B30"/>
  <c r="C30"/>
  <c r="D30"/>
  <c r="E30"/>
  <c r="F30"/>
  <c r="G30"/>
  <c r="Z30"/>
  <c r="AH30"/>
  <c r="AI30"/>
  <c r="AJ30"/>
  <c r="AK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A31"/>
  <c r="B31"/>
  <c r="C31"/>
  <c r="D31"/>
  <c r="E31"/>
  <c r="F31"/>
  <c r="G31"/>
  <c r="AH31"/>
  <c r="AI31"/>
  <c r="AJ31"/>
  <c r="AK31"/>
  <c r="AM31"/>
  <c r="AN31"/>
  <c r="AO31"/>
  <c r="AP31"/>
  <c r="AQ31"/>
  <c r="AR31"/>
  <c r="AS31"/>
  <c r="AT31"/>
  <c r="AU31"/>
  <c r="AV31"/>
  <c r="AW31"/>
  <c r="AX31"/>
  <c r="AY31"/>
  <c r="AZ31"/>
  <c r="BA31"/>
  <c r="BB31"/>
  <c r="BD31"/>
  <c r="BE31"/>
  <c r="BF31"/>
  <c r="BG31"/>
  <c r="BH31"/>
  <c r="BI31"/>
  <c r="BJ31"/>
  <c r="BK31"/>
  <c r="BL31"/>
  <c r="BM31"/>
  <c r="BN31"/>
  <c r="BO31"/>
  <c r="BP31"/>
  <c r="BQ31"/>
  <c r="BR31"/>
  <c r="BS31"/>
  <c r="BT31"/>
  <c r="BU31"/>
  <c r="BV31"/>
  <c r="BW31"/>
  <c r="BX31"/>
  <c r="BZ31"/>
  <c r="CA31"/>
  <c r="CB31"/>
  <c r="CC31"/>
  <c r="CD31"/>
  <c r="CE31"/>
  <c r="CF31"/>
  <c r="CG31"/>
  <c r="CH31"/>
  <c r="CI31"/>
  <c r="CJ31"/>
  <c r="CK31"/>
  <c r="CM31"/>
  <c r="CN31"/>
  <c r="CO31"/>
  <c r="CP31"/>
  <c r="CQ31"/>
  <c r="CR31"/>
  <c r="CS31"/>
  <c r="CT31"/>
  <c r="CU31"/>
  <c r="CV31"/>
  <c r="CW31"/>
  <c r="CX31"/>
  <c r="CY31"/>
  <c r="CZ31"/>
  <c r="DA31"/>
  <c r="DB31"/>
  <c r="DC31"/>
  <c r="DD31"/>
  <c r="DE31"/>
  <c r="DF31"/>
  <c r="DG31"/>
  <c r="DH31"/>
  <c r="DI31"/>
  <c r="DJ31"/>
  <c r="DK31"/>
  <c r="DL31"/>
  <c r="A32"/>
  <c r="B32"/>
  <c r="C32"/>
  <c r="D32"/>
  <c r="E32"/>
  <c r="F32"/>
  <c r="G32"/>
  <c r="Z32"/>
  <c r="AH32"/>
  <c r="AI32"/>
  <c r="AK32"/>
  <c r="AL32"/>
  <c r="AM32"/>
  <c r="AN32"/>
  <c r="AO32"/>
  <c r="AP32"/>
  <c r="AQ32"/>
  <c r="AR32"/>
  <c r="AS32"/>
  <c r="AT32"/>
  <c r="AU32"/>
  <c r="AV32"/>
  <c r="AW32"/>
  <c r="AX32"/>
  <c r="AY32"/>
  <c r="AZ32"/>
  <c r="BA32"/>
  <c r="BB32"/>
  <c r="BD32"/>
  <c r="BE32"/>
  <c r="BF32"/>
  <c r="BG32"/>
  <c r="BH32"/>
  <c r="BI32"/>
  <c r="BJ32"/>
  <c r="BK32"/>
  <c r="BL32"/>
  <c r="BM32"/>
  <c r="BN32"/>
  <c r="BO32"/>
  <c r="BP32"/>
  <c r="BQ32"/>
  <c r="BR32"/>
  <c r="BS32"/>
  <c r="BT32"/>
  <c r="BU32"/>
  <c r="BV32"/>
  <c r="BW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A33"/>
  <c r="B33"/>
  <c r="C33"/>
  <c r="D33"/>
  <c r="E33"/>
  <c r="F33"/>
  <c r="G33"/>
  <c r="Z33"/>
  <c r="AH33"/>
  <c r="AI33"/>
  <c r="AJ33"/>
  <c r="AK33"/>
  <c r="AL33"/>
  <c r="AM33"/>
  <c r="AN33"/>
  <c r="AO33"/>
  <c r="AP33"/>
  <c r="AQ33"/>
  <c r="AR33"/>
  <c r="AT33"/>
  <c r="AU33"/>
  <c r="AV33"/>
  <c r="AW33"/>
  <c r="AX33"/>
  <c r="AY33"/>
  <c r="AZ33"/>
  <c r="BA33"/>
  <c r="BB33"/>
  <c r="BD33"/>
  <c r="BE33"/>
  <c r="BF33"/>
  <c r="BG33"/>
  <c r="BH33"/>
  <c r="BI33"/>
  <c r="BJ33"/>
  <c r="BK33"/>
  <c r="BL33"/>
  <c r="BM33"/>
  <c r="BN33"/>
  <c r="BO33"/>
  <c r="BP33"/>
  <c r="BQ33"/>
  <c r="BR33"/>
  <c r="BS33"/>
  <c r="BT33"/>
  <c r="BU33"/>
  <c r="BV33"/>
  <c r="BW33"/>
  <c r="BX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A34"/>
  <c r="B34"/>
  <c r="C34"/>
  <c r="D34"/>
  <c r="E34"/>
  <c r="F34"/>
  <c r="G34"/>
  <c r="Z34"/>
  <c r="AH34"/>
  <c r="AI34"/>
  <c r="AJ34"/>
  <c r="AK34"/>
  <c r="AM34"/>
  <c r="AN34"/>
  <c r="AO34"/>
  <c r="AP34"/>
  <c r="AQ34"/>
  <c r="AR34"/>
  <c r="AS34"/>
  <c r="AT34"/>
  <c r="AU34"/>
  <c r="AV34"/>
  <c r="AW34"/>
  <c r="AX34"/>
  <c r="AY34"/>
  <c r="AZ34"/>
  <c r="BA34"/>
  <c r="BB34"/>
  <c r="BC34"/>
  <c r="BD34"/>
  <c r="BE34"/>
  <c r="BF34"/>
  <c r="BG34"/>
  <c r="BH34"/>
  <c r="BI34"/>
  <c r="BJ34"/>
  <c r="BK34"/>
  <c r="BL34"/>
  <c r="BM34"/>
  <c r="BN34"/>
  <c r="BO34"/>
  <c r="BP34"/>
  <c r="BQ34"/>
  <c r="BS34"/>
  <c r="BT34"/>
  <c r="BU34"/>
  <c r="BV34"/>
  <c r="BW34"/>
  <c r="BZ34"/>
  <c r="CA34"/>
  <c r="CB34"/>
  <c r="CC34"/>
  <c r="CD34"/>
  <c r="CE34"/>
  <c r="CF34"/>
  <c r="CG34"/>
  <c r="CH34"/>
  <c r="CI34"/>
  <c r="CJ34"/>
  <c r="CK34"/>
  <c r="CM34"/>
  <c r="CN34"/>
  <c r="CO34"/>
  <c r="CP34"/>
  <c r="CQ34"/>
  <c r="CR34"/>
  <c r="CS34"/>
  <c r="CT34"/>
  <c r="CU34"/>
  <c r="CV34"/>
  <c r="CW34"/>
  <c r="CX34"/>
  <c r="CY34"/>
  <c r="CZ34"/>
  <c r="DA34"/>
  <c r="DB34"/>
  <c r="DC34"/>
  <c r="DD34"/>
  <c r="DE34"/>
  <c r="DF34"/>
  <c r="DG34"/>
  <c r="DH34"/>
  <c r="DI34"/>
  <c r="DJ34"/>
  <c r="DK34"/>
  <c r="A35"/>
  <c r="B35"/>
  <c r="C35"/>
  <c r="D35"/>
  <c r="E35"/>
  <c r="F35"/>
  <c r="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Z35"/>
  <c r="CA35"/>
  <c r="CB35"/>
  <c r="CC35"/>
  <c r="CD35"/>
  <c r="CE35"/>
  <c r="CF35"/>
  <c r="CG35"/>
  <c r="CH35"/>
  <c r="CI35"/>
  <c r="CJ35"/>
  <c r="CK35"/>
  <c r="CM35"/>
  <c r="CN35"/>
  <c r="CO35"/>
  <c r="CP35"/>
  <c r="CQ35"/>
  <c r="CR35"/>
  <c r="CS35"/>
  <c r="CT35"/>
  <c r="CU35"/>
  <c r="CV35"/>
  <c r="CW35"/>
  <c r="CX35"/>
  <c r="CZ35"/>
  <c r="DA35"/>
  <c r="DB35"/>
  <c r="DC35"/>
  <c r="DD35"/>
  <c r="DE35"/>
  <c r="DF35"/>
  <c r="DG35"/>
  <c r="DH35"/>
  <c r="DI35"/>
  <c r="DJ35"/>
  <c r="DK35"/>
  <c r="DL35"/>
  <c r="A36"/>
  <c r="B36"/>
  <c r="C36"/>
  <c r="D36"/>
  <c r="E36"/>
  <c r="F36"/>
  <c r="G36"/>
  <c r="Z36"/>
  <c r="AH36"/>
  <c r="AI36"/>
  <c r="AK36"/>
  <c r="AM36"/>
  <c r="AN36"/>
  <c r="AO36"/>
  <c r="AP36"/>
  <c r="AQ36"/>
  <c r="AS36"/>
  <c r="AT36"/>
  <c r="AU36"/>
  <c r="AV36"/>
  <c r="AW36"/>
  <c r="AX36"/>
  <c r="AY36"/>
  <c r="AZ36"/>
  <c r="BA36"/>
  <c r="BB36"/>
  <c r="BD36"/>
  <c r="BE36"/>
  <c r="BF36"/>
  <c r="BG36"/>
  <c r="BH36"/>
  <c r="BI36"/>
  <c r="BJ36"/>
  <c r="BK36"/>
  <c r="BL36"/>
  <c r="BM36"/>
  <c r="BN36"/>
  <c r="BO36"/>
  <c r="BP36"/>
  <c r="BQ36"/>
  <c r="BR36"/>
  <c r="BS36"/>
  <c r="BT36"/>
  <c r="BU36"/>
  <c r="BV36"/>
  <c r="BW36"/>
  <c r="BX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A37"/>
  <c r="B37"/>
  <c r="C37"/>
  <c r="D37"/>
  <c r="E37"/>
  <c r="F37"/>
  <c r="G37"/>
  <c r="Z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A38"/>
  <c r="B38"/>
  <c r="C38"/>
  <c r="D38"/>
  <c r="E38"/>
  <c r="F38"/>
  <c r="G38"/>
  <c r="Z38"/>
  <c r="AH38"/>
  <c r="AI38"/>
  <c r="AJ38"/>
  <c r="AK38"/>
  <c r="AM38"/>
  <c r="AN38"/>
  <c r="AO38"/>
  <c r="AP38"/>
  <c r="AQ38"/>
  <c r="AR38"/>
  <c r="AS38"/>
  <c r="AT38"/>
  <c r="AU38"/>
  <c r="AV38"/>
  <c r="AW38"/>
  <c r="AX38"/>
  <c r="AY38"/>
  <c r="AZ38"/>
  <c r="BA38"/>
  <c r="BB38"/>
  <c r="BC38"/>
  <c r="BD38"/>
  <c r="BE38"/>
  <c r="BF38"/>
  <c r="BG38"/>
  <c r="BH38"/>
  <c r="BI38"/>
  <c r="BJ38"/>
  <c r="BK38"/>
  <c r="BL38"/>
  <c r="BM38"/>
  <c r="BN38"/>
  <c r="BO38"/>
  <c r="BP38"/>
  <c r="BQ38"/>
  <c r="BT38"/>
  <c r="BU38"/>
  <c r="BV38"/>
  <c r="BW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A39"/>
  <c r="B39"/>
  <c r="C39"/>
  <c r="D39"/>
  <c r="E39"/>
  <c r="F39"/>
  <c r="G39"/>
  <c r="AH39"/>
  <c r="AI39"/>
  <c r="AJ39"/>
  <c r="AK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Z39"/>
  <c r="CA39"/>
  <c r="CB39"/>
  <c r="CC39"/>
  <c r="CD39"/>
  <c r="CE39"/>
  <c r="CF39"/>
  <c r="CG39"/>
  <c r="CH39"/>
  <c r="CI39"/>
  <c r="CJ39"/>
  <c r="CK39"/>
  <c r="CM39"/>
  <c r="CN39"/>
  <c r="CO39"/>
  <c r="CP39"/>
  <c r="CQ39"/>
  <c r="CR39"/>
  <c r="CS39"/>
  <c r="CT39"/>
  <c r="CU39"/>
  <c r="CV39"/>
  <c r="CW39"/>
  <c r="CX39"/>
  <c r="CY39"/>
  <c r="CZ39"/>
  <c r="DA39"/>
  <c r="DB39"/>
  <c r="DC39"/>
  <c r="DD39"/>
  <c r="DE39"/>
  <c r="DF39"/>
  <c r="DG39"/>
  <c r="DH39"/>
  <c r="DI39"/>
  <c r="DJ39"/>
  <c r="DK39"/>
  <c r="DL39"/>
  <c r="A40"/>
  <c r="B40"/>
  <c r="C40"/>
  <c r="D40"/>
  <c r="E40"/>
  <c r="F40"/>
  <c r="G40"/>
  <c r="Z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A41"/>
  <c r="B41"/>
  <c r="C41"/>
  <c r="D41"/>
  <c r="E41"/>
  <c r="F41"/>
  <c r="G41"/>
  <c r="Z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A42"/>
  <c r="B42"/>
  <c r="C42"/>
  <c r="D42"/>
  <c r="E42"/>
  <c r="F42"/>
  <c r="G42"/>
  <c r="AH42"/>
  <c r="AI42"/>
  <c r="AJ42"/>
  <c r="AK42"/>
  <c r="AM42"/>
  <c r="AN42"/>
  <c r="AO42"/>
  <c r="AP42"/>
  <c r="AQ42"/>
  <c r="AR42"/>
  <c r="AS42"/>
  <c r="AT42"/>
  <c r="AU42"/>
  <c r="AV42"/>
  <c r="AW42"/>
  <c r="AX42"/>
  <c r="AY42"/>
  <c r="AZ42"/>
  <c r="BA42"/>
  <c r="BB42"/>
  <c r="BC42"/>
  <c r="BD42"/>
  <c r="BE42"/>
  <c r="BF42"/>
  <c r="BG42"/>
  <c r="BH42"/>
  <c r="BI42"/>
  <c r="BJ42"/>
  <c r="BK42"/>
  <c r="BL42"/>
  <c r="BM42"/>
  <c r="BN42"/>
  <c r="BO42"/>
  <c r="BP42"/>
  <c r="BQ42"/>
  <c r="BT42"/>
  <c r="BU42"/>
  <c r="BV42"/>
  <c r="BW42"/>
  <c r="BZ42"/>
  <c r="CA42"/>
  <c r="CB42"/>
  <c r="CC42"/>
  <c r="CD42"/>
  <c r="CE42"/>
  <c r="CF42"/>
  <c r="CG42"/>
  <c r="CH42"/>
  <c r="CI42"/>
  <c r="CJ42"/>
  <c r="CK42"/>
  <c r="CL42"/>
  <c r="CM42"/>
  <c r="CN42"/>
  <c r="CO42"/>
  <c r="CP42"/>
  <c r="CQ42"/>
  <c r="CR42"/>
  <c r="CS42"/>
  <c r="CT42"/>
  <c r="CU42"/>
  <c r="CV42"/>
  <c r="CW42"/>
  <c r="CX42"/>
  <c r="CZ42"/>
  <c r="DA42"/>
  <c r="DB42"/>
  <c r="DC42"/>
  <c r="DD42"/>
  <c r="DE42"/>
  <c r="DF42"/>
  <c r="DG42"/>
  <c r="DH42"/>
  <c r="DI42"/>
  <c r="DJ42"/>
  <c r="DK42"/>
  <c r="DL42"/>
  <c r="A43"/>
  <c r="B43"/>
  <c r="C43"/>
  <c r="D43"/>
  <c r="E43"/>
  <c r="F43"/>
  <c r="G43"/>
  <c r="AH43"/>
  <c r="AI43"/>
  <c r="AJ43"/>
  <c r="AK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A44"/>
  <c r="B44"/>
  <c r="C44"/>
  <c r="D44"/>
  <c r="E44"/>
  <c r="F44"/>
  <c r="G44"/>
  <c r="Z44"/>
  <c r="AH44"/>
  <c r="AI44"/>
  <c r="AK44"/>
  <c r="AM44"/>
  <c r="AN44"/>
  <c r="AO44"/>
  <c r="AP44"/>
  <c r="AQ44"/>
  <c r="AS44"/>
  <c r="AT44"/>
  <c r="AU44"/>
  <c r="AV44"/>
  <c r="AW44"/>
  <c r="AX44"/>
  <c r="AY44"/>
  <c r="AZ44"/>
  <c r="BA44"/>
  <c r="BB44"/>
  <c r="BC44"/>
  <c r="BD44"/>
  <c r="BE44"/>
  <c r="BF44"/>
  <c r="BG44"/>
  <c r="BH44"/>
  <c r="BI44"/>
  <c r="BJ44"/>
  <c r="BK44"/>
  <c r="BL44"/>
  <c r="BM44"/>
  <c r="BN44"/>
  <c r="BO44"/>
  <c r="BP44"/>
  <c r="BQ44"/>
  <c r="BR44"/>
  <c r="BS44"/>
  <c r="BT44"/>
  <c r="BU44"/>
  <c r="BV44"/>
  <c r="BW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A45"/>
  <c r="B45"/>
  <c r="C45"/>
  <c r="D45"/>
  <c r="E45"/>
  <c r="F45"/>
  <c r="G45"/>
  <c r="Z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A46"/>
  <c r="B46"/>
  <c r="C46"/>
  <c r="D46"/>
  <c r="E46"/>
  <c r="F46"/>
  <c r="G46"/>
  <c r="Z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A47"/>
  <c r="B47"/>
  <c r="C47"/>
  <c r="D47"/>
  <c r="E47"/>
  <c r="F47"/>
  <c r="G47"/>
  <c r="AH47"/>
  <c r="AI47"/>
  <c r="AJ47"/>
  <c r="AK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A48"/>
  <c r="B48"/>
  <c r="C48"/>
  <c r="D48"/>
  <c r="E48"/>
  <c r="F48"/>
  <c r="G48"/>
  <c r="Z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A49"/>
  <c r="B49"/>
  <c r="C49"/>
  <c r="D49"/>
  <c r="E49"/>
  <c r="F49"/>
  <c r="G49"/>
  <c r="Z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A50"/>
  <c r="B50"/>
  <c r="C50"/>
  <c r="D50"/>
  <c r="E50"/>
  <c r="F50"/>
  <c r="G50"/>
  <c r="AH50"/>
  <c r="AI50"/>
  <c r="AJ50"/>
  <c r="AK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A51"/>
  <c r="B51"/>
  <c r="C51"/>
  <c r="D51"/>
  <c r="E51"/>
  <c r="F51"/>
  <c r="G51"/>
  <c r="Z51"/>
  <c r="AH51"/>
  <c r="AI51"/>
  <c r="AJ51"/>
  <c r="AK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Z51"/>
  <c r="CA51"/>
  <c r="CB51"/>
  <c r="CC51"/>
  <c r="CD51"/>
  <c r="CE51"/>
  <c r="CF51"/>
  <c r="CG51"/>
  <c r="CH51"/>
  <c r="CI51"/>
  <c r="CJ51"/>
  <c r="CK51"/>
  <c r="CM51"/>
  <c r="CN51"/>
  <c r="CO51"/>
  <c r="CP51"/>
  <c r="CQ51"/>
  <c r="CR51"/>
  <c r="CS51"/>
  <c r="CT51"/>
  <c r="CU51"/>
  <c r="CV51"/>
  <c r="CW51"/>
  <c r="CX51"/>
  <c r="CZ51"/>
  <c r="DA51"/>
  <c r="DB51"/>
  <c r="DC51"/>
  <c r="DD51"/>
  <c r="DE51"/>
  <c r="DF51"/>
  <c r="DG51"/>
  <c r="DH51"/>
  <c r="DI51"/>
  <c r="DJ51"/>
  <c r="DK51"/>
  <c r="DL51"/>
  <c r="A52"/>
  <c r="B52"/>
  <c r="C52"/>
  <c r="D52"/>
  <c r="E52"/>
  <c r="F52"/>
  <c r="G52"/>
  <c r="AH52"/>
  <c r="AI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A53"/>
  <c r="B53"/>
  <c r="C53"/>
  <c r="D53"/>
  <c r="E53"/>
  <c r="F53"/>
  <c r="G53"/>
  <c r="Z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A54"/>
  <c r="B54"/>
  <c r="C54"/>
  <c r="D54"/>
  <c r="E54"/>
  <c r="F54"/>
  <c r="G54"/>
  <c r="Z54"/>
  <c r="AH54"/>
  <c r="AI54"/>
  <c r="AJ54"/>
  <c r="AK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A55"/>
  <c r="B55"/>
  <c r="C55"/>
  <c r="D55"/>
  <c r="E55"/>
  <c r="F55"/>
  <c r="G55"/>
  <c r="AH55"/>
  <c r="AI55"/>
  <c r="AJ55"/>
  <c r="AK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Z55"/>
  <c r="CA55"/>
  <c r="CB55"/>
  <c r="CC55"/>
  <c r="CD55"/>
  <c r="CE55"/>
  <c r="CF55"/>
  <c r="CG55"/>
  <c r="CH55"/>
  <c r="CI55"/>
  <c r="CJ55"/>
  <c r="CK55"/>
  <c r="CM55"/>
  <c r="CN55"/>
  <c r="CO55"/>
  <c r="CP55"/>
  <c r="CQ55"/>
  <c r="CR55"/>
  <c r="CS55"/>
  <c r="CT55"/>
  <c r="CU55"/>
  <c r="CV55"/>
  <c r="CW55"/>
  <c r="CX55"/>
  <c r="CZ55"/>
  <c r="DA55"/>
  <c r="DB55"/>
  <c r="DC55"/>
  <c r="DD55"/>
  <c r="DE55"/>
  <c r="DF55"/>
  <c r="DG55"/>
  <c r="DH55"/>
  <c r="DI55"/>
  <c r="DJ55"/>
  <c r="DK55"/>
  <c r="DL55"/>
  <c r="A56"/>
  <c r="B56"/>
  <c r="C56"/>
  <c r="D56"/>
  <c r="E56"/>
  <c r="F56"/>
  <c r="G56"/>
  <c r="Z56"/>
  <c r="AH56"/>
  <c r="AI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A57"/>
  <c r="B57"/>
  <c r="C57"/>
  <c r="D57"/>
  <c r="E57"/>
  <c r="F57"/>
  <c r="G57"/>
  <c r="Z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Q7" i="24"/>
  <c r="Q332" i="21" s="1"/>
  <c r="Q8" i="24"/>
  <c r="Q10"/>
  <c r="Q11"/>
  <c r="Q12"/>
  <c r="Q14"/>
  <c r="Q15"/>
  <c r="Q16"/>
  <c r="Q337" i="49" s="1"/>
  <c r="Q17" i="24"/>
  <c r="Q18"/>
  <c r="F40" s="1"/>
  <c r="L40" s="1"/>
  <c r="Q19"/>
  <c r="Q338" i="49" s="1"/>
  <c r="Q20" i="24"/>
  <c r="Q21"/>
  <c r="Q22"/>
  <c r="Q23"/>
  <c r="Q24"/>
  <c r="Q25"/>
  <c r="K26"/>
  <c r="I26"/>
  <c r="H26"/>
  <c r="Q27"/>
  <c r="Q28"/>
  <c r="Q29"/>
  <c r="Z29"/>
  <c r="Z28"/>
  <c r="Z27"/>
  <c r="T26"/>
  <c r="Z25"/>
  <c r="Z24"/>
  <c r="Z23"/>
  <c r="Z22"/>
  <c r="Z21"/>
  <c r="Z20"/>
  <c r="Z19"/>
  <c r="Z338" i="21" s="1"/>
  <c r="T18" i="24"/>
  <c r="Z17"/>
  <c r="Z16"/>
  <c r="Z15"/>
  <c r="Z336" i="21" s="1"/>
  <c r="Z14" i="24"/>
  <c r="Z12"/>
  <c r="Z11"/>
  <c r="Z10"/>
  <c r="Z8"/>
  <c r="Z7"/>
  <c r="Z6"/>
  <c r="Z4"/>
  <c r="AG29"/>
  <c r="AG28"/>
  <c r="AG27"/>
  <c r="AC26"/>
  <c r="AF26"/>
  <c r="AG25"/>
  <c r="AG24"/>
  <c r="AG23"/>
  <c r="AG22"/>
  <c r="AG21"/>
  <c r="AG20"/>
  <c r="AG339" i="21" s="1"/>
  <c r="AG19" i="24"/>
  <c r="AG338" i="21" s="1"/>
  <c r="AA18" i="24"/>
  <c r="AC18"/>
  <c r="AG17"/>
  <c r="AG16"/>
  <c r="AG15"/>
  <c r="AG14"/>
  <c r="T13"/>
  <c r="AG13" s="1"/>
  <c r="AF13"/>
  <c r="AG12"/>
  <c r="AG11"/>
  <c r="AG10"/>
  <c r="AF9"/>
  <c r="AG8"/>
  <c r="AG7"/>
  <c r="F40" i="15"/>
  <c r="L40" s="1"/>
  <c r="G45"/>
  <c r="G47" s="1"/>
  <c r="H45"/>
  <c r="I45"/>
  <c r="I47" s="1"/>
  <c r="J45"/>
  <c r="L46"/>
  <c r="J47"/>
  <c r="H47"/>
  <c r="L44"/>
  <c r="L43"/>
  <c r="L42"/>
  <c r="L41"/>
  <c r="BU33"/>
  <c r="DL29"/>
  <c r="DL30"/>
  <c r="DL31"/>
  <c r="DL32" s="1"/>
  <c r="DL25"/>
  <c r="DL26"/>
  <c r="DL28" s="1"/>
  <c r="DL27"/>
  <c r="DL21"/>
  <c r="DL22"/>
  <c r="DL23"/>
  <c r="DL24" s="1"/>
  <c r="DL16"/>
  <c r="DK32"/>
  <c r="DK33" s="1"/>
  <c r="DK28"/>
  <c r="DK24"/>
  <c r="DK20"/>
  <c r="DK16"/>
  <c r="DJ32"/>
  <c r="DJ28"/>
  <c r="DJ24"/>
  <c r="DJ20"/>
  <c r="DJ16"/>
  <c r="DI32"/>
  <c r="DI28"/>
  <c r="DI24"/>
  <c r="DI20"/>
  <c r="DI16"/>
  <c r="DI33" s="1"/>
  <c r="DH32"/>
  <c r="DH33" s="1"/>
  <c r="DH28"/>
  <c r="DH24"/>
  <c r="DH20"/>
  <c r="DH16"/>
  <c r="DG32"/>
  <c r="DG28"/>
  <c r="DG24"/>
  <c r="DG20"/>
  <c r="DG16"/>
  <c r="DF32"/>
  <c r="DF28"/>
  <c r="DF24"/>
  <c r="DF20"/>
  <c r="DF16"/>
  <c r="DF33"/>
  <c r="DE32"/>
  <c r="DE33" s="1"/>
  <c r="DE28"/>
  <c r="DE24"/>
  <c r="DE20"/>
  <c r="DE16"/>
  <c r="DD32"/>
  <c r="DD33" s="1"/>
  <c r="DD28"/>
  <c r="DD24"/>
  <c r="DD20"/>
  <c r="DD16"/>
  <c r="DC32"/>
  <c r="DC28"/>
  <c r="DC24"/>
  <c r="DC20"/>
  <c r="DC16"/>
  <c r="DB32"/>
  <c r="DB33" s="1"/>
  <c r="DB28"/>
  <c r="DB24"/>
  <c r="DB20"/>
  <c r="DB16"/>
  <c r="DA32"/>
  <c r="DA33" s="1"/>
  <c r="DA28"/>
  <c r="DA24"/>
  <c r="DA20"/>
  <c r="DA16"/>
  <c r="CZ32"/>
  <c r="CZ28"/>
  <c r="CZ24"/>
  <c r="CZ20"/>
  <c r="CZ16"/>
  <c r="CY29"/>
  <c r="CY32" s="1"/>
  <c r="CY30"/>
  <c r="CY31"/>
  <c r="CY25"/>
  <c r="CY26"/>
  <c r="CY27"/>
  <c r="CY21"/>
  <c r="CY24" s="1"/>
  <c r="CY22"/>
  <c r="CY23"/>
  <c r="CX32"/>
  <c r="CX28"/>
  <c r="CX33" s="1"/>
  <c r="CX24"/>
  <c r="CX20"/>
  <c r="CX16"/>
  <c r="CW32"/>
  <c r="CW28"/>
  <c r="CW24"/>
  <c r="CW20"/>
  <c r="CW16"/>
  <c r="CV32"/>
  <c r="CV28"/>
  <c r="CV24"/>
  <c r="CV20"/>
  <c r="CV16"/>
  <c r="CV33"/>
  <c r="CU32"/>
  <c r="CU33" s="1"/>
  <c r="CU28"/>
  <c r="CU24"/>
  <c r="CU20"/>
  <c r="CU16"/>
  <c r="CT32"/>
  <c r="CT28"/>
  <c r="CT33" s="1"/>
  <c r="CT24"/>
  <c r="CT20"/>
  <c r="CT16"/>
  <c r="CS32"/>
  <c r="CS28"/>
  <c r="CS24"/>
  <c r="CS20"/>
  <c r="CS16"/>
  <c r="CR32"/>
  <c r="CR33" s="1"/>
  <c r="CR28"/>
  <c r="CR24"/>
  <c r="CR20"/>
  <c r="CR16"/>
  <c r="CQ32"/>
  <c r="CQ33" s="1"/>
  <c r="CQ28"/>
  <c r="CQ24"/>
  <c r="CQ20"/>
  <c r="CQ16"/>
  <c r="CP32"/>
  <c r="CP28"/>
  <c r="CP24"/>
  <c r="CP33" s="1"/>
  <c r="CP20"/>
  <c r="CP16"/>
  <c r="CO32"/>
  <c r="CO28"/>
  <c r="CO24"/>
  <c r="CO20"/>
  <c r="CO16"/>
  <c r="CN32"/>
  <c r="CN33" s="1"/>
  <c r="CN28"/>
  <c r="CN24"/>
  <c r="CN20"/>
  <c r="CN16"/>
  <c r="CM32"/>
  <c r="CM33" s="1"/>
  <c r="CM28"/>
  <c r="CM24"/>
  <c r="CM20"/>
  <c r="CM16"/>
  <c r="BZ32"/>
  <c r="CA32"/>
  <c r="CB32"/>
  <c r="CC32"/>
  <c r="CD32"/>
  <c r="CD33" s="1"/>
  <c r="CE32"/>
  <c r="CF32"/>
  <c r="CG32"/>
  <c r="CH32"/>
  <c r="CI32"/>
  <c r="CJ32"/>
  <c r="CK32"/>
  <c r="CL32"/>
  <c r="BZ28"/>
  <c r="CA28"/>
  <c r="CB28"/>
  <c r="CC28"/>
  <c r="CD28"/>
  <c r="CE28"/>
  <c r="CF28"/>
  <c r="CG28"/>
  <c r="CH28"/>
  <c r="CH33" s="1"/>
  <c r="CI28"/>
  <c r="CJ28"/>
  <c r="CK28"/>
  <c r="BZ24"/>
  <c r="CA24"/>
  <c r="CB24"/>
  <c r="CC24"/>
  <c r="CD24"/>
  <c r="CE24"/>
  <c r="CF24"/>
  <c r="CG24"/>
  <c r="CH24"/>
  <c r="CI24"/>
  <c r="CJ24"/>
  <c r="CK24"/>
  <c r="CK33" s="1"/>
  <c r="BZ20"/>
  <c r="CA20"/>
  <c r="CB20"/>
  <c r="CC20"/>
  <c r="CD20"/>
  <c r="CE20"/>
  <c r="CF20"/>
  <c r="CF33" s="1"/>
  <c r="CG20"/>
  <c r="CH20"/>
  <c r="CI20"/>
  <c r="CJ20"/>
  <c r="CK20"/>
  <c r="BZ16"/>
  <c r="CA16"/>
  <c r="CA33" s="1"/>
  <c r="CB16"/>
  <c r="CC16"/>
  <c r="CD16"/>
  <c r="CE16"/>
  <c r="CF16"/>
  <c r="CG16"/>
  <c r="CH16"/>
  <c r="CI16"/>
  <c r="CI33" s="1"/>
  <c r="CJ16"/>
  <c r="CK16"/>
  <c r="CC33"/>
  <c r="BX28"/>
  <c r="BV33"/>
  <c r="BR33"/>
  <c r="BQ28"/>
  <c r="BQ24"/>
  <c r="BO33"/>
  <c r="BL33"/>
  <c r="BK28"/>
  <c r="BG33"/>
  <c r="BF33"/>
  <c r="BD33"/>
  <c r="BC28"/>
  <c r="BB33"/>
  <c r="AR16"/>
  <c r="AP33"/>
  <c r="AN33"/>
  <c r="AL28"/>
  <c r="AJ33"/>
  <c r="AG32"/>
  <c r="Z32"/>
  <c r="CL31"/>
  <c r="BY31"/>
  <c r="BX31"/>
  <c r="BQ31"/>
  <c r="BK31"/>
  <c r="BC31"/>
  <c r="AR31"/>
  <c r="AL31"/>
  <c r="AG31"/>
  <c r="Z31"/>
  <c r="CL30"/>
  <c r="BY30"/>
  <c r="BX30"/>
  <c r="BQ30"/>
  <c r="BK30"/>
  <c r="BC30"/>
  <c r="AR30"/>
  <c r="AL30"/>
  <c r="AG30"/>
  <c r="Z30"/>
  <c r="CL29"/>
  <c r="BY29"/>
  <c r="BX29"/>
  <c r="BQ29"/>
  <c r="BK29"/>
  <c r="BC29"/>
  <c r="AR29"/>
  <c r="AG29"/>
  <c r="Z29"/>
  <c r="CL27"/>
  <c r="BY27"/>
  <c r="BX27"/>
  <c r="BQ27"/>
  <c r="BK27"/>
  <c r="BC27"/>
  <c r="AR27"/>
  <c r="AL27"/>
  <c r="AG27"/>
  <c r="Z27"/>
  <c r="CL26"/>
  <c r="BY26"/>
  <c r="BX26"/>
  <c r="BQ26"/>
  <c r="BK26"/>
  <c r="BC26"/>
  <c r="AR26"/>
  <c r="AL26"/>
  <c r="AG26"/>
  <c r="Z26"/>
  <c r="CL25"/>
  <c r="BX25"/>
  <c r="BQ25"/>
  <c r="BK25"/>
  <c r="BC25"/>
  <c r="AR25"/>
  <c r="AL25"/>
  <c r="AG25"/>
  <c r="Z25"/>
  <c r="CL23"/>
  <c r="BY23"/>
  <c r="BX23"/>
  <c r="BQ23"/>
  <c r="BK23"/>
  <c r="BC23"/>
  <c r="AR23"/>
  <c r="AL23"/>
  <c r="AG23"/>
  <c r="Z23"/>
  <c r="CL22"/>
  <c r="BY22"/>
  <c r="BX22"/>
  <c r="BQ22"/>
  <c r="BK22"/>
  <c r="BC22"/>
  <c r="AR22"/>
  <c r="AL22"/>
  <c r="AG22"/>
  <c r="Z22"/>
  <c r="CL21"/>
  <c r="BY21"/>
  <c r="BX21"/>
  <c r="BQ21"/>
  <c r="BK21"/>
  <c r="BC21"/>
  <c r="AR21"/>
  <c r="AL21"/>
  <c r="AG21"/>
  <c r="Z21"/>
  <c r="G44" i="10"/>
  <c r="G46" s="1"/>
  <c r="H44"/>
  <c r="I44"/>
  <c r="I46" s="1"/>
  <c r="K44"/>
  <c r="L45"/>
  <c r="K46"/>
  <c r="H46"/>
  <c r="L43"/>
  <c r="D43"/>
  <c r="DL29"/>
  <c r="DL30"/>
  <c r="DL32" s="1"/>
  <c r="DL31"/>
  <c r="DL25"/>
  <c r="DL26"/>
  <c r="DL28" s="1"/>
  <c r="DL27"/>
  <c r="DL21"/>
  <c r="DL22"/>
  <c r="DL24" s="1"/>
  <c r="DL23"/>
  <c r="DL17"/>
  <c r="DL18"/>
  <c r="DL19"/>
  <c r="DL13"/>
  <c r="DL14"/>
  <c r="DL15"/>
  <c r="DL3"/>
  <c r="DL5"/>
  <c r="DL9"/>
  <c r="DL11"/>
  <c r="DK32"/>
  <c r="DK28"/>
  <c r="DK24"/>
  <c r="DK20"/>
  <c r="DK16"/>
  <c r="DK12"/>
  <c r="DJ32"/>
  <c r="DJ28"/>
  <c r="DJ24"/>
  <c r="DJ20"/>
  <c r="DJ33" s="1"/>
  <c r="DJ16"/>
  <c r="DJ12"/>
  <c r="DI32"/>
  <c r="DI28"/>
  <c r="DI24"/>
  <c r="DI20"/>
  <c r="DI16"/>
  <c r="DI12"/>
  <c r="DH32"/>
  <c r="DH28"/>
  <c r="DH24"/>
  <c r="DH20"/>
  <c r="DH16"/>
  <c r="DH12"/>
  <c r="DH33"/>
  <c r="DG32"/>
  <c r="DG28"/>
  <c r="DG33" s="1"/>
  <c r="DG24"/>
  <c r="DG20"/>
  <c r="DG16"/>
  <c r="DG12"/>
  <c r="DF32"/>
  <c r="DF33" s="1"/>
  <c r="DF28"/>
  <c r="DF24"/>
  <c r="DF20"/>
  <c r="DF16"/>
  <c r="DF12"/>
  <c r="DE32"/>
  <c r="DE33" s="1"/>
  <c r="DE28"/>
  <c r="DE24"/>
  <c r="DE20"/>
  <c r="DE16"/>
  <c r="DE12"/>
  <c r="DD32"/>
  <c r="DD28"/>
  <c r="DD24"/>
  <c r="DD20"/>
  <c r="DD16"/>
  <c r="DD33" s="1"/>
  <c r="DD12"/>
  <c r="DC32"/>
  <c r="DC28"/>
  <c r="DC24"/>
  <c r="DC20"/>
  <c r="DC16"/>
  <c r="DC12"/>
  <c r="DB32"/>
  <c r="DB28"/>
  <c r="DB24"/>
  <c r="DB20"/>
  <c r="DB16"/>
  <c r="DB12"/>
  <c r="DB33"/>
  <c r="DA32"/>
  <c r="DA28"/>
  <c r="DA33" s="1"/>
  <c r="DA24"/>
  <c r="DA20"/>
  <c r="DA16"/>
  <c r="DA12"/>
  <c r="CZ32"/>
  <c r="CZ28"/>
  <c r="CZ24"/>
  <c r="CZ33" s="1"/>
  <c r="CZ20"/>
  <c r="CZ16"/>
  <c r="CZ12"/>
  <c r="CY29"/>
  <c r="CY30"/>
  <c r="CY31"/>
  <c r="CY32"/>
  <c r="CY25"/>
  <c r="CY28" s="1"/>
  <c r="CY26"/>
  <c r="CY27"/>
  <c r="CY21"/>
  <c r="CY22"/>
  <c r="CY23"/>
  <c r="CY24"/>
  <c r="CY17"/>
  <c r="CY20" s="1"/>
  <c r="CY18"/>
  <c r="CY19"/>
  <c r="CY13"/>
  <c r="CY14"/>
  <c r="CY15"/>
  <c r="CY16"/>
  <c r="CY3"/>
  <c r="CY5"/>
  <c r="CY9"/>
  <c r="CY11"/>
  <c r="CX32"/>
  <c r="CX28"/>
  <c r="CX33" s="1"/>
  <c r="CX24"/>
  <c r="CX20"/>
  <c r="CX16"/>
  <c r="CX12"/>
  <c r="CW32"/>
  <c r="CW28"/>
  <c r="CW24"/>
  <c r="CW20"/>
  <c r="CW33" s="1"/>
  <c r="CW16"/>
  <c r="CW12"/>
  <c r="CV32"/>
  <c r="CV28"/>
  <c r="CV24"/>
  <c r="CV20"/>
  <c r="CV16"/>
  <c r="CV33" s="1"/>
  <c r="CV12"/>
  <c r="CU32"/>
  <c r="CU28"/>
  <c r="CU24"/>
  <c r="CU20"/>
  <c r="CU16"/>
  <c r="CU12"/>
  <c r="CT32"/>
  <c r="CT33" s="1"/>
  <c r="CT28"/>
  <c r="CT24"/>
  <c r="CT20"/>
  <c r="CT16"/>
  <c r="CT12"/>
  <c r="CS32"/>
  <c r="CS28"/>
  <c r="CS33" s="1"/>
  <c r="CS24"/>
  <c r="CS20"/>
  <c r="CS16"/>
  <c r="CS12"/>
  <c r="CR32"/>
  <c r="CR28"/>
  <c r="CR24"/>
  <c r="CR20"/>
  <c r="CR16"/>
  <c r="CR12"/>
  <c r="CQ32"/>
  <c r="CQ28"/>
  <c r="CQ24"/>
  <c r="CQ20"/>
  <c r="CQ33" s="1"/>
  <c r="CQ16"/>
  <c r="CQ12"/>
  <c r="CP32"/>
  <c r="CP28"/>
  <c r="CP24"/>
  <c r="CP20"/>
  <c r="CP16"/>
  <c r="CP12"/>
  <c r="CO32"/>
  <c r="CO28"/>
  <c r="CO24"/>
  <c r="CO20"/>
  <c r="CO16"/>
  <c r="CO12"/>
  <c r="CO33"/>
  <c r="CN32"/>
  <c r="CN28"/>
  <c r="CN33" s="1"/>
  <c r="CN24"/>
  <c r="CN20"/>
  <c r="CN16"/>
  <c r="CN12"/>
  <c r="CM32"/>
  <c r="CM33" s="1"/>
  <c r="CM28"/>
  <c r="CM24"/>
  <c r="CM20"/>
  <c r="CM16"/>
  <c r="CM12"/>
  <c r="BZ32"/>
  <c r="CA32"/>
  <c r="CB32"/>
  <c r="CC32"/>
  <c r="CC33" s="1"/>
  <c r="CD32"/>
  <c r="CE32"/>
  <c r="CE33" s="1"/>
  <c r="CF32"/>
  <c r="CG32"/>
  <c r="CH32"/>
  <c r="CI32"/>
  <c r="CJ32"/>
  <c r="CK32"/>
  <c r="CK33" s="1"/>
  <c r="BZ28"/>
  <c r="CL28" s="1"/>
  <c r="CA28"/>
  <c r="CB28"/>
  <c r="CC28"/>
  <c r="CD28"/>
  <c r="CE28"/>
  <c r="CF28"/>
  <c r="CG28"/>
  <c r="CH28"/>
  <c r="CI28"/>
  <c r="CJ28"/>
  <c r="CK28"/>
  <c r="BZ24"/>
  <c r="CA24"/>
  <c r="CB24"/>
  <c r="CC24"/>
  <c r="CD24"/>
  <c r="CD33" s="1"/>
  <c r="CE24"/>
  <c r="CF24"/>
  <c r="CG24"/>
  <c r="CH24"/>
  <c r="CI24"/>
  <c r="CJ24"/>
  <c r="CK24"/>
  <c r="CA20"/>
  <c r="CB20"/>
  <c r="CC20"/>
  <c r="CD20"/>
  <c r="CE20"/>
  <c r="CF20"/>
  <c r="CG20"/>
  <c r="CG33" s="1"/>
  <c r="CH20"/>
  <c r="CI20"/>
  <c r="CJ20"/>
  <c r="CK20"/>
  <c r="BZ16"/>
  <c r="CA16"/>
  <c r="CA33" s="1"/>
  <c r="CB16"/>
  <c r="CC16"/>
  <c r="CD16"/>
  <c r="CE16"/>
  <c r="CF16"/>
  <c r="CG16"/>
  <c r="CH16"/>
  <c r="CI16"/>
  <c r="CJ16"/>
  <c r="CJ33" s="1"/>
  <c r="CK16"/>
  <c r="BZ12"/>
  <c r="CA12"/>
  <c r="CB12"/>
  <c r="CC12"/>
  <c r="CD12"/>
  <c r="CE12"/>
  <c r="CF12"/>
  <c r="CG12"/>
  <c r="CH12"/>
  <c r="CI12"/>
  <c r="CJ12"/>
  <c r="CK12"/>
  <c r="CL12"/>
  <c r="CB33"/>
  <c r="BX32"/>
  <c r="BS33"/>
  <c r="BQ28"/>
  <c r="BQ12"/>
  <c r="BN33"/>
  <c r="BL33"/>
  <c r="BK16"/>
  <c r="BG33"/>
  <c r="BE33"/>
  <c r="BC16"/>
  <c r="BB33"/>
  <c r="AZ33"/>
  <c r="AX33"/>
  <c r="AT33"/>
  <c r="AR12"/>
  <c r="AP33"/>
  <c r="Z28"/>
  <c r="CL31"/>
  <c r="BY31"/>
  <c r="BX31"/>
  <c r="BQ31"/>
  <c r="BK31"/>
  <c r="BC31"/>
  <c r="AR31"/>
  <c r="AL31"/>
  <c r="AG31"/>
  <c r="Z31"/>
  <c r="CL30"/>
  <c r="BY30"/>
  <c r="BX30"/>
  <c r="BQ30"/>
  <c r="BK30"/>
  <c r="BC30"/>
  <c r="AR30"/>
  <c r="AL30"/>
  <c r="AG30"/>
  <c r="Z30"/>
  <c r="CL29"/>
  <c r="BY29"/>
  <c r="BX29"/>
  <c r="BQ29"/>
  <c r="BK29"/>
  <c r="BC29"/>
  <c r="AR29"/>
  <c r="AL29"/>
  <c r="AG29"/>
  <c r="Z29"/>
  <c r="CL27"/>
  <c r="BY27"/>
  <c r="BX27"/>
  <c r="BQ27"/>
  <c r="BK27"/>
  <c r="BC27"/>
  <c r="AR27"/>
  <c r="AL27"/>
  <c r="AG27"/>
  <c r="Z27"/>
  <c r="CL26"/>
  <c r="BY26"/>
  <c r="BX26"/>
  <c r="BQ26"/>
  <c r="BK26"/>
  <c r="BC26"/>
  <c r="AR26"/>
  <c r="AL26"/>
  <c r="AG26"/>
  <c r="Z26"/>
  <c r="CL25"/>
  <c r="BY25"/>
  <c r="BX25"/>
  <c r="BQ25"/>
  <c r="BK25"/>
  <c r="BC25"/>
  <c r="AR25"/>
  <c r="AL25"/>
  <c r="AG25"/>
  <c r="Z25"/>
  <c r="CL23"/>
  <c r="BY23"/>
  <c r="BX23"/>
  <c r="BQ23"/>
  <c r="BK23"/>
  <c r="BC23"/>
  <c r="AR23"/>
  <c r="AL23"/>
  <c r="AG23"/>
  <c r="Z23"/>
  <c r="CL22"/>
  <c r="BY22"/>
  <c r="BX22"/>
  <c r="BQ22"/>
  <c r="BK22"/>
  <c r="BC22"/>
  <c r="AR22"/>
  <c r="AL22"/>
  <c r="AG22"/>
  <c r="Z22"/>
  <c r="CL21"/>
  <c r="BX21"/>
  <c r="BQ21"/>
  <c r="BK21"/>
  <c r="BC21"/>
  <c r="AR21"/>
  <c r="AL21"/>
  <c r="CL19"/>
  <c r="BY19"/>
  <c r="BQ19"/>
  <c r="BK19"/>
  <c r="BC19"/>
  <c r="AR19"/>
  <c r="AL19"/>
  <c r="AG19"/>
  <c r="Z19"/>
  <c r="CL18"/>
  <c r="BY18"/>
  <c r="BX18"/>
  <c r="BQ18"/>
  <c r="BK18"/>
  <c r="BC18"/>
  <c r="AR18"/>
  <c r="AL18"/>
  <c r="AG18"/>
  <c r="Z18"/>
  <c r="Z23" i="21" s="1"/>
  <c r="BQ17" i="10"/>
  <c r="BC17"/>
  <c r="AR17"/>
  <c r="AL17"/>
  <c r="CL15"/>
  <c r="BY15"/>
  <c r="BX15"/>
  <c r="BQ15"/>
  <c r="BK15"/>
  <c r="BC15"/>
  <c r="AR15"/>
  <c r="AL15"/>
  <c r="AG15"/>
  <c r="Z15"/>
  <c r="CL14"/>
  <c r="BQ14"/>
  <c r="BK14"/>
  <c r="BC14"/>
  <c r="AR14"/>
  <c r="CL13"/>
  <c r="BQ13"/>
  <c r="BC13"/>
  <c r="AR13"/>
  <c r="AL13"/>
  <c r="CL11"/>
  <c r="BX11"/>
  <c r="BQ11"/>
  <c r="BK11"/>
  <c r="BC11"/>
  <c r="AR11"/>
  <c r="AL11"/>
  <c r="AL19" i="21" s="1"/>
  <c r="BX10" i="10"/>
  <c r="BQ10"/>
  <c r="BK10"/>
  <c r="BC10"/>
  <c r="AR10"/>
  <c r="AL10"/>
  <c r="AL18" i="21" s="1"/>
  <c r="CL9" i="10"/>
  <c r="BQ9"/>
  <c r="BK9"/>
  <c r="BC9"/>
  <c r="BC17" i="21" s="1"/>
  <c r="AR9" i="10"/>
  <c r="AL9"/>
  <c r="AL8"/>
  <c r="AL6"/>
  <c r="Z6"/>
  <c r="CL5"/>
  <c r="BX5"/>
  <c r="BQ5"/>
  <c r="BK5"/>
  <c r="BC5"/>
  <c r="AR5"/>
  <c r="AL5"/>
  <c r="CL3"/>
  <c r="BX3"/>
  <c r="BQ3"/>
  <c r="BC3"/>
  <c r="AR3"/>
  <c r="DK68" i="16"/>
  <c r="DJ68"/>
  <c r="DI68"/>
  <c r="DH68"/>
  <c r="DG68"/>
  <c r="DF68"/>
  <c r="DE68"/>
  <c r="DD68"/>
  <c r="DC68"/>
  <c r="DB68"/>
  <c r="DA68"/>
  <c r="CZ68"/>
  <c r="CY68"/>
  <c r="CX68"/>
  <c r="CW68"/>
  <c r="CV68"/>
  <c r="CU68"/>
  <c r="CT68"/>
  <c r="CS68"/>
  <c r="CR68"/>
  <c r="CQ68"/>
  <c r="CP68"/>
  <c r="CP92" s="1"/>
  <c r="CO68"/>
  <c r="CN68"/>
  <c r="CM68"/>
  <c r="CK68"/>
  <c r="CJ68"/>
  <c r="CI68"/>
  <c r="CH68"/>
  <c r="CG68"/>
  <c r="CF68"/>
  <c r="CE68"/>
  <c r="CD68"/>
  <c r="CC68"/>
  <c r="CB68"/>
  <c r="CA68"/>
  <c r="BZ68"/>
  <c r="BW68"/>
  <c r="BV68"/>
  <c r="BV92" s="1"/>
  <c r="BU68"/>
  <c r="BT68"/>
  <c r="BS68"/>
  <c r="BR68"/>
  <c r="BQ68"/>
  <c r="BP68"/>
  <c r="BO68"/>
  <c r="BN68"/>
  <c r="BM68"/>
  <c r="BL68"/>
  <c r="BL92" s="1"/>
  <c r="BJ68"/>
  <c r="BI68"/>
  <c r="BH68"/>
  <c r="BG68"/>
  <c r="BF68"/>
  <c r="BE68"/>
  <c r="BD68"/>
  <c r="BC68"/>
  <c r="BB68"/>
  <c r="BA68"/>
  <c r="AZ68"/>
  <c r="AY68"/>
  <c r="AX68"/>
  <c r="AX92" s="1"/>
  <c r="AW68"/>
  <c r="AV68"/>
  <c r="AU68"/>
  <c r="AT68"/>
  <c r="AS68"/>
  <c r="AR68"/>
  <c r="AQ68"/>
  <c r="AP68"/>
  <c r="AO68"/>
  <c r="AN68"/>
  <c r="AM68"/>
  <c r="AL68"/>
  <c r="AK68"/>
  <c r="AJ68"/>
  <c r="AI68"/>
  <c r="AH68"/>
  <c r="Z68"/>
  <c r="G101"/>
  <c r="I111"/>
  <c r="K111"/>
  <c r="L112"/>
  <c r="K113"/>
  <c r="I113"/>
  <c r="L110"/>
  <c r="L109"/>
  <c r="L105"/>
  <c r="L101"/>
  <c r="CZ91"/>
  <c r="DA91"/>
  <c r="DB91"/>
  <c r="DC91"/>
  <c r="DD91"/>
  <c r="DD92" s="1"/>
  <c r="DE91"/>
  <c r="DF91"/>
  <c r="DG91"/>
  <c r="DH91"/>
  <c r="DI91"/>
  <c r="DJ91"/>
  <c r="DK91"/>
  <c r="DL91"/>
  <c r="DL84"/>
  <c r="DL87" s="1"/>
  <c r="DL85"/>
  <c r="DL86"/>
  <c r="DL83"/>
  <c r="DL65"/>
  <c r="DL35"/>
  <c r="DL27"/>
  <c r="DL20"/>
  <c r="DK87"/>
  <c r="DK83"/>
  <c r="DK79"/>
  <c r="DK75"/>
  <c r="DK65"/>
  <c r="DK35"/>
  <c r="DK31"/>
  <c r="DK27"/>
  <c r="DK20"/>
  <c r="DK11"/>
  <c r="DJ87"/>
  <c r="DJ83"/>
  <c r="DJ79"/>
  <c r="DJ75"/>
  <c r="DJ65"/>
  <c r="DJ35"/>
  <c r="DJ31"/>
  <c r="DJ27"/>
  <c r="DJ20"/>
  <c r="DJ11"/>
  <c r="DI87"/>
  <c r="DI83"/>
  <c r="DI79"/>
  <c r="DI75"/>
  <c r="DI65"/>
  <c r="DI35"/>
  <c r="DI31"/>
  <c r="DI27"/>
  <c r="DI20"/>
  <c r="DI11"/>
  <c r="DH87"/>
  <c r="DH83"/>
  <c r="DH79"/>
  <c r="DH75"/>
  <c r="DH65"/>
  <c r="DH35"/>
  <c r="DH31"/>
  <c r="DH27"/>
  <c r="DH20"/>
  <c r="DH11"/>
  <c r="DG87"/>
  <c r="DG83"/>
  <c r="DG79"/>
  <c r="DG75"/>
  <c r="DG65"/>
  <c r="DG35"/>
  <c r="DG31"/>
  <c r="DG27"/>
  <c r="DG20"/>
  <c r="DG11"/>
  <c r="DF87"/>
  <c r="DF83"/>
  <c r="DF79"/>
  <c r="DF75"/>
  <c r="DF65"/>
  <c r="DF35"/>
  <c r="DF31"/>
  <c r="DF27"/>
  <c r="DF20"/>
  <c r="DF11"/>
  <c r="DE87"/>
  <c r="DE83"/>
  <c r="DE79"/>
  <c r="DE75"/>
  <c r="DE65"/>
  <c r="DE35"/>
  <c r="DE31"/>
  <c r="DE27"/>
  <c r="DE20"/>
  <c r="DE11"/>
  <c r="DD87"/>
  <c r="DD83"/>
  <c r="DD79"/>
  <c r="DD75"/>
  <c r="DD65"/>
  <c r="DD35"/>
  <c r="DD31"/>
  <c r="DD27"/>
  <c r="DD20"/>
  <c r="DD11"/>
  <c r="DC87"/>
  <c r="DC83"/>
  <c r="DC79"/>
  <c r="DC75"/>
  <c r="DC65"/>
  <c r="DC35"/>
  <c r="DC31"/>
  <c r="DC27"/>
  <c r="DC20"/>
  <c r="DC11"/>
  <c r="DB87"/>
  <c r="DB83"/>
  <c r="DB92" s="1"/>
  <c r="DB79"/>
  <c r="DB75"/>
  <c r="DB65"/>
  <c r="DB35"/>
  <c r="DB31"/>
  <c r="DB27"/>
  <c r="DB20"/>
  <c r="DB11"/>
  <c r="DA87"/>
  <c r="DA83"/>
  <c r="DA79"/>
  <c r="DA75"/>
  <c r="DA65"/>
  <c r="DA35"/>
  <c r="DA31"/>
  <c r="DA27"/>
  <c r="DA20"/>
  <c r="DA11"/>
  <c r="CZ87"/>
  <c r="CZ83"/>
  <c r="CZ79"/>
  <c r="CZ75"/>
  <c r="CZ65"/>
  <c r="CZ35"/>
  <c r="CZ31"/>
  <c r="CZ27"/>
  <c r="CZ20"/>
  <c r="CZ11"/>
  <c r="CM91"/>
  <c r="CN91"/>
  <c r="CO91"/>
  <c r="CP91"/>
  <c r="CQ91"/>
  <c r="CR91"/>
  <c r="CS91"/>
  <c r="CT91"/>
  <c r="CU91"/>
  <c r="CV91"/>
  <c r="CW91"/>
  <c r="CX91"/>
  <c r="CX92" s="1"/>
  <c r="CY84"/>
  <c r="CY87" s="1"/>
  <c r="CY85"/>
  <c r="CY86"/>
  <c r="CY83"/>
  <c r="CY75"/>
  <c r="CY35"/>
  <c r="CY31"/>
  <c r="CY20"/>
  <c r="CY11"/>
  <c r="CX87"/>
  <c r="CX83"/>
  <c r="CX79"/>
  <c r="CX75"/>
  <c r="CX65"/>
  <c r="CX35"/>
  <c r="CX31"/>
  <c r="CX27"/>
  <c r="CX20"/>
  <c r="CX11"/>
  <c r="CW87"/>
  <c r="CW92" s="1"/>
  <c r="CW83"/>
  <c r="CW79"/>
  <c r="CW75"/>
  <c r="CW65"/>
  <c r="CW35"/>
  <c r="CW31"/>
  <c r="CW27"/>
  <c r="CW20"/>
  <c r="CW11"/>
  <c r="CV87"/>
  <c r="CV83"/>
  <c r="CV79"/>
  <c r="CV75"/>
  <c r="CV65"/>
  <c r="CV35"/>
  <c r="CV31"/>
  <c r="CV27"/>
  <c r="CV20"/>
  <c r="CV11"/>
  <c r="CU87"/>
  <c r="CU83"/>
  <c r="CU79"/>
  <c r="CU75"/>
  <c r="CU65"/>
  <c r="CU35"/>
  <c r="CU31"/>
  <c r="CU27"/>
  <c r="CU20"/>
  <c r="CU11"/>
  <c r="CT87"/>
  <c r="CT83"/>
  <c r="CT79"/>
  <c r="CT75"/>
  <c r="CT65"/>
  <c r="CT35"/>
  <c r="CT31"/>
  <c r="CT27"/>
  <c r="CT20"/>
  <c r="CT11"/>
  <c r="CT92"/>
  <c r="CS87"/>
  <c r="CS83"/>
  <c r="CS79"/>
  <c r="CS75"/>
  <c r="CS65"/>
  <c r="CS35"/>
  <c r="CS31"/>
  <c r="CS27"/>
  <c r="CS20"/>
  <c r="CS11"/>
  <c r="CR87"/>
  <c r="CR83"/>
  <c r="CR79"/>
  <c r="CR75"/>
  <c r="CR65"/>
  <c r="CR35"/>
  <c r="CR31"/>
  <c r="CR27"/>
  <c r="CR20"/>
  <c r="CR11"/>
  <c r="CQ87"/>
  <c r="CQ83"/>
  <c r="CQ79"/>
  <c r="CQ75"/>
  <c r="CQ65"/>
  <c r="CQ35"/>
  <c r="CQ31"/>
  <c r="CQ27"/>
  <c r="CQ20"/>
  <c r="CQ11"/>
  <c r="CP87"/>
  <c r="CP83"/>
  <c r="CP79"/>
  <c r="CP75"/>
  <c r="CP65"/>
  <c r="CP35"/>
  <c r="CP31"/>
  <c r="CP27"/>
  <c r="CP20"/>
  <c r="CP11"/>
  <c r="CO87"/>
  <c r="CO83"/>
  <c r="CO79"/>
  <c r="CO75"/>
  <c r="CO65"/>
  <c r="CO35"/>
  <c r="CO31"/>
  <c r="CO27"/>
  <c r="CO20"/>
  <c r="CO11"/>
  <c r="CN87"/>
  <c r="CN83"/>
  <c r="CN79"/>
  <c r="CN75"/>
  <c r="CN65"/>
  <c r="CN35"/>
  <c r="CN31"/>
  <c r="CN27"/>
  <c r="CN20"/>
  <c r="CN11"/>
  <c r="CM87"/>
  <c r="CM83"/>
  <c r="CM79"/>
  <c r="CM75"/>
  <c r="CM65"/>
  <c r="CM35"/>
  <c r="CM31"/>
  <c r="CM27"/>
  <c r="CM20"/>
  <c r="CM11"/>
  <c r="BZ91"/>
  <c r="CA91"/>
  <c r="CB91"/>
  <c r="CC91"/>
  <c r="CD91"/>
  <c r="CE91"/>
  <c r="CF91"/>
  <c r="CF92" s="1"/>
  <c r="CG91"/>
  <c r="CH91"/>
  <c r="CI91"/>
  <c r="CJ91"/>
  <c r="CK91"/>
  <c r="BZ87"/>
  <c r="CA87"/>
  <c r="CB87"/>
  <c r="CB92" s="1"/>
  <c r="CC87"/>
  <c r="CD87"/>
  <c r="CE87"/>
  <c r="CF87"/>
  <c r="CG87"/>
  <c r="CH87"/>
  <c r="CI87"/>
  <c r="CJ87"/>
  <c r="CK87"/>
  <c r="BZ83"/>
  <c r="CA83"/>
  <c r="CB83"/>
  <c r="CC83"/>
  <c r="CD83"/>
  <c r="CL83" s="1"/>
  <c r="CE83"/>
  <c r="CE92" s="1"/>
  <c r="CF83"/>
  <c r="CG83"/>
  <c r="CH83"/>
  <c r="CI83"/>
  <c r="CJ83"/>
  <c r="CK83"/>
  <c r="BZ79"/>
  <c r="CA79"/>
  <c r="CB79"/>
  <c r="CC79"/>
  <c r="CD79"/>
  <c r="CE79"/>
  <c r="CF79"/>
  <c r="CG79"/>
  <c r="CG92" s="1"/>
  <c r="CH79"/>
  <c r="CI79"/>
  <c r="CJ79"/>
  <c r="CK79"/>
  <c r="BZ75"/>
  <c r="CA75"/>
  <c r="CB75"/>
  <c r="CC75"/>
  <c r="CD75"/>
  <c r="CE75"/>
  <c r="CF75"/>
  <c r="CG75"/>
  <c r="CH75"/>
  <c r="CI75"/>
  <c r="CJ75"/>
  <c r="CK75"/>
  <c r="BZ65"/>
  <c r="CA65"/>
  <c r="CB65"/>
  <c r="CC65"/>
  <c r="CD65"/>
  <c r="CE65"/>
  <c r="CF65"/>
  <c r="CG65"/>
  <c r="CH65"/>
  <c r="CI65"/>
  <c r="CJ65"/>
  <c r="CK65"/>
  <c r="BZ35"/>
  <c r="CA35"/>
  <c r="CB35"/>
  <c r="CC35"/>
  <c r="CD35"/>
  <c r="CE35"/>
  <c r="CF35"/>
  <c r="CG35"/>
  <c r="CH35"/>
  <c r="CI35"/>
  <c r="CJ35"/>
  <c r="CK35"/>
  <c r="BZ31"/>
  <c r="CA31"/>
  <c r="CB31"/>
  <c r="CC31"/>
  <c r="CD31"/>
  <c r="CE31"/>
  <c r="CF31"/>
  <c r="CL31" s="1"/>
  <c r="CG31"/>
  <c r="CH31"/>
  <c r="CI31"/>
  <c r="CJ31"/>
  <c r="CK31"/>
  <c r="BZ27"/>
  <c r="CA27"/>
  <c r="CB27"/>
  <c r="CC27"/>
  <c r="CD27"/>
  <c r="CE27"/>
  <c r="CF27"/>
  <c r="CG27"/>
  <c r="CH27"/>
  <c r="CI27"/>
  <c r="CJ27"/>
  <c r="CK27"/>
  <c r="BZ20"/>
  <c r="CA20"/>
  <c r="CB20"/>
  <c r="CC20"/>
  <c r="CD20"/>
  <c r="CE20"/>
  <c r="CF20"/>
  <c r="CG20"/>
  <c r="CH20"/>
  <c r="CI20"/>
  <c r="CJ20"/>
  <c r="CK20"/>
  <c r="CL20"/>
  <c r="BZ11"/>
  <c r="CA11"/>
  <c r="CB11"/>
  <c r="CC11"/>
  <c r="CD11"/>
  <c r="CE11"/>
  <c r="CF11"/>
  <c r="CG11"/>
  <c r="CH11"/>
  <c r="CI11"/>
  <c r="CJ11"/>
  <c r="CK11"/>
  <c r="CJ92"/>
  <c r="CI92"/>
  <c r="BX91"/>
  <c r="BX83"/>
  <c r="BX79"/>
  <c r="BX27"/>
  <c r="BX11"/>
  <c r="BU92"/>
  <c r="BS92"/>
  <c r="BQ87"/>
  <c r="BQ75"/>
  <c r="BQ20"/>
  <c r="BM92"/>
  <c r="BK20"/>
  <c r="BI92"/>
  <c r="BC79"/>
  <c r="BC27"/>
  <c r="BC11"/>
  <c r="AV92"/>
  <c r="AU92"/>
  <c r="AR91"/>
  <c r="AR31"/>
  <c r="AR11"/>
  <c r="AL87"/>
  <c r="AL75"/>
  <c r="AH92"/>
  <c r="Z87"/>
  <c r="DL90"/>
  <c r="CY90"/>
  <c r="CL90"/>
  <c r="BY90"/>
  <c r="BX90"/>
  <c r="BQ90"/>
  <c r="BC90"/>
  <c r="AR90"/>
  <c r="AL90"/>
  <c r="Z90"/>
  <c r="Q90"/>
  <c r="DL89"/>
  <c r="CY89"/>
  <c r="CL89"/>
  <c r="BY89"/>
  <c r="BX89"/>
  <c r="BQ89"/>
  <c r="BC89"/>
  <c r="AR89"/>
  <c r="AL89"/>
  <c r="Z89"/>
  <c r="Q89"/>
  <c r="DL88"/>
  <c r="CY88"/>
  <c r="CL88"/>
  <c r="BY88"/>
  <c r="BX88"/>
  <c r="BQ88"/>
  <c r="BC88"/>
  <c r="AR88"/>
  <c r="AL88"/>
  <c r="Z88"/>
  <c r="Q88"/>
  <c r="CL86"/>
  <c r="BY86"/>
  <c r="BX86"/>
  <c r="BQ86"/>
  <c r="BC86"/>
  <c r="AR86"/>
  <c r="AL86"/>
  <c r="Z86"/>
  <c r="CL85"/>
  <c r="BY85"/>
  <c r="BX85"/>
  <c r="BQ85"/>
  <c r="BC85"/>
  <c r="AR85"/>
  <c r="AL85"/>
  <c r="Z85"/>
  <c r="CL84"/>
  <c r="BY84"/>
  <c r="BX84"/>
  <c r="BQ84"/>
  <c r="BC84"/>
  <c r="AR84"/>
  <c r="AL84"/>
  <c r="Z84"/>
  <c r="G49" i="13"/>
  <c r="L49" s="1"/>
  <c r="A58" i="21"/>
  <c r="B58"/>
  <c r="C58"/>
  <c r="D58"/>
  <c r="E58"/>
  <c r="F58"/>
  <c r="G58"/>
  <c r="Z3" i="13"/>
  <c r="Z58" i="21"/>
  <c r="AG3" i="13"/>
  <c r="AH58" i="21"/>
  <c r="AI58"/>
  <c r="AJ58"/>
  <c r="AK58"/>
  <c r="AL3" i="13"/>
  <c r="AM58" i="21"/>
  <c r="AN58"/>
  <c r="AO58"/>
  <c r="AP58"/>
  <c r="AQ58"/>
  <c r="AR3" i="13"/>
  <c r="AR58" i="21"/>
  <c r="AS58"/>
  <c r="AT58"/>
  <c r="AU58"/>
  <c r="AV58"/>
  <c r="AW58"/>
  <c r="AX58"/>
  <c r="AY58"/>
  <c r="AZ58"/>
  <c r="BA58"/>
  <c r="BB58"/>
  <c r="BC3" i="13"/>
  <c r="BD58" i="21"/>
  <c r="BE58"/>
  <c r="BF58"/>
  <c r="BG58"/>
  <c r="BH58"/>
  <c r="BI58"/>
  <c r="BJ58"/>
  <c r="BK3" i="13"/>
  <c r="BK58" i="21"/>
  <c r="BL58"/>
  <c r="BM58"/>
  <c r="BN58"/>
  <c r="BO58"/>
  <c r="BP58"/>
  <c r="BQ3" i="13"/>
  <c r="BR58" i="21"/>
  <c r="BS58"/>
  <c r="BT58"/>
  <c r="BU58"/>
  <c r="BV58"/>
  <c r="BW58"/>
  <c r="BX3" i="13"/>
  <c r="BY3"/>
  <c r="BZ58" i="21"/>
  <c r="CA58"/>
  <c r="CB58"/>
  <c r="CC58"/>
  <c r="CD58"/>
  <c r="CE58"/>
  <c r="CF58"/>
  <c r="CG58"/>
  <c r="CH58"/>
  <c r="CI58"/>
  <c r="CJ58"/>
  <c r="CK58"/>
  <c r="CL3" i="13"/>
  <c r="CM58" i="21"/>
  <c r="CN58"/>
  <c r="CO58"/>
  <c r="CP58"/>
  <c r="CQ58"/>
  <c r="CR58"/>
  <c r="CS58"/>
  <c r="CT58"/>
  <c r="CU58"/>
  <c r="CV58"/>
  <c r="CW58"/>
  <c r="CX58"/>
  <c r="CY3" i="13"/>
  <c r="CY19" s="1"/>
  <c r="CZ58" i="21"/>
  <c r="DA58"/>
  <c r="DB58"/>
  <c r="DC58"/>
  <c r="DD58"/>
  <c r="DE58"/>
  <c r="DF58"/>
  <c r="DG58"/>
  <c r="DH58"/>
  <c r="DI58"/>
  <c r="DJ58"/>
  <c r="DK58"/>
  <c r="DL3" i="13"/>
  <c r="A59" i="21"/>
  <c r="B59"/>
  <c r="C59"/>
  <c r="D59"/>
  <c r="E59"/>
  <c r="F59"/>
  <c r="G59"/>
  <c r="Z4" i="13"/>
  <c r="Z59" i="21"/>
  <c r="AG4" i="13"/>
  <c r="AH59" i="21"/>
  <c r="AI59"/>
  <c r="AJ59"/>
  <c r="AK59"/>
  <c r="AL4" i="13"/>
  <c r="AM59" i="21"/>
  <c r="AN59"/>
  <c r="AO59"/>
  <c r="AP59"/>
  <c r="AQ59"/>
  <c r="AR4" i="13"/>
  <c r="AS59" i="21"/>
  <c r="AT59"/>
  <c r="AU59"/>
  <c r="AV59"/>
  <c r="AW59"/>
  <c r="AX59"/>
  <c r="AY59"/>
  <c r="AZ59"/>
  <c r="BA59"/>
  <c r="BB59"/>
  <c r="BC4" i="13"/>
  <c r="BC59" i="21"/>
  <c r="BD59"/>
  <c r="BE59"/>
  <c r="BF59"/>
  <c r="BG59"/>
  <c r="BH59"/>
  <c r="BI59"/>
  <c r="BJ59"/>
  <c r="BK4" i="13"/>
  <c r="BK59" i="21" s="1"/>
  <c r="BL59"/>
  <c r="BM59"/>
  <c r="BN59"/>
  <c r="BO59"/>
  <c r="BP59"/>
  <c r="BQ4" i="13"/>
  <c r="BQ59" i="21"/>
  <c r="BR59"/>
  <c r="BS59"/>
  <c r="BT59"/>
  <c r="BU59"/>
  <c r="BV59"/>
  <c r="BW59"/>
  <c r="BX4" i="13"/>
  <c r="BX59" i="21"/>
  <c r="BY4" i="13"/>
  <c r="BZ59" i="21"/>
  <c r="CA59"/>
  <c r="CB59"/>
  <c r="CC59"/>
  <c r="CD59"/>
  <c r="CE59"/>
  <c r="CF59"/>
  <c r="CG59"/>
  <c r="CH59"/>
  <c r="CI59"/>
  <c r="CJ59"/>
  <c r="CK59"/>
  <c r="CL4" i="13"/>
  <c r="CM59" i="21"/>
  <c r="CN59"/>
  <c r="CO59"/>
  <c r="CP59"/>
  <c r="CQ59"/>
  <c r="CR59"/>
  <c r="CS59"/>
  <c r="CT59"/>
  <c r="CU59"/>
  <c r="CV59"/>
  <c r="CW59"/>
  <c r="CX59"/>
  <c r="CY4" i="13"/>
  <c r="CZ59" i="21"/>
  <c r="DA59"/>
  <c r="DB59"/>
  <c r="DC59"/>
  <c r="DD59"/>
  <c r="DE59"/>
  <c r="DF59"/>
  <c r="DG59"/>
  <c r="DH59"/>
  <c r="DI59"/>
  <c r="DJ59"/>
  <c r="DK59"/>
  <c r="DL4" i="13"/>
  <c r="DL59" i="21"/>
  <c r="A60"/>
  <c r="B60"/>
  <c r="C60"/>
  <c r="D60"/>
  <c r="E60"/>
  <c r="F60"/>
  <c r="G60"/>
  <c r="Z6" i="13"/>
  <c r="Z60" i="21" s="1"/>
  <c r="AG6" i="13"/>
  <c r="AG60" i="21" s="1"/>
  <c r="AH60"/>
  <c r="AI60"/>
  <c r="AJ60"/>
  <c r="AK60"/>
  <c r="AL6" i="13"/>
  <c r="AL60" i="21"/>
  <c r="AM60"/>
  <c r="AN60"/>
  <c r="AO60"/>
  <c r="AP60"/>
  <c r="AQ60"/>
  <c r="AR6" i="13"/>
  <c r="AS60" i="21"/>
  <c r="AT60"/>
  <c r="AU60"/>
  <c r="AV60"/>
  <c r="AW60"/>
  <c r="AX60"/>
  <c r="AY60"/>
  <c r="AZ60"/>
  <c r="BA60"/>
  <c r="BB60"/>
  <c r="BC6" i="13"/>
  <c r="BC60" i="21"/>
  <c r="BD60"/>
  <c r="BE60"/>
  <c r="BF60"/>
  <c r="BG60"/>
  <c r="BH60"/>
  <c r="BI60"/>
  <c r="BJ60"/>
  <c r="BK6" i="13"/>
  <c r="BL60" i="21"/>
  <c r="BM60"/>
  <c r="BN60"/>
  <c r="BO60"/>
  <c r="BP60"/>
  <c r="BQ6" i="13"/>
  <c r="BQ60" i="21"/>
  <c r="BR60"/>
  <c r="BS60"/>
  <c r="BT60"/>
  <c r="BU60"/>
  <c r="BV60"/>
  <c r="BW60"/>
  <c r="BX6" i="13"/>
  <c r="BX60" i="21"/>
  <c r="BY6" i="13"/>
  <c r="BZ60" i="21"/>
  <c r="CA60"/>
  <c r="CB60"/>
  <c r="CC60"/>
  <c r="CD60"/>
  <c r="CE60"/>
  <c r="CF60"/>
  <c r="CG60"/>
  <c r="CH60"/>
  <c r="CI60"/>
  <c r="CJ60"/>
  <c r="CK60"/>
  <c r="CL6" i="13"/>
  <c r="CM60" i="21"/>
  <c r="CN60"/>
  <c r="CO60"/>
  <c r="CP60"/>
  <c r="CQ60"/>
  <c r="CR60"/>
  <c r="CS60"/>
  <c r="CT60"/>
  <c r="CU60"/>
  <c r="CV60"/>
  <c r="CW60"/>
  <c r="CX60"/>
  <c r="CY6" i="13"/>
  <c r="CY60" i="21"/>
  <c r="CZ60"/>
  <c r="DA60"/>
  <c r="DB60"/>
  <c r="DC60"/>
  <c r="DD60"/>
  <c r="DE60"/>
  <c r="DF60"/>
  <c r="DG60"/>
  <c r="DH60"/>
  <c r="DI60"/>
  <c r="DJ60"/>
  <c r="DK60"/>
  <c r="DL6" i="13"/>
  <c r="A61" i="21"/>
  <c r="B61"/>
  <c r="C61"/>
  <c r="D61"/>
  <c r="E61"/>
  <c r="F61"/>
  <c r="G61"/>
  <c r="Z7" i="13"/>
  <c r="AG7"/>
  <c r="AG61" i="21" s="1"/>
  <c r="AH61"/>
  <c r="AI61"/>
  <c r="AJ61"/>
  <c r="AK61"/>
  <c r="AL7" i="13"/>
  <c r="AL61" i="21"/>
  <c r="AM61"/>
  <c r="AN61"/>
  <c r="AO61"/>
  <c r="AP61"/>
  <c r="AQ61"/>
  <c r="AR7" i="13"/>
  <c r="AR61" i="21"/>
  <c r="AS61"/>
  <c r="AT61"/>
  <c r="AU61"/>
  <c r="AV61"/>
  <c r="AW61"/>
  <c r="AX61"/>
  <c r="AY61"/>
  <c r="AZ61"/>
  <c r="BA61"/>
  <c r="BB61"/>
  <c r="BC7" i="13"/>
  <c r="BC61" i="21"/>
  <c r="BD61"/>
  <c r="BE61"/>
  <c r="BF61"/>
  <c r="BG61"/>
  <c r="BH61"/>
  <c r="BI61"/>
  <c r="BJ61"/>
  <c r="BK7" i="13"/>
  <c r="BL61" i="21"/>
  <c r="BM61"/>
  <c r="BN61"/>
  <c r="BO61"/>
  <c r="BP61"/>
  <c r="BQ7" i="13"/>
  <c r="BQ61" i="21"/>
  <c r="BR61"/>
  <c r="BS61"/>
  <c r="BT61"/>
  <c r="BU61"/>
  <c r="BV61"/>
  <c r="BW61"/>
  <c r="BX7" i="13"/>
  <c r="BX61" i="21"/>
  <c r="BY7" i="13"/>
  <c r="BZ61" i="21"/>
  <c r="CA61"/>
  <c r="CB61"/>
  <c r="CC61"/>
  <c r="CD61"/>
  <c r="CE61"/>
  <c r="CF61"/>
  <c r="CG61"/>
  <c r="CH61"/>
  <c r="CI61"/>
  <c r="CJ61"/>
  <c r="CK61"/>
  <c r="CL7" i="13"/>
  <c r="CL61" i="21"/>
  <c r="CM61"/>
  <c r="CN61"/>
  <c r="CO61"/>
  <c r="CP61"/>
  <c r="CQ61"/>
  <c r="CR61"/>
  <c r="CS61"/>
  <c r="CT61"/>
  <c r="CU61"/>
  <c r="CV61"/>
  <c r="CW61"/>
  <c r="CX61"/>
  <c r="CY7" i="13"/>
  <c r="CY61" i="21" s="1"/>
  <c r="CZ61"/>
  <c r="DA61"/>
  <c r="DB61"/>
  <c r="DC61"/>
  <c r="DD61"/>
  <c r="DE61"/>
  <c r="DF61"/>
  <c r="DG61"/>
  <c r="DH61"/>
  <c r="DI61"/>
  <c r="DJ61"/>
  <c r="DK61"/>
  <c r="DL7" i="13"/>
  <c r="A62" i="21"/>
  <c r="B62"/>
  <c r="C62"/>
  <c r="D62"/>
  <c r="E62"/>
  <c r="F62"/>
  <c r="G62"/>
  <c r="Z8" i="13"/>
  <c r="Z62" i="21"/>
  <c r="AG8" i="13"/>
  <c r="AH62" i="21"/>
  <c r="AI62"/>
  <c r="AJ62"/>
  <c r="AK62"/>
  <c r="AL8" i="13"/>
  <c r="AM62" i="21"/>
  <c r="AN62"/>
  <c r="AO62"/>
  <c r="AP62"/>
  <c r="AQ62"/>
  <c r="AR8" i="13"/>
  <c r="AR62" i="21"/>
  <c r="AS62"/>
  <c r="AT62"/>
  <c r="AU62"/>
  <c r="AV62"/>
  <c r="AW62"/>
  <c r="AX62"/>
  <c r="AY62"/>
  <c r="AZ62"/>
  <c r="BA62"/>
  <c r="BB62"/>
  <c r="BC8" i="13"/>
  <c r="BD62" i="21"/>
  <c r="BE62"/>
  <c r="BF62"/>
  <c r="BG62"/>
  <c r="BH62"/>
  <c r="BI62"/>
  <c r="BJ62"/>
  <c r="BK8" i="13"/>
  <c r="BK62" i="49" s="1"/>
  <c r="BK62" i="21"/>
  <c r="BL62"/>
  <c r="BM62"/>
  <c r="BN62"/>
  <c r="BO62"/>
  <c r="BP62"/>
  <c r="BQ8" i="13"/>
  <c r="BR62" i="21"/>
  <c r="BS62"/>
  <c r="BT62"/>
  <c r="BU62"/>
  <c r="BV62"/>
  <c r="BW62"/>
  <c r="BX8" i="13"/>
  <c r="BY8"/>
  <c r="BZ62" i="21"/>
  <c r="CA62"/>
  <c r="CB62"/>
  <c r="CC62"/>
  <c r="CD62"/>
  <c r="CE62"/>
  <c r="CF62"/>
  <c r="CG62"/>
  <c r="CH62"/>
  <c r="CI62"/>
  <c r="CJ62"/>
  <c r="CK62"/>
  <c r="CL8" i="13"/>
  <c r="CL62" i="21"/>
  <c r="CM62"/>
  <c r="CN62"/>
  <c r="CO62"/>
  <c r="CP62"/>
  <c r="CQ62"/>
  <c r="CR62"/>
  <c r="CS62"/>
  <c r="CT62"/>
  <c r="CU62"/>
  <c r="CV62"/>
  <c r="CW62"/>
  <c r="CX62"/>
  <c r="CY8" i="13"/>
  <c r="CZ62" i="21"/>
  <c r="DA62"/>
  <c r="DB62"/>
  <c r="DC62"/>
  <c r="DD62"/>
  <c r="DE62"/>
  <c r="DF62"/>
  <c r="DG62"/>
  <c r="DH62"/>
  <c r="DI62"/>
  <c r="DJ62"/>
  <c r="DK62"/>
  <c r="DL8" i="13"/>
  <c r="A63" i="21"/>
  <c r="B63"/>
  <c r="C63"/>
  <c r="D63"/>
  <c r="E63"/>
  <c r="F63"/>
  <c r="G63"/>
  <c r="Z9" i="13"/>
  <c r="Z63" i="21"/>
  <c r="AG9" i="13"/>
  <c r="AG63" i="48" s="1"/>
  <c r="AH63" i="21"/>
  <c r="AI63"/>
  <c r="AJ63"/>
  <c r="AK63"/>
  <c r="AL9" i="13"/>
  <c r="AM63" i="21"/>
  <c r="AN63"/>
  <c r="AO63"/>
  <c r="AP63"/>
  <c r="AQ63"/>
  <c r="AR9" i="13"/>
  <c r="AR63" i="21"/>
  <c r="AS63"/>
  <c r="AT63"/>
  <c r="AU63"/>
  <c r="AV63"/>
  <c r="AW63"/>
  <c r="AX63"/>
  <c r="AY63"/>
  <c r="AZ63"/>
  <c r="BA63"/>
  <c r="BB63"/>
  <c r="BC9" i="13"/>
  <c r="BC63" i="21"/>
  <c r="BD63"/>
  <c r="BE63"/>
  <c r="BF63"/>
  <c r="BG63"/>
  <c r="BH63"/>
  <c r="BI63"/>
  <c r="BJ63"/>
  <c r="BK9" i="13"/>
  <c r="BK63" i="21" s="1"/>
  <c r="BL63"/>
  <c r="BM63"/>
  <c r="BN63"/>
  <c r="BO63"/>
  <c r="BP63"/>
  <c r="BQ9" i="13"/>
  <c r="BQ63" i="21"/>
  <c r="BR63"/>
  <c r="BS63"/>
  <c r="BT63"/>
  <c r="BU63"/>
  <c r="BV63"/>
  <c r="BW63"/>
  <c r="BX9" i="13"/>
  <c r="BX63" i="21"/>
  <c r="BY9" i="13"/>
  <c r="BZ63" i="21"/>
  <c r="CA63"/>
  <c r="CB63"/>
  <c r="CC63"/>
  <c r="CD63"/>
  <c r="CE63"/>
  <c r="CF63"/>
  <c r="CG63"/>
  <c r="CH63"/>
  <c r="CI63"/>
  <c r="CJ63"/>
  <c r="CK63"/>
  <c r="CL9" i="13"/>
  <c r="CM63" i="21"/>
  <c r="CN63"/>
  <c r="CO63"/>
  <c r="CP63"/>
  <c r="CQ63"/>
  <c r="CR63"/>
  <c r="CS63"/>
  <c r="CT63"/>
  <c r="CU63"/>
  <c r="CV63"/>
  <c r="CW63"/>
  <c r="CX63"/>
  <c r="CY9" i="13"/>
  <c r="CZ63" i="21"/>
  <c r="DA63"/>
  <c r="DB63"/>
  <c r="DC63"/>
  <c r="DD63"/>
  <c r="DE63"/>
  <c r="DF63"/>
  <c r="DG63"/>
  <c r="DH63"/>
  <c r="DI63"/>
  <c r="DJ63"/>
  <c r="DK63"/>
  <c r="DL9" i="13"/>
  <c r="DL63" i="21"/>
  <c r="A64"/>
  <c r="B64"/>
  <c r="C64"/>
  <c r="D64"/>
  <c r="E64"/>
  <c r="F64"/>
  <c r="G64"/>
  <c r="Z10" i="13"/>
  <c r="Z64" i="21"/>
  <c r="AG10" i="13"/>
  <c r="AH64" i="21"/>
  <c r="AI64"/>
  <c r="AJ64"/>
  <c r="AK64"/>
  <c r="AL10" i="13"/>
  <c r="AL64" i="21"/>
  <c r="AM64"/>
  <c r="AN64"/>
  <c r="AO64"/>
  <c r="AP64"/>
  <c r="AQ64"/>
  <c r="AR10" i="13"/>
  <c r="AS64" i="21"/>
  <c r="AT64"/>
  <c r="AU64"/>
  <c r="AV64"/>
  <c r="AW64"/>
  <c r="AX64"/>
  <c r="AY64"/>
  <c r="AZ64"/>
  <c r="BA64"/>
  <c r="BB64"/>
  <c r="BC10" i="13"/>
  <c r="BC64" i="21"/>
  <c r="BD64"/>
  <c r="BE64"/>
  <c r="BF64"/>
  <c r="BG64"/>
  <c r="BH64"/>
  <c r="BI64"/>
  <c r="BJ64"/>
  <c r="BK10" i="13"/>
  <c r="BL64" i="21"/>
  <c r="BM64"/>
  <c r="BN64"/>
  <c r="BO64"/>
  <c r="BP64"/>
  <c r="BQ10" i="13"/>
  <c r="BQ64" i="21"/>
  <c r="BR64"/>
  <c r="BS64"/>
  <c r="BT64"/>
  <c r="BU64"/>
  <c r="BV64"/>
  <c r="BW64"/>
  <c r="BX10" i="13"/>
  <c r="BX64" i="21"/>
  <c r="BY10" i="13"/>
  <c r="BZ64" i="21"/>
  <c r="CA64"/>
  <c r="CB64"/>
  <c r="CC64"/>
  <c r="CD64"/>
  <c r="CE64"/>
  <c r="CF64"/>
  <c r="CG64"/>
  <c r="CH64"/>
  <c r="CI64"/>
  <c r="CJ64"/>
  <c r="CK64"/>
  <c r="CL10" i="13"/>
  <c r="CM64" i="21"/>
  <c r="CN64"/>
  <c r="CO64"/>
  <c r="CP64"/>
  <c r="CQ64"/>
  <c r="CR64"/>
  <c r="CS64"/>
  <c r="CT64"/>
  <c r="CU64"/>
  <c r="CV64"/>
  <c r="CW64"/>
  <c r="CX64"/>
  <c r="CY10" i="13"/>
  <c r="CY64" i="21"/>
  <c r="CZ64"/>
  <c r="DA64"/>
  <c r="DB64"/>
  <c r="DC64"/>
  <c r="DD64"/>
  <c r="DE64"/>
  <c r="DF64"/>
  <c r="DG64"/>
  <c r="DH64"/>
  <c r="DI64"/>
  <c r="DJ64"/>
  <c r="DK64"/>
  <c r="DL10" i="13"/>
  <c r="DL64" i="21"/>
  <c r="A65"/>
  <c r="B65"/>
  <c r="C65"/>
  <c r="D65"/>
  <c r="E65"/>
  <c r="F65"/>
  <c r="G65"/>
  <c r="Z11" i="13"/>
  <c r="AG11"/>
  <c r="AH65" i="21"/>
  <c r="AI65"/>
  <c r="AJ65"/>
  <c r="AK65"/>
  <c r="AL11" i="13"/>
  <c r="AM65" i="21"/>
  <c r="AN65"/>
  <c r="AO65"/>
  <c r="AP65"/>
  <c r="AQ65"/>
  <c r="AR11" i="13"/>
  <c r="AR65" i="21"/>
  <c r="AS65"/>
  <c r="AT65"/>
  <c r="AU65"/>
  <c r="AV65"/>
  <c r="AW65"/>
  <c r="AX65"/>
  <c r="AY65"/>
  <c r="AZ65"/>
  <c r="BA65"/>
  <c r="BB65"/>
  <c r="BC11" i="13"/>
  <c r="BD65" i="21"/>
  <c r="BE65"/>
  <c r="BF65"/>
  <c r="BG65"/>
  <c r="BH65"/>
  <c r="BI65"/>
  <c r="BJ65"/>
  <c r="BK11" i="13"/>
  <c r="BL65" i="21"/>
  <c r="BM65"/>
  <c r="BN65"/>
  <c r="BO65"/>
  <c r="BP65"/>
  <c r="BQ11" i="13"/>
  <c r="BQ65" i="21"/>
  <c r="BR65"/>
  <c r="BS65"/>
  <c r="BT65"/>
  <c r="BU65"/>
  <c r="BV65"/>
  <c r="BW65"/>
  <c r="BX11" i="13"/>
  <c r="BX65" i="21"/>
  <c r="BY11" i="13"/>
  <c r="BZ65" i="21"/>
  <c r="CA65"/>
  <c r="CB65"/>
  <c r="CC65"/>
  <c r="CD65"/>
  <c r="CE65"/>
  <c r="CF65"/>
  <c r="CG65"/>
  <c r="CH65"/>
  <c r="CI65"/>
  <c r="CJ65"/>
  <c r="CK65"/>
  <c r="CL11" i="13"/>
  <c r="CL65" i="21"/>
  <c r="CM65"/>
  <c r="CN65"/>
  <c r="CO65"/>
  <c r="CP65"/>
  <c r="CQ65"/>
  <c r="CR65"/>
  <c r="CS65"/>
  <c r="CT65"/>
  <c r="CU65"/>
  <c r="CV65"/>
  <c r="CW65"/>
  <c r="CX65"/>
  <c r="CY11" i="13"/>
  <c r="CY65" i="21"/>
  <c r="CZ65"/>
  <c r="DA65"/>
  <c r="DB65"/>
  <c r="DC65"/>
  <c r="DD65"/>
  <c r="DE65"/>
  <c r="DF65"/>
  <c r="DG65"/>
  <c r="DH65"/>
  <c r="DI65"/>
  <c r="DJ65"/>
  <c r="DK65"/>
  <c r="DL11" i="13"/>
  <c r="A66" i="21"/>
  <c r="B66"/>
  <c r="C66"/>
  <c r="D66"/>
  <c r="E66"/>
  <c r="F66"/>
  <c r="G66"/>
  <c r="Z12" i="13"/>
  <c r="Z66" i="21"/>
  <c r="AG12" i="13"/>
  <c r="AH66" i="21"/>
  <c r="AI66"/>
  <c r="AJ66"/>
  <c r="AK66"/>
  <c r="AL12" i="13"/>
  <c r="AM66" i="21"/>
  <c r="AN66"/>
  <c r="AO66"/>
  <c r="AP66"/>
  <c r="AQ66"/>
  <c r="AR12" i="13"/>
  <c r="AR66" i="21"/>
  <c r="AS66"/>
  <c r="AT66"/>
  <c r="AU66"/>
  <c r="AV66"/>
  <c r="AW66"/>
  <c r="AX66"/>
  <c r="AY66"/>
  <c r="AZ66"/>
  <c r="BA66"/>
  <c r="BB66"/>
  <c r="BC12" i="13"/>
  <c r="BD66" i="21"/>
  <c r="BE66"/>
  <c r="BF66"/>
  <c r="BG66"/>
  <c r="BH66"/>
  <c r="BI66"/>
  <c r="BJ66"/>
  <c r="BK12" i="13"/>
  <c r="BK66" i="21"/>
  <c r="BL66"/>
  <c r="BM66"/>
  <c r="BN66"/>
  <c r="BO66"/>
  <c r="BP66"/>
  <c r="BQ12" i="13"/>
  <c r="BR66" i="21"/>
  <c r="BS66"/>
  <c r="BT66"/>
  <c r="BU66"/>
  <c r="BV66"/>
  <c r="BW66"/>
  <c r="BX12" i="13"/>
  <c r="BY12"/>
  <c r="BY66" i="21" s="1"/>
  <c r="BZ66"/>
  <c r="CA66"/>
  <c r="CB66"/>
  <c r="CC66"/>
  <c r="CD66"/>
  <c r="CE66"/>
  <c r="CF66"/>
  <c r="CG66"/>
  <c r="CH66"/>
  <c r="CI66"/>
  <c r="CJ66"/>
  <c r="CK66"/>
  <c r="CL12" i="13"/>
  <c r="CL66" i="21"/>
  <c r="CM66"/>
  <c r="CN66"/>
  <c r="CO66"/>
  <c r="CP66"/>
  <c r="CQ66"/>
  <c r="CR66"/>
  <c r="CS66"/>
  <c r="CT66"/>
  <c r="CU66"/>
  <c r="CV66"/>
  <c r="CW66"/>
  <c r="CX66"/>
  <c r="CY12" i="13"/>
  <c r="CZ66" i="21"/>
  <c r="DA66"/>
  <c r="DB66"/>
  <c r="DC66"/>
  <c r="DD66"/>
  <c r="DE66"/>
  <c r="DF66"/>
  <c r="DG66"/>
  <c r="DH66"/>
  <c r="DI66"/>
  <c r="DJ66"/>
  <c r="DK66"/>
  <c r="DL12" i="13"/>
  <c r="A67" i="21"/>
  <c r="B67"/>
  <c r="C67"/>
  <c r="D67"/>
  <c r="E67"/>
  <c r="F67"/>
  <c r="G67"/>
  <c r="Z15" i="13"/>
  <c r="Z67" i="21"/>
  <c r="AG15" i="13"/>
  <c r="AH67" i="21"/>
  <c r="AI67"/>
  <c r="AJ67"/>
  <c r="AK67"/>
  <c r="AL15" i="13"/>
  <c r="AM67" i="21"/>
  <c r="AN67"/>
  <c r="AO67"/>
  <c r="AP67"/>
  <c r="AQ67"/>
  <c r="AR15" i="13"/>
  <c r="AR67" i="21"/>
  <c r="AS67"/>
  <c r="AT67"/>
  <c r="AU67"/>
  <c r="AV67"/>
  <c r="AW67"/>
  <c r="AX67"/>
  <c r="AY67"/>
  <c r="AZ67"/>
  <c r="BA67"/>
  <c r="BB67"/>
  <c r="BC15" i="13"/>
  <c r="BC67" i="21"/>
  <c r="BD67"/>
  <c r="BE67"/>
  <c r="BF67"/>
  <c r="BG67"/>
  <c r="BH67"/>
  <c r="BI67"/>
  <c r="BJ67"/>
  <c r="BK15" i="13"/>
  <c r="BK67" i="21"/>
  <c r="BL67"/>
  <c r="BM67"/>
  <c r="BN67"/>
  <c r="BO67"/>
  <c r="BP67"/>
  <c r="BQ15" i="13"/>
  <c r="BQ67" i="21"/>
  <c r="BR67"/>
  <c r="BS67"/>
  <c r="BT67"/>
  <c r="BU67"/>
  <c r="BV67"/>
  <c r="BW67"/>
  <c r="BX15" i="13"/>
  <c r="BX67" i="21"/>
  <c r="BY15" i="13"/>
  <c r="BZ67" i="21"/>
  <c r="CA67"/>
  <c r="CB67"/>
  <c r="CC67"/>
  <c r="CD67"/>
  <c r="CE67"/>
  <c r="CF67"/>
  <c r="CG67"/>
  <c r="CH67"/>
  <c r="CI67"/>
  <c r="CJ67"/>
  <c r="CK67"/>
  <c r="CL15" i="13"/>
  <c r="CM67" i="21"/>
  <c r="CN67"/>
  <c r="CO67"/>
  <c r="CP67"/>
  <c r="CQ67"/>
  <c r="CR67"/>
  <c r="CS67"/>
  <c r="CT67"/>
  <c r="CU67"/>
  <c r="CV67"/>
  <c r="CW67"/>
  <c r="CX67"/>
  <c r="CY15" i="13"/>
  <c r="CZ67" i="21"/>
  <c r="DA67"/>
  <c r="DB67"/>
  <c r="DC67"/>
  <c r="DD67"/>
  <c r="DE67"/>
  <c r="DF67"/>
  <c r="DG67"/>
  <c r="DH67"/>
  <c r="DI67"/>
  <c r="DJ67"/>
  <c r="DK67"/>
  <c r="DL15" i="13"/>
  <c r="DL67" i="21"/>
  <c r="A68"/>
  <c r="B68"/>
  <c r="C68"/>
  <c r="D68"/>
  <c r="E68"/>
  <c r="F68"/>
  <c r="G68"/>
  <c r="Z16" i="13"/>
  <c r="AG16"/>
  <c r="AH68" i="21"/>
  <c r="AI68"/>
  <c r="AJ68"/>
  <c r="AK68"/>
  <c r="AL16" i="13"/>
  <c r="AL68" i="21"/>
  <c r="AM68"/>
  <c r="AN68"/>
  <c r="AO68"/>
  <c r="AP68"/>
  <c r="AQ68"/>
  <c r="AR16" i="13"/>
  <c r="AS68" i="21"/>
  <c r="AT68"/>
  <c r="AU68"/>
  <c r="AV68"/>
  <c r="AW68"/>
  <c r="AX68"/>
  <c r="AY68"/>
  <c r="AZ68"/>
  <c r="BA68"/>
  <c r="BB68"/>
  <c r="BC16" i="13"/>
  <c r="BC68" i="21"/>
  <c r="BD68"/>
  <c r="BE68"/>
  <c r="BF68"/>
  <c r="BG68"/>
  <c r="BH68"/>
  <c r="BI68"/>
  <c r="BJ68"/>
  <c r="BK16" i="13"/>
  <c r="BL68" i="21"/>
  <c r="BM68"/>
  <c r="BN68"/>
  <c r="BO68"/>
  <c r="BP68"/>
  <c r="BQ16" i="13"/>
  <c r="BQ68" i="21"/>
  <c r="BR68"/>
  <c r="BS68"/>
  <c r="BT68"/>
  <c r="BU68"/>
  <c r="BV68"/>
  <c r="BW68"/>
  <c r="BX16" i="13"/>
  <c r="BX68" i="21"/>
  <c r="BY16" i="13"/>
  <c r="BY68" i="21" s="1"/>
  <c r="BZ68"/>
  <c r="CA68"/>
  <c r="CB68"/>
  <c r="CC68"/>
  <c r="CD68"/>
  <c r="CE68"/>
  <c r="CF68"/>
  <c r="CG68"/>
  <c r="CH68"/>
  <c r="CI68"/>
  <c r="CJ68"/>
  <c r="CK68"/>
  <c r="CL16" i="13"/>
  <c r="CM68" i="21"/>
  <c r="CN68"/>
  <c r="CO68"/>
  <c r="CP68"/>
  <c r="CQ68"/>
  <c r="CR68"/>
  <c r="CS68"/>
  <c r="CT68"/>
  <c r="CU68"/>
  <c r="CV68"/>
  <c r="CW68"/>
  <c r="CX68"/>
  <c r="CY16" i="13"/>
  <c r="CY68" i="21"/>
  <c r="CZ68"/>
  <c r="DA68"/>
  <c r="DB68"/>
  <c r="DC68"/>
  <c r="DD68"/>
  <c r="DE68"/>
  <c r="DF68"/>
  <c r="DG68"/>
  <c r="DH68"/>
  <c r="DI68"/>
  <c r="DJ68"/>
  <c r="DK68"/>
  <c r="DL16" i="13"/>
  <c r="DL68" i="21"/>
  <c r="A69"/>
  <c r="B69"/>
  <c r="C69"/>
  <c r="D69"/>
  <c r="E69"/>
  <c r="F69"/>
  <c r="G69"/>
  <c r="Z20" i="13"/>
  <c r="AG20"/>
  <c r="AH69" i="21"/>
  <c r="AI69"/>
  <c r="AJ69"/>
  <c r="AK69"/>
  <c r="AL20" i="13"/>
  <c r="AL69" i="21"/>
  <c r="AM69"/>
  <c r="AN69"/>
  <c r="AO69"/>
  <c r="AP69"/>
  <c r="AQ69"/>
  <c r="AR20" i="13"/>
  <c r="AR69" i="21"/>
  <c r="AS69"/>
  <c r="AT69"/>
  <c r="AU69"/>
  <c r="AV69"/>
  <c r="AW69"/>
  <c r="AX69"/>
  <c r="AY69"/>
  <c r="AZ69"/>
  <c r="BA69"/>
  <c r="BB69"/>
  <c r="BC20" i="13"/>
  <c r="BD69" i="21"/>
  <c r="BE69"/>
  <c r="BF69"/>
  <c r="BG69"/>
  <c r="BH69"/>
  <c r="BI69"/>
  <c r="BJ69"/>
  <c r="BK20" i="13"/>
  <c r="BL69" i="21"/>
  <c r="BM69"/>
  <c r="BN69"/>
  <c r="BO69"/>
  <c r="BP69"/>
  <c r="BQ20" i="13"/>
  <c r="BQ69" i="21"/>
  <c r="BR69"/>
  <c r="BS69"/>
  <c r="BT69"/>
  <c r="BU69"/>
  <c r="BV69"/>
  <c r="BW69"/>
  <c r="BX20" i="13"/>
  <c r="BX69" i="21"/>
  <c r="BY20" i="13"/>
  <c r="BZ69" i="21"/>
  <c r="CA69"/>
  <c r="CB69"/>
  <c r="CC69"/>
  <c r="CD69"/>
  <c r="CE69"/>
  <c r="CF69"/>
  <c r="CG69"/>
  <c r="CH69"/>
  <c r="CI69"/>
  <c r="CJ69"/>
  <c r="CK69"/>
  <c r="CL20" i="13"/>
  <c r="CL69" i="21"/>
  <c r="CM69"/>
  <c r="CN69"/>
  <c r="CO69"/>
  <c r="CP69"/>
  <c r="CQ69"/>
  <c r="CR69"/>
  <c r="CS69"/>
  <c r="CT69"/>
  <c r="CU69"/>
  <c r="CV69"/>
  <c r="CW69"/>
  <c r="CX69"/>
  <c r="CY20" i="13"/>
  <c r="CZ69" i="21"/>
  <c r="DA69"/>
  <c r="DB69"/>
  <c r="DC69"/>
  <c r="DD69"/>
  <c r="DE69"/>
  <c r="DF69"/>
  <c r="DG69"/>
  <c r="DH69"/>
  <c r="DI69"/>
  <c r="DJ69"/>
  <c r="DK69"/>
  <c r="DL20" i="13"/>
  <c r="A70" i="21"/>
  <c r="B70"/>
  <c r="C70"/>
  <c r="D70"/>
  <c r="E70"/>
  <c r="F70"/>
  <c r="G70"/>
  <c r="Z24" i="13"/>
  <c r="Z70" i="21"/>
  <c r="AG24" i="13"/>
  <c r="AH70" i="21"/>
  <c r="AI70"/>
  <c r="AJ70"/>
  <c r="AK70"/>
  <c r="AL24" i="13"/>
  <c r="AM70" i="21"/>
  <c r="AN70"/>
  <c r="AO70"/>
  <c r="AP70"/>
  <c r="AQ70"/>
  <c r="AR24" i="13"/>
  <c r="AR70" i="21"/>
  <c r="AS70"/>
  <c r="AT70"/>
  <c r="AU70"/>
  <c r="AV70"/>
  <c r="AW70"/>
  <c r="AX70"/>
  <c r="AY70"/>
  <c r="AZ70"/>
  <c r="BA70"/>
  <c r="BB70"/>
  <c r="BC24" i="13"/>
  <c r="BD70" i="21"/>
  <c r="BE70"/>
  <c r="BF70"/>
  <c r="BG70"/>
  <c r="BH70"/>
  <c r="BI70"/>
  <c r="BJ70"/>
  <c r="BK24" i="13"/>
  <c r="BK70" i="21"/>
  <c r="BL70"/>
  <c r="BM70"/>
  <c r="BN70"/>
  <c r="BO70"/>
  <c r="BP70"/>
  <c r="BQ24" i="13"/>
  <c r="BR70" i="21"/>
  <c r="BS70"/>
  <c r="BT70"/>
  <c r="BU70"/>
  <c r="BV70"/>
  <c r="BW70"/>
  <c r="BX24" i="13"/>
  <c r="BY24"/>
  <c r="BZ70" i="21"/>
  <c r="CA70"/>
  <c r="CB70"/>
  <c r="CC70"/>
  <c r="CD70"/>
  <c r="CE70"/>
  <c r="CF70"/>
  <c r="CG70"/>
  <c r="CH70"/>
  <c r="CI70"/>
  <c r="CJ70"/>
  <c r="CK70"/>
  <c r="CL24" i="13"/>
  <c r="CM70" i="21"/>
  <c r="CN70"/>
  <c r="CO70"/>
  <c r="CP70"/>
  <c r="CQ70"/>
  <c r="CR70"/>
  <c r="CS70"/>
  <c r="CT70"/>
  <c r="CU70"/>
  <c r="CV70"/>
  <c r="CW70"/>
  <c r="CX70"/>
  <c r="CY24" i="13"/>
  <c r="CZ70" i="21"/>
  <c r="DA70"/>
  <c r="DB70"/>
  <c r="DC70"/>
  <c r="DD70"/>
  <c r="DE70"/>
  <c r="DF70"/>
  <c r="DG70"/>
  <c r="DH70"/>
  <c r="DI70"/>
  <c r="DJ70"/>
  <c r="DK70"/>
  <c r="DL24" i="13"/>
  <c r="F51"/>
  <c r="H51"/>
  <c r="I51"/>
  <c r="I53" s="1"/>
  <c r="J51"/>
  <c r="L52"/>
  <c r="J53"/>
  <c r="H53"/>
  <c r="L50"/>
  <c r="DL36"/>
  <c r="DL39" s="1"/>
  <c r="DL37"/>
  <c r="DL38"/>
  <c r="DL32"/>
  <c r="DL33"/>
  <c r="DL34"/>
  <c r="DL28"/>
  <c r="DL29"/>
  <c r="DL31" s="1"/>
  <c r="DL30"/>
  <c r="DL25"/>
  <c r="DL26"/>
  <c r="DL21"/>
  <c r="DL22"/>
  <c r="DL23"/>
  <c r="DL5"/>
  <c r="DL13"/>
  <c r="DL14"/>
  <c r="DL17"/>
  <c r="DL18"/>
  <c r="DK39"/>
  <c r="DK35"/>
  <c r="DK31"/>
  <c r="DK27"/>
  <c r="DK23"/>
  <c r="DK19"/>
  <c r="DJ39"/>
  <c r="DJ35"/>
  <c r="DJ31"/>
  <c r="DJ27"/>
  <c r="DJ23"/>
  <c r="DJ19"/>
  <c r="DI39"/>
  <c r="DI35"/>
  <c r="DI31"/>
  <c r="DI27"/>
  <c r="DI23"/>
  <c r="DI19"/>
  <c r="DH39"/>
  <c r="DH35"/>
  <c r="DH31"/>
  <c r="DH27"/>
  <c r="DH23"/>
  <c r="DH19"/>
  <c r="DH40"/>
  <c r="DG39"/>
  <c r="DG35"/>
  <c r="DG40" s="1"/>
  <c r="DG31"/>
  <c r="DG27"/>
  <c r="DG23"/>
  <c r="DG19"/>
  <c r="DF39"/>
  <c r="DF40" s="1"/>
  <c r="DF35"/>
  <c r="DF31"/>
  <c r="DF27"/>
  <c r="DF23"/>
  <c r="DF19"/>
  <c r="DE39"/>
  <c r="DE40" s="1"/>
  <c r="DE35"/>
  <c r="DE31"/>
  <c r="DE27"/>
  <c r="DE23"/>
  <c r="DE19"/>
  <c r="DD39"/>
  <c r="DD35"/>
  <c r="DD31"/>
  <c r="DD27"/>
  <c r="DD23"/>
  <c r="DD40" s="1"/>
  <c r="DD19"/>
  <c r="DC39"/>
  <c r="DC35"/>
  <c r="DC31"/>
  <c r="DC27"/>
  <c r="DC23"/>
  <c r="DC19"/>
  <c r="DB39"/>
  <c r="DB35"/>
  <c r="DB31"/>
  <c r="DB27"/>
  <c r="DB23"/>
  <c r="DB19"/>
  <c r="DB40"/>
  <c r="DA39"/>
  <c r="DA35"/>
  <c r="DA40" s="1"/>
  <c r="DA31"/>
  <c r="DA27"/>
  <c r="DA23"/>
  <c r="DA19"/>
  <c r="CZ39"/>
  <c r="CZ35"/>
  <c r="CZ31"/>
  <c r="CZ40" s="1"/>
  <c r="CZ27"/>
  <c r="CZ23"/>
  <c r="CZ19"/>
  <c r="CY36"/>
  <c r="CY37"/>
  <c r="CY38"/>
  <c r="CY39"/>
  <c r="CY32"/>
  <c r="CY35" s="1"/>
  <c r="CY33"/>
  <c r="CY34"/>
  <c r="CY28"/>
  <c r="CY29"/>
  <c r="CY30"/>
  <c r="CY31"/>
  <c r="CY25"/>
  <c r="CY27" s="1"/>
  <c r="CY26"/>
  <c r="CY21"/>
  <c r="CY22"/>
  <c r="CY5"/>
  <c r="CY13"/>
  <c r="CY14"/>
  <c r="CY17"/>
  <c r="CY18"/>
  <c r="CX39"/>
  <c r="CX35"/>
  <c r="CX31"/>
  <c r="CX27"/>
  <c r="CX23"/>
  <c r="CX19"/>
  <c r="CW39"/>
  <c r="CW35"/>
  <c r="CW31"/>
  <c r="CW27"/>
  <c r="CW23"/>
  <c r="CW19"/>
  <c r="CV39"/>
  <c r="CV35"/>
  <c r="CV31"/>
  <c r="CV27"/>
  <c r="CV23"/>
  <c r="CV19"/>
  <c r="CU39"/>
  <c r="CU35"/>
  <c r="CU31"/>
  <c r="CU27"/>
  <c r="CU23"/>
  <c r="CU19"/>
  <c r="CU40"/>
  <c r="CT39"/>
  <c r="CT35"/>
  <c r="CT40" s="1"/>
  <c r="CT31"/>
  <c r="CT27"/>
  <c r="CT23"/>
  <c r="CT19"/>
  <c r="CS39"/>
  <c r="CS40" s="1"/>
  <c r="CS35"/>
  <c r="CS31"/>
  <c r="CS27"/>
  <c r="CS23"/>
  <c r="CS19"/>
  <c r="CR39"/>
  <c r="CR35"/>
  <c r="CR31"/>
  <c r="CR27"/>
  <c r="CR23"/>
  <c r="CR19"/>
  <c r="CQ39"/>
  <c r="CQ35"/>
  <c r="CQ31"/>
  <c r="CQ27"/>
  <c r="CQ23"/>
  <c r="CQ19"/>
  <c r="CP39"/>
  <c r="CP35"/>
  <c r="CP31"/>
  <c r="CP27"/>
  <c r="CP23"/>
  <c r="CP19"/>
  <c r="CP40"/>
  <c r="CO39"/>
  <c r="CO35"/>
  <c r="CO31"/>
  <c r="CO27"/>
  <c r="CO23"/>
  <c r="CO19"/>
  <c r="CO40"/>
  <c r="CN39"/>
  <c r="CN40" s="1"/>
  <c r="CN35"/>
  <c r="CN31"/>
  <c r="CN27"/>
  <c r="CN23"/>
  <c r="CN19"/>
  <c r="CM39"/>
  <c r="CM35"/>
  <c r="CM40" s="1"/>
  <c r="CM31"/>
  <c r="CM27"/>
  <c r="CM23"/>
  <c r="CM19"/>
  <c r="CL36"/>
  <c r="CL37"/>
  <c r="CL38"/>
  <c r="BZ35"/>
  <c r="CA35"/>
  <c r="CB35"/>
  <c r="CC35"/>
  <c r="CD35"/>
  <c r="CE35"/>
  <c r="CF35"/>
  <c r="CG35"/>
  <c r="CH35"/>
  <c r="CH40" s="1"/>
  <c r="CI35"/>
  <c r="CJ35"/>
  <c r="CK35"/>
  <c r="CL28"/>
  <c r="CL29"/>
  <c r="CL30"/>
  <c r="CL31"/>
  <c r="CL25"/>
  <c r="CL26"/>
  <c r="CL21"/>
  <c r="CL22"/>
  <c r="CL23" s="1"/>
  <c r="CL5"/>
  <c r="CL13"/>
  <c r="CL14"/>
  <c r="CL17"/>
  <c r="CL18"/>
  <c r="CK39"/>
  <c r="CK31"/>
  <c r="CK27"/>
  <c r="CK23"/>
  <c r="CK19"/>
  <c r="CK40" s="1"/>
  <c r="CJ39"/>
  <c r="CJ40" s="1"/>
  <c r="CJ31"/>
  <c r="CJ27"/>
  <c r="CJ23"/>
  <c r="CJ19"/>
  <c r="CI39"/>
  <c r="CI31"/>
  <c r="CI27"/>
  <c r="CI23"/>
  <c r="CI19"/>
  <c r="CH39"/>
  <c r="CH31"/>
  <c r="CH27"/>
  <c r="CH23"/>
  <c r="CH19"/>
  <c r="CG39"/>
  <c r="CG31"/>
  <c r="CG27"/>
  <c r="CG23"/>
  <c r="CG19"/>
  <c r="CG40"/>
  <c r="CF39"/>
  <c r="CF40" s="1"/>
  <c r="CF31"/>
  <c r="CF27"/>
  <c r="CF23"/>
  <c r="CF19"/>
  <c r="CE39"/>
  <c r="CE31"/>
  <c r="CE27"/>
  <c r="CE23"/>
  <c r="CE19"/>
  <c r="CD39"/>
  <c r="CD31"/>
  <c r="CD27"/>
  <c r="CD23"/>
  <c r="CD19"/>
  <c r="CD40"/>
  <c r="CC39"/>
  <c r="CC40" s="1"/>
  <c r="CC31"/>
  <c r="CC27"/>
  <c r="CC23"/>
  <c r="CC19"/>
  <c r="CB39"/>
  <c r="CB31"/>
  <c r="CB27"/>
  <c r="CB23"/>
  <c r="CB19"/>
  <c r="CA39"/>
  <c r="CA31"/>
  <c r="CA27"/>
  <c r="CA23"/>
  <c r="CA19"/>
  <c r="BZ39"/>
  <c r="BZ40" s="1"/>
  <c r="BZ31"/>
  <c r="BZ27"/>
  <c r="BZ23"/>
  <c r="BZ19"/>
  <c r="BX31"/>
  <c r="BX23"/>
  <c r="BX19"/>
  <c r="BW40"/>
  <c r="BV40"/>
  <c r="BT40"/>
  <c r="BR40"/>
  <c r="BQ31"/>
  <c r="BQ27"/>
  <c r="BQ19"/>
  <c r="BP40"/>
  <c r="BO40"/>
  <c r="BM40"/>
  <c r="BK35"/>
  <c r="BK27"/>
  <c r="BK23"/>
  <c r="BJ40"/>
  <c r="BH40"/>
  <c r="BF40"/>
  <c r="BE40"/>
  <c r="BC35"/>
  <c r="BC27"/>
  <c r="BA40"/>
  <c r="AZ40"/>
  <c r="AX40"/>
  <c r="AV40"/>
  <c r="AU40"/>
  <c r="AS40"/>
  <c r="AR39"/>
  <c r="AR35"/>
  <c r="AR31"/>
  <c r="AR23"/>
  <c r="AR19"/>
  <c r="AQ40"/>
  <c r="AP40"/>
  <c r="AN40"/>
  <c r="AL39"/>
  <c r="AL35"/>
  <c r="AL23"/>
  <c r="AI40"/>
  <c r="AG39"/>
  <c r="AG35"/>
  <c r="Z27"/>
  <c r="Z23"/>
  <c r="Z19"/>
  <c r="BY38"/>
  <c r="BX38"/>
  <c r="BQ38"/>
  <c r="BK38"/>
  <c r="BC38"/>
  <c r="AR38"/>
  <c r="AL38"/>
  <c r="AG38"/>
  <c r="Z38"/>
  <c r="BY37"/>
  <c r="BX37"/>
  <c r="BQ37"/>
  <c r="BK37"/>
  <c r="BC37"/>
  <c r="AR37"/>
  <c r="AL37"/>
  <c r="AG37"/>
  <c r="Z37"/>
  <c r="BY36"/>
  <c r="BX36"/>
  <c r="BQ36"/>
  <c r="BK36"/>
  <c r="BC36"/>
  <c r="AR36"/>
  <c r="AL36"/>
  <c r="AG36"/>
  <c r="Z36"/>
  <c r="CL34"/>
  <c r="BY34"/>
  <c r="BX34"/>
  <c r="BQ34"/>
  <c r="BK34"/>
  <c r="BC34"/>
  <c r="AR34"/>
  <c r="AL34"/>
  <c r="AG34"/>
  <c r="Z34"/>
  <c r="CL33"/>
  <c r="BY33"/>
  <c r="BX33"/>
  <c r="BQ33"/>
  <c r="BK33"/>
  <c r="BC33"/>
  <c r="AR33"/>
  <c r="AL33"/>
  <c r="AG33"/>
  <c r="Z33"/>
  <c r="CL32"/>
  <c r="BY32"/>
  <c r="BX32"/>
  <c r="BQ32"/>
  <c r="BK32"/>
  <c r="BC32"/>
  <c r="AR32"/>
  <c r="AL32"/>
  <c r="AG32"/>
  <c r="Z32"/>
  <c r="BY30"/>
  <c r="BX30"/>
  <c r="BQ30"/>
  <c r="BK30"/>
  <c r="BC30"/>
  <c r="AR30"/>
  <c r="AL30"/>
  <c r="AG30"/>
  <c r="Z30"/>
  <c r="BY29"/>
  <c r="BX29"/>
  <c r="BQ29"/>
  <c r="BK29"/>
  <c r="BC29"/>
  <c r="AR29"/>
  <c r="AL29"/>
  <c r="AG29"/>
  <c r="Z29"/>
  <c r="BY28"/>
  <c r="BX28"/>
  <c r="BQ28"/>
  <c r="BK28"/>
  <c r="BC28"/>
  <c r="AR28"/>
  <c r="AL28"/>
  <c r="AG28"/>
  <c r="Z28"/>
  <c r="BY26"/>
  <c r="BX26"/>
  <c r="BQ26"/>
  <c r="BK26"/>
  <c r="BC26"/>
  <c r="AR26"/>
  <c r="AL26"/>
  <c r="AG26"/>
  <c r="Z26"/>
  <c r="BY25"/>
  <c r="BX25"/>
  <c r="BQ25"/>
  <c r="BK25"/>
  <c r="BC25"/>
  <c r="AR25"/>
  <c r="AL25"/>
  <c r="AG25"/>
  <c r="Z25"/>
  <c r="BY22"/>
  <c r="BX22"/>
  <c r="BQ22"/>
  <c r="BK22"/>
  <c r="BC22"/>
  <c r="AR22"/>
  <c r="AL22"/>
  <c r="AG22"/>
  <c r="Z22"/>
  <c r="BY21"/>
  <c r="BX21"/>
  <c r="BQ21"/>
  <c r="BK21"/>
  <c r="BC21"/>
  <c r="AR21"/>
  <c r="AL21"/>
  <c r="AG21"/>
  <c r="Z21"/>
  <c r="BY18"/>
  <c r="BX18"/>
  <c r="BQ18"/>
  <c r="BK18"/>
  <c r="BC18"/>
  <c r="AR18"/>
  <c r="AL18"/>
  <c r="AG18"/>
  <c r="Z18"/>
  <c r="BY17"/>
  <c r="BX17"/>
  <c r="BQ17"/>
  <c r="BK17"/>
  <c r="BC17"/>
  <c r="AR17"/>
  <c r="AL17"/>
  <c r="AG17"/>
  <c r="Z17"/>
  <c r="BY14"/>
  <c r="BX14"/>
  <c r="BQ14"/>
  <c r="BK14"/>
  <c r="BC14"/>
  <c r="AR14"/>
  <c r="AL14"/>
  <c r="AG14"/>
  <c r="Z14"/>
  <c r="BY13"/>
  <c r="BX13"/>
  <c r="BQ13"/>
  <c r="BK13"/>
  <c r="BC13"/>
  <c r="AR13"/>
  <c r="AL13"/>
  <c r="AG13"/>
  <c r="Z13"/>
  <c r="BY5"/>
  <c r="BX5"/>
  <c r="BQ5"/>
  <c r="BK5"/>
  <c r="BC5"/>
  <c r="AR5"/>
  <c r="AL5"/>
  <c r="AG5"/>
  <c r="Z5"/>
  <c r="A133" i="21"/>
  <c r="B133"/>
  <c r="C133"/>
  <c r="D133"/>
  <c r="E133"/>
  <c r="F133"/>
  <c r="G133"/>
  <c r="AH133"/>
  <c r="AI133"/>
  <c r="AJ133"/>
  <c r="AK133"/>
  <c r="AL133"/>
  <c r="AM133"/>
  <c r="AN133"/>
  <c r="AO133"/>
  <c r="AP133"/>
  <c r="AQ133"/>
  <c r="AR133"/>
  <c r="BB133"/>
  <c r="BD133"/>
  <c r="BE133"/>
  <c r="BF133"/>
  <c r="BG133"/>
  <c r="BH133"/>
  <c r="BI133"/>
  <c r="BJ133"/>
  <c r="BL133"/>
  <c r="BM133"/>
  <c r="BN133"/>
  <c r="BO133"/>
  <c r="BP133"/>
  <c r="BQ133"/>
  <c r="BR133"/>
  <c r="BS133"/>
  <c r="BT133"/>
  <c r="BU133"/>
  <c r="BV133"/>
  <c r="BW133"/>
  <c r="BX133"/>
  <c r="CM133"/>
  <c r="CN133"/>
  <c r="CO133"/>
  <c r="CP133"/>
  <c r="CQ133"/>
  <c r="CR133"/>
  <c r="CS133"/>
  <c r="CT133"/>
  <c r="CU133"/>
  <c r="CV133"/>
  <c r="CW133"/>
  <c r="CX133"/>
  <c r="CY133"/>
  <c r="CZ133"/>
  <c r="DA133"/>
  <c r="DB133"/>
  <c r="DC133"/>
  <c r="DD133"/>
  <c r="DE133"/>
  <c r="DF133"/>
  <c r="DG133"/>
  <c r="DH133"/>
  <c r="DI133"/>
  <c r="DJ133"/>
  <c r="DK133"/>
  <c r="DL133"/>
  <c r="A134"/>
  <c r="B134"/>
  <c r="C134"/>
  <c r="D134"/>
  <c r="E134"/>
  <c r="F134"/>
  <c r="G134"/>
  <c r="AH134"/>
  <c r="AI134"/>
  <c r="AJ134"/>
  <c r="AK134"/>
  <c r="AL134"/>
  <c r="AM134"/>
  <c r="AN134"/>
  <c r="AO134"/>
  <c r="AP134"/>
  <c r="AQ134"/>
  <c r="AR134"/>
  <c r="AS134"/>
  <c r="AT134"/>
  <c r="AU134"/>
  <c r="AV134"/>
  <c r="AW134"/>
  <c r="AX134"/>
  <c r="AY134"/>
  <c r="AZ134"/>
  <c r="BA134"/>
  <c r="BB134"/>
  <c r="BD134"/>
  <c r="BE134"/>
  <c r="BF134"/>
  <c r="BG134"/>
  <c r="BH134"/>
  <c r="BI134"/>
  <c r="BJ134"/>
  <c r="BK134"/>
  <c r="BL134"/>
  <c r="BM134"/>
  <c r="BN134"/>
  <c r="BO134"/>
  <c r="BP134"/>
  <c r="BQ134"/>
  <c r="BR134"/>
  <c r="BS134"/>
  <c r="BT134"/>
  <c r="BU134"/>
  <c r="BV134"/>
  <c r="BW134"/>
  <c r="BX134"/>
  <c r="CM134"/>
  <c r="CN134"/>
  <c r="CO134"/>
  <c r="CP134"/>
  <c r="CQ134"/>
  <c r="CR134"/>
  <c r="CS134"/>
  <c r="CT134"/>
  <c r="CU134"/>
  <c r="CV134"/>
  <c r="CW134"/>
  <c r="CX134"/>
  <c r="CY134"/>
  <c r="CZ134"/>
  <c r="DA134"/>
  <c r="DB134"/>
  <c r="DC134"/>
  <c r="DD134"/>
  <c r="DE134"/>
  <c r="DF134"/>
  <c r="DG134"/>
  <c r="DH134"/>
  <c r="DI134"/>
  <c r="DJ134"/>
  <c r="DK134"/>
  <c r="DL134"/>
  <c r="A135"/>
  <c r="B135"/>
  <c r="C135"/>
  <c r="D135"/>
  <c r="E135"/>
  <c r="F135"/>
  <c r="G135"/>
  <c r="AH135"/>
  <c r="AI135"/>
  <c r="AJ135"/>
  <c r="AK135"/>
  <c r="AL135"/>
  <c r="AM135"/>
  <c r="AN135"/>
  <c r="AO135"/>
  <c r="AP135"/>
  <c r="AQ135"/>
  <c r="AR135"/>
  <c r="BD135"/>
  <c r="BE135"/>
  <c r="BF135"/>
  <c r="BG135"/>
  <c r="BH135"/>
  <c r="BI135"/>
  <c r="BJ135"/>
  <c r="BK135"/>
  <c r="BL135"/>
  <c r="BM135"/>
  <c r="BN135"/>
  <c r="BO135"/>
  <c r="BP135"/>
  <c r="BQ135"/>
  <c r="BR135"/>
  <c r="BS135"/>
  <c r="BT135"/>
  <c r="BU135"/>
  <c r="BV135"/>
  <c r="BW135"/>
  <c r="BX135"/>
  <c r="CM135"/>
  <c r="CN135"/>
  <c r="CO135"/>
  <c r="CP135"/>
  <c r="CQ135"/>
  <c r="CR135"/>
  <c r="CS135"/>
  <c r="CT135"/>
  <c r="CU135"/>
  <c r="CV135"/>
  <c r="CW135"/>
  <c r="CX135"/>
  <c r="CY135"/>
  <c r="CZ135"/>
  <c r="DA135"/>
  <c r="DB135"/>
  <c r="DC135"/>
  <c r="DD135"/>
  <c r="DE135"/>
  <c r="DF135"/>
  <c r="DG135"/>
  <c r="DH135"/>
  <c r="DI135"/>
  <c r="DJ135"/>
  <c r="DK135"/>
  <c r="DL135"/>
  <c r="A136"/>
  <c r="B136"/>
  <c r="C136"/>
  <c r="D136"/>
  <c r="E136"/>
  <c r="F136"/>
  <c r="G136"/>
  <c r="AH136"/>
  <c r="AI136"/>
  <c r="AJ136"/>
  <c r="AK136"/>
  <c r="AL136"/>
  <c r="AM136"/>
  <c r="AN136"/>
  <c r="AO136"/>
  <c r="AP136"/>
  <c r="AQ136"/>
  <c r="AR136"/>
  <c r="AT136"/>
  <c r="AX136"/>
  <c r="BB136"/>
  <c r="BD136"/>
  <c r="BE136"/>
  <c r="BF136"/>
  <c r="BG136"/>
  <c r="BH136"/>
  <c r="BI136"/>
  <c r="BJ136"/>
  <c r="BK136"/>
  <c r="BL136"/>
  <c r="BM136"/>
  <c r="BN136"/>
  <c r="BO136"/>
  <c r="BP136"/>
  <c r="BQ136"/>
  <c r="BR136"/>
  <c r="BS136"/>
  <c r="BT136"/>
  <c r="BU136"/>
  <c r="BV136"/>
  <c r="BW136"/>
  <c r="BX136"/>
  <c r="CM136"/>
  <c r="CN136"/>
  <c r="CO136"/>
  <c r="CP136"/>
  <c r="CQ136"/>
  <c r="CR136"/>
  <c r="CS136"/>
  <c r="CT136"/>
  <c r="CU136"/>
  <c r="CV136"/>
  <c r="CW136"/>
  <c r="CX136"/>
  <c r="CY136"/>
  <c r="CZ136"/>
  <c r="DA136"/>
  <c r="DB136"/>
  <c r="DC136"/>
  <c r="DD136"/>
  <c r="DE136"/>
  <c r="DF136"/>
  <c r="DG136"/>
  <c r="DH136"/>
  <c r="DI136"/>
  <c r="DJ136"/>
  <c r="DK136"/>
  <c r="DL136"/>
  <c r="A137"/>
  <c r="B137"/>
  <c r="C137"/>
  <c r="D137"/>
  <c r="E137"/>
  <c r="F137"/>
  <c r="G137"/>
  <c r="AH137"/>
  <c r="AI137"/>
  <c r="AJ137"/>
  <c r="AK137"/>
  <c r="AL137"/>
  <c r="AM137"/>
  <c r="AN137"/>
  <c r="AO137"/>
  <c r="AP137"/>
  <c r="AQ137"/>
  <c r="AS137"/>
  <c r="AT137"/>
  <c r="AU137"/>
  <c r="AV137"/>
  <c r="AW137"/>
  <c r="AX137"/>
  <c r="AY137"/>
  <c r="AZ137"/>
  <c r="BA137"/>
  <c r="BB137"/>
  <c r="BD137"/>
  <c r="BE137"/>
  <c r="BF137"/>
  <c r="BG137"/>
  <c r="BH137"/>
  <c r="BI137"/>
  <c r="BJ137"/>
  <c r="BK137"/>
  <c r="BL137"/>
  <c r="BM137"/>
  <c r="BN137"/>
  <c r="BO137"/>
  <c r="BP137"/>
  <c r="BQ137"/>
  <c r="BR137"/>
  <c r="BS137"/>
  <c r="BT137"/>
  <c r="BU137"/>
  <c r="BV137"/>
  <c r="BW137"/>
  <c r="BX137"/>
  <c r="CM137"/>
  <c r="CN137"/>
  <c r="CO137"/>
  <c r="CP137"/>
  <c r="CQ137"/>
  <c r="CR137"/>
  <c r="CS137"/>
  <c r="CT137"/>
  <c r="CU137"/>
  <c r="CV137"/>
  <c r="CW137"/>
  <c r="CX137"/>
  <c r="CY137"/>
  <c r="CZ137"/>
  <c r="DA137"/>
  <c r="DB137"/>
  <c r="DC137"/>
  <c r="DD137"/>
  <c r="DE137"/>
  <c r="DF137"/>
  <c r="DG137"/>
  <c r="DH137"/>
  <c r="DI137"/>
  <c r="DJ137"/>
  <c r="DK137"/>
  <c r="DL137"/>
  <c r="A138"/>
  <c r="B138"/>
  <c r="C138"/>
  <c r="D138"/>
  <c r="E138"/>
  <c r="F138"/>
  <c r="G138"/>
  <c r="Z138"/>
  <c r="AH138"/>
  <c r="AI138"/>
  <c r="AJ138"/>
  <c r="AK138"/>
  <c r="AL138"/>
  <c r="AM138"/>
  <c r="AN138"/>
  <c r="AO138"/>
  <c r="AP138"/>
  <c r="AQ138"/>
  <c r="AR138"/>
  <c r="AS138"/>
  <c r="AT138"/>
  <c r="AU138"/>
  <c r="AV138"/>
  <c r="AW138"/>
  <c r="AY138"/>
  <c r="AZ138"/>
  <c r="BA138"/>
  <c r="BB138"/>
  <c r="BD138"/>
  <c r="BE138"/>
  <c r="BF138"/>
  <c r="BG138"/>
  <c r="BH138"/>
  <c r="BI138"/>
  <c r="BJ138"/>
  <c r="BK138"/>
  <c r="BL138"/>
  <c r="BM138"/>
  <c r="BN138"/>
  <c r="BO138"/>
  <c r="BP138"/>
  <c r="BQ138"/>
  <c r="BR138"/>
  <c r="BS138"/>
  <c r="BT138"/>
  <c r="BU138"/>
  <c r="BV138"/>
  <c r="BW138"/>
  <c r="BX138"/>
  <c r="CM138"/>
  <c r="CN138"/>
  <c r="CO138"/>
  <c r="CP138"/>
  <c r="CQ138"/>
  <c r="CR138"/>
  <c r="CS138"/>
  <c r="CT138"/>
  <c r="CU138"/>
  <c r="CV138"/>
  <c r="CW138"/>
  <c r="CX138"/>
  <c r="CY138"/>
  <c r="CZ138"/>
  <c r="DA138"/>
  <c r="DB138"/>
  <c r="DC138"/>
  <c r="DD138"/>
  <c r="DE138"/>
  <c r="DF138"/>
  <c r="DG138"/>
  <c r="DH138"/>
  <c r="DI138"/>
  <c r="DJ138"/>
  <c r="DK138"/>
  <c r="DL138"/>
  <c r="A139"/>
  <c r="B139"/>
  <c r="C139"/>
  <c r="D139"/>
  <c r="E139"/>
  <c r="F139"/>
  <c r="G139"/>
  <c r="Z139"/>
  <c r="AH139"/>
  <c r="AI139"/>
  <c r="AJ139"/>
  <c r="AK139"/>
  <c r="AL139"/>
  <c r="AM139"/>
  <c r="AN139"/>
  <c r="AO139"/>
  <c r="AP139"/>
  <c r="AQ139"/>
  <c r="AR139"/>
  <c r="AS139"/>
  <c r="AT139"/>
  <c r="AU139"/>
  <c r="AW139"/>
  <c r="AX139"/>
  <c r="AY139"/>
  <c r="AZ139"/>
  <c r="BA139"/>
  <c r="BB139"/>
  <c r="BD139"/>
  <c r="BE139"/>
  <c r="BF139"/>
  <c r="BG139"/>
  <c r="BH139"/>
  <c r="BI139"/>
  <c r="BJ139"/>
  <c r="BK139"/>
  <c r="BL139"/>
  <c r="BM139"/>
  <c r="BN139"/>
  <c r="BO139"/>
  <c r="BP139"/>
  <c r="BQ139"/>
  <c r="BR139"/>
  <c r="BS139"/>
  <c r="BT139"/>
  <c r="BU139"/>
  <c r="BV139"/>
  <c r="BW139"/>
  <c r="BX139"/>
  <c r="CM139"/>
  <c r="CN139"/>
  <c r="CO139"/>
  <c r="CP139"/>
  <c r="CQ139"/>
  <c r="CR139"/>
  <c r="CS139"/>
  <c r="CT139"/>
  <c r="CU139"/>
  <c r="CV139"/>
  <c r="CW139"/>
  <c r="CX139"/>
  <c r="CY139"/>
  <c r="CZ139"/>
  <c r="DA139"/>
  <c r="DB139"/>
  <c r="DC139"/>
  <c r="DD139"/>
  <c r="DE139"/>
  <c r="DF139"/>
  <c r="DG139"/>
  <c r="DH139"/>
  <c r="DI139"/>
  <c r="DJ139"/>
  <c r="DK139"/>
  <c r="A140"/>
  <c r="B140"/>
  <c r="C140"/>
  <c r="D140"/>
  <c r="E140"/>
  <c r="F140"/>
  <c r="G140"/>
  <c r="Z140"/>
  <c r="AH140"/>
  <c r="AI140"/>
  <c r="AJ140"/>
  <c r="AK140"/>
  <c r="AL140"/>
  <c r="AM140"/>
  <c r="AN140"/>
  <c r="AO140"/>
  <c r="AP140"/>
  <c r="AQ140"/>
  <c r="AR140"/>
  <c r="AS140"/>
  <c r="AT140"/>
  <c r="AU140"/>
  <c r="AV140"/>
  <c r="AW140"/>
  <c r="AX140"/>
  <c r="AY140"/>
  <c r="AZ140"/>
  <c r="BA140"/>
  <c r="BB140"/>
  <c r="BD140"/>
  <c r="BE140"/>
  <c r="BF140"/>
  <c r="BG140"/>
  <c r="BH140"/>
  <c r="BI140"/>
  <c r="BJ140"/>
  <c r="BK140"/>
  <c r="BL140"/>
  <c r="BM140"/>
  <c r="BN140"/>
  <c r="BO140"/>
  <c r="BP140"/>
  <c r="BQ140"/>
  <c r="BR140"/>
  <c r="BS140"/>
  <c r="BT140"/>
  <c r="BU140"/>
  <c r="BV140"/>
  <c r="BW140"/>
  <c r="BX140"/>
  <c r="CM140"/>
  <c r="CN140"/>
  <c r="CO140"/>
  <c r="CP140"/>
  <c r="CQ140"/>
  <c r="CR140"/>
  <c r="CS140"/>
  <c r="CT140"/>
  <c r="CU140"/>
  <c r="CV140"/>
  <c r="CW140"/>
  <c r="CX140"/>
  <c r="CY140"/>
  <c r="CZ140"/>
  <c r="DA140"/>
  <c r="DB140"/>
  <c r="DC140"/>
  <c r="DD140"/>
  <c r="DE140"/>
  <c r="DF140"/>
  <c r="DG140"/>
  <c r="DH140"/>
  <c r="DI140"/>
  <c r="DJ140"/>
  <c r="DK140"/>
  <c r="DL140"/>
  <c r="A141"/>
  <c r="B141"/>
  <c r="C141"/>
  <c r="D141"/>
  <c r="E141"/>
  <c r="F141"/>
  <c r="G141"/>
  <c r="Z141"/>
  <c r="AH141"/>
  <c r="AI141"/>
  <c r="AJ141"/>
  <c r="AK141"/>
  <c r="AL141"/>
  <c r="AM141"/>
  <c r="AN141"/>
  <c r="AO141"/>
  <c r="AP141"/>
  <c r="AQ141"/>
  <c r="AR141"/>
  <c r="AS141"/>
  <c r="AT141"/>
  <c r="AU141"/>
  <c r="AV141"/>
  <c r="AW141"/>
  <c r="AY141"/>
  <c r="AZ141"/>
  <c r="BA141"/>
  <c r="BB141"/>
  <c r="BD141"/>
  <c r="BE141"/>
  <c r="BF141"/>
  <c r="BG141"/>
  <c r="BH141"/>
  <c r="BI141"/>
  <c r="BJ141"/>
  <c r="BK141"/>
  <c r="BL141"/>
  <c r="BM141"/>
  <c r="BN141"/>
  <c r="BO141"/>
  <c r="BP141"/>
  <c r="BQ141"/>
  <c r="BR141"/>
  <c r="BS141"/>
  <c r="BT141"/>
  <c r="BU141"/>
  <c r="BV141"/>
  <c r="BW141"/>
  <c r="BX141"/>
  <c r="CM141"/>
  <c r="CN141"/>
  <c r="CO141"/>
  <c r="CP141"/>
  <c r="CQ141"/>
  <c r="CR141"/>
  <c r="CS141"/>
  <c r="CT141"/>
  <c r="CU141"/>
  <c r="CV141"/>
  <c r="CW141"/>
  <c r="CX141"/>
  <c r="CY141"/>
  <c r="CZ141"/>
  <c r="DA141"/>
  <c r="DB141"/>
  <c r="DC141"/>
  <c r="DD141"/>
  <c r="DE141"/>
  <c r="DF141"/>
  <c r="DG141"/>
  <c r="DH141"/>
  <c r="DI141"/>
  <c r="DJ141"/>
  <c r="DK141"/>
  <c r="DL141"/>
  <c r="A142"/>
  <c r="B142"/>
  <c r="C142"/>
  <c r="D142"/>
  <c r="E142"/>
  <c r="F142"/>
  <c r="G142"/>
  <c r="Z142"/>
  <c r="AH142"/>
  <c r="AI142"/>
  <c r="AJ142"/>
  <c r="AK142"/>
  <c r="AL142"/>
  <c r="AM142"/>
  <c r="AN142"/>
  <c r="AO142"/>
  <c r="AP142"/>
  <c r="AQ142"/>
  <c r="AR142"/>
  <c r="AT142"/>
  <c r="AU142"/>
  <c r="AV142"/>
  <c r="AW142"/>
  <c r="AY142"/>
  <c r="AZ142"/>
  <c r="BA142"/>
  <c r="BB142"/>
  <c r="BD142"/>
  <c r="BE142"/>
  <c r="BF142"/>
  <c r="BG142"/>
  <c r="BH142"/>
  <c r="BI142"/>
  <c r="BJ142"/>
  <c r="BK142"/>
  <c r="BL142"/>
  <c r="BM142"/>
  <c r="BN142"/>
  <c r="BO142"/>
  <c r="BP142"/>
  <c r="BQ142"/>
  <c r="BR142"/>
  <c r="BS142"/>
  <c r="BT142"/>
  <c r="BU142"/>
  <c r="BV142"/>
  <c r="BW142"/>
  <c r="BX142"/>
  <c r="CM142"/>
  <c r="CN142"/>
  <c r="CO142"/>
  <c r="CP142"/>
  <c r="CQ142"/>
  <c r="CR142"/>
  <c r="CS142"/>
  <c r="CT142"/>
  <c r="CU142"/>
  <c r="CV142"/>
  <c r="CW142"/>
  <c r="CX142"/>
  <c r="CY142"/>
  <c r="CZ142"/>
  <c r="DA142"/>
  <c r="DB142"/>
  <c r="DC142"/>
  <c r="DD142"/>
  <c r="DE142"/>
  <c r="DF142"/>
  <c r="DG142"/>
  <c r="DH142"/>
  <c r="DI142"/>
  <c r="DJ142"/>
  <c r="DK142"/>
  <c r="DL142"/>
  <c r="A143"/>
  <c r="B143"/>
  <c r="C143"/>
  <c r="D143"/>
  <c r="E143"/>
  <c r="F143"/>
  <c r="G143"/>
  <c r="Z143"/>
  <c r="AH143"/>
  <c r="AI143"/>
  <c r="AJ143"/>
  <c r="AK143"/>
  <c r="AL143"/>
  <c r="AM143"/>
  <c r="AN143"/>
  <c r="AO143"/>
  <c r="AP143"/>
  <c r="AQ143"/>
  <c r="AR143"/>
  <c r="AS143"/>
  <c r="AT143"/>
  <c r="AU143"/>
  <c r="AV143"/>
  <c r="AW143"/>
  <c r="AX143"/>
  <c r="AY143"/>
  <c r="AZ143"/>
  <c r="BA143"/>
  <c r="BB143"/>
  <c r="BD143"/>
  <c r="BE143"/>
  <c r="BF143"/>
  <c r="BG143"/>
  <c r="BH143"/>
  <c r="BI143"/>
  <c r="BJ143"/>
  <c r="BK143"/>
  <c r="BL143"/>
  <c r="BM143"/>
  <c r="BN143"/>
  <c r="BO143"/>
  <c r="BP143"/>
  <c r="BQ143"/>
  <c r="BR143"/>
  <c r="BS143"/>
  <c r="BT143"/>
  <c r="BU143"/>
  <c r="BV143"/>
  <c r="BW143"/>
  <c r="BX143"/>
  <c r="CM143"/>
  <c r="CN143"/>
  <c r="CO143"/>
  <c r="CP143"/>
  <c r="CQ143"/>
  <c r="CR143"/>
  <c r="CS143"/>
  <c r="CT143"/>
  <c r="CU143"/>
  <c r="CV143"/>
  <c r="CW143"/>
  <c r="CX143"/>
  <c r="CY143"/>
  <c r="CZ143"/>
  <c r="DA143"/>
  <c r="DB143"/>
  <c r="DC143"/>
  <c r="DD143"/>
  <c r="DE143"/>
  <c r="DF143"/>
  <c r="DG143"/>
  <c r="DH143"/>
  <c r="DI143"/>
  <c r="DJ143"/>
  <c r="DK143"/>
  <c r="DL143"/>
  <c r="A144"/>
  <c r="B144"/>
  <c r="C144"/>
  <c r="D144"/>
  <c r="E144"/>
  <c r="F144"/>
  <c r="G144"/>
  <c r="AH144"/>
  <c r="AI144"/>
  <c r="AJ144"/>
  <c r="AK144"/>
  <c r="AM144"/>
  <c r="AN144"/>
  <c r="AO144"/>
  <c r="AP144"/>
  <c r="AQ144"/>
  <c r="AR144"/>
  <c r="AS144"/>
  <c r="AT144"/>
  <c r="AU144"/>
  <c r="AV144"/>
  <c r="AX144"/>
  <c r="AY144"/>
  <c r="AZ144"/>
  <c r="BA144"/>
  <c r="BB144"/>
  <c r="BD144"/>
  <c r="BE144"/>
  <c r="BF144"/>
  <c r="BG144"/>
  <c r="BH144"/>
  <c r="BI144"/>
  <c r="BJ144"/>
  <c r="BK144"/>
  <c r="BL144"/>
  <c r="BM144"/>
  <c r="BN144"/>
  <c r="BO144"/>
  <c r="BP144"/>
  <c r="BQ144"/>
  <c r="BR144"/>
  <c r="BS144"/>
  <c r="BT144"/>
  <c r="BU144"/>
  <c r="BV144"/>
  <c r="BW144"/>
  <c r="BX144"/>
  <c r="CM144"/>
  <c r="CN144"/>
  <c r="CO144"/>
  <c r="CP144"/>
  <c r="CQ144"/>
  <c r="CR144"/>
  <c r="CS144"/>
  <c r="CT144"/>
  <c r="CU144"/>
  <c r="CV144"/>
  <c r="CW144"/>
  <c r="CX144"/>
  <c r="CY144"/>
  <c r="CZ144"/>
  <c r="DA144"/>
  <c r="DB144"/>
  <c r="DC144"/>
  <c r="DD144"/>
  <c r="DE144"/>
  <c r="DF144"/>
  <c r="DG144"/>
  <c r="DH144"/>
  <c r="DI144"/>
  <c r="DJ144"/>
  <c r="DK144"/>
  <c r="DL144"/>
  <c r="A145"/>
  <c r="B145"/>
  <c r="C145"/>
  <c r="D145"/>
  <c r="E145"/>
  <c r="F145"/>
  <c r="G145"/>
  <c r="Z145"/>
  <c r="AH145"/>
  <c r="AI145"/>
  <c r="AJ145"/>
  <c r="AK145"/>
  <c r="AM145"/>
  <c r="AN145"/>
  <c r="AO145"/>
  <c r="AP145"/>
  <c r="AQ145"/>
  <c r="AR145"/>
  <c r="AS145"/>
  <c r="AT145"/>
  <c r="AU145"/>
  <c r="AV145"/>
  <c r="AW145"/>
  <c r="AX145"/>
  <c r="AY145"/>
  <c r="AZ145"/>
  <c r="BA145"/>
  <c r="BB145"/>
  <c r="BD145"/>
  <c r="BE145"/>
  <c r="BF145"/>
  <c r="BG145"/>
  <c r="BH145"/>
  <c r="BI145"/>
  <c r="BJ145"/>
  <c r="BK145"/>
  <c r="BL145"/>
  <c r="BM145"/>
  <c r="BN145"/>
  <c r="BO145"/>
  <c r="BP145"/>
  <c r="BQ145"/>
  <c r="BR145"/>
  <c r="BS145"/>
  <c r="BT145"/>
  <c r="BU145"/>
  <c r="BV145"/>
  <c r="BW145"/>
  <c r="BX145"/>
  <c r="BZ145"/>
  <c r="CA145"/>
  <c r="CB145"/>
  <c r="CC145"/>
  <c r="CD145"/>
  <c r="CE145"/>
  <c r="CF145"/>
  <c r="CG145"/>
  <c r="CH145"/>
  <c r="CI145"/>
  <c r="CJ145"/>
  <c r="CK145"/>
  <c r="CM145"/>
  <c r="CN145"/>
  <c r="CO145"/>
  <c r="CP145"/>
  <c r="CQ145"/>
  <c r="CR145"/>
  <c r="CS145"/>
  <c r="CT145"/>
  <c r="CU145"/>
  <c r="CV145"/>
  <c r="CW145"/>
  <c r="CX145"/>
  <c r="CY145"/>
  <c r="CZ145"/>
  <c r="DA145"/>
  <c r="DB145"/>
  <c r="DC145"/>
  <c r="DD145"/>
  <c r="DE145"/>
  <c r="DF145"/>
  <c r="DG145"/>
  <c r="DH145"/>
  <c r="DI145"/>
  <c r="DJ145"/>
  <c r="DK145"/>
  <c r="DL145"/>
  <c r="A146"/>
  <c r="B146"/>
  <c r="C146"/>
  <c r="D146"/>
  <c r="E146"/>
  <c r="F146"/>
  <c r="G146"/>
  <c r="Z146"/>
  <c r="AH146"/>
  <c r="AI146"/>
  <c r="AJ146"/>
  <c r="AK146"/>
  <c r="AL146"/>
  <c r="AM146"/>
  <c r="AN146"/>
  <c r="AO146"/>
  <c r="AP146"/>
  <c r="AQ146"/>
  <c r="AR146"/>
  <c r="AS146"/>
  <c r="AT146"/>
  <c r="AU146"/>
  <c r="AW146"/>
  <c r="AX146"/>
  <c r="AY146"/>
  <c r="AZ146"/>
  <c r="BA146"/>
  <c r="BB146"/>
  <c r="BD146"/>
  <c r="BE146"/>
  <c r="BF146"/>
  <c r="BG146"/>
  <c r="BH146"/>
  <c r="BI146"/>
  <c r="BJ146"/>
  <c r="BL146"/>
  <c r="BM146"/>
  <c r="BN146"/>
  <c r="BO146"/>
  <c r="BP146"/>
  <c r="BQ146"/>
  <c r="BR146"/>
  <c r="BS146"/>
  <c r="BT146"/>
  <c r="BU146"/>
  <c r="BV146"/>
  <c r="BW146"/>
  <c r="BX146"/>
  <c r="CM146"/>
  <c r="CN146"/>
  <c r="CO146"/>
  <c r="CP146"/>
  <c r="CQ146"/>
  <c r="CR146"/>
  <c r="CS146"/>
  <c r="CT146"/>
  <c r="CU146"/>
  <c r="CV146"/>
  <c r="CW146"/>
  <c r="CX146"/>
  <c r="CY146"/>
  <c r="CZ146"/>
  <c r="DA146"/>
  <c r="DB146"/>
  <c r="DC146"/>
  <c r="DD146"/>
  <c r="DE146"/>
  <c r="DF146"/>
  <c r="DG146"/>
  <c r="DH146"/>
  <c r="DI146"/>
  <c r="DJ146"/>
  <c r="DK146"/>
  <c r="DL146"/>
  <c r="A147"/>
  <c r="B147"/>
  <c r="C147"/>
  <c r="D147"/>
  <c r="E147"/>
  <c r="F147"/>
  <c r="G147"/>
  <c r="Z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CM147"/>
  <c r="CN147"/>
  <c r="CO147"/>
  <c r="CP147"/>
  <c r="CQ147"/>
  <c r="CR147"/>
  <c r="CS147"/>
  <c r="CT147"/>
  <c r="CU147"/>
  <c r="CV147"/>
  <c r="CW147"/>
  <c r="CX147"/>
  <c r="CY147"/>
  <c r="CZ147"/>
  <c r="DA147"/>
  <c r="DB147"/>
  <c r="DC147"/>
  <c r="DD147"/>
  <c r="DE147"/>
  <c r="DF147"/>
  <c r="DG147"/>
  <c r="DH147"/>
  <c r="DI147"/>
  <c r="DJ147"/>
  <c r="DK147"/>
  <c r="A148"/>
  <c r="B148"/>
  <c r="C148"/>
  <c r="D148"/>
  <c r="E148"/>
  <c r="F148"/>
  <c r="G148"/>
  <c r="Z148"/>
  <c r="AH148"/>
  <c r="AI148"/>
  <c r="AJ148"/>
  <c r="AK148"/>
  <c r="AM148"/>
  <c r="AN148"/>
  <c r="AO148"/>
  <c r="AP148"/>
  <c r="AQ148"/>
  <c r="AS148"/>
  <c r="AT148"/>
  <c r="AU148"/>
  <c r="AV148"/>
  <c r="AW148"/>
  <c r="AX148"/>
  <c r="AY148"/>
  <c r="AZ148"/>
  <c r="BA148"/>
  <c r="BB148"/>
  <c r="BD148"/>
  <c r="BE148"/>
  <c r="BF148"/>
  <c r="BG148"/>
  <c r="BH148"/>
  <c r="BI148"/>
  <c r="BJ148"/>
  <c r="BK148"/>
  <c r="BL148"/>
  <c r="BM148"/>
  <c r="BN148"/>
  <c r="BO148"/>
  <c r="BP148"/>
  <c r="BQ148"/>
  <c r="BR148"/>
  <c r="BS148"/>
  <c r="BT148"/>
  <c r="BU148"/>
  <c r="BV148"/>
  <c r="BW148"/>
  <c r="BX148"/>
  <c r="CM148"/>
  <c r="CN148"/>
  <c r="CO148"/>
  <c r="CP148"/>
  <c r="CQ148"/>
  <c r="CR148"/>
  <c r="CS148"/>
  <c r="CT148"/>
  <c r="CU148"/>
  <c r="CV148"/>
  <c r="CW148"/>
  <c r="CX148"/>
  <c r="CY148"/>
  <c r="CZ148"/>
  <c r="DA148"/>
  <c r="DB148"/>
  <c r="DC148"/>
  <c r="DD148"/>
  <c r="DE148"/>
  <c r="DF148"/>
  <c r="DG148"/>
  <c r="DH148"/>
  <c r="DI148"/>
  <c r="DJ148"/>
  <c r="DK148"/>
  <c r="DL148"/>
  <c r="A149"/>
  <c r="B149"/>
  <c r="C149"/>
  <c r="D149"/>
  <c r="E149"/>
  <c r="F149"/>
  <c r="G149"/>
  <c r="Z149"/>
  <c r="AH149"/>
  <c r="AI149"/>
  <c r="AJ149"/>
  <c r="AK149"/>
  <c r="AL149"/>
  <c r="AM149"/>
  <c r="AN149"/>
  <c r="AO149"/>
  <c r="AP149"/>
  <c r="AQ149"/>
  <c r="AR149"/>
  <c r="AS149"/>
  <c r="AT149"/>
  <c r="AU149"/>
  <c r="AV149"/>
  <c r="AW149"/>
  <c r="AY149"/>
  <c r="BA149"/>
  <c r="BB149"/>
  <c r="BD149"/>
  <c r="BE149"/>
  <c r="BF149"/>
  <c r="BG149"/>
  <c r="BH149"/>
  <c r="BI149"/>
  <c r="BJ149"/>
  <c r="BK149"/>
  <c r="BL149"/>
  <c r="BM149"/>
  <c r="BN149"/>
  <c r="BO149"/>
  <c r="BP149"/>
  <c r="BQ149"/>
  <c r="BR149"/>
  <c r="BS149"/>
  <c r="BT149"/>
  <c r="BU149"/>
  <c r="BV149"/>
  <c r="BW149"/>
  <c r="BX149"/>
  <c r="CM149"/>
  <c r="CN149"/>
  <c r="CO149"/>
  <c r="CP149"/>
  <c r="CQ149"/>
  <c r="CR149"/>
  <c r="CS149"/>
  <c r="CT149"/>
  <c r="CU149"/>
  <c r="CV149"/>
  <c r="CW149"/>
  <c r="CX149"/>
  <c r="CY149"/>
  <c r="CZ149"/>
  <c r="DA149"/>
  <c r="DB149"/>
  <c r="DC149"/>
  <c r="DD149"/>
  <c r="DE149"/>
  <c r="DF149"/>
  <c r="DG149"/>
  <c r="DH149"/>
  <c r="DI149"/>
  <c r="DJ149"/>
  <c r="DK149"/>
  <c r="DL149"/>
  <c r="A150"/>
  <c r="B150"/>
  <c r="C150"/>
  <c r="D150"/>
  <c r="E150"/>
  <c r="F150"/>
  <c r="G150"/>
  <c r="AH150"/>
  <c r="AI150"/>
  <c r="AJ150"/>
  <c r="AK150"/>
  <c r="AL150"/>
  <c r="AM150"/>
  <c r="AN150"/>
  <c r="AO150"/>
  <c r="AP150"/>
  <c r="AQ150"/>
  <c r="AR150"/>
  <c r="AS150"/>
  <c r="AT150"/>
  <c r="AU150"/>
  <c r="AV150"/>
  <c r="AW150"/>
  <c r="AX150"/>
  <c r="AY150"/>
  <c r="AZ150"/>
  <c r="BA150"/>
  <c r="BB150"/>
  <c r="BD150"/>
  <c r="BE150"/>
  <c r="BF150"/>
  <c r="BG150"/>
  <c r="BH150"/>
  <c r="BI150"/>
  <c r="BJ150"/>
  <c r="BK150"/>
  <c r="BL150"/>
  <c r="BM150"/>
  <c r="BN150"/>
  <c r="BO150"/>
  <c r="BP150"/>
  <c r="BR150"/>
  <c r="BS150"/>
  <c r="BT150"/>
  <c r="BU150"/>
  <c r="BV150"/>
  <c r="BW150"/>
  <c r="BX150"/>
  <c r="CM150"/>
  <c r="CN150"/>
  <c r="CO150"/>
  <c r="CP150"/>
  <c r="CQ150"/>
  <c r="CR150"/>
  <c r="CS150"/>
  <c r="CT150"/>
  <c r="CU150"/>
  <c r="CV150"/>
  <c r="CW150"/>
  <c r="CX150"/>
  <c r="CY150"/>
  <c r="CZ150"/>
  <c r="DA150"/>
  <c r="DB150"/>
  <c r="DC150"/>
  <c r="DD150"/>
  <c r="DE150"/>
  <c r="DF150"/>
  <c r="DG150"/>
  <c r="DH150"/>
  <c r="DI150"/>
  <c r="DJ150"/>
  <c r="DK150"/>
  <c r="DL150"/>
  <c r="A151"/>
  <c r="B151"/>
  <c r="C151"/>
  <c r="D151"/>
  <c r="E151"/>
  <c r="F151"/>
  <c r="G151"/>
  <c r="Z151"/>
  <c r="AH151"/>
  <c r="AI151"/>
  <c r="AJ151"/>
  <c r="AK151"/>
  <c r="AL151"/>
  <c r="AM151"/>
  <c r="AN151"/>
  <c r="AO151"/>
  <c r="AP151"/>
  <c r="AQ151"/>
  <c r="AR151"/>
  <c r="AS151"/>
  <c r="AT151"/>
  <c r="AU151"/>
  <c r="AV151"/>
  <c r="AW151"/>
  <c r="AX151"/>
  <c r="AY151"/>
  <c r="AZ151"/>
  <c r="BA151"/>
  <c r="BB151"/>
  <c r="BD151"/>
  <c r="BE151"/>
  <c r="BF151"/>
  <c r="BG151"/>
  <c r="BH151"/>
  <c r="BI151"/>
  <c r="BJ151"/>
  <c r="BK151"/>
  <c r="BL151"/>
  <c r="BM151"/>
  <c r="BN151"/>
  <c r="BO151"/>
  <c r="BP151"/>
  <c r="BQ151"/>
  <c r="BR151"/>
  <c r="BS151"/>
  <c r="BT151"/>
  <c r="BU151"/>
  <c r="BV151"/>
  <c r="BW151"/>
  <c r="BX151"/>
  <c r="CM151"/>
  <c r="CN151"/>
  <c r="CO151"/>
  <c r="CP151"/>
  <c r="CQ151"/>
  <c r="CR151"/>
  <c r="CS151"/>
  <c r="CT151"/>
  <c r="CU151"/>
  <c r="CV151"/>
  <c r="CW151"/>
  <c r="CX151"/>
  <c r="CY151"/>
  <c r="CZ151"/>
  <c r="DA151"/>
  <c r="DB151"/>
  <c r="DC151"/>
  <c r="DD151"/>
  <c r="DE151"/>
  <c r="DF151"/>
  <c r="DG151"/>
  <c r="DH151"/>
  <c r="DI151"/>
  <c r="DJ151"/>
  <c r="DK151"/>
  <c r="DL151"/>
  <c r="A152"/>
  <c r="B152"/>
  <c r="C152"/>
  <c r="D152"/>
  <c r="E152"/>
  <c r="F152"/>
  <c r="G152"/>
  <c r="Z152"/>
  <c r="AH152"/>
  <c r="AI152"/>
  <c r="AJ152"/>
  <c r="AK152"/>
  <c r="AL152"/>
  <c r="AM152"/>
  <c r="AN152"/>
  <c r="AO152"/>
  <c r="AP152"/>
  <c r="AQ152"/>
  <c r="AR152"/>
  <c r="AS152"/>
  <c r="AT152"/>
  <c r="AU152"/>
  <c r="AV152"/>
  <c r="AW152"/>
  <c r="AX152"/>
  <c r="AY152"/>
  <c r="AZ152"/>
  <c r="BA152"/>
  <c r="BB152"/>
  <c r="BD152"/>
  <c r="BE152"/>
  <c r="BF152"/>
  <c r="BG152"/>
  <c r="BH152"/>
  <c r="BI152"/>
  <c r="BJ152"/>
  <c r="BK152"/>
  <c r="BL152"/>
  <c r="BM152"/>
  <c r="BN152"/>
  <c r="BO152"/>
  <c r="BP152"/>
  <c r="BQ152"/>
  <c r="BR152"/>
  <c r="BS152"/>
  <c r="BT152"/>
  <c r="BU152"/>
  <c r="BV152"/>
  <c r="BW152"/>
  <c r="BX152"/>
  <c r="CM152"/>
  <c r="CN152"/>
  <c r="CO152"/>
  <c r="CP152"/>
  <c r="CQ152"/>
  <c r="CR152"/>
  <c r="CS152"/>
  <c r="CT152"/>
  <c r="CU152"/>
  <c r="CV152"/>
  <c r="CW152"/>
  <c r="CX152"/>
  <c r="CY152"/>
  <c r="CZ152"/>
  <c r="DA152"/>
  <c r="DB152"/>
  <c r="DC152"/>
  <c r="DD152"/>
  <c r="DE152"/>
  <c r="DF152"/>
  <c r="DG152"/>
  <c r="DH152"/>
  <c r="DI152"/>
  <c r="DJ152"/>
  <c r="DK152"/>
  <c r="DL152"/>
  <c r="E381"/>
  <c r="E380"/>
  <c r="L367"/>
  <c r="L366"/>
  <c r="L364"/>
  <c r="L363"/>
  <c r="L362"/>
  <c r="L360"/>
  <c r="L371"/>
  <c r="L370"/>
  <c r="L369"/>
  <c r="Z3"/>
  <c r="Z4"/>
  <c r="Z5"/>
  <c r="Z6"/>
  <c r="Z7"/>
  <c r="Z8"/>
  <c r="Z9"/>
  <c r="Z10"/>
  <c r="Z345"/>
  <c r="Z346"/>
  <c r="Z347"/>
  <c r="AH3"/>
  <c r="AH4"/>
  <c r="AH5"/>
  <c r="AH6"/>
  <c r="AH7"/>
  <c r="AH8"/>
  <c r="AH9"/>
  <c r="AH10"/>
  <c r="AI3"/>
  <c r="AI4"/>
  <c r="AI5"/>
  <c r="AI6"/>
  <c r="AI7"/>
  <c r="AI8"/>
  <c r="AI9"/>
  <c r="AI10"/>
  <c r="AJ3"/>
  <c r="AJ4"/>
  <c r="AJ5"/>
  <c r="AJ6"/>
  <c r="AJ7"/>
  <c r="AJ8"/>
  <c r="AJ9"/>
  <c r="AJ10"/>
  <c r="AK3"/>
  <c r="AK4"/>
  <c r="AK5"/>
  <c r="AK6"/>
  <c r="AK7"/>
  <c r="AK8"/>
  <c r="AK9"/>
  <c r="AK10"/>
  <c r="AL4"/>
  <c r="AL5"/>
  <c r="AL7"/>
  <c r="AL8"/>
  <c r="AL9"/>
  <c r="AL345"/>
  <c r="AL346"/>
  <c r="AL347"/>
  <c r="AM3"/>
  <c r="AM4"/>
  <c r="AM5"/>
  <c r="AM6"/>
  <c r="AM7"/>
  <c r="AM8"/>
  <c r="AM9"/>
  <c r="AM10"/>
  <c r="AN3"/>
  <c r="AN4"/>
  <c r="AN5"/>
  <c r="AN6"/>
  <c r="AN7"/>
  <c r="AN8"/>
  <c r="AN9"/>
  <c r="AN10"/>
  <c r="AO3"/>
  <c r="AO4"/>
  <c r="AO5"/>
  <c r="AO6"/>
  <c r="AO7"/>
  <c r="AO8"/>
  <c r="AO9"/>
  <c r="AO10"/>
  <c r="AP3"/>
  <c r="AP4"/>
  <c r="AP5"/>
  <c r="AP6"/>
  <c r="AP7"/>
  <c r="AP8"/>
  <c r="AP9"/>
  <c r="AP10"/>
  <c r="AQ3"/>
  <c r="AQ4"/>
  <c r="AQ5"/>
  <c r="AQ6"/>
  <c r="AQ7"/>
  <c r="AQ8"/>
  <c r="AQ9"/>
  <c r="AQ10"/>
  <c r="AR4"/>
  <c r="AR5"/>
  <c r="AR6"/>
  <c r="AR9"/>
  <c r="AR345"/>
  <c r="AR346"/>
  <c r="AR347"/>
  <c r="AS3"/>
  <c r="AS4"/>
  <c r="AS5"/>
  <c r="AS6"/>
  <c r="AS7"/>
  <c r="AS8"/>
  <c r="AS9"/>
  <c r="AS10"/>
  <c r="AT3"/>
  <c r="AT4"/>
  <c r="AT5"/>
  <c r="AT6"/>
  <c r="AT7"/>
  <c r="AT8"/>
  <c r="AT9"/>
  <c r="AT10"/>
  <c r="AU3"/>
  <c r="AU4"/>
  <c r="AU5"/>
  <c r="AU6"/>
  <c r="AU7"/>
  <c r="AU8"/>
  <c r="AU9"/>
  <c r="AU10"/>
  <c r="AV3"/>
  <c r="AV4"/>
  <c r="AV5"/>
  <c r="AV6"/>
  <c r="AV7"/>
  <c r="AV8"/>
  <c r="AV9"/>
  <c r="AV10"/>
  <c r="AW3"/>
  <c r="AW4"/>
  <c r="AW5"/>
  <c r="AW6"/>
  <c r="AW7"/>
  <c r="AW8"/>
  <c r="AW9"/>
  <c r="AW10"/>
  <c r="AX3"/>
  <c r="AX4"/>
  <c r="AX5"/>
  <c r="AX6"/>
  <c r="AX7"/>
  <c r="AX8"/>
  <c r="AX9"/>
  <c r="AX10"/>
  <c r="AY3"/>
  <c r="AY4"/>
  <c r="AY5"/>
  <c r="AY6"/>
  <c r="AY7"/>
  <c r="AY8"/>
  <c r="AY9"/>
  <c r="AY10"/>
  <c r="AZ3"/>
  <c r="AZ4"/>
  <c r="AZ5"/>
  <c r="AZ6"/>
  <c r="AZ7"/>
  <c r="AZ8"/>
  <c r="AZ9"/>
  <c r="AZ10"/>
  <c r="BA3"/>
  <c r="BA4"/>
  <c r="BA5"/>
  <c r="BA6"/>
  <c r="BA7"/>
  <c r="BA8"/>
  <c r="BA9"/>
  <c r="BA10"/>
  <c r="BB3"/>
  <c r="BB4"/>
  <c r="BB5"/>
  <c r="BB6"/>
  <c r="BB7"/>
  <c r="BB8"/>
  <c r="BB9"/>
  <c r="BB10"/>
  <c r="BC3"/>
  <c r="BC4"/>
  <c r="BC5"/>
  <c r="BC6"/>
  <c r="BC8"/>
  <c r="BC9"/>
  <c r="BC10"/>
  <c r="BC345"/>
  <c r="BC346"/>
  <c r="BC347"/>
  <c r="BD3"/>
  <c r="BD4"/>
  <c r="BD5"/>
  <c r="BD6"/>
  <c r="BD7"/>
  <c r="BD8"/>
  <c r="BD9"/>
  <c r="BD10"/>
  <c r="BE3"/>
  <c r="BE4"/>
  <c r="BE5"/>
  <c r="BE6"/>
  <c r="BE7"/>
  <c r="BE8"/>
  <c r="BE9"/>
  <c r="BE10"/>
  <c r="BF3"/>
  <c r="BF4"/>
  <c r="BF5"/>
  <c r="BF6"/>
  <c r="BF7"/>
  <c r="BF8"/>
  <c r="BF9"/>
  <c r="BF10"/>
  <c r="BG3"/>
  <c r="BG4"/>
  <c r="BG5"/>
  <c r="BG6"/>
  <c r="BG7"/>
  <c r="BG8"/>
  <c r="BG9"/>
  <c r="BG10"/>
  <c r="BH3"/>
  <c r="BH4"/>
  <c r="BH5"/>
  <c r="BH6"/>
  <c r="BH7"/>
  <c r="BH8"/>
  <c r="BH9"/>
  <c r="BH10"/>
  <c r="BI3"/>
  <c r="BI4"/>
  <c r="BI5"/>
  <c r="BI6"/>
  <c r="BI7"/>
  <c r="BI8"/>
  <c r="BI9"/>
  <c r="BI10"/>
  <c r="BJ3"/>
  <c r="BJ4"/>
  <c r="BJ5"/>
  <c r="BJ6"/>
  <c r="BJ7"/>
  <c r="BJ8"/>
  <c r="BJ9"/>
  <c r="BJ10"/>
  <c r="BK3"/>
  <c r="BK4"/>
  <c r="BK5"/>
  <c r="BK7"/>
  <c r="BK8"/>
  <c r="BK9"/>
  <c r="BK10"/>
  <c r="BK345"/>
  <c r="BK346"/>
  <c r="BK347"/>
  <c r="BL3"/>
  <c r="BL4"/>
  <c r="BL5"/>
  <c r="BL6"/>
  <c r="BL7"/>
  <c r="BL8"/>
  <c r="BL9"/>
  <c r="BL10"/>
  <c r="BM3"/>
  <c r="BM4"/>
  <c r="BM5"/>
  <c r="BM6"/>
  <c r="BM7"/>
  <c r="BM8"/>
  <c r="BM9"/>
  <c r="BM10"/>
  <c r="BN3"/>
  <c r="BN4"/>
  <c r="BN5"/>
  <c r="BN6"/>
  <c r="BN7"/>
  <c r="BN8"/>
  <c r="BN9"/>
  <c r="BN10"/>
  <c r="BO3"/>
  <c r="BO4"/>
  <c r="BO5"/>
  <c r="BO6"/>
  <c r="BO7"/>
  <c r="BO8"/>
  <c r="BO9"/>
  <c r="BO10"/>
  <c r="BP3"/>
  <c r="BP4"/>
  <c r="BP5"/>
  <c r="BP6"/>
  <c r="BP7"/>
  <c r="BP8"/>
  <c r="BP9"/>
  <c r="BP10"/>
  <c r="BQ3"/>
  <c r="BQ4"/>
  <c r="BQ5"/>
  <c r="BQ6"/>
  <c r="BQ7"/>
  <c r="BQ8"/>
  <c r="BQ9"/>
  <c r="BQ10"/>
  <c r="BQ345"/>
  <c r="BQ346"/>
  <c r="BQ347"/>
  <c r="BR3"/>
  <c r="BR4"/>
  <c r="BR5"/>
  <c r="BR6"/>
  <c r="BR7"/>
  <c r="BR8"/>
  <c r="BR9"/>
  <c r="BR10"/>
  <c r="BS3"/>
  <c r="BS4"/>
  <c r="BS5"/>
  <c r="BS6"/>
  <c r="BS7"/>
  <c r="BS8"/>
  <c r="BS9"/>
  <c r="BS10"/>
  <c r="BT3"/>
  <c r="BT4"/>
  <c r="BT5"/>
  <c r="BT6"/>
  <c r="BT7"/>
  <c r="BT8"/>
  <c r="BT9"/>
  <c r="BT10"/>
  <c r="BU3"/>
  <c r="BU4"/>
  <c r="BU5"/>
  <c r="BU6"/>
  <c r="BU7"/>
  <c r="BU8"/>
  <c r="BU9"/>
  <c r="BU10"/>
  <c r="BV3"/>
  <c r="BV4"/>
  <c r="BV5"/>
  <c r="BV6"/>
  <c r="BV7"/>
  <c r="BV8"/>
  <c r="BV9"/>
  <c r="BV10"/>
  <c r="BW3"/>
  <c r="BW4"/>
  <c r="BW5"/>
  <c r="BW6"/>
  <c r="BW7"/>
  <c r="BW8"/>
  <c r="BW9"/>
  <c r="BW10"/>
  <c r="BX3"/>
  <c r="BX4"/>
  <c r="BX5"/>
  <c r="BX6"/>
  <c r="BX7"/>
  <c r="BX8"/>
  <c r="BX9"/>
  <c r="BX10"/>
  <c r="BX345"/>
  <c r="BX346"/>
  <c r="BX347"/>
  <c r="BY345"/>
  <c r="BY346"/>
  <c r="BY347"/>
  <c r="BZ3"/>
  <c r="BZ4"/>
  <c r="BZ5"/>
  <c r="BZ6"/>
  <c r="BZ7"/>
  <c r="BZ8"/>
  <c r="BZ9"/>
  <c r="BZ10"/>
  <c r="CA3"/>
  <c r="CA4"/>
  <c r="CA5"/>
  <c r="CA6"/>
  <c r="CA7"/>
  <c r="CA8"/>
  <c r="CA9"/>
  <c r="CA10"/>
  <c r="CB3"/>
  <c r="CB4"/>
  <c r="CB5"/>
  <c r="CB6"/>
  <c r="CB7"/>
  <c r="CB8"/>
  <c r="CB9"/>
  <c r="CB10"/>
  <c r="CC3"/>
  <c r="CC4"/>
  <c r="CC5"/>
  <c r="CC6"/>
  <c r="CC7"/>
  <c r="CC8"/>
  <c r="CC9"/>
  <c r="CC10"/>
  <c r="CD3"/>
  <c r="CD4"/>
  <c r="CD5"/>
  <c r="CD6"/>
  <c r="CD7"/>
  <c r="CD8"/>
  <c r="CD9"/>
  <c r="CD10"/>
  <c r="CE3"/>
  <c r="CE4"/>
  <c r="CE5"/>
  <c r="CE6"/>
  <c r="CE7"/>
  <c r="CE8"/>
  <c r="CE9"/>
  <c r="CE10"/>
  <c r="CF3"/>
  <c r="CF4"/>
  <c r="CF5"/>
  <c r="CF6"/>
  <c r="CF7"/>
  <c r="CF8"/>
  <c r="CF9"/>
  <c r="CF10"/>
  <c r="CG3"/>
  <c r="CG4"/>
  <c r="CG5"/>
  <c r="CG6"/>
  <c r="CG7"/>
  <c r="CG8"/>
  <c r="CG9"/>
  <c r="CG10"/>
  <c r="CH3"/>
  <c r="CH4"/>
  <c r="CH5"/>
  <c r="CH6"/>
  <c r="CH7"/>
  <c r="CH8"/>
  <c r="CH9"/>
  <c r="CH10"/>
  <c r="CI3"/>
  <c r="CI4"/>
  <c r="CI5"/>
  <c r="CI6"/>
  <c r="CI7"/>
  <c r="CI8"/>
  <c r="CI9"/>
  <c r="CI10"/>
  <c r="CJ3"/>
  <c r="CJ4"/>
  <c r="CJ5"/>
  <c r="CJ6"/>
  <c r="CJ7"/>
  <c r="CJ8"/>
  <c r="CJ9"/>
  <c r="CJ10"/>
  <c r="CK3"/>
  <c r="CK4"/>
  <c r="CK5"/>
  <c r="CK6"/>
  <c r="CK7"/>
  <c r="CK8"/>
  <c r="CK9"/>
  <c r="CK10"/>
  <c r="CL3"/>
  <c r="CL4"/>
  <c r="CL5"/>
  <c r="CL6"/>
  <c r="CL7"/>
  <c r="CL8"/>
  <c r="CL10"/>
  <c r="CL345"/>
  <c r="CL346"/>
  <c r="CL347"/>
  <c r="CM3"/>
  <c r="CM4"/>
  <c r="CM5"/>
  <c r="CM6"/>
  <c r="CM7"/>
  <c r="CM8"/>
  <c r="CM9"/>
  <c r="CM10"/>
  <c r="CN3"/>
  <c r="CN4"/>
  <c r="CN5"/>
  <c r="CN6"/>
  <c r="CN7"/>
  <c r="CN8"/>
  <c r="CN9"/>
  <c r="CN10"/>
  <c r="CO3"/>
  <c r="CO4"/>
  <c r="CO5"/>
  <c r="CO6"/>
  <c r="CO7"/>
  <c r="CO8"/>
  <c r="CO9"/>
  <c r="CO10"/>
  <c r="CP3"/>
  <c r="CP4"/>
  <c r="CP5"/>
  <c r="CP6"/>
  <c r="CP7"/>
  <c r="CP8"/>
  <c r="CP9"/>
  <c r="CP10"/>
  <c r="CQ3"/>
  <c r="CQ4"/>
  <c r="CQ5"/>
  <c r="CQ6"/>
  <c r="CQ7"/>
  <c r="CQ8"/>
  <c r="CQ9"/>
  <c r="CQ10"/>
  <c r="CR3"/>
  <c r="CR4"/>
  <c r="CR5"/>
  <c r="CR6"/>
  <c r="CR7"/>
  <c r="CR8"/>
  <c r="CR9"/>
  <c r="CR10"/>
  <c r="CS3"/>
  <c r="CS4"/>
  <c r="CS5"/>
  <c r="CS6"/>
  <c r="CS7"/>
  <c r="CS8"/>
  <c r="CS9"/>
  <c r="CS10"/>
  <c r="CT3"/>
  <c r="CT4"/>
  <c r="CT5"/>
  <c r="CT6"/>
  <c r="CT7"/>
  <c r="CT8"/>
  <c r="CT9"/>
  <c r="CT10"/>
  <c r="CU3"/>
  <c r="CU4"/>
  <c r="CU5"/>
  <c r="CU6"/>
  <c r="CU7"/>
  <c r="CU8"/>
  <c r="CU9"/>
  <c r="CU10"/>
  <c r="CV3"/>
  <c r="CV4"/>
  <c r="CV5"/>
  <c r="CV6"/>
  <c r="CV7"/>
  <c r="CV8"/>
  <c r="CV9"/>
  <c r="CV10"/>
  <c r="CW3"/>
  <c r="CW4"/>
  <c r="CW5"/>
  <c r="CW6"/>
  <c r="CW7"/>
  <c r="CW8"/>
  <c r="CW9"/>
  <c r="CW10"/>
  <c r="CX3"/>
  <c r="CX4"/>
  <c r="CX5"/>
  <c r="CX6"/>
  <c r="CX7"/>
  <c r="CX8"/>
  <c r="CX9"/>
  <c r="CX10"/>
  <c r="CY4"/>
  <c r="CY5"/>
  <c r="CY6"/>
  <c r="CY7"/>
  <c r="CY8"/>
  <c r="CY9"/>
  <c r="CY10"/>
  <c r="CY345"/>
  <c r="CY346"/>
  <c r="CY347"/>
  <c r="CZ3"/>
  <c r="CZ4"/>
  <c r="CZ5"/>
  <c r="CZ6"/>
  <c r="CZ348" s="1"/>
  <c r="CZ7"/>
  <c r="CZ8"/>
  <c r="CZ9"/>
  <c r="CZ10"/>
  <c r="DA3"/>
  <c r="DA4"/>
  <c r="DA5"/>
  <c r="DA6"/>
  <c r="DA7"/>
  <c r="DA8"/>
  <c r="DA9"/>
  <c r="DA10"/>
  <c r="DB3"/>
  <c r="DB4"/>
  <c r="DB5"/>
  <c r="DB6"/>
  <c r="DB7"/>
  <c r="DB8"/>
  <c r="DB9"/>
  <c r="DB10"/>
  <c r="DC3"/>
  <c r="DC4"/>
  <c r="DC5"/>
  <c r="DC6"/>
  <c r="DC7"/>
  <c r="DC8"/>
  <c r="DC9"/>
  <c r="DC10"/>
  <c r="DD3"/>
  <c r="DD4"/>
  <c r="DD5"/>
  <c r="DD6"/>
  <c r="DD7"/>
  <c r="DD8"/>
  <c r="DD9"/>
  <c r="DD10"/>
  <c r="DE3"/>
  <c r="DE4"/>
  <c r="DE5"/>
  <c r="DE6"/>
  <c r="DE7"/>
  <c r="DE8"/>
  <c r="DE9"/>
  <c r="DE10"/>
  <c r="DF3"/>
  <c r="DF4"/>
  <c r="DF5"/>
  <c r="DF6"/>
  <c r="DF7"/>
  <c r="DF8"/>
  <c r="DF9"/>
  <c r="DF10"/>
  <c r="DG3"/>
  <c r="DG4"/>
  <c r="DG5"/>
  <c r="DG6"/>
  <c r="DG7"/>
  <c r="DG8"/>
  <c r="DG9"/>
  <c r="DG10"/>
  <c r="DH3"/>
  <c r="DH4"/>
  <c r="DH5"/>
  <c r="DH6"/>
  <c r="DH7"/>
  <c r="DH8"/>
  <c r="DH9"/>
  <c r="DH10"/>
  <c r="DI3"/>
  <c r="DI4"/>
  <c r="DI5"/>
  <c r="DI6"/>
  <c r="DI7"/>
  <c r="DI8"/>
  <c r="DI9"/>
  <c r="DI10"/>
  <c r="DJ3"/>
  <c r="DJ4"/>
  <c r="DJ5"/>
  <c r="DJ6"/>
  <c r="DJ7"/>
  <c r="DJ8"/>
  <c r="DJ9"/>
  <c r="DJ10"/>
  <c r="DK3"/>
  <c r="DK4"/>
  <c r="DK5"/>
  <c r="DK6"/>
  <c r="DK7"/>
  <c r="DK8"/>
  <c r="DK9"/>
  <c r="DK10"/>
  <c r="DL3"/>
  <c r="DL4"/>
  <c r="DL5"/>
  <c r="DL6"/>
  <c r="DL7"/>
  <c r="DL8"/>
  <c r="DL9"/>
  <c r="DL10"/>
  <c r="DL345"/>
  <c r="DL346"/>
  <c r="DL347"/>
  <c r="A3"/>
  <c r="B3"/>
  <c r="C3"/>
  <c r="D3"/>
  <c r="E3"/>
  <c r="F3"/>
  <c r="G3"/>
  <c r="A4"/>
  <c r="B4"/>
  <c r="C4"/>
  <c r="D4"/>
  <c r="E4"/>
  <c r="F4"/>
  <c r="G4"/>
  <c r="A5"/>
  <c r="B5"/>
  <c r="C5"/>
  <c r="D5"/>
  <c r="E5"/>
  <c r="F5"/>
  <c r="G5"/>
  <c r="A6"/>
  <c r="B6"/>
  <c r="C6"/>
  <c r="D6"/>
  <c r="E6"/>
  <c r="F6"/>
  <c r="G6"/>
  <c r="A7"/>
  <c r="B7"/>
  <c r="C7"/>
  <c r="D7"/>
  <c r="E7"/>
  <c r="F7"/>
  <c r="G7"/>
  <c r="A8"/>
  <c r="B8"/>
  <c r="C8"/>
  <c r="D8"/>
  <c r="E8"/>
  <c r="F8"/>
  <c r="G8"/>
  <c r="A9"/>
  <c r="B9"/>
  <c r="C9"/>
  <c r="D9"/>
  <c r="E9"/>
  <c r="F9"/>
  <c r="G9"/>
  <c r="A10"/>
  <c r="B10"/>
  <c r="C10"/>
  <c r="D10"/>
  <c r="E10"/>
  <c r="F10"/>
  <c r="G10"/>
  <c r="Q3" i="24"/>
  <c r="Q4"/>
  <c r="Q6"/>
  <c r="G42"/>
  <c r="H42"/>
  <c r="H44" s="1"/>
  <c r="I42"/>
  <c r="J42"/>
  <c r="K42"/>
  <c r="K44" s="1"/>
  <c r="L43"/>
  <c r="J44"/>
  <c r="I44"/>
  <c r="G44"/>
  <c r="L41"/>
  <c r="AH30"/>
  <c r="AI30"/>
  <c r="AJ30"/>
  <c r="AJ31" s="1"/>
  <c r="AK30"/>
  <c r="AM30"/>
  <c r="AN30"/>
  <c r="AO30"/>
  <c r="AP30"/>
  <c r="AQ30"/>
  <c r="AS30"/>
  <c r="AT30"/>
  <c r="AT31" s="1"/>
  <c r="AU30"/>
  <c r="AV30"/>
  <c r="AW30"/>
  <c r="AX30"/>
  <c r="AY30"/>
  <c r="AZ30"/>
  <c r="BA30"/>
  <c r="BB30"/>
  <c r="BD30"/>
  <c r="BE30"/>
  <c r="BF30"/>
  <c r="BG30"/>
  <c r="BH30"/>
  <c r="BI30"/>
  <c r="BJ30"/>
  <c r="BL30"/>
  <c r="BM30"/>
  <c r="BN30"/>
  <c r="BO30"/>
  <c r="BP30"/>
  <c r="BR30"/>
  <c r="BS30"/>
  <c r="BT30"/>
  <c r="BU30"/>
  <c r="BU31" s="1"/>
  <c r="BV30"/>
  <c r="BW30"/>
  <c r="AH26"/>
  <c r="AI26"/>
  <c r="AJ26"/>
  <c r="AK26"/>
  <c r="AM26"/>
  <c r="AN26"/>
  <c r="AO26"/>
  <c r="AP26"/>
  <c r="AQ26"/>
  <c r="AS26"/>
  <c r="AT26"/>
  <c r="AU26"/>
  <c r="AV26"/>
  <c r="AW26"/>
  <c r="AX26"/>
  <c r="AY26"/>
  <c r="AZ26"/>
  <c r="BA26"/>
  <c r="BB26"/>
  <c r="BD26"/>
  <c r="BE26"/>
  <c r="BE31" s="1"/>
  <c r="BF26"/>
  <c r="BG26"/>
  <c r="BH26"/>
  <c r="BI26"/>
  <c r="BJ26"/>
  <c r="BL26"/>
  <c r="BM26"/>
  <c r="BN26"/>
  <c r="BN31" s="1"/>
  <c r="BO26"/>
  <c r="BP26"/>
  <c r="BR26"/>
  <c r="BS26"/>
  <c r="BT26"/>
  <c r="BU26"/>
  <c r="BV26"/>
  <c r="BW26"/>
  <c r="AH18"/>
  <c r="AI18"/>
  <c r="AK18"/>
  <c r="AM18"/>
  <c r="AN18"/>
  <c r="AO18"/>
  <c r="AP18"/>
  <c r="AQ18"/>
  <c r="AQ31" s="1"/>
  <c r="AS18"/>
  <c r="AT18"/>
  <c r="AU18"/>
  <c r="AV18"/>
  <c r="AW18"/>
  <c r="AX18"/>
  <c r="AY18"/>
  <c r="AZ18"/>
  <c r="AZ31" s="1"/>
  <c r="BA18"/>
  <c r="BB18"/>
  <c r="BD18"/>
  <c r="BE18"/>
  <c r="BF18"/>
  <c r="BG18"/>
  <c r="BH18"/>
  <c r="BH31" s="1"/>
  <c r="BI18"/>
  <c r="BJ18"/>
  <c r="BL18"/>
  <c r="BM18"/>
  <c r="BN18"/>
  <c r="BO18"/>
  <c r="BP18"/>
  <c r="BR18"/>
  <c r="BS18"/>
  <c r="BS31" s="1"/>
  <c r="BT18"/>
  <c r="BU18"/>
  <c r="BV18"/>
  <c r="BW18"/>
  <c r="AH13"/>
  <c r="AI13"/>
  <c r="AJ13"/>
  <c r="AK13"/>
  <c r="AM13"/>
  <c r="AN13"/>
  <c r="AO13"/>
  <c r="AP13"/>
  <c r="AQ13"/>
  <c r="AS13"/>
  <c r="AT13"/>
  <c r="AU13"/>
  <c r="AV13"/>
  <c r="AW13"/>
  <c r="AX13"/>
  <c r="AY13"/>
  <c r="AZ13"/>
  <c r="BA13"/>
  <c r="BB13"/>
  <c r="BB31" s="1"/>
  <c r="BD13"/>
  <c r="BE13"/>
  <c r="BF13"/>
  <c r="BG13"/>
  <c r="BH13"/>
  <c r="BI13"/>
  <c r="BJ13"/>
  <c r="BL13"/>
  <c r="BM13"/>
  <c r="BM31" s="1"/>
  <c r="BN13"/>
  <c r="BO13"/>
  <c r="BP13"/>
  <c r="BR13"/>
  <c r="BS13"/>
  <c r="BT13"/>
  <c r="BU13"/>
  <c r="BV13"/>
  <c r="BW13"/>
  <c r="AH9"/>
  <c r="AI9"/>
  <c r="AJ9"/>
  <c r="AK9"/>
  <c r="AM9"/>
  <c r="AN9"/>
  <c r="AN31" s="1"/>
  <c r="AO9"/>
  <c r="AP9"/>
  <c r="AQ9"/>
  <c r="AS9"/>
  <c r="AT9"/>
  <c r="AU9"/>
  <c r="AV9"/>
  <c r="AW9"/>
  <c r="AX9"/>
  <c r="AY9"/>
  <c r="AZ9"/>
  <c r="BA9"/>
  <c r="BB9"/>
  <c r="BD9"/>
  <c r="BE9"/>
  <c r="BF9"/>
  <c r="BF31" s="1"/>
  <c r="BG9"/>
  <c r="BH9"/>
  <c r="BI9"/>
  <c r="BJ9"/>
  <c r="BL9"/>
  <c r="BM9"/>
  <c r="BN9"/>
  <c r="BO9"/>
  <c r="BP9"/>
  <c r="BR9"/>
  <c r="BS9"/>
  <c r="BT9"/>
  <c r="BU9"/>
  <c r="BV9"/>
  <c r="BW9"/>
  <c r="AH5"/>
  <c r="AI5"/>
  <c r="AJ5"/>
  <c r="AK5"/>
  <c r="AM5"/>
  <c r="AN5"/>
  <c r="AO5"/>
  <c r="AP5"/>
  <c r="AQ5"/>
  <c r="AS5"/>
  <c r="AT5"/>
  <c r="AU5"/>
  <c r="AV5"/>
  <c r="AW5"/>
  <c r="AX5"/>
  <c r="AY5"/>
  <c r="AZ5"/>
  <c r="BA5"/>
  <c r="BB5"/>
  <c r="BD5"/>
  <c r="BE5"/>
  <c r="BF5"/>
  <c r="BG5"/>
  <c r="BH5"/>
  <c r="BI5"/>
  <c r="BJ5"/>
  <c r="BL5"/>
  <c r="BM5"/>
  <c r="BN5"/>
  <c r="BO5"/>
  <c r="BP5"/>
  <c r="BR5"/>
  <c r="BS5"/>
  <c r="BT5"/>
  <c r="BU5"/>
  <c r="BV5"/>
  <c r="BW5"/>
  <c r="T30"/>
  <c r="T9"/>
  <c r="AG9" s="1"/>
  <c r="T5"/>
  <c r="T31"/>
  <c r="Q30"/>
  <c r="P30"/>
  <c r="P26"/>
  <c r="P18"/>
  <c r="P13"/>
  <c r="P9"/>
  <c r="P5"/>
  <c r="P31"/>
  <c r="P33" s="1"/>
  <c r="O30"/>
  <c r="O26"/>
  <c r="O31" s="1"/>
  <c r="O33" s="1"/>
  <c r="O18"/>
  <c r="O13"/>
  <c r="O9"/>
  <c r="O5"/>
  <c r="N30"/>
  <c r="N31" s="1"/>
  <c r="N33" s="1"/>
  <c r="N26"/>
  <c r="N18"/>
  <c r="N13"/>
  <c r="N9"/>
  <c r="N5"/>
  <c r="M30"/>
  <c r="M26"/>
  <c r="M18"/>
  <c r="M13"/>
  <c r="M9"/>
  <c r="M5"/>
  <c r="L30"/>
  <c r="L26"/>
  <c r="L18"/>
  <c r="L13"/>
  <c r="L9"/>
  <c r="L31" s="1"/>
  <c r="L33" s="1"/>
  <c r="L5"/>
  <c r="K30"/>
  <c r="K18"/>
  <c r="K13"/>
  <c r="K9"/>
  <c r="K5"/>
  <c r="K31"/>
  <c r="K33" s="1"/>
  <c r="J30"/>
  <c r="J26"/>
  <c r="J31" s="1"/>
  <c r="J33" s="1"/>
  <c r="J18"/>
  <c r="J13"/>
  <c r="J9"/>
  <c r="J5"/>
  <c r="I30"/>
  <c r="I31" s="1"/>
  <c r="I33" s="1"/>
  <c r="I18"/>
  <c r="I13"/>
  <c r="I9"/>
  <c r="I5"/>
  <c r="H30"/>
  <c r="H18"/>
  <c r="H13"/>
  <c r="H9"/>
  <c r="H5"/>
  <c r="DL27"/>
  <c r="DL28"/>
  <c r="DL29"/>
  <c r="DL19"/>
  <c r="DL22"/>
  <c r="DL341" i="21" s="1"/>
  <c r="DL25" i="24"/>
  <c r="DL14"/>
  <c r="DL17"/>
  <c r="DL18"/>
  <c r="DL10"/>
  <c r="DL333" i="21" s="1"/>
  <c r="DL11" i="24"/>
  <c r="DL12"/>
  <c r="DL13"/>
  <c r="DL6"/>
  <c r="DL3"/>
  <c r="DL4"/>
  <c r="DK30"/>
  <c r="DK26"/>
  <c r="DK18"/>
  <c r="DK13"/>
  <c r="DK9"/>
  <c r="DK5"/>
  <c r="DJ30"/>
  <c r="DJ26"/>
  <c r="DJ18"/>
  <c r="DJ13"/>
  <c r="DJ9"/>
  <c r="DJ5"/>
  <c r="DJ31" s="1"/>
  <c r="DI30"/>
  <c r="DI26"/>
  <c r="DI18"/>
  <c r="DI13"/>
  <c r="DI9"/>
  <c r="DI5"/>
  <c r="DI31"/>
  <c r="DH30"/>
  <c r="DH31" s="1"/>
  <c r="DH26"/>
  <c r="DH18"/>
  <c r="DH13"/>
  <c r="DH9"/>
  <c r="DH5"/>
  <c r="DG30"/>
  <c r="DG26"/>
  <c r="DG18"/>
  <c r="DG13"/>
  <c r="DG9"/>
  <c r="DG5"/>
  <c r="DF30"/>
  <c r="DF26"/>
  <c r="DF18"/>
  <c r="DF13"/>
  <c r="DF9"/>
  <c r="DF5"/>
  <c r="DE30"/>
  <c r="DE26"/>
  <c r="DE18"/>
  <c r="DE13"/>
  <c r="DE9"/>
  <c r="DE5"/>
  <c r="DD30"/>
  <c r="DD26"/>
  <c r="DD18"/>
  <c r="DD13"/>
  <c r="DD9"/>
  <c r="DD31" s="1"/>
  <c r="DD5"/>
  <c r="DC30"/>
  <c r="DC26"/>
  <c r="DC18"/>
  <c r="DC13"/>
  <c r="DC9"/>
  <c r="DC5"/>
  <c r="DB30"/>
  <c r="DB31" s="1"/>
  <c r="DB26"/>
  <c r="DB18"/>
  <c r="DB13"/>
  <c r="DB9"/>
  <c r="DB5"/>
  <c r="DA30"/>
  <c r="DA26"/>
  <c r="DA31" s="1"/>
  <c r="DA18"/>
  <c r="DA13"/>
  <c r="DA9"/>
  <c r="DA5"/>
  <c r="CZ30"/>
  <c r="CZ26"/>
  <c r="CZ18"/>
  <c r="CZ13"/>
  <c r="CZ9"/>
  <c r="CZ5"/>
  <c r="CY27"/>
  <c r="CY28"/>
  <c r="CY29"/>
  <c r="CY30"/>
  <c r="CY19"/>
  <c r="CY338" i="49" s="1"/>
  <c r="CY22" i="24"/>
  <c r="CY25"/>
  <c r="CY344" i="21" s="1"/>
  <c r="CY14" i="24"/>
  <c r="CY17"/>
  <c r="CY10"/>
  <c r="CY11"/>
  <c r="CY12"/>
  <c r="CY13"/>
  <c r="CY6"/>
  <c r="CY9"/>
  <c r="CY3"/>
  <c r="CY4"/>
  <c r="CY5"/>
  <c r="CX30"/>
  <c r="CX26"/>
  <c r="CX31" s="1"/>
  <c r="CX18"/>
  <c r="CX13"/>
  <c r="CX9"/>
  <c r="CX5"/>
  <c r="CW30"/>
  <c r="CW26"/>
  <c r="CW18"/>
  <c r="CW13"/>
  <c r="CW9"/>
  <c r="CW5"/>
  <c r="CV30"/>
  <c r="CV26"/>
  <c r="CV18"/>
  <c r="CV13"/>
  <c r="CV9"/>
  <c r="CV5"/>
  <c r="CV31" s="1"/>
  <c r="CU30"/>
  <c r="CU26"/>
  <c r="CU18"/>
  <c r="CU13"/>
  <c r="CU9"/>
  <c r="CU5"/>
  <c r="CU31"/>
  <c r="CT30"/>
  <c r="CT31" s="1"/>
  <c r="CT26"/>
  <c r="CT18"/>
  <c r="CT13"/>
  <c r="CT9"/>
  <c r="CT5"/>
  <c r="CS30"/>
  <c r="CS31" s="1"/>
  <c r="CS26"/>
  <c r="CS18"/>
  <c r="CS13"/>
  <c r="CS9"/>
  <c r="CS5"/>
  <c r="CR30"/>
  <c r="CR26"/>
  <c r="CR18"/>
  <c r="CR13"/>
  <c r="CR9"/>
  <c r="CR5"/>
  <c r="CQ30"/>
  <c r="CQ26"/>
  <c r="CQ18"/>
  <c r="CQ13"/>
  <c r="CQ9"/>
  <c r="CQ5"/>
  <c r="CP30"/>
  <c r="CP26"/>
  <c r="CP18"/>
  <c r="CP13"/>
  <c r="CP9"/>
  <c r="CP31" s="1"/>
  <c r="CP5"/>
  <c r="CO30"/>
  <c r="CO26"/>
  <c r="CO18"/>
  <c r="CO13"/>
  <c r="CO9"/>
  <c r="CO5"/>
  <c r="CN30"/>
  <c r="CN31" s="1"/>
  <c r="CN26"/>
  <c r="CN18"/>
  <c r="CN13"/>
  <c r="CN9"/>
  <c r="CN5"/>
  <c r="CM30"/>
  <c r="CM26"/>
  <c r="CM31" s="1"/>
  <c r="CM18"/>
  <c r="CM13"/>
  <c r="CM9"/>
  <c r="CM5"/>
  <c r="BZ30"/>
  <c r="CA30"/>
  <c r="CB30"/>
  <c r="CC30"/>
  <c r="CD30"/>
  <c r="CE30"/>
  <c r="CF30"/>
  <c r="CG30"/>
  <c r="CH30"/>
  <c r="CI30"/>
  <c r="CJ30"/>
  <c r="CJ31" s="1"/>
  <c r="CK30"/>
  <c r="BZ26"/>
  <c r="CA26"/>
  <c r="CB26"/>
  <c r="CC26"/>
  <c r="CD26"/>
  <c r="CE26"/>
  <c r="CF26"/>
  <c r="CG26"/>
  <c r="CH26"/>
  <c r="CI26"/>
  <c r="CJ26"/>
  <c r="CK26"/>
  <c r="BZ18"/>
  <c r="CA18"/>
  <c r="CB18"/>
  <c r="CC18"/>
  <c r="CD18"/>
  <c r="CE18"/>
  <c r="CF18"/>
  <c r="CG18"/>
  <c r="CH18"/>
  <c r="CI18"/>
  <c r="CJ18"/>
  <c r="CK18"/>
  <c r="BZ13"/>
  <c r="CA13"/>
  <c r="CB13"/>
  <c r="CC13"/>
  <c r="CD13"/>
  <c r="CE13"/>
  <c r="CF13"/>
  <c r="CF31" s="1"/>
  <c r="CG13"/>
  <c r="CH13"/>
  <c r="CI13"/>
  <c r="CJ13"/>
  <c r="CK13"/>
  <c r="BZ9"/>
  <c r="CA9"/>
  <c r="CB9"/>
  <c r="CC9"/>
  <c r="CD9"/>
  <c r="CE9"/>
  <c r="CF9"/>
  <c r="CG9"/>
  <c r="CH9"/>
  <c r="CI9"/>
  <c r="CJ9"/>
  <c r="CK9"/>
  <c r="BZ5"/>
  <c r="CA5"/>
  <c r="CB5"/>
  <c r="CC5"/>
  <c r="CL5" s="1"/>
  <c r="CD5"/>
  <c r="CE5"/>
  <c r="CF5"/>
  <c r="CG5"/>
  <c r="CH5"/>
  <c r="CI5"/>
  <c r="CJ5"/>
  <c r="CK5"/>
  <c r="CK31" s="1"/>
  <c r="CB31"/>
  <c r="AC30"/>
  <c r="AC13"/>
  <c r="AC9"/>
  <c r="BX9"/>
  <c r="AC5"/>
  <c r="AE30"/>
  <c r="BQ30"/>
  <c r="AE26"/>
  <c r="AE18"/>
  <c r="AE31" s="1"/>
  <c r="AE33" s="1"/>
  <c r="AE13"/>
  <c r="AE9"/>
  <c r="AE5"/>
  <c r="AF30"/>
  <c r="AF18"/>
  <c r="AF5"/>
  <c r="AB30"/>
  <c r="AG30" s="1"/>
  <c r="AB26"/>
  <c r="AB18"/>
  <c r="AB13"/>
  <c r="AB9"/>
  <c r="AB5"/>
  <c r="AD30"/>
  <c r="AD26"/>
  <c r="AR26" s="1"/>
  <c r="AD18"/>
  <c r="AD13"/>
  <c r="AD9"/>
  <c r="AD5"/>
  <c r="AR5"/>
  <c r="AA30"/>
  <c r="AA26"/>
  <c r="AA13"/>
  <c r="AA9"/>
  <c r="AL9" s="1"/>
  <c r="AA5"/>
  <c r="AC31"/>
  <c r="AC33" s="1"/>
  <c r="AB31"/>
  <c r="AB33" s="1"/>
  <c r="R30"/>
  <c r="Z30" s="1"/>
  <c r="S30"/>
  <c r="S31" s="1"/>
  <c r="S33" s="1"/>
  <c r="U30"/>
  <c r="V30"/>
  <c r="V31" s="1"/>
  <c r="V33" s="1"/>
  <c r="W30"/>
  <c r="X30"/>
  <c r="Y30"/>
  <c r="Y31" s="1"/>
  <c r="Y33" s="1"/>
  <c r="R26"/>
  <c r="S26"/>
  <c r="Z26" s="1"/>
  <c r="U26"/>
  <c r="V26"/>
  <c r="W26"/>
  <c r="X26"/>
  <c r="Y26"/>
  <c r="R18"/>
  <c r="Z18" s="1"/>
  <c r="S18"/>
  <c r="U18"/>
  <c r="V18"/>
  <c r="W18"/>
  <c r="X18"/>
  <c r="Y18"/>
  <c r="R13"/>
  <c r="S13"/>
  <c r="Z13" s="1"/>
  <c r="U13"/>
  <c r="V13"/>
  <c r="W13"/>
  <c r="W31" s="1"/>
  <c r="W33" s="1"/>
  <c r="X13"/>
  <c r="Y13"/>
  <c r="R9"/>
  <c r="S9"/>
  <c r="U9"/>
  <c r="V9"/>
  <c r="W9"/>
  <c r="X9"/>
  <c r="Y9"/>
  <c r="R5"/>
  <c r="S5"/>
  <c r="U5"/>
  <c r="V5"/>
  <c r="Z5" s="1"/>
  <c r="W5"/>
  <c r="X5"/>
  <c r="Y5"/>
  <c r="R31"/>
  <c r="R33" s="1"/>
  <c r="CL29"/>
  <c r="BX29"/>
  <c r="BQ29"/>
  <c r="BK29"/>
  <c r="BC29"/>
  <c r="AR29"/>
  <c r="AL29"/>
  <c r="CL28"/>
  <c r="BX28"/>
  <c r="BQ28"/>
  <c r="BC28"/>
  <c r="AR28"/>
  <c r="AL28"/>
  <c r="CL27"/>
  <c r="BX27"/>
  <c r="BQ27"/>
  <c r="BC27"/>
  <c r="AR27"/>
  <c r="AL27"/>
  <c r="CL25"/>
  <c r="BX25"/>
  <c r="AR25"/>
  <c r="CL22"/>
  <c r="CL341" i="21" s="1"/>
  <c r="BX22" i="24"/>
  <c r="BX341" i="21" s="1"/>
  <c r="AR22" i="24"/>
  <c r="CL19"/>
  <c r="BX19"/>
  <c r="BX338" i="21" s="1"/>
  <c r="AR19" i="24"/>
  <c r="CL17"/>
  <c r="BX17"/>
  <c r="AR17"/>
  <c r="CL14"/>
  <c r="BX14"/>
  <c r="AR14"/>
  <c r="CL12"/>
  <c r="BX12"/>
  <c r="AR12"/>
  <c r="CL11"/>
  <c r="BX11"/>
  <c r="AR11"/>
  <c r="CL10"/>
  <c r="BX10"/>
  <c r="AR10"/>
  <c r="CL6"/>
  <c r="BX6"/>
  <c r="BQ6"/>
  <c r="BK6"/>
  <c r="BC6"/>
  <c r="AR6"/>
  <c r="AL6"/>
  <c r="AG6"/>
  <c r="CL4"/>
  <c r="BY4"/>
  <c r="BX4"/>
  <c r="BQ4"/>
  <c r="BK4"/>
  <c r="BC4"/>
  <c r="AR4"/>
  <c r="AL4"/>
  <c r="AG4"/>
  <c r="CL3"/>
  <c r="BY3"/>
  <c r="BX3"/>
  <c r="BQ3"/>
  <c r="BK3"/>
  <c r="BK330" i="49" s="1"/>
  <c r="BC3" i="24"/>
  <c r="BC330" i="49" s="1"/>
  <c r="AR3" i="24"/>
  <c r="AR330" i="21" s="1"/>
  <c r="AL3" i="24"/>
  <c r="AG3"/>
  <c r="Z3"/>
  <c r="AX119" i="23"/>
  <c r="AW119"/>
  <c r="AV119"/>
  <c r="AU119"/>
  <c r="AT119"/>
  <c r="AS119"/>
  <c r="AR119"/>
  <c r="AQ119"/>
  <c r="AP119"/>
  <c r="AO119"/>
  <c r="AN119"/>
  <c r="AM119"/>
  <c r="AL119"/>
  <c r="AK119"/>
  <c r="AJ119"/>
  <c r="AI119"/>
  <c r="AH119"/>
  <c r="AG119"/>
  <c r="AF119"/>
  <c r="AE119"/>
  <c r="AD119"/>
  <c r="AC119"/>
  <c r="AB119"/>
  <c r="AA119"/>
  <c r="Z119"/>
  <c r="Y119"/>
  <c r="X119"/>
  <c r="W119"/>
  <c r="V119"/>
  <c r="U119"/>
  <c r="T119"/>
  <c r="S119"/>
  <c r="R119"/>
  <c r="Q119"/>
  <c r="P119" s="1"/>
  <c r="O119" s="1"/>
  <c r="AX118"/>
  <c r="AW118"/>
  <c r="AV118"/>
  <c r="AU118"/>
  <c r="AT118"/>
  <c r="AS118"/>
  <c r="AR118"/>
  <c r="AQ118"/>
  <c r="AP118"/>
  <c r="AO118"/>
  <c r="AN118"/>
  <c r="AM118"/>
  <c r="AL118"/>
  <c r="AK118"/>
  <c r="AJ118"/>
  <c r="AI118"/>
  <c r="AH118"/>
  <c r="AG118"/>
  <c r="AF118"/>
  <c r="AE118"/>
  <c r="AD118"/>
  <c r="AC118"/>
  <c r="AB118"/>
  <c r="AA118"/>
  <c r="Z118"/>
  <c r="Y118"/>
  <c r="X118"/>
  <c r="W118"/>
  <c r="V118"/>
  <c r="U118"/>
  <c r="T118"/>
  <c r="S118"/>
  <c r="R118"/>
  <c r="Q118"/>
  <c r="P118" s="1"/>
  <c r="O118" s="1"/>
  <c r="AX117"/>
  <c r="AW117"/>
  <c r="AV117"/>
  <c r="AU117"/>
  <c r="AT117"/>
  <c r="AS117"/>
  <c r="AR117"/>
  <c r="AQ117"/>
  <c r="AP117"/>
  <c r="AO117"/>
  <c r="AN117"/>
  <c r="AM117"/>
  <c r="AL117"/>
  <c r="AK117"/>
  <c r="AJ117"/>
  <c r="AI117"/>
  <c r="AH117"/>
  <c r="AG117"/>
  <c r="AF117"/>
  <c r="AE117"/>
  <c r="AD117"/>
  <c r="AC117"/>
  <c r="AB117"/>
  <c r="AA117"/>
  <c r="Z117"/>
  <c r="Y117"/>
  <c r="X117"/>
  <c r="W117"/>
  <c r="V117"/>
  <c r="U117"/>
  <c r="T117"/>
  <c r="S117"/>
  <c r="R117"/>
  <c r="Q117"/>
  <c r="AX116"/>
  <c r="AW116"/>
  <c r="AV116"/>
  <c r="AU116"/>
  <c r="AT116"/>
  <c r="AS116"/>
  <c r="AR116"/>
  <c r="AQ116"/>
  <c r="AP116"/>
  <c r="AO116"/>
  <c r="AN116"/>
  <c r="AM116"/>
  <c r="AL116"/>
  <c r="AK116"/>
  <c r="AJ116"/>
  <c r="AI116"/>
  <c r="AH116"/>
  <c r="AG116"/>
  <c r="AF116"/>
  <c r="AE116"/>
  <c r="AD116"/>
  <c r="AC116"/>
  <c r="AB116"/>
  <c r="AA116"/>
  <c r="Z116"/>
  <c r="Y116"/>
  <c r="X116"/>
  <c r="W116"/>
  <c r="V116"/>
  <c r="U116"/>
  <c r="T116"/>
  <c r="S116"/>
  <c r="R116"/>
  <c r="Q116"/>
  <c r="P116" s="1"/>
  <c r="O116" s="1"/>
  <c r="AX115"/>
  <c r="AW115"/>
  <c r="AV115"/>
  <c r="AU115"/>
  <c r="AT115"/>
  <c r="AS115"/>
  <c r="AR115"/>
  <c r="AQ115"/>
  <c r="AP115"/>
  <c r="AO115"/>
  <c r="AN115"/>
  <c r="AM115"/>
  <c r="AL115"/>
  <c r="AK115"/>
  <c r="AJ115"/>
  <c r="AI115"/>
  <c r="AH115"/>
  <c r="AG115"/>
  <c r="AF115"/>
  <c r="AE115"/>
  <c r="AD115"/>
  <c r="AC115"/>
  <c r="AB115"/>
  <c r="AA115"/>
  <c r="Z115"/>
  <c r="Y115"/>
  <c r="X115"/>
  <c r="W115"/>
  <c r="V115"/>
  <c r="U115"/>
  <c r="T115"/>
  <c r="S115"/>
  <c r="R115"/>
  <c r="Q115"/>
  <c r="AX114"/>
  <c r="AW114"/>
  <c r="AV114"/>
  <c r="AU114"/>
  <c r="AT114"/>
  <c r="AS114"/>
  <c r="AR114"/>
  <c r="AQ114"/>
  <c r="AP114"/>
  <c r="AO114"/>
  <c r="AN114"/>
  <c r="AM114"/>
  <c r="AL114"/>
  <c r="AK114"/>
  <c r="AJ114"/>
  <c r="AI114"/>
  <c r="AH114"/>
  <c r="AG114"/>
  <c r="AF114"/>
  <c r="AE114"/>
  <c r="AD114"/>
  <c r="AC114"/>
  <c r="AB114"/>
  <c r="AA114"/>
  <c r="Z114"/>
  <c r="Y114"/>
  <c r="X114"/>
  <c r="W114"/>
  <c r="V114"/>
  <c r="U114"/>
  <c r="T114"/>
  <c r="S114"/>
  <c r="R114"/>
  <c r="Q114"/>
  <c r="P114"/>
  <c r="O114" s="1"/>
  <c r="AX113"/>
  <c r="AW113"/>
  <c r="AV113"/>
  <c r="AU113"/>
  <c r="AT113"/>
  <c r="AS113"/>
  <c r="AR113"/>
  <c r="AQ113"/>
  <c r="AP113"/>
  <c r="AO113"/>
  <c r="AN113"/>
  <c r="AM113"/>
  <c r="AL113"/>
  <c r="AK113"/>
  <c r="AJ113"/>
  <c r="AI113"/>
  <c r="AH113"/>
  <c r="AG113"/>
  <c r="AF113"/>
  <c r="AE113"/>
  <c r="AD113"/>
  <c r="AC113"/>
  <c r="AB113"/>
  <c r="AA113"/>
  <c r="Z113"/>
  <c r="Y113"/>
  <c r="X113"/>
  <c r="W113"/>
  <c r="V113"/>
  <c r="U113"/>
  <c r="T113"/>
  <c r="S113"/>
  <c r="R113"/>
  <c r="Q113"/>
  <c r="AX112"/>
  <c r="AW112"/>
  <c r="AV112"/>
  <c r="AU112"/>
  <c r="AT112"/>
  <c r="AS112"/>
  <c r="AR112"/>
  <c r="AQ112"/>
  <c r="AP112"/>
  <c r="AO112"/>
  <c r="AN112"/>
  <c r="AM112"/>
  <c r="AL112"/>
  <c r="AK112"/>
  <c r="AJ112"/>
  <c r="AI112"/>
  <c r="AH112"/>
  <c r="AG112"/>
  <c r="AF112"/>
  <c r="AE112"/>
  <c r="AD112"/>
  <c r="AC112"/>
  <c r="AB112"/>
  <c r="AA112"/>
  <c r="Z112"/>
  <c r="Y112"/>
  <c r="X112"/>
  <c r="W112"/>
  <c r="V112"/>
  <c r="U112"/>
  <c r="T112"/>
  <c r="S112"/>
  <c r="R112"/>
  <c r="Q112"/>
  <c r="P112" s="1"/>
  <c r="O112" s="1"/>
  <c r="AX111"/>
  <c r="AW111"/>
  <c r="AV111"/>
  <c r="AU111"/>
  <c r="AT111"/>
  <c r="AS111"/>
  <c r="AR111"/>
  <c r="AQ111"/>
  <c r="AP111"/>
  <c r="AO111"/>
  <c r="AN111"/>
  <c r="AM111"/>
  <c r="AL111"/>
  <c r="AK111"/>
  <c r="AJ111"/>
  <c r="AI111"/>
  <c r="AH111"/>
  <c r="AG111"/>
  <c r="AF111"/>
  <c r="AE111"/>
  <c r="AD111"/>
  <c r="AC111"/>
  <c r="AB111"/>
  <c r="AA111"/>
  <c r="Z111"/>
  <c r="Y111"/>
  <c r="X111"/>
  <c r="W111"/>
  <c r="V111"/>
  <c r="U111"/>
  <c r="T111"/>
  <c r="S111"/>
  <c r="R111"/>
  <c r="Q111"/>
  <c r="P111" s="1"/>
  <c r="O111"/>
  <c r="AX110"/>
  <c r="AW110"/>
  <c r="AV110"/>
  <c r="AU110"/>
  <c r="AT110"/>
  <c r="AS110"/>
  <c r="AR110"/>
  <c r="AQ110"/>
  <c r="AP110"/>
  <c r="AO110"/>
  <c r="AN110"/>
  <c r="AM110"/>
  <c r="AL110"/>
  <c r="AK110"/>
  <c r="AJ110"/>
  <c r="AI110"/>
  <c r="AH110"/>
  <c r="AG110"/>
  <c r="AF110"/>
  <c r="AE110"/>
  <c r="AD110"/>
  <c r="AC110"/>
  <c r="AB110"/>
  <c r="AA110"/>
  <c r="Z110"/>
  <c r="Y110"/>
  <c r="X110"/>
  <c r="W110"/>
  <c r="V110"/>
  <c r="U110"/>
  <c r="T110"/>
  <c r="S110"/>
  <c r="R110"/>
  <c r="Q110"/>
  <c r="AX109"/>
  <c r="AW109"/>
  <c r="AV109"/>
  <c r="AU109"/>
  <c r="AT109"/>
  <c r="AS109"/>
  <c r="AR109"/>
  <c r="AQ109"/>
  <c r="AP109"/>
  <c r="AO109"/>
  <c r="AN109"/>
  <c r="AM109"/>
  <c r="AL109"/>
  <c r="AK109"/>
  <c r="AJ109"/>
  <c r="AI109"/>
  <c r="AH109"/>
  <c r="AG109"/>
  <c r="AF109"/>
  <c r="AE109"/>
  <c r="AD109"/>
  <c r="AC109"/>
  <c r="AB109"/>
  <c r="AA109"/>
  <c r="Z109"/>
  <c r="Y109"/>
  <c r="X109"/>
  <c r="W109"/>
  <c r="V109"/>
  <c r="U109"/>
  <c r="T109"/>
  <c r="S109"/>
  <c r="R109"/>
  <c r="Q109"/>
  <c r="AX108"/>
  <c r="AW108"/>
  <c r="AV108"/>
  <c r="AU108"/>
  <c r="AT108"/>
  <c r="AS108"/>
  <c r="AR108"/>
  <c r="AQ108"/>
  <c r="AP108"/>
  <c r="AO108"/>
  <c r="AN108"/>
  <c r="AM108"/>
  <c r="AL108"/>
  <c r="AK108"/>
  <c r="AJ108"/>
  <c r="AI108"/>
  <c r="AH108"/>
  <c r="AG108"/>
  <c r="AF108"/>
  <c r="AE108"/>
  <c r="AD108"/>
  <c r="AC108"/>
  <c r="AB108"/>
  <c r="AA108"/>
  <c r="Z108"/>
  <c r="Y108"/>
  <c r="X108"/>
  <c r="W108"/>
  <c r="V108"/>
  <c r="U108"/>
  <c r="T108"/>
  <c r="S108"/>
  <c r="R108"/>
  <c r="Q108"/>
  <c r="P108" s="1"/>
  <c r="O108" s="1"/>
  <c r="AX107"/>
  <c r="AW107"/>
  <c r="AV107"/>
  <c r="AU107"/>
  <c r="AT107"/>
  <c r="AS107"/>
  <c r="AR107"/>
  <c r="AQ107"/>
  <c r="AP107"/>
  <c r="AO107"/>
  <c r="AN107"/>
  <c r="AM107"/>
  <c r="AL107"/>
  <c r="AK107"/>
  <c r="AJ107"/>
  <c r="AI107"/>
  <c r="AH107"/>
  <c r="AG107"/>
  <c r="AF107"/>
  <c r="AE107"/>
  <c r="AD107"/>
  <c r="AC107"/>
  <c r="AB107"/>
  <c r="AA107"/>
  <c r="Z107"/>
  <c r="Y107"/>
  <c r="X107"/>
  <c r="W107"/>
  <c r="V107"/>
  <c r="U107"/>
  <c r="T107"/>
  <c r="S107"/>
  <c r="R107"/>
  <c r="Q107"/>
  <c r="AX106"/>
  <c r="AW106"/>
  <c r="AV106"/>
  <c r="AU106"/>
  <c r="AT106"/>
  <c r="AS106"/>
  <c r="AR106"/>
  <c r="AQ106"/>
  <c r="AP106"/>
  <c r="AO106"/>
  <c r="AN106"/>
  <c r="AM106"/>
  <c r="AL106"/>
  <c r="AK106"/>
  <c r="AJ106"/>
  <c r="AI106"/>
  <c r="AH106"/>
  <c r="AG106"/>
  <c r="AF106"/>
  <c r="AE106"/>
  <c r="AD106"/>
  <c r="AC106"/>
  <c r="AB106"/>
  <c r="AA106"/>
  <c r="Z106"/>
  <c r="Y106"/>
  <c r="X106"/>
  <c r="W106"/>
  <c r="V106"/>
  <c r="U106"/>
  <c r="T106"/>
  <c r="S106"/>
  <c r="R106"/>
  <c r="Q106"/>
  <c r="P106"/>
  <c r="O106" s="1"/>
  <c r="AX105"/>
  <c r="AW105"/>
  <c r="AV105"/>
  <c r="AU105"/>
  <c r="AT105"/>
  <c r="AS105"/>
  <c r="AR105"/>
  <c r="AQ105"/>
  <c r="AP105"/>
  <c r="AO105"/>
  <c r="AN105"/>
  <c r="AM105"/>
  <c r="AL105"/>
  <c r="AK105"/>
  <c r="AJ105"/>
  <c r="AI105"/>
  <c r="AH105"/>
  <c r="AG105"/>
  <c r="AF105"/>
  <c r="AE105"/>
  <c r="AD105"/>
  <c r="AC105"/>
  <c r="AB105"/>
  <c r="AA105"/>
  <c r="Z105"/>
  <c r="Y105"/>
  <c r="X105"/>
  <c r="W105"/>
  <c r="V105"/>
  <c r="U105"/>
  <c r="T105"/>
  <c r="S105"/>
  <c r="R105"/>
  <c r="Q105"/>
  <c r="AX104"/>
  <c r="AW104"/>
  <c r="AV104"/>
  <c r="AU104"/>
  <c r="AT104"/>
  <c r="AS104"/>
  <c r="AR104"/>
  <c r="AQ104"/>
  <c r="AP104"/>
  <c r="AO104"/>
  <c r="AN104"/>
  <c r="AM104"/>
  <c r="AL104"/>
  <c r="AK104"/>
  <c r="AJ104"/>
  <c r="AI104"/>
  <c r="AH104"/>
  <c r="AG104"/>
  <c r="AF104"/>
  <c r="AE104"/>
  <c r="AD104"/>
  <c r="AC104"/>
  <c r="AB104"/>
  <c r="AA104"/>
  <c r="Z104"/>
  <c r="Y104"/>
  <c r="X104"/>
  <c r="W104"/>
  <c r="V104"/>
  <c r="U104"/>
  <c r="T104"/>
  <c r="S104"/>
  <c r="R104"/>
  <c r="Q104"/>
  <c r="AX103"/>
  <c r="AW103"/>
  <c r="AV103"/>
  <c r="AU103"/>
  <c r="AT103"/>
  <c r="AS103"/>
  <c r="AR103"/>
  <c r="AQ103"/>
  <c r="AP103"/>
  <c r="AO103"/>
  <c r="AN103"/>
  <c r="AM103"/>
  <c r="AL103"/>
  <c r="AK103"/>
  <c r="AJ103"/>
  <c r="AI103"/>
  <c r="AH103"/>
  <c r="AG103"/>
  <c r="AF103"/>
  <c r="AE103"/>
  <c r="AD103"/>
  <c r="AC103"/>
  <c r="AB103"/>
  <c r="AA103"/>
  <c r="Z103"/>
  <c r="Y103"/>
  <c r="X103"/>
  <c r="W103"/>
  <c r="V103"/>
  <c r="U103"/>
  <c r="T103"/>
  <c r="S103"/>
  <c r="R103"/>
  <c r="Q103"/>
  <c r="P103" s="1"/>
  <c r="O103"/>
  <c r="AX102"/>
  <c r="AW102"/>
  <c r="AV102"/>
  <c r="AU102"/>
  <c r="AT102"/>
  <c r="AS102"/>
  <c r="AR102"/>
  <c r="AQ102"/>
  <c r="AP102"/>
  <c r="AO102"/>
  <c r="AN102"/>
  <c r="AM102"/>
  <c r="AL102"/>
  <c r="AK102"/>
  <c r="AJ102"/>
  <c r="AI102"/>
  <c r="AH102"/>
  <c r="AG102"/>
  <c r="AF102"/>
  <c r="AE102"/>
  <c r="AD102"/>
  <c r="AC102"/>
  <c r="AB102"/>
  <c r="AA102"/>
  <c r="Z102"/>
  <c r="Y102"/>
  <c r="X102"/>
  <c r="W102"/>
  <c r="V102"/>
  <c r="U102"/>
  <c r="T102"/>
  <c r="S102"/>
  <c r="R102"/>
  <c r="Q102"/>
  <c r="AX101"/>
  <c r="AW101"/>
  <c r="AV101"/>
  <c r="AU101"/>
  <c r="AT101"/>
  <c r="AS101"/>
  <c r="AR101"/>
  <c r="AQ101"/>
  <c r="AP101"/>
  <c r="AO101"/>
  <c r="AN101"/>
  <c r="AM101"/>
  <c r="AL101"/>
  <c r="AK101"/>
  <c r="AJ101"/>
  <c r="AI101"/>
  <c r="AH101"/>
  <c r="AG101"/>
  <c r="AF101"/>
  <c r="AE101"/>
  <c r="AD101"/>
  <c r="AC101"/>
  <c r="AB101"/>
  <c r="AA101"/>
  <c r="Z101"/>
  <c r="Y101"/>
  <c r="X101"/>
  <c r="W101"/>
  <c r="V101"/>
  <c r="U101"/>
  <c r="T101"/>
  <c r="S101"/>
  <c r="R101"/>
  <c r="Q101"/>
  <c r="AX100"/>
  <c r="AW100"/>
  <c r="AV100"/>
  <c r="AU100"/>
  <c r="AT100"/>
  <c r="AS100"/>
  <c r="AR100"/>
  <c r="AQ100"/>
  <c r="AP100"/>
  <c r="AO100"/>
  <c r="AN100"/>
  <c r="AM100"/>
  <c r="AL100"/>
  <c r="AK100"/>
  <c r="AJ100"/>
  <c r="AI100"/>
  <c r="AH100"/>
  <c r="AG100"/>
  <c r="AF100"/>
  <c r="AE100"/>
  <c r="AD100"/>
  <c r="AC100"/>
  <c r="AB100"/>
  <c r="AA100"/>
  <c r="Z100"/>
  <c r="Y100"/>
  <c r="X100"/>
  <c r="W100"/>
  <c r="V100"/>
  <c r="U100"/>
  <c r="T100"/>
  <c r="S100"/>
  <c r="R100"/>
  <c r="Q100"/>
  <c r="P100" s="1"/>
  <c r="O100" s="1"/>
  <c r="AX99"/>
  <c r="AW99"/>
  <c r="AV99"/>
  <c r="AU99"/>
  <c r="AT99"/>
  <c r="AS99"/>
  <c r="AR99"/>
  <c r="AQ99"/>
  <c r="AP99"/>
  <c r="AO99"/>
  <c r="AN99"/>
  <c r="AM99"/>
  <c r="AL99"/>
  <c r="AK99"/>
  <c r="AJ99"/>
  <c r="AI99"/>
  <c r="AH99"/>
  <c r="AG99"/>
  <c r="AF99"/>
  <c r="AE99"/>
  <c r="AD99"/>
  <c r="AC99"/>
  <c r="AB99"/>
  <c r="AA99"/>
  <c r="Z99"/>
  <c r="Y99"/>
  <c r="X99"/>
  <c r="W99"/>
  <c r="V99"/>
  <c r="U99"/>
  <c r="T99"/>
  <c r="S99"/>
  <c r="R99"/>
  <c r="Q99"/>
  <c r="AX98"/>
  <c r="AW98"/>
  <c r="AV98"/>
  <c r="AU98"/>
  <c r="AT98"/>
  <c r="AS98"/>
  <c r="AR98"/>
  <c r="AQ98"/>
  <c r="AP98"/>
  <c r="AO98"/>
  <c r="AN98"/>
  <c r="P98" s="1"/>
  <c r="O98" s="1"/>
  <c r="AM98"/>
  <c r="AL98"/>
  <c r="AK98"/>
  <c r="AJ98"/>
  <c r="AI98"/>
  <c r="AH98"/>
  <c r="AG98"/>
  <c r="AF98"/>
  <c r="AE98"/>
  <c r="AD98"/>
  <c r="AC98"/>
  <c r="AB98"/>
  <c r="AA98"/>
  <c r="Z98"/>
  <c r="Y98"/>
  <c r="X98"/>
  <c r="W98"/>
  <c r="V98"/>
  <c r="U98"/>
  <c r="T98"/>
  <c r="S98"/>
  <c r="R98"/>
  <c r="Q98"/>
  <c r="AX97"/>
  <c r="AW97"/>
  <c r="AV97"/>
  <c r="AU97"/>
  <c r="AT97"/>
  <c r="AS97"/>
  <c r="AR97"/>
  <c r="AQ97"/>
  <c r="AP97"/>
  <c r="AO97"/>
  <c r="AN97"/>
  <c r="AM97"/>
  <c r="AL97"/>
  <c r="AK97"/>
  <c r="AJ97"/>
  <c r="AI97"/>
  <c r="AH97"/>
  <c r="AG97"/>
  <c r="AF97"/>
  <c r="AE97"/>
  <c r="AD97"/>
  <c r="AC97"/>
  <c r="AB97"/>
  <c r="AA97"/>
  <c r="Z97"/>
  <c r="Y97"/>
  <c r="X97"/>
  <c r="W97"/>
  <c r="V97"/>
  <c r="U97"/>
  <c r="T97"/>
  <c r="S97"/>
  <c r="R97"/>
  <c r="Q97"/>
  <c r="AX96"/>
  <c r="AW96"/>
  <c r="AV96"/>
  <c r="AU96"/>
  <c r="AT96"/>
  <c r="AS96"/>
  <c r="AR96"/>
  <c r="AQ96"/>
  <c r="AP96"/>
  <c r="AO96"/>
  <c r="AN96"/>
  <c r="AM96"/>
  <c r="AL96"/>
  <c r="AK96"/>
  <c r="AJ96"/>
  <c r="AI96"/>
  <c r="AH96"/>
  <c r="AG96"/>
  <c r="AF96"/>
  <c r="AE96"/>
  <c r="AD96"/>
  <c r="AC96"/>
  <c r="AB96"/>
  <c r="AA96"/>
  <c r="Z96"/>
  <c r="Y96"/>
  <c r="X96"/>
  <c r="W96"/>
  <c r="V96"/>
  <c r="U96"/>
  <c r="T96"/>
  <c r="S96"/>
  <c r="R96"/>
  <c r="Q96"/>
  <c r="AX95"/>
  <c r="AW95"/>
  <c r="AV95"/>
  <c r="AU95"/>
  <c r="AT95"/>
  <c r="AS95"/>
  <c r="AR95"/>
  <c r="AQ95"/>
  <c r="AP95"/>
  <c r="AO95"/>
  <c r="AN95"/>
  <c r="AM95"/>
  <c r="AL95"/>
  <c r="AK95"/>
  <c r="AJ95"/>
  <c r="AI95"/>
  <c r="AH95"/>
  <c r="AG95"/>
  <c r="AF95"/>
  <c r="AE95"/>
  <c r="AD95"/>
  <c r="AC95"/>
  <c r="AB95"/>
  <c r="AA95"/>
  <c r="Z95"/>
  <c r="Y95"/>
  <c r="X95"/>
  <c r="W95"/>
  <c r="V95"/>
  <c r="U95"/>
  <c r="T95"/>
  <c r="S95"/>
  <c r="R95"/>
  <c r="Q95"/>
  <c r="P95" s="1"/>
  <c r="O95"/>
  <c r="AX94"/>
  <c r="AW94"/>
  <c r="AV94"/>
  <c r="AU94"/>
  <c r="AT94"/>
  <c r="AS94"/>
  <c r="AR94"/>
  <c r="AQ94"/>
  <c r="AP94"/>
  <c r="AO94"/>
  <c r="AN94"/>
  <c r="AM94"/>
  <c r="AL94"/>
  <c r="AK94"/>
  <c r="AJ94"/>
  <c r="AI94"/>
  <c r="AH94"/>
  <c r="AG94"/>
  <c r="AF94"/>
  <c r="AE94"/>
  <c r="AD94"/>
  <c r="AC94"/>
  <c r="AB94"/>
  <c r="AA94"/>
  <c r="Z94"/>
  <c r="Y94"/>
  <c r="X94"/>
  <c r="W94"/>
  <c r="V94"/>
  <c r="U94"/>
  <c r="T94"/>
  <c r="S94"/>
  <c r="R94"/>
  <c r="Q94"/>
  <c r="P94" s="1"/>
  <c r="O94" s="1"/>
  <c r="AX93"/>
  <c r="AW93"/>
  <c r="AV93"/>
  <c r="AU93"/>
  <c r="AT93"/>
  <c r="AS93"/>
  <c r="AR93"/>
  <c r="AQ93"/>
  <c r="AP93"/>
  <c r="AO93"/>
  <c r="AN93"/>
  <c r="AM93"/>
  <c r="AL93"/>
  <c r="AK93"/>
  <c r="AJ93"/>
  <c r="AI93"/>
  <c r="AH93"/>
  <c r="AG93"/>
  <c r="AF93"/>
  <c r="AE93"/>
  <c r="AD93"/>
  <c r="AC93"/>
  <c r="AB93"/>
  <c r="AA93"/>
  <c r="Z93"/>
  <c r="Y93"/>
  <c r="X93"/>
  <c r="W93"/>
  <c r="V93"/>
  <c r="U93"/>
  <c r="T93"/>
  <c r="S93"/>
  <c r="R93"/>
  <c r="Q93"/>
  <c r="AX92"/>
  <c r="AW92"/>
  <c r="AV92"/>
  <c r="AU92"/>
  <c r="AT92"/>
  <c r="AS92"/>
  <c r="AR92"/>
  <c r="AQ92"/>
  <c r="AP92"/>
  <c r="AO92"/>
  <c r="AN92"/>
  <c r="AM92"/>
  <c r="AL92"/>
  <c r="AK92"/>
  <c r="AJ92"/>
  <c r="AI92"/>
  <c r="AH92"/>
  <c r="AG92"/>
  <c r="AF92"/>
  <c r="AE92"/>
  <c r="AD92"/>
  <c r="AC92"/>
  <c r="AB92"/>
  <c r="AA92"/>
  <c r="Z92"/>
  <c r="Y92"/>
  <c r="X92"/>
  <c r="W92"/>
  <c r="V92"/>
  <c r="U92"/>
  <c r="T92"/>
  <c r="S92"/>
  <c r="R92"/>
  <c r="Q92"/>
  <c r="P92" s="1"/>
  <c r="O92" s="1"/>
  <c r="AX91"/>
  <c r="AW91"/>
  <c r="AV91"/>
  <c r="AU91"/>
  <c r="AT91"/>
  <c r="AS91"/>
  <c r="AR91"/>
  <c r="AQ91"/>
  <c r="AP91"/>
  <c r="AO91"/>
  <c r="AN91"/>
  <c r="AM91"/>
  <c r="AL91"/>
  <c r="AK91"/>
  <c r="AJ91"/>
  <c r="AI91"/>
  <c r="AH91"/>
  <c r="AG91"/>
  <c r="AF91"/>
  <c r="AE91"/>
  <c r="AD91"/>
  <c r="AC91"/>
  <c r="AB91"/>
  <c r="AA91"/>
  <c r="Z91"/>
  <c r="Y91"/>
  <c r="X91"/>
  <c r="W91"/>
  <c r="V91"/>
  <c r="U91"/>
  <c r="T91"/>
  <c r="S91"/>
  <c r="R91"/>
  <c r="Q91"/>
  <c r="AX90"/>
  <c r="AW90"/>
  <c r="AV90"/>
  <c r="AU90"/>
  <c r="AT90"/>
  <c r="AS90"/>
  <c r="AR90"/>
  <c r="AQ90"/>
  <c r="AP90"/>
  <c r="AO90"/>
  <c r="AN90"/>
  <c r="AM90"/>
  <c r="AL90"/>
  <c r="AK90"/>
  <c r="AJ90"/>
  <c r="AI90"/>
  <c r="AH90"/>
  <c r="AG90"/>
  <c r="AF90"/>
  <c r="AE90"/>
  <c r="AD90"/>
  <c r="AC90"/>
  <c r="AB90"/>
  <c r="AA90"/>
  <c r="Z90"/>
  <c r="Y90"/>
  <c r="X90"/>
  <c r="W90"/>
  <c r="V90"/>
  <c r="U90"/>
  <c r="T90"/>
  <c r="S90"/>
  <c r="R90"/>
  <c r="Q90"/>
  <c r="P90"/>
  <c r="O90" s="1"/>
  <c r="AX89"/>
  <c r="AW89"/>
  <c r="AV89"/>
  <c r="AU89"/>
  <c r="AT89"/>
  <c r="AS89"/>
  <c r="AR89"/>
  <c r="AQ89"/>
  <c r="AP89"/>
  <c r="AO89"/>
  <c r="AN89"/>
  <c r="AM89"/>
  <c r="AL89"/>
  <c r="AK89"/>
  <c r="AJ89"/>
  <c r="AI89"/>
  <c r="AH89"/>
  <c r="AG89"/>
  <c r="AF89"/>
  <c r="AE89"/>
  <c r="AD89"/>
  <c r="AC89"/>
  <c r="AB89"/>
  <c r="AA89"/>
  <c r="Z89"/>
  <c r="Y89"/>
  <c r="X89"/>
  <c r="W89"/>
  <c r="V89"/>
  <c r="U89"/>
  <c r="T89"/>
  <c r="S89"/>
  <c r="R89"/>
  <c r="Q89"/>
  <c r="AX88"/>
  <c r="AW88"/>
  <c r="AV88"/>
  <c r="AU88"/>
  <c r="AT88"/>
  <c r="AS88"/>
  <c r="AR88"/>
  <c r="AQ88"/>
  <c r="AP88"/>
  <c r="AO88"/>
  <c r="AN88"/>
  <c r="AM88"/>
  <c r="AL88"/>
  <c r="AK88"/>
  <c r="AJ88"/>
  <c r="AI88"/>
  <c r="AH88"/>
  <c r="AG88"/>
  <c r="AF88"/>
  <c r="AE88"/>
  <c r="AD88"/>
  <c r="AC88"/>
  <c r="AB88"/>
  <c r="AA88"/>
  <c r="Z88"/>
  <c r="Y88"/>
  <c r="X88"/>
  <c r="W88"/>
  <c r="V88"/>
  <c r="U88"/>
  <c r="T88"/>
  <c r="S88"/>
  <c r="R88"/>
  <c r="Q88"/>
  <c r="AX87"/>
  <c r="AW87"/>
  <c r="AV87"/>
  <c r="AU87"/>
  <c r="AT87"/>
  <c r="AS87"/>
  <c r="AR87"/>
  <c r="AQ87"/>
  <c r="AP87"/>
  <c r="AO87"/>
  <c r="AN87"/>
  <c r="AM87"/>
  <c r="AL87"/>
  <c r="AK87"/>
  <c r="AJ87"/>
  <c r="AI87"/>
  <c r="AH87"/>
  <c r="AG87"/>
  <c r="AF87"/>
  <c r="AE87"/>
  <c r="AD87"/>
  <c r="AC87"/>
  <c r="AB87"/>
  <c r="AA87"/>
  <c r="Z87"/>
  <c r="Y87"/>
  <c r="X87"/>
  <c r="W87"/>
  <c r="V87"/>
  <c r="U87"/>
  <c r="T87"/>
  <c r="S87"/>
  <c r="R87"/>
  <c r="Q87"/>
  <c r="P87" s="1"/>
  <c r="O87" s="1"/>
  <c r="AX86"/>
  <c r="AW86"/>
  <c r="AV86"/>
  <c r="AU86"/>
  <c r="AT86"/>
  <c r="AS86"/>
  <c r="AR86"/>
  <c r="AQ86"/>
  <c r="AP86"/>
  <c r="AO86"/>
  <c r="AN86"/>
  <c r="AM86"/>
  <c r="AL86"/>
  <c r="AK86"/>
  <c r="AJ86"/>
  <c r="AI86"/>
  <c r="AH86"/>
  <c r="AG86"/>
  <c r="AF86"/>
  <c r="AE86"/>
  <c r="AD86"/>
  <c r="AC86"/>
  <c r="AB86"/>
  <c r="AA86"/>
  <c r="Z86"/>
  <c r="Y86"/>
  <c r="X86"/>
  <c r="W86"/>
  <c r="V86"/>
  <c r="U86"/>
  <c r="T86"/>
  <c r="S86"/>
  <c r="R86"/>
  <c r="Q86"/>
  <c r="P86" s="1"/>
  <c r="O86" s="1"/>
  <c r="AX85"/>
  <c r="AW85"/>
  <c r="AV85"/>
  <c r="AU85"/>
  <c r="AT85"/>
  <c r="AS85"/>
  <c r="AR85"/>
  <c r="AQ85"/>
  <c r="AP85"/>
  <c r="AO85"/>
  <c r="AN85"/>
  <c r="AM85"/>
  <c r="AL85"/>
  <c r="AK85"/>
  <c r="AJ85"/>
  <c r="AI85"/>
  <c r="AH85"/>
  <c r="AG85"/>
  <c r="AF85"/>
  <c r="AE85"/>
  <c r="AD85"/>
  <c r="AC85"/>
  <c r="AB85"/>
  <c r="AA85"/>
  <c r="Z85"/>
  <c r="Y85"/>
  <c r="X85"/>
  <c r="W85"/>
  <c r="V85"/>
  <c r="U85"/>
  <c r="T85"/>
  <c r="S85"/>
  <c r="R85"/>
  <c r="Q85"/>
  <c r="AX84"/>
  <c r="AW84"/>
  <c r="AV84"/>
  <c r="AU84"/>
  <c r="AT84"/>
  <c r="AS84"/>
  <c r="AR84"/>
  <c r="AQ84"/>
  <c r="AP84"/>
  <c r="AO84"/>
  <c r="AN84"/>
  <c r="AM84"/>
  <c r="AL84"/>
  <c r="AK84"/>
  <c r="AJ84"/>
  <c r="AI84"/>
  <c r="AH84"/>
  <c r="AG84"/>
  <c r="AF84"/>
  <c r="AE84"/>
  <c r="AD84"/>
  <c r="AC84"/>
  <c r="AB84"/>
  <c r="AA84"/>
  <c r="Z84"/>
  <c r="Y84"/>
  <c r="X84"/>
  <c r="W84"/>
  <c r="V84"/>
  <c r="U84"/>
  <c r="T84"/>
  <c r="S84"/>
  <c r="R84"/>
  <c r="Q84"/>
  <c r="P84" s="1"/>
  <c r="O84" s="1"/>
  <c r="AX83"/>
  <c r="AW83"/>
  <c r="AV83"/>
  <c r="AU83"/>
  <c r="AT83"/>
  <c r="AS83"/>
  <c r="AR83"/>
  <c r="AQ83"/>
  <c r="AP83"/>
  <c r="AO83"/>
  <c r="AN83"/>
  <c r="AM83"/>
  <c r="AL83"/>
  <c r="AK83"/>
  <c r="AJ83"/>
  <c r="AI83"/>
  <c r="AH83"/>
  <c r="AG83"/>
  <c r="AF83"/>
  <c r="AE83"/>
  <c r="AD83"/>
  <c r="AC83"/>
  <c r="AB83"/>
  <c r="AA83"/>
  <c r="Z83"/>
  <c r="Y83"/>
  <c r="X83"/>
  <c r="W83"/>
  <c r="V83"/>
  <c r="U83"/>
  <c r="T83"/>
  <c r="S83"/>
  <c r="R83"/>
  <c r="Q83"/>
  <c r="AX82"/>
  <c r="AW82"/>
  <c r="AV82"/>
  <c r="AU82"/>
  <c r="AT82"/>
  <c r="AS82"/>
  <c r="AR82"/>
  <c r="AQ82"/>
  <c r="AP82"/>
  <c r="AO82"/>
  <c r="AN82"/>
  <c r="AM82"/>
  <c r="AL82"/>
  <c r="AK82"/>
  <c r="AJ82"/>
  <c r="AI82"/>
  <c r="AH82"/>
  <c r="AG82"/>
  <c r="AF82"/>
  <c r="AE82"/>
  <c r="AD82"/>
  <c r="AC82"/>
  <c r="AB82"/>
  <c r="AA82"/>
  <c r="Z82"/>
  <c r="Y82"/>
  <c r="X82"/>
  <c r="W82"/>
  <c r="V82"/>
  <c r="U82"/>
  <c r="T82"/>
  <c r="S82"/>
  <c r="R82"/>
  <c r="Q82"/>
  <c r="P82"/>
  <c r="O82" s="1"/>
  <c r="AX81"/>
  <c r="AW81"/>
  <c r="AV81"/>
  <c r="AU81"/>
  <c r="AT81"/>
  <c r="AS81"/>
  <c r="AR81"/>
  <c r="AQ81"/>
  <c r="AP81"/>
  <c r="AO81"/>
  <c r="AN81"/>
  <c r="AM81"/>
  <c r="AL81"/>
  <c r="AK81"/>
  <c r="AJ81"/>
  <c r="AI81"/>
  <c r="AH81"/>
  <c r="AG81"/>
  <c r="AF81"/>
  <c r="AE81"/>
  <c r="AD81"/>
  <c r="AC81"/>
  <c r="AB81"/>
  <c r="AA81"/>
  <c r="Z81"/>
  <c r="Y81"/>
  <c r="X81"/>
  <c r="W81"/>
  <c r="V81"/>
  <c r="U81"/>
  <c r="T81"/>
  <c r="S81"/>
  <c r="R81"/>
  <c r="Q81"/>
  <c r="AX80"/>
  <c r="AW80"/>
  <c r="AV80"/>
  <c r="AU80"/>
  <c r="AT80"/>
  <c r="AS80"/>
  <c r="AR80"/>
  <c r="AQ80"/>
  <c r="AP80"/>
  <c r="AO80"/>
  <c r="AN80"/>
  <c r="AM80"/>
  <c r="AL80"/>
  <c r="AK80"/>
  <c r="AJ80"/>
  <c r="AI80"/>
  <c r="AH80"/>
  <c r="AG80"/>
  <c r="AF80"/>
  <c r="AE80"/>
  <c r="AD80"/>
  <c r="AC80"/>
  <c r="AB80"/>
  <c r="AA80"/>
  <c r="Z80"/>
  <c r="Y80"/>
  <c r="X80"/>
  <c r="W80"/>
  <c r="V80"/>
  <c r="U80"/>
  <c r="T80"/>
  <c r="S80"/>
  <c r="R80"/>
  <c r="Q80"/>
  <c r="P80" s="1"/>
  <c r="O80" s="1"/>
  <c r="AX79"/>
  <c r="AW79"/>
  <c r="AV79"/>
  <c r="AU79"/>
  <c r="AT79"/>
  <c r="AS79"/>
  <c r="AR79"/>
  <c r="AQ79"/>
  <c r="AP79"/>
  <c r="AO79"/>
  <c r="AN79"/>
  <c r="AM79"/>
  <c r="AL79"/>
  <c r="AK79"/>
  <c r="AJ79"/>
  <c r="AI79"/>
  <c r="AH79"/>
  <c r="AG79"/>
  <c r="AF79"/>
  <c r="AE79"/>
  <c r="AD79"/>
  <c r="AC79"/>
  <c r="AB79"/>
  <c r="AA79"/>
  <c r="Z79"/>
  <c r="Y79"/>
  <c r="X79"/>
  <c r="W79"/>
  <c r="V79"/>
  <c r="U79"/>
  <c r="T79"/>
  <c r="S79"/>
  <c r="R79"/>
  <c r="Q79"/>
  <c r="P79" s="1"/>
  <c r="O79"/>
  <c r="AX78"/>
  <c r="AW78"/>
  <c r="AV78"/>
  <c r="AU78"/>
  <c r="AT78"/>
  <c r="AS78"/>
  <c r="AR78"/>
  <c r="AQ78"/>
  <c r="AP78"/>
  <c r="AO78"/>
  <c r="AN78"/>
  <c r="AM78"/>
  <c r="AL78"/>
  <c r="AK78"/>
  <c r="AJ78"/>
  <c r="AI78"/>
  <c r="AH78"/>
  <c r="AG78"/>
  <c r="AF78"/>
  <c r="AE78"/>
  <c r="AD78"/>
  <c r="AC78"/>
  <c r="AB78"/>
  <c r="AA78"/>
  <c r="Z78"/>
  <c r="Y78"/>
  <c r="X78"/>
  <c r="W78"/>
  <c r="V78"/>
  <c r="U78"/>
  <c r="T78"/>
  <c r="S78"/>
  <c r="R78"/>
  <c r="Q78"/>
  <c r="AX77"/>
  <c r="AW77"/>
  <c r="AV77"/>
  <c r="AU77"/>
  <c r="AT77"/>
  <c r="AS77"/>
  <c r="AR77"/>
  <c r="AQ77"/>
  <c r="AP77"/>
  <c r="AO77"/>
  <c r="AN77"/>
  <c r="AM77"/>
  <c r="AL77"/>
  <c r="AK77"/>
  <c r="AJ77"/>
  <c r="AI77"/>
  <c r="AH77"/>
  <c r="AG77"/>
  <c r="AF77"/>
  <c r="AE77"/>
  <c r="AD77"/>
  <c r="AC77"/>
  <c r="AB77"/>
  <c r="AA77"/>
  <c r="Z77"/>
  <c r="Y77"/>
  <c r="X77"/>
  <c r="W77"/>
  <c r="V77"/>
  <c r="U77"/>
  <c r="T77"/>
  <c r="S77"/>
  <c r="R77"/>
  <c r="Q77"/>
  <c r="AX76"/>
  <c r="AW76"/>
  <c r="AV76"/>
  <c r="AU76"/>
  <c r="AT76"/>
  <c r="AS76"/>
  <c r="AR76"/>
  <c r="AQ76"/>
  <c r="AP76"/>
  <c r="AO76"/>
  <c r="AN76"/>
  <c r="AM76"/>
  <c r="AL76"/>
  <c r="AK76"/>
  <c r="AJ76"/>
  <c r="AI76"/>
  <c r="AH76"/>
  <c r="AG76"/>
  <c r="AF76"/>
  <c r="AE76"/>
  <c r="AD76"/>
  <c r="AC76"/>
  <c r="AB76"/>
  <c r="AA76"/>
  <c r="Z76"/>
  <c r="Y76"/>
  <c r="X76"/>
  <c r="W76"/>
  <c r="V76"/>
  <c r="U76"/>
  <c r="T76"/>
  <c r="S76"/>
  <c r="R76"/>
  <c r="Q76"/>
  <c r="P76" s="1"/>
  <c r="O76" s="1"/>
  <c r="AX75"/>
  <c r="AW75"/>
  <c r="AV75"/>
  <c r="AU75"/>
  <c r="AT75"/>
  <c r="AS75"/>
  <c r="AR75"/>
  <c r="AQ75"/>
  <c r="AP75"/>
  <c r="AO75"/>
  <c r="AN75"/>
  <c r="AM75"/>
  <c r="AL75"/>
  <c r="AK75"/>
  <c r="AJ75"/>
  <c r="AI75"/>
  <c r="AH75"/>
  <c r="AG75"/>
  <c r="AF75"/>
  <c r="AE75"/>
  <c r="AD75"/>
  <c r="AC75"/>
  <c r="AB75"/>
  <c r="AA75"/>
  <c r="Z75"/>
  <c r="Y75"/>
  <c r="X75"/>
  <c r="W75"/>
  <c r="V75"/>
  <c r="U75"/>
  <c r="T75"/>
  <c r="S75"/>
  <c r="R75"/>
  <c r="Q75"/>
  <c r="AX74"/>
  <c r="AW74"/>
  <c r="AV74"/>
  <c r="AU74"/>
  <c r="AT74"/>
  <c r="AS74"/>
  <c r="AR74"/>
  <c r="AQ74"/>
  <c r="AP74"/>
  <c r="AO74"/>
  <c r="AN74"/>
  <c r="AM74"/>
  <c r="AL74"/>
  <c r="AK74"/>
  <c r="AJ74"/>
  <c r="AI74"/>
  <c r="AH74"/>
  <c r="AG74"/>
  <c r="AF74"/>
  <c r="AE74"/>
  <c r="AD74"/>
  <c r="AC74"/>
  <c r="AB74"/>
  <c r="AA74"/>
  <c r="Z74"/>
  <c r="Y74"/>
  <c r="X74"/>
  <c r="W74"/>
  <c r="V74"/>
  <c r="U74"/>
  <c r="T74"/>
  <c r="S74"/>
  <c r="R74"/>
  <c r="Q74"/>
  <c r="P74"/>
  <c r="O74" s="1"/>
  <c r="AX73"/>
  <c r="AW73"/>
  <c r="AV73"/>
  <c r="AU73"/>
  <c r="AT73"/>
  <c r="AS73"/>
  <c r="AR73"/>
  <c r="AQ73"/>
  <c r="AP73"/>
  <c r="AO73"/>
  <c r="AN73"/>
  <c r="AM73"/>
  <c r="AL73"/>
  <c r="AK73"/>
  <c r="AJ73"/>
  <c r="AI73"/>
  <c r="AH73"/>
  <c r="AG73"/>
  <c r="AF73"/>
  <c r="AE73"/>
  <c r="AD73"/>
  <c r="AC73"/>
  <c r="AB73"/>
  <c r="AA73"/>
  <c r="Z73"/>
  <c r="Y73"/>
  <c r="X73"/>
  <c r="W73"/>
  <c r="V73"/>
  <c r="U73"/>
  <c r="T73"/>
  <c r="S73"/>
  <c r="R73"/>
  <c r="Q73"/>
  <c r="AX72"/>
  <c r="AW72"/>
  <c r="AV72"/>
  <c r="AU72"/>
  <c r="AT72"/>
  <c r="AS72"/>
  <c r="AR72"/>
  <c r="AQ72"/>
  <c r="AP72"/>
  <c r="AO72"/>
  <c r="AN72"/>
  <c r="AM72"/>
  <c r="AL72"/>
  <c r="AK72"/>
  <c r="AJ72"/>
  <c r="AI72"/>
  <c r="AH72"/>
  <c r="AG72"/>
  <c r="AF72"/>
  <c r="AE72"/>
  <c r="AD72"/>
  <c r="AC72"/>
  <c r="AB72"/>
  <c r="AA72"/>
  <c r="Z72"/>
  <c r="Y72"/>
  <c r="X72"/>
  <c r="W72"/>
  <c r="V72"/>
  <c r="U72"/>
  <c r="T72"/>
  <c r="S72"/>
  <c r="R72"/>
  <c r="Q72"/>
  <c r="AX71"/>
  <c r="AW71"/>
  <c r="AV71"/>
  <c r="AU71"/>
  <c r="AT71"/>
  <c r="AS71"/>
  <c r="AR71"/>
  <c r="AQ71"/>
  <c r="AP71"/>
  <c r="AO71"/>
  <c r="AN71"/>
  <c r="AM71"/>
  <c r="AL71"/>
  <c r="AK71"/>
  <c r="AJ71"/>
  <c r="AI71"/>
  <c r="AH71"/>
  <c r="AG71"/>
  <c r="AF71"/>
  <c r="AE71"/>
  <c r="AD71"/>
  <c r="AC71"/>
  <c r="AB71"/>
  <c r="AA71"/>
  <c r="Z71"/>
  <c r="Y71"/>
  <c r="X71"/>
  <c r="W71"/>
  <c r="V71"/>
  <c r="U71"/>
  <c r="T71"/>
  <c r="S71"/>
  <c r="R71"/>
  <c r="Q71"/>
  <c r="P71" s="1"/>
  <c r="O71"/>
  <c r="AX70"/>
  <c r="AW70"/>
  <c r="AV70"/>
  <c r="AU70"/>
  <c r="AT70"/>
  <c r="AS70"/>
  <c r="AR70"/>
  <c r="AQ70"/>
  <c r="AP70"/>
  <c r="AO70"/>
  <c r="AN70"/>
  <c r="AM70"/>
  <c r="AL70"/>
  <c r="AK70"/>
  <c r="AJ70"/>
  <c r="AI70"/>
  <c r="AH70"/>
  <c r="AG70"/>
  <c r="AF70"/>
  <c r="AE70"/>
  <c r="AD70"/>
  <c r="AC70"/>
  <c r="AB70"/>
  <c r="AA70"/>
  <c r="Z70"/>
  <c r="Y70"/>
  <c r="X70"/>
  <c r="W70"/>
  <c r="V70"/>
  <c r="U70"/>
  <c r="T70"/>
  <c r="S70"/>
  <c r="R70"/>
  <c r="Q70"/>
  <c r="AX69"/>
  <c r="AW69"/>
  <c r="AV69"/>
  <c r="AU69"/>
  <c r="AT69"/>
  <c r="AS69"/>
  <c r="AR69"/>
  <c r="AQ69"/>
  <c r="AP69"/>
  <c r="AO69"/>
  <c r="AN69"/>
  <c r="AM69"/>
  <c r="AL69"/>
  <c r="AK69"/>
  <c r="AJ69"/>
  <c r="AI69"/>
  <c r="AH69"/>
  <c r="AG69"/>
  <c r="AF69"/>
  <c r="AE69"/>
  <c r="AD69"/>
  <c r="AC69"/>
  <c r="AB69"/>
  <c r="AA69"/>
  <c r="Z69"/>
  <c r="Y69"/>
  <c r="X69"/>
  <c r="W69"/>
  <c r="V69"/>
  <c r="U69"/>
  <c r="T69"/>
  <c r="S69"/>
  <c r="R69"/>
  <c r="Q69"/>
  <c r="AX68"/>
  <c r="AW68"/>
  <c r="AV68"/>
  <c r="AU68"/>
  <c r="AT68"/>
  <c r="AS68"/>
  <c r="AR68"/>
  <c r="AQ68"/>
  <c r="AP68"/>
  <c r="AO68"/>
  <c r="AN68"/>
  <c r="AM68"/>
  <c r="AL68"/>
  <c r="AK68"/>
  <c r="AJ68"/>
  <c r="AI68"/>
  <c r="AH68"/>
  <c r="AG68"/>
  <c r="AF68"/>
  <c r="AE68"/>
  <c r="AD68"/>
  <c r="AC68"/>
  <c r="AB68"/>
  <c r="AA68"/>
  <c r="Z68"/>
  <c r="Y68"/>
  <c r="X68"/>
  <c r="W68"/>
  <c r="V68"/>
  <c r="U68"/>
  <c r="T68"/>
  <c r="S68"/>
  <c r="R68"/>
  <c r="Q68"/>
  <c r="P68" s="1"/>
  <c r="O68" s="1"/>
  <c r="AX67"/>
  <c r="AW67"/>
  <c r="AV67"/>
  <c r="AU67"/>
  <c r="AT67"/>
  <c r="AS67"/>
  <c r="AR67"/>
  <c r="AQ67"/>
  <c r="AP67"/>
  <c r="AO67"/>
  <c r="AN67"/>
  <c r="AM67"/>
  <c r="AL67"/>
  <c r="AK67"/>
  <c r="AJ67"/>
  <c r="AI67"/>
  <c r="AH67"/>
  <c r="AG67"/>
  <c r="AF67"/>
  <c r="AE67"/>
  <c r="AD67"/>
  <c r="AC67"/>
  <c r="AB67"/>
  <c r="AA67"/>
  <c r="Z67"/>
  <c r="Y67"/>
  <c r="X67"/>
  <c r="W67"/>
  <c r="V67"/>
  <c r="U67"/>
  <c r="T67"/>
  <c r="S67"/>
  <c r="R67"/>
  <c r="Q67"/>
  <c r="AX66"/>
  <c r="AW66"/>
  <c r="AV66"/>
  <c r="AU66"/>
  <c r="AT66"/>
  <c r="AS66"/>
  <c r="AR66"/>
  <c r="AQ66"/>
  <c r="AP66"/>
  <c r="AO66"/>
  <c r="AN66"/>
  <c r="AM66"/>
  <c r="AL66"/>
  <c r="AK66"/>
  <c r="AJ66"/>
  <c r="AI66"/>
  <c r="AH66"/>
  <c r="AG66"/>
  <c r="AF66"/>
  <c r="AE66"/>
  <c r="AD66"/>
  <c r="AC66"/>
  <c r="AB66"/>
  <c r="AA66"/>
  <c r="Z66"/>
  <c r="Y66"/>
  <c r="X66"/>
  <c r="W66"/>
  <c r="V66"/>
  <c r="U66"/>
  <c r="T66"/>
  <c r="S66"/>
  <c r="R66"/>
  <c r="Q66"/>
  <c r="P66"/>
  <c r="O66" s="1"/>
  <c r="AX65"/>
  <c r="AW65"/>
  <c r="AV65"/>
  <c r="AU65"/>
  <c r="AT65"/>
  <c r="AS65"/>
  <c r="AR65"/>
  <c r="AQ65"/>
  <c r="AP65"/>
  <c r="AO65"/>
  <c r="AN65"/>
  <c r="AM65"/>
  <c r="AL65"/>
  <c r="AK65"/>
  <c r="AJ65"/>
  <c r="AI65"/>
  <c r="AH65"/>
  <c r="AG65"/>
  <c r="AF65"/>
  <c r="AE65"/>
  <c r="AD65"/>
  <c r="AC65"/>
  <c r="AB65"/>
  <c r="AA65"/>
  <c r="Z65"/>
  <c r="Y65"/>
  <c r="X65"/>
  <c r="W65"/>
  <c r="V65"/>
  <c r="U65"/>
  <c r="T65"/>
  <c r="S65"/>
  <c r="R65"/>
  <c r="Q65"/>
  <c r="AX64"/>
  <c r="AW64"/>
  <c r="AV64"/>
  <c r="AU64"/>
  <c r="AT64"/>
  <c r="AS64"/>
  <c r="AR64"/>
  <c r="AQ64"/>
  <c r="AP64"/>
  <c r="AO64"/>
  <c r="AN64"/>
  <c r="AM64"/>
  <c r="AL64"/>
  <c r="AK64"/>
  <c r="AJ64"/>
  <c r="AI64"/>
  <c r="AH64"/>
  <c r="AG64"/>
  <c r="AF64"/>
  <c r="AE64"/>
  <c r="AD64"/>
  <c r="AC64"/>
  <c r="AB64"/>
  <c r="AA64"/>
  <c r="Z64"/>
  <c r="Y64"/>
  <c r="X64"/>
  <c r="W64"/>
  <c r="V64"/>
  <c r="U64"/>
  <c r="T64"/>
  <c r="S64"/>
  <c r="R64"/>
  <c r="Q64"/>
  <c r="AX63"/>
  <c r="AW63"/>
  <c r="AV63"/>
  <c r="AU63"/>
  <c r="AT63"/>
  <c r="AS63"/>
  <c r="AR63"/>
  <c r="AQ63"/>
  <c r="AP63"/>
  <c r="AO63"/>
  <c r="AN63"/>
  <c r="AM63"/>
  <c r="AL63"/>
  <c r="AK63"/>
  <c r="AJ63"/>
  <c r="AI63"/>
  <c r="AH63"/>
  <c r="AG63"/>
  <c r="AF63"/>
  <c r="AE63"/>
  <c r="AD63"/>
  <c r="AC63"/>
  <c r="AB63"/>
  <c r="AA63"/>
  <c r="Z63"/>
  <c r="Y63"/>
  <c r="X63"/>
  <c r="W63"/>
  <c r="V63"/>
  <c r="U63"/>
  <c r="T63"/>
  <c r="S63"/>
  <c r="R63"/>
  <c r="Q63"/>
  <c r="P63" s="1"/>
  <c r="O63"/>
  <c r="AX62"/>
  <c r="AW62"/>
  <c r="AV62"/>
  <c r="AU62"/>
  <c r="AT62"/>
  <c r="AS62"/>
  <c r="AR62"/>
  <c r="AQ62"/>
  <c r="AP62"/>
  <c r="AO62"/>
  <c r="AN62"/>
  <c r="AM62"/>
  <c r="AL62"/>
  <c r="AK62"/>
  <c r="AJ62"/>
  <c r="AI62"/>
  <c r="AH62"/>
  <c r="AG62"/>
  <c r="AF62"/>
  <c r="AE62"/>
  <c r="AD62"/>
  <c r="AC62"/>
  <c r="AB62"/>
  <c r="AA62"/>
  <c r="Z62"/>
  <c r="Y62"/>
  <c r="X62"/>
  <c r="W62"/>
  <c r="V62"/>
  <c r="U62"/>
  <c r="T62"/>
  <c r="S62"/>
  <c r="R62"/>
  <c r="Q62"/>
  <c r="P62" s="1"/>
  <c r="O62" s="1"/>
  <c r="AX61"/>
  <c r="AW61"/>
  <c r="AV61"/>
  <c r="AU61"/>
  <c r="AT61"/>
  <c r="AS61"/>
  <c r="AR61"/>
  <c r="AQ61"/>
  <c r="AP61"/>
  <c r="AO61"/>
  <c r="AN61"/>
  <c r="AM61"/>
  <c r="AL61"/>
  <c r="AK61"/>
  <c r="AJ61"/>
  <c r="AI61"/>
  <c r="AH61"/>
  <c r="AG61"/>
  <c r="AF61"/>
  <c r="AE61"/>
  <c r="AD61"/>
  <c r="AC61"/>
  <c r="AB61"/>
  <c r="AA61"/>
  <c r="Z61"/>
  <c r="Y61"/>
  <c r="X61"/>
  <c r="W61"/>
  <c r="V61"/>
  <c r="U61"/>
  <c r="T61"/>
  <c r="S61"/>
  <c r="R61"/>
  <c r="Q61"/>
  <c r="AX60"/>
  <c r="AW60"/>
  <c r="AV60"/>
  <c r="AU60"/>
  <c r="AT60"/>
  <c r="AS60"/>
  <c r="AR60"/>
  <c r="AQ60"/>
  <c r="AP60"/>
  <c r="AO60"/>
  <c r="AN60"/>
  <c r="AM60"/>
  <c r="AL60"/>
  <c r="AK60"/>
  <c r="AJ60"/>
  <c r="AI60"/>
  <c r="AH60"/>
  <c r="AG60"/>
  <c r="AF60"/>
  <c r="AE60"/>
  <c r="AD60"/>
  <c r="AC60"/>
  <c r="AB60"/>
  <c r="AA60"/>
  <c r="Z60"/>
  <c r="Y60"/>
  <c r="X60"/>
  <c r="W60"/>
  <c r="V60"/>
  <c r="U60"/>
  <c r="T60"/>
  <c r="S60"/>
  <c r="R60"/>
  <c r="Q60"/>
  <c r="P60" s="1"/>
  <c r="O60" s="1"/>
  <c r="AX59"/>
  <c r="AW59"/>
  <c r="AV59"/>
  <c r="AU59"/>
  <c r="AT59"/>
  <c r="AS59"/>
  <c r="AR59"/>
  <c r="AQ59"/>
  <c r="AP59"/>
  <c r="AO59"/>
  <c r="AN59"/>
  <c r="AM59"/>
  <c r="AL59"/>
  <c r="AK59"/>
  <c r="AJ59"/>
  <c r="AI59"/>
  <c r="AH59"/>
  <c r="AG59"/>
  <c r="AF59"/>
  <c r="AE59"/>
  <c r="AD59"/>
  <c r="AC59"/>
  <c r="AB59"/>
  <c r="AA59"/>
  <c r="Z59"/>
  <c r="Y59"/>
  <c r="X59"/>
  <c r="W59"/>
  <c r="V59"/>
  <c r="U59"/>
  <c r="T59"/>
  <c r="S59"/>
  <c r="R59"/>
  <c r="Q59"/>
  <c r="AX58"/>
  <c r="AW58"/>
  <c r="AV58"/>
  <c r="AU58"/>
  <c r="AT58"/>
  <c r="AS58"/>
  <c r="AR58"/>
  <c r="AQ58"/>
  <c r="AP58"/>
  <c r="AO58"/>
  <c r="AN58"/>
  <c r="AM58"/>
  <c r="AL58"/>
  <c r="AK58"/>
  <c r="AJ58"/>
  <c r="AI58"/>
  <c r="AH58"/>
  <c r="AG58"/>
  <c r="AF58"/>
  <c r="AE58"/>
  <c r="AD58"/>
  <c r="AC58"/>
  <c r="AB58"/>
  <c r="AA58"/>
  <c r="Z58"/>
  <c r="Y58"/>
  <c r="X58"/>
  <c r="W58"/>
  <c r="V58"/>
  <c r="U58"/>
  <c r="T58"/>
  <c r="S58"/>
  <c r="R58"/>
  <c r="Q58"/>
  <c r="P58"/>
  <c r="O58" s="1"/>
  <c r="AX57"/>
  <c r="AW57"/>
  <c r="AV57"/>
  <c r="AU57"/>
  <c r="AT57"/>
  <c r="AS57"/>
  <c r="AR57"/>
  <c r="AQ57"/>
  <c r="AP57"/>
  <c r="AO57"/>
  <c r="AN57"/>
  <c r="AM57"/>
  <c r="AL57"/>
  <c r="AK57"/>
  <c r="AJ57"/>
  <c r="AI57"/>
  <c r="AH57"/>
  <c r="AG57"/>
  <c r="AF57"/>
  <c r="AE57"/>
  <c r="AD57"/>
  <c r="AC57"/>
  <c r="AB57"/>
  <c r="AA57"/>
  <c r="Z57"/>
  <c r="Y57"/>
  <c r="X57"/>
  <c r="W57"/>
  <c r="V57"/>
  <c r="U57"/>
  <c r="T57"/>
  <c r="S57"/>
  <c r="R57"/>
  <c r="Q57"/>
  <c r="AX56"/>
  <c r="AW56"/>
  <c r="AV56"/>
  <c r="AU56"/>
  <c r="AT56"/>
  <c r="AS56"/>
  <c r="AR56"/>
  <c r="AQ56"/>
  <c r="AP56"/>
  <c r="AO56"/>
  <c r="AN56"/>
  <c r="AM56"/>
  <c r="AL56"/>
  <c r="AK56"/>
  <c r="AJ56"/>
  <c r="AI56"/>
  <c r="AH56"/>
  <c r="AG56"/>
  <c r="AF56"/>
  <c r="AE56"/>
  <c r="AD56"/>
  <c r="AC56"/>
  <c r="AB56"/>
  <c r="AA56"/>
  <c r="Z56"/>
  <c r="Y56"/>
  <c r="X56"/>
  <c r="W56"/>
  <c r="V56"/>
  <c r="U56"/>
  <c r="T56"/>
  <c r="S56"/>
  <c r="R56"/>
  <c r="Q56"/>
  <c r="AX55"/>
  <c r="AW55"/>
  <c r="AV55"/>
  <c r="AU55"/>
  <c r="AT55"/>
  <c r="AS55"/>
  <c r="AR55"/>
  <c r="AQ55"/>
  <c r="AP55"/>
  <c r="AO55"/>
  <c r="AN55"/>
  <c r="AM55"/>
  <c r="AL55"/>
  <c r="AK55"/>
  <c r="AJ55"/>
  <c r="AI55"/>
  <c r="AH55"/>
  <c r="AG55"/>
  <c r="AF55"/>
  <c r="AE55"/>
  <c r="AD55"/>
  <c r="AC55"/>
  <c r="AB55"/>
  <c r="AA55"/>
  <c r="Z55"/>
  <c r="Y55"/>
  <c r="X55"/>
  <c r="W55"/>
  <c r="V55"/>
  <c r="U55"/>
  <c r="T55"/>
  <c r="S55"/>
  <c r="R55"/>
  <c r="Q55"/>
  <c r="P55" s="1"/>
  <c r="O55" s="1"/>
  <c r="AX54"/>
  <c r="AW54"/>
  <c r="AV54"/>
  <c r="AU54"/>
  <c r="AT54"/>
  <c r="AS54"/>
  <c r="AR54"/>
  <c r="AQ54"/>
  <c r="AP54"/>
  <c r="AO54"/>
  <c r="AN54"/>
  <c r="AM54"/>
  <c r="AL54"/>
  <c r="AK54"/>
  <c r="AJ54"/>
  <c r="AI54"/>
  <c r="AH54"/>
  <c r="AG54"/>
  <c r="AF54"/>
  <c r="AE54"/>
  <c r="AD54"/>
  <c r="AC54"/>
  <c r="AB54"/>
  <c r="AA54"/>
  <c r="Z54"/>
  <c r="Y54"/>
  <c r="X54"/>
  <c r="W54"/>
  <c r="V54"/>
  <c r="U54"/>
  <c r="T54"/>
  <c r="S54"/>
  <c r="R54"/>
  <c r="Q54"/>
  <c r="P54" s="1"/>
  <c r="O54" s="1"/>
  <c r="AX53"/>
  <c r="AW53"/>
  <c r="AV53"/>
  <c r="AU53"/>
  <c r="AT53"/>
  <c r="AS53"/>
  <c r="AR53"/>
  <c r="AQ53"/>
  <c r="AP53"/>
  <c r="AO53"/>
  <c r="AN53"/>
  <c r="AM53"/>
  <c r="AL53"/>
  <c r="AK53"/>
  <c r="AJ53"/>
  <c r="AI53"/>
  <c r="AH53"/>
  <c r="AG53"/>
  <c r="AF53"/>
  <c r="AE53"/>
  <c r="AD53"/>
  <c r="AC53"/>
  <c r="AB53"/>
  <c r="AA53"/>
  <c r="Z53"/>
  <c r="Y53"/>
  <c r="X53"/>
  <c r="W53"/>
  <c r="V53"/>
  <c r="U53"/>
  <c r="T53"/>
  <c r="S53"/>
  <c r="R53"/>
  <c r="Q53"/>
  <c r="AX52"/>
  <c r="AW52"/>
  <c r="AV52"/>
  <c r="AU52"/>
  <c r="AT52"/>
  <c r="AS52"/>
  <c r="AR52"/>
  <c r="AQ52"/>
  <c r="AP52"/>
  <c r="AO52"/>
  <c r="AN52"/>
  <c r="AM52"/>
  <c r="AL52"/>
  <c r="AK52"/>
  <c r="AJ52"/>
  <c r="AI52"/>
  <c r="AH52"/>
  <c r="AG52"/>
  <c r="AF52"/>
  <c r="AE52"/>
  <c r="AD52"/>
  <c r="AC52"/>
  <c r="AB52"/>
  <c r="AA52"/>
  <c r="Z52"/>
  <c r="Y52"/>
  <c r="X52"/>
  <c r="W52"/>
  <c r="V52"/>
  <c r="U52"/>
  <c r="T52"/>
  <c r="S52"/>
  <c r="R52"/>
  <c r="Q52"/>
  <c r="P52" s="1"/>
  <c r="O52" s="1"/>
  <c r="AX51"/>
  <c r="AW51"/>
  <c r="AV51"/>
  <c r="AU51"/>
  <c r="AT51"/>
  <c r="AS51"/>
  <c r="AR51"/>
  <c r="AQ51"/>
  <c r="AP51"/>
  <c r="AO51"/>
  <c r="AN51"/>
  <c r="AM51"/>
  <c r="AL51"/>
  <c r="AK51"/>
  <c r="AJ51"/>
  <c r="AI51"/>
  <c r="AH51"/>
  <c r="AG51"/>
  <c r="AF51"/>
  <c r="AE51"/>
  <c r="AD51"/>
  <c r="AC51"/>
  <c r="AB51"/>
  <c r="AA51"/>
  <c r="Z51"/>
  <c r="Y51"/>
  <c r="X51"/>
  <c r="W51"/>
  <c r="V51"/>
  <c r="U51"/>
  <c r="T51"/>
  <c r="S51"/>
  <c r="R51"/>
  <c r="Q51"/>
  <c r="AX50"/>
  <c r="AW50"/>
  <c r="AV50"/>
  <c r="AU50"/>
  <c r="AT50"/>
  <c r="AS50"/>
  <c r="AR50"/>
  <c r="AQ50"/>
  <c r="AP50"/>
  <c r="AO50"/>
  <c r="AN50"/>
  <c r="AM50"/>
  <c r="AL50"/>
  <c r="AK50"/>
  <c r="AJ50"/>
  <c r="AI50"/>
  <c r="AH50"/>
  <c r="AG50"/>
  <c r="AF50"/>
  <c r="AE50"/>
  <c r="AD50"/>
  <c r="AC50"/>
  <c r="AB50"/>
  <c r="AA50"/>
  <c r="Z50"/>
  <c r="Y50"/>
  <c r="X50"/>
  <c r="W50"/>
  <c r="V50"/>
  <c r="U50"/>
  <c r="T50"/>
  <c r="S50"/>
  <c r="R50"/>
  <c r="Q50"/>
  <c r="P50"/>
  <c r="O50" s="1"/>
  <c r="AX49"/>
  <c r="AW49"/>
  <c r="AV49"/>
  <c r="AU49"/>
  <c r="AT49"/>
  <c r="AS49"/>
  <c r="AR49"/>
  <c r="AQ49"/>
  <c r="AP49"/>
  <c r="AO49"/>
  <c r="AN49"/>
  <c r="AM49"/>
  <c r="AL49"/>
  <c r="AK49"/>
  <c r="AJ49"/>
  <c r="AI49"/>
  <c r="AH49"/>
  <c r="AG49"/>
  <c r="AF49"/>
  <c r="AE49"/>
  <c r="AD49"/>
  <c r="AC49"/>
  <c r="AB49"/>
  <c r="AA49"/>
  <c r="Z49"/>
  <c r="Y49"/>
  <c r="X49"/>
  <c r="W49"/>
  <c r="V49"/>
  <c r="U49"/>
  <c r="T49"/>
  <c r="S49"/>
  <c r="R49"/>
  <c r="Q49"/>
  <c r="AX48"/>
  <c r="AW48"/>
  <c r="AV48"/>
  <c r="AU48"/>
  <c r="AT48"/>
  <c r="AS48"/>
  <c r="AR48"/>
  <c r="AQ48"/>
  <c r="AP48"/>
  <c r="AO48"/>
  <c r="AN48"/>
  <c r="AM48"/>
  <c r="AL48"/>
  <c r="AK48"/>
  <c r="AJ48"/>
  <c r="AI48"/>
  <c r="AH48"/>
  <c r="AG48"/>
  <c r="AF48"/>
  <c r="AE48"/>
  <c r="AD48"/>
  <c r="AC48"/>
  <c r="AB48"/>
  <c r="AA48"/>
  <c r="Z48"/>
  <c r="Y48"/>
  <c r="X48"/>
  <c r="W48"/>
  <c r="V48"/>
  <c r="U48"/>
  <c r="T48"/>
  <c r="S48"/>
  <c r="R48"/>
  <c r="Q48"/>
  <c r="P48" s="1"/>
  <c r="O48" s="1"/>
  <c r="AX47"/>
  <c r="AW47"/>
  <c r="AV47"/>
  <c r="AU47"/>
  <c r="AT47"/>
  <c r="AS47"/>
  <c r="AR47"/>
  <c r="AQ47"/>
  <c r="AP47"/>
  <c r="AO47"/>
  <c r="AN47"/>
  <c r="AM47"/>
  <c r="AL47"/>
  <c r="AK47"/>
  <c r="AJ47"/>
  <c r="AI47"/>
  <c r="AH47"/>
  <c r="AG47"/>
  <c r="AF47"/>
  <c r="AE47"/>
  <c r="AD47"/>
  <c r="AC47"/>
  <c r="AB47"/>
  <c r="AA47"/>
  <c r="Z47"/>
  <c r="Y47"/>
  <c r="X47"/>
  <c r="W47"/>
  <c r="V47"/>
  <c r="U47"/>
  <c r="T47"/>
  <c r="S47"/>
  <c r="R47"/>
  <c r="Q47"/>
  <c r="P47" s="1"/>
  <c r="O47"/>
  <c r="AX46"/>
  <c r="AW46"/>
  <c r="AV46"/>
  <c r="AU46"/>
  <c r="AT46"/>
  <c r="AS46"/>
  <c r="AR46"/>
  <c r="AQ46"/>
  <c r="AP46"/>
  <c r="AO46"/>
  <c r="AN46"/>
  <c r="AM46"/>
  <c r="AL46"/>
  <c r="AK46"/>
  <c r="AJ46"/>
  <c r="AI46"/>
  <c r="AH46"/>
  <c r="AG46"/>
  <c r="AF46"/>
  <c r="AE46"/>
  <c r="AD46"/>
  <c r="AC46"/>
  <c r="AB46"/>
  <c r="AA46"/>
  <c r="Z46"/>
  <c r="Y46"/>
  <c r="X46"/>
  <c r="W46"/>
  <c r="V46"/>
  <c r="U46"/>
  <c r="T46"/>
  <c r="S46"/>
  <c r="R46"/>
  <c r="Q46"/>
  <c r="AX45"/>
  <c r="AW45"/>
  <c r="AV45"/>
  <c r="AU45"/>
  <c r="AT45"/>
  <c r="AS45"/>
  <c r="AR45"/>
  <c r="AQ45"/>
  <c r="AP45"/>
  <c r="AO45"/>
  <c r="AN45"/>
  <c r="AM45"/>
  <c r="AL45"/>
  <c r="AK45"/>
  <c r="AJ45"/>
  <c r="AI45"/>
  <c r="AH45"/>
  <c r="AG45"/>
  <c r="AF45"/>
  <c r="AE45"/>
  <c r="AD45"/>
  <c r="AC45"/>
  <c r="AB45"/>
  <c r="AA45"/>
  <c r="Z45"/>
  <c r="Y45"/>
  <c r="X45"/>
  <c r="W45"/>
  <c r="V45"/>
  <c r="U45"/>
  <c r="T45"/>
  <c r="S45"/>
  <c r="R45"/>
  <c r="Q45"/>
  <c r="AX44"/>
  <c r="AW44"/>
  <c r="AV44"/>
  <c r="AU44"/>
  <c r="AT44"/>
  <c r="AS44"/>
  <c r="AR44"/>
  <c r="AQ44"/>
  <c r="AP44"/>
  <c r="AO44"/>
  <c r="AN44"/>
  <c r="AM44"/>
  <c r="AL44"/>
  <c r="AK44"/>
  <c r="AJ44"/>
  <c r="AI44"/>
  <c r="AH44"/>
  <c r="AG44"/>
  <c r="AF44"/>
  <c r="AE44"/>
  <c r="AD44"/>
  <c r="AC44"/>
  <c r="AB44"/>
  <c r="AA44"/>
  <c r="Z44"/>
  <c r="Y44"/>
  <c r="X44"/>
  <c r="W44"/>
  <c r="V44"/>
  <c r="U44"/>
  <c r="T44"/>
  <c r="S44"/>
  <c r="R44"/>
  <c r="Q44"/>
  <c r="P44" s="1"/>
  <c r="O44" s="1"/>
  <c r="AX43"/>
  <c r="AW43"/>
  <c r="AV43"/>
  <c r="AU43"/>
  <c r="AT43"/>
  <c r="AS43"/>
  <c r="AR43"/>
  <c r="AQ43"/>
  <c r="AP43"/>
  <c r="AO43"/>
  <c r="AN43"/>
  <c r="AM43"/>
  <c r="AL43"/>
  <c r="AK43"/>
  <c r="AJ43"/>
  <c r="AI43"/>
  <c r="AH43"/>
  <c r="AG43"/>
  <c r="AF43"/>
  <c r="AE43"/>
  <c r="AD43"/>
  <c r="AC43"/>
  <c r="AB43"/>
  <c r="AA43"/>
  <c r="Z43"/>
  <c r="Y43"/>
  <c r="X43"/>
  <c r="W43"/>
  <c r="V43"/>
  <c r="U43"/>
  <c r="T43"/>
  <c r="S43"/>
  <c r="R43"/>
  <c r="Q43"/>
  <c r="AX42"/>
  <c r="AW42"/>
  <c r="AV42"/>
  <c r="AU42"/>
  <c r="AT42"/>
  <c r="AS42"/>
  <c r="AR42"/>
  <c r="AQ42"/>
  <c r="AP42"/>
  <c r="AO42"/>
  <c r="AN42"/>
  <c r="AM42"/>
  <c r="AL42"/>
  <c r="AK42"/>
  <c r="AJ42"/>
  <c r="AI42"/>
  <c r="AH42"/>
  <c r="AG42"/>
  <c r="AF42"/>
  <c r="AE42"/>
  <c r="AD42"/>
  <c r="AC42"/>
  <c r="AB42"/>
  <c r="AA42"/>
  <c r="Z42"/>
  <c r="Y42"/>
  <c r="X42"/>
  <c r="W42"/>
  <c r="V42"/>
  <c r="U42"/>
  <c r="T42"/>
  <c r="S42"/>
  <c r="R42"/>
  <c r="Q42"/>
  <c r="P42"/>
  <c r="O42" s="1"/>
  <c r="AX41"/>
  <c r="AW41"/>
  <c r="AV41"/>
  <c r="AU41"/>
  <c r="AT41"/>
  <c r="AS41"/>
  <c r="AR41"/>
  <c r="AQ41"/>
  <c r="AP41"/>
  <c r="AO41"/>
  <c r="AN41"/>
  <c r="AM41"/>
  <c r="AL41"/>
  <c r="AK41"/>
  <c r="AJ41"/>
  <c r="AI41"/>
  <c r="AH41"/>
  <c r="AG41"/>
  <c r="AF41"/>
  <c r="AE41"/>
  <c r="AD41"/>
  <c r="AC41"/>
  <c r="AB41"/>
  <c r="AA41"/>
  <c r="Z41"/>
  <c r="Y41"/>
  <c r="X41"/>
  <c r="W41"/>
  <c r="V41"/>
  <c r="U41"/>
  <c r="T41"/>
  <c r="S41"/>
  <c r="R41"/>
  <c r="Q41"/>
  <c r="AX40"/>
  <c r="AW40"/>
  <c r="AV40"/>
  <c r="AU40"/>
  <c r="AT40"/>
  <c r="AS40"/>
  <c r="AR40"/>
  <c r="AQ40"/>
  <c r="AP40"/>
  <c r="AO40"/>
  <c r="AN40"/>
  <c r="AM40"/>
  <c r="AL40"/>
  <c r="AK40"/>
  <c r="AJ40"/>
  <c r="AI40"/>
  <c r="AH40"/>
  <c r="AG40"/>
  <c r="AF40"/>
  <c r="AE40"/>
  <c r="AD40"/>
  <c r="AC40"/>
  <c r="AB40"/>
  <c r="AA40"/>
  <c r="Z40"/>
  <c r="Y40"/>
  <c r="X40"/>
  <c r="W40"/>
  <c r="V40"/>
  <c r="U40"/>
  <c r="T40"/>
  <c r="S40"/>
  <c r="R40"/>
  <c r="Q40"/>
  <c r="AX39"/>
  <c r="AW39"/>
  <c r="AV39"/>
  <c r="AU39"/>
  <c r="AT39"/>
  <c r="AS39"/>
  <c r="AR39"/>
  <c r="AQ39"/>
  <c r="AP39"/>
  <c r="AO39"/>
  <c r="AN39"/>
  <c r="AM39"/>
  <c r="AL39"/>
  <c r="AK39"/>
  <c r="AJ39"/>
  <c r="AI39"/>
  <c r="AH39"/>
  <c r="AG39"/>
  <c r="AF39"/>
  <c r="AE39"/>
  <c r="AD39"/>
  <c r="AC39"/>
  <c r="AB39"/>
  <c r="AA39"/>
  <c r="Z39"/>
  <c r="Y39"/>
  <c r="X39"/>
  <c r="W39"/>
  <c r="V39"/>
  <c r="U39"/>
  <c r="T39"/>
  <c r="S39"/>
  <c r="R39"/>
  <c r="Q39"/>
  <c r="P39" s="1"/>
  <c r="O39"/>
  <c r="AX38"/>
  <c r="AW38"/>
  <c r="AV38"/>
  <c r="AU38"/>
  <c r="AT38"/>
  <c r="AS38"/>
  <c r="AR38"/>
  <c r="AQ38"/>
  <c r="AP38"/>
  <c r="AO38"/>
  <c r="AN38"/>
  <c r="AM38"/>
  <c r="AL38"/>
  <c r="AK38"/>
  <c r="AJ38"/>
  <c r="AI38"/>
  <c r="AH38"/>
  <c r="AG38"/>
  <c r="AF38"/>
  <c r="AE38"/>
  <c r="AD38"/>
  <c r="AC38"/>
  <c r="AB38"/>
  <c r="AA38"/>
  <c r="Z38"/>
  <c r="Y38"/>
  <c r="X38"/>
  <c r="W38"/>
  <c r="V38"/>
  <c r="U38"/>
  <c r="T38"/>
  <c r="S38"/>
  <c r="R38"/>
  <c r="Q38"/>
  <c r="AX37"/>
  <c r="AW37"/>
  <c r="AV37"/>
  <c r="AU37"/>
  <c r="AT37"/>
  <c r="AS37"/>
  <c r="AR37"/>
  <c r="AQ37"/>
  <c r="AP37"/>
  <c r="AO37"/>
  <c r="AN37"/>
  <c r="AM37"/>
  <c r="AL37"/>
  <c r="AK37"/>
  <c r="AJ37"/>
  <c r="AI37"/>
  <c r="AH37"/>
  <c r="AG37"/>
  <c r="AF37"/>
  <c r="AE37"/>
  <c r="AD37"/>
  <c r="AC37"/>
  <c r="AB37"/>
  <c r="AA37"/>
  <c r="Z37"/>
  <c r="Y37"/>
  <c r="X37"/>
  <c r="W37"/>
  <c r="V37"/>
  <c r="U37"/>
  <c r="T37"/>
  <c r="S37"/>
  <c r="R37"/>
  <c r="Q37"/>
  <c r="AX36"/>
  <c r="AW36"/>
  <c r="AV36"/>
  <c r="AU36"/>
  <c r="AT36"/>
  <c r="AS36"/>
  <c r="AR36"/>
  <c r="AQ36"/>
  <c r="AP36"/>
  <c r="AO36"/>
  <c r="AN36"/>
  <c r="AM36"/>
  <c r="AL36"/>
  <c r="AK36"/>
  <c r="AJ36"/>
  <c r="AI36"/>
  <c r="AH36"/>
  <c r="AG36"/>
  <c r="AF36"/>
  <c r="AE36"/>
  <c r="AD36"/>
  <c r="AC36"/>
  <c r="AB36"/>
  <c r="AA36"/>
  <c r="Z36"/>
  <c r="Y36"/>
  <c r="X36"/>
  <c r="W36"/>
  <c r="V36"/>
  <c r="U36"/>
  <c r="T36"/>
  <c r="S36"/>
  <c r="R36"/>
  <c r="Q36"/>
  <c r="P36" s="1"/>
  <c r="O36" s="1"/>
  <c r="AX35"/>
  <c r="AW35"/>
  <c r="AV35"/>
  <c r="AU35"/>
  <c r="AT35"/>
  <c r="AS35"/>
  <c r="AR35"/>
  <c r="AQ35"/>
  <c r="AP35"/>
  <c r="AO35"/>
  <c r="AN35"/>
  <c r="AM35"/>
  <c r="AL35"/>
  <c r="AK35"/>
  <c r="AJ35"/>
  <c r="AI35"/>
  <c r="AH35"/>
  <c r="AG35"/>
  <c r="AF35"/>
  <c r="AE35"/>
  <c r="AD35"/>
  <c r="AC35"/>
  <c r="AB35"/>
  <c r="AA35"/>
  <c r="Z35"/>
  <c r="Y35"/>
  <c r="X35"/>
  <c r="W35"/>
  <c r="V35"/>
  <c r="U35"/>
  <c r="T35"/>
  <c r="S35"/>
  <c r="R35"/>
  <c r="Q35"/>
  <c r="AX34"/>
  <c r="AW34"/>
  <c r="AV34"/>
  <c r="AU34"/>
  <c r="AT34"/>
  <c r="AS34"/>
  <c r="AR34"/>
  <c r="AQ34"/>
  <c r="AP34"/>
  <c r="AO34"/>
  <c r="AN34"/>
  <c r="AM34"/>
  <c r="AL34"/>
  <c r="AK34"/>
  <c r="AJ34"/>
  <c r="AI34"/>
  <c r="AH34"/>
  <c r="AG34"/>
  <c r="AF34"/>
  <c r="AE34"/>
  <c r="AD34"/>
  <c r="AC34"/>
  <c r="AB34"/>
  <c r="AA34"/>
  <c r="Z34"/>
  <c r="Y34"/>
  <c r="X34"/>
  <c r="W34"/>
  <c r="V34"/>
  <c r="U34"/>
  <c r="T34"/>
  <c r="S34"/>
  <c r="R34"/>
  <c r="Q34"/>
  <c r="P34"/>
  <c r="O34" s="1"/>
  <c r="AX33"/>
  <c r="AW33"/>
  <c r="AV33"/>
  <c r="AU33"/>
  <c r="AT33"/>
  <c r="AS33"/>
  <c r="AR33"/>
  <c r="AQ33"/>
  <c r="AP33"/>
  <c r="AO33"/>
  <c r="AN33"/>
  <c r="AM33"/>
  <c r="AL33"/>
  <c r="AK33"/>
  <c r="AJ33"/>
  <c r="AI33"/>
  <c r="AH33"/>
  <c r="AG33"/>
  <c r="AF33"/>
  <c r="AE33"/>
  <c r="AD33"/>
  <c r="AC33"/>
  <c r="AB33"/>
  <c r="AA33"/>
  <c r="Z33"/>
  <c r="Y33"/>
  <c r="X33"/>
  <c r="W33"/>
  <c r="V33"/>
  <c r="U33"/>
  <c r="T33"/>
  <c r="S33"/>
  <c r="R33"/>
  <c r="Q33"/>
  <c r="AX32"/>
  <c r="AW32"/>
  <c r="AV32"/>
  <c r="AU32"/>
  <c r="AT32"/>
  <c r="AS32"/>
  <c r="AR32"/>
  <c r="AQ32"/>
  <c r="AP32"/>
  <c r="AO32"/>
  <c r="AN32"/>
  <c r="AM32"/>
  <c r="AL32"/>
  <c r="AK32"/>
  <c r="AJ32"/>
  <c r="AI32"/>
  <c r="AH32"/>
  <c r="AG32"/>
  <c r="AF32"/>
  <c r="AE32"/>
  <c r="AD32"/>
  <c r="AC32"/>
  <c r="AB32"/>
  <c r="AA32"/>
  <c r="Z32"/>
  <c r="Y32"/>
  <c r="X32"/>
  <c r="W32"/>
  <c r="V32"/>
  <c r="U32"/>
  <c r="T32"/>
  <c r="S32"/>
  <c r="R32"/>
  <c r="Q32"/>
  <c r="AX31"/>
  <c r="AW31"/>
  <c r="AV31"/>
  <c r="AU31"/>
  <c r="AT31"/>
  <c r="AS31"/>
  <c r="AR31"/>
  <c r="AQ31"/>
  <c r="AP31"/>
  <c r="AO31"/>
  <c r="AN31"/>
  <c r="AM31"/>
  <c r="AL31"/>
  <c r="AK31"/>
  <c r="AJ31"/>
  <c r="AI31"/>
  <c r="AH31"/>
  <c r="AG31"/>
  <c r="AF31"/>
  <c r="AE31"/>
  <c r="AD31"/>
  <c r="AC31"/>
  <c r="AB31"/>
  <c r="AA31"/>
  <c r="Z31"/>
  <c r="Y31"/>
  <c r="X31"/>
  <c r="W31"/>
  <c r="V31"/>
  <c r="U31"/>
  <c r="T31"/>
  <c r="S31"/>
  <c r="R31"/>
  <c r="Q31"/>
  <c r="P31" s="1"/>
  <c r="O31"/>
  <c r="AX30"/>
  <c r="AW30"/>
  <c r="AV30"/>
  <c r="AU30"/>
  <c r="AT30"/>
  <c r="AS30"/>
  <c r="AR30"/>
  <c r="AQ30"/>
  <c r="AP30"/>
  <c r="AO30"/>
  <c r="AN30"/>
  <c r="AM30"/>
  <c r="AL30"/>
  <c r="AK30"/>
  <c r="AJ30"/>
  <c r="AI30"/>
  <c r="AH30"/>
  <c r="AG30"/>
  <c r="AF30"/>
  <c r="AE30"/>
  <c r="AD30"/>
  <c r="AC30"/>
  <c r="AB30"/>
  <c r="AA30"/>
  <c r="Z30"/>
  <c r="Y30"/>
  <c r="X30"/>
  <c r="W30"/>
  <c r="V30"/>
  <c r="U30"/>
  <c r="T30"/>
  <c r="S30"/>
  <c r="R30"/>
  <c r="Q30"/>
  <c r="P30" s="1"/>
  <c r="O30" s="1"/>
  <c r="AX29"/>
  <c r="AW29"/>
  <c r="AV29"/>
  <c r="AU29"/>
  <c r="AT29"/>
  <c r="AS29"/>
  <c r="AR29"/>
  <c r="AQ29"/>
  <c r="AP29"/>
  <c r="AO29"/>
  <c r="AN29"/>
  <c r="AM29"/>
  <c r="AL29"/>
  <c r="AK29"/>
  <c r="AJ29"/>
  <c r="AI29"/>
  <c r="AH29"/>
  <c r="AG29"/>
  <c r="AF29"/>
  <c r="AE29"/>
  <c r="AD29"/>
  <c r="AC29"/>
  <c r="AB29"/>
  <c r="AA29"/>
  <c r="Z29"/>
  <c r="Y29"/>
  <c r="X29"/>
  <c r="W29"/>
  <c r="V29"/>
  <c r="U29"/>
  <c r="T29"/>
  <c r="S29"/>
  <c r="R29"/>
  <c r="Q29"/>
  <c r="AX28"/>
  <c r="AW28"/>
  <c r="AV28"/>
  <c r="AU28"/>
  <c r="AT28"/>
  <c r="AS28"/>
  <c r="AR28"/>
  <c r="AQ28"/>
  <c r="AP28"/>
  <c r="AO28"/>
  <c r="AN28"/>
  <c r="AM28"/>
  <c r="AL28"/>
  <c r="AK28"/>
  <c r="AJ28"/>
  <c r="AI28"/>
  <c r="AH28"/>
  <c r="AG28"/>
  <c r="AF28"/>
  <c r="AE28"/>
  <c r="AD28"/>
  <c r="AC28"/>
  <c r="AB28"/>
  <c r="AA28"/>
  <c r="Z28"/>
  <c r="Y28"/>
  <c r="X28"/>
  <c r="W28"/>
  <c r="V28"/>
  <c r="U28"/>
  <c r="T28"/>
  <c r="S28"/>
  <c r="R28"/>
  <c r="Q28"/>
  <c r="P28" s="1"/>
  <c r="O28" s="1"/>
  <c r="AX27"/>
  <c r="AW27"/>
  <c r="AV27"/>
  <c r="AU27"/>
  <c r="AT27"/>
  <c r="AS27"/>
  <c r="AR27"/>
  <c r="AQ27"/>
  <c r="AP27"/>
  <c r="AO27"/>
  <c r="AN27"/>
  <c r="AM27"/>
  <c r="AL27"/>
  <c r="AK27"/>
  <c r="AJ27"/>
  <c r="AI27"/>
  <c r="AH27"/>
  <c r="AG27"/>
  <c r="AF27"/>
  <c r="AE27"/>
  <c r="AD27"/>
  <c r="AC27"/>
  <c r="AB27"/>
  <c r="AA27"/>
  <c r="Z27"/>
  <c r="Y27"/>
  <c r="X27"/>
  <c r="W27"/>
  <c r="V27"/>
  <c r="U27"/>
  <c r="T27"/>
  <c r="S27"/>
  <c r="R27"/>
  <c r="Q27"/>
  <c r="AX26"/>
  <c r="AW26"/>
  <c r="AV26"/>
  <c r="AU26"/>
  <c r="AT26"/>
  <c r="AS26"/>
  <c r="AR26"/>
  <c r="AQ26"/>
  <c r="AP26"/>
  <c r="AO26"/>
  <c r="AN26"/>
  <c r="AM26"/>
  <c r="AL26"/>
  <c r="AK26"/>
  <c r="AJ26"/>
  <c r="AI26"/>
  <c r="AH26"/>
  <c r="AG26"/>
  <c r="AF26"/>
  <c r="AE26"/>
  <c r="AD26"/>
  <c r="AC26"/>
  <c r="AB26"/>
  <c r="AA26"/>
  <c r="Z26"/>
  <c r="Y26"/>
  <c r="X26"/>
  <c r="W26"/>
  <c r="V26"/>
  <c r="U26"/>
  <c r="T26"/>
  <c r="S26"/>
  <c r="R26"/>
  <c r="Q26"/>
  <c r="P26"/>
  <c r="O26" s="1"/>
  <c r="AX25"/>
  <c r="AW25"/>
  <c r="AV25"/>
  <c r="AU25"/>
  <c r="AT25"/>
  <c r="AS25"/>
  <c r="AR25"/>
  <c r="AQ25"/>
  <c r="AP25"/>
  <c r="AO25"/>
  <c r="AN25"/>
  <c r="AM25"/>
  <c r="AL25"/>
  <c r="AK25"/>
  <c r="AJ25"/>
  <c r="AI25"/>
  <c r="AH25"/>
  <c r="AG25"/>
  <c r="AF25"/>
  <c r="AE25"/>
  <c r="AD25"/>
  <c r="AC25"/>
  <c r="AB25"/>
  <c r="AA25"/>
  <c r="Z25"/>
  <c r="Y25"/>
  <c r="X25"/>
  <c r="W25"/>
  <c r="V25"/>
  <c r="U25"/>
  <c r="T25"/>
  <c r="S25"/>
  <c r="R25"/>
  <c r="Q25"/>
  <c r="AX24"/>
  <c r="AW24"/>
  <c r="AV24"/>
  <c r="AU24"/>
  <c r="AT24"/>
  <c r="AS24"/>
  <c r="AR24"/>
  <c r="AQ24"/>
  <c r="AP24"/>
  <c r="AO24"/>
  <c r="AN24"/>
  <c r="AM24"/>
  <c r="AL24"/>
  <c r="AK24"/>
  <c r="AJ24"/>
  <c r="AI24"/>
  <c r="AH24"/>
  <c r="AG24"/>
  <c r="AF24"/>
  <c r="AE24"/>
  <c r="AD24"/>
  <c r="AC24"/>
  <c r="AB24"/>
  <c r="AA24"/>
  <c r="Z24"/>
  <c r="Y24"/>
  <c r="X24"/>
  <c r="W24"/>
  <c r="V24"/>
  <c r="U24"/>
  <c r="T24"/>
  <c r="S24"/>
  <c r="R24"/>
  <c r="Q24"/>
  <c r="AX23"/>
  <c r="AW23"/>
  <c r="AV23"/>
  <c r="AU23"/>
  <c r="AT23"/>
  <c r="AS23"/>
  <c r="AR23"/>
  <c r="AQ23"/>
  <c r="AP23"/>
  <c r="AO23"/>
  <c r="AN23"/>
  <c r="AM23"/>
  <c r="AL23"/>
  <c r="AK23"/>
  <c r="AJ23"/>
  <c r="AI23"/>
  <c r="AH23"/>
  <c r="AG23"/>
  <c r="AF23"/>
  <c r="AE23"/>
  <c r="AD23"/>
  <c r="AC23"/>
  <c r="AB23"/>
  <c r="AA23"/>
  <c r="Z23"/>
  <c r="Y23"/>
  <c r="X23"/>
  <c r="W23"/>
  <c r="V23"/>
  <c r="U23"/>
  <c r="T23"/>
  <c r="S23"/>
  <c r="R23"/>
  <c r="Q23"/>
  <c r="P23" s="1"/>
  <c r="O23" s="1"/>
  <c r="AX22"/>
  <c r="AW22"/>
  <c r="AV22"/>
  <c r="AU22"/>
  <c r="AT22"/>
  <c r="AS22"/>
  <c r="AR22"/>
  <c r="AQ22"/>
  <c r="AP22"/>
  <c r="AO22"/>
  <c r="AN22"/>
  <c r="AM22"/>
  <c r="AL22"/>
  <c r="AK22"/>
  <c r="AJ22"/>
  <c r="AI22"/>
  <c r="AH22"/>
  <c r="AG22"/>
  <c r="AF22"/>
  <c r="AE22"/>
  <c r="AD22"/>
  <c r="AC22"/>
  <c r="AB22"/>
  <c r="AA22"/>
  <c r="Z22"/>
  <c r="Y22"/>
  <c r="X22"/>
  <c r="W22"/>
  <c r="V22"/>
  <c r="U22"/>
  <c r="T22"/>
  <c r="S22"/>
  <c r="R22"/>
  <c r="Q22"/>
  <c r="P22" s="1"/>
  <c r="O22" s="1"/>
  <c r="AX21"/>
  <c r="AW21"/>
  <c r="AV21"/>
  <c r="AU21"/>
  <c r="AT21"/>
  <c r="AS21"/>
  <c r="AR21"/>
  <c r="AQ21"/>
  <c r="AP21"/>
  <c r="AO21"/>
  <c r="AN21"/>
  <c r="AM21"/>
  <c r="AL21"/>
  <c r="AK21"/>
  <c r="AJ21"/>
  <c r="AI21"/>
  <c r="AH21"/>
  <c r="AG21"/>
  <c r="AF21"/>
  <c r="AE21"/>
  <c r="AD21"/>
  <c r="AC21"/>
  <c r="AB21"/>
  <c r="AA21"/>
  <c r="Z21"/>
  <c r="Y21"/>
  <c r="X21"/>
  <c r="W21"/>
  <c r="V21"/>
  <c r="U21"/>
  <c r="T21"/>
  <c r="S21"/>
  <c r="R21"/>
  <c r="Q21"/>
  <c r="AX20"/>
  <c r="AW20"/>
  <c r="AV20"/>
  <c r="AU20"/>
  <c r="AT20"/>
  <c r="AS20"/>
  <c r="AR20"/>
  <c r="AQ20"/>
  <c r="AP20"/>
  <c r="AO20"/>
  <c r="AN20"/>
  <c r="AM20"/>
  <c r="AL20"/>
  <c r="AK20"/>
  <c r="AJ20"/>
  <c r="AI20"/>
  <c r="AH20"/>
  <c r="AG20"/>
  <c r="AF20"/>
  <c r="AE20"/>
  <c r="AD20"/>
  <c r="AC20"/>
  <c r="AB20"/>
  <c r="AA20"/>
  <c r="Z20"/>
  <c r="Y20"/>
  <c r="X20"/>
  <c r="W20"/>
  <c r="V20"/>
  <c r="U20"/>
  <c r="T20"/>
  <c r="S20"/>
  <c r="R20"/>
  <c r="Q20"/>
  <c r="P20" s="1"/>
  <c r="O20" s="1"/>
  <c r="AX19"/>
  <c r="AW19"/>
  <c r="AV19"/>
  <c r="AU19"/>
  <c r="AT19"/>
  <c r="AS19"/>
  <c r="AR19"/>
  <c r="AQ19"/>
  <c r="AP19"/>
  <c r="AO19"/>
  <c r="AN19"/>
  <c r="AM19"/>
  <c r="AL19"/>
  <c r="AK19"/>
  <c r="AJ19"/>
  <c r="AI19"/>
  <c r="AH19"/>
  <c r="AG19"/>
  <c r="AF19"/>
  <c r="AE19"/>
  <c r="AD19"/>
  <c r="AC19"/>
  <c r="AB19"/>
  <c r="AA19"/>
  <c r="Z19"/>
  <c r="Y19"/>
  <c r="X19"/>
  <c r="W19"/>
  <c r="V19"/>
  <c r="U19"/>
  <c r="T19"/>
  <c r="S19"/>
  <c r="R19"/>
  <c r="Q19"/>
  <c r="AX18"/>
  <c r="AW18"/>
  <c r="AV18"/>
  <c r="AU18"/>
  <c r="AT18"/>
  <c r="AS18"/>
  <c r="AR18"/>
  <c r="AQ18"/>
  <c r="AP18"/>
  <c r="AO18"/>
  <c r="AN18"/>
  <c r="AM18"/>
  <c r="AL18"/>
  <c r="AK18"/>
  <c r="AJ18"/>
  <c r="AI18"/>
  <c r="AH18"/>
  <c r="AG18"/>
  <c r="AF18"/>
  <c r="AE18"/>
  <c r="AD18"/>
  <c r="AC18"/>
  <c r="AB18"/>
  <c r="AA18"/>
  <c r="Z18"/>
  <c r="Y18"/>
  <c r="X18"/>
  <c r="W18"/>
  <c r="V18"/>
  <c r="U18"/>
  <c r="T18"/>
  <c r="S18"/>
  <c r="R18"/>
  <c r="Q18"/>
  <c r="P18"/>
  <c r="O18" s="1"/>
  <c r="AX17"/>
  <c r="AW17"/>
  <c r="AV17"/>
  <c r="AU17"/>
  <c r="AT17"/>
  <c r="AS17"/>
  <c r="AR17"/>
  <c r="AQ17"/>
  <c r="AP17"/>
  <c r="AO17"/>
  <c r="AN17"/>
  <c r="AM17"/>
  <c r="AL17"/>
  <c r="AK17"/>
  <c r="AJ17"/>
  <c r="AI17"/>
  <c r="AH17"/>
  <c r="AG17"/>
  <c r="AF17"/>
  <c r="AE17"/>
  <c r="AD17"/>
  <c r="AC17"/>
  <c r="AB17"/>
  <c r="AA17"/>
  <c r="Z17"/>
  <c r="Y17"/>
  <c r="X17"/>
  <c r="W17"/>
  <c r="V17"/>
  <c r="U17"/>
  <c r="T17"/>
  <c r="S17"/>
  <c r="R17"/>
  <c r="Q17"/>
  <c r="AX16"/>
  <c r="AW16"/>
  <c r="AV16"/>
  <c r="AU16"/>
  <c r="AT16"/>
  <c r="AS16"/>
  <c r="AR16"/>
  <c r="AQ16"/>
  <c r="AP16"/>
  <c r="AO16"/>
  <c r="AN16"/>
  <c r="AM16"/>
  <c r="AL16"/>
  <c r="AK16"/>
  <c r="AJ16"/>
  <c r="AI16"/>
  <c r="AH16"/>
  <c r="AG16"/>
  <c r="AF16"/>
  <c r="AE16"/>
  <c r="AD16"/>
  <c r="AC16"/>
  <c r="AB16"/>
  <c r="AA16"/>
  <c r="Z16"/>
  <c r="Y16"/>
  <c r="X16"/>
  <c r="W16"/>
  <c r="V16"/>
  <c r="U16"/>
  <c r="T16"/>
  <c r="S16"/>
  <c r="R16"/>
  <c r="Q16"/>
  <c r="AX15"/>
  <c r="AW15"/>
  <c r="AV15"/>
  <c r="AU15"/>
  <c r="AT15"/>
  <c r="AS15"/>
  <c r="AR15"/>
  <c r="AQ15"/>
  <c r="AP15"/>
  <c r="AO15"/>
  <c r="AN15"/>
  <c r="AM15"/>
  <c r="AL15"/>
  <c r="AK15"/>
  <c r="AJ15"/>
  <c r="AI15"/>
  <c r="AH15"/>
  <c r="AG15"/>
  <c r="AF15"/>
  <c r="AE15"/>
  <c r="AD15"/>
  <c r="AC15"/>
  <c r="AB15"/>
  <c r="AA15"/>
  <c r="Z15"/>
  <c r="Y15"/>
  <c r="X15"/>
  <c r="W15"/>
  <c r="V15"/>
  <c r="U15"/>
  <c r="T15"/>
  <c r="S15"/>
  <c r="R15"/>
  <c r="Q15"/>
  <c r="P15" s="1"/>
  <c r="O15"/>
  <c r="AX14"/>
  <c r="AW14"/>
  <c r="AV14"/>
  <c r="AU14"/>
  <c r="AT14"/>
  <c r="AS14"/>
  <c r="AR14"/>
  <c r="AQ14"/>
  <c r="AP14"/>
  <c r="AO14"/>
  <c r="AN14"/>
  <c r="AM14"/>
  <c r="AL14"/>
  <c r="AK14"/>
  <c r="AJ14"/>
  <c r="AI14"/>
  <c r="AH14"/>
  <c r="AG14"/>
  <c r="AF14"/>
  <c r="AE14"/>
  <c r="AD14"/>
  <c r="AC14"/>
  <c r="AB14"/>
  <c r="AA14"/>
  <c r="Z14"/>
  <c r="Y14"/>
  <c r="X14"/>
  <c r="W14"/>
  <c r="V14"/>
  <c r="U14"/>
  <c r="T14"/>
  <c r="S14"/>
  <c r="R14"/>
  <c r="Q14"/>
  <c r="AX13"/>
  <c r="AW13"/>
  <c r="AV13"/>
  <c r="AU13"/>
  <c r="AT13"/>
  <c r="AS13"/>
  <c r="AR13"/>
  <c r="AQ13"/>
  <c r="AP13"/>
  <c r="AO13"/>
  <c r="AN13"/>
  <c r="AM13"/>
  <c r="AL13"/>
  <c r="AK13"/>
  <c r="AJ13"/>
  <c r="AI13"/>
  <c r="AH13"/>
  <c r="AG13"/>
  <c r="AF13"/>
  <c r="AE13"/>
  <c r="AD13"/>
  <c r="AC13"/>
  <c r="AB13"/>
  <c r="AA13"/>
  <c r="Z13"/>
  <c r="Y13"/>
  <c r="X13"/>
  <c r="W13"/>
  <c r="V13"/>
  <c r="U13"/>
  <c r="T13"/>
  <c r="S13"/>
  <c r="R13"/>
  <c r="Q13"/>
  <c r="AX12"/>
  <c r="AW12"/>
  <c r="AV12"/>
  <c r="AU12"/>
  <c r="AT12"/>
  <c r="AS12"/>
  <c r="AR12"/>
  <c r="AQ12"/>
  <c r="AP12"/>
  <c r="AO12"/>
  <c r="AN12"/>
  <c r="AM12"/>
  <c r="AL12"/>
  <c r="AK12"/>
  <c r="AJ12"/>
  <c r="AI12"/>
  <c r="AH12"/>
  <c r="AG12"/>
  <c r="AF12"/>
  <c r="AE12"/>
  <c r="AD12"/>
  <c r="AC12"/>
  <c r="AB12"/>
  <c r="AA12"/>
  <c r="Z12"/>
  <c r="Y12"/>
  <c r="X12"/>
  <c r="W12"/>
  <c r="V12"/>
  <c r="U12"/>
  <c r="T12"/>
  <c r="S12"/>
  <c r="R12"/>
  <c r="Q12"/>
  <c r="P12" s="1"/>
  <c r="O12" s="1"/>
  <c r="AX11"/>
  <c r="AW11"/>
  <c r="AV11"/>
  <c r="AU11"/>
  <c r="AT11"/>
  <c r="AS11"/>
  <c r="AR11"/>
  <c r="AQ11"/>
  <c r="AP11"/>
  <c r="AO11"/>
  <c r="AN11"/>
  <c r="AM11"/>
  <c r="AL11"/>
  <c r="AK11"/>
  <c r="AJ11"/>
  <c r="AI11"/>
  <c r="AH11"/>
  <c r="AG11"/>
  <c r="AF11"/>
  <c r="AE11"/>
  <c r="AD11"/>
  <c r="AC11"/>
  <c r="AB11"/>
  <c r="AA11"/>
  <c r="Z11"/>
  <c r="Y11"/>
  <c r="X11"/>
  <c r="W11"/>
  <c r="V11"/>
  <c r="U11"/>
  <c r="T11"/>
  <c r="S11"/>
  <c r="R11"/>
  <c r="Q11"/>
  <c r="AX10"/>
  <c r="AW10"/>
  <c r="AV10"/>
  <c r="AU10"/>
  <c r="AT10"/>
  <c r="AS10"/>
  <c r="AR10"/>
  <c r="AQ10"/>
  <c r="AP10"/>
  <c r="AO10"/>
  <c r="AN10"/>
  <c r="AM10"/>
  <c r="AL10"/>
  <c r="AK10"/>
  <c r="AJ10"/>
  <c r="AI10"/>
  <c r="AH10"/>
  <c r="AG10"/>
  <c r="AF10"/>
  <c r="AE10"/>
  <c r="AD10"/>
  <c r="AC10"/>
  <c r="AB10"/>
  <c r="AA10"/>
  <c r="Z10"/>
  <c r="Y10"/>
  <c r="X10"/>
  <c r="W10"/>
  <c r="V10"/>
  <c r="U10"/>
  <c r="T10"/>
  <c r="S10"/>
  <c r="R10"/>
  <c r="Q10"/>
  <c r="P10"/>
  <c r="O10" s="1"/>
  <c r="AX9"/>
  <c r="AW9"/>
  <c r="AV9"/>
  <c r="AU9"/>
  <c r="AT9"/>
  <c r="AS9"/>
  <c r="AR9"/>
  <c r="AQ9"/>
  <c r="AP9"/>
  <c r="AO9"/>
  <c r="AN9"/>
  <c r="AM9"/>
  <c r="AL9"/>
  <c r="AK9"/>
  <c r="AJ9"/>
  <c r="AI9"/>
  <c r="AH9"/>
  <c r="AG9"/>
  <c r="AF9"/>
  <c r="AE9"/>
  <c r="AD9"/>
  <c r="AC9"/>
  <c r="AB9"/>
  <c r="AA9"/>
  <c r="Z9"/>
  <c r="Y9"/>
  <c r="X9"/>
  <c r="W9"/>
  <c r="V9"/>
  <c r="U9"/>
  <c r="T9"/>
  <c r="S9"/>
  <c r="R9"/>
  <c r="Q9"/>
  <c r="AX8"/>
  <c r="AW8"/>
  <c r="AV8"/>
  <c r="AU8"/>
  <c r="AT8"/>
  <c r="AS8"/>
  <c r="AR8"/>
  <c r="AQ8"/>
  <c r="AP8"/>
  <c r="AO8"/>
  <c r="AN8"/>
  <c r="AM8"/>
  <c r="AL8"/>
  <c r="AK8"/>
  <c r="AJ8"/>
  <c r="AI8"/>
  <c r="AH8"/>
  <c r="AG8"/>
  <c r="AF8"/>
  <c r="AE8"/>
  <c r="AD8"/>
  <c r="AC8"/>
  <c r="AB8"/>
  <c r="AA8"/>
  <c r="Z8"/>
  <c r="Y8"/>
  <c r="X8"/>
  <c r="W8"/>
  <c r="V8"/>
  <c r="U8"/>
  <c r="T8"/>
  <c r="S8"/>
  <c r="P8" s="1"/>
  <c r="O8" s="1"/>
  <c r="R8"/>
  <c r="Q8"/>
  <c r="AX7"/>
  <c r="AW7"/>
  <c r="AV7"/>
  <c r="AU7"/>
  <c r="AT7"/>
  <c r="AS7"/>
  <c r="AR7"/>
  <c r="AQ7"/>
  <c r="AP7"/>
  <c r="AO7"/>
  <c r="AN7"/>
  <c r="AM7"/>
  <c r="AL7"/>
  <c r="AK7"/>
  <c r="AJ7"/>
  <c r="AI7"/>
  <c r="AH7"/>
  <c r="AG7"/>
  <c r="AF7"/>
  <c r="AE7"/>
  <c r="AD7"/>
  <c r="AC7"/>
  <c r="AB7"/>
  <c r="AA7"/>
  <c r="Z7"/>
  <c r="Y7"/>
  <c r="X7"/>
  <c r="W7"/>
  <c r="V7"/>
  <c r="U7"/>
  <c r="T7"/>
  <c r="S7"/>
  <c r="R7"/>
  <c r="Q7"/>
  <c r="P7" s="1"/>
  <c r="O7"/>
  <c r="AX6"/>
  <c r="AW6"/>
  <c r="AV6"/>
  <c r="AU6"/>
  <c r="AT6"/>
  <c r="AS6"/>
  <c r="AR6"/>
  <c r="AQ6"/>
  <c r="AP6"/>
  <c r="AO6"/>
  <c r="AN6"/>
  <c r="AM6"/>
  <c r="AL6"/>
  <c r="AK6"/>
  <c r="AJ6"/>
  <c r="AI6"/>
  <c r="AH6"/>
  <c r="AG6"/>
  <c r="AF6"/>
  <c r="AE6"/>
  <c r="AD6"/>
  <c r="AC6"/>
  <c r="AB6"/>
  <c r="AA6"/>
  <c r="Z6"/>
  <c r="Y6"/>
  <c r="X6"/>
  <c r="W6"/>
  <c r="V6"/>
  <c r="U6"/>
  <c r="T6"/>
  <c r="S6"/>
  <c r="R6"/>
  <c r="Q6"/>
  <c r="AX5"/>
  <c r="AW5"/>
  <c r="AV5"/>
  <c r="AU5"/>
  <c r="AT5"/>
  <c r="AS5"/>
  <c r="AR5"/>
  <c r="AQ5"/>
  <c r="AP5"/>
  <c r="AO5"/>
  <c r="AN5"/>
  <c r="AM5"/>
  <c r="AL5"/>
  <c r="AK5"/>
  <c r="AJ5"/>
  <c r="AI5"/>
  <c r="AH5"/>
  <c r="AG5"/>
  <c r="AF5"/>
  <c r="AE5"/>
  <c r="AD5"/>
  <c r="AC5"/>
  <c r="AB5"/>
  <c r="AA5"/>
  <c r="Z5"/>
  <c r="Y5"/>
  <c r="X5"/>
  <c r="W5"/>
  <c r="V5"/>
  <c r="U5"/>
  <c r="T5"/>
  <c r="S5"/>
  <c r="R5"/>
  <c r="Q5"/>
  <c r="AX4"/>
  <c r="AW4"/>
  <c r="AV4"/>
  <c r="AU4"/>
  <c r="AT4"/>
  <c r="AS4"/>
  <c r="AR4"/>
  <c r="AQ4"/>
  <c r="AP4"/>
  <c r="AO4"/>
  <c r="AN4"/>
  <c r="AM4"/>
  <c r="AL4"/>
  <c r="AK4"/>
  <c r="AJ4"/>
  <c r="AI4"/>
  <c r="AH4"/>
  <c r="AG4"/>
  <c r="AF4"/>
  <c r="AE4"/>
  <c r="AD4"/>
  <c r="AC4"/>
  <c r="AB4"/>
  <c r="AA4"/>
  <c r="Z4"/>
  <c r="Y4"/>
  <c r="X4"/>
  <c r="W4"/>
  <c r="V4"/>
  <c r="U4"/>
  <c r="T4"/>
  <c r="S4"/>
  <c r="R4"/>
  <c r="Q4"/>
  <c r="P4" s="1"/>
  <c r="O4" s="1"/>
  <c r="AX3"/>
  <c r="AW3"/>
  <c r="AV3"/>
  <c r="AU3"/>
  <c r="AT3"/>
  <c r="AS3"/>
  <c r="AR3"/>
  <c r="AQ3"/>
  <c r="AP3"/>
  <c r="AO3"/>
  <c r="AN3"/>
  <c r="AM3"/>
  <c r="AL3"/>
  <c r="AK3"/>
  <c r="AJ3"/>
  <c r="AI3"/>
  <c r="AH3"/>
  <c r="AG3"/>
  <c r="AF3"/>
  <c r="AE3"/>
  <c r="AD3"/>
  <c r="AC3"/>
  <c r="AB3"/>
  <c r="AA3"/>
  <c r="Z3"/>
  <c r="Y3"/>
  <c r="X3"/>
  <c r="W3"/>
  <c r="V3"/>
  <c r="U3"/>
  <c r="T3"/>
  <c r="S3"/>
  <c r="R3"/>
  <c r="Q3"/>
  <c r="AX2"/>
  <c r="AW2"/>
  <c r="AV2"/>
  <c r="AU2"/>
  <c r="AT2"/>
  <c r="AS2"/>
  <c r="AR2"/>
  <c r="AQ2"/>
  <c r="AP2"/>
  <c r="AO2"/>
  <c r="AN2"/>
  <c r="AM2"/>
  <c r="AL2"/>
  <c r="AK2"/>
  <c r="AJ2"/>
  <c r="AI2"/>
  <c r="AH2"/>
  <c r="AG2"/>
  <c r="AF2"/>
  <c r="AE2"/>
  <c r="AD2"/>
  <c r="AC2"/>
  <c r="AB2"/>
  <c r="AA2"/>
  <c r="Z2"/>
  <c r="Y2"/>
  <c r="X2"/>
  <c r="P2" s="1"/>
  <c r="O2" s="1"/>
  <c r="W2"/>
  <c r="V2"/>
  <c r="U2"/>
  <c r="T2"/>
  <c r="S2"/>
  <c r="R2"/>
  <c r="Q2"/>
  <c r="BR352" i="21"/>
  <c r="BS352"/>
  <c r="BS353" s="1"/>
  <c r="BT352"/>
  <c r="BU352"/>
  <c r="BU353" s="1"/>
  <c r="BV352"/>
  <c r="BW352"/>
  <c r="BL352"/>
  <c r="BL353" s="1"/>
  <c r="BM352"/>
  <c r="BM353" s="1"/>
  <c r="BN352"/>
  <c r="BO352"/>
  <c r="BO353" s="1"/>
  <c r="BP352"/>
  <c r="BD352"/>
  <c r="BD353" s="1"/>
  <c r="BE352"/>
  <c r="BF352"/>
  <c r="BG352"/>
  <c r="BG353" s="1"/>
  <c r="BH352"/>
  <c r="BH353" s="1"/>
  <c r="BI352"/>
  <c r="BJ352"/>
  <c r="AS352"/>
  <c r="AT352"/>
  <c r="AU352"/>
  <c r="AU353" s="1"/>
  <c r="AV352"/>
  <c r="AV353" s="1"/>
  <c r="AW352"/>
  <c r="AW353" s="1"/>
  <c r="AX352"/>
  <c r="AX353" s="1"/>
  <c r="AY352"/>
  <c r="AZ352"/>
  <c r="AZ353" s="1"/>
  <c r="BA352"/>
  <c r="BA353" s="1"/>
  <c r="BB352"/>
  <c r="BB353" s="1"/>
  <c r="AM352"/>
  <c r="AM353" s="1"/>
  <c r="AN352"/>
  <c r="AN353" s="1"/>
  <c r="AO352"/>
  <c r="AP352"/>
  <c r="AQ352"/>
  <c r="AH352"/>
  <c r="AI352"/>
  <c r="AJ352"/>
  <c r="AK352"/>
  <c r="AK353" s="1"/>
  <c r="K30" i="22"/>
  <c r="K21"/>
  <c r="K13"/>
  <c r="E33"/>
  <c r="E20"/>
  <c r="E12"/>
  <c r="K35" s="1"/>
  <c r="I46"/>
  <c r="B38"/>
  <c r="C5"/>
  <c r="C7"/>
  <c r="C8"/>
  <c r="C9"/>
  <c r="C10"/>
  <c r="D10" s="1"/>
  <c r="C11"/>
  <c r="C14"/>
  <c r="C15"/>
  <c r="C16"/>
  <c r="C17"/>
  <c r="C18"/>
  <c r="D18" s="1"/>
  <c r="C19"/>
  <c r="D19" s="1"/>
  <c r="C22"/>
  <c r="C23"/>
  <c r="C24"/>
  <c r="D24" s="1"/>
  <c r="C25"/>
  <c r="C26"/>
  <c r="C27"/>
  <c r="D27" s="1"/>
  <c r="C28"/>
  <c r="D28" s="1"/>
  <c r="C29"/>
  <c r="C30"/>
  <c r="C31"/>
  <c r="C32"/>
  <c r="I5"/>
  <c r="I6"/>
  <c r="I13" s="1"/>
  <c r="J13" s="1"/>
  <c r="I7"/>
  <c r="J7" s="1"/>
  <c r="I8"/>
  <c r="I9"/>
  <c r="I10"/>
  <c r="I11"/>
  <c r="J11" s="1"/>
  <c r="I12"/>
  <c r="I15"/>
  <c r="I16"/>
  <c r="I17"/>
  <c r="I18"/>
  <c r="J18" s="1"/>
  <c r="I19"/>
  <c r="I20"/>
  <c r="J20" s="1"/>
  <c r="I23"/>
  <c r="I24"/>
  <c r="I25"/>
  <c r="I26"/>
  <c r="I27"/>
  <c r="J27" s="1"/>
  <c r="I28"/>
  <c r="I29"/>
  <c r="J29" s="1"/>
  <c r="B5"/>
  <c r="B7"/>
  <c r="B12" s="1"/>
  <c r="B14"/>
  <c r="B20" s="1"/>
  <c r="B22"/>
  <c r="B33" s="1"/>
  <c r="H5"/>
  <c r="H13"/>
  <c r="H15"/>
  <c r="H21" s="1"/>
  <c r="H23"/>
  <c r="H30" s="1"/>
  <c r="D32"/>
  <c r="D31"/>
  <c r="D30"/>
  <c r="D29"/>
  <c r="J28"/>
  <c r="J26"/>
  <c r="D26"/>
  <c r="D25"/>
  <c r="J24"/>
  <c r="D23"/>
  <c r="G20"/>
  <c r="J19"/>
  <c r="G19"/>
  <c r="G18"/>
  <c r="J17"/>
  <c r="D17"/>
  <c r="D16"/>
  <c r="J15"/>
  <c r="D14"/>
  <c r="J12"/>
  <c r="D11"/>
  <c r="A11"/>
  <c r="J10"/>
  <c r="A10"/>
  <c r="J9"/>
  <c r="A9"/>
  <c r="J8"/>
  <c r="D8"/>
  <c r="A8"/>
  <c r="J5"/>
  <c r="BN353" i="21"/>
  <c r="BV353"/>
  <c r="BW353"/>
  <c r="AI353"/>
  <c r="AJ353"/>
  <c r="AO353"/>
  <c r="AQ353"/>
  <c r="AT353"/>
  <c r="AY353"/>
  <c r="BE353"/>
  <c r="BF353"/>
  <c r="BI353"/>
  <c r="BJ353"/>
  <c r="BP353"/>
  <c r="BT353"/>
  <c r="H375"/>
  <c r="I375"/>
  <c r="L376"/>
  <c r="I377"/>
  <c r="H377"/>
  <c r="L374"/>
  <c r="L373"/>
  <c r="L372"/>
  <c r="L368"/>
  <c r="F51" i="17"/>
  <c r="J51"/>
  <c r="F56"/>
  <c r="D56" s="1"/>
  <c r="J56"/>
  <c r="J52"/>
  <c r="J53"/>
  <c r="J54"/>
  <c r="J55"/>
  <c r="J57"/>
  <c r="J58"/>
  <c r="D58" s="1"/>
  <c r="J59"/>
  <c r="H3" i="20"/>
  <c r="H6"/>
  <c r="H12"/>
  <c r="P63" i="17"/>
  <c r="P64"/>
  <c r="N64" s="1"/>
  <c r="P65"/>
  <c r="N65" s="1"/>
  <c r="P66"/>
  <c r="P67"/>
  <c r="N67" s="1"/>
  <c r="P68"/>
  <c r="P69"/>
  <c r="P70"/>
  <c r="P71"/>
  <c r="F71"/>
  <c r="D75" i="8"/>
  <c r="F59" i="17"/>
  <c r="D59" s="1"/>
  <c r="P59"/>
  <c r="T59"/>
  <c r="P51"/>
  <c r="P52"/>
  <c r="P53"/>
  <c r="N53" s="1"/>
  <c r="P54"/>
  <c r="N54" s="1"/>
  <c r="P55"/>
  <c r="P56"/>
  <c r="P57"/>
  <c r="P58"/>
  <c r="P61"/>
  <c r="F52"/>
  <c r="F53"/>
  <c r="D53" s="1"/>
  <c r="F54"/>
  <c r="F55"/>
  <c r="F57"/>
  <c r="F58"/>
  <c r="N59"/>
  <c r="D71"/>
  <c r="F63"/>
  <c r="D63"/>
  <c r="E23"/>
  <c r="D23"/>
  <c r="E22"/>
  <c r="D22" s="1"/>
  <c r="E15"/>
  <c r="E136" s="1"/>
  <c r="D20"/>
  <c r="E16"/>
  <c r="D16" s="1"/>
  <c r="E17"/>
  <c r="E18"/>
  <c r="E19"/>
  <c r="D19" s="1"/>
  <c r="E21"/>
  <c r="F47"/>
  <c r="J47"/>
  <c r="D35"/>
  <c r="D34"/>
  <c r="D27"/>
  <c r="O95"/>
  <c r="J37"/>
  <c r="F37"/>
  <c r="D193" i="8"/>
  <c r="H201"/>
  <c r="D201"/>
  <c r="E106" i="17"/>
  <c r="E92"/>
  <c r="F92"/>
  <c r="J92"/>
  <c r="D92"/>
  <c r="E87"/>
  <c r="F87"/>
  <c r="I87"/>
  <c r="J87"/>
  <c r="E94"/>
  <c r="F94"/>
  <c r="I94"/>
  <c r="J94"/>
  <c r="I88"/>
  <c r="I89"/>
  <c r="I90"/>
  <c r="I91"/>
  <c r="I93"/>
  <c r="I95"/>
  <c r="D95" s="1"/>
  <c r="I97"/>
  <c r="E88"/>
  <c r="D88" s="1"/>
  <c r="E89"/>
  <c r="E90"/>
  <c r="E91"/>
  <c r="E93"/>
  <c r="F88"/>
  <c r="F89"/>
  <c r="F90"/>
  <c r="F97" s="1"/>
  <c r="F91"/>
  <c r="F93"/>
  <c r="D93" s="1"/>
  <c r="J88"/>
  <c r="J89"/>
  <c r="J90"/>
  <c r="J91"/>
  <c r="J93"/>
  <c r="O83"/>
  <c r="N83" s="1"/>
  <c r="E83"/>
  <c r="D83" s="1"/>
  <c r="E75"/>
  <c r="J75"/>
  <c r="E76"/>
  <c r="E77"/>
  <c r="E78"/>
  <c r="D78" s="1"/>
  <c r="E79"/>
  <c r="E80"/>
  <c r="E81"/>
  <c r="E82"/>
  <c r="J76"/>
  <c r="J77"/>
  <c r="J78"/>
  <c r="J79"/>
  <c r="J80"/>
  <c r="J81"/>
  <c r="J82"/>
  <c r="F64"/>
  <c r="F65"/>
  <c r="F66"/>
  <c r="F67"/>
  <c r="F68"/>
  <c r="F69"/>
  <c r="F70"/>
  <c r="D70" s="1"/>
  <c r="I39"/>
  <c r="I40"/>
  <c r="I41"/>
  <c r="I42"/>
  <c r="I43"/>
  <c r="I44"/>
  <c r="I141" s="1"/>
  <c r="I45"/>
  <c r="I46"/>
  <c r="I47"/>
  <c r="J39"/>
  <c r="J40"/>
  <c r="J41"/>
  <c r="J42"/>
  <c r="J43"/>
  <c r="J44"/>
  <c r="J45"/>
  <c r="J46"/>
  <c r="F39"/>
  <c r="F40"/>
  <c r="F41"/>
  <c r="F42"/>
  <c r="F43"/>
  <c r="F44"/>
  <c r="F141" s="1"/>
  <c r="F45"/>
  <c r="F46"/>
  <c r="D18" i="8"/>
  <c r="C18"/>
  <c r="D9"/>
  <c r="E9" s="1"/>
  <c r="B8" s="1"/>
  <c r="N8" s="1"/>
  <c r="C9"/>
  <c r="B15"/>
  <c r="B16"/>
  <c r="B17"/>
  <c r="B18"/>
  <c r="B19"/>
  <c r="N19" s="1"/>
  <c r="E4" i="17"/>
  <c r="D4" s="1"/>
  <c r="E5"/>
  <c r="E6"/>
  <c r="E7"/>
  <c r="E8"/>
  <c r="E9"/>
  <c r="E10"/>
  <c r="E11"/>
  <c r="E143" s="1"/>
  <c r="E12"/>
  <c r="D9"/>
  <c r="D12"/>
  <c r="J123"/>
  <c r="J136"/>
  <c r="J124"/>
  <c r="J125"/>
  <c r="J138" s="1"/>
  <c r="J126"/>
  <c r="J127"/>
  <c r="J128"/>
  <c r="J141" s="1"/>
  <c r="J129"/>
  <c r="J130"/>
  <c r="J131"/>
  <c r="J144"/>
  <c r="T27"/>
  <c r="T51"/>
  <c r="T136" s="1"/>
  <c r="T75"/>
  <c r="T87"/>
  <c r="T123"/>
  <c r="T28"/>
  <c r="T52"/>
  <c r="T76"/>
  <c r="T88"/>
  <c r="T97" s="1"/>
  <c r="T124"/>
  <c r="T29"/>
  <c r="T138" s="1"/>
  <c r="T53"/>
  <c r="T77"/>
  <c r="T89"/>
  <c r="T125"/>
  <c r="T30"/>
  <c r="T139" s="1"/>
  <c r="T54"/>
  <c r="T78"/>
  <c r="T90"/>
  <c r="T126"/>
  <c r="T31"/>
  <c r="T55"/>
  <c r="T79"/>
  <c r="T91"/>
  <c r="T127"/>
  <c r="T32"/>
  <c r="T141" s="1"/>
  <c r="T56"/>
  <c r="T80"/>
  <c r="T92"/>
  <c r="T128"/>
  <c r="T33"/>
  <c r="T142" s="1"/>
  <c r="T57"/>
  <c r="T81"/>
  <c r="T93"/>
  <c r="T129"/>
  <c r="T34"/>
  <c r="N34" s="1"/>
  <c r="T58"/>
  <c r="T82"/>
  <c r="T143" s="1"/>
  <c r="T94"/>
  <c r="T130"/>
  <c r="T35"/>
  <c r="T83"/>
  <c r="T95"/>
  <c r="T131"/>
  <c r="T144"/>
  <c r="S39"/>
  <c r="S136" s="1"/>
  <c r="S87"/>
  <c r="S99"/>
  <c r="S111"/>
  <c r="S40"/>
  <c r="S88"/>
  <c r="S100"/>
  <c r="S112"/>
  <c r="S41"/>
  <c r="S138" s="1"/>
  <c r="S89"/>
  <c r="S101"/>
  <c r="S113"/>
  <c r="N113" s="1"/>
  <c r="S42"/>
  <c r="S90"/>
  <c r="N90" s="1"/>
  <c r="S102"/>
  <c r="S114"/>
  <c r="S43"/>
  <c r="S91"/>
  <c r="S140" s="1"/>
  <c r="S103"/>
  <c r="S115"/>
  <c r="S44"/>
  <c r="S92"/>
  <c r="N92" s="1"/>
  <c r="S104"/>
  <c r="S116"/>
  <c r="S45"/>
  <c r="S93"/>
  <c r="S105"/>
  <c r="S117"/>
  <c r="S142"/>
  <c r="S46"/>
  <c r="S143" s="1"/>
  <c r="S94"/>
  <c r="S106"/>
  <c r="S118"/>
  <c r="S47"/>
  <c r="S95"/>
  <c r="S107"/>
  <c r="S119"/>
  <c r="R136"/>
  <c r="R137"/>
  <c r="R138"/>
  <c r="R139"/>
  <c r="R140"/>
  <c r="R141"/>
  <c r="R142"/>
  <c r="R143"/>
  <c r="R144"/>
  <c r="R146"/>
  <c r="Q111"/>
  <c r="Q112"/>
  <c r="Q137"/>
  <c r="Q113"/>
  <c r="Q138"/>
  <c r="Q114"/>
  <c r="Q139"/>
  <c r="Q115"/>
  <c r="Q140" s="1"/>
  <c r="Q116"/>
  <c r="N116" s="1"/>
  <c r="Q117"/>
  <c r="Q142"/>
  <c r="Q118"/>
  <c r="Q143"/>
  <c r="Q119"/>
  <c r="Q144" s="1"/>
  <c r="P27"/>
  <c r="P39"/>
  <c r="P87"/>
  <c r="P123"/>
  <c r="P28"/>
  <c r="P40"/>
  <c r="P88"/>
  <c r="P124"/>
  <c r="P29"/>
  <c r="P41"/>
  <c r="P89"/>
  <c r="N89" s="1"/>
  <c r="P125"/>
  <c r="N125" s="1"/>
  <c r="P30"/>
  <c r="P139" s="1"/>
  <c r="P42"/>
  <c r="N42" s="1"/>
  <c r="P90"/>
  <c r="P126"/>
  <c r="P31"/>
  <c r="N31" s="1"/>
  <c r="P43"/>
  <c r="P91"/>
  <c r="P127"/>
  <c r="N127" s="1"/>
  <c r="P32"/>
  <c r="P44"/>
  <c r="P92"/>
  <c r="P128"/>
  <c r="P141"/>
  <c r="P33"/>
  <c r="P45"/>
  <c r="N45" s="1"/>
  <c r="P93"/>
  <c r="N93" s="1"/>
  <c r="P129"/>
  <c r="P34"/>
  <c r="P46"/>
  <c r="P94"/>
  <c r="P130"/>
  <c r="P35"/>
  <c r="P144" s="1"/>
  <c r="P47"/>
  <c r="P95"/>
  <c r="P131"/>
  <c r="O4"/>
  <c r="O15"/>
  <c r="O75"/>
  <c r="O87"/>
  <c r="O99"/>
  <c r="O111"/>
  <c r="O123"/>
  <c r="O136"/>
  <c r="O5"/>
  <c r="O16"/>
  <c r="N16" s="1"/>
  <c r="O76"/>
  <c r="N76" s="1"/>
  <c r="O88"/>
  <c r="O100"/>
  <c r="O112"/>
  <c r="O124"/>
  <c r="O137"/>
  <c r="O6"/>
  <c r="O17"/>
  <c r="N17" s="1"/>
  <c r="O77"/>
  <c r="N77" s="1"/>
  <c r="O89"/>
  <c r="O101"/>
  <c r="O113"/>
  <c r="O125"/>
  <c r="O138"/>
  <c r="O7"/>
  <c r="O18"/>
  <c r="N18" s="1"/>
  <c r="O78"/>
  <c r="O90"/>
  <c r="O102"/>
  <c r="O114"/>
  <c r="O126"/>
  <c r="O139"/>
  <c r="N139" s="1"/>
  <c r="O8"/>
  <c r="O19"/>
  <c r="N19" s="1"/>
  <c r="O79"/>
  <c r="N79" s="1"/>
  <c r="O91"/>
  <c r="O103"/>
  <c r="N103" s="1"/>
  <c r="O115"/>
  <c r="O127"/>
  <c r="O140"/>
  <c r="O9"/>
  <c r="O20"/>
  <c r="N20" s="1"/>
  <c r="O80"/>
  <c r="N80" s="1"/>
  <c r="O92"/>
  <c r="O104"/>
  <c r="N104" s="1"/>
  <c r="O116"/>
  <c r="O128"/>
  <c r="O141"/>
  <c r="O10"/>
  <c r="O21"/>
  <c r="N21" s="1"/>
  <c r="O81"/>
  <c r="N81" s="1"/>
  <c r="O93"/>
  <c r="O105"/>
  <c r="O117"/>
  <c r="O129"/>
  <c r="O142"/>
  <c r="O11"/>
  <c r="O22"/>
  <c r="N22" s="1"/>
  <c r="O82"/>
  <c r="O94"/>
  <c r="O106"/>
  <c r="N106" s="1"/>
  <c r="O118"/>
  <c r="O130"/>
  <c r="O143"/>
  <c r="O12"/>
  <c r="O144" s="1"/>
  <c r="N144" s="1"/>
  <c r="O23"/>
  <c r="N23" s="1"/>
  <c r="O107"/>
  <c r="N107" s="1"/>
  <c r="O119"/>
  <c r="O131"/>
  <c r="I99"/>
  <c r="I111"/>
  <c r="I100"/>
  <c r="I112"/>
  <c r="I137"/>
  <c r="I101"/>
  <c r="I138" s="1"/>
  <c r="I113"/>
  <c r="I102"/>
  <c r="I139" s="1"/>
  <c r="I114"/>
  <c r="I103"/>
  <c r="I115"/>
  <c r="I116"/>
  <c r="I105"/>
  <c r="I117"/>
  <c r="I118"/>
  <c r="I143"/>
  <c r="I119"/>
  <c r="H136"/>
  <c r="H137"/>
  <c r="H138"/>
  <c r="H139"/>
  <c r="H140"/>
  <c r="H141"/>
  <c r="H142"/>
  <c r="H143"/>
  <c r="H144"/>
  <c r="G111"/>
  <c r="G112"/>
  <c r="G137"/>
  <c r="G113"/>
  <c r="G138"/>
  <c r="G114"/>
  <c r="G139" s="1"/>
  <c r="G115"/>
  <c r="G140" s="1"/>
  <c r="G116"/>
  <c r="G141"/>
  <c r="G117"/>
  <c r="G142"/>
  <c r="G118"/>
  <c r="G143" s="1"/>
  <c r="G119"/>
  <c r="G144" s="1"/>
  <c r="F123"/>
  <c r="F124"/>
  <c r="F137"/>
  <c r="F125"/>
  <c r="F126"/>
  <c r="F139"/>
  <c r="F127"/>
  <c r="F128"/>
  <c r="F129"/>
  <c r="F130"/>
  <c r="F143"/>
  <c r="F131"/>
  <c r="D131" s="1"/>
  <c r="E99"/>
  <c r="D99" s="1"/>
  <c r="E111"/>
  <c r="E123"/>
  <c r="E133" s="1"/>
  <c r="E100"/>
  <c r="E112"/>
  <c r="E121" s="1"/>
  <c r="E124"/>
  <c r="E101"/>
  <c r="D101" s="1"/>
  <c r="E113"/>
  <c r="E125"/>
  <c r="E102"/>
  <c r="E114"/>
  <c r="E126"/>
  <c r="E139"/>
  <c r="E103"/>
  <c r="D103" s="1"/>
  <c r="D109" s="1"/>
  <c r="E115"/>
  <c r="E127"/>
  <c r="E104"/>
  <c r="D104" s="1"/>
  <c r="E116"/>
  <c r="E141" s="1"/>
  <c r="E128"/>
  <c r="E105"/>
  <c r="D105" s="1"/>
  <c r="E117"/>
  <c r="E129"/>
  <c r="E118"/>
  <c r="E130"/>
  <c r="E107"/>
  <c r="D107" s="1"/>
  <c r="E119"/>
  <c r="E131"/>
  <c r="E144"/>
  <c r="S133"/>
  <c r="Q133"/>
  <c r="O133"/>
  <c r="R123"/>
  <c r="N123"/>
  <c r="R124"/>
  <c r="R125"/>
  <c r="R126"/>
  <c r="N126"/>
  <c r="R127"/>
  <c r="R128"/>
  <c r="R129"/>
  <c r="N129" s="1"/>
  <c r="R130"/>
  <c r="N130"/>
  <c r="R131"/>
  <c r="N131"/>
  <c r="I133"/>
  <c r="H123"/>
  <c r="H124"/>
  <c r="H125"/>
  <c r="H126"/>
  <c r="H127"/>
  <c r="H128"/>
  <c r="H129"/>
  <c r="H130"/>
  <c r="H131"/>
  <c r="G133"/>
  <c r="D123"/>
  <c r="D125"/>
  <c r="D126"/>
  <c r="D130"/>
  <c r="T121"/>
  <c r="P121"/>
  <c r="O121"/>
  <c r="N111"/>
  <c r="N115"/>
  <c r="N117"/>
  <c r="N118"/>
  <c r="N119"/>
  <c r="J121"/>
  <c r="F121"/>
  <c r="D112"/>
  <c r="D113"/>
  <c r="D115"/>
  <c r="D116"/>
  <c r="D117"/>
  <c r="T109"/>
  <c r="Q109"/>
  <c r="P109"/>
  <c r="N99"/>
  <c r="N101"/>
  <c r="N102"/>
  <c r="N105"/>
  <c r="J109"/>
  <c r="I109"/>
  <c r="G109"/>
  <c r="F109"/>
  <c r="D100"/>
  <c r="D102"/>
  <c r="D106"/>
  <c r="Q97"/>
  <c r="O97"/>
  <c r="N91"/>
  <c r="N94"/>
  <c r="N95"/>
  <c r="G97"/>
  <c r="D89"/>
  <c r="S85"/>
  <c r="Q85"/>
  <c r="P85"/>
  <c r="I85"/>
  <c r="G85"/>
  <c r="F85"/>
  <c r="D77"/>
  <c r="D80"/>
  <c r="D81"/>
  <c r="T73"/>
  <c r="S73"/>
  <c r="Q73"/>
  <c r="O73"/>
  <c r="N63"/>
  <c r="N66"/>
  <c r="N68"/>
  <c r="N69"/>
  <c r="N71"/>
  <c r="J73"/>
  <c r="I73"/>
  <c r="G73"/>
  <c r="E73"/>
  <c r="D64"/>
  <c r="D65"/>
  <c r="D66"/>
  <c r="D67"/>
  <c r="D68"/>
  <c r="S61"/>
  <c r="Q61"/>
  <c r="O61"/>
  <c r="N52"/>
  <c r="N55"/>
  <c r="N57"/>
  <c r="N58"/>
  <c r="I61"/>
  <c r="G61"/>
  <c r="E61"/>
  <c r="D52"/>
  <c r="D55"/>
  <c r="T49"/>
  <c r="S49"/>
  <c r="Q49"/>
  <c r="N44"/>
  <c r="N46"/>
  <c r="N47"/>
  <c r="G49"/>
  <c r="D41"/>
  <c r="D46"/>
  <c r="S37"/>
  <c r="Q37"/>
  <c r="P37"/>
  <c r="O37"/>
  <c r="N27"/>
  <c r="N33"/>
  <c r="N35"/>
  <c r="I37"/>
  <c r="G37"/>
  <c r="E37"/>
  <c r="D28"/>
  <c r="D29"/>
  <c r="D30"/>
  <c r="D31"/>
  <c r="D32"/>
  <c r="D33"/>
  <c r="T25"/>
  <c r="S25"/>
  <c r="Q25"/>
  <c r="P25"/>
  <c r="O25"/>
  <c r="N15"/>
  <c r="J25"/>
  <c r="I25"/>
  <c r="G25"/>
  <c r="F25"/>
  <c r="D17"/>
  <c r="D18"/>
  <c r="D21"/>
  <c r="T13"/>
  <c r="S13"/>
  <c r="Q13"/>
  <c r="P13"/>
  <c r="O13"/>
  <c r="N4"/>
  <c r="N5"/>
  <c r="N6"/>
  <c r="N7"/>
  <c r="N8"/>
  <c r="N13" s="1"/>
  <c r="N9"/>
  <c r="N10"/>
  <c r="N11"/>
  <c r="N12"/>
  <c r="J13"/>
  <c r="I13"/>
  <c r="G13"/>
  <c r="F13"/>
  <c r="D5"/>
  <c r="D6"/>
  <c r="D7"/>
  <c r="D8"/>
  <c r="D198" i="8"/>
  <c r="D200"/>
  <c r="C4"/>
  <c r="AA4" s="1"/>
  <c r="D4"/>
  <c r="C5"/>
  <c r="AB5" s="1"/>
  <c r="W5"/>
  <c r="X5"/>
  <c r="Z5"/>
  <c r="AA5"/>
  <c r="AC5"/>
  <c r="D5"/>
  <c r="E5"/>
  <c r="Z6"/>
  <c r="E6"/>
  <c r="AF6" s="1"/>
  <c r="C7"/>
  <c r="AA7" s="1"/>
  <c r="W7"/>
  <c r="X7"/>
  <c r="Y7"/>
  <c r="Z7"/>
  <c r="AB7"/>
  <c r="AC7"/>
  <c r="D7"/>
  <c r="E7"/>
  <c r="C8"/>
  <c r="Y8"/>
  <c r="Z8"/>
  <c r="AB8"/>
  <c r="D8"/>
  <c r="E8" s="1"/>
  <c r="AB9"/>
  <c r="AC9"/>
  <c r="C10"/>
  <c r="AA10" s="1"/>
  <c r="D10"/>
  <c r="AE10" s="1"/>
  <c r="E10"/>
  <c r="C11"/>
  <c r="D11"/>
  <c r="C12"/>
  <c r="D12"/>
  <c r="C13"/>
  <c r="X13"/>
  <c r="Z13"/>
  <c r="AA13"/>
  <c r="AC13"/>
  <c r="D13"/>
  <c r="C14"/>
  <c r="AB14" s="1"/>
  <c r="W14"/>
  <c r="X14"/>
  <c r="Z14"/>
  <c r="AA14"/>
  <c r="AC14"/>
  <c r="D14"/>
  <c r="E14"/>
  <c r="AF15"/>
  <c r="C16"/>
  <c r="W16" s="1"/>
  <c r="D16"/>
  <c r="C17"/>
  <c r="X17"/>
  <c r="Y17"/>
  <c r="AA17"/>
  <c r="AB17"/>
  <c r="D17"/>
  <c r="Z18"/>
  <c r="AB18"/>
  <c r="C19"/>
  <c r="Y19" s="1"/>
  <c r="D19"/>
  <c r="E19" s="1"/>
  <c r="C20"/>
  <c r="AC20" s="1"/>
  <c r="D20"/>
  <c r="C21"/>
  <c r="AB21" s="1"/>
  <c r="W21"/>
  <c r="X21"/>
  <c r="Z21"/>
  <c r="AA21"/>
  <c r="AC21"/>
  <c r="D21"/>
  <c r="E21"/>
  <c r="C22"/>
  <c r="Y22" s="1"/>
  <c r="W22"/>
  <c r="X22"/>
  <c r="Z22"/>
  <c r="AA22"/>
  <c r="AB22"/>
  <c r="AC22"/>
  <c r="D22"/>
  <c r="E22"/>
  <c r="C23"/>
  <c r="W23"/>
  <c r="X23"/>
  <c r="Y23"/>
  <c r="Z23"/>
  <c r="AA23"/>
  <c r="AB23"/>
  <c r="AC23"/>
  <c r="D23"/>
  <c r="E23"/>
  <c r="W24"/>
  <c r="AF24" s="1"/>
  <c r="C25"/>
  <c r="Y25" s="1"/>
  <c r="W25"/>
  <c r="X25"/>
  <c r="Z25"/>
  <c r="AA25"/>
  <c r="AB25"/>
  <c r="AC25"/>
  <c r="D25"/>
  <c r="E25"/>
  <c r="AF25" s="1"/>
  <c r="C26"/>
  <c r="W26"/>
  <c r="X26"/>
  <c r="Y26"/>
  <c r="Z26"/>
  <c r="AA26"/>
  <c r="AB26"/>
  <c r="AC26"/>
  <c r="D26"/>
  <c r="E26"/>
  <c r="C27"/>
  <c r="W27"/>
  <c r="Y27"/>
  <c r="AB27"/>
  <c r="D27"/>
  <c r="C28"/>
  <c r="D28"/>
  <c r="E28" s="1"/>
  <c r="C29"/>
  <c r="AB29" s="1"/>
  <c r="D29"/>
  <c r="C30"/>
  <c r="D30"/>
  <c r="C31"/>
  <c r="X31"/>
  <c r="D31"/>
  <c r="C32"/>
  <c r="AB32" s="1"/>
  <c r="W32"/>
  <c r="X32"/>
  <c r="Z32"/>
  <c r="AA32"/>
  <c r="AC32"/>
  <c r="D32"/>
  <c r="E32"/>
  <c r="AF33"/>
  <c r="C34"/>
  <c r="D34"/>
  <c r="AE34" s="1"/>
  <c r="C35"/>
  <c r="X35"/>
  <c r="D35"/>
  <c r="C36"/>
  <c r="X36"/>
  <c r="Y36"/>
  <c r="AA36"/>
  <c r="AC36"/>
  <c r="D36"/>
  <c r="C37"/>
  <c r="Z37"/>
  <c r="AA37"/>
  <c r="AC37"/>
  <c r="D37"/>
  <c r="E37" s="1"/>
  <c r="C38"/>
  <c r="AB38" s="1"/>
  <c r="W38"/>
  <c r="X38"/>
  <c r="Z38"/>
  <c r="AA38"/>
  <c r="AC38"/>
  <c r="D38"/>
  <c r="E38"/>
  <c r="C39"/>
  <c r="Y39" s="1"/>
  <c r="W39"/>
  <c r="X39"/>
  <c r="Z39"/>
  <c r="AA39"/>
  <c r="AB39"/>
  <c r="AC39"/>
  <c r="D39"/>
  <c r="E39"/>
  <c r="AF39" s="1"/>
  <c r="C40"/>
  <c r="W40"/>
  <c r="X40"/>
  <c r="Y40"/>
  <c r="Z40"/>
  <c r="AA40"/>
  <c r="AB40"/>
  <c r="AC40"/>
  <c r="D40"/>
  <c r="E40"/>
  <c r="AF40" s="1"/>
  <c r="C41"/>
  <c r="AB41" s="1"/>
  <c r="D41"/>
  <c r="E41"/>
  <c r="AF42"/>
  <c r="C43"/>
  <c r="AC43" s="1"/>
  <c r="D43"/>
  <c r="C44"/>
  <c r="AB44" s="1"/>
  <c r="W44"/>
  <c r="X44"/>
  <c r="Z44"/>
  <c r="AA44"/>
  <c r="AC44"/>
  <c r="D44"/>
  <c r="E44"/>
  <c r="C45"/>
  <c r="Y45" s="1"/>
  <c r="W45"/>
  <c r="X45"/>
  <c r="Z45"/>
  <c r="AA45"/>
  <c r="AB45"/>
  <c r="AC45"/>
  <c r="D45"/>
  <c r="E45"/>
  <c r="AF45" s="1"/>
  <c r="C46"/>
  <c r="W46"/>
  <c r="X46"/>
  <c r="Y46"/>
  <c r="Z46"/>
  <c r="AA46"/>
  <c r="AB46"/>
  <c r="AC46"/>
  <c r="D46"/>
  <c r="E46"/>
  <c r="C47"/>
  <c r="Y47"/>
  <c r="Z47"/>
  <c r="AB47"/>
  <c r="D47"/>
  <c r="E47" s="1"/>
  <c r="C48"/>
  <c r="AA48"/>
  <c r="AB48"/>
  <c r="D48"/>
  <c r="E48" s="1"/>
  <c r="C49"/>
  <c r="X49"/>
  <c r="Y49"/>
  <c r="AB49"/>
  <c r="D49"/>
  <c r="C50"/>
  <c r="D50"/>
  <c r="AF51"/>
  <c r="C52"/>
  <c r="W52"/>
  <c r="X52"/>
  <c r="Y52"/>
  <c r="Z52"/>
  <c r="AA52"/>
  <c r="AB52"/>
  <c r="AC52"/>
  <c r="D52"/>
  <c r="E52"/>
  <c r="C53"/>
  <c r="Z53"/>
  <c r="AB53"/>
  <c r="D53"/>
  <c r="AE53" s="1"/>
  <c r="C54"/>
  <c r="W54"/>
  <c r="Y54"/>
  <c r="AB54"/>
  <c r="D54"/>
  <c r="C55"/>
  <c r="Y55" s="1"/>
  <c r="D55"/>
  <c r="E55" s="1"/>
  <c r="C56"/>
  <c r="AC56" s="1"/>
  <c r="D56"/>
  <c r="C57"/>
  <c r="D57"/>
  <c r="C58"/>
  <c r="AB58" s="1"/>
  <c r="W58"/>
  <c r="X58"/>
  <c r="Z58"/>
  <c r="AA58"/>
  <c r="AC58"/>
  <c r="D58"/>
  <c r="E58"/>
  <c r="C59"/>
  <c r="Y59" s="1"/>
  <c r="W59"/>
  <c r="X59"/>
  <c r="Z59"/>
  <c r="AA59"/>
  <c r="AB59"/>
  <c r="AC59"/>
  <c r="D59"/>
  <c r="E59"/>
  <c r="AF59" s="1"/>
  <c r="AF60"/>
  <c r="C61"/>
  <c r="X61"/>
  <c r="Y61"/>
  <c r="AB61"/>
  <c r="D61"/>
  <c r="C62"/>
  <c r="Y62" s="1"/>
  <c r="D62"/>
  <c r="C63"/>
  <c r="Z63" s="1"/>
  <c r="D63"/>
  <c r="C64"/>
  <c r="AB64" s="1"/>
  <c r="W64"/>
  <c r="X64"/>
  <c r="Z64"/>
  <c r="AA64"/>
  <c r="AC64"/>
  <c r="D64"/>
  <c r="E64"/>
  <c r="C65"/>
  <c r="Y65" s="1"/>
  <c r="W65"/>
  <c r="X65"/>
  <c r="Z65"/>
  <c r="AA65"/>
  <c r="AB65"/>
  <c r="AC65"/>
  <c r="D65"/>
  <c r="E65"/>
  <c r="C66"/>
  <c r="W66"/>
  <c r="X66"/>
  <c r="Y66"/>
  <c r="Z66"/>
  <c r="AA66"/>
  <c r="AB66"/>
  <c r="AC66"/>
  <c r="D66"/>
  <c r="E66"/>
  <c r="C67"/>
  <c r="Y67"/>
  <c r="Z67"/>
  <c r="AB67"/>
  <c r="D67"/>
  <c r="E67" s="1"/>
  <c r="C68"/>
  <c r="AA68"/>
  <c r="AB68"/>
  <c r="D68"/>
  <c r="AE68" s="1"/>
  <c r="AF69"/>
  <c r="C70"/>
  <c r="AB70" s="1"/>
  <c r="W70"/>
  <c r="X70"/>
  <c r="Z70"/>
  <c r="AA70"/>
  <c r="AC70"/>
  <c r="D70"/>
  <c r="AE70" s="1"/>
  <c r="E70"/>
  <c r="C71"/>
  <c r="Y71" s="1"/>
  <c r="W71"/>
  <c r="X71"/>
  <c r="Z71"/>
  <c r="AA71"/>
  <c r="AB71"/>
  <c r="AC71"/>
  <c r="D71"/>
  <c r="E71"/>
  <c r="C72"/>
  <c r="W72"/>
  <c r="X72"/>
  <c r="Y72"/>
  <c r="Z72"/>
  <c r="AA72"/>
  <c r="AB72"/>
  <c r="AC72"/>
  <c r="D72"/>
  <c r="E72"/>
  <c r="AF72" s="1"/>
  <c r="C73"/>
  <c r="AB73" s="1"/>
  <c r="D73"/>
  <c r="E73"/>
  <c r="C74"/>
  <c r="D74"/>
  <c r="C75"/>
  <c r="X75"/>
  <c r="C76"/>
  <c r="Y76"/>
  <c r="Z76"/>
  <c r="AB76"/>
  <c r="D76"/>
  <c r="E76" s="1"/>
  <c r="C77"/>
  <c r="AA77"/>
  <c r="AB77"/>
  <c r="D77"/>
  <c r="E77" s="1"/>
  <c r="AF78"/>
  <c r="C79"/>
  <c r="AB79" s="1"/>
  <c r="W79"/>
  <c r="X79"/>
  <c r="Z79"/>
  <c r="AA79"/>
  <c r="AC79"/>
  <c r="D79"/>
  <c r="E79"/>
  <c r="C80"/>
  <c r="Y80" s="1"/>
  <c r="W80"/>
  <c r="X80"/>
  <c r="Z80"/>
  <c r="AA80"/>
  <c r="AB80"/>
  <c r="AC80"/>
  <c r="D80"/>
  <c r="E80"/>
  <c r="AF80" s="1"/>
  <c r="C81"/>
  <c r="W81"/>
  <c r="X81"/>
  <c r="Y81"/>
  <c r="Z81"/>
  <c r="AA81"/>
  <c r="AB81"/>
  <c r="AC81"/>
  <c r="D81"/>
  <c r="E81"/>
  <c r="AF81" s="1"/>
  <c r="C82"/>
  <c r="AB82" s="1"/>
  <c r="D82"/>
  <c r="AE82" s="1"/>
  <c r="E82"/>
  <c r="C83"/>
  <c r="D83"/>
  <c r="C84"/>
  <c r="X84" s="1"/>
  <c r="H84"/>
  <c r="D84" s="1"/>
  <c r="C85"/>
  <c r="Y85" s="1"/>
  <c r="W85"/>
  <c r="X85"/>
  <c r="Z85"/>
  <c r="AA85"/>
  <c r="AB85"/>
  <c r="AC85"/>
  <c r="D85"/>
  <c r="E85"/>
  <c r="AF85" s="1"/>
  <c r="C86"/>
  <c r="W86"/>
  <c r="X86"/>
  <c r="Y86"/>
  <c r="Z86"/>
  <c r="AA86"/>
  <c r="AB86"/>
  <c r="AC86"/>
  <c r="D86"/>
  <c r="E86"/>
  <c r="E87"/>
  <c r="AF87"/>
  <c r="C88"/>
  <c r="Y88" s="1"/>
  <c r="W88"/>
  <c r="X88"/>
  <c r="Z88"/>
  <c r="AA88"/>
  <c r="AB88"/>
  <c r="AC88"/>
  <c r="D88"/>
  <c r="E88"/>
  <c r="C89"/>
  <c r="W89"/>
  <c r="X89"/>
  <c r="Y89"/>
  <c r="Z89"/>
  <c r="AA89"/>
  <c r="AB89"/>
  <c r="AC89"/>
  <c r="D89"/>
  <c r="E89"/>
  <c r="AF89" s="1"/>
  <c r="C90"/>
  <c r="AB90" s="1"/>
  <c r="D90"/>
  <c r="E90"/>
  <c r="C91"/>
  <c r="D91"/>
  <c r="E91" s="1"/>
  <c r="C92"/>
  <c r="X92"/>
  <c r="D92"/>
  <c r="C93"/>
  <c r="X93"/>
  <c r="Y93"/>
  <c r="AA93"/>
  <c r="AC93"/>
  <c r="D93"/>
  <c r="E93" s="1"/>
  <c r="C94"/>
  <c r="Z94"/>
  <c r="AA94"/>
  <c r="AC94"/>
  <c r="D94"/>
  <c r="C95"/>
  <c r="AB95" s="1"/>
  <c r="W95"/>
  <c r="X95"/>
  <c r="Z95"/>
  <c r="AA95"/>
  <c r="AC95"/>
  <c r="D95"/>
  <c r="E95"/>
  <c r="W96"/>
  <c r="E96"/>
  <c r="AF96"/>
  <c r="C97"/>
  <c r="W97"/>
  <c r="X97"/>
  <c r="Y97"/>
  <c r="Z97"/>
  <c r="AA97"/>
  <c r="AB97"/>
  <c r="AC97"/>
  <c r="D97"/>
  <c r="E97"/>
  <c r="C98"/>
  <c r="D98"/>
  <c r="AE98" s="1"/>
  <c r="C99"/>
  <c r="Y99" s="1"/>
  <c r="D99"/>
  <c r="AE99" s="1"/>
  <c r="E99"/>
  <c r="C100"/>
  <c r="D100"/>
  <c r="C101"/>
  <c r="X101"/>
  <c r="D101"/>
  <c r="C102"/>
  <c r="X102"/>
  <c r="Z102"/>
  <c r="AA102"/>
  <c r="AC102"/>
  <c r="D102"/>
  <c r="E102" s="1"/>
  <c r="C103"/>
  <c r="AB103" s="1"/>
  <c r="W103"/>
  <c r="X103"/>
  <c r="Z103"/>
  <c r="AA103"/>
  <c r="AC103"/>
  <c r="D103"/>
  <c r="E103"/>
  <c r="C104"/>
  <c r="Y104" s="1"/>
  <c r="W104"/>
  <c r="X104"/>
  <c r="Z104"/>
  <c r="AA104"/>
  <c r="AB104"/>
  <c r="AC104"/>
  <c r="D104"/>
  <c r="E104"/>
  <c r="AF104"/>
  <c r="W105"/>
  <c r="AF105"/>
  <c r="C106"/>
  <c r="AB106" s="1"/>
  <c r="W106"/>
  <c r="X106"/>
  <c r="Z106"/>
  <c r="AA106"/>
  <c r="AC106"/>
  <c r="D106"/>
  <c r="AE106" s="1"/>
  <c r="E106"/>
  <c r="C107"/>
  <c r="Y107" s="1"/>
  <c r="W107"/>
  <c r="X107"/>
  <c r="Z107"/>
  <c r="AA107"/>
  <c r="AB107"/>
  <c r="AF107" s="1"/>
  <c r="AC107"/>
  <c r="D107"/>
  <c r="E107"/>
  <c r="C108"/>
  <c r="W108"/>
  <c r="X108"/>
  <c r="Y108"/>
  <c r="Z108"/>
  <c r="AA108"/>
  <c r="AB108"/>
  <c r="AC108"/>
  <c r="D108"/>
  <c r="E108"/>
  <c r="C109"/>
  <c r="W109"/>
  <c r="D109"/>
  <c r="E109" s="1"/>
  <c r="C110"/>
  <c r="W110"/>
  <c r="Y110"/>
  <c r="AA110"/>
  <c r="AB110"/>
  <c r="D110"/>
  <c r="E110"/>
  <c r="C111"/>
  <c r="Y111"/>
  <c r="AA111"/>
  <c r="AB111"/>
  <c r="D111"/>
  <c r="C112"/>
  <c r="AA112"/>
  <c r="AC112"/>
  <c r="D112"/>
  <c r="E112" s="1"/>
  <c r="C113"/>
  <c r="X113"/>
  <c r="Z113"/>
  <c r="AC113"/>
  <c r="D113"/>
  <c r="AF114"/>
  <c r="C115"/>
  <c r="W115"/>
  <c r="Y115"/>
  <c r="AB115"/>
  <c r="D115"/>
  <c r="C116"/>
  <c r="AA116" s="1"/>
  <c r="D116"/>
  <c r="AE116" s="1"/>
  <c r="C117"/>
  <c r="AA117" s="1"/>
  <c r="D117"/>
  <c r="C118"/>
  <c r="D118"/>
  <c r="C119"/>
  <c r="D119"/>
  <c r="C120"/>
  <c r="AB120" s="1"/>
  <c r="W120"/>
  <c r="X120"/>
  <c r="Z120"/>
  <c r="AA120"/>
  <c r="AC120"/>
  <c r="D120"/>
  <c r="E120"/>
  <c r="C121"/>
  <c r="Y121" s="1"/>
  <c r="W121"/>
  <c r="X121"/>
  <c r="Z121"/>
  <c r="AA121"/>
  <c r="AB121"/>
  <c r="AC121"/>
  <c r="D121"/>
  <c r="AE121" s="1"/>
  <c r="E121"/>
  <c r="AF121" s="1"/>
  <c r="C122"/>
  <c r="W122"/>
  <c r="X122"/>
  <c r="Y122"/>
  <c r="Z122"/>
  <c r="AA122"/>
  <c r="AB122"/>
  <c r="AC122"/>
  <c r="D122"/>
  <c r="E122"/>
  <c r="AF123"/>
  <c r="C124"/>
  <c r="AA124"/>
  <c r="AC124"/>
  <c r="D124"/>
  <c r="E124" s="1"/>
  <c r="C125"/>
  <c r="X125"/>
  <c r="Z125"/>
  <c r="AC125"/>
  <c r="D125"/>
  <c r="C126"/>
  <c r="AB126" s="1"/>
  <c r="W126"/>
  <c r="X126"/>
  <c r="Z126"/>
  <c r="AA126"/>
  <c r="AC126"/>
  <c r="D126"/>
  <c r="E126"/>
  <c r="C127"/>
  <c r="Y127" s="1"/>
  <c r="W127"/>
  <c r="X127"/>
  <c r="Z127"/>
  <c r="AA127"/>
  <c r="AB127"/>
  <c r="AF127" s="1"/>
  <c r="AC127"/>
  <c r="D127"/>
  <c r="E127"/>
  <c r="C128"/>
  <c r="W128"/>
  <c r="X128"/>
  <c r="Y128"/>
  <c r="Z128"/>
  <c r="AA128"/>
  <c r="AB128"/>
  <c r="AC128"/>
  <c r="D128"/>
  <c r="E128"/>
  <c r="C129"/>
  <c r="H129"/>
  <c r="D129" s="1"/>
  <c r="E129" s="1"/>
  <c r="C130"/>
  <c r="X130"/>
  <c r="D130"/>
  <c r="C131"/>
  <c r="AB131" s="1"/>
  <c r="W131"/>
  <c r="X131"/>
  <c r="Z131"/>
  <c r="AA131"/>
  <c r="AC131"/>
  <c r="D131"/>
  <c r="E131"/>
  <c r="AF132"/>
  <c r="C133"/>
  <c r="D133"/>
  <c r="C134"/>
  <c r="X134"/>
  <c r="D134"/>
  <c r="C135"/>
  <c r="X135"/>
  <c r="Y135"/>
  <c r="AA135"/>
  <c r="AC135"/>
  <c r="D135"/>
  <c r="C136"/>
  <c r="Z136"/>
  <c r="AA136"/>
  <c r="AC136"/>
  <c r="D136"/>
  <c r="E136" s="1"/>
  <c r="C137"/>
  <c r="AB137" s="1"/>
  <c r="W137"/>
  <c r="X137"/>
  <c r="Z137"/>
  <c r="AA137"/>
  <c r="AC137"/>
  <c r="D137"/>
  <c r="E137"/>
  <c r="C138"/>
  <c r="Y138" s="1"/>
  <c r="W138"/>
  <c r="X138"/>
  <c r="Z138"/>
  <c r="AA138"/>
  <c r="AB138"/>
  <c r="AC138"/>
  <c r="D138"/>
  <c r="E138"/>
  <c r="AF138" s="1"/>
  <c r="C139"/>
  <c r="W139"/>
  <c r="X139"/>
  <c r="Y139"/>
  <c r="Z139"/>
  <c r="AA139"/>
  <c r="AB139"/>
  <c r="AC139"/>
  <c r="D139"/>
  <c r="E139"/>
  <c r="AF139" s="1"/>
  <c r="C140"/>
  <c r="Z140" s="1"/>
  <c r="D140"/>
  <c r="AE140" s="1"/>
  <c r="E140"/>
  <c r="AF141"/>
  <c r="C142"/>
  <c r="Z142" s="1"/>
  <c r="D142"/>
  <c r="C143"/>
  <c r="AB143" s="1"/>
  <c r="W143"/>
  <c r="X143"/>
  <c r="Z143"/>
  <c r="AA143"/>
  <c r="AC143"/>
  <c r="D143"/>
  <c r="E143"/>
  <c r="C144"/>
  <c r="Y144" s="1"/>
  <c r="W144"/>
  <c r="X144"/>
  <c r="Z144"/>
  <c r="AA144"/>
  <c r="AB144"/>
  <c r="AC144"/>
  <c r="I144"/>
  <c r="D144"/>
  <c r="AE144" s="1"/>
  <c r="C145"/>
  <c r="X145"/>
  <c r="Y145"/>
  <c r="AB145"/>
  <c r="D145"/>
  <c r="C146"/>
  <c r="Y146" s="1"/>
  <c r="D146"/>
  <c r="C147"/>
  <c r="Z147" s="1"/>
  <c r="F147"/>
  <c r="D147" s="1"/>
  <c r="AE147" s="1"/>
  <c r="E147"/>
  <c r="C148"/>
  <c r="D148"/>
  <c r="E148" s="1"/>
  <c r="C149"/>
  <c r="D149"/>
  <c r="AF150"/>
  <c r="C151"/>
  <c r="AB151" s="1"/>
  <c r="W151"/>
  <c r="X151"/>
  <c r="Z151"/>
  <c r="AA151"/>
  <c r="AC151"/>
  <c r="D151"/>
  <c r="E151"/>
  <c r="C152"/>
  <c r="Y152" s="1"/>
  <c r="W152"/>
  <c r="X152"/>
  <c r="Z152"/>
  <c r="AA152"/>
  <c r="AB152"/>
  <c r="AC152"/>
  <c r="D152"/>
  <c r="E152"/>
  <c r="AF152" s="1"/>
  <c r="C153"/>
  <c r="W153"/>
  <c r="X153"/>
  <c r="Y153"/>
  <c r="Z153"/>
  <c r="AA153"/>
  <c r="AB153"/>
  <c r="AC153"/>
  <c r="D153"/>
  <c r="E153"/>
  <c r="C154"/>
  <c r="Z154"/>
  <c r="AB154"/>
  <c r="D154"/>
  <c r="AE154" s="1"/>
  <c r="C155"/>
  <c r="W155"/>
  <c r="Y155"/>
  <c r="AB155"/>
  <c r="D155"/>
  <c r="C156"/>
  <c r="D156"/>
  <c r="C157"/>
  <c r="AC157" s="1"/>
  <c r="D157"/>
  <c r="C158"/>
  <c r="D158"/>
  <c r="AF159"/>
  <c r="C160"/>
  <c r="D160"/>
  <c r="C161"/>
  <c r="D161"/>
  <c r="AE161" s="1"/>
  <c r="C162"/>
  <c r="X162"/>
  <c r="Y162"/>
  <c r="AA162"/>
  <c r="AB162"/>
  <c r="D162"/>
  <c r="E162" s="1"/>
  <c r="C163"/>
  <c r="Y163"/>
  <c r="AA163"/>
  <c r="AC163"/>
  <c r="D163"/>
  <c r="E163" s="1"/>
  <c r="C164"/>
  <c r="AA164"/>
  <c r="AC164"/>
  <c r="D164"/>
  <c r="C165"/>
  <c r="AB165" s="1"/>
  <c r="W165"/>
  <c r="X165"/>
  <c r="Z165"/>
  <c r="AA165"/>
  <c r="AC165"/>
  <c r="D165"/>
  <c r="E165"/>
  <c r="C166"/>
  <c r="Y166" s="1"/>
  <c r="W166"/>
  <c r="X166"/>
  <c r="Z166"/>
  <c r="AA166"/>
  <c r="AB166"/>
  <c r="AC166"/>
  <c r="D166"/>
  <c r="E166"/>
  <c r="C167"/>
  <c r="W167"/>
  <c r="X167"/>
  <c r="Y167"/>
  <c r="Z167"/>
  <c r="AA167"/>
  <c r="AB167"/>
  <c r="AC167"/>
  <c r="D167"/>
  <c r="E167"/>
  <c r="AF167" s="1"/>
  <c r="Z168"/>
  <c r="AF168" s="1"/>
  <c r="C169"/>
  <c r="Y169" s="1"/>
  <c r="W169"/>
  <c r="X169"/>
  <c r="Z169"/>
  <c r="AA169"/>
  <c r="AB169"/>
  <c r="AC169"/>
  <c r="D169"/>
  <c r="E169"/>
  <c r="C170"/>
  <c r="W170"/>
  <c r="X170"/>
  <c r="Y170"/>
  <c r="Z170"/>
  <c r="AA170"/>
  <c r="AB170"/>
  <c r="AC170"/>
  <c r="D170"/>
  <c r="E170"/>
  <c r="C171"/>
  <c r="W171"/>
  <c r="Y171"/>
  <c r="Z171"/>
  <c r="AB171"/>
  <c r="D171"/>
  <c r="AE171" s="1"/>
  <c r="E171"/>
  <c r="C172"/>
  <c r="Y172"/>
  <c r="AA172"/>
  <c r="AB172"/>
  <c r="D172"/>
  <c r="E172" s="1"/>
  <c r="C173"/>
  <c r="X173"/>
  <c r="AA173"/>
  <c r="AB173"/>
  <c r="D173"/>
  <c r="C174"/>
  <c r="X174"/>
  <c r="Y174"/>
  <c r="AC174"/>
  <c r="D174"/>
  <c r="C175"/>
  <c r="AA175" s="1"/>
  <c r="D175"/>
  <c r="C176"/>
  <c r="AB176" s="1"/>
  <c r="W176"/>
  <c r="X176"/>
  <c r="Z176"/>
  <c r="AA176"/>
  <c r="AC176"/>
  <c r="D176"/>
  <c r="AE176" s="1"/>
  <c r="E176"/>
  <c r="AF177"/>
  <c r="C178"/>
  <c r="W178"/>
  <c r="Y178"/>
  <c r="AB178"/>
  <c r="D178"/>
  <c r="C179"/>
  <c r="AA179" s="1"/>
  <c r="D179"/>
  <c r="E179" s="1"/>
  <c r="C180"/>
  <c r="AA180" s="1"/>
  <c r="D180"/>
  <c r="C181"/>
  <c r="D181"/>
  <c r="C182"/>
  <c r="AB182" s="1"/>
  <c r="W182"/>
  <c r="X182"/>
  <c r="Z182"/>
  <c r="AA182"/>
  <c r="AC182"/>
  <c r="D182"/>
  <c r="E182"/>
  <c r="C183"/>
  <c r="Y183" s="1"/>
  <c r="W183"/>
  <c r="X183"/>
  <c r="Z183"/>
  <c r="AA183"/>
  <c r="AB183"/>
  <c r="AC183"/>
  <c r="D183"/>
  <c r="E183"/>
  <c r="AF183" s="1"/>
  <c r="C184"/>
  <c r="W184"/>
  <c r="X184"/>
  <c r="Y184"/>
  <c r="Z184"/>
  <c r="AA184"/>
  <c r="AB184"/>
  <c r="AC184"/>
  <c r="D184"/>
  <c r="E184"/>
  <c r="C185"/>
  <c r="W185"/>
  <c r="Z185"/>
  <c r="AB185"/>
  <c r="D185"/>
  <c r="AE185" s="1"/>
  <c r="Z186"/>
  <c r="E186"/>
  <c r="AF186" s="1"/>
  <c r="C187"/>
  <c r="Y187"/>
  <c r="AA187"/>
  <c r="AB187"/>
  <c r="D187"/>
  <c r="C188"/>
  <c r="X188"/>
  <c r="AA188"/>
  <c r="AC188"/>
  <c r="D188"/>
  <c r="E188" s="1"/>
  <c r="C189"/>
  <c r="X189"/>
  <c r="Z189"/>
  <c r="AC189"/>
  <c r="D189"/>
  <c r="C190"/>
  <c r="AB190" s="1"/>
  <c r="W190"/>
  <c r="X190"/>
  <c r="Z190"/>
  <c r="AA190"/>
  <c r="AC190"/>
  <c r="D190"/>
  <c r="AE190" s="1"/>
  <c r="E190"/>
  <c r="C191"/>
  <c r="Y191" s="1"/>
  <c r="W191"/>
  <c r="X191"/>
  <c r="AF191" s="1"/>
  <c r="Z191"/>
  <c r="AA191"/>
  <c r="AB191"/>
  <c r="AC191"/>
  <c r="D191"/>
  <c r="E191"/>
  <c r="C192"/>
  <c r="W192"/>
  <c r="X192"/>
  <c r="Y192"/>
  <c r="Z192"/>
  <c r="AA192"/>
  <c r="AB192"/>
  <c r="AC192"/>
  <c r="D192"/>
  <c r="E192"/>
  <c r="C193"/>
  <c r="W193"/>
  <c r="C194"/>
  <c r="Y194" s="1"/>
  <c r="W194"/>
  <c r="X194"/>
  <c r="Z194"/>
  <c r="AA194"/>
  <c r="AB194"/>
  <c r="AC194"/>
  <c r="D194"/>
  <c r="E194"/>
  <c r="AF194"/>
  <c r="AF195"/>
  <c r="C196"/>
  <c r="AA196" s="1"/>
  <c r="D196"/>
  <c r="C197"/>
  <c r="D197"/>
  <c r="C198"/>
  <c r="X198"/>
  <c r="C199"/>
  <c r="Y199"/>
  <c r="AA199"/>
  <c r="AB199"/>
  <c r="D199"/>
  <c r="E199" s="1"/>
  <c r="C200"/>
  <c r="X200"/>
  <c r="AA200"/>
  <c r="AC200"/>
  <c r="C201"/>
  <c r="AA201" s="1"/>
  <c r="E201"/>
  <c r="C202"/>
  <c r="W202"/>
  <c r="X202"/>
  <c r="Y202"/>
  <c r="Z202"/>
  <c r="AA202"/>
  <c r="AB202"/>
  <c r="AC202"/>
  <c r="D202"/>
  <c r="E202"/>
  <c r="C203"/>
  <c r="W203"/>
  <c r="Y203"/>
  <c r="AB203"/>
  <c r="D203"/>
  <c r="W204"/>
  <c r="AF204" s="1"/>
  <c r="C205"/>
  <c r="W205"/>
  <c r="X205"/>
  <c r="Y205"/>
  <c r="Z205"/>
  <c r="AA205"/>
  <c r="AB205"/>
  <c r="AC205"/>
  <c r="D205"/>
  <c r="E205"/>
  <c r="C206"/>
  <c r="W206"/>
  <c r="Y206"/>
  <c r="Z206"/>
  <c r="AB206"/>
  <c r="D206"/>
  <c r="E206"/>
  <c r="C207"/>
  <c r="Y207"/>
  <c r="AA207"/>
  <c r="AB207"/>
  <c r="D207"/>
  <c r="AE207" s="1"/>
  <c r="C208"/>
  <c r="X208"/>
  <c r="AA208"/>
  <c r="AB208"/>
  <c r="D208"/>
  <c r="E208" s="1"/>
  <c r="C209"/>
  <c r="X209"/>
  <c r="Y209"/>
  <c r="AC209"/>
  <c r="D209"/>
  <c r="C210"/>
  <c r="D210"/>
  <c r="C211"/>
  <c r="AB211" s="1"/>
  <c r="W211"/>
  <c r="X211"/>
  <c r="Z211"/>
  <c r="AA211"/>
  <c r="AC211"/>
  <c r="D211"/>
  <c r="E211"/>
  <c r="C212"/>
  <c r="Y212" s="1"/>
  <c r="W212"/>
  <c r="X212"/>
  <c r="Z212"/>
  <c r="AA212"/>
  <c r="AB212"/>
  <c r="AC212"/>
  <c r="D212"/>
  <c r="E212"/>
  <c r="W213"/>
  <c r="E213"/>
  <c r="AF213" s="1"/>
  <c r="C214"/>
  <c r="W214"/>
  <c r="Y214"/>
  <c r="Z214"/>
  <c r="AB214"/>
  <c r="D214"/>
  <c r="AE214" s="1"/>
  <c r="E214"/>
  <c r="C215"/>
  <c r="Y215"/>
  <c r="AA215"/>
  <c r="AB215"/>
  <c r="D215"/>
  <c r="AE215" s="1"/>
  <c r="C216"/>
  <c r="X216"/>
  <c r="AA216"/>
  <c r="AB216"/>
  <c r="D216"/>
  <c r="C217"/>
  <c r="X217"/>
  <c r="Y217"/>
  <c r="AC217"/>
  <c r="D217"/>
  <c r="E217" s="1"/>
  <c r="C218"/>
  <c r="Z218" s="1"/>
  <c r="D218"/>
  <c r="E218" s="1"/>
  <c r="C219"/>
  <c r="AB219" s="1"/>
  <c r="W219"/>
  <c r="X219"/>
  <c r="Z219"/>
  <c r="AA219"/>
  <c r="AC219"/>
  <c r="D219"/>
  <c r="AE219" s="1"/>
  <c r="E219"/>
  <c r="AE4"/>
  <c r="AE5"/>
  <c r="D6"/>
  <c r="AE6"/>
  <c r="AE7"/>
  <c r="AE8"/>
  <c r="AE9"/>
  <c r="AE11"/>
  <c r="AE12"/>
  <c r="AE14"/>
  <c r="D15"/>
  <c r="AE15"/>
  <c r="AE16"/>
  <c r="AE18"/>
  <c r="AE21"/>
  <c r="AE22"/>
  <c r="AE23"/>
  <c r="D24"/>
  <c r="AE24" s="1"/>
  <c r="AE25"/>
  <c r="AE26"/>
  <c r="AE30"/>
  <c r="AE31"/>
  <c r="AE32"/>
  <c r="D33"/>
  <c r="AE33"/>
  <c r="AE35"/>
  <c r="AE38"/>
  <c r="AE39"/>
  <c r="AE40"/>
  <c r="AE41"/>
  <c r="D42"/>
  <c r="AE42"/>
  <c r="AE44"/>
  <c r="AE45"/>
  <c r="AE46"/>
  <c r="AE47"/>
  <c r="AE48"/>
  <c r="D51"/>
  <c r="AE51"/>
  <c r="AE52"/>
  <c r="AE55"/>
  <c r="AE57"/>
  <c r="AE58"/>
  <c r="AE59"/>
  <c r="D60"/>
  <c r="AE60" s="1"/>
  <c r="AE64"/>
  <c r="AE65"/>
  <c r="AE66"/>
  <c r="AE67"/>
  <c r="D69"/>
  <c r="AE69" s="1"/>
  <c r="AE71"/>
  <c r="AE72"/>
  <c r="AE73"/>
  <c r="AE74"/>
  <c r="AE75"/>
  <c r="AE76"/>
  <c r="D78"/>
  <c r="AE78"/>
  <c r="AE79"/>
  <c r="AE80"/>
  <c r="AE81"/>
  <c r="AE83"/>
  <c r="AE84"/>
  <c r="AE85"/>
  <c r="AE86"/>
  <c r="D87"/>
  <c r="AE87"/>
  <c r="AE88"/>
  <c r="AE89"/>
  <c r="AE90"/>
  <c r="AE91"/>
  <c r="AE93"/>
  <c r="AE95"/>
  <c r="D96"/>
  <c r="AE96" s="1"/>
  <c r="AE97"/>
  <c r="AE100"/>
  <c r="AE102"/>
  <c r="AE103"/>
  <c r="AE104"/>
  <c r="D105"/>
  <c r="AE105"/>
  <c r="AE107"/>
  <c r="AE108"/>
  <c r="AE109"/>
  <c r="AE110"/>
  <c r="AE112"/>
  <c r="D114"/>
  <c r="AE114"/>
  <c r="AE117"/>
  <c r="AE119"/>
  <c r="AE120"/>
  <c r="AE122"/>
  <c r="D123"/>
  <c r="AE123"/>
  <c r="AE126"/>
  <c r="AE127"/>
  <c r="AE128"/>
  <c r="AE131"/>
  <c r="D132"/>
  <c r="AE132" s="1"/>
  <c r="AE133"/>
  <c r="AE134"/>
  <c r="AE137"/>
  <c r="AE138"/>
  <c r="AE139"/>
  <c r="D141"/>
  <c r="AE141" s="1"/>
  <c r="AE143"/>
  <c r="AE148"/>
  <c r="AE149"/>
  <c r="D150"/>
  <c r="AE150"/>
  <c r="AE151"/>
  <c r="AE152"/>
  <c r="AE153"/>
  <c r="AE158"/>
  <c r="D159"/>
  <c r="AE159"/>
  <c r="AE160"/>
  <c r="AE162"/>
  <c r="AE165"/>
  <c r="AE166"/>
  <c r="AE167"/>
  <c r="D168"/>
  <c r="AE168" s="1"/>
  <c r="AE169"/>
  <c r="AE170"/>
  <c r="D177"/>
  <c r="AE177"/>
  <c r="AE179"/>
  <c r="AE181"/>
  <c r="AE182"/>
  <c r="AE183"/>
  <c r="AE184"/>
  <c r="D186"/>
  <c r="AE186"/>
  <c r="AE188"/>
  <c r="AE191"/>
  <c r="AE192"/>
  <c r="AE194"/>
  <c r="D195"/>
  <c r="AE195"/>
  <c r="AE196"/>
  <c r="AE198"/>
  <c r="AE199"/>
  <c r="AE201"/>
  <c r="AE202"/>
  <c r="D204"/>
  <c r="AE204" s="1"/>
  <c r="AE205"/>
  <c r="AE206"/>
  <c r="AE208"/>
  <c r="AE211"/>
  <c r="AE212"/>
  <c r="D213"/>
  <c r="AE213"/>
  <c r="AE218"/>
  <c r="B219"/>
  <c r="N219" s="1"/>
  <c r="B218"/>
  <c r="B217"/>
  <c r="N217"/>
  <c r="B216"/>
  <c r="N216"/>
  <c r="B215"/>
  <c r="N215" s="1"/>
  <c r="B214"/>
  <c r="N214" s="1"/>
  <c r="B213"/>
  <c r="N213" s="1"/>
  <c r="C213"/>
  <c r="B212"/>
  <c r="N212"/>
  <c r="B211"/>
  <c r="N211"/>
  <c r="B210"/>
  <c r="N210"/>
  <c r="B209"/>
  <c r="N209" s="1"/>
  <c r="B208"/>
  <c r="N208"/>
  <c r="B207"/>
  <c r="B206"/>
  <c r="N206"/>
  <c r="B205"/>
  <c r="N205" s="1"/>
  <c r="B204"/>
  <c r="N204" s="1"/>
  <c r="C204"/>
  <c r="B203"/>
  <c r="N203" s="1"/>
  <c r="B202"/>
  <c r="N202" s="1"/>
  <c r="B201"/>
  <c r="N201"/>
  <c r="B200"/>
  <c r="N200" s="1"/>
  <c r="B199"/>
  <c r="N199" s="1"/>
  <c r="B198"/>
  <c r="B197"/>
  <c r="B196"/>
  <c r="N196" s="1"/>
  <c r="B195"/>
  <c r="N195" s="1"/>
  <c r="C195"/>
  <c r="B194"/>
  <c r="N194" s="1"/>
  <c r="B193"/>
  <c r="N193" s="1"/>
  <c r="B192"/>
  <c r="N192"/>
  <c r="B191"/>
  <c r="N191"/>
  <c r="B190"/>
  <c r="N190" s="1"/>
  <c r="B189"/>
  <c r="N189"/>
  <c r="B188"/>
  <c r="N188"/>
  <c r="B187"/>
  <c r="N187"/>
  <c r="B186"/>
  <c r="N186" s="1"/>
  <c r="C186"/>
  <c r="B185"/>
  <c r="N185" s="1"/>
  <c r="B184"/>
  <c r="N184" s="1"/>
  <c r="B183"/>
  <c r="N183"/>
  <c r="B182"/>
  <c r="N182"/>
  <c r="B181"/>
  <c r="B180"/>
  <c r="B179"/>
  <c r="N179" s="1"/>
  <c r="B178"/>
  <c r="N178"/>
  <c r="B177"/>
  <c r="N177" s="1"/>
  <c r="C177"/>
  <c r="B176"/>
  <c r="N176"/>
  <c r="B175"/>
  <c r="B174"/>
  <c r="N174"/>
  <c r="B173"/>
  <c r="N173"/>
  <c r="B172"/>
  <c r="N172"/>
  <c r="B171"/>
  <c r="N171" s="1"/>
  <c r="B170"/>
  <c r="N170" s="1"/>
  <c r="B169"/>
  <c r="N169"/>
  <c r="B168"/>
  <c r="C168"/>
  <c r="N168" s="1"/>
  <c r="B167"/>
  <c r="N167"/>
  <c r="B166"/>
  <c r="N166" s="1"/>
  <c r="B165"/>
  <c r="N165" s="1"/>
  <c r="B164"/>
  <c r="N164" s="1"/>
  <c r="B163"/>
  <c r="N163"/>
  <c r="B162"/>
  <c r="N162" s="1"/>
  <c r="B161"/>
  <c r="B160"/>
  <c r="B159"/>
  <c r="C159"/>
  <c r="N159" s="1"/>
  <c r="B158"/>
  <c r="B157"/>
  <c r="B156"/>
  <c r="N156" s="1"/>
  <c r="B155"/>
  <c r="N155" s="1"/>
  <c r="B154"/>
  <c r="N154"/>
  <c r="B153"/>
  <c r="N153"/>
  <c r="B152"/>
  <c r="N152" s="1"/>
  <c r="B151"/>
  <c r="N151" s="1"/>
  <c r="B150"/>
  <c r="C150"/>
  <c r="N150" s="1"/>
  <c r="B149"/>
  <c r="B148"/>
  <c r="B147"/>
  <c r="N147" s="1"/>
  <c r="B146"/>
  <c r="N146" s="1"/>
  <c r="B145"/>
  <c r="N145" s="1"/>
  <c r="B144"/>
  <c r="N144"/>
  <c r="B143"/>
  <c r="N143" s="1"/>
  <c r="B142"/>
  <c r="B141"/>
  <c r="N141" s="1"/>
  <c r="C141"/>
  <c r="B140"/>
  <c r="N140" s="1"/>
  <c r="B139"/>
  <c r="N139"/>
  <c r="B138"/>
  <c r="N138"/>
  <c r="B137"/>
  <c r="N137" s="1"/>
  <c r="B136"/>
  <c r="N136" s="1"/>
  <c r="B135"/>
  <c r="N135"/>
  <c r="B134"/>
  <c r="B133"/>
  <c r="B132"/>
  <c r="N132" s="1"/>
  <c r="C132"/>
  <c r="B131"/>
  <c r="N131" s="1"/>
  <c r="B130"/>
  <c r="N130" s="1"/>
  <c r="B129"/>
  <c r="B128"/>
  <c r="N128" s="1"/>
  <c r="B127"/>
  <c r="N127" s="1"/>
  <c r="B126"/>
  <c r="N126" s="1"/>
  <c r="B125"/>
  <c r="N125"/>
  <c r="B124"/>
  <c r="N124" s="1"/>
  <c r="B123"/>
  <c r="C123"/>
  <c r="N123"/>
  <c r="B122"/>
  <c r="N122" s="1"/>
  <c r="B121"/>
  <c r="N121" s="1"/>
  <c r="B120"/>
  <c r="N120"/>
  <c r="B119"/>
  <c r="B118"/>
  <c r="N118" s="1"/>
  <c r="B117"/>
  <c r="N117" s="1"/>
  <c r="B116"/>
  <c r="B115"/>
  <c r="N115"/>
  <c r="B114"/>
  <c r="C114"/>
  <c r="N114"/>
  <c r="B113"/>
  <c r="N113" s="1"/>
  <c r="B112"/>
  <c r="N112" s="1"/>
  <c r="B111"/>
  <c r="N111"/>
  <c r="B110"/>
  <c r="N110"/>
  <c r="B109"/>
  <c r="N109" s="1"/>
  <c r="B108"/>
  <c r="N108" s="1"/>
  <c r="B107"/>
  <c r="N107" s="1"/>
  <c r="B106"/>
  <c r="N106"/>
  <c r="B105"/>
  <c r="C105"/>
  <c r="N105"/>
  <c r="B104"/>
  <c r="N104"/>
  <c r="B103"/>
  <c r="N103" s="1"/>
  <c r="B102"/>
  <c r="N102"/>
  <c r="B101"/>
  <c r="B100"/>
  <c r="N100"/>
  <c r="B99"/>
  <c r="N99" s="1"/>
  <c r="B98"/>
  <c r="N98" s="1"/>
  <c r="B97"/>
  <c r="N97"/>
  <c r="B96"/>
  <c r="C96"/>
  <c r="N96" s="1"/>
  <c r="B95"/>
  <c r="N95"/>
  <c r="B94"/>
  <c r="N94" s="1"/>
  <c r="B93"/>
  <c r="N93" s="1"/>
  <c r="B92"/>
  <c r="N92" s="1"/>
  <c r="B91"/>
  <c r="N91"/>
  <c r="B90"/>
  <c r="N90" s="1"/>
  <c r="B89"/>
  <c r="N89" s="1"/>
  <c r="B88"/>
  <c r="N88"/>
  <c r="B87"/>
  <c r="C87"/>
  <c r="N87"/>
  <c r="B86"/>
  <c r="N86"/>
  <c r="B85"/>
  <c r="N85"/>
  <c r="B84"/>
  <c r="B83"/>
  <c r="N83" s="1"/>
  <c r="B82"/>
  <c r="N82"/>
  <c r="B81"/>
  <c r="N81"/>
  <c r="B80"/>
  <c r="N80" s="1"/>
  <c r="B79"/>
  <c r="N79" s="1"/>
  <c r="B78"/>
  <c r="C78"/>
  <c r="N78" s="1"/>
  <c r="B77"/>
  <c r="N77" s="1"/>
  <c r="B76"/>
  <c r="N76"/>
  <c r="B75"/>
  <c r="B74"/>
  <c r="B73"/>
  <c r="N73"/>
  <c r="B72"/>
  <c r="N72"/>
  <c r="B71"/>
  <c r="N71" s="1"/>
  <c r="B70"/>
  <c r="N70" s="1"/>
  <c r="B69"/>
  <c r="N69" s="1"/>
  <c r="C69"/>
  <c r="B68"/>
  <c r="N68"/>
  <c r="B67"/>
  <c r="N67"/>
  <c r="B66"/>
  <c r="N66"/>
  <c r="B65"/>
  <c r="N65" s="1"/>
  <c r="B64"/>
  <c r="N64" s="1"/>
  <c r="B63"/>
  <c r="N63"/>
  <c r="B62"/>
  <c r="N62"/>
  <c r="B61"/>
  <c r="N61" s="1"/>
  <c r="B60"/>
  <c r="N60" s="1"/>
  <c r="C60"/>
  <c r="B59"/>
  <c r="N59" s="1"/>
  <c r="B58"/>
  <c r="N58" s="1"/>
  <c r="B57"/>
  <c r="B56"/>
  <c r="B55"/>
  <c r="B54"/>
  <c r="N54" s="1"/>
  <c r="B53"/>
  <c r="N53"/>
  <c r="B52"/>
  <c r="N52" s="1"/>
  <c r="B51"/>
  <c r="N51" s="1"/>
  <c r="C51"/>
  <c r="B50"/>
  <c r="B49"/>
  <c r="N49"/>
  <c r="B48"/>
  <c r="N48"/>
  <c r="B47"/>
  <c r="N47"/>
  <c r="B46"/>
  <c r="N46" s="1"/>
  <c r="B45"/>
  <c r="N45" s="1"/>
  <c r="B44"/>
  <c r="N44"/>
  <c r="B43"/>
  <c r="B42"/>
  <c r="C42"/>
  <c r="N42"/>
  <c r="B41"/>
  <c r="B40"/>
  <c r="N40" s="1"/>
  <c r="B39"/>
  <c r="N39" s="1"/>
  <c r="B38"/>
  <c r="N38"/>
  <c r="B37"/>
  <c r="N37" s="1"/>
  <c r="B36"/>
  <c r="N36" s="1"/>
  <c r="B35"/>
  <c r="N35"/>
  <c r="B34"/>
  <c r="B33"/>
  <c r="N33" s="1"/>
  <c r="C33"/>
  <c r="B32"/>
  <c r="N32"/>
  <c r="B31"/>
  <c r="N31" s="1"/>
  <c r="B30"/>
  <c r="N30" s="1"/>
  <c r="B29"/>
  <c r="B28"/>
  <c r="B27"/>
  <c r="N27" s="1"/>
  <c r="B26"/>
  <c r="N26" s="1"/>
  <c r="B25"/>
  <c r="N25"/>
  <c r="B24"/>
  <c r="C24"/>
  <c r="N24" s="1"/>
  <c r="B23"/>
  <c r="N23"/>
  <c r="B22"/>
  <c r="N22" s="1"/>
  <c r="B21"/>
  <c r="N21" s="1"/>
  <c r="N17"/>
  <c r="C15"/>
  <c r="N15"/>
  <c r="B14"/>
  <c r="N14"/>
  <c r="B13"/>
  <c r="N13" s="1"/>
  <c r="B4"/>
  <c r="B12"/>
  <c r="B11"/>
  <c r="C6"/>
  <c r="BB17" i="9"/>
  <c r="BB40"/>
  <c r="BB135" i="21"/>
  <c r="AS135"/>
  <c r="AT135"/>
  <c r="AX135"/>
  <c r="AY135"/>
  <c r="BA135"/>
  <c r="BF348" l="1"/>
  <c r="BF354" s="1"/>
  <c r="P348"/>
  <c r="P350" s="1"/>
  <c r="DI348" i="49"/>
  <c r="BL348" i="21"/>
  <c r="BL354" s="1"/>
  <c r="CW348"/>
  <c r="Y348"/>
  <c r="Y350" s="1"/>
  <c r="DK348" i="49"/>
  <c r="DC348"/>
  <c r="DF348"/>
  <c r="CX348"/>
  <c r="CP348"/>
  <c r="DE348" i="21"/>
  <c r="DF348"/>
  <c r="J348" i="48"/>
  <c r="V348" i="21"/>
  <c r="V350" s="1"/>
  <c r="CX348" i="48"/>
  <c r="BE348" i="21"/>
  <c r="BE354" s="1"/>
  <c r="CU348"/>
  <c r="BE348" i="49"/>
  <c r="BE354" s="1"/>
  <c r="AF143" i="8"/>
  <c r="AF28"/>
  <c r="AF21"/>
  <c r="AE203"/>
  <c r="E203"/>
  <c r="AF203" s="1"/>
  <c r="Y158"/>
  <c r="W158"/>
  <c r="AB158"/>
  <c r="AC158"/>
  <c r="N158"/>
  <c r="Z158"/>
  <c r="AA158"/>
  <c r="X158"/>
  <c r="E145"/>
  <c r="AE145"/>
  <c r="Z133"/>
  <c r="X133"/>
  <c r="AC133"/>
  <c r="Y133"/>
  <c r="AB133"/>
  <c r="W133"/>
  <c r="AA133"/>
  <c r="BC331" i="49"/>
  <c r="BC331" i="48"/>
  <c r="CL335"/>
  <c r="CL335" i="49"/>
  <c r="CL335" i="21"/>
  <c r="AI31" i="24"/>
  <c r="AL30"/>
  <c r="AL31" s="1"/>
  <c r="BQ23" i="49"/>
  <c r="BQ23" i="48"/>
  <c r="BQ23" i="21"/>
  <c r="Z323" i="49"/>
  <c r="Z323" i="48"/>
  <c r="Z323" i="21"/>
  <c r="CL306" i="48"/>
  <c r="CL306" i="49"/>
  <c r="CL306" i="21"/>
  <c r="DL296" i="49"/>
  <c r="DL296" i="48"/>
  <c r="DL296" i="21"/>
  <c r="Q39" i="14"/>
  <c r="CY71" i="49"/>
  <c r="CY71" i="48"/>
  <c r="CY24" i="12"/>
  <c r="CY71" i="21"/>
  <c r="CY94" i="49"/>
  <c r="CY36" i="12"/>
  <c r="CY94" i="21"/>
  <c r="CY94" i="48"/>
  <c r="AE209" i="8"/>
  <c r="E209"/>
  <c r="AF209" s="1"/>
  <c r="AE155"/>
  <c r="E155"/>
  <c r="Z149"/>
  <c r="X149"/>
  <c r="AC149"/>
  <c r="AA149"/>
  <c r="N149"/>
  <c r="Y149"/>
  <c r="AB149"/>
  <c r="AC129"/>
  <c r="AA129"/>
  <c r="X129"/>
  <c r="N129"/>
  <c r="Z129"/>
  <c r="AB129"/>
  <c r="Y129"/>
  <c r="AF129" s="1"/>
  <c r="Z83"/>
  <c r="X83"/>
  <c r="AC83"/>
  <c r="W83"/>
  <c r="AB83"/>
  <c r="Y83"/>
  <c r="AA83"/>
  <c r="Y57"/>
  <c r="W57"/>
  <c r="AB57"/>
  <c r="Z57"/>
  <c r="N57"/>
  <c r="X57"/>
  <c r="AC57"/>
  <c r="AA57"/>
  <c r="W11"/>
  <c r="AC11"/>
  <c r="Z11"/>
  <c r="X11"/>
  <c r="AB11"/>
  <c r="AA11"/>
  <c r="Y11"/>
  <c r="E97" i="17"/>
  <c r="D87"/>
  <c r="D97" s="1"/>
  <c r="AE193" i="8"/>
  <c r="E193"/>
  <c r="F144" i="17"/>
  <c r="D144" s="1"/>
  <c r="D47"/>
  <c r="N51"/>
  <c r="P136"/>
  <c r="BR353" i="21"/>
  <c r="BX352"/>
  <c r="DL62" i="49"/>
  <c r="DL62" i="48"/>
  <c r="DL62" i="21"/>
  <c r="BY62" i="49"/>
  <c r="BY62" i="48"/>
  <c r="BY62" i="21"/>
  <c r="BQ62" i="49"/>
  <c r="BQ62" i="48"/>
  <c r="BQ62" i="21"/>
  <c r="DL61" i="49"/>
  <c r="DL61" i="48"/>
  <c r="DL61" i="21"/>
  <c r="BK61" i="49"/>
  <c r="BK61" i="48"/>
  <c r="BK61" i="21"/>
  <c r="CA92" i="16"/>
  <c r="CL87"/>
  <c r="BK23" i="48"/>
  <c r="BK23" i="49"/>
  <c r="BK23" i="21"/>
  <c r="BC24" i="49"/>
  <c r="BC24" i="48"/>
  <c r="BC24" i="21"/>
  <c r="Q344" i="49"/>
  <c r="Q344" i="48"/>
  <c r="Q344" i="21"/>
  <c r="BQ212" i="49"/>
  <c r="BQ212" i="48"/>
  <c r="BQ212" i="21"/>
  <c r="CL328" i="49"/>
  <c r="CL328" i="48"/>
  <c r="CL328" i="21"/>
  <c r="BC327" i="49"/>
  <c r="BC327" i="48"/>
  <c r="BC327" i="21"/>
  <c r="Z321" i="49"/>
  <c r="Z321" i="48"/>
  <c r="CY311" i="49"/>
  <c r="CY311" i="48"/>
  <c r="CY311" i="21"/>
  <c r="CY305" i="49"/>
  <c r="CY305" i="48"/>
  <c r="AL296" i="49"/>
  <c r="AL296" i="48"/>
  <c r="AL296" i="21"/>
  <c r="AL293" i="49"/>
  <c r="AL293" i="48"/>
  <c r="AL293" i="21"/>
  <c r="CL292" i="49"/>
  <c r="CL292" i="48"/>
  <c r="CL292" i="21"/>
  <c r="CL289" i="49"/>
  <c r="CL289" i="48"/>
  <c r="CL289" i="21"/>
  <c r="BX279" i="49"/>
  <c r="BX279" i="48"/>
  <c r="BQ279" i="49"/>
  <c r="BQ279" i="48"/>
  <c r="CL277" i="49"/>
  <c r="CL277" i="48"/>
  <c r="CL277" i="21"/>
  <c r="BX266" i="49"/>
  <c r="BX266" i="48"/>
  <c r="BX266" i="21"/>
  <c r="AW33" i="10"/>
  <c r="BC20"/>
  <c r="BK24"/>
  <c r="BI33"/>
  <c r="BK28"/>
  <c r="AR28"/>
  <c r="AQ33"/>
  <c r="BY28"/>
  <c r="AL28"/>
  <c r="T277" i="49"/>
  <c r="T277" i="48"/>
  <c r="T277" i="21"/>
  <c r="AD22" i="16"/>
  <c r="Z22"/>
  <c r="Q10" i="49"/>
  <c r="Q10" i="48"/>
  <c r="Q23" i="5"/>
  <c r="F41" s="1"/>
  <c r="L41" s="1"/>
  <c r="Q10" i="21"/>
  <c r="CC150" i="49"/>
  <c r="CC150" i="48"/>
  <c r="CC150" i="21"/>
  <c r="AB134" i="49"/>
  <c r="AB134" i="48"/>
  <c r="AB134" i="21"/>
  <c r="BC4" i="9"/>
  <c r="AB17"/>
  <c r="DL87" i="49"/>
  <c r="DL87" i="48"/>
  <c r="DL87" i="21"/>
  <c r="DL77" i="49"/>
  <c r="DL77" i="48"/>
  <c r="DL77" i="21"/>
  <c r="DL24" i="12"/>
  <c r="DL103" i="49"/>
  <c r="DL103" i="48"/>
  <c r="DL49" i="12"/>
  <c r="DL103" i="21"/>
  <c r="AB197" i="8"/>
  <c r="Z197"/>
  <c r="W197"/>
  <c r="N197"/>
  <c r="AC197"/>
  <c r="Y197"/>
  <c r="X197"/>
  <c r="AA197"/>
  <c r="AC193"/>
  <c r="AA193"/>
  <c r="X193"/>
  <c r="Y193"/>
  <c r="Z193"/>
  <c r="AB193"/>
  <c r="E146"/>
  <c r="AE146"/>
  <c r="W134"/>
  <c r="AC134"/>
  <c r="Z134"/>
  <c r="N134"/>
  <c r="Y134"/>
  <c r="AA134"/>
  <c r="AB134"/>
  <c r="Z91"/>
  <c r="X91"/>
  <c r="AC91"/>
  <c r="W91"/>
  <c r="AF91" s="1"/>
  <c r="AB91"/>
  <c r="Y91"/>
  <c r="AA91"/>
  <c r="E61"/>
  <c r="AE61"/>
  <c r="AE54"/>
  <c r="E54"/>
  <c r="W35"/>
  <c r="AC35"/>
  <c r="Z35"/>
  <c r="AA35"/>
  <c r="Y35"/>
  <c r="AB35"/>
  <c r="AB30"/>
  <c r="Z30"/>
  <c r="W30"/>
  <c r="AC30"/>
  <c r="X30"/>
  <c r="AA30"/>
  <c r="Y30"/>
  <c r="I121" i="17"/>
  <c r="I140"/>
  <c r="E18" i="8"/>
  <c r="AC18"/>
  <c r="AA18"/>
  <c r="X18"/>
  <c r="N18"/>
  <c r="Y18"/>
  <c r="W18"/>
  <c r="N70" i="17"/>
  <c r="P143"/>
  <c r="Q330" i="48"/>
  <c r="Q330" i="49"/>
  <c r="Q330" i="21"/>
  <c r="Q5" i="24"/>
  <c r="F37" s="1"/>
  <c r="BC11" i="49"/>
  <c r="BC11" i="48"/>
  <c r="BC11" i="21"/>
  <c r="AG332" i="49"/>
  <c r="AG332" i="48"/>
  <c r="AG332" i="21"/>
  <c r="DL205" i="49"/>
  <c r="DL205" i="48"/>
  <c r="DL205" i="21"/>
  <c r="BX319" i="48"/>
  <c r="BX319" i="49"/>
  <c r="BX72" i="16"/>
  <c r="BX92" s="1"/>
  <c r="BQ319" i="49"/>
  <c r="BQ319" i="48"/>
  <c r="BQ72" i="16"/>
  <c r="DL304" i="49"/>
  <c r="DL304" i="48"/>
  <c r="DL304" i="21"/>
  <c r="BC296" i="49"/>
  <c r="BC296" i="48"/>
  <c r="BC296" i="21"/>
  <c r="Z280" i="49"/>
  <c r="Z280" i="48"/>
  <c r="Z280" i="21"/>
  <c r="BQ266" i="49"/>
  <c r="BQ266" i="48"/>
  <c r="BQ266" i="21"/>
  <c r="BC20" i="15"/>
  <c r="BY123" i="49"/>
  <c r="BY123" i="48"/>
  <c r="BY123" i="21"/>
  <c r="BY131" i="49"/>
  <c r="BY131" i="48"/>
  <c r="BY131" i="21"/>
  <c r="Q15" i="49"/>
  <c r="Q15" i="48"/>
  <c r="Q15" i="21"/>
  <c r="T7" i="10"/>
  <c r="H156" i="49"/>
  <c r="H156" i="21"/>
  <c r="Q6" i="46"/>
  <c r="H156" i="48"/>
  <c r="T225" i="49"/>
  <c r="T225" i="48"/>
  <c r="AG9" i="6"/>
  <c r="T225" i="21"/>
  <c r="Z9" i="6"/>
  <c r="N142" i="17"/>
  <c r="BJ31" i="24"/>
  <c r="CL35" i="16"/>
  <c r="BQ35"/>
  <c r="AF188" i="8"/>
  <c r="E133"/>
  <c r="E98"/>
  <c r="AF67"/>
  <c r="E137" i="17"/>
  <c r="D15"/>
  <c r="D25" s="1"/>
  <c r="DK348" i="21"/>
  <c r="CX40" i="13"/>
  <c r="BF92" i="16"/>
  <c r="CY33" i="10"/>
  <c r="J92" i="16"/>
  <c r="J94" s="1"/>
  <c r="BE348" i="48"/>
  <c r="BE354" s="1"/>
  <c r="W149" i="8"/>
  <c r="W129"/>
  <c r="E83"/>
  <c r="AF65"/>
  <c r="N82" i="17"/>
  <c r="D118"/>
  <c r="G121"/>
  <c r="D13"/>
  <c r="J49"/>
  <c r="D90"/>
  <c r="P40" i="23"/>
  <c r="O40" s="1"/>
  <c r="P72"/>
  <c r="O72" s="1"/>
  <c r="P104"/>
  <c r="O104" s="1"/>
  <c r="CL9" i="24"/>
  <c r="CH31"/>
  <c r="CL18"/>
  <c r="CY31"/>
  <c r="AW31"/>
  <c r="BP31"/>
  <c r="AX31"/>
  <c r="CX348" i="21"/>
  <c r="CT348"/>
  <c r="CR348"/>
  <c r="CO348"/>
  <c r="CI40" i="13"/>
  <c r="CW40"/>
  <c r="CR92" i="16"/>
  <c r="DA92"/>
  <c r="BN92"/>
  <c r="AK33" i="10"/>
  <c r="DL33"/>
  <c r="DJ33" i="15"/>
  <c r="Q9" i="24"/>
  <c r="F38" s="1"/>
  <c r="L38" s="1"/>
  <c r="DL42" i="40"/>
  <c r="DL58" s="1"/>
  <c r="Z321" i="21"/>
  <c r="CY305"/>
  <c r="BX279"/>
  <c r="BQ279"/>
  <c r="BX62" i="49"/>
  <c r="BX62" i="48"/>
  <c r="BX62" i="21"/>
  <c r="AL62" i="49"/>
  <c r="AL62" i="48"/>
  <c r="AL62" i="21"/>
  <c r="DL321" i="48"/>
  <c r="DL321" i="49"/>
  <c r="DL321" i="21"/>
  <c r="AA214" i="49"/>
  <c r="AH14" i="15"/>
  <c r="AA214" i="48"/>
  <c r="AG14" i="15"/>
  <c r="AA214" i="21"/>
  <c r="Y181" i="8"/>
  <c r="W181"/>
  <c r="AB181"/>
  <c r="Z181"/>
  <c r="X181"/>
  <c r="AC181"/>
  <c r="AA181"/>
  <c r="E174"/>
  <c r="AE174"/>
  <c r="E49"/>
  <c r="AE49"/>
  <c r="AE27"/>
  <c r="E27"/>
  <c r="AB12"/>
  <c r="Z12"/>
  <c r="W12"/>
  <c r="AA12"/>
  <c r="Y12"/>
  <c r="AC12"/>
  <c r="S97" i="17"/>
  <c r="S141"/>
  <c r="J61"/>
  <c r="J139"/>
  <c r="D139" s="1"/>
  <c r="D9" i="22"/>
  <c r="C12"/>
  <c r="D12" s="1"/>
  <c r="DL344" i="49"/>
  <c r="DL344" i="48"/>
  <c r="DL344" i="21"/>
  <c r="DL26" i="24"/>
  <c r="Q13"/>
  <c r="F39" s="1"/>
  <c r="L39" s="1"/>
  <c r="H31"/>
  <c r="H33" s="1"/>
  <c r="CL70" i="49"/>
  <c r="CL70" i="48"/>
  <c r="CL27" i="13"/>
  <c r="AR60" i="49"/>
  <c r="AR60" i="48"/>
  <c r="AR60" i="21"/>
  <c r="CL59" i="49"/>
  <c r="CL59" i="48"/>
  <c r="CL59" i="21"/>
  <c r="AR11" i="49"/>
  <c r="AR11" i="48"/>
  <c r="AR11" i="21"/>
  <c r="BK13" i="49"/>
  <c r="BK13" i="48"/>
  <c r="BK13" i="21"/>
  <c r="DL217" i="49"/>
  <c r="DL217" i="48"/>
  <c r="DL20" i="15"/>
  <c r="DL217" i="21"/>
  <c r="BC217" i="49"/>
  <c r="BC217" i="48"/>
  <c r="Z217" i="49"/>
  <c r="Z217" i="48"/>
  <c r="Z217" i="21"/>
  <c r="BK205" i="49"/>
  <c r="BK205" i="48"/>
  <c r="Z205" i="49"/>
  <c r="Z205" i="48"/>
  <c r="Z205" i="21"/>
  <c r="BQ204" i="49"/>
  <c r="BQ204" i="48"/>
  <c r="BQ204" i="21"/>
  <c r="DL317" i="49"/>
  <c r="DL317" i="48"/>
  <c r="DL68" i="16"/>
  <c r="AL304" i="49"/>
  <c r="AL304" i="48"/>
  <c r="AL304" i="21"/>
  <c r="CL288" i="49"/>
  <c r="CL288" i="48"/>
  <c r="CL288" i="21"/>
  <c r="BC279" i="49"/>
  <c r="BC279" i="48"/>
  <c r="BC279" i="21"/>
  <c r="BC275" i="49"/>
  <c r="BC275" i="48"/>
  <c r="BC275" i="21"/>
  <c r="Z118" i="49"/>
  <c r="Z118" i="48"/>
  <c r="Z118" i="21"/>
  <c r="AR117" i="49"/>
  <c r="AR117" i="48"/>
  <c r="AR117" i="21"/>
  <c r="BQ57" i="40"/>
  <c r="AG57"/>
  <c r="CY174" i="49"/>
  <c r="CY174" i="48"/>
  <c r="CY174" i="21"/>
  <c r="Z255" i="49"/>
  <c r="Z255" i="48"/>
  <c r="Z255" i="21"/>
  <c r="BC254" i="49"/>
  <c r="BC254" i="48"/>
  <c r="BC254" i="21"/>
  <c r="CL253" i="49"/>
  <c r="CL253" i="48"/>
  <c r="CL253" i="21"/>
  <c r="Q253" i="49"/>
  <c r="Q253" i="21"/>
  <c r="Q253" i="48"/>
  <c r="AL252" i="49"/>
  <c r="AL252" i="48"/>
  <c r="AL252" i="21"/>
  <c r="BK251" i="49"/>
  <c r="BK251" i="48"/>
  <c r="BK251" i="21"/>
  <c r="CY250" i="49"/>
  <c r="CY250" i="48"/>
  <c r="CY250" i="21"/>
  <c r="Z250" i="49"/>
  <c r="Z250" i="48"/>
  <c r="Z250" i="21"/>
  <c r="AR249" i="49"/>
  <c r="AR249" i="48"/>
  <c r="AR249" i="21"/>
  <c r="BX248" i="49"/>
  <c r="BX248" i="48"/>
  <c r="BX248" i="21"/>
  <c r="DL247" i="49"/>
  <c r="DL247" i="48"/>
  <c r="DL247" i="21"/>
  <c r="CC134" i="49"/>
  <c r="CC134" i="48"/>
  <c r="CC134" i="21"/>
  <c r="Y198" i="8"/>
  <c r="W198"/>
  <c r="AB198"/>
  <c r="E198"/>
  <c r="N198"/>
  <c r="AA198"/>
  <c r="AC198"/>
  <c r="Z198"/>
  <c r="AE178"/>
  <c r="E178"/>
  <c r="Y130"/>
  <c r="W130"/>
  <c r="AB130"/>
  <c r="AA130"/>
  <c r="AC130"/>
  <c r="Z130"/>
  <c r="AE115"/>
  <c r="E115"/>
  <c r="W92"/>
  <c r="AC92"/>
  <c r="Z92"/>
  <c r="AA92"/>
  <c r="Y92"/>
  <c r="AB92"/>
  <c r="E62"/>
  <c r="AE62"/>
  <c r="Y31"/>
  <c r="W31"/>
  <c r="AB31"/>
  <c r="AA31"/>
  <c r="AC31"/>
  <c r="Z31"/>
  <c r="P140" i="17"/>
  <c r="N140" s="1"/>
  <c r="N43"/>
  <c r="P49"/>
  <c r="F49"/>
  <c r="D42"/>
  <c r="BX69" i="49"/>
  <c r="BX69" i="48"/>
  <c r="BQ69" i="49"/>
  <c r="BQ69" i="48"/>
  <c r="BC13" i="49"/>
  <c r="BC13" i="48"/>
  <c r="BC13" i="21"/>
  <c r="AG217" i="49"/>
  <c r="AG217" i="48"/>
  <c r="AG217" i="21"/>
  <c r="BC204" i="49"/>
  <c r="BC204" i="48"/>
  <c r="BC204" i="21"/>
  <c r="Z204" i="49"/>
  <c r="Z204" i="48"/>
  <c r="Z204" i="21"/>
  <c r="DL25" i="49"/>
  <c r="DL25" i="48"/>
  <c r="DL25" i="21"/>
  <c r="CY36" i="49"/>
  <c r="CY36" i="48"/>
  <c r="DL38" i="49"/>
  <c r="DL38" i="48"/>
  <c r="DL38" i="21"/>
  <c r="AG41" i="49"/>
  <c r="AG41" i="48"/>
  <c r="AG41" i="21"/>
  <c r="AG43" i="49"/>
  <c r="AG43" i="48"/>
  <c r="AG43" i="21"/>
  <c r="BX326" i="49"/>
  <c r="BX326" i="48"/>
  <c r="BX326" i="21"/>
  <c r="AL326" i="49"/>
  <c r="AL326" i="48"/>
  <c r="Z318" i="49"/>
  <c r="Z318" i="48"/>
  <c r="Z318" i="21"/>
  <c r="BC304" i="49"/>
  <c r="BC304" i="48"/>
  <c r="BC304" i="21"/>
  <c r="BC299" i="49"/>
  <c r="BC299" i="48"/>
  <c r="BC299" i="21"/>
  <c r="BX261" i="49"/>
  <c r="BX261" i="48"/>
  <c r="BX261" i="21"/>
  <c r="BX115" i="49"/>
  <c r="BX115" i="48"/>
  <c r="BX115" i="21"/>
  <c r="Q115" i="49"/>
  <c r="Q115" i="48"/>
  <c r="Q115" i="21"/>
  <c r="AR53" i="40"/>
  <c r="AR58" s="1"/>
  <c r="AD58"/>
  <c r="AD60" s="1"/>
  <c r="BX53"/>
  <c r="AB58"/>
  <c r="AB60" s="1"/>
  <c r="AG53"/>
  <c r="BC53"/>
  <c r="AG130" i="49"/>
  <c r="AG130" i="48"/>
  <c r="AG130" i="21"/>
  <c r="Q296" i="49"/>
  <c r="Q296" i="48"/>
  <c r="Q296" i="21"/>
  <c r="T44" i="16"/>
  <c r="Z139" i="49"/>
  <c r="Z139" i="48"/>
  <c r="BY150" i="49"/>
  <c r="BY150" i="48"/>
  <c r="BY150" i="21"/>
  <c r="BZ25" i="9"/>
  <c r="CB25"/>
  <c r="CD25"/>
  <c r="CF25"/>
  <c r="CH25"/>
  <c r="CJ25"/>
  <c r="CE25"/>
  <c r="CK25"/>
  <c r="CG25"/>
  <c r="CA25"/>
  <c r="CI25"/>
  <c r="J52"/>
  <c r="L49"/>
  <c r="H144" i="49"/>
  <c r="Q14" i="9"/>
  <c r="H144" i="21"/>
  <c r="H144" i="48"/>
  <c r="H136" i="49"/>
  <c r="H136" i="48"/>
  <c r="Q6" i="9"/>
  <c r="H17"/>
  <c r="H40" s="1"/>
  <c r="H42" s="1"/>
  <c r="H136" i="21"/>
  <c r="AS33" i="49"/>
  <c r="AS33" i="48"/>
  <c r="BC17" i="40"/>
  <c r="AS36"/>
  <c r="BC36" s="1"/>
  <c r="AS33" i="21"/>
  <c r="BY334" i="49"/>
  <c r="BY334" i="48"/>
  <c r="BY334" i="21"/>
  <c r="CY40" i="13"/>
  <c r="CD92" i="16"/>
  <c r="AF169" i="8"/>
  <c r="J6" i="22"/>
  <c r="CE31" i="24"/>
  <c r="CS348" i="21"/>
  <c r="CM92" i="16"/>
  <c r="CL33" i="15"/>
  <c r="DL33"/>
  <c r="CL9" i="40"/>
  <c r="DL14"/>
  <c r="AS33" i="15"/>
  <c r="J348" i="21"/>
  <c r="J350" s="1"/>
  <c r="AU69" i="46"/>
  <c r="AE217" i="8"/>
  <c r="AE129"/>
  <c r="E160"/>
  <c r="AF88"/>
  <c r="X12"/>
  <c r="E13" i="17"/>
  <c r="D54"/>
  <c r="H35" i="22"/>
  <c r="P24" i="23"/>
  <c r="O24" s="1"/>
  <c r="P32"/>
  <c r="O32" s="1"/>
  <c r="P64"/>
  <c r="O64" s="1"/>
  <c r="P96"/>
  <c r="O96" s="1"/>
  <c r="BZ31" i="24"/>
  <c r="CL30"/>
  <c r="M31"/>
  <c r="M33" s="1"/>
  <c r="BX26"/>
  <c r="CP348" i="21"/>
  <c r="AK348"/>
  <c r="AK354" s="1"/>
  <c r="DJ40" i="13"/>
  <c r="CL70" i="21"/>
  <c r="DE92" i="16"/>
  <c r="CL28" i="15"/>
  <c r="BK13" i="24"/>
  <c r="BK26"/>
  <c r="BC217" i="21"/>
  <c r="BK205"/>
  <c r="CL45" i="40"/>
  <c r="CY53"/>
  <c r="CZ58"/>
  <c r="DJ58"/>
  <c r="DL36"/>
  <c r="DL317" i="21"/>
  <c r="N136" i="17"/>
  <c r="N146" s="1"/>
  <c r="O146"/>
  <c r="E142"/>
  <c r="D10"/>
  <c r="BT31" i="24"/>
  <c r="BX30"/>
  <c r="CL63" i="49"/>
  <c r="CL63" i="48"/>
  <c r="CL63" i="21"/>
  <c r="CL312" i="48"/>
  <c r="CL312" i="49"/>
  <c r="CL312" i="21"/>
  <c r="AL235" i="49"/>
  <c r="AL235" i="48"/>
  <c r="AL235" i="21"/>
  <c r="W84" i="8"/>
  <c r="AC84"/>
  <c r="Z84"/>
  <c r="AA84"/>
  <c r="Y84"/>
  <c r="AB84"/>
  <c r="Z161"/>
  <c r="X161"/>
  <c r="AC161"/>
  <c r="AA161"/>
  <c r="Y161"/>
  <c r="AB161"/>
  <c r="E125"/>
  <c r="AE125"/>
  <c r="Y119"/>
  <c r="W119"/>
  <c r="AB119"/>
  <c r="N119"/>
  <c r="AA119"/>
  <c r="Z119"/>
  <c r="AC119"/>
  <c r="W100"/>
  <c r="AC100"/>
  <c r="Z100"/>
  <c r="Y100"/>
  <c r="AB100"/>
  <c r="X100"/>
  <c r="AA100"/>
  <c r="Z74"/>
  <c r="X74"/>
  <c r="AC74"/>
  <c r="Y74"/>
  <c r="AB74"/>
  <c r="AA74"/>
  <c r="W74"/>
  <c r="E50"/>
  <c r="AE50"/>
  <c r="P97" i="17"/>
  <c r="N87"/>
  <c r="N97" s="1"/>
  <c r="N114"/>
  <c r="S139"/>
  <c r="S121"/>
  <c r="N112"/>
  <c r="D43"/>
  <c r="J140"/>
  <c r="BC5" i="24"/>
  <c r="AG5"/>
  <c r="AL18"/>
  <c r="AG18"/>
  <c r="BC216" i="49"/>
  <c r="BC216" i="48"/>
  <c r="BC216" i="21"/>
  <c r="AG204" i="49"/>
  <c r="AG204" i="48"/>
  <c r="AG204" i="21"/>
  <c r="BC203" i="49"/>
  <c r="BC203" i="48"/>
  <c r="BC203" i="21"/>
  <c r="AG47" i="49"/>
  <c r="AG47" i="48"/>
  <c r="AG47" i="21"/>
  <c r="CL51" i="49"/>
  <c r="CL51" i="48"/>
  <c r="CL51" i="21"/>
  <c r="AG57" i="49"/>
  <c r="AG57" i="48"/>
  <c r="AG57" i="21"/>
  <c r="BQ326" i="49"/>
  <c r="BQ326" i="48"/>
  <c r="BQ326" i="21"/>
  <c r="BX295" i="49"/>
  <c r="BX295" i="48"/>
  <c r="BX295" i="21"/>
  <c r="AL27" i="13"/>
  <c r="AL40" s="1"/>
  <c r="AG27"/>
  <c r="Q299" i="49"/>
  <c r="Q299" i="48"/>
  <c r="T47" i="16"/>
  <c r="Q299" i="21"/>
  <c r="BC194" i="49"/>
  <c r="BC194" i="48"/>
  <c r="BC194" i="21"/>
  <c r="BC47" i="46"/>
  <c r="Z190" i="49"/>
  <c r="Z190" i="48"/>
  <c r="Z190" i="21"/>
  <c r="BC189" i="49"/>
  <c r="BC189" i="48"/>
  <c r="BC189" i="21"/>
  <c r="E189" i="8"/>
  <c r="AE189"/>
  <c r="E113"/>
  <c r="AE113"/>
  <c r="I142" i="17"/>
  <c r="D45"/>
  <c r="F142"/>
  <c r="D69"/>
  <c r="D73" s="1"/>
  <c r="BC69" i="49"/>
  <c r="BC69" i="48"/>
  <c r="BC69" i="21"/>
  <c r="AG69" i="49"/>
  <c r="AG69" i="48"/>
  <c r="AG69" i="21"/>
  <c r="BC65" i="49"/>
  <c r="BC65" i="48"/>
  <c r="BY58" i="49"/>
  <c r="BY58" i="48"/>
  <c r="BY58" i="21"/>
  <c r="BQ58" i="49"/>
  <c r="BQ58" i="48"/>
  <c r="BQ58" i="21"/>
  <c r="AL20" i="49"/>
  <c r="AL20" i="48"/>
  <c r="AL20" i="21"/>
  <c r="BQ21" i="49"/>
  <c r="BQ21" i="48"/>
  <c r="BQ21" i="21"/>
  <c r="DL21" i="49"/>
  <c r="DL21" i="48"/>
  <c r="DL21" i="21"/>
  <c r="DL16" i="10"/>
  <c r="Z336" i="49"/>
  <c r="Z336" i="48"/>
  <c r="BC215" i="49"/>
  <c r="BC215" i="48"/>
  <c r="BC215" i="21"/>
  <c r="DL209" i="49"/>
  <c r="DL209" i="48"/>
  <c r="BX209" i="49"/>
  <c r="BX209" i="48"/>
  <c r="BX209" i="21"/>
  <c r="AN82" i="16"/>
  <c r="AD329" i="49"/>
  <c r="AD329" i="48"/>
  <c r="AD329" i="21"/>
  <c r="AR82" i="16"/>
  <c r="AL316" i="49"/>
  <c r="AL316" i="48"/>
  <c r="AL316" i="21"/>
  <c r="AL313" i="49"/>
  <c r="AL313" i="48"/>
  <c r="CY297" i="49"/>
  <c r="CY297" i="48"/>
  <c r="BQ295" i="49"/>
  <c r="BQ295" i="48"/>
  <c r="BQ295" i="21"/>
  <c r="BC285" i="48"/>
  <c r="BC285" i="49"/>
  <c r="BC285" i="21"/>
  <c r="CY271" i="49"/>
  <c r="CY271" i="48"/>
  <c r="CY271" i="21"/>
  <c r="BC110" i="49"/>
  <c r="BC110" i="48"/>
  <c r="BC110" i="21"/>
  <c r="AH15" i="49"/>
  <c r="AH15" i="48"/>
  <c r="AH15" i="21"/>
  <c r="AL7" i="10"/>
  <c r="AL44" i="49"/>
  <c r="AL44" i="48"/>
  <c r="AL44" i="21"/>
  <c r="L48" i="13"/>
  <c r="K51"/>
  <c r="AF211" i="49"/>
  <c r="BK11" i="15"/>
  <c r="AF211" i="48"/>
  <c r="BD22" i="49"/>
  <c r="BD22" i="48"/>
  <c r="BD22" i="21"/>
  <c r="BK17" i="10"/>
  <c r="BD20"/>
  <c r="T188" i="49"/>
  <c r="T188" i="48"/>
  <c r="AG39" i="46"/>
  <c r="T44"/>
  <c r="AG44" s="1"/>
  <c r="T188" i="21"/>
  <c r="Z39" i="46"/>
  <c r="BQ166" i="49"/>
  <c r="BQ166" i="21"/>
  <c r="BQ166" i="48"/>
  <c r="BY165" i="49"/>
  <c r="BY165" i="48"/>
  <c r="BY165" i="21"/>
  <c r="BQ163" i="49"/>
  <c r="BQ163" i="48"/>
  <c r="BQ163" i="21"/>
  <c r="DL162" i="49"/>
  <c r="DL162" i="48"/>
  <c r="DL162" i="21"/>
  <c r="AG162" i="49"/>
  <c r="AG162" i="48"/>
  <c r="AG162" i="21"/>
  <c r="AG241" i="49"/>
  <c r="AG241" i="48"/>
  <c r="AG241" i="21"/>
  <c r="AS133" i="49"/>
  <c r="AS133" i="48"/>
  <c r="AS17" i="9"/>
  <c r="AS133" i="21"/>
  <c r="BQ243" i="49"/>
  <c r="BQ243" i="48"/>
  <c r="BQ243" i="21"/>
  <c r="Z94" i="49"/>
  <c r="Z94" i="48"/>
  <c r="Z94" i="21"/>
  <c r="AS31" i="24"/>
  <c r="AF106" i="8"/>
  <c r="AF212"/>
  <c r="AF126"/>
  <c r="E84"/>
  <c r="D141" i="17"/>
  <c r="P14" i="23"/>
  <c r="O14" s="1"/>
  <c r="P46"/>
  <c r="O46" s="1"/>
  <c r="P110"/>
  <c r="O110" s="1"/>
  <c r="CC31" i="24"/>
  <c r="DH348" i="21"/>
  <c r="DK92" i="16"/>
  <c r="DA348" i="48"/>
  <c r="AE28" i="8"/>
  <c r="AF176"/>
  <c r="AF165"/>
  <c r="W161"/>
  <c r="X119"/>
  <c r="E74"/>
  <c r="AF32"/>
  <c r="D79" i="17"/>
  <c r="J142"/>
  <c r="P16" i="23"/>
  <c r="O16" s="1"/>
  <c r="P56"/>
  <c r="O56" s="1"/>
  <c r="P88"/>
  <c r="O88" s="1"/>
  <c r="BX13" i="24"/>
  <c r="DF31"/>
  <c r="DD348" i="21"/>
  <c r="DB348"/>
  <c r="CM348"/>
  <c r="CL11" i="16"/>
  <c r="CL27"/>
  <c r="CL91"/>
  <c r="CO92"/>
  <c r="CV92"/>
  <c r="CN92"/>
  <c r="DC92"/>
  <c r="DF92"/>
  <c r="CL24" i="10"/>
  <c r="CI33"/>
  <c r="CB58" i="40"/>
  <c r="DB58"/>
  <c r="CU92" i="16"/>
  <c r="DL72"/>
  <c r="AR20" i="10"/>
  <c r="BX24"/>
  <c r="BE92" i="16"/>
  <c r="AM92"/>
  <c r="Z34" i="8"/>
  <c r="X34"/>
  <c r="AC34"/>
  <c r="W34"/>
  <c r="N34"/>
  <c r="AB34"/>
  <c r="AA34"/>
  <c r="Y34"/>
  <c r="J16" i="22"/>
  <c r="I21"/>
  <c r="J21" s="1"/>
  <c r="AP353" i="21"/>
  <c r="AR352"/>
  <c r="AR353" s="1"/>
  <c r="BQ330" i="48"/>
  <c r="BQ330" i="49"/>
  <c r="BQ330" i="21"/>
  <c r="AR334" i="49"/>
  <c r="AR334" i="48"/>
  <c r="AR334" i="21"/>
  <c r="BX341" i="49"/>
  <c r="BX341" i="48"/>
  <c r="AL63" i="49"/>
  <c r="AL63" i="48"/>
  <c r="AL63" i="21"/>
  <c r="BC22" i="49"/>
  <c r="BC22" i="48"/>
  <c r="BC22" i="21"/>
  <c r="BQ218" i="49"/>
  <c r="BQ218" i="48"/>
  <c r="BQ218" i="21"/>
  <c r="BX212" i="49"/>
  <c r="BX212" i="21"/>
  <c r="BX212" i="48"/>
  <c r="V33" i="10"/>
  <c r="V35" s="1"/>
  <c r="Z32"/>
  <c r="BO33"/>
  <c r="BQ20"/>
  <c r="AG301" i="49"/>
  <c r="AG301" i="21"/>
  <c r="AG301" i="48"/>
  <c r="AE92" i="16"/>
  <c r="AE94" s="1"/>
  <c r="BQ91"/>
  <c r="Z316" i="48"/>
  <c r="Z316" i="49"/>
  <c r="Z316" i="21"/>
  <c r="CY80" i="49"/>
  <c r="CY80" i="48"/>
  <c r="CY80" i="21"/>
  <c r="E210" i="8"/>
  <c r="AE210"/>
  <c r="AC160"/>
  <c r="AA160"/>
  <c r="X160"/>
  <c r="W160"/>
  <c r="AB160"/>
  <c r="Y160"/>
  <c r="Z160"/>
  <c r="E156"/>
  <c r="AE156"/>
  <c r="AB118"/>
  <c r="Z118"/>
  <c r="W118"/>
  <c r="X118"/>
  <c r="AC118"/>
  <c r="AA118"/>
  <c r="Y118"/>
  <c r="E175"/>
  <c r="AE175"/>
  <c r="Z16"/>
  <c r="X16"/>
  <c r="AC16"/>
  <c r="N16"/>
  <c r="Y16"/>
  <c r="AB16"/>
  <c r="AA16"/>
  <c r="F61" i="17"/>
  <c r="M61" s="1"/>
  <c r="D51"/>
  <c r="Z69" i="49"/>
  <c r="Z69" i="48"/>
  <c r="Z69" i="21"/>
  <c r="DL58" i="49"/>
  <c r="DL58" i="48"/>
  <c r="DL19" i="13"/>
  <c r="DL58" i="21"/>
  <c r="AL16" i="49"/>
  <c r="AL16" i="48"/>
  <c r="AL16" i="21"/>
  <c r="BX213" i="49"/>
  <c r="BX213" i="48"/>
  <c r="BX213" i="21"/>
  <c r="AR213" i="49"/>
  <c r="AR213" i="48"/>
  <c r="AR213" i="21"/>
  <c r="CY210" i="49"/>
  <c r="CY210" i="48"/>
  <c r="CY210" i="21"/>
  <c r="DL52" i="49"/>
  <c r="DL52" i="48"/>
  <c r="DL52" i="21"/>
  <c r="CL55" i="49"/>
  <c r="CL55" i="48"/>
  <c r="CL55" i="21"/>
  <c r="DL57" i="49"/>
  <c r="DL57" i="48"/>
  <c r="DL57" i="21"/>
  <c r="DL326" i="49"/>
  <c r="DL326" i="48"/>
  <c r="DL326" i="21"/>
  <c r="BX316" i="49"/>
  <c r="BX316" i="48"/>
  <c r="BX316" i="21"/>
  <c r="CL298" i="48"/>
  <c r="CL298" i="49"/>
  <c r="CL298" i="21"/>
  <c r="AG24" i="49"/>
  <c r="AG24" i="48"/>
  <c r="AG24" i="21"/>
  <c r="Q318" i="49"/>
  <c r="Q318" i="48"/>
  <c r="Q318" i="21"/>
  <c r="T309" i="49"/>
  <c r="T309" i="48"/>
  <c r="AG57" i="16"/>
  <c r="T309" i="21"/>
  <c r="Z57" i="16"/>
  <c r="L77" i="46"/>
  <c r="BY193" i="49"/>
  <c r="BY193" i="48"/>
  <c r="BY47" i="46"/>
  <c r="BY193" i="21"/>
  <c r="CL190" i="49"/>
  <c r="CL190" i="48"/>
  <c r="CL190" i="21"/>
  <c r="BY188" i="49"/>
  <c r="BY188" i="21"/>
  <c r="BY188" i="48"/>
  <c r="AC148" i="8"/>
  <c r="AA148"/>
  <c r="X148"/>
  <c r="N148"/>
  <c r="Y148"/>
  <c r="AB148"/>
  <c r="Z148"/>
  <c r="W148"/>
  <c r="AF148" s="1"/>
  <c r="AC109"/>
  <c r="AA109"/>
  <c r="X109"/>
  <c r="AF109" s="1"/>
  <c r="Z109"/>
  <c r="Y109"/>
  <c r="AB109"/>
  <c r="AB101"/>
  <c r="Z101"/>
  <c r="W101"/>
  <c r="N101"/>
  <c r="AA101"/>
  <c r="Y101"/>
  <c r="AC101"/>
  <c r="W75"/>
  <c r="AC75"/>
  <c r="Z75"/>
  <c r="AA75"/>
  <c r="E75"/>
  <c r="Y75"/>
  <c r="AB75"/>
  <c r="AE200"/>
  <c r="E200"/>
  <c r="J25" i="22"/>
  <c r="I30"/>
  <c r="J30" s="1"/>
  <c r="AR30" i="24"/>
  <c r="AD31"/>
  <c r="AD33" s="1"/>
  <c r="BY32"/>
  <c r="T33"/>
  <c r="Z33" s="1"/>
  <c r="BY5"/>
  <c r="AL5"/>
  <c r="AP31"/>
  <c r="AR18"/>
  <c r="AL67" i="49"/>
  <c r="AL67" i="48"/>
  <c r="AL67" i="21"/>
  <c r="BX66" i="49"/>
  <c r="BX66" i="48"/>
  <c r="BX66" i="21"/>
  <c r="AL66" i="49"/>
  <c r="AL66" i="48"/>
  <c r="AL66" i="21"/>
  <c r="BK65" i="49"/>
  <c r="BK65" i="48"/>
  <c r="BK65" i="21"/>
  <c r="AG65" i="49"/>
  <c r="AG65" i="48"/>
  <c r="AG65" i="21"/>
  <c r="BC58" i="49"/>
  <c r="BC58" i="48"/>
  <c r="BC58" i="21"/>
  <c r="BK21" i="49"/>
  <c r="BK21" i="48"/>
  <c r="BK21" i="21"/>
  <c r="BQ22" i="49"/>
  <c r="BQ22" i="48"/>
  <c r="BQ22" i="21"/>
  <c r="Z341" i="48"/>
  <c r="Z341" i="49"/>
  <c r="Z341" i="21"/>
  <c r="BX218" i="49"/>
  <c r="BX218" i="48"/>
  <c r="BX218" i="21"/>
  <c r="BQ209" i="49"/>
  <c r="BQ209" i="48"/>
  <c r="BQ209" i="21"/>
  <c r="Z50" i="49"/>
  <c r="Z50" i="48"/>
  <c r="Z50" i="21"/>
  <c r="Z42" i="49"/>
  <c r="Z42" i="48"/>
  <c r="Z42" i="21"/>
  <c r="Z34" i="49"/>
  <c r="Z34" i="48"/>
  <c r="CY313" i="49"/>
  <c r="CY313" i="48"/>
  <c r="CY313" i="21"/>
  <c r="BC307" i="49"/>
  <c r="BC307" i="48"/>
  <c r="BC307" i="21"/>
  <c r="CL294" i="49"/>
  <c r="CL294" i="48"/>
  <c r="CL294" i="21"/>
  <c r="CL278" i="49"/>
  <c r="CL278" i="48"/>
  <c r="CY276" i="49"/>
  <c r="CY276" i="48"/>
  <c r="CY27" i="16"/>
  <c r="CY276" i="21"/>
  <c r="CY124" i="49"/>
  <c r="CY124" i="48"/>
  <c r="CY124" i="21"/>
  <c r="AE33" i="15"/>
  <c r="AE35" s="1"/>
  <c r="BQ16"/>
  <c r="AH215" i="49"/>
  <c r="BY15" i="15"/>
  <c r="AH215" i="48"/>
  <c r="AH215" i="21"/>
  <c r="AL15" i="15"/>
  <c r="N143" i="17"/>
  <c r="E25"/>
  <c r="Q31" i="24"/>
  <c r="Q33" s="1"/>
  <c r="BA31"/>
  <c r="E149" i="8"/>
  <c r="D37" i="17"/>
  <c r="T61"/>
  <c r="P78" i="23"/>
  <c r="O78" s="1"/>
  <c r="DJ348" i="21"/>
  <c r="CL16" i="10"/>
  <c r="AG26" i="24"/>
  <c r="AI92" i="16"/>
  <c r="W348" i="21"/>
  <c r="W350" s="1"/>
  <c r="N160" i="8"/>
  <c r="AE19"/>
  <c r="AF166"/>
  <c r="E116"/>
  <c r="AF71"/>
  <c r="AF37"/>
  <c r="AF22"/>
  <c r="E16"/>
  <c r="N73" i="17"/>
  <c r="D128"/>
  <c r="J133"/>
  <c r="BQ352" i="21"/>
  <c r="BQ353" s="1"/>
  <c r="P6" i="23"/>
  <c r="O6" s="1"/>
  <c r="P38"/>
  <c r="O38" s="1"/>
  <c r="P70"/>
  <c r="O70" s="1"/>
  <c r="P102"/>
  <c r="O102" s="1"/>
  <c r="CR31" i="24"/>
  <c r="DG31"/>
  <c r="BX5"/>
  <c r="BQ9"/>
  <c r="BX18"/>
  <c r="BV31"/>
  <c r="BQ26"/>
  <c r="BD31"/>
  <c r="AU31"/>
  <c r="AK31"/>
  <c r="BI31"/>
  <c r="BY30"/>
  <c r="DC348" i="21"/>
  <c r="BB348"/>
  <c r="BB354" s="1"/>
  <c r="CL35" i="13"/>
  <c r="CR40"/>
  <c r="BC65" i="21"/>
  <c r="DJ92" i="16"/>
  <c r="DL209" i="21"/>
  <c r="BC331"/>
  <c r="AG14" i="40"/>
  <c r="DE58"/>
  <c r="DG58"/>
  <c r="AL313" i="21"/>
  <c r="BK110" i="49"/>
  <c r="BK110" i="48"/>
  <c r="BK110" i="21"/>
  <c r="AC33" i="15"/>
  <c r="AC35" s="1"/>
  <c r="BX32"/>
  <c r="AH218" i="48"/>
  <c r="AH218" i="49"/>
  <c r="Q306"/>
  <c r="Q306" i="21"/>
  <c r="Q306" i="48"/>
  <c r="T54" i="16"/>
  <c r="BK191" i="49"/>
  <c r="BK191" i="48"/>
  <c r="BK191" i="21"/>
  <c r="T187" i="48"/>
  <c r="T187" i="21"/>
  <c r="T187" i="49"/>
  <c r="AG37" i="46"/>
  <c r="BC182" i="49"/>
  <c r="BC182" i="48"/>
  <c r="BC182" i="21"/>
  <c r="AC158" i="49"/>
  <c r="AC158" i="48"/>
  <c r="BX8" i="46"/>
  <c r="CL9" i="49"/>
  <c r="CL9" i="48"/>
  <c r="AH10" i="15"/>
  <c r="AL10"/>
  <c r="AA210" i="48"/>
  <c r="AA210" i="49"/>
  <c r="AA210" i="21"/>
  <c r="E216" i="8"/>
  <c r="AE216"/>
  <c r="BX333" i="48"/>
  <c r="BX333" i="49"/>
  <c r="DL66"/>
  <c r="DL66" i="48"/>
  <c r="DL66" i="21"/>
  <c r="CL60" i="49"/>
  <c r="CL60" i="48"/>
  <c r="CL60" i="21"/>
  <c r="BQ213" i="49"/>
  <c r="BQ213" i="48"/>
  <c r="BQ213" i="21"/>
  <c r="Z213" i="49"/>
  <c r="Z213" i="48"/>
  <c r="CL25" i="49"/>
  <c r="CL25" i="48"/>
  <c r="DL32" i="49"/>
  <c r="DL32" i="48"/>
  <c r="Z52" i="49"/>
  <c r="Z52" i="48"/>
  <c r="CY320" i="49"/>
  <c r="CY320" i="48"/>
  <c r="CY320" i="21"/>
  <c r="BQ316" i="48"/>
  <c r="BQ316" i="49"/>
  <c r="BQ316" i="21"/>
  <c r="CY307" i="49"/>
  <c r="CY307" i="48"/>
  <c r="CY307" i="21"/>
  <c r="CL280" i="49"/>
  <c r="CL280" i="48"/>
  <c r="CL280" i="21"/>
  <c r="DL118" i="49"/>
  <c r="DL118" i="48"/>
  <c r="DL118" i="21"/>
  <c r="DL27" i="14"/>
  <c r="DL44" s="1"/>
  <c r="BX118" i="49"/>
  <c r="BX118" i="48"/>
  <c r="AG115" i="49"/>
  <c r="AG115" i="48"/>
  <c r="AG115" i="21"/>
  <c r="AB33" i="10"/>
  <c r="AB35" s="1"/>
  <c r="BC32"/>
  <c r="Q322" i="48"/>
  <c r="Q322" i="49"/>
  <c r="Q75" i="16"/>
  <c r="J106" s="1"/>
  <c r="Q322" i="21"/>
  <c r="AJ294" i="49"/>
  <c r="BY42" i="16"/>
  <c r="AJ294" i="48"/>
  <c r="AL42" i="16"/>
  <c r="CL201" i="49"/>
  <c r="CL201" i="48"/>
  <c r="CL201" i="21"/>
  <c r="DL169" i="49"/>
  <c r="DL169" i="48"/>
  <c r="DL169" i="21"/>
  <c r="BR42" i="49"/>
  <c r="BR42" i="48"/>
  <c r="BR42" i="21"/>
  <c r="Q6" i="49"/>
  <c r="Q6" i="48"/>
  <c r="Q6" i="21"/>
  <c r="AG57" i="6"/>
  <c r="AB62"/>
  <c r="AB64" s="1"/>
  <c r="BC57"/>
  <c r="Q245" i="49"/>
  <c r="Q245" i="21"/>
  <c r="Q245" i="48"/>
  <c r="CL226" i="49"/>
  <c r="CL226" i="48"/>
  <c r="CL226" i="21"/>
  <c r="BX223" i="49"/>
  <c r="BX223" i="48"/>
  <c r="BX223" i="21"/>
  <c r="BC221" i="49"/>
  <c r="BC221" i="48"/>
  <c r="BC40" i="6"/>
  <c r="BC221" i="21"/>
  <c r="BY143" i="49"/>
  <c r="CB13" i="9"/>
  <c r="CD13"/>
  <c r="CF13"/>
  <c r="CH13"/>
  <c r="CJ13"/>
  <c r="CC13"/>
  <c r="CI13"/>
  <c r="CA13"/>
  <c r="CE13"/>
  <c r="BQ26" i="49"/>
  <c r="BQ26" i="48"/>
  <c r="BK324" i="49"/>
  <c r="BK324" i="48"/>
  <c r="BK324" i="21"/>
  <c r="AJ101" i="49"/>
  <c r="AJ101" i="48"/>
  <c r="AJ101" i="21"/>
  <c r="BR87" i="49"/>
  <c r="BR87" i="48"/>
  <c r="BX19" i="12"/>
  <c r="BY19"/>
  <c r="BR87" i="21"/>
  <c r="BR77" i="49"/>
  <c r="BR77" i="48"/>
  <c r="BX9" i="12"/>
  <c r="BY9"/>
  <c r="BR77" i="21"/>
  <c r="Y210" i="8"/>
  <c r="W210"/>
  <c r="AB210"/>
  <c r="E187"/>
  <c r="AE187"/>
  <c r="W156"/>
  <c r="AC156"/>
  <c r="Z156"/>
  <c r="AC98"/>
  <c r="AA98"/>
  <c r="X98"/>
  <c r="AB50"/>
  <c r="Z50"/>
  <c r="W50"/>
  <c r="Z28"/>
  <c r="X28"/>
  <c r="AC28"/>
  <c r="AA9"/>
  <c r="Y9"/>
  <c r="DL70" i="49"/>
  <c r="DL70" i="48"/>
  <c r="DL70" i="21"/>
  <c r="DL69" i="49"/>
  <c r="DL69" i="48"/>
  <c r="DL69" i="21"/>
  <c r="AR68" i="49"/>
  <c r="AR68" i="48"/>
  <c r="AR68" i="21"/>
  <c r="BX19" i="49"/>
  <c r="BX19" i="48"/>
  <c r="BX19" i="21"/>
  <c r="DL13" i="49"/>
  <c r="DL13" i="48"/>
  <c r="DL13" i="21"/>
  <c r="AG343" i="49"/>
  <c r="AG343" i="48"/>
  <c r="AG343" i="21"/>
  <c r="CY217" i="48"/>
  <c r="CY217" i="49"/>
  <c r="CY205"/>
  <c r="CY205" i="48"/>
  <c r="CY205" i="21"/>
  <c r="CY16" i="15"/>
  <c r="CY32" i="49"/>
  <c r="CY32" i="48"/>
  <c r="BX309" i="49"/>
  <c r="BX309" i="48"/>
  <c r="BX309" i="21"/>
  <c r="DL277" i="49"/>
  <c r="DL277" i="48"/>
  <c r="DL277" i="21"/>
  <c r="AL277" i="49"/>
  <c r="AL277" i="48"/>
  <c r="Z266" i="49"/>
  <c r="Z266" i="48"/>
  <c r="Z266" i="21"/>
  <c r="AL264" i="49"/>
  <c r="AL264" i="48"/>
  <c r="AL264" i="21"/>
  <c r="Q120" i="49"/>
  <c r="Q120" i="48"/>
  <c r="Z117" i="49"/>
  <c r="Z117" i="48"/>
  <c r="Z117" i="21"/>
  <c r="BC11" i="14"/>
  <c r="AG11"/>
  <c r="Q311" i="49"/>
  <c r="Q311" i="48"/>
  <c r="Q311" i="21"/>
  <c r="T59" i="16"/>
  <c r="Q313" i="49"/>
  <c r="Q313" i="48"/>
  <c r="Q313" i="21"/>
  <c r="T61" i="16"/>
  <c r="BK200" i="49"/>
  <c r="BK200" i="21"/>
  <c r="BK200" i="48"/>
  <c r="CY195" i="49"/>
  <c r="CY195" i="48"/>
  <c r="CY195" i="21"/>
  <c r="CY153" i="49"/>
  <c r="CY153" i="48"/>
  <c r="CY153" i="21"/>
  <c r="CZ62" i="6"/>
  <c r="DL61"/>
  <c r="BP224" i="49"/>
  <c r="BP224" i="48"/>
  <c r="AL225" i="49"/>
  <c r="AL225" i="48"/>
  <c r="AL225" i="21"/>
  <c r="Z150" i="49"/>
  <c r="Z150" i="48"/>
  <c r="AS142" i="49"/>
  <c r="AS142" i="48"/>
  <c r="BY12" i="9"/>
  <c r="BC12"/>
  <c r="AS142" i="21"/>
  <c r="AL340" i="49"/>
  <c r="AL340" i="48"/>
  <c r="CL104" i="49"/>
  <c r="CL104" i="48"/>
  <c r="CY97" i="49"/>
  <c r="CY97" i="48"/>
  <c r="CY97" i="21"/>
  <c r="AG99" i="49"/>
  <c r="AG99" i="48"/>
  <c r="AG99" i="21"/>
  <c r="B6" i="8"/>
  <c r="N6" s="1"/>
  <c r="B7"/>
  <c r="N7" s="1"/>
  <c r="B9"/>
  <c r="N9" s="1"/>
  <c r="B5"/>
  <c r="N5" s="1"/>
  <c r="AB217"/>
  <c r="Z217"/>
  <c r="W217"/>
  <c r="AF217" s="1"/>
  <c r="AB209"/>
  <c r="Z209"/>
  <c r="W209"/>
  <c r="AC203"/>
  <c r="AA203"/>
  <c r="X203"/>
  <c r="Y189"/>
  <c r="W189"/>
  <c r="AB189"/>
  <c r="Z178"/>
  <c r="X178"/>
  <c r="AC178"/>
  <c r="AB174"/>
  <c r="Z174"/>
  <c r="W174"/>
  <c r="Z155"/>
  <c r="X155"/>
  <c r="AC155"/>
  <c r="W145"/>
  <c r="AC145"/>
  <c r="Z145"/>
  <c r="AE135"/>
  <c r="E135"/>
  <c r="Y125"/>
  <c r="W125"/>
  <c r="AB125"/>
  <c r="AC115"/>
  <c r="AA115"/>
  <c r="X115"/>
  <c r="Y113"/>
  <c r="W113"/>
  <c r="AB113"/>
  <c r="W61"/>
  <c r="AC61"/>
  <c r="Z61"/>
  <c r="Z54"/>
  <c r="X54"/>
  <c r="AC54"/>
  <c r="W49"/>
  <c r="AC49"/>
  <c r="Z49"/>
  <c r="AE36"/>
  <c r="E36"/>
  <c r="AF36" s="1"/>
  <c r="AC27"/>
  <c r="AA27"/>
  <c r="X27"/>
  <c r="E17"/>
  <c r="AE17"/>
  <c r="AE220" s="1"/>
  <c r="E13"/>
  <c r="AE13"/>
  <c r="D75" i="17"/>
  <c r="E85"/>
  <c r="AL352" i="21"/>
  <c r="AL353" s="1"/>
  <c r="AH353"/>
  <c r="AS353"/>
  <c r="BC352"/>
  <c r="BC353" s="1"/>
  <c r="AL330" i="49"/>
  <c r="AL330" i="48"/>
  <c r="AL330" i="21"/>
  <c r="CL331" i="49"/>
  <c r="CL331" i="48"/>
  <c r="AR338" i="49"/>
  <c r="AR338" i="21"/>
  <c r="CL344" i="48"/>
  <c r="CL344" i="49"/>
  <c r="CY330"/>
  <c r="CY330" i="48"/>
  <c r="CY335" i="49"/>
  <c r="CY335" i="48"/>
  <c r="CY18" i="24"/>
  <c r="F53" i="13"/>
  <c r="BC70" i="49"/>
  <c r="BC70" i="48"/>
  <c r="BC70" i="21"/>
  <c r="CL68" i="49"/>
  <c r="CL68" i="48"/>
  <c r="CL68" i="21"/>
  <c r="BK67" i="49"/>
  <c r="BK67" i="48"/>
  <c r="AG66" i="49"/>
  <c r="AG66" i="48"/>
  <c r="AG66" i="21"/>
  <c r="CY65" i="49"/>
  <c r="CY65" i="48"/>
  <c r="Z64" i="49"/>
  <c r="Z64" i="48"/>
  <c r="BY63" i="49"/>
  <c r="BY63" i="48"/>
  <c r="BY63" i="21"/>
  <c r="CY62" i="49"/>
  <c r="CY62" i="48"/>
  <c r="CY62" i="21"/>
  <c r="AL61" i="49"/>
  <c r="AL61" i="48"/>
  <c r="Z14" i="49"/>
  <c r="Z14" i="48"/>
  <c r="Z14" i="21"/>
  <c r="BQ19" i="49"/>
  <c r="BQ19" i="48"/>
  <c r="BQ19" i="21"/>
  <c r="AL23" i="48"/>
  <c r="AL23" i="49"/>
  <c r="AL23" i="21"/>
  <c r="CY17" i="49"/>
  <c r="CY17" i="48"/>
  <c r="CY17" i="21"/>
  <c r="DL23" i="49"/>
  <c r="DL23" i="48"/>
  <c r="DL23" i="21"/>
  <c r="AG342" i="49"/>
  <c r="AG342" i="48"/>
  <c r="AG342" i="21"/>
  <c r="Z334" i="49"/>
  <c r="Z334" i="48"/>
  <c r="Z334" i="21"/>
  <c r="CL216" i="49"/>
  <c r="CL216" i="48"/>
  <c r="CL216" i="21"/>
  <c r="AR216" i="49"/>
  <c r="AR216" i="48"/>
  <c r="CY214" i="49"/>
  <c r="CY214" i="48"/>
  <c r="CY214" i="21"/>
  <c r="CY213" i="49"/>
  <c r="CY213" i="48"/>
  <c r="CY212" i="49"/>
  <c r="CY212" i="48"/>
  <c r="CY212" i="21"/>
  <c r="BC212" i="49"/>
  <c r="BC212" i="48"/>
  <c r="BC212" i="21"/>
  <c r="BX211" i="49"/>
  <c r="BX211" i="48"/>
  <c r="BX211" i="21"/>
  <c r="DL208" i="49"/>
  <c r="DL208" i="48"/>
  <c r="DL208" i="21"/>
  <c r="BQ208" i="49"/>
  <c r="BQ208" i="48"/>
  <c r="BQ208" i="21"/>
  <c r="BX207" i="49"/>
  <c r="BX207" i="48"/>
  <c r="BX207" i="21"/>
  <c r="AR206" i="49"/>
  <c r="AR206" i="48"/>
  <c r="AR205" i="49"/>
  <c r="AR205" i="48"/>
  <c r="AR205" i="21"/>
  <c r="CL204" i="49"/>
  <c r="CL204" i="48"/>
  <c r="CL204" i="21"/>
  <c r="BC34" i="49"/>
  <c r="BC34" i="48"/>
  <c r="DL35" i="49"/>
  <c r="DL35" i="48"/>
  <c r="AL38" i="49"/>
  <c r="AL38" i="48"/>
  <c r="AL38" i="21"/>
  <c r="CL39" i="49"/>
  <c r="CL39" i="48"/>
  <c r="CL39" i="21"/>
  <c r="BC42" i="49"/>
  <c r="BC42" i="48"/>
  <c r="AG45" i="49"/>
  <c r="AG45" i="48"/>
  <c r="AG49" i="49"/>
  <c r="AG49" i="48"/>
  <c r="AG49" i="21"/>
  <c r="AL52" i="49"/>
  <c r="AL52" i="48"/>
  <c r="AL54" i="49"/>
  <c r="AL54" i="48"/>
  <c r="AL54" i="21"/>
  <c r="AL56" i="49"/>
  <c r="AL56" i="48"/>
  <c r="CY57" i="49"/>
  <c r="CY57" i="48"/>
  <c r="CL57" i="40"/>
  <c r="BZ58"/>
  <c r="AL328" i="49"/>
  <c r="AL328" i="48"/>
  <c r="AL328" i="21"/>
  <c r="CL327" i="49"/>
  <c r="CL327" i="48"/>
  <c r="CL327" i="21"/>
  <c r="CL320" i="48"/>
  <c r="CL320" i="49"/>
  <c r="CY316"/>
  <c r="CY316" i="48"/>
  <c r="DL312" i="49"/>
  <c r="DL312" i="21"/>
  <c r="AL312" i="49"/>
  <c r="AL312" i="48"/>
  <c r="AL312" i="21"/>
  <c r="CL310" i="49"/>
  <c r="CL310" i="48"/>
  <c r="CL310" i="21"/>
  <c r="BQ309" i="49"/>
  <c r="BQ309" i="48"/>
  <c r="BQ309" i="21"/>
  <c r="CL308" i="49"/>
  <c r="CL308" i="48"/>
  <c r="CL302"/>
  <c r="CL302" i="21"/>
  <c r="BQ301" i="49"/>
  <c r="BQ301" i="21"/>
  <c r="BQ301" i="48"/>
  <c r="CL300" i="49"/>
  <c r="CL300" i="48"/>
  <c r="CY295"/>
  <c r="CY295" i="49"/>
  <c r="CY295" i="21"/>
  <c r="BC292" i="49"/>
  <c r="BC292" i="48"/>
  <c r="BC292" i="21"/>
  <c r="DL291" i="49"/>
  <c r="DL291" i="48"/>
  <c r="BQ291" i="49"/>
  <c r="BQ291" i="48"/>
  <c r="BQ291" i="21"/>
  <c r="BC290" i="49"/>
  <c r="BC290" i="48"/>
  <c r="DL288" i="49"/>
  <c r="DL288" i="48"/>
  <c r="DL288" i="21"/>
  <c r="BC288" i="49"/>
  <c r="BC288" i="48"/>
  <c r="BK287" i="49"/>
  <c r="BK287" i="48"/>
  <c r="BC286" i="49"/>
  <c r="BC286" i="48"/>
  <c r="BC286" i="21"/>
  <c r="BX283" i="49"/>
  <c r="BX283" i="48"/>
  <c r="BQ283" i="49"/>
  <c r="BQ283" i="48"/>
  <c r="AL283" i="49"/>
  <c r="AL283" i="48"/>
  <c r="AL283" i="21"/>
  <c r="CL281" i="49"/>
  <c r="CL281" i="48"/>
  <c r="CL281" i="21"/>
  <c r="BX280" i="49"/>
  <c r="BX280" i="48"/>
  <c r="BQ280" i="49"/>
  <c r="BQ280" i="48"/>
  <c r="BQ274" i="49"/>
  <c r="BQ274" i="48"/>
  <c r="BQ274" i="21"/>
  <c r="BK265" i="49"/>
  <c r="BK265" i="48"/>
  <c r="BK265" i="21"/>
  <c r="DL262" i="49"/>
  <c r="DL262" i="48"/>
  <c r="DL11" i="16"/>
  <c r="DL262" i="21"/>
  <c r="Q128" i="49"/>
  <c r="Q128" i="48"/>
  <c r="BK126" i="49"/>
  <c r="BK126" i="48"/>
  <c r="BK126" i="21"/>
  <c r="BX121" i="49"/>
  <c r="BX121" i="48"/>
  <c r="BQ121" i="49"/>
  <c r="BQ121" i="48"/>
  <c r="BC118" i="49"/>
  <c r="BC118" i="48"/>
  <c r="BC118" i="21"/>
  <c r="AG110" i="49"/>
  <c r="AG110" i="48"/>
  <c r="AG110" i="21"/>
  <c r="Q55" i="49"/>
  <c r="Q55" i="48"/>
  <c r="Q55" i="21"/>
  <c r="Q42" i="40"/>
  <c r="G67" s="1"/>
  <c r="L67" s="1"/>
  <c r="Q67" i="49"/>
  <c r="Q67" i="48"/>
  <c r="Q67" i="21"/>
  <c r="Q61" i="49"/>
  <c r="Q61" i="48"/>
  <c r="Q61" i="21"/>
  <c r="R40" i="13"/>
  <c r="R42" s="1"/>
  <c r="Z35"/>
  <c r="H211" i="49"/>
  <c r="H211" i="48"/>
  <c r="Q302" i="49"/>
  <c r="Q302" i="48"/>
  <c r="Q302" i="21"/>
  <c r="T50" i="16"/>
  <c r="Q281" i="49"/>
  <c r="Q281" i="48"/>
  <c r="T26" i="16"/>
  <c r="Q281" i="21"/>
  <c r="BY205" i="49"/>
  <c r="BY205" i="48"/>
  <c r="Q203" i="49"/>
  <c r="Q203" i="48"/>
  <c r="T3" i="15"/>
  <c r="Q203" i="21"/>
  <c r="AA209" i="49"/>
  <c r="AA209" i="48"/>
  <c r="AH9" i="15"/>
  <c r="AA209" i="21"/>
  <c r="AL9" i="15"/>
  <c r="AJ110" i="49"/>
  <c r="AJ110" i="48"/>
  <c r="BY3" i="14"/>
  <c r="AL3"/>
  <c r="AJ11"/>
  <c r="AJ110" i="21"/>
  <c r="AJ118" i="49"/>
  <c r="AJ118" i="48"/>
  <c r="BY12" i="14"/>
  <c r="AL12"/>
  <c r="AJ118" i="21"/>
  <c r="AJ27" i="14"/>
  <c r="AL27" s="1"/>
  <c r="AJ126" i="48"/>
  <c r="AJ126" i="49"/>
  <c r="BY20" i="14"/>
  <c r="AL20"/>
  <c r="AJ126" i="21"/>
  <c r="AM118" i="49"/>
  <c r="AM118" i="48"/>
  <c r="AR12" i="14"/>
  <c r="AM118" i="21"/>
  <c r="AM119" i="49"/>
  <c r="AM119" i="48"/>
  <c r="AM119" i="21"/>
  <c r="AM127" i="49"/>
  <c r="AM127" i="48"/>
  <c r="AM127" i="21"/>
  <c r="H21" i="49"/>
  <c r="H21" i="48"/>
  <c r="Q14" i="10"/>
  <c r="H21" i="21"/>
  <c r="T13" i="10"/>
  <c r="H20" i="49"/>
  <c r="Q13" i="10"/>
  <c r="H20" i="48"/>
  <c r="H20" i="21"/>
  <c r="H16" i="10"/>
  <c r="BU11" i="49"/>
  <c r="BU11" i="48"/>
  <c r="BU17" i="49"/>
  <c r="BU17" i="48"/>
  <c r="X74" i="46"/>
  <c r="CL196" i="48"/>
  <c r="CL196" i="21"/>
  <c r="CL196" i="49"/>
  <c r="DL195"/>
  <c r="DL195" i="48"/>
  <c r="DL195" i="21"/>
  <c r="AC171" i="49"/>
  <c r="AC171" i="48"/>
  <c r="BX21" i="46"/>
  <c r="H21"/>
  <c r="AC171" i="21"/>
  <c r="AC169" i="49"/>
  <c r="AC169" i="48"/>
  <c r="BX19" i="46"/>
  <c r="BX167" i="48"/>
  <c r="BX167" i="21"/>
  <c r="BX167" i="49"/>
  <c r="BC154"/>
  <c r="BC154" i="48"/>
  <c r="BC154" i="21"/>
  <c r="DL153" i="49"/>
  <c r="DL153" i="48"/>
  <c r="DL153" i="21"/>
  <c r="BY27" i="5"/>
  <c r="AH32"/>
  <c r="AL27"/>
  <c r="Z35" i="9"/>
  <c r="V40"/>
  <c r="V42" s="1"/>
  <c r="BX20"/>
  <c r="BT40"/>
  <c r="AV146" i="49"/>
  <c r="AV146" i="48"/>
  <c r="AV20" i="9"/>
  <c r="BC19"/>
  <c r="BY19"/>
  <c r="AV146" i="21"/>
  <c r="AL20" i="9"/>
  <c r="AW147" i="49"/>
  <c r="AW147" i="48"/>
  <c r="AW28" i="9"/>
  <c r="BY22"/>
  <c r="BZ27"/>
  <c r="CA27"/>
  <c r="CB27"/>
  <c r="CC27"/>
  <c r="CD27"/>
  <c r="CE27"/>
  <c r="CF27"/>
  <c r="CG27"/>
  <c r="CH27"/>
  <c r="CI27"/>
  <c r="CJ27"/>
  <c r="CK27"/>
  <c r="AN40"/>
  <c r="AR35"/>
  <c r="AR170" i="49"/>
  <c r="AR170" i="48"/>
  <c r="AR162" i="49"/>
  <c r="AR162" i="21"/>
  <c r="BK158" i="49"/>
  <c r="BK158" i="21"/>
  <c r="BK158" i="48"/>
  <c r="BQ155" i="49"/>
  <c r="BQ155" i="48"/>
  <c r="BQ155" i="21"/>
  <c r="BQ180" i="49"/>
  <c r="BQ180" i="21"/>
  <c r="BQ180" i="48"/>
  <c r="AS214" i="49"/>
  <c r="AS214" i="48"/>
  <c r="AS214" i="21"/>
  <c r="AR52" i="6"/>
  <c r="AO62"/>
  <c r="BQ80" i="49"/>
  <c r="BQ80" i="48"/>
  <c r="BQ80" i="21"/>
  <c r="BQ71" i="49"/>
  <c r="BQ71" i="48"/>
  <c r="BQ71" i="21"/>
  <c r="BS90" i="49"/>
  <c r="BS90" i="48"/>
  <c r="BS90" i="21"/>
  <c r="BX89" i="49"/>
  <c r="BX89" i="48"/>
  <c r="BX89" i="21"/>
  <c r="AJ100" i="49"/>
  <c r="AJ100" i="48"/>
  <c r="AJ100" i="21"/>
  <c r="BY34" i="12"/>
  <c r="AL34"/>
  <c r="BX28" i="10"/>
  <c r="J348" i="49"/>
  <c r="J350" s="1"/>
  <c r="N25" i="17"/>
  <c r="D143"/>
  <c r="P41" i="23"/>
  <c r="O41" s="1"/>
  <c r="P113"/>
  <c r="O113" s="1"/>
  <c r="BL31" i="24"/>
  <c r="AR40" i="13"/>
  <c r="BC24" i="15"/>
  <c r="BY11" i="14"/>
  <c r="BX20" i="16"/>
  <c r="DL60" i="46"/>
  <c r="N181" i="8"/>
  <c r="X180"/>
  <c r="X117"/>
  <c r="E68"/>
  <c r="X43"/>
  <c r="W41"/>
  <c r="AF41" s="1"/>
  <c r="X4"/>
  <c r="O85" i="17"/>
  <c r="N78"/>
  <c r="D22" i="22"/>
  <c r="BC30" i="24"/>
  <c r="CD31"/>
  <c r="Z52" i="21"/>
  <c r="CS58" i="40"/>
  <c r="AV44" i="14"/>
  <c r="BG92" i="16"/>
  <c r="CY62" i="6"/>
  <c r="BX292" i="48"/>
  <c r="BK146"/>
  <c r="N29" i="8"/>
  <c r="N56"/>
  <c r="N116"/>
  <c r="N180"/>
  <c r="N218"/>
  <c r="AE172"/>
  <c r="X218"/>
  <c r="E215"/>
  <c r="AF215" s="1"/>
  <c r="X210"/>
  <c r="E207"/>
  <c r="W201"/>
  <c r="AF201" s="1"/>
  <c r="Y196"/>
  <c r="AF184"/>
  <c r="Y180"/>
  <c r="X179"/>
  <c r="X175"/>
  <c r="Y157"/>
  <c r="X156"/>
  <c r="AF153"/>
  <c r="X146"/>
  <c r="Y140"/>
  <c r="Y117"/>
  <c r="W116"/>
  <c r="W98"/>
  <c r="Y90"/>
  <c r="Y82"/>
  <c r="Y73"/>
  <c r="AF73" s="1"/>
  <c r="X62"/>
  <c r="Y56"/>
  <c r="X55"/>
  <c r="AF52"/>
  <c r="X50"/>
  <c r="Z43"/>
  <c r="Y41"/>
  <c r="Y29"/>
  <c r="W28"/>
  <c r="Z20"/>
  <c r="X19"/>
  <c r="Y10"/>
  <c r="Z4"/>
  <c r="N39" i="17"/>
  <c r="D124"/>
  <c r="D133" s="1"/>
  <c r="H146"/>
  <c r="S109"/>
  <c r="T133"/>
  <c r="J143"/>
  <c r="F73"/>
  <c r="D82"/>
  <c r="D91"/>
  <c r="J23" i="22"/>
  <c r="P3" i="23"/>
  <c r="O3" s="1"/>
  <c r="P11"/>
  <c r="O11" s="1"/>
  <c r="P19"/>
  <c r="O19" s="1"/>
  <c r="P27"/>
  <c r="O27" s="1"/>
  <c r="P35"/>
  <c r="O35" s="1"/>
  <c r="P43"/>
  <c r="O43" s="1"/>
  <c r="P51"/>
  <c r="O51" s="1"/>
  <c r="P59"/>
  <c r="O59" s="1"/>
  <c r="P67"/>
  <c r="O67" s="1"/>
  <c r="P75"/>
  <c r="O75" s="1"/>
  <c r="P83"/>
  <c r="O83" s="1"/>
  <c r="P91"/>
  <c r="O91" s="1"/>
  <c r="P99"/>
  <c r="O99" s="1"/>
  <c r="P107"/>
  <c r="O107" s="1"/>
  <c r="P115"/>
  <c r="O115" s="1"/>
  <c r="AA31" i="24"/>
  <c r="BK5"/>
  <c r="CL13"/>
  <c r="CL26"/>
  <c r="CO31"/>
  <c r="DC31"/>
  <c r="DL30"/>
  <c r="BW31"/>
  <c r="AV31"/>
  <c r="AM31"/>
  <c r="DI348" i="21"/>
  <c r="BK146"/>
  <c r="AG19" i="13"/>
  <c r="CA40"/>
  <c r="CV40"/>
  <c r="DC40"/>
  <c r="DL35"/>
  <c r="DL40" s="1"/>
  <c r="CY91" i="16"/>
  <c r="DI92"/>
  <c r="DG92"/>
  <c r="CF33" i="10"/>
  <c r="DC33"/>
  <c r="BJ33" i="15"/>
  <c r="CG33"/>
  <c r="CY217" i="21"/>
  <c r="CL49" i="40"/>
  <c r="CH58"/>
  <c r="CP58"/>
  <c r="DF58"/>
  <c r="DH58"/>
  <c r="AL277" i="21"/>
  <c r="CZ44" i="14"/>
  <c r="BC12" i="10"/>
  <c r="BL58" i="40"/>
  <c r="BC45"/>
  <c r="BC58" s="1"/>
  <c r="BP58"/>
  <c r="BG58"/>
  <c r="BD58"/>
  <c r="AK58"/>
  <c r="BC24" i="10"/>
  <c r="AG32"/>
  <c r="M40" i="13"/>
  <c r="M42" s="1"/>
  <c r="M44" i="14"/>
  <c r="M46" s="1"/>
  <c r="V44"/>
  <c r="V46" s="1"/>
  <c r="AL35"/>
  <c r="U33" i="15"/>
  <c r="U35" s="1"/>
  <c r="O92" i="16"/>
  <c r="O94" s="1"/>
  <c r="BR92"/>
  <c r="AY92"/>
  <c r="BB92"/>
  <c r="AT92"/>
  <c r="AC169" i="21"/>
  <c r="P32" i="5"/>
  <c r="P34" s="1"/>
  <c r="BC10"/>
  <c r="BY23"/>
  <c r="BS32"/>
  <c r="BI32"/>
  <c r="AZ32"/>
  <c r="AQ32"/>
  <c r="BU17" i="21"/>
  <c r="CW62" i="6"/>
  <c r="CY28" i="9"/>
  <c r="DL17"/>
  <c r="AJ40"/>
  <c r="BU58" i="12"/>
  <c r="X348" i="48"/>
  <c r="X350" s="1"/>
  <c r="O348"/>
  <c r="O350" s="1"/>
  <c r="P348"/>
  <c r="P350" s="1"/>
  <c r="CU348"/>
  <c r="CM348"/>
  <c r="BK271" i="49"/>
  <c r="BK271" i="48"/>
  <c r="BK271" i="21"/>
  <c r="CL264" i="49"/>
  <c r="CL264" i="48"/>
  <c r="AA206" i="49"/>
  <c r="AA206" i="48"/>
  <c r="AH6" i="15"/>
  <c r="AG6"/>
  <c r="AA206" i="21"/>
  <c r="Q315" i="49"/>
  <c r="Q315" i="48"/>
  <c r="Q315" i="21"/>
  <c r="AJ309" i="49"/>
  <c r="AJ309" i="48"/>
  <c r="BY57" i="16"/>
  <c r="AY192" i="49"/>
  <c r="AY192" i="48"/>
  <c r="AY192" i="21"/>
  <c r="AY44" i="46"/>
  <c r="AY69" s="1"/>
  <c r="BC43"/>
  <c r="BX187" i="49"/>
  <c r="BX187" i="48"/>
  <c r="BX187" i="21"/>
  <c r="CL184" i="49"/>
  <c r="CL184" i="48"/>
  <c r="CL184" i="21"/>
  <c r="AA157" i="49"/>
  <c r="AH7" i="46"/>
  <c r="AA157" i="21"/>
  <c r="AL7" i="46"/>
  <c r="AR3" i="49"/>
  <c r="AR3" i="48"/>
  <c r="BK6" i="49"/>
  <c r="BK6" i="48"/>
  <c r="AG9" i="49"/>
  <c r="AG9" i="48"/>
  <c r="AG9" i="21"/>
  <c r="AR137" i="49"/>
  <c r="AR137" i="21"/>
  <c r="AU140" i="49"/>
  <c r="AU140" i="48"/>
  <c r="BC10" i="9"/>
  <c r="BY10"/>
  <c r="E164" i="8"/>
  <c r="AE164"/>
  <c r="Y147"/>
  <c r="W147"/>
  <c r="AF147" s="1"/>
  <c r="AB147"/>
  <c r="Y142"/>
  <c r="W142"/>
  <c r="AB142"/>
  <c r="Z99"/>
  <c r="X99"/>
  <c r="AF99" s="1"/>
  <c r="AC99"/>
  <c r="Y63"/>
  <c r="W63"/>
  <c r="AB63"/>
  <c r="AL331" i="49"/>
  <c r="AL331" i="48"/>
  <c r="CY341" i="49"/>
  <c r="CY341" i="48"/>
  <c r="CY341" i="21"/>
  <c r="CY26" i="24"/>
  <c r="DL331" i="48"/>
  <c r="DL331" i="49"/>
  <c r="DL9" i="24"/>
  <c r="BX70" i="49"/>
  <c r="BX70" i="48"/>
  <c r="BX70" i="21"/>
  <c r="BQ66" i="49"/>
  <c r="BQ66" i="48"/>
  <c r="BQ66" i="21"/>
  <c r="BX18" i="49"/>
  <c r="BX18" i="48"/>
  <c r="BX18" i="21"/>
  <c r="AL24" i="49"/>
  <c r="AL24" i="48"/>
  <c r="AL24" i="21"/>
  <c r="CY11" i="49"/>
  <c r="CY11" i="48"/>
  <c r="CY11" i="21"/>
  <c r="CY12" i="10"/>
  <c r="Q333" i="49"/>
  <c r="Q333" i="48"/>
  <c r="Q333" i="21"/>
  <c r="AL212" i="49"/>
  <c r="AL212" i="48"/>
  <c r="AL212" i="21"/>
  <c r="CL31" i="49"/>
  <c r="CL31" i="48"/>
  <c r="CL31" i="21"/>
  <c r="BC319" i="49"/>
  <c r="BC319" i="48"/>
  <c r="BC72" i="16"/>
  <c r="BC319" i="21"/>
  <c r="BQ292" i="49"/>
  <c r="BQ292" i="48"/>
  <c r="AL289" i="49"/>
  <c r="AL289" i="48"/>
  <c r="CL283" i="49"/>
  <c r="CL283" i="48"/>
  <c r="CL283" i="21"/>
  <c r="AL120" i="49"/>
  <c r="AL120" i="48"/>
  <c r="BK119" i="49"/>
  <c r="BK119" i="48"/>
  <c r="Q117" i="49"/>
  <c r="Q117" i="48"/>
  <c r="Q117" i="21"/>
  <c r="BK116" i="49"/>
  <c r="BK116" i="48"/>
  <c r="BX21" i="49"/>
  <c r="BX21" i="48"/>
  <c r="BX21" i="21"/>
  <c r="BY58" i="16"/>
  <c r="AJ310" i="49"/>
  <c r="AJ310" i="48"/>
  <c r="AL58" i="16"/>
  <c r="T310" i="49"/>
  <c r="T310" i="48"/>
  <c r="AG58" i="16"/>
  <c r="Z58"/>
  <c r="Q317" i="49"/>
  <c r="Q317" i="48"/>
  <c r="Q317" i="21"/>
  <c r="Q68" i="16"/>
  <c r="F104" s="1"/>
  <c r="L104" s="1"/>
  <c r="J69" i="46"/>
  <c r="J71" s="1"/>
  <c r="Q68"/>
  <c r="Z198" i="49"/>
  <c r="Z198" i="48"/>
  <c r="Z198" i="21"/>
  <c r="BC181" i="49"/>
  <c r="BC181" i="48"/>
  <c r="BC181" i="21"/>
  <c r="Q174" i="49"/>
  <c r="Q174" i="48"/>
  <c r="T24" i="46"/>
  <c r="AA155" i="49"/>
  <c r="AA155" i="48"/>
  <c r="AH5" i="46"/>
  <c r="AA155" i="21"/>
  <c r="V77" i="46"/>
  <c r="X77" s="1"/>
  <c r="H5"/>
  <c r="AA38"/>
  <c r="AL3" i="49"/>
  <c r="AL3" i="48"/>
  <c r="AL3" i="21"/>
  <c r="AL244" i="49"/>
  <c r="AL244" i="48"/>
  <c r="BY220" i="49"/>
  <c r="BY220" i="48"/>
  <c r="BY220" i="21"/>
  <c r="BY70" i="49"/>
  <c r="BY70" i="48"/>
  <c r="BY70" i="21"/>
  <c r="BC66" i="49"/>
  <c r="BC66" i="48"/>
  <c r="BC66" i="21"/>
  <c r="CL64" i="49"/>
  <c r="CL64" i="48"/>
  <c r="CL64" i="21"/>
  <c r="BK63" i="49"/>
  <c r="BK63" i="48"/>
  <c r="CY61" i="49"/>
  <c r="CY61" i="48"/>
  <c r="Z60"/>
  <c r="Z60" i="49"/>
  <c r="AL14"/>
  <c r="AL14" i="48"/>
  <c r="AL14" i="21"/>
  <c r="AR21" i="49"/>
  <c r="AR21" i="48"/>
  <c r="AR21" i="21"/>
  <c r="DL22" i="49"/>
  <c r="DL22" i="48"/>
  <c r="DL22" i="21"/>
  <c r="CL210" i="49"/>
  <c r="CL210" i="48"/>
  <c r="CL210" i="21"/>
  <c r="AR207" i="49"/>
  <c r="AR207" i="48"/>
  <c r="AR207" i="21"/>
  <c r="CL206" i="49"/>
  <c r="CL206" i="48"/>
  <c r="CL206" i="21"/>
  <c r="BC31" i="49"/>
  <c r="BC31" i="48"/>
  <c r="DL306" i="49"/>
  <c r="DL306" i="48"/>
  <c r="BX301" i="49"/>
  <c r="BX301" i="48"/>
  <c r="BX301" i="21"/>
  <c r="BC295" i="49"/>
  <c r="BC295" i="48"/>
  <c r="BC295" i="21"/>
  <c r="DL294" i="49"/>
  <c r="DL294" i="48"/>
  <c r="AL284" i="49"/>
  <c r="AL284" i="48"/>
  <c r="AL284" i="21"/>
  <c r="DL274" i="49"/>
  <c r="DL274" i="48"/>
  <c r="DL274" i="21"/>
  <c r="BX274" i="49"/>
  <c r="BX274" i="48"/>
  <c r="BX274" i="21"/>
  <c r="CL273" i="49"/>
  <c r="CL273" i="48"/>
  <c r="CL273" i="21"/>
  <c r="CL271" i="49"/>
  <c r="CL271" i="48"/>
  <c r="CL271" i="21"/>
  <c r="AG132" i="49"/>
  <c r="AG132" i="48"/>
  <c r="AG132" i="21"/>
  <c r="AL128" i="49"/>
  <c r="AL128" i="48"/>
  <c r="BK127" i="49"/>
  <c r="BK127" i="48"/>
  <c r="DL126" i="49"/>
  <c r="DL126" i="48"/>
  <c r="DL126" i="21"/>
  <c r="BC126" i="49"/>
  <c r="BC126" i="48"/>
  <c r="AR122" i="49"/>
  <c r="AR122" i="48"/>
  <c r="AJ36" i="49"/>
  <c r="AJ36" i="48"/>
  <c r="AL20" i="40"/>
  <c r="AJ36" i="21"/>
  <c r="AM44" i="14"/>
  <c r="AR43"/>
  <c r="Q208" i="49"/>
  <c r="Q208" i="48"/>
  <c r="Q208" i="21"/>
  <c r="W216" i="8"/>
  <c r="AC216"/>
  <c r="Z216"/>
  <c r="W208"/>
  <c r="AF208" s="1"/>
  <c r="AC208"/>
  <c r="Z208"/>
  <c r="AB200"/>
  <c r="Z200"/>
  <c r="W200"/>
  <c r="AB188"/>
  <c r="Z188"/>
  <c r="W188"/>
  <c r="AC185"/>
  <c r="AA185"/>
  <c r="X185"/>
  <c r="W173"/>
  <c r="AC173"/>
  <c r="Z173"/>
  <c r="Y164"/>
  <c r="W164"/>
  <c r="AB164"/>
  <c r="AC154"/>
  <c r="AA154"/>
  <c r="X154"/>
  <c r="AE130"/>
  <c r="E130"/>
  <c r="AB124"/>
  <c r="Z124"/>
  <c r="W124"/>
  <c r="AF124" s="1"/>
  <c r="AB112"/>
  <c r="Z112"/>
  <c r="W112"/>
  <c r="AE101"/>
  <c r="E101"/>
  <c r="E92"/>
  <c r="AE92"/>
  <c r="Z77"/>
  <c r="X77"/>
  <c r="AC77"/>
  <c r="Z68"/>
  <c r="X68"/>
  <c r="AC68"/>
  <c r="AC53"/>
  <c r="AA53"/>
  <c r="X53"/>
  <c r="Z48"/>
  <c r="X48"/>
  <c r="AC48"/>
  <c r="G136" i="17"/>
  <c r="G146" s="1"/>
  <c r="D111"/>
  <c r="D121" s="1"/>
  <c r="D40"/>
  <c r="J137"/>
  <c r="J146" s="1"/>
  <c r="AG330" i="49"/>
  <c r="AG330" i="48"/>
  <c r="AG330" i="21"/>
  <c r="CL330" i="49"/>
  <c r="CL330" i="48"/>
  <c r="BX331" i="49"/>
  <c r="BX331" i="48"/>
  <c r="BX331" i="21"/>
  <c r="BX344" i="49"/>
  <c r="BX344" i="48"/>
  <c r="AG70" i="49"/>
  <c r="AG70" i="48"/>
  <c r="AG70" i="21"/>
  <c r="CY69" i="49"/>
  <c r="CY69" i="48"/>
  <c r="Z68" i="49"/>
  <c r="Z68" i="48"/>
  <c r="BY67" i="49"/>
  <c r="BY67" i="48"/>
  <c r="CY66" i="49"/>
  <c r="CY66" i="48"/>
  <c r="CY66" i="21"/>
  <c r="AL65" i="49"/>
  <c r="AL65" i="48"/>
  <c r="DL60" i="49"/>
  <c r="DL60" i="48"/>
  <c r="BK60" i="49"/>
  <c r="BK60" i="48"/>
  <c r="BK60" i="21"/>
  <c r="CY59" i="49"/>
  <c r="CY59" i="48"/>
  <c r="CY59" i="21"/>
  <c r="AR59" i="49"/>
  <c r="AR59" i="48"/>
  <c r="CL58" i="49"/>
  <c r="CL58" i="48"/>
  <c r="CL19" i="13"/>
  <c r="BC17" i="49"/>
  <c r="BC17" i="48"/>
  <c r="BC18" i="49"/>
  <c r="BC18" i="48"/>
  <c r="BC18" i="21"/>
  <c r="CL20" i="48"/>
  <c r="CL20" i="49"/>
  <c r="CL20" i="21"/>
  <c r="BX24" i="49"/>
  <c r="BX24" i="48"/>
  <c r="BX24" i="21"/>
  <c r="CY19" i="49"/>
  <c r="CY19" i="48"/>
  <c r="DL19" i="49"/>
  <c r="DL19" i="48"/>
  <c r="DL19" i="21"/>
  <c r="Z333" i="49"/>
  <c r="Z333" i="48"/>
  <c r="Z344"/>
  <c r="Z344" i="49"/>
  <c r="Q341"/>
  <c r="Q341" i="48"/>
  <c r="Q341" i="21"/>
  <c r="Q335" i="49"/>
  <c r="Q335" i="21"/>
  <c r="AR217" i="48"/>
  <c r="AR217" i="49"/>
  <c r="AR217" i="21"/>
  <c r="CL215" i="49"/>
  <c r="CL215" i="48"/>
  <c r="CL215" i="21"/>
  <c r="AR214" i="49"/>
  <c r="AR214" i="48"/>
  <c r="DL211" i="49"/>
  <c r="DL211" i="48"/>
  <c r="DL211" i="21"/>
  <c r="BQ211" i="49"/>
  <c r="BQ211" i="48"/>
  <c r="BQ211" i="21"/>
  <c r="BX210" i="49"/>
  <c r="BX210" i="48"/>
  <c r="BQ210" i="49"/>
  <c r="BQ210" i="48"/>
  <c r="CL209" i="49"/>
  <c r="CL209" i="48"/>
  <c r="CL209" i="21"/>
  <c r="DL207" i="49"/>
  <c r="DL207" i="48"/>
  <c r="BQ207" i="49"/>
  <c r="BQ207" i="48"/>
  <c r="BQ207" i="21"/>
  <c r="CL205" i="49"/>
  <c r="CL205" i="48"/>
  <c r="BC25" i="49"/>
  <c r="BC25" i="48"/>
  <c r="AG27" i="49"/>
  <c r="AG27" i="48"/>
  <c r="AG27" i="21"/>
  <c r="BC28" i="49"/>
  <c r="BC28" i="48"/>
  <c r="BC28" i="21"/>
  <c r="AG31" i="49"/>
  <c r="AG31" i="48"/>
  <c r="AG31" i="21"/>
  <c r="BC32" i="49"/>
  <c r="BC32" i="48"/>
  <c r="BC32" i="21"/>
  <c r="DL33" i="49"/>
  <c r="DL33" i="48"/>
  <c r="AL37" i="49"/>
  <c r="AL37" i="48"/>
  <c r="BC39" i="49"/>
  <c r="BC39" i="48"/>
  <c r="AL42" i="49"/>
  <c r="AL42" i="48"/>
  <c r="AL42" i="21"/>
  <c r="AL48" i="49"/>
  <c r="AL48" i="48"/>
  <c r="AG52" i="49"/>
  <c r="AG52" i="48"/>
  <c r="AG52" i="21"/>
  <c r="AG54" i="49"/>
  <c r="AG54" i="48"/>
  <c r="AG56" i="49"/>
  <c r="AG56" i="48"/>
  <c r="AG56" i="21"/>
  <c r="CL57" i="49"/>
  <c r="CL57" i="48"/>
  <c r="Z30" i="49"/>
  <c r="Z30" i="48"/>
  <c r="CL12" i="49"/>
  <c r="CL12" i="48"/>
  <c r="AL329" i="49"/>
  <c r="AL329" i="48"/>
  <c r="AL329" i="21"/>
  <c r="Q329" i="49"/>
  <c r="Q329" i="48"/>
  <c r="Q329" i="21"/>
  <c r="CY325" i="49"/>
  <c r="CY325" i="48"/>
  <c r="CY324" i="49"/>
  <c r="CY324" i="48"/>
  <c r="CY79" i="16"/>
  <c r="CY324" i="21"/>
  <c r="BX323" i="49"/>
  <c r="BX323" i="48"/>
  <c r="BQ323" i="49"/>
  <c r="BQ323" i="48"/>
  <c r="CL317" i="49"/>
  <c r="CL317" i="48"/>
  <c r="CL317" i="21"/>
  <c r="CL68" i="16"/>
  <c r="BC312" i="49"/>
  <c r="BC312" i="48"/>
  <c r="BX311" i="49"/>
  <c r="BX311" i="48"/>
  <c r="BQ311" i="49"/>
  <c r="BQ311" i="48"/>
  <c r="BX305" i="49"/>
  <c r="BX305" i="48"/>
  <c r="BX305" i="21"/>
  <c r="AL305" i="49"/>
  <c r="AL305" i="48"/>
  <c r="BX297" i="49"/>
  <c r="BX297" i="48"/>
  <c r="BX297" i="21"/>
  <c r="AL297" i="49"/>
  <c r="AL297" i="48"/>
  <c r="CL293" i="49"/>
  <c r="CL293" i="48"/>
  <c r="Z292" i="49"/>
  <c r="Z292" i="48"/>
  <c r="Z292" i="21"/>
  <c r="DL290" i="49"/>
  <c r="DL290" i="48"/>
  <c r="DL290" i="21"/>
  <c r="Z290" i="49"/>
  <c r="Z290" i="48"/>
  <c r="DL287" i="49"/>
  <c r="DL287" i="48"/>
  <c r="DL287" i="21"/>
  <c r="CY286" i="49"/>
  <c r="CY286" i="48"/>
  <c r="BC283" i="49"/>
  <c r="BC283" i="48"/>
  <c r="BX282" i="49"/>
  <c r="BX282" i="48"/>
  <c r="BX282" i="21"/>
  <c r="BC280" i="49"/>
  <c r="BC280" i="48"/>
  <c r="BK276" i="49"/>
  <c r="BK276" i="48"/>
  <c r="DL263" i="49"/>
  <c r="DL263" i="48"/>
  <c r="DL263" i="21"/>
  <c r="BK263" i="48"/>
  <c r="BK263" i="49"/>
  <c r="CL261" i="48"/>
  <c r="CL261" i="49"/>
  <c r="CL261" i="21"/>
  <c r="Z130" i="49"/>
  <c r="Z130" i="48"/>
  <c r="Z130" i="21"/>
  <c r="AL125" i="49"/>
  <c r="AL125" i="48"/>
  <c r="DL124" i="49"/>
  <c r="DL124" i="48"/>
  <c r="BX124" i="49"/>
  <c r="BX124" i="48"/>
  <c r="BQ124" i="49"/>
  <c r="BQ124" i="48"/>
  <c r="DL121" i="49"/>
  <c r="DL121" i="48"/>
  <c r="DL121" i="21"/>
  <c r="BC121" i="49"/>
  <c r="BC121" i="48"/>
  <c r="BY3" i="10"/>
  <c r="AH11" i="49"/>
  <c r="AH11" i="48"/>
  <c r="AH11" i="21"/>
  <c r="AH12" i="10"/>
  <c r="AL3"/>
  <c r="AL20"/>
  <c r="AJ33"/>
  <c r="Q24" i="49"/>
  <c r="Q24" i="48"/>
  <c r="Q24" i="21"/>
  <c r="Q24" i="10"/>
  <c r="J42" s="1"/>
  <c r="BK42" i="40"/>
  <c r="AF58"/>
  <c r="AF60" s="1"/>
  <c r="AF40" i="13"/>
  <c r="AF42" s="1"/>
  <c r="BK39"/>
  <c r="BK40" s="1"/>
  <c r="Q269" i="49"/>
  <c r="Q269" i="48"/>
  <c r="Q269" i="21"/>
  <c r="Q20" i="16"/>
  <c r="G99" s="1"/>
  <c r="L99" s="1"/>
  <c r="AG91"/>
  <c r="Z91"/>
  <c r="T312" i="49"/>
  <c r="T312" i="48"/>
  <c r="AG60" i="16"/>
  <c r="T312" i="21"/>
  <c r="AF60" i="16"/>
  <c r="Q276" i="49"/>
  <c r="Q276" i="48"/>
  <c r="Q276" i="21"/>
  <c r="Q27" i="16"/>
  <c r="G100" s="1"/>
  <c r="L100" s="1"/>
  <c r="BY18" i="49"/>
  <c r="BY18" i="48"/>
  <c r="BY18" i="21"/>
  <c r="BT19" i="49"/>
  <c r="BT19" i="48"/>
  <c r="BT19" i="21"/>
  <c r="BV13" i="49"/>
  <c r="BV13" i="48"/>
  <c r="BV13" i="21"/>
  <c r="BW16" i="49"/>
  <c r="BW16" i="48"/>
  <c r="BW16" i="21"/>
  <c r="BX14" i="49"/>
  <c r="BX14" i="48"/>
  <c r="BX14" i="21"/>
  <c r="BU20" i="49"/>
  <c r="BU20" i="48"/>
  <c r="BU20" i="21"/>
  <c r="BU16" i="10"/>
  <c r="BX13"/>
  <c r="Z60" i="46"/>
  <c r="V69"/>
  <c r="V71" s="1"/>
  <c r="H172" i="49"/>
  <c r="H172" i="48"/>
  <c r="H172" i="21"/>
  <c r="Q22" i="46"/>
  <c r="H167" i="49"/>
  <c r="H167" i="48"/>
  <c r="Q17" i="46"/>
  <c r="H167" i="21"/>
  <c r="AH166" i="49"/>
  <c r="AH166" i="48"/>
  <c r="AL16" i="46"/>
  <c r="BY16"/>
  <c r="AH166" i="21"/>
  <c r="H314" i="49"/>
  <c r="H314" i="48"/>
  <c r="Q62" i="16"/>
  <c r="H314" i="21"/>
  <c r="H65" i="16"/>
  <c r="CY3" i="49"/>
  <c r="CY3" i="48"/>
  <c r="CY6" i="5"/>
  <c r="CY3" i="21"/>
  <c r="BP32" i="5"/>
  <c r="BQ31"/>
  <c r="BQ32" s="1"/>
  <c r="AX32"/>
  <c r="BC31"/>
  <c r="AR228" i="49"/>
  <c r="AR228" i="48"/>
  <c r="AR227" i="49"/>
  <c r="AR227" i="48"/>
  <c r="AR227" i="21"/>
  <c r="DL139" i="49"/>
  <c r="DL139" i="48"/>
  <c r="DL139" i="21"/>
  <c r="AG143" i="49"/>
  <c r="AG143" i="48"/>
  <c r="AG143" i="21"/>
  <c r="BZ145" i="49"/>
  <c r="BZ145" i="48"/>
  <c r="CL15" i="9"/>
  <c r="BX32" i="49"/>
  <c r="BX32" i="48"/>
  <c r="BX32" i="21"/>
  <c r="BY116" i="49"/>
  <c r="BY116" i="48"/>
  <c r="BY116" i="21"/>
  <c r="CL130" i="49"/>
  <c r="CL130" i="48"/>
  <c r="CL130" i="21"/>
  <c r="CL122" i="48"/>
  <c r="CL122" i="49"/>
  <c r="CL122" i="21"/>
  <c r="CL114" i="49"/>
  <c r="CL114" i="48"/>
  <c r="CL114" i="21"/>
  <c r="AL202" i="49"/>
  <c r="AL202" i="48"/>
  <c r="AL202" i="21"/>
  <c r="AR171" i="49"/>
  <c r="AR171" i="48"/>
  <c r="AR171" i="21"/>
  <c r="AR163" i="49"/>
  <c r="AR163" i="21"/>
  <c r="AR163" i="48"/>
  <c r="AR155" i="49"/>
  <c r="AR155" i="48"/>
  <c r="AR155" i="21"/>
  <c r="BQ156" i="49"/>
  <c r="BQ156" i="48"/>
  <c r="BQ156" i="21"/>
  <c r="BQ251" i="49"/>
  <c r="BQ251" i="48"/>
  <c r="BY244" i="49"/>
  <c r="BY244" i="48"/>
  <c r="BN237" i="49"/>
  <c r="BN237" i="48"/>
  <c r="BQ21" i="6"/>
  <c r="BY21"/>
  <c r="BO243" i="49"/>
  <c r="BO243" i="21"/>
  <c r="BP235" i="49"/>
  <c r="BP348" s="1"/>
  <c r="BP354" s="1"/>
  <c r="BP235" i="48"/>
  <c r="BP235" i="21"/>
  <c r="AX135" i="49"/>
  <c r="AX135" i="48"/>
  <c r="AZ139" i="49"/>
  <c r="AZ139" i="48"/>
  <c r="AX141" i="49"/>
  <c r="AX141" i="48"/>
  <c r="AX141" i="21"/>
  <c r="AW144" i="49"/>
  <c r="BC14" i="9"/>
  <c r="AW144" i="21"/>
  <c r="AW143" i="49"/>
  <c r="AW143" i="48"/>
  <c r="BC13" i="9"/>
  <c r="AW142" i="49"/>
  <c r="AW142" i="48"/>
  <c r="AZ149"/>
  <c r="AZ149" i="49"/>
  <c r="AZ149" i="21"/>
  <c r="BC158" i="49"/>
  <c r="BC158" i="21"/>
  <c r="BC158" i="48"/>
  <c r="BS91" i="49"/>
  <c r="BS91" i="48"/>
  <c r="BS91" i="21"/>
  <c r="BS99" i="49"/>
  <c r="BS99" i="48"/>
  <c r="BX33" i="12"/>
  <c r="BS99" i="21"/>
  <c r="BX107" i="49"/>
  <c r="BX107" i="48"/>
  <c r="BX107" i="21"/>
  <c r="AJ97" i="49"/>
  <c r="AJ97" i="48"/>
  <c r="AL31" i="12"/>
  <c r="AJ97" i="21"/>
  <c r="BY31" i="12"/>
  <c r="AF9" i="8"/>
  <c r="P73" i="17"/>
  <c r="P17" i="23"/>
  <c r="O17" s="1"/>
  <c r="P49"/>
  <c r="O49" s="1"/>
  <c r="P57"/>
  <c r="O57" s="1"/>
  <c r="P65"/>
  <c r="O65" s="1"/>
  <c r="P81"/>
  <c r="O81" s="1"/>
  <c r="P89"/>
  <c r="O89" s="1"/>
  <c r="P97"/>
  <c r="O97" s="1"/>
  <c r="P105"/>
  <c r="O105" s="1"/>
  <c r="AM33" i="15"/>
  <c r="CL264" i="21"/>
  <c r="AA16" i="15"/>
  <c r="X348" i="21"/>
  <c r="X350" s="1"/>
  <c r="DL58" i="12"/>
  <c r="AE77" i="8"/>
  <c r="X196"/>
  <c r="E185"/>
  <c r="AF185" s="1"/>
  <c r="X157"/>
  <c r="E154"/>
  <c r="W140"/>
  <c r="AF140" s="1"/>
  <c r="AF122"/>
  <c r="W90"/>
  <c r="AF90" s="1"/>
  <c r="X63"/>
  <c r="X56"/>
  <c r="AF26"/>
  <c r="X20"/>
  <c r="N75" i="17"/>
  <c r="N85" s="1"/>
  <c r="P137"/>
  <c r="N137" s="1"/>
  <c r="BK18" i="24"/>
  <c r="BY9"/>
  <c r="DG348" i="21"/>
  <c r="BG348"/>
  <c r="BG354" s="1"/>
  <c r="BZ92" i="16"/>
  <c r="CU33" i="10"/>
  <c r="BZ33" i="15"/>
  <c r="Q26" i="24"/>
  <c r="BW44" i="14"/>
  <c r="AG25" i="16"/>
  <c r="N12" i="8"/>
  <c r="N55"/>
  <c r="N75"/>
  <c r="N84"/>
  <c r="AE163"/>
  <c r="AE124"/>
  <c r="Z210"/>
  <c r="Y201"/>
  <c r="Y179"/>
  <c r="Z175"/>
  <c r="AA157"/>
  <c r="Y156"/>
  <c r="AA147"/>
  <c r="AA142"/>
  <c r="E134"/>
  <c r="E119"/>
  <c r="Y116"/>
  <c r="AA99"/>
  <c r="Y98"/>
  <c r="Z90"/>
  <c r="Z82"/>
  <c r="Z73"/>
  <c r="AF66"/>
  <c r="AA63"/>
  <c r="AA56"/>
  <c r="Y50"/>
  <c r="AF46"/>
  <c r="AA43"/>
  <c r="Z41"/>
  <c r="E35"/>
  <c r="E31"/>
  <c r="AA29"/>
  <c r="Y28"/>
  <c r="AF23"/>
  <c r="AA20"/>
  <c r="E12"/>
  <c r="W9"/>
  <c r="AF7"/>
  <c r="N28" i="17"/>
  <c r="N41"/>
  <c r="H133"/>
  <c r="N100"/>
  <c r="N109" s="1"/>
  <c r="O109"/>
  <c r="P142"/>
  <c r="N88"/>
  <c r="T137"/>
  <c r="T146" s="1"/>
  <c r="E138"/>
  <c r="F136"/>
  <c r="J85"/>
  <c r="J97"/>
  <c r="D57"/>
  <c r="N56"/>
  <c r="BK352" i="21"/>
  <c r="BK353" s="1"/>
  <c r="AH31" i="24"/>
  <c r="AR13"/>
  <c r="BC18"/>
  <c r="BQ5"/>
  <c r="CI31"/>
  <c r="CA31"/>
  <c r="BY26"/>
  <c r="CN348" i="21"/>
  <c r="Z150"/>
  <c r="Z39" i="13"/>
  <c r="DI40"/>
  <c r="DL27"/>
  <c r="CK92" i="16"/>
  <c r="CC92"/>
  <c r="CQ92"/>
  <c r="DH92"/>
  <c r="CZ92"/>
  <c r="CP33" i="10"/>
  <c r="DI33"/>
  <c r="AR24" i="15"/>
  <c r="AR33" s="1"/>
  <c r="CO33"/>
  <c r="DC33"/>
  <c r="BK9" i="24"/>
  <c r="AH58" i="40"/>
  <c r="CO58"/>
  <c r="CY72" i="16"/>
  <c r="CL320" i="21"/>
  <c r="CY316"/>
  <c r="CL308"/>
  <c r="CL300"/>
  <c r="DL291"/>
  <c r="BC290"/>
  <c r="BC288"/>
  <c r="BK287"/>
  <c r="BX283"/>
  <c r="BQ283"/>
  <c r="DJ44" i="14"/>
  <c r="N33" i="10"/>
  <c r="N35" s="1"/>
  <c r="X58" i="40"/>
  <c r="X60" s="1"/>
  <c r="BO58"/>
  <c r="BQ36"/>
  <c r="AG36"/>
  <c r="AR27" i="13"/>
  <c r="BK39" i="14"/>
  <c r="AR11"/>
  <c r="BQ32" i="15"/>
  <c r="BQ33" s="1"/>
  <c r="BK32"/>
  <c r="Q11"/>
  <c r="P92" i="16"/>
  <c r="P94" s="1"/>
  <c r="Q91"/>
  <c r="BK91"/>
  <c r="N348" i="21"/>
  <c r="N350" s="1"/>
  <c r="Q128"/>
  <c r="AG54"/>
  <c r="BY143"/>
  <c r="BY67"/>
  <c r="BS69" i="46"/>
  <c r="AC158" i="21"/>
  <c r="AU32" i="5"/>
  <c r="DA32"/>
  <c r="BC27"/>
  <c r="CG62" i="6"/>
  <c r="CD62"/>
  <c r="CG13" i="9"/>
  <c r="BY20" i="40"/>
  <c r="AB67" i="12"/>
  <c r="AD67" s="1"/>
  <c r="CL104" i="21"/>
  <c r="AA157" i="48"/>
  <c r="U348"/>
  <c r="U350" s="1"/>
  <c r="AL278" i="49"/>
  <c r="AL278" i="48"/>
  <c r="CY275"/>
  <c r="CY275" i="49"/>
  <c r="DL266"/>
  <c r="DL266" i="48"/>
  <c r="DL266" i="21"/>
  <c r="AJ301" i="49"/>
  <c r="BY49" i="16"/>
  <c r="AJ301" i="48"/>
  <c r="T208" i="49"/>
  <c r="T208" i="48"/>
  <c r="T208" i="21"/>
  <c r="BU185" i="49"/>
  <c r="BU38" i="46"/>
  <c r="BU185" i="48"/>
  <c r="AR8" i="49"/>
  <c r="AR8" i="48"/>
  <c r="AR10" i="49"/>
  <c r="AR10" i="48"/>
  <c r="AR10" i="21"/>
  <c r="BC147" i="49"/>
  <c r="BC147" i="48"/>
  <c r="BY134" i="49"/>
  <c r="BY134" i="48"/>
  <c r="CB4" i="9"/>
  <c r="CD4"/>
  <c r="CF4"/>
  <c r="CH4"/>
  <c r="CJ4"/>
  <c r="CE4"/>
  <c r="CK4"/>
  <c r="CA4"/>
  <c r="CG4"/>
  <c r="BY134" i="21"/>
  <c r="BZ4" i="9"/>
  <c r="T93" i="49"/>
  <c r="T93" i="48"/>
  <c r="AG27" i="12"/>
  <c r="T93" i="21"/>
  <c r="Z27" i="12"/>
  <c r="W196" i="8"/>
  <c r="AC196"/>
  <c r="Z196"/>
  <c r="AB180"/>
  <c r="Z180"/>
  <c r="W180"/>
  <c r="E173"/>
  <c r="AF173" s="1"/>
  <c r="AE173"/>
  <c r="AC140"/>
  <c r="AA140"/>
  <c r="X140"/>
  <c r="W117"/>
  <c r="AC117"/>
  <c r="Z117"/>
  <c r="Z10"/>
  <c r="X10"/>
  <c r="AC10"/>
  <c r="Y4"/>
  <c r="W4"/>
  <c r="AB4"/>
  <c r="CL338" i="49"/>
  <c r="CL338" i="48"/>
  <c r="CL338" i="21"/>
  <c r="BK30" i="24"/>
  <c r="AF31"/>
  <c r="AF33" s="1"/>
  <c r="AL70" i="49"/>
  <c r="AL70" i="48"/>
  <c r="AL70" i="21"/>
  <c r="DL65" i="49"/>
  <c r="DL65" i="48"/>
  <c r="DL65" i="21"/>
  <c r="BK59" i="49"/>
  <c r="BK59" i="48"/>
  <c r="AR22" i="49"/>
  <c r="AR22" i="48"/>
  <c r="AR22" i="21"/>
  <c r="DL11" i="49"/>
  <c r="DL11" i="48"/>
  <c r="DL11" i="21"/>
  <c r="DL12" i="10"/>
  <c r="BC218" i="49"/>
  <c r="BC218" i="48"/>
  <c r="CY215" i="49"/>
  <c r="CY215" i="48"/>
  <c r="CY215" i="21"/>
  <c r="AR208" i="49"/>
  <c r="AR208" i="48"/>
  <c r="AR208" i="21"/>
  <c r="DL28" i="49"/>
  <c r="DL28" i="48"/>
  <c r="Z43" i="49"/>
  <c r="Z43" i="48"/>
  <c r="Z43" i="21"/>
  <c r="Z327" i="49"/>
  <c r="Z327" i="48"/>
  <c r="Z327" i="21"/>
  <c r="BC325" i="49"/>
  <c r="BC325" i="48"/>
  <c r="CY321"/>
  <c r="CY321" i="49"/>
  <c r="CY299"/>
  <c r="CY299" i="48"/>
  <c r="CY299" i="21"/>
  <c r="DL284" i="49"/>
  <c r="DL284" i="48"/>
  <c r="AL281" i="49"/>
  <c r="AL281" i="48"/>
  <c r="AL281" i="21"/>
  <c r="BK279" i="49"/>
  <c r="BK279" i="48"/>
  <c r="BK279" i="21"/>
  <c r="Z271" i="49"/>
  <c r="Z271" i="48"/>
  <c r="Z271" i="21"/>
  <c r="BC266" i="49"/>
  <c r="BC266" i="48"/>
  <c r="BC266" i="21"/>
  <c r="BC132" i="49"/>
  <c r="BC132" i="48"/>
  <c r="BQ118" i="49"/>
  <c r="BQ118" i="48"/>
  <c r="BC115" i="49"/>
  <c r="BC115" i="48"/>
  <c r="BC115" i="21"/>
  <c r="CY114" i="49"/>
  <c r="CY114" i="48"/>
  <c r="CY114" i="21"/>
  <c r="AL114" i="49"/>
  <c r="AL114" i="48"/>
  <c r="AL114" i="21"/>
  <c r="T44" i="14"/>
  <c r="AG39"/>
  <c r="Q217" i="49"/>
  <c r="Q217" i="48"/>
  <c r="T275" i="49"/>
  <c r="T275" i="48"/>
  <c r="AG19" i="16"/>
  <c r="T275" i="21"/>
  <c r="Z19" i="16"/>
  <c r="Q326" i="49"/>
  <c r="Q326" i="48"/>
  <c r="Q326" i="21"/>
  <c r="Q79" i="16"/>
  <c r="J107" s="1"/>
  <c r="L107" s="1"/>
  <c r="AL112" i="49"/>
  <c r="AL112" i="48"/>
  <c r="AL112" i="21"/>
  <c r="Q22" i="49"/>
  <c r="Q22" i="48"/>
  <c r="Q22" i="21"/>
  <c r="BZ17" i="10"/>
  <c r="Q20"/>
  <c r="F41" s="1"/>
  <c r="L41" s="1"/>
  <c r="BK197" i="49"/>
  <c r="BK197" i="48"/>
  <c r="BK197" i="21"/>
  <c r="CL187" i="49"/>
  <c r="CL187" i="48"/>
  <c r="CL187" i="21"/>
  <c r="BX182" i="49"/>
  <c r="BX182" i="48"/>
  <c r="BX182" i="21"/>
  <c r="AH173" i="49"/>
  <c r="BY23" i="46"/>
  <c r="AH173" i="48"/>
  <c r="AH173" i="21"/>
  <c r="AC156" i="49"/>
  <c r="AC156" i="48"/>
  <c r="V75" i="46"/>
  <c r="X75" s="1"/>
  <c r="AC38"/>
  <c r="AC156" i="21"/>
  <c r="BX6" i="46"/>
  <c r="AD32" i="5"/>
  <c r="AD34" s="1"/>
  <c r="AR31"/>
  <c r="Z57" i="6"/>
  <c r="R62"/>
  <c r="R64" s="1"/>
  <c r="BK243" i="48"/>
  <c r="BK243" i="49"/>
  <c r="BK243" i="21"/>
  <c r="AR224" i="49"/>
  <c r="AR224" i="48"/>
  <c r="AR40" i="6"/>
  <c r="DL222" i="49"/>
  <c r="DL222" i="48"/>
  <c r="DL40" i="6"/>
  <c r="AG266" i="49"/>
  <c r="AG266" i="48"/>
  <c r="AG266" i="21"/>
  <c r="CY107" i="48"/>
  <c r="CY107" i="49"/>
  <c r="DL79"/>
  <c r="DL79" i="48"/>
  <c r="DL79" i="21"/>
  <c r="AJ71" i="49"/>
  <c r="AJ71" i="48"/>
  <c r="AL3" i="12"/>
  <c r="BY3"/>
  <c r="AJ24"/>
  <c r="AJ71" i="21"/>
  <c r="BR109" i="49"/>
  <c r="BR109" i="48"/>
  <c r="BX45" i="12"/>
  <c r="BY45"/>
  <c r="BR109" i="21"/>
  <c r="BK53" i="12"/>
  <c r="BF58"/>
  <c r="Y218" i="8"/>
  <c r="W218"/>
  <c r="AB218"/>
  <c r="AB146"/>
  <c r="Z146"/>
  <c r="W146"/>
  <c r="AB62"/>
  <c r="Z62"/>
  <c r="W62"/>
  <c r="W55"/>
  <c r="AC55"/>
  <c r="Z55"/>
  <c r="AB19"/>
  <c r="Z19"/>
  <c r="W19"/>
  <c r="AF19" s="1"/>
  <c r="I49" i="17"/>
  <c r="I136"/>
  <c r="BQ70" i="49"/>
  <c r="BQ70" i="48"/>
  <c r="BQ70" i="21"/>
  <c r="AG62" i="49"/>
  <c r="AG62" i="48"/>
  <c r="CY58" i="49"/>
  <c r="CY58" i="48"/>
  <c r="CY58" i="21"/>
  <c r="BQ17" i="49"/>
  <c r="BQ17" i="48"/>
  <c r="BQ17" i="21"/>
  <c r="AR23" i="49"/>
  <c r="AR23" i="48"/>
  <c r="AR23" i="21"/>
  <c r="AG334" i="48"/>
  <c r="AG334" i="49"/>
  <c r="AG334" i="21"/>
  <c r="BK218" i="49"/>
  <c r="BK218" i="48"/>
  <c r="BK218" i="21"/>
  <c r="AR211" i="49"/>
  <c r="AR211" i="48"/>
  <c r="AR211" i="21"/>
  <c r="CY28" i="49"/>
  <c r="CY28" i="48"/>
  <c r="CL34" i="49"/>
  <c r="CL34" i="48"/>
  <c r="Z325" i="49"/>
  <c r="Z325" i="48"/>
  <c r="AL324" i="49"/>
  <c r="AL324" i="48"/>
  <c r="AL324" i="21"/>
  <c r="DL298" i="49"/>
  <c r="DL298" i="48"/>
  <c r="CY279" i="49"/>
  <c r="CY279" i="48"/>
  <c r="CY279" i="21"/>
  <c r="BK277" i="49"/>
  <c r="BK277" i="48"/>
  <c r="BK132" i="49"/>
  <c r="BK132" i="48"/>
  <c r="BK132" i="21"/>
  <c r="AG129" i="49"/>
  <c r="AG129" i="48"/>
  <c r="DL127" i="49"/>
  <c r="DL127" i="48"/>
  <c r="AG113" i="49"/>
  <c r="AG113" i="48"/>
  <c r="AG113" i="21"/>
  <c r="Z110" i="49"/>
  <c r="Z110" i="48"/>
  <c r="Z110" i="21"/>
  <c r="Q48" i="49"/>
  <c r="Q48" i="48"/>
  <c r="Q48" i="21"/>
  <c r="AJ44" i="49"/>
  <c r="AJ44" i="48"/>
  <c r="BY28" i="40"/>
  <c r="AJ44" i="21"/>
  <c r="Q60" i="49"/>
  <c r="Q60" i="48"/>
  <c r="Q60" i="21"/>
  <c r="T301" i="49"/>
  <c r="T301" i="48"/>
  <c r="T301" i="21"/>
  <c r="Z49" i="16"/>
  <c r="CY201" i="49"/>
  <c r="CY201" i="48"/>
  <c r="CY201" i="21"/>
  <c r="AA169" i="49"/>
  <c r="AA169" i="48"/>
  <c r="AL19" i="46"/>
  <c r="AA169" i="21"/>
  <c r="H19" i="46"/>
  <c r="AG19"/>
  <c r="AH19"/>
  <c r="BM219" i="49"/>
  <c r="BM219" i="48"/>
  <c r="BM40" i="6"/>
  <c r="BM62" s="1"/>
  <c r="Q226" i="49"/>
  <c r="Q226" i="48"/>
  <c r="Q226" i="21"/>
  <c r="CL220" i="49"/>
  <c r="CL220" i="48"/>
  <c r="CL220" i="21"/>
  <c r="AB133" i="49"/>
  <c r="AB133" i="48"/>
  <c r="AW3" i="9"/>
  <c r="AV3"/>
  <c r="BY3" s="1"/>
  <c r="AX3"/>
  <c r="AU3"/>
  <c r="AZ3"/>
  <c r="BA3"/>
  <c r="AB133" i="21"/>
  <c r="AT3" i="9"/>
  <c r="AY3"/>
  <c r="AX149" i="49"/>
  <c r="AX149" i="48"/>
  <c r="AX149" i="21"/>
  <c r="BK325" i="49"/>
  <c r="BK325" i="48"/>
  <c r="BQ333" i="49"/>
  <c r="BQ333" i="48"/>
  <c r="CY83" i="49"/>
  <c r="CY83" i="48"/>
  <c r="CY83" i="21"/>
  <c r="H91" i="49"/>
  <c r="H91" i="48"/>
  <c r="H91" i="21"/>
  <c r="T23" i="12"/>
  <c r="H24"/>
  <c r="Q23"/>
  <c r="W199" i="8"/>
  <c r="AF199" s="1"/>
  <c r="AC199"/>
  <c r="Z199"/>
  <c r="E197"/>
  <c r="AE197"/>
  <c r="W187"/>
  <c r="AC187"/>
  <c r="Z187"/>
  <c r="Z172"/>
  <c r="X172"/>
  <c r="AC172"/>
  <c r="AB163"/>
  <c r="Z163"/>
  <c r="W163"/>
  <c r="AF163" s="1"/>
  <c r="Y136"/>
  <c r="W136"/>
  <c r="AF136" s="1"/>
  <c r="AB136"/>
  <c r="E118"/>
  <c r="AE118"/>
  <c r="W111"/>
  <c r="AC111"/>
  <c r="Z111"/>
  <c r="Y94"/>
  <c r="W94"/>
  <c r="AB94"/>
  <c r="AC76"/>
  <c r="AA76"/>
  <c r="X76"/>
  <c r="AC67"/>
  <c r="AA67"/>
  <c r="X67"/>
  <c r="AC47"/>
  <c r="AA47"/>
  <c r="X47"/>
  <c r="Y37"/>
  <c r="W37"/>
  <c r="AB37"/>
  <c r="AC8"/>
  <c r="AA8"/>
  <c r="X8"/>
  <c r="Q121" i="17"/>
  <c r="Q136"/>
  <c r="N40"/>
  <c r="S137"/>
  <c r="S146" s="1"/>
  <c r="C20" i="22"/>
  <c r="D20" s="1"/>
  <c r="D15"/>
  <c r="D5"/>
  <c r="CY333" i="48"/>
  <c r="CY333" i="49"/>
  <c r="CY333" i="21"/>
  <c r="CY70" i="48"/>
  <c r="CY70" i="49"/>
  <c r="CY70" i="21"/>
  <c r="AL69" i="49"/>
  <c r="AL69" i="48"/>
  <c r="DL64" i="49"/>
  <c r="DL64" i="48"/>
  <c r="BK64" i="49"/>
  <c r="BK64" i="48"/>
  <c r="BK64" i="21"/>
  <c r="CY63" i="49"/>
  <c r="CY63" i="48"/>
  <c r="CY63" i="21"/>
  <c r="AR63" i="49"/>
  <c r="AR63" i="48"/>
  <c r="CL62" i="49"/>
  <c r="CL62" i="48"/>
  <c r="BX61" i="49"/>
  <c r="BX61" i="48"/>
  <c r="BQ61" i="49"/>
  <c r="BQ61" i="48"/>
  <c r="Z61" i="49"/>
  <c r="Z61" i="48"/>
  <c r="Z61" i="21"/>
  <c r="BX11" i="49"/>
  <c r="BX11" i="48"/>
  <c r="BX11" i="21"/>
  <c r="BX13" i="49"/>
  <c r="BX13" i="48"/>
  <c r="BX13" i="21"/>
  <c r="AR17" i="49"/>
  <c r="AR17" i="48"/>
  <c r="AR17" i="21"/>
  <c r="AR18" i="49"/>
  <c r="AR18" i="48"/>
  <c r="AR18" i="21"/>
  <c r="BC19" i="49"/>
  <c r="BC19" i="48"/>
  <c r="BC19" i="21"/>
  <c r="BQ20" i="49"/>
  <c r="BQ20" i="48"/>
  <c r="BQ20" i="21"/>
  <c r="Z23" i="49"/>
  <c r="Z23" i="48"/>
  <c r="BY23" i="49"/>
  <c r="BY23" i="48"/>
  <c r="BY23" i="21"/>
  <c r="BQ24" i="49"/>
  <c r="BQ24" i="48"/>
  <c r="BQ24" i="21"/>
  <c r="CL32" i="10"/>
  <c r="AG336" i="49"/>
  <c r="AG336" i="48"/>
  <c r="AG340" i="49"/>
  <c r="AG340" i="48"/>
  <c r="AG340" i="21"/>
  <c r="Q342" i="49"/>
  <c r="Q342" i="21"/>
  <c r="Q336" i="49"/>
  <c r="Q336" i="48"/>
  <c r="Q336" i="21"/>
  <c r="BX216" i="49"/>
  <c r="BX216" i="48"/>
  <c r="BQ216" i="49"/>
  <c r="BQ216" i="48"/>
  <c r="AL216" i="49"/>
  <c r="AL216" i="48"/>
  <c r="AL216" i="21"/>
  <c r="CL214" i="49"/>
  <c r="CL214" i="48"/>
  <c r="CY208" i="49"/>
  <c r="CY208" i="48"/>
  <c r="DL206" i="49"/>
  <c r="DL206" i="48"/>
  <c r="BX206" i="49"/>
  <c r="BX206" i="48"/>
  <c r="BX206" i="21"/>
  <c r="AL204" i="49"/>
  <c r="AL204" i="48"/>
  <c r="BX203" i="49"/>
  <c r="BX203" i="48"/>
  <c r="BX203" i="21"/>
  <c r="AR25" i="49"/>
  <c r="AR25" i="48"/>
  <c r="AL28" i="49"/>
  <c r="AL28" i="48"/>
  <c r="AL30" i="49"/>
  <c r="AL30" i="48"/>
  <c r="AL30" i="21"/>
  <c r="AL32" i="49"/>
  <c r="AL32" i="48"/>
  <c r="CY33" i="49"/>
  <c r="CY33" i="48"/>
  <c r="CL35" i="49"/>
  <c r="CL35" i="48"/>
  <c r="CL35" i="21"/>
  <c r="Z47" i="49"/>
  <c r="Z47" i="48"/>
  <c r="Z47" i="21"/>
  <c r="Z39" i="49"/>
  <c r="Z39" i="48"/>
  <c r="Z39" i="21"/>
  <c r="Z31" i="49"/>
  <c r="Z31" i="48"/>
  <c r="Z36" i="40"/>
  <c r="Z31" i="21"/>
  <c r="CY12" i="49"/>
  <c r="CY12" i="48"/>
  <c r="CY12" i="21"/>
  <c r="DL329" i="49"/>
  <c r="DL329" i="48"/>
  <c r="BC329" i="49"/>
  <c r="BC329" i="48"/>
  <c r="T329" i="49"/>
  <c r="T329" i="48"/>
  <c r="AG82" i="16"/>
  <c r="T329" i="21"/>
  <c r="Z82" i="16"/>
  <c r="BX327" i="49"/>
  <c r="BX327" i="48"/>
  <c r="BQ327" i="49"/>
  <c r="BQ327" i="48"/>
  <c r="BX322" i="49"/>
  <c r="BX322" i="48"/>
  <c r="BX322" i="21"/>
  <c r="AL322" i="49"/>
  <c r="AL322" i="48"/>
  <c r="CL319" i="49"/>
  <c r="CL319" i="48"/>
  <c r="CL72" i="16"/>
  <c r="CL319" i="21"/>
  <c r="BX313" i="48"/>
  <c r="BX313" i="49"/>
  <c r="BX313" i="21"/>
  <c r="Z312" i="49"/>
  <c r="Z312" i="48"/>
  <c r="CY309" i="49"/>
  <c r="CY309" i="48"/>
  <c r="AL308"/>
  <c r="AL308" i="49"/>
  <c r="AL308" i="21"/>
  <c r="BQ305" i="49"/>
  <c r="BQ305" i="48"/>
  <c r="BQ305" i="21"/>
  <c r="CL304" i="49"/>
  <c r="CL304" i="48"/>
  <c r="CY301" i="49"/>
  <c r="CY301" i="48"/>
  <c r="AL300" i="49"/>
  <c r="AL300" i="48"/>
  <c r="AL300" i="21"/>
  <c r="BQ297" i="49"/>
  <c r="BQ297" i="48"/>
  <c r="BQ297" i="21"/>
  <c r="CL296" i="49"/>
  <c r="CL296" i="48"/>
  <c r="BX285" i="49"/>
  <c r="BX285" i="48"/>
  <c r="BX285" i="21"/>
  <c r="BK283" i="49"/>
  <c r="BK283" i="48"/>
  <c r="BK283" i="21"/>
  <c r="DL282" i="49"/>
  <c r="DL282" i="48"/>
  <c r="DL31" i="16"/>
  <c r="BQ282" i="49"/>
  <c r="BQ282" i="48"/>
  <c r="BQ282" i="21"/>
  <c r="BK280" i="49"/>
  <c r="BK280" i="48"/>
  <c r="BK280" i="21"/>
  <c r="CY278" i="49"/>
  <c r="CY278" i="48"/>
  <c r="CY278" i="21"/>
  <c r="DL276" i="49"/>
  <c r="DL276" i="48"/>
  <c r="DL276" i="21"/>
  <c r="BX275" i="49"/>
  <c r="BX275" i="48"/>
  <c r="BX275" i="21"/>
  <c r="BX273" i="49"/>
  <c r="BX273" i="48"/>
  <c r="BX273" i="21"/>
  <c r="Z272" i="49"/>
  <c r="Z272" i="48"/>
  <c r="CY262"/>
  <c r="CY262" i="49"/>
  <c r="CY260"/>
  <c r="CY260" i="48"/>
  <c r="CY260" i="21"/>
  <c r="BX129" i="49"/>
  <c r="BX129" i="48"/>
  <c r="BX129" i="21"/>
  <c r="Z126" i="49"/>
  <c r="Z126" i="48"/>
  <c r="Z126" i="21"/>
  <c r="Q125" i="49"/>
  <c r="Q125" i="48"/>
  <c r="Q125" i="21"/>
  <c r="BC124" i="49"/>
  <c r="BC124" i="48"/>
  <c r="AG124" i="49"/>
  <c r="AG124" i="48"/>
  <c r="AG124" i="21"/>
  <c r="BC123" i="49"/>
  <c r="BC123" i="48"/>
  <c r="BC123" i="21"/>
  <c r="AG123" i="49"/>
  <c r="AG123" i="48"/>
  <c r="AG123" i="21"/>
  <c r="BK121" i="49"/>
  <c r="BK121" i="48"/>
  <c r="BK121" i="21"/>
  <c r="AR119" i="49"/>
  <c r="AR119" i="48"/>
  <c r="AR119" i="21"/>
  <c r="BY39" i="49"/>
  <c r="BY39" i="48"/>
  <c r="BY39" i="21"/>
  <c r="I206" i="49"/>
  <c r="I206" i="48"/>
  <c r="I16" i="15"/>
  <c r="I33" s="1"/>
  <c r="I35" s="1"/>
  <c r="Q6"/>
  <c r="I206" i="21"/>
  <c r="AF6" i="15"/>
  <c r="Q270" i="49"/>
  <c r="Q270" i="48"/>
  <c r="Q270" i="21"/>
  <c r="BY91" i="16"/>
  <c r="AL91"/>
  <c r="T272" i="49"/>
  <c r="AG16" i="16"/>
  <c r="T272" i="21"/>
  <c r="T272" i="48"/>
  <c r="H328" i="49"/>
  <c r="H328" i="48"/>
  <c r="H83" i="16"/>
  <c r="H92" s="1"/>
  <c r="H94" s="1"/>
  <c r="Q81"/>
  <c r="H328" i="21"/>
  <c r="T327" i="49"/>
  <c r="T327" i="48"/>
  <c r="T327" i="21"/>
  <c r="AA80" i="16"/>
  <c r="AJ34" i="49"/>
  <c r="AJ34" i="48"/>
  <c r="BY18" i="40"/>
  <c r="AL18"/>
  <c r="AH20" i="49"/>
  <c r="BY13" i="10"/>
  <c r="AH20" i="48"/>
  <c r="AH20" i="21"/>
  <c r="AK69" i="46"/>
  <c r="BY64"/>
  <c r="BY202" i="49"/>
  <c r="BY202" i="48"/>
  <c r="BY202" i="21"/>
  <c r="AA191" i="49"/>
  <c r="AA191" i="48"/>
  <c r="AA191" i="21"/>
  <c r="AL42" i="46"/>
  <c r="AA44"/>
  <c r="AG179" i="49"/>
  <c r="AG179" i="21"/>
  <c r="AG179" i="48"/>
  <c r="BC178" i="49"/>
  <c r="BC178" i="48"/>
  <c r="BC178" i="21"/>
  <c r="BY177" i="49"/>
  <c r="BY177" i="48"/>
  <c r="AL172" i="49"/>
  <c r="AL172" i="48"/>
  <c r="AL172" i="21"/>
  <c r="BC170" i="49"/>
  <c r="BC170" i="48"/>
  <c r="BC170" i="21"/>
  <c r="CY159" i="49"/>
  <c r="CY159" i="48"/>
  <c r="CY159" i="21"/>
  <c r="Q159" i="49"/>
  <c r="Q159" i="48"/>
  <c r="T9" i="46"/>
  <c r="Q159" i="21"/>
  <c r="DL157" i="49"/>
  <c r="DL157" i="48"/>
  <c r="DL157" i="21"/>
  <c r="CL19" i="5"/>
  <c r="BZ32"/>
  <c r="R32"/>
  <c r="R34" s="1"/>
  <c r="Z27"/>
  <c r="BN240" i="49"/>
  <c r="BN240" i="48"/>
  <c r="BY24" i="6"/>
  <c r="BN240" i="21"/>
  <c r="Q61" i="6"/>
  <c r="K62"/>
  <c r="K64" s="1"/>
  <c r="CL110" i="49"/>
  <c r="CL110" i="48"/>
  <c r="CL110" i="21"/>
  <c r="AV139" i="49"/>
  <c r="AV139" i="48"/>
  <c r="BC9" i="9"/>
  <c r="BY9"/>
  <c r="AV139" i="21"/>
  <c r="AX138" i="49"/>
  <c r="AX138" i="48"/>
  <c r="BY8" i="9"/>
  <c r="AX138" i="21"/>
  <c r="AL194" i="49"/>
  <c r="AL194" i="48"/>
  <c r="AL194" i="21"/>
  <c r="BY245" i="49"/>
  <c r="BY245" i="48"/>
  <c r="BY245" i="21"/>
  <c r="BY221" i="49"/>
  <c r="BY221" i="48"/>
  <c r="BY221" i="21"/>
  <c r="BP243" i="49"/>
  <c r="BP243" i="48"/>
  <c r="BP243" i="21"/>
  <c r="BN235" i="49"/>
  <c r="BN235" i="48"/>
  <c r="BY19" i="6"/>
  <c r="BQ19"/>
  <c r="BN235" i="21"/>
  <c r="BA139" i="49"/>
  <c r="BA139" i="48"/>
  <c r="AW141" i="49"/>
  <c r="AW141" i="48"/>
  <c r="BC11" i="9"/>
  <c r="AX144" i="49"/>
  <c r="AX144" i="48"/>
  <c r="AX143" i="49"/>
  <c r="AX143" i="48"/>
  <c r="AX142" i="49"/>
  <c r="AX142" i="48"/>
  <c r="AX142" i="21"/>
  <c r="AZ150" i="49"/>
  <c r="AZ150" i="48"/>
  <c r="BC159" i="49"/>
  <c r="BC159" i="48"/>
  <c r="BC159" i="21"/>
  <c r="Q107" i="49"/>
  <c r="Q107" i="48"/>
  <c r="Q107" i="21"/>
  <c r="AG106" i="49"/>
  <c r="AG106" i="48"/>
  <c r="AG106" i="21"/>
  <c r="AR82" i="49"/>
  <c r="AR82" i="48"/>
  <c r="AR82" i="21"/>
  <c r="AR74" i="49"/>
  <c r="AR74" i="48"/>
  <c r="AR74" i="21"/>
  <c r="BC80" i="49"/>
  <c r="BC80" i="48"/>
  <c r="BC71" i="49"/>
  <c r="BC71" i="48"/>
  <c r="BC71" i="21"/>
  <c r="BC93" i="49"/>
  <c r="BC93" i="48"/>
  <c r="BC36" i="12"/>
  <c r="BC93" i="21"/>
  <c r="BC104" i="49"/>
  <c r="BC104" i="48"/>
  <c r="BC49" i="12"/>
  <c r="BC104" i="21"/>
  <c r="BK302" i="49"/>
  <c r="BK302" i="48"/>
  <c r="AA58" i="40"/>
  <c r="AI33" i="15"/>
  <c r="D129" i="17"/>
  <c r="D44"/>
  <c r="P9" i="23"/>
  <c r="O9" s="1"/>
  <c r="P25"/>
  <c r="O25" s="1"/>
  <c r="P73"/>
  <c r="O73" s="1"/>
  <c r="CL65" i="16"/>
  <c r="CS92"/>
  <c r="AV58" i="40"/>
  <c r="L348" i="21"/>
  <c r="L350" s="1"/>
  <c r="BY19" i="15"/>
  <c r="N43" i="8"/>
  <c r="AF202"/>
  <c r="X147"/>
  <c r="E144"/>
  <c r="AF144" s="1"/>
  <c r="X142"/>
  <c r="W73"/>
  <c r="W10"/>
  <c r="AF10" s="1"/>
  <c r="F133" i="17"/>
  <c r="BQ13" i="24"/>
  <c r="BQ31" s="1"/>
  <c r="AR3" i="21"/>
  <c r="CL25"/>
  <c r="CL36" i="40"/>
  <c r="CG58"/>
  <c r="CY49"/>
  <c r="AL57" i="16"/>
  <c r="AL49"/>
  <c r="AJ294" i="21"/>
  <c r="BX292"/>
  <c r="DL284"/>
  <c r="BQ118"/>
  <c r="CV62" i="6"/>
  <c r="BK40" i="9"/>
  <c r="BC330" i="48"/>
  <c r="N11" i="8"/>
  <c r="N28"/>
  <c r="N50"/>
  <c r="N74"/>
  <c r="N175"/>
  <c r="AA218"/>
  <c r="AF205"/>
  <c r="AB196"/>
  <c r="E181"/>
  <c r="AC180"/>
  <c r="AF170"/>
  <c r="X164"/>
  <c r="E161"/>
  <c r="E158"/>
  <c r="AA156"/>
  <c r="W154"/>
  <c r="AC147"/>
  <c r="AA146"/>
  <c r="AC142"/>
  <c r="AB140"/>
  <c r="X124"/>
  <c r="AB117"/>
  <c r="X112"/>
  <c r="E100"/>
  <c r="AF100" s="1"/>
  <c r="AB99"/>
  <c r="Z98"/>
  <c r="W77"/>
  <c r="AF77" s="1"/>
  <c r="W68"/>
  <c r="AC63"/>
  <c r="AA62"/>
  <c r="E57"/>
  <c r="AA55"/>
  <c r="W53"/>
  <c r="AA50"/>
  <c r="W48"/>
  <c r="AF48" s="1"/>
  <c r="E30"/>
  <c r="AA28"/>
  <c r="AA19"/>
  <c r="E11"/>
  <c r="AB10"/>
  <c r="X9"/>
  <c r="AC4"/>
  <c r="D11" i="17"/>
  <c r="N30"/>
  <c r="D119"/>
  <c r="D114"/>
  <c r="P133"/>
  <c r="D39"/>
  <c r="D49" s="1"/>
  <c r="D76"/>
  <c r="D94"/>
  <c r="C33" i="22"/>
  <c r="D33" s="1"/>
  <c r="P5" i="23"/>
  <c r="O5" s="1"/>
  <c r="P13"/>
  <c r="O13" s="1"/>
  <c r="P21"/>
  <c r="O21" s="1"/>
  <c r="P29"/>
  <c r="O29" s="1"/>
  <c r="P37"/>
  <c r="O37" s="1"/>
  <c r="P45"/>
  <c r="O45" s="1"/>
  <c r="P53"/>
  <c r="O53" s="1"/>
  <c r="P61"/>
  <c r="O61" s="1"/>
  <c r="P69"/>
  <c r="O69" s="1"/>
  <c r="P77"/>
  <c r="O77" s="1"/>
  <c r="P85"/>
  <c r="O85" s="1"/>
  <c r="P93"/>
  <c r="O93" s="1"/>
  <c r="P101"/>
  <c r="O101" s="1"/>
  <c r="P109"/>
  <c r="O109" s="1"/>
  <c r="P117"/>
  <c r="O117" s="1"/>
  <c r="Z9" i="24"/>
  <c r="Z31" s="1"/>
  <c r="AR9"/>
  <c r="CG31"/>
  <c r="CQ31"/>
  <c r="DE31"/>
  <c r="BY13"/>
  <c r="BO31"/>
  <c r="BG31"/>
  <c r="AO31"/>
  <c r="CL9" i="21"/>
  <c r="AI348"/>
  <c r="AI354" s="1"/>
  <c r="BL40" i="13"/>
  <c r="CE40"/>
  <c r="CL39"/>
  <c r="CQ40"/>
  <c r="CY69" i="21"/>
  <c r="Z68"/>
  <c r="AL65"/>
  <c r="DL60"/>
  <c r="AR59"/>
  <c r="CL58"/>
  <c r="BC91" i="16"/>
  <c r="CL75"/>
  <c r="CH33" i="10"/>
  <c r="DL20"/>
  <c r="CS33" i="15"/>
  <c r="CY20"/>
  <c r="CZ33"/>
  <c r="BC31" i="21"/>
  <c r="Z8" i="15"/>
  <c r="DL207" i="21"/>
  <c r="AL6" i="15"/>
  <c r="CL205" i="21"/>
  <c r="BX333"/>
  <c r="CY330"/>
  <c r="BC330"/>
  <c r="Z14" i="40"/>
  <c r="CF58"/>
  <c r="CY9"/>
  <c r="BP224" i="21"/>
  <c r="AR224"/>
  <c r="CY325"/>
  <c r="AL297"/>
  <c r="CL293"/>
  <c r="Z290"/>
  <c r="BK276"/>
  <c r="AL11" i="14"/>
  <c r="BR44"/>
  <c r="CK44"/>
  <c r="CM44"/>
  <c r="AL125" i="21"/>
  <c r="DL124"/>
  <c r="BX124"/>
  <c r="BQ124"/>
  <c r="BC121"/>
  <c r="BY24" i="10"/>
  <c r="N58" i="40"/>
  <c r="N60" s="1"/>
  <c r="BK36"/>
  <c r="BX14"/>
  <c r="BK20" i="10"/>
  <c r="BY23" i="13"/>
  <c r="BK31"/>
  <c r="BC31"/>
  <c r="BY31"/>
  <c r="S44" i="14"/>
  <c r="S46" s="1"/>
  <c r="BK35"/>
  <c r="BN33" i="15"/>
  <c r="BE33"/>
  <c r="BQ31" i="16"/>
  <c r="BK31"/>
  <c r="BW92"/>
  <c r="AR87"/>
  <c r="AG87"/>
  <c r="T21"/>
  <c r="U348" i="21"/>
  <c r="U350" s="1"/>
  <c r="AB348"/>
  <c r="N69" i="46"/>
  <c r="N71" s="1"/>
  <c r="CD32" i="5"/>
  <c r="CN62" i="6"/>
  <c r="CQ62"/>
  <c r="DL28" i="9"/>
  <c r="BY13" i="14"/>
  <c r="BP40" i="6"/>
  <c r="CY107" i="21"/>
  <c r="AR338" i="48"/>
  <c r="BQ307"/>
  <c r="BO243"/>
  <c r="BY143"/>
  <c r="CP348"/>
  <c r="CL302" i="49"/>
  <c r="AL261"/>
  <c r="AL261" i="48"/>
  <c r="AL261" i="21"/>
  <c r="Z115" i="49"/>
  <c r="Z115" i="48"/>
  <c r="Z115" i="21"/>
  <c r="AO33" i="10"/>
  <c r="BY32"/>
  <c r="AJ293" i="48"/>
  <c r="AJ293" i="49"/>
  <c r="BY41" i="16"/>
  <c r="AJ293" i="21"/>
  <c r="AG208" i="49"/>
  <c r="AG208" i="48"/>
  <c r="AG208" i="21"/>
  <c r="L80" i="46"/>
  <c r="K81"/>
  <c r="K83" s="1"/>
  <c r="AG192" i="49"/>
  <c r="AG192" i="48"/>
  <c r="AG192" i="21"/>
  <c r="BX183" i="49"/>
  <c r="BX183" i="48"/>
  <c r="BX183" i="21"/>
  <c r="AR7" i="49"/>
  <c r="AR7" i="48"/>
  <c r="AR7" i="21"/>
  <c r="BX52" i="6"/>
  <c r="AC62"/>
  <c r="AC64" s="1"/>
  <c r="AR148" i="48"/>
  <c r="AR148" i="49"/>
  <c r="AR148" i="21"/>
  <c r="AB157" i="8"/>
  <c r="Z157"/>
  <c r="W157"/>
  <c r="AC90"/>
  <c r="AA90"/>
  <c r="X90"/>
  <c r="AC82"/>
  <c r="AA82"/>
  <c r="X82"/>
  <c r="AC73"/>
  <c r="AA73"/>
  <c r="X73"/>
  <c r="AB56"/>
  <c r="Z56"/>
  <c r="W56"/>
  <c r="Y43"/>
  <c r="W43"/>
  <c r="AB43"/>
  <c r="AC41"/>
  <c r="AA41"/>
  <c r="X41"/>
  <c r="W29"/>
  <c r="AC29"/>
  <c r="Z29"/>
  <c r="Y20"/>
  <c r="W20"/>
  <c r="AB20"/>
  <c r="AR335" i="49"/>
  <c r="AR335" i="48"/>
  <c r="AR335" i="21"/>
  <c r="BK69" i="49"/>
  <c r="BK69" i="48"/>
  <c r="BK69" i="21"/>
  <c r="CL67" i="49"/>
  <c r="CL67" i="48"/>
  <c r="CL67" i="21"/>
  <c r="BY66" i="49"/>
  <c r="BY66" i="48"/>
  <c r="AR64" i="49"/>
  <c r="AR64" i="48"/>
  <c r="AR64" i="21"/>
  <c r="BC62" i="49"/>
  <c r="BC62" i="48"/>
  <c r="BC62" i="21"/>
  <c r="AG58" i="49"/>
  <c r="AG58" i="48"/>
  <c r="AG58" i="21"/>
  <c r="CY22" i="49"/>
  <c r="CY22" i="48"/>
  <c r="CY22" i="21"/>
  <c r="Z339" i="49"/>
  <c r="Z339" i="48"/>
  <c r="Z215" i="49"/>
  <c r="Z215" i="48"/>
  <c r="DL213" i="49"/>
  <c r="DL213" i="48"/>
  <c r="DL213" i="21"/>
  <c r="CL27" i="49"/>
  <c r="CL27" i="48"/>
  <c r="CL27" i="21"/>
  <c r="Z35" i="49"/>
  <c r="Z35" i="48"/>
  <c r="Z35" i="21"/>
  <c r="AR12" i="49"/>
  <c r="AR12" i="48"/>
  <c r="AR12" i="21"/>
  <c r="Z304" i="49"/>
  <c r="Z304" i="48"/>
  <c r="BX286" i="49"/>
  <c r="BX286" i="48"/>
  <c r="BX286" i="21"/>
  <c r="DL265" i="49"/>
  <c r="DL265" i="48"/>
  <c r="DL119" i="49"/>
  <c r="DL119" i="48"/>
  <c r="CY117" i="49"/>
  <c r="CY117" i="48"/>
  <c r="CY117" i="21"/>
  <c r="AG116" i="49"/>
  <c r="AG116" i="48"/>
  <c r="AG116" i="21"/>
  <c r="Q114" i="49"/>
  <c r="Q114" i="48"/>
  <c r="Q114" i="21"/>
  <c r="BK113" i="49"/>
  <c r="BK113" i="48"/>
  <c r="T24" i="49"/>
  <c r="T24" i="48"/>
  <c r="T24" i="21"/>
  <c r="T24" i="10"/>
  <c r="Z21"/>
  <c r="J69" i="40"/>
  <c r="J71" s="1"/>
  <c r="L64"/>
  <c r="U58"/>
  <c r="U60" s="1"/>
  <c r="Z53"/>
  <c r="Z58" s="1"/>
  <c r="AJ302" i="49"/>
  <c r="BY50" i="16"/>
  <c r="AJ302" i="48"/>
  <c r="AL50" i="16"/>
  <c r="AL10" i="49"/>
  <c r="AL10" i="48"/>
  <c r="Q3" i="49"/>
  <c r="Q3" i="48"/>
  <c r="Q6" i="5"/>
  <c r="F38" s="1"/>
  <c r="Q3" i="21"/>
  <c r="CL245" i="49"/>
  <c r="CL245" i="48"/>
  <c r="AG222" i="49"/>
  <c r="AG222" i="48"/>
  <c r="AG222" i="21"/>
  <c r="AL148" i="49"/>
  <c r="AL148" i="48"/>
  <c r="AL148" i="21"/>
  <c r="Z149" i="49"/>
  <c r="Z149" i="48"/>
  <c r="AL184" i="49"/>
  <c r="AL184" i="48"/>
  <c r="AL184" i="21"/>
  <c r="AL87" i="49"/>
  <c r="AL87" i="48"/>
  <c r="AL87" i="21"/>
  <c r="DL94" i="49"/>
  <c r="DL94" i="48"/>
  <c r="DL94" i="21"/>
  <c r="AJ80" i="49"/>
  <c r="AJ80" i="48"/>
  <c r="AL12" i="12"/>
  <c r="BY12"/>
  <c r="AJ80" i="21"/>
  <c r="AJ104" i="49"/>
  <c r="AJ104" i="48"/>
  <c r="AJ49" i="12"/>
  <c r="BY40"/>
  <c r="AJ104" i="21"/>
  <c r="AL40" i="12"/>
  <c r="BQ53"/>
  <c r="BO58"/>
  <c r="Z201" i="8"/>
  <c r="X201"/>
  <c r="AC201"/>
  <c r="W179"/>
  <c r="AC179"/>
  <c r="Z179"/>
  <c r="AF179" s="1"/>
  <c r="Y175"/>
  <c r="W175"/>
  <c r="AB175"/>
  <c r="Z116"/>
  <c r="X116"/>
  <c r="AC116"/>
  <c r="E111"/>
  <c r="AF111" s="1"/>
  <c r="AE111"/>
  <c r="AE94"/>
  <c r="E94"/>
  <c r="CY344" i="49"/>
  <c r="CY344" i="48"/>
  <c r="DL330" i="49"/>
  <c r="DL330" i="48"/>
  <c r="DL5" i="24"/>
  <c r="BY59" i="49"/>
  <c r="BY59" i="48"/>
  <c r="BY59" i="21"/>
  <c r="AL13" i="49"/>
  <c r="AL13" i="48"/>
  <c r="BQ18" i="49"/>
  <c r="BQ18" i="48"/>
  <c r="BQ18" i="21"/>
  <c r="Q339" i="49"/>
  <c r="Q339" i="48"/>
  <c r="BX208" i="49"/>
  <c r="BX208" i="48"/>
  <c r="BX208" i="21"/>
  <c r="BC27" i="49"/>
  <c r="BC27" i="48"/>
  <c r="AG36" i="49"/>
  <c r="AG36" i="48"/>
  <c r="Z53" i="49"/>
  <c r="Z53" i="48"/>
  <c r="BC12" i="49"/>
  <c r="BC12" i="48"/>
  <c r="BC12" i="21"/>
  <c r="DL325" i="49"/>
  <c r="DL325" i="48"/>
  <c r="DL325" i="21"/>
  <c r="CL323" i="49"/>
  <c r="CL323" i="48"/>
  <c r="CL323" i="21"/>
  <c r="BX291" i="49"/>
  <c r="BX291" i="48"/>
  <c r="BX291" i="21"/>
  <c r="AL291" i="49"/>
  <c r="AL291" i="48"/>
  <c r="BQ286" i="49"/>
  <c r="BQ286" i="48"/>
  <c r="BQ286" i="21"/>
  <c r="Q40" i="49"/>
  <c r="Q40" i="48"/>
  <c r="Q40" i="21"/>
  <c r="Q323" i="49"/>
  <c r="Q323" i="48"/>
  <c r="BX68" i="46"/>
  <c r="CL64"/>
  <c r="CA69"/>
  <c r="CL199" i="49"/>
  <c r="CL199" i="48"/>
  <c r="CL199" i="21"/>
  <c r="AH156" i="49"/>
  <c r="AH156" i="48"/>
  <c r="AH156" i="21"/>
  <c r="BY10" i="5"/>
  <c r="AL10"/>
  <c r="BO247" i="49"/>
  <c r="BO247" i="48"/>
  <c r="BQ31" i="6"/>
  <c r="BO247" i="21"/>
  <c r="CY219" i="49"/>
  <c r="CY219" i="48"/>
  <c r="CY40" i="6"/>
  <c r="BY28" i="49"/>
  <c r="BY28" i="48"/>
  <c r="BY28" i="21"/>
  <c r="AG268" i="49"/>
  <c r="AG268" i="48"/>
  <c r="AG268" i="21"/>
  <c r="BK317" i="49"/>
  <c r="BK317" i="48"/>
  <c r="CY75" i="49"/>
  <c r="CY75" i="48"/>
  <c r="CY75" i="21"/>
  <c r="J70" i="12"/>
  <c r="J72" s="1"/>
  <c r="L66"/>
  <c r="Z215" i="8"/>
  <c r="X215"/>
  <c r="AC215"/>
  <c r="Z207"/>
  <c r="X207"/>
  <c r="AC207"/>
  <c r="AC214"/>
  <c r="AA214"/>
  <c r="AF214" s="1"/>
  <c r="X214"/>
  <c r="AC206"/>
  <c r="AF206" s="1"/>
  <c r="AA206"/>
  <c r="X206"/>
  <c r="AE180"/>
  <c r="E180"/>
  <c r="AC171"/>
  <c r="AA171"/>
  <c r="X171"/>
  <c r="AF171" s="1"/>
  <c r="W162"/>
  <c r="AF162" s="1"/>
  <c r="AC162"/>
  <c r="Z162"/>
  <c r="AE157"/>
  <c r="E157"/>
  <c r="E142"/>
  <c r="AF142" s="1"/>
  <c r="AE142"/>
  <c r="AB135"/>
  <c r="Z135"/>
  <c r="W135"/>
  <c r="Z110"/>
  <c r="X110"/>
  <c r="AF110" s="1"/>
  <c r="AC110"/>
  <c r="Y102"/>
  <c r="W102"/>
  <c r="AB102"/>
  <c r="AB93"/>
  <c r="Z93"/>
  <c r="W93"/>
  <c r="E63"/>
  <c r="AE63"/>
  <c r="AE56"/>
  <c r="E56"/>
  <c r="AE43"/>
  <c r="E43"/>
  <c r="AF43" s="1"/>
  <c r="AB36"/>
  <c r="Z36"/>
  <c r="W36"/>
  <c r="E29"/>
  <c r="AE29"/>
  <c r="E20"/>
  <c r="AF20" s="1"/>
  <c r="AE20"/>
  <c r="W17"/>
  <c r="AC17"/>
  <c r="Z17"/>
  <c r="Y13"/>
  <c r="W13"/>
  <c r="AB13"/>
  <c r="N29" i="17"/>
  <c r="P138"/>
  <c r="N138" s="1"/>
  <c r="BX330" i="49"/>
  <c r="BX330" i="48"/>
  <c r="BX330" i="21"/>
  <c r="BK331" i="49"/>
  <c r="BK331" i="48"/>
  <c r="BX334" i="49"/>
  <c r="BX334" i="48"/>
  <c r="BX334" i="21"/>
  <c r="CL341" i="49"/>
  <c r="CL341" i="48"/>
  <c r="DL334" i="49"/>
  <c r="DL334" i="48"/>
  <c r="DL338" i="49"/>
  <c r="DL338" i="48"/>
  <c r="DL68" i="49"/>
  <c r="DL68" i="48"/>
  <c r="BK68" i="49"/>
  <c r="BK68" i="48"/>
  <c r="BK68" i="21"/>
  <c r="CY67" i="49"/>
  <c r="CY67" i="48"/>
  <c r="CY67" i="21"/>
  <c r="AR67" i="49"/>
  <c r="AR67" i="48"/>
  <c r="CL66" i="49"/>
  <c r="CL66" i="48"/>
  <c r="BX65" i="49"/>
  <c r="BX65" i="48"/>
  <c r="BQ65" i="49"/>
  <c r="BQ65" i="48"/>
  <c r="Z65" i="49"/>
  <c r="Z65" i="48"/>
  <c r="Z65" i="21"/>
  <c r="BC61" i="49"/>
  <c r="BC61" i="48"/>
  <c r="AG61" i="49"/>
  <c r="AG61" i="48"/>
  <c r="AL59" i="49"/>
  <c r="AL59" i="48"/>
  <c r="AL59" i="21"/>
  <c r="BX58" i="49"/>
  <c r="BX58" i="48"/>
  <c r="BX58" i="21"/>
  <c r="AL58" i="49"/>
  <c r="AL58" i="48"/>
  <c r="AL58" i="21"/>
  <c r="AR19" i="49"/>
  <c r="AR19" i="48"/>
  <c r="AR19" i="21"/>
  <c r="BC20" i="49"/>
  <c r="BC20" i="48"/>
  <c r="BC20" i="21"/>
  <c r="CL21" i="49"/>
  <c r="CL21" i="48"/>
  <c r="CL21" i="21"/>
  <c r="CY21" i="49"/>
  <c r="CY21" i="48"/>
  <c r="CY21" i="21"/>
  <c r="AG335" i="49"/>
  <c r="AG335" i="48"/>
  <c r="AG335" i="21"/>
  <c r="AG339" i="49"/>
  <c r="AG339" i="48"/>
  <c r="Z332" i="49"/>
  <c r="Z332" i="48"/>
  <c r="Z337" i="49"/>
  <c r="Z337" i="48"/>
  <c r="Z342" i="49"/>
  <c r="Z342" i="48"/>
  <c r="Z342" i="21"/>
  <c r="Q332" i="49"/>
  <c r="Q332" i="48"/>
  <c r="CL218" i="49"/>
  <c r="CL218" i="48"/>
  <c r="CL218" i="21"/>
  <c r="BX215" i="49"/>
  <c r="BX215" i="48"/>
  <c r="BQ215" i="49"/>
  <c r="BQ215" i="48"/>
  <c r="CL212" i="49"/>
  <c r="CL212" i="48"/>
  <c r="CL212" i="21"/>
  <c r="CY211" i="49"/>
  <c r="CY211" i="48"/>
  <c r="BC210" i="49"/>
  <c r="BC210" i="48"/>
  <c r="BC210" i="21"/>
  <c r="BQ206" i="49"/>
  <c r="BQ206" i="48"/>
  <c r="BQ206" i="21"/>
  <c r="DL204" i="49"/>
  <c r="DL204" i="48"/>
  <c r="BX204" i="49"/>
  <c r="BX204" i="48"/>
  <c r="BX204" i="21"/>
  <c r="DL203" i="49"/>
  <c r="DL203" i="48"/>
  <c r="BQ203" i="49"/>
  <c r="BQ203" i="48"/>
  <c r="BQ203" i="21"/>
  <c r="AL203" i="49"/>
  <c r="AL203" i="48"/>
  <c r="AL203" i="21"/>
  <c r="BC35" i="49"/>
  <c r="BC35" i="48"/>
  <c r="DL36" i="49"/>
  <c r="DL36" i="48"/>
  <c r="AG39" i="49"/>
  <c r="AG39" i="48"/>
  <c r="AG39" i="21"/>
  <c r="AL41" i="49"/>
  <c r="AL41" i="48"/>
  <c r="AL43" i="49"/>
  <c r="AL43" i="48"/>
  <c r="AL43" i="21"/>
  <c r="AL47" i="49"/>
  <c r="AL47" i="48"/>
  <c r="AL47" i="21"/>
  <c r="CY51" i="49"/>
  <c r="CY51" i="48"/>
  <c r="CY51" i="21"/>
  <c r="AG53" i="49"/>
  <c r="AG53" i="48"/>
  <c r="CY55"/>
  <c r="CY55" i="49"/>
  <c r="CY55" i="21"/>
  <c r="AL57" i="49"/>
  <c r="AL57" i="48"/>
  <c r="Z48" i="49"/>
  <c r="Z48" i="48"/>
  <c r="Z40" i="49"/>
  <c r="Z40" i="48"/>
  <c r="Z32" i="49"/>
  <c r="Z32" i="48"/>
  <c r="Z57" i="49"/>
  <c r="Z57" i="48"/>
  <c r="CY328"/>
  <c r="CY328" i="21"/>
  <c r="CL324" i="49"/>
  <c r="CL324" i="48"/>
  <c r="BC323" i="49"/>
  <c r="BC323" i="48"/>
  <c r="BC323" i="21"/>
  <c r="DL322" i="49"/>
  <c r="DL322" i="48"/>
  <c r="DL75" i="16"/>
  <c r="BQ322" i="49"/>
  <c r="BQ322" i="48"/>
  <c r="BQ322" i="21"/>
  <c r="BC321" i="49"/>
  <c r="BC321" i="48"/>
  <c r="AL320" i="49"/>
  <c r="AL320" i="48"/>
  <c r="AL320" i="21"/>
  <c r="BQ313" i="49"/>
  <c r="BQ313" i="48"/>
  <c r="BQ313" i="21"/>
  <c r="BC311" i="49"/>
  <c r="BC311" i="48"/>
  <c r="BC311" i="21"/>
  <c r="DL310" i="49"/>
  <c r="DL310" i="48"/>
  <c r="DL308" i="49"/>
  <c r="DL308" i="48"/>
  <c r="DL308" i="21"/>
  <c r="BC308" i="49"/>
  <c r="BC308" i="48"/>
  <c r="BX307" i="49"/>
  <c r="BX307" i="48"/>
  <c r="DL300" i="49"/>
  <c r="DL300" i="48"/>
  <c r="DL300" i="21"/>
  <c r="BC300" i="49"/>
  <c r="BC300" i="48"/>
  <c r="BX299" i="49"/>
  <c r="BX299" i="48"/>
  <c r="BQ299" i="49"/>
  <c r="BQ299" i="48"/>
  <c r="CY290" i="49"/>
  <c r="CY290" i="48"/>
  <c r="CY289" i="49"/>
  <c r="CY289" i="48"/>
  <c r="CY289" i="21"/>
  <c r="CY287" i="49"/>
  <c r="CY287" i="48"/>
  <c r="DL285" i="49"/>
  <c r="DL285" i="48"/>
  <c r="BQ285" i="49"/>
  <c r="BQ285" i="48"/>
  <c r="BQ285" i="21"/>
  <c r="CL284" i="48"/>
  <c r="CL284" i="49"/>
  <c r="CL284" i="21"/>
  <c r="BC282" i="49"/>
  <c r="BC282" i="48"/>
  <c r="BC282" i="21"/>
  <c r="DL281" i="49"/>
  <c r="DL281" i="48"/>
  <c r="AL280" i="49"/>
  <c r="AL280" i="48"/>
  <c r="AL280" i="21"/>
  <c r="BQ275" i="49"/>
  <c r="BQ275" i="48"/>
  <c r="BQ275" i="21"/>
  <c r="AL273" i="49"/>
  <c r="AL273" i="48"/>
  <c r="AL273" i="21"/>
  <c r="CL272" i="49"/>
  <c r="CL272" i="48"/>
  <c r="CL272" i="21"/>
  <c r="BZ44" i="14"/>
  <c r="CL39"/>
  <c r="BQ129" i="49"/>
  <c r="BQ129" i="48"/>
  <c r="BQ129" i="21"/>
  <c r="AR127" i="49"/>
  <c r="AR127" i="48"/>
  <c r="AR127" i="21"/>
  <c r="AG126" i="49"/>
  <c r="AG126" i="48"/>
  <c r="AG126" i="21"/>
  <c r="BK124" i="49"/>
  <c r="BK124" i="48"/>
  <c r="BK124" i="21"/>
  <c r="AL115" i="49"/>
  <c r="AL115" i="48"/>
  <c r="AR112" i="49"/>
  <c r="AR112" i="48"/>
  <c r="AR112" i="21"/>
  <c r="AH14" i="49"/>
  <c r="AH14" i="48"/>
  <c r="BY6" i="10"/>
  <c r="AH14" i="21"/>
  <c r="H17" i="49"/>
  <c r="H17" i="48"/>
  <c r="H17" i="21"/>
  <c r="Q9" i="10"/>
  <c r="H12"/>
  <c r="H33" s="1"/>
  <c r="H35" s="1"/>
  <c r="BC23" i="13"/>
  <c r="AG23"/>
  <c r="AB40"/>
  <c r="AB42" s="1"/>
  <c r="BK9" i="15"/>
  <c r="AF209" i="49"/>
  <c r="AF209" i="48"/>
  <c r="AF209" i="21"/>
  <c r="Q273" i="49"/>
  <c r="Q273" i="48"/>
  <c r="T17" i="16"/>
  <c r="AR194" i="49"/>
  <c r="AR47" i="46"/>
  <c r="AR194" i="48"/>
  <c r="AR194" i="21"/>
  <c r="BY179" i="49"/>
  <c r="BY179" i="48"/>
  <c r="BX178" i="49"/>
  <c r="BX178" i="48"/>
  <c r="BX178" i="21"/>
  <c r="CL177" i="49"/>
  <c r="CL177" i="48"/>
  <c r="CL177" i="21"/>
  <c r="Z176" i="48"/>
  <c r="Z176" i="49"/>
  <c r="Z176" i="21"/>
  <c r="BK175" i="49"/>
  <c r="BK175" i="48"/>
  <c r="BK175" i="21"/>
  <c r="Z164" i="49"/>
  <c r="Z164" i="48"/>
  <c r="Z164" i="21"/>
  <c r="BK163" i="49"/>
  <c r="BK163" i="48"/>
  <c r="BK163" i="21"/>
  <c r="CY162" i="49"/>
  <c r="CY162" i="21"/>
  <c r="CY162" i="48"/>
  <c r="AL25" i="49"/>
  <c r="AL25" i="48"/>
  <c r="BN242" i="49"/>
  <c r="BN242" i="48"/>
  <c r="BY26" i="6"/>
  <c r="AE239" i="49"/>
  <c r="AE239" i="48"/>
  <c r="BQ23" i="6"/>
  <c r="AE239" i="21"/>
  <c r="AA227" i="49"/>
  <c r="AA227" i="48"/>
  <c r="AA40" i="6"/>
  <c r="AA62" s="1"/>
  <c r="AL11"/>
  <c r="AA227" i="21"/>
  <c r="AR30" i="49"/>
  <c r="AR30" i="48"/>
  <c r="AE236" i="49"/>
  <c r="AE236" i="48"/>
  <c r="BQ20" i="6"/>
  <c r="AE236" i="21"/>
  <c r="BX259" i="49"/>
  <c r="BX259" i="48"/>
  <c r="BX259" i="21"/>
  <c r="DL258" i="48"/>
  <c r="DL258" i="49"/>
  <c r="AG258"/>
  <c r="AG258" i="48"/>
  <c r="AG258" i="21"/>
  <c r="BC257" i="48"/>
  <c r="BC257" i="49"/>
  <c r="BC257" i="21"/>
  <c r="CY255" i="49"/>
  <c r="CY255" i="48"/>
  <c r="T255" i="49"/>
  <c r="T255" i="48"/>
  <c r="AG41" i="6"/>
  <c r="T44"/>
  <c r="T255" i="21"/>
  <c r="AR254" i="49"/>
  <c r="AR254" i="48"/>
  <c r="AR254" i="21"/>
  <c r="BX253" i="49"/>
  <c r="BX253" i="48"/>
  <c r="DL252" i="49"/>
  <c r="DL252" i="48"/>
  <c r="AG252" i="49"/>
  <c r="AG252" i="48"/>
  <c r="AG252" i="21"/>
  <c r="BC251" i="49"/>
  <c r="BC251" i="48"/>
  <c r="BC251" i="21"/>
  <c r="CL250" i="48"/>
  <c r="CL250" i="49"/>
  <c r="CL250" i="21"/>
  <c r="Q250" i="49"/>
  <c r="Q250" i="48"/>
  <c r="AL249" i="49"/>
  <c r="AL249" i="48"/>
  <c r="AL249" i="21"/>
  <c r="BK248" i="49"/>
  <c r="BK248" i="48"/>
  <c r="CY247" i="49"/>
  <c r="CY247" i="48"/>
  <c r="Q235" i="49"/>
  <c r="Q235" i="48"/>
  <c r="T19" i="6"/>
  <c r="Q235" i="21"/>
  <c r="AL234" i="49"/>
  <c r="AL234" i="48"/>
  <c r="AL234" i="21"/>
  <c r="CL111" i="49"/>
  <c r="CL111" i="48"/>
  <c r="CL111" i="21"/>
  <c r="BK135" i="49"/>
  <c r="BK135" i="48"/>
  <c r="BQ150" i="49"/>
  <c r="BQ150" i="48"/>
  <c r="BQ150" i="21"/>
  <c r="BQ198" i="49"/>
  <c r="BQ198" i="21"/>
  <c r="BK344" i="49"/>
  <c r="BK344" i="48"/>
  <c r="BC105" i="49"/>
  <c r="BC105" i="48"/>
  <c r="BC105" i="21"/>
  <c r="BK89" i="49"/>
  <c r="BK89" i="48"/>
  <c r="BK89" i="21"/>
  <c r="BK79" i="49"/>
  <c r="BK79" i="48"/>
  <c r="BK79" i="21"/>
  <c r="DL86" i="49"/>
  <c r="DL86" i="48"/>
  <c r="DL86" i="21"/>
  <c r="DL76" i="49"/>
  <c r="DL76" i="48"/>
  <c r="DL76" i="21"/>
  <c r="DL100" i="49"/>
  <c r="DL100" i="48"/>
  <c r="DL100" i="21"/>
  <c r="DL102" i="49"/>
  <c r="DL102" i="48"/>
  <c r="DL102" i="21"/>
  <c r="CI4" i="9"/>
  <c r="AF97" i="8"/>
  <c r="T85" i="17"/>
  <c r="P33" i="23"/>
  <c r="O33" s="1"/>
  <c r="CV348" i="21"/>
  <c r="CL79" i="16"/>
  <c r="BQ32" i="10"/>
  <c r="BQ33" s="1"/>
  <c r="CE33" i="15"/>
  <c r="AU58" i="40"/>
  <c r="AL278" i="21"/>
  <c r="CY275"/>
  <c r="Z28" i="15"/>
  <c r="BY20" i="16"/>
  <c r="CY60" i="46"/>
  <c r="Z37"/>
  <c r="DG62" i="6"/>
  <c r="BQ18" i="24"/>
  <c r="W99" i="8"/>
  <c r="AF86"/>
  <c r="W82"/>
  <c r="AF82" s="1"/>
  <c r="E53"/>
  <c r="X29"/>
  <c r="E109" i="17"/>
  <c r="D127"/>
  <c r="I144"/>
  <c r="U31" i="24"/>
  <c r="U33" s="1"/>
  <c r="CH92" i="16"/>
  <c r="BC28" i="10"/>
  <c r="CL20" i="15"/>
  <c r="BC218" i="21"/>
  <c r="AH218"/>
  <c r="Z213"/>
  <c r="DL330"/>
  <c r="CV58" i="40"/>
  <c r="AL289" i="21"/>
  <c r="BX35" i="14"/>
  <c r="BC132" i="21"/>
  <c r="AL120"/>
  <c r="BX118"/>
  <c r="BK116"/>
  <c r="BN44" i="14"/>
  <c r="BX24" i="15"/>
  <c r="T78" i="16"/>
  <c r="BC31"/>
  <c r="CM69" i="46"/>
  <c r="BZ13" i="9"/>
  <c r="N161" i="8"/>
  <c r="AE136"/>
  <c r="AA210"/>
  <c r="N4"/>
  <c r="B10"/>
  <c r="N10" s="1"/>
  <c r="N41"/>
  <c r="N133"/>
  <c r="N142"/>
  <c r="N157"/>
  <c r="N207"/>
  <c r="AE37"/>
  <c r="AC218"/>
  <c r="AA217"/>
  <c r="Y216"/>
  <c r="W215"/>
  <c r="AC210"/>
  <c r="AA209"/>
  <c r="Y208"/>
  <c r="W207"/>
  <c r="Z203"/>
  <c r="AB201"/>
  <c r="Y200"/>
  <c r="X199"/>
  <c r="E196"/>
  <c r="AF196" s="1"/>
  <c r="AF192"/>
  <c r="AA189"/>
  <c r="Y188"/>
  <c r="X187"/>
  <c r="Y185"/>
  <c r="AB179"/>
  <c r="AA178"/>
  <c r="AC175"/>
  <c r="AA174"/>
  <c r="Y173"/>
  <c r="W172"/>
  <c r="AF172" s="1"/>
  <c r="Z164"/>
  <c r="X163"/>
  <c r="AB156"/>
  <c r="AA155"/>
  <c r="Y154"/>
  <c r="AC146"/>
  <c r="AA145"/>
  <c r="X136"/>
  <c r="AF128"/>
  <c r="AA125"/>
  <c r="Y124"/>
  <c r="E117"/>
  <c r="AB116"/>
  <c r="Z115"/>
  <c r="AA113"/>
  <c r="Y112"/>
  <c r="AF112" s="1"/>
  <c r="X111"/>
  <c r="AF108"/>
  <c r="AB98"/>
  <c r="X94"/>
  <c r="Y77"/>
  <c r="W76"/>
  <c r="AF76" s="1"/>
  <c r="Y68"/>
  <c r="W67"/>
  <c r="AC62"/>
  <c r="AA61"/>
  <c r="AB55"/>
  <c r="AA54"/>
  <c r="Y53"/>
  <c r="AC50"/>
  <c r="AA49"/>
  <c r="Y48"/>
  <c r="W47"/>
  <c r="AF47" s="1"/>
  <c r="X37"/>
  <c r="E34"/>
  <c r="AB28"/>
  <c r="Z27"/>
  <c r="AC19"/>
  <c r="Z9"/>
  <c r="W8"/>
  <c r="AF8" s="1"/>
  <c r="E4"/>
  <c r="N32" i="17"/>
  <c r="T37"/>
  <c r="F138"/>
  <c r="N128"/>
  <c r="N124"/>
  <c r="Q141"/>
  <c r="N141" s="1"/>
  <c r="S144"/>
  <c r="T140"/>
  <c r="E140"/>
  <c r="F140"/>
  <c r="D7" i="22"/>
  <c r="X31" i="24"/>
  <c r="X33" s="1"/>
  <c r="AL13"/>
  <c r="BC9"/>
  <c r="CW31"/>
  <c r="CZ31"/>
  <c r="DK31"/>
  <c r="BR31"/>
  <c r="AY31"/>
  <c r="DA348" i="21"/>
  <c r="CQ348"/>
  <c r="BK6"/>
  <c r="AR8"/>
  <c r="BC39" i="13"/>
  <c r="BX39"/>
  <c r="BX40" s="1"/>
  <c r="CB40"/>
  <c r="CY23"/>
  <c r="DK40"/>
  <c r="DL79" i="16"/>
  <c r="DL92" s="1"/>
  <c r="CR33" i="10"/>
  <c r="DK33"/>
  <c r="CL16" i="15"/>
  <c r="CL24"/>
  <c r="CJ33"/>
  <c r="CB33"/>
  <c r="CW33"/>
  <c r="CY28"/>
  <c r="CY33" s="1"/>
  <c r="DG33"/>
  <c r="CL34" i="21"/>
  <c r="DL28"/>
  <c r="AL19" i="15"/>
  <c r="BX216" i="21"/>
  <c r="BQ216"/>
  <c r="CL214"/>
  <c r="CY208"/>
  <c r="DL206"/>
  <c r="AL204"/>
  <c r="BQ333"/>
  <c r="CL331"/>
  <c r="AG49" i="40"/>
  <c r="CK58"/>
  <c r="CC58"/>
  <c r="CN58"/>
  <c r="CY45"/>
  <c r="DK58"/>
  <c r="CL245" i="21"/>
  <c r="BM219"/>
  <c r="BM348" s="1"/>
  <c r="BM354" s="1"/>
  <c r="AJ310"/>
  <c r="CL304"/>
  <c r="AJ302"/>
  <c r="CY301"/>
  <c r="CL296"/>
  <c r="DL282"/>
  <c r="Z272"/>
  <c r="BQ43" i="14"/>
  <c r="CL27"/>
  <c r="CH44"/>
  <c r="BC124" i="21"/>
  <c r="O33" i="10"/>
  <c r="O35" s="1"/>
  <c r="S33"/>
  <c r="S35" s="1"/>
  <c r="BX16"/>
  <c r="AN58" i="40"/>
  <c r="BK9"/>
  <c r="BQ14"/>
  <c r="BQ24" i="10"/>
  <c r="AD33"/>
  <c r="AD35" s="1"/>
  <c r="Y40" i="13"/>
  <c r="Y42" s="1"/>
  <c r="BY35"/>
  <c r="AL31"/>
  <c r="N44" i="14"/>
  <c r="N46" s="1"/>
  <c r="Q44"/>
  <c r="Q46" s="1"/>
  <c r="BY28" i="15"/>
  <c r="AG28"/>
  <c r="R92" i="16"/>
  <c r="R94" s="1"/>
  <c r="BO92"/>
  <c r="AW92"/>
  <c r="BT92"/>
  <c r="BK83"/>
  <c r="BQ65"/>
  <c r="Q273" i="21"/>
  <c r="AG129"/>
  <c r="AG62"/>
  <c r="BH69" i="46"/>
  <c r="H8"/>
  <c r="H7"/>
  <c r="BU185" i="21"/>
  <c r="Q174"/>
  <c r="BV32" i="5"/>
  <c r="BD32"/>
  <c r="AK32"/>
  <c r="BY31"/>
  <c r="CK13" i="9"/>
  <c r="CQ40"/>
  <c r="BQ26" i="6"/>
  <c r="CD58" i="12"/>
  <c r="DD58"/>
  <c r="Q335" i="48"/>
  <c r="BQ198"/>
  <c r="DL142"/>
  <c r="AR137"/>
  <c r="Z330" i="49"/>
  <c r="Z330" i="48"/>
  <c r="BY330" i="49"/>
  <c r="BY330" i="48"/>
  <c r="BQ331" i="49"/>
  <c r="BQ331" i="48"/>
  <c r="CL334" i="49"/>
  <c r="CL334" i="48"/>
  <c r="AR344" i="49"/>
  <c r="AR344" i="48"/>
  <c r="CY331" i="49"/>
  <c r="CY331" i="48"/>
  <c r="DL335" i="49"/>
  <c r="DL335" i="48"/>
  <c r="Q331" i="49"/>
  <c r="Q331" i="48"/>
  <c r="BK70" i="49"/>
  <c r="BK70" i="48"/>
  <c r="CL69" i="49"/>
  <c r="CL69" i="48"/>
  <c r="CY68" i="49"/>
  <c r="CY68" i="48"/>
  <c r="AL68" i="49"/>
  <c r="AL68" i="48"/>
  <c r="DL67" i="49"/>
  <c r="DL67" i="48"/>
  <c r="BK66" i="49"/>
  <c r="BK66" i="48"/>
  <c r="CL65" i="49"/>
  <c r="CL65" i="48"/>
  <c r="CY64" i="49"/>
  <c r="CY64" i="48"/>
  <c r="AL64" i="49"/>
  <c r="AL64" i="48"/>
  <c r="DL63" i="49"/>
  <c r="DL63" i="48"/>
  <c r="CL61" i="49"/>
  <c r="CL61" i="48"/>
  <c r="CY60" i="49"/>
  <c r="CY60" i="48"/>
  <c r="AL60" i="49"/>
  <c r="AL60" i="48"/>
  <c r="DL59" i="49"/>
  <c r="DL59" i="48"/>
  <c r="BK58" i="49"/>
  <c r="BK58" i="48"/>
  <c r="AR13" i="49"/>
  <c r="AR13" i="21"/>
  <c r="AR13" i="48"/>
  <c r="BK17" i="49"/>
  <c r="BK17" i="48"/>
  <c r="BK18" i="49"/>
  <c r="BK18" i="48"/>
  <c r="BK18" i="21"/>
  <c r="BK19" i="49"/>
  <c r="BK19" i="48"/>
  <c r="BC23"/>
  <c r="BC23" i="49"/>
  <c r="BC23" i="21"/>
  <c r="CL24" i="49"/>
  <c r="CL24" i="48"/>
  <c r="CL24" i="21"/>
  <c r="CY13" i="49"/>
  <c r="CY13" i="48"/>
  <c r="CY13" i="21"/>
  <c r="CY23" i="49"/>
  <c r="CY23" i="48"/>
  <c r="CY23" i="21"/>
  <c r="AG333" i="49"/>
  <c r="AG333" i="21"/>
  <c r="AG333" i="48"/>
  <c r="AG337" i="49"/>
  <c r="AG337" i="48"/>
  <c r="AG341" i="49"/>
  <c r="AG341" i="48"/>
  <c r="AG341" i="21"/>
  <c r="Z343" i="48"/>
  <c r="Z343" i="49"/>
  <c r="Q343"/>
  <c r="Q343" i="48"/>
  <c r="Q343" i="21"/>
  <c r="Z218" i="49"/>
  <c r="Z218" i="48"/>
  <c r="DL215" i="49"/>
  <c r="DL215" i="48"/>
  <c r="CL213" i="49"/>
  <c r="CL213" i="48"/>
  <c r="AL213" i="49"/>
  <c r="AL213" i="48"/>
  <c r="DL212" i="49"/>
  <c r="DL212" i="48"/>
  <c r="CL211" i="49"/>
  <c r="CL211" i="48"/>
  <c r="AL211" i="49"/>
  <c r="AL211" i="48"/>
  <c r="CY209" i="49"/>
  <c r="CY209" i="48"/>
  <c r="CL208" i="49"/>
  <c r="CL208" i="48"/>
  <c r="AL208" i="49"/>
  <c r="AL208" i="48"/>
  <c r="BC207" i="49"/>
  <c r="BC207" i="48"/>
  <c r="CY206" i="49"/>
  <c r="CY206" i="48"/>
  <c r="BX205" i="49"/>
  <c r="BX205" i="48"/>
  <c r="BQ205" i="49"/>
  <c r="BQ205" i="48"/>
  <c r="BC205" i="49"/>
  <c r="BC205" i="48"/>
  <c r="BQ25" i="49"/>
  <c r="BQ25" i="48"/>
  <c r="AL26" i="49"/>
  <c r="AL26" i="48"/>
  <c r="AL27" i="49"/>
  <c r="AL27" i="48"/>
  <c r="CL28" i="49"/>
  <c r="CL28" i="48"/>
  <c r="AL31" i="49"/>
  <c r="AL31" i="48"/>
  <c r="CL32" i="49"/>
  <c r="CL32" i="48"/>
  <c r="CY35" i="49"/>
  <c r="CY35" i="48"/>
  <c r="AG37" i="49"/>
  <c r="AG37" i="48"/>
  <c r="AL39" i="49"/>
  <c r="AL39" i="48"/>
  <c r="AG42" i="49"/>
  <c r="AG42" i="48"/>
  <c r="AG42" i="21"/>
  <c r="AG44" i="49"/>
  <c r="AG44" i="48"/>
  <c r="AG48" i="49"/>
  <c r="AG48" i="48"/>
  <c r="AG48" i="21"/>
  <c r="DL51" i="49"/>
  <c r="DL51" i="48"/>
  <c r="AL53" i="49"/>
  <c r="AL53" i="48"/>
  <c r="DL55" i="49"/>
  <c r="DL55" i="48"/>
  <c r="BC57" i="49"/>
  <c r="BC57" i="48"/>
  <c r="Z26" i="49"/>
  <c r="Z26" i="48"/>
  <c r="Z49" i="49"/>
  <c r="Z49" i="48"/>
  <c r="Z41" i="49"/>
  <c r="Z41" i="48"/>
  <c r="Z33" i="49"/>
  <c r="Z33" i="48"/>
  <c r="Z51" i="49"/>
  <c r="Z51" i="48"/>
  <c r="DL56" i="49"/>
  <c r="DL56" i="48"/>
  <c r="DL12" i="49"/>
  <c r="DL12" i="48"/>
  <c r="DL12" i="21"/>
  <c r="AL12" i="49"/>
  <c r="AL12" i="48"/>
  <c r="BQ329" i="49"/>
  <c r="BQ329" i="48"/>
  <c r="BC326" i="49"/>
  <c r="BC326" i="48"/>
  <c r="AL323" i="49"/>
  <c r="AL323" i="48"/>
  <c r="BC322" i="49"/>
  <c r="BC322" i="48"/>
  <c r="Z322" i="49"/>
  <c r="Z322" i="48"/>
  <c r="AL319" i="49"/>
  <c r="AL319" i="48"/>
  <c r="CY317" i="49"/>
  <c r="CY317" i="48"/>
  <c r="CL316" i="49"/>
  <c r="CL316" i="48"/>
  <c r="Z315" i="49"/>
  <c r="Z315" i="48"/>
  <c r="CL313" i="49"/>
  <c r="CL313" i="48"/>
  <c r="BX312" i="49"/>
  <c r="BX312" i="48"/>
  <c r="BQ312" i="49"/>
  <c r="BQ312" i="48"/>
  <c r="DL311" i="49"/>
  <c r="DL311" i="48"/>
  <c r="CY310" i="49"/>
  <c r="CY310" i="48"/>
  <c r="CL309" i="49"/>
  <c r="CL309" i="48"/>
  <c r="BX308" i="49"/>
  <c r="BX308" i="48"/>
  <c r="BQ308" i="49"/>
  <c r="BQ308" i="48"/>
  <c r="DL307" i="49"/>
  <c r="DL307" i="48"/>
  <c r="CY306" i="49"/>
  <c r="CY306" i="48"/>
  <c r="CL305" i="49"/>
  <c r="CL305" i="48"/>
  <c r="BX304" i="49"/>
  <c r="BX304" i="48"/>
  <c r="BQ304" i="49"/>
  <c r="BQ304" i="48"/>
  <c r="CL301"/>
  <c r="CL301" i="49"/>
  <c r="BX300"/>
  <c r="BX300" i="48"/>
  <c r="BQ300" i="49"/>
  <c r="BQ300" i="48"/>
  <c r="DL299" i="49"/>
  <c r="DL299" i="48"/>
  <c r="CY298" i="49"/>
  <c r="CY298" i="48"/>
  <c r="CL297" i="49"/>
  <c r="CL297" i="48"/>
  <c r="BX296" i="49"/>
  <c r="BX296" i="48"/>
  <c r="BQ296" i="49"/>
  <c r="BQ296" i="48"/>
  <c r="DL295" i="49"/>
  <c r="DL295" i="48"/>
  <c r="CY294" i="49"/>
  <c r="CY294" i="48"/>
  <c r="AL292" i="49"/>
  <c r="AL292" i="48"/>
  <c r="BC291" i="49"/>
  <c r="BC291" i="48"/>
  <c r="Z291" i="49"/>
  <c r="Z291" i="48"/>
  <c r="AR289" i="49"/>
  <c r="AR289" i="48"/>
  <c r="BQ288" i="49"/>
  <c r="BQ288" i="48"/>
  <c r="CL286" i="49"/>
  <c r="CL286" i="48"/>
  <c r="AL286" i="49"/>
  <c r="AL286" i="48"/>
  <c r="CY284" i="49"/>
  <c r="CY284" i="48"/>
  <c r="BK282" i="49"/>
  <c r="BK282" i="48"/>
  <c r="CY281"/>
  <c r="CY281" i="49"/>
  <c r="DL279"/>
  <c r="DL279" i="48"/>
  <c r="BX277" i="49"/>
  <c r="BX277" i="48"/>
  <c r="BQ277" i="49"/>
  <c r="BQ277" i="48"/>
  <c r="BC277" i="49"/>
  <c r="BC277" i="48"/>
  <c r="CL275" i="49"/>
  <c r="CL275" i="48"/>
  <c r="CL268" i="49"/>
  <c r="CL268" i="48"/>
  <c r="CL268" i="21"/>
  <c r="AL266" i="49"/>
  <c r="AL266" i="48"/>
  <c r="BX263" i="49"/>
  <c r="BX263" i="48"/>
  <c r="BC263"/>
  <c r="BC263" i="49"/>
  <c r="Z263"/>
  <c r="Z263" i="48"/>
  <c r="BX132" i="49"/>
  <c r="BX132" i="48"/>
  <c r="BQ132" i="49"/>
  <c r="BQ132" i="48"/>
  <c r="Z132" i="49"/>
  <c r="Z132" i="48"/>
  <c r="BK131" i="49"/>
  <c r="BK131" i="48"/>
  <c r="Z128"/>
  <c r="Z128" i="49"/>
  <c r="CY127"/>
  <c r="CY127" i="48"/>
  <c r="CY125" i="49"/>
  <c r="CY125" i="48"/>
  <c r="Z125" i="49"/>
  <c r="Z125" i="48"/>
  <c r="Z125" i="21"/>
  <c r="Z120" i="48"/>
  <c r="Z120" i="49"/>
  <c r="CY119"/>
  <c r="CY119" i="48"/>
  <c r="BK118" i="49"/>
  <c r="BK118" i="48"/>
  <c r="BK118" i="21"/>
  <c r="AL117" i="49"/>
  <c r="AL117" i="48"/>
  <c r="DL116" i="49"/>
  <c r="DL116" i="48"/>
  <c r="BX116" i="49"/>
  <c r="BX116" i="48"/>
  <c r="BQ116" i="49"/>
  <c r="BQ116" i="48"/>
  <c r="BC116" i="49"/>
  <c r="BC116" i="48"/>
  <c r="BQ115" i="49"/>
  <c r="BQ115" i="48"/>
  <c r="BQ115" i="21"/>
  <c r="AR111" i="49"/>
  <c r="AR111" i="48"/>
  <c r="AR111" i="21"/>
  <c r="AH12" i="49"/>
  <c r="AH12" i="48"/>
  <c r="AH12" i="21"/>
  <c r="Q68" i="49"/>
  <c r="Q68" i="48"/>
  <c r="Q68" i="21"/>
  <c r="Q62" i="49"/>
  <c r="Q62" i="48"/>
  <c r="Q62" i="21"/>
  <c r="Q69" i="49"/>
  <c r="Q69" i="48"/>
  <c r="Q69" i="21"/>
  <c r="Q23" i="13"/>
  <c r="G47" s="1"/>
  <c r="L47" s="1"/>
  <c r="R44" i="14"/>
  <c r="R46" s="1"/>
  <c r="Z43"/>
  <c r="T118" i="49"/>
  <c r="T118" i="48"/>
  <c r="BK43" i="14"/>
  <c r="AF44"/>
  <c r="AF46" s="1"/>
  <c r="Q310" i="49"/>
  <c r="Q310" i="48"/>
  <c r="Q277" i="49"/>
  <c r="Q277" i="48"/>
  <c r="Q277" i="21"/>
  <c r="Q216" i="49"/>
  <c r="Q216" i="48"/>
  <c r="AH216" i="49"/>
  <c r="AH216" i="48"/>
  <c r="BY17" i="15"/>
  <c r="AH20"/>
  <c r="T292" i="49"/>
  <c r="AG40" i="16"/>
  <c r="T292" i="48"/>
  <c r="BU23" i="49"/>
  <c r="BU23" i="48"/>
  <c r="BU23" i="21"/>
  <c r="AR60" i="46"/>
  <c r="AG60"/>
  <c r="Q199" i="49"/>
  <c r="Q199" i="48"/>
  <c r="T53" i="46"/>
  <c r="Q199" i="21"/>
  <c r="Z194" i="49"/>
  <c r="Z194" i="48"/>
  <c r="BK193" i="49"/>
  <c r="BK193" i="48"/>
  <c r="BK193" i="21"/>
  <c r="BK47" i="46"/>
  <c r="Q190" i="49"/>
  <c r="Q190" i="48"/>
  <c r="AR189" i="49"/>
  <c r="AR189" i="48"/>
  <c r="AR189" i="21"/>
  <c r="BX188" i="49"/>
  <c r="BX188" i="48"/>
  <c r="BX188" i="21"/>
  <c r="H188" i="49"/>
  <c r="H188" i="48"/>
  <c r="H188" i="21"/>
  <c r="Q39" i="46"/>
  <c r="BK187" i="49"/>
  <c r="BK187" i="48"/>
  <c r="BK187" i="21"/>
  <c r="AH186" i="49"/>
  <c r="BY36" i="46"/>
  <c r="AH186" i="48"/>
  <c r="AH186" i="21"/>
  <c r="BT185" i="49"/>
  <c r="BX35" i="46"/>
  <c r="BT38"/>
  <c r="BT69" s="1"/>
  <c r="BT185" i="48"/>
  <c r="BX184" i="49"/>
  <c r="BX184" i="48"/>
  <c r="BC183" i="49"/>
  <c r="BC183" i="48"/>
  <c r="BC183" i="21"/>
  <c r="DL174" i="49"/>
  <c r="DL174" i="48"/>
  <c r="H174" i="49"/>
  <c r="H174" i="48"/>
  <c r="H174" i="21"/>
  <c r="BY167" i="49"/>
  <c r="BY167" i="48"/>
  <c r="BC166" i="49"/>
  <c r="BC166" i="48"/>
  <c r="BC166" i="21"/>
  <c r="CL164" i="49"/>
  <c r="CL164" i="48"/>
  <c r="CL164" i="21"/>
  <c r="T164" i="49"/>
  <c r="T164" i="48"/>
  <c r="AG14" i="46"/>
  <c r="T164" i="21"/>
  <c r="AA158" i="49"/>
  <c r="AA158" i="48"/>
  <c r="AA158" i="21"/>
  <c r="AH8" i="46"/>
  <c r="AL8" s="1"/>
  <c r="AA156" i="49"/>
  <c r="AA156" i="48"/>
  <c r="AA156" i="21"/>
  <c r="AL6" i="46"/>
  <c r="AL154" i="49"/>
  <c r="AL154" i="48"/>
  <c r="AL154" i="21"/>
  <c r="BX36" i="49"/>
  <c r="BX36" i="48"/>
  <c r="BX55" i="49"/>
  <c r="BX55" i="48"/>
  <c r="BK4" i="49"/>
  <c r="BK4" i="48"/>
  <c r="AR5" i="49"/>
  <c r="AR5" i="48"/>
  <c r="AG6" i="49"/>
  <c r="AG6" i="48"/>
  <c r="AG6" i="21"/>
  <c r="CY9" i="49"/>
  <c r="CY9" i="48"/>
  <c r="CY19" i="5"/>
  <c r="AR23"/>
  <c r="AG23"/>
  <c r="T32"/>
  <c r="AG31"/>
  <c r="Z31"/>
  <c r="AE242" i="49"/>
  <c r="AE242" i="48"/>
  <c r="AE242" i="21"/>
  <c r="AR48" i="6"/>
  <c r="AR62" s="1"/>
  <c r="AD62"/>
  <c r="AD64" s="1"/>
  <c r="AA233" i="49"/>
  <c r="AA233" i="48"/>
  <c r="AL17" i="6"/>
  <c r="AL40" s="1"/>
  <c r="AL62" s="1"/>
  <c r="BX245" i="49"/>
  <c r="BX245" i="48"/>
  <c r="DL244" i="49"/>
  <c r="DL244" i="48"/>
  <c r="AG244" i="49"/>
  <c r="AG244" i="48"/>
  <c r="AG244" i="21"/>
  <c r="AL239" i="49"/>
  <c r="AL239" i="48"/>
  <c r="AL219" i="49"/>
  <c r="AL219" i="48"/>
  <c r="BX144" i="49"/>
  <c r="BX144" i="48"/>
  <c r="BQ146" i="49"/>
  <c r="BQ146" i="48"/>
  <c r="BX152" i="49"/>
  <c r="BX152" i="48"/>
  <c r="Z140" i="49"/>
  <c r="Z140" i="48"/>
  <c r="CF145" i="49"/>
  <c r="CF145" i="48"/>
  <c r="CB145" i="49"/>
  <c r="CB145" i="48"/>
  <c r="AA145" i="49"/>
  <c r="AA145" i="48"/>
  <c r="AG15" i="9"/>
  <c r="AL15"/>
  <c r="AA17"/>
  <c r="AL17" s="1"/>
  <c r="AA145" i="21"/>
  <c r="AL39" i="9"/>
  <c r="AV140" i="49"/>
  <c r="AV140" i="48"/>
  <c r="AS150" i="49"/>
  <c r="AS150" i="48"/>
  <c r="BC25" i="9"/>
  <c r="AQ40"/>
  <c r="AR39"/>
  <c r="BX49" i="49"/>
  <c r="BX49" i="48"/>
  <c r="BY35" i="49"/>
  <c r="BY35" i="48"/>
  <c r="BY35" i="21"/>
  <c r="AG269" i="49"/>
  <c r="AG269" i="48"/>
  <c r="AG269" i="21"/>
  <c r="AY135" i="49"/>
  <c r="AY135" i="48"/>
  <c r="BY339" i="49"/>
  <c r="BY339" i="48"/>
  <c r="BY339" i="21"/>
  <c r="Z105" i="49"/>
  <c r="Z105" i="48"/>
  <c r="Z105" i="21"/>
  <c r="AL102" i="49"/>
  <c r="AL102" i="48"/>
  <c r="AL102" i="21"/>
  <c r="AL38" i="12"/>
  <c r="BX108" i="49"/>
  <c r="BX108" i="48"/>
  <c r="BX108" i="21"/>
  <c r="CY95" i="49"/>
  <c r="CY95" i="48"/>
  <c r="CY95" i="21"/>
  <c r="CY106" i="49"/>
  <c r="CY106" i="48"/>
  <c r="CY106" i="21"/>
  <c r="CY49" i="12"/>
  <c r="CY58" s="1"/>
  <c r="T90" i="49"/>
  <c r="T90" i="48"/>
  <c r="Z22" i="12"/>
  <c r="T90" i="21"/>
  <c r="AG22" i="12"/>
  <c r="BS87" i="49"/>
  <c r="BS87" i="48"/>
  <c r="BS87" i="21"/>
  <c r="BR80" i="49"/>
  <c r="BR80" i="48"/>
  <c r="BR80" i="21"/>
  <c r="BX12" i="12"/>
  <c r="BS77" i="49"/>
  <c r="BS77" i="48"/>
  <c r="BS77" i="21"/>
  <c r="BR71" i="49"/>
  <c r="BR71" i="48"/>
  <c r="BX3" i="12"/>
  <c r="BG353" i="48"/>
  <c r="BK352"/>
  <c r="BK353" s="1"/>
  <c r="Y219" i="8"/>
  <c r="AF219" s="1"/>
  <c r="Y211"/>
  <c r="AF211" s="1"/>
  <c r="Y190"/>
  <c r="AF190" s="1"/>
  <c r="Y182"/>
  <c r="AF182" s="1"/>
  <c r="Y176"/>
  <c r="Y165"/>
  <c r="Y151"/>
  <c r="AF151" s="1"/>
  <c r="Y143"/>
  <c r="Y137"/>
  <c r="AF137" s="1"/>
  <c r="Y131"/>
  <c r="AF131" s="1"/>
  <c r="Y126"/>
  <c r="Y120"/>
  <c r="AF120" s="1"/>
  <c r="Y106"/>
  <c r="Y103"/>
  <c r="AF103" s="1"/>
  <c r="Y95"/>
  <c r="AF95" s="1"/>
  <c r="Y79"/>
  <c r="AF79" s="1"/>
  <c r="Y70"/>
  <c r="AF70" s="1"/>
  <c r="Y64"/>
  <c r="AF64" s="1"/>
  <c r="Y58"/>
  <c r="AF58" s="1"/>
  <c r="Y44"/>
  <c r="AF44" s="1"/>
  <c r="Y38"/>
  <c r="AF38" s="1"/>
  <c r="Y32"/>
  <c r="Y21"/>
  <c r="Y14"/>
  <c r="AF14" s="1"/>
  <c r="Y5"/>
  <c r="AF5" s="1"/>
  <c r="AL26" i="24"/>
  <c r="AL32" i="10"/>
  <c r="BY25" i="15"/>
  <c r="AL29"/>
  <c r="AL32"/>
  <c r="BK3"/>
  <c r="CL334" i="21"/>
  <c r="BQ331"/>
  <c r="Z330"/>
  <c r="CJ44" i="14"/>
  <c r="CB44"/>
  <c r="CV44"/>
  <c r="Q32" i="10"/>
  <c r="U33"/>
  <c r="U35" s="1"/>
  <c r="R33"/>
  <c r="R35" s="1"/>
  <c r="BQ9" i="40"/>
  <c r="AR14"/>
  <c r="BX57"/>
  <c r="AF12" i="10"/>
  <c r="AC33"/>
  <c r="AC35" s="1"/>
  <c r="L40" i="13"/>
  <c r="L42" s="1"/>
  <c r="S40"/>
  <c r="S42" s="1"/>
  <c r="BY19"/>
  <c r="W44" i="14"/>
  <c r="W46" s="1"/>
  <c r="Z35"/>
  <c r="O33" i="15"/>
  <c r="O35" s="1"/>
  <c r="X33"/>
  <c r="X35" s="1"/>
  <c r="AD33"/>
  <c r="AD35" s="1"/>
  <c r="N92" i="16"/>
  <c r="N94" s="1"/>
  <c r="BK87"/>
  <c r="O348" i="21"/>
  <c r="O350" s="1"/>
  <c r="Q338"/>
  <c r="AG322"/>
  <c r="AG44"/>
  <c r="AG3" i="40"/>
  <c r="T118" i="21"/>
  <c r="CY52" i="46"/>
  <c r="DL44"/>
  <c r="Q44"/>
  <c r="G76" s="1"/>
  <c r="BT185" i="21"/>
  <c r="CK32" i="5"/>
  <c r="DF32"/>
  <c r="BX27"/>
  <c r="AW32"/>
  <c r="AN32"/>
  <c r="BX32"/>
  <c r="BH32"/>
  <c r="AY32"/>
  <c r="AP32"/>
  <c r="BK19" i="21"/>
  <c r="CL48" i="6"/>
  <c r="CL57"/>
  <c r="CL62" s="1"/>
  <c r="DL44"/>
  <c r="DL52"/>
  <c r="U62"/>
  <c r="U64" s="1"/>
  <c r="Y62"/>
  <c r="Y64" s="1"/>
  <c r="BY39" i="9"/>
  <c r="DF58" i="12"/>
  <c r="CY338" i="48"/>
  <c r="BQ298"/>
  <c r="DL234"/>
  <c r="AK348"/>
  <c r="AK354" s="1"/>
  <c r="BK285" i="49"/>
  <c r="AR331" i="48"/>
  <c r="AR331" i="49"/>
  <c r="CL333"/>
  <c r="CL333" i="48"/>
  <c r="BX335" i="49"/>
  <c r="BX335" i="48"/>
  <c r="AR341" i="49"/>
  <c r="AR341" i="48"/>
  <c r="DL333"/>
  <c r="DL333" i="49"/>
  <c r="AR70"/>
  <c r="AR70" i="48"/>
  <c r="BY69" i="49"/>
  <c r="BY69" i="48"/>
  <c r="BX68" i="49"/>
  <c r="BX68" i="48"/>
  <c r="BQ68" i="49"/>
  <c r="BQ68" i="48"/>
  <c r="BC68" i="49"/>
  <c r="BC68" i="48"/>
  <c r="AG68" i="49"/>
  <c r="AG68" i="48"/>
  <c r="AG68" i="21"/>
  <c r="Z67" i="49"/>
  <c r="Z67" i="48"/>
  <c r="AR66" i="49"/>
  <c r="AR66" i="48"/>
  <c r="BY65" i="49"/>
  <c r="BY65" i="48"/>
  <c r="BY65" i="21"/>
  <c r="BX64" i="49"/>
  <c r="BX64" i="48"/>
  <c r="BQ64" i="49"/>
  <c r="BQ64" i="48"/>
  <c r="BC64" i="49"/>
  <c r="BC64" i="48"/>
  <c r="AG64" i="49"/>
  <c r="AG64" i="48"/>
  <c r="Z63" i="49"/>
  <c r="Z63" i="48"/>
  <c r="AR62" i="49"/>
  <c r="AR62" i="48"/>
  <c r="BY61" i="49"/>
  <c r="BY61" i="48"/>
  <c r="BY61" i="21"/>
  <c r="BX60" i="49"/>
  <c r="BX60" i="48"/>
  <c r="BQ60" i="49"/>
  <c r="BQ60" i="48"/>
  <c r="BC60" i="49"/>
  <c r="BC60" i="48"/>
  <c r="AG60" i="49"/>
  <c r="AG60" i="48"/>
  <c r="Z59" i="49"/>
  <c r="Z59" i="48"/>
  <c r="AR58" i="49"/>
  <c r="AR58" i="48"/>
  <c r="CL11" i="49"/>
  <c r="CL11" i="48"/>
  <c r="CL13" i="49"/>
  <c r="CL13" i="48"/>
  <c r="AL17" i="49"/>
  <c r="AL17" i="48"/>
  <c r="AL18" i="49"/>
  <c r="AL18" i="48"/>
  <c r="AL19" i="49"/>
  <c r="AL19" i="48"/>
  <c r="AR20" i="49"/>
  <c r="AR20" i="48"/>
  <c r="AR20" i="21"/>
  <c r="BC21" i="49"/>
  <c r="BC21" i="48"/>
  <c r="AL22" i="49"/>
  <c r="AL22" i="48"/>
  <c r="AL22" i="21"/>
  <c r="AG23" i="49"/>
  <c r="AG23" i="48"/>
  <c r="CL23"/>
  <c r="CL23" i="49"/>
  <c r="BK24"/>
  <c r="BK24" i="48"/>
  <c r="BK24" i="21"/>
  <c r="CY20" i="49"/>
  <c r="CY20" i="48"/>
  <c r="CY20" i="21"/>
  <c r="CY24" i="49"/>
  <c r="CY24" i="48"/>
  <c r="CY24" i="21"/>
  <c r="DL17" i="49"/>
  <c r="DL17" i="48"/>
  <c r="DL17" i="21"/>
  <c r="AG338" i="49"/>
  <c r="AG338" i="48"/>
  <c r="Z331"/>
  <c r="Z331" i="49"/>
  <c r="Z335"/>
  <c r="Z335" i="48"/>
  <c r="Z340" i="49"/>
  <c r="Z340" i="48"/>
  <c r="Q334" i="49"/>
  <c r="Q334" i="48"/>
  <c r="Q334" i="21"/>
  <c r="DL218" i="49"/>
  <c r="DL218" i="48"/>
  <c r="CL217"/>
  <c r="CL217" i="49"/>
  <c r="AL217"/>
  <c r="AL217" i="48"/>
  <c r="DL216" i="49"/>
  <c r="DL216" i="48"/>
  <c r="AR215" i="49"/>
  <c r="AR215" i="48"/>
  <c r="BX214" i="49"/>
  <c r="BX214" i="48"/>
  <c r="BQ214" i="49"/>
  <c r="BQ214" i="48"/>
  <c r="BC213" i="49"/>
  <c r="BC213" i="48"/>
  <c r="AG213" i="49"/>
  <c r="AG213" i="48"/>
  <c r="BC211" i="49"/>
  <c r="BC211" i="48"/>
  <c r="AR210" i="49"/>
  <c r="AR210" i="48"/>
  <c r="BC208" i="49"/>
  <c r="BC208" i="48"/>
  <c r="CY207" i="49"/>
  <c r="CY207" i="48"/>
  <c r="Z206" i="49"/>
  <c r="Z206" i="48"/>
  <c r="CY203" i="49"/>
  <c r="CY203" i="48"/>
  <c r="AR203" i="49"/>
  <c r="AR203" i="48"/>
  <c r="AG28" i="49"/>
  <c r="AG28" i="48"/>
  <c r="AG28" i="21"/>
  <c r="AG30" i="49"/>
  <c r="AG30" i="48"/>
  <c r="AG32" i="49"/>
  <c r="AG32" i="48"/>
  <c r="CL33" i="49"/>
  <c r="CL33" i="48"/>
  <c r="AL35" i="49"/>
  <c r="AL35" i="48"/>
  <c r="CL36" i="49"/>
  <c r="CL36" i="48"/>
  <c r="CY38" i="49"/>
  <c r="CY38" i="48"/>
  <c r="AL40" i="49"/>
  <c r="AL40" i="48"/>
  <c r="DL42" i="49"/>
  <c r="DL42" i="48"/>
  <c r="AL46" i="49"/>
  <c r="AL46" i="48"/>
  <c r="BC51" i="49"/>
  <c r="BC51" i="48"/>
  <c r="CY52" i="49"/>
  <c r="CY52" i="48"/>
  <c r="BC55" i="49"/>
  <c r="BC55" i="48"/>
  <c r="CY56" i="49"/>
  <c r="CY56" i="48"/>
  <c r="Z27" i="49"/>
  <c r="Z27" i="48"/>
  <c r="Z44" i="49"/>
  <c r="Z44" i="48"/>
  <c r="Z36" i="49"/>
  <c r="Z36" i="48"/>
  <c r="Z54" i="49"/>
  <c r="Z54" i="48"/>
  <c r="CY329" i="49"/>
  <c r="CY329" i="48"/>
  <c r="BX328" i="49"/>
  <c r="BX328" i="48"/>
  <c r="BQ328" i="49"/>
  <c r="BQ328" i="48"/>
  <c r="DL327" i="49"/>
  <c r="DL327" i="48"/>
  <c r="CY326" i="49"/>
  <c r="CY326" i="48"/>
  <c r="CL325"/>
  <c r="CL325" i="49"/>
  <c r="BX324"/>
  <c r="BX324" i="48"/>
  <c r="BQ324" i="49"/>
  <c r="BQ324" i="48"/>
  <c r="DL323" i="49"/>
  <c r="DL323" i="48"/>
  <c r="CY322" i="49"/>
  <c r="CY322" i="48"/>
  <c r="CL321" i="49"/>
  <c r="CL321" i="48"/>
  <c r="BX320" i="49"/>
  <c r="BX320" i="48"/>
  <c r="BQ320" i="49"/>
  <c r="BQ320" i="48"/>
  <c r="DL319" i="49"/>
  <c r="DL319" i="48"/>
  <c r="AL317" i="49"/>
  <c r="AL317" i="48"/>
  <c r="BC316" i="49"/>
  <c r="BC316" i="48"/>
  <c r="BC313" i="49"/>
  <c r="BC313" i="48"/>
  <c r="BC309" i="49"/>
  <c r="BC309" i="48"/>
  <c r="AL306" i="49"/>
  <c r="AL306" i="48"/>
  <c r="BC305" i="49"/>
  <c r="BC305" i="48"/>
  <c r="BC301"/>
  <c r="BC301" i="49"/>
  <c r="AL298"/>
  <c r="AL298" i="48"/>
  <c r="BC297"/>
  <c r="BC297" i="49"/>
  <c r="BX293"/>
  <c r="BX293" i="48"/>
  <c r="BQ293" i="49"/>
  <c r="BQ293" i="48"/>
  <c r="DL292" i="49"/>
  <c r="DL292" i="48"/>
  <c r="CY291" i="49"/>
  <c r="CY291" i="48"/>
  <c r="CL290" i="49"/>
  <c r="CL290" i="48"/>
  <c r="BX289"/>
  <c r="BX289" i="49"/>
  <c r="BQ289"/>
  <c r="BQ289" i="48"/>
  <c r="Z289" i="49"/>
  <c r="Z289" i="48"/>
  <c r="CL287" i="49"/>
  <c r="CL287" i="48"/>
  <c r="AL287" i="49"/>
  <c r="AL287" i="48"/>
  <c r="BK286" i="49"/>
  <c r="BK286" i="48"/>
  <c r="CY285" i="49"/>
  <c r="CY285" i="48"/>
  <c r="DL283" i="49"/>
  <c r="DL283" i="48"/>
  <c r="CY282" i="49"/>
  <c r="CY282" i="48"/>
  <c r="DL280" i="49"/>
  <c r="DL280" i="48"/>
  <c r="BX278" i="49"/>
  <c r="BX278" i="48"/>
  <c r="BQ278" i="49"/>
  <c r="BQ278" i="48"/>
  <c r="Z278" i="49"/>
  <c r="Z278" i="48"/>
  <c r="CL276" i="49"/>
  <c r="CL276" i="48"/>
  <c r="BK275" i="49"/>
  <c r="BK275" i="48"/>
  <c r="BC274" i="49"/>
  <c r="BC274" i="48"/>
  <c r="BC274" i="21"/>
  <c r="DL273" i="49"/>
  <c r="DL273" i="48"/>
  <c r="BQ273" i="49"/>
  <c r="BQ273" i="48"/>
  <c r="BQ273" i="21"/>
  <c r="AL272" i="49"/>
  <c r="AL272" i="48"/>
  <c r="AL272" i="21"/>
  <c r="BX269" i="49"/>
  <c r="BX269" i="48"/>
  <c r="BQ269" i="49"/>
  <c r="BQ269" i="48"/>
  <c r="BC269" i="49"/>
  <c r="BC269" i="48"/>
  <c r="BQ261" i="49"/>
  <c r="BQ261" i="21"/>
  <c r="BK129" i="49"/>
  <c r="BK129" i="48"/>
  <c r="AL123" i="49"/>
  <c r="AL123" i="48"/>
  <c r="Q123" i="49"/>
  <c r="Q123" i="48"/>
  <c r="Q123" i="21"/>
  <c r="AL122" i="49"/>
  <c r="AL122" i="48"/>
  <c r="AL122" i="21"/>
  <c r="Q122" i="49"/>
  <c r="Q122" i="48"/>
  <c r="CY116" i="49"/>
  <c r="CY116" i="48"/>
  <c r="CY116" i="21"/>
  <c r="DL111" i="49"/>
  <c r="DL111" i="48"/>
  <c r="T14" i="49"/>
  <c r="T14" i="48"/>
  <c r="T14" i="21"/>
  <c r="AG6" i="10"/>
  <c r="Q27" i="49"/>
  <c r="Q27" i="48"/>
  <c r="Q27" i="21"/>
  <c r="Q14" i="40"/>
  <c r="G65" s="1"/>
  <c r="Q49" i="49"/>
  <c r="Q49" i="48"/>
  <c r="Q41" i="49"/>
  <c r="Q41" i="48"/>
  <c r="Q56" i="49"/>
  <c r="Q56" i="48"/>
  <c r="AJ27" i="49"/>
  <c r="AJ27" i="48"/>
  <c r="BY10" i="40"/>
  <c r="AJ14"/>
  <c r="AL14" s="1"/>
  <c r="AJ49" i="49"/>
  <c r="BY33" i="40"/>
  <c r="AJ49" i="48"/>
  <c r="AJ41" i="49"/>
  <c r="BY25" i="40"/>
  <c r="AJ41" i="48"/>
  <c r="AJ31" i="49"/>
  <c r="BY15" i="40"/>
  <c r="AJ31" i="48"/>
  <c r="AJ51" i="49"/>
  <c r="AJ51" i="48"/>
  <c r="BY37" i="40"/>
  <c r="AB44" i="14"/>
  <c r="AB46" s="1"/>
  <c r="BC39"/>
  <c r="BC44" s="1"/>
  <c r="Q265" i="49"/>
  <c r="Q265" i="48"/>
  <c r="BY3" i="16"/>
  <c r="AJ260" i="49"/>
  <c r="AJ260" i="48"/>
  <c r="AL3" i="16"/>
  <c r="AJ272" i="49"/>
  <c r="BY16" i="16"/>
  <c r="AJ272" i="21"/>
  <c r="Q280" i="49"/>
  <c r="Q280" i="48"/>
  <c r="Q35" i="49"/>
  <c r="Q35" i="48"/>
  <c r="Q215" i="49"/>
  <c r="Q215" i="48"/>
  <c r="R52" i="49"/>
  <c r="R348" s="1"/>
  <c r="R350" s="1"/>
  <c r="R52" i="48"/>
  <c r="R348" s="1"/>
  <c r="R350" s="1"/>
  <c r="BY30" i="16"/>
  <c r="AJ284" i="49"/>
  <c r="AJ284" i="48"/>
  <c r="Q290" i="49"/>
  <c r="Q290" i="48"/>
  <c r="Q290" i="21"/>
  <c r="CZ69" i="46"/>
  <c r="DL68"/>
  <c r="AC69"/>
  <c r="AC71" s="1"/>
  <c r="BX64"/>
  <c r="CY56"/>
  <c r="CN69"/>
  <c r="BK52"/>
  <c r="BG69"/>
  <c r="DL197" i="49"/>
  <c r="DL197" i="48"/>
  <c r="DL197" i="21"/>
  <c r="CL193" i="49"/>
  <c r="CL193" i="48"/>
  <c r="CL193" i="21"/>
  <c r="CL47" i="46"/>
  <c r="BU186" i="49"/>
  <c r="BU186" i="48"/>
  <c r="BX181" i="49"/>
  <c r="BX181" i="48"/>
  <c r="BX181" i="21"/>
  <c r="BX180" i="49"/>
  <c r="BX180" i="48"/>
  <c r="BX180" i="21"/>
  <c r="CL179" i="49"/>
  <c r="CL179" i="48"/>
  <c r="CL179" i="21"/>
  <c r="DL172" i="49"/>
  <c r="DL172" i="48"/>
  <c r="Q163" i="49"/>
  <c r="Q163" i="48"/>
  <c r="AH162" i="49"/>
  <c r="AL12" i="46"/>
  <c r="AH162" i="48"/>
  <c r="BY12" i="46"/>
  <c r="BX161" i="48"/>
  <c r="BX161" i="49"/>
  <c r="BX161" i="21"/>
  <c r="BY160" i="49"/>
  <c r="BY160" i="48"/>
  <c r="BY160" i="21"/>
  <c r="BQ154" i="49"/>
  <c r="BQ154" i="48"/>
  <c r="Q288" i="49"/>
  <c r="Q288" i="48"/>
  <c r="T36" i="16"/>
  <c r="AC25" i="49"/>
  <c r="AC25" i="48"/>
  <c r="BS3" i="40"/>
  <c r="AC9"/>
  <c r="BS39" i="49"/>
  <c r="BS39" i="48"/>
  <c r="DL6" i="49"/>
  <c r="DL6" i="48"/>
  <c r="DL19" i="5"/>
  <c r="H7" i="49"/>
  <c r="H7" i="48"/>
  <c r="H19" i="5"/>
  <c r="H32" s="1"/>
  <c r="H34" s="1"/>
  <c r="Q14"/>
  <c r="Q19" s="1"/>
  <c r="F40" s="1"/>
  <c r="L40" s="1"/>
  <c r="BO240" i="49"/>
  <c r="BO240" i="48"/>
  <c r="BP247" i="49"/>
  <c r="BP247" i="48"/>
  <c r="BM225" i="49"/>
  <c r="BM348" s="1"/>
  <c r="BM354" s="1"/>
  <c r="BM225" i="48"/>
  <c r="BM348" s="1"/>
  <c r="BM354" s="1"/>
  <c r="BY9" i="6"/>
  <c r="BN220" i="49"/>
  <c r="BN220" i="48"/>
  <c r="BQ4" i="6"/>
  <c r="H236" i="49"/>
  <c r="H236" i="48"/>
  <c r="H236" i="21"/>
  <c r="Q20" i="6"/>
  <c r="H231" i="49"/>
  <c r="H231" i="48"/>
  <c r="Q15" i="6"/>
  <c r="H220" i="49"/>
  <c r="H220" i="48"/>
  <c r="Q4" i="6"/>
  <c r="H40"/>
  <c r="H62" s="1"/>
  <c r="H64" s="1"/>
  <c r="H220" i="21"/>
  <c r="AR56" i="49"/>
  <c r="AR56" i="48"/>
  <c r="Z257" i="49"/>
  <c r="Z257" i="48"/>
  <c r="BC256" i="49"/>
  <c r="BC256" i="48"/>
  <c r="AL229" i="49"/>
  <c r="AL229" i="48"/>
  <c r="BC228" i="49"/>
  <c r="BC228" i="48"/>
  <c r="AR135" i="49"/>
  <c r="AR135" i="48"/>
  <c r="AL138" i="49"/>
  <c r="AL138" i="48"/>
  <c r="AL139" i="49"/>
  <c r="AL139" i="48"/>
  <c r="AL141" i="49"/>
  <c r="AL141" i="48"/>
  <c r="AL147" i="49"/>
  <c r="AL147" i="48"/>
  <c r="AG149" i="49"/>
  <c r="AG149" i="21"/>
  <c r="AG149" i="48"/>
  <c r="AW146"/>
  <c r="AW146" i="49"/>
  <c r="AW20" i="9"/>
  <c r="BY20" s="1"/>
  <c r="AU150" i="49"/>
  <c r="AU150" i="48"/>
  <c r="AW152" i="49"/>
  <c r="AW31" i="9"/>
  <c r="AW152" i="48"/>
  <c r="Q141" i="49"/>
  <c r="Q141" i="48"/>
  <c r="Q141" i="21"/>
  <c r="Q134" i="48"/>
  <c r="Q134" i="49"/>
  <c r="T4" i="9"/>
  <c r="Q17"/>
  <c r="F46" s="1"/>
  <c r="BY122" i="49"/>
  <c r="BY122" i="48"/>
  <c r="BP228" i="49"/>
  <c r="BP228" i="48"/>
  <c r="BP259" i="49"/>
  <c r="BP259" i="48"/>
  <c r="BP52" i="6"/>
  <c r="BC61"/>
  <c r="AV62"/>
  <c r="AG102" i="49"/>
  <c r="AG102" i="48"/>
  <c r="AG102" i="21"/>
  <c r="AG38" i="12"/>
  <c r="CY109" i="49"/>
  <c r="CY109" i="48"/>
  <c r="CY109" i="21"/>
  <c r="BC26" i="24"/>
  <c r="BY18"/>
  <c r="AL26" i="21"/>
  <c r="CI44" i="14"/>
  <c r="CA44"/>
  <c r="CQ44"/>
  <c r="CY27"/>
  <c r="AG12"/>
  <c r="K20" i="10"/>
  <c r="K33" s="1"/>
  <c r="K35" s="1"/>
  <c r="L33"/>
  <c r="L35" s="1"/>
  <c r="X33"/>
  <c r="X35" s="1"/>
  <c r="J58" i="40"/>
  <c r="J60" s="1"/>
  <c r="R58"/>
  <c r="R60" s="1"/>
  <c r="BY57"/>
  <c r="BX45"/>
  <c r="AF33" i="10"/>
  <c r="AF35" s="1"/>
  <c r="O40" i="13"/>
  <c r="O42" s="1"/>
  <c r="V40"/>
  <c r="V42" s="1"/>
  <c r="J44" i="14"/>
  <c r="J46" s="1"/>
  <c r="X44"/>
  <c r="X46" s="1"/>
  <c r="AE44"/>
  <c r="AE46" s="1"/>
  <c r="M33" i="15"/>
  <c r="M35" s="1"/>
  <c r="V33"/>
  <c r="V35" s="1"/>
  <c r="S33"/>
  <c r="S35" s="1"/>
  <c r="U92" i="16"/>
  <c r="U94" s="1"/>
  <c r="AG68"/>
  <c r="AC92"/>
  <c r="AC94" s="1"/>
  <c r="Q280" i="21"/>
  <c r="AG64"/>
  <c r="AG37"/>
  <c r="AG30"/>
  <c r="DH69" i="46"/>
  <c r="AM69"/>
  <c r="AG64"/>
  <c r="K69"/>
  <c r="K71" s="1"/>
  <c r="CY64"/>
  <c r="BX56"/>
  <c r="BR3" i="40"/>
  <c r="Z23" i="5"/>
  <c r="AL12" i="21"/>
  <c r="CL11"/>
  <c r="CY44" i="6"/>
  <c r="Q52"/>
  <c r="K72" s="1"/>
  <c r="CN40" i="9"/>
  <c r="CP40"/>
  <c r="DL31"/>
  <c r="BV40"/>
  <c r="BM40"/>
  <c r="BD40"/>
  <c r="BE62" i="6"/>
  <c r="AM62"/>
  <c r="BO62"/>
  <c r="BD62"/>
  <c r="AU62"/>
  <c r="AK62"/>
  <c r="AG49" i="12"/>
  <c r="BJ58"/>
  <c r="DA58"/>
  <c r="DI58"/>
  <c r="Q272" i="48"/>
  <c r="J350"/>
  <c r="AL29" i="49"/>
  <c r="AL29" i="48"/>
  <c r="DL31" i="49"/>
  <c r="DL31" i="48"/>
  <c r="AL33" i="49"/>
  <c r="AL33" i="48"/>
  <c r="DL34" i="49"/>
  <c r="DL34" i="48"/>
  <c r="CL38" i="49"/>
  <c r="CL38" i="48"/>
  <c r="AG46" i="49"/>
  <c r="AG46" i="48"/>
  <c r="AL51" i="49"/>
  <c r="AL51" i="48"/>
  <c r="CL52" i="49"/>
  <c r="CL52" i="48"/>
  <c r="CL56" i="49"/>
  <c r="CL56" i="48"/>
  <c r="Z25" i="49"/>
  <c r="Z25" i="48"/>
  <c r="Z37" i="49"/>
  <c r="Z37" i="48"/>
  <c r="BQ12" i="49"/>
  <c r="BQ12" i="48"/>
  <c r="BQ12" i="21"/>
  <c r="BC328" i="49"/>
  <c r="BC328" i="48"/>
  <c r="BC324" i="49"/>
  <c r="BC324" i="48"/>
  <c r="AL321" i="49"/>
  <c r="AL321" i="48"/>
  <c r="BQ317" i="49"/>
  <c r="BQ317" i="48"/>
  <c r="CL311" i="49"/>
  <c r="CL311" i="48"/>
  <c r="BQ310" i="49"/>
  <c r="BQ310" i="48"/>
  <c r="CY308"/>
  <c r="CY308" i="49"/>
  <c r="CY304"/>
  <c r="CY304" i="48"/>
  <c r="BX302" i="49"/>
  <c r="BX302" i="48"/>
  <c r="DL301" i="49"/>
  <c r="DL301" i="48"/>
  <c r="CY300" i="49"/>
  <c r="CY300" i="48"/>
  <c r="CL299" i="49"/>
  <c r="CL299" i="48"/>
  <c r="CL295" i="49"/>
  <c r="CL295" i="48"/>
  <c r="BX294" i="49"/>
  <c r="BX294" i="48"/>
  <c r="BC293" i="49"/>
  <c r="BC293" i="48"/>
  <c r="Z293" i="49"/>
  <c r="Z293" i="48"/>
  <c r="AL290" i="49"/>
  <c r="AL290" i="48"/>
  <c r="BC289" i="49"/>
  <c r="BC289" i="48"/>
  <c r="CY288" i="49"/>
  <c r="CY288" i="48"/>
  <c r="DL286" i="49"/>
  <c r="DL286" i="48"/>
  <c r="BX284" i="49"/>
  <c r="BX284" i="48"/>
  <c r="BQ284" i="49"/>
  <c r="BQ284" i="48"/>
  <c r="BC284" i="49"/>
  <c r="BC284" i="48"/>
  <c r="Z284" i="49"/>
  <c r="Z284" i="48"/>
  <c r="BX281" i="49"/>
  <c r="BX281" i="48"/>
  <c r="BQ281" i="49"/>
  <c r="BQ281" i="48"/>
  <c r="BC281"/>
  <c r="BC281" i="49"/>
  <c r="CL279"/>
  <c r="CL279" i="48"/>
  <c r="AL279" i="49"/>
  <c r="AL279" i="48"/>
  <c r="CY277" i="49"/>
  <c r="CY277" i="48"/>
  <c r="DL275" i="49"/>
  <c r="DL275" i="48"/>
  <c r="CY274" i="49"/>
  <c r="CY274" i="48"/>
  <c r="BC273"/>
  <c r="BC273" i="49"/>
  <c r="BC273" i="21"/>
  <c r="BX272" i="49"/>
  <c r="BX272" i="48"/>
  <c r="BC272" i="49"/>
  <c r="BC272" i="48"/>
  <c r="BX271" i="49"/>
  <c r="BX271" i="48"/>
  <c r="BQ271" i="49"/>
  <c r="BQ271" i="48"/>
  <c r="AL271" i="49"/>
  <c r="AL271" i="48"/>
  <c r="AL271" i="21"/>
  <c r="DL269" i="49"/>
  <c r="DL269" i="48"/>
  <c r="Z269" i="49"/>
  <c r="Z269" i="48"/>
  <c r="CY265" i="49"/>
  <c r="CY265" i="48"/>
  <c r="CY265" i="21"/>
  <c r="CY264" i="49"/>
  <c r="CY264" i="48"/>
  <c r="BC261" i="49"/>
  <c r="BC261" i="48"/>
  <c r="BC261" i="21"/>
  <c r="Z261" i="49"/>
  <c r="Z261" i="48"/>
  <c r="BK260" i="49"/>
  <c r="BK260" i="48"/>
  <c r="AR131" i="49"/>
  <c r="AR131" i="48"/>
  <c r="AR131" i="21"/>
  <c r="BX123" i="49"/>
  <c r="BX123" i="48"/>
  <c r="BX123" i="21"/>
  <c r="Z123" i="49"/>
  <c r="Z123" i="48"/>
  <c r="CY122" i="49"/>
  <c r="CY122" i="48"/>
  <c r="AG121" i="49"/>
  <c r="AG121" i="48"/>
  <c r="AR114" i="49"/>
  <c r="AR114" i="48"/>
  <c r="Q112" i="49"/>
  <c r="Q112" i="48"/>
  <c r="BK111" i="49"/>
  <c r="BK111" i="48"/>
  <c r="BU21" i="49"/>
  <c r="BU21" i="48"/>
  <c r="Q16" i="49"/>
  <c r="Q16" i="48"/>
  <c r="Q16" i="21"/>
  <c r="Q28" i="49"/>
  <c r="Q28" i="48"/>
  <c r="Q42" i="49"/>
  <c r="Q42" i="48"/>
  <c r="Q31" i="49"/>
  <c r="Q31" i="48"/>
  <c r="Q57" i="49"/>
  <c r="Q57" i="48"/>
  <c r="AJ42" i="49"/>
  <c r="AJ42" i="48"/>
  <c r="AJ32" i="49"/>
  <c r="BY16" i="40"/>
  <c r="AJ32" i="48"/>
  <c r="AJ52" i="49"/>
  <c r="AJ52" i="48"/>
  <c r="BY38" i="40"/>
  <c r="AJ56" i="49"/>
  <c r="AJ56" i="48"/>
  <c r="BY43" i="40"/>
  <c r="BY12" i="15"/>
  <c r="AH212" i="49"/>
  <c r="AH212" i="48"/>
  <c r="Q266" i="49"/>
  <c r="Q266" i="48"/>
  <c r="AJ261" i="49"/>
  <c r="BY4" i="16"/>
  <c r="AJ261" i="48"/>
  <c r="AJ261" i="21"/>
  <c r="BY17" i="16"/>
  <c r="AJ273" i="49"/>
  <c r="AJ273" i="48"/>
  <c r="AJ273" i="21"/>
  <c r="AJ307" i="49"/>
  <c r="BY55" i="16"/>
  <c r="AJ307" i="48"/>
  <c r="BY47" i="16"/>
  <c r="AJ299" i="49"/>
  <c r="AJ299" i="48"/>
  <c r="BY39" i="16"/>
  <c r="AJ291" i="48"/>
  <c r="AJ291" i="49"/>
  <c r="Q260"/>
  <c r="Q260" i="21"/>
  <c r="T271" i="49"/>
  <c r="T271" i="48"/>
  <c r="AG15" i="16"/>
  <c r="Q282" i="49"/>
  <c r="Q282" i="48"/>
  <c r="Q282" i="21"/>
  <c r="Q305" i="49"/>
  <c r="Q305" i="21"/>
  <c r="Q305" i="48"/>
  <c r="T53" i="16"/>
  <c r="Q298" i="49"/>
  <c r="Q298" i="48"/>
  <c r="Q298" i="21"/>
  <c r="T280" i="49"/>
  <c r="T280" i="21"/>
  <c r="T280" i="48"/>
  <c r="Q285" i="49"/>
  <c r="Q285" i="48"/>
  <c r="Q35" i="16"/>
  <c r="H102" s="1"/>
  <c r="T32"/>
  <c r="Q130" i="49"/>
  <c r="Q130" i="48"/>
  <c r="Q130" i="21"/>
  <c r="Q25" i="49"/>
  <c r="Q25" i="48"/>
  <c r="Q25" i="21"/>
  <c r="AF203" i="49"/>
  <c r="AF16" i="15"/>
  <c r="AG38" i="49"/>
  <c r="AG38" i="48"/>
  <c r="AG215" i="49"/>
  <c r="AG215" i="48"/>
  <c r="AH203" i="49"/>
  <c r="AH203" i="48"/>
  <c r="T316" i="49"/>
  <c r="AG64" i="16"/>
  <c r="T316" i="48"/>
  <c r="T290" i="49"/>
  <c r="T290" i="48"/>
  <c r="AG38" i="16"/>
  <c r="T290" i="21"/>
  <c r="T215" i="49"/>
  <c r="T215" i="48"/>
  <c r="H210" i="49"/>
  <c r="H210" i="48"/>
  <c r="Q10" i="15"/>
  <c r="H210" i="21"/>
  <c r="AJ112" i="49"/>
  <c r="AJ112" i="48"/>
  <c r="BY5" i="14"/>
  <c r="AJ112" i="21"/>
  <c r="AJ120" i="49"/>
  <c r="AJ120" i="48"/>
  <c r="BY14" i="14"/>
  <c r="AJ120" i="21"/>
  <c r="AJ128" i="49"/>
  <c r="AJ128" i="48"/>
  <c r="BY22" i="14"/>
  <c r="AJ128" i="21"/>
  <c r="AM112" i="49"/>
  <c r="AM112" i="48"/>
  <c r="AM121" i="49"/>
  <c r="AM121" i="48"/>
  <c r="AR15" i="14"/>
  <c r="AM129" i="49"/>
  <c r="AM129" i="48"/>
  <c r="AR23" i="14"/>
  <c r="AF12" i="49"/>
  <c r="AF12" i="48"/>
  <c r="AF12" i="21"/>
  <c r="BD4" i="10"/>
  <c r="BT12" i="49"/>
  <c r="BT12" i="48"/>
  <c r="BT12" i="21"/>
  <c r="BW11" i="49"/>
  <c r="BW11" i="48"/>
  <c r="BW11" i="21"/>
  <c r="BV14" i="49"/>
  <c r="BV14" i="48"/>
  <c r="BV14" i="21"/>
  <c r="BV18" i="49"/>
  <c r="BV18" i="48"/>
  <c r="K22" i="49"/>
  <c r="K348" s="1"/>
  <c r="K350" s="1"/>
  <c r="K22" i="48"/>
  <c r="K348" s="1"/>
  <c r="K350" s="1"/>
  <c r="T17" i="10"/>
  <c r="K22" i="21"/>
  <c r="K348" s="1"/>
  <c r="K350" s="1"/>
  <c r="BQ15" i="49"/>
  <c r="BQ15" i="48"/>
  <c r="BQ15" i="21"/>
  <c r="BY68" i="46"/>
  <c r="U69"/>
  <c r="U71" s="1"/>
  <c r="Z64"/>
  <c r="BX201" i="49"/>
  <c r="BX201" i="48"/>
  <c r="BX201" i="21"/>
  <c r="DL200" i="49"/>
  <c r="DL200" i="48"/>
  <c r="AG200" i="49"/>
  <c r="AG200" i="48"/>
  <c r="BK199" i="49"/>
  <c r="BK199" i="48"/>
  <c r="BK199" i="21"/>
  <c r="CL198" i="49"/>
  <c r="CL198" i="48"/>
  <c r="CL198" i="21"/>
  <c r="BK196" i="49"/>
  <c r="BK196" i="48"/>
  <c r="BK196" i="21"/>
  <c r="CL180" i="49"/>
  <c r="CL180" i="48"/>
  <c r="CL180" i="21"/>
  <c r="CY179" i="49"/>
  <c r="CY179" i="48"/>
  <c r="CY179" i="21"/>
  <c r="T179" i="49"/>
  <c r="T179" i="48"/>
  <c r="T179" i="21"/>
  <c r="Z29" i="46"/>
  <c r="AH178" i="49"/>
  <c r="BY28" i="46"/>
  <c r="AH178" i="48"/>
  <c r="AL28" i="46"/>
  <c r="AH178" i="21"/>
  <c r="H173" i="49"/>
  <c r="Q23" i="46"/>
  <c r="H173" i="48"/>
  <c r="AH172" i="49"/>
  <c r="AH172" i="48"/>
  <c r="BY22" i="46"/>
  <c r="BC171" i="49"/>
  <c r="BC171" i="48"/>
  <c r="BC171" i="21"/>
  <c r="CL169" i="49"/>
  <c r="CL169" i="48"/>
  <c r="CL169" i="21"/>
  <c r="DL168" i="49"/>
  <c r="DL168" i="48"/>
  <c r="DL168" i="21"/>
  <c r="T163" i="49"/>
  <c r="T163" i="21"/>
  <c r="Z13" i="46"/>
  <c r="AG13"/>
  <c r="BY161" i="49"/>
  <c r="BY161" i="48"/>
  <c r="BX159" i="49"/>
  <c r="BX159" i="48"/>
  <c r="BX159" i="21"/>
  <c r="T154" i="49"/>
  <c r="T154" i="48"/>
  <c r="AG4" i="46"/>
  <c r="Z4"/>
  <c r="AH153" i="49"/>
  <c r="AH153" i="48"/>
  <c r="AH153" i="21"/>
  <c r="BY3" i="46"/>
  <c r="AA25" i="49"/>
  <c r="AA25" i="48"/>
  <c r="AA25" i="21"/>
  <c r="AA9" i="40"/>
  <c r="AC349" i="49"/>
  <c r="AC349" i="21"/>
  <c r="AC349" i="48"/>
  <c r="AG59" i="40"/>
  <c r="BS45" i="49"/>
  <c r="BS45" i="48"/>
  <c r="BR34" i="49"/>
  <c r="BR34" i="48"/>
  <c r="BR53" i="49"/>
  <c r="BR53" i="48"/>
  <c r="BX39" i="40"/>
  <c r="BY39"/>
  <c r="DL7" i="49"/>
  <c r="DL7" i="48"/>
  <c r="BN230" i="49"/>
  <c r="BN230" i="48"/>
  <c r="BY14" i="6"/>
  <c r="AE221" i="49"/>
  <c r="AE221" i="48"/>
  <c r="BQ5" i="6"/>
  <c r="AG5"/>
  <c r="AR57" i="49"/>
  <c r="AR57" i="48"/>
  <c r="AR44" i="49"/>
  <c r="AR44" i="48"/>
  <c r="AR36" i="49"/>
  <c r="AR36" i="48"/>
  <c r="Q238" i="49"/>
  <c r="Q238" i="21"/>
  <c r="Q238" i="48"/>
  <c r="T22" i="6"/>
  <c r="T234" i="49"/>
  <c r="T234" i="48"/>
  <c r="Z18" i="6"/>
  <c r="T234" i="21"/>
  <c r="CL225" i="49"/>
  <c r="CL225" i="48"/>
  <c r="DL133" i="49"/>
  <c r="DL133" i="48"/>
  <c r="AG139" i="49"/>
  <c r="AG139" i="48"/>
  <c r="AG139" i="21"/>
  <c r="AL142" i="49"/>
  <c r="AL142" i="48"/>
  <c r="AG147" i="49"/>
  <c r="AG147" i="48"/>
  <c r="DL147"/>
  <c r="DL147" i="49"/>
  <c r="DL148"/>
  <c r="DL148" i="48"/>
  <c r="CY149" i="49"/>
  <c r="CY149" i="48"/>
  <c r="BK57" i="49"/>
  <c r="BK57" i="48"/>
  <c r="BK43" i="49"/>
  <c r="BK43" i="48"/>
  <c r="BK35" i="49"/>
  <c r="BK35" i="48"/>
  <c r="BX35" i="49"/>
  <c r="BX35" i="48"/>
  <c r="AL180" i="49"/>
  <c r="AL180" i="48"/>
  <c r="AL180" i="21"/>
  <c r="BY236" i="49"/>
  <c r="BY236" i="48"/>
  <c r="BY236" i="21"/>
  <c r="AG89" i="49"/>
  <c r="AG89" i="48"/>
  <c r="AG89" i="21"/>
  <c r="AG94" i="49"/>
  <c r="AG94" i="48"/>
  <c r="AG94" i="21"/>
  <c r="BK95" i="49"/>
  <c r="BK95" i="48"/>
  <c r="CL81" i="49"/>
  <c r="CL81" i="48"/>
  <c r="CL81" i="21"/>
  <c r="CL73" i="49"/>
  <c r="CL73" i="48"/>
  <c r="CL73" i="21"/>
  <c r="CL24" i="12"/>
  <c r="BS352" i="49"/>
  <c r="BS353" s="1"/>
  <c r="BS352" i="48"/>
  <c r="DE44" i="14"/>
  <c r="Y33" i="10"/>
  <c r="Y35" s="1"/>
  <c r="Q53" i="40"/>
  <c r="Q58" s="1"/>
  <c r="Q60" s="1"/>
  <c r="H40" i="13"/>
  <c r="H42" s="1"/>
  <c r="P40"/>
  <c r="P42" s="1"/>
  <c r="W40"/>
  <c r="W42" s="1"/>
  <c r="BY39"/>
  <c r="BY40" s="1"/>
  <c r="AA40"/>
  <c r="Q11" i="14"/>
  <c r="G50" s="1"/>
  <c r="K44"/>
  <c r="K46" s="1"/>
  <c r="BQ27"/>
  <c r="AR39"/>
  <c r="BX43"/>
  <c r="BX44" s="1"/>
  <c r="BJ44"/>
  <c r="AI44"/>
  <c r="BQ39"/>
  <c r="BC35"/>
  <c r="BY24" i="15"/>
  <c r="M348" i="21"/>
  <c r="M350" s="1"/>
  <c r="R348"/>
  <c r="R350" s="1"/>
  <c r="CR69" i="46"/>
  <c r="AQ69"/>
  <c r="BK44"/>
  <c r="DL38"/>
  <c r="CL38"/>
  <c r="BY161" i="21"/>
  <c r="T154"/>
  <c r="Z349" i="49"/>
  <c r="CL44" i="6"/>
  <c r="I62"/>
  <c r="I64" s="1"/>
  <c r="Q44"/>
  <c r="F70" s="1"/>
  <c r="L70" s="1"/>
  <c r="DK40" i="9"/>
  <c r="CF58" i="12"/>
  <c r="DB58"/>
  <c r="DJ58"/>
  <c r="AG322" i="48"/>
  <c r="BX306"/>
  <c r="Y348"/>
  <c r="Y350" s="1"/>
  <c r="BG348"/>
  <c r="CL326" i="49"/>
  <c r="BC36"/>
  <c r="BC36" i="48"/>
  <c r="DL39" i="49"/>
  <c r="DL39" i="48"/>
  <c r="CY42" i="49"/>
  <c r="CY42" i="48"/>
  <c r="AL50" i="49"/>
  <c r="AL50" i="48"/>
  <c r="AL55" i="49"/>
  <c r="AL55" i="48"/>
  <c r="Z28" i="49"/>
  <c r="Z28" i="48"/>
  <c r="Z45" i="49"/>
  <c r="Z45" i="48"/>
  <c r="Z55" i="49"/>
  <c r="Z55" i="48"/>
  <c r="AL325" i="49"/>
  <c r="AL325" i="48"/>
  <c r="Z320" i="49"/>
  <c r="Z320" i="48"/>
  <c r="BX317" i="49"/>
  <c r="BX317" i="48"/>
  <c r="DL316" i="49"/>
  <c r="DL316" i="48"/>
  <c r="DL313" i="49"/>
  <c r="DL313" i="48"/>
  <c r="CY312" i="49"/>
  <c r="CY312" i="48"/>
  <c r="BX310" i="49"/>
  <c r="BX310" i="48"/>
  <c r="DL309"/>
  <c r="DL309" i="49"/>
  <c r="CL307"/>
  <c r="CL307" i="48"/>
  <c r="BQ306" i="49"/>
  <c r="BQ306" i="48"/>
  <c r="DL305" i="49"/>
  <c r="DL305" i="48"/>
  <c r="BQ302" i="49"/>
  <c r="BQ302" i="48"/>
  <c r="BX298" i="49"/>
  <c r="BX298" i="48"/>
  <c r="DL297" i="49"/>
  <c r="DL297" i="48"/>
  <c r="CY296" i="49"/>
  <c r="CY296" i="48"/>
  <c r="BQ294" i="49"/>
  <c r="BQ294" i="48"/>
  <c r="DL293" i="49"/>
  <c r="DL293" i="48"/>
  <c r="BK269" i="49"/>
  <c r="BK269" i="48"/>
  <c r="AR330" i="49"/>
  <c r="AR330" i="48"/>
  <c r="AG331" i="49"/>
  <c r="AG331" i="48"/>
  <c r="AR333"/>
  <c r="AR333" i="49"/>
  <c r="BX338"/>
  <c r="BX338" i="48"/>
  <c r="CY334" i="49"/>
  <c r="CY334" i="48"/>
  <c r="DL341" i="49"/>
  <c r="DL341" i="48"/>
  <c r="Z70" i="49"/>
  <c r="Z70" i="48"/>
  <c r="AR69" i="49"/>
  <c r="AR69" i="48"/>
  <c r="BY68" i="49"/>
  <c r="BY68" i="48"/>
  <c r="BX67" i="49"/>
  <c r="BX67" i="48"/>
  <c r="BQ67" i="49"/>
  <c r="BQ67" i="48"/>
  <c r="BC67" i="49"/>
  <c r="BC67" i="48"/>
  <c r="AG67" i="49"/>
  <c r="AG67" i="48"/>
  <c r="AG67" i="21"/>
  <c r="Z66" i="49"/>
  <c r="Z66" i="48"/>
  <c r="AR65" i="49"/>
  <c r="AR65" i="48"/>
  <c r="BY64" i="49"/>
  <c r="BY64" i="48"/>
  <c r="BY64" i="21"/>
  <c r="BX63" i="49"/>
  <c r="BX63" i="48"/>
  <c r="BQ63" i="49"/>
  <c r="BQ63" i="48"/>
  <c r="BC63" i="49"/>
  <c r="BC63" i="48"/>
  <c r="AG63" i="49"/>
  <c r="AG63" i="21"/>
  <c r="Z62" i="49"/>
  <c r="Z62" i="48"/>
  <c r="AR61" i="49"/>
  <c r="AR61" i="48"/>
  <c r="BY60" i="49"/>
  <c r="BY60" i="48"/>
  <c r="BX59" i="49"/>
  <c r="BX59" i="48"/>
  <c r="BQ59" i="49"/>
  <c r="BQ59" i="48"/>
  <c r="BC59" i="49"/>
  <c r="BC59" i="48"/>
  <c r="AG59" i="49"/>
  <c r="AG59" i="48"/>
  <c r="AG59" i="21"/>
  <c r="Z58" i="49"/>
  <c r="Z58" i="48"/>
  <c r="BQ11" i="49"/>
  <c r="BQ11" i="48"/>
  <c r="BQ11" i="21"/>
  <c r="BQ13" i="49"/>
  <c r="BQ13" i="48"/>
  <c r="BQ13" i="21"/>
  <c r="CL17" i="49"/>
  <c r="CL17" i="48"/>
  <c r="CL19" i="49"/>
  <c r="CL19" i="48"/>
  <c r="CL19" i="21"/>
  <c r="BX23" i="49"/>
  <c r="BX23" i="48"/>
  <c r="BX23" i="21"/>
  <c r="AR24" i="49"/>
  <c r="AR24" i="48"/>
  <c r="AR24" i="21"/>
  <c r="DL20" i="49"/>
  <c r="DL20" i="48"/>
  <c r="DL20" i="21"/>
  <c r="DL24" i="49"/>
  <c r="DL24" i="48"/>
  <c r="DL24" i="21"/>
  <c r="AG344" i="49"/>
  <c r="AG344" i="48"/>
  <c r="Z338" i="49"/>
  <c r="Z338" i="48"/>
  <c r="Q340" i="49"/>
  <c r="Q340" i="48"/>
  <c r="CY218" i="49"/>
  <c r="CY218" i="48"/>
  <c r="AR218" i="49"/>
  <c r="AR218" i="48"/>
  <c r="BX217" i="49"/>
  <c r="BX217" i="48"/>
  <c r="BQ217" i="49"/>
  <c r="BQ217" i="48"/>
  <c r="CY216" i="49"/>
  <c r="CY216" i="48"/>
  <c r="DL214" i="49"/>
  <c r="DL214" i="48"/>
  <c r="Z214" i="49"/>
  <c r="Z214" i="48"/>
  <c r="BC209" i="49"/>
  <c r="BC209" i="48"/>
  <c r="CL207" i="49"/>
  <c r="CL207" i="48"/>
  <c r="AL207" i="49"/>
  <c r="AL207" i="48"/>
  <c r="BC206" i="49"/>
  <c r="BC206" i="48"/>
  <c r="AL205" i="49"/>
  <c r="AL205" i="48"/>
  <c r="BK204" i="49"/>
  <c r="BK204" i="48"/>
  <c r="CL203" i="49"/>
  <c r="CL203" i="48"/>
  <c r="CY25" i="49"/>
  <c r="CY25" i="48"/>
  <c r="CY27" i="49"/>
  <c r="CY27" i="48"/>
  <c r="AG29" i="49"/>
  <c r="AG29" i="48"/>
  <c r="AG29" i="21"/>
  <c r="CY31" i="49"/>
  <c r="CY31" i="48"/>
  <c r="AG33" i="49"/>
  <c r="AG33" i="48"/>
  <c r="CY34" i="49"/>
  <c r="CY34" i="48"/>
  <c r="BC38" i="49"/>
  <c r="BC38" i="48"/>
  <c r="CY39" i="49"/>
  <c r="CY39" i="48"/>
  <c r="CL42"/>
  <c r="CL42" i="49"/>
  <c r="AL45"/>
  <c r="AL45" i="48"/>
  <c r="AL49" i="49"/>
  <c r="AL49" i="48"/>
  <c r="AG51" i="49"/>
  <c r="AG51" i="48"/>
  <c r="BC52" i="49"/>
  <c r="BC52" i="48"/>
  <c r="AG55" i="49"/>
  <c r="AG55" i="48"/>
  <c r="AG55" i="21"/>
  <c r="BC56" i="49"/>
  <c r="BC56" i="48"/>
  <c r="Z29" i="49"/>
  <c r="Z29" i="48"/>
  <c r="Z46" i="49"/>
  <c r="Z46" i="48"/>
  <c r="Z38" i="49"/>
  <c r="Z38" i="48"/>
  <c r="Z56" i="49"/>
  <c r="Z56" i="48"/>
  <c r="CL329" i="49"/>
  <c r="CL329" i="48"/>
  <c r="DL328" i="49"/>
  <c r="DL328" i="48"/>
  <c r="CY327" i="49"/>
  <c r="CY327" i="48"/>
  <c r="BX325" i="49"/>
  <c r="BX325" i="48"/>
  <c r="BQ325"/>
  <c r="BQ325" i="49"/>
  <c r="DL324"/>
  <c r="DL324" i="48"/>
  <c r="CY323" i="49"/>
  <c r="CY323" i="48"/>
  <c r="CL322" i="49"/>
  <c r="CL322" i="48"/>
  <c r="BX321" i="49"/>
  <c r="BX321" i="48"/>
  <c r="BQ321" i="49"/>
  <c r="BQ321" i="48"/>
  <c r="DL320" i="49"/>
  <c r="DL320" i="48"/>
  <c r="CY319" i="49"/>
  <c r="CY319" i="48"/>
  <c r="BC317" i="49"/>
  <c r="BC317" i="48"/>
  <c r="Z317" i="49"/>
  <c r="Z317" i="48"/>
  <c r="Z314" i="49"/>
  <c r="Z314" i="48"/>
  <c r="AL311" i="49"/>
  <c r="AL311" i="48"/>
  <c r="BC310"/>
  <c r="BC310" i="49"/>
  <c r="BC306" i="48"/>
  <c r="BC306" i="49"/>
  <c r="DL302"/>
  <c r="DL302" i="48"/>
  <c r="BC298" i="49"/>
  <c r="BC298" i="48"/>
  <c r="AL295" i="49"/>
  <c r="AL295" i="48"/>
  <c r="BC294" i="49"/>
  <c r="BC294" i="48"/>
  <c r="CL291" i="49"/>
  <c r="CL291" i="48"/>
  <c r="BX290" i="49"/>
  <c r="BX290" i="48"/>
  <c r="BQ290" i="49"/>
  <c r="BQ290" i="48"/>
  <c r="DL289" i="49"/>
  <c r="DL289" i="48"/>
  <c r="AR288" i="49"/>
  <c r="AR288" i="48"/>
  <c r="BX287" i="49"/>
  <c r="BX287" i="48"/>
  <c r="BQ287" i="49"/>
  <c r="BQ287" i="48"/>
  <c r="BC287" i="49"/>
  <c r="BC287" i="48"/>
  <c r="Z287" i="49"/>
  <c r="Z287" i="48"/>
  <c r="CL285" i="49"/>
  <c r="CL285" i="48"/>
  <c r="BK284" i="49"/>
  <c r="BK284" i="48"/>
  <c r="CY283" i="49"/>
  <c r="CY283" i="48"/>
  <c r="CL282" i="49"/>
  <c r="CL282" i="48"/>
  <c r="AL282" i="49"/>
  <c r="AL282" i="48"/>
  <c r="BK281"/>
  <c r="BK281" i="49"/>
  <c r="CY280"/>
  <c r="CY280" i="48"/>
  <c r="BX276" i="49"/>
  <c r="BX276" i="48"/>
  <c r="BQ276" i="49"/>
  <c r="BQ276" i="48"/>
  <c r="BC276" i="49"/>
  <c r="BC276" i="48"/>
  <c r="DL272" i="49"/>
  <c r="DL272" i="48"/>
  <c r="BK272" i="49"/>
  <c r="BK272" i="48"/>
  <c r="BC271" i="49"/>
  <c r="BC271" i="48"/>
  <c r="CY268" i="49"/>
  <c r="CY268" i="48"/>
  <c r="AL268" i="49"/>
  <c r="AL268" i="48"/>
  <c r="AL268" i="21"/>
  <c r="CL267" i="49"/>
  <c r="CL267" i="48"/>
  <c r="AR128" i="49"/>
  <c r="AR128" i="48"/>
  <c r="BX126" i="49"/>
  <c r="BX126" i="48"/>
  <c r="BQ126" i="49"/>
  <c r="BQ126" i="48"/>
  <c r="AR125" i="49"/>
  <c r="AR125" i="48"/>
  <c r="BQ123" i="49"/>
  <c r="BQ123" i="48"/>
  <c r="BQ123" i="21"/>
  <c r="AR120" i="49"/>
  <c r="AR120" i="48"/>
  <c r="DL113" i="49"/>
  <c r="DL113" i="48"/>
  <c r="BX113" i="49"/>
  <c r="BX113" i="48"/>
  <c r="BQ113" i="49"/>
  <c r="BQ113" i="48"/>
  <c r="BC113" i="49"/>
  <c r="BC113" i="48"/>
  <c r="Z112" i="49"/>
  <c r="Z112" i="48"/>
  <c r="CY111" i="49"/>
  <c r="CY111" i="48"/>
  <c r="CY11" i="14"/>
  <c r="DL110" i="49"/>
  <c r="DL110" i="48"/>
  <c r="DL110" i="21"/>
  <c r="BX110" i="49"/>
  <c r="BX110" i="48"/>
  <c r="BQ110" i="49"/>
  <c r="BQ110" i="48"/>
  <c r="Q29" i="49"/>
  <c r="Q29" i="48"/>
  <c r="Q43" i="49"/>
  <c r="Q43" i="48"/>
  <c r="Q32" i="49"/>
  <c r="Q32" i="48"/>
  <c r="Q32" i="21"/>
  <c r="AJ43" i="49"/>
  <c r="AJ43" i="48"/>
  <c r="BY27" i="40"/>
  <c r="AJ33" i="49"/>
  <c r="AJ33" i="48"/>
  <c r="BY17" i="40"/>
  <c r="AJ55" i="49"/>
  <c r="AJ55" i="48"/>
  <c r="BY41" i="40"/>
  <c r="AJ57" i="49"/>
  <c r="AJ57" i="48"/>
  <c r="BY44" i="40"/>
  <c r="BY35" i="14"/>
  <c r="AH44"/>
  <c r="AA44"/>
  <c r="AL43"/>
  <c r="AH213" i="49"/>
  <c r="BY13" i="15"/>
  <c r="AH213" i="48"/>
  <c r="H208" i="49"/>
  <c r="H208" i="48"/>
  <c r="H16" i="15"/>
  <c r="H33" s="1"/>
  <c r="H35" s="1"/>
  <c r="H208" i="21"/>
  <c r="AJ262" i="49"/>
  <c r="BY5" i="16"/>
  <c r="AJ262" i="48"/>
  <c r="AL5" i="16"/>
  <c r="BY19"/>
  <c r="AJ275" i="49"/>
  <c r="AJ275" i="48"/>
  <c r="AL19" i="16"/>
  <c r="AJ308" i="49"/>
  <c r="BY56" i="16"/>
  <c r="AJ308" i="48"/>
  <c r="AJ300" i="49"/>
  <c r="BY48" i="16"/>
  <c r="AJ300" i="48"/>
  <c r="AJ292" i="49"/>
  <c r="BY40" i="16"/>
  <c r="AJ292" i="48"/>
  <c r="AJ319" i="49"/>
  <c r="BY69" i="16"/>
  <c r="AJ319" i="48"/>
  <c r="T325" i="49"/>
  <c r="T325" i="48"/>
  <c r="AG77" i="16"/>
  <c r="Q327" i="49"/>
  <c r="Q327" i="21"/>
  <c r="Q293" i="49"/>
  <c r="Q293" i="48"/>
  <c r="Q50" i="49"/>
  <c r="Q50" i="48"/>
  <c r="AF208" i="49"/>
  <c r="BK8" i="15"/>
  <c r="AF208" i="48"/>
  <c r="AF208" i="21"/>
  <c r="AH18" i="49"/>
  <c r="AH18" i="48"/>
  <c r="AH18" i="21"/>
  <c r="Q303" i="49"/>
  <c r="Q303" i="48"/>
  <c r="T51" i="16"/>
  <c r="Q303" i="21"/>
  <c r="H209" i="49"/>
  <c r="H209" i="48"/>
  <c r="H209" i="21"/>
  <c r="Q9" i="15"/>
  <c r="AJ111" i="49"/>
  <c r="BY4" i="14"/>
  <c r="AJ111" i="48"/>
  <c r="AL4" i="14"/>
  <c r="AJ119" i="49"/>
  <c r="AJ119" i="48"/>
  <c r="AL13" i="14"/>
  <c r="AJ127" i="49"/>
  <c r="AJ127" i="48"/>
  <c r="BY21" i="14"/>
  <c r="AL21"/>
  <c r="AM111" i="49"/>
  <c r="AM111" i="48"/>
  <c r="AM11" i="14"/>
  <c r="AM111" i="21"/>
  <c r="AM348" s="1"/>
  <c r="AM354" s="1"/>
  <c r="AM120" i="49"/>
  <c r="AM120" i="48"/>
  <c r="AM128" i="49"/>
  <c r="AM128" i="48"/>
  <c r="I12" i="49"/>
  <c r="I12" i="48"/>
  <c r="I12" i="21"/>
  <c r="Q4" i="10"/>
  <c r="I12"/>
  <c r="BT11" i="49"/>
  <c r="BT11" i="48"/>
  <c r="BT11" i="21"/>
  <c r="BV11" i="49"/>
  <c r="BV11" i="48"/>
  <c r="BV11" i="21"/>
  <c r="BU14" i="49"/>
  <c r="BU14" i="48"/>
  <c r="BU14" i="21"/>
  <c r="BQ14" i="49"/>
  <c r="BQ14" i="48"/>
  <c r="BW20" i="49"/>
  <c r="BW20" i="48"/>
  <c r="BW16" i="10"/>
  <c r="CI23" i="49"/>
  <c r="CI23" i="48"/>
  <c r="CB69" i="46"/>
  <c r="CL68"/>
  <c r="Q201" i="48"/>
  <c r="T55" i="46"/>
  <c r="Q201" i="49"/>
  <c r="AR200"/>
  <c r="AR200" i="48"/>
  <c r="BX199" i="49"/>
  <c r="BX199" i="48"/>
  <c r="BX199" i="21"/>
  <c r="CY198" i="49"/>
  <c r="CY198" i="21"/>
  <c r="CY198" i="48"/>
  <c r="T198" i="49"/>
  <c r="T198" i="48"/>
  <c r="AG51" i="46"/>
  <c r="T198" i="21"/>
  <c r="BC197" i="49"/>
  <c r="BC197" i="48"/>
  <c r="BC197" i="21"/>
  <c r="BX196" i="49"/>
  <c r="BX196" i="48"/>
  <c r="AF179" i="49"/>
  <c r="AF179" i="48"/>
  <c r="BK29" i="46"/>
  <c r="CY176" i="49"/>
  <c r="CY176" i="48"/>
  <c r="CY176" i="21"/>
  <c r="T176" i="49"/>
  <c r="T176" i="48"/>
  <c r="AG26" i="46"/>
  <c r="AR175" i="49"/>
  <c r="AR175" i="48"/>
  <c r="AR175" i="21"/>
  <c r="AH168" i="49"/>
  <c r="AH168" i="48"/>
  <c r="AL18" i="46"/>
  <c r="BY18"/>
  <c r="CL159" i="49"/>
  <c r="CL159" i="48"/>
  <c r="CL159" i="21"/>
  <c r="H159" i="49"/>
  <c r="H159" i="48"/>
  <c r="H317" i="49"/>
  <c r="H317" i="48"/>
  <c r="BR46" i="49"/>
  <c r="BR46" i="48"/>
  <c r="BX30" i="40"/>
  <c r="BS40" i="49"/>
  <c r="BS40" i="48"/>
  <c r="BS34" i="49"/>
  <c r="BS53"/>
  <c r="BS53" i="48"/>
  <c r="BQ6" i="49"/>
  <c r="BQ6" i="48"/>
  <c r="BK7" i="49"/>
  <c r="BK7" i="48"/>
  <c r="BC8" i="49"/>
  <c r="BC8" i="48"/>
  <c r="AL9" i="49"/>
  <c r="AL9" i="48"/>
  <c r="AL6" i="5"/>
  <c r="AG6"/>
  <c r="AR45" i="49"/>
  <c r="AR45" i="48"/>
  <c r="AR37" i="49"/>
  <c r="AR37" i="48"/>
  <c r="CL255" i="49"/>
  <c r="CL255" i="48"/>
  <c r="Q247" i="49"/>
  <c r="T31" i="6"/>
  <c r="Q247" i="48"/>
  <c r="BX226" i="49"/>
  <c r="BX226" i="48"/>
  <c r="CY225" i="49"/>
  <c r="CY225" i="48"/>
  <c r="AL224" i="49"/>
  <c r="AL224" i="48"/>
  <c r="BK223" i="49"/>
  <c r="BK223" i="48"/>
  <c r="BK40" i="6"/>
  <c r="CY222" i="49"/>
  <c r="CY222" i="48"/>
  <c r="Z222" i="49"/>
  <c r="Z222" i="48"/>
  <c r="AR221" i="49"/>
  <c r="AR221" i="48"/>
  <c r="CL219" i="49"/>
  <c r="CL219" i="48"/>
  <c r="CL40" i="6"/>
  <c r="DL137" i="49"/>
  <c r="DL137" i="48"/>
  <c r="AG140" i="49"/>
  <c r="AG140" i="48"/>
  <c r="AG140" i="21"/>
  <c r="AG142" i="49"/>
  <c r="AG142" i="48"/>
  <c r="AG142" i="21"/>
  <c r="BX150" i="49"/>
  <c r="BX150" i="48"/>
  <c r="DL152" i="49"/>
  <c r="DL152" i="48"/>
  <c r="CH145" i="49"/>
  <c r="CH145" i="48"/>
  <c r="CY142" i="49"/>
  <c r="CY142" i="48"/>
  <c r="DL39" i="9"/>
  <c r="DA40"/>
  <c r="AE40"/>
  <c r="AE42" s="1"/>
  <c r="BQ39"/>
  <c r="T135" i="49"/>
  <c r="T135" i="48"/>
  <c r="T135" i="21"/>
  <c r="AG5" i="9"/>
  <c r="Z5"/>
  <c r="BK44" i="49"/>
  <c r="BK44" i="48"/>
  <c r="BK36" i="49"/>
  <c r="BK36" i="48"/>
  <c r="BK28" i="49"/>
  <c r="BK28" i="48"/>
  <c r="AG98" i="49"/>
  <c r="AG98" i="48"/>
  <c r="AG98" i="21"/>
  <c r="Q108" i="49"/>
  <c r="Q108" i="48"/>
  <c r="Q108" i="21"/>
  <c r="AG105" i="49"/>
  <c r="AG105" i="48"/>
  <c r="AG105" i="21"/>
  <c r="BK82" i="49"/>
  <c r="BK82" i="48"/>
  <c r="BK82" i="21"/>
  <c r="BK74" i="49"/>
  <c r="BK74" i="48"/>
  <c r="BK74" i="21"/>
  <c r="BK24" i="12"/>
  <c r="BK107" i="49"/>
  <c r="BK107" i="48"/>
  <c r="BK49" i="12"/>
  <c r="BK107" i="21"/>
  <c r="CL96" i="49"/>
  <c r="CL96" i="48"/>
  <c r="CL96" i="21"/>
  <c r="CL36" i="12"/>
  <c r="T71" i="49"/>
  <c r="T71" i="48"/>
  <c r="AG3" i="12"/>
  <c r="T71" i="21"/>
  <c r="Z3" i="12"/>
  <c r="BC13" i="24"/>
  <c r="CY65" i="16"/>
  <c r="AJ56" i="21"/>
  <c r="AL55"/>
  <c r="AJ52"/>
  <c r="AL51"/>
  <c r="AR44"/>
  <c r="AL39"/>
  <c r="AR36"/>
  <c r="CY35"/>
  <c r="AJ32"/>
  <c r="AL31"/>
  <c r="AL27"/>
  <c r="CY338"/>
  <c r="BX335"/>
  <c r="CY334"/>
  <c r="Z42" i="40"/>
  <c r="AL72" i="16"/>
  <c r="BX4" i="10"/>
  <c r="BC328" i="21"/>
  <c r="AL325"/>
  <c r="BC324"/>
  <c r="AL321"/>
  <c r="BC320"/>
  <c r="Z320"/>
  <c r="BX317"/>
  <c r="BQ317"/>
  <c r="DL316"/>
  <c r="DL313"/>
  <c r="CY312"/>
  <c r="CL311"/>
  <c r="BX310"/>
  <c r="BQ310"/>
  <c r="DL309"/>
  <c r="CY308"/>
  <c r="CL307"/>
  <c r="AL55" i="16"/>
  <c r="BX306" i="21"/>
  <c r="BQ306"/>
  <c r="DL305"/>
  <c r="CY304"/>
  <c r="BX302"/>
  <c r="BQ302"/>
  <c r="DL301"/>
  <c r="CY300"/>
  <c r="CL299"/>
  <c r="AL47" i="16"/>
  <c r="BX298" i="21"/>
  <c r="BQ298"/>
  <c r="DL297"/>
  <c r="CY296"/>
  <c r="CL295"/>
  <c r="BX294"/>
  <c r="BQ294"/>
  <c r="DL293"/>
  <c r="BC293"/>
  <c r="Z293"/>
  <c r="AL290"/>
  <c r="BC289"/>
  <c r="CY288"/>
  <c r="DL286"/>
  <c r="BX284"/>
  <c r="BQ284"/>
  <c r="BC284"/>
  <c r="Z284"/>
  <c r="BX281"/>
  <c r="BQ281"/>
  <c r="BC281"/>
  <c r="CL279"/>
  <c r="AL279"/>
  <c r="BK278"/>
  <c r="CY277"/>
  <c r="DL275"/>
  <c r="CY274"/>
  <c r="BX272"/>
  <c r="BQ272"/>
  <c r="BC272"/>
  <c r="BX271"/>
  <c r="BQ271"/>
  <c r="DL269"/>
  <c r="BK269"/>
  <c r="Z269"/>
  <c r="CY264"/>
  <c r="Z261"/>
  <c r="BK260"/>
  <c r="CG44" i="14"/>
  <c r="CU44"/>
  <c r="CY44"/>
  <c r="DB44"/>
  <c r="Z123" i="21"/>
  <c r="CY122"/>
  <c r="AR114"/>
  <c r="AM112"/>
  <c r="BK111"/>
  <c r="I33" i="10"/>
  <c r="I35" s="1"/>
  <c r="M33"/>
  <c r="M35" s="1"/>
  <c r="T8"/>
  <c r="M58" i="40"/>
  <c r="M60" s="1"/>
  <c r="Q36"/>
  <c r="G66" s="1"/>
  <c r="L66" s="1"/>
  <c r="Q45"/>
  <c r="G68" s="1"/>
  <c r="L68" s="1"/>
  <c r="W58"/>
  <c r="W60" s="1"/>
  <c r="AJ36"/>
  <c r="AL36" s="1"/>
  <c r="BY49"/>
  <c r="T58"/>
  <c r="BK49"/>
  <c r="AE33" i="10"/>
  <c r="AE35" s="1"/>
  <c r="I40" i="13"/>
  <c r="I42" s="1"/>
  <c r="Q19"/>
  <c r="G46" s="1"/>
  <c r="X40"/>
  <c r="X42" s="1"/>
  <c r="T40"/>
  <c r="Y44" i="14"/>
  <c r="Y46" s="1"/>
  <c r="BI44"/>
  <c r="AW44"/>
  <c r="AN44"/>
  <c r="BU44"/>
  <c r="BL44"/>
  <c r="AJ44"/>
  <c r="BC27"/>
  <c r="W33" i="15"/>
  <c r="W35" s="1"/>
  <c r="R33"/>
  <c r="R35" s="1"/>
  <c r="Q11" i="16"/>
  <c r="G98" s="1"/>
  <c r="K92"/>
  <c r="K94" s="1"/>
  <c r="T3"/>
  <c r="T28"/>
  <c r="T46"/>
  <c r="AD25"/>
  <c r="Q331" i="21"/>
  <c r="Q272"/>
  <c r="AE221"/>
  <c r="AE348" s="1"/>
  <c r="AG331"/>
  <c r="AG38"/>
  <c r="AG32"/>
  <c r="AG215"/>
  <c r="BY3" i="15"/>
  <c r="BY60" i="21"/>
  <c r="T325"/>
  <c r="T316"/>
  <c r="T215"/>
  <c r="DJ69" i="46"/>
  <c r="DB69"/>
  <c r="CS69"/>
  <c r="CJ69"/>
  <c r="M69"/>
  <c r="M71" s="1"/>
  <c r="BY52"/>
  <c r="BY190" i="21"/>
  <c r="AH168"/>
  <c r="BR32" i="5"/>
  <c r="BQ27"/>
  <c r="AC32"/>
  <c r="AC34" s="1"/>
  <c r="BQ6"/>
  <c r="BW20" i="21"/>
  <c r="BQ14"/>
  <c r="CL13"/>
  <c r="CK62" i="6"/>
  <c r="DD62"/>
  <c r="Q57"/>
  <c r="AG18"/>
  <c r="CU40" i="9"/>
  <c r="CW40"/>
  <c r="DI40"/>
  <c r="BW62" i="6"/>
  <c r="BR24" i="12"/>
  <c r="CL53"/>
  <c r="CL58" s="1"/>
  <c r="DC58"/>
  <c r="DK58"/>
  <c r="BC320" i="48"/>
  <c r="Q260"/>
  <c r="AR212"/>
  <c r="BY190"/>
  <c r="BK62"/>
  <c r="M348"/>
  <c r="M350" s="1"/>
  <c r="BC243" i="49"/>
  <c r="CL274"/>
  <c r="CL274" i="48"/>
  <c r="AL274" i="49"/>
  <c r="AL274" i="48"/>
  <c r="BK273"/>
  <c r="BK273" i="49"/>
  <c r="CY269"/>
  <c r="CY269" i="48"/>
  <c r="BX267" i="49"/>
  <c r="BX267" i="48"/>
  <c r="BQ267" i="49"/>
  <c r="BQ267" i="48"/>
  <c r="BC267" i="49"/>
  <c r="BC267" i="48"/>
  <c r="BQ264" i="49"/>
  <c r="BQ264" i="48"/>
  <c r="BC264" i="49"/>
  <c r="BC264" i="48"/>
  <c r="Z264" i="49"/>
  <c r="Z264" i="48"/>
  <c r="CL262" i="49"/>
  <c r="CL262" i="48"/>
  <c r="BK261" i="49"/>
  <c r="BK261" i="48"/>
  <c r="AL131" i="49"/>
  <c r="AL131" i="48"/>
  <c r="Q131" i="49"/>
  <c r="Q131" i="48"/>
  <c r="BX128" i="49"/>
  <c r="BX128" i="48"/>
  <c r="BQ128" i="49"/>
  <c r="BQ128" i="48"/>
  <c r="BC128" i="49"/>
  <c r="BC128" i="48"/>
  <c r="AG128" i="49"/>
  <c r="AG128" i="48"/>
  <c r="Q127" i="49"/>
  <c r="Q127" i="48"/>
  <c r="AR124" i="49"/>
  <c r="AR124" i="48"/>
  <c r="DL123"/>
  <c r="DL123" i="49"/>
  <c r="BK123"/>
  <c r="BK123" i="48"/>
  <c r="Z122"/>
  <c r="Z122" i="49"/>
  <c r="CY121"/>
  <c r="CY121" i="48"/>
  <c r="BX120" i="49"/>
  <c r="BX120" i="48"/>
  <c r="BQ120" i="49"/>
  <c r="BQ120" i="48"/>
  <c r="BC120" i="49"/>
  <c r="BC120" i="48"/>
  <c r="AG120" i="49"/>
  <c r="AG120" i="48"/>
  <c r="Q119" i="49"/>
  <c r="Q119" i="48"/>
  <c r="AR116" i="49"/>
  <c r="AR116" i="48"/>
  <c r="DL115" i="49"/>
  <c r="DL115" i="48"/>
  <c r="BK115" i="49"/>
  <c r="BK115" i="48"/>
  <c r="Z114" i="49"/>
  <c r="Z114" i="48"/>
  <c r="CY113" i="49"/>
  <c r="CY113" i="48"/>
  <c r="BX112" i="49"/>
  <c r="BX112" i="48"/>
  <c r="BC112" i="49"/>
  <c r="BC112" i="48"/>
  <c r="AG112" i="49"/>
  <c r="AG112" i="48"/>
  <c r="Q111" i="49"/>
  <c r="Q111" i="48"/>
  <c r="AH16" i="49"/>
  <c r="AH16" i="48"/>
  <c r="BY8" i="10"/>
  <c r="Q30" i="49"/>
  <c r="Q30" i="48"/>
  <c r="Q44" i="49"/>
  <c r="Q44" i="48"/>
  <c r="Q33" i="49"/>
  <c r="Q33" i="48"/>
  <c r="Q51" i="49"/>
  <c r="Q51" i="48"/>
  <c r="AJ28" i="49"/>
  <c r="AJ28" i="48"/>
  <c r="AJ45" i="49"/>
  <c r="AJ45" i="48"/>
  <c r="BY29" i="40"/>
  <c r="AJ37" i="49"/>
  <c r="AJ37" i="48"/>
  <c r="BY21" i="40"/>
  <c r="Q63" i="49"/>
  <c r="Q63" i="48"/>
  <c r="H118" i="49"/>
  <c r="H118" i="48"/>
  <c r="H212" i="49"/>
  <c r="H212" i="48"/>
  <c r="AF212" i="49"/>
  <c r="BK12" i="15"/>
  <c r="AF212" i="48"/>
  <c r="BY6" i="16"/>
  <c r="AJ263" i="49"/>
  <c r="AJ263" i="48"/>
  <c r="BY59" i="16"/>
  <c r="AJ311" i="49"/>
  <c r="AJ311" i="48"/>
  <c r="AJ303" i="49"/>
  <c r="AJ303" i="48"/>
  <c r="AJ295" i="49"/>
  <c r="BY43" i="16"/>
  <c r="AJ295" i="48"/>
  <c r="BY73" i="16"/>
  <c r="AJ322" i="49"/>
  <c r="Q268"/>
  <c r="Q268" i="48"/>
  <c r="Q38" i="49"/>
  <c r="Q38" i="48"/>
  <c r="AG34" i="49"/>
  <c r="AG34" i="48"/>
  <c r="AG26" i="49"/>
  <c r="AG26" i="48"/>
  <c r="Q294" i="49"/>
  <c r="Q294" i="48"/>
  <c r="AB214" i="49"/>
  <c r="AX14" i="15"/>
  <c r="AB214" i="48"/>
  <c r="AY14" i="15"/>
  <c r="BA14"/>
  <c r="AU14"/>
  <c r="AZ14"/>
  <c r="AT14"/>
  <c r="AV14"/>
  <c r="AW14"/>
  <c r="AJ116" i="49"/>
  <c r="AJ116" i="48"/>
  <c r="AJ124" i="49"/>
  <c r="BY18" i="14"/>
  <c r="AJ132" i="49"/>
  <c r="AJ132" i="48"/>
  <c r="BY26" i="14"/>
  <c r="AM116" i="49"/>
  <c r="AM116" i="48"/>
  <c r="AM125" i="49"/>
  <c r="AM125" i="48"/>
  <c r="H18" i="49"/>
  <c r="H18" i="48"/>
  <c r="H18" i="21"/>
  <c r="AA13" i="49"/>
  <c r="AA13" i="48"/>
  <c r="AA13" i="21"/>
  <c r="BT18" i="49"/>
  <c r="BT18" i="48"/>
  <c r="BT18" i="21"/>
  <c r="BU13" i="49"/>
  <c r="BU13" i="48"/>
  <c r="BW19" i="49"/>
  <c r="BW19" i="48"/>
  <c r="BW19" i="21"/>
  <c r="BK16" i="49"/>
  <c r="BK16" i="48"/>
  <c r="BK16" i="21"/>
  <c r="BT20" i="49"/>
  <c r="BT20" i="48"/>
  <c r="BT20" i="21"/>
  <c r="BW23" i="49"/>
  <c r="BW23" i="21"/>
  <c r="CL202" i="49"/>
  <c r="CL202" i="48"/>
  <c r="Q202" i="49"/>
  <c r="Q202" i="48"/>
  <c r="AL201" i="49"/>
  <c r="AL201" i="48"/>
  <c r="BX200" i="49"/>
  <c r="BX200" i="48"/>
  <c r="CY199" i="49"/>
  <c r="CY199" i="48"/>
  <c r="CY199" i="21"/>
  <c r="CY196" i="49"/>
  <c r="CY196" i="21"/>
  <c r="T196" i="49"/>
  <c r="T196" i="48"/>
  <c r="AG49" i="46"/>
  <c r="BC195" i="49"/>
  <c r="BC195" i="48"/>
  <c r="BC195" i="21"/>
  <c r="Q193" i="49"/>
  <c r="Q193" i="48"/>
  <c r="AR192" i="49"/>
  <c r="AR192" i="48"/>
  <c r="BX191" i="49"/>
  <c r="BX191" i="48"/>
  <c r="BX191" i="21"/>
  <c r="AL188" i="49"/>
  <c r="AL188" i="48"/>
  <c r="AL188" i="21"/>
  <c r="CY187" i="49"/>
  <c r="CY187" i="48"/>
  <c r="CY187" i="21"/>
  <c r="BV186" i="49"/>
  <c r="BV186" i="48"/>
  <c r="BV38" i="46"/>
  <c r="BV69" s="1"/>
  <c r="CY185" i="49"/>
  <c r="CY185" i="48"/>
  <c r="CY185" i="21"/>
  <c r="DL177" i="49"/>
  <c r="DL177" i="48"/>
  <c r="DL177" i="21"/>
  <c r="AF177" i="49"/>
  <c r="BK27" i="46"/>
  <c r="AA174" i="49"/>
  <c r="AA174" i="48"/>
  <c r="AL24" i="46"/>
  <c r="AH24"/>
  <c r="AA174" i="21"/>
  <c r="BQ173" i="49"/>
  <c r="BQ173" i="48"/>
  <c r="BC172" i="49"/>
  <c r="BC172" i="48"/>
  <c r="BC172" i="21"/>
  <c r="BK171" i="49"/>
  <c r="BK171" i="48"/>
  <c r="BK171" i="21"/>
  <c r="CL170" i="49"/>
  <c r="CL170" i="48"/>
  <c r="H170" i="49"/>
  <c r="H170" i="48"/>
  <c r="H170" i="21"/>
  <c r="Q20" i="46"/>
  <c r="CL165" i="49"/>
  <c r="CL165" i="48"/>
  <c r="CL165" i="21"/>
  <c r="T165" i="49"/>
  <c r="T165" i="48"/>
  <c r="T165" i="21"/>
  <c r="AG15" i="46"/>
  <c r="BK164" i="49"/>
  <c r="BK164" i="48"/>
  <c r="BK164" i="21"/>
  <c r="H163" i="49"/>
  <c r="H163" i="48"/>
  <c r="BK162" i="49"/>
  <c r="BK162" i="48"/>
  <c r="BK162" i="21"/>
  <c r="BQ160" i="49"/>
  <c r="BQ160" i="48"/>
  <c r="AC159" i="49"/>
  <c r="AC159" i="48"/>
  <c r="BX155" i="49"/>
  <c r="BX155" i="48"/>
  <c r="BX155" i="21"/>
  <c r="AR153" i="49"/>
  <c r="AR153" i="48"/>
  <c r="AR153" i="21"/>
  <c r="BT153" i="49"/>
  <c r="BT153" i="48"/>
  <c r="BX3" i="46"/>
  <c r="BS35" i="49"/>
  <c r="BS35" i="48"/>
  <c r="BS54" i="49"/>
  <c r="BS54" i="48"/>
  <c r="Z3" i="49"/>
  <c r="Z3" i="48"/>
  <c r="BY3" i="49"/>
  <c r="BY3" i="48"/>
  <c r="BC4" i="49"/>
  <c r="BC4" i="48"/>
  <c r="AL5"/>
  <c r="AL5" i="49"/>
  <c r="Z6"/>
  <c r="Z6" i="48"/>
  <c r="Q8" i="49"/>
  <c r="Q8" i="48"/>
  <c r="BN231" i="49"/>
  <c r="BN231" i="48"/>
  <c r="BY15" i="6"/>
  <c r="BN228" i="49"/>
  <c r="BN228" i="48"/>
  <c r="BQ12" i="6"/>
  <c r="BO221" i="49"/>
  <c r="BO221" i="48"/>
  <c r="H242" i="49"/>
  <c r="H242" i="48"/>
  <c r="Q26" i="6"/>
  <c r="H233" i="49"/>
  <c r="H233" i="48"/>
  <c r="H227" i="49"/>
  <c r="H227" i="48"/>
  <c r="Q11" i="6"/>
  <c r="BS41" i="49"/>
  <c r="BS41" i="48"/>
  <c r="AR52" i="49"/>
  <c r="AR52" i="48"/>
  <c r="AR47" i="49"/>
  <c r="AR47" i="48"/>
  <c r="AR39" i="49"/>
  <c r="AR39" i="48"/>
  <c r="AR31" i="49"/>
  <c r="AR31" i="48"/>
  <c r="H237" i="49"/>
  <c r="Q21" i="6"/>
  <c r="H237" i="48"/>
  <c r="CL259" i="49"/>
  <c r="CL259" i="48"/>
  <c r="Q259" i="49"/>
  <c r="Q259" i="48"/>
  <c r="AL258" i="49"/>
  <c r="AL258" i="48"/>
  <c r="BK257"/>
  <c r="BK257" i="49"/>
  <c r="CY256"/>
  <c r="CY256" i="48"/>
  <c r="AG240" i="49"/>
  <c r="AG240" i="21"/>
  <c r="AG240" i="48"/>
  <c r="Q230" i="49"/>
  <c r="T14" i="6"/>
  <c r="CL227" i="49"/>
  <c r="CL227" i="48"/>
  <c r="T226" i="49"/>
  <c r="T226" i="48"/>
  <c r="AG10" i="6"/>
  <c r="Z10"/>
  <c r="AR225" i="49"/>
  <c r="AR225" i="48"/>
  <c r="BK224" i="49"/>
  <c r="BK224" i="48"/>
  <c r="CY223" i="49"/>
  <c r="CY223" i="48"/>
  <c r="Z223" i="49"/>
  <c r="Z223" i="48"/>
  <c r="BX221" i="49"/>
  <c r="BX221" i="48"/>
  <c r="BX133" i="49"/>
  <c r="BX133" i="48"/>
  <c r="BX138" i="49"/>
  <c r="BX138" i="48"/>
  <c r="BX139" i="49"/>
  <c r="BX139" i="48"/>
  <c r="BK144" i="49"/>
  <c r="BK144" i="48"/>
  <c r="AG146" i="49"/>
  <c r="AG146" i="48"/>
  <c r="CY147" i="49"/>
  <c r="CY147" i="48"/>
  <c r="Z142" i="49"/>
  <c r="Z142" i="48"/>
  <c r="Z146" i="49"/>
  <c r="Z146" i="48"/>
  <c r="CA16" i="9"/>
  <c r="CC16"/>
  <c r="CE16"/>
  <c r="CG16"/>
  <c r="CI16"/>
  <c r="CK16"/>
  <c r="BZ16"/>
  <c r="CB16"/>
  <c r="CD16"/>
  <c r="CF16"/>
  <c r="CH16"/>
  <c r="CJ16"/>
  <c r="BY151" i="49"/>
  <c r="BY151" i="48"/>
  <c r="CA26" i="9"/>
  <c r="CB26"/>
  <c r="CC26"/>
  <c r="CD26"/>
  <c r="CE26"/>
  <c r="CF26"/>
  <c r="CG26"/>
  <c r="CH26"/>
  <c r="CI26"/>
  <c r="CJ26"/>
  <c r="CK26"/>
  <c r="CY137" i="49"/>
  <c r="CY137" i="48"/>
  <c r="AB40" i="9"/>
  <c r="AB42" s="1"/>
  <c r="BC39"/>
  <c r="AG141" i="49"/>
  <c r="AG141" i="48"/>
  <c r="AG141" i="21"/>
  <c r="BA149" i="49"/>
  <c r="BA149" i="48"/>
  <c r="BA28" i="9"/>
  <c r="AY147" i="49"/>
  <c r="AY147" i="48"/>
  <c r="AY28" i="9"/>
  <c r="AU151" i="49"/>
  <c r="AU151" i="48"/>
  <c r="AT148" i="49"/>
  <c r="AT148" i="48"/>
  <c r="BC23" i="9"/>
  <c r="BY23"/>
  <c r="H137" i="49"/>
  <c r="H137" i="48"/>
  <c r="Q7" i="9"/>
  <c r="BQ57" i="49"/>
  <c r="BQ57" i="48"/>
  <c r="BQ43" i="49"/>
  <c r="BQ43" i="48"/>
  <c r="BQ35"/>
  <c r="BQ35" i="49"/>
  <c r="CL126"/>
  <c r="CL126" i="48"/>
  <c r="CL118" i="49"/>
  <c r="CL118" i="48"/>
  <c r="AX136" i="49"/>
  <c r="AX136" i="48"/>
  <c r="BQ199" i="49"/>
  <c r="BQ199" i="48"/>
  <c r="BQ191" i="49"/>
  <c r="BQ191" i="48"/>
  <c r="BQ176" i="49"/>
  <c r="BQ176" i="48"/>
  <c r="BQ227" i="49"/>
  <c r="BQ227" i="48"/>
  <c r="BY258" i="49"/>
  <c r="BY258" i="48"/>
  <c r="BK319" i="49"/>
  <c r="BK319" i="48"/>
  <c r="BK333" i="49"/>
  <c r="BK333" i="48"/>
  <c r="BY343" i="49"/>
  <c r="BY343" i="48"/>
  <c r="AG73" i="49"/>
  <c r="AG73" i="48"/>
  <c r="AG73" i="21"/>
  <c r="Z106" i="49"/>
  <c r="Z106" i="48"/>
  <c r="AJ90" i="49"/>
  <c r="AJ90" i="21"/>
  <c r="AJ90" i="48"/>
  <c r="AL76" i="49"/>
  <c r="AL76" i="48"/>
  <c r="AL76" i="21"/>
  <c r="AR97" i="49"/>
  <c r="AR97" i="21"/>
  <c r="AR97" i="48"/>
  <c r="AR36" i="12"/>
  <c r="AR108" i="49"/>
  <c r="AR108" i="48"/>
  <c r="AR108" i="21"/>
  <c r="BQ81" i="49"/>
  <c r="BQ81" i="21"/>
  <c r="BQ81" i="48"/>
  <c r="BQ73" i="49"/>
  <c r="BQ73" i="48"/>
  <c r="BQ73" i="21"/>
  <c r="BQ105" i="49"/>
  <c r="BQ105" i="48"/>
  <c r="BQ105" i="21"/>
  <c r="BX95" i="49"/>
  <c r="BX95" i="48"/>
  <c r="BX95" i="21"/>
  <c r="CY98" i="49"/>
  <c r="CY98" i="48"/>
  <c r="DL80" i="49"/>
  <c r="DL80" i="48"/>
  <c r="DL80" i="21"/>
  <c r="DL71" i="49"/>
  <c r="DL71" i="21"/>
  <c r="DL95" i="49"/>
  <c r="DL95" i="48"/>
  <c r="DL95" i="21"/>
  <c r="DL106" i="49"/>
  <c r="DL106" i="48"/>
  <c r="DL106" i="21"/>
  <c r="T78" i="49"/>
  <c r="T78" i="48"/>
  <c r="AG10" i="12"/>
  <c r="T78" i="21"/>
  <c r="Q101" i="49"/>
  <c r="Q101" i="48"/>
  <c r="Q101" i="21"/>
  <c r="AJ95" i="49"/>
  <c r="AJ95" i="48"/>
  <c r="AL29" i="12"/>
  <c r="BY29"/>
  <c r="AJ108" i="49"/>
  <c r="AJ108" i="48"/>
  <c r="BY44" i="12"/>
  <c r="AL44"/>
  <c r="AJ108" i="21"/>
  <c r="BR105" i="49"/>
  <c r="BR105" i="48"/>
  <c r="BY41" i="12"/>
  <c r="BR49"/>
  <c r="BX41"/>
  <c r="BX52"/>
  <c r="BY52"/>
  <c r="H107" i="49"/>
  <c r="H107" i="48"/>
  <c r="H107" i="21"/>
  <c r="H49" i="12"/>
  <c r="BV352" i="49"/>
  <c r="BV353" s="1"/>
  <c r="BV352" i="48"/>
  <c r="BV353" s="1"/>
  <c r="BQ53" i="40"/>
  <c r="AR49"/>
  <c r="BX42"/>
  <c r="BY39" i="14"/>
  <c r="BK75" i="16"/>
  <c r="Q275" i="21"/>
  <c r="Q267"/>
  <c r="Q204"/>
  <c r="CD69" i="46"/>
  <c r="BU69"/>
  <c r="BL69"/>
  <c r="BD69"/>
  <c r="AR68"/>
  <c r="AR69" s="1"/>
  <c r="BQ60"/>
  <c r="Q52"/>
  <c r="J78" s="1"/>
  <c r="L78" s="1"/>
  <c r="CY44"/>
  <c r="AL201" i="21"/>
  <c r="BX166"/>
  <c r="CL6" i="5"/>
  <c r="DD32"/>
  <c r="I32"/>
  <c r="I34" s="1"/>
  <c r="Z10"/>
  <c r="AR19"/>
  <c r="BX23"/>
  <c r="BC23"/>
  <c r="AL23"/>
  <c r="AR27"/>
  <c r="BT32"/>
  <c r="BK61" i="6"/>
  <c r="BC52"/>
  <c r="CZ40" i="9"/>
  <c r="AR31"/>
  <c r="BY40" i="40"/>
  <c r="BY48" i="6"/>
  <c r="BY12"/>
  <c r="W58" i="12"/>
  <c r="W60" s="1"/>
  <c r="BC53"/>
  <c r="S58"/>
  <c r="S60" s="1"/>
  <c r="Q319" i="48"/>
  <c r="Q262"/>
  <c r="AF177"/>
  <c r="V348"/>
  <c r="V350" s="1"/>
  <c r="BX264" i="49"/>
  <c r="CT348"/>
  <c r="O348"/>
  <c r="O350" s="1"/>
  <c r="BQ268"/>
  <c r="BQ268" i="48"/>
  <c r="Z268" i="49"/>
  <c r="Z268" i="48"/>
  <c r="BK267" i="49"/>
  <c r="BK267" i="48"/>
  <c r="CY266" i="49"/>
  <c r="CY266" i="48"/>
  <c r="CL265" i="49"/>
  <c r="CL265" i="48"/>
  <c r="AL265" i="49"/>
  <c r="AL265" i="48"/>
  <c r="BK264" i="49"/>
  <c r="BK264" i="48"/>
  <c r="CY263" i="49"/>
  <c r="CY263" i="48"/>
  <c r="DL261" i="49"/>
  <c r="DL261" i="48"/>
  <c r="CL260" i="49"/>
  <c r="CL260" i="48"/>
  <c r="Z131" i="49"/>
  <c r="Z131" i="48"/>
  <c r="DL128" i="49"/>
  <c r="DL128" i="48"/>
  <c r="BK128" i="49"/>
  <c r="BK128" i="48"/>
  <c r="Z127" i="49"/>
  <c r="Z127" i="48"/>
  <c r="CY126" i="49"/>
  <c r="CY126" i="48"/>
  <c r="BX125" i="49"/>
  <c r="BX125" i="48"/>
  <c r="BQ125" i="49"/>
  <c r="BQ125" i="48"/>
  <c r="BC125" i="49"/>
  <c r="BC125" i="48"/>
  <c r="AG125" i="49"/>
  <c r="AG125" i="48"/>
  <c r="AL124" i="49"/>
  <c r="AL124" i="48"/>
  <c r="Q124" i="49"/>
  <c r="Q124" i="48"/>
  <c r="DL120" i="49"/>
  <c r="DL120" i="48"/>
  <c r="BK120" i="49"/>
  <c r="BK120" i="48"/>
  <c r="Z119" i="49"/>
  <c r="Z119" i="48"/>
  <c r="CY118" i="49"/>
  <c r="CY118" i="48"/>
  <c r="BX117" i="49"/>
  <c r="BX117" i="48"/>
  <c r="BQ117" i="49"/>
  <c r="BQ117" i="48"/>
  <c r="BC117" i="49"/>
  <c r="BC117" i="48"/>
  <c r="AG117" i="49"/>
  <c r="AG117" i="48"/>
  <c r="AL116" i="49"/>
  <c r="AL116" i="48"/>
  <c r="Q116" i="49"/>
  <c r="Q116" i="48"/>
  <c r="DL112" i="49"/>
  <c r="DL112" i="48"/>
  <c r="BK112" i="49"/>
  <c r="BK112" i="48"/>
  <c r="Z111" i="49"/>
  <c r="Z111" i="48"/>
  <c r="CY110" i="49"/>
  <c r="CY110" i="48"/>
  <c r="AH17" i="49"/>
  <c r="AH17" i="48"/>
  <c r="Q45" i="49"/>
  <c r="Q45" i="48"/>
  <c r="Q36" i="49"/>
  <c r="Q36" i="48"/>
  <c r="Q53" i="49"/>
  <c r="Q53" i="48"/>
  <c r="AJ29" i="49"/>
  <c r="AJ29" i="48"/>
  <c r="BY12" i="40"/>
  <c r="AJ46" i="49"/>
  <c r="AJ46" i="48"/>
  <c r="BY30" i="40"/>
  <c r="AJ38" i="49"/>
  <c r="AJ38" i="48"/>
  <c r="AC42" i="49"/>
  <c r="AC42" i="48"/>
  <c r="BS26" i="40"/>
  <c r="BX26" s="1"/>
  <c r="AC17" i="49"/>
  <c r="AC17" i="48"/>
  <c r="AC17" i="21"/>
  <c r="BV9" i="10"/>
  <c r="BW9"/>
  <c r="BT9"/>
  <c r="Q64" i="49"/>
  <c r="Q64" i="48"/>
  <c r="H206" i="49"/>
  <c r="H206" i="48"/>
  <c r="BY7" i="15"/>
  <c r="AH207" i="49"/>
  <c r="AH207" i="48"/>
  <c r="BY18" i="15"/>
  <c r="AH217" i="49"/>
  <c r="AH217" i="48"/>
  <c r="T217" i="49"/>
  <c r="T217" i="48"/>
  <c r="I213" i="49"/>
  <c r="I213" i="48"/>
  <c r="AC208" i="49"/>
  <c r="AC208" i="48"/>
  <c r="Q287" i="49"/>
  <c r="Q287" i="48"/>
  <c r="Q320" i="49"/>
  <c r="Q320" i="48"/>
  <c r="BY7" i="16"/>
  <c r="AJ264" i="49"/>
  <c r="AJ264" i="48"/>
  <c r="BY12" i="16"/>
  <c r="AJ268" i="49"/>
  <c r="AJ268" i="48"/>
  <c r="AJ277" i="49"/>
  <c r="AJ277" i="48"/>
  <c r="BY28" i="16"/>
  <c r="AJ282" i="49"/>
  <c r="AJ286"/>
  <c r="AJ312"/>
  <c r="BY52" i="16"/>
  <c r="AJ304" i="49"/>
  <c r="AJ304" i="48"/>
  <c r="AJ296" i="49"/>
  <c r="BY44" i="16"/>
  <c r="AJ296" i="48"/>
  <c r="BY76" i="16"/>
  <c r="AJ324" i="49"/>
  <c r="T262"/>
  <c r="T262" i="48"/>
  <c r="AG5" i="16"/>
  <c r="Q274" i="49"/>
  <c r="Q274" i="48"/>
  <c r="T268" i="49"/>
  <c r="T268" i="48"/>
  <c r="Q308" i="49"/>
  <c r="Q308" i="48"/>
  <c r="Q300" i="49"/>
  <c r="Q300" i="48"/>
  <c r="Q324" i="49"/>
  <c r="Q324" i="48"/>
  <c r="Q279" i="49"/>
  <c r="Q279" i="48"/>
  <c r="Q286" i="49"/>
  <c r="Q286" i="48"/>
  <c r="Q205" i="49"/>
  <c r="Q205" i="48"/>
  <c r="Q26" i="49"/>
  <c r="Q26" i="48"/>
  <c r="AG40" i="49"/>
  <c r="AG40" i="48"/>
  <c r="AG40" i="21"/>
  <c r="BY204" i="49"/>
  <c r="BY204" i="48"/>
  <c r="Q307" i="49"/>
  <c r="T55" i="16"/>
  <c r="Q307" i="48"/>
  <c r="Q291" i="49"/>
  <c r="Q291" i="48"/>
  <c r="BU16" i="49"/>
  <c r="BU16" i="48"/>
  <c r="BU16" i="21"/>
  <c r="BV19" i="49"/>
  <c r="BV19" i="48"/>
  <c r="BK15" i="49"/>
  <c r="BK15" i="48"/>
  <c r="AA199" i="49"/>
  <c r="AL53" i="46"/>
  <c r="AA199" i="48"/>
  <c r="AA199" i="21"/>
  <c r="BK195" i="49"/>
  <c r="BK195" i="48"/>
  <c r="BK195" i="21"/>
  <c r="T193" i="49"/>
  <c r="T193" i="48"/>
  <c r="T193" i="21"/>
  <c r="T47" i="46"/>
  <c r="AG45"/>
  <c r="Z45"/>
  <c r="Q191" i="49"/>
  <c r="Q191" i="48"/>
  <c r="T42" i="46"/>
  <c r="BC190" i="49"/>
  <c r="BC190" i="48"/>
  <c r="BC190" i="21"/>
  <c r="CL189" i="49"/>
  <c r="CL189" i="48"/>
  <c r="CL189" i="21"/>
  <c r="Q189" i="49"/>
  <c r="Q189" i="48"/>
  <c r="AR188" i="49"/>
  <c r="AR188" i="48"/>
  <c r="CL186" i="49"/>
  <c r="CL186" i="48"/>
  <c r="DL185" i="49"/>
  <c r="DL185" i="48"/>
  <c r="DL185" i="21"/>
  <c r="BY35" i="46"/>
  <c r="AH185" i="49"/>
  <c r="AH185" i="48"/>
  <c r="AH185" i="21"/>
  <c r="BY34" i="46"/>
  <c r="AH184" i="49"/>
  <c r="AH184" i="48"/>
  <c r="AA183" i="49"/>
  <c r="AA183" i="21"/>
  <c r="AA183" i="48"/>
  <c r="AL33" i="46"/>
  <c r="AG32"/>
  <c r="AA182" i="49"/>
  <c r="AA182" i="48"/>
  <c r="AL32" i="46"/>
  <c r="AA182" i="21"/>
  <c r="AA181" i="49"/>
  <c r="AA181" i="48"/>
  <c r="AA181" i="21"/>
  <c r="AH180" i="49"/>
  <c r="BY30" i="46"/>
  <c r="AH180" i="48"/>
  <c r="Q178" i="49"/>
  <c r="T28" i="46"/>
  <c r="AH177" i="49"/>
  <c r="AH177" i="48"/>
  <c r="AL27" i="46"/>
  <c r="AH177" i="21"/>
  <c r="BC176" i="49"/>
  <c r="BC176" i="48"/>
  <c r="BC176" i="21"/>
  <c r="CY175" i="49"/>
  <c r="CY175" i="48"/>
  <c r="CY175" i="21"/>
  <c r="AF175" i="49"/>
  <c r="BX173"/>
  <c r="BX173" i="48"/>
  <c r="BX173" i="21"/>
  <c r="AA170" i="49"/>
  <c r="AA170" i="48"/>
  <c r="AL20" i="46"/>
  <c r="AA170" i="21"/>
  <c r="BC169" i="49"/>
  <c r="BC169" i="48"/>
  <c r="BC169" i="21"/>
  <c r="BC167" i="49"/>
  <c r="BC167" i="48"/>
  <c r="BC167" i="21"/>
  <c r="CY163" i="49"/>
  <c r="CY163" i="48"/>
  <c r="CY163" i="21"/>
  <c r="BQ162" i="49"/>
  <c r="BQ162" i="48"/>
  <c r="CY161" i="49"/>
  <c r="CY161" i="48"/>
  <c r="CY161" i="21"/>
  <c r="BX160" i="49"/>
  <c r="BX160" i="48"/>
  <c r="BX157" i="49"/>
  <c r="BX157" i="48"/>
  <c r="BX157" i="21"/>
  <c r="CL155" i="49"/>
  <c r="CL155" i="48"/>
  <c r="CL155" i="21"/>
  <c r="BC153" i="49"/>
  <c r="BC153" i="48"/>
  <c r="BC153" i="21"/>
  <c r="H38" i="49"/>
  <c r="H38" i="48"/>
  <c r="BR36" i="49"/>
  <c r="BR36" i="48"/>
  <c r="BR55" i="49"/>
  <c r="BR55" i="48"/>
  <c r="BS56" i="49"/>
  <c r="BS56" i="48"/>
  <c r="BX3" i="49"/>
  <c r="BX3" i="48"/>
  <c r="CL6" i="49"/>
  <c r="CL6" i="48"/>
  <c r="CL7" i="49"/>
  <c r="CL7" i="48"/>
  <c r="BX8" i="49"/>
  <c r="BX8" i="48"/>
  <c r="BK9" i="49"/>
  <c r="BK9" i="48"/>
  <c r="CY4" i="49"/>
  <c r="CY4" i="48"/>
  <c r="AA6" i="49"/>
  <c r="AA6" i="48"/>
  <c r="AL13" i="5"/>
  <c r="AA19"/>
  <c r="BC6" i="49"/>
  <c r="BC6" i="48"/>
  <c r="Q9" i="49"/>
  <c r="Q9" i="48"/>
  <c r="AL52" i="6"/>
  <c r="BN234" i="48"/>
  <c r="BN234" i="49"/>
  <c r="BP221"/>
  <c r="BP221" i="48"/>
  <c r="BN259" i="49"/>
  <c r="BN259" i="48"/>
  <c r="BQ51" i="6"/>
  <c r="BN52"/>
  <c r="BY51"/>
  <c r="AA246" i="49"/>
  <c r="AA246" i="48"/>
  <c r="AB68" i="6"/>
  <c r="H243" i="49"/>
  <c r="H243" i="48"/>
  <c r="I233"/>
  <c r="I233" i="49"/>
  <c r="H228"/>
  <c r="H228" i="48"/>
  <c r="AR53" i="49"/>
  <c r="AR53" i="48"/>
  <c r="AR48" i="49"/>
  <c r="AR48" i="48"/>
  <c r="AR40" i="49"/>
  <c r="AR40" i="48"/>
  <c r="AR32" i="49"/>
  <c r="AR32" i="48"/>
  <c r="DL256" i="49"/>
  <c r="DL256" i="48"/>
  <c r="BC255" i="49"/>
  <c r="BC255" i="48"/>
  <c r="DL245" i="49"/>
  <c r="DL245" i="48"/>
  <c r="AG245" i="49"/>
  <c r="AG245" i="48"/>
  <c r="CL243" i="49"/>
  <c r="CL243" i="48"/>
  <c r="AL240" i="49"/>
  <c r="AL240" i="48"/>
  <c r="AL230" i="49"/>
  <c r="AL230" i="48"/>
  <c r="BX228" i="49"/>
  <c r="BX228" i="48"/>
  <c r="CY227" i="49"/>
  <c r="CY227" i="48"/>
  <c r="DL223" i="49"/>
  <c r="DL223" i="48"/>
  <c r="AG223" i="49"/>
  <c r="AG223" i="48"/>
  <c r="CL221" i="49"/>
  <c r="CL221" i="48"/>
  <c r="DL220" i="49"/>
  <c r="DL220" i="48"/>
  <c r="BX154" i="49"/>
  <c r="BX154" i="48"/>
  <c r="BX134" i="49"/>
  <c r="BX134" i="48"/>
  <c r="DL135" i="49"/>
  <c r="DL135" i="48"/>
  <c r="BQ139" i="49"/>
  <c r="BQ139" i="48"/>
  <c r="BQ141" i="49"/>
  <c r="BQ141" i="48"/>
  <c r="DL146" i="49"/>
  <c r="DL146" i="48"/>
  <c r="BX148" i="49"/>
  <c r="BX148" i="48"/>
  <c r="BQ149" i="49"/>
  <c r="BQ149" i="48"/>
  <c r="Z143" i="49"/>
  <c r="Z143" i="48"/>
  <c r="CJ145" i="49"/>
  <c r="CJ145" i="48"/>
  <c r="CY138" i="49"/>
  <c r="CY138" i="48"/>
  <c r="AY148" i="49"/>
  <c r="AY148" i="48"/>
  <c r="AS147" i="49"/>
  <c r="AS147" i="48"/>
  <c r="AS28" i="9"/>
  <c r="Q150" i="49"/>
  <c r="Q150" i="48"/>
  <c r="BQ44" i="49"/>
  <c r="BQ44" i="48"/>
  <c r="BQ36" i="49"/>
  <c r="BQ36" i="48"/>
  <c r="BQ28" i="49"/>
  <c r="BQ28" i="48"/>
  <c r="CL127" i="49"/>
  <c r="CL127" i="48"/>
  <c r="CL119" i="49"/>
  <c r="CL119" i="48"/>
  <c r="AT136" i="49"/>
  <c r="AT136" i="48"/>
  <c r="AT138" i="49"/>
  <c r="AT138" i="48"/>
  <c r="AV137" i="49"/>
  <c r="AV137" i="48"/>
  <c r="BY7" i="9"/>
  <c r="AL164" i="49"/>
  <c r="AL164" i="48"/>
  <c r="AL164" i="21"/>
  <c r="BY250" i="49"/>
  <c r="BY250" i="48"/>
  <c r="BY229" i="49"/>
  <c r="BY229" i="48"/>
  <c r="BP238" i="49"/>
  <c r="BP238" i="48"/>
  <c r="BO232" i="49"/>
  <c r="BO348" s="1"/>
  <c r="BO354" s="1"/>
  <c r="BO232" i="48"/>
  <c r="AG287" i="49"/>
  <c r="AG287" i="48"/>
  <c r="AL344" i="49"/>
  <c r="AL344" i="48"/>
  <c r="AL337" i="49"/>
  <c r="AL337" i="48"/>
  <c r="Z75" i="49"/>
  <c r="Z75" i="48"/>
  <c r="Z75" i="21"/>
  <c r="AL98" i="49"/>
  <c r="AL98" i="48"/>
  <c r="AL98" i="21"/>
  <c r="AR109" i="49"/>
  <c r="AR109" i="48"/>
  <c r="BC87"/>
  <c r="BC87" i="49"/>
  <c r="BC87" i="21"/>
  <c r="BC77" i="49"/>
  <c r="BC77" i="48"/>
  <c r="BQ95" i="49"/>
  <c r="BQ95" i="48"/>
  <c r="BQ95" i="21"/>
  <c r="BQ36" i="12"/>
  <c r="BX96" i="49"/>
  <c r="BX96" i="48"/>
  <c r="BX96" i="21"/>
  <c r="T79" i="49"/>
  <c r="T79" i="48"/>
  <c r="AG11" i="12"/>
  <c r="T79" i="21"/>
  <c r="Q96" i="49"/>
  <c r="Q96" i="48"/>
  <c r="Q96" i="21"/>
  <c r="T30" i="12"/>
  <c r="Q102" i="49"/>
  <c r="Q102" i="48"/>
  <c r="Q102" i="21"/>
  <c r="BR86" i="49"/>
  <c r="BR86" i="48"/>
  <c r="BR86" i="21"/>
  <c r="BX18" i="12"/>
  <c r="BS81" i="49"/>
  <c r="BS81" i="48"/>
  <c r="BS81" i="21"/>
  <c r="BR76" i="49"/>
  <c r="BR76" i="48"/>
  <c r="BR76" i="21"/>
  <c r="BX8" i="12"/>
  <c r="BS73" i="49"/>
  <c r="BS73" i="48"/>
  <c r="BS24" i="12"/>
  <c r="BS73" i="21"/>
  <c r="AJ93" i="49"/>
  <c r="AJ93" i="48"/>
  <c r="AJ36" i="12"/>
  <c r="BY27"/>
  <c r="AL27"/>
  <c r="BR108" i="49"/>
  <c r="BR108" i="21"/>
  <c r="BR108" i="48"/>
  <c r="BS105" i="49"/>
  <c r="BS105" i="48"/>
  <c r="BX55" i="12"/>
  <c r="BS57"/>
  <c r="BY55"/>
  <c r="Q87" i="49"/>
  <c r="Q87" i="48"/>
  <c r="Q87" i="21"/>
  <c r="T19" i="12"/>
  <c r="Q79" i="49"/>
  <c r="Q79" i="48"/>
  <c r="Q79" i="21"/>
  <c r="Q71" i="49"/>
  <c r="Q71" i="48"/>
  <c r="Q71" i="21"/>
  <c r="CY113"/>
  <c r="BX112"/>
  <c r="BC112"/>
  <c r="BY53" i="40"/>
  <c r="BK53"/>
  <c r="BK58" s="1"/>
  <c r="BQ49"/>
  <c r="AR45"/>
  <c r="H27" i="14"/>
  <c r="Q27" s="1"/>
  <c r="G51" s="1"/>
  <c r="L51" s="1"/>
  <c r="Q12" i="15"/>
  <c r="BK72" i="16"/>
  <c r="H118" i="21"/>
  <c r="Q289"/>
  <c r="Q268"/>
  <c r="Q131"/>
  <c r="Q124"/>
  <c r="Q116"/>
  <c r="Q53"/>
  <c r="Q38"/>
  <c r="Q33"/>
  <c r="AG261"/>
  <c r="AG34"/>
  <c r="AG26"/>
  <c r="AG218"/>
  <c r="T45" i="16"/>
  <c r="T42"/>
  <c r="BX8" i="10"/>
  <c r="BQ68" i="46"/>
  <c r="DE69"/>
  <c r="CW69"/>
  <c r="CO69"/>
  <c r="Q64"/>
  <c r="Q56"/>
  <c r="F79" s="1"/>
  <c r="L79" s="1"/>
  <c r="AL52"/>
  <c r="Z49"/>
  <c r="Z15"/>
  <c r="Q202" i="21"/>
  <c r="AR192"/>
  <c r="Q189"/>
  <c r="BX160"/>
  <c r="CL23" i="5"/>
  <c r="CL31"/>
  <c r="CL32" s="1"/>
  <c r="CW32"/>
  <c r="DL32"/>
  <c r="J32"/>
  <c r="J34" s="1"/>
  <c r="Y32"/>
  <c r="Y34" s="1"/>
  <c r="BX19"/>
  <c r="BU32"/>
  <c r="AT32"/>
  <c r="CH62" i="6"/>
  <c r="BZ62"/>
  <c r="DK62"/>
  <c r="DC62"/>
  <c r="Q27"/>
  <c r="Q17"/>
  <c r="Z20" i="9"/>
  <c r="BZ26"/>
  <c r="BC35"/>
  <c r="AG28"/>
  <c r="BC20"/>
  <c r="BX43" i="40"/>
  <c r="BQ15" i="6"/>
  <c r="T35" i="12"/>
  <c r="R58"/>
  <c r="BR105" i="21"/>
  <c r="CY98"/>
  <c r="Q309" i="48"/>
  <c r="Q275"/>
  <c r="Q267"/>
  <c r="DL264"/>
  <c r="BO237"/>
  <c r="I208"/>
  <c r="BX168"/>
  <c r="AL151"/>
  <c r="Q118"/>
  <c r="DG348"/>
  <c r="CQ348"/>
  <c r="DK348"/>
  <c r="DC348"/>
  <c r="CL269" i="49"/>
  <c r="CL269" i="48"/>
  <c r="AL269"/>
  <c r="AL269" i="49"/>
  <c r="BX262"/>
  <c r="BX262" i="48"/>
  <c r="BQ262" i="49"/>
  <c r="BQ262" i="48"/>
  <c r="BC262" i="49"/>
  <c r="BC262" i="48"/>
  <c r="Z262" i="49"/>
  <c r="Z262" i="48"/>
  <c r="AR132" i="49"/>
  <c r="AR132" i="48"/>
  <c r="AL130" i="49"/>
  <c r="AL130" i="48"/>
  <c r="AL129" i="49"/>
  <c r="AL129" i="48"/>
  <c r="Q129"/>
  <c r="Q129" i="49"/>
  <c r="AR126"/>
  <c r="AR126" i="48"/>
  <c r="BK125" i="49"/>
  <c r="BK125" i="48"/>
  <c r="Z124" i="49"/>
  <c r="Z124" i="48"/>
  <c r="CY123" i="49"/>
  <c r="CY123" i="48"/>
  <c r="BX122" i="49"/>
  <c r="BX122" i="48"/>
  <c r="BQ122" i="49"/>
  <c r="BQ122" i="48"/>
  <c r="BC122" i="49"/>
  <c r="BC122" i="48"/>
  <c r="AG122" i="49"/>
  <c r="AG122" i="48"/>
  <c r="AL121" i="49"/>
  <c r="AL121" i="48"/>
  <c r="Q121" i="49"/>
  <c r="Q121" i="48"/>
  <c r="DL117" i="49"/>
  <c r="DL117" i="48"/>
  <c r="BK117" i="49"/>
  <c r="BK117" i="48"/>
  <c r="Z116" i="49"/>
  <c r="Z116" i="48"/>
  <c r="CY115" i="49"/>
  <c r="CY115" i="48"/>
  <c r="BX114" i="49"/>
  <c r="BX114" i="48"/>
  <c r="BQ114" i="49"/>
  <c r="BQ114" i="48"/>
  <c r="BC114" i="49"/>
  <c r="BC114" i="48"/>
  <c r="AG114" i="49"/>
  <c r="AG114" i="48"/>
  <c r="AL113" i="49"/>
  <c r="AL113" i="48"/>
  <c r="Q113" i="49"/>
  <c r="Q113" i="48"/>
  <c r="AR110" i="49"/>
  <c r="AR110" i="48"/>
  <c r="AH19" i="49"/>
  <c r="AH19" i="48"/>
  <c r="BY11" i="10"/>
  <c r="Q19" i="49"/>
  <c r="Q19" i="48"/>
  <c r="Q3" i="10"/>
  <c r="H11" i="49"/>
  <c r="H11" i="48"/>
  <c r="H11" i="21"/>
  <c r="Q46" i="49"/>
  <c r="Q46" i="48"/>
  <c r="Q37" i="49"/>
  <c r="Q37" i="48"/>
  <c r="Q54" i="49"/>
  <c r="Q54" i="48"/>
  <c r="AJ30" i="49"/>
  <c r="AJ30" i="48"/>
  <c r="BY13" i="40"/>
  <c r="AJ47" i="49"/>
  <c r="AJ47" i="48"/>
  <c r="BY31" i="40"/>
  <c r="AJ39" i="49"/>
  <c r="AJ39" i="48"/>
  <c r="Q65" i="49"/>
  <c r="Q65" i="48"/>
  <c r="Q58" i="49"/>
  <c r="Q58" i="48"/>
  <c r="Q70" i="49"/>
  <c r="Q70" i="48"/>
  <c r="AD118" i="49"/>
  <c r="AD118" i="48"/>
  <c r="AH208" i="49"/>
  <c r="BY8" i="15"/>
  <c r="AH208" i="48"/>
  <c r="AF213" i="49"/>
  <c r="BK13" i="15"/>
  <c r="AF213" i="48"/>
  <c r="Q263" i="49"/>
  <c r="Q263" i="48"/>
  <c r="H321" i="49"/>
  <c r="H321" i="48"/>
  <c r="BY8" i="16"/>
  <c r="AJ265" i="48"/>
  <c r="AJ265" i="49"/>
  <c r="AJ269"/>
  <c r="BY13" i="16"/>
  <c r="AJ269" i="48"/>
  <c r="BY23" i="16"/>
  <c r="AJ278" i="49"/>
  <c r="AJ278" i="48"/>
  <c r="BY34" i="16"/>
  <c r="AJ287" i="49"/>
  <c r="AJ287" i="48"/>
  <c r="AJ313"/>
  <c r="AJ313" i="49"/>
  <c r="AJ305"/>
  <c r="BY53" i="16"/>
  <c r="AJ305" i="48"/>
  <c r="BY45" i="16"/>
  <c r="AJ297" i="49"/>
  <c r="AJ297" i="48"/>
  <c r="AJ289" i="49"/>
  <c r="BY37" i="16"/>
  <c r="AJ289" i="48"/>
  <c r="T269" i="49"/>
  <c r="T269" i="48"/>
  <c r="Q284" i="49"/>
  <c r="Q284" i="48"/>
  <c r="Q34" i="49"/>
  <c r="Q34" i="48"/>
  <c r="Q218" i="49"/>
  <c r="Q218" i="48"/>
  <c r="AG50" i="49"/>
  <c r="AG50" i="48"/>
  <c r="AH13" i="49"/>
  <c r="AH13" i="48"/>
  <c r="T291"/>
  <c r="T291" i="49"/>
  <c r="AG39" i="16"/>
  <c r="AA216" i="49"/>
  <c r="AA216" i="48"/>
  <c r="H207" i="49"/>
  <c r="H207" i="48"/>
  <c r="Q7" i="15"/>
  <c r="AJ114" i="49"/>
  <c r="AJ114" i="48"/>
  <c r="BY7" i="14"/>
  <c r="AJ122" i="49"/>
  <c r="AJ122" i="48"/>
  <c r="AJ130" i="49"/>
  <c r="AJ130" i="48"/>
  <c r="BY24" i="14"/>
  <c r="AM123" i="49"/>
  <c r="AM123" i="48"/>
  <c r="AM131" i="49"/>
  <c r="AM131" i="48"/>
  <c r="H15" i="49"/>
  <c r="H15" i="48"/>
  <c r="H15" i="21"/>
  <c r="BT14" i="49"/>
  <c r="BT14" i="48"/>
  <c r="BT14" i="21"/>
  <c r="BW15" i="49"/>
  <c r="BW15" i="48"/>
  <c r="BW15" i="21"/>
  <c r="BT23" i="49"/>
  <c r="BT23" i="48"/>
  <c r="BT23" i="21"/>
  <c r="DL202" i="49"/>
  <c r="DL202" i="48"/>
  <c r="AG202" i="49"/>
  <c r="AG202" i="48"/>
  <c r="BK198" i="49"/>
  <c r="BK198" i="48"/>
  <c r="BK198" i="21"/>
  <c r="CL194" i="49"/>
  <c r="CL194" i="48"/>
  <c r="AT192" i="49"/>
  <c r="AT192" i="48"/>
  <c r="AT192" i="21"/>
  <c r="AT44" i="46"/>
  <c r="AT69" s="1"/>
  <c r="CL191" i="49"/>
  <c r="CL191" i="48"/>
  <c r="CL191" i="21"/>
  <c r="S191" i="49"/>
  <c r="S348" s="1"/>
  <c r="S350" s="1"/>
  <c r="S191" i="21"/>
  <c r="S348" s="1"/>
  <c r="S350" s="1"/>
  <c r="BK190" i="49"/>
  <c r="BK190" i="48"/>
  <c r="BK190" i="21"/>
  <c r="CY189" i="49"/>
  <c r="CY189" i="48"/>
  <c r="CY189" i="21"/>
  <c r="Z189" i="49"/>
  <c r="Z189" i="48"/>
  <c r="Z189" i="21"/>
  <c r="BC188" i="49"/>
  <c r="BC188" i="48"/>
  <c r="BC188" i="21"/>
  <c r="BY187" i="49"/>
  <c r="BY187" i="48"/>
  <c r="CY186" i="49"/>
  <c r="CY186" i="21"/>
  <c r="AR185" i="49"/>
  <c r="AR185" i="48"/>
  <c r="AR185" i="21"/>
  <c r="AR184" i="49"/>
  <c r="AR184" i="48"/>
  <c r="AR180" i="49"/>
  <c r="AR180" i="48"/>
  <c r="AR177" i="49"/>
  <c r="AR177" i="48"/>
  <c r="AR177" i="21"/>
  <c r="DL175" i="48"/>
  <c r="DL175" i="49"/>
  <c r="DL175" i="21"/>
  <c r="BX174" i="49"/>
  <c r="BX174" i="48"/>
  <c r="BQ172" i="49"/>
  <c r="BQ172" i="48"/>
  <c r="CL171" i="49"/>
  <c r="CL171" i="48"/>
  <c r="CL171" i="21"/>
  <c r="AC170" i="49"/>
  <c r="AC170" i="48"/>
  <c r="BX20" i="46"/>
  <c r="BK167" i="49"/>
  <c r="BK167" i="48"/>
  <c r="BK167" i="21"/>
  <c r="DL165" i="49"/>
  <c r="DL165" i="48"/>
  <c r="DL165" i="21"/>
  <c r="AH165" i="49"/>
  <c r="AH165" i="48"/>
  <c r="AH165" i="21"/>
  <c r="DL163" i="49"/>
  <c r="DL163" i="48"/>
  <c r="DL163" i="21"/>
  <c r="DL161" i="49"/>
  <c r="DL161" i="48"/>
  <c r="DL161" i="21"/>
  <c r="AH161" i="49"/>
  <c r="AH161" i="48"/>
  <c r="AL11" i="46"/>
  <c r="AH161" i="21"/>
  <c r="CL160" i="49"/>
  <c r="CL160" i="48"/>
  <c r="CL157" i="49"/>
  <c r="CL157" i="48"/>
  <c r="CL157" i="21"/>
  <c r="Q153" i="49"/>
  <c r="Q153" i="48"/>
  <c r="H52" i="49"/>
  <c r="H52" i="48"/>
  <c r="AC38" i="49"/>
  <c r="AC38" i="48"/>
  <c r="BS22" i="40"/>
  <c r="BS36" s="1"/>
  <c r="BR22"/>
  <c r="BX22" s="1"/>
  <c r="BS32" i="49"/>
  <c r="BS32" i="48"/>
  <c r="BR44" i="49"/>
  <c r="BR44" i="48"/>
  <c r="AL4" i="49"/>
  <c r="AL4" i="48"/>
  <c r="Z5" i="49"/>
  <c r="Z5" i="48"/>
  <c r="BY5" i="49"/>
  <c r="BY5" i="48"/>
  <c r="BY6" i="49"/>
  <c r="BY6" i="48"/>
  <c r="BX7" i="49"/>
  <c r="BX7" i="48"/>
  <c r="BQ8" i="49"/>
  <c r="BQ8" i="48"/>
  <c r="BC9" i="49"/>
  <c r="BC9" i="48"/>
  <c r="BQ10" i="49"/>
  <c r="BQ10" i="48"/>
  <c r="CY5" i="49"/>
  <c r="CY5" i="48"/>
  <c r="DL4" i="49"/>
  <c r="DL4" i="48"/>
  <c r="BK27" i="5"/>
  <c r="AF32"/>
  <c r="AF34" s="1"/>
  <c r="AG19"/>
  <c r="Z19"/>
  <c r="AE219" i="49"/>
  <c r="AE219" i="48"/>
  <c r="AE40" i="6"/>
  <c r="AE62" s="1"/>
  <c r="AE64" s="1"/>
  <c r="BQ256" i="49"/>
  <c r="BQ256" i="48"/>
  <c r="AE226" i="49"/>
  <c r="AE226" i="48"/>
  <c r="BQ10" i="6"/>
  <c r="AR26" i="49"/>
  <c r="AR26" i="48"/>
  <c r="DL259" i="49"/>
  <c r="DL259" i="48"/>
  <c r="BC258"/>
  <c r="BC258" i="49"/>
  <c r="CL257" i="48"/>
  <c r="CL257" i="49"/>
  <c r="BK255"/>
  <c r="BK255" i="48"/>
  <c r="CY254" i="49"/>
  <c r="CY254" i="48"/>
  <c r="Z254" i="49"/>
  <c r="Z254" i="48"/>
  <c r="AR253" i="49"/>
  <c r="AR253" i="48"/>
  <c r="BX252" i="49"/>
  <c r="BX252" i="48"/>
  <c r="DL251" i="49"/>
  <c r="DL251" i="48"/>
  <c r="AG251" i="49"/>
  <c r="AG251" i="48"/>
  <c r="CL249" i="49"/>
  <c r="CL249" i="48"/>
  <c r="Q249" i="49"/>
  <c r="Q249" i="48"/>
  <c r="AL248" i="49"/>
  <c r="AL248" i="48"/>
  <c r="BK247" i="49"/>
  <c r="BK247" i="48"/>
  <c r="Q246" i="49"/>
  <c r="Q246" i="48"/>
  <c r="T30" i="6"/>
  <c r="AL245" i="49"/>
  <c r="AL245" i="48"/>
  <c r="CY243" i="49"/>
  <c r="CY243" i="48"/>
  <c r="Z243" i="49"/>
  <c r="Z243" i="48"/>
  <c r="Q239" i="49"/>
  <c r="Q239" i="48"/>
  <c r="BX234" i="49"/>
  <c r="BX234" i="48"/>
  <c r="CL228" i="49"/>
  <c r="CL228" i="48"/>
  <c r="AR226" i="49"/>
  <c r="AR226" i="48"/>
  <c r="Q221" i="49"/>
  <c r="Q221" i="48"/>
  <c r="BX135" i="49"/>
  <c r="BX135" i="48"/>
  <c r="BK141" i="49"/>
  <c r="BK141" i="48"/>
  <c r="BK142" i="49"/>
  <c r="BK142" i="48"/>
  <c r="BK149" i="49"/>
  <c r="BK149" i="48"/>
  <c r="AR150" i="49"/>
  <c r="AR150" i="48"/>
  <c r="Z147" i="49"/>
  <c r="Z147" i="48"/>
  <c r="Z28" i="9"/>
  <c r="CD145" i="49"/>
  <c r="CD145" i="48"/>
  <c r="AS138" i="49"/>
  <c r="AS138" i="48"/>
  <c r="BC8" i="9"/>
  <c r="AW151" i="49"/>
  <c r="AW151" i="48"/>
  <c r="BQ29" i="49"/>
  <c r="BQ29" i="48"/>
  <c r="BX43" i="49"/>
  <c r="BX43" i="48"/>
  <c r="BP232" i="49"/>
  <c r="BP232" i="48"/>
  <c r="AG317" i="49"/>
  <c r="AG317" i="48"/>
  <c r="AG289" i="49"/>
  <c r="AG289" i="48"/>
  <c r="BC341" i="49"/>
  <c r="BC341" i="48"/>
  <c r="Z78" i="49"/>
  <c r="Z78" i="48"/>
  <c r="AJ99" i="49"/>
  <c r="AJ99" i="48"/>
  <c r="AL33" i="12"/>
  <c r="AJ99" i="21"/>
  <c r="AL106" i="49"/>
  <c r="AL106" i="48"/>
  <c r="AL106" i="21"/>
  <c r="BR72" i="49"/>
  <c r="BR72" i="48"/>
  <c r="BR72" i="21"/>
  <c r="BX75" i="49"/>
  <c r="BX75" i="48"/>
  <c r="BX75" i="21"/>
  <c r="AG53" i="12"/>
  <c r="AA58"/>
  <c r="AL53"/>
  <c r="Q97" i="49"/>
  <c r="Q97" i="48"/>
  <c r="Q97" i="21"/>
  <c r="T31" i="12"/>
  <c r="T102" i="49"/>
  <c r="T102" i="48"/>
  <c r="Z37" i="12"/>
  <c r="T102" i="21"/>
  <c r="T38" i="12"/>
  <c r="BR89" i="49"/>
  <c r="BR89" i="48"/>
  <c r="BY21" i="12"/>
  <c r="AJ82" i="49"/>
  <c r="AJ82" i="48"/>
  <c r="BY14" i="12"/>
  <c r="AJ82" i="21"/>
  <c r="AL14" i="12"/>
  <c r="BR79" i="49"/>
  <c r="BR79" i="48"/>
  <c r="BY11" i="12"/>
  <c r="BR79" i="21"/>
  <c r="AJ74" i="49"/>
  <c r="AJ74" i="48"/>
  <c r="BY6" i="12"/>
  <c r="AJ74" i="21"/>
  <c r="AL6" i="12"/>
  <c r="BE58"/>
  <c r="BK57"/>
  <c r="AM58"/>
  <c r="AR57"/>
  <c r="AR58" s="1"/>
  <c r="Q88" i="49"/>
  <c r="Q88" i="48"/>
  <c r="Q88" i="21"/>
  <c r="T20" i="12"/>
  <c r="Q80" i="49"/>
  <c r="Q80" i="48"/>
  <c r="Q80" i="21"/>
  <c r="T12" i="12"/>
  <c r="Q72" i="49"/>
  <c r="Q72" i="48"/>
  <c r="Q72" i="21"/>
  <c r="T4" i="12"/>
  <c r="AL352" i="48"/>
  <c r="AL353" s="1"/>
  <c r="AH353"/>
  <c r="BX268" i="21"/>
  <c r="BQ268"/>
  <c r="BC268"/>
  <c r="Z268"/>
  <c r="BK267"/>
  <c r="CY266"/>
  <c r="CL265"/>
  <c r="AL265"/>
  <c r="BK264"/>
  <c r="CY263"/>
  <c r="DL261"/>
  <c r="CL260"/>
  <c r="CL11" i="14"/>
  <c r="CL35"/>
  <c r="CL43"/>
  <c r="BX125" i="21"/>
  <c r="BQ125"/>
  <c r="BC125"/>
  <c r="DL120"/>
  <c r="BK120"/>
  <c r="CY118"/>
  <c r="BX117"/>
  <c r="BQ117"/>
  <c r="BC117"/>
  <c r="AL116"/>
  <c r="AR113"/>
  <c r="DL112"/>
  <c r="BK112"/>
  <c r="Z111"/>
  <c r="CY110"/>
  <c r="BY42" i="40"/>
  <c r="BQ45"/>
  <c r="AR42"/>
  <c r="BY27" i="14"/>
  <c r="K33" i="15"/>
  <c r="K35" s="1"/>
  <c r="AJ31" i="16"/>
  <c r="AJ79"/>
  <c r="AL79" s="1"/>
  <c r="T18"/>
  <c r="T20" s="1"/>
  <c r="T56"/>
  <c r="T48"/>
  <c r="T69"/>
  <c r="T76"/>
  <c r="BK68"/>
  <c r="T24"/>
  <c r="T33"/>
  <c r="T10"/>
  <c r="Q319" i="21"/>
  <c r="Q261"/>
  <c r="Q205"/>
  <c r="Q70"/>
  <c r="Q54"/>
  <c r="Q26"/>
  <c r="AD118"/>
  <c r="AX69" i="46"/>
  <c r="X69"/>
  <c r="X71" s="1"/>
  <c r="P69"/>
  <c r="P71" s="1"/>
  <c r="CY68"/>
  <c r="CG69"/>
  <c r="AL56"/>
  <c r="CL52"/>
  <c r="BM69"/>
  <c r="AH33"/>
  <c r="AH32"/>
  <c r="AH31"/>
  <c r="AG25"/>
  <c r="T18"/>
  <c r="CL170" i="21"/>
  <c r="BQ160"/>
  <c r="AC159"/>
  <c r="BT153"/>
  <c r="CI32" i="5"/>
  <c r="CA32"/>
  <c r="CE32"/>
  <c r="CR32"/>
  <c r="CZ32"/>
  <c r="K32"/>
  <c r="K34" s="1"/>
  <c r="BY6"/>
  <c r="AH17" i="21"/>
  <c r="AH13"/>
  <c r="BX62" i="6"/>
  <c r="CI62"/>
  <c r="CA62"/>
  <c r="CT62"/>
  <c r="BK52"/>
  <c r="BC44"/>
  <c r="Q48"/>
  <c r="I71" s="1"/>
  <c r="DD40" i="9"/>
  <c r="N40"/>
  <c r="N42" s="1"/>
  <c r="X40"/>
  <c r="X42" s="1"/>
  <c r="AR20"/>
  <c r="BX28"/>
  <c r="BX40" s="1"/>
  <c r="BG40"/>
  <c r="AL15" i="46"/>
  <c r="BQ18" i="6"/>
  <c r="CC58" i="12"/>
  <c r="BN58"/>
  <c r="AV58"/>
  <c r="BS105" i="21"/>
  <c r="AJ324" i="48"/>
  <c r="Q264"/>
  <c r="DL254"/>
  <c r="AR248"/>
  <c r="AR222"/>
  <c r="S191"/>
  <c r="S348" s="1"/>
  <c r="S350" s="1"/>
  <c r="Q178"/>
  <c r="AR176"/>
  <c r="AF175"/>
  <c r="DI348"/>
  <c r="CS348"/>
  <c r="AG259" i="49"/>
  <c r="BK274"/>
  <c r="BK274" i="48"/>
  <c r="CY273" i="49"/>
  <c r="CY273" i="48"/>
  <c r="DL271" i="49"/>
  <c r="DL271" i="48"/>
  <c r="DL268" i="49"/>
  <c r="DL268" i="48"/>
  <c r="CL266" i="49"/>
  <c r="CL266" i="48"/>
  <c r="BX265" i="49"/>
  <c r="BX265" i="48"/>
  <c r="BQ265" i="49"/>
  <c r="BQ265" i="48"/>
  <c r="BC265" i="49"/>
  <c r="BC265" i="48"/>
  <c r="Z265" i="49"/>
  <c r="Z265" i="48"/>
  <c r="CL263" i="49"/>
  <c r="CL263" i="48"/>
  <c r="AL263" i="49"/>
  <c r="AL263" i="48"/>
  <c r="BK262" i="49"/>
  <c r="BK262" i="48"/>
  <c r="CY261" i="49"/>
  <c r="CY261" i="48"/>
  <c r="BX260" i="49"/>
  <c r="BX260" i="48"/>
  <c r="BQ260" i="49"/>
  <c r="BQ260" i="48"/>
  <c r="BC260" i="49"/>
  <c r="BC260" i="48"/>
  <c r="AL132" i="49"/>
  <c r="AL132" i="48"/>
  <c r="Q132" i="49"/>
  <c r="Q132" i="48"/>
  <c r="BX131" i="49"/>
  <c r="BX131" i="48"/>
  <c r="BQ131" i="49"/>
  <c r="BQ131" i="48"/>
  <c r="BC131" i="49"/>
  <c r="BC131" i="48"/>
  <c r="AG131" i="49"/>
  <c r="AG131" i="48"/>
  <c r="Z129" i="49"/>
  <c r="Z129" i="48"/>
  <c r="CY128" i="49"/>
  <c r="CY128" i="48"/>
  <c r="BX127" i="49"/>
  <c r="BX127" i="48"/>
  <c r="BQ127"/>
  <c r="BQ127" i="49"/>
  <c r="BC127"/>
  <c r="BC127" i="48"/>
  <c r="AG127" i="49"/>
  <c r="AG127" i="48"/>
  <c r="Q126" i="49"/>
  <c r="Q126" i="48"/>
  <c r="AR123" i="49"/>
  <c r="AR123" i="48"/>
  <c r="DL122" i="49"/>
  <c r="DL122" i="48"/>
  <c r="BK122" i="49"/>
  <c r="BK122" i="48"/>
  <c r="Z121" i="49"/>
  <c r="Z121" i="48"/>
  <c r="CY120" i="49"/>
  <c r="CY120" i="48"/>
  <c r="BX119" i="49"/>
  <c r="BX119" i="48"/>
  <c r="BQ119" i="49"/>
  <c r="BQ119" i="48"/>
  <c r="BC119" i="49"/>
  <c r="BC119" i="48"/>
  <c r="AG119" i="49"/>
  <c r="AG119" i="48"/>
  <c r="DL114" i="49"/>
  <c r="DL114" i="48"/>
  <c r="BK114" i="49"/>
  <c r="BK114" i="48"/>
  <c r="Z113" i="49"/>
  <c r="Z113" i="48"/>
  <c r="CY112" i="49"/>
  <c r="CY112" i="48"/>
  <c r="BX111" i="49"/>
  <c r="BX111" i="48"/>
  <c r="BQ111" i="49"/>
  <c r="BQ111" i="48"/>
  <c r="BC111" i="49"/>
  <c r="BC111" i="48"/>
  <c r="AG111" i="49"/>
  <c r="AG111" i="48"/>
  <c r="Q110" i="49"/>
  <c r="Q110" i="48"/>
  <c r="Q14" i="49"/>
  <c r="Q14" i="48"/>
  <c r="Q14" i="21"/>
  <c r="Q47" i="49"/>
  <c r="Q47" i="48"/>
  <c r="Q39" i="49"/>
  <c r="Q39" i="48"/>
  <c r="H55" i="49"/>
  <c r="H55" i="48"/>
  <c r="AJ48" i="49"/>
  <c r="BY32" i="40"/>
  <c r="AJ40" i="49"/>
  <c r="AJ40" i="48"/>
  <c r="BY24" i="40"/>
  <c r="Q66" i="49"/>
  <c r="Q66" i="48"/>
  <c r="Q59" i="49"/>
  <c r="Q59" i="48"/>
  <c r="Q213" i="49"/>
  <c r="Q213" i="48"/>
  <c r="BY11" i="15"/>
  <c r="AH211" i="49"/>
  <c r="AH211" i="48"/>
  <c r="T206" i="49"/>
  <c r="T206" i="48"/>
  <c r="Q283" i="49"/>
  <c r="Q283" i="48"/>
  <c r="Q321" i="49"/>
  <c r="Q321" i="48"/>
  <c r="AJ266" i="49"/>
  <c r="BY9" i="16"/>
  <c r="AJ266" i="48"/>
  <c r="BY15" i="16"/>
  <c r="AJ271" i="49"/>
  <c r="AJ271" i="48"/>
  <c r="AJ316" i="49"/>
  <c r="BY64" i="16"/>
  <c r="AJ316" i="48"/>
  <c r="AJ306" i="49"/>
  <c r="BY54" i="16"/>
  <c r="AJ306" i="48"/>
  <c r="BY46" i="16"/>
  <c r="AJ298" i="49"/>
  <c r="AJ298" i="48"/>
  <c r="AJ290" i="49"/>
  <c r="BY38" i="16"/>
  <c r="AJ290" i="48"/>
  <c r="Q271" i="49"/>
  <c r="Q271" i="48"/>
  <c r="H282" i="49"/>
  <c r="H282" i="48"/>
  <c r="Q325" i="49"/>
  <c r="Q325" i="48"/>
  <c r="Q312" i="49"/>
  <c r="Q312" i="48"/>
  <c r="Q278" i="49"/>
  <c r="Q278" i="48"/>
  <c r="Q214" i="49"/>
  <c r="Q214" i="48"/>
  <c r="Q52" i="49"/>
  <c r="Q52" i="48"/>
  <c r="AF207" i="49"/>
  <c r="BK7" i="15"/>
  <c r="AF207" i="48"/>
  <c r="AH22" i="49"/>
  <c r="AH22" i="48"/>
  <c r="AA215" i="49"/>
  <c r="AA215" i="48"/>
  <c r="T304" i="49"/>
  <c r="T304" i="48"/>
  <c r="AG52" i="16"/>
  <c r="Q295" i="49"/>
  <c r="Q295" i="48"/>
  <c r="T43" i="16"/>
  <c r="H216" i="49"/>
  <c r="H216" i="48"/>
  <c r="T17" i="15"/>
  <c r="AC207" i="49"/>
  <c r="AC207" i="48"/>
  <c r="AJ113"/>
  <c r="BY6" i="14"/>
  <c r="AJ121" i="49"/>
  <c r="AJ121" i="48"/>
  <c r="BY15" i="14"/>
  <c r="AJ129" i="49"/>
  <c r="AJ129" i="48"/>
  <c r="BY23" i="14"/>
  <c r="AM113" i="49"/>
  <c r="AM113" i="48"/>
  <c r="AM122" i="49"/>
  <c r="AM122" i="48"/>
  <c r="AM130" i="49"/>
  <c r="AM130" i="48"/>
  <c r="AC15" i="49"/>
  <c r="AC15" i="48"/>
  <c r="AC15" i="21"/>
  <c r="BT7" i="10"/>
  <c r="BU7"/>
  <c r="BV7"/>
  <c r="BT13" i="49"/>
  <c r="BT13" i="48"/>
  <c r="BT13" i="21"/>
  <c r="BW18" i="49"/>
  <c r="BW18" i="48"/>
  <c r="AC22" i="49"/>
  <c r="AC22" i="48"/>
  <c r="BT17" i="10"/>
  <c r="BV17"/>
  <c r="BW17"/>
  <c r="CJ23" i="49"/>
  <c r="CJ23" i="48"/>
  <c r="CJ23" i="21"/>
  <c r="AR202" i="49"/>
  <c r="AR202" i="48"/>
  <c r="BK201" i="49"/>
  <c r="BK201" i="48"/>
  <c r="BK201" i="21"/>
  <c r="BX198" i="49"/>
  <c r="BX198" i="48"/>
  <c r="CY197" i="49"/>
  <c r="CY197" i="48"/>
  <c r="CY197" i="21"/>
  <c r="CY194" i="49"/>
  <c r="CY194" i="48"/>
  <c r="CY194" i="21"/>
  <c r="T194" i="49"/>
  <c r="T194" i="48"/>
  <c r="AG46" i="46"/>
  <c r="BC193" i="49"/>
  <c r="BC193" i="48"/>
  <c r="BC193" i="21"/>
  <c r="AU192" i="49"/>
  <c r="AU192" i="48"/>
  <c r="AU192" i="21"/>
  <c r="AU44" i="46"/>
  <c r="CY191" i="49"/>
  <c r="CY191" i="48"/>
  <c r="CY191" i="21"/>
  <c r="AA186" i="48"/>
  <c r="AA186" i="49"/>
  <c r="AL36" i="46"/>
  <c r="BT36"/>
  <c r="AA186" i="21"/>
  <c r="BX179" i="49"/>
  <c r="BX179" i="48"/>
  <c r="BX179" i="21"/>
  <c r="Q179" i="49"/>
  <c r="Q179" i="48"/>
  <c r="CL176" i="49"/>
  <c r="CL176" i="48"/>
  <c r="BX172" i="49"/>
  <c r="BX172" i="48"/>
  <c r="CY171" i="49"/>
  <c r="CY171" i="48"/>
  <c r="CY171" i="21"/>
  <c r="CY168" i="49"/>
  <c r="CY168" i="48"/>
  <c r="CY168" i="21"/>
  <c r="DL166" i="49"/>
  <c r="DL166" i="48"/>
  <c r="Q166" i="49"/>
  <c r="T16" i="46"/>
  <c r="BC165" i="49"/>
  <c r="BC165" i="48"/>
  <c r="BC165" i="21"/>
  <c r="BY164" i="49"/>
  <c r="BY164" i="48"/>
  <c r="AH163" i="49"/>
  <c r="AH163" i="48"/>
  <c r="BY13" i="46"/>
  <c r="AH163" i="21"/>
  <c r="CY160" i="49"/>
  <c r="CY160" i="48"/>
  <c r="CY160" i="21"/>
  <c r="AC160" i="48"/>
  <c r="AC160" i="49"/>
  <c r="H10" i="46"/>
  <c r="BQ159" i="49"/>
  <c r="BQ159" i="48"/>
  <c r="DL155" i="49"/>
  <c r="DL155" i="21"/>
  <c r="DL155" i="48"/>
  <c r="AH154" i="49"/>
  <c r="AH154" i="48"/>
  <c r="BY4" i="46"/>
  <c r="BR32" i="49"/>
  <c r="BR32" i="48"/>
  <c r="BS44" i="49"/>
  <c r="BS44" i="48"/>
  <c r="BR39" i="49"/>
  <c r="BR39" i="48"/>
  <c r="BX23" i="40"/>
  <c r="AG4" i="49"/>
  <c r="AG4" i="48"/>
  <c r="CL4" i="49"/>
  <c r="CL4" i="48"/>
  <c r="BX5" i="49"/>
  <c r="BX5" i="48"/>
  <c r="BK10" i="49"/>
  <c r="BK10" i="48"/>
  <c r="H247" i="49"/>
  <c r="H247" i="48"/>
  <c r="H230" i="49"/>
  <c r="H230" i="48"/>
  <c r="I219" i="49"/>
  <c r="I40" i="6"/>
  <c r="AL259" i="49"/>
  <c r="AL259" i="48"/>
  <c r="BK258"/>
  <c r="BK258" i="49"/>
  <c r="CY257"/>
  <c r="CY257" i="48"/>
  <c r="T257" i="49"/>
  <c r="T257" i="48"/>
  <c r="T52" i="6"/>
  <c r="AG49"/>
  <c r="AR256" i="49"/>
  <c r="AR256" i="48"/>
  <c r="AG254" i="49"/>
  <c r="AG254" i="48"/>
  <c r="BC253" i="49"/>
  <c r="BC253" i="48"/>
  <c r="CL252"/>
  <c r="CL252" i="49"/>
  <c r="Q252"/>
  <c r="Q252" i="48"/>
  <c r="AL251" i="49"/>
  <c r="AL251" i="48"/>
  <c r="CY249" i="49"/>
  <c r="CY249" i="48"/>
  <c r="Z249" i="49"/>
  <c r="Z249" i="48"/>
  <c r="BX247" i="49"/>
  <c r="BX247" i="48"/>
  <c r="Z241" i="49"/>
  <c r="Z241" i="48"/>
  <c r="CL234" i="49"/>
  <c r="CL234" i="48"/>
  <c r="Q234" i="49"/>
  <c r="Q234" i="48"/>
  <c r="BC226" i="49"/>
  <c r="BC226" i="48"/>
  <c r="BC220" i="49"/>
  <c r="BC220" i="48"/>
  <c r="BX219" i="49"/>
  <c r="BX219" i="48"/>
  <c r="BX40" i="6"/>
  <c r="AR133" i="49"/>
  <c r="AR133" i="48"/>
  <c r="BK134" i="49"/>
  <c r="BK134" i="48"/>
  <c r="AR141" i="49"/>
  <c r="AR141" i="48"/>
  <c r="BK147" i="49"/>
  <c r="BK147" i="48"/>
  <c r="AG151" i="49"/>
  <c r="AG151" i="48"/>
  <c r="AL152" i="49"/>
  <c r="AL152" i="48"/>
  <c r="CL21" i="9"/>
  <c r="CY141" i="49"/>
  <c r="CY141" i="48"/>
  <c r="CY146" i="49"/>
  <c r="CY146" i="48"/>
  <c r="T133" i="49"/>
  <c r="T133" i="48"/>
  <c r="AG3" i="9"/>
  <c r="Z3"/>
  <c r="AI144" i="49"/>
  <c r="AI348" s="1"/>
  <c r="AI354" s="1"/>
  <c r="AI144" i="48"/>
  <c r="AL14" i="9"/>
  <c r="BY14"/>
  <c r="AV149" i="49"/>
  <c r="AV149" i="48"/>
  <c r="BC24" i="9"/>
  <c r="AT151" i="49"/>
  <c r="BC26" i="9"/>
  <c r="BA152" i="49"/>
  <c r="BA152" i="48"/>
  <c r="BA31" i="9"/>
  <c r="AM40"/>
  <c r="CL129" i="49"/>
  <c r="CL129" i="48"/>
  <c r="CL121" i="49"/>
  <c r="CL121" i="48"/>
  <c r="AL200" i="49"/>
  <c r="AL200" i="48"/>
  <c r="AL200" i="21"/>
  <c r="AG293" i="49"/>
  <c r="AG293" i="48"/>
  <c r="BC335" i="49"/>
  <c r="BC335" i="48"/>
  <c r="Q103" i="49"/>
  <c r="Q103" i="48"/>
  <c r="Q103" i="21"/>
  <c r="AL81" i="49"/>
  <c r="AL81" i="48"/>
  <c r="AL81" i="21"/>
  <c r="BC92" i="49"/>
  <c r="BC92" i="48"/>
  <c r="BC26" i="12"/>
  <c r="BQ108" i="49"/>
  <c r="BQ108" i="48"/>
  <c r="BQ108" i="21"/>
  <c r="BX104" i="49"/>
  <c r="BX104" i="48"/>
  <c r="BX104" i="21"/>
  <c r="CL87" i="48"/>
  <c r="CL87" i="49"/>
  <c r="CL87" i="21"/>
  <c r="CL77" i="49"/>
  <c r="CL77" i="48"/>
  <c r="CL77" i="21"/>
  <c r="CL103" i="49"/>
  <c r="CL103" i="48"/>
  <c r="CL103" i="21"/>
  <c r="CL49" i="12"/>
  <c r="T82" i="49"/>
  <c r="T82" i="48"/>
  <c r="Z14" i="12"/>
  <c r="T82" i="21"/>
  <c r="AG14" i="12"/>
  <c r="BS92" i="49"/>
  <c r="BS92" i="48"/>
  <c r="BX25" i="12"/>
  <c r="BS26"/>
  <c r="BS92" i="21"/>
  <c r="BY25" i="12"/>
  <c r="BR106" i="49"/>
  <c r="BR106" i="48"/>
  <c r="BR106" i="21"/>
  <c r="BX42" i="12"/>
  <c r="BS103" i="49"/>
  <c r="BS103" i="48"/>
  <c r="AR265" i="49"/>
  <c r="AR265" i="48"/>
  <c r="AR264" i="49"/>
  <c r="AR264" i="48"/>
  <c r="CL269" i="21"/>
  <c r="AL269"/>
  <c r="BK268"/>
  <c r="DL264"/>
  <c r="BX262"/>
  <c r="BQ262"/>
  <c r="BC262"/>
  <c r="Z262"/>
  <c r="AR132"/>
  <c r="AL130"/>
  <c r="AL129"/>
  <c r="AR126"/>
  <c r="DL125"/>
  <c r="BK125"/>
  <c r="Z124"/>
  <c r="CY123"/>
  <c r="BX122"/>
  <c r="BQ122"/>
  <c r="BC122"/>
  <c r="AL121"/>
  <c r="DL117"/>
  <c r="BK117"/>
  <c r="Z116"/>
  <c r="CY115"/>
  <c r="BX114"/>
  <c r="BQ114"/>
  <c r="BC114"/>
  <c r="AL113"/>
  <c r="AR110"/>
  <c r="T11" i="10"/>
  <c r="BY45" i="40"/>
  <c r="BK45"/>
  <c r="BQ42"/>
  <c r="BY43" i="14"/>
  <c r="AD27"/>
  <c r="I213" i="21"/>
  <c r="Q320"/>
  <c r="Q284"/>
  <c r="Q262"/>
  <c r="Q126"/>
  <c r="Q118"/>
  <c r="Q110"/>
  <c r="Q63"/>
  <c r="Q34"/>
  <c r="Q218"/>
  <c r="AC208"/>
  <c r="AG125"/>
  <c r="AG50"/>
  <c r="BY5" i="10"/>
  <c r="T291" i="21"/>
  <c r="T268"/>
  <c r="T217"/>
  <c r="T206"/>
  <c r="Q10" i="10"/>
  <c r="BU17"/>
  <c r="AD69" i="46"/>
  <c r="AD71" s="1"/>
  <c r="AP69"/>
  <c r="AG68"/>
  <c r="Y69"/>
  <c r="Y71" s="1"/>
  <c r="I69"/>
  <c r="I71" s="1"/>
  <c r="AL64"/>
  <c r="CL60"/>
  <c r="BY60"/>
  <c r="CL56"/>
  <c r="AO69"/>
  <c r="BY43"/>
  <c r="Z42"/>
  <c r="AH20"/>
  <c r="T3"/>
  <c r="AR202" i="21"/>
  <c r="Q193"/>
  <c r="BX192"/>
  <c r="AR188"/>
  <c r="AH180"/>
  <c r="Q178"/>
  <c r="AR176"/>
  <c r="BQ173"/>
  <c r="DL170"/>
  <c r="BX168"/>
  <c r="Q168"/>
  <c r="H163"/>
  <c r="AH154"/>
  <c r="CF32" i="5"/>
  <c r="CS32"/>
  <c r="CY27"/>
  <c r="CY32" s="1"/>
  <c r="DL10"/>
  <c r="L32"/>
  <c r="L34" s="1"/>
  <c r="S32"/>
  <c r="S34" s="1"/>
  <c r="BK23"/>
  <c r="AE32"/>
  <c r="AE34" s="1"/>
  <c r="AG10"/>
  <c r="BN32"/>
  <c r="BK31"/>
  <c r="BK32" s="1"/>
  <c r="AM32"/>
  <c r="DE62" i="6"/>
  <c r="P62"/>
  <c r="P64" s="1"/>
  <c r="AL30"/>
  <c r="T23"/>
  <c r="Q12"/>
  <c r="Q3"/>
  <c r="BC7" i="9"/>
  <c r="CL35"/>
  <c r="DE40"/>
  <c r="BJ40"/>
  <c r="BQ35"/>
  <c r="BX28" i="40"/>
  <c r="BQ61" i="6"/>
  <c r="BY18"/>
  <c r="Z11" i="12"/>
  <c r="BS49"/>
  <c r="BX11"/>
  <c r="AN58"/>
  <c r="AR109" i="21"/>
  <c r="Z78"/>
  <c r="BC77"/>
  <c r="BK328" i="48"/>
  <c r="Q289"/>
  <c r="BK268"/>
  <c r="BC268"/>
  <c r="CY196"/>
  <c r="AR113"/>
  <c r="BQ112"/>
  <c r="DF348"/>
  <c r="W348"/>
  <c r="W350" s="1"/>
  <c r="Y348" i="49"/>
  <c r="Y350" s="1"/>
  <c r="BW13"/>
  <c r="BW13" i="48"/>
  <c r="BV16" i="49"/>
  <c r="BV16" i="48"/>
  <c r="BU19" i="49"/>
  <c r="BU19" i="48"/>
  <c r="BK14" i="49"/>
  <c r="BK14" i="48"/>
  <c r="BV20" i="49"/>
  <c r="BV20" i="48"/>
  <c r="BV23" i="49"/>
  <c r="BV23" i="48"/>
  <c r="CK23" i="49"/>
  <c r="CK23" i="48"/>
  <c r="Z202" i="49"/>
  <c r="Z202" i="48"/>
  <c r="BY199" i="49"/>
  <c r="BY199" i="48"/>
  <c r="AR197" i="49"/>
  <c r="AR197" i="48"/>
  <c r="Q196" i="49"/>
  <c r="Q196" i="48"/>
  <c r="AR195" i="49"/>
  <c r="AR195" i="48"/>
  <c r="BX193" i="49"/>
  <c r="BX193" i="48"/>
  <c r="AS192" i="49"/>
  <c r="AS192" i="48"/>
  <c r="BY191" i="49"/>
  <c r="BY191" i="48"/>
  <c r="BX190" i="49"/>
  <c r="BX190" i="48"/>
  <c r="DL189" i="49"/>
  <c r="DL189" i="48"/>
  <c r="AG189" i="49"/>
  <c r="AG189" i="48"/>
  <c r="BK188" i="49"/>
  <c r="BK188" i="48"/>
  <c r="AA187" i="49"/>
  <c r="AA187" i="48"/>
  <c r="AL37" i="46"/>
  <c r="I186" i="49"/>
  <c r="Q36" i="46"/>
  <c r="AF36"/>
  <c r="BC185" i="49"/>
  <c r="BC185" i="48"/>
  <c r="BC184" i="49"/>
  <c r="BC184" i="48"/>
  <c r="AR183" i="49"/>
  <c r="AR183" i="48"/>
  <c r="AR181" i="49"/>
  <c r="AR181" i="48"/>
  <c r="CY177" i="49"/>
  <c r="CY177" i="48"/>
  <c r="AH175" i="49"/>
  <c r="AH175" i="48"/>
  <c r="CL174" i="49"/>
  <c r="CL174" i="48"/>
  <c r="BC173" i="49"/>
  <c r="BC173" i="48"/>
  <c r="BK172" i="49"/>
  <c r="BK172" i="48"/>
  <c r="DL171" i="49"/>
  <c r="DL171" i="48"/>
  <c r="AH171" i="49"/>
  <c r="AH171" i="48"/>
  <c r="AL21" i="46"/>
  <c r="CY170" i="49"/>
  <c r="CY170" i="48"/>
  <c r="CY169" i="49"/>
  <c r="CY169" i="48"/>
  <c r="CL168" i="49"/>
  <c r="CL168" i="48"/>
  <c r="BK166" i="49"/>
  <c r="BK166" i="48"/>
  <c r="CY165" i="49"/>
  <c r="CY165" i="48"/>
  <c r="BX164" i="49"/>
  <c r="BX164" i="48"/>
  <c r="Q164" i="49"/>
  <c r="Q164" i="48"/>
  <c r="BC163" i="49"/>
  <c r="BC163" i="48"/>
  <c r="BC162" i="49"/>
  <c r="BC162" i="48"/>
  <c r="AC161" i="49"/>
  <c r="AC161" i="48"/>
  <c r="AA160" i="49"/>
  <c r="AA160" i="48"/>
  <c r="CY157" i="49"/>
  <c r="CY157" i="48"/>
  <c r="CY155" i="49"/>
  <c r="CY155" i="48"/>
  <c r="Q154" i="49"/>
  <c r="Q154" i="48"/>
  <c r="H288" i="49"/>
  <c r="H288" i="48"/>
  <c r="AC34" i="49"/>
  <c r="AC34" i="48"/>
  <c r="BX18" i="40"/>
  <c r="BR45" i="49"/>
  <c r="BR45" i="48"/>
  <c r="BX29" i="40"/>
  <c r="BR40" i="49"/>
  <c r="BR40" i="48"/>
  <c r="BR35" i="49"/>
  <c r="BR35" i="48"/>
  <c r="BR54" i="49"/>
  <c r="BR54" i="48"/>
  <c r="AG3" i="49"/>
  <c r="AG3" i="48"/>
  <c r="CL3" i="49"/>
  <c r="CL3" i="48"/>
  <c r="AR4" i="49"/>
  <c r="AR4" i="48"/>
  <c r="AG5" i="49"/>
  <c r="AG5" i="48"/>
  <c r="CL5" i="49"/>
  <c r="CL5" i="48"/>
  <c r="BX6" i="49"/>
  <c r="BX6" i="48"/>
  <c r="BQ7" i="49"/>
  <c r="BQ7" i="48"/>
  <c r="BK8" i="49"/>
  <c r="BK8" i="48"/>
  <c r="BC10" i="49"/>
  <c r="BC10" i="48"/>
  <c r="DL5" i="49"/>
  <c r="DL5" i="48"/>
  <c r="Q349" i="21"/>
  <c r="Q349" i="49"/>
  <c r="BN248"/>
  <c r="BN248" i="48"/>
  <c r="BY32" i="6"/>
  <c r="BN227" i="49"/>
  <c r="BN227" i="48"/>
  <c r="BY11" i="6"/>
  <c r="BN221" i="49"/>
  <c r="BN221" i="48"/>
  <c r="H246" i="49"/>
  <c r="H246" i="48"/>
  <c r="H234" i="49"/>
  <c r="H234" i="48"/>
  <c r="AR51" i="49"/>
  <c r="AR51" i="48"/>
  <c r="AR46" i="49"/>
  <c r="AR46" i="48"/>
  <c r="CY259" i="49"/>
  <c r="CY259" i="48"/>
  <c r="Z259" i="49"/>
  <c r="Z259" i="48"/>
  <c r="AR258"/>
  <c r="AR258" i="49"/>
  <c r="BX257"/>
  <c r="BX257" i="48"/>
  <c r="AL256" i="49"/>
  <c r="AL256" i="48"/>
  <c r="BX255" i="49"/>
  <c r="BX255" i="48"/>
  <c r="Q255" i="49"/>
  <c r="Q255" i="48"/>
  <c r="AL254" i="49"/>
  <c r="AL254" i="48"/>
  <c r="BK253" i="49"/>
  <c r="BK253" i="48"/>
  <c r="Z252" i="49"/>
  <c r="Z252" i="48"/>
  <c r="AR251" i="49"/>
  <c r="AR251" i="48"/>
  <c r="BX250" i="49"/>
  <c r="BX250" i="48"/>
  <c r="DL249" i="49"/>
  <c r="DL249" i="48"/>
  <c r="BC248" i="49"/>
  <c r="BC248" i="48"/>
  <c r="CL247" i="49"/>
  <c r="CL247" i="48"/>
  <c r="CY245" i="49"/>
  <c r="CY245" i="48"/>
  <c r="Z245" i="49"/>
  <c r="Z245" i="48"/>
  <c r="BX243" i="49"/>
  <c r="BX243" i="48"/>
  <c r="AL242" i="49"/>
  <c r="AL242" i="48"/>
  <c r="Q241" i="49"/>
  <c r="Q241" i="48"/>
  <c r="AL237" i="49"/>
  <c r="AL237" i="48"/>
  <c r="CY234" i="49"/>
  <c r="CY234" i="48"/>
  <c r="AL232" i="49"/>
  <c r="AL232" i="48"/>
  <c r="BK228" i="49"/>
  <c r="BK228" i="48"/>
  <c r="DL227" i="49"/>
  <c r="DL227" i="48"/>
  <c r="BK226" i="49"/>
  <c r="BK226" i="48"/>
  <c r="DL225" i="49"/>
  <c r="DL225" i="48"/>
  <c r="BC224" i="49"/>
  <c r="BC224" i="48"/>
  <c r="CL223" i="49"/>
  <c r="CL223" i="48"/>
  <c r="AL222" i="49"/>
  <c r="AL222" i="48"/>
  <c r="BK221" i="49"/>
  <c r="BK221" i="48"/>
  <c r="AL220" i="49"/>
  <c r="AL220" i="48"/>
  <c r="BK153" i="49"/>
  <c r="BK153" i="48"/>
  <c r="BQ133" i="49"/>
  <c r="BQ133" i="48"/>
  <c r="BQ134" i="49"/>
  <c r="BQ134" i="48"/>
  <c r="BQ135" i="49"/>
  <c r="BQ135" i="48"/>
  <c r="AL137" i="49"/>
  <c r="AL137" i="48"/>
  <c r="AG138" i="49"/>
  <c r="AG138" i="48"/>
  <c r="DL138" i="49"/>
  <c r="DL138" i="48"/>
  <c r="AR142" i="49"/>
  <c r="AR142" i="48"/>
  <c r="AL143" i="49"/>
  <c r="AL143" i="48"/>
  <c r="BX146" i="49"/>
  <c r="BX146" i="48"/>
  <c r="AR147" i="49"/>
  <c r="AR147" i="48"/>
  <c r="CY148"/>
  <c r="CY148" i="49"/>
  <c r="AG152"/>
  <c r="AG152" i="48"/>
  <c r="CY152" i="49"/>
  <c r="CY152" i="48"/>
  <c r="Z141" i="49"/>
  <c r="Z141" i="48"/>
  <c r="Z148" i="49"/>
  <c r="Z148" i="48"/>
  <c r="CY139" i="49"/>
  <c r="CY139" i="48"/>
  <c r="AS140" i="49"/>
  <c r="AS140" i="48"/>
  <c r="BA148" i="49"/>
  <c r="BA148" i="48"/>
  <c r="AW149" i="49"/>
  <c r="AW149" i="48"/>
  <c r="AV147" i="49"/>
  <c r="AV147" i="48"/>
  <c r="AT149" i="49"/>
  <c r="AT149" i="48"/>
  <c r="AS148" i="49"/>
  <c r="AS148" i="48"/>
  <c r="Q142" i="49"/>
  <c r="Q142" i="48"/>
  <c r="Q135" i="49"/>
  <c r="Q135" i="48"/>
  <c r="AT33" i="49"/>
  <c r="AT33" i="48"/>
  <c r="BK29" i="49"/>
  <c r="BK29" i="48"/>
  <c r="BQ56" i="49"/>
  <c r="BQ56" i="48"/>
  <c r="BX57" i="49"/>
  <c r="BX57" i="48"/>
  <c r="BX48" i="49"/>
  <c r="BX48" i="48"/>
  <c r="BX33" i="49"/>
  <c r="BX33" i="48"/>
  <c r="CL112" i="49"/>
  <c r="CL112" i="48"/>
  <c r="BQ197" i="49"/>
  <c r="BQ197" i="48"/>
  <c r="BO220" i="49"/>
  <c r="BO220" i="48"/>
  <c r="BO40" i="6"/>
  <c r="BO234" i="49"/>
  <c r="BO234" i="48"/>
  <c r="BO248" i="49"/>
  <c r="BO248" i="48"/>
  <c r="BY249" i="49"/>
  <c r="BY249" i="48"/>
  <c r="BY233" i="49"/>
  <c r="BY233" i="48"/>
  <c r="AG323" i="49"/>
  <c r="AG323" i="48"/>
  <c r="BC340" i="49"/>
  <c r="BC340" i="48"/>
  <c r="BA135" i="49"/>
  <c r="BA135" i="48"/>
  <c r="AG75" i="49"/>
  <c r="AG75" i="21"/>
  <c r="AG75" i="48"/>
  <c r="AL77" i="49"/>
  <c r="AL77" i="48"/>
  <c r="AR81" i="49"/>
  <c r="AR81" i="48"/>
  <c r="AR73" i="49"/>
  <c r="AR24" i="12"/>
  <c r="AR96" i="49"/>
  <c r="AR96" i="48"/>
  <c r="AR96" i="21"/>
  <c r="BC88" i="49"/>
  <c r="BC88" i="48"/>
  <c r="BC78" i="49"/>
  <c r="BC78" i="48"/>
  <c r="BK80" i="49"/>
  <c r="BK80" i="48"/>
  <c r="BK71" i="49"/>
  <c r="BK71" i="48"/>
  <c r="BK94" i="49"/>
  <c r="BK94" i="48"/>
  <c r="BK36" i="12"/>
  <c r="BK106" i="49"/>
  <c r="BK106" i="48"/>
  <c r="BQ96" i="49"/>
  <c r="BQ96" i="48"/>
  <c r="BQ96" i="21"/>
  <c r="BQ107" i="49"/>
  <c r="BQ107" i="48"/>
  <c r="BQ107" i="21"/>
  <c r="BR90" i="49"/>
  <c r="BR90" i="48"/>
  <c r="BR90" i="21"/>
  <c r="BX74" i="49"/>
  <c r="BX74" i="48"/>
  <c r="BX74" i="21"/>
  <c r="CY82" i="49"/>
  <c r="CY82" i="48"/>
  <c r="CY74" i="49"/>
  <c r="CY74" i="48"/>
  <c r="DL104" i="49"/>
  <c r="DL104" i="21"/>
  <c r="T81" i="49"/>
  <c r="T81" i="48"/>
  <c r="Z13" i="12"/>
  <c r="Q93" i="49"/>
  <c r="Q93" i="48"/>
  <c r="Q93" i="21"/>
  <c r="BS89" i="49"/>
  <c r="BS89" i="48"/>
  <c r="BR82" i="49"/>
  <c r="BR82" i="48"/>
  <c r="BR82" i="21"/>
  <c r="BS79" i="49"/>
  <c r="BS79" i="48"/>
  <c r="BR74" i="49"/>
  <c r="BR74" i="48"/>
  <c r="BR74" i="21"/>
  <c r="BY98" i="49"/>
  <c r="BY98" i="21"/>
  <c r="BY96" i="49"/>
  <c r="BY96" i="48"/>
  <c r="BY96" i="21"/>
  <c r="BY94" i="49"/>
  <c r="BY94" i="48"/>
  <c r="BY94" i="21"/>
  <c r="AJ106" i="49"/>
  <c r="AJ106" i="48"/>
  <c r="BY42" i="12"/>
  <c r="AJ106" i="21"/>
  <c r="BR103" i="49"/>
  <c r="BR103" i="48"/>
  <c r="BX39" i="12"/>
  <c r="BY39"/>
  <c r="AC66"/>
  <c r="Q38"/>
  <c r="J67" s="1"/>
  <c r="L67" s="1"/>
  <c r="H108" i="49"/>
  <c r="H108" i="48"/>
  <c r="AZ352" i="49"/>
  <c r="AZ353" s="1"/>
  <c r="AZ352" i="48"/>
  <c r="AZ353" s="1"/>
  <c r="AT352" i="49"/>
  <c r="AT353" s="1"/>
  <c r="F33" i="22"/>
  <c r="AT352" i="48"/>
  <c r="AR298" i="49"/>
  <c r="AR298" i="48"/>
  <c r="BQ47" i="46"/>
  <c r="BY9"/>
  <c r="AL3"/>
  <c r="BC185" i="21"/>
  <c r="CY177"/>
  <c r="BC173"/>
  <c r="CY169"/>
  <c r="CY165"/>
  <c r="BC163"/>
  <c r="AA160"/>
  <c r="CY157"/>
  <c r="CY155"/>
  <c r="Q35" i="9"/>
  <c r="Q40" s="1"/>
  <c r="Q42" s="1"/>
  <c r="S40"/>
  <c r="S42" s="1"/>
  <c r="AL17" i="46"/>
  <c r="BQ16" i="6"/>
  <c r="BN3"/>
  <c r="CJ58" i="12"/>
  <c r="L58"/>
  <c r="L60" s="1"/>
  <c r="X58"/>
  <c r="X60" s="1"/>
  <c r="Y58"/>
  <c r="Y60" s="1"/>
  <c r="BQ57"/>
  <c r="BQ58" s="1"/>
  <c r="BC88" i="21"/>
  <c r="CY74"/>
  <c r="Q349" i="48"/>
  <c r="Q292"/>
  <c r="AG248"/>
  <c r="T240"/>
  <c r="CY224"/>
  <c r="BY198"/>
  <c r="DL194"/>
  <c r="Q192"/>
  <c r="H191"/>
  <c r="DL190"/>
  <c r="BQ179"/>
  <c r="AH159"/>
  <c r="CY158"/>
  <c r="AZ143"/>
  <c r="DL104"/>
  <c r="AR77"/>
  <c r="AR28"/>
  <c r="DH348"/>
  <c r="CZ348"/>
  <c r="CY6"/>
  <c r="CV348"/>
  <c r="CN348"/>
  <c r="P348" i="49"/>
  <c r="P350" s="1"/>
  <c r="AF14" i="15"/>
  <c r="I214" i="49"/>
  <c r="I214" i="48"/>
  <c r="AJ117" i="49"/>
  <c r="AJ117" i="48"/>
  <c r="BY10" i="14"/>
  <c r="AJ125" i="49"/>
  <c r="BY19" i="14"/>
  <c r="AM110" i="48"/>
  <c r="AM110" i="49"/>
  <c r="AM117"/>
  <c r="AM117" i="48"/>
  <c r="AA18" i="49"/>
  <c r="AA18" i="48"/>
  <c r="H13" i="49"/>
  <c r="H13" i="48"/>
  <c r="BW12" i="49"/>
  <c r="BW12" i="48"/>
  <c r="BU18" i="49"/>
  <c r="BU18" i="48"/>
  <c r="Q23" i="49"/>
  <c r="Q23" i="48"/>
  <c r="CH23" i="49"/>
  <c r="CH23" i="48"/>
  <c r="BC202" i="49"/>
  <c r="BC202" i="48"/>
  <c r="DL201" i="49"/>
  <c r="DL201" i="48"/>
  <c r="AH201" i="49"/>
  <c r="AH201" i="48"/>
  <c r="BY200" i="49"/>
  <c r="BY200" i="48"/>
  <c r="DL199" i="49"/>
  <c r="DL199" i="48"/>
  <c r="BX197" i="49"/>
  <c r="BX197" i="48"/>
  <c r="DL196" i="49"/>
  <c r="DL196" i="48"/>
  <c r="BX195" i="49"/>
  <c r="BX195" i="48"/>
  <c r="BK194" i="49"/>
  <c r="BK194" i="48"/>
  <c r="CY193" i="49"/>
  <c r="CY193" i="48"/>
  <c r="CL192" i="49"/>
  <c r="CL192" i="48"/>
  <c r="AV192" i="49"/>
  <c r="AV192" i="48"/>
  <c r="DL191" i="49"/>
  <c r="DL191" i="48"/>
  <c r="BK189" i="49"/>
  <c r="BK189" i="48"/>
  <c r="CL188" i="49"/>
  <c r="CL188" i="48"/>
  <c r="AC188" i="49"/>
  <c r="AC188" i="48"/>
  <c r="DL187" i="49"/>
  <c r="DL187" i="48"/>
  <c r="AH187" i="49"/>
  <c r="AH187" i="48"/>
  <c r="DL186" i="49"/>
  <c r="DL186" i="48"/>
  <c r="BV185" i="49"/>
  <c r="BV185" i="48"/>
  <c r="CY184" i="49"/>
  <c r="CY184" i="48"/>
  <c r="CL183" i="49"/>
  <c r="CL183" i="48"/>
  <c r="CL182" i="49"/>
  <c r="CL182" i="48"/>
  <c r="CL181" i="49"/>
  <c r="CL181" i="48"/>
  <c r="DL179" i="49"/>
  <c r="DL179" i="48"/>
  <c r="AH179" i="49"/>
  <c r="AH179" i="48"/>
  <c r="AL29" i="46"/>
  <c r="CL178" i="49"/>
  <c r="CL178" i="48"/>
  <c r="BC177" i="49"/>
  <c r="BC177" i="48"/>
  <c r="DL176" i="49"/>
  <c r="DL176" i="48"/>
  <c r="AF176" i="49"/>
  <c r="BK26" i="46"/>
  <c r="AF176" i="48"/>
  <c r="BX175" i="49"/>
  <c r="BX175" i="48"/>
  <c r="CL173" i="49"/>
  <c r="CL173" i="48"/>
  <c r="BK170" i="49"/>
  <c r="BK170" i="48"/>
  <c r="BK169" i="49"/>
  <c r="BK169" i="48"/>
  <c r="BC168" i="49"/>
  <c r="BC168" i="48"/>
  <c r="CL167" i="49"/>
  <c r="CL167" i="48"/>
  <c r="AC167" i="49"/>
  <c r="AC167" i="48"/>
  <c r="BK165" i="49"/>
  <c r="BK165" i="48"/>
  <c r="BX163" i="49"/>
  <c r="BX163" i="48"/>
  <c r="BX162" i="49"/>
  <c r="BX162" i="48"/>
  <c r="Q162" i="49"/>
  <c r="Q162" i="48"/>
  <c r="BC161" i="49"/>
  <c r="BC161" i="48"/>
  <c r="AH160" i="49"/>
  <c r="AH160" i="48"/>
  <c r="DL159" i="49"/>
  <c r="DL159" i="48"/>
  <c r="CL158" i="49"/>
  <c r="CL158" i="48"/>
  <c r="AC157" i="49"/>
  <c r="AC157" i="48"/>
  <c r="AC155" i="49"/>
  <c r="AC155" i="48"/>
  <c r="CL154" i="49"/>
  <c r="CL154" i="48"/>
  <c r="AA154" i="49"/>
  <c r="AA154" i="48"/>
  <c r="BQ153" i="49"/>
  <c r="BQ153" i="48"/>
  <c r="AA34" i="49"/>
  <c r="AA34" i="48"/>
  <c r="AA349" i="49"/>
  <c r="AA349" i="21"/>
  <c r="AA349" i="48"/>
  <c r="BS36" i="49"/>
  <c r="BS36" i="48"/>
  <c r="BS55" i="49"/>
  <c r="BS55" i="48"/>
  <c r="BR56" i="49"/>
  <c r="BR56" i="48"/>
  <c r="BQ3" i="49"/>
  <c r="BQ3" i="48"/>
  <c r="Z4" i="49"/>
  <c r="Z4" i="48"/>
  <c r="BY4" i="49"/>
  <c r="BY4" i="48"/>
  <c r="BQ5" i="49"/>
  <c r="BQ5" i="48"/>
  <c r="AL7" i="49"/>
  <c r="AL7" i="48"/>
  <c r="AL8" i="49"/>
  <c r="AL8" i="48"/>
  <c r="Z9" i="49"/>
  <c r="Z9" i="48"/>
  <c r="BY9" i="49"/>
  <c r="BY9" i="48"/>
  <c r="AG10" i="49"/>
  <c r="AG10" i="48"/>
  <c r="CL10" i="49"/>
  <c r="CL10" i="48"/>
  <c r="DL8" i="49"/>
  <c r="DL8" i="48"/>
  <c r="DL10" i="49"/>
  <c r="DL10" i="48"/>
  <c r="AB7" i="49"/>
  <c r="BC14" i="5"/>
  <c r="AA7" i="49"/>
  <c r="AA7" i="48"/>
  <c r="AK246" i="49"/>
  <c r="AK348" s="1"/>
  <c r="BY30" i="6"/>
  <c r="BN236" i="49"/>
  <c r="BN236" i="48"/>
  <c r="BN229" i="49"/>
  <c r="BN229" i="48"/>
  <c r="BQ13" i="6"/>
  <c r="AE220" i="49"/>
  <c r="AE220" i="48"/>
  <c r="BN243" i="49"/>
  <c r="BN243" i="48"/>
  <c r="BY27" i="6"/>
  <c r="BN223" i="49"/>
  <c r="BN223" i="48"/>
  <c r="BY7" i="6"/>
  <c r="BN256" i="49"/>
  <c r="BN256" i="48"/>
  <c r="BY45" i="6"/>
  <c r="H238" i="49"/>
  <c r="H238" i="48"/>
  <c r="AR54" i="49"/>
  <c r="AR54" i="48"/>
  <c r="AR49" i="49"/>
  <c r="AR49" i="48"/>
  <c r="AR41" i="49"/>
  <c r="AR41" i="48"/>
  <c r="AR33" i="49"/>
  <c r="AR33" i="48"/>
  <c r="AR259" i="49"/>
  <c r="AR259" i="48"/>
  <c r="BX258" i="49"/>
  <c r="BX258" i="48"/>
  <c r="DL257" i="49"/>
  <c r="DL257" i="48"/>
  <c r="DL255" i="49"/>
  <c r="DL255" i="48"/>
  <c r="CY253" i="49"/>
  <c r="CY253" i="48"/>
  <c r="Z253" i="49"/>
  <c r="Z253" i="48"/>
  <c r="BX251" i="49"/>
  <c r="BX251" i="48"/>
  <c r="BC249" i="49"/>
  <c r="BC249" i="48"/>
  <c r="CL248"/>
  <c r="CL248" i="49"/>
  <c r="Q248"/>
  <c r="Q248" i="48"/>
  <c r="AL247" i="49"/>
  <c r="AL247" i="48"/>
  <c r="AR245" i="49"/>
  <c r="AR245" i="48"/>
  <c r="DL243" i="49"/>
  <c r="DL243" i="48"/>
  <c r="AG243" i="49"/>
  <c r="AG243" i="48"/>
  <c r="Q240" i="49"/>
  <c r="Q240" i="48"/>
  <c r="AR234" i="49"/>
  <c r="AR234" i="48"/>
  <c r="AL231" i="49"/>
  <c r="AL231" i="48"/>
  <c r="BC227" i="49"/>
  <c r="BC227" i="48"/>
  <c r="CY226" i="49"/>
  <c r="CY226" i="48"/>
  <c r="BC225" i="49"/>
  <c r="BC225" i="48"/>
  <c r="CL224" i="49"/>
  <c r="CL224" i="48"/>
  <c r="Q224" i="49"/>
  <c r="Q224" i="48"/>
  <c r="AL223" i="49"/>
  <c r="AL223" i="48"/>
  <c r="CY221" i="49"/>
  <c r="CY221" i="48"/>
  <c r="Z221" i="49"/>
  <c r="Z221" i="48"/>
  <c r="DL219" i="49"/>
  <c r="DL219" i="48"/>
  <c r="AR219" i="49"/>
  <c r="AR219" i="48"/>
  <c r="AL133"/>
  <c r="AL133" i="49"/>
  <c r="AR134"/>
  <c r="AR134" i="48"/>
  <c r="AL135" i="49"/>
  <c r="AL135" i="48"/>
  <c r="BX137" i="49"/>
  <c r="BX137" i="48"/>
  <c r="BK139" i="49"/>
  <c r="BK139" i="48"/>
  <c r="DL141" i="49"/>
  <c r="DL141" i="48"/>
  <c r="AR144" i="49"/>
  <c r="AR144" i="48"/>
  <c r="BQ148" i="49"/>
  <c r="BQ148" i="48"/>
  <c r="AL150" i="49"/>
  <c r="AL150" i="48"/>
  <c r="DL150" i="49"/>
  <c r="DL150" i="48"/>
  <c r="BQ152" i="49"/>
  <c r="BQ152" i="48"/>
  <c r="Z151" i="49"/>
  <c r="Z151" i="48"/>
  <c r="CK145" i="49"/>
  <c r="CK145" i="48"/>
  <c r="CI145"/>
  <c r="CI145" i="49"/>
  <c r="CG145"/>
  <c r="CG145" i="48"/>
  <c r="CE145" i="49"/>
  <c r="CE145" i="48"/>
  <c r="CC145" i="49"/>
  <c r="CC145" i="48"/>
  <c r="CA145" i="49"/>
  <c r="CA145" i="48"/>
  <c r="CY133" i="49"/>
  <c r="CY133" i="48"/>
  <c r="AS144" i="49"/>
  <c r="AS144" i="48"/>
  <c r="AS146" i="49"/>
  <c r="AS146" i="48"/>
  <c r="BA151" i="49"/>
  <c r="BA151" i="48"/>
  <c r="AV150" i="49"/>
  <c r="AV150" i="48"/>
  <c r="AU147"/>
  <c r="AU147" i="49"/>
  <c r="AU28" i="9"/>
  <c r="AX152" i="49"/>
  <c r="AX152" i="48"/>
  <c r="AX31" i="9"/>
  <c r="I133" i="49"/>
  <c r="I133" i="48"/>
  <c r="AY33" i="49"/>
  <c r="AY33" i="48"/>
  <c r="BK48" i="49"/>
  <c r="BK48" i="48"/>
  <c r="BK40" i="49"/>
  <c r="BK40" i="48"/>
  <c r="BK32" i="49"/>
  <c r="BK32" i="48"/>
  <c r="BX28" i="49"/>
  <c r="BX28" i="48"/>
  <c r="CL115" i="49"/>
  <c r="CL115" i="48"/>
  <c r="AU139" i="49"/>
  <c r="AU139" i="48"/>
  <c r="AW138" i="49"/>
  <c r="AW138" i="48"/>
  <c r="AY137" i="49"/>
  <c r="AY137" i="48"/>
  <c r="AR167" i="49"/>
  <c r="AR167" i="48"/>
  <c r="AR159" i="49"/>
  <c r="AR159" i="48"/>
  <c r="BK155" i="49"/>
  <c r="BK155" i="48"/>
  <c r="BQ200" i="49"/>
  <c r="BQ200" i="48"/>
  <c r="BQ192" i="49"/>
  <c r="BQ192" i="48"/>
  <c r="BY252" i="49"/>
  <c r="BY252" i="48"/>
  <c r="BK329" i="49"/>
  <c r="BK329" i="48"/>
  <c r="BC343" i="49"/>
  <c r="BC343" i="48"/>
  <c r="AL341" i="49"/>
  <c r="AL341" i="48"/>
  <c r="AT135" i="49"/>
  <c r="AT135" i="48"/>
  <c r="AG81" i="49"/>
  <c r="AG81" i="48"/>
  <c r="AG81" i="21"/>
  <c r="Z83" i="49"/>
  <c r="Z83" i="48"/>
  <c r="Z83" i="21"/>
  <c r="AR86" i="49"/>
  <c r="AR86" i="48"/>
  <c r="AR86" i="21"/>
  <c r="AR76" i="49"/>
  <c r="AR76" i="21"/>
  <c r="AR100" i="48"/>
  <c r="AR100" i="49"/>
  <c r="AR100" i="21"/>
  <c r="AR102" i="49"/>
  <c r="AR102" i="48"/>
  <c r="AR102" i="21"/>
  <c r="BC81" i="49"/>
  <c r="BC81" i="48"/>
  <c r="BC73" i="49"/>
  <c r="BC73" i="48"/>
  <c r="BC95" i="49"/>
  <c r="BC95" i="48"/>
  <c r="BK83" i="49"/>
  <c r="BK83" i="48"/>
  <c r="BK75" i="49"/>
  <c r="BK75" i="48"/>
  <c r="BK97" i="49"/>
  <c r="BK97" i="48"/>
  <c r="BK109" i="49"/>
  <c r="BK109" i="48"/>
  <c r="BQ87" i="49"/>
  <c r="BQ87" i="48"/>
  <c r="BQ87" i="21"/>
  <c r="BQ77" i="49"/>
  <c r="BQ77" i="21"/>
  <c r="CL82" i="49"/>
  <c r="CL82" i="48"/>
  <c r="CL74" i="49"/>
  <c r="CL74" i="48"/>
  <c r="CL97" i="49"/>
  <c r="CL97" i="48"/>
  <c r="CL97" i="21"/>
  <c r="CL108" i="49"/>
  <c r="CL108" i="48"/>
  <c r="DL107" i="49"/>
  <c r="DL107" i="48"/>
  <c r="T86" i="49"/>
  <c r="AG18" i="12"/>
  <c r="T86" i="21"/>
  <c r="T73" i="49"/>
  <c r="T73" i="48"/>
  <c r="Z5" i="12"/>
  <c r="AJ88" i="49"/>
  <c r="AJ88" i="48"/>
  <c r="BY20" i="12"/>
  <c r="AJ88" i="21"/>
  <c r="AL20" i="12"/>
  <c r="BR83" i="49"/>
  <c r="BR83" i="48"/>
  <c r="BY15" i="12"/>
  <c r="AJ78" i="49"/>
  <c r="AJ78" i="48"/>
  <c r="BY10" i="12"/>
  <c r="AJ78" i="21"/>
  <c r="AL10" i="12"/>
  <c r="BR75" i="49"/>
  <c r="BR75" i="48"/>
  <c r="BY7" i="12"/>
  <c r="BS100" i="49"/>
  <c r="BS100" i="48"/>
  <c r="BX34" i="12"/>
  <c r="BS97" i="49"/>
  <c r="BS97" i="48"/>
  <c r="BX31" i="12"/>
  <c r="BX36" s="1"/>
  <c r="BS95" i="49"/>
  <c r="BS95" i="48"/>
  <c r="BS93" i="49"/>
  <c r="BS93" i="48"/>
  <c r="BS36" i="12"/>
  <c r="BS109" i="49"/>
  <c r="BS109" i="48"/>
  <c r="BR104" i="49"/>
  <c r="BR104" i="21"/>
  <c r="BR104" i="48"/>
  <c r="Q84" i="49"/>
  <c r="T16" i="12"/>
  <c r="Q84" i="21"/>
  <c r="Q76" i="49"/>
  <c r="T8" i="12"/>
  <c r="Q76" i="48"/>
  <c r="Q76" i="21"/>
  <c r="AH353" i="49"/>
  <c r="AL68" i="46"/>
  <c r="BQ64"/>
  <c r="AL60"/>
  <c r="BQ56"/>
  <c r="BQ52"/>
  <c r="AH201" i="21"/>
  <c r="AH187"/>
  <c r="BV185"/>
  <c r="CL183"/>
  <c r="CL181"/>
  <c r="AH179"/>
  <c r="AH175"/>
  <c r="CL173"/>
  <c r="AH171"/>
  <c r="CL167"/>
  <c r="CL163"/>
  <c r="CL161"/>
  <c r="AH159"/>
  <c r="BK14"/>
  <c r="BW13"/>
  <c r="BC27" i="9"/>
  <c r="AS31"/>
  <c r="AL23" i="46"/>
  <c r="BQ32" i="6"/>
  <c r="BQ7"/>
  <c r="BY44"/>
  <c r="CA58" i="12"/>
  <c r="O58"/>
  <c r="O60" s="1"/>
  <c r="Q53"/>
  <c r="BP58"/>
  <c r="BG58"/>
  <c r="AX58"/>
  <c r="AO58"/>
  <c r="BV58"/>
  <c r="Z53"/>
  <c r="BS89" i="21"/>
  <c r="CL74"/>
  <c r="BK71"/>
  <c r="BQ352" i="48"/>
  <c r="BQ353" s="1"/>
  <c r="BX256"/>
  <c r="AG249"/>
  <c r="DL248"/>
  <c r="CY244"/>
  <c r="AR244"/>
  <c r="Q244"/>
  <c r="BP240"/>
  <c r="BK234"/>
  <c r="BC234"/>
  <c r="BX194"/>
  <c r="CY190"/>
  <c r="BQ185"/>
  <c r="DL180"/>
  <c r="Q165"/>
  <c r="CL161"/>
  <c r="T86"/>
  <c r="CW348"/>
  <c r="CO348"/>
  <c r="DE348"/>
  <c r="AR9"/>
  <c r="BT16" i="49"/>
  <c r="BT16" i="48"/>
  <c r="BV12" i="49"/>
  <c r="BV12" i="48"/>
  <c r="T23" i="49"/>
  <c r="T23" i="48"/>
  <c r="BT21" i="49"/>
  <c r="BT21" i="48"/>
  <c r="CG23" i="49"/>
  <c r="CG23" i="48"/>
  <c r="BK202" i="49"/>
  <c r="BK202" i="48"/>
  <c r="AR201" i="49"/>
  <c r="AR201" i="48"/>
  <c r="CL200" i="49"/>
  <c r="CL200" i="48"/>
  <c r="AR199"/>
  <c r="AR199" i="49"/>
  <c r="AR198"/>
  <c r="AR198" i="48"/>
  <c r="Q197" i="49"/>
  <c r="Q197" i="48"/>
  <c r="AR196" i="49"/>
  <c r="AR196" i="48"/>
  <c r="DL193" i="49"/>
  <c r="DL193" i="48"/>
  <c r="AR191" i="49"/>
  <c r="AR191" i="48"/>
  <c r="AH190" i="49"/>
  <c r="AH190" i="48"/>
  <c r="BX189" i="49"/>
  <c r="BX189" i="48"/>
  <c r="AR187" i="49"/>
  <c r="AR187" i="48"/>
  <c r="H187" i="49"/>
  <c r="H187" i="48"/>
  <c r="DL184" i="49"/>
  <c r="DL184" i="48"/>
  <c r="CY183" i="49"/>
  <c r="CY183" i="48"/>
  <c r="CY182" i="49"/>
  <c r="CY182" i="48"/>
  <c r="CY181" i="49"/>
  <c r="CY181" i="48"/>
  <c r="I180" i="49"/>
  <c r="Q30" i="46"/>
  <c r="AF30"/>
  <c r="AR179" i="49"/>
  <c r="AR179" i="48"/>
  <c r="CY178" i="49"/>
  <c r="CY178" i="48"/>
  <c r="BY175" i="49"/>
  <c r="BY175" i="48"/>
  <c r="T175" i="49"/>
  <c r="T175" i="48"/>
  <c r="CY173" i="49"/>
  <c r="CY173" i="48"/>
  <c r="AC173" i="49"/>
  <c r="AC173" i="48"/>
  <c r="CL172" i="49"/>
  <c r="CL172" i="48"/>
  <c r="BQ170" i="49"/>
  <c r="BQ170" i="48"/>
  <c r="BQ169" i="49"/>
  <c r="BQ169" i="48"/>
  <c r="BK168" i="49"/>
  <c r="BK168" i="48"/>
  <c r="CY167" i="49"/>
  <c r="CY167" i="48"/>
  <c r="CL166" i="49"/>
  <c r="CL166" i="48"/>
  <c r="BQ165" i="49"/>
  <c r="BQ165" i="48"/>
  <c r="DL164" i="49"/>
  <c r="DL164" i="48"/>
  <c r="AH164" i="49"/>
  <c r="AH164" i="48"/>
  <c r="AA163" i="49"/>
  <c r="AL13" i="46"/>
  <c r="AA163" i="48"/>
  <c r="T162" i="49"/>
  <c r="T162" i="48"/>
  <c r="BK161" i="49"/>
  <c r="BK161" i="48"/>
  <c r="BC160" i="49"/>
  <c r="BC160" i="48"/>
  <c r="CY156" i="49"/>
  <c r="CY156" i="48"/>
  <c r="CY154" i="49"/>
  <c r="CY154" i="48"/>
  <c r="AC154" i="49"/>
  <c r="AC154" i="48"/>
  <c r="H25" i="49"/>
  <c r="H25" i="48"/>
  <c r="AJ50" i="49"/>
  <c r="AJ50" i="48"/>
  <c r="BY34" i="40"/>
  <c r="BR47" i="49"/>
  <c r="BR47" i="48"/>
  <c r="BX31" i="40"/>
  <c r="BR43" i="49"/>
  <c r="BR43" i="48"/>
  <c r="BS51" i="49"/>
  <c r="BS51" i="48"/>
  <c r="BR52" i="49"/>
  <c r="BR52" i="48"/>
  <c r="BX38" i="40"/>
  <c r="BK3" i="49"/>
  <c r="BK3" i="48"/>
  <c r="BX4" i="49"/>
  <c r="BX4" i="48"/>
  <c r="BK5" i="49"/>
  <c r="BK5" i="48"/>
  <c r="AR6" i="49"/>
  <c r="AR6" i="48"/>
  <c r="AG7" i="49"/>
  <c r="AG7" i="48"/>
  <c r="AG8" i="49"/>
  <c r="AG8" i="48"/>
  <c r="CL8" i="49"/>
  <c r="CL8" i="48"/>
  <c r="BX9" i="49"/>
  <c r="BX9" i="48"/>
  <c r="Z10" i="49"/>
  <c r="Z10" i="48"/>
  <c r="BY10" i="49"/>
  <c r="BY10" i="48"/>
  <c r="CY7" i="49"/>
  <c r="CY7" i="48"/>
  <c r="DL3" i="49"/>
  <c r="DL3" i="48"/>
  <c r="DL9" i="49"/>
  <c r="DL9" i="48"/>
  <c r="BB6" i="49"/>
  <c r="BB6" i="48"/>
  <c r="Q4" i="49"/>
  <c r="Q4" i="48"/>
  <c r="BN238" i="49"/>
  <c r="BN238" i="48"/>
  <c r="BY22" i="6"/>
  <c r="AE225" i="49"/>
  <c r="AE225" i="48"/>
  <c r="BQ9" i="6"/>
  <c r="BN245" i="49"/>
  <c r="BN245" i="48"/>
  <c r="BQ29" i="6"/>
  <c r="BN224" i="48"/>
  <c r="BY8" i="6"/>
  <c r="BN255" i="49"/>
  <c r="BN255" i="48"/>
  <c r="BN44" i="6"/>
  <c r="BQ44" s="1"/>
  <c r="BY41"/>
  <c r="AE240" i="49"/>
  <c r="AE240" i="48"/>
  <c r="H239" i="49"/>
  <c r="H239" i="48"/>
  <c r="H232" i="49"/>
  <c r="H232" i="48"/>
  <c r="AR55" i="49"/>
  <c r="AR55" i="48"/>
  <c r="AR50" i="49"/>
  <c r="AR50" i="48"/>
  <c r="AR42" i="49"/>
  <c r="AR42" i="48"/>
  <c r="AR34" i="49"/>
  <c r="AR34" i="48"/>
  <c r="AR27" i="49"/>
  <c r="AR27" i="48"/>
  <c r="AE230" i="49"/>
  <c r="BQ14" i="6"/>
  <c r="AE230" i="48"/>
  <c r="BC259" i="49"/>
  <c r="BC259" i="48"/>
  <c r="CL258" i="49"/>
  <c r="CL258" i="48"/>
  <c r="Q258" i="49"/>
  <c r="Q258" i="48"/>
  <c r="AL257" i="49"/>
  <c r="AL257" i="48"/>
  <c r="Q256" i="49"/>
  <c r="Q256" i="48"/>
  <c r="AL255" i="49"/>
  <c r="AL255" i="48"/>
  <c r="BX254" i="49"/>
  <c r="BX254" i="48"/>
  <c r="DL253" i="49"/>
  <c r="DL253" i="48"/>
  <c r="CL251" i="49"/>
  <c r="CL251" i="48"/>
  <c r="Q251" i="49"/>
  <c r="Q251" i="48"/>
  <c r="AL250" i="49"/>
  <c r="AL250" i="48"/>
  <c r="BK249" i="49"/>
  <c r="BK249" i="48"/>
  <c r="Z248" i="49"/>
  <c r="Z248" i="48"/>
  <c r="AR247" i="49"/>
  <c r="AR247" i="48"/>
  <c r="BC245" i="49"/>
  <c r="BC245" i="48"/>
  <c r="CL244" i="49"/>
  <c r="CL244" i="48"/>
  <c r="BK227" i="49"/>
  <c r="BK227" i="48"/>
  <c r="DL226" i="49"/>
  <c r="DL226" i="48"/>
  <c r="BK225" i="49"/>
  <c r="BK225" i="48"/>
  <c r="Z224" i="49"/>
  <c r="Z224" i="48"/>
  <c r="AR223" i="49"/>
  <c r="AR223" i="48"/>
  <c r="DL221" i="49"/>
  <c r="DL221" i="48"/>
  <c r="BC219" i="49"/>
  <c r="BC219" i="48"/>
  <c r="AR209" i="49"/>
  <c r="AR209" i="48"/>
  <c r="AL134" i="49"/>
  <c r="AL134" i="48"/>
  <c r="AL136" i="49"/>
  <c r="AL136" i="48"/>
  <c r="BQ137" i="49"/>
  <c r="BQ137" i="48"/>
  <c r="BK138" i="49"/>
  <c r="BK138" i="48"/>
  <c r="BX142" i="49"/>
  <c r="BX142" i="48"/>
  <c r="AR146" i="49"/>
  <c r="AR146" i="48"/>
  <c r="BX147" i="49"/>
  <c r="BX147" i="48"/>
  <c r="BK148" i="49"/>
  <c r="BK148" i="48"/>
  <c r="AG150" i="49"/>
  <c r="AG150" i="48"/>
  <c r="CY150" i="49"/>
  <c r="CY150" i="48"/>
  <c r="BK152" i="49"/>
  <c r="BK152" i="48"/>
  <c r="Z145" i="49"/>
  <c r="Z145" i="48"/>
  <c r="CY134" i="49"/>
  <c r="CY134" i="48"/>
  <c r="AB136" i="49"/>
  <c r="AB136" i="48"/>
  <c r="BA6" i="9"/>
  <c r="AU6"/>
  <c r="AS6"/>
  <c r="AZ6"/>
  <c r="AV6"/>
  <c r="AW6"/>
  <c r="AY150" i="49"/>
  <c r="AY150" i="48"/>
  <c r="AU148" i="49"/>
  <c r="AU148" i="48"/>
  <c r="AY152" i="49"/>
  <c r="AY152" i="48"/>
  <c r="AS152" i="49"/>
  <c r="AS152" i="48"/>
  <c r="Q133" i="49"/>
  <c r="Q133" i="48"/>
  <c r="AX33" i="49"/>
  <c r="AX33" i="48"/>
  <c r="BK55" i="49"/>
  <c r="BK55" i="48"/>
  <c r="BK49" i="49"/>
  <c r="BK49" i="48"/>
  <c r="BK41" i="49"/>
  <c r="BK41" i="48"/>
  <c r="BK33" i="49"/>
  <c r="BK33" i="48"/>
  <c r="BQ52" i="49"/>
  <c r="BQ52" i="48"/>
  <c r="BQ46" i="49"/>
  <c r="BQ46" i="48"/>
  <c r="BQ38" i="49"/>
  <c r="BQ38" i="48"/>
  <c r="BX29" i="49"/>
  <c r="BX29" i="48"/>
  <c r="AL196" i="49"/>
  <c r="AL196" i="48"/>
  <c r="AR160" i="49"/>
  <c r="AR160" i="48"/>
  <c r="BK156" i="49"/>
  <c r="BK156" i="48"/>
  <c r="BQ193" i="49"/>
  <c r="BQ193" i="48"/>
  <c r="BO230" i="49"/>
  <c r="BO230" i="48"/>
  <c r="BO256" i="49"/>
  <c r="BO256" i="48"/>
  <c r="BO48" i="6"/>
  <c r="BQ48" s="1"/>
  <c r="BY253" i="49"/>
  <c r="BY253" i="48"/>
  <c r="BY241" i="49"/>
  <c r="BY241" i="48"/>
  <c r="BQ233" i="49"/>
  <c r="BQ233" i="48"/>
  <c r="AG283" i="49"/>
  <c r="AG283" i="48"/>
  <c r="BK322" i="49"/>
  <c r="BK322" i="48"/>
  <c r="BC344" i="49"/>
  <c r="BC344" i="48"/>
  <c r="BC337" i="49"/>
  <c r="BC337" i="48"/>
  <c r="AL335" i="49"/>
  <c r="AL335" i="48"/>
  <c r="AS135" i="49"/>
  <c r="AS135" i="48"/>
  <c r="BA140" i="49"/>
  <c r="BA140" i="48"/>
  <c r="AZ144" i="49"/>
  <c r="AZ144" i="48"/>
  <c r="AZ142" i="49"/>
  <c r="AZ142" i="48"/>
  <c r="AZ146" i="49"/>
  <c r="AZ146" i="48"/>
  <c r="BC175" i="49"/>
  <c r="BC175" i="48"/>
  <c r="BK339"/>
  <c r="BK339" i="49"/>
  <c r="AG83"/>
  <c r="AG83" i="48"/>
  <c r="AG83" i="21"/>
  <c r="AG108" i="49"/>
  <c r="AG108" i="48"/>
  <c r="AG108" i="21"/>
  <c r="Z108" i="49"/>
  <c r="Z108" i="48"/>
  <c r="AL73" i="49"/>
  <c r="AL73" i="48"/>
  <c r="AL94" i="49"/>
  <c r="AL94" i="48"/>
  <c r="AL94" i="21"/>
  <c r="AL103" i="49"/>
  <c r="AL103" i="48"/>
  <c r="AR87" i="49"/>
  <c r="AR87" i="48"/>
  <c r="AR103" i="49"/>
  <c r="AR103" i="48"/>
  <c r="AR49" i="12"/>
  <c r="BC96" i="49"/>
  <c r="BC96" i="48"/>
  <c r="BC107" i="49"/>
  <c r="BC107" i="48"/>
  <c r="BK98" i="49"/>
  <c r="BK98" i="48"/>
  <c r="BQ88" i="49"/>
  <c r="BQ88" i="48"/>
  <c r="BQ88" i="21"/>
  <c r="BQ78" i="49"/>
  <c r="BQ78" i="48"/>
  <c r="BQ78" i="21"/>
  <c r="BX82" i="49"/>
  <c r="BX82" i="48"/>
  <c r="BX82" i="21"/>
  <c r="BR101" i="49"/>
  <c r="BR101" i="48"/>
  <c r="BR36" i="12"/>
  <c r="BX35"/>
  <c r="BX93" i="49"/>
  <c r="BX93" i="48"/>
  <c r="CL109" i="49"/>
  <c r="CL109" i="48"/>
  <c r="CL109" i="21"/>
  <c r="T74" i="49"/>
  <c r="T74" i="48"/>
  <c r="Z6" i="12"/>
  <c r="T74" i="21"/>
  <c r="AG6" i="12"/>
  <c r="T99" i="49"/>
  <c r="T99" i="48"/>
  <c r="Z33" i="12"/>
  <c r="BR88" i="49"/>
  <c r="BR88" i="48"/>
  <c r="BR88" i="21"/>
  <c r="BX20" i="12"/>
  <c r="BS83" i="49"/>
  <c r="BS83" i="48"/>
  <c r="BR78" i="49"/>
  <c r="BR78" i="48"/>
  <c r="BR78" i="21"/>
  <c r="BX10" i="12"/>
  <c r="BS75" i="49"/>
  <c r="BS75" i="48"/>
  <c r="BR107" i="49"/>
  <c r="BR107" i="48"/>
  <c r="BY43" i="12"/>
  <c r="AL57"/>
  <c r="AI58"/>
  <c r="Q85" i="49"/>
  <c r="T17" i="12"/>
  <c r="Q85" i="21"/>
  <c r="Q85" i="48"/>
  <c r="Q77" i="49"/>
  <c r="Q77" i="48"/>
  <c r="T9" i="12"/>
  <c r="Q77" i="21"/>
  <c r="BK301" i="49"/>
  <c r="BK301" i="48"/>
  <c r="CY202" i="21"/>
  <c r="BK202"/>
  <c r="BC202"/>
  <c r="BC200"/>
  <c r="BK194"/>
  <c r="CY192"/>
  <c r="BK192"/>
  <c r="CY190"/>
  <c r="CY188"/>
  <c r="BK188"/>
  <c r="AA187"/>
  <c r="BC186"/>
  <c r="CY184"/>
  <c r="BC184"/>
  <c r="CY182"/>
  <c r="CY180"/>
  <c r="BC180"/>
  <c r="CY178"/>
  <c r="AA173"/>
  <c r="BK172"/>
  <c r="CY170"/>
  <c r="BK170"/>
  <c r="BK168"/>
  <c r="BC168"/>
  <c r="BK166"/>
  <c r="CY164"/>
  <c r="AA163"/>
  <c r="BC162"/>
  <c r="BC160"/>
  <c r="CY158"/>
  <c r="CY156"/>
  <c r="CY154"/>
  <c r="AA153"/>
  <c r="T23"/>
  <c r="BT16"/>
  <c r="Q16" i="6"/>
  <c r="AF40" i="9"/>
  <c r="AF42" s="1"/>
  <c r="BX24" i="40"/>
  <c r="AL25" i="46"/>
  <c r="AL9"/>
  <c r="BQ41" i="6"/>
  <c r="BQ24"/>
  <c r="BQ8"/>
  <c r="AD68"/>
  <c r="CB58" i="12"/>
  <c r="K58"/>
  <c r="K60" s="1"/>
  <c r="BC57"/>
  <c r="BC58" s="1"/>
  <c r="BC96" i="21"/>
  <c r="BK83"/>
  <c r="CY82"/>
  <c r="T81"/>
  <c r="AR77"/>
  <c r="Q254" i="48"/>
  <c r="CY252"/>
  <c r="AR252"/>
  <c r="AE232"/>
  <c r="BK220"/>
  <c r="BY201"/>
  <c r="BY195"/>
  <c r="AG190"/>
  <c r="BX176"/>
  <c r="AG148"/>
  <c r="BA141"/>
  <c r="AR76"/>
  <c r="L348"/>
  <c r="L350" s="1"/>
  <c r="AG35" i="49"/>
  <c r="AG35" i="48"/>
  <c r="AH205" i="49"/>
  <c r="AH205" i="48"/>
  <c r="BY24" i="49"/>
  <c r="BY24" i="48"/>
  <c r="Q304" i="49"/>
  <c r="Q304" i="48"/>
  <c r="K210" i="49"/>
  <c r="K210" i="48"/>
  <c r="H214" i="49"/>
  <c r="H214" i="48"/>
  <c r="AJ115" i="49"/>
  <c r="AJ115" i="48"/>
  <c r="AJ123" i="49"/>
  <c r="AJ123" i="48"/>
  <c r="AJ131" i="49"/>
  <c r="AJ131" i="48"/>
  <c r="AM115" i="49"/>
  <c r="AM115" i="48"/>
  <c r="AM124" i="49"/>
  <c r="AM124" i="48"/>
  <c r="AM132" i="49"/>
  <c r="AM132" i="48"/>
  <c r="AC13" i="49"/>
  <c r="AC13" i="48"/>
  <c r="BU12" i="49"/>
  <c r="BU12" i="48"/>
  <c r="BW14" i="49"/>
  <c r="BW14" i="48"/>
  <c r="H22" i="49"/>
  <c r="H22" i="48"/>
  <c r="BQ16" i="49"/>
  <c r="BQ16" i="48"/>
  <c r="BX202" i="49"/>
  <c r="BX202" i="48"/>
  <c r="BC201" i="49"/>
  <c r="BC201" i="48"/>
  <c r="CY200" i="49"/>
  <c r="CY200" i="48"/>
  <c r="Z200" i="49"/>
  <c r="Z200" i="48"/>
  <c r="BC199" i="49"/>
  <c r="BC199" i="48"/>
  <c r="BC198" i="49"/>
  <c r="BC198" i="48"/>
  <c r="CL197" i="49"/>
  <c r="CL197" i="48"/>
  <c r="BC196" i="49"/>
  <c r="BC196" i="48"/>
  <c r="CL195" i="49"/>
  <c r="CL195" i="48"/>
  <c r="BY194" i="49"/>
  <c r="BY194" i="48"/>
  <c r="AR193" i="49"/>
  <c r="AR193" i="48"/>
  <c r="AX192" i="49"/>
  <c r="AX192" i="48"/>
  <c r="Z192" i="49"/>
  <c r="Z192" i="48"/>
  <c r="BC191" i="49"/>
  <c r="BC191" i="48"/>
  <c r="AR190" i="49"/>
  <c r="AR190" i="48"/>
  <c r="BY189" i="49"/>
  <c r="BY189" i="48"/>
  <c r="DL188" i="49"/>
  <c r="DL188" i="48"/>
  <c r="AH188" i="49"/>
  <c r="AH188" i="48"/>
  <c r="BC187" i="49"/>
  <c r="BC187" i="48"/>
  <c r="CL185" i="49"/>
  <c r="CL185" i="48"/>
  <c r="AA185" i="49"/>
  <c r="AL35" i="46"/>
  <c r="DL183" i="49"/>
  <c r="DL183" i="48"/>
  <c r="DL182" i="49"/>
  <c r="DL182" i="48"/>
  <c r="DL181" i="49"/>
  <c r="DL181" i="48"/>
  <c r="I181" i="49"/>
  <c r="Q31" i="46"/>
  <c r="AF31"/>
  <c r="I181" i="48"/>
  <c r="AA180" i="49"/>
  <c r="AA180" i="48"/>
  <c r="BC179" i="49"/>
  <c r="BC179" i="48"/>
  <c r="DL178" i="49"/>
  <c r="DL178" i="48"/>
  <c r="BK28" i="46"/>
  <c r="AF178" i="49"/>
  <c r="AF178" i="48"/>
  <c r="BX177" i="49"/>
  <c r="BX177" i="48"/>
  <c r="AH176" i="49"/>
  <c r="BY26" i="46"/>
  <c r="AH176" i="48"/>
  <c r="CL175" i="49"/>
  <c r="CL175" i="48"/>
  <c r="DL173" i="49"/>
  <c r="DL173" i="48"/>
  <c r="BK23" i="46"/>
  <c r="AF173" i="49"/>
  <c r="CY172"/>
  <c r="CY172" i="48"/>
  <c r="Z169" i="49"/>
  <c r="Z169" i="48"/>
  <c r="BQ168" i="49"/>
  <c r="BQ168" i="48"/>
  <c r="DL167" i="49"/>
  <c r="DL167" i="48"/>
  <c r="AH167" i="49"/>
  <c r="AH167" i="48"/>
  <c r="CY166" i="49"/>
  <c r="CY166" i="48"/>
  <c r="BX165" i="49"/>
  <c r="BX165" i="48"/>
  <c r="BC164" i="49"/>
  <c r="BC164" i="48"/>
  <c r="AC163" i="49"/>
  <c r="AC163" i="48"/>
  <c r="CL162" i="49"/>
  <c r="CL162" i="48"/>
  <c r="BQ161" i="49"/>
  <c r="BQ161" i="48"/>
  <c r="BK160" i="49"/>
  <c r="BK160" i="48"/>
  <c r="BK159" i="49"/>
  <c r="BK159" i="48"/>
  <c r="DL158" i="49"/>
  <c r="DL158" i="48"/>
  <c r="CL153" i="49"/>
  <c r="CL153" i="48"/>
  <c r="AC153" i="49"/>
  <c r="AC153" i="48"/>
  <c r="H278" i="49"/>
  <c r="H278" i="48"/>
  <c r="H26" i="49"/>
  <c r="H26" i="48"/>
  <c r="T38" i="49"/>
  <c r="T38" i="48"/>
  <c r="BS47" i="49"/>
  <c r="BS47" i="48"/>
  <c r="BS43" i="49"/>
  <c r="BS43" i="48"/>
  <c r="BR51" i="49"/>
  <c r="BR51" i="48"/>
  <c r="BX37" i="40"/>
  <c r="BS52" i="49"/>
  <c r="BS52" i="48"/>
  <c r="BC3" i="49"/>
  <c r="BC3" i="48"/>
  <c r="BQ4" i="49"/>
  <c r="BQ4" i="48"/>
  <c r="BC5" i="49"/>
  <c r="BC5" i="48"/>
  <c r="Z7" i="49"/>
  <c r="Z7" i="48"/>
  <c r="Z8" i="49"/>
  <c r="Z8" i="48"/>
  <c r="BY8" i="49"/>
  <c r="BY8" i="48"/>
  <c r="BQ9" i="49"/>
  <c r="BQ9" i="48"/>
  <c r="BX10" i="49"/>
  <c r="BX10" i="48"/>
  <c r="CY8" i="49"/>
  <c r="CY8" i="48"/>
  <c r="CY10" i="49"/>
  <c r="CY10" i="48"/>
  <c r="Q5" i="49"/>
  <c r="Q5" i="48"/>
  <c r="BN239" i="49"/>
  <c r="BN239" i="48"/>
  <c r="BY23" i="6"/>
  <c r="AE238" i="49"/>
  <c r="BQ22" i="6"/>
  <c r="AE238" i="48"/>
  <c r="BN247" i="49"/>
  <c r="BN247" i="48"/>
  <c r="BY31" i="6"/>
  <c r="BO224" i="49"/>
  <c r="BO224" i="48"/>
  <c r="AE247" i="49"/>
  <c r="AE247" i="48"/>
  <c r="H240" i="49"/>
  <c r="H240" i="48"/>
  <c r="I232" i="49"/>
  <c r="I232" i="48"/>
  <c r="I226" i="49"/>
  <c r="AB67" i="6"/>
  <c r="I226" i="48"/>
  <c r="BR41" i="49"/>
  <c r="BR41" i="48"/>
  <c r="AR43" i="49"/>
  <c r="AR43" i="48"/>
  <c r="AR35" i="49"/>
  <c r="AR35" i="48"/>
  <c r="AE235" i="49"/>
  <c r="AE235" i="48"/>
  <c r="BK259" i="49"/>
  <c r="BK259" i="48"/>
  <c r="Z258" i="49"/>
  <c r="Z258" i="48"/>
  <c r="AR257" i="49"/>
  <c r="AR257" i="48"/>
  <c r="CL256" i="49"/>
  <c r="CL256" i="48"/>
  <c r="AR255" i="49"/>
  <c r="AR255" i="48"/>
  <c r="CL254" i="49"/>
  <c r="CL254" i="48"/>
  <c r="AL253" i="49"/>
  <c r="AL253" i="48"/>
  <c r="CY251" i="49"/>
  <c r="CY251" i="48"/>
  <c r="Z251" i="49"/>
  <c r="Z251" i="48"/>
  <c r="AR250" i="49"/>
  <c r="AR250" i="48"/>
  <c r="BX249" i="49"/>
  <c r="BX249" i="48"/>
  <c r="BC247" i="49"/>
  <c r="BC247" i="48"/>
  <c r="BK245" i="49"/>
  <c r="BK245" i="48"/>
  <c r="Z244" i="49"/>
  <c r="Z244" i="48"/>
  <c r="AR243" i="49"/>
  <c r="AR243" i="48"/>
  <c r="AL238" i="49"/>
  <c r="AL238" i="48"/>
  <c r="BX227" i="49"/>
  <c r="BX227" i="48"/>
  <c r="AL226" i="49"/>
  <c r="AL226" i="48"/>
  <c r="BX225" i="49"/>
  <c r="BX225" i="48"/>
  <c r="BC223" i="49"/>
  <c r="BC223" i="48"/>
  <c r="CL222" i="49"/>
  <c r="CL222" i="48"/>
  <c r="Q222" i="49"/>
  <c r="Q222" i="48"/>
  <c r="AL221" i="49"/>
  <c r="AL221" i="48"/>
  <c r="BX220" i="49"/>
  <c r="BX220" i="48"/>
  <c r="BK219" i="49"/>
  <c r="BK219" i="48"/>
  <c r="DL134" i="49"/>
  <c r="DL134" i="48"/>
  <c r="BK137" i="49"/>
  <c r="BK137" i="48"/>
  <c r="AR139" i="49"/>
  <c r="AR139" i="48"/>
  <c r="AL140" i="49"/>
  <c r="AL140" i="48"/>
  <c r="BX141" i="49"/>
  <c r="BX141" i="48"/>
  <c r="BQ142" i="49"/>
  <c r="BQ142" i="48"/>
  <c r="DL144" i="49"/>
  <c r="DL144" i="48"/>
  <c r="AL146" i="49"/>
  <c r="AL146" i="48"/>
  <c r="BQ147" i="49"/>
  <c r="BQ147" i="48"/>
  <c r="AL149" i="49"/>
  <c r="AL149" i="48"/>
  <c r="DL149" i="49"/>
  <c r="DL149" i="48"/>
  <c r="Z152" i="49"/>
  <c r="Z152" i="48"/>
  <c r="BY145" i="49"/>
  <c r="BY145" i="48"/>
  <c r="CY135" i="49"/>
  <c r="CY135" i="48"/>
  <c r="AA137" i="49"/>
  <c r="AA137" i="48"/>
  <c r="AS137" i="49"/>
  <c r="AS137" i="48"/>
  <c r="AY151" i="49"/>
  <c r="AY151" i="48"/>
  <c r="AX148" i="49"/>
  <c r="AX148" i="48"/>
  <c r="AT152" i="49"/>
  <c r="AT152" i="48"/>
  <c r="AT31" i="9"/>
  <c r="BY31" s="1"/>
  <c r="Q145" i="49"/>
  <c r="Q145" i="48"/>
  <c r="Q139" i="49"/>
  <c r="Q139" i="48"/>
  <c r="BK56" i="49"/>
  <c r="BK56" i="48"/>
  <c r="BQ53" i="49"/>
  <c r="BQ53" i="48"/>
  <c r="BQ47" i="49"/>
  <c r="BQ47" i="48"/>
  <c r="BQ39" i="49"/>
  <c r="BQ39" i="48"/>
  <c r="BQ31" i="49"/>
  <c r="BQ31" i="48"/>
  <c r="AU138" i="49"/>
  <c r="AU138" i="48"/>
  <c r="AW137" i="49"/>
  <c r="AW137" i="48"/>
  <c r="AL197" i="49"/>
  <c r="AL197" i="48"/>
  <c r="BQ250" i="49"/>
  <c r="BQ250" i="48"/>
  <c r="BK323" i="49"/>
  <c r="BK323" i="48"/>
  <c r="AL343" i="49"/>
  <c r="AL343" i="48"/>
  <c r="AZ137" i="49"/>
  <c r="AZ137" i="48"/>
  <c r="AT141" i="49"/>
  <c r="AT141" i="48"/>
  <c r="BA143" i="49"/>
  <c r="BA143" i="48"/>
  <c r="BA142" i="49"/>
  <c r="BA142" i="48"/>
  <c r="AZ33" i="49"/>
  <c r="AZ33" i="48"/>
  <c r="AZ36" i="40"/>
  <c r="AZ58" s="1"/>
  <c r="BK340" i="49"/>
  <c r="BK340" i="48"/>
  <c r="BY338" i="49"/>
  <c r="BY338" i="48"/>
  <c r="AG109" i="49"/>
  <c r="AG109" i="48"/>
  <c r="AG109" i="21"/>
  <c r="Z109" i="49"/>
  <c r="Z109" i="48"/>
  <c r="Z109" i="21"/>
  <c r="AL86" i="49"/>
  <c r="AL86" i="48"/>
  <c r="AL86" i="21"/>
  <c r="AL105" i="49"/>
  <c r="AL105" i="48"/>
  <c r="AR104" i="49"/>
  <c r="AR104" i="48"/>
  <c r="AR104" i="21"/>
  <c r="BC108" i="49"/>
  <c r="BC108" i="48"/>
  <c r="BQ92" i="49"/>
  <c r="BQ92" i="48"/>
  <c r="BQ92" i="21"/>
  <c r="BQ26" i="12"/>
  <c r="BQ93" i="49"/>
  <c r="BQ93" i="48"/>
  <c r="BQ93" i="21"/>
  <c r="BQ104" i="49"/>
  <c r="BQ104" i="48"/>
  <c r="BQ104" i="21"/>
  <c r="BQ49" i="12"/>
  <c r="BS101" i="49"/>
  <c r="BS101" i="48"/>
  <c r="CL86" i="49"/>
  <c r="CL86" i="48"/>
  <c r="CL76" i="49"/>
  <c r="CL76" i="48"/>
  <c r="CL100" i="49"/>
  <c r="CL100" i="48"/>
  <c r="CL102" i="49"/>
  <c r="CL102" i="48"/>
  <c r="CY79" i="49"/>
  <c r="CY79" i="48"/>
  <c r="T89" i="49"/>
  <c r="T89" i="48"/>
  <c r="Z21" i="12"/>
  <c r="Q100" i="49"/>
  <c r="Q100" i="48"/>
  <c r="Q100" i="21"/>
  <c r="T34" i="12"/>
  <c r="T95" i="49"/>
  <c r="AG29" i="12"/>
  <c r="Z29"/>
  <c r="AJ86" i="49"/>
  <c r="AJ86" i="48"/>
  <c r="BY18" i="12"/>
  <c r="AJ86" i="21"/>
  <c r="BR81" i="49"/>
  <c r="BR81" i="48"/>
  <c r="BY13" i="12"/>
  <c r="BX13"/>
  <c r="AJ76" i="49"/>
  <c r="AJ76" i="48"/>
  <c r="BY8" i="12"/>
  <c r="AJ76" i="21"/>
  <c r="BR73" i="49"/>
  <c r="BR73" i="48"/>
  <c r="BY5" i="12"/>
  <c r="BX5"/>
  <c r="AJ102" i="49"/>
  <c r="AJ102" i="48"/>
  <c r="BY37" i="12"/>
  <c r="AJ102" i="21"/>
  <c r="BS107" i="49"/>
  <c r="BS107" i="48"/>
  <c r="H101" i="49"/>
  <c r="H101" i="48"/>
  <c r="H101" i="21"/>
  <c r="Q5" i="10"/>
  <c r="T50" i="46"/>
  <c r="T48"/>
  <c r="AV44"/>
  <c r="AV69" s="1"/>
  <c r="BQ44"/>
  <c r="I38"/>
  <c r="Q37"/>
  <c r="T27"/>
  <c r="Z25"/>
  <c r="BY21"/>
  <c r="Z12"/>
  <c r="Q11"/>
  <c r="DL201" i="21"/>
  <c r="AR201"/>
  <c r="DL199"/>
  <c r="AR199"/>
  <c r="BX197"/>
  <c r="AR197"/>
  <c r="BX195"/>
  <c r="AR195"/>
  <c r="DL193"/>
  <c r="BX193"/>
  <c r="AR193"/>
  <c r="AV192"/>
  <c r="DL191"/>
  <c r="AR191"/>
  <c r="DL189"/>
  <c r="BX189"/>
  <c r="DL187"/>
  <c r="AR187"/>
  <c r="DL183"/>
  <c r="AR183"/>
  <c r="DL181"/>
  <c r="AR181"/>
  <c r="DL179"/>
  <c r="AR179"/>
  <c r="AF178"/>
  <c r="BX177"/>
  <c r="AF176"/>
  <c r="BX175"/>
  <c r="T175"/>
  <c r="DL173"/>
  <c r="DL171"/>
  <c r="DL167"/>
  <c r="BX165"/>
  <c r="BX163"/>
  <c r="DL159"/>
  <c r="BB19" i="5"/>
  <c r="BY19" s="1"/>
  <c r="CG23" i="21"/>
  <c r="BU18"/>
  <c r="AC13"/>
  <c r="BU12"/>
  <c r="T45" i="6"/>
  <c r="Z24"/>
  <c r="Q13"/>
  <c r="BC30" i="9"/>
  <c r="BY11"/>
  <c r="BY24"/>
  <c r="BY30"/>
  <c r="CY17"/>
  <c r="CY40" s="1"/>
  <c r="I17"/>
  <c r="I40" s="1"/>
  <c r="I42" s="1"/>
  <c r="AV28"/>
  <c r="AY31"/>
  <c r="BX40" i="40"/>
  <c r="BX25"/>
  <c r="BY8" i="14"/>
  <c r="AY6" i="9"/>
  <c r="AL41" i="46"/>
  <c r="AL26"/>
  <c r="AL10"/>
  <c r="BQ57" i="6"/>
  <c r="Z18" i="12"/>
  <c r="BX15"/>
  <c r="BR53"/>
  <c r="BX53" s="1"/>
  <c r="BI58"/>
  <c r="AZ58"/>
  <c r="AQ58"/>
  <c r="BR57"/>
  <c r="BL58"/>
  <c r="BB58"/>
  <c r="AT58"/>
  <c r="AJ58"/>
  <c r="Q26"/>
  <c r="G65" s="1"/>
  <c r="L65" s="1"/>
  <c r="CL108" i="21"/>
  <c r="Z108"/>
  <c r="CL100"/>
  <c r="BK94"/>
  <c r="BC81"/>
  <c r="BS79"/>
  <c r="AR352" i="48"/>
  <c r="AR353" s="1"/>
  <c r="AG250"/>
  <c r="BP230"/>
  <c r="CY228"/>
  <c r="DL224"/>
  <c r="Q223"/>
  <c r="BL219"/>
  <c r="H219"/>
  <c r="BY197"/>
  <c r="BY196"/>
  <c r="BK192"/>
  <c r="BQ187"/>
  <c r="BC186"/>
  <c r="I186"/>
  <c r="AR174"/>
  <c r="BQ171"/>
  <c r="H161"/>
  <c r="DL160"/>
  <c r="Q148"/>
  <c r="BL348"/>
  <c r="BL354" s="1"/>
  <c r="DD348"/>
  <c r="CR348"/>
  <c r="AU141" i="49"/>
  <c r="AX140"/>
  <c r="AX140" i="48"/>
  <c r="AT140" i="49"/>
  <c r="AT140" i="48"/>
  <c r="AS139" i="49"/>
  <c r="AS139" i="48"/>
  <c r="BA146" i="49"/>
  <c r="BA146" i="48"/>
  <c r="BA150" i="49"/>
  <c r="BA150" i="48"/>
  <c r="AY149" i="49"/>
  <c r="AY149" i="48"/>
  <c r="AV151" i="49"/>
  <c r="AV151" i="48"/>
  <c r="AU149" i="49"/>
  <c r="AU149" i="48"/>
  <c r="AT147" i="49"/>
  <c r="AT147" i="48"/>
  <c r="AV152" i="49"/>
  <c r="AV152" i="48"/>
  <c r="Q143" i="49"/>
  <c r="Q143" i="48"/>
  <c r="H133" i="49"/>
  <c r="H133" i="48"/>
  <c r="BA33" i="49"/>
  <c r="BA33" i="48"/>
  <c r="BK50" i="49"/>
  <c r="BK50" i="48"/>
  <c r="BK42" i="49"/>
  <c r="BK42" i="48"/>
  <c r="BK27" i="49"/>
  <c r="BK27" i="48"/>
  <c r="BQ51" i="49"/>
  <c r="BQ51" i="48"/>
  <c r="BQ45" i="49"/>
  <c r="BQ45" i="48"/>
  <c r="BQ37" i="49"/>
  <c r="BQ37" i="48"/>
  <c r="BQ30" i="49"/>
  <c r="BQ30" i="48"/>
  <c r="BX50" i="49"/>
  <c r="BX50" i="48"/>
  <c r="BX27" i="49"/>
  <c r="BX27" i="48"/>
  <c r="CL128" i="49"/>
  <c r="CL128" i="48"/>
  <c r="CL120" i="49"/>
  <c r="CL120" i="48"/>
  <c r="CL113" i="49"/>
  <c r="CL113" i="48"/>
  <c r="AT139" i="49"/>
  <c r="AT139" i="48"/>
  <c r="AV138" i="49"/>
  <c r="AV138" i="48"/>
  <c r="AX137" i="49"/>
  <c r="AX137" i="48"/>
  <c r="AL195" i="49"/>
  <c r="AL195" i="48"/>
  <c r="AL189" i="49"/>
  <c r="AL189" i="48"/>
  <c r="AR169" i="49"/>
  <c r="AR169" i="48"/>
  <c r="AR161" i="49"/>
  <c r="AR161" i="48"/>
  <c r="BK157" i="49"/>
  <c r="BK157" i="48"/>
  <c r="BO228" i="49"/>
  <c r="BO228" i="48"/>
  <c r="BP237" i="49"/>
  <c r="BP237" i="48"/>
  <c r="BN232" i="49"/>
  <c r="BN232" i="48"/>
  <c r="AL342" i="49"/>
  <c r="AL342" i="48"/>
  <c r="AL336" i="49"/>
  <c r="AL336" i="48"/>
  <c r="AL332" i="49"/>
  <c r="AL332" i="48"/>
  <c r="AZ140" i="49"/>
  <c r="AZ140" i="48"/>
  <c r="AV141" i="49"/>
  <c r="AV141" i="48"/>
  <c r="AY144" i="49"/>
  <c r="AY144" i="48"/>
  <c r="AY143" i="49"/>
  <c r="AY143" i="48"/>
  <c r="AY142" i="49"/>
  <c r="AY142" i="48"/>
  <c r="AZ151" i="49"/>
  <c r="AZ151" i="48"/>
  <c r="Q109" i="49"/>
  <c r="Q109" i="48"/>
  <c r="AG107" i="49"/>
  <c r="AG107" i="48"/>
  <c r="Z107" i="49"/>
  <c r="Z107" i="48"/>
  <c r="AL83" i="49"/>
  <c r="AL83" i="48"/>
  <c r="AL75" i="49"/>
  <c r="AL75" i="48"/>
  <c r="AR98" i="49"/>
  <c r="AR98" i="48"/>
  <c r="BC89" i="49"/>
  <c r="BC89" i="48"/>
  <c r="BC79" i="49"/>
  <c r="BC79" i="48"/>
  <c r="BC94" i="49"/>
  <c r="BC94" i="48"/>
  <c r="BC106" i="49"/>
  <c r="BC106" i="48"/>
  <c r="BK81" i="49"/>
  <c r="BK81" i="48"/>
  <c r="BK73" i="49"/>
  <c r="BK73" i="48"/>
  <c r="BK96" i="49"/>
  <c r="BK96" i="48"/>
  <c r="BK108" i="49"/>
  <c r="BK108" i="48"/>
  <c r="BQ89" i="49"/>
  <c r="BQ89" i="48"/>
  <c r="BQ79" i="49"/>
  <c r="BQ79" i="48"/>
  <c r="BQ94" i="49"/>
  <c r="BQ94" i="48"/>
  <c r="BQ106" i="49"/>
  <c r="BQ106" i="48"/>
  <c r="BR91" i="49"/>
  <c r="BR91" i="48"/>
  <c r="BX94" i="49"/>
  <c r="BX94" i="48"/>
  <c r="CL83" i="49"/>
  <c r="CL83" i="48"/>
  <c r="CL75" i="49"/>
  <c r="CL75" i="48"/>
  <c r="CL98" i="49"/>
  <c r="CL98" i="48"/>
  <c r="CY81" i="49"/>
  <c r="CY81" i="48"/>
  <c r="CY73" i="49"/>
  <c r="CY73" i="48"/>
  <c r="CY96" i="49"/>
  <c r="CY96" i="48"/>
  <c r="CY108" i="49"/>
  <c r="CY108" i="48"/>
  <c r="BR100" i="49"/>
  <c r="BR100" i="48"/>
  <c r="BR97" i="49"/>
  <c r="BR97" i="48"/>
  <c r="BR95" i="49"/>
  <c r="BR95" i="48"/>
  <c r="BR93" i="49"/>
  <c r="BR93" i="48"/>
  <c r="Q86" i="49"/>
  <c r="Q86" i="48"/>
  <c r="Q78" i="49"/>
  <c r="Q78" i="48"/>
  <c r="BF184" i="49"/>
  <c r="BF184" i="48"/>
  <c r="BF348" s="1"/>
  <c r="BF354" s="1"/>
  <c r="AZ5" i="9"/>
  <c r="BQ89" i="21"/>
  <c r="Q86"/>
  <c r="BQ79"/>
  <c r="Q78"/>
  <c r="BK343" i="48"/>
  <c r="BQ338"/>
  <c r="BK336"/>
  <c r="BC336"/>
  <c r="BQ334"/>
  <c r="BQ257"/>
  <c r="BQ252"/>
  <c r="BQ244"/>
  <c r="BQ201"/>
  <c r="BQ195"/>
  <c r="BQ186"/>
  <c r="BQ158"/>
  <c r="AR157"/>
  <c r="Q149"/>
  <c r="AJ98"/>
  <c r="DL97"/>
  <c r="DL93"/>
  <c r="AR93"/>
  <c r="AR89"/>
  <c r="AJ87"/>
  <c r="BS86"/>
  <c r="BC82"/>
  <c r="BS80"/>
  <c r="BY26"/>
  <c r="V348" i="49"/>
  <c r="V350" s="1"/>
  <c r="BF348"/>
  <c r="BF354" s="1"/>
  <c r="AF133"/>
  <c r="BK3" i="9"/>
  <c r="AF133" i="48"/>
  <c r="AA133" i="49"/>
  <c r="AA133" i="48"/>
  <c r="AY140" i="49"/>
  <c r="AY140" i="48"/>
  <c r="AS143" i="49"/>
  <c r="AS143" i="48"/>
  <c r="AT146" i="49"/>
  <c r="AT146" i="48"/>
  <c r="AX150" i="49"/>
  <c r="AX150" i="48"/>
  <c r="AW148" i="49"/>
  <c r="AW148" i="48"/>
  <c r="AT150" i="49"/>
  <c r="AT150" i="48"/>
  <c r="AS149" i="49"/>
  <c r="AS149" i="48"/>
  <c r="Q147" i="49"/>
  <c r="Q147" i="48"/>
  <c r="Q138" i="49"/>
  <c r="Q138" i="48"/>
  <c r="H134" i="49"/>
  <c r="H134" i="48"/>
  <c r="AW33" i="49"/>
  <c r="AW33" i="48"/>
  <c r="BK51" i="49"/>
  <c r="BK51" i="48"/>
  <c r="BK45" i="49"/>
  <c r="BK45" i="48"/>
  <c r="BK37" i="49"/>
  <c r="BK37" i="48"/>
  <c r="BQ54" i="49"/>
  <c r="BQ54" i="48"/>
  <c r="BQ40" i="49"/>
  <c r="BQ40" i="48"/>
  <c r="BX37" i="49"/>
  <c r="BX37" i="48"/>
  <c r="BX30" i="49"/>
  <c r="BX30" i="48"/>
  <c r="CL131" i="49"/>
  <c r="CL131" i="48"/>
  <c r="CL123" i="49"/>
  <c r="CL123" i="48"/>
  <c r="CL116" i="49"/>
  <c r="CL116" i="48"/>
  <c r="AY139" i="49"/>
  <c r="AY139" i="48"/>
  <c r="AU137" i="49"/>
  <c r="AU137" i="48"/>
  <c r="AL198" i="49"/>
  <c r="AL198" i="48"/>
  <c r="AL192" i="49"/>
  <c r="AL192" i="48"/>
  <c r="AR164" i="49"/>
  <c r="AR164" i="48"/>
  <c r="AR156" i="49"/>
  <c r="AR156" i="48"/>
  <c r="BQ157" i="49"/>
  <c r="BQ157" i="48"/>
  <c r="BC333" i="49"/>
  <c r="BC333" i="48"/>
  <c r="AL333" i="49"/>
  <c r="AL333" i="48"/>
  <c r="BA137" i="49"/>
  <c r="BA137" i="48"/>
  <c r="AS141" i="49"/>
  <c r="AS141" i="48"/>
  <c r="BB141" i="49"/>
  <c r="BB141" i="48"/>
  <c r="AT143" i="49"/>
  <c r="AT143" i="48"/>
  <c r="AT142" i="49"/>
  <c r="AT142" i="48"/>
  <c r="AZ152" i="49"/>
  <c r="AZ152" i="48"/>
  <c r="BC155" i="49"/>
  <c r="BC155" i="48"/>
  <c r="BK335" i="49"/>
  <c r="BK335" i="48"/>
  <c r="Q106" i="49"/>
  <c r="Q106" i="48"/>
  <c r="Z98" i="49"/>
  <c r="Z98" i="48"/>
  <c r="AL92" i="49"/>
  <c r="AL92" i="48"/>
  <c r="AL107" i="49"/>
  <c r="AL107" i="48"/>
  <c r="AR88" i="49"/>
  <c r="AR88" i="48"/>
  <c r="AR92" i="49"/>
  <c r="AR92" i="48"/>
  <c r="BC97" i="49"/>
  <c r="BC97" i="48"/>
  <c r="BC109" i="49"/>
  <c r="BC109" i="48"/>
  <c r="BK86" i="49"/>
  <c r="BK86" i="48"/>
  <c r="BK76" i="49"/>
  <c r="BK76" i="48"/>
  <c r="BK102" i="49"/>
  <c r="BK102" i="48"/>
  <c r="BK103" i="49"/>
  <c r="BK103" i="48"/>
  <c r="BQ82" i="49"/>
  <c r="BQ82" i="48"/>
  <c r="BQ74" i="49"/>
  <c r="BQ74" i="48"/>
  <c r="BQ97" i="49"/>
  <c r="BQ97" i="48"/>
  <c r="BQ109" i="49"/>
  <c r="BQ109" i="48"/>
  <c r="CL88" i="49"/>
  <c r="CL88" i="48"/>
  <c r="CL78" i="49"/>
  <c r="CL78" i="48"/>
  <c r="CL92" i="49"/>
  <c r="CL92" i="48"/>
  <c r="CL93" i="49"/>
  <c r="CL93" i="48"/>
  <c r="CL105" i="49"/>
  <c r="CL105" i="48"/>
  <c r="CY86" i="49"/>
  <c r="CY86" i="48"/>
  <c r="CY76" i="49"/>
  <c r="CY76" i="48"/>
  <c r="CY100" i="49"/>
  <c r="CY100" i="48"/>
  <c r="CY102" i="49"/>
  <c r="CY102" i="48"/>
  <c r="CY103" i="49"/>
  <c r="CY103" i="48"/>
  <c r="T83" i="49"/>
  <c r="T83" i="48"/>
  <c r="T75" i="49"/>
  <c r="T75" i="48"/>
  <c r="Q98" i="49"/>
  <c r="Q98" i="48"/>
  <c r="Q94" i="49"/>
  <c r="Q94" i="48"/>
  <c r="BS88" i="49"/>
  <c r="BS88" i="48"/>
  <c r="BS82" i="49"/>
  <c r="BS82" i="48"/>
  <c r="BS78" i="49"/>
  <c r="BS78" i="48"/>
  <c r="BS76" i="49"/>
  <c r="BS76" i="48"/>
  <c r="BS74" i="49"/>
  <c r="BS74" i="48"/>
  <c r="BS71" i="49"/>
  <c r="BS71" i="48"/>
  <c r="AJ96" i="49"/>
  <c r="AJ96" i="48"/>
  <c r="AJ94" i="49"/>
  <c r="AJ94" i="48"/>
  <c r="BR102" i="49"/>
  <c r="BR102" i="48"/>
  <c r="Q89" i="49"/>
  <c r="Q89" i="48"/>
  <c r="AG34" i="46"/>
  <c r="AF184" i="49"/>
  <c r="AF184" i="48"/>
  <c r="BK34" i="46"/>
  <c r="AW5" i="9"/>
  <c r="DL108" i="21"/>
  <c r="AR98"/>
  <c r="AJ98"/>
  <c r="DL96"/>
  <c r="AJ96"/>
  <c r="BX94"/>
  <c r="AJ94"/>
  <c r="T94"/>
  <c r="DL92"/>
  <c r="AR92"/>
  <c r="DL88"/>
  <c r="AR88"/>
  <c r="AR80"/>
  <c r="DL78"/>
  <c r="AR78"/>
  <c r="BY341" i="48"/>
  <c r="BQ341"/>
  <c r="BY332"/>
  <c r="BQ332"/>
  <c r="AG321"/>
  <c r="BK318"/>
  <c r="BO239"/>
  <c r="BO233"/>
  <c r="AX146"/>
  <c r="DL108"/>
  <c r="AJ103"/>
  <c r="DL96"/>
  <c r="T94"/>
  <c r="AR83"/>
  <c r="BK46"/>
  <c r="BK34"/>
  <c r="BQ32"/>
  <c r="CQ348" i="49"/>
  <c r="DB348"/>
  <c r="BK52"/>
  <c r="BK52" i="48"/>
  <c r="BK38" i="49"/>
  <c r="BK38" i="48"/>
  <c r="BQ55" i="49"/>
  <c r="BQ55" i="48"/>
  <c r="BQ49"/>
  <c r="BQ49" i="49"/>
  <c r="BQ41"/>
  <c r="BQ41" i="48"/>
  <c r="BQ33" i="49"/>
  <c r="BQ33" i="48"/>
  <c r="CL132" i="49"/>
  <c r="CL132" i="48"/>
  <c r="CL124" i="49"/>
  <c r="CL124" i="48"/>
  <c r="CL117" i="49"/>
  <c r="CL117" i="48"/>
  <c r="AX139" i="49"/>
  <c r="AX139" i="48"/>
  <c r="AT137" i="49"/>
  <c r="AT137" i="48"/>
  <c r="AR173" i="49"/>
  <c r="AR173" i="48"/>
  <c r="AR165" i="49"/>
  <c r="AR165" i="48"/>
  <c r="BP239" i="49"/>
  <c r="BP239" i="48"/>
  <c r="BP233" i="49"/>
  <c r="BP233" i="48"/>
  <c r="BK321" i="49"/>
  <c r="BK321" i="48"/>
  <c r="AL338" i="49"/>
  <c r="AL338" i="48"/>
  <c r="AL334" i="49"/>
  <c r="AL334" i="48"/>
  <c r="AZ138" i="49"/>
  <c r="AZ138" i="48"/>
  <c r="AZ141" i="49"/>
  <c r="AZ141" i="48"/>
  <c r="AU144" i="49"/>
  <c r="AU144" i="48"/>
  <c r="AU143" i="49"/>
  <c r="AU143" i="48"/>
  <c r="AU142" i="49"/>
  <c r="AU142" i="48"/>
  <c r="AZ147" i="49"/>
  <c r="AZ147" i="48"/>
  <c r="BC156" i="49"/>
  <c r="BC156" i="48"/>
  <c r="Q105" i="49"/>
  <c r="Q105" i="48"/>
  <c r="AG103" i="49"/>
  <c r="AG103" i="48"/>
  <c r="Z103" i="49"/>
  <c r="Z103" i="48"/>
  <c r="AL89" i="49"/>
  <c r="AL89" i="48"/>
  <c r="AL79" i="49"/>
  <c r="AL79" i="48"/>
  <c r="AL96" i="49"/>
  <c r="AL96" i="48"/>
  <c r="AR79" i="49"/>
  <c r="AR79" i="48"/>
  <c r="AR94" i="49"/>
  <c r="AR94" i="48"/>
  <c r="AR106" i="49"/>
  <c r="AR106" i="48"/>
  <c r="BC83" i="49"/>
  <c r="BC83" i="48"/>
  <c r="BC75" i="49"/>
  <c r="BC75" i="48"/>
  <c r="BC98" i="49"/>
  <c r="BC98" i="48"/>
  <c r="BK87"/>
  <c r="BK87" i="49"/>
  <c r="BK77"/>
  <c r="BK77" i="48"/>
  <c r="BK104" i="49"/>
  <c r="BK104" i="48"/>
  <c r="BQ83" i="49"/>
  <c r="BQ83" i="48"/>
  <c r="BQ75" i="49"/>
  <c r="BQ75" i="48"/>
  <c r="BQ98" i="49"/>
  <c r="BQ98" i="48"/>
  <c r="BX98" i="49"/>
  <c r="BX98" i="48"/>
  <c r="CL89" i="49"/>
  <c r="CL89" i="48"/>
  <c r="CL79" i="49"/>
  <c r="CL79" i="48"/>
  <c r="CL94" i="49"/>
  <c r="CL94" i="48"/>
  <c r="CL106" i="49"/>
  <c r="CL106" i="48"/>
  <c r="CY87" i="49"/>
  <c r="CY87" i="48"/>
  <c r="CY77" i="49"/>
  <c r="CY77" i="48"/>
  <c r="CY104" i="49"/>
  <c r="CY104" i="48"/>
  <c r="DL82" i="49"/>
  <c r="DL82" i="48"/>
  <c r="DL74" i="49"/>
  <c r="DL74" i="48"/>
  <c r="Q92" i="49"/>
  <c r="Q92" i="48"/>
  <c r="T98" i="49"/>
  <c r="T98" i="48"/>
  <c r="AJ92" i="49"/>
  <c r="AJ92" i="48"/>
  <c r="BR96" i="49"/>
  <c r="BR96" i="48"/>
  <c r="BR94" i="49"/>
  <c r="BR94" i="48"/>
  <c r="H90" i="49"/>
  <c r="H90" i="48"/>
  <c r="Q82" i="49"/>
  <c r="Q82" i="48"/>
  <c r="Q74" i="49"/>
  <c r="Q74" i="48"/>
  <c r="L13" i="22"/>
  <c r="BD352" i="49"/>
  <c r="BO44" i="6"/>
  <c r="AV5" i="9"/>
  <c r="Q109" i="21"/>
  <c r="AG107"/>
  <c r="BQ106"/>
  <c r="Q105"/>
  <c r="AG103"/>
  <c r="BQ100"/>
  <c r="BQ98"/>
  <c r="BQ94"/>
  <c r="Q89"/>
  <c r="BQ82"/>
  <c r="Q81"/>
  <c r="BQ74"/>
  <c r="Q73"/>
  <c r="BY342" i="48"/>
  <c r="BQ342"/>
  <c r="BY331"/>
  <c r="AG284"/>
  <c r="BY254"/>
  <c r="BQ254"/>
  <c r="BQ189"/>
  <c r="BK174"/>
  <c r="BC174"/>
  <c r="AI145"/>
  <c r="AI348" s="1"/>
  <c r="AI354" s="1"/>
  <c r="H145"/>
  <c r="AW139"/>
  <c r="H106"/>
  <c r="DL105"/>
  <c r="BK100"/>
  <c r="BC100"/>
  <c r="AR75"/>
  <c r="BQ48"/>
  <c r="BK30"/>
  <c r="AA144" i="49"/>
  <c r="AA144" i="48"/>
  <c r="AS145" i="49"/>
  <c r="AS145" i="48"/>
  <c r="AY146" i="49"/>
  <c r="AY146" i="48"/>
  <c r="BA147" i="49"/>
  <c r="BA147" i="48"/>
  <c r="AS151" i="49"/>
  <c r="AS151" i="48"/>
  <c r="Q140" i="49"/>
  <c r="Q140" i="48"/>
  <c r="H135" i="49"/>
  <c r="H135" i="48"/>
  <c r="AU33" i="49"/>
  <c r="AU33" i="48"/>
  <c r="BK53" i="49"/>
  <c r="BK53" i="48"/>
  <c r="BK47" i="49"/>
  <c r="BK47" i="48"/>
  <c r="BK39" i="49"/>
  <c r="BK39" i="48"/>
  <c r="BK31" i="49"/>
  <c r="BK31" i="48"/>
  <c r="BK26" i="49"/>
  <c r="BK26" i="48"/>
  <c r="BQ50" i="49"/>
  <c r="BQ50" i="48"/>
  <c r="BQ42" i="49"/>
  <c r="BQ42" i="48"/>
  <c r="BQ34" i="49"/>
  <c r="BQ34" i="48"/>
  <c r="BQ27" i="49"/>
  <c r="BQ27" i="48"/>
  <c r="BX31" i="49"/>
  <c r="BX31" i="48"/>
  <c r="BX26" i="49"/>
  <c r="BX26" i="48"/>
  <c r="CL125" i="49"/>
  <c r="CL125" i="48"/>
  <c r="AY138" i="49"/>
  <c r="AY138" i="48"/>
  <c r="AL193" i="49"/>
  <c r="AL193" i="48"/>
  <c r="AR158" i="49"/>
  <c r="AR158" i="48"/>
  <c r="BK154" i="49"/>
  <c r="BK154" i="48"/>
  <c r="BP231" i="49"/>
  <c r="BP231" i="48"/>
  <c r="BO238" i="49"/>
  <c r="BO238" i="48"/>
  <c r="BN233" i="49"/>
  <c r="BN233" i="48"/>
  <c r="BK327" i="49"/>
  <c r="BK327" i="48"/>
  <c r="BC339"/>
  <c r="BC339" i="49"/>
  <c r="AL339"/>
  <c r="AL339" i="48"/>
  <c r="AV144" i="49"/>
  <c r="AV144" i="48"/>
  <c r="AV143" i="49"/>
  <c r="AV143" i="48"/>
  <c r="AV142" i="49"/>
  <c r="AV142" i="48"/>
  <c r="BC157" i="49"/>
  <c r="BC157" i="48"/>
  <c r="BK337" i="49"/>
  <c r="BK337" i="48"/>
  <c r="Q104" i="49"/>
  <c r="Q104" i="48"/>
  <c r="AG104" i="49"/>
  <c r="AG104" i="48"/>
  <c r="Z104" i="49"/>
  <c r="Z104" i="48"/>
  <c r="AL109" i="49"/>
  <c r="AL109" i="48"/>
  <c r="AR95" i="49"/>
  <c r="AR95" i="48"/>
  <c r="AR107" i="49"/>
  <c r="AR107" i="48"/>
  <c r="BC86" i="49"/>
  <c r="BC86" i="48"/>
  <c r="BC76" i="49"/>
  <c r="BC76" i="48"/>
  <c r="BC102" i="49"/>
  <c r="BC102" i="48"/>
  <c r="BC103" i="49"/>
  <c r="BC103" i="48"/>
  <c r="BK88" i="49"/>
  <c r="BK88" i="48"/>
  <c r="BK78" i="49"/>
  <c r="BK78" i="48"/>
  <c r="BK92" i="49"/>
  <c r="BK92" i="48"/>
  <c r="BK93" i="49"/>
  <c r="BK93" i="48"/>
  <c r="BK105" i="49"/>
  <c r="BK105" i="48"/>
  <c r="BQ86" i="49"/>
  <c r="BQ86" i="48"/>
  <c r="BQ76" i="49"/>
  <c r="BQ76" i="48"/>
  <c r="BQ102" i="49"/>
  <c r="BQ102" i="48"/>
  <c r="BQ103" i="49"/>
  <c r="BQ103" i="48"/>
  <c r="BS72" i="49"/>
  <c r="BS72" i="48"/>
  <c r="BR99" i="49"/>
  <c r="BR99" i="48"/>
  <c r="CL80" i="49"/>
  <c r="CL80" i="48"/>
  <c r="CL71" i="49"/>
  <c r="CL71" i="48"/>
  <c r="CL95" i="49"/>
  <c r="CL95" i="48"/>
  <c r="CL107" i="49"/>
  <c r="CL107" i="48"/>
  <c r="CY88" i="49"/>
  <c r="CY88" i="48"/>
  <c r="CY78" i="49"/>
  <c r="CY78" i="48"/>
  <c r="CY92" i="49"/>
  <c r="CY92" i="48"/>
  <c r="CY93" i="49"/>
  <c r="CY93" i="48"/>
  <c r="CY105" i="49"/>
  <c r="CY105" i="48"/>
  <c r="DL83" i="49"/>
  <c r="DL83" i="48"/>
  <c r="DL75" i="49"/>
  <c r="DL75" i="48"/>
  <c r="DL98" i="49"/>
  <c r="DL98" i="48"/>
  <c r="Q99" i="49"/>
  <c r="Q99" i="48"/>
  <c r="Q95" i="49"/>
  <c r="Q95" i="48"/>
  <c r="AJ89" i="49"/>
  <c r="AJ89" i="48"/>
  <c r="AJ83" i="49"/>
  <c r="AJ83" i="48"/>
  <c r="AJ81" i="49"/>
  <c r="AJ81" i="48"/>
  <c r="AJ79" i="49"/>
  <c r="AJ79" i="48"/>
  <c r="AJ77" i="49"/>
  <c r="AJ77" i="48"/>
  <c r="AJ75" i="49"/>
  <c r="AJ75" i="48"/>
  <c r="AJ73" i="49"/>
  <c r="AJ73" i="48"/>
  <c r="BR92" i="49"/>
  <c r="BR92" i="48"/>
  <c r="BS98" i="49"/>
  <c r="BS98" i="48"/>
  <c r="AJ109" i="49"/>
  <c r="AJ109" i="48"/>
  <c r="AJ105" i="49"/>
  <c r="AJ105" i="48"/>
  <c r="Q83" i="49"/>
  <c r="Q83" i="48"/>
  <c r="Q75" i="49"/>
  <c r="Q75" i="48"/>
  <c r="AR273" i="49"/>
  <c r="AR273" i="48"/>
  <c r="AX28" i="9"/>
  <c r="AT28"/>
  <c r="BY28" s="1"/>
  <c r="BC15"/>
  <c r="BP44" i="6"/>
  <c r="BY16"/>
  <c r="AU5" i="9"/>
  <c r="AL46" i="12"/>
  <c r="AL48"/>
  <c r="BX37"/>
  <c r="T25"/>
  <c r="Q22"/>
  <c r="Q24" s="1"/>
  <c r="G64" s="1"/>
  <c r="CL107" i="21"/>
  <c r="Z107"/>
  <c r="CL105"/>
  <c r="Z103"/>
  <c r="BR102"/>
  <c r="BR100"/>
  <c r="BR98"/>
  <c r="BR96"/>
  <c r="AL96"/>
  <c r="CL95"/>
  <c r="BR94"/>
  <c r="CL93"/>
  <c r="BR92"/>
  <c r="AL92"/>
  <c r="CL89"/>
  <c r="CL83"/>
  <c r="CL79"/>
  <c r="CL75"/>
  <c r="CL71"/>
  <c r="BK341" i="48"/>
  <c r="BK332"/>
  <c r="BC332"/>
  <c r="BK326"/>
  <c r="AG318"/>
  <c r="AG315"/>
  <c r="AG264"/>
  <c r="BQ241"/>
  <c r="BO231"/>
  <c r="BP220"/>
  <c r="BQ181"/>
  <c r="AT144"/>
  <c r="AY141"/>
  <c r="AR105"/>
  <c r="BS104"/>
  <c r="N348"/>
  <c r="N350" s="1"/>
  <c r="BR98"/>
  <c r="BS94"/>
  <c r="DL78"/>
  <c r="AV33"/>
  <c r="BP255" i="49"/>
  <c r="M348"/>
  <c r="M350" s="1"/>
  <c r="DA348"/>
  <c r="CS348"/>
  <c r="CW348"/>
  <c r="CO348"/>
  <c r="U348"/>
  <c r="U350" s="1"/>
  <c r="CU348"/>
  <c r="CM348"/>
  <c r="BL352"/>
  <c r="L21" i="22"/>
  <c r="F20"/>
  <c r="X348" i="49"/>
  <c r="X350" s="1"/>
  <c r="AM352"/>
  <c r="DH348"/>
  <c r="CZ348"/>
  <c r="BG348"/>
  <c r="BG354" s="1"/>
  <c r="BL348"/>
  <c r="CR348"/>
  <c r="DJ348"/>
  <c r="W348"/>
  <c r="W350" s="1"/>
  <c r="N348"/>
  <c r="N350" s="1"/>
  <c r="DG348"/>
  <c r="AF183"/>
  <c r="BK33" i="46"/>
  <c r="L30" i="22"/>
  <c r="BC352" i="49"/>
  <c r="BC353" s="1"/>
  <c r="AK352"/>
  <c r="AK353" s="1"/>
  <c r="F12" i="22"/>
  <c r="DE348" i="49"/>
  <c r="T33" i="46"/>
  <c r="Q183" i="49"/>
  <c r="DD348"/>
  <c r="CV348"/>
  <c r="CN348"/>
  <c r="L348"/>
  <c r="L350" s="1"/>
  <c r="BF185"/>
  <c r="BK35" i="46"/>
  <c r="T35"/>
  <c r="Q185" i="49"/>
  <c r="AF20"/>
  <c r="BK13" i="10"/>
  <c r="AC348" i="49" l="1"/>
  <c r="AC350" s="1"/>
  <c r="BP348" i="48"/>
  <c r="BP354" s="1"/>
  <c r="AC348" i="21"/>
  <c r="BP348"/>
  <c r="BP354" s="1"/>
  <c r="AB348" i="48"/>
  <c r="AB350" s="1"/>
  <c r="BB348"/>
  <c r="BB354" s="1"/>
  <c r="BO348"/>
  <c r="BO354" s="1"/>
  <c r="AE348" i="49"/>
  <c r="AM348" i="48"/>
  <c r="AM354" s="1"/>
  <c r="BG354"/>
  <c r="AE348"/>
  <c r="AK354" i="49"/>
  <c r="I348" i="21"/>
  <c r="I350" s="1"/>
  <c r="DL348"/>
  <c r="BO348"/>
  <c r="BO354" s="1"/>
  <c r="AL158" i="49"/>
  <c r="AL158" i="48"/>
  <c r="AL158" i="21"/>
  <c r="AG62" i="6"/>
  <c r="AG64" s="1"/>
  <c r="AA64"/>
  <c r="CH3" i="9"/>
  <c r="CC3"/>
  <c r="CG3"/>
  <c r="CE3"/>
  <c r="CJ3"/>
  <c r="CF3"/>
  <c r="CA3"/>
  <c r="CI3"/>
  <c r="CD3"/>
  <c r="BY133" i="49"/>
  <c r="CB3" i="9"/>
  <c r="BZ3"/>
  <c r="CK3"/>
  <c r="BY133" i="48"/>
  <c r="BY133" i="21"/>
  <c r="BX42" i="49"/>
  <c r="BX42" i="48"/>
  <c r="BX42" i="21"/>
  <c r="L64" i="12"/>
  <c r="AE350" i="49"/>
  <c r="N165" i="17"/>
  <c r="AE350" i="48"/>
  <c r="BX38" i="49"/>
  <c r="BX38" i="48"/>
  <c r="BX38" i="21"/>
  <c r="AE350"/>
  <c r="AG20" i="16"/>
  <c r="Z20"/>
  <c r="AC350" i="21"/>
  <c r="AG184" i="49"/>
  <c r="AG184" i="48"/>
  <c r="AG184" i="21"/>
  <c r="Z74" i="49"/>
  <c r="Z74" i="48"/>
  <c r="Z74" i="21"/>
  <c r="BX100" i="49"/>
  <c r="BX100" i="48"/>
  <c r="BX100" i="21"/>
  <c r="AT353" i="48"/>
  <c r="BC352"/>
  <c r="BC353" s="1"/>
  <c r="T239" i="49"/>
  <c r="T239" i="48"/>
  <c r="Z23" i="6"/>
  <c r="T239" i="21"/>
  <c r="AG23" i="6"/>
  <c r="T153" i="49"/>
  <c r="T153" i="48"/>
  <c r="T153" i="21"/>
  <c r="Z3" i="46"/>
  <c r="AG3"/>
  <c r="BY163" i="49"/>
  <c r="BY163" i="48"/>
  <c r="BY163" i="21"/>
  <c r="BY298" i="49"/>
  <c r="BY298" i="48"/>
  <c r="BY298" i="21"/>
  <c r="T267" i="49"/>
  <c r="T267" i="48"/>
  <c r="AG10" i="16"/>
  <c r="AA10"/>
  <c r="T267" i="21"/>
  <c r="Z10" i="16"/>
  <c r="BY287" i="49"/>
  <c r="BY287" i="48"/>
  <c r="BY287" i="21"/>
  <c r="BX76" i="49"/>
  <c r="BX76" i="48"/>
  <c r="BX76" i="21"/>
  <c r="AL182" i="49"/>
  <c r="AL182" i="48"/>
  <c r="AL182" i="21"/>
  <c r="AG226" i="49"/>
  <c r="AG226" i="21"/>
  <c r="AG226" i="48"/>
  <c r="BY57" i="49"/>
  <c r="BY57" i="48"/>
  <c r="BY57" i="21"/>
  <c r="BC141" i="49"/>
  <c r="BC141" i="48"/>
  <c r="BC141" i="21"/>
  <c r="AA327" i="49"/>
  <c r="AJ80" i="16"/>
  <c r="AA83"/>
  <c r="AA327" i="21"/>
  <c r="AA327" i="48"/>
  <c r="BY44" i="49"/>
  <c r="BY44" i="48"/>
  <c r="BY44" i="21"/>
  <c r="CG143" i="49"/>
  <c r="CG143" i="48"/>
  <c r="CG143" i="21"/>
  <c r="BC143" i="49"/>
  <c r="BC143" i="48"/>
  <c r="BC143" i="21"/>
  <c r="AH214" i="49"/>
  <c r="AH214" i="48"/>
  <c r="AH214" i="21"/>
  <c r="BX353"/>
  <c r="BY352"/>
  <c r="BY353" s="1"/>
  <c r="BQ238" i="49"/>
  <c r="BQ238" i="21"/>
  <c r="BQ238" i="48"/>
  <c r="AL185" i="49"/>
  <c r="AL185" i="48"/>
  <c r="AL185" i="21"/>
  <c r="AL167" i="49"/>
  <c r="AL167" i="48"/>
  <c r="AL167" i="21"/>
  <c r="AL171" i="49"/>
  <c r="AL171" i="48"/>
  <c r="AL171" i="21"/>
  <c r="Q186" i="49"/>
  <c r="T36" i="46"/>
  <c r="Q186" i="48"/>
  <c r="Q186" i="21"/>
  <c r="Q228" i="49"/>
  <c r="Q228" i="21"/>
  <c r="Q228" i="48"/>
  <c r="T12" i="6"/>
  <c r="Q18" i="49"/>
  <c r="Q18" i="48"/>
  <c r="Q18" i="21"/>
  <c r="T10" i="10"/>
  <c r="T19" i="49"/>
  <c r="T19" i="48"/>
  <c r="T19" i="21"/>
  <c r="Z11" i="10"/>
  <c r="AG11"/>
  <c r="BY92" i="49"/>
  <c r="BY92" i="48"/>
  <c r="BY92" i="21"/>
  <c r="BY26" i="12"/>
  <c r="Z82" i="49"/>
  <c r="Z82" i="48"/>
  <c r="Z82" i="21"/>
  <c r="BT22" i="49"/>
  <c r="BT22" i="48"/>
  <c r="BT22" i="21"/>
  <c r="BX17" i="10"/>
  <c r="BT20"/>
  <c r="BV15" i="49"/>
  <c r="BV15" i="48"/>
  <c r="BV15" i="21"/>
  <c r="BY48" i="49"/>
  <c r="BY48" i="48"/>
  <c r="BY48" i="21"/>
  <c r="T168" i="49"/>
  <c r="T168" i="48"/>
  <c r="Z18" i="46"/>
  <c r="AG18"/>
  <c r="T168" i="21"/>
  <c r="T308" i="49"/>
  <c r="AG56" i="16"/>
  <c r="T308" i="48"/>
  <c r="T308" i="21"/>
  <c r="Z56" i="16"/>
  <c r="T80" i="49"/>
  <c r="T80" i="48"/>
  <c r="T80" i="21"/>
  <c r="Z12" i="12"/>
  <c r="AG12"/>
  <c r="T246" i="49"/>
  <c r="T246" i="48"/>
  <c r="AG30" i="6"/>
  <c r="Z30"/>
  <c r="T246" i="21"/>
  <c r="BY297" i="49"/>
  <c r="BY297" i="21"/>
  <c r="BY297" i="48"/>
  <c r="BK213" i="49"/>
  <c r="BK213" i="48"/>
  <c r="BK213" i="21"/>
  <c r="AL93" i="49"/>
  <c r="AL93" i="48"/>
  <c r="AL36" i="12"/>
  <c r="AL93" i="21"/>
  <c r="BX86" i="49"/>
  <c r="BX86" i="48"/>
  <c r="BX86" i="21"/>
  <c r="T178" i="49"/>
  <c r="T178" i="48"/>
  <c r="Z28" i="46"/>
  <c r="AG28"/>
  <c r="T178" i="21"/>
  <c r="BY296" i="49"/>
  <c r="BY296" i="48"/>
  <c r="BY296" i="21"/>
  <c r="BY268" i="49"/>
  <c r="BY268" i="48"/>
  <c r="BY268" i="21"/>
  <c r="BY217" i="49"/>
  <c r="BY217" i="48"/>
  <c r="BY217" i="21"/>
  <c r="BT17" i="49"/>
  <c r="BT17" i="48"/>
  <c r="BT17" i="21"/>
  <c r="BY9" i="10"/>
  <c r="BX9"/>
  <c r="BY29" i="49"/>
  <c r="BY29" i="48"/>
  <c r="BY29" i="21"/>
  <c r="BY54" i="49"/>
  <c r="BY54" i="48"/>
  <c r="BY54" i="21"/>
  <c r="CH151" i="49"/>
  <c r="CH151" i="48"/>
  <c r="CH151" i="21"/>
  <c r="Z226" i="49"/>
  <c r="Z226" i="48"/>
  <c r="Z226" i="21"/>
  <c r="AT214" i="49"/>
  <c r="AT214" i="48"/>
  <c r="AT16" i="15"/>
  <c r="AT214" i="21"/>
  <c r="BK212" i="49"/>
  <c r="BK212" i="48"/>
  <c r="BK212" i="21"/>
  <c r="BY37" i="49"/>
  <c r="BY37" i="48"/>
  <c r="BY37" i="21"/>
  <c r="BY16" i="49"/>
  <c r="BY16" i="48"/>
  <c r="BY16" i="21"/>
  <c r="BY127" i="49"/>
  <c r="BY127" i="48"/>
  <c r="BY127" i="21"/>
  <c r="BY111" i="49"/>
  <c r="BY111" i="48"/>
  <c r="BY111" i="21"/>
  <c r="AA42" i="13"/>
  <c r="AG40"/>
  <c r="AG42" s="1"/>
  <c r="BX352" i="48"/>
  <c r="BS353"/>
  <c r="BX53" i="49"/>
  <c r="BX53" i="48"/>
  <c r="BX53" i="21"/>
  <c r="BY153" i="49"/>
  <c r="BY153" i="48"/>
  <c r="BY153" i="21"/>
  <c r="AG316" i="49"/>
  <c r="AG316" i="48"/>
  <c r="AG316" i="21"/>
  <c r="AF33" i="15"/>
  <c r="AF35" s="1"/>
  <c r="T285" i="49"/>
  <c r="T285" i="48"/>
  <c r="T285" i="21"/>
  <c r="T35" i="16"/>
  <c r="AA32"/>
  <c r="AG32" s="1"/>
  <c r="Z32"/>
  <c r="BY291" i="49"/>
  <c r="BY291" i="48"/>
  <c r="BY291" i="21"/>
  <c r="Q236" i="49"/>
  <c r="T20" i="6"/>
  <c r="Q236" i="21"/>
  <c r="Q236" i="48"/>
  <c r="BS25" i="49"/>
  <c r="BS25" i="48"/>
  <c r="BS9" i="40"/>
  <c r="BS58" s="1"/>
  <c r="BS25" i="21"/>
  <c r="BY272" i="49"/>
  <c r="BY272" i="21"/>
  <c r="BY272" i="48"/>
  <c r="G69" i="40"/>
  <c r="L65"/>
  <c r="L76" i="46"/>
  <c r="G81"/>
  <c r="G83" s="1"/>
  <c r="AG145" i="49"/>
  <c r="AG145" i="48"/>
  <c r="AG145" i="21"/>
  <c r="AG255" i="49"/>
  <c r="AG255" i="48"/>
  <c r="AG255" i="21"/>
  <c r="AL104" i="49"/>
  <c r="AL104" i="48"/>
  <c r="AL104" i="21"/>
  <c r="AL49" i="12"/>
  <c r="AL80" i="49"/>
  <c r="AL80" i="48"/>
  <c r="AL80" i="21"/>
  <c r="T276" i="48"/>
  <c r="T276" i="21"/>
  <c r="T276" i="49"/>
  <c r="Z21" i="16"/>
  <c r="AA21"/>
  <c r="T27"/>
  <c r="AA60" i="40"/>
  <c r="BY235" i="49"/>
  <c r="BY235" i="48"/>
  <c r="BY235" i="21"/>
  <c r="BY138" i="49"/>
  <c r="BY138" i="48"/>
  <c r="CA8" i="9"/>
  <c r="CC8"/>
  <c r="CE8"/>
  <c r="CG8"/>
  <c r="CI8"/>
  <c r="CK8"/>
  <c r="BZ8"/>
  <c r="CB8"/>
  <c r="CD8"/>
  <c r="CF8"/>
  <c r="CH8"/>
  <c r="CJ8"/>
  <c r="BY138" i="21"/>
  <c r="AX133" i="49"/>
  <c r="AX133" i="48"/>
  <c r="AX133" i="21"/>
  <c r="AX17" i="9"/>
  <c r="AX40" s="1"/>
  <c r="AG169" i="49"/>
  <c r="AG169" i="48"/>
  <c r="AG169" i="21"/>
  <c r="BX109" i="49"/>
  <c r="BX109" i="48"/>
  <c r="BX109" i="21"/>
  <c r="Z93" i="49"/>
  <c r="Z93" i="48"/>
  <c r="Z93" i="21"/>
  <c r="CG134" i="49"/>
  <c r="CG134" i="48"/>
  <c r="CG134" i="21"/>
  <c r="CB134" i="49"/>
  <c r="CB134" i="48"/>
  <c r="CB134" i="21"/>
  <c r="BY36" i="49"/>
  <c r="BY36" i="48"/>
  <c r="BY36" i="21"/>
  <c r="AG280" i="49"/>
  <c r="AG280" i="21"/>
  <c r="AG280" i="48"/>
  <c r="BY11" i="49"/>
  <c r="BY11" i="48"/>
  <c r="BY11" i="21"/>
  <c r="AL36" i="49"/>
  <c r="AL36" i="48"/>
  <c r="AL36" i="21"/>
  <c r="AL310" i="49"/>
  <c r="AL310" i="48"/>
  <c r="AL310" i="21"/>
  <c r="AL157" i="49"/>
  <c r="AL157" i="48"/>
  <c r="AL157" i="21"/>
  <c r="T20" i="49"/>
  <c r="AG13" i="10"/>
  <c r="Z13"/>
  <c r="T20" i="48"/>
  <c r="T20" i="21"/>
  <c r="AL126" i="49"/>
  <c r="AL126" i="48"/>
  <c r="AL126" i="21"/>
  <c r="AL209" i="49"/>
  <c r="AL209" i="48"/>
  <c r="AL209" i="21"/>
  <c r="CC143" i="49"/>
  <c r="CC143" i="48"/>
  <c r="CC143" i="21"/>
  <c r="L106" i="16"/>
  <c r="AL15" i="49"/>
  <c r="AL15" i="48"/>
  <c r="AL15" i="21"/>
  <c r="AR329" i="49"/>
  <c r="AR329" i="48"/>
  <c r="AR329" i="21"/>
  <c r="CI150" i="49"/>
  <c r="CI150" i="48"/>
  <c r="CI150" i="21"/>
  <c r="CD150" i="49"/>
  <c r="CD150" i="48"/>
  <c r="CD150" i="21"/>
  <c r="T296" i="49"/>
  <c r="T296" i="48"/>
  <c r="AG44" i="16"/>
  <c r="T296" i="21"/>
  <c r="Z44" i="16"/>
  <c r="Z277" i="49"/>
  <c r="Z277" i="48"/>
  <c r="Z277" i="21"/>
  <c r="Z33" i="46"/>
  <c r="T183" i="49"/>
  <c r="AG33" i="46"/>
  <c r="T183" i="48"/>
  <c r="T183" i="21"/>
  <c r="BK183" i="49"/>
  <c r="BK183" i="48"/>
  <c r="BK183" i="21"/>
  <c r="T92" i="49"/>
  <c r="T92" i="48"/>
  <c r="T92" i="21"/>
  <c r="AG25" i="12"/>
  <c r="Z25"/>
  <c r="T26"/>
  <c r="AF352" i="49"/>
  <c r="AF353" s="1"/>
  <c r="AF352" i="48"/>
  <c r="AF353" s="1"/>
  <c r="AF352" i="21"/>
  <c r="AF353" s="1"/>
  <c r="AL176" i="49"/>
  <c r="AL176" i="48"/>
  <c r="AL176" i="21"/>
  <c r="T256" i="49"/>
  <c r="T48" i="6"/>
  <c r="T256" i="21"/>
  <c r="T256" i="48"/>
  <c r="AG45" i="6"/>
  <c r="Z45"/>
  <c r="BY73" i="49"/>
  <c r="BY73" i="48"/>
  <c r="BY73" i="21"/>
  <c r="BY81" i="49"/>
  <c r="BY81" i="48"/>
  <c r="BY81" i="21"/>
  <c r="AG95" i="49"/>
  <c r="AG95" i="48"/>
  <c r="AG95" i="21"/>
  <c r="BK178" i="49"/>
  <c r="BK178" i="48"/>
  <c r="BK178" i="21"/>
  <c r="AF181" i="49"/>
  <c r="BK31" i="46"/>
  <c r="AF181" i="48"/>
  <c r="AF181" i="21"/>
  <c r="BQ255" i="49"/>
  <c r="BQ255" i="48"/>
  <c r="BQ255" i="21"/>
  <c r="AG74" i="48"/>
  <c r="AG74" i="49"/>
  <c r="AG74" i="21"/>
  <c r="T30" i="46"/>
  <c r="Q180" i="49"/>
  <c r="Q180" i="48"/>
  <c r="Q180" i="21"/>
  <c r="T76" i="49"/>
  <c r="T76" i="48"/>
  <c r="T76" i="21"/>
  <c r="Z8" i="12"/>
  <c r="AG8"/>
  <c r="AL78" i="49"/>
  <c r="AL78" i="48"/>
  <c r="AL78" i="21"/>
  <c r="AL88" i="49"/>
  <c r="AL88" i="48"/>
  <c r="AL88" i="21"/>
  <c r="BK176" i="49"/>
  <c r="BK176" i="48"/>
  <c r="BK176" i="21"/>
  <c r="AL179" i="49"/>
  <c r="AL179" i="48"/>
  <c r="AL179" i="21"/>
  <c r="BQ232" i="49"/>
  <c r="BQ232" i="48"/>
  <c r="BQ232" i="21"/>
  <c r="BY106" i="49"/>
  <c r="BY106" i="48"/>
  <c r="BY106" i="21"/>
  <c r="Z81" i="49"/>
  <c r="Z81" i="48"/>
  <c r="Z81" i="21"/>
  <c r="BX34" i="49"/>
  <c r="BX34" i="48"/>
  <c r="BX34" i="21"/>
  <c r="AF186" i="49"/>
  <c r="BK36" i="46"/>
  <c r="AF186" i="48"/>
  <c r="AF186" i="21"/>
  <c r="Q219" i="49"/>
  <c r="Q219" i="21"/>
  <c r="Q40" i="6"/>
  <c r="F69" s="1"/>
  <c r="Q219" i="48"/>
  <c r="T3" i="6"/>
  <c r="BU22" i="49"/>
  <c r="BU348" s="1"/>
  <c r="BU354" s="1"/>
  <c r="BU22" i="48"/>
  <c r="BU22" i="21"/>
  <c r="BU20" i="10"/>
  <c r="BV22" i="49"/>
  <c r="BV22" i="48"/>
  <c r="BV348" s="1"/>
  <c r="BV354" s="1"/>
  <c r="BV22" i="21"/>
  <c r="BV20" i="10"/>
  <c r="BY121" i="49"/>
  <c r="BY121" i="48"/>
  <c r="BY121" i="21"/>
  <c r="AG48" i="16"/>
  <c r="T300" i="48"/>
  <c r="T300" i="49"/>
  <c r="T300" i="21"/>
  <c r="Z48" i="16"/>
  <c r="BY82" i="49"/>
  <c r="BY82" i="48"/>
  <c r="BY82" i="21"/>
  <c r="Z102" i="49"/>
  <c r="Z102" i="48"/>
  <c r="Z38" i="12"/>
  <c r="Z102" i="21"/>
  <c r="AA60" i="12"/>
  <c r="AG58"/>
  <c r="AG60" s="1"/>
  <c r="BY130" i="49"/>
  <c r="BY130" i="48"/>
  <c r="BY130" i="21"/>
  <c r="Q207" i="49"/>
  <c r="Q207" i="48"/>
  <c r="T7" i="15"/>
  <c r="T16" s="1"/>
  <c r="Q207" i="21"/>
  <c r="BY47" i="49"/>
  <c r="BY47" i="48"/>
  <c r="BY47" i="21"/>
  <c r="T96" i="49"/>
  <c r="AG30" i="12"/>
  <c r="T96" i="21"/>
  <c r="T96" i="48"/>
  <c r="Z30" i="12"/>
  <c r="BQ259" i="49"/>
  <c r="BQ259" i="48"/>
  <c r="BQ259" i="21"/>
  <c r="BY185" i="49"/>
  <c r="BY185" i="48"/>
  <c r="BY185" i="21"/>
  <c r="T191" i="49"/>
  <c r="T191" i="48"/>
  <c r="T191" i="21"/>
  <c r="AG42" i="46"/>
  <c r="Q137" i="49"/>
  <c r="Q137" i="48"/>
  <c r="T7" i="9"/>
  <c r="Q137" i="21"/>
  <c r="CI151" i="49"/>
  <c r="CI151" i="48"/>
  <c r="CI151" i="21"/>
  <c r="CA151" i="49"/>
  <c r="CA151" i="48"/>
  <c r="CA151" i="21"/>
  <c r="Q242" i="49"/>
  <c r="Q242" i="48"/>
  <c r="T26" i="6"/>
  <c r="Q242" i="21"/>
  <c r="BY231" i="49"/>
  <c r="BY231" i="48"/>
  <c r="BY231" i="21"/>
  <c r="AG165" i="49"/>
  <c r="AG165" i="48"/>
  <c r="AG165" i="21"/>
  <c r="T260" i="49"/>
  <c r="T260" i="48"/>
  <c r="T260" i="21"/>
  <c r="T11" i="16"/>
  <c r="Z3"/>
  <c r="AG3"/>
  <c r="BX12" i="49"/>
  <c r="BX12" i="48"/>
  <c r="BX12" i="21"/>
  <c r="AG135" i="49"/>
  <c r="AG135" i="48"/>
  <c r="AG135" i="21"/>
  <c r="AL127" i="48"/>
  <c r="AL127" i="21"/>
  <c r="AL127" i="49"/>
  <c r="T303"/>
  <c r="T303" i="48"/>
  <c r="AG51" i="16"/>
  <c r="T303" i="21"/>
  <c r="Z51" i="16"/>
  <c r="BK208" i="49"/>
  <c r="BK208" i="48"/>
  <c r="BK208" i="21"/>
  <c r="AG325" i="49"/>
  <c r="AG325" i="48"/>
  <c r="AG325" i="21"/>
  <c r="BY33" i="49"/>
  <c r="BY33" i="48"/>
  <c r="BY33" i="21"/>
  <c r="G56" i="14"/>
  <c r="L50"/>
  <c r="BQ221" i="49"/>
  <c r="BQ221" i="48"/>
  <c r="BQ221" i="21"/>
  <c r="BY53" i="49"/>
  <c r="BY53" i="48"/>
  <c r="BY53" i="21"/>
  <c r="T22" i="49"/>
  <c r="T22" i="48"/>
  <c r="AG17" i="10"/>
  <c r="T22" i="21"/>
  <c r="T20" i="10"/>
  <c r="Z17"/>
  <c r="BY52" i="49"/>
  <c r="BY52" i="48"/>
  <c r="BY52" i="21"/>
  <c r="BY225" i="49"/>
  <c r="BY225" i="48"/>
  <c r="BY225" i="21"/>
  <c r="BY162" i="49"/>
  <c r="BY162" i="48"/>
  <c r="BY162" i="21"/>
  <c r="BY27" i="49"/>
  <c r="BY27" i="48"/>
  <c r="BY27" i="21"/>
  <c r="AL145" i="49"/>
  <c r="AL145" i="48"/>
  <c r="AL145" i="21"/>
  <c r="AG292" i="49"/>
  <c r="AG292" i="48"/>
  <c r="AG292" i="21"/>
  <c r="T326" i="49"/>
  <c r="T326" i="48"/>
  <c r="AG78" i="16"/>
  <c r="Z78"/>
  <c r="T326" i="21"/>
  <c r="Z187" i="49"/>
  <c r="Z187" i="48"/>
  <c r="Z187" i="21"/>
  <c r="AG44" i="6"/>
  <c r="Z44"/>
  <c r="AL227" i="49"/>
  <c r="AL227" i="48"/>
  <c r="AL227" i="21"/>
  <c r="BY242" i="49"/>
  <c r="BY242" i="48"/>
  <c r="BY242" i="21"/>
  <c r="T273" i="49"/>
  <c r="T273" i="48"/>
  <c r="AG17" i="16"/>
  <c r="T273" i="21"/>
  <c r="Z17" i="16"/>
  <c r="BY14" i="49"/>
  <c r="BY14" i="48"/>
  <c r="BY14" i="21"/>
  <c r="BY80" i="49"/>
  <c r="BY80" i="48"/>
  <c r="BY80" i="21"/>
  <c r="F43" i="5"/>
  <c r="L38"/>
  <c r="BQ235" i="49"/>
  <c r="BQ235" i="48"/>
  <c r="BQ235" i="21"/>
  <c r="Q328" i="49"/>
  <c r="Q328" i="48"/>
  <c r="Q328" i="21"/>
  <c r="T81" i="16"/>
  <c r="Q83"/>
  <c r="J108" s="1"/>
  <c r="L108" s="1"/>
  <c r="Z329" i="49"/>
  <c r="Z329" i="48"/>
  <c r="Z329" i="21"/>
  <c r="AU133" i="49"/>
  <c r="AU133" i="48"/>
  <c r="AU133" i="21"/>
  <c r="AU17" i="9"/>
  <c r="AU40" s="1"/>
  <c r="AH169" i="49"/>
  <c r="AH169" i="48"/>
  <c r="AH169" i="21"/>
  <c r="BY19" i="46"/>
  <c r="BY109" i="49"/>
  <c r="BY109" i="48"/>
  <c r="BY109" i="21"/>
  <c r="AG275" i="49"/>
  <c r="AG275" i="48"/>
  <c r="AG275" i="21"/>
  <c r="CD134" i="49"/>
  <c r="CD134" i="48"/>
  <c r="CD134" i="21"/>
  <c r="BY309" i="49"/>
  <c r="BY309" i="48"/>
  <c r="BY309" i="21"/>
  <c r="BY6" i="15"/>
  <c r="AH206" i="49"/>
  <c r="AH206" i="48"/>
  <c r="AH16" i="15"/>
  <c r="AH206" i="21"/>
  <c r="AG31" i="24"/>
  <c r="AG33" s="1"/>
  <c r="AA33"/>
  <c r="BX169" i="49"/>
  <c r="BX169" i="48"/>
  <c r="BX169" i="21"/>
  <c r="BY118" i="49"/>
  <c r="BY118" i="48"/>
  <c r="BY118" i="21"/>
  <c r="T302" i="49"/>
  <c r="T302" i="48"/>
  <c r="Z50" i="16"/>
  <c r="T302" i="21"/>
  <c r="AG50" i="16"/>
  <c r="CI143" i="49"/>
  <c r="CI143" i="48"/>
  <c r="CI143" i="21"/>
  <c r="AL215" i="49"/>
  <c r="AL215" i="48"/>
  <c r="AL215" i="21"/>
  <c r="AG309" i="49"/>
  <c r="AG309" i="48"/>
  <c r="AG309" i="21"/>
  <c r="AG188" i="49"/>
  <c r="AG188" i="48"/>
  <c r="AG188" i="21"/>
  <c r="Q136" i="49"/>
  <c r="Q136" i="48"/>
  <c r="T6" i="9"/>
  <c r="Q136" i="21"/>
  <c r="J365" i="49"/>
  <c r="J365" i="48"/>
  <c r="J365" i="21"/>
  <c r="J54" i="9"/>
  <c r="CF150" i="49"/>
  <c r="CF150" i="48"/>
  <c r="CF150" i="21"/>
  <c r="B20" i="8"/>
  <c r="N20" s="1"/>
  <c r="AF18"/>
  <c r="BQ69" i="46"/>
  <c r="BQ62" i="6"/>
  <c r="CL69" i="46"/>
  <c r="Z44" i="14"/>
  <c r="N133" i="17"/>
  <c r="AF56" i="8"/>
  <c r="AF102"/>
  <c r="AF181"/>
  <c r="BX38" i="46"/>
  <c r="BK31" i="24"/>
  <c r="AF101" i="8"/>
  <c r="AF130"/>
  <c r="AJ58" i="40"/>
  <c r="N49" i="17"/>
  <c r="BC31" i="24"/>
  <c r="AF13" i="8"/>
  <c r="AR31" i="24"/>
  <c r="AF156" i="8"/>
  <c r="BQ92" i="16"/>
  <c r="AF74" i="8"/>
  <c r="BQ58" i="40"/>
  <c r="AF27" i="8"/>
  <c r="AL14" i="15"/>
  <c r="D137" i="17"/>
  <c r="E146"/>
  <c r="AF145" i="8"/>
  <c r="BX352" i="49"/>
  <c r="BB348"/>
  <c r="BB354" s="1"/>
  <c r="BC28" i="9"/>
  <c r="CL16"/>
  <c r="BC14" i="15"/>
  <c r="BX9" i="40"/>
  <c r="DL69" i="46"/>
  <c r="BY32" i="5"/>
  <c r="BY34" s="1"/>
  <c r="AF53" i="8"/>
  <c r="Q146" i="17"/>
  <c r="AF118" i="8"/>
  <c r="AF12"/>
  <c r="AF92"/>
  <c r="AF207"/>
  <c r="AF68"/>
  <c r="AF187"/>
  <c r="AF16"/>
  <c r="AF75"/>
  <c r="AF175"/>
  <c r="AF62"/>
  <c r="AF83"/>
  <c r="AF133"/>
  <c r="AF54"/>
  <c r="AF193"/>
  <c r="AF155"/>
  <c r="AA352" i="49"/>
  <c r="AA352" i="48"/>
  <c r="AA352" i="21"/>
  <c r="BK133" i="49"/>
  <c r="BK133" i="48"/>
  <c r="BK133" i="21"/>
  <c r="AZ135" i="49"/>
  <c r="AZ135" i="48"/>
  <c r="AZ135" i="21"/>
  <c r="AY136" i="49"/>
  <c r="AY136" i="48"/>
  <c r="AY136" i="21"/>
  <c r="T100" i="49"/>
  <c r="Z34" i="12"/>
  <c r="T100" i="21"/>
  <c r="AG34" i="12"/>
  <c r="T100" i="48"/>
  <c r="AV136" i="49"/>
  <c r="AV136" i="48"/>
  <c r="AV136" i="21"/>
  <c r="BY224" i="49"/>
  <c r="BY224" i="48"/>
  <c r="BY224" i="21"/>
  <c r="BY88" i="49"/>
  <c r="BY88" i="48"/>
  <c r="BY88" i="21"/>
  <c r="BX44" i="49"/>
  <c r="BX44" i="48"/>
  <c r="BX44" i="21"/>
  <c r="BU15" i="49"/>
  <c r="BU15" i="48"/>
  <c r="BU15" i="21"/>
  <c r="BU12" i="10"/>
  <c r="T295" i="49"/>
  <c r="T295" i="48"/>
  <c r="AG43" i="16"/>
  <c r="T295" i="21"/>
  <c r="Z43" i="16"/>
  <c r="BY19" i="49"/>
  <c r="BY19" i="48"/>
  <c r="BY19" i="21"/>
  <c r="Z165" i="49"/>
  <c r="Z165" i="48"/>
  <c r="Z165" i="21"/>
  <c r="BY93" i="49"/>
  <c r="BY93" i="48"/>
  <c r="BY36" i="12"/>
  <c r="BY93" i="21"/>
  <c r="BW17" i="49"/>
  <c r="BW17" i="48"/>
  <c r="BW17" i="21"/>
  <c r="BW12" i="10"/>
  <c r="BY124" i="49"/>
  <c r="BY124" i="48"/>
  <c r="BY124" i="21"/>
  <c r="G111" i="16"/>
  <c r="G113" s="1"/>
  <c r="L98"/>
  <c r="BK179" i="49"/>
  <c r="BK179" i="48"/>
  <c r="BK179" i="21"/>
  <c r="AR129" i="49"/>
  <c r="AR129" i="48"/>
  <c r="AR129" i="21"/>
  <c r="T159" i="49"/>
  <c r="T159" i="48"/>
  <c r="T159" i="21"/>
  <c r="AG9" i="46"/>
  <c r="Z9"/>
  <c r="AG329" i="49"/>
  <c r="AG329" i="48"/>
  <c r="AG329" i="21"/>
  <c r="Z301" i="49"/>
  <c r="Z301" i="48"/>
  <c r="Z301" i="21"/>
  <c r="CL145" i="49"/>
  <c r="CL145" i="48"/>
  <c r="CL145" i="21"/>
  <c r="AH155" i="49"/>
  <c r="AH155" i="48"/>
  <c r="AH155" i="21"/>
  <c r="AH38" i="46"/>
  <c r="CJ143" i="49"/>
  <c r="CJ143" i="48"/>
  <c r="CJ143" i="21"/>
  <c r="Q156" i="49"/>
  <c r="Q156" i="48"/>
  <c r="T6" i="46"/>
  <c r="Q156" i="21"/>
  <c r="BX102" i="49"/>
  <c r="BX102" i="48"/>
  <c r="BX102" i="21"/>
  <c r="BX38" i="12"/>
  <c r="AL190" i="49"/>
  <c r="AL190" i="48"/>
  <c r="AL190" i="21"/>
  <c r="Q181" i="49"/>
  <c r="T31" i="46"/>
  <c r="Q181" i="48"/>
  <c r="Q181" i="21"/>
  <c r="AL159" i="49"/>
  <c r="AL159" i="48"/>
  <c r="AL159" i="21"/>
  <c r="T85" i="49"/>
  <c r="T85" i="48"/>
  <c r="AG17" i="12"/>
  <c r="Z17"/>
  <c r="T85" i="21"/>
  <c r="BX88" i="49"/>
  <c r="BX88" i="48"/>
  <c r="BX88" i="21"/>
  <c r="AW136" i="49"/>
  <c r="AW136" i="48"/>
  <c r="AW136" i="21"/>
  <c r="AG86" i="49"/>
  <c r="AG86" i="48"/>
  <c r="AG86" i="21"/>
  <c r="BC145" i="49"/>
  <c r="BC145" i="48"/>
  <c r="BC145" i="21"/>
  <c r="BK184" i="49"/>
  <c r="BK184" i="48"/>
  <c r="BK184" i="21"/>
  <c r="BQ240" i="49"/>
  <c r="BQ240" i="48"/>
  <c r="BQ240" i="21"/>
  <c r="BQ225" i="49"/>
  <c r="BQ225" i="48"/>
  <c r="BQ225" i="21"/>
  <c r="AL163" i="49"/>
  <c r="AL163" i="48"/>
  <c r="AL163" i="21"/>
  <c r="AF180" i="49"/>
  <c r="AF180" i="48"/>
  <c r="AF180" i="21"/>
  <c r="BK30" i="46"/>
  <c r="BX97" i="49"/>
  <c r="BX97" i="48"/>
  <c r="BX97" i="21"/>
  <c r="BY234" i="49"/>
  <c r="BY234" i="48"/>
  <c r="BY234" i="21"/>
  <c r="AG133" i="49"/>
  <c r="AG133" i="48"/>
  <c r="AG133" i="21"/>
  <c r="BW22" i="49"/>
  <c r="BW22" i="48"/>
  <c r="BW20" i="10"/>
  <c r="BW33" s="1"/>
  <c r="BW22" i="21"/>
  <c r="T216" i="49"/>
  <c r="AG17" i="15"/>
  <c r="T216" i="21"/>
  <c r="T20" i="15"/>
  <c r="T216" i="48"/>
  <c r="Z17" i="15"/>
  <c r="BY211" i="49"/>
  <c r="BY211" i="48"/>
  <c r="BY211" i="21"/>
  <c r="T3" i="10"/>
  <c r="Q11" i="49"/>
  <c r="Q12" i="10"/>
  <c r="F39" s="1"/>
  <c r="Q11" i="48"/>
  <c r="Q11" i="21"/>
  <c r="BX56" i="49"/>
  <c r="BX56" i="48"/>
  <c r="BX56" i="21"/>
  <c r="AL170" i="49"/>
  <c r="AL170" i="48"/>
  <c r="AL170" i="21"/>
  <c r="AL95" i="49"/>
  <c r="AL95" i="48"/>
  <c r="AL95" i="21"/>
  <c r="CB151" i="49"/>
  <c r="CB151" i="48"/>
  <c r="CB151" i="21"/>
  <c r="L46" i="13"/>
  <c r="G51"/>
  <c r="Z163" i="49"/>
  <c r="Z163" i="48"/>
  <c r="Z163" i="21"/>
  <c r="H158" i="49"/>
  <c r="H158" i="48"/>
  <c r="H158" i="21"/>
  <c r="Q8" i="46"/>
  <c r="AB350" i="21"/>
  <c r="AL191" i="49"/>
  <c r="AL191" i="48"/>
  <c r="AL191" i="21"/>
  <c r="AZ133" i="49"/>
  <c r="AZ133" i="48"/>
  <c r="AZ133" i="21"/>
  <c r="AZ17" i="9"/>
  <c r="AZ40" s="1"/>
  <c r="BY173" i="49"/>
  <c r="BY173" i="48"/>
  <c r="BY173" i="21"/>
  <c r="BZ134" i="49"/>
  <c r="BZ134" i="48"/>
  <c r="CL4" i="9"/>
  <c r="BZ134" i="21"/>
  <c r="AG312" i="49"/>
  <c r="AG312" i="48"/>
  <c r="AG312" i="21"/>
  <c r="H155" i="49"/>
  <c r="H38" i="46"/>
  <c r="H155" i="48"/>
  <c r="H155" i="21"/>
  <c r="Q5" i="46"/>
  <c r="CA143" i="49"/>
  <c r="CA143" i="48"/>
  <c r="CA143" i="21"/>
  <c r="BX158" i="49"/>
  <c r="BX158" i="48"/>
  <c r="BX158" i="21"/>
  <c r="CH150" i="49"/>
  <c r="CH150" i="48"/>
  <c r="CH150" i="21"/>
  <c r="Q229" i="49"/>
  <c r="Q229" i="48"/>
  <c r="Q229" i="21"/>
  <c r="T13" i="6"/>
  <c r="T177" i="49"/>
  <c r="T177" i="48"/>
  <c r="T177" i="21"/>
  <c r="AG27" i="46"/>
  <c r="Z27"/>
  <c r="BQ224" i="49"/>
  <c r="BQ224" i="48"/>
  <c r="BQ224" i="21"/>
  <c r="BC31" i="9"/>
  <c r="AS40"/>
  <c r="BY256" i="49"/>
  <c r="BY256" i="48"/>
  <c r="BY256" i="21"/>
  <c r="BY159" i="49"/>
  <c r="BY159" i="48"/>
  <c r="BY159" i="21"/>
  <c r="BY248" i="49"/>
  <c r="BY248" i="48"/>
  <c r="BY248" i="21"/>
  <c r="AL82" i="49"/>
  <c r="AL82" i="48"/>
  <c r="AL82" i="21"/>
  <c r="Q233" i="48"/>
  <c r="Q233" i="49"/>
  <c r="T17" i="6"/>
  <c r="Q233" i="21"/>
  <c r="T297" i="49"/>
  <c r="T297" i="48"/>
  <c r="AG45" i="16"/>
  <c r="T297" i="21"/>
  <c r="Z45" i="16"/>
  <c r="BY259" i="49"/>
  <c r="BY259" i="48"/>
  <c r="BY259" i="21"/>
  <c r="AL6" i="49"/>
  <c r="AL6" i="48"/>
  <c r="AL6" i="21"/>
  <c r="AL177" i="49"/>
  <c r="AL177" i="48"/>
  <c r="AL177" i="21"/>
  <c r="AL183" i="49"/>
  <c r="AL183" i="48"/>
  <c r="AL183" i="21"/>
  <c r="AL199" i="49"/>
  <c r="AL199" i="48"/>
  <c r="AL199" i="21"/>
  <c r="BY46" i="49"/>
  <c r="BY46" i="48"/>
  <c r="BY46" i="21"/>
  <c r="BY228" i="49"/>
  <c r="BY228" i="48"/>
  <c r="BY228" i="21"/>
  <c r="AB66" i="12"/>
  <c r="AD66" s="1"/>
  <c r="Q49"/>
  <c r="BY105" i="49"/>
  <c r="BY105" i="48"/>
  <c r="BY105" i="21"/>
  <c r="BY95" i="49"/>
  <c r="BY95" i="48"/>
  <c r="BY95" i="21"/>
  <c r="AG78" i="49"/>
  <c r="AG78" i="48"/>
  <c r="AG78" i="21"/>
  <c r="CK151" i="49"/>
  <c r="CK151" i="48"/>
  <c r="CK151" i="21"/>
  <c r="CC151" i="49"/>
  <c r="CC151" i="48"/>
  <c r="CC151" i="21"/>
  <c r="AH174" i="49"/>
  <c r="AH174" i="48"/>
  <c r="BY24" i="46"/>
  <c r="AH174" i="21"/>
  <c r="AW214" i="49"/>
  <c r="AW214" i="48"/>
  <c r="AW16" i="15"/>
  <c r="AW33" s="1"/>
  <c r="AW214" i="21"/>
  <c r="BY295" i="49"/>
  <c r="BY295" i="48"/>
  <c r="BY295" i="21"/>
  <c r="T298" i="49"/>
  <c r="AG46" i="16"/>
  <c r="T298" i="48"/>
  <c r="T298" i="21"/>
  <c r="Z46" i="16"/>
  <c r="AL307" i="49"/>
  <c r="AL307" i="48"/>
  <c r="AL307" i="21"/>
  <c r="AG71" i="49"/>
  <c r="AG71" i="48"/>
  <c r="AG71" i="21"/>
  <c r="AL168" i="49"/>
  <c r="AL168" i="48"/>
  <c r="AL168" i="21"/>
  <c r="AG154" i="49"/>
  <c r="AG154" i="48"/>
  <c r="AG154" i="21"/>
  <c r="AG163" i="49"/>
  <c r="AG163" i="48"/>
  <c r="AG163" i="21"/>
  <c r="Z179" i="49"/>
  <c r="Z179" i="48"/>
  <c r="Z179" i="21"/>
  <c r="BD12" i="49"/>
  <c r="BD12" i="21"/>
  <c r="BD12" i="48"/>
  <c r="BD12" i="10"/>
  <c r="BD33" s="1"/>
  <c r="BY307" i="49"/>
  <c r="BY307" i="48"/>
  <c r="BY307" i="21"/>
  <c r="BY261" i="49"/>
  <c r="BY261" i="48"/>
  <c r="BY261" i="21"/>
  <c r="K75" i="6"/>
  <c r="K77" s="1"/>
  <c r="L72"/>
  <c r="Q231" i="49"/>
  <c r="T15" i="6"/>
  <c r="Q231" i="48"/>
  <c r="Q231" i="21"/>
  <c r="BY260" i="49"/>
  <c r="BY260" i="48"/>
  <c r="BY260" i="21"/>
  <c r="BY33" i="5"/>
  <c r="T34"/>
  <c r="Z34" s="1"/>
  <c r="AH158" i="49"/>
  <c r="AH158" i="48"/>
  <c r="AH158" i="21"/>
  <c r="CK143" i="49"/>
  <c r="CK143" i="48"/>
  <c r="CK143" i="21"/>
  <c r="H157" i="49"/>
  <c r="H157" i="21"/>
  <c r="H157" i="48"/>
  <c r="Q7" i="46"/>
  <c r="BK209" i="48"/>
  <c r="BK209" i="49"/>
  <c r="BK209" i="21"/>
  <c r="AG24" i="10"/>
  <c r="Z208" i="49"/>
  <c r="Z208" i="48"/>
  <c r="Z208" i="21"/>
  <c r="BC139" i="49"/>
  <c r="BC139" i="48"/>
  <c r="BC139" i="21"/>
  <c r="AL44" i="46"/>
  <c r="AA69"/>
  <c r="BY34" i="49"/>
  <c r="BY34" i="48"/>
  <c r="BY34" i="21"/>
  <c r="AG272" i="49"/>
  <c r="AG272" i="21"/>
  <c r="AG272" i="48"/>
  <c r="BA133" i="49"/>
  <c r="BA348" s="1"/>
  <c r="BA354" s="1"/>
  <c r="BA133" i="48"/>
  <c r="BA17" i="9"/>
  <c r="BA40" s="1"/>
  <c r="BA133" i="21"/>
  <c r="BY71" i="49"/>
  <c r="BY71" i="48"/>
  <c r="BY71" i="21"/>
  <c r="BY24" i="12"/>
  <c r="Z275" i="49"/>
  <c r="Z275" i="48"/>
  <c r="Z275" i="21"/>
  <c r="BY45" i="14"/>
  <c r="T46"/>
  <c r="CH134" i="49"/>
  <c r="CH134" i="48"/>
  <c r="CH134" i="21"/>
  <c r="Q211" i="49"/>
  <c r="Q211" i="48"/>
  <c r="Q211" i="21"/>
  <c r="T11" i="15"/>
  <c r="BC144" i="49"/>
  <c r="BC144" i="48"/>
  <c r="BC144" i="21"/>
  <c r="BY166" i="49"/>
  <c r="BY166" i="21"/>
  <c r="BY166" i="48"/>
  <c r="Q172" i="49"/>
  <c r="T22" i="46"/>
  <c r="Q172" i="48"/>
  <c r="Q172" i="21"/>
  <c r="T174" i="49"/>
  <c r="T174" i="48"/>
  <c r="AG24" i="46"/>
  <c r="T174" i="21"/>
  <c r="Z24" i="46"/>
  <c r="AG310" i="49"/>
  <c r="AG310" i="48"/>
  <c r="AG310" i="21"/>
  <c r="BY110" i="49"/>
  <c r="BY110" i="48"/>
  <c r="BY110" i="21"/>
  <c r="T311" i="49"/>
  <c r="T311" i="48"/>
  <c r="AG59" i="16"/>
  <c r="T311" i="21"/>
  <c r="Z59" i="16"/>
  <c r="BX77" i="49"/>
  <c r="BX77" i="48"/>
  <c r="BX77" i="21"/>
  <c r="CE143" i="49"/>
  <c r="CE143" i="48"/>
  <c r="CE143" i="21"/>
  <c r="CB143" i="49"/>
  <c r="CB143" i="48"/>
  <c r="CB143" i="21"/>
  <c r="BY294" i="49"/>
  <c r="BY294" i="48"/>
  <c r="BY294" i="21"/>
  <c r="Z309" i="49"/>
  <c r="Z309" i="48"/>
  <c r="Z309" i="21"/>
  <c r="CJ150" i="49"/>
  <c r="CJ150" i="48"/>
  <c r="CJ150" i="21"/>
  <c r="AG225" i="49"/>
  <c r="AG225" i="48"/>
  <c r="AG225" i="21"/>
  <c r="BC134" i="49"/>
  <c r="BC134" i="48"/>
  <c r="BC134" i="21"/>
  <c r="Z46" i="14"/>
  <c r="BY44" i="46"/>
  <c r="BU348" i="48"/>
  <c r="BU354" s="1"/>
  <c r="AF210" i="8"/>
  <c r="BX31" i="24"/>
  <c r="AT40" i="9"/>
  <c r="CY348" i="49"/>
  <c r="Z44" i="46"/>
  <c r="BQ52" i="6"/>
  <c r="BK62"/>
  <c r="I348" i="48"/>
  <c r="I350" s="1"/>
  <c r="AL44" i="14"/>
  <c r="BK44"/>
  <c r="BC40" i="13"/>
  <c r="AF4" i="8"/>
  <c r="BC92" i="16"/>
  <c r="CL40" i="13"/>
  <c r="AF30" i="8"/>
  <c r="AS58" i="40"/>
  <c r="AF197" i="8"/>
  <c r="AF35"/>
  <c r="AF134"/>
  <c r="CY348" i="48"/>
  <c r="AR44" i="14"/>
  <c r="AL38" i="46"/>
  <c r="H58" i="12"/>
  <c r="X79" i="46"/>
  <c r="AF149" i="8"/>
  <c r="D61" i="17"/>
  <c r="AF84" i="8"/>
  <c r="N121" i="17"/>
  <c r="Q40" i="13"/>
  <c r="Q42" s="1"/>
  <c r="AF174" i="8"/>
  <c r="BY152" i="49"/>
  <c r="BY152" i="48"/>
  <c r="CC30" i="9"/>
  <c r="CG30"/>
  <c r="CK30"/>
  <c r="CA30"/>
  <c r="CE30"/>
  <c r="CI30"/>
  <c r="CD30"/>
  <c r="CB30"/>
  <c r="CJ30"/>
  <c r="BZ30"/>
  <c r="BY152" i="21"/>
  <c r="CH30" i="9"/>
  <c r="CF30"/>
  <c r="AL175" i="49"/>
  <c r="AL175" i="48"/>
  <c r="AL175" i="21"/>
  <c r="BY238" i="49"/>
  <c r="BY238" i="21"/>
  <c r="BY238" i="48"/>
  <c r="BY78" i="49"/>
  <c r="BY78" i="48"/>
  <c r="BY78" i="21"/>
  <c r="BC7" i="49"/>
  <c r="BC7" i="48"/>
  <c r="BC7" i="21"/>
  <c r="AG175" i="49"/>
  <c r="AG175" i="48"/>
  <c r="AG175" i="21"/>
  <c r="BQ226" i="49"/>
  <c r="BQ226" i="48"/>
  <c r="BQ226" i="21"/>
  <c r="BY300" i="49"/>
  <c r="BY300" i="48"/>
  <c r="BY300" i="21"/>
  <c r="AG271" i="48"/>
  <c r="AG271" i="21"/>
  <c r="AG271" i="49"/>
  <c r="AL156"/>
  <c r="AL156" i="48"/>
  <c r="AL156" i="21"/>
  <c r="AL20" i="15"/>
  <c r="BY20"/>
  <c r="AH33"/>
  <c r="BQ236" i="49"/>
  <c r="BQ236" i="48"/>
  <c r="BQ236" i="21"/>
  <c r="AV133" i="49"/>
  <c r="AV133" i="48"/>
  <c r="AV17" i="9"/>
  <c r="AV40" s="1"/>
  <c r="AV133" i="21"/>
  <c r="Q314" i="49"/>
  <c r="Q314" i="48"/>
  <c r="Q314" i="21"/>
  <c r="BY126" i="49"/>
  <c r="BY126" i="48"/>
  <c r="BY126" i="21"/>
  <c r="T313" i="49"/>
  <c r="T313" i="48"/>
  <c r="T313" i="21"/>
  <c r="AD61" i="16"/>
  <c r="Z61"/>
  <c r="BK211" i="49"/>
  <c r="BK211" i="48"/>
  <c r="BK211" i="21"/>
  <c r="AN22" i="16"/>
  <c r="AP22"/>
  <c r="AQ22"/>
  <c r="AR22"/>
  <c r="AO22"/>
  <c r="AD277" i="49"/>
  <c r="AD277" i="48"/>
  <c r="AD277" i="21"/>
  <c r="BY223" i="49"/>
  <c r="BY223" i="48"/>
  <c r="BY223" i="21"/>
  <c r="BQ229" i="49"/>
  <c r="BQ229" i="48"/>
  <c r="BQ229" i="21"/>
  <c r="BK185" i="49"/>
  <c r="BK185" i="48"/>
  <c r="BK185" i="21"/>
  <c r="AC352" i="49"/>
  <c r="AC353" s="1"/>
  <c r="AC352" i="48"/>
  <c r="AC353" s="1"/>
  <c r="L35" i="22"/>
  <c r="AC352" i="21"/>
  <c r="AC353" s="1"/>
  <c r="AC354" s="1"/>
  <c r="AR352" i="49"/>
  <c r="AR353" s="1"/>
  <c r="AM353"/>
  <c r="Q90"/>
  <c r="Q90" i="48"/>
  <c r="Q90" i="21"/>
  <c r="BK352" i="49"/>
  <c r="BK353" s="1"/>
  <c r="BD353"/>
  <c r="BX81"/>
  <c r="BX81" i="48"/>
  <c r="BX81" i="21"/>
  <c r="BY117" i="49"/>
  <c r="BY117" i="48"/>
  <c r="BY117" i="21"/>
  <c r="BN219" i="49"/>
  <c r="BN348" s="1"/>
  <c r="BN354" s="1"/>
  <c r="BN219" i="48"/>
  <c r="BN348" s="1"/>
  <c r="BN354" s="1"/>
  <c r="BN40" i="6"/>
  <c r="BY40" s="1"/>
  <c r="BN219" i="21"/>
  <c r="BN348" s="1"/>
  <c r="BN354" s="1"/>
  <c r="AL165" i="49"/>
  <c r="AL165" i="48"/>
  <c r="AL165" i="21"/>
  <c r="T319" i="49"/>
  <c r="T319" i="48"/>
  <c r="AG69" i="16"/>
  <c r="T72"/>
  <c r="AG72" s="1"/>
  <c r="T319" i="21"/>
  <c r="Z69" i="16"/>
  <c r="BY74" i="49"/>
  <c r="BY74" i="21"/>
  <c r="BY74" i="48"/>
  <c r="BC138" i="49"/>
  <c r="BC138" i="48"/>
  <c r="BC138" i="21"/>
  <c r="CJ151" i="49"/>
  <c r="CJ151" i="48"/>
  <c r="CJ151" i="21"/>
  <c r="Q170" i="49"/>
  <c r="Q170" i="48"/>
  <c r="T20" i="46"/>
  <c r="Q170" i="21"/>
  <c r="AV214" i="49"/>
  <c r="AV214" i="48"/>
  <c r="AV16" i="15"/>
  <c r="AV33" s="1"/>
  <c r="AV214" i="21"/>
  <c r="AX214" i="49"/>
  <c r="AX214" i="48"/>
  <c r="AX16" i="15"/>
  <c r="AX33" s="1"/>
  <c r="AX214" i="21"/>
  <c r="T282" i="49"/>
  <c r="AG28" i="16"/>
  <c r="T282" i="48"/>
  <c r="T282" i="21"/>
  <c r="T31" i="16"/>
  <c r="Z28"/>
  <c r="Z135" i="49"/>
  <c r="Z135" i="48"/>
  <c r="Z135" i="21"/>
  <c r="BY292" i="49"/>
  <c r="BY292" i="48"/>
  <c r="BY292" i="21"/>
  <c r="BC150" i="49"/>
  <c r="BC150" i="48"/>
  <c r="BC150" i="21"/>
  <c r="BY186" i="49"/>
  <c r="BY186" i="21"/>
  <c r="BY186" i="48"/>
  <c r="T199" i="49"/>
  <c r="T199" i="48"/>
  <c r="T199" i="21"/>
  <c r="AG53" i="46"/>
  <c r="T56"/>
  <c r="Z53"/>
  <c r="BY240" i="49"/>
  <c r="BY240" i="48"/>
  <c r="BY240" i="21"/>
  <c r="AL71" i="49"/>
  <c r="AL71" i="48"/>
  <c r="AL24" i="12"/>
  <c r="AL71" i="21"/>
  <c r="BX156" i="49"/>
  <c r="BX156" i="48"/>
  <c r="BX156" i="21"/>
  <c r="Q20" i="49"/>
  <c r="Q16" i="10"/>
  <c r="F40" s="1"/>
  <c r="L40" s="1"/>
  <c r="Q20" i="48"/>
  <c r="Q20" i="21"/>
  <c r="AG214" i="49"/>
  <c r="AG214" i="48"/>
  <c r="AG214" i="21"/>
  <c r="BQ352" i="49"/>
  <c r="BQ353" s="1"/>
  <c r="BL353"/>
  <c r="BL354" s="1"/>
  <c r="Z89"/>
  <c r="Z89" i="48"/>
  <c r="Z89" i="21"/>
  <c r="BX51" i="49"/>
  <c r="BX51" i="48"/>
  <c r="BX51" i="21"/>
  <c r="BY107" i="49"/>
  <c r="BY107" i="48"/>
  <c r="BY107" i="21"/>
  <c r="BA136" i="49"/>
  <c r="BA136" i="48"/>
  <c r="BA136" i="21"/>
  <c r="BY255" i="49"/>
  <c r="BY255" i="48"/>
  <c r="BY255" i="21"/>
  <c r="BY246" i="49"/>
  <c r="BY246" i="48"/>
  <c r="BY246" i="21"/>
  <c r="Z79" i="49"/>
  <c r="Z79" i="48"/>
  <c r="Z79" i="21"/>
  <c r="BY13" i="49"/>
  <c r="BY13" i="48"/>
  <c r="BY13" i="21"/>
  <c r="Z133" i="49"/>
  <c r="Z133" i="48"/>
  <c r="Z133" i="21"/>
  <c r="BT186" i="49"/>
  <c r="BT186" i="48"/>
  <c r="BT186" i="21"/>
  <c r="BX36" i="46"/>
  <c r="BY290" i="49"/>
  <c r="BY290" i="48"/>
  <c r="BY290" i="21"/>
  <c r="BY40" i="49"/>
  <c r="BY40" i="48"/>
  <c r="BY40" i="21"/>
  <c r="T324" i="49"/>
  <c r="T324" i="48"/>
  <c r="AG76" i="16"/>
  <c r="T324" i="21"/>
  <c r="Z76" i="16"/>
  <c r="T79"/>
  <c r="BR38" i="49"/>
  <c r="BR38" i="48"/>
  <c r="BR38" i="21"/>
  <c r="AE352" i="49"/>
  <c r="AE353" s="1"/>
  <c r="AE354" s="1"/>
  <c r="AE352" i="48"/>
  <c r="AE353" s="1"/>
  <c r="AE354" s="1"/>
  <c r="AE352" i="21"/>
  <c r="AE353" s="1"/>
  <c r="AE354" s="1"/>
  <c r="BY232" i="49"/>
  <c r="BY232" i="48"/>
  <c r="BY232" i="21"/>
  <c r="BX57" i="12"/>
  <c r="BR58"/>
  <c r="BX54" i="49"/>
  <c r="BX54" i="48"/>
  <c r="BX54" i="21"/>
  <c r="BC152" i="49"/>
  <c r="BC152" i="48"/>
  <c r="BC152" i="21"/>
  <c r="Z175" i="49"/>
  <c r="Z175" i="48"/>
  <c r="Z175" i="21"/>
  <c r="Q13" i="49"/>
  <c r="Q13" i="48"/>
  <c r="T5" i="10"/>
  <c r="Q13" i="21"/>
  <c r="BY247" i="49"/>
  <c r="BY247" i="48"/>
  <c r="BY247" i="21"/>
  <c r="Q232" i="49"/>
  <c r="Q232" i="48"/>
  <c r="T16" i="6"/>
  <c r="Q232" i="21"/>
  <c r="Z99" i="49"/>
  <c r="Z99" i="21"/>
  <c r="Z99" i="48"/>
  <c r="AU136" i="49"/>
  <c r="AU136" i="48"/>
  <c r="AU136" i="21"/>
  <c r="BY50" i="49"/>
  <c r="BY50" i="48"/>
  <c r="BY50" i="21"/>
  <c r="AL173" i="49"/>
  <c r="AL173" i="48"/>
  <c r="AL173" i="21"/>
  <c r="BY75" i="49"/>
  <c r="BY75" i="48"/>
  <c r="BY75" i="21"/>
  <c r="BY83" i="49"/>
  <c r="BY83" i="48"/>
  <c r="BY83" i="21"/>
  <c r="Z73" i="49"/>
  <c r="Z73" i="48"/>
  <c r="Z73" i="21"/>
  <c r="BY125" i="49"/>
  <c r="BY125" i="21"/>
  <c r="BY125" i="48"/>
  <c r="AL153" i="49"/>
  <c r="AL153" i="48"/>
  <c r="AL153" i="21"/>
  <c r="BX45" i="49"/>
  <c r="BX45" i="48"/>
  <c r="BX45" i="21"/>
  <c r="BY192" i="49"/>
  <c r="BY192" i="48"/>
  <c r="BY192" i="21"/>
  <c r="BX106" i="49"/>
  <c r="BX106" i="48"/>
  <c r="BX106" i="21"/>
  <c r="BC151" i="49"/>
  <c r="BC151" i="48"/>
  <c r="BC151" i="21"/>
  <c r="Z52" i="6"/>
  <c r="AG52"/>
  <c r="BY129" i="49"/>
  <c r="BY129" i="48"/>
  <c r="BY129" i="21"/>
  <c r="AG304" i="49"/>
  <c r="AG304" i="48"/>
  <c r="AG304" i="21"/>
  <c r="BK207" i="49"/>
  <c r="BK207" i="48"/>
  <c r="BK207" i="21"/>
  <c r="BY266" i="49"/>
  <c r="BY266" i="48"/>
  <c r="BY266" i="21"/>
  <c r="BQ234" i="49"/>
  <c r="BQ234" i="48"/>
  <c r="BQ234" i="21"/>
  <c r="I75" i="6"/>
  <c r="I77" s="1"/>
  <c r="L71"/>
  <c r="BY33" i="46"/>
  <c r="AH183" i="49"/>
  <c r="AH183" i="48"/>
  <c r="AH183" i="21"/>
  <c r="T72" i="49"/>
  <c r="T72" i="48"/>
  <c r="T72" i="21"/>
  <c r="Z4" i="12"/>
  <c r="AG4"/>
  <c r="AG24" s="1"/>
  <c r="T88" i="49"/>
  <c r="T88" i="48"/>
  <c r="T88" i="21"/>
  <c r="Z20" i="12"/>
  <c r="AG20"/>
  <c r="AL74" i="49"/>
  <c r="AL74" i="48"/>
  <c r="AL74" i="21"/>
  <c r="AL161" i="49"/>
  <c r="AL161" i="48"/>
  <c r="AL161" i="21"/>
  <c r="BY114" i="49"/>
  <c r="BY114" i="48"/>
  <c r="BY114" i="21"/>
  <c r="AG291" i="49"/>
  <c r="AG291" i="48"/>
  <c r="AG291" i="21"/>
  <c r="BY289" i="49"/>
  <c r="BY289" i="48"/>
  <c r="BY289" i="21"/>
  <c r="BY278" i="49"/>
  <c r="BY278" i="48"/>
  <c r="BY278" i="21"/>
  <c r="BQ231" i="49"/>
  <c r="BQ231" i="48"/>
  <c r="BQ231" i="21"/>
  <c r="T294" i="49"/>
  <c r="T294" i="48"/>
  <c r="AG42" i="16"/>
  <c r="T294" i="21"/>
  <c r="Z42" i="16"/>
  <c r="Q212" i="49"/>
  <c r="Q212" i="48"/>
  <c r="T12" i="15"/>
  <c r="Q212" i="21"/>
  <c r="T87" i="49"/>
  <c r="T87" i="48"/>
  <c r="AG19" i="12"/>
  <c r="T87" i="21"/>
  <c r="Z19" i="12"/>
  <c r="AG79" i="49"/>
  <c r="AG79" i="21"/>
  <c r="AG79" i="48"/>
  <c r="BY137" i="49"/>
  <c r="BY137" i="48"/>
  <c r="CA7" i="9"/>
  <c r="CC7"/>
  <c r="CE7"/>
  <c r="CG7"/>
  <c r="CI7"/>
  <c r="CK7"/>
  <c r="CF7"/>
  <c r="CB7"/>
  <c r="CH7"/>
  <c r="BY137" i="21"/>
  <c r="CD7" i="9"/>
  <c r="BZ7"/>
  <c r="CJ7"/>
  <c r="AL19" i="5"/>
  <c r="AL32" s="1"/>
  <c r="AA32"/>
  <c r="AG182" i="49"/>
  <c r="AG182" i="48"/>
  <c r="AG182" i="21"/>
  <c r="BY304" i="49"/>
  <c r="BY304" i="48"/>
  <c r="BY304" i="21"/>
  <c r="CD151" i="49"/>
  <c r="CD151" i="48"/>
  <c r="CD151" i="21"/>
  <c r="BQ228" i="49"/>
  <c r="BQ228" i="48"/>
  <c r="BQ228" i="21"/>
  <c r="AG196" i="49"/>
  <c r="AG196" i="48"/>
  <c r="AG196" i="21"/>
  <c r="AY214" i="49"/>
  <c r="AY214" i="48"/>
  <c r="AY214" i="21"/>
  <c r="AY16" i="15"/>
  <c r="AY33" s="1"/>
  <c r="BY203" i="49"/>
  <c r="BY203" i="48"/>
  <c r="BY203" i="21"/>
  <c r="AP25" i="16"/>
  <c r="AQ25"/>
  <c r="AN25"/>
  <c r="AO25"/>
  <c r="AD280" i="49"/>
  <c r="AD280" i="48"/>
  <c r="AD280" i="21"/>
  <c r="T42" i="13"/>
  <c r="Z42" s="1"/>
  <c r="BY41"/>
  <c r="BY168" i="49"/>
  <c r="BY168" i="48"/>
  <c r="BY168" i="21"/>
  <c r="BY308" i="49"/>
  <c r="BY308" i="48"/>
  <c r="BY308" i="21"/>
  <c r="BY262" i="49"/>
  <c r="BY262" i="48"/>
  <c r="BY262" i="21"/>
  <c r="BY55" i="49"/>
  <c r="BY55" i="48"/>
  <c r="BY55" i="21"/>
  <c r="T238" i="49"/>
  <c r="T238" i="48"/>
  <c r="AG22" i="6"/>
  <c r="Z22"/>
  <c r="T238" i="21"/>
  <c r="AG9" i="40"/>
  <c r="AL9"/>
  <c r="AL58" s="1"/>
  <c r="Z154" i="49"/>
  <c r="Z154" i="48"/>
  <c r="Z154" i="21"/>
  <c r="AR121" i="49"/>
  <c r="AR121" i="48"/>
  <c r="AR121" i="21"/>
  <c r="AG290" i="49"/>
  <c r="AG290" i="48"/>
  <c r="AG290" i="21"/>
  <c r="BY56" i="49"/>
  <c r="BY56" i="48"/>
  <c r="BY56" i="21"/>
  <c r="BQ220" i="49"/>
  <c r="BQ220" i="48"/>
  <c r="BQ220" i="21"/>
  <c r="T288" i="49"/>
  <c r="T288" i="21"/>
  <c r="AA36" i="16"/>
  <c r="T288" i="48"/>
  <c r="AG36" i="16"/>
  <c r="T65"/>
  <c r="Z36"/>
  <c r="BY49" i="49"/>
  <c r="BY49" i="48"/>
  <c r="BY49" i="21"/>
  <c r="AG14" i="49"/>
  <c r="AG14" i="48"/>
  <c r="AG14" i="21"/>
  <c r="AG25" i="49"/>
  <c r="AG25" i="48"/>
  <c r="AG25" i="21"/>
  <c r="BX71" i="49"/>
  <c r="BX71" i="48"/>
  <c r="BX71" i="21"/>
  <c r="BX24" i="12"/>
  <c r="AL218" i="49"/>
  <c r="AL218" i="48"/>
  <c r="AL218" i="21"/>
  <c r="BQ239" i="49"/>
  <c r="BQ239" i="48"/>
  <c r="BQ239" i="21"/>
  <c r="AL302" i="49"/>
  <c r="AL302" i="48"/>
  <c r="AL302" i="21"/>
  <c r="Z24" i="49"/>
  <c r="Z24" i="48"/>
  <c r="Z24" i="21"/>
  <c r="BY139" i="49"/>
  <c r="CA9" i="9"/>
  <c r="CC9"/>
  <c r="CE9"/>
  <c r="CG9"/>
  <c r="CI9"/>
  <c r="CK9"/>
  <c r="CB9"/>
  <c r="BY139" i="21"/>
  <c r="BZ9" i="9"/>
  <c r="CH9"/>
  <c r="CF9"/>
  <c r="CJ9"/>
  <c r="BY139" i="48"/>
  <c r="CD9" i="9"/>
  <c r="AL34" i="49"/>
  <c r="AL34" i="48"/>
  <c r="AL34" i="21"/>
  <c r="AF206" i="49"/>
  <c r="BK6" i="15"/>
  <c r="AF206" i="48"/>
  <c r="AF206" i="21"/>
  <c r="CJ134" i="49"/>
  <c r="CJ134" i="48"/>
  <c r="CJ134" i="21"/>
  <c r="AL97" i="49"/>
  <c r="AL97" i="48"/>
  <c r="AL97" i="21"/>
  <c r="BQ237" i="49"/>
  <c r="BQ237" i="48"/>
  <c r="BQ237" i="21"/>
  <c r="BJ60" i="16"/>
  <c r="BD60"/>
  <c r="AF312" i="49"/>
  <c r="AF312" i="48"/>
  <c r="AF312" i="21"/>
  <c r="AF65" i="16"/>
  <c r="L42" i="10"/>
  <c r="J44"/>
  <c r="AL12"/>
  <c r="Z310" i="49"/>
  <c r="Z310" i="48"/>
  <c r="Z310" i="21"/>
  <c r="BC140" i="49"/>
  <c r="BC140" i="48"/>
  <c r="BC140" i="21"/>
  <c r="BX171" i="49"/>
  <c r="BX171" i="48"/>
  <c r="BX171" i="21"/>
  <c r="AR118" i="49"/>
  <c r="AR118" i="48"/>
  <c r="AR118" i="21"/>
  <c r="AL110" i="49"/>
  <c r="AL110" i="48"/>
  <c r="AL110" i="21"/>
  <c r="T281" i="49"/>
  <c r="T281" i="48"/>
  <c r="AD26" i="16"/>
  <c r="T281" i="21"/>
  <c r="Z26" i="16"/>
  <c r="BY142" i="49"/>
  <c r="BY142" i="48"/>
  <c r="BY142" i="21"/>
  <c r="CB12" i="9"/>
  <c r="CD12"/>
  <c r="CF12"/>
  <c r="CH12"/>
  <c r="CJ12"/>
  <c r="BZ12"/>
  <c r="CA12"/>
  <c r="CC12"/>
  <c r="CE12"/>
  <c r="CG12"/>
  <c r="CI12"/>
  <c r="CK12"/>
  <c r="BY77" i="49"/>
  <c r="BY77" i="48"/>
  <c r="BY77" i="21"/>
  <c r="CD143" i="49"/>
  <c r="CD143" i="48"/>
  <c r="CD143" i="21"/>
  <c r="AG187" i="49"/>
  <c r="AG187" i="48"/>
  <c r="AG187" i="21"/>
  <c r="Z188" i="49"/>
  <c r="Z188" i="48"/>
  <c r="Z188" i="21"/>
  <c r="BK22" i="49"/>
  <c r="BK22" i="48"/>
  <c r="BK22" i="21"/>
  <c r="AN329" i="49"/>
  <c r="BY82" i="16"/>
  <c r="AN329" i="48"/>
  <c r="AN329" i="21"/>
  <c r="Q144" i="49"/>
  <c r="Q144" i="48"/>
  <c r="T14" i="9"/>
  <c r="Q144" i="21"/>
  <c r="CE150" i="49"/>
  <c r="CE150" i="48"/>
  <c r="CE150" i="21"/>
  <c r="T15" i="49"/>
  <c r="T15" i="48"/>
  <c r="AG7" i="10"/>
  <c r="T15" i="21"/>
  <c r="Z7" i="10"/>
  <c r="BS58" i="12"/>
  <c r="DL31" i="24"/>
  <c r="BX33" i="15"/>
  <c r="BU348" i="21"/>
  <c r="BU354" s="1"/>
  <c r="BC44" i="46"/>
  <c r="BC69" s="1"/>
  <c r="BX69"/>
  <c r="BV12" i="10"/>
  <c r="AF216" i="8"/>
  <c r="AF189"/>
  <c r="AF178"/>
  <c r="BY53" i="12"/>
  <c r="BY52" i="6"/>
  <c r="BY62" s="1"/>
  <c r="AL58" i="12"/>
  <c r="AX348" i="48"/>
  <c r="AX354" s="1"/>
  <c r="BY44" i="14"/>
  <c r="BY46" s="1"/>
  <c r="BB32" i="5"/>
  <c r="AF38" i="46"/>
  <c r="T24" i="12"/>
  <c r="Q33" i="10"/>
  <c r="Q35" s="1"/>
  <c r="AR40" i="9"/>
  <c r="AA40"/>
  <c r="BY4" i="10"/>
  <c r="BQ44" i="14"/>
  <c r="D140" i="17"/>
  <c r="AF93" i="8"/>
  <c r="AF161"/>
  <c r="BY3" i="6"/>
  <c r="AR32" i="5"/>
  <c r="D138" i="17"/>
  <c r="N37"/>
  <c r="AF31" i="8"/>
  <c r="AF119"/>
  <c r="AF154"/>
  <c r="Z24" i="10"/>
  <c r="BK4"/>
  <c r="AF116" i="8"/>
  <c r="J81" i="46"/>
  <c r="J83" s="1"/>
  <c r="CL92" i="16"/>
  <c r="AF113" i="8"/>
  <c r="AF50"/>
  <c r="D142" i="17"/>
  <c r="CY58" i="40"/>
  <c r="AF198" i="8"/>
  <c r="AF98"/>
  <c r="BC17" i="9"/>
  <c r="BC40" s="1"/>
  <c r="N61" i="17"/>
  <c r="Q161" i="49"/>
  <c r="Q161" i="48"/>
  <c r="Q161" i="21"/>
  <c r="T11" i="46"/>
  <c r="BY176" i="49"/>
  <c r="BY176" i="48"/>
  <c r="BY176" i="21"/>
  <c r="BY144" i="49"/>
  <c r="BZ14" i="9"/>
  <c r="CC14"/>
  <c r="CH14"/>
  <c r="CI14"/>
  <c r="CD14"/>
  <c r="CE14"/>
  <c r="CJ14"/>
  <c r="BY144" i="48"/>
  <c r="CA14" i="9"/>
  <c r="BY144" i="21"/>
  <c r="CF14" i="9"/>
  <c r="CG14"/>
  <c r="CK14"/>
  <c r="CB14"/>
  <c r="T166" i="49"/>
  <c r="T166" i="48"/>
  <c r="AG16" i="46"/>
  <c r="Z16"/>
  <c r="T166" i="21"/>
  <c r="T274" i="49"/>
  <c r="T274" i="48"/>
  <c r="AG18" i="16"/>
  <c r="T274" i="21"/>
  <c r="Z18" i="16"/>
  <c r="T307" i="49"/>
  <c r="T307" i="48"/>
  <c r="AG55" i="16"/>
  <c r="T307" i="21"/>
  <c r="Z55" i="16"/>
  <c r="AL108" i="49"/>
  <c r="AL108" i="48"/>
  <c r="AL108" i="21"/>
  <c r="CG151" i="49"/>
  <c r="CG151" i="48"/>
  <c r="CG151" i="21"/>
  <c r="BK177" i="49"/>
  <c r="BK177" i="48"/>
  <c r="BK177" i="21"/>
  <c r="T16" i="49"/>
  <c r="T16" i="48"/>
  <c r="T16" i="21"/>
  <c r="Z8" i="10"/>
  <c r="AG8"/>
  <c r="BY275" i="49"/>
  <c r="BY275" i="21"/>
  <c r="BY275" i="48"/>
  <c r="Z234" i="49"/>
  <c r="Z234" i="48"/>
  <c r="Z234" i="21"/>
  <c r="AG90" i="49"/>
  <c r="AG90" i="48"/>
  <c r="AG90" i="21"/>
  <c r="BQ247" i="49"/>
  <c r="BQ247" i="48"/>
  <c r="BQ247" i="21"/>
  <c r="BY301" i="49"/>
  <c r="BY301" i="21"/>
  <c r="BY301" i="48"/>
  <c r="BY87" i="49"/>
  <c r="BY87" i="48"/>
  <c r="BY87" i="21"/>
  <c r="CB150" i="49"/>
  <c r="CB150" i="48"/>
  <c r="CB150" i="21"/>
  <c r="AL160" i="49"/>
  <c r="AL160" i="21"/>
  <c r="AL160" i="48"/>
  <c r="Z240" i="49"/>
  <c r="Z240" i="48"/>
  <c r="Z240" i="21"/>
  <c r="Z95" i="49"/>
  <c r="Z95" i="48"/>
  <c r="Z95" i="21"/>
  <c r="BC137" i="49"/>
  <c r="BC137" i="48"/>
  <c r="BC137" i="21"/>
  <c r="AG82" i="49"/>
  <c r="AG82" i="48"/>
  <c r="AG82" i="21"/>
  <c r="Q243" i="49"/>
  <c r="Q243" i="48"/>
  <c r="Q243" i="21"/>
  <c r="BY324" i="49"/>
  <c r="BY324" i="21"/>
  <c r="BY324" i="48"/>
  <c r="T230" i="49"/>
  <c r="AG14" i="6"/>
  <c r="Z14"/>
  <c r="T230" i="48"/>
  <c r="T230" i="21"/>
  <c r="BY132" i="49"/>
  <c r="BY132" i="48"/>
  <c r="BY132" i="21"/>
  <c r="AL275" i="49"/>
  <c r="AL275" i="48"/>
  <c r="AL275" i="21"/>
  <c r="AG221" i="49"/>
  <c r="AG221" i="48"/>
  <c r="AG221" i="21"/>
  <c r="Q210" i="49"/>
  <c r="Q210" i="48"/>
  <c r="Q210" i="21"/>
  <c r="T10" i="15"/>
  <c r="Q7" i="49"/>
  <c r="Q7" i="48"/>
  <c r="Q7" i="21"/>
  <c r="BY31" i="49"/>
  <c r="BY31" i="48"/>
  <c r="BY31" i="21"/>
  <c r="BY302" i="49"/>
  <c r="BY302" i="48"/>
  <c r="BY302" i="21"/>
  <c r="BY119" i="49"/>
  <c r="BY119" i="48"/>
  <c r="BY119" i="21"/>
  <c r="Q206" i="49"/>
  <c r="Q206" i="48"/>
  <c r="Q206" i="21"/>
  <c r="Q16" i="15"/>
  <c r="AL166" i="49"/>
  <c r="AL166" i="48"/>
  <c r="AL166" i="21"/>
  <c r="AG206" i="49"/>
  <c r="AG206" i="48"/>
  <c r="AG206" i="21"/>
  <c r="T203" i="48"/>
  <c r="T203" i="49"/>
  <c r="T203" i="21"/>
  <c r="AG3" i="15"/>
  <c r="Z3"/>
  <c r="Z35" i="46"/>
  <c r="T185" i="49"/>
  <c r="AG35" i="46"/>
  <c r="T185" i="48"/>
  <c r="T185" i="21"/>
  <c r="AD352" i="49"/>
  <c r="AD353" s="1"/>
  <c r="AD352" i="48"/>
  <c r="AD353" s="1"/>
  <c r="AD352" i="21"/>
  <c r="AD353" s="1"/>
  <c r="AU135" i="49"/>
  <c r="AU135" i="48"/>
  <c r="BC5" i="9"/>
  <c r="BY5"/>
  <c r="AU135" i="21"/>
  <c r="AV135" i="49"/>
  <c r="AV135" i="48"/>
  <c r="AV135" i="21"/>
  <c r="Z86" i="49"/>
  <c r="Z86" i="48"/>
  <c r="Z86" i="21"/>
  <c r="BX41" i="49"/>
  <c r="BX41" i="48"/>
  <c r="BX41" i="21"/>
  <c r="BY141" i="49"/>
  <c r="CB11" i="9"/>
  <c r="CD11"/>
  <c r="CF11"/>
  <c r="CH11"/>
  <c r="CJ11"/>
  <c r="CG11"/>
  <c r="BY141" i="48"/>
  <c r="BZ11" i="9"/>
  <c r="CC11"/>
  <c r="CI11"/>
  <c r="CA11"/>
  <c r="CK11"/>
  <c r="BY141" i="21"/>
  <c r="CE11" i="9"/>
  <c r="BY171" i="49"/>
  <c r="BY171" i="48"/>
  <c r="BY171" i="21"/>
  <c r="T197" i="49"/>
  <c r="T197" i="48"/>
  <c r="T197" i="21"/>
  <c r="Z50" i="46"/>
  <c r="AG50"/>
  <c r="BY102" i="49"/>
  <c r="BY102" i="48"/>
  <c r="BY102" i="21"/>
  <c r="BY38" i="12"/>
  <c r="BY76" i="49"/>
  <c r="BY76" i="48"/>
  <c r="BY76" i="21"/>
  <c r="BY86" i="49"/>
  <c r="BY86" i="48"/>
  <c r="BY86" i="21"/>
  <c r="BK173" i="49"/>
  <c r="BK173" i="48"/>
  <c r="BK173" i="21"/>
  <c r="T77" i="49"/>
  <c r="T77" i="48"/>
  <c r="AG9" i="12"/>
  <c r="Z9"/>
  <c r="T77" i="21"/>
  <c r="AS136" i="49"/>
  <c r="AS348" s="1"/>
  <c r="AS354" s="1"/>
  <c r="AS136" i="48"/>
  <c r="BY6" i="9"/>
  <c r="AS136" i="21"/>
  <c r="AS348" s="1"/>
  <c r="AS354" s="1"/>
  <c r="BQ230" i="49"/>
  <c r="BQ230" i="48"/>
  <c r="BQ230" i="21"/>
  <c r="BQ245" i="49"/>
  <c r="BQ245" i="48"/>
  <c r="BQ245" i="21"/>
  <c r="BQ248" i="49"/>
  <c r="BQ248" i="48"/>
  <c r="BQ248" i="21"/>
  <c r="BY243" i="49"/>
  <c r="BY243" i="21"/>
  <c r="BY243" i="48"/>
  <c r="BH14" i="15"/>
  <c r="BY14" s="1"/>
  <c r="BI14"/>
  <c r="AF214" i="49"/>
  <c r="AF214" i="48"/>
  <c r="AF348" s="1"/>
  <c r="AF214" i="21"/>
  <c r="BX103" i="49"/>
  <c r="BX103" i="48"/>
  <c r="BX49" i="12"/>
  <c r="BX103" i="21"/>
  <c r="BX79" i="49"/>
  <c r="BX79" i="48"/>
  <c r="BX79" i="21"/>
  <c r="Z191" i="49"/>
  <c r="Z191" i="48"/>
  <c r="Z191" i="21"/>
  <c r="AR27" i="14"/>
  <c r="AD44"/>
  <c r="AD46" s="1"/>
  <c r="AG27"/>
  <c r="BX92" i="49"/>
  <c r="BX92" i="48"/>
  <c r="BX92" i="21"/>
  <c r="BX26" i="12"/>
  <c r="AG257" i="49"/>
  <c r="AG257" i="48"/>
  <c r="AG257" i="21"/>
  <c r="BX39" i="49"/>
  <c r="BX39" i="48"/>
  <c r="BX39" i="21"/>
  <c r="AG194" i="49"/>
  <c r="AG194" i="48"/>
  <c r="AG194" i="21"/>
  <c r="BY306" i="49"/>
  <c r="BY306" i="48"/>
  <c r="BY306" i="21"/>
  <c r="AH182" i="49"/>
  <c r="BY32" i="46"/>
  <c r="AH182" i="48"/>
  <c r="AH182" i="21"/>
  <c r="T279" i="49"/>
  <c r="T279" i="48"/>
  <c r="AG24" i="16"/>
  <c r="AD24"/>
  <c r="T279" i="21"/>
  <c r="Z24" i="16"/>
  <c r="BY31"/>
  <c r="AL31"/>
  <c r="AL99" i="49"/>
  <c r="AL99" i="48"/>
  <c r="AL99" i="21"/>
  <c r="BY208" i="49"/>
  <c r="BY208" i="48"/>
  <c r="BY208" i="21"/>
  <c r="T101" i="49"/>
  <c r="T101" i="48"/>
  <c r="AG35" i="12"/>
  <c r="Z35"/>
  <c r="T101" i="21"/>
  <c r="BZ151" i="49"/>
  <c r="CL26" i="9"/>
  <c r="BZ151" i="48"/>
  <c r="BZ151" i="21"/>
  <c r="BX16" i="49"/>
  <c r="BX16" i="48"/>
  <c r="BX16" i="21"/>
  <c r="BY180" i="49"/>
  <c r="BY180" i="48"/>
  <c r="BY180" i="21"/>
  <c r="BY184" i="49"/>
  <c r="BY184" i="21"/>
  <c r="BY184" i="48"/>
  <c r="AG193" i="49"/>
  <c r="AG193" i="48"/>
  <c r="AG193" i="21"/>
  <c r="AG47" i="46"/>
  <c r="BY264" i="49"/>
  <c r="BY264" i="48"/>
  <c r="BY264" i="21"/>
  <c r="BY207" i="49"/>
  <c r="BY207" i="21"/>
  <c r="BY207" i="48"/>
  <c r="BX105" i="49"/>
  <c r="BX105" i="48"/>
  <c r="BX105" i="21"/>
  <c r="BC148" i="49"/>
  <c r="BC148" i="48"/>
  <c r="BC148" i="21"/>
  <c r="CE151" i="49"/>
  <c r="CE151" i="48"/>
  <c r="CE151" i="21"/>
  <c r="BA214" i="49"/>
  <c r="BA214" i="48"/>
  <c r="BA16" i="15"/>
  <c r="BA33" s="1"/>
  <c r="BA214" i="21"/>
  <c r="BY322" i="49"/>
  <c r="BY322" i="21"/>
  <c r="BY322" i="48"/>
  <c r="BY311" i="49"/>
  <c r="BY311" i="48"/>
  <c r="BY311" i="21"/>
  <c r="BY45" i="49"/>
  <c r="BY45" i="48"/>
  <c r="BY45" i="21"/>
  <c r="AG234" i="49"/>
  <c r="AG234" i="48"/>
  <c r="AG234" i="21"/>
  <c r="AL299" i="48"/>
  <c r="AL299" i="49"/>
  <c r="AL299" i="21"/>
  <c r="AG176" i="49"/>
  <c r="AG176" i="48"/>
  <c r="AG176" i="21"/>
  <c r="Q12" i="49"/>
  <c r="Q12" i="48"/>
  <c r="Q12" i="21"/>
  <c r="T4" i="10"/>
  <c r="AL119" i="49"/>
  <c r="AL119" i="48"/>
  <c r="AL119" i="21"/>
  <c r="BY319" i="49"/>
  <c r="BY319" i="48"/>
  <c r="BY72" i="16"/>
  <c r="BY319" i="21"/>
  <c r="BY213" i="49"/>
  <c r="BY213" i="48"/>
  <c r="BY213" i="21"/>
  <c r="BY178" i="49"/>
  <c r="BY178" i="21"/>
  <c r="BY178" i="48"/>
  <c r="BY299" i="49"/>
  <c r="BY299" i="48"/>
  <c r="BY299" i="21"/>
  <c r="BY212" i="49"/>
  <c r="BY212" i="48"/>
  <c r="BY212" i="21"/>
  <c r="BY32" i="49"/>
  <c r="BY32" i="48"/>
  <c r="BY32" i="21"/>
  <c r="T134" i="49"/>
  <c r="T134" i="48"/>
  <c r="AG4" i="9"/>
  <c r="Z4"/>
  <c r="T134" i="21"/>
  <c r="BK203" i="49"/>
  <c r="BK203" i="48"/>
  <c r="BK203" i="21"/>
  <c r="Z90" i="49"/>
  <c r="Z90" i="48"/>
  <c r="Z90" i="21"/>
  <c r="AL233" i="49"/>
  <c r="AL233" i="48"/>
  <c r="AL233" i="21"/>
  <c r="AG164" i="49"/>
  <c r="AG164" i="48"/>
  <c r="AG164" i="21"/>
  <c r="Q188" i="49"/>
  <c r="Q188" i="48"/>
  <c r="Q188" i="21"/>
  <c r="BQ242" i="49"/>
  <c r="BQ242" i="48"/>
  <c r="BQ242" i="21"/>
  <c r="BZ143" i="49"/>
  <c r="BZ143" i="48"/>
  <c r="CL13" i="9"/>
  <c r="BZ143" i="21"/>
  <c r="CI134" i="49"/>
  <c r="CI134" i="48"/>
  <c r="CI134" i="21"/>
  <c r="BY293" i="49"/>
  <c r="BY293" i="48"/>
  <c r="BY293" i="21"/>
  <c r="AL206" i="49"/>
  <c r="AL206" i="48"/>
  <c r="AL206" i="21"/>
  <c r="AL309" i="49"/>
  <c r="AL309" i="48"/>
  <c r="AL309" i="21"/>
  <c r="BY218" i="49"/>
  <c r="BY218" i="48"/>
  <c r="BY218" i="21"/>
  <c r="T91" i="49"/>
  <c r="T91" i="48"/>
  <c r="AG23" i="12"/>
  <c r="T91" i="21"/>
  <c r="Z23" i="12"/>
  <c r="AT133" i="49"/>
  <c r="AT348" s="1"/>
  <c r="AT354" s="1"/>
  <c r="AT133" i="48"/>
  <c r="AT348" s="1"/>
  <c r="AT354" s="1"/>
  <c r="AT17" i="9"/>
  <c r="AT133" i="21"/>
  <c r="AT348" s="1"/>
  <c r="AT354" s="1"/>
  <c r="AL169" i="49"/>
  <c r="AL169" i="48"/>
  <c r="AL169" i="21"/>
  <c r="CE134" i="49"/>
  <c r="CE134" i="48"/>
  <c r="CE134" i="21"/>
  <c r="F146" i="17"/>
  <c r="D136"/>
  <c r="D146" s="1"/>
  <c r="AA33" i="15"/>
  <c r="AL16"/>
  <c r="AL33" s="1"/>
  <c r="BX99" i="49"/>
  <c r="BX99" i="48"/>
  <c r="BX99" i="21"/>
  <c r="BY237" i="49"/>
  <c r="BY237" i="48"/>
  <c r="BY237" i="21"/>
  <c r="BX20" i="49"/>
  <c r="BX20" i="48"/>
  <c r="BX20" i="21"/>
  <c r="AL11" i="49"/>
  <c r="AL11" i="48"/>
  <c r="AL11" i="21"/>
  <c r="BY310" i="49"/>
  <c r="BY310" i="48"/>
  <c r="BY310" i="21"/>
  <c r="BY140" i="49"/>
  <c r="BZ10" i="9"/>
  <c r="CA10"/>
  <c r="CB10"/>
  <c r="BY140" i="21"/>
  <c r="CG10" i="9"/>
  <c r="CH10"/>
  <c r="CC10"/>
  <c r="CD10"/>
  <c r="CJ10"/>
  <c r="BY140" i="48"/>
  <c r="CI10" i="9"/>
  <c r="CE10"/>
  <c r="CK10"/>
  <c r="CF10"/>
  <c r="BY100" i="49"/>
  <c r="BY100" i="48"/>
  <c r="BY100" i="21"/>
  <c r="BY147" i="49"/>
  <c r="BY147" i="48"/>
  <c r="CA22" i="9"/>
  <c r="CC22"/>
  <c r="CE22"/>
  <c r="CG22"/>
  <c r="CI22"/>
  <c r="CK22"/>
  <c r="BY147" i="21"/>
  <c r="BZ22" i="9"/>
  <c r="CB22"/>
  <c r="CH22"/>
  <c r="CJ22"/>
  <c r="CF22"/>
  <c r="CD22"/>
  <c r="BC146" i="49"/>
  <c r="BC146" i="48"/>
  <c r="BC146" i="21"/>
  <c r="H171" i="49"/>
  <c r="Q21" i="46"/>
  <c r="H171" i="21"/>
  <c r="H171" i="48"/>
  <c r="BC142" i="49"/>
  <c r="BC142" i="48"/>
  <c r="BC142" i="21"/>
  <c r="CF143" i="49"/>
  <c r="CF143" i="48"/>
  <c r="CF143" i="21"/>
  <c r="AL294" i="49"/>
  <c r="AL294" i="48"/>
  <c r="AL294" i="21"/>
  <c r="AH210" i="49"/>
  <c r="BY10" i="15"/>
  <c r="AH210" i="48"/>
  <c r="AH210" i="21"/>
  <c r="T306" i="49"/>
  <c r="T306" i="48"/>
  <c r="AG54" i="16"/>
  <c r="T306" i="21"/>
  <c r="Z54" i="16"/>
  <c r="K361" i="49"/>
  <c r="K375" s="1"/>
  <c r="K377" s="1"/>
  <c r="K361" i="48"/>
  <c r="K375" s="1"/>
  <c r="K377" s="1"/>
  <c r="K53" i="13"/>
  <c r="K361" i="21"/>
  <c r="K375" s="1"/>
  <c r="K377" s="1"/>
  <c r="CK150" i="49"/>
  <c r="CK150" i="48"/>
  <c r="CK150" i="21"/>
  <c r="Z225" i="49"/>
  <c r="Z225" i="48"/>
  <c r="Z225" i="21"/>
  <c r="F42" i="24"/>
  <c r="L37"/>
  <c r="BC6" i="9"/>
  <c r="BY42" i="13"/>
  <c r="BA348" i="48"/>
  <c r="BA354" s="1"/>
  <c r="I348" i="49"/>
  <c r="I350" s="1"/>
  <c r="V79" i="46"/>
  <c r="W79" s="1"/>
  <c r="D85" i="17"/>
  <c r="DL348" i="49"/>
  <c r="AL352"/>
  <c r="AL353" s="1"/>
  <c r="BQ3" i="6"/>
  <c r="CY69" i="46"/>
  <c r="CL44" i="14"/>
  <c r="BQ40" i="9"/>
  <c r="BR36" i="40"/>
  <c r="BP62" i="6"/>
  <c r="Q65" i="16"/>
  <c r="F103" s="1"/>
  <c r="AL40" i="9"/>
  <c r="Z32" i="5"/>
  <c r="AF34" i="8"/>
  <c r="AF63"/>
  <c r="AF158"/>
  <c r="AG80" i="16"/>
  <c r="I146" i="17"/>
  <c r="T36" i="12"/>
  <c r="Z40" i="13"/>
  <c r="CY348" i="21"/>
  <c r="BC33" i="10"/>
  <c r="AF200" i="8"/>
  <c r="BY17" i="10"/>
  <c r="AF125" i="8"/>
  <c r="CL31" i="24"/>
  <c r="AS348" i="48"/>
  <c r="AS354" s="1"/>
  <c r="AF49" i="8"/>
  <c r="AG22" i="16"/>
  <c r="P146" i="17"/>
  <c r="H44" i="14"/>
  <c r="H46" s="1"/>
  <c r="BX47" i="49"/>
  <c r="BX47" i="48"/>
  <c r="BX47" i="21"/>
  <c r="AZ214" i="49"/>
  <c r="AZ348" s="1"/>
  <c r="AZ354" s="1"/>
  <c r="AZ214" i="48"/>
  <c r="AZ16" i="15"/>
  <c r="AZ33" s="1"/>
  <c r="AZ214" i="21"/>
  <c r="AL178" i="49"/>
  <c r="AL178" i="48"/>
  <c r="AL178" i="21"/>
  <c r="H111" i="16"/>
  <c r="H113" s="1"/>
  <c r="L102"/>
  <c r="AL162" i="49"/>
  <c r="AL162" i="48"/>
  <c r="AL162" i="21"/>
  <c r="BY41" i="49"/>
  <c r="BY41" i="48"/>
  <c r="BY41" i="21"/>
  <c r="Q91" i="49"/>
  <c r="Q91" i="21"/>
  <c r="Q91" i="48"/>
  <c r="AY133" i="49"/>
  <c r="AY348" s="1"/>
  <c r="AY354" s="1"/>
  <c r="AY133" i="48"/>
  <c r="AY348" s="1"/>
  <c r="AY354" s="1"/>
  <c r="AY17" i="9"/>
  <c r="AY40" s="1"/>
  <c r="AY133" i="21"/>
  <c r="H169" i="49"/>
  <c r="Q19" i="46"/>
  <c r="H169" i="48"/>
  <c r="H169" i="21"/>
  <c r="CA134" i="49"/>
  <c r="CA134" i="48"/>
  <c r="CA134" i="21"/>
  <c r="CA150" i="49"/>
  <c r="CA150" i="48"/>
  <c r="CA150" i="21"/>
  <c r="Q187" i="49"/>
  <c r="Q187" i="48"/>
  <c r="Q187" i="21"/>
  <c r="BX73" i="49"/>
  <c r="BX73" i="48"/>
  <c r="BX73" i="21"/>
  <c r="BC149" i="49"/>
  <c r="BC149" i="48"/>
  <c r="BC149" i="21"/>
  <c r="AL186" i="48"/>
  <c r="AL186" i="49"/>
  <c r="AL186" i="21"/>
  <c r="BY316" i="49"/>
  <c r="BY316" i="48"/>
  <c r="BY316" i="21"/>
  <c r="BS38" i="49"/>
  <c r="BS38" i="48"/>
  <c r="BS38" i="21"/>
  <c r="BX170" i="49"/>
  <c r="BX170" i="48"/>
  <c r="BX170" i="21"/>
  <c r="BY269" i="49"/>
  <c r="BY269" i="48"/>
  <c r="BY269" i="21"/>
  <c r="BS42" i="49"/>
  <c r="BS42" i="48"/>
  <c r="BS42" i="21"/>
  <c r="Q237" i="49"/>
  <c r="Q237" i="48"/>
  <c r="T21" i="6"/>
  <c r="Q237" i="21"/>
  <c r="AL174" i="49"/>
  <c r="AL174" i="48"/>
  <c r="AL174" i="21"/>
  <c r="BY263" i="49"/>
  <c r="BY263" i="21"/>
  <c r="BY263" i="48"/>
  <c r="T201" i="49"/>
  <c r="T201" i="48"/>
  <c r="T201" i="21"/>
  <c r="AG55" i="46"/>
  <c r="Z55"/>
  <c r="AL111" i="49"/>
  <c r="AL111" i="48"/>
  <c r="AL111" i="21"/>
  <c r="AG44" i="14"/>
  <c r="AG46" s="1"/>
  <c r="AA46"/>
  <c r="Q173" i="49"/>
  <c r="T23" i="46"/>
  <c r="Q173" i="21"/>
  <c r="Q173" i="48"/>
  <c r="BY120" i="49"/>
  <c r="BY120" i="48"/>
  <c r="BY120" i="21"/>
  <c r="BY284" i="49"/>
  <c r="BY284" i="21"/>
  <c r="BY284" i="48"/>
  <c r="CF134" i="49"/>
  <c r="CF134" i="48"/>
  <c r="CF134" i="21"/>
  <c r="AL118" i="49"/>
  <c r="AL118" i="48"/>
  <c r="AL118" i="21"/>
  <c r="AW135" i="49"/>
  <c r="AW135" i="48"/>
  <c r="AW135" i="21"/>
  <c r="BK20" i="49"/>
  <c r="BK20" i="48"/>
  <c r="BK20" i="21"/>
  <c r="BX83" i="49"/>
  <c r="BX83" i="48"/>
  <c r="BX83" i="21"/>
  <c r="BY115" i="49"/>
  <c r="BY115" i="48"/>
  <c r="BY115" i="21"/>
  <c r="BY149" i="49"/>
  <c r="BY149" i="48"/>
  <c r="BY149" i="21"/>
  <c r="CB24" i="9"/>
  <c r="CD24"/>
  <c r="CF24"/>
  <c r="CH24"/>
  <c r="CJ24"/>
  <c r="BZ24"/>
  <c r="CI24"/>
  <c r="CE24"/>
  <c r="CG24"/>
  <c r="CC24"/>
  <c r="CA24"/>
  <c r="CK24"/>
  <c r="Z162" i="49"/>
  <c r="Z162" i="48"/>
  <c r="Z162" i="21"/>
  <c r="T195" i="49"/>
  <c r="T195" i="48"/>
  <c r="T195" i="21"/>
  <c r="T52" i="46"/>
  <c r="Z48"/>
  <c r="AG48"/>
  <c r="AB70" i="6"/>
  <c r="AD70" s="1"/>
  <c r="AD67"/>
  <c r="BY239" i="49"/>
  <c r="BY239" i="48"/>
  <c r="BY239" i="21"/>
  <c r="BX40" i="49"/>
  <c r="BX40" i="48"/>
  <c r="BX40" i="21"/>
  <c r="BX78" i="49"/>
  <c r="BX78" i="48"/>
  <c r="BX78" i="21"/>
  <c r="BX101" i="49"/>
  <c r="BX101" i="48"/>
  <c r="BX101" i="21"/>
  <c r="AZ136" i="49"/>
  <c r="AZ136" i="48"/>
  <c r="AZ136" i="21"/>
  <c r="BX52" i="49"/>
  <c r="BX52" i="48"/>
  <c r="BX52" i="21"/>
  <c r="BQ223" i="49"/>
  <c r="BQ223" i="48"/>
  <c r="BQ223" i="21"/>
  <c r="T84" i="49"/>
  <c r="T84" i="48"/>
  <c r="T84" i="21"/>
  <c r="AG16" i="12"/>
  <c r="Z16"/>
  <c r="AB352" i="49"/>
  <c r="AB353" s="1"/>
  <c r="AB352" i="48"/>
  <c r="AB353" s="1"/>
  <c r="AB354" s="1"/>
  <c r="AB352" i="21"/>
  <c r="AB353" s="1"/>
  <c r="AB354" s="1"/>
  <c r="BY103" i="49"/>
  <c r="BY103" i="48"/>
  <c r="BY103" i="21"/>
  <c r="BY49" i="12"/>
  <c r="BY227" i="49"/>
  <c r="BY227" i="48"/>
  <c r="BY227" i="21"/>
  <c r="AL187" i="49"/>
  <c r="AL187" i="48"/>
  <c r="AL187" i="21"/>
  <c r="AL246" i="49"/>
  <c r="AL246" i="48"/>
  <c r="AL246" i="21"/>
  <c r="AH170" i="49"/>
  <c r="AH170" i="48"/>
  <c r="BY20" i="46"/>
  <c r="AH170" i="21"/>
  <c r="AL144" i="49"/>
  <c r="AL144" i="48"/>
  <c r="AL144" i="21"/>
  <c r="BY154" i="49"/>
  <c r="BY154" i="48"/>
  <c r="BY154" i="21"/>
  <c r="H160" i="49"/>
  <c r="H160" i="48"/>
  <c r="H160" i="21"/>
  <c r="Q10" i="46"/>
  <c r="BT15" i="49"/>
  <c r="BT15" i="48"/>
  <c r="BT15" i="21"/>
  <c r="BT348" s="1"/>
  <c r="BT354" s="1"/>
  <c r="BT12" i="10"/>
  <c r="BX12" s="1"/>
  <c r="BX7"/>
  <c r="BY113" i="49"/>
  <c r="BY113" i="48"/>
  <c r="BY113" i="21"/>
  <c r="BY271" i="49"/>
  <c r="BY271" i="48"/>
  <c r="BY271" i="21"/>
  <c r="BY31" i="46"/>
  <c r="AH181" i="49"/>
  <c r="AH181" i="48"/>
  <c r="AH181" i="21"/>
  <c r="AL31" i="46"/>
  <c r="T286" i="49"/>
  <c r="T286" i="48"/>
  <c r="T286" i="21"/>
  <c r="AD33" i="16"/>
  <c r="Z33"/>
  <c r="BY79" i="49"/>
  <c r="BY79" i="48"/>
  <c r="BY79" i="21"/>
  <c r="BY89" i="49"/>
  <c r="BY89" i="48"/>
  <c r="BY89" i="21"/>
  <c r="T97" i="49"/>
  <c r="T97" i="48"/>
  <c r="AG31" i="12"/>
  <c r="T97" i="21"/>
  <c r="Z31" i="12"/>
  <c r="BY305" i="49"/>
  <c r="BY305" i="48"/>
  <c r="BY305" i="21"/>
  <c r="BY265" i="49"/>
  <c r="BY265" i="48"/>
  <c r="BY265" i="21"/>
  <c r="BY30" i="49"/>
  <c r="BY30" i="48"/>
  <c r="BY30" i="21"/>
  <c r="AB68" i="12"/>
  <c r="AD68" s="1"/>
  <c r="R60"/>
  <c r="Z196" i="49"/>
  <c r="Z196" i="48"/>
  <c r="Z196" i="21"/>
  <c r="Z193" i="49"/>
  <c r="Z193" i="48"/>
  <c r="Z193" i="21"/>
  <c r="Z47" i="46"/>
  <c r="AG262" i="49"/>
  <c r="AG262" i="21"/>
  <c r="AG262" i="48"/>
  <c r="BY282" i="49"/>
  <c r="BY282" i="48"/>
  <c r="BY282" i="21"/>
  <c r="BV17" i="49"/>
  <c r="BV17" i="48"/>
  <c r="BV17" i="21"/>
  <c r="BY108" i="49"/>
  <c r="BY108" i="48"/>
  <c r="BY108" i="21"/>
  <c r="BY148" i="49"/>
  <c r="BY148" i="48"/>
  <c r="BZ23" i="9"/>
  <c r="CA23"/>
  <c r="CB23"/>
  <c r="CC23"/>
  <c r="CD23"/>
  <c r="CE23"/>
  <c r="CF23"/>
  <c r="CG23"/>
  <c r="CH23"/>
  <c r="CI23"/>
  <c r="CJ23"/>
  <c r="CK23"/>
  <c r="BY148" i="21"/>
  <c r="CF151" i="49"/>
  <c r="CF151" i="48"/>
  <c r="CF151" i="21"/>
  <c r="Q227" i="49"/>
  <c r="Q227" i="48"/>
  <c r="T11" i="6"/>
  <c r="Q227" i="21"/>
  <c r="BX153" i="49"/>
  <c r="BX153" i="48"/>
  <c r="BX153" i="21"/>
  <c r="AU214" i="49"/>
  <c r="AU214" i="48"/>
  <c r="AU348" s="1"/>
  <c r="AU354" s="1"/>
  <c r="AU16" i="15"/>
  <c r="AU33" s="1"/>
  <c r="AU214" i="21"/>
  <c r="BY59" i="40"/>
  <c r="T60"/>
  <c r="Z60" s="1"/>
  <c r="Z71" i="49"/>
  <c r="Z71" i="48"/>
  <c r="Z71" i="21"/>
  <c r="T247" i="49"/>
  <c r="T247" i="48"/>
  <c r="T247" i="21"/>
  <c r="Z31" i="6"/>
  <c r="AG31"/>
  <c r="BX46" i="49"/>
  <c r="BX46" i="48"/>
  <c r="BX46" i="21"/>
  <c r="AG198" i="49"/>
  <c r="AG198" i="21"/>
  <c r="AG198" i="48"/>
  <c r="Q209" i="49"/>
  <c r="Q209" i="48"/>
  <c r="T9" i="15"/>
  <c r="Z9"/>
  <c r="Q209" i="21"/>
  <c r="AL262" i="49"/>
  <c r="AL262" i="48"/>
  <c r="AL262" i="21"/>
  <c r="BY43" i="49"/>
  <c r="BY43" i="48"/>
  <c r="BY43" i="21"/>
  <c r="BY230" i="49"/>
  <c r="BY230" i="21"/>
  <c r="BY230" i="48"/>
  <c r="BY172" i="49"/>
  <c r="BY172" i="48"/>
  <c r="BY172" i="21"/>
  <c r="BY128" i="49"/>
  <c r="BY128" i="48"/>
  <c r="BY128" i="21"/>
  <c r="BY112" i="49"/>
  <c r="BY112" i="48"/>
  <c r="BY112" i="21"/>
  <c r="T305" i="49"/>
  <c r="T305" i="48"/>
  <c r="AG53" i="16"/>
  <c r="Z53"/>
  <c r="T305" i="21"/>
  <c r="BY273" i="49"/>
  <c r="BY273" i="48"/>
  <c r="BY273" i="21"/>
  <c r="BY3" i="40"/>
  <c r="BR25" i="49"/>
  <c r="BR348" s="1"/>
  <c r="BR354" s="1"/>
  <c r="BR25" i="48"/>
  <c r="BR9" i="40"/>
  <c r="BY9" s="1"/>
  <c r="BX3"/>
  <c r="BR25" i="21"/>
  <c r="AG118" i="49"/>
  <c r="AG118" i="48"/>
  <c r="AG118" i="21"/>
  <c r="F52" i="9"/>
  <c r="L46"/>
  <c r="Q220" i="49"/>
  <c r="T4" i="6"/>
  <c r="Q220" i="48"/>
  <c r="Q220" i="21"/>
  <c r="AL260" i="49"/>
  <c r="AL260" i="48"/>
  <c r="AL260" i="21"/>
  <c r="BY51" i="49"/>
  <c r="BY51" i="48"/>
  <c r="BY51" i="21"/>
  <c r="BX80" i="49"/>
  <c r="BX80" i="48"/>
  <c r="BX80" i="21"/>
  <c r="BX185" i="49"/>
  <c r="BX185" i="48"/>
  <c r="BX185" i="21"/>
  <c r="BY216" i="49"/>
  <c r="BY216" i="48"/>
  <c r="BY216" i="21"/>
  <c r="T235" i="49"/>
  <c r="T235" i="48"/>
  <c r="AG19" i="6"/>
  <c r="Z19"/>
  <c r="T235" i="21"/>
  <c r="Q17" i="49"/>
  <c r="Q17" i="48"/>
  <c r="Q17" i="21"/>
  <c r="T9" i="10"/>
  <c r="BY104" i="49"/>
  <c r="BY104" i="48"/>
  <c r="BY104" i="21"/>
  <c r="AL301" i="49"/>
  <c r="AL301" i="48"/>
  <c r="AL301" i="21"/>
  <c r="BY20" i="49"/>
  <c r="BY20" i="48"/>
  <c r="BY20" i="21"/>
  <c r="AW133" i="49"/>
  <c r="AW348" s="1"/>
  <c r="AW354" s="1"/>
  <c r="AW133" i="48"/>
  <c r="AW348" s="1"/>
  <c r="AW354" s="1"/>
  <c r="AW17" i="9"/>
  <c r="AW40" s="1"/>
  <c r="AW133" i="21"/>
  <c r="BZ22" i="49"/>
  <c r="BZ22" i="48"/>
  <c r="BZ22" i="21"/>
  <c r="CL17" i="10"/>
  <c r="BZ20"/>
  <c r="AG93" i="49"/>
  <c r="AG93" i="48"/>
  <c r="AG93" i="21"/>
  <c r="CK134" i="49"/>
  <c r="CK134" i="48"/>
  <c r="CK134" i="21"/>
  <c r="BY97" i="49"/>
  <c r="BY97" i="48"/>
  <c r="BY97" i="21"/>
  <c r="Q167" i="49"/>
  <c r="Q167" i="48"/>
  <c r="Q167" i="21"/>
  <c r="T17" i="46"/>
  <c r="AH157" i="49"/>
  <c r="AH157" i="48"/>
  <c r="AH157" i="21"/>
  <c r="BC192" i="49"/>
  <c r="BC192" i="48"/>
  <c r="BC192" i="21"/>
  <c r="AL100" i="49"/>
  <c r="AL100" i="48"/>
  <c r="AL100" i="21"/>
  <c r="BY146" i="49"/>
  <c r="BY146" i="48"/>
  <c r="CB19" i="9"/>
  <c r="CF19"/>
  <c r="CJ19"/>
  <c r="BZ19"/>
  <c r="CD19"/>
  <c r="CH19"/>
  <c r="CC19"/>
  <c r="CK19"/>
  <c r="CA19"/>
  <c r="CI19"/>
  <c r="BY146" i="21"/>
  <c r="CG19" i="9"/>
  <c r="CE19"/>
  <c r="Q21" i="49"/>
  <c r="Q21" i="21"/>
  <c r="Q21" i="48"/>
  <c r="T14" i="10"/>
  <c r="T16" s="1"/>
  <c r="AH209" i="49"/>
  <c r="BY9" i="15"/>
  <c r="AH209" i="48"/>
  <c r="AH209" i="21"/>
  <c r="BX87" i="49"/>
  <c r="BX87" i="48"/>
  <c r="BX87" i="21"/>
  <c r="CH143" i="49"/>
  <c r="CH143" i="48"/>
  <c r="CH143" i="21"/>
  <c r="AL210" i="49"/>
  <c r="AL210" i="48"/>
  <c r="AL210" i="21"/>
  <c r="BY215" i="49"/>
  <c r="BY215" i="48"/>
  <c r="BY215" i="21"/>
  <c r="T299" i="49"/>
  <c r="T299" i="48"/>
  <c r="AG47" i="16"/>
  <c r="T299" i="21"/>
  <c r="Z47" i="16"/>
  <c r="BC33" i="49"/>
  <c r="BC33" i="48"/>
  <c r="BC33" i="21"/>
  <c r="CG150" i="49"/>
  <c r="CG150" i="48"/>
  <c r="CG150" i="21"/>
  <c r="BZ150" i="49"/>
  <c r="BZ150" i="48"/>
  <c r="CL25" i="9"/>
  <c r="BZ150" i="21"/>
  <c r="AF160" i="8"/>
  <c r="BQ40" i="6"/>
  <c r="DL40" i="9"/>
  <c r="BV348" i="49"/>
  <c r="BV354" s="1"/>
  <c r="BY26" i="40"/>
  <c r="BK12" i="10"/>
  <c r="BK33" s="1"/>
  <c r="AF94" i="8"/>
  <c r="CL58" i="40"/>
  <c r="DL62" i="6"/>
  <c r="AF115" i="8"/>
  <c r="AU348" i="49"/>
  <c r="AU354" s="1"/>
  <c r="AC348" i="48"/>
  <c r="BY57" i="12"/>
  <c r="DL348" i="48"/>
  <c r="AL69" i="46"/>
  <c r="AB348" i="49"/>
  <c r="AM348"/>
  <c r="AM354" s="1"/>
  <c r="BC19" i="5"/>
  <c r="BC32" s="1"/>
  <c r="BK58" i="12"/>
  <c r="BY22" i="40"/>
  <c r="BC62" i="6"/>
  <c r="AF117" i="8"/>
  <c r="AF29"/>
  <c r="AF157"/>
  <c r="AF180"/>
  <c r="AF11"/>
  <c r="AF57"/>
  <c r="I35" i="22"/>
  <c r="J35" s="1"/>
  <c r="BC3" i="9"/>
  <c r="AF55" i="8"/>
  <c r="AF218"/>
  <c r="BY79" i="16"/>
  <c r="BY14" i="40"/>
  <c r="AL5" i="46"/>
  <c r="AF164" i="8"/>
  <c r="CY92" i="16"/>
  <c r="CL27" i="9"/>
  <c r="AF17" i="8"/>
  <c r="AF135"/>
  <c r="BY31" i="24"/>
  <c r="BY33" s="1"/>
  <c r="BY7" i="10"/>
  <c r="AC58" i="40"/>
  <c r="AC60" s="1"/>
  <c r="Q32" i="5"/>
  <c r="Q34" s="1"/>
  <c r="AF61" i="8"/>
  <c r="AF146"/>
  <c r="AR33" i="10"/>
  <c r="H348" i="49" l="1"/>
  <c r="H350" s="1"/>
  <c r="BW348" i="48"/>
  <c r="BW354" s="1"/>
  <c r="BR348"/>
  <c r="BR354" s="1"/>
  <c r="BW348" i="21"/>
  <c r="BW354" s="1"/>
  <c r="BW348" i="49"/>
  <c r="BW354" s="1"/>
  <c r="H348" i="48"/>
  <c r="H350" s="1"/>
  <c r="AF348" i="49"/>
  <c r="AF348" i="21"/>
  <c r="AU348"/>
  <c r="AU354" s="1"/>
  <c r="AX348"/>
  <c r="AX354" s="1"/>
  <c r="BR348"/>
  <c r="BR354" s="1"/>
  <c r="BT348" i="49"/>
  <c r="BT354" s="1"/>
  <c r="AC354"/>
  <c r="H348" i="21"/>
  <c r="H350" s="1"/>
  <c r="BT348" i="48"/>
  <c r="BT354" s="1"/>
  <c r="AV348"/>
  <c r="AV354" s="1"/>
  <c r="AG285" i="49"/>
  <c r="AG285" i="48"/>
  <c r="AG285" i="21"/>
  <c r="BY214" i="49"/>
  <c r="BY214" i="48"/>
  <c r="BY214" i="21"/>
  <c r="Z16" i="10"/>
  <c r="T33"/>
  <c r="Z16" i="15"/>
  <c r="AG16"/>
  <c r="AF354" i="49"/>
  <c r="AF350"/>
  <c r="AF350" i="21"/>
  <c r="AF354"/>
  <c r="AG277" i="49"/>
  <c r="AG277" i="48"/>
  <c r="AG277" i="21"/>
  <c r="AN61" i="16"/>
  <c r="AD313" i="49"/>
  <c r="AR61" i="16"/>
  <c r="AD313" i="48"/>
  <c r="AD313" i="21"/>
  <c r="AD65" i="16"/>
  <c r="Q157" i="49"/>
  <c r="Q157" i="48"/>
  <c r="T7" i="46"/>
  <c r="Q157" i="21"/>
  <c r="AG159" i="49"/>
  <c r="AG159" i="48"/>
  <c r="AG159" i="21"/>
  <c r="AG352"/>
  <c r="AG353" s="1"/>
  <c r="AA353"/>
  <c r="AG22" i="49"/>
  <c r="AG22" i="48"/>
  <c r="AG22" i="21"/>
  <c r="BK181" i="49"/>
  <c r="BK181" i="48"/>
  <c r="BK181" i="21"/>
  <c r="T236" i="49"/>
  <c r="T236" i="48"/>
  <c r="AG20" i="6"/>
  <c r="Z20"/>
  <c r="T236" i="21"/>
  <c r="BY352" i="48"/>
  <c r="BY353" s="1"/>
  <c r="BX353"/>
  <c r="AJ327" i="49"/>
  <c r="BY80" i="16"/>
  <c r="AJ327" i="48"/>
  <c r="AJ83" i="16"/>
  <c r="AJ327" i="21"/>
  <c r="AG153" i="48"/>
  <c r="AG153" i="49"/>
  <c r="AG153" i="21"/>
  <c r="CA146" i="49"/>
  <c r="CA20" i="9"/>
  <c r="CA146" i="48"/>
  <c r="CA146" i="21"/>
  <c r="BZ149" i="49"/>
  <c r="BZ149" i="48"/>
  <c r="CL24" i="9"/>
  <c r="BZ149" i="21"/>
  <c r="AG327" i="49"/>
  <c r="AG327" i="48"/>
  <c r="AG327" i="21"/>
  <c r="Z306" i="49"/>
  <c r="Z306" i="48"/>
  <c r="Z306" i="21"/>
  <c r="BJ312" i="49"/>
  <c r="BJ348" s="1"/>
  <c r="BJ354" s="1"/>
  <c r="BJ312" i="48"/>
  <c r="BJ348" s="1"/>
  <c r="BJ354" s="1"/>
  <c r="BJ65" i="16"/>
  <c r="BJ92" s="1"/>
  <c r="BJ312" i="21"/>
  <c r="BJ348" s="1"/>
  <c r="BJ354" s="1"/>
  <c r="AO277" i="49"/>
  <c r="AO277" i="48"/>
  <c r="AO277" i="21"/>
  <c r="AL155" i="49"/>
  <c r="AL155" i="48"/>
  <c r="AL155" i="21"/>
  <c r="CE146" i="49"/>
  <c r="CE146" i="48"/>
  <c r="CE20" i="9"/>
  <c r="CE146" i="21"/>
  <c r="CD146" i="48"/>
  <c r="CD146" i="49"/>
  <c r="CD20" i="9"/>
  <c r="CD146" i="21"/>
  <c r="T167" i="49"/>
  <c r="T167" i="48"/>
  <c r="T167" i="21"/>
  <c r="AG17" i="46"/>
  <c r="Z17"/>
  <c r="T17" i="49"/>
  <c r="T17" i="48"/>
  <c r="T17" i="21"/>
  <c r="Z9" i="10"/>
  <c r="AG9"/>
  <c r="CI148" i="49"/>
  <c r="CI148" i="48"/>
  <c r="CI148" i="21"/>
  <c r="CA148" i="49"/>
  <c r="CA148" i="48"/>
  <c r="CA148" i="21"/>
  <c r="CC149" i="49"/>
  <c r="CC149" i="48"/>
  <c r="CC149" i="21"/>
  <c r="CD149" i="49"/>
  <c r="CD149" i="48"/>
  <c r="CD149" i="21"/>
  <c r="Q169" i="49"/>
  <c r="Q169" i="48"/>
  <c r="Q169" i="21"/>
  <c r="Q171" i="49"/>
  <c r="T21" i="46"/>
  <c r="Q171" i="48"/>
  <c r="Q171" i="21"/>
  <c r="CH147" i="49"/>
  <c r="CH147" i="48"/>
  <c r="CH147" i="21"/>
  <c r="CH28" i="9"/>
  <c r="CC147" i="49"/>
  <c r="CC147" i="21"/>
  <c r="CC147" i="48"/>
  <c r="CC28" i="9"/>
  <c r="CK140" i="49"/>
  <c r="CK140" i="48"/>
  <c r="CK140" i="21"/>
  <c r="CG140" i="49"/>
  <c r="CG140" i="48"/>
  <c r="CG140" i="21"/>
  <c r="CL143" i="49"/>
  <c r="CL143" i="48"/>
  <c r="CL143" i="21"/>
  <c r="T12" i="49"/>
  <c r="T12" i="48"/>
  <c r="T12" i="21"/>
  <c r="AG4" i="10"/>
  <c r="Z4"/>
  <c r="CL151" i="49"/>
  <c r="CL151" i="48"/>
  <c r="CL151" i="21"/>
  <c r="CK141" i="49"/>
  <c r="CK141" i="48"/>
  <c r="CK141" i="21"/>
  <c r="CH141" i="49"/>
  <c r="CH141" i="48"/>
  <c r="CH141" i="21"/>
  <c r="BC135" i="49"/>
  <c r="BC135" i="48"/>
  <c r="BC135" i="21"/>
  <c r="BC348" s="1"/>
  <c r="BC354" s="1"/>
  <c r="AG185" i="48"/>
  <c r="AG185" i="49"/>
  <c r="AG185" i="21"/>
  <c r="AG274" i="49"/>
  <c r="AG274" i="48"/>
  <c r="AG274" i="21"/>
  <c r="CB144" i="49"/>
  <c r="CB144" i="48"/>
  <c r="CB144" i="21"/>
  <c r="CE144" i="49"/>
  <c r="CE144" i="48"/>
  <c r="CE144" i="21"/>
  <c r="T144" i="49"/>
  <c r="T144" i="48"/>
  <c r="AG14" i="9"/>
  <c r="Z14"/>
  <c r="Z17" s="1"/>
  <c r="Z40" s="1"/>
  <c r="T144" i="21"/>
  <c r="CG142" i="49"/>
  <c r="CG142" i="48"/>
  <c r="CG142" i="21"/>
  <c r="CD142" i="49"/>
  <c r="CD142" i="48"/>
  <c r="CD142" i="21"/>
  <c r="AN26" i="16"/>
  <c r="AO26"/>
  <c r="AP26"/>
  <c r="AP27" s="1"/>
  <c r="AQ26"/>
  <c r="AD281" i="49"/>
  <c r="AD281" i="48"/>
  <c r="AD281" i="21"/>
  <c r="BK206" i="49"/>
  <c r="BK206" i="48"/>
  <c r="BK206" i="21"/>
  <c r="CF139" i="49"/>
  <c r="CF139" i="48"/>
  <c r="CF139" i="21"/>
  <c r="CE139" i="49"/>
  <c r="CE139" i="48"/>
  <c r="CE139" i="21"/>
  <c r="CJ137" i="49"/>
  <c r="CJ137" i="48"/>
  <c r="CJ137" i="21"/>
  <c r="CI137" i="49"/>
  <c r="CI137" i="48"/>
  <c r="CI137" i="21"/>
  <c r="T212" i="49"/>
  <c r="T212" i="48"/>
  <c r="T212" i="21"/>
  <c r="Z12" i="15"/>
  <c r="AG12"/>
  <c r="AG324" i="49"/>
  <c r="AG324" i="48"/>
  <c r="AG324" i="21"/>
  <c r="AN277" i="49"/>
  <c r="AN277" i="48"/>
  <c r="AN277" i="21"/>
  <c r="AN27" i="16"/>
  <c r="BY22"/>
  <c r="BZ152" i="49"/>
  <c r="BZ152" i="48"/>
  <c r="BZ31" i="9"/>
  <c r="BZ152" i="21"/>
  <c r="CL30" i="9"/>
  <c r="CG152" i="49"/>
  <c r="CG152" i="48"/>
  <c r="CG31" i="9"/>
  <c r="CG152" i="21"/>
  <c r="AA71" i="46"/>
  <c r="AG177" i="49"/>
  <c r="AG177" i="48"/>
  <c r="AG177" i="21"/>
  <c r="G361" i="49"/>
  <c r="G361" i="48"/>
  <c r="G361" i="21"/>
  <c r="G53" i="13"/>
  <c r="L51"/>
  <c r="L53" s="1"/>
  <c r="F44" i="10"/>
  <c r="L39"/>
  <c r="AG20" i="15"/>
  <c r="T33"/>
  <c r="Z20"/>
  <c r="Z33" s="1"/>
  <c r="AG100" i="49"/>
  <c r="AG100" i="48"/>
  <c r="AG100" i="21"/>
  <c r="BY169" i="49"/>
  <c r="BY169" i="21"/>
  <c r="BY169" i="48"/>
  <c r="Z260" i="49"/>
  <c r="Z260" i="48"/>
  <c r="Z260" i="21"/>
  <c r="Z92" i="49"/>
  <c r="Z92" i="48"/>
  <c r="Z92" i="21"/>
  <c r="Z26" i="12"/>
  <c r="Z296" i="49"/>
  <c r="Z296" i="48"/>
  <c r="Z296" i="21"/>
  <c r="AG20" i="49"/>
  <c r="AG20" i="48"/>
  <c r="AG20" i="21"/>
  <c r="CI138" i="49"/>
  <c r="CI138" i="48"/>
  <c r="CI138" i="21"/>
  <c r="AT33" i="15"/>
  <c r="BC16"/>
  <c r="BC33" s="1"/>
  <c r="BY17" i="49"/>
  <c r="BY17" i="48"/>
  <c r="BY17" i="21"/>
  <c r="Z246" i="48"/>
  <c r="Z246" i="49"/>
  <c r="Z246" i="21"/>
  <c r="Z168" i="49"/>
  <c r="Z168" i="48"/>
  <c r="Z168" i="21"/>
  <c r="CA133" i="49"/>
  <c r="CA133" i="48"/>
  <c r="CA133" i="21"/>
  <c r="Q92" i="16"/>
  <c r="Q94" s="1"/>
  <c r="AV348" i="21"/>
  <c r="AV354" s="1"/>
  <c r="BY42" i="49"/>
  <c r="BY42" i="48"/>
  <c r="BY42" i="21"/>
  <c r="CK146" i="49"/>
  <c r="CK146" i="48"/>
  <c r="CK20" i="9"/>
  <c r="CK146" i="21"/>
  <c r="Z235" i="49"/>
  <c r="Z235" i="48"/>
  <c r="Z235" i="21"/>
  <c r="F365" i="49"/>
  <c r="L365" s="1"/>
  <c r="L52" i="9"/>
  <c r="L54" s="1"/>
  <c r="F54"/>
  <c r="F365" i="21"/>
  <c r="L365" s="1"/>
  <c r="F365" i="48"/>
  <c r="L365" s="1"/>
  <c r="Z286" i="49"/>
  <c r="Z286" i="48"/>
  <c r="Z286" i="21"/>
  <c r="AG195" i="48"/>
  <c r="AG195" i="49"/>
  <c r="AG195" i="21"/>
  <c r="CJ149" i="49"/>
  <c r="CJ149" i="48"/>
  <c r="CJ149" i="21"/>
  <c r="CI147" i="49"/>
  <c r="CI147" i="48"/>
  <c r="CI147" i="21"/>
  <c r="CI28" i="9"/>
  <c r="AG91" i="49"/>
  <c r="AG91" i="48"/>
  <c r="AG91" i="21"/>
  <c r="AG56" i="46"/>
  <c r="Z56"/>
  <c r="BY15" i="49"/>
  <c r="BY15" i="48"/>
  <c r="BY15" i="21"/>
  <c r="BC133" i="49"/>
  <c r="BC133" i="48"/>
  <c r="BC348" s="1"/>
  <c r="BC354" s="1"/>
  <c r="BC133" i="21"/>
  <c r="Z299" i="48"/>
  <c r="Z299" i="49"/>
  <c r="Z299" i="21"/>
  <c r="CH146" i="49"/>
  <c r="CH146" i="48"/>
  <c r="CH20" i="9"/>
  <c r="CH146" i="21"/>
  <c r="CL22" i="49"/>
  <c r="CL22" i="48"/>
  <c r="CL22" i="21"/>
  <c r="T227" i="49"/>
  <c r="T227" i="48"/>
  <c r="AG11" i="6"/>
  <c r="Z11"/>
  <c r="T227" i="21"/>
  <c r="CJ148" i="49"/>
  <c r="CJ148" i="48"/>
  <c r="CJ148" i="21"/>
  <c r="CB148" i="49"/>
  <c r="CB148" i="48"/>
  <c r="CB148" i="21"/>
  <c r="AP33" i="16"/>
  <c r="AR33" s="1"/>
  <c r="AQ33"/>
  <c r="AN33"/>
  <c r="AO33"/>
  <c r="AD286" i="49"/>
  <c r="AD286" i="48"/>
  <c r="AD286" i="21"/>
  <c r="AD35" i="16"/>
  <c r="BY181" i="49"/>
  <c r="BY181" i="48"/>
  <c r="BY181" i="21"/>
  <c r="AG52" i="46"/>
  <c r="Z52"/>
  <c r="CA149" i="49"/>
  <c r="CA149" i="48"/>
  <c r="CA149" i="21"/>
  <c r="CF149" i="49"/>
  <c r="CF149" i="48"/>
  <c r="CF149" i="21"/>
  <c r="T173" i="49"/>
  <c r="T173" i="48"/>
  <c r="T173" i="21"/>
  <c r="Z23" i="46"/>
  <c r="AG23"/>
  <c r="AG201" i="49"/>
  <c r="AG201" i="48"/>
  <c r="AG201" i="21"/>
  <c r="BX36" i="40"/>
  <c r="BX58" s="1"/>
  <c r="BR58"/>
  <c r="BC136" i="49"/>
  <c r="BC136" i="48"/>
  <c r="BC136" i="21"/>
  <c r="CJ147" i="49"/>
  <c r="CJ147" i="48"/>
  <c r="CJ147" i="21"/>
  <c r="CJ28" i="9"/>
  <c r="CE147" i="49"/>
  <c r="CE147" i="48"/>
  <c r="CE147" i="21"/>
  <c r="CE28" i="9"/>
  <c r="CF140" i="49"/>
  <c r="CF140" i="48"/>
  <c r="CF140" i="21"/>
  <c r="CH140" i="49"/>
  <c r="CH140" i="48"/>
  <c r="CH140" i="21"/>
  <c r="AG134" i="49"/>
  <c r="AG134" i="48"/>
  <c r="AG134" i="21"/>
  <c r="Z279" i="49"/>
  <c r="Z279" i="48"/>
  <c r="Z279" i="21"/>
  <c r="BY182" i="49"/>
  <c r="BY182" i="21"/>
  <c r="BY182" i="48"/>
  <c r="Z197" i="49"/>
  <c r="Z197" i="48"/>
  <c r="Z197" i="21"/>
  <c r="CJ141" i="49"/>
  <c r="CJ141" i="48"/>
  <c r="CJ141" i="21"/>
  <c r="BY135" i="49"/>
  <c r="BY135" i="48"/>
  <c r="BZ5" i="9"/>
  <c r="CD5"/>
  <c r="CH5"/>
  <c r="CC5"/>
  <c r="CG5"/>
  <c r="CK5"/>
  <c r="CJ5"/>
  <c r="CI5"/>
  <c r="BY135" i="21"/>
  <c r="CB5" i="9"/>
  <c r="CA5"/>
  <c r="CF5"/>
  <c r="CE5"/>
  <c r="F39" i="15"/>
  <c r="Q33"/>
  <c r="Q35" s="1"/>
  <c r="AG10"/>
  <c r="T210" i="49"/>
  <c r="T210" i="48"/>
  <c r="T210" i="21"/>
  <c r="Z10" i="15"/>
  <c r="AG230" i="49"/>
  <c r="AG230" i="48"/>
  <c r="AG230" i="21"/>
  <c r="CJ144" i="49"/>
  <c r="CJ144" i="48"/>
  <c r="CJ144" i="21"/>
  <c r="Z15" i="49"/>
  <c r="Z15" i="48"/>
  <c r="Z15" i="21"/>
  <c r="CI142" i="49"/>
  <c r="CI142" i="48"/>
  <c r="CI142" i="21"/>
  <c r="CF142" i="49"/>
  <c r="CF142" i="48"/>
  <c r="CF142" i="21"/>
  <c r="CJ139" i="49"/>
  <c r="CJ139" i="48"/>
  <c r="CJ139" i="21"/>
  <c r="CG139" i="49"/>
  <c r="CG139" i="48"/>
  <c r="CG139" i="21"/>
  <c r="AG288" i="49"/>
  <c r="AG288" i="48"/>
  <c r="AG288" i="21"/>
  <c r="AG238" i="49"/>
  <c r="AG238" i="48"/>
  <c r="AG238" i="21"/>
  <c r="AP280" i="49"/>
  <c r="AP280" i="48"/>
  <c r="AP280" i="21"/>
  <c r="CK137" i="49"/>
  <c r="CK137" i="48"/>
  <c r="CK137" i="21"/>
  <c r="T232" i="49"/>
  <c r="T232" i="48"/>
  <c r="T232" i="21"/>
  <c r="Z16" i="6"/>
  <c r="AG16"/>
  <c r="AG31" i="16"/>
  <c r="Z31"/>
  <c r="AP277" i="49"/>
  <c r="AP277" i="48"/>
  <c r="AP277" i="21"/>
  <c r="CK152" i="49"/>
  <c r="CK152" i="48"/>
  <c r="CK31" i="9"/>
  <c r="CK152" i="21"/>
  <c r="Z174" i="49"/>
  <c r="Z174" i="48"/>
  <c r="Z174" i="21"/>
  <c r="Z298" i="48"/>
  <c r="Z298" i="21"/>
  <c r="Z298" i="49"/>
  <c r="AG297"/>
  <c r="AG297" i="21"/>
  <c r="AG297" i="48"/>
  <c r="Z177" i="49"/>
  <c r="Z177" i="48"/>
  <c r="Z177" i="21"/>
  <c r="AG85" i="49"/>
  <c r="AG85" i="48"/>
  <c r="AG85" i="21"/>
  <c r="AG31" i="46"/>
  <c r="T181" i="49"/>
  <c r="Z31" i="46"/>
  <c r="T181" i="48"/>
  <c r="T181" i="21"/>
  <c r="BY38" i="46"/>
  <c r="BY69" s="1"/>
  <c r="AH69"/>
  <c r="AA353" i="49"/>
  <c r="AG352"/>
  <c r="AG353" s="1"/>
  <c r="G58" i="14"/>
  <c r="L56"/>
  <c r="L58" s="1"/>
  <c r="AG260" i="49"/>
  <c r="AG260" i="48"/>
  <c r="AG260" i="21"/>
  <c r="AG300" i="49"/>
  <c r="AG300" i="21"/>
  <c r="AG300" i="48"/>
  <c r="AG48" i="6"/>
  <c r="Z48"/>
  <c r="Z20" i="49"/>
  <c r="Z20" i="48"/>
  <c r="Z20" i="21"/>
  <c r="CK138" i="49"/>
  <c r="CK138" i="48"/>
  <c r="CK138" i="21"/>
  <c r="BX17" i="49"/>
  <c r="BX17" i="48"/>
  <c r="BX17" i="21"/>
  <c r="Z178" i="49"/>
  <c r="Z178" i="48"/>
  <c r="Z178" i="21"/>
  <c r="AG168" i="49"/>
  <c r="AG168" i="48"/>
  <c r="AG168" i="21"/>
  <c r="Z153" i="49"/>
  <c r="Z153" i="48"/>
  <c r="Z153" i="21"/>
  <c r="CI133" i="49"/>
  <c r="CI133" i="48"/>
  <c r="CI133" i="21"/>
  <c r="BY38" i="49"/>
  <c r="BY38" i="48"/>
  <c r="BY38" i="21"/>
  <c r="AB350" i="49"/>
  <c r="AB354"/>
  <c r="CL150"/>
  <c r="CL150" i="48"/>
  <c r="CL150" i="21"/>
  <c r="CC146" i="49"/>
  <c r="CC146" i="48"/>
  <c r="CC20" i="9"/>
  <c r="CC146" i="21"/>
  <c r="CL20" i="10"/>
  <c r="CL33" s="1"/>
  <c r="BZ33"/>
  <c r="AG235" i="49"/>
  <c r="AG235" i="48"/>
  <c r="AG235" i="21"/>
  <c r="BY25" i="49"/>
  <c r="BY25" i="48"/>
  <c r="BY25" i="21"/>
  <c r="CK148" i="49"/>
  <c r="CK148" i="48"/>
  <c r="CK148" i="21"/>
  <c r="CC148" i="49"/>
  <c r="CC148" i="48"/>
  <c r="CC148" i="21"/>
  <c r="BX15" i="49"/>
  <c r="BX15" i="48"/>
  <c r="BX15" i="21"/>
  <c r="BY170" i="49"/>
  <c r="BY170" i="48"/>
  <c r="BY170" i="21"/>
  <c r="Z195" i="49"/>
  <c r="Z195" i="48"/>
  <c r="Z195" i="21"/>
  <c r="CK149" i="49"/>
  <c r="CK149" i="48"/>
  <c r="CK149" i="21"/>
  <c r="CH149" i="49"/>
  <c r="CH149" i="48"/>
  <c r="CH149" i="21"/>
  <c r="Z201" i="49"/>
  <c r="Z201" i="48"/>
  <c r="Z201" i="21"/>
  <c r="AG306" i="49"/>
  <c r="AG306" i="48"/>
  <c r="AG306" i="21"/>
  <c r="CF147" i="49"/>
  <c r="CF147" i="48"/>
  <c r="CF147" i="21"/>
  <c r="CF28" i="9"/>
  <c r="CG147" i="49"/>
  <c r="CG147" i="48"/>
  <c r="CG147" i="21"/>
  <c r="CG28" i="9"/>
  <c r="CC140" i="49"/>
  <c r="CC140" i="48"/>
  <c r="CC140" i="21"/>
  <c r="AA35" i="15"/>
  <c r="AG33"/>
  <c r="AG35" s="1"/>
  <c r="Z134" i="49"/>
  <c r="Z134" i="48"/>
  <c r="Z134" i="21"/>
  <c r="AG77" i="49"/>
  <c r="AG77" i="48"/>
  <c r="AG77" i="21"/>
  <c r="AG197" i="49"/>
  <c r="AG197" i="48"/>
  <c r="AG197" i="21"/>
  <c r="CE141" i="49"/>
  <c r="CE141" i="48"/>
  <c r="CE141" i="21"/>
  <c r="CG141" i="49"/>
  <c r="CG141" i="48"/>
  <c r="CG141" i="21"/>
  <c r="Z230" i="49"/>
  <c r="Z230" i="48"/>
  <c r="Z230" i="21"/>
  <c r="Z274" i="48"/>
  <c r="Z274" i="49"/>
  <c r="Z274" i="21"/>
  <c r="CK142" i="49"/>
  <c r="CK142" i="48"/>
  <c r="CK142" i="21"/>
  <c r="CH142" i="49"/>
  <c r="CH142" i="48"/>
  <c r="CH142" i="21"/>
  <c r="AF92" i="16"/>
  <c r="AF94" s="1"/>
  <c r="CI139" i="49"/>
  <c r="CI139" i="48"/>
  <c r="CI139" i="21"/>
  <c r="Z65" i="16"/>
  <c r="Z238" i="49"/>
  <c r="Z238" i="48"/>
  <c r="Z238" i="21"/>
  <c r="AQ280" i="48"/>
  <c r="AQ280" i="49"/>
  <c r="AQ280" i="21"/>
  <c r="AG32" i="5"/>
  <c r="AG34" s="1"/>
  <c r="AA34"/>
  <c r="CF137" i="49"/>
  <c r="CF137" i="48"/>
  <c r="CF137" i="21"/>
  <c r="Z88" i="49"/>
  <c r="Z88" i="48"/>
  <c r="Z88" i="21"/>
  <c r="T13" i="49"/>
  <c r="T13" i="21"/>
  <c r="AG5" i="10"/>
  <c r="T13" i="48"/>
  <c r="Z5" i="10"/>
  <c r="Z324" i="49"/>
  <c r="Z324" i="48"/>
  <c r="Z324" i="21"/>
  <c r="AG199" i="49"/>
  <c r="AG199" i="48"/>
  <c r="AG199" i="21"/>
  <c r="Z282" i="49"/>
  <c r="Z282" i="48"/>
  <c r="Z282" i="21"/>
  <c r="AQ277" i="49"/>
  <c r="AQ277" i="48"/>
  <c r="AQ27" i="16"/>
  <c r="AQ277" i="21"/>
  <c r="CH152" i="49"/>
  <c r="CH152" i="48"/>
  <c r="CH152" i="21"/>
  <c r="CH31" i="9"/>
  <c r="CA152" i="49"/>
  <c r="CA152" i="48"/>
  <c r="CA31" i="9"/>
  <c r="CA152" i="21"/>
  <c r="AG311" i="49"/>
  <c r="AG311" i="48"/>
  <c r="AG311" i="21"/>
  <c r="T172" i="49"/>
  <c r="T172" i="48"/>
  <c r="AG22" i="46"/>
  <c r="Z22"/>
  <c r="T172" i="21"/>
  <c r="T211" i="49"/>
  <c r="T211" i="48"/>
  <c r="T211" i="21"/>
  <c r="AG11" i="15"/>
  <c r="Z11"/>
  <c r="T231" i="49"/>
  <c r="T231" i="48"/>
  <c r="Z15" i="6"/>
  <c r="T231" i="21"/>
  <c r="AG15" i="6"/>
  <c r="G68" i="12"/>
  <c r="Q58"/>
  <c r="Q60" s="1"/>
  <c r="Z216" i="49"/>
  <c r="Z216" i="48"/>
  <c r="Z216" i="21"/>
  <c r="Z85" i="49"/>
  <c r="Z85" i="48"/>
  <c r="Z85" i="21"/>
  <c r="AA353" i="48"/>
  <c r="AG352"/>
  <c r="AG353" s="1"/>
  <c r="BC214" i="49"/>
  <c r="BC214" i="48"/>
  <c r="BC214" i="21"/>
  <c r="T137" i="49"/>
  <c r="T137" i="48"/>
  <c r="Z7" i="9"/>
  <c r="AG7"/>
  <c r="T137" i="21"/>
  <c r="AG96" i="49"/>
  <c r="AG96" i="48"/>
  <c r="AG96" i="21"/>
  <c r="BZ138" i="49"/>
  <c r="BZ138" i="48"/>
  <c r="BZ138" i="21"/>
  <c r="CL8" i="9"/>
  <c r="Z276" i="49"/>
  <c r="Z276" i="48"/>
  <c r="Z276" i="21"/>
  <c r="AG178" i="49"/>
  <c r="AG178" i="48"/>
  <c r="AG178" i="21"/>
  <c r="Z19" i="49"/>
  <c r="Z19" i="48"/>
  <c r="Z19" i="21"/>
  <c r="T228" i="49"/>
  <c r="T228" i="48"/>
  <c r="AG12" i="6"/>
  <c r="Z12"/>
  <c r="T228" i="21"/>
  <c r="CD133" i="49"/>
  <c r="CD133" i="48"/>
  <c r="CD133" i="21"/>
  <c r="CD17" i="9"/>
  <c r="CH133" i="49"/>
  <c r="CH133" i="48"/>
  <c r="CH133" i="21"/>
  <c r="AG61" i="16"/>
  <c r="BU33" i="10"/>
  <c r="AX348" i="49"/>
  <c r="AX354" s="1"/>
  <c r="BS348" i="21"/>
  <c r="BS354" s="1"/>
  <c r="BY17" i="9"/>
  <c r="BY40" s="1"/>
  <c r="AG33" i="16"/>
  <c r="AG26"/>
  <c r="AF220" i="8"/>
  <c r="BA348" i="21"/>
  <c r="BA354" s="1"/>
  <c r="BV348"/>
  <c r="BV354" s="1"/>
  <c r="CD140" i="49"/>
  <c r="CD140" i="48"/>
  <c r="CD140" i="21"/>
  <c r="AG166" i="49"/>
  <c r="AG166" i="48"/>
  <c r="AG166" i="21"/>
  <c r="CD139" i="49"/>
  <c r="CD139" i="48"/>
  <c r="CD139" i="21"/>
  <c r="CB137" i="49"/>
  <c r="CB137" i="48"/>
  <c r="CB137" i="21"/>
  <c r="BY352" i="49"/>
  <c r="BY353" s="1"/>
  <c r="BX353"/>
  <c r="Z76"/>
  <c r="Z76" i="48"/>
  <c r="Z76" i="21"/>
  <c r="CB138" i="49"/>
  <c r="CB138" i="48"/>
  <c r="CB138" i="21"/>
  <c r="AA276" i="49"/>
  <c r="AA276" i="48"/>
  <c r="AA276" i="21"/>
  <c r="AJ21" i="16"/>
  <c r="AA27"/>
  <c r="Z239" i="49"/>
  <c r="Z239" i="48"/>
  <c r="Z239" i="21"/>
  <c r="CC133" i="49"/>
  <c r="CC133" i="48"/>
  <c r="CC133" i="21"/>
  <c r="AG247" i="49"/>
  <c r="AG247" i="48"/>
  <c r="AG247" i="21"/>
  <c r="CE148" i="49"/>
  <c r="CE148" i="48"/>
  <c r="CE148" i="21"/>
  <c r="AG203" i="49"/>
  <c r="AG203" i="48"/>
  <c r="AG203" i="21"/>
  <c r="Z166" i="49"/>
  <c r="Z166" i="48"/>
  <c r="Z166" i="21"/>
  <c r="Z159" i="49"/>
  <c r="Z159" i="48"/>
  <c r="Z159" i="21"/>
  <c r="Z326" i="49"/>
  <c r="Z326" i="48"/>
  <c r="Z326" i="21"/>
  <c r="T207" i="49"/>
  <c r="T207" i="48"/>
  <c r="AG7" i="15"/>
  <c r="Z7"/>
  <c r="T207" i="21"/>
  <c r="CA138" i="49"/>
  <c r="CA138" i="48"/>
  <c r="CA138" i="21"/>
  <c r="AG80" i="49"/>
  <c r="AG80" i="48"/>
  <c r="AG80" i="21"/>
  <c r="CG133" i="49"/>
  <c r="CG133" i="48"/>
  <c r="CG133" i="21"/>
  <c r="Z305" i="49"/>
  <c r="Z305" i="48"/>
  <c r="Z305" i="21"/>
  <c r="CC141" i="49"/>
  <c r="CC141" i="48"/>
  <c r="CC141" i="21"/>
  <c r="CB141" i="49"/>
  <c r="CB141" i="48"/>
  <c r="CB141" i="21"/>
  <c r="Z203" i="49"/>
  <c r="Z203" i="48"/>
  <c r="Z203" i="21"/>
  <c r="AG16" i="49"/>
  <c r="AG16" i="48"/>
  <c r="AG16" i="21"/>
  <c r="AG307" i="49"/>
  <c r="AG307" i="48"/>
  <c r="AG307" i="21"/>
  <c r="CF144" i="49"/>
  <c r="CF144" i="48"/>
  <c r="CF144" i="21"/>
  <c r="CH144" i="49"/>
  <c r="CH144" i="48"/>
  <c r="CH144" i="21"/>
  <c r="BY219" i="49"/>
  <c r="BY219" i="21"/>
  <c r="BY219" i="48"/>
  <c r="BK38" i="46"/>
  <c r="BK69" s="1"/>
  <c r="AF69"/>
  <c r="AF71" s="1"/>
  <c r="CA142" i="49"/>
  <c r="CA142" i="48"/>
  <c r="CA142" i="21"/>
  <c r="BD312" i="49"/>
  <c r="BD312" i="48"/>
  <c r="BD65" i="16"/>
  <c r="BD92" s="1"/>
  <c r="BD312" i="21"/>
  <c r="BD348" s="1"/>
  <c r="BD354" s="1"/>
  <c r="BY60" i="16"/>
  <c r="CC137" i="49"/>
  <c r="CC137" i="48"/>
  <c r="CC137" i="21"/>
  <c r="Z294" i="49"/>
  <c r="Z294" i="48"/>
  <c r="Z294" i="21"/>
  <c r="Z72" i="49"/>
  <c r="Z72" i="48"/>
  <c r="Z72" i="21"/>
  <c r="CD152" i="49"/>
  <c r="CD152" i="48"/>
  <c r="CD31" i="9"/>
  <c r="CD152" i="21"/>
  <c r="H60" i="12"/>
  <c r="AB64"/>
  <c r="T233" i="49"/>
  <c r="T233" i="48"/>
  <c r="AG17" i="6"/>
  <c r="Z17"/>
  <c r="T233" i="21"/>
  <c r="T136" i="49"/>
  <c r="T136" i="48"/>
  <c r="AG6" i="9"/>
  <c r="Z6"/>
  <c r="T136" i="21"/>
  <c r="T17" i="9"/>
  <c r="BY206" i="49"/>
  <c r="BY206" i="48"/>
  <c r="BY206" i="21"/>
  <c r="Z273" i="49"/>
  <c r="Z273" i="48"/>
  <c r="Z273" i="21"/>
  <c r="AG20" i="10"/>
  <c r="Z20"/>
  <c r="AG303" i="49"/>
  <c r="AG303" i="48"/>
  <c r="AG303" i="21"/>
  <c r="Z96" i="49"/>
  <c r="Z96" i="48"/>
  <c r="Z96" i="21"/>
  <c r="Z300" i="49"/>
  <c r="Z300" i="48"/>
  <c r="Z300" i="21"/>
  <c r="T219" i="49"/>
  <c r="T219" i="48"/>
  <c r="Z3" i="6"/>
  <c r="T40"/>
  <c r="T62" s="1"/>
  <c r="T219" i="21"/>
  <c r="AG3" i="6"/>
  <c r="Z256" i="49"/>
  <c r="Z256" i="48"/>
  <c r="Z256" i="21"/>
  <c r="CF138" i="49"/>
  <c r="CF138" i="48"/>
  <c r="CF138" i="21"/>
  <c r="CC138" i="49"/>
  <c r="CC138" i="48"/>
  <c r="CC138" i="21"/>
  <c r="G71" i="40"/>
  <c r="L69"/>
  <c r="L71" s="1"/>
  <c r="AA285" i="49"/>
  <c r="AA285" i="48"/>
  <c r="AA285" i="21"/>
  <c r="AA35" i="16"/>
  <c r="AJ32"/>
  <c r="AL32" s="1"/>
  <c r="AA267" i="49"/>
  <c r="AA267" i="48"/>
  <c r="AA267" i="21"/>
  <c r="AA11" i="16"/>
  <c r="AJ10"/>
  <c r="AG239" i="49"/>
  <c r="AG239" i="48"/>
  <c r="AG239" i="21"/>
  <c r="CL3" i="9"/>
  <c r="BZ133" i="49"/>
  <c r="BZ133" i="48"/>
  <c r="BZ133" i="21"/>
  <c r="CE133" i="49"/>
  <c r="CE133" i="48"/>
  <c r="CE133" i="21"/>
  <c r="AW348"/>
  <c r="AW354" s="1"/>
  <c r="BY12" i="10"/>
  <c r="BX58" i="12"/>
  <c r="AV348" i="49"/>
  <c r="AV354" s="1"/>
  <c r="BD348"/>
  <c r="BD354" s="1"/>
  <c r="BV33" i="10"/>
  <c r="AG58" i="40"/>
  <c r="AG60" s="1"/>
  <c r="Z247" i="49"/>
  <c r="Z247" i="48"/>
  <c r="Z247" i="21"/>
  <c r="CD148" i="49"/>
  <c r="CD148" i="48"/>
  <c r="CD148" i="21"/>
  <c r="Z77" i="49"/>
  <c r="Z77" i="48"/>
  <c r="Z77" i="21"/>
  <c r="CA144" i="49"/>
  <c r="CA144" i="21"/>
  <c r="CA144" i="48"/>
  <c r="BY329" i="49"/>
  <c r="BY329" i="48"/>
  <c r="BY329" i="21"/>
  <c r="Z281" i="49"/>
  <c r="Z281" i="48"/>
  <c r="Z281" i="21"/>
  <c r="CK139" i="49"/>
  <c r="CK139" i="48"/>
  <c r="CK139" i="21"/>
  <c r="AN280" i="49"/>
  <c r="BY25" i="16"/>
  <c r="AN280" i="48"/>
  <c r="AN280" i="21"/>
  <c r="AG294" i="48"/>
  <c r="AG294" i="49"/>
  <c r="AG294" i="21"/>
  <c r="AG88" i="49"/>
  <c r="AG88" i="48"/>
  <c r="AG88" i="21"/>
  <c r="T170" i="49"/>
  <c r="Z20" i="46"/>
  <c r="T170" i="48"/>
  <c r="AG20" i="46"/>
  <c r="T170" i="21"/>
  <c r="AR277" i="49"/>
  <c r="AR277" i="48"/>
  <c r="AR277" i="21"/>
  <c r="CF152" i="49"/>
  <c r="CF152" i="48"/>
  <c r="CF31" i="9"/>
  <c r="CF152" i="21"/>
  <c r="CE152" i="49"/>
  <c r="CE152" i="48"/>
  <c r="CE152" i="21"/>
  <c r="CE31" i="9"/>
  <c r="Z297" i="49"/>
  <c r="Z297" i="48"/>
  <c r="Z297" i="21"/>
  <c r="AG273" i="49"/>
  <c r="AG273" i="48"/>
  <c r="AG273" i="21"/>
  <c r="AG326" i="49"/>
  <c r="AG326" i="48"/>
  <c r="AG326" i="21"/>
  <c r="L69" i="6"/>
  <c r="F75"/>
  <c r="AG19" i="49"/>
  <c r="AG19" i="48"/>
  <c r="AG19" i="21"/>
  <c r="CK147" i="49"/>
  <c r="CK147" i="48"/>
  <c r="CK147" i="21"/>
  <c r="CK28" i="9"/>
  <c r="CJ140" i="49"/>
  <c r="CJ140" i="48"/>
  <c r="CJ140" i="21"/>
  <c r="AG101" i="49"/>
  <c r="AG101" i="48"/>
  <c r="AG101" i="21"/>
  <c r="BZ141" i="49"/>
  <c r="BZ141" i="48"/>
  <c r="CL11" i="9"/>
  <c r="BZ141" i="21"/>
  <c r="Z16" i="49"/>
  <c r="Z16" i="48"/>
  <c r="Z16" i="21"/>
  <c r="CC144" i="49"/>
  <c r="CC144" i="48"/>
  <c r="CC144" i="21"/>
  <c r="BZ142" i="48"/>
  <c r="BZ142" i="49"/>
  <c r="CL12" i="9"/>
  <c r="BZ142" i="21"/>
  <c r="J359" i="49"/>
  <c r="J375" s="1"/>
  <c r="J377" s="1"/>
  <c r="J359" i="48"/>
  <c r="J375" s="1"/>
  <c r="J377" s="1"/>
  <c r="J359" i="21"/>
  <c r="J375" s="1"/>
  <c r="J377" s="1"/>
  <c r="J46" i="10"/>
  <c r="CB139" i="49"/>
  <c r="CB139" i="48"/>
  <c r="CB139" i="21"/>
  <c r="AO280" i="49"/>
  <c r="AO280" i="48"/>
  <c r="AO280" i="21"/>
  <c r="CA137" i="49"/>
  <c r="CA137" i="48"/>
  <c r="CA137" i="21"/>
  <c r="AG87" i="49"/>
  <c r="AG87" i="48"/>
  <c r="AG87" i="21"/>
  <c r="Z199" i="49"/>
  <c r="Z199" i="48"/>
  <c r="Z199" i="21"/>
  <c r="AG319" i="49"/>
  <c r="AG319" i="21"/>
  <c r="AG319" i="48"/>
  <c r="Z313" i="49"/>
  <c r="Z313" i="48"/>
  <c r="Z313" i="21"/>
  <c r="Z311" i="48"/>
  <c r="Z311" i="49"/>
  <c r="Z311" i="21"/>
  <c r="Q38" i="46"/>
  <c r="F75" s="1"/>
  <c r="H69"/>
  <c r="AG295" i="49"/>
  <c r="AG295" i="48"/>
  <c r="AG295" i="21"/>
  <c r="Z302" i="49"/>
  <c r="Z302" i="48"/>
  <c r="Z302" i="21"/>
  <c r="T328" i="49"/>
  <c r="T328" i="21"/>
  <c r="AG81" i="16"/>
  <c r="T328" i="48"/>
  <c r="AD81" i="16"/>
  <c r="Z81"/>
  <c r="T83"/>
  <c r="T242" i="49"/>
  <c r="T242" i="21"/>
  <c r="Z26" i="6"/>
  <c r="T242" i="48"/>
  <c r="AG26" i="6"/>
  <c r="AG76" i="49"/>
  <c r="AG76" i="48"/>
  <c r="AG76" i="21"/>
  <c r="Z27" i="16"/>
  <c r="Z35"/>
  <c r="AG308" i="49"/>
  <c r="AG308" i="48"/>
  <c r="AG308" i="21"/>
  <c r="Z36" i="46"/>
  <c r="AG36"/>
  <c r="T186" i="49"/>
  <c r="T186" i="48"/>
  <c r="T186" i="21"/>
  <c r="AL83" i="16"/>
  <c r="AG267" i="49"/>
  <c r="AG267" i="48"/>
  <c r="AG267" i="21"/>
  <c r="AC350" i="48"/>
  <c r="AC354"/>
  <c r="T220" i="49"/>
  <c r="T220" i="48"/>
  <c r="AG4" i="6"/>
  <c r="Z4"/>
  <c r="T220" i="21"/>
  <c r="Z209" i="49"/>
  <c r="Z209" i="48"/>
  <c r="Z209" i="21"/>
  <c r="Z97" i="49"/>
  <c r="Z97" i="48"/>
  <c r="Z97" i="21"/>
  <c r="AG84" i="49"/>
  <c r="AG84" i="48"/>
  <c r="AG84" i="21"/>
  <c r="CE149" i="49"/>
  <c r="CE149" i="48"/>
  <c r="CE149" i="21"/>
  <c r="T237" i="49"/>
  <c r="T237" i="48"/>
  <c r="T237" i="21"/>
  <c r="AG21" i="6"/>
  <c r="Z21"/>
  <c r="CB140" i="49"/>
  <c r="CB140" i="48"/>
  <c r="CB140" i="21"/>
  <c r="AG279" i="49"/>
  <c r="AG279" i="48"/>
  <c r="AG279" i="21"/>
  <c r="BI214" i="49"/>
  <c r="BI348" s="1"/>
  <c r="BI354" s="1"/>
  <c r="BI214" i="48"/>
  <c r="BI348" s="1"/>
  <c r="BI354" s="1"/>
  <c r="BI214" i="21"/>
  <c r="BI348" s="1"/>
  <c r="BI354" s="1"/>
  <c r="BI16" i="15"/>
  <c r="BI33" s="1"/>
  <c r="CI141" i="49"/>
  <c r="CI141" i="48"/>
  <c r="CI141" i="21"/>
  <c r="CD141" i="49"/>
  <c r="CD141" i="48"/>
  <c r="CD141" i="21"/>
  <c r="Z185" i="49"/>
  <c r="Z185" i="48"/>
  <c r="Z185" i="21"/>
  <c r="CG144" i="49"/>
  <c r="CG144" i="48"/>
  <c r="CG144" i="21"/>
  <c r="CI144" i="48"/>
  <c r="CI144" i="49"/>
  <c r="CI144" i="21"/>
  <c r="BK12" i="49"/>
  <c r="BK12" i="48"/>
  <c r="BK12" i="21"/>
  <c r="AG40" i="9"/>
  <c r="AG42" s="1"/>
  <c r="AA42"/>
  <c r="CC142" i="49"/>
  <c r="CC142" i="48"/>
  <c r="CC142" i="21"/>
  <c r="BZ139" i="49"/>
  <c r="BZ139" i="48"/>
  <c r="CL9" i="9"/>
  <c r="BZ139" i="21"/>
  <c r="CA139" i="49"/>
  <c r="CA139" i="48"/>
  <c r="CA139" i="21"/>
  <c r="CD137" i="49"/>
  <c r="CD137" i="48"/>
  <c r="CD137" i="21"/>
  <c r="CE137" i="49"/>
  <c r="CE137" i="48"/>
  <c r="CE137" i="21"/>
  <c r="Z87" i="49"/>
  <c r="Z87" i="48"/>
  <c r="Z87" i="21"/>
  <c r="AG72" i="49"/>
  <c r="AG72" i="48"/>
  <c r="AG72" i="21"/>
  <c r="BY183" i="49"/>
  <c r="BY183" i="48"/>
  <c r="BY183" i="21"/>
  <c r="AG282" i="49"/>
  <c r="AG282" i="48"/>
  <c r="AG282" i="21"/>
  <c r="CB152" i="49"/>
  <c r="CB152" i="48"/>
  <c r="CB31" i="9"/>
  <c r="CB152" i="21"/>
  <c r="AG298" i="49"/>
  <c r="AG298" i="48"/>
  <c r="AG298" i="21"/>
  <c r="CL134" i="49"/>
  <c r="CL134" i="48"/>
  <c r="CL134" i="21"/>
  <c r="T11" i="49"/>
  <c r="Z3" i="10"/>
  <c r="AG3"/>
  <c r="T11" i="48"/>
  <c r="T11" i="21"/>
  <c r="T12" i="10"/>
  <c r="AG216" i="49"/>
  <c r="AG216" i="48"/>
  <c r="AG216" i="21"/>
  <c r="Z295" i="49"/>
  <c r="Z295" i="48"/>
  <c r="Z295" i="21"/>
  <c r="Z100" i="49"/>
  <c r="Z100" i="48"/>
  <c r="Z100" i="21"/>
  <c r="AG302" i="49"/>
  <c r="AG302" i="21"/>
  <c r="AG302" i="48"/>
  <c r="Z22" i="49"/>
  <c r="Z22" i="48"/>
  <c r="Z22" i="21"/>
  <c r="BK186" i="49"/>
  <c r="BK186" i="48"/>
  <c r="BK186" i="21"/>
  <c r="AG183" i="49"/>
  <c r="AG183" i="21"/>
  <c r="AG183" i="48"/>
  <c r="AG296" i="49"/>
  <c r="AG296" i="48"/>
  <c r="AG296" i="21"/>
  <c r="CH138" i="48"/>
  <c r="CH138" i="49"/>
  <c r="CH138" i="21"/>
  <c r="CE138" i="49"/>
  <c r="CE138" i="48"/>
  <c r="CE138" i="21"/>
  <c r="Z285" i="49"/>
  <c r="Z285" i="48"/>
  <c r="Z285" i="21"/>
  <c r="BX22" i="49"/>
  <c r="BX22" i="48"/>
  <c r="BX22" i="21"/>
  <c r="T18" i="49"/>
  <c r="T18" i="48"/>
  <c r="T18" i="21"/>
  <c r="AG10" i="10"/>
  <c r="Z10"/>
  <c r="CK133" i="49"/>
  <c r="CK133" i="48"/>
  <c r="CK133" i="21"/>
  <c r="CJ133" i="49"/>
  <c r="CJ133" i="48"/>
  <c r="CJ133" i="21"/>
  <c r="CJ17" i="9"/>
  <c r="Q62" i="6"/>
  <c r="Q64" s="1"/>
  <c r="AR25" i="16"/>
  <c r="AZ348" i="48"/>
  <c r="AZ354" s="1"/>
  <c r="Z36" i="12"/>
  <c r="Z58" s="1"/>
  <c r="BS348" i="49"/>
  <c r="BS354" s="1"/>
  <c r="BQ219"/>
  <c r="BQ348" s="1"/>
  <c r="BQ354" s="1"/>
  <c r="BQ219" i="48"/>
  <c r="BQ348" s="1"/>
  <c r="BQ354" s="1"/>
  <c r="BQ219" i="21"/>
  <c r="BQ348" s="1"/>
  <c r="BQ354" s="1"/>
  <c r="CD147" i="49"/>
  <c r="CD147" i="48"/>
  <c r="CD147" i="21"/>
  <c r="CD28" i="9"/>
  <c r="BZ144" i="49"/>
  <c r="BZ144" i="48"/>
  <c r="CL14" i="9"/>
  <c r="BZ144" i="21"/>
  <c r="CJ142" i="49"/>
  <c r="CJ142" i="48"/>
  <c r="CJ142" i="21"/>
  <c r="Z288" i="49"/>
  <c r="Z288" i="48"/>
  <c r="Z288" i="21"/>
  <c r="AG79" i="16"/>
  <c r="Z79"/>
  <c r="Z80" i="49"/>
  <c r="Z80" i="48"/>
  <c r="Z80" i="21"/>
  <c r="AF354" i="48"/>
  <c r="AF350"/>
  <c r="T21" i="49"/>
  <c r="T21" i="48"/>
  <c r="T21" i="21"/>
  <c r="AA14" i="10"/>
  <c r="AG14"/>
  <c r="Z14"/>
  <c r="CB146" i="49"/>
  <c r="CB146" i="48"/>
  <c r="CB20" i="9"/>
  <c r="CB146" i="21"/>
  <c r="AG305" i="49"/>
  <c r="AG305" i="48"/>
  <c r="AG305" i="21"/>
  <c r="AG97" i="49"/>
  <c r="AG97" i="48"/>
  <c r="AG97" i="21"/>
  <c r="F111" i="16"/>
  <c r="L103"/>
  <c r="BZ140" i="49"/>
  <c r="BZ140" i="48"/>
  <c r="CL10" i="9"/>
  <c r="BZ140" i="21"/>
  <c r="CH137" i="49"/>
  <c r="CH137" i="48"/>
  <c r="CH137" i="21"/>
  <c r="CI152" i="49"/>
  <c r="CI152" i="48"/>
  <c r="CI31" i="9"/>
  <c r="CI152" i="21"/>
  <c r="BY174" i="49"/>
  <c r="BY174" i="48"/>
  <c r="BY174" i="21"/>
  <c r="T229" i="49"/>
  <c r="T229" i="48"/>
  <c r="AG13" i="6"/>
  <c r="Z13"/>
  <c r="T229" i="21"/>
  <c r="F358" i="49"/>
  <c r="F358" i="48"/>
  <c r="F45" i="5"/>
  <c r="F358" i="21"/>
  <c r="L43" i="5"/>
  <c r="L45" s="1"/>
  <c r="AG30" i="46"/>
  <c r="T180" i="49"/>
  <c r="Z30" i="46"/>
  <c r="T180" i="48"/>
  <c r="T180" i="21"/>
  <c r="AG256" i="49"/>
  <c r="AG256" i="48"/>
  <c r="AG256" i="21"/>
  <c r="Z183" i="49"/>
  <c r="Z183" i="48"/>
  <c r="Z183" i="21"/>
  <c r="CD138" i="49"/>
  <c r="CD138" i="48"/>
  <c r="CD138" i="21"/>
  <c r="CB133" i="49"/>
  <c r="CB133" i="48"/>
  <c r="CB133" i="21"/>
  <c r="CI146" i="49"/>
  <c r="CI146" i="48"/>
  <c r="CI20" i="9"/>
  <c r="CI146" i="21"/>
  <c r="CF146" i="49"/>
  <c r="CF146" i="48"/>
  <c r="CF20" i="9"/>
  <c r="CF146" i="21"/>
  <c r="T209" i="49"/>
  <c r="T209" i="48"/>
  <c r="T209" i="21"/>
  <c r="AG9" i="15"/>
  <c r="CF148" i="49"/>
  <c r="CF148" i="48"/>
  <c r="CF148" i="21"/>
  <c r="AL181" i="49"/>
  <c r="AL181" i="48"/>
  <c r="AL181" i="21"/>
  <c r="Q160" i="49"/>
  <c r="Q160" i="48"/>
  <c r="Q160" i="21"/>
  <c r="T10" i="46"/>
  <c r="CI149" i="49"/>
  <c r="CI149" i="48"/>
  <c r="CI149" i="21"/>
  <c r="BY210" i="49"/>
  <c r="BY210" i="48"/>
  <c r="BY210" i="21"/>
  <c r="CA140" i="49"/>
  <c r="CA140" i="48"/>
  <c r="CA140" i="21"/>
  <c r="Z91" i="49"/>
  <c r="Z91" i="48"/>
  <c r="Z91" i="21"/>
  <c r="Z101" i="49"/>
  <c r="Z101" i="21"/>
  <c r="Z101" i="48"/>
  <c r="BH214" i="49"/>
  <c r="BH348" s="1"/>
  <c r="BH354" s="1"/>
  <c r="BH214" i="48"/>
  <c r="BH348" s="1"/>
  <c r="BH354" s="1"/>
  <c r="BH16" i="15"/>
  <c r="BY16" s="1"/>
  <c r="BY33" s="1"/>
  <c r="BH214" i="21"/>
  <c r="BH348" s="1"/>
  <c r="BH354" s="1"/>
  <c r="BY209" i="49"/>
  <c r="BY209" i="48"/>
  <c r="BY209" i="21"/>
  <c r="CJ146" i="49"/>
  <c r="CJ146" i="48"/>
  <c r="CJ20" i="9"/>
  <c r="CJ146" i="21"/>
  <c r="BX25" i="49"/>
  <c r="BX25" i="48"/>
  <c r="BX25" i="21"/>
  <c r="CG148" i="49"/>
  <c r="CG148" i="48"/>
  <c r="CG148" i="21"/>
  <c r="BY22" i="49"/>
  <c r="BY22" i="48"/>
  <c r="BY22" i="21"/>
  <c r="BZ147" i="49"/>
  <c r="BZ147" i="48"/>
  <c r="CL22" i="9"/>
  <c r="BZ147" i="21"/>
  <c r="BZ28" i="9"/>
  <c r="CI140" i="49"/>
  <c r="CI140" i="48"/>
  <c r="CI140" i="21"/>
  <c r="T161" i="49"/>
  <c r="T161" i="48"/>
  <c r="T161" i="21"/>
  <c r="AG11" i="46"/>
  <c r="Z11"/>
  <c r="AG299" i="49"/>
  <c r="AG299" i="48"/>
  <c r="AG299" i="21"/>
  <c r="CG146" i="49"/>
  <c r="CG146" i="48"/>
  <c r="CG146" i="21"/>
  <c r="CG20" i="9"/>
  <c r="BZ146" i="49"/>
  <c r="BZ146" i="48"/>
  <c r="CL19" i="9"/>
  <c r="BZ20"/>
  <c r="BZ146" i="21"/>
  <c r="CH148" i="49"/>
  <c r="CH148" i="48"/>
  <c r="CH148" i="21"/>
  <c r="BZ148" i="49"/>
  <c r="BZ148" i="48"/>
  <c r="CL23" i="9"/>
  <c r="BZ148" i="21"/>
  <c r="Z84" i="49"/>
  <c r="Z84" i="48"/>
  <c r="Z84" i="21"/>
  <c r="CG149" i="49"/>
  <c r="CG149" i="48"/>
  <c r="CG149" i="21"/>
  <c r="CB149" i="49"/>
  <c r="CB149" i="48"/>
  <c r="CB149" i="21"/>
  <c r="F44" i="24"/>
  <c r="L42"/>
  <c r="L44" s="1"/>
  <c r="CB147" i="49"/>
  <c r="CB147" i="48"/>
  <c r="CB147" i="21"/>
  <c r="CB28" i="9"/>
  <c r="CA147" i="49"/>
  <c r="CA147" i="48"/>
  <c r="CA147" i="21"/>
  <c r="CA28" i="9"/>
  <c r="CE140" i="49"/>
  <c r="CE140" i="48"/>
  <c r="CE140" i="21"/>
  <c r="AN24" i="16"/>
  <c r="AQ24"/>
  <c r="AO24"/>
  <c r="AP24"/>
  <c r="AD279" i="49"/>
  <c r="AD279" i="48"/>
  <c r="AD279" i="21"/>
  <c r="BY136" i="49"/>
  <c r="BY136" i="48"/>
  <c r="BZ6" i="9"/>
  <c r="CK6"/>
  <c r="CA6"/>
  <c r="CA17" s="1"/>
  <c r="CF6"/>
  <c r="CG6"/>
  <c r="CB6"/>
  <c r="BY136" i="21"/>
  <c r="CD6" i="9"/>
  <c r="CH6"/>
  <c r="CE6"/>
  <c r="CC6"/>
  <c r="CI6"/>
  <c r="CI17" s="1"/>
  <c r="CJ6"/>
  <c r="CA141" i="49"/>
  <c r="CA141" i="48"/>
  <c r="CA141" i="21"/>
  <c r="CF141" i="49"/>
  <c r="CF141" i="48"/>
  <c r="CF141" i="21"/>
  <c r="Z307" i="49"/>
  <c r="Z307" i="48"/>
  <c r="Z307" i="21"/>
  <c r="CK144" i="49"/>
  <c r="CK144" i="48"/>
  <c r="CK144" i="21"/>
  <c r="CD144" i="49"/>
  <c r="CD144" i="48"/>
  <c r="CD144" i="21"/>
  <c r="BY12" i="49"/>
  <c r="BY12" i="48"/>
  <c r="BY12" i="21"/>
  <c r="AG15" i="49"/>
  <c r="AG15" i="48"/>
  <c r="AG15" i="21"/>
  <c r="CE142" i="49"/>
  <c r="CE142" i="48"/>
  <c r="CE142" i="21"/>
  <c r="CB142" i="49"/>
  <c r="CB142" i="48"/>
  <c r="CB142" i="21"/>
  <c r="CH139" i="49"/>
  <c r="CH139" i="48"/>
  <c r="CH139" i="21"/>
  <c r="CC139" i="49"/>
  <c r="CC139" i="48"/>
  <c r="CC139" i="21"/>
  <c r="AA288" i="49"/>
  <c r="AA288" i="48"/>
  <c r="AJ36" i="16"/>
  <c r="AA288" i="21"/>
  <c r="AA65" i="16"/>
  <c r="BZ137" i="48"/>
  <c r="BZ137" i="49"/>
  <c r="BZ137" i="21"/>
  <c r="CL7" i="9"/>
  <c r="CG137" i="49"/>
  <c r="CG137" i="48"/>
  <c r="CG137" i="21"/>
  <c r="BX186" i="49"/>
  <c r="BX186" i="48"/>
  <c r="BX186" i="21"/>
  <c r="Z319" i="48"/>
  <c r="Z319" i="21"/>
  <c r="Z319" i="49"/>
  <c r="Z72" i="16"/>
  <c r="CJ152" i="49"/>
  <c r="CJ152" i="48"/>
  <c r="CJ31" i="9"/>
  <c r="CJ152" i="21"/>
  <c r="CC152" i="49"/>
  <c r="CC152" i="48"/>
  <c r="CC31" i="9"/>
  <c r="CC152" i="21"/>
  <c r="AG174" i="49"/>
  <c r="AG174" i="48"/>
  <c r="AG174" i="21"/>
  <c r="Q155" i="49"/>
  <c r="Q155" i="48"/>
  <c r="T5" i="46"/>
  <c r="Q155" i="21"/>
  <c r="Q348" s="1"/>
  <c r="Q350" s="1"/>
  <c r="Q158" i="49"/>
  <c r="Q158" i="48"/>
  <c r="T8" i="46"/>
  <c r="Q158" i="21"/>
  <c r="BK180" i="49"/>
  <c r="BK180" i="48"/>
  <c r="BK180" i="21"/>
  <c r="T156" i="49"/>
  <c r="T156" i="48"/>
  <c r="Z6" i="46"/>
  <c r="AG6"/>
  <c r="T156" i="21"/>
  <c r="AL214" i="49"/>
  <c r="AL214" i="48"/>
  <c r="AL214" i="21"/>
  <c r="Z303" i="49"/>
  <c r="Z303" i="48"/>
  <c r="Z303" i="21"/>
  <c r="AG11" i="16"/>
  <c r="Z11"/>
  <c r="AG191" i="49"/>
  <c r="AG191" i="48"/>
  <c r="AG191" i="21"/>
  <c r="AG92" i="49"/>
  <c r="AG92" i="48"/>
  <c r="AG26" i="12"/>
  <c r="AG92" i="21"/>
  <c r="CJ138" i="49"/>
  <c r="CJ138" i="48"/>
  <c r="CJ138" i="21"/>
  <c r="CG138" i="49"/>
  <c r="CG138" i="48"/>
  <c r="CG138" i="21"/>
  <c r="AG246" i="49"/>
  <c r="AG246" i="48"/>
  <c r="AG246" i="21"/>
  <c r="Z308" i="49"/>
  <c r="Z308" i="48"/>
  <c r="Z308" i="21"/>
  <c r="BX20" i="10"/>
  <c r="BX33" s="1"/>
  <c r="BT33"/>
  <c r="BY20"/>
  <c r="Z267" i="49"/>
  <c r="Z267" i="48"/>
  <c r="Z267" i="21"/>
  <c r="CF133" i="49"/>
  <c r="CF133" i="48"/>
  <c r="CF17" i="9"/>
  <c r="CF133" i="21"/>
  <c r="AG36" i="12"/>
  <c r="AY348" i="21"/>
  <c r="AY354" s="1"/>
  <c r="BY36" i="40"/>
  <c r="BY58" s="1"/>
  <c r="BY60" s="1"/>
  <c r="BY58" i="12"/>
  <c r="Z24"/>
  <c r="T58"/>
  <c r="BK14" i="15"/>
  <c r="BK60" i="16"/>
  <c r="AD27"/>
  <c r="BD348" i="48"/>
  <c r="BD354" s="1"/>
  <c r="AZ348" i="21"/>
  <c r="AZ354" s="1"/>
  <c r="J111" i="16"/>
  <c r="J113" s="1"/>
  <c r="AG21"/>
  <c r="BS348" i="48"/>
  <c r="BS354" s="1"/>
  <c r="AL80" i="16"/>
  <c r="BN62" i="6"/>
  <c r="BX348" i="21" l="1"/>
  <c r="BX354" s="1"/>
  <c r="BX348" i="48"/>
  <c r="BX354" s="1"/>
  <c r="Q348" i="49"/>
  <c r="Q350" s="1"/>
  <c r="Q348" i="48"/>
  <c r="Q350" s="1"/>
  <c r="BC348" i="49"/>
  <c r="BC354" s="1"/>
  <c r="AL285"/>
  <c r="AL285" i="48"/>
  <c r="AL285" i="21"/>
  <c r="Z33" i="10"/>
  <c r="AR286" i="49"/>
  <c r="AR286" i="48"/>
  <c r="AR286" i="21"/>
  <c r="BK312" i="49"/>
  <c r="BK312" i="21"/>
  <c r="BK312" i="48"/>
  <c r="AG209" i="49"/>
  <c r="AG209" i="48"/>
  <c r="AG209" i="21"/>
  <c r="BZ135" i="49"/>
  <c r="BZ135" i="48"/>
  <c r="BZ348" s="1"/>
  <c r="BZ135" i="21"/>
  <c r="BZ348" s="1"/>
  <c r="CL5" i="9"/>
  <c r="AG173" i="49"/>
  <c r="AG173" i="48"/>
  <c r="AG173" i="21"/>
  <c r="Z227" i="49"/>
  <c r="Z227" i="48"/>
  <c r="Z227" i="21"/>
  <c r="BY34" i="15"/>
  <c r="BY35" s="1"/>
  <c r="T35"/>
  <c r="Z35" s="1"/>
  <c r="Z17" i="49"/>
  <c r="Z17" i="48"/>
  <c r="Z17" i="21"/>
  <c r="T158" i="49"/>
  <c r="T158" i="48"/>
  <c r="Z8" i="46"/>
  <c r="AG8"/>
  <c r="T158" i="21"/>
  <c r="T155" i="49"/>
  <c r="T155" i="48"/>
  <c r="T155" i="21"/>
  <c r="T348" s="1"/>
  <c r="AG5" i="46"/>
  <c r="Z5"/>
  <c r="T38"/>
  <c r="CL137" i="49"/>
  <c r="CL137" i="48"/>
  <c r="CL137" i="21"/>
  <c r="CD136" i="49"/>
  <c r="CD136" i="48"/>
  <c r="CD136" i="21"/>
  <c r="AQ279" i="49"/>
  <c r="AQ279" i="48"/>
  <c r="AQ279" i="21"/>
  <c r="Z180" i="49"/>
  <c r="Z180" i="48"/>
  <c r="Z180" i="21"/>
  <c r="CL140" i="49"/>
  <c r="CL140" i="48"/>
  <c r="CL140" i="21"/>
  <c r="AG21" i="49"/>
  <c r="AG21" i="48"/>
  <c r="AG21" i="21"/>
  <c r="Z237" i="49"/>
  <c r="Z237" i="48"/>
  <c r="Z237" i="21"/>
  <c r="AG186" i="49"/>
  <c r="AG186" i="21"/>
  <c r="AG186" i="48"/>
  <c r="Z170" i="49"/>
  <c r="Z170" i="48"/>
  <c r="Z170" i="21"/>
  <c r="Z219" i="49"/>
  <c r="Z219" i="48"/>
  <c r="Z40" i="6"/>
  <c r="Z62" s="1"/>
  <c r="Z219" i="21"/>
  <c r="AG313" i="49"/>
  <c r="AG313" i="48"/>
  <c r="AG313" i="21"/>
  <c r="AG211" i="49"/>
  <c r="AG211" i="48"/>
  <c r="AG211" i="21"/>
  <c r="Z181" i="49"/>
  <c r="Z181" i="48"/>
  <c r="Z181" i="21"/>
  <c r="L39" i="15"/>
  <c r="F45"/>
  <c r="CK135" i="49"/>
  <c r="CK135" i="48"/>
  <c r="CK135" i="21"/>
  <c r="F359" i="49"/>
  <c r="L359" s="1"/>
  <c r="F359" i="48"/>
  <c r="L359" s="1"/>
  <c r="F359" i="21"/>
  <c r="L359" s="1"/>
  <c r="L44" i="10"/>
  <c r="L46" s="1"/>
  <c r="F46"/>
  <c r="AG144" i="49"/>
  <c r="AG144" i="48"/>
  <c r="AG144" i="21"/>
  <c r="CL149" i="49"/>
  <c r="CL149" i="48"/>
  <c r="CL149" i="21"/>
  <c r="AR313" i="49"/>
  <c r="AR313" i="48"/>
  <c r="AR313" i="21"/>
  <c r="CA40" i="9"/>
  <c r="CL20"/>
  <c r="AG27" i="16"/>
  <c r="AL11"/>
  <c r="CD348" i="21"/>
  <c r="AL327" i="49"/>
  <c r="AL327" i="48"/>
  <c r="AL327" i="21"/>
  <c r="Z156" i="49"/>
  <c r="Z156" i="48"/>
  <c r="Z156" i="21"/>
  <c r="CC136" i="49"/>
  <c r="CC136" i="48"/>
  <c r="CC136" i="21"/>
  <c r="CA136" i="49"/>
  <c r="CA136" i="48"/>
  <c r="CA136" i="21"/>
  <c r="CA348" s="1"/>
  <c r="CL147" i="49"/>
  <c r="CL147" i="48"/>
  <c r="CL147" i="21"/>
  <c r="Z18" i="49"/>
  <c r="Z18" i="48"/>
  <c r="Z18" i="21"/>
  <c r="AG276" i="49"/>
  <c r="AG276" i="48"/>
  <c r="AG276" i="21"/>
  <c r="T60" i="12"/>
  <c r="Z60" s="1"/>
  <c r="BY59"/>
  <c r="AJ288" i="49"/>
  <c r="BY36" i="16"/>
  <c r="AJ288" i="48"/>
  <c r="AJ65" i="16"/>
  <c r="AJ288" i="21"/>
  <c r="CH136" i="49"/>
  <c r="CH136" i="48"/>
  <c r="CH136" i="21"/>
  <c r="BZ136" i="49"/>
  <c r="BZ136" i="48"/>
  <c r="CL6" i="9"/>
  <c r="BZ136" i="21"/>
  <c r="AO279" i="49"/>
  <c r="AO348" s="1"/>
  <c r="AO354" s="1"/>
  <c r="AO279" i="48"/>
  <c r="AO279" i="21"/>
  <c r="L358" i="49"/>
  <c r="F375"/>
  <c r="Z21"/>
  <c r="Z21" i="48"/>
  <c r="Z21" i="21"/>
  <c r="L75" i="46"/>
  <c r="F81"/>
  <c r="CL141" i="49"/>
  <c r="CL141" i="48"/>
  <c r="CL141" i="21"/>
  <c r="L75" i="6"/>
  <c r="L77" s="1"/>
  <c r="F77"/>
  <c r="AJ267" i="49"/>
  <c r="BY10" i="16"/>
  <c r="AJ267" i="48"/>
  <c r="AJ267" i="21"/>
  <c r="AJ11" i="16"/>
  <c r="BY11" s="1"/>
  <c r="T64" i="6"/>
  <c r="Z64" s="1"/>
  <c r="BY63"/>
  <c r="BY64" s="1"/>
  <c r="AG136" i="49"/>
  <c r="AG136" i="48"/>
  <c r="AG136" i="21"/>
  <c r="AG207" i="49"/>
  <c r="AG207" i="48"/>
  <c r="AG207" i="21"/>
  <c r="Z211" i="49"/>
  <c r="Z211" i="48"/>
  <c r="Z211" i="21"/>
  <c r="CJ135" i="49"/>
  <c r="CJ135" i="48"/>
  <c r="CJ348" s="1"/>
  <c r="CJ135" i="21"/>
  <c r="CJ348" s="1"/>
  <c r="CL152" i="49"/>
  <c r="CL152" i="48"/>
  <c r="CL152" i="21"/>
  <c r="BY26" i="16"/>
  <c r="AN281" i="49"/>
  <c r="AN281" i="48"/>
  <c r="AN281" i="21"/>
  <c r="Z144" i="49"/>
  <c r="Z144" i="48"/>
  <c r="Z144" i="21"/>
  <c r="BK214" i="49"/>
  <c r="BK348" s="1"/>
  <c r="BK354" s="1"/>
  <c r="BK214" i="48"/>
  <c r="BK348" s="1"/>
  <c r="BK354" s="1"/>
  <c r="BK214" i="21"/>
  <c r="CE136" i="49"/>
  <c r="CE136" i="48"/>
  <c r="CE136" i="21"/>
  <c r="CK136" i="49"/>
  <c r="CK136" i="48"/>
  <c r="CK136" i="21"/>
  <c r="AP279" i="49"/>
  <c r="AP279" i="48"/>
  <c r="AP279" i="21"/>
  <c r="L358" i="48"/>
  <c r="AG18" i="49"/>
  <c r="AG18" i="48"/>
  <c r="AG18" i="21"/>
  <c r="AG12" i="10"/>
  <c r="Z12"/>
  <c r="Z242" i="49"/>
  <c r="Z242" i="48"/>
  <c r="Z242" i="21"/>
  <c r="Q69" i="46"/>
  <c r="Q71" s="1"/>
  <c r="H71"/>
  <c r="AG170" i="49"/>
  <c r="AG170" i="21"/>
  <c r="AG170" i="48"/>
  <c r="Z136" i="49"/>
  <c r="Z136" i="48"/>
  <c r="Z136" i="21"/>
  <c r="BY312" i="49"/>
  <c r="BY312" i="48"/>
  <c r="BY312" i="21"/>
  <c r="Z207" i="49"/>
  <c r="Z207" i="48"/>
  <c r="Z207" i="21"/>
  <c r="AG172" i="49"/>
  <c r="AG172" i="48"/>
  <c r="AG172" i="21"/>
  <c r="AG210" i="49"/>
  <c r="AG210" i="48"/>
  <c r="AG210" i="21"/>
  <c r="CI135" i="49"/>
  <c r="CI135" i="48"/>
  <c r="CI135" i="21"/>
  <c r="Z173" i="49"/>
  <c r="Z173" i="48"/>
  <c r="Z173" i="21"/>
  <c r="AG227" i="49"/>
  <c r="AG227" i="21"/>
  <c r="AG227" i="48"/>
  <c r="AO281" i="49"/>
  <c r="AO281" i="48"/>
  <c r="AO281" i="21"/>
  <c r="AL65" i="16"/>
  <c r="CC40" i="9"/>
  <c r="CF40"/>
  <c r="BX348" i="49"/>
  <c r="BX354" s="1"/>
  <c r="AG35" i="16"/>
  <c r="BZ17" i="9"/>
  <c r="AL10" i="16"/>
  <c r="CL142" i="49"/>
  <c r="CL142" i="48"/>
  <c r="CL142" i="21"/>
  <c r="BY21" i="16"/>
  <c r="AJ276" i="49"/>
  <c r="AJ276" i="48"/>
  <c r="AJ27" i="16"/>
  <c r="BY27" s="1"/>
  <c r="AJ276" i="21"/>
  <c r="AG228" i="49"/>
  <c r="AG228" i="48"/>
  <c r="AG228" i="21"/>
  <c r="L358"/>
  <c r="F113" i="16"/>
  <c r="L111"/>
  <c r="L113" s="1"/>
  <c r="AG233" i="49"/>
  <c r="AG233" i="48"/>
  <c r="AG233" i="21"/>
  <c r="Z228" i="49"/>
  <c r="Z228" i="48"/>
  <c r="Z228" i="21"/>
  <c r="Z231" i="49"/>
  <c r="Z231" i="48"/>
  <c r="Z231" i="21"/>
  <c r="AG232" i="49"/>
  <c r="AG232" i="48"/>
  <c r="AG232" i="21"/>
  <c r="CJ136" i="49"/>
  <c r="CJ348" s="1"/>
  <c r="CJ136" i="48"/>
  <c r="CJ136" i="21"/>
  <c r="CG136" i="49"/>
  <c r="CG348" s="1"/>
  <c r="CG136" i="48"/>
  <c r="CG136" i="21"/>
  <c r="CL144" i="49"/>
  <c r="CL144" i="48"/>
  <c r="CL144" i="21"/>
  <c r="AG220" i="49"/>
  <c r="AG220" i="48"/>
  <c r="AG220" i="21"/>
  <c r="AD328" i="49"/>
  <c r="AR81" i="16"/>
  <c r="AD328" i="48"/>
  <c r="AD348" s="1"/>
  <c r="AD328" i="21"/>
  <c r="AD348" s="1"/>
  <c r="AD83" i="16"/>
  <c r="AG83" s="1"/>
  <c r="Z233" i="48"/>
  <c r="Z233" i="49"/>
  <c r="Z233" i="21"/>
  <c r="AG286" i="49"/>
  <c r="AG286" i="21"/>
  <c r="AG286" i="48"/>
  <c r="AG13" i="49"/>
  <c r="AG13" i="48"/>
  <c r="AG13" i="21"/>
  <c r="CA135" i="48"/>
  <c r="CA135" i="49"/>
  <c r="CA348" s="1"/>
  <c r="CA135" i="21"/>
  <c r="CH135" i="49"/>
  <c r="CH135" i="48"/>
  <c r="CH135" i="21"/>
  <c r="AN286" i="49"/>
  <c r="AN286" i="48"/>
  <c r="AN35" i="16"/>
  <c r="AR35" s="1"/>
  <c r="AN286" i="21"/>
  <c r="BY33" i="16"/>
  <c r="G375" i="21"/>
  <c r="G377" s="1"/>
  <c r="L361"/>
  <c r="Z12" i="49"/>
  <c r="Z12" i="48"/>
  <c r="Z12" i="21"/>
  <c r="T171" i="49"/>
  <c r="T171" i="48"/>
  <c r="T171" i="21"/>
  <c r="Z21" i="46"/>
  <c r="AG21"/>
  <c r="BY83" i="16"/>
  <c r="AJ92"/>
  <c r="AG236" i="49"/>
  <c r="AG236" i="48"/>
  <c r="AG236" i="21"/>
  <c r="AD348" i="49"/>
  <c r="AG65" i="16"/>
  <c r="CC17" i="9"/>
  <c r="CH17"/>
  <c r="CH40" s="1"/>
  <c r="CK348" i="48"/>
  <c r="AA92" i="16"/>
  <c r="CG17" i="9"/>
  <c r="CG40" s="1"/>
  <c r="AR26" i="16"/>
  <c r="Z232" i="49"/>
  <c r="Z232" i="48"/>
  <c r="Z232" i="21"/>
  <c r="AP286" i="49"/>
  <c r="AP286" i="48"/>
  <c r="AP35" i="16"/>
  <c r="AP92" s="1"/>
  <c r="AP286" i="21"/>
  <c r="BY327" i="49"/>
  <c r="BY327" i="48"/>
  <c r="BY327" i="21"/>
  <c r="CL139" i="49"/>
  <c r="CL139" i="48"/>
  <c r="CL139" i="21"/>
  <c r="CB135" i="49"/>
  <c r="CB348" s="1"/>
  <c r="CB135" i="48"/>
  <c r="CB348" s="1"/>
  <c r="CB135" i="21"/>
  <c r="CD135" i="49"/>
  <c r="CD348" s="1"/>
  <c r="CD135" i="48"/>
  <c r="CD348" s="1"/>
  <c r="CD135" i="21"/>
  <c r="AQ286" i="49"/>
  <c r="AQ348" s="1"/>
  <c r="AQ354" s="1"/>
  <c r="AQ286" i="48"/>
  <c r="AQ35" i="16"/>
  <c r="AQ92" s="1"/>
  <c r="AQ286" i="21"/>
  <c r="G375" i="48"/>
  <c r="G377" s="1"/>
  <c r="L361"/>
  <c r="BY277" i="49"/>
  <c r="BY277" i="48"/>
  <c r="BY277" i="21"/>
  <c r="AG212" i="49"/>
  <c r="AG212" i="48"/>
  <c r="AG212" i="21"/>
  <c r="AQ281" i="49"/>
  <c r="AQ281" i="48"/>
  <c r="AQ281" i="21"/>
  <c r="AG12" i="49"/>
  <c r="AG12" i="48"/>
  <c r="AG12" i="21"/>
  <c r="AG17" i="49"/>
  <c r="AG17" i="48"/>
  <c r="AG17" i="21"/>
  <c r="T160" i="48"/>
  <c r="T160" i="49"/>
  <c r="Z10" i="46"/>
  <c r="T160" i="21"/>
  <c r="AG10" i="46"/>
  <c r="CB136" i="49"/>
  <c r="CB136" i="48"/>
  <c r="CB136" i="21"/>
  <c r="AG180" i="49"/>
  <c r="AG180" i="21"/>
  <c r="AG180" i="48"/>
  <c r="AG229" i="49"/>
  <c r="AG229" i="48"/>
  <c r="AG229" i="21"/>
  <c r="Z11" i="49"/>
  <c r="Z11" i="48"/>
  <c r="Z11" i="21"/>
  <c r="Z220" i="49"/>
  <c r="Z220" i="48"/>
  <c r="Z220" i="21"/>
  <c r="Z328" i="48"/>
  <c r="Z328" i="49"/>
  <c r="Z328" i="21"/>
  <c r="BY280" i="49"/>
  <c r="BY280" i="48"/>
  <c r="BY280" i="21"/>
  <c r="CL133" i="49"/>
  <c r="CL133" i="48"/>
  <c r="CL133" i="21"/>
  <c r="AG281" i="49"/>
  <c r="AG281" i="48"/>
  <c r="AG281" i="21"/>
  <c r="Z137" i="49"/>
  <c r="Z137" i="48"/>
  <c r="Z137" i="21"/>
  <c r="AG231" i="49"/>
  <c r="AG231" i="48"/>
  <c r="AG231" i="21"/>
  <c r="AG181" i="49"/>
  <c r="AG181" i="48"/>
  <c r="AG181" i="21"/>
  <c r="Z210" i="49"/>
  <c r="Z210" i="48"/>
  <c r="Z210" i="21"/>
  <c r="CF135" i="49"/>
  <c r="CF348" s="1"/>
  <c r="CF135" i="48"/>
  <c r="CF135" i="21"/>
  <c r="CC135" i="49"/>
  <c r="CC348" s="1"/>
  <c r="CC135" i="48"/>
  <c r="CC135" i="21"/>
  <c r="CC348" s="1"/>
  <c r="AO286" i="49"/>
  <c r="AO286" i="48"/>
  <c r="AO35" i="16"/>
  <c r="AO92" s="1"/>
  <c r="AO286" i="21"/>
  <c r="AG167" i="49"/>
  <c r="AG167" i="48"/>
  <c r="AG167" i="21"/>
  <c r="Z236" i="49"/>
  <c r="Z236" i="48"/>
  <c r="Z236" i="21"/>
  <c r="T157" i="49"/>
  <c r="T348" s="1"/>
  <c r="T157" i="48"/>
  <c r="T157" i="21"/>
  <c r="AG7" i="46"/>
  <c r="Z7"/>
  <c r="AN313" i="49"/>
  <c r="AN313" i="48"/>
  <c r="AN313" i="21"/>
  <c r="AN65" i="16"/>
  <c r="AN92" s="1"/>
  <c r="BY61"/>
  <c r="CK348" i="49"/>
  <c r="CJ40" i="9"/>
  <c r="BY60" i="12"/>
  <c r="CE40" i="9"/>
  <c r="CE17"/>
  <c r="CD40"/>
  <c r="BK65" i="16"/>
  <c r="BK92" s="1"/>
  <c r="AG69" i="46"/>
  <c r="AG71" s="1"/>
  <c r="AO27" i="16"/>
  <c r="AR27" s="1"/>
  <c r="AG328" i="49"/>
  <c r="AG328" i="48"/>
  <c r="AG328" i="21"/>
  <c r="AJ285" i="49"/>
  <c r="BY32" i="16"/>
  <c r="AJ285" i="48"/>
  <c r="AJ35" i="16"/>
  <c r="AJ285" i="21"/>
  <c r="AG219" i="49"/>
  <c r="AG219" i="48"/>
  <c r="AG40" i="6"/>
  <c r="AG219" i="21"/>
  <c r="Z172" i="49"/>
  <c r="Z172" i="48"/>
  <c r="Z172" i="21"/>
  <c r="G375" i="49"/>
  <c r="G377" s="1"/>
  <c r="L361"/>
  <c r="Z212"/>
  <c r="Z212" i="48"/>
  <c r="Z212" i="21"/>
  <c r="AP281" i="49"/>
  <c r="AP281" i="48"/>
  <c r="AP281" i="21"/>
  <c r="AP348" s="1"/>
  <c r="AP354" s="1"/>
  <c r="AG156" i="49"/>
  <c r="AG156" i="48"/>
  <c r="AG156" i="21"/>
  <c r="CI136" i="49"/>
  <c r="CI348" s="1"/>
  <c r="CI136" i="48"/>
  <c r="CI348" s="1"/>
  <c r="CI136" i="21"/>
  <c r="CI348" s="1"/>
  <c r="CF136" i="49"/>
  <c r="CF136" i="48"/>
  <c r="CF136" i="21"/>
  <c r="CF348" s="1"/>
  <c r="AG161" i="49"/>
  <c r="AG161" i="48"/>
  <c r="AG161" i="21"/>
  <c r="AG242" i="49"/>
  <c r="AG242" i="48"/>
  <c r="AG242" i="21"/>
  <c r="AG17" i="9"/>
  <c r="T40"/>
  <c r="T35" i="10"/>
  <c r="Z35" s="1"/>
  <c r="BY34"/>
  <c r="Z161" i="49"/>
  <c r="Z161" i="48"/>
  <c r="Z161" i="21"/>
  <c r="AN279" i="49"/>
  <c r="AN348" s="1"/>
  <c r="AN354" s="1"/>
  <c r="BY24" i="16"/>
  <c r="AN279" i="48"/>
  <c r="AN348" s="1"/>
  <c r="AN354" s="1"/>
  <c r="AN279" i="21"/>
  <c r="CL148" i="49"/>
  <c r="CL148" i="48"/>
  <c r="CL148" i="21"/>
  <c r="CL146" i="49"/>
  <c r="CL146" i="48"/>
  <c r="CL146" i="21"/>
  <c r="BH33" i="15"/>
  <c r="BK16"/>
  <c r="BK33" s="1"/>
  <c r="Z229" i="49"/>
  <c r="Z229" i="48"/>
  <c r="Z229" i="21"/>
  <c r="AA21" i="49"/>
  <c r="AA348" s="1"/>
  <c r="AA21" i="48"/>
  <c r="AA348" s="1"/>
  <c r="AA21" i="21"/>
  <c r="AA348" s="1"/>
  <c r="AA16" i="10"/>
  <c r="AH14"/>
  <c r="AL14"/>
  <c r="AR280" i="49"/>
  <c r="AR280" i="48"/>
  <c r="AR280" i="21"/>
  <c r="AG11" i="49"/>
  <c r="AG11" i="48"/>
  <c r="AG11" i="21"/>
  <c r="AG237" i="49"/>
  <c r="AG237" i="21"/>
  <c r="AG237" i="48"/>
  <c r="Z186" i="49"/>
  <c r="Z186" i="48"/>
  <c r="Z186" i="21"/>
  <c r="Z83" i="16"/>
  <c r="Z92" s="1"/>
  <c r="T92"/>
  <c r="CL138" i="49"/>
  <c r="CL138" i="48"/>
  <c r="CL138" i="21"/>
  <c r="AG137" i="49"/>
  <c r="AG137" i="48"/>
  <c r="AG137" i="21"/>
  <c r="L68" i="12"/>
  <c r="G70"/>
  <c r="Z13" i="49"/>
  <c r="Z13" i="48"/>
  <c r="Z13" i="21"/>
  <c r="CE135" i="49"/>
  <c r="CE348" s="1"/>
  <c r="CE135" i="48"/>
  <c r="CE135" i="21"/>
  <c r="CE348" s="1"/>
  <c r="CG135" i="49"/>
  <c r="CG135" i="48"/>
  <c r="CG348" s="1"/>
  <c r="CG135" i="21"/>
  <c r="CG348" s="1"/>
  <c r="CL31" i="9"/>
  <c r="Z167" i="49"/>
  <c r="Z167" i="48"/>
  <c r="Z167" i="21"/>
  <c r="CH348" i="48"/>
  <c r="AL36" i="16"/>
  <c r="AR24"/>
  <c r="BK348" i="21"/>
  <c r="BK354" s="1"/>
  <c r="AL21" i="16"/>
  <c r="CL28" i="9"/>
  <c r="CB17"/>
  <c r="CB40" s="1"/>
  <c r="CI40"/>
  <c r="CK17"/>
  <c r="CK40" s="1"/>
  <c r="AP348" i="49"/>
  <c r="AP354" s="1"/>
  <c r="CA348" i="48"/>
  <c r="AN348" i="21" l="1"/>
  <c r="AN354" s="1"/>
  <c r="BZ348" i="49"/>
  <c r="CK348" i="21"/>
  <c r="CC348" i="48"/>
  <c r="AQ348" i="21"/>
  <c r="AQ354" s="1"/>
  <c r="AQ348" i="48"/>
  <c r="AQ354" s="1"/>
  <c r="AO348" i="21"/>
  <c r="AO354" s="1"/>
  <c r="CF348" i="48"/>
  <c r="CH348" i="49"/>
  <c r="CE348" i="48"/>
  <c r="AP348"/>
  <c r="AP354" s="1"/>
  <c r="CB348" i="21"/>
  <c r="CH348"/>
  <c r="AO348" i="48"/>
  <c r="AO354" s="1"/>
  <c r="T348"/>
  <c r="T350" s="1"/>
  <c r="Z350" s="1"/>
  <c r="BY349"/>
  <c r="T350" i="21"/>
  <c r="Z350" s="1"/>
  <c r="BY349"/>
  <c r="AD350" i="48"/>
  <c r="AD354"/>
  <c r="AD350" i="21"/>
  <c r="AD354"/>
  <c r="BY349" i="49"/>
  <c r="T350"/>
  <c r="Z350" s="1"/>
  <c r="BY281"/>
  <c r="BY281" i="48"/>
  <c r="BY281" i="21"/>
  <c r="BY267" i="49"/>
  <c r="BY267" i="21"/>
  <c r="BY267" i="48"/>
  <c r="L81" i="46"/>
  <c r="L83" s="1"/>
  <c r="F83"/>
  <c r="F375" i="48"/>
  <c r="AJ348"/>
  <c r="AJ354" s="1"/>
  <c r="AL276" i="49"/>
  <c r="AL276" i="48"/>
  <c r="AL276" i="21"/>
  <c r="AL21" i="49"/>
  <c r="AL21" i="48"/>
  <c r="AL348" s="1"/>
  <c r="AL354" s="1"/>
  <c r="AL21" i="21"/>
  <c r="AG160" i="49"/>
  <c r="AG160" i="48"/>
  <c r="AG160" i="21"/>
  <c r="F377" i="49"/>
  <c r="L375"/>
  <c r="L377" s="1"/>
  <c r="AG38" i="46"/>
  <c r="Z38"/>
  <c r="Z69" s="1"/>
  <c r="T69"/>
  <c r="Z158" i="49"/>
  <c r="Z158" i="48"/>
  <c r="Z158" i="21"/>
  <c r="BY313" i="49"/>
  <c r="BY313" i="21"/>
  <c r="BY313" i="48"/>
  <c r="AD92" i="16"/>
  <c r="AD94" s="1"/>
  <c r="AR83"/>
  <c r="BY276" i="49"/>
  <c r="BY276" i="48"/>
  <c r="BY276" i="21"/>
  <c r="BY288" i="49"/>
  <c r="BY288" i="48"/>
  <c r="BY288" i="21"/>
  <c r="AG158" i="49"/>
  <c r="AG348" s="1"/>
  <c r="AG158" i="48"/>
  <c r="AG158" i="21"/>
  <c r="AA354" i="48"/>
  <c r="AA350"/>
  <c r="Z157" i="49"/>
  <c r="Z157" i="48"/>
  <c r="Z157" i="21"/>
  <c r="AA350"/>
  <c r="AA354"/>
  <c r="BY279" i="49"/>
  <c r="BY279" i="48"/>
  <c r="BY279" i="21"/>
  <c r="AD354" i="49"/>
  <c r="AD350"/>
  <c r="BY286"/>
  <c r="BY286" i="48"/>
  <c r="BY286" i="21"/>
  <c r="AA33" i="10"/>
  <c r="AG16"/>
  <c r="BY41" i="9"/>
  <c r="BY42" s="1"/>
  <c r="T42"/>
  <c r="Z42" s="1"/>
  <c r="Z160" i="49"/>
  <c r="Z160" i="48"/>
  <c r="Z160" i="21"/>
  <c r="Z171" i="49"/>
  <c r="Z171" i="48"/>
  <c r="Z171" i="21"/>
  <c r="AR328" i="48"/>
  <c r="AR328" i="49"/>
  <c r="AR328" i="21"/>
  <c r="AL267" i="49"/>
  <c r="AL267" i="48"/>
  <c r="AL267" i="21"/>
  <c r="AG155" i="49"/>
  <c r="AG155" i="48"/>
  <c r="AG155" i="21"/>
  <c r="CL40" i="9"/>
  <c r="BY35" i="16"/>
  <c r="CL17" i="9"/>
  <c r="AL27" i="16"/>
  <c r="AJ348" i="21"/>
  <c r="AJ354" s="1"/>
  <c r="L70" i="12"/>
  <c r="L72" s="1"/>
  <c r="G72"/>
  <c r="T94" i="16"/>
  <c r="Z94" s="1"/>
  <c r="BY93"/>
  <c r="AH21" i="49"/>
  <c r="AH348" s="1"/>
  <c r="AH354" s="1"/>
  <c r="AH21" i="48"/>
  <c r="AH348" s="1"/>
  <c r="AH354" s="1"/>
  <c r="AH21" i="21"/>
  <c r="AH348" s="1"/>
  <c r="AH354" s="1"/>
  <c r="BY14" i="10"/>
  <c r="AH16"/>
  <c r="AG171" i="49"/>
  <c r="AG171" i="48"/>
  <c r="AG171" i="21"/>
  <c r="Z155" i="49"/>
  <c r="Z155" i="21"/>
  <c r="Z155" i="48"/>
  <c r="Z348" s="1"/>
  <c r="AL35" i="16"/>
  <c r="AL92" s="1"/>
  <c r="AL288" i="49"/>
  <c r="AL288" i="48"/>
  <c r="AL288" i="21"/>
  <c r="AR281" i="49"/>
  <c r="AR281" i="48"/>
  <c r="AR281" i="21"/>
  <c r="CL136" i="48"/>
  <c r="CL136" i="49"/>
  <c r="CL136" i="21"/>
  <c r="F47" i="15"/>
  <c r="L45"/>
  <c r="L47" s="1"/>
  <c r="CL135" i="49"/>
  <c r="CL135" i="48"/>
  <c r="CL135" i="21"/>
  <c r="BZ40" i="9"/>
  <c r="F375" i="21"/>
  <c r="AR279" i="48"/>
  <c r="AR279" i="49"/>
  <c r="AR348" s="1"/>
  <c r="AR354" s="1"/>
  <c r="AR279" i="21"/>
  <c r="AA350" i="49"/>
  <c r="AA354"/>
  <c r="BY285"/>
  <c r="BY285" i="48"/>
  <c r="BY285" i="21"/>
  <c r="AG157" i="49"/>
  <c r="AG157" i="48"/>
  <c r="AG157" i="21"/>
  <c r="AA94" i="16"/>
  <c r="AR65"/>
  <c r="AJ348" i="49"/>
  <c r="AJ354" s="1"/>
  <c r="BY65" i="16"/>
  <c r="BY92" s="1"/>
  <c r="BY94" s="1"/>
  <c r="CL348" i="21" l="1"/>
  <c r="CL348" i="49"/>
  <c r="AG348" i="21"/>
  <c r="AG350" s="1"/>
  <c r="CL348" i="48"/>
  <c r="Z348" i="49"/>
  <c r="AG348" i="48"/>
  <c r="Z348" i="21"/>
  <c r="AL348" i="49"/>
  <c r="AL354" s="1"/>
  <c r="AG350" i="48"/>
  <c r="AG354"/>
  <c r="BY21" i="49"/>
  <c r="BY348" s="1"/>
  <c r="BY21" i="48"/>
  <c r="BY348" s="1"/>
  <c r="BY21" i="21"/>
  <c r="F377"/>
  <c r="L375"/>
  <c r="L377" s="1"/>
  <c r="BY16" i="10"/>
  <c r="BY33" s="1"/>
  <c r="BY35" s="1"/>
  <c r="AH33"/>
  <c r="AR348" i="48"/>
  <c r="AR354" s="1"/>
  <c r="BY348" i="21"/>
  <c r="BY70" i="46"/>
  <c r="BY71" s="1"/>
  <c r="T71"/>
  <c r="Z71" s="1"/>
  <c r="AR348" i="21"/>
  <c r="AR354" s="1"/>
  <c r="AR92" i="16"/>
  <c r="AL348" i="21"/>
  <c r="AL354" s="1"/>
  <c r="AG354" i="49"/>
  <c r="AG350"/>
  <c r="F377" i="48"/>
  <c r="L375"/>
  <c r="L377" s="1"/>
  <c r="AL16" i="10"/>
  <c r="AL33" s="1"/>
  <c r="AA35"/>
  <c r="AG33"/>
  <c r="AG35" s="1"/>
  <c r="AG92" i="16"/>
  <c r="AG94" s="1"/>
  <c r="AG354" i="21" l="1"/>
  <c r="BY350" i="48"/>
  <c r="BY354"/>
  <c r="BY350" i="49"/>
  <c r="BY354"/>
  <c r="BY354" i="21"/>
  <c r="BY350"/>
</calcChain>
</file>

<file path=xl/comments1.xml><?xml version="1.0" encoding="utf-8"?>
<comments xmlns="http://schemas.openxmlformats.org/spreadsheetml/2006/main">
  <authors>
    <author>HeuvelM2</author>
    <author>Uninge</author>
    <author>heuvelm2</author>
    <author>akkerj</author>
  </authors>
  <commentList>
    <comment ref="BS133" authorId="0">
      <text>
        <r>
          <rPr>
            <b/>
            <sz val="8"/>
            <color indexed="81"/>
            <rFont val="Tahoma"/>
          </rPr>
          <t>HeuvelM2:</t>
        </r>
        <r>
          <rPr>
            <sz val="8"/>
            <color indexed="81"/>
            <rFont val="Tahoma"/>
          </rPr>
          <t xml:space="preserve">
25/4 passend gemaakt met uren per product minus 900u
minus 135u
</t>
        </r>
      </text>
    </comment>
    <comment ref="L187" authorId="1">
      <text>
        <r>
          <rPr>
            <b/>
            <sz val="8"/>
            <color indexed="81"/>
            <rFont val="Tahoma"/>
          </rPr>
          <t>Uninge:</t>
        </r>
        <r>
          <rPr>
            <sz val="8"/>
            <color indexed="81"/>
            <rFont val="Tahoma"/>
          </rPr>
          <t xml:space="preserve">
202 K&amp;E  naar 202 toezicht</t>
        </r>
      </text>
    </comment>
    <comment ref="T220" authorId="0">
      <text>
        <r>
          <rPr>
            <b/>
            <sz val="8"/>
            <color indexed="81"/>
            <rFont val="Tahoma"/>
          </rPr>
          <t>HeuvelM2:</t>
        </r>
        <r>
          <rPr>
            <sz val="8"/>
            <color indexed="81"/>
            <rFont val="Tahoma"/>
          </rPr>
          <t xml:space="preserve">
25/4 aangepast aan afronu
ding JP 2014  minus 1350
</t>
        </r>
      </text>
    </comment>
    <comment ref="T221" authorId="0">
      <text>
        <r>
          <rPr>
            <b/>
            <sz val="8"/>
            <color indexed="81"/>
            <rFont val="Tahoma"/>
          </rPr>
          <t>HeuvelM2:</t>
        </r>
        <r>
          <rPr>
            <sz val="8"/>
            <color indexed="81"/>
            <rFont val="Tahoma"/>
          </rPr>
          <t xml:space="preserve">
25/4 aangepast aan afronu
ding JP 2014  minus 1350
</t>
        </r>
      </text>
    </comment>
    <comment ref="E261" authorId="0">
      <text>
        <r>
          <rPr>
            <b/>
            <sz val="8"/>
            <color indexed="81"/>
            <rFont val="Tahoma"/>
          </rPr>
          <t>HeuvelM2:</t>
        </r>
        <r>
          <rPr>
            <sz val="8"/>
            <color indexed="81"/>
            <rFont val="Tahoma"/>
          </rPr>
          <t xml:space="preserve">
cfm. Mail Leon Bouts 14 aug 2014
</t>
        </r>
      </text>
    </comment>
    <comment ref="AD261" authorId="0">
      <text>
        <r>
          <rPr>
            <b/>
            <sz val="8"/>
            <color indexed="81"/>
            <rFont val="Tahoma"/>
          </rPr>
          <t>HeuvelM2:</t>
        </r>
        <r>
          <rPr>
            <sz val="8"/>
            <color indexed="81"/>
            <rFont val="Tahoma"/>
          </rPr>
          <t xml:space="preserve">
was 600u te weining ingeuuld 20 aug 2014</t>
        </r>
      </text>
    </comment>
    <comment ref="E263" authorId="0">
      <text>
        <r>
          <rPr>
            <b/>
            <sz val="8"/>
            <color indexed="81"/>
            <rFont val="Tahoma"/>
          </rPr>
          <t>HeuvelM2:</t>
        </r>
        <r>
          <rPr>
            <sz val="8"/>
            <color indexed="81"/>
            <rFont val="Tahoma"/>
          </rPr>
          <t xml:space="preserve">
cfm. Mail Leon Bouts 14 aug 2014
</t>
        </r>
      </text>
    </comment>
    <comment ref="E264" authorId="0">
      <text>
        <r>
          <rPr>
            <b/>
            <sz val="8"/>
            <color indexed="81"/>
            <rFont val="Tahoma"/>
          </rPr>
          <t>HeuvelM2:</t>
        </r>
        <r>
          <rPr>
            <sz val="8"/>
            <color indexed="81"/>
            <rFont val="Tahoma"/>
          </rPr>
          <t xml:space="preserve">
cfm. Mail Leon Bouts 14 aug 2014
</t>
        </r>
      </text>
    </comment>
    <comment ref="E265" authorId="0">
      <text>
        <r>
          <rPr>
            <b/>
            <sz val="8"/>
            <color indexed="81"/>
            <rFont val="Tahoma"/>
          </rPr>
          <t>HeuvelM2:</t>
        </r>
        <r>
          <rPr>
            <sz val="8"/>
            <color indexed="81"/>
            <rFont val="Tahoma"/>
          </rPr>
          <t xml:space="preserve">
cfm. Mail Leon Bouts 14 aug 2014
</t>
        </r>
      </text>
    </comment>
    <comment ref="E266" authorId="0">
      <text>
        <r>
          <rPr>
            <b/>
            <sz val="8"/>
            <color indexed="81"/>
            <rFont val="Tahoma"/>
          </rPr>
          <t>HeuvelM2:</t>
        </r>
        <r>
          <rPr>
            <sz val="8"/>
            <color indexed="81"/>
            <rFont val="Tahoma"/>
          </rPr>
          <t xml:space="preserve">
cfm. Mail Leon Bouts 14 aug 2014
</t>
        </r>
      </text>
    </comment>
    <comment ref="E282" authorId="0">
      <text>
        <r>
          <rPr>
            <b/>
            <sz val="8"/>
            <color indexed="81"/>
            <rFont val="Tahoma"/>
          </rPr>
          <t>HeuvelM2:</t>
        </r>
        <r>
          <rPr>
            <sz val="8"/>
            <color indexed="81"/>
            <rFont val="Tahoma"/>
          </rPr>
          <t xml:space="preserve">
cfm mail Paul de Niet 18 aug 2014</t>
        </r>
      </text>
    </comment>
    <comment ref="E283" authorId="0">
      <text>
        <r>
          <rPr>
            <b/>
            <sz val="8"/>
            <color indexed="81"/>
            <rFont val="Tahoma"/>
          </rPr>
          <t>HeuvelM2:</t>
        </r>
        <r>
          <rPr>
            <sz val="8"/>
            <color indexed="81"/>
            <rFont val="Tahoma"/>
          </rPr>
          <t xml:space="preserve">
cfm mail Paul de Niet 18 aug 2014</t>
        </r>
      </text>
    </comment>
    <comment ref="H284" authorId="2">
      <text>
        <r>
          <rPr>
            <b/>
            <sz val="8"/>
            <color indexed="81"/>
            <rFont val="Tahoma"/>
          </rPr>
          <t>heuvelm2:14 okt</t>
        </r>
        <r>
          <rPr>
            <sz val="8"/>
            <color indexed="81"/>
            <rFont val="Tahoma"/>
          </rPr>
          <t xml:space="preserve">
opleidingsuren PBO 
visketen herverdeeld  411 onjuiste financier. Van VWS--&gt; DG Agro</t>
        </r>
      </text>
    </comment>
    <comment ref="R289" authorId="0">
      <text>
        <r>
          <rPr>
            <b/>
            <sz val="8"/>
            <color indexed="81"/>
            <rFont val="Tahoma"/>
          </rPr>
          <t>HeuvelM2:</t>
        </r>
        <r>
          <rPr>
            <sz val="8"/>
            <color indexed="81"/>
            <rFont val="Tahoma"/>
          </rPr>
          <t xml:space="preserve">
13/10 urenV&amp;I passend gemaakt cfm. korting 9 okt domein visketen
</t>
        </r>
      </text>
    </comment>
    <comment ref="H293" authorId="3">
      <text>
        <r>
          <rPr>
            <b/>
            <sz val="8"/>
            <color indexed="81"/>
            <rFont val="Tahoma"/>
          </rPr>
          <t>akkerj:</t>
        </r>
        <r>
          <rPr>
            <sz val="8"/>
            <color indexed="81"/>
            <rFont val="Tahoma"/>
          </rPr>
          <t xml:space="preserve">
akkerj:
Hier zelfde cijfers gebruiken als 2014</t>
        </r>
      </text>
    </comment>
    <comment ref="R293" authorId="0">
      <text>
        <r>
          <rPr>
            <b/>
            <sz val="8"/>
            <color indexed="81"/>
            <rFont val="Tahoma"/>
          </rPr>
          <t>HeuvelM2:</t>
        </r>
        <r>
          <rPr>
            <sz val="8"/>
            <color indexed="81"/>
            <rFont val="Tahoma"/>
          </rPr>
          <t xml:space="preserve">
13/10 urenV&amp;I passend gemaakt cfm. korting 9 okt domein visketen
</t>
        </r>
      </text>
    </comment>
    <comment ref="H295" authorId="3">
      <text>
        <r>
          <rPr>
            <b/>
            <sz val="8"/>
            <color indexed="81"/>
            <rFont val="Tahoma"/>
          </rPr>
          <t>akkerj:</t>
        </r>
        <r>
          <rPr>
            <sz val="8"/>
            <color indexed="81"/>
            <rFont val="Tahoma"/>
          </rPr>
          <t xml:space="preserve">
Hier zelfde cijfers gebruiken als 2014</t>
        </r>
      </text>
    </comment>
    <comment ref="H296" authorId="3">
      <text>
        <r>
          <rPr>
            <b/>
            <sz val="8"/>
            <color indexed="81"/>
            <rFont val="Tahoma"/>
          </rPr>
          <t>akkerj:</t>
        </r>
        <r>
          <rPr>
            <sz val="8"/>
            <color indexed="81"/>
            <rFont val="Tahoma"/>
          </rPr>
          <t xml:space="preserve">
akkerj:
Hier zelfde cijfers gebruiken als 2014</t>
        </r>
      </text>
    </comment>
    <comment ref="H301" authorId="3">
      <text>
        <r>
          <rPr>
            <b/>
            <sz val="8"/>
            <color indexed="81"/>
            <rFont val="Tahoma"/>
          </rPr>
          <t>akkerj:</t>
        </r>
        <r>
          <rPr>
            <sz val="8"/>
            <color indexed="81"/>
            <rFont val="Tahoma"/>
          </rPr>
          <t xml:space="preserve">
Hier zelfde cijfers gebruiken als 2014</t>
        </r>
      </text>
    </comment>
    <comment ref="E308" authorId="3">
      <text>
        <r>
          <rPr>
            <b/>
            <sz val="8"/>
            <color indexed="81"/>
            <rFont val="Tahoma"/>
          </rPr>
          <t>akkerj:</t>
        </r>
        <r>
          <rPr>
            <sz val="8"/>
            <color indexed="81"/>
            <rFont val="Tahoma"/>
          </rPr>
          <t xml:space="preserve">
kkerj:
akkerj:
Belangrijk dat dit onderzoek  onderdeel uitmaakt van de planning: officiele controle! Checken met Domein micro om dubbel boeken te voorkomen. Checken met domein micro ivm dubbele boeking. Tevens aanbeveling FVO</t>
        </r>
      </text>
    </comment>
    <comment ref="E309" authorId="3">
      <text>
        <r>
          <rPr>
            <b/>
            <sz val="8"/>
            <color indexed="81"/>
            <rFont val="Tahoma"/>
          </rPr>
          <t>akkerj:</t>
        </r>
        <r>
          <rPr>
            <sz val="8"/>
            <color indexed="81"/>
            <rFont val="Tahoma"/>
          </rPr>
          <t xml:space="preserve">
akkerj:
Belangrijk dat dit onderzoek  onderdeel uitmaakt van de planning: officiele controle! Checken met Domein micro om dubbel boeken te voorkomen. Checken met domein micro ivm dubbele boeking. Tevens aanbeveling FVO</t>
        </r>
      </text>
    </comment>
    <comment ref="E310" authorId="3">
      <text>
        <r>
          <rPr>
            <sz val="8"/>
            <color indexed="81"/>
            <rFont val="Tahoma"/>
          </rPr>
          <t xml:space="preserve"> aanbeveling FVO</t>
        </r>
      </text>
    </comment>
    <comment ref="E311" authorId="3">
      <text>
        <r>
          <rPr>
            <b/>
            <sz val="8"/>
            <color indexed="81"/>
            <rFont val="Tahoma"/>
          </rPr>
          <t>akkerj:</t>
        </r>
        <r>
          <rPr>
            <sz val="8"/>
            <color indexed="81"/>
            <rFont val="Tahoma"/>
          </rPr>
          <t xml:space="preserve">
Aanbeveling FVO</t>
        </r>
      </text>
    </comment>
    <comment ref="E312" authorId="3">
      <text>
        <r>
          <rPr>
            <b/>
            <sz val="8"/>
            <color indexed="81"/>
            <rFont val="Tahoma"/>
          </rPr>
          <t>akkerj:</t>
        </r>
        <r>
          <rPr>
            <sz val="8"/>
            <color indexed="81"/>
            <rFont val="Tahoma"/>
          </rPr>
          <t xml:space="preserve">
Aanbeveling FVO</t>
        </r>
      </text>
    </comment>
    <comment ref="H319" authorId="3">
      <text>
        <r>
          <rPr>
            <b/>
            <sz val="8"/>
            <color indexed="81"/>
            <rFont val="Tahoma"/>
          </rPr>
          <t>akkerj:</t>
        </r>
        <r>
          <rPr>
            <sz val="8"/>
            <color indexed="81"/>
            <rFont val="Tahoma"/>
          </rPr>
          <t xml:space="preserve">
De vraag was om de uren te verdelen. Voorlopig niet gerealiseerd. Motief: Uren maken onderdeel van WOT. Dit checken bij Albert. Als dit niet klopt dan:
2719 uur voor Regulier en 100 uur voor USA</t>
        </r>
      </text>
    </comment>
    <comment ref="H321" authorId="2">
      <text>
        <r>
          <rPr>
            <b/>
            <sz val="8"/>
            <color indexed="81"/>
            <rFont val="Tahoma"/>
          </rPr>
          <t>heuvelm2:14 okt</t>
        </r>
        <r>
          <rPr>
            <sz val="8"/>
            <color indexed="81"/>
            <rFont val="Tahoma"/>
          </rPr>
          <t xml:space="preserve">
opleidingsuren PBO 
visketen herverdeeld  411 onjuiste financier. Van VWS--&gt; DG Agro</t>
        </r>
      </text>
    </comment>
  </commentList>
</comments>
</file>

<file path=xl/comments10.xml><?xml version="1.0" encoding="utf-8"?>
<comments xmlns="http://schemas.openxmlformats.org/spreadsheetml/2006/main">
  <authors>
    <author>HeuvelM2</author>
  </authors>
  <commentList>
    <comment ref="F47" authorId="0">
      <text>
        <r>
          <rPr>
            <b/>
            <sz val="8"/>
            <color indexed="81"/>
            <rFont val="Tahoma"/>
          </rPr>
          <t>HeuvelM2:</t>
        </r>
        <r>
          <rPr>
            <sz val="8"/>
            <color indexed="81"/>
            <rFont val="Tahoma"/>
          </rPr>
          <t xml:space="preserve">
aangepast 2 jan 2014 geen 90 uren derden.</t>
        </r>
      </text>
    </comment>
    <comment ref="J47" authorId="0">
      <text>
        <r>
          <rPr>
            <b/>
            <sz val="8"/>
            <color indexed="81"/>
            <rFont val="Tahoma"/>
          </rPr>
          <t>HeuvelM2:</t>
        </r>
        <r>
          <rPr>
            <sz val="8"/>
            <color indexed="81"/>
            <rFont val="Tahoma"/>
          </rPr>
          <t xml:space="preserve">
aangepast 2 jan 2014 geen 90 uren derden.</t>
        </r>
      </text>
    </comment>
  </commentList>
</comments>
</file>

<file path=xl/comments2.xml><?xml version="1.0" encoding="utf-8"?>
<comments xmlns="http://schemas.openxmlformats.org/spreadsheetml/2006/main">
  <authors>
    <author>HeuvelM2</author>
    <author>Uninge</author>
    <author>heuvelm2</author>
    <author>akkerj</author>
  </authors>
  <commentList>
    <comment ref="BS133" authorId="0">
      <text>
        <r>
          <rPr>
            <b/>
            <sz val="8"/>
            <color indexed="81"/>
            <rFont val="Tahoma"/>
          </rPr>
          <t>HeuvelM2:</t>
        </r>
        <r>
          <rPr>
            <sz val="8"/>
            <color indexed="81"/>
            <rFont val="Tahoma"/>
          </rPr>
          <t xml:space="preserve">
25/4 passend gemaakt met uren per product minus 900u
minus 135u
</t>
        </r>
      </text>
    </comment>
    <comment ref="L187" authorId="1">
      <text>
        <r>
          <rPr>
            <b/>
            <sz val="8"/>
            <color indexed="81"/>
            <rFont val="Tahoma"/>
          </rPr>
          <t>Uninge:</t>
        </r>
        <r>
          <rPr>
            <sz val="8"/>
            <color indexed="81"/>
            <rFont val="Tahoma"/>
          </rPr>
          <t xml:space="preserve">
202 K&amp;E  naar 202 toezicht</t>
        </r>
      </text>
    </comment>
    <comment ref="T220" authorId="0">
      <text>
        <r>
          <rPr>
            <b/>
            <sz val="8"/>
            <color indexed="81"/>
            <rFont val="Tahoma"/>
          </rPr>
          <t>HeuvelM2:</t>
        </r>
        <r>
          <rPr>
            <sz val="8"/>
            <color indexed="81"/>
            <rFont val="Tahoma"/>
          </rPr>
          <t xml:space="preserve">
25/4 aangepast aan afronu
ding JP 2014  minus 1350
</t>
        </r>
      </text>
    </comment>
    <comment ref="T221" authorId="0">
      <text>
        <r>
          <rPr>
            <b/>
            <sz val="8"/>
            <color indexed="81"/>
            <rFont val="Tahoma"/>
          </rPr>
          <t>HeuvelM2:</t>
        </r>
        <r>
          <rPr>
            <sz val="8"/>
            <color indexed="81"/>
            <rFont val="Tahoma"/>
          </rPr>
          <t xml:space="preserve">
25/4 aangepast aan afronu
ding JP 2014  minus 1350
</t>
        </r>
      </text>
    </comment>
    <comment ref="E261" authorId="0">
      <text>
        <r>
          <rPr>
            <b/>
            <sz val="8"/>
            <color indexed="81"/>
            <rFont val="Tahoma"/>
          </rPr>
          <t>HeuvelM2:</t>
        </r>
        <r>
          <rPr>
            <sz val="8"/>
            <color indexed="81"/>
            <rFont val="Tahoma"/>
          </rPr>
          <t xml:space="preserve">
cfm. Mail Leon Bouts 14 aug 2014
</t>
        </r>
      </text>
    </comment>
    <comment ref="AD261" authorId="0">
      <text>
        <r>
          <rPr>
            <b/>
            <sz val="8"/>
            <color indexed="81"/>
            <rFont val="Tahoma"/>
          </rPr>
          <t>HeuvelM2:</t>
        </r>
        <r>
          <rPr>
            <sz val="8"/>
            <color indexed="81"/>
            <rFont val="Tahoma"/>
          </rPr>
          <t xml:space="preserve">
was 600u te weining ingeuuld 20 aug 2014</t>
        </r>
      </text>
    </comment>
    <comment ref="E263" authorId="0">
      <text>
        <r>
          <rPr>
            <b/>
            <sz val="8"/>
            <color indexed="81"/>
            <rFont val="Tahoma"/>
          </rPr>
          <t>HeuvelM2:</t>
        </r>
        <r>
          <rPr>
            <sz val="8"/>
            <color indexed="81"/>
            <rFont val="Tahoma"/>
          </rPr>
          <t xml:space="preserve">
cfm. Mail Leon Bouts 14 aug 2014
</t>
        </r>
      </text>
    </comment>
    <comment ref="E264" authorId="0">
      <text>
        <r>
          <rPr>
            <b/>
            <sz val="8"/>
            <color indexed="81"/>
            <rFont val="Tahoma"/>
          </rPr>
          <t>HeuvelM2:</t>
        </r>
        <r>
          <rPr>
            <sz val="8"/>
            <color indexed="81"/>
            <rFont val="Tahoma"/>
          </rPr>
          <t xml:space="preserve">
cfm. Mail Leon Bouts 14 aug 2014
</t>
        </r>
      </text>
    </comment>
    <comment ref="E265" authorId="0">
      <text>
        <r>
          <rPr>
            <b/>
            <sz val="8"/>
            <color indexed="81"/>
            <rFont val="Tahoma"/>
          </rPr>
          <t>HeuvelM2:</t>
        </r>
        <r>
          <rPr>
            <sz val="8"/>
            <color indexed="81"/>
            <rFont val="Tahoma"/>
          </rPr>
          <t xml:space="preserve">
cfm. Mail Leon Bouts 14 aug 2014
</t>
        </r>
      </text>
    </comment>
    <comment ref="E266" authorId="0">
      <text>
        <r>
          <rPr>
            <b/>
            <sz val="8"/>
            <color indexed="81"/>
            <rFont val="Tahoma"/>
          </rPr>
          <t>HeuvelM2:</t>
        </r>
        <r>
          <rPr>
            <sz val="8"/>
            <color indexed="81"/>
            <rFont val="Tahoma"/>
          </rPr>
          <t xml:space="preserve">
cfm. Mail Leon Bouts 14 aug 2014
</t>
        </r>
      </text>
    </comment>
    <comment ref="E282" authorId="0">
      <text>
        <r>
          <rPr>
            <b/>
            <sz val="8"/>
            <color indexed="81"/>
            <rFont val="Tahoma"/>
          </rPr>
          <t>HeuvelM2:</t>
        </r>
        <r>
          <rPr>
            <sz val="8"/>
            <color indexed="81"/>
            <rFont val="Tahoma"/>
          </rPr>
          <t xml:space="preserve">
cfm mail Paul de Niet 18 aug 2014</t>
        </r>
      </text>
    </comment>
    <comment ref="E283" authorId="0">
      <text>
        <r>
          <rPr>
            <b/>
            <sz val="8"/>
            <color indexed="81"/>
            <rFont val="Tahoma"/>
          </rPr>
          <t>HeuvelM2:</t>
        </r>
        <r>
          <rPr>
            <sz val="8"/>
            <color indexed="81"/>
            <rFont val="Tahoma"/>
          </rPr>
          <t xml:space="preserve">
cfm mail Paul de Niet 18 aug 2014</t>
        </r>
      </text>
    </comment>
    <comment ref="H284" authorId="2">
      <text>
        <r>
          <rPr>
            <b/>
            <sz val="8"/>
            <color indexed="81"/>
            <rFont val="Tahoma"/>
          </rPr>
          <t>heuvelm2:14 okt</t>
        </r>
        <r>
          <rPr>
            <sz val="8"/>
            <color indexed="81"/>
            <rFont val="Tahoma"/>
          </rPr>
          <t xml:space="preserve">
opleidingsuren PBO 
visketen herverdeeld  411 onjuiste financier. Van VWS--&gt; DG Agro</t>
        </r>
      </text>
    </comment>
    <comment ref="R289" authorId="0">
      <text>
        <r>
          <rPr>
            <b/>
            <sz val="8"/>
            <color indexed="81"/>
            <rFont val="Tahoma"/>
          </rPr>
          <t>HeuvelM2:</t>
        </r>
        <r>
          <rPr>
            <sz val="8"/>
            <color indexed="81"/>
            <rFont val="Tahoma"/>
          </rPr>
          <t xml:space="preserve">
13/10 urenV&amp;I passend gemaakt cfm. korting 9 okt domein visketen
</t>
        </r>
      </text>
    </comment>
    <comment ref="H293" authorId="3">
      <text>
        <r>
          <rPr>
            <b/>
            <sz val="8"/>
            <color indexed="81"/>
            <rFont val="Tahoma"/>
          </rPr>
          <t>akkerj:</t>
        </r>
        <r>
          <rPr>
            <sz val="8"/>
            <color indexed="81"/>
            <rFont val="Tahoma"/>
          </rPr>
          <t xml:space="preserve">
akkerj:
Hier zelfde cijfers gebruiken als 2014</t>
        </r>
      </text>
    </comment>
    <comment ref="R293" authorId="0">
      <text>
        <r>
          <rPr>
            <b/>
            <sz val="8"/>
            <color indexed="81"/>
            <rFont val="Tahoma"/>
          </rPr>
          <t>HeuvelM2:</t>
        </r>
        <r>
          <rPr>
            <sz val="8"/>
            <color indexed="81"/>
            <rFont val="Tahoma"/>
          </rPr>
          <t xml:space="preserve">
13/10 urenV&amp;I passend gemaakt cfm. korting 9 okt domein visketen
</t>
        </r>
      </text>
    </comment>
    <comment ref="H295" authorId="3">
      <text>
        <r>
          <rPr>
            <b/>
            <sz val="8"/>
            <color indexed="81"/>
            <rFont val="Tahoma"/>
          </rPr>
          <t>akkerj:</t>
        </r>
        <r>
          <rPr>
            <sz val="8"/>
            <color indexed="81"/>
            <rFont val="Tahoma"/>
          </rPr>
          <t xml:space="preserve">
Hier zelfde cijfers gebruiken als 2014</t>
        </r>
      </text>
    </comment>
    <comment ref="H296" authorId="3">
      <text>
        <r>
          <rPr>
            <b/>
            <sz val="8"/>
            <color indexed="81"/>
            <rFont val="Tahoma"/>
          </rPr>
          <t>akkerj:</t>
        </r>
        <r>
          <rPr>
            <sz val="8"/>
            <color indexed="81"/>
            <rFont val="Tahoma"/>
          </rPr>
          <t xml:space="preserve">
akkerj:
Hier zelfde cijfers gebruiken als 2014</t>
        </r>
      </text>
    </comment>
    <comment ref="H301" authorId="3">
      <text>
        <r>
          <rPr>
            <b/>
            <sz val="8"/>
            <color indexed="81"/>
            <rFont val="Tahoma"/>
          </rPr>
          <t>akkerj:</t>
        </r>
        <r>
          <rPr>
            <sz val="8"/>
            <color indexed="81"/>
            <rFont val="Tahoma"/>
          </rPr>
          <t xml:space="preserve">
Hier zelfde cijfers gebruiken als 2014</t>
        </r>
      </text>
    </comment>
    <comment ref="E308" authorId="3">
      <text>
        <r>
          <rPr>
            <b/>
            <sz val="8"/>
            <color indexed="81"/>
            <rFont val="Tahoma"/>
          </rPr>
          <t>akkerj:</t>
        </r>
        <r>
          <rPr>
            <sz val="8"/>
            <color indexed="81"/>
            <rFont val="Tahoma"/>
          </rPr>
          <t xml:space="preserve">
kkerj:
akkerj:
Belangrijk dat dit onderzoek  onderdeel uitmaakt van de planning: officiele controle! Checken met Domein micro om dubbel boeken te voorkomen. Checken met domein micro ivm dubbele boeking. Tevens aanbeveling FVO</t>
        </r>
      </text>
    </comment>
    <comment ref="E309" authorId="3">
      <text>
        <r>
          <rPr>
            <b/>
            <sz val="8"/>
            <color indexed="81"/>
            <rFont val="Tahoma"/>
          </rPr>
          <t>akkerj:</t>
        </r>
        <r>
          <rPr>
            <sz val="8"/>
            <color indexed="81"/>
            <rFont val="Tahoma"/>
          </rPr>
          <t xml:space="preserve">
akkerj:
Belangrijk dat dit onderzoek  onderdeel uitmaakt van de planning: officiele controle! Checken met Domein micro om dubbel boeken te voorkomen. Checken met domein micro ivm dubbele boeking. Tevens aanbeveling FVO</t>
        </r>
      </text>
    </comment>
    <comment ref="E310" authorId="3">
      <text>
        <r>
          <rPr>
            <sz val="8"/>
            <color indexed="81"/>
            <rFont val="Tahoma"/>
          </rPr>
          <t xml:space="preserve"> aanbeveling FVO</t>
        </r>
      </text>
    </comment>
    <comment ref="E311" authorId="3">
      <text>
        <r>
          <rPr>
            <b/>
            <sz val="8"/>
            <color indexed="81"/>
            <rFont val="Tahoma"/>
          </rPr>
          <t>akkerj:</t>
        </r>
        <r>
          <rPr>
            <sz val="8"/>
            <color indexed="81"/>
            <rFont val="Tahoma"/>
          </rPr>
          <t xml:space="preserve">
Aanbeveling FVO</t>
        </r>
      </text>
    </comment>
    <comment ref="E312" authorId="3">
      <text>
        <r>
          <rPr>
            <b/>
            <sz val="8"/>
            <color indexed="81"/>
            <rFont val="Tahoma"/>
          </rPr>
          <t>akkerj:</t>
        </r>
        <r>
          <rPr>
            <sz val="8"/>
            <color indexed="81"/>
            <rFont val="Tahoma"/>
          </rPr>
          <t xml:space="preserve">
Aanbeveling FVO</t>
        </r>
      </text>
    </comment>
    <comment ref="H319" authorId="3">
      <text>
        <r>
          <rPr>
            <b/>
            <sz val="8"/>
            <color indexed="81"/>
            <rFont val="Tahoma"/>
          </rPr>
          <t>akkerj:</t>
        </r>
        <r>
          <rPr>
            <sz val="8"/>
            <color indexed="81"/>
            <rFont val="Tahoma"/>
          </rPr>
          <t xml:space="preserve">
De vraag was om de uren te verdelen. Voorlopig niet gerealiseerd. Motief: Uren maken onderdeel van WOT. Dit checken bij Albert. Als dit niet klopt dan:
2719 uur voor Regulier en 100 uur voor USA</t>
        </r>
      </text>
    </comment>
    <comment ref="H321" authorId="2">
      <text>
        <r>
          <rPr>
            <b/>
            <sz val="8"/>
            <color indexed="81"/>
            <rFont val="Tahoma"/>
          </rPr>
          <t>heuvelm2:14 okt</t>
        </r>
        <r>
          <rPr>
            <sz val="8"/>
            <color indexed="81"/>
            <rFont val="Tahoma"/>
          </rPr>
          <t xml:space="preserve">
opleidingsuren PBO 
visketen herverdeeld  411 onjuiste financier. Van VWS--&gt; DG Agro</t>
        </r>
      </text>
    </comment>
  </commentList>
</comments>
</file>

<file path=xl/comments3.xml><?xml version="1.0" encoding="utf-8"?>
<comments xmlns="http://schemas.openxmlformats.org/spreadsheetml/2006/main">
  <authors>
    <author>HeuvelM2</author>
    <author>Uninge</author>
    <author>heuvelm2</author>
    <author>akkerj</author>
  </authors>
  <commentList>
    <comment ref="BS133" authorId="0">
      <text>
        <r>
          <rPr>
            <b/>
            <sz val="8"/>
            <color indexed="81"/>
            <rFont val="Tahoma"/>
          </rPr>
          <t>HeuvelM2:</t>
        </r>
        <r>
          <rPr>
            <sz val="8"/>
            <color indexed="81"/>
            <rFont val="Tahoma"/>
          </rPr>
          <t xml:space="preserve">
25/4 passend gemaakt met uren per product minus 900u
minus 135u
</t>
        </r>
      </text>
    </comment>
    <comment ref="L187" authorId="1">
      <text>
        <r>
          <rPr>
            <b/>
            <sz val="8"/>
            <color indexed="81"/>
            <rFont val="Tahoma"/>
          </rPr>
          <t>Uninge:</t>
        </r>
        <r>
          <rPr>
            <sz val="8"/>
            <color indexed="81"/>
            <rFont val="Tahoma"/>
          </rPr>
          <t xml:space="preserve">
202 K&amp;E  naar 202 toezicht</t>
        </r>
      </text>
    </comment>
    <comment ref="T220" authorId="0">
      <text>
        <r>
          <rPr>
            <b/>
            <sz val="8"/>
            <color indexed="81"/>
            <rFont val="Tahoma"/>
          </rPr>
          <t>HeuvelM2:</t>
        </r>
        <r>
          <rPr>
            <sz val="8"/>
            <color indexed="81"/>
            <rFont val="Tahoma"/>
          </rPr>
          <t xml:space="preserve">
25/4 aangepast aan afronu
ding JP 2014  minus 1350
</t>
        </r>
      </text>
    </comment>
    <comment ref="T221" authorId="0">
      <text>
        <r>
          <rPr>
            <b/>
            <sz val="8"/>
            <color indexed="81"/>
            <rFont val="Tahoma"/>
          </rPr>
          <t>HeuvelM2:</t>
        </r>
        <r>
          <rPr>
            <sz val="8"/>
            <color indexed="81"/>
            <rFont val="Tahoma"/>
          </rPr>
          <t xml:space="preserve">
25/4 aangepast aan afronu
ding JP 2014  minus 1350
</t>
        </r>
      </text>
    </comment>
    <comment ref="E261" authorId="0">
      <text>
        <r>
          <rPr>
            <b/>
            <sz val="8"/>
            <color indexed="81"/>
            <rFont val="Tahoma"/>
          </rPr>
          <t>HeuvelM2:</t>
        </r>
        <r>
          <rPr>
            <sz val="8"/>
            <color indexed="81"/>
            <rFont val="Tahoma"/>
          </rPr>
          <t xml:space="preserve">
cfm. Mail Leon Bouts 14 aug 2014
</t>
        </r>
      </text>
    </comment>
    <comment ref="AD261" authorId="0">
      <text>
        <r>
          <rPr>
            <b/>
            <sz val="8"/>
            <color indexed="81"/>
            <rFont val="Tahoma"/>
          </rPr>
          <t>HeuvelM2:</t>
        </r>
        <r>
          <rPr>
            <sz val="8"/>
            <color indexed="81"/>
            <rFont val="Tahoma"/>
          </rPr>
          <t xml:space="preserve">
was 600u te weining ingeuuld 20 aug 2014</t>
        </r>
      </text>
    </comment>
    <comment ref="E263" authorId="0">
      <text>
        <r>
          <rPr>
            <b/>
            <sz val="8"/>
            <color indexed="81"/>
            <rFont val="Tahoma"/>
          </rPr>
          <t>HeuvelM2:</t>
        </r>
        <r>
          <rPr>
            <sz val="8"/>
            <color indexed="81"/>
            <rFont val="Tahoma"/>
          </rPr>
          <t xml:space="preserve">
cfm. Mail Leon Bouts 14 aug 2014
</t>
        </r>
      </text>
    </comment>
    <comment ref="E264" authorId="0">
      <text>
        <r>
          <rPr>
            <b/>
            <sz val="8"/>
            <color indexed="81"/>
            <rFont val="Tahoma"/>
          </rPr>
          <t>HeuvelM2:</t>
        </r>
        <r>
          <rPr>
            <sz val="8"/>
            <color indexed="81"/>
            <rFont val="Tahoma"/>
          </rPr>
          <t xml:space="preserve">
cfm. Mail Leon Bouts 14 aug 2014
</t>
        </r>
      </text>
    </comment>
    <comment ref="E265" authorId="0">
      <text>
        <r>
          <rPr>
            <b/>
            <sz val="8"/>
            <color indexed="81"/>
            <rFont val="Tahoma"/>
          </rPr>
          <t>HeuvelM2:</t>
        </r>
        <r>
          <rPr>
            <sz val="8"/>
            <color indexed="81"/>
            <rFont val="Tahoma"/>
          </rPr>
          <t xml:space="preserve">
cfm. Mail Leon Bouts 14 aug 2014
</t>
        </r>
      </text>
    </comment>
    <comment ref="E266" authorId="0">
      <text>
        <r>
          <rPr>
            <b/>
            <sz val="8"/>
            <color indexed="81"/>
            <rFont val="Tahoma"/>
          </rPr>
          <t>HeuvelM2:</t>
        </r>
        <r>
          <rPr>
            <sz val="8"/>
            <color indexed="81"/>
            <rFont val="Tahoma"/>
          </rPr>
          <t xml:space="preserve">
cfm. Mail Leon Bouts 14 aug 2014
</t>
        </r>
      </text>
    </comment>
    <comment ref="E282" authorId="0">
      <text>
        <r>
          <rPr>
            <b/>
            <sz val="8"/>
            <color indexed="81"/>
            <rFont val="Tahoma"/>
          </rPr>
          <t>HeuvelM2:</t>
        </r>
        <r>
          <rPr>
            <sz val="8"/>
            <color indexed="81"/>
            <rFont val="Tahoma"/>
          </rPr>
          <t xml:space="preserve">
cfm mail Paul de Niet 18 aug 2014</t>
        </r>
      </text>
    </comment>
    <comment ref="E283" authorId="0">
      <text>
        <r>
          <rPr>
            <b/>
            <sz val="8"/>
            <color indexed="81"/>
            <rFont val="Tahoma"/>
          </rPr>
          <t>HeuvelM2:</t>
        </r>
        <r>
          <rPr>
            <sz val="8"/>
            <color indexed="81"/>
            <rFont val="Tahoma"/>
          </rPr>
          <t xml:space="preserve">
cfm mail Paul de Niet 18 aug 2014</t>
        </r>
      </text>
    </comment>
    <comment ref="H284" authorId="2">
      <text>
        <r>
          <rPr>
            <b/>
            <sz val="8"/>
            <color indexed="81"/>
            <rFont val="Tahoma"/>
          </rPr>
          <t>heuvelm2:14 okt</t>
        </r>
        <r>
          <rPr>
            <sz val="8"/>
            <color indexed="81"/>
            <rFont val="Tahoma"/>
          </rPr>
          <t xml:space="preserve">
opleidingsuren PBO 
visketen herverdeeld  411 onjuiste financier. Van VWS--&gt; DG Agro</t>
        </r>
      </text>
    </comment>
    <comment ref="R289" authorId="0">
      <text>
        <r>
          <rPr>
            <b/>
            <sz val="8"/>
            <color indexed="81"/>
            <rFont val="Tahoma"/>
          </rPr>
          <t>HeuvelM2:</t>
        </r>
        <r>
          <rPr>
            <sz val="8"/>
            <color indexed="81"/>
            <rFont val="Tahoma"/>
          </rPr>
          <t xml:space="preserve">
13/10 urenV&amp;I passend gemaakt cfm. korting 9 okt domein visketen
</t>
        </r>
      </text>
    </comment>
    <comment ref="H293" authorId="3">
      <text>
        <r>
          <rPr>
            <b/>
            <sz val="8"/>
            <color indexed="81"/>
            <rFont val="Tahoma"/>
          </rPr>
          <t>akkerj:</t>
        </r>
        <r>
          <rPr>
            <sz val="8"/>
            <color indexed="81"/>
            <rFont val="Tahoma"/>
          </rPr>
          <t xml:space="preserve">
akkerj:
Hier zelfde cijfers gebruiken als 2014</t>
        </r>
      </text>
    </comment>
    <comment ref="R293" authorId="0">
      <text>
        <r>
          <rPr>
            <b/>
            <sz val="8"/>
            <color indexed="81"/>
            <rFont val="Tahoma"/>
          </rPr>
          <t>HeuvelM2:</t>
        </r>
        <r>
          <rPr>
            <sz val="8"/>
            <color indexed="81"/>
            <rFont val="Tahoma"/>
          </rPr>
          <t xml:space="preserve">
13/10 urenV&amp;I passend gemaakt cfm. korting 9 okt domein visketen
</t>
        </r>
      </text>
    </comment>
    <comment ref="H295" authorId="3">
      <text>
        <r>
          <rPr>
            <b/>
            <sz val="8"/>
            <color indexed="81"/>
            <rFont val="Tahoma"/>
          </rPr>
          <t>akkerj:</t>
        </r>
        <r>
          <rPr>
            <sz val="8"/>
            <color indexed="81"/>
            <rFont val="Tahoma"/>
          </rPr>
          <t xml:space="preserve">
Hier zelfde cijfers gebruiken als 2014</t>
        </r>
      </text>
    </comment>
    <comment ref="H296" authorId="3">
      <text>
        <r>
          <rPr>
            <b/>
            <sz val="8"/>
            <color indexed="81"/>
            <rFont val="Tahoma"/>
          </rPr>
          <t>akkerj:</t>
        </r>
        <r>
          <rPr>
            <sz val="8"/>
            <color indexed="81"/>
            <rFont val="Tahoma"/>
          </rPr>
          <t xml:space="preserve">
akkerj:
Hier zelfde cijfers gebruiken als 2014</t>
        </r>
      </text>
    </comment>
    <comment ref="H301" authorId="3">
      <text>
        <r>
          <rPr>
            <b/>
            <sz val="8"/>
            <color indexed="81"/>
            <rFont val="Tahoma"/>
          </rPr>
          <t>akkerj:</t>
        </r>
        <r>
          <rPr>
            <sz val="8"/>
            <color indexed="81"/>
            <rFont val="Tahoma"/>
          </rPr>
          <t xml:space="preserve">
Hier zelfde cijfers gebruiken als 2014</t>
        </r>
      </text>
    </comment>
    <comment ref="E308" authorId="3">
      <text>
        <r>
          <rPr>
            <b/>
            <sz val="8"/>
            <color indexed="81"/>
            <rFont val="Tahoma"/>
          </rPr>
          <t>akkerj:</t>
        </r>
        <r>
          <rPr>
            <sz val="8"/>
            <color indexed="81"/>
            <rFont val="Tahoma"/>
          </rPr>
          <t xml:space="preserve">
kkerj:
akkerj:
Belangrijk dat dit onderzoek  onderdeel uitmaakt van de planning: officiele controle! Checken met Domein micro om dubbel boeken te voorkomen. Checken met domein micro ivm dubbele boeking. Tevens aanbeveling FVO</t>
        </r>
      </text>
    </comment>
    <comment ref="E309" authorId="3">
      <text>
        <r>
          <rPr>
            <b/>
            <sz val="8"/>
            <color indexed="81"/>
            <rFont val="Tahoma"/>
          </rPr>
          <t>akkerj:</t>
        </r>
        <r>
          <rPr>
            <sz val="8"/>
            <color indexed="81"/>
            <rFont val="Tahoma"/>
          </rPr>
          <t xml:space="preserve">
akkerj:
Belangrijk dat dit onderzoek  onderdeel uitmaakt van de planning: officiele controle! Checken met Domein micro om dubbel boeken te voorkomen. Checken met domein micro ivm dubbele boeking. Tevens aanbeveling FVO</t>
        </r>
      </text>
    </comment>
    <comment ref="E310" authorId="3">
      <text>
        <r>
          <rPr>
            <sz val="8"/>
            <color indexed="81"/>
            <rFont val="Tahoma"/>
          </rPr>
          <t xml:space="preserve"> aanbeveling FVO</t>
        </r>
      </text>
    </comment>
    <comment ref="E311" authorId="3">
      <text>
        <r>
          <rPr>
            <b/>
            <sz val="8"/>
            <color indexed="81"/>
            <rFont val="Tahoma"/>
          </rPr>
          <t>akkerj:</t>
        </r>
        <r>
          <rPr>
            <sz val="8"/>
            <color indexed="81"/>
            <rFont val="Tahoma"/>
          </rPr>
          <t xml:space="preserve">
Aanbeveling FVO</t>
        </r>
      </text>
    </comment>
    <comment ref="E312" authorId="3">
      <text>
        <r>
          <rPr>
            <b/>
            <sz val="8"/>
            <color indexed="81"/>
            <rFont val="Tahoma"/>
          </rPr>
          <t>akkerj:</t>
        </r>
        <r>
          <rPr>
            <sz val="8"/>
            <color indexed="81"/>
            <rFont val="Tahoma"/>
          </rPr>
          <t xml:space="preserve">
Aanbeveling FVO</t>
        </r>
      </text>
    </comment>
    <comment ref="H319" authorId="3">
      <text>
        <r>
          <rPr>
            <b/>
            <sz val="8"/>
            <color indexed="81"/>
            <rFont val="Tahoma"/>
          </rPr>
          <t>akkerj:</t>
        </r>
        <r>
          <rPr>
            <sz val="8"/>
            <color indexed="81"/>
            <rFont val="Tahoma"/>
          </rPr>
          <t xml:space="preserve">
De vraag was om de uren te verdelen. Voorlopig niet gerealiseerd. Motief: Uren maken onderdeel van WOT. Dit checken bij Albert. Als dit niet klopt dan:
2719 uur voor Regulier en 100 uur voor USA</t>
        </r>
      </text>
    </comment>
    <comment ref="H321" authorId="2">
      <text>
        <r>
          <rPr>
            <b/>
            <sz val="8"/>
            <color indexed="81"/>
            <rFont val="Tahoma"/>
          </rPr>
          <t>heuvelm2:14 okt</t>
        </r>
        <r>
          <rPr>
            <sz val="8"/>
            <color indexed="81"/>
            <rFont val="Tahoma"/>
          </rPr>
          <t xml:space="preserve">
opleidingsuren PBO 
visketen herverdeeld  411 onjuiste financier. Van VWS--&gt; DG Agro</t>
        </r>
      </text>
    </comment>
  </commentList>
</comments>
</file>

<file path=xl/comments4.xml><?xml version="1.0" encoding="utf-8"?>
<comments xmlns="http://schemas.openxmlformats.org/spreadsheetml/2006/main">
  <authors>
    <author>HeuvelM2</author>
  </authors>
  <commentList>
    <comment ref="AJ14" authorId="0">
      <text>
        <r>
          <rPr>
            <b/>
            <sz val="8"/>
            <color indexed="81"/>
            <rFont val="Tahoma"/>
          </rPr>
          <t>HeuvelM2:</t>
        </r>
        <r>
          <rPr>
            <sz val="8"/>
            <color indexed="81"/>
            <rFont val="Tahoma"/>
          </rPr>
          <t xml:space="preserve">
cfm. planning 2014
</t>
        </r>
      </text>
    </comment>
  </commentList>
</comments>
</file>

<file path=xl/comments5.xml><?xml version="1.0" encoding="utf-8"?>
<comments xmlns="http://schemas.openxmlformats.org/spreadsheetml/2006/main">
  <authors>
    <author>uninge</author>
    <author>HeuvelM2</author>
  </authors>
  <commentList>
    <comment ref="H1" authorId="0">
      <text/>
    </comment>
    <comment ref="AC24" authorId="1">
      <text>
        <r>
          <rPr>
            <b/>
            <sz val="8"/>
            <color indexed="81"/>
            <rFont val="Tahoma"/>
          </rPr>
          <t>HeuvelM2:</t>
        </r>
        <r>
          <rPr>
            <sz val="8"/>
            <color indexed="81"/>
            <rFont val="Tahoma"/>
          </rPr>
          <t xml:space="preserve">
wijziging cfm mail Pelk 17 dec 2014. 120u naar Tabteam.</t>
        </r>
      </text>
    </comment>
    <comment ref="AD24" authorId="1">
      <text>
        <r>
          <rPr>
            <b/>
            <sz val="8"/>
            <color indexed="81"/>
            <rFont val="Tahoma"/>
          </rPr>
          <t>HeuvelM2:</t>
        </r>
        <r>
          <rPr>
            <sz val="8"/>
            <color indexed="81"/>
            <rFont val="Tahoma"/>
          </rPr>
          <t xml:space="preserve">
wijziging cfm mail Pelk 17 dec 2014. 120u naar Tabteam.</t>
        </r>
      </text>
    </comment>
    <comment ref="AM24" authorId="1">
      <text>
        <r>
          <rPr>
            <b/>
            <sz val="8"/>
            <color indexed="81"/>
            <rFont val="Tahoma"/>
          </rPr>
          <t>HeuvelM2:</t>
        </r>
        <r>
          <rPr>
            <sz val="8"/>
            <color indexed="81"/>
            <rFont val="Tahoma"/>
          </rPr>
          <t xml:space="preserve">
wijziging cfm mail Pelk 17 dec 2014. 120u naar Tabteam.</t>
        </r>
      </text>
    </comment>
  </commentList>
</comments>
</file>

<file path=xl/comments6.xml><?xml version="1.0" encoding="utf-8"?>
<comments xmlns="http://schemas.openxmlformats.org/spreadsheetml/2006/main">
  <authors>
    <author>HeuvelM2</author>
  </authors>
  <commentList>
    <comment ref="BS3" authorId="0">
      <text>
        <r>
          <rPr>
            <b/>
            <sz val="8"/>
            <color indexed="81"/>
            <rFont val="Tahoma"/>
          </rPr>
          <t>HeuvelM2:</t>
        </r>
        <r>
          <rPr>
            <sz val="8"/>
            <color indexed="81"/>
            <rFont val="Tahoma"/>
          </rPr>
          <t xml:space="preserve">
25/4 passend gemaakt met uren per product minus 900u
minus 135u
</t>
        </r>
      </text>
    </comment>
  </commentList>
</comments>
</file>

<file path=xl/comments7.xml><?xml version="1.0" encoding="utf-8"?>
<comments xmlns="http://schemas.openxmlformats.org/spreadsheetml/2006/main">
  <authors>
    <author>Uninge</author>
  </authors>
  <commentList>
    <comment ref="L37" authorId="0">
      <text>
        <r>
          <rPr>
            <b/>
            <sz val="8"/>
            <color indexed="81"/>
            <rFont val="Tahoma"/>
          </rPr>
          <t>Uninge:</t>
        </r>
        <r>
          <rPr>
            <sz val="8"/>
            <color indexed="81"/>
            <rFont val="Tahoma"/>
          </rPr>
          <t xml:space="preserve">
202 K&amp;E  naar 202 toezicht</t>
        </r>
      </text>
    </comment>
  </commentList>
</comments>
</file>

<file path=xl/comments8.xml><?xml version="1.0" encoding="utf-8"?>
<comments xmlns="http://schemas.openxmlformats.org/spreadsheetml/2006/main">
  <authors>
    <author>HeuvelM2</author>
  </authors>
  <commentList>
    <comment ref="AP9" authorId="0">
      <text>
        <r>
          <rPr>
            <b/>
            <sz val="8"/>
            <color indexed="81"/>
            <rFont val="Tahoma"/>
          </rPr>
          <t>HeuvelM2:</t>
        </r>
        <r>
          <rPr>
            <sz val="8"/>
            <color indexed="81"/>
            <rFont val="Tahoma"/>
          </rPr>
          <t xml:space="preserve">
6 jan 2015 cfm. operationele 
planning 2014</t>
        </r>
      </text>
    </comment>
  </commentList>
</comments>
</file>

<file path=xl/comments9.xml><?xml version="1.0" encoding="utf-8"?>
<comments xmlns="http://schemas.openxmlformats.org/spreadsheetml/2006/main">
  <authors>
    <author>HeuvelM2</author>
    <author>heuvelm2</author>
    <author>akkerj</author>
  </authors>
  <commentList>
    <comment ref="E4" authorId="0">
      <text>
        <r>
          <rPr>
            <b/>
            <sz val="8"/>
            <color indexed="81"/>
            <rFont val="Tahoma"/>
          </rPr>
          <t>HeuvelM2:</t>
        </r>
        <r>
          <rPr>
            <sz val="8"/>
            <color indexed="81"/>
            <rFont val="Tahoma"/>
          </rPr>
          <t xml:space="preserve">
cfm. Mail Leon Bouts 14 aug 2014
</t>
        </r>
      </text>
    </comment>
    <comment ref="AD4" authorId="0">
      <text>
        <r>
          <rPr>
            <b/>
            <sz val="8"/>
            <color indexed="81"/>
            <rFont val="Tahoma"/>
          </rPr>
          <t>HeuvelM2:</t>
        </r>
        <r>
          <rPr>
            <sz val="8"/>
            <color indexed="81"/>
            <rFont val="Tahoma"/>
          </rPr>
          <t xml:space="preserve">
was 600u te weining ingeuuld 20 aug 2014</t>
        </r>
      </text>
    </comment>
    <comment ref="E6" authorId="0">
      <text>
        <r>
          <rPr>
            <b/>
            <sz val="8"/>
            <color indexed="81"/>
            <rFont val="Tahoma"/>
          </rPr>
          <t>HeuvelM2:</t>
        </r>
        <r>
          <rPr>
            <sz val="8"/>
            <color indexed="81"/>
            <rFont val="Tahoma"/>
          </rPr>
          <t xml:space="preserve">
cfm. Mail Leon Bouts 14 aug 2014
</t>
        </r>
      </text>
    </comment>
    <comment ref="E7" authorId="0">
      <text>
        <r>
          <rPr>
            <b/>
            <sz val="8"/>
            <color indexed="81"/>
            <rFont val="Tahoma"/>
          </rPr>
          <t>HeuvelM2:</t>
        </r>
        <r>
          <rPr>
            <sz val="8"/>
            <color indexed="81"/>
            <rFont val="Tahoma"/>
          </rPr>
          <t xml:space="preserve">
cfm. Mail Leon Bouts 14 aug 2014
</t>
        </r>
      </text>
    </comment>
    <comment ref="E8" authorId="0">
      <text>
        <r>
          <rPr>
            <b/>
            <sz val="8"/>
            <color indexed="81"/>
            <rFont val="Tahoma"/>
          </rPr>
          <t>HeuvelM2:</t>
        </r>
        <r>
          <rPr>
            <sz val="8"/>
            <color indexed="81"/>
            <rFont val="Tahoma"/>
          </rPr>
          <t xml:space="preserve">
cfm. Mail Leon Bouts 14 aug 2014
</t>
        </r>
      </text>
    </comment>
    <comment ref="E9" authorId="0">
      <text>
        <r>
          <rPr>
            <b/>
            <sz val="8"/>
            <color indexed="81"/>
            <rFont val="Tahoma"/>
          </rPr>
          <t>HeuvelM2:</t>
        </r>
        <r>
          <rPr>
            <sz val="8"/>
            <color indexed="81"/>
            <rFont val="Tahoma"/>
          </rPr>
          <t xml:space="preserve">
cfm. Mail Leon Bouts 14 aug 2014
</t>
        </r>
      </text>
    </comment>
    <comment ref="E28" authorId="0">
      <text>
        <r>
          <rPr>
            <b/>
            <sz val="8"/>
            <color indexed="81"/>
            <rFont val="Tahoma"/>
          </rPr>
          <t>HeuvelM2:</t>
        </r>
        <r>
          <rPr>
            <sz val="8"/>
            <color indexed="81"/>
            <rFont val="Tahoma"/>
          </rPr>
          <t xml:space="preserve">
cfm mail Paul de Niet 18 aug 2014</t>
        </r>
      </text>
    </comment>
    <comment ref="E29" authorId="0">
      <text>
        <r>
          <rPr>
            <b/>
            <sz val="8"/>
            <color indexed="81"/>
            <rFont val="Tahoma"/>
          </rPr>
          <t>HeuvelM2:</t>
        </r>
        <r>
          <rPr>
            <sz val="8"/>
            <color indexed="81"/>
            <rFont val="Tahoma"/>
          </rPr>
          <t xml:space="preserve">
cfm mail Paul de Niet 18 aug 2014</t>
        </r>
      </text>
    </comment>
    <comment ref="H30" authorId="1">
      <text>
        <r>
          <rPr>
            <b/>
            <sz val="8"/>
            <color indexed="81"/>
            <rFont val="Tahoma"/>
          </rPr>
          <t>heuvelm2:14 okt</t>
        </r>
        <r>
          <rPr>
            <sz val="8"/>
            <color indexed="81"/>
            <rFont val="Tahoma"/>
          </rPr>
          <t xml:space="preserve">
opleidingsuren PBO 
visketen herverdeeld  411 onjuiste financier. Van VWS--&gt; DG Agro</t>
        </r>
      </text>
    </comment>
    <comment ref="R37" authorId="0">
      <text>
        <r>
          <rPr>
            <b/>
            <sz val="8"/>
            <color indexed="81"/>
            <rFont val="Tahoma"/>
          </rPr>
          <t>HeuvelM2:</t>
        </r>
        <r>
          <rPr>
            <sz val="8"/>
            <color indexed="81"/>
            <rFont val="Tahoma"/>
          </rPr>
          <t xml:space="preserve">
13/10 urenV&amp;I passend gemaakt cfm. korting 9 okt domein visketen
</t>
        </r>
      </text>
    </comment>
    <comment ref="H41" authorId="2">
      <text>
        <r>
          <rPr>
            <b/>
            <sz val="8"/>
            <color indexed="81"/>
            <rFont val="Tahoma"/>
          </rPr>
          <t>akkerj:</t>
        </r>
        <r>
          <rPr>
            <sz val="8"/>
            <color indexed="81"/>
            <rFont val="Tahoma"/>
          </rPr>
          <t xml:space="preserve">
akkerj:
Hier zelfde cijfers gebruiken als 2014</t>
        </r>
      </text>
    </comment>
    <comment ref="R41" authorId="0">
      <text>
        <r>
          <rPr>
            <b/>
            <sz val="8"/>
            <color indexed="81"/>
            <rFont val="Tahoma"/>
          </rPr>
          <t>HeuvelM2:</t>
        </r>
        <r>
          <rPr>
            <sz val="8"/>
            <color indexed="81"/>
            <rFont val="Tahoma"/>
          </rPr>
          <t xml:space="preserve">
13/10 urenV&amp;I passend gemaakt cfm. korting 9 okt domein visketen
</t>
        </r>
      </text>
    </comment>
    <comment ref="H43" authorId="2">
      <text>
        <r>
          <rPr>
            <b/>
            <sz val="8"/>
            <color indexed="81"/>
            <rFont val="Tahoma"/>
          </rPr>
          <t>akkerj:</t>
        </r>
        <r>
          <rPr>
            <sz val="8"/>
            <color indexed="81"/>
            <rFont val="Tahoma"/>
          </rPr>
          <t xml:space="preserve">
Hier zelfde cijfers gebruiken als 2014</t>
        </r>
      </text>
    </comment>
    <comment ref="H44" authorId="2">
      <text>
        <r>
          <rPr>
            <b/>
            <sz val="8"/>
            <color indexed="81"/>
            <rFont val="Tahoma"/>
          </rPr>
          <t>akkerj:</t>
        </r>
        <r>
          <rPr>
            <sz val="8"/>
            <color indexed="81"/>
            <rFont val="Tahoma"/>
          </rPr>
          <t xml:space="preserve">
akkerj:
Hier zelfde cijfers gebruiken als 2014</t>
        </r>
      </text>
    </comment>
    <comment ref="H49" authorId="2">
      <text>
        <r>
          <rPr>
            <b/>
            <sz val="8"/>
            <color indexed="81"/>
            <rFont val="Tahoma"/>
          </rPr>
          <t>akkerj:</t>
        </r>
        <r>
          <rPr>
            <sz val="8"/>
            <color indexed="81"/>
            <rFont val="Tahoma"/>
          </rPr>
          <t xml:space="preserve">
Hier zelfde cijfers gebruiken als 2014</t>
        </r>
      </text>
    </comment>
    <comment ref="E56" authorId="2">
      <text>
        <r>
          <rPr>
            <b/>
            <sz val="8"/>
            <color indexed="81"/>
            <rFont val="Tahoma"/>
          </rPr>
          <t>akkerj:</t>
        </r>
        <r>
          <rPr>
            <sz val="8"/>
            <color indexed="81"/>
            <rFont val="Tahoma"/>
          </rPr>
          <t xml:space="preserve">
kkerj:
akkerj:
Belangrijk dat dit onderzoek  onderdeel uitmaakt van de planning: officiele controle! Checken met Domein micro om dubbel boeken te voorkomen. Checken met domein micro ivm dubbele boeking. Tevens aanbeveling FVO</t>
        </r>
      </text>
    </comment>
    <comment ref="E57" authorId="2">
      <text>
        <r>
          <rPr>
            <b/>
            <sz val="8"/>
            <color indexed="81"/>
            <rFont val="Tahoma"/>
          </rPr>
          <t>akkerj:</t>
        </r>
        <r>
          <rPr>
            <sz val="8"/>
            <color indexed="81"/>
            <rFont val="Tahoma"/>
          </rPr>
          <t xml:space="preserve">
akkerj:
Belangrijk dat dit onderzoek  onderdeel uitmaakt van de planning: officiele controle! Checken met Domein micro om dubbel boeken te voorkomen. Checken met domein micro ivm dubbele boeking. Tevens aanbeveling FVO</t>
        </r>
      </text>
    </comment>
    <comment ref="E58" authorId="2">
      <text>
        <r>
          <rPr>
            <sz val="8"/>
            <color indexed="81"/>
            <rFont val="Tahoma"/>
          </rPr>
          <t xml:space="preserve"> aanbeveling FVO</t>
        </r>
      </text>
    </comment>
    <comment ref="E59" authorId="2">
      <text>
        <r>
          <rPr>
            <b/>
            <sz val="8"/>
            <color indexed="81"/>
            <rFont val="Tahoma"/>
          </rPr>
          <t>akkerj:</t>
        </r>
        <r>
          <rPr>
            <sz val="8"/>
            <color indexed="81"/>
            <rFont val="Tahoma"/>
          </rPr>
          <t xml:space="preserve">
Aanbeveling FVO</t>
        </r>
      </text>
    </comment>
    <comment ref="E60" authorId="2">
      <text>
        <r>
          <rPr>
            <b/>
            <sz val="8"/>
            <color indexed="81"/>
            <rFont val="Tahoma"/>
          </rPr>
          <t>akkerj:</t>
        </r>
        <r>
          <rPr>
            <sz val="8"/>
            <color indexed="81"/>
            <rFont val="Tahoma"/>
          </rPr>
          <t xml:space="preserve">
Aanbeveling FVO</t>
        </r>
      </text>
    </comment>
    <comment ref="H69" authorId="2">
      <text>
        <r>
          <rPr>
            <b/>
            <sz val="8"/>
            <color indexed="81"/>
            <rFont val="Tahoma"/>
          </rPr>
          <t>akkerj:</t>
        </r>
        <r>
          <rPr>
            <sz val="8"/>
            <color indexed="81"/>
            <rFont val="Tahoma"/>
          </rPr>
          <t xml:space="preserve">
De vraag was om de uren te verdelen. Voorlopig niet gerealiseerd. Motief: Uren maken onderdeel van WOT. Dit checken bij Albert. Als dit niet klopt dan:
2719 uur voor Regulier en 100 uur voor USA</t>
        </r>
      </text>
    </comment>
    <comment ref="H71" authorId="1">
      <text>
        <r>
          <rPr>
            <b/>
            <sz val="8"/>
            <color indexed="81"/>
            <rFont val="Tahoma"/>
          </rPr>
          <t>heuvelm2:14 okt</t>
        </r>
        <r>
          <rPr>
            <sz val="8"/>
            <color indexed="81"/>
            <rFont val="Tahoma"/>
          </rPr>
          <t xml:space="preserve">
opleidingsuren PBO 
visketen herverdeeld  411 onjuiste financier. Van VWS--&gt; DG Agro</t>
        </r>
      </text>
    </comment>
  </commentList>
</comments>
</file>

<file path=xl/sharedStrings.xml><?xml version="1.0" encoding="utf-8"?>
<sst xmlns="http://schemas.openxmlformats.org/spreadsheetml/2006/main" count="12902" uniqueCount="2192">
  <si>
    <t>periodiek</t>
  </si>
  <si>
    <r>
      <t>AB-NK-0000 (</t>
    </r>
    <r>
      <rPr>
        <i/>
        <sz val="10"/>
        <rFont val="Verdana"/>
        <family val="2"/>
      </rPr>
      <t>afhankelijk van het product, anders wordt het AB-NT-0000)</t>
    </r>
  </si>
  <si>
    <t>Toezicht Rookverbod</t>
  </si>
  <si>
    <t xml:space="preserve">Dit project omvat het toezicht op het rookverbod in de horeca. </t>
  </si>
  <si>
    <t>Uitvoering van de ontwikkelde methoden (zie project Ontwikkeling en onderzoek rookverbod)</t>
  </si>
  <si>
    <t xml:space="preserve">1x per jaar (januari 2015) rapportage inspectieresultaten tbv 2e kamer in combinatie met factsheet van het naleefonderzoek </t>
  </si>
  <si>
    <t>VVH Beoordelen private systemen (TF voedselvertrouwen) XXExtra capaciteit</t>
  </si>
  <si>
    <t>VVH Doelgroep separatorvlees producenten, handelaren en afnemers verbeterplan</t>
  </si>
  <si>
    <t>VVH  Doelgroep kiemgroenten importeurs en producenten verbeterplan</t>
  </si>
  <si>
    <t>OWNT/OWNL/OWNA/OWNK</t>
  </si>
  <si>
    <t>OWNL</t>
  </si>
  <si>
    <t>Hard waar het moet geregistreerde bedrijven (HWHM)</t>
  </si>
  <si>
    <t>Dit toezicht valt in het grote reguliere project "Systeemtoezicht voedselveiligheid Industriële Productie". Beoordeling op naleving van Vo178, Vo852, Vo2073</t>
  </si>
  <si>
    <t>Het versterken van het toezicht op de voedselveiligheid bij productiebedrijven, importeurs, handelskantoren, opslag-, transport en distributiebedrijven en de monitoring en handhaving van contaminanten in levensmiddelen.</t>
  </si>
  <si>
    <t>Levensmiddelen producerende, niet-erkende bedrijven die niet rechstreeks aan de eindconsument leveren.</t>
  </si>
  <si>
    <t>TU VIP, TO IPVV</t>
  </si>
  <si>
    <t>Jan Eliëns</t>
  </si>
  <si>
    <t>Jan Eliëns, Louis Hemink, Hetty Karman</t>
  </si>
  <si>
    <t>Systeemtoezicht Voedselveiligheid Industriële Productie</t>
  </si>
  <si>
    <t>Diverse inspectielijsten, zie protocol</t>
  </si>
  <si>
    <t>OW NT 0000</t>
  </si>
  <si>
    <t>Het versterken van het toezicht op de voedselveiligheid bij productiebedrijven, importeurs, handelskantoren, opslag-, transport en distributiebedrijven en de monitoring en handhaving van contaminanten in levensmiddelen</t>
  </si>
  <si>
    <t>Levensmiddelenbedrijven die levensmiddelen uit derde landen importeren. Dit kunnen zowel bedrijven met opslag zijn als bedrijven zonder fysieke opslag (kantooradressen).</t>
  </si>
  <si>
    <t>Geheel 2015 (wordt opgenomen in projectenkalender)</t>
  </si>
  <si>
    <t>VVH Toezicht bij Handelaren</t>
  </si>
  <si>
    <t>Levensmiddelenbedrijven die levensmiddelen verhandelen (geen bewerkingen uitvoeren op de levensmiddelen, alleen inkoop, eventueel opslag en verkoop). Dit kunnen zowel bedrijven met opslag zijn als bedrijven zonder fysieke opslag (kantooradressen). Ook transportbedrijven vallen in deze categorie.</t>
  </si>
  <si>
    <t>Levensmiddelenbedrijven die binnen 2 jaar 3 boeterapprten hebben ontvangen binnen de scope van Vo178, V0852 en V02073 worden op een gestructureerde werkwijze aangepakt (marsroute), waarbij het bedrijf of structureel verbetert of tijdelijk/gedeeltelijk wordt stilgelegd (tot overtreding is opgeheven).</t>
  </si>
  <si>
    <t xml:space="preserve">De NVWA zet ook in 2015 in op een harde aanpak van notoire overtreders met als doel dat tenminste 20% van de rode bedrijven het “label” rood kwijt raken. </t>
  </si>
  <si>
    <t>Alle levensmiddelenbedrijven vallend onder het toezicht van VIP.</t>
  </si>
  <si>
    <t>Jan Eliëns, Louis Hemink</t>
  </si>
  <si>
    <t>Hard Waar Het Moet Industriële Productie</t>
  </si>
  <si>
    <t>OZ NT 0000</t>
  </si>
  <si>
    <t>Producenten van separatorvlees, importeurs en producenten van (zaden van) kiemgroenten, importeurs van aziatische producten, importeurs AGF, importeurs vlees, producenten hoog risicomateriaal (oa ready-to-eat), internetverkoop, importeurs van kaas, notenimporteurs</t>
  </si>
  <si>
    <t>Beoordelen private kwaliteitssystemen</t>
  </si>
  <si>
    <t>Evaluatie interventiebeleid</t>
  </si>
  <si>
    <t>Hygiënecodes moeten na verloop van tijd (ongeveer 5 jaar) worden herzien en mogelijk worden aangepast. Vernieuwde hygiënecodes dienen weer officieel goedgekeurd te worden. De NVWA speelt een belangrijke rol bij deze goedkeuring. Vóór de officiele goedkeuring beoordeeld de NVWA de concept versie van de vernieuwde hygiënecode.</t>
  </si>
  <si>
    <t>TO IPVV, TU VIP</t>
  </si>
  <si>
    <t>Na ontvangst concept hygiënecode (kan gehele jaar door)</t>
  </si>
  <si>
    <t>Hans Beuger</t>
  </si>
  <si>
    <t>C&amp;V horecateams (waar mogelijk gekoppeld aan de formule-aanpakinspecties)</t>
  </si>
  <si>
    <t>nader te bepalen</t>
  </si>
  <si>
    <t>Corinne Schouten</t>
  </si>
  <si>
    <t>Carolien Boere, Allard van der Meer, Harm Reker</t>
  </si>
  <si>
    <t xml:space="preserve">Dit project omvat het toezicht op de leeftijdsgrens voor tabak. </t>
  </si>
  <si>
    <t>resultaat 2 JP 2015</t>
  </si>
  <si>
    <t>VIS Handelsnormen DG AGRO</t>
  </si>
  <si>
    <t>VP</t>
  </si>
  <si>
    <t>OWNK IP Voedselveiligheid VWS - Kennis en expertise</t>
  </si>
  <si>
    <t>OWNL IP Voedselveiligheid VWS - Laboratoriumonderzoek</t>
  </si>
  <si>
    <t>OWNT IP Voedselveiligheid VWS - Toezicht</t>
  </si>
  <si>
    <t>IP Internationale projecten</t>
  </si>
  <si>
    <t>OXNK IP Internationale projecten - Kennis en expertise</t>
  </si>
  <si>
    <t>OX</t>
  </si>
  <si>
    <t>OZNT IP Voedselveiligheid Herinspecties - Toezicht</t>
  </si>
  <si>
    <t>MB Monitoring en Handhaving</t>
  </si>
  <si>
    <t>MRNA MB Monitoring en Handhaving - Advies en vertegenwoordiging</t>
  </si>
  <si>
    <t>MR</t>
  </si>
  <si>
    <t>MRNK MB Monitoring en Handhaving - Kennis en expertise</t>
  </si>
  <si>
    <t>MRNL MB Monitoring en Handhaving - Laboratoriumonderzoek</t>
  </si>
  <si>
    <t>MRNT MB Monitoring en Handhaving - Toezicht</t>
  </si>
  <si>
    <t>MB Samenwerking (inter)nationaal overige baten</t>
  </si>
  <si>
    <t>MSNK MB Samenwerking internationaal overige baten</t>
  </si>
  <si>
    <t>MS</t>
  </si>
  <si>
    <t>MB Klachten en meldingen</t>
  </si>
  <si>
    <t>MUNK MB Klachten en meldingen - Kennis en expertise</t>
  </si>
  <si>
    <t>MU</t>
  </si>
  <si>
    <t>MUNL MB Klachten en meldingen - Laboratoriumonderzoek</t>
  </si>
  <si>
    <t>MUNT MB Klachten en meldingen - Toezicht</t>
  </si>
  <si>
    <t>PDNA PV VWS - Advies en vertegenwoordiging</t>
  </si>
  <si>
    <t>PD</t>
  </si>
  <si>
    <t>PDNK PV VWS - Kennis en expertise</t>
  </si>
  <si>
    <t>PDNL PV VWS - Laboratoriumonderzoek</t>
  </si>
  <si>
    <t>PDNT PV VWS - Toezicht</t>
  </si>
  <si>
    <t>PV Klachten/meldingen VWS</t>
  </si>
  <si>
    <t>P4NL PV Corrigerend gedrag - Laboratoriumonderzoek</t>
  </si>
  <si>
    <t>P4</t>
  </si>
  <si>
    <t>P4NT PV Corrigerend gedrag - Toezicht</t>
  </si>
  <si>
    <t>PV projecten</t>
  </si>
  <si>
    <t>P7NK PV projecten overige baten - Kennis en Exptertise</t>
  </si>
  <si>
    <t>P7</t>
  </si>
  <si>
    <t>P7NL PV Sluitende toezichtsketen samenwerking internationaal - Laboratori</t>
  </si>
  <si>
    <t>P7NT PV Sluitende toezichtsketen samenwerking internationaal  - Toezicht</t>
  </si>
  <si>
    <t>PV Toezicht WEE</t>
  </si>
  <si>
    <t>P9NL PVNaleefgedrag systeemtoezicht WEE - Laboratoriumonderzoek</t>
  </si>
  <si>
    <t>P9</t>
  </si>
  <si>
    <t>P9NT PVNaleefgedrag systeemtoezicht WEE - Toezicht</t>
  </si>
  <si>
    <t>VIS Kust- en binnenvisserij DG AGRO</t>
  </si>
  <si>
    <t>WBNA VIS Kust- en binnenvisserij DG AGRO - Advies en vertegenwoordiging</t>
  </si>
  <si>
    <t>WB</t>
  </si>
  <si>
    <t>WBNT VIS Kust- en binnenvisserij DG AGRO - Toezicht</t>
  </si>
  <si>
    <t>VIS Certificering Derden</t>
  </si>
  <si>
    <t>WCNT VIS Certificering Derden - Toezicht</t>
  </si>
  <si>
    <t>WC</t>
  </si>
  <si>
    <t>VIS Zeevisserij DG AGRO</t>
  </si>
  <si>
    <t>Bijlage II: 4.5.1.1.b H&amp;AP informatiepositie versterken + 4.5.1.1.f H&amp;AP aantal blinde vlekken is verminderd: meer gerichte inspecties analoog aan doelgroepen doelgericht handhaven (o.a. bereidende horeca, instellingen en ambachtelijke bedrijven) + 4.5.1.1.a projecten duidelijk onderscheiden van reguliere workflow (werkprocessen op orde brengen)</t>
  </si>
  <si>
    <t>3.1. Uitvoering controleprogramma's- reguliere workflow + 3.7 tijdige uitvoering van tegencontroles en voorbereiding dossiers + 3.9 Bijdrage aan audits.</t>
  </si>
  <si>
    <t>ja, nee</t>
  </si>
  <si>
    <t>3.3. Vaststelling controleprogramma 15/16</t>
  </si>
  <si>
    <t>3.4. Jaarverslag controleprogramma 14/15</t>
  </si>
  <si>
    <t>3.5. Herijking afspraken over gegevenslevering</t>
  </si>
  <si>
    <t>3.6. Updaten AO CCU werkzaamheden</t>
  </si>
  <si>
    <t>ja, ja</t>
  </si>
  <si>
    <t>3.8. Melden van tegencontroles</t>
  </si>
  <si>
    <t xml:space="preserve">Overige TO werkzaamheden </t>
  </si>
  <si>
    <t>1.1. Uitvoering conform controleafspraken + 1.8 audits en meeloopcontroles</t>
  </si>
  <si>
    <t xml:space="preserve">1.7. AO verficatie  </t>
  </si>
  <si>
    <t xml:space="preserve">a.3. evalueren van proces onregelmatigheidsmeldingen </t>
  </si>
  <si>
    <t>1.2. (2.1) Tijdige voorbereiding en afstemming CA's en 1.3. Interactie TO en TU en 1.5. afstemming bij intensivering</t>
  </si>
  <si>
    <t>1.4. Voorbereiding samenwerkingsafspraak en overall evaluatie</t>
  </si>
  <si>
    <t>a.1. Voortgangsrapportages</t>
  </si>
  <si>
    <t>a.2. Optimalisering heen en weer</t>
  </si>
  <si>
    <t>PBO- 1.8 uitvoering conform controleafspraken + 1.8 audits en meeloopcontroles</t>
  </si>
  <si>
    <t>Verbeterplan- 2.1 (1.2.) + 2.2. instructie medewerkers</t>
  </si>
  <si>
    <t>Verbeterplan (2,0 FTE TO capaciteit)</t>
  </si>
  <si>
    <t>Handhaving Ijsselmeer visserijreductie</t>
  </si>
  <si>
    <t>afankelijk beleid</t>
  </si>
  <si>
    <t xml:space="preserve">verbeterplan </t>
  </si>
  <si>
    <t>Regulier laboratorium onderzoek chemisch:Aanwezigheid van histamine in vis met hoog histidine gehalte</t>
  </si>
  <si>
    <t>1 fte lab</t>
  </si>
  <si>
    <t>Regulier laboratorium onderzoek chemisch: Verificatie biotoxines in levende 2-kleppige weekdieren (officiële controle verzend- en zuiveringcentra)</t>
  </si>
  <si>
    <t>2 fte TU</t>
  </si>
  <si>
    <r>
      <t>ja</t>
    </r>
    <r>
      <rPr>
        <sz val="10"/>
        <color indexed="10"/>
        <rFont val="Arial"/>
        <family val="2"/>
      </rPr>
      <t>/ja</t>
    </r>
  </si>
  <si>
    <t>HBNT6673</t>
  </si>
  <si>
    <t>Verbeterplan -  workflow</t>
  </si>
  <si>
    <t>HBNT/HBNA</t>
  </si>
  <si>
    <t>Verbeterplan - ziekenhuizen</t>
  </si>
  <si>
    <t>Effectmetingen / naleefmeting</t>
  </si>
  <si>
    <r>
      <t>ja/</t>
    </r>
    <r>
      <rPr>
        <sz val="10"/>
        <color indexed="10"/>
        <rFont val="Arial"/>
      </rPr>
      <t>ja</t>
    </r>
  </si>
  <si>
    <t>Verbeterplan: Effectmetingen / naleefmeting</t>
  </si>
  <si>
    <t>Verbeterplan: TO ontwikkelingen</t>
  </si>
  <si>
    <t>HFNT/HFNA</t>
  </si>
  <si>
    <t>Verbeterplan workflow en HT</t>
  </si>
  <si>
    <t>ja/ja</t>
  </si>
  <si>
    <t>toegekende bedragen eGB</t>
  </si>
  <si>
    <t>Balans</t>
  </si>
  <si>
    <t>CLP</t>
  </si>
  <si>
    <t>exact bedag moet nog bepaald worden</t>
  </si>
  <si>
    <t>overgezet naar Buro</t>
  </si>
  <si>
    <t>Gedurende gehele jaar  - conform uitvoeringsplanning RVO.nl</t>
  </si>
  <si>
    <t>1.2.Tijdige voorbereiding en afstemming CA’s+ 1.3 Interactie TO-TU + 1.5. Afstemming bij intensivering</t>
  </si>
  <si>
    <t>Toezicht op gebied van voedselveiligheid van levensmiddelen bij de bedrijven uit de hoofdgroepen: horeca, ambachtelijke bedrijven, zorginstellingen en retailbedrijven. Dit toezicht zal in de vorm van inspecties worden uitgevoerd.</t>
  </si>
  <si>
    <t>Dit werkpakket omvat alle activiteiten gericht op het beheer van MOS en het beantwoorden van vragen die bij KCC binnenkomen.</t>
  </si>
  <si>
    <t>Onderwerop Kaderbrief</t>
  </si>
  <si>
    <t>Alle ontwikkelingen en toezicht op voedselveiligheid bij formule bedrijven en m.n. aandacht voor horizontaal toezicht. 
Het toezicht wordt vormgegeven door inspecties, audits en bezoeken op hoofdkantoren.</t>
  </si>
  <si>
    <t>Dit werkpakket omvat alle herinspecties die in rekening gebracht worden bij de ondernemer.</t>
  </si>
  <si>
    <t>Onderwerp kaderbrief</t>
  </si>
  <si>
    <t xml:space="preserve">IP KCDV DERDEN </t>
  </si>
  <si>
    <t xml:space="preserve">IP KCDV DG AGRO </t>
  </si>
  <si>
    <t xml:space="preserve">IP STAF DG AGRO </t>
  </si>
  <si>
    <t xml:space="preserve">IP Internationale projecten </t>
  </si>
  <si>
    <t xml:space="preserve">IP KCDV VWS </t>
  </si>
  <si>
    <t xml:space="preserve">IP STAF VWS </t>
  </si>
  <si>
    <t>Totaal Industriele productie</t>
  </si>
  <si>
    <t xml:space="preserve">MB Samenwerking (inter)nationaal overige baten </t>
  </si>
  <si>
    <t xml:space="preserve">MB KCDV </t>
  </si>
  <si>
    <t xml:space="preserve">MB Klachten en meldingen </t>
  </si>
  <si>
    <t xml:space="preserve">MB Monitoring en Handhaving </t>
  </si>
  <si>
    <t xml:space="preserve">MB STAF </t>
  </si>
  <si>
    <t>Totaal Microbiologie</t>
  </si>
  <si>
    <t>EZ DG ETM</t>
  </si>
  <si>
    <t xml:space="preserve">PV Toezicht WEE </t>
  </si>
  <si>
    <t>Totaal EZ DG ETM</t>
  </si>
  <si>
    <t xml:space="preserve">PV projecten </t>
  </si>
  <si>
    <t xml:space="preserve">PV KCDV </t>
  </si>
  <si>
    <t xml:space="preserve">PV Klachten/meldingen VWS </t>
  </si>
  <si>
    <t xml:space="preserve">PV STAF </t>
  </si>
  <si>
    <t xml:space="preserve">PV VWS </t>
  </si>
  <si>
    <t xml:space="preserve">VIS Aanlandkeuring derden </t>
  </si>
  <si>
    <t xml:space="preserve">VIS Certificering Derden </t>
  </si>
  <si>
    <t xml:space="preserve">VIS KCDV DERDEN </t>
  </si>
  <si>
    <t xml:space="preserve">VIS Voedselveiligheid retribueerbaar Derden </t>
  </si>
  <si>
    <t xml:space="preserve">VIS IUU DG AGRO </t>
  </si>
  <si>
    <t xml:space="preserve">VIS KCDV DG AGRO </t>
  </si>
  <si>
    <t xml:space="preserve">VIS Kust- en binnenvisserij DG AGRO </t>
  </si>
  <si>
    <t xml:space="preserve">VIS STAF DG AGRO </t>
  </si>
  <si>
    <t xml:space="preserve">VIS Zeevisserij DG AGRO </t>
  </si>
  <si>
    <t>EZ DG NR</t>
  </si>
  <si>
    <t xml:space="preserve">VIS Natuurbeschermingswet DG NR </t>
  </si>
  <si>
    <t>Totaal EZ DG NR</t>
  </si>
  <si>
    <t>BOB/BGA (additioneel)</t>
  </si>
  <si>
    <t>Monitoring primaire bedrijven</t>
  </si>
  <si>
    <t>Gerichte inspecties kadaver afvoer</t>
  </si>
  <si>
    <t>Gebruik BV/MS</t>
  </si>
  <si>
    <t>DBP niet retribueerbare werkzaamheden C&amp;V DG AGRO</t>
  </si>
  <si>
    <t>Oorsprongbedrijven vis</t>
  </si>
  <si>
    <t>Oorsprongbedrijven IP</t>
  </si>
  <si>
    <t>Oorsprongbedrijven H&amp;R</t>
  </si>
  <si>
    <t>Geregistreerde bedrijven</t>
  </si>
  <si>
    <t>Bestemmingscontrles</t>
  </si>
  <si>
    <t>Toestemmingen intra verkeer</t>
  </si>
  <si>
    <t>Traceerbaarheid VDE</t>
  </si>
  <si>
    <t>Traccerbaarheid vetten</t>
  </si>
  <si>
    <t>Traccerbaarheid frituurvetten</t>
  </si>
  <si>
    <t>Traccerbaarheid VVM</t>
  </si>
  <si>
    <t>Vrije invulling inspecties traceerbaarheid</t>
  </si>
  <si>
    <t>Toezicht op Rendac, Snac, Noblesse</t>
  </si>
  <si>
    <t>TSE monsterneming bij Rendac</t>
  </si>
  <si>
    <t>Afhandelen boeterapprten</t>
  </si>
  <si>
    <t>Afhandelen SW's</t>
  </si>
  <si>
    <t>Uren TO voor toezichtsontwikkeling</t>
  </si>
  <si>
    <t>Uren TO voor A&amp;V</t>
  </si>
  <si>
    <t>Uren TO voor K&amp;E</t>
  </si>
  <si>
    <t>DBP niet retribueerbare werkzaamheden V&amp;I  DG AGRO</t>
  </si>
  <si>
    <t>Wildverwerkingsbedrijven</t>
  </si>
  <si>
    <t>Roodvlees slachterijen</t>
  </si>
  <si>
    <t>Witvlees slachterijen</t>
  </si>
  <si>
    <t>nieuw wp</t>
  </si>
  <si>
    <t>Dit werkpakket omvat het retribueerbare toezicht (incl. HACCP audits) op bedrijven met een erkenning en/of testemming, het afhandelen van aanvragen van erkenningen en toestemmingen.</t>
  </si>
  <si>
    <t>verlening erkenning en toestemmingen</t>
  </si>
  <si>
    <t>verlenen en onderhuod van erkenningen en toestemmingen (incl. HACCP audits)</t>
  </si>
  <si>
    <t>?</t>
  </si>
  <si>
    <t>erkende bedrijven, bedrijven met toestemmingen</t>
  </si>
  <si>
    <t>VIP feed</t>
  </si>
  <si>
    <t>gehele jaar</t>
  </si>
  <si>
    <t xml:space="preserve">JT 14 a </t>
  </si>
  <si>
    <t>JT NT</t>
  </si>
  <si>
    <t>toezicht DOO</t>
  </si>
  <si>
    <t>uitvoeren van toezicht op bedrijven die DBP gebruiken voor diagnose, onderwijs en wetenschap</t>
  </si>
  <si>
    <t>laboratria, onderzeksinstituten</t>
  </si>
  <si>
    <t>JT 14 b</t>
  </si>
  <si>
    <t>toezicht vervoederaars en verzamelbedrijven</t>
  </si>
  <si>
    <t>uitvoeren van toezicht op bedrijven die DBP vervoederen aan dieren</t>
  </si>
  <si>
    <t>1) domeincoördinator klachten/meldingen 2) afvangen, optimaliseren, filteren en screenen van meldingen. Niet onnodig in behandeling nemen (wel in lijn blijven met document crisis etc…), zelfstandig de eerste stappen hiertoe zetten. 3) MOS: Q&amp;A . Het verwerken, beantwoorden en valideren van vragen en antwoorden voor KCC.</t>
  </si>
  <si>
    <t>JP</t>
  </si>
  <si>
    <t>Afd</t>
  </si>
  <si>
    <t>Horeca 10 is flexteam</t>
  </si>
  <si>
    <t>labondz</t>
  </si>
  <si>
    <t>verschil</t>
  </si>
  <si>
    <t>Bijlage II 4.5.1.1.c H&amp;AP stroomlijnen processen, verbeteren coördinatie + 4.5.1.1.d H&amp;AP Verminderen fysieke acties nav klachten en meldingen./ Analyseren van klachten &amp; meldingen KCC/5.1.2.1 Beter gebruik in- en externe databronnen</t>
  </si>
  <si>
    <t>Aandacht voor de afhandeling van klachten en meldingen over voedselveiligheid en werkwijze opzetten voor de afhandeling van klachten en meldingen in het kader van eerlijkheid in de handel</t>
  </si>
  <si>
    <t>TO C&amp;V</t>
  </si>
  <si>
    <t xml:space="preserve">AT Tabak </t>
  </si>
  <si>
    <t>Totaal VWS</t>
  </si>
  <si>
    <t>Totaal Alcohol en tabak</t>
  </si>
  <si>
    <t xml:space="preserve">BED Herinspecties Derden </t>
  </si>
  <si>
    <t>Totaal DERDEN</t>
  </si>
  <si>
    <t xml:space="preserve">BED Handhaving bijzondere eet- en drinkwaar VWS </t>
  </si>
  <si>
    <t xml:space="preserve">BED KCDV VWS </t>
  </si>
  <si>
    <t xml:space="preserve">BED Klachten en meldingen VWS </t>
  </si>
  <si>
    <t xml:space="preserve">BED Monitoring voedingsnota VWS </t>
  </si>
  <si>
    <t xml:space="preserve">BED STAF VWS </t>
  </si>
  <si>
    <t>Totaal Bijzondere eet- en drinkwaren incl. claims</t>
  </si>
  <si>
    <t xml:space="preserve">DBP Erkende bedrijven Derden </t>
  </si>
  <si>
    <t xml:space="preserve">DBP KCDV DERDEN </t>
  </si>
  <si>
    <t>EZ DG AGRO</t>
  </si>
  <si>
    <t xml:space="preserve">DBP Borgen van stromen DG AGRO </t>
  </si>
  <si>
    <t xml:space="preserve">DBP Geregistreerde bedrijven DG AGRO </t>
  </si>
  <si>
    <t xml:space="preserve">DBP KCDV DG AGRO </t>
  </si>
  <si>
    <t xml:space="preserve">DBP Klachten en meldingen LN DG AGRO </t>
  </si>
  <si>
    <t xml:space="preserve">DBP Primaire bedrijven LN DG AGRO </t>
  </si>
  <si>
    <t xml:space="preserve">DBP STAF DG AGRO </t>
  </si>
  <si>
    <t>Totaal EZ DG AGRO</t>
  </si>
  <si>
    <t>Gegevens</t>
  </si>
  <si>
    <t>Orgaan</t>
  </si>
  <si>
    <t>Cat</t>
  </si>
  <si>
    <t>Som van uren 2014</t>
  </si>
  <si>
    <t>Som van uren 2015</t>
  </si>
  <si>
    <t>additioneel</t>
  </si>
  <si>
    <t>regulier</t>
  </si>
  <si>
    <t>C</t>
  </si>
  <si>
    <t>Regulier/ VP</t>
  </si>
  <si>
    <t>Totaal Dierenwelzijn</t>
  </si>
  <si>
    <t>Diergeneesmiddelen</t>
  </si>
  <si>
    <t>Totaal Diergeneesmiddelen</t>
  </si>
  <si>
    <t>Totaal Overige baten</t>
  </si>
  <si>
    <t>Totaal Export</t>
  </si>
  <si>
    <t>Totaal Import</t>
  </si>
  <si>
    <t>Totaal Levende Dieren en Diergezondheid</t>
  </si>
  <si>
    <t>Totaal Vleesketen en Voedselveiligheid</t>
  </si>
  <si>
    <t>Totaal Dierlijke Bijproducten</t>
  </si>
  <si>
    <t xml:space="preserve">DP Dierproeven DG AGRO </t>
  </si>
  <si>
    <t xml:space="preserve">DP KCDV DG AGRO </t>
  </si>
  <si>
    <t xml:space="preserve">DP STAF DG AGRO </t>
  </si>
  <si>
    <t xml:space="preserve">DP WOB verzoeken en overig DG AGRO </t>
  </si>
  <si>
    <t xml:space="preserve">DP Onderwijstaken </t>
  </si>
  <si>
    <t>Totaal Overige Baten</t>
  </si>
  <si>
    <t>Totaal Dierproeven</t>
  </si>
  <si>
    <t xml:space="preserve">DV Erkende bedrijven Derden </t>
  </si>
  <si>
    <t xml:space="preserve">DV Herinspecties Derden </t>
  </si>
  <si>
    <t xml:space="preserve">DV KCDV DERDEN </t>
  </si>
  <si>
    <t xml:space="preserve">DV Geregistreerde bedrijven DG AGRO </t>
  </si>
  <si>
    <t xml:space="preserve">DV KCDV DG AGRO </t>
  </si>
  <si>
    <t xml:space="preserve">DV Klachten en meldingen DG AGRO </t>
  </si>
  <si>
    <t xml:space="preserve">DV Primaire bedrijven DG AGRO </t>
  </si>
  <si>
    <t xml:space="preserve">DV STAF DG AGRO </t>
  </si>
  <si>
    <t>Totaal Diervoeder</t>
  </si>
  <si>
    <t>DP Dierproeven DG AGRO</t>
  </si>
  <si>
    <t>RDNA DP Dierproeven - Advies en vertegenwoordiging</t>
  </si>
  <si>
    <t>RD</t>
  </si>
  <si>
    <t>RDNK DP Dierproeven - Kennis en expertise</t>
  </si>
  <si>
    <t>RDNT DP Dierproeven - Toezicht</t>
  </si>
  <si>
    <t>DP Onderwijstaken</t>
  </si>
  <si>
    <t>RGNK DP Onderwijstaken - Kennis en expertise</t>
  </si>
  <si>
    <t>RG</t>
  </si>
  <si>
    <t>FANA DV Geregistreerde bedrijven DG AGRO - Advies en vertegenwoordiging</t>
  </si>
  <si>
    <t>FA</t>
  </si>
  <si>
    <t>FANK DV Geregistreerde bedrijven DG AGRO - Kennis en expertise</t>
  </si>
  <si>
    <t>FANT DV Geregistreerde bedrijven DG AGRO - Toezicht</t>
  </si>
  <si>
    <t>DV Klachten en meldingen DG AGRO</t>
  </si>
  <si>
    <t>FBNT DV Klachten en meldingen DG AGRO - Toezicht</t>
  </si>
  <si>
    <t>FB</t>
  </si>
  <si>
    <t>DV Erkende bedrijven Derden</t>
  </si>
  <si>
    <t>FKNT DV Erkende bedrijven Derden - Toezicht</t>
  </si>
  <si>
    <t>FK</t>
  </si>
  <si>
    <t>FPNT DV Primaire bedrijven DG AGRO - Toezicht</t>
  </si>
  <si>
    <t>FP</t>
  </si>
  <si>
    <t>DV Herinspecties Derden</t>
  </si>
  <si>
    <t>FRNT DV Herinspecties Derden - Toezicht</t>
  </si>
  <si>
    <t>FR</t>
  </si>
  <si>
    <t>EU-subsidieregelingen incl. nacontroles</t>
  </si>
  <si>
    <t>UANA EUS : Boekhoudkundige nacontroles Vo. 485/2008 ELI - Advies en vertegenwoor</t>
  </si>
  <si>
    <t>UA</t>
  </si>
  <si>
    <t>UANT EUS : Boekhoudkundige nacontroles Vo. 485/2008 - Toezicht</t>
  </si>
  <si>
    <t>EUS: Betaalorgaan DGU DG AGRO</t>
  </si>
  <si>
    <t>UINA EUS : Betaalorganen + delegated bodies ELI - Advies en vertegenwoordiging</t>
  </si>
  <si>
    <t>UI</t>
  </si>
  <si>
    <t>UINT EUS : Betaalorganen + delegated bodies ELI - Toezicht</t>
  </si>
  <si>
    <t>HAP Doelgericht handhaven</t>
  </si>
  <si>
    <t>HBNA HAP Doelgericht handhaven - Advies en vertegenwoordiging</t>
  </si>
  <si>
    <t>HB</t>
  </si>
  <si>
    <t>HBNK HAP HAIR - Kennis en expertise</t>
  </si>
  <si>
    <t>HBNL HAP HAIR - Laboratoriumonderzoek</t>
  </si>
  <si>
    <t>HBNT HAP HAIR - Toezicht</t>
  </si>
  <si>
    <t>HAP Klachten en Q en A</t>
  </si>
  <si>
    <t>HCNL HAP Klachten en Q en A - Laboratoriumonderzoek</t>
  </si>
  <si>
    <t>HC</t>
  </si>
  <si>
    <t>HCNT HAP Klachten en Q en A - Toezicht</t>
  </si>
  <si>
    <t>HAP Formulebedrijven</t>
  </si>
  <si>
    <t>HFNA HAP Formulebedrijven - Advies en vertegenwoordiging</t>
  </si>
  <si>
    <t>HF</t>
  </si>
  <si>
    <t>HFNK HAP Formulebedrijven - Kennis en expertise</t>
  </si>
  <si>
    <t>HFNT HAP Formulebedrijven - Toezicht</t>
  </si>
  <si>
    <t>HAP Retribueerbare herinspecties Derden</t>
  </si>
  <si>
    <t>HHNT HAP Retribueerbare herinspecties Derden - Toezicht</t>
  </si>
  <si>
    <t>HH</t>
  </si>
  <si>
    <t>IP Erkende bedrijven Derden</t>
  </si>
  <si>
    <t>OANT IP Erkende bedrijven Derden - Toezicht</t>
  </si>
  <si>
    <t>IP Klachten en meldingen VWS</t>
  </si>
  <si>
    <t>Toezicht op zeevisserij op zee, in de havens en afslagen en gedurende transport, inclusief internationale samenwerking.</t>
  </si>
  <si>
    <t>Klachten en meldingen</t>
  </si>
  <si>
    <t>IP Internationale projecten Overige baten</t>
  </si>
  <si>
    <t xml:space="preserve">Internationale projecten </t>
  </si>
  <si>
    <t>Overige Baten</t>
  </si>
  <si>
    <t>DG AGRO</t>
  </si>
  <si>
    <t>Controle</t>
  </si>
  <si>
    <t>Financier:</t>
  </si>
  <si>
    <t xml:space="preserve">Code </t>
  </si>
  <si>
    <t>Subtotaal:</t>
  </si>
  <si>
    <t xml:space="preserve">Controle: </t>
  </si>
  <si>
    <t>Extern budget:</t>
  </si>
  <si>
    <t>Bedrag</t>
  </si>
  <si>
    <t>Toelichting</t>
  </si>
  <si>
    <t>Uitbesteed COKZ/CPE</t>
  </si>
  <si>
    <t>controle CV (uitvoerend)</t>
  </si>
  <si>
    <t>Strategisch CV uitvoerend</t>
  </si>
  <si>
    <t>VVH Harmonisatiedagen VIP teams</t>
  </si>
  <si>
    <t xml:space="preserve">Herinspecties geregistreerde bedrijven </t>
  </si>
  <si>
    <t>VVH Toezicht bij importeurs</t>
  </si>
  <si>
    <t xml:space="preserve">Geregistreerde bedrijven </t>
  </si>
  <si>
    <t>OFNA IP Klachten en meldingen VWS - Advies en vertegenwoordiging</t>
  </si>
  <si>
    <t>OFNK IP Klachten en meldingen VWS</t>
  </si>
  <si>
    <t>OFNT IP Klachten en meldingen VWS - Toezicht</t>
  </si>
  <si>
    <t>IP Voedselveiligheid DG AGRO</t>
  </si>
  <si>
    <t>OPNA IP Voedselveiligheid DG AGRO - Advies en vertegenwoordiging</t>
  </si>
  <si>
    <t>OPNT IP Voedselveiligheid DG AGRO - Toezicht</t>
  </si>
  <si>
    <t>OWNA IP Voedselveiligheid VWS - Advies en vertegenwoordiging</t>
  </si>
  <si>
    <t>geen juridische basis facturering</t>
  </si>
  <si>
    <t>werkoverleg/opleidingen</t>
  </si>
  <si>
    <t>Onderkant markt</t>
  </si>
  <si>
    <t>Systeemtoezicht</t>
  </si>
  <si>
    <t>Via de klachtenlijn wordt de NVWA geïnformeerd over consumentenklachten en RASFF-meldingen. Deze meldingen worden door de NVWA onderzocht. Het onderzoeksresultaat wordt gerapporteerd aan de melder. De afhandeling wordt intern gefacilliteerd door het MOS systeem.</t>
  </si>
  <si>
    <t>Dit werkpakket omvat de werkzaamheden pm</t>
  </si>
  <si>
    <t>Dit werkpakket omvat o.a. de werkzaamheden: methode ontwikkeling, verzorgen van opleidingen tegen betaling voor derden, Twinning, betaald laboratoriumonderzoek of methodeontwikkeling i.h.k.v. Europese projecten etc. Alle werkzaamheden die een derde geldstroom genereren inclusief de bijbehorende acquisitie activiteiten.</t>
  </si>
  <si>
    <t>Handelsnormen vis</t>
  </si>
  <si>
    <t>Sanitaire monitoring</t>
  </si>
  <si>
    <t>Bedrijven zonder een voldoende ontwikkeld kwaliteitssysteem</t>
  </si>
  <si>
    <t>Dit project bevat het bedrijfsgericht toezicht in de vorm van onderkant van de markt.</t>
  </si>
  <si>
    <t>Bedrijven aan de onderkant van de markt</t>
  </si>
  <si>
    <t>Reach/CLP inspecties</t>
  </si>
  <si>
    <t>Dit project bevat het bedrijfsgericht toezicht in de vorm van REACH/CLP toezicht.</t>
  </si>
  <si>
    <t>Reach/CLP Bedrijven</t>
  </si>
  <si>
    <t>Adhemar Rog</t>
  </si>
  <si>
    <t>Reach/CLP inspcties</t>
  </si>
  <si>
    <t>TO, TU, Lab, Import</t>
  </si>
  <si>
    <t>Importtoezicht</t>
  </si>
  <si>
    <t xml:space="preserve">Dit project bevat het toezicht op consumenten producten aan de buitengrenzen </t>
  </si>
  <si>
    <t xml:space="preserve">Onderdeel 4.5.1.5 en onderdeel 4.5.1.5.c </t>
  </si>
  <si>
    <t>Vijfde onderwerp in de bijlage</t>
  </si>
  <si>
    <t>Bedrijven</t>
  </si>
  <si>
    <t>Zie afzonderlijke protocollen</t>
  </si>
  <si>
    <t>in 2016</t>
  </si>
  <si>
    <t>Import 2015</t>
  </si>
  <si>
    <t>PV NT 0000, PD NL 0000</t>
  </si>
  <si>
    <t>Importtoezicht keukengerei</t>
  </si>
  <si>
    <t>Dit project omvat de invulling van de retribueerbare EU - verplichting op import controle op melamide en polyamide keukengerei</t>
  </si>
  <si>
    <t>Verplicht toezicht aan de EU buitengrenzen op keukengerei</t>
  </si>
  <si>
    <t>Onderdeel 4.5.1.5 en onderdeel 4.5.1.5.c</t>
  </si>
  <si>
    <t>Import keukengerei</t>
  </si>
  <si>
    <t>Dit project omvat de Europese projecten met andere collega-diensten in de EU</t>
  </si>
  <si>
    <t>Toezicht op de Europese (en Nederlandse) markt</t>
  </si>
  <si>
    <t>Onderdeel 4.5.1.5.h</t>
  </si>
  <si>
    <t>Producten</t>
  </si>
  <si>
    <t>TO, TU, Lab en evt. import</t>
  </si>
  <si>
    <t>Zie afzonderlijk protocol</t>
  </si>
  <si>
    <t>Aan het einde van iedere Joint Action</t>
  </si>
  <si>
    <t>Corine Postema</t>
  </si>
  <si>
    <t>Joint Actions (product gericht)</t>
  </si>
  <si>
    <t xml:space="preserve">bij de deelnemende formules. Dit gaat in de vorm van inspecties. Steekproef bij oranje formules. Individuele locaties worden, bij een herhaaldelijke slechte naleving, via de methode Hard waar het moet, aangepakt. Monitoring bij groene formules: minimaal inzetten.Verhouding toezicht formules in lijn met doelgroepen in DHH. Analyse op de mogelijke trends in naleving, motieven en bedrijfsontwikkelingen. Grote formules hebben een accountmanager als contactpersoon. (SIA) De kleinere formules hebben een sr. Inspecteur (schaal 10) als contactpersoon. Rapportage 2014: op hoofdniveau zal een rapportage verschijnen waarin de naleving van totale formules opgenomen is. Tevens zal een eerste kleine trendanalyse op het gebied van naleving toegevoegd worden.
</t>
  </si>
  <si>
    <t>Door de nieuwe CCD worden de projectvergunningen voor dierproeven afgegeven. De controle op de correcte uitvoering van de projecten (cq. onderzoeksplannen) berust bij de NVWA. In opdracht van /overleg met wordt de uitvoering van 80 projectvergunningen gecontroleerd.</t>
  </si>
  <si>
    <t>3.3: Toezicht op de uitvoering van dierproeven d.m.v. het project ‘Dierproef OZP’ is uitgevoerd.</t>
  </si>
  <si>
    <t>07 Dierproef OZP</t>
  </si>
  <si>
    <t>Zodoende 2014 voor 01-10-2015</t>
  </si>
  <si>
    <t>Dierproef OZP</t>
  </si>
  <si>
    <t>Afhandelen van klachten, meldingen en WOB-verzoeken.</t>
  </si>
  <si>
    <t>Handhaving / Toezicht</t>
  </si>
  <si>
    <t>Klagers, Journalisten, Activisten</t>
  </si>
  <si>
    <t>C&amp;V –TO + team C&amp;V Feed Noord</t>
  </si>
  <si>
    <t>deels Zodoende</t>
  </si>
  <si>
    <t>Jeroen Peijs</t>
  </si>
  <si>
    <t xml:space="preserve">De NVWA (de betreffende regelingseigenaar) draagt in samenspraak met zijn counterpart bij DGU ervoor zorg dat de controleafspraken en de daarbij behorende werkinstructies en formats voor de verificatierapporten uiterlijk twee weken voor aanvang van de controles zijn afgerond volgens de daarvoor geldende procedures. De wijzigingen voortkomend uit het nieuwe GLB en nieuwe EFMZV worden hierin meegenomen. 
De regelingseigenaar borgt dat alvorens de werkinstructies zijn afgestemd met DGU een toets m.b.t. duidelijkheid en eenduidigheid van de vraagstelling bij de uitvoering heeft plaatsgevonden. De regelingseigenaar borgt vervolgens dat de verificatieprogramma’s tijdig in SPIN worden geplaatst.   +  De regelingseigenaar borgt dat jaarlijks de verificatieprogramma’s/werkinstructies worden geëvalueerd, waarbij de uitvoering om input wordt gevraagd. (In de uitvoering per regeling 1 aanspreekpunt voor TO). Zonodig worden voorafgaand aan de uitvoering van de dossiers werkinstructies voor de uitvoering verzorgd. De betreffende TU medewerker is bij vragen collega’s eerste aanspreekpunt voor de betreffende regeling.  + Over tussentijdse intensiveringen of andere extra werkzaamheden wordt in overleg tussen regelingseigenaar, domeintrekker en uitvoering bepaald wanneer en onder welke voorwaarden (bijvoorbeeld aanvullende financiering) deze werkzaamheden worden uitgevoerd.                                                                                                                                                                                                                                                                
</t>
  </si>
  <si>
    <t>selecties DGU</t>
  </si>
  <si>
    <t>Afhankelijk van de regeling</t>
  </si>
  <si>
    <t>EU beheersverslag en rapporten aan DR.</t>
  </si>
  <si>
    <t>Regelingseigenaren en domeintrekker</t>
  </si>
  <si>
    <t>1.4.Voorbereiding Samenwerkingsafspraak</t>
  </si>
  <si>
    <t>Per regeling of cluster van regelingen wordt jaarlijks voorafgaand aan de opstelling van de Samenwerkingsafspraak een overallevaluatie uitgevoerd over het verloop van de processen en ter optimalisatie van de afspraken in de SA. De regelingsspecifieke evaluaties leveren hiervoor input</t>
  </si>
  <si>
    <t>oktober-november-december</t>
  </si>
  <si>
    <t>oktober</t>
  </si>
  <si>
    <t>Marion Pelk</t>
  </si>
  <si>
    <t>1.6. EU beheersverslag en self assessment + managementreactie</t>
  </si>
  <si>
    <t>Het EU-beheersverslag wordt tijdig, conform Leidraad EU-beheersverslag en nieuwe beschrijving werkproces EU-beheersverslag, voor 21 november) opgeleverd. Bestaan, opzet en werking kwaliteitsborgingssysteem (incl. self-assessment).</t>
  </si>
  <si>
    <t>januari-februari; mei0juni  oktober-november</t>
  </si>
  <si>
    <t>conform plan van aanpak</t>
  </si>
  <si>
    <t>januari-februari</t>
  </si>
  <si>
    <t>aan DR</t>
  </si>
  <si>
    <t>Rob Broekman / Marion Pelk (managementreactie)</t>
  </si>
  <si>
    <t>1.7. AO verificatie + 3.4. Evaluatie proces onregelmatigheidsmeldingen + 3.5. minder papier</t>
  </si>
  <si>
    <t xml:space="preserve">De vertaling van de AO-verificatie naar het NVWA kwaliteitssysteem en de update van de teksten wordt uiterlijk in het eerste halfjaar van 2014 afgerond. Belangrijke toetsparameters: EU-conformiteit en aansluitend op rollen en verantwoordelijkheden in NVWA organisatie( zie ook 2.6). + De concept-onregelmatigheidsmeldingen worden door TO ingevoerd in het systeem DOCUC-orm, doorgestuurd aan DGU en per kwartaal gemeld aan afdeling ECU (EZ). In 2014 wordt in beeld gebracht of dit systeem verbeterd kan worden. </t>
  </si>
  <si>
    <t xml:space="preserve">Rob Broekman / Marion Pelk/Jaap Hensen/ Johan Vogelaar </t>
  </si>
  <si>
    <t>voor 1 april 2014</t>
  </si>
  <si>
    <t>voor 1 april 2014 - rapportage door Koos Paauw</t>
  </si>
  <si>
    <t>Koos Paauw</t>
  </si>
  <si>
    <t>Rens Kraaijenoord</t>
  </si>
  <si>
    <t>1.8. Audits en meeloopcontroles</t>
  </si>
  <si>
    <t xml:space="preserve">NVWA houdt bij planning van de werkzaamheden rekening met de voorbereiding van audits en de meeloopcontroles van de auditdiensten, zoals onder andere opgenomen in het gemeenschappelijke programma van DGU en NVWA en het auditprogramma van de Cie. </t>
  </si>
  <si>
    <t>n.v..t</t>
  </si>
  <si>
    <t xml:space="preserve">Robert Seegers (IAD NVWA), </t>
  </si>
  <si>
    <t>Risicobeoordeling op probleemproducten verkregen via retailbedrijven of internetwinkels</t>
  </si>
  <si>
    <t>vacature</t>
  </si>
  <si>
    <t>FANT1501</t>
  </si>
  <si>
    <t xml:space="preserve">FANT1501 DV Volledige inspectie Vo. 183/2005 </t>
  </si>
  <si>
    <t>FANT1502</t>
  </si>
  <si>
    <t xml:space="preserve">FANT1502 DV Audit </t>
  </si>
  <si>
    <t>FANT1508</t>
  </si>
  <si>
    <t>FANT1508 Gemedicineerd diervoeder</t>
  </si>
  <si>
    <t>FANT1506</t>
  </si>
  <si>
    <t>FANT1506 DV Derde landen vertegenwoordiger</t>
  </si>
  <si>
    <t>FANT1503</t>
  </si>
  <si>
    <t>FANT1503 Inspectie additieven</t>
  </si>
  <si>
    <t>FANT1512</t>
  </si>
  <si>
    <t>FANT1512 DV Vo. 767/2009 etikettering</t>
  </si>
  <si>
    <t>FANT1513</t>
  </si>
  <si>
    <t>FANT1513 DV (Rest)stromen levensmiddelenindustrie</t>
  </si>
  <si>
    <t>FANT1519</t>
  </si>
  <si>
    <t>FANT1519 DV Onderkant markt</t>
  </si>
  <si>
    <t>FANT1516</t>
  </si>
  <si>
    <t>FANT1516 Transport (Her)beoordeling goedgekeurde R&amp;O protocollen Vo. 999/2001</t>
  </si>
  <si>
    <t>FANT1515</t>
  </si>
  <si>
    <t>FANT1515 DV Borgen van vetstromen</t>
  </si>
  <si>
    <t>FANT1521</t>
  </si>
  <si>
    <t>FANT1521 Nationaal Plan Diervoeders</t>
  </si>
  <si>
    <t>FANT1520</t>
  </si>
  <si>
    <t>FANT1520 Inspectie Lab. Meldplicht</t>
  </si>
  <si>
    <t>Werkoverleg-opleiding TU</t>
  </si>
  <si>
    <t>Vernieuwing toezicht en Kwaliteitssysteemerkenning</t>
  </si>
  <si>
    <t>Administratieve ondersteuning TO</t>
  </si>
  <si>
    <t>PBO taken salmonella</t>
  </si>
  <si>
    <t>PBO taken registratie diervoederbedrijven</t>
  </si>
  <si>
    <t>FANT1511 DV (RASFF) Klacht, melding, afgekeurde partijen</t>
  </si>
  <si>
    <t xml:space="preserve">FKNT1501 DV Volledige inspectie Vo. 183/2005 </t>
  </si>
  <si>
    <t>FKNT1502 DV Audit</t>
  </si>
  <si>
    <t>FKNT1503 Inspectie additieven</t>
  </si>
  <si>
    <t>FKNT1508 Gemedicineerd diervoeder</t>
  </si>
  <si>
    <t>FKNT1515 Borgen van vetstromen</t>
  </si>
  <si>
    <t>FKNT1505 DV Inspectie Vo. 999/2001</t>
  </si>
  <si>
    <t>Werkoverleg + opleidingen</t>
  </si>
  <si>
    <t>FRNT1507 DV Herinspectie</t>
  </si>
  <si>
    <t>PBO taken</t>
  </si>
  <si>
    <t>Inspecties bij veehouderijen rundvee (VP Diervoeder zeugen)</t>
  </si>
  <si>
    <t>Agro</t>
  </si>
  <si>
    <t>MB Samenwerking (inter) nationaal Overige Baten</t>
  </si>
  <si>
    <t>CEN project</t>
  </si>
  <si>
    <t>Interreg project</t>
  </si>
  <si>
    <t>DVE</t>
  </si>
  <si>
    <t>Visketen</t>
  </si>
  <si>
    <t>VIS zeevisserij DG AGRO</t>
  </si>
  <si>
    <t>TO werkzaamheden</t>
  </si>
  <si>
    <t>Implementatie herziene GVB</t>
  </si>
  <si>
    <t>VIS Kust en Binnenvisserij DG AGRO</t>
  </si>
  <si>
    <t>Reguliere workflow/makelaarsfunctie visstroperij</t>
  </si>
  <si>
    <t>Regulering recreatieve visserij</t>
  </si>
  <si>
    <t>Ontwikkelen expertise centrum binnenvisserij*</t>
  </si>
  <si>
    <t>Aalbeheer</t>
  </si>
  <si>
    <t>Samenwerking met IOD</t>
  </si>
  <si>
    <t>VIS IUU DG AGRO</t>
  </si>
  <si>
    <t xml:space="preserve">TO werkzaamheden </t>
  </si>
  <si>
    <t xml:space="preserve">Reguliere workflow </t>
  </si>
  <si>
    <t xml:space="preserve"> Onderzoek afgifte IUU certificaten in Client</t>
  </si>
  <si>
    <t>VIS Toezicht Handelsnormen DG AGRO</t>
  </si>
  <si>
    <t>VIS Natuurbeschermingswet DGU NR</t>
  </si>
  <si>
    <t>DGU NR</t>
  </si>
  <si>
    <t>Reguliere workflow/voordelta</t>
  </si>
  <si>
    <t>VIS Voedselveiligheid niet retribueerbaar VWS</t>
  </si>
  <si>
    <t>Op te bouwen uit alle groepen van formules</t>
  </si>
  <si>
    <t>TU Horeca en TO Afstemming met andere domeinen, divisies en inspectiediensten</t>
  </si>
  <si>
    <t>Uitvoeren van herinspecties ( fysiek en digitaal) en herbemonsteringen die in rekening gebracht worden bij de ondernemer.</t>
  </si>
  <si>
    <t>Niet in minderen. Afbreukrisico voor NVWA wat betreft autoriteit, opheffen overtredingen en bijkomstig: inkomsten lopen terug.</t>
  </si>
  <si>
    <t>Bijlage II 4.5.1.1.f H&amp;AP Herinspecties worden binnen gestelde termijnen uitgevoerd.</t>
  </si>
  <si>
    <t>Het in de volle breedte investeren in het verhogen van de voedselveiligheid bij locaties die direct aan de consument leveren.</t>
  </si>
  <si>
    <t>Alle bedrijven</t>
  </si>
  <si>
    <t>TU Horeca C&amp;V</t>
  </si>
  <si>
    <t>Totaal Toezicht</t>
  </si>
  <si>
    <t>Totaal Advies en vertegenwoordiging</t>
  </si>
  <si>
    <t>JENT</t>
  </si>
  <si>
    <t>Workflow C&amp;V</t>
  </si>
  <si>
    <t>Workflow L&amp;N</t>
  </si>
  <si>
    <t>Totaal Klantinteractie en dienstverlening</t>
  </si>
  <si>
    <t>EUS : Boekhoudkundige nacontroles Vo. 485/2008 DG AGRO</t>
  </si>
  <si>
    <t>EUS Betaalorgaan DGU DG AGRO</t>
  </si>
  <si>
    <t>Divisie</t>
  </si>
  <si>
    <t>DG Agro</t>
  </si>
  <si>
    <t>Overige baten</t>
  </si>
  <si>
    <t>derden</t>
  </si>
  <si>
    <t>Alcohol en tabak</t>
  </si>
  <si>
    <t>Advies &amp; vertegenwoordiging</t>
  </si>
  <si>
    <t>A&amp;T</t>
  </si>
  <si>
    <t>Communicatie</t>
  </si>
  <si>
    <t>Extern geoormerkt budget</t>
  </si>
  <si>
    <t>Incident- &amp; crisismanagement</t>
  </si>
  <si>
    <t>Inlichtingen &amp; opsporing</t>
  </si>
  <si>
    <t>Kennis &amp; Expertise</t>
  </si>
  <si>
    <t>Klantinteractie &amp; dienstverlening</t>
  </si>
  <si>
    <t>Laboratoriumonderzoek</t>
  </si>
  <si>
    <t>BED</t>
  </si>
  <si>
    <t>DBP</t>
  </si>
  <si>
    <t>Dierpr</t>
  </si>
  <si>
    <t>DV</t>
  </si>
  <si>
    <t>EU</t>
  </si>
  <si>
    <t>Ip</t>
  </si>
  <si>
    <t>Micro</t>
  </si>
  <si>
    <t>PV</t>
  </si>
  <si>
    <t>Vis</t>
  </si>
  <si>
    <t>Verstopte farm. Stoffen in kruidenpreparaten</t>
  </si>
  <si>
    <t>bekostigt uit P*Q (204 uur)</t>
  </si>
  <si>
    <t>EGB lab whole genome sequencing</t>
  </si>
  <si>
    <t>Transport DBP</t>
  </si>
  <si>
    <t>ACNT</t>
  </si>
  <si>
    <t>ACNT/ACNA</t>
  </si>
  <si>
    <t>AQNT</t>
  </si>
  <si>
    <t>BBNT/BBNL/BBNA/BBNK</t>
  </si>
  <si>
    <t>BBNT/BBNA/BBNK</t>
  </si>
  <si>
    <r>
      <t>BKNT/</t>
    </r>
    <r>
      <rPr>
        <sz val="10"/>
        <color indexed="10"/>
        <rFont val="Arial"/>
        <family val="2"/>
      </rPr>
      <t>BKNA/BKNK</t>
    </r>
  </si>
  <si>
    <r>
      <t>BMNT/BMNL/</t>
    </r>
    <r>
      <rPr>
        <sz val="10"/>
        <color indexed="10"/>
        <rFont val="Arial"/>
        <family val="2"/>
      </rPr>
      <t>BMNA</t>
    </r>
    <r>
      <rPr>
        <sz val="10"/>
        <rFont val="Arial"/>
      </rPr>
      <t>/BMNK</t>
    </r>
  </si>
  <si>
    <t>JCNT</t>
  </si>
  <si>
    <t>IAWE/IAWD/JTNT/JTNL</t>
  </si>
  <si>
    <t>IAWE/IAWD/JTNT</t>
  </si>
  <si>
    <t>JANT</t>
  </si>
  <si>
    <t>JANA</t>
  </si>
  <si>
    <t>JSNT</t>
  </si>
  <si>
    <t>RANT</t>
  </si>
  <si>
    <t>RDNK</t>
  </si>
  <si>
    <t>RDNT</t>
  </si>
  <si>
    <t>FANT</t>
  </si>
  <si>
    <t>FBNT</t>
  </si>
  <si>
    <t>FPNT</t>
  </si>
  <si>
    <t>??FRNT</t>
  </si>
  <si>
    <t>IDWE/IDWD/FKNT</t>
  </si>
  <si>
    <t>UANT/UANA</t>
  </si>
  <si>
    <t>UINT/UINA</t>
  </si>
  <si>
    <t>HBNT6603</t>
  </si>
  <si>
    <t>HBNT</t>
  </si>
  <si>
    <t>HFNT</t>
  </si>
  <si>
    <t xml:space="preserve">EUS : Boekhoudkundige nacontroles Vo. 485/2008 DG AGRO </t>
  </si>
  <si>
    <t xml:space="preserve">EUS KCDV DG AGRO </t>
  </si>
  <si>
    <t xml:space="preserve">EUS: Betaalorgaan DGU DG AGRO </t>
  </si>
  <si>
    <t>Totaal EU-subsidieregelingen incl. nacontroles</t>
  </si>
  <si>
    <t xml:space="preserve">HAP KCDV Derden </t>
  </si>
  <si>
    <t xml:space="preserve">HAP Retribueerbare herinspecties Derden </t>
  </si>
  <si>
    <t xml:space="preserve">HAP Doelgericht handhaven </t>
  </si>
  <si>
    <t xml:space="preserve">HAP Formulebedrijven </t>
  </si>
  <si>
    <t xml:space="preserve">HAP KCDV </t>
  </si>
  <si>
    <t xml:space="preserve">HAP Klachten en Q en A </t>
  </si>
  <si>
    <r>
      <t>3.2: Bij alle vergunninghouders zijn inspecties uitgevoerd. Toezicht op de huisvesting en verzorging d.m.v. de projecten ‘Handelingen werklocaties’, ‘Inspectie Deskundige’, ‘Inspectie Regeling Huisvesting’, ‘DEC jaarverslag’, ‘Euthanasie bij proeven’ en ‘Welzijnsbewaking’ is uitgevoerd</t>
    </r>
    <r>
      <rPr>
        <sz val="9"/>
        <rFont val="Verdana"/>
        <family val="2"/>
      </rPr>
      <t>.</t>
    </r>
  </si>
  <si>
    <t>reguliere inspectiewerk</t>
  </si>
  <si>
    <t xml:space="preserve">Het interventiebeleid voedselveiligheid Industriële Productie moet herschreven worden. </t>
  </si>
  <si>
    <t>Internethandel, aflevering bestelde levensmiddelen.</t>
  </si>
  <si>
    <t>Via internet worden ook levensmiddelen besteld, ook levensmiddelen die gekoeld moeten worden bewaard/vervoerd. De NVWA zal toezicht uitvoeren op de wijze van vervoer van via internet bestelde levensmiddelen die gekoeld moeten worden vervoerd.</t>
  </si>
  <si>
    <t>Vervoerders van gekoelde levensmiddelen die via internel zijn besteld.</t>
  </si>
  <si>
    <t>Is dit een project voor 2014?</t>
  </si>
  <si>
    <t>VVH Toezicht bij productiebedrijven verbeterplan</t>
  </si>
  <si>
    <t>I-62</t>
  </si>
  <si>
    <t>K-62</t>
  </si>
  <si>
    <t>som</t>
  </si>
  <si>
    <t>4. De NVWA versterkt het toezicht op chemische productveiligheid en persoonlijke beschermingsmiddelen.</t>
  </si>
  <si>
    <t>3. In 2015 gaat de NVWA meer importgericht (aan het begin van de keten) werken.</t>
  </si>
  <si>
    <t>Monitoring, handhaving en advisering van/over kampeer koffergaskooktoestellen</t>
  </si>
  <si>
    <t>Bedrijven, producten</t>
  </si>
  <si>
    <t>Kampeer koffergaskooktoestellen</t>
  </si>
  <si>
    <t xml:space="preserve">2. De NVWA herziet het systeem van toezicht op de AKI’s en NoBo’s. </t>
  </si>
  <si>
    <t>Methode "base slip" voor niet vrijstaande ladders - gefinancierd door de EG-cie</t>
  </si>
  <si>
    <t>Dit project omvat de methodeontwikkeling voor het bepalen van het wegglijden van niet vrijstaande ladders</t>
  </si>
  <si>
    <t>Onderdeel 4.5.1.5 en onderdeel 4.5.1.5.h</t>
  </si>
  <si>
    <t>Base slip niet vrijstaande ladders</t>
  </si>
  <si>
    <t>Ontwikkeling en onderzoek rookverbod</t>
  </si>
  <si>
    <t>Dit project omvat de uitvoering van onderzoek (naleefmeting) en de ontwikkeling van handhavingsmethoden. Dit project bevat tevens de ontwikkeling en implementatie van ondersteunende meetapparatuur.</t>
  </si>
  <si>
    <t>Ontwikkeling en implementatie handhavingsmethoden (oa. nav doelgroeponderzoek uitgevoerd in 2014), uitvoering naleefonderzoek (2x per jaar)</t>
  </si>
  <si>
    <t>Ontwikkeling: TO ism TU Horeca. Onderzoek: extern bureau</t>
  </si>
  <si>
    <t>Ontwikkeling: hele jaar, Onderzoek: voorjaar en najaar</t>
  </si>
  <si>
    <t>1x per jaar factsheet naleefonderzoek horeca (najaarsmeting) in cominatie met de inspectieresultaten tbv 2e kamer, voorjaarsmetng is interne factsheet</t>
  </si>
  <si>
    <t>Pieter Rijswijk / Corinne Schouten / Marian Gacsbaranyi</t>
  </si>
  <si>
    <t xml:space="preserve">Dit project omvat het toezicht op het reclame en sponsoringsverbod voor tabak. </t>
  </si>
  <si>
    <t>Handhaving leeftijdsgrens tabak</t>
  </si>
  <si>
    <t>Uitvoering van de ontwikkelde methoden (zie project Ontwikkeling en onderzoek leeftijdsgrens)</t>
  </si>
  <si>
    <r>
      <t>volgt (</t>
    </r>
    <r>
      <rPr>
        <i/>
        <sz val="10"/>
        <rFont val="Verdana"/>
        <family val="2"/>
      </rPr>
      <t>andere projectcode AC-NT-…….)</t>
    </r>
  </si>
  <si>
    <t>Ontwikkeling en onderzoek leeftijdsgrens tabak</t>
  </si>
  <si>
    <t>Uitvoering doelgroepanalyses en ontwikkeling handhavingstrategie en -methoden, naleefonderzoek is eind 2014 uitgevoerd (publicatie begin 2015)</t>
  </si>
  <si>
    <t>TO ism TU (flexteam C&amp;V)</t>
  </si>
  <si>
    <t>Marian Gacsbaranyi / Wilbert Jansen</t>
  </si>
  <si>
    <t>(Door)ontwikkeling flexteam</t>
  </si>
  <si>
    <t>Dit project omvat de doorontwikkeling van het concept 'Flexteam' binnen het domein A&amp;T, maar ook binnen andere domeinen.</t>
  </si>
  <si>
    <t>Het flexteam is een vorm van innovatief toezicht.</t>
  </si>
  <si>
    <t>Marian Gacsbaranyi / Fransjan Marijnissen / Wilbert Jansen</t>
  </si>
  <si>
    <t>Pieter Rijswijk / Wilbert Jansen / Boudewijn Kustner</t>
  </si>
  <si>
    <t xml:space="preserve">Dit project omvat de klachten over het rookverbod op de werkplek. Alle controles worden uitgevoerd nav klachten. </t>
  </si>
  <si>
    <t xml:space="preserve">Corinne Schouten </t>
  </si>
  <si>
    <t>AENK</t>
  </si>
  <si>
    <t>A&amp;T Expertisecentrum DHW VWS</t>
  </si>
  <si>
    <t>Expertisecentrum handhaving DHW</t>
  </si>
  <si>
    <t>TO overig</t>
  </si>
  <si>
    <r>
      <t>FRNT1407</t>
    </r>
    <r>
      <rPr>
        <sz val="9"/>
        <rFont val="Verdana"/>
        <family val="2"/>
      </rPr>
      <t xml:space="preserve"> DV Herinspectie</t>
    </r>
  </si>
  <si>
    <t>Wertkformatie</t>
  </si>
  <si>
    <t>FTE</t>
  </si>
  <si>
    <t>Afwijking Operationele planning</t>
  </si>
  <si>
    <t>CV Tm Toezicht PV Midden</t>
  </si>
  <si>
    <t>Formatie bezettingstaat divisie C&amp;V d.d.</t>
  </si>
  <si>
    <t>Werkformatie</t>
  </si>
  <si>
    <t>Afdeling</t>
  </si>
  <si>
    <t>Formatie</t>
  </si>
  <si>
    <t>Bezetting</t>
  </si>
  <si>
    <t>over/onder</t>
  </si>
  <si>
    <t>Directie/Staf</t>
  </si>
  <si>
    <t>Afdeling Toezichtuitvoering Lab VV</t>
  </si>
  <si>
    <t>Chemie team 01</t>
  </si>
  <si>
    <t>Afdeling Toezichtontwikkeling</t>
  </si>
  <si>
    <t>Chemie team 02</t>
  </si>
  <si>
    <t>Chemie team 03</t>
  </si>
  <si>
    <t>Chemie team 04</t>
  </si>
  <si>
    <t>Microbiologie team 01</t>
  </si>
  <si>
    <t>Microbiologie team 02</t>
  </si>
  <si>
    <t>11. MRNT 15111 Supermarkt: delicatessen en tapas</t>
  </si>
  <si>
    <t>12. MRNT 15114 Supermarkt: Zacht fruit virus</t>
  </si>
  <si>
    <t xml:space="preserve">13. MRNT 15115 Supermarkt: Levende tweekleppige weekdieren </t>
  </si>
  <si>
    <t>Dit werkpakket omvat de werkzaamheden zoals incidentmanagement, bronopsporing en typering. Hieronder vallen ook de coördinatiewerkzaamheden door TO en het brononderzoek van het LAB. Inspecties die worden uitgevoerd tav deze activiteiten vallen onder de verticale domeinen.</t>
  </si>
  <si>
    <t>Incident management, bronopsporing en typering</t>
  </si>
  <si>
    <t>alle doelgroepen</t>
  </si>
  <si>
    <t>C&amp;V TO, K&amp;E lab</t>
  </si>
  <si>
    <t>Karin Nagel / Ife Fitz James</t>
  </si>
  <si>
    <r>
      <t xml:space="preserve">Ife Fitz James (Expertisecentrum) / </t>
    </r>
    <r>
      <rPr>
        <sz val="10"/>
        <color indexed="10"/>
        <rFont val="Verdana"/>
        <family val="2"/>
      </rPr>
      <t>Bettie van Lith? (RASFF en GFL meldingen)</t>
    </r>
  </si>
  <si>
    <t>1. Expertisecentrum</t>
  </si>
  <si>
    <t>2. RASFF en GFL meldingen</t>
  </si>
  <si>
    <t>MUNT0000</t>
  </si>
  <si>
    <t>Alle doelgroepen</t>
  </si>
  <si>
    <t>C&amp;V TU Horeca, C&amp;V TU VIP Food, C&amp;V TO, C&amp;V lab micro, C&amp;V K&amp;E lab mciro</t>
  </si>
  <si>
    <t>Ife Fitz James</t>
  </si>
  <si>
    <r>
      <t xml:space="preserve">Ife Fitz James / </t>
    </r>
    <r>
      <rPr>
        <sz val="10"/>
        <color indexed="10"/>
        <rFont val="Verdana"/>
        <family val="2"/>
      </rPr>
      <t>Raymond Heymans ?? (MUNT 1554)</t>
    </r>
  </si>
  <si>
    <t>1. MUNT1551 Consumenten meldingen microbiologie Food/VIP</t>
  </si>
  <si>
    <t>2. MUNT1552 Virus, melding, voedsel en veegdoekjes</t>
  </si>
  <si>
    <t>3. MUNT 1553 Bronopsporing</t>
  </si>
  <si>
    <t>4. MUNT 1554 Typeringstechnieken en database tbv bronopsporing</t>
  </si>
  <si>
    <t xml:space="preserve">Dit werkpakket omvat  de werkzaamheden gebaseerd op een afzonderlijke overeenkomst zoals CEN werkzaamheden en activiteiten tbv normalisatie en standaardisatie commissies  </t>
  </si>
  <si>
    <t>Vernieuwing en implementatie analysemethoden</t>
  </si>
  <si>
    <t>C&amp;V TO K&amp;E, C&amp;V LabVV K&amp;E</t>
  </si>
  <si>
    <t>Paul in 't Veld</t>
  </si>
  <si>
    <t>Ontwikkelen gevalideerde normmethoden</t>
  </si>
  <si>
    <t>??????????</t>
  </si>
  <si>
    <t>IUU</t>
  </si>
  <si>
    <t>Vis VV NR VWS</t>
  </si>
  <si>
    <t>Uren V&amp;I (nog op te nemen)</t>
  </si>
  <si>
    <t>verbeterplan overig TO 1 fte</t>
  </si>
  <si>
    <t>HACCP audits/eigen controles (verbeterplan) SIA 1,1 fte</t>
  </si>
  <si>
    <t>Handelsstromen visserijproducten/-transport over de weg</t>
  </si>
  <si>
    <t>Fysieke en administratieve controles bij grote re-export en doorvoer bedrijven</t>
  </si>
  <si>
    <r>
      <t>Aanvullende monitoring ivm eisen USA</t>
    </r>
    <r>
      <rPr>
        <b/>
        <sz val="10"/>
        <rFont val="Arial"/>
        <family val="2"/>
      </rPr>
      <t xml:space="preserve"> (Al geregeld bij microbiologisch?)</t>
    </r>
  </si>
  <si>
    <t>Realisatie aanbevelingen FVO 2014</t>
  </si>
  <si>
    <t>Inventariseren beschikbare databronnen voor toezicht/gebruiken data van derden. Bijlage II 4.5.1.1.b Gebruik maken van kennis van andere inspectiediensten m.b.t. risico-indicatoren en hun methodes.</t>
  </si>
  <si>
    <t>Voortzetting van samenwerking met andere rijksdiensten (belastingdienst etc.), ter uitwisseling van signalen ten behoeve van de handhaving.</t>
  </si>
  <si>
    <t>Hoofdgroep: Horeca Selectie adressen door ISZW</t>
  </si>
  <si>
    <t>TO C&amp;V Samenwerking met Inspectie SZW</t>
  </si>
  <si>
    <t>Effectmetingen / naleefmetingen</t>
  </si>
  <si>
    <t xml:space="preserve">Dit werkpakket omvat de monitorings- en handhavingswerkzaamheden door de hele keten – bij de doelgroepen primaire productiebedrijven, primaire verwerking, industriële verwerking, retail, horeca &amp; ambacht, import en diervoeder. </t>
  </si>
  <si>
    <t>Dit werkpakket omvat de werkzaamheden toezicht op die bedrijven die risicovolle producten verhandelen en met een substantieel marktaandeel.</t>
  </si>
  <si>
    <t>Bedrijfsgericht producttoezicht</t>
  </si>
  <si>
    <t xml:space="preserve">    </t>
  </si>
  <si>
    <t>(excl herinspecties geregistreerde bedrijven)</t>
  </si>
  <si>
    <t>(incl PvA)</t>
  </si>
  <si>
    <t xml:space="preserve">Het in de volle breedte investeren in het verhogen van de voedselveiligheid bij locaties die direct aan de consument leveren incl. aandacht voor het slim combineren van inspecties. Het vergroten van de inspectiedichtheid (verminderen witte vlekken), het verbeteren van de kwaliteit van het toezicht </t>
  </si>
  <si>
    <t>Evenementen en week/jaar markten.</t>
  </si>
  <si>
    <t>TU Horeca en TO C&amp;V. Samenwerking met PV en A&amp;T.</t>
  </si>
  <si>
    <t>Alle ontwikkelingen die nodig zijn om de inspecties vanuit andere projecten dan wel workflow geschikt te maken voor openbaarmaking.</t>
  </si>
  <si>
    <t>Kan niet stoppen, zit in opdrachtbrief Openbaarmaking. Niet uitbreiden naar andere doelgroepen alvorens gehele ICT ondersteiuning is gerealiseerd.Afbreukrisico NVWA en VWS is groot. Effectmeting.</t>
  </si>
  <si>
    <t>4.5.1.1.h H&amp;AP Evalueren Veilig Voedsel Verklaring doelgroep lunchrooms en verder uitrollen over andere doelgroepen binnen domein (en langere termijn andere domeinen)</t>
  </si>
  <si>
    <t xml:space="preserve"> verbeterplan</t>
  </si>
  <si>
    <t>STOP</t>
  </si>
  <si>
    <t>pva</t>
  </si>
  <si>
    <t>to</t>
  </si>
  <si>
    <t>Plan van aanpak</t>
  </si>
  <si>
    <t>stop</t>
  </si>
  <si>
    <t>Freerk Gaikema</t>
  </si>
  <si>
    <t>Dint Hissink</t>
  </si>
  <si>
    <t>Adhemar Rog / Lucas Nijboer</t>
  </si>
  <si>
    <t>Jeanine Lagendijk</t>
  </si>
  <si>
    <t>Lucas Nijboer</t>
  </si>
  <si>
    <t>Harm Voerman</t>
  </si>
  <si>
    <t>Ton de Koning, Hans Taal</t>
  </si>
  <si>
    <t>Misja Oosterwijk</t>
  </si>
  <si>
    <t>Liane Lammers</t>
  </si>
  <si>
    <t>Aad in 't Veld</t>
  </si>
  <si>
    <t>Import (productgericht) Verbeterplan</t>
  </si>
  <si>
    <t>Datamining verbeterplan</t>
  </si>
  <si>
    <t>Door het optimaliseren van de werkprocessen wordt efficiencywinst geboekt (zowel intern als extern). Met deze optimalisatie worden ook de risico’s van niet tijdig en niet-EU conform leveren van de prestaties ondervangen. Het betreft werkprocessen op het terrein van evaluaties, samenwerkingsafspraak, controleafspraken, verificatieprogramma’s, aan- en terugleveren van dossiers, voortgangsrapportages en opgavebeheer. Voor het daadwerkelijk doorvoeren van verbetering zullen intern NVWA afspraken gemaakt worden met L&amp;N, KCDV en STAF-IM.</t>
  </si>
  <si>
    <t>3.2. Planning en uitvoering + 3.3. sturing</t>
  </si>
  <si>
    <t>DGU en de NVWA zijn gestart met het opstellen van een gezamenlijke uitvoeringskalender waarmee beter geanticipeerd kan worden op pieken in het werkaanbod. Begin 2014 wordt effect hiervan geëvalueerd, waarbij consequentie van overdracht van werkzaamheden van PBO’S wordt betrokken, en zonodig wordt aanpak bijgesteld. (Mede in relatie tot afspraken over Voortgangsrapportage). + Verloop van opgavebeheer en retoursturen van rapporten wordt per kwartaal geëvalueerd, verbeterpunten worden geïdentificeerd en door te voeren verbeteringen worden in samenspraak met KCDV en/of ROC-DGU doorgevoerd.</t>
  </si>
  <si>
    <t>Dit project bevat het bedrijfsgericht toezicht in de vorm van Systeemtoezicht.</t>
  </si>
  <si>
    <t>Toezicht op bedrijven die consumenten producten op de markt brengen</t>
  </si>
  <si>
    <t>Onderdeel 4.5.1.5</t>
  </si>
  <si>
    <t>Eerste twee onderwerpen in de bijlage</t>
  </si>
  <si>
    <t>Bedrijven met een voldoende ontwikkeld kwaliteitssysteem</t>
  </si>
  <si>
    <t>TO, TU, Lab</t>
  </si>
  <si>
    <t>Protocol</t>
  </si>
  <si>
    <t>In 2014 en 2015</t>
  </si>
  <si>
    <t>In 2016</t>
  </si>
  <si>
    <t>Marijn Colijn</t>
  </si>
  <si>
    <t>Zie deelprotocol</t>
  </si>
  <si>
    <t>PD NT 6634, PD NL 0000</t>
  </si>
  <si>
    <t>Dit project bevat het bedrijfsgericht toezicht in de vorm van Bedrijfsgericht producttoezicht.</t>
  </si>
  <si>
    <t>VVH  Pilot risicobedrijven verbeterplan</t>
  </si>
  <si>
    <t>VVH Toezicht bij geregistreerde productiebedrijven verbeterplan planmatig 1ste kwartaal</t>
  </si>
  <si>
    <t>Levensmiddelen producerende, niet-erkende bedrijven die niet rechstreeks aan de eindconsument leveren. (Witte productiebedrijven)</t>
  </si>
  <si>
    <t>1ste kwartaal 2015</t>
  </si>
  <si>
    <t>Protocol regulier toezicht</t>
  </si>
  <si>
    <t>VVH Toezicht bij geregistreerde productiebedrijven verbeterplan planmatig 2e kwartaal</t>
  </si>
  <si>
    <t>Levensmiddelen producerende, niet-erkende bedrijven die niet rechstreeks aan de eindconsument leveren. (traceren bij …))</t>
  </si>
  <si>
    <t>2e kwartaal 2015</t>
  </si>
  <si>
    <t>VVH Toezicht bij geregistreerde productiebedrijven verbeterplan planmatig 3e kwartaal</t>
  </si>
  <si>
    <t>Levensmiddelen producerende, niet-erkende bedrijven die niet rechstreeks aan de eindconsument leveren. (naleving aanvullende module hygienecode bakkerij)</t>
  </si>
  <si>
    <t>3e kwartaal 2015</t>
  </si>
  <si>
    <t>VVH Toezicht bij geregistreerde productiebedrijven verbeterplan planmatig 4e kwartaal</t>
  </si>
  <si>
    <t>Levensmiddelen producerende, niet-erkende bedrijven die niet rechstreeks aan de eindconsument leveren. (naleving nieuwe brouwerijcode)</t>
  </si>
  <si>
    <t>4e kwartaal 2015</t>
  </si>
  <si>
    <t>Doelgroep notenimporteurs</t>
  </si>
  <si>
    <t>Specifiek toezicht bij notenimporteurs ivm afwijkende partijen.</t>
  </si>
  <si>
    <t>Jan- apr 2015</t>
  </si>
  <si>
    <t>Doelgroep separatorvlees</t>
  </si>
  <si>
    <t>Toezicht bij productiebedrijven van separatorvlees, handelaren in separatorvlees en gebruikers van separatorvlees mbt voedselveiligheidsaspecten en etikettering.</t>
  </si>
  <si>
    <t>sep - dec 2015</t>
  </si>
  <si>
    <t>Doelgroep kiemgroenten</t>
  </si>
  <si>
    <t>Specifiek toezicht bij (zaden voor) kiemgroentenbedrijven in verband met specifieke wetgeving.</t>
  </si>
  <si>
    <t>Jun- aug 2015</t>
  </si>
  <si>
    <t>Doelgroep vleesimporteurs</t>
  </si>
  <si>
    <t>Specifiek toezicht bij vleesimporteurs op beheersing aanwezigheid van STEC.</t>
  </si>
  <si>
    <t>???? 2015</t>
  </si>
  <si>
    <t>De NVWA wil bij het toezicht gebruikt maken van de private kwaliteitssystemen. Hiervoor zullen de verschillende kwaliteitssystemen door de NVWA beoordeeld moeten worden.</t>
  </si>
  <si>
    <t>Hetty Karman</t>
  </si>
  <si>
    <t>Ontwikkelen bedrijfsgericht toezicht</t>
  </si>
  <si>
    <t xml:space="preserve">Het toezicht bij grote, complexe bedrijven (met vaak meerdere locaties) kan vanuit de NVWA efficiënter en effectiever ingeregeld worden. </t>
  </si>
  <si>
    <t>Harmonisatiedagen VIP teams</t>
  </si>
  <si>
    <t>VVH Toezicht geregistreerde bedrijven verbeterplan planmatig 3e kwartaal</t>
  </si>
  <si>
    <t>Transport on the road (VP Vervoer van (grondstoffen) diervoeders</t>
  </si>
  <si>
    <t>Klachten &amp; meldingen (VP Diervoeder klachten en meldingen)</t>
  </si>
  <si>
    <t>Nationaal Plan Diervoeders</t>
  </si>
  <si>
    <t>Microbiologie</t>
  </si>
  <si>
    <t xml:space="preserve">HAP STAF </t>
  </si>
  <si>
    <t>Totaal Horeca en ambachtelijke productie</t>
  </si>
  <si>
    <t>Omschrijving</t>
  </si>
  <si>
    <t xml:space="preserve">Dit werkpakket omvat het toezicht op geregistreerde diervoederbedrijven (industrieel en primair) </t>
  </si>
  <si>
    <t>Projecten:</t>
  </si>
  <si>
    <t>projectnaam</t>
  </si>
  <si>
    <t>Cursusuren</t>
  </si>
  <si>
    <t>Omschrijving project</t>
  </si>
  <si>
    <t>Bijdrage aan resultaat</t>
  </si>
  <si>
    <t>Bijdrage aan C&amp;V Verbeterplan</t>
  </si>
  <si>
    <t>Onderwerp Kaderbrief</t>
  </si>
  <si>
    <t>Doelgroep:</t>
  </si>
  <si>
    <t>Wie:</t>
  </si>
  <si>
    <t>Wanneer:</t>
  </si>
  <si>
    <t>Werkinstructie</t>
  </si>
  <si>
    <t>Evaluatiemoment</t>
  </si>
  <si>
    <t>Raportage:</t>
  </si>
  <si>
    <t>Projectleider:</t>
  </si>
  <si>
    <t>Contactpersoon:</t>
  </si>
  <si>
    <t>Protocolnaam</t>
  </si>
  <si>
    <t>Inspectielijst naam</t>
  </si>
  <si>
    <t>Tijdschrijfcode (persoonlijke verantwoording)</t>
  </si>
  <si>
    <t>Martkverordening</t>
  </si>
  <si>
    <t>Nationaal Plan DV</t>
  </si>
  <si>
    <t>Reststromen levensmiddelenbedrijven</t>
  </si>
  <si>
    <t>Toezicht DV hygieneverordenig flits</t>
  </si>
  <si>
    <t>Toezicht DV hygieneverordenig onbekend</t>
  </si>
  <si>
    <t>Toezicht onderhoud DV</t>
  </si>
  <si>
    <t>Transport DV</t>
  </si>
  <si>
    <t>Vetstromen</t>
  </si>
  <si>
    <t>Dit werkpakket omvat de afhandeling van klachten en meldingen</t>
  </si>
  <si>
    <t>Dit werkpakket omvat het toezicht op erkende diervoederbedrijven</t>
  </si>
  <si>
    <t>Derde landen vertegenwoordiging</t>
  </si>
  <si>
    <t>Regulier workflow hygieneverordening</t>
  </si>
  <si>
    <t>TSE verordening</t>
  </si>
  <si>
    <r>
      <t xml:space="preserve">Aarieke de Jong </t>
    </r>
    <r>
      <rPr>
        <sz val="10"/>
        <color indexed="10"/>
        <rFont val="Verdana"/>
        <family val="2"/>
      </rPr>
      <t>( Vervanger(s)?????)</t>
    </r>
  </si>
  <si>
    <t>1. MRNT1531  Import: Verse kruiden (n=5)  Ben Kaandorp</t>
  </si>
  <si>
    <t xml:space="preserve">2. MRNT1532  Import: pluimveevlees, bereidingen (n=5) </t>
  </si>
  <si>
    <t>3. MRNT1533  Import: Specerijen (n=5)  Ben Kaandorp</t>
  </si>
  <si>
    <r>
      <t xml:space="preserve">4. MRNT1534  Import: paardevlees </t>
    </r>
    <r>
      <rPr>
        <sz val="10"/>
        <color indexed="10"/>
        <rFont val="Verdana"/>
        <family val="2"/>
      </rPr>
      <t>Nog afstemmen met Import (Rinus Gerlofsma)</t>
    </r>
  </si>
  <si>
    <r>
      <t xml:space="preserve">5. MRNT1535  Import: vis </t>
    </r>
    <r>
      <rPr>
        <sz val="10"/>
        <color indexed="10"/>
        <rFont val="Verdana"/>
        <family val="2"/>
      </rPr>
      <t>Joost van den Akker/ Rinus Gerlofsma? Project invoegen in NP</t>
    </r>
  </si>
  <si>
    <t>Monitoring en handhaving - Industriele verwerking - Importeurs/Distribiteurs</t>
  </si>
  <si>
    <t>importeurs/distribiteurs</t>
  </si>
  <si>
    <t>C&amp;V TU VIP Food, C&amp;V TO, C&amp;V lab micro</t>
  </si>
  <si>
    <t>1. jan. t/m dec. 2015</t>
  </si>
  <si>
    <t>2. mrt. t/m dec. 2015</t>
  </si>
  <si>
    <t>3. mrt. t/m okt. 2015</t>
  </si>
  <si>
    <t>4.mrt. t/m okt. 2015</t>
  </si>
  <si>
    <t>5. 4 keer een week/jaar</t>
  </si>
  <si>
    <t>6.april-mei en  okt. t/m dec. 2015</t>
  </si>
  <si>
    <t>7. feb. -t/m aug. 2015</t>
  </si>
  <si>
    <t>Anja Westra</t>
  </si>
  <si>
    <t>1. MRNT15P03 Importeurs: Gedroogde kruiden &amp; specerijen (n=5)  STEC toevoegen aan analyses</t>
  </si>
  <si>
    <t xml:space="preserve">2. MRNT15P05 Importeurs: (rauw melkse) zuivelproducten </t>
  </si>
  <si>
    <t xml:space="preserve">3. MRNT15P07a Importeurs: niet-vegetarische tapasproducten  (n=5)  </t>
  </si>
  <si>
    <t>4. MRNT15P07b Importeurs:RTE Tofu, Tahin, Humus-Aziatische herkomst (n=5)</t>
  </si>
  <si>
    <t xml:space="preserve">5. MRNT15P08 Importeurs: verse kruiden van Noord Afrikaanse afkomst (n=5) </t>
  </si>
  <si>
    <t xml:space="preserve">6. MRNT15P09 Importeurs/groothandel: Exotisch vlees (n=1) </t>
  </si>
  <si>
    <t xml:space="preserve">7. MRNT15P10 Importeurs: Zacht fruit bevroren partijen (n=5) </t>
  </si>
  <si>
    <t>Monitoring en handhaving - Industriele verwerking - Productiebedrijven</t>
  </si>
  <si>
    <t>Productiebedrijven</t>
  </si>
  <si>
    <t xml:space="preserve">1. feb. t/m dec. 2015 </t>
  </si>
  <si>
    <t>3. apr. t/m nov 2015</t>
  </si>
  <si>
    <t>4. juli t/m dec. 2015</t>
  </si>
  <si>
    <t>Anja Westra, voor project kiemgroenten ook Hetty Karman</t>
  </si>
  <si>
    <t>1. MRNT15P01  Productiebedrijven: Erkend &lt;3000 kg/week/productgroep: verlaagde bemonsteringsfrequentie gehakt vlees, vleesbereidingen en pluimveevlees (n=5)</t>
  </si>
  <si>
    <t xml:space="preserve">2. MRNT15P02 Productiebedrijven: kiemgroenten (n=5): vervolgmeting </t>
  </si>
  <si>
    <t xml:space="preserve">3. MRNT15P04 Productiebedrijven: vleesvervangers (n=5) bemonstering zodicht mogelijk bij tht </t>
  </si>
  <si>
    <t>4. MRNT15P06 Productiebedrijven: Separatorvlees LD (n=5) PL: Louis</t>
  </si>
  <si>
    <t>1. Industriële productie visafslag</t>
  </si>
  <si>
    <t>2. verzend en zuiveringscentra</t>
  </si>
  <si>
    <t>C&amp;V TU VIS, C&amp;V TO, C&amp;V lab micro</t>
  </si>
  <si>
    <t>jan - dec 2015</t>
  </si>
  <si>
    <t>Aloys Tijsma/ Joost van den Akker</t>
  </si>
  <si>
    <t>Aloys Tijsma</t>
  </si>
  <si>
    <t xml:space="preserve">1. MRNT14V2 Verificatie microbiologische voedselveiligheid levende tweekleppige weekdieren verzend- en zuiveringscentra </t>
  </si>
  <si>
    <t>2. MRNT14V4 Verificatie microbiologische voedselveiligheidscriteria Pectinidae cerzameld buiten de geclassificeerde gebieden</t>
  </si>
  <si>
    <t xml:space="preserve">3. MRNT15V5 Garnalen </t>
  </si>
  <si>
    <t xml:space="preserve">4. MRNT15V6 IJswater </t>
  </si>
  <si>
    <t>MRNT 0000</t>
  </si>
  <si>
    <t>Monitoring en handhaving - Primaire productiebedrijven</t>
  </si>
  <si>
    <t>1. L&amp;N  TU landbouw, C&amp;V TO, C&amp;V lab micro</t>
  </si>
  <si>
    <t xml:space="preserve">2. L&amp;N  TU landbouw, C&amp;V TO, </t>
  </si>
  <si>
    <t>3. V&amp;I  TU slachtplaatsen, C&amp;V TO, C&amp;V lab micro</t>
  </si>
  <si>
    <t>1. jan. t/m april 2015</t>
  </si>
  <si>
    <t>2. jan. t/m dec. 2015</t>
  </si>
  <si>
    <t>Werkinstructie;</t>
  </si>
  <si>
    <t>Ben Wit / Sanne vd Voorde</t>
  </si>
  <si>
    <t>1. MRNT14B1 Surveillance landbouwhuisdieren - leghennen</t>
  </si>
  <si>
    <t>2.                         Monitoring antibioticumresistentie (afgemolken) melkkoeien</t>
  </si>
  <si>
    <t>Monitoring en handhaving - Primaire verwerking</t>
  </si>
  <si>
    <t>V&amp;I / TU slachtplaatsen, C&amp;V TO</t>
  </si>
  <si>
    <t>1-5:  jan. t/m december 2015</t>
  </si>
  <si>
    <t>Protocolnaam;</t>
  </si>
  <si>
    <t>1. MRNT15S2 Monitoring antibioticumresistentie vleesvarkens</t>
  </si>
  <si>
    <t>2. MRNT15S Monitoring antibioticumresistentie kalveren</t>
  </si>
  <si>
    <t>3. MRNT15S1 Monitoring antibioticum resistentie vleeskuikens</t>
  </si>
  <si>
    <t xml:space="preserve">4. MRNT15O Campylobacter in kipfilet </t>
  </si>
  <si>
    <t>5. MRNT15AR Antibiotica resistentie onderzoek stammen</t>
  </si>
  <si>
    <t xml:space="preserve">6. MRNT15S10 Verificatie varkens </t>
  </si>
  <si>
    <t>Retail/ Detailhandel</t>
  </si>
  <si>
    <t>Monitoring en handhaving - Retail</t>
  </si>
  <si>
    <t>Supermarkten, horeca, zuiveringscentra</t>
  </si>
  <si>
    <t>1 -12. C&amp;V TU Horeca, C&amp;V TO, C&amp;V lab micro</t>
  </si>
  <si>
    <t>13. C&amp;V TU Vis, C&amp;V TO, C&amp;V lab micro</t>
  </si>
  <si>
    <t>1. feb. t/m april 2015</t>
  </si>
  <si>
    <t>2 -13. jan. t/m dec. 2015</t>
  </si>
  <si>
    <t>Evaluatiemoment;</t>
  </si>
  <si>
    <t xml:space="preserve">Aloys Tijsma </t>
  </si>
  <si>
    <t xml:space="preserve">1. MRNT 15101 Supermarkt: Sla </t>
  </si>
  <si>
    <t>2. MRNT 15102 Supermarkt: Visprodukten</t>
  </si>
  <si>
    <t>3. MRNT 15103 Supermarkt: Superfoods</t>
  </si>
  <si>
    <t xml:space="preserve">4. MRNT 15104 Supermarkt: Pluimveevlees </t>
  </si>
  <si>
    <t xml:space="preserve">5. MRNT 15105 Supermarkt: Vers vlees  </t>
  </si>
  <si>
    <t>6. MRNT 15106 Supermarkt: Pluimvee gehakt en bereidingen</t>
  </si>
  <si>
    <t>7. MRNT 15107 Supermarkt: gehakt en bereidingen</t>
  </si>
  <si>
    <t>8. MRNT 15108 Supermarkt: Vleeswaren en Paté</t>
  </si>
  <si>
    <t>9. MRNT 15109 Groenteboer, supermarkt: gesneden groente</t>
  </si>
  <si>
    <t>10. MRNT 15110 Groenteboer/supermarkt: zacht fruit</t>
  </si>
  <si>
    <t>OMVANG</t>
  </si>
  <si>
    <t>TAAK</t>
  </si>
  <si>
    <t>DOELGROEP</t>
  </si>
  <si>
    <t>SOORT_TAAK</t>
  </si>
  <si>
    <t>WP</t>
  </si>
  <si>
    <t>PR</t>
  </si>
  <si>
    <t>UREN_TAAK</t>
  </si>
  <si>
    <t>DIVPRIO_ID</t>
  </si>
  <si>
    <t>DIVISIE PLAN</t>
  </si>
  <si>
    <t>VERSCHIL TEAMPLANNEN DIVISIEPLAN</t>
  </si>
  <si>
    <t>TOTAAL TEAMPLANNEN</t>
  </si>
  <si>
    <t>CV Divisie Consument en Veiligheid</t>
  </si>
  <si>
    <t>AT Alcohol</t>
  </si>
  <si>
    <t>ABNA AT Alcohol - Advies en vertegenwoordiging</t>
  </si>
  <si>
    <t>NA Advies en vertegenwoordiging</t>
  </si>
  <si>
    <t>Tijdrubriek nVWA</t>
  </si>
  <si>
    <t>AB</t>
  </si>
  <si>
    <t>NA</t>
  </si>
  <si>
    <t>ABNT AT Alcohol - Toezicht</t>
  </si>
  <si>
    <t>NT Toezicht</t>
  </si>
  <si>
    <t>AT Tabak</t>
  </si>
  <si>
    <t>ACNA AT Tabak - Advies en vertegenwoordiging</t>
  </si>
  <si>
    <t>AC</t>
  </si>
  <si>
    <t>ACNT AT Tabak - Toezicht</t>
  </si>
  <si>
    <t>A en T Expertisecentrum DHW</t>
  </si>
  <si>
    <t>AENK A en T Expertisecentrum Drank en Horecawet</t>
  </si>
  <si>
    <t>NK Kennis en expertise</t>
  </si>
  <si>
    <t>AE</t>
  </si>
  <si>
    <t>NK</t>
  </si>
  <si>
    <t>AT Klachten Rookvrije werkplek</t>
  </si>
  <si>
    <t>AQNT AT Klachten Rookvrije werkplek - Toezicht</t>
  </si>
  <si>
    <t>AQ</t>
  </si>
  <si>
    <t>Bijzondere eet- en drinkwaren incl. claims</t>
  </si>
  <si>
    <t>BBNA BED Handhaving bijzondere eet- en drinkwaar VWS - Advies en vertegenwoordig</t>
  </si>
  <si>
    <t>BB</t>
  </si>
  <si>
    <t>BBNK BED Handhaving bijzondere eet- en drinkwaar VWS - Kennis en expertise</t>
  </si>
  <si>
    <t>BBNL BED Handhaving bijzondere eet- en drinkwaar VWS - Laboratoriumonderzoek</t>
  </si>
  <si>
    <t>NL Laboratoriumonderzoek</t>
  </si>
  <si>
    <t>NL</t>
  </si>
  <si>
    <t>BBNT BED Handhaving bijzondere eet- en drinkwaar VWS - Toezicht</t>
  </si>
  <si>
    <t>BED Klachten en meldingen VWS</t>
  </si>
  <si>
    <t>BKNA BED Klachten en meldingen VWS - Advies</t>
  </si>
  <si>
    <t>BK</t>
  </si>
  <si>
    <t>BKNK BED Klachten en meldingen VWS - Kennis en Expertise</t>
  </si>
  <si>
    <t>BKNT BED Klachten en meldingen VWS - Toezicht</t>
  </si>
  <si>
    <t>BMNA BED Monitoring voedingsnota VWS - Advies</t>
  </si>
  <si>
    <t>BM</t>
  </si>
  <si>
    <t>BMNK BED Monitoring voedingsnota VWS - Kennis en expertise</t>
  </si>
  <si>
    <t>BMNL BED Monitoring voedingsnota VWS - Laboratoriumonderzoek</t>
  </si>
  <si>
    <t>BMNT BED Monitoring voedingsnota VWS - Toezicht</t>
  </si>
  <si>
    <t>BED Herinspecties Derden</t>
  </si>
  <si>
    <t>BWNT BED Herinspecties Derden - Toezicht</t>
  </si>
  <si>
    <t>BW</t>
  </si>
  <si>
    <t>Dierlijke bijproducten</t>
  </si>
  <si>
    <t>DBP Geregistreerde bedrijven DG AGRO</t>
  </si>
  <si>
    <t>JANA DBP Geregistreerde bedrijven DG AGRO - Advies en vertegenwoordiging</t>
  </si>
  <si>
    <t>JA</t>
  </si>
  <si>
    <t>JANT DBP Geregistreerde bedrijven DG AGRO - Toezicht</t>
  </si>
  <si>
    <t>DBP Primaire bedrijven LN DG AGRO</t>
  </si>
  <si>
    <t>JCNT DBP Primaire bedrijven LN DG AGRO - Toezicht</t>
  </si>
  <si>
    <t>JC</t>
  </si>
  <si>
    <t>DBP Klachten en meldingen LN DG AGRO</t>
  </si>
  <si>
    <t>JENT DBP Klachten en meldingen - Toezicht</t>
  </si>
  <si>
    <t>JE</t>
  </si>
  <si>
    <t>JSNL DBP Borgen van stromen DG AGRO - Laboratoriumonderzoek</t>
  </si>
  <si>
    <t>JS</t>
  </si>
  <si>
    <t>JSNT DBP Borgen van stromen DG AGRO - Toezicht</t>
  </si>
  <si>
    <t>DBP Erkende bedrijven Derden</t>
  </si>
  <si>
    <t>JTNL DBP Erkende bedrijven Derden - Laboratoriumonderzoek</t>
  </si>
  <si>
    <t>JT</t>
  </si>
  <si>
    <t>JTNT DBP Erkende bedrijven Derden - Toezicht</t>
  </si>
  <si>
    <t>DP WOB verzoeken en overig DG AGRO</t>
  </si>
  <si>
    <t>RANT DP Klachten en meldingen - Toezicht</t>
  </si>
  <si>
    <t>RA</t>
  </si>
  <si>
    <t>Reguliere workflow</t>
  </si>
  <si>
    <t>VIS Klachten &amp; Meldingen VWS</t>
  </si>
  <si>
    <t>VIS Schelpdieronderzoek  VWS</t>
  </si>
  <si>
    <t>VIS Aanlanding VVH Derden</t>
  </si>
  <si>
    <t>VIS Certificering DERDEN</t>
  </si>
  <si>
    <t>Efficiencyslag certificering</t>
  </si>
  <si>
    <t>VIS Voedselveiligheid retribueerbaar DERDEN</t>
  </si>
  <si>
    <t>EU- subsidieregelingen</t>
  </si>
  <si>
    <t xml:space="preserve">Totaal EUS : Boekhoudkundige nacontroles Vo. 485/2008 DG AGRO </t>
  </si>
  <si>
    <t>EUS KCDV EL&amp;I</t>
  </si>
  <si>
    <t>Totaal EUS KCDV EL&amp;I</t>
  </si>
  <si>
    <t xml:space="preserve">Totaal EUS: Betaalorgaan DGU DG AGRO </t>
  </si>
  <si>
    <t>Project Risico analyse en indeling in risico piramide</t>
  </si>
  <si>
    <t>Project Validatie zuiveringsproces door zuiveringscentra</t>
  </si>
  <si>
    <t>RGNT</t>
  </si>
  <si>
    <t>TO C&amp;V TU C&amp;V DVE TAB</t>
  </si>
  <si>
    <t>Chemisch onderzoek verbeterplan</t>
  </si>
  <si>
    <t>Persoonlijke beschermingsartikelen verbeterplan</t>
  </si>
  <si>
    <t>Opleiding verbeterplan</t>
  </si>
  <si>
    <t>Kennismanagement verbeterplan</t>
  </si>
  <si>
    <t>Toezicht op AKI's en NOBO's (bijz projecten) Verbeterplan</t>
  </si>
  <si>
    <t>Staat van productveiligheid Verbeterplan</t>
  </si>
  <si>
    <t>Bedrijfsgericht producttoezicht (BPT) Verbeterplan</t>
  </si>
  <si>
    <t>Bijlage II: 4.5.1.1.b H&amp;AP informatiepositie versterken + 4.5.1.1.f H&amp;AP aantal blinde vlekken is verminderd: meer gerichte inspecties voor o.a. doelgroepen bereidende horeca, instellingen en ambachtelijke bedrijven (alle risicobedrijven in beeld gebracht) + 4.5.1.1.a projecten duidelijk onderscheiden van reguliere workflow (werkprocessen op orde brengen)</t>
  </si>
  <si>
    <t>Het in de volle breedte investeren in het verhogen van de voedselveiligheid bij locaties die direct aan de consument leveren incl. aandacht voor het slim combineren van inspecties. Het vergroten van de inspectiedichtheid (verminderen witte vlekken), het verbeteren van de kwaliteit van het toezicht en inzet op de openbaarmaking van controlegegevens. In lijn met de resultaten van de effectmeting wordt de aanpak bij shoarma ondernemers geïntegreerd in dit project voortgezet c.q. ingericht en worden nieuwe interventies toegepast op basis van uitgevoerde effectmeting.</t>
  </si>
  <si>
    <t xml:space="preserve">algemeen (4 hoofdgroepen horeca, ambacht, (zorg)instellingen, retail), risico gestuurd. Nadruk op kinderdagverblijven gezien grote uitbraken in 2014 van voedselvergiftigingen aldaar. Evaluatieronde hygiënecodes. Keuze doelgroepen herschikken op risico en naleving (risicoprofielen). Cirkels dienen als basisbron. M.n. te denken aan retail en diverse horeca subgroepen (waaronder shoarma ondernemers). </t>
  </si>
  <si>
    <t>TU Horeca, TO C&amp;V en LAB Wageningen</t>
  </si>
  <si>
    <t xml:space="preserve">gehele jaar </t>
  </si>
  <si>
    <t>Notoire overtreders: Hard waar het moet - workflow</t>
  </si>
  <si>
    <t>Toezicht op basisvoorwaarden en voedselveiligheid bij notoire overtreders. Via inspecties en alle andere instrumenten wordt de naleving bevorderd of het bedrijf wordt stil gelegd.</t>
  </si>
  <si>
    <t>Efficiëntie in proces maximaal blijven benutten en allert op zijn. Niet reduceren, afbreukrisico NVWA</t>
  </si>
  <si>
    <t>Bijlage II 4.5.1.1.g H&amp;AP Groep van notoire overtreders is beter bekend en onder verscherpt toezicht gebracht.</t>
  </si>
  <si>
    <t>Klachten/ meldingen TO</t>
  </si>
  <si>
    <t>COKZ DBP</t>
  </si>
  <si>
    <t>1.1</t>
  </si>
  <si>
    <t>Dierproeven</t>
  </si>
  <si>
    <t>DP Dierproeven DG-AGRO</t>
  </si>
  <si>
    <t>Registratie dierproeven/ opstellen Zodoende</t>
  </si>
  <si>
    <t>1.2</t>
  </si>
  <si>
    <t>Aanpassing registratiesysteem</t>
  </si>
  <si>
    <t>2.1</t>
  </si>
  <si>
    <t xml:space="preserve">(Toezicht onderwijs) Uitleg van de WOD tijdens art.9 opleiding door TU </t>
  </si>
  <si>
    <t>2.2</t>
  </si>
  <si>
    <t>Advies aan beleid</t>
  </si>
  <si>
    <t>3.1</t>
  </si>
  <si>
    <t>Nieuwe handhavingsaanpak</t>
  </si>
  <si>
    <t>3.2</t>
  </si>
  <si>
    <t>Toezicht huisvesting en verzorging  Dierproef reden</t>
  </si>
  <si>
    <t>Toezicht huisvesting en verzorging Handelingen werklocaties</t>
  </si>
  <si>
    <t>Toezicht huisvesting en verzorging Insp. Deskundige</t>
  </si>
  <si>
    <t>Toezicht huisvesting en verzorging DEC jaarverslag</t>
  </si>
  <si>
    <t>Toezicht huisvesting en verzorging Welzijnsbewaking</t>
  </si>
  <si>
    <t>3.3</t>
  </si>
  <si>
    <t>Toezicht uitvoering dierproeven</t>
  </si>
  <si>
    <t>4.1</t>
  </si>
  <si>
    <t>Beoordeling ontheffingen deskundigen</t>
  </si>
  <si>
    <t>Reguliere worfflow</t>
  </si>
  <si>
    <t>5.1</t>
  </si>
  <si>
    <t>DP onderwijstaken Overige Baten</t>
  </si>
  <si>
    <t>Onderwijs envoorlichting</t>
  </si>
  <si>
    <t>DP Derden</t>
  </si>
  <si>
    <t>DP WOB verzoeken en overig DG AGRO inclusief klachten en meldingen</t>
  </si>
  <si>
    <t>Diervoeder</t>
  </si>
  <si>
    <t>DV Geregistreerde bedrijven DG AGRO</t>
  </si>
  <si>
    <t>Import</t>
  </si>
  <si>
    <t>Advies en vertegenwoordiging (incl. oud PDV taken)</t>
  </si>
  <si>
    <t>kennis&amp; expertise</t>
  </si>
  <si>
    <t>Administratieve werkzaamheden mbt. SW-BR</t>
  </si>
  <si>
    <t>DV Klachten &amp; meldingen DG AGRO</t>
  </si>
  <si>
    <t>DV Erkende bedrijven DERDEN</t>
  </si>
  <si>
    <t>DV  herinspecties geregistreerde bedrijven</t>
  </si>
  <si>
    <t>DV Primaire bedrijven DG AGRO</t>
  </si>
  <si>
    <t>Inspecties bij veehouderijen varkens (VP Diervoeder varkens)</t>
  </si>
  <si>
    <t>Inspecties bij veehouderijen pluimvee (VP Diervoeder pluimvee)</t>
  </si>
  <si>
    <t>Onderkant markt (VP Diervoeder overige inspecties)</t>
  </si>
  <si>
    <t>team C&amp;V Feed Noord</t>
  </si>
  <si>
    <t>01 Dierproefreden, 03 Handelingen werklocaties, 04 Insp. Deskundige , 05 Insp. Reg. Huisvesting, 10 DEC jaarverslag, 11 Euthanasie bij proeven,  12 Welzijnsbewaking</t>
  </si>
  <si>
    <t>domeinoverleggen</t>
  </si>
  <si>
    <t>inspectiesysteem en zodoende 2014voor 01-10-2014</t>
  </si>
  <si>
    <t>erik koopman</t>
  </si>
  <si>
    <t>Paul Niekerk</t>
  </si>
  <si>
    <t xml:space="preserve">RDNT1501, RDNT1503, RDNT1504, RDNT1505, RDNT1510, RDNT1511 en RDNT1512 </t>
  </si>
  <si>
    <t>Uitdragen van kennis en vaardigheden om invloed en aanzien te verwerven</t>
  </si>
  <si>
    <t>Landen buiten de EU waar de EU een relatie mee aangaat</t>
  </si>
  <si>
    <t>Geheel 2014 - wanneer een Twinning of TA project wordt overeengekomen</t>
  </si>
  <si>
    <t>EU manual voor Twinning</t>
  </si>
  <si>
    <t>Afhandkelijk van overeengekomen Twinning of TA project</t>
  </si>
  <si>
    <t>Werkzaamheden ten gunste van overige baten</t>
  </si>
  <si>
    <t>Importtoezicht keukengerei - retribueerbaar</t>
  </si>
  <si>
    <t>Nieuwe code noodzakelijk</t>
  </si>
  <si>
    <t>Nr. en tijdelijk verbeterplanuren</t>
  </si>
  <si>
    <t>PV TU</t>
  </si>
  <si>
    <t>Ja/Ja</t>
  </si>
  <si>
    <t>PD NT 6636, PD NL 0000</t>
  </si>
  <si>
    <t>PD NT 0000, PD NL 0000, PD NA 0000</t>
  </si>
  <si>
    <t>Tatoeages en piercing</t>
  </si>
  <si>
    <t>Nee/Ja</t>
  </si>
  <si>
    <t>Textiel, kleding en schoeisel (samenstelling en chemisch)</t>
  </si>
  <si>
    <t>Nee/Nee</t>
  </si>
  <si>
    <t>Handhavingsregie en vernieuwing (w.o. China)</t>
  </si>
  <si>
    <t>Planning</t>
  </si>
  <si>
    <t>Evaluatie</t>
  </si>
  <si>
    <t>Door wijziging van de regelgeving (nieuwe richtlijn dierproeven) en eisen van de Europese Commissie is het bestaande registratiesysteem aangepast aan de nieuwe eisen. Tevens dient voorlichting gegeven te worden aan de bestaande vergunninghouders over het nieuwe registratiesysteem.</t>
  </si>
  <si>
    <t>1.2: In het kader van de nieuwe Europese Richtlijn dierproeven worden wijzigingen doorgevoerd in het registratiesysteem om zo aan de oplevering van de vereiste rapportages te kunnen voldoen. Er wordt voorlichting gegeven in het gebruik van dit registratiesysteem.</t>
  </si>
  <si>
    <t>geen</t>
  </si>
  <si>
    <t>Registratie</t>
  </si>
  <si>
    <t>Vergunninghouders Wod</t>
  </si>
  <si>
    <t>Divisie C&amp;V, TO en TU en IM</t>
  </si>
  <si>
    <t>eerste helft 2015</t>
  </si>
  <si>
    <t>Dierproevenregeling 2014, bijlage 4 en Registratieboekje</t>
  </si>
  <si>
    <t>domeinoverleg</t>
  </si>
  <si>
    <t>nvt</t>
  </si>
  <si>
    <t>Frank van den Broek (TU)</t>
  </si>
  <si>
    <t xml:space="preserve">Mark Hovenga (IM) </t>
  </si>
  <si>
    <t>RDNK0000</t>
  </si>
  <si>
    <t xml:space="preserve">Dierproeven is een zeer klein en specialistisch domein. Vanwege de nieuwe Wod zal intensief contact nodig zijn. Omdat deze specialistische kennis slechts bij enkele medewerkers aanwezig is het noodzakelijk om bij advisering aan cq. van de beleidsdirectie inspecteurs uit het veld te betrekken. </t>
  </si>
  <si>
    <t xml:space="preserve">2.2: Daaronder valt ook informatieverstrekking over de nieuwe regelgeving. </t>
  </si>
  <si>
    <t>Beleidsadvisering</t>
  </si>
  <si>
    <t>EZ</t>
  </si>
  <si>
    <t xml:space="preserve">Dit werkpakket omvat de werkzaamheden: 
Handhaving rookverboden (horeca), verkoopverboden, reclame- en sponsoringsverboden, leeftijdsgrens, etiketteringbepalingen (lab werkzaamheden uitbesteed aan RIVM), normering TNCO (lab werkzaamheden uitbesteed aan RIVM) en regelgeving inzake informatieverplichting van fabrikanten en importeurs.
</t>
  </si>
  <si>
    <t>resultaat 1 JP 2015</t>
  </si>
  <si>
    <t>De NVWA verzamelt jaarlijks van alle vergunninghouders Wod de informatie over het aantal proefdieren en dierproeven. Deze informatie wordt verwerkt in een registratiesysteem. Uit dit systeem wordt de informatie gehaald voor het opstellen van Zodoende.</t>
  </si>
  <si>
    <t>DBP niet retibueerbare werkzaamheden L&amp;N DG AGRO</t>
  </si>
  <si>
    <t>Aanbevelingen DG MARE audit 2013/14 en afronding implementatie controle verordening</t>
  </si>
  <si>
    <t>Nationale Technische beleidsdossiers (motorvermogen, Puls en Zeebaars). Vernieuwing toezicht op motorvermogen (doorloop 2014)</t>
  </si>
  <si>
    <t>Traceerbaarheid en etikettering</t>
  </si>
  <si>
    <t>Integrale Multidisciplinaire aanpak Samenwerking met IOD, Horeca, Belastingdienst (doorloop 2014)</t>
  </si>
  <si>
    <t>Nationale maatregelen zeebaars</t>
  </si>
  <si>
    <t>Inregelen verificatieprocedures</t>
  </si>
  <si>
    <t>Afhandeling van klachten &amp; meldingen. De afdeling TO beoordeelt de meldingen, zet deze via de meldkamer uit bij TU en handelt de melding af (rapportage follow up bevindingen richting Brussel, afsluiten melding etc.).</t>
  </si>
  <si>
    <t>VVH Reguliere workflow</t>
  </si>
  <si>
    <t>VIS Schelpdieronderzoek PBO</t>
  </si>
  <si>
    <t>VVH Toezicht geregistreerde bedrijven</t>
  </si>
  <si>
    <t>WWJK Fraude verbeterplan</t>
  </si>
  <si>
    <t>WWJK Werkwijze opzetten klachten en meldingen eerlijkheid in de handel</t>
  </si>
  <si>
    <r>
      <t xml:space="preserve">WWJK Etiketteringsverordening </t>
    </r>
    <r>
      <rPr>
        <sz val="10"/>
        <color indexed="10"/>
        <rFont val="Arial"/>
        <family val="2"/>
      </rPr>
      <t>(Plakvlees)</t>
    </r>
  </si>
  <si>
    <t>WWJK EU  gecoordineerd onderzoek</t>
  </si>
  <si>
    <r>
      <t>ja (</t>
    </r>
    <r>
      <rPr>
        <i/>
        <sz val="10"/>
        <rFont val="Verdana"/>
        <family val="2"/>
      </rPr>
      <t>Naleving rookverbod bij de niet-bereidende horeca verhogen</t>
    </r>
    <r>
      <rPr>
        <sz val="10"/>
        <rFont val="Verdana"/>
        <family val="2"/>
      </rPr>
      <t>),</t>
    </r>
    <r>
      <rPr>
        <i/>
        <sz val="10"/>
        <rFont val="Verdana"/>
        <family val="2"/>
      </rPr>
      <t xml:space="preserve"> (Het jongerenflexteam wordt ook in 2015 ingezet op toezicht op de 
tabakswet. Het gaat dan om toezicht op het rookverbod in de (niet-bereidende) horeca en de leeftijdsgrens voor tabak (per 1 januari 2014 verhoogd naar 18 jaar). </t>
    </r>
    <r>
      <rPr>
        <sz val="10"/>
        <rFont val="Verdana"/>
        <family val="2"/>
      </rPr>
      <t xml:space="preserve">
</t>
    </r>
  </si>
  <si>
    <t>C&amp;V teams horeca en flexteam C&amp;V</t>
  </si>
  <si>
    <t>hele jaar met pieken in winter, voor- en najaar</t>
  </si>
  <si>
    <t>Pieter Rijswijk/Corinne Schouten</t>
  </si>
  <si>
    <t>AC-NT-0000</t>
  </si>
  <si>
    <t>1.1 Zodoende wordt voorbereid, tijdig opgeleverd en input voor behandeling in de TK wordt geleverd.</t>
  </si>
  <si>
    <t>registratieverlichting</t>
  </si>
  <si>
    <t>vergunninghouders Wod</t>
  </si>
  <si>
    <t>C&amp;V TO , team C&amp;V Feed Noord</t>
  </si>
  <si>
    <t>Diverse metingen op gebied van: 1) (effect) invloed toepassen nieuwe interventie op basis van eerder uitgevoerde effectmeting shoarma 2) monitor in hoeverre de informatievoorziening van allergenen wordt nageleefd bij niet voorverpakte levensmiddelen 3) (naleef)monitoring verschillende sectoren en/of doelgroepen incl. onderzoeken welke data kunnen bijdragen aan inzicht in naleving.</t>
  </si>
  <si>
    <t>Bijlage II 4.5.1.1.e analyse van signalen met vertaling naar voorbereiding tbv concrete toezichtprojecten +  4.5.1.1.f meer zicht op risicoprofielen van doelgroepen. Vernieuwen handhavingsaanpak (inzet van handhavingsmethoden) (incl. meten van effecten) 5..1.1. Cluster 2 effecten van toezicht + 5.1  + 5.3.3. ketengericht toezicht bevorderen</t>
  </si>
  <si>
    <t>TO C&amp;V en TU Horeca</t>
  </si>
  <si>
    <r>
      <t xml:space="preserve">Ja </t>
    </r>
    <r>
      <rPr>
        <i/>
        <sz val="10"/>
        <rFont val="Verdana"/>
        <family val="2"/>
      </rPr>
      <t xml:space="preserve">(Leeftijdsgrenzen bij verkooppunten, zoals de supermarkten en tankstations) (Het jongerenflexteam wordt ook in 2015 ingezet op toezicht op de Tabakswet. Het gaat dan om toezicht op het rookverbod in de (niet-bereidende) horeca en de leeftijdsgrens voor tabak (per 1 januari 2014 verhoogd naar 18 jaar) (Op basis van het in 2014 vastgestelde beleid en de eerste ervaringen met de maatregel 3 strikes out beleid (een detaillist kan na drie geconstateerde overtredingen voor een periode variërend van 1 tot 12 weken worden verboden tabaksproducten te verkopen) wordt deze handhavingsmethode in 2015 verder doorontwikkeld)
 </t>
    </r>
    <r>
      <rPr>
        <sz val="10"/>
        <rFont val="Verdana"/>
        <family val="2"/>
      </rPr>
      <t xml:space="preserve">
</t>
    </r>
  </si>
  <si>
    <t>hotspots als supermarkten, tankstations, tabaksspeciaalzaken, evenementen, horeca, ed.</t>
  </si>
  <si>
    <t>flexteam C&amp;V (met ondersteuning vanuit de horecateams)</t>
  </si>
  <si>
    <t>eindrapportage resultaten inspecties tbv 2e kamer</t>
  </si>
  <si>
    <t>Wilbert Jansen</t>
  </si>
  <si>
    <t>Leeftijdsgrens Tabak</t>
  </si>
  <si>
    <t>Dit project omvat de controle van dossiers bij de tabaksindustrie ism het RIVM</t>
  </si>
  <si>
    <r>
      <t>Ja (</t>
    </r>
    <r>
      <rPr>
        <i/>
        <sz val="10"/>
        <rFont val="Verdana"/>
        <family val="2"/>
      </rPr>
      <t>Handhaving productregulering: ingrediënten moeten openbaar gemaakt worden. Fabrikanten moeten hiervoor hun gegevens bij de NVWA indienen)</t>
    </r>
    <r>
      <rPr>
        <sz val="10"/>
        <rFont val="Verdana"/>
        <family val="2"/>
      </rPr>
      <t xml:space="preserve">
</t>
    </r>
  </si>
  <si>
    <t>tabaksfabrikanten</t>
  </si>
  <si>
    <t>WENA VIS Zeevisserij DG AGRO - Advies en vertegenwoordiging</t>
  </si>
  <si>
    <t>WE</t>
  </si>
  <si>
    <t>WENL VIS Zeevisserij DG AGRO - Laboratoriumonderzoek</t>
  </si>
  <si>
    <t>WENT VIS Zeevisserij DG AGRO - Toezicht</t>
  </si>
  <si>
    <t>VIS Voedselveiligheid retribueerbaar Derden</t>
  </si>
  <si>
    <t>WHNT VIS Voedselveiligheid retribueerbaar Derden - Toezicht</t>
  </si>
  <si>
    <t>WH</t>
  </si>
  <si>
    <t>WINA VIS IUU DG AGRO - Advies en vertegenwoordiging</t>
  </si>
  <si>
    <t>WI</t>
  </si>
  <si>
    <t>WINT VIS IUU DG AGRO - Toezicht</t>
  </si>
  <si>
    <t>VIS Klachten en meldingen VWS</t>
  </si>
  <si>
    <t>WJNT VIS Klachten en meldingen - Toezicht</t>
  </si>
  <si>
    <t>WJ</t>
  </si>
  <si>
    <t>VIS Aanlandkeuring derden</t>
  </si>
  <si>
    <t>WONT VIS Aanlandkeuring derden - Toezicht</t>
  </si>
  <si>
    <t>WO</t>
  </si>
  <si>
    <t>VIS Natuurbeschermingswet DG NR</t>
  </si>
  <si>
    <t>WSNA VIS Natuurbeschermingswet DG NR - Advies en vertegenwoordiging</t>
  </si>
  <si>
    <t>WS</t>
  </si>
  <si>
    <t>WSNT VIS Natuurbeschermingswet DG NR - Toezicht</t>
  </si>
  <si>
    <t>WVNK VIS Voedselveiligheid niet retribueerbaar - Kennis en expertise</t>
  </si>
  <si>
    <t>WV</t>
  </si>
  <si>
    <t>WVNL VIS Voedselveiligheid niet retribueerbaar - Laboratoriumonderzoek</t>
  </si>
  <si>
    <t>WVNT VIS Voedselveiligheid niet retribueerbaar - Toezicht</t>
  </si>
  <si>
    <t>VI</t>
  </si>
  <si>
    <t>Dierenwelzijn</t>
  </si>
  <si>
    <t>DW TU Doden van dieren op slachthuizen</t>
  </si>
  <si>
    <t>DDNT DW Doden van dieren op slachthuizen - Toezicht</t>
  </si>
  <si>
    <t>DD</t>
  </si>
  <si>
    <t>Export</t>
  </si>
  <si>
    <t>EXP TU Steekproef Derden</t>
  </si>
  <si>
    <t>EDNT EXP Steekproef Derden - Toezicht</t>
  </si>
  <si>
    <t>ED</t>
  </si>
  <si>
    <t>EXP LAB Certificeren Derden</t>
  </si>
  <si>
    <t>EUNL EXP LAB Certificeren Derden - Laboratoriumonderzoek</t>
  </si>
  <si>
    <t>IMP LAB Veterinair Derden</t>
  </si>
  <si>
    <t>I4NK IMP LAB Veterinair Derden - Kennis en expertise</t>
  </si>
  <si>
    <t>I4</t>
  </si>
  <si>
    <t>I4NL IMP LAB Veterinair Derden - Laboratoriumonderzoek</t>
  </si>
  <si>
    <t>alle werkplekken</t>
  </si>
  <si>
    <t>C&amp;V teams horeca</t>
  </si>
  <si>
    <t>Overzicht klachten</t>
  </si>
  <si>
    <t>AQ-NT-0000</t>
  </si>
  <si>
    <t xml:space="preserve">De NVWA voert conform de afspraken in de controleafspraken de aangeboden dossiers uit en levert ze retour binnen de afgesproken termijnen. </t>
  </si>
  <si>
    <t xml:space="preserve">De NVWA heeft in 2015 tijdig en EU-conform de inspecties en verificaties uitgevoerd op basis van de Samenwerkingsafspraak RVO.nl.NVWA. </t>
  </si>
  <si>
    <t>TO C&amp;V en C&amp;V DVE TAB</t>
  </si>
  <si>
    <t>Onderkant markt (bedrijfsgericht)</t>
  </si>
  <si>
    <t>PD NT 6636, PD NL 0000, PD NK 0000</t>
  </si>
  <si>
    <t>Reach/CLP-inspecties (bedrijfsgericht)</t>
  </si>
  <si>
    <t>PD NT 6637</t>
  </si>
  <si>
    <t>Hard waar het moet productveiligheid (bedrijfsgericht)</t>
  </si>
  <si>
    <t>PD NT 6638, PD NL 0000</t>
  </si>
  <si>
    <t>PD NT 0000</t>
  </si>
  <si>
    <t>Import (productgericht)</t>
  </si>
  <si>
    <t>PD NT 0000, PD NL 0000</t>
  </si>
  <si>
    <t>Joint Actions (productgericht)</t>
  </si>
  <si>
    <t>Verschillende</t>
  </si>
  <si>
    <t>Monitoring (productgericht)</t>
  </si>
  <si>
    <t>Toezicht op AKI's en NOBO's (bijz projecten)</t>
  </si>
  <si>
    <t>ICSMS (bijz projecten)</t>
  </si>
  <si>
    <t>Vertegenwoordiging</t>
  </si>
  <si>
    <t>PD NA 0000</t>
  </si>
  <si>
    <t>Methodeontwikkeling</t>
  </si>
  <si>
    <t>Ketenanalyse Sportvoeding (follow up)</t>
  </si>
  <si>
    <t>Reguliere workflow inspecties en monsteranalyse (BED producenten) 70</t>
  </si>
  <si>
    <t>Reguliere workflow inspecties en monsteranalyse (BED importeurs) 220</t>
  </si>
  <si>
    <t>Verbeterplan Ketenanalyse sportvoeding TO</t>
  </si>
  <si>
    <t>In 2015 moet de aanpak van notoire overtreders worden gecontinueerd. Het in de volle breedte investeren in het verhogen van de voedselveiligheid bij locaties die direct aan de consument leveren. Notoire overtreders zijn onderdeel van het openbaarmakingstraject, zodra ze onderdeel zijn van een openbaar te maken traject.</t>
  </si>
  <si>
    <t>Geen specifieke doelgroep</t>
  </si>
  <si>
    <t>TU Horeca en TO C&amp;V</t>
  </si>
  <si>
    <t>Evenementen &amp; Markten - workflow</t>
  </si>
  <si>
    <t>Toezicht op basisvoorwaarden en voedselveiligheid op evenementen en markten. Uitvoeren dmv inspecties, waarbij de ondernemer centraal staat. Uitvoering m.n. gericht op niet professionele organisaties. De keuzes zullen voorafgaand aan het seizoen, worden bepaald. Samenwerking met A&amp;T en PV. Onzichtbaar en Zichtbare controle.</t>
  </si>
  <si>
    <t>Bijlage II: 4.5.1.1.b H&amp;AP informatiepositie versterken + 4.5.1.1.f H&amp;AP aantal blinde vlekken is verminderd: meer gerichte inspecties voor o.a. doelgroepen bereidende horeca, instellingen en ambachtelijke bedrijven + 4.5.1.1.a projecten duidelijk onderscheiden van reguliere workflow (werkprocessen op orde brengen)</t>
  </si>
  <si>
    <t>Voorbereiding EU-richtlijn productregulering</t>
  </si>
  <si>
    <t xml:space="preserve">Dit project omvat de voorbereiding van de aanpassing van de Tabakswet n.a.v de EU-richtlijn 2014/40/EU. De NVWA neemt deel aan een voorbereidingswerkgroep bij VWS. </t>
  </si>
  <si>
    <t>resultaat 3 JP 2015</t>
  </si>
  <si>
    <t>iom VWS</t>
  </si>
  <si>
    <t>Boudewijn Kustner</t>
  </si>
  <si>
    <t>Separatorvlees (in combinatie met monsteronderzoek)</t>
  </si>
  <si>
    <t>VVH Evaluatie interventiebeleid</t>
  </si>
  <si>
    <t xml:space="preserve">WWJK Additieven Verordening </t>
  </si>
  <si>
    <t>VVH Ontwikkelen bedrijfsgericht toezicht</t>
  </si>
  <si>
    <t>Hard waar het moet erkende bedrijven (HWHM)</t>
  </si>
  <si>
    <t>Alcohol &amp; tabak</t>
  </si>
  <si>
    <t>A&amp;T Alcohol VWS</t>
  </si>
  <si>
    <t>Handhaving DHW</t>
  </si>
  <si>
    <t>A&amp;T Tabak VWS</t>
  </si>
  <si>
    <t>Dossiercontrole</t>
  </si>
  <si>
    <t>Etikettering en samenstelling Tabak</t>
  </si>
  <si>
    <t>Handhaving leeftijdsgrenzen Tabak</t>
  </si>
  <si>
    <t>Tabaksreclame</t>
  </si>
  <si>
    <t>A&amp;T Klachten rookvrije werkplek VWS</t>
  </si>
  <si>
    <t>Labonderzoek RIVM</t>
  </si>
  <si>
    <t>Uitbesteed onderzoek</t>
  </si>
  <si>
    <t>Productveiligheid</t>
  </si>
  <si>
    <t>PV VWS</t>
  </si>
  <si>
    <t>Prioritering ihkv onderbezetting beschikbare capaciteit. 1 = hoge prioriteit (gehele uitvoering volgens plant; 2=middel (deel of percentage van origineel); 3=laag (niet uitgevoerd)</t>
  </si>
  <si>
    <t>Argumentatie</t>
  </si>
  <si>
    <t>Bijdrage aan resultaat (intern/extern)</t>
  </si>
  <si>
    <t>Markten april - oktober Evenementen hele jaar.</t>
  </si>
  <si>
    <t>Na evaluatie van het in 2014 gestarte pilot project ‘lunchrooms’ kan het nieuwe stoplichtensysteem (inzet openbaarmaking controlegegevens) breder worden uitgerold en moet de organisatie hierop verder worden ingericht, zoals ICT-voorzieningen.</t>
  </si>
  <si>
    <t>Staat van naleving maximaal 3 doelgroepen: 2 uit hoofdgroep Horeca en 1 uit hoofdgroep ambacht.</t>
  </si>
  <si>
    <t>Toezicht uren derden C&amp;V (vraag 1 Mari)</t>
  </si>
  <si>
    <t>2015 uren herinspecties geregistreerde bedrijven derden</t>
  </si>
  <si>
    <t>C&amp;V (geconsolideerd)</t>
  </si>
  <si>
    <t>Dit project omvat de activiteiten op het gebied van Toezicht op AKI's en NOBO's (bijz projecten)</t>
  </si>
  <si>
    <t>Onderdeel 4.5.1.5.b</t>
  </si>
  <si>
    <t>Zesde onderwerp van bijlage 1</t>
  </si>
  <si>
    <t>AKI's en NOBO's</t>
  </si>
  <si>
    <t>TO, TU</t>
  </si>
  <si>
    <t>PD NT 6640, PD NA 0000</t>
  </si>
  <si>
    <t>Dit project bevat de afhandeling van klachten en meldingen door consumenten, bedrijven, EU-lidstaten en Derde Landen</t>
  </si>
  <si>
    <t>Afhandeling van Klachten en (internationale) meldingen over onveilige producten, bedrijven en onveilige situaties</t>
  </si>
  <si>
    <t>4.5.1.5</t>
  </si>
  <si>
    <t>Geheel 2014</t>
  </si>
  <si>
    <t>Alert en Slagvaardig (in herziene vorm?)</t>
  </si>
  <si>
    <t>Jaarlijks</t>
  </si>
  <si>
    <t>Klachten en Meldingen</t>
  </si>
  <si>
    <t>Dit project bevat het toezicht energie labeling voor 2015</t>
  </si>
  <si>
    <t>Kennis bij de inspecteur en uniformiteit bij de uitvoering zijn 2 belangrijke factoren bij het toezicht van de NVWA. Middels harmonisatiedagen wordt een belangrijke bijdrage geleverd aan de kennis en uniformiteit.</t>
  </si>
  <si>
    <t>IMP LAB Levensmiddelen en diervoeders en productveiligheid Derden</t>
  </si>
  <si>
    <t>I5NK IMP LAB Levensmiddelen en diervoeders en productveiligheid  Derden</t>
  </si>
  <si>
    <t>I5</t>
  </si>
  <si>
    <t>I5NL IMP LAB Levensmiddelen en diervoeders en productveiligheid  Derden</t>
  </si>
  <si>
    <t>Levende Dieren en Diergezondheid</t>
  </si>
  <si>
    <t>LDD Aquacultuur</t>
  </si>
  <si>
    <t>LJNT LDD Aquacultuur - Toezicht</t>
  </si>
  <si>
    <t>LJ</t>
  </si>
  <si>
    <t>LDD TU Preventie Derden</t>
  </si>
  <si>
    <t>LVNT LDD Preventie Derden - Toezicht</t>
  </si>
  <si>
    <t>LV</t>
  </si>
  <si>
    <t>LDD Aquacultuur inspecties Derden</t>
  </si>
  <si>
    <t>QDNT LDD Aquacultuur inspecties Derden - Toezicht</t>
  </si>
  <si>
    <t>QD</t>
  </si>
  <si>
    <t>Vleesketen en Voedselveiligheid</t>
  </si>
  <si>
    <t>VVV National plan VWS</t>
  </si>
  <si>
    <t>VANK VVV National plan VWS - Kennis en expertise</t>
  </si>
  <si>
    <t>VA</t>
  </si>
  <si>
    <t>VANL VVV National plan VWS - Laboratoriumonderzoek</t>
  </si>
  <si>
    <t>VANT VVV TOVE VWS - Toezicht</t>
  </si>
  <si>
    <t>VVV Nationaal plan Residuen DG AGRO</t>
  </si>
  <si>
    <t>VCNT VVV Nationaal plan residuen DG AGRO - Toezicht</t>
  </si>
  <si>
    <t>VC</t>
  </si>
  <si>
    <t>VVV Slachthuis LHD Derden</t>
  </si>
  <si>
    <t>VLNL VVV Slachthuis LHD Derden - Laboratoriumonderzoek</t>
  </si>
  <si>
    <t>VL</t>
  </si>
  <si>
    <t>VVV Nationaal plan residuen Derden</t>
  </si>
  <si>
    <t>VNNK VVV Nationaal plan residuen Derden  - Kennis en expertise</t>
  </si>
  <si>
    <t>VN</t>
  </si>
  <si>
    <t>VNNL VVV Nationaal plan residuen Derden  - Laboratoriumonderzoek</t>
  </si>
  <si>
    <t>VVV Internationale projecten</t>
  </si>
  <si>
    <t>VQNK VVV Internationale projecten - Kennis en expertise</t>
  </si>
  <si>
    <t>VQ</t>
  </si>
  <si>
    <t>VVV Systeem Toezicht</t>
  </si>
  <si>
    <t>VYNT VVV Systeem Toezicht - Toezicht</t>
  </si>
  <si>
    <t>VY</t>
  </si>
  <si>
    <t>Som van Uren 2014</t>
  </si>
  <si>
    <t>Uitvoerende divisie</t>
  </si>
  <si>
    <t>Opdrachtgever</t>
  </si>
  <si>
    <t>LN</t>
  </si>
  <si>
    <t>Eindtotaal</t>
  </si>
  <si>
    <t xml:space="preserve">A en T Expertisecentrum DHW </t>
  </si>
  <si>
    <t>Kennis en expertise</t>
  </si>
  <si>
    <t xml:space="preserve">AT Alcohol </t>
  </si>
  <si>
    <t>Advies en vertegenwoordiging</t>
  </si>
  <si>
    <t xml:space="preserve">AT KCDV </t>
  </si>
  <si>
    <t>Klantinteractie en dienstverlening</t>
  </si>
  <si>
    <t xml:space="preserve">AT Klachten Rookvrije werkplek </t>
  </si>
  <si>
    <t xml:space="preserve">AT STAF </t>
  </si>
  <si>
    <t xml:space="preserve">Afhandeling van klachten &amp; meldingen. </t>
  </si>
  <si>
    <t>Monitoring zoutgehalte in levensmiddelen</t>
  </si>
  <si>
    <t>Restruimte labonderzoek</t>
  </si>
  <si>
    <t xml:space="preserve">Opleiding Wet Dieren en bestuurlijke boetes </t>
  </si>
  <si>
    <t>Project  geregistreerde bedrijven</t>
  </si>
  <si>
    <t>Project handelaren en transporteurs</t>
  </si>
  <si>
    <t>Registratie retail bedrijven OM/BV</t>
  </si>
  <si>
    <t>Afhandeling van klachten &amp; meldingen (incl. vragen/meldingen e.d die niet via MOS binnenkomen = vragen van NVWA medewerkers, ministeries, bedrijven, brancheorganisaties, gemeenten, provincies etc.)</t>
  </si>
  <si>
    <t>Reguliere workflow C&amp;V</t>
  </si>
  <si>
    <t>Dit werkpakket omvat het toezicht op primaire bedrijven.</t>
  </si>
  <si>
    <t>Dit werkpakket omvat de werkzaamheden: het toezicht op erkenningsvoorwaarden, het afhandelen van aanvragen van erkenningen/registraties en toestemmingen.</t>
  </si>
  <si>
    <t>Opleiding wet dieren en bestuurlijke boetes</t>
  </si>
  <si>
    <t xml:space="preserve">Onderwerp Kaderbrief </t>
  </si>
  <si>
    <t>Indeling risicoprofielen</t>
  </si>
  <si>
    <t>Toezicht huisvesting en verzorging</t>
  </si>
  <si>
    <t>Toezicht onderwijs</t>
  </si>
  <si>
    <t>Dit werkpakket omvat de werkzaamheden van de NVWA voortkomend uit klachten, meldingen en Wob-verzoeken.</t>
  </si>
  <si>
    <t xml:space="preserve">Dit werkpakket omvat het geven van onderwijs en voorlichting over de Wod. </t>
  </si>
  <si>
    <t>Project</t>
  </si>
  <si>
    <t>Financier</t>
  </si>
  <si>
    <t>Toezicht</t>
  </si>
  <si>
    <t>A&amp;V</t>
  </si>
  <si>
    <t>Totaal</t>
  </si>
  <si>
    <t>V&amp;I</t>
  </si>
  <si>
    <t>L&amp;N</t>
  </si>
  <si>
    <t>Jan</t>
  </si>
  <si>
    <t>Febr</t>
  </si>
  <si>
    <t>Mrt</t>
  </si>
  <si>
    <t>April</t>
  </si>
  <si>
    <t>Mei</t>
  </si>
  <si>
    <t>Juni</t>
  </si>
  <si>
    <t>Juli</t>
  </si>
  <si>
    <t>Aug</t>
  </si>
  <si>
    <t>Sept</t>
  </si>
  <si>
    <t>Okt</t>
  </si>
  <si>
    <t>Nov</t>
  </si>
  <si>
    <t>Dec</t>
  </si>
  <si>
    <t>VWS</t>
  </si>
  <si>
    <t>Totaal:</t>
  </si>
  <si>
    <t>Horeca</t>
  </si>
  <si>
    <t>Tactische planning</t>
  </si>
  <si>
    <t>teams CV</t>
  </si>
  <si>
    <t>Inspecties</t>
  </si>
  <si>
    <t>Industriële Productie</t>
  </si>
  <si>
    <t>IP Voedselveiligheid VWS</t>
  </si>
  <si>
    <t>VVH Inspecties bij geregistreerde handelaren</t>
  </si>
  <si>
    <t>WWJK Etiketteringsverordening</t>
  </si>
  <si>
    <t>Contaminanten mycotoxine</t>
  </si>
  <si>
    <t>Contaminanten Nationaal Plan Residuen</t>
  </si>
  <si>
    <t>Overige contaminanten</t>
  </si>
  <si>
    <t>Contaminanten  Doorstraling</t>
  </si>
  <si>
    <t>Contaminanten  braaktoxine bacillus cereus</t>
  </si>
  <si>
    <t>Contaminanten NPK</t>
  </si>
  <si>
    <t xml:space="preserve">Contaminanten GGO's </t>
  </si>
  <si>
    <t xml:space="preserve">IP DG AGRO </t>
  </si>
  <si>
    <t>NPK EZ</t>
  </si>
  <si>
    <t>EL&amp;I AGRO</t>
  </si>
  <si>
    <t>IP Voedselveiligheid Herinspecties</t>
  </si>
  <si>
    <t>Derden</t>
  </si>
  <si>
    <t>IP Voedselveiligheid Derden</t>
  </si>
  <si>
    <t>Toezicht bij erkende productiebedrijven</t>
  </si>
  <si>
    <t xml:space="preserve">Inspecties bij erkende handelaren </t>
  </si>
  <si>
    <t>IP Klachten &amp; meldingen VWS</t>
  </si>
  <si>
    <t>Productformulering - invulling in overleg VWS (zout,)</t>
  </si>
  <si>
    <t>Productformulering - invulling in overleg VWS (overlegVWS, vet, suiker, vezel, overig lab)</t>
  </si>
  <si>
    <t>Marcel: regel toegevoegtd bij werkpakket monitoring</t>
  </si>
  <si>
    <t>supermarkten, tankstations, tabaksspeciaalzaken, evenementen, internet</t>
  </si>
  <si>
    <t>WWJK Fraude onderzoek (OPSON project) Huigen/December</t>
  </si>
  <si>
    <t>\</t>
  </si>
  <si>
    <t xml:space="preserve">WWJK Ondersteuning RIVM bij EU activiteiten </t>
  </si>
  <si>
    <t>Contaminanten  biociden</t>
  </si>
  <si>
    <t>Ln 4 uur to, 100 uur TU</t>
  </si>
  <si>
    <t xml:space="preserve"> </t>
  </si>
  <si>
    <t>VVH Vleesimporteurs verbeterplan</t>
  </si>
  <si>
    <t>VVH Internethandel (afleveren bederfelijke producten) verbeterplan</t>
  </si>
  <si>
    <t>Dit werkpakket omvat de werkzaamheden EU Boekhoudkundige nacontroles (uitvoering controleprogramma’s en tegencontroles) en hier zijn de onafhankelijke CCU taken TO niveau gepositioneerd, zoals risico analyse en registreren van rapportages (31-12-n jaar: jaarverslag controleprogramma. EU-verplichting.</t>
  </si>
  <si>
    <t xml:space="preserve">3.1 Uitvoering controleprogramma’s-reguliere workflow + 2.8. tijdige uitvoering van (tegencontroles) + voorbereiding van dossiers </t>
  </si>
  <si>
    <t xml:space="preserve">3.1: In 2015 worden voor 1 juli 2015 de resterende dossiers van het controleprogramma 14/15 uitgevoerd (EU conformiteitseis). De dossiers van het programma 14/15 worden door TO aan het begin van de controleperiode aangeleverd, zodat TU zoveel als mogelijk van deze dossiers al in 2015 kan afronden.  </t>
  </si>
  <si>
    <t xml:space="preserve">Resultaat 3: De NVWA heeft in 2015 tijdig en EU-conform de boekhoudkundige nacontroles (alsmede de tegencontroles) van Vo. 1306/2013 controleprogramma's 2014/2015 en 2015/2016 uitgevoerd. </t>
  </si>
  <si>
    <t>conform controleprogramma</t>
  </si>
  <si>
    <t>DVE-TAB en C&amp;V TO</t>
  </si>
  <si>
    <t>Voor 1 julie dossiers 14/15 programma . Pm</t>
  </si>
  <si>
    <t>In SPIN</t>
  </si>
  <si>
    <t>Voorafgaand aan volgend controleprogramma.</t>
  </si>
  <si>
    <t>zie onder project 2.4. Rapportage 14/15 in 2015.</t>
  </si>
  <si>
    <t>Nico Leih</t>
  </si>
  <si>
    <t>wie?</t>
  </si>
  <si>
    <t xml:space="preserve">3.2 Vo. 1306/2013 risicoanalyse 16-17 programma: </t>
  </si>
  <si>
    <t xml:space="preserve">3.2.: In 2015 moet uiterlijk 1 december de risico-analyse voor het controle programma 16-17 worden opgeleverd. Voorbereiding start medio oktober met opvragen van tabel 104 (totaal verrekeningen RVO.nl per begrotingspost). </t>
  </si>
  <si>
    <t>C&amp;V-TO</t>
  </si>
  <si>
    <t>oktober-november</t>
  </si>
  <si>
    <t>AO Boekhoudkundige nacontroles</t>
  </si>
  <si>
    <t>Risicoanalyse</t>
  </si>
  <si>
    <t>n.v.t.</t>
  </si>
  <si>
    <t>3.3. Vastelling controleprogramma 15/16 Vo. 1306/2013</t>
  </si>
  <si>
    <t>Op basis van risico-analyse (op basis van de kruisjeslijst (bestanden met verrekeningen)), informatie over individuele verrekeningen van betaalorgaan en info van andere lidstaten, en info van de Douane wordt uiterlijk 15 april 2015 het nieuwe controleprogramma (15/16) vastgesteld. Vervolgens worden de dossiers voorbereid, in SPIN gezet, en bij aanvang van de controles met de betreffende inspecteurs besproken.</t>
  </si>
  <si>
    <t>Uiterlijk 15 april 2014.</t>
  </si>
  <si>
    <t>Controleprogramma aanbieden aan Cie</t>
  </si>
  <si>
    <t xml:space="preserve">Het jaarverslag 14/15 wordt uiterlijk 31 december 2015 opgeleverd (aan de EC). </t>
  </si>
  <si>
    <t>n.v.t</t>
  </si>
  <si>
    <t>November, december</t>
  </si>
  <si>
    <t>aan Cie</t>
  </si>
  <si>
    <t>3.5. Herijking afspraken gegevenslevering</t>
  </si>
  <si>
    <t>Met RVO.nl wordt uiterlijk in de eerste helft van 2015 een afspraak gemaakt over de aan te leveren informatie.</t>
  </si>
  <si>
    <t>1ste halfjaar</t>
  </si>
  <si>
    <t>oplevering nieuwe leveringsovereenkomst</t>
  </si>
  <si>
    <t>Nico Leih?</t>
  </si>
  <si>
    <t>De AO voor de CCU werkzaamheden wordt in de eerste helft van 2014 geüpdate (aanpassen aan nieuwe organisatiestructuur en nieuwe rollen en verantwoordelijkheden en functieaanduidingen). Hierbij worden eventuele wijzigingen voortkomend uit wijziging GLB meegenomen. (zie ook 1.7).</t>
  </si>
  <si>
    <t>1ste halfjaar 2014</t>
  </si>
  <si>
    <t>nieuwe AO Verificatie</t>
  </si>
  <si>
    <t>3.7. en 3.8  Tijdig uitvoeren en melden van tegencontroles</t>
  </si>
  <si>
    <t>3.7.: De tegencontroles ook die op verzoek van andere lidstaten worden tijdig uitgevoerd.Na afloop van ieder kwartaal worden overzichten m.b.t. de tegencontroles aan de Europese Commissie gemeld.</t>
  </si>
  <si>
    <t>elk kwartaal</t>
  </si>
  <si>
    <t>nog te bepalen</t>
  </si>
  <si>
    <t>rapportage aan Cie.</t>
  </si>
  <si>
    <t>2.10.Bijdrage aan audits</t>
  </si>
  <si>
    <t xml:space="preserve">Dit werkpakket omvat de werkzaamheden conform de Samenwerkingsafpsraak DR-NVWA en de daaronder vallende controle afspraken. 
Dit werkpakket omvat ook EU (+nationaal) verzoeken van DR en andere lidstaten voor ad-hoc klussen waaronder o.a. verlenen van bijstand, bijwonen van audits alsmede de controles in het kader van beroep en bezwaar (tenzij expliciet gekoppeld aan Vo. 485 dossiers).
</t>
  </si>
  <si>
    <t>1.1. Uitvoering conform controleafspraken</t>
  </si>
  <si>
    <t>RDNTKA of RDNT0000</t>
  </si>
  <si>
    <t>5.1. Op verzoek van onderwijsinstellngen levert de NVWA een bijdrage aan de opleiding van artikel 9- functionarissen</t>
  </si>
  <si>
    <t>Onderwijs Instellingen</t>
  </si>
  <si>
    <t>Resultaat 1: (deels) In 2015 wordt 50% van de fysieke BED importeurs geïnspecteerd.</t>
  </si>
  <si>
    <t>Importeurs (fysiek) bed (220 bedrijven volgens ISI)</t>
  </si>
  <si>
    <t>Specifiek aandacht voor claims, verboden kruiden. Importeurs b.e.d. komen in het 'stoplichtmodel'.</t>
  </si>
  <si>
    <t>2x TU inspecteur (dezelfde als Producenten b.e.d)</t>
  </si>
  <si>
    <t>Voedselveiligheid laboratoriumanalyses PAK's en zware metalen</t>
  </si>
  <si>
    <t>producenten en importeurs bed</t>
  </si>
  <si>
    <t>Inspecteurs specialisatie b.e.d., analyse laboratorium NVWA Wageningen</t>
  </si>
  <si>
    <t>175 monsters zware metalen - in onderling overleg TU en laboratorium verspreid over het gehele jaar; 175 monsters PAK's - in overleg laboratorium verspreid over het gehele jaar.</t>
  </si>
  <si>
    <t>Handhaving op PAK's en zware metalen.  Bemonstering bij importeurs b.e.d. (combineren met inspecties aldaar) of retailbedrijven.</t>
  </si>
  <si>
    <t>Martin Kooijman</t>
  </si>
  <si>
    <t>1 of 2xTU inspecteur (nu Hennie v Lokven)</t>
  </si>
  <si>
    <t>Regulier toezicht internetsites met waarborg/keurmerk</t>
  </si>
  <si>
    <t>(Deels) naleving nieuwe voedselinformatieverordening (EG nr. 1169/2011), nl verplichting tot vermelding verplichte items vóór aankoop van een levensmiddel via internet.</t>
  </si>
  <si>
    <t>Internetwinkels met thuiswinkelwaarborg (300)</t>
  </si>
  <si>
    <t>Uitvoering inspecties TU mei t/m september.</t>
  </si>
  <si>
    <t>Specifiek aandacht voor claims, verboden kruiden, verkoop vooraf gedefinieerde probleemproducten/probleemingrediënten, verplichte info bij 'verkoop op afstand' (volgens 1169/2011).  Wat betreft claims: zeker aandacht voor verbod medische claims, voor afgewezen gezondheidsclaims, algemene niet-specifieke gezondheidsclaims die niet vergezeld gaan van een toegestane gezondheidsclaim, en uitingen die om wat voor reden dan ook zwaar misleidend zijn. Nog verder onderzoeken of inspecties nog meer in detail moeten gaan of niet.</t>
  </si>
  <si>
    <t>Emile Laurensse</t>
  </si>
  <si>
    <t>2xTU inspecteur</t>
  </si>
  <si>
    <t>Handhaving op (bekende) probleemproducten (bijvoorbeeld producten met farmacologisch actieve stoffen - therapeutisch (sildenafil, sibutramine) of recreatief (DMAA)) via internet - strategie- en methodeontwikkeling.</t>
  </si>
  <si>
    <t>Ook in 2015 is blijvende aandacht nodig voor niet toelaatbare hoeveelheden stoffen in kruidenpreparaten. Met name de aanpak op het nagaan van verkoop van verboden kruiden(preparaten), voedingssupplementen en producten met verboden farmacologisch actieve stoffen via internet moet een vervolg krijgen.</t>
  </si>
  <si>
    <t>Internethandelaren (zonder keurmerk), al dan niet reeds bekend bij de NVWA.</t>
  </si>
  <si>
    <t>Personen achter internethandel van risicoproducten</t>
  </si>
  <si>
    <t>Sterke overlap met project 'verstopte farmaceutische stoffen'. Ingang is internet in plaats van retail. Er wordt gericht gezocht op bekende producten/ingrediënten.</t>
  </si>
  <si>
    <t xml:space="preserve">Emile Laurensse (internet- strategie)? </t>
  </si>
  <si>
    <t>2x TU inspecteur</t>
  </si>
  <si>
    <t>Verstopte farmaceutische stoffen</t>
  </si>
  <si>
    <t>Handhaving op (bekende) probleemproducten (bijvoorbeeld producten met farmaceutisch actieve componenten - therapeutisch (sildenafil, sibutramine) of recreatief (DMAA)) verkregen via retail</t>
  </si>
  <si>
    <r>
      <t xml:space="preserve">(Deels) Ook in 2015 is blijvende aandacht nodig voor niet toelaatbare hoeveelheden stoffen in kruidenpreparaten. Met name de aanpak op het nagaan van verkoop van verboden kruiden(preparaten), voedingssupplementen en producten met verboden farmacologisch actieve stoffen </t>
    </r>
    <r>
      <rPr>
        <b/>
        <u/>
        <sz val="10"/>
        <rFont val="Verdana"/>
        <family val="2"/>
      </rPr>
      <t>via internet</t>
    </r>
    <r>
      <rPr>
        <b/>
        <sz val="10"/>
        <rFont val="Verdana"/>
        <family val="2"/>
      </rPr>
      <t xml:space="preserve"> moet een vervolg krijgen.</t>
    </r>
  </si>
  <si>
    <t>Fysieke retailbedrijven (bijvoorbeeld sexshop, smartshop)</t>
  </si>
  <si>
    <t>TU inspecteurs specialisatie bijzondere eet- en drinkwaren</t>
  </si>
  <si>
    <t>2 x een maand bemonstering in retailkanaal - februari en september</t>
  </si>
  <si>
    <t>Sterke overlap met project 'internethandel risicoproductgericht'. Ingang is retail in plaats van internet. Er wordt gericht gezocht op bekende producten/ingrediënten en producten die mogelijk farmaceutisch actieve stoffen bevatten.</t>
  </si>
  <si>
    <t>Lijst voor monstername retail (info nodig voor rapportage)</t>
  </si>
  <si>
    <t>Verbeterplan (onbekende) verstopte farmaceutische stoffen / risicoproducten</t>
  </si>
  <si>
    <t xml:space="preserve">Monitoren en handhaven van onder meer E-sigaretten, ethanolbranders en adviseren over het opstellen van nieuwe wetgeving  </t>
  </si>
  <si>
    <t>Dertiende onderwerp van de bijlage</t>
  </si>
  <si>
    <t>Bedrijven en producten</t>
  </si>
  <si>
    <t>Coordinatie</t>
  </si>
  <si>
    <t>Onderzoek</t>
  </si>
  <si>
    <t>Dit werkpakket omvat het niet retribueerbare toezicht dat word uitgevoerd door inspecteurs van de Divisie L&amp;N</t>
  </si>
  <si>
    <t>Verificatieprogramma dierlijke bijproducten</t>
  </si>
  <si>
    <t>toezicht op het bewaren en aanbieden bij Rendac van kadavers door de primaire sector</t>
  </si>
  <si>
    <t>primaire sector</t>
  </si>
  <si>
    <t>BWT</t>
  </si>
  <si>
    <t>Stan van der Meijs</t>
  </si>
  <si>
    <t>toezicht op transport van DBP</t>
  </si>
  <si>
    <t>wegcntroles bij transporteurs</t>
  </si>
  <si>
    <t>transporteurs van dierlijke bijproducten</t>
  </si>
  <si>
    <t>L&amp;N transport team's</t>
  </si>
  <si>
    <t>toezicht op gebruik van BV/MS op boerderijen met landbouwhuisdieren</t>
  </si>
  <si>
    <t>toezicht op het gebruik van BV/MS op boederijen waar landbuwhuisdieren gehuden worden</t>
  </si>
  <si>
    <t>DBP niet retribueerbare werkzaamheden C&amp;V</t>
  </si>
  <si>
    <t>Dit werkpakket omvat het niet retribueerbare toezicht dat word uitgevoerd door inspecteurs van de Divisie C&amp;V</t>
  </si>
  <si>
    <t>toezicht op oorsprongbedrijven vis</t>
  </si>
  <si>
    <t>aanland bedrijven en visverwerkende bedrijven</t>
  </si>
  <si>
    <t>toezicht op oorsprongbedrijven food</t>
  </si>
  <si>
    <t>levensmiddelen bedrijven</t>
  </si>
  <si>
    <t>Toezicht op oorsprongbedrijven horeca en retail</t>
  </si>
  <si>
    <t>horeca bedrijven en retail</t>
  </si>
  <si>
    <t xml:space="preserve">Horeca </t>
  </si>
  <si>
    <t>???</t>
  </si>
  <si>
    <t>Eindtotaal Som van uren 2014</t>
  </si>
  <si>
    <t>Eindtotaal Som van uren 2015</t>
  </si>
  <si>
    <t>Rookverboden</t>
  </si>
  <si>
    <t>Dit werkpakket omvat het toezicht op de resterende landelijke taken op het gebied van de DHW, zoals toezicht bij middelen van vervoer, legerplaatsen, achter de douane op luchthavens, etc. Tevens bevat dit werkpakket de overdracht van de examencommissie DHW naar ExTH.</t>
  </si>
  <si>
    <t xml:space="preserve">Dit project omvat het toezicht op alcoholverkoop in middelen van vervoer, op legerplaatsen, in winkels achter de douane op luchthavens en door venters. </t>
  </si>
  <si>
    <t>Bijdrage aan resultaat:</t>
  </si>
  <si>
    <t>vervoerders van personen (veerboten, treinen, bussen ed.), defensielocaties, vliegvelden, venters</t>
  </si>
  <si>
    <t>C&amp;V-Horeca (bedrijvenbeheerder defensielocaties, Alcohol-SPD-ers)</t>
  </si>
  <si>
    <t>hele jaar</t>
  </si>
  <si>
    <t>Werkinstructie:</t>
  </si>
  <si>
    <t>Ja</t>
  </si>
  <si>
    <t>Evaluatiemoment:</t>
  </si>
  <si>
    <t>Rapportage:</t>
  </si>
  <si>
    <t>intern verslag begin 2016</t>
  </si>
  <si>
    <t>Harm Reker, Bianca Peters, Carolien Boere</t>
  </si>
  <si>
    <t>Protocolnaam:</t>
  </si>
  <si>
    <t>Inspectielijst naam:</t>
  </si>
  <si>
    <t>volgt</t>
  </si>
  <si>
    <t>Tijdschrijfcode (persoonlijke verantwoording):</t>
  </si>
  <si>
    <t>AB-NT-0000</t>
  </si>
  <si>
    <t>Examen DHW</t>
  </si>
  <si>
    <t>Dit project omvat de overdracht van de examencommissie DHW naar ExTH.</t>
  </si>
  <si>
    <t>ExTH</t>
  </si>
  <si>
    <t>Boudewijn Kustner, Marian Gacsbaranyi, Rob Wind</t>
  </si>
  <si>
    <t>Marian Gacsbaranyi</t>
  </si>
  <si>
    <t>Roodvlees slachterijen (verbeterplan)</t>
  </si>
  <si>
    <t>Witvlees slachterijen (verbeterplan)</t>
  </si>
  <si>
    <t>ABNT/ABNA/ABNK</t>
  </si>
  <si>
    <t>JANT/JANL</t>
  </si>
  <si>
    <t>RDNA</t>
  </si>
  <si>
    <t>WENT/WENL</t>
  </si>
  <si>
    <t>WXNT</t>
  </si>
  <si>
    <t>WTNT</t>
  </si>
  <si>
    <t>WVNTWVNK</t>
  </si>
  <si>
    <t>WVNL/XINLMB00</t>
  </si>
  <si>
    <t>VVH Toezicht geregistreerde bedrijven verbeterplan</t>
  </si>
  <si>
    <t>VVH Toezicht geregistreerde bedrijven verbeterplan planmatig 1e kwartaal</t>
  </si>
  <si>
    <t>VVH Toezicht geregistreerde bedrijven verbeterplan planmatig 2e kwartaal</t>
  </si>
  <si>
    <t>Toezicht op gebied van voedselveiligheid bij geregistreerde bedrijven in de vorm van inspecties en audits met daarin een aantal specifieke onderwerpen die extra aandacht krijgen. Toezicht op gebied van voedselveiligheid van levensmiddelen - Monsteronderzoekprogramma's op gebied van contaminanten in levensmiddelen en daaruit vooruitkomende handhaving.Toezicht op gebied van etikettering van levensmiddelen in de vorm van inspecties en monsternames met daarin een aantal specifieke onderwerpen die extra aandacht krijgen.</t>
  </si>
  <si>
    <t>VVH Toezicht bij geregistreerde productiebedrijven</t>
  </si>
  <si>
    <t>Bijdrage aan Kaderbrief</t>
  </si>
  <si>
    <t>VVH Toezicht bij Importeurs</t>
  </si>
  <si>
    <t>VVH Hard Waar Het Moet</t>
  </si>
  <si>
    <t>VVH Beoordeling hygienecodes</t>
  </si>
  <si>
    <t>WWJK Verpakte vleesproducten met ongedeclareerd water</t>
  </si>
  <si>
    <t xml:space="preserve">WWJK Allergeen vrij </t>
  </si>
  <si>
    <t xml:space="preserve">WWJK Additieve verordening </t>
  </si>
  <si>
    <t>LAB niet ingevuld</t>
  </si>
  <si>
    <t xml:space="preserve">TO werkzaamheden werkpakketten derden </t>
  </si>
  <si>
    <t>TU niet ingevuld</t>
  </si>
  <si>
    <t>TO niet ingevuld</t>
  </si>
  <si>
    <t>Afhandelen reguliere klachten en meldingen. Dit werkpakket is opgenomen om inzichtelijk te maken hoeveel uren door TO en TU besteed worden aan klachten en meldingen.</t>
  </si>
  <si>
    <t>pm</t>
  </si>
  <si>
    <t>VVH Toezicht geregistreerde bedrijven verbeterplan planmatig 4e kwartaal</t>
  </si>
  <si>
    <t>VVH  Doelgroep toezicht bij notenimporteurs verbeterplan</t>
  </si>
  <si>
    <t>VVH Beoordelen hygiënecodes</t>
  </si>
  <si>
    <t>Toezicht op gebied van voedselveiligheid bij erkende bedrijven in de vorm van inspecties en audits met daarin een aantal specifieke onderwerpen die extra aandacht krijgen.</t>
  </si>
  <si>
    <t>1.1. Uitvoering conform controleafspraken + 1.8 audits en meeloopcontroles; aanvullend budget GMO</t>
  </si>
  <si>
    <t>Product(org)</t>
  </si>
  <si>
    <t>De officiële controles binnen dit werkpakket worden uitgevoerd op basis van de taken die voor de NVWA zijn beschreven in de Verordening 882/2004 en de Verordening 854/2004. Deze Verordeningen beschrijven de specifieke voorschriften voor de organisatie van de officiële controles van voor menselijke consumptie bestemde producten van dierlijke oorsprong in EG erkende bedrijven. De bezoeknormeringen worden voor de bedrijven jaarlijks gepubliceerd op de website van de NVWA. De normering beschrijft de in de retributieregelingen genoemde ‘aangekondigde en vastgelegde periodieke controles op de naleving van de eisen die verbonden aan de instandhouding van de EG erkenning’. Hieronder valt ook de aanvoerkeuring van verse en diepgevroren vis. Waar mogelijk zullen toezichtswerkzaamheden voortkomend uit de duurzaamheidswetgeving worden meegenomen.</t>
  </si>
  <si>
    <t xml:space="preserve">Dit werkpakket omvat de werkzaamheden voortkomend uit exportcertificering </t>
  </si>
  <si>
    <t>Reguliere workflow certificering</t>
  </si>
  <si>
    <t xml:space="preserve">Dit werkpakket omvat de werkzaamheden op het terrein voedselveiligheid aanlandingkeuringen van diepvries vis en visproducten. </t>
  </si>
  <si>
    <t>VVH Reguliere workflow retribueerbaar</t>
  </si>
  <si>
    <t>HBNT5474</t>
  </si>
  <si>
    <t>PD NK 0000</t>
  </si>
  <si>
    <t>P4 NT 0000, P4 NL 0000</t>
  </si>
  <si>
    <t>P9 NT 0000, P9 NL 0000</t>
  </si>
  <si>
    <t xml:space="preserve">P7 NT 5462, P7 NL 5462 </t>
  </si>
  <si>
    <t>P7 NK 5545, P7 NL 0000</t>
  </si>
  <si>
    <t>wordt gefinancierd uit WOT-budget</t>
  </si>
  <si>
    <t>Prjoject nog nader in te vullen</t>
  </si>
  <si>
    <t>1.6. EU beheersverslag en self assessment</t>
  </si>
  <si>
    <t>1.9. Opleiding TAB</t>
  </si>
  <si>
    <t>BED Herinspecties derden</t>
  </si>
  <si>
    <t>BWNT</t>
  </si>
  <si>
    <t xml:space="preserve">TO werkzaamheden werkpakketten </t>
  </si>
  <si>
    <t>CV</t>
  </si>
  <si>
    <t>Industriele productie</t>
  </si>
  <si>
    <t>DERDEN</t>
  </si>
  <si>
    <t xml:space="preserve">IP Erkende bedrijven Derden </t>
  </si>
  <si>
    <t xml:space="preserve"> Toezicht</t>
  </si>
  <si>
    <t>OA</t>
  </si>
  <si>
    <t>NT</t>
  </si>
  <si>
    <t xml:space="preserve">IP Voedselveiligheid Herinspecties </t>
  </si>
  <si>
    <t>OZ</t>
  </si>
  <si>
    <t>ELI DG AGRO</t>
  </si>
  <si>
    <t xml:space="preserve">IP Voedselveiligheid DG AGRO </t>
  </si>
  <si>
    <t xml:space="preserve"> Incident- en crisismanagement</t>
  </si>
  <si>
    <t>OP</t>
  </si>
  <si>
    <t>NI</t>
  </si>
  <si>
    <t xml:space="preserve">IP Voedselveiligheid VWS </t>
  </si>
  <si>
    <t>OW</t>
  </si>
  <si>
    <t xml:space="preserve">IP Klachten en meldingen VWS </t>
  </si>
  <si>
    <t>OF</t>
  </si>
  <si>
    <t>nog in te plannen</t>
  </si>
  <si>
    <t>verbeterplan</t>
  </si>
  <si>
    <t>Verbeterplan (cokz)</t>
  </si>
  <si>
    <t>K&amp;E Lab</t>
  </si>
  <si>
    <t>K&amp;E TO</t>
  </si>
  <si>
    <t xml:space="preserve">C&amp;V </t>
  </si>
  <si>
    <t>KCDV</t>
  </si>
  <si>
    <t>BURO</t>
  </si>
  <si>
    <t>COMM</t>
  </si>
  <si>
    <t>IOD</t>
  </si>
  <si>
    <t>VIP</t>
  </si>
  <si>
    <t>LAB VV</t>
  </si>
  <si>
    <t>ND</t>
  </si>
  <si>
    <t>NC</t>
  </si>
  <si>
    <t>Herinspecties</t>
  </si>
  <si>
    <t>nee</t>
  </si>
  <si>
    <t>Dit werkpakket omvat het toezicht op bijzondere eet- en drinkwaren bij fysieke bedrijven en internetbedrijven. Hieronder valt o.a. toezicht op voedselveiligheid (dmv controles op samenstelling van kruidenpreparaten, contaminatie van zware metalen, PAK’s in voedingssupplementen en kruidenpreparaten, en controle op de aanwezigheid van niet-gedeclareerde farmaceutische stoffen in kruidenpreparaten. Daarnaast omvat dit werkpakket toezicht op etikettering en samenstelling van alle producten vallend onder de definitie van bijzondere voeding en het gebruik van voedings- en gezondheidsclaims op levensmiddelen.</t>
  </si>
  <si>
    <t>Inspecties Producenten bed</t>
  </si>
  <si>
    <t>Resultaat 2: In 2015 worden alle BED producten geïnspecteerd op de eigen controle van grondstoffen en op het in het bezit hebben van adequate analysecertificaten van deze grondstoffen.</t>
  </si>
  <si>
    <t>Alle producenten van b.e.d. producten (70 bedrijven volgens ISI)</t>
  </si>
  <si>
    <t>Inspecteurs specialisatie b.e.d.</t>
  </si>
  <si>
    <t>Inplannen door teams VIP in periode 1 januari-31 december.</t>
  </si>
  <si>
    <t>Specifiek aandacht voor grondstoffencontrole en bijbehorende analysecertificaten. Alle producenten b.e.d. komen in het 'stoplichtmodel'. Dit item past het best binnen domein IP; integreren van de controles van analysecertificaten in de bestaande methode HACCP en ontwikkelen interventiebeleid. B.e.d. bedrijven zijn immers ook levensmiddelenbedrijven. Kan de IP lijst gebruikt worden, of moet er een b.e.d. lijst komen waarin nog extra vragen gesteld worden?</t>
  </si>
  <si>
    <t>uit IP</t>
  </si>
  <si>
    <t>2xTU inspecteur (dezelfde als Importeurs b.e.d.)</t>
  </si>
  <si>
    <t>Inspecties Importeurs bed</t>
  </si>
  <si>
    <t>Regulier laboratorium onderzoek chemisch: Verificatie biotoxines in levende 2-kleppige weekdieren (officiële controle retail)</t>
  </si>
  <si>
    <t>Regulier laboratorium onderzoek chemisch: Verificatie biotoxines in Pectinidae geoogst buiten geclassificeerd gebied (officiële controle aanlanding)</t>
  </si>
  <si>
    <t>Regulier laboratorium onderzoek chemisch: Aanwezigheid residuen biociden en diergeneesmiddelen (import en kwekerijen)</t>
  </si>
  <si>
    <t>Regulier laboratorium onderzoek chemisch: Contaminanten</t>
  </si>
  <si>
    <t>Regulier laboratorium ondezoek chemish: Totaal vluchtige basen</t>
  </si>
  <si>
    <t>Regulier laboratorium onderzoek chemisch: Additieven</t>
  </si>
  <si>
    <t>Regulier laboratorium onderzoek chemisch: Polycyclische aromatische koolwaterstoffen</t>
  </si>
  <si>
    <t>Regulier laboratorium onderzoek microbiologisch: E. Coli, Noro virus en hepatitis A in levende tweekleppige weekdieren (officiele controle verzend- en zuiveringscentra)</t>
  </si>
  <si>
    <t>Regulier laboratorium onderzoek microbiologisch: E. Coli, Noro virus en hepatitis A in levende tweekleppige weekdieren (officiele controle retail)</t>
  </si>
  <si>
    <t>Regulier laboratorium onderzoek microbiologisch: Verificatie E. Coli in Pectinidae geogst buiten geclassificeerd gebied (officiele controle aanlanding)</t>
  </si>
  <si>
    <t>Regulier laboratorium onderzoek microbiologisch: Verificatie Salmonella garnalen (FVO)</t>
  </si>
  <si>
    <t>Regulier laboratorium onderzoek microbiologisch: Wateronderzoek scherfijs productie door viskotters</t>
  </si>
  <si>
    <t>Additioneel laboratorium onderzoek chemisch: Authenticiteitsonderzoek door species onderzoek voorverpakte vis (incl Chileense zalm zonder oorsprongvermelding)</t>
  </si>
  <si>
    <t>Additioneel laboratorium onderzoek chemisch: Onderzoek gericht op misleidende etikettering</t>
  </si>
  <si>
    <t>Additioneel laboratorium onderzoek chemisch: Verificatie residuen dioxine in op binnenwater regulier gevangen aal</t>
  </si>
  <si>
    <t>Additioneel laboratorium onderzoek chemisch: Doorontwikkeling laboratorium methode voor de vaststelling van ondermaatse tong</t>
  </si>
  <si>
    <t>Additioneel laboratorium onderzoek chemisch: Aanwezigheid van niet toegelaten additieven in onbewerkte vis</t>
  </si>
  <si>
    <t>Additioneel laboratorium onderzoek microbiologisch: Listeria Monocytogenes in gerookte vis en lichtgezouten haring (maatjes)</t>
  </si>
  <si>
    <t>Project vis importeurs (doorloop uit 2014)</t>
  </si>
  <si>
    <t>Project Validatie zuiveringsproces door zuiveringscentra (doorloop uit 2014)</t>
  </si>
  <si>
    <t>Project Openbaamaking inspectiegegevens Nederlandse visafslagen (doorloop uit 2014)</t>
  </si>
  <si>
    <t>Project realisatie aanbevelingen naar aanleiding van de FVO audit in 2014</t>
  </si>
  <si>
    <t xml:space="preserve">                  PM</t>
  </si>
  <si>
    <t>Project etikettering vis- en visprodukten op nieuwe voorschriften (verzoek EZ)</t>
  </si>
  <si>
    <t>Reguliere workfloww regulier</t>
  </si>
  <si>
    <t>Reguliere workflow verbeterplan (2,0 FTE TU capaciteit: De resterende 1850 uur zijn toegevoegd aan de diverse projecten)</t>
  </si>
  <si>
    <t>Reguliere workflow verbeterplan lab onderzoek (1,0 FTE Lab: De bewuste 1350 uur zij toegevoegd aan de diverse laboratorium onderzoeken)</t>
  </si>
  <si>
    <t xml:space="preserve">afhankelijk najaar </t>
  </si>
  <si>
    <t>vws? Geen uren toegekend</t>
  </si>
  <si>
    <t>aanlandkeuring diepvries</t>
  </si>
  <si>
    <t>toezicht</t>
  </si>
  <si>
    <t>TU</t>
  </si>
  <si>
    <t>uren</t>
  </si>
  <si>
    <t xml:space="preserve"> (In 2014 zijn 300u TO derden gepland)</t>
  </si>
  <si>
    <t>IP</t>
  </si>
  <si>
    <t>(in 2014 TO derden 1300u op jaarbasis)</t>
  </si>
  <si>
    <t xml:space="preserve"> (In 2014 zijn 500u TO derden gepland)</t>
  </si>
  <si>
    <t>HAP</t>
  </si>
  <si>
    <t>(in 2014 TO derden 150u op jaarbasis)</t>
  </si>
  <si>
    <t>(in 2014 TO derden 500u op jaarbasis)</t>
  </si>
  <si>
    <t>Pilot Risicobedrijven</t>
  </si>
  <si>
    <t>Diervoeder en IP bedrijven.</t>
  </si>
  <si>
    <t>Inzet TAB inspecteurs in uitvoering tot en met maart 2015. Inzet voor projectteam tot en met eind april 2015.</t>
  </si>
  <si>
    <t>Projectplan risicobedrijven - inspectieplan</t>
  </si>
  <si>
    <t>Pilot risicobedrijven</t>
  </si>
  <si>
    <t xml:space="preserve">EUS Betaalorgaan RVO.nl DG AGRO
</t>
  </si>
  <si>
    <t>Boekhoudkundige nacontrole Vo.1306/2013 DG AGRO</t>
  </si>
  <si>
    <t>Op basis van de managementreactie bij Interne Audit, gericht op tot stand koming convenanten, zal dit actief/passief ingevuld worden. Het onderhoud van reeds afgesloten convenanten zal in 2015 overgedragen worden naar de workflow.</t>
  </si>
  <si>
    <t>Dit is een manier om meer toezicht bij goede bedrijven, niet zelf als NVWA te moeten doen.</t>
  </si>
  <si>
    <t>pelsdierhouders, insecten kwekers, dierentuinen</t>
  </si>
  <si>
    <t>JT 14 c</t>
  </si>
  <si>
    <t>JA NT</t>
  </si>
  <si>
    <t>DBP niet retribueerbare werkzaamheden L&amp;N</t>
  </si>
  <si>
    <t>Onderzoek naar handhavingsstrategie/motieven (niet)naleving etc van deze doelgroep en ontwikkelen interventiestrategie</t>
  </si>
  <si>
    <t>Levensmiddelenbedrijven in de gewichtsverliesbranche</t>
  </si>
  <si>
    <t>Handhaving en etikettering zuigelingenvoeding</t>
  </si>
  <si>
    <t>Het verder voortzetten van specifieke aandacht voor de naleving van diverse etiketteringsaspecten bij zuigelingenvoeding</t>
  </si>
  <si>
    <t>fabrikanten van productcategorie zuigelingenvoeding</t>
  </si>
  <si>
    <t xml:space="preserve">Afronden controles volledige zuigelingenvoeding t/m februari. Nieuwe bemonstering en controle etiketten opvolgzuigelingenvoeding en peutermelk: mei/juni, maatregelen de deur uit uiterlijk 30 september 2015 </t>
  </si>
  <si>
    <t>Handhaving en etikettering opvolgzuigelingenvoeding en peutermelk 2015</t>
  </si>
  <si>
    <t>2xTU (nu: Yvonne v Naarden, Monique v Beers)</t>
  </si>
  <si>
    <t>Handhaving claimsverordening specifieke productgroep superfoods</t>
  </si>
  <si>
    <t>(deels) meer inzcet op de handhaving van etikettering - NVWA moet meer inzet plegen op misleidende etikettering</t>
  </si>
  <si>
    <t>fabrikanten van productcategorie voorverpakte levensmiddelen</t>
  </si>
  <si>
    <t>TU inspecteurs specialisatie bijzondere eet- en drinkwaar</t>
  </si>
  <si>
    <t>Voorbereidingsbijeenkomsten januari/februari, bemonstering en controles maart/april, maatregelen de deur uit uiterlijk 31 juni.</t>
  </si>
  <si>
    <t>Gestreefd wordt om de etiketten van tussen 50 en 100 voorverpakte producten met zgn. 'superfoods' te inspecteren op gebruik van misleidende claims (verbod op medische claims, alleen gebruik goedgekeurde claims+voorwaarden volgens Verordening 1924/2006). Gezocht wordt, met input van TU, naar de grootste en belangrijkste bedrijven die actief zijn op dit gebied. Ook zullen claims worden beoordeeld van die bedrijven in folders en via internet.</t>
  </si>
  <si>
    <t>4xTU (één per regio)</t>
  </si>
  <si>
    <t>Screening aangemelde dieetvoeding medisch gebruik en handhaving duidelijke niet-dvmg</t>
  </si>
  <si>
    <t>Handhaving van 'borderline'producten, met name op het grensvlak voedingssupplement/dieetvoeding voor medisch gebruik/geneesmiddel. (NB Het gaat met name om producten dieetvoeding voor medisch gebruik die in een bepaalde categorie worden verhandeld maar niet voldoen aan de definitie).</t>
  </si>
  <si>
    <t>Bedrijven die dieetvoeding voor medisch gebruik notificeren.</t>
  </si>
  <si>
    <t xml:space="preserve">Twee inspecteurs TU specialisatie b.e.d. </t>
  </si>
  <si>
    <t>Elke 2 maanden screenen, twijfelproducten voorleggen aan TO. TO besluit al dan niet handhaving in te zetten.</t>
  </si>
  <si>
    <t>Specifiek benoemd in jaarplan: Samenwerking KOAG/KAG continueren, uitbreiden zelfreguleringssysteem Stichting Reclame Code onderzoeken (ook benoemd in kaderbrief). En nog heel veel meer.</t>
  </si>
  <si>
    <t>Monitoringsprojecten in het kader van beleidsondersteuning van het Ministerie van VWS om te stimuleren dat de levensmiddelenbedrijven in Nederland de gezonde voedselkeuze gemakkelijk te maken. Verder alle andere verwachte en onverwachte ad hoc zaken.</t>
  </si>
  <si>
    <t>Monitoring voedingsnota Productformulering - invulling in overleg VWS</t>
  </si>
  <si>
    <t xml:space="preserve">Monitoring vetzuursamenstelling/suiker/ofietsanders levensmiddelen </t>
  </si>
  <si>
    <t>Joke Sens</t>
  </si>
  <si>
    <t>Binnen beschikbare uren worden analyses aan basislevensmiddelen uitgevoerd (natrium en/of chloride ter bepaling van de hoeveelheid keukenzout). Rekening houden met extra werkzaamheden laboratroium in dit project (bijv. fotograferen etiketten).</t>
  </si>
  <si>
    <t>voedingsvezel</t>
  </si>
  <si>
    <t>J</t>
  </si>
  <si>
    <t>Verbeterplan BED Klachten &amp; meldingen VWS</t>
  </si>
  <si>
    <t>Afhandeling van klachten &amp; meldingen, met name selectie en risicobeoordeling vooraf, en stroomlijning. Vacature.</t>
  </si>
  <si>
    <t xml:space="preserve">Inzicht in besmettingsroutes en besmettingniveaus van relevante patogene micro-organismen in de gehele voedselketen. 
</t>
  </si>
  <si>
    <t>C&amp;V TU , C&amp;V TO, C&amp;V labVV</t>
  </si>
  <si>
    <t>jan. t/m dec. 2015</t>
  </si>
  <si>
    <t>MRNT0000</t>
  </si>
  <si>
    <t>Monitoring en handhaving - Import</t>
  </si>
  <si>
    <t xml:space="preserve">Inzicht in besmettingsroutes en besmettingniveaus van relevante patogene micro-rganismen in de gehele voedselketen. 
</t>
  </si>
  <si>
    <t>importeurs/distributeurs</t>
  </si>
  <si>
    <t>V&amp;I  BIP, C&amp;V TO, C&amp;V lab micro</t>
  </si>
  <si>
    <t>1 - 5 = jan. t/m dec. 2015</t>
  </si>
  <si>
    <t>Separatorvlees</t>
  </si>
  <si>
    <t>Dit werkpakket omvat de herinspecties op geregistreerde diervoederbedrijven.</t>
  </si>
  <si>
    <t>Herinspecties geregistreerde bedrijven</t>
  </si>
  <si>
    <t>DV PBO</t>
  </si>
  <si>
    <t>Salmonella</t>
  </si>
  <si>
    <t>Registratie diervoederbedrijven</t>
  </si>
  <si>
    <t>DZH - aanlanden diepvriestrawlers</t>
  </si>
  <si>
    <t>DZH - aanlanden zeevisserij</t>
  </si>
  <si>
    <t>DZH internationale samenwerking</t>
  </si>
  <si>
    <t>DZH Mobiele taken aanlanding</t>
  </si>
  <si>
    <t>DZH Motorvermogen</t>
  </si>
  <si>
    <t>DZH project kustwacht</t>
  </si>
  <si>
    <t xml:space="preserve">DZH Transporten </t>
  </si>
  <si>
    <t>DZH Vangstregistratie/ERS</t>
  </si>
  <si>
    <t>DZH Wegen</t>
  </si>
  <si>
    <t>DZH zeecontroles - VIPOL</t>
  </si>
  <si>
    <t xml:space="preserve">DZH ZEEV TO werkzaamheden </t>
  </si>
  <si>
    <t>DZHTraceerbaarheid</t>
  </si>
  <si>
    <t>Project: Graatmeter</t>
  </si>
  <si>
    <t>Toezicht op visserij op Kust- en binnenwateren, met bijzondere aandacht voor visstroperij.</t>
  </si>
  <si>
    <t>DZH Illegale visserijactiviteiten -schelpdierrapers</t>
  </si>
  <si>
    <t xml:space="preserve">DZH K&amp;B TO werkzaamheden </t>
  </si>
  <si>
    <t xml:space="preserve">DZH Project Aalvisserij </t>
  </si>
  <si>
    <t>DZH Project Voordelta</t>
  </si>
  <si>
    <t xml:space="preserve">DZH Recreatie Visserij </t>
  </si>
  <si>
    <t xml:space="preserve">DZH Reguiere workflow - Makelaarsfunctie Visstroperij </t>
  </si>
  <si>
    <t xml:space="preserve">Toezicht op handelstromen derde landen ter voorkoming van illegale visserij. </t>
  </si>
  <si>
    <t xml:space="preserve">DZH IUU TO werkzaamheden </t>
  </si>
  <si>
    <t xml:space="preserve">DZH Ontwikkelen van risicoanalyse handelstromen </t>
  </si>
  <si>
    <t>DZH Reguliere workflow - IUU</t>
  </si>
  <si>
    <t>VIS Toezicht Handelsnormen PBO</t>
  </si>
  <si>
    <t xml:space="preserve">Dit werkpakket omvat alle werkzaamheden op het terrein van voedselveiligheid visketen die niet-retribueerbaar zijn. Met name administratieve afhandeling van inspecties die leiden tot de inzet van interventies en chemisch onderzoek. </t>
  </si>
  <si>
    <t>Project bemonstering chemisch residuen dgm</t>
  </si>
  <si>
    <t>Project onderzoek op contaminanten (dioxine)</t>
  </si>
  <si>
    <t>PBO</t>
  </si>
  <si>
    <t xml:space="preserve">VIS KCDV VWS </t>
  </si>
  <si>
    <t xml:space="preserve">VIS Klachten en meldingen VWS </t>
  </si>
  <si>
    <t xml:space="preserve">VIS Voedselveiligheid niet retribueerbaar VWS </t>
  </si>
  <si>
    <t>Totaal Visketen</t>
  </si>
  <si>
    <t>Uren</t>
  </si>
  <si>
    <t>Product</t>
  </si>
  <si>
    <t xml:space="preserve">te realiseren door: </t>
  </si>
  <si>
    <t>Monsters</t>
  </si>
  <si>
    <t xml:space="preserve">Nr. </t>
  </si>
  <si>
    <t>Domein</t>
  </si>
  <si>
    <t>Werkpakket</t>
  </si>
  <si>
    <t>Toezicht op naleving regels omtrent basisvoorwaarden en voedselveiligheid. Extra speerpunt tijdens elke inspectie blijft wering en beheersing van plaagdieren</t>
  </si>
  <si>
    <t>NO</t>
  </si>
  <si>
    <t>577 CV Tm AT / HA / DP</t>
  </si>
  <si>
    <t>623 CV Tm FME Lab Productveiligheid</t>
  </si>
  <si>
    <t>576 CV Tm IP / MIC / BED</t>
  </si>
  <si>
    <t>612 CV Tm Lab 01 Chemie Voedselveiligheid</t>
  </si>
  <si>
    <t>616 CV Tm Lab 01 Micro Voedselveiligheid</t>
  </si>
  <si>
    <t>613 CV Tm Lab 02 Chemie Voedselveiligheid</t>
  </si>
  <si>
    <t>617 CV Tm Lab 02 Micro Voedselveiligheid</t>
  </si>
  <si>
    <t>614 CV Tm Lab 03 Chemie Voedselveiligheid</t>
  </si>
  <si>
    <t>618 CV Tm Lab 03 Micro Voedselveiligheid</t>
  </si>
  <si>
    <t>615 CV Tm Lab 04 Chemie Voedselveiligheid</t>
  </si>
  <si>
    <t>622 CV Tm Lab Chemie Micro Productveiligheid</t>
  </si>
  <si>
    <t>579 CV Tm Productveiligheid</t>
  </si>
  <si>
    <t>591 CV Tm TU 01 Horeca</t>
  </si>
  <si>
    <t>592 CV Tm TU 02 Horeca</t>
  </si>
  <si>
    <t>593 CV Tm TU 03 Horeca</t>
  </si>
  <si>
    <t>594 CV Tm TU 04 Horeca</t>
  </si>
  <si>
    <t>595 CV Tm TU 05 Horeca</t>
  </si>
  <si>
    <t>596 CV Tm TU 06 Horeca</t>
  </si>
  <si>
    <t>597 CV Tm TU 07 Horeca</t>
  </si>
  <si>
    <t>683 CV Tm TU 08 Horeca</t>
  </si>
  <si>
    <t>581 CV Tm TU Midden Vis</t>
  </si>
  <si>
    <t>633 CV Tm TU Noord Feed</t>
  </si>
  <si>
    <t>635 CV Tm TU Noord Oost Food</t>
  </si>
  <si>
    <t>582 CV Tm TU Noord Oost Vis</t>
  </si>
  <si>
    <t>641 CV Tm TU Noord West Food</t>
  </si>
  <si>
    <t>584 CV Tm TU Noord West Vis</t>
  </si>
  <si>
    <t>580 CV Tm TU TAB Controles</t>
  </si>
  <si>
    <t>634 CV Tm TU Zuid Feed</t>
  </si>
  <si>
    <t>636 CV Tm TU Zuid Food</t>
  </si>
  <si>
    <t>583 CV Tm TU Zuid Vis</t>
  </si>
  <si>
    <t>642 CV Tm TU Zuid West Food</t>
  </si>
  <si>
    <t>625 CV Tm Toezicht PV Noord</t>
  </si>
  <si>
    <t>624 CV Tm Toezicht PV Zuid</t>
  </si>
  <si>
    <t>578 CV Tm VIS / DBP / DV / EU</t>
  </si>
  <si>
    <t>597 CV Tm TU 09 Horeca</t>
  </si>
  <si>
    <t>683 CV Tm TU 10 Horeca</t>
  </si>
  <si>
    <t>Controle afd TO</t>
  </si>
  <si>
    <t>Controle afd CV</t>
  </si>
  <si>
    <t>Controle afd DVE</t>
  </si>
  <si>
    <t>Controle afd Horeca</t>
  </si>
  <si>
    <t>Controle afd Lab VV</t>
  </si>
  <si>
    <t>Controle afd PV</t>
  </si>
  <si>
    <t>Controle afd VIP</t>
  </si>
  <si>
    <t>Totaal Teams CV</t>
  </si>
  <si>
    <t>relatie kaderbrief/verbeterplan</t>
  </si>
  <si>
    <t>Labonder-zoek</t>
  </si>
  <si>
    <t>Baten</t>
  </si>
  <si>
    <t>DBP retribueerbare werkzaamheden DERDEN</t>
  </si>
  <si>
    <t>ja</t>
  </si>
  <si>
    <t>Verlenen toestemmingen</t>
  </si>
  <si>
    <t>DBP  retribueerbare werkzaamheden DERDEN</t>
  </si>
  <si>
    <t>Na afloop van ieder kwartaal worden overzichten m.b.t. de tegencontroles aan de Europese Commissie gemeld.</t>
  </si>
  <si>
    <t>Nog doen: team 10 uren toevoegen</t>
  </si>
  <si>
    <t xml:space="preserve">Nog bijstellen, ivm boeking salariskosten </t>
  </si>
  <si>
    <t>Divisie C&amp;V, team C&amp;V Feed Noord</t>
  </si>
  <si>
    <t>Frank van den Broek / Paul Dortant</t>
  </si>
  <si>
    <t>Dierlijke Bijproducten</t>
  </si>
  <si>
    <t>DBP Primaire bedrijven (Landbouw) DG AGRO</t>
  </si>
  <si>
    <t>Primaire bedrijven TO</t>
  </si>
  <si>
    <t>EZ AGRO</t>
  </si>
  <si>
    <t>DBP Erkende bedrijven en overige retribueerbare werkzaamheden DERDEN</t>
  </si>
  <si>
    <t>Verlenen en onderhoud erkenningen</t>
  </si>
  <si>
    <t>Gebruik DBP voor DOO</t>
  </si>
  <si>
    <t>Gebruik DBP voor vervoedering</t>
  </si>
  <si>
    <t>Geregistreerde bedrijven TO</t>
  </si>
  <si>
    <t>DBP Borgen van stromen DG AGRO</t>
  </si>
  <si>
    <t>DBP Klachten/meldingen DG AGRO</t>
  </si>
  <si>
    <t>Dit project omvat de monitoring van verschillende productgroepen waaronder nieuwe elektrotechnische producten en nieuwe machines</t>
  </si>
  <si>
    <t>Monitoring van nieuwe en/of specifieke ontwikkelingen in de markt</t>
  </si>
  <si>
    <t>Onderdeel 4.5.1.5.d</t>
  </si>
  <si>
    <t>Tweede onderwerp in de bijlage</t>
  </si>
  <si>
    <t>Zie protocol</t>
  </si>
  <si>
    <t>p.m.</t>
  </si>
  <si>
    <t>Evert van Wilgenburg</t>
  </si>
  <si>
    <t>Monitoring (Productgericht)</t>
  </si>
  <si>
    <t>Cosmetica</t>
  </si>
  <si>
    <t>Dit project omvat de activiteiten op het gebied van cosmetica</t>
  </si>
  <si>
    <t>Onderdeel 4.5.1.5.a</t>
  </si>
  <si>
    <t>Elfde onderwerp van de bijlage</t>
  </si>
  <si>
    <t>Producten en bedrijven</t>
  </si>
  <si>
    <t>Huishoudchemicaliën en biociden</t>
  </si>
  <si>
    <t>Dit project omvat de activiteiten op het gebied van onder meer PAK’s uit consumenten producten en speeltoestellen</t>
  </si>
  <si>
    <t>PAK’s uit consumenten producten en speeltoestellen</t>
  </si>
  <si>
    <t>Speelgoed en baby- en kinderartikel (chemisch)</t>
  </si>
  <si>
    <t>Dit project omvat de activiteiten op het gebied van Speelgoed Chemisch</t>
  </si>
  <si>
    <t>Eerste onderwerp in de bijlage</t>
  </si>
  <si>
    <t>Speelgoed Chemisch</t>
  </si>
  <si>
    <t>Tatoeage en Piercing</t>
  </si>
  <si>
    <t>Dit project omvat de activiteiten op het gebied van Tatoeage en Piercing</t>
  </si>
  <si>
    <t>Nee</t>
  </si>
  <si>
    <t>Textiel, kleding schoeisel</t>
  </si>
  <si>
    <t>Dit project omvat de activiteiten op het gebied van kleding, textiel en schoeisel</t>
  </si>
  <si>
    <t xml:space="preserve">Adhemar Rog </t>
  </si>
  <si>
    <t>Kleding schoeisel en textiel</t>
  </si>
  <si>
    <t>Verpakkingen en gebruiksartikelen</t>
  </si>
  <si>
    <t>Dit project omvat de activiteiten op het gebied van Food contact materials en gebruiksartikelen</t>
  </si>
  <si>
    <t>Food contact materials en gebruiksartikelen</t>
  </si>
  <si>
    <t>Attractie- en speeltoestellen</t>
  </si>
  <si>
    <t>(incl PBO; 945u; TO 270u en TU 675u)</t>
  </si>
  <si>
    <t>(in 2014 idem gepland)</t>
  </si>
  <si>
    <t>Dit project omvat de activiteiten op het gebied van Kermistoezicht, Toezicht en handhaving bij attracties en speeltoestellen, activiteiten anders dan kermissen</t>
  </si>
  <si>
    <t>Toezicht en handhaving bij houders van kermisattracties</t>
  </si>
  <si>
    <t>Zeven onderwerp van bijlage 1</t>
  </si>
  <si>
    <t>Kermishouders, producten en beheerders</t>
  </si>
  <si>
    <t>Wim van Nimwegen</t>
  </si>
  <si>
    <t>Kermistoezicht, Inspecties anders dan kermissen, en verkenningen</t>
  </si>
  <si>
    <t>Elektrotechnische producten</t>
  </si>
  <si>
    <t>Dit project omvat de activiteiten op het gebied van Verlengleidingen, voedingsadaptors en zwembaden</t>
  </si>
  <si>
    <t>Toezicht en handhaving op elektrotechnische producten</t>
  </si>
  <si>
    <t>Verlengleidingen, voedingsadaptors en zwembaden</t>
  </si>
  <si>
    <t>Gastoestellen</t>
  </si>
  <si>
    <t>Geen activiteiten voor 2015 voorzien buiten systeemtoezicht, bedrijfsgericht producttoezicht en klachten en meldingen</t>
  </si>
  <si>
    <t>Ruud Nieuwenhuijs</t>
  </si>
  <si>
    <t>Machines</t>
  </si>
  <si>
    <t>Dit project omvat de activiteiten op het gebied van elektrische fietsen</t>
  </si>
  <si>
    <t>Monitoring, handhaving en advisering van/over elektrische fietsen</t>
  </si>
  <si>
    <t>Jan van Leent</t>
  </si>
  <si>
    <t>Elektrische fietsen</t>
  </si>
  <si>
    <t>Persoonlijke beschermingsmiddelen</t>
  </si>
  <si>
    <t>Dit project omvat de activiteiten op het gebied van Persoonlijke beschermingsmiddelen</t>
  </si>
  <si>
    <t>Twaalfde onderwerp van bijlage 1</t>
  </si>
  <si>
    <t>Speelgoed en baby- en kinderartikel (fysisch/mechanisch/elektrisch)</t>
  </si>
  <si>
    <t>De activiteiten bij baby- en kinderartikelen zijn opgenomen onder Joint actions en Niet-geharmoniseerde producten</t>
  </si>
  <si>
    <t>Zie protocollen bij Joint actions en niet geharmoniseerde producten</t>
  </si>
  <si>
    <t>Corine Postma</t>
  </si>
  <si>
    <t>Niet geharmoniseerde producten</t>
  </si>
  <si>
    <t>Dit project omvat de activiteiten op onder meer het gebied van E-sigaretten, ethanolbranders, kinderartikelen</t>
  </si>
  <si>
    <t xml:space="preserve">Project Vormgeving toezicht en medebewind in schelpdiersector </t>
  </si>
  <si>
    <t xml:space="preserve">Projecten bemonstering chemisch -Importvis: histamine </t>
  </si>
  <si>
    <t>Projecten bemonstering chemisch- Mosselen (productie)</t>
  </si>
  <si>
    <t>Projecten bemonstering chemisch- Mosselen (retail)</t>
  </si>
  <si>
    <t>Projecten bemonstering chemisch-Pectinidae</t>
  </si>
  <si>
    <t>3.2. Vo. 1306/2013 risicoanalyse 16-17 programma</t>
  </si>
  <si>
    <t xml:space="preserve">In 2014 worden opleidingen op het terrein van CIGO/CIGO+, Auditfiles en ERP pakketten voor de Vakgroep TAB verzorgd. Het betreft 25 medewerkers van C&amp;V en L&amp;N. </t>
  </si>
  <si>
    <t>3.1. Optimaliseren werkprocessen</t>
  </si>
  <si>
    <t>juni</t>
  </si>
  <si>
    <t>Methode "base slip" voor niet vrijstaande ladders</t>
  </si>
  <si>
    <t>koffermodel-gaskooktoestellen</t>
  </si>
  <si>
    <t>extern lab. Onderzoek</t>
  </si>
  <si>
    <t>veiligheid.nl pro memorie</t>
  </si>
  <si>
    <t>Ton de Koning</t>
  </si>
  <si>
    <t>Esther Enning</t>
  </si>
  <si>
    <t>Dita Kalsbeek</t>
  </si>
  <si>
    <t>HCNT/HCNL/XINLMB00</t>
  </si>
  <si>
    <t>HHNT</t>
  </si>
  <si>
    <t>OWNT</t>
  </si>
  <si>
    <t>OWNT/OWNL</t>
  </si>
  <si>
    <t>OZNT</t>
  </si>
  <si>
    <t>ITWE/ITWD/OANT</t>
  </si>
  <si>
    <t>OFNT/OFNA/OFNK</t>
  </si>
  <si>
    <t>OXNK</t>
  </si>
  <si>
    <t>MRNT/MRNA/MRNK</t>
  </si>
  <si>
    <t>MRNT/MRNL/XINLMB00</t>
  </si>
  <si>
    <t>MRNL/XINLMB00</t>
  </si>
  <si>
    <t>MUNT/MUNL/MUNK</t>
  </si>
  <si>
    <t>MUNT/MUNL/XINLMB00/MUNK</t>
  </si>
  <si>
    <t>MSNK</t>
  </si>
  <si>
    <t>WENT/WENA</t>
  </si>
  <si>
    <t>WENT</t>
  </si>
  <si>
    <t>WBNT/WBNA</t>
  </si>
  <si>
    <t>WBNT</t>
  </si>
  <si>
    <t>WINT/WINA</t>
  </si>
  <si>
    <t>WINT</t>
  </si>
  <si>
    <t>WSNT/WSNA</t>
  </si>
  <si>
    <t>WSNT</t>
  </si>
  <si>
    <t>WVNT5473</t>
  </si>
  <si>
    <t>WVNT</t>
  </si>
  <si>
    <t>WJNT</t>
  </si>
  <si>
    <t>ISW6</t>
  </si>
  <si>
    <t>WONT</t>
  </si>
  <si>
    <t>ISWE/ISWD/WHNT</t>
  </si>
  <si>
    <t>WHNT</t>
  </si>
  <si>
    <t>TO</t>
  </si>
  <si>
    <t>Systeemtoezicht (bedrijfsgericht)</t>
  </si>
  <si>
    <t xml:space="preserve">PD NT 6634, PD NL 0000, </t>
  </si>
  <si>
    <t>Bedrijfsgericht producttoezicht (BPT)</t>
  </si>
  <si>
    <t>PD NT 6635, PD NL 0000</t>
  </si>
  <si>
    <t>Lunchrooms. Niet uitbreiden naar andere doelgroepen alvorens gehele ICT ondersteiuning is gerealiseerd. Afbreukrisico NVWA en VWS is groot</t>
  </si>
  <si>
    <t>Chinese ondernemer</t>
  </si>
  <si>
    <t>verdieping gedragsanalyse Chinese horecaondernemers, ontwikkelen nieuwe interventiestrategie</t>
  </si>
  <si>
    <t>Bijlage II 4.5.1.1.b H&amp;AP verdere uitwerking doelgroepbenadering, gedrags- en beïnvloeidngscomponenten.  5.1.1.2. Risicoanalyse (cluster 1)/m.n. planning afstemmen + 5.1.1.3. uniforme aanpak risicoprofielen op bedrijfsniveau.</t>
  </si>
  <si>
    <t>Voortzetten van ingezette projecten binnen de Handhavingsregie (denk aan doelgroepenanalyse, gedragsanalyse en effectmeting). Verder wordt een vervolg gegeven aan de aanpak bij ziekenhuizen en Chinese restaurants.</t>
  </si>
  <si>
    <t>Chinese horeca ondernemers</t>
  </si>
  <si>
    <t>Ziekenhuizen</t>
  </si>
  <si>
    <t>Op basis van resultaten 2013 is vervolg toezicht noodzakelijk waarbij de resultaten van 2013 eerst uitvoerig met de doelgroep en vertegenwoordigers besproken zijn, alvorens vervolg toezicht te starten. Op basis van de toezichtsresultaten van 2013 is de doelgroep Ziekenhuizen aangemerkt als groep voor HH regie toepassing: verder vervolg met probleem analyse en doelgroep analyse in 2014</t>
  </si>
  <si>
    <t>Bijlage II 4.5.1.1.b H&amp;AP verdere uitwerking doelgroepbenadering, gedrags- en beïnvloeidngscomponenten. Keten- en doelgroepenanalyses (tafel van 11 sessies) 5.1.1.2. Risicoanalyse (cluster 1)/m.n. planning afstemmen + 5.1.1.3. uniforme aanpak risicoprofielen op bedrijfsniveau.</t>
  </si>
  <si>
    <t>Samenwerkende overheden</t>
  </si>
  <si>
    <t>Toezicht op onderwerpen voor inspectie SZW, indien verzocht. Contact met andere inspectiediensten over alle relevante onderdelen. Delen van toezichtinformatie, versterken informatiepositie waar mogelijk.</t>
  </si>
  <si>
    <t>C&amp;V TO, team team C&amp;V Feed Noord</t>
  </si>
  <si>
    <t>Geheel 2015</t>
  </si>
  <si>
    <t>Erik Koopman</t>
  </si>
  <si>
    <t>Frank van den Broek</t>
  </si>
  <si>
    <t>RDNA0000</t>
  </si>
  <si>
    <t>In de Wod is de mogelijkheid geboden om ontheffingen te verlenen aan personen die dierproeven uitvoeren of betrokken zijn bij de verzorging van proefdieren. Deze ontheffingen worden door de NVWA afgegeven.</t>
  </si>
  <si>
    <t>4.1: Door middel van het project ‘Ontheffingen art. 12’ worden ontheffingen voor deskundigen beoordeeld en afgegeven.</t>
  </si>
  <si>
    <t>reguliere inspecties</t>
  </si>
  <si>
    <t>Vergunninghouders</t>
  </si>
  <si>
    <t xml:space="preserve"> team C&amp;V Feed Noord</t>
  </si>
  <si>
    <t>geheel 2015</t>
  </si>
  <si>
    <t>14 ontheffingen artikel 12</t>
  </si>
  <si>
    <t>doemeinoverleg</t>
  </si>
  <si>
    <t>Zodoende</t>
  </si>
  <si>
    <t>onteheffingen artikel 12</t>
  </si>
  <si>
    <t>RDNT0000</t>
  </si>
  <si>
    <t xml:space="preserve">Door wijziging van de regelgeving komen andere spelers in het veld, worden rollen en verantwoordelijkheden (deels) anders verdeeld </t>
  </si>
  <si>
    <t>3.1: De nieuwe wet en regelgeving is vertaald naar alle relevante inspectielijsten.</t>
  </si>
  <si>
    <t>SPD-ers (Allard van der Meer, Harm Reker, Carolien Boere)</t>
  </si>
  <si>
    <t>iom TO en RIVM</t>
  </si>
  <si>
    <t>kwartaaloverleg RIVM</t>
  </si>
  <si>
    <t>Handhaving dossiers</t>
  </si>
  <si>
    <t>Dit project omvat het handhavings- en monitoringsonderzoek van tabaksproducten uitgevoerd door het RIVM</t>
  </si>
  <si>
    <r>
      <t xml:space="preserve">Ja </t>
    </r>
    <r>
      <rPr>
        <i/>
        <sz val="10"/>
        <rFont val="Verdana"/>
        <family val="2"/>
      </rPr>
      <t>(Handhaving productregulering: ingrediënten moeten openbaar gemaakt worden. Fabrikanten moeten hiervoor hun gegevens bij de NVWA indienen.)</t>
    </r>
    <r>
      <rPr>
        <sz val="10"/>
        <rFont val="Verdana"/>
        <family val="2"/>
      </rPr>
      <t xml:space="preserve">
</t>
    </r>
  </si>
  <si>
    <t>tabaksverkopers, fabrikanten, importeurs, ed.</t>
  </si>
  <si>
    <t>Jan Berens (C&amp;V VIP-FEED)</t>
  </si>
  <si>
    <t>iom RIVM</t>
  </si>
  <si>
    <t xml:space="preserve">ja </t>
  </si>
  <si>
    <t>RIVM</t>
  </si>
  <si>
    <t>Etikettering en samenstellling tabaksproducten</t>
  </si>
  <si>
    <t>Dit werkpakket omvat de klachten over het rookverbod op de werkplek. Alle controles worden uitgevoerd nav klachten.</t>
  </si>
  <si>
    <t>Klachten rookvrije werkplek</t>
  </si>
  <si>
    <t>protocol</t>
  </si>
  <si>
    <t>Domeinoverleg</t>
  </si>
  <si>
    <t>Zodoende 2014, voor 01-10-2015</t>
  </si>
  <si>
    <t xml:space="preserve">Jeroen Peijs, </t>
  </si>
  <si>
    <t>Inspectie Registratie</t>
  </si>
  <si>
    <t>coordinatie</t>
  </si>
  <si>
    <t>uitvoering</t>
  </si>
  <si>
    <t>Er zijn in Nederland ongeveer 80 vergunninghouders Wod, met ongeveer 300 afzonderlijke locaties. Controles van de NVWA op huisvesting en verzorging van proefdieren/ handelingen bij proefdieren en overige inspecties zijn gericht op deze locaties. Het gaat om 7 projecten die afzonderlijk uitgevoerd worden.</t>
  </si>
  <si>
    <t>MB Monitoring &amp; Handhaving VWS</t>
  </si>
  <si>
    <t>Algemeen</t>
  </si>
  <si>
    <t>Horeca &amp; Ambacht</t>
  </si>
  <si>
    <t>Industriele verwerking Importeurs/Distribiteurs</t>
  </si>
  <si>
    <t>Industriele verwerking Productiebedrijven</t>
  </si>
  <si>
    <t>Industriele verwerking Vis</t>
  </si>
  <si>
    <t>Primaire productiebedrijven</t>
  </si>
  <si>
    <t>Primaire verwerking</t>
  </si>
  <si>
    <t>Restruimte lab</t>
  </si>
  <si>
    <t>Retail/ Detail</t>
  </si>
  <si>
    <t>MB Klachten &amp; Meldingen VWS</t>
  </si>
  <si>
    <t>PM Friese front en Doggersbank/Klaverbank</t>
  </si>
  <si>
    <t>PM</t>
  </si>
  <si>
    <t>Vis schelpdierenonderzoek</t>
  </si>
  <si>
    <t>PV Klachten/ meldingen VWS</t>
  </si>
  <si>
    <t>Klachten/ meldingen</t>
  </si>
  <si>
    <t>PV Toezicht WEE DG ETM</t>
  </si>
  <si>
    <t>Toezicht energie labeling consumenten producten</t>
  </si>
  <si>
    <t>EL&amp;I ETM</t>
  </si>
  <si>
    <t>PV Internationale projecten Overige baten</t>
  </si>
  <si>
    <t>Chek werkzaamheden</t>
  </si>
  <si>
    <t xml:space="preserve">Overige baten </t>
  </si>
  <si>
    <t>DG ETM</t>
  </si>
  <si>
    <t>wee</t>
  </si>
  <si>
    <t>nen</t>
  </si>
  <si>
    <t>china</t>
  </si>
  <si>
    <t>DG NR</t>
  </si>
  <si>
    <t>Strategische planning obv offerte jaarplan ??-??-201?</t>
  </si>
  <si>
    <t>Geplande productie in uren</t>
  </si>
  <si>
    <t>Geplande productie in euro's</t>
  </si>
  <si>
    <t>Uitvoerende divisie/ directie</t>
  </si>
  <si>
    <t>Uren 2013 DG AGRO</t>
  </si>
  <si>
    <t>Uren 2013 DG ETM</t>
  </si>
  <si>
    <t>Uren 2013 DG NR</t>
  </si>
  <si>
    <t>Uren 2014 VWS</t>
  </si>
  <si>
    <t>Uren 2013 Derden</t>
  </si>
  <si>
    <t>Uren 2013 DGF</t>
  </si>
  <si>
    <t>Uren 2013 Overige Baten</t>
  </si>
  <si>
    <t>Euro's 2013 DG AGRO</t>
  </si>
  <si>
    <t>Euro's 2013 DG ETM</t>
  </si>
  <si>
    <t>Euro's 2013 DG NR</t>
  </si>
  <si>
    <t>Euro's 2013 VWS</t>
  </si>
  <si>
    <t>Euro's 2013 Derden</t>
  </si>
  <si>
    <t>Euro's 2013 DGF</t>
  </si>
  <si>
    <t>Euro's 2013 Overige Baten</t>
  </si>
  <si>
    <t>Werkzaamheden extern geoormerkt budget</t>
  </si>
  <si>
    <t>Veterinair &amp; Import</t>
  </si>
  <si>
    <t>Landbouw &amp; Natuur</t>
  </si>
  <si>
    <t>Consument &amp; Veiligheid</t>
  </si>
  <si>
    <t>Inlichtingen &amp; Opsporingsdienst</t>
  </si>
  <si>
    <t>Bureau Risicobeoordeling &amp; Onderzoeksprogr.</t>
  </si>
  <si>
    <t>Klantcontact &amp; Dienstverlening</t>
  </si>
  <si>
    <t>STAF</t>
  </si>
  <si>
    <t>Overig</t>
  </si>
  <si>
    <t>Lab.rium</t>
  </si>
  <si>
    <t>Controle uren</t>
  </si>
  <si>
    <t>Controle euro's</t>
  </si>
  <si>
    <t>C&amp;V</t>
  </si>
  <si>
    <t>BLOK</t>
  </si>
  <si>
    <t>teams CV TU</t>
  </si>
  <si>
    <t>Horeca en ambachtelijke productie</t>
  </si>
  <si>
    <t xml:space="preserve">H&amp;AP Doelgericht handhaven VWS </t>
  </si>
  <si>
    <t>Doelgericht handhaven - workflow</t>
  </si>
  <si>
    <t>Notoire overtreders: hard waar het moet - workflow</t>
  </si>
  <si>
    <t>Evenementen &amp; markten - workflow</t>
  </si>
  <si>
    <t>Openbaarmaking - project</t>
  </si>
  <si>
    <t>Chinese ondernemer - project</t>
  </si>
  <si>
    <t>Ziekenhuizen - project</t>
  </si>
  <si>
    <t>Samenwerkende overheden - project</t>
  </si>
  <si>
    <t>TO ontwikkelingen</t>
  </si>
  <si>
    <t>H&amp;AP Klachten en Q&amp;A  VWS</t>
  </si>
  <si>
    <t>MOS en vragen</t>
  </si>
  <si>
    <t>H&amp;AP Formulebedrijven VWS</t>
  </si>
  <si>
    <t>Formule aanpak klassiek - workflow</t>
  </si>
  <si>
    <t>HT: POC - project</t>
  </si>
  <si>
    <t>HT: convenant - project</t>
  </si>
  <si>
    <t>H&amp;AP Retribueerbare herinspecties DERDEN</t>
  </si>
  <si>
    <t>Retribueerbare herinspecties</t>
  </si>
  <si>
    <t>Openbaarmaking</t>
  </si>
  <si>
    <t>uitbesteedonderzoek horeca</t>
  </si>
  <si>
    <t>Bijzondere eet- en drinkwaren, incl. claims</t>
  </si>
  <si>
    <t>BED Handhaving bijzondere eet- en drinkwaar VWS</t>
  </si>
  <si>
    <t xml:space="preserve">Verstopte farmaceutische stoffen </t>
  </si>
  <si>
    <t>BED Klachten &amp; meldingen VWS</t>
  </si>
  <si>
    <t>BED Monitoring voedingsnota VWS</t>
  </si>
  <si>
    <t>RDNT1509</t>
  </si>
  <si>
    <t>RDNT1501</t>
  </si>
  <si>
    <t>RDNT1503</t>
  </si>
  <si>
    <t>RDNT1504</t>
  </si>
  <si>
    <t>RDNT1505</t>
  </si>
  <si>
    <t>Toezicht huisvesting en verzorging Insp. Regeling Huisvesting</t>
  </si>
  <si>
    <t>RDNT1510</t>
  </si>
  <si>
    <t>RDNT1511</t>
  </si>
  <si>
    <t>Toezicht huisvesting en verzorging Euthanasie bij proefdieren</t>
  </si>
  <si>
    <t>RDNT1512</t>
  </si>
  <si>
    <t>RDNT1507</t>
  </si>
  <si>
    <t>Toezicht uitvoering dierproeven - Dierproef OZP</t>
  </si>
  <si>
    <t>RDNT1514</t>
  </si>
  <si>
    <t xml:space="preserve">Registratiesysteem (2013 bedrag doorgeschoven naar 2014, wordt tenminste gehalveerd in 2014) </t>
  </si>
  <si>
    <t>Dit werkpakket omvat het toezicht op de vergunninghouders dierproeven, waaronder toezicht op huisvesting en verzorging van proefdieren, uitvoering van dierproeven en Instantie voor Dierenwelzijn (IvD)</t>
  </si>
  <si>
    <t>Ontwikkeling methode tbv TU</t>
  </si>
  <si>
    <t>Divisie C&amp;V, TO</t>
  </si>
  <si>
    <t>diverse inspectielijsten aanpassen</t>
  </si>
  <si>
    <t>intern TO en domeinoverleg</t>
  </si>
  <si>
    <t>via protocollen en inspectielijsten</t>
  </si>
  <si>
    <t>Totaal TO</t>
  </si>
  <si>
    <t>Microbiologie team 03</t>
  </si>
  <si>
    <t>Totaal Lab VV</t>
  </si>
  <si>
    <t>Afdeling Toezichtuitvoering DVE</t>
  </si>
  <si>
    <t>TAB controles</t>
  </si>
  <si>
    <t>Afdeling Toezichtuitvoering Productveiligheid</t>
  </si>
  <si>
    <t>Vis Midden</t>
  </si>
  <si>
    <t>Lab Chemie/Micro</t>
  </si>
  <si>
    <t>Vis Noordoost</t>
  </si>
  <si>
    <t>Lab Productveiligheid</t>
  </si>
  <si>
    <t>Vis Noordwest</t>
  </si>
  <si>
    <t>Vis Zuid</t>
  </si>
  <si>
    <t>Totaal DVE</t>
  </si>
  <si>
    <t>Totaal Productveiligheid</t>
  </si>
  <si>
    <t>Afdeling Toezichtuitvoering Horeca</t>
  </si>
  <si>
    <t>Horeca team 01</t>
  </si>
  <si>
    <t>Afdeling Toezichtuitvoering VIP</t>
  </si>
  <si>
    <t>Horeca team 02</t>
  </si>
  <si>
    <t>Feed Noord</t>
  </si>
  <si>
    <t>Horeca team 03</t>
  </si>
  <si>
    <t>Feed Zuid</t>
  </si>
  <si>
    <t>Horeca team 04</t>
  </si>
  <si>
    <t>Food Noordoost</t>
  </si>
  <si>
    <t>Horeca team 05</t>
  </si>
  <si>
    <t>Food Noordwest</t>
  </si>
  <si>
    <t>Horeca team 06</t>
  </si>
  <si>
    <t>Food Zuid</t>
  </si>
  <si>
    <t>Horeca team 07</t>
  </si>
  <si>
    <t>Food Zuidwest</t>
  </si>
  <si>
    <t>Horeca team 08</t>
  </si>
  <si>
    <t>Totaal VIP</t>
  </si>
  <si>
    <t>Horeca team 09</t>
  </si>
  <si>
    <t>Horeca team 10</t>
  </si>
  <si>
    <t>Totaal Horeca</t>
  </si>
  <si>
    <t>Totaal Divisie C&amp;V</t>
  </si>
  <si>
    <t>P-direct</t>
  </si>
  <si>
    <t>Flexteam</t>
  </si>
  <si>
    <t>No regrets</t>
  </si>
  <si>
    <t>TL</t>
  </si>
  <si>
    <t>excl TL</t>
  </si>
  <si>
    <t>tbv STOP</t>
  </si>
  <si>
    <t>JAAR</t>
  </si>
  <si>
    <t>UITVOERENDE DIVISIE</t>
  </si>
  <si>
    <t>VRAG_DIVISIE</t>
  </si>
  <si>
    <t>DOMEIN</t>
  </si>
  <si>
    <t>WERKPAKKET</t>
  </si>
  <si>
    <t>Door de NVWA wordt actie ondernomen bij klachten en meldingen. Indien de activiteit buiten de scope van het reguliere inspectiewerk valt, wordt de activiteit als aparte werkzaamheid weggeschreven.</t>
  </si>
  <si>
    <t>Alle levensmiddelenbedrijven vallend onder het toezicht van VIP</t>
  </si>
  <si>
    <t>TU, TO IPVV</t>
  </si>
  <si>
    <t>OF NT 0000</t>
  </si>
  <si>
    <t>Erkende productiebedrijven</t>
  </si>
  <si>
    <t>OA NT 0000, IT WE 0000, IT AA 0000, IT ST 0000, OF NT 0000</t>
  </si>
  <si>
    <t>Erkende opslagplaatsen</t>
  </si>
  <si>
    <t>Hard Waar Het Moet</t>
  </si>
  <si>
    <t>Levensmiddelenbedrijven die binnen 2 jaar 3 boeterapprten hebben ontvangen binnen de scope van Vo178, V0852 en V02073 worden op een gestructureerde werkwijze aangepakt (marsroute), waarbij het bedrijf of structureel verbetert of tijdelijk/gedeeltelijk wordt stilgelegd (tot overtreding is opgeheven) middels schorden van erkenning.</t>
  </si>
  <si>
    <t>Alle erkende levensmiddelenbedrijven vallend onder het toezicht van VIP.</t>
  </si>
  <si>
    <t>Toezicht bij producenten, handelaren en gebruikers van separatorvlees waarbij gekeken wordt naar naleving van voedelveiligeheidswetgeving in het algemeen en Vo2073 in het bijzonder, en beoordeling van de etikettering.</t>
  </si>
  <si>
    <t>Producenten, handelaren en gebruikers van separatorvlees</t>
  </si>
  <si>
    <t>Louis Hemink</t>
  </si>
  <si>
    <t>Herinspecties en digitale herinspecties worden bij de gecontroleerde in rekening gebracht.</t>
  </si>
  <si>
    <t>Alle geregistreerde bedrijven vallend onder het toezicht van VIP</t>
  </si>
  <si>
    <t>Jan Eliëns, Louis hemink, Hetty Karman</t>
  </si>
  <si>
    <t>Systeemtoezicht voedselveiligheid Industriele productie</t>
  </si>
  <si>
    <t>1) HH regie: a) verdieping gedragsanalyse Chinese cafetaria’s, b) verdieping doelgroepanalyse ziekenhuizen en nulmeting c) Verkenning (on)bekende doelgroepen: m.n. internet
2) Communicatie: handhavingscommunicatie en risicocommunicatie. Brede ontwikkeling en inzet waar nodig in relatie tot de andere projecten en workflow. Meting gebruik communicatiemiddel: brochure plaagdieren.
3) Ontwikkeling invulling strafmaat, opleiding als alternatieve straf en ontwikkeling adequaat interveniëren.
4) Samenwerking andere overheden: invulling geven aan jaarprogramma van Inspectieraad. Trekker Domein Horeca met andere Rijkstoezichthouders, met nadruk op coördineren samenwerking inspectiediensten en bijdrage leveren aan gemeentelijke diensten in de horeca. Afstemming met gemeentelijke overheden, aandacht voor startende ondernemers.             5) ontwikkelen monitoring mbt allergenen verplichting niet voorverpakte levensmiddelen 6) ontwikkelvraag formuleren welke data kunnen bijdragen aan inzicht in naleving en mede een tool ontwikkelen voor cyclus naleefmetingen verschillende sectoren</t>
  </si>
  <si>
    <t>Bijlage II 4.5.1.1.e analyse van signalen met vertaling naar voorbereiding tbv concrete toezichtprojecten +  4.5.1.1.f meer zicht op risicoprofielen van doelgroepen. Vernieuwen handhavingsaanpak (inzet van handhavingsmethoden) (incl. meten van effecten) 5..1.1. Cluster 2 effecten van toezicht + 5.1  + 5.3.3. ketengericht toezicht bevorderen //Vernieuwen inspectiemethodieken 4.1.1.4. uniforme aanpak risicogerichte administratieve controles, krachtenveldanalyse - handhavingsaanpak</t>
  </si>
  <si>
    <t xml:space="preserve">In 2015 wordt voorgesteld een eerste steekproef/ monitoringsstudie uit te voeren, om na te gaan in hoeverre de nieuwe verplichting voor wat betreft de informatievoorziening van allergenen bij niet voorverpakte levensmiddelen wordt nageleefd.
</t>
  </si>
  <si>
    <t xml:space="preserve">Ad 1) Hoofdgroep: Horeca Chinese horeca ondernemer + Hoofdgroep: (zorg)instellingen Ziekenhuizen + Internetbedrijven
Ad 2) t/m 4) + 6) Alle bedrijven Ad 5) hoofdgroep horeca
</t>
  </si>
  <si>
    <t>Opleiding PBO C&amp;V</t>
  </si>
  <si>
    <t>via ballanspost budget beschikbaar</t>
  </si>
  <si>
    <t>(kostenplaats nr: 63200004)</t>
  </si>
  <si>
    <t>nee /ja</t>
  </si>
  <si>
    <t>nee/ja</t>
  </si>
  <si>
    <t>FORMATIE NOORTJE  IS IN AFSTEMMING MET GEORGE/MARSJA NOG EVEN NIET MEEGENOMEN</t>
  </si>
  <si>
    <t>binnen het verbeterplan is dit onderwerp van onderzoek binnen de herijking van taken</t>
  </si>
  <si>
    <t>Rita / Erik dit veld  is leeg , is er  dus geen project  indeling risico profielen?</t>
  </si>
  <si>
    <t>dit sluit aan bij het veranderplan m.b.t onderwerpen doelgroepanalyse en HH regie</t>
  </si>
  <si>
    <t>Dit project sluit aan bij het PVA onderwerp informatie op orde</t>
  </si>
  <si>
    <t>Rita / Erik  deze moet nog ingevuld worden</t>
  </si>
  <si>
    <t>Handhaving claimsverordening specifieke productgroep en zuigelingenvoeding</t>
  </si>
  <si>
    <t>Verbeterplan Doelgroepenanalyse afslankbedrijven TO</t>
  </si>
  <si>
    <t>Verbeterplan verstopte farmaceutische stoffen</t>
  </si>
  <si>
    <t>Internethandel - risicoproductgericht</t>
  </si>
  <si>
    <t>Inspectie tbv certificering</t>
  </si>
  <si>
    <t>DP</t>
  </si>
  <si>
    <t>Het in de volle breedte investeren in het verhogen van de voedselveiligheid bij locaties die direct aan de consument leveren incl. aandacht voor het slim combineren van inspecties.Het vergroten van de inspectiedichtheid, het verbeteren van de kwaliteit van het toezicht en inzet op de openbaarmaking van controlegegevens</t>
  </si>
  <si>
    <t>Doelgroep: Hoofdgroep Horeca: - Horeca - Catering (contractcatering en schoolcatering) - STOR
Hoofdgroep Retail:- Supermarkten - Tankstations
Hoofdgroep Ambacht:- Bakkerijen - Slagerijen
Tevens kleinere formules in diverse genoemde groepen.</t>
  </si>
  <si>
    <t xml:space="preserve">TU Horeca (beperkte groep inspecteurs en alle SIA’s) en TO C&amp;V </t>
  </si>
  <si>
    <t>Openbaarmaking formulebedrijven</t>
  </si>
  <si>
    <t>De huidige werkwijze van openbaarmaking van formule resultaten zal geïntegreerd moeten worden in de algemene wijze van openbaarmaken van inspectie resultaten. In dit project wordt de aansluiting ontwikkeld.</t>
  </si>
  <si>
    <t>Kan niet stoppen, zit in opdrachtbrief Obama</t>
  </si>
  <si>
    <t>Bijlage II 4.5.1.1.h H&amp;AP openbaarmaking controlegegevens verder uitrollen binnen domein</t>
  </si>
  <si>
    <t>In overleg met opdrachtgever wordt besloten op welke (vernieuwde) wijze resultaten van Formulebedrijven (Formule aanpak) worden gepubliceerd (inzet openbaarmaking controlegegevns). Tevens wordt met opdrachtgever afgestemd op welke manier de overgang naar een nieuwe presentatievorm ingevuld wordt.</t>
  </si>
  <si>
    <t>alle formulebedrijven</t>
  </si>
  <si>
    <t>TU Horeca en TO</t>
  </si>
  <si>
    <t>Horizonaal Toezicht: POC</t>
  </si>
  <si>
    <t>Voorbereidingen om individuele controle bureaus, die de weg naar geaccepteerd zelfcontrolesysteem door de NVWA afleggen, te begeleiden, ondersteunen en toetsen. Dit project bestaat uit gesprekken, audits en inspecties.
Audit door SIA, steekproef inspecties door sr. Insp. Begeleiden om onderhoud van reeds geaccepteerde systemen over te dragen van TO naar invulling door SIA.
Resultaat vertaalt zich in publicatie van bureaus, op NVWA website, waarover vertrouwen is uitgesproken.</t>
  </si>
  <si>
    <t>Dit is een manier om meer toezicht bij goede bedrijven, niet zelf als NVWA te moeten doen. Juist extra op inzetten.</t>
  </si>
  <si>
    <t>Toetsen van kwaliteitssystemen aan acceptatiecriteria, gebruik van kwaliteitssystemen vertalen naar toezicht. Inventariseren beschikbare databronnen voor toezicht/gebruiken data van derden</t>
  </si>
  <si>
    <t>Opzetten werkwijze voor het gebruik van gegevens van derden in het reguliere toezicht. Het vergroten van de inspectiedichtheid (verminderen witte vlekken).</t>
  </si>
  <si>
    <t>Individuele locaties uit alle doelgroepen kunnen hier vrijwillig aan deelnemen</t>
  </si>
  <si>
    <t>Horizontaal Toezicht: convenant groene formules</t>
  </si>
  <si>
    <t>Opzetten werkwijze voor het gebruik van gegevens van derden in het reguliere toezicht.</t>
  </si>
  <si>
    <t>toezicht primaire bedrijven (addlLN)</t>
  </si>
  <si>
    <t>HBNT/HBNL/HBNA/HBNK</t>
  </si>
  <si>
    <t>OPNT/OPNA</t>
  </si>
  <si>
    <t>WCNT/KEWZ</t>
  </si>
  <si>
    <t>Toezicht op energie labeling in opdracht van EZ</t>
  </si>
  <si>
    <t>TO,TU, Lab</t>
  </si>
  <si>
    <t>Organisatie en uitvoering van Round Robin (interlaboratoria) testen</t>
  </si>
  <si>
    <t>Laboratoria en testhuizen van consumenten producten</t>
  </si>
  <si>
    <t>TO, Lab</t>
  </si>
  <si>
    <t>in 2015</t>
  </si>
  <si>
    <t>Richard van Buuren</t>
  </si>
  <si>
    <t>Mariëlle van Vondel</t>
  </si>
  <si>
    <t>Dit project bevat de bijdrage van productveiligheid aan Twinning en evt. Technical Assistence binnen de NVWA</t>
  </si>
</sst>
</file>

<file path=xl/styles.xml><?xml version="1.0" encoding="utf-8"?>
<styleSheet xmlns="http://schemas.openxmlformats.org/spreadsheetml/2006/main">
  <numFmts count="12">
    <numFmt numFmtId="164" formatCode="&quot;€&quot;\ #,##0_-;&quot;€&quot;\ #,##0\-"/>
    <numFmt numFmtId="170" formatCode="_-&quot;€&quot;\ * #,##0.00_-;_-&quot;€&quot;\ * #,##0.00\-;_-&quot;€&quot;\ * &quot;-&quot;??_-;_-@_-"/>
    <numFmt numFmtId="171" formatCode="_-* #,##0.00_-;_-* #,##0.00\-;_-* &quot;-&quot;??_-;_-@_-"/>
    <numFmt numFmtId="176" formatCode="&quot;€&quot;\ #,##0_-"/>
    <numFmt numFmtId="177" formatCode="[$€-2]\ #,##0_-"/>
    <numFmt numFmtId="179" formatCode="##,###,###,##0"/>
    <numFmt numFmtId="180" formatCode="#########0"/>
    <numFmt numFmtId="181" formatCode="#########0.00"/>
    <numFmt numFmtId="182" formatCode="##########0"/>
    <numFmt numFmtId="192" formatCode="0.0"/>
    <numFmt numFmtId="193" formatCode="#,##0.0"/>
    <numFmt numFmtId="194" formatCode="_-* #,##0_-;_-* #,##0\-;_-* &quot;-&quot;??_-;_-@_-"/>
  </numFmts>
  <fonts count="35">
    <font>
      <sz val="10"/>
      <name val="Arial"/>
    </font>
    <font>
      <sz val="10"/>
      <name val="Arial"/>
    </font>
    <font>
      <b/>
      <sz val="10"/>
      <name val="Arial"/>
      <family val="2"/>
    </font>
    <font>
      <sz val="8"/>
      <name val="Arial"/>
    </font>
    <font>
      <b/>
      <sz val="11"/>
      <name val="Arial"/>
      <family val="2"/>
    </font>
    <font>
      <sz val="10"/>
      <name val="Verdana"/>
      <family val="2"/>
    </font>
    <font>
      <sz val="8"/>
      <name val="Tahoma"/>
      <family val="2"/>
    </font>
    <font>
      <sz val="10"/>
      <name val="Arial"/>
      <family val="2"/>
    </font>
    <font>
      <sz val="8"/>
      <color indexed="81"/>
      <name val="Tahoma"/>
    </font>
    <font>
      <b/>
      <sz val="11"/>
      <name val="Verdana"/>
      <family val="2"/>
    </font>
    <font>
      <sz val="11"/>
      <name val="Verdana"/>
      <family val="2"/>
    </font>
    <font>
      <sz val="11"/>
      <color indexed="18"/>
      <name val="Verdana"/>
      <family val="2"/>
    </font>
    <font>
      <sz val="11"/>
      <color indexed="41"/>
      <name val="Verdana"/>
      <family val="2"/>
    </font>
    <font>
      <b/>
      <sz val="11"/>
      <color indexed="18"/>
      <name val="Verdana"/>
      <family val="2"/>
    </font>
    <font>
      <sz val="11"/>
      <color indexed="10"/>
      <name val="Verdana"/>
      <family val="2"/>
    </font>
    <font>
      <sz val="10"/>
      <color indexed="10"/>
      <name val="Verdana"/>
      <family val="2"/>
    </font>
    <font>
      <sz val="11"/>
      <name val="Arial"/>
      <family val="2"/>
    </font>
    <font>
      <sz val="9"/>
      <name val="Verdana"/>
      <family val="2"/>
    </font>
    <font>
      <b/>
      <sz val="8"/>
      <color indexed="81"/>
      <name val="Tahoma"/>
    </font>
    <font>
      <b/>
      <sz val="10"/>
      <color indexed="10"/>
      <name val="Arial"/>
      <family val="2"/>
    </font>
    <font>
      <sz val="10"/>
      <color indexed="10"/>
      <name val="Arial"/>
      <family val="2"/>
    </font>
    <font>
      <sz val="10"/>
      <color indexed="9"/>
      <name val="Arial"/>
      <family val="2"/>
    </font>
    <font>
      <sz val="10"/>
      <color indexed="8"/>
      <name val="Arial"/>
      <family val="2"/>
    </font>
    <font>
      <b/>
      <sz val="8"/>
      <name val="Tahoma"/>
      <family val="2"/>
    </font>
    <font>
      <b/>
      <sz val="14"/>
      <name val="Arial"/>
      <family val="2"/>
    </font>
    <font>
      <b/>
      <sz val="10"/>
      <name val="Verdana"/>
      <family val="2"/>
    </font>
    <font>
      <i/>
      <sz val="10"/>
      <name val="Verdana"/>
      <family val="2"/>
    </font>
    <font>
      <b/>
      <sz val="9"/>
      <name val="Verdana"/>
      <family val="2"/>
    </font>
    <font>
      <sz val="8"/>
      <name val="Verdana"/>
      <family val="2"/>
    </font>
    <font>
      <sz val="10"/>
      <color indexed="10"/>
      <name val="Arial"/>
    </font>
    <font>
      <b/>
      <sz val="12"/>
      <name val="Verdana"/>
      <family val="2"/>
    </font>
    <font>
      <sz val="12"/>
      <name val="Verdana"/>
      <family val="2"/>
    </font>
    <font>
      <sz val="9"/>
      <name val="Arial"/>
    </font>
    <font>
      <b/>
      <u/>
      <sz val="10"/>
      <name val="Verdana"/>
      <family val="2"/>
    </font>
    <font>
      <sz val="10"/>
      <color indexed="8"/>
      <name val="Arial"/>
    </font>
  </fonts>
  <fills count="25">
    <fill>
      <patternFill patternType="none"/>
    </fill>
    <fill>
      <patternFill patternType="gray125"/>
    </fill>
    <fill>
      <patternFill patternType="solid">
        <fgColor indexed="46"/>
        <bgColor indexed="64"/>
      </patternFill>
    </fill>
    <fill>
      <patternFill patternType="solid">
        <fgColor indexed="42"/>
        <bgColor indexed="64"/>
      </patternFill>
    </fill>
    <fill>
      <patternFill patternType="solid">
        <fgColor indexed="22"/>
        <bgColor indexed="64"/>
      </patternFill>
    </fill>
    <fill>
      <patternFill patternType="solid">
        <fgColor indexed="40"/>
        <bgColor indexed="64"/>
      </patternFill>
    </fill>
    <fill>
      <patternFill patternType="solid">
        <fgColor indexed="11"/>
        <bgColor indexed="64"/>
      </patternFill>
    </fill>
    <fill>
      <patternFill patternType="solid">
        <fgColor indexed="43"/>
        <bgColor indexed="64"/>
      </patternFill>
    </fill>
    <fill>
      <patternFill patternType="solid">
        <fgColor indexed="47"/>
        <bgColor indexed="64"/>
      </patternFill>
    </fill>
    <fill>
      <patternFill patternType="solid">
        <fgColor indexed="15"/>
        <bgColor indexed="64"/>
      </patternFill>
    </fill>
    <fill>
      <patternFill patternType="solid">
        <fgColor indexed="45"/>
        <bgColor indexed="64"/>
      </patternFill>
    </fill>
    <fill>
      <patternFill patternType="solid">
        <fgColor indexed="44"/>
        <bgColor indexed="64"/>
      </patternFill>
    </fill>
    <fill>
      <patternFill patternType="solid">
        <fgColor indexed="41"/>
        <bgColor indexed="64"/>
      </patternFill>
    </fill>
    <fill>
      <patternFill patternType="solid">
        <fgColor indexed="62"/>
        <bgColor indexed="64"/>
      </patternFill>
    </fill>
    <fill>
      <patternFill patternType="solid">
        <fgColor indexed="14"/>
        <bgColor indexed="64"/>
      </patternFill>
    </fill>
    <fill>
      <patternFill patternType="solid">
        <fgColor indexed="13"/>
        <bgColor indexed="64"/>
      </patternFill>
    </fill>
    <fill>
      <patternFill patternType="solid">
        <fgColor indexed="49"/>
        <bgColor indexed="64"/>
      </patternFill>
    </fill>
    <fill>
      <patternFill patternType="solid">
        <fgColor indexed="52"/>
        <bgColor indexed="64"/>
      </patternFill>
    </fill>
    <fill>
      <patternFill patternType="solid">
        <fgColor indexed="57"/>
        <bgColor indexed="64"/>
      </patternFill>
    </fill>
    <fill>
      <patternFill patternType="solid">
        <fgColor indexed="23"/>
        <bgColor indexed="64"/>
      </patternFill>
    </fill>
    <fill>
      <patternFill patternType="solid">
        <fgColor indexed="26"/>
        <bgColor indexed="64"/>
      </patternFill>
    </fill>
    <fill>
      <patternFill patternType="solid">
        <fgColor indexed="9"/>
        <bgColor indexed="64"/>
      </patternFill>
    </fill>
    <fill>
      <patternFill patternType="solid">
        <fgColor indexed="8"/>
        <bgColor indexed="64"/>
      </patternFill>
    </fill>
    <fill>
      <patternFill patternType="solid">
        <fgColor indexed="10"/>
        <bgColor indexed="64"/>
      </patternFill>
    </fill>
    <fill>
      <patternFill patternType="solid">
        <fgColor indexed="55"/>
        <bgColor indexed="64"/>
      </patternFill>
    </fill>
  </fills>
  <borders count="99">
    <border>
      <left/>
      <right/>
      <top/>
      <bottom/>
      <diagonal/>
    </border>
    <border>
      <left style="thin">
        <color indexed="23"/>
      </left>
      <right style="thin">
        <color indexed="23"/>
      </right>
      <top style="thin">
        <color indexed="23"/>
      </top>
      <bottom style="thin">
        <color indexed="23"/>
      </bottom>
      <diagonal/>
    </border>
    <border>
      <left/>
      <right/>
      <top style="medium">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thin">
        <color indexed="64"/>
      </right>
      <top/>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thin">
        <color indexed="64"/>
      </right>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thin">
        <color indexed="8"/>
      </left>
      <right/>
      <top style="thin">
        <color indexed="8"/>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12"/>
      </left>
      <right style="thin">
        <color indexed="12"/>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8"/>
      </left>
      <right/>
      <top/>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65"/>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diagonal/>
    </border>
    <border>
      <left/>
      <right style="thin">
        <color indexed="8"/>
      </right>
      <top/>
      <bottom/>
      <diagonal/>
    </border>
    <border>
      <left/>
      <right style="thin">
        <color indexed="8"/>
      </right>
      <top style="thin">
        <color indexed="8"/>
      </top>
      <bottom style="thin">
        <color indexed="8"/>
      </bottom>
      <diagonal/>
    </border>
    <border>
      <left style="thin">
        <color indexed="65"/>
      </left>
      <right/>
      <top style="thin">
        <color indexed="65"/>
      </top>
      <bottom/>
      <diagonal/>
    </border>
    <border>
      <left style="thin">
        <color indexed="8"/>
      </left>
      <right style="thin">
        <color indexed="8"/>
      </right>
      <top style="thin">
        <color indexed="65"/>
      </top>
      <bottom/>
      <diagonal/>
    </border>
    <border>
      <left style="thin">
        <color indexed="64"/>
      </left>
      <right style="medium">
        <color indexed="64"/>
      </right>
      <top style="thin">
        <color indexed="64"/>
      </top>
      <bottom style="thin">
        <color indexed="64"/>
      </bottom>
      <diagonal/>
    </border>
    <border>
      <left/>
      <right style="thick">
        <color indexed="64"/>
      </right>
      <top/>
      <bottom/>
      <diagonal/>
    </border>
    <border>
      <left style="thin">
        <color indexed="64"/>
      </left>
      <right style="medium">
        <color indexed="64"/>
      </right>
      <top style="medium">
        <color indexed="64"/>
      </top>
      <bottom style="thin">
        <color indexed="64"/>
      </bottom>
      <diagonal/>
    </border>
    <border>
      <left style="thin">
        <color indexed="23"/>
      </left>
      <right/>
      <top style="thin">
        <color indexed="23"/>
      </top>
      <bottom style="thin">
        <color indexed="23"/>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8"/>
      </left>
      <right/>
      <top style="medium">
        <color indexed="64"/>
      </top>
      <bottom/>
      <diagonal/>
    </border>
    <border>
      <left/>
      <right/>
      <top style="thin">
        <color indexed="23"/>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medium">
        <color indexed="64"/>
      </right>
      <top style="thin">
        <color indexed="64"/>
      </top>
      <bottom/>
      <diagonal/>
    </border>
    <border>
      <left style="hair">
        <color indexed="64"/>
      </left>
      <right style="hair">
        <color indexed="64"/>
      </right>
      <top style="medium">
        <color indexed="64"/>
      </top>
      <bottom/>
      <diagonal/>
    </border>
    <border>
      <left style="hair">
        <color indexed="64"/>
      </left>
      <right style="hair">
        <color indexed="64"/>
      </right>
      <top/>
      <bottom/>
      <diagonal/>
    </border>
    <border>
      <left style="hair">
        <color indexed="64"/>
      </left>
      <right style="hair">
        <color indexed="64"/>
      </right>
      <top/>
      <bottom style="medium">
        <color indexed="64"/>
      </bottom>
      <diagonal/>
    </border>
    <border>
      <left style="hair">
        <color indexed="64"/>
      </left>
      <right style="medium">
        <color indexed="64"/>
      </right>
      <top style="medium">
        <color indexed="64"/>
      </top>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medium">
        <color indexed="64"/>
      </left>
      <right style="hair">
        <color indexed="64"/>
      </right>
      <top style="medium">
        <color indexed="64"/>
      </top>
      <bottom/>
      <diagonal/>
    </border>
    <border>
      <left style="medium">
        <color indexed="64"/>
      </left>
      <right style="hair">
        <color indexed="64"/>
      </right>
      <top/>
      <bottom/>
      <diagonal/>
    </border>
    <border>
      <left style="medium">
        <color indexed="64"/>
      </left>
      <right style="hair">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medium">
        <color indexed="64"/>
      </top>
      <bottom style="thin">
        <color indexed="64"/>
      </bottom>
      <diagonal/>
    </border>
  </borders>
  <cellStyleXfs count="3">
    <xf numFmtId="0" fontId="0" fillId="0" borderId="0"/>
    <xf numFmtId="171" fontId="1" fillId="0" borderId="0" applyFont="0" applyFill="0" applyBorder="0" applyAlignment="0" applyProtection="0"/>
    <xf numFmtId="9" fontId="1" fillId="0" borderId="0" applyFont="0" applyFill="0" applyBorder="0" applyAlignment="0" applyProtection="0"/>
  </cellStyleXfs>
  <cellXfs count="924">
    <xf numFmtId="0" fontId="0" fillId="0" borderId="0" xfId="0"/>
    <xf numFmtId="1" fontId="2" fillId="2" borderId="0" xfId="0" applyNumberFormat="1" applyFont="1" applyFill="1" applyBorder="1"/>
    <xf numFmtId="1" fontId="0" fillId="2" borderId="0" xfId="0" applyNumberFormat="1" applyFill="1" applyBorder="1"/>
    <xf numFmtId="1" fontId="2" fillId="3" borderId="2" xfId="0" applyNumberFormat="1" applyFont="1" applyFill="1" applyBorder="1" applyAlignment="1" applyProtection="1">
      <alignment vertical="justify" wrapText="1" readingOrder="1"/>
      <protection locked="0"/>
    </xf>
    <xf numFmtId="1" fontId="0" fillId="0" borderId="0" xfId="0" applyNumberFormat="1" applyBorder="1"/>
    <xf numFmtId="1" fontId="0" fillId="0" borderId="3" xfId="0" applyNumberFormat="1" applyBorder="1"/>
    <xf numFmtId="1" fontId="0" fillId="0" borderId="4" xfId="0" applyNumberFormat="1" applyBorder="1"/>
    <xf numFmtId="1" fontId="0" fillId="0" borderId="5" xfId="0" applyNumberFormat="1" applyBorder="1"/>
    <xf numFmtId="1" fontId="0" fillId="0" borderId="0" xfId="0" applyNumberFormat="1"/>
    <xf numFmtId="1" fontId="2" fillId="0" borderId="6" xfId="0" applyNumberFormat="1" applyFont="1" applyBorder="1"/>
    <xf numFmtId="1" fontId="2" fillId="0" borderId="7" xfId="0" applyNumberFormat="1" applyFont="1" applyBorder="1"/>
    <xf numFmtId="1" fontId="0" fillId="4" borderId="0" xfId="0" applyNumberFormat="1" applyFill="1" applyBorder="1"/>
    <xf numFmtId="1" fontId="2" fillId="0" borderId="0" xfId="0" applyNumberFormat="1" applyFont="1" applyBorder="1"/>
    <xf numFmtId="1" fontId="0" fillId="0" borderId="0" xfId="0" applyNumberFormat="1" applyFill="1" applyBorder="1"/>
    <xf numFmtId="1" fontId="0" fillId="4" borderId="6" xfId="0" applyNumberFormat="1" applyFill="1" applyBorder="1"/>
    <xf numFmtId="1" fontId="0" fillId="4" borderId="8" xfId="0" applyNumberFormat="1" applyFill="1" applyBorder="1"/>
    <xf numFmtId="1" fontId="2" fillId="2" borderId="2" xfId="0" applyNumberFormat="1" applyFont="1" applyFill="1" applyBorder="1" applyAlignment="1">
      <alignment vertical="top" wrapText="1"/>
    </xf>
    <xf numFmtId="1" fontId="2" fillId="5" borderId="2" xfId="0" applyNumberFormat="1" applyFont="1" applyFill="1" applyBorder="1" applyAlignment="1">
      <alignment vertical="top" wrapText="1"/>
    </xf>
    <xf numFmtId="1" fontId="2" fillId="5" borderId="9" xfId="0" applyNumberFormat="1" applyFont="1" applyFill="1" applyBorder="1" applyAlignment="1">
      <alignment vertical="top" wrapText="1"/>
    </xf>
    <xf numFmtId="1" fontId="2" fillId="6" borderId="10" xfId="0" applyNumberFormat="1" applyFont="1" applyFill="1" applyBorder="1" applyAlignment="1">
      <alignment vertical="top" wrapText="1"/>
    </xf>
    <xf numFmtId="1" fontId="2" fillId="6" borderId="2" xfId="0" applyNumberFormat="1" applyFont="1" applyFill="1" applyBorder="1" applyAlignment="1">
      <alignment vertical="top" wrapText="1"/>
    </xf>
    <xf numFmtId="1" fontId="0" fillId="4" borderId="11" xfId="0" applyNumberFormat="1" applyFill="1" applyBorder="1"/>
    <xf numFmtId="1" fontId="2" fillId="0" borderId="8" xfId="0" applyNumberFormat="1" applyFont="1" applyFill="1" applyBorder="1"/>
    <xf numFmtId="1" fontId="2" fillId="7" borderId="10" xfId="0" applyNumberFormat="1" applyFont="1" applyFill="1" applyBorder="1" applyAlignment="1" applyProtection="1">
      <alignment vertical="justify" wrapText="1" readingOrder="1"/>
      <protection locked="0"/>
    </xf>
    <xf numFmtId="1" fontId="2" fillId="7" borderId="2" xfId="0" applyNumberFormat="1" applyFont="1" applyFill="1" applyBorder="1" applyAlignment="1" applyProtection="1">
      <alignment vertical="justify" wrapText="1" readingOrder="1"/>
      <protection locked="0"/>
    </xf>
    <xf numFmtId="1" fontId="2" fillId="7" borderId="9" xfId="0" applyNumberFormat="1" applyFont="1" applyFill="1" applyBorder="1" applyAlignment="1" applyProtection="1">
      <alignment vertical="justify" wrapText="1" readingOrder="1"/>
      <protection locked="0"/>
    </xf>
    <xf numFmtId="1" fontId="0" fillId="8" borderId="3" xfId="0" applyNumberFormat="1" applyFill="1" applyBorder="1"/>
    <xf numFmtId="1" fontId="0" fillId="8" borderId="5" xfId="0" applyNumberFormat="1" applyFill="1" applyBorder="1"/>
    <xf numFmtId="1" fontId="0" fillId="8" borderId="0" xfId="0" applyNumberFormat="1" applyFill="1" applyBorder="1"/>
    <xf numFmtId="1" fontId="0" fillId="8" borderId="4" xfId="0" applyNumberFormat="1" applyFill="1" applyBorder="1"/>
    <xf numFmtId="1" fontId="2" fillId="9" borderId="0" xfId="0" applyNumberFormat="1" applyFont="1" applyFill="1" applyBorder="1"/>
    <xf numFmtId="1" fontId="0" fillId="7" borderId="0" xfId="0" applyNumberFormat="1" applyFill="1" applyBorder="1" applyAlignment="1"/>
    <xf numFmtId="1" fontId="2" fillId="3" borderId="0" xfId="0" applyNumberFormat="1" applyFont="1" applyFill="1" applyBorder="1" applyAlignment="1">
      <alignment horizontal="center"/>
    </xf>
    <xf numFmtId="1" fontId="2" fillId="10" borderId="0" xfId="0" applyNumberFormat="1" applyFont="1" applyFill="1" applyBorder="1" applyAlignment="1">
      <alignment horizontal="center"/>
    </xf>
    <xf numFmtId="1" fontId="2" fillId="10" borderId="0" xfId="0" applyNumberFormat="1" applyFont="1" applyFill="1" applyBorder="1"/>
    <xf numFmtId="1" fontId="0" fillId="10" borderId="0" xfId="0" applyNumberFormat="1" applyFill="1" applyBorder="1"/>
    <xf numFmtId="1" fontId="0" fillId="5" borderId="0" xfId="0" applyNumberFormat="1" applyFill="1" applyBorder="1"/>
    <xf numFmtId="1" fontId="2" fillId="5" borderId="0" xfId="0" applyNumberFormat="1" applyFont="1" applyFill="1" applyBorder="1"/>
    <xf numFmtId="1" fontId="0" fillId="6" borderId="0" xfId="0" applyNumberFormat="1" applyFill="1" applyBorder="1"/>
    <xf numFmtId="1" fontId="2" fillId="6" borderId="0" xfId="0" applyNumberFormat="1" applyFont="1" applyFill="1" applyBorder="1"/>
    <xf numFmtId="1" fontId="0" fillId="0" borderId="0" xfId="0" applyNumberFormat="1" applyFill="1" applyBorder="1" applyAlignment="1" applyProtection="1">
      <alignment vertical="justify" wrapText="1" readingOrder="1"/>
      <protection locked="0"/>
    </xf>
    <xf numFmtId="1" fontId="2" fillId="0" borderId="11" xfId="0" applyNumberFormat="1" applyFont="1" applyBorder="1"/>
    <xf numFmtId="1" fontId="2" fillId="0" borderId="6" xfId="0" applyNumberFormat="1" applyFont="1" applyFill="1" applyBorder="1"/>
    <xf numFmtId="1" fontId="2" fillId="0" borderId="0" xfId="0" applyNumberFormat="1" applyFont="1" applyFill="1" applyBorder="1"/>
    <xf numFmtId="1" fontId="2" fillId="0" borderId="4" xfId="0" applyNumberFormat="1" applyFont="1" applyBorder="1"/>
    <xf numFmtId="1" fontId="2" fillId="6" borderId="9" xfId="0" applyNumberFormat="1" applyFont="1" applyFill="1" applyBorder="1" applyAlignment="1">
      <alignment vertical="top" wrapText="1"/>
    </xf>
    <xf numFmtId="1" fontId="2" fillId="7" borderId="12" xfId="0" applyNumberFormat="1" applyFont="1" applyFill="1" applyBorder="1" applyAlignment="1" applyProtection="1">
      <alignment vertical="justify" wrapText="1" readingOrder="1"/>
      <protection locked="0"/>
    </xf>
    <xf numFmtId="1" fontId="0" fillId="8" borderId="8" xfId="0" applyNumberFormat="1" applyFill="1" applyBorder="1"/>
    <xf numFmtId="1" fontId="0" fillId="8" borderId="13" xfId="0" applyNumberFormat="1" applyFill="1" applyBorder="1"/>
    <xf numFmtId="1" fontId="0" fillId="8" borderId="14" xfId="0" applyNumberFormat="1" applyFill="1" applyBorder="1"/>
    <xf numFmtId="1" fontId="0" fillId="8" borderId="15" xfId="0" applyNumberFormat="1" applyFill="1" applyBorder="1"/>
    <xf numFmtId="1" fontId="0" fillId="8" borderId="7" xfId="0" applyNumberFormat="1" applyFill="1" applyBorder="1"/>
    <xf numFmtId="1" fontId="0" fillId="8" borderId="11" xfId="0" applyNumberFormat="1" applyFill="1" applyBorder="1"/>
    <xf numFmtId="1" fontId="0" fillId="8" borderId="16" xfId="0" applyNumberFormat="1" applyFill="1" applyBorder="1"/>
    <xf numFmtId="1" fontId="0" fillId="0" borderId="6" xfId="0" applyNumberFormat="1" applyBorder="1"/>
    <xf numFmtId="1" fontId="2" fillId="0" borderId="8" xfId="0" applyNumberFormat="1" applyFont="1" applyBorder="1"/>
    <xf numFmtId="1" fontId="0" fillId="0" borderId="8" xfId="0" applyNumberFormat="1" applyBorder="1"/>
    <xf numFmtId="1" fontId="0" fillId="0" borderId="16" xfId="0" applyNumberFormat="1" applyBorder="1"/>
    <xf numFmtId="1" fontId="2" fillId="8" borderId="3" xfId="0" applyNumberFormat="1" applyFont="1" applyFill="1" applyBorder="1"/>
    <xf numFmtId="1" fontId="2" fillId="8" borderId="0" xfId="0" applyNumberFormat="1" applyFont="1" applyFill="1" applyBorder="1"/>
    <xf numFmtId="1" fontId="0" fillId="0" borderId="7" xfId="0" applyNumberFormat="1" applyBorder="1"/>
    <xf numFmtId="170" fontId="4" fillId="8" borderId="4" xfId="0" applyNumberFormat="1" applyFont="1" applyFill="1" applyBorder="1"/>
    <xf numFmtId="1" fontId="2" fillId="7" borderId="13" xfId="0" applyNumberFormat="1" applyFont="1" applyFill="1" applyBorder="1" applyAlignment="1" applyProtection="1">
      <alignment vertical="justify" wrapText="1" readingOrder="1"/>
      <protection locked="0"/>
    </xf>
    <xf numFmtId="1" fontId="2" fillId="8" borderId="16" xfId="0" applyNumberFormat="1" applyFont="1" applyFill="1" applyBorder="1"/>
    <xf numFmtId="1" fontId="2" fillId="8" borderId="4" xfId="0" applyNumberFormat="1" applyFont="1" applyFill="1" applyBorder="1"/>
    <xf numFmtId="0" fontId="5" fillId="0" borderId="0" xfId="0" applyFont="1"/>
    <xf numFmtId="1" fontId="2" fillId="6" borderId="3" xfId="0" applyNumberFormat="1" applyFont="1" applyFill="1" applyBorder="1"/>
    <xf numFmtId="1" fontId="2" fillId="0" borderId="12" xfId="0" applyNumberFormat="1" applyFont="1" applyBorder="1"/>
    <xf numFmtId="1" fontId="2" fillId="11" borderId="12" xfId="0" applyNumberFormat="1" applyFont="1" applyFill="1" applyBorder="1"/>
    <xf numFmtId="0" fontId="0" fillId="0" borderId="0" xfId="0" applyBorder="1"/>
    <xf numFmtId="170" fontId="4" fillId="8" borderId="0" xfId="0" applyNumberFormat="1" applyFont="1" applyFill="1" applyBorder="1"/>
    <xf numFmtId="1" fontId="7" fillId="0" borderId="0" xfId="0" applyNumberFormat="1" applyFont="1" applyBorder="1"/>
    <xf numFmtId="1" fontId="2" fillId="0" borderId="0" xfId="0" applyNumberFormat="1" applyFont="1"/>
    <xf numFmtId="176" fontId="7" fillId="0" borderId="0" xfId="0" applyNumberFormat="1" applyFont="1" applyBorder="1"/>
    <xf numFmtId="176" fontId="4" fillId="8" borderId="4" xfId="0" applyNumberFormat="1" applyFont="1" applyFill="1" applyBorder="1"/>
    <xf numFmtId="176" fontId="4" fillId="0" borderId="0" xfId="0" applyNumberFormat="1" applyFont="1" applyFill="1" applyBorder="1"/>
    <xf numFmtId="0" fontId="5" fillId="0" borderId="0" xfId="0" applyFont="1" applyAlignment="1">
      <alignment horizontal="left"/>
    </xf>
    <xf numFmtId="0" fontId="5" fillId="0" borderId="0" xfId="0" applyFont="1" applyAlignment="1">
      <alignment horizontal="center"/>
    </xf>
    <xf numFmtId="0" fontId="5" fillId="0" borderId="0" xfId="0" applyFont="1" applyFill="1"/>
    <xf numFmtId="0" fontId="10" fillId="0" borderId="0" xfId="0" applyFont="1" applyFill="1" applyProtection="1">
      <protection locked="0"/>
    </xf>
    <xf numFmtId="0" fontId="10" fillId="0" borderId="0" xfId="0" applyFont="1" applyFill="1" applyAlignment="1" applyProtection="1">
      <alignment horizontal="center" vertical="center"/>
      <protection locked="0"/>
    </xf>
    <xf numFmtId="0" fontId="10" fillId="12" borderId="17" xfId="0" applyFont="1" applyFill="1" applyBorder="1" applyAlignment="1" applyProtection="1">
      <alignment horizontal="center" vertical="center"/>
      <protection locked="0"/>
    </xf>
    <xf numFmtId="0" fontId="5" fillId="0" borderId="0" xfId="0" applyFont="1" applyAlignment="1">
      <alignment wrapText="1"/>
    </xf>
    <xf numFmtId="0" fontId="11" fillId="12" borderId="18" xfId="0" applyFont="1" applyFill="1" applyBorder="1" applyProtection="1">
      <protection locked="0"/>
    </xf>
    <xf numFmtId="0" fontId="11" fillId="12" borderId="11" xfId="0" applyFont="1" applyFill="1" applyBorder="1" applyProtection="1">
      <protection locked="0"/>
    </xf>
    <xf numFmtId="0" fontId="11" fillId="12" borderId="19" xfId="0" applyFont="1" applyFill="1" applyBorder="1" applyProtection="1">
      <protection locked="0"/>
    </xf>
    <xf numFmtId="3" fontId="11" fillId="12" borderId="20" xfId="0" applyNumberFormat="1" applyFont="1" applyFill="1" applyBorder="1" applyAlignment="1" applyProtection="1">
      <alignment horizontal="center"/>
      <protection locked="0"/>
    </xf>
    <xf numFmtId="3" fontId="11" fillId="12" borderId="21" xfId="0" applyNumberFormat="1" applyFont="1" applyFill="1" applyBorder="1" applyAlignment="1" applyProtection="1">
      <alignment horizontal="center"/>
    </xf>
    <xf numFmtId="3" fontId="11" fillId="7" borderId="19" xfId="2" applyNumberFormat="1" applyFont="1" applyFill="1" applyBorder="1" applyProtection="1">
      <protection locked="0"/>
    </xf>
    <xf numFmtId="3" fontId="11" fillId="7" borderId="20" xfId="2" applyNumberFormat="1" applyFont="1" applyFill="1" applyBorder="1" applyProtection="1">
      <protection locked="0"/>
    </xf>
    <xf numFmtId="3" fontId="11" fillId="7" borderId="21" xfId="2" applyNumberFormat="1" applyFont="1" applyFill="1" applyBorder="1" applyProtection="1">
      <protection locked="0"/>
    </xf>
    <xf numFmtId="0" fontId="11" fillId="0" borderId="0" xfId="0" applyFont="1" applyFill="1" applyProtection="1">
      <protection locked="0"/>
    </xf>
    <xf numFmtId="3" fontId="11" fillId="12" borderId="19" xfId="2" applyNumberFormat="1" applyFont="1" applyFill="1" applyBorder="1" applyProtection="1">
      <protection locked="0"/>
    </xf>
    <xf numFmtId="3" fontId="11" fillId="12" borderId="22" xfId="2" applyNumberFormat="1" applyFont="1" applyFill="1" applyBorder="1" applyProtection="1">
      <protection locked="0"/>
    </xf>
    <xf numFmtId="3" fontId="11" fillId="12" borderId="20" xfId="2" applyNumberFormat="1" applyFont="1" applyFill="1" applyBorder="1" applyProtection="1">
      <protection locked="0"/>
    </xf>
    <xf numFmtId="3" fontId="11" fillId="12" borderId="21" xfId="2" applyNumberFormat="1" applyFont="1" applyFill="1" applyBorder="1" applyProtection="1">
      <protection locked="0"/>
    </xf>
    <xf numFmtId="3" fontId="5" fillId="0" borderId="0" xfId="0" applyNumberFormat="1" applyFont="1"/>
    <xf numFmtId="3" fontId="11" fillId="12" borderId="23" xfId="2" applyNumberFormat="1" applyFont="1" applyFill="1" applyBorder="1" applyProtection="1">
      <protection locked="0"/>
    </xf>
    <xf numFmtId="0" fontId="11" fillId="12" borderId="24" xfId="0" applyFont="1" applyFill="1" applyBorder="1" applyProtection="1">
      <protection locked="0"/>
    </xf>
    <xf numFmtId="0" fontId="12" fillId="12" borderId="8" xfId="0" applyFont="1" applyFill="1" applyBorder="1" applyProtection="1">
      <protection locked="0"/>
    </xf>
    <xf numFmtId="0" fontId="11" fillId="12" borderId="25" xfId="0" applyFont="1" applyFill="1" applyBorder="1" applyProtection="1">
      <protection locked="0"/>
    </xf>
    <xf numFmtId="3" fontId="11" fillId="12" borderId="26" xfId="0" applyNumberFormat="1" applyFont="1" applyFill="1" applyBorder="1" applyAlignment="1" applyProtection="1">
      <alignment horizontal="center"/>
      <protection locked="0"/>
    </xf>
    <xf numFmtId="3" fontId="11" fillId="12" borderId="27" xfId="0" applyNumberFormat="1" applyFont="1" applyFill="1" applyBorder="1" applyAlignment="1" applyProtection="1">
      <alignment horizontal="center"/>
    </xf>
    <xf numFmtId="3" fontId="11" fillId="7" borderId="25" xfId="2" applyNumberFormat="1" applyFont="1" applyFill="1" applyBorder="1" applyProtection="1">
      <protection locked="0"/>
    </xf>
    <xf numFmtId="3" fontId="11" fillId="7" borderId="26" xfId="2" applyNumberFormat="1" applyFont="1" applyFill="1" applyBorder="1" applyProtection="1">
      <protection locked="0"/>
    </xf>
    <xf numFmtId="3" fontId="11" fillId="7" borderId="27" xfId="2" applyNumberFormat="1" applyFont="1" applyFill="1" applyBorder="1" applyProtection="1">
      <protection locked="0"/>
    </xf>
    <xf numFmtId="3" fontId="11" fillId="12" borderId="25" xfId="2" applyNumberFormat="1" applyFont="1" applyFill="1" applyBorder="1" applyProtection="1">
      <protection locked="0"/>
    </xf>
    <xf numFmtId="3" fontId="11" fillId="12" borderId="28" xfId="2" applyNumberFormat="1" applyFont="1" applyFill="1" applyBorder="1" applyProtection="1">
      <protection locked="0"/>
    </xf>
    <xf numFmtId="3" fontId="11" fillId="12" borderId="26" xfId="2" applyNumberFormat="1" applyFont="1" applyFill="1" applyBorder="1" applyProtection="1">
      <protection locked="0"/>
    </xf>
    <xf numFmtId="3" fontId="11" fillId="12" borderId="27" xfId="2" applyNumberFormat="1" applyFont="1" applyFill="1" applyBorder="1" applyProtection="1">
      <protection locked="0"/>
    </xf>
    <xf numFmtId="3" fontId="11" fillId="12" borderId="29" xfId="2" applyNumberFormat="1" applyFont="1" applyFill="1" applyBorder="1" applyProtection="1">
      <protection locked="0"/>
    </xf>
    <xf numFmtId="3" fontId="11" fillId="7" borderId="27" xfId="0" applyNumberFormat="1" applyFont="1" applyFill="1" applyBorder="1" applyAlignment="1" applyProtection="1">
      <alignment horizontal="center"/>
    </xf>
    <xf numFmtId="3" fontId="13" fillId="7" borderId="26" xfId="2" applyNumberFormat="1" applyFont="1" applyFill="1" applyBorder="1" applyProtection="1">
      <protection locked="0"/>
    </xf>
    <xf numFmtId="3" fontId="14" fillId="7" borderId="26" xfId="2" applyNumberFormat="1" applyFont="1" applyFill="1" applyBorder="1" applyProtection="1">
      <protection locked="0"/>
    </xf>
    <xf numFmtId="0" fontId="11" fillId="12" borderId="30" xfId="0" applyFont="1" applyFill="1" applyBorder="1" applyProtection="1">
      <protection locked="0"/>
    </xf>
    <xf numFmtId="3" fontId="11" fillId="12" borderId="31" xfId="0" applyNumberFormat="1" applyFont="1" applyFill="1" applyBorder="1" applyAlignment="1" applyProtection="1">
      <alignment horizontal="center"/>
      <protection locked="0"/>
    </xf>
    <xf numFmtId="3" fontId="11" fillId="12" borderId="32" xfId="0" applyNumberFormat="1" applyFont="1" applyFill="1" applyBorder="1" applyAlignment="1" applyProtection="1">
      <alignment horizontal="center"/>
    </xf>
    <xf numFmtId="3" fontId="11" fillId="7" borderId="33" xfId="2" applyNumberFormat="1" applyFont="1" applyFill="1" applyBorder="1" applyProtection="1">
      <protection locked="0"/>
    </xf>
    <xf numFmtId="3" fontId="11" fillId="7" borderId="31" xfId="2" applyNumberFormat="1" applyFont="1" applyFill="1" applyBorder="1" applyProtection="1">
      <protection locked="0"/>
    </xf>
    <xf numFmtId="3" fontId="13" fillId="7" borderId="31" xfId="2" applyNumberFormat="1" applyFont="1" applyFill="1" applyBorder="1" applyProtection="1">
      <protection locked="0"/>
    </xf>
    <xf numFmtId="3" fontId="11" fillId="7" borderId="32" xfId="2" applyNumberFormat="1" applyFont="1" applyFill="1" applyBorder="1" applyProtection="1">
      <protection locked="0"/>
    </xf>
    <xf numFmtId="3" fontId="11" fillId="12" borderId="33" xfId="2" applyNumberFormat="1" applyFont="1" applyFill="1" applyBorder="1" applyProtection="1">
      <protection locked="0"/>
    </xf>
    <xf numFmtId="3" fontId="11" fillId="12" borderId="34" xfId="2" applyNumberFormat="1" applyFont="1" applyFill="1" applyBorder="1" applyProtection="1">
      <protection locked="0"/>
    </xf>
    <xf numFmtId="3" fontId="11" fillId="12" borderId="31" xfId="2" applyNumberFormat="1" applyFont="1" applyFill="1" applyBorder="1" applyProtection="1">
      <protection locked="0"/>
    </xf>
    <xf numFmtId="3" fontId="11" fillId="12" borderId="32" xfId="2" applyNumberFormat="1" applyFont="1" applyFill="1" applyBorder="1" applyProtection="1">
      <protection locked="0"/>
    </xf>
    <xf numFmtId="3" fontId="11" fillId="12" borderId="35" xfId="2" applyNumberFormat="1" applyFont="1" applyFill="1" applyBorder="1" applyProtection="1">
      <protection locked="0"/>
    </xf>
    <xf numFmtId="3" fontId="13" fillId="7" borderId="20" xfId="2" applyNumberFormat="1" applyFont="1" applyFill="1" applyBorder="1" applyProtection="1">
      <protection locked="0"/>
    </xf>
    <xf numFmtId="3" fontId="14" fillId="7" borderId="27" xfId="2" applyNumberFormat="1" applyFont="1" applyFill="1" applyBorder="1" applyProtection="1">
      <protection locked="0"/>
    </xf>
    <xf numFmtId="2" fontId="11" fillId="0" borderId="0" xfId="0" applyNumberFormat="1" applyFont="1" applyFill="1" applyProtection="1">
      <protection locked="0"/>
    </xf>
    <xf numFmtId="3" fontId="13" fillId="7" borderId="19" xfId="2" applyNumberFormat="1" applyFont="1" applyFill="1" applyBorder="1" applyProtection="1">
      <protection locked="0"/>
    </xf>
    <xf numFmtId="3" fontId="14" fillId="7" borderId="25" xfId="2" applyNumberFormat="1" applyFont="1" applyFill="1" applyBorder="1" applyProtection="1">
      <protection locked="0"/>
    </xf>
    <xf numFmtId="3" fontId="13" fillId="7" borderId="25" xfId="2" applyNumberFormat="1" applyFont="1" applyFill="1" applyBorder="1" applyProtection="1">
      <protection locked="0"/>
    </xf>
    <xf numFmtId="3" fontId="13" fillId="7" borderId="33" xfId="2" applyNumberFormat="1" applyFont="1" applyFill="1" applyBorder="1" applyProtection="1">
      <protection locked="0"/>
    </xf>
    <xf numFmtId="3" fontId="13" fillId="7" borderId="27" xfId="2" applyNumberFormat="1" applyFont="1" applyFill="1" applyBorder="1" applyProtection="1">
      <protection locked="0"/>
    </xf>
    <xf numFmtId="0" fontId="14" fillId="12" borderId="24" xfId="0" applyFont="1" applyFill="1" applyBorder="1" applyProtection="1">
      <protection locked="0"/>
    </xf>
    <xf numFmtId="0" fontId="14" fillId="12" borderId="8" xfId="0" applyFont="1" applyFill="1" applyBorder="1" applyProtection="1">
      <protection locked="0"/>
    </xf>
    <xf numFmtId="0" fontId="14" fillId="12" borderId="25" xfId="0" applyFont="1" applyFill="1" applyBorder="1" applyProtection="1">
      <protection locked="0"/>
    </xf>
    <xf numFmtId="3" fontId="14" fillId="12" borderId="26" xfId="0" applyNumberFormat="1" applyFont="1" applyFill="1" applyBorder="1" applyAlignment="1" applyProtection="1">
      <alignment horizontal="center"/>
      <protection locked="0"/>
    </xf>
    <xf numFmtId="3" fontId="14" fillId="12" borderId="27" xfId="0" applyNumberFormat="1" applyFont="1" applyFill="1" applyBorder="1" applyAlignment="1" applyProtection="1">
      <alignment horizontal="center"/>
    </xf>
    <xf numFmtId="0" fontId="15" fillId="0" borderId="0" xfId="0" applyFont="1"/>
    <xf numFmtId="2" fontId="14" fillId="0" borderId="0" xfId="0" applyNumberFormat="1" applyFont="1" applyFill="1" applyProtection="1">
      <protection locked="0"/>
    </xf>
    <xf numFmtId="3" fontId="14" fillId="12" borderId="25" xfId="2" applyNumberFormat="1" applyFont="1" applyFill="1" applyBorder="1" applyProtection="1">
      <protection locked="0"/>
    </xf>
    <xf numFmtId="3" fontId="14" fillId="12" borderId="28" xfId="2" applyNumberFormat="1" applyFont="1" applyFill="1" applyBorder="1" applyProtection="1">
      <protection locked="0"/>
    </xf>
    <xf numFmtId="3" fontId="14" fillId="12" borderId="26" xfId="2" applyNumberFormat="1" applyFont="1" applyFill="1" applyBorder="1" applyProtection="1">
      <protection locked="0"/>
    </xf>
    <xf numFmtId="3" fontId="14" fillId="12" borderId="27" xfId="2" applyNumberFormat="1" applyFont="1" applyFill="1" applyBorder="1" applyProtection="1">
      <protection locked="0"/>
    </xf>
    <xf numFmtId="3" fontId="15" fillId="0" borderId="0" xfId="0" applyNumberFormat="1" applyFont="1"/>
    <xf numFmtId="3" fontId="14" fillId="12" borderId="29" xfId="2" applyNumberFormat="1" applyFont="1" applyFill="1" applyBorder="1" applyProtection="1">
      <protection locked="0"/>
    </xf>
    <xf numFmtId="3" fontId="13" fillId="7" borderId="32" xfId="2" applyNumberFormat="1" applyFont="1" applyFill="1" applyBorder="1" applyProtection="1">
      <protection locked="0"/>
    </xf>
    <xf numFmtId="3" fontId="11" fillId="12" borderId="36" xfId="0" applyNumberFormat="1" applyFont="1" applyFill="1" applyBorder="1" applyAlignment="1" applyProtection="1">
      <alignment horizontal="center"/>
      <protection locked="0"/>
    </xf>
    <xf numFmtId="3" fontId="11" fillId="12" borderId="37" xfId="0" applyNumberFormat="1" applyFont="1" applyFill="1" applyBorder="1" applyAlignment="1" applyProtection="1">
      <alignment horizontal="center"/>
    </xf>
    <xf numFmtId="0" fontId="12" fillId="12" borderId="16" xfId="0" applyFont="1" applyFill="1" applyBorder="1" applyProtection="1">
      <protection locked="0"/>
    </xf>
    <xf numFmtId="0" fontId="11" fillId="12" borderId="33" xfId="0" applyFont="1" applyFill="1" applyBorder="1" applyProtection="1">
      <protection locked="0"/>
    </xf>
    <xf numFmtId="0" fontId="11" fillId="0" borderId="0" xfId="0" applyFont="1" applyFill="1" applyBorder="1" applyProtection="1">
      <protection locked="0"/>
    </xf>
    <xf numFmtId="3" fontId="11" fillId="0" borderId="0" xfId="0" applyNumberFormat="1" applyFont="1" applyFill="1" applyBorder="1" applyAlignment="1" applyProtection="1">
      <alignment horizontal="center"/>
      <protection locked="0"/>
    </xf>
    <xf numFmtId="3" fontId="11" fillId="0" borderId="0" xfId="0" applyNumberFormat="1" applyFont="1" applyFill="1" applyBorder="1" applyAlignment="1" applyProtection="1">
      <alignment horizontal="center"/>
    </xf>
    <xf numFmtId="0" fontId="5" fillId="0" borderId="0" xfId="0" applyFont="1" applyFill="1" applyBorder="1"/>
    <xf numFmtId="3" fontId="5" fillId="0" borderId="0" xfId="0" applyNumberFormat="1" applyFont="1" applyFill="1"/>
    <xf numFmtId="1" fontId="0" fillId="0" borderId="3" xfId="0" applyNumberFormat="1" applyFill="1" applyBorder="1"/>
    <xf numFmtId="170" fontId="16" fillId="8" borderId="0" xfId="0" applyNumberFormat="1" applyFont="1" applyFill="1" applyBorder="1"/>
    <xf numFmtId="170" fontId="16" fillId="8" borderId="4" xfId="0" applyNumberFormat="1" applyFont="1" applyFill="1" applyBorder="1"/>
    <xf numFmtId="0" fontId="0" fillId="0" borderId="38" xfId="0" applyBorder="1"/>
    <xf numFmtId="1" fontId="0" fillId="0" borderId="3" xfId="0" applyNumberFormat="1" applyBorder="1" applyAlignment="1"/>
    <xf numFmtId="1" fontId="0" fillId="0" borderId="39" xfId="0" applyNumberFormat="1" applyFill="1" applyBorder="1" applyAlignment="1">
      <alignment vertical="top" wrapText="1"/>
    </xf>
    <xf numFmtId="1" fontId="0" fillId="0" borderId="39" xfId="0" applyNumberFormat="1" applyBorder="1" applyAlignment="1">
      <alignment vertical="top" wrapText="1"/>
    </xf>
    <xf numFmtId="1" fontId="0" fillId="0" borderId="0" xfId="0" applyNumberFormat="1" applyBorder="1" applyAlignment="1"/>
    <xf numFmtId="1" fontId="0" fillId="0" borderId="0" xfId="0" applyNumberFormat="1" applyFill="1"/>
    <xf numFmtId="0" fontId="2" fillId="0" borderId="0" xfId="0" applyFont="1" applyBorder="1"/>
    <xf numFmtId="0" fontId="7" fillId="0" borderId="0" xfId="0" applyFont="1" applyBorder="1"/>
    <xf numFmtId="0" fontId="2" fillId="0" borderId="0" xfId="0" applyFont="1" applyBorder="1" applyAlignment="1">
      <alignment horizontal="center"/>
    </xf>
    <xf numFmtId="0" fontId="7" fillId="0" borderId="0" xfId="0" applyFont="1" applyBorder="1" applyAlignment="1">
      <alignment horizontal="center"/>
    </xf>
    <xf numFmtId="0" fontId="2" fillId="0" borderId="0" xfId="0" applyFont="1" applyBorder="1" applyAlignment="1">
      <alignment horizontal="left"/>
    </xf>
    <xf numFmtId="0" fontId="2" fillId="7" borderId="40" xfId="0" applyFont="1" applyFill="1" applyBorder="1" applyAlignment="1">
      <alignment wrapText="1"/>
    </xf>
    <xf numFmtId="0" fontId="2" fillId="7" borderId="39" xfId="0" applyFont="1" applyFill="1" applyBorder="1" applyAlignment="1">
      <alignment wrapText="1"/>
    </xf>
    <xf numFmtId="0" fontId="2" fillId="7" borderId="39" xfId="0" applyFont="1" applyFill="1" applyBorder="1" applyAlignment="1">
      <alignment horizontal="center" wrapText="1"/>
    </xf>
    <xf numFmtId="0" fontId="2" fillId="11" borderId="39" xfId="0" applyFont="1" applyFill="1" applyBorder="1" applyAlignment="1">
      <alignment horizontal="center" wrapText="1"/>
    </xf>
    <xf numFmtId="0" fontId="7" fillId="0" borderId="0" xfId="0" applyFont="1" applyFill="1" applyBorder="1" applyAlignment="1">
      <alignment wrapText="1"/>
    </xf>
    <xf numFmtId="0" fontId="19" fillId="7" borderId="30" xfId="0" applyFont="1" applyFill="1" applyBorder="1" applyAlignment="1"/>
    <xf numFmtId="0" fontId="2" fillId="7" borderId="41" xfId="0" applyFont="1" applyFill="1" applyBorder="1" applyAlignment="1"/>
    <xf numFmtId="0" fontId="2" fillId="11" borderId="41" xfId="0" applyFont="1" applyFill="1" applyBorder="1" applyAlignment="1"/>
    <xf numFmtId="0" fontId="7" fillId="0" borderId="0" xfId="0" applyFont="1" applyFill="1" applyBorder="1" applyAlignment="1"/>
    <xf numFmtId="0" fontId="7" fillId="0" borderId="42" xfId="0" applyFont="1" applyBorder="1"/>
    <xf numFmtId="0" fontId="2" fillId="0" borderId="43" xfId="0" applyFont="1" applyBorder="1" applyAlignment="1">
      <alignment vertical="top"/>
    </xf>
    <xf numFmtId="0" fontId="7" fillId="0" borderId="43" xfId="0" applyFont="1" applyFill="1" applyBorder="1"/>
    <xf numFmtId="3" fontId="7" fillId="12" borderId="43" xfId="0" applyNumberFormat="1" applyFont="1" applyFill="1" applyBorder="1" applyAlignment="1">
      <alignment horizontal="center"/>
    </xf>
    <xf numFmtId="3" fontId="20" fillId="7" borderId="43" xfId="0" applyNumberFormat="1" applyFont="1" applyFill="1" applyBorder="1" applyAlignment="1">
      <alignment horizontal="center"/>
    </xf>
    <xf numFmtId="3" fontId="20" fillId="11" borderId="43" xfId="0" applyNumberFormat="1" applyFont="1" applyFill="1" applyBorder="1" applyAlignment="1">
      <alignment horizontal="center"/>
    </xf>
    <xf numFmtId="0" fontId="7" fillId="0" borderId="40" xfId="0" applyFont="1" applyBorder="1"/>
    <xf numFmtId="0" fontId="7" fillId="0" borderId="39" xfId="0" applyFont="1" applyFill="1" applyBorder="1"/>
    <xf numFmtId="0" fontId="21" fillId="0" borderId="40" xfId="0" applyFont="1" applyFill="1" applyBorder="1"/>
    <xf numFmtId="0" fontId="7" fillId="0" borderId="39" xfId="0" applyFont="1" applyFill="1" applyBorder="1" applyAlignment="1">
      <alignment vertical="top"/>
    </xf>
    <xf numFmtId="0" fontId="21" fillId="0" borderId="39" xfId="0" applyFont="1" applyFill="1" applyBorder="1" applyAlignment="1">
      <alignment horizontal="left" vertical="top" wrapText="1"/>
    </xf>
    <xf numFmtId="3" fontId="2" fillId="0" borderId="39" xfId="0" applyNumberFormat="1" applyFont="1" applyBorder="1" applyAlignment="1">
      <alignment horizontal="center"/>
    </xf>
    <xf numFmtId="0" fontId="7" fillId="0" borderId="0" xfId="0" applyFont="1" applyFill="1" applyBorder="1"/>
    <xf numFmtId="0" fontId="21" fillId="13" borderId="40" xfId="0" applyFont="1" applyFill="1" applyBorder="1"/>
    <xf numFmtId="0" fontId="7" fillId="13" borderId="39" xfId="0" applyFont="1" applyFill="1" applyBorder="1" applyAlignment="1">
      <alignment vertical="top"/>
    </xf>
    <xf numFmtId="0" fontId="21" fillId="13" borderId="39" xfId="0" applyFont="1" applyFill="1" applyBorder="1" applyAlignment="1">
      <alignment horizontal="left" vertical="top" wrapText="1"/>
    </xf>
    <xf numFmtId="3" fontId="21" fillId="13" borderId="39" xfId="0" applyNumberFormat="1" applyFont="1" applyFill="1" applyBorder="1" applyAlignment="1">
      <alignment horizontal="center"/>
    </xf>
    <xf numFmtId="0" fontId="2" fillId="0" borderId="39" xfId="0" applyFont="1" applyBorder="1" applyAlignment="1">
      <alignment horizontal="left" vertical="top" wrapText="1"/>
    </xf>
    <xf numFmtId="0" fontId="2" fillId="0" borderId="39" xfId="0" applyFont="1" applyBorder="1" applyAlignment="1">
      <alignment vertical="top"/>
    </xf>
    <xf numFmtId="177" fontId="21" fillId="13" borderId="39" xfId="0" applyNumberFormat="1" applyFont="1" applyFill="1" applyBorder="1" applyAlignment="1">
      <alignment horizontal="center"/>
    </xf>
    <xf numFmtId="3" fontId="7" fillId="0" borderId="0" xfId="0" applyNumberFormat="1" applyFont="1" applyBorder="1"/>
    <xf numFmtId="1" fontId="2" fillId="10" borderId="0" xfId="0" applyNumberFormat="1" applyFont="1" applyFill="1" applyBorder="1" applyAlignment="1">
      <alignment horizontal="right"/>
    </xf>
    <xf numFmtId="1" fontId="0" fillId="10" borderId="0" xfId="0" applyNumberFormat="1" applyFill="1" applyBorder="1" applyAlignment="1">
      <alignment horizontal="right"/>
    </xf>
    <xf numFmtId="1" fontId="0" fillId="0" borderId="0" xfId="0" applyNumberFormat="1" applyAlignment="1">
      <alignment horizontal="right"/>
    </xf>
    <xf numFmtId="1" fontId="0" fillId="14" borderId="14" xfId="0" applyNumberFormat="1" applyFill="1" applyBorder="1"/>
    <xf numFmtId="0" fontId="7" fillId="0" borderId="0" xfId="0" applyFont="1" applyAlignment="1">
      <alignment vertical="top"/>
    </xf>
    <xf numFmtId="0" fontId="7" fillId="0" borderId="0" xfId="0" applyFont="1" applyAlignment="1">
      <alignment horizontal="left" vertical="top"/>
    </xf>
    <xf numFmtId="0" fontId="7" fillId="0" borderId="0" xfId="0" applyFont="1" applyAlignment="1">
      <alignment wrapText="1"/>
    </xf>
    <xf numFmtId="164" fontId="4" fillId="15" borderId="4" xfId="0" applyNumberFormat="1" applyFont="1" applyFill="1" applyBorder="1"/>
    <xf numFmtId="1" fontId="0" fillId="15" borderId="4" xfId="0" applyNumberFormat="1" applyFill="1" applyBorder="1"/>
    <xf numFmtId="3" fontId="22" fillId="0" borderId="39" xfId="0" applyNumberFormat="1" applyFont="1" applyFill="1" applyBorder="1" applyAlignment="1">
      <alignment horizontal="left" vertical="top" wrapText="1"/>
    </xf>
    <xf numFmtId="1" fontId="0" fillId="0" borderId="0" xfId="0" applyNumberFormat="1" applyFill="1" applyBorder="1" applyAlignment="1">
      <alignment wrapText="1"/>
    </xf>
    <xf numFmtId="1" fontId="0" fillId="8" borderId="11" xfId="0" applyNumberFormat="1" applyFill="1" applyBorder="1" applyAlignment="1">
      <alignment vertical="top" readingOrder="1"/>
    </xf>
    <xf numFmtId="1" fontId="0" fillId="8" borderId="13" xfId="0" applyNumberFormat="1" applyFill="1" applyBorder="1" applyAlignment="1">
      <alignment vertical="top" readingOrder="1"/>
    </xf>
    <xf numFmtId="1" fontId="0" fillId="0" borderId="6" xfId="0" applyNumberFormat="1" applyBorder="1" applyAlignment="1">
      <alignment vertical="top" readingOrder="1"/>
    </xf>
    <xf numFmtId="1" fontId="0" fillId="0" borderId="6" xfId="0" applyNumberFormat="1" applyBorder="1" applyAlignment="1">
      <alignment vertical="top" wrapText="1" readingOrder="1"/>
    </xf>
    <xf numFmtId="1" fontId="0" fillId="0" borderId="7" xfId="0" applyNumberFormat="1" applyBorder="1" applyAlignment="1">
      <alignment vertical="top" readingOrder="1"/>
    </xf>
    <xf numFmtId="1" fontId="0" fillId="4" borderId="11" xfId="0" applyNumberFormat="1" applyFill="1" applyBorder="1" applyAlignment="1">
      <alignment vertical="top" readingOrder="1"/>
    </xf>
    <xf numFmtId="1" fontId="0" fillId="4" borderId="6" xfId="0" applyNumberFormat="1" applyFill="1" applyBorder="1" applyAlignment="1">
      <alignment vertical="top" readingOrder="1"/>
    </xf>
    <xf numFmtId="1" fontId="0" fillId="8" borderId="7" xfId="0" applyNumberFormat="1" applyFill="1" applyBorder="1" applyAlignment="1">
      <alignment vertical="top" readingOrder="1"/>
    </xf>
    <xf numFmtId="1" fontId="0" fillId="4" borderId="6" xfId="0" applyNumberFormat="1" applyFill="1" applyBorder="1" applyAlignment="1">
      <alignment horizontal="right" vertical="top" readingOrder="1"/>
    </xf>
    <xf numFmtId="1" fontId="0" fillId="0" borderId="0" xfId="0" applyNumberFormat="1" applyAlignment="1">
      <alignment vertical="top" readingOrder="1"/>
    </xf>
    <xf numFmtId="1" fontId="0" fillId="8" borderId="8" xfId="0" applyNumberFormat="1" applyFill="1" applyBorder="1" applyAlignment="1">
      <alignment vertical="top" readingOrder="1"/>
    </xf>
    <xf numFmtId="1" fontId="0" fillId="8" borderId="14" xfId="0" applyNumberFormat="1" applyFill="1" applyBorder="1" applyAlignment="1">
      <alignment vertical="top" readingOrder="1"/>
    </xf>
    <xf numFmtId="1" fontId="0" fillId="0" borderId="0" xfId="0" applyNumberFormat="1" applyBorder="1" applyAlignment="1">
      <alignment vertical="top" readingOrder="1"/>
    </xf>
    <xf numFmtId="1" fontId="0" fillId="0" borderId="0" xfId="0" applyNumberFormat="1" applyBorder="1" applyAlignment="1">
      <alignment vertical="top" wrapText="1" readingOrder="1"/>
    </xf>
    <xf numFmtId="1" fontId="0" fillId="0" borderId="3" xfId="0" applyNumberFormat="1" applyBorder="1" applyAlignment="1">
      <alignment vertical="top" readingOrder="1"/>
    </xf>
    <xf numFmtId="1" fontId="0" fillId="4" borderId="8" xfId="0" applyNumberFormat="1" applyFill="1" applyBorder="1" applyAlignment="1">
      <alignment vertical="top" readingOrder="1"/>
    </xf>
    <xf numFmtId="1" fontId="0" fillId="4" borderId="0" xfId="0" applyNumberFormat="1" applyFill="1" applyBorder="1" applyAlignment="1">
      <alignment vertical="top" readingOrder="1"/>
    </xf>
    <xf numFmtId="1" fontId="0" fillId="8" borderId="3" xfId="0" applyNumberFormat="1" applyFill="1" applyBorder="1" applyAlignment="1">
      <alignment vertical="top" readingOrder="1"/>
    </xf>
    <xf numFmtId="1" fontId="0" fillId="4" borderId="0" xfId="0" applyNumberFormat="1" applyFill="1" applyBorder="1" applyAlignment="1">
      <alignment horizontal="right" vertical="top" readingOrder="1"/>
    </xf>
    <xf numFmtId="1" fontId="0" fillId="8" borderId="0" xfId="0" applyNumberFormat="1" applyFill="1" applyBorder="1" applyAlignment="1">
      <alignment vertical="top" readingOrder="1"/>
    </xf>
    <xf numFmtId="1" fontId="0" fillId="8" borderId="0" xfId="0" applyNumberFormat="1" applyFill="1" applyBorder="1" applyAlignment="1">
      <alignment vertical="top" wrapText="1" readingOrder="1"/>
    </xf>
    <xf numFmtId="1" fontId="0" fillId="8" borderId="0" xfId="0" applyNumberFormat="1" applyFill="1" applyBorder="1" applyAlignment="1">
      <alignment horizontal="right" vertical="top" readingOrder="1"/>
    </xf>
    <xf numFmtId="1" fontId="0" fillId="8" borderId="16" xfId="0" applyNumberFormat="1" applyFill="1" applyBorder="1" applyAlignment="1">
      <alignment vertical="top" readingOrder="1"/>
    </xf>
    <xf numFmtId="1" fontId="0" fillId="8" borderId="15" xfId="0" applyNumberFormat="1" applyFill="1" applyBorder="1" applyAlignment="1">
      <alignment vertical="top" readingOrder="1"/>
    </xf>
    <xf numFmtId="1" fontId="0" fillId="8" borderId="4" xfId="0" applyNumberFormat="1" applyFill="1" applyBorder="1" applyAlignment="1">
      <alignment vertical="top" readingOrder="1"/>
    </xf>
    <xf numFmtId="1" fontId="0" fillId="8" borderId="4" xfId="0" applyNumberFormat="1" applyFill="1" applyBorder="1" applyAlignment="1">
      <alignment vertical="top" wrapText="1" readingOrder="1"/>
    </xf>
    <xf numFmtId="1" fontId="0" fillId="8" borderId="4" xfId="0" applyNumberFormat="1" applyFill="1" applyBorder="1" applyAlignment="1">
      <alignment horizontal="right" vertical="top" readingOrder="1"/>
    </xf>
    <xf numFmtId="1" fontId="0" fillId="8" borderId="5" xfId="0" applyNumberFormat="1" applyFill="1" applyBorder="1" applyAlignment="1">
      <alignment vertical="top" readingOrder="1"/>
    </xf>
    <xf numFmtId="1" fontId="2" fillId="0" borderId="11" xfId="0" applyNumberFormat="1" applyFont="1" applyBorder="1" applyAlignment="1">
      <alignment vertical="top" readingOrder="1"/>
    </xf>
    <xf numFmtId="1" fontId="2" fillId="0" borderId="6" xfId="0" applyNumberFormat="1" applyFont="1" applyFill="1" applyBorder="1" applyAlignment="1">
      <alignment vertical="top" readingOrder="1"/>
    </xf>
    <xf numFmtId="1" fontId="2" fillId="0" borderId="6" xfId="0" applyNumberFormat="1" applyFont="1" applyBorder="1" applyAlignment="1">
      <alignment vertical="top" wrapText="1" readingOrder="1"/>
    </xf>
    <xf numFmtId="1" fontId="2" fillId="0" borderId="6" xfId="0" applyNumberFormat="1" applyFont="1" applyBorder="1" applyAlignment="1">
      <alignment vertical="top" readingOrder="1"/>
    </xf>
    <xf numFmtId="1" fontId="2" fillId="0" borderId="0" xfId="0" applyNumberFormat="1" applyFont="1" applyBorder="1" applyAlignment="1">
      <alignment wrapText="1"/>
    </xf>
    <xf numFmtId="1" fontId="0" fillId="0" borderId="0" xfId="0" applyNumberFormat="1" applyAlignment="1">
      <alignment wrapText="1"/>
    </xf>
    <xf numFmtId="1" fontId="2" fillId="0" borderId="6" xfId="0" applyNumberFormat="1" applyFont="1" applyBorder="1" applyAlignment="1">
      <alignment wrapText="1"/>
    </xf>
    <xf numFmtId="170" fontId="4" fillId="8" borderId="4" xfId="0" applyNumberFormat="1" applyFont="1" applyFill="1" applyBorder="1" applyAlignment="1">
      <alignment wrapText="1"/>
    </xf>
    <xf numFmtId="0" fontId="6" fillId="0" borderId="44" xfId="0" applyFont="1" applyFill="1" applyBorder="1" applyAlignment="1">
      <alignment horizontal="left" vertical="top"/>
    </xf>
    <xf numFmtId="0" fontId="6" fillId="0" borderId="45" xfId="0" applyFont="1" applyFill="1" applyBorder="1" applyAlignment="1">
      <alignment horizontal="left" vertical="top"/>
    </xf>
    <xf numFmtId="179" fontId="6" fillId="0" borderId="45" xfId="0" applyNumberFormat="1" applyFont="1" applyFill="1" applyBorder="1" applyAlignment="1">
      <alignment horizontal="right" vertical="top"/>
    </xf>
    <xf numFmtId="179" fontId="23" fillId="0" borderId="45" xfId="0" applyNumberFormat="1" applyFont="1" applyFill="1" applyBorder="1" applyAlignment="1">
      <alignment horizontal="right" vertical="top"/>
    </xf>
    <xf numFmtId="180" fontId="6" fillId="0" borderId="45" xfId="0" applyNumberFormat="1" applyFont="1" applyFill="1" applyBorder="1" applyAlignment="1">
      <alignment horizontal="right" vertical="top"/>
    </xf>
    <xf numFmtId="181" fontId="6" fillId="0" borderId="45" xfId="0" applyNumberFormat="1" applyFont="1" applyFill="1" applyBorder="1" applyAlignment="1">
      <alignment horizontal="right" vertical="top"/>
    </xf>
    <xf numFmtId="182" fontId="6" fillId="0" borderId="45" xfId="0" applyNumberFormat="1" applyFont="1" applyFill="1" applyBorder="1" applyAlignment="1">
      <alignment horizontal="right" vertical="top"/>
    </xf>
    <xf numFmtId="182" fontId="23" fillId="0" borderId="45" xfId="0" applyNumberFormat="1" applyFont="1" applyFill="1" applyBorder="1" applyAlignment="1">
      <alignment horizontal="right" vertical="top"/>
    </xf>
    <xf numFmtId="0" fontId="1" fillId="0" borderId="0" xfId="0" applyFont="1" applyFill="1" applyAlignment="1"/>
    <xf numFmtId="0" fontId="6" fillId="0" borderId="46" xfId="0" applyFont="1" applyFill="1" applyBorder="1" applyAlignment="1">
      <alignment horizontal="left" vertical="top"/>
    </xf>
    <xf numFmtId="179" fontId="2" fillId="0" borderId="0" xfId="0" applyNumberFormat="1" applyFont="1"/>
    <xf numFmtId="1" fontId="1" fillId="4" borderId="0" xfId="0" applyNumberFormat="1" applyFont="1" applyFill="1" applyBorder="1"/>
    <xf numFmtId="1" fontId="2" fillId="16" borderId="0" xfId="0" applyNumberFormat="1" applyFont="1" applyFill="1" applyBorder="1" applyAlignment="1">
      <alignment horizontal="center"/>
    </xf>
    <xf numFmtId="1" fontId="2" fillId="16" borderId="2" xfId="0" applyNumberFormat="1" applyFont="1" applyFill="1" applyBorder="1" applyAlignment="1" applyProtection="1">
      <alignment vertical="justify" wrapText="1" readingOrder="1"/>
      <protection locked="0"/>
    </xf>
    <xf numFmtId="0" fontId="2" fillId="10" borderId="0" xfId="0" applyFont="1" applyFill="1" applyAlignment="1">
      <alignment wrapText="1"/>
    </xf>
    <xf numFmtId="1" fontId="2" fillId="17" borderId="2" xfId="0" applyNumberFormat="1" applyFont="1" applyFill="1" applyBorder="1" applyAlignment="1" applyProtection="1">
      <alignment vertical="justify" wrapText="1" readingOrder="1"/>
      <protection locked="0"/>
    </xf>
    <xf numFmtId="0" fontId="0" fillId="0" borderId="0" xfId="0" applyFill="1" applyBorder="1"/>
    <xf numFmtId="1" fontId="2" fillId="3" borderId="12" xfId="0" applyNumberFormat="1" applyFont="1" applyFill="1" applyBorder="1" applyAlignment="1" applyProtection="1">
      <alignment vertical="justify" wrapText="1" readingOrder="1"/>
      <protection locked="0"/>
    </xf>
    <xf numFmtId="1" fontId="2" fillId="16" borderId="10" xfId="0" applyNumberFormat="1" applyFont="1" applyFill="1" applyBorder="1" applyAlignment="1" applyProtection="1">
      <alignment vertical="justify" wrapText="1" readingOrder="1"/>
      <protection locked="0"/>
    </xf>
    <xf numFmtId="1" fontId="2" fillId="18" borderId="12" xfId="0" applyNumberFormat="1" applyFont="1" applyFill="1" applyBorder="1" applyAlignment="1" applyProtection="1">
      <alignment vertical="justify" wrapText="1" readingOrder="1"/>
      <protection locked="0"/>
    </xf>
    <xf numFmtId="1" fontId="2" fillId="18" borderId="0" xfId="0" applyNumberFormat="1" applyFont="1" applyFill="1" applyBorder="1" applyAlignment="1">
      <alignment horizontal="center"/>
    </xf>
    <xf numFmtId="1" fontId="2" fillId="18" borderId="13" xfId="0" applyNumberFormat="1" applyFont="1" applyFill="1" applyBorder="1" applyAlignment="1">
      <alignment horizontal="center"/>
    </xf>
    <xf numFmtId="1" fontId="0" fillId="10" borderId="13" xfId="0" applyNumberFormat="1" applyFill="1" applyBorder="1"/>
    <xf numFmtId="1" fontId="2" fillId="10" borderId="12" xfId="0" applyNumberFormat="1" applyFont="1" applyFill="1" applyBorder="1" applyAlignment="1" applyProtection="1">
      <alignment vertical="justify" wrapText="1"/>
      <protection locked="0"/>
    </xf>
    <xf numFmtId="1" fontId="0" fillId="2" borderId="13" xfId="0" applyNumberFormat="1" applyFill="1" applyBorder="1"/>
    <xf numFmtId="1" fontId="2" fillId="2" borderId="12" xfId="0" applyNumberFormat="1" applyFont="1" applyFill="1" applyBorder="1" applyAlignment="1">
      <alignment vertical="top" wrapText="1"/>
    </xf>
    <xf numFmtId="1" fontId="1" fillId="0" borderId="0" xfId="0" applyNumberFormat="1" applyFont="1" applyBorder="1"/>
    <xf numFmtId="1" fontId="0" fillId="0" borderId="0" xfId="0" applyNumberFormat="1" applyBorder="1" applyAlignment="1">
      <alignment vertical="top" wrapText="1"/>
    </xf>
    <xf numFmtId="1" fontId="2" fillId="0" borderId="0" xfId="0" applyNumberFormat="1" applyFont="1" applyFill="1" applyBorder="1" applyAlignment="1">
      <alignment vertical="top" wrapText="1"/>
    </xf>
    <xf numFmtId="1" fontId="2" fillId="0" borderId="0" xfId="0" applyNumberFormat="1" applyFont="1" applyBorder="1" applyAlignment="1">
      <alignment vertical="top" wrapText="1"/>
    </xf>
    <xf numFmtId="170" fontId="4" fillId="8" borderId="0" xfId="0" applyNumberFormat="1" applyFont="1" applyFill="1" applyBorder="1" applyAlignment="1">
      <alignment vertical="top" wrapText="1"/>
    </xf>
    <xf numFmtId="1" fontId="0" fillId="0" borderId="47" xfId="0" applyNumberFormat="1" applyFill="1" applyBorder="1" applyAlignment="1">
      <alignment vertical="top" wrapText="1"/>
    </xf>
    <xf numFmtId="1" fontId="2" fillId="9" borderId="47" xfId="0" applyNumberFormat="1" applyFont="1" applyFill="1" applyBorder="1" applyAlignment="1">
      <alignment vertical="top" wrapText="1"/>
    </xf>
    <xf numFmtId="1" fontId="0" fillId="7" borderId="47" xfId="0" applyNumberFormat="1" applyFill="1" applyBorder="1" applyAlignment="1">
      <alignment vertical="top" wrapText="1"/>
    </xf>
    <xf numFmtId="1" fontId="2" fillId="3" borderId="47" xfId="0" applyNumberFormat="1" applyFont="1" applyFill="1" applyBorder="1" applyAlignment="1">
      <alignment vertical="top" wrapText="1"/>
    </xf>
    <xf numFmtId="1" fontId="2" fillId="16" borderId="47" xfId="0" applyNumberFormat="1" applyFont="1" applyFill="1" applyBorder="1" applyAlignment="1">
      <alignment vertical="top" wrapText="1"/>
    </xf>
    <xf numFmtId="1" fontId="2" fillId="10" borderId="47" xfId="0" applyNumberFormat="1" applyFont="1" applyFill="1" applyBorder="1" applyAlignment="1">
      <alignment vertical="top" wrapText="1"/>
    </xf>
    <xf numFmtId="1" fontId="0" fillId="10" borderId="47" xfId="0" applyNumberFormat="1" applyFill="1" applyBorder="1" applyAlignment="1">
      <alignment vertical="top" wrapText="1"/>
    </xf>
    <xf numFmtId="1" fontId="0" fillId="2" borderId="47" xfId="0" applyNumberFormat="1" applyFill="1" applyBorder="1" applyAlignment="1">
      <alignment vertical="top" wrapText="1"/>
    </xf>
    <xf numFmtId="1" fontId="2" fillId="2" borderId="47" xfId="0" applyNumberFormat="1" applyFont="1" applyFill="1" applyBorder="1" applyAlignment="1">
      <alignment vertical="top" wrapText="1"/>
    </xf>
    <xf numFmtId="1" fontId="0" fillId="5" borderId="47" xfId="0" applyNumberFormat="1" applyFill="1" applyBorder="1" applyAlignment="1">
      <alignment vertical="top" wrapText="1"/>
    </xf>
    <xf numFmtId="1" fontId="2" fillId="5" borderId="47" xfId="0" applyNumberFormat="1" applyFont="1" applyFill="1" applyBorder="1" applyAlignment="1">
      <alignment vertical="top" wrapText="1"/>
    </xf>
    <xf numFmtId="1" fontId="0" fillId="6" borderId="47" xfId="0" applyNumberFormat="1" applyFill="1" applyBorder="1" applyAlignment="1">
      <alignment vertical="top" wrapText="1"/>
    </xf>
    <xf numFmtId="1" fontId="2" fillId="6" borderId="47" xfId="0" applyNumberFormat="1" applyFont="1" applyFill="1" applyBorder="1" applyAlignment="1">
      <alignment vertical="top" wrapText="1"/>
    </xf>
    <xf numFmtId="1" fontId="0" fillId="0" borderId="14" xfId="0" applyNumberFormat="1" applyBorder="1"/>
    <xf numFmtId="1" fontId="0" fillId="4" borderId="7" xfId="0" applyNumberFormat="1" applyFill="1" applyBorder="1"/>
    <xf numFmtId="1" fontId="0" fillId="4" borderId="3" xfId="0" applyNumberFormat="1" applyFill="1" applyBorder="1"/>
    <xf numFmtId="1" fontId="2" fillId="10" borderId="48" xfId="0" applyNumberFormat="1" applyFont="1" applyFill="1" applyBorder="1" applyAlignment="1">
      <alignment vertical="top" wrapText="1"/>
    </xf>
    <xf numFmtId="1" fontId="2" fillId="10" borderId="49" xfId="0" applyNumberFormat="1" applyFont="1" applyFill="1" applyBorder="1" applyAlignment="1">
      <alignment vertical="top" wrapText="1"/>
    </xf>
    <xf numFmtId="1" fontId="0" fillId="0" borderId="15" xfId="0" applyNumberFormat="1" applyFill="1" applyBorder="1"/>
    <xf numFmtId="1" fontId="2" fillId="18" borderId="47" xfId="0" applyNumberFormat="1" applyFont="1" applyFill="1" applyBorder="1" applyAlignment="1">
      <alignment vertical="top" wrapText="1"/>
    </xf>
    <xf numFmtId="1" fontId="0" fillId="14" borderId="13" xfId="0" applyNumberFormat="1" applyFill="1" applyBorder="1" applyAlignment="1">
      <alignment vertical="top" readingOrder="1"/>
    </xf>
    <xf numFmtId="1" fontId="0" fillId="14" borderId="14" xfId="0" applyNumberFormat="1" applyFill="1" applyBorder="1" applyAlignment="1">
      <alignment vertical="top" readingOrder="1"/>
    </xf>
    <xf numFmtId="1" fontId="0" fillId="0" borderId="13" xfId="0" applyNumberFormat="1" applyBorder="1"/>
    <xf numFmtId="1" fontId="0" fillId="0" borderId="14" xfId="0" applyNumberFormat="1" applyFill="1" applyBorder="1"/>
    <xf numFmtId="1" fontId="0" fillId="14" borderId="13" xfId="0" applyNumberFormat="1" applyFill="1" applyBorder="1"/>
    <xf numFmtId="1" fontId="0" fillId="14" borderId="15" xfId="0" applyNumberFormat="1" applyFill="1" applyBorder="1"/>
    <xf numFmtId="1" fontId="0" fillId="4" borderId="16" xfId="0" applyNumberFormat="1" applyFill="1" applyBorder="1"/>
    <xf numFmtId="1" fontId="2" fillId="0" borderId="13" xfId="0" applyNumberFormat="1" applyFont="1" applyBorder="1"/>
    <xf numFmtId="1" fontId="2" fillId="3" borderId="13" xfId="0" applyNumberFormat="1" applyFont="1" applyFill="1" applyBorder="1" applyAlignment="1">
      <alignment horizontal="center"/>
    </xf>
    <xf numFmtId="1" fontId="1" fillId="4" borderId="8" xfId="0" applyNumberFormat="1" applyFont="1" applyFill="1" applyBorder="1"/>
    <xf numFmtId="1" fontId="0" fillId="0" borderId="8" xfId="0" applyNumberFormat="1" applyFill="1" applyBorder="1"/>
    <xf numFmtId="1" fontId="2" fillId="18" borderId="12" xfId="0" applyNumberFormat="1" applyFont="1" applyFill="1" applyBorder="1" applyAlignment="1">
      <alignment horizontal="center"/>
    </xf>
    <xf numFmtId="164" fontId="4" fillId="0" borderId="4" xfId="0" applyNumberFormat="1" applyFont="1" applyFill="1" applyBorder="1"/>
    <xf numFmtId="1" fontId="0" fillId="0" borderId="4" xfId="0" applyNumberFormat="1" applyFill="1" applyBorder="1"/>
    <xf numFmtId="1" fontId="0" fillId="0" borderId="10" xfId="0" applyNumberFormat="1" applyBorder="1"/>
    <xf numFmtId="1" fontId="0" fillId="0" borderId="2" xfId="0" applyNumberFormat="1" applyBorder="1"/>
    <xf numFmtId="1" fontId="2" fillId="0" borderId="2" xfId="0" applyNumberFormat="1" applyFont="1" applyBorder="1"/>
    <xf numFmtId="1" fontId="0" fillId="0" borderId="9" xfId="0" applyNumberFormat="1" applyBorder="1"/>
    <xf numFmtId="0" fontId="24" fillId="0" borderId="0" xfId="0" applyFont="1"/>
    <xf numFmtId="193" fontId="24" fillId="0" borderId="0" xfId="0" applyNumberFormat="1" applyFont="1"/>
    <xf numFmtId="15" fontId="24" fillId="0" borderId="0" xfId="0" applyNumberFormat="1" applyFont="1"/>
    <xf numFmtId="193" fontId="2" fillId="0" borderId="0" xfId="0" applyNumberFormat="1" applyFont="1"/>
    <xf numFmtId="193" fontId="0" fillId="0" borderId="0" xfId="0" applyNumberFormat="1"/>
    <xf numFmtId="0" fontId="2" fillId="0" borderId="0" xfId="0" applyFont="1"/>
    <xf numFmtId="0" fontId="2" fillId="0" borderId="39" xfId="0" applyFont="1" applyBorder="1"/>
    <xf numFmtId="193" fontId="2" fillId="0" borderId="39" xfId="0" applyNumberFormat="1" applyFont="1" applyBorder="1"/>
    <xf numFmtId="193" fontId="0" fillId="0" borderId="39" xfId="0" applyNumberFormat="1" applyBorder="1"/>
    <xf numFmtId="0" fontId="0" fillId="0" borderId="39" xfId="0" applyBorder="1" applyAlignment="1">
      <alignment vertical="top"/>
    </xf>
    <xf numFmtId="0" fontId="0" fillId="0" borderId="38" xfId="0" applyBorder="1" applyAlignment="1">
      <alignment vertical="top"/>
    </xf>
    <xf numFmtId="0" fontId="0" fillId="0" borderId="50" xfId="0" applyBorder="1" applyAlignment="1">
      <alignment vertical="top"/>
    </xf>
    <xf numFmtId="0" fontId="2" fillId="0" borderId="39" xfId="0" applyFont="1" applyFill="1" applyBorder="1" applyAlignment="1">
      <alignment vertical="top"/>
    </xf>
    <xf numFmtId="193" fontId="7" fillId="0" borderId="39" xfId="0" applyNumberFormat="1" applyFont="1" applyBorder="1"/>
    <xf numFmtId="0" fontId="0" fillId="0" borderId="51" xfId="0" applyBorder="1" applyAlignment="1">
      <alignment vertical="top"/>
    </xf>
    <xf numFmtId="193" fontId="0" fillId="9" borderId="39" xfId="0" applyNumberFormat="1" applyFill="1" applyBorder="1"/>
    <xf numFmtId="193" fontId="7" fillId="9" borderId="39" xfId="0" applyNumberFormat="1" applyFont="1" applyFill="1" applyBorder="1"/>
    <xf numFmtId="0" fontId="2" fillId="0" borderId="51" xfId="0" applyFont="1" applyBorder="1"/>
    <xf numFmtId="193" fontId="2" fillId="0" borderId="0" xfId="0" applyNumberFormat="1" applyFont="1" applyBorder="1"/>
    <xf numFmtId="193" fontId="0" fillId="0" borderId="0" xfId="0" applyNumberFormat="1" applyBorder="1"/>
    <xf numFmtId="0" fontId="2" fillId="8" borderId="0" xfId="0" applyFont="1" applyFill="1"/>
    <xf numFmtId="0" fontId="0" fillId="8" borderId="0" xfId="0" applyFill="1"/>
    <xf numFmtId="193" fontId="0" fillId="8" borderId="39" xfId="0" applyNumberFormat="1" applyFill="1" applyBorder="1"/>
    <xf numFmtId="193" fontId="2" fillId="8" borderId="39" xfId="0" applyNumberFormat="1" applyFont="1" applyFill="1" applyBorder="1"/>
    <xf numFmtId="0" fontId="24" fillId="0" borderId="0" xfId="0" applyFont="1" applyFill="1"/>
    <xf numFmtId="0" fontId="2" fillId="0" borderId="0" xfId="0" applyFont="1" applyFill="1"/>
    <xf numFmtId="0" fontId="0" fillId="0" borderId="0" xfId="0" applyFill="1"/>
    <xf numFmtId="0" fontId="2" fillId="6" borderId="0" xfId="0" applyFont="1" applyFill="1"/>
    <xf numFmtId="0" fontId="0" fillId="6" borderId="0" xfId="0" applyFill="1"/>
    <xf numFmtId="193" fontId="0" fillId="6" borderId="39" xfId="0" applyNumberFormat="1" applyFill="1" applyBorder="1"/>
    <xf numFmtId="193" fontId="2" fillId="6" borderId="39" xfId="0" applyNumberFormat="1" applyFont="1" applyFill="1" applyBorder="1"/>
    <xf numFmtId="193" fontId="2" fillId="6" borderId="0" xfId="0" applyNumberFormat="1" applyFont="1" applyFill="1" applyBorder="1"/>
    <xf numFmtId="193" fontId="0" fillId="6" borderId="0" xfId="0" applyNumberFormat="1" applyFill="1" applyBorder="1"/>
    <xf numFmtId="193" fontId="2" fillId="6" borderId="0" xfId="0" applyNumberFormat="1" applyFont="1" applyFill="1"/>
    <xf numFmtId="193" fontId="2" fillId="6" borderId="51" xfId="0" applyNumberFormat="1" applyFont="1" applyFill="1" applyBorder="1"/>
    <xf numFmtId="192" fontId="0" fillId="0" borderId="11" xfId="0" applyNumberFormat="1" applyBorder="1"/>
    <xf numFmtId="192" fontId="0" fillId="0" borderId="6" xfId="0" applyNumberFormat="1" applyBorder="1"/>
    <xf numFmtId="192" fontId="2" fillId="0" borderId="11" xfId="0" applyNumberFormat="1" applyFont="1" applyBorder="1"/>
    <xf numFmtId="192" fontId="2" fillId="0" borderId="6" xfId="0" applyNumberFormat="1" applyFont="1" applyBorder="1"/>
    <xf numFmtId="192" fontId="0" fillId="0" borderId="7" xfId="0" applyNumberFormat="1" applyBorder="1"/>
    <xf numFmtId="192" fontId="0" fillId="0" borderId="0" xfId="0" applyNumberFormat="1"/>
    <xf numFmtId="0" fontId="2" fillId="0" borderId="0" xfId="0" applyFont="1" applyAlignment="1">
      <alignment wrapText="1"/>
    </xf>
    <xf numFmtId="0" fontId="2" fillId="0" borderId="0" xfId="0" applyFont="1" applyAlignment="1">
      <alignment textRotation="90"/>
    </xf>
    <xf numFmtId="0" fontId="2" fillId="3" borderId="39" xfId="0" applyFont="1" applyFill="1" applyBorder="1" applyAlignment="1">
      <alignment textRotation="90"/>
    </xf>
    <xf numFmtId="0" fontId="2" fillId="19" borderId="0" xfId="0" applyFont="1" applyFill="1" applyAlignment="1">
      <alignment textRotation="90"/>
    </xf>
    <xf numFmtId="0" fontId="2" fillId="15" borderId="39" xfId="0" applyFont="1" applyFill="1" applyBorder="1" applyAlignment="1">
      <alignment textRotation="90"/>
    </xf>
    <xf numFmtId="0" fontId="2" fillId="4" borderId="39" xfId="0" applyFont="1" applyFill="1" applyBorder="1" applyAlignment="1">
      <alignment textRotation="90"/>
    </xf>
    <xf numFmtId="0" fontId="2" fillId="11" borderId="39" xfId="0" applyFont="1" applyFill="1" applyBorder="1" applyAlignment="1">
      <alignment textRotation="90"/>
    </xf>
    <xf numFmtId="3" fontId="0" fillId="3" borderId="39" xfId="0" applyNumberFormat="1" applyFill="1" applyBorder="1"/>
    <xf numFmtId="3" fontId="0" fillId="19" borderId="0" xfId="0" applyNumberFormat="1" applyFill="1"/>
    <xf numFmtId="3" fontId="0" fillId="15" borderId="39" xfId="0" applyNumberFormat="1" applyFill="1" applyBorder="1"/>
    <xf numFmtId="3" fontId="0" fillId="4" borderId="39" xfId="0" applyNumberFormat="1" applyFill="1" applyBorder="1"/>
    <xf numFmtId="3" fontId="0" fillId="11" borderId="39" xfId="0" applyNumberFormat="1" applyFill="1" applyBorder="1"/>
    <xf numFmtId="3" fontId="0" fillId="0" borderId="0" xfId="0" applyNumberFormat="1"/>
    <xf numFmtId="0" fontId="0" fillId="3" borderId="39" xfId="0" applyFill="1" applyBorder="1"/>
    <xf numFmtId="0" fontId="0" fillId="19" borderId="0" xfId="0" applyFill="1"/>
    <xf numFmtId="0" fontId="0" fillId="15" borderId="39" xfId="0" applyFill="1" applyBorder="1"/>
    <xf numFmtId="0" fontId="0" fillId="4" borderId="39" xfId="0" applyFill="1" applyBorder="1"/>
    <xf numFmtId="0" fontId="0" fillId="11" borderId="39" xfId="0" applyFill="1" applyBorder="1"/>
    <xf numFmtId="1" fontId="2" fillId="7" borderId="12" xfId="0" applyNumberFormat="1" applyFont="1" applyFill="1" applyBorder="1" applyAlignment="1" applyProtection="1">
      <alignment horizontal="center" vertical="center" wrapText="1" readingOrder="1"/>
      <protection locked="0"/>
    </xf>
    <xf numFmtId="1" fontId="2" fillId="7" borderId="13" xfId="0" applyNumberFormat="1" applyFont="1" applyFill="1" applyBorder="1" applyAlignment="1" applyProtection="1">
      <alignment horizontal="center" vertical="center" wrapText="1" readingOrder="1"/>
      <protection locked="0"/>
    </xf>
    <xf numFmtId="1" fontId="2" fillId="7" borderId="10" xfId="0" applyNumberFormat="1" applyFont="1" applyFill="1" applyBorder="1" applyAlignment="1" applyProtection="1">
      <alignment horizontal="center" vertical="center" wrapText="1" readingOrder="1"/>
      <protection locked="0"/>
    </xf>
    <xf numFmtId="1" fontId="2" fillId="7" borderId="2" xfId="0" applyNumberFormat="1" applyFont="1" applyFill="1" applyBorder="1" applyAlignment="1" applyProtection="1">
      <alignment horizontal="center" vertical="center" wrapText="1" readingOrder="1"/>
      <protection locked="0"/>
    </xf>
    <xf numFmtId="1" fontId="2" fillId="17" borderId="2" xfId="0" applyNumberFormat="1" applyFont="1" applyFill="1" applyBorder="1" applyAlignment="1" applyProtection="1">
      <alignment horizontal="center" vertical="center" wrapText="1" readingOrder="1"/>
      <protection locked="0"/>
    </xf>
    <xf numFmtId="1" fontId="2" fillId="7" borderId="9" xfId="0" applyNumberFormat="1" applyFont="1" applyFill="1" applyBorder="1" applyAlignment="1" applyProtection="1">
      <alignment horizontal="center" vertical="center" wrapText="1" readingOrder="1"/>
      <protection locked="0"/>
    </xf>
    <xf numFmtId="1" fontId="2" fillId="3" borderId="2" xfId="0" applyNumberFormat="1" applyFont="1" applyFill="1" applyBorder="1" applyAlignment="1" applyProtection="1">
      <alignment horizontal="center" vertical="center" wrapText="1" readingOrder="1"/>
      <protection locked="0"/>
    </xf>
    <xf numFmtId="1" fontId="2" fillId="3" borderId="12" xfId="0" applyNumberFormat="1" applyFont="1" applyFill="1" applyBorder="1" applyAlignment="1" applyProtection="1">
      <alignment horizontal="center" vertical="center" wrapText="1" readingOrder="1"/>
      <protection locked="0"/>
    </xf>
    <xf numFmtId="1" fontId="2" fillId="16" borderId="10" xfId="0" applyNumberFormat="1" applyFont="1" applyFill="1" applyBorder="1" applyAlignment="1" applyProtection="1">
      <alignment horizontal="center" vertical="center" wrapText="1" readingOrder="1"/>
      <protection locked="0"/>
    </xf>
    <xf numFmtId="1" fontId="2" fillId="16" borderId="2" xfId="0" applyNumberFormat="1" applyFont="1" applyFill="1" applyBorder="1" applyAlignment="1" applyProtection="1">
      <alignment horizontal="center" vertical="center" wrapText="1" readingOrder="1"/>
      <protection locked="0"/>
    </xf>
    <xf numFmtId="1" fontId="2" fillId="18" borderId="12" xfId="0" applyNumberFormat="1" applyFont="1" applyFill="1" applyBorder="1" applyAlignment="1" applyProtection="1">
      <alignment horizontal="center" vertical="center" wrapText="1" readingOrder="1"/>
      <protection locked="0"/>
    </xf>
    <xf numFmtId="0" fontId="2" fillId="10" borderId="0" xfId="0" applyFont="1" applyFill="1" applyAlignment="1">
      <alignment horizontal="center" vertical="center" wrapText="1" readingOrder="1"/>
    </xf>
    <xf numFmtId="1" fontId="2" fillId="10" borderId="12" xfId="0" applyNumberFormat="1" applyFont="1" applyFill="1" applyBorder="1" applyAlignment="1" applyProtection="1">
      <alignment horizontal="center" vertical="center" wrapText="1" readingOrder="1"/>
      <protection locked="0"/>
    </xf>
    <xf numFmtId="1" fontId="2" fillId="2" borderId="2" xfId="0" applyNumberFormat="1" applyFont="1" applyFill="1" applyBorder="1" applyAlignment="1">
      <alignment horizontal="center" vertical="center" wrapText="1" readingOrder="1"/>
    </xf>
    <xf numFmtId="1" fontId="2" fillId="2" borderId="12" xfId="0" applyNumberFormat="1" applyFont="1" applyFill="1" applyBorder="1" applyAlignment="1">
      <alignment horizontal="center" vertical="center" wrapText="1" readingOrder="1"/>
    </xf>
    <xf numFmtId="1" fontId="2" fillId="5" borderId="2" xfId="0" applyNumberFormat="1" applyFont="1" applyFill="1" applyBorder="1" applyAlignment="1">
      <alignment horizontal="center" vertical="center" wrapText="1" readingOrder="1"/>
    </xf>
    <xf numFmtId="1" fontId="2" fillId="5" borderId="9" xfId="0" applyNumberFormat="1" applyFont="1" applyFill="1" applyBorder="1" applyAlignment="1">
      <alignment horizontal="center" vertical="center" wrapText="1" readingOrder="1"/>
    </xf>
    <xf numFmtId="1" fontId="2" fillId="6" borderId="10" xfId="0" applyNumberFormat="1" applyFont="1" applyFill="1" applyBorder="1" applyAlignment="1">
      <alignment horizontal="center" vertical="center" wrapText="1" readingOrder="1"/>
    </xf>
    <xf numFmtId="1" fontId="2" fillId="6" borderId="2" xfId="0" applyNumberFormat="1" applyFont="1" applyFill="1" applyBorder="1" applyAlignment="1">
      <alignment horizontal="center" vertical="center" wrapText="1" readingOrder="1"/>
    </xf>
    <xf numFmtId="1" fontId="2" fillId="6" borderId="9" xfId="0" applyNumberFormat="1" applyFont="1" applyFill="1" applyBorder="1" applyAlignment="1">
      <alignment horizontal="center" vertical="center" wrapText="1" readingOrder="1"/>
    </xf>
    <xf numFmtId="1" fontId="0" fillId="0" borderId="0" xfId="0" applyNumberFormat="1" applyFill="1" applyBorder="1" applyAlignment="1" applyProtection="1">
      <alignment horizontal="center" vertical="center" wrapText="1" readingOrder="1"/>
      <protection locked="0"/>
    </xf>
    <xf numFmtId="0" fontId="2" fillId="10" borderId="0" xfId="0" applyFont="1" applyFill="1" applyAlignment="1">
      <alignment horizontal="center" vertical="center" wrapText="1"/>
    </xf>
    <xf numFmtId="1" fontId="2" fillId="10" borderId="12" xfId="0" applyNumberFormat="1" applyFont="1" applyFill="1" applyBorder="1" applyAlignment="1" applyProtection="1">
      <alignment horizontal="center" vertical="center" wrapText="1"/>
      <protection locked="0"/>
    </xf>
    <xf numFmtId="1" fontId="2" fillId="2" borderId="2" xfId="0" applyNumberFormat="1" applyFont="1" applyFill="1" applyBorder="1" applyAlignment="1">
      <alignment horizontal="center" vertical="center" wrapText="1"/>
    </xf>
    <xf numFmtId="1" fontId="2" fillId="2" borderId="12" xfId="0" applyNumberFormat="1" applyFont="1" applyFill="1" applyBorder="1" applyAlignment="1">
      <alignment horizontal="center" vertical="center" wrapText="1"/>
    </xf>
    <xf numFmtId="1" fontId="2" fillId="5" borderId="2" xfId="0" applyNumberFormat="1" applyFont="1" applyFill="1" applyBorder="1" applyAlignment="1">
      <alignment horizontal="center" vertical="center" wrapText="1"/>
    </xf>
    <xf numFmtId="1" fontId="2" fillId="5" borderId="9" xfId="0" applyNumberFormat="1" applyFont="1" applyFill="1" applyBorder="1" applyAlignment="1">
      <alignment horizontal="center" vertical="center" wrapText="1"/>
    </xf>
    <xf numFmtId="1" fontId="2" fillId="6" borderId="10" xfId="0" applyNumberFormat="1" applyFont="1" applyFill="1" applyBorder="1" applyAlignment="1">
      <alignment horizontal="center" vertical="center" wrapText="1"/>
    </xf>
    <xf numFmtId="1" fontId="2" fillId="6" borderId="2" xfId="0" applyNumberFormat="1" applyFont="1" applyFill="1" applyBorder="1" applyAlignment="1">
      <alignment horizontal="center" vertical="center" wrapText="1"/>
    </xf>
    <xf numFmtId="1" fontId="2" fillId="6" borderId="9" xfId="0" applyNumberFormat="1" applyFont="1" applyFill="1" applyBorder="1" applyAlignment="1">
      <alignment horizontal="center" vertical="center" wrapText="1"/>
    </xf>
    <xf numFmtId="0" fontId="0" fillId="0" borderId="52" xfId="0" applyBorder="1"/>
    <xf numFmtId="0" fontId="0" fillId="0" borderId="53" xfId="0" applyBorder="1"/>
    <xf numFmtId="3" fontId="0" fillId="0" borderId="53" xfId="0" applyNumberFormat="1" applyBorder="1"/>
    <xf numFmtId="3" fontId="0" fillId="0" borderId="54" xfId="0" applyNumberFormat="1" applyBorder="1"/>
    <xf numFmtId="0" fontId="0" fillId="0" borderId="38" xfId="0" applyBorder="1" applyAlignment="1">
      <alignment wrapText="1"/>
    </xf>
    <xf numFmtId="0" fontId="0" fillId="0" borderId="55" xfId="0" applyBorder="1"/>
    <xf numFmtId="0" fontId="0" fillId="0" borderId="56" xfId="0" applyBorder="1" applyAlignment="1">
      <alignment wrapText="1"/>
    </xf>
    <xf numFmtId="0" fontId="0" fillId="0" borderId="0" xfId="0" applyAlignment="1">
      <alignment wrapText="1"/>
    </xf>
    <xf numFmtId="3" fontId="0" fillId="0" borderId="38" xfId="0" applyNumberFormat="1" applyBorder="1"/>
    <xf numFmtId="3" fontId="0" fillId="0" borderId="55" xfId="0" applyNumberFormat="1" applyBorder="1"/>
    <xf numFmtId="3" fontId="0" fillId="0" borderId="56" xfId="0" applyNumberFormat="1" applyBorder="1"/>
    <xf numFmtId="0" fontId="0" fillId="0" borderId="57" xfId="0" applyBorder="1"/>
    <xf numFmtId="0" fontId="0" fillId="0" borderId="50" xfId="0" applyBorder="1" applyAlignment="1">
      <alignment wrapText="1"/>
    </xf>
    <xf numFmtId="3" fontId="0" fillId="0" borderId="50" xfId="0" applyNumberFormat="1" applyBorder="1"/>
    <xf numFmtId="3" fontId="0" fillId="0" borderId="58" xfId="0" applyNumberFormat="1" applyBorder="1"/>
    <xf numFmtId="0" fontId="0" fillId="0" borderId="59" xfId="0" applyBorder="1"/>
    <xf numFmtId="0" fontId="0" fillId="0" borderId="60" xfId="0" applyBorder="1"/>
    <xf numFmtId="3" fontId="0" fillId="0" borderId="59" xfId="0" applyNumberFormat="1" applyBorder="1"/>
    <xf numFmtId="3" fontId="0" fillId="0" borderId="61" xfId="0" applyNumberFormat="1" applyBorder="1"/>
    <xf numFmtId="3" fontId="0" fillId="0" borderId="52" xfId="0" applyNumberFormat="1" applyBorder="1"/>
    <xf numFmtId="0" fontId="0" fillId="0" borderId="52" xfId="0" pivotButton="1" applyBorder="1"/>
    <xf numFmtId="0" fontId="0" fillId="0" borderId="38" xfId="0" pivotButton="1" applyBorder="1" applyAlignment="1">
      <alignment wrapText="1"/>
    </xf>
    <xf numFmtId="0" fontId="0" fillId="0" borderId="38" xfId="0" pivotButton="1" applyBorder="1"/>
    <xf numFmtId="0" fontId="25" fillId="0" borderId="1" xfId="0" applyFont="1" applyBorder="1" applyAlignment="1">
      <alignment vertical="top" wrapText="1"/>
    </xf>
    <xf numFmtId="0" fontId="25" fillId="3" borderId="1" xfId="0" applyFont="1" applyFill="1" applyBorder="1" applyAlignment="1">
      <alignment vertical="top" wrapText="1"/>
    </xf>
    <xf numFmtId="0" fontId="25" fillId="3" borderId="1" xfId="0" applyFont="1" applyFill="1" applyBorder="1"/>
    <xf numFmtId="0" fontId="5" fillId="0" borderId="1" xfId="0" applyFont="1" applyBorder="1" applyAlignment="1">
      <alignment vertical="top" wrapText="1"/>
    </xf>
    <xf numFmtId="0" fontId="5" fillId="0" borderId="1" xfId="0" applyFont="1" applyBorder="1"/>
    <xf numFmtId="0" fontId="25" fillId="8" borderId="1" xfId="0" applyFont="1" applyFill="1" applyBorder="1" applyAlignment="1">
      <alignment vertical="top" wrapText="1"/>
    </xf>
    <xf numFmtId="0" fontId="25" fillId="8" borderId="1" xfId="0" applyFont="1" applyFill="1" applyBorder="1" applyAlignment="1">
      <alignment vertical="top" wrapText="1" readingOrder="1"/>
    </xf>
    <xf numFmtId="0" fontId="0" fillId="0" borderId="0" xfId="0" applyNumberFormat="1" applyBorder="1"/>
    <xf numFmtId="0" fontId="25" fillId="7" borderId="1" xfId="0" applyFont="1" applyFill="1" applyBorder="1" applyAlignment="1">
      <alignment vertical="top" wrapText="1"/>
    </xf>
    <xf numFmtId="0" fontId="25" fillId="20" borderId="1" xfId="0" applyFont="1" applyFill="1" applyBorder="1" applyAlignment="1">
      <alignment vertical="top" wrapText="1"/>
    </xf>
    <xf numFmtId="0" fontId="5" fillId="0" borderId="1" xfId="0" applyFont="1" applyBorder="1" applyAlignment="1">
      <alignment wrapText="1"/>
    </xf>
    <xf numFmtId="0" fontId="5" fillId="0" borderId="1" xfId="0" applyFont="1" applyBorder="1" applyAlignment="1">
      <alignment vertical="top"/>
    </xf>
    <xf numFmtId="0" fontId="5" fillId="0" borderId="16" xfId="0" applyFont="1" applyBorder="1" applyAlignment="1">
      <alignment vertical="top" wrapText="1"/>
    </xf>
    <xf numFmtId="0" fontId="5" fillId="0" borderId="5" xfId="0" applyFont="1" applyBorder="1"/>
    <xf numFmtId="0" fontId="5" fillId="0" borderId="0" xfId="0" applyFont="1" applyAlignment="1">
      <alignment vertical="top" wrapText="1"/>
    </xf>
    <xf numFmtId="3" fontId="0" fillId="0" borderId="62" xfId="0" applyNumberFormat="1" applyBorder="1"/>
    <xf numFmtId="0" fontId="0" fillId="0" borderId="50" xfId="0" applyBorder="1"/>
    <xf numFmtId="3" fontId="0" fillId="0" borderId="63" xfId="0" applyNumberFormat="1" applyBorder="1"/>
    <xf numFmtId="3" fontId="0" fillId="0" borderId="64" xfId="0" applyNumberFormat="1" applyBorder="1"/>
    <xf numFmtId="3" fontId="0" fillId="0" borderId="38" xfId="0" pivotButton="1" applyNumberFormat="1" applyBorder="1"/>
    <xf numFmtId="0" fontId="0" fillId="0" borderId="56" xfId="0" applyBorder="1"/>
    <xf numFmtId="0" fontId="25" fillId="3" borderId="11" xfId="0" applyFont="1" applyFill="1" applyBorder="1" applyAlignment="1">
      <alignment vertical="top" wrapText="1"/>
    </xf>
    <xf numFmtId="0" fontId="25" fillId="3" borderId="7" xfId="0" applyFont="1" applyFill="1" applyBorder="1"/>
    <xf numFmtId="0" fontId="25" fillId="8" borderId="8" xfId="0" applyFont="1" applyFill="1" applyBorder="1" applyAlignment="1">
      <alignment vertical="top" wrapText="1"/>
    </xf>
    <xf numFmtId="0" fontId="25" fillId="8" borderId="3" xfId="0" applyFont="1" applyFill="1" applyBorder="1" applyAlignment="1">
      <alignment vertical="top" wrapText="1"/>
    </xf>
    <xf numFmtId="0" fontId="25" fillId="8" borderId="14" xfId="0" applyFont="1" applyFill="1" applyBorder="1" applyAlignment="1">
      <alignment vertical="top" wrapText="1" readingOrder="1"/>
    </xf>
    <xf numFmtId="0" fontId="25" fillId="7" borderId="8" xfId="0" applyFont="1" applyFill="1" applyBorder="1" applyAlignment="1">
      <alignment vertical="top" wrapText="1"/>
    </xf>
    <xf numFmtId="0" fontId="25" fillId="7" borderId="3" xfId="0" applyFont="1" applyFill="1" applyBorder="1" applyAlignment="1">
      <alignment vertical="top" wrapText="1"/>
    </xf>
    <xf numFmtId="0" fontId="25" fillId="20" borderId="11" xfId="0" applyFont="1" applyFill="1" applyBorder="1" applyAlignment="1">
      <alignment vertical="top" wrapText="1"/>
    </xf>
    <xf numFmtId="0" fontId="25" fillId="20" borderId="7" xfId="0" applyFont="1" applyFill="1" applyBorder="1" applyAlignment="1">
      <alignment vertical="top" wrapText="1"/>
    </xf>
    <xf numFmtId="0" fontId="25" fillId="20" borderId="8" xfId="0" applyFont="1" applyFill="1" applyBorder="1" applyAlignment="1">
      <alignment vertical="top" wrapText="1"/>
    </xf>
    <xf numFmtId="0" fontId="25" fillId="20" borderId="3" xfId="0" applyFont="1" applyFill="1" applyBorder="1" applyAlignment="1">
      <alignment vertical="top" wrapText="1"/>
    </xf>
    <xf numFmtId="0" fontId="25" fillId="0" borderId="8" xfId="0" applyFont="1" applyBorder="1" applyAlignment="1">
      <alignment vertical="top" wrapText="1"/>
    </xf>
    <xf numFmtId="0" fontId="5" fillId="0" borderId="3" xfId="0" applyFont="1" applyBorder="1" applyAlignment="1">
      <alignment vertical="top" wrapText="1"/>
    </xf>
    <xf numFmtId="0" fontId="5" fillId="0" borderId="3" xfId="0" applyFont="1" applyBorder="1" applyAlignment="1">
      <alignment wrapText="1"/>
    </xf>
    <xf numFmtId="0" fontId="5" fillId="0" borderId="3" xfId="0" applyFont="1" applyBorder="1"/>
    <xf numFmtId="0" fontId="5" fillId="0" borderId="3" xfId="0" applyFont="1" applyBorder="1" applyAlignment="1">
      <alignment vertical="top"/>
    </xf>
    <xf numFmtId="0" fontId="25" fillId="0" borderId="16" xfId="0" applyFont="1" applyBorder="1" applyAlignment="1">
      <alignment vertical="top" wrapText="1"/>
    </xf>
    <xf numFmtId="0" fontId="5" fillId="0" borderId="0" xfId="0" applyFont="1" applyBorder="1" applyAlignment="1">
      <alignment vertical="top" wrapText="1"/>
    </xf>
    <xf numFmtId="0" fontId="5" fillId="0" borderId="0" xfId="0" applyFont="1" applyBorder="1"/>
    <xf numFmtId="0" fontId="25" fillId="3" borderId="8" xfId="0" applyFont="1" applyFill="1" applyBorder="1" applyAlignment="1">
      <alignment vertical="top" wrapText="1"/>
    </xf>
    <xf numFmtId="0" fontId="25" fillId="3" borderId="3" xfId="0" applyFont="1" applyFill="1" applyBorder="1"/>
    <xf numFmtId="0" fontId="5" fillId="0" borderId="4" xfId="0" applyFont="1" applyBorder="1" applyAlignment="1">
      <alignment vertical="top" wrapText="1"/>
    </xf>
    <xf numFmtId="0" fontId="5" fillId="0" borderId="4" xfId="0" applyFont="1" applyBorder="1"/>
    <xf numFmtId="0" fontId="25" fillId="8" borderId="11" xfId="0" applyFont="1" applyFill="1" applyBorder="1" applyAlignment="1">
      <alignment vertical="top" wrapText="1"/>
    </xf>
    <xf numFmtId="0" fontId="25" fillId="8" borderId="7" xfId="0" applyFont="1" applyFill="1" applyBorder="1" applyAlignment="1">
      <alignment vertical="top" wrapText="1"/>
    </xf>
    <xf numFmtId="0" fontId="25" fillId="0" borderId="8" xfId="0" applyFont="1" applyFill="1" applyBorder="1" applyAlignment="1">
      <alignment vertical="top" wrapText="1"/>
    </xf>
    <xf numFmtId="0" fontId="0" fillId="0" borderId="65" xfId="0" applyBorder="1"/>
    <xf numFmtId="0" fontId="0" fillId="0" borderId="66" xfId="0" applyBorder="1"/>
    <xf numFmtId="3" fontId="0" fillId="0" borderId="53" xfId="0" pivotButton="1" applyNumberFormat="1" applyBorder="1"/>
    <xf numFmtId="0" fontId="25" fillId="8" borderId="40" xfId="0" applyFont="1" applyFill="1" applyBorder="1" applyAlignment="1">
      <alignment vertical="top" wrapText="1"/>
    </xf>
    <xf numFmtId="0" fontId="25" fillId="8" borderId="67" xfId="0" applyFont="1" applyFill="1" applyBorder="1" applyAlignment="1">
      <alignment vertical="top" wrapText="1" readingOrder="1"/>
    </xf>
    <xf numFmtId="0" fontId="25" fillId="7" borderId="40" xfId="0" applyFont="1" applyFill="1" applyBorder="1" applyAlignment="1">
      <alignment vertical="top" wrapText="1"/>
    </xf>
    <xf numFmtId="0" fontId="5" fillId="7" borderId="67" xfId="0" applyFont="1" applyFill="1" applyBorder="1" applyAlignment="1">
      <alignment vertical="top" wrapText="1"/>
    </xf>
    <xf numFmtId="0" fontId="5" fillId="0" borderId="3" xfId="0" applyFont="1" applyFill="1" applyBorder="1" applyAlignment="1">
      <alignment vertical="top" wrapText="1"/>
    </xf>
    <xf numFmtId="0" fontId="25" fillId="0" borderId="0" xfId="0" applyFont="1" applyFill="1" applyBorder="1" applyAlignment="1">
      <alignment vertical="top" wrapText="1"/>
    </xf>
    <xf numFmtId="0" fontId="5" fillId="0" borderId="5" xfId="0" applyFont="1" applyBorder="1" applyAlignment="1">
      <alignment vertical="top"/>
    </xf>
    <xf numFmtId="0" fontId="25" fillId="8" borderId="67" xfId="0" applyFont="1" applyFill="1" applyBorder="1" applyAlignment="1">
      <alignment vertical="top" wrapText="1"/>
    </xf>
    <xf numFmtId="0" fontId="25" fillId="8" borderId="39" xfId="0" applyFont="1" applyFill="1" applyBorder="1" applyAlignment="1">
      <alignment vertical="top" wrapText="1"/>
    </xf>
    <xf numFmtId="0" fontId="25" fillId="8" borderId="39" xfId="0" applyFont="1" applyFill="1" applyBorder="1" applyAlignment="1">
      <alignment vertical="top" wrapText="1" readingOrder="1"/>
    </xf>
    <xf numFmtId="0" fontId="25" fillId="7" borderId="39" xfId="0" applyFont="1" applyFill="1" applyBorder="1" applyAlignment="1">
      <alignment vertical="top" wrapText="1"/>
    </xf>
    <xf numFmtId="0" fontId="5" fillId="7" borderId="39" xfId="0" applyFont="1" applyFill="1" applyBorder="1" applyAlignment="1">
      <alignment vertical="top" wrapText="1"/>
    </xf>
    <xf numFmtId="0" fontId="5" fillId="0" borderId="8" xfId="0" applyFont="1" applyBorder="1" applyAlignment="1">
      <alignment vertical="top" wrapText="1"/>
    </xf>
    <xf numFmtId="0" fontId="5" fillId="0" borderId="11" xfId="0" applyFont="1" applyBorder="1" applyAlignment="1">
      <alignment vertical="top" wrapText="1"/>
    </xf>
    <xf numFmtId="0" fontId="5" fillId="0" borderId="7" xfId="0" applyFont="1" applyBorder="1"/>
    <xf numFmtId="0" fontId="5" fillId="0" borderId="3" xfId="0" applyFont="1" applyFill="1" applyBorder="1" applyAlignment="1">
      <alignment wrapText="1"/>
    </xf>
    <xf numFmtId="1" fontId="0" fillId="0" borderId="4" xfId="0" applyNumberFormat="1" applyBorder="1" applyAlignment="1">
      <alignment wrapText="1"/>
    </xf>
    <xf numFmtId="0" fontId="27" fillId="7" borderId="0" xfId="0" applyFont="1" applyFill="1" applyAlignment="1">
      <alignment wrapText="1"/>
    </xf>
    <xf numFmtId="0" fontId="25" fillId="20" borderId="1" xfId="0" applyNumberFormat="1" applyFont="1" applyFill="1" applyBorder="1" applyAlignment="1">
      <alignment vertical="top" wrapText="1"/>
    </xf>
    <xf numFmtId="0" fontId="17" fillId="0" borderId="3" xfId="0" applyFont="1" applyBorder="1"/>
    <xf numFmtId="0" fontId="17" fillId="7" borderId="0" xfId="0" applyFont="1" applyFill="1" applyAlignment="1">
      <alignment wrapText="1"/>
    </xf>
    <xf numFmtId="0" fontId="17" fillId="0" borderId="7" xfId="0" applyFont="1" applyBorder="1" applyAlignment="1">
      <alignment wrapText="1"/>
    </xf>
    <xf numFmtId="0" fontId="17" fillId="7" borderId="0" xfId="0" applyFont="1" applyFill="1"/>
    <xf numFmtId="0" fontId="17" fillId="0" borderId="3" xfId="0" applyFont="1" applyBorder="1" applyAlignment="1">
      <alignment wrapText="1"/>
    </xf>
    <xf numFmtId="0" fontId="17" fillId="0" borderId="3" xfId="0" applyFont="1" applyBorder="1" applyAlignment="1">
      <alignment vertical="top" wrapText="1"/>
    </xf>
    <xf numFmtId="0" fontId="27" fillId="0" borderId="7" xfId="0" applyFont="1" applyBorder="1"/>
    <xf numFmtId="0" fontId="25" fillId="7" borderId="1" xfId="0" applyNumberFormat="1" applyFont="1" applyFill="1" applyBorder="1" applyAlignment="1">
      <alignment vertical="top" wrapText="1"/>
    </xf>
    <xf numFmtId="0" fontId="27" fillId="0" borderId="7" xfId="0" applyFont="1" applyBorder="1" applyAlignment="1">
      <alignment wrapText="1"/>
    </xf>
    <xf numFmtId="0" fontId="28" fillId="0" borderId="0" xfId="0" applyFont="1"/>
    <xf numFmtId="1" fontId="0" fillId="0" borderId="68" xfId="0" applyNumberFormat="1" applyBorder="1"/>
    <xf numFmtId="1" fontId="0" fillId="8" borderId="68" xfId="0" applyNumberFormat="1" applyFill="1" applyBorder="1"/>
    <xf numFmtId="1" fontId="0" fillId="15" borderId="0" xfId="0" applyNumberFormat="1" applyFill="1" applyBorder="1"/>
    <xf numFmtId="1" fontId="1" fillId="15" borderId="0" xfId="0" applyNumberFormat="1" applyFont="1" applyFill="1" applyBorder="1"/>
    <xf numFmtId="1" fontId="0" fillId="15" borderId="8" xfId="0" applyNumberFormat="1" applyFill="1" applyBorder="1"/>
    <xf numFmtId="1" fontId="0" fillId="15" borderId="0" xfId="0" applyNumberFormat="1" applyFill="1" applyBorder="1" applyAlignment="1">
      <alignment vertical="top" readingOrder="1"/>
    </xf>
    <xf numFmtId="1" fontId="0" fillId="15" borderId="0" xfId="0" applyNumberFormat="1" applyFill="1" applyBorder="1" applyAlignment="1">
      <alignment vertical="top" wrapText="1" readingOrder="1"/>
    </xf>
    <xf numFmtId="1" fontId="0" fillId="15" borderId="3" xfId="0" applyNumberFormat="1" applyFill="1" applyBorder="1" applyAlignment="1">
      <alignment vertical="top" readingOrder="1"/>
    </xf>
    <xf numFmtId="1" fontId="0" fillId="15" borderId="8" xfId="0" applyNumberFormat="1" applyFill="1" applyBorder="1" applyAlignment="1">
      <alignment vertical="top" readingOrder="1"/>
    </xf>
    <xf numFmtId="1" fontId="29" fillId="0" borderId="0" xfId="0" applyNumberFormat="1" applyFont="1" applyFill="1" applyBorder="1"/>
    <xf numFmtId="1" fontId="29" fillId="4" borderId="0" xfId="0" applyNumberFormat="1" applyFont="1" applyFill="1" applyBorder="1"/>
    <xf numFmtId="1" fontId="0" fillId="9" borderId="0" xfId="0" applyNumberFormat="1" applyFill="1" applyBorder="1"/>
    <xf numFmtId="1" fontId="0" fillId="9" borderId="8" xfId="0" applyNumberFormat="1" applyFill="1" applyBorder="1"/>
    <xf numFmtId="1" fontId="0" fillId="0" borderId="11" xfId="0" applyNumberFormat="1" applyBorder="1"/>
    <xf numFmtId="0" fontId="5" fillId="0" borderId="0" xfId="0" applyFont="1" applyBorder="1" applyAlignment="1">
      <alignment vertical="top"/>
    </xf>
    <xf numFmtId="1" fontId="0" fillId="4" borderId="4" xfId="0" applyNumberFormat="1" applyFill="1" applyBorder="1"/>
    <xf numFmtId="1" fontId="7" fillId="0" borderId="8" xfId="0" applyNumberFormat="1" applyFont="1" applyBorder="1"/>
    <xf numFmtId="1" fontId="29" fillId="4" borderId="6" xfId="0" applyNumberFormat="1" applyFont="1" applyFill="1" applyBorder="1"/>
    <xf numFmtId="1" fontId="29" fillId="0" borderId="0" xfId="0" applyNumberFormat="1" applyFont="1" applyBorder="1"/>
    <xf numFmtId="1" fontId="7" fillId="0" borderId="13" xfId="0" applyNumberFormat="1" applyFont="1" applyBorder="1"/>
    <xf numFmtId="1" fontId="29" fillId="0" borderId="13" xfId="0" applyNumberFormat="1" applyFont="1" applyBorder="1"/>
    <xf numFmtId="1" fontId="29" fillId="0" borderId="4" xfId="0" applyNumberFormat="1" applyFont="1" applyBorder="1"/>
    <xf numFmtId="1" fontId="20" fillId="0" borderId="0" xfId="0" applyNumberFormat="1" applyFont="1" applyBorder="1"/>
    <xf numFmtId="1" fontId="0" fillId="7" borderId="8" xfId="0" applyNumberFormat="1" applyFill="1" applyBorder="1"/>
    <xf numFmtId="1" fontId="0" fillId="3" borderId="0" xfId="0" applyNumberFormat="1" applyFill="1" applyBorder="1"/>
    <xf numFmtId="1" fontId="29" fillId="4" borderId="8" xfId="0" applyNumberFormat="1" applyFont="1" applyFill="1" applyBorder="1"/>
    <xf numFmtId="0" fontId="0" fillId="12" borderId="0" xfId="0" applyFill="1" applyBorder="1"/>
    <xf numFmtId="1" fontId="0" fillId="12" borderId="0" xfId="0" applyNumberFormat="1" applyFill="1" applyBorder="1"/>
    <xf numFmtId="1" fontId="1" fillId="0" borderId="0" xfId="0" applyNumberFormat="1" applyFont="1" applyFill="1"/>
    <xf numFmtId="1" fontId="29" fillId="0" borderId="14" xfId="0" applyNumberFormat="1" applyFont="1" applyBorder="1"/>
    <xf numFmtId="1" fontId="29" fillId="0" borderId="3" xfId="0" applyNumberFormat="1" applyFont="1" applyBorder="1"/>
    <xf numFmtId="0" fontId="30" fillId="3" borderId="11" xfId="0" applyFont="1" applyFill="1" applyBorder="1" applyAlignment="1">
      <alignment vertical="top" wrapText="1"/>
    </xf>
    <xf numFmtId="0" fontId="30" fillId="3" borderId="69" xfId="0" applyFont="1" applyFill="1" applyBorder="1"/>
    <xf numFmtId="0" fontId="30" fillId="3" borderId="7" xfId="0" applyFont="1" applyFill="1" applyBorder="1"/>
    <xf numFmtId="1" fontId="0" fillId="0" borderId="39" xfId="0" applyNumberFormat="1" applyFill="1" applyBorder="1"/>
    <xf numFmtId="1" fontId="2" fillId="9" borderId="39" xfId="0" applyNumberFormat="1" applyFont="1" applyFill="1" applyBorder="1"/>
    <xf numFmtId="1" fontId="0" fillId="7" borderId="39" xfId="0" applyNumberFormat="1" applyFill="1" applyBorder="1" applyAlignment="1"/>
    <xf numFmtId="1" fontId="2" fillId="3" borderId="39" xfId="0" applyNumberFormat="1" applyFont="1" applyFill="1" applyBorder="1" applyAlignment="1">
      <alignment horizontal="center"/>
    </xf>
    <xf numFmtId="1" fontId="2" fillId="5" borderId="39" xfId="0" applyNumberFormat="1" applyFont="1" applyFill="1" applyBorder="1" applyAlignment="1">
      <alignment horizontal="center"/>
    </xf>
    <xf numFmtId="1" fontId="2" fillId="18" borderId="39" xfId="0" applyNumberFormat="1" applyFont="1" applyFill="1" applyBorder="1" applyAlignment="1">
      <alignment horizontal="center"/>
    </xf>
    <xf numFmtId="1" fontId="2" fillId="10" borderId="39" xfId="0" applyNumberFormat="1" applyFont="1" applyFill="1" applyBorder="1" applyAlignment="1">
      <alignment horizontal="center"/>
    </xf>
    <xf numFmtId="1" fontId="0" fillId="10" borderId="39" xfId="0" applyNumberFormat="1" applyFill="1" applyBorder="1"/>
    <xf numFmtId="1" fontId="2" fillId="10" borderId="39" xfId="0" applyNumberFormat="1" applyFont="1" applyFill="1" applyBorder="1"/>
    <xf numFmtId="1" fontId="0" fillId="10" borderId="39" xfId="0" applyNumberFormat="1" applyFill="1" applyBorder="1" applyAlignment="1">
      <alignment horizontal="right"/>
    </xf>
    <xf numFmtId="1" fontId="0" fillId="2" borderId="39" xfId="0" applyNumberFormat="1" applyFill="1" applyBorder="1"/>
    <xf numFmtId="1" fontId="2" fillId="2" borderId="39" xfId="0" applyNumberFormat="1" applyFont="1" applyFill="1" applyBorder="1"/>
    <xf numFmtId="1" fontId="0" fillId="5" borderId="39" xfId="0" applyNumberFormat="1" applyFill="1" applyBorder="1"/>
    <xf numFmtId="1" fontId="2" fillId="5" borderId="39" xfId="0" applyNumberFormat="1" applyFont="1" applyFill="1" applyBorder="1"/>
    <xf numFmtId="1" fontId="0" fillId="6" borderId="39" xfId="0" applyNumberFormat="1" applyFill="1" applyBorder="1"/>
    <xf numFmtId="1" fontId="2" fillId="6" borderId="39" xfId="0" applyNumberFormat="1" applyFont="1" applyFill="1" applyBorder="1"/>
    <xf numFmtId="1" fontId="2" fillId="7" borderId="39" xfId="0" applyNumberFormat="1" applyFont="1" applyFill="1" applyBorder="1" applyAlignment="1" applyProtection="1">
      <alignment horizontal="center" vertical="center" wrapText="1" readingOrder="1"/>
      <protection locked="0"/>
    </xf>
    <xf numFmtId="1" fontId="2" fillId="17" borderId="39" xfId="0" applyNumberFormat="1" applyFont="1" applyFill="1" applyBorder="1" applyAlignment="1" applyProtection="1">
      <alignment horizontal="center" vertical="center" wrapText="1" readingOrder="1"/>
      <protection locked="0"/>
    </xf>
    <xf numFmtId="1" fontId="2" fillId="3" borderId="39" xfId="0" applyNumberFormat="1" applyFont="1" applyFill="1" applyBorder="1" applyAlignment="1" applyProtection="1">
      <alignment horizontal="center" vertical="center" wrapText="1" readingOrder="1"/>
      <protection locked="0"/>
    </xf>
    <xf numFmtId="1" fontId="2" fillId="16" borderId="39" xfId="0" applyNumberFormat="1" applyFont="1" applyFill="1" applyBorder="1" applyAlignment="1" applyProtection="1">
      <alignment horizontal="center" vertical="center" wrapText="1" readingOrder="1"/>
      <protection locked="0"/>
    </xf>
    <xf numFmtId="1" fontId="2" fillId="18" borderId="39" xfId="0" applyNumberFormat="1" applyFont="1" applyFill="1" applyBorder="1" applyAlignment="1" applyProtection="1">
      <alignment horizontal="center" vertical="center" wrapText="1" readingOrder="1"/>
      <protection locked="0"/>
    </xf>
    <xf numFmtId="0" fontId="2" fillId="10" borderId="39" xfId="0" applyFont="1" applyFill="1" applyBorder="1" applyAlignment="1">
      <alignment horizontal="center" vertical="center" wrapText="1"/>
    </xf>
    <xf numFmtId="1" fontId="2" fillId="10" borderId="39" xfId="0" applyNumberFormat="1" applyFont="1" applyFill="1" applyBorder="1" applyAlignment="1" applyProtection="1">
      <alignment horizontal="center" vertical="center" wrapText="1"/>
      <protection locked="0"/>
    </xf>
    <xf numFmtId="1" fontId="2" fillId="2" borderId="39" xfId="0" applyNumberFormat="1" applyFont="1" applyFill="1" applyBorder="1" applyAlignment="1">
      <alignment horizontal="center" vertical="center" wrapText="1"/>
    </xf>
    <xf numFmtId="1" fontId="2" fillId="5" borderId="39" xfId="0" applyNumberFormat="1" applyFont="1" applyFill="1" applyBorder="1" applyAlignment="1">
      <alignment horizontal="center" vertical="center" wrapText="1"/>
    </xf>
    <xf numFmtId="1" fontId="2" fillId="6" borderId="39" xfId="0" applyNumberFormat="1" applyFont="1" applyFill="1" applyBorder="1" applyAlignment="1">
      <alignment horizontal="center" vertical="center" wrapText="1"/>
    </xf>
    <xf numFmtId="1" fontId="0" fillId="0" borderId="39" xfId="0" applyNumberFormat="1" applyFill="1" applyBorder="1" applyAlignment="1" applyProtection="1">
      <alignment horizontal="center" vertical="center" wrapText="1" readingOrder="1"/>
      <protection locked="0"/>
    </xf>
    <xf numFmtId="1" fontId="0" fillId="8" borderId="39" xfId="0" applyNumberFormat="1" applyFill="1" applyBorder="1"/>
    <xf numFmtId="1" fontId="0" fillId="0" borderId="39" xfId="0" applyNumberFormat="1" applyBorder="1"/>
    <xf numFmtId="1" fontId="0" fillId="14" borderId="39" xfId="0" applyNumberFormat="1" applyFill="1" applyBorder="1"/>
    <xf numFmtId="0" fontId="0" fillId="0" borderId="39" xfId="0" applyBorder="1"/>
    <xf numFmtId="1" fontId="2" fillId="0" borderId="39" xfId="0" applyNumberFormat="1" applyFont="1" applyBorder="1"/>
    <xf numFmtId="1" fontId="2" fillId="0" borderId="39" xfId="0" applyNumberFormat="1" applyFont="1" applyFill="1" applyBorder="1"/>
    <xf numFmtId="1" fontId="0" fillId="0" borderId="39" xfId="0" applyNumberFormat="1" applyBorder="1" applyAlignment="1">
      <alignment horizontal="right"/>
    </xf>
    <xf numFmtId="1" fontId="2" fillId="8" borderId="39" xfId="0" applyNumberFormat="1" applyFont="1" applyFill="1" applyBorder="1"/>
    <xf numFmtId="0" fontId="27" fillId="3" borderId="11" xfId="0" applyFont="1" applyFill="1" applyBorder="1" applyAlignment="1">
      <alignment vertical="top" wrapText="1"/>
    </xf>
    <xf numFmtId="0" fontId="27" fillId="3" borderId="7" xfId="0" applyFont="1" applyFill="1" applyBorder="1" applyAlignment="1">
      <alignment vertical="top" wrapText="1"/>
    </xf>
    <xf numFmtId="0" fontId="17" fillId="0" borderId="0" xfId="0" applyFont="1" applyFill="1" applyBorder="1"/>
    <xf numFmtId="0" fontId="27" fillId="8" borderId="8" xfId="0" applyFont="1" applyFill="1" applyBorder="1" applyAlignment="1">
      <alignment vertical="top" wrapText="1"/>
    </xf>
    <xf numFmtId="0" fontId="27" fillId="8" borderId="3" xfId="0" applyFont="1" applyFill="1" applyBorder="1" applyAlignment="1">
      <alignment vertical="top" wrapText="1"/>
    </xf>
    <xf numFmtId="0" fontId="27" fillId="8" borderId="14" xfId="0" applyFont="1" applyFill="1" applyBorder="1" applyAlignment="1">
      <alignment vertical="top" wrapText="1"/>
    </xf>
    <xf numFmtId="0" fontId="32" fillId="0" borderId="0" xfId="0" applyFont="1" applyBorder="1"/>
    <xf numFmtId="0" fontId="32" fillId="0" borderId="0" xfId="0" applyNumberFormat="1" applyFont="1" applyBorder="1"/>
    <xf numFmtId="0" fontId="27" fillId="7" borderId="8" xfId="0" applyFont="1" applyFill="1" applyBorder="1" applyAlignment="1">
      <alignment vertical="top" wrapText="1"/>
    </xf>
    <xf numFmtId="0" fontId="17" fillId="7" borderId="0" xfId="0" applyFont="1" applyFill="1" applyAlignment="1">
      <alignment vertical="top" wrapText="1"/>
    </xf>
    <xf numFmtId="0" fontId="27" fillId="0" borderId="11" xfId="0" applyFont="1" applyFill="1" applyBorder="1" applyAlignment="1">
      <alignment vertical="top" wrapText="1"/>
    </xf>
    <xf numFmtId="0" fontId="17" fillId="0" borderId="7" xfId="0" applyFont="1" applyFill="1" applyBorder="1" applyAlignment="1">
      <alignment vertical="top" wrapText="1"/>
    </xf>
    <xf numFmtId="0" fontId="27" fillId="0" borderId="8" xfId="0" applyFont="1" applyFill="1" applyBorder="1" applyAlignment="1">
      <alignment vertical="top" wrapText="1"/>
    </xf>
    <xf numFmtId="0" fontId="17" fillId="0" borderId="3" xfId="0" applyFont="1" applyFill="1" applyBorder="1" applyAlignment="1">
      <alignment vertical="top" wrapText="1"/>
    </xf>
    <xf numFmtId="0" fontId="27" fillId="0" borderId="8" xfId="0" applyFont="1" applyBorder="1" applyAlignment="1">
      <alignment vertical="top" wrapText="1"/>
    </xf>
    <xf numFmtId="0" fontId="25" fillId="0" borderId="1" xfId="0" applyFont="1" applyFill="1" applyBorder="1" applyAlignment="1">
      <alignment vertical="top" wrapText="1"/>
    </xf>
    <xf numFmtId="0" fontId="17" fillId="7" borderId="3" xfId="0" applyFont="1" applyFill="1" applyBorder="1" applyAlignment="1">
      <alignment vertical="top" wrapText="1"/>
    </xf>
    <xf numFmtId="0" fontId="27" fillId="0" borderId="3" xfId="0" applyFont="1" applyFill="1" applyBorder="1" applyAlignment="1">
      <alignment vertical="top" wrapText="1"/>
    </xf>
    <xf numFmtId="0" fontId="17" fillId="0" borderId="0" xfId="0" applyFont="1" applyAlignment="1">
      <alignment horizontal="left"/>
    </xf>
    <xf numFmtId="0" fontId="27" fillId="8" borderId="0" xfId="0" applyFont="1" applyFill="1" applyAlignment="1">
      <alignment wrapText="1"/>
    </xf>
    <xf numFmtId="17" fontId="17" fillId="0" borderId="3" xfId="0" applyNumberFormat="1" applyFont="1" applyBorder="1" applyAlignment="1">
      <alignment vertical="top" wrapText="1"/>
    </xf>
    <xf numFmtId="0" fontId="27" fillId="0" borderId="7" xfId="0" applyFont="1" applyFill="1" applyBorder="1" applyAlignment="1">
      <alignment vertical="top" wrapText="1"/>
    </xf>
    <xf numFmtId="0" fontId="17" fillId="0" borderId="0" xfId="0" applyFont="1" applyAlignment="1">
      <alignment vertical="top" wrapText="1"/>
    </xf>
    <xf numFmtId="1" fontId="1" fillId="0" borderId="6" xfId="0" applyNumberFormat="1" applyFont="1" applyBorder="1"/>
    <xf numFmtId="1" fontId="1" fillId="0" borderId="4" xfId="0" applyNumberFormat="1" applyFont="1" applyBorder="1"/>
    <xf numFmtId="1" fontId="0" fillId="0" borderId="15" xfId="0" applyNumberFormat="1" applyBorder="1"/>
    <xf numFmtId="1" fontId="0" fillId="4" borderId="5" xfId="0" applyNumberFormat="1" applyFill="1" applyBorder="1"/>
    <xf numFmtId="1" fontId="29" fillId="4" borderId="4" xfId="0" applyNumberFormat="1" applyFont="1" applyFill="1" applyBorder="1"/>
    <xf numFmtId="1" fontId="0" fillId="21" borderId="14" xfId="0" applyNumberFormat="1" applyFill="1" applyBorder="1"/>
    <xf numFmtId="0" fontId="25" fillId="7" borderId="7" xfId="0" applyFont="1" applyFill="1" applyBorder="1" applyAlignment="1">
      <alignment vertical="top" wrapText="1"/>
    </xf>
    <xf numFmtId="0" fontId="0" fillId="0" borderId="11" xfId="0" applyBorder="1"/>
    <xf numFmtId="0" fontId="0" fillId="0" borderId="6" xfId="0" applyBorder="1"/>
    <xf numFmtId="0" fontId="0" fillId="0" borderId="7" xfId="0" applyBorder="1"/>
    <xf numFmtId="0" fontId="0" fillId="0" borderId="8" xfId="0" applyBorder="1"/>
    <xf numFmtId="0" fontId="0" fillId="0" borderId="16" xfId="0" applyBorder="1"/>
    <xf numFmtId="0" fontId="0" fillId="0" borderId="4" xfId="0" applyBorder="1"/>
    <xf numFmtId="0" fontId="0" fillId="0" borderId="5" xfId="0" applyBorder="1"/>
    <xf numFmtId="1" fontId="0" fillId="15" borderId="6" xfId="0" applyNumberFormat="1" applyFill="1" applyBorder="1"/>
    <xf numFmtId="1" fontId="20" fillId="0" borderId="6" xfId="0" applyNumberFormat="1" applyFont="1" applyBorder="1"/>
    <xf numFmtId="1" fontId="29" fillId="9" borderId="0" xfId="0" applyNumberFormat="1" applyFont="1" applyFill="1" applyBorder="1"/>
    <xf numFmtId="1" fontId="29" fillId="0" borderId="0" xfId="0" applyNumberFormat="1" applyFont="1"/>
    <xf numFmtId="0" fontId="5" fillId="0" borderId="70" xfId="0" applyFont="1" applyFill="1" applyBorder="1" applyAlignment="1">
      <alignment vertical="top" wrapText="1"/>
    </xf>
    <xf numFmtId="0" fontId="5" fillId="0" borderId="0" xfId="0" applyFont="1" applyFill="1" applyBorder="1" applyAlignment="1">
      <alignment vertical="top" wrapText="1"/>
    </xf>
    <xf numFmtId="0" fontId="0" fillId="0" borderId="0" xfId="0" applyBorder="1" applyAlignment="1">
      <alignment vertical="top" wrapText="1"/>
    </xf>
    <xf numFmtId="0" fontId="5" fillId="7" borderId="1" xfId="0" applyFont="1" applyFill="1" applyBorder="1" applyAlignment="1">
      <alignment vertical="top" wrapText="1"/>
    </xf>
    <xf numFmtId="0" fontId="5" fillId="20" borderId="1" xfId="0" applyFont="1" applyFill="1" applyBorder="1" applyAlignment="1">
      <alignment vertical="top" wrapText="1"/>
    </xf>
    <xf numFmtId="1" fontId="2" fillId="7" borderId="2" xfId="0" applyNumberFormat="1" applyFont="1" applyFill="1" applyBorder="1" applyAlignment="1" applyProtection="1">
      <alignment vertical="center" wrapText="1"/>
      <protection locked="0"/>
    </xf>
    <xf numFmtId="1" fontId="0" fillId="4" borderId="6" xfId="0" applyNumberFormat="1" applyFill="1" applyBorder="1" applyAlignment="1"/>
    <xf numFmtId="1" fontId="0" fillId="4" borderId="0" xfId="0" applyNumberFormat="1" applyFill="1" applyBorder="1" applyAlignment="1"/>
    <xf numFmtId="1" fontId="0" fillId="8" borderId="0" xfId="0" applyNumberFormat="1" applyFill="1" applyBorder="1" applyAlignment="1"/>
    <xf numFmtId="1" fontId="0" fillId="9" borderId="0" xfId="0" applyNumberFormat="1" applyFill="1" applyBorder="1" applyAlignment="1"/>
    <xf numFmtId="1" fontId="0" fillId="8" borderId="4" xfId="0" applyNumberFormat="1" applyFill="1" applyBorder="1" applyAlignment="1"/>
    <xf numFmtId="1" fontId="2" fillId="0" borderId="0" xfId="0" applyNumberFormat="1" applyFont="1" applyBorder="1" applyAlignment="1"/>
    <xf numFmtId="1" fontId="2" fillId="6" borderId="0" xfId="0" applyNumberFormat="1" applyFont="1" applyFill="1" applyBorder="1" applyAlignment="1"/>
    <xf numFmtId="1" fontId="2" fillId="8" borderId="4" xfId="0" applyNumberFormat="1" applyFont="1" applyFill="1" applyBorder="1" applyAlignment="1"/>
    <xf numFmtId="1" fontId="0" fillId="0" borderId="0" xfId="0" applyNumberFormat="1" applyAlignment="1"/>
    <xf numFmtId="1" fontId="2" fillId="0" borderId="6" xfId="0" applyNumberFormat="1" applyFont="1" applyBorder="1" applyAlignment="1"/>
    <xf numFmtId="1" fontId="2" fillId="8" borderId="0" xfId="0" applyNumberFormat="1" applyFont="1" applyFill="1" applyBorder="1" applyAlignment="1"/>
    <xf numFmtId="1" fontId="0" fillId="0" borderId="6" xfId="0" applyNumberFormat="1" applyBorder="1" applyAlignment="1"/>
    <xf numFmtId="1" fontId="0" fillId="0" borderId="4" xfId="0" applyNumberFormat="1" applyBorder="1" applyAlignment="1"/>
    <xf numFmtId="1" fontId="29" fillId="4" borderId="0" xfId="0" applyNumberFormat="1" applyFont="1" applyFill="1" applyBorder="1" applyAlignment="1"/>
    <xf numFmtId="1" fontId="0" fillId="9" borderId="6" xfId="0" applyNumberFormat="1" applyFill="1" applyBorder="1"/>
    <xf numFmtId="3" fontId="0" fillId="0" borderId="0" xfId="0" applyNumberFormat="1" applyFill="1" applyBorder="1"/>
    <xf numFmtId="1" fontId="0" fillId="15" borderId="11" xfId="0" applyNumberFormat="1" applyFill="1" applyBorder="1"/>
    <xf numFmtId="0" fontId="7" fillId="0" borderId="0" xfId="0" applyFont="1"/>
    <xf numFmtId="1" fontId="0" fillId="21" borderId="8" xfId="0" applyNumberFormat="1" applyFill="1" applyBorder="1"/>
    <xf numFmtId="1" fontId="0" fillId="21" borderId="0" xfId="0" applyNumberFormat="1" applyFill="1" applyBorder="1"/>
    <xf numFmtId="176" fontId="7" fillId="15" borderId="0" xfId="0" applyNumberFormat="1" applyFont="1" applyFill="1" applyBorder="1"/>
    <xf numFmtId="0" fontId="20" fillId="0" borderId="0" xfId="0" applyFont="1" applyAlignment="1">
      <alignment wrapText="1"/>
    </xf>
    <xf numFmtId="0" fontId="20" fillId="0" borderId="0" xfId="0" applyFont="1"/>
    <xf numFmtId="0" fontId="20" fillId="0" borderId="0" xfId="0" applyFont="1" applyAlignment="1">
      <alignment vertical="top"/>
    </xf>
    <xf numFmtId="1" fontId="0" fillId="8" borderId="6" xfId="0" applyNumberFormat="1" applyFill="1" applyBorder="1"/>
    <xf numFmtId="1" fontId="7" fillId="0" borderId="6" xfId="0" applyNumberFormat="1" applyFont="1" applyBorder="1" applyAlignment="1">
      <alignment vertical="top"/>
    </xf>
    <xf numFmtId="1" fontId="7" fillId="0" borderId="0" xfId="0" applyNumberFormat="1" applyFont="1" applyBorder="1" applyAlignment="1">
      <alignment vertical="top"/>
    </xf>
    <xf numFmtId="1" fontId="20" fillId="0" borderId="0" xfId="0" applyNumberFormat="1" applyFont="1" applyBorder="1" applyAlignment="1">
      <alignment vertical="top"/>
    </xf>
    <xf numFmtId="1" fontId="7" fillId="0" borderId="0" xfId="0" applyNumberFormat="1" applyFont="1" applyBorder="1" applyAlignment="1">
      <alignment horizontal="left" vertical="top"/>
    </xf>
    <xf numFmtId="1" fontId="7" fillId="0" borderId="0" xfId="0" applyNumberFormat="1" applyFont="1" applyBorder="1" applyAlignment="1">
      <alignment wrapText="1"/>
    </xf>
    <xf numFmtId="1" fontId="0" fillId="4" borderId="0" xfId="0" applyNumberFormat="1" applyFill="1" applyBorder="1"/>
    <xf numFmtId="1" fontId="20" fillId="0" borderId="0" xfId="0" applyNumberFormat="1" applyFont="1" applyBorder="1" applyAlignment="1">
      <alignment wrapText="1"/>
    </xf>
    <xf numFmtId="1" fontId="5" fillId="15" borderId="8" xfId="0" applyNumberFormat="1" applyFont="1" applyFill="1" applyBorder="1"/>
    <xf numFmtId="1" fontId="2" fillId="8" borderId="14" xfId="0" applyNumberFormat="1" applyFont="1" applyFill="1" applyBorder="1"/>
    <xf numFmtId="1" fontId="1" fillId="0" borderId="39" xfId="0" applyNumberFormat="1" applyFont="1" applyBorder="1"/>
    <xf numFmtId="1" fontId="0" fillId="4" borderId="39" xfId="0" applyNumberFormat="1" applyFill="1" applyBorder="1"/>
    <xf numFmtId="1" fontId="0" fillId="7" borderId="39" xfId="0" applyNumberFormat="1" applyFill="1" applyBorder="1"/>
    <xf numFmtId="1" fontId="1" fillId="7" borderId="39" xfId="0" applyNumberFormat="1" applyFont="1" applyFill="1" applyBorder="1"/>
    <xf numFmtId="0" fontId="25" fillId="3" borderId="71" xfId="0" applyFont="1" applyFill="1" applyBorder="1" applyAlignment="1">
      <alignment vertical="top" wrapText="1"/>
    </xf>
    <xf numFmtId="0" fontId="5" fillId="0" borderId="67" xfId="0" applyFont="1" applyBorder="1" applyAlignment="1">
      <alignment vertical="top" wrapText="1"/>
    </xf>
    <xf numFmtId="0" fontId="25" fillId="0" borderId="40" xfId="0" applyFont="1" applyBorder="1" applyAlignment="1">
      <alignment vertical="top" wrapText="1"/>
    </xf>
    <xf numFmtId="0" fontId="25" fillId="0" borderId="72" xfId="0" applyFont="1" applyBorder="1" applyAlignment="1">
      <alignment vertical="top" wrapText="1"/>
    </xf>
    <xf numFmtId="0" fontId="25" fillId="7" borderId="67" xfId="0" applyFont="1" applyFill="1" applyBorder="1" applyAlignment="1">
      <alignment vertical="top" wrapText="1"/>
    </xf>
    <xf numFmtId="0" fontId="25" fillId="22" borderId="40" xfId="0" applyFont="1" applyFill="1" applyBorder="1" applyAlignment="1">
      <alignment vertical="top" wrapText="1"/>
    </xf>
    <xf numFmtId="0" fontId="25" fillId="22" borderId="67" xfId="0" applyFont="1" applyFill="1" applyBorder="1" applyAlignment="1">
      <alignment vertical="top" wrapText="1"/>
    </xf>
    <xf numFmtId="0" fontId="17" fillId="22" borderId="67" xfId="0" applyFont="1" applyFill="1" applyBorder="1" applyAlignment="1">
      <alignment wrapText="1"/>
    </xf>
    <xf numFmtId="0" fontId="5" fillId="0" borderId="67" xfId="0" applyFont="1" applyBorder="1" applyAlignment="1">
      <alignment wrapText="1"/>
    </xf>
    <xf numFmtId="0" fontId="25" fillId="8" borderId="71" xfId="0" applyFont="1" applyFill="1" applyBorder="1" applyAlignment="1">
      <alignment vertical="top" wrapText="1"/>
    </xf>
    <xf numFmtId="0" fontId="25" fillId="0" borderId="0" xfId="0" applyFont="1" applyBorder="1" applyAlignment="1">
      <alignment vertical="top" wrapText="1"/>
    </xf>
    <xf numFmtId="0" fontId="25" fillId="20" borderId="40" xfId="0" applyFont="1" applyFill="1" applyBorder="1" applyAlignment="1">
      <alignment vertical="top" wrapText="1"/>
    </xf>
    <xf numFmtId="0" fontId="25" fillId="20" borderId="67" xfId="0" applyFont="1" applyFill="1" applyBorder="1" applyAlignment="1">
      <alignment vertical="top" wrapText="1"/>
    </xf>
    <xf numFmtId="0" fontId="25" fillId="8" borderId="69" xfId="0" applyFont="1" applyFill="1" applyBorder="1" applyAlignment="1">
      <alignment vertical="top" wrapText="1"/>
    </xf>
    <xf numFmtId="0" fontId="17" fillId="7" borderId="67" xfId="0" applyFont="1" applyFill="1" applyBorder="1" applyAlignment="1">
      <alignment wrapText="1"/>
    </xf>
    <xf numFmtId="0" fontId="25" fillId="23" borderId="67" xfId="0" applyFont="1" applyFill="1" applyBorder="1" applyAlignment="1">
      <alignment vertical="top" wrapText="1"/>
    </xf>
    <xf numFmtId="0" fontId="5" fillId="0" borderId="73" xfId="0" applyFont="1" applyBorder="1" applyAlignment="1">
      <alignment wrapText="1"/>
    </xf>
    <xf numFmtId="1" fontId="29" fillId="0" borderId="39" xfId="0" applyNumberFormat="1" applyFont="1" applyBorder="1"/>
    <xf numFmtId="0" fontId="29" fillId="0" borderId="39" xfId="0" applyFont="1" applyBorder="1"/>
    <xf numFmtId="1" fontId="29" fillId="7" borderId="39" xfId="0" applyNumberFormat="1" applyFont="1" applyFill="1" applyBorder="1"/>
    <xf numFmtId="1" fontId="29" fillId="4" borderId="39" xfId="0" applyNumberFormat="1" applyFont="1" applyFill="1" applyBorder="1"/>
    <xf numFmtId="1" fontId="0" fillId="15" borderId="39" xfId="0" applyNumberFormat="1" applyFill="1" applyBorder="1"/>
    <xf numFmtId="0" fontId="25" fillId="3" borderId="69" xfId="0" applyFont="1" applyFill="1" applyBorder="1" applyAlignment="1">
      <alignment wrapText="1"/>
    </xf>
    <xf numFmtId="0" fontId="5" fillId="0" borderId="0" xfId="0" applyFont="1" applyBorder="1" applyAlignment="1">
      <alignment wrapText="1"/>
    </xf>
    <xf numFmtId="1" fontId="25" fillId="0" borderId="0" xfId="0" applyNumberFormat="1" applyFont="1" applyBorder="1" applyAlignment="1">
      <alignment vertical="top" wrapText="1"/>
    </xf>
    <xf numFmtId="0" fontId="5" fillId="0" borderId="67" xfId="0" applyFont="1" applyFill="1" applyBorder="1"/>
    <xf numFmtId="1" fontId="0" fillId="24" borderId="8" xfId="0" applyNumberFormat="1" applyFill="1" applyBorder="1"/>
    <xf numFmtId="1" fontId="0" fillId="24" borderId="0" xfId="0" applyNumberFormat="1" applyFill="1" applyBorder="1"/>
    <xf numFmtId="1" fontId="29" fillId="24" borderId="8" xfId="0" applyNumberFormat="1" applyFont="1" applyFill="1" applyBorder="1"/>
    <xf numFmtId="0" fontId="0" fillId="4" borderId="0" xfId="0" applyFill="1"/>
    <xf numFmtId="1" fontId="29" fillId="24" borderId="0" xfId="0" applyNumberFormat="1" applyFont="1" applyFill="1" applyBorder="1"/>
    <xf numFmtId="1" fontId="7" fillId="4" borderId="0" xfId="0" applyNumberFormat="1" applyFont="1" applyFill="1" applyBorder="1"/>
    <xf numFmtId="1" fontId="0" fillId="6" borderId="8" xfId="0" applyNumberFormat="1" applyFill="1" applyBorder="1" applyAlignment="1">
      <alignment vertical="top" readingOrder="1"/>
    </xf>
    <xf numFmtId="1" fontId="0" fillId="6" borderId="14" xfId="0" applyNumberFormat="1" applyFill="1" applyBorder="1" applyAlignment="1">
      <alignment vertical="top" readingOrder="1"/>
    </xf>
    <xf numFmtId="1" fontId="0" fillId="6" borderId="0" xfId="0" applyNumberFormat="1" applyFill="1" applyBorder="1" applyAlignment="1">
      <alignment vertical="top" readingOrder="1"/>
    </xf>
    <xf numFmtId="1" fontId="0" fillId="6" borderId="0" xfId="0" applyNumberFormat="1" applyFill="1" applyBorder="1" applyAlignment="1">
      <alignment vertical="top" wrapText="1" readingOrder="1"/>
    </xf>
    <xf numFmtId="1" fontId="0" fillId="6" borderId="3" xfId="0" applyNumberFormat="1" applyFill="1" applyBorder="1" applyAlignment="1">
      <alignment vertical="top" readingOrder="1"/>
    </xf>
    <xf numFmtId="1" fontId="0" fillId="6" borderId="0" xfId="0" applyNumberFormat="1" applyFill="1" applyBorder="1" applyAlignment="1">
      <alignment horizontal="right" vertical="top" readingOrder="1"/>
    </xf>
    <xf numFmtId="1" fontId="0" fillId="6" borderId="0" xfId="0" applyNumberFormat="1" applyFill="1" applyAlignment="1">
      <alignment vertical="top" readingOrder="1"/>
    </xf>
    <xf numFmtId="1" fontId="2" fillId="3" borderId="6" xfId="0" applyNumberFormat="1" applyFont="1" applyFill="1" applyBorder="1"/>
    <xf numFmtId="1" fontId="0" fillId="0" borderId="0" xfId="0" applyNumberFormat="1" applyFill="1" applyBorder="1" applyAlignment="1">
      <alignment vertical="top" readingOrder="1"/>
    </xf>
    <xf numFmtId="1" fontId="0" fillId="0" borderId="0" xfId="0" applyNumberFormat="1" applyFill="1" applyAlignment="1">
      <alignment horizontal="right"/>
    </xf>
    <xf numFmtId="1" fontId="0" fillId="9" borderId="11" xfId="0" applyNumberFormat="1" applyFill="1" applyBorder="1"/>
    <xf numFmtId="0" fontId="0" fillId="0" borderId="0" xfId="0" applyProtection="1"/>
    <xf numFmtId="194" fontId="1" fillId="0" borderId="0" xfId="1" applyNumberFormat="1" applyFill="1"/>
    <xf numFmtId="1" fontId="2" fillId="4" borderId="0" xfId="0" applyNumberFormat="1" applyFont="1" applyFill="1" applyBorder="1"/>
    <xf numFmtId="2" fontId="2" fillId="16" borderId="0" xfId="0" applyNumberFormat="1" applyFont="1" applyFill="1" applyBorder="1" applyAlignment="1">
      <alignment horizontal="center"/>
    </xf>
    <xf numFmtId="2" fontId="0" fillId="0" borderId="0" xfId="0" applyNumberFormat="1"/>
    <xf numFmtId="0" fontId="25" fillId="3" borderId="1" xfId="0" applyFont="1" applyFill="1" applyBorder="1" applyAlignment="1">
      <alignment horizontal="left" wrapText="1"/>
    </xf>
    <xf numFmtId="0" fontId="5" fillId="0" borderId="1" xfId="0" applyFont="1" applyBorder="1" applyAlignment="1">
      <alignment horizontal="left" wrapText="1"/>
    </xf>
    <xf numFmtId="0" fontId="25" fillId="0" borderId="1" xfId="0" applyFont="1" applyBorder="1" applyAlignment="1">
      <alignment horizontal="left" wrapText="1"/>
    </xf>
    <xf numFmtId="0" fontId="25" fillId="8" borderId="1" xfId="0" applyFont="1" applyFill="1" applyBorder="1" applyAlignment="1">
      <alignment horizontal="left" wrapText="1"/>
    </xf>
    <xf numFmtId="0" fontId="25" fillId="7" borderId="1" xfId="0" applyFont="1" applyFill="1" applyBorder="1" applyAlignment="1">
      <alignment horizontal="left" wrapText="1"/>
    </xf>
    <xf numFmtId="0" fontId="25" fillId="20" borderId="1" xfId="0" applyFont="1" applyFill="1" applyBorder="1" applyAlignment="1">
      <alignment horizontal="left" wrapText="1"/>
    </xf>
    <xf numFmtId="0" fontId="5" fillId="7" borderId="1" xfId="0" applyFont="1" applyFill="1" applyBorder="1" applyAlignment="1">
      <alignment horizontal="left" wrapText="1"/>
    </xf>
    <xf numFmtId="0" fontId="5" fillId="0" borderId="3" xfId="0" applyFont="1" applyBorder="1" applyAlignment="1">
      <alignment horizontal="left" wrapText="1"/>
    </xf>
    <xf numFmtId="0" fontId="25" fillId="3" borderId="74" xfId="0" applyFont="1" applyFill="1" applyBorder="1" applyAlignment="1">
      <alignment vertical="top" wrapText="1"/>
    </xf>
    <xf numFmtId="0" fontId="25" fillId="3" borderId="75" xfId="0" applyFont="1" applyFill="1" applyBorder="1" applyAlignment="1">
      <alignment wrapText="1"/>
    </xf>
    <xf numFmtId="0" fontId="5" fillId="0" borderId="0" xfId="0" applyFont="1" applyFill="1" applyBorder="1" applyAlignment="1">
      <alignment wrapText="1"/>
    </xf>
    <xf numFmtId="1" fontId="25" fillId="0" borderId="30" xfId="0" applyNumberFormat="1" applyFont="1" applyBorder="1" applyAlignment="1">
      <alignment vertical="top" wrapText="1"/>
    </xf>
    <xf numFmtId="0" fontId="5" fillId="0" borderId="76" xfId="0" applyFont="1" applyBorder="1" applyAlignment="1">
      <alignment vertical="top" wrapText="1"/>
    </xf>
    <xf numFmtId="0" fontId="25" fillId="0" borderId="42" xfId="0" applyFont="1" applyBorder="1" applyAlignment="1">
      <alignment vertical="top" wrapText="1"/>
    </xf>
    <xf numFmtId="0" fontId="5" fillId="0" borderId="77" xfId="0" applyFont="1" applyBorder="1" applyAlignment="1">
      <alignment wrapText="1"/>
    </xf>
    <xf numFmtId="0" fontId="1" fillId="0" borderId="0" xfId="0" applyFont="1" applyBorder="1" applyAlignment="1">
      <alignment wrapText="1"/>
    </xf>
    <xf numFmtId="0" fontId="1" fillId="0" borderId="0" xfId="0" applyNumberFormat="1" applyFont="1" applyBorder="1" applyAlignment="1">
      <alignment wrapText="1"/>
    </xf>
    <xf numFmtId="0" fontId="5" fillId="22" borderId="67" xfId="0" applyFont="1" applyFill="1" applyBorder="1" applyAlignment="1">
      <alignment vertical="center" wrapText="1"/>
    </xf>
    <xf numFmtId="0" fontId="5" fillId="0" borderId="67" xfId="0" applyFont="1" applyFill="1" applyBorder="1" applyAlignment="1">
      <alignment vertical="top" wrapText="1"/>
    </xf>
    <xf numFmtId="0" fontId="5" fillId="0" borderId="67" xfId="0" applyFont="1" applyFill="1" applyBorder="1" applyAlignment="1">
      <alignment vertical="center" wrapText="1"/>
    </xf>
    <xf numFmtId="0" fontId="5" fillId="0" borderId="73" xfId="0" quotePrefix="1" applyFont="1" applyBorder="1" applyAlignment="1">
      <alignment wrapText="1"/>
    </xf>
    <xf numFmtId="0" fontId="5" fillId="0" borderId="0" xfId="0" quotePrefix="1" applyFont="1" applyBorder="1" applyAlignment="1">
      <alignment wrapText="1"/>
    </xf>
    <xf numFmtId="0" fontId="5" fillId="0" borderId="67" xfId="0" applyFont="1" applyBorder="1"/>
    <xf numFmtId="0" fontId="5" fillId="0" borderId="67" xfId="0" applyFont="1" applyFill="1" applyBorder="1" applyAlignment="1">
      <alignment wrapText="1"/>
    </xf>
    <xf numFmtId="0" fontId="5" fillId="0" borderId="40" xfId="0" applyFont="1" applyBorder="1" applyAlignment="1">
      <alignment vertical="top" wrapText="1"/>
    </xf>
    <xf numFmtId="0" fontId="5" fillId="0" borderId="67" xfId="0" applyFont="1" applyFill="1" applyBorder="1" applyAlignment="1"/>
    <xf numFmtId="2" fontId="5" fillId="0" borderId="67" xfId="0" applyNumberFormat="1" applyFont="1" applyFill="1" applyBorder="1" applyAlignment="1">
      <alignment vertical="center" wrapText="1"/>
    </xf>
    <xf numFmtId="0" fontId="5" fillId="0" borderId="40" xfId="0" applyFont="1" applyFill="1" applyBorder="1" applyAlignment="1">
      <alignment wrapText="1"/>
    </xf>
    <xf numFmtId="2" fontId="5" fillId="0" borderId="73" xfId="0" applyNumberFormat="1" applyFont="1" applyFill="1" applyBorder="1" applyAlignment="1">
      <alignment vertical="center" wrapText="1"/>
    </xf>
    <xf numFmtId="2" fontId="5" fillId="0" borderId="0" xfId="0" applyNumberFormat="1" applyFont="1" applyFill="1" applyBorder="1" applyAlignment="1">
      <alignment vertical="center" wrapText="1"/>
    </xf>
    <xf numFmtId="0" fontId="5" fillId="22" borderId="67" xfId="0" applyFont="1" applyFill="1" applyBorder="1" applyAlignment="1">
      <alignment wrapText="1"/>
    </xf>
    <xf numFmtId="0" fontId="5" fillId="0" borderId="73" xfId="0" applyFont="1" applyFill="1" applyBorder="1" applyAlignment="1">
      <alignment wrapText="1"/>
    </xf>
    <xf numFmtId="0" fontId="5" fillId="22" borderId="67" xfId="0" applyFont="1" applyFill="1" applyBorder="1"/>
    <xf numFmtId="0" fontId="5" fillId="0" borderId="67" xfId="0" applyFont="1" applyFill="1" applyBorder="1" applyAlignment="1">
      <alignment vertical="top"/>
    </xf>
    <xf numFmtId="0" fontId="15" fillId="0" borderId="73" xfId="0" applyFont="1" applyBorder="1" applyAlignment="1">
      <alignment wrapText="1"/>
    </xf>
    <xf numFmtId="1" fontId="29" fillId="9" borderId="0" xfId="0" applyNumberFormat="1" applyFont="1" applyFill="1" applyBorder="1" applyAlignment="1"/>
    <xf numFmtId="1" fontId="2" fillId="7" borderId="2" xfId="0" applyNumberFormat="1" applyFont="1" applyFill="1" applyBorder="1" applyAlignment="1" applyProtection="1">
      <alignment horizontal="center" vertical="center" wrapText="1"/>
      <protection locked="0"/>
    </xf>
    <xf numFmtId="1" fontId="0" fillId="0" borderId="6" xfId="0" applyNumberFormat="1" applyBorder="1" applyAlignment="1">
      <alignment wrapText="1"/>
    </xf>
    <xf numFmtId="1" fontId="0" fillId="0" borderId="0" xfId="0" applyNumberFormat="1" applyBorder="1" applyAlignment="1">
      <alignment wrapText="1"/>
    </xf>
    <xf numFmtId="1" fontId="29" fillId="0" borderId="0" xfId="0" applyNumberFormat="1" applyFont="1" applyFill="1" applyBorder="1" applyAlignment="1">
      <alignment wrapText="1"/>
    </xf>
    <xf numFmtId="1" fontId="0" fillId="8" borderId="0" xfId="0" applyNumberFormat="1" applyFill="1" applyBorder="1" applyAlignment="1">
      <alignment wrapText="1"/>
    </xf>
    <xf numFmtId="1" fontId="0" fillId="9" borderId="0" xfId="0" applyNumberFormat="1" applyFill="1" applyBorder="1" applyAlignment="1">
      <alignment wrapText="1"/>
    </xf>
    <xf numFmtId="0" fontId="5" fillId="15" borderId="8" xfId="0" applyFont="1" applyFill="1" applyBorder="1" applyAlignment="1">
      <alignment wrapText="1"/>
    </xf>
    <xf numFmtId="1" fontId="1" fillId="0" borderId="0" xfId="0" applyNumberFormat="1" applyFont="1" applyBorder="1" applyAlignment="1">
      <alignment wrapText="1"/>
    </xf>
    <xf numFmtId="1" fontId="0" fillId="8" borderId="4" xfId="0" applyNumberFormat="1" applyFill="1" applyBorder="1" applyAlignment="1">
      <alignment wrapText="1"/>
    </xf>
    <xf numFmtId="1" fontId="2" fillId="8" borderId="4" xfId="0" applyNumberFormat="1" applyFont="1" applyFill="1" applyBorder="1" applyAlignment="1">
      <alignment wrapText="1"/>
    </xf>
    <xf numFmtId="1" fontId="2" fillId="0" borderId="0" xfId="0" applyNumberFormat="1" applyFont="1" applyFill="1" applyBorder="1" applyAlignment="1">
      <alignment wrapText="1"/>
    </xf>
    <xf numFmtId="1" fontId="2" fillId="9" borderId="0" xfId="0" applyNumberFormat="1" applyFont="1" applyFill="1" applyBorder="1" applyAlignment="1">
      <alignment wrapText="1"/>
    </xf>
    <xf numFmtId="3" fontId="2" fillId="0" borderId="8" xfId="0" applyNumberFormat="1" applyFont="1" applyBorder="1"/>
    <xf numFmtId="3" fontId="2" fillId="0" borderId="0" xfId="0" applyNumberFormat="1" applyFont="1" applyFill="1" applyBorder="1"/>
    <xf numFmtId="3" fontId="2" fillId="0" borderId="0" xfId="0" applyNumberFormat="1" applyFont="1" applyBorder="1" applyAlignment="1">
      <alignment wrapText="1"/>
    </xf>
    <xf numFmtId="3" fontId="2" fillId="0" borderId="0" xfId="0" applyNumberFormat="1" applyFont="1" applyBorder="1"/>
    <xf numFmtId="3" fontId="2" fillId="0" borderId="0" xfId="0" applyNumberFormat="1" applyFont="1" applyBorder="1" applyAlignment="1">
      <alignment horizontal="right" readingOrder="1"/>
    </xf>
    <xf numFmtId="3" fontId="2" fillId="0" borderId="0" xfId="0" applyNumberFormat="1" applyFont="1" applyBorder="1" applyAlignment="1"/>
    <xf numFmtId="3" fontId="0" fillId="0" borderId="0" xfId="0" applyNumberFormat="1" applyFill="1"/>
    <xf numFmtId="3" fontId="2" fillId="0" borderId="8" xfId="0" applyNumberFormat="1" applyFont="1" applyFill="1" applyBorder="1"/>
    <xf numFmtId="3" fontId="2" fillId="6" borderId="0" xfId="0" applyNumberFormat="1" applyFont="1" applyFill="1" applyBorder="1"/>
    <xf numFmtId="3" fontId="2" fillId="0" borderId="12" xfId="0" applyNumberFormat="1" applyFont="1" applyBorder="1"/>
    <xf numFmtId="1" fontId="34" fillId="4" borderId="6" xfId="0" applyNumberFormat="1" applyFont="1" applyFill="1" applyBorder="1"/>
    <xf numFmtId="1" fontId="34" fillId="8" borderId="7" xfId="0" applyNumberFormat="1" applyFont="1" applyFill="1" applyBorder="1"/>
    <xf numFmtId="1" fontId="34" fillId="4" borderId="11" xfId="0" applyNumberFormat="1" applyFont="1" applyFill="1" applyBorder="1"/>
    <xf numFmtId="1" fontId="34" fillId="8" borderId="13" xfId="0" applyNumberFormat="1" applyFont="1" applyFill="1" applyBorder="1"/>
    <xf numFmtId="1" fontId="34" fillId="8" borderId="11" xfId="0" applyNumberFormat="1" applyFont="1" applyFill="1" applyBorder="1"/>
    <xf numFmtId="1" fontId="34" fillId="14" borderId="13" xfId="0" applyNumberFormat="1" applyFont="1" applyFill="1" applyBorder="1"/>
    <xf numFmtId="1" fontId="34" fillId="4" borderId="0" xfId="0" applyNumberFormat="1" applyFont="1" applyFill="1" applyBorder="1"/>
    <xf numFmtId="1" fontId="34" fillId="8" borderId="3" xfId="0" applyNumberFormat="1" applyFont="1" applyFill="1" applyBorder="1"/>
    <xf numFmtId="1" fontId="34" fillId="4" borderId="8" xfId="0" applyNumberFormat="1" applyFont="1" applyFill="1" applyBorder="1"/>
    <xf numFmtId="1" fontId="34" fillId="8" borderId="14" xfId="0" applyNumberFormat="1" applyFont="1" applyFill="1" applyBorder="1"/>
    <xf numFmtId="1" fontId="34" fillId="8" borderId="8" xfId="0" applyNumberFormat="1" applyFont="1" applyFill="1" applyBorder="1"/>
    <xf numFmtId="1" fontId="34" fillId="14" borderId="14" xfId="0" applyNumberFormat="1" applyFont="1" applyFill="1" applyBorder="1"/>
    <xf numFmtId="1" fontId="29" fillId="8" borderId="8" xfId="0" applyNumberFormat="1" applyFont="1" applyFill="1" applyBorder="1"/>
    <xf numFmtId="1" fontId="29" fillId="8" borderId="14" xfId="0" applyNumberFormat="1" applyFont="1" applyFill="1" applyBorder="1"/>
    <xf numFmtId="1" fontId="29" fillId="8" borderId="3" xfId="0" applyNumberFormat="1" applyFont="1" applyFill="1" applyBorder="1"/>
    <xf numFmtId="1" fontId="29" fillId="14" borderId="14" xfId="0" applyNumberFormat="1" applyFont="1" applyFill="1" applyBorder="1"/>
    <xf numFmtId="1" fontId="0" fillId="0" borderId="78" xfId="0" applyNumberFormat="1" applyBorder="1"/>
    <xf numFmtId="0" fontId="2" fillId="10" borderId="0" xfId="0" applyFont="1" applyFill="1" applyAlignment="1">
      <alignment horizontal="right" vertical="center" wrapText="1"/>
    </xf>
    <xf numFmtId="1" fontId="0" fillId="4" borderId="0" xfId="0" applyNumberFormat="1" applyFill="1" applyBorder="1" applyAlignment="1">
      <alignment horizontal="right"/>
    </xf>
    <xf numFmtId="1" fontId="29" fillId="4" borderId="0" xfId="0" applyNumberFormat="1" applyFont="1" applyFill="1" applyBorder="1" applyAlignment="1">
      <alignment horizontal="right"/>
    </xf>
    <xf numFmtId="1" fontId="0" fillId="8" borderId="0" xfId="0" applyNumberFormat="1" applyFill="1" applyBorder="1" applyAlignment="1">
      <alignment horizontal="right"/>
    </xf>
    <xf numFmtId="1" fontId="0" fillId="8" borderId="4" xfId="0" applyNumberFormat="1" applyFill="1" applyBorder="1" applyAlignment="1">
      <alignment horizontal="right"/>
    </xf>
    <xf numFmtId="1" fontId="2" fillId="0" borderId="6" xfId="0" applyNumberFormat="1" applyFont="1" applyBorder="1" applyAlignment="1">
      <alignment horizontal="right"/>
    </xf>
    <xf numFmtId="1" fontId="0" fillId="14" borderId="0" xfId="0" applyNumberFormat="1" applyFill="1" applyBorder="1"/>
    <xf numFmtId="1" fontId="29" fillId="4" borderId="8" xfId="0" applyNumberFormat="1" applyFont="1" applyFill="1" applyBorder="1" applyAlignment="1">
      <alignment vertical="top" readingOrder="1"/>
    </xf>
    <xf numFmtId="1" fontId="1" fillId="15" borderId="6" xfId="0" applyNumberFormat="1" applyFont="1" applyFill="1" applyBorder="1"/>
    <xf numFmtId="1" fontId="1" fillId="4" borderId="6" xfId="0" applyNumberFormat="1" applyFont="1" applyFill="1" applyBorder="1"/>
    <xf numFmtId="1" fontId="1" fillId="8" borderId="7" xfId="0" applyNumberFormat="1" applyFont="1" applyFill="1" applyBorder="1"/>
    <xf numFmtId="1" fontId="1" fillId="4" borderId="11" xfId="0" applyNumberFormat="1" applyFont="1" applyFill="1" applyBorder="1"/>
    <xf numFmtId="1" fontId="1" fillId="8" borderId="14" xfId="0" applyNumberFormat="1" applyFont="1" applyFill="1" applyBorder="1"/>
    <xf numFmtId="1" fontId="7" fillId="4" borderId="6" xfId="0" applyNumberFormat="1" applyFont="1" applyFill="1" applyBorder="1"/>
    <xf numFmtId="1" fontId="1" fillId="8" borderId="3" xfId="0" applyNumberFormat="1" applyFont="1" applyFill="1" applyBorder="1"/>
    <xf numFmtId="1" fontId="7" fillId="4" borderId="8" xfId="0" applyNumberFormat="1" applyFont="1" applyFill="1" applyBorder="1"/>
    <xf numFmtId="1" fontId="1" fillId="9" borderId="0" xfId="0" applyNumberFormat="1" applyFont="1" applyFill="1" applyBorder="1"/>
    <xf numFmtId="1" fontId="1" fillId="3" borderId="0" xfId="0" applyNumberFormat="1" applyFont="1" applyFill="1" applyBorder="1"/>
    <xf numFmtId="1" fontId="1" fillId="8" borderId="0" xfId="0" applyNumberFormat="1" applyFont="1" applyFill="1" applyBorder="1"/>
    <xf numFmtId="1" fontId="1" fillId="8" borderId="8" xfId="0" applyNumberFormat="1" applyFont="1" applyFill="1" applyBorder="1"/>
    <xf numFmtId="1" fontId="2" fillId="7" borderId="0" xfId="0" applyNumberFormat="1" applyFont="1" applyFill="1" applyBorder="1" applyAlignment="1" applyProtection="1">
      <alignment horizontal="center" vertical="center" wrapText="1" readingOrder="1"/>
      <protection locked="0"/>
    </xf>
    <xf numFmtId="1" fontId="0" fillId="9" borderId="39" xfId="0" applyNumberFormat="1" applyFill="1" applyBorder="1"/>
    <xf numFmtId="1" fontId="0" fillId="9" borderId="0" xfId="0" applyNumberFormat="1" applyFill="1" applyBorder="1" applyAlignment="1">
      <alignment horizontal="right"/>
    </xf>
    <xf numFmtId="1" fontId="7" fillId="9" borderId="6" xfId="0" applyNumberFormat="1" applyFont="1" applyFill="1" applyBorder="1"/>
    <xf numFmtId="1" fontId="7" fillId="9" borderId="0" xfId="0" applyNumberFormat="1" applyFont="1" applyFill="1" applyBorder="1"/>
    <xf numFmtId="1" fontId="0" fillId="9" borderId="0" xfId="0" applyNumberFormat="1" applyFill="1"/>
    <xf numFmtId="3" fontId="0" fillId="0" borderId="39" xfId="0" applyNumberFormat="1" applyBorder="1"/>
    <xf numFmtId="3" fontId="1" fillId="0" borderId="39" xfId="1" applyNumberFormat="1" applyFill="1" applyBorder="1"/>
    <xf numFmtId="3" fontId="0" fillId="0" borderId="39" xfId="0" applyNumberFormat="1" applyFill="1" applyBorder="1"/>
    <xf numFmtId="3" fontId="2" fillId="0" borderId="39" xfId="0" applyNumberFormat="1" applyFont="1" applyBorder="1"/>
    <xf numFmtId="1" fontId="1" fillId="0" borderId="0" xfId="0" applyNumberFormat="1" applyFont="1" applyBorder="1" applyAlignment="1">
      <alignment horizontal="left" wrapText="1"/>
    </xf>
    <xf numFmtId="1" fontId="1" fillId="0" borderId="14" xfId="0" applyNumberFormat="1" applyFont="1" applyBorder="1"/>
    <xf numFmtId="1" fontId="1" fillId="8" borderId="13" xfId="0" applyNumberFormat="1" applyFont="1" applyFill="1" applyBorder="1"/>
    <xf numFmtId="1" fontId="1" fillId="4" borderId="3" xfId="0" applyNumberFormat="1" applyFont="1" applyFill="1" applyBorder="1"/>
    <xf numFmtId="1" fontId="1" fillId="0" borderId="0" xfId="0" applyNumberFormat="1" applyFont="1" applyFill="1" applyBorder="1"/>
    <xf numFmtId="1" fontId="0" fillId="0" borderId="68" xfId="0" applyNumberFormat="1" applyFill="1" applyBorder="1"/>
    <xf numFmtId="1" fontId="29" fillId="0" borderId="3" xfId="0" applyNumberFormat="1" applyFont="1" applyFill="1" applyBorder="1"/>
    <xf numFmtId="1" fontId="0" fillId="8" borderId="0" xfId="0" applyNumberFormat="1" applyFill="1" applyBorder="1" applyAlignment="1">
      <alignment vertical="top" wrapText="1"/>
    </xf>
    <xf numFmtId="1" fontId="7" fillId="0" borderId="0" xfId="0" applyNumberFormat="1" applyFont="1" applyFill="1" applyBorder="1"/>
    <xf numFmtId="1" fontId="0" fillId="4" borderId="0" xfId="0" applyNumberFormat="1" applyFill="1" applyBorder="1" applyAlignment="1">
      <alignment vertical="top" wrapText="1"/>
    </xf>
    <xf numFmtId="1" fontId="0" fillId="6" borderId="0" xfId="0" applyNumberFormat="1" applyFill="1" applyBorder="1" applyAlignment="1">
      <alignment vertical="top" wrapText="1"/>
    </xf>
    <xf numFmtId="0" fontId="17" fillId="0" borderId="0" xfId="0" applyFont="1" applyFill="1" applyBorder="1" applyAlignment="1">
      <alignment vertical="top" wrapText="1"/>
    </xf>
    <xf numFmtId="1" fontId="29" fillId="0" borderId="14" xfId="0" applyNumberFormat="1" applyFont="1" applyFill="1" applyBorder="1"/>
    <xf numFmtId="1" fontId="0" fillId="0" borderId="0" xfId="0" applyNumberFormat="1" applyFill="1" applyBorder="1" applyAlignment="1">
      <alignment vertical="top" wrapText="1"/>
    </xf>
    <xf numFmtId="1" fontId="29" fillId="0" borderId="14" xfId="0" applyNumberFormat="1" applyFont="1" applyFill="1" applyBorder="1" applyAlignment="1">
      <alignment vertical="top" wrapText="1"/>
    </xf>
    <xf numFmtId="1" fontId="0" fillId="6" borderId="6" xfId="0" applyNumberFormat="1" applyFill="1" applyBorder="1"/>
    <xf numFmtId="194" fontId="0" fillId="0" borderId="79" xfId="0" applyNumberFormat="1" applyBorder="1"/>
    <xf numFmtId="194" fontId="0" fillId="0" borderId="39" xfId="0" applyNumberFormat="1" applyBorder="1"/>
    <xf numFmtId="1" fontId="2" fillId="7" borderId="0" xfId="0" applyNumberFormat="1" applyFont="1" applyFill="1" applyBorder="1" applyAlignment="1">
      <alignment horizontal="center"/>
    </xf>
    <xf numFmtId="1" fontId="2" fillId="3" borderId="0" xfId="0" applyNumberFormat="1" applyFont="1" applyFill="1" applyBorder="1" applyAlignment="1">
      <alignment horizontal="center"/>
    </xf>
    <xf numFmtId="1" fontId="30" fillId="0" borderId="18" xfId="0" applyNumberFormat="1" applyFont="1" applyBorder="1" applyAlignment="1">
      <alignment vertical="top" wrapText="1"/>
    </xf>
    <xf numFmtId="1" fontId="30" fillId="0" borderId="24" xfId="0" applyNumberFormat="1" applyFont="1" applyBorder="1" applyAlignment="1">
      <alignment vertical="top" wrapText="1"/>
    </xf>
    <xf numFmtId="0" fontId="31" fillId="0" borderId="80" xfId="0" applyFont="1" applyBorder="1" applyAlignment="1">
      <alignment vertical="top" wrapText="1"/>
    </xf>
    <xf numFmtId="0" fontId="31" fillId="0" borderId="81" xfId="0" applyFont="1" applyBorder="1" applyAlignment="1">
      <alignment vertical="top" wrapText="1"/>
    </xf>
    <xf numFmtId="1" fontId="30" fillId="0" borderId="40" xfId="0" applyNumberFormat="1" applyFont="1" applyBorder="1" applyAlignment="1">
      <alignment vertical="top" wrapText="1"/>
    </xf>
    <xf numFmtId="0" fontId="30" fillId="0" borderId="40" xfId="0" applyFont="1" applyBorder="1" applyAlignment="1">
      <alignment vertical="top" wrapText="1"/>
    </xf>
    <xf numFmtId="0" fontId="31" fillId="0" borderId="77" xfId="0" applyFont="1" applyBorder="1"/>
    <xf numFmtId="1" fontId="30" fillId="0" borderId="42" xfId="0" applyNumberFormat="1" applyFont="1" applyBorder="1" applyAlignment="1">
      <alignment vertical="top" wrapText="1"/>
    </xf>
    <xf numFmtId="0" fontId="31" fillId="0" borderId="77" xfId="0" applyFont="1" applyBorder="1" applyAlignment="1">
      <alignment vertical="top" wrapText="1"/>
    </xf>
    <xf numFmtId="1" fontId="2" fillId="7" borderId="4" xfId="0" applyNumberFormat="1" applyFont="1" applyFill="1" applyBorder="1" applyAlignment="1">
      <alignment horizontal="center"/>
    </xf>
    <xf numFmtId="1" fontId="2" fillId="3" borderId="4" xfId="0" applyNumberFormat="1" applyFont="1" applyFill="1" applyBorder="1" applyAlignment="1">
      <alignment horizontal="center"/>
    </xf>
    <xf numFmtId="1" fontId="25" fillId="0" borderId="1" xfId="0" applyNumberFormat="1" applyFont="1" applyBorder="1" applyAlignment="1">
      <alignment horizontal="left" wrapText="1"/>
    </xf>
    <xf numFmtId="0" fontId="25" fillId="0" borderId="1" xfId="0" applyFont="1" applyBorder="1" applyAlignment="1">
      <alignment horizontal="left" wrapText="1"/>
    </xf>
    <xf numFmtId="0" fontId="5" fillId="0" borderId="1" xfId="0" applyFont="1" applyBorder="1" applyAlignment="1">
      <alignment horizontal="left" wrapText="1"/>
    </xf>
    <xf numFmtId="1" fontId="25" fillId="0" borderId="1" xfId="0" applyNumberFormat="1" applyFont="1" applyBorder="1" applyAlignment="1">
      <alignment vertical="top" wrapText="1"/>
    </xf>
    <xf numFmtId="0" fontId="25" fillId="0" borderId="1" xfId="0" applyFont="1" applyBorder="1" applyAlignment="1">
      <alignment vertical="top" wrapText="1"/>
    </xf>
    <xf numFmtId="0" fontId="5" fillId="0" borderId="1" xfId="0" applyFont="1" applyBorder="1" applyAlignment="1">
      <alignment vertical="top" wrapText="1"/>
    </xf>
    <xf numFmtId="0" fontId="5" fillId="0" borderId="1" xfId="0" applyFont="1" applyBorder="1"/>
    <xf numFmtId="1" fontId="2" fillId="7" borderId="47" xfId="0" applyNumberFormat="1" applyFont="1" applyFill="1" applyBorder="1" applyAlignment="1">
      <alignment vertical="top" wrapText="1"/>
    </xf>
    <xf numFmtId="1" fontId="2" fillId="3" borderId="47" xfId="0" applyNumberFormat="1" applyFont="1" applyFill="1" applyBorder="1" applyAlignment="1">
      <alignment vertical="top" wrapText="1"/>
    </xf>
    <xf numFmtId="1" fontId="27" fillId="0" borderId="18" xfId="0" applyNumberFormat="1" applyFont="1" applyBorder="1" applyAlignment="1">
      <alignment vertical="top" wrapText="1"/>
    </xf>
    <xf numFmtId="0" fontId="27" fillId="0" borderId="24" xfId="0" applyFont="1" applyBorder="1" applyAlignment="1">
      <alignment vertical="top" wrapText="1"/>
    </xf>
    <xf numFmtId="0" fontId="17" fillId="0" borderId="80" xfId="0" applyFont="1" applyBorder="1" applyAlignment="1">
      <alignment vertical="top" wrapText="1"/>
    </xf>
    <xf numFmtId="0" fontId="17" fillId="0" borderId="81" xfId="0" applyFont="1" applyBorder="1" applyAlignment="1">
      <alignment vertical="top" wrapText="1"/>
    </xf>
    <xf numFmtId="0" fontId="17" fillId="0" borderId="77" xfId="0" applyFont="1" applyBorder="1" applyAlignment="1">
      <alignment vertical="top" wrapText="1"/>
    </xf>
    <xf numFmtId="1" fontId="27" fillId="0" borderId="24" xfId="0" applyNumberFormat="1" applyFont="1" applyBorder="1" applyAlignment="1">
      <alignment vertical="top" wrapText="1"/>
    </xf>
    <xf numFmtId="1" fontId="2" fillId="7" borderId="39" xfId="0" applyNumberFormat="1" applyFont="1" applyFill="1" applyBorder="1" applyAlignment="1">
      <alignment horizontal="center"/>
    </xf>
    <xf numFmtId="1" fontId="2" fillId="3" borderId="39" xfId="0" applyNumberFormat="1" applyFont="1" applyFill="1" applyBorder="1" applyAlignment="1">
      <alignment horizontal="center"/>
    </xf>
    <xf numFmtId="1" fontId="25" fillId="0" borderId="40" xfId="0" applyNumberFormat="1" applyFont="1" applyBorder="1" applyAlignment="1">
      <alignment vertical="top" wrapText="1"/>
    </xf>
    <xf numFmtId="1" fontId="25" fillId="0" borderId="72" xfId="0" applyNumberFormat="1" applyFont="1" applyBorder="1" applyAlignment="1">
      <alignment vertical="top" wrapText="1"/>
    </xf>
    <xf numFmtId="0" fontId="5" fillId="0" borderId="67" xfId="0" applyFont="1" applyBorder="1" applyAlignment="1">
      <alignment vertical="top" wrapText="1"/>
    </xf>
    <xf numFmtId="0" fontId="5" fillId="0" borderId="73" xfId="0" applyFont="1" applyBorder="1" applyAlignment="1">
      <alignment vertical="top" wrapText="1"/>
    </xf>
    <xf numFmtId="0" fontId="25" fillId="0" borderId="40" xfId="0" applyFont="1" applyBorder="1" applyAlignment="1">
      <alignment vertical="top" wrapText="1"/>
    </xf>
    <xf numFmtId="0" fontId="25" fillId="0" borderId="72" xfId="0" applyFont="1" applyBorder="1" applyAlignment="1">
      <alignment vertical="top" wrapText="1"/>
    </xf>
    <xf numFmtId="0" fontId="5" fillId="0" borderId="67" xfId="0" applyFont="1" applyBorder="1" applyAlignment="1">
      <alignment wrapText="1"/>
    </xf>
    <xf numFmtId="0" fontId="5" fillId="0" borderId="73" xfId="0" applyFont="1" applyBorder="1" applyAlignment="1">
      <alignment wrapText="1"/>
    </xf>
    <xf numFmtId="1" fontId="25" fillId="0" borderId="18" xfId="0" applyNumberFormat="1" applyFont="1" applyBorder="1" applyAlignment="1">
      <alignment vertical="top" wrapText="1"/>
    </xf>
    <xf numFmtId="0" fontId="25" fillId="0" borderId="24" xfId="0" applyFont="1" applyBorder="1" applyAlignment="1">
      <alignment vertical="top" wrapText="1"/>
    </xf>
    <xf numFmtId="0" fontId="5" fillId="0" borderId="80" xfId="0" applyFont="1" applyBorder="1" applyAlignment="1">
      <alignment vertical="top" wrapText="1"/>
    </xf>
    <xf numFmtId="0" fontId="5" fillId="0" borderId="81" xfId="0" applyFont="1" applyBorder="1"/>
    <xf numFmtId="0" fontId="5" fillId="0" borderId="77" xfId="0" applyFont="1" applyBorder="1"/>
    <xf numFmtId="1" fontId="25" fillId="0" borderId="24" xfId="0" applyNumberFormat="1" applyFont="1" applyBorder="1" applyAlignment="1">
      <alignment vertical="top" wrapText="1"/>
    </xf>
    <xf numFmtId="0" fontId="5" fillId="0" borderId="81" xfId="0" applyFont="1" applyBorder="1" applyAlignment="1">
      <alignment vertical="top" wrapText="1"/>
    </xf>
    <xf numFmtId="0" fontId="5" fillId="0" borderId="77" xfId="0" applyFont="1" applyBorder="1" applyAlignment="1">
      <alignment vertical="top" wrapText="1"/>
    </xf>
    <xf numFmtId="0" fontId="9" fillId="12" borderId="18" xfId="0" applyFont="1" applyFill="1" applyBorder="1" applyAlignment="1" applyProtection="1">
      <alignment horizontal="left" vertical="top"/>
      <protection locked="0"/>
    </xf>
    <xf numFmtId="0" fontId="9" fillId="12" borderId="24" xfId="0" applyFont="1" applyFill="1" applyBorder="1" applyAlignment="1" applyProtection="1">
      <alignment horizontal="left" vertical="top"/>
      <protection locked="0"/>
    </xf>
    <xf numFmtId="0" fontId="9" fillId="12" borderId="30" xfId="0" applyFont="1" applyFill="1" applyBorder="1" applyAlignment="1" applyProtection="1">
      <alignment horizontal="left" vertical="top"/>
      <protection locked="0"/>
    </xf>
    <xf numFmtId="3" fontId="9" fillId="12" borderId="95" xfId="0" applyNumberFormat="1" applyFont="1" applyFill="1" applyBorder="1" applyAlignment="1" applyProtection="1">
      <alignment horizontal="left" vertical="top" wrapText="1"/>
      <protection locked="0"/>
    </xf>
    <xf numFmtId="0" fontId="5" fillId="0" borderId="96" xfId="0" applyFont="1" applyBorder="1" applyAlignment="1">
      <alignment horizontal="left" vertical="top" wrapText="1"/>
    </xf>
    <xf numFmtId="0" fontId="5" fillId="0" borderId="97" xfId="0" applyFont="1" applyBorder="1" applyAlignment="1">
      <alignment horizontal="left" vertical="top" wrapText="1"/>
    </xf>
    <xf numFmtId="0" fontId="9" fillId="12" borderId="13" xfId="0" applyFont="1" applyFill="1" applyBorder="1" applyAlignment="1" applyProtection="1">
      <alignment horizontal="left" vertical="top" wrapText="1"/>
      <protection locked="0"/>
    </xf>
    <xf numFmtId="0" fontId="9" fillId="12" borderId="14" xfId="0" applyFont="1" applyFill="1" applyBorder="1" applyAlignment="1" applyProtection="1">
      <alignment horizontal="left" vertical="top" wrapText="1"/>
      <protection locked="0"/>
    </xf>
    <xf numFmtId="0" fontId="9" fillId="12" borderId="15" xfId="0" applyFont="1" applyFill="1" applyBorder="1" applyAlignment="1" applyProtection="1">
      <alignment horizontal="left" vertical="top" wrapText="1"/>
      <protection locked="0"/>
    </xf>
    <xf numFmtId="0" fontId="9" fillId="12" borderId="71" xfId="0" applyFont="1" applyFill="1" applyBorder="1" applyAlignment="1" applyProtection="1">
      <alignment horizontal="center"/>
      <protection locked="0"/>
    </xf>
    <xf numFmtId="0" fontId="9" fillId="12" borderId="98" xfId="0" applyFont="1" applyFill="1" applyBorder="1" applyAlignment="1" applyProtection="1">
      <alignment horizontal="center"/>
      <protection locked="0"/>
    </xf>
    <xf numFmtId="0" fontId="9" fillId="12" borderId="69" xfId="0" applyFont="1" applyFill="1" applyBorder="1" applyAlignment="1" applyProtection="1">
      <alignment horizontal="center"/>
      <protection locked="0"/>
    </xf>
    <xf numFmtId="3" fontId="9" fillId="7" borderId="92" xfId="0" applyNumberFormat="1" applyFont="1" applyFill="1" applyBorder="1" applyAlignment="1" applyProtection="1">
      <alignment vertical="center" wrapText="1"/>
      <protection locked="0"/>
    </xf>
    <xf numFmtId="0" fontId="5" fillId="7" borderId="93" xfId="0" applyFont="1" applyFill="1" applyBorder="1" applyAlignment="1">
      <alignment vertical="center" wrapText="1"/>
    </xf>
    <xf numFmtId="0" fontId="5" fillId="7" borderId="94" xfId="0" applyFont="1" applyFill="1" applyBorder="1" applyAlignment="1">
      <alignment vertical="center" wrapText="1"/>
    </xf>
    <xf numFmtId="3" fontId="9" fillId="7" borderId="86" xfId="0" applyNumberFormat="1" applyFont="1" applyFill="1" applyBorder="1" applyAlignment="1" applyProtection="1">
      <alignment vertical="center" wrapText="1"/>
      <protection locked="0"/>
    </xf>
    <xf numFmtId="0" fontId="5" fillId="7" borderId="87" xfId="0" applyFont="1" applyFill="1" applyBorder="1" applyAlignment="1">
      <alignment vertical="center" wrapText="1"/>
    </xf>
    <xf numFmtId="0" fontId="5" fillId="7" borderId="88" xfId="0" applyFont="1" applyFill="1" applyBorder="1" applyAlignment="1">
      <alignment vertical="center" wrapText="1"/>
    </xf>
    <xf numFmtId="3" fontId="9" fillId="12" borderId="86" xfId="0" applyNumberFormat="1" applyFont="1" applyFill="1" applyBorder="1" applyAlignment="1" applyProtection="1">
      <alignment vertical="center" wrapText="1"/>
      <protection locked="0"/>
    </xf>
    <xf numFmtId="0" fontId="5" fillId="0" borderId="87" xfId="0" applyFont="1" applyBorder="1" applyAlignment="1">
      <alignment vertical="center" wrapText="1"/>
    </xf>
    <xf numFmtId="0" fontId="5" fillId="0" borderId="88" xfId="0" applyFont="1" applyBorder="1" applyAlignment="1">
      <alignment vertical="center" wrapText="1"/>
    </xf>
    <xf numFmtId="3" fontId="9" fillId="12" borderId="89" xfId="0" applyNumberFormat="1" applyFont="1" applyFill="1" applyBorder="1" applyAlignment="1" applyProtection="1">
      <alignment vertical="center" wrapText="1"/>
      <protection locked="0"/>
    </xf>
    <xf numFmtId="0" fontId="5" fillId="0" borderId="90" xfId="0" applyFont="1" applyBorder="1" applyAlignment="1">
      <alignment vertical="center" wrapText="1"/>
    </xf>
    <xf numFmtId="0" fontId="5" fillId="0" borderId="91" xfId="0" applyFont="1" applyBorder="1" applyAlignment="1">
      <alignment vertical="center" wrapText="1"/>
    </xf>
    <xf numFmtId="3" fontId="9" fillId="7" borderId="89" xfId="0" applyNumberFormat="1" applyFont="1" applyFill="1" applyBorder="1" applyAlignment="1" applyProtection="1">
      <alignment vertical="center" wrapText="1"/>
      <protection locked="0"/>
    </xf>
    <xf numFmtId="0" fontId="5" fillId="7" borderId="90" xfId="0" applyFont="1" applyFill="1" applyBorder="1" applyAlignment="1">
      <alignment vertical="center" wrapText="1"/>
    </xf>
    <xf numFmtId="0" fontId="5" fillId="7" borderId="91" xfId="0" applyFont="1" applyFill="1" applyBorder="1" applyAlignment="1">
      <alignment vertical="center" wrapText="1"/>
    </xf>
    <xf numFmtId="3" fontId="9" fillId="12" borderId="92" xfId="0" applyNumberFormat="1" applyFont="1" applyFill="1" applyBorder="1" applyAlignment="1" applyProtection="1">
      <alignment vertical="center" wrapText="1"/>
      <protection locked="0"/>
    </xf>
    <xf numFmtId="0" fontId="5" fillId="0" borderId="93" xfId="0" applyFont="1" applyBorder="1" applyAlignment="1">
      <alignment vertical="center" wrapText="1"/>
    </xf>
    <xf numFmtId="0" fontId="5" fillId="0" borderId="94" xfId="0" applyFont="1" applyBorder="1" applyAlignment="1">
      <alignment vertical="center" wrapText="1"/>
    </xf>
    <xf numFmtId="3" fontId="9" fillId="12" borderId="13" xfId="0" applyNumberFormat="1" applyFont="1" applyFill="1" applyBorder="1" applyAlignment="1" applyProtection="1">
      <alignment vertical="center" wrapText="1"/>
      <protection locked="0"/>
    </xf>
    <xf numFmtId="0" fontId="5" fillId="0" borderId="14" xfId="0" applyFont="1" applyBorder="1" applyAlignment="1">
      <alignment vertical="center" wrapText="1"/>
    </xf>
    <xf numFmtId="0" fontId="5" fillId="0" borderId="15" xfId="0" applyFont="1" applyBorder="1" applyAlignment="1">
      <alignment vertical="center" wrapText="1"/>
    </xf>
    <xf numFmtId="0" fontId="10" fillId="12" borderId="82" xfId="0" applyFont="1" applyFill="1" applyBorder="1" applyAlignment="1" applyProtection="1">
      <alignment horizontal="center" vertical="center" wrapText="1"/>
      <protection locked="0"/>
    </xf>
    <xf numFmtId="0" fontId="10" fillId="12" borderId="30" xfId="0" applyFont="1" applyFill="1" applyBorder="1" applyAlignment="1" applyProtection="1">
      <alignment horizontal="center" vertical="center" wrapText="1"/>
      <protection locked="0"/>
    </xf>
    <xf numFmtId="0" fontId="10" fillId="12" borderId="47" xfId="0" applyFont="1" applyFill="1" applyBorder="1" applyAlignment="1" applyProtection="1">
      <alignment horizontal="center" vertical="center" wrapText="1"/>
      <protection locked="0"/>
    </xf>
    <xf numFmtId="0" fontId="10" fillId="12" borderId="41" xfId="0" applyFont="1" applyFill="1" applyBorder="1" applyAlignment="1" applyProtection="1">
      <alignment horizontal="center" vertical="center" wrapText="1"/>
      <protection locked="0"/>
    </xf>
    <xf numFmtId="0" fontId="10" fillId="12" borderId="83" xfId="0" applyFont="1" applyFill="1" applyBorder="1" applyAlignment="1" applyProtection="1">
      <alignment horizontal="center" vertical="center"/>
      <protection locked="0"/>
    </xf>
    <xf numFmtId="0" fontId="10" fillId="12" borderId="51" xfId="0" applyFont="1" applyFill="1" applyBorder="1" applyAlignment="1" applyProtection="1">
      <alignment horizontal="center" vertical="center"/>
      <protection locked="0"/>
    </xf>
    <xf numFmtId="0" fontId="10" fillId="12" borderId="84" xfId="0" applyFont="1" applyFill="1" applyBorder="1" applyAlignment="1" applyProtection="1">
      <alignment horizontal="center" wrapText="1"/>
      <protection locked="0"/>
    </xf>
    <xf numFmtId="0" fontId="10" fillId="12" borderId="4" xfId="0" applyFont="1" applyFill="1" applyBorder="1" applyAlignment="1">
      <alignment horizontal="center" wrapText="1"/>
    </xf>
    <xf numFmtId="0" fontId="10" fillId="12" borderId="47" xfId="0" applyFont="1" applyFill="1" applyBorder="1" applyAlignment="1" applyProtection="1">
      <alignment horizontal="center" wrapText="1"/>
      <protection locked="0"/>
    </xf>
    <xf numFmtId="0" fontId="10" fillId="12" borderId="41" xfId="0" applyFont="1" applyFill="1" applyBorder="1" applyAlignment="1">
      <alignment horizontal="center" wrapText="1"/>
    </xf>
    <xf numFmtId="0" fontId="10" fillId="12" borderId="85" xfId="0" applyFont="1" applyFill="1" applyBorder="1" applyAlignment="1" applyProtection="1">
      <alignment horizontal="center" vertical="center" wrapText="1"/>
      <protection locked="0"/>
    </xf>
    <xf numFmtId="0" fontId="10" fillId="12" borderId="76" xfId="0" applyFont="1" applyFill="1" applyBorder="1" applyAlignment="1" applyProtection="1">
      <alignment horizontal="center" vertical="center" wrapText="1"/>
      <protection locked="0"/>
    </xf>
  </cellXfs>
  <cellStyles count="3">
    <cellStyle name="Komma" xfId="1" builtinId="3"/>
    <cellStyle name="Procent" xfId="2" builtinId="5"/>
    <cellStyle name="Standaard" xfId="0" builtinId="0"/>
  </cellStyles>
  <dxfs count="196">
    <dxf>
      <font>
        <b/>
        <i val="0"/>
        <condense val="0"/>
        <extend val="0"/>
        <color indexed="9"/>
      </font>
      <fill>
        <patternFill>
          <bgColor indexed="10"/>
        </patternFill>
      </fill>
    </dxf>
    <dxf>
      <fill>
        <patternFill>
          <bgColor indexed="10"/>
        </patternFill>
      </fill>
    </dxf>
    <dxf>
      <fill>
        <patternFill>
          <bgColor indexed="11"/>
        </patternFill>
      </fill>
    </dxf>
    <dxf>
      <fill>
        <patternFill>
          <bgColor indexed="10"/>
        </patternFill>
      </fill>
    </dxf>
    <dxf>
      <fill>
        <patternFill>
          <bgColor indexed="42"/>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42"/>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42"/>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42"/>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42"/>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42"/>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42"/>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42"/>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42"/>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numFmt numFmtId="3" formatCode="#,##0"/>
    </dxf>
    <dxf>
      <numFmt numFmtId="3" formatCode="#,##0"/>
    </dxf>
    <dxf>
      <numFmt numFmtId="3" formatCode="#,##0"/>
    </dxf>
    <dxf>
      <numFmt numFmtId="3" formatCode="#,##0"/>
    </dxf>
    <dxf>
      <fill>
        <patternFill>
          <bgColor indexed="10"/>
        </patternFill>
      </fill>
    </dxf>
    <dxf>
      <fill>
        <patternFill>
          <bgColor indexed="11"/>
        </patternFill>
      </fill>
    </dxf>
    <dxf>
      <fill>
        <patternFill>
          <bgColor indexed="10"/>
        </patternFill>
      </fill>
    </dxf>
    <dxf>
      <fill>
        <patternFill>
          <bgColor indexed="42"/>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42"/>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42"/>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40"/>
        </patternFill>
      </fill>
    </dxf>
    <dxf>
      <fill>
        <patternFill>
          <bgColor indexed="10"/>
        </patternFill>
      </fill>
    </dxf>
    <dxf>
      <fill>
        <patternFill>
          <bgColor indexed="11"/>
        </patternFill>
      </fill>
    </dxf>
    <dxf>
      <fill>
        <patternFill>
          <bgColor indexed="10"/>
        </patternFill>
      </fill>
    </dxf>
    <dxf>
      <fill>
        <patternFill>
          <bgColor indexed="42"/>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40"/>
        </patternFill>
      </fill>
    </dxf>
    <dxf>
      <fill>
        <patternFill>
          <bgColor indexed="10"/>
        </patternFill>
      </fill>
    </dxf>
    <dxf>
      <fill>
        <patternFill>
          <bgColor indexed="11"/>
        </patternFill>
      </fill>
    </dxf>
    <dxf>
      <fill>
        <patternFill>
          <bgColor indexed="10"/>
        </patternFill>
      </fill>
    </dxf>
    <dxf>
      <fill>
        <patternFill>
          <bgColor indexed="42"/>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40"/>
        </patternFill>
      </fill>
    </dxf>
    <dxf>
      <fill>
        <patternFill>
          <bgColor indexed="10"/>
        </patternFill>
      </fill>
    </dxf>
    <dxf>
      <fill>
        <patternFill>
          <bgColor indexed="11"/>
        </patternFill>
      </fill>
    </dxf>
    <dxf>
      <fill>
        <patternFill>
          <bgColor indexed="10"/>
        </patternFill>
      </fill>
    </dxf>
    <dxf>
      <fill>
        <patternFill>
          <bgColor indexed="42"/>
        </patternFill>
      </fil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ill>
        <patternFill>
          <bgColor indexed="11"/>
        </patternFill>
      </fill>
    </dxf>
    <dxf>
      <alignment wrapText="1" readingOrder="0"/>
    </dxf>
    <dxf>
      <alignment wrapText="1" readingOrder="0"/>
    </dxf>
    <dxf>
      <alignment wrapText="1" readingOrder="0"/>
    </dxf>
    <dxf>
      <alignment wrapText="1" readingOrder="0"/>
    </dxf>
    <dxf>
      <alignment wrapText="1"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pivotCacheDefinition" Target="pivotCache/pivotCacheDefinition1.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3.xml"/><Relationship Id="rId45"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pivotCacheDefinition" Target="pivotCache/pivotCacheDefinition2.xml"/><Relationship Id="rId48" Type="http://schemas.openxmlformats.org/officeDocument/2006/relationships/sharedStrings" Target="sharedString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nvwa\vwa-organisatie-rvv2011s\BV\CC\3Divisie%20C\Consument%20&amp;%20Veiligheid\Jaarplan\jaarplan%202014\STOP%202014%20%20CV%2026%20juni%20201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heuvelm2\Local%20Settings\Temporary%20Internet%20Files\OLK4E\tactische%20planning%202013%202014%20versie%201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HeuvelM2\Local%20Settings\Temporary%20Internet%20Files\OLK409\Werkformatie201401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nvwa\vwa-organisatie-rvv2011s\BV\CC\3Divisie%20C\Consument%20&amp;%20Veiligheid\Jaarplan\jaarplan%202014\Model%20stop%20word\Operationele%20planning\prioriteiten_per_team%202%20mei%202014%20(aangepast%2015%20mei%202014%20MH).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vulinstructie"/>
      <sheetName val="Strategische planning 2013"/>
      <sheetName val="Controletelling strat. plann. "/>
      <sheetName val="Controletelling tact. plann."/>
      <sheetName val="Controletell. Tot. ope. plann. "/>
      <sheetName val="Controletelling ope. plann. 2"/>
      <sheetName val="Wijzigingslogboek"/>
      <sheetName val="Draaitabel Managementafspraak"/>
      <sheetName val="Tact plann draai werkpakket"/>
      <sheetName val="Tactische planning draai"/>
      <sheetName val="Strategische planning 2014"/>
      <sheetName val="Str. plan. 2014 verzend lay JP"/>
      <sheetName val="Tactische planning 2014"/>
      <sheetName val="Operationele planning V&amp;I 2013"/>
      <sheetName val="Operationele planning L&amp;N 2013"/>
      <sheetName val="Operationele planning C&amp;V 2013"/>
      <sheetName val="Operationele planning IOD 2013"/>
      <sheetName val="Operationele planning Buro 2013"/>
      <sheetName val="Operationele planning KCDV 2013"/>
      <sheetName val="Operationele planning STAF 2013"/>
      <sheetName val="Kostprijzen"/>
      <sheetName val="Producten"/>
      <sheetName val="Pull 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2">
          <cell r="B2" t="str">
            <v>Kostprijs 2013</v>
          </cell>
        </row>
        <row r="3">
          <cell r="A3" t="str">
            <v>Advies &amp; vertegenwoordiging</v>
          </cell>
          <cell r="B3">
            <v>114.46</v>
          </cell>
        </row>
        <row r="4">
          <cell r="A4" t="str">
            <v>Communicatie</v>
          </cell>
          <cell r="B4">
            <v>97.5</v>
          </cell>
        </row>
        <row r="5">
          <cell r="A5" t="str">
            <v>Incident- &amp; crisismanagement</v>
          </cell>
          <cell r="B5">
            <v>107.36</v>
          </cell>
        </row>
        <row r="6">
          <cell r="A6" t="str">
            <v>Inlichtingen &amp; opsporing</v>
          </cell>
          <cell r="B6">
            <v>93.34</v>
          </cell>
        </row>
        <row r="7">
          <cell r="A7" t="str">
            <v>Kennis &amp; Expertise</v>
          </cell>
          <cell r="B7">
            <v>103.12</v>
          </cell>
        </row>
        <row r="8">
          <cell r="A8" t="str">
            <v>Klantinteractie &amp; dienstverlening</v>
          </cell>
          <cell r="B8">
            <v>88.9</v>
          </cell>
        </row>
        <row r="9">
          <cell r="A9" t="str">
            <v>Laboratoriumonderzoek</v>
          </cell>
          <cell r="B9">
            <v>96.89</v>
          </cell>
        </row>
        <row r="10">
          <cell r="A10" t="str">
            <v>Toezicht</v>
          </cell>
          <cell r="B10">
            <v>92.63</v>
          </cell>
        </row>
        <row r="48">
          <cell r="A48" t="str">
            <v>Alcohol &amp; Tabak</v>
          </cell>
        </row>
        <row r="49">
          <cell r="A49" t="str">
            <v>Bijzondere Eet- en drinkwaren, incl claims</v>
          </cell>
        </row>
        <row r="50">
          <cell r="A50" t="str">
            <v>Cross Compliance</v>
          </cell>
        </row>
        <row r="51">
          <cell r="A51" t="str">
            <v>Dierenwelzijn</v>
          </cell>
        </row>
        <row r="52">
          <cell r="A52" t="str">
            <v>Diergeneesmiddelen</v>
          </cell>
        </row>
        <row r="53">
          <cell r="A53" t="str">
            <v>Dierlijke Bijproducten</v>
          </cell>
        </row>
        <row r="54">
          <cell r="A54" t="str">
            <v>Dierproeven</v>
          </cell>
        </row>
        <row r="55">
          <cell r="A55" t="str">
            <v>Diervoeder</v>
          </cell>
        </row>
        <row r="56">
          <cell r="A56" t="str">
            <v>EU-subsidieregelingen incl. nacontroles</v>
          </cell>
        </row>
        <row r="57">
          <cell r="A57" t="str">
            <v>Export</v>
          </cell>
        </row>
        <row r="58">
          <cell r="A58" t="str">
            <v>Fytosanitair</v>
          </cell>
          <cell r="E58" t="str">
            <v>Advies &amp; Vertegenwoordiging</v>
          </cell>
        </row>
        <row r="59">
          <cell r="A59" t="str">
            <v>Gewasbescherming</v>
          </cell>
          <cell r="E59" t="str">
            <v>Communicatie</v>
          </cell>
        </row>
        <row r="60">
          <cell r="A60" t="str">
            <v>Grondgebonden Subsidieregelingen</v>
          </cell>
          <cell r="E60" t="str">
            <v>Extern Geoormerkt Budget</v>
          </cell>
        </row>
        <row r="61">
          <cell r="A61" t="str">
            <v>Horeca en Ambachtelijke Productie</v>
          </cell>
          <cell r="E61" t="str">
            <v>Incident- &amp; Crisismanagement</v>
          </cell>
        </row>
        <row r="62">
          <cell r="A62" t="str">
            <v>Import</v>
          </cell>
          <cell r="E62" t="str">
            <v>Inlichtingen &amp; Opsporing</v>
          </cell>
        </row>
        <row r="63">
          <cell r="A63" t="str">
            <v>Industriële Productie</v>
          </cell>
          <cell r="E63" t="str">
            <v>Kennis &amp; Expertise</v>
          </cell>
        </row>
        <row r="64">
          <cell r="A64" t="str">
            <v>Levende Dieren &amp; Diergezondheid</v>
          </cell>
          <cell r="E64" t="str">
            <v>Klantinteractie &amp; Dienstverlening</v>
          </cell>
        </row>
        <row r="65">
          <cell r="A65" t="str">
            <v>Meststoffen</v>
          </cell>
          <cell r="E65" t="str">
            <v>Laboratoriumonderzoek</v>
          </cell>
        </row>
        <row r="66">
          <cell r="A66" t="str">
            <v>Microbiologie</v>
          </cell>
          <cell r="E66" t="str">
            <v>Toezicht</v>
          </cell>
        </row>
        <row r="67">
          <cell r="A67" t="str">
            <v>Natuur</v>
          </cell>
        </row>
        <row r="68">
          <cell r="A68" t="str">
            <v>Productveiligheid</v>
          </cell>
        </row>
        <row r="69">
          <cell r="A69" t="str">
            <v>Visketen</v>
          </cell>
        </row>
        <row r="70">
          <cell r="A70" t="str">
            <v>Vleesketen &amp; Voedselveiligheid</v>
          </cell>
        </row>
        <row r="71">
          <cell r="A71" t="str">
            <v>NVWA Overkoepelend</v>
          </cell>
        </row>
      </sheetData>
      <sheetData sheetId="21"/>
      <sheetData sheetId="2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taal coordinerend (3)"/>
      <sheetName val="strategisch product"/>
      <sheetName val="tactische planning  exl kd staf"/>
      <sheetName val="extern geoormerk budget"/>
      <sheetName val="totaal coordinerend"/>
      <sheetName val="Blad2"/>
      <sheetName val="Blad3"/>
    </sheetNames>
    <sheetDataSet>
      <sheetData sheetId="0" refreshError="1"/>
      <sheetData sheetId="1" refreshError="1"/>
      <sheetData sheetId="2" refreshError="1">
        <row r="4">
          <cell r="M4">
            <v>325</v>
          </cell>
          <cell r="S4">
            <v>100</v>
          </cell>
        </row>
        <row r="5">
          <cell r="M5">
            <v>0</v>
          </cell>
          <cell r="S5">
            <v>0</v>
          </cell>
        </row>
        <row r="6">
          <cell r="M6">
            <v>0</v>
          </cell>
          <cell r="S6">
            <v>0</v>
          </cell>
        </row>
        <row r="7">
          <cell r="M7">
            <v>0</v>
          </cell>
          <cell r="S7">
            <v>0</v>
          </cell>
        </row>
        <row r="8">
          <cell r="M8">
            <v>0</v>
          </cell>
          <cell r="S8">
            <v>0</v>
          </cell>
        </row>
        <row r="9">
          <cell r="M9">
            <v>0</v>
          </cell>
          <cell r="S9">
            <v>0</v>
          </cell>
        </row>
        <row r="10">
          <cell r="M10">
            <v>0</v>
          </cell>
          <cell r="S10">
            <v>0</v>
          </cell>
        </row>
        <row r="11">
          <cell r="M11">
            <v>0</v>
          </cell>
          <cell r="S11">
            <v>0</v>
          </cell>
        </row>
        <row r="12">
          <cell r="M12">
            <v>31830</v>
          </cell>
          <cell r="S12">
            <v>1200</v>
          </cell>
        </row>
        <row r="13">
          <cell r="M13">
            <v>325</v>
          </cell>
          <cell r="S13">
            <v>325</v>
          </cell>
        </row>
        <row r="14">
          <cell r="M14">
            <v>0</v>
          </cell>
          <cell r="S14">
            <v>0</v>
          </cell>
        </row>
        <row r="15">
          <cell r="M15">
            <v>0</v>
          </cell>
          <cell r="S15">
            <v>0</v>
          </cell>
        </row>
        <row r="16">
          <cell r="M16">
            <v>0</v>
          </cell>
          <cell r="S16">
            <v>0</v>
          </cell>
        </row>
        <row r="17">
          <cell r="M17">
            <v>0</v>
          </cell>
          <cell r="S17">
            <v>0</v>
          </cell>
        </row>
        <row r="18">
          <cell r="M18">
            <v>0</v>
          </cell>
          <cell r="S18">
            <v>0</v>
          </cell>
        </row>
        <row r="19">
          <cell r="M19">
            <v>0</v>
          </cell>
          <cell r="S19">
            <v>0</v>
          </cell>
        </row>
        <row r="20">
          <cell r="M20">
            <v>0</v>
          </cell>
          <cell r="S20">
            <v>0</v>
          </cell>
        </row>
        <row r="21">
          <cell r="M21">
            <v>28019</v>
          </cell>
          <cell r="S21">
            <v>47975</v>
          </cell>
        </row>
        <row r="30">
          <cell r="Q30">
            <v>500</v>
          </cell>
        </row>
        <row r="31">
          <cell r="M31">
            <v>0</v>
          </cell>
          <cell r="S31">
            <v>0</v>
          </cell>
        </row>
        <row r="32">
          <cell r="M32">
            <v>0</v>
          </cell>
          <cell r="S32">
            <v>0</v>
          </cell>
        </row>
        <row r="33">
          <cell r="M33">
            <v>0</v>
          </cell>
          <cell r="S33">
            <v>0</v>
          </cell>
        </row>
        <row r="34">
          <cell r="M34">
            <v>0</v>
          </cell>
          <cell r="S34">
            <v>0</v>
          </cell>
        </row>
        <row r="35">
          <cell r="M35">
            <v>0</v>
          </cell>
          <cell r="S35">
            <v>0</v>
          </cell>
        </row>
        <row r="36">
          <cell r="M36">
            <v>5200</v>
          </cell>
          <cell r="S36">
            <v>3900</v>
          </cell>
        </row>
        <row r="37">
          <cell r="M37">
            <v>0</v>
          </cell>
          <cell r="S37">
            <v>0</v>
          </cell>
        </row>
        <row r="38">
          <cell r="M38">
            <v>0</v>
          </cell>
          <cell r="S38">
            <v>0</v>
          </cell>
        </row>
        <row r="39">
          <cell r="M39">
            <v>0</v>
          </cell>
          <cell r="S39">
            <v>0</v>
          </cell>
        </row>
        <row r="40">
          <cell r="M40">
            <v>0</v>
          </cell>
          <cell r="S40">
            <v>0</v>
          </cell>
        </row>
        <row r="41">
          <cell r="M41">
            <v>0</v>
          </cell>
          <cell r="S41">
            <v>0</v>
          </cell>
        </row>
        <row r="42">
          <cell r="M42">
            <v>0</v>
          </cell>
          <cell r="S42">
            <v>0</v>
          </cell>
        </row>
        <row r="43">
          <cell r="M43">
            <v>0</v>
          </cell>
          <cell r="S43">
            <v>0</v>
          </cell>
        </row>
        <row r="44">
          <cell r="M44">
            <v>0</v>
          </cell>
          <cell r="S44">
            <v>0</v>
          </cell>
        </row>
        <row r="45">
          <cell r="M45">
            <v>0</v>
          </cell>
          <cell r="S45">
            <v>0</v>
          </cell>
        </row>
        <row r="46">
          <cell r="M46">
            <v>0</v>
          </cell>
          <cell r="S46">
            <v>0</v>
          </cell>
        </row>
        <row r="47">
          <cell r="M47">
            <v>0</v>
          </cell>
          <cell r="S47">
            <v>0</v>
          </cell>
        </row>
        <row r="48">
          <cell r="M48">
            <v>0</v>
          </cell>
          <cell r="S48">
            <v>0</v>
          </cell>
        </row>
        <row r="49">
          <cell r="M49">
            <v>0</v>
          </cell>
          <cell r="S49">
            <v>0</v>
          </cell>
        </row>
        <row r="50">
          <cell r="M50">
            <v>0</v>
          </cell>
          <cell r="S50">
            <v>0</v>
          </cell>
        </row>
        <row r="51">
          <cell r="M51">
            <v>0</v>
          </cell>
          <cell r="S51">
            <v>0</v>
          </cell>
        </row>
        <row r="52">
          <cell r="M52">
            <v>0</v>
          </cell>
          <cell r="S52">
            <v>0</v>
          </cell>
        </row>
        <row r="53">
          <cell r="M53">
            <v>0</v>
          </cell>
          <cell r="S53">
            <v>0</v>
          </cell>
        </row>
        <row r="54">
          <cell r="M54">
            <v>0</v>
          </cell>
          <cell r="S54">
            <v>0</v>
          </cell>
        </row>
        <row r="55">
          <cell r="M55">
            <v>0</v>
          </cell>
          <cell r="S55">
            <v>0</v>
          </cell>
        </row>
        <row r="56">
          <cell r="M56">
            <v>0</v>
          </cell>
          <cell r="S56">
            <v>0</v>
          </cell>
        </row>
        <row r="57">
          <cell r="M57">
            <v>0</v>
          </cell>
          <cell r="S57">
            <v>0</v>
          </cell>
        </row>
        <row r="63">
          <cell r="M63">
            <v>910</v>
          </cell>
          <cell r="S63">
            <v>910</v>
          </cell>
        </row>
        <row r="64">
          <cell r="M64">
            <v>0</v>
          </cell>
          <cell r="S64">
            <v>0</v>
          </cell>
        </row>
        <row r="65">
          <cell r="M65">
            <v>0</v>
          </cell>
          <cell r="S65">
            <v>0</v>
          </cell>
        </row>
        <row r="66">
          <cell r="M66">
            <v>0</v>
          </cell>
          <cell r="S66">
            <v>0</v>
          </cell>
        </row>
        <row r="67">
          <cell r="M67">
            <v>0</v>
          </cell>
          <cell r="S67">
            <v>0</v>
          </cell>
        </row>
        <row r="68">
          <cell r="M68">
            <v>2165</v>
          </cell>
        </row>
        <row r="69">
          <cell r="M69">
            <v>0</v>
          </cell>
          <cell r="S69">
            <v>0</v>
          </cell>
        </row>
        <row r="70">
          <cell r="M70">
            <v>2850</v>
          </cell>
          <cell r="S70">
            <v>2850</v>
          </cell>
        </row>
        <row r="71">
          <cell r="M71">
            <v>18269</v>
          </cell>
          <cell r="S71">
            <v>18269</v>
          </cell>
        </row>
        <row r="72">
          <cell r="M72">
            <v>0</v>
          </cell>
          <cell r="S72">
            <v>0</v>
          </cell>
        </row>
        <row r="73">
          <cell r="M73">
            <v>0</v>
          </cell>
          <cell r="S73">
            <v>0</v>
          </cell>
        </row>
        <row r="74">
          <cell r="M74">
            <v>0</v>
          </cell>
          <cell r="S74">
            <v>0</v>
          </cell>
        </row>
        <row r="75">
          <cell r="M75">
            <v>0</v>
          </cell>
          <cell r="S75">
            <v>0</v>
          </cell>
        </row>
        <row r="76">
          <cell r="M76">
            <v>0</v>
          </cell>
          <cell r="S76">
            <v>0</v>
          </cell>
        </row>
        <row r="77">
          <cell r="M77">
            <v>300</v>
          </cell>
        </row>
        <row r="78">
          <cell r="M78">
            <v>0</v>
          </cell>
          <cell r="S78">
            <v>0</v>
          </cell>
        </row>
        <row r="79">
          <cell r="M79">
            <v>4000</v>
          </cell>
          <cell r="S79">
            <v>4000</v>
          </cell>
        </row>
        <row r="80">
          <cell r="M80">
            <v>2020</v>
          </cell>
          <cell r="S80">
            <v>2020</v>
          </cell>
        </row>
        <row r="81">
          <cell r="M81">
            <v>0</v>
          </cell>
          <cell r="S81">
            <v>0</v>
          </cell>
        </row>
        <row r="82">
          <cell r="M82">
            <v>0</v>
          </cell>
          <cell r="S82">
            <v>0</v>
          </cell>
        </row>
        <row r="83">
          <cell r="M83">
            <v>0</v>
          </cell>
          <cell r="S83">
            <v>0</v>
          </cell>
        </row>
        <row r="84">
          <cell r="M84">
            <v>0</v>
          </cell>
          <cell r="S84">
            <v>0</v>
          </cell>
        </row>
        <row r="85">
          <cell r="M85">
            <v>0</v>
          </cell>
          <cell r="S85">
            <v>0</v>
          </cell>
        </row>
        <row r="86">
          <cell r="M86">
            <v>0</v>
          </cell>
        </row>
        <row r="87">
          <cell r="M87">
            <v>0</v>
          </cell>
          <cell r="S87">
            <v>0</v>
          </cell>
        </row>
        <row r="88">
          <cell r="M88">
            <v>150</v>
          </cell>
          <cell r="S88">
            <v>150</v>
          </cell>
        </row>
        <row r="89">
          <cell r="M89">
            <v>1740</v>
          </cell>
          <cell r="S89">
            <v>1740</v>
          </cell>
        </row>
        <row r="90">
          <cell r="M90">
            <v>0</v>
          </cell>
          <cell r="S90">
            <v>0</v>
          </cell>
        </row>
        <row r="91">
          <cell r="M91">
            <v>0</v>
          </cell>
          <cell r="S91">
            <v>0</v>
          </cell>
        </row>
        <row r="92">
          <cell r="M92">
            <v>0</v>
          </cell>
          <cell r="S92">
            <v>0</v>
          </cell>
        </row>
        <row r="93">
          <cell r="M93">
            <v>0</v>
          </cell>
          <cell r="S93">
            <v>0</v>
          </cell>
        </row>
        <row r="94">
          <cell r="M94">
            <v>0</v>
          </cell>
          <cell r="S94">
            <v>0</v>
          </cell>
        </row>
        <row r="95">
          <cell r="M95">
            <v>0</v>
          </cell>
        </row>
        <row r="96">
          <cell r="M96">
            <v>0</v>
          </cell>
          <cell r="S96">
            <v>0</v>
          </cell>
        </row>
        <row r="97">
          <cell r="M97">
            <v>0</v>
          </cell>
          <cell r="S97">
            <v>0</v>
          </cell>
        </row>
        <row r="98">
          <cell r="M98">
            <v>0</v>
          </cell>
          <cell r="S98">
            <v>0</v>
          </cell>
        </row>
        <row r="99">
          <cell r="M99">
            <v>0</v>
          </cell>
          <cell r="S99">
            <v>0</v>
          </cell>
        </row>
        <row r="100">
          <cell r="M100">
            <v>0</v>
          </cell>
          <cell r="S100">
            <v>0</v>
          </cell>
        </row>
        <row r="101">
          <cell r="M101">
            <v>0</v>
          </cell>
          <cell r="S101">
            <v>0</v>
          </cell>
        </row>
        <row r="102">
          <cell r="M102">
            <v>0</v>
          </cell>
          <cell r="S102">
            <v>0</v>
          </cell>
        </row>
        <row r="103">
          <cell r="M103">
            <v>0</v>
          </cell>
          <cell r="S103">
            <v>0</v>
          </cell>
        </row>
        <row r="104">
          <cell r="M104">
            <v>0</v>
          </cell>
        </row>
        <row r="105">
          <cell r="M105">
            <v>0</v>
          </cell>
          <cell r="S105">
            <v>0</v>
          </cell>
        </row>
        <row r="106">
          <cell r="M106">
            <v>0</v>
          </cell>
          <cell r="S106">
            <v>0</v>
          </cell>
        </row>
        <row r="107">
          <cell r="M107">
            <v>0</v>
          </cell>
          <cell r="S107">
            <v>0</v>
          </cell>
        </row>
        <row r="114">
          <cell r="M114">
            <v>500</v>
          </cell>
        </row>
        <row r="115">
          <cell r="M115">
            <v>0</v>
          </cell>
        </row>
        <row r="116">
          <cell r="M116">
            <v>0</v>
          </cell>
        </row>
        <row r="117">
          <cell r="M117">
            <v>0</v>
          </cell>
        </row>
        <row r="118">
          <cell r="M118">
            <v>0</v>
          </cell>
        </row>
        <row r="119">
          <cell r="M119">
            <v>0</v>
          </cell>
        </row>
        <row r="120">
          <cell r="M120">
            <v>0</v>
          </cell>
        </row>
        <row r="121">
          <cell r="M121">
            <v>0</v>
          </cell>
        </row>
        <row r="122">
          <cell r="M122">
            <v>2510</v>
          </cell>
        </row>
        <row r="123">
          <cell r="M123">
            <v>0</v>
          </cell>
        </row>
        <row r="124">
          <cell r="M124">
            <v>0</v>
          </cell>
        </row>
        <row r="125">
          <cell r="M125">
            <v>0</v>
          </cell>
        </row>
        <row r="126">
          <cell r="M126">
            <v>0</v>
          </cell>
        </row>
        <row r="127">
          <cell r="M127">
            <v>0</v>
          </cell>
        </row>
        <row r="128">
          <cell r="M128">
            <v>0</v>
          </cell>
        </row>
        <row r="129">
          <cell r="M129">
            <v>0</v>
          </cell>
        </row>
        <row r="130">
          <cell r="M130">
            <v>0</v>
          </cell>
        </row>
        <row r="131">
          <cell r="M131">
            <v>5875</v>
          </cell>
        </row>
        <row r="132">
          <cell r="M132">
            <v>625</v>
          </cell>
        </row>
        <row r="133">
          <cell r="M133">
            <v>0</v>
          </cell>
        </row>
        <row r="134">
          <cell r="M134">
            <v>0</v>
          </cell>
        </row>
        <row r="135">
          <cell r="M135">
            <v>0</v>
          </cell>
        </row>
        <row r="136">
          <cell r="M136">
            <v>0</v>
          </cell>
        </row>
        <row r="137">
          <cell r="M137">
            <v>0</v>
          </cell>
        </row>
        <row r="138">
          <cell r="M138">
            <v>0</v>
          </cell>
        </row>
        <row r="139">
          <cell r="M139">
            <v>855</v>
          </cell>
        </row>
        <row r="140">
          <cell r="M140">
            <v>11166</v>
          </cell>
        </row>
        <row r="141">
          <cell r="M141">
            <v>325</v>
          </cell>
        </row>
        <row r="142">
          <cell r="M142">
            <v>0</v>
          </cell>
        </row>
        <row r="143">
          <cell r="M143">
            <v>0</v>
          </cell>
        </row>
        <row r="144">
          <cell r="M144">
            <v>0</v>
          </cell>
        </row>
        <row r="145">
          <cell r="M145">
            <v>0</v>
          </cell>
        </row>
        <row r="146">
          <cell r="M146">
            <v>0</v>
          </cell>
        </row>
        <row r="147">
          <cell r="M147">
            <v>0</v>
          </cell>
        </row>
        <row r="148">
          <cell r="M148">
            <v>0</v>
          </cell>
        </row>
        <row r="149">
          <cell r="M149">
            <v>4895</v>
          </cell>
        </row>
        <row r="150">
          <cell r="M150">
            <v>0</v>
          </cell>
        </row>
        <row r="151">
          <cell r="M151">
            <v>0</v>
          </cell>
        </row>
        <row r="152">
          <cell r="M152">
            <v>0</v>
          </cell>
        </row>
        <row r="153">
          <cell r="M153">
            <v>0</v>
          </cell>
        </row>
        <row r="154">
          <cell r="M154">
            <v>0</v>
          </cell>
        </row>
        <row r="155">
          <cell r="M155">
            <v>0</v>
          </cell>
        </row>
        <row r="156">
          <cell r="M156">
            <v>0</v>
          </cell>
        </row>
        <row r="157">
          <cell r="M157">
            <v>0</v>
          </cell>
        </row>
        <row r="158">
          <cell r="M158">
            <v>3330</v>
          </cell>
        </row>
        <row r="159">
          <cell r="M159">
            <v>0</v>
          </cell>
        </row>
        <row r="160">
          <cell r="M160">
            <v>0</v>
          </cell>
        </row>
        <row r="161">
          <cell r="M161">
            <v>0</v>
          </cell>
        </row>
        <row r="162">
          <cell r="M162">
            <v>0</v>
          </cell>
        </row>
        <row r="163">
          <cell r="M163">
            <v>0</v>
          </cell>
        </row>
        <row r="164">
          <cell r="M164">
            <v>0</v>
          </cell>
        </row>
        <row r="165">
          <cell r="M165">
            <v>0</v>
          </cell>
        </row>
        <row r="166">
          <cell r="M166">
            <v>0</v>
          </cell>
        </row>
        <row r="167">
          <cell r="M167">
            <v>0</v>
          </cell>
        </row>
        <row r="177">
          <cell r="M177">
            <v>0</v>
          </cell>
        </row>
        <row r="178">
          <cell r="M178">
            <v>0</v>
          </cell>
        </row>
        <row r="179">
          <cell r="M179">
            <v>0</v>
          </cell>
        </row>
        <row r="180">
          <cell r="M180">
            <v>0</v>
          </cell>
        </row>
        <row r="181">
          <cell r="M181">
            <v>0</v>
          </cell>
        </row>
        <row r="182">
          <cell r="M182">
            <v>0</v>
          </cell>
        </row>
        <row r="183">
          <cell r="M183">
            <v>0</v>
          </cell>
        </row>
        <row r="184">
          <cell r="M184">
            <v>0</v>
          </cell>
        </row>
        <row r="185">
          <cell r="M185">
            <v>0</v>
          </cell>
        </row>
        <row r="191">
          <cell r="M191">
            <v>775</v>
          </cell>
          <cell r="S191">
            <v>775</v>
          </cell>
        </row>
        <row r="192">
          <cell r="M192">
            <v>0</v>
          </cell>
          <cell r="S192">
            <v>0</v>
          </cell>
        </row>
        <row r="193">
          <cell r="M193">
            <v>0</v>
          </cell>
          <cell r="S193">
            <v>0</v>
          </cell>
        </row>
        <row r="194">
          <cell r="M194">
            <v>0</v>
          </cell>
          <cell r="S194">
            <v>0</v>
          </cell>
        </row>
        <row r="195">
          <cell r="M195">
            <v>0</v>
          </cell>
          <cell r="S195">
            <v>0</v>
          </cell>
        </row>
        <row r="196">
          <cell r="M196">
            <v>975</v>
          </cell>
          <cell r="S196">
            <v>975</v>
          </cell>
        </row>
        <row r="197">
          <cell r="M197">
            <v>0</v>
          </cell>
          <cell r="S197">
            <v>0</v>
          </cell>
        </row>
        <row r="198">
          <cell r="M198">
            <v>0</v>
          </cell>
          <cell r="S198">
            <v>0</v>
          </cell>
        </row>
        <row r="199">
          <cell r="M199">
            <v>3434</v>
          </cell>
          <cell r="S199">
            <v>3344</v>
          </cell>
        </row>
        <row r="200">
          <cell r="M200">
            <v>0</v>
          </cell>
          <cell r="S200">
            <v>0</v>
          </cell>
        </row>
        <row r="201">
          <cell r="M201">
            <v>0</v>
          </cell>
          <cell r="S201">
            <v>0</v>
          </cell>
        </row>
        <row r="202">
          <cell r="M202">
            <v>0</v>
          </cell>
          <cell r="S202">
            <v>0</v>
          </cell>
        </row>
        <row r="203">
          <cell r="M203">
            <v>0</v>
          </cell>
          <cell r="S203">
            <v>0</v>
          </cell>
        </row>
        <row r="204">
          <cell r="M204">
            <v>0</v>
          </cell>
          <cell r="S204">
            <v>0</v>
          </cell>
        </row>
        <row r="205">
          <cell r="M205">
            <v>0</v>
          </cell>
          <cell r="S205">
            <v>0</v>
          </cell>
        </row>
        <row r="206">
          <cell r="M206">
            <v>0</v>
          </cell>
          <cell r="S206">
            <v>0</v>
          </cell>
        </row>
        <row r="207">
          <cell r="M207">
            <v>0</v>
          </cell>
          <cell r="S207">
            <v>0</v>
          </cell>
        </row>
        <row r="208">
          <cell r="M208">
            <v>0</v>
          </cell>
          <cell r="S208">
            <v>0</v>
          </cell>
        </row>
        <row r="209">
          <cell r="M209">
            <v>0</v>
          </cell>
          <cell r="S209">
            <v>0</v>
          </cell>
        </row>
        <row r="210">
          <cell r="M210">
            <v>0</v>
          </cell>
          <cell r="S210">
            <v>0</v>
          </cell>
        </row>
        <row r="211">
          <cell r="M211">
            <v>0</v>
          </cell>
          <cell r="S211">
            <v>0</v>
          </cell>
        </row>
        <row r="212">
          <cell r="M212">
            <v>0</v>
          </cell>
          <cell r="S212">
            <v>0</v>
          </cell>
        </row>
        <row r="213">
          <cell r="M213">
            <v>0</v>
          </cell>
          <cell r="S213">
            <v>0</v>
          </cell>
        </row>
        <row r="214">
          <cell r="M214">
            <v>0</v>
          </cell>
          <cell r="S214">
            <v>0</v>
          </cell>
        </row>
        <row r="215">
          <cell r="M215">
            <v>0</v>
          </cell>
          <cell r="S215">
            <v>0</v>
          </cell>
        </row>
        <row r="216">
          <cell r="M216">
            <v>0</v>
          </cell>
          <cell r="S216">
            <v>0</v>
          </cell>
        </row>
        <row r="217">
          <cell r="M217">
            <v>200</v>
          </cell>
          <cell r="S217">
            <v>200</v>
          </cell>
        </row>
        <row r="218">
          <cell r="M218">
            <v>0</v>
          </cell>
          <cell r="S218">
            <v>0</v>
          </cell>
        </row>
        <row r="219">
          <cell r="M219">
            <v>0</v>
          </cell>
          <cell r="S219">
            <v>0</v>
          </cell>
        </row>
        <row r="220">
          <cell r="M220">
            <v>0</v>
          </cell>
          <cell r="S220">
            <v>0</v>
          </cell>
        </row>
        <row r="221">
          <cell r="M221">
            <v>0</v>
          </cell>
          <cell r="S221">
            <v>0</v>
          </cell>
        </row>
        <row r="222">
          <cell r="M222">
            <v>0</v>
          </cell>
          <cell r="S222">
            <v>0</v>
          </cell>
        </row>
        <row r="223">
          <cell r="M223">
            <v>120</v>
          </cell>
          <cell r="S223">
            <v>120</v>
          </cell>
        </row>
        <row r="224">
          <cell r="M224">
            <v>0</v>
          </cell>
          <cell r="S224">
            <v>0</v>
          </cell>
        </row>
        <row r="225">
          <cell r="M225">
            <v>0</v>
          </cell>
          <cell r="S225">
            <v>0</v>
          </cell>
        </row>
        <row r="226">
          <cell r="M226">
            <v>0</v>
          </cell>
          <cell r="S226">
            <v>0</v>
          </cell>
        </row>
        <row r="227">
          <cell r="S227">
            <v>0</v>
          </cell>
        </row>
        <row r="228">
          <cell r="S228">
            <v>0</v>
          </cell>
        </row>
        <row r="229">
          <cell r="S229">
            <v>0</v>
          </cell>
        </row>
        <row r="230">
          <cell r="S230">
            <v>0</v>
          </cell>
        </row>
        <row r="231">
          <cell r="S231">
            <v>0</v>
          </cell>
        </row>
        <row r="232">
          <cell r="S232">
            <v>0</v>
          </cell>
        </row>
        <row r="233">
          <cell r="S233">
            <v>0</v>
          </cell>
        </row>
        <row r="234">
          <cell r="S234">
            <v>0</v>
          </cell>
        </row>
        <row r="235">
          <cell r="S235">
            <v>90</v>
          </cell>
        </row>
        <row r="236">
          <cell r="M236">
            <v>0</v>
          </cell>
          <cell r="S236">
            <v>0</v>
          </cell>
        </row>
        <row r="237">
          <cell r="M237">
            <v>0</v>
          </cell>
          <cell r="S237">
            <v>0</v>
          </cell>
        </row>
        <row r="238">
          <cell r="M238">
            <v>0</v>
          </cell>
          <cell r="S238">
            <v>0</v>
          </cell>
        </row>
        <row r="239">
          <cell r="M239">
            <v>0</v>
          </cell>
          <cell r="S239">
            <v>0</v>
          </cell>
        </row>
        <row r="240">
          <cell r="M240">
            <v>0</v>
          </cell>
          <cell r="S240">
            <v>0</v>
          </cell>
        </row>
        <row r="241">
          <cell r="M241">
            <v>0</v>
          </cell>
          <cell r="S241">
            <v>0</v>
          </cell>
        </row>
        <row r="242">
          <cell r="M242">
            <v>0</v>
          </cell>
          <cell r="S242">
            <v>0</v>
          </cell>
        </row>
        <row r="243">
          <cell r="M243">
            <v>0</v>
          </cell>
          <cell r="S243">
            <v>0</v>
          </cell>
        </row>
        <row r="244">
          <cell r="M244">
            <v>0</v>
          </cell>
          <cell r="S244">
            <v>0</v>
          </cell>
        </row>
        <row r="245">
          <cell r="M245">
            <v>0</v>
          </cell>
          <cell r="S245">
            <v>0</v>
          </cell>
        </row>
        <row r="246">
          <cell r="M246">
            <v>0</v>
          </cell>
          <cell r="S246">
            <v>0</v>
          </cell>
        </row>
        <row r="247">
          <cell r="M247">
            <v>0</v>
          </cell>
          <cell r="S247">
            <v>0</v>
          </cell>
        </row>
        <row r="248">
          <cell r="M248">
            <v>0</v>
          </cell>
          <cell r="S248">
            <v>0</v>
          </cell>
        </row>
        <row r="249">
          <cell r="M249">
            <v>0</v>
          </cell>
          <cell r="S249">
            <v>0</v>
          </cell>
        </row>
        <row r="250">
          <cell r="M250">
            <v>0</v>
          </cell>
          <cell r="S250">
            <v>0</v>
          </cell>
        </row>
        <row r="251">
          <cell r="M251">
            <v>0</v>
          </cell>
          <cell r="S251">
            <v>0</v>
          </cell>
        </row>
        <row r="252">
          <cell r="M252">
            <v>0</v>
          </cell>
          <cell r="S252">
            <v>0</v>
          </cell>
        </row>
        <row r="253">
          <cell r="M253">
            <v>0</v>
          </cell>
          <cell r="S253">
            <v>0</v>
          </cell>
        </row>
        <row r="259">
          <cell r="M259">
            <v>625</v>
          </cell>
          <cell r="S259">
            <v>625</v>
          </cell>
        </row>
        <row r="260">
          <cell r="M260">
            <v>0</v>
          </cell>
          <cell r="S260">
            <v>0</v>
          </cell>
        </row>
        <row r="261">
          <cell r="M261">
            <v>0</v>
          </cell>
          <cell r="S261">
            <v>0</v>
          </cell>
        </row>
        <row r="262">
          <cell r="M262">
            <v>0</v>
          </cell>
          <cell r="S262">
            <v>0</v>
          </cell>
        </row>
        <row r="263">
          <cell r="M263">
            <v>0</v>
          </cell>
          <cell r="S263">
            <v>0</v>
          </cell>
        </row>
        <row r="264">
          <cell r="M264">
            <v>625</v>
          </cell>
          <cell r="S264">
            <v>875</v>
          </cell>
        </row>
        <row r="265">
          <cell r="M265">
            <v>0</v>
          </cell>
          <cell r="S265">
            <v>0</v>
          </cell>
        </row>
        <row r="266">
          <cell r="M266">
            <v>0</v>
          </cell>
          <cell r="S266">
            <v>0</v>
          </cell>
        </row>
        <row r="267">
          <cell r="M267">
            <v>17871</v>
          </cell>
          <cell r="S267">
            <v>16369</v>
          </cell>
        </row>
        <row r="268">
          <cell r="M268">
            <v>0</v>
          </cell>
          <cell r="S268">
            <v>0</v>
          </cell>
        </row>
        <row r="269">
          <cell r="M269">
            <v>0</v>
          </cell>
          <cell r="S269">
            <v>0</v>
          </cell>
        </row>
        <row r="270">
          <cell r="M270">
            <v>0</v>
          </cell>
          <cell r="S270">
            <v>0</v>
          </cell>
        </row>
        <row r="271">
          <cell r="M271">
            <v>0</v>
          </cell>
          <cell r="S271">
            <v>0</v>
          </cell>
        </row>
        <row r="272">
          <cell r="M272">
            <v>0</v>
          </cell>
          <cell r="S272">
            <v>0</v>
          </cell>
        </row>
        <row r="273">
          <cell r="M273">
            <v>0</v>
          </cell>
          <cell r="S273">
            <v>0</v>
          </cell>
        </row>
        <row r="274">
          <cell r="M274">
            <v>0</v>
          </cell>
          <cell r="S274">
            <v>0</v>
          </cell>
        </row>
        <row r="275">
          <cell r="M275">
            <v>0</v>
          </cell>
          <cell r="S275">
            <v>0</v>
          </cell>
        </row>
        <row r="276">
          <cell r="M276">
            <v>2880</v>
          </cell>
          <cell r="S276">
            <v>3458</v>
          </cell>
        </row>
        <row r="277">
          <cell r="M277">
            <v>125</v>
          </cell>
          <cell r="S277">
            <v>0</v>
          </cell>
        </row>
        <row r="278">
          <cell r="M278">
            <v>0</v>
          </cell>
          <cell r="S278">
            <v>0</v>
          </cell>
        </row>
        <row r="279">
          <cell r="M279">
            <v>0</v>
          </cell>
          <cell r="S279">
            <v>0</v>
          </cell>
        </row>
        <row r="280">
          <cell r="M280">
            <v>0</v>
          </cell>
          <cell r="S280">
            <v>0</v>
          </cell>
        </row>
        <row r="281">
          <cell r="M281">
            <v>0</v>
          </cell>
          <cell r="S281">
            <v>0</v>
          </cell>
        </row>
        <row r="282">
          <cell r="M282">
            <v>125</v>
          </cell>
          <cell r="S282">
            <v>0</v>
          </cell>
        </row>
        <row r="283">
          <cell r="M283">
            <v>0</v>
          </cell>
          <cell r="S283">
            <v>0</v>
          </cell>
        </row>
        <row r="284">
          <cell r="M284">
            <v>0</v>
          </cell>
          <cell r="S284">
            <v>0</v>
          </cell>
        </row>
        <row r="285">
          <cell r="M285">
            <v>4350</v>
          </cell>
          <cell r="S285">
            <v>4950</v>
          </cell>
        </row>
        <row r="286">
          <cell r="M286">
            <v>0</v>
          </cell>
          <cell r="S286">
            <v>0</v>
          </cell>
        </row>
        <row r="287">
          <cell r="M287">
            <v>0</v>
          </cell>
          <cell r="S287">
            <v>0</v>
          </cell>
        </row>
        <row r="288">
          <cell r="M288">
            <v>0</v>
          </cell>
          <cell r="S288">
            <v>0</v>
          </cell>
        </row>
        <row r="289">
          <cell r="M289">
            <v>0</v>
          </cell>
          <cell r="S289">
            <v>0</v>
          </cell>
        </row>
        <row r="290">
          <cell r="M290">
            <v>0</v>
          </cell>
          <cell r="S290">
            <v>0</v>
          </cell>
        </row>
        <row r="291">
          <cell r="M291">
            <v>0</v>
          </cell>
          <cell r="S291">
            <v>0</v>
          </cell>
        </row>
        <row r="292">
          <cell r="M292">
            <v>0</v>
          </cell>
          <cell r="S292">
            <v>0</v>
          </cell>
        </row>
        <row r="293">
          <cell r="M293">
            <v>0</v>
          </cell>
          <cell r="S293">
            <v>0</v>
          </cell>
        </row>
        <row r="294">
          <cell r="M294">
            <v>2450</v>
          </cell>
          <cell r="S294">
            <v>1950</v>
          </cell>
        </row>
        <row r="295">
          <cell r="M295">
            <v>0</v>
          </cell>
          <cell r="S295">
            <v>0</v>
          </cell>
        </row>
        <row r="296">
          <cell r="M296">
            <v>0</v>
          </cell>
          <cell r="S296">
            <v>0</v>
          </cell>
        </row>
        <row r="297">
          <cell r="M297">
            <v>0</v>
          </cell>
          <cell r="S297">
            <v>0</v>
          </cell>
        </row>
        <row r="298">
          <cell r="M298">
            <v>0</v>
          </cell>
          <cell r="S298">
            <v>0</v>
          </cell>
        </row>
        <row r="299">
          <cell r="M299">
            <v>0</v>
          </cell>
          <cell r="S299">
            <v>0</v>
          </cell>
        </row>
        <row r="300">
          <cell r="M300">
            <v>0</v>
          </cell>
          <cell r="S300">
            <v>0</v>
          </cell>
        </row>
        <row r="301">
          <cell r="M301">
            <v>0</v>
          </cell>
          <cell r="S301">
            <v>0</v>
          </cell>
        </row>
        <row r="302">
          <cell r="M302">
            <v>0</v>
          </cell>
          <cell r="S302">
            <v>0</v>
          </cell>
        </row>
        <row r="303">
          <cell r="M303">
            <v>120</v>
          </cell>
          <cell r="S303">
            <v>900</v>
          </cell>
        </row>
        <row r="304">
          <cell r="M304">
            <v>0</v>
          </cell>
        </row>
        <row r="305">
          <cell r="M305">
            <v>0</v>
          </cell>
        </row>
        <row r="306">
          <cell r="M306">
            <v>0</v>
          </cell>
        </row>
        <row r="307">
          <cell r="M307">
            <v>0</v>
          </cell>
        </row>
        <row r="308">
          <cell r="M308">
            <v>0</v>
          </cell>
        </row>
        <row r="309">
          <cell r="M309">
            <v>0</v>
          </cell>
        </row>
        <row r="310">
          <cell r="M310">
            <v>0</v>
          </cell>
        </row>
        <row r="311">
          <cell r="M311">
            <v>0</v>
          </cell>
        </row>
        <row r="312">
          <cell r="M312">
            <v>0</v>
          </cell>
        </row>
        <row r="313">
          <cell r="M313">
            <v>0</v>
          </cell>
          <cell r="S313">
            <v>0</v>
          </cell>
        </row>
        <row r="314">
          <cell r="M314">
            <v>0</v>
          </cell>
          <cell r="S314">
            <v>0</v>
          </cell>
        </row>
        <row r="315">
          <cell r="M315">
            <v>0</v>
          </cell>
          <cell r="S315">
            <v>0</v>
          </cell>
        </row>
        <row r="316">
          <cell r="M316">
            <v>0</v>
          </cell>
          <cell r="S316">
            <v>0</v>
          </cell>
        </row>
        <row r="317">
          <cell r="M317">
            <v>0</v>
          </cell>
          <cell r="S317">
            <v>0</v>
          </cell>
        </row>
        <row r="318">
          <cell r="M318">
            <v>0</v>
          </cell>
          <cell r="S318">
            <v>0</v>
          </cell>
        </row>
        <row r="319">
          <cell r="M319">
            <v>0</v>
          </cell>
          <cell r="S319">
            <v>0</v>
          </cell>
        </row>
        <row r="320">
          <cell r="M320">
            <v>0</v>
          </cell>
          <cell r="S320">
            <v>0</v>
          </cell>
        </row>
        <row r="321">
          <cell r="M321">
            <v>0</v>
          </cell>
          <cell r="S321">
            <v>0</v>
          </cell>
        </row>
        <row r="322">
          <cell r="M322">
            <v>0</v>
          </cell>
          <cell r="S322">
            <v>0</v>
          </cell>
        </row>
        <row r="323">
          <cell r="M323">
            <v>0</v>
          </cell>
          <cell r="S323">
            <v>0</v>
          </cell>
        </row>
        <row r="324">
          <cell r="M324">
            <v>0</v>
          </cell>
          <cell r="S324">
            <v>0</v>
          </cell>
        </row>
        <row r="325">
          <cell r="M325">
            <v>0</v>
          </cell>
          <cell r="S325">
            <v>0</v>
          </cell>
        </row>
        <row r="326">
          <cell r="M326">
            <v>0</v>
          </cell>
          <cell r="S326">
            <v>0</v>
          </cell>
        </row>
        <row r="327">
          <cell r="M327">
            <v>0</v>
          </cell>
          <cell r="S327">
            <v>0</v>
          </cell>
        </row>
        <row r="328">
          <cell r="M328">
            <v>0</v>
          </cell>
          <cell r="S328">
            <v>0</v>
          </cell>
        </row>
        <row r="329">
          <cell r="M329">
            <v>0</v>
          </cell>
          <cell r="S329">
            <v>0</v>
          </cell>
        </row>
        <row r="330">
          <cell r="M330">
            <v>0</v>
          </cell>
          <cell r="S330">
            <v>0</v>
          </cell>
        </row>
        <row r="336">
          <cell r="M336">
            <v>452</v>
          </cell>
          <cell r="S336">
            <v>452</v>
          </cell>
        </row>
        <row r="337">
          <cell r="M337">
            <v>0</v>
          </cell>
          <cell r="S337">
            <v>0</v>
          </cell>
        </row>
        <row r="338">
          <cell r="M338">
            <v>0</v>
          </cell>
          <cell r="S338">
            <v>0</v>
          </cell>
        </row>
        <row r="339">
          <cell r="M339">
            <v>0</v>
          </cell>
          <cell r="S339">
            <v>0</v>
          </cell>
        </row>
        <row r="340">
          <cell r="M340">
            <v>0</v>
          </cell>
          <cell r="S340">
            <v>0</v>
          </cell>
        </row>
        <row r="341">
          <cell r="M341">
            <v>0</v>
          </cell>
          <cell r="S341">
            <v>0</v>
          </cell>
        </row>
        <row r="342">
          <cell r="M342">
            <v>0</v>
          </cell>
          <cell r="S342">
            <v>0</v>
          </cell>
        </row>
        <row r="343">
          <cell r="M343">
            <v>0</v>
          </cell>
          <cell r="S343">
            <v>0</v>
          </cell>
        </row>
        <row r="344">
          <cell r="M344">
            <v>8434</v>
          </cell>
        </row>
        <row r="345">
          <cell r="M345">
            <v>839</v>
          </cell>
          <cell r="S345">
            <v>839</v>
          </cell>
        </row>
        <row r="346">
          <cell r="M346">
            <v>0</v>
          </cell>
          <cell r="S346">
            <v>0</v>
          </cell>
        </row>
        <row r="347">
          <cell r="M347">
            <v>0</v>
          </cell>
          <cell r="S347">
            <v>0</v>
          </cell>
        </row>
        <row r="348">
          <cell r="M348">
            <v>0</v>
          </cell>
          <cell r="S348">
            <v>0</v>
          </cell>
        </row>
        <row r="349">
          <cell r="M349">
            <v>0</v>
          </cell>
          <cell r="S349">
            <v>0</v>
          </cell>
        </row>
        <row r="350">
          <cell r="M350">
            <v>0</v>
          </cell>
          <cell r="S350">
            <v>0</v>
          </cell>
        </row>
        <row r="351">
          <cell r="M351">
            <v>0</v>
          </cell>
          <cell r="S351">
            <v>0</v>
          </cell>
        </row>
        <row r="352">
          <cell r="M352">
            <v>0</v>
          </cell>
          <cell r="S352">
            <v>0</v>
          </cell>
        </row>
        <row r="353">
          <cell r="M353">
            <v>29234</v>
          </cell>
        </row>
        <row r="354">
          <cell r="M354">
            <v>0</v>
          </cell>
          <cell r="S354">
            <v>0</v>
          </cell>
        </row>
        <row r="355">
          <cell r="M355">
            <v>0</v>
          </cell>
          <cell r="S355">
            <v>0</v>
          </cell>
        </row>
        <row r="356">
          <cell r="M356">
            <v>0</v>
          </cell>
          <cell r="S356">
            <v>0</v>
          </cell>
        </row>
        <row r="357">
          <cell r="M357">
            <v>0</v>
          </cell>
          <cell r="S357">
            <v>0</v>
          </cell>
        </row>
        <row r="358">
          <cell r="M358">
            <v>0</v>
          </cell>
          <cell r="S358">
            <v>0</v>
          </cell>
        </row>
        <row r="359">
          <cell r="M359">
            <v>0</v>
          </cell>
          <cell r="S359">
            <v>0</v>
          </cell>
        </row>
        <row r="360">
          <cell r="M360">
            <v>0</v>
          </cell>
          <cell r="S360">
            <v>0</v>
          </cell>
        </row>
        <row r="361">
          <cell r="M361">
            <v>0</v>
          </cell>
          <cell r="S361">
            <v>0</v>
          </cell>
        </row>
        <row r="362">
          <cell r="M362">
            <v>0</v>
          </cell>
        </row>
        <row r="369">
          <cell r="M369">
            <v>200</v>
          </cell>
          <cell r="S369">
            <v>200</v>
          </cell>
        </row>
        <row r="370">
          <cell r="M370">
            <v>0</v>
          </cell>
          <cell r="S370">
            <v>0</v>
          </cell>
        </row>
        <row r="371">
          <cell r="M371">
            <v>0</v>
          </cell>
          <cell r="S371">
            <v>0</v>
          </cell>
        </row>
        <row r="372">
          <cell r="M372">
            <v>0</v>
          </cell>
          <cell r="S372">
            <v>0</v>
          </cell>
        </row>
        <row r="373">
          <cell r="M373">
            <v>0</v>
          </cell>
          <cell r="S373">
            <v>0</v>
          </cell>
        </row>
        <row r="374">
          <cell r="M374">
            <v>375</v>
          </cell>
          <cell r="S374">
            <v>375</v>
          </cell>
        </row>
        <row r="375">
          <cell r="M375">
            <v>0</v>
          </cell>
          <cell r="S375">
            <v>0</v>
          </cell>
        </row>
        <row r="376">
          <cell r="M376">
            <v>0</v>
          </cell>
          <cell r="S376">
            <v>0</v>
          </cell>
        </row>
        <row r="377">
          <cell r="M377">
            <v>18555</v>
          </cell>
          <cell r="S377">
            <v>18555</v>
          </cell>
        </row>
        <row r="378">
          <cell r="M378">
            <v>0</v>
          </cell>
          <cell r="S378">
            <v>0</v>
          </cell>
        </row>
        <row r="379">
          <cell r="M379">
            <v>0</v>
          </cell>
          <cell r="S379">
            <v>0</v>
          </cell>
        </row>
        <row r="380">
          <cell r="M380">
            <v>0</v>
          </cell>
          <cell r="S380">
            <v>0</v>
          </cell>
        </row>
        <row r="381">
          <cell r="M381">
            <v>0</v>
          </cell>
          <cell r="S381">
            <v>0</v>
          </cell>
        </row>
        <row r="382">
          <cell r="M382">
            <v>0</v>
          </cell>
          <cell r="S382">
            <v>0</v>
          </cell>
        </row>
        <row r="383">
          <cell r="M383">
            <v>0</v>
          </cell>
          <cell r="S383">
            <v>0</v>
          </cell>
        </row>
        <row r="384">
          <cell r="M384">
            <v>0</v>
          </cell>
          <cell r="S384">
            <v>0</v>
          </cell>
        </row>
        <row r="385">
          <cell r="M385">
            <v>0</v>
          </cell>
          <cell r="S385">
            <v>0</v>
          </cell>
        </row>
        <row r="386">
          <cell r="M386">
            <v>3500</v>
          </cell>
        </row>
        <row r="387">
          <cell r="M387">
            <v>900</v>
          </cell>
          <cell r="S387">
            <v>900</v>
          </cell>
        </row>
        <row r="388">
          <cell r="M388">
            <v>0</v>
          </cell>
          <cell r="S388">
            <v>0</v>
          </cell>
        </row>
        <row r="389">
          <cell r="M389">
            <v>0</v>
          </cell>
          <cell r="S389">
            <v>0</v>
          </cell>
        </row>
        <row r="390">
          <cell r="M390">
            <v>0</v>
          </cell>
          <cell r="S390">
            <v>0</v>
          </cell>
        </row>
        <row r="391">
          <cell r="M391">
            <v>0</v>
          </cell>
          <cell r="S391">
            <v>0</v>
          </cell>
        </row>
        <row r="392">
          <cell r="M392">
            <v>2975</v>
          </cell>
          <cell r="S392">
            <v>2975</v>
          </cell>
        </row>
        <row r="393">
          <cell r="M393">
            <v>0</v>
          </cell>
          <cell r="S393">
            <v>0</v>
          </cell>
        </row>
        <row r="394">
          <cell r="M394">
            <v>6040</v>
          </cell>
          <cell r="S394">
            <v>6040</v>
          </cell>
        </row>
        <row r="395">
          <cell r="M395">
            <v>147652</v>
          </cell>
          <cell r="S395">
            <v>120302</v>
          </cell>
        </row>
        <row r="396">
          <cell r="M396">
            <v>0</v>
          </cell>
          <cell r="S396">
            <v>0</v>
          </cell>
        </row>
        <row r="397">
          <cell r="M397">
            <v>0</v>
          </cell>
          <cell r="S397">
            <v>0</v>
          </cell>
        </row>
        <row r="398">
          <cell r="M398">
            <v>0</v>
          </cell>
          <cell r="S398">
            <v>0</v>
          </cell>
        </row>
        <row r="399">
          <cell r="M399">
            <v>0</v>
          </cell>
          <cell r="S399">
            <v>0</v>
          </cell>
        </row>
        <row r="400">
          <cell r="M400">
            <v>0</v>
          </cell>
          <cell r="S400">
            <v>0</v>
          </cell>
        </row>
        <row r="401">
          <cell r="M401">
            <v>0</v>
          </cell>
          <cell r="S401">
            <v>0</v>
          </cell>
        </row>
        <row r="402">
          <cell r="M402">
            <v>0</v>
          </cell>
          <cell r="S402">
            <v>0</v>
          </cell>
        </row>
        <row r="403">
          <cell r="M403">
            <v>0</v>
          </cell>
          <cell r="S403">
            <v>0</v>
          </cell>
        </row>
        <row r="404">
          <cell r="M404">
            <v>3900</v>
          </cell>
          <cell r="S404">
            <v>18900</v>
          </cell>
        </row>
        <row r="405">
          <cell r="M405">
            <v>0</v>
          </cell>
          <cell r="S405">
            <v>0</v>
          </cell>
        </row>
        <row r="406">
          <cell r="M406">
            <v>0</v>
          </cell>
          <cell r="S406">
            <v>0</v>
          </cell>
        </row>
        <row r="407">
          <cell r="M407">
            <v>0</v>
          </cell>
          <cell r="S407">
            <v>0</v>
          </cell>
        </row>
        <row r="408">
          <cell r="M408">
            <v>0</v>
          </cell>
          <cell r="S408">
            <v>0</v>
          </cell>
        </row>
        <row r="409">
          <cell r="M409">
            <v>0</v>
          </cell>
          <cell r="S409">
            <v>0</v>
          </cell>
        </row>
        <row r="410">
          <cell r="M410">
            <v>0</v>
          </cell>
          <cell r="S410">
            <v>0</v>
          </cell>
        </row>
        <row r="411">
          <cell r="M411">
            <v>0</v>
          </cell>
          <cell r="S411">
            <v>0</v>
          </cell>
        </row>
        <row r="412">
          <cell r="M412">
            <v>0</v>
          </cell>
          <cell r="S412">
            <v>0</v>
          </cell>
        </row>
        <row r="413">
          <cell r="M413">
            <v>0</v>
          </cell>
        </row>
        <row r="414">
          <cell r="M414">
            <v>0</v>
          </cell>
          <cell r="S414">
            <v>0</v>
          </cell>
        </row>
        <row r="415">
          <cell r="M415">
            <v>0</v>
          </cell>
          <cell r="S415">
            <v>0</v>
          </cell>
        </row>
        <row r="416">
          <cell r="M416">
            <v>0</v>
          </cell>
          <cell r="S416">
            <v>0</v>
          </cell>
        </row>
        <row r="417">
          <cell r="M417">
            <v>0</v>
          </cell>
          <cell r="S417">
            <v>0</v>
          </cell>
        </row>
        <row r="418">
          <cell r="M418">
            <v>0</v>
          </cell>
          <cell r="S418">
            <v>0</v>
          </cell>
        </row>
        <row r="419">
          <cell r="M419">
            <v>0</v>
          </cell>
          <cell r="S419">
            <v>0</v>
          </cell>
        </row>
        <row r="420">
          <cell r="M420">
            <v>0</v>
          </cell>
          <cell r="S420">
            <v>0</v>
          </cell>
        </row>
        <row r="421">
          <cell r="M421">
            <v>0</v>
          </cell>
          <cell r="S421">
            <v>0</v>
          </cell>
        </row>
        <row r="422">
          <cell r="M422">
            <v>0</v>
          </cell>
          <cell r="S422">
            <v>0</v>
          </cell>
        </row>
        <row r="423">
          <cell r="M423">
            <v>0</v>
          </cell>
          <cell r="S423">
            <v>0</v>
          </cell>
        </row>
        <row r="424">
          <cell r="M424">
            <v>0</v>
          </cell>
          <cell r="S424">
            <v>0</v>
          </cell>
        </row>
        <row r="425">
          <cell r="M425">
            <v>0</v>
          </cell>
          <cell r="S425">
            <v>0</v>
          </cell>
        </row>
        <row r="426">
          <cell r="M426">
            <v>0</v>
          </cell>
          <cell r="S426">
            <v>0</v>
          </cell>
        </row>
        <row r="427">
          <cell r="M427">
            <v>0</v>
          </cell>
          <cell r="S427">
            <v>0</v>
          </cell>
        </row>
        <row r="428">
          <cell r="M428">
            <v>0</v>
          </cell>
          <cell r="S428">
            <v>0</v>
          </cell>
        </row>
        <row r="429">
          <cell r="M429">
            <v>0</v>
          </cell>
          <cell r="S429">
            <v>0</v>
          </cell>
        </row>
        <row r="430">
          <cell r="M430">
            <v>0</v>
          </cell>
          <cell r="S430">
            <v>0</v>
          </cell>
        </row>
        <row r="431">
          <cell r="M431">
            <v>0</v>
          </cell>
          <cell r="S431">
            <v>0</v>
          </cell>
        </row>
        <row r="438">
          <cell r="M438">
            <v>500</v>
          </cell>
          <cell r="S438">
            <v>500</v>
          </cell>
        </row>
        <row r="439">
          <cell r="M439">
            <v>0</v>
          </cell>
          <cell r="S439">
            <v>0</v>
          </cell>
        </row>
        <row r="440">
          <cell r="M440">
            <v>0</v>
          </cell>
          <cell r="S440">
            <v>0</v>
          </cell>
        </row>
        <row r="441">
          <cell r="M441">
            <v>0</v>
          </cell>
          <cell r="S441">
            <v>0</v>
          </cell>
        </row>
        <row r="442">
          <cell r="M442">
            <v>0</v>
          </cell>
          <cell r="S442">
            <v>0</v>
          </cell>
        </row>
        <row r="443">
          <cell r="M443">
            <v>5147</v>
          </cell>
          <cell r="S443">
            <v>5147</v>
          </cell>
        </row>
        <row r="444">
          <cell r="M444">
            <v>0</v>
          </cell>
          <cell r="S444">
            <v>0</v>
          </cell>
        </row>
        <row r="445">
          <cell r="M445">
            <v>24305</v>
          </cell>
          <cell r="S445">
            <v>24305</v>
          </cell>
        </row>
        <row r="446">
          <cell r="M446">
            <v>57635</v>
          </cell>
        </row>
        <row r="447">
          <cell r="M447">
            <v>1000</v>
          </cell>
          <cell r="S447">
            <v>1000</v>
          </cell>
        </row>
        <row r="448">
          <cell r="M448">
            <v>0</v>
          </cell>
          <cell r="S448">
            <v>0</v>
          </cell>
        </row>
        <row r="449">
          <cell r="M449">
            <v>0</v>
          </cell>
          <cell r="S449">
            <v>0</v>
          </cell>
        </row>
        <row r="450">
          <cell r="M450">
            <v>0</v>
          </cell>
          <cell r="S450">
            <v>0</v>
          </cell>
        </row>
        <row r="451">
          <cell r="M451">
            <v>0</v>
          </cell>
          <cell r="S451">
            <v>0</v>
          </cell>
        </row>
        <row r="452">
          <cell r="M452">
            <v>0</v>
          </cell>
          <cell r="S452">
            <v>0</v>
          </cell>
        </row>
        <row r="453">
          <cell r="M453">
            <v>0</v>
          </cell>
          <cell r="S453">
            <v>0</v>
          </cell>
        </row>
        <row r="454">
          <cell r="M454">
            <v>0</v>
          </cell>
          <cell r="S454">
            <v>0</v>
          </cell>
        </row>
        <row r="455">
          <cell r="M455">
            <v>3000</v>
          </cell>
        </row>
        <row r="456">
          <cell r="M456">
            <v>0</v>
          </cell>
          <cell r="S456">
            <v>0</v>
          </cell>
        </row>
        <row r="457">
          <cell r="M457">
            <v>0</v>
          </cell>
          <cell r="S457">
            <v>0</v>
          </cell>
        </row>
        <row r="458">
          <cell r="M458">
            <v>0</v>
          </cell>
          <cell r="S458">
            <v>0</v>
          </cell>
        </row>
        <row r="459">
          <cell r="M459">
            <v>0</v>
          </cell>
          <cell r="S459">
            <v>0</v>
          </cell>
        </row>
        <row r="460">
          <cell r="M460">
            <v>0</v>
          </cell>
          <cell r="S460">
            <v>0</v>
          </cell>
        </row>
        <row r="461">
          <cell r="M461">
            <v>303</v>
          </cell>
          <cell r="S461">
            <v>303</v>
          </cell>
        </row>
        <row r="462">
          <cell r="M462">
            <v>0</v>
          </cell>
          <cell r="S462">
            <v>0</v>
          </cell>
        </row>
        <row r="463">
          <cell r="M463">
            <v>995</v>
          </cell>
          <cell r="S463">
            <v>995</v>
          </cell>
        </row>
        <row r="464">
          <cell r="M464">
            <v>12500</v>
          </cell>
        </row>
        <row r="465">
          <cell r="M465">
            <v>0</v>
          </cell>
          <cell r="S465">
            <v>0</v>
          </cell>
        </row>
        <row r="466">
          <cell r="M466">
            <v>0</v>
          </cell>
          <cell r="S466">
            <v>0</v>
          </cell>
        </row>
        <row r="467">
          <cell r="M467">
            <v>0</v>
          </cell>
          <cell r="S467">
            <v>0</v>
          </cell>
        </row>
        <row r="468">
          <cell r="M468">
            <v>0</v>
          </cell>
          <cell r="S468">
            <v>0</v>
          </cell>
        </row>
        <row r="469">
          <cell r="M469">
            <v>0</v>
          </cell>
          <cell r="S469">
            <v>0</v>
          </cell>
        </row>
        <row r="470">
          <cell r="M470">
            <v>0</v>
          </cell>
          <cell r="S470">
            <v>0</v>
          </cell>
        </row>
        <row r="471">
          <cell r="M471">
            <v>0</v>
          </cell>
          <cell r="S471">
            <v>0</v>
          </cell>
        </row>
        <row r="472">
          <cell r="M472">
            <v>0</v>
          </cell>
          <cell r="S472">
            <v>0</v>
          </cell>
        </row>
        <row r="473">
          <cell r="M473">
            <v>300</v>
          </cell>
        </row>
        <row r="474">
          <cell r="M474">
            <v>100</v>
          </cell>
          <cell r="S474">
            <v>100</v>
          </cell>
        </row>
        <row r="475">
          <cell r="M475">
            <v>0</v>
          </cell>
          <cell r="S475">
            <v>0</v>
          </cell>
        </row>
        <row r="476">
          <cell r="M476">
            <v>0</v>
          </cell>
          <cell r="S476">
            <v>0</v>
          </cell>
        </row>
        <row r="477">
          <cell r="M477">
            <v>0</v>
          </cell>
          <cell r="S477">
            <v>0</v>
          </cell>
        </row>
        <row r="478">
          <cell r="M478">
            <v>0</v>
          </cell>
          <cell r="S478">
            <v>0</v>
          </cell>
        </row>
        <row r="479">
          <cell r="M479">
            <v>0</v>
          </cell>
          <cell r="S479">
            <v>0</v>
          </cell>
        </row>
        <row r="480">
          <cell r="M480">
            <v>0</v>
          </cell>
          <cell r="S480">
            <v>0</v>
          </cell>
        </row>
        <row r="481">
          <cell r="M481">
            <v>0</v>
          </cell>
          <cell r="S481">
            <v>0</v>
          </cell>
        </row>
        <row r="482">
          <cell r="M482">
            <v>1170</v>
          </cell>
        </row>
        <row r="483">
          <cell r="M483">
            <v>0</v>
          </cell>
          <cell r="S483">
            <v>0</v>
          </cell>
        </row>
        <row r="484">
          <cell r="M484">
            <v>0</v>
          </cell>
          <cell r="S484">
            <v>0</v>
          </cell>
        </row>
        <row r="485">
          <cell r="M485">
            <v>0</v>
          </cell>
          <cell r="S485">
            <v>0</v>
          </cell>
        </row>
        <row r="486">
          <cell r="M486">
            <v>0</v>
          </cell>
          <cell r="S486">
            <v>0</v>
          </cell>
        </row>
        <row r="487">
          <cell r="M487">
            <v>0</v>
          </cell>
          <cell r="S487">
            <v>0</v>
          </cell>
        </row>
        <row r="488">
          <cell r="M488">
            <v>300</v>
          </cell>
        </row>
        <row r="489">
          <cell r="M489">
            <v>0</v>
          </cell>
          <cell r="S489">
            <v>0</v>
          </cell>
        </row>
        <row r="490">
          <cell r="M490">
            <v>0</v>
          </cell>
          <cell r="S490">
            <v>0</v>
          </cell>
        </row>
        <row r="491">
          <cell r="M491">
            <v>0</v>
          </cell>
          <cell r="S491">
            <v>0</v>
          </cell>
        </row>
        <row r="492">
          <cell r="M492">
            <v>0</v>
          </cell>
          <cell r="S492">
            <v>0</v>
          </cell>
        </row>
        <row r="493">
          <cell r="M493">
            <v>0</v>
          </cell>
          <cell r="S493">
            <v>0</v>
          </cell>
        </row>
        <row r="494">
          <cell r="M494">
            <v>0</v>
          </cell>
          <cell r="S494">
            <v>0</v>
          </cell>
        </row>
        <row r="495">
          <cell r="M495">
            <v>0</v>
          </cell>
          <cell r="S495">
            <v>0</v>
          </cell>
        </row>
        <row r="496">
          <cell r="M496">
            <v>0</v>
          </cell>
          <cell r="S496">
            <v>0</v>
          </cell>
        </row>
        <row r="497">
          <cell r="M497">
            <v>0</v>
          </cell>
          <cell r="S497">
            <v>0</v>
          </cell>
        </row>
        <row r="498">
          <cell r="M498">
            <v>0</v>
          </cell>
          <cell r="S498">
            <v>0</v>
          </cell>
        </row>
        <row r="499">
          <cell r="M499">
            <v>0</v>
          </cell>
          <cell r="S499">
            <v>0</v>
          </cell>
        </row>
        <row r="500">
          <cell r="M500">
            <v>0</v>
          </cell>
        </row>
        <row r="501">
          <cell r="M501">
            <v>0</v>
          </cell>
          <cell r="S501">
            <v>0</v>
          </cell>
        </row>
        <row r="502">
          <cell r="M502">
            <v>0</v>
          </cell>
          <cell r="S502">
            <v>0</v>
          </cell>
        </row>
        <row r="503">
          <cell r="M503">
            <v>0</v>
          </cell>
          <cell r="S503">
            <v>0</v>
          </cell>
        </row>
        <row r="504">
          <cell r="M504">
            <v>0</v>
          </cell>
          <cell r="S504">
            <v>0</v>
          </cell>
        </row>
        <row r="505">
          <cell r="M505">
            <v>0</v>
          </cell>
          <cell r="S505">
            <v>0</v>
          </cell>
        </row>
        <row r="506">
          <cell r="M506">
            <v>0</v>
          </cell>
          <cell r="S506">
            <v>0</v>
          </cell>
        </row>
        <row r="507">
          <cell r="M507">
            <v>0</v>
          </cell>
          <cell r="S507">
            <v>0</v>
          </cell>
        </row>
        <row r="508">
          <cell r="M508">
            <v>0</v>
          </cell>
          <cell r="S508">
            <v>0</v>
          </cell>
        </row>
        <row r="509">
          <cell r="M509">
            <v>0</v>
          </cell>
        </row>
        <row r="510">
          <cell r="M510">
            <v>0</v>
          </cell>
          <cell r="S510">
            <v>0</v>
          </cell>
        </row>
        <row r="511">
          <cell r="M511">
            <v>0</v>
          </cell>
          <cell r="S511">
            <v>0</v>
          </cell>
        </row>
        <row r="512">
          <cell r="M512">
            <v>0</v>
          </cell>
          <cell r="S512">
            <v>0</v>
          </cell>
        </row>
        <row r="513">
          <cell r="M513">
            <v>0</v>
          </cell>
          <cell r="S513">
            <v>0</v>
          </cell>
        </row>
        <row r="514">
          <cell r="M514">
            <v>0</v>
          </cell>
          <cell r="S514">
            <v>0</v>
          </cell>
        </row>
        <row r="515">
          <cell r="M515">
            <v>0</v>
          </cell>
          <cell r="S515">
            <v>0</v>
          </cell>
        </row>
        <row r="516">
          <cell r="M516">
            <v>0</v>
          </cell>
          <cell r="S516">
            <v>0</v>
          </cell>
        </row>
        <row r="517">
          <cell r="M517">
            <v>0</v>
          </cell>
          <cell r="S517">
            <v>0</v>
          </cell>
        </row>
        <row r="518">
          <cell r="M518">
            <v>0</v>
          </cell>
        </row>
        <row r="519">
          <cell r="M519">
            <v>0</v>
          </cell>
          <cell r="S519">
            <v>0</v>
          </cell>
        </row>
        <row r="520">
          <cell r="M520">
            <v>0</v>
          </cell>
          <cell r="S520">
            <v>0</v>
          </cell>
        </row>
        <row r="521">
          <cell r="M521">
            <v>0</v>
          </cell>
          <cell r="S521">
            <v>0</v>
          </cell>
        </row>
        <row r="522">
          <cell r="M522">
            <v>0</v>
          </cell>
          <cell r="S522">
            <v>0</v>
          </cell>
        </row>
        <row r="523">
          <cell r="M523">
            <v>0</v>
          </cell>
          <cell r="S523">
            <v>0</v>
          </cell>
        </row>
        <row r="524">
          <cell r="M524">
            <v>0</v>
          </cell>
          <cell r="S524">
            <v>0</v>
          </cell>
        </row>
        <row r="525">
          <cell r="M525">
            <v>0</v>
          </cell>
          <cell r="S525">
            <v>0</v>
          </cell>
        </row>
        <row r="526">
          <cell r="M526">
            <v>0</v>
          </cell>
          <cell r="S526">
            <v>0</v>
          </cell>
        </row>
        <row r="527">
          <cell r="M527">
            <v>0</v>
          </cell>
        </row>
        <row r="528">
          <cell r="M528">
            <v>0</v>
          </cell>
          <cell r="S528">
            <v>0</v>
          </cell>
        </row>
        <row r="529">
          <cell r="M529">
            <v>0</v>
          </cell>
          <cell r="S529">
            <v>0</v>
          </cell>
        </row>
        <row r="530">
          <cell r="M530">
            <v>0</v>
          </cell>
          <cell r="S530">
            <v>0</v>
          </cell>
        </row>
        <row r="531">
          <cell r="M531">
            <v>0</v>
          </cell>
          <cell r="S531">
            <v>0</v>
          </cell>
        </row>
        <row r="532">
          <cell r="M532">
            <v>0</v>
          </cell>
          <cell r="S532">
            <v>0</v>
          </cell>
        </row>
        <row r="533">
          <cell r="M533">
            <v>0</v>
          </cell>
          <cell r="S533">
            <v>0</v>
          </cell>
        </row>
        <row r="534">
          <cell r="M534">
            <v>0</v>
          </cell>
          <cell r="S534">
            <v>0</v>
          </cell>
        </row>
        <row r="535">
          <cell r="M535">
            <v>0</v>
          </cell>
          <cell r="S535">
            <v>0</v>
          </cell>
        </row>
        <row r="536">
          <cell r="M536">
            <v>0</v>
          </cell>
        </row>
        <row r="543">
          <cell r="M543">
            <v>340</v>
          </cell>
          <cell r="S543">
            <v>340</v>
          </cell>
        </row>
        <row r="544">
          <cell r="M544">
            <v>0</v>
          </cell>
          <cell r="S544">
            <v>0</v>
          </cell>
        </row>
        <row r="545">
          <cell r="M545">
            <v>0</v>
          </cell>
          <cell r="S545">
            <v>0</v>
          </cell>
        </row>
        <row r="546">
          <cell r="M546">
            <v>0</v>
          </cell>
          <cell r="S546">
            <v>0</v>
          </cell>
        </row>
        <row r="547">
          <cell r="M547">
            <v>0</v>
          </cell>
          <cell r="S547">
            <v>0</v>
          </cell>
        </row>
        <row r="548">
          <cell r="M548">
            <v>14750</v>
          </cell>
          <cell r="S548">
            <v>14750</v>
          </cell>
        </row>
        <row r="549">
          <cell r="M549">
            <v>0</v>
          </cell>
          <cell r="S549">
            <v>0</v>
          </cell>
        </row>
        <row r="550">
          <cell r="M550">
            <v>37106</v>
          </cell>
          <cell r="S550">
            <v>33856</v>
          </cell>
        </row>
        <row r="551">
          <cell r="M551">
            <v>11850</v>
          </cell>
          <cell r="S551">
            <v>11850</v>
          </cell>
        </row>
        <row r="552">
          <cell r="M552">
            <v>0</v>
          </cell>
          <cell r="S552">
            <v>0</v>
          </cell>
        </row>
        <row r="553">
          <cell r="M553">
            <v>0</v>
          </cell>
          <cell r="S553">
            <v>0</v>
          </cell>
        </row>
        <row r="554">
          <cell r="M554">
            <v>0</v>
          </cell>
          <cell r="S554">
            <v>0</v>
          </cell>
        </row>
        <row r="555">
          <cell r="M555">
            <v>0</v>
          </cell>
          <cell r="S555">
            <v>0</v>
          </cell>
        </row>
        <row r="556">
          <cell r="M556">
            <v>0</v>
          </cell>
          <cell r="S556">
            <v>0</v>
          </cell>
        </row>
        <row r="557">
          <cell r="M557">
            <v>2150</v>
          </cell>
          <cell r="S557">
            <v>2150</v>
          </cell>
        </row>
        <row r="558">
          <cell r="M558">
            <v>0</v>
          </cell>
          <cell r="S558">
            <v>0</v>
          </cell>
        </row>
        <row r="559">
          <cell r="M559">
            <v>2600</v>
          </cell>
          <cell r="S559">
            <v>2600</v>
          </cell>
        </row>
        <row r="560">
          <cell r="M560">
            <v>2750</v>
          </cell>
          <cell r="S560">
            <v>2750</v>
          </cell>
        </row>
        <row r="561">
          <cell r="M561">
            <v>0</v>
          </cell>
          <cell r="S561">
            <v>0</v>
          </cell>
        </row>
        <row r="562">
          <cell r="S562">
            <v>0</v>
          </cell>
        </row>
        <row r="563">
          <cell r="M563">
            <v>0</v>
          </cell>
          <cell r="S563">
            <v>0</v>
          </cell>
        </row>
        <row r="564">
          <cell r="M564">
            <v>0</v>
          </cell>
          <cell r="S564">
            <v>0</v>
          </cell>
        </row>
        <row r="565">
          <cell r="M565">
            <v>0</v>
          </cell>
          <cell r="S565">
            <v>0</v>
          </cell>
        </row>
        <row r="566">
          <cell r="M566">
            <v>1197</v>
          </cell>
        </row>
        <row r="567">
          <cell r="M567">
            <v>0</v>
          </cell>
          <cell r="S567">
            <v>0</v>
          </cell>
        </row>
        <row r="568">
          <cell r="M568">
            <v>550</v>
          </cell>
        </row>
        <row r="569">
          <cell r="M569">
            <v>300</v>
          </cell>
        </row>
        <row r="570">
          <cell r="M570">
            <v>0</v>
          </cell>
          <cell r="S570">
            <v>0</v>
          </cell>
        </row>
        <row r="571">
          <cell r="M571">
            <v>0</v>
          </cell>
          <cell r="S571">
            <v>0</v>
          </cell>
        </row>
        <row r="572">
          <cell r="M572">
            <v>0</v>
          </cell>
          <cell r="S572">
            <v>0</v>
          </cell>
        </row>
        <row r="573">
          <cell r="M573">
            <v>0</v>
          </cell>
          <cell r="S573">
            <v>0</v>
          </cell>
        </row>
        <row r="574">
          <cell r="M574">
            <v>0</v>
          </cell>
          <cell r="S574">
            <v>0</v>
          </cell>
        </row>
        <row r="575">
          <cell r="M575">
            <v>0</v>
          </cell>
          <cell r="S575">
            <v>0</v>
          </cell>
        </row>
        <row r="576">
          <cell r="M576">
            <v>0</v>
          </cell>
          <cell r="S576">
            <v>0</v>
          </cell>
        </row>
        <row r="577">
          <cell r="M577">
            <v>0</v>
          </cell>
          <cell r="S577">
            <v>0</v>
          </cell>
        </row>
        <row r="578">
          <cell r="M578">
            <v>0</v>
          </cell>
          <cell r="S578">
            <v>0</v>
          </cell>
        </row>
        <row r="579">
          <cell r="M579">
            <v>0</v>
          </cell>
          <cell r="S579">
            <v>0</v>
          </cell>
        </row>
        <row r="580">
          <cell r="M580">
            <v>0</v>
          </cell>
          <cell r="S580">
            <v>0</v>
          </cell>
        </row>
        <row r="581">
          <cell r="M581">
            <v>0</v>
          </cell>
          <cell r="S581">
            <v>0</v>
          </cell>
        </row>
        <row r="582">
          <cell r="M582">
            <v>0</v>
          </cell>
          <cell r="S582">
            <v>0</v>
          </cell>
        </row>
        <row r="583">
          <cell r="M583">
            <v>0</v>
          </cell>
          <cell r="S583">
            <v>0</v>
          </cell>
        </row>
        <row r="584">
          <cell r="M584">
            <v>0</v>
          </cell>
          <cell r="S584">
            <v>0</v>
          </cell>
        </row>
        <row r="585">
          <cell r="M585">
            <v>0</v>
          </cell>
          <cell r="S585">
            <v>0</v>
          </cell>
        </row>
        <row r="586">
          <cell r="M586">
            <v>0</v>
          </cell>
          <cell r="S586">
            <v>0</v>
          </cell>
        </row>
        <row r="587">
          <cell r="M587">
            <v>0</v>
          </cell>
          <cell r="S587">
            <v>0</v>
          </cell>
        </row>
        <row r="594">
          <cell r="M594">
            <v>0</v>
          </cell>
          <cell r="S594">
            <v>0</v>
          </cell>
        </row>
        <row r="595">
          <cell r="M595">
            <v>0</v>
          </cell>
          <cell r="S595">
            <v>0</v>
          </cell>
        </row>
        <row r="596">
          <cell r="M596">
            <v>0</v>
          </cell>
          <cell r="S596">
            <v>0</v>
          </cell>
        </row>
        <row r="597">
          <cell r="M597">
            <v>0</v>
          </cell>
          <cell r="S597">
            <v>0</v>
          </cell>
        </row>
        <row r="598">
          <cell r="M598">
            <v>0</v>
          </cell>
          <cell r="S598">
            <v>0</v>
          </cell>
        </row>
        <row r="599">
          <cell r="M599">
            <v>0</v>
          </cell>
          <cell r="S599">
            <v>0</v>
          </cell>
        </row>
        <row r="600">
          <cell r="M600">
            <v>0</v>
          </cell>
          <cell r="S600">
            <v>0</v>
          </cell>
        </row>
        <row r="601">
          <cell r="M601">
            <v>1304</v>
          </cell>
          <cell r="S601">
            <v>1304</v>
          </cell>
        </row>
        <row r="602">
          <cell r="M602">
            <v>4252</v>
          </cell>
          <cell r="S602">
            <v>4252</v>
          </cell>
        </row>
        <row r="603">
          <cell r="M603">
            <v>2600</v>
          </cell>
          <cell r="S603">
            <v>2600</v>
          </cell>
        </row>
        <row r="604">
          <cell r="M604">
            <v>0</v>
          </cell>
          <cell r="S604">
            <v>0</v>
          </cell>
        </row>
        <row r="605">
          <cell r="M605">
            <v>0</v>
          </cell>
          <cell r="S605">
            <v>0</v>
          </cell>
        </row>
        <row r="606">
          <cell r="M606">
            <v>0</v>
          </cell>
          <cell r="S606">
            <v>0</v>
          </cell>
        </row>
        <row r="607">
          <cell r="M607">
            <v>0</v>
          </cell>
          <cell r="S607">
            <v>0</v>
          </cell>
        </row>
        <row r="608">
          <cell r="M608">
            <v>10400</v>
          </cell>
          <cell r="S608">
            <v>10400</v>
          </cell>
        </row>
        <row r="609">
          <cell r="M609">
            <v>0</v>
          </cell>
          <cell r="S609">
            <v>0</v>
          </cell>
        </row>
        <row r="610">
          <cell r="M610">
            <v>26110</v>
          </cell>
          <cell r="S610">
            <v>26110</v>
          </cell>
        </row>
        <row r="611">
          <cell r="M611">
            <v>60520</v>
          </cell>
          <cell r="S611">
            <v>60520</v>
          </cell>
        </row>
        <row r="612">
          <cell r="M612">
            <v>0</v>
          </cell>
          <cell r="S612">
            <v>0</v>
          </cell>
        </row>
        <row r="613">
          <cell r="M613">
            <v>0</v>
          </cell>
          <cell r="S613">
            <v>0</v>
          </cell>
        </row>
        <row r="614">
          <cell r="M614">
            <v>0</v>
          </cell>
          <cell r="S614">
            <v>0</v>
          </cell>
        </row>
        <row r="615">
          <cell r="M615">
            <v>0</v>
          </cell>
          <cell r="S615">
            <v>0</v>
          </cell>
        </row>
        <row r="616">
          <cell r="M616">
            <v>0</v>
          </cell>
          <cell r="S616">
            <v>0</v>
          </cell>
        </row>
        <row r="617">
          <cell r="M617">
            <v>0</v>
          </cell>
          <cell r="S617">
            <v>0</v>
          </cell>
        </row>
        <row r="618">
          <cell r="M618">
            <v>0</v>
          </cell>
          <cell r="S618">
            <v>0</v>
          </cell>
        </row>
        <row r="619">
          <cell r="M619">
            <v>5740</v>
          </cell>
          <cell r="S619">
            <v>5740</v>
          </cell>
        </row>
        <row r="620">
          <cell r="M620">
            <v>9750</v>
          </cell>
          <cell r="S620">
            <v>9750</v>
          </cell>
        </row>
        <row r="621">
          <cell r="M621">
            <v>0</v>
          </cell>
          <cell r="S621">
            <v>0</v>
          </cell>
        </row>
        <row r="622">
          <cell r="M622">
            <v>0</v>
          </cell>
          <cell r="S622">
            <v>0</v>
          </cell>
        </row>
        <row r="623">
          <cell r="M623">
            <v>0</v>
          </cell>
          <cell r="S623">
            <v>0</v>
          </cell>
        </row>
        <row r="624">
          <cell r="M624">
            <v>0</v>
          </cell>
          <cell r="S624">
            <v>0</v>
          </cell>
        </row>
        <row r="625">
          <cell r="M625">
            <v>0</v>
          </cell>
          <cell r="S625">
            <v>0</v>
          </cell>
        </row>
        <row r="626">
          <cell r="M626">
            <v>2600</v>
          </cell>
          <cell r="S626">
            <v>2600</v>
          </cell>
        </row>
        <row r="627">
          <cell r="M627">
            <v>0</v>
          </cell>
          <cell r="S627">
            <v>0</v>
          </cell>
        </row>
        <row r="628">
          <cell r="M628">
            <v>1950</v>
          </cell>
          <cell r="S628">
            <v>1950</v>
          </cell>
        </row>
        <row r="629">
          <cell r="M629">
            <v>650</v>
          </cell>
          <cell r="S629">
            <v>650</v>
          </cell>
        </row>
        <row r="630">
          <cell r="M630">
            <v>0</v>
          </cell>
          <cell r="S630">
            <v>0</v>
          </cell>
        </row>
        <row r="631">
          <cell r="M631">
            <v>0</v>
          </cell>
          <cell r="S631">
            <v>0</v>
          </cell>
        </row>
        <row r="632">
          <cell r="M632">
            <v>0</v>
          </cell>
          <cell r="S632">
            <v>0</v>
          </cell>
        </row>
        <row r="633">
          <cell r="M633">
            <v>0</v>
          </cell>
          <cell r="S633">
            <v>0</v>
          </cell>
        </row>
        <row r="634">
          <cell r="M634">
            <v>0</v>
          </cell>
          <cell r="S634">
            <v>0</v>
          </cell>
        </row>
        <row r="635">
          <cell r="M635">
            <v>0</v>
          </cell>
          <cell r="S635">
            <v>0</v>
          </cell>
        </row>
        <row r="636">
          <cell r="M636">
            <v>0</v>
          </cell>
          <cell r="S636">
            <v>0</v>
          </cell>
        </row>
        <row r="637">
          <cell r="M637">
            <v>0</v>
          </cell>
          <cell r="S637">
            <v>0</v>
          </cell>
        </row>
        <row r="638">
          <cell r="M638">
            <v>0</v>
          </cell>
          <cell r="S638">
            <v>0</v>
          </cell>
        </row>
        <row r="639">
          <cell r="M639">
            <v>0</v>
          </cell>
          <cell r="S639">
            <v>0</v>
          </cell>
        </row>
        <row r="640">
          <cell r="M640">
            <v>0</v>
          </cell>
          <cell r="S640">
            <v>0</v>
          </cell>
        </row>
        <row r="641">
          <cell r="M641">
            <v>0</v>
          </cell>
          <cell r="S641">
            <v>0</v>
          </cell>
        </row>
        <row r="642">
          <cell r="M642">
            <v>0</v>
          </cell>
          <cell r="S642">
            <v>0</v>
          </cell>
        </row>
        <row r="643">
          <cell r="M643">
            <v>0</v>
          </cell>
          <cell r="S643">
            <v>0</v>
          </cell>
        </row>
        <row r="644">
          <cell r="M644">
            <v>0</v>
          </cell>
          <cell r="S644">
            <v>0</v>
          </cell>
        </row>
        <row r="645">
          <cell r="M645">
            <v>0</v>
          </cell>
          <cell r="S645">
            <v>0</v>
          </cell>
        </row>
        <row r="646">
          <cell r="M646">
            <v>0</v>
          </cell>
          <cell r="S646">
            <v>0</v>
          </cell>
        </row>
        <row r="647">
          <cell r="M647">
            <v>0</v>
          </cell>
          <cell r="S647">
            <v>0</v>
          </cell>
        </row>
        <row r="653">
          <cell r="M653">
            <v>0</v>
          </cell>
          <cell r="S653">
            <v>0</v>
          </cell>
        </row>
        <row r="654">
          <cell r="M654">
            <v>0</v>
          </cell>
          <cell r="S654">
            <v>0</v>
          </cell>
        </row>
        <row r="655">
          <cell r="M655">
            <v>0</v>
          </cell>
          <cell r="S655">
            <v>0</v>
          </cell>
        </row>
        <row r="656">
          <cell r="M656">
            <v>0</v>
          </cell>
          <cell r="S656">
            <v>0</v>
          </cell>
        </row>
        <row r="657">
          <cell r="M657">
            <v>0</v>
          </cell>
          <cell r="S657">
            <v>0</v>
          </cell>
        </row>
        <row r="658">
          <cell r="M658">
            <v>0</v>
          </cell>
          <cell r="S658">
            <v>0</v>
          </cell>
        </row>
        <row r="659">
          <cell r="M659">
            <v>0</v>
          </cell>
          <cell r="S659">
            <v>0</v>
          </cell>
        </row>
        <row r="660">
          <cell r="M660">
            <v>0</v>
          </cell>
          <cell r="S660">
            <v>0</v>
          </cell>
        </row>
        <row r="661">
          <cell r="M661">
            <v>7000</v>
          </cell>
          <cell r="S661">
            <v>7250</v>
          </cell>
        </row>
        <row r="662">
          <cell r="M662">
            <v>1300</v>
          </cell>
          <cell r="S662">
            <v>1300</v>
          </cell>
        </row>
        <row r="663">
          <cell r="M663">
            <v>0</v>
          </cell>
          <cell r="S663">
            <v>0</v>
          </cell>
        </row>
        <row r="664">
          <cell r="M664">
            <v>0</v>
          </cell>
          <cell r="S664">
            <v>0</v>
          </cell>
        </row>
        <row r="665">
          <cell r="M665">
            <v>0</v>
          </cell>
          <cell r="S665">
            <v>0</v>
          </cell>
        </row>
        <row r="666">
          <cell r="M666">
            <v>0</v>
          </cell>
          <cell r="S666">
            <v>0</v>
          </cell>
        </row>
        <row r="667">
          <cell r="M667">
            <v>0</v>
          </cell>
          <cell r="S667">
            <v>0</v>
          </cell>
        </row>
        <row r="668">
          <cell r="M668">
            <v>0</v>
          </cell>
          <cell r="S668">
            <v>0</v>
          </cell>
        </row>
        <row r="669">
          <cell r="M669">
            <v>0</v>
          </cell>
          <cell r="S669">
            <v>0</v>
          </cell>
        </row>
        <row r="670">
          <cell r="M670">
            <v>40241</v>
          </cell>
          <cell r="S670">
            <v>40241</v>
          </cell>
        </row>
        <row r="671">
          <cell r="M671">
            <v>0</v>
          </cell>
          <cell r="S671">
            <v>0</v>
          </cell>
        </row>
        <row r="672">
          <cell r="M672">
            <v>0</v>
          </cell>
          <cell r="S672">
            <v>0</v>
          </cell>
        </row>
        <row r="673">
          <cell r="M673">
            <v>0</v>
          </cell>
          <cell r="S673">
            <v>0</v>
          </cell>
        </row>
        <row r="674">
          <cell r="M674">
            <v>0</v>
          </cell>
          <cell r="S674">
            <v>0</v>
          </cell>
        </row>
        <row r="675">
          <cell r="M675">
            <v>0</v>
          </cell>
          <cell r="S675">
            <v>0</v>
          </cell>
        </row>
        <row r="676">
          <cell r="M676">
            <v>0</v>
          </cell>
          <cell r="S676">
            <v>0</v>
          </cell>
        </row>
        <row r="677">
          <cell r="M677">
            <v>0</v>
          </cell>
          <cell r="S677">
            <v>0</v>
          </cell>
        </row>
        <row r="678">
          <cell r="M678">
            <v>0</v>
          </cell>
          <cell r="S678">
            <v>0</v>
          </cell>
        </row>
        <row r="679">
          <cell r="M679">
            <v>1000</v>
          </cell>
          <cell r="S679">
            <v>1050</v>
          </cell>
        </row>
        <row r="680">
          <cell r="M680">
            <v>132</v>
          </cell>
          <cell r="S680">
            <v>132</v>
          </cell>
        </row>
        <row r="681">
          <cell r="M681">
            <v>0</v>
          </cell>
          <cell r="S681">
            <v>0</v>
          </cell>
        </row>
        <row r="682">
          <cell r="M682">
            <v>0</v>
          </cell>
          <cell r="S682">
            <v>0</v>
          </cell>
        </row>
        <row r="683">
          <cell r="M683">
            <v>0</v>
          </cell>
          <cell r="S683">
            <v>0</v>
          </cell>
        </row>
        <row r="684">
          <cell r="M684">
            <v>0</v>
          </cell>
          <cell r="S684">
            <v>0</v>
          </cell>
        </row>
        <row r="685">
          <cell r="M685">
            <v>0</v>
          </cell>
          <cell r="S685">
            <v>0</v>
          </cell>
        </row>
        <row r="686">
          <cell r="M686">
            <v>0</v>
          </cell>
          <cell r="S686">
            <v>0</v>
          </cell>
        </row>
        <row r="687">
          <cell r="M687">
            <v>0</v>
          </cell>
          <cell r="S687">
            <v>0</v>
          </cell>
        </row>
        <row r="688">
          <cell r="M688">
            <v>1283</v>
          </cell>
          <cell r="S688">
            <v>1283</v>
          </cell>
        </row>
        <row r="689">
          <cell r="M689">
            <v>500</v>
          </cell>
          <cell r="S689">
            <v>500</v>
          </cell>
        </row>
        <row r="690">
          <cell r="M690">
            <v>0</v>
          </cell>
          <cell r="S690">
            <v>0</v>
          </cell>
        </row>
        <row r="691">
          <cell r="M691">
            <v>0</v>
          </cell>
          <cell r="S691">
            <v>0</v>
          </cell>
        </row>
        <row r="692">
          <cell r="M692">
            <v>0</v>
          </cell>
          <cell r="S692">
            <v>0</v>
          </cell>
        </row>
        <row r="693">
          <cell r="M693">
            <v>0</v>
          </cell>
          <cell r="S693">
            <v>0</v>
          </cell>
        </row>
        <row r="694">
          <cell r="M694">
            <v>0</v>
          </cell>
          <cell r="S694">
            <v>0</v>
          </cell>
        </row>
        <row r="695">
          <cell r="M695">
            <v>0</v>
          </cell>
          <cell r="S695">
            <v>0</v>
          </cell>
        </row>
        <row r="696">
          <cell r="M696">
            <v>0</v>
          </cell>
          <cell r="S696">
            <v>0</v>
          </cell>
        </row>
        <row r="697">
          <cell r="M697">
            <v>14442</v>
          </cell>
          <cell r="S697">
            <v>14442</v>
          </cell>
        </row>
        <row r="698">
          <cell r="M698">
            <v>0</v>
          </cell>
          <cell r="S698">
            <v>450</v>
          </cell>
        </row>
        <row r="699">
          <cell r="M699">
            <v>0</v>
          </cell>
          <cell r="S699">
            <v>0</v>
          </cell>
        </row>
        <row r="700">
          <cell r="M700">
            <v>0</v>
          </cell>
          <cell r="S700">
            <v>0</v>
          </cell>
        </row>
        <row r="701">
          <cell r="M701">
            <v>0</v>
          </cell>
          <cell r="S701">
            <v>0</v>
          </cell>
        </row>
        <row r="702">
          <cell r="M702">
            <v>0</v>
          </cell>
          <cell r="S702">
            <v>0</v>
          </cell>
        </row>
        <row r="703">
          <cell r="M703">
            <v>0</v>
          </cell>
          <cell r="S703">
            <v>0</v>
          </cell>
        </row>
        <row r="704">
          <cell r="M704">
            <v>0</v>
          </cell>
          <cell r="S704">
            <v>0</v>
          </cell>
        </row>
        <row r="705">
          <cell r="M705">
            <v>0</v>
          </cell>
          <cell r="S705">
            <v>0</v>
          </cell>
        </row>
        <row r="706">
          <cell r="M706">
            <v>0</v>
          </cell>
          <cell r="S706">
            <v>4100</v>
          </cell>
        </row>
        <row r="725">
          <cell r="M725">
            <v>0</v>
          </cell>
          <cell r="S725">
            <v>0</v>
          </cell>
        </row>
        <row r="726">
          <cell r="M726">
            <v>0</v>
          </cell>
          <cell r="S726">
            <v>0</v>
          </cell>
        </row>
        <row r="727">
          <cell r="M727">
            <v>0</v>
          </cell>
          <cell r="S727">
            <v>0</v>
          </cell>
        </row>
        <row r="728">
          <cell r="M728">
            <v>0</v>
          </cell>
          <cell r="S728">
            <v>0</v>
          </cell>
        </row>
        <row r="729">
          <cell r="M729">
            <v>0</v>
          </cell>
          <cell r="S729">
            <v>0</v>
          </cell>
        </row>
        <row r="730">
          <cell r="M730">
            <v>150</v>
          </cell>
          <cell r="S730">
            <v>100</v>
          </cell>
        </row>
        <row r="731">
          <cell r="M731">
            <v>0</v>
          </cell>
          <cell r="S731">
            <v>0</v>
          </cell>
        </row>
        <row r="732">
          <cell r="M732">
            <v>750</v>
          </cell>
          <cell r="S732">
            <v>660</v>
          </cell>
        </row>
        <row r="733">
          <cell r="M733">
            <v>5775</v>
          </cell>
          <cell r="S733">
            <v>4715</v>
          </cell>
        </row>
        <row r="734">
          <cell r="M734">
            <v>0</v>
          </cell>
          <cell r="S734">
            <v>0</v>
          </cell>
        </row>
        <row r="735">
          <cell r="M735">
            <v>0</v>
          </cell>
          <cell r="S735">
            <v>0</v>
          </cell>
        </row>
        <row r="736">
          <cell r="M736">
            <v>0</v>
          </cell>
          <cell r="S736">
            <v>0</v>
          </cell>
        </row>
        <row r="737">
          <cell r="M737">
            <v>0</v>
          </cell>
          <cell r="S737">
            <v>0</v>
          </cell>
        </row>
        <row r="738">
          <cell r="M738">
            <v>0</v>
          </cell>
          <cell r="S738">
            <v>0</v>
          </cell>
        </row>
        <row r="739">
          <cell r="M739">
            <v>0</v>
          </cell>
          <cell r="S739">
            <v>0</v>
          </cell>
        </row>
        <row r="740">
          <cell r="M740">
            <v>0</v>
          </cell>
          <cell r="S740">
            <v>0</v>
          </cell>
        </row>
        <row r="741">
          <cell r="M741">
            <v>0</v>
          </cell>
          <cell r="S741">
            <v>0</v>
          </cell>
        </row>
        <row r="742">
          <cell r="M742">
            <v>7203</v>
          </cell>
          <cell r="S742">
            <v>7253</v>
          </cell>
        </row>
        <row r="743">
          <cell r="M743">
            <v>0</v>
          </cell>
          <cell r="S743">
            <v>0</v>
          </cell>
        </row>
        <row r="744">
          <cell r="M744">
            <v>0</v>
          </cell>
          <cell r="S744">
            <v>0</v>
          </cell>
        </row>
        <row r="745">
          <cell r="M745">
            <v>0</v>
          </cell>
          <cell r="S745">
            <v>0</v>
          </cell>
        </row>
        <row r="746">
          <cell r="M746">
            <v>0</v>
          </cell>
          <cell r="S746">
            <v>0</v>
          </cell>
        </row>
        <row r="747">
          <cell r="M747">
            <v>0</v>
          </cell>
          <cell r="S747">
            <v>0</v>
          </cell>
        </row>
        <row r="748">
          <cell r="M748">
            <v>0</v>
          </cell>
          <cell r="S748">
            <v>0</v>
          </cell>
        </row>
        <row r="749">
          <cell r="M749">
            <v>0</v>
          </cell>
          <cell r="S749">
            <v>0</v>
          </cell>
        </row>
        <row r="750">
          <cell r="M750">
            <v>0</v>
          </cell>
          <cell r="S750">
            <v>0</v>
          </cell>
        </row>
        <row r="751">
          <cell r="M751">
            <v>500</v>
          </cell>
          <cell r="S751">
            <v>1500</v>
          </cell>
        </row>
        <row r="752">
          <cell r="M752">
            <v>0</v>
          </cell>
          <cell r="S752">
            <v>0</v>
          </cell>
        </row>
        <row r="753">
          <cell r="M753">
            <v>0</v>
          </cell>
          <cell r="S753">
            <v>0</v>
          </cell>
        </row>
        <row r="754">
          <cell r="M754">
            <v>0</v>
          </cell>
          <cell r="S754">
            <v>0</v>
          </cell>
        </row>
        <row r="755">
          <cell r="M755">
            <v>0</v>
          </cell>
          <cell r="S755">
            <v>0</v>
          </cell>
        </row>
        <row r="756">
          <cell r="M756">
            <v>0</v>
          </cell>
          <cell r="S756">
            <v>0</v>
          </cell>
        </row>
        <row r="757">
          <cell r="M757">
            <v>0</v>
          </cell>
          <cell r="S757">
            <v>0</v>
          </cell>
        </row>
        <row r="758">
          <cell r="M758">
            <v>0</v>
          </cell>
          <cell r="S758">
            <v>0</v>
          </cell>
        </row>
        <row r="759">
          <cell r="M759">
            <v>0</v>
          </cell>
          <cell r="S759">
            <v>0</v>
          </cell>
        </row>
        <row r="760">
          <cell r="M760">
            <v>0</v>
          </cell>
          <cell r="S760">
            <v>0</v>
          </cell>
        </row>
        <row r="761">
          <cell r="M761">
            <v>0</v>
          </cell>
          <cell r="S761">
            <v>0</v>
          </cell>
        </row>
        <row r="762">
          <cell r="M762">
            <v>0</v>
          </cell>
          <cell r="S762">
            <v>0</v>
          </cell>
        </row>
        <row r="763">
          <cell r="M763">
            <v>0</v>
          </cell>
          <cell r="S763">
            <v>0</v>
          </cell>
        </row>
        <row r="764">
          <cell r="M764">
            <v>0</v>
          </cell>
          <cell r="S764">
            <v>0</v>
          </cell>
        </row>
        <row r="765">
          <cell r="M765">
            <v>0</v>
          </cell>
          <cell r="S765">
            <v>0</v>
          </cell>
        </row>
        <row r="766">
          <cell r="M766">
            <v>0</v>
          </cell>
          <cell r="S766">
            <v>0</v>
          </cell>
        </row>
        <row r="767">
          <cell r="M767">
            <v>0</v>
          </cell>
          <cell r="S767">
            <v>0</v>
          </cell>
        </row>
        <row r="768">
          <cell r="M768">
            <v>0</v>
          </cell>
          <cell r="S768">
            <v>0</v>
          </cell>
        </row>
        <row r="769">
          <cell r="M769">
            <v>0</v>
          </cell>
          <cell r="S769">
            <v>0</v>
          </cell>
        </row>
        <row r="770">
          <cell r="M770">
            <v>0</v>
          </cell>
          <cell r="S770">
            <v>0</v>
          </cell>
        </row>
        <row r="771">
          <cell r="M771">
            <v>0</v>
          </cell>
          <cell r="S771">
            <v>0</v>
          </cell>
        </row>
        <row r="772">
          <cell r="M772">
            <v>0</v>
          </cell>
          <cell r="S772">
            <v>0</v>
          </cell>
        </row>
        <row r="773">
          <cell r="M773">
            <v>0</v>
          </cell>
          <cell r="S773">
            <v>0</v>
          </cell>
        </row>
        <row r="774">
          <cell r="M774">
            <v>0</v>
          </cell>
          <cell r="S774">
            <v>0</v>
          </cell>
        </row>
        <row r="775">
          <cell r="M775">
            <v>0</v>
          </cell>
          <cell r="S775">
            <v>0</v>
          </cell>
        </row>
        <row r="776">
          <cell r="M776">
            <v>0</v>
          </cell>
          <cell r="S776">
            <v>0</v>
          </cell>
        </row>
        <row r="777">
          <cell r="M777">
            <v>0</v>
          </cell>
          <cell r="S777">
            <v>0</v>
          </cell>
        </row>
        <row r="778">
          <cell r="M778">
            <v>0</v>
          </cell>
          <cell r="S778">
            <v>0</v>
          </cell>
        </row>
        <row r="779">
          <cell r="M779">
            <v>0</v>
          </cell>
          <cell r="S779">
            <v>0</v>
          </cell>
        </row>
        <row r="780">
          <cell r="M780">
            <v>0</v>
          </cell>
          <cell r="S780">
            <v>0</v>
          </cell>
        </row>
        <row r="781">
          <cell r="M781">
            <v>0</v>
          </cell>
          <cell r="S781">
            <v>0</v>
          </cell>
        </row>
        <row r="782">
          <cell r="M782">
            <v>0</v>
          </cell>
          <cell r="S782">
            <v>0</v>
          </cell>
        </row>
        <row r="783">
          <cell r="M783">
            <v>0</v>
          </cell>
          <cell r="S783">
            <v>0</v>
          </cell>
        </row>
        <row r="784">
          <cell r="M784">
            <v>0</v>
          </cell>
          <cell r="S784">
            <v>0</v>
          </cell>
        </row>
        <row r="785">
          <cell r="M785">
            <v>0</v>
          </cell>
          <cell r="S785">
            <v>0</v>
          </cell>
        </row>
        <row r="786">
          <cell r="M786">
            <v>0</v>
          </cell>
          <cell r="S786">
            <v>0</v>
          </cell>
        </row>
        <row r="787">
          <cell r="M787">
            <v>0</v>
          </cell>
          <cell r="S787">
            <v>0</v>
          </cell>
        </row>
      </sheetData>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otaaloverzicht"/>
      <sheetName val="Directiestaf"/>
      <sheetName val="TO"/>
      <sheetName val="DVE"/>
      <sheetName val="Horeca"/>
      <sheetName val="LABVV"/>
      <sheetName val="Productveiligheid"/>
      <sheetName val="VIP"/>
      <sheetName val="verbeterplan"/>
    </sheetNames>
    <sheetDataSet>
      <sheetData sheetId="0" refreshError="1"/>
      <sheetData sheetId="1">
        <row r="16">
          <cell r="E16">
            <v>10.4</v>
          </cell>
          <cell r="I16">
            <v>9</v>
          </cell>
        </row>
      </sheetData>
      <sheetData sheetId="2">
        <row r="3">
          <cell r="E3">
            <v>2</v>
          </cell>
          <cell r="I3">
            <v>1</v>
          </cell>
        </row>
        <row r="4">
          <cell r="I4">
            <v>1</v>
          </cell>
        </row>
        <row r="5">
          <cell r="I5">
            <v>0.9</v>
          </cell>
        </row>
        <row r="7">
          <cell r="A7" t="str">
            <v>TO Productveiligheid</v>
          </cell>
        </row>
        <row r="36">
          <cell r="E36">
            <v>21.3</v>
          </cell>
          <cell r="I36">
            <v>24.299999999999997</v>
          </cell>
        </row>
        <row r="37">
          <cell r="A37" t="str">
            <v>TO Voedselveiligheid veterinair</v>
          </cell>
        </row>
        <row r="63">
          <cell r="E63">
            <v>23.8</v>
          </cell>
          <cell r="I63">
            <v>19.700000000000003</v>
          </cell>
        </row>
        <row r="64">
          <cell r="A64" t="str">
            <v>TO Voedselveiligheid levensmiddelen</v>
          </cell>
        </row>
        <row r="101">
          <cell r="E101">
            <v>33.200000000000003</v>
          </cell>
          <cell r="I101">
            <v>28.6</v>
          </cell>
        </row>
        <row r="102">
          <cell r="A102" t="str">
            <v>TO Voedselveiligheid horeca/retail, dierproeven</v>
          </cell>
        </row>
        <row r="128">
          <cell r="E128">
            <v>22.2</v>
          </cell>
          <cell r="I128">
            <v>17.700000000000003</v>
          </cell>
        </row>
      </sheetData>
      <sheetData sheetId="3">
        <row r="3">
          <cell r="E3">
            <v>1</v>
          </cell>
          <cell r="I3">
            <v>1</v>
          </cell>
        </row>
        <row r="4">
          <cell r="E4">
            <v>1</v>
          </cell>
        </row>
        <row r="30">
          <cell r="E30">
            <v>19.899999999999999</v>
          </cell>
          <cell r="I30">
            <v>16.3</v>
          </cell>
        </row>
        <row r="50">
          <cell r="E50">
            <v>16.2</v>
          </cell>
          <cell r="I50">
            <v>14.1</v>
          </cell>
        </row>
        <row r="72">
          <cell r="E72">
            <v>15.1</v>
          </cell>
          <cell r="I72">
            <v>14.9</v>
          </cell>
        </row>
        <row r="98">
          <cell r="E98">
            <v>17.8</v>
          </cell>
          <cell r="I98">
            <v>16.899999999999999</v>
          </cell>
        </row>
        <row r="118">
          <cell r="E118">
            <v>16.2</v>
          </cell>
          <cell r="I118">
            <v>14.799999999999999</v>
          </cell>
        </row>
      </sheetData>
      <sheetData sheetId="4">
        <row r="3">
          <cell r="E3">
            <v>1</v>
          </cell>
          <cell r="I3">
            <v>1</v>
          </cell>
        </row>
        <row r="5">
          <cell r="E5">
            <v>1</v>
          </cell>
        </row>
        <row r="33">
          <cell r="E33">
            <v>21.3</v>
          </cell>
          <cell r="I33">
            <v>20.5</v>
          </cell>
        </row>
        <row r="64">
          <cell r="E64">
            <v>21.3</v>
          </cell>
          <cell r="I64">
            <v>21.730000000000004</v>
          </cell>
        </row>
        <row r="94">
          <cell r="E94">
            <v>22.3</v>
          </cell>
          <cell r="I94">
            <v>22.6</v>
          </cell>
        </row>
        <row r="121">
          <cell r="E121">
            <v>20.3</v>
          </cell>
          <cell r="I121">
            <v>19.5</v>
          </cell>
        </row>
        <row r="152">
          <cell r="E152">
            <v>20.3</v>
          </cell>
          <cell r="I152">
            <v>22.640000000000004</v>
          </cell>
        </row>
        <row r="181">
          <cell r="E181">
            <v>20.399999999999999</v>
          </cell>
          <cell r="I181">
            <v>22.799999999999997</v>
          </cell>
        </row>
        <row r="206">
          <cell r="E206">
            <v>20.399999999999999</v>
          </cell>
          <cell r="I206">
            <v>16.900000000000002</v>
          </cell>
        </row>
        <row r="210">
          <cell r="E210">
            <v>15</v>
          </cell>
          <cell r="I210">
            <v>16</v>
          </cell>
        </row>
        <row r="238">
          <cell r="E238">
            <v>8.8000000000000007</v>
          </cell>
          <cell r="I238">
            <v>5</v>
          </cell>
        </row>
        <row r="265">
          <cell r="E265">
            <v>8.8000000000000007</v>
          </cell>
          <cell r="I265">
            <v>0</v>
          </cell>
        </row>
      </sheetData>
      <sheetData sheetId="5">
        <row r="3">
          <cell r="E3">
            <v>1</v>
          </cell>
          <cell r="I3">
            <v>1</v>
          </cell>
        </row>
        <row r="4">
          <cell r="E4">
            <v>0</v>
          </cell>
          <cell r="I4">
            <v>1</v>
          </cell>
        </row>
        <row r="5">
          <cell r="E5">
            <v>1</v>
          </cell>
        </row>
        <row r="27">
          <cell r="E27">
            <v>14.9</v>
          </cell>
          <cell r="I27">
            <v>13.95</v>
          </cell>
        </row>
        <row r="47">
          <cell r="E47">
            <v>14.9</v>
          </cell>
          <cell r="I47">
            <v>13.030000000000001</v>
          </cell>
        </row>
        <row r="71">
          <cell r="E71">
            <v>16.3</v>
          </cell>
          <cell r="I71">
            <v>15.5</v>
          </cell>
        </row>
        <row r="103">
          <cell r="E103">
            <v>23.9</v>
          </cell>
          <cell r="I103">
            <v>24.190000000000005</v>
          </cell>
        </row>
        <row r="123">
          <cell r="E123">
            <v>14.9</v>
          </cell>
          <cell r="I123">
            <v>13.139999999999999</v>
          </cell>
        </row>
        <row r="150">
          <cell r="E150">
            <v>18.899999999999999</v>
          </cell>
          <cell r="I150">
            <v>19.07</v>
          </cell>
        </row>
        <row r="183">
          <cell r="E183">
            <v>25.9</v>
          </cell>
          <cell r="I183">
            <v>22.67</v>
          </cell>
        </row>
      </sheetData>
      <sheetData sheetId="6">
        <row r="3">
          <cell r="E3">
            <v>1</v>
          </cell>
          <cell r="I3">
            <v>1</v>
          </cell>
        </row>
        <row r="31">
          <cell r="E31">
            <v>17.399999999999999</v>
          </cell>
          <cell r="I31">
            <v>15.9</v>
          </cell>
        </row>
        <row r="56">
          <cell r="E56">
            <v>18.399999999999999</v>
          </cell>
          <cell r="I56">
            <v>19.399999999999999</v>
          </cell>
        </row>
        <row r="57">
          <cell r="A57" t="str">
            <v>Toezicht Produktveiligheid Noord</v>
          </cell>
        </row>
        <row r="86">
          <cell r="E86">
            <v>14.6</v>
          </cell>
          <cell r="I86">
            <v>20.3</v>
          </cell>
        </row>
        <row r="87">
          <cell r="A87" t="str">
            <v>Toezicht Productveiligheid Zuid</v>
          </cell>
        </row>
        <row r="116">
          <cell r="E116">
            <v>15.8</v>
          </cell>
          <cell r="I116">
            <v>21.5</v>
          </cell>
        </row>
        <row r="117">
          <cell r="A117" t="str">
            <v>Toezicht Productveiligheid Midden</v>
          </cell>
        </row>
        <row r="147">
          <cell r="E147">
            <v>16.100000000000001</v>
          </cell>
        </row>
      </sheetData>
      <sheetData sheetId="7">
        <row r="3">
          <cell r="E3">
            <v>1</v>
          </cell>
          <cell r="I3">
            <v>1</v>
          </cell>
        </row>
        <row r="4">
          <cell r="E4">
            <v>1</v>
          </cell>
        </row>
        <row r="27">
          <cell r="E27">
            <v>15.700000000000001</v>
          </cell>
          <cell r="I27">
            <v>15.600000000000001</v>
          </cell>
        </row>
        <row r="47">
          <cell r="E47">
            <v>15.8</v>
          </cell>
          <cell r="I47">
            <v>15</v>
          </cell>
        </row>
        <row r="76">
          <cell r="E76">
            <v>18.2</v>
          </cell>
          <cell r="I76">
            <v>20.300000000000004</v>
          </cell>
        </row>
        <row r="102">
          <cell r="E102">
            <v>16.5</v>
          </cell>
          <cell r="I102">
            <v>15.4</v>
          </cell>
        </row>
        <row r="124">
          <cell r="E124">
            <v>16.3</v>
          </cell>
          <cell r="I124">
            <v>16.100000000000001</v>
          </cell>
        </row>
        <row r="147">
          <cell r="E147">
            <v>18.3</v>
          </cell>
          <cell r="I147">
            <v>16.71</v>
          </cell>
        </row>
      </sheetData>
      <sheetData sheetId="8"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V"/>
      <sheetName val="invulblad CV TO"/>
      <sheetName val="invulblad CV Horeca"/>
      <sheetName val="invulblad CV PV"/>
      <sheetName val="invulblad CV VIP"/>
      <sheetName val="invulblad CV Lab VV"/>
      <sheetName val="invulblad CV DVE"/>
      <sheetName val="LN"/>
      <sheetName val="VI"/>
      <sheetName val="IO"/>
      <sheetName val="KD"/>
      <sheetName val="RO"/>
      <sheetName val="ST"/>
    </sheetNames>
    <sheetDataSet>
      <sheetData sheetId="0"/>
      <sheetData sheetId="1">
        <row r="2">
          <cell r="Q2">
            <v>100</v>
          </cell>
        </row>
        <row r="3">
          <cell r="Q3">
            <v>550</v>
          </cell>
        </row>
        <row r="4">
          <cell r="Q4">
            <v>325</v>
          </cell>
        </row>
        <row r="5">
          <cell r="Q5">
            <v>2780</v>
          </cell>
        </row>
        <row r="6">
          <cell r="Q6">
            <v>2600</v>
          </cell>
        </row>
        <row r="7">
          <cell r="Q7">
            <v>145</v>
          </cell>
        </row>
        <row r="8">
          <cell r="S8">
            <v>772</v>
          </cell>
        </row>
        <row r="11">
          <cell r="S11">
            <v>4208</v>
          </cell>
        </row>
        <row r="12">
          <cell r="S12">
            <v>60</v>
          </cell>
        </row>
        <row r="14">
          <cell r="S14">
            <v>340</v>
          </cell>
        </row>
        <row r="15">
          <cell r="S15">
            <v>78</v>
          </cell>
        </row>
        <row r="18">
          <cell r="S18">
            <v>442</v>
          </cell>
        </row>
        <row r="20">
          <cell r="AX20">
            <v>500</v>
          </cell>
        </row>
        <row r="21">
          <cell r="AX21">
            <v>3550</v>
          </cell>
        </row>
        <row r="22">
          <cell r="AX22">
            <v>465</v>
          </cell>
        </row>
        <row r="23">
          <cell r="AX23">
            <v>1300</v>
          </cell>
        </row>
        <row r="25">
          <cell r="AX25">
            <v>848</v>
          </cell>
        </row>
        <row r="27">
          <cell r="AX27">
            <v>250</v>
          </cell>
        </row>
        <row r="28">
          <cell r="Q28">
            <v>280</v>
          </cell>
        </row>
        <row r="29">
          <cell r="Q29">
            <v>125</v>
          </cell>
        </row>
        <row r="30">
          <cell r="Q30">
            <v>775</v>
          </cell>
        </row>
        <row r="31">
          <cell r="Q31">
            <v>380</v>
          </cell>
        </row>
        <row r="33">
          <cell r="AX33">
            <v>900</v>
          </cell>
        </row>
        <row r="34">
          <cell r="AX34">
            <v>600</v>
          </cell>
        </row>
        <row r="35">
          <cell r="AX35">
            <v>2985</v>
          </cell>
        </row>
        <row r="36">
          <cell r="AX36">
            <v>600</v>
          </cell>
        </row>
        <row r="37">
          <cell r="AX37">
            <v>225</v>
          </cell>
        </row>
        <row r="38">
          <cell r="AX38">
            <v>850</v>
          </cell>
        </row>
        <row r="39">
          <cell r="AX39">
            <v>25</v>
          </cell>
        </row>
        <row r="40">
          <cell r="AX40">
            <v>430</v>
          </cell>
        </row>
        <row r="41">
          <cell r="AX41">
            <v>1490</v>
          </cell>
        </row>
        <row r="42">
          <cell r="AX42">
            <v>861</v>
          </cell>
        </row>
        <row r="43">
          <cell r="AX43">
            <v>5754</v>
          </cell>
        </row>
        <row r="44">
          <cell r="Q44">
            <v>900</v>
          </cell>
        </row>
        <row r="45">
          <cell r="Q45">
            <v>1800</v>
          </cell>
        </row>
        <row r="47">
          <cell r="Q47">
            <v>11848</v>
          </cell>
        </row>
        <row r="49">
          <cell r="Q49">
            <v>2600</v>
          </cell>
        </row>
        <row r="50">
          <cell r="Q50">
            <v>200</v>
          </cell>
        </row>
        <row r="51">
          <cell r="Q51">
            <v>250</v>
          </cell>
        </row>
        <row r="52">
          <cell r="Q52">
            <v>1625</v>
          </cell>
        </row>
        <row r="53">
          <cell r="Q53">
            <v>417</v>
          </cell>
        </row>
        <row r="54">
          <cell r="S54">
            <v>1083</v>
          </cell>
        </row>
        <row r="55">
          <cell r="S55">
            <v>100</v>
          </cell>
        </row>
        <row r="56">
          <cell r="S56">
            <v>100</v>
          </cell>
        </row>
        <row r="57">
          <cell r="S57">
            <v>1000</v>
          </cell>
        </row>
        <row r="58">
          <cell r="S58">
            <v>100</v>
          </cell>
        </row>
        <row r="59">
          <cell r="S59">
            <v>540</v>
          </cell>
        </row>
        <row r="60">
          <cell r="S60">
            <v>585</v>
          </cell>
        </row>
        <row r="61">
          <cell r="S61">
            <v>202</v>
          </cell>
        </row>
        <row r="63">
          <cell r="S63">
            <v>12374</v>
          </cell>
        </row>
        <row r="64">
          <cell r="S64">
            <v>300</v>
          </cell>
        </row>
        <row r="66">
          <cell r="S66">
            <v>340</v>
          </cell>
        </row>
        <row r="67">
          <cell r="S67">
            <v>3900</v>
          </cell>
        </row>
        <row r="69">
          <cell r="S69">
            <v>5192</v>
          </cell>
        </row>
        <row r="70">
          <cell r="S70">
            <v>40</v>
          </cell>
        </row>
        <row r="71">
          <cell r="S71">
            <v>900</v>
          </cell>
        </row>
        <row r="73">
          <cell r="S73">
            <v>1900</v>
          </cell>
        </row>
        <row r="74">
          <cell r="AB74">
            <v>2600</v>
          </cell>
        </row>
        <row r="75">
          <cell r="AB75">
            <v>2600</v>
          </cell>
        </row>
        <row r="77">
          <cell r="AB77">
            <v>17635</v>
          </cell>
        </row>
        <row r="79">
          <cell r="AB79">
            <v>5000</v>
          </cell>
        </row>
        <row r="80">
          <cell r="AB80">
            <v>2600</v>
          </cell>
        </row>
        <row r="82">
          <cell r="AB82">
            <v>650</v>
          </cell>
        </row>
        <row r="84">
          <cell r="AB84">
            <v>840</v>
          </cell>
        </row>
        <row r="85">
          <cell r="AX85">
            <v>500</v>
          </cell>
        </row>
        <row r="86">
          <cell r="AX86">
            <v>842</v>
          </cell>
        </row>
        <row r="87">
          <cell r="AX87">
            <v>125</v>
          </cell>
        </row>
        <row r="88">
          <cell r="AX88">
            <v>1300</v>
          </cell>
        </row>
        <row r="90">
          <cell r="AX90">
            <v>2336</v>
          </cell>
        </row>
        <row r="91">
          <cell r="AX91">
            <v>417</v>
          </cell>
        </row>
        <row r="92">
          <cell r="AX92">
            <v>132</v>
          </cell>
        </row>
        <row r="93">
          <cell r="AX93">
            <v>283</v>
          </cell>
        </row>
        <row r="96">
          <cell r="AX96">
            <v>450</v>
          </cell>
        </row>
        <row r="97">
          <cell r="AX97">
            <v>200</v>
          </cell>
        </row>
        <row r="100">
          <cell r="AX100">
            <v>1001</v>
          </cell>
        </row>
        <row r="108">
          <cell r="AX108">
            <v>350</v>
          </cell>
        </row>
        <row r="113">
          <cell r="S113">
            <v>130</v>
          </cell>
        </row>
        <row r="118">
          <cell r="S118">
            <v>875</v>
          </cell>
        </row>
      </sheetData>
      <sheetData sheetId="2">
        <row r="3">
          <cell r="AC3">
            <v>92.857142857142861</v>
          </cell>
          <cell r="AD3">
            <v>92.857142857142861</v>
          </cell>
          <cell r="AE3">
            <v>92.857142857142861</v>
          </cell>
          <cell r="AF3">
            <v>92.857142857142861</v>
          </cell>
          <cell r="AG3">
            <v>92.857142857142861</v>
          </cell>
          <cell r="AH3">
            <v>92.857142857142861</v>
          </cell>
          <cell r="AI3">
            <v>92.857142857142861</v>
          </cell>
        </row>
        <row r="5">
          <cell r="AC5">
            <v>3600</v>
          </cell>
          <cell r="AD5">
            <v>3600</v>
          </cell>
          <cell r="AE5">
            <v>3600</v>
          </cell>
          <cell r="AF5">
            <v>3600</v>
          </cell>
          <cell r="AG5">
            <v>3600</v>
          </cell>
          <cell r="AH5">
            <v>3600</v>
          </cell>
          <cell r="AI5">
            <v>3600</v>
          </cell>
          <cell r="AJ5">
            <v>19500</v>
          </cell>
        </row>
        <row r="6">
          <cell r="AC6">
            <v>185.71428571428572</v>
          </cell>
          <cell r="AD6">
            <v>185.71428571428572</v>
          </cell>
          <cell r="AE6">
            <v>185.71428571428572</v>
          </cell>
          <cell r="AF6">
            <v>185.71428571428572</v>
          </cell>
          <cell r="AG6">
            <v>185.71428571428572</v>
          </cell>
          <cell r="AH6">
            <v>185.71428571428572</v>
          </cell>
          <cell r="AI6">
            <v>185.71428571428572</v>
          </cell>
        </row>
        <row r="7">
          <cell r="AC7">
            <v>71.428571428571431</v>
          </cell>
          <cell r="AD7">
            <v>71.428571428571431</v>
          </cell>
          <cell r="AE7">
            <v>71.428571428571431</v>
          </cell>
          <cell r="AF7">
            <v>71.428571428571431</v>
          </cell>
          <cell r="AG7">
            <v>71.428571428571431</v>
          </cell>
          <cell r="AH7">
            <v>71.428571428571431</v>
          </cell>
          <cell r="AI7">
            <v>71.428571428571431</v>
          </cell>
        </row>
        <row r="21">
          <cell r="AC21">
            <v>105.71428571428571</v>
          </cell>
          <cell r="AD21">
            <v>105.71428571428571</v>
          </cell>
          <cell r="AE21">
            <v>105.71428571428571</v>
          </cell>
          <cell r="AF21">
            <v>105.71428571428571</v>
          </cell>
          <cell r="AG21">
            <v>105.71428571428571</v>
          </cell>
          <cell r="AH21">
            <v>105.71428571428571</v>
          </cell>
          <cell r="AI21">
            <v>105.71428571428571</v>
          </cell>
        </row>
        <row r="47">
          <cell r="AC47">
            <v>17356</v>
          </cell>
          <cell r="AD47">
            <v>17356</v>
          </cell>
          <cell r="AE47">
            <v>17356</v>
          </cell>
          <cell r="AF47">
            <v>17356</v>
          </cell>
          <cell r="AG47">
            <v>17356</v>
          </cell>
          <cell r="AH47">
            <v>17356</v>
          </cell>
          <cell r="AI47">
            <v>17356</v>
          </cell>
        </row>
        <row r="49">
          <cell r="AC49">
            <v>1914.2857142857142</v>
          </cell>
          <cell r="AD49">
            <v>1914.2857142857142</v>
          </cell>
          <cell r="AE49">
            <v>1914.2857142857142</v>
          </cell>
          <cell r="AF49">
            <v>1914.2857142857142</v>
          </cell>
          <cell r="AG49">
            <v>1914.2857142857142</v>
          </cell>
          <cell r="AH49">
            <v>1914.2857142857142</v>
          </cell>
          <cell r="AI49">
            <v>1914.2857142857142</v>
          </cell>
        </row>
        <row r="52">
          <cell r="AC52">
            <v>2151.4285714285716</v>
          </cell>
          <cell r="AD52">
            <v>2151.4285714285716</v>
          </cell>
          <cell r="AE52">
            <v>2151.4285714285716</v>
          </cell>
          <cell r="AF52">
            <v>2151.4285714285716</v>
          </cell>
          <cell r="AG52">
            <v>2151.4285714285716</v>
          </cell>
          <cell r="AH52">
            <v>2151.4285714285716</v>
          </cell>
          <cell r="AI52">
            <v>2151.4285714285716</v>
          </cell>
        </row>
        <row r="53">
          <cell r="AC53">
            <v>2226.1428571428573</v>
          </cell>
          <cell r="AD53">
            <v>2226.1428571428573</v>
          </cell>
          <cell r="AE53">
            <v>2226.1428571428573</v>
          </cell>
          <cell r="AF53">
            <v>2226.1428571428573</v>
          </cell>
          <cell r="AG53">
            <v>2226.1428571428573</v>
          </cell>
          <cell r="AH53">
            <v>2226.1428571428573</v>
          </cell>
          <cell r="AI53">
            <v>2226.1428571428573</v>
          </cell>
        </row>
        <row r="69">
          <cell r="AC69">
            <v>425</v>
          </cell>
          <cell r="AD69">
            <v>425</v>
          </cell>
          <cell r="AE69">
            <v>425</v>
          </cell>
          <cell r="AF69">
            <v>425</v>
          </cell>
          <cell r="AG69">
            <v>425</v>
          </cell>
          <cell r="AH69">
            <v>425</v>
          </cell>
          <cell r="AI69">
            <v>425</v>
          </cell>
        </row>
        <row r="73">
          <cell r="AC73">
            <v>114.28571428571429</v>
          </cell>
          <cell r="AD73">
            <v>114.28571428571429</v>
          </cell>
          <cell r="AE73">
            <v>114.28571428571429</v>
          </cell>
          <cell r="AF73">
            <v>114.28571428571429</v>
          </cell>
          <cell r="AG73">
            <v>114.28571428571429</v>
          </cell>
          <cell r="AH73">
            <v>114.28571428571429</v>
          </cell>
          <cell r="AI73">
            <v>114.28571428571429</v>
          </cell>
        </row>
        <row r="90">
          <cell r="AC90">
            <v>90.714285714285708</v>
          </cell>
          <cell r="AD90">
            <v>90.714285714285708</v>
          </cell>
          <cell r="AE90">
            <v>90.714285714285708</v>
          </cell>
          <cell r="AF90">
            <v>90.714285714285708</v>
          </cell>
          <cell r="AG90">
            <v>90.714285714285708</v>
          </cell>
          <cell r="AH90">
            <v>90.714285714285708</v>
          </cell>
          <cell r="AI90">
            <v>90.714285714285708</v>
          </cell>
        </row>
        <row r="100">
          <cell r="AC100">
            <v>3.5714285714285716</v>
          </cell>
          <cell r="AD100">
            <v>3.5714285714285716</v>
          </cell>
          <cell r="AE100">
            <v>3.5714285714285716</v>
          </cell>
          <cell r="AF100">
            <v>3.5714285714285716</v>
          </cell>
          <cell r="AG100">
            <v>3.5714285714285716</v>
          </cell>
          <cell r="AH100">
            <v>3.5714285714285716</v>
          </cell>
          <cell r="AI100">
            <v>3.5714285714285716</v>
          </cell>
        </row>
      </sheetData>
      <sheetData sheetId="3">
        <row r="75">
          <cell r="R75">
            <v>2025</v>
          </cell>
          <cell r="AA75">
            <v>4745</v>
          </cell>
        </row>
        <row r="76">
          <cell r="R76">
            <v>14220</v>
          </cell>
          <cell r="AA76">
            <v>13570</v>
          </cell>
        </row>
        <row r="77">
          <cell r="AV77">
            <v>21363</v>
          </cell>
          <cell r="AW77">
            <v>19737</v>
          </cell>
        </row>
        <row r="78">
          <cell r="R78">
            <v>1150</v>
          </cell>
          <cell r="AA78">
            <v>1150</v>
          </cell>
        </row>
        <row r="79">
          <cell r="AV79">
            <v>4150</v>
          </cell>
          <cell r="AW79">
            <v>4150</v>
          </cell>
        </row>
        <row r="81">
          <cell r="AA81">
            <v>1950</v>
          </cell>
        </row>
        <row r="83">
          <cell r="R83">
            <v>1304</v>
          </cell>
        </row>
        <row r="84">
          <cell r="AV84">
            <v>1706</v>
          </cell>
          <cell r="AW84">
            <v>1706</v>
          </cell>
        </row>
      </sheetData>
      <sheetData sheetId="4">
        <row r="5">
          <cell r="AL5">
            <v>58.333333333333336</v>
          </cell>
          <cell r="AM5">
            <v>58.333333333333336</v>
          </cell>
          <cell r="AO5">
            <v>58.333333333333336</v>
          </cell>
          <cell r="AR5">
            <v>58.333333333333336</v>
          </cell>
          <cell r="AS5">
            <v>58.333333333333336</v>
          </cell>
          <cell r="AU5">
            <v>58.333333333333336</v>
          </cell>
        </row>
        <row r="11">
          <cell r="AM11">
            <v>4131</v>
          </cell>
          <cell r="AO11">
            <v>3541</v>
          </cell>
          <cell r="AS11">
            <v>2952</v>
          </cell>
          <cell r="AU11">
            <v>4131</v>
          </cell>
        </row>
        <row r="14">
          <cell r="AM14">
            <v>367</v>
          </cell>
          <cell r="AO14">
            <v>314</v>
          </cell>
          <cell r="AS14">
            <v>262</v>
          </cell>
          <cell r="AU14">
            <v>367</v>
          </cell>
        </row>
        <row r="18">
          <cell r="AM18">
            <v>413</v>
          </cell>
          <cell r="AO18">
            <v>354</v>
          </cell>
          <cell r="AS18">
            <v>294</v>
          </cell>
          <cell r="AU18">
            <v>413</v>
          </cell>
        </row>
        <row r="19">
          <cell r="AM19">
            <v>112</v>
          </cell>
          <cell r="AO19">
            <v>96</v>
          </cell>
          <cell r="AS19">
            <v>80</v>
          </cell>
          <cell r="AU19">
            <v>112</v>
          </cell>
        </row>
        <row r="21">
          <cell r="AL21">
            <v>2303</v>
          </cell>
          <cell r="AR21">
            <v>2127</v>
          </cell>
        </row>
        <row r="23">
          <cell r="AL23">
            <v>229</v>
          </cell>
          <cell r="AR23">
            <v>171</v>
          </cell>
        </row>
        <row r="25">
          <cell r="AL25">
            <v>2685</v>
          </cell>
          <cell r="AR25">
            <v>2479</v>
          </cell>
        </row>
        <row r="27">
          <cell r="AL27">
            <v>2946</v>
          </cell>
          <cell r="AR27">
            <v>2719</v>
          </cell>
        </row>
        <row r="29">
          <cell r="AL29">
            <v>650</v>
          </cell>
        </row>
        <row r="30">
          <cell r="AL30">
            <v>200</v>
          </cell>
        </row>
        <row r="31">
          <cell r="AL31">
            <v>2974</v>
          </cell>
        </row>
        <row r="32">
          <cell r="AL32">
            <v>120</v>
          </cell>
        </row>
        <row r="35">
          <cell r="AL35">
            <v>4689</v>
          </cell>
          <cell r="AR35">
            <v>8337</v>
          </cell>
        </row>
        <row r="36">
          <cell r="AL36">
            <v>666</v>
          </cell>
          <cell r="AR36">
            <v>1184</v>
          </cell>
        </row>
        <row r="37">
          <cell r="AL37">
            <v>1137</v>
          </cell>
          <cell r="AR37">
            <v>2021</v>
          </cell>
        </row>
        <row r="39">
          <cell r="AL39">
            <v>324</v>
          </cell>
          <cell r="AR39">
            <v>576</v>
          </cell>
        </row>
        <row r="54">
          <cell r="AM54">
            <v>2522</v>
          </cell>
          <cell r="AO54">
            <v>1765</v>
          </cell>
          <cell r="AS54">
            <v>2101</v>
          </cell>
          <cell r="AU54">
            <v>2017</v>
          </cell>
        </row>
        <row r="57">
          <cell r="AM57">
            <v>1200</v>
          </cell>
          <cell r="AO57">
            <v>840</v>
          </cell>
          <cell r="AS57">
            <v>1000</v>
          </cell>
          <cell r="AU57">
            <v>960</v>
          </cell>
        </row>
        <row r="59">
          <cell r="AM59">
            <v>923</v>
          </cell>
          <cell r="AO59">
            <v>650</v>
          </cell>
          <cell r="AS59">
            <v>778</v>
          </cell>
          <cell r="AU59">
            <v>742</v>
          </cell>
        </row>
        <row r="63">
          <cell r="AM63">
            <v>11371</v>
          </cell>
          <cell r="AO63">
            <v>7960</v>
          </cell>
          <cell r="AS63">
            <v>9476</v>
          </cell>
          <cell r="AU63">
            <v>9097</v>
          </cell>
        </row>
        <row r="65">
          <cell r="AM65">
            <v>600</v>
          </cell>
          <cell r="AO65">
            <v>420</v>
          </cell>
          <cell r="AS65">
            <v>500</v>
          </cell>
          <cell r="AU65">
            <v>480</v>
          </cell>
        </row>
        <row r="69">
          <cell r="AM69">
            <v>929</v>
          </cell>
          <cell r="AO69">
            <v>651</v>
          </cell>
          <cell r="AS69">
            <v>775</v>
          </cell>
          <cell r="AU69">
            <v>743</v>
          </cell>
        </row>
        <row r="73">
          <cell r="AM73">
            <v>75</v>
          </cell>
          <cell r="AO73">
            <v>55</v>
          </cell>
          <cell r="AS73">
            <v>60</v>
          </cell>
          <cell r="AU73">
            <v>60</v>
          </cell>
        </row>
        <row r="77">
          <cell r="AM77">
            <v>150</v>
          </cell>
          <cell r="AO77">
            <v>105</v>
          </cell>
          <cell r="AS77">
            <v>125</v>
          </cell>
          <cell r="AU77">
            <v>120</v>
          </cell>
        </row>
        <row r="101">
          <cell r="AL101">
            <v>50</v>
          </cell>
          <cell r="AM101">
            <v>25</v>
          </cell>
          <cell r="AO101">
            <v>25</v>
          </cell>
          <cell r="AR101">
            <v>50</v>
          </cell>
          <cell r="AS101">
            <v>25</v>
          </cell>
          <cell r="AU101">
            <v>25</v>
          </cell>
        </row>
        <row r="102">
          <cell r="AL102">
            <v>1015</v>
          </cell>
          <cell r="AR102">
            <v>1805</v>
          </cell>
        </row>
        <row r="119">
          <cell r="AM119">
            <v>201</v>
          </cell>
          <cell r="AO119">
            <v>147</v>
          </cell>
          <cell r="AS119">
            <v>177</v>
          </cell>
          <cell r="AU119">
            <v>175</v>
          </cell>
        </row>
      </sheetData>
      <sheetData sheetId="5">
        <row r="9">
          <cell r="T9">
            <v>354</v>
          </cell>
        </row>
        <row r="10">
          <cell r="T10">
            <v>4765</v>
          </cell>
        </row>
        <row r="13">
          <cell r="T13">
            <v>20</v>
          </cell>
        </row>
        <row r="16">
          <cell r="T16">
            <v>326</v>
          </cell>
        </row>
        <row r="17">
          <cell r="T17">
            <v>4000</v>
          </cell>
        </row>
        <row r="24">
          <cell r="U24">
            <v>49</v>
          </cell>
        </row>
        <row r="26">
          <cell r="U26">
            <v>450</v>
          </cell>
        </row>
        <row r="45">
          <cell r="T45">
            <v>300</v>
          </cell>
          <cell r="Y45">
            <v>1000</v>
          </cell>
        </row>
        <row r="46">
          <cell r="T46">
            <v>3220</v>
          </cell>
          <cell r="W46">
            <v>2445</v>
          </cell>
        </row>
        <row r="48">
          <cell r="U48">
            <v>125</v>
          </cell>
          <cell r="W48">
            <v>125</v>
          </cell>
          <cell r="Y48">
            <v>125</v>
          </cell>
        </row>
        <row r="61">
          <cell r="X61">
            <v>6500</v>
          </cell>
          <cell r="Y61">
            <v>1625</v>
          </cell>
        </row>
        <row r="62">
          <cell r="T62">
            <v>3002</v>
          </cell>
          <cell r="U62">
            <v>1000</v>
          </cell>
          <cell r="V62">
            <v>10575</v>
          </cell>
          <cell r="W62">
            <v>1000</v>
          </cell>
          <cell r="X62">
            <v>9898</v>
          </cell>
          <cell r="Y62">
            <v>1550</v>
          </cell>
        </row>
        <row r="67">
          <cell r="Y67">
            <v>12300</v>
          </cell>
        </row>
        <row r="68">
          <cell r="T68">
            <v>327</v>
          </cell>
          <cell r="U68">
            <v>12234</v>
          </cell>
          <cell r="W68">
            <v>12238</v>
          </cell>
          <cell r="Y68">
            <v>12238</v>
          </cell>
        </row>
        <row r="70">
          <cell r="Y70">
            <v>40</v>
          </cell>
        </row>
        <row r="71">
          <cell r="Y71">
            <v>700</v>
          </cell>
        </row>
        <row r="72">
          <cell r="U72">
            <v>1300</v>
          </cell>
          <cell r="W72">
            <v>1300</v>
          </cell>
        </row>
        <row r="89">
          <cell r="T89">
            <v>100</v>
          </cell>
        </row>
        <row r="98">
          <cell r="T98">
            <v>250</v>
          </cell>
          <cell r="V98">
            <v>0</v>
          </cell>
          <cell r="X98">
            <v>0</v>
          </cell>
          <cell r="Z98">
            <v>0</v>
          </cell>
        </row>
        <row r="99">
          <cell r="T99">
            <v>770</v>
          </cell>
          <cell r="Y99">
            <v>100</v>
          </cell>
        </row>
        <row r="103">
          <cell r="U103">
            <v>1500</v>
          </cell>
          <cell r="Z103">
            <v>500</v>
          </cell>
        </row>
        <row r="104">
          <cell r="Y104">
            <v>450</v>
          </cell>
        </row>
        <row r="105">
          <cell r="U105">
            <v>1250</v>
          </cell>
          <cell r="W105">
            <v>1250</v>
          </cell>
          <cell r="Z105">
            <v>2600</v>
          </cell>
        </row>
        <row r="106">
          <cell r="W106">
            <v>720</v>
          </cell>
          <cell r="Y106">
            <v>180</v>
          </cell>
        </row>
        <row r="107">
          <cell r="T107">
            <v>560</v>
          </cell>
          <cell r="U107">
            <v>755</v>
          </cell>
          <cell r="V107">
            <v>2000</v>
          </cell>
          <cell r="W107">
            <v>755</v>
          </cell>
          <cell r="X107">
            <v>4830</v>
          </cell>
        </row>
        <row r="111">
          <cell r="Z111">
            <v>300</v>
          </cell>
        </row>
        <row r="112">
          <cell r="Z112">
            <v>100</v>
          </cell>
        </row>
        <row r="115">
          <cell r="U115">
            <v>525</v>
          </cell>
          <cell r="Z115">
            <v>5275</v>
          </cell>
        </row>
        <row r="116">
          <cell r="Z116">
            <v>2600</v>
          </cell>
        </row>
        <row r="117">
          <cell r="V117">
            <v>2600</v>
          </cell>
          <cell r="Z117">
            <v>26000</v>
          </cell>
        </row>
      </sheetData>
      <sheetData sheetId="6">
        <row r="21">
          <cell r="AK21">
            <v>90</v>
          </cell>
          <cell r="AN21">
            <v>90</v>
          </cell>
          <cell r="AP21">
            <v>90</v>
          </cell>
          <cell r="AT21">
            <v>90</v>
          </cell>
        </row>
        <row r="25">
          <cell r="AK25">
            <v>245</v>
          </cell>
          <cell r="AN25">
            <v>245</v>
          </cell>
          <cell r="AP25">
            <v>245</v>
          </cell>
          <cell r="AT25">
            <v>245</v>
          </cell>
        </row>
        <row r="27">
          <cell r="AK27">
            <v>15</v>
          </cell>
          <cell r="AN27">
            <v>15</v>
          </cell>
          <cell r="AP27">
            <v>15</v>
          </cell>
          <cell r="AT27">
            <v>15</v>
          </cell>
        </row>
        <row r="41">
          <cell r="AQ41">
            <v>4360</v>
          </cell>
        </row>
        <row r="43">
          <cell r="AQ43">
            <v>23809</v>
          </cell>
        </row>
        <row r="69">
          <cell r="AK69">
            <v>0</v>
          </cell>
          <cell r="AN69">
            <v>0</v>
          </cell>
          <cell r="AP69">
            <v>0</v>
          </cell>
          <cell r="AT69">
            <v>460</v>
          </cell>
        </row>
        <row r="86">
          <cell r="AK86">
            <v>3800</v>
          </cell>
          <cell r="AN86">
            <v>1900</v>
          </cell>
          <cell r="AP86">
            <v>3500</v>
          </cell>
          <cell r="AT86">
            <v>4400</v>
          </cell>
        </row>
        <row r="87">
          <cell r="AK87">
            <v>1850</v>
          </cell>
          <cell r="AN87">
            <v>900</v>
          </cell>
          <cell r="AP87">
            <v>3350</v>
          </cell>
          <cell r="AT87">
            <v>1100</v>
          </cell>
        </row>
        <row r="88">
          <cell r="AK88">
            <v>400</v>
          </cell>
          <cell r="AN88">
            <v>400</v>
          </cell>
          <cell r="AP88">
            <v>400</v>
          </cell>
          <cell r="AT88">
            <v>400</v>
          </cell>
        </row>
        <row r="90">
          <cell r="AK90">
            <v>9271</v>
          </cell>
          <cell r="AN90">
            <v>13362</v>
          </cell>
          <cell r="AP90">
            <v>7200</v>
          </cell>
          <cell r="AT90">
            <v>6062</v>
          </cell>
        </row>
        <row r="91">
          <cell r="AK91">
            <v>1300</v>
          </cell>
          <cell r="AN91">
            <v>2500</v>
          </cell>
          <cell r="AP91">
            <v>2103</v>
          </cell>
          <cell r="AT91">
            <v>1900</v>
          </cell>
        </row>
        <row r="93">
          <cell r="AK93">
            <v>250</v>
          </cell>
          <cell r="AN93">
            <v>250</v>
          </cell>
          <cell r="AP93">
            <v>250</v>
          </cell>
          <cell r="AT93">
            <v>250</v>
          </cell>
        </row>
        <row r="94">
          <cell r="AK94">
            <v>150</v>
          </cell>
          <cell r="AN94">
            <v>450</v>
          </cell>
          <cell r="AP94">
            <v>150</v>
          </cell>
          <cell r="AT94">
            <v>750</v>
          </cell>
        </row>
        <row r="95">
          <cell r="AK95">
            <v>270</v>
          </cell>
          <cell r="AN95">
            <v>0</v>
          </cell>
          <cell r="AP95">
            <v>630</v>
          </cell>
          <cell r="AT95">
            <v>100</v>
          </cell>
        </row>
        <row r="97">
          <cell r="AK97">
            <v>2700</v>
          </cell>
          <cell r="AN97">
            <v>300</v>
          </cell>
          <cell r="AP97">
            <v>500</v>
          </cell>
          <cell r="AT97">
            <v>400</v>
          </cell>
        </row>
        <row r="100">
          <cell r="AK100">
            <v>610</v>
          </cell>
          <cell r="AN100">
            <v>672</v>
          </cell>
          <cell r="AP100">
            <v>950</v>
          </cell>
          <cell r="AT100">
            <v>950</v>
          </cell>
        </row>
        <row r="109">
          <cell r="AT109">
            <v>100</v>
          </cell>
        </row>
        <row r="110">
          <cell r="AN110">
            <v>75</v>
          </cell>
          <cell r="AT110">
            <v>75</v>
          </cell>
        </row>
        <row r="114">
          <cell r="AN114">
            <v>28</v>
          </cell>
          <cell r="AT114">
            <v>30</v>
          </cell>
        </row>
      </sheetData>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externalLinkPath" Target="file:///C:\Documents%20and%20Settings\Uninge\Local%20Settings\Temporary%20Internet%20Files\OLK965\planning%202014%20Cv%20coord%20domein%20finan%20product%20tbv%20plan%202015.xls" TargetMode="External"/></Relationships>
</file>

<file path=xl/pivotCache/_rels/pivotCacheDefinition2.xml.rels><?xml version="1.0" encoding="UTF-8" standalone="yes"?>
<Relationships xmlns="http://schemas.openxmlformats.org/package/2006/relationships"><Relationship Id="rId1" Type="http://schemas.openxmlformats.org/officeDocument/2006/relationships/externalLinkPath" Target="file:///C:\Documents%20and%20Settings\Uninge\Local%20Settings\Temporary%20Internet%20Files\OLK965\jaarplan%202014%20kaders%202015%20-%20p%20x%20q%20-%2020140402%20-%201700%20uur%20(11%20juli%202014%20MH).xls" TargetMode="External"/></Relationships>
</file>

<file path=xl/pivotCache/_rels/pivotCacheDefinition3.xml.rels><?xml version="1.0" encoding="UTF-8" standalone="yes"?>
<Relationships xmlns="http://schemas.openxmlformats.org/package/2006/relationships"><Relationship Id="rId1" Type="http://schemas.openxmlformats.org/officeDocument/2006/relationships/externalLinkPath" Target="file:///C:\Documents%20and%20Settings\Uninge\Local%20Settings\Temporary%20Internet%20Files\OLK965\jaarplan%202014%20kaders%202015%20-%20p%20x%20q%20-%2020140402%20-%201700%20uur%20(11%20juli%202014%20MH).xls" TargetMode="External"/></Relationships>
</file>

<file path=xl/pivotCache/_rels/pivotCacheDefinition4.xml.rels><?xml version="1.0" encoding="UTF-8" standalone="yes"?>
<Relationships xmlns="http://schemas.openxmlformats.org/package/2006/relationships"><Relationship Id="rId1" Type="http://schemas.openxmlformats.org/officeDocument/2006/relationships/externalLinkPath" Target="file:///C:\Documents%20and%20Settings\Uninge\Local%20Settings\Temporary%20Internet%20Files\OLK965\jaarplan%202014%20kaders%202015%20-%20p%20x%20q%20-%2020140402%20-%201700%20uur%20(11%20juli%202014%20MH).xls" TargetMode="External"/></Relationships>
</file>

<file path=xl/pivotCache/pivotCacheDefinition1.xml><?xml version="1.0" encoding="utf-8"?>
<pivotCacheDefinition xmlns="http://schemas.openxmlformats.org/spreadsheetml/2006/main" xmlns:r="http://schemas.openxmlformats.org/officeDocument/2006/relationships" invalid="1" refreshedBy="heuvelm2" refreshedDate="41820.606462962962" createdVersion="1" refreshedVersion="2" recordCount="477" upgradeOnRefresh="1">
  <cacheSource type="worksheet">
    <worksheetSource ref="A1:U478" sheet="Blad1" r:id="rId1"/>
  </cacheSource>
  <cacheFields count="21">
    <cacheField name="Divisie" numFmtId="0">
      <sharedItems count="4">
        <s v="NVWA"/>
        <s v="V&amp;I"/>
        <s v="C&amp;V"/>
        <s v="L&amp;N"/>
      </sharedItems>
    </cacheField>
    <cacheField name="Domein" numFmtId="0">
      <sharedItems count="25">
        <s v="Opsporing"/>
        <s v="Buro"/>
        <s v="Dierenwelzijn"/>
        <s v="Export"/>
        <s v="Import"/>
        <s v="Levende Dieren en Diergezondheid"/>
        <s v="Vleesketen en Voedselveiligheid"/>
        <s v="Dierlijke Bijproducten"/>
        <s v="Diervoeder"/>
        <s v="EU-subsidieregelingen incl. nacontroles"/>
        <s v="Industriele productie"/>
        <s v="Microbiologie"/>
        <s v="Productveiligheid"/>
        <s v="Cross compliance"/>
        <s v="Diergeneesmiddelen"/>
        <s v="Fytosanitair"/>
        <s v="Gewasbescherming"/>
        <s v="Meststoffen"/>
        <s v="Natuur"/>
        <s v="Alcohol en tabak"/>
        <s v="Bijzondere eet- en drinkwaren incl. claims"/>
        <s v="Dierproeven"/>
        <s v="Grondgebonden subsidieregelingen"/>
        <s v="Horeca en ambachtelijke productie"/>
        <s v="Visketen"/>
      </sharedItems>
    </cacheField>
    <cacheField name="Werkpakket" numFmtId="0">
      <sharedItems count="224">
        <s v="IOD DG AGRO "/>
        <s v="IOD DG NR "/>
        <s v="IOD VWS "/>
        <s v="BURO Overige baten "/>
        <s v="BURO DG NR "/>
        <s v="BURO EZ DG AGRO "/>
        <s v="BURO VWS "/>
        <s v="DW TU Doden van dieren op slachthuizen "/>
        <s v="EXP LAB Certificeren Derden "/>
        <s v="EXP TU Steekproef Derden "/>
        <s v="IMP LAB Levensmiddelen en diervoeders en productveiligheid Derden "/>
        <s v="IMP LAB Veterinair Derden "/>
        <s v="LDD Aquacultuur inspecties Derden "/>
        <s v="LDD Aquacultuur "/>
        <s v="LDD TU Preventie Derden "/>
        <s v="VVV Internationale projecten "/>
        <s v="VVV Nationaal plan residuen Derden  "/>
        <s v="VVV Nationaal plan Residuen DG AGRO "/>
        <s v="VVV National plan VWS "/>
        <s v="VVV Slachthuis LHD Derden "/>
        <s v="VVV Systeem Toezicht "/>
        <s v="DBP Borgen van stromen DG AGRO "/>
        <s v="DBP Geregistreerde bedrijven DG AGRO "/>
        <s v="DBP Klachten en meldingen LN DG AGRO "/>
        <s v="DBP Primaire bedrijven LN DG AGRO "/>
        <s v="DV Geregistreerde bedrijven DG AGRO "/>
        <s v="DV Primaire bedrijven DG AGRO "/>
        <s v="EUS: Betaalorgaan DGU DG AGRO "/>
        <s v="IP Erkende bedrijven Derden "/>
        <s v="IP Voedselveiligheid VWS "/>
        <s v="MB Monitoring en Handhaving "/>
        <s v="PV VWS "/>
        <s v="CC STAF "/>
        <s v="DGM STAF "/>
        <s v="FYT STAF "/>
        <s v="GB STAF "/>
        <s v="MEST STAF "/>
        <s v="NAT STAF "/>
        <s v="AT KCDV "/>
        <s v="BED KCDV VWS "/>
        <s v="CC KCDV "/>
        <s v="DW KCDV DG AGRO "/>
        <s v="DGM KCDV DG AGRO "/>
        <s v="DBP KCDV DG AGRO "/>
        <s v="DBP KCDV DERDEN "/>
        <s v="DP KCDV DG AGRO "/>
        <s v="DV KCDV DG AGRO "/>
        <s v="DV KCDV DERDEN "/>
        <s v="EUS KCDV DG AGRO "/>
        <s v="EXP KCDV DERDEN "/>
        <s v="FYT KCDV "/>
        <s v="FYT KCDV DERDEN "/>
        <s v="GB KCDV "/>
        <s v="GGS KCDV "/>
        <s v="HAP KCDV "/>
        <s v="HAP KCDV Derden "/>
        <s v="IMP KCDV DG AGRO "/>
        <s v="IMP KCDV VWS "/>
        <s v="IMP KCDV Derden "/>
        <s v="IP KCDV DG AGRO "/>
        <s v="IP KCDV VWS "/>
        <s v="IP KCDV DERDEN "/>
        <s v="LDD KCDV DG AGRO "/>
        <s v="LDD KCDV VWS "/>
        <s v="LDD KCDV DERDEN "/>
        <s v="MEST KCDV DG AGRO "/>
        <s v="MEST KCDV DERDEN "/>
        <s v="MB KCDV "/>
        <s v="NAT KCDV "/>
        <s v="PV KCDV "/>
        <s v="VIS KCDV DG AGRO "/>
        <s v="VIS KCDV VWS "/>
        <s v="VIS KCDV DERDEN "/>
        <s v="VVV KCDV DG AGRO "/>
        <s v="VVV KCDV DERDEN "/>
        <s v="CC Art 68 "/>
        <s v="CC Randvoorwaarden GLB inkomenssteun/POPII  "/>
        <s v="CC TO DG AGRO "/>
        <s v="DGM Antibiotica DG AGRO "/>
        <s v="DGM Diergeneesmiddelen overig DG AGRO "/>
        <s v="DGM TO DG AGRO "/>
        <s v="DGM TO VWS "/>
        <s v="FYT TO DG AGRO "/>
        <s v="FYT Fytosanitair Derden "/>
        <s v="FYT Fytosanitair handel en teelt DG AGRO "/>
        <s v="FYT Fytosanitair uitroeing en beheersing "/>
        <s v="FYT Fytosanitair Autoriteit  (NPPO) DG AGRO "/>
        <s v="FYT Fytosanitair Overige baten "/>
        <s v="FYT Fytosanitair fytobewaking DG AGRO "/>
        <s v="GB (Milieu)beschermdoelen "/>
        <s v="GB Import "/>
        <s v="GB Opsporing "/>
        <s v="GB Gewasbescherming Derden "/>
        <s v="GB Autoriteit gewasbescherming "/>
        <s v="GB TO DG AGRO "/>
        <s v="GB EU verplichting "/>
        <s v="GGS GLB bedrijfstoeslagregeling "/>
        <s v="GGS GLB (P)SAN en SNL "/>
        <s v="GGS TO DG NR "/>
        <s v="GGS TO DG AGRO "/>
        <s v="GGS GLB SBL DG NR "/>
        <s v="MEST Handhaving meststoffenwet "/>
        <s v="MEST Derogatievoorwaarden "/>
        <s v="MEST TO "/>
        <s v="NAT Centrum monitoring vectoren VWS "/>
        <s v="NAT Flora- en Faunawet "/>
        <s v="NAT Centrum monitoring vectoren "/>
        <s v="NAT Invasieve exoten en vectoren "/>
        <s v="NAT Duurzaam hout (FLEGT) "/>
        <s v="NAT Flora- en Faunawet Overige baten "/>
        <s v="NAT Regierol natuur/kennis "/>
        <s v="NAT Ruimtelijke ingrepen "/>
        <s v="NAT Uitroeing en beheersing tijgermug "/>
        <s v="NAT TO DG NR "/>
        <s v="DW Dierverwaarlozing en diermishandeling LN "/>
        <s v="DW Gezelschapsdieren LN "/>
        <s v="DW IATA LN "/>
        <s v="DW Landbouwhuisdieren LN "/>
        <s v="DW TO DG AGRO LN "/>
        <s v="DW TO DG AGRO LN  "/>
        <s v="DW TU Transport LN "/>
        <s v="LDD IenR LN "/>
        <s v="LDD Q Koorts "/>
        <s v="LDD TO LN "/>
        <s v="LDD TU Bestuurlijke Boetes tijdelijk "/>
        <s v="LDD TU Preventie DG AGRO LN "/>
        <s v="VVV Klachten/meldingen/strafrechtelijk vangnet DG AGRO "/>
        <s v="VVV TU Illegale slachtingen LN "/>
        <s v="VVV TU Vleesvervoer LN "/>
        <s v="VVV VKI bij handelaren en primaire bedrijven "/>
        <s v="DW STAF "/>
        <s v="EXP STAF "/>
        <s v="IMP STAF "/>
        <s v="LDD STAF "/>
        <s v="VVV STAF "/>
        <s v="AT STAF "/>
        <s v="BED STAF VWS "/>
        <s v="DBP STAF DG AGRO "/>
        <s v="DP STAF DG AGRO "/>
        <s v="DV STAF DG AGRO "/>
        <s v="HAP STAF "/>
        <s v="IP STAF DG AGRO "/>
        <s v="IP STAF VWS "/>
        <s v="MB STAF "/>
        <s v="PV STAF "/>
        <s v="VIS STAF DG AGRO "/>
        <s v="FYT TO Derden "/>
        <s v="A en T Expertisecentrum DHW "/>
        <s v="AT Alcohol "/>
        <s v="AT Klachten Rookvrije werkplek "/>
        <s v="AT Tabak "/>
        <s v="BED Handhaving bijzondere eet- en drinkwaar VWS "/>
        <s v="BED Herinspecties Derden "/>
        <s v="BED Klachten en meldingen VWS "/>
        <s v="BED Monitoring voedingsnota VWS "/>
        <s v="DBP Erkende bedrijven Derden "/>
        <s v="DP Dierproeven DG AGRO "/>
        <s v="DP Onderwijstaken "/>
        <s v="DP WOB verzoeken en overig DG AGRO "/>
        <s v="DV Erkende bedrijven Derden "/>
        <s v="DV Herinspecties Derden "/>
        <s v="DV Klachten en meldingen DG AGRO "/>
        <s v="EUS : Boekhoudkundige nacontroles Vo. 485/2008 DG AGRO "/>
        <s v="HAP Doelgericht handhaven "/>
        <s v="HAP Formulebedrijven "/>
        <s v="HAP Klachten en Q en A "/>
        <s v="HAP Retribueerbare herinspecties Derden "/>
        <s v="IP Internationale projecten "/>
        <s v="IP Klachten en meldingen VWS "/>
        <s v="IP Voedselveiligheid DG AGRO "/>
        <s v="IP Voedselveiligheid Herinspecties "/>
        <s v="MB Klachten en meldingen "/>
        <s v="MB Samenwerking (inter)nationaal overige baten "/>
        <s v="PV Klachten/meldingen VWS "/>
        <s v="PV projecten "/>
        <s v="PV Toezicht WEE "/>
        <s v="VIS Aanlandkeuring derden "/>
        <s v="VIS Certificering Derden "/>
        <s v="VIS IUU DG AGRO "/>
        <s v="VIS Klachten en meldingen VWS "/>
        <s v="VIS Kust- en binnenvisserij DG AGRO "/>
        <s v="VIS Natuurbeschermingswet DG NR "/>
        <s v="VIS Voedselveiligheid niet retribueerbaar VWS "/>
        <s v="VIS Voedselveiligheid retribueerbaar Derden "/>
        <s v="VIS Zeevisserij DG AGRO "/>
        <s v="GB Incidenten en Meldingen "/>
        <s v="DGM Handel DG AGRO "/>
        <s v="DGM Meldingen/verboden stoffen DG AGRO "/>
        <s v="MEST Handhaving meststoffenwet vervoer DG AGRO "/>
        <s v="DW TO DG AGRO VI "/>
        <s v="DW Opleiding nieuwe dierenartsen onbedwelmd slachten DG AGRO "/>
        <s v="DW Toezicht onbedwelmd slachten Derden "/>
        <s v="DW TU Transport VI "/>
        <s v="EXP TO Certificeren Derden "/>
        <s v="EXP TO DG AGRO "/>
        <s v="EXP TU Certificeren Derden "/>
        <s v="IMP Levensmiddelen  diervoeders en productveiligheid VWS "/>
        <s v="IMP TO Derden "/>
        <s v="IMP TO Veterinair DG AGRO "/>
        <s v="IMP TU Levensmiddelen en diervoeders en productveiligheidDerden "/>
        <s v="IMP TU Veterinair Derden "/>
        <s v="LDD CVI en crisiscoordinatie "/>
        <s v="LDD Exportcertificering Levend vee Derden "/>
        <s v="LDD IC Afhandelen incidenten "/>
        <s v="LDD IC DGF "/>
        <s v="LDD IC Draaiboeken "/>
        <s v="LDD IC Monitoring "/>
        <s v="LDD IC Opleiding en training "/>
        <s v="LDD IC TO "/>
        <s v="LDD Inhoudelijke ondersteuning Derden "/>
        <s v="LDD QLL Opleiding geven en volgen nieuwe dierenartsen "/>
        <s v="LDD TO levend vee DG AGRO "/>
        <s v="LDD TO Zoonosen "/>
        <s v="LDD TU Bestuurlijke Boetes "/>
        <s v="LDD TU Export Derde landen "/>
        <s v="LDD TU Preventie DG AGRO VI "/>
        <s v="LDD Zoonosen "/>
        <s v="LDD TO Derden "/>
        <s v="VVV Inhoudelijke ondersteuning Derden  "/>
        <s v="VVV Slachthuis pluimvee "/>
        <s v="VVV TO Derden "/>
        <s v="VVV TO slachtplaatsen DG AGRO "/>
        <s v="VVV VPV uniformiteitsteam "/>
        <s v="VVV Wildbewerkingsinrichting "/>
      </sharedItems>
    </cacheField>
    <cacheField name="Product" numFmtId="0">
      <sharedItems count="8">
        <s v="Inlichtingen en opsporing"/>
        <s v="Advies en vertegenwoordiging"/>
        <s v="Kennis en expertise"/>
        <s v="Toezicht"/>
        <s v="Laboratoriumonderzoek"/>
        <s v="Communicatie"/>
        <s v="Klantinteractie en dienstverlening"/>
        <s v="Incident- en crisismanagement"/>
      </sharedItems>
    </cacheField>
    <cacheField name="Taak" numFmtId="0">
      <sharedItems containsString="0" containsBlank="1" count="1">
        <m/>
      </sharedItems>
    </cacheField>
    <cacheField name="Categorie" numFmtId="0">
      <sharedItems count="3">
        <s v="regulier"/>
        <s v="verbeterplan"/>
        <s v="Additioneel 2014"/>
      </sharedItems>
    </cacheField>
    <cacheField name="Opmerking" numFmtId="0">
      <sharedItems containsString="0" containsBlank="1" count="1">
        <m/>
      </sharedItems>
    </cacheField>
    <cacheField name="Opdrachtgever" numFmtId="0">
      <sharedItems count="7">
        <s v="EZ DG AGRO"/>
        <s v="EZ DG NR"/>
        <s v="VWS"/>
        <s v="Overige Baten"/>
        <s v="DERDEN"/>
        <s v="EZ DG ETM"/>
        <s v="DGF"/>
      </sharedItems>
    </cacheField>
    <cacheField name="WP" numFmtId="0">
      <sharedItems containsString="0"/>
    </cacheField>
    <cacheField name="PC" numFmtId="0">
      <sharedItems count="8">
        <s v="NO"/>
        <s v="NA"/>
        <s v="NK"/>
        <s v="NT"/>
        <s v="NL"/>
        <s v="NC"/>
        <s v="ND"/>
        <s v="NI"/>
      </sharedItems>
    </cacheField>
    <cacheField name="Uitvoerende divisie" numFmtId="0">
      <sharedItems count="7">
        <s v="IOD"/>
        <s v="BuRO"/>
        <s v="CV"/>
        <s v="LN"/>
        <s v="VI"/>
        <s v="STAF"/>
        <s v="KCDV"/>
      </sharedItems>
    </cacheField>
    <cacheField name="Uitvoerende afdeling" numFmtId="0">
      <sharedItems containsString="0" containsBlank="1" count="1">
        <m/>
      </sharedItems>
    </cacheField>
    <cacheField name="Uren 2014" numFmtId="0">
      <sharedItems containsSemiMixedTypes="0" containsString="0" containsNumber="1"/>
    </cacheField>
    <cacheField name="Kostprijs 2014" numFmtId="0">
      <sharedItems containsSemiMixedTypes="0" containsString="0" containsNumber="1" minValue="88.19" maxValue="109.2" count="8">
        <n v="94.24"/>
        <n v="109.2"/>
        <n v="105.49"/>
        <n v="94.8"/>
        <n v="102.94"/>
        <n v="108.2"/>
        <n v="88.19"/>
        <n v="99.65"/>
      </sharedItems>
    </cacheField>
    <cacheField name="Kosten 2014" numFmtId="0">
      <sharedItems containsSemiMixedTypes="0" containsString="0" containsNumber="1"/>
    </cacheField>
    <cacheField name="Uren 2015" numFmtId="0">
      <sharedItems containsString="0" containsBlank="1" count="1">
        <m/>
      </sharedItems>
    </cacheField>
    <cacheField name="Kostprijs 20142" numFmtId="0">
      <sharedItems containsSemiMixedTypes="0" containsString="0" containsNumber="1" minValue="88.19" maxValue="109.2" count="8">
        <n v="94.24"/>
        <n v="109.2"/>
        <n v="105.49"/>
        <n v="94.8"/>
        <n v="102.94"/>
        <n v="108.2"/>
        <n v="88.19"/>
        <n v="99.65"/>
      </sharedItems>
    </cacheField>
    <cacheField name="Kosten 20142" numFmtId="0">
      <sharedItems containsSemiMixedTypes="0" containsString="0" containsNumber="1" containsInteger="1" minValue="0" maxValue="0" count="1">
        <n v="0"/>
      </sharedItems>
    </cacheField>
    <cacheField name="Aantallen" numFmtId="0">
      <sharedItems containsString="0" containsBlank="1" count="1">
        <m/>
      </sharedItems>
    </cacheField>
    <cacheField name="Soort" numFmtId="0">
      <sharedItems containsBlank="1" count="4">
        <s v="Inspecties"/>
        <s v="Labonderzoeken"/>
        <s v="Certificaten"/>
        <m/>
      </sharedItems>
    </cacheField>
    <cacheField name="Keuren/toezicht" numFmtId="0">
      <sharedItems containsString="0" containsBlank="1" count="1">
        <m/>
      </sharedItems>
    </cacheField>
  </cacheFields>
</pivotCacheDefinition>
</file>

<file path=xl/pivotCache/pivotCacheDefinition2.xml><?xml version="1.0" encoding="utf-8"?>
<pivotCacheDefinition xmlns="http://schemas.openxmlformats.org/spreadsheetml/2006/main" xmlns:r="http://schemas.openxmlformats.org/officeDocument/2006/relationships" invalid="1" refreshedBy="HeuvelM2" refreshedDate="41831.377493518521" createdVersion="1" refreshedVersion="2" recordCount="499" upgradeOnRefresh="1">
  <cacheSource type="worksheet">
    <worksheetSource ref="A1:K500" sheet="Coordinerend - data" r:id="rId1"/>
  </cacheSource>
  <cacheFields count="11">
    <cacheField name="Divisie" numFmtId="0">
      <sharedItems count="4">
        <s v="NVWA"/>
        <s v="V&amp;I"/>
        <s v="L&amp;N"/>
        <s v="C&amp;V"/>
      </sharedItems>
    </cacheField>
    <cacheField name="Domein" numFmtId="0">
      <sharedItems count="25">
        <s v="Opsporing"/>
        <s v="Buro"/>
        <s v="Dierenwelzijn"/>
        <s v="Export"/>
        <s v="Import"/>
        <s v="Levende Dieren en Diergezondheid"/>
        <s v="Vleesketen en Voedselveiligheid"/>
        <s v="Cross compliance"/>
        <s v="Diergeneesmiddelen"/>
        <s v="Fytosanitair"/>
        <s v="Gewasbescherming"/>
        <s v="Grondgebonden subsidieregelingen"/>
        <s v="Meststoffen"/>
        <s v="Natuur"/>
        <s v="Dierlijke Bijproducten"/>
        <s v="Diervoeder"/>
        <s v="EU-subsidieregelingen incl. nacontroles"/>
        <s v="Industriele productie"/>
        <s v="Microbiologie"/>
        <s v="Productveiligheid"/>
        <s v="Alcohol en tabak"/>
        <s v="Bijzondere eet- en drinkwaren incl. claims"/>
        <s v="Dierproeven"/>
        <s v="Horeca en ambachtelijke productie"/>
        <s v="Visketen"/>
      </sharedItems>
    </cacheField>
    <cacheField name="Werkpakket" numFmtId="0">
      <sharedItems count="247">
        <s v="IOD DG AGRO "/>
        <s v="IOD DG NR "/>
        <s v="IOD VWS "/>
        <s v="BURO Overige baten"/>
        <s v="BURO DG NR "/>
        <s v="BURO EZ DG AGRO "/>
        <s v="BURO VWS "/>
        <s v="DW TU Doden van dieren op slachthuizen "/>
        <s v="EXP LAB Certificeren Derden "/>
        <s v="EXP TU Steekproef Derden "/>
        <s v="IMP LAB Levensmiddelen en diervoeders en productveiligheid Derden "/>
        <s v="IMP LAB Veterinair Derden "/>
        <s v="LDD Aquacultuur inspecties Derden "/>
        <s v="LDD TO Aquacultuur "/>
        <s v="LDD TU Preventie Derden "/>
        <s v="VVV Internationale projecten "/>
        <s v="VVV Nationaal plan residuen Derden  "/>
        <s v="VVV Nationaal plan Residuen DG AGRO"/>
        <s v="VVV National plan VWS "/>
        <s v="VVV Slachthuis LHD Derden "/>
        <s v="VVV Systeem Toezicht "/>
        <s v="VVV VPV management "/>
        <s v="VVV VPV ontwerpteam "/>
        <s v="CC IOD"/>
        <s v="DGM BURO ELI"/>
        <s v="DGM IOD"/>
        <s v="DGM BURO VWS"/>
        <s v="DGM Diergeneesmiddelen VWS"/>
        <s v="FYT BURO"/>
        <s v="FYT IOD"/>
        <s v="GB BURO"/>
        <s v="GB IOD"/>
        <s v="GGS IOD"/>
        <s v="MEST IOD"/>
        <s v="NAT BURO"/>
        <s v="NAT IOD"/>
        <s v="DBP Borgen van stromen DG AGRO "/>
        <s v="DBP Geregistreerde bedrijven DG AGRO "/>
        <s v="DBP Klachten en meldingen LN DG AGRO "/>
        <s v="DBP Primaire bedrijven LN DG AGRO "/>
        <s v="DV Geregistreerde bedrijven DG AGRO "/>
        <s v="DV Primaire bedrijven DG AGRO "/>
        <s v="EUS: Betaalorgaan DGU DG AGRO "/>
        <s v="IP Erkende bedrijven Derden "/>
        <s v="IP Voedselveiligheid VWS "/>
        <s v="MB Monitoring en Handhaving "/>
        <s v="PV VWS "/>
        <s v="CC STAF "/>
        <s v="DGM STAF "/>
        <s v="FYT STAF "/>
        <s v="GB STAF "/>
        <s v="MEST STAF "/>
        <s v="NAT STAF "/>
        <s v="A&amp;T KCDV VWS"/>
        <s v="BED KCDV VWS"/>
        <s v="CC KCDV DG AGRO"/>
        <s v="DW KCDV EL&amp;I"/>
        <s v="DW KCDV Derden"/>
        <s v="DGM KCDV EL&amp;I"/>
        <s v="DBP KCDV EL&amp;I"/>
        <s v="DBP KCDV DERDEN"/>
        <s v="DP KCDV DG AGRO"/>
        <s v="DV KCDV EL&amp;I"/>
        <s v="DV KCDV DERDEN"/>
        <s v="EUS KCDV EL&amp;I"/>
        <s v="EXP KCDV DERDEN"/>
        <s v="FYT KCDV EL&amp;I"/>
        <s v="FYT KCDV DERDEN"/>
        <s v="GB KCDV EL&amp;I"/>
        <s v="GGS KCDV EL&amp;I"/>
        <s v="H&amp;AP KCDV VWS"/>
        <s v="H&amp;AP KCDV Derden"/>
        <s v="IMP KCDV EL&amp;I"/>
        <s v="IMP KCDV VWS"/>
        <s v="IMP KCDV Derden"/>
        <s v="IP KCDV EL&amp;I"/>
        <s v="IP KCDV VWS"/>
        <s v="IP KCDV DERDEN"/>
        <s v="LDD KCDV EL&amp;I"/>
        <s v="LDD KCDV VWS"/>
        <s v="LDD KCDV DERDEN"/>
        <s v="MEST KCDV EL&amp;I"/>
        <s v="MEST KCDV DERDEN"/>
        <s v="MB KCDV VWS"/>
        <s v="NAT KCDV N&amp;R"/>
        <s v="PV KCDV VWS"/>
        <s v="VIS KCDV EL&amp;I"/>
        <s v="VIS KCDV VWS"/>
        <s v="VIS KCDV DERDEN"/>
        <s v="V&amp;VV KCDV EL&amp;I"/>
        <s v="V&amp;VV KCDV Derden"/>
        <s v="CC Art 68"/>
        <s v="CC Randvoorwaarden GLB inkomenssteun/POPII 2010"/>
        <s v="CC TO"/>
        <s v="DW TO Landbouw"/>
        <s v="DGM Diergeneesmiddelen ELI"/>
        <s v="DGM TO ELI"/>
        <s v="DGM TO VWS"/>
        <s v="DGM Antibiotica DG AGRO "/>
        <s v="FYT TO ELI"/>
        <s v="FYT Fytosanitair Derden"/>
        <s v="FYT Fytosanitair handel en teelt ELI"/>
        <s v="FYT Fytosanitair vangnet"/>
        <s v="FYT Fytosanitair uitroeing en beheersing"/>
        <s v="FYT Fytosanitair Autoriteit (NPPO) ELI"/>
        <s v="FYT Fytosanitair Overige baten"/>
        <s v="FYT Fytosanitair handel en teelt Derden2"/>
        <s v="FYT Fytosanitair Autoriteit (NPPO) Derden"/>
        <s v="FYT TO Derden"/>
        <s v="FYT Fytosanitair fytobewaking"/>
        <s v="GB (Milieu)beschermdoelen"/>
        <s v="GB Import"/>
        <s v="GB Vaktechniek, opleidingen"/>
        <s v="GB Incidenten en meldingen"/>
        <s v="GB Opsporing"/>
        <s v="GB Gewasbescherming Derden"/>
        <s v="GB Autoriteit gewasbescherming"/>
        <s v="GB Gewasbeschermingsmiddelen en biociden"/>
        <s v="GB TO ELI"/>
        <s v="GB EU verplichtingen"/>
        <s v="GGS GLB bedrijfstoeslagregeling"/>
        <s v="GGS GLB (P)SAN en SNL"/>
        <s v="GGS TO DG NR"/>
        <s v="GGS TO DG AGRO"/>
        <s v="GGS GLB SBL DG NR "/>
        <s v="MEST Handhaving meststoffenwet"/>
        <s v="MEST Derogatievoorwaarden"/>
        <s v="MEST TO"/>
        <s v="(leeg)"/>
        <s v="NAT Centrum monitoring vectoren VWS"/>
        <s v="NAT Opsporing LN"/>
        <s v="NAT Centrum monitoring vectoren"/>
        <s v="NAT Handhaving natuur"/>
        <s v="NAT Invasieve exoten en vectoren"/>
        <s v="NAT Duurzaam hout (FLEGT)"/>
        <s v="NAT Flora- en Faunawet Overige baten"/>
        <s v="NAT Regierol natuur/kennis"/>
        <s v="NAT Ruimtelijke ingrepen"/>
        <s v="NAT Uitroeing en beheersing tijgermug"/>
        <s v="NAT TO DG NR"/>
        <s v="DW Dierverwaarlozing en diermishandeling LN "/>
        <s v="DW Gezelschapsdieren LN "/>
        <s v="DW IATA LN "/>
        <s v="DW Landbouwhuisdieren LN "/>
        <s v="DW TO DG AGRO LN "/>
        <s v="DW TO DG AGRO LN  "/>
        <s v="DW TU Transport LN "/>
        <s v="LDD IenR LN "/>
        <s v="LDD Q Koorts "/>
        <s v="LDD TO LN "/>
        <s v="LDD TU Bestuurlijke Boetes tijdelijk "/>
        <s v="LDD TU Preventie DG AGRO LN "/>
        <s v="VVV Klachten/meldingen/strafrechtelijk vangnet DG AGRO "/>
        <s v="VVV TO LN DG AGRO "/>
        <s v="VVV TU Illegale slachtingen LN "/>
        <s v="VVV TU Vleesvervoer LN "/>
        <s v="VVV VKI bij handelaren en primaire bedrijven "/>
        <s v="DW TO DG AGRO VI "/>
        <s v="DW TU Transport VI "/>
        <s v="EXP TO Certificeren Derden "/>
        <s v="EXP TO DG AGRO "/>
        <s v="EXP TU Certificeren Derden "/>
        <s v="IMP Levensmiddelen  diervoeders en productveiligheid VWS "/>
        <s v="IMP TO Veterinair Derden "/>
        <s v="IMP TO Veterinair DG AGRO "/>
        <s v="IMP TU Levensmiddelen en diervoeders en productveiligheidDerden "/>
        <s v="IMP TU Veterinair Derden "/>
        <s v="LDD CVI en crisiscoordinatie "/>
        <s v="LDD Exportcertificering Levend vee Derden "/>
        <s v="LDD IC Afhandelen incidenten "/>
        <s v="LDD IC DGF "/>
        <s v="LDD IC Draaiboeken "/>
        <s v="LDD IC Monitoring "/>
        <s v="LDD IC Opleiding en training "/>
        <s v="LDD IC TO "/>
        <s v="LDD Inhoudelijke ondersteuning Derden "/>
        <s v="LDD QLL Opleiding geven en volgen nieuwe dierenartsen "/>
        <s v="LDD TO levend vee DG AGRO "/>
        <s v="LDD TO Zoonosen "/>
        <s v="LDD TU Bestuurlijke Boetes "/>
        <s v="LDD TU Export Derde landen "/>
        <s v="LDD TU Preventie DG AGRO VI "/>
        <s v="LDD Zoonosen "/>
        <s v="LDD TO Derden "/>
        <s v="VVV Inhoudelijke ondersteuning Derden  "/>
        <s v="VVV Opleiding geven en volgen nieuwe dierenartsen onbedwelmd slachten DG AGRO"/>
        <s v="VVV Slachthuis pluimvee "/>
        <s v="VVV TO Derden "/>
        <s v="VVV TO slachtplaatsen DG AGRO "/>
        <s v="VVV VPV uniformiteitsteam "/>
        <s v="VVV Wildbewerkingsinrichting "/>
        <s v="DW STAF "/>
        <s v="EXP STAF "/>
        <s v="IMP STAF "/>
        <s v="LDD STAF "/>
        <s v="VVV STAF "/>
        <s v="AT STAF "/>
        <s v="BED STAF VWS "/>
        <s v="DBP STAF DG AGRO "/>
        <s v="DP STAF DG AGRO "/>
        <s v="DV STAF DG AGRO "/>
        <s v="HAP STAF "/>
        <s v="IP STAF DG AGRO "/>
        <s v="IP STAF VWS "/>
        <s v="MB STAF "/>
        <s v="PV STAF "/>
        <s v="VIS STAF DG AGRO "/>
        <s v="A en T Expertisecentrum DHW "/>
        <s v="AT Alcohol "/>
        <s v="AT Klachten Rookvrije werkplek "/>
        <s v="AT Tabak "/>
        <s v="BED Handhaving bijzondere eet- en drinkwaar VWS "/>
        <s v="BED Herinspecties Derden "/>
        <s v="BED Klachten en meldingen VWS "/>
        <s v="BED Monitoring voedingsnota VWS "/>
        <s v="DBP Erkende bedrijven Derden "/>
        <s v="DP Dierproeven DG AGRO "/>
        <s v="DP Onderwijstaken "/>
        <s v="DP WOB verzoeken en overig DG AGRO "/>
        <s v="DV Erkende bedrijven Derden "/>
        <s v="DV Herinspecties Derden "/>
        <s v="DV Klachten en meldingen DG AGRO "/>
        <s v="EUS : Boekhoudkundige nacontroles Vo. 485/2008 DG AGRO "/>
        <s v="HAP Doelgericht handhaven "/>
        <s v="HAP Formulebedrijven "/>
        <s v="HAP Klachten en Q en A "/>
        <s v="HAP Retribueerbare herinspecties Derden "/>
        <s v="IP Internationale projecten "/>
        <s v="IP Klachten en meldingen VWS "/>
        <s v="IP Voedselveiligheid DG AGRO "/>
        <s v="IP Voedselveiligheid Herinspecties "/>
        <s v="MB Klachten en meldingen "/>
        <s v="MB Samenwerking (inter)nationaal overige baten "/>
        <s v="PV Klachten/meldingen VWS "/>
        <s v="PV projecten "/>
        <s v="PV Toezicht WEE "/>
        <s v="VIS Aanlandkeuring derden "/>
        <s v="VIS Certificering Derden "/>
        <s v="VIS IUU DG AGRO "/>
        <s v="VIS Klachten en meldingen VWS "/>
        <s v="VIS Kust- en binnenvisserij DG AGRO "/>
        <s v="VIS Natuurbeschermingswet DG NR "/>
        <s v="VIS Schelpdieronderzoek VWS "/>
        <s v="VIS Toezicht Handelsnormen DG AGRO "/>
        <s v="VIS Voedselveiligheid niet retribueerbaar VWS "/>
        <s v="VIS Voedselveiligheid retribueerbaar Derden "/>
        <s v="VIS Zeevisserij DG AGRO "/>
      </sharedItems>
    </cacheField>
    <cacheField name="Product" numFmtId="0">
      <sharedItems count="9">
        <s v="Inlichtingen en opsporing"/>
        <s v="Advies en vertegenwoordiging"/>
        <s v="Kennis en expertise"/>
        <s v="Toezicht"/>
        <s v="Laboratoriumonderzoek"/>
        <s v="Communicatie"/>
        <s v="Klantinteractie en dienstverlening"/>
        <s v="Incident- en crisismanagement"/>
        <s v="Extern geoormerkt budget"/>
      </sharedItems>
    </cacheField>
    <cacheField name="Orgaan" numFmtId="0">
      <sharedItems count="7">
        <s v="EZ DG AGRO"/>
        <s v="EZ DG NR"/>
        <s v="VWS"/>
        <s v="Overige Baten"/>
        <s v="DERDEN"/>
        <s v="DGF"/>
        <s v="EZ DG ETM"/>
      </sharedItems>
    </cacheField>
    <cacheField name="Uitvoerende divisie" numFmtId="0">
      <sharedItems containsBlank="1" count="8">
        <s v="IOD"/>
        <s v="BuRO"/>
        <s v="CV"/>
        <m/>
        <s v="LN"/>
        <s v="VI"/>
        <s v="STAF"/>
        <s v="KCDV"/>
      </sharedItems>
    </cacheField>
    <cacheField name="uren 2014" numFmtId="0">
      <sharedItems containsString="0" containsNumber="1"/>
    </cacheField>
    <cacheField name="uren 2015" numFmtId="0">
      <sharedItems containsString="0" containsNumber="1"/>
    </cacheField>
    <cacheField name="Cat" numFmtId="0">
      <sharedItems containsBlank="1" count="6">
        <s v="regulier"/>
        <s v="verbeterplan"/>
        <s v="additioneel"/>
        <s v="uit pxq is alleen tijdschrijfcode"/>
        <m/>
        <s v="nieuw 2,5 fte Wet Dieren financiering nog niet geregeld."/>
      </sharedItems>
    </cacheField>
    <cacheField name="Opmerking" numFmtId="0">
      <sharedItems containsBlank="1" count="9">
        <s v="regulier + 3672 verbeterplan"/>
        <m/>
        <s v="afpakken"/>
        <s v="regulier + 3173 verbeterplan"/>
        <s v="naam wijzigen TO weghalen"/>
        <s v="vervallen per 1/3 administratief verwijderd"/>
        <s v="600 - 150 AK"/>
        <s v="retributies"/>
        <s v="f"/>
      </sharedItems>
    </cacheField>
    <cacheField name="Kosten" numFmtId="0">
      <sharedItems containsString="0" containsNumber="1"/>
    </cacheField>
  </cacheFields>
</pivotCacheDefinition>
</file>

<file path=xl/pivotCache/pivotCacheDefinition3.xml><?xml version="1.0" encoding="utf-8"?>
<pivotCacheDefinition xmlns="http://schemas.openxmlformats.org/spreadsheetml/2006/main" xmlns:r="http://schemas.openxmlformats.org/officeDocument/2006/relationships" invalid="1" refreshedBy="HeuvelM2" refreshedDate="41831.38782384259" createdVersion="1" refreshedVersion="2" recordCount="476" upgradeOnRefresh="1">
  <cacheSource type="worksheet">
    <worksheetSource ref="A1:J477" sheet="Uitvoerend - data" r:id="rId1"/>
  </cacheSource>
  <cacheFields count="10">
    <cacheField name="Divisie" numFmtId="0">
      <sharedItems count="4">
        <s v="NVWA"/>
        <s v="L&amp;N"/>
        <s v="V&amp;I"/>
        <s v="C&amp;V"/>
      </sharedItems>
    </cacheField>
    <cacheField name="Domein" numFmtId="0">
      <sharedItems count="31">
        <s v="Opsporing"/>
        <s v="Fytosanitair"/>
        <s v="Buro"/>
        <s v="Cross compliance"/>
        <s v="Diergeneesmiddelen"/>
        <s v="Gewasbescherming"/>
        <s v="Meststoffen"/>
        <s v="Natuur"/>
        <s v="Dierenwelzijn"/>
        <s v="Export"/>
        <s v="Import"/>
        <s v="Levende Dieren en Diergezondheid"/>
        <s v="Vleesketen en Voedselveiligheid"/>
        <s v="Grondgebonden subsidieregelingen"/>
        <s v="Grondgebonden Subsiudieregelingen"/>
        <s v="Levende Dieren &amp; Diergezondheid"/>
        <s v="Vleesketen &amp; Voedselveiligheid"/>
        <s v="Alcohol en tabak"/>
        <s v="Bijzondere Eet- en Drinkwaren, incl. claims"/>
        <s v="Dierlijke Bijproducten"/>
        <s v="Dierproeven"/>
        <s v="Diervoeder"/>
        <s v="EU- subsidieregelingen"/>
        <s v="Horeca en ambachtelijke productie"/>
        <s v="Industriële Productie"/>
        <s v="Microbiologie"/>
        <s v="Productveiligheid"/>
        <s v="Visketen"/>
        <s v="Bijzondere eet- en drinkwaren incl. claims"/>
        <s v="Industriele productie"/>
        <s v="EU-subsidieregelingen incl. nacontroles"/>
      </sharedItems>
    </cacheField>
    <cacheField name="Werkpakket" numFmtId="0">
      <sharedItems containsString="0"/>
    </cacheField>
    <cacheField name="Product" numFmtId="0">
      <sharedItems count="9">
        <s v="Inlichtingen en opsporing"/>
        <s v="Kennis en expertise"/>
        <s v="Advies en vertegenwoordiging"/>
        <s v="Communicatie"/>
        <s v="Klantinteractie en dienstverlening"/>
        <s v="Toezicht"/>
        <s v="Extern geoormerkt budget"/>
        <s v="Incident- en crisismanagement"/>
        <s v="Laboratoriumonderzoek"/>
      </sharedItems>
    </cacheField>
    <cacheField name="Orgaan" numFmtId="0">
      <sharedItems count="10">
        <s v="EZ DG AGRO"/>
        <s v="EZ DG NR"/>
        <s v="VWS"/>
        <s v="DERDEN"/>
        <s v="ELI DG AGRO"/>
        <s v="Overige baten"/>
        <s v="ELI DG NR"/>
        <s v="DGF"/>
        <s v="DG AGRO"/>
        <s v="EZ DG ETM"/>
      </sharedItems>
    </cacheField>
    <cacheField name="Uitvoerende divisie" numFmtId="0">
      <sharedItems count="7">
        <s v="IOD"/>
        <s v="BuRO"/>
        <s v="STAF"/>
        <s v="LN"/>
        <s v="KCDV"/>
        <s v="VI"/>
        <s v="CV"/>
      </sharedItems>
    </cacheField>
    <cacheField name="uren 2014" numFmtId="0">
      <sharedItems containsString="0" containsNumber="1"/>
    </cacheField>
    <cacheField name="uren 2015" numFmtId="0">
      <sharedItems containsString="0" containsNumber="1"/>
    </cacheField>
    <cacheField name="Regulier/ VP" numFmtId="0">
      <sharedItems containsBlank="1" count="4">
        <s v="regulier"/>
        <s v="verbeterplan"/>
        <s v="additioneel"/>
        <m/>
      </sharedItems>
    </cacheField>
    <cacheField name="Opmerking" numFmtId="0">
      <sharedItems containsBlank="1" count="5">
        <s v="regulier + 3672 verbeterplan"/>
        <m/>
        <s v="afpakken"/>
        <s v="regulier + 3173 verbeterplan"/>
        <s v="nieuw 2,5 fte Wet Dieren financiering nog niet geregeld."/>
      </sharedItems>
    </cacheField>
  </cacheFields>
</pivotCacheDefinition>
</file>

<file path=xl/pivotCache/pivotCacheDefinition4.xml><?xml version="1.0" encoding="utf-8"?>
<pivotCacheDefinition xmlns="http://schemas.openxmlformats.org/spreadsheetml/2006/main" xmlns:r="http://schemas.openxmlformats.org/officeDocument/2006/relationships" invalid="1" refreshedBy="HeuvelM2" refreshedDate="41831.377493518521" createdVersion="1" refreshedVersion="2" recordCount="499" upgradeOnRefresh="1">
  <cacheSource type="worksheet">
    <worksheetSource ref="A1:K500" sheet="Coordinerend - data" r:id="rId1"/>
  </cacheSource>
  <cacheFields count="11">
    <cacheField name="Divisie" numFmtId="0">
      <sharedItems count="4">
        <s v="NVWA"/>
        <s v="V&amp;I"/>
        <s v="L&amp;N"/>
        <s v="C&amp;V"/>
      </sharedItems>
    </cacheField>
    <cacheField name="Domein" numFmtId="0">
      <sharedItems count="25">
        <s v="Opsporing"/>
        <s v="Buro"/>
        <s v="Dierenwelzijn"/>
        <s v="Export"/>
        <s v="Import"/>
        <s v="Levende Dieren en Diergezondheid"/>
        <s v="Vleesketen en Voedselveiligheid"/>
        <s v="Cross compliance"/>
        <s v="Diergeneesmiddelen"/>
        <s v="Fytosanitair"/>
        <s v="Gewasbescherming"/>
        <s v="Grondgebonden subsidieregelingen"/>
        <s v="Meststoffen"/>
        <s v="Natuur"/>
        <s v="Dierlijke Bijproducten"/>
        <s v="Diervoeder"/>
        <s v="EU-subsidieregelingen incl. nacontroles"/>
        <s v="Industriele productie"/>
        <s v="Microbiologie"/>
        <s v="Productveiligheid"/>
        <s v="Alcohol en tabak"/>
        <s v="Bijzondere eet- en drinkwaren incl. claims"/>
        <s v="Dierproeven"/>
        <s v="Horeca en ambachtelijke productie"/>
        <s v="Visketen"/>
      </sharedItems>
    </cacheField>
    <cacheField name="Werkpakket" numFmtId="0">
      <sharedItems count="247">
        <s v="IOD DG AGRO "/>
        <s v="IOD DG NR "/>
        <s v="IOD VWS "/>
        <s v="BURO Overige baten"/>
        <s v="BURO DG NR "/>
        <s v="BURO EZ DG AGRO "/>
        <s v="BURO VWS "/>
        <s v="DW TU Doden van dieren op slachthuizen "/>
        <s v="EXP LAB Certificeren Derden "/>
        <s v="EXP TU Steekproef Derden "/>
        <s v="IMP LAB Levensmiddelen en diervoeders en productveiligheid Derden "/>
        <s v="IMP LAB Veterinair Derden "/>
        <s v="LDD Aquacultuur inspecties Derden "/>
        <s v="LDD TO Aquacultuur "/>
        <s v="LDD TU Preventie Derden "/>
        <s v="VVV Internationale projecten "/>
        <s v="VVV Nationaal plan residuen Derden  "/>
        <s v="VVV Nationaal plan Residuen DG AGRO"/>
        <s v="VVV National plan VWS "/>
        <s v="VVV Slachthuis LHD Derden "/>
        <s v="VVV Systeem Toezicht "/>
        <s v="VVV VPV management "/>
        <s v="VVV VPV ontwerpteam "/>
        <s v="CC IOD"/>
        <s v="DGM BURO ELI"/>
        <s v="DGM IOD"/>
        <s v="DGM BURO VWS"/>
        <s v="DGM Diergeneesmiddelen VWS"/>
        <s v="FYT BURO"/>
        <s v="FYT IOD"/>
        <s v="GB BURO"/>
        <s v="GB IOD"/>
        <s v="GGS IOD"/>
        <s v="MEST IOD"/>
        <s v="NAT BURO"/>
        <s v="NAT IOD"/>
        <s v="DBP Borgen van stromen DG AGRO "/>
        <s v="DBP Geregistreerde bedrijven DG AGRO "/>
        <s v="DBP Klachten en meldingen LN DG AGRO "/>
        <s v="DBP Primaire bedrijven LN DG AGRO "/>
        <s v="DV Geregistreerde bedrijven DG AGRO "/>
        <s v="DV Primaire bedrijven DG AGRO "/>
        <s v="EUS: Betaalorgaan DGU DG AGRO "/>
        <s v="IP Erkende bedrijven Derden "/>
        <s v="IP Voedselveiligheid VWS "/>
        <s v="MB Monitoring en Handhaving "/>
        <s v="PV VWS "/>
        <s v="CC STAF "/>
        <s v="DGM STAF "/>
        <s v="FYT STAF "/>
        <s v="GB STAF "/>
        <s v="MEST STAF "/>
        <s v="NAT STAF "/>
        <s v="A&amp;T KCDV VWS"/>
        <s v="BED KCDV VWS"/>
        <s v="CC KCDV DG AGRO"/>
        <s v="DW KCDV EL&amp;I"/>
        <s v="DW KCDV Derden"/>
        <s v="DGM KCDV EL&amp;I"/>
        <s v="DBP KCDV EL&amp;I"/>
        <s v="DBP KCDV DERDEN"/>
        <s v="DP KCDV DG AGRO"/>
        <s v="DV KCDV EL&amp;I"/>
        <s v="DV KCDV DERDEN"/>
        <s v="EUS KCDV EL&amp;I"/>
        <s v="EXP KCDV DERDEN"/>
        <s v="FYT KCDV EL&amp;I"/>
        <s v="FYT KCDV DERDEN"/>
        <s v="GB KCDV EL&amp;I"/>
        <s v="GGS KCDV EL&amp;I"/>
        <s v="H&amp;AP KCDV VWS"/>
        <s v="H&amp;AP KCDV Derden"/>
        <s v="IMP KCDV EL&amp;I"/>
        <s v="IMP KCDV VWS"/>
        <s v="IMP KCDV Derden"/>
        <s v="IP KCDV EL&amp;I"/>
        <s v="IP KCDV VWS"/>
        <s v="IP KCDV DERDEN"/>
        <s v="LDD KCDV EL&amp;I"/>
        <s v="LDD KCDV VWS"/>
        <s v="LDD KCDV DERDEN"/>
        <s v="MEST KCDV EL&amp;I"/>
        <s v="MEST KCDV DERDEN"/>
        <s v="MB KCDV VWS"/>
        <s v="NAT KCDV N&amp;R"/>
        <s v="PV KCDV VWS"/>
        <s v="VIS KCDV EL&amp;I"/>
        <s v="VIS KCDV VWS"/>
        <s v="VIS KCDV DERDEN"/>
        <s v="V&amp;VV KCDV EL&amp;I"/>
        <s v="V&amp;VV KCDV Derden"/>
        <s v="CC Art 68"/>
        <s v="CC Randvoorwaarden GLB inkomenssteun/POPII 2010"/>
        <s v="CC TO"/>
        <s v="DW TO Landbouw"/>
        <s v="DGM Diergeneesmiddelen ELI"/>
        <s v="DGM TO ELI"/>
        <s v="DGM TO VWS"/>
        <s v="DGM Antibiotica DG AGRO "/>
        <s v="FYT TO ELI"/>
        <s v="FYT Fytosanitair Derden"/>
        <s v="FYT Fytosanitair handel en teelt ELI"/>
        <s v="FYT Fytosanitair vangnet"/>
        <s v="FYT Fytosanitair uitroeing en beheersing"/>
        <s v="FYT Fytosanitair Autoriteit (NPPO) ELI"/>
        <s v="FYT Fytosanitair Overige baten"/>
        <s v="FYT Fytosanitair handel en teelt Derden2"/>
        <s v="FYT Fytosanitair Autoriteit (NPPO) Derden"/>
        <s v="FYT TO Derden"/>
        <s v="FYT Fytosanitair fytobewaking"/>
        <s v="GB (Milieu)beschermdoelen"/>
        <s v="GB Import"/>
        <s v="GB Vaktechniek, opleidingen"/>
        <s v="GB Incidenten en meldingen"/>
        <s v="GB Opsporing"/>
        <s v="GB Gewasbescherming Derden"/>
        <s v="GB Autoriteit gewasbescherming"/>
        <s v="GB Gewasbeschermingsmiddelen en biociden"/>
        <s v="GB TO ELI"/>
        <s v="GB EU verplichtingen"/>
        <s v="GGS GLB bedrijfstoeslagregeling"/>
        <s v="GGS GLB (P)SAN en SNL"/>
        <s v="GGS TO DG NR"/>
        <s v="GGS TO DG AGRO"/>
        <s v="GGS GLB SBL DG NR "/>
        <s v="MEST Handhaving meststoffenwet"/>
        <s v="MEST Derogatievoorwaarden"/>
        <s v="MEST TO"/>
        <s v="(leeg)"/>
        <s v="NAT Centrum monitoring vectoren VWS"/>
        <s v="NAT Opsporing LN"/>
        <s v="NAT Centrum monitoring vectoren"/>
        <s v="NAT Handhaving natuur"/>
        <s v="NAT Invasieve exoten en vectoren"/>
        <s v="NAT Duurzaam hout (FLEGT)"/>
        <s v="NAT Flora- en Faunawet Overige baten"/>
        <s v="NAT Regierol natuur/kennis"/>
        <s v="NAT Ruimtelijke ingrepen"/>
        <s v="NAT Uitroeing en beheersing tijgermug"/>
        <s v="NAT TO DG NR"/>
        <s v="DW Dierverwaarlozing en diermishandeling LN "/>
        <s v="DW Gezelschapsdieren LN "/>
        <s v="DW IATA LN "/>
        <s v="DW Landbouwhuisdieren LN "/>
        <s v="DW TO DG AGRO LN "/>
        <s v="DW TO DG AGRO LN  "/>
        <s v="DW TU Transport LN "/>
        <s v="LDD IenR LN "/>
        <s v="LDD Q Koorts "/>
        <s v="LDD TO LN "/>
        <s v="LDD TU Bestuurlijke Boetes tijdelijk "/>
        <s v="LDD TU Preventie DG AGRO LN "/>
        <s v="VVV Klachten/meldingen/strafrechtelijk vangnet DG AGRO "/>
        <s v="VVV TO LN DG AGRO "/>
        <s v="VVV TU Illegale slachtingen LN "/>
        <s v="VVV TU Vleesvervoer LN "/>
        <s v="VVV VKI bij handelaren en primaire bedrijven "/>
        <s v="DW TO DG AGRO VI "/>
        <s v="DW TU Transport VI "/>
        <s v="EXP TO Certificeren Derden "/>
        <s v="EXP TO DG AGRO "/>
        <s v="EXP TU Certificeren Derden "/>
        <s v="IMP Levensmiddelen  diervoeders en productveiligheid VWS "/>
        <s v="IMP TO Veterinair Derden "/>
        <s v="IMP TO Veterinair DG AGRO "/>
        <s v="IMP TU Levensmiddelen en diervoeders en productveiligheidDerden "/>
        <s v="IMP TU Veterinair Derden "/>
        <s v="LDD CVI en crisiscoordinatie "/>
        <s v="LDD Exportcertificering Levend vee Derden "/>
        <s v="LDD IC Afhandelen incidenten "/>
        <s v="LDD IC DGF "/>
        <s v="LDD IC Draaiboeken "/>
        <s v="LDD IC Monitoring "/>
        <s v="LDD IC Opleiding en training "/>
        <s v="LDD IC TO "/>
        <s v="LDD Inhoudelijke ondersteuning Derden "/>
        <s v="LDD QLL Opleiding geven en volgen nieuwe dierenartsen "/>
        <s v="LDD TO levend vee DG AGRO "/>
        <s v="LDD TO Zoonosen "/>
        <s v="LDD TU Bestuurlijke Boetes "/>
        <s v="LDD TU Export Derde landen "/>
        <s v="LDD TU Preventie DG AGRO VI "/>
        <s v="LDD Zoonosen "/>
        <s v="LDD TO Derden "/>
        <s v="VVV Inhoudelijke ondersteuning Derden  "/>
        <s v="VVV Opleiding geven en volgen nieuwe dierenartsen onbedwelmd slachten DG AGRO"/>
        <s v="VVV Slachthuis pluimvee "/>
        <s v="VVV TO Derden "/>
        <s v="VVV TO slachtplaatsen DG AGRO "/>
        <s v="VVV VPV uniformiteitsteam "/>
        <s v="VVV Wildbewerkingsinrichting "/>
        <s v="DW STAF "/>
        <s v="EXP STAF "/>
        <s v="IMP STAF "/>
        <s v="LDD STAF "/>
        <s v="VVV STAF "/>
        <s v="AT STAF "/>
        <s v="BED STAF VWS "/>
        <s v="DBP STAF DG AGRO "/>
        <s v="DP STAF DG AGRO "/>
        <s v="DV STAF DG AGRO "/>
        <s v="HAP STAF "/>
        <s v="IP STAF DG AGRO "/>
        <s v="IP STAF VWS "/>
        <s v="MB STAF "/>
        <s v="PV STAF "/>
        <s v="VIS STAF DG AGRO "/>
        <s v="A en T Expertisecentrum DHW "/>
        <s v="AT Alcohol "/>
        <s v="AT Klachten Rookvrije werkplek "/>
        <s v="AT Tabak "/>
        <s v="BED Handhaving bijzondere eet- en drinkwaar VWS "/>
        <s v="BED Herinspecties Derden "/>
        <s v="BED Klachten en meldingen VWS "/>
        <s v="BED Monitoring voedingsnota VWS "/>
        <s v="DBP Erkende bedrijven Derden "/>
        <s v="DP Dierproeven DG AGRO "/>
        <s v="DP Onderwijstaken "/>
        <s v="DP WOB verzoeken en overig DG AGRO "/>
        <s v="DV Erkende bedrijven Derden "/>
        <s v="DV Herinspecties Derden "/>
        <s v="DV Klachten en meldingen DG AGRO "/>
        <s v="EUS : Boekhoudkundige nacontroles Vo. 485/2008 DG AGRO "/>
        <s v="HAP Doelgericht handhaven "/>
        <s v="HAP Formulebedrijven "/>
        <s v="HAP Klachten en Q en A "/>
        <s v="HAP Retribueerbare herinspecties Derden "/>
        <s v="IP Internationale projecten "/>
        <s v="IP Klachten en meldingen VWS "/>
        <s v="IP Voedselveiligheid DG AGRO "/>
        <s v="IP Voedselveiligheid Herinspecties "/>
        <s v="MB Klachten en meldingen "/>
        <s v="MB Samenwerking (inter)nationaal overige baten "/>
        <s v="PV Klachten/meldingen VWS "/>
        <s v="PV projecten "/>
        <s v="PV Toezicht WEE "/>
        <s v="VIS Aanlandkeuring derden "/>
        <s v="VIS Certificering Derden "/>
        <s v="VIS IUU DG AGRO "/>
        <s v="VIS Klachten en meldingen VWS "/>
        <s v="VIS Kust- en binnenvisserij DG AGRO "/>
        <s v="VIS Natuurbeschermingswet DG NR "/>
        <s v="VIS Schelpdieronderzoek VWS "/>
        <s v="VIS Toezicht Handelsnormen DG AGRO "/>
        <s v="VIS Voedselveiligheid niet retribueerbaar VWS "/>
        <s v="VIS Voedselveiligheid retribueerbaar Derden "/>
        <s v="VIS Zeevisserij DG AGRO "/>
      </sharedItems>
    </cacheField>
    <cacheField name="Product" numFmtId="0">
      <sharedItems count="9">
        <s v="Inlichtingen en opsporing"/>
        <s v="Advies en vertegenwoordiging"/>
        <s v="Kennis en expertise"/>
        <s v="Toezicht"/>
        <s v="Laboratoriumonderzoek"/>
        <s v="Communicatie"/>
        <s v="Klantinteractie en dienstverlening"/>
        <s v="Incident- en crisismanagement"/>
        <s v="Extern geoormerkt budget"/>
      </sharedItems>
    </cacheField>
    <cacheField name="Orgaan" numFmtId="0">
      <sharedItems count="7">
        <s v="EZ DG AGRO"/>
        <s v="EZ DG NR"/>
        <s v="VWS"/>
        <s v="Overige Baten"/>
        <s v="DERDEN"/>
        <s v="DGF"/>
        <s v="EZ DG ETM"/>
      </sharedItems>
    </cacheField>
    <cacheField name="Uitvoerende divisie" numFmtId="0">
      <sharedItems containsBlank="1" count="8">
        <s v="IOD"/>
        <s v="BuRO"/>
        <s v="CV"/>
        <m/>
        <s v="LN"/>
        <s v="VI"/>
        <s v="STAF"/>
        <s v="KCDV"/>
      </sharedItems>
    </cacheField>
    <cacheField name="uren 2014" numFmtId="0">
      <sharedItems containsString="0" containsNumber="1"/>
    </cacheField>
    <cacheField name="uren 2015" numFmtId="0">
      <sharedItems containsString="0" containsNumber="1"/>
    </cacheField>
    <cacheField name="Cat" numFmtId="0">
      <sharedItems containsBlank="1" count="6">
        <s v="regulier"/>
        <s v="verbeterplan"/>
        <s v="additioneel"/>
        <s v="uit pxq is alleen tijdschrijfcode"/>
        <m/>
        <s v="nieuw 2,5 fte Wet Dieren financiering nog niet geregeld."/>
      </sharedItems>
    </cacheField>
    <cacheField name="Opmerking" numFmtId="0">
      <sharedItems containsBlank="1" count="9">
        <s v="regulier + 3672 verbeterplan"/>
        <m/>
        <s v="afpakken"/>
        <s v="regulier + 3173 verbeterplan"/>
        <s v="naam wijzigen TO weghalen"/>
        <s v="vervallen per 1/3 administratief verwijderd"/>
        <s v="600 - 150 AK"/>
        <s v="retributies"/>
        <s v="f"/>
      </sharedItems>
    </cacheField>
    <cacheField name="Kosten" numFmtId="0">
      <sharedItems containsString="0" containsNumber="1"/>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Draaitabel5" cacheId="1" applyNumberFormats="0" applyBorderFormats="0" applyFontFormats="0" applyPatternFormats="0" applyAlignmentFormats="0" applyWidthHeightFormats="1" dataCaption="Gegevens" updatedVersion="2" showMemberPropertyTips="0" useAutoFormatting="1" itemPrintTitles="1" createdVersion="1" indent="0" compact="0" compactData="0" gridDropZones="1">
  <location ref="A4:L23" firstHeaderRow="1" firstDataRow="3" firstDataCol="4" rowPageCount="2" colPageCount="1"/>
  <pivotFields count="11">
    <pivotField axis="axisPage" compact="0" outline="0" subtotalTop="0" showAll="0" includeNewItemsInFilter="1">
      <items count="5">
        <item x="3"/>
        <item x="2"/>
        <item x="0"/>
        <item x="1"/>
        <item t="default"/>
      </items>
    </pivotField>
    <pivotField axis="axisPage" compact="0" outline="0" subtotalTop="0" showAll="0" includeNewItemsInFilter="1">
      <items count="26">
        <item x="20"/>
        <item x="21"/>
        <item x="1"/>
        <item x="7"/>
        <item x="2"/>
        <item x="8"/>
        <item x="14"/>
        <item x="22"/>
        <item x="15"/>
        <item x="16"/>
        <item x="3"/>
        <item x="9"/>
        <item x="10"/>
        <item x="11"/>
        <item x="23"/>
        <item x="4"/>
        <item x="17"/>
        <item x="5"/>
        <item x="12"/>
        <item x="18"/>
        <item x="13"/>
        <item x="0"/>
        <item x="19"/>
        <item x="24"/>
        <item x="6"/>
        <item t="default"/>
      </items>
    </pivotField>
    <pivotField axis="axisRow" compact="0" outline="0" subtotalTop="0" showAll="0" includeNewItemsInFilter="1">
      <items count="248">
        <item x="128"/>
        <item x="207"/>
        <item x="53"/>
        <item x="208"/>
        <item x="209"/>
        <item x="196"/>
        <item x="210"/>
        <item x="211"/>
        <item x="212"/>
        <item x="54"/>
        <item x="213"/>
        <item x="214"/>
        <item x="197"/>
        <item x="4"/>
        <item x="5"/>
        <item x="3"/>
        <item x="6"/>
        <item x="91"/>
        <item x="23"/>
        <item x="55"/>
        <item x="92"/>
        <item x="47"/>
        <item x="93"/>
        <item x="36"/>
        <item x="215"/>
        <item x="37"/>
        <item x="60"/>
        <item x="59"/>
        <item x="38"/>
        <item x="39"/>
        <item x="198"/>
        <item x="98"/>
        <item x="24"/>
        <item x="26"/>
        <item x="95"/>
        <item x="27"/>
        <item x="25"/>
        <item x="58"/>
        <item x="48"/>
        <item x="96"/>
        <item x="97"/>
        <item x="216"/>
        <item x="61"/>
        <item x="217"/>
        <item x="199"/>
        <item x="218"/>
        <item x="219"/>
        <item x="40"/>
        <item x="220"/>
        <item x="63"/>
        <item x="62"/>
        <item x="221"/>
        <item x="41"/>
        <item x="200"/>
        <item x="140"/>
        <item x="141"/>
        <item x="142"/>
        <item x="57"/>
        <item x="56"/>
        <item x="143"/>
        <item x="191"/>
        <item x="144"/>
        <item x="145"/>
        <item x="157"/>
        <item x="94"/>
        <item x="7"/>
        <item x="146"/>
        <item x="158"/>
        <item x="222"/>
        <item x="64"/>
        <item x="42"/>
        <item x="65"/>
        <item x="8"/>
        <item x="192"/>
        <item x="159"/>
        <item x="160"/>
        <item x="161"/>
        <item x="9"/>
        <item x="28"/>
        <item x="107"/>
        <item x="104"/>
        <item x="100"/>
        <item x="109"/>
        <item x="106"/>
        <item x="101"/>
        <item x="105"/>
        <item x="103"/>
        <item x="102"/>
        <item x="29"/>
        <item x="67"/>
        <item x="66"/>
        <item x="49"/>
        <item x="108"/>
        <item x="99"/>
        <item x="110"/>
        <item x="116"/>
        <item x="30"/>
        <item x="119"/>
        <item x="115"/>
        <item x="117"/>
        <item x="111"/>
        <item x="113"/>
        <item x="31"/>
        <item x="68"/>
        <item x="114"/>
        <item x="50"/>
        <item x="118"/>
        <item x="112"/>
        <item x="121"/>
        <item x="120"/>
        <item x="124"/>
        <item x="32"/>
        <item x="69"/>
        <item x="123"/>
        <item x="122"/>
        <item x="71"/>
        <item x="70"/>
        <item x="223"/>
        <item x="224"/>
        <item x="225"/>
        <item x="226"/>
        <item x="201"/>
        <item x="74"/>
        <item x="72"/>
        <item x="73"/>
        <item x="10"/>
        <item x="11"/>
        <item x="162"/>
        <item x="193"/>
        <item x="163"/>
        <item x="164"/>
        <item x="165"/>
        <item x="166"/>
        <item x="0"/>
        <item x="1"/>
        <item x="2"/>
        <item x="43"/>
        <item x="227"/>
        <item x="77"/>
        <item x="75"/>
        <item x="76"/>
        <item x="228"/>
        <item x="202"/>
        <item x="203"/>
        <item x="229"/>
        <item x="230"/>
        <item x="44"/>
        <item x="12"/>
        <item x="167"/>
        <item x="168"/>
        <item x="169"/>
        <item x="170"/>
        <item x="171"/>
        <item x="172"/>
        <item x="173"/>
        <item x="174"/>
        <item x="147"/>
        <item x="175"/>
        <item x="80"/>
        <item x="78"/>
        <item x="79"/>
        <item x="148"/>
        <item x="176"/>
        <item x="194"/>
        <item x="13"/>
        <item x="183"/>
        <item x="177"/>
        <item x="149"/>
        <item x="178"/>
        <item x="179"/>
        <item x="150"/>
        <item x="180"/>
        <item x="14"/>
        <item x="151"/>
        <item x="181"/>
        <item x="182"/>
        <item x="83"/>
        <item x="231"/>
        <item x="45"/>
        <item x="232"/>
        <item x="204"/>
        <item x="126"/>
        <item x="125"/>
        <item x="33"/>
        <item x="82"/>
        <item x="81"/>
        <item x="51"/>
        <item x="127"/>
        <item x="34"/>
        <item x="131"/>
        <item x="129"/>
        <item x="134"/>
        <item x="135"/>
        <item x="132"/>
        <item x="133"/>
        <item x="35"/>
        <item x="84"/>
        <item x="130"/>
        <item x="136"/>
        <item x="137"/>
        <item x="52"/>
        <item x="139"/>
        <item x="138"/>
        <item x="85"/>
        <item x="233"/>
        <item x="234"/>
        <item x="205"/>
        <item x="235"/>
        <item x="46"/>
        <item x="90"/>
        <item x="89"/>
        <item x="236"/>
        <item x="237"/>
        <item x="238"/>
        <item x="88"/>
        <item x="86"/>
        <item x="87"/>
        <item x="239"/>
        <item x="240"/>
        <item x="241"/>
        <item x="242"/>
        <item x="206"/>
        <item x="243"/>
        <item x="244"/>
        <item x="245"/>
        <item x="246"/>
        <item x="184"/>
        <item x="15"/>
        <item x="152"/>
        <item x="16"/>
        <item x="17"/>
        <item x="18"/>
        <item x="185"/>
        <item x="19"/>
        <item x="186"/>
        <item x="195"/>
        <item x="20"/>
        <item x="187"/>
        <item x="153"/>
        <item x="188"/>
        <item x="154"/>
        <item x="155"/>
        <item x="156"/>
        <item x="21"/>
        <item x="22"/>
        <item x="189"/>
        <item x="190"/>
        <item t="default"/>
      </items>
    </pivotField>
    <pivotField axis="axisRow" compact="0" outline="0" subtotalTop="0" showAll="0" includeNewItemsInFilter="1">
      <items count="10">
        <item x="1"/>
        <item x="5"/>
        <item x="8"/>
        <item x="7"/>
        <item x="0"/>
        <item x="2"/>
        <item x="6"/>
        <item x="4"/>
        <item x="3"/>
        <item t="default"/>
      </items>
    </pivotField>
    <pivotField axis="axisRow" compact="0" outline="0" subtotalTop="0" showAll="0" includeNewItemsInFilter="1">
      <items count="8">
        <item x="4"/>
        <item x="5"/>
        <item x="0"/>
        <item x="6"/>
        <item x="1"/>
        <item x="3"/>
        <item x="2"/>
        <item t="default"/>
      </items>
    </pivotField>
    <pivotField axis="axisCol" compact="0" outline="0" subtotalTop="0" showAll="0" includeNewItemsInFilter="1">
      <items count="9">
        <item x="1"/>
        <item x="2"/>
        <item x="0"/>
        <item x="7"/>
        <item x="4"/>
        <item x="6"/>
        <item x="5"/>
        <item x="3"/>
        <item t="default"/>
      </items>
    </pivotField>
    <pivotField dataField="1" compact="0" outline="0" subtotalTop="0" showAll="0" includeNewItemsInFilter="1"/>
    <pivotField dataField="1" compact="0" outline="0" subtotalTop="0" showAll="0" includeNewItemsInFilter="1"/>
    <pivotField axis="axisRow" compact="0" outline="0" subtotalTop="0" showAll="0" includeNewItemsInFilter="1">
      <items count="7">
        <item x="2"/>
        <item h="1" x="5"/>
        <item x="0"/>
        <item h="1" x="3"/>
        <item x="1"/>
        <item h="1" x="4"/>
        <item t="default"/>
      </items>
    </pivotField>
    <pivotField compact="0" outline="0" subtotalTop="0" showAll="0" includeNewItemsInFilter="1"/>
    <pivotField compact="0" outline="0" subtotalTop="0" showAll="0" includeNewItemsInFilter="1"/>
  </pivotFields>
  <rowFields count="4">
    <field x="4"/>
    <field x="2"/>
    <field x="3"/>
    <field x="8"/>
  </rowFields>
  <rowItems count="17">
    <i>
      <x v="2"/>
      <x v="68"/>
      <x/>
      <x v="2"/>
    </i>
    <i t="default" r="2">
      <x/>
    </i>
    <i r="2">
      <x v="8"/>
      <x v="2"/>
    </i>
    <i t="default" r="2">
      <x v="8"/>
    </i>
    <i t="default" r="1">
      <x v="68"/>
    </i>
    <i r="1">
      <x v="69"/>
      <x v="6"/>
      <x v="2"/>
    </i>
    <i t="default" r="2">
      <x v="6"/>
    </i>
    <i t="default" r="1">
      <x v="69"/>
    </i>
    <i r="1">
      <x v="70"/>
      <x/>
      <x v="2"/>
    </i>
    <i t="default" r="2">
      <x/>
    </i>
    <i r="2">
      <x v="8"/>
      <x/>
    </i>
    <i r="3">
      <x v="2"/>
    </i>
    <i r="3">
      <x v="4"/>
    </i>
    <i t="default" r="2">
      <x v="8"/>
    </i>
    <i t="default" r="1">
      <x v="70"/>
    </i>
    <i t="default">
      <x v="2"/>
    </i>
    <i t="grand">
      <x/>
    </i>
  </rowItems>
  <colFields count="2">
    <field x="5"/>
    <field x="-2"/>
  </colFields>
  <colItems count="8">
    <i>
      <x v="1"/>
      <x/>
    </i>
    <i r="1" i="1">
      <x v="1"/>
    </i>
    <i>
      <x v="3"/>
      <x/>
    </i>
    <i r="1" i="1">
      <x v="1"/>
    </i>
    <i>
      <x v="4"/>
      <x/>
    </i>
    <i r="1" i="1">
      <x v="1"/>
    </i>
    <i t="grand">
      <x/>
    </i>
    <i t="grand" i="1">
      <x/>
    </i>
  </colItems>
  <pageFields count="2">
    <pageField fld="0" item="0" hier="0"/>
    <pageField fld="1" item="9" hier="0"/>
  </pageFields>
  <dataFields count="2">
    <dataField name="Som van uren 2014" fld="6" baseField="0" baseItem="0"/>
    <dataField name="Som van uren 2015" fld="7" baseField="0" baseItem="0"/>
  </dataFields>
  <formats count="4">
    <format dxfId="195">
      <pivotArea outline="0" fieldPosition="0"/>
    </format>
    <format dxfId="194">
      <pivotArea field="-2" type="button" dataOnly="0" labelOnly="1" outline="0" axis="axisCol" fieldPosition="1"/>
    </format>
    <format dxfId="193">
      <pivotArea type="topRight" dataOnly="0" labelOnly="1" outline="0" fieldPosition="0"/>
    </format>
    <format dxfId="192">
      <pivotArea dataOnly="0" labelOnly="1" outline="0" fieldPosition="0">
        <references count="1">
          <reference field="4294967294" count="0"/>
        </references>
      </pivotArea>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Draaitabel5" cacheId="1" applyNumberFormats="0" applyBorderFormats="0" applyFontFormats="0" applyPatternFormats="0" applyAlignmentFormats="0" applyWidthHeightFormats="1" dataCaption="Gegevens" updatedVersion="2" showMemberPropertyTips="0" useAutoFormatting="1" itemPrintTitles="1" createdVersion="1" indent="0" compact="0" compactData="0" gridDropZones="1">
  <location ref="A3:O80" firstHeaderRow="1" firstDataRow="3" firstDataCol="3" rowPageCount="1" colPageCount="1"/>
  <pivotFields count="11">
    <pivotField axis="axisPage" compact="0" outline="0" subtotalTop="0" showAll="0" includeNewItemsInFilter="1">
      <items count="5">
        <item x="3"/>
        <item x="2"/>
        <item x="0"/>
        <item x="1"/>
        <item t="default"/>
      </items>
    </pivotField>
    <pivotField axis="axisRow" compact="0" outline="0" subtotalTop="0" showAll="0" includeNewItemsInFilter="1">
      <items count="26">
        <item x="20"/>
        <item x="21"/>
        <item x="1"/>
        <item x="7"/>
        <item x="2"/>
        <item x="8"/>
        <item x="14"/>
        <item x="22"/>
        <item x="15"/>
        <item x="16"/>
        <item x="3"/>
        <item x="9"/>
        <item x="10"/>
        <item x="11"/>
        <item x="23"/>
        <item x="4"/>
        <item x="17"/>
        <item x="5"/>
        <item x="12"/>
        <item x="18"/>
        <item x="13"/>
        <item x="0"/>
        <item x="19"/>
        <item x="24"/>
        <item x="6"/>
        <item t="default"/>
      </items>
    </pivotField>
    <pivotField compact="0" outline="0" subtotalTop="0" showAll="0" includeNewItemsInFilter="1"/>
    <pivotField compact="0" outline="0" subtotalTop="0" showAll="0" includeNewItemsInFilter="1"/>
    <pivotField axis="axisRow" compact="0" outline="0" subtotalTop="0" showAll="0" includeNewItemsInFilter="1">
      <items count="8">
        <item x="4"/>
        <item x="5"/>
        <item x="0"/>
        <item x="6"/>
        <item x="1"/>
        <item x="3"/>
        <item x="2"/>
        <item t="default"/>
      </items>
    </pivotField>
    <pivotField axis="axisCol" compact="0" outline="0" subtotalTop="0" showAll="0" includeNewItemsInFilter="1">
      <items count="9">
        <item x="1"/>
        <item x="2"/>
        <item x="0"/>
        <item x="7"/>
        <item x="4"/>
        <item x="6"/>
        <item x="5"/>
        <item x="3"/>
        <item t="default"/>
      </items>
    </pivotField>
    <pivotField dataField="1" compact="0" outline="0" subtotalTop="0" showAll="0" includeNewItemsInFilter="1"/>
    <pivotField dataField="1" compact="0" outline="0" subtotalTop="0" showAll="0" includeNewItemsInFilter="1"/>
    <pivotField axis="axisRow" compact="0" outline="0" subtotalTop="0" showAll="0" includeNewItemsInFilter="1">
      <items count="7">
        <item x="2"/>
        <item h="1" x="5"/>
        <item x="0"/>
        <item h="1" x="3"/>
        <item x="1"/>
        <item h="1" x="4"/>
        <item t="default"/>
      </items>
    </pivotField>
    <pivotField compact="0" outline="0" subtotalTop="0" showAll="0" includeNewItemsInFilter="1"/>
    <pivotField compact="0" outline="0" subtotalTop="0" showAll="0" includeNewItemsInFilter="1"/>
  </pivotFields>
  <rowFields count="3">
    <field x="1"/>
    <field x="4"/>
    <field x="8"/>
  </rowFields>
  <rowItems count="75">
    <i>
      <x/>
      <x v="6"/>
      <x/>
    </i>
    <i r="2">
      <x v="2"/>
    </i>
    <i t="default" r="1">
      <x v="6"/>
    </i>
    <i t="default">
      <x/>
    </i>
    <i>
      <x v="1"/>
      <x/>
      <x v="2"/>
    </i>
    <i t="default" r="1">
      <x/>
    </i>
    <i r="1">
      <x v="6"/>
      <x v="2"/>
    </i>
    <i r="2">
      <x v="4"/>
    </i>
    <i t="default" r="1">
      <x v="6"/>
    </i>
    <i t="default">
      <x v="1"/>
    </i>
    <i>
      <x v="6"/>
      <x/>
      <x v="2"/>
    </i>
    <i t="default" r="1">
      <x/>
    </i>
    <i r="1">
      <x v="2"/>
      <x v="2"/>
    </i>
    <i r="2">
      <x v="4"/>
    </i>
    <i t="default" r="1">
      <x v="2"/>
    </i>
    <i t="default">
      <x v="6"/>
    </i>
    <i>
      <x v="7"/>
      <x v="2"/>
      <x v="2"/>
    </i>
    <i t="default" r="1">
      <x v="2"/>
    </i>
    <i r="1">
      <x v="5"/>
      <x v="2"/>
    </i>
    <i t="default" r="1">
      <x v="5"/>
    </i>
    <i t="default">
      <x v="7"/>
    </i>
    <i>
      <x v="8"/>
      <x/>
      <x v="2"/>
    </i>
    <i t="default" r="1">
      <x/>
    </i>
    <i r="1">
      <x v="2"/>
      <x v="2"/>
    </i>
    <i r="2">
      <x v="4"/>
    </i>
    <i t="default" r="1">
      <x v="2"/>
    </i>
    <i t="default">
      <x v="8"/>
    </i>
    <i>
      <x v="9"/>
      <x v="2"/>
      <x/>
    </i>
    <i r="2">
      <x v="2"/>
    </i>
    <i r="2">
      <x v="4"/>
    </i>
    <i t="default" r="1">
      <x v="2"/>
    </i>
    <i t="default">
      <x v="9"/>
    </i>
    <i>
      <x v="14"/>
      <x/>
      <x v="2"/>
    </i>
    <i t="default" r="1">
      <x/>
    </i>
    <i r="1">
      <x v="6"/>
      <x v="2"/>
    </i>
    <i r="2">
      <x v="4"/>
    </i>
    <i t="default" r="1">
      <x v="6"/>
    </i>
    <i t="default">
      <x v="14"/>
    </i>
    <i>
      <x v="16"/>
      <x/>
      <x v="2"/>
    </i>
    <i t="default" r="1">
      <x/>
    </i>
    <i r="1">
      <x v="2"/>
      <x v="2"/>
    </i>
    <i r="2">
      <x v="4"/>
    </i>
    <i t="default" r="1">
      <x v="2"/>
    </i>
    <i r="1">
      <x v="5"/>
      <x v="2"/>
    </i>
    <i t="default" r="1">
      <x v="5"/>
    </i>
    <i r="1">
      <x v="6"/>
      <x v="2"/>
    </i>
    <i r="2">
      <x v="4"/>
    </i>
    <i t="default" r="1">
      <x v="6"/>
    </i>
    <i t="default">
      <x v="16"/>
    </i>
    <i>
      <x v="19"/>
      <x v="5"/>
      <x v="2"/>
    </i>
    <i t="default" r="1">
      <x v="5"/>
    </i>
    <i r="1">
      <x v="6"/>
      <x v="2"/>
    </i>
    <i r="2">
      <x v="4"/>
    </i>
    <i t="default" r="1">
      <x v="6"/>
    </i>
    <i t="default">
      <x v="19"/>
    </i>
    <i>
      <x v="22"/>
      <x v="3"/>
      <x v="2"/>
    </i>
    <i t="default" r="1">
      <x v="3"/>
    </i>
    <i r="1">
      <x v="5"/>
      <x v="2"/>
    </i>
    <i t="default" r="1">
      <x v="5"/>
    </i>
    <i r="1">
      <x v="6"/>
      <x v="2"/>
    </i>
    <i r="2">
      <x v="4"/>
    </i>
    <i t="default" r="1">
      <x v="6"/>
    </i>
    <i t="default">
      <x v="22"/>
    </i>
    <i>
      <x v="23"/>
      <x/>
      <x v="2"/>
    </i>
    <i t="default" r="1">
      <x/>
    </i>
    <i r="1">
      <x v="2"/>
      <x v="2"/>
    </i>
    <i r="2">
      <x v="4"/>
    </i>
    <i t="default" r="1">
      <x v="2"/>
    </i>
    <i r="1">
      <x v="4"/>
      <x/>
    </i>
    <i t="default" r="1">
      <x v="4"/>
    </i>
    <i r="1">
      <x v="6"/>
      <x v="2"/>
    </i>
    <i r="2">
      <x v="4"/>
    </i>
    <i t="default" r="1">
      <x v="6"/>
    </i>
    <i t="default">
      <x v="23"/>
    </i>
    <i t="grand">
      <x/>
    </i>
  </rowItems>
  <colFields count="2">
    <field x="5"/>
    <field x="-2"/>
  </colFields>
  <colItems count="12">
    <i>
      <x v="1"/>
      <x/>
    </i>
    <i r="1" i="1">
      <x v="1"/>
    </i>
    <i>
      <x v="3"/>
      <x/>
    </i>
    <i r="1" i="1">
      <x v="1"/>
    </i>
    <i>
      <x v="4"/>
      <x/>
    </i>
    <i r="1" i="1">
      <x v="1"/>
    </i>
    <i>
      <x v="5"/>
      <x/>
    </i>
    <i r="1" i="1">
      <x v="1"/>
    </i>
    <i>
      <x v="6"/>
      <x/>
    </i>
    <i r="1" i="1">
      <x v="1"/>
    </i>
    <i t="grand">
      <x/>
    </i>
    <i t="grand" i="1">
      <x/>
    </i>
  </colItems>
  <pageFields count="1">
    <pageField fld="0" item="0" hier="0"/>
  </pageFields>
  <dataFields count="2">
    <dataField name="Som van uren 2014" fld="6" baseField="0" baseItem="0"/>
    <dataField name="Som van uren 2015" fld="7" baseField="0" baseItem="0"/>
  </dataFields>
  <formats count="4">
    <format dxfId="191">
      <pivotArea outline="0" fieldPosition="0"/>
    </format>
    <format dxfId="190">
      <pivotArea field="-2" type="button" dataOnly="0" labelOnly="1" outline="0" axis="axisCol" fieldPosition="1"/>
    </format>
    <format dxfId="189">
      <pivotArea type="topRight" dataOnly="0" labelOnly="1" outline="0" fieldPosition="0"/>
    </format>
    <format dxfId="188">
      <pivotArea dataOnly="0" labelOnly="1" outline="0" fieldPosition="0">
        <references count="1">
          <reference field="4294967294" count="0"/>
        </references>
      </pivotArea>
    </format>
  </formats>
  <pivotTableStyleInfo showRowHeaders="1" showColHeaders="1" showRowStripes="0" showColStripes="0" showLastColumn="1"/>
</pivotTableDefinition>
</file>

<file path=xl/pivotTables/pivotTable3.xml><?xml version="1.0" encoding="utf-8"?>
<pivotTableDefinition xmlns="http://schemas.openxmlformats.org/spreadsheetml/2006/main" name="Draaitabel1" cacheId="0" dataOnRows="1" applyNumberFormats="0" applyBorderFormats="0" applyFontFormats="0" applyPatternFormats="0" applyAlignmentFormats="0" applyWidthHeightFormats="1" dataCaption="Gegevens" updatedVersion="2" asteriskTotals="1" showMemberPropertyTips="0" useAutoFormatting="1" itemPrintTitles="1" createdVersion="1" indent="0" compact="0" compactData="0" gridDropZones="1">
  <location ref="A3:J177" firstHeaderRow="1" firstDataRow="2" firstDataCol="4" rowPageCount="1" colPageCount="1"/>
  <pivotFields count="21">
    <pivotField axis="axisPage" compact="0" outline="0" subtotalTop="0" showAll="0" includeNewItemsInFilter="1">
      <items count="5">
        <item x="2"/>
        <item x="3"/>
        <item x="0"/>
        <item x="1"/>
        <item t="default"/>
      </items>
    </pivotField>
    <pivotField axis="axisRow" compact="0" outline="0" subtotalTop="0" showAll="0" includeNewItemsInFilter="1">
      <items count="26">
        <item x="19"/>
        <item x="20"/>
        <item x="1"/>
        <item x="13"/>
        <item x="2"/>
        <item x="14"/>
        <item x="7"/>
        <item x="21"/>
        <item x="8"/>
        <item x="9"/>
        <item x="3"/>
        <item x="15"/>
        <item x="16"/>
        <item x="22"/>
        <item x="23"/>
        <item x="4"/>
        <item x="10"/>
        <item x="5"/>
        <item x="17"/>
        <item x="11"/>
        <item x="18"/>
        <item x="0"/>
        <item x="12"/>
        <item x="24"/>
        <item x="6"/>
        <item t="default"/>
      </items>
    </pivotField>
    <pivotField axis="axisRow" compact="0" outline="0" subtotalTop="0" showAll="0" includeNewItemsInFilter="1" defaultSubtotal="0">
      <items count="224">
        <item x="147"/>
        <item x="148"/>
        <item x="38"/>
        <item x="149"/>
        <item x="135"/>
        <item x="150"/>
        <item x="151"/>
        <item x="152"/>
        <item x="39"/>
        <item x="153"/>
        <item x="154"/>
        <item x="136"/>
        <item x="4"/>
        <item x="5"/>
        <item x="3"/>
        <item x="6"/>
        <item x="75"/>
        <item x="40"/>
        <item x="76"/>
        <item x="32"/>
        <item x="77"/>
        <item x="21"/>
        <item x="155"/>
        <item x="22"/>
        <item x="44"/>
        <item x="43"/>
        <item x="23"/>
        <item x="24"/>
        <item x="137"/>
        <item x="78"/>
        <item x="79"/>
        <item x="186"/>
        <item x="42"/>
        <item x="187"/>
        <item x="33"/>
        <item x="80"/>
        <item x="81"/>
        <item x="156"/>
        <item x="45"/>
        <item x="157"/>
        <item x="138"/>
        <item x="158"/>
        <item x="159"/>
        <item x="25"/>
        <item x="160"/>
        <item x="47"/>
        <item x="46"/>
        <item x="161"/>
        <item x="26"/>
        <item x="139"/>
        <item x="114"/>
        <item x="115"/>
        <item x="116"/>
        <item x="41"/>
        <item x="117"/>
        <item x="190"/>
        <item x="130"/>
        <item x="118"/>
        <item x="119"/>
        <item x="189"/>
        <item x="191"/>
        <item x="7"/>
        <item x="120"/>
        <item x="192"/>
        <item x="162"/>
        <item x="48"/>
        <item x="27"/>
        <item x="49"/>
        <item x="8"/>
        <item x="131"/>
        <item x="193"/>
        <item x="194"/>
        <item x="195"/>
        <item x="9"/>
        <item x="86"/>
        <item x="83"/>
        <item x="88"/>
        <item x="84"/>
        <item x="87"/>
        <item x="85"/>
        <item x="50"/>
        <item x="51"/>
        <item x="34"/>
        <item x="146"/>
        <item x="82"/>
        <item x="89"/>
        <item x="93"/>
        <item x="95"/>
        <item x="92"/>
        <item x="90"/>
        <item x="185"/>
        <item x="52"/>
        <item x="91"/>
        <item x="35"/>
        <item x="94"/>
        <item x="97"/>
        <item x="96"/>
        <item x="100"/>
        <item x="53"/>
        <item x="99"/>
        <item x="98"/>
        <item x="163"/>
        <item x="164"/>
        <item x="54"/>
        <item x="55"/>
        <item x="165"/>
        <item x="166"/>
        <item x="140"/>
        <item x="58"/>
        <item x="56"/>
        <item x="57"/>
        <item x="10"/>
        <item x="11"/>
        <item x="196"/>
        <item x="132"/>
        <item x="197"/>
        <item x="198"/>
        <item x="199"/>
        <item x="200"/>
        <item x="0"/>
        <item x="1"/>
        <item x="2"/>
        <item x="28"/>
        <item x="167"/>
        <item x="61"/>
        <item x="59"/>
        <item x="60"/>
        <item x="168"/>
        <item x="141"/>
        <item x="142"/>
        <item x="169"/>
        <item x="170"/>
        <item x="29"/>
        <item x="13"/>
        <item x="12"/>
        <item x="201"/>
        <item x="202"/>
        <item x="203"/>
        <item x="204"/>
        <item x="205"/>
        <item x="206"/>
        <item x="207"/>
        <item x="208"/>
        <item x="121"/>
        <item x="209"/>
        <item x="64"/>
        <item x="62"/>
        <item x="63"/>
        <item x="122"/>
        <item x="210"/>
        <item x="133"/>
        <item x="217"/>
        <item x="211"/>
        <item x="123"/>
        <item x="212"/>
        <item x="213"/>
        <item x="124"/>
        <item x="214"/>
        <item x="14"/>
        <item x="125"/>
        <item x="215"/>
        <item x="216"/>
        <item x="67"/>
        <item x="171"/>
        <item x="30"/>
        <item x="172"/>
        <item x="143"/>
        <item x="102"/>
        <item x="101"/>
        <item x="188"/>
        <item x="66"/>
        <item x="65"/>
        <item x="36"/>
        <item x="103"/>
        <item x="106"/>
        <item x="104"/>
        <item x="108"/>
        <item x="105"/>
        <item x="109"/>
        <item x="107"/>
        <item x="68"/>
        <item x="110"/>
        <item x="111"/>
        <item x="37"/>
        <item x="113"/>
        <item x="112"/>
        <item x="69"/>
        <item x="173"/>
        <item x="174"/>
        <item x="144"/>
        <item x="175"/>
        <item x="31"/>
        <item x="176"/>
        <item x="177"/>
        <item x="178"/>
        <item x="72"/>
        <item x="70"/>
        <item x="71"/>
        <item x="179"/>
        <item x="180"/>
        <item x="181"/>
        <item x="145"/>
        <item x="182"/>
        <item x="183"/>
        <item x="184"/>
        <item x="218"/>
        <item x="15"/>
        <item x="74"/>
        <item x="73"/>
        <item x="126"/>
        <item x="16"/>
        <item x="17"/>
        <item x="18"/>
        <item x="19"/>
        <item x="219"/>
        <item x="134"/>
        <item x="20"/>
        <item x="220"/>
        <item x="221"/>
        <item x="127"/>
        <item x="128"/>
        <item x="129"/>
        <item x="222"/>
        <item x="223"/>
      </items>
    </pivotField>
    <pivotField axis="axisRow" compact="0" outline="0" subtotalTop="0" showAll="0" includeNewItemsInFilter="1">
      <items count="9">
        <item x="1"/>
        <item x="5"/>
        <item x="7"/>
        <item x="0"/>
        <item x="2"/>
        <item x="6"/>
        <item x="4"/>
        <item x="3"/>
        <item t="default"/>
      </items>
    </pivotField>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8">
        <item x="4"/>
        <item x="6"/>
        <item x="0"/>
        <item x="5"/>
        <item x="1"/>
        <item x="3"/>
        <item x="2"/>
        <item t="default"/>
      </items>
    </pivotField>
    <pivotField compact="0" outline="0" subtotalTop="0" showAll="0" includeNewItemsInFilter="1"/>
    <pivotField compact="0" outline="0" subtotalTop="0" showAll="0" includeNewItemsInFilter="1"/>
    <pivotField axis="axisCol" compact="0" outline="0" subtotalTop="0" showAll="0" includeNewItemsInFilter="1">
      <items count="8">
        <item x="1"/>
        <item x="2"/>
        <item x="0"/>
        <item x="6"/>
        <item x="3"/>
        <item x="5"/>
        <item x="4"/>
        <item t="default"/>
      </items>
    </pivotField>
    <pivotField compact="0" outline="0" subtotalTop="0" showAll="0" includeNewItemsInFilter="1"/>
    <pivotField dataField="1" compact="0" outline="0" subtotalTop="0" showAll="0" includeNewItemsInFilter="1"/>
    <pivotField compact="0" numFmtId="171" outline="0" subtotalTop="0" showAll="0" includeNewItemsInFilter="1"/>
    <pivotField compact="0" numFmtId="194" outline="0" subtotalTop="0" showAll="0" includeNewItemsInFilter="1"/>
    <pivotField compact="0" outline="0" subtotalTop="0" showAll="0" includeNewItemsInFilter="1"/>
    <pivotField compact="0" numFmtId="171" outline="0" subtotalTop="0" showAll="0" includeNewItemsInFilter="1"/>
    <pivotField compact="0" numFmtId="194"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4">
    <field x="1"/>
    <field x="7"/>
    <field x="2"/>
    <field x="3"/>
  </rowFields>
  <rowItems count="173">
    <i>
      <x/>
      <x v="6"/>
      <x/>
      <x v="4"/>
    </i>
    <i r="2">
      <x v="1"/>
      <x/>
    </i>
    <i r="3">
      <x v="7"/>
    </i>
    <i r="2">
      <x v="2"/>
      <x v="5"/>
    </i>
    <i r="2">
      <x v="3"/>
      <x v="7"/>
    </i>
    <i r="2">
      <x v="4"/>
      <x v="1"/>
    </i>
    <i r="3">
      <x v="5"/>
    </i>
    <i r="2">
      <x v="5"/>
      <x/>
    </i>
    <i r="3">
      <x v="7"/>
    </i>
    <i t="default" r="1">
      <x v="6"/>
    </i>
    <i t="default">
      <x/>
    </i>
    <i>
      <x v="1"/>
      <x/>
      <x v="7"/>
      <x v="7"/>
    </i>
    <i t="default" r="1">
      <x/>
    </i>
    <i r="1">
      <x v="6"/>
      <x v="6"/>
      <x/>
    </i>
    <i r="3">
      <x v="4"/>
    </i>
    <i r="3">
      <x v="6"/>
    </i>
    <i r="3">
      <x v="7"/>
    </i>
    <i r="2">
      <x v="8"/>
      <x v="5"/>
    </i>
    <i r="2">
      <x v="9"/>
      <x/>
    </i>
    <i r="3">
      <x v="4"/>
    </i>
    <i r="3">
      <x v="7"/>
    </i>
    <i r="2">
      <x v="10"/>
      <x/>
    </i>
    <i r="3">
      <x v="4"/>
    </i>
    <i r="3">
      <x v="6"/>
    </i>
    <i r="3">
      <x v="7"/>
    </i>
    <i r="2">
      <x v="11"/>
      <x v="1"/>
    </i>
    <i r="3">
      <x v="5"/>
    </i>
    <i t="default" r="1">
      <x v="6"/>
    </i>
    <i t="default">
      <x v="1"/>
    </i>
    <i>
      <x v="6"/>
      <x/>
      <x v="22"/>
      <x v="6"/>
    </i>
    <i r="3">
      <x v="7"/>
    </i>
    <i r="2">
      <x v="24"/>
      <x v="5"/>
    </i>
    <i t="default" r="1">
      <x/>
    </i>
    <i r="1">
      <x v="2"/>
      <x v="21"/>
      <x v="6"/>
    </i>
    <i r="3">
      <x v="7"/>
    </i>
    <i r="2">
      <x v="23"/>
      <x/>
    </i>
    <i r="3">
      <x v="7"/>
    </i>
    <i r="2">
      <x v="25"/>
      <x v="5"/>
    </i>
    <i r="2">
      <x v="26"/>
      <x v="7"/>
    </i>
    <i r="2">
      <x v="27"/>
      <x v="7"/>
    </i>
    <i r="2">
      <x v="28"/>
      <x v="1"/>
    </i>
    <i r="3">
      <x v="5"/>
    </i>
    <i t="default" r="1">
      <x v="2"/>
    </i>
    <i t="default">
      <x v="6"/>
    </i>
    <i>
      <x v="7"/>
      <x v="2"/>
      <x v="37"/>
      <x/>
    </i>
    <i r="3">
      <x v="4"/>
    </i>
    <i r="3">
      <x v="7"/>
    </i>
    <i r="2">
      <x v="38"/>
      <x v="5"/>
    </i>
    <i r="2">
      <x v="40"/>
      <x v="1"/>
    </i>
    <i r="2">
      <x v="41"/>
      <x v="7"/>
    </i>
    <i t="default" r="1">
      <x v="2"/>
    </i>
    <i r="1">
      <x v="5"/>
      <x v="39"/>
      <x v="4"/>
    </i>
    <i t="default" r="1">
      <x v="5"/>
    </i>
    <i t="default">
      <x v="7"/>
    </i>
    <i>
      <x v="8"/>
      <x/>
      <x v="42"/>
      <x v="7"/>
    </i>
    <i r="2">
      <x v="44"/>
      <x v="7"/>
    </i>
    <i r="2">
      <x v="45"/>
      <x v="5"/>
    </i>
    <i t="default" r="1">
      <x/>
    </i>
    <i r="1">
      <x v="2"/>
      <x v="43"/>
      <x/>
    </i>
    <i r="3">
      <x v="4"/>
    </i>
    <i r="3">
      <x v="7"/>
    </i>
    <i r="2">
      <x v="46"/>
      <x v="5"/>
    </i>
    <i r="2">
      <x v="47"/>
      <x v="7"/>
    </i>
    <i r="2">
      <x v="48"/>
      <x v="7"/>
    </i>
    <i r="2">
      <x v="49"/>
      <x v="1"/>
    </i>
    <i r="3">
      <x v="5"/>
    </i>
    <i t="default" r="1">
      <x v="2"/>
    </i>
    <i t="default">
      <x v="8"/>
    </i>
    <i>
      <x v="9"/>
      <x v="2"/>
      <x v="64"/>
      <x/>
    </i>
    <i r="3">
      <x v="7"/>
    </i>
    <i r="2">
      <x v="65"/>
      <x v="5"/>
    </i>
    <i r="2">
      <x v="66"/>
      <x/>
    </i>
    <i r="3">
      <x v="7"/>
    </i>
    <i t="default" r="1">
      <x v="2"/>
    </i>
    <i t="default">
      <x v="9"/>
    </i>
    <i>
      <x v="14"/>
      <x/>
      <x v="104"/>
      <x v="5"/>
    </i>
    <i r="2">
      <x v="106"/>
      <x v="7"/>
    </i>
    <i t="default" r="1">
      <x/>
    </i>
    <i r="1">
      <x v="6"/>
      <x v="101"/>
      <x/>
    </i>
    <i r="3">
      <x v="4"/>
    </i>
    <i r="3">
      <x v="6"/>
    </i>
    <i r="3">
      <x v="7"/>
    </i>
    <i r="2">
      <x v="102"/>
      <x/>
    </i>
    <i r="3">
      <x v="4"/>
    </i>
    <i r="3">
      <x v="7"/>
    </i>
    <i r="2">
      <x v="103"/>
      <x v="5"/>
    </i>
    <i r="2">
      <x v="105"/>
      <x v="6"/>
    </i>
    <i r="3">
      <x v="7"/>
    </i>
    <i r="2">
      <x v="107"/>
      <x v="1"/>
    </i>
    <i r="3">
      <x v="5"/>
    </i>
    <i t="default" r="1">
      <x v="6"/>
    </i>
    <i t="default">
      <x v="14"/>
    </i>
    <i>
      <x v="16"/>
      <x/>
      <x v="122"/>
      <x v="7"/>
    </i>
    <i r="2">
      <x v="124"/>
      <x v="5"/>
    </i>
    <i r="2">
      <x v="131"/>
      <x v="7"/>
    </i>
    <i t="default" r="1">
      <x/>
    </i>
    <i r="1">
      <x v="2"/>
      <x v="125"/>
      <x v="5"/>
    </i>
    <i r="2">
      <x v="128"/>
      <x v="1"/>
    </i>
    <i r="2">
      <x v="130"/>
      <x/>
    </i>
    <i r="3">
      <x v="7"/>
    </i>
    <i t="default" r="1">
      <x v="2"/>
    </i>
    <i r="1">
      <x v="5"/>
      <x v="123"/>
      <x v="4"/>
    </i>
    <i t="default" r="1">
      <x v="5"/>
    </i>
    <i r="1">
      <x v="6"/>
      <x v="126"/>
      <x v="5"/>
    </i>
    <i r="2">
      <x v="127"/>
      <x/>
    </i>
    <i r="3">
      <x v="4"/>
    </i>
    <i r="3">
      <x v="7"/>
    </i>
    <i r="2">
      <x v="129"/>
      <x v="1"/>
    </i>
    <i r="3">
      <x v="5"/>
    </i>
    <i r="2">
      <x v="132"/>
      <x/>
    </i>
    <i r="3">
      <x v="4"/>
    </i>
    <i r="3">
      <x v="6"/>
    </i>
    <i r="3">
      <x v="7"/>
    </i>
    <i t="default" r="1">
      <x v="6"/>
    </i>
    <i t="default">
      <x v="16"/>
    </i>
    <i>
      <x v="19"/>
      <x v="5"/>
      <x v="165"/>
      <x v="4"/>
    </i>
    <i t="default" r="1">
      <x v="5"/>
    </i>
    <i r="1">
      <x v="6"/>
      <x v="162"/>
      <x v="5"/>
    </i>
    <i r="2">
      <x v="163"/>
      <x v="4"/>
    </i>
    <i r="3">
      <x v="6"/>
    </i>
    <i r="3">
      <x v="7"/>
    </i>
    <i r="2">
      <x v="164"/>
      <x/>
    </i>
    <i r="3">
      <x v="4"/>
    </i>
    <i r="3">
      <x v="6"/>
    </i>
    <i r="3">
      <x v="7"/>
    </i>
    <i r="2">
      <x v="166"/>
      <x v="1"/>
    </i>
    <i r="3">
      <x v="5"/>
    </i>
    <i t="default" r="1">
      <x v="6"/>
    </i>
    <i t="default">
      <x v="19"/>
    </i>
    <i>
      <x v="22"/>
      <x v="3"/>
      <x v="190"/>
      <x v="6"/>
    </i>
    <i r="3">
      <x v="7"/>
    </i>
    <i t="default" r="1">
      <x v="3"/>
    </i>
    <i r="1">
      <x v="5"/>
      <x v="188"/>
      <x v="4"/>
    </i>
    <i r="3">
      <x v="6"/>
    </i>
    <i r="3">
      <x v="7"/>
    </i>
    <i t="default" r="1">
      <x v="5"/>
    </i>
    <i r="1">
      <x v="6"/>
      <x v="186"/>
      <x v="5"/>
    </i>
    <i r="2">
      <x v="187"/>
      <x v="6"/>
    </i>
    <i r="3">
      <x v="7"/>
    </i>
    <i r="2">
      <x v="189"/>
      <x v="1"/>
    </i>
    <i r="3">
      <x v="5"/>
    </i>
    <i r="2">
      <x v="191"/>
      <x/>
    </i>
    <i r="3">
      <x v="4"/>
    </i>
    <i r="3">
      <x v="6"/>
    </i>
    <i r="3">
      <x v="7"/>
    </i>
    <i t="default" r="1">
      <x v="6"/>
    </i>
    <i t="default">
      <x v="22"/>
    </i>
    <i>
      <x v="23"/>
      <x/>
      <x v="192"/>
      <x v="7"/>
    </i>
    <i r="2">
      <x v="193"/>
      <x v="7"/>
    </i>
    <i r="2">
      <x v="195"/>
      <x v="5"/>
    </i>
    <i r="2">
      <x v="203"/>
      <x v="7"/>
    </i>
    <i t="default" r="1">
      <x/>
    </i>
    <i r="1">
      <x v="2"/>
      <x v="194"/>
      <x/>
    </i>
    <i r="3">
      <x v="7"/>
    </i>
    <i r="2">
      <x v="196"/>
      <x v="5"/>
    </i>
    <i r="2">
      <x v="199"/>
      <x/>
    </i>
    <i r="3">
      <x v="7"/>
    </i>
    <i r="2">
      <x v="201"/>
      <x v="1"/>
    </i>
    <i r="2">
      <x v="204"/>
      <x/>
    </i>
    <i r="3">
      <x v="6"/>
    </i>
    <i r="3">
      <x v="7"/>
    </i>
    <i t="default" r="1">
      <x v="2"/>
    </i>
    <i r="1">
      <x v="4"/>
      <x v="200"/>
      <x/>
    </i>
    <i r="3">
      <x v="7"/>
    </i>
    <i t="default" r="1">
      <x v="4"/>
    </i>
    <i r="1">
      <x v="6"/>
      <x v="197"/>
      <x v="5"/>
    </i>
    <i r="2">
      <x v="198"/>
      <x v="7"/>
    </i>
    <i r="2">
      <x v="202"/>
      <x v="4"/>
    </i>
    <i r="3">
      <x v="6"/>
    </i>
    <i r="3">
      <x v="7"/>
    </i>
    <i t="default" r="1">
      <x v="6"/>
    </i>
    <i t="default">
      <x v="23"/>
    </i>
    <i t="grand">
      <x/>
    </i>
  </rowItems>
  <colFields count="1">
    <field x="10"/>
  </colFields>
  <colItems count="6">
    <i>
      <x v="1"/>
    </i>
    <i>
      <x v="3"/>
    </i>
    <i>
      <x v="4"/>
    </i>
    <i>
      <x v="5"/>
    </i>
    <i>
      <x v="6"/>
    </i>
    <i t="grand">
      <x/>
    </i>
  </colItems>
  <pageFields count="1">
    <pageField fld="0" item="0" hier="0"/>
  </pageFields>
  <dataFields count="1">
    <dataField name="Som van Uren 2014" fld="12" baseField="0" baseItem="0" numFmtId="3"/>
  </dataFields>
  <formats count="7">
    <format dxfId="187">
      <pivotArea outline="0" fieldPosition="0"/>
    </format>
    <format dxfId="186">
      <pivotArea type="topRight" dataOnly="0" labelOnly="1" outline="0" fieldPosition="0"/>
    </format>
    <format dxfId="185">
      <pivotArea field="1" type="button" dataOnly="0" labelOnly="1" outline="0" axis="axisRow" fieldPosition="0"/>
    </format>
    <format dxfId="184">
      <pivotArea field="7" type="button" dataOnly="0" labelOnly="1" outline="0" axis="axisRow" fieldPosition="1"/>
    </format>
    <format dxfId="183">
      <pivotArea field="2" type="button" dataOnly="0" labelOnly="1" outline="0" axis="axisRow" fieldPosition="2"/>
    </format>
    <format dxfId="182">
      <pivotArea dataOnly="0" labelOnly="1" outline="0" fieldPosition="0">
        <references count="1">
          <reference field="3" count="6">
            <x v="0"/>
            <x v="1"/>
            <x v="4"/>
            <x v="5"/>
            <x v="6"/>
            <x v="7"/>
          </reference>
        </references>
      </pivotArea>
    </format>
    <format dxfId="181">
      <pivotArea dataOnly="0" labelOnly="1" grandCol="1" outline="0" fieldPosition="0"/>
    </format>
  </formats>
  <pivotTableStyleInfo showRowHeaders="1" showColHeaders="1" showRowStripes="0" showColStripes="0" showLastColumn="1"/>
</pivotTableDefinition>
</file>

<file path=xl/pivotTables/pivotTable4.xml><?xml version="1.0" encoding="utf-8"?>
<pivotTableDefinition xmlns="http://schemas.openxmlformats.org/spreadsheetml/2006/main" name="Draaitabel6" cacheId="2" applyNumberFormats="0" applyBorderFormats="0" applyFontFormats="0" applyPatternFormats="0" applyAlignmentFormats="0" applyWidthHeightFormats="1" dataCaption="Gegevens" updatedVersion="2" showMemberPropertyTips="0" useAutoFormatting="1" itemPrintTitles="1" createdVersion="1" indent="0" compact="0" compactData="0" gridDropZones="1">
  <location ref="A3:E105" firstHeaderRow="1" firstDataRow="2" firstDataCol="3" rowPageCount="1" colPageCount="1"/>
  <pivotFields count="10">
    <pivotField compact="0" outline="0" subtotalTop="0" showAll="0" includeNewItemsInFilter="1"/>
    <pivotField axis="axisRow" compact="0" outline="0" subtotalTop="0" showAll="0" includeNewItemsInFilter="1">
      <items count="32">
        <item x="17"/>
        <item x="28"/>
        <item x="18"/>
        <item x="2"/>
        <item x="3"/>
        <item x="8"/>
        <item x="4"/>
        <item x="19"/>
        <item x="20"/>
        <item x="21"/>
        <item x="22"/>
        <item x="30"/>
        <item x="9"/>
        <item x="1"/>
        <item x="5"/>
        <item x="13"/>
        <item x="14"/>
        <item x="23"/>
        <item x="10"/>
        <item x="29"/>
        <item x="24"/>
        <item x="15"/>
        <item x="11"/>
        <item x="6"/>
        <item x="25"/>
        <item x="7"/>
        <item x="0"/>
        <item x="26"/>
        <item x="27"/>
        <item x="16"/>
        <item x="12"/>
        <item t="default"/>
      </items>
    </pivotField>
    <pivotField compact="0" outline="0" subtotalTop="0" showAll="0" includeNewItemsInFilter="1"/>
    <pivotField compact="0" outline="0" subtotalTop="0" showAll="0" includeNewItemsInFilter="1"/>
    <pivotField axis="axisRow" compact="0" outline="0" subtotalTop="0" showAll="0" includeNewItemsInFilter="1">
      <items count="11">
        <item x="3"/>
        <item x="8"/>
        <item x="7"/>
        <item x="4"/>
        <item x="6"/>
        <item x="0"/>
        <item x="9"/>
        <item x="1"/>
        <item x="5"/>
        <item x="2"/>
        <item t="default"/>
      </items>
    </pivotField>
    <pivotField axis="axisPage" compact="0" outline="0" subtotalTop="0" showAll="0" includeNewItemsInFilter="1">
      <items count="8">
        <item x="1"/>
        <item x="6"/>
        <item x="0"/>
        <item x="4"/>
        <item x="3"/>
        <item x="2"/>
        <item x="5"/>
        <item t="default"/>
      </items>
    </pivotField>
    <pivotField dataField="1" compact="0" outline="0" subtotalTop="0" showAll="0" includeNewItemsInFilter="1"/>
    <pivotField dataField="1" compact="0" outline="0" subtotalTop="0" showAll="0" includeNewItemsInFilter="1"/>
    <pivotField axis="axisRow" compact="0" outline="0" subtotalTop="0" showAll="0" includeNewItemsInFilter="1">
      <items count="5">
        <item x="2"/>
        <item x="0"/>
        <item x="1"/>
        <item x="3"/>
        <item t="default"/>
      </items>
    </pivotField>
    <pivotField compact="0" outline="0" subtotalTop="0" showAll="0" includeNewItemsInFilter="1"/>
  </pivotFields>
  <rowFields count="3">
    <field x="1"/>
    <field x="4"/>
    <field x="8"/>
  </rowFields>
  <rowItems count="101">
    <i>
      <x/>
      <x v="9"/>
      <x/>
    </i>
    <i r="2">
      <x v="1"/>
    </i>
    <i t="default" r="1">
      <x v="9"/>
    </i>
    <i t="default">
      <x/>
    </i>
    <i>
      <x v="1"/>
      <x/>
      <x v="1"/>
    </i>
    <i t="default" r="1">
      <x/>
    </i>
    <i r="1">
      <x v="9"/>
      <x v="1"/>
    </i>
    <i r="2">
      <x v="2"/>
    </i>
    <i t="default" r="1">
      <x v="9"/>
    </i>
    <i t="default">
      <x v="1"/>
    </i>
    <i>
      <x v="5"/>
      <x v="5"/>
      <x v="1"/>
    </i>
    <i t="default" r="1">
      <x v="5"/>
    </i>
    <i t="default">
      <x v="5"/>
    </i>
    <i>
      <x v="6"/>
      <x v="9"/>
      <x v="1"/>
    </i>
    <i t="default" r="1">
      <x v="9"/>
    </i>
    <i t="default">
      <x v="6"/>
    </i>
    <i>
      <x v="7"/>
      <x/>
      <x v="1"/>
    </i>
    <i t="default" r="1">
      <x/>
    </i>
    <i r="1">
      <x v="5"/>
      <x v="1"/>
    </i>
    <i r="2">
      <x v="2"/>
    </i>
    <i t="default" r="1">
      <x v="5"/>
    </i>
    <i t="default">
      <x v="7"/>
    </i>
    <i>
      <x v="8"/>
      <x v="5"/>
      <x v="1"/>
    </i>
    <i t="default" r="1">
      <x v="5"/>
    </i>
    <i r="1">
      <x v="8"/>
      <x v="1"/>
    </i>
    <i t="default" r="1">
      <x v="8"/>
    </i>
    <i t="default">
      <x v="8"/>
    </i>
    <i>
      <x v="9"/>
      <x/>
      <x v="1"/>
    </i>
    <i t="default" r="1">
      <x/>
    </i>
    <i r="1">
      <x v="5"/>
      <x v="1"/>
    </i>
    <i r="2">
      <x v="2"/>
    </i>
    <i t="default" r="1">
      <x v="5"/>
    </i>
    <i t="default">
      <x v="9"/>
    </i>
    <i>
      <x v="11"/>
      <x v="5"/>
      <x/>
    </i>
    <i r="2">
      <x v="1"/>
    </i>
    <i r="2">
      <x v="2"/>
    </i>
    <i t="default" r="1">
      <x v="5"/>
    </i>
    <i t="default">
      <x v="11"/>
    </i>
    <i>
      <x v="12"/>
      <x/>
      <x v="1"/>
    </i>
    <i t="default" r="1">
      <x/>
    </i>
    <i t="default">
      <x v="12"/>
    </i>
    <i>
      <x v="17"/>
      <x/>
      <x v="1"/>
    </i>
    <i t="default" r="1">
      <x/>
    </i>
    <i r="1">
      <x v="9"/>
      <x v="1"/>
    </i>
    <i r="2">
      <x v="2"/>
    </i>
    <i t="default" r="1">
      <x v="9"/>
    </i>
    <i t="default">
      <x v="17"/>
    </i>
    <i>
      <x v="18"/>
      <x/>
      <x v="1"/>
    </i>
    <i t="default" r="1">
      <x/>
    </i>
    <i t="default">
      <x v="18"/>
    </i>
    <i>
      <x v="19"/>
      <x/>
      <x v="1"/>
    </i>
    <i t="default" r="1">
      <x/>
    </i>
    <i r="1">
      <x v="5"/>
      <x v="1"/>
    </i>
    <i r="2">
      <x v="2"/>
    </i>
    <i t="default" r="1">
      <x v="5"/>
    </i>
    <i r="1">
      <x v="8"/>
      <x v="1"/>
    </i>
    <i t="default" r="1">
      <x v="8"/>
    </i>
    <i r="1">
      <x v="9"/>
      <x v="1"/>
    </i>
    <i r="2">
      <x v="2"/>
    </i>
    <i t="default" r="1">
      <x v="9"/>
    </i>
    <i t="default">
      <x v="19"/>
    </i>
    <i>
      <x v="22"/>
      <x/>
      <x v="1"/>
    </i>
    <i t="default" r="1">
      <x/>
    </i>
    <i r="1">
      <x v="5"/>
      <x v="1"/>
    </i>
    <i t="default" r="1">
      <x v="5"/>
    </i>
    <i t="default">
      <x v="22"/>
    </i>
    <i>
      <x v="24"/>
      <x v="8"/>
      <x v="1"/>
    </i>
    <i t="default" r="1">
      <x v="8"/>
    </i>
    <i r="1">
      <x v="9"/>
      <x v="1"/>
    </i>
    <i r="2">
      <x v="2"/>
    </i>
    <i t="default" r="1">
      <x v="9"/>
    </i>
    <i t="default">
      <x v="24"/>
    </i>
    <i>
      <x v="27"/>
      <x v="6"/>
      <x v="1"/>
    </i>
    <i t="default" r="1">
      <x v="6"/>
    </i>
    <i r="1">
      <x v="8"/>
      <x v="1"/>
    </i>
    <i t="default" r="1">
      <x v="8"/>
    </i>
    <i r="1">
      <x v="9"/>
      <x v="1"/>
    </i>
    <i r="2">
      <x v="2"/>
    </i>
    <i t="default" r="1">
      <x v="9"/>
    </i>
    <i t="default">
      <x v="27"/>
    </i>
    <i>
      <x v="28"/>
      <x/>
      <x v="1"/>
    </i>
    <i t="default" r="1">
      <x/>
    </i>
    <i r="1">
      <x v="5"/>
      <x v="1"/>
    </i>
    <i r="2">
      <x v="2"/>
    </i>
    <i t="default" r="1">
      <x v="5"/>
    </i>
    <i r="1">
      <x v="7"/>
      <x/>
    </i>
    <i t="default" r="1">
      <x v="7"/>
    </i>
    <i r="1">
      <x v="9"/>
      <x v="1"/>
    </i>
    <i r="2">
      <x v="2"/>
    </i>
    <i t="default" r="1">
      <x v="9"/>
    </i>
    <i t="default">
      <x v="28"/>
    </i>
    <i>
      <x v="30"/>
      <x/>
      <x v="1"/>
    </i>
    <i t="default" r="1">
      <x/>
    </i>
    <i r="1">
      <x v="5"/>
      <x v="1"/>
    </i>
    <i t="default" r="1">
      <x v="5"/>
    </i>
    <i r="1">
      <x v="8"/>
      <x v="1"/>
    </i>
    <i t="default" r="1">
      <x v="8"/>
    </i>
    <i r="1">
      <x v="9"/>
      <x v="1"/>
    </i>
    <i t="default" r="1">
      <x v="9"/>
    </i>
    <i t="default">
      <x v="30"/>
    </i>
    <i t="grand">
      <x/>
    </i>
  </rowItems>
  <colFields count="1">
    <field x="-2"/>
  </colFields>
  <colItems count="2">
    <i>
      <x/>
    </i>
    <i i="1">
      <x v="1"/>
    </i>
  </colItems>
  <pageFields count="1">
    <pageField fld="5" item="1" hier="0"/>
  </pageFields>
  <dataFields count="2">
    <dataField name="Som van uren 2014" fld="6" baseField="0" baseItem="0"/>
    <dataField name="Som van uren 2015" fld="7" baseField="0" baseItem="0"/>
  </dataFields>
  <formats count="4">
    <format dxfId="179">
      <pivotArea outline="0" fieldPosition="0"/>
    </format>
    <format dxfId="178">
      <pivotArea field="-2" type="button" dataOnly="0" labelOnly="1" outline="0" axis="axisCol" fieldPosition="0"/>
    </format>
    <format dxfId="177">
      <pivotArea type="topRight" dataOnly="0" labelOnly="1" outline="0" fieldPosition="0"/>
    </format>
    <format dxfId="176">
      <pivotArea dataOnly="0" labelOnly="1" outline="0" fieldPosition="0">
        <references count="1">
          <reference field="4294967294" count="0"/>
        </references>
      </pivotArea>
    </format>
  </formats>
  <pivotTableStyleInfo showRowHeaders="1" showColHeaders="1" showRowStripes="0" showColStripes="0" showLastColumn="1"/>
</pivotTableDefinition>
</file>

<file path=xl/pivotTables/pivotTable5.xml><?xml version="1.0" encoding="utf-8"?>
<pivotTableDefinition xmlns="http://schemas.openxmlformats.org/spreadsheetml/2006/main" name="Draaitabel5" cacheId="1" applyNumberFormats="0" applyBorderFormats="0" applyFontFormats="0" applyPatternFormats="0" applyAlignmentFormats="0" applyWidthHeightFormats="1" dataCaption="Gegevens" updatedVersion="2" showMemberPropertyTips="0" useAutoFormatting="1" itemPrintTitles="1" createdVersion="1" indent="0" compact="0" compactData="0" gridDropZones="1">
  <location ref="A3:E79" firstHeaderRow="1" firstDataRow="2" firstDataCol="3" rowPageCount="1" colPageCount="1"/>
  <pivotFields count="11">
    <pivotField axis="axisPage" compact="0" outline="0" subtotalTop="0" showAll="0" includeNewItemsInFilter="1">
      <items count="5">
        <item x="3"/>
        <item x="2"/>
        <item x="0"/>
        <item x="1"/>
        <item t="default"/>
      </items>
    </pivotField>
    <pivotField axis="axisRow" compact="0" outline="0" subtotalTop="0" showAll="0" includeNewItemsInFilter="1">
      <items count="26">
        <item x="20"/>
        <item x="21"/>
        <item x="1"/>
        <item x="7"/>
        <item x="2"/>
        <item x="8"/>
        <item x="14"/>
        <item x="22"/>
        <item x="15"/>
        <item x="16"/>
        <item x="3"/>
        <item x="9"/>
        <item x="10"/>
        <item x="11"/>
        <item x="23"/>
        <item x="4"/>
        <item x="17"/>
        <item x="5"/>
        <item x="12"/>
        <item x="18"/>
        <item x="13"/>
        <item x="0"/>
        <item x="19"/>
        <item x="24"/>
        <item x="6"/>
        <item t="default"/>
      </items>
    </pivotField>
    <pivotField compact="0" outline="0" subtotalTop="0" showAll="0" includeNewItemsInFilter="1"/>
    <pivotField compact="0" outline="0" subtotalTop="0" showAll="0" includeNewItemsInFilter="1"/>
    <pivotField axis="axisRow" compact="0" outline="0" subtotalTop="0" showAll="0" includeNewItemsInFilter="1">
      <items count="8">
        <item x="4"/>
        <item x="5"/>
        <item x="0"/>
        <item x="6"/>
        <item x="1"/>
        <item x="3"/>
        <item x="2"/>
        <item t="default"/>
      </items>
    </pivotField>
    <pivotField compact="0" outline="0" subtotalTop="0" showAll="0" includeNewItemsInFilter="1"/>
    <pivotField dataField="1" compact="0" outline="0" subtotalTop="0" showAll="0" includeNewItemsInFilter="1"/>
    <pivotField dataField="1" compact="0" outline="0" subtotalTop="0" showAll="0" includeNewItemsInFilter="1"/>
    <pivotField axis="axisRow" compact="0" outline="0" subtotalTop="0" showAll="0" includeNewItemsInFilter="1">
      <items count="7">
        <item x="2"/>
        <item h="1" x="5"/>
        <item x="0"/>
        <item h="1" x="3"/>
        <item x="1"/>
        <item h="1" x="4"/>
        <item t="default"/>
      </items>
    </pivotField>
    <pivotField compact="0" outline="0" subtotalTop="0" showAll="0" includeNewItemsInFilter="1"/>
    <pivotField compact="0" outline="0" subtotalTop="0" showAll="0" includeNewItemsInFilter="1"/>
  </pivotFields>
  <rowFields count="3">
    <field x="1"/>
    <field x="4"/>
    <field x="8"/>
  </rowFields>
  <rowItems count="75">
    <i>
      <x/>
      <x v="6"/>
      <x/>
    </i>
    <i r="2">
      <x v="2"/>
    </i>
    <i t="default" r="1">
      <x v="6"/>
    </i>
    <i t="default">
      <x/>
    </i>
    <i>
      <x v="1"/>
      <x/>
      <x v="2"/>
    </i>
    <i t="default" r="1">
      <x/>
    </i>
    <i r="1">
      <x v="6"/>
      <x v="2"/>
    </i>
    <i r="2">
      <x v="4"/>
    </i>
    <i t="default" r="1">
      <x v="6"/>
    </i>
    <i t="default">
      <x v="1"/>
    </i>
    <i>
      <x v="6"/>
      <x/>
      <x v="2"/>
    </i>
    <i t="default" r="1">
      <x/>
    </i>
    <i r="1">
      <x v="2"/>
      <x v="2"/>
    </i>
    <i r="2">
      <x v="4"/>
    </i>
    <i t="default" r="1">
      <x v="2"/>
    </i>
    <i t="default">
      <x v="6"/>
    </i>
    <i>
      <x v="7"/>
      <x v="2"/>
      <x v="2"/>
    </i>
    <i t="default" r="1">
      <x v="2"/>
    </i>
    <i r="1">
      <x v="5"/>
      <x v="2"/>
    </i>
    <i t="default" r="1">
      <x v="5"/>
    </i>
    <i t="default">
      <x v="7"/>
    </i>
    <i>
      <x v="8"/>
      <x/>
      <x v="2"/>
    </i>
    <i t="default" r="1">
      <x/>
    </i>
    <i r="1">
      <x v="2"/>
      <x v="2"/>
    </i>
    <i r="2">
      <x v="4"/>
    </i>
    <i t="default" r="1">
      <x v="2"/>
    </i>
    <i t="default">
      <x v="8"/>
    </i>
    <i>
      <x v="9"/>
      <x v="2"/>
      <x/>
    </i>
    <i r="2">
      <x v="2"/>
    </i>
    <i r="2">
      <x v="4"/>
    </i>
    <i t="default" r="1">
      <x v="2"/>
    </i>
    <i t="default">
      <x v="9"/>
    </i>
    <i>
      <x v="14"/>
      <x/>
      <x v="2"/>
    </i>
    <i t="default" r="1">
      <x/>
    </i>
    <i r="1">
      <x v="6"/>
      <x v="2"/>
    </i>
    <i r="2">
      <x v="4"/>
    </i>
    <i t="default" r="1">
      <x v="6"/>
    </i>
    <i t="default">
      <x v="14"/>
    </i>
    <i>
      <x v="16"/>
      <x/>
      <x v="2"/>
    </i>
    <i t="default" r="1">
      <x/>
    </i>
    <i r="1">
      <x v="2"/>
      <x v="2"/>
    </i>
    <i r="2">
      <x v="4"/>
    </i>
    <i t="default" r="1">
      <x v="2"/>
    </i>
    <i r="1">
      <x v="5"/>
      <x v="2"/>
    </i>
    <i t="default" r="1">
      <x v="5"/>
    </i>
    <i r="1">
      <x v="6"/>
      <x v="2"/>
    </i>
    <i r="2">
      <x v="4"/>
    </i>
    <i t="default" r="1">
      <x v="6"/>
    </i>
    <i t="default">
      <x v="16"/>
    </i>
    <i>
      <x v="19"/>
      <x v="5"/>
      <x v="2"/>
    </i>
    <i t="default" r="1">
      <x v="5"/>
    </i>
    <i r="1">
      <x v="6"/>
      <x v="2"/>
    </i>
    <i r="2">
      <x v="4"/>
    </i>
    <i t="default" r="1">
      <x v="6"/>
    </i>
    <i t="default">
      <x v="19"/>
    </i>
    <i>
      <x v="22"/>
      <x v="3"/>
      <x v="2"/>
    </i>
    <i t="default" r="1">
      <x v="3"/>
    </i>
    <i r="1">
      <x v="5"/>
      <x v="2"/>
    </i>
    <i t="default" r="1">
      <x v="5"/>
    </i>
    <i r="1">
      <x v="6"/>
      <x v="2"/>
    </i>
    <i r="2">
      <x v="4"/>
    </i>
    <i t="default" r="1">
      <x v="6"/>
    </i>
    <i t="default">
      <x v="22"/>
    </i>
    <i>
      <x v="23"/>
      <x/>
      <x v="2"/>
    </i>
    <i t="default" r="1">
      <x/>
    </i>
    <i r="1">
      <x v="2"/>
      <x v="2"/>
    </i>
    <i r="2">
      <x v="4"/>
    </i>
    <i t="default" r="1">
      <x v="2"/>
    </i>
    <i r="1">
      <x v="4"/>
      <x/>
    </i>
    <i t="default" r="1">
      <x v="4"/>
    </i>
    <i r="1">
      <x v="6"/>
      <x v="2"/>
    </i>
    <i r="2">
      <x v="4"/>
    </i>
    <i t="default" r="1">
      <x v="6"/>
    </i>
    <i t="default">
      <x v="23"/>
    </i>
    <i t="grand">
      <x/>
    </i>
  </rowItems>
  <colFields count="1">
    <field x="-2"/>
  </colFields>
  <colItems count="2">
    <i>
      <x/>
    </i>
    <i i="1">
      <x v="1"/>
    </i>
  </colItems>
  <pageFields count="1">
    <pageField fld="0" item="0" hier="0"/>
  </pageFields>
  <dataFields count="2">
    <dataField name="Som van uren 2014" fld="6" baseField="0" baseItem="0"/>
    <dataField name="Som van uren 2015" fld="7" baseField="0" baseItem="0"/>
  </dataFields>
  <formats count="4">
    <format dxfId="175">
      <pivotArea outline="0" fieldPosition="0"/>
    </format>
    <format dxfId="174">
      <pivotArea field="-2" type="button" dataOnly="0" labelOnly="1" outline="0" axis="axisCol" fieldPosition="0"/>
    </format>
    <format dxfId="173">
      <pivotArea type="topRight" dataOnly="0" labelOnly="1" outline="0" fieldPosition="0"/>
    </format>
    <format dxfId="172">
      <pivotArea dataOnly="0" labelOnly="1" outline="0" fieldPosition="0">
        <references count="1">
          <reference field="4294967294" count="0"/>
        </references>
      </pivotArea>
    </format>
  </formats>
  <pivotTableStyleInfo showRowHeaders="1" showColHeaders="1" showRowStripes="0" showColStripes="0" showLastColumn="1"/>
</pivotTableDefinition>
</file>

<file path=xl/pivotTables/pivotTable6.xml><?xml version="1.0" encoding="utf-8"?>
<pivotTableDefinition xmlns="http://schemas.openxmlformats.org/spreadsheetml/2006/main" name="Draaitabel1" cacheId="3" applyNumberFormats="0" applyBorderFormats="0" applyFontFormats="0" applyPatternFormats="0" applyAlignmentFormats="0" applyWidthHeightFormats="1" dataCaption="Gegevens" updatedVersion="2" showMemberPropertyTips="0" useAutoFormatting="1" itemPrintTitles="1" createdVersion="1" indent="0" compact="0" compactData="0" gridDropZones="1">
  <location ref="D81:F88" firstHeaderRow="2" firstDataRow="2" firstDataCol="2" rowPageCount="2" colPageCount="1"/>
  <pivotFields count="11">
    <pivotField axis="axisPage" compact="0" outline="0" subtotalTop="0" showAll="0" includeNewItemsInFilter="1">
      <items count="5">
        <item x="3"/>
        <item x="2"/>
        <item x="0"/>
        <item x="1"/>
        <item t="default"/>
      </items>
    </pivotField>
    <pivotField axis="axisPage" compact="0" outline="0" subtotalTop="0" showAll="0" includeNewItemsInFilter="1">
      <items count="26">
        <item x="20"/>
        <item x="21"/>
        <item x="1"/>
        <item x="7"/>
        <item x="2"/>
        <item x="8"/>
        <item x="14"/>
        <item x="22"/>
        <item x="15"/>
        <item x="16"/>
        <item x="3"/>
        <item x="9"/>
        <item x="10"/>
        <item x="11"/>
        <item x="23"/>
        <item x="4"/>
        <item x="17"/>
        <item x="5"/>
        <item x="12"/>
        <item x="18"/>
        <item x="13"/>
        <item x="0"/>
        <item x="19"/>
        <item x="24"/>
        <item x="6"/>
        <item t="default"/>
      </items>
    </pivotField>
    <pivotField compact="0" outline="0" subtotalTop="0" showAll="0" includeNewItemsInFilter="1"/>
    <pivotField compact="0" outline="0" subtotalTop="0" showAll="0" includeNewItemsInFilter="1"/>
    <pivotField axis="axisRow" compact="0" outline="0" subtotalTop="0" showAll="0" includeNewItemsInFilter="1">
      <items count="8">
        <item x="4"/>
        <item x="5"/>
        <item x="0"/>
        <item x="6"/>
        <item x="1"/>
        <item x="3"/>
        <item x="2"/>
        <item t="default"/>
      </items>
    </pivotField>
    <pivotField compact="0" outline="0" subtotalTop="0" showAll="0" includeNewItemsInFilter="1"/>
    <pivotField compact="0" outline="0" subtotalTop="0" showAll="0" includeNewItemsInFilter="1"/>
    <pivotField dataField="1" compact="0" outline="0" subtotalTop="0" showAll="0" includeNewItemsInFilter="1"/>
    <pivotField axis="axisRow" compact="0" outline="0" subtotalTop="0" showAll="0" includeNewItemsInFilter="1">
      <items count="7">
        <item x="2"/>
        <item h="1" x="5"/>
        <item x="0"/>
        <item h="1" x="3"/>
        <item x="1"/>
        <item h="1" x="4"/>
        <item t="default"/>
      </items>
    </pivotField>
    <pivotField compact="0" outline="0" subtotalTop="0" showAll="0" includeNewItemsInFilter="1"/>
    <pivotField compact="0" outline="0" subtotalTop="0" showAll="0" includeNewItemsInFilter="1"/>
  </pivotFields>
  <rowFields count="2">
    <field x="4"/>
    <field x="8"/>
  </rowFields>
  <rowItems count="6">
    <i>
      <x/>
      <x v="2"/>
    </i>
    <i t="default">
      <x/>
    </i>
    <i>
      <x v="2"/>
      <x v="2"/>
    </i>
    <i r="1">
      <x v="4"/>
    </i>
    <i t="default">
      <x v="2"/>
    </i>
    <i t="grand">
      <x/>
    </i>
  </rowItems>
  <colItems count="1">
    <i/>
  </colItems>
  <pageFields count="2">
    <pageField fld="0" item="0" hier="0"/>
    <pageField fld="1" item="6" hier="0"/>
  </pageFields>
  <dataFields count="1">
    <dataField name="Som van uren 2015" fld="7" baseField="0" baseItem="0"/>
  </dataFields>
  <formats count="4">
    <format dxfId="96">
      <pivotArea outline="0" fieldPosition="0"/>
    </format>
    <format dxfId="95">
      <pivotArea field="-2" type="button" dataOnly="0" labelOnly="1" outline="0" axis="axisValues" fieldPosition="0"/>
    </format>
    <format dxfId="94">
      <pivotArea type="topRight" dataOnly="0" labelOnly="1" outline="0" fieldPosition="0"/>
    </format>
    <format dxfId="93">
      <pivotArea dataOnly="0" labelOnly="1" outline="0" fieldPosition="0">
        <references count="1">
          <reference field="4294967294" count="0"/>
        </references>
      </pivotArea>
    </format>
  </formats>
  <pivotTableStyleInfo showRowHeaders="1" showColHeaders="1" showRowStripes="0" showColStripes="0" showLastColumn="1"/>
</pivotTableDefinition>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pivotTable" Target="../pivotTables/pivotTable6.xml"/><Relationship Id="rId4" Type="http://schemas.openxmlformats.org/officeDocument/2006/relationships/comments" Target="../comments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2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L93"/>
  <sheetViews>
    <sheetView zoomScale="75" workbookViewId="0">
      <pane ySplit="5" topLeftCell="A6" activePane="bottomLeft" state="frozen"/>
      <selection pane="bottomLeft" activeCell="C36" sqref="C36"/>
    </sheetView>
  </sheetViews>
  <sheetFormatPr defaultRowHeight="13.2"/>
  <cols>
    <col min="1" max="1" width="36.33203125" bestFit="1" customWidth="1"/>
    <col min="2" max="2" width="32.44140625" customWidth="1"/>
    <col min="3" max="4" width="11" style="370" customWidth="1"/>
    <col min="5" max="5" width="19.109375" bestFit="1" customWidth="1"/>
    <col min="6" max="10" width="19.109375" customWidth="1"/>
    <col min="11" max="11" width="26.33203125" customWidth="1"/>
    <col min="12" max="12" width="26.33203125" bestFit="1" customWidth="1"/>
    <col min="13" max="14" width="19.109375" customWidth="1"/>
    <col min="15" max="16" width="26.33203125" bestFit="1" customWidth="1"/>
  </cols>
  <sheetData>
    <row r="1" spans="1:12">
      <c r="A1" s="426" t="s">
        <v>529</v>
      </c>
      <c r="B1" s="406" t="s">
        <v>2029</v>
      </c>
    </row>
    <row r="2" spans="1:12">
      <c r="A2" s="426" t="s">
        <v>1740</v>
      </c>
      <c r="B2" s="406" t="s">
        <v>309</v>
      </c>
    </row>
    <row r="3" spans="1:12">
      <c r="C3"/>
      <c r="D3"/>
    </row>
    <row r="4" spans="1:12">
      <c r="A4" s="160"/>
      <c r="B4" s="407"/>
      <c r="C4" s="407"/>
      <c r="D4" s="407"/>
      <c r="E4" s="428" t="s">
        <v>1289</v>
      </c>
      <c r="F4" s="478" t="s">
        <v>252</v>
      </c>
      <c r="G4" s="408"/>
      <c r="H4" s="408"/>
      <c r="I4" s="408"/>
      <c r="J4" s="408"/>
      <c r="K4" s="408"/>
      <c r="L4" s="409"/>
    </row>
    <row r="5" spans="1:12">
      <c r="A5" s="417"/>
      <c r="B5" s="476"/>
      <c r="C5" s="476"/>
      <c r="D5" s="476"/>
      <c r="E5" s="160" t="s">
        <v>1560</v>
      </c>
      <c r="F5" s="407"/>
      <c r="G5" s="160" t="s">
        <v>1584</v>
      </c>
      <c r="H5" s="407"/>
      <c r="I5" s="160" t="s">
        <v>1291</v>
      </c>
      <c r="J5" s="407"/>
      <c r="K5" s="160" t="s">
        <v>1483</v>
      </c>
      <c r="L5" s="449" t="s">
        <v>1484</v>
      </c>
    </row>
    <row r="6" spans="1:12">
      <c r="A6" s="428" t="s">
        <v>253</v>
      </c>
      <c r="B6" s="428" t="s">
        <v>1741</v>
      </c>
      <c r="C6" s="428" t="s">
        <v>1736</v>
      </c>
      <c r="D6" s="428" t="s">
        <v>254</v>
      </c>
      <c r="E6" s="414" t="s">
        <v>255</v>
      </c>
      <c r="F6" s="415" t="s">
        <v>256</v>
      </c>
      <c r="G6" s="414" t="s">
        <v>255</v>
      </c>
      <c r="H6" s="415" t="s">
        <v>256</v>
      </c>
      <c r="I6" s="414" t="s">
        <v>255</v>
      </c>
      <c r="J6" s="415" t="s">
        <v>256</v>
      </c>
      <c r="K6" s="417"/>
      <c r="L6" s="477"/>
    </row>
    <row r="7" spans="1:12">
      <c r="A7" s="160" t="s">
        <v>244</v>
      </c>
      <c r="B7" s="160" t="s">
        <v>582</v>
      </c>
      <c r="C7" s="160" t="s">
        <v>1296</v>
      </c>
      <c r="D7" s="160" t="s">
        <v>258</v>
      </c>
      <c r="E7" s="414">
        <v>430</v>
      </c>
      <c r="F7" s="415">
        <v>430</v>
      </c>
      <c r="G7" s="414"/>
      <c r="H7" s="415"/>
      <c r="I7" s="414"/>
      <c r="J7" s="415"/>
      <c r="K7" s="414">
        <v>430</v>
      </c>
      <c r="L7" s="416">
        <v>430</v>
      </c>
    </row>
    <row r="8" spans="1:12">
      <c r="A8" s="417"/>
      <c r="B8" s="417"/>
      <c r="C8" s="160" t="s">
        <v>522</v>
      </c>
      <c r="D8" s="407"/>
      <c r="E8" s="414">
        <v>430</v>
      </c>
      <c r="F8" s="415">
        <v>430</v>
      </c>
      <c r="G8" s="414"/>
      <c r="H8" s="415"/>
      <c r="I8" s="414"/>
      <c r="J8" s="415"/>
      <c r="K8" s="414">
        <v>430</v>
      </c>
      <c r="L8" s="416">
        <v>430</v>
      </c>
    </row>
    <row r="9" spans="1:12">
      <c r="A9" s="417"/>
      <c r="B9" s="417"/>
      <c r="C9" s="160" t="s">
        <v>1321</v>
      </c>
      <c r="D9" s="160" t="s">
        <v>258</v>
      </c>
      <c r="E9" s="414">
        <v>5850</v>
      </c>
      <c r="F9" s="415">
        <v>5850</v>
      </c>
      <c r="G9" s="414"/>
      <c r="H9" s="415"/>
      <c r="I9" s="414"/>
      <c r="J9" s="415"/>
      <c r="K9" s="414">
        <v>5850</v>
      </c>
      <c r="L9" s="416">
        <v>5850</v>
      </c>
    </row>
    <row r="10" spans="1:12">
      <c r="A10" s="417"/>
      <c r="B10" s="417"/>
      <c r="C10" s="160" t="s">
        <v>521</v>
      </c>
      <c r="D10" s="407"/>
      <c r="E10" s="414">
        <v>5850</v>
      </c>
      <c r="F10" s="415">
        <v>5850</v>
      </c>
      <c r="G10" s="414"/>
      <c r="H10" s="415"/>
      <c r="I10" s="414"/>
      <c r="J10" s="415"/>
      <c r="K10" s="414">
        <v>5850</v>
      </c>
      <c r="L10" s="416">
        <v>5850</v>
      </c>
    </row>
    <row r="11" spans="1:12">
      <c r="A11" s="417"/>
      <c r="B11" s="160" t="s">
        <v>982</v>
      </c>
      <c r="C11" s="407"/>
      <c r="D11" s="407"/>
      <c r="E11" s="414">
        <v>6280</v>
      </c>
      <c r="F11" s="415">
        <v>6280</v>
      </c>
      <c r="G11" s="414"/>
      <c r="H11" s="415"/>
      <c r="I11" s="414"/>
      <c r="J11" s="415"/>
      <c r="K11" s="414">
        <v>6280</v>
      </c>
      <c r="L11" s="416">
        <v>6280</v>
      </c>
    </row>
    <row r="12" spans="1:12">
      <c r="A12" s="417"/>
      <c r="B12" s="160" t="s">
        <v>983</v>
      </c>
      <c r="C12" s="160" t="s">
        <v>1298</v>
      </c>
      <c r="D12" s="160" t="s">
        <v>258</v>
      </c>
      <c r="E12" s="414"/>
      <c r="F12" s="415"/>
      <c r="G12" s="414">
        <v>4358.0493385758782</v>
      </c>
      <c r="H12" s="415">
        <v>4358.0493385758782</v>
      </c>
      <c r="I12" s="414"/>
      <c r="J12" s="415"/>
      <c r="K12" s="414">
        <v>4358.0493385758782</v>
      </c>
      <c r="L12" s="416">
        <v>4358.0493385758782</v>
      </c>
    </row>
    <row r="13" spans="1:12">
      <c r="A13" s="417"/>
      <c r="B13" s="417"/>
      <c r="C13" s="160" t="s">
        <v>526</v>
      </c>
      <c r="D13" s="407"/>
      <c r="E13" s="414"/>
      <c r="F13" s="415"/>
      <c r="G13" s="414">
        <v>4358.0493385758782</v>
      </c>
      <c r="H13" s="415">
        <v>4358.0493385758782</v>
      </c>
      <c r="I13" s="414"/>
      <c r="J13" s="415"/>
      <c r="K13" s="414">
        <v>4358.0493385758782</v>
      </c>
      <c r="L13" s="416">
        <v>4358.0493385758782</v>
      </c>
    </row>
    <row r="14" spans="1:12">
      <c r="A14" s="417"/>
      <c r="B14" s="160" t="s">
        <v>984</v>
      </c>
      <c r="C14" s="407"/>
      <c r="D14" s="407"/>
      <c r="E14" s="414"/>
      <c r="F14" s="415"/>
      <c r="G14" s="414">
        <v>4358.0493385758782</v>
      </c>
      <c r="H14" s="415">
        <v>4358.0493385758782</v>
      </c>
      <c r="I14" s="414"/>
      <c r="J14" s="415"/>
      <c r="K14" s="414">
        <v>4358.0493385758782</v>
      </c>
      <c r="L14" s="416">
        <v>4358.0493385758782</v>
      </c>
    </row>
    <row r="15" spans="1:12">
      <c r="A15" s="417"/>
      <c r="B15" s="160" t="s">
        <v>584</v>
      </c>
      <c r="C15" s="160" t="s">
        <v>1296</v>
      </c>
      <c r="D15" s="160" t="s">
        <v>258</v>
      </c>
      <c r="E15" s="414">
        <v>861</v>
      </c>
      <c r="F15" s="415">
        <v>861</v>
      </c>
      <c r="G15" s="414"/>
      <c r="H15" s="415"/>
      <c r="I15" s="414"/>
      <c r="J15" s="415"/>
      <c r="K15" s="414">
        <v>861</v>
      </c>
      <c r="L15" s="416">
        <v>861</v>
      </c>
    </row>
    <row r="16" spans="1:12">
      <c r="A16" s="417"/>
      <c r="B16" s="417"/>
      <c r="C16" s="160" t="s">
        <v>522</v>
      </c>
      <c r="D16" s="407"/>
      <c r="E16" s="414">
        <v>861</v>
      </c>
      <c r="F16" s="415">
        <v>861</v>
      </c>
      <c r="G16" s="414"/>
      <c r="H16" s="415"/>
      <c r="I16" s="414"/>
      <c r="J16" s="415"/>
      <c r="K16" s="414">
        <v>861</v>
      </c>
      <c r="L16" s="416">
        <v>861</v>
      </c>
    </row>
    <row r="17" spans="1:12">
      <c r="A17" s="417"/>
      <c r="B17" s="417"/>
      <c r="C17" s="160" t="s">
        <v>1321</v>
      </c>
      <c r="D17" s="160" t="s">
        <v>257</v>
      </c>
      <c r="E17" s="414">
        <v>4725</v>
      </c>
      <c r="F17" s="415">
        <v>4725</v>
      </c>
      <c r="G17" s="414"/>
      <c r="H17" s="415"/>
      <c r="I17" s="414"/>
      <c r="J17" s="415"/>
      <c r="K17" s="414">
        <v>4725</v>
      </c>
      <c r="L17" s="416">
        <v>4725</v>
      </c>
    </row>
    <row r="18" spans="1:12">
      <c r="A18" s="417"/>
      <c r="B18" s="417"/>
      <c r="C18" s="417"/>
      <c r="D18" s="445" t="s">
        <v>258</v>
      </c>
      <c r="E18" s="419">
        <v>24388</v>
      </c>
      <c r="F18" s="370">
        <v>24388</v>
      </c>
      <c r="G18" s="419"/>
      <c r="H18" s="370"/>
      <c r="I18" s="419">
        <v>6200</v>
      </c>
      <c r="J18" s="370">
        <v>6200</v>
      </c>
      <c r="K18" s="419">
        <v>30588</v>
      </c>
      <c r="L18" s="420">
        <v>30588</v>
      </c>
    </row>
    <row r="19" spans="1:12">
      <c r="A19" s="417"/>
      <c r="B19" s="417"/>
      <c r="C19" s="417"/>
      <c r="D19" s="445" t="s">
        <v>1579</v>
      </c>
      <c r="E19" s="419">
        <v>450</v>
      </c>
      <c r="F19" s="370">
        <v>1350</v>
      </c>
      <c r="G19" s="419"/>
      <c r="H19" s="370"/>
      <c r="I19" s="419"/>
      <c r="J19" s="370"/>
      <c r="K19" s="419">
        <v>450</v>
      </c>
      <c r="L19" s="420">
        <v>1350</v>
      </c>
    </row>
    <row r="20" spans="1:12">
      <c r="A20" s="417"/>
      <c r="B20" s="417"/>
      <c r="C20" s="160" t="s">
        <v>521</v>
      </c>
      <c r="D20" s="407"/>
      <c r="E20" s="414">
        <v>29563</v>
      </c>
      <c r="F20" s="415">
        <v>30463</v>
      </c>
      <c r="G20" s="414"/>
      <c r="H20" s="415"/>
      <c r="I20" s="414">
        <v>6200</v>
      </c>
      <c r="J20" s="415">
        <v>6200</v>
      </c>
      <c r="K20" s="414">
        <v>35763</v>
      </c>
      <c r="L20" s="416">
        <v>36663</v>
      </c>
    </row>
    <row r="21" spans="1:12">
      <c r="A21" s="417"/>
      <c r="B21" s="160" t="s">
        <v>985</v>
      </c>
      <c r="C21" s="407"/>
      <c r="D21" s="407"/>
      <c r="E21" s="414">
        <v>30424</v>
      </c>
      <c r="F21" s="415">
        <v>31324</v>
      </c>
      <c r="G21" s="414"/>
      <c r="H21" s="415"/>
      <c r="I21" s="414">
        <v>6200</v>
      </c>
      <c r="J21" s="415">
        <v>6200</v>
      </c>
      <c r="K21" s="414">
        <v>36624</v>
      </c>
      <c r="L21" s="416">
        <v>37524</v>
      </c>
    </row>
    <row r="22" spans="1:12">
      <c r="A22" s="160" t="s">
        <v>251</v>
      </c>
      <c r="B22" s="407"/>
      <c r="C22" s="407"/>
      <c r="D22" s="407"/>
      <c r="E22" s="414">
        <v>36704</v>
      </c>
      <c r="F22" s="415">
        <v>37604</v>
      </c>
      <c r="G22" s="414">
        <v>4358.0493385758782</v>
      </c>
      <c r="H22" s="415">
        <v>4358.0493385758782</v>
      </c>
      <c r="I22" s="414">
        <v>6200</v>
      </c>
      <c r="J22" s="415">
        <v>6200</v>
      </c>
      <c r="K22" s="414">
        <v>47262.049338575875</v>
      </c>
      <c r="L22" s="416">
        <v>48162.049338575875</v>
      </c>
    </row>
    <row r="23" spans="1:12">
      <c r="A23" s="421" t="s">
        <v>1292</v>
      </c>
      <c r="B23" s="422"/>
      <c r="C23" s="422"/>
      <c r="D23" s="422"/>
      <c r="E23" s="423">
        <v>36704</v>
      </c>
      <c r="F23" s="424">
        <v>37604</v>
      </c>
      <c r="G23" s="423">
        <v>4358.0493385758782</v>
      </c>
      <c r="H23" s="424">
        <v>4358.0493385758782</v>
      </c>
      <c r="I23" s="423">
        <v>6200</v>
      </c>
      <c r="J23" s="424">
        <v>6200</v>
      </c>
      <c r="K23" s="423">
        <v>47262.049338575875</v>
      </c>
      <c r="L23" s="425">
        <v>48162.049338575875</v>
      </c>
    </row>
    <row r="24" spans="1:12">
      <c r="C24"/>
      <c r="D24"/>
    </row>
    <row r="25" spans="1:12">
      <c r="C25"/>
      <c r="D25"/>
    </row>
    <row r="26" spans="1:12">
      <c r="C26"/>
      <c r="D26"/>
    </row>
    <row r="27" spans="1:12">
      <c r="C27"/>
      <c r="D27"/>
    </row>
    <row r="28" spans="1:12">
      <c r="C28"/>
      <c r="D28"/>
    </row>
    <row r="29" spans="1:12">
      <c r="C29"/>
      <c r="D29"/>
    </row>
    <row r="30" spans="1:12">
      <c r="C30"/>
      <c r="D30"/>
    </row>
    <row r="31" spans="1:12">
      <c r="C31"/>
      <c r="D31"/>
    </row>
    <row r="32" spans="1:12">
      <c r="C32"/>
      <c r="D32"/>
    </row>
    <row r="33" spans="3:4">
      <c r="C33"/>
      <c r="D33"/>
    </row>
    <row r="34" spans="3:4">
      <c r="C34"/>
      <c r="D34"/>
    </row>
    <row r="35" spans="3:4">
      <c r="C35"/>
      <c r="D35"/>
    </row>
    <row r="36" spans="3:4">
      <c r="C36"/>
      <c r="D36"/>
    </row>
    <row r="37" spans="3:4">
      <c r="C37"/>
      <c r="D37"/>
    </row>
    <row r="38" spans="3:4">
      <c r="C38"/>
      <c r="D38"/>
    </row>
    <row r="39" spans="3:4">
      <c r="C39"/>
      <c r="D39"/>
    </row>
    <row r="40" spans="3:4">
      <c r="C40"/>
      <c r="D40"/>
    </row>
    <row r="41" spans="3:4">
      <c r="C41"/>
      <c r="D41"/>
    </row>
    <row r="42" spans="3:4">
      <c r="C42"/>
      <c r="D42"/>
    </row>
    <row r="43" spans="3:4">
      <c r="C43"/>
      <c r="D43"/>
    </row>
    <row r="44" spans="3:4">
      <c r="C44"/>
      <c r="D44"/>
    </row>
    <row r="45" spans="3:4">
      <c r="C45"/>
      <c r="D45"/>
    </row>
    <row r="46" spans="3:4">
      <c r="C46"/>
      <c r="D46"/>
    </row>
    <row r="47" spans="3:4">
      <c r="C47"/>
      <c r="D47"/>
    </row>
    <row r="48" spans="3:4">
      <c r="C48"/>
      <c r="D48"/>
    </row>
    <row r="49" spans="3:4">
      <c r="C49"/>
      <c r="D49"/>
    </row>
    <row r="50" spans="3:4">
      <c r="C50"/>
      <c r="D50"/>
    </row>
    <row r="51" spans="3:4">
      <c r="C51"/>
      <c r="D51"/>
    </row>
    <row r="52" spans="3:4">
      <c r="C52"/>
      <c r="D52"/>
    </row>
    <row r="53" spans="3:4">
      <c r="C53"/>
      <c r="D53"/>
    </row>
    <row r="54" spans="3:4">
      <c r="C54"/>
      <c r="D54"/>
    </row>
    <row r="55" spans="3:4">
      <c r="C55"/>
      <c r="D55"/>
    </row>
    <row r="56" spans="3:4">
      <c r="C56"/>
      <c r="D56"/>
    </row>
    <row r="57" spans="3:4">
      <c r="C57"/>
      <c r="D57"/>
    </row>
    <row r="58" spans="3:4">
      <c r="C58"/>
      <c r="D58"/>
    </row>
    <row r="59" spans="3:4">
      <c r="C59"/>
      <c r="D59"/>
    </row>
    <row r="60" spans="3:4">
      <c r="C60"/>
      <c r="D60"/>
    </row>
    <row r="61" spans="3:4">
      <c r="C61"/>
      <c r="D61"/>
    </row>
    <row r="62" spans="3:4">
      <c r="C62"/>
      <c r="D62"/>
    </row>
    <row r="63" spans="3:4">
      <c r="C63"/>
      <c r="D63"/>
    </row>
    <row r="64" spans="3:4">
      <c r="C64"/>
      <c r="D64"/>
    </row>
    <row r="65" spans="3:4">
      <c r="C65"/>
      <c r="D65"/>
    </row>
    <row r="66" spans="3:4">
      <c r="C66"/>
      <c r="D66"/>
    </row>
    <row r="67" spans="3:4">
      <c r="C67"/>
      <c r="D67"/>
    </row>
    <row r="68" spans="3:4">
      <c r="C68"/>
      <c r="D68"/>
    </row>
    <row r="69" spans="3:4">
      <c r="C69"/>
      <c r="D69"/>
    </row>
    <row r="70" spans="3:4">
      <c r="C70"/>
      <c r="D70"/>
    </row>
    <row r="71" spans="3:4">
      <c r="C71"/>
      <c r="D71"/>
    </row>
    <row r="72" spans="3:4">
      <c r="C72"/>
      <c r="D72"/>
    </row>
    <row r="73" spans="3:4">
      <c r="C73"/>
      <c r="D73"/>
    </row>
    <row r="74" spans="3:4">
      <c r="C74"/>
      <c r="D74"/>
    </row>
    <row r="75" spans="3:4">
      <c r="C75"/>
      <c r="D75"/>
    </row>
    <row r="76" spans="3:4">
      <c r="C76"/>
      <c r="D76"/>
    </row>
    <row r="77" spans="3:4">
      <c r="C77"/>
      <c r="D77"/>
    </row>
    <row r="78" spans="3:4">
      <c r="C78"/>
      <c r="D78"/>
    </row>
    <row r="79" spans="3:4">
      <c r="C79"/>
      <c r="D79"/>
    </row>
    <row r="80" spans="3:4">
      <c r="C80"/>
      <c r="D80"/>
    </row>
    <row r="81" spans="3:4">
      <c r="C81"/>
      <c r="D81"/>
    </row>
    <row r="82" spans="3:4">
      <c r="C82"/>
      <c r="D82"/>
    </row>
    <row r="83" spans="3:4">
      <c r="C83"/>
      <c r="D83"/>
    </row>
    <row r="84" spans="3:4">
      <c r="C84"/>
      <c r="D84"/>
    </row>
    <row r="85" spans="3:4">
      <c r="C85"/>
      <c r="D85"/>
    </row>
    <row r="86" spans="3:4">
      <c r="C86"/>
      <c r="D86"/>
    </row>
    <row r="87" spans="3:4">
      <c r="C87"/>
      <c r="D87"/>
    </row>
    <row r="88" spans="3:4">
      <c r="C88"/>
      <c r="D88"/>
    </row>
    <row r="89" spans="3:4">
      <c r="C89"/>
      <c r="D89"/>
    </row>
    <row r="90" spans="3:4">
      <c r="C90"/>
      <c r="D90"/>
    </row>
    <row r="91" spans="3:4">
      <c r="C91"/>
      <c r="D91"/>
    </row>
    <row r="92" spans="3:4">
      <c r="C92"/>
      <c r="D92"/>
    </row>
    <row r="93" spans="3:4">
      <c r="C93"/>
      <c r="D93"/>
    </row>
  </sheetData>
  <phoneticPr fontId="3"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dimension ref="A1:DL402"/>
  <sheetViews>
    <sheetView zoomScale="75" workbookViewId="0">
      <pane xSplit="7" ySplit="2" topLeftCell="H318" activePane="bottomRight" state="frozen"/>
      <selection activeCell="A2" activeCellId="1" sqref="A2:IV2 A2:IV2"/>
      <selection pane="topRight" activeCell="A2" activeCellId="1" sqref="A2:IV2 A2:IV2"/>
      <selection pane="bottomLeft" activeCell="A2" activeCellId="1" sqref="A2:IV2 A2:IV2"/>
      <selection pane="bottomRight" activeCell="J331" sqref="J331"/>
    </sheetView>
  </sheetViews>
  <sheetFormatPr defaultColWidth="9.109375" defaultRowHeight="13.2"/>
  <cols>
    <col min="1" max="1" width="9.109375" style="8"/>
    <col min="2" max="2" width="11.5546875" style="8" bestFit="1" customWidth="1"/>
    <col min="3" max="3" width="19.33203125" style="8" customWidth="1"/>
    <col min="4" max="4" width="24.33203125" style="8" customWidth="1"/>
    <col min="5" max="5" width="31.33203125" style="8" customWidth="1"/>
    <col min="6" max="6" width="12.5546875" style="8" bestFit="1" customWidth="1"/>
    <col min="7" max="7" width="15.5546875" style="8" customWidth="1"/>
    <col min="8" max="8" width="10" style="8" bestFit="1" customWidth="1"/>
    <col min="9" max="11" width="11" style="8" customWidth="1"/>
    <col min="12" max="12" width="9.109375" style="8" bestFit="1"/>
    <col min="13" max="16" width="0" style="8" hidden="1" customWidth="1"/>
    <col min="17" max="20" width="9.109375" style="8"/>
    <col min="21" max="25" width="0" style="8" hidden="1" customWidth="1"/>
    <col min="26" max="32" width="9.109375" style="8"/>
    <col min="33" max="33" width="10.109375" style="8" customWidth="1"/>
    <col min="34" max="37" width="15.44140625" style="8" customWidth="1"/>
    <col min="38" max="38" width="10.109375" style="8" customWidth="1"/>
    <col min="39" max="43" width="15.44140625" style="8" customWidth="1"/>
    <col min="44" max="44" width="10.109375" style="8" customWidth="1"/>
    <col min="45" max="54" width="15.44140625" style="8" customWidth="1"/>
    <col min="55" max="55" width="10.109375" style="8" customWidth="1"/>
    <col min="56" max="62" width="15.44140625" style="8" customWidth="1"/>
    <col min="63" max="63" width="10.109375" style="8" customWidth="1"/>
    <col min="64" max="68" width="15.44140625" style="8" customWidth="1"/>
    <col min="69" max="69" width="10.109375" style="8" customWidth="1"/>
    <col min="70" max="75" width="15.44140625" style="8" customWidth="1"/>
    <col min="76" max="76" width="10.109375" style="8" customWidth="1"/>
    <col min="77" max="16384" width="9.109375" style="8"/>
  </cols>
  <sheetData>
    <row r="1" spans="1:116" s="13" customFormat="1" ht="13.8" thickBot="1">
      <c r="C1" s="30" t="s">
        <v>1735</v>
      </c>
      <c r="H1" s="833" t="s">
        <v>1736</v>
      </c>
      <c r="I1" s="833"/>
      <c r="J1" s="833"/>
      <c r="K1" s="833"/>
      <c r="L1" s="833"/>
      <c r="M1" s="833"/>
      <c r="N1" s="833"/>
      <c r="O1" s="833"/>
      <c r="P1" s="833"/>
      <c r="Q1" s="31"/>
      <c r="R1" s="834" t="s">
        <v>1737</v>
      </c>
      <c r="S1" s="834"/>
      <c r="T1" s="834"/>
      <c r="U1" s="834"/>
      <c r="V1" s="834"/>
      <c r="W1" s="834"/>
      <c r="X1" s="834"/>
      <c r="Y1" s="834"/>
      <c r="Z1" s="32"/>
      <c r="AA1" s="260"/>
      <c r="AB1" s="260"/>
      <c r="AC1" s="260"/>
      <c r="AD1" s="260"/>
      <c r="AE1" s="260"/>
      <c r="AF1" s="260"/>
      <c r="AG1" s="268"/>
      <c r="AH1" s="33"/>
      <c r="AI1" s="33"/>
      <c r="AJ1" s="33"/>
      <c r="AK1" s="33"/>
      <c r="AL1" s="268"/>
      <c r="AM1" s="33"/>
      <c r="AN1" s="33"/>
      <c r="AO1" s="33"/>
      <c r="AP1" s="33"/>
      <c r="AQ1" s="33"/>
      <c r="AR1" s="268"/>
      <c r="AS1" s="33"/>
      <c r="AT1" s="33"/>
      <c r="AU1" s="33"/>
      <c r="AV1" s="33"/>
      <c r="AW1" s="33"/>
      <c r="AX1" s="33"/>
      <c r="AY1" s="33"/>
      <c r="AZ1" s="33"/>
      <c r="BA1" s="33"/>
      <c r="BB1" s="33"/>
      <c r="BC1" s="268"/>
      <c r="BD1" s="33"/>
      <c r="BE1" s="33"/>
      <c r="BF1" s="33"/>
      <c r="BG1" s="33"/>
      <c r="BH1" s="33"/>
      <c r="BI1" s="33"/>
      <c r="BJ1" s="33"/>
      <c r="BK1" s="268"/>
      <c r="BL1" s="33"/>
      <c r="BM1" s="33"/>
      <c r="BN1" s="33"/>
      <c r="BO1" s="33"/>
      <c r="BP1" s="33"/>
      <c r="BQ1" s="268"/>
      <c r="BR1" s="34" t="s">
        <v>1342</v>
      </c>
      <c r="BS1" s="35"/>
      <c r="BT1" s="35"/>
      <c r="BU1" s="35"/>
      <c r="BV1" s="35"/>
      <c r="BW1" s="35"/>
      <c r="BX1" s="269"/>
      <c r="BY1" s="270"/>
      <c r="BZ1" s="2"/>
      <c r="CA1" s="2"/>
      <c r="CB1" s="2"/>
      <c r="CC1" s="2"/>
      <c r="CD1" s="2"/>
      <c r="CE1" s="1" t="s">
        <v>1735</v>
      </c>
      <c r="CF1" s="2"/>
      <c r="CG1" s="2"/>
      <c r="CH1" s="2"/>
      <c r="CI1" s="2"/>
      <c r="CJ1" s="2"/>
      <c r="CK1" s="2"/>
      <c r="CL1" s="272"/>
      <c r="CM1" s="36"/>
      <c r="CN1" s="36"/>
      <c r="CO1" s="36"/>
      <c r="CP1" s="36"/>
      <c r="CQ1" s="36"/>
      <c r="CR1" s="37" t="s">
        <v>1343</v>
      </c>
      <c r="CS1" s="36"/>
      <c r="CT1" s="36"/>
      <c r="CU1" s="36"/>
      <c r="CV1" s="36"/>
      <c r="CW1" s="36"/>
      <c r="CX1" s="36"/>
      <c r="CY1" s="36"/>
      <c r="CZ1" s="38"/>
      <c r="DA1" s="38"/>
      <c r="DB1" s="38"/>
      <c r="DC1" s="38"/>
      <c r="DD1" s="38"/>
      <c r="DE1" s="38"/>
      <c r="DF1" s="39" t="s">
        <v>1738</v>
      </c>
      <c r="DG1" s="38"/>
      <c r="DH1" s="38"/>
      <c r="DI1" s="38"/>
      <c r="DJ1" s="38"/>
      <c r="DK1" s="38"/>
      <c r="DL1" s="38"/>
    </row>
    <row r="2" spans="1:116" s="396" customFormat="1" ht="72.75" customHeight="1" thickBot="1">
      <c r="A2" s="376" t="s">
        <v>1739</v>
      </c>
      <c r="B2" s="377" t="s">
        <v>346</v>
      </c>
      <c r="C2" s="378" t="s">
        <v>1740</v>
      </c>
      <c r="D2" s="379" t="s">
        <v>1741</v>
      </c>
      <c r="E2" s="379" t="s">
        <v>1319</v>
      </c>
      <c r="F2" s="379" t="s">
        <v>1320</v>
      </c>
      <c r="G2" s="380" t="s">
        <v>1788</v>
      </c>
      <c r="H2" s="378" t="s">
        <v>1321</v>
      </c>
      <c r="I2" s="379" t="s">
        <v>1789</v>
      </c>
      <c r="J2" s="379" t="s">
        <v>1322</v>
      </c>
      <c r="K2" s="379" t="s">
        <v>1581</v>
      </c>
      <c r="L2" s="379" t="s">
        <v>1582</v>
      </c>
      <c r="M2" s="379" t="s">
        <v>1590</v>
      </c>
      <c r="N2" s="379" t="s">
        <v>1573</v>
      </c>
      <c r="O2" s="379" t="s">
        <v>1591</v>
      </c>
      <c r="P2" s="379" t="s">
        <v>1743</v>
      </c>
      <c r="Q2" s="381" t="s">
        <v>1323</v>
      </c>
      <c r="R2" s="382" t="s">
        <v>1324</v>
      </c>
      <c r="S2" s="382" t="s">
        <v>1325</v>
      </c>
      <c r="T2" s="382" t="s">
        <v>1583</v>
      </c>
      <c r="U2" s="382" t="s">
        <v>1584</v>
      </c>
      <c r="V2" s="382" t="s">
        <v>1585</v>
      </c>
      <c r="W2" s="382" t="s">
        <v>2024</v>
      </c>
      <c r="X2" s="382" t="s">
        <v>1586</v>
      </c>
      <c r="Y2" s="382" t="s">
        <v>1587</v>
      </c>
      <c r="Z2" s="383" t="s">
        <v>1323</v>
      </c>
      <c r="AA2" s="384" t="s">
        <v>1916</v>
      </c>
      <c r="AB2" s="385" t="s">
        <v>1340</v>
      </c>
      <c r="AC2" s="385" t="s">
        <v>1588</v>
      </c>
      <c r="AD2" s="385" t="s">
        <v>493</v>
      </c>
      <c r="AE2" s="385" t="s">
        <v>550</v>
      </c>
      <c r="AF2" s="385" t="s">
        <v>1589</v>
      </c>
      <c r="AG2" s="386" t="s">
        <v>1781</v>
      </c>
      <c r="AH2" s="397" t="s">
        <v>1746</v>
      </c>
      <c r="AI2" s="397" t="s">
        <v>1744</v>
      </c>
      <c r="AJ2" s="397" t="s">
        <v>1777</v>
      </c>
      <c r="AK2" s="397" t="s">
        <v>1755</v>
      </c>
      <c r="AL2" s="386" t="s">
        <v>1780</v>
      </c>
      <c r="AM2" s="397" t="s">
        <v>1770</v>
      </c>
      <c r="AN2" s="397" t="s">
        <v>1764</v>
      </c>
      <c r="AO2" s="397" t="s">
        <v>1767</v>
      </c>
      <c r="AP2" s="397" t="s">
        <v>1773</v>
      </c>
      <c r="AQ2" s="397" t="s">
        <v>1769</v>
      </c>
      <c r="AR2" s="386" t="s">
        <v>1782</v>
      </c>
      <c r="AS2" s="397" t="s">
        <v>1756</v>
      </c>
      <c r="AT2" s="397" t="s">
        <v>1757</v>
      </c>
      <c r="AU2" s="397" t="s">
        <v>1758</v>
      </c>
      <c r="AV2" s="397" t="s">
        <v>1759</v>
      </c>
      <c r="AW2" s="397" t="s">
        <v>1760</v>
      </c>
      <c r="AX2" s="397" t="s">
        <v>1761</v>
      </c>
      <c r="AY2" s="397" t="s">
        <v>1762</v>
      </c>
      <c r="AZ2" s="397" t="s">
        <v>1763</v>
      </c>
      <c r="BA2" s="397" t="s">
        <v>1778</v>
      </c>
      <c r="BB2" s="397" t="s">
        <v>1779</v>
      </c>
      <c r="BC2" s="386" t="s">
        <v>1783</v>
      </c>
      <c r="BD2" s="397" t="s">
        <v>1747</v>
      </c>
      <c r="BE2" s="397" t="s">
        <v>1749</v>
      </c>
      <c r="BF2" s="397" t="s">
        <v>1751</v>
      </c>
      <c r="BG2" s="397" t="s">
        <v>1753</v>
      </c>
      <c r="BH2" s="397" t="s">
        <v>1748</v>
      </c>
      <c r="BI2" s="397" t="s">
        <v>1750</v>
      </c>
      <c r="BJ2" s="397" t="s">
        <v>1752</v>
      </c>
      <c r="BK2" s="386" t="s">
        <v>1784</v>
      </c>
      <c r="BL2" s="397" t="s">
        <v>1754</v>
      </c>
      <c r="BM2" s="397" t="s">
        <v>1745</v>
      </c>
      <c r="BN2" s="397" t="s">
        <v>643</v>
      </c>
      <c r="BO2" s="397" t="s">
        <v>1776</v>
      </c>
      <c r="BP2" s="397" t="s">
        <v>1775</v>
      </c>
      <c r="BQ2" s="386" t="s">
        <v>1785</v>
      </c>
      <c r="BR2" s="397" t="s">
        <v>1765</v>
      </c>
      <c r="BS2" s="397" t="s">
        <v>1771</v>
      </c>
      <c r="BT2" s="397" t="s">
        <v>1766</v>
      </c>
      <c r="BU2" s="397" t="s">
        <v>1772</v>
      </c>
      <c r="BV2" s="397" t="s">
        <v>1768</v>
      </c>
      <c r="BW2" s="397" t="s">
        <v>1774</v>
      </c>
      <c r="BX2" s="386" t="s">
        <v>1786</v>
      </c>
      <c r="BY2" s="398" t="s">
        <v>1787</v>
      </c>
      <c r="BZ2" s="399" t="s">
        <v>1326</v>
      </c>
      <c r="CA2" s="399" t="s">
        <v>1327</v>
      </c>
      <c r="CB2" s="399" t="s">
        <v>1328</v>
      </c>
      <c r="CC2" s="399" t="s">
        <v>1329</v>
      </c>
      <c r="CD2" s="399" t="s">
        <v>1330</v>
      </c>
      <c r="CE2" s="399" t="s">
        <v>1331</v>
      </c>
      <c r="CF2" s="399" t="s">
        <v>1332</v>
      </c>
      <c r="CG2" s="399" t="s">
        <v>1333</v>
      </c>
      <c r="CH2" s="399" t="s">
        <v>1334</v>
      </c>
      <c r="CI2" s="399" t="s">
        <v>1335</v>
      </c>
      <c r="CJ2" s="399" t="s">
        <v>1336</v>
      </c>
      <c r="CK2" s="399" t="s">
        <v>1337</v>
      </c>
      <c r="CL2" s="400" t="s">
        <v>1323</v>
      </c>
      <c r="CM2" s="401" t="s">
        <v>1326</v>
      </c>
      <c r="CN2" s="401" t="s">
        <v>1327</v>
      </c>
      <c r="CO2" s="401" t="s">
        <v>1328</v>
      </c>
      <c r="CP2" s="401" t="s">
        <v>1329</v>
      </c>
      <c r="CQ2" s="401" t="s">
        <v>1330</v>
      </c>
      <c r="CR2" s="401" t="s">
        <v>1331</v>
      </c>
      <c r="CS2" s="401" t="s">
        <v>1332</v>
      </c>
      <c r="CT2" s="401" t="s">
        <v>1333</v>
      </c>
      <c r="CU2" s="401" t="s">
        <v>1334</v>
      </c>
      <c r="CV2" s="401" t="s">
        <v>1335</v>
      </c>
      <c r="CW2" s="401" t="s">
        <v>1336</v>
      </c>
      <c r="CX2" s="401" t="s">
        <v>1337</v>
      </c>
      <c r="CY2" s="402" t="s">
        <v>1323</v>
      </c>
      <c r="CZ2" s="403" t="s">
        <v>1326</v>
      </c>
      <c r="DA2" s="404" t="s">
        <v>1327</v>
      </c>
      <c r="DB2" s="404" t="s">
        <v>1328</v>
      </c>
      <c r="DC2" s="404" t="s">
        <v>1329</v>
      </c>
      <c r="DD2" s="404" t="s">
        <v>1330</v>
      </c>
      <c r="DE2" s="404" t="s">
        <v>1331</v>
      </c>
      <c r="DF2" s="404" t="s">
        <v>1332</v>
      </c>
      <c r="DG2" s="404" t="s">
        <v>1333</v>
      </c>
      <c r="DH2" s="404" t="s">
        <v>1334</v>
      </c>
      <c r="DI2" s="404" t="s">
        <v>1335</v>
      </c>
      <c r="DJ2" s="404" t="s">
        <v>1336</v>
      </c>
      <c r="DK2" s="404" t="s">
        <v>1337</v>
      </c>
      <c r="DL2" s="405" t="s">
        <v>1323</v>
      </c>
    </row>
    <row r="3" spans="1:116">
      <c r="A3" s="52">
        <f>'AT STOP cijfers'!A3</f>
        <v>0</v>
      </c>
      <c r="B3" s="48" t="str">
        <f>'AT STOP cijfers'!B3</f>
        <v>ABNT/ABNA/ABNK</v>
      </c>
      <c r="C3" s="54" t="str">
        <f>'AT STOP cijfers'!C3</f>
        <v>Alcohol &amp; tabak</v>
      </c>
      <c r="D3" s="54" t="str">
        <f>'AT STOP cijfers'!D3</f>
        <v>A&amp;T Alcohol VWS</v>
      </c>
      <c r="E3" s="54" t="str">
        <f>'AT STOP cijfers'!E3</f>
        <v>Handhaving DHW</v>
      </c>
      <c r="F3" s="60" t="str">
        <f>'AT STOP cijfers'!F3</f>
        <v>VWS</v>
      </c>
      <c r="G3" s="54">
        <f>'AT STOP cijfers'!G3</f>
        <v>0</v>
      </c>
      <c r="H3" s="21">
        <f>'AT STOP cijfers'!H3</f>
        <v>1000</v>
      </c>
      <c r="I3" s="14">
        <f>'AT STOP cijfers'!I3</f>
        <v>0</v>
      </c>
      <c r="J3" s="14">
        <f>'AT STOP cijfers'!J3</f>
        <v>100</v>
      </c>
      <c r="K3" s="14">
        <f>'AT STOP cijfers'!K3</f>
        <v>0</v>
      </c>
      <c r="L3" s="14">
        <f>'AT STOP cijfers'!L3</f>
        <v>200</v>
      </c>
      <c r="M3" s="14">
        <f>'AT STOP cijfers'!M3</f>
        <v>0</v>
      </c>
      <c r="N3" s="14">
        <f>'AT STOP cijfers'!N3</f>
        <v>0</v>
      </c>
      <c r="O3" s="14">
        <f>'AT STOP cijfers'!O3</f>
        <v>0</v>
      </c>
      <c r="P3" s="14">
        <f>'AT STOP cijfers'!P3</f>
        <v>0</v>
      </c>
      <c r="Q3" s="51">
        <f>'AT STOP cijfers'!Q3</f>
        <v>1300</v>
      </c>
      <c r="R3" s="21">
        <f>'AT STOP cijfers'!R3</f>
        <v>0</v>
      </c>
      <c r="S3" s="14">
        <f>'AT STOP cijfers'!S3</f>
        <v>0</v>
      </c>
      <c r="T3" s="14">
        <f>'AT STOP cijfers'!T3</f>
        <v>1300</v>
      </c>
      <c r="U3" s="14">
        <f>'AT STOP cijfers'!U3</f>
        <v>0</v>
      </c>
      <c r="V3" s="14">
        <f>'AT STOP cijfers'!V3</f>
        <v>0</v>
      </c>
      <c r="W3" s="14">
        <f>'AT STOP cijfers'!W3</f>
        <v>0</v>
      </c>
      <c r="X3" s="14">
        <f>'AT STOP cijfers'!X3</f>
        <v>0</v>
      </c>
      <c r="Y3" s="14">
        <f>'AT STOP cijfers'!Y3</f>
        <v>0</v>
      </c>
      <c r="Z3" s="48">
        <f>'AT STOP cijfers'!Z3</f>
        <v>1300</v>
      </c>
      <c r="AA3" s="14">
        <f>'AT STOP cijfers'!AA3</f>
        <v>650</v>
      </c>
      <c r="AB3" s="14">
        <f>'AT STOP cijfers'!AB3</f>
        <v>650</v>
      </c>
      <c r="AC3" s="14">
        <f>'AT STOP cijfers'!AC3</f>
        <v>0</v>
      </c>
      <c r="AD3" s="14">
        <f>'AT STOP cijfers'!AD3</f>
        <v>0</v>
      </c>
      <c r="AE3" s="14">
        <f>'AT STOP cijfers'!AE3</f>
        <v>0</v>
      </c>
      <c r="AF3" s="14">
        <f>'AT STOP cijfers'!AF3</f>
        <v>0</v>
      </c>
      <c r="AG3" s="48">
        <f>'AT STOP cijfers'!AG3</f>
        <v>0</v>
      </c>
      <c r="AH3" s="14">
        <f>'AT STOP cijfers'!AH3</f>
        <v>0</v>
      </c>
      <c r="AI3" s="14">
        <f>'AT STOP cijfers'!AI3</f>
        <v>650</v>
      </c>
      <c r="AJ3" s="14">
        <f>'AT STOP cijfers'!AJ3</f>
        <v>0</v>
      </c>
      <c r="AK3" s="14">
        <f>'AT STOP cijfers'!AK3</f>
        <v>0</v>
      </c>
      <c r="AL3" s="48">
        <f>'AT STOP cijfers'!AL3</f>
        <v>0</v>
      </c>
      <c r="AM3" s="14">
        <f>'AT STOP cijfers'!AM3</f>
        <v>0</v>
      </c>
      <c r="AN3" s="14">
        <f>'AT STOP cijfers'!AN3</f>
        <v>0</v>
      </c>
      <c r="AO3" s="14">
        <f>'AT STOP cijfers'!AO3</f>
        <v>0</v>
      </c>
      <c r="AP3" s="14">
        <f>'AT STOP cijfers'!AP3</f>
        <v>0</v>
      </c>
      <c r="AQ3" s="14">
        <f>'AT STOP cijfers'!AQ3</f>
        <v>0</v>
      </c>
      <c r="AR3" s="48">
        <f>'AT STOP cijfers'!AR3</f>
        <v>0</v>
      </c>
      <c r="AS3" s="14">
        <f>'AT STOP cijfers'!AS3</f>
        <v>218</v>
      </c>
      <c r="AT3" s="14">
        <f>'AT STOP cijfers'!AT3</f>
        <v>0</v>
      </c>
      <c r="AU3" s="14">
        <f>'AT STOP cijfers'!AU3</f>
        <v>0</v>
      </c>
      <c r="AV3" s="14">
        <f>'AT STOP cijfers'!AV3</f>
        <v>0</v>
      </c>
      <c r="AW3" s="14">
        <f>'AT STOP cijfers'!AW3</f>
        <v>216</v>
      </c>
      <c r="AX3" s="14">
        <f>'AT STOP cijfers'!AX3</f>
        <v>0</v>
      </c>
      <c r="AY3" s="14">
        <f>'AT STOP cijfers'!AY3</f>
        <v>216</v>
      </c>
      <c r="AZ3" s="14">
        <f>'AT STOP cijfers'!AZ3</f>
        <v>0</v>
      </c>
      <c r="BA3" s="14">
        <f>'AT STOP cijfers'!BA3</f>
        <v>0</v>
      </c>
      <c r="BB3" s="14">
        <f>'AT STOP cijfers'!BB3</f>
        <v>0</v>
      </c>
      <c r="BC3" s="48">
        <f>'AT STOP cijfers'!BC3</f>
        <v>0</v>
      </c>
      <c r="BD3" s="14">
        <f>'AT STOP cijfers'!BD3</f>
        <v>0</v>
      </c>
      <c r="BE3" s="14">
        <f>'AT STOP cijfers'!BE3</f>
        <v>0</v>
      </c>
      <c r="BF3" s="14">
        <f>'AT STOP cijfers'!BF3</f>
        <v>0</v>
      </c>
      <c r="BG3" s="14">
        <f>'AT STOP cijfers'!BG3</f>
        <v>0</v>
      </c>
      <c r="BH3" s="14">
        <f>'AT STOP cijfers'!BH3</f>
        <v>0</v>
      </c>
      <c r="BI3" s="14">
        <f>'AT STOP cijfers'!BI3</f>
        <v>0</v>
      </c>
      <c r="BJ3" s="14">
        <f>'AT STOP cijfers'!BJ3</f>
        <v>0</v>
      </c>
      <c r="BK3" s="48">
        <f>'AT STOP cijfers'!BK3</f>
        <v>0</v>
      </c>
      <c r="BL3" s="14">
        <f>'AT STOP cijfers'!BL3</f>
        <v>0</v>
      </c>
      <c r="BM3" s="14">
        <f>'AT STOP cijfers'!BM3</f>
        <v>0</v>
      </c>
      <c r="BN3" s="14">
        <f>'AT STOP cijfers'!BN3</f>
        <v>0</v>
      </c>
      <c r="BO3" s="14">
        <f>'AT STOP cijfers'!BO3</f>
        <v>0</v>
      </c>
      <c r="BP3" s="14">
        <f>'AT STOP cijfers'!BP3</f>
        <v>0</v>
      </c>
      <c r="BQ3" s="48">
        <f>'AT STOP cijfers'!BQ3</f>
        <v>0</v>
      </c>
      <c r="BR3" s="14">
        <f>'AT STOP cijfers'!BR3</f>
        <v>0</v>
      </c>
      <c r="BS3" s="14">
        <f>'AT STOP cijfers'!BS3</f>
        <v>0</v>
      </c>
      <c r="BT3" s="14">
        <f>'AT STOP cijfers'!BT3</f>
        <v>0</v>
      </c>
      <c r="BU3" s="14">
        <f>'AT STOP cijfers'!BU3</f>
        <v>0</v>
      </c>
      <c r="BV3" s="14">
        <f>'AT STOP cijfers'!BV3</f>
        <v>0</v>
      </c>
      <c r="BW3" s="14">
        <f>'AT STOP cijfers'!BW3</f>
        <v>0</v>
      </c>
      <c r="BX3" s="48">
        <f>'AT STOP cijfers'!BX3</f>
        <v>0</v>
      </c>
      <c r="BY3" s="48">
        <f>'AT STOP cijfers'!BY3</f>
        <v>1300</v>
      </c>
      <c r="BZ3" s="14">
        <f>'AT STOP cijfers'!BZ3</f>
        <v>0</v>
      </c>
      <c r="CA3" s="14">
        <f>'AT STOP cijfers'!CA3</f>
        <v>0</v>
      </c>
      <c r="CB3" s="14">
        <f>'AT STOP cijfers'!CB3</f>
        <v>0</v>
      </c>
      <c r="CC3" s="14">
        <f>'AT STOP cijfers'!CC3</f>
        <v>0</v>
      </c>
      <c r="CD3" s="14">
        <f>'AT STOP cijfers'!CD3</f>
        <v>0</v>
      </c>
      <c r="CE3" s="14">
        <f>'AT STOP cijfers'!CE3</f>
        <v>0</v>
      </c>
      <c r="CF3" s="14">
        <f>'AT STOP cijfers'!CF3</f>
        <v>0</v>
      </c>
      <c r="CG3" s="14">
        <f>'AT STOP cijfers'!CG3</f>
        <v>0</v>
      </c>
      <c r="CH3" s="14">
        <f>'AT STOP cijfers'!CH3</f>
        <v>0</v>
      </c>
      <c r="CI3" s="14">
        <f>'AT STOP cijfers'!CI3</f>
        <v>0</v>
      </c>
      <c r="CJ3" s="14">
        <f>'AT STOP cijfers'!CJ3</f>
        <v>0</v>
      </c>
      <c r="CK3" s="14">
        <f>'AT STOP cijfers'!CK3</f>
        <v>0</v>
      </c>
      <c r="CL3" s="48">
        <f>'AT STOP cijfers'!CL3</f>
        <v>0</v>
      </c>
      <c r="CM3" s="14">
        <f>'AT STOP cijfers'!CM3</f>
        <v>0</v>
      </c>
      <c r="CN3" s="14">
        <f>'AT STOP cijfers'!CN3</f>
        <v>0</v>
      </c>
      <c r="CO3" s="14">
        <f>'AT STOP cijfers'!CO3</f>
        <v>0</v>
      </c>
      <c r="CP3" s="14">
        <f>'AT STOP cijfers'!CP3</f>
        <v>0</v>
      </c>
      <c r="CQ3" s="14">
        <f>'AT STOP cijfers'!CQ3</f>
        <v>0</v>
      </c>
      <c r="CR3" s="14">
        <f>'AT STOP cijfers'!CR3</f>
        <v>0</v>
      </c>
      <c r="CS3" s="14">
        <f>'AT STOP cijfers'!CS3</f>
        <v>0</v>
      </c>
      <c r="CT3" s="14">
        <f>'AT STOP cijfers'!CT3</f>
        <v>0</v>
      </c>
      <c r="CU3" s="14">
        <f>'AT STOP cijfers'!CU3</f>
        <v>0</v>
      </c>
      <c r="CV3" s="14">
        <f>'AT STOP cijfers'!CV3</f>
        <v>0</v>
      </c>
      <c r="CW3" s="14">
        <f>'AT STOP cijfers'!CW3</f>
        <v>0</v>
      </c>
      <c r="CX3" s="14">
        <f>'AT STOP cijfers'!CX3</f>
        <v>0</v>
      </c>
      <c r="CY3" s="51">
        <f>'AT STOP cijfers'!CY3</f>
        <v>0</v>
      </c>
      <c r="CZ3" s="21">
        <f>'AT STOP cijfers'!CZ3</f>
        <v>0</v>
      </c>
      <c r="DA3" s="14">
        <f>'AT STOP cijfers'!DA3</f>
        <v>0</v>
      </c>
      <c r="DB3" s="14">
        <f>'AT STOP cijfers'!DB3</f>
        <v>0</v>
      </c>
      <c r="DC3" s="14">
        <f>'AT STOP cijfers'!DC3</f>
        <v>0</v>
      </c>
      <c r="DD3" s="14">
        <f>'AT STOP cijfers'!DD3</f>
        <v>0</v>
      </c>
      <c r="DE3" s="14">
        <f>'AT STOP cijfers'!DE3</f>
        <v>0</v>
      </c>
      <c r="DF3" s="14">
        <f>'AT STOP cijfers'!DF3</f>
        <v>0</v>
      </c>
      <c r="DG3" s="14">
        <f>'AT STOP cijfers'!DG3</f>
        <v>0</v>
      </c>
      <c r="DH3" s="14">
        <f>'AT STOP cijfers'!DH3</f>
        <v>0</v>
      </c>
      <c r="DI3" s="14">
        <f>'AT STOP cijfers'!DI3</f>
        <v>0</v>
      </c>
      <c r="DJ3" s="14">
        <f>'AT STOP cijfers'!DJ3</f>
        <v>0</v>
      </c>
      <c r="DK3" s="14">
        <f>'AT STOP cijfers'!DK3</f>
        <v>0</v>
      </c>
      <c r="DL3" s="51">
        <f>'AT STOP cijfers'!DL3</f>
        <v>0</v>
      </c>
    </row>
    <row r="4" spans="1:116">
      <c r="A4" s="47">
        <f>'AT STOP cijfers'!A11</f>
        <v>0</v>
      </c>
      <c r="B4" s="49" t="str">
        <f>'AT STOP cijfers'!B11</f>
        <v>ACNT</v>
      </c>
      <c r="C4" s="4" t="str">
        <f>'AT STOP cijfers'!C11</f>
        <v>Alcohol &amp; tabak</v>
      </c>
      <c r="D4" s="4" t="str">
        <f>'AT STOP cijfers'!D11</f>
        <v>A&amp;T Tabak VWS</v>
      </c>
      <c r="E4" s="4" t="str">
        <f>'AT STOP cijfers'!E11</f>
        <v>Dossiercontrole</v>
      </c>
      <c r="F4" s="5" t="str">
        <f>'AT STOP cijfers'!F11</f>
        <v>VWS</v>
      </c>
      <c r="G4" s="4">
        <f>'AT STOP cijfers'!G11</f>
        <v>0</v>
      </c>
      <c r="H4" s="15">
        <f>'AT STOP cijfers'!H11</f>
        <v>900</v>
      </c>
      <c r="I4" s="11">
        <f>'AT STOP cijfers'!I11</f>
        <v>0</v>
      </c>
      <c r="J4" s="11">
        <f>'AT STOP cijfers'!J11</f>
        <v>0</v>
      </c>
      <c r="K4" s="11">
        <f>'AT STOP cijfers'!K11</f>
        <v>0</v>
      </c>
      <c r="L4" s="11">
        <f>'AT STOP cijfers'!L11</f>
        <v>0</v>
      </c>
      <c r="M4" s="11">
        <f>'AT STOP cijfers'!M11</f>
        <v>0</v>
      </c>
      <c r="N4" s="11">
        <f>'AT STOP cijfers'!N11</f>
        <v>0</v>
      </c>
      <c r="O4" s="11">
        <f>'AT STOP cijfers'!O11</f>
        <v>0</v>
      </c>
      <c r="P4" s="11">
        <f>'AT STOP cijfers'!P11</f>
        <v>0</v>
      </c>
      <c r="Q4" s="26">
        <f>'AT STOP cijfers'!Q11</f>
        <v>900</v>
      </c>
      <c r="R4" s="15">
        <f>'AT STOP cijfers'!R11</f>
        <v>0</v>
      </c>
      <c r="S4" s="11">
        <f>'AT STOP cijfers'!S11</f>
        <v>0</v>
      </c>
      <c r="T4" s="11">
        <f>'AT STOP cijfers'!T11</f>
        <v>900</v>
      </c>
      <c r="U4" s="11">
        <f>'AT STOP cijfers'!U11</f>
        <v>0</v>
      </c>
      <c r="V4" s="11">
        <f>'AT STOP cijfers'!V11</f>
        <v>0</v>
      </c>
      <c r="W4" s="11">
        <f>'AT STOP cijfers'!W11</f>
        <v>0</v>
      </c>
      <c r="X4" s="11">
        <f>'AT STOP cijfers'!X11</f>
        <v>0</v>
      </c>
      <c r="Y4" s="11">
        <f>'AT STOP cijfers'!Y11</f>
        <v>0</v>
      </c>
      <c r="Z4" s="49">
        <f>'AT STOP cijfers'!Z11</f>
        <v>900</v>
      </c>
      <c r="AA4" s="11">
        <f>'AT STOP cijfers'!AA11</f>
        <v>500</v>
      </c>
      <c r="AB4" s="11">
        <f>'AT STOP cijfers'!AB11</f>
        <v>400</v>
      </c>
      <c r="AC4" s="11">
        <f>'AT STOP cijfers'!AC11</f>
        <v>0</v>
      </c>
      <c r="AD4" s="11">
        <f>'AT STOP cijfers'!AD11</f>
        <v>0</v>
      </c>
      <c r="AE4" s="11">
        <f>'AT STOP cijfers'!AE11</f>
        <v>0</v>
      </c>
      <c r="AF4" s="11">
        <f>'AT STOP cijfers'!AF11</f>
        <v>0</v>
      </c>
      <c r="AG4" s="49">
        <f>'AT STOP cijfers'!AG11</f>
        <v>0</v>
      </c>
      <c r="AH4" s="11">
        <f>'AT STOP cijfers'!AH11</f>
        <v>0</v>
      </c>
      <c r="AI4" s="11">
        <f>'AT STOP cijfers'!AI11</f>
        <v>500</v>
      </c>
      <c r="AJ4" s="11">
        <f>'AT STOP cijfers'!AJ11</f>
        <v>0</v>
      </c>
      <c r="AK4" s="11">
        <f>'AT STOP cijfers'!AK11</f>
        <v>0</v>
      </c>
      <c r="AL4" s="49">
        <f>'AT STOP cijfers'!AL11</f>
        <v>0</v>
      </c>
      <c r="AM4" s="11">
        <f>'AT STOP cijfers'!AM11</f>
        <v>0</v>
      </c>
      <c r="AN4" s="11">
        <f>'AT STOP cijfers'!AN11</f>
        <v>0</v>
      </c>
      <c r="AO4" s="11">
        <f>'AT STOP cijfers'!AO11</f>
        <v>0</v>
      </c>
      <c r="AP4" s="11">
        <f>'AT STOP cijfers'!AP11</f>
        <v>0</v>
      </c>
      <c r="AQ4" s="11">
        <f>'AT STOP cijfers'!AQ11</f>
        <v>0</v>
      </c>
      <c r="AR4" s="49">
        <f>'AT STOP cijfers'!AR11</f>
        <v>0</v>
      </c>
      <c r="AS4" s="11">
        <f>'AT STOP cijfers'!AS11</f>
        <v>0</v>
      </c>
      <c r="AT4" s="11">
        <f>'AT STOP cijfers'!AT11</f>
        <v>0</v>
      </c>
      <c r="AU4" s="11">
        <f>'AT STOP cijfers'!AU11</f>
        <v>0</v>
      </c>
      <c r="AV4" s="11">
        <f>'AT STOP cijfers'!AV11</f>
        <v>0</v>
      </c>
      <c r="AW4" s="11">
        <f>'AT STOP cijfers'!AW11</f>
        <v>133</v>
      </c>
      <c r="AX4" s="11">
        <f>'AT STOP cijfers'!AX11</f>
        <v>133</v>
      </c>
      <c r="AY4" s="11">
        <f>'AT STOP cijfers'!AY11</f>
        <v>134</v>
      </c>
      <c r="AZ4" s="11">
        <f>'AT STOP cijfers'!AZ11</f>
        <v>0</v>
      </c>
      <c r="BA4" s="11">
        <f>'AT STOP cijfers'!BA11</f>
        <v>0</v>
      </c>
      <c r="BB4" s="11">
        <f>'AT STOP cijfers'!BB11</f>
        <v>0</v>
      </c>
      <c r="BC4" s="49">
        <f>'AT STOP cijfers'!BC11</f>
        <v>0</v>
      </c>
      <c r="BD4" s="11">
        <f>'AT STOP cijfers'!BD11</f>
        <v>0</v>
      </c>
      <c r="BE4" s="11">
        <f>'AT STOP cijfers'!BE11</f>
        <v>0</v>
      </c>
      <c r="BF4" s="11">
        <f>'AT STOP cijfers'!BF11</f>
        <v>0</v>
      </c>
      <c r="BG4" s="11">
        <f>'AT STOP cijfers'!BG11</f>
        <v>0</v>
      </c>
      <c r="BH4" s="11">
        <f>'AT STOP cijfers'!BH11</f>
        <v>0</v>
      </c>
      <c r="BI4" s="11">
        <f>'AT STOP cijfers'!BI11</f>
        <v>0</v>
      </c>
      <c r="BJ4" s="11">
        <f>'AT STOP cijfers'!BJ11</f>
        <v>0</v>
      </c>
      <c r="BK4" s="49">
        <f>'AT STOP cijfers'!BK11</f>
        <v>0</v>
      </c>
      <c r="BL4" s="11">
        <f>'AT STOP cijfers'!BL11</f>
        <v>0</v>
      </c>
      <c r="BM4" s="11">
        <f>'AT STOP cijfers'!BM11</f>
        <v>0</v>
      </c>
      <c r="BN4" s="11">
        <f>'AT STOP cijfers'!BN11</f>
        <v>0</v>
      </c>
      <c r="BO4" s="11">
        <f>'AT STOP cijfers'!BO11</f>
        <v>0</v>
      </c>
      <c r="BP4" s="11">
        <f>'AT STOP cijfers'!BP11</f>
        <v>0</v>
      </c>
      <c r="BQ4" s="49">
        <f>'AT STOP cijfers'!BQ11</f>
        <v>0</v>
      </c>
      <c r="BR4" s="11">
        <f>'AT STOP cijfers'!BR11</f>
        <v>0</v>
      </c>
      <c r="BS4" s="11">
        <f>'AT STOP cijfers'!BS11</f>
        <v>0</v>
      </c>
      <c r="BT4" s="11">
        <f>'AT STOP cijfers'!BT11</f>
        <v>0</v>
      </c>
      <c r="BU4" s="11">
        <f>'AT STOP cijfers'!BU11</f>
        <v>0</v>
      </c>
      <c r="BV4" s="11">
        <f>'AT STOP cijfers'!BV11</f>
        <v>0</v>
      </c>
      <c r="BW4" s="11">
        <f>'AT STOP cijfers'!BW11</f>
        <v>0</v>
      </c>
      <c r="BX4" s="49">
        <f>'AT STOP cijfers'!BX11</f>
        <v>0</v>
      </c>
      <c r="BY4" s="49">
        <f>'AT STOP cijfers'!BY11</f>
        <v>900</v>
      </c>
      <c r="BZ4" s="11">
        <f>'AT STOP cijfers'!BZ11</f>
        <v>0</v>
      </c>
      <c r="CA4" s="11">
        <f>'AT STOP cijfers'!CA11</f>
        <v>0</v>
      </c>
      <c r="CB4" s="11">
        <f>'AT STOP cijfers'!CB11</f>
        <v>0</v>
      </c>
      <c r="CC4" s="11">
        <f>'AT STOP cijfers'!CC11</f>
        <v>0</v>
      </c>
      <c r="CD4" s="11">
        <f>'AT STOP cijfers'!CD11</f>
        <v>0</v>
      </c>
      <c r="CE4" s="11">
        <f>'AT STOP cijfers'!CE11</f>
        <v>0</v>
      </c>
      <c r="CF4" s="11">
        <f>'AT STOP cijfers'!CF11</f>
        <v>0</v>
      </c>
      <c r="CG4" s="11">
        <f>'AT STOP cijfers'!CG11</f>
        <v>0</v>
      </c>
      <c r="CH4" s="11">
        <f>'AT STOP cijfers'!CH11</f>
        <v>0</v>
      </c>
      <c r="CI4" s="11">
        <f>'AT STOP cijfers'!CI11</f>
        <v>0</v>
      </c>
      <c r="CJ4" s="11">
        <f>'AT STOP cijfers'!CJ11</f>
        <v>0</v>
      </c>
      <c r="CK4" s="11">
        <f>'AT STOP cijfers'!CK11</f>
        <v>0</v>
      </c>
      <c r="CL4" s="49">
        <f>'AT STOP cijfers'!CL11</f>
        <v>0</v>
      </c>
      <c r="CM4" s="11">
        <f>'AT STOP cijfers'!CM11</f>
        <v>0</v>
      </c>
      <c r="CN4" s="11">
        <f>'AT STOP cijfers'!CN11</f>
        <v>0</v>
      </c>
      <c r="CO4" s="11">
        <f>'AT STOP cijfers'!CO11</f>
        <v>0</v>
      </c>
      <c r="CP4" s="11">
        <f>'AT STOP cijfers'!CP11</f>
        <v>0</v>
      </c>
      <c r="CQ4" s="11">
        <f>'AT STOP cijfers'!CQ11</f>
        <v>0</v>
      </c>
      <c r="CR4" s="11">
        <f>'AT STOP cijfers'!CR11</f>
        <v>0</v>
      </c>
      <c r="CS4" s="11">
        <f>'AT STOP cijfers'!CS11</f>
        <v>0</v>
      </c>
      <c r="CT4" s="11">
        <f>'AT STOP cijfers'!CT11</f>
        <v>0</v>
      </c>
      <c r="CU4" s="11">
        <f>'AT STOP cijfers'!CU11</f>
        <v>0</v>
      </c>
      <c r="CV4" s="11">
        <f>'AT STOP cijfers'!CV11</f>
        <v>0</v>
      </c>
      <c r="CW4" s="11">
        <f>'AT STOP cijfers'!CW11</f>
        <v>0</v>
      </c>
      <c r="CX4" s="11">
        <f>'AT STOP cijfers'!CX11</f>
        <v>0</v>
      </c>
      <c r="CY4" s="26">
        <f>'AT STOP cijfers'!CY11</f>
        <v>0</v>
      </c>
      <c r="CZ4" s="15">
        <f>'AT STOP cijfers'!CZ11</f>
        <v>0</v>
      </c>
      <c r="DA4" s="11">
        <f>'AT STOP cijfers'!DA11</f>
        <v>0</v>
      </c>
      <c r="DB4" s="11">
        <f>'AT STOP cijfers'!DB11</f>
        <v>0</v>
      </c>
      <c r="DC4" s="11">
        <f>'AT STOP cijfers'!DC11</f>
        <v>0</v>
      </c>
      <c r="DD4" s="11">
        <f>'AT STOP cijfers'!DD11</f>
        <v>0</v>
      </c>
      <c r="DE4" s="11">
        <f>'AT STOP cijfers'!DE11</f>
        <v>0</v>
      </c>
      <c r="DF4" s="11">
        <f>'AT STOP cijfers'!DF11</f>
        <v>0</v>
      </c>
      <c r="DG4" s="11">
        <f>'AT STOP cijfers'!DG11</f>
        <v>0</v>
      </c>
      <c r="DH4" s="11">
        <f>'AT STOP cijfers'!DH11</f>
        <v>0</v>
      </c>
      <c r="DI4" s="11">
        <f>'AT STOP cijfers'!DI11</f>
        <v>0</v>
      </c>
      <c r="DJ4" s="11">
        <f>'AT STOP cijfers'!DJ11</f>
        <v>0</v>
      </c>
      <c r="DK4" s="11">
        <f>'AT STOP cijfers'!DK11</f>
        <v>0</v>
      </c>
      <c r="DL4" s="26">
        <f>'AT STOP cijfers'!DL11</f>
        <v>0</v>
      </c>
    </row>
    <row r="5" spans="1:116">
      <c r="A5" s="47">
        <f>'AT STOP cijfers'!A12</f>
        <v>0</v>
      </c>
      <c r="B5" s="49" t="str">
        <f>'AT STOP cijfers'!B12</f>
        <v>ACNT</v>
      </c>
      <c r="C5" s="4" t="str">
        <f>'AT STOP cijfers'!C12</f>
        <v>Alcohol &amp; tabak</v>
      </c>
      <c r="D5" s="4" t="str">
        <f>'AT STOP cijfers'!D12</f>
        <v>A&amp;T Tabak VWS</v>
      </c>
      <c r="E5" s="4" t="str">
        <f>'AT STOP cijfers'!E12</f>
        <v>Etikettering en samenstelling Tabak</v>
      </c>
      <c r="F5" s="5" t="str">
        <f>'AT STOP cijfers'!F12</f>
        <v>VWS</v>
      </c>
      <c r="G5" s="4">
        <f>'AT STOP cijfers'!G12</f>
        <v>0</v>
      </c>
      <c r="H5" s="15">
        <f>'AT STOP cijfers'!H12</f>
        <v>450</v>
      </c>
      <c r="I5" s="11">
        <f>'AT STOP cijfers'!I12</f>
        <v>0</v>
      </c>
      <c r="J5" s="11">
        <f>'AT STOP cijfers'!J12</f>
        <v>0</v>
      </c>
      <c r="K5" s="11">
        <f>'AT STOP cijfers'!K12</f>
        <v>0</v>
      </c>
      <c r="L5" s="11">
        <f>'AT STOP cijfers'!L12</f>
        <v>0</v>
      </c>
      <c r="M5" s="11">
        <f>'AT STOP cijfers'!M12</f>
        <v>0</v>
      </c>
      <c r="N5" s="11">
        <f>'AT STOP cijfers'!N12</f>
        <v>0</v>
      </c>
      <c r="O5" s="11">
        <f>'AT STOP cijfers'!O12</f>
        <v>0</v>
      </c>
      <c r="P5" s="11">
        <f>'AT STOP cijfers'!P12</f>
        <v>0</v>
      </c>
      <c r="Q5" s="26">
        <f>'AT STOP cijfers'!Q12</f>
        <v>450</v>
      </c>
      <c r="R5" s="15">
        <f>'AT STOP cijfers'!R12</f>
        <v>0</v>
      </c>
      <c r="S5" s="11">
        <f>'AT STOP cijfers'!S12</f>
        <v>0</v>
      </c>
      <c r="T5" s="11">
        <f>'AT STOP cijfers'!T12</f>
        <v>450</v>
      </c>
      <c r="U5" s="11">
        <f>'AT STOP cijfers'!U12</f>
        <v>0</v>
      </c>
      <c r="V5" s="11">
        <f>'AT STOP cijfers'!V12</f>
        <v>0</v>
      </c>
      <c r="W5" s="11">
        <f>'AT STOP cijfers'!W12</f>
        <v>0</v>
      </c>
      <c r="X5" s="11">
        <f>'AT STOP cijfers'!X12</f>
        <v>0</v>
      </c>
      <c r="Y5" s="11">
        <f>'AT STOP cijfers'!Y12</f>
        <v>0</v>
      </c>
      <c r="Z5" s="49">
        <f>'AT STOP cijfers'!Z12</f>
        <v>450</v>
      </c>
      <c r="AA5" s="11">
        <f>'AT STOP cijfers'!AA12</f>
        <v>100</v>
      </c>
      <c r="AB5" s="11">
        <f>'AT STOP cijfers'!AB12</f>
        <v>350</v>
      </c>
      <c r="AC5" s="11">
        <f>'AT STOP cijfers'!AC12</f>
        <v>0</v>
      </c>
      <c r="AD5" s="11">
        <f>'AT STOP cijfers'!AD12</f>
        <v>0</v>
      </c>
      <c r="AE5" s="11">
        <f>'AT STOP cijfers'!AE12</f>
        <v>0</v>
      </c>
      <c r="AF5" s="11">
        <f>'AT STOP cijfers'!AF12</f>
        <v>0</v>
      </c>
      <c r="AG5" s="49">
        <f>'AT STOP cijfers'!AG12</f>
        <v>0</v>
      </c>
      <c r="AH5" s="11">
        <f>'AT STOP cijfers'!AH12</f>
        <v>0</v>
      </c>
      <c r="AI5" s="11">
        <f>'AT STOP cijfers'!AI12</f>
        <v>100</v>
      </c>
      <c r="AJ5" s="11">
        <f>'AT STOP cijfers'!AJ12</f>
        <v>0</v>
      </c>
      <c r="AK5" s="11">
        <f>'AT STOP cijfers'!AK12</f>
        <v>0</v>
      </c>
      <c r="AL5" s="49">
        <f>'AT STOP cijfers'!AL12</f>
        <v>0</v>
      </c>
      <c r="AM5" s="11">
        <f>'AT STOP cijfers'!AM12</f>
        <v>0</v>
      </c>
      <c r="AN5" s="11">
        <f>'AT STOP cijfers'!AN12</f>
        <v>0</v>
      </c>
      <c r="AO5" s="11">
        <f>'AT STOP cijfers'!AO12</f>
        <v>0</v>
      </c>
      <c r="AP5" s="11">
        <f>'AT STOP cijfers'!AP12</f>
        <v>0</v>
      </c>
      <c r="AQ5" s="11">
        <f>'AT STOP cijfers'!AQ12</f>
        <v>0</v>
      </c>
      <c r="AR5" s="49">
        <f>'AT STOP cijfers'!AR12</f>
        <v>0</v>
      </c>
      <c r="AS5" s="11">
        <f>'AT STOP cijfers'!AS12</f>
        <v>0</v>
      </c>
      <c r="AT5" s="11">
        <f>'AT STOP cijfers'!AT12</f>
        <v>0</v>
      </c>
      <c r="AU5" s="11">
        <f>'AT STOP cijfers'!AU12</f>
        <v>350</v>
      </c>
      <c r="AV5" s="11">
        <f>'AT STOP cijfers'!AV12</f>
        <v>0</v>
      </c>
      <c r="AW5" s="11">
        <f>'AT STOP cijfers'!AW12</f>
        <v>0</v>
      </c>
      <c r="AX5" s="11">
        <f>'AT STOP cijfers'!AX12</f>
        <v>0</v>
      </c>
      <c r="AY5" s="11">
        <f>'AT STOP cijfers'!AY12</f>
        <v>0</v>
      </c>
      <c r="AZ5" s="11">
        <f>'AT STOP cijfers'!AZ12</f>
        <v>0</v>
      </c>
      <c r="BA5" s="11">
        <f>'AT STOP cijfers'!BA12</f>
        <v>0</v>
      </c>
      <c r="BB5" s="11">
        <f>'AT STOP cijfers'!BB12</f>
        <v>0</v>
      </c>
      <c r="BC5" s="49">
        <f>'AT STOP cijfers'!BC12</f>
        <v>0</v>
      </c>
      <c r="BD5" s="11">
        <f>'AT STOP cijfers'!BD12</f>
        <v>0</v>
      </c>
      <c r="BE5" s="11">
        <f>'AT STOP cijfers'!BE12</f>
        <v>0</v>
      </c>
      <c r="BF5" s="11">
        <f>'AT STOP cijfers'!BF12</f>
        <v>0</v>
      </c>
      <c r="BG5" s="11">
        <f>'AT STOP cijfers'!BG12</f>
        <v>0</v>
      </c>
      <c r="BH5" s="11">
        <f>'AT STOP cijfers'!BH12</f>
        <v>0</v>
      </c>
      <c r="BI5" s="11">
        <f>'AT STOP cijfers'!BI12</f>
        <v>0</v>
      </c>
      <c r="BJ5" s="11">
        <f>'AT STOP cijfers'!BJ12</f>
        <v>0</v>
      </c>
      <c r="BK5" s="49">
        <f>'AT STOP cijfers'!BK12</f>
        <v>0</v>
      </c>
      <c r="BL5" s="11">
        <f>'AT STOP cijfers'!BL12</f>
        <v>0</v>
      </c>
      <c r="BM5" s="11">
        <f>'AT STOP cijfers'!BM12</f>
        <v>0</v>
      </c>
      <c r="BN5" s="11">
        <f>'AT STOP cijfers'!BN12</f>
        <v>0</v>
      </c>
      <c r="BO5" s="11">
        <f>'AT STOP cijfers'!BO12</f>
        <v>0</v>
      </c>
      <c r="BP5" s="11">
        <f>'AT STOP cijfers'!BP12</f>
        <v>0</v>
      </c>
      <c r="BQ5" s="49">
        <f>'AT STOP cijfers'!BQ12</f>
        <v>0</v>
      </c>
      <c r="BR5" s="11">
        <f>'AT STOP cijfers'!BR12</f>
        <v>0</v>
      </c>
      <c r="BS5" s="11">
        <f>'AT STOP cijfers'!BS12</f>
        <v>0</v>
      </c>
      <c r="BT5" s="11">
        <f>'AT STOP cijfers'!BT12</f>
        <v>0</v>
      </c>
      <c r="BU5" s="11">
        <f>'AT STOP cijfers'!BU12</f>
        <v>0</v>
      </c>
      <c r="BV5" s="11">
        <f>'AT STOP cijfers'!BV12</f>
        <v>0</v>
      </c>
      <c r="BW5" s="11">
        <f>'AT STOP cijfers'!BW12</f>
        <v>0</v>
      </c>
      <c r="BX5" s="49">
        <f>'AT STOP cijfers'!BX12</f>
        <v>0</v>
      </c>
      <c r="BY5" s="49">
        <f>'AT STOP cijfers'!BY12</f>
        <v>450</v>
      </c>
      <c r="BZ5" s="11">
        <f>'AT STOP cijfers'!BZ12</f>
        <v>0</v>
      </c>
      <c r="CA5" s="11">
        <f>'AT STOP cijfers'!CA12</f>
        <v>0</v>
      </c>
      <c r="CB5" s="11">
        <f>'AT STOP cijfers'!CB12</f>
        <v>0</v>
      </c>
      <c r="CC5" s="11">
        <f>'AT STOP cijfers'!CC12</f>
        <v>0</v>
      </c>
      <c r="CD5" s="11">
        <f>'AT STOP cijfers'!CD12</f>
        <v>0</v>
      </c>
      <c r="CE5" s="11">
        <f>'AT STOP cijfers'!CE12</f>
        <v>0</v>
      </c>
      <c r="CF5" s="11">
        <f>'AT STOP cijfers'!CF12</f>
        <v>0</v>
      </c>
      <c r="CG5" s="11">
        <f>'AT STOP cijfers'!CG12</f>
        <v>0</v>
      </c>
      <c r="CH5" s="11">
        <f>'AT STOP cijfers'!CH12</f>
        <v>0</v>
      </c>
      <c r="CI5" s="11">
        <f>'AT STOP cijfers'!CI12</f>
        <v>0</v>
      </c>
      <c r="CJ5" s="11">
        <f>'AT STOP cijfers'!CJ12</f>
        <v>0</v>
      </c>
      <c r="CK5" s="11">
        <f>'AT STOP cijfers'!CK12</f>
        <v>0</v>
      </c>
      <c r="CL5" s="49">
        <f>'AT STOP cijfers'!CL12</f>
        <v>0</v>
      </c>
      <c r="CM5" s="11">
        <f>'AT STOP cijfers'!CM12</f>
        <v>0</v>
      </c>
      <c r="CN5" s="11">
        <f>'AT STOP cijfers'!CN12</f>
        <v>0</v>
      </c>
      <c r="CO5" s="11">
        <f>'AT STOP cijfers'!CO12</f>
        <v>0</v>
      </c>
      <c r="CP5" s="11">
        <f>'AT STOP cijfers'!CP12</f>
        <v>0</v>
      </c>
      <c r="CQ5" s="11">
        <f>'AT STOP cijfers'!CQ12</f>
        <v>0</v>
      </c>
      <c r="CR5" s="11">
        <f>'AT STOP cijfers'!CR12</f>
        <v>0</v>
      </c>
      <c r="CS5" s="11">
        <f>'AT STOP cijfers'!CS12</f>
        <v>0</v>
      </c>
      <c r="CT5" s="11">
        <f>'AT STOP cijfers'!CT12</f>
        <v>0</v>
      </c>
      <c r="CU5" s="11">
        <f>'AT STOP cijfers'!CU12</f>
        <v>0</v>
      </c>
      <c r="CV5" s="11">
        <f>'AT STOP cijfers'!CV12</f>
        <v>0</v>
      </c>
      <c r="CW5" s="11">
        <f>'AT STOP cijfers'!CW12</f>
        <v>0</v>
      </c>
      <c r="CX5" s="11">
        <f>'AT STOP cijfers'!CX12</f>
        <v>0</v>
      </c>
      <c r="CY5" s="26">
        <f>'AT STOP cijfers'!CY12</f>
        <v>0</v>
      </c>
      <c r="CZ5" s="15">
        <f>'AT STOP cijfers'!CZ12</f>
        <v>0</v>
      </c>
      <c r="DA5" s="11">
        <f>'AT STOP cijfers'!DA12</f>
        <v>0</v>
      </c>
      <c r="DB5" s="11">
        <f>'AT STOP cijfers'!DB12</f>
        <v>0</v>
      </c>
      <c r="DC5" s="11">
        <f>'AT STOP cijfers'!DC12</f>
        <v>0</v>
      </c>
      <c r="DD5" s="11">
        <f>'AT STOP cijfers'!DD12</f>
        <v>0</v>
      </c>
      <c r="DE5" s="11">
        <f>'AT STOP cijfers'!DE12</f>
        <v>0</v>
      </c>
      <c r="DF5" s="11">
        <f>'AT STOP cijfers'!DF12</f>
        <v>0</v>
      </c>
      <c r="DG5" s="11">
        <f>'AT STOP cijfers'!DG12</f>
        <v>0</v>
      </c>
      <c r="DH5" s="11">
        <f>'AT STOP cijfers'!DH12</f>
        <v>0</v>
      </c>
      <c r="DI5" s="11">
        <f>'AT STOP cijfers'!DI12</f>
        <v>0</v>
      </c>
      <c r="DJ5" s="11">
        <f>'AT STOP cijfers'!DJ12</f>
        <v>0</v>
      </c>
      <c r="DK5" s="11">
        <f>'AT STOP cijfers'!DK12</f>
        <v>0</v>
      </c>
      <c r="DL5" s="26">
        <f>'AT STOP cijfers'!DL12</f>
        <v>0</v>
      </c>
    </row>
    <row r="6" spans="1:116">
      <c r="A6" s="47">
        <f>'AT STOP cijfers'!A13</f>
        <v>0</v>
      </c>
      <c r="B6" s="49" t="str">
        <f>'AT STOP cijfers'!B13</f>
        <v>ACNT/ACNA</v>
      </c>
      <c r="C6" s="4" t="str">
        <f>'AT STOP cijfers'!C13</f>
        <v>Alcohol &amp; tabak</v>
      </c>
      <c r="D6" s="4" t="str">
        <f>'AT STOP cijfers'!D13</f>
        <v>A&amp;T Tabak VWS</v>
      </c>
      <c r="E6" s="4" t="str">
        <f>'AT STOP cijfers'!E13</f>
        <v>Handhaving leeftijdsgrenzen Tabak</v>
      </c>
      <c r="F6" s="5" t="str">
        <f>'AT STOP cijfers'!F13</f>
        <v>VWS</v>
      </c>
      <c r="G6" s="4">
        <f>'AT STOP cijfers'!G13</f>
        <v>0</v>
      </c>
      <c r="H6" s="15">
        <f>'AT STOP cijfers'!H13</f>
        <v>12725</v>
      </c>
      <c r="I6" s="11">
        <f>'AT STOP cijfers'!I13</f>
        <v>0</v>
      </c>
      <c r="J6" s="11">
        <f>'AT STOP cijfers'!J13</f>
        <v>75</v>
      </c>
      <c r="K6" s="11">
        <f>'AT STOP cijfers'!K13</f>
        <v>0</v>
      </c>
      <c r="L6" s="11">
        <f>'AT STOP cijfers'!L13</f>
        <v>0</v>
      </c>
      <c r="M6" s="11">
        <f>'AT STOP cijfers'!M13</f>
        <v>0</v>
      </c>
      <c r="N6" s="11">
        <f>'AT STOP cijfers'!N13</f>
        <v>0</v>
      </c>
      <c r="O6" s="11">
        <f>'AT STOP cijfers'!O13</f>
        <v>0</v>
      </c>
      <c r="P6" s="11">
        <f>'AT STOP cijfers'!P13</f>
        <v>0</v>
      </c>
      <c r="Q6" s="26">
        <f>'AT STOP cijfers'!Q13</f>
        <v>12800</v>
      </c>
      <c r="R6" s="15">
        <f>'AT STOP cijfers'!R13</f>
        <v>0</v>
      </c>
      <c r="S6" s="11">
        <f>'AT STOP cijfers'!S13</f>
        <v>0</v>
      </c>
      <c r="T6" s="11">
        <f>'AT STOP cijfers'!T13</f>
        <v>12800</v>
      </c>
      <c r="U6" s="11">
        <f>'AT STOP cijfers'!U13</f>
        <v>0</v>
      </c>
      <c r="V6" s="11">
        <f>'AT STOP cijfers'!V13</f>
        <v>0</v>
      </c>
      <c r="W6" s="11">
        <f>'AT STOP cijfers'!W13</f>
        <v>0</v>
      </c>
      <c r="X6" s="11">
        <f>'AT STOP cijfers'!X13</f>
        <v>0</v>
      </c>
      <c r="Y6" s="11">
        <f>'AT STOP cijfers'!Y13</f>
        <v>0</v>
      </c>
      <c r="Z6" s="49">
        <f>'AT STOP cijfers'!Z13</f>
        <v>12800</v>
      </c>
      <c r="AA6" s="11">
        <f>'AT STOP cijfers'!AA13</f>
        <v>1500</v>
      </c>
      <c r="AB6" s="11">
        <f>'AT STOP cijfers'!AB13</f>
        <v>11300</v>
      </c>
      <c r="AC6" s="11">
        <f>'AT STOP cijfers'!AC13</f>
        <v>0</v>
      </c>
      <c r="AD6" s="11">
        <f>'AT STOP cijfers'!AD13</f>
        <v>0</v>
      </c>
      <c r="AE6" s="11">
        <f>'AT STOP cijfers'!AE13</f>
        <v>0</v>
      </c>
      <c r="AF6" s="11">
        <f>'AT STOP cijfers'!AF13</f>
        <v>0</v>
      </c>
      <c r="AG6" s="49">
        <f>'AT STOP cijfers'!AG13</f>
        <v>0</v>
      </c>
      <c r="AH6" s="11">
        <f>'AT STOP cijfers'!AH13</f>
        <v>0</v>
      </c>
      <c r="AI6" s="11">
        <f>'AT STOP cijfers'!AI13</f>
        <v>1500</v>
      </c>
      <c r="AJ6" s="11">
        <f>'AT STOP cijfers'!AJ13</f>
        <v>0</v>
      </c>
      <c r="AK6" s="11">
        <f>'AT STOP cijfers'!AK13</f>
        <v>0</v>
      </c>
      <c r="AL6" s="49">
        <f>'AT STOP cijfers'!AL13</f>
        <v>0</v>
      </c>
      <c r="AM6" s="11">
        <f>'AT STOP cijfers'!AM13</f>
        <v>0</v>
      </c>
      <c r="AN6" s="11">
        <f>'AT STOP cijfers'!AN13</f>
        <v>0</v>
      </c>
      <c r="AO6" s="11">
        <f>'AT STOP cijfers'!AO13</f>
        <v>0</v>
      </c>
      <c r="AP6" s="11">
        <f>'AT STOP cijfers'!AP13</f>
        <v>0</v>
      </c>
      <c r="AQ6" s="11">
        <f>'AT STOP cijfers'!AQ13</f>
        <v>0</v>
      </c>
      <c r="AR6" s="49">
        <f>'AT STOP cijfers'!AR13</f>
        <v>0</v>
      </c>
      <c r="AS6" s="11">
        <f>'AT STOP cijfers'!AS13</f>
        <v>0</v>
      </c>
      <c r="AT6" s="11">
        <f>'AT STOP cijfers'!AT13</f>
        <v>0</v>
      </c>
      <c r="AU6" s="11">
        <f>'AT STOP cijfers'!AU13</f>
        <v>0</v>
      </c>
      <c r="AV6" s="11">
        <f>'AT STOP cijfers'!AV13</f>
        <v>0</v>
      </c>
      <c r="AW6" s="11">
        <f>'AT STOP cijfers'!AW13</f>
        <v>0</v>
      </c>
      <c r="AX6" s="11">
        <f>'AT STOP cijfers'!AX13</f>
        <v>0</v>
      </c>
      <c r="AY6" s="11">
        <f>'AT STOP cijfers'!AY13</f>
        <v>0</v>
      </c>
      <c r="AZ6" s="11">
        <f>'AT STOP cijfers'!AZ13</f>
        <v>0</v>
      </c>
      <c r="BA6" s="11">
        <f>'AT STOP cijfers'!BA13</f>
        <v>0</v>
      </c>
      <c r="BB6" s="11">
        <f>'AT STOP cijfers'!BB13</f>
        <v>11300</v>
      </c>
      <c r="BC6" s="49">
        <f>'AT STOP cijfers'!BC13</f>
        <v>0</v>
      </c>
      <c r="BD6" s="11">
        <f>'AT STOP cijfers'!BD13</f>
        <v>0</v>
      </c>
      <c r="BE6" s="11">
        <f>'AT STOP cijfers'!BE13</f>
        <v>0</v>
      </c>
      <c r="BF6" s="11">
        <f>'AT STOP cijfers'!BF13</f>
        <v>0</v>
      </c>
      <c r="BG6" s="11">
        <f>'AT STOP cijfers'!BG13</f>
        <v>0</v>
      </c>
      <c r="BH6" s="11">
        <f>'AT STOP cijfers'!BH13</f>
        <v>0</v>
      </c>
      <c r="BI6" s="11">
        <f>'AT STOP cijfers'!BI13</f>
        <v>0</v>
      </c>
      <c r="BJ6" s="11">
        <f>'AT STOP cijfers'!BJ13</f>
        <v>0</v>
      </c>
      <c r="BK6" s="49">
        <f>'AT STOP cijfers'!BK13</f>
        <v>0</v>
      </c>
      <c r="BL6" s="11">
        <f>'AT STOP cijfers'!BL13</f>
        <v>0</v>
      </c>
      <c r="BM6" s="11">
        <f>'AT STOP cijfers'!BM13</f>
        <v>0</v>
      </c>
      <c r="BN6" s="11">
        <f>'AT STOP cijfers'!BN13</f>
        <v>0</v>
      </c>
      <c r="BO6" s="11">
        <f>'AT STOP cijfers'!BO13</f>
        <v>0</v>
      </c>
      <c r="BP6" s="11">
        <f>'AT STOP cijfers'!BP13</f>
        <v>0</v>
      </c>
      <c r="BQ6" s="49">
        <f>'AT STOP cijfers'!BQ13</f>
        <v>0</v>
      </c>
      <c r="BR6" s="11">
        <f>'AT STOP cijfers'!BR13</f>
        <v>0</v>
      </c>
      <c r="BS6" s="11">
        <f>'AT STOP cijfers'!BS13</f>
        <v>0</v>
      </c>
      <c r="BT6" s="11">
        <f>'AT STOP cijfers'!BT13</f>
        <v>0</v>
      </c>
      <c r="BU6" s="11">
        <f>'AT STOP cijfers'!BU13</f>
        <v>0</v>
      </c>
      <c r="BV6" s="11">
        <f>'AT STOP cijfers'!BV13</f>
        <v>0</v>
      </c>
      <c r="BW6" s="11">
        <f>'AT STOP cijfers'!BW13</f>
        <v>0</v>
      </c>
      <c r="BX6" s="49">
        <f>'AT STOP cijfers'!BX13</f>
        <v>0</v>
      </c>
      <c r="BY6" s="49">
        <f>'AT STOP cijfers'!BY13</f>
        <v>12800</v>
      </c>
      <c r="BZ6" s="11">
        <f>'AT STOP cijfers'!BZ13</f>
        <v>0</v>
      </c>
      <c r="CA6" s="11">
        <f>'AT STOP cijfers'!CA13</f>
        <v>0</v>
      </c>
      <c r="CB6" s="11">
        <f>'AT STOP cijfers'!CB13</f>
        <v>0</v>
      </c>
      <c r="CC6" s="11">
        <f>'AT STOP cijfers'!CC13</f>
        <v>0</v>
      </c>
      <c r="CD6" s="11">
        <f>'AT STOP cijfers'!CD13</f>
        <v>0</v>
      </c>
      <c r="CE6" s="11">
        <f>'AT STOP cijfers'!CE13</f>
        <v>0</v>
      </c>
      <c r="CF6" s="11">
        <f>'AT STOP cijfers'!CF13</f>
        <v>0</v>
      </c>
      <c r="CG6" s="11">
        <f>'AT STOP cijfers'!CG13</f>
        <v>0</v>
      </c>
      <c r="CH6" s="11">
        <f>'AT STOP cijfers'!CH13</f>
        <v>0</v>
      </c>
      <c r="CI6" s="11">
        <f>'AT STOP cijfers'!CI13</f>
        <v>0</v>
      </c>
      <c r="CJ6" s="11">
        <f>'AT STOP cijfers'!CJ13</f>
        <v>0</v>
      </c>
      <c r="CK6" s="11">
        <f>'AT STOP cijfers'!CK13</f>
        <v>0</v>
      </c>
      <c r="CL6" s="49">
        <f>'AT STOP cijfers'!CL13</f>
        <v>0</v>
      </c>
      <c r="CM6" s="11">
        <f>'AT STOP cijfers'!CM13</f>
        <v>0</v>
      </c>
      <c r="CN6" s="11">
        <f>'AT STOP cijfers'!CN13</f>
        <v>0</v>
      </c>
      <c r="CO6" s="11">
        <f>'AT STOP cijfers'!CO13</f>
        <v>0</v>
      </c>
      <c r="CP6" s="11">
        <f>'AT STOP cijfers'!CP13</f>
        <v>0</v>
      </c>
      <c r="CQ6" s="11">
        <f>'AT STOP cijfers'!CQ13</f>
        <v>0</v>
      </c>
      <c r="CR6" s="11">
        <f>'AT STOP cijfers'!CR13</f>
        <v>0</v>
      </c>
      <c r="CS6" s="11">
        <f>'AT STOP cijfers'!CS13</f>
        <v>0</v>
      </c>
      <c r="CT6" s="11">
        <f>'AT STOP cijfers'!CT13</f>
        <v>0</v>
      </c>
      <c r="CU6" s="11">
        <f>'AT STOP cijfers'!CU13</f>
        <v>0</v>
      </c>
      <c r="CV6" s="11">
        <f>'AT STOP cijfers'!CV13</f>
        <v>0</v>
      </c>
      <c r="CW6" s="11">
        <f>'AT STOP cijfers'!CW13</f>
        <v>0</v>
      </c>
      <c r="CX6" s="11">
        <f>'AT STOP cijfers'!CX13</f>
        <v>0</v>
      </c>
      <c r="CY6" s="26">
        <f>'AT STOP cijfers'!CY13</f>
        <v>0</v>
      </c>
      <c r="CZ6" s="15">
        <f>'AT STOP cijfers'!CZ13</f>
        <v>0</v>
      </c>
      <c r="DA6" s="11">
        <f>'AT STOP cijfers'!DA13</f>
        <v>0</v>
      </c>
      <c r="DB6" s="11">
        <f>'AT STOP cijfers'!DB13</f>
        <v>0</v>
      </c>
      <c r="DC6" s="11">
        <f>'AT STOP cijfers'!DC13</f>
        <v>0</v>
      </c>
      <c r="DD6" s="11">
        <f>'AT STOP cijfers'!DD13</f>
        <v>0</v>
      </c>
      <c r="DE6" s="11">
        <f>'AT STOP cijfers'!DE13</f>
        <v>0</v>
      </c>
      <c r="DF6" s="11">
        <f>'AT STOP cijfers'!DF13</f>
        <v>0</v>
      </c>
      <c r="DG6" s="11">
        <f>'AT STOP cijfers'!DG13</f>
        <v>0</v>
      </c>
      <c r="DH6" s="11">
        <f>'AT STOP cijfers'!DH13</f>
        <v>0</v>
      </c>
      <c r="DI6" s="11">
        <f>'AT STOP cijfers'!DI13</f>
        <v>0</v>
      </c>
      <c r="DJ6" s="11">
        <f>'AT STOP cijfers'!DJ13</f>
        <v>0</v>
      </c>
      <c r="DK6" s="11">
        <f>'AT STOP cijfers'!DK13</f>
        <v>0</v>
      </c>
      <c r="DL6" s="26">
        <f>'AT STOP cijfers'!DL13</f>
        <v>0</v>
      </c>
    </row>
    <row r="7" spans="1:116">
      <c r="A7" s="47">
        <f>'AT STOP cijfers'!A14</f>
        <v>0</v>
      </c>
      <c r="B7" s="49" t="str">
        <f>'AT STOP cijfers'!B14</f>
        <v>ACNT/ACNA</v>
      </c>
      <c r="C7" s="4" t="str">
        <f>'AT STOP cijfers'!C14</f>
        <v>Alcohol &amp; tabak</v>
      </c>
      <c r="D7" s="4" t="str">
        <f>'AT STOP cijfers'!D14</f>
        <v>A&amp;T Tabak VWS</v>
      </c>
      <c r="E7" s="4" t="str">
        <f>'AT STOP cijfers'!E14</f>
        <v>Rookverboden</v>
      </c>
      <c r="F7" s="5" t="str">
        <f>'AT STOP cijfers'!F14</f>
        <v>VWS</v>
      </c>
      <c r="G7" s="4">
        <f>'AT STOP cijfers'!G14</f>
        <v>0</v>
      </c>
      <c r="H7" s="15">
        <f>'AT STOP cijfers'!H14</f>
        <v>33175</v>
      </c>
      <c r="I7" s="11">
        <f>'AT STOP cijfers'!I14</f>
        <v>0</v>
      </c>
      <c r="J7" s="11">
        <f>'AT STOP cijfers'!J14</f>
        <v>250</v>
      </c>
      <c r="K7" s="11">
        <f>'AT STOP cijfers'!K14</f>
        <v>0</v>
      </c>
      <c r="L7" s="11">
        <f>'AT STOP cijfers'!L14</f>
        <v>0</v>
      </c>
      <c r="M7" s="11">
        <f>'AT STOP cijfers'!M14</f>
        <v>0</v>
      </c>
      <c r="N7" s="11">
        <f>'AT STOP cijfers'!N14</f>
        <v>0</v>
      </c>
      <c r="O7" s="11">
        <f>'AT STOP cijfers'!O14</f>
        <v>0</v>
      </c>
      <c r="P7" s="11">
        <f>'AT STOP cijfers'!P14</f>
        <v>0</v>
      </c>
      <c r="Q7" s="26">
        <f>'AT STOP cijfers'!Q14</f>
        <v>33425</v>
      </c>
      <c r="R7" s="15">
        <f>'AT STOP cijfers'!R14</f>
        <v>0</v>
      </c>
      <c r="S7" s="11">
        <f>'AT STOP cijfers'!S14</f>
        <v>0</v>
      </c>
      <c r="T7" s="11">
        <f>'AT STOP cijfers'!T14</f>
        <v>33425</v>
      </c>
      <c r="U7" s="11">
        <f>'AT STOP cijfers'!U14</f>
        <v>0</v>
      </c>
      <c r="V7" s="11">
        <f>'AT STOP cijfers'!V14</f>
        <v>0</v>
      </c>
      <c r="W7" s="11">
        <f>'AT STOP cijfers'!W14</f>
        <v>0</v>
      </c>
      <c r="X7" s="11">
        <f>'AT STOP cijfers'!X14</f>
        <v>0</v>
      </c>
      <c r="Y7" s="11">
        <f>'AT STOP cijfers'!Y14</f>
        <v>0</v>
      </c>
      <c r="Z7" s="49">
        <f>'AT STOP cijfers'!Z14</f>
        <v>33425</v>
      </c>
      <c r="AA7" s="11">
        <f>'AT STOP cijfers'!AA14</f>
        <v>2975</v>
      </c>
      <c r="AB7" s="11">
        <f>'AT STOP cijfers'!AB14</f>
        <v>30450</v>
      </c>
      <c r="AC7" s="11">
        <f>'AT STOP cijfers'!AC14</f>
        <v>0</v>
      </c>
      <c r="AD7" s="11">
        <f>'AT STOP cijfers'!AD14</f>
        <v>0</v>
      </c>
      <c r="AE7" s="11">
        <f>'AT STOP cijfers'!AE14</f>
        <v>0</v>
      </c>
      <c r="AF7" s="11">
        <f>'AT STOP cijfers'!AF14</f>
        <v>0</v>
      </c>
      <c r="AG7" s="49">
        <f>'AT STOP cijfers'!AG14</f>
        <v>0</v>
      </c>
      <c r="AH7" s="11">
        <f>'AT STOP cijfers'!AH14</f>
        <v>0</v>
      </c>
      <c r="AI7" s="11">
        <f>'AT STOP cijfers'!AI14</f>
        <v>2975</v>
      </c>
      <c r="AJ7" s="11">
        <f>'AT STOP cijfers'!AJ14</f>
        <v>0</v>
      </c>
      <c r="AK7" s="11">
        <f>'AT STOP cijfers'!AK14</f>
        <v>0</v>
      </c>
      <c r="AL7" s="49">
        <f>'AT STOP cijfers'!AL14</f>
        <v>0</v>
      </c>
      <c r="AM7" s="11">
        <f>'AT STOP cijfers'!AM14</f>
        <v>0</v>
      </c>
      <c r="AN7" s="11">
        <f>'AT STOP cijfers'!AN14</f>
        <v>0</v>
      </c>
      <c r="AO7" s="11">
        <f>'AT STOP cijfers'!AO14</f>
        <v>0</v>
      </c>
      <c r="AP7" s="11">
        <f>'AT STOP cijfers'!AP14</f>
        <v>0</v>
      </c>
      <c r="AQ7" s="11">
        <f>'AT STOP cijfers'!AQ14</f>
        <v>0</v>
      </c>
      <c r="AR7" s="49">
        <f>'AT STOP cijfers'!AR14</f>
        <v>0</v>
      </c>
      <c r="AS7" s="11">
        <f>'AT STOP cijfers'!AS14</f>
        <v>1883</v>
      </c>
      <c r="AT7" s="11">
        <f>'AT STOP cijfers'!AT14</f>
        <v>1883</v>
      </c>
      <c r="AU7" s="11">
        <f>'AT STOP cijfers'!AU14</f>
        <v>1883</v>
      </c>
      <c r="AV7" s="11">
        <f>'AT STOP cijfers'!AV14</f>
        <v>1883</v>
      </c>
      <c r="AW7" s="11">
        <f>'AT STOP cijfers'!AW14</f>
        <v>1883</v>
      </c>
      <c r="AX7" s="11">
        <f>'AT STOP cijfers'!AX14</f>
        <v>1883</v>
      </c>
      <c r="AY7" s="11">
        <f>'AT STOP cijfers'!AY14</f>
        <v>1884</v>
      </c>
      <c r="AZ7" s="11">
        <f>'AT STOP cijfers'!AZ14</f>
        <v>1884</v>
      </c>
      <c r="BA7" s="11">
        <f>'AT STOP cijfers'!BA14</f>
        <v>1884</v>
      </c>
      <c r="BB7" s="11">
        <f>'AT STOP cijfers'!BB14</f>
        <v>13500</v>
      </c>
      <c r="BC7" s="49">
        <f>'AT STOP cijfers'!BC14</f>
        <v>0</v>
      </c>
      <c r="BD7" s="11">
        <f>'AT STOP cijfers'!BD14</f>
        <v>0</v>
      </c>
      <c r="BE7" s="11">
        <f>'AT STOP cijfers'!BE14</f>
        <v>0</v>
      </c>
      <c r="BF7" s="11">
        <f>'AT STOP cijfers'!BF14</f>
        <v>0</v>
      </c>
      <c r="BG7" s="11">
        <f>'AT STOP cijfers'!BG14</f>
        <v>0</v>
      </c>
      <c r="BH7" s="11">
        <f>'AT STOP cijfers'!BH14</f>
        <v>0</v>
      </c>
      <c r="BI7" s="11">
        <f>'AT STOP cijfers'!BI14</f>
        <v>0</v>
      </c>
      <c r="BJ7" s="11">
        <f>'AT STOP cijfers'!BJ14</f>
        <v>0</v>
      </c>
      <c r="BK7" s="49">
        <f>'AT STOP cijfers'!BK14</f>
        <v>0</v>
      </c>
      <c r="BL7" s="11">
        <f>'AT STOP cijfers'!BL14</f>
        <v>0</v>
      </c>
      <c r="BM7" s="11">
        <f>'AT STOP cijfers'!BM14</f>
        <v>0</v>
      </c>
      <c r="BN7" s="11">
        <f>'AT STOP cijfers'!BN14</f>
        <v>0</v>
      </c>
      <c r="BO7" s="11">
        <f>'AT STOP cijfers'!BO14</f>
        <v>0</v>
      </c>
      <c r="BP7" s="11">
        <f>'AT STOP cijfers'!BP14</f>
        <v>0</v>
      </c>
      <c r="BQ7" s="49">
        <f>'AT STOP cijfers'!BQ14</f>
        <v>0</v>
      </c>
      <c r="BR7" s="11">
        <f>'AT STOP cijfers'!BR14</f>
        <v>0</v>
      </c>
      <c r="BS7" s="11">
        <f>'AT STOP cijfers'!BS14</f>
        <v>0</v>
      </c>
      <c r="BT7" s="11">
        <f>'AT STOP cijfers'!BT14</f>
        <v>0</v>
      </c>
      <c r="BU7" s="11">
        <f>'AT STOP cijfers'!BU14</f>
        <v>0</v>
      </c>
      <c r="BV7" s="11">
        <f>'AT STOP cijfers'!BV14</f>
        <v>0</v>
      </c>
      <c r="BW7" s="11">
        <f>'AT STOP cijfers'!BW14</f>
        <v>0</v>
      </c>
      <c r="BX7" s="49">
        <f>'AT STOP cijfers'!BX14</f>
        <v>0</v>
      </c>
      <c r="BY7" s="49">
        <f>'AT STOP cijfers'!BY14</f>
        <v>33425</v>
      </c>
      <c r="BZ7" s="11">
        <f>'AT STOP cijfers'!BZ14</f>
        <v>0</v>
      </c>
      <c r="CA7" s="11">
        <f>'AT STOP cijfers'!CA14</f>
        <v>0</v>
      </c>
      <c r="CB7" s="11">
        <f>'AT STOP cijfers'!CB14</f>
        <v>0</v>
      </c>
      <c r="CC7" s="11">
        <f>'AT STOP cijfers'!CC14</f>
        <v>0</v>
      </c>
      <c r="CD7" s="11">
        <f>'AT STOP cijfers'!CD14</f>
        <v>0</v>
      </c>
      <c r="CE7" s="11">
        <f>'AT STOP cijfers'!CE14</f>
        <v>0</v>
      </c>
      <c r="CF7" s="11">
        <f>'AT STOP cijfers'!CF14</f>
        <v>0</v>
      </c>
      <c r="CG7" s="11">
        <f>'AT STOP cijfers'!CG14</f>
        <v>0</v>
      </c>
      <c r="CH7" s="11">
        <f>'AT STOP cijfers'!CH14</f>
        <v>0</v>
      </c>
      <c r="CI7" s="11">
        <f>'AT STOP cijfers'!CI14</f>
        <v>0</v>
      </c>
      <c r="CJ7" s="11">
        <f>'AT STOP cijfers'!CJ14</f>
        <v>0</v>
      </c>
      <c r="CK7" s="11">
        <f>'AT STOP cijfers'!CK14</f>
        <v>0</v>
      </c>
      <c r="CL7" s="49">
        <f>'AT STOP cijfers'!CL14</f>
        <v>0</v>
      </c>
      <c r="CM7" s="11">
        <f>'AT STOP cijfers'!CM14</f>
        <v>0</v>
      </c>
      <c r="CN7" s="11">
        <f>'AT STOP cijfers'!CN14</f>
        <v>0</v>
      </c>
      <c r="CO7" s="11">
        <f>'AT STOP cijfers'!CO14</f>
        <v>0</v>
      </c>
      <c r="CP7" s="11">
        <f>'AT STOP cijfers'!CP14</f>
        <v>0</v>
      </c>
      <c r="CQ7" s="11">
        <f>'AT STOP cijfers'!CQ14</f>
        <v>0</v>
      </c>
      <c r="CR7" s="11">
        <f>'AT STOP cijfers'!CR14</f>
        <v>0</v>
      </c>
      <c r="CS7" s="11">
        <f>'AT STOP cijfers'!CS14</f>
        <v>0</v>
      </c>
      <c r="CT7" s="11">
        <f>'AT STOP cijfers'!CT14</f>
        <v>0</v>
      </c>
      <c r="CU7" s="11">
        <f>'AT STOP cijfers'!CU14</f>
        <v>0</v>
      </c>
      <c r="CV7" s="11">
        <f>'AT STOP cijfers'!CV14</f>
        <v>0</v>
      </c>
      <c r="CW7" s="11">
        <f>'AT STOP cijfers'!CW14</f>
        <v>0</v>
      </c>
      <c r="CX7" s="11">
        <f>'AT STOP cijfers'!CX14</f>
        <v>0</v>
      </c>
      <c r="CY7" s="26">
        <f>'AT STOP cijfers'!CY14</f>
        <v>0</v>
      </c>
      <c r="CZ7" s="15">
        <f>'AT STOP cijfers'!CZ14</f>
        <v>0</v>
      </c>
      <c r="DA7" s="11">
        <f>'AT STOP cijfers'!DA14</f>
        <v>0</v>
      </c>
      <c r="DB7" s="11">
        <f>'AT STOP cijfers'!DB14</f>
        <v>0</v>
      </c>
      <c r="DC7" s="11">
        <f>'AT STOP cijfers'!DC14</f>
        <v>0</v>
      </c>
      <c r="DD7" s="11">
        <f>'AT STOP cijfers'!DD14</f>
        <v>0</v>
      </c>
      <c r="DE7" s="11">
        <f>'AT STOP cijfers'!DE14</f>
        <v>0</v>
      </c>
      <c r="DF7" s="11">
        <f>'AT STOP cijfers'!DF14</f>
        <v>0</v>
      </c>
      <c r="DG7" s="11">
        <f>'AT STOP cijfers'!DG14</f>
        <v>0</v>
      </c>
      <c r="DH7" s="11">
        <f>'AT STOP cijfers'!DH14</f>
        <v>0</v>
      </c>
      <c r="DI7" s="11">
        <f>'AT STOP cijfers'!DI14</f>
        <v>0</v>
      </c>
      <c r="DJ7" s="11">
        <f>'AT STOP cijfers'!DJ14</f>
        <v>0</v>
      </c>
      <c r="DK7" s="11">
        <f>'AT STOP cijfers'!DK14</f>
        <v>0</v>
      </c>
      <c r="DL7" s="26">
        <f>'AT STOP cijfers'!DL14</f>
        <v>0</v>
      </c>
    </row>
    <row r="8" spans="1:116">
      <c r="A8" s="47">
        <f>'AT STOP cijfers'!A15</f>
        <v>0</v>
      </c>
      <c r="B8" s="49" t="str">
        <f>'AT STOP cijfers'!B15</f>
        <v>ACNT</v>
      </c>
      <c r="C8" s="4" t="str">
        <f>'AT STOP cijfers'!C15</f>
        <v>Alcohol &amp; tabak</v>
      </c>
      <c r="D8" s="4" t="str">
        <f>'AT STOP cijfers'!D15</f>
        <v>A&amp;T Tabak VWS</v>
      </c>
      <c r="E8" s="4" t="str">
        <f>'AT STOP cijfers'!E15</f>
        <v>Tabaksreclame</v>
      </c>
      <c r="F8" s="5" t="str">
        <f>'AT STOP cijfers'!F15</f>
        <v>VWS</v>
      </c>
      <c r="G8" s="4">
        <f>'AT STOP cijfers'!G15</f>
        <v>0</v>
      </c>
      <c r="H8" s="15">
        <f>'AT STOP cijfers'!H15</f>
        <v>3500</v>
      </c>
      <c r="I8" s="11">
        <f>'AT STOP cijfers'!I15</f>
        <v>0</v>
      </c>
      <c r="J8" s="11">
        <f>'AT STOP cijfers'!J15</f>
        <v>0</v>
      </c>
      <c r="K8" s="11">
        <f>'AT STOP cijfers'!K15</f>
        <v>0</v>
      </c>
      <c r="L8" s="11">
        <f>'AT STOP cijfers'!L15</f>
        <v>0</v>
      </c>
      <c r="M8" s="11">
        <f>'AT STOP cijfers'!M15</f>
        <v>0</v>
      </c>
      <c r="N8" s="11">
        <f>'AT STOP cijfers'!N15</f>
        <v>0</v>
      </c>
      <c r="O8" s="11">
        <f>'AT STOP cijfers'!O15</f>
        <v>0</v>
      </c>
      <c r="P8" s="11">
        <f>'AT STOP cijfers'!P15</f>
        <v>0</v>
      </c>
      <c r="Q8" s="26">
        <f>'AT STOP cijfers'!Q15</f>
        <v>3500</v>
      </c>
      <c r="R8" s="15">
        <f>'AT STOP cijfers'!R15</f>
        <v>0</v>
      </c>
      <c r="S8" s="11">
        <f>'AT STOP cijfers'!S15</f>
        <v>0</v>
      </c>
      <c r="T8" s="11">
        <f>'AT STOP cijfers'!T15</f>
        <v>3500</v>
      </c>
      <c r="U8" s="11">
        <f>'AT STOP cijfers'!U15</f>
        <v>0</v>
      </c>
      <c r="V8" s="11">
        <f>'AT STOP cijfers'!V15</f>
        <v>0</v>
      </c>
      <c r="W8" s="11">
        <f>'AT STOP cijfers'!W15</f>
        <v>0</v>
      </c>
      <c r="X8" s="11">
        <f>'AT STOP cijfers'!X15</f>
        <v>0</v>
      </c>
      <c r="Y8" s="11">
        <f>'AT STOP cijfers'!Y15</f>
        <v>0</v>
      </c>
      <c r="Z8" s="49">
        <f>'AT STOP cijfers'!Z15</f>
        <v>3500</v>
      </c>
      <c r="AA8" s="11">
        <f>'AT STOP cijfers'!AA15</f>
        <v>1000</v>
      </c>
      <c r="AB8" s="11">
        <f>'AT STOP cijfers'!AB15</f>
        <v>2500</v>
      </c>
      <c r="AC8" s="11">
        <f>'AT STOP cijfers'!AC15</f>
        <v>0</v>
      </c>
      <c r="AD8" s="11">
        <f>'AT STOP cijfers'!AD15</f>
        <v>0</v>
      </c>
      <c r="AE8" s="11">
        <f>'AT STOP cijfers'!AE15</f>
        <v>0</v>
      </c>
      <c r="AF8" s="11">
        <f>'AT STOP cijfers'!AF15</f>
        <v>0</v>
      </c>
      <c r="AG8" s="49">
        <f>'AT STOP cijfers'!AG15</f>
        <v>0</v>
      </c>
      <c r="AH8" s="11">
        <f>'AT STOP cijfers'!AH15</f>
        <v>0</v>
      </c>
      <c r="AI8" s="11">
        <f>'AT STOP cijfers'!AI15</f>
        <v>1000</v>
      </c>
      <c r="AJ8" s="11">
        <f>'AT STOP cijfers'!AJ15</f>
        <v>0</v>
      </c>
      <c r="AK8" s="11">
        <f>'AT STOP cijfers'!AK15</f>
        <v>0</v>
      </c>
      <c r="AL8" s="49">
        <f>'AT STOP cijfers'!AL15</f>
        <v>0</v>
      </c>
      <c r="AM8" s="11">
        <f>'AT STOP cijfers'!AM15</f>
        <v>0</v>
      </c>
      <c r="AN8" s="11">
        <f>'AT STOP cijfers'!AN15</f>
        <v>0</v>
      </c>
      <c r="AO8" s="11">
        <f>'AT STOP cijfers'!AO15</f>
        <v>0</v>
      </c>
      <c r="AP8" s="11">
        <f>'AT STOP cijfers'!AP15</f>
        <v>0</v>
      </c>
      <c r="AQ8" s="11">
        <f>'AT STOP cijfers'!AQ15</f>
        <v>0</v>
      </c>
      <c r="AR8" s="49">
        <f>'AT STOP cijfers'!AR15</f>
        <v>0</v>
      </c>
      <c r="AS8" s="11">
        <f>'AT STOP cijfers'!AS15</f>
        <v>139</v>
      </c>
      <c r="AT8" s="11">
        <f>'AT STOP cijfers'!AT15</f>
        <v>139</v>
      </c>
      <c r="AU8" s="11">
        <f>'AT STOP cijfers'!AU15</f>
        <v>139</v>
      </c>
      <c r="AV8" s="11">
        <f>'AT STOP cijfers'!AV15</f>
        <v>139</v>
      </c>
      <c r="AW8" s="11">
        <f>'AT STOP cijfers'!AW15</f>
        <v>556</v>
      </c>
      <c r="AX8" s="11">
        <f>'AT STOP cijfers'!AX15</f>
        <v>555</v>
      </c>
      <c r="AY8" s="11">
        <f>'AT STOP cijfers'!AY15</f>
        <v>555</v>
      </c>
      <c r="AZ8" s="11">
        <f>'AT STOP cijfers'!AZ15</f>
        <v>139</v>
      </c>
      <c r="BA8" s="11">
        <f>'AT STOP cijfers'!BA15</f>
        <v>139</v>
      </c>
      <c r="BB8" s="11">
        <f>'AT STOP cijfers'!BB15</f>
        <v>0</v>
      </c>
      <c r="BC8" s="49">
        <f>'AT STOP cijfers'!BC15</f>
        <v>0</v>
      </c>
      <c r="BD8" s="11">
        <f>'AT STOP cijfers'!BD15</f>
        <v>0</v>
      </c>
      <c r="BE8" s="11">
        <f>'AT STOP cijfers'!BE15</f>
        <v>0</v>
      </c>
      <c r="BF8" s="11">
        <f>'AT STOP cijfers'!BF15</f>
        <v>0</v>
      </c>
      <c r="BG8" s="11">
        <f>'AT STOP cijfers'!BG15</f>
        <v>0</v>
      </c>
      <c r="BH8" s="11">
        <f>'AT STOP cijfers'!BH15</f>
        <v>0</v>
      </c>
      <c r="BI8" s="11">
        <f>'AT STOP cijfers'!BI15</f>
        <v>0</v>
      </c>
      <c r="BJ8" s="11">
        <f>'AT STOP cijfers'!BJ15</f>
        <v>0</v>
      </c>
      <c r="BK8" s="49">
        <f>'AT STOP cijfers'!BK15</f>
        <v>0</v>
      </c>
      <c r="BL8" s="11">
        <f>'AT STOP cijfers'!BL15</f>
        <v>0</v>
      </c>
      <c r="BM8" s="11">
        <f>'AT STOP cijfers'!BM15</f>
        <v>0</v>
      </c>
      <c r="BN8" s="11">
        <f>'AT STOP cijfers'!BN15</f>
        <v>0</v>
      </c>
      <c r="BO8" s="11">
        <f>'AT STOP cijfers'!BO15</f>
        <v>0</v>
      </c>
      <c r="BP8" s="11">
        <f>'AT STOP cijfers'!BP15</f>
        <v>0</v>
      </c>
      <c r="BQ8" s="49">
        <f>'AT STOP cijfers'!BQ15</f>
        <v>0</v>
      </c>
      <c r="BR8" s="11">
        <f>'AT STOP cijfers'!BR15</f>
        <v>0</v>
      </c>
      <c r="BS8" s="11">
        <f>'AT STOP cijfers'!BS15</f>
        <v>0</v>
      </c>
      <c r="BT8" s="11">
        <f>'AT STOP cijfers'!BT15</f>
        <v>0</v>
      </c>
      <c r="BU8" s="11">
        <f>'AT STOP cijfers'!BU15</f>
        <v>0</v>
      </c>
      <c r="BV8" s="11">
        <f>'AT STOP cijfers'!BV15</f>
        <v>0</v>
      </c>
      <c r="BW8" s="11">
        <f>'AT STOP cijfers'!BW15</f>
        <v>0</v>
      </c>
      <c r="BX8" s="49">
        <f>'AT STOP cijfers'!BX15</f>
        <v>0</v>
      </c>
      <c r="BY8" s="49">
        <f>'AT STOP cijfers'!BY15</f>
        <v>3500</v>
      </c>
      <c r="BZ8" s="11">
        <f>'AT STOP cijfers'!BZ15</f>
        <v>0</v>
      </c>
      <c r="CA8" s="11">
        <f>'AT STOP cijfers'!CA15</f>
        <v>0</v>
      </c>
      <c r="CB8" s="11">
        <f>'AT STOP cijfers'!CB15</f>
        <v>0</v>
      </c>
      <c r="CC8" s="11">
        <f>'AT STOP cijfers'!CC15</f>
        <v>0</v>
      </c>
      <c r="CD8" s="11">
        <f>'AT STOP cijfers'!CD15</f>
        <v>0</v>
      </c>
      <c r="CE8" s="11">
        <f>'AT STOP cijfers'!CE15</f>
        <v>0</v>
      </c>
      <c r="CF8" s="11">
        <f>'AT STOP cijfers'!CF15</f>
        <v>0</v>
      </c>
      <c r="CG8" s="11">
        <f>'AT STOP cijfers'!CG15</f>
        <v>0</v>
      </c>
      <c r="CH8" s="11">
        <f>'AT STOP cijfers'!CH15</f>
        <v>0</v>
      </c>
      <c r="CI8" s="11">
        <f>'AT STOP cijfers'!CI15</f>
        <v>0</v>
      </c>
      <c r="CJ8" s="11">
        <f>'AT STOP cijfers'!CJ15</f>
        <v>0</v>
      </c>
      <c r="CK8" s="11">
        <f>'AT STOP cijfers'!CK15</f>
        <v>0</v>
      </c>
      <c r="CL8" s="49">
        <f>'AT STOP cijfers'!CL15</f>
        <v>0</v>
      </c>
      <c r="CM8" s="11">
        <f>'AT STOP cijfers'!CM15</f>
        <v>0</v>
      </c>
      <c r="CN8" s="11">
        <f>'AT STOP cijfers'!CN15</f>
        <v>0</v>
      </c>
      <c r="CO8" s="11">
        <f>'AT STOP cijfers'!CO15</f>
        <v>0</v>
      </c>
      <c r="CP8" s="11">
        <f>'AT STOP cijfers'!CP15</f>
        <v>0</v>
      </c>
      <c r="CQ8" s="11">
        <f>'AT STOP cijfers'!CQ15</f>
        <v>0</v>
      </c>
      <c r="CR8" s="11">
        <f>'AT STOP cijfers'!CR15</f>
        <v>0</v>
      </c>
      <c r="CS8" s="11">
        <f>'AT STOP cijfers'!CS15</f>
        <v>0</v>
      </c>
      <c r="CT8" s="11">
        <f>'AT STOP cijfers'!CT15</f>
        <v>0</v>
      </c>
      <c r="CU8" s="11">
        <f>'AT STOP cijfers'!CU15</f>
        <v>0</v>
      </c>
      <c r="CV8" s="11">
        <f>'AT STOP cijfers'!CV15</f>
        <v>0</v>
      </c>
      <c r="CW8" s="11">
        <f>'AT STOP cijfers'!CW15</f>
        <v>0</v>
      </c>
      <c r="CX8" s="11">
        <f>'AT STOP cijfers'!CX15</f>
        <v>0</v>
      </c>
      <c r="CY8" s="26">
        <f>'AT STOP cijfers'!CY15</f>
        <v>0</v>
      </c>
      <c r="CZ8" s="15">
        <f>'AT STOP cijfers'!CZ15</f>
        <v>0</v>
      </c>
      <c r="DA8" s="11">
        <f>'AT STOP cijfers'!DA15</f>
        <v>0</v>
      </c>
      <c r="DB8" s="11">
        <f>'AT STOP cijfers'!DB15</f>
        <v>0</v>
      </c>
      <c r="DC8" s="11">
        <f>'AT STOP cijfers'!DC15</f>
        <v>0</v>
      </c>
      <c r="DD8" s="11">
        <f>'AT STOP cijfers'!DD15</f>
        <v>0</v>
      </c>
      <c r="DE8" s="11">
        <f>'AT STOP cijfers'!DE15</f>
        <v>0</v>
      </c>
      <c r="DF8" s="11">
        <f>'AT STOP cijfers'!DF15</f>
        <v>0</v>
      </c>
      <c r="DG8" s="11">
        <f>'AT STOP cijfers'!DG15</f>
        <v>0</v>
      </c>
      <c r="DH8" s="11">
        <f>'AT STOP cijfers'!DH15</f>
        <v>0</v>
      </c>
      <c r="DI8" s="11">
        <f>'AT STOP cijfers'!DI15</f>
        <v>0</v>
      </c>
      <c r="DJ8" s="11">
        <f>'AT STOP cijfers'!DJ15</f>
        <v>0</v>
      </c>
      <c r="DK8" s="11">
        <f>'AT STOP cijfers'!DK15</f>
        <v>0</v>
      </c>
      <c r="DL8" s="26">
        <f>'AT STOP cijfers'!DL15</f>
        <v>0</v>
      </c>
    </row>
    <row r="9" spans="1:116">
      <c r="A9" s="47">
        <f>'AT STOP cijfers'!A16</f>
        <v>0</v>
      </c>
      <c r="B9" s="49">
        <f>'AT STOP cijfers'!B16</f>
        <v>0</v>
      </c>
      <c r="C9" s="13" t="str">
        <f>'AT STOP cijfers'!C16</f>
        <v>Alcohol &amp; tabak</v>
      </c>
      <c r="D9" s="13" t="str">
        <f>'AT STOP cijfers'!D16</f>
        <v>A&amp;T Tabak VWS</v>
      </c>
      <c r="E9" s="13" t="str">
        <f>'AT STOP cijfers'!E16</f>
        <v>TO overig</v>
      </c>
      <c r="F9" s="157" t="str">
        <f>'AT STOP cijfers'!F16</f>
        <v>VWS</v>
      </c>
      <c r="G9" s="13">
        <f>'AT STOP cijfers'!G16</f>
        <v>0</v>
      </c>
      <c r="H9" s="15">
        <f>'AT STOP cijfers'!H16</f>
        <v>0</v>
      </c>
      <c r="I9" s="11">
        <f>'AT STOP cijfers'!I16</f>
        <v>0</v>
      </c>
      <c r="J9" s="11">
        <f>'AT STOP cijfers'!J16</f>
        <v>0</v>
      </c>
      <c r="K9" s="11">
        <f>'AT STOP cijfers'!K16</f>
        <v>0</v>
      </c>
      <c r="L9" s="11">
        <f>'AT STOP cijfers'!L16</f>
        <v>0</v>
      </c>
      <c r="M9" s="11">
        <f>'AT STOP cijfers'!M16</f>
        <v>0</v>
      </c>
      <c r="N9" s="11">
        <f>'AT STOP cijfers'!N16</f>
        <v>0</v>
      </c>
      <c r="O9" s="11">
        <f>'AT STOP cijfers'!O16</f>
        <v>0</v>
      </c>
      <c r="P9" s="11">
        <f>'AT STOP cijfers'!P16</f>
        <v>0</v>
      </c>
      <c r="Q9" s="26">
        <f>'AT STOP cijfers'!Q16</f>
        <v>0</v>
      </c>
      <c r="R9" s="15">
        <f>'AT STOP cijfers'!R16</f>
        <v>0</v>
      </c>
      <c r="S9" s="11">
        <f>'AT STOP cijfers'!S16</f>
        <v>0</v>
      </c>
      <c r="T9" s="11">
        <f>'AT STOP cijfers'!T16</f>
        <v>0</v>
      </c>
      <c r="U9" s="11">
        <f>'AT STOP cijfers'!U16</f>
        <v>0</v>
      </c>
      <c r="V9" s="11">
        <f>'AT STOP cijfers'!V16</f>
        <v>0</v>
      </c>
      <c r="W9" s="11">
        <f>'AT STOP cijfers'!W16</f>
        <v>0</v>
      </c>
      <c r="X9" s="11">
        <f>'AT STOP cijfers'!X16</f>
        <v>0</v>
      </c>
      <c r="Y9" s="11">
        <f>'AT STOP cijfers'!Y16</f>
        <v>0</v>
      </c>
      <c r="Z9" s="49">
        <f>'AT STOP cijfers'!Z16</f>
        <v>0</v>
      </c>
      <c r="AA9" s="11">
        <f>'AT STOP cijfers'!AA16</f>
        <v>0</v>
      </c>
      <c r="AB9" s="11">
        <f>'AT STOP cijfers'!AB16</f>
        <v>0</v>
      </c>
      <c r="AC9" s="11">
        <f>'AT STOP cijfers'!AC16</f>
        <v>0</v>
      </c>
      <c r="AD9" s="11">
        <f>'AT STOP cijfers'!AD16</f>
        <v>0</v>
      </c>
      <c r="AE9" s="11">
        <f>'AT STOP cijfers'!AE16</f>
        <v>0</v>
      </c>
      <c r="AF9" s="11">
        <f>'AT STOP cijfers'!AF16</f>
        <v>0</v>
      </c>
      <c r="AG9" s="49">
        <f>'AT STOP cijfers'!AG16</f>
        <v>0</v>
      </c>
      <c r="AH9" s="11">
        <f>'AT STOP cijfers'!AH16</f>
        <v>0</v>
      </c>
      <c r="AI9" s="11">
        <f>'AT STOP cijfers'!AI16</f>
        <v>0</v>
      </c>
      <c r="AJ9" s="11">
        <f>'AT STOP cijfers'!AJ16</f>
        <v>0</v>
      </c>
      <c r="AK9" s="11">
        <f>'AT STOP cijfers'!AK16</f>
        <v>0</v>
      </c>
      <c r="AL9" s="49">
        <f>'AT STOP cijfers'!AL16</f>
        <v>0</v>
      </c>
      <c r="AM9" s="11">
        <f>'AT STOP cijfers'!AM16</f>
        <v>0</v>
      </c>
      <c r="AN9" s="11">
        <f>'AT STOP cijfers'!AN16</f>
        <v>0</v>
      </c>
      <c r="AO9" s="11">
        <f>'AT STOP cijfers'!AO16</f>
        <v>0</v>
      </c>
      <c r="AP9" s="11">
        <f>'AT STOP cijfers'!AP16</f>
        <v>0</v>
      </c>
      <c r="AQ9" s="11">
        <f>'AT STOP cijfers'!AQ16</f>
        <v>0</v>
      </c>
      <c r="AR9" s="49">
        <f>'AT STOP cijfers'!AR16</f>
        <v>0</v>
      </c>
      <c r="AS9" s="11">
        <f>'AT STOP cijfers'!AS16</f>
        <v>0</v>
      </c>
      <c r="AT9" s="11">
        <f>'AT STOP cijfers'!AT16</f>
        <v>0</v>
      </c>
      <c r="AU9" s="11">
        <f>'AT STOP cijfers'!AU16</f>
        <v>0</v>
      </c>
      <c r="AV9" s="11">
        <f>'AT STOP cijfers'!AV16</f>
        <v>0</v>
      </c>
      <c r="AW9" s="11">
        <f>'AT STOP cijfers'!AW16</f>
        <v>0</v>
      </c>
      <c r="AX9" s="11">
        <f>'AT STOP cijfers'!AX16</f>
        <v>0</v>
      </c>
      <c r="AY9" s="11">
        <f>'AT STOP cijfers'!AY16</f>
        <v>0</v>
      </c>
      <c r="AZ9" s="11">
        <f>'AT STOP cijfers'!AZ16</f>
        <v>0</v>
      </c>
      <c r="BA9" s="11">
        <f>'AT STOP cijfers'!BA16</f>
        <v>0</v>
      </c>
      <c r="BB9" s="11">
        <f>'AT STOP cijfers'!BB16</f>
        <v>0</v>
      </c>
      <c r="BC9" s="49">
        <f>'AT STOP cijfers'!BC16</f>
        <v>0</v>
      </c>
      <c r="BD9" s="11">
        <f>'AT STOP cijfers'!BD16</f>
        <v>0</v>
      </c>
      <c r="BE9" s="11">
        <f>'AT STOP cijfers'!BE16</f>
        <v>0</v>
      </c>
      <c r="BF9" s="11">
        <f>'AT STOP cijfers'!BF16</f>
        <v>0</v>
      </c>
      <c r="BG9" s="11">
        <f>'AT STOP cijfers'!BG16</f>
        <v>0</v>
      </c>
      <c r="BH9" s="11">
        <f>'AT STOP cijfers'!BH16</f>
        <v>0</v>
      </c>
      <c r="BI9" s="11">
        <f>'AT STOP cijfers'!BI16</f>
        <v>0</v>
      </c>
      <c r="BJ9" s="11">
        <f>'AT STOP cijfers'!BJ16</f>
        <v>0</v>
      </c>
      <c r="BK9" s="49">
        <f>'AT STOP cijfers'!BK16</f>
        <v>0</v>
      </c>
      <c r="BL9" s="11">
        <f>'AT STOP cijfers'!BL16</f>
        <v>0</v>
      </c>
      <c r="BM9" s="11">
        <f>'AT STOP cijfers'!BM16</f>
        <v>0</v>
      </c>
      <c r="BN9" s="11">
        <f>'AT STOP cijfers'!BN16</f>
        <v>0</v>
      </c>
      <c r="BO9" s="11">
        <f>'AT STOP cijfers'!BO16</f>
        <v>0</v>
      </c>
      <c r="BP9" s="11">
        <f>'AT STOP cijfers'!BP16</f>
        <v>0</v>
      </c>
      <c r="BQ9" s="49">
        <f>'AT STOP cijfers'!BQ16</f>
        <v>0</v>
      </c>
      <c r="BR9" s="11">
        <f>'AT STOP cijfers'!BR16</f>
        <v>0</v>
      </c>
      <c r="BS9" s="11">
        <f>'AT STOP cijfers'!BS16</f>
        <v>0</v>
      </c>
      <c r="BT9" s="11">
        <f>'AT STOP cijfers'!BT16</f>
        <v>0</v>
      </c>
      <c r="BU9" s="11">
        <f>'AT STOP cijfers'!BU16</f>
        <v>0</v>
      </c>
      <c r="BV9" s="11">
        <f>'AT STOP cijfers'!BV16</f>
        <v>0</v>
      </c>
      <c r="BW9" s="11">
        <f>'AT STOP cijfers'!BW16</f>
        <v>0</v>
      </c>
      <c r="BX9" s="49">
        <f>'AT STOP cijfers'!BX16</f>
        <v>0</v>
      </c>
      <c r="BY9" s="49">
        <f>'AT STOP cijfers'!BY16</f>
        <v>0</v>
      </c>
      <c r="BZ9" s="11">
        <f>'AT STOP cijfers'!BZ16</f>
        <v>0</v>
      </c>
      <c r="CA9" s="11">
        <f>'AT STOP cijfers'!CA16</f>
        <v>0</v>
      </c>
      <c r="CB9" s="11">
        <f>'AT STOP cijfers'!CB16</f>
        <v>0</v>
      </c>
      <c r="CC9" s="11">
        <f>'AT STOP cijfers'!CC16</f>
        <v>0</v>
      </c>
      <c r="CD9" s="11">
        <f>'AT STOP cijfers'!CD16</f>
        <v>0</v>
      </c>
      <c r="CE9" s="11">
        <f>'AT STOP cijfers'!CE16</f>
        <v>0</v>
      </c>
      <c r="CF9" s="11">
        <f>'AT STOP cijfers'!CF16</f>
        <v>0</v>
      </c>
      <c r="CG9" s="11">
        <f>'AT STOP cijfers'!CG16</f>
        <v>0</v>
      </c>
      <c r="CH9" s="11">
        <f>'AT STOP cijfers'!CH16</f>
        <v>0</v>
      </c>
      <c r="CI9" s="11">
        <f>'AT STOP cijfers'!CI16</f>
        <v>0</v>
      </c>
      <c r="CJ9" s="11">
        <f>'AT STOP cijfers'!CJ16</f>
        <v>0</v>
      </c>
      <c r="CK9" s="11">
        <f>'AT STOP cijfers'!CK16</f>
        <v>0</v>
      </c>
      <c r="CL9" s="49">
        <f>'AT STOP cijfers'!CL16</f>
        <v>0</v>
      </c>
      <c r="CM9" s="11">
        <f>'AT STOP cijfers'!CM16</f>
        <v>0</v>
      </c>
      <c r="CN9" s="11">
        <f>'AT STOP cijfers'!CN16</f>
        <v>0</v>
      </c>
      <c r="CO9" s="11">
        <f>'AT STOP cijfers'!CO16</f>
        <v>0</v>
      </c>
      <c r="CP9" s="11">
        <f>'AT STOP cijfers'!CP16</f>
        <v>0</v>
      </c>
      <c r="CQ9" s="11">
        <f>'AT STOP cijfers'!CQ16</f>
        <v>0</v>
      </c>
      <c r="CR9" s="11">
        <f>'AT STOP cijfers'!CR16</f>
        <v>0</v>
      </c>
      <c r="CS9" s="11">
        <f>'AT STOP cijfers'!CS16</f>
        <v>0</v>
      </c>
      <c r="CT9" s="11">
        <f>'AT STOP cijfers'!CT16</f>
        <v>0</v>
      </c>
      <c r="CU9" s="11">
        <f>'AT STOP cijfers'!CU16</f>
        <v>0</v>
      </c>
      <c r="CV9" s="11">
        <f>'AT STOP cijfers'!CV16</f>
        <v>0</v>
      </c>
      <c r="CW9" s="11">
        <f>'AT STOP cijfers'!CW16</f>
        <v>0</v>
      </c>
      <c r="CX9" s="11">
        <f>'AT STOP cijfers'!CX16</f>
        <v>0</v>
      </c>
      <c r="CY9" s="26">
        <f>'AT STOP cijfers'!CY16</f>
        <v>0</v>
      </c>
      <c r="CZ9" s="15">
        <f>'AT STOP cijfers'!CZ16</f>
        <v>0</v>
      </c>
      <c r="DA9" s="11">
        <f>'AT STOP cijfers'!DA16</f>
        <v>0</v>
      </c>
      <c r="DB9" s="11">
        <f>'AT STOP cijfers'!DB16</f>
        <v>0</v>
      </c>
      <c r="DC9" s="11">
        <f>'AT STOP cijfers'!DC16</f>
        <v>0</v>
      </c>
      <c r="DD9" s="11">
        <f>'AT STOP cijfers'!DD16</f>
        <v>0</v>
      </c>
      <c r="DE9" s="11">
        <f>'AT STOP cijfers'!DE16</f>
        <v>0</v>
      </c>
      <c r="DF9" s="11">
        <f>'AT STOP cijfers'!DF16</f>
        <v>0</v>
      </c>
      <c r="DG9" s="11">
        <f>'AT STOP cijfers'!DG16</f>
        <v>0</v>
      </c>
      <c r="DH9" s="11">
        <f>'AT STOP cijfers'!DH16</f>
        <v>0</v>
      </c>
      <c r="DI9" s="11">
        <f>'AT STOP cijfers'!DI16</f>
        <v>0</v>
      </c>
      <c r="DJ9" s="11">
        <f>'AT STOP cijfers'!DJ16</f>
        <v>0</v>
      </c>
      <c r="DK9" s="11">
        <f>'AT STOP cijfers'!DK16</f>
        <v>0</v>
      </c>
      <c r="DL9" s="26">
        <f>'AT STOP cijfers'!DL16</f>
        <v>0</v>
      </c>
    </row>
    <row r="10" spans="1:116" ht="13.8" thickBot="1">
      <c r="A10" s="53">
        <f>'AT STOP cijfers'!A20</f>
        <v>0</v>
      </c>
      <c r="B10" s="50" t="str">
        <f>'AT STOP cijfers'!B20</f>
        <v>AQNT</v>
      </c>
      <c r="C10" s="6" t="str">
        <f>'AT STOP cijfers'!C20</f>
        <v>Alcohol &amp; tabak</v>
      </c>
      <c r="D10" s="6" t="str">
        <f>'AT STOP cijfers'!D20</f>
        <v>A&amp;T Klachten rookvrije werkplek VWS</v>
      </c>
      <c r="E10" s="6">
        <f>'AT STOP cijfers'!E20</f>
        <v>0</v>
      </c>
      <c r="F10" s="7" t="str">
        <f>'AT STOP cijfers'!F20</f>
        <v>VWS</v>
      </c>
      <c r="G10" s="6">
        <f>'AT STOP cijfers'!G20</f>
        <v>0</v>
      </c>
      <c r="H10" s="305">
        <f>'AT STOP cijfers'!H20</f>
        <v>650</v>
      </c>
      <c r="I10" s="523">
        <f>'AT STOP cijfers'!I20</f>
        <v>0</v>
      </c>
      <c r="J10" s="523">
        <f>'AT STOP cijfers'!J20</f>
        <v>0</v>
      </c>
      <c r="K10" s="523">
        <f>'AT STOP cijfers'!K20</f>
        <v>0</v>
      </c>
      <c r="L10" s="523">
        <f>'AT STOP cijfers'!L20</f>
        <v>0</v>
      </c>
      <c r="M10" s="523">
        <f>'AT STOP cijfers'!M20</f>
        <v>0</v>
      </c>
      <c r="N10" s="523">
        <f>'AT STOP cijfers'!N20</f>
        <v>0</v>
      </c>
      <c r="O10" s="523">
        <f>'AT STOP cijfers'!O20</f>
        <v>0</v>
      </c>
      <c r="P10" s="523">
        <f>'AT STOP cijfers'!P20</f>
        <v>0</v>
      </c>
      <c r="Q10" s="27">
        <f>'AT STOP cijfers'!Q20</f>
        <v>650</v>
      </c>
      <c r="R10" s="305">
        <f>'AT STOP cijfers'!R20</f>
        <v>0</v>
      </c>
      <c r="S10" s="523">
        <f>'AT STOP cijfers'!S20</f>
        <v>0</v>
      </c>
      <c r="T10" s="523">
        <f>'AT STOP cijfers'!T20</f>
        <v>650</v>
      </c>
      <c r="U10" s="523">
        <f>'AT STOP cijfers'!U20</f>
        <v>0</v>
      </c>
      <c r="V10" s="523">
        <f>'AT STOP cijfers'!V20</f>
        <v>0</v>
      </c>
      <c r="W10" s="523">
        <f>'AT STOP cijfers'!W20</f>
        <v>0</v>
      </c>
      <c r="X10" s="523">
        <f>'AT STOP cijfers'!X20</f>
        <v>0</v>
      </c>
      <c r="Y10" s="523">
        <f>'AT STOP cijfers'!Y20</f>
        <v>0</v>
      </c>
      <c r="Z10" s="50">
        <f>'AT STOP cijfers'!Z20</f>
        <v>650</v>
      </c>
      <c r="AA10" s="523">
        <f>'AT STOP cijfers'!AA20</f>
        <v>150</v>
      </c>
      <c r="AB10" s="523">
        <f>'AT STOP cijfers'!AB20</f>
        <v>500</v>
      </c>
      <c r="AC10" s="523">
        <f>'AT STOP cijfers'!AC20</f>
        <v>0</v>
      </c>
      <c r="AD10" s="523">
        <f>'AT STOP cijfers'!AD20</f>
        <v>0</v>
      </c>
      <c r="AE10" s="523">
        <f>'AT STOP cijfers'!AE20</f>
        <v>0</v>
      </c>
      <c r="AF10" s="523">
        <f>'AT STOP cijfers'!AF20</f>
        <v>0</v>
      </c>
      <c r="AG10" s="50">
        <f>'AT STOP cijfers'!AG20</f>
        <v>0</v>
      </c>
      <c r="AH10" s="523">
        <f>'AT STOP cijfers'!AH20</f>
        <v>0</v>
      </c>
      <c r="AI10" s="523">
        <f>'AT STOP cijfers'!AI20</f>
        <v>150</v>
      </c>
      <c r="AJ10" s="523">
        <f>'AT STOP cijfers'!AJ20</f>
        <v>0</v>
      </c>
      <c r="AK10" s="523">
        <f>'AT STOP cijfers'!AK20</f>
        <v>0</v>
      </c>
      <c r="AL10" s="50">
        <f>'AT STOP cijfers'!AL20</f>
        <v>0</v>
      </c>
      <c r="AM10" s="523">
        <f>'AT STOP cijfers'!AM20</f>
        <v>0</v>
      </c>
      <c r="AN10" s="523">
        <f>'AT STOP cijfers'!AN20</f>
        <v>0</v>
      </c>
      <c r="AO10" s="523">
        <f>'AT STOP cijfers'!AO20</f>
        <v>0</v>
      </c>
      <c r="AP10" s="523">
        <f>'AT STOP cijfers'!AP20</f>
        <v>0</v>
      </c>
      <c r="AQ10" s="523">
        <f>'AT STOP cijfers'!AQ20</f>
        <v>0</v>
      </c>
      <c r="AR10" s="50">
        <f>'AT STOP cijfers'!AR20</f>
        <v>0</v>
      </c>
      <c r="AS10" s="523">
        <f>'AT STOP cijfers'!AS20</f>
        <v>55</v>
      </c>
      <c r="AT10" s="523">
        <f>'AT STOP cijfers'!AT20</f>
        <v>56</v>
      </c>
      <c r="AU10" s="523">
        <f>'AT STOP cijfers'!AU20</f>
        <v>56</v>
      </c>
      <c r="AV10" s="523">
        <f>'AT STOP cijfers'!AV20</f>
        <v>56</v>
      </c>
      <c r="AW10" s="523">
        <f>'AT STOP cijfers'!AW20</f>
        <v>55</v>
      </c>
      <c r="AX10" s="523">
        <f>'AT STOP cijfers'!AX20</f>
        <v>55</v>
      </c>
      <c r="AY10" s="523">
        <f>'AT STOP cijfers'!AY20</f>
        <v>55</v>
      </c>
      <c r="AZ10" s="523">
        <f>'AT STOP cijfers'!AZ20</f>
        <v>56</v>
      </c>
      <c r="BA10" s="523">
        <f>'AT STOP cijfers'!BA20</f>
        <v>56</v>
      </c>
      <c r="BB10" s="523">
        <f>'AT STOP cijfers'!BB20</f>
        <v>0</v>
      </c>
      <c r="BC10" s="50">
        <f>'AT STOP cijfers'!BC20</f>
        <v>0</v>
      </c>
      <c r="BD10" s="523">
        <f>'AT STOP cijfers'!BD20</f>
        <v>0</v>
      </c>
      <c r="BE10" s="523">
        <f>'AT STOP cijfers'!BE20</f>
        <v>0</v>
      </c>
      <c r="BF10" s="523">
        <f>'AT STOP cijfers'!BF20</f>
        <v>0</v>
      </c>
      <c r="BG10" s="523">
        <f>'AT STOP cijfers'!BG20</f>
        <v>0</v>
      </c>
      <c r="BH10" s="523">
        <f>'AT STOP cijfers'!BH20</f>
        <v>0</v>
      </c>
      <c r="BI10" s="523">
        <f>'AT STOP cijfers'!BI20</f>
        <v>0</v>
      </c>
      <c r="BJ10" s="523">
        <f>'AT STOP cijfers'!BJ20</f>
        <v>0</v>
      </c>
      <c r="BK10" s="50">
        <f>'AT STOP cijfers'!BK20</f>
        <v>0</v>
      </c>
      <c r="BL10" s="523">
        <f>'AT STOP cijfers'!BL20</f>
        <v>0</v>
      </c>
      <c r="BM10" s="523">
        <f>'AT STOP cijfers'!BM20</f>
        <v>0</v>
      </c>
      <c r="BN10" s="523">
        <f>'AT STOP cijfers'!BN20</f>
        <v>0</v>
      </c>
      <c r="BO10" s="523">
        <f>'AT STOP cijfers'!BO20</f>
        <v>0</v>
      </c>
      <c r="BP10" s="523">
        <f>'AT STOP cijfers'!BP20</f>
        <v>0</v>
      </c>
      <c r="BQ10" s="50">
        <f>'AT STOP cijfers'!BQ20</f>
        <v>0</v>
      </c>
      <c r="BR10" s="523">
        <f>'AT STOP cijfers'!BR20</f>
        <v>0</v>
      </c>
      <c r="BS10" s="523">
        <f>'AT STOP cijfers'!BS20</f>
        <v>0</v>
      </c>
      <c r="BT10" s="523">
        <f>'AT STOP cijfers'!BT20</f>
        <v>0</v>
      </c>
      <c r="BU10" s="523">
        <f>'AT STOP cijfers'!BU20</f>
        <v>0</v>
      </c>
      <c r="BV10" s="523">
        <f>'AT STOP cijfers'!BV20</f>
        <v>0</v>
      </c>
      <c r="BW10" s="523">
        <f>'AT STOP cijfers'!BW20</f>
        <v>0</v>
      </c>
      <c r="BX10" s="50">
        <f>'AT STOP cijfers'!BX20</f>
        <v>0</v>
      </c>
      <c r="BY10" s="50">
        <f>'AT STOP cijfers'!BY20</f>
        <v>650</v>
      </c>
      <c r="BZ10" s="523">
        <f>'AT STOP cijfers'!BZ20</f>
        <v>0</v>
      </c>
      <c r="CA10" s="523">
        <f>'AT STOP cijfers'!CA20</f>
        <v>0</v>
      </c>
      <c r="CB10" s="523">
        <f>'AT STOP cijfers'!CB20</f>
        <v>0</v>
      </c>
      <c r="CC10" s="523">
        <f>'AT STOP cijfers'!CC20</f>
        <v>0</v>
      </c>
      <c r="CD10" s="523">
        <f>'AT STOP cijfers'!CD20</f>
        <v>0</v>
      </c>
      <c r="CE10" s="523">
        <f>'AT STOP cijfers'!CE20</f>
        <v>0</v>
      </c>
      <c r="CF10" s="523">
        <f>'AT STOP cijfers'!CF20</f>
        <v>0</v>
      </c>
      <c r="CG10" s="523">
        <f>'AT STOP cijfers'!CG20</f>
        <v>0</v>
      </c>
      <c r="CH10" s="523">
        <f>'AT STOP cijfers'!CH20</f>
        <v>0</v>
      </c>
      <c r="CI10" s="523">
        <f>'AT STOP cijfers'!CI20</f>
        <v>0</v>
      </c>
      <c r="CJ10" s="523">
        <f>'AT STOP cijfers'!CJ20</f>
        <v>0</v>
      </c>
      <c r="CK10" s="523">
        <f>'AT STOP cijfers'!CK20</f>
        <v>0</v>
      </c>
      <c r="CL10" s="50">
        <f>'AT STOP cijfers'!CL20</f>
        <v>0</v>
      </c>
      <c r="CM10" s="523">
        <f>'AT STOP cijfers'!CM20</f>
        <v>0</v>
      </c>
      <c r="CN10" s="523">
        <f>'AT STOP cijfers'!CN20</f>
        <v>0</v>
      </c>
      <c r="CO10" s="523">
        <f>'AT STOP cijfers'!CO20</f>
        <v>0</v>
      </c>
      <c r="CP10" s="523">
        <f>'AT STOP cijfers'!CP20</f>
        <v>0</v>
      </c>
      <c r="CQ10" s="523">
        <f>'AT STOP cijfers'!CQ20</f>
        <v>0</v>
      </c>
      <c r="CR10" s="523">
        <f>'AT STOP cijfers'!CR20</f>
        <v>0</v>
      </c>
      <c r="CS10" s="523">
        <f>'AT STOP cijfers'!CS20</f>
        <v>0</v>
      </c>
      <c r="CT10" s="523">
        <f>'AT STOP cijfers'!CT20</f>
        <v>0</v>
      </c>
      <c r="CU10" s="523">
        <f>'AT STOP cijfers'!CU20</f>
        <v>0</v>
      </c>
      <c r="CV10" s="523">
        <f>'AT STOP cijfers'!CV20</f>
        <v>0</v>
      </c>
      <c r="CW10" s="523">
        <f>'AT STOP cijfers'!CW20</f>
        <v>0</v>
      </c>
      <c r="CX10" s="523">
        <f>'AT STOP cijfers'!CX20</f>
        <v>0</v>
      </c>
      <c r="CY10" s="27">
        <f>'AT STOP cijfers'!CY20</f>
        <v>0</v>
      </c>
      <c r="CZ10" s="305">
        <f>'AT STOP cijfers'!CZ20</f>
        <v>0</v>
      </c>
      <c r="DA10" s="523">
        <f>'AT STOP cijfers'!DA20</f>
        <v>0</v>
      </c>
      <c r="DB10" s="523">
        <f>'AT STOP cijfers'!DB20</f>
        <v>0</v>
      </c>
      <c r="DC10" s="523">
        <f>'AT STOP cijfers'!DC20</f>
        <v>0</v>
      </c>
      <c r="DD10" s="523">
        <f>'AT STOP cijfers'!DD20</f>
        <v>0</v>
      </c>
      <c r="DE10" s="523">
        <f>'AT STOP cijfers'!DE20</f>
        <v>0</v>
      </c>
      <c r="DF10" s="523">
        <f>'AT STOP cijfers'!DF20</f>
        <v>0</v>
      </c>
      <c r="DG10" s="523">
        <f>'AT STOP cijfers'!DG20</f>
        <v>0</v>
      </c>
      <c r="DH10" s="523">
        <f>'AT STOP cijfers'!DH20</f>
        <v>0</v>
      </c>
      <c r="DI10" s="523">
        <f>'AT STOP cijfers'!DI20</f>
        <v>0</v>
      </c>
      <c r="DJ10" s="523">
        <f>'AT STOP cijfers'!DJ20</f>
        <v>0</v>
      </c>
      <c r="DK10" s="523">
        <f>'AT STOP cijfers'!DK20</f>
        <v>0</v>
      </c>
      <c r="DL10" s="27">
        <f>'AT STOP cijfers'!DL20</f>
        <v>0</v>
      </c>
    </row>
    <row r="11" spans="1:116" s="165" customFormat="1">
      <c r="A11" s="52">
        <f>'BED STOP cijfers'!A3</f>
        <v>0</v>
      </c>
      <c r="B11" s="48" t="str">
        <f>'BED STOP cijfers'!B3</f>
        <v>BBNT/BBNL/BBNA/BBNK</v>
      </c>
      <c r="C11" s="54" t="str">
        <f>'BED STOP cijfers'!C3</f>
        <v>Bijzondere eet- en drinkwaren, incl. claims</v>
      </c>
      <c r="D11" s="784" t="str">
        <f>'BED STOP cijfers'!D3</f>
        <v>BED Handhaving bijzondere eet- en drinkwaar VWS</v>
      </c>
      <c r="E11" s="54" t="str">
        <f>'BED STOP cijfers'!E3</f>
        <v>Reguliere workflow inspecties en monsteranalyse (BED importeurs) 220</v>
      </c>
      <c r="F11" s="54" t="str">
        <f>'BED STOP cijfers'!F3</f>
        <v>VWS</v>
      </c>
      <c r="G11" s="301">
        <f>'BED STOP cijfers'!G3</f>
        <v>0</v>
      </c>
      <c r="H11" s="640">
        <f>'BED STOP cijfers'!H3</f>
        <v>3057</v>
      </c>
      <c r="I11" s="614">
        <f>'BED STOP cijfers'!I3</f>
        <v>1535</v>
      </c>
      <c r="J11" s="14">
        <f>'BED STOP cijfers'!J3</f>
        <v>510</v>
      </c>
      <c r="K11" s="14">
        <f>'BED STOP cijfers'!K3</f>
        <v>266</v>
      </c>
      <c r="L11" s="14">
        <f>'BED STOP cijfers'!L3</f>
        <v>0</v>
      </c>
      <c r="M11" s="14">
        <f>'BED STOP cijfers'!M3</f>
        <v>0</v>
      </c>
      <c r="N11" s="14">
        <f>'BED STOP cijfers'!N3</f>
        <v>0</v>
      </c>
      <c r="O11" s="14">
        <f>'BED STOP cijfers'!O3</f>
        <v>0</v>
      </c>
      <c r="P11" s="14">
        <f>'BED STOP cijfers'!P3</f>
        <v>0</v>
      </c>
      <c r="Q11" s="51">
        <f>'BED STOP cijfers'!Q3</f>
        <v>5368</v>
      </c>
      <c r="R11" s="14">
        <f>'BED STOP cijfers'!R3</f>
        <v>0</v>
      </c>
      <c r="S11" s="14">
        <f>'BED STOP cijfers'!S3</f>
        <v>0</v>
      </c>
      <c r="T11" s="14">
        <f>'BED STOP cijfers'!T3</f>
        <v>5368</v>
      </c>
      <c r="U11" s="14">
        <f>'BED STOP cijfers'!U3</f>
        <v>0</v>
      </c>
      <c r="V11" s="14">
        <f>'BED STOP cijfers'!V3</f>
        <v>0</v>
      </c>
      <c r="W11" s="14">
        <f>'BED STOP cijfers'!W3</f>
        <v>0</v>
      </c>
      <c r="X11" s="14">
        <f>'BED STOP cijfers'!X3</f>
        <v>0</v>
      </c>
      <c r="Y11" s="14">
        <f>'BED STOP cijfers'!Y3</f>
        <v>0</v>
      </c>
      <c r="Z11" s="48">
        <f>'BED STOP cijfers'!Z3</f>
        <v>5368</v>
      </c>
      <c r="AA11" s="614">
        <f>'BED STOP cijfers'!AA3</f>
        <v>1152</v>
      </c>
      <c r="AB11" s="14">
        <f>'BED STOP cijfers'!AB3</f>
        <v>0</v>
      </c>
      <c r="AC11" s="614">
        <f>'BED STOP cijfers'!AC3</f>
        <v>2415</v>
      </c>
      <c r="AD11" s="14">
        <f>'BED STOP cijfers'!AD3</f>
        <v>0</v>
      </c>
      <c r="AE11" s="14">
        <f>'BED STOP cijfers'!AE3</f>
        <v>0</v>
      </c>
      <c r="AF11" s="614">
        <f>'BED STOP cijfers'!AF3</f>
        <v>1801</v>
      </c>
      <c r="AG11" s="48">
        <f>'BED STOP cijfers'!AG3</f>
        <v>0</v>
      </c>
      <c r="AH11" s="14">
        <f>'BED STOP cijfers'!AH3</f>
        <v>1152</v>
      </c>
      <c r="AI11" s="14">
        <f>'BED STOP cijfers'!AI3</f>
        <v>0</v>
      </c>
      <c r="AJ11" s="14">
        <f>'BED STOP cijfers'!AJ3</f>
        <v>0</v>
      </c>
      <c r="AK11" s="14">
        <f>'BED STOP cijfers'!AK3</f>
        <v>0</v>
      </c>
      <c r="AL11" s="48">
        <f>'BED STOP cijfers'!AL3</f>
        <v>0</v>
      </c>
      <c r="AM11" s="14">
        <f>'BED STOP cijfers'!AM3</f>
        <v>0</v>
      </c>
      <c r="AN11" s="14">
        <f>'BED STOP cijfers'!AN3</f>
        <v>0</v>
      </c>
      <c r="AO11" s="14">
        <f>'BED STOP cijfers'!AO3</f>
        <v>0</v>
      </c>
      <c r="AP11" s="14">
        <f>'BED STOP cijfers'!AP3</f>
        <v>0</v>
      </c>
      <c r="AQ11" s="14">
        <f>'BED STOP cijfers'!AQ3</f>
        <v>0</v>
      </c>
      <c r="AR11" s="48">
        <f>'BED STOP cijfers'!AR3</f>
        <v>0</v>
      </c>
      <c r="AS11" s="14">
        <f>'BED STOP cijfers'!AS3</f>
        <v>0</v>
      </c>
      <c r="AT11" s="14">
        <f>'BED STOP cijfers'!AT3</f>
        <v>0</v>
      </c>
      <c r="AU11" s="14">
        <f>'BED STOP cijfers'!AU3</f>
        <v>0</v>
      </c>
      <c r="AV11" s="14">
        <f>'BED STOP cijfers'!AV3</f>
        <v>0</v>
      </c>
      <c r="AW11" s="14">
        <f>'BED STOP cijfers'!AW3</f>
        <v>0</v>
      </c>
      <c r="AX11" s="14">
        <f>'BED STOP cijfers'!AX3</f>
        <v>0</v>
      </c>
      <c r="AY11" s="14">
        <f>'BED STOP cijfers'!AY3</f>
        <v>0</v>
      </c>
      <c r="AZ11" s="14">
        <f>'BED STOP cijfers'!AZ3</f>
        <v>0</v>
      </c>
      <c r="BA11" s="14">
        <f>'BED STOP cijfers'!BA3</f>
        <v>0</v>
      </c>
      <c r="BB11" s="14">
        <f>'BED STOP cijfers'!BB3</f>
        <v>0</v>
      </c>
      <c r="BC11" s="48">
        <f>'BED STOP cijfers'!BC3</f>
        <v>0</v>
      </c>
      <c r="BD11" s="14">
        <f>'BED STOP cijfers'!BD3</f>
        <v>1801</v>
      </c>
      <c r="BE11" s="14">
        <f>'BED STOP cijfers'!BE3</f>
        <v>0</v>
      </c>
      <c r="BF11" s="14">
        <f>'BED STOP cijfers'!BF3</f>
        <v>0</v>
      </c>
      <c r="BG11" s="14">
        <f>'BED STOP cijfers'!BG3</f>
        <v>0</v>
      </c>
      <c r="BH11" s="14">
        <f>'BED STOP cijfers'!BH3</f>
        <v>0</v>
      </c>
      <c r="BI11" s="14">
        <f>'BED STOP cijfers'!BI3</f>
        <v>0</v>
      </c>
      <c r="BJ11" s="14">
        <f>'BED STOP cijfers'!BJ3</f>
        <v>0</v>
      </c>
      <c r="BK11" s="48">
        <f>'BED STOP cijfers'!BK3</f>
        <v>0</v>
      </c>
      <c r="BL11" s="14">
        <f>'BED STOP cijfers'!BL3</f>
        <v>0</v>
      </c>
      <c r="BM11" s="14">
        <f>'BED STOP cijfers'!BM3</f>
        <v>0</v>
      </c>
      <c r="BN11" s="14">
        <f>'BED STOP cijfers'!BN3</f>
        <v>0</v>
      </c>
      <c r="BO11" s="14">
        <f>'BED STOP cijfers'!BO3</f>
        <v>0</v>
      </c>
      <c r="BP11" s="14">
        <f>'BED STOP cijfers'!BP3</f>
        <v>0</v>
      </c>
      <c r="BQ11" s="48">
        <f>'BED STOP cijfers'!BQ3</f>
        <v>0</v>
      </c>
      <c r="BR11" s="21">
        <f>'BED STOP cijfers'!BR3</f>
        <v>0</v>
      </c>
      <c r="BS11" s="14">
        <f>'BED STOP cijfers'!BS3</f>
        <v>0</v>
      </c>
      <c r="BT11" s="14">
        <f>'BED STOP cijfers'!BT3</f>
        <v>603.75</v>
      </c>
      <c r="BU11" s="14">
        <f>'BED STOP cijfers'!BU3</f>
        <v>603.75</v>
      </c>
      <c r="BV11" s="14">
        <f>'BED STOP cijfers'!BV3</f>
        <v>603.75</v>
      </c>
      <c r="BW11" s="14">
        <f>'BED STOP cijfers'!BW3</f>
        <v>603.75</v>
      </c>
      <c r="BX11" s="648">
        <f>'BED STOP cijfers'!BX3</f>
        <v>0</v>
      </c>
      <c r="BY11" s="48">
        <f>'BED STOP cijfers'!BY3</f>
        <v>5368</v>
      </c>
      <c r="BZ11" s="14">
        <f>'BED STOP cijfers'!BZ3</f>
        <v>0</v>
      </c>
      <c r="CA11" s="14">
        <f>'BED STOP cijfers'!CA3</f>
        <v>0</v>
      </c>
      <c r="CB11" s="14">
        <f>'BED STOP cijfers'!CB3</f>
        <v>0</v>
      </c>
      <c r="CC11" s="14">
        <f>'BED STOP cijfers'!CC3</f>
        <v>0</v>
      </c>
      <c r="CD11" s="14">
        <f>'BED STOP cijfers'!CD3</f>
        <v>0</v>
      </c>
      <c r="CE11" s="14">
        <f>'BED STOP cijfers'!CE3</f>
        <v>0</v>
      </c>
      <c r="CF11" s="14">
        <f>'BED STOP cijfers'!CF3</f>
        <v>0</v>
      </c>
      <c r="CG11" s="14">
        <f>'BED STOP cijfers'!CG3</f>
        <v>0</v>
      </c>
      <c r="CH11" s="14">
        <f>'BED STOP cijfers'!CH3</f>
        <v>0</v>
      </c>
      <c r="CI11" s="14">
        <f>'BED STOP cijfers'!CI3</f>
        <v>0</v>
      </c>
      <c r="CJ11" s="14">
        <f>'BED STOP cijfers'!CJ3</f>
        <v>0</v>
      </c>
      <c r="CK11" s="14">
        <f>'BED STOP cijfers'!CK3</f>
        <v>0</v>
      </c>
      <c r="CL11" s="48">
        <f>'BED STOP cijfers'!CL3</f>
        <v>0</v>
      </c>
      <c r="CM11" s="21">
        <f>'BED STOP cijfers'!CM3</f>
        <v>0</v>
      </c>
      <c r="CN11" s="14">
        <f>'BED STOP cijfers'!CN3</f>
        <v>0</v>
      </c>
      <c r="CO11" s="14">
        <f>'BED STOP cijfers'!CO3</f>
        <v>0</v>
      </c>
      <c r="CP11" s="14">
        <f>'BED STOP cijfers'!CP3</f>
        <v>0</v>
      </c>
      <c r="CQ11" s="14">
        <f>'BED STOP cijfers'!CQ3</f>
        <v>0</v>
      </c>
      <c r="CR11" s="14">
        <f>'BED STOP cijfers'!CR3</f>
        <v>0</v>
      </c>
      <c r="CS11" s="14">
        <f>'BED STOP cijfers'!CS3</f>
        <v>0</v>
      </c>
      <c r="CT11" s="14">
        <f>'BED STOP cijfers'!CT3</f>
        <v>0</v>
      </c>
      <c r="CU11" s="14">
        <f>'BED STOP cijfers'!CU3</f>
        <v>0</v>
      </c>
      <c r="CV11" s="14">
        <f>'BED STOP cijfers'!CV3</f>
        <v>0</v>
      </c>
      <c r="CW11" s="14">
        <f>'BED STOP cijfers'!CW3</f>
        <v>0</v>
      </c>
      <c r="CX11" s="14">
        <f>'BED STOP cijfers'!CX3</f>
        <v>0</v>
      </c>
      <c r="CY11" s="51">
        <f>'BED STOP cijfers'!CY3</f>
        <v>0</v>
      </c>
      <c r="CZ11" s="21">
        <f>'BED STOP cijfers'!CZ3</f>
        <v>0</v>
      </c>
      <c r="DA11" s="14">
        <f>'BED STOP cijfers'!DA3</f>
        <v>0</v>
      </c>
      <c r="DB11" s="14">
        <f>'BED STOP cijfers'!DB3</f>
        <v>0</v>
      </c>
      <c r="DC11" s="14">
        <f>'BED STOP cijfers'!DC3</f>
        <v>0</v>
      </c>
      <c r="DD11" s="14">
        <f>'BED STOP cijfers'!DD3</f>
        <v>0</v>
      </c>
      <c r="DE11" s="14">
        <f>'BED STOP cijfers'!DE3</f>
        <v>0</v>
      </c>
      <c r="DF11" s="14">
        <f>'BED STOP cijfers'!DF3</f>
        <v>0</v>
      </c>
      <c r="DG11" s="14">
        <f>'BED STOP cijfers'!DG3</f>
        <v>0</v>
      </c>
      <c r="DH11" s="14">
        <f>'BED STOP cijfers'!DH3</f>
        <v>0</v>
      </c>
      <c r="DI11" s="14">
        <f>'BED STOP cijfers'!DI3</f>
        <v>0</v>
      </c>
      <c r="DJ11" s="14">
        <f>'BED STOP cijfers'!DJ3</f>
        <v>0</v>
      </c>
      <c r="DK11" s="14">
        <f>'BED STOP cijfers'!DK3</f>
        <v>0</v>
      </c>
      <c r="DL11" s="51">
        <f>'BED STOP cijfers'!DL3</f>
        <v>0</v>
      </c>
    </row>
    <row r="12" spans="1:116" s="13" customFormat="1">
      <c r="A12" s="47">
        <f>'BED STOP cijfers'!A4</f>
        <v>0</v>
      </c>
      <c r="B12" s="49" t="str">
        <f>'BED STOP cijfers'!B4</f>
        <v>BBNT/BBNL/BBNA/BBNK</v>
      </c>
      <c r="C12" s="4" t="str">
        <f>'BED STOP cijfers'!C4</f>
        <v>Bijzondere eet- en drinkwaren, incl. claims</v>
      </c>
      <c r="D12" s="4" t="str">
        <f>'BED STOP cijfers'!D4</f>
        <v>BED Handhaving bijzondere eet- en drinkwaar VWS</v>
      </c>
      <c r="E12" s="4" t="str">
        <f>'BED STOP cijfers'!E4</f>
        <v>Reguliere workflow inspecties en monsteranalyse (BED producenten) 70</v>
      </c>
      <c r="F12" s="4" t="str">
        <f>'BED STOP cijfers'!F4</f>
        <v>VWS</v>
      </c>
      <c r="G12" s="292">
        <f>'BED STOP cijfers'!G4</f>
        <v>0</v>
      </c>
      <c r="H12" s="512">
        <f>'BED STOP cijfers'!H4</f>
        <v>5000</v>
      </c>
      <c r="I12" s="510">
        <f>'BED STOP cijfers'!I4</f>
        <v>1975</v>
      </c>
      <c r="J12" s="11">
        <f>'BED STOP cijfers'!J4</f>
        <v>0</v>
      </c>
      <c r="K12" s="11">
        <f>'BED STOP cijfers'!K4</f>
        <v>0</v>
      </c>
      <c r="L12" s="11">
        <f>'BED STOP cijfers'!L4</f>
        <v>0</v>
      </c>
      <c r="M12" s="11">
        <f>'BED STOP cijfers'!M4</f>
        <v>0</v>
      </c>
      <c r="N12" s="11">
        <f>'BED STOP cijfers'!N4</f>
        <v>0</v>
      </c>
      <c r="O12" s="11">
        <f>'BED STOP cijfers'!O4</f>
        <v>0</v>
      </c>
      <c r="P12" s="11">
        <f>'BED STOP cijfers'!P4</f>
        <v>0</v>
      </c>
      <c r="Q12" s="26">
        <f>'BED STOP cijfers'!Q4</f>
        <v>6975</v>
      </c>
      <c r="R12" s="11">
        <f>'BED STOP cijfers'!R4</f>
        <v>0</v>
      </c>
      <c r="S12" s="11">
        <f>'BED STOP cijfers'!S4</f>
        <v>0</v>
      </c>
      <c r="T12" s="11">
        <f>'BED STOP cijfers'!T4</f>
        <v>6975</v>
      </c>
      <c r="U12" s="11">
        <f>'BED STOP cijfers'!U4</f>
        <v>0</v>
      </c>
      <c r="V12" s="11">
        <f>'BED STOP cijfers'!V4</f>
        <v>0</v>
      </c>
      <c r="W12" s="11">
        <f>'BED STOP cijfers'!W4</f>
        <v>0</v>
      </c>
      <c r="X12" s="11">
        <f>'BED STOP cijfers'!X4</f>
        <v>0</v>
      </c>
      <c r="Y12" s="11">
        <f>'BED STOP cijfers'!Y4</f>
        <v>0</v>
      </c>
      <c r="Z12" s="49">
        <f>'BED STOP cijfers'!Z4</f>
        <v>6975</v>
      </c>
      <c r="AA12" s="510">
        <f>'BED STOP cijfers'!AA4</f>
        <v>1100</v>
      </c>
      <c r="AB12" s="11">
        <f>'BED STOP cijfers'!AB4</f>
        <v>0</v>
      </c>
      <c r="AC12" s="510">
        <f>'BED STOP cijfers'!AC4</f>
        <v>3900</v>
      </c>
      <c r="AD12" s="11">
        <f>'BED STOP cijfers'!AD4</f>
        <v>0</v>
      </c>
      <c r="AE12" s="11">
        <f>'BED STOP cijfers'!AE4</f>
        <v>0</v>
      </c>
      <c r="AF12" s="510">
        <f>'BED STOP cijfers'!AF4</f>
        <v>1975</v>
      </c>
      <c r="AG12" s="49">
        <f>'BED STOP cijfers'!AG4</f>
        <v>0</v>
      </c>
      <c r="AH12" s="11">
        <f>'BED STOP cijfers'!AH4</f>
        <v>1100</v>
      </c>
      <c r="AI12" s="11">
        <f>'BED STOP cijfers'!AI4</f>
        <v>0</v>
      </c>
      <c r="AJ12" s="11">
        <f>'BED STOP cijfers'!AJ4</f>
        <v>0</v>
      </c>
      <c r="AK12" s="11">
        <f>'BED STOP cijfers'!AK4</f>
        <v>0</v>
      </c>
      <c r="AL12" s="49">
        <f>'BED STOP cijfers'!AL4</f>
        <v>0</v>
      </c>
      <c r="AM12" s="11">
        <f>'BED STOP cijfers'!AM4</f>
        <v>0</v>
      </c>
      <c r="AN12" s="11">
        <f>'BED STOP cijfers'!AN4</f>
        <v>0</v>
      </c>
      <c r="AO12" s="11">
        <f>'BED STOP cijfers'!AO4</f>
        <v>0</v>
      </c>
      <c r="AP12" s="11">
        <f>'BED STOP cijfers'!AP4</f>
        <v>0</v>
      </c>
      <c r="AQ12" s="11">
        <f>'BED STOP cijfers'!AQ4</f>
        <v>0</v>
      </c>
      <c r="AR12" s="49">
        <f>'BED STOP cijfers'!AR4</f>
        <v>0</v>
      </c>
      <c r="AS12" s="11">
        <f>'BED STOP cijfers'!AS4</f>
        <v>0</v>
      </c>
      <c r="AT12" s="11">
        <f>'BED STOP cijfers'!AT4</f>
        <v>0</v>
      </c>
      <c r="AU12" s="11">
        <f>'BED STOP cijfers'!AU4</f>
        <v>0</v>
      </c>
      <c r="AV12" s="11">
        <f>'BED STOP cijfers'!AV4</f>
        <v>0</v>
      </c>
      <c r="AW12" s="11">
        <f>'BED STOP cijfers'!AW4</f>
        <v>0</v>
      </c>
      <c r="AX12" s="11">
        <f>'BED STOP cijfers'!AX4</f>
        <v>0</v>
      </c>
      <c r="AY12" s="11">
        <f>'BED STOP cijfers'!AY4</f>
        <v>0</v>
      </c>
      <c r="AZ12" s="11">
        <f>'BED STOP cijfers'!AZ4</f>
        <v>0</v>
      </c>
      <c r="BA12" s="11">
        <f>'BED STOP cijfers'!BA4</f>
        <v>0</v>
      </c>
      <c r="BB12" s="11">
        <f>'BED STOP cijfers'!BB4</f>
        <v>0</v>
      </c>
      <c r="BC12" s="49">
        <f>'BED STOP cijfers'!BC4</f>
        <v>0</v>
      </c>
      <c r="BD12" s="11">
        <f>'BED STOP cijfers'!BD4</f>
        <v>1975</v>
      </c>
      <c r="BE12" s="11">
        <f>'BED STOP cijfers'!BE4</f>
        <v>0</v>
      </c>
      <c r="BF12" s="11">
        <f>'BED STOP cijfers'!BF4</f>
        <v>0</v>
      </c>
      <c r="BG12" s="11">
        <f>'BED STOP cijfers'!BG4</f>
        <v>0</v>
      </c>
      <c r="BH12" s="11">
        <f>'BED STOP cijfers'!BH4</f>
        <v>0</v>
      </c>
      <c r="BI12" s="11">
        <f>'BED STOP cijfers'!BI4</f>
        <v>0</v>
      </c>
      <c r="BJ12" s="11">
        <f>'BED STOP cijfers'!BJ4</f>
        <v>0</v>
      </c>
      <c r="BK12" s="49">
        <f>'BED STOP cijfers'!BK4</f>
        <v>0</v>
      </c>
      <c r="BL12" s="11">
        <f>'BED STOP cijfers'!BL4</f>
        <v>0</v>
      </c>
      <c r="BM12" s="11">
        <f>'BED STOP cijfers'!BM4</f>
        <v>0</v>
      </c>
      <c r="BN12" s="11">
        <f>'BED STOP cijfers'!BN4</f>
        <v>0</v>
      </c>
      <c r="BO12" s="11">
        <f>'BED STOP cijfers'!BO4</f>
        <v>0</v>
      </c>
      <c r="BP12" s="11">
        <f>'BED STOP cijfers'!BP4</f>
        <v>0</v>
      </c>
      <c r="BQ12" s="49">
        <f>'BED STOP cijfers'!BQ4</f>
        <v>0</v>
      </c>
      <c r="BR12" s="15">
        <f>'BED STOP cijfers'!BR4</f>
        <v>0</v>
      </c>
      <c r="BS12" s="11">
        <f>'BED STOP cijfers'!BS4</f>
        <v>0</v>
      </c>
      <c r="BT12" s="11">
        <f>'BED STOP cijfers'!BT4</f>
        <v>975</v>
      </c>
      <c r="BU12" s="11">
        <f>'BED STOP cijfers'!BU4</f>
        <v>975</v>
      </c>
      <c r="BV12" s="11">
        <f>'BED STOP cijfers'!BV4</f>
        <v>975</v>
      </c>
      <c r="BW12" s="11">
        <f>'BED STOP cijfers'!BW4</f>
        <v>975</v>
      </c>
      <c r="BX12" s="28">
        <f>'BED STOP cijfers'!BX4</f>
        <v>0</v>
      </c>
      <c r="BY12" s="49">
        <f>'BED STOP cijfers'!BY4</f>
        <v>6975</v>
      </c>
      <c r="BZ12" s="11">
        <f>'BED STOP cijfers'!BZ4</f>
        <v>0</v>
      </c>
      <c r="CA12" s="11">
        <f>'BED STOP cijfers'!CA4</f>
        <v>0</v>
      </c>
      <c r="CB12" s="11">
        <f>'BED STOP cijfers'!CB4</f>
        <v>0</v>
      </c>
      <c r="CC12" s="11">
        <f>'BED STOP cijfers'!CC4</f>
        <v>0</v>
      </c>
      <c r="CD12" s="11">
        <f>'BED STOP cijfers'!CD4</f>
        <v>0</v>
      </c>
      <c r="CE12" s="11">
        <f>'BED STOP cijfers'!CE4</f>
        <v>0</v>
      </c>
      <c r="CF12" s="11">
        <f>'BED STOP cijfers'!CF4</f>
        <v>0</v>
      </c>
      <c r="CG12" s="11">
        <f>'BED STOP cijfers'!CG4</f>
        <v>0</v>
      </c>
      <c r="CH12" s="11">
        <f>'BED STOP cijfers'!CH4</f>
        <v>0</v>
      </c>
      <c r="CI12" s="11">
        <f>'BED STOP cijfers'!CI4</f>
        <v>0</v>
      </c>
      <c r="CJ12" s="11">
        <f>'BED STOP cijfers'!CJ4</f>
        <v>0</v>
      </c>
      <c r="CK12" s="11">
        <f>'BED STOP cijfers'!CK4</f>
        <v>0</v>
      </c>
      <c r="CL12" s="49">
        <f>'BED STOP cijfers'!CL4</f>
        <v>0</v>
      </c>
      <c r="CM12" s="15">
        <f>'BED STOP cijfers'!CM4</f>
        <v>0</v>
      </c>
      <c r="CN12" s="11">
        <f>'BED STOP cijfers'!CN4</f>
        <v>0</v>
      </c>
      <c r="CO12" s="11">
        <f>'BED STOP cijfers'!CO4</f>
        <v>0</v>
      </c>
      <c r="CP12" s="11">
        <f>'BED STOP cijfers'!CP4</f>
        <v>0</v>
      </c>
      <c r="CQ12" s="11">
        <f>'BED STOP cijfers'!CQ4</f>
        <v>0</v>
      </c>
      <c r="CR12" s="11">
        <f>'BED STOP cijfers'!CR4</f>
        <v>0</v>
      </c>
      <c r="CS12" s="11">
        <f>'BED STOP cijfers'!CS4</f>
        <v>0</v>
      </c>
      <c r="CT12" s="11">
        <f>'BED STOP cijfers'!CT4</f>
        <v>0</v>
      </c>
      <c r="CU12" s="11">
        <f>'BED STOP cijfers'!CU4</f>
        <v>0</v>
      </c>
      <c r="CV12" s="11">
        <f>'BED STOP cijfers'!CV4</f>
        <v>0</v>
      </c>
      <c r="CW12" s="11">
        <f>'BED STOP cijfers'!CW4</f>
        <v>0</v>
      </c>
      <c r="CX12" s="11">
        <f>'BED STOP cijfers'!CX4</f>
        <v>0</v>
      </c>
      <c r="CY12" s="26">
        <f>'BED STOP cijfers'!CY4</f>
        <v>0</v>
      </c>
      <c r="CZ12" s="15">
        <f>'BED STOP cijfers'!CZ4</f>
        <v>0</v>
      </c>
      <c r="DA12" s="11">
        <f>'BED STOP cijfers'!DA4</f>
        <v>0</v>
      </c>
      <c r="DB12" s="11">
        <f>'BED STOP cijfers'!DB4</f>
        <v>0</v>
      </c>
      <c r="DC12" s="11">
        <f>'BED STOP cijfers'!DC4</f>
        <v>0</v>
      </c>
      <c r="DD12" s="11">
        <f>'BED STOP cijfers'!DD4</f>
        <v>0</v>
      </c>
      <c r="DE12" s="11">
        <f>'BED STOP cijfers'!DE4</f>
        <v>0</v>
      </c>
      <c r="DF12" s="11">
        <f>'BED STOP cijfers'!DF4</f>
        <v>0</v>
      </c>
      <c r="DG12" s="11">
        <f>'BED STOP cijfers'!DG4</f>
        <v>0</v>
      </c>
      <c r="DH12" s="11">
        <f>'BED STOP cijfers'!DH4</f>
        <v>0</v>
      </c>
      <c r="DI12" s="11">
        <f>'BED STOP cijfers'!DI4</f>
        <v>0</v>
      </c>
      <c r="DJ12" s="11">
        <f>'BED STOP cijfers'!DJ4</f>
        <v>0</v>
      </c>
      <c r="DK12" s="11">
        <f>'BED STOP cijfers'!DK4</f>
        <v>0</v>
      </c>
      <c r="DL12" s="26">
        <f>'BED STOP cijfers'!DL4</f>
        <v>0</v>
      </c>
    </row>
    <row r="13" spans="1:116" s="165" customFormat="1">
      <c r="A13" s="47">
        <f>'BED STOP cijfers'!A5</f>
        <v>0</v>
      </c>
      <c r="B13" s="49" t="str">
        <f>'BED STOP cijfers'!B5</f>
        <v>BBNT/BBNA/BBNK</v>
      </c>
      <c r="C13" s="4" t="str">
        <f>'BED STOP cijfers'!C5</f>
        <v>Bijzondere eet- en drinkwaren, incl. claims</v>
      </c>
      <c r="D13" s="4" t="str">
        <f>'BED STOP cijfers'!D5</f>
        <v>BED Handhaving bijzondere eet- en drinkwaar VWS</v>
      </c>
      <c r="E13" s="4" t="str">
        <f>'BED STOP cijfers'!E5</f>
        <v>Handhaving claimsverordening specifieke productgroep en zuigelingenvoeding</v>
      </c>
      <c r="F13" s="4" t="str">
        <f>'BED STOP cijfers'!F5</f>
        <v>VWS</v>
      </c>
      <c r="G13" s="292">
        <f>'BED STOP cijfers'!G5</f>
        <v>0</v>
      </c>
      <c r="H13" s="15">
        <f>'BED STOP cijfers'!H5</f>
        <v>3027</v>
      </c>
      <c r="I13" s="11">
        <f>'BED STOP cijfers'!I5</f>
        <v>0</v>
      </c>
      <c r="J13" s="11">
        <f>'BED STOP cijfers'!J5</f>
        <v>112</v>
      </c>
      <c r="K13" s="11">
        <f>'BED STOP cijfers'!K5</f>
        <v>38</v>
      </c>
      <c r="L13" s="11">
        <f>'BED STOP cijfers'!L5</f>
        <v>0</v>
      </c>
      <c r="M13" s="11">
        <f>'BED STOP cijfers'!M5</f>
        <v>0</v>
      </c>
      <c r="N13" s="11">
        <f>'BED STOP cijfers'!N5</f>
        <v>0</v>
      </c>
      <c r="O13" s="11">
        <f>'BED STOP cijfers'!O5</f>
        <v>0</v>
      </c>
      <c r="P13" s="11">
        <f>'BED STOP cijfers'!P5</f>
        <v>0</v>
      </c>
      <c r="Q13" s="26">
        <f>'BED STOP cijfers'!Q5</f>
        <v>3177</v>
      </c>
      <c r="R13" s="11">
        <f>'BED STOP cijfers'!R5</f>
        <v>0</v>
      </c>
      <c r="S13" s="11">
        <f>'BED STOP cijfers'!S5</f>
        <v>0</v>
      </c>
      <c r="T13" s="11">
        <f>'BED STOP cijfers'!T5</f>
        <v>3177</v>
      </c>
      <c r="U13" s="11">
        <f>'BED STOP cijfers'!U5</f>
        <v>0</v>
      </c>
      <c r="V13" s="11">
        <f>'BED STOP cijfers'!V5</f>
        <v>0</v>
      </c>
      <c r="W13" s="11">
        <f>'BED STOP cijfers'!W5</f>
        <v>0</v>
      </c>
      <c r="X13" s="11">
        <f>'BED STOP cijfers'!X5</f>
        <v>0</v>
      </c>
      <c r="Y13" s="11">
        <f>'BED STOP cijfers'!Y5</f>
        <v>0</v>
      </c>
      <c r="Z13" s="49">
        <f>'BED STOP cijfers'!Z5</f>
        <v>3177</v>
      </c>
      <c r="AA13" s="36">
        <f>'BED STOP cijfers'!AA5</f>
        <v>863</v>
      </c>
      <c r="AB13" s="11">
        <f>'BED STOP cijfers'!AB5</f>
        <v>0</v>
      </c>
      <c r="AC13" s="11">
        <f>'BED STOP cijfers'!AC5</f>
        <v>2276</v>
      </c>
      <c r="AD13" s="11">
        <f>'BED STOP cijfers'!AD5</f>
        <v>0</v>
      </c>
      <c r="AE13" s="11">
        <f>'BED STOP cijfers'!AE5</f>
        <v>0</v>
      </c>
      <c r="AF13" s="11">
        <f>'BED STOP cijfers'!AF5</f>
        <v>38</v>
      </c>
      <c r="AG13" s="49">
        <f>'BED STOP cijfers'!AG5</f>
        <v>0</v>
      </c>
      <c r="AH13" s="11">
        <f>'BED STOP cijfers'!AH5</f>
        <v>863</v>
      </c>
      <c r="AI13" s="11">
        <f>'BED STOP cijfers'!AI5</f>
        <v>0</v>
      </c>
      <c r="AJ13" s="11">
        <f>'BED STOP cijfers'!AJ5</f>
        <v>0</v>
      </c>
      <c r="AK13" s="11">
        <f>'BED STOP cijfers'!AK5</f>
        <v>0</v>
      </c>
      <c r="AL13" s="49">
        <f>'BED STOP cijfers'!AL5</f>
        <v>0</v>
      </c>
      <c r="AM13" s="11">
        <f>'BED STOP cijfers'!AM5</f>
        <v>0</v>
      </c>
      <c r="AN13" s="11">
        <f>'BED STOP cijfers'!AN5</f>
        <v>0</v>
      </c>
      <c r="AO13" s="11">
        <f>'BED STOP cijfers'!AO5</f>
        <v>0</v>
      </c>
      <c r="AP13" s="11">
        <f>'BED STOP cijfers'!AP5</f>
        <v>0</v>
      </c>
      <c r="AQ13" s="11">
        <f>'BED STOP cijfers'!AQ5</f>
        <v>0</v>
      </c>
      <c r="AR13" s="49">
        <f>'BED STOP cijfers'!AR5</f>
        <v>0</v>
      </c>
      <c r="AS13" s="11">
        <f>'BED STOP cijfers'!AS5</f>
        <v>0</v>
      </c>
      <c r="AT13" s="11">
        <f>'BED STOP cijfers'!AT5</f>
        <v>0</v>
      </c>
      <c r="AU13" s="11">
        <f>'BED STOP cijfers'!AU5</f>
        <v>0</v>
      </c>
      <c r="AV13" s="11">
        <f>'BED STOP cijfers'!AV5</f>
        <v>0</v>
      </c>
      <c r="AW13" s="11">
        <f>'BED STOP cijfers'!AW5</f>
        <v>0</v>
      </c>
      <c r="AX13" s="11">
        <f>'BED STOP cijfers'!AX5</f>
        <v>0</v>
      </c>
      <c r="AY13" s="11">
        <f>'BED STOP cijfers'!AY5</f>
        <v>0</v>
      </c>
      <c r="AZ13" s="11">
        <f>'BED STOP cijfers'!AZ5</f>
        <v>0</v>
      </c>
      <c r="BA13" s="11">
        <f>'BED STOP cijfers'!BA5</f>
        <v>0</v>
      </c>
      <c r="BB13" s="11">
        <f>'BED STOP cijfers'!BB5</f>
        <v>0</v>
      </c>
      <c r="BC13" s="49">
        <f>'BED STOP cijfers'!BC5</f>
        <v>0</v>
      </c>
      <c r="BD13" s="11">
        <f>'BED STOP cijfers'!BD5</f>
        <v>38</v>
      </c>
      <c r="BE13" s="11">
        <f>'BED STOP cijfers'!BE5</f>
        <v>0</v>
      </c>
      <c r="BF13" s="11">
        <f>'BED STOP cijfers'!BF5</f>
        <v>0</v>
      </c>
      <c r="BG13" s="11">
        <f>'BED STOP cijfers'!BG5</f>
        <v>0</v>
      </c>
      <c r="BH13" s="11">
        <f>'BED STOP cijfers'!BH5</f>
        <v>0</v>
      </c>
      <c r="BI13" s="11">
        <f>'BED STOP cijfers'!BI5</f>
        <v>0</v>
      </c>
      <c r="BJ13" s="11">
        <f>'BED STOP cijfers'!BJ5</f>
        <v>0</v>
      </c>
      <c r="BK13" s="49">
        <f>'BED STOP cijfers'!BK5</f>
        <v>0</v>
      </c>
      <c r="BL13" s="11">
        <f>'BED STOP cijfers'!BL5</f>
        <v>0</v>
      </c>
      <c r="BM13" s="11">
        <f>'BED STOP cijfers'!BM5</f>
        <v>0</v>
      </c>
      <c r="BN13" s="11">
        <f>'BED STOP cijfers'!BN5</f>
        <v>0</v>
      </c>
      <c r="BO13" s="11">
        <f>'BED STOP cijfers'!BO5</f>
        <v>0</v>
      </c>
      <c r="BP13" s="11">
        <f>'BED STOP cijfers'!BP5</f>
        <v>0</v>
      </c>
      <c r="BQ13" s="49">
        <f>'BED STOP cijfers'!BQ5</f>
        <v>0</v>
      </c>
      <c r="BR13" s="15">
        <f>'BED STOP cijfers'!BR5</f>
        <v>0</v>
      </c>
      <c r="BS13" s="11">
        <f>'BED STOP cijfers'!BS5</f>
        <v>0</v>
      </c>
      <c r="BT13" s="11">
        <f>'BED STOP cijfers'!BT5</f>
        <v>569</v>
      </c>
      <c r="BU13" s="11">
        <f>'BED STOP cijfers'!BU5</f>
        <v>569</v>
      </c>
      <c r="BV13" s="11">
        <f>'BED STOP cijfers'!BV5</f>
        <v>569</v>
      </c>
      <c r="BW13" s="11">
        <f>'BED STOP cijfers'!BW5</f>
        <v>569</v>
      </c>
      <c r="BX13" s="28">
        <f>'BED STOP cijfers'!BX5</f>
        <v>0</v>
      </c>
      <c r="BY13" s="49">
        <f>'BED STOP cijfers'!BY5</f>
        <v>3177</v>
      </c>
      <c r="BZ13" s="11">
        <f>'BED STOP cijfers'!BZ5</f>
        <v>0</v>
      </c>
      <c r="CA13" s="11">
        <f>'BED STOP cijfers'!CA5</f>
        <v>0</v>
      </c>
      <c r="CB13" s="11">
        <f>'BED STOP cijfers'!CB5</f>
        <v>0</v>
      </c>
      <c r="CC13" s="11">
        <f>'BED STOP cijfers'!CC5</f>
        <v>0</v>
      </c>
      <c r="CD13" s="11">
        <f>'BED STOP cijfers'!CD5</f>
        <v>0</v>
      </c>
      <c r="CE13" s="11">
        <f>'BED STOP cijfers'!CE5</f>
        <v>0</v>
      </c>
      <c r="CF13" s="11">
        <f>'BED STOP cijfers'!CF5</f>
        <v>0</v>
      </c>
      <c r="CG13" s="11">
        <f>'BED STOP cijfers'!CG5</f>
        <v>0</v>
      </c>
      <c r="CH13" s="11">
        <f>'BED STOP cijfers'!CH5</f>
        <v>0</v>
      </c>
      <c r="CI13" s="11">
        <f>'BED STOP cijfers'!CI5</f>
        <v>0</v>
      </c>
      <c r="CJ13" s="11">
        <f>'BED STOP cijfers'!CJ5</f>
        <v>0</v>
      </c>
      <c r="CK13" s="11">
        <f>'BED STOP cijfers'!CK5</f>
        <v>0</v>
      </c>
      <c r="CL13" s="49">
        <f>'BED STOP cijfers'!CL5</f>
        <v>0</v>
      </c>
      <c r="CM13" s="15">
        <f>'BED STOP cijfers'!CM5</f>
        <v>0</v>
      </c>
      <c r="CN13" s="11">
        <f>'BED STOP cijfers'!CN5</f>
        <v>0</v>
      </c>
      <c r="CO13" s="11">
        <f>'BED STOP cijfers'!CO5</f>
        <v>0</v>
      </c>
      <c r="CP13" s="11">
        <f>'BED STOP cijfers'!CP5</f>
        <v>0</v>
      </c>
      <c r="CQ13" s="11">
        <f>'BED STOP cijfers'!CQ5</f>
        <v>0</v>
      </c>
      <c r="CR13" s="11">
        <f>'BED STOP cijfers'!CR5</f>
        <v>0</v>
      </c>
      <c r="CS13" s="11">
        <f>'BED STOP cijfers'!CS5</f>
        <v>0</v>
      </c>
      <c r="CT13" s="11">
        <f>'BED STOP cijfers'!CT5</f>
        <v>0</v>
      </c>
      <c r="CU13" s="11">
        <f>'BED STOP cijfers'!CU5</f>
        <v>0</v>
      </c>
      <c r="CV13" s="11">
        <f>'BED STOP cijfers'!CV5</f>
        <v>0</v>
      </c>
      <c r="CW13" s="11">
        <f>'BED STOP cijfers'!CW5</f>
        <v>0</v>
      </c>
      <c r="CX13" s="11">
        <f>'BED STOP cijfers'!CX5</f>
        <v>0</v>
      </c>
      <c r="CY13" s="26">
        <f>'BED STOP cijfers'!CY5</f>
        <v>0</v>
      </c>
      <c r="CZ13" s="15">
        <f>'BED STOP cijfers'!CZ5</f>
        <v>0</v>
      </c>
      <c r="DA13" s="11">
        <f>'BED STOP cijfers'!DA5</f>
        <v>0</v>
      </c>
      <c r="DB13" s="11">
        <f>'BED STOP cijfers'!DB5</f>
        <v>0</v>
      </c>
      <c r="DC13" s="11">
        <f>'BED STOP cijfers'!DC5</f>
        <v>0</v>
      </c>
      <c r="DD13" s="11">
        <f>'BED STOP cijfers'!DD5</f>
        <v>0</v>
      </c>
      <c r="DE13" s="11">
        <f>'BED STOP cijfers'!DE5</f>
        <v>0</v>
      </c>
      <c r="DF13" s="11">
        <f>'BED STOP cijfers'!DF5</f>
        <v>0</v>
      </c>
      <c r="DG13" s="11">
        <f>'BED STOP cijfers'!DG5</f>
        <v>0</v>
      </c>
      <c r="DH13" s="11">
        <f>'BED STOP cijfers'!DH5</f>
        <v>0</v>
      </c>
      <c r="DI13" s="11">
        <f>'BED STOP cijfers'!DI5</f>
        <v>0</v>
      </c>
      <c r="DJ13" s="11">
        <f>'BED STOP cijfers'!DJ5</f>
        <v>0</v>
      </c>
      <c r="DK13" s="11">
        <f>'BED STOP cijfers'!DK5</f>
        <v>0</v>
      </c>
      <c r="DL13" s="26">
        <f>'BED STOP cijfers'!DL5</f>
        <v>0</v>
      </c>
    </row>
    <row r="14" spans="1:116" s="165" customFormat="1">
      <c r="A14" s="47">
        <f>'BED STOP cijfers'!A6</f>
        <v>0</v>
      </c>
      <c r="B14" s="49">
        <f>'BED STOP cijfers'!B6</f>
        <v>0</v>
      </c>
      <c r="C14" s="4" t="str">
        <f>'BED STOP cijfers'!C6</f>
        <v>Bijzondere eet- en drinkwaren, incl. claims</v>
      </c>
      <c r="D14" s="4" t="str">
        <f>'BED STOP cijfers'!D6</f>
        <v>BED Handhaving bijzondere eet- en drinkwaar VWS</v>
      </c>
      <c r="E14" s="530" t="str">
        <f>'BED STOP cijfers'!E6</f>
        <v>Verbeterplan Ketenanalyse sportvoeding TO</v>
      </c>
      <c r="F14" s="4" t="str">
        <f>'BED STOP cijfers'!F6</f>
        <v>VWS</v>
      </c>
      <c r="G14" s="292" t="str">
        <f>'BED STOP cijfers'!G6</f>
        <v>verbeterplan</v>
      </c>
      <c r="H14" s="15">
        <f>'BED STOP cijfers'!H6</f>
        <v>250</v>
      </c>
      <c r="I14" s="11">
        <f>'BED STOP cijfers'!I6</f>
        <v>0</v>
      </c>
      <c r="J14" s="11">
        <f>'BED STOP cijfers'!J6</f>
        <v>0</v>
      </c>
      <c r="K14" s="11">
        <f>'BED STOP cijfers'!K6</f>
        <v>0</v>
      </c>
      <c r="L14" s="11">
        <f>'BED STOP cijfers'!L6</f>
        <v>0</v>
      </c>
      <c r="M14" s="11">
        <f>'BED STOP cijfers'!M6</f>
        <v>0</v>
      </c>
      <c r="N14" s="11">
        <f>'BED STOP cijfers'!N6</f>
        <v>0</v>
      </c>
      <c r="O14" s="11">
        <f>'BED STOP cijfers'!O6</f>
        <v>0</v>
      </c>
      <c r="P14" s="11">
        <f>'BED STOP cijfers'!P6</f>
        <v>0</v>
      </c>
      <c r="Q14" s="26">
        <f>'BED STOP cijfers'!Q6</f>
        <v>250</v>
      </c>
      <c r="R14" s="11">
        <f>'BED STOP cijfers'!R6</f>
        <v>0</v>
      </c>
      <c r="S14" s="11">
        <f>'BED STOP cijfers'!S6</f>
        <v>0</v>
      </c>
      <c r="T14" s="11">
        <f>'BED STOP cijfers'!T6</f>
        <v>250</v>
      </c>
      <c r="U14" s="11">
        <f>'BED STOP cijfers'!U6</f>
        <v>0</v>
      </c>
      <c r="V14" s="11">
        <f>'BED STOP cijfers'!V6</f>
        <v>0</v>
      </c>
      <c r="W14" s="11">
        <f>'BED STOP cijfers'!W6</f>
        <v>0</v>
      </c>
      <c r="X14" s="11">
        <f>'BED STOP cijfers'!X6</f>
        <v>0</v>
      </c>
      <c r="Y14" s="11">
        <f>'BED STOP cijfers'!Y6</f>
        <v>0</v>
      </c>
      <c r="Z14" s="49">
        <f>'BED STOP cijfers'!Z6</f>
        <v>250</v>
      </c>
      <c r="AA14" s="11">
        <f>'BED STOP cijfers'!AA6</f>
        <v>250</v>
      </c>
      <c r="AB14" s="11">
        <f>'BED STOP cijfers'!AB6</f>
        <v>0</v>
      </c>
      <c r="AC14" s="36">
        <f>'BED STOP cijfers'!AC6</f>
        <v>0</v>
      </c>
      <c r="AD14" s="11">
        <f>'BED STOP cijfers'!AD6</f>
        <v>0</v>
      </c>
      <c r="AE14" s="11">
        <f>'BED STOP cijfers'!AE6</f>
        <v>0</v>
      </c>
      <c r="AF14" s="11">
        <f>'BED STOP cijfers'!AF6</f>
        <v>0</v>
      </c>
      <c r="AG14" s="49">
        <f>'BED STOP cijfers'!AG6</f>
        <v>0</v>
      </c>
      <c r="AH14" s="11">
        <f>'BED STOP cijfers'!AH6</f>
        <v>250</v>
      </c>
      <c r="AI14" s="11">
        <f>'BED STOP cijfers'!AI6</f>
        <v>0</v>
      </c>
      <c r="AJ14" s="11">
        <f>'BED STOP cijfers'!AJ6</f>
        <v>0</v>
      </c>
      <c r="AK14" s="11">
        <f>'BED STOP cijfers'!AK6</f>
        <v>0</v>
      </c>
      <c r="AL14" s="49">
        <f>'BED STOP cijfers'!AL6</f>
        <v>0</v>
      </c>
      <c r="AM14" s="11">
        <f>'BED STOP cijfers'!AM6</f>
        <v>0</v>
      </c>
      <c r="AN14" s="11">
        <f>'BED STOP cijfers'!AN6</f>
        <v>0</v>
      </c>
      <c r="AO14" s="11">
        <f>'BED STOP cijfers'!AO6</f>
        <v>0</v>
      </c>
      <c r="AP14" s="11">
        <f>'BED STOP cijfers'!AP6</f>
        <v>0</v>
      </c>
      <c r="AQ14" s="11">
        <f>'BED STOP cijfers'!AQ6</f>
        <v>0</v>
      </c>
      <c r="AR14" s="49">
        <f>'BED STOP cijfers'!AR6</f>
        <v>0</v>
      </c>
      <c r="AS14" s="11">
        <f>'BED STOP cijfers'!AS6</f>
        <v>0</v>
      </c>
      <c r="AT14" s="11">
        <f>'BED STOP cijfers'!AT6</f>
        <v>0</v>
      </c>
      <c r="AU14" s="11">
        <f>'BED STOP cijfers'!AU6</f>
        <v>0</v>
      </c>
      <c r="AV14" s="11">
        <f>'BED STOP cijfers'!AV6</f>
        <v>0</v>
      </c>
      <c r="AW14" s="11">
        <f>'BED STOP cijfers'!AW6</f>
        <v>0</v>
      </c>
      <c r="AX14" s="11">
        <f>'BED STOP cijfers'!AX6</f>
        <v>0</v>
      </c>
      <c r="AY14" s="11">
        <f>'BED STOP cijfers'!AY6</f>
        <v>0</v>
      </c>
      <c r="AZ14" s="11">
        <f>'BED STOP cijfers'!AZ6</f>
        <v>0</v>
      </c>
      <c r="BA14" s="11">
        <f>'BED STOP cijfers'!BA6</f>
        <v>0</v>
      </c>
      <c r="BB14" s="11">
        <f>'BED STOP cijfers'!BB6</f>
        <v>0</v>
      </c>
      <c r="BC14" s="49">
        <f>'BED STOP cijfers'!BC6</f>
        <v>0</v>
      </c>
      <c r="BD14" s="11">
        <f>'BED STOP cijfers'!BD6</f>
        <v>0</v>
      </c>
      <c r="BE14" s="11">
        <f>'BED STOP cijfers'!BE6</f>
        <v>0</v>
      </c>
      <c r="BF14" s="11">
        <f>'BED STOP cijfers'!BF6</f>
        <v>0</v>
      </c>
      <c r="BG14" s="11">
        <f>'BED STOP cijfers'!BG6</f>
        <v>0</v>
      </c>
      <c r="BH14" s="11">
        <f>'BED STOP cijfers'!BH6</f>
        <v>0</v>
      </c>
      <c r="BI14" s="11">
        <f>'BED STOP cijfers'!BI6</f>
        <v>0</v>
      </c>
      <c r="BJ14" s="11">
        <f>'BED STOP cijfers'!BJ6</f>
        <v>0</v>
      </c>
      <c r="BK14" s="49">
        <f>'BED STOP cijfers'!BK6</f>
        <v>0</v>
      </c>
      <c r="BL14" s="11">
        <f>'BED STOP cijfers'!BL6</f>
        <v>0</v>
      </c>
      <c r="BM14" s="11">
        <f>'BED STOP cijfers'!BM6</f>
        <v>0</v>
      </c>
      <c r="BN14" s="11">
        <f>'BED STOP cijfers'!BN6</f>
        <v>0</v>
      </c>
      <c r="BO14" s="11">
        <f>'BED STOP cijfers'!BO6</f>
        <v>0</v>
      </c>
      <c r="BP14" s="11">
        <f>'BED STOP cijfers'!BP6</f>
        <v>0</v>
      </c>
      <c r="BQ14" s="49">
        <f>'BED STOP cijfers'!BQ6</f>
        <v>0</v>
      </c>
      <c r="BR14" s="15">
        <f>'BED STOP cijfers'!BR6</f>
        <v>0</v>
      </c>
      <c r="BS14" s="11">
        <f>'BED STOP cijfers'!BS6</f>
        <v>0</v>
      </c>
      <c r="BT14" s="11">
        <f>'BED STOP cijfers'!BT6</f>
        <v>0</v>
      </c>
      <c r="BU14" s="11">
        <f>'BED STOP cijfers'!BU6</f>
        <v>0</v>
      </c>
      <c r="BV14" s="11">
        <f>'BED STOP cijfers'!BV6</f>
        <v>0</v>
      </c>
      <c r="BW14" s="11">
        <f>'BED STOP cijfers'!BW6</f>
        <v>0</v>
      </c>
      <c r="BX14" s="28">
        <f>'BED STOP cijfers'!BX6</f>
        <v>0</v>
      </c>
      <c r="BY14" s="49">
        <f>'BED STOP cijfers'!BY6</f>
        <v>250</v>
      </c>
      <c r="BZ14" s="11">
        <f>'BED STOP cijfers'!BZ6</f>
        <v>0</v>
      </c>
      <c r="CA14" s="11">
        <f>'BED STOP cijfers'!CA6</f>
        <v>0</v>
      </c>
      <c r="CB14" s="11">
        <f>'BED STOP cijfers'!CB6</f>
        <v>0</v>
      </c>
      <c r="CC14" s="11">
        <f>'BED STOP cijfers'!CC6</f>
        <v>0</v>
      </c>
      <c r="CD14" s="11">
        <f>'BED STOP cijfers'!CD6</f>
        <v>0</v>
      </c>
      <c r="CE14" s="11">
        <f>'BED STOP cijfers'!CE6</f>
        <v>0</v>
      </c>
      <c r="CF14" s="11">
        <f>'BED STOP cijfers'!CF6</f>
        <v>0</v>
      </c>
      <c r="CG14" s="11">
        <f>'BED STOP cijfers'!CG6</f>
        <v>0</v>
      </c>
      <c r="CH14" s="11">
        <f>'BED STOP cijfers'!CH6</f>
        <v>0</v>
      </c>
      <c r="CI14" s="11">
        <f>'BED STOP cijfers'!CI6</f>
        <v>0</v>
      </c>
      <c r="CJ14" s="11">
        <f>'BED STOP cijfers'!CJ6</f>
        <v>0</v>
      </c>
      <c r="CK14" s="11">
        <f>'BED STOP cijfers'!CK6</f>
        <v>0</v>
      </c>
      <c r="CL14" s="49">
        <f>'BED STOP cijfers'!CL6</f>
        <v>0</v>
      </c>
      <c r="CM14" s="15">
        <f>'BED STOP cijfers'!CM6</f>
        <v>0</v>
      </c>
      <c r="CN14" s="11">
        <f>'BED STOP cijfers'!CN6</f>
        <v>0</v>
      </c>
      <c r="CO14" s="11">
        <f>'BED STOP cijfers'!CO6</f>
        <v>0</v>
      </c>
      <c r="CP14" s="11">
        <f>'BED STOP cijfers'!CP6</f>
        <v>0</v>
      </c>
      <c r="CQ14" s="11">
        <f>'BED STOP cijfers'!CQ6</f>
        <v>0</v>
      </c>
      <c r="CR14" s="11">
        <f>'BED STOP cijfers'!CR6</f>
        <v>0</v>
      </c>
      <c r="CS14" s="11">
        <f>'BED STOP cijfers'!CS6</f>
        <v>0</v>
      </c>
      <c r="CT14" s="11">
        <f>'BED STOP cijfers'!CT6</f>
        <v>0</v>
      </c>
      <c r="CU14" s="11">
        <f>'BED STOP cijfers'!CU6</f>
        <v>0</v>
      </c>
      <c r="CV14" s="11">
        <f>'BED STOP cijfers'!CV6</f>
        <v>0</v>
      </c>
      <c r="CW14" s="11">
        <f>'BED STOP cijfers'!CW6</f>
        <v>0</v>
      </c>
      <c r="CX14" s="11">
        <f>'BED STOP cijfers'!CX6</f>
        <v>0</v>
      </c>
      <c r="CY14" s="26">
        <f>'BED STOP cijfers'!CY6</f>
        <v>0</v>
      </c>
      <c r="CZ14" s="15">
        <f>'BED STOP cijfers'!CZ6</f>
        <v>0</v>
      </c>
      <c r="DA14" s="11">
        <f>'BED STOP cijfers'!DA6</f>
        <v>0</v>
      </c>
      <c r="DB14" s="11">
        <f>'BED STOP cijfers'!DB6</f>
        <v>0</v>
      </c>
      <c r="DC14" s="11">
        <f>'BED STOP cijfers'!DC6</f>
        <v>0</v>
      </c>
      <c r="DD14" s="11">
        <f>'BED STOP cijfers'!DD6</f>
        <v>0</v>
      </c>
      <c r="DE14" s="11">
        <f>'BED STOP cijfers'!DE6</f>
        <v>0</v>
      </c>
      <c r="DF14" s="11">
        <f>'BED STOP cijfers'!DF6</f>
        <v>0</v>
      </c>
      <c r="DG14" s="11">
        <f>'BED STOP cijfers'!DG6</f>
        <v>0</v>
      </c>
      <c r="DH14" s="11">
        <f>'BED STOP cijfers'!DH6</f>
        <v>0</v>
      </c>
      <c r="DI14" s="11">
        <f>'BED STOP cijfers'!DI6</f>
        <v>0</v>
      </c>
      <c r="DJ14" s="11">
        <f>'BED STOP cijfers'!DJ6</f>
        <v>0</v>
      </c>
      <c r="DK14" s="11">
        <f>'BED STOP cijfers'!DK6</f>
        <v>0</v>
      </c>
      <c r="DL14" s="26">
        <f>'BED STOP cijfers'!DL6</f>
        <v>0</v>
      </c>
    </row>
    <row r="15" spans="1:116" s="165" customFormat="1">
      <c r="A15" s="47">
        <f>'BED STOP cijfers'!A7</f>
        <v>0</v>
      </c>
      <c r="B15" s="49">
        <f>'BED STOP cijfers'!B7</f>
        <v>0</v>
      </c>
      <c r="C15" s="4" t="str">
        <f>'BED STOP cijfers'!C7</f>
        <v>Bijzondere eet- en drinkwaren, incl. claims</v>
      </c>
      <c r="D15" s="4" t="str">
        <f>'BED STOP cijfers'!D7</f>
        <v>BED Handhaving bijzondere eet- en drinkwaar VWS</v>
      </c>
      <c r="E15" s="71" t="str">
        <f>'BED STOP cijfers'!E7</f>
        <v>Ketenanalyse Sportvoeding (follow up)</v>
      </c>
      <c r="F15" s="4" t="str">
        <f>'BED STOP cijfers'!F7</f>
        <v>VWS</v>
      </c>
      <c r="G15" s="292">
        <f>'BED STOP cijfers'!G7</f>
        <v>0</v>
      </c>
      <c r="H15" s="512">
        <f>'BED STOP cijfers'!H7</f>
        <v>2250</v>
      </c>
      <c r="I15" s="510">
        <f>'BED STOP cijfers'!I7</f>
        <v>150</v>
      </c>
      <c r="J15" s="11">
        <f>'BED STOP cijfers'!J7</f>
        <v>0</v>
      </c>
      <c r="K15" s="11">
        <f>'BED STOP cijfers'!K7</f>
        <v>0</v>
      </c>
      <c r="L15" s="11">
        <f>'BED STOP cijfers'!L7</f>
        <v>0</v>
      </c>
      <c r="M15" s="11">
        <f>'BED STOP cijfers'!M7</f>
        <v>0</v>
      </c>
      <c r="N15" s="11">
        <f>'BED STOP cijfers'!N7</f>
        <v>0</v>
      </c>
      <c r="O15" s="11">
        <f>'BED STOP cijfers'!O7</f>
        <v>0</v>
      </c>
      <c r="P15" s="11">
        <f>'BED STOP cijfers'!P7</f>
        <v>0</v>
      </c>
      <c r="Q15" s="26">
        <f>'BED STOP cijfers'!Q7</f>
        <v>2400</v>
      </c>
      <c r="R15" s="11">
        <f>'BED STOP cijfers'!R7</f>
        <v>0</v>
      </c>
      <c r="S15" s="11">
        <f>'BED STOP cijfers'!S7</f>
        <v>0</v>
      </c>
      <c r="T15" s="11">
        <f>'BED STOP cijfers'!T7</f>
        <v>2400</v>
      </c>
      <c r="U15" s="11">
        <f>'BED STOP cijfers'!U7</f>
        <v>0</v>
      </c>
      <c r="V15" s="11">
        <f>'BED STOP cijfers'!V7</f>
        <v>0</v>
      </c>
      <c r="W15" s="11">
        <f>'BED STOP cijfers'!W7</f>
        <v>0</v>
      </c>
      <c r="X15" s="11">
        <f>'BED STOP cijfers'!X7</f>
        <v>0</v>
      </c>
      <c r="Y15" s="11">
        <f>'BED STOP cijfers'!Y7</f>
        <v>0</v>
      </c>
      <c r="Z15" s="49">
        <f>'BED STOP cijfers'!Z7</f>
        <v>2400</v>
      </c>
      <c r="AA15" s="36">
        <f>'BED STOP cijfers'!AA7</f>
        <v>250</v>
      </c>
      <c r="AB15" s="11">
        <f>'BED STOP cijfers'!AB7</f>
        <v>0</v>
      </c>
      <c r="AC15" s="11">
        <f>'BED STOP cijfers'!AC7</f>
        <v>2000</v>
      </c>
      <c r="AD15" s="11">
        <f>'BED STOP cijfers'!AD7</f>
        <v>0</v>
      </c>
      <c r="AE15" s="11">
        <f>'BED STOP cijfers'!AE7</f>
        <v>0</v>
      </c>
      <c r="AF15" s="11">
        <f>'BED STOP cijfers'!AF7</f>
        <v>150</v>
      </c>
      <c r="AG15" s="49">
        <f>'BED STOP cijfers'!AG7</f>
        <v>0</v>
      </c>
      <c r="AH15" s="11">
        <f>'BED STOP cijfers'!AH7</f>
        <v>250</v>
      </c>
      <c r="AI15" s="11">
        <f>'BED STOP cijfers'!AI7</f>
        <v>0</v>
      </c>
      <c r="AJ15" s="11">
        <f>'BED STOP cijfers'!AJ7</f>
        <v>0</v>
      </c>
      <c r="AK15" s="11">
        <f>'BED STOP cijfers'!AK7</f>
        <v>0</v>
      </c>
      <c r="AL15" s="49">
        <f>'BED STOP cijfers'!AL7</f>
        <v>0</v>
      </c>
      <c r="AM15" s="11">
        <f>'BED STOP cijfers'!AM7</f>
        <v>0</v>
      </c>
      <c r="AN15" s="11">
        <f>'BED STOP cijfers'!AN7</f>
        <v>0</v>
      </c>
      <c r="AO15" s="11">
        <f>'BED STOP cijfers'!AO7</f>
        <v>0</v>
      </c>
      <c r="AP15" s="11">
        <f>'BED STOP cijfers'!AP7</f>
        <v>0</v>
      </c>
      <c r="AQ15" s="11">
        <f>'BED STOP cijfers'!AQ7</f>
        <v>0</v>
      </c>
      <c r="AR15" s="49">
        <f>'BED STOP cijfers'!AR7</f>
        <v>0</v>
      </c>
      <c r="AS15" s="11">
        <f>'BED STOP cijfers'!AS7</f>
        <v>0</v>
      </c>
      <c r="AT15" s="11">
        <f>'BED STOP cijfers'!AT7</f>
        <v>0</v>
      </c>
      <c r="AU15" s="11">
        <f>'BED STOP cijfers'!AU7</f>
        <v>0</v>
      </c>
      <c r="AV15" s="11">
        <f>'BED STOP cijfers'!AV7</f>
        <v>0</v>
      </c>
      <c r="AW15" s="11">
        <f>'BED STOP cijfers'!AW7</f>
        <v>0</v>
      </c>
      <c r="AX15" s="11">
        <f>'BED STOP cijfers'!AX7</f>
        <v>0</v>
      </c>
      <c r="AY15" s="11">
        <f>'BED STOP cijfers'!AY7</f>
        <v>0</v>
      </c>
      <c r="AZ15" s="11">
        <f>'BED STOP cijfers'!AZ7</f>
        <v>0</v>
      </c>
      <c r="BA15" s="11">
        <f>'BED STOP cijfers'!BA7</f>
        <v>0</v>
      </c>
      <c r="BB15" s="11">
        <f>'BED STOP cijfers'!BB7</f>
        <v>0</v>
      </c>
      <c r="BC15" s="49">
        <f>'BED STOP cijfers'!BC7</f>
        <v>0</v>
      </c>
      <c r="BD15" s="11">
        <f>'BED STOP cijfers'!BD7</f>
        <v>150</v>
      </c>
      <c r="BE15" s="11">
        <f>'BED STOP cijfers'!BE7</f>
        <v>0</v>
      </c>
      <c r="BF15" s="11">
        <f>'BED STOP cijfers'!BF7</f>
        <v>0</v>
      </c>
      <c r="BG15" s="11">
        <f>'BED STOP cijfers'!BG7</f>
        <v>0</v>
      </c>
      <c r="BH15" s="11">
        <f>'BED STOP cijfers'!BH7</f>
        <v>0</v>
      </c>
      <c r="BI15" s="11">
        <f>'BED STOP cijfers'!BI7</f>
        <v>0</v>
      </c>
      <c r="BJ15" s="11">
        <f>'BED STOP cijfers'!BJ7</f>
        <v>0</v>
      </c>
      <c r="BK15" s="49">
        <f>'BED STOP cijfers'!BK7</f>
        <v>0</v>
      </c>
      <c r="BL15" s="11">
        <f>'BED STOP cijfers'!BL7</f>
        <v>0</v>
      </c>
      <c r="BM15" s="11">
        <f>'BED STOP cijfers'!BM7</f>
        <v>0</v>
      </c>
      <c r="BN15" s="11">
        <f>'BED STOP cijfers'!BN7</f>
        <v>0</v>
      </c>
      <c r="BO15" s="11">
        <f>'BED STOP cijfers'!BO7</f>
        <v>0</v>
      </c>
      <c r="BP15" s="11">
        <f>'BED STOP cijfers'!BP7</f>
        <v>0</v>
      </c>
      <c r="BQ15" s="49">
        <f>'BED STOP cijfers'!BQ7</f>
        <v>0</v>
      </c>
      <c r="BR15" s="15">
        <f>'BED STOP cijfers'!BR7</f>
        <v>0</v>
      </c>
      <c r="BS15" s="11">
        <f>'BED STOP cijfers'!BS7</f>
        <v>0</v>
      </c>
      <c r="BT15" s="11">
        <f>'BED STOP cijfers'!BT7</f>
        <v>500</v>
      </c>
      <c r="BU15" s="11">
        <f>'BED STOP cijfers'!BU7</f>
        <v>500</v>
      </c>
      <c r="BV15" s="11">
        <f>'BED STOP cijfers'!BV7</f>
        <v>500</v>
      </c>
      <c r="BW15" s="11">
        <f>'BED STOP cijfers'!BW7</f>
        <v>500</v>
      </c>
      <c r="BX15" s="28">
        <f>'BED STOP cijfers'!BX7</f>
        <v>0</v>
      </c>
      <c r="BY15" s="49">
        <f>'BED STOP cijfers'!BY7</f>
        <v>2400</v>
      </c>
      <c r="BZ15" s="11">
        <f>'BED STOP cijfers'!BZ7</f>
        <v>0</v>
      </c>
      <c r="CA15" s="11">
        <f>'BED STOP cijfers'!CA7</f>
        <v>0</v>
      </c>
      <c r="CB15" s="11">
        <f>'BED STOP cijfers'!CB7</f>
        <v>0</v>
      </c>
      <c r="CC15" s="11">
        <f>'BED STOP cijfers'!CC7</f>
        <v>0</v>
      </c>
      <c r="CD15" s="11">
        <f>'BED STOP cijfers'!CD7</f>
        <v>0</v>
      </c>
      <c r="CE15" s="11">
        <f>'BED STOP cijfers'!CE7</f>
        <v>0</v>
      </c>
      <c r="CF15" s="11">
        <f>'BED STOP cijfers'!CF7</f>
        <v>0</v>
      </c>
      <c r="CG15" s="11">
        <f>'BED STOP cijfers'!CG7</f>
        <v>0</v>
      </c>
      <c r="CH15" s="11">
        <f>'BED STOP cijfers'!CH7</f>
        <v>0</v>
      </c>
      <c r="CI15" s="11">
        <f>'BED STOP cijfers'!CI7</f>
        <v>0</v>
      </c>
      <c r="CJ15" s="11">
        <f>'BED STOP cijfers'!CJ7</f>
        <v>0</v>
      </c>
      <c r="CK15" s="11">
        <f>'BED STOP cijfers'!CK7</f>
        <v>0</v>
      </c>
      <c r="CL15" s="49">
        <f>'BED STOP cijfers'!CL7</f>
        <v>0</v>
      </c>
      <c r="CM15" s="15">
        <f>'BED STOP cijfers'!CM7</f>
        <v>0</v>
      </c>
      <c r="CN15" s="11">
        <f>'BED STOP cijfers'!CN7</f>
        <v>0</v>
      </c>
      <c r="CO15" s="11">
        <f>'BED STOP cijfers'!CO7</f>
        <v>0</v>
      </c>
      <c r="CP15" s="11">
        <f>'BED STOP cijfers'!CP7</f>
        <v>0</v>
      </c>
      <c r="CQ15" s="11">
        <f>'BED STOP cijfers'!CQ7</f>
        <v>0</v>
      </c>
      <c r="CR15" s="11">
        <f>'BED STOP cijfers'!CR7</f>
        <v>0</v>
      </c>
      <c r="CS15" s="11">
        <f>'BED STOP cijfers'!CS7</f>
        <v>0</v>
      </c>
      <c r="CT15" s="11">
        <f>'BED STOP cijfers'!CT7</f>
        <v>0</v>
      </c>
      <c r="CU15" s="11">
        <f>'BED STOP cijfers'!CU7</f>
        <v>0</v>
      </c>
      <c r="CV15" s="11">
        <f>'BED STOP cijfers'!CV7</f>
        <v>0</v>
      </c>
      <c r="CW15" s="11">
        <f>'BED STOP cijfers'!CW7</f>
        <v>0</v>
      </c>
      <c r="CX15" s="11">
        <f>'BED STOP cijfers'!CX7</f>
        <v>0</v>
      </c>
      <c r="CY15" s="26">
        <f>'BED STOP cijfers'!CY7</f>
        <v>0</v>
      </c>
      <c r="CZ15" s="15">
        <f>'BED STOP cijfers'!CZ7</f>
        <v>0</v>
      </c>
      <c r="DA15" s="11">
        <f>'BED STOP cijfers'!DA7</f>
        <v>0</v>
      </c>
      <c r="DB15" s="11">
        <f>'BED STOP cijfers'!DB7</f>
        <v>0</v>
      </c>
      <c r="DC15" s="11">
        <f>'BED STOP cijfers'!DC7</f>
        <v>0</v>
      </c>
      <c r="DD15" s="11">
        <f>'BED STOP cijfers'!DD7</f>
        <v>0</v>
      </c>
      <c r="DE15" s="11">
        <f>'BED STOP cijfers'!DE7</f>
        <v>0</v>
      </c>
      <c r="DF15" s="11">
        <f>'BED STOP cijfers'!DF7</f>
        <v>0</v>
      </c>
      <c r="DG15" s="11">
        <f>'BED STOP cijfers'!DG7</f>
        <v>0</v>
      </c>
      <c r="DH15" s="11">
        <f>'BED STOP cijfers'!DH7</f>
        <v>0</v>
      </c>
      <c r="DI15" s="11">
        <f>'BED STOP cijfers'!DI7</f>
        <v>0</v>
      </c>
      <c r="DJ15" s="11">
        <f>'BED STOP cijfers'!DJ7</f>
        <v>0</v>
      </c>
      <c r="DK15" s="11">
        <f>'BED STOP cijfers'!DK7</f>
        <v>0</v>
      </c>
      <c r="DL15" s="26">
        <f>'BED STOP cijfers'!DL7</f>
        <v>0</v>
      </c>
    </row>
    <row r="16" spans="1:116" s="165" customFormat="1">
      <c r="A16" s="47">
        <f>'BED STOP cijfers'!A8</f>
        <v>0</v>
      </c>
      <c r="B16" s="49">
        <f>'BED STOP cijfers'!B8</f>
        <v>0</v>
      </c>
      <c r="C16" s="4" t="str">
        <f>'BED STOP cijfers'!C8</f>
        <v>Bijzondere eet- en drinkwaren, incl. claims</v>
      </c>
      <c r="D16" s="4" t="str">
        <f>'BED STOP cijfers'!D8</f>
        <v>BED Handhaving bijzondere eet- en drinkwaar VWS</v>
      </c>
      <c r="E16" s="530" t="str">
        <f>'BED STOP cijfers'!E8</f>
        <v>Verbeterplan Doelgroepenanalyse afslankbedrijven TO</v>
      </c>
      <c r="F16" s="4" t="str">
        <f>'BED STOP cijfers'!F8</f>
        <v>VWS</v>
      </c>
      <c r="G16" s="292" t="str">
        <f>'BED STOP cijfers'!G8</f>
        <v>verbeterplan</v>
      </c>
      <c r="H16" s="15">
        <f>'BED STOP cijfers'!H8</f>
        <v>250</v>
      </c>
      <c r="I16" s="11">
        <f>'BED STOP cijfers'!I8</f>
        <v>0</v>
      </c>
      <c r="J16" s="11">
        <f>'BED STOP cijfers'!J8</f>
        <v>0</v>
      </c>
      <c r="K16" s="11">
        <f>'BED STOP cijfers'!K8</f>
        <v>0</v>
      </c>
      <c r="L16" s="11">
        <f>'BED STOP cijfers'!L8</f>
        <v>0</v>
      </c>
      <c r="M16" s="11">
        <f>'BED STOP cijfers'!M8</f>
        <v>0</v>
      </c>
      <c r="N16" s="11">
        <f>'BED STOP cijfers'!N8</f>
        <v>0</v>
      </c>
      <c r="O16" s="11">
        <f>'BED STOP cijfers'!O8</f>
        <v>0</v>
      </c>
      <c r="P16" s="11">
        <f>'BED STOP cijfers'!P8</f>
        <v>0</v>
      </c>
      <c r="Q16" s="26">
        <f>'BED STOP cijfers'!Q8</f>
        <v>250</v>
      </c>
      <c r="R16" s="11">
        <f>'BED STOP cijfers'!R8</f>
        <v>0</v>
      </c>
      <c r="S16" s="11">
        <f>'BED STOP cijfers'!S8</f>
        <v>0</v>
      </c>
      <c r="T16" s="11">
        <f>'BED STOP cijfers'!T8</f>
        <v>250</v>
      </c>
      <c r="U16" s="11">
        <f>'BED STOP cijfers'!U8</f>
        <v>0</v>
      </c>
      <c r="V16" s="11">
        <f>'BED STOP cijfers'!V8</f>
        <v>0</v>
      </c>
      <c r="W16" s="11">
        <f>'BED STOP cijfers'!W8</f>
        <v>0</v>
      </c>
      <c r="X16" s="11">
        <f>'BED STOP cijfers'!X8</f>
        <v>0</v>
      </c>
      <c r="Y16" s="11">
        <f>'BED STOP cijfers'!Y8</f>
        <v>0</v>
      </c>
      <c r="Z16" s="49">
        <f>'BED STOP cijfers'!Z8</f>
        <v>250</v>
      </c>
      <c r="AA16" s="11">
        <f>'BED STOP cijfers'!AA8</f>
        <v>250</v>
      </c>
      <c r="AB16" s="11">
        <f>'BED STOP cijfers'!AB8</f>
        <v>0</v>
      </c>
      <c r="AC16" s="11">
        <f>'BED STOP cijfers'!AC8</f>
        <v>0</v>
      </c>
      <c r="AD16" s="11">
        <f>'BED STOP cijfers'!AD8</f>
        <v>0</v>
      </c>
      <c r="AE16" s="11">
        <f>'BED STOP cijfers'!AE8</f>
        <v>0</v>
      </c>
      <c r="AF16" s="11">
        <f>'BED STOP cijfers'!AF8</f>
        <v>0</v>
      </c>
      <c r="AG16" s="49">
        <f>'BED STOP cijfers'!AG8</f>
        <v>0</v>
      </c>
      <c r="AH16" s="11">
        <f>'BED STOP cijfers'!AH8</f>
        <v>250</v>
      </c>
      <c r="AI16" s="11">
        <f>'BED STOP cijfers'!AI8</f>
        <v>0</v>
      </c>
      <c r="AJ16" s="11">
        <f>'BED STOP cijfers'!AJ8</f>
        <v>0</v>
      </c>
      <c r="AK16" s="11">
        <f>'BED STOP cijfers'!AK8</f>
        <v>0</v>
      </c>
      <c r="AL16" s="49">
        <f>'BED STOP cijfers'!AL8</f>
        <v>0</v>
      </c>
      <c r="AM16" s="11">
        <f>'BED STOP cijfers'!AM8</f>
        <v>0</v>
      </c>
      <c r="AN16" s="11">
        <f>'BED STOP cijfers'!AN8</f>
        <v>0</v>
      </c>
      <c r="AO16" s="11">
        <f>'BED STOP cijfers'!AO8</f>
        <v>0</v>
      </c>
      <c r="AP16" s="11">
        <f>'BED STOP cijfers'!AP8</f>
        <v>0</v>
      </c>
      <c r="AQ16" s="11">
        <f>'BED STOP cijfers'!AQ8</f>
        <v>0</v>
      </c>
      <c r="AR16" s="49">
        <f>'BED STOP cijfers'!AR8</f>
        <v>0</v>
      </c>
      <c r="AS16" s="11">
        <f>'BED STOP cijfers'!AS8</f>
        <v>0</v>
      </c>
      <c r="AT16" s="11">
        <f>'BED STOP cijfers'!AT8</f>
        <v>0</v>
      </c>
      <c r="AU16" s="11">
        <f>'BED STOP cijfers'!AU8</f>
        <v>0</v>
      </c>
      <c r="AV16" s="11">
        <f>'BED STOP cijfers'!AV8</f>
        <v>0</v>
      </c>
      <c r="AW16" s="11">
        <f>'BED STOP cijfers'!AW8</f>
        <v>0</v>
      </c>
      <c r="AX16" s="11">
        <f>'BED STOP cijfers'!AX8</f>
        <v>0</v>
      </c>
      <c r="AY16" s="11">
        <f>'BED STOP cijfers'!AY8</f>
        <v>0</v>
      </c>
      <c r="AZ16" s="11">
        <f>'BED STOP cijfers'!AZ8</f>
        <v>0</v>
      </c>
      <c r="BA16" s="11">
        <f>'BED STOP cijfers'!BA8</f>
        <v>0</v>
      </c>
      <c r="BB16" s="11">
        <f>'BED STOP cijfers'!BB8</f>
        <v>0</v>
      </c>
      <c r="BC16" s="49">
        <f>'BED STOP cijfers'!BC8</f>
        <v>0</v>
      </c>
      <c r="BD16" s="11">
        <f>'BED STOP cijfers'!BD8</f>
        <v>0</v>
      </c>
      <c r="BE16" s="11">
        <f>'BED STOP cijfers'!BE8</f>
        <v>0</v>
      </c>
      <c r="BF16" s="11">
        <f>'BED STOP cijfers'!BF8</f>
        <v>0</v>
      </c>
      <c r="BG16" s="11">
        <f>'BED STOP cijfers'!BG8</f>
        <v>0</v>
      </c>
      <c r="BH16" s="11">
        <f>'BED STOP cijfers'!BH8</f>
        <v>0</v>
      </c>
      <c r="BI16" s="11">
        <f>'BED STOP cijfers'!BI8</f>
        <v>0</v>
      </c>
      <c r="BJ16" s="11">
        <f>'BED STOP cijfers'!BJ8</f>
        <v>0</v>
      </c>
      <c r="BK16" s="49">
        <f>'BED STOP cijfers'!BK8</f>
        <v>0</v>
      </c>
      <c r="BL16" s="11">
        <f>'BED STOP cijfers'!BL8</f>
        <v>0</v>
      </c>
      <c r="BM16" s="11">
        <f>'BED STOP cijfers'!BM8</f>
        <v>0</v>
      </c>
      <c r="BN16" s="11">
        <f>'BED STOP cijfers'!BN8</f>
        <v>0</v>
      </c>
      <c r="BO16" s="11">
        <f>'BED STOP cijfers'!BO8</f>
        <v>0</v>
      </c>
      <c r="BP16" s="11">
        <f>'BED STOP cijfers'!BP8</f>
        <v>0</v>
      </c>
      <c r="BQ16" s="49">
        <f>'BED STOP cijfers'!BQ8</f>
        <v>0</v>
      </c>
      <c r="BR16" s="15">
        <f>'BED STOP cijfers'!BR8</f>
        <v>0</v>
      </c>
      <c r="BS16" s="11">
        <f>'BED STOP cijfers'!BS8</f>
        <v>0</v>
      </c>
      <c r="BT16" s="11">
        <f>'BED STOP cijfers'!BT8</f>
        <v>0</v>
      </c>
      <c r="BU16" s="11">
        <f>'BED STOP cijfers'!BU8</f>
        <v>0</v>
      </c>
      <c r="BV16" s="11">
        <f>'BED STOP cijfers'!BV8</f>
        <v>0</v>
      </c>
      <c r="BW16" s="11">
        <f>'BED STOP cijfers'!BW8</f>
        <v>0</v>
      </c>
      <c r="BX16" s="28">
        <f>'BED STOP cijfers'!BX8</f>
        <v>0</v>
      </c>
      <c r="BY16" s="49">
        <f>'BED STOP cijfers'!BY8</f>
        <v>250</v>
      </c>
      <c r="BZ16" s="11">
        <f>'BED STOP cijfers'!BZ8</f>
        <v>0</v>
      </c>
      <c r="CA16" s="11">
        <f>'BED STOP cijfers'!CA8</f>
        <v>0</v>
      </c>
      <c r="CB16" s="11">
        <f>'BED STOP cijfers'!CB8</f>
        <v>0</v>
      </c>
      <c r="CC16" s="11">
        <f>'BED STOP cijfers'!CC8</f>
        <v>0</v>
      </c>
      <c r="CD16" s="11">
        <f>'BED STOP cijfers'!CD8</f>
        <v>0</v>
      </c>
      <c r="CE16" s="11">
        <f>'BED STOP cijfers'!CE8</f>
        <v>0</v>
      </c>
      <c r="CF16" s="11">
        <f>'BED STOP cijfers'!CF8</f>
        <v>0</v>
      </c>
      <c r="CG16" s="11">
        <f>'BED STOP cijfers'!CG8</f>
        <v>0</v>
      </c>
      <c r="CH16" s="11">
        <f>'BED STOP cijfers'!CH8</f>
        <v>0</v>
      </c>
      <c r="CI16" s="11">
        <f>'BED STOP cijfers'!CI8</f>
        <v>0</v>
      </c>
      <c r="CJ16" s="11">
        <f>'BED STOP cijfers'!CJ8</f>
        <v>0</v>
      </c>
      <c r="CK16" s="11">
        <f>'BED STOP cijfers'!CK8</f>
        <v>0</v>
      </c>
      <c r="CL16" s="49">
        <f>'BED STOP cijfers'!CL8</f>
        <v>0</v>
      </c>
      <c r="CM16" s="15">
        <f>'BED STOP cijfers'!CM8</f>
        <v>0</v>
      </c>
      <c r="CN16" s="11">
        <f>'BED STOP cijfers'!CN8</f>
        <v>0</v>
      </c>
      <c r="CO16" s="11">
        <f>'BED STOP cijfers'!CO8</f>
        <v>0</v>
      </c>
      <c r="CP16" s="11">
        <f>'BED STOP cijfers'!CP8</f>
        <v>0</v>
      </c>
      <c r="CQ16" s="11">
        <f>'BED STOP cijfers'!CQ8</f>
        <v>0</v>
      </c>
      <c r="CR16" s="11">
        <f>'BED STOP cijfers'!CR8</f>
        <v>0</v>
      </c>
      <c r="CS16" s="11">
        <f>'BED STOP cijfers'!CS8</f>
        <v>0</v>
      </c>
      <c r="CT16" s="11">
        <f>'BED STOP cijfers'!CT8</f>
        <v>0</v>
      </c>
      <c r="CU16" s="11">
        <f>'BED STOP cijfers'!CU8</f>
        <v>0</v>
      </c>
      <c r="CV16" s="11">
        <f>'BED STOP cijfers'!CV8</f>
        <v>0</v>
      </c>
      <c r="CW16" s="11">
        <f>'BED STOP cijfers'!CW8</f>
        <v>0</v>
      </c>
      <c r="CX16" s="11">
        <f>'BED STOP cijfers'!CX8</f>
        <v>0</v>
      </c>
      <c r="CY16" s="26">
        <f>'BED STOP cijfers'!CY8</f>
        <v>0</v>
      </c>
      <c r="CZ16" s="15">
        <f>'BED STOP cijfers'!CZ8</f>
        <v>0</v>
      </c>
      <c r="DA16" s="11">
        <f>'BED STOP cijfers'!DA8</f>
        <v>0</v>
      </c>
      <c r="DB16" s="11">
        <f>'BED STOP cijfers'!DB8</f>
        <v>0</v>
      </c>
      <c r="DC16" s="11">
        <f>'BED STOP cijfers'!DC8</f>
        <v>0</v>
      </c>
      <c r="DD16" s="11">
        <f>'BED STOP cijfers'!DD8</f>
        <v>0</v>
      </c>
      <c r="DE16" s="11">
        <f>'BED STOP cijfers'!DE8</f>
        <v>0</v>
      </c>
      <c r="DF16" s="11">
        <f>'BED STOP cijfers'!DF8</f>
        <v>0</v>
      </c>
      <c r="DG16" s="11">
        <f>'BED STOP cijfers'!DG8</f>
        <v>0</v>
      </c>
      <c r="DH16" s="11">
        <f>'BED STOP cijfers'!DH8</f>
        <v>0</v>
      </c>
      <c r="DI16" s="11">
        <f>'BED STOP cijfers'!DI8</f>
        <v>0</v>
      </c>
      <c r="DJ16" s="11">
        <f>'BED STOP cijfers'!DJ8</f>
        <v>0</v>
      </c>
      <c r="DK16" s="11">
        <f>'BED STOP cijfers'!DK8</f>
        <v>0</v>
      </c>
      <c r="DL16" s="26">
        <f>'BED STOP cijfers'!DL8</f>
        <v>0</v>
      </c>
    </row>
    <row r="17" spans="1:116" s="165" customFormat="1">
      <c r="A17" s="47">
        <f>'BED STOP cijfers'!A9</f>
        <v>0</v>
      </c>
      <c r="B17" s="49" t="str">
        <f>'BED STOP cijfers'!B9</f>
        <v>BBNT/BBNL/BBNA/BBNK</v>
      </c>
      <c r="C17" s="4" t="str">
        <f>'BED STOP cijfers'!C9</f>
        <v>Bijzondere eet- en drinkwaren, incl. claims</v>
      </c>
      <c r="D17" s="4" t="str">
        <f>'BED STOP cijfers'!D9</f>
        <v>BED Handhaving bijzondere eet- en drinkwaar VWS</v>
      </c>
      <c r="E17" s="4" t="str">
        <f>'BED STOP cijfers'!E9</f>
        <v xml:space="preserve">Verstopte farmaceutische stoffen </v>
      </c>
      <c r="F17" s="4" t="str">
        <f>'BED STOP cijfers'!F9</f>
        <v>VWS</v>
      </c>
      <c r="G17" s="292">
        <f>'BED STOP cijfers'!G9</f>
        <v>0</v>
      </c>
      <c r="H17" s="512">
        <f>'BED STOP cijfers'!H9</f>
        <v>1800</v>
      </c>
      <c r="I17" s="11">
        <f>'BED STOP cijfers'!I9</f>
        <v>150</v>
      </c>
      <c r="J17" s="11">
        <f>'BED STOP cijfers'!J9</f>
        <v>75</v>
      </c>
      <c r="K17" s="11">
        <f>'BED STOP cijfers'!K9</f>
        <v>25</v>
      </c>
      <c r="L17" s="11">
        <f>'BED STOP cijfers'!L9</f>
        <v>0</v>
      </c>
      <c r="M17" s="11">
        <f>'BED STOP cijfers'!M9</f>
        <v>0</v>
      </c>
      <c r="N17" s="11">
        <f>'BED STOP cijfers'!N9</f>
        <v>0</v>
      </c>
      <c r="O17" s="11">
        <f>'BED STOP cijfers'!O9</f>
        <v>0</v>
      </c>
      <c r="P17" s="11">
        <f>'BED STOP cijfers'!P9</f>
        <v>0</v>
      </c>
      <c r="Q17" s="26">
        <f>'BED STOP cijfers'!Q9</f>
        <v>2050</v>
      </c>
      <c r="R17" s="11">
        <f>'BED STOP cijfers'!R9</f>
        <v>0</v>
      </c>
      <c r="S17" s="11">
        <f>'BED STOP cijfers'!S9</f>
        <v>0</v>
      </c>
      <c r="T17" s="11">
        <f>'BED STOP cijfers'!T9</f>
        <v>2050</v>
      </c>
      <c r="U17" s="11">
        <f>'BED STOP cijfers'!U9</f>
        <v>0</v>
      </c>
      <c r="V17" s="11">
        <f>'BED STOP cijfers'!V9</f>
        <v>0</v>
      </c>
      <c r="W17" s="11">
        <f>'BED STOP cijfers'!W9</f>
        <v>0</v>
      </c>
      <c r="X17" s="11">
        <f>'BED STOP cijfers'!X9</f>
        <v>0</v>
      </c>
      <c r="Y17" s="11">
        <f>'BED STOP cijfers'!Y9</f>
        <v>0</v>
      </c>
      <c r="Z17" s="49">
        <f>'BED STOP cijfers'!Z9</f>
        <v>2050</v>
      </c>
      <c r="AA17" s="11">
        <f>'BED STOP cijfers'!AA9</f>
        <v>500</v>
      </c>
      <c r="AB17" s="11">
        <f>'BED STOP cijfers'!AB9</f>
        <v>0</v>
      </c>
      <c r="AC17" s="510">
        <f>'BED STOP cijfers'!AC9</f>
        <v>1375</v>
      </c>
      <c r="AD17" s="11">
        <f>'BED STOP cijfers'!AD9</f>
        <v>0</v>
      </c>
      <c r="AE17" s="11">
        <f>'BED STOP cijfers'!AE9</f>
        <v>0</v>
      </c>
      <c r="AF17" s="11">
        <f>'BED STOP cijfers'!AF9</f>
        <v>175</v>
      </c>
      <c r="AG17" s="49">
        <f>'BED STOP cijfers'!AG9</f>
        <v>0</v>
      </c>
      <c r="AH17" s="11">
        <f>'BED STOP cijfers'!AH9</f>
        <v>500</v>
      </c>
      <c r="AI17" s="11">
        <f>'BED STOP cijfers'!AI9</f>
        <v>0</v>
      </c>
      <c r="AJ17" s="11">
        <f>'BED STOP cijfers'!AJ9</f>
        <v>0</v>
      </c>
      <c r="AK17" s="11">
        <f>'BED STOP cijfers'!AK9</f>
        <v>0</v>
      </c>
      <c r="AL17" s="49">
        <f>'BED STOP cijfers'!AL9</f>
        <v>0</v>
      </c>
      <c r="AM17" s="11">
        <f>'BED STOP cijfers'!AM9</f>
        <v>0</v>
      </c>
      <c r="AN17" s="11">
        <f>'BED STOP cijfers'!AN9</f>
        <v>0</v>
      </c>
      <c r="AO17" s="11">
        <f>'BED STOP cijfers'!AO9</f>
        <v>0</v>
      </c>
      <c r="AP17" s="11">
        <f>'BED STOP cijfers'!AP9</f>
        <v>0</v>
      </c>
      <c r="AQ17" s="11">
        <f>'BED STOP cijfers'!AQ9</f>
        <v>0</v>
      </c>
      <c r="AR17" s="49">
        <f>'BED STOP cijfers'!AR9</f>
        <v>0</v>
      </c>
      <c r="AS17" s="11">
        <f>'BED STOP cijfers'!AS9</f>
        <v>0</v>
      </c>
      <c r="AT17" s="11">
        <f>'BED STOP cijfers'!AT9</f>
        <v>0</v>
      </c>
      <c r="AU17" s="11">
        <f>'BED STOP cijfers'!AU9</f>
        <v>0</v>
      </c>
      <c r="AV17" s="11">
        <f>'BED STOP cijfers'!AV9</f>
        <v>0</v>
      </c>
      <c r="AW17" s="11">
        <f>'BED STOP cijfers'!AW9</f>
        <v>0</v>
      </c>
      <c r="AX17" s="11">
        <f>'BED STOP cijfers'!AX9</f>
        <v>0</v>
      </c>
      <c r="AY17" s="11">
        <f>'BED STOP cijfers'!AY9</f>
        <v>0</v>
      </c>
      <c r="AZ17" s="11">
        <f>'BED STOP cijfers'!AZ9</f>
        <v>0</v>
      </c>
      <c r="BA17" s="11">
        <f>'BED STOP cijfers'!BA9</f>
        <v>0</v>
      </c>
      <c r="BB17" s="11">
        <f>'BED STOP cijfers'!BB9</f>
        <v>0</v>
      </c>
      <c r="BC17" s="49">
        <f>'BED STOP cijfers'!BC9</f>
        <v>0</v>
      </c>
      <c r="BD17" s="11">
        <f>'BED STOP cijfers'!BD9</f>
        <v>175</v>
      </c>
      <c r="BE17" s="11">
        <f>'BED STOP cijfers'!BE9</f>
        <v>0</v>
      </c>
      <c r="BF17" s="11">
        <f>'BED STOP cijfers'!BF9</f>
        <v>0</v>
      </c>
      <c r="BG17" s="11">
        <f>'BED STOP cijfers'!BG9</f>
        <v>0</v>
      </c>
      <c r="BH17" s="11">
        <f>'BED STOP cijfers'!BH9</f>
        <v>0</v>
      </c>
      <c r="BI17" s="11">
        <f>'BED STOP cijfers'!BI9</f>
        <v>0</v>
      </c>
      <c r="BJ17" s="11">
        <f>'BED STOP cijfers'!BJ9</f>
        <v>0</v>
      </c>
      <c r="BK17" s="49">
        <f>'BED STOP cijfers'!BK9</f>
        <v>0</v>
      </c>
      <c r="BL17" s="11">
        <f>'BED STOP cijfers'!BL9</f>
        <v>0</v>
      </c>
      <c r="BM17" s="11">
        <f>'BED STOP cijfers'!BM9</f>
        <v>0</v>
      </c>
      <c r="BN17" s="11">
        <f>'BED STOP cijfers'!BN9</f>
        <v>0</v>
      </c>
      <c r="BO17" s="11">
        <f>'BED STOP cijfers'!BO9</f>
        <v>0</v>
      </c>
      <c r="BP17" s="11">
        <f>'BED STOP cijfers'!BP9</f>
        <v>0</v>
      </c>
      <c r="BQ17" s="49">
        <f>'BED STOP cijfers'!BQ9</f>
        <v>0</v>
      </c>
      <c r="BR17" s="15">
        <f>'BED STOP cijfers'!BR9</f>
        <v>0</v>
      </c>
      <c r="BS17" s="11">
        <f>'BED STOP cijfers'!BS9</f>
        <v>0</v>
      </c>
      <c r="BT17" s="11">
        <f>'BED STOP cijfers'!BT9</f>
        <v>343.75</v>
      </c>
      <c r="BU17" s="11">
        <f>'BED STOP cijfers'!BU9</f>
        <v>343.75</v>
      </c>
      <c r="BV17" s="11">
        <f>'BED STOP cijfers'!BV9</f>
        <v>343.75</v>
      </c>
      <c r="BW17" s="11">
        <f>'BED STOP cijfers'!BW9</f>
        <v>343.75</v>
      </c>
      <c r="BX17" s="28">
        <f>'BED STOP cijfers'!BX9</f>
        <v>0</v>
      </c>
      <c r="BY17" s="49">
        <f>'BED STOP cijfers'!BY9</f>
        <v>2050</v>
      </c>
      <c r="BZ17" s="11">
        <f>'BED STOP cijfers'!BZ9</f>
        <v>0</v>
      </c>
      <c r="CA17" s="11">
        <f>'BED STOP cijfers'!CA9</f>
        <v>0</v>
      </c>
      <c r="CB17" s="11">
        <f>'BED STOP cijfers'!CB9</f>
        <v>0</v>
      </c>
      <c r="CC17" s="11">
        <f>'BED STOP cijfers'!CC9</f>
        <v>0</v>
      </c>
      <c r="CD17" s="11">
        <f>'BED STOP cijfers'!CD9</f>
        <v>0</v>
      </c>
      <c r="CE17" s="11">
        <f>'BED STOP cijfers'!CE9</f>
        <v>0</v>
      </c>
      <c r="CF17" s="11">
        <f>'BED STOP cijfers'!CF9</f>
        <v>0</v>
      </c>
      <c r="CG17" s="11">
        <f>'BED STOP cijfers'!CG9</f>
        <v>0</v>
      </c>
      <c r="CH17" s="11">
        <f>'BED STOP cijfers'!CH9</f>
        <v>0</v>
      </c>
      <c r="CI17" s="11">
        <f>'BED STOP cijfers'!CI9</f>
        <v>0</v>
      </c>
      <c r="CJ17" s="11">
        <f>'BED STOP cijfers'!CJ9</f>
        <v>0</v>
      </c>
      <c r="CK17" s="11">
        <f>'BED STOP cijfers'!CK9</f>
        <v>0</v>
      </c>
      <c r="CL17" s="49">
        <f>'BED STOP cijfers'!CL9</f>
        <v>0</v>
      </c>
      <c r="CM17" s="15">
        <f>'BED STOP cijfers'!CM9</f>
        <v>0</v>
      </c>
      <c r="CN17" s="11">
        <f>'BED STOP cijfers'!CN9</f>
        <v>0</v>
      </c>
      <c r="CO17" s="11">
        <f>'BED STOP cijfers'!CO9</f>
        <v>0</v>
      </c>
      <c r="CP17" s="11">
        <f>'BED STOP cijfers'!CP9</f>
        <v>0</v>
      </c>
      <c r="CQ17" s="11">
        <f>'BED STOP cijfers'!CQ9</f>
        <v>0</v>
      </c>
      <c r="CR17" s="11">
        <f>'BED STOP cijfers'!CR9</f>
        <v>0</v>
      </c>
      <c r="CS17" s="11">
        <f>'BED STOP cijfers'!CS9</f>
        <v>0</v>
      </c>
      <c r="CT17" s="11">
        <f>'BED STOP cijfers'!CT9</f>
        <v>0</v>
      </c>
      <c r="CU17" s="11">
        <f>'BED STOP cijfers'!CU9</f>
        <v>0</v>
      </c>
      <c r="CV17" s="11">
        <f>'BED STOP cijfers'!CV9</f>
        <v>0</v>
      </c>
      <c r="CW17" s="11">
        <f>'BED STOP cijfers'!CW9</f>
        <v>0</v>
      </c>
      <c r="CX17" s="11">
        <f>'BED STOP cijfers'!CX9</f>
        <v>0</v>
      </c>
      <c r="CY17" s="26">
        <f>'BED STOP cijfers'!CY9</f>
        <v>0</v>
      </c>
      <c r="CZ17" s="15">
        <f>'BED STOP cijfers'!CZ9</f>
        <v>0</v>
      </c>
      <c r="DA17" s="11">
        <f>'BED STOP cijfers'!DA9</f>
        <v>0</v>
      </c>
      <c r="DB17" s="11">
        <f>'BED STOP cijfers'!DB9</f>
        <v>0</v>
      </c>
      <c r="DC17" s="11">
        <f>'BED STOP cijfers'!DC9</f>
        <v>0</v>
      </c>
      <c r="DD17" s="11">
        <f>'BED STOP cijfers'!DD9</f>
        <v>0</v>
      </c>
      <c r="DE17" s="11">
        <f>'BED STOP cijfers'!DE9</f>
        <v>0</v>
      </c>
      <c r="DF17" s="11">
        <f>'BED STOP cijfers'!DF9</f>
        <v>0</v>
      </c>
      <c r="DG17" s="11">
        <f>'BED STOP cijfers'!DG9</f>
        <v>0</v>
      </c>
      <c r="DH17" s="11">
        <f>'BED STOP cijfers'!DH9</f>
        <v>0</v>
      </c>
      <c r="DI17" s="11">
        <f>'BED STOP cijfers'!DI9</f>
        <v>0</v>
      </c>
      <c r="DJ17" s="11">
        <f>'BED STOP cijfers'!DJ9</f>
        <v>0</v>
      </c>
      <c r="DK17" s="11">
        <f>'BED STOP cijfers'!DK9</f>
        <v>0</v>
      </c>
      <c r="DL17" s="26">
        <f>'BED STOP cijfers'!DL9</f>
        <v>0</v>
      </c>
    </row>
    <row r="18" spans="1:116" s="165" customFormat="1">
      <c r="A18" s="47">
        <f>'BED STOP cijfers'!A10</f>
        <v>0</v>
      </c>
      <c r="B18" s="49">
        <f>'BED STOP cijfers'!B10</f>
        <v>0</v>
      </c>
      <c r="C18" s="4" t="str">
        <f>'BED STOP cijfers'!C10</f>
        <v>Bijzondere eet- en drinkwaren, incl. claims</v>
      </c>
      <c r="D18" s="4" t="str">
        <f>'BED STOP cijfers'!D10</f>
        <v>BED Handhaving bijzondere eet- en drinkwaar VWS</v>
      </c>
      <c r="E18" s="526" t="str">
        <f>'BED STOP cijfers'!E10</f>
        <v>Verbeterplan verstopte farmaceutische stoffen</v>
      </c>
      <c r="F18" s="4" t="str">
        <f>'BED STOP cijfers'!F10</f>
        <v>VWS</v>
      </c>
      <c r="G18" s="292" t="str">
        <f>'BED STOP cijfers'!G10</f>
        <v>verbeterplan</v>
      </c>
      <c r="H18" s="15">
        <f>'BED STOP cijfers'!H10</f>
        <v>744</v>
      </c>
      <c r="I18" s="11">
        <f>'BED STOP cijfers'!I10</f>
        <v>0</v>
      </c>
      <c r="J18" s="11">
        <f>'BED STOP cijfers'!J10</f>
        <v>0</v>
      </c>
      <c r="K18" s="11">
        <f>'BED STOP cijfers'!K10</f>
        <v>0</v>
      </c>
      <c r="L18" s="11">
        <f>'BED STOP cijfers'!L10</f>
        <v>0</v>
      </c>
      <c r="M18" s="11">
        <f>'BED STOP cijfers'!M10</f>
        <v>0</v>
      </c>
      <c r="N18" s="11">
        <f>'BED STOP cijfers'!N10</f>
        <v>0</v>
      </c>
      <c r="O18" s="11">
        <f>'BED STOP cijfers'!O10</f>
        <v>0</v>
      </c>
      <c r="P18" s="11">
        <f>'BED STOP cijfers'!P10</f>
        <v>0</v>
      </c>
      <c r="Q18" s="26">
        <f>'BED STOP cijfers'!Q10</f>
        <v>744</v>
      </c>
      <c r="R18" s="11">
        <f>'BED STOP cijfers'!R10</f>
        <v>0</v>
      </c>
      <c r="S18" s="11">
        <f>'BED STOP cijfers'!S10</f>
        <v>0</v>
      </c>
      <c r="T18" s="11">
        <f>'BED STOP cijfers'!T10</f>
        <v>744</v>
      </c>
      <c r="U18" s="11">
        <f>'BED STOP cijfers'!U10</f>
        <v>0</v>
      </c>
      <c r="V18" s="11">
        <f>'BED STOP cijfers'!V10</f>
        <v>0</v>
      </c>
      <c r="W18" s="11">
        <f>'BED STOP cijfers'!W10</f>
        <v>0</v>
      </c>
      <c r="X18" s="11">
        <f>'BED STOP cijfers'!X10</f>
        <v>0</v>
      </c>
      <c r="Y18" s="11">
        <f>'BED STOP cijfers'!Y10</f>
        <v>0</v>
      </c>
      <c r="Z18" s="49">
        <f>'BED STOP cijfers'!Z10</f>
        <v>744</v>
      </c>
      <c r="AA18" s="11">
        <f>'BED STOP cijfers'!AA10</f>
        <v>744</v>
      </c>
      <c r="AB18" s="11">
        <f>'BED STOP cijfers'!AB10</f>
        <v>0</v>
      </c>
      <c r="AC18" s="11">
        <f>'BED STOP cijfers'!AC10</f>
        <v>0</v>
      </c>
      <c r="AD18" s="11">
        <f>'BED STOP cijfers'!AD10</f>
        <v>0</v>
      </c>
      <c r="AE18" s="11">
        <f>'BED STOP cijfers'!AE10</f>
        <v>0</v>
      </c>
      <c r="AF18" s="11">
        <f>'BED STOP cijfers'!AF10</f>
        <v>0</v>
      </c>
      <c r="AG18" s="49">
        <f>'BED STOP cijfers'!AG10</f>
        <v>0</v>
      </c>
      <c r="AH18" s="11">
        <f>'BED STOP cijfers'!AH10</f>
        <v>744</v>
      </c>
      <c r="AI18" s="11">
        <f>'BED STOP cijfers'!AI10</f>
        <v>0</v>
      </c>
      <c r="AJ18" s="11">
        <f>'BED STOP cijfers'!AJ10</f>
        <v>0</v>
      </c>
      <c r="AK18" s="11">
        <f>'BED STOP cijfers'!AK10</f>
        <v>0</v>
      </c>
      <c r="AL18" s="49">
        <f>'BED STOP cijfers'!AL10</f>
        <v>0</v>
      </c>
      <c r="AM18" s="11">
        <f>'BED STOP cijfers'!AM10</f>
        <v>0</v>
      </c>
      <c r="AN18" s="11">
        <f>'BED STOP cijfers'!AN10</f>
        <v>0</v>
      </c>
      <c r="AO18" s="11">
        <f>'BED STOP cijfers'!AO10</f>
        <v>0</v>
      </c>
      <c r="AP18" s="11">
        <f>'BED STOP cijfers'!AP10</f>
        <v>0</v>
      </c>
      <c r="AQ18" s="11">
        <f>'BED STOP cijfers'!AQ10</f>
        <v>0</v>
      </c>
      <c r="AR18" s="49">
        <f>'BED STOP cijfers'!AR10</f>
        <v>0</v>
      </c>
      <c r="AS18" s="11">
        <f>'BED STOP cijfers'!AS10</f>
        <v>0</v>
      </c>
      <c r="AT18" s="11">
        <f>'BED STOP cijfers'!AT10</f>
        <v>0</v>
      </c>
      <c r="AU18" s="11">
        <f>'BED STOP cijfers'!AU10</f>
        <v>0</v>
      </c>
      <c r="AV18" s="11">
        <f>'BED STOP cijfers'!AV10</f>
        <v>0</v>
      </c>
      <c r="AW18" s="11">
        <f>'BED STOP cijfers'!AW10</f>
        <v>0</v>
      </c>
      <c r="AX18" s="11">
        <f>'BED STOP cijfers'!AX10</f>
        <v>0</v>
      </c>
      <c r="AY18" s="11">
        <f>'BED STOP cijfers'!AY10</f>
        <v>0</v>
      </c>
      <c r="AZ18" s="11">
        <f>'BED STOP cijfers'!AZ10</f>
        <v>0</v>
      </c>
      <c r="BA18" s="11">
        <f>'BED STOP cijfers'!BA10</f>
        <v>0</v>
      </c>
      <c r="BB18" s="11">
        <f>'BED STOP cijfers'!BB10</f>
        <v>0</v>
      </c>
      <c r="BC18" s="49">
        <f>'BED STOP cijfers'!BC10</f>
        <v>0</v>
      </c>
      <c r="BD18" s="11">
        <f>'BED STOP cijfers'!BD10</f>
        <v>0</v>
      </c>
      <c r="BE18" s="11">
        <f>'BED STOP cijfers'!BE10</f>
        <v>0</v>
      </c>
      <c r="BF18" s="11">
        <f>'BED STOP cijfers'!BF10</f>
        <v>0</v>
      </c>
      <c r="BG18" s="11">
        <f>'BED STOP cijfers'!BG10</f>
        <v>0</v>
      </c>
      <c r="BH18" s="11">
        <f>'BED STOP cijfers'!BH10</f>
        <v>0</v>
      </c>
      <c r="BI18" s="11">
        <f>'BED STOP cijfers'!BI10</f>
        <v>0</v>
      </c>
      <c r="BJ18" s="11">
        <f>'BED STOP cijfers'!BJ10</f>
        <v>0</v>
      </c>
      <c r="BK18" s="49">
        <f>'BED STOP cijfers'!BK10</f>
        <v>0</v>
      </c>
      <c r="BL18" s="11">
        <f>'BED STOP cijfers'!BL10</f>
        <v>0</v>
      </c>
      <c r="BM18" s="11">
        <f>'BED STOP cijfers'!BM10</f>
        <v>0</v>
      </c>
      <c r="BN18" s="11">
        <f>'BED STOP cijfers'!BN10</f>
        <v>0</v>
      </c>
      <c r="BO18" s="11">
        <f>'BED STOP cijfers'!BO10</f>
        <v>0</v>
      </c>
      <c r="BP18" s="11">
        <f>'BED STOP cijfers'!BP10</f>
        <v>0</v>
      </c>
      <c r="BQ18" s="49">
        <f>'BED STOP cijfers'!BQ10</f>
        <v>0</v>
      </c>
      <c r="BR18" s="15">
        <f>'BED STOP cijfers'!BR10</f>
        <v>0</v>
      </c>
      <c r="BS18" s="11">
        <f>'BED STOP cijfers'!BS10</f>
        <v>0</v>
      </c>
      <c r="BT18" s="11">
        <f>'BED STOP cijfers'!BT10</f>
        <v>0</v>
      </c>
      <c r="BU18" s="11">
        <f>'BED STOP cijfers'!BU10</f>
        <v>0</v>
      </c>
      <c r="BV18" s="11">
        <f>'BED STOP cijfers'!BV10</f>
        <v>0</v>
      </c>
      <c r="BW18" s="11">
        <f>'BED STOP cijfers'!BW10</f>
        <v>0</v>
      </c>
      <c r="BX18" s="28">
        <f>'BED STOP cijfers'!BX10</f>
        <v>0</v>
      </c>
      <c r="BY18" s="49">
        <f>'BED STOP cijfers'!BY10</f>
        <v>744</v>
      </c>
      <c r="BZ18" s="11">
        <f>'BED STOP cijfers'!BZ10</f>
        <v>0</v>
      </c>
      <c r="CA18" s="11">
        <f>'BED STOP cijfers'!CA10</f>
        <v>0</v>
      </c>
      <c r="CB18" s="11">
        <f>'BED STOP cijfers'!CB10</f>
        <v>0</v>
      </c>
      <c r="CC18" s="11">
        <f>'BED STOP cijfers'!CC10</f>
        <v>0</v>
      </c>
      <c r="CD18" s="11">
        <f>'BED STOP cijfers'!CD10</f>
        <v>0</v>
      </c>
      <c r="CE18" s="11">
        <f>'BED STOP cijfers'!CE10</f>
        <v>0</v>
      </c>
      <c r="CF18" s="11">
        <f>'BED STOP cijfers'!CF10</f>
        <v>0</v>
      </c>
      <c r="CG18" s="11">
        <f>'BED STOP cijfers'!CG10</f>
        <v>0</v>
      </c>
      <c r="CH18" s="11">
        <f>'BED STOP cijfers'!CH10</f>
        <v>0</v>
      </c>
      <c r="CI18" s="11">
        <f>'BED STOP cijfers'!CI10</f>
        <v>0</v>
      </c>
      <c r="CJ18" s="11">
        <f>'BED STOP cijfers'!CJ10</f>
        <v>0</v>
      </c>
      <c r="CK18" s="11">
        <f>'BED STOP cijfers'!CK10</f>
        <v>0</v>
      </c>
      <c r="CL18" s="49">
        <f>'BED STOP cijfers'!CL10</f>
        <v>0</v>
      </c>
      <c r="CM18" s="15">
        <f>'BED STOP cijfers'!CM10</f>
        <v>0</v>
      </c>
      <c r="CN18" s="11">
        <f>'BED STOP cijfers'!CN10</f>
        <v>0</v>
      </c>
      <c r="CO18" s="11">
        <f>'BED STOP cijfers'!CO10</f>
        <v>0</v>
      </c>
      <c r="CP18" s="11">
        <f>'BED STOP cijfers'!CP10</f>
        <v>0</v>
      </c>
      <c r="CQ18" s="11">
        <f>'BED STOP cijfers'!CQ10</f>
        <v>0</v>
      </c>
      <c r="CR18" s="11">
        <f>'BED STOP cijfers'!CR10</f>
        <v>0</v>
      </c>
      <c r="CS18" s="11">
        <f>'BED STOP cijfers'!CS10</f>
        <v>0</v>
      </c>
      <c r="CT18" s="11">
        <f>'BED STOP cijfers'!CT10</f>
        <v>0</v>
      </c>
      <c r="CU18" s="11">
        <f>'BED STOP cijfers'!CU10</f>
        <v>0</v>
      </c>
      <c r="CV18" s="11">
        <f>'BED STOP cijfers'!CV10</f>
        <v>0</v>
      </c>
      <c r="CW18" s="11">
        <f>'BED STOP cijfers'!CW10</f>
        <v>0</v>
      </c>
      <c r="CX18" s="11">
        <f>'BED STOP cijfers'!CX10</f>
        <v>0</v>
      </c>
      <c r="CY18" s="26">
        <f>'BED STOP cijfers'!CY10</f>
        <v>0</v>
      </c>
      <c r="CZ18" s="15">
        <f>'BED STOP cijfers'!CZ10</f>
        <v>0</v>
      </c>
      <c r="DA18" s="11">
        <f>'BED STOP cijfers'!DA10</f>
        <v>0</v>
      </c>
      <c r="DB18" s="11">
        <f>'BED STOP cijfers'!DB10</f>
        <v>0</v>
      </c>
      <c r="DC18" s="11">
        <f>'BED STOP cijfers'!DC10</f>
        <v>0</v>
      </c>
      <c r="DD18" s="11">
        <f>'BED STOP cijfers'!DD10</f>
        <v>0</v>
      </c>
      <c r="DE18" s="11">
        <f>'BED STOP cijfers'!DE10</f>
        <v>0</v>
      </c>
      <c r="DF18" s="11">
        <f>'BED STOP cijfers'!DF10</f>
        <v>0</v>
      </c>
      <c r="DG18" s="11">
        <f>'BED STOP cijfers'!DG10</f>
        <v>0</v>
      </c>
      <c r="DH18" s="11">
        <f>'BED STOP cijfers'!DH10</f>
        <v>0</v>
      </c>
      <c r="DI18" s="11">
        <f>'BED STOP cijfers'!DI10</f>
        <v>0</v>
      </c>
      <c r="DJ18" s="11">
        <f>'BED STOP cijfers'!DJ10</f>
        <v>0</v>
      </c>
      <c r="DK18" s="11">
        <f>'BED STOP cijfers'!DK10</f>
        <v>0</v>
      </c>
      <c r="DL18" s="26">
        <f>'BED STOP cijfers'!DL10</f>
        <v>0</v>
      </c>
    </row>
    <row r="19" spans="1:116" s="165" customFormat="1">
      <c r="A19" s="47">
        <f>'BED STOP cijfers'!A11</f>
        <v>0</v>
      </c>
      <c r="B19" s="49" t="str">
        <f>'BED STOP cijfers'!B11</f>
        <v>BBNT/BBNA/BBNK</v>
      </c>
      <c r="C19" s="4" t="str">
        <f>'BED STOP cijfers'!C11</f>
        <v>Bijzondere eet- en drinkwaren, incl. claims</v>
      </c>
      <c r="D19" s="4" t="str">
        <f>'BED STOP cijfers'!D11</f>
        <v>BED Handhaving bijzondere eet- en drinkwaar VWS</v>
      </c>
      <c r="E19" s="4" t="str">
        <f>'BED STOP cijfers'!E11</f>
        <v>Internethandel - risicoproductgericht</v>
      </c>
      <c r="F19" s="4" t="str">
        <f>'BED STOP cijfers'!F11</f>
        <v>VWS</v>
      </c>
      <c r="G19" s="292">
        <f>'BED STOP cijfers'!G11</f>
        <v>0</v>
      </c>
      <c r="H19" s="15">
        <f>'BED STOP cijfers'!H11</f>
        <v>2400</v>
      </c>
      <c r="I19" s="11">
        <f>'BED STOP cijfers'!I11</f>
        <v>0</v>
      </c>
      <c r="J19" s="11">
        <f>'BED STOP cijfers'!J11</f>
        <v>75</v>
      </c>
      <c r="K19" s="11">
        <f>'BED STOP cijfers'!K11</f>
        <v>25</v>
      </c>
      <c r="L19" s="11">
        <f>'BED STOP cijfers'!L11</f>
        <v>0</v>
      </c>
      <c r="M19" s="11">
        <f>'BED STOP cijfers'!M11</f>
        <v>0</v>
      </c>
      <c r="N19" s="11">
        <f>'BED STOP cijfers'!N11</f>
        <v>0</v>
      </c>
      <c r="O19" s="11">
        <f>'BED STOP cijfers'!O11</f>
        <v>0</v>
      </c>
      <c r="P19" s="11">
        <f>'BED STOP cijfers'!P11</f>
        <v>0</v>
      </c>
      <c r="Q19" s="26">
        <f>'BED STOP cijfers'!Q11</f>
        <v>2500</v>
      </c>
      <c r="R19" s="11">
        <f>'BED STOP cijfers'!R11</f>
        <v>0</v>
      </c>
      <c r="S19" s="11">
        <f>'BED STOP cijfers'!S11</f>
        <v>0</v>
      </c>
      <c r="T19" s="11">
        <f>'BED STOP cijfers'!T11</f>
        <v>2500</v>
      </c>
      <c r="U19" s="11">
        <f>'BED STOP cijfers'!U11</f>
        <v>0</v>
      </c>
      <c r="V19" s="11">
        <f>'BED STOP cijfers'!V11</f>
        <v>0</v>
      </c>
      <c r="W19" s="11">
        <f>'BED STOP cijfers'!W11</f>
        <v>0</v>
      </c>
      <c r="X19" s="11">
        <f>'BED STOP cijfers'!X11</f>
        <v>0</v>
      </c>
      <c r="Y19" s="11">
        <f>'BED STOP cijfers'!Y11</f>
        <v>0</v>
      </c>
      <c r="Z19" s="49">
        <f>'BED STOP cijfers'!Z11</f>
        <v>2500</v>
      </c>
      <c r="AA19" s="11">
        <f>'BED STOP cijfers'!AA11</f>
        <v>500</v>
      </c>
      <c r="AB19" s="11">
        <f>'BED STOP cijfers'!AB11</f>
        <v>0</v>
      </c>
      <c r="AC19" s="11">
        <f>'BED STOP cijfers'!AC11</f>
        <v>1975</v>
      </c>
      <c r="AD19" s="11">
        <f>'BED STOP cijfers'!AD11</f>
        <v>0</v>
      </c>
      <c r="AE19" s="11">
        <f>'BED STOP cijfers'!AE11</f>
        <v>0</v>
      </c>
      <c r="AF19" s="11">
        <f>'BED STOP cijfers'!AF11</f>
        <v>25</v>
      </c>
      <c r="AG19" s="49">
        <f>'BED STOP cijfers'!AG11</f>
        <v>0</v>
      </c>
      <c r="AH19" s="11">
        <f>'BED STOP cijfers'!AH11</f>
        <v>500</v>
      </c>
      <c r="AI19" s="11">
        <f>'BED STOP cijfers'!AI11</f>
        <v>0</v>
      </c>
      <c r="AJ19" s="11">
        <f>'BED STOP cijfers'!AJ11</f>
        <v>0</v>
      </c>
      <c r="AK19" s="11">
        <f>'BED STOP cijfers'!AK11</f>
        <v>0</v>
      </c>
      <c r="AL19" s="49">
        <f>'BED STOP cijfers'!AL11</f>
        <v>0</v>
      </c>
      <c r="AM19" s="11">
        <f>'BED STOP cijfers'!AM11</f>
        <v>0</v>
      </c>
      <c r="AN19" s="11">
        <f>'BED STOP cijfers'!AN11</f>
        <v>0</v>
      </c>
      <c r="AO19" s="11">
        <f>'BED STOP cijfers'!AO11</f>
        <v>0</v>
      </c>
      <c r="AP19" s="11">
        <f>'BED STOP cijfers'!AP11</f>
        <v>0</v>
      </c>
      <c r="AQ19" s="11">
        <f>'BED STOP cijfers'!AQ11</f>
        <v>0</v>
      </c>
      <c r="AR19" s="49">
        <f>'BED STOP cijfers'!AR11</f>
        <v>0</v>
      </c>
      <c r="AS19" s="11">
        <f>'BED STOP cijfers'!AS11</f>
        <v>0</v>
      </c>
      <c r="AT19" s="11">
        <f>'BED STOP cijfers'!AT11</f>
        <v>0</v>
      </c>
      <c r="AU19" s="11">
        <f>'BED STOP cijfers'!AU11</f>
        <v>0</v>
      </c>
      <c r="AV19" s="11">
        <f>'BED STOP cijfers'!AV11</f>
        <v>0</v>
      </c>
      <c r="AW19" s="11">
        <f>'BED STOP cijfers'!AW11</f>
        <v>0</v>
      </c>
      <c r="AX19" s="11">
        <f>'BED STOP cijfers'!AX11</f>
        <v>0</v>
      </c>
      <c r="AY19" s="11">
        <f>'BED STOP cijfers'!AY11</f>
        <v>0</v>
      </c>
      <c r="AZ19" s="11">
        <f>'BED STOP cijfers'!AZ11</f>
        <v>0</v>
      </c>
      <c r="BA19" s="11">
        <f>'BED STOP cijfers'!BA11</f>
        <v>0</v>
      </c>
      <c r="BB19" s="11">
        <f>'BED STOP cijfers'!BB11</f>
        <v>0</v>
      </c>
      <c r="BC19" s="49">
        <f>'BED STOP cijfers'!BC11</f>
        <v>0</v>
      </c>
      <c r="BD19" s="11">
        <f>'BED STOP cijfers'!BD11</f>
        <v>25</v>
      </c>
      <c r="BE19" s="11">
        <f>'BED STOP cijfers'!BE11</f>
        <v>0</v>
      </c>
      <c r="BF19" s="11">
        <f>'BED STOP cijfers'!BF11</f>
        <v>0</v>
      </c>
      <c r="BG19" s="11">
        <f>'BED STOP cijfers'!BG11</f>
        <v>0</v>
      </c>
      <c r="BH19" s="11">
        <f>'BED STOP cijfers'!BH11</f>
        <v>0</v>
      </c>
      <c r="BI19" s="11">
        <f>'BED STOP cijfers'!BI11</f>
        <v>0</v>
      </c>
      <c r="BJ19" s="11">
        <f>'BED STOP cijfers'!BJ11</f>
        <v>0</v>
      </c>
      <c r="BK19" s="49">
        <f>'BED STOP cijfers'!BK11</f>
        <v>0</v>
      </c>
      <c r="BL19" s="11">
        <f>'BED STOP cijfers'!BL11</f>
        <v>0</v>
      </c>
      <c r="BM19" s="11">
        <f>'BED STOP cijfers'!BM11</f>
        <v>0</v>
      </c>
      <c r="BN19" s="11">
        <f>'BED STOP cijfers'!BN11</f>
        <v>0</v>
      </c>
      <c r="BO19" s="11">
        <f>'BED STOP cijfers'!BO11</f>
        <v>0</v>
      </c>
      <c r="BP19" s="11">
        <f>'BED STOP cijfers'!BP11</f>
        <v>0</v>
      </c>
      <c r="BQ19" s="49">
        <f>'BED STOP cijfers'!BQ11</f>
        <v>0</v>
      </c>
      <c r="BR19" s="15">
        <f>'BED STOP cijfers'!BR11</f>
        <v>0</v>
      </c>
      <c r="BS19" s="11">
        <f>'BED STOP cijfers'!BS11</f>
        <v>0</v>
      </c>
      <c r="BT19" s="11">
        <f>'BED STOP cijfers'!BT11</f>
        <v>493.75</v>
      </c>
      <c r="BU19" s="11">
        <f>'BED STOP cijfers'!BU11</f>
        <v>493.75</v>
      </c>
      <c r="BV19" s="11">
        <f>'BED STOP cijfers'!BV11</f>
        <v>493.75</v>
      </c>
      <c r="BW19" s="11">
        <f>'BED STOP cijfers'!BW11</f>
        <v>493.75</v>
      </c>
      <c r="BX19" s="28">
        <f>'BED STOP cijfers'!BX11</f>
        <v>0</v>
      </c>
      <c r="BY19" s="49">
        <f>'BED STOP cijfers'!BY11</f>
        <v>2500</v>
      </c>
      <c r="BZ19" s="11">
        <f>'BED STOP cijfers'!BZ11</f>
        <v>0</v>
      </c>
      <c r="CA19" s="11">
        <f>'BED STOP cijfers'!CA11</f>
        <v>0</v>
      </c>
      <c r="CB19" s="11">
        <f>'BED STOP cijfers'!CB11</f>
        <v>0</v>
      </c>
      <c r="CC19" s="11">
        <f>'BED STOP cijfers'!CC11</f>
        <v>0</v>
      </c>
      <c r="CD19" s="11">
        <f>'BED STOP cijfers'!CD11</f>
        <v>0</v>
      </c>
      <c r="CE19" s="11">
        <f>'BED STOP cijfers'!CE11</f>
        <v>0</v>
      </c>
      <c r="CF19" s="11">
        <f>'BED STOP cijfers'!CF11</f>
        <v>0</v>
      </c>
      <c r="CG19" s="11">
        <f>'BED STOP cijfers'!CG11</f>
        <v>0</v>
      </c>
      <c r="CH19" s="11">
        <f>'BED STOP cijfers'!CH11</f>
        <v>0</v>
      </c>
      <c r="CI19" s="11">
        <f>'BED STOP cijfers'!CI11</f>
        <v>0</v>
      </c>
      <c r="CJ19" s="11">
        <f>'BED STOP cijfers'!CJ11</f>
        <v>0</v>
      </c>
      <c r="CK19" s="11">
        <f>'BED STOP cijfers'!CK11</f>
        <v>0</v>
      </c>
      <c r="CL19" s="49">
        <f>'BED STOP cijfers'!CL11</f>
        <v>0</v>
      </c>
      <c r="CM19" s="15">
        <f>'BED STOP cijfers'!CM11</f>
        <v>0</v>
      </c>
      <c r="CN19" s="11">
        <f>'BED STOP cijfers'!CN11</f>
        <v>0</v>
      </c>
      <c r="CO19" s="11">
        <f>'BED STOP cijfers'!CO11</f>
        <v>0</v>
      </c>
      <c r="CP19" s="11">
        <f>'BED STOP cijfers'!CP11</f>
        <v>0</v>
      </c>
      <c r="CQ19" s="11">
        <f>'BED STOP cijfers'!CQ11</f>
        <v>0</v>
      </c>
      <c r="CR19" s="11">
        <f>'BED STOP cijfers'!CR11</f>
        <v>0</v>
      </c>
      <c r="CS19" s="11">
        <f>'BED STOP cijfers'!CS11</f>
        <v>0</v>
      </c>
      <c r="CT19" s="11">
        <f>'BED STOP cijfers'!CT11</f>
        <v>0</v>
      </c>
      <c r="CU19" s="11">
        <f>'BED STOP cijfers'!CU11</f>
        <v>0</v>
      </c>
      <c r="CV19" s="11">
        <f>'BED STOP cijfers'!CV11</f>
        <v>0</v>
      </c>
      <c r="CW19" s="11">
        <f>'BED STOP cijfers'!CW11</f>
        <v>0</v>
      </c>
      <c r="CX19" s="11">
        <f>'BED STOP cijfers'!CX11</f>
        <v>0</v>
      </c>
      <c r="CY19" s="26">
        <f>'BED STOP cijfers'!CY11</f>
        <v>0</v>
      </c>
      <c r="CZ19" s="15">
        <f>'BED STOP cijfers'!CZ11</f>
        <v>0</v>
      </c>
      <c r="DA19" s="11">
        <f>'BED STOP cijfers'!DA11</f>
        <v>0</v>
      </c>
      <c r="DB19" s="11">
        <f>'BED STOP cijfers'!DB11</f>
        <v>0</v>
      </c>
      <c r="DC19" s="11">
        <f>'BED STOP cijfers'!DC11</f>
        <v>0</v>
      </c>
      <c r="DD19" s="11">
        <f>'BED STOP cijfers'!DD11</f>
        <v>0</v>
      </c>
      <c r="DE19" s="11">
        <f>'BED STOP cijfers'!DE11</f>
        <v>0</v>
      </c>
      <c r="DF19" s="11">
        <f>'BED STOP cijfers'!DF11</f>
        <v>0</v>
      </c>
      <c r="DG19" s="11">
        <f>'BED STOP cijfers'!DG11</f>
        <v>0</v>
      </c>
      <c r="DH19" s="11">
        <f>'BED STOP cijfers'!DH11</f>
        <v>0</v>
      </c>
      <c r="DI19" s="11">
        <f>'BED STOP cijfers'!DI11</f>
        <v>0</v>
      </c>
      <c r="DJ19" s="11">
        <f>'BED STOP cijfers'!DJ11</f>
        <v>0</v>
      </c>
      <c r="DK19" s="11">
        <f>'BED STOP cijfers'!DK11</f>
        <v>0</v>
      </c>
      <c r="DL19" s="26">
        <f>'BED STOP cijfers'!DL11</f>
        <v>0</v>
      </c>
    </row>
    <row r="20" spans="1:116" s="165" customFormat="1">
      <c r="A20" s="47">
        <f>'BED STOP cijfers'!A13</f>
        <v>0</v>
      </c>
      <c r="B20" s="49" t="str">
        <f>'BED STOP cijfers'!B13</f>
        <v>BKNT/BKNA/BKNK</v>
      </c>
      <c r="C20" s="4" t="str">
        <f>'BED STOP cijfers'!C13</f>
        <v>Bijzondere eet- en drinkwaren, incl. claims</v>
      </c>
      <c r="D20" s="4" t="str">
        <f>'BED STOP cijfers'!D13</f>
        <v>BED Klachten &amp; meldingen VWS</v>
      </c>
      <c r="E20" s="4">
        <f>'BED STOP cijfers'!E13</f>
        <v>0</v>
      </c>
      <c r="F20" s="4" t="str">
        <f>'BED STOP cijfers'!F13</f>
        <v>VWS</v>
      </c>
      <c r="G20" s="292">
        <f>'BED STOP cijfers'!G13</f>
        <v>0</v>
      </c>
      <c r="H20" s="15">
        <f>'BED STOP cijfers'!H13</f>
        <v>1696</v>
      </c>
      <c r="I20" s="11">
        <f>'BED STOP cijfers'!I13</f>
        <v>500</v>
      </c>
      <c r="J20" s="11">
        <f>'BED STOP cijfers'!J13</f>
        <v>60</v>
      </c>
      <c r="K20" s="11">
        <f>'BED STOP cijfers'!K13</f>
        <v>20</v>
      </c>
      <c r="L20" s="11">
        <f>'BED STOP cijfers'!L13</f>
        <v>0</v>
      </c>
      <c r="M20" s="11">
        <f>'BED STOP cijfers'!M13</f>
        <v>0</v>
      </c>
      <c r="N20" s="11">
        <f>'BED STOP cijfers'!N13</f>
        <v>0</v>
      </c>
      <c r="O20" s="11">
        <f>'BED STOP cijfers'!O13</f>
        <v>0</v>
      </c>
      <c r="P20" s="11">
        <f>'BED STOP cijfers'!P13</f>
        <v>0</v>
      </c>
      <c r="Q20" s="26">
        <f>'BED STOP cijfers'!Q13</f>
        <v>2276</v>
      </c>
      <c r="R20" s="11">
        <f>'BED STOP cijfers'!R13</f>
        <v>0</v>
      </c>
      <c r="S20" s="11">
        <f>'BED STOP cijfers'!S13</f>
        <v>0</v>
      </c>
      <c r="T20" s="11">
        <f>'BED STOP cijfers'!T13</f>
        <v>2276</v>
      </c>
      <c r="U20" s="11">
        <f>'BED STOP cijfers'!U13</f>
        <v>0</v>
      </c>
      <c r="V20" s="11">
        <f>'BED STOP cijfers'!V13</f>
        <v>0</v>
      </c>
      <c r="W20" s="11">
        <f>'BED STOP cijfers'!W13</f>
        <v>0</v>
      </c>
      <c r="X20" s="11">
        <f>'BED STOP cijfers'!X13</f>
        <v>0</v>
      </c>
      <c r="Y20" s="11">
        <f>'BED STOP cijfers'!Y13</f>
        <v>0</v>
      </c>
      <c r="Z20" s="49">
        <f>'BED STOP cijfers'!Z13</f>
        <v>2276</v>
      </c>
      <c r="AA20" s="11">
        <f>'BED STOP cijfers'!AA13</f>
        <v>446</v>
      </c>
      <c r="AB20" s="11">
        <f>'BED STOP cijfers'!AB13</f>
        <v>0</v>
      </c>
      <c r="AC20" s="11">
        <f>'BED STOP cijfers'!AC13</f>
        <v>1310</v>
      </c>
      <c r="AD20" s="11">
        <f>'BED STOP cijfers'!AD13</f>
        <v>0</v>
      </c>
      <c r="AE20" s="11">
        <f>'BED STOP cijfers'!AE13</f>
        <v>0</v>
      </c>
      <c r="AF20" s="11">
        <f>'BED STOP cijfers'!AF13</f>
        <v>520</v>
      </c>
      <c r="AG20" s="49">
        <f>'BED STOP cijfers'!AG13</f>
        <v>0</v>
      </c>
      <c r="AH20" s="11">
        <f>'BED STOP cijfers'!AH13</f>
        <v>446</v>
      </c>
      <c r="AI20" s="11">
        <f>'BED STOP cijfers'!AI13</f>
        <v>0</v>
      </c>
      <c r="AJ20" s="11">
        <f>'BED STOP cijfers'!AJ13</f>
        <v>0</v>
      </c>
      <c r="AK20" s="11">
        <f>'BED STOP cijfers'!AK13</f>
        <v>0</v>
      </c>
      <c r="AL20" s="49">
        <f>'BED STOP cijfers'!AL13</f>
        <v>0</v>
      </c>
      <c r="AM20" s="11">
        <f>'BED STOP cijfers'!AM13</f>
        <v>0</v>
      </c>
      <c r="AN20" s="11">
        <f>'BED STOP cijfers'!AN13</f>
        <v>0</v>
      </c>
      <c r="AO20" s="11">
        <f>'BED STOP cijfers'!AO13</f>
        <v>0</v>
      </c>
      <c r="AP20" s="11">
        <f>'BED STOP cijfers'!AP13</f>
        <v>0</v>
      </c>
      <c r="AQ20" s="11">
        <f>'BED STOP cijfers'!AQ13</f>
        <v>0</v>
      </c>
      <c r="AR20" s="49">
        <f>'BED STOP cijfers'!AR13</f>
        <v>0</v>
      </c>
      <c r="AS20" s="11">
        <f>'BED STOP cijfers'!AS13</f>
        <v>0</v>
      </c>
      <c r="AT20" s="11">
        <f>'BED STOP cijfers'!AT13</f>
        <v>0</v>
      </c>
      <c r="AU20" s="11">
        <f>'BED STOP cijfers'!AU13</f>
        <v>0</v>
      </c>
      <c r="AV20" s="11">
        <f>'BED STOP cijfers'!AV13</f>
        <v>0</v>
      </c>
      <c r="AW20" s="11">
        <f>'BED STOP cijfers'!AW13</f>
        <v>0</v>
      </c>
      <c r="AX20" s="11">
        <f>'BED STOP cijfers'!AX13</f>
        <v>0</v>
      </c>
      <c r="AY20" s="11">
        <f>'BED STOP cijfers'!AY13</f>
        <v>0</v>
      </c>
      <c r="AZ20" s="11">
        <f>'BED STOP cijfers'!AZ13</f>
        <v>0</v>
      </c>
      <c r="BA20" s="11">
        <f>'BED STOP cijfers'!BA13</f>
        <v>0</v>
      </c>
      <c r="BB20" s="11">
        <f>'BED STOP cijfers'!BB13</f>
        <v>0</v>
      </c>
      <c r="BC20" s="49">
        <f>'BED STOP cijfers'!BC13</f>
        <v>0</v>
      </c>
      <c r="BD20" s="11">
        <f>'BED STOP cijfers'!BD13</f>
        <v>520</v>
      </c>
      <c r="BE20" s="11">
        <f>'BED STOP cijfers'!BE13</f>
        <v>0</v>
      </c>
      <c r="BF20" s="11">
        <f>'BED STOP cijfers'!BF13</f>
        <v>0</v>
      </c>
      <c r="BG20" s="11">
        <f>'BED STOP cijfers'!BG13</f>
        <v>0</v>
      </c>
      <c r="BH20" s="11">
        <f>'BED STOP cijfers'!BH13</f>
        <v>0</v>
      </c>
      <c r="BI20" s="11">
        <f>'BED STOP cijfers'!BI13</f>
        <v>0</v>
      </c>
      <c r="BJ20" s="11">
        <f>'BED STOP cijfers'!BJ13</f>
        <v>0</v>
      </c>
      <c r="BK20" s="49">
        <f>'BED STOP cijfers'!BK13</f>
        <v>0</v>
      </c>
      <c r="BL20" s="11">
        <f>'BED STOP cijfers'!BL13</f>
        <v>0</v>
      </c>
      <c r="BM20" s="11">
        <f>'BED STOP cijfers'!BM13</f>
        <v>0</v>
      </c>
      <c r="BN20" s="11">
        <f>'BED STOP cijfers'!BN13</f>
        <v>0</v>
      </c>
      <c r="BO20" s="11">
        <f>'BED STOP cijfers'!BO13</f>
        <v>0</v>
      </c>
      <c r="BP20" s="11">
        <f>'BED STOP cijfers'!BP13</f>
        <v>0</v>
      </c>
      <c r="BQ20" s="49">
        <f>'BED STOP cijfers'!BQ13</f>
        <v>0</v>
      </c>
      <c r="BR20" s="15">
        <f>'BED STOP cijfers'!BR13</f>
        <v>0</v>
      </c>
      <c r="BS20" s="11">
        <f>'BED STOP cijfers'!BS13</f>
        <v>0</v>
      </c>
      <c r="BT20" s="11">
        <f>'BED STOP cijfers'!BT13</f>
        <v>327.5</v>
      </c>
      <c r="BU20" s="11">
        <f>'BED STOP cijfers'!BU13</f>
        <v>327.5</v>
      </c>
      <c r="BV20" s="11">
        <f>'BED STOP cijfers'!BV13</f>
        <v>327.5</v>
      </c>
      <c r="BW20" s="11">
        <f>'BED STOP cijfers'!BW13</f>
        <v>327.5</v>
      </c>
      <c r="BX20" s="28">
        <f>'BED STOP cijfers'!BX13</f>
        <v>0</v>
      </c>
      <c r="BY20" s="49">
        <f>'BED STOP cijfers'!BY13</f>
        <v>2276</v>
      </c>
      <c r="BZ20" s="11">
        <f>'BED STOP cijfers'!BZ13</f>
        <v>0</v>
      </c>
      <c r="CA20" s="11">
        <f>'BED STOP cijfers'!CA13</f>
        <v>0</v>
      </c>
      <c r="CB20" s="11">
        <f>'BED STOP cijfers'!CB13</f>
        <v>0</v>
      </c>
      <c r="CC20" s="11">
        <f>'BED STOP cijfers'!CC13</f>
        <v>0</v>
      </c>
      <c r="CD20" s="11">
        <f>'BED STOP cijfers'!CD13</f>
        <v>0</v>
      </c>
      <c r="CE20" s="11">
        <f>'BED STOP cijfers'!CE13</f>
        <v>0</v>
      </c>
      <c r="CF20" s="11">
        <f>'BED STOP cijfers'!CF13</f>
        <v>0</v>
      </c>
      <c r="CG20" s="11">
        <f>'BED STOP cijfers'!CG13</f>
        <v>0</v>
      </c>
      <c r="CH20" s="11">
        <f>'BED STOP cijfers'!CH13</f>
        <v>0</v>
      </c>
      <c r="CI20" s="11">
        <f>'BED STOP cijfers'!CI13</f>
        <v>0</v>
      </c>
      <c r="CJ20" s="11">
        <f>'BED STOP cijfers'!CJ13</f>
        <v>0</v>
      </c>
      <c r="CK20" s="11">
        <f>'BED STOP cijfers'!CK13</f>
        <v>0</v>
      </c>
      <c r="CL20" s="49">
        <f>'BED STOP cijfers'!CL13</f>
        <v>0</v>
      </c>
      <c r="CM20" s="15">
        <f>'BED STOP cijfers'!CM13</f>
        <v>0</v>
      </c>
      <c r="CN20" s="11">
        <f>'BED STOP cijfers'!CN13</f>
        <v>0</v>
      </c>
      <c r="CO20" s="11">
        <f>'BED STOP cijfers'!CO13</f>
        <v>0</v>
      </c>
      <c r="CP20" s="11">
        <f>'BED STOP cijfers'!CP13</f>
        <v>0</v>
      </c>
      <c r="CQ20" s="11">
        <f>'BED STOP cijfers'!CQ13</f>
        <v>0</v>
      </c>
      <c r="CR20" s="11">
        <f>'BED STOP cijfers'!CR13</f>
        <v>0</v>
      </c>
      <c r="CS20" s="11">
        <f>'BED STOP cijfers'!CS13</f>
        <v>0</v>
      </c>
      <c r="CT20" s="11">
        <f>'BED STOP cijfers'!CT13</f>
        <v>0</v>
      </c>
      <c r="CU20" s="11">
        <f>'BED STOP cijfers'!CU13</f>
        <v>0</v>
      </c>
      <c r="CV20" s="11">
        <f>'BED STOP cijfers'!CV13</f>
        <v>0</v>
      </c>
      <c r="CW20" s="11">
        <f>'BED STOP cijfers'!CW13</f>
        <v>0</v>
      </c>
      <c r="CX20" s="11">
        <f>'BED STOP cijfers'!CX13</f>
        <v>0</v>
      </c>
      <c r="CY20" s="26">
        <f>'BED STOP cijfers'!CY13</f>
        <v>0</v>
      </c>
      <c r="CZ20" s="15">
        <f>'BED STOP cijfers'!CZ13</f>
        <v>0</v>
      </c>
      <c r="DA20" s="11">
        <f>'BED STOP cijfers'!DA13</f>
        <v>0</v>
      </c>
      <c r="DB20" s="11">
        <f>'BED STOP cijfers'!DB13</f>
        <v>0</v>
      </c>
      <c r="DC20" s="11">
        <f>'BED STOP cijfers'!DC13</f>
        <v>0</v>
      </c>
      <c r="DD20" s="11">
        <f>'BED STOP cijfers'!DD13</f>
        <v>0</v>
      </c>
      <c r="DE20" s="11">
        <f>'BED STOP cijfers'!DE13</f>
        <v>0</v>
      </c>
      <c r="DF20" s="11">
        <f>'BED STOP cijfers'!DF13</f>
        <v>0</v>
      </c>
      <c r="DG20" s="11">
        <f>'BED STOP cijfers'!DG13</f>
        <v>0</v>
      </c>
      <c r="DH20" s="11">
        <f>'BED STOP cijfers'!DH13</f>
        <v>0</v>
      </c>
      <c r="DI20" s="11">
        <f>'BED STOP cijfers'!DI13</f>
        <v>0</v>
      </c>
      <c r="DJ20" s="11">
        <f>'BED STOP cijfers'!DJ13</f>
        <v>0</v>
      </c>
      <c r="DK20" s="11">
        <f>'BED STOP cijfers'!DK13</f>
        <v>0</v>
      </c>
      <c r="DL20" s="26">
        <f>'BED STOP cijfers'!DL13</f>
        <v>0</v>
      </c>
    </row>
    <row r="21" spans="1:116" s="165" customFormat="1">
      <c r="A21" s="47">
        <f>'BED STOP cijfers'!A14</f>
        <v>0</v>
      </c>
      <c r="B21" s="49">
        <f>'BED STOP cijfers'!B14</f>
        <v>0</v>
      </c>
      <c r="C21" s="4" t="str">
        <f>'BED STOP cijfers'!C14</f>
        <v>Bijzondere eet- en drinkwaren, incl. claims</v>
      </c>
      <c r="D21" s="4" t="str">
        <f>'BED STOP cijfers'!D14</f>
        <v>BED Klachten &amp; meldingen VWS</v>
      </c>
      <c r="E21" s="526" t="str">
        <f>'BED STOP cijfers'!E14</f>
        <v>verbeterplan</v>
      </c>
      <c r="F21" s="4" t="str">
        <f>'BED STOP cijfers'!F14</f>
        <v>VWS</v>
      </c>
      <c r="G21" s="292" t="str">
        <f>'BED STOP cijfers'!G14</f>
        <v>verbeterplan</v>
      </c>
      <c r="H21" s="15">
        <f>'BED STOP cijfers'!H14</f>
        <v>1244</v>
      </c>
      <c r="I21" s="11">
        <f>'BED STOP cijfers'!I14</f>
        <v>0</v>
      </c>
      <c r="J21" s="11">
        <f>'BED STOP cijfers'!J14</f>
        <v>0</v>
      </c>
      <c r="K21" s="11">
        <f>'BED STOP cijfers'!K14</f>
        <v>0</v>
      </c>
      <c r="L21" s="11">
        <f>'BED STOP cijfers'!L14</f>
        <v>0</v>
      </c>
      <c r="M21" s="11">
        <f>'BED STOP cijfers'!M14</f>
        <v>0</v>
      </c>
      <c r="N21" s="11">
        <f>'BED STOP cijfers'!N14</f>
        <v>0</v>
      </c>
      <c r="O21" s="11">
        <f>'BED STOP cijfers'!O14</f>
        <v>0</v>
      </c>
      <c r="P21" s="11">
        <f>'BED STOP cijfers'!P14</f>
        <v>0</v>
      </c>
      <c r="Q21" s="26">
        <f>'BED STOP cijfers'!Q14</f>
        <v>1244</v>
      </c>
      <c r="R21" s="11">
        <f>'BED STOP cijfers'!R14</f>
        <v>0</v>
      </c>
      <c r="S21" s="11">
        <f>'BED STOP cijfers'!S14</f>
        <v>0</v>
      </c>
      <c r="T21" s="11">
        <f>'BED STOP cijfers'!T14</f>
        <v>1244</v>
      </c>
      <c r="U21" s="11">
        <f>'BED STOP cijfers'!U14</f>
        <v>0</v>
      </c>
      <c r="V21" s="11">
        <f>'BED STOP cijfers'!V14</f>
        <v>0</v>
      </c>
      <c r="W21" s="11">
        <f>'BED STOP cijfers'!W14</f>
        <v>0</v>
      </c>
      <c r="X21" s="11">
        <f>'BED STOP cijfers'!X14</f>
        <v>0</v>
      </c>
      <c r="Y21" s="11">
        <f>'BED STOP cijfers'!Y14</f>
        <v>0</v>
      </c>
      <c r="Z21" s="49">
        <f>'BED STOP cijfers'!Z14</f>
        <v>1244</v>
      </c>
      <c r="AA21" s="11">
        <f>'BED STOP cijfers'!AA14</f>
        <v>1244</v>
      </c>
      <c r="AB21" s="11">
        <f>'BED STOP cijfers'!AB14</f>
        <v>0</v>
      </c>
      <c r="AC21" s="11">
        <f>'BED STOP cijfers'!AC14</f>
        <v>0</v>
      </c>
      <c r="AD21" s="11">
        <f>'BED STOP cijfers'!AD14</f>
        <v>0</v>
      </c>
      <c r="AE21" s="11">
        <f>'BED STOP cijfers'!AE14</f>
        <v>0</v>
      </c>
      <c r="AF21" s="11">
        <f>'BED STOP cijfers'!AF14</f>
        <v>0</v>
      </c>
      <c r="AG21" s="49">
        <f>'BED STOP cijfers'!AG14</f>
        <v>0</v>
      </c>
      <c r="AH21" s="11">
        <f>'BED STOP cijfers'!AH14</f>
        <v>1244</v>
      </c>
      <c r="AI21" s="11">
        <f>'BED STOP cijfers'!AI14</f>
        <v>0</v>
      </c>
      <c r="AJ21" s="11">
        <f>'BED STOP cijfers'!AJ14</f>
        <v>0</v>
      </c>
      <c r="AK21" s="11">
        <f>'BED STOP cijfers'!AK14</f>
        <v>0</v>
      </c>
      <c r="AL21" s="49">
        <f>'BED STOP cijfers'!AL14</f>
        <v>0</v>
      </c>
      <c r="AM21" s="11">
        <f>'BED STOP cijfers'!AM14</f>
        <v>0</v>
      </c>
      <c r="AN21" s="11">
        <f>'BED STOP cijfers'!AN14</f>
        <v>0</v>
      </c>
      <c r="AO21" s="11">
        <f>'BED STOP cijfers'!AO14</f>
        <v>0</v>
      </c>
      <c r="AP21" s="11">
        <f>'BED STOP cijfers'!AP14</f>
        <v>0</v>
      </c>
      <c r="AQ21" s="11">
        <f>'BED STOP cijfers'!AQ14</f>
        <v>0</v>
      </c>
      <c r="AR21" s="49">
        <f>'BED STOP cijfers'!AR14</f>
        <v>0</v>
      </c>
      <c r="AS21" s="11">
        <f>'BED STOP cijfers'!AS14</f>
        <v>0</v>
      </c>
      <c r="AT21" s="11">
        <f>'BED STOP cijfers'!AT14</f>
        <v>0</v>
      </c>
      <c r="AU21" s="11">
        <f>'BED STOP cijfers'!AU14</f>
        <v>0</v>
      </c>
      <c r="AV21" s="11">
        <f>'BED STOP cijfers'!AV14</f>
        <v>0</v>
      </c>
      <c r="AW21" s="11">
        <f>'BED STOP cijfers'!AW14</f>
        <v>0</v>
      </c>
      <c r="AX21" s="11">
        <f>'BED STOP cijfers'!AX14</f>
        <v>0</v>
      </c>
      <c r="AY21" s="11">
        <f>'BED STOP cijfers'!AY14</f>
        <v>0</v>
      </c>
      <c r="AZ21" s="11">
        <f>'BED STOP cijfers'!AZ14</f>
        <v>0</v>
      </c>
      <c r="BA21" s="11">
        <f>'BED STOP cijfers'!BA14</f>
        <v>0</v>
      </c>
      <c r="BB21" s="11">
        <f>'BED STOP cijfers'!BB14</f>
        <v>0</v>
      </c>
      <c r="BC21" s="49">
        <f>'BED STOP cijfers'!BC14</f>
        <v>0</v>
      </c>
      <c r="BD21" s="11">
        <f>'BED STOP cijfers'!BD14</f>
        <v>0</v>
      </c>
      <c r="BE21" s="11">
        <f>'BED STOP cijfers'!BE14</f>
        <v>0</v>
      </c>
      <c r="BF21" s="11">
        <f>'BED STOP cijfers'!BF14</f>
        <v>0</v>
      </c>
      <c r="BG21" s="11">
        <f>'BED STOP cijfers'!BG14</f>
        <v>0</v>
      </c>
      <c r="BH21" s="11">
        <f>'BED STOP cijfers'!BH14</f>
        <v>0</v>
      </c>
      <c r="BI21" s="11">
        <f>'BED STOP cijfers'!BI14</f>
        <v>0</v>
      </c>
      <c r="BJ21" s="11">
        <f>'BED STOP cijfers'!BJ14</f>
        <v>0</v>
      </c>
      <c r="BK21" s="49">
        <f>'BED STOP cijfers'!BK14</f>
        <v>0</v>
      </c>
      <c r="BL21" s="11">
        <f>'BED STOP cijfers'!BL14</f>
        <v>0</v>
      </c>
      <c r="BM21" s="11">
        <f>'BED STOP cijfers'!BM14</f>
        <v>0</v>
      </c>
      <c r="BN21" s="11">
        <f>'BED STOP cijfers'!BN14</f>
        <v>0</v>
      </c>
      <c r="BO21" s="11">
        <f>'BED STOP cijfers'!BO14</f>
        <v>0</v>
      </c>
      <c r="BP21" s="11">
        <f>'BED STOP cijfers'!BP14</f>
        <v>0</v>
      </c>
      <c r="BQ21" s="49">
        <f>'BED STOP cijfers'!BQ14</f>
        <v>0</v>
      </c>
      <c r="BR21" s="15">
        <f>'BED STOP cijfers'!BR14</f>
        <v>0</v>
      </c>
      <c r="BS21" s="11">
        <f>'BED STOP cijfers'!BS14</f>
        <v>0</v>
      </c>
      <c r="BT21" s="11">
        <f>'BED STOP cijfers'!BT14</f>
        <v>0</v>
      </c>
      <c r="BU21" s="11">
        <f>'BED STOP cijfers'!BU14</f>
        <v>0</v>
      </c>
      <c r="BV21" s="11">
        <f>'BED STOP cijfers'!BV14</f>
        <v>0</v>
      </c>
      <c r="BW21" s="294">
        <f>'BED STOP cijfers'!BW14</f>
        <v>0</v>
      </c>
      <c r="BX21" s="28">
        <f>'BED STOP cijfers'!BX14</f>
        <v>0</v>
      </c>
      <c r="BY21" s="49">
        <f>'BED STOP cijfers'!BY14</f>
        <v>1244</v>
      </c>
      <c r="BZ21" s="11">
        <f>'BED STOP cijfers'!BZ14</f>
        <v>0</v>
      </c>
      <c r="CA21" s="11">
        <f>'BED STOP cijfers'!CA14</f>
        <v>0</v>
      </c>
      <c r="CB21" s="11">
        <f>'BED STOP cijfers'!CB14</f>
        <v>0</v>
      </c>
      <c r="CC21" s="11">
        <f>'BED STOP cijfers'!CC14</f>
        <v>0</v>
      </c>
      <c r="CD21" s="11">
        <f>'BED STOP cijfers'!CD14</f>
        <v>0</v>
      </c>
      <c r="CE21" s="11">
        <f>'BED STOP cijfers'!CE14</f>
        <v>0</v>
      </c>
      <c r="CF21" s="11">
        <f>'BED STOP cijfers'!CF14</f>
        <v>0</v>
      </c>
      <c r="CG21" s="11">
        <f>'BED STOP cijfers'!CG14</f>
        <v>0</v>
      </c>
      <c r="CH21" s="11">
        <f>'BED STOP cijfers'!CH14</f>
        <v>0</v>
      </c>
      <c r="CI21" s="11">
        <f>'BED STOP cijfers'!CI14</f>
        <v>0</v>
      </c>
      <c r="CJ21" s="11">
        <f>'BED STOP cijfers'!CJ14</f>
        <v>0</v>
      </c>
      <c r="CK21" s="11">
        <f>'BED STOP cijfers'!CK14</f>
        <v>0</v>
      </c>
      <c r="CL21" s="49">
        <f>'BED STOP cijfers'!CL14</f>
        <v>0</v>
      </c>
      <c r="CM21" s="15">
        <f>'BED STOP cijfers'!CM14</f>
        <v>0</v>
      </c>
      <c r="CN21" s="11">
        <f>'BED STOP cijfers'!CN14</f>
        <v>0</v>
      </c>
      <c r="CO21" s="11">
        <f>'BED STOP cijfers'!CO14</f>
        <v>0</v>
      </c>
      <c r="CP21" s="11">
        <f>'BED STOP cijfers'!CP14</f>
        <v>0</v>
      </c>
      <c r="CQ21" s="11">
        <f>'BED STOP cijfers'!CQ14</f>
        <v>0</v>
      </c>
      <c r="CR21" s="11">
        <f>'BED STOP cijfers'!CR14</f>
        <v>0</v>
      </c>
      <c r="CS21" s="11">
        <f>'BED STOP cijfers'!CS14</f>
        <v>0</v>
      </c>
      <c r="CT21" s="11">
        <f>'BED STOP cijfers'!CT14</f>
        <v>0</v>
      </c>
      <c r="CU21" s="11">
        <f>'BED STOP cijfers'!CU14</f>
        <v>0</v>
      </c>
      <c r="CV21" s="11">
        <f>'BED STOP cijfers'!CV14</f>
        <v>0</v>
      </c>
      <c r="CW21" s="11">
        <f>'BED STOP cijfers'!CW14</f>
        <v>0</v>
      </c>
      <c r="CX21" s="11">
        <f>'BED STOP cijfers'!CX14</f>
        <v>0</v>
      </c>
      <c r="CY21" s="26">
        <f>'BED STOP cijfers'!CY14</f>
        <v>0</v>
      </c>
      <c r="CZ21" s="15">
        <f>'BED STOP cijfers'!CZ14</f>
        <v>0</v>
      </c>
      <c r="DA21" s="11">
        <f>'BED STOP cijfers'!DA14</f>
        <v>0</v>
      </c>
      <c r="DB21" s="11">
        <f>'BED STOP cijfers'!DB14</f>
        <v>0</v>
      </c>
      <c r="DC21" s="11">
        <f>'BED STOP cijfers'!DC14</f>
        <v>0</v>
      </c>
      <c r="DD21" s="11">
        <f>'BED STOP cijfers'!DD14</f>
        <v>0</v>
      </c>
      <c r="DE21" s="11">
        <f>'BED STOP cijfers'!DE14</f>
        <v>0</v>
      </c>
      <c r="DF21" s="11">
        <f>'BED STOP cijfers'!DF14</f>
        <v>0</v>
      </c>
      <c r="DG21" s="11">
        <f>'BED STOP cijfers'!DG14</f>
        <v>0</v>
      </c>
      <c r="DH21" s="11">
        <f>'BED STOP cijfers'!DH14</f>
        <v>0</v>
      </c>
      <c r="DI21" s="11">
        <f>'BED STOP cijfers'!DI14</f>
        <v>0</v>
      </c>
      <c r="DJ21" s="11">
        <f>'BED STOP cijfers'!DJ14</f>
        <v>0</v>
      </c>
      <c r="DK21" s="11">
        <f>'BED STOP cijfers'!DK14</f>
        <v>0</v>
      </c>
      <c r="DL21" s="26">
        <f>'BED STOP cijfers'!DL14</f>
        <v>0</v>
      </c>
    </row>
    <row r="22" spans="1:116" s="165" customFormat="1">
      <c r="A22" s="47">
        <f>'BED STOP cijfers'!A17</f>
        <v>0</v>
      </c>
      <c r="B22" s="49" t="str">
        <f>'BED STOP cijfers'!B17</f>
        <v>BMNT/BMNL/BMNA/BMNK</v>
      </c>
      <c r="C22" s="4" t="str">
        <f>'BED STOP cijfers'!C17</f>
        <v>Bijzondere eet- en drinkwaren, incl. claims</v>
      </c>
      <c r="D22" s="4" t="str">
        <f>'BED STOP cijfers'!D17</f>
        <v>BED Monitoring voedingsnota VWS</v>
      </c>
      <c r="E22" s="4" t="str">
        <f>'BED STOP cijfers'!E17</f>
        <v>Productformulering - invulling in overleg VWS (zout,)</v>
      </c>
      <c r="F22" s="4" t="str">
        <f>'BED STOP cijfers'!F17</f>
        <v>VWS</v>
      </c>
      <c r="G22" s="292">
        <f>'BED STOP cijfers'!G17</f>
        <v>0</v>
      </c>
      <c r="H22" s="15">
        <f>'BED STOP cijfers'!H17</f>
        <v>938</v>
      </c>
      <c r="I22" s="11">
        <f>'BED STOP cijfers'!I17</f>
        <v>2000</v>
      </c>
      <c r="J22" s="11">
        <f>'BED STOP cijfers'!J17</f>
        <v>38</v>
      </c>
      <c r="K22" s="11">
        <f>'BED STOP cijfers'!K17</f>
        <v>176</v>
      </c>
      <c r="L22" s="11">
        <f>'BED STOP cijfers'!L17</f>
        <v>0</v>
      </c>
      <c r="M22" s="11">
        <f>'BED STOP cijfers'!M17</f>
        <v>0</v>
      </c>
      <c r="N22" s="11">
        <f>'BED STOP cijfers'!N17</f>
        <v>0</v>
      </c>
      <c r="O22" s="11">
        <f>'BED STOP cijfers'!O17</f>
        <v>0</v>
      </c>
      <c r="P22" s="11">
        <f>'BED STOP cijfers'!P17</f>
        <v>0</v>
      </c>
      <c r="Q22" s="26">
        <f>'BED STOP cijfers'!Q17</f>
        <v>3152</v>
      </c>
      <c r="R22" s="11">
        <f>'BED STOP cijfers'!R17</f>
        <v>0</v>
      </c>
      <c r="S22" s="11">
        <f>'BED STOP cijfers'!S17</f>
        <v>0</v>
      </c>
      <c r="T22" s="11">
        <f>'BED STOP cijfers'!T17</f>
        <v>3152</v>
      </c>
      <c r="U22" s="11">
        <f>'BED STOP cijfers'!U17</f>
        <v>0</v>
      </c>
      <c r="V22" s="11">
        <f>'BED STOP cijfers'!V17</f>
        <v>0</v>
      </c>
      <c r="W22" s="11">
        <f>'BED STOP cijfers'!W17</f>
        <v>0</v>
      </c>
      <c r="X22" s="11">
        <f>'BED STOP cijfers'!X17</f>
        <v>0</v>
      </c>
      <c r="Y22" s="11">
        <f>'BED STOP cijfers'!Y17</f>
        <v>0</v>
      </c>
      <c r="Z22" s="49">
        <f>'BED STOP cijfers'!Z17</f>
        <v>3152</v>
      </c>
      <c r="AA22" s="11">
        <f>'BED STOP cijfers'!AA17</f>
        <v>221</v>
      </c>
      <c r="AB22" s="11">
        <f>'BED STOP cijfers'!AB17</f>
        <v>0</v>
      </c>
      <c r="AC22" s="11">
        <f>'BED STOP cijfers'!AC17</f>
        <v>737</v>
      </c>
      <c r="AD22" s="11">
        <f>'BED STOP cijfers'!AD17</f>
        <v>0</v>
      </c>
      <c r="AE22" s="11">
        <f>'BED STOP cijfers'!AE17</f>
        <v>0</v>
      </c>
      <c r="AF22" s="11">
        <f>'BED STOP cijfers'!AF17</f>
        <v>2194</v>
      </c>
      <c r="AG22" s="49">
        <f>'BED STOP cijfers'!AG17</f>
        <v>0</v>
      </c>
      <c r="AH22" s="11">
        <f>'BED STOP cijfers'!AH17</f>
        <v>221</v>
      </c>
      <c r="AI22" s="11">
        <f>'BED STOP cijfers'!AI17</f>
        <v>0</v>
      </c>
      <c r="AJ22" s="11">
        <f>'BED STOP cijfers'!AJ17</f>
        <v>0</v>
      </c>
      <c r="AK22" s="11">
        <f>'BED STOP cijfers'!AK17</f>
        <v>0</v>
      </c>
      <c r="AL22" s="49">
        <f>'BED STOP cijfers'!AL17</f>
        <v>0</v>
      </c>
      <c r="AM22" s="11">
        <f>'BED STOP cijfers'!AM17</f>
        <v>0</v>
      </c>
      <c r="AN22" s="11">
        <f>'BED STOP cijfers'!AN17</f>
        <v>0</v>
      </c>
      <c r="AO22" s="11">
        <f>'BED STOP cijfers'!AO17</f>
        <v>0</v>
      </c>
      <c r="AP22" s="11">
        <f>'BED STOP cijfers'!AP17</f>
        <v>0</v>
      </c>
      <c r="AQ22" s="11">
        <f>'BED STOP cijfers'!AQ17</f>
        <v>0</v>
      </c>
      <c r="AR22" s="49">
        <f>'BED STOP cijfers'!AR17</f>
        <v>0</v>
      </c>
      <c r="AS22" s="11">
        <f>'BED STOP cijfers'!AS17</f>
        <v>0</v>
      </c>
      <c r="AT22" s="11">
        <f>'BED STOP cijfers'!AT17</f>
        <v>0</v>
      </c>
      <c r="AU22" s="11">
        <f>'BED STOP cijfers'!AU17</f>
        <v>0</v>
      </c>
      <c r="AV22" s="11">
        <f>'BED STOP cijfers'!AV17</f>
        <v>0</v>
      </c>
      <c r="AW22" s="11">
        <f>'BED STOP cijfers'!AW17</f>
        <v>0</v>
      </c>
      <c r="AX22" s="11">
        <f>'BED STOP cijfers'!AX17</f>
        <v>0</v>
      </c>
      <c r="AY22" s="11">
        <f>'BED STOP cijfers'!AY17</f>
        <v>0</v>
      </c>
      <c r="AZ22" s="11">
        <f>'BED STOP cijfers'!AZ17</f>
        <v>0</v>
      </c>
      <c r="BA22" s="11">
        <f>'BED STOP cijfers'!BA17</f>
        <v>0</v>
      </c>
      <c r="BB22" s="11">
        <f>'BED STOP cijfers'!BB17</f>
        <v>0</v>
      </c>
      <c r="BC22" s="49">
        <f>'BED STOP cijfers'!BC17</f>
        <v>0</v>
      </c>
      <c r="BD22" s="11">
        <f>'BED STOP cijfers'!BD17</f>
        <v>2194</v>
      </c>
      <c r="BE22" s="11">
        <f>'BED STOP cijfers'!BE17</f>
        <v>0</v>
      </c>
      <c r="BF22" s="11">
        <f>'BED STOP cijfers'!BF17</f>
        <v>0</v>
      </c>
      <c r="BG22" s="11">
        <f>'BED STOP cijfers'!BG17</f>
        <v>0</v>
      </c>
      <c r="BH22" s="11">
        <f>'BED STOP cijfers'!BH17</f>
        <v>0</v>
      </c>
      <c r="BI22" s="11">
        <f>'BED STOP cijfers'!BI17</f>
        <v>0</v>
      </c>
      <c r="BJ22" s="11">
        <f>'BED STOP cijfers'!BJ17</f>
        <v>0</v>
      </c>
      <c r="BK22" s="49">
        <f>'BED STOP cijfers'!BK17</f>
        <v>0</v>
      </c>
      <c r="BL22" s="11">
        <f>'BED STOP cijfers'!BL17</f>
        <v>0</v>
      </c>
      <c r="BM22" s="11">
        <f>'BED STOP cijfers'!BM17</f>
        <v>0</v>
      </c>
      <c r="BN22" s="11">
        <f>'BED STOP cijfers'!BN17</f>
        <v>0</v>
      </c>
      <c r="BO22" s="11">
        <f>'BED STOP cijfers'!BO17</f>
        <v>0</v>
      </c>
      <c r="BP22" s="11">
        <f>'BED STOP cijfers'!BP17</f>
        <v>0</v>
      </c>
      <c r="BQ22" s="49">
        <f>'BED STOP cijfers'!BQ17</f>
        <v>0</v>
      </c>
      <c r="BR22" s="15">
        <f>'BED STOP cijfers'!BR17</f>
        <v>0</v>
      </c>
      <c r="BS22" s="11">
        <f>'BED STOP cijfers'!BS17</f>
        <v>0</v>
      </c>
      <c r="BT22" s="11">
        <f>'BED STOP cijfers'!BT17</f>
        <v>184.25</v>
      </c>
      <c r="BU22" s="11">
        <f>'BED STOP cijfers'!BU17</f>
        <v>184.25</v>
      </c>
      <c r="BV22" s="11">
        <f>'BED STOP cijfers'!BV17</f>
        <v>184.25</v>
      </c>
      <c r="BW22" s="11">
        <f>'BED STOP cijfers'!BW17</f>
        <v>184.25</v>
      </c>
      <c r="BX22" s="28">
        <f>'BED STOP cijfers'!BX17</f>
        <v>0</v>
      </c>
      <c r="BY22" s="49">
        <f>'BED STOP cijfers'!BY17</f>
        <v>3152</v>
      </c>
      <c r="BZ22" s="36">
        <f>'BED STOP cijfers'!BZ17</f>
        <v>450.28571428571428</v>
      </c>
      <c r="CA22" s="36">
        <f>'BED STOP cijfers'!CA17</f>
        <v>450</v>
      </c>
      <c r="CB22" s="36">
        <f>'BED STOP cijfers'!CB17</f>
        <v>450</v>
      </c>
      <c r="CC22" s="36">
        <f>'BED STOP cijfers'!CC17</f>
        <v>450</v>
      </c>
      <c r="CD22" s="36">
        <f>'BED STOP cijfers'!CD17</f>
        <v>450</v>
      </c>
      <c r="CE22" s="36">
        <f>'BED STOP cijfers'!CE17</f>
        <v>450</v>
      </c>
      <c r="CF22" s="36">
        <f>'BED STOP cijfers'!CF17</f>
        <v>452</v>
      </c>
      <c r="CG22" s="11">
        <f>'BED STOP cijfers'!CG17</f>
        <v>0</v>
      </c>
      <c r="CH22" s="11">
        <f>'BED STOP cijfers'!CH17</f>
        <v>0</v>
      </c>
      <c r="CI22" s="11">
        <f>'BED STOP cijfers'!CI17</f>
        <v>0</v>
      </c>
      <c r="CJ22" s="11">
        <f>'BED STOP cijfers'!CJ17</f>
        <v>0</v>
      </c>
      <c r="CK22" s="11">
        <f>'BED STOP cijfers'!CK17</f>
        <v>0</v>
      </c>
      <c r="CL22" s="49">
        <f>'BED STOP cijfers'!CL17</f>
        <v>3152.2857142857142</v>
      </c>
      <c r="CM22" s="15">
        <f>'BED STOP cijfers'!CM17</f>
        <v>0</v>
      </c>
      <c r="CN22" s="11">
        <f>'BED STOP cijfers'!CN17</f>
        <v>0</v>
      </c>
      <c r="CO22" s="11">
        <f>'BED STOP cijfers'!CO17</f>
        <v>0</v>
      </c>
      <c r="CP22" s="11">
        <f>'BED STOP cijfers'!CP17</f>
        <v>0</v>
      </c>
      <c r="CQ22" s="11">
        <f>'BED STOP cijfers'!CQ17</f>
        <v>0</v>
      </c>
      <c r="CR22" s="11">
        <f>'BED STOP cijfers'!CR17</f>
        <v>0</v>
      </c>
      <c r="CS22" s="11">
        <f>'BED STOP cijfers'!CS17</f>
        <v>0</v>
      </c>
      <c r="CT22" s="11">
        <f>'BED STOP cijfers'!CT17</f>
        <v>0</v>
      </c>
      <c r="CU22" s="11">
        <f>'BED STOP cijfers'!CU17</f>
        <v>0</v>
      </c>
      <c r="CV22" s="11">
        <f>'BED STOP cijfers'!CV17</f>
        <v>0</v>
      </c>
      <c r="CW22" s="11">
        <f>'BED STOP cijfers'!CW17</f>
        <v>0</v>
      </c>
      <c r="CX22" s="11">
        <f>'BED STOP cijfers'!CX17</f>
        <v>0</v>
      </c>
      <c r="CY22" s="26">
        <f>'BED STOP cijfers'!CY17</f>
        <v>0</v>
      </c>
      <c r="CZ22" s="15">
        <f>'BED STOP cijfers'!CZ17</f>
        <v>0</v>
      </c>
      <c r="DA22" s="11">
        <f>'BED STOP cijfers'!DA17</f>
        <v>0</v>
      </c>
      <c r="DB22" s="11">
        <f>'BED STOP cijfers'!DB17</f>
        <v>0</v>
      </c>
      <c r="DC22" s="11">
        <f>'BED STOP cijfers'!DC17</f>
        <v>0</v>
      </c>
      <c r="DD22" s="11">
        <f>'BED STOP cijfers'!DD17</f>
        <v>0</v>
      </c>
      <c r="DE22" s="11">
        <f>'BED STOP cijfers'!DE17</f>
        <v>0</v>
      </c>
      <c r="DF22" s="11">
        <f>'BED STOP cijfers'!DF17</f>
        <v>0</v>
      </c>
      <c r="DG22" s="11">
        <f>'BED STOP cijfers'!DG17</f>
        <v>0</v>
      </c>
      <c r="DH22" s="11">
        <f>'BED STOP cijfers'!DH17</f>
        <v>0</v>
      </c>
      <c r="DI22" s="11">
        <f>'BED STOP cijfers'!DI17</f>
        <v>0</v>
      </c>
      <c r="DJ22" s="11">
        <f>'BED STOP cijfers'!DJ17</f>
        <v>0</v>
      </c>
      <c r="DK22" s="11">
        <f>'BED STOP cijfers'!DK17</f>
        <v>0</v>
      </c>
      <c r="DL22" s="26">
        <f>'BED STOP cijfers'!DL17</f>
        <v>0</v>
      </c>
    </row>
    <row r="23" spans="1:116" s="165" customFormat="1">
      <c r="A23" s="47">
        <f>'BED STOP cijfers'!A18</f>
        <v>0</v>
      </c>
      <c r="B23" s="49">
        <f>'BED STOP cijfers'!B18</f>
        <v>0</v>
      </c>
      <c r="C23" s="4" t="str">
        <f>'BED STOP cijfers'!C18</f>
        <v>Bijzondere eet- en drinkwaren, incl. claims</v>
      </c>
      <c r="D23" s="36" t="str">
        <f>'BED STOP cijfers'!D18</f>
        <v>BED Monitoring voedingsnota VWS</v>
      </c>
      <c r="E23" s="36" t="str">
        <f>'BED STOP cijfers'!E18</f>
        <v>Productformulering - invulling in overleg VWS (overlegVWS, vet, suiker, vezel, overig lab)</v>
      </c>
      <c r="F23" s="36" t="str">
        <f>'BED STOP cijfers'!F18</f>
        <v>VWS</v>
      </c>
      <c r="G23" s="292">
        <f>'BED STOP cijfers'!G18</f>
        <v>0</v>
      </c>
      <c r="H23" s="15">
        <f>'BED STOP cijfers'!H18</f>
        <v>900</v>
      </c>
      <c r="I23" s="11">
        <f>'BED STOP cijfers'!I18</f>
        <v>2000</v>
      </c>
      <c r="J23" s="11">
        <f>'BED STOP cijfers'!J18</f>
        <v>40</v>
      </c>
      <c r="K23" s="11">
        <f>'BED STOP cijfers'!K18</f>
        <v>150</v>
      </c>
      <c r="L23" s="11">
        <f>'BED STOP cijfers'!L18</f>
        <v>0</v>
      </c>
      <c r="M23" s="11">
        <f>'BED STOP cijfers'!M18</f>
        <v>0</v>
      </c>
      <c r="N23" s="11">
        <f>'BED STOP cijfers'!N18</f>
        <v>0</v>
      </c>
      <c r="O23" s="11">
        <f>'BED STOP cijfers'!O18</f>
        <v>0</v>
      </c>
      <c r="P23" s="11">
        <f>'BED STOP cijfers'!P18</f>
        <v>0</v>
      </c>
      <c r="Q23" s="26">
        <f>'BED STOP cijfers'!Q18</f>
        <v>3090</v>
      </c>
      <c r="R23" s="11">
        <f>'BED STOP cijfers'!R18</f>
        <v>0</v>
      </c>
      <c r="S23" s="11">
        <f>'BED STOP cijfers'!S18</f>
        <v>0</v>
      </c>
      <c r="T23" s="11">
        <f>'BED STOP cijfers'!T18</f>
        <v>3090</v>
      </c>
      <c r="U23" s="11">
        <f>'BED STOP cijfers'!U18</f>
        <v>0</v>
      </c>
      <c r="V23" s="11">
        <f>'BED STOP cijfers'!V18</f>
        <v>0</v>
      </c>
      <c r="W23" s="11">
        <f>'BED STOP cijfers'!W18</f>
        <v>0</v>
      </c>
      <c r="X23" s="11">
        <f>'BED STOP cijfers'!X18</f>
        <v>0</v>
      </c>
      <c r="Y23" s="11">
        <f>'BED STOP cijfers'!Y18</f>
        <v>0</v>
      </c>
      <c r="Z23" s="49">
        <f>'BED STOP cijfers'!Z18</f>
        <v>3090</v>
      </c>
      <c r="AA23" s="11">
        <f>'BED STOP cijfers'!AA18</f>
        <v>221</v>
      </c>
      <c r="AB23" s="11">
        <f>'BED STOP cijfers'!AB18</f>
        <v>0</v>
      </c>
      <c r="AC23" s="11">
        <f>'BED STOP cijfers'!AC18</f>
        <v>737</v>
      </c>
      <c r="AD23" s="11">
        <f>'BED STOP cijfers'!AD18</f>
        <v>0</v>
      </c>
      <c r="AE23" s="11">
        <f>'BED STOP cijfers'!AE18</f>
        <v>0</v>
      </c>
      <c r="AF23" s="11">
        <f>'BED STOP cijfers'!AF18</f>
        <v>2132</v>
      </c>
      <c r="AG23" s="49">
        <f>'BED STOP cijfers'!AG18</f>
        <v>0</v>
      </c>
      <c r="AH23" s="11">
        <f>'BED STOP cijfers'!AH18</f>
        <v>221</v>
      </c>
      <c r="AI23" s="11">
        <f>'BED STOP cijfers'!AI18</f>
        <v>0</v>
      </c>
      <c r="AJ23" s="11">
        <f>'BED STOP cijfers'!AJ18</f>
        <v>0</v>
      </c>
      <c r="AK23" s="11">
        <f>'BED STOP cijfers'!AK18</f>
        <v>0</v>
      </c>
      <c r="AL23" s="49">
        <f>'BED STOP cijfers'!AL18</f>
        <v>0</v>
      </c>
      <c r="AM23" s="11">
        <f>'BED STOP cijfers'!AM18</f>
        <v>0</v>
      </c>
      <c r="AN23" s="11">
        <f>'BED STOP cijfers'!AN18</f>
        <v>0</v>
      </c>
      <c r="AO23" s="11">
        <f>'BED STOP cijfers'!AO18</f>
        <v>0</v>
      </c>
      <c r="AP23" s="11">
        <f>'BED STOP cijfers'!AP18</f>
        <v>0</v>
      </c>
      <c r="AQ23" s="11">
        <f>'BED STOP cijfers'!AQ18</f>
        <v>0</v>
      </c>
      <c r="AR23" s="49">
        <f>'BED STOP cijfers'!AR18</f>
        <v>0</v>
      </c>
      <c r="AS23" s="11">
        <f>'BED STOP cijfers'!AS18</f>
        <v>0</v>
      </c>
      <c r="AT23" s="11">
        <f>'BED STOP cijfers'!AT18</f>
        <v>0</v>
      </c>
      <c r="AU23" s="11">
        <f>'BED STOP cijfers'!AU18</f>
        <v>0</v>
      </c>
      <c r="AV23" s="11">
        <f>'BED STOP cijfers'!AV18</f>
        <v>0</v>
      </c>
      <c r="AW23" s="11">
        <f>'BED STOP cijfers'!AW18</f>
        <v>0</v>
      </c>
      <c r="AX23" s="11">
        <f>'BED STOP cijfers'!AX18</f>
        <v>0</v>
      </c>
      <c r="AY23" s="11">
        <f>'BED STOP cijfers'!AY18</f>
        <v>0</v>
      </c>
      <c r="AZ23" s="11">
        <f>'BED STOP cijfers'!AZ18</f>
        <v>0</v>
      </c>
      <c r="BA23" s="11">
        <f>'BED STOP cijfers'!BA18</f>
        <v>0</v>
      </c>
      <c r="BB23" s="11">
        <f>'BED STOP cijfers'!BB18</f>
        <v>0</v>
      </c>
      <c r="BC23" s="49">
        <f>'BED STOP cijfers'!BC18</f>
        <v>0</v>
      </c>
      <c r="BD23" s="11">
        <f>'BED STOP cijfers'!BD18</f>
        <v>2132</v>
      </c>
      <c r="BE23" s="11">
        <f>'BED STOP cijfers'!BE18</f>
        <v>0</v>
      </c>
      <c r="BF23" s="11">
        <f>'BED STOP cijfers'!BF18</f>
        <v>0</v>
      </c>
      <c r="BG23" s="11">
        <f>'BED STOP cijfers'!BG18</f>
        <v>0</v>
      </c>
      <c r="BH23" s="11">
        <f>'BED STOP cijfers'!BH18</f>
        <v>0</v>
      </c>
      <c r="BI23" s="11">
        <f>'BED STOP cijfers'!BI18</f>
        <v>0</v>
      </c>
      <c r="BJ23" s="11">
        <f>'BED STOP cijfers'!BJ18</f>
        <v>0</v>
      </c>
      <c r="BK23" s="49">
        <f>'BED STOP cijfers'!BK18</f>
        <v>0</v>
      </c>
      <c r="BL23" s="11">
        <f>'BED STOP cijfers'!BL18</f>
        <v>0</v>
      </c>
      <c r="BM23" s="11">
        <f>'BED STOP cijfers'!BM18</f>
        <v>0</v>
      </c>
      <c r="BN23" s="11">
        <f>'BED STOP cijfers'!BN18</f>
        <v>0</v>
      </c>
      <c r="BO23" s="11">
        <f>'BED STOP cijfers'!BO18</f>
        <v>0</v>
      </c>
      <c r="BP23" s="11">
        <f>'BED STOP cijfers'!BP18</f>
        <v>0</v>
      </c>
      <c r="BQ23" s="49">
        <f>'BED STOP cijfers'!BQ18</f>
        <v>0</v>
      </c>
      <c r="BR23" s="15">
        <f>'BED STOP cijfers'!BR18</f>
        <v>0</v>
      </c>
      <c r="BS23" s="11">
        <f>'BED STOP cijfers'!BS18</f>
        <v>0</v>
      </c>
      <c r="BT23" s="11">
        <f>'BED STOP cijfers'!BT18</f>
        <v>184.25</v>
      </c>
      <c r="BU23" s="11">
        <f>'BED STOP cijfers'!BU18</f>
        <v>184.25</v>
      </c>
      <c r="BV23" s="11">
        <f>'BED STOP cijfers'!BV18</f>
        <v>184.25</v>
      </c>
      <c r="BW23" s="11">
        <f>'BED STOP cijfers'!BW18</f>
        <v>184.25</v>
      </c>
      <c r="BX23" s="28">
        <f>'BED STOP cijfers'!BX18</f>
        <v>0</v>
      </c>
      <c r="BY23" s="49">
        <f>'BED STOP cijfers'!BY18</f>
        <v>3090</v>
      </c>
      <c r="BZ23" s="11">
        <f>'BED STOP cijfers'!BZ18</f>
        <v>0</v>
      </c>
      <c r="CA23" s="11">
        <f>'BED STOP cijfers'!CA18</f>
        <v>0</v>
      </c>
      <c r="CB23" s="11">
        <f>'BED STOP cijfers'!CB18</f>
        <v>0</v>
      </c>
      <c r="CC23" s="11">
        <f>'BED STOP cijfers'!CC18</f>
        <v>0</v>
      </c>
      <c r="CD23" s="11">
        <f>'BED STOP cijfers'!CD18</f>
        <v>0</v>
      </c>
      <c r="CE23" s="11">
        <f>'BED STOP cijfers'!CE18</f>
        <v>0</v>
      </c>
      <c r="CF23" s="11">
        <f>'BED STOP cijfers'!CF18</f>
        <v>0</v>
      </c>
      <c r="CG23" s="36">
        <f>'BED STOP cijfers'!CG18</f>
        <v>618</v>
      </c>
      <c r="CH23" s="36">
        <f>'BED STOP cijfers'!CH18</f>
        <v>618</v>
      </c>
      <c r="CI23" s="36">
        <f>'BED STOP cijfers'!CI18</f>
        <v>618</v>
      </c>
      <c r="CJ23" s="36">
        <f>'BED STOP cijfers'!CJ18</f>
        <v>618</v>
      </c>
      <c r="CK23" s="36">
        <f>'BED STOP cijfers'!CK18</f>
        <v>618</v>
      </c>
      <c r="CL23" s="49">
        <f>'BED STOP cijfers'!CL18</f>
        <v>3090</v>
      </c>
      <c r="CM23" s="15">
        <f>'BED STOP cijfers'!CM18</f>
        <v>0</v>
      </c>
      <c r="CN23" s="11">
        <f>'BED STOP cijfers'!CN18</f>
        <v>0</v>
      </c>
      <c r="CO23" s="11">
        <f>'BED STOP cijfers'!CO18</f>
        <v>0</v>
      </c>
      <c r="CP23" s="11">
        <f>'BED STOP cijfers'!CP18</f>
        <v>0</v>
      </c>
      <c r="CQ23" s="11">
        <f>'BED STOP cijfers'!CQ18</f>
        <v>0</v>
      </c>
      <c r="CR23" s="11">
        <f>'BED STOP cijfers'!CR18</f>
        <v>0</v>
      </c>
      <c r="CS23" s="11">
        <f>'BED STOP cijfers'!CS18</f>
        <v>0</v>
      </c>
      <c r="CT23" s="11">
        <f>'BED STOP cijfers'!CT18</f>
        <v>0</v>
      </c>
      <c r="CU23" s="11">
        <f>'BED STOP cijfers'!CU18</f>
        <v>0</v>
      </c>
      <c r="CV23" s="11">
        <f>'BED STOP cijfers'!CV18</f>
        <v>0</v>
      </c>
      <c r="CW23" s="11">
        <f>'BED STOP cijfers'!CW18</f>
        <v>0</v>
      </c>
      <c r="CX23" s="11">
        <f>'BED STOP cijfers'!CX18</f>
        <v>0</v>
      </c>
      <c r="CY23" s="26">
        <f>'BED STOP cijfers'!CY18</f>
        <v>0</v>
      </c>
      <c r="CZ23" s="15">
        <f>'BED STOP cijfers'!CZ18</f>
        <v>0</v>
      </c>
      <c r="DA23" s="11">
        <f>'BED STOP cijfers'!DA18</f>
        <v>0</v>
      </c>
      <c r="DB23" s="11">
        <f>'BED STOP cijfers'!DB18</f>
        <v>0</v>
      </c>
      <c r="DC23" s="11">
        <f>'BED STOP cijfers'!DC18</f>
        <v>0</v>
      </c>
      <c r="DD23" s="11">
        <f>'BED STOP cijfers'!DD18</f>
        <v>0</v>
      </c>
      <c r="DE23" s="11">
        <f>'BED STOP cijfers'!DE18</f>
        <v>0</v>
      </c>
      <c r="DF23" s="11">
        <f>'BED STOP cijfers'!DF18</f>
        <v>0</v>
      </c>
      <c r="DG23" s="11">
        <f>'BED STOP cijfers'!DG18</f>
        <v>0</v>
      </c>
      <c r="DH23" s="11">
        <f>'BED STOP cijfers'!DH18</f>
        <v>0</v>
      </c>
      <c r="DI23" s="11">
        <f>'BED STOP cijfers'!DI18</f>
        <v>0</v>
      </c>
      <c r="DJ23" s="11">
        <f>'BED STOP cijfers'!DJ18</f>
        <v>0</v>
      </c>
      <c r="DK23" s="11">
        <f>'BED STOP cijfers'!DK18</f>
        <v>0</v>
      </c>
      <c r="DL23" s="26">
        <f>'BED STOP cijfers'!DL18</f>
        <v>0</v>
      </c>
    </row>
    <row r="24" spans="1:116" s="165" customFormat="1" ht="13.8" thickBot="1">
      <c r="A24" s="53">
        <f>'BED STOP cijfers'!A21</f>
        <v>0</v>
      </c>
      <c r="B24" s="50" t="str">
        <f>'BED STOP cijfers'!B21</f>
        <v>BWNT</v>
      </c>
      <c r="C24" s="6" t="str">
        <f>'BED STOP cijfers'!C21</f>
        <v>Bijzondere eet- en drinkwaren, incl. claims</v>
      </c>
      <c r="D24" s="6" t="str">
        <f>'BED STOP cijfers'!D21</f>
        <v>BED Herinspecties derden</v>
      </c>
      <c r="E24" s="6">
        <f>'BED STOP cijfers'!E21</f>
        <v>0</v>
      </c>
      <c r="F24" s="6" t="str">
        <f>'BED STOP cijfers'!F21</f>
        <v>Derden</v>
      </c>
      <c r="G24" s="602">
        <f>'BED STOP cijfers'!G21</f>
        <v>0</v>
      </c>
      <c r="H24" s="305">
        <f>'BED STOP cijfers'!H21</f>
        <v>400</v>
      </c>
      <c r="I24" s="523">
        <f>'BED STOP cijfers'!I21</f>
        <v>0</v>
      </c>
      <c r="J24" s="523">
        <f>'BED STOP cijfers'!J21</f>
        <v>0</v>
      </c>
      <c r="K24" s="523">
        <f>'BED STOP cijfers'!K21</f>
        <v>0</v>
      </c>
      <c r="L24" s="523">
        <f>'BED STOP cijfers'!L21</f>
        <v>0</v>
      </c>
      <c r="M24" s="523">
        <f>'BED STOP cijfers'!M21</f>
        <v>0</v>
      </c>
      <c r="N24" s="523">
        <f>'BED STOP cijfers'!N21</f>
        <v>0</v>
      </c>
      <c r="O24" s="523">
        <f>'BED STOP cijfers'!O21</f>
        <v>0</v>
      </c>
      <c r="P24" s="523">
        <f>'BED STOP cijfers'!P21</f>
        <v>0</v>
      </c>
      <c r="Q24" s="27">
        <f>'BED STOP cijfers'!Q21</f>
        <v>400</v>
      </c>
      <c r="R24" s="523">
        <f>'BED STOP cijfers'!R21</f>
        <v>0</v>
      </c>
      <c r="S24" s="523">
        <f>'BED STOP cijfers'!S21</f>
        <v>0</v>
      </c>
      <c r="T24" s="523">
        <f>'BED STOP cijfers'!T21</f>
        <v>400</v>
      </c>
      <c r="U24" s="523">
        <f>'BED STOP cijfers'!U21</f>
        <v>0</v>
      </c>
      <c r="V24" s="523">
        <f>'BED STOP cijfers'!V21</f>
        <v>0</v>
      </c>
      <c r="W24" s="523">
        <f>'BED STOP cijfers'!W21</f>
        <v>0</v>
      </c>
      <c r="X24" s="523">
        <f>'BED STOP cijfers'!X21</f>
        <v>0</v>
      </c>
      <c r="Y24" s="523">
        <f>'BED STOP cijfers'!Y21</f>
        <v>0</v>
      </c>
      <c r="Z24" s="50">
        <f>'BED STOP cijfers'!Z21</f>
        <v>400</v>
      </c>
      <c r="AA24" s="523">
        <f>'BED STOP cijfers'!AA21</f>
        <v>0</v>
      </c>
      <c r="AB24" s="523">
        <f>'BED STOP cijfers'!AB21</f>
        <v>0</v>
      </c>
      <c r="AC24" s="523">
        <f>'BED STOP cijfers'!AC21</f>
        <v>400</v>
      </c>
      <c r="AD24" s="523">
        <f>'BED STOP cijfers'!AD21</f>
        <v>0</v>
      </c>
      <c r="AE24" s="523">
        <f>'BED STOP cijfers'!AE21</f>
        <v>0</v>
      </c>
      <c r="AF24" s="523">
        <f>'BED STOP cijfers'!AF21</f>
        <v>0</v>
      </c>
      <c r="AG24" s="50">
        <f>'BED STOP cijfers'!AG21</f>
        <v>0</v>
      </c>
      <c r="AH24" s="523">
        <f>'BED STOP cijfers'!AH21</f>
        <v>0</v>
      </c>
      <c r="AI24" s="523">
        <f>'BED STOP cijfers'!AI21</f>
        <v>0</v>
      </c>
      <c r="AJ24" s="523">
        <f>'BED STOP cijfers'!AJ21</f>
        <v>0</v>
      </c>
      <c r="AK24" s="523">
        <f>'BED STOP cijfers'!AK21</f>
        <v>0</v>
      </c>
      <c r="AL24" s="50">
        <f>'BED STOP cijfers'!AL21</f>
        <v>0</v>
      </c>
      <c r="AM24" s="523">
        <f>'BED STOP cijfers'!AM21</f>
        <v>0</v>
      </c>
      <c r="AN24" s="523">
        <f>'BED STOP cijfers'!AN21</f>
        <v>0</v>
      </c>
      <c r="AO24" s="523">
        <f>'BED STOP cijfers'!AO21</f>
        <v>0</v>
      </c>
      <c r="AP24" s="523">
        <f>'BED STOP cijfers'!AP21</f>
        <v>0</v>
      </c>
      <c r="AQ24" s="523">
        <f>'BED STOP cijfers'!AQ21</f>
        <v>0</v>
      </c>
      <c r="AR24" s="50">
        <f>'BED STOP cijfers'!AR21</f>
        <v>0</v>
      </c>
      <c r="AS24" s="523">
        <f>'BED STOP cijfers'!AS21</f>
        <v>0</v>
      </c>
      <c r="AT24" s="523">
        <f>'BED STOP cijfers'!AT21</f>
        <v>0</v>
      </c>
      <c r="AU24" s="523">
        <f>'BED STOP cijfers'!AU21</f>
        <v>0</v>
      </c>
      <c r="AV24" s="523">
        <f>'BED STOP cijfers'!AV21</f>
        <v>0</v>
      </c>
      <c r="AW24" s="523">
        <f>'BED STOP cijfers'!AW21</f>
        <v>0</v>
      </c>
      <c r="AX24" s="523">
        <f>'BED STOP cijfers'!AX21</f>
        <v>0</v>
      </c>
      <c r="AY24" s="523">
        <f>'BED STOP cijfers'!AY21</f>
        <v>0</v>
      </c>
      <c r="AZ24" s="523">
        <f>'BED STOP cijfers'!AZ21</f>
        <v>0</v>
      </c>
      <c r="BA24" s="523">
        <f>'BED STOP cijfers'!BA21</f>
        <v>0</v>
      </c>
      <c r="BB24" s="523">
        <f>'BED STOP cijfers'!BB21</f>
        <v>0</v>
      </c>
      <c r="BC24" s="50">
        <f>'BED STOP cijfers'!BC21</f>
        <v>0</v>
      </c>
      <c r="BD24" s="523">
        <f>'BED STOP cijfers'!BD21</f>
        <v>0</v>
      </c>
      <c r="BE24" s="523">
        <f>'BED STOP cijfers'!BE21</f>
        <v>0</v>
      </c>
      <c r="BF24" s="523">
        <f>'BED STOP cijfers'!BF21</f>
        <v>0</v>
      </c>
      <c r="BG24" s="523">
        <f>'BED STOP cijfers'!BG21</f>
        <v>0</v>
      </c>
      <c r="BH24" s="523">
        <f>'BED STOP cijfers'!BH21</f>
        <v>0</v>
      </c>
      <c r="BI24" s="523">
        <f>'BED STOP cijfers'!BI21</f>
        <v>0</v>
      </c>
      <c r="BJ24" s="523">
        <f>'BED STOP cijfers'!BJ21</f>
        <v>0</v>
      </c>
      <c r="BK24" s="50">
        <f>'BED STOP cijfers'!BK21</f>
        <v>0</v>
      </c>
      <c r="BL24" s="523">
        <f>'BED STOP cijfers'!BL21</f>
        <v>0</v>
      </c>
      <c r="BM24" s="523">
        <f>'BED STOP cijfers'!BM21</f>
        <v>0</v>
      </c>
      <c r="BN24" s="523">
        <f>'BED STOP cijfers'!BN21</f>
        <v>0</v>
      </c>
      <c r="BO24" s="523">
        <f>'BED STOP cijfers'!BO21</f>
        <v>0</v>
      </c>
      <c r="BP24" s="523">
        <f>'BED STOP cijfers'!BP21</f>
        <v>0</v>
      </c>
      <c r="BQ24" s="50">
        <f>'BED STOP cijfers'!BQ21</f>
        <v>0</v>
      </c>
      <c r="BR24" s="305">
        <f>'BED STOP cijfers'!BR21</f>
        <v>0</v>
      </c>
      <c r="BS24" s="523">
        <f>'BED STOP cijfers'!BS21</f>
        <v>0</v>
      </c>
      <c r="BT24" s="523">
        <f>'BED STOP cijfers'!BT21</f>
        <v>100</v>
      </c>
      <c r="BU24" s="523">
        <f>'BED STOP cijfers'!BU21</f>
        <v>100</v>
      </c>
      <c r="BV24" s="523">
        <f>'BED STOP cijfers'!BV21</f>
        <v>100</v>
      </c>
      <c r="BW24" s="603">
        <f>'BED STOP cijfers'!BW21</f>
        <v>100</v>
      </c>
      <c r="BX24" s="29">
        <f>'BED STOP cijfers'!BX21</f>
        <v>0</v>
      </c>
      <c r="BY24" s="50">
        <f>'BED STOP cijfers'!BY21</f>
        <v>400</v>
      </c>
      <c r="BZ24" s="523">
        <f>'BED STOP cijfers'!BZ21</f>
        <v>0</v>
      </c>
      <c r="CA24" s="523">
        <f>'BED STOP cijfers'!CA21</f>
        <v>0</v>
      </c>
      <c r="CB24" s="523">
        <f>'BED STOP cijfers'!CB21</f>
        <v>0</v>
      </c>
      <c r="CC24" s="523">
        <f>'BED STOP cijfers'!CC21</f>
        <v>0</v>
      </c>
      <c r="CD24" s="523">
        <f>'BED STOP cijfers'!CD21</f>
        <v>0</v>
      </c>
      <c r="CE24" s="523">
        <f>'BED STOP cijfers'!CE21</f>
        <v>0</v>
      </c>
      <c r="CF24" s="523">
        <f>'BED STOP cijfers'!CF21</f>
        <v>0</v>
      </c>
      <c r="CG24" s="523">
        <f>'BED STOP cijfers'!CG21</f>
        <v>0</v>
      </c>
      <c r="CH24" s="523">
        <f>'BED STOP cijfers'!CH21</f>
        <v>0</v>
      </c>
      <c r="CI24" s="523">
        <f>'BED STOP cijfers'!CI21</f>
        <v>0</v>
      </c>
      <c r="CJ24" s="523">
        <f>'BED STOP cijfers'!CJ21</f>
        <v>0</v>
      </c>
      <c r="CK24" s="523">
        <f>'BED STOP cijfers'!CK21</f>
        <v>0</v>
      </c>
      <c r="CL24" s="50">
        <f>'BED STOP cijfers'!CL21</f>
        <v>0</v>
      </c>
      <c r="CM24" s="305">
        <f>'BED STOP cijfers'!CM21</f>
        <v>0</v>
      </c>
      <c r="CN24" s="523">
        <f>'BED STOP cijfers'!CN21</f>
        <v>0</v>
      </c>
      <c r="CO24" s="523">
        <f>'BED STOP cijfers'!CO21</f>
        <v>0</v>
      </c>
      <c r="CP24" s="523">
        <f>'BED STOP cijfers'!CP21</f>
        <v>0</v>
      </c>
      <c r="CQ24" s="523">
        <f>'BED STOP cijfers'!CQ21</f>
        <v>0</v>
      </c>
      <c r="CR24" s="523">
        <f>'BED STOP cijfers'!CR21</f>
        <v>0</v>
      </c>
      <c r="CS24" s="523">
        <f>'BED STOP cijfers'!CS21</f>
        <v>0</v>
      </c>
      <c r="CT24" s="523">
        <f>'BED STOP cijfers'!CT21</f>
        <v>0</v>
      </c>
      <c r="CU24" s="523">
        <f>'BED STOP cijfers'!CU21</f>
        <v>0</v>
      </c>
      <c r="CV24" s="523">
        <f>'BED STOP cijfers'!CV21</f>
        <v>0</v>
      </c>
      <c r="CW24" s="523">
        <f>'BED STOP cijfers'!CW21</f>
        <v>0</v>
      </c>
      <c r="CX24" s="523">
        <f>'BED STOP cijfers'!CX21</f>
        <v>0</v>
      </c>
      <c r="CY24" s="27">
        <f>'BED STOP cijfers'!CY21</f>
        <v>0</v>
      </c>
      <c r="CZ24" s="305">
        <f>'BED STOP cijfers'!CZ21</f>
        <v>0</v>
      </c>
      <c r="DA24" s="523">
        <f>'BED STOP cijfers'!DA21</f>
        <v>0</v>
      </c>
      <c r="DB24" s="523">
        <f>'BED STOP cijfers'!DB21</f>
        <v>0</v>
      </c>
      <c r="DC24" s="523">
        <f>'BED STOP cijfers'!DC21</f>
        <v>0</v>
      </c>
      <c r="DD24" s="523">
        <f>'BED STOP cijfers'!DD21</f>
        <v>0</v>
      </c>
      <c r="DE24" s="523">
        <f>'BED STOP cijfers'!DE21</f>
        <v>0</v>
      </c>
      <c r="DF24" s="523">
        <f>'BED STOP cijfers'!DF21</f>
        <v>0</v>
      </c>
      <c r="DG24" s="523">
        <f>'BED STOP cijfers'!DG21</f>
        <v>0</v>
      </c>
      <c r="DH24" s="523">
        <f>'BED STOP cijfers'!DH21</f>
        <v>0</v>
      </c>
      <c r="DI24" s="523">
        <f>'BED STOP cijfers'!DI21</f>
        <v>0</v>
      </c>
      <c r="DJ24" s="523">
        <f>'BED STOP cijfers'!DJ21</f>
        <v>0</v>
      </c>
      <c r="DK24" s="523">
        <f>'BED STOP cijfers'!DK21</f>
        <v>0</v>
      </c>
      <c r="DL24" s="27">
        <f>'BED STOP cijfers'!DL21</f>
        <v>0</v>
      </c>
    </row>
    <row r="25" spans="1:116">
      <c r="A25" s="47">
        <f>'DBP STOP cijfers'!A3</f>
        <v>0</v>
      </c>
      <c r="B25" s="49" t="str">
        <f>'DBP STOP cijfers'!B3</f>
        <v>IAWE/IAWD/JTNT/JTNL</v>
      </c>
      <c r="C25" s="4" t="str">
        <f>'DBP STOP cijfers'!C3</f>
        <v>Dierlijke Bijproducten</v>
      </c>
      <c r="D25" s="4" t="str">
        <f>'DBP STOP cijfers'!D3</f>
        <v>DBP retribueerbare werkzaamheden DERDEN</v>
      </c>
      <c r="E25" s="4" t="str">
        <f>'DBP STOP cijfers'!E3</f>
        <v>Verlenen en onderhoud erkenningen</v>
      </c>
      <c r="F25" s="5" t="str">
        <f>'DBP STOP cijfers'!F3</f>
        <v>Derden</v>
      </c>
      <c r="G25" s="4" t="str">
        <f>'DBP STOP cijfers'!G3</f>
        <v>ja</v>
      </c>
      <c r="H25" s="15">
        <f>'DBP STOP cijfers'!H3</f>
        <v>7275</v>
      </c>
      <c r="I25" s="11">
        <f>'DBP STOP cijfers'!I3</f>
        <v>450</v>
      </c>
      <c r="J25" s="11">
        <f>'DBP STOP cijfers'!J3</f>
        <v>0</v>
      </c>
      <c r="K25" s="11">
        <f>'DBP STOP cijfers'!K3</f>
        <v>0</v>
      </c>
      <c r="L25" s="11">
        <f>'DBP STOP cijfers'!L3</f>
        <v>0</v>
      </c>
      <c r="M25" s="11">
        <f>'DBP STOP cijfers'!M3</f>
        <v>0</v>
      </c>
      <c r="N25" s="11">
        <f>'DBP STOP cijfers'!N3</f>
        <v>0</v>
      </c>
      <c r="O25" s="11">
        <f>'DBP STOP cijfers'!O3</f>
        <v>0</v>
      </c>
      <c r="P25" s="11">
        <f>'DBP STOP cijfers'!P3</f>
        <v>0</v>
      </c>
      <c r="Q25" s="26">
        <f>'DBP STOP cijfers'!Q3</f>
        <v>7725</v>
      </c>
      <c r="R25" s="15">
        <f>'DBP STOP cijfers'!R3</f>
        <v>0</v>
      </c>
      <c r="S25" s="11">
        <f>'DBP STOP cijfers'!S3</f>
        <v>0</v>
      </c>
      <c r="T25" s="11">
        <f>'DBP STOP cijfers'!T3</f>
        <v>7725</v>
      </c>
      <c r="U25" s="11">
        <f>'DBP STOP cijfers'!U3</f>
        <v>0</v>
      </c>
      <c r="V25" s="11">
        <f>'DBP STOP cijfers'!V3</f>
        <v>0</v>
      </c>
      <c r="W25" s="11">
        <f>'DBP STOP cijfers'!W3</f>
        <v>0</v>
      </c>
      <c r="X25" s="11">
        <f>'DBP STOP cijfers'!X3</f>
        <v>0</v>
      </c>
      <c r="Y25" s="11">
        <f>'DBP STOP cijfers'!Y3</f>
        <v>0</v>
      </c>
      <c r="Z25" s="49">
        <f>'DBP STOP cijfers'!Z3</f>
        <v>7725</v>
      </c>
      <c r="AA25" s="11">
        <f>'DBP STOP cijfers'!AA3</f>
        <v>800</v>
      </c>
      <c r="AB25" s="11">
        <f>'DBP STOP cijfers'!AB3</f>
        <v>0</v>
      </c>
      <c r="AC25" s="11">
        <f>'DBP STOP cijfers'!AC3</f>
        <v>6475</v>
      </c>
      <c r="AD25" s="11">
        <f>'DBP STOP cijfers'!AD3</f>
        <v>0</v>
      </c>
      <c r="AE25" s="11">
        <f>'DBP STOP cijfers'!AE3</f>
        <v>0</v>
      </c>
      <c r="AF25" s="11">
        <f>'DBP STOP cijfers'!AF3</f>
        <v>450</v>
      </c>
      <c r="AG25" s="49">
        <f>'DBP STOP cijfers'!AG3</f>
        <v>0</v>
      </c>
      <c r="AH25" s="11">
        <f>'DBP STOP cijfers'!AH3</f>
        <v>0</v>
      </c>
      <c r="AI25" s="11">
        <f>'DBP STOP cijfers'!AI3</f>
        <v>0</v>
      </c>
      <c r="AJ25" s="11">
        <f>'DBP STOP cijfers'!AJ3</f>
        <v>800</v>
      </c>
      <c r="AK25" s="11">
        <f>'DBP STOP cijfers'!AK3</f>
        <v>0</v>
      </c>
      <c r="AL25" s="49">
        <f>'DBP STOP cijfers'!AL3</f>
        <v>0</v>
      </c>
      <c r="AM25" s="11">
        <f>'DBP STOP cijfers'!AM3</f>
        <v>0</v>
      </c>
      <c r="AN25" s="11">
        <f>'DBP STOP cijfers'!AN3</f>
        <v>0</v>
      </c>
      <c r="AO25" s="11">
        <f>'DBP STOP cijfers'!AO3</f>
        <v>0</v>
      </c>
      <c r="AP25" s="11">
        <f>'DBP STOP cijfers'!AP3</f>
        <v>0</v>
      </c>
      <c r="AQ25" s="11">
        <f>'DBP STOP cijfers'!AQ3</f>
        <v>0</v>
      </c>
      <c r="AR25" s="49">
        <f>'DBP STOP cijfers'!AR3</f>
        <v>0</v>
      </c>
      <c r="AS25" s="11">
        <f>'DBP STOP cijfers'!AS3</f>
        <v>0</v>
      </c>
      <c r="AT25" s="11">
        <f>'DBP STOP cijfers'!AT3</f>
        <v>0</v>
      </c>
      <c r="AU25" s="11">
        <f>'DBP STOP cijfers'!AU3</f>
        <v>0</v>
      </c>
      <c r="AV25" s="11">
        <f>'DBP STOP cijfers'!AV3</f>
        <v>0</v>
      </c>
      <c r="AW25" s="11">
        <f>'DBP STOP cijfers'!AW3</f>
        <v>0</v>
      </c>
      <c r="AX25" s="11">
        <f>'DBP STOP cijfers'!AX3</f>
        <v>0</v>
      </c>
      <c r="AY25" s="11">
        <f>'DBP STOP cijfers'!AY3</f>
        <v>0</v>
      </c>
      <c r="AZ25" s="11">
        <f>'DBP STOP cijfers'!AZ3</f>
        <v>0</v>
      </c>
      <c r="BA25" s="11">
        <f>'DBP STOP cijfers'!BA3</f>
        <v>0</v>
      </c>
      <c r="BB25" s="11">
        <f>'DBP STOP cijfers'!BB3</f>
        <v>0</v>
      </c>
      <c r="BC25" s="49">
        <f>'DBP STOP cijfers'!BC3</f>
        <v>0</v>
      </c>
      <c r="BD25" s="11">
        <f>'DBP STOP cijfers'!BD3</f>
        <v>0</v>
      </c>
      <c r="BE25" s="11">
        <f>'DBP STOP cijfers'!BE3</f>
        <v>0</v>
      </c>
      <c r="BF25" s="11">
        <f>'DBP STOP cijfers'!BF3</f>
        <v>0</v>
      </c>
      <c r="BG25" s="11">
        <f>'DBP STOP cijfers'!BG3</f>
        <v>0</v>
      </c>
      <c r="BH25" s="11">
        <f>'DBP STOP cijfers'!BH3</f>
        <v>225</v>
      </c>
      <c r="BI25" s="11">
        <f>'DBP STOP cijfers'!BI3</f>
        <v>225</v>
      </c>
      <c r="BJ25" s="11">
        <f>'DBP STOP cijfers'!BJ3</f>
        <v>0</v>
      </c>
      <c r="BK25" s="49">
        <f>'DBP STOP cijfers'!BK3</f>
        <v>0</v>
      </c>
      <c r="BL25" s="11">
        <f>'DBP STOP cijfers'!BL3</f>
        <v>0</v>
      </c>
      <c r="BM25" s="11">
        <f>'DBP STOP cijfers'!BM3</f>
        <v>0</v>
      </c>
      <c r="BN25" s="11">
        <f>'DBP STOP cijfers'!BN3</f>
        <v>0</v>
      </c>
      <c r="BO25" s="11">
        <f>'DBP STOP cijfers'!BO3</f>
        <v>0</v>
      </c>
      <c r="BP25" s="11">
        <f>'DBP STOP cijfers'!BP3</f>
        <v>0</v>
      </c>
      <c r="BQ25" s="49">
        <f>'DBP STOP cijfers'!BQ3</f>
        <v>0</v>
      </c>
      <c r="BR25" s="11">
        <f>'DBP STOP cijfers'!BR3</f>
        <v>3755.4999999999995</v>
      </c>
      <c r="BS25" s="11">
        <f>'DBP STOP cijfers'!BS3</f>
        <v>2719.5</v>
      </c>
      <c r="BT25" s="11">
        <f>'DBP STOP cijfers'!BT3</f>
        <v>0</v>
      </c>
      <c r="BU25" s="11">
        <f>'DBP STOP cijfers'!BU3</f>
        <v>0</v>
      </c>
      <c r="BV25" s="11">
        <f>'DBP STOP cijfers'!BV3</f>
        <v>0</v>
      </c>
      <c r="BW25" s="11">
        <f>'DBP STOP cijfers'!BW3</f>
        <v>0</v>
      </c>
      <c r="BX25" s="47">
        <f>'DBP STOP cijfers'!BX3</f>
        <v>0</v>
      </c>
      <c r="BY25" s="49">
        <f>'DBP STOP cijfers'!BY3</f>
        <v>7725</v>
      </c>
      <c r="BZ25" s="11">
        <f>'DBP STOP cijfers'!BZ3</f>
        <v>0</v>
      </c>
      <c r="CA25" s="11">
        <f>'DBP STOP cijfers'!CA3</f>
        <v>0</v>
      </c>
      <c r="CB25" s="11">
        <f>'DBP STOP cijfers'!CB3</f>
        <v>0</v>
      </c>
      <c r="CC25" s="11">
        <f>'DBP STOP cijfers'!CC3</f>
        <v>0</v>
      </c>
      <c r="CD25" s="11">
        <f>'DBP STOP cijfers'!CD3</f>
        <v>0</v>
      </c>
      <c r="CE25" s="11">
        <f>'DBP STOP cijfers'!CE3</f>
        <v>0</v>
      </c>
      <c r="CF25" s="11">
        <f>'DBP STOP cijfers'!CF3</f>
        <v>0</v>
      </c>
      <c r="CG25" s="11">
        <f>'DBP STOP cijfers'!CG3</f>
        <v>0</v>
      </c>
      <c r="CH25" s="11">
        <f>'DBP STOP cijfers'!CH3</f>
        <v>0</v>
      </c>
      <c r="CI25" s="11">
        <f>'DBP STOP cijfers'!CI3</f>
        <v>0</v>
      </c>
      <c r="CJ25" s="11">
        <f>'DBP STOP cijfers'!CJ3</f>
        <v>0</v>
      </c>
      <c r="CK25" s="11">
        <f>'DBP STOP cijfers'!CK3</f>
        <v>0</v>
      </c>
      <c r="CL25" s="49">
        <f>'DBP STOP cijfers'!CL3</f>
        <v>0</v>
      </c>
      <c r="CM25" s="15">
        <f>'DBP STOP cijfers'!CM3</f>
        <v>0</v>
      </c>
      <c r="CN25" s="11">
        <f>'DBP STOP cijfers'!CN3</f>
        <v>0</v>
      </c>
      <c r="CO25" s="11">
        <f>'DBP STOP cijfers'!CO3</f>
        <v>0</v>
      </c>
      <c r="CP25" s="11">
        <f>'DBP STOP cijfers'!CP3</f>
        <v>0</v>
      </c>
      <c r="CQ25" s="11">
        <f>'DBP STOP cijfers'!CQ3</f>
        <v>0</v>
      </c>
      <c r="CR25" s="11">
        <f>'DBP STOP cijfers'!CR3</f>
        <v>0</v>
      </c>
      <c r="CS25" s="11">
        <f>'DBP STOP cijfers'!CS3</f>
        <v>0</v>
      </c>
      <c r="CT25" s="11">
        <f>'DBP STOP cijfers'!CT3</f>
        <v>0</v>
      </c>
      <c r="CU25" s="11">
        <f>'DBP STOP cijfers'!CU3</f>
        <v>0</v>
      </c>
      <c r="CV25" s="11">
        <f>'DBP STOP cijfers'!CV3</f>
        <v>0</v>
      </c>
      <c r="CW25" s="11">
        <f>'DBP STOP cijfers'!CW3</f>
        <v>0</v>
      </c>
      <c r="CX25" s="11">
        <f>'DBP STOP cijfers'!CX3</f>
        <v>0</v>
      </c>
      <c r="CY25" s="26">
        <f>'DBP STOP cijfers'!CY3</f>
        <v>0</v>
      </c>
      <c r="CZ25" s="15">
        <f>'DBP STOP cijfers'!CZ3</f>
        <v>0</v>
      </c>
      <c r="DA25" s="11">
        <f>'DBP STOP cijfers'!DA3</f>
        <v>0</v>
      </c>
      <c r="DB25" s="11">
        <f>'DBP STOP cijfers'!DB3</f>
        <v>0</v>
      </c>
      <c r="DC25" s="11">
        <f>'DBP STOP cijfers'!DC3</f>
        <v>0</v>
      </c>
      <c r="DD25" s="11">
        <f>'DBP STOP cijfers'!DD3</f>
        <v>0</v>
      </c>
      <c r="DE25" s="11">
        <f>'DBP STOP cijfers'!DE3</f>
        <v>0</v>
      </c>
      <c r="DF25" s="11">
        <f>'DBP STOP cijfers'!DF3</f>
        <v>0</v>
      </c>
      <c r="DG25" s="11">
        <f>'DBP STOP cijfers'!DG3</f>
        <v>0</v>
      </c>
      <c r="DH25" s="11">
        <f>'DBP STOP cijfers'!DH3</f>
        <v>0</v>
      </c>
      <c r="DI25" s="11">
        <f>'DBP STOP cijfers'!DI3</f>
        <v>0</v>
      </c>
      <c r="DJ25" s="11">
        <f>'DBP STOP cijfers'!DJ3</f>
        <v>0</v>
      </c>
      <c r="DK25" s="11">
        <f>'DBP STOP cijfers'!DK3</f>
        <v>0</v>
      </c>
      <c r="DL25" s="26">
        <f>'DBP STOP cijfers'!DL3</f>
        <v>0</v>
      </c>
    </row>
    <row r="26" spans="1:116">
      <c r="A26" s="47">
        <f>'DBP STOP cijfers'!A7</f>
        <v>0</v>
      </c>
      <c r="B26" s="49" t="str">
        <f>'DBP STOP cijfers'!B7</f>
        <v>IAWE/IAWD/JTNT</v>
      </c>
      <c r="C26" s="535" t="str">
        <f>'DBP STOP cijfers'!C7</f>
        <v>Dierlijke Bijproducten</v>
      </c>
      <c r="D26" s="535" t="str">
        <f>'DBP STOP cijfers'!D7</f>
        <v>DBP retribueerbare werkzaamheden DERDEN</v>
      </c>
      <c r="E26" s="535" t="str">
        <f>'DBP STOP cijfers'!E7</f>
        <v>werkoverleg/opleidingen</v>
      </c>
      <c r="F26" s="5" t="str">
        <f>'DBP STOP cijfers'!F7</f>
        <v>Derden</v>
      </c>
      <c r="G26" s="4">
        <f>'DBP STOP cijfers'!G7</f>
        <v>0</v>
      </c>
      <c r="H26" s="15">
        <f>'DBP STOP cijfers'!H7</f>
        <v>0</v>
      </c>
      <c r="I26" s="11">
        <f>'DBP STOP cijfers'!I7</f>
        <v>0</v>
      </c>
      <c r="J26" s="11">
        <f>'DBP STOP cijfers'!J7</f>
        <v>0</v>
      </c>
      <c r="K26" s="11">
        <f>'DBP STOP cijfers'!K7</f>
        <v>0</v>
      </c>
      <c r="L26" s="11">
        <f>'DBP STOP cijfers'!L7</f>
        <v>0</v>
      </c>
      <c r="M26" s="11">
        <f>'DBP STOP cijfers'!M7</f>
        <v>0</v>
      </c>
      <c r="N26" s="11">
        <f>'DBP STOP cijfers'!N7</f>
        <v>0</v>
      </c>
      <c r="O26" s="11">
        <f>'DBP STOP cijfers'!O7</f>
        <v>0</v>
      </c>
      <c r="P26" s="11">
        <f>'DBP STOP cijfers'!P7</f>
        <v>0</v>
      </c>
      <c r="Q26" s="26">
        <f>'DBP STOP cijfers'!Q7</f>
        <v>0</v>
      </c>
      <c r="R26" s="15">
        <f>'DBP STOP cijfers'!R7</f>
        <v>0</v>
      </c>
      <c r="S26" s="11">
        <f>'DBP STOP cijfers'!S7</f>
        <v>0</v>
      </c>
      <c r="T26" s="11">
        <f>'DBP STOP cijfers'!T7</f>
        <v>0</v>
      </c>
      <c r="U26" s="11">
        <f>'DBP STOP cijfers'!U7</f>
        <v>0</v>
      </c>
      <c r="V26" s="11">
        <f>'DBP STOP cijfers'!V7</f>
        <v>0</v>
      </c>
      <c r="W26" s="11">
        <f>'DBP STOP cijfers'!W7</f>
        <v>0</v>
      </c>
      <c r="X26" s="11">
        <f>'DBP STOP cijfers'!X7</f>
        <v>0</v>
      </c>
      <c r="Y26" s="11">
        <f>'DBP STOP cijfers'!Y7</f>
        <v>0</v>
      </c>
      <c r="Z26" s="49">
        <f>'DBP STOP cijfers'!Z7</f>
        <v>0</v>
      </c>
      <c r="AA26" s="11">
        <f>'DBP STOP cijfers'!AA7</f>
        <v>0</v>
      </c>
      <c r="AB26" s="11">
        <f>'DBP STOP cijfers'!AB7</f>
        <v>0</v>
      </c>
      <c r="AC26" s="11">
        <f>'DBP STOP cijfers'!AC7</f>
        <v>0</v>
      </c>
      <c r="AD26" s="11">
        <f>'DBP STOP cijfers'!AD7</f>
        <v>0</v>
      </c>
      <c r="AE26" s="11">
        <f>'DBP STOP cijfers'!AE7</f>
        <v>0</v>
      </c>
      <c r="AF26" s="11">
        <f>'DBP STOP cijfers'!AF7</f>
        <v>0</v>
      </c>
      <c r="AG26" s="49">
        <f>'DBP STOP cijfers'!AG7</f>
        <v>0</v>
      </c>
      <c r="AH26" s="11">
        <f>'DBP STOP cijfers'!AH7</f>
        <v>0</v>
      </c>
      <c r="AI26" s="11">
        <f>'DBP STOP cijfers'!AI7</f>
        <v>0</v>
      </c>
      <c r="AJ26" s="11">
        <f>'DBP STOP cijfers'!AJ7</f>
        <v>0</v>
      </c>
      <c r="AK26" s="11">
        <f>'DBP STOP cijfers'!AK7</f>
        <v>0</v>
      </c>
      <c r="AL26" s="49">
        <f>'DBP STOP cijfers'!AL7</f>
        <v>0</v>
      </c>
      <c r="AM26" s="11">
        <f>'DBP STOP cijfers'!AM7</f>
        <v>0</v>
      </c>
      <c r="AN26" s="11">
        <f>'DBP STOP cijfers'!AN7</f>
        <v>0</v>
      </c>
      <c r="AO26" s="11">
        <f>'DBP STOP cijfers'!AO7</f>
        <v>0</v>
      </c>
      <c r="AP26" s="11">
        <f>'DBP STOP cijfers'!AP7</f>
        <v>0</v>
      </c>
      <c r="AQ26" s="11">
        <f>'DBP STOP cijfers'!AQ7</f>
        <v>0</v>
      </c>
      <c r="AR26" s="49">
        <f>'DBP STOP cijfers'!AR7</f>
        <v>0</v>
      </c>
      <c r="AS26" s="11">
        <f>'DBP STOP cijfers'!AS7</f>
        <v>0</v>
      </c>
      <c r="AT26" s="11">
        <f>'DBP STOP cijfers'!AT7</f>
        <v>0</v>
      </c>
      <c r="AU26" s="11">
        <f>'DBP STOP cijfers'!AU7</f>
        <v>0</v>
      </c>
      <c r="AV26" s="11">
        <f>'DBP STOP cijfers'!AV7</f>
        <v>0</v>
      </c>
      <c r="AW26" s="11">
        <f>'DBP STOP cijfers'!AW7</f>
        <v>0</v>
      </c>
      <c r="AX26" s="11">
        <f>'DBP STOP cijfers'!AX7</f>
        <v>0</v>
      </c>
      <c r="AY26" s="11">
        <f>'DBP STOP cijfers'!AY7</f>
        <v>0</v>
      </c>
      <c r="AZ26" s="11">
        <f>'DBP STOP cijfers'!AZ7</f>
        <v>0</v>
      </c>
      <c r="BA26" s="11">
        <f>'DBP STOP cijfers'!BA7</f>
        <v>0</v>
      </c>
      <c r="BB26" s="11">
        <f>'DBP STOP cijfers'!BB7</f>
        <v>0</v>
      </c>
      <c r="BC26" s="49">
        <f>'DBP STOP cijfers'!BC7</f>
        <v>0</v>
      </c>
      <c r="BD26" s="11">
        <f>'DBP STOP cijfers'!BD7</f>
        <v>0</v>
      </c>
      <c r="BE26" s="11">
        <f>'DBP STOP cijfers'!BE7</f>
        <v>0</v>
      </c>
      <c r="BF26" s="11">
        <f>'DBP STOP cijfers'!BF7</f>
        <v>0</v>
      </c>
      <c r="BG26" s="11">
        <f>'DBP STOP cijfers'!BG7</f>
        <v>0</v>
      </c>
      <c r="BH26" s="11">
        <f>'DBP STOP cijfers'!BH7</f>
        <v>0</v>
      </c>
      <c r="BI26" s="11">
        <f>'DBP STOP cijfers'!BI7</f>
        <v>0</v>
      </c>
      <c r="BJ26" s="11">
        <f>'DBP STOP cijfers'!BJ7</f>
        <v>0</v>
      </c>
      <c r="BK26" s="49">
        <f>'DBP STOP cijfers'!BK7</f>
        <v>0</v>
      </c>
      <c r="BL26" s="11">
        <f>'DBP STOP cijfers'!BL7</f>
        <v>0</v>
      </c>
      <c r="BM26" s="11">
        <f>'DBP STOP cijfers'!BM7</f>
        <v>0</v>
      </c>
      <c r="BN26" s="11">
        <f>'DBP STOP cijfers'!BN7</f>
        <v>0</v>
      </c>
      <c r="BO26" s="11">
        <f>'DBP STOP cijfers'!BO7</f>
        <v>0</v>
      </c>
      <c r="BP26" s="11">
        <f>'DBP STOP cijfers'!BP7</f>
        <v>0</v>
      </c>
      <c r="BQ26" s="49">
        <f>'DBP STOP cijfers'!BQ7</f>
        <v>0</v>
      </c>
      <c r="BR26" s="11">
        <f>'DBP STOP cijfers'!BR7</f>
        <v>0</v>
      </c>
      <c r="BS26" s="11">
        <f>'DBP STOP cijfers'!BS7</f>
        <v>0</v>
      </c>
      <c r="BT26" s="11">
        <f>'DBP STOP cijfers'!BT7</f>
        <v>0</v>
      </c>
      <c r="BU26" s="11">
        <f>'DBP STOP cijfers'!BU7</f>
        <v>0</v>
      </c>
      <c r="BV26" s="11">
        <f>'DBP STOP cijfers'!BV7</f>
        <v>0</v>
      </c>
      <c r="BW26" s="11">
        <f>'DBP STOP cijfers'!BW7</f>
        <v>0</v>
      </c>
      <c r="BX26" s="47">
        <f>'DBP STOP cijfers'!BX7</f>
        <v>0</v>
      </c>
      <c r="BY26" s="49">
        <f>'DBP STOP cijfers'!BY7</f>
        <v>0</v>
      </c>
      <c r="BZ26" s="11">
        <f>'DBP STOP cijfers'!BZ7</f>
        <v>0</v>
      </c>
      <c r="CA26" s="11">
        <f>'DBP STOP cijfers'!CA7</f>
        <v>0</v>
      </c>
      <c r="CB26" s="11">
        <f>'DBP STOP cijfers'!CB7</f>
        <v>0</v>
      </c>
      <c r="CC26" s="11">
        <f>'DBP STOP cijfers'!CC7</f>
        <v>0</v>
      </c>
      <c r="CD26" s="11">
        <f>'DBP STOP cijfers'!CD7</f>
        <v>0</v>
      </c>
      <c r="CE26" s="11">
        <f>'DBP STOP cijfers'!CE7</f>
        <v>0</v>
      </c>
      <c r="CF26" s="11">
        <f>'DBP STOP cijfers'!CF7</f>
        <v>0</v>
      </c>
      <c r="CG26" s="11">
        <f>'DBP STOP cijfers'!CG7</f>
        <v>0</v>
      </c>
      <c r="CH26" s="11">
        <f>'DBP STOP cijfers'!CH7</f>
        <v>0</v>
      </c>
      <c r="CI26" s="11">
        <f>'DBP STOP cijfers'!CI7</f>
        <v>0</v>
      </c>
      <c r="CJ26" s="11">
        <f>'DBP STOP cijfers'!CJ7</f>
        <v>0</v>
      </c>
      <c r="CK26" s="11">
        <f>'DBP STOP cijfers'!CK7</f>
        <v>0</v>
      </c>
      <c r="CL26" s="49">
        <f>'DBP STOP cijfers'!CL7</f>
        <v>0</v>
      </c>
      <c r="CM26" s="15">
        <f>'DBP STOP cijfers'!CM7</f>
        <v>0</v>
      </c>
      <c r="CN26" s="11">
        <f>'DBP STOP cijfers'!CN7</f>
        <v>0</v>
      </c>
      <c r="CO26" s="11">
        <f>'DBP STOP cijfers'!CO7</f>
        <v>0</v>
      </c>
      <c r="CP26" s="11">
        <f>'DBP STOP cijfers'!CP7</f>
        <v>0</v>
      </c>
      <c r="CQ26" s="11">
        <f>'DBP STOP cijfers'!CQ7</f>
        <v>0</v>
      </c>
      <c r="CR26" s="11">
        <f>'DBP STOP cijfers'!CR7</f>
        <v>0</v>
      </c>
      <c r="CS26" s="11">
        <f>'DBP STOP cijfers'!CS7</f>
        <v>0</v>
      </c>
      <c r="CT26" s="11">
        <f>'DBP STOP cijfers'!CT7</f>
        <v>0</v>
      </c>
      <c r="CU26" s="11">
        <f>'DBP STOP cijfers'!CU7</f>
        <v>0</v>
      </c>
      <c r="CV26" s="11">
        <f>'DBP STOP cijfers'!CV7</f>
        <v>0</v>
      </c>
      <c r="CW26" s="11">
        <f>'DBP STOP cijfers'!CW7</f>
        <v>0</v>
      </c>
      <c r="CX26" s="11">
        <f>'DBP STOP cijfers'!CX7</f>
        <v>0</v>
      </c>
      <c r="CY26" s="26">
        <f>'DBP STOP cijfers'!CY7</f>
        <v>0</v>
      </c>
      <c r="CZ26" s="15">
        <f>'DBP STOP cijfers'!CZ7</f>
        <v>0</v>
      </c>
      <c r="DA26" s="11">
        <f>'DBP STOP cijfers'!DA7</f>
        <v>0</v>
      </c>
      <c r="DB26" s="11">
        <f>'DBP STOP cijfers'!DB7</f>
        <v>0</v>
      </c>
      <c r="DC26" s="11">
        <f>'DBP STOP cijfers'!DC7</f>
        <v>0</v>
      </c>
      <c r="DD26" s="11">
        <f>'DBP STOP cijfers'!DD7</f>
        <v>0</v>
      </c>
      <c r="DE26" s="11">
        <f>'DBP STOP cijfers'!DE7</f>
        <v>0</v>
      </c>
      <c r="DF26" s="11">
        <f>'DBP STOP cijfers'!DF7</f>
        <v>0</v>
      </c>
      <c r="DG26" s="11">
        <f>'DBP STOP cijfers'!DG7</f>
        <v>0</v>
      </c>
      <c r="DH26" s="11">
        <f>'DBP STOP cijfers'!DH7</f>
        <v>0</v>
      </c>
      <c r="DI26" s="11">
        <f>'DBP STOP cijfers'!DI7</f>
        <v>0</v>
      </c>
      <c r="DJ26" s="11">
        <f>'DBP STOP cijfers'!DJ7</f>
        <v>0</v>
      </c>
      <c r="DK26" s="11">
        <f>'DBP STOP cijfers'!DK7</f>
        <v>0</v>
      </c>
      <c r="DL26" s="26">
        <f>'DBP STOP cijfers'!DL7</f>
        <v>0</v>
      </c>
    </row>
    <row r="27" spans="1:116">
      <c r="A27" s="47" t="str">
        <f>'DBP STOP cijfers'!A10</f>
        <v>nieuw wp</v>
      </c>
      <c r="B27" s="49" t="str">
        <f>'DBP STOP cijfers'!B10</f>
        <v>JCNT</v>
      </c>
      <c r="C27" s="4" t="str">
        <f>'DBP STOP cijfers'!C10</f>
        <v>Dierlijke Bijproducten</v>
      </c>
      <c r="D27" s="4" t="str">
        <f>'DBP STOP cijfers'!D10</f>
        <v>DBP niet retibueerbare werkzaamheden L&amp;N DG AGRO</v>
      </c>
      <c r="E27" s="4" t="str">
        <f>'DBP STOP cijfers'!E10</f>
        <v>Monitoring primaire bedrijven</v>
      </c>
      <c r="F27" s="5" t="str">
        <f>'DBP STOP cijfers'!F10</f>
        <v>EZ AGRO</v>
      </c>
      <c r="G27" s="4" t="str">
        <f>'DBP STOP cijfers'!G10</f>
        <v>ja</v>
      </c>
      <c r="H27" s="15">
        <f>'DBP STOP cijfers'!H10</f>
        <v>1755</v>
      </c>
      <c r="I27" s="11">
        <f>'DBP STOP cijfers'!I10</f>
        <v>0</v>
      </c>
      <c r="J27" s="11">
        <f>'DBP STOP cijfers'!J10</f>
        <v>0</v>
      </c>
      <c r="K27" s="11">
        <f>'DBP STOP cijfers'!K10</f>
        <v>0</v>
      </c>
      <c r="L27" s="11">
        <f>'DBP STOP cijfers'!L10</f>
        <v>0</v>
      </c>
      <c r="M27" s="11">
        <f>'DBP STOP cijfers'!M10</f>
        <v>0</v>
      </c>
      <c r="N27" s="11">
        <f>'DBP STOP cijfers'!N10</f>
        <v>0</v>
      </c>
      <c r="O27" s="11">
        <f>'DBP STOP cijfers'!O10</f>
        <v>0</v>
      </c>
      <c r="P27" s="11">
        <f>'DBP STOP cijfers'!P10</f>
        <v>0</v>
      </c>
      <c r="Q27" s="26">
        <f>'DBP STOP cijfers'!Q10</f>
        <v>1755</v>
      </c>
      <c r="R27" s="15">
        <f>'DBP STOP cijfers'!R10</f>
        <v>0</v>
      </c>
      <c r="S27" s="11">
        <f>'DBP STOP cijfers'!S10</f>
        <v>1510</v>
      </c>
      <c r="T27" s="11">
        <f>'DBP STOP cijfers'!T10</f>
        <v>245</v>
      </c>
      <c r="U27" s="11">
        <f>'DBP STOP cijfers'!U10</f>
        <v>0</v>
      </c>
      <c r="V27" s="11">
        <f>'DBP STOP cijfers'!V10</f>
        <v>0</v>
      </c>
      <c r="W27" s="11">
        <f>'DBP STOP cijfers'!W10</f>
        <v>0</v>
      </c>
      <c r="X27" s="11">
        <f>'DBP STOP cijfers'!X10</f>
        <v>0</v>
      </c>
      <c r="Y27" s="11">
        <f>'DBP STOP cijfers'!Y10</f>
        <v>0</v>
      </c>
      <c r="Z27" s="49">
        <f>'DBP STOP cijfers'!Z10</f>
        <v>1755</v>
      </c>
      <c r="AA27" s="11">
        <f>'DBP STOP cijfers'!AA10</f>
        <v>245</v>
      </c>
      <c r="AB27" s="11">
        <f>'DBP STOP cijfers'!AB10</f>
        <v>0</v>
      </c>
      <c r="AC27" s="11">
        <f>'DBP STOP cijfers'!AC10</f>
        <v>0</v>
      </c>
      <c r="AD27" s="11">
        <f>'DBP STOP cijfers'!AD10</f>
        <v>0</v>
      </c>
      <c r="AE27" s="11">
        <f>'DBP STOP cijfers'!AE10</f>
        <v>0</v>
      </c>
      <c r="AF27" s="11">
        <f>'DBP STOP cijfers'!AF10</f>
        <v>0</v>
      </c>
      <c r="AG27" s="49">
        <f>'DBP STOP cijfers'!AG10</f>
        <v>0</v>
      </c>
      <c r="AH27" s="11">
        <f>'DBP STOP cijfers'!AH10</f>
        <v>0</v>
      </c>
      <c r="AI27" s="11">
        <f>'DBP STOP cijfers'!AI10</f>
        <v>0</v>
      </c>
      <c r="AJ27" s="11">
        <f>'DBP STOP cijfers'!AJ10</f>
        <v>245</v>
      </c>
      <c r="AK27" s="11">
        <f>'DBP STOP cijfers'!AK10</f>
        <v>0</v>
      </c>
      <c r="AL27" s="49">
        <f>'DBP STOP cijfers'!AL10</f>
        <v>0</v>
      </c>
      <c r="AM27" s="11">
        <f>'DBP STOP cijfers'!AM10</f>
        <v>0</v>
      </c>
      <c r="AN27" s="11">
        <f>'DBP STOP cijfers'!AN10</f>
        <v>0</v>
      </c>
      <c r="AO27" s="11">
        <f>'DBP STOP cijfers'!AO10</f>
        <v>0</v>
      </c>
      <c r="AP27" s="11">
        <f>'DBP STOP cijfers'!AP10</f>
        <v>0</v>
      </c>
      <c r="AQ27" s="11">
        <f>'DBP STOP cijfers'!AQ10</f>
        <v>0</v>
      </c>
      <c r="AR27" s="49">
        <f>'DBP STOP cijfers'!AR10</f>
        <v>0</v>
      </c>
      <c r="AS27" s="11">
        <f>'DBP STOP cijfers'!AS10</f>
        <v>0</v>
      </c>
      <c r="AT27" s="11">
        <f>'DBP STOP cijfers'!AT10</f>
        <v>0</v>
      </c>
      <c r="AU27" s="11">
        <f>'DBP STOP cijfers'!AU10</f>
        <v>0</v>
      </c>
      <c r="AV27" s="11">
        <f>'DBP STOP cijfers'!AV10</f>
        <v>0</v>
      </c>
      <c r="AW27" s="11">
        <f>'DBP STOP cijfers'!AW10</f>
        <v>0</v>
      </c>
      <c r="AX27" s="11">
        <f>'DBP STOP cijfers'!AX10</f>
        <v>0</v>
      </c>
      <c r="AY27" s="11">
        <f>'DBP STOP cijfers'!AY10</f>
        <v>0</v>
      </c>
      <c r="AZ27" s="11">
        <f>'DBP STOP cijfers'!AZ10</f>
        <v>0</v>
      </c>
      <c r="BA27" s="11">
        <f>'DBP STOP cijfers'!BA10</f>
        <v>0</v>
      </c>
      <c r="BB27" s="11">
        <f>'DBP STOP cijfers'!BB10</f>
        <v>0</v>
      </c>
      <c r="BC27" s="49">
        <f>'DBP STOP cijfers'!BC10</f>
        <v>0</v>
      </c>
      <c r="BD27" s="11">
        <f>'DBP STOP cijfers'!BD10</f>
        <v>0</v>
      </c>
      <c r="BE27" s="11">
        <f>'DBP STOP cijfers'!BE10</f>
        <v>0</v>
      </c>
      <c r="BF27" s="11">
        <f>'DBP STOP cijfers'!BF10</f>
        <v>0</v>
      </c>
      <c r="BG27" s="11">
        <f>'DBP STOP cijfers'!BG10</f>
        <v>0</v>
      </c>
      <c r="BH27" s="11">
        <f>'DBP STOP cijfers'!BH10</f>
        <v>0</v>
      </c>
      <c r="BI27" s="11">
        <f>'DBP STOP cijfers'!BI10</f>
        <v>0</v>
      </c>
      <c r="BJ27" s="11">
        <f>'DBP STOP cijfers'!BJ10</f>
        <v>0</v>
      </c>
      <c r="BK27" s="49">
        <f>'DBP STOP cijfers'!BK10</f>
        <v>0</v>
      </c>
      <c r="BL27" s="11">
        <f>'DBP STOP cijfers'!BL10</f>
        <v>0</v>
      </c>
      <c r="BM27" s="11">
        <f>'DBP STOP cijfers'!BM10</f>
        <v>0</v>
      </c>
      <c r="BN27" s="11">
        <f>'DBP STOP cijfers'!BN10</f>
        <v>0</v>
      </c>
      <c r="BO27" s="11">
        <f>'DBP STOP cijfers'!BO10</f>
        <v>0</v>
      </c>
      <c r="BP27" s="11">
        <f>'DBP STOP cijfers'!BP10</f>
        <v>0</v>
      </c>
      <c r="BQ27" s="49">
        <f>'DBP STOP cijfers'!BQ10</f>
        <v>0</v>
      </c>
      <c r="BR27" s="11">
        <f>'DBP STOP cijfers'!BR10</f>
        <v>0</v>
      </c>
      <c r="BS27" s="11">
        <f>'DBP STOP cijfers'!BS10</f>
        <v>0</v>
      </c>
      <c r="BT27" s="11">
        <f>'DBP STOP cijfers'!BT10</f>
        <v>0</v>
      </c>
      <c r="BU27" s="11">
        <f>'DBP STOP cijfers'!BU10</f>
        <v>0</v>
      </c>
      <c r="BV27" s="11">
        <f>'DBP STOP cijfers'!BV10</f>
        <v>0</v>
      </c>
      <c r="BW27" s="11">
        <f>'DBP STOP cijfers'!BW10</f>
        <v>0</v>
      </c>
      <c r="BX27" s="47">
        <f>'DBP STOP cijfers'!BX10</f>
        <v>0</v>
      </c>
      <c r="BY27" s="49">
        <f>'DBP STOP cijfers'!BY10</f>
        <v>245</v>
      </c>
      <c r="BZ27" s="11">
        <f>'DBP STOP cijfers'!BZ10</f>
        <v>0</v>
      </c>
      <c r="CA27" s="11">
        <f>'DBP STOP cijfers'!CA10</f>
        <v>0</v>
      </c>
      <c r="CB27" s="11">
        <f>'DBP STOP cijfers'!CB10</f>
        <v>0</v>
      </c>
      <c r="CC27" s="11">
        <f>'DBP STOP cijfers'!CC10</f>
        <v>0</v>
      </c>
      <c r="CD27" s="11">
        <f>'DBP STOP cijfers'!CD10</f>
        <v>0</v>
      </c>
      <c r="CE27" s="11">
        <f>'DBP STOP cijfers'!CE10</f>
        <v>0</v>
      </c>
      <c r="CF27" s="11">
        <f>'DBP STOP cijfers'!CF10</f>
        <v>0</v>
      </c>
      <c r="CG27" s="11">
        <f>'DBP STOP cijfers'!CG10</f>
        <v>0</v>
      </c>
      <c r="CH27" s="11">
        <f>'DBP STOP cijfers'!CH10</f>
        <v>0</v>
      </c>
      <c r="CI27" s="11">
        <f>'DBP STOP cijfers'!CI10</f>
        <v>0</v>
      </c>
      <c r="CJ27" s="11">
        <f>'DBP STOP cijfers'!CJ10</f>
        <v>0</v>
      </c>
      <c r="CK27" s="11">
        <f>'DBP STOP cijfers'!CK10</f>
        <v>0</v>
      </c>
      <c r="CL27" s="49">
        <f>'DBP STOP cijfers'!CL10</f>
        <v>0</v>
      </c>
      <c r="CM27" s="15">
        <f>'DBP STOP cijfers'!CM10</f>
        <v>0</v>
      </c>
      <c r="CN27" s="11">
        <f>'DBP STOP cijfers'!CN10</f>
        <v>0</v>
      </c>
      <c r="CO27" s="11">
        <f>'DBP STOP cijfers'!CO10</f>
        <v>0</v>
      </c>
      <c r="CP27" s="11">
        <f>'DBP STOP cijfers'!CP10</f>
        <v>0</v>
      </c>
      <c r="CQ27" s="11">
        <f>'DBP STOP cijfers'!CQ10</f>
        <v>0</v>
      </c>
      <c r="CR27" s="11">
        <f>'DBP STOP cijfers'!CR10</f>
        <v>0</v>
      </c>
      <c r="CS27" s="11">
        <f>'DBP STOP cijfers'!CS10</f>
        <v>0</v>
      </c>
      <c r="CT27" s="11">
        <f>'DBP STOP cijfers'!CT10</f>
        <v>0</v>
      </c>
      <c r="CU27" s="11">
        <f>'DBP STOP cijfers'!CU10</f>
        <v>0</v>
      </c>
      <c r="CV27" s="11">
        <f>'DBP STOP cijfers'!CV10</f>
        <v>0</v>
      </c>
      <c r="CW27" s="11">
        <f>'DBP STOP cijfers'!CW10</f>
        <v>0</v>
      </c>
      <c r="CX27" s="11">
        <f>'DBP STOP cijfers'!CX10</f>
        <v>0</v>
      </c>
      <c r="CY27" s="26">
        <f>'DBP STOP cijfers'!CY10</f>
        <v>0</v>
      </c>
      <c r="CZ27" s="15">
        <f>'DBP STOP cijfers'!CZ10</f>
        <v>0</v>
      </c>
      <c r="DA27" s="11">
        <f>'DBP STOP cijfers'!DA10</f>
        <v>0</v>
      </c>
      <c r="DB27" s="11">
        <f>'DBP STOP cijfers'!DB10</f>
        <v>0</v>
      </c>
      <c r="DC27" s="11">
        <f>'DBP STOP cijfers'!DC10</f>
        <v>0</v>
      </c>
      <c r="DD27" s="11">
        <f>'DBP STOP cijfers'!DD10</f>
        <v>0</v>
      </c>
      <c r="DE27" s="11">
        <f>'DBP STOP cijfers'!DE10</f>
        <v>0</v>
      </c>
      <c r="DF27" s="11">
        <f>'DBP STOP cijfers'!DF10</f>
        <v>0</v>
      </c>
      <c r="DG27" s="11">
        <f>'DBP STOP cijfers'!DG10</f>
        <v>0</v>
      </c>
      <c r="DH27" s="11">
        <f>'DBP STOP cijfers'!DH10</f>
        <v>0</v>
      </c>
      <c r="DI27" s="11">
        <f>'DBP STOP cijfers'!DI10</f>
        <v>0</v>
      </c>
      <c r="DJ27" s="11">
        <f>'DBP STOP cijfers'!DJ10</f>
        <v>0</v>
      </c>
      <c r="DK27" s="11">
        <f>'DBP STOP cijfers'!DK10</f>
        <v>0</v>
      </c>
      <c r="DL27" s="26">
        <f>'DBP STOP cijfers'!DL10</f>
        <v>0</v>
      </c>
    </row>
    <row r="28" spans="1:116">
      <c r="A28" s="47">
        <f>'DBP STOP cijfers'!A11</f>
        <v>0</v>
      </c>
      <c r="B28" s="49" t="str">
        <f>'DBP STOP cijfers'!B11</f>
        <v>JCNT</v>
      </c>
      <c r="C28" s="4" t="str">
        <f>'DBP STOP cijfers'!C11</f>
        <v>Dierlijke Bijproducten</v>
      </c>
      <c r="D28" s="4" t="str">
        <f>'DBP STOP cijfers'!D11</f>
        <v>DBP niet retibueerbare werkzaamheden L&amp;N DG AGRO</v>
      </c>
      <c r="E28" s="4" t="str">
        <f>'DBP STOP cijfers'!E11</f>
        <v>Gerichte inspecties kadaver afvoer</v>
      </c>
      <c r="F28" s="5" t="str">
        <f>'DBP STOP cijfers'!F11</f>
        <v>EZ AGRO</v>
      </c>
      <c r="G28" s="4" t="str">
        <f>'DBP STOP cijfers'!G11</f>
        <v>ja</v>
      </c>
      <c r="H28" s="15">
        <f>'DBP STOP cijfers'!H11</f>
        <v>1350</v>
      </c>
      <c r="I28" s="11">
        <f>'DBP STOP cijfers'!I11</f>
        <v>0</v>
      </c>
      <c r="J28" s="11">
        <f>'DBP STOP cijfers'!J11</f>
        <v>0</v>
      </c>
      <c r="K28" s="11">
        <f>'DBP STOP cijfers'!K11</f>
        <v>0</v>
      </c>
      <c r="L28" s="11">
        <f>'DBP STOP cijfers'!L11</f>
        <v>0</v>
      </c>
      <c r="M28" s="11">
        <f>'DBP STOP cijfers'!M11</f>
        <v>0</v>
      </c>
      <c r="N28" s="11">
        <f>'DBP STOP cijfers'!N11</f>
        <v>0</v>
      </c>
      <c r="O28" s="11">
        <f>'DBP STOP cijfers'!O11</f>
        <v>0</v>
      </c>
      <c r="P28" s="11">
        <f>'DBP STOP cijfers'!P11</f>
        <v>0</v>
      </c>
      <c r="Q28" s="26">
        <f>'DBP STOP cijfers'!Q11</f>
        <v>1350</v>
      </c>
      <c r="R28" s="15">
        <f>'DBP STOP cijfers'!R11</f>
        <v>0</v>
      </c>
      <c r="S28" s="11">
        <f>'DBP STOP cijfers'!S11</f>
        <v>1100</v>
      </c>
      <c r="T28" s="11">
        <f>'DBP STOP cijfers'!T11</f>
        <v>250</v>
      </c>
      <c r="U28" s="11">
        <f>'DBP STOP cijfers'!U11</f>
        <v>0</v>
      </c>
      <c r="V28" s="11">
        <f>'DBP STOP cijfers'!V11</f>
        <v>0</v>
      </c>
      <c r="W28" s="11">
        <f>'DBP STOP cijfers'!W11</f>
        <v>0</v>
      </c>
      <c r="X28" s="11">
        <f>'DBP STOP cijfers'!X11</f>
        <v>0</v>
      </c>
      <c r="Y28" s="11">
        <f>'DBP STOP cijfers'!Y11</f>
        <v>0</v>
      </c>
      <c r="Z28" s="49">
        <f>'DBP STOP cijfers'!Z11</f>
        <v>1350</v>
      </c>
      <c r="AA28" s="11">
        <f>'DBP STOP cijfers'!AA11</f>
        <v>250</v>
      </c>
      <c r="AB28" s="11">
        <f>'DBP STOP cijfers'!AB11</f>
        <v>0</v>
      </c>
      <c r="AC28" s="11">
        <f>'DBP STOP cijfers'!AC11</f>
        <v>0</v>
      </c>
      <c r="AD28" s="11">
        <f>'DBP STOP cijfers'!AD11</f>
        <v>0</v>
      </c>
      <c r="AE28" s="11">
        <f>'DBP STOP cijfers'!AE11</f>
        <v>0</v>
      </c>
      <c r="AF28" s="11">
        <f>'DBP STOP cijfers'!AF11</f>
        <v>0</v>
      </c>
      <c r="AG28" s="49">
        <f>'DBP STOP cijfers'!AG11</f>
        <v>0</v>
      </c>
      <c r="AH28" s="11">
        <f>'DBP STOP cijfers'!AH11</f>
        <v>0</v>
      </c>
      <c r="AI28" s="11">
        <f>'DBP STOP cijfers'!AI11</f>
        <v>0</v>
      </c>
      <c r="AJ28" s="11">
        <f>'DBP STOP cijfers'!AJ11</f>
        <v>250</v>
      </c>
      <c r="AK28" s="11">
        <f>'DBP STOP cijfers'!AK11</f>
        <v>0</v>
      </c>
      <c r="AL28" s="49">
        <f>'DBP STOP cijfers'!AL11</f>
        <v>0</v>
      </c>
      <c r="AM28" s="11">
        <f>'DBP STOP cijfers'!AM11</f>
        <v>0</v>
      </c>
      <c r="AN28" s="11">
        <f>'DBP STOP cijfers'!AN11</f>
        <v>0</v>
      </c>
      <c r="AO28" s="11">
        <f>'DBP STOP cijfers'!AO11</f>
        <v>0</v>
      </c>
      <c r="AP28" s="11">
        <f>'DBP STOP cijfers'!AP11</f>
        <v>0</v>
      </c>
      <c r="AQ28" s="11">
        <f>'DBP STOP cijfers'!AQ11</f>
        <v>0</v>
      </c>
      <c r="AR28" s="49">
        <f>'DBP STOP cijfers'!AR11</f>
        <v>0</v>
      </c>
      <c r="AS28" s="11">
        <f>'DBP STOP cijfers'!AS11</f>
        <v>0</v>
      </c>
      <c r="AT28" s="11">
        <f>'DBP STOP cijfers'!AT11</f>
        <v>0</v>
      </c>
      <c r="AU28" s="11">
        <f>'DBP STOP cijfers'!AU11</f>
        <v>0</v>
      </c>
      <c r="AV28" s="11">
        <f>'DBP STOP cijfers'!AV11</f>
        <v>0</v>
      </c>
      <c r="AW28" s="11">
        <f>'DBP STOP cijfers'!AW11</f>
        <v>0</v>
      </c>
      <c r="AX28" s="11">
        <f>'DBP STOP cijfers'!AX11</f>
        <v>0</v>
      </c>
      <c r="AY28" s="11">
        <f>'DBP STOP cijfers'!AY11</f>
        <v>0</v>
      </c>
      <c r="AZ28" s="11">
        <f>'DBP STOP cijfers'!AZ11</f>
        <v>0</v>
      </c>
      <c r="BA28" s="11">
        <f>'DBP STOP cijfers'!BA11</f>
        <v>0</v>
      </c>
      <c r="BB28" s="11">
        <f>'DBP STOP cijfers'!BB11</f>
        <v>0</v>
      </c>
      <c r="BC28" s="49">
        <f>'DBP STOP cijfers'!BC11</f>
        <v>0</v>
      </c>
      <c r="BD28" s="11">
        <f>'DBP STOP cijfers'!BD11</f>
        <v>0</v>
      </c>
      <c r="BE28" s="11">
        <f>'DBP STOP cijfers'!BE11</f>
        <v>0</v>
      </c>
      <c r="BF28" s="11">
        <f>'DBP STOP cijfers'!BF11</f>
        <v>0</v>
      </c>
      <c r="BG28" s="11">
        <f>'DBP STOP cijfers'!BG11</f>
        <v>0</v>
      </c>
      <c r="BH28" s="11">
        <f>'DBP STOP cijfers'!BH11</f>
        <v>0</v>
      </c>
      <c r="BI28" s="11">
        <f>'DBP STOP cijfers'!BI11</f>
        <v>0</v>
      </c>
      <c r="BJ28" s="11">
        <f>'DBP STOP cijfers'!BJ11</f>
        <v>0</v>
      </c>
      <c r="BK28" s="49">
        <f>'DBP STOP cijfers'!BK11</f>
        <v>0</v>
      </c>
      <c r="BL28" s="11">
        <f>'DBP STOP cijfers'!BL11</f>
        <v>0</v>
      </c>
      <c r="BM28" s="11">
        <f>'DBP STOP cijfers'!BM11</f>
        <v>0</v>
      </c>
      <c r="BN28" s="11">
        <f>'DBP STOP cijfers'!BN11</f>
        <v>0</v>
      </c>
      <c r="BO28" s="11">
        <f>'DBP STOP cijfers'!BO11</f>
        <v>0</v>
      </c>
      <c r="BP28" s="11">
        <f>'DBP STOP cijfers'!BP11</f>
        <v>0</v>
      </c>
      <c r="BQ28" s="49">
        <f>'DBP STOP cijfers'!BQ11</f>
        <v>0</v>
      </c>
      <c r="BR28" s="11">
        <f>'DBP STOP cijfers'!BR11</f>
        <v>0</v>
      </c>
      <c r="BS28" s="11">
        <f>'DBP STOP cijfers'!BS11</f>
        <v>0</v>
      </c>
      <c r="BT28" s="11">
        <f>'DBP STOP cijfers'!BT11</f>
        <v>0</v>
      </c>
      <c r="BU28" s="11">
        <f>'DBP STOP cijfers'!BU11</f>
        <v>0</v>
      </c>
      <c r="BV28" s="11">
        <f>'DBP STOP cijfers'!BV11</f>
        <v>0</v>
      </c>
      <c r="BW28" s="11">
        <f>'DBP STOP cijfers'!BW11</f>
        <v>0</v>
      </c>
      <c r="BX28" s="47">
        <f>'DBP STOP cijfers'!BX11</f>
        <v>0</v>
      </c>
      <c r="BY28" s="49">
        <f>'DBP STOP cijfers'!BY11</f>
        <v>250</v>
      </c>
      <c r="BZ28" s="11">
        <f>'DBP STOP cijfers'!BZ11</f>
        <v>0</v>
      </c>
      <c r="CA28" s="11">
        <f>'DBP STOP cijfers'!CA11</f>
        <v>0</v>
      </c>
      <c r="CB28" s="11">
        <f>'DBP STOP cijfers'!CB11</f>
        <v>0</v>
      </c>
      <c r="CC28" s="11">
        <f>'DBP STOP cijfers'!CC11</f>
        <v>0</v>
      </c>
      <c r="CD28" s="11">
        <f>'DBP STOP cijfers'!CD11</f>
        <v>0</v>
      </c>
      <c r="CE28" s="11">
        <f>'DBP STOP cijfers'!CE11</f>
        <v>0</v>
      </c>
      <c r="CF28" s="11">
        <f>'DBP STOP cijfers'!CF11</f>
        <v>0</v>
      </c>
      <c r="CG28" s="11">
        <f>'DBP STOP cijfers'!CG11</f>
        <v>0</v>
      </c>
      <c r="CH28" s="11">
        <f>'DBP STOP cijfers'!CH11</f>
        <v>0</v>
      </c>
      <c r="CI28" s="11">
        <f>'DBP STOP cijfers'!CI11</f>
        <v>0</v>
      </c>
      <c r="CJ28" s="11">
        <f>'DBP STOP cijfers'!CJ11</f>
        <v>0</v>
      </c>
      <c r="CK28" s="11">
        <f>'DBP STOP cijfers'!CK11</f>
        <v>0</v>
      </c>
      <c r="CL28" s="49">
        <f>'DBP STOP cijfers'!CL11</f>
        <v>0</v>
      </c>
      <c r="CM28" s="15">
        <f>'DBP STOP cijfers'!CM11</f>
        <v>0</v>
      </c>
      <c r="CN28" s="11">
        <f>'DBP STOP cijfers'!CN11</f>
        <v>0</v>
      </c>
      <c r="CO28" s="11">
        <f>'DBP STOP cijfers'!CO11</f>
        <v>0</v>
      </c>
      <c r="CP28" s="11">
        <f>'DBP STOP cijfers'!CP11</f>
        <v>0</v>
      </c>
      <c r="CQ28" s="11">
        <f>'DBP STOP cijfers'!CQ11</f>
        <v>0</v>
      </c>
      <c r="CR28" s="11">
        <f>'DBP STOP cijfers'!CR11</f>
        <v>0</v>
      </c>
      <c r="CS28" s="11">
        <f>'DBP STOP cijfers'!CS11</f>
        <v>0</v>
      </c>
      <c r="CT28" s="11">
        <f>'DBP STOP cijfers'!CT11</f>
        <v>0</v>
      </c>
      <c r="CU28" s="11">
        <f>'DBP STOP cijfers'!CU11</f>
        <v>0</v>
      </c>
      <c r="CV28" s="11">
        <f>'DBP STOP cijfers'!CV11</f>
        <v>0</v>
      </c>
      <c r="CW28" s="11">
        <f>'DBP STOP cijfers'!CW11</f>
        <v>0</v>
      </c>
      <c r="CX28" s="11">
        <f>'DBP STOP cijfers'!CX11</f>
        <v>0</v>
      </c>
      <c r="CY28" s="26">
        <f>'DBP STOP cijfers'!CY11</f>
        <v>0</v>
      </c>
      <c r="CZ28" s="15">
        <f>'DBP STOP cijfers'!CZ11</f>
        <v>0</v>
      </c>
      <c r="DA28" s="11">
        <f>'DBP STOP cijfers'!DA11</f>
        <v>0</v>
      </c>
      <c r="DB28" s="11">
        <f>'DBP STOP cijfers'!DB11</f>
        <v>0</v>
      </c>
      <c r="DC28" s="11">
        <f>'DBP STOP cijfers'!DC11</f>
        <v>0</v>
      </c>
      <c r="DD28" s="11">
        <f>'DBP STOP cijfers'!DD11</f>
        <v>0</v>
      </c>
      <c r="DE28" s="11">
        <f>'DBP STOP cijfers'!DE11</f>
        <v>0</v>
      </c>
      <c r="DF28" s="11">
        <f>'DBP STOP cijfers'!DF11</f>
        <v>0</v>
      </c>
      <c r="DG28" s="11">
        <f>'DBP STOP cijfers'!DG11</f>
        <v>0</v>
      </c>
      <c r="DH28" s="11">
        <f>'DBP STOP cijfers'!DH11</f>
        <v>0</v>
      </c>
      <c r="DI28" s="11">
        <f>'DBP STOP cijfers'!DI11</f>
        <v>0</v>
      </c>
      <c r="DJ28" s="11">
        <f>'DBP STOP cijfers'!DJ11</f>
        <v>0</v>
      </c>
      <c r="DK28" s="11">
        <f>'DBP STOP cijfers'!DK11</f>
        <v>0</v>
      </c>
      <c r="DL28" s="26">
        <f>'DBP STOP cijfers'!DL11</f>
        <v>0</v>
      </c>
    </row>
    <row r="29" spans="1:116">
      <c r="A29" s="47">
        <f>'DBP STOP cijfers'!A12</f>
        <v>0</v>
      </c>
      <c r="B29" s="49" t="str">
        <f>'DBP STOP cijfers'!B12</f>
        <v>JCNT</v>
      </c>
      <c r="C29" s="13" t="str">
        <f>'DBP STOP cijfers'!C12</f>
        <v>Dierlijke bijproducten</v>
      </c>
      <c r="D29" s="4" t="str">
        <f>'DBP STOP cijfers'!D12</f>
        <v>DBP niet retibueerbare werkzaamheden L&amp;N DG AGRO</v>
      </c>
      <c r="E29" s="4" t="str">
        <f>'DBP STOP cijfers'!E12</f>
        <v>Transport DBP</v>
      </c>
      <c r="F29" s="5" t="str">
        <f>'DBP STOP cijfers'!F12</f>
        <v>EZ AGRO</v>
      </c>
      <c r="G29" s="4" t="str">
        <f>'DBP STOP cijfers'!G12</f>
        <v>ja</v>
      </c>
      <c r="H29" s="15">
        <f>'DBP STOP cijfers'!H12</f>
        <v>480</v>
      </c>
      <c r="I29" s="11">
        <f>'DBP STOP cijfers'!I12</f>
        <v>0</v>
      </c>
      <c r="J29" s="11">
        <f>'DBP STOP cijfers'!J12</f>
        <v>0</v>
      </c>
      <c r="K29" s="11">
        <f>'DBP STOP cijfers'!K12</f>
        <v>0</v>
      </c>
      <c r="L29" s="11">
        <f>'DBP STOP cijfers'!L12</f>
        <v>0</v>
      </c>
      <c r="M29" s="11">
        <f>'DBP STOP cijfers'!M12</f>
        <v>0</v>
      </c>
      <c r="N29" s="11">
        <f>'DBP STOP cijfers'!N12</f>
        <v>0</v>
      </c>
      <c r="O29" s="11">
        <f>'DBP STOP cijfers'!O12</f>
        <v>0</v>
      </c>
      <c r="P29" s="11">
        <f>'DBP STOP cijfers'!P12</f>
        <v>0</v>
      </c>
      <c r="Q29" s="26">
        <f>'DBP STOP cijfers'!Q12</f>
        <v>480</v>
      </c>
      <c r="R29" s="15">
        <f>'DBP STOP cijfers'!R12</f>
        <v>0</v>
      </c>
      <c r="S29" s="11">
        <f>'DBP STOP cijfers'!S12</f>
        <v>400</v>
      </c>
      <c r="T29" s="11">
        <f>'DBP STOP cijfers'!T12</f>
        <v>80</v>
      </c>
      <c r="U29" s="11">
        <f>'DBP STOP cijfers'!U12</f>
        <v>0</v>
      </c>
      <c r="V29" s="11">
        <f>'DBP STOP cijfers'!V12</f>
        <v>0</v>
      </c>
      <c r="W29" s="11">
        <f>'DBP STOP cijfers'!W12</f>
        <v>0</v>
      </c>
      <c r="X29" s="11">
        <f>'DBP STOP cijfers'!X12</f>
        <v>0</v>
      </c>
      <c r="Y29" s="11">
        <f>'DBP STOP cijfers'!Y12</f>
        <v>0</v>
      </c>
      <c r="Z29" s="49">
        <f>'DBP STOP cijfers'!Z12</f>
        <v>480</v>
      </c>
      <c r="AA29" s="11">
        <f>'DBP STOP cijfers'!AA12</f>
        <v>80</v>
      </c>
      <c r="AB29" s="11">
        <f>'DBP STOP cijfers'!AB12</f>
        <v>0</v>
      </c>
      <c r="AC29" s="11">
        <f>'DBP STOP cijfers'!AC12</f>
        <v>0</v>
      </c>
      <c r="AD29" s="11">
        <f>'DBP STOP cijfers'!AD12</f>
        <v>0</v>
      </c>
      <c r="AE29" s="11">
        <f>'DBP STOP cijfers'!AE12</f>
        <v>0</v>
      </c>
      <c r="AF29" s="11">
        <f>'DBP STOP cijfers'!AF12</f>
        <v>0</v>
      </c>
      <c r="AG29" s="49">
        <f>'DBP STOP cijfers'!AG12</f>
        <v>0</v>
      </c>
      <c r="AH29" s="11">
        <f>'DBP STOP cijfers'!AH12</f>
        <v>0</v>
      </c>
      <c r="AI29" s="11">
        <f>'DBP STOP cijfers'!AI12</f>
        <v>0</v>
      </c>
      <c r="AJ29" s="11">
        <f>'DBP STOP cijfers'!AJ12</f>
        <v>80</v>
      </c>
      <c r="AK29" s="11">
        <f>'DBP STOP cijfers'!AK12</f>
        <v>0</v>
      </c>
      <c r="AL29" s="49">
        <f>'DBP STOP cijfers'!AL12</f>
        <v>0</v>
      </c>
      <c r="AM29" s="11">
        <f>'DBP STOP cijfers'!AM12</f>
        <v>0</v>
      </c>
      <c r="AN29" s="11">
        <f>'DBP STOP cijfers'!AN12</f>
        <v>0</v>
      </c>
      <c r="AO29" s="11">
        <f>'DBP STOP cijfers'!AO12</f>
        <v>0</v>
      </c>
      <c r="AP29" s="11">
        <f>'DBP STOP cijfers'!AP12</f>
        <v>0</v>
      </c>
      <c r="AQ29" s="11">
        <f>'DBP STOP cijfers'!AQ12</f>
        <v>0</v>
      </c>
      <c r="AR29" s="49">
        <f>'DBP STOP cijfers'!AR12</f>
        <v>0</v>
      </c>
      <c r="AS29" s="11">
        <f>'DBP STOP cijfers'!AS12</f>
        <v>0</v>
      </c>
      <c r="AT29" s="11">
        <f>'DBP STOP cijfers'!AT12</f>
        <v>0</v>
      </c>
      <c r="AU29" s="11">
        <f>'DBP STOP cijfers'!AU12</f>
        <v>0</v>
      </c>
      <c r="AV29" s="11">
        <f>'DBP STOP cijfers'!AV12</f>
        <v>0</v>
      </c>
      <c r="AW29" s="11">
        <f>'DBP STOP cijfers'!AW12</f>
        <v>0</v>
      </c>
      <c r="AX29" s="11">
        <f>'DBP STOP cijfers'!AX12</f>
        <v>0</v>
      </c>
      <c r="AY29" s="11">
        <f>'DBP STOP cijfers'!AY12</f>
        <v>0</v>
      </c>
      <c r="AZ29" s="11">
        <f>'DBP STOP cijfers'!AZ12</f>
        <v>0</v>
      </c>
      <c r="BA29" s="11">
        <f>'DBP STOP cijfers'!BA12</f>
        <v>0</v>
      </c>
      <c r="BB29" s="11">
        <f>'DBP STOP cijfers'!BB12</f>
        <v>0</v>
      </c>
      <c r="BC29" s="49">
        <f>'DBP STOP cijfers'!BC12</f>
        <v>0</v>
      </c>
      <c r="BD29" s="11">
        <f>'DBP STOP cijfers'!BD12</f>
        <v>0</v>
      </c>
      <c r="BE29" s="11">
        <f>'DBP STOP cijfers'!BE12</f>
        <v>0</v>
      </c>
      <c r="BF29" s="11">
        <f>'DBP STOP cijfers'!BF12</f>
        <v>0</v>
      </c>
      <c r="BG29" s="11">
        <f>'DBP STOP cijfers'!BG12</f>
        <v>0</v>
      </c>
      <c r="BH29" s="11">
        <f>'DBP STOP cijfers'!BH12</f>
        <v>0</v>
      </c>
      <c r="BI29" s="11">
        <f>'DBP STOP cijfers'!BI12</f>
        <v>0</v>
      </c>
      <c r="BJ29" s="11">
        <f>'DBP STOP cijfers'!BJ12</f>
        <v>0</v>
      </c>
      <c r="BK29" s="49">
        <f>'DBP STOP cijfers'!BK12</f>
        <v>0</v>
      </c>
      <c r="BL29" s="11">
        <f>'DBP STOP cijfers'!BL12</f>
        <v>0</v>
      </c>
      <c r="BM29" s="11">
        <f>'DBP STOP cijfers'!BM12</f>
        <v>0</v>
      </c>
      <c r="BN29" s="11">
        <f>'DBP STOP cijfers'!BN12</f>
        <v>0</v>
      </c>
      <c r="BO29" s="11">
        <f>'DBP STOP cijfers'!BO12</f>
        <v>0</v>
      </c>
      <c r="BP29" s="11">
        <f>'DBP STOP cijfers'!BP12</f>
        <v>0</v>
      </c>
      <c r="BQ29" s="49">
        <f>'DBP STOP cijfers'!BQ12</f>
        <v>0</v>
      </c>
      <c r="BR29" s="11">
        <f>'DBP STOP cijfers'!BR12</f>
        <v>0</v>
      </c>
      <c r="BS29" s="11">
        <f>'DBP STOP cijfers'!BS12</f>
        <v>0</v>
      </c>
      <c r="BT29" s="11">
        <f>'DBP STOP cijfers'!BT12</f>
        <v>0</v>
      </c>
      <c r="BU29" s="11">
        <f>'DBP STOP cijfers'!BU12</f>
        <v>0</v>
      </c>
      <c r="BV29" s="11">
        <f>'DBP STOP cijfers'!BV12</f>
        <v>0</v>
      </c>
      <c r="BW29" s="11">
        <f>'DBP STOP cijfers'!BW12</f>
        <v>0</v>
      </c>
      <c r="BX29" s="47">
        <f>'DBP STOP cijfers'!BX12</f>
        <v>0</v>
      </c>
      <c r="BY29" s="49">
        <f>'DBP STOP cijfers'!BY12</f>
        <v>80</v>
      </c>
      <c r="BZ29" s="11">
        <f>'DBP STOP cijfers'!BZ12</f>
        <v>0</v>
      </c>
      <c r="CA29" s="11">
        <f>'DBP STOP cijfers'!CA12</f>
        <v>0</v>
      </c>
      <c r="CB29" s="11">
        <f>'DBP STOP cijfers'!CB12</f>
        <v>0</v>
      </c>
      <c r="CC29" s="11">
        <f>'DBP STOP cijfers'!CC12</f>
        <v>0</v>
      </c>
      <c r="CD29" s="11">
        <f>'DBP STOP cijfers'!CD12</f>
        <v>0</v>
      </c>
      <c r="CE29" s="11">
        <f>'DBP STOP cijfers'!CE12</f>
        <v>0</v>
      </c>
      <c r="CF29" s="11">
        <f>'DBP STOP cijfers'!CF12</f>
        <v>0</v>
      </c>
      <c r="CG29" s="11">
        <f>'DBP STOP cijfers'!CG12</f>
        <v>0</v>
      </c>
      <c r="CH29" s="11">
        <f>'DBP STOP cijfers'!CH12</f>
        <v>0</v>
      </c>
      <c r="CI29" s="11">
        <f>'DBP STOP cijfers'!CI12</f>
        <v>0</v>
      </c>
      <c r="CJ29" s="11">
        <f>'DBP STOP cijfers'!CJ12</f>
        <v>0</v>
      </c>
      <c r="CK29" s="11">
        <f>'DBP STOP cijfers'!CK12</f>
        <v>0</v>
      </c>
      <c r="CL29" s="49">
        <f>'DBP STOP cijfers'!CL12</f>
        <v>0</v>
      </c>
      <c r="CM29" s="15">
        <f>'DBP STOP cijfers'!CM12</f>
        <v>0</v>
      </c>
      <c r="CN29" s="11">
        <f>'DBP STOP cijfers'!CN12</f>
        <v>0</v>
      </c>
      <c r="CO29" s="11">
        <f>'DBP STOP cijfers'!CO12</f>
        <v>0</v>
      </c>
      <c r="CP29" s="11">
        <f>'DBP STOP cijfers'!CP12</f>
        <v>0</v>
      </c>
      <c r="CQ29" s="11">
        <f>'DBP STOP cijfers'!CQ12</f>
        <v>0</v>
      </c>
      <c r="CR29" s="11">
        <f>'DBP STOP cijfers'!CR12</f>
        <v>0</v>
      </c>
      <c r="CS29" s="11">
        <f>'DBP STOP cijfers'!CS12</f>
        <v>0</v>
      </c>
      <c r="CT29" s="11">
        <f>'DBP STOP cijfers'!CT12</f>
        <v>0</v>
      </c>
      <c r="CU29" s="11">
        <f>'DBP STOP cijfers'!CU12</f>
        <v>0</v>
      </c>
      <c r="CV29" s="11">
        <f>'DBP STOP cijfers'!CV12</f>
        <v>0</v>
      </c>
      <c r="CW29" s="11">
        <f>'DBP STOP cijfers'!CW12</f>
        <v>0</v>
      </c>
      <c r="CX29" s="11">
        <f>'DBP STOP cijfers'!CX12</f>
        <v>0</v>
      </c>
      <c r="CY29" s="26">
        <f>'DBP STOP cijfers'!CY12</f>
        <v>0</v>
      </c>
      <c r="CZ29" s="15">
        <f>'DBP STOP cijfers'!CZ12</f>
        <v>0</v>
      </c>
      <c r="DA29" s="11">
        <f>'DBP STOP cijfers'!DA12</f>
        <v>0</v>
      </c>
      <c r="DB29" s="11">
        <f>'DBP STOP cijfers'!DB12</f>
        <v>0</v>
      </c>
      <c r="DC29" s="11">
        <f>'DBP STOP cijfers'!DC12</f>
        <v>0</v>
      </c>
      <c r="DD29" s="11">
        <f>'DBP STOP cijfers'!DD12</f>
        <v>0</v>
      </c>
      <c r="DE29" s="11">
        <f>'DBP STOP cijfers'!DE12</f>
        <v>0</v>
      </c>
      <c r="DF29" s="11">
        <f>'DBP STOP cijfers'!DF12</f>
        <v>0</v>
      </c>
      <c r="DG29" s="11">
        <f>'DBP STOP cijfers'!DG12</f>
        <v>0</v>
      </c>
      <c r="DH29" s="11">
        <f>'DBP STOP cijfers'!DH12</f>
        <v>0</v>
      </c>
      <c r="DI29" s="11">
        <f>'DBP STOP cijfers'!DI12</f>
        <v>0</v>
      </c>
      <c r="DJ29" s="11">
        <f>'DBP STOP cijfers'!DJ12</f>
        <v>0</v>
      </c>
      <c r="DK29" s="11">
        <f>'DBP STOP cijfers'!DK12</f>
        <v>0</v>
      </c>
      <c r="DL29" s="26">
        <f>'DBP STOP cijfers'!DL12</f>
        <v>0</v>
      </c>
    </row>
    <row r="30" spans="1:116">
      <c r="A30" s="47">
        <f>'DBP STOP cijfers'!A13</f>
        <v>0</v>
      </c>
      <c r="B30" s="49">
        <f>'DBP STOP cijfers'!B13</f>
        <v>0</v>
      </c>
      <c r="C30" s="4" t="str">
        <f>'DBP STOP cijfers'!C13</f>
        <v>Dierlijke Bijproducten</v>
      </c>
      <c r="D30" s="4" t="str">
        <f>'DBP STOP cijfers'!D13</f>
        <v>DBP niet retibueerbare werkzaamheden L&amp;N DG AGRO</v>
      </c>
      <c r="E30" s="4" t="str">
        <f>'DBP STOP cijfers'!E13</f>
        <v>Gebruik BV/MS</v>
      </c>
      <c r="F30" s="5" t="str">
        <f>'DBP STOP cijfers'!F13</f>
        <v>EZ AGRO</v>
      </c>
      <c r="G30" s="4" t="str">
        <f>'DBP STOP cijfers'!G13</f>
        <v>ja</v>
      </c>
      <c r="H30" s="15">
        <f>'DBP STOP cijfers'!H13</f>
        <v>160</v>
      </c>
      <c r="I30" s="11">
        <f>'DBP STOP cijfers'!I13</f>
        <v>0</v>
      </c>
      <c r="J30" s="11">
        <f>'DBP STOP cijfers'!J13</f>
        <v>0</v>
      </c>
      <c r="K30" s="11">
        <f>'DBP STOP cijfers'!K13</f>
        <v>0</v>
      </c>
      <c r="L30" s="11">
        <f>'DBP STOP cijfers'!L13</f>
        <v>0</v>
      </c>
      <c r="M30" s="11">
        <f>'DBP STOP cijfers'!M13</f>
        <v>0</v>
      </c>
      <c r="N30" s="11">
        <f>'DBP STOP cijfers'!N13</f>
        <v>0</v>
      </c>
      <c r="O30" s="11">
        <f>'DBP STOP cijfers'!O13</f>
        <v>0</v>
      </c>
      <c r="P30" s="11">
        <f>'DBP STOP cijfers'!P13</f>
        <v>0</v>
      </c>
      <c r="Q30" s="26">
        <f>'DBP STOP cijfers'!Q13</f>
        <v>160</v>
      </c>
      <c r="R30" s="15">
        <f>'DBP STOP cijfers'!R13</f>
        <v>0</v>
      </c>
      <c r="S30" s="11">
        <f>'DBP STOP cijfers'!S13</f>
        <v>100</v>
      </c>
      <c r="T30" s="11">
        <f>'DBP STOP cijfers'!T13</f>
        <v>60</v>
      </c>
      <c r="U30" s="11">
        <f>'DBP STOP cijfers'!U13</f>
        <v>0</v>
      </c>
      <c r="V30" s="11">
        <f>'DBP STOP cijfers'!V13</f>
        <v>0</v>
      </c>
      <c r="W30" s="11">
        <f>'DBP STOP cijfers'!W13</f>
        <v>0</v>
      </c>
      <c r="X30" s="11">
        <f>'DBP STOP cijfers'!X13</f>
        <v>0</v>
      </c>
      <c r="Y30" s="11">
        <f>'DBP STOP cijfers'!Y13</f>
        <v>0</v>
      </c>
      <c r="Z30" s="49">
        <f>'DBP STOP cijfers'!Z13</f>
        <v>160</v>
      </c>
      <c r="AA30" s="11">
        <f>'DBP STOP cijfers'!AA13</f>
        <v>60</v>
      </c>
      <c r="AB30" s="11">
        <f>'DBP STOP cijfers'!AB13</f>
        <v>0</v>
      </c>
      <c r="AC30" s="11">
        <f>'DBP STOP cijfers'!AC13</f>
        <v>0</v>
      </c>
      <c r="AD30" s="11">
        <f>'DBP STOP cijfers'!AD13</f>
        <v>0</v>
      </c>
      <c r="AE30" s="11">
        <f>'DBP STOP cijfers'!AE13</f>
        <v>0</v>
      </c>
      <c r="AF30" s="11">
        <f>'DBP STOP cijfers'!AF13</f>
        <v>0</v>
      </c>
      <c r="AG30" s="49">
        <f>'DBP STOP cijfers'!AG13</f>
        <v>0</v>
      </c>
      <c r="AH30" s="11">
        <f>'DBP STOP cijfers'!AH13</f>
        <v>0</v>
      </c>
      <c r="AI30" s="11">
        <f>'DBP STOP cijfers'!AI13</f>
        <v>0</v>
      </c>
      <c r="AJ30" s="11">
        <f>'DBP STOP cijfers'!AJ13</f>
        <v>60</v>
      </c>
      <c r="AK30" s="11">
        <f>'DBP STOP cijfers'!AK13</f>
        <v>0</v>
      </c>
      <c r="AL30" s="49">
        <f>'DBP STOP cijfers'!AL13</f>
        <v>0</v>
      </c>
      <c r="AM30" s="11">
        <f>'DBP STOP cijfers'!AM13</f>
        <v>0</v>
      </c>
      <c r="AN30" s="11">
        <f>'DBP STOP cijfers'!AN13</f>
        <v>0</v>
      </c>
      <c r="AO30" s="11">
        <f>'DBP STOP cijfers'!AO13</f>
        <v>0</v>
      </c>
      <c r="AP30" s="11">
        <f>'DBP STOP cijfers'!AP13</f>
        <v>0</v>
      </c>
      <c r="AQ30" s="11">
        <f>'DBP STOP cijfers'!AQ13</f>
        <v>0</v>
      </c>
      <c r="AR30" s="49">
        <f>'DBP STOP cijfers'!AR13</f>
        <v>0</v>
      </c>
      <c r="AS30" s="11">
        <f>'DBP STOP cijfers'!AS13</f>
        <v>0</v>
      </c>
      <c r="AT30" s="11">
        <f>'DBP STOP cijfers'!AT13</f>
        <v>0</v>
      </c>
      <c r="AU30" s="11">
        <f>'DBP STOP cijfers'!AU13</f>
        <v>0</v>
      </c>
      <c r="AV30" s="11">
        <f>'DBP STOP cijfers'!AV13</f>
        <v>0</v>
      </c>
      <c r="AW30" s="11">
        <f>'DBP STOP cijfers'!AW13</f>
        <v>0</v>
      </c>
      <c r="AX30" s="11">
        <f>'DBP STOP cijfers'!AX13</f>
        <v>0</v>
      </c>
      <c r="AY30" s="11">
        <f>'DBP STOP cijfers'!AY13</f>
        <v>0</v>
      </c>
      <c r="AZ30" s="11">
        <f>'DBP STOP cijfers'!AZ13</f>
        <v>0</v>
      </c>
      <c r="BA30" s="11">
        <f>'DBP STOP cijfers'!BA13</f>
        <v>0</v>
      </c>
      <c r="BB30" s="11">
        <f>'DBP STOP cijfers'!BB13</f>
        <v>0</v>
      </c>
      <c r="BC30" s="49">
        <f>'DBP STOP cijfers'!BC13</f>
        <v>0</v>
      </c>
      <c r="BD30" s="11">
        <f>'DBP STOP cijfers'!BD13</f>
        <v>0</v>
      </c>
      <c r="BE30" s="11">
        <f>'DBP STOP cijfers'!BE13</f>
        <v>0</v>
      </c>
      <c r="BF30" s="11">
        <f>'DBP STOP cijfers'!BF13</f>
        <v>0</v>
      </c>
      <c r="BG30" s="11">
        <f>'DBP STOP cijfers'!BG13</f>
        <v>0</v>
      </c>
      <c r="BH30" s="11">
        <f>'DBP STOP cijfers'!BH13</f>
        <v>0</v>
      </c>
      <c r="BI30" s="11">
        <f>'DBP STOP cijfers'!BI13</f>
        <v>0</v>
      </c>
      <c r="BJ30" s="11">
        <f>'DBP STOP cijfers'!BJ13</f>
        <v>0</v>
      </c>
      <c r="BK30" s="49">
        <f>'DBP STOP cijfers'!BK13</f>
        <v>0</v>
      </c>
      <c r="BL30" s="11">
        <f>'DBP STOP cijfers'!BL13</f>
        <v>0</v>
      </c>
      <c r="BM30" s="11">
        <f>'DBP STOP cijfers'!BM13</f>
        <v>0</v>
      </c>
      <c r="BN30" s="11">
        <f>'DBP STOP cijfers'!BN13</f>
        <v>0</v>
      </c>
      <c r="BO30" s="11">
        <f>'DBP STOP cijfers'!BO13</f>
        <v>0</v>
      </c>
      <c r="BP30" s="11">
        <f>'DBP STOP cijfers'!BP13</f>
        <v>0</v>
      </c>
      <c r="BQ30" s="49">
        <f>'DBP STOP cijfers'!BQ13</f>
        <v>0</v>
      </c>
      <c r="BR30" s="11">
        <f>'DBP STOP cijfers'!BR13</f>
        <v>0</v>
      </c>
      <c r="BS30" s="11">
        <f>'DBP STOP cijfers'!BS13</f>
        <v>0</v>
      </c>
      <c r="BT30" s="11">
        <f>'DBP STOP cijfers'!BT13</f>
        <v>0</v>
      </c>
      <c r="BU30" s="11">
        <f>'DBP STOP cijfers'!BU13</f>
        <v>0</v>
      </c>
      <c r="BV30" s="11">
        <f>'DBP STOP cijfers'!BV13</f>
        <v>0</v>
      </c>
      <c r="BW30" s="11">
        <f>'DBP STOP cijfers'!BW13</f>
        <v>0</v>
      </c>
      <c r="BX30" s="47">
        <f>'DBP STOP cijfers'!BX13</f>
        <v>0</v>
      </c>
      <c r="BY30" s="49">
        <f>'DBP STOP cijfers'!BY13</f>
        <v>60</v>
      </c>
      <c r="BZ30" s="11">
        <f>'DBP STOP cijfers'!BZ13</f>
        <v>0</v>
      </c>
      <c r="CA30" s="11">
        <f>'DBP STOP cijfers'!CA13</f>
        <v>0</v>
      </c>
      <c r="CB30" s="11">
        <f>'DBP STOP cijfers'!CB13</f>
        <v>0</v>
      </c>
      <c r="CC30" s="11">
        <f>'DBP STOP cijfers'!CC13</f>
        <v>0</v>
      </c>
      <c r="CD30" s="11">
        <f>'DBP STOP cijfers'!CD13</f>
        <v>0</v>
      </c>
      <c r="CE30" s="11">
        <f>'DBP STOP cijfers'!CE13</f>
        <v>0</v>
      </c>
      <c r="CF30" s="11">
        <f>'DBP STOP cijfers'!CF13</f>
        <v>0</v>
      </c>
      <c r="CG30" s="11">
        <f>'DBP STOP cijfers'!CG13</f>
        <v>0</v>
      </c>
      <c r="CH30" s="11">
        <f>'DBP STOP cijfers'!CH13</f>
        <v>0</v>
      </c>
      <c r="CI30" s="11">
        <f>'DBP STOP cijfers'!CI13</f>
        <v>0</v>
      </c>
      <c r="CJ30" s="11">
        <f>'DBP STOP cijfers'!CJ13</f>
        <v>0</v>
      </c>
      <c r="CK30" s="11">
        <f>'DBP STOP cijfers'!CK13</f>
        <v>0</v>
      </c>
      <c r="CL30" s="49">
        <f>'DBP STOP cijfers'!CL13</f>
        <v>0</v>
      </c>
      <c r="CM30" s="15">
        <f>'DBP STOP cijfers'!CM13</f>
        <v>0</v>
      </c>
      <c r="CN30" s="11">
        <f>'DBP STOP cijfers'!CN13</f>
        <v>0</v>
      </c>
      <c r="CO30" s="11">
        <f>'DBP STOP cijfers'!CO13</f>
        <v>0</v>
      </c>
      <c r="CP30" s="11">
        <f>'DBP STOP cijfers'!CP13</f>
        <v>0</v>
      </c>
      <c r="CQ30" s="11">
        <f>'DBP STOP cijfers'!CQ13</f>
        <v>0</v>
      </c>
      <c r="CR30" s="11">
        <f>'DBP STOP cijfers'!CR13</f>
        <v>0</v>
      </c>
      <c r="CS30" s="11">
        <f>'DBP STOP cijfers'!CS13</f>
        <v>0</v>
      </c>
      <c r="CT30" s="11">
        <f>'DBP STOP cijfers'!CT13</f>
        <v>0</v>
      </c>
      <c r="CU30" s="11">
        <f>'DBP STOP cijfers'!CU13</f>
        <v>0</v>
      </c>
      <c r="CV30" s="11">
        <f>'DBP STOP cijfers'!CV13</f>
        <v>0</v>
      </c>
      <c r="CW30" s="11">
        <f>'DBP STOP cijfers'!CW13</f>
        <v>0</v>
      </c>
      <c r="CX30" s="11">
        <f>'DBP STOP cijfers'!CX13</f>
        <v>0</v>
      </c>
      <c r="CY30" s="26">
        <f>'DBP STOP cijfers'!CY13</f>
        <v>0</v>
      </c>
      <c r="CZ30" s="15">
        <f>'DBP STOP cijfers'!CZ13</f>
        <v>0</v>
      </c>
      <c r="DA30" s="11">
        <f>'DBP STOP cijfers'!DA13</f>
        <v>0</v>
      </c>
      <c r="DB30" s="11">
        <f>'DBP STOP cijfers'!DB13</f>
        <v>0</v>
      </c>
      <c r="DC30" s="11">
        <f>'DBP STOP cijfers'!DC13</f>
        <v>0</v>
      </c>
      <c r="DD30" s="11">
        <f>'DBP STOP cijfers'!DD13</f>
        <v>0</v>
      </c>
      <c r="DE30" s="11">
        <f>'DBP STOP cijfers'!DE13</f>
        <v>0</v>
      </c>
      <c r="DF30" s="11">
        <f>'DBP STOP cijfers'!DF13</f>
        <v>0</v>
      </c>
      <c r="DG30" s="11">
        <f>'DBP STOP cijfers'!DG13</f>
        <v>0</v>
      </c>
      <c r="DH30" s="11">
        <f>'DBP STOP cijfers'!DH13</f>
        <v>0</v>
      </c>
      <c r="DI30" s="11">
        <f>'DBP STOP cijfers'!DI13</f>
        <v>0</v>
      </c>
      <c r="DJ30" s="11">
        <f>'DBP STOP cijfers'!DJ13</f>
        <v>0</v>
      </c>
      <c r="DK30" s="11">
        <f>'DBP STOP cijfers'!DK13</f>
        <v>0</v>
      </c>
      <c r="DL30" s="26">
        <f>'DBP STOP cijfers'!DL13</f>
        <v>0</v>
      </c>
    </row>
    <row r="31" spans="1:116">
      <c r="A31" s="47" t="str">
        <f>'DBP STOP cijfers'!A15</f>
        <v>nieuw wp</v>
      </c>
      <c r="B31" s="49" t="str">
        <f>'DBP STOP cijfers'!B15</f>
        <v>JANT</v>
      </c>
      <c r="C31" s="4" t="str">
        <f>'DBP STOP cijfers'!C15</f>
        <v>Dierlijke Bijproducten</v>
      </c>
      <c r="D31" s="4" t="str">
        <f>'DBP STOP cijfers'!D15</f>
        <v>DBP niet retribueerbare werkzaamheden C&amp;V DG AGRO</v>
      </c>
      <c r="E31" s="4" t="str">
        <f>'DBP STOP cijfers'!E15</f>
        <v>Oorsprongbedrijven vis</v>
      </c>
      <c r="F31" s="5" t="str">
        <f>'DBP STOP cijfers'!F15</f>
        <v>EZ AGRO</v>
      </c>
      <c r="G31" s="4" t="str">
        <f>'DBP STOP cijfers'!G15</f>
        <v>ja</v>
      </c>
      <c r="H31" s="15">
        <f>'DBP STOP cijfers'!H15</f>
        <v>540</v>
      </c>
      <c r="I31" s="11">
        <f>'DBP STOP cijfers'!I15</f>
        <v>0</v>
      </c>
      <c r="J31" s="11">
        <f>'DBP STOP cijfers'!J15</f>
        <v>0</v>
      </c>
      <c r="K31" s="11">
        <f>'DBP STOP cijfers'!K15</f>
        <v>0</v>
      </c>
      <c r="L31" s="11">
        <f>'DBP STOP cijfers'!L15</f>
        <v>0</v>
      </c>
      <c r="M31" s="11">
        <f>'DBP STOP cijfers'!M15</f>
        <v>0</v>
      </c>
      <c r="N31" s="11">
        <f>'DBP STOP cijfers'!N15</f>
        <v>0</v>
      </c>
      <c r="O31" s="11">
        <f>'DBP STOP cijfers'!O15</f>
        <v>0</v>
      </c>
      <c r="P31" s="11">
        <f>'DBP STOP cijfers'!P15</f>
        <v>0</v>
      </c>
      <c r="Q31" s="26">
        <f>'DBP STOP cijfers'!Q15</f>
        <v>540</v>
      </c>
      <c r="R31" s="15">
        <f>'DBP STOP cijfers'!R15</f>
        <v>0</v>
      </c>
      <c r="S31" s="11">
        <f>'DBP STOP cijfers'!S15</f>
        <v>0</v>
      </c>
      <c r="T31" s="11">
        <f>'DBP STOP cijfers'!T15</f>
        <v>540</v>
      </c>
      <c r="U31" s="11">
        <f>'DBP STOP cijfers'!U15</f>
        <v>0</v>
      </c>
      <c r="V31" s="11">
        <f>'DBP STOP cijfers'!V15</f>
        <v>0</v>
      </c>
      <c r="W31" s="11">
        <f>'DBP STOP cijfers'!W15</f>
        <v>0</v>
      </c>
      <c r="X31" s="11">
        <f>'DBP STOP cijfers'!X15</f>
        <v>0</v>
      </c>
      <c r="Y31" s="11">
        <f>'DBP STOP cijfers'!Y15</f>
        <v>0</v>
      </c>
      <c r="Z31" s="49">
        <f>'DBP STOP cijfers'!Z15</f>
        <v>540</v>
      </c>
      <c r="AA31" s="11">
        <f>'DBP STOP cijfers'!AA15</f>
        <v>40</v>
      </c>
      <c r="AB31" s="11">
        <f>'DBP STOP cijfers'!AB15</f>
        <v>0</v>
      </c>
      <c r="AC31" s="11">
        <f>'DBP STOP cijfers'!AC15</f>
        <v>0</v>
      </c>
      <c r="AD31" s="11">
        <f>'DBP STOP cijfers'!AD15</f>
        <v>500</v>
      </c>
      <c r="AE31" s="11">
        <f>'DBP STOP cijfers'!AE15</f>
        <v>0</v>
      </c>
      <c r="AF31" s="11">
        <f>'DBP STOP cijfers'!AF15</f>
        <v>0</v>
      </c>
      <c r="AG31" s="49">
        <f>'DBP STOP cijfers'!AG15</f>
        <v>0</v>
      </c>
      <c r="AH31" s="11">
        <f>'DBP STOP cijfers'!AH15</f>
        <v>0</v>
      </c>
      <c r="AI31" s="11">
        <f>'DBP STOP cijfers'!AI15</f>
        <v>0</v>
      </c>
      <c r="AJ31" s="11">
        <f>'DBP STOP cijfers'!AJ15</f>
        <v>40</v>
      </c>
      <c r="AK31" s="11">
        <f>'DBP STOP cijfers'!AK15</f>
        <v>0</v>
      </c>
      <c r="AL31" s="49">
        <f>'DBP STOP cijfers'!AL15</f>
        <v>0</v>
      </c>
      <c r="AM31" s="11">
        <f>'DBP STOP cijfers'!AM15</f>
        <v>500</v>
      </c>
      <c r="AN31" s="11">
        <f>'DBP STOP cijfers'!AN15</f>
        <v>0</v>
      </c>
      <c r="AO31" s="11">
        <f>'DBP STOP cijfers'!AO15</f>
        <v>0</v>
      </c>
      <c r="AP31" s="11">
        <f>'DBP STOP cijfers'!AP15</f>
        <v>0</v>
      </c>
      <c r="AQ31" s="11">
        <f>'DBP STOP cijfers'!AQ15</f>
        <v>0</v>
      </c>
      <c r="AR31" s="49">
        <f>'DBP STOP cijfers'!AR15</f>
        <v>0</v>
      </c>
      <c r="AS31" s="11">
        <f>'DBP STOP cijfers'!AS15</f>
        <v>0</v>
      </c>
      <c r="AT31" s="11">
        <f>'DBP STOP cijfers'!AT15</f>
        <v>0</v>
      </c>
      <c r="AU31" s="11">
        <f>'DBP STOP cijfers'!AU15</f>
        <v>0</v>
      </c>
      <c r="AV31" s="11">
        <f>'DBP STOP cijfers'!AV15</f>
        <v>0</v>
      </c>
      <c r="AW31" s="11">
        <f>'DBP STOP cijfers'!AW15</f>
        <v>0</v>
      </c>
      <c r="AX31" s="11">
        <f>'DBP STOP cijfers'!AX15</f>
        <v>0</v>
      </c>
      <c r="AY31" s="11">
        <f>'DBP STOP cijfers'!AY15</f>
        <v>0</v>
      </c>
      <c r="AZ31" s="11">
        <f>'DBP STOP cijfers'!AZ15</f>
        <v>0</v>
      </c>
      <c r="BA31" s="11">
        <f>'DBP STOP cijfers'!BA15</f>
        <v>0</v>
      </c>
      <c r="BB31" s="11">
        <f>'DBP STOP cijfers'!BB15</f>
        <v>0</v>
      </c>
      <c r="BC31" s="49">
        <f>'DBP STOP cijfers'!BC15</f>
        <v>0</v>
      </c>
      <c r="BD31" s="11">
        <f>'DBP STOP cijfers'!BD15</f>
        <v>0</v>
      </c>
      <c r="BE31" s="11">
        <f>'DBP STOP cijfers'!BE15</f>
        <v>0</v>
      </c>
      <c r="BF31" s="11">
        <f>'DBP STOP cijfers'!BF15</f>
        <v>0</v>
      </c>
      <c r="BG31" s="11">
        <f>'DBP STOP cijfers'!BG15</f>
        <v>0</v>
      </c>
      <c r="BH31" s="11">
        <f>'DBP STOP cijfers'!BH15</f>
        <v>0</v>
      </c>
      <c r="BI31" s="11">
        <f>'DBP STOP cijfers'!BI15</f>
        <v>0</v>
      </c>
      <c r="BJ31" s="11">
        <f>'DBP STOP cijfers'!BJ15</f>
        <v>0</v>
      </c>
      <c r="BK31" s="49">
        <f>'DBP STOP cijfers'!BK15</f>
        <v>0</v>
      </c>
      <c r="BL31" s="11">
        <f>'DBP STOP cijfers'!BL15</f>
        <v>0</v>
      </c>
      <c r="BM31" s="11">
        <f>'DBP STOP cijfers'!BM15</f>
        <v>0</v>
      </c>
      <c r="BN31" s="11">
        <f>'DBP STOP cijfers'!BN15</f>
        <v>0</v>
      </c>
      <c r="BO31" s="11">
        <f>'DBP STOP cijfers'!BO15</f>
        <v>0</v>
      </c>
      <c r="BP31" s="11">
        <f>'DBP STOP cijfers'!BP15</f>
        <v>0</v>
      </c>
      <c r="BQ31" s="49">
        <f>'DBP STOP cijfers'!BQ15</f>
        <v>0</v>
      </c>
      <c r="BR31" s="11">
        <f>'DBP STOP cijfers'!BR15</f>
        <v>0</v>
      </c>
      <c r="BS31" s="11">
        <f>'DBP STOP cijfers'!BS15</f>
        <v>0</v>
      </c>
      <c r="BT31" s="11">
        <f>'DBP STOP cijfers'!BT15</f>
        <v>0</v>
      </c>
      <c r="BU31" s="11">
        <f>'DBP STOP cijfers'!BU15</f>
        <v>0</v>
      </c>
      <c r="BV31" s="11">
        <f>'DBP STOP cijfers'!BV15</f>
        <v>0</v>
      </c>
      <c r="BW31" s="11">
        <f>'DBP STOP cijfers'!BW15</f>
        <v>0</v>
      </c>
      <c r="BX31" s="47">
        <f>'DBP STOP cijfers'!BX15</f>
        <v>0</v>
      </c>
      <c r="BY31" s="49">
        <f>'DBP STOP cijfers'!BY15</f>
        <v>540</v>
      </c>
      <c r="BZ31" s="11">
        <f>'DBP STOP cijfers'!BZ15</f>
        <v>0</v>
      </c>
      <c r="CA31" s="11">
        <f>'DBP STOP cijfers'!CA15</f>
        <v>0</v>
      </c>
      <c r="CB31" s="11">
        <f>'DBP STOP cijfers'!CB15</f>
        <v>0</v>
      </c>
      <c r="CC31" s="11">
        <f>'DBP STOP cijfers'!CC15</f>
        <v>0</v>
      </c>
      <c r="CD31" s="11">
        <f>'DBP STOP cijfers'!CD15</f>
        <v>0</v>
      </c>
      <c r="CE31" s="11">
        <f>'DBP STOP cijfers'!CE15</f>
        <v>0</v>
      </c>
      <c r="CF31" s="11">
        <f>'DBP STOP cijfers'!CF15</f>
        <v>0</v>
      </c>
      <c r="CG31" s="11">
        <f>'DBP STOP cijfers'!CG15</f>
        <v>0</v>
      </c>
      <c r="CH31" s="11">
        <f>'DBP STOP cijfers'!CH15</f>
        <v>0</v>
      </c>
      <c r="CI31" s="11">
        <f>'DBP STOP cijfers'!CI15</f>
        <v>0</v>
      </c>
      <c r="CJ31" s="11">
        <f>'DBP STOP cijfers'!CJ15</f>
        <v>0</v>
      </c>
      <c r="CK31" s="11">
        <f>'DBP STOP cijfers'!CK15</f>
        <v>0</v>
      </c>
      <c r="CL31" s="49">
        <f>'DBP STOP cijfers'!CL15</f>
        <v>0</v>
      </c>
      <c r="CM31" s="15">
        <f>'DBP STOP cijfers'!CM15</f>
        <v>0</v>
      </c>
      <c r="CN31" s="11">
        <f>'DBP STOP cijfers'!CN15</f>
        <v>0</v>
      </c>
      <c r="CO31" s="11">
        <f>'DBP STOP cijfers'!CO15</f>
        <v>0</v>
      </c>
      <c r="CP31" s="11">
        <f>'DBP STOP cijfers'!CP15</f>
        <v>0</v>
      </c>
      <c r="CQ31" s="11">
        <f>'DBP STOP cijfers'!CQ15</f>
        <v>0</v>
      </c>
      <c r="CR31" s="11">
        <f>'DBP STOP cijfers'!CR15</f>
        <v>0</v>
      </c>
      <c r="CS31" s="11">
        <f>'DBP STOP cijfers'!CS15</f>
        <v>0</v>
      </c>
      <c r="CT31" s="11">
        <f>'DBP STOP cijfers'!CT15</f>
        <v>0</v>
      </c>
      <c r="CU31" s="11">
        <f>'DBP STOP cijfers'!CU15</f>
        <v>0</v>
      </c>
      <c r="CV31" s="11">
        <f>'DBP STOP cijfers'!CV15</f>
        <v>0</v>
      </c>
      <c r="CW31" s="11">
        <f>'DBP STOP cijfers'!CW15</f>
        <v>0</v>
      </c>
      <c r="CX31" s="11">
        <f>'DBP STOP cijfers'!CX15</f>
        <v>0</v>
      </c>
      <c r="CY31" s="26">
        <f>'DBP STOP cijfers'!CY15</f>
        <v>0</v>
      </c>
      <c r="CZ31" s="15">
        <f>'DBP STOP cijfers'!CZ15</f>
        <v>0</v>
      </c>
      <c r="DA31" s="11">
        <f>'DBP STOP cijfers'!DA15</f>
        <v>0</v>
      </c>
      <c r="DB31" s="11">
        <f>'DBP STOP cijfers'!DB15</f>
        <v>0</v>
      </c>
      <c r="DC31" s="11">
        <f>'DBP STOP cijfers'!DC15</f>
        <v>0</v>
      </c>
      <c r="DD31" s="11">
        <f>'DBP STOP cijfers'!DD15</f>
        <v>0</v>
      </c>
      <c r="DE31" s="11">
        <f>'DBP STOP cijfers'!DE15</f>
        <v>0</v>
      </c>
      <c r="DF31" s="11">
        <f>'DBP STOP cijfers'!DF15</f>
        <v>0</v>
      </c>
      <c r="DG31" s="11">
        <f>'DBP STOP cijfers'!DG15</f>
        <v>0</v>
      </c>
      <c r="DH31" s="11">
        <f>'DBP STOP cijfers'!DH15</f>
        <v>0</v>
      </c>
      <c r="DI31" s="11">
        <f>'DBP STOP cijfers'!DI15</f>
        <v>0</v>
      </c>
      <c r="DJ31" s="11">
        <f>'DBP STOP cijfers'!DJ15</f>
        <v>0</v>
      </c>
      <c r="DK31" s="11">
        <f>'DBP STOP cijfers'!DK15</f>
        <v>0</v>
      </c>
      <c r="DL31" s="26">
        <f>'DBP STOP cijfers'!DL15</f>
        <v>0</v>
      </c>
    </row>
    <row r="32" spans="1:116">
      <c r="A32" s="47">
        <f>'DBP STOP cijfers'!A16</f>
        <v>0</v>
      </c>
      <c r="B32" s="49" t="str">
        <f>'DBP STOP cijfers'!B16</f>
        <v>JANT</v>
      </c>
      <c r="C32" s="4" t="str">
        <f>'DBP STOP cijfers'!C16</f>
        <v>Dierlijke Bijproducten</v>
      </c>
      <c r="D32" s="4" t="str">
        <f>'DBP STOP cijfers'!D16</f>
        <v>DBP niet retribueerbare werkzaamheden C&amp;V DG AGRO</v>
      </c>
      <c r="E32" s="4" t="str">
        <f>'DBP STOP cijfers'!E16</f>
        <v>Oorsprongbedrijven IP</v>
      </c>
      <c r="F32" s="5" t="str">
        <f>'DBP STOP cijfers'!F16</f>
        <v>EZ AGRO</v>
      </c>
      <c r="G32" s="4" t="str">
        <f>'DBP STOP cijfers'!G16</f>
        <v>ja</v>
      </c>
      <c r="H32" s="15">
        <f>'DBP STOP cijfers'!H16</f>
        <v>400</v>
      </c>
      <c r="I32" s="11">
        <f>'DBP STOP cijfers'!I16</f>
        <v>0</v>
      </c>
      <c r="J32" s="11">
        <f>'DBP STOP cijfers'!J16</f>
        <v>0</v>
      </c>
      <c r="K32" s="11">
        <f>'DBP STOP cijfers'!K16</f>
        <v>0</v>
      </c>
      <c r="L32" s="11">
        <f>'DBP STOP cijfers'!L16</f>
        <v>0</v>
      </c>
      <c r="M32" s="11">
        <f>'DBP STOP cijfers'!M16</f>
        <v>0</v>
      </c>
      <c r="N32" s="11">
        <f>'DBP STOP cijfers'!N16</f>
        <v>0</v>
      </c>
      <c r="O32" s="11">
        <f>'DBP STOP cijfers'!O16</f>
        <v>0</v>
      </c>
      <c r="P32" s="11">
        <f>'DBP STOP cijfers'!P16</f>
        <v>0</v>
      </c>
      <c r="Q32" s="26">
        <f>'DBP STOP cijfers'!Q16</f>
        <v>400</v>
      </c>
      <c r="R32" s="15">
        <f>'DBP STOP cijfers'!R16</f>
        <v>0</v>
      </c>
      <c r="S32" s="11">
        <f>'DBP STOP cijfers'!S16</f>
        <v>0</v>
      </c>
      <c r="T32" s="11">
        <f>'DBP STOP cijfers'!T16</f>
        <v>400</v>
      </c>
      <c r="U32" s="11">
        <f>'DBP STOP cijfers'!U16</f>
        <v>0</v>
      </c>
      <c r="V32" s="11">
        <f>'DBP STOP cijfers'!V16</f>
        <v>0</v>
      </c>
      <c r="W32" s="11">
        <f>'DBP STOP cijfers'!W16</f>
        <v>0</v>
      </c>
      <c r="X32" s="11">
        <f>'DBP STOP cijfers'!X16</f>
        <v>0</v>
      </c>
      <c r="Y32" s="11">
        <f>'DBP STOP cijfers'!Y16</f>
        <v>0</v>
      </c>
      <c r="Z32" s="49">
        <f>'DBP STOP cijfers'!Z16</f>
        <v>400</v>
      </c>
      <c r="AA32" s="11">
        <f>'DBP STOP cijfers'!AA16</f>
        <v>40</v>
      </c>
      <c r="AB32" s="11">
        <f>'DBP STOP cijfers'!AB16</f>
        <v>0</v>
      </c>
      <c r="AC32" s="11">
        <f>'DBP STOP cijfers'!AC16</f>
        <v>360</v>
      </c>
      <c r="AD32" s="11">
        <f>'DBP STOP cijfers'!AD16</f>
        <v>0</v>
      </c>
      <c r="AE32" s="11">
        <f>'DBP STOP cijfers'!AE16</f>
        <v>0</v>
      </c>
      <c r="AF32" s="11">
        <f>'DBP STOP cijfers'!AF16</f>
        <v>0</v>
      </c>
      <c r="AG32" s="49">
        <f>'DBP STOP cijfers'!AG16</f>
        <v>0</v>
      </c>
      <c r="AH32" s="11">
        <f>'DBP STOP cijfers'!AH16</f>
        <v>0</v>
      </c>
      <c r="AI32" s="11">
        <f>'DBP STOP cijfers'!AI16</f>
        <v>0</v>
      </c>
      <c r="AJ32" s="11">
        <f>'DBP STOP cijfers'!AJ16</f>
        <v>40</v>
      </c>
      <c r="AK32" s="11">
        <f>'DBP STOP cijfers'!AK16</f>
        <v>0</v>
      </c>
      <c r="AL32" s="49">
        <f>'DBP STOP cijfers'!AL16</f>
        <v>0</v>
      </c>
      <c r="AM32" s="11">
        <f>'DBP STOP cijfers'!AM16</f>
        <v>0</v>
      </c>
      <c r="AN32" s="11">
        <f>'DBP STOP cijfers'!AN16</f>
        <v>0</v>
      </c>
      <c r="AO32" s="11">
        <f>'DBP STOP cijfers'!AO16</f>
        <v>0</v>
      </c>
      <c r="AP32" s="11">
        <f>'DBP STOP cijfers'!AP16</f>
        <v>0</v>
      </c>
      <c r="AQ32" s="11">
        <f>'DBP STOP cijfers'!AQ16</f>
        <v>0</v>
      </c>
      <c r="AR32" s="49">
        <f>'DBP STOP cijfers'!AR16</f>
        <v>0</v>
      </c>
      <c r="AS32" s="11">
        <f>'DBP STOP cijfers'!AS16</f>
        <v>0</v>
      </c>
      <c r="AT32" s="11">
        <f>'DBP STOP cijfers'!AT16</f>
        <v>0</v>
      </c>
      <c r="AU32" s="11">
        <f>'DBP STOP cijfers'!AU16</f>
        <v>0</v>
      </c>
      <c r="AV32" s="11">
        <f>'DBP STOP cijfers'!AV16</f>
        <v>0</v>
      </c>
      <c r="AW32" s="11">
        <f>'DBP STOP cijfers'!AW16</f>
        <v>0</v>
      </c>
      <c r="AX32" s="11">
        <f>'DBP STOP cijfers'!AX16</f>
        <v>0</v>
      </c>
      <c r="AY32" s="11">
        <f>'DBP STOP cijfers'!AY16</f>
        <v>0</v>
      </c>
      <c r="AZ32" s="11">
        <f>'DBP STOP cijfers'!AZ16</f>
        <v>0</v>
      </c>
      <c r="BA32" s="11">
        <f>'DBP STOP cijfers'!BA16</f>
        <v>0</v>
      </c>
      <c r="BB32" s="11">
        <f>'DBP STOP cijfers'!BB16</f>
        <v>0</v>
      </c>
      <c r="BC32" s="49">
        <f>'DBP STOP cijfers'!BC16</f>
        <v>0</v>
      </c>
      <c r="BD32" s="11">
        <f>'DBP STOP cijfers'!BD16</f>
        <v>0</v>
      </c>
      <c r="BE32" s="11">
        <f>'DBP STOP cijfers'!BE16</f>
        <v>0</v>
      </c>
      <c r="BF32" s="11">
        <f>'DBP STOP cijfers'!BF16</f>
        <v>0</v>
      </c>
      <c r="BG32" s="11">
        <f>'DBP STOP cijfers'!BG16</f>
        <v>0</v>
      </c>
      <c r="BH32" s="11">
        <f>'DBP STOP cijfers'!BH16</f>
        <v>0</v>
      </c>
      <c r="BI32" s="11">
        <f>'DBP STOP cijfers'!BI16</f>
        <v>0</v>
      </c>
      <c r="BJ32" s="11">
        <f>'DBP STOP cijfers'!BJ16</f>
        <v>0</v>
      </c>
      <c r="BK32" s="49">
        <f>'DBP STOP cijfers'!BK16</f>
        <v>0</v>
      </c>
      <c r="BL32" s="11">
        <f>'DBP STOP cijfers'!BL16</f>
        <v>0</v>
      </c>
      <c r="BM32" s="11">
        <f>'DBP STOP cijfers'!BM16</f>
        <v>0</v>
      </c>
      <c r="BN32" s="11">
        <f>'DBP STOP cijfers'!BN16</f>
        <v>0</v>
      </c>
      <c r="BO32" s="11">
        <f>'DBP STOP cijfers'!BO16</f>
        <v>0</v>
      </c>
      <c r="BP32" s="11">
        <f>'DBP STOP cijfers'!BP16</f>
        <v>0</v>
      </c>
      <c r="BQ32" s="49">
        <f>'DBP STOP cijfers'!BQ16</f>
        <v>0</v>
      </c>
      <c r="BR32" s="11">
        <f>'DBP STOP cijfers'!BR16</f>
        <v>208.79999999999998</v>
      </c>
      <c r="BS32" s="11">
        <f>'DBP STOP cijfers'!BS16</f>
        <v>151.19999999999999</v>
      </c>
      <c r="BT32" s="11">
        <f>'DBP STOP cijfers'!BT16</f>
        <v>0</v>
      </c>
      <c r="BU32" s="11">
        <f>'DBP STOP cijfers'!BU16</f>
        <v>0</v>
      </c>
      <c r="BV32" s="11">
        <f>'DBP STOP cijfers'!BV16</f>
        <v>0</v>
      </c>
      <c r="BW32" s="11">
        <f>'DBP STOP cijfers'!BW16</f>
        <v>0</v>
      </c>
      <c r="BX32" s="47">
        <f>'DBP STOP cijfers'!BX16</f>
        <v>0</v>
      </c>
      <c r="BY32" s="49">
        <f>'DBP STOP cijfers'!BY16</f>
        <v>400</v>
      </c>
      <c r="BZ32" s="11">
        <f>'DBP STOP cijfers'!BZ16</f>
        <v>0</v>
      </c>
      <c r="CA32" s="11">
        <f>'DBP STOP cijfers'!CA16</f>
        <v>0</v>
      </c>
      <c r="CB32" s="11">
        <f>'DBP STOP cijfers'!CB16</f>
        <v>0</v>
      </c>
      <c r="CC32" s="11">
        <f>'DBP STOP cijfers'!CC16</f>
        <v>0</v>
      </c>
      <c r="CD32" s="11">
        <f>'DBP STOP cijfers'!CD16</f>
        <v>0</v>
      </c>
      <c r="CE32" s="11">
        <f>'DBP STOP cijfers'!CE16</f>
        <v>0</v>
      </c>
      <c r="CF32" s="11">
        <f>'DBP STOP cijfers'!CF16</f>
        <v>0</v>
      </c>
      <c r="CG32" s="11">
        <f>'DBP STOP cijfers'!CG16</f>
        <v>0</v>
      </c>
      <c r="CH32" s="11">
        <f>'DBP STOP cijfers'!CH16</f>
        <v>0</v>
      </c>
      <c r="CI32" s="11">
        <f>'DBP STOP cijfers'!CI16</f>
        <v>0</v>
      </c>
      <c r="CJ32" s="11">
        <f>'DBP STOP cijfers'!CJ16</f>
        <v>0</v>
      </c>
      <c r="CK32" s="11">
        <f>'DBP STOP cijfers'!CK16</f>
        <v>0</v>
      </c>
      <c r="CL32" s="49">
        <f>'DBP STOP cijfers'!CL16</f>
        <v>0</v>
      </c>
      <c r="CM32" s="15">
        <f>'DBP STOP cijfers'!CM16</f>
        <v>0</v>
      </c>
      <c r="CN32" s="11">
        <f>'DBP STOP cijfers'!CN16</f>
        <v>0</v>
      </c>
      <c r="CO32" s="11">
        <f>'DBP STOP cijfers'!CO16</f>
        <v>0</v>
      </c>
      <c r="CP32" s="11">
        <f>'DBP STOP cijfers'!CP16</f>
        <v>0</v>
      </c>
      <c r="CQ32" s="11">
        <f>'DBP STOP cijfers'!CQ16</f>
        <v>0</v>
      </c>
      <c r="CR32" s="11">
        <f>'DBP STOP cijfers'!CR16</f>
        <v>0</v>
      </c>
      <c r="CS32" s="11">
        <f>'DBP STOP cijfers'!CS16</f>
        <v>0</v>
      </c>
      <c r="CT32" s="11">
        <f>'DBP STOP cijfers'!CT16</f>
        <v>0</v>
      </c>
      <c r="CU32" s="11">
        <f>'DBP STOP cijfers'!CU16</f>
        <v>0</v>
      </c>
      <c r="CV32" s="11">
        <f>'DBP STOP cijfers'!CV16</f>
        <v>0</v>
      </c>
      <c r="CW32" s="11">
        <f>'DBP STOP cijfers'!CW16</f>
        <v>0</v>
      </c>
      <c r="CX32" s="11">
        <f>'DBP STOP cijfers'!CX16</f>
        <v>0</v>
      </c>
      <c r="CY32" s="26">
        <f>'DBP STOP cijfers'!CY16</f>
        <v>0</v>
      </c>
      <c r="CZ32" s="15">
        <f>'DBP STOP cijfers'!CZ16</f>
        <v>0</v>
      </c>
      <c r="DA32" s="11">
        <f>'DBP STOP cijfers'!DA16</f>
        <v>0</v>
      </c>
      <c r="DB32" s="11">
        <f>'DBP STOP cijfers'!DB16</f>
        <v>0</v>
      </c>
      <c r="DC32" s="11">
        <f>'DBP STOP cijfers'!DC16</f>
        <v>0</v>
      </c>
      <c r="DD32" s="11">
        <f>'DBP STOP cijfers'!DD16</f>
        <v>0</v>
      </c>
      <c r="DE32" s="11">
        <f>'DBP STOP cijfers'!DE16</f>
        <v>0</v>
      </c>
      <c r="DF32" s="11">
        <f>'DBP STOP cijfers'!DF16</f>
        <v>0</v>
      </c>
      <c r="DG32" s="11">
        <f>'DBP STOP cijfers'!DG16</f>
        <v>0</v>
      </c>
      <c r="DH32" s="11">
        <f>'DBP STOP cijfers'!DH16</f>
        <v>0</v>
      </c>
      <c r="DI32" s="11">
        <f>'DBP STOP cijfers'!DI16</f>
        <v>0</v>
      </c>
      <c r="DJ32" s="11">
        <f>'DBP STOP cijfers'!DJ16</f>
        <v>0</v>
      </c>
      <c r="DK32" s="11">
        <f>'DBP STOP cijfers'!DK16</f>
        <v>0</v>
      </c>
      <c r="DL32" s="26">
        <f>'DBP STOP cijfers'!DL16</f>
        <v>0</v>
      </c>
    </row>
    <row r="33" spans="1:116">
      <c r="A33" s="47">
        <f>'DBP STOP cijfers'!A17</f>
        <v>0</v>
      </c>
      <c r="B33" s="49" t="str">
        <f>'DBP STOP cijfers'!B17</f>
        <v>JANT/JANL</v>
      </c>
      <c r="C33" s="4" t="str">
        <f>'DBP STOP cijfers'!C17</f>
        <v>Dierlijke Bijproducten</v>
      </c>
      <c r="D33" s="4" t="str">
        <f>'DBP STOP cijfers'!D17</f>
        <v>DBP niet retribueerbare werkzaamheden C&amp;V DG AGRO</v>
      </c>
      <c r="E33" s="4" t="str">
        <f>'DBP STOP cijfers'!E17</f>
        <v>Oorsprongbedrijven H&amp;R</v>
      </c>
      <c r="F33" s="5" t="str">
        <f>'DBP STOP cijfers'!F17</f>
        <v>EZ AGRO</v>
      </c>
      <c r="G33" s="4" t="str">
        <f>'DBP STOP cijfers'!G17</f>
        <v>ja</v>
      </c>
      <c r="H33" s="15">
        <f>'DBP STOP cijfers'!H17</f>
        <v>840</v>
      </c>
      <c r="I33" s="11">
        <f>'DBP STOP cijfers'!I17</f>
        <v>24</v>
      </c>
      <c r="J33" s="11">
        <f>'DBP STOP cijfers'!J17</f>
        <v>0</v>
      </c>
      <c r="K33" s="11">
        <f>'DBP STOP cijfers'!K17</f>
        <v>0</v>
      </c>
      <c r="L33" s="11">
        <f>'DBP STOP cijfers'!L17</f>
        <v>0</v>
      </c>
      <c r="M33" s="11">
        <f>'DBP STOP cijfers'!M17</f>
        <v>0</v>
      </c>
      <c r="N33" s="11">
        <f>'DBP STOP cijfers'!N17</f>
        <v>0</v>
      </c>
      <c r="O33" s="11">
        <f>'DBP STOP cijfers'!O17</f>
        <v>0</v>
      </c>
      <c r="P33" s="11">
        <f>'DBP STOP cijfers'!P17</f>
        <v>0</v>
      </c>
      <c r="Q33" s="26">
        <f>'DBP STOP cijfers'!Q17</f>
        <v>864</v>
      </c>
      <c r="R33" s="15">
        <f>'DBP STOP cijfers'!R17</f>
        <v>0</v>
      </c>
      <c r="S33" s="11">
        <f>'DBP STOP cijfers'!S17</f>
        <v>0</v>
      </c>
      <c r="T33" s="11">
        <f>'DBP STOP cijfers'!T17</f>
        <v>864</v>
      </c>
      <c r="U33" s="11">
        <f>'DBP STOP cijfers'!U17</f>
        <v>0</v>
      </c>
      <c r="V33" s="11">
        <f>'DBP STOP cijfers'!V17</f>
        <v>0</v>
      </c>
      <c r="W33" s="11">
        <f>'DBP STOP cijfers'!W17</f>
        <v>0</v>
      </c>
      <c r="X33" s="11">
        <f>'DBP STOP cijfers'!X17</f>
        <v>0</v>
      </c>
      <c r="Y33" s="11">
        <f>'DBP STOP cijfers'!Y17</f>
        <v>0</v>
      </c>
      <c r="Z33" s="49">
        <f>'DBP STOP cijfers'!Z17</f>
        <v>864</v>
      </c>
      <c r="AA33" s="11">
        <f>'DBP STOP cijfers'!AA17</f>
        <v>40</v>
      </c>
      <c r="AB33" s="11">
        <f>'DBP STOP cijfers'!AB17</f>
        <v>800</v>
      </c>
      <c r="AC33" s="11">
        <f>'DBP STOP cijfers'!AC17</f>
        <v>0</v>
      </c>
      <c r="AD33" s="11">
        <f>'DBP STOP cijfers'!AD17</f>
        <v>0</v>
      </c>
      <c r="AE33" s="11">
        <f>'DBP STOP cijfers'!AE17</f>
        <v>0</v>
      </c>
      <c r="AF33" s="11">
        <f>'DBP STOP cijfers'!AF17</f>
        <v>24</v>
      </c>
      <c r="AG33" s="49">
        <f>'DBP STOP cijfers'!AG17</f>
        <v>0</v>
      </c>
      <c r="AH33" s="11">
        <f>'DBP STOP cijfers'!AH17</f>
        <v>0</v>
      </c>
      <c r="AI33" s="11">
        <f>'DBP STOP cijfers'!AI17</f>
        <v>0</v>
      </c>
      <c r="AJ33" s="11">
        <f>'DBP STOP cijfers'!AJ17</f>
        <v>40</v>
      </c>
      <c r="AK33" s="11">
        <f>'DBP STOP cijfers'!AK17</f>
        <v>0</v>
      </c>
      <c r="AL33" s="49">
        <f>'DBP STOP cijfers'!AL17</f>
        <v>0</v>
      </c>
      <c r="AM33" s="11">
        <f>'DBP STOP cijfers'!AM17</f>
        <v>0</v>
      </c>
      <c r="AN33" s="11">
        <f>'DBP STOP cijfers'!AN17</f>
        <v>0</v>
      </c>
      <c r="AO33" s="11">
        <f>'DBP STOP cijfers'!AO17</f>
        <v>0</v>
      </c>
      <c r="AP33" s="11">
        <f>'DBP STOP cijfers'!AP17</f>
        <v>0</v>
      </c>
      <c r="AQ33" s="11">
        <f>'DBP STOP cijfers'!AQ17</f>
        <v>0</v>
      </c>
      <c r="AR33" s="49">
        <f>'DBP STOP cijfers'!AR17</f>
        <v>0</v>
      </c>
      <c r="AS33" s="11">
        <f>'DBP STOP cijfers'!AS17</f>
        <v>88.888888888888886</v>
      </c>
      <c r="AT33" s="11">
        <f>'DBP STOP cijfers'!AT17</f>
        <v>88.888888888888886</v>
      </c>
      <c r="AU33" s="11">
        <f>'DBP STOP cijfers'!AU17</f>
        <v>88.888888888888886</v>
      </c>
      <c r="AV33" s="11">
        <f>'DBP STOP cijfers'!AV17</f>
        <v>88.888888888888886</v>
      </c>
      <c r="AW33" s="11">
        <f>'DBP STOP cijfers'!AW17</f>
        <v>88.888888888888886</v>
      </c>
      <c r="AX33" s="11">
        <f>'DBP STOP cijfers'!AX17</f>
        <v>88.888888888888886</v>
      </c>
      <c r="AY33" s="11">
        <f>'DBP STOP cijfers'!AY17</f>
        <v>88.888888888888886</v>
      </c>
      <c r="AZ33" s="11">
        <f>'DBP STOP cijfers'!AZ17</f>
        <v>88.888888888888886</v>
      </c>
      <c r="BA33" s="11">
        <f>'DBP STOP cijfers'!BA17</f>
        <v>88.888888888888886</v>
      </c>
      <c r="BB33" s="11">
        <f>'DBP STOP cijfers'!BB17</f>
        <v>0</v>
      </c>
      <c r="BC33" s="49">
        <f>'DBP STOP cijfers'!BC17</f>
        <v>0</v>
      </c>
      <c r="BD33" s="11">
        <f>'DBP STOP cijfers'!BD17</f>
        <v>0</v>
      </c>
      <c r="BE33" s="11">
        <f>'DBP STOP cijfers'!BE17</f>
        <v>0</v>
      </c>
      <c r="BF33" s="11">
        <f>'DBP STOP cijfers'!BF17</f>
        <v>0</v>
      </c>
      <c r="BG33" s="11">
        <f>'DBP STOP cijfers'!BG17</f>
        <v>0</v>
      </c>
      <c r="BH33" s="11">
        <f>'DBP STOP cijfers'!BH17</f>
        <v>24</v>
      </c>
      <c r="BI33" s="11">
        <f>'DBP STOP cijfers'!BI17</f>
        <v>0</v>
      </c>
      <c r="BJ33" s="11">
        <f>'DBP STOP cijfers'!BJ17</f>
        <v>0</v>
      </c>
      <c r="BK33" s="49">
        <f>'DBP STOP cijfers'!BK17</f>
        <v>0</v>
      </c>
      <c r="BL33" s="11">
        <f>'DBP STOP cijfers'!BL17</f>
        <v>0</v>
      </c>
      <c r="BM33" s="11">
        <f>'DBP STOP cijfers'!BM17</f>
        <v>0</v>
      </c>
      <c r="BN33" s="11">
        <f>'DBP STOP cijfers'!BN17</f>
        <v>0</v>
      </c>
      <c r="BO33" s="11">
        <f>'DBP STOP cijfers'!BO17</f>
        <v>0</v>
      </c>
      <c r="BP33" s="11">
        <f>'DBP STOP cijfers'!BP17</f>
        <v>0</v>
      </c>
      <c r="BQ33" s="49">
        <f>'DBP STOP cijfers'!BQ17</f>
        <v>0</v>
      </c>
      <c r="BR33" s="11">
        <f>'DBP STOP cijfers'!BR17</f>
        <v>0</v>
      </c>
      <c r="BS33" s="11">
        <f>'DBP STOP cijfers'!BS17</f>
        <v>0</v>
      </c>
      <c r="BT33" s="11">
        <f>'DBP STOP cijfers'!BT17</f>
        <v>0</v>
      </c>
      <c r="BU33" s="11">
        <f>'DBP STOP cijfers'!BU17</f>
        <v>0</v>
      </c>
      <c r="BV33" s="11">
        <f>'DBP STOP cijfers'!BV17</f>
        <v>0</v>
      </c>
      <c r="BW33" s="11">
        <f>'DBP STOP cijfers'!BW17</f>
        <v>0</v>
      </c>
      <c r="BX33" s="47">
        <f>'DBP STOP cijfers'!BX17</f>
        <v>0</v>
      </c>
      <c r="BY33" s="49">
        <f>'DBP STOP cijfers'!BY17</f>
        <v>864.00000000000011</v>
      </c>
      <c r="BZ33" s="11">
        <f>'DBP STOP cijfers'!BZ17</f>
        <v>0</v>
      </c>
      <c r="CA33" s="11">
        <f>'DBP STOP cijfers'!CA17</f>
        <v>0</v>
      </c>
      <c r="CB33" s="11">
        <f>'DBP STOP cijfers'!CB17</f>
        <v>0</v>
      </c>
      <c r="CC33" s="11">
        <f>'DBP STOP cijfers'!CC17</f>
        <v>0</v>
      </c>
      <c r="CD33" s="11">
        <f>'DBP STOP cijfers'!CD17</f>
        <v>0</v>
      </c>
      <c r="CE33" s="11">
        <f>'DBP STOP cijfers'!CE17</f>
        <v>0</v>
      </c>
      <c r="CF33" s="11">
        <f>'DBP STOP cijfers'!CF17</f>
        <v>0</v>
      </c>
      <c r="CG33" s="11">
        <f>'DBP STOP cijfers'!CG17</f>
        <v>0</v>
      </c>
      <c r="CH33" s="11">
        <f>'DBP STOP cijfers'!CH17</f>
        <v>0</v>
      </c>
      <c r="CI33" s="11">
        <f>'DBP STOP cijfers'!CI17</f>
        <v>0</v>
      </c>
      <c r="CJ33" s="11">
        <f>'DBP STOP cijfers'!CJ17</f>
        <v>0</v>
      </c>
      <c r="CK33" s="11">
        <f>'DBP STOP cijfers'!CK17</f>
        <v>0</v>
      </c>
      <c r="CL33" s="49">
        <f>'DBP STOP cijfers'!CL17</f>
        <v>0</v>
      </c>
      <c r="CM33" s="15">
        <f>'DBP STOP cijfers'!CM17</f>
        <v>0</v>
      </c>
      <c r="CN33" s="11">
        <f>'DBP STOP cijfers'!CN17</f>
        <v>0</v>
      </c>
      <c r="CO33" s="11">
        <f>'DBP STOP cijfers'!CO17</f>
        <v>0</v>
      </c>
      <c r="CP33" s="11">
        <f>'DBP STOP cijfers'!CP17</f>
        <v>0</v>
      </c>
      <c r="CQ33" s="11">
        <f>'DBP STOP cijfers'!CQ17</f>
        <v>0</v>
      </c>
      <c r="CR33" s="11">
        <f>'DBP STOP cijfers'!CR17</f>
        <v>0</v>
      </c>
      <c r="CS33" s="11">
        <f>'DBP STOP cijfers'!CS17</f>
        <v>0</v>
      </c>
      <c r="CT33" s="11">
        <f>'DBP STOP cijfers'!CT17</f>
        <v>0</v>
      </c>
      <c r="CU33" s="11">
        <f>'DBP STOP cijfers'!CU17</f>
        <v>0</v>
      </c>
      <c r="CV33" s="11">
        <f>'DBP STOP cijfers'!CV17</f>
        <v>0</v>
      </c>
      <c r="CW33" s="11">
        <f>'DBP STOP cijfers'!CW17</f>
        <v>0</v>
      </c>
      <c r="CX33" s="11">
        <f>'DBP STOP cijfers'!CX17</f>
        <v>0</v>
      </c>
      <c r="CY33" s="26">
        <f>'DBP STOP cijfers'!CY17</f>
        <v>0</v>
      </c>
      <c r="CZ33" s="15">
        <f>'DBP STOP cijfers'!CZ17</f>
        <v>0</v>
      </c>
      <c r="DA33" s="11">
        <f>'DBP STOP cijfers'!DA17</f>
        <v>0</v>
      </c>
      <c r="DB33" s="11">
        <f>'DBP STOP cijfers'!DB17</f>
        <v>0</v>
      </c>
      <c r="DC33" s="11">
        <f>'DBP STOP cijfers'!DC17</f>
        <v>0</v>
      </c>
      <c r="DD33" s="11">
        <f>'DBP STOP cijfers'!DD17</f>
        <v>0</v>
      </c>
      <c r="DE33" s="11">
        <f>'DBP STOP cijfers'!DE17</f>
        <v>0</v>
      </c>
      <c r="DF33" s="11">
        <f>'DBP STOP cijfers'!DF17</f>
        <v>0</v>
      </c>
      <c r="DG33" s="11">
        <f>'DBP STOP cijfers'!DG17</f>
        <v>0</v>
      </c>
      <c r="DH33" s="11">
        <f>'DBP STOP cijfers'!DH17</f>
        <v>0</v>
      </c>
      <c r="DI33" s="11">
        <f>'DBP STOP cijfers'!DI17</f>
        <v>0</v>
      </c>
      <c r="DJ33" s="11">
        <f>'DBP STOP cijfers'!DJ17</f>
        <v>0</v>
      </c>
      <c r="DK33" s="11">
        <f>'DBP STOP cijfers'!DK17</f>
        <v>0</v>
      </c>
      <c r="DL33" s="26">
        <f>'DBP STOP cijfers'!DL17</f>
        <v>0</v>
      </c>
    </row>
    <row r="34" spans="1:116">
      <c r="A34" s="47">
        <f>'DBP STOP cijfers'!A18</f>
        <v>0</v>
      </c>
      <c r="B34" s="49" t="str">
        <f>'DBP STOP cijfers'!B18</f>
        <v>JANT</v>
      </c>
      <c r="C34" s="4" t="str">
        <f>'DBP STOP cijfers'!C18</f>
        <v>Dierlijke Bijproducten</v>
      </c>
      <c r="D34" s="4" t="str">
        <f>'DBP STOP cijfers'!D18</f>
        <v>DBP niet retribueerbare werkzaamheden C&amp;V DG AGRO</v>
      </c>
      <c r="E34" s="8" t="str">
        <f>'DBP STOP cijfers'!E18</f>
        <v>Geregistreerde bedrijven</v>
      </c>
      <c r="F34" s="5" t="str">
        <f>'DBP STOP cijfers'!F18</f>
        <v>EZ AGRO</v>
      </c>
      <c r="G34" s="4" t="str">
        <f>'DBP STOP cijfers'!G18</f>
        <v>ja</v>
      </c>
      <c r="H34" s="15">
        <f>'DBP STOP cijfers'!H18</f>
        <v>2584</v>
      </c>
      <c r="I34" s="11">
        <f>'DBP STOP cijfers'!I18</f>
        <v>0</v>
      </c>
      <c r="J34" s="11">
        <f>'DBP STOP cijfers'!J18</f>
        <v>0</v>
      </c>
      <c r="K34" s="11">
        <f>'DBP STOP cijfers'!K18</f>
        <v>0</v>
      </c>
      <c r="L34" s="11">
        <f>'DBP STOP cijfers'!L18</f>
        <v>0</v>
      </c>
      <c r="M34" s="11">
        <f>'DBP STOP cijfers'!M18</f>
        <v>0</v>
      </c>
      <c r="N34" s="11">
        <f>'DBP STOP cijfers'!N18</f>
        <v>0</v>
      </c>
      <c r="O34" s="11">
        <f>'DBP STOP cijfers'!O18</f>
        <v>0</v>
      </c>
      <c r="P34" s="11">
        <f>'DBP STOP cijfers'!P18</f>
        <v>0</v>
      </c>
      <c r="Q34" s="26">
        <f>'DBP STOP cijfers'!Q18</f>
        <v>2584</v>
      </c>
      <c r="R34" s="15">
        <f>'DBP STOP cijfers'!R18</f>
        <v>0</v>
      </c>
      <c r="S34" s="11">
        <f>'DBP STOP cijfers'!S18</f>
        <v>0</v>
      </c>
      <c r="T34" s="11">
        <f>'DBP STOP cijfers'!T18</f>
        <v>2584</v>
      </c>
      <c r="U34" s="11">
        <f>'DBP STOP cijfers'!U18</f>
        <v>0</v>
      </c>
      <c r="V34" s="11">
        <f>'DBP STOP cijfers'!V18</f>
        <v>0</v>
      </c>
      <c r="W34" s="11">
        <f>'DBP STOP cijfers'!W18</f>
        <v>0</v>
      </c>
      <c r="X34" s="11">
        <f>'DBP STOP cijfers'!X18</f>
        <v>0</v>
      </c>
      <c r="Y34" s="11">
        <f>'DBP STOP cijfers'!Y18</f>
        <v>0</v>
      </c>
      <c r="Z34" s="49">
        <f>'DBP STOP cijfers'!Z18</f>
        <v>2584</v>
      </c>
      <c r="AA34" s="11">
        <f>'DBP STOP cijfers'!AA18</f>
        <v>500</v>
      </c>
      <c r="AB34" s="11">
        <f>'DBP STOP cijfers'!AB18</f>
        <v>0</v>
      </c>
      <c r="AC34" s="11">
        <f>'DBP STOP cijfers'!AC18</f>
        <v>2084</v>
      </c>
      <c r="AD34" s="11">
        <f>'DBP STOP cijfers'!AD18</f>
        <v>0</v>
      </c>
      <c r="AE34" s="11">
        <f>'DBP STOP cijfers'!AE18</f>
        <v>0</v>
      </c>
      <c r="AF34" s="11">
        <f>'DBP STOP cijfers'!AF18</f>
        <v>0</v>
      </c>
      <c r="AG34" s="49">
        <f>'DBP STOP cijfers'!AG18</f>
        <v>0</v>
      </c>
      <c r="AH34" s="11">
        <f>'DBP STOP cijfers'!AH18</f>
        <v>0</v>
      </c>
      <c r="AI34" s="11">
        <f>'DBP STOP cijfers'!AI18</f>
        <v>0</v>
      </c>
      <c r="AJ34" s="11">
        <f>'DBP STOP cijfers'!AJ18</f>
        <v>500</v>
      </c>
      <c r="AK34" s="11">
        <f>'DBP STOP cijfers'!AK18</f>
        <v>0</v>
      </c>
      <c r="AL34" s="49">
        <f>'DBP STOP cijfers'!AL18</f>
        <v>0</v>
      </c>
      <c r="AM34" s="11">
        <f>'DBP STOP cijfers'!AM18</f>
        <v>0</v>
      </c>
      <c r="AN34" s="11">
        <f>'DBP STOP cijfers'!AN18</f>
        <v>0</v>
      </c>
      <c r="AO34" s="11">
        <f>'DBP STOP cijfers'!AO18</f>
        <v>0</v>
      </c>
      <c r="AP34" s="11">
        <f>'DBP STOP cijfers'!AP18</f>
        <v>0</v>
      </c>
      <c r="AQ34" s="11">
        <f>'DBP STOP cijfers'!AQ18</f>
        <v>0</v>
      </c>
      <c r="AR34" s="49">
        <f>'DBP STOP cijfers'!AR18</f>
        <v>0</v>
      </c>
      <c r="AS34" s="11">
        <f>'DBP STOP cijfers'!AS18</f>
        <v>0</v>
      </c>
      <c r="AT34" s="11">
        <f>'DBP STOP cijfers'!AT18</f>
        <v>0</v>
      </c>
      <c r="AU34" s="11">
        <f>'DBP STOP cijfers'!AU18</f>
        <v>0</v>
      </c>
      <c r="AV34" s="11">
        <f>'DBP STOP cijfers'!AV18</f>
        <v>0</v>
      </c>
      <c r="AW34" s="11">
        <f>'DBP STOP cijfers'!AW18</f>
        <v>0</v>
      </c>
      <c r="AX34" s="11">
        <f>'DBP STOP cijfers'!AX18</f>
        <v>0</v>
      </c>
      <c r="AY34" s="11">
        <f>'DBP STOP cijfers'!AY18</f>
        <v>0</v>
      </c>
      <c r="AZ34" s="11">
        <f>'DBP STOP cijfers'!AZ18</f>
        <v>0</v>
      </c>
      <c r="BA34" s="11">
        <f>'DBP STOP cijfers'!BA18</f>
        <v>0</v>
      </c>
      <c r="BB34" s="11">
        <f>'DBP STOP cijfers'!BB18</f>
        <v>0</v>
      </c>
      <c r="BC34" s="49">
        <f>'DBP STOP cijfers'!BC18</f>
        <v>0</v>
      </c>
      <c r="BD34" s="11">
        <f>'DBP STOP cijfers'!BD18</f>
        <v>0</v>
      </c>
      <c r="BE34" s="11">
        <f>'DBP STOP cijfers'!BE18</f>
        <v>0</v>
      </c>
      <c r="BF34" s="11">
        <f>'DBP STOP cijfers'!BF18</f>
        <v>0</v>
      </c>
      <c r="BG34" s="11">
        <f>'DBP STOP cijfers'!BG18</f>
        <v>0</v>
      </c>
      <c r="BH34" s="11">
        <f>'DBP STOP cijfers'!BH18</f>
        <v>0</v>
      </c>
      <c r="BI34" s="11">
        <f>'DBP STOP cijfers'!BI18</f>
        <v>0</v>
      </c>
      <c r="BJ34" s="11">
        <f>'DBP STOP cijfers'!BJ18</f>
        <v>0</v>
      </c>
      <c r="BK34" s="49">
        <f>'DBP STOP cijfers'!BK18</f>
        <v>0</v>
      </c>
      <c r="BL34" s="11">
        <f>'DBP STOP cijfers'!BL18</f>
        <v>0</v>
      </c>
      <c r="BM34" s="11">
        <f>'DBP STOP cijfers'!BM18</f>
        <v>0</v>
      </c>
      <c r="BN34" s="11">
        <f>'DBP STOP cijfers'!BN18</f>
        <v>0</v>
      </c>
      <c r="BO34" s="11">
        <f>'DBP STOP cijfers'!BO18</f>
        <v>0</v>
      </c>
      <c r="BP34" s="11">
        <f>'DBP STOP cijfers'!BP18</f>
        <v>0</v>
      </c>
      <c r="BQ34" s="49">
        <f>'DBP STOP cijfers'!BQ18</f>
        <v>0</v>
      </c>
      <c r="BR34" s="11">
        <f>'DBP STOP cijfers'!BR18</f>
        <v>1208.72</v>
      </c>
      <c r="BS34" s="11">
        <f>'DBP STOP cijfers'!BS18</f>
        <v>875.28</v>
      </c>
      <c r="BT34" s="11">
        <f>'DBP STOP cijfers'!BT18</f>
        <v>0</v>
      </c>
      <c r="BU34" s="11">
        <f>'DBP STOP cijfers'!BU18</f>
        <v>0</v>
      </c>
      <c r="BV34" s="11">
        <f>'DBP STOP cijfers'!BV18</f>
        <v>0</v>
      </c>
      <c r="BW34" s="11">
        <f>'DBP STOP cijfers'!BW18</f>
        <v>0</v>
      </c>
      <c r="BX34" s="47">
        <f>'DBP STOP cijfers'!BX18</f>
        <v>0</v>
      </c>
      <c r="BY34" s="49">
        <f>'DBP STOP cijfers'!BY18</f>
        <v>2584</v>
      </c>
      <c r="BZ34" s="11">
        <f>'DBP STOP cijfers'!BZ18</f>
        <v>0</v>
      </c>
      <c r="CA34" s="11">
        <f>'DBP STOP cijfers'!CA18</f>
        <v>0</v>
      </c>
      <c r="CB34" s="11">
        <f>'DBP STOP cijfers'!CB18</f>
        <v>0</v>
      </c>
      <c r="CC34" s="11">
        <f>'DBP STOP cijfers'!CC18</f>
        <v>0</v>
      </c>
      <c r="CD34" s="11">
        <f>'DBP STOP cijfers'!CD18</f>
        <v>0</v>
      </c>
      <c r="CE34" s="11">
        <f>'DBP STOP cijfers'!CE18</f>
        <v>0</v>
      </c>
      <c r="CF34" s="11">
        <f>'DBP STOP cijfers'!CF18</f>
        <v>0</v>
      </c>
      <c r="CG34" s="11">
        <f>'DBP STOP cijfers'!CG18</f>
        <v>0</v>
      </c>
      <c r="CH34" s="11">
        <f>'DBP STOP cijfers'!CH18</f>
        <v>0</v>
      </c>
      <c r="CI34" s="11">
        <f>'DBP STOP cijfers'!CI18</f>
        <v>0</v>
      </c>
      <c r="CJ34" s="11">
        <f>'DBP STOP cijfers'!CJ18</f>
        <v>0</v>
      </c>
      <c r="CK34" s="11">
        <f>'DBP STOP cijfers'!CK18</f>
        <v>0</v>
      </c>
      <c r="CL34" s="49">
        <f>'DBP STOP cijfers'!CL18</f>
        <v>0</v>
      </c>
      <c r="CM34" s="15">
        <f>'DBP STOP cijfers'!CM18</f>
        <v>0</v>
      </c>
      <c r="CN34" s="11">
        <f>'DBP STOP cijfers'!CN18</f>
        <v>0</v>
      </c>
      <c r="CO34" s="11">
        <f>'DBP STOP cijfers'!CO18</f>
        <v>0</v>
      </c>
      <c r="CP34" s="11">
        <f>'DBP STOP cijfers'!CP18</f>
        <v>0</v>
      </c>
      <c r="CQ34" s="11">
        <f>'DBP STOP cijfers'!CQ18</f>
        <v>0</v>
      </c>
      <c r="CR34" s="11">
        <f>'DBP STOP cijfers'!CR18</f>
        <v>0</v>
      </c>
      <c r="CS34" s="11">
        <f>'DBP STOP cijfers'!CS18</f>
        <v>0</v>
      </c>
      <c r="CT34" s="11">
        <f>'DBP STOP cijfers'!CT18</f>
        <v>0</v>
      </c>
      <c r="CU34" s="11">
        <f>'DBP STOP cijfers'!CU18</f>
        <v>0</v>
      </c>
      <c r="CV34" s="11">
        <f>'DBP STOP cijfers'!CV18</f>
        <v>0</v>
      </c>
      <c r="CW34" s="11">
        <f>'DBP STOP cijfers'!CW18</f>
        <v>0</v>
      </c>
      <c r="CX34" s="11">
        <f>'DBP STOP cijfers'!CX18</f>
        <v>0</v>
      </c>
      <c r="CY34" s="26">
        <f>'DBP STOP cijfers'!CY18</f>
        <v>0</v>
      </c>
      <c r="CZ34" s="15">
        <f>'DBP STOP cijfers'!CZ18</f>
        <v>0</v>
      </c>
      <c r="DA34" s="11">
        <f>'DBP STOP cijfers'!DA18</f>
        <v>0</v>
      </c>
      <c r="DB34" s="11">
        <f>'DBP STOP cijfers'!DB18</f>
        <v>0</v>
      </c>
      <c r="DC34" s="11">
        <f>'DBP STOP cijfers'!DC18</f>
        <v>0</v>
      </c>
      <c r="DD34" s="11">
        <f>'DBP STOP cijfers'!DD18</f>
        <v>0</v>
      </c>
      <c r="DE34" s="11">
        <f>'DBP STOP cijfers'!DE18</f>
        <v>0</v>
      </c>
      <c r="DF34" s="11">
        <f>'DBP STOP cijfers'!DF18</f>
        <v>0</v>
      </c>
      <c r="DG34" s="11">
        <f>'DBP STOP cijfers'!DG18</f>
        <v>0</v>
      </c>
      <c r="DH34" s="11">
        <f>'DBP STOP cijfers'!DH18</f>
        <v>0</v>
      </c>
      <c r="DI34" s="11">
        <f>'DBP STOP cijfers'!DI18</f>
        <v>0</v>
      </c>
      <c r="DJ34" s="11">
        <f>'DBP STOP cijfers'!DJ18</f>
        <v>0</v>
      </c>
      <c r="DK34" s="11">
        <f>'DBP STOP cijfers'!DK18</f>
        <v>0</v>
      </c>
      <c r="DL34" s="26">
        <f>'DBP STOP cijfers'!DL18</f>
        <v>0</v>
      </c>
    </row>
    <row r="35" spans="1:116">
      <c r="A35" s="47">
        <f>'DBP STOP cijfers'!A19</f>
        <v>0</v>
      </c>
      <c r="B35" s="49" t="str">
        <f>'DBP STOP cijfers'!B19</f>
        <v>JANT</v>
      </c>
      <c r="C35" s="4" t="str">
        <f>'DBP STOP cijfers'!C19</f>
        <v>Dierlijke Bijproducten</v>
      </c>
      <c r="D35" s="4" t="str">
        <f>'DBP STOP cijfers'!D19</f>
        <v>DBP niet retribueerbare werkzaamheden C&amp;V DG AGRO</v>
      </c>
      <c r="E35" s="526" t="str">
        <f>'DBP STOP cijfers'!E19</f>
        <v>HACCP audits/eigen controles (verbeterplan) SIA 1,1 fte</v>
      </c>
      <c r="F35" s="5" t="str">
        <f>'DBP STOP cijfers'!F19</f>
        <v>EZ AGRO</v>
      </c>
      <c r="G35" s="4" t="str">
        <f>'DBP STOP cijfers'!G19</f>
        <v>verbeterplan</v>
      </c>
      <c r="H35" s="15">
        <f>'DBP STOP cijfers'!H19</f>
        <v>1485</v>
      </c>
      <c r="I35" s="11">
        <f>'DBP STOP cijfers'!I19</f>
        <v>0</v>
      </c>
      <c r="J35" s="11">
        <f>'DBP STOP cijfers'!J19</f>
        <v>0</v>
      </c>
      <c r="K35" s="11">
        <f>'DBP STOP cijfers'!K19</f>
        <v>0</v>
      </c>
      <c r="L35" s="11">
        <f>'DBP STOP cijfers'!L19</f>
        <v>0</v>
      </c>
      <c r="M35" s="11">
        <f>'DBP STOP cijfers'!M19</f>
        <v>0</v>
      </c>
      <c r="N35" s="11">
        <f>'DBP STOP cijfers'!N19</f>
        <v>0</v>
      </c>
      <c r="O35" s="11">
        <f>'DBP STOP cijfers'!O19</f>
        <v>0</v>
      </c>
      <c r="P35" s="11">
        <f>'DBP STOP cijfers'!P19</f>
        <v>0</v>
      </c>
      <c r="Q35" s="26">
        <f>'DBP STOP cijfers'!Q19</f>
        <v>1485</v>
      </c>
      <c r="R35" s="15">
        <f>'DBP STOP cijfers'!R19</f>
        <v>0</v>
      </c>
      <c r="S35" s="11">
        <f>'DBP STOP cijfers'!S19</f>
        <v>0</v>
      </c>
      <c r="T35" s="11">
        <f>'DBP STOP cijfers'!T19</f>
        <v>1485</v>
      </c>
      <c r="U35" s="11">
        <f>'DBP STOP cijfers'!U19</f>
        <v>0</v>
      </c>
      <c r="V35" s="11">
        <f>'DBP STOP cijfers'!V19</f>
        <v>0</v>
      </c>
      <c r="W35" s="11">
        <f>'DBP STOP cijfers'!W19</f>
        <v>0</v>
      </c>
      <c r="X35" s="11">
        <f>'DBP STOP cijfers'!X19</f>
        <v>0</v>
      </c>
      <c r="Y35" s="11">
        <f>'DBP STOP cijfers'!Y19</f>
        <v>0</v>
      </c>
      <c r="Z35" s="49">
        <f>'DBP STOP cijfers'!Z19</f>
        <v>1485</v>
      </c>
      <c r="AA35" s="11">
        <f>'DBP STOP cijfers'!AA19</f>
        <v>0</v>
      </c>
      <c r="AB35" s="11">
        <f>'DBP STOP cijfers'!AB19</f>
        <v>0</v>
      </c>
      <c r="AC35" s="11">
        <f>'DBP STOP cijfers'!AC19</f>
        <v>1485</v>
      </c>
      <c r="AD35" s="11">
        <f>'DBP STOP cijfers'!AD19</f>
        <v>0</v>
      </c>
      <c r="AE35" s="11">
        <f>'DBP STOP cijfers'!AE19</f>
        <v>0</v>
      </c>
      <c r="AF35" s="11">
        <f>'DBP STOP cijfers'!AF19</f>
        <v>0</v>
      </c>
      <c r="AG35" s="49">
        <f>'DBP STOP cijfers'!AG19</f>
        <v>0</v>
      </c>
      <c r="AH35" s="11">
        <f>'DBP STOP cijfers'!AH19</f>
        <v>0</v>
      </c>
      <c r="AI35" s="11">
        <f>'DBP STOP cijfers'!AI19</f>
        <v>0</v>
      </c>
      <c r="AJ35" s="11">
        <f>'DBP STOP cijfers'!AJ19</f>
        <v>0</v>
      </c>
      <c r="AK35" s="11">
        <f>'DBP STOP cijfers'!AK19</f>
        <v>0</v>
      </c>
      <c r="AL35" s="49">
        <f>'DBP STOP cijfers'!AL19</f>
        <v>0</v>
      </c>
      <c r="AM35" s="11">
        <f>'DBP STOP cijfers'!AM19</f>
        <v>0</v>
      </c>
      <c r="AN35" s="11">
        <f>'DBP STOP cijfers'!AN19</f>
        <v>0</v>
      </c>
      <c r="AO35" s="11">
        <f>'DBP STOP cijfers'!AO19</f>
        <v>0</v>
      </c>
      <c r="AP35" s="11">
        <f>'DBP STOP cijfers'!AP19</f>
        <v>0</v>
      </c>
      <c r="AQ35" s="11">
        <f>'DBP STOP cijfers'!AQ19</f>
        <v>0</v>
      </c>
      <c r="AR35" s="49">
        <f>'DBP STOP cijfers'!AR19</f>
        <v>0</v>
      </c>
      <c r="AS35" s="11">
        <f>'DBP STOP cijfers'!AS19</f>
        <v>0</v>
      </c>
      <c r="AT35" s="11">
        <f>'DBP STOP cijfers'!AT19</f>
        <v>0</v>
      </c>
      <c r="AU35" s="11">
        <f>'DBP STOP cijfers'!AU19</f>
        <v>0</v>
      </c>
      <c r="AV35" s="11">
        <f>'DBP STOP cijfers'!AV19</f>
        <v>0</v>
      </c>
      <c r="AW35" s="11">
        <f>'DBP STOP cijfers'!AW19</f>
        <v>0</v>
      </c>
      <c r="AX35" s="11">
        <f>'DBP STOP cijfers'!AX19</f>
        <v>0</v>
      </c>
      <c r="AY35" s="11">
        <f>'DBP STOP cijfers'!AY19</f>
        <v>0</v>
      </c>
      <c r="AZ35" s="11">
        <f>'DBP STOP cijfers'!AZ19</f>
        <v>0</v>
      </c>
      <c r="BA35" s="11">
        <f>'DBP STOP cijfers'!BA19</f>
        <v>0</v>
      </c>
      <c r="BB35" s="11">
        <f>'DBP STOP cijfers'!BB19</f>
        <v>0</v>
      </c>
      <c r="BC35" s="49">
        <f>'DBP STOP cijfers'!BC19</f>
        <v>0</v>
      </c>
      <c r="BD35" s="11">
        <f>'DBP STOP cijfers'!BD19</f>
        <v>0</v>
      </c>
      <c r="BE35" s="11">
        <f>'DBP STOP cijfers'!BE19</f>
        <v>0</v>
      </c>
      <c r="BF35" s="11">
        <f>'DBP STOP cijfers'!BF19</f>
        <v>0</v>
      </c>
      <c r="BG35" s="11">
        <f>'DBP STOP cijfers'!BG19</f>
        <v>0</v>
      </c>
      <c r="BH35" s="11">
        <f>'DBP STOP cijfers'!BH19</f>
        <v>0</v>
      </c>
      <c r="BI35" s="11">
        <f>'DBP STOP cijfers'!BI19</f>
        <v>0</v>
      </c>
      <c r="BJ35" s="11">
        <f>'DBP STOP cijfers'!BJ19</f>
        <v>0</v>
      </c>
      <c r="BK35" s="49">
        <f>'DBP STOP cijfers'!BK19</f>
        <v>0</v>
      </c>
      <c r="BL35" s="11">
        <f>'DBP STOP cijfers'!BL19</f>
        <v>0</v>
      </c>
      <c r="BM35" s="11">
        <f>'DBP STOP cijfers'!BM19</f>
        <v>0</v>
      </c>
      <c r="BN35" s="11">
        <f>'DBP STOP cijfers'!BN19</f>
        <v>0</v>
      </c>
      <c r="BO35" s="11">
        <f>'DBP STOP cijfers'!BO19</f>
        <v>0</v>
      </c>
      <c r="BP35" s="11">
        <f>'DBP STOP cijfers'!BP19</f>
        <v>0</v>
      </c>
      <c r="BQ35" s="49">
        <f>'DBP STOP cijfers'!BQ19</f>
        <v>0</v>
      </c>
      <c r="BR35" s="11">
        <f>'DBP STOP cijfers'!BR19</f>
        <v>861.3</v>
      </c>
      <c r="BS35" s="11">
        <f>'DBP STOP cijfers'!BS19</f>
        <v>623.69999999999993</v>
      </c>
      <c r="BT35" s="11">
        <f>'DBP STOP cijfers'!BT19</f>
        <v>0</v>
      </c>
      <c r="BU35" s="11">
        <f>'DBP STOP cijfers'!BU19</f>
        <v>0</v>
      </c>
      <c r="BV35" s="11">
        <f>'DBP STOP cijfers'!BV19</f>
        <v>0</v>
      </c>
      <c r="BW35" s="11">
        <f>'DBP STOP cijfers'!BW19</f>
        <v>0</v>
      </c>
      <c r="BX35" s="47">
        <f>'DBP STOP cijfers'!BX19</f>
        <v>0</v>
      </c>
      <c r="BY35" s="49">
        <f>'DBP STOP cijfers'!BY19</f>
        <v>1485</v>
      </c>
      <c r="BZ35" s="11">
        <f>'DBP STOP cijfers'!BZ19</f>
        <v>0</v>
      </c>
      <c r="CA35" s="11">
        <f>'DBP STOP cijfers'!CA19</f>
        <v>0</v>
      </c>
      <c r="CB35" s="11">
        <f>'DBP STOP cijfers'!CB19</f>
        <v>0</v>
      </c>
      <c r="CC35" s="11">
        <f>'DBP STOP cijfers'!CC19</f>
        <v>0</v>
      </c>
      <c r="CD35" s="11">
        <f>'DBP STOP cijfers'!CD19</f>
        <v>0</v>
      </c>
      <c r="CE35" s="11">
        <f>'DBP STOP cijfers'!CE19</f>
        <v>0</v>
      </c>
      <c r="CF35" s="11">
        <f>'DBP STOP cijfers'!CF19</f>
        <v>0</v>
      </c>
      <c r="CG35" s="11">
        <f>'DBP STOP cijfers'!CG19</f>
        <v>0</v>
      </c>
      <c r="CH35" s="11">
        <f>'DBP STOP cijfers'!CH19</f>
        <v>0</v>
      </c>
      <c r="CI35" s="11">
        <f>'DBP STOP cijfers'!CI19</f>
        <v>0</v>
      </c>
      <c r="CJ35" s="11">
        <f>'DBP STOP cijfers'!CJ19</f>
        <v>0</v>
      </c>
      <c r="CK35" s="11">
        <f>'DBP STOP cijfers'!CK19</f>
        <v>0</v>
      </c>
      <c r="CL35" s="49">
        <f>'DBP STOP cijfers'!CL19</f>
        <v>0</v>
      </c>
      <c r="CM35" s="15">
        <f>'DBP STOP cijfers'!CM19</f>
        <v>0</v>
      </c>
      <c r="CN35" s="11">
        <f>'DBP STOP cijfers'!CN19</f>
        <v>0</v>
      </c>
      <c r="CO35" s="11">
        <f>'DBP STOP cijfers'!CO19</f>
        <v>0</v>
      </c>
      <c r="CP35" s="11">
        <f>'DBP STOP cijfers'!CP19</f>
        <v>0</v>
      </c>
      <c r="CQ35" s="11">
        <f>'DBP STOP cijfers'!CQ19</f>
        <v>0</v>
      </c>
      <c r="CR35" s="11">
        <f>'DBP STOP cijfers'!CR19</f>
        <v>0</v>
      </c>
      <c r="CS35" s="11">
        <f>'DBP STOP cijfers'!CS19</f>
        <v>0</v>
      </c>
      <c r="CT35" s="11">
        <f>'DBP STOP cijfers'!CT19</f>
        <v>0</v>
      </c>
      <c r="CU35" s="11">
        <f>'DBP STOP cijfers'!CU19</f>
        <v>0</v>
      </c>
      <c r="CV35" s="11">
        <f>'DBP STOP cijfers'!CV19</f>
        <v>0</v>
      </c>
      <c r="CW35" s="11">
        <f>'DBP STOP cijfers'!CW19</f>
        <v>0</v>
      </c>
      <c r="CX35" s="11">
        <f>'DBP STOP cijfers'!CX19</f>
        <v>0</v>
      </c>
      <c r="CY35" s="26">
        <f>'DBP STOP cijfers'!CY19</f>
        <v>0</v>
      </c>
      <c r="CZ35" s="15">
        <f>'DBP STOP cijfers'!CZ19</f>
        <v>0</v>
      </c>
      <c r="DA35" s="11">
        <f>'DBP STOP cijfers'!DA19</f>
        <v>0</v>
      </c>
      <c r="DB35" s="11">
        <f>'DBP STOP cijfers'!DB19</f>
        <v>0</v>
      </c>
      <c r="DC35" s="11">
        <f>'DBP STOP cijfers'!DC19</f>
        <v>0</v>
      </c>
      <c r="DD35" s="11">
        <f>'DBP STOP cijfers'!DD19</f>
        <v>0</v>
      </c>
      <c r="DE35" s="11">
        <f>'DBP STOP cijfers'!DE19</f>
        <v>0</v>
      </c>
      <c r="DF35" s="11">
        <f>'DBP STOP cijfers'!DF19</f>
        <v>0</v>
      </c>
      <c r="DG35" s="11">
        <f>'DBP STOP cijfers'!DG19</f>
        <v>0</v>
      </c>
      <c r="DH35" s="11">
        <f>'DBP STOP cijfers'!DH19</f>
        <v>0</v>
      </c>
      <c r="DI35" s="11">
        <f>'DBP STOP cijfers'!DI19</f>
        <v>0</v>
      </c>
      <c r="DJ35" s="11">
        <f>'DBP STOP cijfers'!DJ19</f>
        <v>0</v>
      </c>
      <c r="DK35" s="11">
        <f>'DBP STOP cijfers'!DK19</f>
        <v>0</v>
      </c>
      <c r="DL35" s="26">
        <f>'DBP STOP cijfers'!DL19</f>
        <v>0</v>
      </c>
    </row>
    <row r="36" spans="1:116">
      <c r="A36" s="47">
        <f>'DBP STOP cijfers'!A20</f>
        <v>0</v>
      </c>
      <c r="B36" s="49" t="str">
        <f>'DBP STOP cijfers'!B20</f>
        <v>JANT</v>
      </c>
      <c r="C36" s="4" t="str">
        <f>'DBP STOP cijfers'!C20</f>
        <v>Dierlijke Bijproducten</v>
      </c>
      <c r="D36" s="4" t="str">
        <f>'DBP STOP cijfers'!D20</f>
        <v>DBP niet retribueerbare werkzaamheden C&amp;V DG AGRO</v>
      </c>
      <c r="E36" s="4" t="str">
        <f>'DBP STOP cijfers'!E20</f>
        <v>Bestemmingscontrles</v>
      </c>
      <c r="F36" s="5" t="str">
        <f>'DBP STOP cijfers'!F20</f>
        <v>EZ AGRO</v>
      </c>
      <c r="G36" s="4" t="str">
        <f>'DBP STOP cijfers'!G20</f>
        <v>ja</v>
      </c>
      <c r="H36" s="15">
        <f>'DBP STOP cijfers'!H20</f>
        <v>2680</v>
      </c>
      <c r="I36" s="11">
        <f>'DBP STOP cijfers'!I20</f>
        <v>0</v>
      </c>
      <c r="J36" s="11">
        <f>'DBP STOP cijfers'!J20</f>
        <v>0</v>
      </c>
      <c r="K36" s="11">
        <f>'DBP STOP cijfers'!K20</f>
        <v>0</v>
      </c>
      <c r="L36" s="11">
        <f>'DBP STOP cijfers'!L20</f>
        <v>0</v>
      </c>
      <c r="M36" s="11">
        <f>'DBP STOP cijfers'!M20</f>
        <v>0</v>
      </c>
      <c r="N36" s="11">
        <f>'DBP STOP cijfers'!N20</f>
        <v>0</v>
      </c>
      <c r="O36" s="11">
        <f>'DBP STOP cijfers'!O20</f>
        <v>0</v>
      </c>
      <c r="P36" s="11">
        <f>'DBP STOP cijfers'!P20</f>
        <v>0</v>
      </c>
      <c r="Q36" s="26">
        <f>'DBP STOP cijfers'!Q20</f>
        <v>2680</v>
      </c>
      <c r="R36" s="15">
        <f>'DBP STOP cijfers'!R20</f>
        <v>0</v>
      </c>
      <c r="S36" s="11">
        <f>'DBP STOP cijfers'!S20</f>
        <v>0</v>
      </c>
      <c r="T36" s="11">
        <f>'DBP STOP cijfers'!T20</f>
        <v>2680</v>
      </c>
      <c r="U36" s="11">
        <f>'DBP STOP cijfers'!U20</f>
        <v>0</v>
      </c>
      <c r="V36" s="11">
        <f>'DBP STOP cijfers'!V20</f>
        <v>0</v>
      </c>
      <c r="W36" s="11">
        <f>'DBP STOP cijfers'!W20</f>
        <v>0</v>
      </c>
      <c r="X36" s="11">
        <f>'DBP STOP cijfers'!X20</f>
        <v>0</v>
      </c>
      <c r="Y36" s="11">
        <f>'DBP STOP cijfers'!Y20</f>
        <v>0</v>
      </c>
      <c r="Z36" s="49">
        <f>'DBP STOP cijfers'!Z20</f>
        <v>2680</v>
      </c>
      <c r="AA36" s="11">
        <f>'DBP STOP cijfers'!AA20</f>
        <v>80</v>
      </c>
      <c r="AB36" s="11">
        <f>'DBP STOP cijfers'!AB20</f>
        <v>0</v>
      </c>
      <c r="AC36" s="11">
        <f>'DBP STOP cijfers'!AC20</f>
        <v>2600</v>
      </c>
      <c r="AD36" s="11">
        <f>'DBP STOP cijfers'!AD20</f>
        <v>0</v>
      </c>
      <c r="AE36" s="11">
        <f>'DBP STOP cijfers'!AE20</f>
        <v>0</v>
      </c>
      <c r="AF36" s="11">
        <f>'DBP STOP cijfers'!AF20</f>
        <v>0</v>
      </c>
      <c r="AG36" s="49">
        <f>'DBP STOP cijfers'!AG20</f>
        <v>0</v>
      </c>
      <c r="AH36" s="11">
        <f>'DBP STOP cijfers'!AH20</f>
        <v>0</v>
      </c>
      <c r="AI36" s="11">
        <f>'DBP STOP cijfers'!AI20</f>
        <v>0</v>
      </c>
      <c r="AJ36" s="11">
        <f>'DBP STOP cijfers'!AJ20</f>
        <v>80</v>
      </c>
      <c r="AK36" s="11">
        <f>'DBP STOP cijfers'!AK20</f>
        <v>0</v>
      </c>
      <c r="AL36" s="49">
        <f>'DBP STOP cijfers'!AL20</f>
        <v>0</v>
      </c>
      <c r="AM36" s="11">
        <f>'DBP STOP cijfers'!AM20</f>
        <v>0</v>
      </c>
      <c r="AN36" s="11">
        <f>'DBP STOP cijfers'!AN20</f>
        <v>0</v>
      </c>
      <c r="AO36" s="11">
        <f>'DBP STOP cijfers'!AO20</f>
        <v>0</v>
      </c>
      <c r="AP36" s="11">
        <f>'DBP STOP cijfers'!AP20</f>
        <v>0</v>
      </c>
      <c r="AQ36" s="11">
        <f>'DBP STOP cijfers'!AQ20</f>
        <v>0</v>
      </c>
      <c r="AR36" s="49">
        <f>'DBP STOP cijfers'!AR20</f>
        <v>0</v>
      </c>
      <c r="AS36" s="11">
        <f>'DBP STOP cijfers'!AS20</f>
        <v>0</v>
      </c>
      <c r="AT36" s="11">
        <f>'DBP STOP cijfers'!AT20</f>
        <v>0</v>
      </c>
      <c r="AU36" s="11">
        <f>'DBP STOP cijfers'!AU20</f>
        <v>0</v>
      </c>
      <c r="AV36" s="11">
        <f>'DBP STOP cijfers'!AV20</f>
        <v>0</v>
      </c>
      <c r="AW36" s="11">
        <f>'DBP STOP cijfers'!AW20</f>
        <v>0</v>
      </c>
      <c r="AX36" s="11">
        <f>'DBP STOP cijfers'!AX20</f>
        <v>0</v>
      </c>
      <c r="AY36" s="11">
        <f>'DBP STOP cijfers'!AY20</f>
        <v>0</v>
      </c>
      <c r="AZ36" s="11">
        <f>'DBP STOP cijfers'!AZ20</f>
        <v>0</v>
      </c>
      <c r="BA36" s="11">
        <f>'DBP STOP cijfers'!BA20</f>
        <v>0</v>
      </c>
      <c r="BB36" s="11">
        <f>'DBP STOP cijfers'!BB20</f>
        <v>0</v>
      </c>
      <c r="BC36" s="49">
        <f>'DBP STOP cijfers'!BC20</f>
        <v>0</v>
      </c>
      <c r="BD36" s="11">
        <f>'DBP STOP cijfers'!BD20</f>
        <v>0</v>
      </c>
      <c r="BE36" s="11">
        <f>'DBP STOP cijfers'!BE20</f>
        <v>0</v>
      </c>
      <c r="BF36" s="11">
        <f>'DBP STOP cijfers'!BF20</f>
        <v>0</v>
      </c>
      <c r="BG36" s="11">
        <f>'DBP STOP cijfers'!BG20</f>
        <v>0</v>
      </c>
      <c r="BH36" s="11">
        <f>'DBP STOP cijfers'!BH20</f>
        <v>0</v>
      </c>
      <c r="BI36" s="11">
        <f>'DBP STOP cijfers'!BI20</f>
        <v>0</v>
      </c>
      <c r="BJ36" s="11">
        <f>'DBP STOP cijfers'!BJ20</f>
        <v>0</v>
      </c>
      <c r="BK36" s="49">
        <f>'DBP STOP cijfers'!BK20</f>
        <v>0</v>
      </c>
      <c r="BL36" s="11">
        <f>'DBP STOP cijfers'!BL20</f>
        <v>0</v>
      </c>
      <c r="BM36" s="11">
        <f>'DBP STOP cijfers'!BM20</f>
        <v>0</v>
      </c>
      <c r="BN36" s="11">
        <f>'DBP STOP cijfers'!BN20</f>
        <v>0</v>
      </c>
      <c r="BO36" s="11">
        <f>'DBP STOP cijfers'!BO20</f>
        <v>0</v>
      </c>
      <c r="BP36" s="11">
        <f>'DBP STOP cijfers'!BP20</f>
        <v>0</v>
      </c>
      <c r="BQ36" s="49">
        <f>'DBP STOP cijfers'!BQ20</f>
        <v>0</v>
      </c>
      <c r="BR36" s="11">
        <f>'DBP STOP cijfers'!BR20</f>
        <v>1508</v>
      </c>
      <c r="BS36" s="11">
        <f>'DBP STOP cijfers'!BS20</f>
        <v>1092</v>
      </c>
      <c r="BT36" s="11">
        <f>'DBP STOP cijfers'!BT20</f>
        <v>0</v>
      </c>
      <c r="BU36" s="11">
        <f>'DBP STOP cijfers'!BU20</f>
        <v>0</v>
      </c>
      <c r="BV36" s="11">
        <f>'DBP STOP cijfers'!BV20</f>
        <v>0</v>
      </c>
      <c r="BW36" s="11">
        <f>'DBP STOP cijfers'!BW20</f>
        <v>0</v>
      </c>
      <c r="BX36" s="47">
        <f>'DBP STOP cijfers'!BX20</f>
        <v>0</v>
      </c>
      <c r="BY36" s="49">
        <f>'DBP STOP cijfers'!BY20</f>
        <v>2680</v>
      </c>
      <c r="BZ36" s="11">
        <f>'DBP STOP cijfers'!BZ20</f>
        <v>0</v>
      </c>
      <c r="CA36" s="11">
        <f>'DBP STOP cijfers'!CA20</f>
        <v>0</v>
      </c>
      <c r="CB36" s="11">
        <f>'DBP STOP cijfers'!CB20</f>
        <v>0</v>
      </c>
      <c r="CC36" s="11">
        <f>'DBP STOP cijfers'!CC20</f>
        <v>0</v>
      </c>
      <c r="CD36" s="11">
        <f>'DBP STOP cijfers'!CD20</f>
        <v>0</v>
      </c>
      <c r="CE36" s="11">
        <f>'DBP STOP cijfers'!CE20</f>
        <v>0</v>
      </c>
      <c r="CF36" s="11">
        <f>'DBP STOP cijfers'!CF20</f>
        <v>0</v>
      </c>
      <c r="CG36" s="11">
        <f>'DBP STOP cijfers'!CG20</f>
        <v>0</v>
      </c>
      <c r="CH36" s="11">
        <f>'DBP STOP cijfers'!CH20</f>
        <v>0</v>
      </c>
      <c r="CI36" s="11">
        <f>'DBP STOP cijfers'!CI20</f>
        <v>0</v>
      </c>
      <c r="CJ36" s="11">
        <f>'DBP STOP cijfers'!CJ20</f>
        <v>0</v>
      </c>
      <c r="CK36" s="11">
        <f>'DBP STOP cijfers'!CK20</f>
        <v>0</v>
      </c>
      <c r="CL36" s="49">
        <f>'DBP STOP cijfers'!CL20</f>
        <v>0</v>
      </c>
      <c r="CM36" s="15">
        <f>'DBP STOP cijfers'!CM20</f>
        <v>0</v>
      </c>
      <c r="CN36" s="11">
        <f>'DBP STOP cijfers'!CN20</f>
        <v>0</v>
      </c>
      <c r="CO36" s="11">
        <f>'DBP STOP cijfers'!CO20</f>
        <v>0</v>
      </c>
      <c r="CP36" s="11">
        <f>'DBP STOP cijfers'!CP20</f>
        <v>0</v>
      </c>
      <c r="CQ36" s="11">
        <f>'DBP STOP cijfers'!CQ20</f>
        <v>0</v>
      </c>
      <c r="CR36" s="11">
        <f>'DBP STOP cijfers'!CR20</f>
        <v>0</v>
      </c>
      <c r="CS36" s="11">
        <f>'DBP STOP cijfers'!CS20</f>
        <v>0</v>
      </c>
      <c r="CT36" s="11">
        <f>'DBP STOP cijfers'!CT20</f>
        <v>0</v>
      </c>
      <c r="CU36" s="11">
        <f>'DBP STOP cijfers'!CU20</f>
        <v>0</v>
      </c>
      <c r="CV36" s="11">
        <f>'DBP STOP cijfers'!CV20</f>
        <v>0</v>
      </c>
      <c r="CW36" s="11">
        <f>'DBP STOP cijfers'!CW20</f>
        <v>0</v>
      </c>
      <c r="CX36" s="11">
        <f>'DBP STOP cijfers'!CX20</f>
        <v>0</v>
      </c>
      <c r="CY36" s="26">
        <f>'DBP STOP cijfers'!CY20</f>
        <v>0</v>
      </c>
      <c r="CZ36" s="15">
        <f>'DBP STOP cijfers'!CZ20</f>
        <v>0</v>
      </c>
      <c r="DA36" s="11">
        <f>'DBP STOP cijfers'!DA20</f>
        <v>0</v>
      </c>
      <c r="DB36" s="11">
        <f>'DBP STOP cijfers'!DB20</f>
        <v>0</v>
      </c>
      <c r="DC36" s="11">
        <f>'DBP STOP cijfers'!DC20</f>
        <v>0</v>
      </c>
      <c r="DD36" s="11">
        <f>'DBP STOP cijfers'!DD20</f>
        <v>0</v>
      </c>
      <c r="DE36" s="11">
        <f>'DBP STOP cijfers'!DE20</f>
        <v>0</v>
      </c>
      <c r="DF36" s="11">
        <f>'DBP STOP cijfers'!DF20</f>
        <v>0</v>
      </c>
      <c r="DG36" s="11">
        <f>'DBP STOP cijfers'!DG20</f>
        <v>0</v>
      </c>
      <c r="DH36" s="11">
        <f>'DBP STOP cijfers'!DH20</f>
        <v>0</v>
      </c>
      <c r="DI36" s="11">
        <f>'DBP STOP cijfers'!DI20</f>
        <v>0</v>
      </c>
      <c r="DJ36" s="11">
        <f>'DBP STOP cijfers'!DJ20</f>
        <v>0</v>
      </c>
      <c r="DK36" s="11">
        <f>'DBP STOP cijfers'!DK20</f>
        <v>0</v>
      </c>
      <c r="DL36" s="26">
        <f>'DBP STOP cijfers'!DL20</f>
        <v>0</v>
      </c>
    </row>
    <row r="37" spans="1:116">
      <c r="A37" s="47">
        <f>'DBP STOP cijfers'!A21</f>
        <v>0</v>
      </c>
      <c r="B37" s="49" t="str">
        <f>'DBP STOP cijfers'!B21</f>
        <v>JANT</v>
      </c>
      <c r="C37" s="13" t="str">
        <f>'DBP STOP cijfers'!C21</f>
        <v>Dierlijke Bijproducten</v>
      </c>
      <c r="D37" s="4" t="str">
        <f>'DBP STOP cijfers'!D21</f>
        <v>DBP niet retribueerbare werkzaamheden C&amp;V DG AGRO</v>
      </c>
      <c r="E37" s="4" t="str">
        <f>'DBP STOP cijfers'!E21</f>
        <v>Toestemmingen intra verkeer</v>
      </c>
      <c r="F37" s="5" t="str">
        <f>'DBP STOP cijfers'!F21</f>
        <v>EZ AGRO</v>
      </c>
      <c r="G37" s="4" t="str">
        <f>'DBP STOP cijfers'!G21</f>
        <v>ja</v>
      </c>
      <c r="H37" s="15">
        <f>'DBP STOP cijfers'!H21</f>
        <v>40</v>
      </c>
      <c r="I37" s="11">
        <f>'DBP STOP cijfers'!I21</f>
        <v>0</v>
      </c>
      <c r="J37" s="11">
        <f>'DBP STOP cijfers'!J21</f>
        <v>0</v>
      </c>
      <c r="K37" s="11">
        <f>'DBP STOP cijfers'!K21</f>
        <v>0</v>
      </c>
      <c r="L37" s="11">
        <f>'DBP STOP cijfers'!L21</f>
        <v>0</v>
      </c>
      <c r="M37" s="11">
        <f>'DBP STOP cijfers'!M21</f>
        <v>0</v>
      </c>
      <c r="N37" s="11">
        <f>'DBP STOP cijfers'!N21</f>
        <v>0</v>
      </c>
      <c r="O37" s="11">
        <f>'DBP STOP cijfers'!O21</f>
        <v>0</v>
      </c>
      <c r="P37" s="11">
        <f>'DBP STOP cijfers'!P21</f>
        <v>0</v>
      </c>
      <c r="Q37" s="26">
        <f>'DBP STOP cijfers'!Q21</f>
        <v>40</v>
      </c>
      <c r="R37" s="15">
        <f>'DBP STOP cijfers'!R21</f>
        <v>0</v>
      </c>
      <c r="S37" s="11">
        <f>'DBP STOP cijfers'!S21</f>
        <v>0</v>
      </c>
      <c r="T37" s="11">
        <f>'DBP STOP cijfers'!T21</f>
        <v>40</v>
      </c>
      <c r="U37" s="11">
        <f>'DBP STOP cijfers'!U21</f>
        <v>0</v>
      </c>
      <c r="V37" s="11">
        <f>'DBP STOP cijfers'!V21</f>
        <v>0</v>
      </c>
      <c r="W37" s="11">
        <f>'DBP STOP cijfers'!W21</f>
        <v>0</v>
      </c>
      <c r="X37" s="11">
        <f>'DBP STOP cijfers'!X21</f>
        <v>0</v>
      </c>
      <c r="Y37" s="11">
        <f>'DBP STOP cijfers'!Y21</f>
        <v>0</v>
      </c>
      <c r="Z37" s="49">
        <f>'DBP STOP cijfers'!Z21</f>
        <v>40</v>
      </c>
      <c r="AA37" s="11">
        <f>'DBP STOP cijfers'!AA21</f>
        <v>40</v>
      </c>
      <c r="AB37" s="11">
        <f>'DBP STOP cijfers'!AB21</f>
        <v>0</v>
      </c>
      <c r="AC37" s="11">
        <f>'DBP STOP cijfers'!AC21</f>
        <v>0</v>
      </c>
      <c r="AD37" s="11">
        <f>'DBP STOP cijfers'!AD21</f>
        <v>0</v>
      </c>
      <c r="AE37" s="11">
        <f>'DBP STOP cijfers'!AE21</f>
        <v>0</v>
      </c>
      <c r="AF37" s="11">
        <f>'DBP STOP cijfers'!AF21</f>
        <v>0</v>
      </c>
      <c r="AG37" s="49">
        <f>'DBP STOP cijfers'!AG21</f>
        <v>0</v>
      </c>
      <c r="AH37" s="11">
        <f>'DBP STOP cijfers'!AH21</f>
        <v>0</v>
      </c>
      <c r="AI37" s="11">
        <f>'DBP STOP cijfers'!AI21</f>
        <v>0</v>
      </c>
      <c r="AJ37" s="11">
        <f>'DBP STOP cijfers'!AJ21</f>
        <v>40</v>
      </c>
      <c r="AK37" s="11">
        <f>'DBP STOP cijfers'!AK21</f>
        <v>0</v>
      </c>
      <c r="AL37" s="49">
        <f>'DBP STOP cijfers'!AL21</f>
        <v>0</v>
      </c>
      <c r="AM37" s="11">
        <f>'DBP STOP cijfers'!AM21</f>
        <v>0</v>
      </c>
      <c r="AN37" s="11">
        <f>'DBP STOP cijfers'!AN21</f>
        <v>0</v>
      </c>
      <c r="AO37" s="11">
        <f>'DBP STOP cijfers'!AO21</f>
        <v>0</v>
      </c>
      <c r="AP37" s="11">
        <f>'DBP STOP cijfers'!AP21</f>
        <v>0</v>
      </c>
      <c r="AQ37" s="11">
        <f>'DBP STOP cijfers'!AQ21</f>
        <v>0</v>
      </c>
      <c r="AR37" s="49">
        <f>'DBP STOP cijfers'!AR21</f>
        <v>0</v>
      </c>
      <c r="AS37" s="11">
        <f>'DBP STOP cijfers'!AS21</f>
        <v>0</v>
      </c>
      <c r="AT37" s="11">
        <f>'DBP STOP cijfers'!AT21</f>
        <v>0</v>
      </c>
      <c r="AU37" s="11">
        <f>'DBP STOP cijfers'!AU21</f>
        <v>0</v>
      </c>
      <c r="AV37" s="11">
        <f>'DBP STOP cijfers'!AV21</f>
        <v>0</v>
      </c>
      <c r="AW37" s="11">
        <f>'DBP STOP cijfers'!AW21</f>
        <v>0</v>
      </c>
      <c r="AX37" s="11">
        <f>'DBP STOP cijfers'!AX21</f>
        <v>0</v>
      </c>
      <c r="AY37" s="11">
        <f>'DBP STOP cijfers'!AY21</f>
        <v>0</v>
      </c>
      <c r="AZ37" s="11">
        <f>'DBP STOP cijfers'!AZ21</f>
        <v>0</v>
      </c>
      <c r="BA37" s="11">
        <f>'DBP STOP cijfers'!BA21</f>
        <v>0</v>
      </c>
      <c r="BB37" s="11">
        <f>'DBP STOP cijfers'!BB21</f>
        <v>0</v>
      </c>
      <c r="BC37" s="49">
        <f>'DBP STOP cijfers'!BC21</f>
        <v>0</v>
      </c>
      <c r="BD37" s="11">
        <f>'DBP STOP cijfers'!BD21</f>
        <v>0</v>
      </c>
      <c r="BE37" s="11">
        <f>'DBP STOP cijfers'!BE21</f>
        <v>0</v>
      </c>
      <c r="BF37" s="11">
        <f>'DBP STOP cijfers'!BF21</f>
        <v>0</v>
      </c>
      <c r="BG37" s="11">
        <f>'DBP STOP cijfers'!BG21</f>
        <v>0</v>
      </c>
      <c r="BH37" s="11">
        <f>'DBP STOP cijfers'!BH21</f>
        <v>0</v>
      </c>
      <c r="BI37" s="11">
        <f>'DBP STOP cijfers'!BI21</f>
        <v>0</v>
      </c>
      <c r="BJ37" s="11">
        <f>'DBP STOP cijfers'!BJ21</f>
        <v>0</v>
      </c>
      <c r="BK37" s="49">
        <f>'DBP STOP cijfers'!BK21</f>
        <v>0</v>
      </c>
      <c r="BL37" s="11">
        <f>'DBP STOP cijfers'!BL21</f>
        <v>0</v>
      </c>
      <c r="BM37" s="11">
        <f>'DBP STOP cijfers'!BM21</f>
        <v>0</v>
      </c>
      <c r="BN37" s="11">
        <f>'DBP STOP cijfers'!BN21</f>
        <v>0</v>
      </c>
      <c r="BO37" s="11">
        <f>'DBP STOP cijfers'!BO21</f>
        <v>0</v>
      </c>
      <c r="BP37" s="11">
        <f>'DBP STOP cijfers'!BP21</f>
        <v>0</v>
      </c>
      <c r="BQ37" s="49">
        <f>'DBP STOP cijfers'!BQ21</f>
        <v>0</v>
      </c>
      <c r="BR37" s="11">
        <f>'DBP STOP cijfers'!BR21</f>
        <v>0</v>
      </c>
      <c r="BS37" s="11">
        <f>'DBP STOP cijfers'!BS21</f>
        <v>0</v>
      </c>
      <c r="BT37" s="11">
        <f>'DBP STOP cijfers'!BT21</f>
        <v>0</v>
      </c>
      <c r="BU37" s="11">
        <f>'DBP STOP cijfers'!BU21</f>
        <v>0</v>
      </c>
      <c r="BV37" s="11">
        <f>'DBP STOP cijfers'!BV21</f>
        <v>0</v>
      </c>
      <c r="BW37" s="11">
        <f>'DBP STOP cijfers'!BW21</f>
        <v>0</v>
      </c>
      <c r="BX37" s="47">
        <f>'DBP STOP cijfers'!BX21</f>
        <v>0</v>
      </c>
      <c r="BY37" s="49">
        <f>'DBP STOP cijfers'!BY21</f>
        <v>40</v>
      </c>
      <c r="BZ37" s="11">
        <f>'DBP STOP cijfers'!BZ21</f>
        <v>0</v>
      </c>
      <c r="CA37" s="11">
        <f>'DBP STOP cijfers'!CA21</f>
        <v>0</v>
      </c>
      <c r="CB37" s="11">
        <f>'DBP STOP cijfers'!CB21</f>
        <v>0</v>
      </c>
      <c r="CC37" s="11">
        <f>'DBP STOP cijfers'!CC21</f>
        <v>0</v>
      </c>
      <c r="CD37" s="11">
        <f>'DBP STOP cijfers'!CD21</f>
        <v>0</v>
      </c>
      <c r="CE37" s="11">
        <f>'DBP STOP cijfers'!CE21</f>
        <v>0</v>
      </c>
      <c r="CF37" s="11">
        <f>'DBP STOP cijfers'!CF21</f>
        <v>0</v>
      </c>
      <c r="CG37" s="11">
        <f>'DBP STOP cijfers'!CG21</f>
        <v>0</v>
      </c>
      <c r="CH37" s="11">
        <f>'DBP STOP cijfers'!CH21</f>
        <v>0</v>
      </c>
      <c r="CI37" s="11">
        <f>'DBP STOP cijfers'!CI21</f>
        <v>0</v>
      </c>
      <c r="CJ37" s="11">
        <f>'DBP STOP cijfers'!CJ21</f>
        <v>0</v>
      </c>
      <c r="CK37" s="11">
        <f>'DBP STOP cijfers'!CK21</f>
        <v>0</v>
      </c>
      <c r="CL37" s="49">
        <f>'DBP STOP cijfers'!CL21</f>
        <v>0</v>
      </c>
      <c r="CM37" s="15">
        <f>'DBP STOP cijfers'!CM21</f>
        <v>0</v>
      </c>
      <c r="CN37" s="11">
        <f>'DBP STOP cijfers'!CN21</f>
        <v>0</v>
      </c>
      <c r="CO37" s="11">
        <f>'DBP STOP cijfers'!CO21</f>
        <v>0</v>
      </c>
      <c r="CP37" s="11">
        <f>'DBP STOP cijfers'!CP21</f>
        <v>0</v>
      </c>
      <c r="CQ37" s="11">
        <f>'DBP STOP cijfers'!CQ21</f>
        <v>0</v>
      </c>
      <c r="CR37" s="11">
        <f>'DBP STOP cijfers'!CR21</f>
        <v>0</v>
      </c>
      <c r="CS37" s="11">
        <f>'DBP STOP cijfers'!CS21</f>
        <v>0</v>
      </c>
      <c r="CT37" s="11">
        <f>'DBP STOP cijfers'!CT21</f>
        <v>0</v>
      </c>
      <c r="CU37" s="11">
        <f>'DBP STOP cijfers'!CU21</f>
        <v>0</v>
      </c>
      <c r="CV37" s="11">
        <f>'DBP STOP cijfers'!CV21</f>
        <v>0</v>
      </c>
      <c r="CW37" s="11">
        <f>'DBP STOP cijfers'!CW21</f>
        <v>0</v>
      </c>
      <c r="CX37" s="11">
        <f>'DBP STOP cijfers'!CX21</f>
        <v>0</v>
      </c>
      <c r="CY37" s="26">
        <f>'DBP STOP cijfers'!CY21</f>
        <v>0</v>
      </c>
      <c r="CZ37" s="15">
        <f>'DBP STOP cijfers'!CZ21</f>
        <v>0</v>
      </c>
      <c r="DA37" s="11">
        <f>'DBP STOP cijfers'!DA21</f>
        <v>0</v>
      </c>
      <c r="DB37" s="11">
        <f>'DBP STOP cijfers'!DB21</f>
        <v>0</v>
      </c>
      <c r="DC37" s="11">
        <f>'DBP STOP cijfers'!DC21</f>
        <v>0</v>
      </c>
      <c r="DD37" s="11">
        <f>'DBP STOP cijfers'!DD21</f>
        <v>0</v>
      </c>
      <c r="DE37" s="11">
        <f>'DBP STOP cijfers'!DE21</f>
        <v>0</v>
      </c>
      <c r="DF37" s="11">
        <f>'DBP STOP cijfers'!DF21</f>
        <v>0</v>
      </c>
      <c r="DG37" s="11">
        <f>'DBP STOP cijfers'!DG21</f>
        <v>0</v>
      </c>
      <c r="DH37" s="11">
        <f>'DBP STOP cijfers'!DH21</f>
        <v>0</v>
      </c>
      <c r="DI37" s="11">
        <f>'DBP STOP cijfers'!DI21</f>
        <v>0</v>
      </c>
      <c r="DJ37" s="11">
        <f>'DBP STOP cijfers'!DJ21</f>
        <v>0</v>
      </c>
      <c r="DK37" s="11">
        <f>'DBP STOP cijfers'!DK21</f>
        <v>0</v>
      </c>
      <c r="DL37" s="26">
        <f>'DBP STOP cijfers'!DL21</f>
        <v>0</v>
      </c>
    </row>
    <row r="38" spans="1:116">
      <c r="A38" s="47">
        <f>'DBP STOP cijfers'!A22</f>
        <v>0</v>
      </c>
      <c r="B38" s="49" t="str">
        <f>'DBP STOP cijfers'!B22</f>
        <v>JANT/JANL</v>
      </c>
      <c r="C38" s="4" t="str">
        <f>'DBP STOP cijfers'!C22</f>
        <v>Dierlijke Bijproducten</v>
      </c>
      <c r="D38" s="4" t="str">
        <f>'DBP STOP cijfers'!D22</f>
        <v>DBP niet retribueerbare werkzaamheden C&amp;V DG AGRO</v>
      </c>
      <c r="E38" s="4" t="str">
        <f>'DBP STOP cijfers'!E22</f>
        <v>Traceerbaarheid VDE</v>
      </c>
      <c r="F38" s="5" t="str">
        <f>'DBP STOP cijfers'!F22</f>
        <v>EZ AGRO</v>
      </c>
      <c r="G38" s="4" t="str">
        <f>'DBP STOP cijfers'!G22</f>
        <v>ja</v>
      </c>
      <c r="H38" s="15">
        <f>'DBP STOP cijfers'!H22</f>
        <v>1040</v>
      </c>
      <c r="I38" s="11">
        <f>'DBP STOP cijfers'!I22</f>
        <v>20</v>
      </c>
      <c r="J38" s="11">
        <f>'DBP STOP cijfers'!J22</f>
        <v>0</v>
      </c>
      <c r="K38" s="11">
        <f>'DBP STOP cijfers'!K22</f>
        <v>0</v>
      </c>
      <c r="L38" s="11">
        <f>'DBP STOP cijfers'!L22</f>
        <v>0</v>
      </c>
      <c r="M38" s="11">
        <f>'DBP STOP cijfers'!M22</f>
        <v>0</v>
      </c>
      <c r="N38" s="11">
        <f>'DBP STOP cijfers'!N22</f>
        <v>0</v>
      </c>
      <c r="O38" s="11">
        <f>'DBP STOP cijfers'!O22</f>
        <v>0</v>
      </c>
      <c r="P38" s="11">
        <f>'DBP STOP cijfers'!P22</f>
        <v>0</v>
      </c>
      <c r="Q38" s="26">
        <f>'DBP STOP cijfers'!Q22</f>
        <v>1060</v>
      </c>
      <c r="R38" s="15">
        <f>'DBP STOP cijfers'!R22</f>
        <v>0</v>
      </c>
      <c r="S38" s="11">
        <f>'DBP STOP cijfers'!S22</f>
        <v>0</v>
      </c>
      <c r="T38" s="11">
        <f>'DBP STOP cijfers'!T22</f>
        <v>1060</v>
      </c>
      <c r="U38" s="11">
        <f>'DBP STOP cijfers'!U22</f>
        <v>0</v>
      </c>
      <c r="V38" s="11">
        <f>'DBP STOP cijfers'!V22</f>
        <v>0</v>
      </c>
      <c r="W38" s="11">
        <f>'DBP STOP cijfers'!W22</f>
        <v>0</v>
      </c>
      <c r="X38" s="11">
        <f>'DBP STOP cijfers'!X22</f>
        <v>0</v>
      </c>
      <c r="Y38" s="11">
        <f>'DBP STOP cijfers'!Y22</f>
        <v>0</v>
      </c>
      <c r="Z38" s="49">
        <f>'DBP STOP cijfers'!Z22</f>
        <v>1060</v>
      </c>
      <c r="AA38" s="11">
        <f>'DBP STOP cijfers'!AA22</f>
        <v>40</v>
      </c>
      <c r="AB38" s="11">
        <f>'DBP STOP cijfers'!AB22</f>
        <v>0</v>
      </c>
      <c r="AC38" s="11">
        <f>'DBP STOP cijfers'!AC22</f>
        <v>1000</v>
      </c>
      <c r="AD38" s="11">
        <f>'DBP STOP cijfers'!AD22</f>
        <v>0</v>
      </c>
      <c r="AE38" s="11">
        <f>'DBP STOP cijfers'!AE22</f>
        <v>0</v>
      </c>
      <c r="AF38" s="11">
        <f>'DBP STOP cijfers'!AF22</f>
        <v>20</v>
      </c>
      <c r="AG38" s="49">
        <f>'DBP STOP cijfers'!AG22</f>
        <v>0</v>
      </c>
      <c r="AH38" s="11">
        <f>'DBP STOP cijfers'!AH22</f>
        <v>0</v>
      </c>
      <c r="AI38" s="11">
        <f>'DBP STOP cijfers'!AI22</f>
        <v>0</v>
      </c>
      <c r="AJ38" s="11">
        <f>'DBP STOP cijfers'!AJ22</f>
        <v>40</v>
      </c>
      <c r="AK38" s="11">
        <f>'DBP STOP cijfers'!AK22</f>
        <v>0</v>
      </c>
      <c r="AL38" s="49">
        <f>'DBP STOP cijfers'!AL22</f>
        <v>0</v>
      </c>
      <c r="AM38" s="11">
        <f>'DBP STOP cijfers'!AM22</f>
        <v>0</v>
      </c>
      <c r="AN38" s="11">
        <f>'DBP STOP cijfers'!AN22</f>
        <v>0</v>
      </c>
      <c r="AO38" s="11">
        <f>'DBP STOP cijfers'!AO22</f>
        <v>0</v>
      </c>
      <c r="AP38" s="11">
        <f>'DBP STOP cijfers'!AP22</f>
        <v>0</v>
      </c>
      <c r="AQ38" s="11">
        <f>'DBP STOP cijfers'!AQ22</f>
        <v>0</v>
      </c>
      <c r="AR38" s="49">
        <f>'DBP STOP cijfers'!AR22</f>
        <v>0</v>
      </c>
      <c r="AS38" s="11">
        <f>'DBP STOP cijfers'!AS22</f>
        <v>0</v>
      </c>
      <c r="AT38" s="11">
        <f>'DBP STOP cijfers'!AT22</f>
        <v>0</v>
      </c>
      <c r="AU38" s="11">
        <f>'DBP STOP cijfers'!AU22</f>
        <v>0</v>
      </c>
      <c r="AV38" s="11">
        <f>'DBP STOP cijfers'!AV22</f>
        <v>0</v>
      </c>
      <c r="AW38" s="11">
        <f>'DBP STOP cijfers'!AW22</f>
        <v>0</v>
      </c>
      <c r="AX38" s="11">
        <f>'DBP STOP cijfers'!AX22</f>
        <v>0</v>
      </c>
      <c r="AY38" s="11">
        <f>'DBP STOP cijfers'!AY22</f>
        <v>0</v>
      </c>
      <c r="AZ38" s="11">
        <f>'DBP STOP cijfers'!AZ22</f>
        <v>0</v>
      </c>
      <c r="BA38" s="11">
        <f>'DBP STOP cijfers'!BA22</f>
        <v>0</v>
      </c>
      <c r="BB38" s="11">
        <f>'DBP STOP cijfers'!BB22</f>
        <v>0</v>
      </c>
      <c r="BC38" s="49">
        <f>'DBP STOP cijfers'!BC22</f>
        <v>0</v>
      </c>
      <c r="BD38" s="11">
        <f>'DBP STOP cijfers'!BD22</f>
        <v>0</v>
      </c>
      <c r="BE38" s="11">
        <f>'DBP STOP cijfers'!BE22</f>
        <v>0</v>
      </c>
      <c r="BF38" s="11">
        <f>'DBP STOP cijfers'!BF22</f>
        <v>0</v>
      </c>
      <c r="BG38" s="11">
        <f>'DBP STOP cijfers'!BG22</f>
        <v>0</v>
      </c>
      <c r="BH38" s="11">
        <f>'DBP STOP cijfers'!BH22</f>
        <v>20</v>
      </c>
      <c r="BI38" s="11">
        <f>'DBP STOP cijfers'!BI22</f>
        <v>0</v>
      </c>
      <c r="BJ38" s="11">
        <f>'DBP STOP cijfers'!BJ22</f>
        <v>0</v>
      </c>
      <c r="BK38" s="49">
        <f>'DBP STOP cijfers'!BK22</f>
        <v>0</v>
      </c>
      <c r="BL38" s="11">
        <f>'DBP STOP cijfers'!BL22</f>
        <v>0</v>
      </c>
      <c r="BM38" s="11">
        <f>'DBP STOP cijfers'!BM22</f>
        <v>0</v>
      </c>
      <c r="BN38" s="11">
        <f>'DBP STOP cijfers'!BN22</f>
        <v>0</v>
      </c>
      <c r="BO38" s="11">
        <f>'DBP STOP cijfers'!BO22</f>
        <v>0</v>
      </c>
      <c r="BP38" s="11">
        <f>'DBP STOP cijfers'!BP22</f>
        <v>0</v>
      </c>
      <c r="BQ38" s="49">
        <f>'DBP STOP cijfers'!BQ22</f>
        <v>0</v>
      </c>
      <c r="BR38" s="11">
        <f>'DBP STOP cijfers'!BR22</f>
        <v>580</v>
      </c>
      <c r="BS38" s="11">
        <f>'DBP STOP cijfers'!BS22</f>
        <v>420</v>
      </c>
      <c r="BT38" s="11">
        <f>'DBP STOP cijfers'!BT22</f>
        <v>0</v>
      </c>
      <c r="BU38" s="11">
        <f>'DBP STOP cijfers'!BU22</f>
        <v>0</v>
      </c>
      <c r="BV38" s="11">
        <f>'DBP STOP cijfers'!BV22</f>
        <v>0</v>
      </c>
      <c r="BW38" s="11">
        <f>'DBP STOP cijfers'!BW22</f>
        <v>0</v>
      </c>
      <c r="BX38" s="47">
        <f>'DBP STOP cijfers'!BX22</f>
        <v>0</v>
      </c>
      <c r="BY38" s="49">
        <f>'DBP STOP cijfers'!BY22</f>
        <v>1060</v>
      </c>
      <c r="BZ38" s="11">
        <f>'DBP STOP cijfers'!BZ22</f>
        <v>0</v>
      </c>
      <c r="CA38" s="11">
        <f>'DBP STOP cijfers'!CA22</f>
        <v>0</v>
      </c>
      <c r="CB38" s="11">
        <f>'DBP STOP cijfers'!CB22</f>
        <v>0</v>
      </c>
      <c r="CC38" s="11">
        <f>'DBP STOP cijfers'!CC22</f>
        <v>0</v>
      </c>
      <c r="CD38" s="11">
        <f>'DBP STOP cijfers'!CD22</f>
        <v>0</v>
      </c>
      <c r="CE38" s="11">
        <f>'DBP STOP cijfers'!CE22</f>
        <v>0</v>
      </c>
      <c r="CF38" s="11">
        <f>'DBP STOP cijfers'!CF22</f>
        <v>0</v>
      </c>
      <c r="CG38" s="11">
        <f>'DBP STOP cijfers'!CG22</f>
        <v>0</v>
      </c>
      <c r="CH38" s="11">
        <f>'DBP STOP cijfers'!CH22</f>
        <v>0</v>
      </c>
      <c r="CI38" s="11">
        <f>'DBP STOP cijfers'!CI22</f>
        <v>0</v>
      </c>
      <c r="CJ38" s="11">
        <f>'DBP STOP cijfers'!CJ22</f>
        <v>0</v>
      </c>
      <c r="CK38" s="11">
        <f>'DBP STOP cijfers'!CK22</f>
        <v>0</v>
      </c>
      <c r="CL38" s="49">
        <f>'DBP STOP cijfers'!CL22</f>
        <v>0</v>
      </c>
      <c r="CM38" s="15">
        <f>'DBP STOP cijfers'!CM22</f>
        <v>0</v>
      </c>
      <c r="CN38" s="11">
        <f>'DBP STOP cijfers'!CN22</f>
        <v>0</v>
      </c>
      <c r="CO38" s="11">
        <f>'DBP STOP cijfers'!CO22</f>
        <v>0</v>
      </c>
      <c r="CP38" s="11">
        <f>'DBP STOP cijfers'!CP22</f>
        <v>0</v>
      </c>
      <c r="CQ38" s="11">
        <f>'DBP STOP cijfers'!CQ22</f>
        <v>0</v>
      </c>
      <c r="CR38" s="11">
        <f>'DBP STOP cijfers'!CR22</f>
        <v>0</v>
      </c>
      <c r="CS38" s="11">
        <f>'DBP STOP cijfers'!CS22</f>
        <v>0</v>
      </c>
      <c r="CT38" s="11">
        <f>'DBP STOP cijfers'!CT22</f>
        <v>0</v>
      </c>
      <c r="CU38" s="11">
        <f>'DBP STOP cijfers'!CU22</f>
        <v>0</v>
      </c>
      <c r="CV38" s="11">
        <f>'DBP STOP cijfers'!CV22</f>
        <v>0</v>
      </c>
      <c r="CW38" s="11">
        <f>'DBP STOP cijfers'!CW22</f>
        <v>0</v>
      </c>
      <c r="CX38" s="11">
        <f>'DBP STOP cijfers'!CX22</f>
        <v>0</v>
      </c>
      <c r="CY38" s="26">
        <f>'DBP STOP cijfers'!CY22</f>
        <v>0</v>
      </c>
      <c r="CZ38" s="15">
        <f>'DBP STOP cijfers'!CZ22</f>
        <v>0</v>
      </c>
      <c r="DA38" s="11">
        <f>'DBP STOP cijfers'!DA22</f>
        <v>0</v>
      </c>
      <c r="DB38" s="11">
        <f>'DBP STOP cijfers'!DB22</f>
        <v>0</v>
      </c>
      <c r="DC38" s="11">
        <f>'DBP STOP cijfers'!DC22</f>
        <v>0</v>
      </c>
      <c r="DD38" s="11">
        <f>'DBP STOP cijfers'!DD22</f>
        <v>0</v>
      </c>
      <c r="DE38" s="11">
        <f>'DBP STOP cijfers'!DE22</f>
        <v>0</v>
      </c>
      <c r="DF38" s="11">
        <f>'DBP STOP cijfers'!DF22</f>
        <v>0</v>
      </c>
      <c r="DG38" s="11">
        <f>'DBP STOP cijfers'!DG22</f>
        <v>0</v>
      </c>
      <c r="DH38" s="11">
        <f>'DBP STOP cijfers'!DH22</f>
        <v>0</v>
      </c>
      <c r="DI38" s="11">
        <f>'DBP STOP cijfers'!DI22</f>
        <v>0</v>
      </c>
      <c r="DJ38" s="11">
        <f>'DBP STOP cijfers'!DJ22</f>
        <v>0</v>
      </c>
      <c r="DK38" s="11">
        <f>'DBP STOP cijfers'!DK22</f>
        <v>0</v>
      </c>
      <c r="DL38" s="26">
        <f>'DBP STOP cijfers'!DL22</f>
        <v>0</v>
      </c>
    </row>
    <row r="39" spans="1:116">
      <c r="A39" s="47">
        <f>'DBP STOP cijfers'!A23</f>
        <v>0</v>
      </c>
      <c r="B39" s="49" t="str">
        <f>'DBP STOP cijfers'!B23</f>
        <v>JANT/JANL</v>
      </c>
      <c r="C39" s="4" t="str">
        <f>'DBP STOP cijfers'!C23</f>
        <v>Dierlijke Bijproducten</v>
      </c>
      <c r="D39" s="4" t="str">
        <f>'DBP STOP cijfers'!D23</f>
        <v>DBP niet retribueerbare werkzaamheden C&amp;V DG AGRO</v>
      </c>
      <c r="E39" s="8" t="str">
        <f>'DBP STOP cijfers'!E23</f>
        <v>Traccerbaarheid vetten</v>
      </c>
      <c r="F39" s="5" t="str">
        <f>'DBP STOP cijfers'!F23</f>
        <v>EZ AGRO</v>
      </c>
      <c r="G39" s="4" t="str">
        <f>'DBP STOP cijfers'!G23</f>
        <v>ja</v>
      </c>
      <c r="H39" s="15">
        <f>'DBP STOP cijfers'!H23</f>
        <v>420</v>
      </c>
      <c r="I39" s="11">
        <f>'DBP STOP cijfers'!I23</f>
        <v>20</v>
      </c>
      <c r="J39" s="11">
        <f>'DBP STOP cijfers'!J23</f>
        <v>0</v>
      </c>
      <c r="K39" s="11">
        <f>'DBP STOP cijfers'!K23</f>
        <v>0</v>
      </c>
      <c r="L39" s="11">
        <f>'DBP STOP cijfers'!L23</f>
        <v>0</v>
      </c>
      <c r="M39" s="11">
        <f>'DBP STOP cijfers'!M23</f>
        <v>0</v>
      </c>
      <c r="N39" s="11">
        <f>'DBP STOP cijfers'!N23</f>
        <v>0</v>
      </c>
      <c r="O39" s="11">
        <f>'DBP STOP cijfers'!O23</f>
        <v>0</v>
      </c>
      <c r="P39" s="11">
        <f>'DBP STOP cijfers'!P23</f>
        <v>0</v>
      </c>
      <c r="Q39" s="26">
        <f>'DBP STOP cijfers'!Q23</f>
        <v>440</v>
      </c>
      <c r="R39" s="15">
        <f>'DBP STOP cijfers'!R23</f>
        <v>0</v>
      </c>
      <c r="S39" s="11">
        <f>'DBP STOP cijfers'!S23</f>
        <v>0</v>
      </c>
      <c r="T39" s="11">
        <f>'DBP STOP cijfers'!T23</f>
        <v>440</v>
      </c>
      <c r="U39" s="11">
        <f>'DBP STOP cijfers'!U23</f>
        <v>0</v>
      </c>
      <c r="V39" s="11">
        <f>'DBP STOP cijfers'!V23</f>
        <v>0</v>
      </c>
      <c r="W39" s="11">
        <f>'DBP STOP cijfers'!W23</f>
        <v>0</v>
      </c>
      <c r="X39" s="11">
        <f>'DBP STOP cijfers'!X23</f>
        <v>0</v>
      </c>
      <c r="Y39" s="11">
        <f>'DBP STOP cijfers'!Y23</f>
        <v>0</v>
      </c>
      <c r="Z39" s="49">
        <f>'DBP STOP cijfers'!Z23</f>
        <v>440</v>
      </c>
      <c r="AA39" s="11">
        <f>'DBP STOP cijfers'!AA23</f>
        <v>220</v>
      </c>
      <c r="AB39" s="11">
        <f>'DBP STOP cijfers'!AB23</f>
        <v>0</v>
      </c>
      <c r="AC39" s="11">
        <f>'DBP STOP cijfers'!AC23</f>
        <v>200</v>
      </c>
      <c r="AD39" s="11">
        <f>'DBP STOP cijfers'!AD23</f>
        <v>0</v>
      </c>
      <c r="AE39" s="11">
        <f>'DBP STOP cijfers'!AE23</f>
        <v>0</v>
      </c>
      <c r="AF39" s="11">
        <f>'DBP STOP cijfers'!AF23</f>
        <v>20</v>
      </c>
      <c r="AG39" s="49">
        <f>'DBP STOP cijfers'!AG23</f>
        <v>0</v>
      </c>
      <c r="AH39" s="11">
        <f>'DBP STOP cijfers'!AH23</f>
        <v>0</v>
      </c>
      <c r="AI39" s="11">
        <f>'DBP STOP cijfers'!AI23</f>
        <v>0</v>
      </c>
      <c r="AJ39" s="11">
        <f>'DBP STOP cijfers'!AJ23</f>
        <v>220</v>
      </c>
      <c r="AK39" s="11">
        <f>'DBP STOP cijfers'!AK23</f>
        <v>0</v>
      </c>
      <c r="AL39" s="49">
        <f>'DBP STOP cijfers'!AL23</f>
        <v>0</v>
      </c>
      <c r="AM39" s="11">
        <f>'DBP STOP cijfers'!AM23</f>
        <v>0</v>
      </c>
      <c r="AN39" s="11">
        <f>'DBP STOP cijfers'!AN23</f>
        <v>0</v>
      </c>
      <c r="AO39" s="11">
        <f>'DBP STOP cijfers'!AO23</f>
        <v>0</v>
      </c>
      <c r="AP39" s="11">
        <f>'DBP STOP cijfers'!AP23</f>
        <v>0</v>
      </c>
      <c r="AQ39" s="11">
        <f>'DBP STOP cijfers'!AQ23</f>
        <v>0</v>
      </c>
      <c r="AR39" s="49">
        <f>'DBP STOP cijfers'!AR23</f>
        <v>0</v>
      </c>
      <c r="AS39" s="11">
        <f>'DBP STOP cijfers'!AS23</f>
        <v>0</v>
      </c>
      <c r="AT39" s="11">
        <f>'DBP STOP cijfers'!AT23</f>
        <v>0</v>
      </c>
      <c r="AU39" s="11">
        <f>'DBP STOP cijfers'!AU23</f>
        <v>0</v>
      </c>
      <c r="AV39" s="11">
        <f>'DBP STOP cijfers'!AV23</f>
        <v>0</v>
      </c>
      <c r="AW39" s="11">
        <f>'DBP STOP cijfers'!AW23</f>
        <v>0</v>
      </c>
      <c r="AX39" s="11">
        <f>'DBP STOP cijfers'!AX23</f>
        <v>0</v>
      </c>
      <c r="AY39" s="11">
        <f>'DBP STOP cijfers'!AY23</f>
        <v>0</v>
      </c>
      <c r="AZ39" s="11">
        <f>'DBP STOP cijfers'!AZ23</f>
        <v>0</v>
      </c>
      <c r="BA39" s="11">
        <f>'DBP STOP cijfers'!BA23</f>
        <v>0</v>
      </c>
      <c r="BB39" s="11">
        <f>'DBP STOP cijfers'!BB23</f>
        <v>0</v>
      </c>
      <c r="BC39" s="49">
        <f>'DBP STOP cijfers'!BC23</f>
        <v>0</v>
      </c>
      <c r="BD39" s="11">
        <f>'DBP STOP cijfers'!BD23</f>
        <v>0</v>
      </c>
      <c r="BE39" s="11">
        <f>'DBP STOP cijfers'!BE23</f>
        <v>0</v>
      </c>
      <c r="BF39" s="11">
        <f>'DBP STOP cijfers'!BF23</f>
        <v>0</v>
      </c>
      <c r="BG39" s="11">
        <f>'DBP STOP cijfers'!BG23</f>
        <v>0</v>
      </c>
      <c r="BH39" s="11">
        <f>'DBP STOP cijfers'!BH23</f>
        <v>20</v>
      </c>
      <c r="BI39" s="11">
        <f>'DBP STOP cijfers'!BI23</f>
        <v>0</v>
      </c>
      <c r="BJ39" s="11">
        <f>'DBP STOP cijfers'!BJ23</f>
        <v>0</v>
      </c>
      <c r="BK39" s="49">
        <f>'DBP STOP cijfers'!BK23</f>
        <v>0</v>
      </c>
      <c r="BL39" s="11">
        <f>'DBP STOP cijfers'!BL23</f>
        <v>0</v>
      </c>
      <c r="BM39" s="11">
        <f>'DBP STOP cijfers'!BM23</f>
        <v>0</v>
      </c>
      <c r="BN39" s="11">
        <f>'DBP STOP cijfers'!BN23</f>
        <v>0</v>
      </c>
      <c r="BO39" s="11">
        <f>'DBP STOP cijfers'!BO23</f>
        <v>0</v>
      </c>
      <c r="BP39" s="11">
        <f>'DBP STOP cijfers'!BP23</f>
        <v>0</v>
      </c>
      <c r="BQ39" s="49">
        <f>'DBP STOP cijfers'!BQ23</f>
        <v>0</v>
      </c>
      <c r="BR39" s="11">
        <f>'DBP STOP cijfers'!BR23</f>
        <v>115.99999999999999</v>
      </c>
      <c r="BS39" s="11">
        <f>'DBP STOP cijfers'!BS23</f>
        <v>84</v>
      </c>
      <c r="BT39" s="11">
        <f>'DBP STOP cijfers'!BT23</f>
        <v>0</v>
      </c>
      <c r="BU39" s="11">
        <f>'DBP STOP cijfers'!BU23</f>
        <v>0</v>
      </c>
      <c r="BV39" s="11">
        <f>'DBP STOP cijfers'!BV23</f>
        <v>0</v>
      </c>
      <c r="BW39" s="11">
        <f>'DBP STOP cijfers'!BW23</f>
        <v>0</v>
      </c>
      <c r="BX39" s="47">
        <f>'DBP STOP cijfers'!BX23</f>
        <v>0</v>
      </c>
      <c r="BY39" s="49">
        <f>'DBP STOP cijfers'!BY23</f>
        <v>440</v>
      </c>
      <c r="BZ39" s="11">
        <f>'DBP STOP cijfers'!BZ23</f>
        <v>0</v>
      </c>
      <c r="CA39" s="11">
        <f>'DBP STOP cijfers'!CA23</f>
        <v>0</v>
      </c>
      <c r="CB39" s="11">
        <f>'DBP STOP cijfers'!CB23</f>
        <v>0</v>
      </c>
      <c r="CC39" s="11">
        <f>'DBP STOP cijfers'!CC23</f>
        <v>0</v>
      </c>
      <c r="CD39" s="11">
        <f>'DBP STOP cijfers'!CD23</f>
        <v>0</v>
      </c>
      <c r="CE39" s="11">
        <f>'DBP STOP cijfers'!CE23</f>
        <v>0</v>
      </c>
      <c r="CF39" s="11">
        <f>'DBP STOP cijfers'!CF23</f>
        <v>0</v>
      </c>
      <c r="CG39" s="11">
        <f>'DBP STOP cijfers'!CG23</f>
        <v>0</v>
      </c>
      <c r="CH39" s="11">
        <f>'DBP STOP cijfers'!CH23</f>
        <v>0</v>
      </c>
      <c r="CI39" s="11">
        <f>'DBP STOP cijfers'!CI23</f>
        <v>0</v>
      </c>
      <c r="CJ39" s="11">
        <f>'DBP STOP cijfers'!CJ23</f>
        <v>0</v>
      </c>
      <c r="CK39" s="11">
        <f>'DBP STOP cijfers'!CK23</f>
        <v>0</v>
      </c>
      <c r="CL39" s="49">
        <f>'DBP STOP cijfers'!CL23</f>
        <v>0</v>
      </c>
      <c r="CM39" s="15">
        <f>'DBP STOP cijfers'!CM23</f>
        <v>0</v>
      </c>
      <c r="CN39" s="11">
        <f>'DBP STOP cijfers'!CN23</f>
        <v>0</v>
      </c>
      <c r="CO39" s="11">
        <f>'DBP STOP cijfers'!CO23</f>
        <v>0</v>
      </c>
      <c r="CP39" s="11">
        <f>'DBP STOP cijfers'!CP23</f>
        <v>0</v>
      </c>
      <c r="CQ39" s="11">
        <f>'DBP STOP cijfers'!CQ23</f>
        <v>0</v>
      </c>
      <c r="CR39" s="11">
        <f>'DBP STOP cijfers'!CR23</f>
        <v>0</v>
      </c>
      <c r="CS39" s="11">
        <f>'DBP STOP cijfers'!CS23</f>
        <v>0</v>
      </c>
      <c r="CT39" s="11">
        <f>'DBP STOP cijfers'!CT23</f>
        <v>0</v>
      </c>
      <c r="CU39" s="11">
        <f>'DBP STOP cijfers'!CU23</f>
        <v>0</v>
      </c>
      <c r="CV39" s="11">
        <f>'DBP STOP cijfers'!CV23</f>
        <v>0</v>
      </c>
      <c r="CW39" s="11">
        <f>'DBP STOP cijfers'!CW23</f>
        <v>0</v>
      </c>
      <c r="CX39" s="11">
        <f>'DBP STOP cijfers'!CX23</f>
        <v>0</v>
      </c>
      <c r="CY39" s="26">
        <f>'DBP STOP cijfers'!CY23</f>
        <v>0</v>
      </c>
      <c r="CZ39" s="15">
        <f>'DBP STOP cijfers'!CZ23</f>
        <v>0</v>
      </c>
      <c r="DA39" s="11">
        <f>'DBP STOP cijfers'!DA23</f>
        <v>0</v>
      </c>
      <c r="DB39" s="11">
        <f>'DBP STOP cijfers'!DB23</f>
        <v>0</v>
      </c>
      <c r="DC39" s="11">
        <f>'DBP STOP cijfers'!DC23</f>
        <v>0</v>
      </c>
      <c r="DD39" s="11">
        <f>'DBP STOP cijfers'!DD23</f>
        <v>0</v>
      </c>
      <c r="DE39" s="11">
        <f>'DBP STOP cijfers'!DE23</f>
        <v>0</v>
      </c>
      <c r="DF39" s="11">
        <f>'DBP STOP cijfers'!DF23</f>
        <v>0</v>
      </c>
      <c r="DG39" s="11">
        <f>'DBP STOP cijfers'!DG23</f>
        <v>0</v>
      </c>
      <c r="DH39" s="11">
        <f>'DBP STOP cijfers'!DH23</f>
        <v>0</v>
      </c>
      <c r="DI39" s="11">
        <f>'DBP STOP cijfers'!DI23</f>
        <v>0</v>
      </c>
      <c r="DJ39" s="11">
        <f>'DBP STOP cijfers'!DJ23</f>
        <v>0</v>
      </c>
      <c r="DK39" s="11">
        <f>'DBP STOP cijfers'!DK23</f>
        <v>0</v>
      </c>
      <c r="DL39" s="26">
        <f>'DBP STOP cijfers'!DL23</f>
        <v>0</v>
      </c>
    </row>
    <row r="40" spans="1:116">
      <c r="A40" s="47">
        <f>'DBP STOP cijfers'!A24</f>
        <v>0</v>
      </c>
      <c r="B40" s="49" t="str">
        <f>'DBP STOP cijfers'!B24</f>
        <v>JANT</v>
      </c>
      <c r="C40" s="4" t="str">
        <f>'DBP STOP cijfers'!C24</f>
        <v>Dierlijke Bijproducten</v>
      </c>
      <c r="D40" s="4" t="str">
        <f>'DBP STOP cijfers'!D24</f>
        <v>DBP niet retribueerbare werkzaamheden C&amp;V DG AGRO</v>
      </c>
      <c r="E40" s="8" t="str">
        <f>'DBP STOP cijfers'!E24</f>
        <v>Traccerbaarheid frituurvetten</v>
      </c>
      <c r="F40" s="5" t="str">
        <f>'DBP STOP cijfers'!F24</f>
        <v>EZ AGRO</v>
      </c>
      <c r="G40" s="4" t="str">
        <f>'DBP STOP cijfers'!G24</f>
        <v>ja</v>
      </c>
      <c r="H40" s="15">
        <f>'DBP STOP cijfers'!H24</f>
        <v>520</v>
      </c>
      <c r="I40" s="11">
        <f>'DBP STOP cijfers'!I24</f>
        <v>0</v>
      </c>
      <c r="J40" s="11">
        <f>'DBP STOP cijfers'!J24</f>
        <v>0</v>
      </c>
      <c r="K40" s="11">
        <f>'DBP STOP cijfers'!K24</f>
        <v>0</v>
      </c>
      <c r="L40" s="11">
        <f>'DBP STOP cijfers'!L24</f>
        <v>0</v>
      </c>
      <c r="M40" s="11">
        <f>'DBP STOP cijfers'!M24</f>
        <v>0</v>
      </c>
      <c r="N40" s="11">
        <f>'DBP STOP cijfers'!N24</f>
        <v>0</v>
      </c>
      <c r="O40" s="11">
        <f>'DBP STOP cijfers'!O24</f>
        <v>0</v>
      </c>
      <c r="P40" s="11">
        <f>'DBP STOP cijfers'!P24</f>
        <v>0</v>
      </c>
      <c r="Q40" s="26">
        <f>'DBP STOP cijfers'!Q24</f>
        <v>520</v>
      </c>
      <c r="R40" s="15">
        <f>'DBP STOP cijfers'!R24</f>
        <v>0</v>
      </c>
      <c r="S40" s="11">
        <f>'DBP STOP cijfers'!S24</f>
        <v>0</v>
      </c>
      <c r="T40" s="11">
        <f>'DBP STOP cijfers'!T24</f>
        <v>520</v>
      </c>
      <c r="U40" s="11">
        <f>'DBP STOP cijfers'!U24</f>
        <v>0</v>
      </c>
      <c r="V40" s="11">
        <f>'DBP STOP cijfers'!V24</f>
        <v>0</v>
      </c>
      <c r="W40" s="11">
        <f>'DBP STOP cijfers'!W24</f>
        <v>0</v>
      </c>
      <c r="X40" s="11">
        <f>'DBP STOP cijfers'!X24</f>
        <v>0</v>
      </c>
      <c r="Y40" s="11">
        <f>'DBP STOP cijfers'!Y24</f>
        <v>0</v>
      </c>
      <c r="Z40" s="49">
        <f>'DBP STOP cijfers'!Z24</f>
        <v>520</v>
      </c>
      <c r="AA40" s="11">
        <f>'DBP STOP cijfers'!AA24</f>
        <v>120</v>
      </c>
      <c r="AB40" s="11">
        <f>'DBP STOP cijfers'!AB24</f>
        <v>0</v>
      </c>
      <c r="AC40" s="11">
        <f>'DBP STOP cijfers'!AC24</f>
        <v>280</v>
      </c>
      <c r="AD40" s="11">
        <f>'DBP STOP cijfers'!AD24</f>
        <v>120</v>
      </c>
      <c r="AE40" s="11">
        <f>'DBP STOP cijfers'!AE24</f>
        <v>0</v>
      </c>
      <c r="AF40" s="11">
        <f>'DBP STOP cijfers'!AF24</f>
        <v>0</v>
      </c>
      <c r="AG40" s="49">
        <f>'DBP STOP cijfers'!AG24</f>
        <v>0</v>
      </c>
      <c r="AH40" s="11">
        <f>'DBP STOP cijfers'!AH24</f>
        <v>0</v>
      </c>
      <c r="AI40" s="11">
        <f>'DBP STOP cijfers'!AI24</f>
        <v>0</v>
      </c>
      <c r="AJ40" s="11">
        <f>'DBP STOP cijfers'!AJ24</f>
        <v>120</v>
      </c>
      <c r="AK40" s="11">
        <f>'DBP STOP cijfers'!AK24</f>
        <v>0</v>
      </c>
      <c r="AL40" s="49">
        <f>'DBP STOP cijfers'!AL24</f>
        <v>0</v>
      </c>
      <c r="AM40" s="11">
        <f>'DBP STOP cijfers'!AM24</f>
        <v>120</v>
      </c>
      <c r="AN40" s="11">
        <f>'DBP STOP cijfers'!AN24</f>
        <v>0</v>
      </c>
      <c r="AO40" s="11">
        <f>'DBP STOP cijfers'!AO24</f>
        <v>0</v>
      </c>
      <c r="AP40" s="11">
        <f>'DBP STOP cijfers'!AP24</f>
        <v>0</v>
      </c>
      <c r="AQ40" s="11">
        <f>'DBP STOP cijfers'!AQ24</f>
        <v>0</v>
      </c>
      <c r="AR40" s="49">
        <f>'DBP STOP cijfers'!AR24</f>
        <v>0</v>
      </c>
      <c r="AS40" s="11">
        <f>'DBP STOP cijfers'!AS24</f>
        <v>0</v>
      </c>
      <c r="AT40" s="11">
        <f>'DBP STOP cijfers'!AT24</f>
        <v>0</v>
      </c>
      <c r="AU40" s="11">
        <f>'DBP STOP cijfers'!AU24</f>
        <v>0</v>
      </c>
      <c r="AV40" s="11">
        <f>'DBP STOP cijfers'!AV24</f>
        <v>0</v>
      </c>
      <c r="AW40" s="11">
        <f>'DBP STOP cijfers'!AW24</f>
        <v>0</v>
      </c>
      <c r="AX40" s="11">
        <f>'DBP STOP cijfers'!AX24</f>
        <v>0</v>
      </c>
      <c r="AY40" s="11">
        <f>'DBP STOP cijfers'!AY24</f>
        <v>0</v>
      </c>
      <c r="AZ40" s="11">
        <f>'DBP STOP cijfers'!AZ24</f>
        <v>0</v>
      </c>
      <c r="BA40" s="11">
        <f>'DBP STOP cijfers'!BA24</f>
        <v>0</v>
      </c>
      <c r="BB40" s="11">
        <f>'DBP STOP cijfers'!BB24</f>
        <v>0</v>
      </c>
      <c r="BC40" s="49">
        <f>'DBP STOP cijfers'!BC24</f>
        <v>0</v>
      </c>
      <c r="BD40" s="11">
        <f>'DBP STOP cijfers'!BD24</f>
        <v>0</v>
      </c>
      <c r="BE40" s="11">
        <f>'DBP STOP cijfers'!BE24</f>
        <v>0</v>
      </c>
      <c r="BF40" s="11">
        <f>'DBP STOP cijfers'!BF24</f>
        <v>0</v>
      </c>
      <c r="BG40" s="11">
        <f>'DBP STOP cijfers'!BG24</f>
        <v>0</v>
      </c>
      <c r="BH40" s="11">
        <f>'DBP STOP cijfers'!BH24</f>
        <v>0</v>
      </c>
      <c r="BI40" s="11">
        <f>'DBP STOP cijfers'!BI24</f>
        <v>0</v>
      </c>
      <c r="BJ40" s="11">
        <f>'DBP STOP cijfers'!BJ24</f>
        <v>0</v>
      </c>
      <c r="BK40" s="49">
        <f>'DBP STOP cijfers'!BK24</f>
        <v>0</v>
      </c>
      <c r="BL40" s="11">
        <f>'DBP STOP cijfers'!BL24</f>
        <v>0</v>
      </c>
      <c r="BM40" s="11">
        <f>'DBP STOP cijfers'!BM24</f>
        <v>0</v>
      </c>
      <c r="BN40" s="11">
        <f>'DBP STOP cijfers'!BN24</f>
        <v>0</v>
      </c>
      <c r="BO40" s="11">
        <f>'DBP STOP cijfers'!BO24</f>
        <v>0</v>
      </c>
      <c r="BP40" s="11">
        <f>'DBP STOP cijfers'!BP24</f>
        <v>0</v>
      </c>
      <c r="BQ40" s="49">
        <f>'DBP STOP cijfers'!BQ24</f>
        <v>0</v>
      </c>
      <c r="BR40" s="11">
        <f>'DBP STOP cijfers'!BR24</f>
        <v>162.39999999999998</v>
      </c>
      <c r="BS40" s="11">
        <f>'DBP STOP cijfers'!BS24</f>
        <v>117.6</v>
      </c>
      <c r="BT40" s="11">
        <f>'DBP STOP cijfers'!BT24</f>
        <v>0</v>
      </c>
      <c r="BU40" s="11">
        <f>'DBP STOP cijfers'!BU24</f>
        <v>0</v>
      </c>
      <c r="BV40" s="11">
        <f>'DBP STOP cijfers'!BV24</f>
        <v>0</v>
      </c>
      <c r="BW40" s="11">
        <f>'DBP STOP cijfers'!BW24</f>
        <v>0</v>
      </c>
      <c r="BX40" s="47">
        <f>'DBP STOP cijfers'!BX24</f>
        <v>0</v>
      </c>
      <c r="BY40" s="49">
        <f>'DBP STOP cijfers'!BY24</f>
        <v>520</v>
      </c>
      <c r="BZ40" s="11">
        <f>'DBP STOP cijfers'!BZ24</f>
        <v>0</v>
      </c>
      <c r="CA40" s="11">
        <f>'DBP STOP cijfers'!CA24</f>
        <v>0</v>
      </c>
      <c r="CB40" s="11">
        <f>'DBP STOP cijfers'!CB24</f>
        <v>0</v>
      </c>
      <c r="CC40" s="11">
        <f>'DBP STOP cijfers'!CC24</f>
        <v>0</v>
      </c>
      <c r="CD40" s="11">
        <f>'DBP STOP cijfers'!CD24</f>
        <v>0</v>
      </c>
      <c r="CE40" s="11">
        <f>'DBP STOP cijfers'!CE24</f>
        <v>0</v>
      </c>
      <c r="CF40" s="11">
        <f>'DBP STOP cijfers'!CF24</f>
        <v>0</v>
      </c>
      <c r="CG40" s="11">
        <f>'DBP STOP cijfers'!CG24</f>
        <v>0</v>
      </c>
      <c r="CH40" s="11">
        <f>'DBP STOP cijfers'!CH24</f>
        <v>0</v>
      </c>
      <c r="CI40" s="11">
        <f>'DBP STOP cijfers'!CI24</f>
        <v>0</v>
      </c>
      <c r="CJ40" s="11">
        <f>'DBP STOP cijfers'!CJ24</f>
        <v>0</v>
      </c>
      <c r="CK40" s="11">
        <f>'DBP STOP cijfers'!CK24</f>
        <v>0</v>
      </c>
      <c r="CL40" s="49">
        <f>'DBP STOP cijfers'!CL24</f>
        <v>0</v>
      </c>
      <c r="CM40" s="15">
        <f>'DBP STOP cijfers'!CM24</f>
        <v>0</v>
      </c>
      <c r="CN40" s="11">
        <f>'DBP STOP cijfers'!CN24</f>
        <v>0</v>
      </c>
      <c r="CO40" s="11">
        <f>'DBP STOP cijfers'!CO24</f>
        <v>0</v>
      </c>
      <c r="CP40" s="11">
        <f>'DBP STOP cijfers'!CP24</f>
        <v>0</v>
      </c>
      <c r="CQ40" s="11">
        <f>'DBP STOP cijfers'!CQ24</f>
        <v>0</v>
      </c>
      <c r="CR40" s="11">
        <f>'DBP STOP cijfers'!CR24</f>
        <v>0</v>
      </c>
      <c r="CS40" s="11">
        <f>'DBP STOP cijfers'!CS24</f>
        <v>0</v>
      </c>
      <c r="CT40" s="11">
        <f>'DBP STOP cijfers'!CT24</f>
        <v>0</v>
      </c>
      <c r="CU40" s="11">
        <f>'DBP STOP cijfers'!CU24</f>
        <v>0</v>
      </c>
      <c r="CV40" s="11">
        <f>'DBP STOP cijfers'!CV24</f>
        <v>0</v>
      </c>
      <c r="CW40" s="11">
        <f>'DBP STOP cijfers'!CW24</f>
        <v>0</v>
      </c>
      <c r="CX40" s="11">
        <f>'DBP STOP cijfers'!CX24</f>
        <v>0</v>
      </c>
      <c r="CY40" s="26">
        <f>'DBP STOP cijfers'!CY24</f>
        <v>0</v>
      </c>
      <c r="CZ40" s="15">
        <f>'DBP STOP cijfers'!CZ24</f>
        <v>0</v>
      </c>
      <c r="DA40" s="11">
        <f>'DBP STOP cijfers'!DA24</f>
        <v>0</v>
      </c>
      <c r="DB40" s="11">
        <f>'DBP STOP cijfers'!DB24</f>
        <v>0</v>
      </c>
      <c r="DC40" s="11">
        <f>'DBP STOP cijfers'!DC24</f>
        <v>0</v>
      </c>
      <c r="DD40" s="11">
        <f>'DBP STOP cijfers'!DD24</f>
        <v>0</v>
      </c>
      <c r="DE40" s="11">
        <f>'DBP STOP cijfers'!DE24</f>
        <v>0</v>
      </c>
      <c r="DF40" s="11">
        <f>'DBP STOP cijfers'!DF24</f>
        <v>0</v>
      </c>
      <c r="DG40" s="11">
        <f>'DBP STOP cijfers'!DG24</f>
        <v>0</v>
      </c>
      <c r="DH40" s="11">
        <f>'DBP STOP cijfers'!DH24</f>
        <v>0</v>
      </c>
      <c r="DI40" s="11">
        <f>'DBP STOP cijfers'!DI24</f>
        <v>0</v>
      </c>
      <c r="DJ40" s="11">
        <f>'DBP STOP cijfers'!DJ24</f>
        <v>0</v>
      </c>
      <c r="DK40" s="11">
        <f>'DBP STOP cijfers'!DK24</f>
        <v>0</v>
      </c>
      <c r="DL40" s="26">
        <f>'DBP STOP cijfers'!DL24</f>
        <v>0</v>
      </c>
    </row>
    <row r="41" spans="1:116">
      <c r="A41" s="47">
        <f>'DBP STOP cijfers'!A25</f>
        <v>0</v>
      </c>
      <c r="B41" s="49" t="str">
        <f>'DBP STOP cijfers'!B25</f>
        <v>JANT</v>
      </c>
      <c r="C41" s="4" t="str">
        <f>'DBP STOP cijfers'!C25</f>
        <v>Dierlijke Bijproducten</v>
      </c>
      <c r="D41" s="4" t="str">
        <f>'DBP STOP cijfers'!D25</f>
        <v>DBP niet retribueerbare werkzaamheden C&amp;V DG AGRO</v>
      </c>
      <c r="E41" s="8" t="str">
        <f>'DBP STOP cijfers'!E25</f>
        <v>Traccerbaarheid VVM</v>
      </c>
      <c r="F41" s="5" t="str">
        <f>'DBP STOP cijfers'!F25</f>
        <v>EZ AGRO</v>
      </c>
      <c r="G41" s="4" t="str">
        <f>'DBP STOP cijfers'!G25</f>
        <v>ja</v>
      </c>
      <c r="H41" s="15">
        <f>'DBP STOP cijfers'!H25</f>
        <v>900</v>
      </c>
      <c r="I41" s="11">
        <f>'DBP STOP cijfers'!I25</f>
        <v>0</v>
      </c>
      <c r="J41" s="11">
        <f>'DBP STOP cijfers'!J25</f>
        <v>0</v>
      </c>
      <c r="K41" s="11">
        <f>'DBP STOP cijfers'!K25</f>
        <v>0</v>
      </c>
      <c r="L41" s="11">
        <f>'DBP STOP cijfers'!L25</f>
        <v>0</v>
      </c>
      <c r="M41" s="11">
        <f>'DBP STOP cijfers'!M25</f>
        <v>0</v>
      </c>
      <c r="N41" s="11">
        <f>'DBP STOP cijfers'!N25</f>
        <v>0</v>
      </c>
      <c r="O41" s="11">
        <f>'DBP STOP cijfers'!O25</f>
        <v>0</v>
      </c>
      <c r="P41" s="11">
        <f>'DBP STOP cijfers'!P25</f>
        <v>0</v>
      </c>
      <c r="Q41" s="26">
        <f>'DBP STOP cijfers'!Q25</f>
        <v>900</v>
      </c>
      <c r="R41" s="15">
        <f>'DBP STOP cijfers'!R25</f>
        <v>0</v>
      </c>
      <c r="S41" s="11">
        <f>'DBP STOP cijfers'!S25</f>
        <v>0</v>
      </c>
      <c r="T41" s="11">
        <f>'DBP STOP cijfers'!T25</f>
        <v>900</v>
      </c>
      <c r="U41" s="11">
        <f>'DBP STOP cijfers'!U25</f>
        <v>0</v>
      </c>
      <c r="V41" s="11">
        <f>'DBP STOP cijfers'!V25</f>
        <v>0</v>
      </c>
      <c r="W41" s="11">
        <f>'DBP STOP cijfers'!W25</f>
        <v>0</v>
      </c>
      <c r="X41" s="11">
        <f>'DBP STOP cijfers'!X25</f>
        <v>0</v>
      </c>
      <c r="Y41" s="11">
        <f>'DBP STOP cijfers'!Y25</f>
        <v>0</v>
      </c>
      <c r="Z41" s="49">
        <f>'DBP STOP cijfers'!Z25</f>
        <v>900</v>
      </c>
      <c r="AA41" s="11">
        <f>'DBP STOP cijfers'!AA25</f>
        <v>500</v>
      </c>
      <c r="AB41" s="11">
        <f>'DBP STOP cijfers'!AB25</f>
        <v>0</v>
      </c>
      <c r="AC41" s="11">
        <f>'DBP STOP cijfers'!AC25</f>
        <v>400</v>
      </c>
      <c r="AD41" s="11">
        <f>'DBP STOP cijfers'!AD25</f>
        <v>0</v>
      </c>
      <c r="AE41" s="11">
        <f>'DBP STOP cijfers'!AE25</f>
        <v>0</v>
      </c>
      <c r="AF41" s="11">
        <f>'DBP STOP cijfers'!AF25</f>
        <v>0</v>
      </c>
      <c r="AG41" s="49">
        <f>'DBP STOP cijfers'!AG25</f>
        <v>0</v>
      </c>
      <c r="AH41" s="11">
        <f>'DBP STOP cijfers'!AH25</f>
        <v>0</v>
      </c>
      <c r="AI41" s="11">
        <f>'DBP STOP cijfers'!AI25</f>
        <v>0</v>
      </c>
      <c r="AJ41" s="11">
        <f>'DBP STOP cijfers'!AJ25</f>
        <v>500</v>
      </c>
      <c r="AK41" s="11">
        <f>'DBP STOP cijfers'!AK25</f>
        <v>0</v>
      </c>
      <c r="AL41" s="49">
        <f>'DBP STOP cijfers'!AL25</f>
        <v>0</v>
      </c>
      <c r="AM41" s="11">
        <f>'DBP STOP cijfers'!AM25</f>
        <v>0</v>
      </c>
      <c r="AN41" s="11">
        <f>'DBP STOP cijfers'!AN25</f>
        <v>0</v>
      </c>
      <c r="AO41" s="11">
        <f>'DBP STOP cijfers'!AO25</f>
        <v>0</v>
      </c>
      <c r="AP41" s="11">
        <f>'DBP STOP cijfers'!AP25</f>
        <v>0</v>
      </c>
      <c r="AQ41" s="11">
        <f>'DBP STOP cijfers'!AQ25</f>
        <v>0</v>
      </c>
      <c r="AR41" s="49">
        <f>'DBP STOP cijfers'!AR25</f>
        <v>0</v>
      </c>
      <c r="AS41" s="11">
        <f>'DBP STOP cijfers'!AS25</f>
        <v>0</v>
      </c>
      <c r="AT41" s="11">
        <f>'DBP STOP cijfers'!AT25</f>
        <v>0</v>
      </c>
      <c r="AU41" s="11">
        <f>'DBP STOP cijfers'!AU25</f>
        <v>0</v>
      </c>
      <c r="AV41" s="11">
        <f>'DBP STOP cijfers'!AV25</f>
        <v>0</v>
      </c>
      <c r="AW41" s="11">
        <f>'DBP STOP cijfers'!AW25</f>
        <v>0</v>
      </c>
      <c r="AX41" s="11">
        <f>'DBP STOP cijfers'!AX25</f>
        <v>0</v>
      </c>
      <c r="AY41" s="11">
        <f>'DBP STOP cijfers'!AY25</f>
        <v>0</v>
      </c>
      <c r="AZ41" s="11">
        <f>'DBP STOP cijfers'!AZ25</f>
        <v>0</v>
      </c>
      <c r="BA41" s="11">
        <f>'DBP STOP cijfers'!BA25</f>
        <v>0</v>
      </c>
      <c r="BB41" s="11">
        <f>'DBP STOP cijfers'!BB25</f>
        <v>0</v>
      </c>
      <c r="BC41" s="49">
        <f>'DBP STOP cijfers'!BC25</f>
        <v>0</v>
      </c>
      <c r="BD41" s="11">
        <f>'DBP STOP cijfers'!BD25</f>
        <v>0</v>
      </c>
      <c r="BE41" s="11">
        <f>'DBP STOP cijfers'!BE25</f>
        <v>0</v>
      </c>
      <c r="BF41" s="11">
        <f>'DBP STOP cijfers'!BF25</f>
        <v>0</v>
      </c>
      <c r="BG41" s="11">
        <f>'DBP STOP cijfers'!BG25</f>
        <v>0</v>
      </c>
      <c r="BH41" s="11">
        <f>'DBP STOP cijfers'!BH25</f>
        <v>0</v>
      </c>
      <c r="BI41" s="11">
        <f>'DBP STOP cijfers'!BI25</f>
        <v>0</v>
      </c>
      <c r="BJ41" s="11">
        <f>'DBP STOP cijfers'!BJ25</f>
        <v>0</v>
      </c>
      <c r="BK41" s="49">
        <f>'DBP STOP cijfers'!BK25</f>
        <v>0</v>
      </c>
      <c r="BL41" s="11">
        <f>'DBP STOP cijfers'!BL25</f>
        <v>0</v>
      </c>
      <c r="BM41" s="11">
        <f>'DBP STOP cijfers'!BM25</f>
        <v>0</v>
      </c>
      <c r="BN41" s="11">
        <f>'DBP STOP cijfers'!BN25</f>
        <v>0</v>
      </c>
      <c r="BO41" s="11">
        <f>'DBP STOP cijfers'!BO25</f>
        <v>0</v>
      </c>
      <c r="BP41" s="11">
        <f>'DBP STOP cijfers'!BP25</f>
        <v>0</v>
      </c>
      <c r="BQ41" s="49">
        <f>'DBP STOP cijfers'!BQ25</f>
        <v>0</v>
      </c>
      <c r="BR41" s="11">
        <f>'DBP STOP cijfers'!BR25</f>
        <v>231.99999999999997</v>
      </c>
      <c r="BS41" s="11">
        <f>'DBP STOP cijfers'!BS25</f>
        <v>168</v>
      </c>
      <c r="BT41" s="11">
        <f>'DBP STOP cijfers'!BT25</f>
        <v>0</v>
      </c>
      <c r="BU41" s="11">
        <f>'DBP STOP cijfers'!BU25</f>
        <v>0</v>
      </c>
      <c r="BV41" s="11">
        <f>'DBP STOP cijfers'!BV25</f>
        <v>0</v>
      </c>
      <c r="BW41" s="11">
        <f>'DBP STOP cijfers'!BW25</f>
        <v>0</v>
      </c>
      <c r="BX41" s="47">
        <f>'DBP STOP cijfers'!BX25</f>
        <v>0</v>
      </c>
      <c r="BY41" s="49">
        <f>'DBP STOP cijfers'!BY25</f>
        <v>900</v>
      </c>
      <c r="BZ41" s="11">
        <f>'DBP STOP cijfers'!BZ25</f>
        <v>0</v>
      </c>
      <c r="CA41" s="11">
        <f>'DBP STOP cijfers'!CA25</f>
        <v>0</v>
      </c>
      <c r="CB41" s="11">
        <f>'DBP STOP cijfers'!CB25</f>
        <v>0</v>
      </c>
      <c r="CC41" s="11">
        <f>'DBP STOP cijfers'!CC25</f>
        <v>0</v>
      </c>
      <c r="CD41" s="11">
        <f>'DBP STOP cijfers'!CD25</f>
        <v>0</v>
      </c>
      <c r="CE41" s="11">
        <f>'DBP STOP cijfers'!CE25</f>
        <v>0</v>
      </c>
      <c r="CF41" s="11">
        <f>'DBP STOP cijfers'!CF25</f>
        <v>0</v>
      </c>
      <c r="CG41" s="11">
        <f>'DBP STOP cijfers'!CG25</f>
        <v>0</v>
      </c>
      <c r="CH41" s="11">
        <f>'DBP STOP cijfers'!CH25</f>
        <v>0</v>
      </c>
      <c r="CI41" s="11">
        <f>'DBP STOP cijfers'!CI25</f>
        <v>0</v>
      </c>
      <c r="CJ41" s="11">
        <f>'DBP STOP cijfers'!CJ25</f>
        <v>0</v>
      </c>
      <c r="CK41" s="11">
        <f>'DBP STOP cijfers'!CK25</f>
        <v>0</v>
      </c>
      <c r="CL41" s="49">
        <f>'DBP STOP cijfers'!CL25</f>
        <v>0</v>
      </c>
      <c r="CM41" s="15">
        <f>'DBP STOP cijfers'!CM25</f>
        <v>0</v>
      </c>
      <c r="CN41" s="11">
        <f>'DBP STOP cijfers'!CN25</f>
        <v>0</v>
      </c>
      <c r="CO41" s="11">
        <f>'DBP STOP cijfers'!CO25</f>
        <v>0</v>
      </c>
      <c r="CP41" s="11">
        <f>'DBP STOP cijfers'!CP25</f>
        <v>0</v>
      </c>
      <c r="CQ41" s="11">
        <f>'DBP STOP cijfers'!CQ25</f>
        <v>0</v>
      </c>
      <c r="CR41" s="11">
        <f>'DBP STOP cijfers'!CR25</f>
        <v>0</v>
      </c>
      <c r="CS41" s="11">
        <f>'DBP STOP cijfers'!CS25</f>
        <v>0</v>
      </c>
      <c r="CT41" s="11">
        <f>'DBP STOP cijfers'!CT25</f>
        <v>0</v>
      </c>
      <c r="CU41" s="11">
        <f>'DBP STOP cijfers'!CU25</f>
        <v>0</v>
      </c>
      <c r="CV41" s="11">
        <f>'DBP STOP cijfers'!CV25</f>
        <v>0</v>
      </c>
      <c r="CW41" s="11">
        <f>'DBP STOP cijfers'!CW25</f>
        <v>0</v>
      </c>
      <c r="CX41" s="11">
        <f>'DBP STOP cijfers'!CX25</f>
        <v>0</v>
      </c>
      <c r="CY41" s="26">
        <f>'DBP STOP cijfers'!CY25</f>
        <v>0</v>
      </c>
      <c r="CZ41" s="15">
        <f>'DBP STOP cijfers'!CZ25</f>
        <v>0</v>
      </c>
      <c r="DA41" s="11">
        <f>'DBP STOP cijfers'!DA25</f>
        <v>0</v>
      </c>
      <c r="DB41" s="11">
        <f>'DBP STOP cijfers'!DB25</f>
        <v>0</v>
      </c>
      <c r="DC41" s="11">
        <f>'DBP STOP cijfers'!DC25</f>
        <v>0</v>
      </c>
      <c r="DD41" s="11">
        <f>'DBP STOP cijfers'!DD25</f>
        <v>0</v>
      </c>
      <c r="DE41" s="11">
        <f>'DBP STOP cijfers'!DE25</f>
        <v>0</v>
      </c>
      <c r="DF41" s="11">
        <f>'DBP STOP cijfers'!DF25</f>
        <v>0</v>
      </c>
      <c r="DG41" s="11">
        <f>'DBP STOP cijfers'!DG25</f>
        <v>0</v>
      </c>
      <c r="DH41" s="11">
        <f>'DBP STOP cijfers'!DH25</f>
        <v>0</v>
      </c>
      <c r="DI41" s="11">
        <f>'DBP STOP cijfers'!DI25</f>
        <v>0</v>
      </c>
      <c r="DJ41" s="11">
        <f>'DBP STOP cijfers'!DJ25</f>
        <v>0</v>
      </c>
      <c r="DK41" s="11">
        <f>'DBP STOP cijfers'!DK25</f>
        <v>0</v>
      </c>
      <c r="DL41" s="26">
        <f>'DBP STOP cijfers'!DL25</f>
        <v>0</v>
      </c>
    </row>
    <row r="42" spans="1:116" ht="13.5" customHeight="1">
      <c r="A42" s="47">
        <f>'DBP STOP cijfers'!A26</f>
        <v>0</v>
      </c>
      <c r="B42" s="49" t="str">
        <f>'DBP STOP cijfers'!B26</f>
        <v>JANT</v>
      </c>
      <c r="C42" s="4" t="str">
        <f>'DBP STOP cijfers'!C26</f>
        <v>Dierlijke Bijproducten</v>
      </c>
      <c r="D42" s="4" t="str">
        <f>'DBP STOP cijfers'!D26</f>
        <v>DBP niet retribueerbare werkzaamheden C&amp;V DG AGRO</v>
      </c>
      <c r="E42" s="8" t="str">
        <f>'DBP STOP cijfers'!E26</f>
        <v>Vrije invulling inspecties traceerbaarheid</v>
      </c>
      <c r="F42" s="5" t="str">
        <f>'DBP STOP cijfers'!F26</f>
        <v>EZ AGRO</v>
      </c>
      <c r="G42" s="4" t="str">
        <f>'DBP STOP cijfers'!G26</f>
        <v>ja</v>
      </c>
      <c r="H42" s="15">
        <f>'DBP STOP cijfers'!H26</f>
        <v>1000</v>
      </c>
      <c r="I42" s="11">
        <f>'DBP STOP cijfers'!I26</f>
        <v>0</v>
      </c>
      <c r="J42" s="11">
        <f>'DBP STOP cijfers'!J26</f>
        <v>0</v>
      </c>
      <c r="K42" s="11">
        <f>'DBP STOP cijfers'!K26</f>
        <v>0</v>
      </c>
      <c r="L42" s="11">
        <f>'DBP STOP cijfers'!L26</f>
        <v>0</v>
      </c>
      <c r="M42" s="11">
        <f>'DBP STOP cijfers'!M26</f>
        <v>0</v>
      </c>
      <c r="N42" s="11">
        <f>'DBP STOP cijfers'!N26</f>
        <v>0</v>
      </c>
      <c r="O42" s="11">
        <f>'DBP STOP cijfers'!O26</f>
        <v>0</v>
      </c>
      <c r="P42" s="11">
        <f>'DBP STOP cijfers'!P26</f>
        <v>0</v>
      </c>
      <c r="Q42" s="26">
        <f>'DBP STOP cijfers'!Q26</f>
        <v>1000</v>
      </c>
      <c r="R42" s="15">
        <f>'DBP STOP cijfers'!R26</f>
        <v>0</v>
      </c>
      <c r="S42" s="11">
        <f>'DBP STOP cijfers'!S26</f>
        <v>0</v>
      </c>
      <c r="T42" s="11">
        <f>'DBP STOP cijfers'!T26</f>
        <v>1000</v>
      </c>
      <c r="U42" s="11">
        <f>'DBP STOP cijfers'!U26</f>
        <v>0</v>
      </c>
      <c r="V42" s="11">
        <f>'DBP STOP cijfers'!V26</f>
        <v>0</v>
      </c>
      <c r="W42" s="11">
        <f>'DBP STOP cijfers'!W26</f>
        <v>0</v>
      </c>
      <c r="X42" s="11">
        <f>'DBP STOP cijfers'!X26</f>
        <v>0</v>
      </c>
      <c r="Y42" s="11">
        <f>'DBP STOP cijfers'!Y26</f>
        <v>0</v>
      </c>
      <c r="Z42" s="49">
        <f>'DBP STOP cijfers'!Z26</f>
        <v>1000</v>
      </c>
      <c r="AA42" s="11">
        <f>'DBP STOP cijfers'!AA26</f>
        <v>40</v>
      </c>
      <c r="AB42" s="11">
        <f>'DBP STOP cijfers'!AB26</f>
        <v>0</v>
      </c>
      <c r="AC42" s="11">
        <f>'DBP STOP cijfers'!AC26</f>
        <v>960</v>
      </c>
      <c r="AD42" s="11">
        <f>'DBP STOP cijfers'!AD26</f>
        <v>0</v>
      </c>
      <c r="AE42" s="11">
        <f>'DBP STOP cijfers'!AE26</f>
        <v>0</v>
      </c>
      <c r="AF42" s="11">
        <f>'DBP STOP cijfers'!AF26</f>
        <v>0</v>
      </c>
      <c r="AG42" s="49">
        <f>'DBP STOP cijfers'!AG26</f>
        <v>0</v>
      </c>
      <c r="AH42" s="11">
        <f>'DBP STOP cijfers'!AH26</f>
        <v>0</v>
      </c>
      <c r="AI42" s="11">
        <f>'DBP STOP cijfers'!AI26</f>
        <v>0</v>
      </c>
      <c r="AJ42" s="11">
        <f>'DBP STOP cijfers'!AJ26</f>
        <v>40</v>
      </c>
      <c r="AK42" s="11">
        <f>'DBP STOP cijfers'!AK26</f>
        <v>0</v>
      </c>
      <c r="AL42" s="49">
        <f>'DBP STOP cijfers'!AL26</f>
        <v>0</v>
      </c>
      <c r="AM42" s="11">
        <f>'DBP STOP cijfers'!AM26</f>
        <v>0</v>
      </c>
      <c r="AN42" s="11">
        <f>'DBP STOP cijfers'!AN26</f>
        <v>0</v>
      </c>
      <c r="AO42" s="11">
        <f>'DBP STOP cijfers'!AO26</f>
        <v>0</v>
      </c>
      <c r="AP42" s="11">
        <f>'DBP STOP cijfers'!AP26</f>
        <v>0</v>
      </c>
      <c r="AQ42" s="11">
        <f>'DBP STOP cijfers'!AQ26</f>
        <v>0</v>
      </c>
      <c r="AR42" s="49">
        <f>'DBP STOP cijfers'!AR26</f>
        <v>0</v>
      </c>
      <c r="AS42" s="11">
        <f>'DBP STOP cijfers'!AS26</f>
        <v>0</v>
      </c>
      <c r="AT42" s="11">
        <f>'DBP STOP cijfers'!AT26</f>
        <v>0</v>
      </c>
      <c r="AU42" s="11">
        <f>'DBP STOP cijfers'!AU26</f>
        <v>0</v>
      </c>
      <c r="AV42" s="11">
        <f>'DBP STOP cijfers'!AV26</f>
        <v>0</v>
      </c>
      <c r="AW42" s="11">
        <f>'DBP STOP cijfers'!AW26</f>
        <v>0</v>
      </c>
      <c r="AX42" s="11">
        <f>'DBP STOP cijfers'!AX26</f>
        <v>0</v>
      </c>
      <c r="AY42" s="11">
        <f>'DBP STOP cijfers'!AY26</f>
        <v>0</v>
      </c>
      <c r="AZ42" s="11">
        <f>'DBP STOP cijfers'!AZ26</f>
        <v>0</v>
      </c>
      <c r="BA42" s="11">
        <f>'DBP STOP cijfers'!BA26</f>
        <v>0</v>
      </c>
      <c r="BB42" s="11">
        <f>'DBP STOP cijfers'!BB26</f>
        <v>0</v>
      </c>
      <c r="BC42" s="49">
        <f>'DBP STOP cijfers'!BC26</f>
        <v>0</v>
      </c>
      <c r="BD42" s="11">
        <f>'DBP STOP cijfers'!BD26</f>
        <v>0</v>
      </c>
      <c r="BE42" s="11">
        <f>'DBP STOP cijfers'!BE26</f>
        <v>0</v>
      </c>
      <c r="BF42" s="11">
        <f>'DBP STOP cijfers'!BF26</f>
        <v>0</v>
      </c>
      <c r="BG42" s="11">
        <f>'DBP STOP cijfers'!BG26</f>
        <v>0</v>
      </c>
      <c r="BH42" s="11">
        <f>'DBP STOP cijfers'!BH26</f>
        <v>0</v>
      </c>
      <c r="BI42" s="11">
        <f>'DBP STOP cijfers'!BI26</f>
        <v>0</v>
      </c>
      <c r="BJ42" s="11">
        <f>'DBP STOP cijfers'!BJ26</f>
        <v>0</v>
      </c>
      <c r="BK42" s="49">
        <f>'DBP STOP cijfers'!BK26</f>
        <v>0</v>
      </c>
      <c r="BL42" s="11">
        <f>'DBP STOP cijfers'!BL26</f>
        <v>0</v>
      </c>
      <c r="BM42" s="11">
        <f>'DBP STOP cijfers'!BM26</f>
        <v>0</v>
      </c>
      <c r="BN42" s="11">
        <f>'DBP STOP cijfers'!BN26</f>
        <v>0</v>
      </c>
      <c r="BO42" s="11">
        <f>'DBP STOP cijfers'!BO26</f>
        <v>0</v>
      </c>
      <c r="BP42" s="11">
        <f>'DBP STOP cijfers'!BP26</f>
        <v>0</v>
      </c>
      <c r="BQ42" s="49">
        <f>'DBP STOP cijfers'!BQ26</f>
        <v>0</v>
      </c>
      <c r="BR42" s="11">
        <f>'DBP STOP cijfers'!BR26</f>
        <v>556.79999999999995</v>
      </c>
      <c r="BS42" s="11">
        <f>'DBP STOP cijfers'!BS26</f>
        <v>403.2</v>
      </c>
      <c r="BT42" s="11">
        <f>'DBP STOP cijfers'!BT26</f>
        <v>0</v>
      </c>
      <c r="BU42" s="11">
        <f>'DBP STOP cijfers'!BU26</f>
        <v>0</v>
      </c>
      <c r="BV42" s="11">
        <f>'DBP STOP cijfers'!BV26</f>
        <v>0</v>
      </c>
      <c r="BW42" s="11">
        <f>'DBP STOP cijfers'!BW26</f>
        <v>0</v>
      </c>
      <c r="BX42" s="47">
        <f>'DBP STOP cijfers'!BX26</f>
        <v>0</v>
      </c>
      <c r="BY42" s="49">
        <f>'DBP STOP cijfers'!BY26</f>
        <v>1000</v>
      </c>
      <c r="BZ42" s="11">
        <f>'DBP STOP cijfers'!BZ26</f>
        <v>0</v>
      </c>
      <c r="CA42" s="11">
        <f>'DBP STOP cijfers'!CA26</f>
        <v>0</v>
      </c>
      <c r="CB42" s="11">
        <f>'DBP STOP cijfers'!CB26</f>
        <v>0</v>
      </c>
      <c r="CC42" s="11">
        <f>'DBP STOP cijfers'!CC26</f>
        <v>0</v>
      </c>
      <c r="CD42" s="11">
        <f>'DBP STOP cijfers'!CD26</f>
        <v>0</v>
      </c>
      <c r="CE42" s="11">
        <f>'DBP STOP cijfers'!CE26</f>
        <v>0</v>
      </c>
      <c r="CF42" s="11">
        <f>'DBP STOP cijfers'!CF26</f>
        <v>0</v>
      </c>
      <c r="CG42" s="11">
        <f>'DBP STOP cijfers'!CG26</f>
        <v>0</v>
      </c>
      <c r="CH42" s="11">
        <f>'DBP STOP cijfers'!CH26</f>
        <v>0</v>
      </c>
      <c r="CI42" s="11">
        <f>'DBP STOP cijfers'!CI26</f>
        <v>0</v>
      </c>
      <c r="CJ42" s="11">
        <f>'DBP STOP cijfers'!CJ26</f>
        <v>0</v>
      </c>
      <c r="CK42" s="11">
        <f>'DBP STOP cijfers'!CK26</f>
        <v>0</v>
      </c>
      <c r="CL42" s="49">
        <f>'DBP STOP cijfers'!CL26</f>
        <v>0</v>
      </c>
      <c r="CM42" s="15">
        <f>'DBP STOP cijfers'!CM26</f>
        <v>0</v>
      </c>
      <c r="CN42" s="11">
        <f>'DBP STOP cijfers'!CN26</f>
        <v>0</v>
      </c>
      <c r="CO42" s="11">
        <f>'DBP STOP cijfers'!CO26</f>
        <v>0</v>
      </c>
      <c r="CP42" s="11">
        <f>'DBP STOP cijfers'!CP26</f>
        <v>0</v>
      </c>
      <c r="CQ42" s="11">
        <f>'DBP STOP cijfers'!CQ26</f>
        <v>0</v>
      </c>
      <c r="CR42" s="11">
        <f>'DBP STOP cijfers'!CR26</f>
        <v>0</v>
      </c>
      <c r="CS42" s="11">
        <f>'DBP STOP cijfers'!CS26</f>
        <v>0</v>
      </c>
      <c r="CT42" s="11">
        <f>'DBP STOP cijfers'!CT26</f>
        <v>0</v>
      </c>
      <c r="CU42" s="11">
        <f>'DBP STOP cijfers'!CU26</f>
        <v>0</v>
      </c>
      <c r="CV42" s="11">
        <f>'DBP STOP cijfers'!CV26</f>
        <v>0</v>
      </c>
      <c r="CW42" s="11">
        <f>'DBP STOP cijfers'!CW26</f>
        <v>0</v>
      </c>
      <c r="CX42" s="11">
        <f>'DBP STOP cijfers'!CX26</f>
        <v>0</v>
      </c>
      <c r="CY42" s="26">
        <f>'DBP STOP cijfers'!CY26</f>
        <v>0</v>
      </c>
      <c r="CZ42" s="15">
        <f>'DBP STOP cijfers'!CZ26</f>
        <v>0</v>
      </c>
      <c r="DA42" s="11">
        <f>'DBP STOP cijfers'!DA26</f>
        <v>0</v>
      </c>
      <c r="DB42" s="11">
        <f>'DBP STOP cijfers'!DB26</f>
        <v>0</v>
      </c>
      <c r="DC42" s="11">
        <f>'DBP STOP cijfers'!DC26</f>
        <v>0</v>
      </c>
      <c r="DD42" s="11">
        <f>'DBP STOP cijfers'!DD26</f>
        <v>0</v>
      </c>
      <c r="DE42" s="11">
        <f>'DBP STOP cijfers'!DE26</f>
        <v>0</v>
      </c>
      <c r="DF42" s="11">
        <f>'DBP STOP cijfers'!DF26</f>
        <v>0</v>
      </c>
      <c r="DG42" s="11">
        <f>'DBP STOP cijfers'!DG26</f>
        <v>0</v>
      </c>
      <c r="DH42" s="11">
        <f>'DBP STOP cijfers'!DH26</f>
        <v>0</v>
      </c>
      <c r="DI42" s="11">
        <f>'DBP STOP cijfers'!DI26</f>
        <v>0</v>
      </c>
      <c r="DJ42" s="11">
        <f>'DBP STOP cijfers'!DJ26</f>
        <v>0</v>
      </c>
      <c r="DK42" s="11">
        <f>'DBP STOP cijfers'!DK26</f>
        <v>0</v>
      </c>
      <c r="DL42" s="26">
        <f>'DBP STOP cijfers'!DL26</f>
        <v>0</v>
      </c>
    </row>
    <row r="43" spans="1:116" ht="13.5" customHeight="1">
      <c r="A43" s="47">
        <f>'DBP STOP cijfers'!A27</f>
        <v>0</v>
      </c>
      <c r="B43" s="49" t="str">
        <f>'DBP STOP cijfers'!B27</f>
        <v>JANT/JANL</v>
      </c>
      <c r="C43" s="4" t="str">
        <f>'DBP STOP cijfers'!C27</f>
        <v>Dierlijke Bijproducten</v>
      </c>
      <c r="D43" s="4" t="str">
        <f>'DBP STOP cijfers'!D27</f>
        <v>DBP niet retribueerbare werkzaamheden C&amp;V DG AGRO</v>
      </c>
      <c r="E43" s="4" t="str">
        <f>'DBP STOP cijfers'!E27</f>
        <v>Toezicht op Rendac, Snac, Noblesse</v>
      </c>
      <c r="F43" s="5" t="str">
        <f>'DBP STOP cijfers'!F27</f>
        <v>EZ AGRO</v>
      </c>
      <c r="G43" s="4" t="str">
        <f>'DBP STOP cijfers'!G27</f>
        <v>ja</v>
      </c>
      <c r="H43" s="15">
        <f>'DBP STOP cijfers'!H27</f>
        <v>265</v>
      </c>
      <c r="I43" s="11">
        <f>'DBP STOP cijfers'!I27</f>
        <v>24</v>
      </c>
      <c r="J43" s="11">
        <f>'DBP STOP cijfers'!J27</f>
        <v>0</v>
      </c>
      <c r="K43" s="11">
        <f>'DBP STOP cijfers'!K27</f>
        <v>0</v>
      </c>
      <c r="L43" s="11">
        <f>'DBP STOP cijfers'!L27</f>
        <v>0</v>
      </c>
      <c r="M43" s="11">
        <f>'DBP STOP cijfers'!M27</f>
        <v>0</v>
      </c>
      <c r="N43" s="11">
        <f>'DBP STOP cijfers'!N27</f>
        <v>0</v>
      </c>
      <c r="O43" s="11">
        <f>'DBP STOP cijfers'!O27</f>
        <v>0</v>
      </c>
      <c r="P43" s="11">
        <f>'DBP STOP cijfers'!P27</f>
        <v>0</v>
      </c>
      <c r="Q43" s="26">
        <f>'DBP STOP cijfers'!Q27</f>
        <v>289</v>
      </c>
      <c r="R43" s="15">
        <f>'DBP STOP cijfers'!R27</f>
        <v>0</v>
      </c>
      <c r="S43" s="11">
        <f>'DBP STOP cijfers'!S27</f>
        <v>0</v>
      </c>
      <c r="T43" s="11">
        <f>'DBP STOP cijfers'!T27</f>
        <v>289</v>
      </c>
      <c r="U43" s="11">
        <f>'DBP STOP cijfers'!U27</f>
        <v>0</v>
      </c>
      <c r="V43" s="11">
        <f>'DBP STOP cijfers'!V27</f>
        <v>0</v>
      </c>
      <c r="W43" s="11">
        <f>'DBP STOP cijfers'!W27</f>
        <v>0</v>
      </c>
      <c r="X43" s="11">
        <f>'DBP STOP cijfers'!X27</f>
        <v>0</v>
      </c>
      <c r="Y43" s="11">
        <f>'DBP STOP cijfers'!Y27</f>
        <v>0</v>
      </c>
      <c r="Z43" s="49">
        <f>'DBP STOP cijfers'!Z27</f>
        <v>289</v>
      </c>
      <c r="AA43" s="11">
        <f>'DBP STOP cijfers'!AA27</f>
        <v>20</v>
      </c>
      <c r="AB43" s="11">
        <f>'DBP STOP cijfers'!AB27</f>
        <v>0</v>
      </c>
      <c r="AC43" s="11">
        <f>'DBP STOP cijfers'!AC27</f>
        <v>245</v>
      </c>
      <c r="AD43" s="11">
        <f>'DBP STOP cijfers'!AD27</f>
        <v>0</v>
      </c>
      <c r="AE43" s="11">
        <f>'DBP STOP cijfers'!AE27</f>
        <v>0</v>
      </c>
      <c r="AF43" s="11">
        <f>'DBP STOP cijfers'!AF27</f>
        <v>24</v>
      </c>
      <c r="AG43" s="49">
        <f>'DBP STOP cijfers'!AG27</f>
        <v>0</v>
      </c>
      <c r="AH43" s="11">
        <f>'DBP STOP cijfers'!AH27</f>
        <v>0</v>
      </c>
      <c r="AI43" s="11">
        <f>'DBP STOP cijfers'!AI27</f>
        <v>0</v>
      </c>
      <c r="AJ43" s="11">
        <f>'DBP STOP cijfers'!AJ27</f>
        <v>20</v>
      </c>
      <c r="AK43" s="11">
        <f>'DBP STOP cijfers'!AK27</f>
        <v>0</v>
      </c>
      <c r="AL43" s="49">
        <f>'DBP STOP cijfers'!AL27</f>
        <v>0</v>
      </c>
      <c r="AM43" s="11">
        <f>'DBP STOP cijfers'!AM27</f>
        <v>0</v>
      </c>
      <c r="AN43" s="11">
        <f>'DBP STOP cijfers'!AN27</f>
        <v>0</v>
      </c>
      <c r="AO43" s="11">
        <f>'DBP STOP cijfers'!AO27</f>
        <v>0</v>
      </c>
      <c r="AP43" s="11">
        <f>'DBP STOP cijfers'!AP27</f>
        <v>0</v>
      </c>
      <c r="AQ43" s="11">
        <f>'DBP STOP cijfers'!AQ27</f>
        <v>0</v>
      </c>
      <c r="AR43" s="49">
        <f>'DBP STOP cijfers'!AR27</f>
        <v>0</v>
      </c>
      <c r="AS43" s="11">
        <f>'DBP STOP cijfers'!AS27</f>
        <v>0</v>
      </c>
      <c r="AT43" s="11">
        <f>'DBP STOP cijfers'!AT27</f>
        <v>0</v>
      </c>
      <c r="AU43" s="11">
        <f>'DBP STOP cijfers'!AU27</f>
        <v>0</v>
      </c>
      <c r="AV43" s="11">
        <f>'DBP STOP cijfers'!AV27</f>
        <v>0</v>
      </c>
      <c r="AW43" s="11">
        <f>'DBP STOP cijfers'!AW27</f>
        <v>0</v>
      </c>
      <c r="AX43" s="11">
        <f>'DBP STOP cijfers'!AX27</f>
        <v>0</v>
      </c>
      <c r="AY43" s="11">
        <f>'DBP STOP cijfers'!AY27</f>
        <v>0</v>
      </c>
      <c r="AZ43" s="11">
        <f>'DBP STOP cijfers'!AZ27</f>
        <v>0</v>
      </c>
      <c r="BA43" s="11">
        <f>'DBP STOP cijfers'!BA27</f>
        <v>0</v>
      </c>
      <c r="BB43" s="11">
        <f>'DBP STOP cijfers'!BB27</f>
        <v>0</v>
      </c>
      <c r="BC43" s="49">
        <f>'DBP STOP cijfers'!BC27</f>
        <v>0</v>
      </c>
      <c r="BD43" s="11">
        <f>'DBP STOP cijfers'!BD27</f>
        <v>0</v>
      </c>
      <c r="BE43" s="11">
        <f>'DBP STOP cijfers'!BE27</f>
        <v>0</v>
      </c>
      <c r="BF43" s="11">
        <f>'DBP STOP cijfers'!BF27</f>
        <v>0</v>
      </c>
      <c r="BG43" s="11">
        <f>'DBP STOP cijfers'!BG27</f>
        <v>0</v>
      </c>
      <c r="BH43" s="11">
        <f>'DBP STOP cijfers'!BH27</f>
        <v>24</v>
      </c>
      <c r="BI43" s="11">
        <f>'DBP STOP cijfers'!BI27</f>
        <v>0</v>
      </c>
      <c r="BJ43" s="11">
        <f>'DBP STOP cijfers'!BJ27</f>
        <v>0</v>
      </c>
      <c r="BK43" s="49">
        <f>'DBP STOP cijfers'!BK27</f>
        <v>0</v>
      </c>
      <c r="BL43" s="11">
        <f>'DBP STOP cijfers'!BL27</f>
        <v>0</v>
      </c>
      <c r="BM43" s="11">
        <f>'DBP STOP cijfers'!BM27</f>
        <v>0</v>
      </c>
      <c r="BN43" s="11">
        <f>'DBP STOP cijfers'!BN27</f>
        <v>0</v>
      </c>
      <c r="BO43" s="11">
        <f>'DBP STOP cijfers'!BO27</f>
        <v>0</v>
      </c>
      <c r="BP43" s="11">
        <f>'DBP STOP cijfers'!BP27</f>
        <v>0</v>
      </c>
      <c r="BQ43" s="49">
        <f>'DBP STOP cijfers'!BQ27</f>
        <v>0</v>
      </c>
      <c r="BR43" s="11">
        <f>'DBP STOP cijfers'!BR27</f>
        <v>142.1</v>
      </c>
      <c r="BS43" s="11">
        <f>'DBP STOP cijfers'!BS27</f>
        <v>102.89999999999999</v>
      </c>
      <c r="BT43" s="11">
        <f>'DBP STOP cijfers'!BT27</f>
        <v>0</v>
      </c>
      <c r="BU43" s="11">
        <f>'DBP STOP cijfers'!BU27</f>
        <v>0</v>
      </c>
      <c r="BV43" s="11">
        <f>'DBP STOP cijfers'!BV27</f>
        <v>0</v>
      </c>
      <c r="BW43" s="11">
        <f>'DBP STOP cijfers'!BW27</f>
        <v>0</v>
      </c>
      <c r="BX43" s="47">
        <f>'DBP STOP cijfers'!BX27</f>
        <v>0</v>
      </c>
      <c r="BY43" s="49">
        <f>'DBP STOP cijfers'!BY27</f>
        <v>289</v>
      </c>
      <c r="BZ43" s="11">
        <f>'DBP STOP cijfers'!BZ27</f>
        <v>0</v>
      </c>
      <c r="CA43" s="11">
        <f>'DBP STOP cijfers'!CA27</f>
        <v>0</v>
      </c>
      <c r="CB43" s="11">
        <f>'DBP STOP cijfers'!CB27</f>
        <v>0</v>
      </c>
      <c r="CC43" s="11">
        <f>'DBP STOP cijfers'!CC27</f>
        <v>0</v>
      </c>
      <c r="CD43" s="11">
        <f>'DBP STOP cijfers'!CD27</f>
        <v>0</v>
      </c>
      <c r="CE43" s="11">
        <f>'DBP STOP cijfers'!CE27</f>
        <v>0</v>
      </c>
      <c r="CF43" s="11">
        <f>'DBP STOP cijfers'!CF27</f>
        <v>0</v>
      </c>
      <c r="CG43" s="11">
        <f>'DBP STOP cijfers'!CG27</f>
        <v>0</v>
      </c>
      <c r="CH43" s="11">
        <f>'DBP STOP cijfers'!CH27</f>
        <v>0</v>
      </c>
      <c r="CI43" s="11">
        <f>'DBP STOP cijfers'!CI27</f>
        <v>0</v>
      </c>
      <c r="CJ43" s="11">
        <f>'DBP STOP cijfers'!CJ27</f>
        <v>0</v>
      </c>
      <c r="CK43" s="11">
        <f>'DBP STOP cijfers'!CK27</f>
        <v>0</v>
      </c>
      <c r="CL43" s="49">
        <f>'DBP STOP cijfers'!CL27</f>
        <v>0</v>
      </c>
      <c r="CM43" s="15">
        <f>'DBP STOP cijfers'!CM27</f>
        <v>0</v>
      </c>
      <c r="CN43" s="11">
        <f>'DBP STOP cijfers'!CN27</f>
        <v>0</v>
      </c>
      <c r="CO43" s="11">
        <f>'DBP STOP cijfers'!CO27</f>
        <v>0</v>
      </c>
      <c r="CP43" s="11">
        <f>'DBP STOP cijfers'!CP27</f>
        <v>0</v>
      </c>
      <c r="CQ43" s="11">
        <f>'DBP STOP cijfers'!CQ27</f>
        <v>0</v>
      </c>
      <c r="CR43" s="11">
        <f>'DBP STOP cijfers'!CR27</f>
        <v>0</v>
      </c>
      <c r="CS43" s="11">
        <f>'DBP STOP cijfers'!CS27</f>
        <v>0</v>
      </c>
      <c r="CT43" s="11">
        <f>'DBP STOP cijfers'!CT27</f>
        <v>0</v>
      </c>
      <c r="CU43" s="11">
        <f>'DBP STOP cijfers'!CU27</f>
        <v>0</v>
      </c>
      <c r="CV43" s="11">
        <f>'DBP STOP cijfers'!CV27</f>
        <v>0</v>
      </c>
      <c r="CW43" s="11">
        <f>'DBP STOP cijfers'!CW27</f>
        <v>0</v>
      </c>
      <c r="CX43" s="11">
        <f>'DBP STOP cijfers'!CX27</f>
        <v>0</v>
      </c>
      <c r="CY43" s="26">
        <f>'DBP STOP cijfers'!CY27</f>
        <v>0</v>
      </c>
      <c r="CZ43" s="15">
        <f>'DBP STOP cijfers'!CZ27</f>
        <v>0</v>
      </c>
      <c r="DA43" s="11">
        <f>'DBP STOP cijfers'!DA27</f>
        <v>0</v>
      </c>
      <c r="DB43" s="11">
        <f>'DBP STOP cijfers'!DB27</f>
        <v>0</v>
      </c>
      <c r="DC43" s="11">
        <f>'DBP STOP cijfers'!DC27</f>
        <v>0</v>
      </c>
      <c r="DD43" s="11">
        <f>'DBP STOP cijfers'!DD27</f>
        <v>0</v>
      </c>
      <c r="DE43" s="11">
        <f>'DBP STOP cijfers'!DE27</f>
        <v>0</v>
      </c>
      <c r="DF43" s="11">
        <f>'DBP STOP cijfers'!DF27</f>
        <v>0</v>
      </c>
      <c r="DG43" s="11">
        <f>'DBP STOP cijfers'!DG27</f>
        <v>0</v>
      </c>
      <c r="DH43" s="11">
        <f>'DBP STOP cijfers'!DH27</f>
        <v>0</v>
      </c>
      <c r="DI43" s="11">
        <f>'DBP STOP cijfers'!DI27</f>
        <v>0</v>
      </c>
      <c r="DJ43" s="11">
        <f>'DBP STOP cijfers'!DJ27</f>
        <v>0</v>
      </c>
      <c r="DK43" s="11">
        <f>'DBP STOP cijfers'!DK27</f>
        <v>0</v>
      </c>
      <c r="DL43" s="26">
        <f>'DBP STOP cijfers'!DL27</f>
        <v>0</v>
      </c>
    </row>
    <row r="44" spans="1:116" ht="13.5" customHeight="1">
      <c r="A44" s="47">
        <f>'DBP STOP cijfers'!A28</f>
        <v>0</v>
      </c>
      <c r="B44" s="49" t="str">
        <f>'DBP STOP cijfers'!B28</f>
        <v>JANT</v>
      </c>
      <c r="C44" s="4" t="str">
        <f>'DBP STOP cijfers'!C28</f>
        <v>Dierlijke Bijproducten</v>
      </c>
      <c r="D44" s="4" t="str">
        <f>'DBP STOP cijfers'!D28</f>
        <v>DBP niet retribueerbare werkzaamheden C&amp;V DG AGRO</v>
      </c>
      <c r="E44" s="4" t="str">
        <f>'DBP STOP cijfers'!E28</f>
        <v>TSE monsterneming bij Rendac</v>
      </c>
      <c r="F44" s="5" t="str">
        <f>'DBP STOP cijfers'!F28</f>
        <v>EZ AGRO</v>
      </c>
      <c r="G44" s="4" t="str">
        <f>'DBP STOP cijfers'!G28</f>
        <v>ja</v>
      </c>
      <c r="H44" s="15">
        <f>'DBP STOP cijfers'!H28</f>
        <v>98</v>
      </c>
      <c r="I44" s="11">
        <f>'DBP STOP cijfers'!I28</f>
        <v>0</v>
      </c>
      <c r="J44" s="11">
        <f>'DBP STOP cijfers'!J28</f>
        <v>0</v>
      </c>
      <c r="K44" s="11">
        <f>'DBP STOP cijfers'!K28</f>
        <v>0</v>
      </c>
      <c r="L44" s="11">
        <f>'DBP STOP cijfers'!L28</f>
        <v>0</v>
      </c>
      <c r="M44" s="11">
        <f>'DBP STOP cijfers'!M28</f>
        <v>0</v>
      </c>
      <c r="N44" s="11">
        <f>'DBP STOP cijfers'!N28</f>
        <v>0</v>
      </c>
      <c r="O44" s="11">
        <f>'DBP STOP cijfers'!O28</f>
        <v>0</v>
      </c>
      <c r="P44" s="11">
        <f>'DBP STOP cijfers'!P28</f>
        <v>0</v>
      </c>
      <c r="Q44" s="26">
        <f>'DBP STOP cijfers'!Q28</f>
        <v>98</v>
      </c>
      <c r="R44" s="15">
        <f>'DBP STOP cijfers'!R28</f>
        <v>0</v>
      </c>
      <c r="S44" s="11">
        <f>'DBP STOP cijfers'!S28</f>
        <v>0</v>
      </c>
      <c r="T44" s="11">
        <f>'DBP STOP cijfers'!T28</f>
        <v>98</v>
      </c>
      <c r="U44" s="11">
        <f>'DBP STOP cijfers'!U28</f>
        <v>0</v>
      </c>
      <c r="V44" s="11">
        <f>'DBP STOP cijfers'!V28</f>
        <v>0</v>
      </c>
      <c r="W44" s="11">
        <f>'DBP STOP cijfers'!W28</f>
        <v>0</v>
      </c>
      <c r="X44" s="11">
        <f>'DBP STOP cijfers'!X28</f>
        <v>0</v>
      </c>
      <c r="Y44" s="11">
        <f>'DBP STOP cijfers'!Y28</f>
        <v>0</v>
      </c>
      <c r="Z44" s="49">
        <f>'DBP STOP cijfers'!Z28</f>
        <v>98</v>
      </c>
      <c r="AA44" s="11">
        <f>'DBP STOP cijfers'!AA28</f>
        <v>20</v>
      </c>
      <c r="AB44" s="11">
        <f>'DBP STOP cijfers'!AB28</f>
        <v>0</v>
      </c>
      <c r="AC44" s="11">
        <f>'DBP STOP cijfers'!AC28</f>
        <v>78</v>
      </c>
      <c r="AD44" s="11">
        <f>'DBP STOP cijfers'!AD28</f>
        <v>0</v>
      </c>
      <c r="AE44" s="11">
        <f>'DBP STOP cijfers'!AE28</f>
        <v>0</v>
      </c>
      <c r="AF44" s="11">
        <f>'DBP STOP cijfers'!AF28</f>
        <v>0</v>
      </c>
      <c r="AG44" s="49">
        <f>'DBP STOP cijfers'!AG28</f>
        <v>0</v>
      </c>
      <c r="AH44" s="11">
        <f>'DBP STOP cijfers'!AH28</f>
        <v>0</v>
      </c>
      <c r="AI44" s="11">
        <f>'DBP STOP cijfers'!AI28</f>
        <v>0</v>
      </c>
      <c r="AJ44" s="11">
        <f>'DBP STOP cijfers'!AJ28</f>
        <v>20</v>
      </c>
      <c r="AK44" s="11">
        <f>'DBP STOP cijfers'!AK28</f>
        <v>0</v>
      </c>
      <c r="AL44" s="49">
        <f>'DBP STOP cijfers'!AL28</f>
        <v>0</v>
      </c>
      <c r="AM44" s="11">
        <f>'DBP STOP cijfers'!AM28</f>
        <v>0</v>
      </c>
      <c r="AN44" s="11">
        <f>'DBP STOP cijfers'!AN28</f>
        <v>0</v>
      </c>
      <c r="AO44" s="11">
        <f>'DBP STOP cijfers'!AO28</f>
        <v>0</v>
      </c>
      <c r="AP44" s="11">
        <f>'DBP STOP cijfers'!AP28</f>
        <v>0</v>
      </c>
      <c r="AQ44" s="11">
        <f>'DBP STOP cijfers'!AQ28</f>
        <v>0</v>
      </c>
      <c r="AR44" s="49">
        <f>'DBP STOP cijfers'!AR28</f>
        <v>0</v>
      </c>
      <c r="AS44" s="11">
        <f>'DBP STOP cijfers'!AS28</f>
        <v>0</v>
      </c>
      <c r="AT44" s="11">
        <f>'DBP STOP cijfers'!AT28</f>
        <v>0</v>
      </c>
      <c r="AU44" s="11">
        <f>'DBP STOP cijfers'!AU28</f>
        <v>0</v>
      </c>
      <c r="AV44" s="11">
        <f>'DBP STOP cijfers'!AV28</f>
        <v>0</v>
      </c>
      <c r="AW44" s="11">
        <f>'DBP STOP cijfers'!AW28</f>
        <v>0</v>
      </c>
      <c r="AX44" s="11">
        <f>'DBP STOP cijfers'!AX28</f>
        <v>0</v>
      </c>
      <c r="AY44" s="11">
        <f>'DBP STOP cijfers'!AY28</f>
        <v>0</v>
      </c>
      <c r="AZ44" s="11">
        <f>'DBP STOP cijfers'!AZ28</f>
        <v>0</v>
      </c>
      <c r="BA44" s="11">
        <f>'DBP STOP cijfers'!BA28</f>
        <v>0</v>
      </c>
      <c r="BB44" s="11">
        <f>'DBP STOP cijfers'!BB28</f>
        <v>0</v>
      </c>
      <c r="BC44" s="49">
        <f>'DBP STOP cijfers'!BC28</f>
        <v>0</v>
      </c>
      <c r="BD44" s="11">
        <f>'DBP STOP cijfers'!BD28</f>
        <v>0</v>
      </c>
      <c r="BE44" s="11">
        <f>'DBP STOP cijfers'!BE28</f>
        <v>0</v>
      </c>
      <c r="BF44" s="11">
        <f>'DBP STOP cijfers'!BF28</f>
        <v>0</v>
      </c>
      <c r="BG44" s="11">
        <f>'DBP STOP cijfers'!BG28</f>
        <v>0</v>
      </c>
      <c r="BH44" s="11">
        <f>'DBP STOP cijfers'!BH28</f>
        <v>0</v>
      </c>
      <c r="BI44" s="11">
        <f>'DBP STOP cijfers'!BI28</f>
        <v>0</v>
      </c>
      <c r="BJ44" s="11">
        <f>'DBP STOP cijfers'!BJ28</f>
        <v>0</v>
      </c>
      <c r="BK44" s="49">
        <f>'DBP STOP cijfers'!BK28</f>
        <v>0</v>
      </c>
      <c r="BL44" s="11">
        <f>'DBP STOP cijfers'!BL28</f>
        <v>0</v>
      </c>
      <c r="BM44" s="11">
        <f>'DBP STOP cijfers'!BM28</f>
        <v>0</v>
      </c>
      <c r="BN44" s="11">
        <f>'DBP STOP cijfers'!BN28</f>
        <v>0</v>
      </c>
      <c r="BO44" s="11">
        <f>'DBP STOP cijfers'!BO28</f>
        <v>0</v>
      </c>
      <c r="BP44" s="11">
        <f>'DBP STOP cijfers'!BP28</f>
        <v>0</v>
      </c>
      <c r="BQ44" s="49">
        <f>'DBP STOP cijfers'!BQ28</f>
        <v>0</v>
      </c>
      <c r="BR44" s="11">
        <f>'DBP STOP cijfers'!BR28</f>
        <v>45.239999999999995</v>
      </c>
      <c r="BS44" s="11">
        <f>'DBP STOP cijfers'!BS28</f>
        <v>32.76</v>
      </c>
      <c r="BT44" s="11">
        <f>'DBP STOP cijfers'!BT28</f>
        <v>0</v>
      </c>
      <c r="BU44" s="11">
        <f>'DBP STOP cijfers'!BU28</f>
        <v>0</v>
      </c>
      <c r="BV44" s="11">
        <f>'DBP STOP cijfers'!BV28</f>
        <v>0</v>
      </c>
      <c r="BW44" s="11">
        <f>'DBP STOP cijfers'!BW28</f>
        <v>0</v>
      </c>
      <c r="BX44" s="47">
        <f>'DBP STOP cijfers'!BX28</f>
        <v>0</v>
      </c>
      <c r="BY44" s="49">
        <f>'DBP STOP cijfers'!BY28</f>
        <v>98</v>
      </c>
      <c r="BZ44" s="11">
        <f>'DBP STOP cijfers'!BZ28</f>
        <v>0</v>
      </c>
      <c r="CA44" s="11">
        <f>'DBP STOP cijfers'!CA28</f>
        <v>0</v>
      </c>
      <c r="CB44" s="11">
        <f>'DBP STOP cijfers'!CB28</f>
        <v>0</v>
      </c>
      <c r="CC44" s="11">
        <f>'DBP STOP cijfers'!CC28</f>
        <v>0</v>
      </c>
      <c r="CD44" s="11">
        <f>'DBP STOP cijfers'!CD28</f>
        <v>0</v>
      </c>
      <c r="CE44" s="11">
        <f>'DBP STOP cijfers'!CE28</f>
        <v>0</v>
      </c>
      <c r="CF44" s="11">
        <f>'DBP STOP cijfers'!CF28</f>
        <v>0</v>
      </c>
      <c r="CG44" s="11">
        <f>'DBP STOP cijfers'!CG28</f>
        <v>0</v>
      </c>
      <c r="CH44" s="11">
        <f>'DBP STOP cijfers'!CH28</f>
        <v>0</v>
      </c>
      <c r="CI44" s="11">
        <f>'DBP STOP cijfers'!CI28</f>
        <v>0</v>
      </c>
      <c r="CJ44" s="11">
        <f>'DBP STOP cijfers'!CJ28</f>
        <v>0</v>
      </c>
      <c r="CK44" s="11">
        <f>'DBP STOP cijfers'!CK28</f>
        <v>0</v>
      </c>
      <c r="CL44" s="49">
        <f>'DBP STOP cijfers'!CL28</f>
        <v>0</v>
      </c>
      <c r="CM44" s="15">
        <f>'DBP STOP cijfers'!CM28</f>
        <v>0</v>
      </c>
      <c r="CN44" s="11">
        <f>'DBP STOP cijfers'!CN28</f>
        <v>0</v>
      </c>
      <c r="CO44" s="11">
        <f>'DBP STOP cijfers'!CO28</f>
        <v>0</v>
      </c>
      <c r="CP44" s="11">
        <f>'DBP STOP cijfers'!CP28</f>
        <v>0</v>
      </c>
      <c r="CQ44" s="11">
        <f>'DBP STOP cijfers'!CQ28</f>
        <v>0</v>
      </c>
      <c r="CR44" s="11">
        <f>'DBP STOP cijfers'!CR28</f>
        <v>0</v>
      </c>
      <c r="CS44" s="11">
        <f>'DBP STOP cijfers'!CS28</f>
        <v>0</v>
      </c>
      <c r="CT44" s="11">
        <f>'DBP STOP cijfers'!CT28</f>
        <v>0</v>
      </c>
      <c r="CU44" s="11">
        <f>'DBP STOP cijfers'!CU28</f>
        <v>0</v>
      </c>
      <c r="CV44" s="11">
        <f>'DBP STOP cijfers'!CV28</f>
        <v>0</v>
      </c>
      <c r="CW44" s="11">
        <f>'DBP STOP cijfers'!CW28</f>
        <v>0</v>
      </c>
      <c r="CX44" s="11">
        <f>'DBP STOP cijfers'!CX28</f>
        <v>0</v>
      </c>
      <c r="CY44" s="26">
        <f>'DBP STOP cijfers'!CY28</f>
        <v>0</v>
      </c>
      <c r="CZ44" s="15">
        <f>'DBP STOP cijfers'!CZ28</f>
        <v>0</v>
      </c>
      <c r="DA44" s="11">
        <f>'DBP STOP cijfers'!DA28</f>
        <v>0</v>
      </c>
      <c r="DB44" s="11">
        <f>'DBP STOP cijfers'!DB28</f>
        <v>0</v>
      </c>
      <c r="DC44" s="11">
        <f>'DBP STOP cijfers'!DC28</f>
        <v>0</v>
      </c>
      <c r="DD44" s="11">
        <f>'DBP STOP cijfers'!DD28</f>
        <v>0</v>
      </c>
      <c r="DE44" s="11">
        <f>'DBP STOP cijfers'!DE28</f>
        <v>0</v>
      </c>
      <c r="DF44" s="11">
        <f>'DBP STOP cijfers'!DF28</f>
        <v>0</v>
      </c>
      <c r="DG44" s="11">
        <f>'DBP STOP cijfers'!DG28</f>
        <v>0</v>
      </c>
      <c r="DH44" s="11">
        <f>'DBP STOP cijfers'!DH28</f>
        <v>0</v>
      </c>
      <c r="DI44" s="11">
        <f>'DBP STOP cijfers'!DI28</f>
        <v>0</v>
      </c>
      <c r="DJ44" s="11">
        <f>'DBP STOP cijfers'!DJ28</f>
        <v>0</v>
      </c>
      <c r="DK44" s="11">
        <f>'DBP STOP cijfers'!DK28</f>
        <v>0</v>
      </c>
      <c r="DL44" s="26">
        <f>'DBP STOP cijfers'!DL28</f>
        <v>0</v>
      </c>
    </row>
    <row r="45" spans="1:116" ht="13.5" customHeight="1">
      <c r="A45" s="47">
        <f>'DBP STOP cijfers'!A29</f>
        <v>0</v>
      </c>
      <c r="B45" s="49" t="str">
        <f>'DBP STOP cijfers'!B29</f>
        <v>JANT</v>
      </c>
      <c r="C45" s="4" t="str">
        <f>'DBP STOP cijfers'!C29</f>
        <v>Dierlijke Bijproducten</v>
      </c>
      <c r="D45" s="4" t="str">
        <f>'DBP STOP cijfers'!D29</f>
        <v>DBP niet retribueerbare werkzaamheden C&amp;V DG AGRO</v>
      </c>
      <c r="E45" s="4" t="str">
        <f>'DBP STOP cijfers'!E29</f>
        <v>Herinspecties</v>
      </c>
      <c r="F45" s="5" t="str">
        <f>'DBP STOP cijfers'!F29</f>
        <v>EZ AGRO</v>
      </c>
      <c r="G45" s="4" t="str">
        <f>'DBP STOP cijfers'!G29</f>
        <v>nee</v>
      </c>
      <c r="H45" s="15">
        <f>'DBP STOP cijfers'!H29</f>
        <v>1100</v>
      </c>
      <c r="I45" s="11">
        <f>'DBP STOP cijfers'!I29</f>
        <v>0</v>
      </c>
      <c r="J45" s="11">
        <f>'DBP STOP cijfers'!J29</f>
        <v>0</v>
      </c>
      <c r="K45" s="11">
        <f>'DBP STOP cijfers'!K29</f>
        <v>0</v>
      </c>
      <c r="L45" s="11">
        <f>'DBP STOP cijfers'!L29</f>
        <v>0</v>
      </c>
      <c r="M45" s="11">
        <f>'DBP STOP cijfers'!M29</f>
        <v>0</v>
      </c>
      <c r="N45" s="11">
        <f>'DBP STOP cijfers'!N29</f>
        <v>0</v>
      </c>
      <c r="O45" s="11">
        <f>'DBP STOP cijfers'!O29</f>
        <v>0</v>
      </c>
      <c r="P45" s="11">
        <f>'DBP STOP cijfers'!P29</f>
        <v>0</v>
      </c>
      <c r="Q45" s="26">
        <f>'DBP STOP cijfers'!Q29</f>
        <v>1100</v>
      </c>
      <c r="R45" s="15">
        <f>'DBP STOP cijfers'!R29</f>
        <v>0</v>
      </c>
      <c r="S45" s="11">
        <f>'DBP STOP cijfers'!S29</f>
        <v>0</v>
      </c>
      <c r="T45" s="11">
        <f>'DBP STOP cijfers'!T29</f>
        <v>1100</v>
      </c>
      <c r="U45" s="11">
        <f>'DBP STOP cijfers'!U29</f>
        <v>0</v>
      </c>
      <c r="V45" s="11">
        <f>'DBP STOP cijfers'!V29</f>
        <v>0</v>
      </c>
      <c r="W45" s="11">
        <f>'DBP STOP cijfers'!W29</f>
        <v>0</v>
      </c>
      <c r="X45" s="11">
        <f>'DBP STOP cijfers'!X29</f>
        <v>0</v>
      </c>
      <c r="Y45" s="11">
        <f>'DBP STOP cijfers'!Y29</f>
        <v>0</v>
      </c>
      <c r="Z45" s="49">
        <f>'DBP STOP cijfers'!Z29</f>
        <v>1100</v>
      </c>
      <c r="AA45" s="11">
        <f>'DBP STOP cijfers'!AA29</f>
        <v>0</v>
      </c>
      <c r="AB45" s="11">
        <f>'DBP STOP cijfers'!AB29</f>
        <v>0</v>
      </c>
      <c r="AC45" s="11">
        <f>'DBP STOP cijfers'!AC29</f>
        <v>1100</v>
      </c>
      <c r="AD45" s="11">
        <f>'DBP STOP cijfers'!AD29</f>
        <v>0</v>
      </c>
      <c r="AE45" s="11">
        <f>'DBP STOP cijfers'!AE29</f>
        <v>0</v>
      </c>
      <c r="AF45" s="11">
        <f>'DBP STOP cijfers'!AF29</f>
        <v>0</v>
      </c>
      <c r="AG45" s="49">
        <f>'DBP STOP cijfers'!AG29</f>
        <v>0</v>
      </c>
      <c r="AH45" s="11">
        <f>'DBP STOP cijfers'!AH29</f>
        <v>0</v>
      </c>
      <c r="AI45" s="11">
        <f>'DBP STOP cijfers'!AI29</f>
        <v>0</v>
      </c>
      <c r="AJ45" s="11">
        <f>'DBP STOP cijfers'!AJ29</f>
        <v>0</v>
      </c>
      <c r="AK45" s="11">
        <f>'DBP STOP cijfers'!AK29</f>
        <v>0</v>
      </c>
      <c r="AL45" s="49">
        <f>'DBP STOP cijfers'!AL29</f>
        <v>0</v>
      </c>
      <c r="AM45" s="11">
        <f>'DBP STOP cijfers'!AM29</f>
        <v>0</v>
      </c>
      <c r="AN45" s="11">
        <f>'DBP STOP cijfers'!AN29</f>
        <v>0</v>
      </c>
      <c r="AO45" s="11">
        <f>'DBP STOP cijfers'!AO29</f>
        <v>0</v>
      </c>
      <c r="AP45" s="11">
        <f>'DBP STOP cijfers'!AP29</f>
        <v>0</v>
      </c>
      <c r="AQ45" s="11">
        <f>'DBP STOP cijfers'!AQ29</f>
        <v>0</v>
      </c>
      <c r="AR45" s="49">
        <f>'DBP STOP cijfers'!AR29</f>
        <v>0</v>
      </c>
      <c r="AS45" s="11">
        <f>'DBP STOP cijfers'!AS29</f>
        <v>0</v>
      </c>
      <c r="AT45" s="11">
        <f>'DBP STOP cijfers'!AT29</f>
        <v>0</v>
      </c>
      <c r="AU45" s="11">
        <f>'DBP STOP cijfers'!AU29</f>
        <v>0</v>
      </c>
      <c r="AV45" s="11">
        <f>'DBP STOP cijfers'!AV29</f>
        <v>0</v>
      </c>
      <c r="AW45" s="11">
        <f>'DBP STOP cijfers'!AW29</f>
        <v>0</v>
      </c>
      <c r="AX45" s="11">
        <f>'DBP STOP cijfers'!AX29</f>
        <v>0</v>
      </c>
      <c r="AY45" s="11">
        <f>'DBP STOP cijfers'!AY29</f>
        <v>0</v>
      </c>
      <c r="AZ45" s="11">
        <f>'DBP STOP cijfers'!AZ29</f>
        <v>0</v>
      </c>
      <c r="BA45" s="11">
        <f>'DBP STOP cijfers'!BA29</f>
        <v>0</v>
      </c>
      <c r="BB45" s="11">
        <f>'DBP STOP cijfers'!BB29</f>
        <v>0</v>
      </c>
      <c r="BC45" s="49">
        <f>'DBP STOP cijfers'!BC29</f>
        <v>0</v>
      </c>
      <c r="BD45" s="11">
        <f>'DBP STOP cijfers'!BD29</f>
        <v>0</v>
      </c>
      <c r="BE45" s="11">
        <f>'DBP STOP cijfers'!BE29</f>
        <v>0</v>
      </c>
      <c r="BF45" s="11">
        <f>'DBP STOP cijfers'!BF29</f>
        <v>0</v>
      </c>
      <c r="BG45" s="11">
        <f>'DBP STOP cijfers'!BG29</f>
        <v>0</v>
      </c>
      <c r="BH45" s="11">
        <f>'DBP STOP cijfers'!BH29</f>
        <v>0</v>
      </c>
      <c r="BI45" s="11">
        <f>'DBP STOP cijfers'!BI29</f>
        <v>0</v>
      </c>
      <c r="BJ45" s="11">
        <f>'DBP STOP cijfers'!BJ29</f>
        <v>0</v>
      </c>
      <c r="BK45" s="49">
        <f>'DBP STOP cijfers'!BK29</f>
        <v>0</v>
      </c>
      <c r="BL45" s="11">
        <f>'DBP STOP cijfers'!BL29</f>
        <v>0</v>
      </c>
      <c r="BM45" s="11">
        <f>'DBP STOP cijfers'!BM29</f>
        <v>0</v>
      </c>
      <c r="BN45" s="11">
        <f>'DBP STOP cijfers'!BN29</f>
        <v>0</v>
      </c>
      <c r="BO45" s="11">
        <f>'DBP STOP cijfers'!BO29</f>
        <v>0</v>
      </c>
      <c r="BP45" s="11">
        <f>'DBP STOP cijfers'!BP29</f>
        <v>0</v>
      </c>
      <c r="BQ45" s="49">
        <f>'DBP STOP cijfers'!BQ29</f>
        <v>0</v>
      </c>
      <c r="BR45" s="11">
        <f>'DBP STOP cijfers'!BR29</f>
        <v>638</v>
      </c>
      <c r="BS45" s="11">
        <f>'DBP STOP cijfers'!BS29</f>
        <v>462</v>
      </c>
      <c r="BT45" s="11">
        <f>'DBP STOP cijfers'!BT29</f>
        <v>0</v>
      </c>
      <c r="BU45" s="11">
        <f>'DBP STOP cijfers'!BU29</f>
        <v>0</v>
      </c>
      <c r="BV45" s="11">
        <f>'DBP STOP cijfers'!BV29</f>
        <v>0</v>
      </c>
      <c r="BW45" s="11">
        <f>'DBP STOP cijfers'!BW29</f>
        <v>0</v>
      </c>
      <c r="BX45" s="47">
        <f>'DBP STOP cijfers'!BX29</f>
        <v>0</v>
      </c>
      <c r="BY45" s="49">
        <f>'DBP STOP cijfers'!BY29</f>
        <v>1100</v>
      </c>
      <c r="BZ45" s="11">
        <f>'DBP STOP cijfers'!BZ29</f>
        <v>0</v>
      </c>
      <c r="CA45" s="11">
        <f>'DBP STOP cijfers'!CA29</f>
        <v>0</v>
      </c>
      <c r="CB45" s="11">
        <f>'DBP STOP cijfers'!CB29</f>
        <v>0</v>
      </c>
      <c r="CC45" s="11">
        <f>'DBP STOP cijfers'!CC29</f>
        <v>0</v>
      </c>
      <c r="CD45" s="11">
        <f>'DBP STOP cijfers'!CD29</f>
        <v>0</v>
      </c>
      <c r="CE45" s="11">
        <f>'DBP STOP cijfers'!CE29</f>
        <v>0</v>
      </c>
      <c r="CF45" s="11">
        <f>'DBP STOP cijfers'!CF29</f>
        <v>0</v>
      </c>
      <c r="CG45" s="11">
        <f>'DBP STOP cijfers'!CG29</f>
        <v>0</v>
      </c>
      <c r="CH45" s="11">
        <f>'DBP STOP cijfers'!CH29</f>
        <v>0</v>
      </c>
      <c r="CI45" s="11">
        <f>'DBP STOP cijfers'!CI29</f>
        <v>0</v>
      </c>
      <c r="CJ45" s="11">
        <f>'DBP STOP cijfers'!CJ29</f>
        <v>0</v>
      </c>
      <c r="CK45" s="11">
        <f>'DBP STOP cijfers'!CK29</f>
        <v>0</v>
      </c>
      <c r="CL45" s="49">
        <f>'DBP STOP cijfers'!CL29</f>
        <v>0</v>
      </c>
      <c r="CM45" s="15">
        <f>'DBP STOP cijfers'!CM29</f>
        <v>0</v>
      </c>
      <c r="CN45" s="11">
        <f>'DBP STOP cijfers'!CN29</f>
        <v>0</v>
      </c>
      <c r="CO45" s="11">
        <f>'DBP STOP cijfers'!CO29</f>
        <v>0</v>
      </c>
      <c r="CP45" s="11">
        <f>'DBP STOP cijfers'!CP29</f>
        <v>0</v>
      </c>
      <c r="CQ45" s="11">
        <f>'DBP STOP cijfers'!CQ29</f>
        <v>0</v>
      </c>
      <c r="CR45" s="11">
        <f>'DBP STOP cijfers'!CR29</f>
        <v>0</v>
      </c>
      <c r="CS45" s="11">
        <f>'DBP STOP cijfers'!CS29</f>
        <v>0</v>
      </c>
      <c r="CT45" s="11">
        <f>'DBP STOP cijfers'!CT29</f>
        <v>0</v>
      </c>
      <c r="CU45" s="11">
        <f>'DBP STOP cijfers'!CU29</f>
        <v>0</v>
      </c>
      <c r="CV45" s="11">
        <f>'DBP STOP cijfers'!CV29</f>
        <v>0</v>
      </c>
      <c r="CW45" s="11">
        <f>'DBP STOP cijfers'!CW29</f>
        <v>0</v>
      </c>
      <c r="CX45" s="11">
        <f>'DBP STOP cijfers'!CX29</f>
        <v>0</v>
      </c>
      <c r="CY45" s="26">
        <f>'DBP STOP cijfers'!CY29</f>
        <v>0</v>
      </c>
      <c r="CZ45" s="15">
        <f>'DBP STOP cijfers'!CZ29</f>
        <v>0</v>
      </c>
      <c r="DA45" s="11">
        <f>'DBP STOP cijfers'!DA29</f>
        <v>0</v>
      </c>
      <c r="DB45" s="11">
        <f>'DBP STOP cijfers'!DB29</f>
        <v>0</v>
      </c>
      <c r="DC45" s="11">
        <f>'DBP STOP cijfers'!DC29</f>
        <v>0</v>
      </c>
      <c r="DD45" s="11">
        <f>'DBP STOP cijfers'!DD29</f>
        <v>0</v>
      </c>
      <c r="DE45" s="11">
        <f>'DBP STOP cijfers'!DE29</f>
        <v>0</v>
      </c>
      <c r="DF45" s="11">
        <f>'DBP STOP cijfers'!DF29</f>
        <v>0</v>
      </c>
      <c r="DG45" s="11">
        <f>'DBP STOP cijfers'!DG29</f>
        <v>0</v>
      </c>
      <c r="DH45" s="11">
        <f>'DBP STOP cijfers'!DH29</f>
        <v>0</v>
      </c>
      <c r="DI45" s="11">
        <f>'DBP STOP cijfers'!DI29</f>
        <v>0</v>
      </c>
      <c r="DJ45" s="11">
        <f>'DBP STOP cijfers'!DJ29</f>
        <v>0</v>
      </c>
      <c r="DK45" s="11">
        <f>'DBP STOP cijfers'!DK29</f>
        <v>0</v>
      </c>
      <c r="DL45" s="26">
        <f>'DBP STOP cijfers'!DL29</f>
        <v>0</v>
      </c>
    </row>
    <row r="46" spans="1:116" ht="13.5" customHeight="1">
      <c r="A46" s="47">
        <f>'DBP STOP cijfers'!A30</f>
        <v>0</v>
      </c>
      <c r="B46" s="49" t="str">
        <f>'DBP STOP cijfers'!B30</f>
        <v>JANT</v>
      </c>
      <c r="C46" s="4" t="str">
        <f>'DBP STOP cijfers'!C30</f>
        <v>Dierlijke Bijproducten</v>
      </c>
      <c r="D46" s="4" t="str">
        <f>'DBP STOP cijfers'!D30</f>
        <v>DBP niet retribueerbare werkzaamheden C&amp;V DG AGRO</v>
      </c>
      <c r="E46" s="4" t="str">
        <f>'DBP STOP cijfers'!E30</f>
        <v>Afhandelen boeterapprten</v>
      </c>
      <c r="F46" s="5" t="str">
        <f>'DBP STOP cijfers'!F30</f>
        <v>EZ AGRO</v>
      </c>
      <c r="G46" s="4" t="str">
        <f>'DBP STOP cijfers'!G30</f>
        <v>nee</v>
      </c>
      <c r="H46" s="15">
        <f>'DBP STOP cijfers'!H30</f>
        <v>500</v>
      </c>
      <c r="I46" s="11">
        <f>'DBP STOP cijfers'!I30</f>
        <v>0</v>
      </c>
      <c r="J46" s="11">
        <f>'DBP STOP cijfers'!J30</f>
        <v>0</v>
      </c>
      <c r="K46" s="11">
        <f>'DBP STOP cijfers'!K30</f>
        <v>0</v>
      </c>
      <c r="L46" s="11">
        <f>'DBP STOP cijfers'!L30</f>
        <v>0</v>
      </c>
      <c r="M46" s="11">
        <f>'DBP STOP cijfers'!M30</f>
        <v>0</v>
      </c>
      <c r="N46" s="11">
        <f>'DBP STOP cijfers'!N30</f>
        <v>0</v>
      </c>
      <c r="O46" s="11">
        <f>'DBP STOP cijfers'!O30</f>
        <v>0</v>
      </c>
      <c r="P46" s="11">
        <f>'DBP STOP cijfers'!P30</f>
        <v>0</v>
      </c>
      <c r="Q46" s="26">
        <f>'DBP STOP cijfers'!Q30</f>
        <v>500</v>
      </c>
      <c r="R46" s="15">
        <f>'DBP STOP cijfers'!R30</f>
        <v>0</v>
      </c>
      <c r="S46" s="11">
        <f>'DBP STOP cijfers'!S30</f>
        <v>0</v>
      </c>
      <c r="T46" s="11">
        <f>'DBP STOP cijfers'!T30</f>
        <v>500</v>
      </c>
      <c r="U46" s="11">
        <f>'DBP STOP cijfers'!U30</f>
        <v>0</v>
      </c>
      <c r="V46" s="11">
        <f>'DBP STOP cijfers'!V30</f>
        <v>0</v>
      </c>
      <c r="W46" s="11">
        <f>'DBP STOP cijfers'!W30</f>
        <v>0</v>
      </c>
      <c r="X46" s="11">
        <f>'DBP STOP cijfers'!X30</f>
        <v>0</v>
      </c>
      <c r="Y46" s="11">
        <f>'DBP STOP cijfers'!Y30</f>
        <v>0</v>
      </c>
      <c r="Z46" s="49">
        <f>'DBP STOP cijfers'!Z30</f>
        <v>500</v>
      </c>
      <c r="AA46" s="11">
        <f>'DBP STOP cijfers'!AA30</f>
        <v>0</v>
      </c>
      <c r="AB46" s="11">
        <f>'DBP STOP cijfers'!AB30</f>
        <v>0</v>
      </c>
      <c r="AC46" s="11">
        <f>'DBP STOP cijfers'!AC30</f>
        <v>500</v>
      </c>
      <c r="AD46" s="11">
        <f>'DBP STOP cijfers'!AD30</f>
        <v>0</v>
      </c>
      <c r="AE46" s="11">
        <f>'DBP STOP cijfers'!AE30</f>
        <v>0</v>
      </c>
      <c r="AF46" s="11">
        <f>'DBP STOP cijfers'!AF30</f>
        <v>0</v>
      </c>
      <c r="AG46" s="49">
        <f>'DBP STOP cijfers'!AG30</f>
        <v>0</v>
      </c>
      <c r="AH46" s="11">
        <f>'DBP STOP cijfers'!AH30</f>
        <v>0</v>
      </c>
      <c r="AI46" s="11">
        <f>'DBP STOP cijfers'!AI30</f>
        <v>0</v>
      </c>
      <c r="AJ46" s="11">
        <f>'DBP STOP cijfers'!AJ30</f>
        <v>0</v>
      </c>
      <c r="AK46" s="11">
        <f>'DBP STOP cijfers'!AK30</f>
        <v>0</v>
      </c>
      <c r="AL46" s="49">
        <f>'DBP STOP cijfers'!AL30</f>
        <v>0</v>
      </c>
      <c r="AM46" s="11">
        <f>'DBP STOP cijfers'!AM30</f>
        <v>0</v>
      </c>
      <c r="AN46" s="11">
        <f>'DBP STOP cijfers'!AN30</f>
        <v>0</v>
      </c>
      <c r="AO46" s="11">
        <f>'DBP STOP cijfers'!AO30</f>
        <v>0</v>
      </c>
      <c r="AP46" s="11">
        <f>'DBP STOP cijfers'!AP30</f>
        <v>0</v>
      </c>
      <c r="AQ46" s="11">
        <f>'DBP STOP cijfers'!AQ30</f>
        <v>0</v>
      </c>
      <c r="AR46" s="49">
        <f>'DBP STOP cijfers'!AR30</f>
        <v>0</v>
      </c>
      <c r="AS46" s="11">
        <f>'DBP STOP cijfers'!AS30</f>
        <v>0</v>
      </c>
      <c r="AT46" s="11">
        <f>'DBP STOP cijfers'!AT30</f>
        <v>0</v>
      </c>
      <c r="AU46" s="11">
        <f>'DBP STOP cijfers'!AU30</f>
        <v>0</v>
      </c>
      <c r="AV46" s="11">
        <f>'DBP STOP cijfers'!AV30</f>
        <v>0</v>
      </c>
      <c r="AW46" s="11">
        <f>'DBP STOP cijfers'!AW30</f>
        <v>0</v>
      </c>
      <c r="AX46" s="11">
        <f>'DBP STOP cijfers'!AX30</f>
        <v>0</v>
      </c>
      <c r="AY46" s="11">
        <f>'DBP STOP cijfers'!AY30</f>
        <v>0</v>
      </c>
      <c r="AZ46" s="11">
        <f>'DBP STOP cijfers'!AZ30</f>
        <v>0</v>
      </c>
      <c r="BA46" s="11">
        <f>'DBP STOP cijfers'!BA30</f>
        <v>0</v>
      </c>
      <c r="BB46" s="11">
        <f>'DBP STOP cijfers'!BB30</f>
        <v>0</v>
      </c>
      <c r="BC46" s="49">
        <f>'DBP STOP cijfers'!BC30</f>
        <v>0</v>
      </c>
      <c r="BD46" s="11">
        <f>'DBP STOP cijfers'!BD30</f>
        <v>0</v>
      </c>
      <c r="BE46" s="11">
        <f>'DBP STOP cijfers'!BE30</f>
        <v>0</v>
      </c>
      <c r="BF46" s="11">
        <f>'DBP STOP cijfers'!BF30</f>
        <v>0</v>
      </c>
      <c r="BG46" s="11">
        <f>'DBP STOP cijfers'!BG30</f>
        <v>0</v>
      </c>
      <c r="BH46" s="11">
        <f>'DBP STOP cijfers'!BH30</f>
        <v>0</v>
      </c>
      <c r="BI46" s="11">
        <f>'DBP STOP cijfers'!BI30</f>
        <v>0</v>
      </c>
      <c r="BJ46" s="11">
        <f>'DBP STOP cijfers'!BJ30</f>
        <v>0</v>
      </c>
      <c r="BK46" s="49">
        <f>'DBP STOP cijfers'!BK30</f>
        <v>0</v>
      </c>
      <c r="BL46" s="11">
        <f>'DBP STOP cijfers'!BL30</f>
        <v>0</v>
      </c>
      <c r="BM46" s="11">
        <f>'DBP STOP cijfers'!BM30</f>
        <v>0</v>
      </c>
      <c r="BN46" s="11">
        <f>'DBP STOP cijfers'!BN30</f>
        <v>0</v>
      </c>
      <c r="BO46" s="11">
        <f>'DBP STOP cijfers'!BO30</f>
        <v>0</v>
      </c>
      <c r="BP46" s="11">
        <f>'DBP STOP cijfers'!BP30</f>
        <v>0</v>
      </c>
      <c r="BQ46" s="49">
        <f>'DBP STOP cijfers'!BQ30</f>
        <v>0</v>
      </c>
      <c r="BR46" s="11">
        <f>'DBP STOP cijfers'!BR30</f>
        <v>290</v>
      </c>
      <c r="BS46" s="11">
        <f>'DBP STOP cijfers'!BS30</f>
        <v>210</v>
      </c>
      <c r="BT46" s="11">
        <f>'DBP STOP cijfers'!BT30</f>
        <v>0</v>
      </c>
      <c r="BU46" s="11">
        <f>'DBP STOP cijfers'!BU30</f>
        <v>0</v>
      </c>
      <c r="BV46" s="11">
        <f>'DBP STOP cijfers'!BV30</f>
        <v>0</v>
      </c>
      <c r="BW46" s="11">
        <f>'DBP STOP cijfers'!BW30</f>
        <v>0</v>
      </c>
      <c r="BX46" s="47">
        <f>'DBP STOP cijfers'!BX30</f>
        <v>0</v>
      </c>
      <c r="BY46" s="49">
        <f>'DBP STOP cijfers'!BY30</f>
        <v>500</v>
      </c>
      <c r="BZ46" s="11">
        <f>'DBP STOP cijfers'!BZ30</f>
        <v>0</v>
      </c>
      <c r="CA46" s="11">
        <f>'DBP STOP cijfers'!CA30</f>
        <v>0</v>
      </c>
      <c r="CB46" s="11">
        <f>'DBP STOP cijfers'!CB30</f>
        <v>0</v>
      </c>
      <c r="CC46" s="11">
        <f>'DBP STOP cijfers'!CC30</f>
        <v>0</v>
      </c>
      <c r="CD46" s="11">
        <f>'DBP STOP cijfers'!CD30</f>
        <v>0</v>
      </c>
      <c r="CE46" s="11">
        <f>'DBP STOP cijfers'!CE30</f>
        <v>0</v>
      </c>
      <c r="CF46" s="11">
        <f>'DBP STOP cijfers'!CF30</f>
        <v>0</v>
      </c>
      <c r="CG46" s="11">
        <f>'DBP STOP cijfers'!CG30</f>
        <v>0</v>
      </c>
      <c r="CH46" s="11">
        <f>'DBP STOP cijfers'!CH30</f>
        <v>0</v>
      </c>
      <c r="CI46" s="11">
        <f>'DBP STOP cijfers'!CI30</f>
        <v>0</v>
      </c>
      <c r="CJ46" s="11">
        <f>'DBP STOP cijfers'!CJ30</f>
        <v>0</v>
      </c>
      <c r="CK46" s="11">
        <f>'DBP STOP cijfers'!CK30</f>
        <v>0</v>
      </c>
      <c r="CL46" s="49">
        <f>'DBP STOP cijfers'!CL30</f>
        <v>0</v>
      </c>
      <c r="CM46" s="15">
        <f>'DBP STOP cijfers'!CM30</f>
        <v>0</v>
      </c>
      <c r="CN46" s="11">
        <f>'DBP STOP cijfers'!CN30</f>
        <v>0</v>
      </c>
      <c r="CO46" s="11">
        <f>'DBP STOP cijfers'!CO30</f>
        <v>0</v>
      </c>
      <c r="CP46" s="11">
        <f>'DBP STOP cijfers'!CP30</f>
        <v>0</v>
      </c>
      <c r="CQ46" s="11">
        <f>'DBP STOP cijfers'!CQ30</f>
        <v>0</v>
      </c>
      <c r="CR46" s="11">
        <f>'DBP STOP cijfers'!CR30</f>
        <v>0</v>
      </c>
      <c r="CS46" s="11">
        <f>'DBP STOP cijfers'!CS30</f>
        <v>0</v>
      </c>
      <c r="CT46" s="11">
        <f>'DBP STOP cijfers'!CT30</f>
        <v>0</v>
      </c>
      <c r="CU46" s="11">
        <f>'DBP STOP cijfers'!CU30</f>
        <v>0</v>
      </c>
      <c r="CV46" s="11">
        <f>'DBP STOP cijfers'!CV30</f>
        <v>0</v>
      </c>
      <c r="CW46" s="11">
        <f>'DBP STOP cijfers'!CW30</f>
        <v>0</v>
      </c>
      <c r="CX46" s="11">
        <f>'DBP STOP cijfers'!CX30</f>
        <v>0</v>
      </c>
      <c r="CY46" s="26">
        <f>'DBP STOP cijfers'!CY30</f>
        <v>0</v>
      </c>
      <c r="CZ46" s="15">
        <f>'DBP STOP cijfers'!CZ30</f>
        <v>0</v>
      </c>
      <c r="DA46" s="11">
        <f>'DBP STOP cijfers'!DA30</f>
        <v>0</v>
      </c>
      <c r="DB46" s="11">
        <f>'DBP STOP cijfers'!DB30</f>
        <v>0</v>
      </c>
      <c r="DC46" s="11">
        <f>'DBP STOP cijfers'!DC30</f>
        <v>0</v>
      </c>
      <c r="DD46" s="11">
        <f>'DBP STOP cijfers'!DD30</f>
        <v>0</v>
      </c>
      <c r="DE46" s="11">
        <f>'DBP STOP cijfers'!DE30</f>
        <v>0</v>
      </c>
      <c r="DF46" s="11">
        <f>'DBP STOP cijfers'!DF30</f>
        <v>0</v>
      </c>
      <c r="DG46" s="11">
        <f>'DBP STOP cijfers'!DG30</f>
        <v>0</v>
      </c>
      <c r="DH46" s="11">
        <f>'DBP STOP cijfers'!DH30</f>
        <v>0</v>
      </c>
      <c r="DI46" s="11">
        <f>'DBP STOP cijfers'!DI30</f>
        <v>0</v>
      </c>
      <c r="DJ46" s="11">
        <f>'DBP STOP cijfers'!DJ30</f>
        <v>0</v>
      </c>
      <c r="DK46" s="11">
        <f>'DBP STOP cijfers'!DK30</f>
        <v>0</v>
      </c>
      <c r="DL46" s="26">
        <f>'DBP STOP cijfers'!DL30</f>
        <v>0</v>
      </c>
    </row>
    <row r="47" spans="1:116" ht="13.5" customHeight="1">
      <c r="A47" s="47">
        <f>'DBP STOP cijfers'!A31</f>
        <v>0</v>
      </c>
      <c r="B47" s="49" t="str">
        <f>'DBP STOP cijfers'!B31</f>
        <v>JANT</v>
      </c>
      <c r="C47" s="4" t="str">
        <f>'DBP STOP cijfers'!C31</f>
        <v>Dierlijke Bijproducten</v>
      </c>
      <c r="D47" s="4" t="str">
        <f>'DBP STOP cijfers'!D31</f>
        <v>DBP niet retribueerbare werkzaamheden C&amp;V DG AGRO</v>
      </c>
      <c r="E47" s="4" t="str">
        <f>'DBP STOP cijfers'!E31</f>
        <v>Afhandelen SW's</v>
      </c>
      <c r="F47" s="5" t="str">
        <f>'DBP STOP cijfers'!F31</f>
        <v>EZ AGRO</v>
      </c>
      <c r="G47" s="4" t="str">
        <f>'DBP STOP cijfers'!G31</f>
        <v>nee</v>
      </c>
      <c r="H47" s="15">
        <f>'DBP STOP cijfers'!H31</f>
        <v>700</v>
      </c>
      <c r="I47" s="11">
        <f>'DBP STOP cijfers'!I31</f>
        <v>0</v>
      </c>
      <c r="J47" s="11">
        <f>'DBP STOP cijfers'!J31</f>
        <v>0</v>
      </c>
      <c r="K47" s="11">
        <f>'DBP STOP cijfers'!K31</f>
        <v>0</v>
      </c>
      <c r="L47" s="11">
        <f>'DBP STOP cijfers'!L31</f>
        <v>0</v>
      </c>
      <c r="M47" s="11">
        <f>'DBP STOP cijfers'!M31</f>
        <v>0</v>
      </c>
      <c r="N47" s="11">
        <f>'DBP STOP cijfers'!N31</f>
        <v>0</v>
      </c>
      <c r="O47" s="11">
        <f>'DBP STOP cijfers'!O31</f>
        <v>0</v>
      </c>
      <c r="P47" s="11">
        <f>'DBP STOP cijfers'!P31</f>
        <v>0</v>
      </c>
      <c r="Q47" s="26">
        <f>'DBP STOP cijfers'!Q31</f>
        <v>700</v>
      </c>
      <c r="R47" s="15">
        <f>'DBP STOP cijfers'!R31</f>
        <v>0</v>
      </c>
      <c r="S47" s="11">
        <f>'DBP STOP cijfers'!S31</f>
        <v>0</v>
      </c>
      <c r="T47" s="11">
        <f>'DBP STOP cijfers'!T31</f>
        <v>700</v>
      </c>
      <c r="U47" s="11">
        <f>'DBP STOP cijfers'!U31</f>
        <v>0</v>
      </c>
      <c r="V47" s="11">
        <f>'DBP STOP cijfers'!V31</f>
        <v>0</v>
      </c>
      <c r="W47" s="11">
        <f>'DBP STOP cijfers'!W31</f>
        <v>0</v>
      </c>
      <c r="X47" s="11">
        <f>'DBP STOP cijfers'!X31</f>
        <v>0</v>
      </c>
      <c r="Y47" s="11">
        <f>'DBP STOP cijfers'!Y31</f>
        <v>0</v>
      </c>
      <c r="Z47" s="49">
        <f>'DBP STOP cijfers'!Z31</f>
        <v>700</v>
      </c>
      <c r="AA47" s="11">
        <f>'DBP STOP cijfers'!AA31</f>
        <v>0</v>
      </c>
      <c r="AB47" s="11">
        <f>'DBP STOP cijfers'!AB31</f>
        <v>0</v>
      </c>
      <c r="AC47" s="11">
        <f>'DBP STOP cijfers'!AC31</f>
        <v>700</v>
      </c>
      <c r="AD47" s="11">
        <f>'DBP STOP cijfers'!AD31</f>
        <v>0</v>
      </c>
      <c r="AE47" s="11">
        <f>'DBP STOP cijfers'!AE31</f>
        <v>0</v>
      </c>
      <c r="AF47" s="11">
        <f>'DBP STOP cijfers'!AF31</f>
        <v>0</v>
      </c>
      <c r="AG47" s="49">
        <f>'DBP STOP cijfers'!AG31</f>
        <v>0</v>
      </c>
      <c r="AH47" s="11">
        <f>'DBP STOP cijfers'!AH31</f>
        <v>0</v>
      </c>
      <c r="AI47" s="11">
        <f>'DBP STOP cijfers'!AI31</f>
        <v>0</v>
      </c>
      <c r="AJ47" s="11">
        <f>'DBP STOP cijfers'!AJ31</f>
        <v>0</v>
      </c>
      <c r="AK47" s="11">
        <f>'DBP STOP cijfers'!AK31</f>
        <v>0</v>
      </c>
      <c r="AL47" s="49">
        <f>'DBP STOP cijfers'!AL31</f>
        <v>0</v>
      </c>
      <c r="AM47" s="11">
        <f>'DBP STOP cijfers'!AM31</f>
        <v>0</v>
      </c>
      <c r="AN47" s="11">
        <f>'DBP STOP cijfers'!AN31</f>
        <v>0</v>
      </c>
      <c r="AO47" s="11">
        <f>'DBP STOP cijfers'!AO31</f>
        <v>0</v>
      </c>
      <c r="AP47" s="11">
        <f>'DBP STOP cijfers'!AP31</f>
        <v>0</v>
      </c>
      <c r="AQ47" s="11">
        <f>'DBP STOP cijfers'!AQ31</f>
        <v>0</v>
      </c>
      <c r="AR47" s="49">
        <f>'DBP STOP cijfers'!AR31</f>
        <v>0</v>
      </c>
      <c r="AS47" s="11">
        <f>'DBP STOP cijfers'!AS31</f>
        <v>0</v>
      </c>
      <c r="AT47" s="11">
        <f>'DBP STOP cijfers'!AT31</f>
        <v>0</v>
      </c>
      <c r="AU47" s="11">
        <f>'DBP STOP cijfers'!AU31</f>
        <v>0</v>
      </c>
      <c r="AV47" s="11">
        <f>'DBP STOP cijfers'!AV31</f>
        <v>0</v>
      </c>
      <c r="AW47" s="11">
        <f>'DBP STOP cijfers'!AW31</f>
        <v>0</v>
      </c>
      <c r="AX47" s="11">
        <f>'DBP STOP cijfers'!AX31</f>
        <v>0</v>
      </c>
      <c r="AY47" s="11">
        <f>'DBP STOP cijfers'!AY31</f>
        <v>0</v>
      </c>
      <c r="AZ47" s="11">
        <f>'DBP STOP cijfers'!AZ31</f>
        <v>0</v>
      </c>
      <c r="BA47" s="11">
        <f>'DBP STOP cijfers'!BA31</f>
        <v>0</v>
      </c>
      <c r="BB47" s="11">
        <f>'DBP STOP cijfers'!BB31</f>
        <v>0</v>
      </c>
      <c r="BC47" s="49">
        <f>'DBP STOP cijfers'!BC31</f>
        <v>0</v>
      </c>
      <c r="BD47" s="11">
        <f>'DBP STOP cijfers'!BD31</f>
        <v>0</v>
      </c>
      <c r="BE47" s="11">
        <f>'DBP STOP cijfers'!BE31</f>
        <v>0</v>
      </c>
      <c r="BF47" s="11">
        <f>'DBP STOP cijfers'!BF31</f>
        <v>0</v>
      </c>
      <c r="BG47" s="11">
        <f>'DBP STOP cijfers'!BG31</f>
        <v>0</v>
      </c>
      <c r="BH47" s="11">
        <f>'DBP STOP cijfers'!BH31</f>
        <v>0</v>
      </c>
      <c r="BI47" s="11">
        <f>'DBP STOP cijfers'!BI31</f>
        <v>0</v>
      </c>
      <c r="BJ47" s="11">
        <f>'DBP STOP cijfers'!BJ31</f>
        <v>0</v>
      </c>
      <c r="BK47" s="49">
        <f>'DBP STOP cijfers'!BK31</f>
        <v>0</v>
      </c>
      <c r="BL47" s="11">
        <f>'DBP STOP cijfers'!BL31</f>
        <v>0</v>
      </c>
      <c r="BM47" s="11">
        <f>'DBP STOP cijfers'!BM31</f>
        <v>0</v>
      </c>
      <c r="BN47" s="11">
        <f>'DBP STOP cijfers'!BN31</f>
        <v>0</v>
      </c>
      <c r="BO47" s="11">
        <f>'DBP STOP cijfers'!BO31</f>
        <v>0</v>
      </c>
      <c r="BP47" s="11">
        <f>'DBP STOP cijfers'!BP31</f>
        <v>0</v>
      </c>
      <c r="BQ47" s="49">
        <f>'DBP STOP cijfers'!BQ31</f>
        <v>0</v>
      </c>
      <c r="BR47" s="11">
        <f>'DBP STOP cijfers'!BR31</f>
        <v>406</v>
      </c>
      <c r="BS47" s="11">
        <f>'DBP STOP cijfers'!BS31</f>
        <v>294</v>
      </c>
      <c r="BT47" s="11">
        <f>'DBP STOP cijfers'!BT31</f>
        <v>0</v>
      </c>
      <c r="BU47" s="11">
        <f>'DBP STOP cijfers'!BU31</f>
        <v>0</v>
      </c>
      <c r="BV47" s="11">
        <f>'DBP STOP cijfers'!BV31</f>
        <v>0</v>
      </c>
      <c r="BW47" s="11">
        <f>'DBP STOP cijfers'!BW31</f>
        <v>0</v>
      </c>
      <c r="BX47" s="47">
        <f>'DBP STOP cijfers'!BX31</f>
        <v>0</v>
      </c>
      <c r="BY47" s="49">
        <f>'DBP STOP cijfers'!BY31</f>
        <v>700</v>
      </c>
      <c r="BZ47" s="11">
        <f>'DBP STOP cijfers'!BZ31</f>
        <v>0</v>
      </c>
      <c r="CA47" s="11">
        <f>'DBP STOP cijfers'!CA31</f>
        <v>0</v>
      </c>
      <c r="CB47" s="11">
        <f>'DBP STOP cijfers'!CB31</f>
        <v>0</v>
      </c>
      <c r="CC47" s="11">
        <f>'DBP STOP cijfers'!CC31</f>
        <v>0</v>
      </c>
      <c r="CD47" s="11">
        <f>'DBP STOP cijfers'!CD31</f>
        <v>0</v>
      </c>
      <c r="CE47" s="11">
        <f>'DBP STOP cijfers'!CE31</f>
        <v>0</v>
      </c>
      <c r="CF47" s="11">
        <f>'DBP STOP cijfers'!CF31</f>
        <v>0</v>
      </c>
      <c r="CG47" s="11">
        <f>'DBP STOP cijfers'!CG31</f>
        <v>0</v>
      </c>
      <c r="CH47" s="11">
        <f>'DBP STOP cijfers'!CH31</f>
        <v>0</v>
      </c>
      <c r="CI47" s="11">
        <f>'DBP STOP cijfers'!CI31</f>
        <v>0</v>
      </c>
      <c r="CJ47" s="11">
        <f>'DBP STOP cijfers'!CJ31</f>
        <v>0</v>
      </c>
      <c r="CK47" s="11">
        <f>'DBP STOP cijfers'!CK31</f>
        <v>0</v>
      </c>
      <c r="CL47" s="49">
        <f>'DBP STOP cijfers'!CL31</f>
        <v>0</v>
      </c>
      <c r="CM47" s="15">
        <f>'DBP STOP cijfers'!CM31</f>
        <v>0</v>
      </c>
      <c r="CN47" s="11">
        <f>'DBP STOP cijfers'!CN31</f>
        <v>0</v>
      </c>
      <c r="CO47" s="11">
        <f>'DBP STOP cijfers'!CO31</f>
        <v>0</v>
      </c>
      <c r="CP47" s="11">
        <f>'DBP STOP cijfers'!CP31</f>
        <v>0</v>
      </c>
      <c r="CQ47" s="11">
        <f>'DBP STOP cijfers'!CQ31</f>
        <v>0</v>
      </c>
      <c r="CR47" s="11">
        <f>'DBP STOP cijfers'!CR31</f>
        <v>0</v>
      </c>
      <c r="CS47" s="11">
        <f>'DBP STOP cijfers'!CS31</f>
        <v>0</v>
      </c>
      <c r="CT47" s="11">
        <f>'DBP STOP cijfers'!CT31</f>
        <v>0</v>
      </c>
      <c r="CU47" s="11">
        <f>'DBP STOP cijfers'!CU31</f>
        <v>0</v>
      </c>
      <c r="CV47" s="11">
        <f>'DBP STOP cijfers'!CV31</f>
        <v>0</v>
      </c>
      <c r="CW47" s="11">
        <f>'DBP STOP cijfers'!CW31</f>
        <v>0</v>
      </c>
      <c r="CX47" s="11">
        <f>'DBP STOP cijfers'!CX31</f>
        <v>0</v>
      </c>
      <c r="CY47" s="26">
        <f>'DBP STOP cijfers'!CY31</f>
        <v>0</v>
      </c>
      <c r="CZ47" s="15">
        <f>'DBP STOP cijfers'!CZ31</f>
        <v>0</v>
      </c>
      <c r="DA47" s="11">
        <f>'DBP STOP cijfers'!DA31</f>
        <v>0</v>
      </c>
      <c r="DB47" s="11">
        <f>'DBP STOP cijfers'!DB31</f>
        <v>0</v>
      </c>
      <c r="DC47" s="11">
        <f>'DBP STOP cijfers'!DC31</f>
        <v>0</v>
      </c>
      <c r="DD47" s="11">
        <f>'DBP STOP cijfers'!DD31</f>
        <v>0</v>
      </c>
      <c r="DE47" s="11">
        <f>'DBP STOP cijfers'!DE31</f>
        <v>0</v>
      </c>
      <c r="DF47" s="11">
        <f>'DBP STOP cijfers'!DF31</f>
        <v>0</v>
      </c>
      <c r="DG47" s="11">
        <f>'DBP STOP cijfers'!DG31</f>
        <v>0</v>
      </c>
      <c r="DH47" s="11">
        <f>'DBP STOP cijfers'!DH31</f>
        <v>0</v>
      </c>
      <c r="DI47" s="11">
        <f>'DBP STOP cijfers'!DI31</f>
        <v>0</v>
      </c>
      <c r="DJ47" s="11">
        <f>'DBP STOP cijfers'!DJ31</f>
        <v>0</v>
      </c>
      <c r="DK47" s="11">
        <f>'DBP STOP cijfers'!DK31</f>
        <v>0</v>
      </c>
      <c r="DL47" s="26">
        <f>'DBP STOP cijfers'!DL31</f>
        <v>0</v>
      </c>
    </row>
    <row r="48" spans="1:116" ht="13.5" customHeight="1">
      <c r="A48" s="47">
        <f>'DBP STOP cijfers'!A32</f>
        <v>0</v>
      </c>
      <c r="B48" s="49" t="str">
        <f>'DBP STOP cijfers'!B32</f>
        <v>JANT</v>
      </c>
      <c r="C48" s="4" t="str">
        <f>'DBP STOP cijfers'!C32</f>
        <v>Dierlijke Bijproducten</v>
      </c>
      <c r="D48" s="4" t="str">
        <f>'DBP STOP cijfers'!D32</f>
        <v>DBP niet retribueerbare werkzaamheden C&amp;V DG AGRO</v>
      </c>
      <c r="E48" s="4" t="str">
        <f>'DBP STOP cijfers'!E32</f>
        <v>Uren TO voor toezichtsontwikkeling</v>
      </c>
      <c r="F48" s="5" t="str">
        <f>'DBP STOP cijfers'!F32</f>
        <v>EZ AGRO</v>
      </c>
      <c r="G48" s="4" t="str">
        <f>'DBP STOP cijfers'!G32</f>
        <v>ja</v>
      </c>
      <c r="H48" s="15">
        <f>'DBP STOP cijfers'!H32</f>
        <v>676</v>
      </c>
      <c r="I48" s="11">
        <f>'DBP STOP cijfers'!I32</f>
        <v>0</v>
      </c>
      <c r="J48" s="11">
        <f>'DBP STOP cijfers'!J32</f>
        <v>0</v>
      </c>
      <c r="K48" s="11">
        <f>'DBP STOP cijfers'!K32</f>
        <v>0</v>
      </c>
      <c r="L48" s="11">
        <f>'DBP STOP cijfers'!L32</f>
        <v>0</v>
      </c>
      <c r="M48" s="11">
        <f>'DBP STOP cijfers'!M32</f>
        <v>0</v>
      </c>
      <c r="N48" s="11">
        <f>'DBP STOP cijfers'!N32</f>
        <v>0</v>
      </c>
      <c r="O48" s="11">
        <f>'DBP STOP cijfers'!O32</f>
        <v>0</v>
      </c>
      <c r="P48" s="11">
        <f>'DBP STOP cijfers'!P32</f>
        <v>0</v>
      </c>
      <c r="Q48" s="26">
        <f>'DBP STOP cijfers'!Q32</f>
        <v>676</v>
      </c>
      <c r="R48" s="15">
        <f>'DBP STOP cijfers'!R32</f>
        <v>0</v>
      </c>
      <c r="S48" s="11">
        <f>'DBP STOP cijfers'!S32</f>
        <v>0</v>
      </c>
      <c r="T48" s="11">
        <f>'DBP STOP cijfers'!T32</f>
        <v>676</v>
      </c>
      <c r="U48" s="11">
        <f>'DBP STOP cijfers'!U32</f>
        <v>0</v>
      </c>
      <c r="V48" s="11">
        <f>'DBP STOP cijfers'!V32</f>
        <v>0</v>
      </c>
      <c r="W48" s="11">
        <f>'DBP STOP cijfers'!W32</f>
        <v>0</v>
      </c>
      <c r="X48" s="11">
        <f>'DBP STOP cijfers'!X32</f>
        <v>0</v>
      </c>
      <c r="Y48" s="11">
        <f>'DBP STOP cijfers'!Y32</f>
        <v>0</v>
      </c>
      <c r="Z48" s="49">
        <f>'DBP STOP cijfers'!Z32</f>
        <v>676</v>
      </c>
      <c r="AA48" s="11">
        <f>'DBP STOP cijfers'!AA32</f>
        <v>676</v>
      </c>
      <c r="AB48" s="11">
        <f>'DBP STOP cijfers'!AB32</f>
        <v>0</v>
      </c>
      <c r="AC48" s="11">
        <f>'DBP STOP cijfers'!AC32</f>
        <v>0</v>
      </c>
      <c r="AD48" s="11">
        <f>'DBP STOP cijfers'!AD32</f>
        <v>0</v>
      </c>
      <c r="AE48" s="11">
        <f>'DBP STOP cijfers'!AE32</f>
        <v>0</v>
      </c>
      <c r="AF48" s="11">
        <f>'DBP STOP cijfers'!AF32</f>
        <v>0</v>
      </c>
      <c r="AG48" s="49">
        <f>'DBP STOP cijfers'!AG32</f>
        <v>0</v>
      </c>
      <c r="AH48" s="11">
        <f>'DBP STOP cijfers'!AH32</f>
        <v>0</v>
      </c>
      <c r="AI48" s="11">
        <f>'DBP STOP cijfers'!AI32</f>
        <v>0</v>
      </c>
      <c r="AJ48" s="11">
        <f>'DBP STOP cijfers'!AJ32</f>
        <v>676</v>
      </c>
      <c r="AK48" s="11">
        <f>'DBP STOP cijfers'!AK32</f>
        <v>0</v>
      </c>
      <c r="AL48" s="49">
        <f>'DBP STOP cijfers'!AL32</f>
        <v>0</v>
      </c>
      <c r="AM48" s="11">
        <f>'DBP STOP cijfers'!AM32</f>
        <v>0</v>
      </c>
      <c r="AN48" s="11">
        <f>'DBP STOP cijfers'!AN32</f>
        <v>0</v>
      </c>
      <c r="AO48" s="11">
        <f>'DBP STOP cijfers'!AO32</f>
        <v>0</v>
      </c>
      <c r="AP48" s="11">
        <f>'DBP STOP cijfers'!AP32</f>
        <v>0</v>
      </c>
      <c r="AQ48" s="11">
        <f>'DBP STOP cijfers'!AQ32</f>
        <v>0</v>
      </c>
      <c r="AR48" s="49">
        <f>'DBP STOP cijfers'!AR32</f>
        <v>0</v>
      </c>
      <c r="AS48" s="11">
        <f>'DBP STOP cijfers'!AS32</f>
        <v>0</v>
      </c>
      <c r="AT48" s="11">
        <f>'DBP STOP cijfers'!AT32</f>
        <v>0</v>
      </c>
      <c r="AU48" s="11">
        <f>'DBP STOP cijfers'!AU32</f>
        <v>0</v>
      </c>
      <c r="AV48" s="11">
        <f>'DBP STOP cijfers'!AV32</f>
        <v>0</v>
      </c>
      <c r="AW48" s="11">
        <f>'DBP STOP cijfers'!AW32</f>
        <v>0</v>
      </c>
      <c r="AX48" s="11">
        <f>'DBP STOP cijfers'!AX32</f>
        <v>0</v>
      </c>
      <c r="AY48" s="11">
        <f>'DBP STOP cijfers'!AY32</f>
        <v>0</v>
      </c>
      <c r="AZ48" s="11">
        <f>'DBP STOP cijfers'!AZ32</f>
        <v>0</v>
      </c>
      <c r="BA48" s="11">
        <f>'DBP STOP cijfers'!BA32</f>
        <v>0</v>
      </c>
      <c r="BB48" s="11">
        <f>'DBP STOP cijfers'!BB32</f>
        <v>0</v>
      </c>
      <c r="BC48" s="49">
        <f>'DBP STOP cijfers'!BC32</f>
        <v>0</v>
      </c>
      <c r="BD48" s="11">
        <f>'DBP STOP cijfers'!BD32</f>
        <v>0</v>
      </c>
      <c r="BE48" s="11">
        <f>'DBP STOP cijfers'!BE32</f>
        <v>0</v>
      </c>
      <c r="BF48" s="11">
        <f>'DBP STOP cijfers'!BF32</f>
        <v>0</v>
      </c>
      <c r="BG48" s="11">
        <f>'DBP STOP cijfers'!BG32</f>
        <v>0</v>
      </c>
      <c r="BH48" s="11">
        <f>'DBP STOP cijfers'!BH32</f>
        <v>0</v>
      </c>
      <c r="BI48" s="11">
        <f>'DBP STOP cijfers'!BI32</f>
        <v>0</v>
      </c>
      <c r="BJ48" s="11">
        <f>'DBP STOP cijfers'!BJ32</f>
        <v>0</v>
      </c>
      <c r="BK48" s="49">
        <f>'DBP STOP cijfers'!BK32</f>
        <v>0</v>
      </c>
      <c r="BL48" s="11">
        <f>'DBP STOP cijfers'!BL32</f>
        <v>0</v>
      </c>
      <c r="BM48" s="11">
        <f>'DBP STOP cijfers'!BM32</f>
        <v>0</v>
      </c>
      <c r="BN48" s="11">
        <f>'DBP STOP cijfers'!BN32</f>
        <v>0</v>
      </c>
      <c r="BO48" s="11">
        <f>'DBP STOP cijfers'!BO32</f>
        <v>0</v>
      </c>
      <c r="BP48" s="11">
        <f>'DBP STOP cijfers'!BP32</f>
        <v>0</v>
      </c>
      <c r="BQ48" s="49">
        <f>'DBP STOP cijfers'!BQ32</f>
        <v>0</v>
      </c>
      <c r="BR48" s="11">
        <f>'DBP STOP cijfers'!BR32</f>
        <v>0</v>
      </c>
      <c r="BS48" s="11">
        <f>'DBP STOP cijfers'!BS32</f>
        <v>0</v>
      </c>
      <c r="BT48" s="11">
        <f>'DBP STOP cijfers'!BT32</f>
        <v>0</v>
      </c>
      <c r="BU48" s="11">
        <f>'DBP STOP cijfers'!BU32</f>
        <v>0</v>
      </c>
      <c r="BV48" s="11">
        <f>'DBP STOP cijfers'!BV32</f>
        <v>0</v>
      </c>
      <c r="BW48" s="11">
        <f>'DBP STOP cijfers'!BW32</f>
        <v>0</v>
      </c>
      <c r="BX48" s="47">
        <f>'DBP STOP cijfers'!BX32</f>
        <v>0</v>
      </c>
      <c r="BY48" s="49">
        <f>'DBP STOP cijfers'!BY32</f>
        <v>676</v>
      </c>
      <c r="BZ48" s="11">
        <f>'DBP STOP cijfers'!BZ32</f>
        <v>0</v>
      </c>
      <c r="CA48" s="11">
        <f>'DBP STOP cijfers'!CA32</f>
        <v>0</v>
      </c>
      <c r="CB48" s="11">
        <f>'DBP STOP cijfers'!CB32</f>
        <v>0</v>
      </c>
      <c r="CC48" s="11">
        <f>'DBP STOP cijfers'!CC32</f>
        <v>0</v>
      </c>
      <c r="CD48" s="11">
        <f>'DBP STOP cijfers'!CD32</f>
        <v>0</v>
      </c>
      <c r="CE48" s="11">
        <f>'DBP STOP cijfers'!CE32</f>
        <v>0</v>
      </c>
      <c r="CF48" s="11">
        <f>'DBP STOP cijfers'!CF32</f>
        <v>0</v>
      </c>
      <c r="CG48" s="11">
        <f>'DBP STOP cijfers'!CG32</f>
        <v>0</v>
      </c>
      <c r="CH48" s="11">
        <f>'DBP STOP cijfers'!CH32</f>
        <v>0</v>
      </c>
      <c r="CI48" s="11">
        <f>'DBP STOP cijfers'!CI32</f>
        <v>0</v>
      </c>
      <c r="CJ48" s="11">
        <f>'DBP STOP cijfers'!CJ32</f>
        <v>0</v>
      </c>
      <c r="CK48" s="11">
        <f>'DBP STOP cijfers'!CK32</f>
        <v>0</v>
      </c>
      <c r="CL48" s="49">
        <f>'DBP STOP cijfers'!CL32</f>
        <v>0</v>
      </c>
      <c r="CM48" s="15">
        <f>'DBP STOP cijfers'!CM32</f>
        <v>0</v>
      </c>
      <c r="CN48" s="11">
        <f>'DBP STOP cijfers'!CN32</f>
        <v>0</v>
      </c>
      <c r="CO48" s="11">
        <f>'DBP STOP cijfers'!CO32</f>
        <v>0</v>
      </c>
      <c r="CP48" s="11">
        <f>'DBP STOP cijfers'!CP32</f>
        <v>0</v>
      </c>
      <c r="CQ48" s="11">
        <f>'DBP STOP cijfers'!CQ32</f>
        <v>0</v>
      </c>
      <c r="CR48" s="11">
        <f>'DBP STOP cijfers'!CR32</f>
        <v>0</v>
      </c>
      <c r="CS48" s="11">
        <f>'DBP STOP cijfers'!CS32</f>
        <v>0</v>
      </c>
      <c r="CT48" s="11">
        <f>'DBP STOP cijfers'!CT32</f>
        <v>0</v>
      </c>
      <c r="CU48" s="11">
        <f>'DBP STOP cijfers'!CU32</f>
        <v>0</v>
      </c>
      <c r="CV48" s="11">
        <f>'DBP STOP cijfers'!CV32</f>
        <v>0</v>
      </c>
      <c r="CW48" s="11">
        <f>'DBP STOP cijfers'!CW32</f>
        <v>0</v>
      </c>
      <c r="CX48" s="11">
        <f>'DBP STOP cijfers'!CX32</f>
        <v>0</v>
      </c>
      <c r="CY48" s="26">
        <f>'DBP STOP cijfers'!CY32</f>
        <v>0</v>
      </c>
      <c r="CZ48" s="15">
        <f>'DBP STOP cijfers'!CZ32</f>
        <v>0</v>
      </c>
      <c r="DA48" s="11">
        <f>'DBP STOP cijfers'!DA32</f>
        <v>0</v>
      </c>
      <c r="DB48" s="11">
        <f>'DBP STOP cijfers'!DB32</f>
        <v>0</v>
      </c>
      <c r="DC48" s="11">
        <f>'DBP STOP cijfers'!DC32</f>
        <v>0</v>
      </c>
      <c r="DD48" s="11">
        <f>'DBP STOP cijfers'!DD32</f>
        <v>0</v>
      </c>
      <c r="DE48" s="11">
        <f>'DBP STOP cijfers'!DE32</f>
        <v>0</v>
      </c>
      <c r="DF48" s="11">
        <f>'DBP STOP cijfers'!DF32</f>
        <v>0</v>
      </c>
      <c r="DG48" s="11">
        <f>'DBP STOP cijfers'!DG32</f>
        <v>0</v>
      </c>
      <c r="DH48" s="11">
        <f>'DBP STOP cijfers'!DH32</f>
        <v>0</v>
      </c>
      <c r="DI48" s="11">
        <f>'DBP STOP cijfers'!DI32</f>
        <v>0</v>
      </c>
      <c r="DJ48" s="11">
        <f>'DBP STOP cijfers'!DJ32</f>
        <v>0</v>
      </c>
      <c r="DK48" s="11">
        <f>'DBP STOP cijfers'!DK32</f>
        <v>0</v>
      </c>
      <c r="DL48" s="26">
        <f>'DBP STOP cijfers'!DL32</f>
        <v>0</v>
      </c>
    </row>
    <row r="49" spans="1:116" ht="13.5" customHeight="1">
      <c r="A49" s="47">
        <f>'DBP STOP cijfers'!A33</f>
        <v>0</v>
      </c>
      <c r="B49" s="49" t="str">
        <f>'DBP STOP cijfers'!B33</f>
        <v>JANA</v>
      </c>
      <c r="C49" s="4" t="str">
        <f>'DBP STOP cijfers'!C33</f>
        <v>Dierlijke Bijproducten</v>
      </c>
      <c r="D49" s="4" t="str">
        <f>'DBP STOP cijfers'!D33</f>
        <v>DBP niet retribueerbare werkzaamheden C&amp;V DG AGRO</v>
      </c>
      <c r="E49" s="4" t="str">
        <f>'DBP STOP cijfers'!E33</f>
        <v>Uren TO voor A&amp;V</v>
      </c>
      <c r="F49" s="5" t="str">
        <f>'DBP STOP cijfers'!F33</f>
        <v>EZ AGRO</v>
      </c>
      <c r="G49" s="4" t="str">
        <f>'DBP STOP cijfers'!G33</f>
        <v>nee</v>
      </c>
      <c r="H49" s="15">
        <f>'DBP STOP cijfers'!H33</f>
        <v>0</v>
      </c>
      <c r="I49" s="11">
        <f>'DBP STOP cijfers'!I33</f>
        <v>0</v>
      </c>
      <c r="J49" s="11">
        <f>'DBP STOP cijfers'!J33</f>
        <v>500</v>
      </c>
      <c r="K49" s="11">
        <f>'DBP STOP cijfers'!K33</f>
        <v>0</v>
      </c>
      <c r="L49" s="11">
        <f>'DBP STOP cijfers'!L33</f>
        <v>0</v>
      </c>
      <c r="M49" s="11">
        <f>'DBP STOP cijfers'!M33</f>
        <v>0</v>
      </c>
      <c r="N49" s="11">
        <f>'DBP STOP cijfers'!N33</f>
        <v>0</v>
      </c>
      <c r="O49" s="11">
        <f>'DBP STOP cijfers'!O33</f>
        <v>0</v>
      </c>
      <c r="P49" s="11">
        <f>'DBP STOP cijfers'!P33</f>
        <v>0</v>
      </c>
      <c r="Q49" s="26">
        <f>'DBP STOP cijfers'!Q33</f>
        <v>500</v>
      </c>
      <c r="R49" s="15">
        <f>'DBP STOP cijfers'!R33</f>
        <v>0</v>
      </c>
      <c r="S49" s="11">
        <f>'DBP STOP cijfers'!S33</f>
        <v>0</v>
      </c>
      <c r="T49" s="11">
        <f>'DBP STOP cijfers'!T33</f>
        <v>500</v>
      </c>
      <c r="U49" s="11">
        <f>'DBP STOP cijfers'!U33</f>
        <v>0</v>
      </c>
      <c r="V49" s="11">
        <f>'DBP STOP cijfers'!V33</f>
        <v>0</v>
      </c>
      <c r="W49" s="11">
        <f>'DBP STOP cijfers'!W33</f>
        <v>0</v>
      </c>
      <c r="X49" s="11">
        <f>'DBP STOP cijfers'!X33</f>
        <v>0</v>
      </c>
      <c r="Y49" s="11">
        <f>'DBP STOP cijfers'!Y33</f>
        <v>0</v>
      </c>
      <c r="Z49" s="49">
        <f>'DBP STOP cijfers'!Z33</f>
        <v>500</v>
      </c>
      <c r="AA49" s="11">
        <f>'DBP STOP cijfers'!AA33</f>
        <v>500</v>
      </c>
      <c r="AB49" s="11">
        <f>'DBP STOP cijfers'!AB33</f>
        <v>0</v>
      </c>
      <c r="AC49" s="11">
        <f>'DBP STOP cijfers'!AC33</f>
        <v>0</v>
      </c>
      <c r="AD49" s="11">
        <f>'DBP STOP cijfers'!AD33</f>
        <v>0</v>
      </c>
      <c r="AE49" s="11">
        <f>'DBP STOP cijfers'!AE33</f>
        <v>0</v>
      </c>
      <c r="AF49" s="11">
        <f>'DBP STOP cijfers'!AF33</f>
        <v>0</v>
      </c>
      <c r="AG49" s="49">
        <f>'DBP STOP cijfers'!AG33</f>
        <v>0</v>
      </c>
      <c r="AH49" s="11">
        <f>'DBP STOP cijfers'!AH33</f>
        <v>0</v>
      </c>
      <c r="AI49" s="11">
        <f>'DBP STOP cijfers'!AI33</f>
        <v>0</v>
      </c>
      <c r="AJ49" s="11">
        <f>'DBP STOP cijfers'!AJ33</f>
        <v>500</v>
      </c>
      <c r="AK49" s="11">
        <f>'DBP STOP cijfers'!AK33</f>
        <v>0</v>
      </c>
      <c r="AL49" s="49">
        <f>'DBP STOP cijfers'!AL33</f>
        <v>0</v>
      </c>
      <c r="AM49" s="11">
        <f>'DBP STOP cijfers'!AM33</f>
        <v>0</v>
      </c>
      <c r="AN49" s="11">
        <f>'DBP STOP cijfers'!AN33</f>
        <v>0</v>
      </c>
      <c r="AO49" s="11">
        <f>'DBP STOP cijfers'!AO33</f>
        <v>0</v>
      </c>
      <c r="AP49" s="11">
        <f>'DBP STOP cijfers'!AP33</f>
        <v>0</v>
      </c>
      <c r="AQ49" s="11">
        <f>'DBP STOP cijfers'!AQ33</f>
        <v>0</v>
      </c>
      <c r="AR49" s="49">
        <f>'DBP STOP cijfers'!AR33</f>
        <v>0</v>
      </c>
      <c r="AS49" s="11">
        <f>'DBP STOP cijfers'!AS33</f>
        <v>0</v>
      </c>
      <c r="AT49" s="11">
        <f>'DBP STOP cijfers'!AT33</f>
        <v>0</v>
      </c>
      <c r="AU49" s="11">
        <f>'DBP STOP cijfers'!AU33</f>
        <v>0</v>
      </c>
      <c r="AV49" s="11">
        <f>'DBP STOP cijfers'!AV33</f>
        <v>0</v>
      </c>
      <c r="AW49" s="11">
        <f>'DBP STOP cijfers'!AW33</f>
        <v>0</v>
      </c>
      <c r="AX49" s="11">
        <f>'DBP STOP cijfers'!AX33</f>
        <v>0</v>
      </c>
      <c r="AY49" s="11">
        <f>'DBP STOP cijfers'!AY33</f>
        <v>0</v>
      </c>
      <c r="AZ49" s="11">
        <f>'DBP STOP cijfers'!AZ33</f>
        <v>0</v>
      </c>
      <c r="BA49" s="11">
        <f>'DBP STOP cijfers'!BA33</f>
        <v>0</v>
      </c>
      <c r="BB49" s="11">
        <f>'DBP STOP cijfers'!BB33</f>
        <v>0</v>
      </c>
      <c r="BC49" s="49">
        <f>'DBP STOP cijfers'!BC33</f>
        <v>0</v>
      </c>
      <c r="BD49" s="11">
        <f>'DBP STOP cijfers'!BD33</f>
        <v>0</v>
      </c>
      <c r="BE49" s="11">
        <f>'DBP STOP cijfers'!BE33</f>
        <v>0</v>
      </c>
      <c r="BF49" s="11">
        <f>'DBP STOP cijfers'!BF33</f>
        <v>0</v>
      </c>
      <c r="BG49" s="11">
        <f>'DBP STOP cijfers'!BG33</f>
        <v>0</v>
      </c>
      <c r="BH49" s="11">
        <f>'DBP STOP cijfers'!BH33</f>
        <v>0</v>
      </c>
      <c r="BI49" s="11">
        <f>'DBP STOP cijfers'!BI33</f>
        <v>0</v>
      </c>
      <c r="BJ49" s="11">
        <f>'DBP STOP cijfers'!BJ33</f>
        <v>0</v>
      </c>
      <c r="BK49" s="49">
        <f>'DBP STOP cijfers'!BK33</f>
        <v>0</v>
      </c>
      <c r="BL49" s="11">
        <f>'DBP STOP cijfers'!BL33</f>
        <v>0</v>
      </c>
      <c r="BM49" s="11">
        <f>'DBP STOP cijfers'!BM33</f>
        <v>0</v>
      </c>
      <c r="BN49" s="11">
        <f>'DBP STOP cijfers'!BN33</f>
        <v>0</v>
      </c>
      <c r="BO49" s="11">
        <f>'DBP STOP cijfers'!BO33</f>
        <v>0</v>
      </c>
      <c r="BP49" s="11">
        <f>'DBP STOP cijfers'!BP33</f>
        <v>0</v>
      </c>
      <c r="BQ49" s="49">
        <f>'DBP STOP cijfers'!BQ33</f>
        <v>0</v>
      </c>
      <c r="BR49" s="11">
        <f>'DBP STOP cijfers'!BR33</f>
        <v>0</v>
      </c>
      <c r="BS49" s="11">
        <f>'DBP STOP cijfers'!BS33</f>
        <v>0</v>
      </c>
      <c r="BT49" s="11">
        <f>'DBP STOP cijfers'!BT33</f>
        <v>0</v>
      </c>
      <c r="BU49" s="11">
        <f>'DBP STOP cijfers'!BU33</f>
        <v>0</v>
      </c>
      <c r="BV49" s="11">
        <f>'DBP STOP cijfers'!BV33</f>
        <v>0</v>
      </c>
      <c r="BW49" s="11">
        <f>'DBP STOP cijfers'!BW33</f>
        <v>0</v>
      </c>
      <c r="BX49" s="47">
        <f>'DBP STOP cijfers'!BX33</f>
        <v>0</v>
      </c>
      <c r="BY49" s="49">
        <f>'DBP STOP cijfers'!BY33</f>
        <v>500</v>
      </c>
      <c r="BZ49" s="11">
        <f>'DBP STOP cijfers'!BZ33</f>
        <v>0</v>
      </c>
      <c r="CA49" s="11">
        <f>'DBP STOP cijfers'!CA33</f>
        <v>0</v>
      </c>
      <c r="CB49" s="11">
        <f>'DBP STOP cijfers'!CB33</f>
        <v>0</v>
      </c>
      <c r="CC49" s="11">
        <f>'DBP STOP cijfers'!CC33</f>
        <v>0</v>
      </c>
      <c r="CD49" s="11">
        <f>'DBP STOP cijfers'!CD33</f>
        <v>0</v>
      </c>
      <c r="CE49" s="11">
        <f>'DBP STOP cijfers'!CE33</f>
        <v>0</v>
      </c>
      <c r="CF49" s="11">
        <f>'DBP STOP cijfers'!CF33</f>
        <v>0</v>
      </c>
      <c r="CG49" s="11">
        <f>'DBP STOP cijfers'!CG33</f>
        <v>0</v>
      </c>
      <c r="CH49" s="11">
        <f>'DBP STOP cijfers'!CH33</f>
        <v>0</v>
      </c>
      <c r="CI49" s="11">
        <f>'DBP STOP cijfers'!CI33</f>
        <v>0</v>
      </c>
      <c r="CJ49" s="11">
        <f>'DBP STOP cijfers'!CJ33</f>
        <v>0</v>
      </c>
      <c r="CK49" s="11">
        <f>'DBP STOP cijfers'!CK33</f>
        <v>0</v>
      </c>
      <c r="CL49" s="49">
        <f>'DBP STOP cijfers'!CL33</f>
        <v>0</v>
      </c>
      <c r="CM49" s="15">
        <f>'DBP STOP cijfers'!CM33</f>
        <v>0</v>
      </c>
      <c r="CN49" s="11">
        <f>'DBP STOP cijfers'!CN33</f>
        <v>0</v>
      </c>
      <c r="CO49" s="11">
        <f>'DBP STOP cijfers'!CO33</f>
        <v>0</v>
      </c>
      <c r="CP49" s="11">
        <f>'DBP STOP cijfers'!CP33</f>
        <v>0</v>
      </c>
      <c r="CQ49" s="11">
        <f>'DBP STOP cijfers'!CQ33</f>
        <v>0</v>
      </c>
      <c r="CR49" s="11">
        <f>'DBP STOP cijfers'!CR33</f>
        <v>0</v>
      </c>
      <c r="CS49" s="11">
        <f>'DBP STOP cijfers'!CS33</f>
        <v>0</v>
      </c>
      <c r="CT49" s="11">
        <f>'DBP STOP cijfers'!CT33</f>
        <v>0</v>
      </c>
      <c r="CU49" s="11">
        <f>'DBP STOP cijfers'!CU33</f>
        <v>0</v>
      </c>
      <c r="CV49" s="11">
        <f>'DBP STOP cijfers'!CV33</f>
        <v>0</v>
      </c>
      <c r="CW49" s="11">
        <f>'DBP STOP cijfers'!CW33</f>
        <v>0</v>
      </c>
      <c r="CX49" s="11">
        <f>'DBP STOP cijfers'!CX33</f>
        <v>0</v>
      </c>
      <c r="CY49" s="26">
        <f>'DBP STOP cijfers'!CY33</f>
        <v>0</v>
      </c>
      <c r="CZ49" s="15">
        <f>'DBP STOP cijfers'!CZ33</f>
        <v>0</v>
      </c>
      <c r="DA49" s="11">
        <f>'DBP STOP cijfers'!DA33</f>
        <v>0</v>
      </c>
      <c r="DB49" s="11">
        <f>'DBP STOP cijfers'!DB33</f>
        <v>0</v>
      </c>
      <c r="DC49" s="11">
        <f>'DBP STOP cijfers'!DC33</f>
        <v>0</v>
      </c>
      <c r="DD49" s="11">
        <f>'DBP STOP cijfers'!DD33</f>
        <v>0</v>
      </c>
      <c r="DE49" s="11">
        <f>'DBP STOP cijfers'!DE33</f>
        <v>0</v>
      </c>
      <c r="DF49" s="11">
        <f>'DBP STOP cijfers'!DF33</f>
        <v>0</v>
      </c>
      <c r="DG49" s="11">
        <f>'DBP STOP cijfers'!DG33</f>
        <v>0</v>
      </c>
      <c r="DH49" s="11">
        <f>'DBP STOP cijfers'!DH33</f>
        <v>0</v>
      </c>
      <c r="DI49" s="11">
        <f>'DBP STOP cijfers'!DI33</f>
        <v>0</v>
      </c>
      <c r="DJ49" s="11">
        <f>'DBP STOP cijfers'!DJ33</f>
        <v>0</v>
      </c>
      <c r="DK49" s="11">
        <f>'DBP STOP cijfers'!DK33</f>
        <v>0</v>
      </c>
      <c r="DL49" s="26">
        <f>'DBP STOP cijfers'!DL33</f>
        <v>0</v>
      </c>
    </row>
    <row r="50" spans="1:116" ht="13.5" customHeight="1">
      <c r="A50" s="47">
        <f>'DBP STOP cijfers'!A34</f>
        <v>0</v>
      </c>
      <c r="B50" s="49" t="str">
        <f>'DBP STOP cijfers'!B34</f>
        <v>JANT</v>
      </c>
      <c r="C50" s="4" t="str">
        <f>'DBP STOP cijfers'!C34</f>
        <v>Dierlijke Bijproducten</v>
      </c>
      <c r="D50" s="4" t="str">
        <f>'DBP STOP cijfers'!D34</f>
        <v>DBP niet retribueerbare werkzaamheden C&amp;V DG AGRO</v>
      </c>
      <c r="E50" s="526" t="str">
        <f>'DBP STOP cijfers'!E34</f>
        <v>verbeterplan overig TO 1 fte</v>
      </c>
      <c r="F50" s="5" t="str">
        <f>'DBP STOP cijfers'!F34</f>
        <v>EZ AGRO</v>
      </c>
      <c r="G50" s="4" t="str">
        <f>'DBP STOP cijfers'!G34</f>
        <v>verbeterplan</v>
      </c>
      <c r="H50" s="533">
        <f>'DBP STOP cijfers'!H34</f>
        <v>1350</v>
      </c>
      <c r="I50" s="11">
        <f>'DBP STOP cijfers'!I34</f>
        <v>0</v>
      </c>
      <c r="J50" s="11">
        <f>'DBP STOP cijfers'!J34</f>
        <v>0</v>
      </c>
      <c r="K50" s="11">
        <f>'DBP STOP cijfers'!K34</f>
        <v>0</v>
      </c>
      <c r="L50" s="11">
        <f>'DBP STOP cijfers'!L34</f>
        <v>0</v>
      </c>
      <c r="M50" s="11">
        <f>'DBP STOP cijfers'!M34</f>
        <v>0</v>
      </c>
      <c r="N50" s="11">
        <f>'DBP STOP cijfers'!N34</f>
        <v>0</v>
      </c>
      <c r="O50" s="11">
        <f>'DBP STOP cijfers'!O34</f>
        <v>0</v>
      </c>
      <c r="P50" s="11">
        <f>'DBP STOP cijfers'!P34</f>
        <v>0</v>
      </c>
      <c r="Q50" s="26">
        <f>'DBP STOP cijfers'!Q34</f>
        <v>1350</v>
      </c>
      <c r="R50" s="15">
        <f>'DBP STOP cijfers'!R34</f>
        <v>0</v>
      </c>
      <c r="S50" s="11">
        <f>'DBP STOP cijfers'!S34</f>
        <v>0</v>
      </c>
      <c r="T50" s="11">
        <f>'DBP STOP cijfers'!T34</f>
        <v>1350</v>
      </c>
      <c r="U50" s="11">
        <f>'DBP STOP cijfers'!U34</f>
        <v>0</v>
      </c>
      <c r="V50" s="11">
        <f>'DBP STOP cijfers'!V34</f>
        <v>0</v>
      </c>
      <c r="W50" s="11">
        <f>'DBP STOP cijfers'!W34</f>
        <v>0</v>
      </c>
      <c r="X50" s="11">
        <f>'DBP STOP cijfers'!X34</f>
        <v>0</v>
      </c>
      <c r="Y50" s="11">
        <f>'DBP STOP cijfers'!Y34</f>
        <v>0</v>
      </c>
      <c r="Z50" s="49">
        <f>'DBP STOP cijfers'!Z34</f>
        <v>1350</v>
      </c>
      <c r="AA50" s="11">
        <f>'DBP STOP cijfers'!AA34</f>
        <v>1350</v>
      </c>
      <c r="AB50" s="11">
        <f>'DBP STOP cijfers'!AB34</f>
        <v>0</v>
      </c>
      <c r="AC50" s="11">
        <f>'DBP STOP cijfers'!AC34</f>
        <v>0</v>
      </c>
      <c r="AD50" s="11">
        <f>'DBP STOP cijfers'!AD34</f>
        <v>0</v>
      </c>
      <c r="AE50" s="11">
        <f>'DBP STOP cijfers'!AE34</f>
        <v>0</v>
      </c>
      <c r="AF50" s="11">
        <f>'DBP STOP cijfers'!AF34</f>
        <v>0</v>
      </c>
      <c r="AG50" s="49">
        <f>'DBP STOP cijfers'!AG34</f>
        <v>0</v>
      </c>
      <c r="AH50" s="11">
        <f>'DBP STOP cijfers'!AH34</f>
        <v>0</v>
      </c>
      <c r="AI50" s="11">
        <f>'DBP STOP cijfers'!AI34</f>
        <v>0</v>
      </c>
      <c r="AJ50" s="11">
        <f>'DBP STOP cijfers'!AJ34</f>
        <v>1350</v>
      </c>
      <c r="AK50" s="11">
        <f>'DBP STOP cijfers'!AK34</f>
        <v>0</v>
      </c>
      <c r="AL50" s="49">
        <f>'DBP STOP cijfers'!AL34</f>
        <v>0</v>
      </c>
      <c r="AM50" s="11">
        <f>'DBP STOP cijfers'!AM34</f>
        <v>0</v>
      </c>
      <c r="AN50" s="11">
        <f>'DBP STOP cijfers'!AN34</f>
        <v>0</v>
      </c>
      <c r="AO50" s="11">
        <f>'DBP STOP cijfers'!AO34</f>
        <v>0</v>
      </c>
      <c r="AP50" s="11">
        <f>'DBP STOP cijfers'!AP34</f>
        <v>0</v>
      </c>
      <c r="AQ50" s="11">
        <f>'DBP STOP cijfers'!AQ34</f>
        <v>0</v>
      </c>
      <c r="AR50" s="49">
        <f>'DBP STOP cijfers'!AR34</f>
        <v>0</v>
      </c>
      <c r="AS50" s="11">
        <f>'DBP STOP cijfers'!AS34</f>
        <v>0</v>
      </c>
      <c r="AT50" s="11">
        <f>'DBP STOP cijfers'!AT34</f>
        <v>0</v>
      </c>
      <c r="AU50" s="11">
        <f>'DBP STOP cijfers'!AU34</f>
        <v>0</v>
      </c>
      <c r="AV50" s="11">
        <f>'DBP STOP cijfers'!AV34</f>
        <v>0</v>
      </c>
      <c r="AW50" s="11">
        <f>'DBP STOP cijfers'!AW34</f>
        <v>0</v>
      </c>
      <c r="AX50" s="11">
        <f>'DBP STOP cijfers'!AX34</f>
        <v>0</v>
      </c>
      <c r="AY50" s="11">
        <f>'DBP STOP cijfers'!AY34</f>
        <v>0</v>
      </c>
      <c r="AZ50" s="11">
        <f>'DBP STOP cijfers'!AZ34</f>
        <v>0</v>
      </c>
      <c r="BA50" s="11">
        <f>'DBP STOP cijfers'!BA34</f>
        <v>0</v>
      </c>
      <c r="BB50" s="11">
        <f>'DBP STOP cijfers'!BB34</f>
        <v>0</v>
      </c>
      <c r="BC50" s="49">
        <f>'DBP STOP cijfers'!BC34</f>
        <v>0</v>
      </c>
      <c r="BD50" s="11">
        <f>'DBP STOP cijfers'!BD34</f>
        <v>0</v>
      </c>
      <c r="BE50" s="11">
        <f>'DBP STOP cijfers'!BE34</f>
        <v>0</v>
      </c>
      <c r="BF50" s="11">
        <f>'DBP STOP cijfers'!BF34</f>
        <v>0</v>
      </c>
      <c r="BG50" s="11">
        <f>'DBP STOP cijfers'!BG34</f>
        <v>0</v>
      </c>
      <c r="BH50" s="11">
        <f>'DBP STOP cijfers'!BH34</f>
        <v>0</v>
      </c>
      <c r="BI50" s="11">
        <f>'DBP STOP cijfers'!BI34</f>
        <v>0</v>
      </c>
      <c r="BJ50" s="11">
        <f>'DBP STOP cijfers'!BJ34</f>
        <v>0</v>
      </c>
      <c r="BK50" s="49">
        <f>'DBP STOP cijfers'!BK34</f>
        <v>0</v>
      </c>
      <c r="BL50" s="11">
        <f>'DBP STOP cijfers'!BL34</f>
        <v>0</v>
      </c>
      <c r="BM50" s="11">
        <f>'DBP STOP cijfers'!BM34</f>
        <v>0</v>
      </c>
      <c r="BN50" s="11">
        <f>'DBP STOP cijfers'!BN34</f>
        <v>0</v>
      </c>
      <c r="BO50" s="11">
        <f>'DBP STOP cijfers'!BO34</f>
        <v>0</v>
      </c>
      <c r="BP50" s="11">
        <f>'DBP STOP cijfers'!BP34</f>
        <v>0</v>
      </c>
      <c r="BQ50" s="49">
        <f>'DBP STOP cijfers'!BQ34</f>
        <v>0</v>
      </c>
      <c r="BR50" s="11">
        <f>'DBP STOP cijfers'!BR34</f>
        <v>0</v>
      </c>
      <c r="BS50" s="11">
        <f>'DBP STOP cijfers'!BS34</f>
        <v>0</v>
      </c>
      <c r="BT50" s="11">
        <f>'DBP STOP cijfers'!BT34</f>
        <v>0</v>
      </c>
      <c r="BU50" s="11">
        <f>'DBP STOP cijfers'!BU34</f>
        <v>0</v>
      </c>
      <c r="BV50" s="11">
        <f>'DBP STOP cijfers'!BV34</f>
        <v>0</v>
      </c>
      <c r="BW50" s="11">
        <f>'DBP STOP cijfers'!BW34</f>
        <v>0</v>
      </c>
      <c r="BX50" s="47">
        <f>'DBP STOP cijfers'!BX34</f>
        <v>0</v>
      </c>
      <c r="BY50" s="49">
        <f>'DBP STOP cijfers'!BY34</f>
        <v>1350</v>
      </c>
      <c r="BZ50" s="11">
        <f>'DBP STOP cijfers'!BZ34</f>
        <v>0</v>
      </c>
      <c r="CA50" s="11">
        <f>'DBP STOP cijfers'!CA34</f>
        <v>0</v>
      </c>
      <c r="CB50" s="11">
        <f>'DBP STOP cijfers'!CB34</f>
        <v>0</v>
      </c>
      <c r="CC50" s="11">
        <f>'DBP STOP cijfers'!CC34</f>
        <v>0</v>
      </c>
      <c r="CD50" s="11">
        <f>'DBP STOP cijfers'!CD34</f>
        <v>0</v>
      </c>
      <c r="CE50" s="11">
        <f>'DBP STOP cijfers'!CE34</f>
        <v>0</v>
      </c>
      <c r="CF50" s="11">
        <f>'DBP STOP cijfers'!CF34</f>
        <v>0</v>
      </c>
      <c r="CG50" s="11">
        <f>'DBP STOP cijfers'!CG34</f>
        <v>0</v>
      </c>
      <c r="CH50" s="11">
        <f>'DBP STOP cijfers'!CH34</f>
        <v>0</v>
      </c>
      <c r="CI50" s="11">
        <f>'DBP STOP cijfers'!CI34</f>
        <v>0</v>
      </c>
      <c r="CJ50" s="11">
        <f>'DBP STOP cijfers'!CJ34</f>
        <v>0</v>
      </c>
      <c r="CK50" s="11">
        <f>'DBP STOP cijfers'!CK34</f>
        <v>0</v>
      </c>
      <c r="CL50" s="49">
        <f>'DBP STOP cijfers'!CL34</f>
        <v>0</v>
      </c>
      <c r="CM50" s="15">
        <f>'DBP STOP cijfers'!CM34</f>
        <v>0</v>
      </c>
      <c r="CN50" s="11">
        <f>'DBP STOP cijfers'!CN34</f>
        <v>0</v>
      </c>
      <c r="CO50" s="11">
        <f>'DBP STOP cijfers'!CO34</f>
        <v>0</v>
      </c>
      <c r="CP50" s="11">
        <f>'DBP STOP cijfers'!CP34</f>
        <v>0</v>
      </c>
      <c r="CQ50" s="11">
        <f>'DBP STOP cijfers'!CQ34</f>
        <v>0</v>
      </c>
      <c r="CR50" s="11">
        <f>'DBP STOP cijfers'!CR34</f>
        <v>0</v>
      </c>
      <c r="CS50" s="11">
        <f>'DBP STOP cijfers'!CS34</f>
        <v>0</v>
      </c>
      <c r="CT50" s="11">
        <f>'DBP STOP cijfers'!CT34</f>
        <v>0</v>
      </c>
      <c r="CU50" s="11">
        <f>'DBP STOP cijfers'!CU34</f>
        <v>0</v>
      </c>
      <c r="CV50" s="11">
        <f>'DBP STOP cijfers'!CV34</f>
        <v>0</v>
      </c>
      <c r="CW50" s="11">
        <f>'DBP STOP cijfers'!CW34</f>
        <v>0</v>
      </c>
      <c r="CX50" s="11">
        <f>'DBP STOP cijfers'!CX34</f>
        <v>0</v>
      </c>
      <c r="CY50" s="26">
        <f>'DBP STOP cijfers'!CY34</f>
        <v>0</v>
      </c>
      <c r="CZ50" s="15">
        <f>'DBP STOP cijfers'!CZ34</f>
        <v>0</v>
      </c>
      <c r="DA50" s="11">
        <f>'DBP STOP cijfers'!DA34</f>
        <v>0</v>
      </c>
      <c r="DB50" s="11">
        <f>'DBP STOP cijfers'!DB34</f>
        <v>0</v>
      </c>
      <c r="DC50" s="11">
        <f>'DBP STOP cijfers'!DC34</f>
        <v>0</v>
      </c>
      <c r="DD50" s="11">
        <f>'DBP STOP cijfers'!DD34</f>
        <v>0</v>
      </c>
      <c r="DE50" s="11">
        <f>'DBP STOP cijfers'!DE34</f>
        <v>0</v>
      </c>
      <c r="DF50" s="11">
        <f>'DBP STOP cijfers'!DF34</f>
        <v>0</v>
      </c>
      <c r="DG50" s="11">
        <f>'DBP STOP cijfers'!DG34</f>
        <v>0</v>
      </c>
      <c r="DH50" s="11">
        <f>'DBP STOP cijfers'!DH34</f>
        <v>0</v>
      </c>
      <c r="DI50" s="11">
        <f>'DBP STOP cijfers'!DI34</f>
        <v>0</v>
      </c>
      <c r="DJ50" s="11">
        <f>'DBP STOP cijfers'!DJ34</f>
        <v>0</v>
      </c>
      <c r="DK50" s="11">
        <f>'DBP STOP cijfers'!DK34</f>
        <v>0</v>
      </c>
      <c r="DL50" s="26">
        <f>'DBP STOP cijfers'!DL34</f>
        <v>0</v>
      </c>
    </row>
    <row r="51" spans="1:116">
      <c r="A51" s="47" t="str">
        <f>'DBP STOP cijfers'!A37</f>
        <v>nieuw wp</v>
      </c>
      <c r="B51" s="49" t="str">
        <f>'DBP STOP cijfers'!B37</f>
        <v>JSNT</v>
      </c>
      <c r="C51" s="4" t="str">
        <f>'DBP STOP cijfers'!C37</f>
        <v>Dierlijke Bijproducten</v>
      </c>
      <c r="D51" s="4" t="str">
        <f>'DBP STOP cijfers'!D37</f>
        <v>DBP niet retribueerbare werkzaamheden V&amp;I  DG AGRO</v>
      </c>
      <c r="E51" s="4" t="str">
        <f>'DBP STOP cijfers'!E37</f>
        <v>Wildverwerkingsbedrijven</v>
      </c>
      <c r="F51" s="5" t="str">
        <f>'DBP STOP cijfers'!F37</f>
        <v>EZ AGRO</v>
      </c>
      <c r="G51" s="4" t="str">
        <f>'DBP STOP cijfers'!G37</f>
        <v>nee</v>
      </c>
      <c r="H51" s="15">
        <f>'DBP STOP cijfers'!H37</f>
        <v>40</v>
      </c>
      <c r="I51" s="11">
        <f>'DBP STOP cijfers'!I37</f>
        <v>0</v>
      </c>
      <c r="J51" s="11">
        <f>'DBP STOP cijfers'!J37</f>
        <v>0</v>
      </c>
      <c r="K51" s="11">
        <f>'DBP STOP cijfers'!K37</f>
        <v>0</v>
      </c>
      <c r="L51" s="11">
        <f>'DBP STOP cijfers'!L37</f>
        <v>0</v>
      </c>
      <c r="M51" s="11">
        <f>'DBP STOP cijfers'!M37</f>
        <v>0</v>
      </c>
      <c r="N51" s="11">
        <f>'DBP STOP cijfers'!N37</f>
        <v>0</v>
      </c>
      <c r="O51" s="11">
        <f>'DBP STOP cijfers'!O37</f>
        <v>0</v>
      </c>
      <c r="P51" s="11">
        <f>'DBP STOP cijfers'!P37</f>
        <v>0</v>
      </c>
      <c r="Q51" s="26">
        <f>'DBP STOP cijfers'!Q37</f>
        <v>40</v>
      </c>
      <c r="R51" s="15">
        <f>'DBP STOP cijfers'!R37</f>
        <v>40</v>
      </c>
      <c r="S51" s="11">
        <f>'DBP STOP cijfers'!S37</f>
        <v>0</v>
      </c>
      <c r="T51" s="11">
        <f>'DBP STOP cijfers'!T37</f>
        <v>0</v>
      </c>
      <c r="U51" s="11">
        <f>'DBP STOP cijfers'!U37</f>
        <v>0</v>
      </c>
      <c r="V51" s="11">
        <f>'DBP STOP cijfers'!V37</f>
        <v>0</v>
      </c>
      <c r="W51" s="11">
        <f>'DBP STOP cijfers'!W37</f>
        <v>0</v>
      </c>
      <c r="X51" s="11">
        <f>'DBP STOP cijfers'!X37</f>
        <v>0</v>
      </c>
      <c r="Y51" s="11">
        <f>'DBP STOP cijfers'!Y37</f>
        <v>0</v>
      </c>
      <c r="Z51" s="49">
        <f>'DBP STOP cijfers'!Z37</f>
        <v>40</v>
      </c>
      <c r="AA51" s="11">
        <f>'DBP STOP cijfers'!AA37</f>
        <v>0</v>
      </c>
      <c r="AB51" s="11">
        <f>'DBP STOP cijfers'!AB37</f>
        <v>0</v>
      </c>
      <c r="AC51" s="11">
        <f>'DBP STOP cijfers'!AC37</f>
        <v>0</v>
      </c>
      <c r="AD51" s="11">
        <f>'DBP STOP cijfers'!AD37</f>
        <v>0</v>
      </c>
      <c r="AE51" s="11">
        <f>'DBP STOP cijfers'!AE37</f>
        <v>0</v>
      </c>
      <c r="AF51" s="11">
        <f>'DBP STOP cijfers'!AF37</f>
        <v>0</v>
      </c>
      <c r="AG51" s="49">
        <f>'DBP STOP cijfers'!AG37</f>
        <v>0</v>
      </c>
      <c r="AH51" s="11">
        <f>'DBP STOP cijfers'!AH37</f>
        <v>0</v>
      </c>
      <c r="AI51" s="11">
        <f>'DBP STOP cijfers'!AI37</f>
        <v>0</v>
      </c>
      <c r="AJ51" s="11">
        <f>'DBP STOP cijfers'!AJ37</f>
        <v>0</v>
      </c>
      <c r="AK51" s="11">
        <f>'DBP STOP cijfers'!AK37</f>
        <v>0</v>
      </c>
      <c r="AL51" s="49">
        <f>'DBP STOP cijfers'!AL37</f>
        <v>0</v>
      </c>
      <c r="AM51" s="11">
        <f>'DBP STOP cijfers'!AM37</f>
        <v>0</v>
      </c>
      <c r="AN51" s="11">
        <f>'DBP STOP cijfers'!AN37</f>
        <v>0</v>
      </c>
      <c r="AO51" s="11">
        <f>'DBP STOP cijfers'!AO37</f>
        <v>0</v>
      </c>
      <c r="AP51" s="11">
        <f>'DBP STOP cijfers'!AP37</f>
        <v>0</v>
      </c>
      <c r="AQ51" s="11">
        <f>'DBP STOP cijfers'!AQ37</f>
        <v>0</v>
      </c>
      <c r="AR51" s="49">
        <f>'DBP STOP cijfers'!AR37</f>
        <v>0</v>
      </c>
      <c r="AS51" s="11">
        <f>'DBP STOP cijfers'!AS37</f>
        <v>0</v>
      </c>
      <c r="AT51" s="11">
        <f>'DBP STOP cijfers'!AT37</f>
        <v>0</v>
      </c>
      <c r="AU51" s="11">
        <f>'DBP STOP cijfers'!AU37</f>
        <v>0</v>
      </c>
      <c r="AV51" s="11">
        <f>'DBP STOP cijfers'!AV37</f>
        <v>0</v>
      </c>
      <c r="AW51" s="11">
        <f>'DBP STOP cijfers'!AW37</f>
        <v>0</v>
      </c>
      <c r="AX51" s="11">
        <f>'DBP STOP cijfers'!AX37</f>
        <v>0</v>
      </c>
      <c r="AY51" s="11">
        <f>'DBP STOP cijfers'!AY37</f>
        <v>0</v>
      </c>
      <c r="AZ51" s="11">
        <f>'DBP STOP cijfers'!AZ37</f>
        <v>0</v>
      </c>
      <c r="BA51" s="11">
        <f>'DBP STOP cijfers'!BA37</f>
        <v>0</v>
      </c>
      <c r="BB51" s="11">
        <f>'DBP STOP cijfers'!BB37</f>
        <v>0</v>
      </c>
      <c r="BC51" s="49">
        <f>'DBP STOP cijfers'!BC37</f>
        <v>0</v>
      </c>
      <c r="BD51" s="11">
        <f>'DBP STOP cijfers'!BD37</f>
        <v>0</v>
      </c>
      <c r="BE51" s="11">
        <f>'DBP STOP cijfers'!BE37</f>
        <v>0</v>
      </c>
      <c r="BF51" s="11">
        <f>'DBP STOP cijfers'!BF37</f>
        <v>0</v>
      </c>
      <c r="BG51" s="11">
        <f>'DBP STOP cijfers'!BG37</f>
        <v>0</v>
      </c>
      <c r="BH51" s="11">
        <f>'DBP STOP cijfers'!BH37</f>
        <v>0</v>
      </c>
      <c r="BI51" s="11">
        <f>'DBP STOP cijfers'!BI37</f>
        <v>0</v>
      </c>
      <c r="BJ51" s="11">
        <f>'DBP STOP cijfers'!BJ37</f>
        <v>0</v>
      </c>
      <c r="BK51" s="49">
        <f>'DBP STOP cijfers'!BK37</f>
        <v>0</v>
      </c>
      <c r="BL51" s="11">
        <f>'DBP STOP cijfers'!BL37</f>
        <v>0</v>
      </c>
      <c r="BM51" s="11">
        <f>'DBP STOP cijfers'!BM37</f>
        <v>0</v>
      </c>
      <c r="BN51" s="11">
        <f>'DBP STOP cijfers'!BN37</f>
        <v>0</v>
      </c>
      <c r="BO51" s="11">
        <f>'DBP STOP cijfers'!BO37</f>
        <v>0</v>
      </c>
      <c r="BP51" s="11">
        <f>'DBP STOP cijfers'!BP37</f>
        <v>0</v>
      </c>
      <c r="BQ51" s="49">
        <f>'DBP STOP cijfers'!BQ37</f>
        <v>0</v>
      </c>
      <c r="BR51" s="11">
        <f>'DBP STOP cijfers'!BR37</f>
        <v>0</v>
      </c>
      <c r="BS51" s="11">
        <f>'DBP STOP cijfers'!BS37</f>
        <v>0</v>
      </c>
      <c r="BT51" s="11">
        <f>'DBP STOP cijfers'!BT37</f>
        <v>0</v>
      </c>
      <c r="BU51" s="11">
        <f>'DBP STOP cijfers'!BU37</f>
        <v>0</v>
      </c>
      <c r="BV51" s="11">
        <f>'DBP STOP cijfers'!BV37</f>
        <v>0</v>
      </c>
      <c r="BW51" s="11">
        <f>'DBP STOP cijfers'!BW37</f>
        <v>0</v>
      </c>
      <c r="BX51" s="47">
        <f>'DBP STOP cijfers'!BX37</f>
        <v>0</v>
      </c>
      <c r="BY51" s="49">
        <f>'DBP STOP cijfers'!BY37</f>
        <v>0</v>
      </c>
      <c r="BZ51" s="11">
        <f>'DBP STOP cijfers'!BZ37</f>
        <v>0</v>
      </c>
      <c r="CA51" s="11">
        <f>'DBP STOP cijfers'!CA37</f>
        <v>0</v>
      </c>
      <c r="CB51" s="11">
        <f>'DBP STOP cijfers'!CB37</f>
        <v>0</v>
      </c>
      <c r="CC51" s="11">
        <f>'DBP STOP cijfers'!CC37</f>
        <v>0</v>
      </c>
      <c r="CD51" s="11">
        <f>'DBP STOP cijfers'!CD37</f>
        <v>0</v>
      </c>
      <c r="CE51" s="11">
        <f>'DBP STOP cijfers'!CE37</f>
        <v>0</v>
      </c>
      <c r="CF51" s="11">
        <f>'DBP STOP cijfers'!CF37</f>
        <v>0</v>
      </c>
      <c r="CG51" s="11">
        <f>'DBP STOP cijfers'!CG37</f>
        <v>0</v>
      </c>
      <c r="CH51" s="11">
        <f>'DBP STOP cijfers'!CH37</f>
        <v>0</v>
      </c>
      <c r="CI51" s="11">
        <f>'DBP STOP cijfers'!CI37</f>
        <v>0</v>
      </c>
      <c r="CJ51" s="11">
        <f>'DBP STOP cijfers'!CJ37</f>
        <v>0</v>
      </c>
      <c r="CK51" s="11">
        <f>'DBP STOP cijfers'!CK37</f>
        <v>0</v>
      </c>
      <c r="CL51" s="49">
        <f>'DBP STOP cijfers'!CL37</f>
        <v>0</v>
      </c>
      <c r="CM51" s="15">
        <f>'DBP STOP cijfers'!CM37</f>
        <v>0</v>
      </c>
      <c r="CN51" s="11">
        <f>'DBP STOP cijfers'!CN37</f>
        <v>0</v>
      </c>
      <c r="CO51" s="11">
        <f>'DBP STOP cijfers'!CO37</f>
        <v>0</v>
      </c>
      <c r="CP51" s="11">
        <f>'DBP STOP cijfers'!CP37</f>
        <v>0</v>
      </c>
      <c r="CQ51" s="11">
        <f>'DBP STOP cijfers'!CQ37</f>
        <v>0</v>
      </c>
      <c r="CR51" s="11">
        <f>'DBP STOP cijfers'!CR37</f>
        <v>0</v>
      </c>
      <c r="CS51" s="11">
        <f>'DBP STOP cijfers'!CS37</f>
        <v>0</v>
      </c>
      <c r="CT51" s="11">
        <f>'DBP STOP cijfers'!CT37</f>
        <v>0</v>
      </c>
      <c r="CU51" s="11">
        <f>'DBP STOP cijfers'!CU37</f>
        <v>0</v>
      </c>
      <c r="CV51" s="11">
        <f>'DBP STOP cijfers'!CV37</f>
        <v>0</v>
      </c>
      <c r="CW51" s="11">
        <f>'DBP STOP cijfers'!CW37</f>
        <v>0</v>
      </c>
      <c r="CX51" s="11">
        <f>'DBP STOP cijfers'!CX37</f>
        <v>0</v>
      </c>
      <c r="CY51" s="26">
        <f>'DBP STOP cijfers'!CY37</f>
        <v>0</v>
      </c>
      <c r="CZ51" s="15">
        <f>'DBP STOP cijfers'!CZ37</f>
        <v>0</v>
      </c>
      <c r="DA51" s="11">
        <f>'DBP STOP cijfers'!DA37</f>
        <v>0</v>
      </c>
      <c r="DB51" s="11">
        <f>'DBP STOP cijfers'!DB37</f>
        <v>0</v>
      </c>
      <c r="DC51" s="11">
        <f>'DBP STOP cijfers'!DC37</f>
        <v>0</v>
      </c>
      <c r="DD51" s="11">
        <f>'DBP STOP cijfers'!DD37</f>
        <v>0</v>
      </c>
      <c r="DE51" s="11">
        <f>'DBP STOP cijfers'!DE37</f>
        <v>0</v>
      </c>
      <c r="DF51" s="11">
        <f>'DBP STOP cijfers'!DF37</f>
        <v>0</v>
      </c>
      <c r="DG51" s="11">
        <f>'DBP STOP cijfers'!DG37</f>
        <v>0</v>
      </c>
      <c r="DH51" s="11">
        <f>'DBP STOP cijfers'!DH37</f>
        <v>0</v>
      </c>
      <c r="DI51" s="11">
        <f>'DBP STOP cijfers'!DI37</f>
        <v>0</v>
      </c>
      <c r="DJ51" s="11">
        <f>'DBP STOP cijfers'!DJ37</f>
        <v>0</v>
      </c>
      <c r="DK51" s="11">
        <f>'DBP STOP cijfers'!DK37</f>
        <v>0</v>
      </c>
      <c r="DL51" s="26">
        <f>'DBP STOP cijfers'!DL37</f>
        <v>0</v>
      </c>
    </row>
    <row r="52" spans="1:116">
      <c r="A52" s="47">
        <f>'DBP STOP cijfers'!A38</f>
        <v>0</v>
      </c>
      <c r="B52" s="49" t="str">
        <f>'DBP STOP cijfers'!B38</f>
        <v>JSNT</v>
      </c>
      <c r="C52" s="4" t="str">
        <f>'DBP STOP cijfers'!C38</f>
        <v>Dierlijke Bijproducten</v>
      </c>
      <c r="D52" s="4" t="str">
        <f>'DBP STOP cijfers'!D38</f>
        <v>DBP niet retribueerbare werkzaamheden V&amp;I  DG AGRO</v>
      </c>
      <c r="E52" s="4" t="str">
        <f>'DBP STOP cijfers'!E38</f>
        <v>Roodvlees slachterijen</v>
      </c>
      <c r="F52" s="5" t="str">
        <f>'DBP STOP cijfers'!F38</f>
        <v>EZ AGRO</v>
      </c>
      <c r="G52" s="4" t="str">
        <f>'DBP STOP cijfers'!G38</f>
        <v>ja</v>
      </c>
      <c r="H52" s="15">
        <f>'DBP STOP cijfers'!H38</f>
        <v>1365</v>
      </c>
      <c r="I52" s="11">
        <f>'DBP STOP cijfers'!I38</f>
        <v>0</v>
      </c>
      <c r="J52" s="11">
        <f>'DBP STOP cijfers'!J38</f>
        <v>0</v>
      </c>
      <c r="K52" s="11">
        <f>'DBP STOP cijfers'!K38</f>
        <v>0</v>
      </c>
      <c r="L52" s="11">
        <f>'DBP STOP cijfers'!L38</f>
        <v>0</v>
      </c>
      <c r="M52" s="11">
        <f>'DBP STOP cijfers'!M38</f>
        <v>0</v>
      </c>
      <c r="N52" s="11">
        <f>'DBP STOP cijfers'!N38</f>
        <v>0</v>
      </c>
      <c r="O52" s="11">
        <f>'DBP STOP cijfers'!O38</f>
        <v>0</v>
      </c>
      <c r="P52" s="11">
        <f>'DBP STOP cijfers'!P38</f>
        <v>0</v>
      </c>
      <c r="Q52" s="26">
        <f>'DBP STOP cijfers'!Q38</f>
        <v>1365</v>
      </c>
      <c r="R52" s="15">
        <f>'DBP STOP cijfers'!R38</f>
        <v>1015</v>
      </c>
      <c r="S52" s="11">
        <f>'DBP STOP cijfers'!S38</f>
        <v>0</v>
      </c>
      <c r="T52" s="11">
        <f>'DBP STOP cijfers'!T38</f>
        <v>350</v>
      </c>
      <c r="U52" s="11">
        <f>'DBP STOP cijfers'!U38</f>
        <v>0</v>
      </c>
      <c r="V52" s="11">
        <f>'DBP STOP cijfers'!V38</f>
        <v>0</v>
      </c>
      <c r="W52" s="11">
        <f>'DBP STOP cijfers'!W38</f>
        <v>0</v>
      </c>
      <c r="X52" s="11">
        <f>'DBP STOP cijfers'!X38</f>
        <v>0</v>
      </c>
      <c r="Y52" s="11">
        <f>'DBP STOP cijfers'!Y38</f>
        <v>0</v>
      </c>
      <c r="Z52" s="49">
        <f>'DBP STOP cijfers'!Z38</f>
        <v>1365</v>
      </c>
      <c r="AA52" s="11">
        <f>'DBP STOP cijfers'!AA38</f>
        <v>100</v>
      </c>
      <c r="AB52" s="11">
        <f>'DBP STOP cijfers'!AB38</f>
        <v>0</v>
      </c>
      <c r="AC52" s="11">
        <f>'DBP STOP cijfers'!AC38</f>
        <v>250</v>
      </c>
      <c r="AD52" s="11">
        <f>'DBP STOP cijfers'!AD38</f>
        <v>0</v>
      </c>
      <c r="AE52" s="11">
        <f>'DBP STOP cijfers'!AE38</f>
        <v>0</v>
      </c>
      <c r="AF52" s="11">
        <f>'DBP STOP cijfers'!AF38</f>
        <v>0</v>
      </c>
      <c r="AG52" s="49">
        <f>'DBP STOP cijfers'!AG38</f>
        <v>0</v>
      </c>
      <c r="AH52" s="11">
        <f>'DBP STOP cijfers'!AH38</f>
        <v>0</v>
      </c>
      <c r="AI52" s="11">
        <f>'DBP STOP cijfers'!AI38</f>
        <v>0</v>
      </c>
      <c r="AJ52" s="11">
        <f>'DBP STOP cijfers'!AJ38</f>
        <v>100</v>
      </c>
      <c r="AK52" s="11">
        <f>'DBP STOP cijfers'!AK38</f>
        <v>0</v>
      </c>
      <c r="AL52" s="49">
        <f>'DBP STOP cijfers'!AL38</f>
        <v>0</v>
      </c>
      <c r="AM52" s="11">
        <f>'DBP STOP cijfers'!AM38</f>
        <v>0</v>
      </c>
      <c r="AN52" s="11">
        <f>'DBP STOP cijfers'!AN38</f>
        <v>0</v>
      </c>
      <c r="AO52" s="11">
        <f>'DBP STOP cijfers'!AO38</f>
        <v>0</v>
      </c>
      <c r="AP52" s="11">
        <f>'DBP STOP cijfers'!AP38</f>
        <v>0</v>
      </c>
      <c r="AQ52" s="11">
        <f>'DBP STOP cijfers'!AQ38</f>
        <v>0</v>
      </c>
      <c r="AR52" s="49">
        <f>'DBP STOP cijfers'!AR38</f>
        <v>0</v>
      </c>
      <c r="AS52" s="11">
        <f>'DBP STOP cijfers'!AS38</f>
        <v>0</v>
      </c>
      <c r="AT52" s="11">
        <f>'DBP STOP cijfers'!AT38</f>
        <v>0</v>
      </c>
      <c r="AU52" s="11">
        <f>'DBP STOP cijfers'!AU38</f>
        <v>0</v>
      </c>
      <c r="AV52" s="11">
        <f>'DBP STOP cijfers'!AV38</f>
        <v>0</v>
      </c>
      <c r="AW52" s="11">
        <f>'DBP STOP cijfers'!AW38</f>
        <v>0</v>
      </c>
      <c r="AX52" s="11">
        <f>'DBP STOP cijfers'!AX38</f>
        <v>0</v>
      </c>
      <c r="AY52" s="11">
        <f>'DBP STOP cijfers'!AY38</f>
        <v>0</v>
      </c>
      <c r="AZ52" s="11">
        <f>'DBP STOP cijfers'!AZ38</f>
        <v>0</v>
      </c>
      <c r="BA52" s="11">
        <f>'DBP STOP cijfers'!BA38</f>
        <v>0</v>
      </c>
      <c r="BB52" s="11">
        <f>'DBP STOP cijfers'!BB38</f>
        <v>0</v>
      </c>
      <c r="BC52" s="49">
        <f>'DBP STOP cijfers'!BC38</f>
        <v>0</v>
      </c>
      <c r="BD52" s="11">
        <f>'DBP STOP cijfers'!BD38</f>
        <v>0</v>
      </c>
      <c r="BE52" s="11">
        <f>'DBP STOP cijfers'!BE38</f>
        <v>0</v>
      </c>
      <c r="BF52" s="11">
        <f>'DBP STOP cijfers'!BF38</f>
        <v>0</v>
      </c>
      <c r="BG52" s="11">
        <f>'DBP STOP cijfers'!BG38</f>
        <v>0</v>
      </c>
      <c r="BH52" s="11">
        <f>'DBP STOP cijfers'!BH38</f>
        <v>0</v>
      </c>
      <c r="BI52" s="11">
        <f>'DBP STOP cijfers'!BI38</f>
        <v>0</v>
      </c>
      <c r="BJ52" s="11">
        <f>'DBP STOP cijfers'!BJ38</f>
        <v>0</v>
      </c>
      <c r="BK52" s="49">
        <f>'DBP STOP cijfers'!BK38</f>
        <v>0</v>
      </c>
      <c r="BL52" s="11">
        <f>'DBP STOP cijfers'!BL38</f>
        <v>0</v>
      </c>
      <c r="BM52" s="11">
        <f>'DBP STOP cijfers'!BM38</f>
        <v>0</v>
      </c>
      <c r="BN52" s="11">
        <f>'DBP STOP cijfers'!BN38</f>
        <v>0</v>
      </c>
      <c r="BO52" s="11">
        <f>'DBP STOP cijfers'!BO38</f>
        <v>0</v>
      </c>
      <c r="BP52" s="11">
        <f>'DBP STOP cijfers'!BP38</f>
        <v>0</v>
      </c>
      <c r="BQ52" s="49">
        <f>'DBP STOP cijfers'!BQ38</f>
        <v>0</v>
      </c>
      <c r="BR52" s="11">
        <f>'DBP STOP cijfers'!BR38</f>
        <v>145</v>
      </c>
      <c r="BS52" s="11">
        <f>'DBP STOP cijfers'!BS38</f>
        <v>105</v>
      </c>
      <c r="BT52" s="11">
        <f>'DBP STOP cijfers'!BT38</f>
        <v>0</v>
      </c>
      <c r="BU52" s="11">
        <f>'DBP STOP cijfers'!BU38</f>
        <v>0</v>
      </c>
      <c r="BV52" s="11">
        <f>'DBP STOP cijfers'!BV38</f>
        <v>0</v>
      </c>
      <c r="BW52" s="11">
        <f>'DBP STOP cijfers'!BW38</f>
        <v>0</v>
      </c>
      <c r="BX52" s="47">
        <f>'DBP STOP cijfers'!BX38</f>
        <v>0</v>
      </c>
      <c r="BY52" s="49">
        <f>'DBP STOP cijfers'!BY38</f>
        <v>350</v>
      </c>
      <c r="BZ52" s="11">
        <f>'DBP STOP cijfers'!BZ38</f>
        <v>0</v>
      </c>
      <c r="CA52" s="11">
        <f>'DBP STOP cijfers'!CA38</f>
        <v>0</v>
      </c>
      <c r="CB52" s="11">
        <f>'DBP STOP cijfers'!CB38</f>
        <v>0</v>
      </c>
      <c r="CC52" s="11">
        <f>'DBP STOP cijfers'!CC38</f>
        <v>0</v>
      </c>
      <c r="CD52" s="11">
        <f>'DBP STOP cijfers'!CD38</f>
        <v>0</v>
      </c>
      <c r="CE52" s="11">
        <f>'DBP STOP cijfers'!CE38</f>
        <v>0</v>
      </c>
      <c r="CF52" s="11">
        <f>'DBP STOP cijfers'!CF38</f>
        <v>0</v>
      </c>
      <c r="CG52" s="11">
        <f>'DBP STOP cijfers'!CG38</f>
        <v>0</v>
      </c>
      <c r="CH52" s="11">
        <f>'DBP STOP cijfers'!CH38</f>
        <v>0</v>
      </c>
      <c r="CI52" s="11">
        <f>'DBP STOP cijfers'!CI38</f>
        <v>0</v>
      </c>
      <c r="CJ52" s="11">
        <f>'DBP STOP cijfers'!CJ38</f>
        <v>0</v>
      </c>
      <c r="CK52" s="11">
        <f>'DBP STOP cijfers'!CK38</f>
        <v>0</v>
      </c>
      <c r="CL52" s="49">
        <f>'DBP STOP cijfers'!CL38</f>
        <v>0</v>
      </c>
      <c r="CM52" s="15">
        <f>'DBP STOP cijfers'!CM38</f>
        <v>0</v>
      </c>
      <c r="CN52" s="11">
        <f>'DBP STOP cijfers'!CN38</f>
        <v>0</v>
      </c>
      <c r="CO52" s="11">
        <f>'DBP STOP cijfers'!CO38</f>
        <v>0</v>
      </c>
      <c r="CP52" s="11">
        <f>'DBP STOP cijfers'!CP38</f>
        <v>0</v>
      </c>
      <c r="CQ52" s="11">
        <f>'DBP STOP cijfers'!CQ38</f>
        <v>0</v>
      </c>
      <c r="CR52" s="11">
        <f>'DBP STOP cijfers'!CR38</f>
        <v>0</v>
      </c>
      <c r="CS52" s="11">
        <f>'DBP STOP cijfers'!CS38</f>
        <v>0</v>
      </c>
      <c r="CT52" s="11">
        <f>'DBP STOP cijfers'!CT38</f>
        <v>0</v>
      </c>
      <c r="CU52" s="11">
        <f>'DBP STOP cijfers'!CU38</f>
        <v>0</v>
      </c>
      <c r="CV52" s="11">
        <f>'DBP STOP cijfers'!CV38</f>
        <v>0</v>
      </c>
      <c r="CW52" s="11">
        <f>'DBP STOP cijfers'!CW38</f>
        <v>0</v>
      </c>
      <c r="CX52" s="11">
        <f>'DBP STOP cijfers'!CX38</f>
        <v>0</v>
      </c>
      <c r="CY52" s="26">
        <f>'DBP STOP cijfers'!CY38</f>
        <v>0</v>
      </c>
      <c r="CZ52" s="15">
        <f>'DBP STOP cijfers'!CZ38</f>
        <v>0</v>
      </c>
      <c r="DA52" s="11">
        <f>'DBP STOP cijfers'!DA38</f>
        <v>0</v>
      </c>
      <c r="DB52" s="11">
        <f>'DBP STOP cijfers'!DB38</f>
        <v>0</v>
      </c>
      <c r="DC52" s="11">
        <f>'DBP STOP cijfers'!DC38</f>
        <v>0</v>
      </c>
      <c r="DD52" s="11">
        <f>'DBP STOP cijfers'!DD38</f>
        <v>0</v>
      </c>
      <c r="DE52" s="11">
        <f>'DBP STOP cijfers'!DE38</f>
        <v>0</v>
      </c>
      <c r="DF52" s="11">
        <f>'DBP STOP cijfers'!DF38</f>
        <v>0</v>
      </c>
      <c r="DG52" s="11">
        <f>'DBP STOP cijfers'!DG38</f>
        <v>0</v>
      </c>
      <c r="DH52" s="11">
        <f>'DBP STOP cijfers'!DH38</f>
        <v>0</v>
      </c>
      <c r="DI52" s="11">
        <f>'DBP STOP cijfers'!DI38</f>
        <v>0</v>
      </c>
      <c r="DJ52" s="11">
        <f>'DBP STOP cijfers'!DJ38</f>
        <v>0</v>
      </c>
      <c r="DK52" s="11">
        <f>'DBP STOP cijfers'!DK38</f>
        <v>0</v>
      </c>
      <c r="DL52" s="26">
        <f>'DBP STOP cijfers'!DL38</f>
        <v>0</v>
      </c>
    </row>
    <row r="53" spans="1:116">
      <c r="A53" s="47">
        <f>'DBP STOP cijfers'!A39</f>
        <v>0</v>
      </c>
      <c r="B53" s="49">
        <f>'DBP STOP cijfers'!B39</f>
        <v>0</v>
      </c>
      <c r="C53" s="4" t="str">
        <f>'DBP STOP cijfers'!C39</f>
        <v>Dierlijke Bijproducten</v>
      </c>
      <c r="D53" s="4" t="str">
        <f>'DBP STOP cijfers'!D39</f>
        <v>DBP niet retribueerbare werkzaamheden V&amp;I  DG AGRO</v>
      </c>
      <c r="E53" s="4" t="str">
        <f>'DBP STOP cijfers'!E39</f>
        <v>Roodvlees slachterijen (verbeterplan)</v>
      </c>
      <c r="F53" s="5" t="str">
        <f>'DBP STOP cijfers'!F39</f>
        <v>EZ AGRO</v>
      </c>
      <c r="G53" s="4" t="str">
        <f>'DBP STOP cijfers'!G39</f>
        <v>ja</v>
      </c>
      <c r="H53" s="15">
        <f>'DBP STOP cijfers'!H39</f>
        <v>0</v>
      </c>
      <c r="I53" s="11">
        <f>'DBP STOP cijfers'!I39</f>
        <v>0</v>
      </c>
      <c r="J53" s="11">
        <f>'DBP STOP cijfers'!J39</f>
        <v>0</v>
      </c>
      <c r="K53" s="11">
        <f>'DBP STOP cijfers'!K39</f>
        <v>0</v>
      </c>
      <c r="L53" s="11">
        <f>'DBP STOP cijfers'!L39</f>
        <v>0</v>
      </c>
      <c r="M53" s="11">
        <f>'DBP STOP cijfers'!M39</f>
        <v>0</v>
      </c>
      <c r="N53" s="11">
        <f>'DBP STOP cijfers'!N39</f>
        <v>0</v>
      </c>
      <c r="O53" s="11">
        <f>'DBP STOP cijfers'!O39</f>
        <v>0</v>
      </c>
      <c r="P53" s="11">
        <f>'DBP STOP cijfers'!P39</f>
        <v>0</v>
      </c>
      <c r="Q53" s="26">
        <f>'DBP STOP cijfers'!Q39</f>
        <v>0</v>
      </c>
      <c r="R53" s="15">
        <f>'DBP STOP cijfers'!R39</f>
        <v>0</v>
      </c>
      <c r="S53" s="11">
        <f>'DBP STOP cijfers'!S39</f>
        <v>0</v>
      </c>
      <c r="T53" s="11">
        <f>'DBP STOP cijfers'!T39</f>
        <v>0</v>
      </c>
      <c r="U53" s="11">
        <f>'DBP STOP cijfers'!U39</f>
        <v>0</v>
      </c>
      <c r="V53" s="11">
        <f>'DBP STOP cijfers'!V39</f>
        <v>0</v>
      </c>
      <c r="W53" s="11">
        <f>'DBP STOP cijfers'!W39</f>
        <v>0</v>
      </c>
      <c r="X53" s="11">
        <f>'DBP STOP cijfers'!X39</f>
        <v>0</v>
      </c>
      <c r="Y53" s="11">
        <f>'DBP STOP cijfers'!Y39</f>
        <v>0</v>
      </c>
      <c r="Z53" s="49">
        <f>'DBP STOP cijfers'!Z39</f>
        <v>0</v>
      </c>
      <c r="AA53" s="11">
        <f>'DBP STOP cijfers'!AA39</f>
        <v>0</v>
      </c>
      <c r="AB53" s="11">
        <f>'DBP STOP cijfers'!AB39</f>
        <v>0</v>
      </c>
      <c r="AC53" s="11">
        <f>'DBP STOP cijfers'!AC39</f>
        <v>0</v>
      </c>
      <c r="AD53" s="11">
        <f>'DBP STOP cijfers'!AD39</f>
        <v>0</v>
      </c>
      <c r="AE53" s="11">
        <f>'DBP STOP cijfers'!AE39</f>
        <v>0</v>
      </c>
      <c r="AF53" s="11">
        <f>'DBP STOP cijfers'!AF39</f>
        <v>0</v>
      </c>
      <c r="AG53" s="49">
        <f>'DBP STOP cijfers'!AG39</f>
        <v>0</v>
      </c>
      <c r="AH53" s="11">
        <f>'DBP STOP cijfers'!AH39</f>
        <v>0</v>
      </c>
      <c r="AI53" s="11">
        <f>'DBP STOP cijfers'!AI39</f>
        <v>0</v>
      </c>
      <c r="AJ53" s="11">
        <f>'DBP STOP cijfers'!AJ39</f>
        <v>0</v>
      </c>
      <c r="AK53" s="11">
        <f>'DBP STOP cijfers'!AK39</f>
        <v>0</v>
      </c>
      <c r="AL53" s="49">
        <f>'DBP STOP cijfers'!AL39</f>
        <v>0</v>
      </c>
      <c r="AM53" s="11">
        <f>'DBP STOP cijfers'!AM39</f>
        <v>0</v>
      </c>
      <c r="AN53" s="11">
        <f>'DBP STOP cijfers'!AN39</f>
        <v>0</v>
      </c>
      <c r="AO53" s="11">
        <f>'DBP STOP cijfers'!AO39</f>
        <v>0</v>
      </c>
      <c r="AP53" s="11">
        <f>'DBP STOP cijfers'!AP39</f>
        <v>0</v>
      </c>
      <c r="AQ53" s="11">
        <f>'DBP STOP cijfers'!AQ39</f>
        <v>0</v>
      </c>
      <c r="AR53" s="49">
        <f>'DBP STOP cijfers'!AR39</f>
        <v>0</v>
      </c>
      <c r="AS53" s="11">
        <f>'DBP STOP cijfers'!AS39</f>
        <v>0</v>
      </c>
      <c r="AT53" s="11">
        <f>'DBP STOP cijfers'!AT39</f>
        <v>0</v>
      </c>
      <c r="AU53" s="11">
        <f>'DBP STOP cijfers'!AU39</f>
        <v>0</v>
      </c>
      <c r="AV53" s="11">
        <f>'DBP STOP cijfers'!AV39</f>
        <v>0</v>
      </c>
      <c r="AW53" s="11">
        <f>'DBP STOP cijfers'!AW39</f>
        <v>0</v>
      </c>
      <c r="AX53" s="11">
        <f>'DBP STOP cijfers'!AX39</f>
        <v>0</v>
      </c>
      <c r="AY53" s="11">
        <f>'DBP STOP cijfers'!AY39</f>
        <v>0</v>
      </c>
      <c r="AZ53" s="11">
        <f>'DBP STOP cijfers'!AZ39</f>
        <v>0</v>
      </c>
      <c r="BA53" s="11">
        <f>'DBP STOP cijfers'!BA39</f>
        <v>0</v>
      </c>
      <c r="BB53" s="11">
        <f>'DBP STOP cijfers'!BB39</f>
        <v>0</v>
      </c>
      <c r="BC53" s="49">
        <f>'DBP STOP cijfers'!BC39</f>
        <v>0</v>
      </c>
      <c r="BD53" s="11">
        <f>'DBP STOP cijfers'!BD39</f>
        <v>0</v>
      </c>
      <c r="BE53" s="11">
        <f>'DBP STOP cijfers'!BE39</f>
        <v>0</v>
      </c>
      <c r="BF53" s="11">
        <f>'DBP STOP cijfers'!BF39</f>
        <v>0</v>
      </c>
      <c r="BG53" s="11">
        <f>'DBP STOP cijfers'!BG39</f>
        <v>0</v>
      </c>
      <c r="BH53" s="11">
        <f>'DBP STOP cijfers'!BH39</f>
        <v>0</v>
      </c>
      <c r="BI53" s="11">
        <f>'DBP STOP cijfers'!BI39</f>
        <v>0</v>
      </c>
      <c r="BJ53" s="11">
        <f>'DBP STOP cijfers'!BJ39</f>
        <v>0</v>
      </c>
      <c r="BK53" s="49">
        <f>'DBP STOP cijfers'!BK39</f>
        <v>0</v>
      </c>
      <c r="BL53" s="11">
        <f>'DBP STOP cijfers'!BL39</f>
        <v>0</v>
      </c>
      <c r="BM53" s="11">
        <f>'DBP STOP cijfers'!BM39</f>
        <v>0</v>
      </c>
      <c r="BN53" s="11">
        <f>'DBP STOP cijfers'!BN39</f>
        <v>0</v>
      </c>
      <c r="BO53" s="11">
        <f>'DBP STOP cijfers'!BO39</f>
        <v>0</v>
      </c>
      <c r="BP53" s="11">
        <f>'DBP STOP cijfers'!BP39</f>
        <v>0</v>
      </c>
      <c r="BQ53" s="49">
        <f>'DBP STOP cijfers'!BQ39</f>
        <v>0</v>
      </c>
      <c r="BR53" s="11">
        <f>'DBP STOP cijfers'!BR39</f>
        <v>0</v>
      </c>
      <c r="BS53" s="11">
        <f>'DBP STOP cijfers'!BS39</f>
        <v>0</v>
      </c>
      <c r="BT53" s="11">
        <f>'DBP STOP cijfers'!BT39</f>
        <v>0</v>
      </c>
      <c r="BU53" s="11">
        <f>'DBP STOP cijfers'!BU39</f>
        <v>0</v>
      </c>
      <c r="BV53" s="11">
        <f>'DBP STOP cijfers'!BV39</f>
        <v>0</v>
      </c>
      <c r="BW53" s="11">
        <f>'DBP STOP cijfers'!BW39</f>
        <v>0</v>
      </c>
      <c r="BX53" s="47">
        <f>'DBP STOP cijfers'!BX39</f>
        <v>0</v>
      </c>
      <c r="BY53" s="49">
        <f>'DBP STOP cijfers'!BY39</f>
        <v>0</v>
      </c>
      <c r="BZ53" s="11">
        <f>'DBP STOP cijfers'!BZ39</f>
        <v>0</v>
      </c>
      <c r="CA53" s="11">
        <f>'DBP STOP cijfers'!CA39</f>
        <v>0</v>
      </c>
      <c r="CB53" s="11">
        <f>'DBP STOP cijfers'!CB39</f>
        <v>0</v>
      </c>
      <c r="CC53" s="11">
        <f>'DBP STOP cijfers'!CC39</f>
        <v>0</v>
      </c>
      <c r="CD53" s="11">
        <f>'DBP STOP cijfers'!CD39</f>
        <v>0</v>
      </c>
      <c r="CE53" s="11">
        <f>'DBP STOP cijfers'!CE39</f>
        <v>0</v>
      </c>
      <c r="CF53" s="11">
        <f>'DBP STOP cijfers'!CF39</f>
        <v>0</v>
      </c>
      <c r="CG53" s="11">
        <f>'DBP STOP cijfers'!CG39</f>
        <v>0</v>
      </c>
      <c r="CH53" s="11">
        <f>'DBP STOP cijfers'!CH39</f>
        <v>0</v>
      </c>
      <c r="CI53" s="11">
        <f>'DBP STOP cijfers'!CI39</f>
        <v>0</v>
      </c>
      <c r="CJ53" s="11">
        <f>'DBP STOP cijfers'!CJ39</f>
        <v>0</v>
      </c>
      <c r="CK53" s="11">
        <f>'DBP STOP cijfers'!CK39</f>
        <v>0</v>
      </c>
      <c r="CL53" s="49">
        <f>'DBP STOP cijfers'!CL39</f>
        <v>0</v>
      </c>
      <c r="CM53" s="15">
        <f>'DBP STOP cijfers'!CM39</f>
        <v>0</v>
      </c>
      <c r="CN53" s="11">
        <f>'DBP STOP cijfers'!CN39</f>
        <v>0</v>
      </c>
      <c r="CO53" s="11">
        <f>'DBP STOP cijfers'!CO39</f>
        <v>0</v>
      </c>
      <c r="CP53" s="11">
        <f>'DBP STOP cijfers'!CP39</f>
        <v>0</v>
      </c>
      <c r="CQ53" s="11">
        <f>'DBP STOP cijfers'!CQ39</f>
        <v>0</v>
      </c>
      <c r="CR53" s="11">
        <f>'DBP STOP cijfers'!CR39</f>
        <v>0</v>
      </c>
      <c r="CS53" s="11">
        <f>'DBP STOP cijfers'!CS39</f>
        <v>0</v>
      </c>
      <c r="CT53" s="11">
        <f>'DBP STOP cijfers'!CT39</f>
        <v>0</v>
      </c>
      <c r="CU53" s="11">
        <f>'DBP STOP cijfers'!CU39</f>
        <v>0</v>
      </c>
      <c r="CV53" s="11">
        <f>'DBP STOP cijfers'!CV39</f>
        <v>0</v>
      </c>
      <c r="CW53" s="11">
        <f>'DBP STOP cijfers'!CW39</f>
        <v>0</v>
      </c>
      <c r="CX53" s="11">
        <f>'DBP STOP cijfers'!CX39</f>
        <v>0</v>
      </c>
      <c r="CY53" s="26">
        <f>'DBP STOP cijfers'!CY39</f>
        <v>0</v>
      </c>
      <c r="CZ53" s="15">
        <f>'DBP STOP cijfers'!CZ39</f>
        <v>0</v>
      </c>
      <c r="DA53" s="11">
        <f>'DBP STOP cijfers'!DA39</f>
        <v>0</v>
      </c>
      <c r="DB53" s="11">
        <f>'DBP STOP cijfers'!DB39</f>
        <v>0</v>
      </c>
      <c r="DC53" s="11">
        <f>'DBP STOP cijfers'!DC39</f>
        <v>0</v>
      </c>
      <c r="DD53" s="11">
        <f>'DBP STOP cijfers'!DD39</f>
        <v>0</v>
      </c>
      <c r="DE53" s="11">
        <f>'DBP STOP cijfers'!DE39</f>
        <v>0</v>
      </c>
      <c r="DF53" s="11">
        <f>'DBP STOP cijfers'!DF39</f>
        <v>0</v>
      </c>
      <c r="DG53" s="11">
        <f>'DBP STOP cijfers'!DG39</f>
        <v>0</v>
      </c>
      <c r="DH53" s="11">
        <f>'DBP STOP cijfers'!DH39</f>
        <v>0</v>
      </c>
      <c r="DI53" s="11">
        <f>'DBP STOP cijfers'!DI39</f>
        <v>0</v>
      </c>
      <c r="DJ53" s="11">
        <f>'DBP STOP cijfers'!DJ39</f>
        <v>0</v>
      </c>
      <c r="DK53" s="11">
        <f>'DBP STOP cijfers'!DK39</f>
        <v>0</v>
      </c>
      <c r="DL53" s="26">
        <f>'DBP STOP cijfers'!DL39</f>
        <v>0</v>
      </c>
    </row>
    <row r="54" spans="1:116">
      <c r="A54" s="47">
        <f>'DBP STOP cijfers'!A40</f>
        <v>0</v>
      </c>
      <c r="B54" s="49">
        <f>'DBP STOP cijfers'!B40</f>
        <v>0</v>
      </c>
      <c r="C54" s="4" t="str">
        <f>'DBP STOP cijfers'!C40</f>
        <v>Dierlijke Bijproducten</v>
      </c>
      <c r="D54" s="4" t="str">
        <f>'DBP STOP cijfers'!D40</f>
        <v>DBP niet retribueerbare werkzaamheden V&amp;I  DG AGRO</v>
      </c>
      <c r="E54" s="4" t="str">
        <f>'DBP STOP cijfers'!E40</f>
        <v>Witvlees slachterijen (verbeterplan)</v>
      </c>
      <c r="F54" s="5" t="str">
        <f>'DBP STOP cijfers'!F40</f>
        <v>EZ AGRO</v>
      </c>
      <c r="G54" s="4" t="str">
        <f>'DBP STOP cijfers'!G40</f>
        <v>ja</v>
      </c>
      <c r="H54" s="15">
        <f>'DBP STOP cijfers'!H40</f>
        <v>0</v>
      </c>
      <c r="I54" s="11">
        <f>'DBP STOP cijfers'!I40</f>
        <v>0</v>
      </c>
      <c r="J54" s="11">
        <f>'DBP STOP cijfers'!J40</f>
        <v>0</v>
      </c>
      <c r="K54" s="11">
        <f>'DBP STOP cijfers'!K40</f>
        <v>0</v>
      </c>
      <c r="L54" s="11">
        <f>'DBP STOP cijfers'!L40</f>
        <v>0</v>
      </c>
      <c r="M54" s="11">
        <f>'DBP STOP cijfers'!M40</f>
        <v>0</v>
      </c>
      <c r="N54" s="11">
        <f>'DBP STOP cijfers'!N40</f>
        <v>0</v>
      </c>
      <c r="O54" s="11">
        <f>'DBP STOP cijfers'!O40</f>
        <v>0</v>
      </c>
      <c r="P54" s="11">
        <f>'DBP STOP cijfers'!P40</f>
        <v>0</v>
      </c>
      <c r="Q54" s="26">
        <f>'DBP STOP cijfers'!Q40</f>
        <v>0</v>
      </c>
      <c r="R54" s="15">
        <f>'DBP STOP cijfers'!R40</f>
        <v>0</v>
      </c>
      <c r="S54" s="11">
        <f>'DBP STOP cijfers'!S40</f>
        <v>0</v>
      </c>
      <c r="T54" s="11">
        <f>'DBP STOP cijfers'!T40</f>
        <v>0</v>
      </c>
      <c r="U54" s="11">
        <f>'DBP STOP cijfers'!U40</f>
        <v>0</v>
      </c>
      <c r="V54" s="11">
        <f>'DBP STOP cijfers'!V40</f>
        <v>0</v>
      </c>
      <c r="W54" s="11">
        <f>'DBP STOP cijfers'!W40</f>
        <v>0</v>
      </c>
      <c r="X54" s="11">
        <f>'DBP STOP cijfers'!X40</f>
        <v>0</v>
      </c>
      <c r="Y54" s="11">
        <f>'DBP STOP cijfers'!Y40</f>
        <v>0</v>
      </c>
      <c r="Z54" s="49">
        <f>'DBP STOP cijfers'!Z40</f>
        <v>0</v>
      </c>
      <c r="AA54" s="11">
        <f>'DBP STOP cijfers'!AA40</f>
        <v>0</v>
      </c>
      <c r="AB54" s="11">
        <f>'DBP STOP cijfers'!AB40</f>
        <v>0</v>
      </c>
      <c r="AC54" s="11">
        <f>'DBP STOP cijfers'!AC40</f>
        <v>0</v>
      </c>
      <c r="AD54" s="11">
        <f>'DBP STOP cijfers'!AD40</f>
        <v>0</v>
      </c>
      <c r="AE54" s="11">
        <f>'DBP STOP cijfers'!AE40</f>
        <v>0</v>
      </c>
      <c r="AF54" s="11">
        <f>'DBP STOP cijfers'!AF40</f>
        <v>0</v>
      </c>
      <c r="AG54" s="49">
        <f>'DBP STOP cijfers'!AG40</f>
        <v>0</v>
      </c>
      <c r="AH54" s="11">
        <f>'DBP STOP cijfers'!AH40</f>
        <v>0</v>
      </c>
      <c r="AI54" s="11">
        <f>'DBP STOP cijfers'!AI40</f>
        <v>0</v>
      </c>
      <c r="AJ54" s="11">
        <f>'DBP STOP cijfers'!AJ40</f>
        <v>0</v>
      </c>
      <c r="AK54" s="11">
        <f>'DBP STOP cijfers'!AK40</f>
        <v>0</v>
      </c>
      <c r="AL54" s="49">
        <f>'DBP STOP cijfers'!AL40</f>
        <v>0</v>
      </c>
      <c r="AM54" s="11">
        <f>'DBP STOP cijfers'!AM40</f>
        <v>0</v>
      </c>
      <c r="AN54" s="11">
        <f>'DBP STOP cijfers'!AN40</f>
        <v>0</v>
      </c>
      <c r="AO54" s="11">
        <f>'DBP STOP cijfers'!AO40</f>
        <v>0</v>
      </c>
      <c r="AP54" s="11">
        <f>'DBP STOP cijfers'!AP40</f>
        <v>0</v>
      </c>
      <c r="AQ54" s="11">
        <f>'DBP STOP cijfers'!AQ40</f>
        <v>0</v>
      </c>
      <c r="AR54" s="49">
        <f>'DBP STOP cijfers'!AR40</f>
        <v>0</v>
      </c>
      <c r="AS54" s="11">
        <f>'DBP STOP cijfers'!AS40</f>
        <v>0</v>
      </c>
      <c r="AT54" s="11">
        <f>'DBP STOP cijfers'!AT40</f>
        <v>0</v>
      </c>
      <c r="AU54" s="11">
        <f>'DBP STOP cijfers'!AU40</f>
        <v>0</v>
      </c>
      <c r="AV54" s="11">
        <f>'DBP STOP cijfers'!AV40</f>
        <v>0</v>
      </c>
      <c r="AW54" s="11">
        <f>'DBP STOP cijfers'!AW40</f>
        <v>0</v>
      </c>
      <c r="AX54" s="11">
        <f>'DBP STOP cijfers'!AX40</f>
        <v>0</v>
      </c>
      <c r="AY54" s="11">
        <f>'DBP STOP cijfers'!AY40</f>
        <v>0</v>
      </c>
      <c r="AZ54" s="11">
        <f>'DBP STOP cijfers'!AZ40</f>
        <v>0</v>
      </c>
      <c r="BA54" s="11">
        <f>'DBP STOP cijfers'!BA40</f>
        <v>0</v>
      </c>
      <c r="BB54" s="11">
        <f>'DBP STOP cijfers'!BB40</f>
        <v>0</v>
      </c>
      <c r="BC54" s="49">
        <f>'DBP STOP cijfers'!BC40</f>
        <v>0</v>
      </c>
      <c r="BD54" s="11">
        <f>'DBP STOP cijfers'!BD40</f>
        <v>0</v>
      </c>
      <c r="BE54" s="11">
        <f>'DBP STOP cijfers'!BE40</f>
        <v>0</v>
      </c>
      <c r="BF54" s="11">
        <f>'DBP STOP cijfers'!BF40</f>
        <v>0</v>
      </c>
      <c r="BG54" s="11">
        <f>'DBP STOP cijfers'!BG40</f>
        <v>0</v>
      </c>
      <c r="BH54" s="11">
        <f>'DBP STOP cijfers'!BH40</f>
        <v>0</v>
      </c>
      <c r="BI54" s="11">
        <f>'DBP STOP cijfers'!BI40</f>
        <v>0</v>
      </c>
      <c r="BJ54" s="11">
        <f>'DBP STOP cijfers'!BJ40</f>
        <v>0</v>
      </c>
      <c r="BK54" s="49">
        <f>'DBP STOP cijfers'!BK40</f>
        <v>0</v>
      </c>
      <c r="BL54" s="11">
        <f>'DBP STOP cijfers'!BL40</f>
        <v>0</v>
      </c>
      <c r="BM54" s="11">
        <f>'DBP STOP cijfers'!BM40</f>
        <v>0</v>
      </c>
      <c r="BN54" s="11">
        <f>'DBP STOP cijfers'!BN40</f>
        <v>0</v>
      </c>
      <c r="BO54" s="11">
        <f>'DBP STOP cijfers'!BO40</f>
        <v>0</v>
      </c>
      <c r="BP54" s="11">
        <f>'DBP STOP cijfers'!BP40</f>
        <v>0</v>
      </c>
      <c r="BQ54" s="49">
        <f>'DBP STOP cijfers'!BQ40</f>
        <v>0</v>
      </c>
      <c r="BR54" s="11">
        <f>'DBP STOP cijfers'!BR40</f>
        <v>0</v>
      </c>
      <c r="BS54" s="11">
        <f>'DBP STOP cijfers'!BS40</f>
        <v>0</v>
      </c>
      <c r="BT54" s="11">
        <f>'DBP STOP cijfers'!BT40</f>
        <v>0</v>
      </c>
      <c r="BU54" s="11">
        <f>'DBP STOP cijfers'!BU40</f>
        <v>0</v>
      </c>
      <c r="BV54" s="11">
        <f>'DBP STOP cijfers'!BV40</f>
        <v>0</v>
      </c>
      <c r="BW54" s="11">
        <f>'DBP STOP cijfers'!BW40</f>
        <v>0</v>
      </c>
      <c r="BX54" s="47">
        <f>'DBP STOP cijfers'!BX40</f>
        <v>0</v>
      </c>
      <c r="BY54" s="49">
        <f>'DBP STOP cijfers'!BY40</f>
        <v>0</v>
      </c>
      <c r="BZ54" s="11">
        <f>'DBP STOP cijfers'!BZ40</f>
        <v>0</v>
      </c>
      <c r="CA54" s="11">
        <f>'DBP STOP cijfers'!CA40</f>
        <v>0</v>
      </c>
      <c r="CB54" s="11">
        <f>'DBP STOP cijfers'!CB40</f>
        <v>0</v>
      </c>
      <c r="CC54" s="11">
        <f>'DBP STOP cijfers'!CC40</f>
        <v>0</v>
      </c>
      <c r="CD54" s="11">
        <f>'DBP STOP cijfers'!CD40</f>
        <v>0</v>
      </c>
      <c r="CE54" s="11">
        <f>'DBP STOP cijfers'!CE40</f>
        <v>0</v>
      </c>
      <c r="CF54" s="11">
        <f>'DBP STOP cijfers'!CF40</f>
        <v>0</v>
      </c>
      <c r="CG54" s="11">
        <f>'DBP STOP cijfers'!CG40</f>
        <v>0</v>
      </c>
      <c r="CH54" s="11">
        <f>'DBP STOP cijfers'!CH40</f>
        <v>0</v>
      </c>
      <c r="CI54" s="11">
        <f>'DBP STOP cijfers'!CI40</f>
        <v>0</v>
      </c>
      <c r="CJ54" s="11">
        <f>'DBP STOP cijfers'!CJ40</f>
        <v>0</v>
      </c>
      <c r="CK54" s="11">
        <f>'DBP STOP cijfers'!CK40</f>
        <v>0</v>
      </c>
      <c r="CL54" s="49">
        <f>'DBP STOP cijfers'!CL40</f>
        <v>0</v>
      </c>
      <c r="CM54" s="15">
        <f>'DBP STOP cijfers'!CM40</f>
        <v>0</v>
      </c>
      <c r="CN54" s="11">
        <f>'DBP STOP cijfers'!CN40</f>
        <v>0</v>
      </c>
      <c r="CO54" s="11">
        <f>'DBP STOP cijfers'!CO40</f>
        <v>0</v>
      </c>
      <c r="CP54" s="11">
        <f>'DBP STOP cijfers'!CP40</f>
        <v>0</v>
      </c>
      <c r="CQ54" s="11">
        <f>'DBP STOP cijfers'!CQ40</f>
        <v>0</v>
      </c>
      <c r="CR54" s="11">
        <f>'DBP STOP cijfers'!CR40</f>
        <v>0</v>
      </c>
      <c r="CS54" s="11">
        <f>'DBP STOP cijfers'!CS40</f>
        <v>0</v>
      </c>
      <c r="CT54" s="11">
        <f>'DBP STOP cijfers'!CT40</f>
        <v>0</v>
      </c>
      <c r="CU54" s="11">
        <f>'DBP STOP cijfers'!CU40</f>
        <v>0</v>
      </c>
      <c r="CV54" s="11">
        <f>'DBP STOP cijfers'!CV40</f>
        <v>0</v>
      </c>
      <c r="CW54" s="11">
        <f>'DBP STOP cijfers'!CW40</f>
        <v>0</v>
      </c>
      <c r="CX54" s="11">
        <f>'DBP STOP cijfers'!CX40</f>
        <v>0</v>
      </c>
      <c r="CY54" s="26">
        <f>'DBP STOP cijfers'!CY40</f>
        <v>0</v>
      </c>
      <c r="CZ54" s="15">
        <f>'DBP STOP cijfers'!CZ40</f>
        <v>0</v>
      </c>
      <c r="DA54" s="11">
        <f>'DBP STOP cijfers'!DA40</f>
        <v>0</v>
      </c>
      <c r="DB54" s="11">
        <f>'DBP STOP cijfers'!DB40</f>
        <v>0</v>
      </c>
      <c r="DC54" s="11">
        <f>'DBP STOP cijfers'!DC40</f>
        <v>0</v>
      </c>
      <c r="DD54" s="11">
        <f>'DBP STOP cijfers'!DD40</f>
        <v>0</v>
      </c>
      <c r="DE54" s="11">
        <f>'DBP STOP cijfers'!DE40</f>
        <v>0</v>
      </c>
      <c r="DF54" s="11">
        <f>'DBP STOP cijfers'!DF40</f>
        <v>0</v>
      </c>
      <c r="DG54" s="11">
        <f>'DBP STOP cijfers'!DG40</f>
        <v>0</v>
      </c>
      <c r="DH54" s="11">
        <f>'DBP STOP cijfers'!DH40</f>
        <v>0</v>
      </c>
      <c r="DI54" s="11">
        <f>'DBP STOP cijfers'!DI40</f>
        <v>0</v>
      </c>
      <c r="DJ54" s="11">
        <f>'DBP STOP cijfers'!DJ40</f>
        <v>0</v>
      </c>
      <c r="DK54" s="11">
        <f>'DBP STOP cijfers'!DK40</f>
        <v>0</v>
      </c>
      <c r="DL54" s="26">
        <f>'DBP STOP cijfers'!DL40</f>
        <v>0</v>
      </c>
    </row>
    <row r="55" spans="1:116">
      <c r="A55" s="47">
        <f>'DBP STOP cijfers'!A41</f>
        <v>0</v>
      </c>
      <c r="B55" s="49" t="str">
        <f>'DBP STOP cijfers'!B41</f>
        <v>JSNT</v>
      </c>
      <c r="C55" s="4" t="str">
        <f>'DBP STOP cijfers'!C41</f>
        <v>Dierlijke Bijproducten</v>
      </c>
      <c r="D55" s="4" t="str">
        <f>'DBP STOP cijfers'!D41</f>
        <v>DBP niet retribueerbare werkzaamheden V&amp;I  DG AGRO</v>
      </c>
      <c r="E55" s="4" t="str">
        <f>'DBP STOP cijfers'!E41</f>
        <v>Witvlees slachterijen</v>
      </c>
      <c r="F55" s="5" t="str">
        <f>'DBP STOP cijfers'!F41</f>
        <v>EZ AGRO</v>
      </c>
      <c r="G55" s="4" t="str">
        <f>'DBP STOP cijfers'!G41</f>
        <v>ja</v>
      </c>
      <c r="H55" s="15">
        <f>'DBP STOP cijfers'!H41</f>
        <v>290</v>
      </c>
      <c r="I55" s="11">
        <f>'DBP STOP cijfers'!I41</f>
        <v>0</v>
      </c>
      <c r="J55" s="11">
        <f>'DBP STOP cijfers'!J41</f>
        <v>0</v>
      </c>
      <c r="K55" s="11">
        <f>'DBP STOP cijfers'!K41</f>
        <v>0</v>
      </c>
      <c r="L55" s="11">
        <f>'DBP STOP cijfers'!L41</f>
        <v>0</v>
      </c>
      <c r="M55" s="11">
        <f>'DBP STOP cijfers'!M41</f>
        <v>0</v>
      </c>
      <c r="N55" s="11">
        <f>'DBP STOP cijfers'!N41</f>
        <v>0</v>
      </c>
      <c r="O55" s="11">
        <f>'DBP STOP cijfers'!O41</f>
        <v>0</v>
      </c>
      <c r="P55" s="11">
        <f>'DBP STOP cijfers'!P41</f>
        <v>0</v>
      </c>
      <c r="Q55" s="26">
        <f>'DBP STOP cijfers'!Q41</f>
        <v>290</v>
      </c>
      <c r="R55" s="15">
        <f>'DBP STOP cijfers'!R41</f>
        <v>145</v>
      </c>
      <c r="S55" s="11">
        <f>'DBP STOP cijfers'!S41</f>
        <v>0</v>
      </c>
      <c r="T55" s="11">
        <f>'DBP STOP cijfers'!T41</f>
        <v>145</v>
      </c>
      <c r="U55" s="11">
        <f>'DBP STOP cijfers'!U41</f>
        <v>0</v>
      </c>
      <c r="V55" s="11">
        <f>'DBP STOP cijfers'!V41</f>
        <v>0</v>
      </c>
      <c r="W55" s="11">
        <f>'DBP STOP cijfers'!W41</f>
        <v>0</v>
      </c>
      <c r="X55" s="11">
        <f>'DBP STOP cijfers'!X41</f>
        <v>0</v>
      </c>
      <c r="Y55" s="11">
        <f>'DBP STOP cijfers'!Y41</f>
        <v>0</v>
      </c>
      <c r="Z55" s="49">
        <f>'DBP STOP cijfers'!Z41</f>
        <v>290</v>
      </c>
      <c r="AA55" s="11">
        <f>'DBP STOP cijfers'!AA41</f>
        <v>45</v>
      </c>
      <c r="AB55" s="11">
        <f>'DBP STOP cijfers'!AB41</f>
        <v>0</v>
      </c>
      <c r="AC55" s="11">
        <f>'DBP STOP cijfers'!AC41</f>
        <v>100</v>
      </c>
      <c r="AD55" s="11">
        <f>'DBP STOP cijfers'!AD41</f>
        <v>0</v>
      </c>
      <c r="AE55" s="11">
        <f>'DBP STOP cijfers'!AE41</f>
        <v>0</v>
      </c>
      <c r="AF55" s="11">
        <f>'DBP STOP cijfers'!AF41</f>
        <v>0</v>
      </c>
      <c r="AG55" s="49">
        <f>'DBP STOP cijfers'!AG41</f>
        <v>0</v>
      </c>
      <c r="AH55" s="11">
        <f>'DBP STOP cijfers'!AH41</f>
        <v>0</v>
      </c>
      <c r="AI55" s="11">
        <f>'DBP STOP cijfers'!AI41</f>
        <v>0</v>
      </c>
      <c r="AJ55" s="11">
        <f>'DBP STOP cijfers'!AJ41</f>
        <v>45</v>
      </c>
      <c r="AK55" s="11">
        <f>'DBP STOP cijfers'!AK41</f>
        <v>0</v>
      </c>
      <c r="AL55" s="49">
        <f>'DBP STOP cijfers'!AL41</f>
        <v>0</v>
      </c>
      <c r="AM55" s="11">
        <f>'DBP STOP cijfers'!AM41</f>
        <v>0</v>
      </c>
      <c r="AN55" s="11">
        <f>'DBP STOP cijfers'!AN41</f>
        <v>0</v>
      </c>
      <c r="AO55" s="11">
        <f>'DBP STOP cijfers'!AO41</f>
        <v>0</v>
      </c>
      <c r="AP55" s="11">
        <f>'DBP STOP cijfers'!AP41</f>
        <v>0</v>
      </c>
      <c r="AQ55" s="11">
        <f>'DBP STOP cijfers'!AQ41</f>
        <v>0</v>
      </c>
      <c r="AR55" s="49">
        <f>'DBP STOP cijfers'!AR41</f>
        <v>0</v>
      </c>
      <c r="AS55" s="11">
        <f>'DBP STOP cijfers'!AS41</f>
        <v>0</v>
      </c>
      <c r="AT55" s="11">
        <f>'DBP STOP cijfers'!AT41</f>
        <v>0</v>
      </c>
      <c r="AU55" s="11">
        <f>'DBP STOP cijfers'!AU41</f>
        <v>0</v>
      </c>
      <c r="AV55" s="11">
        <f>'DBP STOP cijfers'!AV41</f>
        <v>0</v>
      </c>
      <c r="AW55" s="11">
        <f>'DBP STOP cijfers'!AW41</f>
        <v>0</v>
      </c>
      <c r="AX55" s="11">
        <f>'DBP STOP cijfers'!AX41</f>
        <v>0</v>
      </c>
      <c r="AY55" s="11">
        <f>'DBP STOP cijfers'!AY41</f>
        <v>0</v>
      </c>
      <c r="AZ55" s="11">
        <f>'DBP STOP cijfers'!AZ41</f>
        <v>0</v>
      </c>
      <c r="BA55" s="11">
        <f>'DBP STOP cijfers'!BA41</f>
        <v>0</v>
      </c>
      <c r="BB55" s="11">
        <f>'DBP STOP cijfers'!BB41</f>
        <v>0</v>
      </c>
      <c r="BC55" s="49">
        <f>'DBP STOP cijfers'!BC41</f>
        <v>0</v>
      </c>
      <c r="BD55" s="11">
        <f>'DBP STOP cijfers'!BD41</f>
        <v>0</v>
      </c>
      <c r="BE55" s="11">
        <f>'DBP STOP cijfers'!BE41</f>
        <v>0</v>
      </c>
      <c r="BF55" s="11">
        <f>'DBP STOP cijfers'!BF41</f>
        <v>0</v>
      </c>
      <c r="BG55" s="11">
        <f>'DBP STOP cijfers'!BG41</f>
        <v>0</v>
      </c>
      <c r="BH55" s="11">
        <f>'DBP STOP cijfers'!BH41</f>
        <v>0</v>
      </c>
      <c r="BI55" s="11">
        <f>'DBP STOP cijfers'!BI41</f>
        <v>0</v>
      </c>
      <c r="BJ55" s="11">
        <f>'DBP STOP cijfers'!BJ41</f>
        <v>0</v>
      </c>
      <c r="BK55" s="49">
        <f>'DBP STOP cijfers'!BK41</f>
        <v>0</v>
      </c>
      <c r="BL55" s="11">
        <f>'DBP STOP cijfers'!BL41</f>
        <v>0</v>
      </c>
      <c r="BM55" s="11">
        <f>'DBP STOP cijfers'!BM41</f>
        <v>0</v>
      </c>
      <c r="BN55" s="11">
        <f>'DBP STOP cijfers'!BN41</f>
        <v>0</v>
      </c>
      <c r="BO55" s="11">
        <f>'DBP STOP cijfers'!BO41</f>
        <v>0</v>
      </c>
      <c r="BP55" s="11">
        <f>'DBP STOP cijfers'!BP41</f>
        <v>0</v>
      </c>
      <c r="BQ55" s="49">
        <f>'DBP STOP cijfers'!BQ41</f>
        <v>0</v>
      </c>
      <c r="BR55" s="11">
        <f>'DBP STOP cijfers'!BR41</f>
        <v>57.999999999999993</v>
      </c>
      <c r="BS55" s="11">
        <f>'DBP STOP cijfers'!BS41</f>
        <v>42</v>
      </c>
      <c r="BT55" s="11">
        <f>'DBP STOP cijfers'!BT41</f>
        <v>0</v>
      </c>
      <c r="BU55" s="11">
        <f>'DBP STOP cijfers'!BU41</f>
        <v>0</v>
      </c>
      <c r="BV55" s="11">
        <f>'DBP STOP cijfers'!BV41</f>
        <v>0</v>
      </c>
      <c r="BW55" s="11">
        <f>'DBP STOP cijfers'!BW41</f>
        <v>0</v>
      </c>
      <c r="BX55" s="47">
        <f>'DBP STOP cijfers'!BX41</f>
        <v>0</v>
      </c>
      <c r="BY55" s="49">
        <f>'DBP STOP cijfers'!BY41</f>
        <v>145</v>
      </c>
      <c r="BZ55" s="11">
        <f>'DBP STOP cijfers'!BZ41</f>
        <v>0</v>
      </c>
      <c r="CA55" s="11">
        <f>'DBP STOP cijfers'!CA41</f>
        <v>0</v>
      </c>
      <c r="CB55" s="11">
        <f>'DBP STOP cijfers'!CB41</f>
        <v>0</v>
      </c>
      <c r="CC55" s="11">
        <f>'DBP STOP cijfers'!CC41</f>
        <v>0</v>
      </c>
      <c r="CD55" s="11">
        <f>'DBP STOP cijfers'!CD41</f>
        <v>0</v>
      </c>
      <c r="CE55" s="11">
        <f>'DBP STOP cijfers'!CE41</f>
        <v>0</v>
      </c>
      <c r="CF55" s="11">
        <f>'DBP STOP cijfers'!CF41</f>
        <v>0</v>
      </c>
      <c r="CG55" s="11">
        <f>'DBP STOP cijfers'!CG41</f>
        <v>0</v>
      </c>
      <c r="CH55" s="11">
        <f>'DBP STOP cijfers'!CH41</f>
        <v>0</v>
      </c>
      <c r="CI55" s="11">
        <f>'DBP STOP cijfers'!CI41</f>
        <v>0</v>
      </c>
      <c r="CJ55" s="11">
        <f>'DBP STOP cijfers'!CJ41</f>
        <v>0</v>
      </c>
      <c r="CK55" s="11">
        <f>'DBP STOP cijfers'!CK41</f>
        <v>0</v>
      </c>
      <c r="CL55" s="49">
        <f>'DBP STOP cijfers'!CL41</f>
        <v>0</v>
      </c>
      <c r="CM55" s="15">
        <f>'DBP STOP cijfers'!CM41</f>
        <v>0</v>
      </c>
      <c r="CN55" s="11">
        <f>'DBP STOP cijfers'!CN41</f>
        <v>0</v>
      </c>
      <c r="CO55" s="11">
        <f>'DBP STOP cijfers'!CO41</f>
        <v>0</v>
      </c>
      <c r="CP55" s="11">
        <f>'DBP STOP cijfers'!CP41</f>
        <v>0</v>
      </c>
      <c r="CQ55" s="11">
        <f>'DBP STOP cijfers'!CQ41</f>
        <v>0</v>
      </c>
      <c r="CR55" s="11">
        <f>'DBP STOP cijfers'!CR41</f>
        <v>0</v>
      </c>
      <c r="CS55" s="11">
        <f>'DBP STOP cijfers'!CS41</f>
        <v>0</v>
      </c>
      <c r="CT55" s="11">
        <f>'DBP STOP cijfers'!CT41</f>
        <v>0</v>
      </c>
      <c r="CU55" s="11">
        <f>'DBP STOP cijfers'!CU41</f>
        <v>0</v>
      </c>
      <c r="CV55" s="11">
        <f>'DBP STOP cijfers'!CV41</f>
        <v>0</v>
      </c>
      <c r="CW55" s="11">
        <f>'DBP STOP cijfers'!CW41</f>
        <v>0</v>
      </c>
      <c r="CX55" s="11">
        <f>'DBP STOP cijfers'!CX41</f>
        <v>0</v>
      </c>
      <c r="CY55" s="26">
        <f>'DBP STOP cijfers'!CY41</f>
        <v>0</v>
      </c>
      <c r="CZ55" s="15">
        <f>'DBP STOP cijfers'!CZ41</f>
        <v>0</v>
      </c>
      <c r="DA55" s="11">
        <f>'DBP STOP cijfers'!DA41</f>
        <v>0</v>
      </c>
      <c r="DB55" s="11">
        <f>'DBP STOP cijfers'!DB41</f>
        <v>0</v>
      </c>
      <c r="DC55" s="11">
        <f>'DBP STOP cijfers'!DC41</f>
        <v>0</v>
      </c>
      <c r="DD55" s="11">
        <f>'DBP STOP cijfers'!DD41</f>
        <v>0</v>
      </c>
      <c r="DE55" s="11">
        <f>'DBP STOP cijfers'!DE41</f>
        <v>0</v>
      </c>
      <c r="DF55" s="11">
        <f>'DBP STOP cijfers'!DF41</f>
        <v>0</v>
      </c>
      <c r="DG55" s="11">
        <f>'DBP STOP cijfers'!DG41</f>
        <v>0</v>
      </c>
      <c r="DH55" s="11">
        <f>'DBP STOP cijfers'!DH41</f>
        <v>0</v>
      </c>
      <c r="DI55" s="11">
        <f>'DBP STOP cijfers'!DI41</f>
        <v>0</v>
      </c>
      <c r="DJ55" s="11">
        <f>'DBP STOP cijfers'!DJ41</f>
        <v>0</v>
      </c>
      <c r="DK55" s="11">
        <f>'DBP STOP cijfers'!DK41</f>
        <v>0</v>
      </c>
      <c r="DL55" s="26">
        <f>'DBP STOP cijfers'!DL41</f>
        <v>0</v>
      </c>
    </row>
    <row r="56" spans="1:116">
      <c r="A56" s="47">
        <f>'DBP STOP cijfers'!A43</f>
        <v>0</v>
      </c>
      <c r="B56" s="49" t="str">
        <f>'DBP STOP cijfers'!B43</f>
        <v>JENT</v>
      </c>
      <c r="C56" s="4" t="str">
        <f>'DBP STOP cijfers'!C43</f>
        <v>Dierlijke Bijproducten</v>
      </c>
      <c r="D56" s="4" t="str">
        <f>'DBP STOP cijfers'!D43</f>
        <v>DBP Klachten/meldingen DG AGRO</v>
      </c>
      <c r="E56" s="4" t="str">
        <f>'DBP STOP cijfers'!E43</f>
        <v>Workflow C&amp;V</v>
      </c>
      <c r="F56" s="5" t="str">
        <f>'DBP STOP cijfers'!F43</f>
        <v>EZ AGRO</v>
      </c>
      <c r="G56" s="4" t="str">
        <f>'DBP STOP cijfers'!G43</f>
        <v>ja</v>
      </c>
      <c r="H56" s="15">
        <f>'DBP STOP cijfers'!H43</f>
        <v>1700</v>
      </c>
      <c r="I56" s="11">
        <f>'DBP STOP cijfers'!I43</f>
        <v>0</v>
      </c>
      <c r="J56" s="11">
        <f>'DBP STOP cijfers'!J43</f>
        <v>0</v>
      </c>
      <c r="K56" s="11">
        <f>'DBP STOP cijfers'!K43</f>
        <v>0</v>
      </c>
      <c r="L56" s="11">
        <f>'DBP STOP cijfers'!L43</f>
        <v>0</v>
      </c>
      <c r="M56" s="11">
        <f>'DBP STOP cijfers'!M43</f>
        <v>0</v>
      </c>
      <c r="N56" s="11">
        <f>'DBP STOP cijfers'!N43</f>
        <v>0</v>
      </c>
      <c r="O56" s="11">
        <f>'DBP STOP cijfers'!O43</f>
        <v>0</v>
      </c>
      <c r="P56" s="11">
        <f>'DBP STOP cijfers'!P43</f>
        <v>0</v>
      </c>
      <c r="Q56" s="26">
        <f>'DBP STOP cijfers'!Q43</f>
        <v>1700</v>
      </c>
      <c r="R56" s="15">
        <f>'DBP STOP cijfers'!R43</f>
        <v>0</v>
      </c>
      <c r="S56" s="11">
        <f>'DBP STOP cijfers'!S43</f>
        <v>0</v>
      </c>
      <c r="T56" s="11">
        <f>'DBP STOP cijfers'!T43</f>
        <v>1700</v>
      </c>
      <c r="U56" s="11">
        <f>'DBP STOP cijfers'!U43</f>
        <v>0</v>
      </c>
      <c r="V56" s="11">
        <f>'DBP STOP cijfers'!V43</f>
        <v>0</v>
      </c>
      <c r="W56" s="11">
        <f>'DBP STOP cijfers'!W43</f>
        <v>0</v>
      </c>
      <c r="X56" s="11">
        <f>'DBP STOP cijfers'!X43</f>
        <v>0</v>
      </c>
      <c r="Y56" s="11">
        <f>'DBP STOP cijfers'!Y43</f>
        <v>0</v>
      </c>
      <c r="Z56" s="49">
        <f>'DBP STOP cijfers'!Z43</f>
        <v>1700</v>
      </c>
      <c r="AA56" s="11">
        <f>'DBP STOP cijfers'!AA43</f>
        <v>1200</v>
      </c>
      <c r="AB56" s="11">
        <f>'DBP STOP cijfers'!AB43</f>
        <v>0</v>
      </c>
      <c r="AC56" s="11">
        <f>'DBP STOP cijfers'!AC43</f>
        <v>500</v>
      </c>
      <c r="AD56" s="11">
        <f>'DBP STOP cijfers'!AD43</f>
        <v>0</v>
      </c>
      <c r="AE56" s="11">
        <f>'DBP STOP cijfers'!AE43</f>
        <v>0</v>
      </c>
      <c r="AF56" s="11">
        <f>'DBP STOP cijfers'!AF43</f>
        <v>0</v>
      </c>
      <c r="AG56" s="49">
        <f>'DBP STOP cijfers'!AG43</f>
        <v>0</v>
      </c>
      <c r="AH56" s="11">
        <f>'DBP STOP cijfers'!AH43</f>
        <v>0</v>
      </c>
      <c r="AI56" s="11">
        <f>'DBP STOP cijfers'!AI43</f>
        <v>0</v>
      </c>
      <c r="AJ56" s="11">
        <f>'DBP STOP cijfers'!AJ43</f>
        <v>1200</v>
      </c>
      <c r="AK56" s="11">
        <f>'DBP STOP cijfers'!AK43</f>
        <v>0</v>
      </c>
      <c r="AL56" s="49">
        <f>'DBP STOP cijfers'!AL43</f>
        <v>0</v>
      </c>
      <c r="AM56" s="11">
        <f>'DBP STOP cijfers'!AM43</f>
        <v>0</v>
      </c>
      <c r="AN56" s="11">
        <f>'DBP STOP cijfers'!AN43</f>
        <v>0</v>
      </c>
      <c r="AO56" s="11">
        <f>'DBP STOP cijfers'!AO43</f>
        <v>0</v>
      </c>
      <c r="AP56" s="11">
        <f>'DBP STOP cijfers'!AP43</f>
        <v>0</v>
      </c>
      <c r="AQ56" s="11">
        <f>'DBP STOP cijfers'!AQ43</f>
        <v>0</v>
      </c>
      <c r="AR56" s="49">
        <f>'DBP STOP cijfers'!AR43</f>
        <v>0</v>
      </c>
      <c r="AS56" s="11">
        <f>'DBP STOP cijfers'!AS43</f>
        <v>0</v>
      </c>
      <c r="AT56" s="11">
        <f>'DBP STOP cijfers'!AT43</f>
        <v>0</v>
      </c>
      <c r="AU56" s="11">
        <f>'DBP STOP cijfers'!AU43</f>
        <v>0</v>
      </c>
      <c r="AV56" s="11">
        <f>'DBP STOP cijfers'!AV43</f>
        <v>0</v>
      </c>
      <c r="AW56" s="11">
        <f>'DBP STOP cijfers'!AW43</f>
        <v>0</v>
      </c>
      <c r="AX56" s="11">
        <f>'DBP STOP cijfers'!AX43</f>
        <v>0</v>
      </c>
      <c r="AY56" s="11">
        <f>'DBP STOP cijfers'!AY43</f>
        <v>0</v>
      </c>
      <c r="AZ56" s="11">
        <f>'DBP STOP cijfers'!AZ43</f>
        <v>0</v>
      </c>
      <c r="BA56" s="11">
        <f>'DBP STOP cijfers'!BA43</f>
        <v>0</v>
      </c>
      <c r="BB56" s="11">
        <f>'DBP STOP cijfers'!BB43</f>
        <v>0</v>
      </c>
      <c r="BC56" s="49">
        <f>'DBP STOP cijfers'!BC43</f>
        <v>0</v>
      </c>
      <c r="BD56" s="11">
        <f>'DBP STOP cijfers'!BD43</f>
        <v>0</v>
      </c>
      <c r="BE56" s="11">
        <f>'DBP STOP cijfers'!BE43</f>
        <v>0</v>
      </c>
      <c r="BF56" s="11">
        <f>'DBP STOP cijfers'!BF43</f>
        <v>0</v>
      </c>
      <c r="BG56" s="11">
        <f>'DBP STOP cijfers'!BG43</f>
        <v>0</v>
      </c>
      <c r="BH56" s="11">
        <f>'DBP STOP cijfers'!BH43</f>
        <v>0</v>
      </c>
      <c r="BI56" s="11">
        <f>'DBP STOP cijfers'!BI43</f>
        <v>0</v>
      </c>
      <c r="BJ56" s="11">
        <f>'DBP STOP cijfers'!BJ43</f>
        <v>0</v>
      </c>
      <c r="BK56" s="49">
        <f>'DBP STOP cijfers'!BK43</f>
        <v>0</v>
      </c>
      <c r="BL56" s="11">
        <f>'DBP STOP cijfers'!BL43</f>
        <v>0</v>
      </c>
      <c r="BM56" s="11">
        <f>'DBP STOP cijfers'!BM43</f>
        <v>0</v>
      </c>
      <c r="BN56" s="11">
        <f>'DBP STOP cijfers'!BN43</f>
        <v>0</v>
      </c>
      <c r="BO56" s="11">
        <f>'DBP STOP cijfers'!BO43</f>
        <v>0</v>
      </c>
      <c r="BP56" s="11">
        <f>'DBP STOP cijfers'!BP43</f>
        <v>0</v>
      </c>
      <c r="BQ56" s="49">
        <f>'DBP STOP cijfers'!BQ43</f>
        <v>0</v>
      </c>
      <c r="BR56" s="11">
        <f>'DBP STOP cijfers'!BR43</f>
        <v>290</v>
      </c>
      <c r="BS56" s="11">
        <f>'DBP STOP cijfers'!BS43</f>
        <v>210</v>
      </c>
      <c r="BT56" s="11">
        <f>'DBP STOP cijfers'!BT43</f>
        <v>0</v>
      </c>
      <c r="BU56" s="11">
        <f>'DBP STOP cijfers'!BU43</f>
        <v>0</v>
      </c>
      <c r="BV56" s="11">
        <f>'DBP STOP cijfers'!BV43</f>
        <v>0</v>
      </c>
      <c r="BW56" s="11">
        <f>'DBP STOP cijfers'!BW43</f>
        <v>0</v>
      </c>
      <c r="BX56" s="47">
        <f>'DBP STOP cijfers'!BX43</f>
        <v>0</v>
      </c>
      <c r="BY56" s="49">
        <f>'DBP STOP cijfers'!BY43</f>
        <v>1700</v>
      </c>
      <c r="BZ56" s="11">
        <f>'DBP STOP cijfers'!BZ43</f>
        <v>0</v>
      </c>
      <c r="CA56" s="11">
        <f>'DBP STOP cijfers'!CA43</f>
        <v>0</v>
      </c>
      <c r="CB56" s="11">
        <f>'DBP STOP cijfers'!CB43</f>
        <v>0</v>
      </c>
      <c r="CC56" s="11">
        <f>'DBP STOP cijfers'!CC43</f>
        <v>0</v>
      </c>
      <c r="CD56" s="11">
        <f>'DBP STOP cijfers'!CD43</f>
        <v>0</v>
      </c>
      <c r="CE56" s="11">
        <f>'DBP STOP cijfers'!CE43</f>
        <v>0</v>
      </c>
      <c r="CF56" s="11">
        <f>'DBP STOP cijfers'!CF43</f>
        <v>0</v>
      </c>
      <c r="CG56" s="11">
        <f>'DBP STOP cijfers'!CG43</f>
        <v>0</v>
      </c>
      <c r="CH56" s="11">
        <f>'DBP STOP cijfers'!CH43</f>
        <v>0</v>
      </c>
      <c r="CI56" s="11">
        <f>'DBP STOP cijfers'!CI43</f>
        <v>0</v>
      </c>
      <c r="CJ56" s="11">
        <f>'DBP STOP cijfers'!CJ43</f>
        <v>0</v>
      </c>
      <c r="CK56" s="11">
        <f>'DBP STOP cijfers'!CK43</f>
        <v>0</v>
      </c>
      <c r="CL56" s="49">
        <f>'DBP STOP cijfers'!CL43</f>
        <v>0</v>
      </c>
      <c r="CM56" s="15">
        <f>'DBP STOP cijfers'!CM43</f>
        <v>0</v>
      </c>
      <c r="CN56" s="11">
        <f>'DBP STOP cijfers'!CN43</f>
        <v>0</v>
      </c>
      <c r="CO56" s="11">
        <f>'DBP STOP cijfers'!CO43</f>
        <v>0</v>
      </c>
      <c r="CP56" s="11">
        <f>'DBP STOP cijfers'!CP43</f>
        <v>0</v>
      </c>
      <c r="CQ56" s="11">
        <f>'DBP STOP cijfers'!CQ43</f>
        <v>0</v>
      </c>
      <c r="CR56" s="11">
        <f>'DBP STOP cijfers'!CR43</f>
        <v>0</v>
      </c>
      <c r="CS56" s="11">
        <f>'DBP STOP cijfers'!CS43</f>
        <v>0</v>
      </c>
      <c r="CT56" s="11">
        <f>'DBP STOP cijfers'!CT43</f>
        <v>0</v>
      </c>
      <c r="CU56" s="11">
        <f>'DBP STOP cijfers'!CU43</f>
        <v>0</v>
      </c>
      <c r="CV56" s="11">
        <f>'DBP STOP cijfers'!CV43</f>
        <v>0</v>
      </c>
      <c r="CW56" s="11">
        <f>'DBP STOP cijfers'!CW43</f>
        <v>0</v>
      </c>
      <c r="CX56" s="11">
        <f>'DBP STOP cijfers'!CX43</f>
        <v>0</v>
      </c>
      <c r="CY56" s="26">
        <f>'DBP STOP cijfers'!CY43</f>
        <v>0</v>
      </c>
      <c r="CZ56" s="15">
        <f>'DBP STOP cijfers'!CZ43</f>
        <v>0</v>
      </c>
      <c r="DA56" s="11">
        <f>'DBP STOP cijfers'!DA43</f>
        <v>0</v>
      </c>
      <c r="DB56" s="11">
        <f>'DBP STOP cijfers'!DB43</f>
        <v>0</v>
      </c>
      <c r="DC56" s="11">
        <f>'DBP STOP cijfers'!DC43</f>
        <v>0</v>
      </c>
      <c r="DD56" s="11">
        <f>'DBP STOP cijfers'!DD43</f>
        <v>0</v>
      </c>
      <c r="DE56" s="11">
        <f>'DBP STOP cijfers'!DE43</f>
        <v>0</v>
      </c>
      <c r="DF56" s="11">
        <f>'DBP STOP cijfers'!DF43</f>
        <v>0</v>
      </c>
      <c r="DG56" s="11">
        <f>'DBP STOP cijfers'!DG43</f>
        <v>0</v>
      </c>
      <c r="DH56" s="11">
        <f>'DBP STOP cijfers'!DH43</f>
        <v>0</v>
      </c>
      <c r="DI56" s="11">
        <f>'DBP STOP cijfers'!DI43</f>
        <v>0</v>
      </c>
      <c r="DJ56" s="11">
        <f>'DBP STOP cijfers'!DJ43</f>
        <v>0</v>
      </c>
      <c r="DK56" s="11">
        <f>'DBP STOP cijfers'!DK43</f>
        <v>0</v>
      </c>
      <c r="DL56" s="26">
        <f>'DBP STOP cijfers'!DL43</f>
        <v>0</v>
      </c>
    </row>
    <row r="57" spans="1:116" ht="13.8" thickBot="1">
      <c r="A57" s="47">
        <f>'DBP STOP cijfers'!A44</f>
        <v>0</v>
      </c>
      <c r="B57" s="49" t="str">
        <f>'DBP STOP cijfers'!B44</f>
        <v>JENT</v>
      </c>
      <c r="C57" s="4" t="str">
        <f>'DBP STOP cijfers'!C44</f>
        <v>Dierlijke Bijproducten</v>
      </c>
      <c r="D57" s="4" t="str">
        <f>'DBP STOP cijfers'!D44</f>
        <v>DBP Klachten/meldingen DG AGRO</v>
      </c>
      <c r="E57" s="4" t="str">
        <f>'DBP STOP cijfers'!E44</f>
        <v>Workflow L&amp;N</v>
      </c>
      <c r="F57" s="5" t="str">
        <f>'DBP STOP cijfers'!F44</f>
        <v>EZ AGRO</v>
      </c>
      <c r="G57" s="4" t="str">
        <f>'DBP STOP cijfers'!G44</f>
        <v>ja</v>
      </c>
      <c r="H57" s="15">
        <f>'DBP STOP cijfers'!H44</f>
        <v>1770</v>
      </c>
      <c r="I57" s="11">
        <f>'DBP STOP cijfers'!I44</f>
        <v>0</v>
      </c>
      <c r="J57" s="11">
        <f>'DBP STOP cijfers'!J44</f>
        <v>0</v>
      </c>
      <c r="K57" s="11">
        <f>'DBP STOP cijfers'!K44</f>
        <v>0</v>
      </c>
      <c r="L57" s="11">
        <f>'DBP STOP cijfers'!L44</f>
        <v>0</v>
      </c>
      <c r="M57" s="11">
        <f>'DBP STOP cijfers'!M44</f>
        <v>0</v>
      </c>
      <c r="N57" s="11">
        <f>'DBP STOP cijfers'!N44</f>
        <v>0</v>
      </c>
      <c r="O57" s="11">
        <f>'DBP STOP cijfers'!O44</f>
        <v>0</v>
      </c>
      <c r="P57" s="11">
        <f>'DBP STOP cijfers'!P44</f>
        <v>0</v>
      </c>
      <c r="Q57" s="26">
        <f>'DBP STOP cijfers'!Q44</f>
        <v>1770</v>
      </c>
      <c r="R57" s="15">
        <f>'DBP STOP cijfers'!R44</f>
        <v>0</v>
      </c>
      <c r="S57" s="11">
        <f>'DBP STOP cijfers'!S44</f>
        <v>1730</v>
      </c>
      <c r="T57" s="11">
        <f>'DBP STOP cijfers'!T44</f>
        <v>40</v>
      </c>
      <c r="U57" s="11">
        <f>'DBP STOP cijfers'!U44</f>
        <v>0</v>
      </c>
      <c r="V57" s="11">
        <f>'DBP STOP cijfers'!V44</f>
        <v>0</v>
      </c>
      <c r="W57" s="11">
        <f>'DBP STOP cijfers'!W44</f>
        <v>0</v>
      </c>
      <c r="X57" s="11">
        <f>'DBP STOP cijfers'!X44</f>
        <v>0</v>
      </c>
      <c r="Y57" s="11">
        <f>'DBP STOP cijfers'!Y44</f>
        <v>0</v>
      </c>
      <c r="Z57" s="49">
        <f>'DBP STOP cijfers'!Z44</f>
        <v>1770</v>
      </c>
      <c r="AA57" s="11">
        <f>'DBP STOP cijfers'!AA44</f>
        <v>40</v>
      </c>
      <c r="AB57" s="11">
        <f>'DBP STOP cijfers'!AB44</f>
        <v>0</v>
      </c>
      <c r="AC57" s="11">
        <f>'DBP STOP cijfers'!AC44</f>
        <v>0</v>
      </c>
      <c r="AD57" s="11">
        <f>'DBP STOP cijfers'!AD44</f>
        <v>0</v>
      </c>
      <c r="AE57" s="11">
        <f>'DBP STOP cijfers'!AE44</f>
        <v>0</v>
      </c>
      <c r="AF57" s="11">
        <f>'DBP STOP cijfers'!AF44</f>
        <v>0</v>
      </c>
      <c r="AG57" s="49">
        <f>'DBP STOP cijfers'!AG44</f>
        <v>0</v>
      </c>
      <c r="AH57" s="11">
        <f>'DBP STOP cijfers'!AH44</f>
        <v>0</v>
      </c>
      <c r="AI57" s="11">
        <f>'DBP STOP cijfers'!AI44</f>
        <v>0</v>
      </c>
      <c r="AJ57" s="11">
        <f>'DBP STOP cijfers'!AJ44</f>
        <v>40</v>
      </c>
      <c r="AK57" s="11">
        <f>'DBP STOP cijfers'!AK44</f>
        <v>0</v>
      </c>
      <c r="AL57" s="49">
        <f>'DBP STOP cijfers'!AL44</f>
        <v>0</v>
      </c>
      <c r="AM57" s="11">
        <f>'DBP STOP cijfers'!AM44</f>
        <v>0</v>
      </c>
      <c r="AN57" s="11">
        <f>'DBP STOP cijfers'!AN44</f>
        <v>0</v>
      </c>
      <c r="AO57" s="11">
        <f>'DBP STOP cijfers'!AO44</f>
        <v>0</v>
      </c>
      <c r="AP57" s="11">
        <f>'DBP STOP cijfers'!AP44</f>
        <v>0</v>
      </c>
      <c r="AQ57" s="11">
        <f>'DBP STOP cijfers'!AQ44</f>
        <v>0</v>
      </c>
      <c r="AR57" s="49">
        <f>'DBP STOP cijfers'!AR44</f>
        <v>0</v>
      </c>
      <c r="AS57" s="11">
        <f>'DBP STOP cijfers'!AS44</f>
        <v>0</v>
      </c>
      <c r="AT57" s="11">
        <f>'DBP STOP cijfers'!AT44</f>
        <v>0</v>
      </c>
      <c r="AU57" s="11">
        <f>'DBP STOP cijfers'!AU44</f>
        <v>0</v>
      </c>
      <c r="AV57" s="11">
        <f>'DBP STOP cijfers'!AV44</f>
        <v>0</v>
      </c>
      <c r="AW57" s="11">
        <f>'DBP STOP cijfers'!AW44</f>
        <v>0</v>
      </c>
      <c r="AX57" s="11">
        <f>'DBP STOP cijfers'!AX44</f>
        <v>0</v>
      </c>
      <c r="AY57" s="11">
        <f>'DBP STOP cijfers'!AY44</f>
        <v>0</v>
      </c>
      <c r="AZ57" s="11">
        <f>'DBP STOP cijfers'!AZ44</f>
        <v>0</v>
      </c>
      <c r="BA57" s="11">
        <f>'DBP STOP cijfers'!BA44</f>
        <v>0</v>
      </c>
      <c r="BB57" s="11">
        <f>'DBP STOP cijfers'!BB44</f>
        <v>0</v>
      </c>
      <c r="BC57" s="49">
        <f>'DBP STOP cijfers'!BC44</f>
        <v>0</v>
      </c>
      <c r="BD57" s="11">
        <f>'DBP STOP cijfers'!BD44</f>
        <v>0</v>
      </c>
      <c r="BE57" s="11">
        <f>'DBP STOP cijfers'!BE44</f>
        <v>0</v>
      </c>
      <c r="BF57" s="11">
        <f>'DBP STOP cijfers'!BF44</f>
        <v>0</v>
      </c>
      <c r="BG57" s="11">
        <f>'DBP STOP cijfers'!BG44</f>
        <v>0</v>
      </c>
      <c r="BH57" s="11">
        <f>'DBP STOP cijfers'!BH44</f>
        <v>0</v>
      </c>
      <c r="BI57" s="11">
        <f>'DBP STOP cijfers'!BI44</f>
        <v>0</v>
      </c>
      <c r="BJ57" s="11">
        <f>'DBP STOP cijfers'!BJ44</f>
        <v>0</v>
      </c>
      <c r="BK57" s="49">
        <f>'DBP STOP cijfers'!BK44</f>
        <v>0</v>
      </c>
      <c r="BL57" s="11">
        <f>'DBP STOP cijfers'!BL44</f>
        <v>0</v>
      </c>
      <c r="BM57" s="11">
        <f>'DBP STOP cijfers'!BM44</f>
        <v>0</v>
      </c>
      <c r="BN57" s="11">
        <f>'DBP STOP cijfers'!BN44</f>
        <v>0</v>
      </c>
      <c r="BO57" s="11">
        <f>'DBP STOP cijfers'!BO44</f>
        <v>0</v>
      </c>
      <c r="BP57" s="11">
        <f>'DBP STOP cijfers'!BP44</f>
        <v>0</v>
      </c>
      <c r="BQ57" s="49">
        <f>'DBP STOP cijfers'!BQ44</f>
        <v>0</v>
      </c>
      <c r="BR57" s="11">
        <f>'DBP STOP cijfers'!BR44</f>
        <v>0</v>
      </c>
      <c r="BS57" s="11">
        <f>'DBP STOP cijfers'!BS44</f>
        <v>0</v>
      </c>
      <c r="BT57" s="11">
        <f>'DBP STOP cijfers'!BT44</f>
        <v>0</v>
      </c>
      <c r="BU57" s="11">
        <f>'DBP STOP cijfers'!BU44</f>
        <v>0</v>
      </c>
      <c r="BV57" s="11">
        <f>'DBP STOP cijfers'!BV44</f>
        <v>0</v>
      </c>
      <c r="BW57" s="11">
        <f>'DBP STOP cijfers'!BW44</f>
        <v>0</v>
      </c>
      <c r="BX57" s="47">
        <f>'DBP STOP cijfers'!BX44</f>
        <v>0</v>
      </c>
      <c r="BY57" s="49">
        <f>'DBP STOP cijfers'!BY44</f>
        <v>40</v>
      </c>
      <c r="BZ57" s="11">
        <f>'DBP STOP cijfers'!BZ44</f>
        <v>0</v>
      </c>
      <c r="CA57" s="11">
        <f>'DBP STOP cijfers'!CA44</f>
        <v>0</v>
      </c>
      <c r="CB57" s="11">
        <f>'DBP STOP cijfers'!CB44</f>
        <v>0</v>
      </c>
      <c r="CC57" s="11">
        <f>'DBP STOP cijfers'!CC44</f>
        <v>0</v>
      </c>
      <c r="CD57" s="11">
        <f>'DBP STOP cijfers'!CD44</f>
        <v>0</v>
      </c>
      <c r="CE57" s="11">
        <f>'DBP STOP cijfers'!CE44</f>
        <v>0</v>
      </c>
      <c r="CF57" s="11">
        <f>'DBP STOP cijfers'!CF44</f>
        <v>0</v>
      </c>
      <c r="CG57" s="11">
        <f>'DBP STOP cijfers'!CG44</f>
        <v>0</v>
      </c>
      <c r="CH57" s="11">
        <f>'DBP STOP cijfers'!CH44</f>
        <v>0</v>
      </c>
      <c r="CI57" s="11">
        <f>'DBP STOP cijfers'!CI44</f>
        <v>0</v>
      </c>
      <c r="CJ57" s="11">
        <f>'DBP STOP cijfers'!CJ44</f>
        <v>0</v>
      </c>
      <c r="CK57" s="11">
        <f>'DBP STOP cijfers'!CK44</f>
        <v>0</v>
      </c>
      <c r="CL57" s="49">
        <f>'DBP STOP cijfers'!CL44</f>
        <v>0</v>
      </c>
      <c r="CM57" s="15">
        <f>'DBP STOP cijfers'!CM44</f>
        <v>0</v>
      </c>
      <c r="CN57" s="11">
        <f>'DBP STOP cijfers'!CN44</f>
        <v>0</v>
      </c>
      <c r="CO57" s="11">
        <f>'DBP STOP cijfers'!CO44</f>
        <v>0</v>
      </c>
      <c r="CP57" s="11">
        <f>'DBP STOP cijfers'!CP44</f>
        <v>0</v>
      </c>
      <c r="CQ57" s="11">
        <f>'DBP STOP cijfers'!CQ44</f>
        <v>0</v>
      </c>
      <c r="CR57" s="11">
        <f>'DBP STOP cijfers'!CR44</f>
        <v>0</v>
      </c>
      <c r="CS57" s="11">
        <f>'DBP STOP cijfers'!CS44</f>
        <v>0</v>
      </c>
      <c r="CT57" s="11">
        <f>'DBP STOP cijfers'!CT44</f>
        <v>0</v>
      </c>
      <c r="CU57" s="11">
        <f>'DBP STOP cijfers'!CU44</f>
        <v>0</v>
      </c>
      <c r="CV57" s="11">
        <f>'DBP STOP cijfers'!CV44</f>
        <v>0</v>
      </c>
      <c r="CW57" s="11">
        <f>'DBP STOP cijfers'!CW44</f>
        <v>0</v>
      </c>
      <c r="CX57" s="11">
        <f>'DBP STOP cijfers'!CX44</f>
        <v>0</v>
      </c>
      <c r="CY57" s="26">
        <f>'DBP STOP cijfers'!CY44</f>
        <v>0</v>
      </c>
      <c r="CZ57" s="15">
        <f>'DBP STOP cijfers'!CZ44</f>
        <v>0</v>
      </c>
      <c r="DA57" s="11">
        <f>'DBP STOP cijfers'!DA44</f>
        <v>0</v>
      </c>
      <c r="DB57" s="11">
        <f>'DBP STOP cijfers'!DB44</f>
        <v>0</v>
      </c>
      <c r="DC57" s="11">
        <f>'DBP STOP cijfers'!DC44</f>
        <v>0</v>
      </c>
      <c r="DD57" s="11">
        <f>'DBP STOP cijfers'!DD44</f>
        <v>0</v>
      </c>
      <c r="DE57" s="11">
        <f>'DBP STOP cijfers'!DE44</f>
        <v>0</v>
      </c>
      <c r="DF57" s="11">
        <f>'DBP STOP cijfers'!DF44</f>
        <v>0</v>
      </c>
      <c r="DG57" s="11">
        <f>'DBP STOP cijfers'!DG44</f>
        <v>0</v>
      </c>
      <c r="DH57" s="11">
        <f>'DBP STOP cijfers'!DH44</f>
        <v>0</v>
      </c>
      <c r="DI57" s="11">
        <f>'DBP STOP cijfers'!DI44</f>
        <v>0</v>
      </c>
      <c r="DJ57" s="11">
        <f>'DBP STOP cijfers'!DJ44</f>
        <v>0</v>
      </c>
      <c r="DK57" s="11">
        <f>'DBP STOP cijfers'!DK44</f>
        <v>0</v>
      </c>
      <c r="DL57" s="26">
        <f>'DBP STOP cijfers'!DL44</f>
        <v>0</v>
      </c>
    </row>
    <row r="58" spans="1:116" ht="15" customHeight="1">
      <c r="A58" s="52" t="str">
        <f>'DP STOP cijfers'!A3</f>
        <v>1.1</v>
      </c>
      <c r="B58" s="48" t="str">
        <f>'DP STOP cijfers'!B3</f>
        <v>RDNK0000</v>
      </c>
      <c r="C58" s="54" t="str">
        <f>'DP STOP cijfers'!C3</f>
        <v>Dierproeven</v>
      </c>
      <c r="D58" s="54" t="str">
        <f>'DP STOP cijfers'!D3</f>
        <v>DP Dierproeven DG-AGRO</v>
      </c>
      <c r="E58" s="54" t="str">
        <f>'DP STOP cijfers'!E3</f>
        <v>Registratie dierproeven/ opstellen Zodoende</v>
      </c>
      <c r="F58" s="60" t="str">
        <f>'DP STOP cijfers'!F3</f>
        <v>DG AGRO</v>
      </c>
      <c r="G58" s="60" t="str">
        <f>'DP STOP cijfers'!G3</f>
        <v>ja/ja</v>
      </c>
      <c r="H58" s="14">
        <f>'DP STOP cijfers'!H3</f>
        <v>0</v>
      </c>
      <c r="I58" s="14">
        <f>'DP STOP cijfers'!I3</f>
        <v>0</v>
      </c>
      <c r="J58" s="14">
        <f>'DP STOP cijfers'!J3</f>
        <v>0</v>
      </c>
      <c r="K58" s="14">
        <f>'DP STOP cijfers'!K3</f>
        <v>0</v>
      </c>
      <c r="L58" s="14">
        <f>'DP STOP cijfers'!L3</f>
        <v>675</v>
      </c>
      <c r="M58" s="14">
        <f>'DP STOP cijfers'!M3</f>
        <v>0</v>
      </c>
      <c r="N58" s="14">
        <f>'DP STOP cijfers'!N3</f>
        <v>0</v>
      </c>
      <c r="O58" s="14">
        <f>'DP STOP cijfers'!O3</f>
        <v>0</v>
      </c>
      <c r="P58" s="14">
        <f>'DP STOP cijfers'!P3</f>
        <v>0</v>
      </c>
      <c r="Q58" s="51">
        <f>'DP STOP cijfers'!Q3</f>
        <v>675</v>
      </c>
      <c r="R58" s="21">
        <f>'DP STOP cijfers'!R3</f>
        <v>0</v>
      </c>
      <c r="S58" s="14">
        <f>'DP STOP cijfers'!S3</f>
        <v>0</v>
      </c>
      <c r="T58" s="14">
        <f>'DP STOP cijfers'!T3</f>
        <v>675</v>
      </c>
      <c r="U58" s="14">
        <f>'DP STOP cijfers'!U3</f>
        <v>0</v>
      </c>
      <c r="V58" s="14">
        <f>'DP STOP cijfers'!V3</f>
        <v>0</v>
      </c>
      <c r="W58" s="14">
        <f>'DP STOP cijfers'!W3</f>
        <v>0</v>
      </c>
      <c r="X58" s="14">
        <f>'DP STOP cijfers'!X3</f>
        <v>0</v>
      </c>
      <c r="Y58" s="14">
        <f>'DP STOP cijfers'!Y3</f>
        <v>0</v>
      </c>
      <c r="Z58" s="49">
        <f>'DP STOP cijfers'!Z3</f>
        <v>675</v>
      </c>
      <c r="AA58" s="14">
        <f>'DP STOP cijfers'!AA3</f>
        <v>675</v>
      </c>
      <c r="AB58" s="14">
        <f>'DP STOP cijfers'!AB3</f>
        <v>0</v>
      </c>
      <c r="AC58" s="14">
        <f>'DP STOP cijfers'!AC3</f>
        <v>0</v>
      </c>
      <c r="AD58" s="14">
        <f>'DP STOP cijfers'!AD3</f>
        <v>0</v>
      </c>
      <c r="AE58" s="14">
        <f>'DP STOP cijfers'!AE3</f>
        <v>0</v>
      </c>
      <c r="AF58" s="14">
        <f>'DP STOP cijfers'!AF3</f>
        <v>0</v>
      </c>
      <c r="AG58" s="49">
        <f>'DP STOP cijfers'!AG3</f>
        <v>0</v>
      </c>
      <c r="AH58" s="14">
        <f>'DP STOP cijfers'!AH3</f>
        <v>0</v>
      </c>
      <c r="AI58" s="14">
        <f>'DP STOP cijfers'!AI3</f>
        <v>675</v>
      </c>
      <c r="AJ58" s="14">
        <f>'DP STOP cijfers'!AJ3</f>
        <v>0</v>
      </c>
      <c r="AK58" s="14">
        <f>'DP STOP cijfers'!AK3</f>
        <v>0</v>
      </c>
      <c r="AL58" s="49">
        <f>'DP STOP cijfers'!AL3</f>
        <v>0</v>
      </c>
      <c r="AM58" s="14">
        <f>'DP STOP cijfers'!AM3</f>
        <v>0</v>
      </c>
      <c r="AN58" s="14">
        <f>'DP STOP cijfers'!AN3</f>
        <v>0</v>
      </c>
      <c r="AO58" s="14">
        <f>'DP STOP cijfers'!AO3</f>
        <v>0</v>
      </c>
      <c r="AP58" s="14">
        <f>'DP STOP cijfers'!AP3</f>
        <v>0</v>
      </c>
      <c r="AQ58" s="14">
        <f>'DP STOP cijfers'!AQ3</f>
        <v>0</v>
      </c>
      <c r="AR58" s="49">
        <f>'DP STOP cijfers'!AR3</f>
        <v>0</v>
      </c>
      <c r="AS58" s="14">
        <f>'DP STOP cijfers'!AS3</f>
        <v>0</v>
      </c>
      <c r="AT58" s="14">
        <f>'DP STOP cijfers'!AT3</f>
        <v>0</v>
      </c>
      <c r="AU58" s="14">
        <f>'DP STOP cijfers'!AU3</f>
        <v>0</v>
      </c>
      <c r="AV58" s="14">
        <f>'DP STOP cijfers'!AV3</f>
        <v>0</v>
      </c>
      <c r="AW58" s="14">
        <f>'DP STOP cijfers'!AW3</f>
        <v>0</v>
      </c>
      <c r="AX58" s="14">
        <f>'DP STOP cijfers'!AX3</f>
        <v>0</v>
      </c>
      <c r="AY58" s="14">
        <f>'DP STOP cijfers'!AY3</f>
        <v>0</v>
      </c>
      <c r="AZ58" s="14">
        <f>'DP STOP cijfers'!AZ3</f>
        <v>0</v>
      </c>
      <c r="BA58" s="14">
        <f>'DP STOP cijfers'!BA3</f>
        <v>0</v>
      </c>
      <c r="BB58" s="14">
        <f>'DP STOP cijfers'!BB3</f>
        <v>0</v>
      </c>
      <c r="BC58" s="49">
        <f>'DP STOP cijfers'!BC3</f>
        <v>0</v>
      </c>
      <c r="BD58" s="14">
        <f>'DP STOP cijfers'!BD3</f>
        <v>0</v>
      </c>
      <c r="BE58" s="14">
        <f>'DP STOP cijfers'!BE3</f>
        <v>0</v>
      </c>
      <c r="BF58" s="14">
        <f>'DP STOP cijfers'!BF3</f>
        <v>0</v>
      </c>
      <c r="BG58" s="14">
        <f>'DP STOP cijfers'!BG3</f>
        <v>0</v>
      </c>
      <c r="BH58" s="14">
        <f>'DP STOP cijfers'!BH3</f>
        <v>0</v>
      </c>
      <c r="BI58" s="14">
        <f>'DP STOP cijfers'!BI3</f>
        <v>0</v>
      </c>
      <c r="BJ58" s="14">
        <f>'DP STOP cijfers'!BJ3</f>
        <v>0</v>
      </c>
      <c r="BK58" s="49">
        <f>'DP STOP cijfers'!BK3</f>
        <v>0</v>
      </c>
      <c r="BL58" s="14">
        <f>'DP STOP cijfers'!BL3</f>
        <v>0</v>
      </c>
      <c r="BM58" s="14">
        <f>'DP STOP cijfers'!BM3</f>
        <v>0</v>
      </c>
      <c r="BN58" s="14">
        <f>'DP STOP cijfers'!BN3</f>
        <v>0</v>
      </c>
      <c r="BO58" s="14">
        <f>'DP STOP cijfers'!BO3</f>
        <v>0</v>
      </c>
      <c r="BP58" s="14">
        <f>'DP STOP cijfers'!BP3</f>
        <v>0</v>
      </c>
      <c r="BQ58" s="49">
        <f>'DP STOP cijfers'!BQ3</f>
        <v>0</v>
      </c>
      <c r="BR58" s="14">
        <f>'DP STOP cijfers'!BR3</f>
        <v>0</v>
      </c>
      <c r="BS58" s="14">
        <f>'DP STOP cijfers'!BS3</f>
        <v>0</v>
      </c>
      <c r="BT58" s="14">
        <f>'DP STOP cijfers'!BT3</f>
        <v>0</v>
      </c>
      <c r="BU58" s="14">
        <f>'DP STOP cijfers'!BU3</f>
        <v>0</v>
      </c>
      <c r="BV58" s="14">
        <f>'DP STOP cijfers'!BV3</f>
        <v>0</v>
      </c>
      <c r="BW58" s="14">
        <f>'DP STOP cijfers'!BW3</f>
        <v>0</v>
      </c>
      <c r="BX58" s="47">
        <f>'DP STOP cijfers'!BX3</f>
        <v>0</v>
      </c>
      <c r="BY58" s="49">
        <f>'DP STOP cijfers'!BY3</f>
        <v>675</v>
      </c>
      <c r="BZ58" s="14">
        <f>'DP STOP cijfers'!BZ3</f>
        <v>67.5</v>
      </c>
      <c r="CA58" s="14">
        <f>'DP STOP cijfers'!CA3</f>
        <v>67.5</v>
      </c>
      <c r="CB58" s="14">
        <f>'DP STOP cijfers'!CB3</f>
        <v>67.5</v>
      </c>
      <c r="CC58" s="14">
        <f>'DP STOP cijfers'!CC3</f>
        <v>67.5</v>
      </c>
      <c r="CD58" s="14">
        <f>'DP STOP cijfers'!CD3</f>
        <v>67.5</v>
      </c>
      <c r="CE58" s="14">
        <f>'DP STOP cijfers'!CE3</f>
        <v>67.5</v>
      </c>
      <c r="CF58" s="14">
        <f>'DP STOP cijfers'!CF3</f>
        <v>0</v>
      </c>
      <c r="CG58" s="14">
        <f>'DP STOP cijfers'!CG3</f>
        <v>67.5</v>
      </c>
      <c r="CH58" s="14">
        <f>'DP STOP cijfers'!CH3</f>
        <v>67.5</v>
      </c>
      <c r="CI58" s="14">
        <f>'DP STOP cijfers'!CI3</f>
        <v>67.5</v>
      </c>
      <c r="CJ58" s="14">
        <f>'DP STOP cijfers'!CJ3</f>
        <v>67.5</v>
      </c>
      <c r="CK58" s="14">
        <f>'DP STOP cijfers'!CK3</f>
        <v>0</v>
      </c>
      <c r="CL58" s="49">
        <f>'DP STOP cijfers'!CL3</f>
        <v>675</v>
      </c>
      <c r="CM58" s="14">
        <f>'DP STOP cijfers'!CM3</f>
        <v>0</v>
      </c>
      <c r="CN58" s="14">
        <f>'DP STOP cijfers'!CN3</f>
        <v>0</v>
      </c>
      <c r="CO58" s="14">
        <f>'DP STOP cijfers'!CO3</f>
        <v>0</v>
      </c>
      <c r="CP58" s="14">
        <f>'DP STOP cijfers'!CP3</f>
        <v>0</v>
      </c>
      <c r="CQ58" s="14">
        <f>'DP STOP cijfers'!CQ3</f>
        <v>0</v>
      </c>
      <c r="CR58" s="14">
        <f>'DP STOP cijfers'!CR3</f>
        <v>0</v>
      </c>
      <c r="CS58" s="14">
        <f>'DP STOP cijfers'!CS3</f>
        <v>0</v>
      </c>
      <c r="CT58" s="14">
        <f>'DP STOP cijfers'!CT3</f>
        <v>0</v>
      </c>
      <c r="CU58" s="14">
        <f>'DP STOP cijfers'!CU3</f>
        <v>0</v>
      </c>
      <c r="CV58" s="14">
        <f>'DP STOP cijfers'!CV3</f>
        <v>0</v>
      </c>
      <c r="CW58" s="14">
        <f>'DP STOP cijfers'!CW3</f>
        <v>0</v>
      </c>
      <c r="CX58" s="14">
        <f>'DP STOP cijfers'!CX3</f>
        <v>0</v>
      </c>
      <c r="CY58" s="51">
        <f>'DP STOP cijfers'!CY3</f>
        <v>0</v>
      </c>
      <c r="CZ58" s="21">
        <f>'DP STOP cijfers'!CZ3</f>
        <v>0</v>
      </c>
      <c r="DA58" s="14">
        <f>'DP STOP cijfers'!DA3</f>
        <v>0</v>
      </c>
      <c r="DB58" s="14">
        <f>'DP STOP cijfers'!DB3</f>
        <v>0</v>
      </c>
      <c r="DC58" s="14">
        <f>'DP STOP cijfers'!DC3</f>
        <v>0</v>
      </c>
      <c r="DD58" s="14">
        <f>'DP STOP cijfers'!DD3</f>
        <v>0</v>
      </c>
      <c r="DE58" s="14">
        <f>'DP STOP cijfers'!DE3</f>
        <v>0</v>
      </c>
      <c r="DF58" s="14">
        <f>'DP STOP cijfers'!DF3</f>
        <v>0</v>
      </c>
      <c r="DG58" s="14">
        <f>'DP STOP cijfers'!DG3</f>
        <v>0</v>
      </c>
      <c r="DH58" s="14">
        <f>'DP STOP cijfers'!DH3</f>
        <v>0</v>
      </c>
      <c r="DI58" s="14">
        <f>'DP STOP cijfers'!DI3</f>
        <v>0</v>
      </c>
      <c r="DJ58" s="14">
        <f>'DP STOP cijfers'!DJ3</f>
        <v>0</v>
      </c>
      <c r="DK58" s="14">
        <f>'DP STOP cijfers'!DK3</f>
        <v>0</v>
      </c>
      <c r="DL58" s="51">
        <f>'DP STOP cijfers'!DL3</f>
        <v>0</v>
      </c>
    </row>
    <row r="59" spans="1:116" ht="15" customHeight="1">
      <c r="A59" s="47" t="str">
        <f>'DP STOP cijfers'!A4</f>
        <v>1.2</v>
      </c>
      <c r="B59" s="49" t="str">
        <f>'DP STOP cijfers'!B4</f>
        <v>RDNK</v>
      </c>
      <c r="C59" s="4" t="str">
        <f>'DP STOP cijfers'!C4</f>
        <v>Dierproeven</v>
      </c>
      <c r="D59" s="4" t="str">
        <f>'DP STOP cijfers'!D4</f>
        <v>DP Dierproeven DG-AGRO</v>
      </c>
      <c r="E59" s="4" t="str">
        <f>'DP STOP cijfers'!E4</f>
        <v>Aanpassing registratiesysteem</v>
      </c>
      <c r="F59" s="5" t="str">
        <f>'DP STOP cijfers'!F4</f>
        <v>DG AGRO</v>
      </c>
      <c r="G59" s="5" t="str">
        <f>'DP STOP cijfers'!G4</f>
        <v>ja</v>
      </c>
      <c r="H59" s="11">
        <f>'DP STOP cijfers'!H4</f>
        <v>0</v>
      </c>
      <c r="I59" s="11">
        <f>'DP STOP cijfers'!I4</f>
        <v>0</v>
      </c>
      <c r="J59" s="11">
        <f>'DP STOP cijfers'!J4</f>
        <v>0</v>
      </c>
      <c r="K59" s="11">
        <f>'DP STOP cijfers'!K4</f>
        <v>0</v>
      </c>
      <c r="L59" s="11">
        <f>'DP STOP cijfers'!L4</f>
        <v>300</v>
      </c>
      <c r="M59" s="11">
        <f>'DP STOP cijfers'!M4</f>
        <v>0</v>
      </c>
      <c r="N59" s="11">
        <f>'DP STOP cijfers'!N4</f>
        <v>0</v>
      </c>
      <c r="O59" s="11">
        <f>'DP STOP cijfers'!O4</f>
        <v>0</v>
      </c>
      <c r="P59" s="11">
        <f>'DP STOP cijfers'!P4</f>
        <v>0</v>
      </c>
      <c r="Q59" s="26">
        <f>'DP STOP cijfers'!Q4</f>
        <v>300</v>
      </c>
      <c r="R59" s="15">
        <f>'DP STOP cijfers'!R4</f>
        <v>0</v>
      </c>
      <c r="S59" s="11">
        <f>'DP STOP cijfers'!S4</f>
        <v>0</v>
      </c>
      <c r="T59" s="11">
        <f>'DP STOP cijfers'!T4</f>
        <v>300</v>
      </c>
      <c r="U59" s="11">
        <f>'DP STOP cijfers'!U4</f>
        <v>0</v>
      </c>
      <c r="V59" s="11">
        <f>'DP STOP cijfers'!V4</f>
        <v>0</v>
      </c>
      <c r="W59" s="11">
        <f>'DP STOP cijfers'!W4</f>
        <v>0</v>
      </c>
      <c r="X59" s="11">
        <f>'DP STOP cijfers'!X4</f>
        <v>0</v>
      </c>
      <c r="Y59" s="11">
        <f>'DP STOP cijfers'!Y4</f>
        <v>0</v>
      </c>
      <c r="Z59" s="49">
        <f>'DP STOP cijfers'!Z4</f>
        <v>300</v>
      </c>
      <c r="AA59" s="11">
        <f>'DP STOP cijfers'!AA4</f>
        <v>300</v>
      </c>
      <c r="AB59" s="11">
        <f>'DP STOP cijfers'!AB4</f>
        <v>0</v>
      </c>
      <c r="AC59" s="11">
        <f>'DP STOP cijfers'!AC4</f>
        <v>0</v>
      </c>
      <c r="AD59" s="11">
        <f>'DP STOP cijfers'!AD4</f>
        <v>0</v>
      </c>
      <c r="AE59" s="11">
        <f>'DP STOP cijfers'!AE4</f>
        <v>0</v>
      </c>
      <c r="AF59" s="11">
        <f>'DP STOP cijfers'!AF4</f>
        <v>0</v>
      </c>
      <c r="AG59" s="49">
        <f>'DP STOP cijfers'!AG4</f>
        <v>0</v>
      </c>
      <c r="AH59" s="11">
        <f>'DP STOP cijfers'!AH4</f>
        <v>0</v>
      </c>
      <c r="AI59" s="11">
        <f>'DP STOP cijfers'!AI4</f>
        <v>300</v>
      </c>
      <c r="AJ59" s="11">
        <f>'DP STOP cijfers'!AJ4</f>
        <v>0</v>
      </c>
      <c r="AK59" s="11">
        <f>'DP STOP cijfers'!AK4</f>
        <v>0</v>
      </c>
      <c r="AL59" s="49">
        <f>'DP STOP cijfers'!AL4</f>
        <v>0</v>
      </c>
      <c r="AM59" s="11">
        <f>'DP STOP cijfers'!AM4</f>
        <v>0</v>
      </c>
      <c r="AN59" s="11">
        <f>'DP STOP cijfers'!AN4</f>
        <v>0</v>
      </c>
      <c r="AO59" s="11">
        <f>'DP STOP cijfers'!AO4</f>
        <v>0</v>
      </c>
      <c r="AP59" s="11">
        <f>'DP STOP cijfers'!AP4</f>
        <v>0</v>
      </c>
      <c r="AQ59" s="11">
        <f>'DP STOP cijfers'!AQ4</f>
        <v>0</v>
      </c>
      <c r="AR59" s="49">
        <f>'DP STOP cijfers'!AR4</f>
        <v>0</v>
      </c>
      <c r="AS59" s="11">
        <f>'DP STOP cijfers'!AS4</f>
        <v>0</v>
      </c>
      <c r="AT59" s="11">
        <f>'DP STOP cijfers'!AT4</f>
        <v>0</v>
      </c>
      <c r="AU59" s="11">
        <f>'DP STOP cijfers'!AU4</f>
        <v>0</v>
      </c>
      <c r="AV59" s="11">
        <f>'DP STOP cijfers'!AV4</f>
        <v>0</v>
      </c>
      <c r="AW59" s="11">
        <f>'DP STOP cijfers'!AW4</f>
        <v>0</v>
      </c>
      <c r="AX59" s="11">
        <f>'DP STOP cijfers'!AX4</f>
        <v>0</v>
      </c>
      <c r="AY59" s="11">
        <f>'DP STOP cijfers'!AY4</f>
        <v>0</v>
      </c>
      <c r="AZ59" s="11">
        <f>'DP STOP cijfers'!AZ4</f>
        <v>0</v>
      </c>
      <c r="BA59" s="11">
        <f>'DP STOP cijfers'!BA4</f>
        <v>0</v>
      </c>
      <c r="BB59" s="11">
        <f>'DP STOP cijfers'!BB4</f>
        <v>0</v>
      </c>
      <c r="BC59" s="49">
        <f>'DP STOP cijfers'!BC4</f>
        <v>0</v>
      </c>
      <c r="BD59" s="11">
        <f>'DP STOP cijfers'!BD4</f>
        <v>0</v>
      </c>
      <c r="BE59" s="11">
        <f>'DP STOP cijfers'!BE4</f>
        <v>0</v>
      </c>
      <c r="BF59" s="11">
        <f>'DP STOP cijfers'!BF4</f>
        <v>0</v>
      </c>
      <c r="BG59" s="11">
        <f>'DP STOP cijfers'!BG4</f>
        <v>0</v>
      </c>
      <c r="BH59" s="11">
        <f>'DP STOP cijfers'!BH4</f>
        <v>0</v>
      </c>
      <c r="BI59" s="11">
        <f>'DP STOP cijfers'!BI4</f>
        <v>0</v>
      </c>
      <c r="BJ59" s="11">
        <f>'DP STOP cijfers'!BJ4</f>
        <v>0</v>
      </c>
      <c r="BK59" s="49">
        <f>'DP STOP cijfers'!BK4</f>
        <v>0</v>
      </c>
      <c r="BL59" s="11">
        <f>'DP STOP cijfers'!BL4</f>
        <v>0</v>
      </c>
      <c r="BM59" s="11">
        <f>'DP STOP cijfers'!BM4</f>
        <v>0</v>
      </c>
      <c r="BN59" s="11">
        <f>'DP STOP cijfers'!BN4</f>
        <v>0</v>
      </c>
      <c r="BO59" s="11">
        <f>'DP STOP cijfers'!BO4</f>
        <v>0</v>
      </c>
      <c r="BP59" s="11">
        <f>'DP STOP cijfers'!BP4</f>
        <v>0</v>
      </c>
      <c r="BQ59" s="49">
        <f>'DP STOP cijfers'!BQ4</f>
        <v>0</v>
      </c>
      <c r="BR59" s="11">
        <f>'DP STOP cijfers'!BR4</f>
        <v>0</v>
      </c>
      <c r="BS59" s="11">
        <f>'DP STOP cijfers'!BS4</f>
        <v>0</v>
      </c>
      <c r="BT59" s="11">
        <f>'DP STOP cijfers'!BT4</f>
        <v>0</v>
      </c>
      <c r="BU59" s="11">
        <f>'DP STOP cijfers'!BU4</f>
        <v>0</v>
      </c>
      <c r="BV59" s="11">
        <f>'DP STOP cijfers'!BV4</f>
        <v>0</v>
      </c>
      <c r="BW59" s="11">
        <f>'DP STOP cijfers'!BW4</f>
        <v>0</v>
      </c>
      <c r="BX59" s="47">
        <f>'DP STOP cijfers'!BX4</f>
        <v>0</v>
      </c>
      <c r="BY59" s="49">
        <f>'DP STOP cijfers'!BY4</f>
        <v>300</v>
      </c>
      <c r="BZ59" s="11">
        <f>'DP STOP cijfers'!BZ4</f>
        <v>30</v>
      </c>
      <c r="CA59" s="11">
        <f>'DP STOP cijfers'!CA4</f>
        <v>30</v>
      </c>
      <c r="CB59" s="11">
        <f>'DP STOP cijfers'!CB4</f>
        <v>30</v>
      </c>
      <c r="CC59" s="11">
        <f>'DP STOP cijfers'!CC4</f>
        <v>30</v>
      </c>
      <c r="CD59" s="11">
        <f>'DP STOP cijfers'!CD4</f>
        <v>30</v>
      </c>
      <c r="CE59" s="11">
        <f>'DP STOP cijfers'!CE4</f>
        <v>30</v>
      </c>
      <c r="CF59" s="11">
        <f>'DP STOP cijfers'!CF4</f>
        <v>0</v>
      </c>
      <c r="CG59" s="11">
        <f>'DP STOP cijfers'!CG4</f>
        <v>30</v>
      </c>
      <c r="CH59" s="11">
        <f>'DP STOP cijfers'!CH4</f>
        <v>30</v>
      </c>
      <c r="CI59" s="11">
        <f>'DP STOP cijfers'!CI4</f>
        <v>30</v>
      </c>
      <c r="CJ59" s="11">
        <f>'DP STOP cijfers'!CJ4</f>
        <v>30</v>
      </c>
      <c r="CK59" s="11">
        <f>'DP STOP cijfers'!CK4</f>
        <v>0</v>
      </c>
      <c r="CL59" s="49">
        <f>'DP STOP cijfers'!CL4</f>
        <v>300</v>
      </c>
      <c r="CM59" s="11">
        <f>'DP STOP cijfers'!CM4</f>
        <v>0</v>
      </c>
      <c r="CN59" s="11">
        <f>'DP STOP cijfers'!CN4</f>
        <v>0</v>
      </c>
      <c r="CO59" s="11">
        <f>'DP STOP cijfers'!CO4</f>
        <v>0</v>
      </c>
      <c r="CP59" s="11">
        <f>'DP STOP cijfers'!CP4</f>
        <v>0</v>
      </c>
      <c r="CQ59" s="11">
        <f>'DP STOP cijfers'!CQ4</f>
        <v>0</v>
      </c>
      <c r="CR59" s="11">
        <f>'DP STOP cijfers'!CR4</f>
        <v>0</v>
      </c>
      <c r="CS59" s="11">
        <f>'DP STOP cijfers'!CS4</f>
        <v>0</v>
      </c>
      <c r="CT59" s="11">
        <f>'DP STOP cijfers'!CT4</f>
        <v>0</v>
      </c>
      <c r="CU59" s="11">
        <f>'DP STOP cijfers'!CU4</f>
        <v>0</v>
      </c>
      <c r="CV59" s="11">
        <f>'DP STOP cijfers'!CV4</f>
        <v>0</v>
      </c>
      <c r="CW59" s="11">
        <f>'DP STOP cijfers'!CW4</f>
        <v>0</v>
      </c>
      <c r="CX59" s="11">
        <f>'DP STOP cijfers'!CX4</f>
        <v>0</v>
      </c>
      <c r="CY59" s="26">
        <f>'DP STOP cijfers'!CY4</f>
        <v>0</v>
      </c>
      <c r="CZ59" s="15">
        <f>'DP STOP cijfers'!CZ4</f>
        <v>0</v>
      </c>
      <c r="DA59" s="11">
        <f>'DP STOP cijfers'!DA4</f>
        <v>0</v>
      </c>
      <c r="DB59" s="11">
        <f>'DP STOP cijfers'!DB4</f>
        <v>0</v>
      </c>
      <c r="DC59" s="11">
        <f>'DP STOP cijfers'!DC4</f>
        <v>0</v>
      </c>
      <c r="DD59" s="11">
        <f>'DP STOP cijfers'!DD4</f>
        <v>0</v>
      </c>
      <c r="DE59" s="11">
        <f>'DP STOP cijfers'!DE4</f>
        <v>0</v>
      </c>
      <c r="DF59" s="11">
        <f>'DP STOP cijfers'!DF4</f>
        <v>0</v>
      </c>
      <c r="DG59" s="11">
        <f>'DP STOP cijfers'!DG4</f>
        <v>0</v>
      </c>
      <c r="DH59" s="11">
        <f>'DP STOP cijfers'!DH4</f>
        <v>0</v>
      </c>
      <c r="DI59" s="11">
        <f>'DP STOP cijfers'!DI4</f>
        <v>0</v>
      </c>
      <c r="DJ59" s="11">
        <f>'DP STOP cijfers'!DJ4</f>
        <v>0</v>
      </c>
      <c r="DK59" s="11">
        <f>'DP STOP cijfers'!DK4</f>
        <v>0</v>
      </c>
      <c r="DL59" s="26">
        <f>'DP STOP cijfers'!DL4</f>
        <v>0</v>
      </c>
    </row>
    <row r="60" spans="1:116" ht="15" customHeight="1">
      <c r="A60" s="47" t="str">
        <f>'DP STOP cijfers'!A6</f>
        <v>2.2</v>
      </c>
      <c r="B60" s="49" t="str">
        <f>'DP STOP cijfers'!B6</f>
        <v>RDNA</v>
      </c>
      <c r="C60" s="4" t="str">
        <f>'DP STOP cijfers'!C6</f>
        <v>Dierproeven</v>
      </c>
      <c r="D60" s="4" t="str">
        <f>'DP STOP cijfers'!D6</f>
        <v>DP Dierproeven DG-AGRO</v>
      </c>
      <c r="E60" s="4" t="str">
        <f>'DP STOP cijfers'!E6</f>
        <v>Advies aan beleid</v>
      </c>
      <c r="F60" s="5" t="str">
        <f>'DP STOP cijfers'!F6</f>
        <v>DG AGRO</v>
      </c>
      <c r="G60" s="5" t="str">
        <f>'DP STOP cijfers'!G6</f>
        <v>ja</v>
      </c>
      <c r="H60" s="11">
        <f>'DP STOP cijfers'!H6</f>
        <v>0</v>
      </c>
      <c r="I60" s="11">
        <f>'DP STOP cijfers'!I6</f>
        <v>0</v>
      </c>
      <c r="J60" s="11">
        <f>'DP STOP cijfers'!J6</f>
        <v>775</v>
      </c>
      <c r="K60" s="11">
        <f>'DP STOP cijfers'!K6</f>
        <v>0</v>
      </c>
      <c r="L60" s="11">
        <f>'DP STOP cijfers'!L6</f>
        <v>0</v>
      </c>
      <c r="M60" s="11">
        <f>'DP STOP cijfers'!M6</f>
        <v>0</v>
      </c>
      <c r="N60" s="11">
        <f>'DP STOP cijfers'!N6</f>
        <v>0</v>
      </c>
      <c r="O60" s="11">
        <f>'DP STOP cijfers'!O6</f>
        <v>0</v>
      </c>
      <c r="P60" s="11">
        <f>'DP STOP cijfers'!P6</f>
        <v>0</v>
      </c>
      <c r="Q60" s="26">
        <f>'DP STOP cijfers'!Q6</f>
        <v>775</v>
      </c>
      <c r="R60" s="15">
        <f>'DP STOP cijfers'!R6</f>
        <v>0</v>
      </c>
      <c r="S60" s="11">
        <f>'DP STOP cijfers'!S6</f>
        <v>0</v>
      </c>
      <c r="T60" s="11">
        <f>'DP STOP cijfers'!T6</f>
        <v>775</v>
      </c>
      <c r="U60" s="11">
        <f>'DP STOP cijfers'!U6</f>
        <v>0</v>
      </c>
      <c r="V60" s="11">
        <f>'DP STOP cijfers'!V6</f>
        <v>0</v>
      </c>
      <c r="W60" s="11">
        <f>'DP STOP cijfers'!W6</f>
        <v>0</v>
      </c>
      <c r="X60" s="11">
        <f>'DP STOP cijfers'!X6</f>
        <v>0</v>
      </c>
      <c r="Y60" s="11">
        <f>'DP STOP cijfers'!Y6</f>
        <v>0</v>
      </c>
      <c r="Z60" s="49">
        <f>'DP STOP cijfers'!Z6</f>
        <v>775</v>
      </c>
      <c r="AA60" s="11">
        <f>'DP STOP cijfers'!AA6</f>
        <v>775</v>
      </c>
      <c r="AB60" s="11">
        <f>'DP STOP cijfers'!AB6</f>
        <v>0</v>
      </c>
      <c r="AC60" s="11">
        <f>'DP STOP cijfers'!AC6</f>
        <v>0</v>
      </c>
      <c r="AD60" s="11">
        <f>'DP STOP cijfers'!AD6</f>
        <v>0</v>
      </c>
      <c r="AE60" s="11">
        <f>'DP STOP cijfers'!AE6</f>
        <v>0</v>
      </c>
      <c r="AF60" s="11">
        <f>'DP STOP cijfers'!AF6</f>
        <v>0</v>
      </c>
      <c r="AG60" s="49">
        <f>'DP STOP cijfers'!AG6</f>
        <v>0</v>
      </c>
      <c r="AH60" s="11">
        <f>'DP STOP cijfers'!AH6</f>
        <v>0</v>
      </c>
      <c r="AI60" s="11">
        <f>'DP STOP cijfers'!AI6</f>
        <v>775</v>
      </c>
      <c r="AJ60" s="11">
        <f>'DP STOP cijfers'!AJ6</f>
        <v>0</v>
      </c>
      <c r="AK60" s="11">
        <f>'DP STOP cijfers'!AK6</f>
        <v>0</v>
      </c>
      <c r="AL60" s="49">
        <f>'DP STOP cijfers'!AL6</f>
        <v>0</v>
      </c>
      <c r="AM60" s="11">
        <f>'DP STOP cijfers'!AM6</f>
        <v>0</v>
      </c>
      <c r="AN60" s="11">
        <f>'DP STOP cijfers'!AN6</f>
        <v>0</v>
      </c>
      <c r="AO60" s="11">
        <f>'DP STOP cijfers'!AO6</f>
        <v>0</v>
      </c>
      <c r="AP60" s="11">
        <f>'DP STOP cijfers'!AP6</f>
        <v>0</v>
      </c>
      <c r="AQ60" s="11">
        <f>'DP STOP cijfers'!AQ6</f>
        <v>0</v>
      </c>
      <c r="AR60" s="49">
        <f>'DP STOP cijfers'!AR6</f>
        <v>0</v>
      </c>
      <c r="AS60" s="11">
        <f>'DP STOP cijfers'!AS6</f>
        <v>0</v>
      </c>
      <c r="AT60" s="11">
        <f>'DP STOP cijfers'!AT6</f>
        <v>0</v>
      </c>
      <c r="AU60" s="11">
        <f>'DP STOP cijfers'!AU6</f>
        <v>0</v>
      </c>
      <c r="AV60" s="11">
        <f>'DP STOP cijfers'!AV6</f>
        <v>0</v>
      </c>
      <c r="AW60" s="11">
        <f>'DP STOP cijfers'!AW6</f>
        <v>0</v>
      </c>
      <c r="AX60" s="11">
        <f>'DP STOP cijfers'!AX6</f>
        <v>0</v>
      </c>
      <c r="AY60" s="11">
        <f>'DP STOP cijfers'!AY6</f>
        <v>0</v>
      </c>
      <c r="AZ60" s="11">
        <f>'DP STOP cijfers'!AZ6</f>
        <v>0</v>
      </c>
      <c r="BA60" s="11">
        <f>'DP STOP cijfers'!BA6</f>
        <v>0</v>
      </c>
      <c r="BB60" s="11">
        <f>'DP STOP cijfers'!BB6</f>
        <v>0</v>
      </c>
      <c r="BC60" s="49">
        <f>'DP STOP cijfers'!BC6</f>
        <v>0</v>
      </c>
      <c r="BD60" s="11">
        <f>'DP STOP cijfers'!BD6</f>
        <v>0</v>
      </c>
      <c r="BE60" s="11">
        <f>'DP STOP cijfers'!BE6</f>
        <v>0</v>
      </c>
      <c r="BF60" s="11">
        <f>'DP STOP cijfers'!BF6</f>
        <v>0</v>
      </c>
      <c r="BG60" s="11">
        <f>'DP STOP cijfers'!BG6</f>
        <v>0</v>
      </c>
      <c r="BH60" s="11">
        <f>'DP STOP cijfers'!BH6</f>
        <v>0</v>
      </c>
      <c r="BI60" s="11">
        <f>'DP STOP cijfers'!BI6</f>
        <v>0</v>
      </c>
      <c r="BJ60" s="11">
        <f>'DP STOP cijfers'!BJ6</f>
        <v>0</v>
      </c>
      <c r="BK60" s="49">
        <f>'DP STOP cijfers'!BK6</f>
        <v>0</v>
      </c>
      <c r="BL60" s="11">
        <f>'DP STOP cijfers'!BL6</f>
        <v>0</v>
      </c>
      <c r="BM60" s="11">
        <f>'DP STOP cijfers'!BM6</f>
        <v>0</v>
      </c>
      <c r="BN60" s="11">
        <f>'DP STOP cijfers'!BN6</f>
        <v>0</v>
      </c>
      <c r="BO60" s="11">
        <f>'DP STOP cijfers'!BO6</f>
        <v>0</v>
      </c>
      <c r="BP60" s="11">
        <f>'DP STOP cijfers'!BP6</f>
        <v>0</v>
      </c>
      <c r="BQ60" s="49">
        <f>'DP STOP cijfers'!BQ6</f>
        <v>0</v>
      </c>
      <c r="BR60" s="11">
        <f>'DP STOP cijfers'!BR6</f>
        <v>0</v>
      </c>
      <c r="BS60" s="11">
        <f>'DP STOP cijfers'!BS6</f>
        <v>0</v>
      </c>
      <c r="BT60" s="11">
        <f>'DP STOP cijfers'!BT6</f>
        <v>0</v>
      </c>
      <c r="BU60" s="11">
        <f>'DP STOP cijfers'!BU6</f>
        <v>0</v>
      </c>
      <c r="BV60" s="11">
        <f>'DP STOP cijfers'!BV6</f>
        <v>0</v>
      </c>
      <c r="BW60" s="11">
        <f>'DP STOP cijfers'!BW6</f>
        <v>0</v>
      </c>
      <c r="BX60" s="47">
        <f>'DP STOP cijfers'!BX6</f>
        <v>0</v>
      </c>
      <c r="BY60" s="49">
        <f>'DP STOP cijfers'!BY6</f>
        <v>775</v>
      </c>
      <c r="BZ60" s="11">
        <f>'DP STOP cijfers'!BZ6</f>
        <v>77.5</v>
      </c>
      <c r="CA60" s="11">
        <f>'DP STOP cijfers'!CA6</f>
        <v>77.5</v>
      </c>
      <c r="CB60" s="11">
        <f>'DP STOP cijfers'!CB6</f>
        <v>77.5</v>
      </c>
      <c r="CC60" s="11">
        <f>'DP STOP cijfers'!CC6</f>
        <v>77.5</v>
      </c>
      <c r="CD60" s="11">
        <f>'DP STOP cijfers'!CD6</f>
        <v>77.5</v>
      </c>
      <c r="CE60" s="11">
        <f>'DP STOP cijfers'!CE6</f>
        <v>77.5</v>
      </c>
      <c r="CF60" s="11">
        <f>'DP STOP cijfers'!CF6</f>
        <v>0</v>
      </c>
      <c r="CG60" s="11">
        <f>'DP STOP cijfers'!CG6</f>
        <v>77.5</v>
      </c>
      <c r="CH60" s="11">
        <f>'DP STOP cijfers'!CH6</f>
        <v>77.5</v>
      </c>
      <c r="CI60" s="11">
        <f>'DP STOP cijfers'!CI6</f>
        <v>77.5</v>
      </c>
      <c r="CJ60" s="11">
        <f>'DP STOP cijfers'!CJ6</f>
        <v>77.5</v>
      </c>
      <c r="CK60" s="11">
        <f>'DP STOP cijfers'!CK6</f>
        <v>0</v>
      </c>
      <c r="CL60" s="49">
        <f>'DP STOP cijfers'!CL6</f>
        <v>775</v>
      </c>
      <c r="CM60" s="11">
        <f>'DP STOP cijfers'!CM6</f>
        <v>0</v>
      </c>
      <c r="CN60" s="11">
        <f>'DP STOP cijfers'!CN6</f>
        <v>0</v>
      </c>
      <c r="CO60" s="11">
        <f>'DP STOP cijfers'!CO6</f>
        <v>0</v>
      </c>
      <c r="CP60" s="11">
        <f>'DP STOP cijfers'!CP6</f>
        <v>0</v>
      </c>
      <c r="CQ60" s="11">
        <f>'DP STOP cijfers'!CQ6</f>
        <v>0</v>
      </c>
      <c r="CR60" s="11">
        <f>'DP STOP cijfers'!CR6</f>
        <v>0</v>
      </c>
      <c r="CS60" s="11">
        <f>'DP STOP cijfers'!CS6</f>
        <v>0</v>
      </c>
      <c r="CT60" s="11">
        <f>'DP STOP cijfers'!CT6</f>
        <v>0</v>
      </c>
      <c r="CU60" s="11">
        <f>'DP STOP cijfers'!CU6</f>
        <v>0</v>
      </c>
      <c r="CV60" s="11">
        <f>'DP STOP cijfers'!CV6</f>
        <v>0</v>
      </c>
      <c r="CW60" s="11">
        <f>'DP STOP cijfers'!CW6</f>
        <v>0</v>
      </c>
      <c r="CX60" s="11">
        <f>'DP STOP cijfers'!CX6</f>
        <v>0</v>
      </c>
      <c r="CY60" s="26">
        <f>'DP STOP cijfers'!CY6</f>
        <v>0</v>
      </c>
      <c r="CZ60" s="15">
        <f>'DP STOP cijfers'!CZ6</f>
        <v>0</v>
      </c>
      <c r="DA60" s="11">
        <f>'DP STOP cijfers'!DA6</f>
        <v>0</v>
      </c>
      <c r="DB60" s="11">
        <f>'DP STOP cijfers'!DB6</f>
        <v>0</v>
      </c>
      <c r="DC60" s="11">
        <f>'DP STOP cijfers'!DC6</f>
        <v>0</v>
      </c>
      <c r="DD60" s="11">
        <f>'DP STOP cijfers'!DD6</f>
        <v>0</v>
      </c>
      <c r="DE60" s="11">
        <f>'DP STOP cijfers'!DE6</f>
        <v>0</v>
      </c>
      <c r="DF60" s="11">
        <f>'DP STOP cijfers'!DF6</f>
        <v>0</v>
      </c>
      <c r="DG60" s="11">
        <f>'DP STOP cijfers'!DG6</f>
        <v>0</v>
      </c>
      <c r="DH60" s="11">
        <f>'DP STOP cijfers'!DH6</f>
        <v>0</v>
      </c>
      <c r="DI60" s="11">
        <f>'DP STOP cijfers'!DI6</f>
        <v>0</v>
      </c>
      <c r="DJ60" s="11">
        <f>'DP STOP cijfers'!DJ6</f>
        <v>0</v>
      </c>
      <c r="DK60" s="11">
        <f>'DP STOP cijfers'!DK6</f>
        <v>0</v>
      </c>
      <c r="DL60" s="26">
        <f>'DP STOP cijfers'!DL6</f>
        <v>0</v>
      </c>
    </row>
    <row r="61" spans="1:116" ht="12.75" customHeight="1">
      <c r="A61" s="47" t="str">
        <f>'DP STOP cijfers'!A7</f>
        <v>3.1</v>
      </c>
      <c r="B61" s="49" t="str">
        <f>'DP STOP cijfers'!B7</f>
        <v>RDNT</v>
      </c>
      <c r="C61" s="4" t="str">
        <f>'DP STOP cijfers'!C7</f>
        <v>Dierproeven</v>
      </c>
      <c r="D61" s="4" t="str">
        <f>'DP STOP cijfers'!D7</f>
        <v>DP Dierproeven DG-AGRO</v>
      </c>
      <c r="E61" s="4" t="str">
        <f>'DP STOP cijfers'!E7</f>
        <v>Nieuwe handhavingsaanpak</v>
      </c>
      <c r="F61" s="161" t="str">
        <f>'DP STOP cijfers'!F7</f>
        <v>DG AGRO</v>
      </c>
      <c r="G61" s="161" t="str">
        <f>'DP STOP cijfers'!G7</f>
        <v>nee /ja</v>
      </c>
      <c r="H61" s="11">
        <f>'DP STOP cijfers'!H7</f>
        <v>100</v>
      </c>
      <c r="I61" s="11">
        <f>'DP STOP cijfers'!I7</f>
        <v>0</v>
      </c>
      <c r="J61" s="11">
        <f>'DP STOP cijfers'!J7</f>
        <v>0</v>
      </c>
      <c r="K61" s="11">
        <f>'DP STOP cijfers'!K7</f>
        <v>0</v>
      </c>
      <c r="L61" s="11">
        <f>'DP STOP cijfers'!L7</f>
        <v>0</v>
      </c>
      <c r="M61" s="11">
        <f>'DP STOP cijfers'!M7</f>
        <v>0</v>
      </c>
      <c r="N61" s="11">
        <f>'DP STOP cijfers'!N7</f>
        <v>0</v>
      </c>
      <c r="O61" s="11">
        <f>'DP STOP cijfers'!O7</f>
        <v>0</v>
      </c>
      <c r="P61" s="11">
        <f>'DP STOP cijfers'!P7</f>
        <v>0</v>
      </c>
      <c r="Q61" s="26">
        <f>'DP STOP cijfers'!Q7</f>
        <v>100</v>
      </c>
      <c r="R61" s="15">
        <f>'DP STOP cijfers'!R7</f>
        <v>0</v>
      </c>
      <c r="S61" s="11">
        <f>'DP STOP cijfers'!S7</f>
        <v>0</v>
      </c>
      <c r="T61" s="11">
        <f>'DP STOP cijfers'!T7</f>
        <v>100</v>
      </c>
      <c r="U61" s="11">
        <f>'DP STOP cijfers'!U7</f>
        <v>0</v>
      </c>
      <c r="V61" s="11">
        <f>'DP STOP cijfers'!V7</f>
        <v>0</v>
      </c>
      <c r="W61" s="11">
        <f>'DP STOP cijfers'!W7</f>
        <v>0</v>
      </c>
      <c r="X61" s="11">
        <f>'DP STOP cijfers'!X7</f>
        <v>0</v>
      </c>
      <c r="Y61" s="11">
        <f>'DP STOP cijfers'!Y7</f>
        <v>0</v>
      </c>
      <c r="Z61" s="49">
        <f>'DP STOP cijfers'!Z7</f>
        <v>100</v>
      </c>
      <c r="AA61" s="11">
        <f>'DP STOP cijfers'!AA7</f>
        <v>100</v>
      </c>
      <c r="AB61" s="11">
        <f>'DP STOP cijfers'!AB7</f>
        <v>0</v>
      </c>
      <c r="AC61" s="11">
        <f>'DP STOP cijfers'!AC7</f>
        <v>0</v>
      </c>
      <c r="AD61" s="11">
        <f>'DP STOP cijfers'!AD7</f>
        <v>0</v>
      </c>
      <c r="AE61" s="11">
        <f>'DP STOP cijfers'!AE7</f>
        <v>0</v>
      </c>
      <c r="AF61" s="11">
        <f>'DP STOP cijfers'!AF7</f>
        <v>0</v>
      </c>
      <c r="AG61" s="49">
        <f>'DP STOP cijfers'!AG7</f>
        <v>0</v>
      </c>
      <c r="AH61" s="11">
        <f>'DP STOP cijfers'!AH7</f>
        <v>0</v>
      </c>
      <c r="AI61" s="11">
        <f>'DP STOP cijfers'!AI7</f>
        <v>100</v>
      </c>
      <c r="AJ61" s="11">
        <f>'DP STOP cijfers'!AJ7</f>
        <v>0</v>
      </c>
      <c r="AK61" s="11">
        <f>'DP STOP cijfers'!AK7</f>
        <v>0</v>
      </c>
      <c r="AL61" s="49">
        <f>'DP STOP cijfers'!AL7</f>
        <v>0</v>
      </c>
      <c r="AM61" s="11">
        <f>'DP STOP cijfers'!AM7</f>
        <v>0</v>
      </c>
      <c r="AN61" s="11">
        <f>'DP STOP cijfers'!AN7</f>
        <v>0</v>
      </c>
      <c r="AO61" s="11">
        <f>'DP STOP cijfers'!AO7</f>
        <v>0</v>
      </c>
      <c r="AP61" s="11">
        <f>'DP STOP cijfers'!AP7</f>
        <v>0</v>
      </c>
      <c r="AQ61" s="11">
        <f>'DP STOP cijfers'!AQ7</f>
        <v>0</v>
      </c>
      <c r="AR61" s="49">
        <f>'DP STOP cijfers'!AR7</f>
        <v>0</v>
      </c>
      <c r="AS61" s="11">
        <f>'DP STOP cijfers'!AS7</f>
        <v>0</v>
      </c>
      <c r="AT61" s="11">
        <f>'DP STOP cijfers'!AT7</f>
        <v>0</v>
      </c>
      <c r="AU61" s="11">
        <f>'DP STOP cijfers'!AU7</f>
        <v>0</v>
      </c>
      <c r="AV61" s="11">
        <f>'DP STOP cijfers'!AV7</f>
        <v>0</v>
      </c>
      <c r="AW61" s="11">
        <f>'DP STOP cijfers'!AW7</f>
        <v>0</v>
      </c>
      <c r="AX61" s="11">
        <f>'DP STOP cijfers'!AX7</f>
        <v>0</v>
      </c>
      <c r="AY61" s="11">
        <f>'DP STOP cijfers'!AY7</f>
        <v>0</v>
      </c>
      <c r="AZ61" s="11">
        <f>'DP STOP cijfers'!AZ7</f>
        <v>0</v>
      </c>
      <c r="BA61" s="11">
        <f>'DP STOP cijfers'!BA7</f>
        <v>0</v>
      </c>
      <c r="BB61" s="11">
        <f>'DP STOP cijfers'!BB7</f>
        <v>0</v>
      </c>
      <c r="BC61" s="49">
        <f>'DP STOP cijfers'!BC7</f>
        <v>0</v>
      </c>
      <c r="BD61" s="11">
        <f>'DP STOP cijfers'!BD7</f>
        <v>0</v>
      </c>
      <c r="BE61" s="11">
        <f>'DP STOP cijfers'!BE7</f>
        <v>0</v>
      </c>
      <c r="BF61" s="11">
        <f>'DP STOP cijfers'!BF7</f>
        <v>0</v>
      </c>
      <c r="BG61" s="11">
        <f>'DP STOP cijfers'!BG7</f>
        <v>0</v>
      </c>
      <c r="BH61" s="11">
        <f>'DP STOP cijfers'!BH7</f>
        <v>0</v>
      </c>
      <c r="BI61" s="11">
        <f>'DP STOP cijfers'!BI7</f>
        <v>0</v>
      </c>
      <c r="BJ61" s="11">
        <f>'DP STOP cijfers'!BJ7</f>
        <v>0</v>
      </c>
      <c r="BK61" s="49">
        <f>'DP STOP cijfers'!BK7</f>
        <v>0</v>
      </c>
      <c r="BL61" s="11">
        <f>'DP STOP cijfers'!BL7</f>
        <v>0</v>
      </c>
      <c r="BM61" s="11">
        <f>'DP STOP cijfers'!BM7</f>
        <v>0</v>
      </c>
      <c r="BN61" s="11">
        <f>'DP STOP cijfers'!BN7</f>
        <v>0</v>
      </c>
      <c r="BO61" s="11">
        <f>'DP STOP cijfers'!BO7</f>
        <v>0</v>
      </c>
      <c r="BP61" s="11">
        <f>'DP STOP cijfers'!BP7</f>
        <v>0</v>
      </c>
      <c r="BQ61" s="49">
        <f>'DP STOP cijfers'!BQ7</f>
        <v>0</v>
      </c>
      <c r="BR61" s="11">
        <f>'DP STOP cijfers'!BR7</f>
        <v>0</v>
      </c>
      <c r="BS61" s="11">
        <f>'DP STOP cijfers'!BS7</f>
        <v>0</v>
      </c>
      <c r="BT61" s="11">
        <f>'DP STOP cijfers'!BT7</f>
        <v>0</v>
      </c>
      <c r="BU61" s="11">
        <f>'DP STOP cijfers'!BU7</f>
        <v>0</v>
      </c>
      <c r="BV61" s="11">
        <f>'DP STOP cijfers'!BV7</f>
        <v>0</v>
      </c>
      <c r="BW61" s="11">
        <f>'DP STOP cijfers'!BW7</f>
        <v>0</v>
      </c>
      <c r="BX61" s="47">
        <f>'DP STOP cijfers'!BX7</f>
        <v>0</v>
      </c>
      <c r="BY61" s="49">
        <f>'DP STOP cijfers'!BY7</f>
        <v>100</v>
      </c>
      <c r="BZ61" s="11">
        <f>'DP STOP cijfers'!BZ7</f>
        <v>10</v>
      </c>
      <c r="CA61" s="11">
        <f>'DP STOP cijfers'!CA7</f>
        <v>10</v>
      </c>
      <c r="CB61" s="11">
        <f>'DP STOP cijfers'!CB7</f>
        <v>10</v>
      </c>
      <c r="CC61" s="11">
        <f>'DP STOP cijfers'!CC7</f>
        <v>10</v>
      </c>
      <c r="CD61" s="11">
        <f>'DP STOP cijfers'!CD7</f>
        <v>10</v>
      </c>
      <c r="CE61" s="11">
        <f>'DP STOP cijfers'!CE7</f>
        <v>10</v>
      </c>
      <c r="CF61" s="11">
        <f>'DP STOP cijfers'!CF7</f>
        <v>0</v>
      </c>
      <c r="CG61" s="11">
        <f>'DP STOP cijfers'!CG7</f>
        <v>10</v>
      </c>
      <c r="CH61" s="11">
        <f>'DP STOP cijfers'!CH7</f>
        <v>10</v>
      </c>
      <c r="CI61" s="11">
        <f>'DP STOP cijfers'!CI7</f>
        <v>10</v>
      </c>
      <c r="CJ61" s="11">
        <f>'DP STOP cijfers'!CJ7</f>
        <v>10</v>
      </c>
      <c r="CK61" s="11">
        <f>'DP STOP cijfers'!CK7</f>
        <v>0</v>
      </c>
      <c r="CL61" s="49">
        <f>'DP STOP cijfers'!CL7</f>
        <v>100</v>
      </c>
      <c r="CM61" s="11">
        <f>'DP STOP cijfers'!CM7</f>
        <v>0</v>
      </c>
      <c r="CN61" s="11">
        <f>'DP STOP cijfers'!CN7</f>
        <v>0</v>
      </c>
      <c r="CO61" s="11">
        <f>'DP STOP cijfers'!CO7</f>
        <v>0</v>
      </c>
      <c r="CP61" s="11">
        <f>'DP STOP cijfers'!CP7</f>
        <v>0</v>
      </c>
      <c r="CQ61" s="11">
        <f>'DP STOP cijfers'!CQ7</f>
        <v>0</v>
      </c>
      <c r="CR61" s="11">
        <f>'DP STOP cijfers'!CR7</f>
        <v>0</v>
      </c>
      <c r="CS61" s="11">
        <f>'DP STOP cijfers'!CS7</f>
        <v>0</v>
      </c>
      <c r="CT61" s="11">
        <f>'DP STOP cijfers'!CT7</f>
        <v>0</v>
      </c>
      <c r="CU61" s="11">
        <f>'DP STOP cijfers'!CU7</f>
        <v>0</v>
      </c>
      <c r="CV61" s="11">
        <f>'DP STOP cijfers'!CV7</f>
        <v>0</v>
      </c>
      <c r="CW61" s="11">
        <f>'DP STOP cijfers'!CW7</f>
        <v>0</v>
      </c>
      <c r="CX61" s="11">
        <f>'DP STOP cijfers'!CX7</f>
        <v>0</v>
      </c>
      <c r="CY61" s="26">
        <f>'DP STOP cijfers'!CY7</f>
        <v>0</v>
      </c>
      <c r="CZ61" s="15">
        <f>'DP STOP cijfers'!CZ7</f>
        <v>0</v>
      </c>
      <c r="DA61" s="11">
        <f>'DP STOP cijfers'!DA7</f>
        <v>0</v>
      </c>
      <c r="DB61" s="11">
        <f>'DP STOP cijfers'!DB7</f>
        <v>0</v>
      </c>
      <c r="DC61" s="11">
        <f>'DP STOP cijfers'!DC7</f>
        <v>0</v>
      </c>
      <c r="DD61" s="11">
        <f>'DP STOP cijfers'!DD7</f>
        <v>0</v>
      </c>
      <c r="DE61" s="11">
        <f>'DP STOP cijfers'!DE7</f>
        <v>0</v>
      </c>
      <c r="DF61" s="11">
        <f>'DP STOP cijfers'!DF7</f>
        <v>0</v>
      </c>
      <c r="DG61" s="11">
        <f>'DP STOP cijfers'!DG7</f>
        <v>0</v>
      </c>
      <c r="DH61" s="11">
        <f>'DP STOP cijfers'!DH7</f>
        <v>0</v>
      </c>
      <c r="DI61" s="11">
        <f>'DP STOP cijfers'!DI7</f>
        <v>0</v>
      </c>
      <c r="DJ61" s="11">
        <f>'DP STOP cijfers'!DJ7</f>
        <v>0</v>
      </c>
      <c r="DK61" s="11">
        <f>'DP STOP cijfers'!DK7</f>
        <v>0</v>
      </c>
      <c r="DL61" s="26">
        <f>'DP STOP cijfers'!DL7</f>
        <v>0</v>
      </c>
    </row>
    <row r="62" spans="1:116">
      <c r="A62" s="47" t="str">
        <f>'DP STOP cijfers'!A8</f>
        <v>3.2</v>
      </c>
      <c r="B62" s="49" t="str">
        <f>'DP STOP cijfers'!B8</f>
        <v>RDNT1501</v>
      </c>
      <c r="C62" s="4" t="str">
        <f>'DP STOP cijfers'!C8</f>
        <v>Dierproeven</v>
      </c>
      <c r="D62" s="4" t="str">
        <f>'DP STOP cijfers'!D8</f>
        <v>DP Dierproeven DG-AGRO</v>
      </c>
      <c r="E62" s="4" t="str">
        <f>'DP STOP cijfers'!E8</f>
        <v>Toezicht huisvesting en verzorging  Dierproef reden</v>
      </c>
      <c r="F62" s="161" t="str">
        <f>'DP STOP cijfers'!F8</f>
        <v>DG AGRO</v>
      </c>
      <c r="G62" s="161" t="str">
        <f>'DP STOP cijfers'!G8</f>
        <v>nee</v>
      </c>
      <c r="H62" s="11">
        <f>'DP STOP cijfers'!H8</f>
        <v>500</v>
      </c>
      <c r="I62" s="11">
        <f>'DP STOP cijfers'!I8</f>
        <v>0</v>
      </c>
      <c r="J62" s="11">
        <f>'DP STOP cijfers'!J8</f>
        <v>0</v>
      </c>
      <c r="K62" s="11">
        <f>'DP STOP cijfers'!K8</f>
        <v>0</v>
      </c>
      <c r="L62" s="11">
        <f>'DP STOP cijfers'!L8</f>
        <v>0</v>
      </c>
      <c r="M62" s="11">
        <f>'DP STOP cijfers'!M8</f>
        <v>0</v>
      </c>
      <c r="N62" s="11">
        <f>'DP STOP cijfers'!N8</f>
        <v>0</v>
      </c>
      <c r="O62" s="11">
        <f>'DP STOP cijfers'!O8</f>
        <v>0</v>
      </c>
      <c r="P62" s="11">
        <f>'DP STOP cijfers'!P8</f>
        <v>0</v>
      </c>
      <c r="Q62" s="26">
        <f>'DP STOP cijfers'!Q8</f>
        <v>500</v>
      </c>
      <c r="R62" s="15">
        <f>'DP STOP cijfers'!R8</f>
        <v>0</v>
      </c>
      <c r="S62" s="11">
        <f>'DP STOP cijfers'!S8</f>
        <v>0</v>
      </c>
      <c r="T62" s="11">
        <f>'DP STOP cijfers'!T8</f>
        <v>500</v>
      </c>
      <c r="U62" s="11">
        <f>'DP STOP cijfers'!U8</f>
        <v>0</v>
      </c>
      <c r="V62" s="11">
        <f>'DP STOP cijfers'!V8</f>
        <v>0</v>
      </c>
      <c r="W62" s="11">
        <f>'DP STOP cijfers'!W8</f>
        <v>0</v>
      </c>
      <c r="X62" s="11">
        <f>'DP STOP cijfers'!X8</f>
        <v>0</v>
      </c>
      <c r="Y62" s="11">
        <f>'DP STOP cijfers'!Y8</f>
        <v>0</v>
      </c>
      <c r="Z62" s="49">
        <f>'DP STOP cijfers'!Z8</f>
        <v>500</v>
      </c>
      <c r="AA62" s="11">
        <f>'DP STOP cijfers'!AA8</f>
        <v>0</v>
      </c>
      <c r="AB62" s="11">
        <f>'DP STOP cijfers'!AB8</f>
        <v>0</v>
      </c>
      <c r="AC62" s="11">
        <f>'DP STOP cijfers'!AC8</f>
        <v>500</v>
      </c>
      <c r="AD62" s="11">
        <f>'DP STOP cijfers'!AD8</f>
        <v>0</v>
      </c>
      <c r="AE62" s="11">
        <f>'DP STOP cijfers'!AE8</f>
        <v>0</v>
      </c>
      <c r="AF62" s="11">
        <f>'DP STOP cijfers'!AF8</f>
        <v>0</v>
      </c>
      <c r="AG62" s="49">
        <f>'DP STOP cijfers'!AG8</f>
        <v>0</v>
      </c>
      <c r="AH62" s="11">
        <f>'DP STOP cijfers'!AH8</f>
        <v>0</v>
      </c>
      <c r="AI62" s="11">
        <f>'DP STOP cijfers'!AI8</f>
        <v>0</v>
      </c>
      <c r="AJ62" s="11">
        <f>'DP STOP cijfers'!AJ8</f>
        <v>0</v>
      </c>
      <c r="AK62" s="11">
        <f>'DP STOP cijfers'!AK8</f>
        <v>0</v>
      </c>
      <c r="AL62" s="49">
        <f>'DP STOP cijfers'!AL8</f>
        <v>0</v>
      </c>
      <c r="AM62" s="11">
        <f>'DP STOP cijfers'!AM8</f>
        <v>0</v>
      </c>
      <c r="AN62" s="11">
        <f>'DP STOP cijfers'!AN8</f>
        <v>0</v>
      </c>
      <c r="AO62" s="11">
        <f>'DP STOP cijfers'!AO8</f>
        <v>0</v>
      </c>
      <c r="AP62" s="11">
        <f>'DP STOP cijfers'!AP8</f>
        <v>0</v>
      </c>
      <c r="AQ62" s="11">
        <f>'DP STOP cijfers'!AQ8</f>
        <v>0</v>
      </c>
      <c r="AR62" s="49">
        <f>'DP STOP cijfers'!AR8</f>
        <v>0</v>
      </c>
      <c r="AS62" s="11">
        <f>'DP STOP cijfers'!AS8</f>
        <v>0</v>
      </c>
      <c r="AT62" s="11">
        <f>'DP STOP cijfers'!AT8</f>
        <v>0</v>
      </c>
      <c r="AU62" s="11">
        <f>'DP STOP cijfers'!AU8</f>
        <v>0</v>
      </c>
      <c r="AV62" s="11">
        <f>'DP STOP cijfers'!AV8</f>
        <v>0</v>
      </c>
      <c r="AW62" s="11">
        <f>'DP STOP cijfers'!AW8</f>
        <v>0</v>
      </c>
      <c r="AX62" s="11">
        <f>'DP STOP cijfers'!AX8</f>
        <v>0</v>
      </c>
      <c r="AY62" s="11">
        <f>'DP STOP cijfers'!AY8</f>
        <v>0</v>
      </c>
      <c r="AZ62" s="11">
        <f>'DP STOP cijfers'!AZ8</f>
        <v>0</v>
      </c>
      <c r="BA62" s="11">
        <f>'DP STOP cijfers'!BA8</f>
        <v>0</v>
      </c>
      <c r="BB62" s="11">
        <f>'DP STOP cijfers'!BB8</f>
        <v>0</v>
      </c>
      <c r="BC62" s="49">
        <f>'DP STOP cijfers'!BC8</f>
        <v>0</v>
      </c>
      <c r="BD62" s="11">
        <f>'DP STOP cijfers'!BD8</f>
        <v>0</v>
      </c>
      <c r="BE62" s="11">
        <f>'DP STOP cijfers'!BE8</f>
        <v>0</v>
      </c>
      <c r="BF62" s="11">
        <f>'DP STOP cijfers'!BF8</f>
        <v>0</v>
      </c>
      <c r="BG62" s="11">
        <f>'DP STOP cijfers'!BG8</f>
        <v>0</v>
      </c>
      <c r="BH62" s="11">
        <f>'DP STOP cijfers'!BH8</f>
        <v>0</v>
      </c>
      <c r="BI62" s="11">
        <f>'DP STOP cijfers'!BI8</f>
        <v>0</v>
      </c>
      <c r="BJ62" s="11">
        <f>'DP STOP cijfers'!BJ8</f>
        <v>0</v>
      </c>
      <c r="BK62" s="49">
        <f>'DP STOP cijfers'!BK8</f>
        <v>0</v>
      </c>
      <c r="BL62" s="11">
        <f>'DP STOP cijfers'!BL8</f>
        <v>0</v>
      </c>
      <c r="BM62" s="11">
        <f>'DP STOP cijfers'!BM8</f>
        <v>0</v>
      </c>
      <c r="BN62" s="11">
        <f>'DP STOP cijfers'!BN8</f>
        <v>0</v>
      </c>
      <c r="BO62" s="11">
        <f>'DP STOP cijfers'!BO8</f>
        <v>0</v>
      </c>
      <c r="BP62" s="11">
        <f>'DP STOP cijfers'!BP8</f>
        <v>0</v>
      </c>
      <c r="BQ62" s="49">
        <f>'DP STOP cijfers'!BQ8</f>
        <v>0</v>
      </c>
      <c r="BR62" s="11">
        <f>'DP STOP cijfers'!BR8</f>
        <v>500</v>
      </c>
      <c r="BS62" s="11">
        <f>'DP STOP cijfers'!BS8</f>
        <v>0</v>
      </c>
      <c r="BT62" s="11">
        <f>'DP STOP cijfers'!BT8</f>
        <v>0</v>
      </c>
      <c r="BU62" s="11">
        <f>'DP STOP cijfers'!BU8</f>
        <v>0</v>
      </c>
      <c r="BV62" s="11">
        <f>'DP STOP cijfers'!BV8</f>
        <v>0</v>
      </c>
      <c r="BW62" s="11">
        <f>'DP STOP cijfers'!BW8</f>
        <v>0</v>
      </c>
      <c r="BX62" s="47">
        <f>'DP STOP cijfers'!BX8</f>
        <v>0</v>
      </c>
      <c r="BY62" s="49">
        <f>'DP STOP cijfers'!BY8</f>
        <v>500</v>
      </c>
      <c r="BZ62" s="11">
        <f>'DP STOP cijfers'!BZ8</f>
        <v>50</v>
      </c>
      <c r="CA62" s="11">
        <f>'DP STOP cijfers'!CA8</f>
        <v>50</v>
      </c>
      <c r="CB62" s="11">
        <f>'DP STOP cijfers'!CB8</f>
        <v>50</v>
      </c>
      <c r="CC62" s="11">
        <f>'DP STOP cijfers'!CC8</f>
        <v>50</v>
      </c>
      <c r="CD62" s="11">
        <f>'DP STOP cijfers'!CD8</f>
        <v>50</v>
      </c>
      <c r="CE62" s="11">
        <f>'DP STOP cijfers'!CE8</f>
        <v>50</v>
      </c>
      <c r="CF62" s="11">
        <f>'DP STOP cijfers'!CF8</f>
        <v>0</v>
      </c>
      <c r="CG62" s="11">
        <f>'DP STOP cijfers'!CG8</f>
        <v>50</v>
      </c>
      <c r="CH62" s="11">
        <f>'DP STOP cijfers'!CH8</f>
        <v>50</v>
      </c>
      <c r="CI62" s="11">
        <f>'DP STOP cijfers'!CI8</f>
        <v>50</v>
      </c>
      <c r="CJ62" s="11">
        <f>'DP STOP cijfers'!CJ8</f>
        <v>50</v>
      </c>
      <c r="CK62" s="11">
        <f>'DP STOP cijfers'!CK8</f>
        <v>0</v>
      </c>
      <c r="CL62" s="49">
        <f>'DP STOP cijfers'!CL8</f>
        <v>500</v>
      </c>
      <c r="CM62" s="11">
        <f>'DP STOP cijfers'!CM8</f>
        <v>0</v>
      </c>
      <c r="CN62" s="11">
        <f>'DP STOP cijfers'!CN8</f>
        <v>0</v>
      </c>
      <c r="CO62" s="11">
        <f>'DP STOP cijfers'!CO8</f>
        <v>0</v>
      </c>
      <c r="CP62" s="11">
        <f>'DP STOP cijfers'!CP8</f>
        <v>0</v>
      </c>
      <c r="CQ62" s="11">
        <f>'DP STOP cijfers'!CQ8</f>
        <v>0</v>
      </c>
      <c r="CR62" s="11">
        <f>'DP STOP cijfers'!CR8</f>
        <v>0</v>
      </c>
      <c r="CS62" s="11">
        <f>'DP STOP cijfers'!CS8</f>
        <v>0</v>
      </c>
      <c r="CT62" s="11">
        <f>'DP STOP cijfers'!CT8</f>
        <v>0</v>
      </c>
      <c r="CU62" s="11">
        <f>'DP STOP cijfers'!CU8</f>
        <v>0</v>
      </c>
      <c r="CV62" s="11">
        <f>'DP STOP cijfers'!CV8</f>
        <v>0</v>
      </c>
      <c r="CW62" s="11">
        <f>'DP STOP cijfers'!CW8</f>
        <v>0</v>
      </c>
      <c r="CX62" s="11">
        <f>'DP STOP cijfers'!CX8</f>
        <v>0</v>
      </c>
      <c r="CY62" s="26">
        <f>'DP STOP cijfers'!CY8</f>
        <v>0</v>
      </c>
      <c r="CZ62" s="15">
        <f>'DP STOP cijfers'!CZ8</f>
        <v>0</v>
      </c>
      <c r="DA62" s="11">
        <f>'DP STOP cijfers'!DA8</f>
        <v>0</v>
      </c>
      <c r="DB62" s="11">
        <f>'DP STOP cijfers'!DB8</f>
        <v>0</v>
      </c>
      <c r="DC62" s="11">
        <f>'DP STOP cijfers'!DC8</f>
        <v>0</v>
      </c>
      <c r="DD62" s="11">
        <f>'DP STOP cijfers'!DD8</f>
        <v>0</v>
      </c>
      <c r="DE62" s="11">
        <f>'DP STOP cijfers'!DE8</f>
        <v>0</v>
      </c>
      <c r="DF62" s="11">
        <f>'DP STOP cijfers'!DF8</f>
        <v>0</v>
      </c>
      <c r="DG62" s="11">
        <f>'DP STOP cijfers'!DG8</f>
        <v>0</v>
      </c>
      <c r="DH62" s="11">
        <f>'DP STOP cijfers'!DH8</f>
        <v>0</v>
      </c>
      <c r="DI62" s="11">
        <f>'DP STOP cijfers'!DI8</f>
        <v>0</v>
      </c>
      <c r="DJ62" s="11">
        <f>'DP STOP cijfers'!DJ8</f>
        <v>0</v>
      </c>
      <c r="DK62" s="11">
        <f>'DP STOP cijfers'!DK8</f>
        <v>0</v>
      </c>
      <c r="DL62" s="26">
        <f>'DP STOP cijfers'!DL8</f>
        <v>0</v>
      </c>
    </row>
    <row r="63" spans="1:116">
      <c r="A63" s="47" t="str">
        <f>'DP STOP cijfers'!A9</f>
        <v>3.2</v>
      </c>
      <c r="B63" s="49" t="str">
        <f>'DP STOP cijfers'!B9</f>
        <v>RDNT1503</v>
      </c>
      <c r="C63" s="4" t="str">
        <f>'DP STOP cijfers'!C9</f>
        <v>Dierproeven</v>
      </c>
      <c r="D63" s="4" t="str">
        <f>'DP STOP cijfers'!D9</f>
        <v>DP Dierproeven DG-AGRO</v>
      </c>
      <c r="E63" s="4" t="str">
        <f>'DP STOP cijfers'!E9</f>
        <v>Toezicht huisvesting en verzorging Handelingen werklocaties</v>
      </c>
      <c r="F63" s="161" t="str">
        <f>'DP STOP cijfers'!F9</f>
        <v>DG AGRO</v>
      </c>
      <c r="G63" s="161" t="str">
        <f>'DP STOP cijfers'!G9</f>
        <v>nee</v>
      </c>
      <c r="H63" s="11">
        <f>'DP STOP cijfers'!H9</f>
        <v>500</v>
      </c>
      <c r="I63" s="11">
        <f>'DP STOP cijfers'!I9</f>
        <v>0</v>
      </c>
      <c r="J63" s="11">
        <f>'DP STOP cijfers'!J9</f>
        <v>0</v>
      </c>
      <c r="K63" s="11">
        <f>'DP STOP cijfers'!K9</f>
        <v>0</v>
      </c>
      <c r="L63" s="11">
        <f>'DP STOP cijfers'!L9</f>
        <v>0</v>
      </c>
      <c r="M63" s="11">
        <f>'DP STOP cijfers'!M9</f>
        <v>0</v>
      </c>
      <c r="N63" s="11">
        <f>'DP STOP cijfers'!N9</f>
        <v>0</v>
      </c>
      <c r="O63" s="11">
        <f>'DP STOP cijfers'!O9</f>
        <v>0</v>
      </c>
      <c r="P63" s="11">
        <f>'DP STOP cijfers'!P9</f>
        <v>0</v>
      </c>
      <c r="Q63" s="26">
        <f>'DP STOP cijfers'!Q9</f>
        <v>500</v>
      </c>
      <c r="R63" s="15">
        <f>'DP STOP cijfers'!R9</f>
        <v>0</v>
      </c>
      <c r="S63" s="11">
        <f>'DP STOP cijfers'!S9</f>
        <v>0</v>
      </c>
      <c r="T63" s="11">
        <f>'DP STOP cijfers'!T9</f>
        <v>500</v>
      </c>
      <c r="U63" s="11">
        <f>'DP STOP cijfers'!U9</f>
        <v>0</v>
      </c>
      <c r="V63" s="11">
        <f>'DP STOP cijfers'!V9</f>
        <v>0</v>
      </c>
      <c r="W63" s="11">
        <f>'DP STOP cijfers'!W9</f>
        <v>0</v>
      </c>
      <c r="X63" s="11">
        <f>'DP STOP cijfers'!X9</f>
        <v>0</v>
      </c>
      <c r="Y63" s="11">
        <f>'DP STOP cijfers'!Y9</f>
        <v>0</v>
      </c>
      <c r="Z63" s="49">
        <f>'DP STOP cijfers'!Z9</f>
        <v>500</v>
      </c>
      <c r="AA63" s="11">
        <f>'DP STOP cijfers'!AA9</f>
        <v>0</v>
      </c>
      <c r="AB63" s="11">
        <f>'DP STOP cijfers'!AB9</f>
        <v>0</v>
      </c>
      <c r="AC63" s="11">
        <f>'DP STOP cijfers'!AC9</f>
        <v>500</v>
      </c>
      <c r="AD63" s="11">
        <f>'DP STOP cijfers'!AD9</f>
        <v>0</v>
      </c>
      <c r="AE63" s="11">
        <f>'DP STOP cijfers'!AE9</f>
        <v>0</v>
      </c>
      <c r="AF63" s="11">
        <f>'DP STOP cijfers'!AF9</f>
        <v>0</v>
      </c>
      <c r="AG63" s="49">
        <f>'DP STOP cijfers'!AG9</f>
        <v>0</v>
      </c>
      <c r="AH63" s="11">
        <f>'DP STOP cijfers'!AH9</f>
        <v>0</v>
      </c>
      <c r="AI63" s="11">
        <f>'DP STOP cijfers'!AI9</f>
        <v>0</v>
      </c>
      <c r="AJ63" s="11">
        <f>'DP STOP cijfers'!AJ9</f>
        <v>0</v>
      </c>
      <c r="AK63" s="11">
        <f>'DP STOP cijfers'!AK9</f>
        <v>0</v>
      </c>
      <c r="AL63" s="49">
        <f>'DP STOP cijfers'!AL9</f>
        <v>0</v>
      </c>
      <c r="AM63" s="11">
        <f>'DP STOP cijfers'!AM9</f>
        <v>0</v>
      </c>
      <c r="AN63" s="11">
        <f>'DP STOP cijfers'!AN9</f>
        <v>0</v>
      </c>
      <c r="AO63" s="11">
        <f>'DP STOP cijfers'!AO9</f>
        <v>0</v>
      </c>
      <c r="AP63" s="11">
        <f>'DP STOP cijfers'!AP9</f>
        <v>0</v>
      </c>
      <c r="AQ63" s="11">
        <f>'DP STOP cijfers'!AQ9</f>
        <v>0</v>
      </c>
      <c r="AR63" s="49">
        <f>'DP STOP cijfers'!AR9</f>
        <v>0</v>
      </c>
      <c r="AS63" s="11">
        <f>'DP STOP cijfers'!AS9</f>
        <v>0</v>
      </c>
      <c r="AT63" s="11">
        <f>'DP STOP cijfers'!AT9</f>
        <v>0</v>
      </c>
      <c r="AU63" s="11">
        <f>'DP STOP cijfers'!AU9</f>
        <v>0</v>
      </c>
      <c r="AV63" s="11">
        <f>'DP STOP cijfers'!AV9</f>
        <v>0</v>
      </c>
      <c r="AW63" s="11">
        <f>'DP STOP cijfers'!AW9</f>
        <v>0</v>
      </c>
      <c r="AX63" s="11">
        <f>'DP STOP cijfers'!AX9</f>
        <v>0</v>
      </c>
      <c r="AY63" s="11">
        <f>'DP STOP cijfers'!AY9</f>
        <v>0</v>
      </c>
      <c r="AZ63" s="11">
        <f>'DP STOP cijfers'!AZ9</f>
        <v>0</v>
      </c>
      <c r="BA63" s="11">
        <f>'DP STOP cijfers'!BA9</f>
        <v>0</v>
      </c>
      <c r="BB63" s="11">
        <f>'DP STOP cijfers'!BB9</f>
        <v>0</v>
      </c>
      <c r="BC63" s="49">
        <f>'DP STOP cijfers'!BC9</f>
        <v>0</v>
      </c>
      <c r="BD63" s="11">
        <f>'DP STOP cijfers'!BD9</f>
        <v>0</v>
      </c>
      <c r="BE63" s="11">
        <f>'DP STOP cijfers'!BE9</f>
        <v>0</v>
      </c>
      <c r="BF63" s="11">
        <f>'DP STOP cijfers'!BF9</f>
        <v>0</v>
      </c>
      <c r="BG63" s="11">
        <f>'DP STOP cijfers'!BG9</f>
        <v>0</v>
      </c>
      <c r="BH63" s="11">
        <f>'DP STOP cijfers'!BH9</f>
        <v>0</v>
      </c>
      <c r="BI63" s="11">
        <f>'DP STOP cijfers'!BI9</f>
        <v>0</v>
      </c>
      <c r="BJ63" s="11">
        <f>'DP STOP cijfers'!BJ9</f>
        <v>0</v>
      </c>
      <c r="BK63" s="49">
        <f>'DP STOP cijfers'!BK9</f>
        <v>0</v>
      </c>
      <c r="BL63" s="11">
        <f>'DP STOP cijfers'!BL9</f>
        <v>0</v>
      </c>
      <c r="BM63" s="11">
        <f>'DP STOP cijfers'!BM9</f>
        <v>0</v>
      </c>
      <c r="BN63" s="11">
        <f>'DP STOP cijfers'!BN9</f>
        <v>0</v>
      </c>
      <c r="BO63" s="11">
        <f>'DP STOP cijfers'!BO9</f>
        <v>0</v>
      </c>
      <c r="BP63" s="11">
        <f>'DP STOP cijfers'!BP9</f>
        <v>0</v>
      </c>
      <c r="BQ63" s="49">
        <f>'DP STOP cijfers'!BQ9</f>
        <v>0</v>
      </c>
      <c r="BR63" s="11">
        <f>'DP STOP cijfers'!BR9</f>
        <v>500</v>
      </c>
      <c r="BS63" s="11">
        <f>'DP STOP cijfers'!BS9</f>
        <v>0</v>
      </c>
      <c r="BT63" s="11">
        <f>'DP STOP cijfers'!BT9</f>
        <v>0</v>
      </c>
      <c r="BU63" s="11">
        <f>'DP STOP cijfers'!BU9</f>
        <v>0</v>
      </c>
      <c r="BV63" s="11">
        <f>'DP STOP cijfers'!BV9</f>
        <v>0</v>
      </c>
      <c r="BW63" s="11">
        <f>'DP STOP cijfers'!BW9</f>
        <v>0</v>
      </c>
      <c r="BX63" s="47">
        <f>'DP STOP cijfers'!BX9</f>
        <v>0</v>
      </c>
      <c r="BY63" s="49">
        <f>'DP STOP cijfers'!BY9</f>
        <v>500</v>
      </c>
      <c r="BZ63" s="11">
        <f>'DP STOP cijfers'!BZ9</f>
        <v>50</v>
      </c>
      <c r="CA63" s="11">
        <f>'DP STOP cijfers'!CA9</f>
        <v>50</v>
      </c>
      <c r="CB63" s="11">
        <f>'DP STOP cijfers'!CB9</f>
        <v>50</v>
      </c>
      <c r="CC63" s="11">
        <f>'DP STOP cijfers'!CC9</f>
        <v>50</v>
      </c>
      <c r="CD63" s="11">
        <f>'DP STOP cijfers'!CD9</f>
        <v>50</v>
      </c>
      <c r="CE63" s="11">
        <f>'DP STOP cijfers'!CE9</f>
        <v>50</v>
      </c>
      <c r="CF63" s="11">
        <f>'DP STOP cijfers'!CF9</f>
        <v>0</v>
      </c>
      <c r="CG63" s="11">
        <f>'DP STOP cijfers'!CG9</f>
        <v>50</v>
      </c>
      <c r="CH63" s="11">
        <f>'DP STOP cijfers'!CH9</f>
        <v>50</v>
      </c>
      <c r="CI63" s="11">
        <f>'DP STOP cijfers'!CI9</f>
        <v>50</v>
      </c>
      <c r="CJ63" s="11">
        <f>'DP STOP cijfers'!CJ9</f>
        <v>50</v>
      </c>
      <c r="CK63" s="11">
        <f>'DP STOP cijfers'!CK9</f>
        <v>0</v>
      </c>
      <c r="CL63" s="49">
        <f>'DP STOP cijfers'!CL9</f>
        <v>500</v>
      </c>
      <c r="CM63" s="11">
        <f>'DP STOP cijfers'!CM9</f>
        <v>0</v>
      </c>
      <c r="CN63" s="11">
        <f>'DP STOP cijfers'!CN9</f>
        <v>0</v>
      </c>
      <c r="CO63" s="11">
        <f>'DP STOP cijfers'!CO9</f>
        <v>0</v>
      </c>
      <c r="CP63" s="11">
        <f>'DP STOP cijfers'!CP9</f>
        <v>0</v>
      </c>
      <c r="CQ63" s="11">
        <f>'DP STOP cijfers'!CQ9</f>
        <v>0</v>
      </c>
      <c r="CR63" s="11">
        <f>'DP STOP cijfers'!CR9</f>
        <v>0</v>
      </c>
      <c r="CS63" s="11">
        <f>'DP STOP cijfers'!CS9</f>
        <v>0</v>
      </c>
      <c r="CT63" s="11">
        <f>'DP STOP cijfers'!CT9</f>
        <v>0</v>
      </c>
      <c r="CU63" s="11">
        <f>'DP STOP cijfers'!CU9</f>
        <v>0</v>
      </c>
      <c r="CV63" s="11">
        <f>'DP STOP cijfers'!CV9</f>
        <v>0</v>
      </c>
      <c r="CW63" s="11">
        <f>'DP STOP cijfers'!CW9</f>
        <v>0</v>
      </c>
      <c r="CX63" s="11">
        <f>'DP STOP cijfers'!CX9</f>
        <v>0</v>
      </c>
      <c r="CY63" s="26">
        <f>'DP STOP cijfers'!CY9</f>
        <v>0</v>
      </c>
      <c r="CZ63" s="15">
        <f>'DP STOP cijfers'!CZ9</f>
        <v>0</v>
      </c>
      <c r="DA63" s="11">
        <f>'DP STOP cijfers'!DA9</f>
        <v>0</v>
      </c>
      <c r="DB63" s="11">
        <f>'DP STOP cijfers'!DB9</f>
        <v>0</v>
      </c>
      <c r="DC63" s="11">
        <f>'DP STOP cijfers'!DC9</f>
        <v>0</v>
      </c>
      <c r="DD63" s="11">
        <f>'DP STOP cijfers'!DD9</f>
        <v>0</v>
      </c>
      <c r="DE63" s="11">
        <f>'DP STOP cijfers'!DE9</f>
        <v>0</v>
      </c>
      <c r="DF63" s="11">
        <f>'DP STOP cijfers'!DF9</f>
        <v>0</v>
      </c>
      <c r="DG63" s="11">
        <f>'DP STOP cijfers'!DG9</f>
        <v>0</v>
      </c>
      <c r="DH63" s="11">
        <f>'DP STOP cijfers'!DH9</f>
        <v>0</v>
      </c>
      <c r="DI63" s="11">
        <f>'DP STOP cijfers'!DI9</f>
        <v>0</v>
      </c>
      <c r="DJ63" s="11">
        <f>'DP STOP cijfers'!DJ9</f>
        <v>0</v>
      </c>
      <c r="DK63" s="11">
        <f>'DP STOP cijfers'!DK9</f>
        <v>0</v>
      </c>
      <c r="DL63" s="26">
        <f>'DP STOP cijfers'!DL9</f>
        <v>0</v>
      </c>
    </row>
    <row r="64" spans="1:116">
      <c r="A64" s="47" t="str">
        <f>'DP STOP cijfers'!A10</f>
        <v>3.2</v>
      </c>
      <c r="B64" s="49" t="str">
        <f>'DP STOP cijfers'!B10</f>
        <v>RDNT1504</v>
      </c>
      <c r="C64" s="4" t="str">
        <f>'DP STOP cijfers'!C10</f>
        <v>Dierproeven</v>
      </c>
      <c r="D64" s="4" t="str">
        <f>'DP STOP cijfers'!D10</f>
        <v>DP Dierproeven DG-AGRO</v>
      </c>
      <c r="E64" s="4" t="str">
        <f>'DP STOP cijfers'!E10</f>
        <v>Toezicht huisvesting en verzorging Insp. Deskundige</v>
      </c>
      <c r="F64" s="161" t="str">
        <f>'DP STOP cijfers'!F10</f>
        <v>DG AGRO</v>
      </c>
      <c r="G64" s="161" t="str">
        <f>'DP STOP cijfers'!G10</f>
        <v>nee</v>
      </c>
      <c r="H64" s="11">
        <f>'DP STOP cijfers'!H10</f>
        <v>200</v>
      </c>
      <c r="I64" s="11">
        <f>'DP STOP cijfers'!I10</f>
        <v>0</v>
      </c>
      <c r="J64" s="11">
        <f>'DP STOP cijfers'!J10</f>
        <v>0</v>
      </c>
      <c r="K64" s="11">
        <f>'DP STOP cijfers'!K10</f>
        <v>0</v>
      </c>
      <c r="L64" s="11">
        <f>'DP STOP cijfers'!L10</f>
        <v>0</v>
      </c>
      <c r="M64" s="11">
        <f>'DP STOP cijfers'!M10</f>
        <v>0</v>
      </c>
      <c r="N64" s="11">
        <f>'DP STOP cijfers'!N10</f>
        <v>0</v>
      </c>
      <c r="O64" s="11">
        <f>'DP STOP cijfers'!O10</f>
        <v>0</v>
      </c>
      <c r="P64" s="11">
        <f>'DP STOP cijfers'!P10</f>
        <v>0</v>
      </c>
      <c r="Q64" s="26">
        <f>'DP STOP cijfers'!Q10</f>
        <v>200</v>
      </c>
      <c r="R64" s="15">
        <f>'DP STOP cijfers'!R10</f>
        <v>0</v>
      </c>
      <c r="S64" s="11">
        <f>'DP STOP cijfers'!S10</f>
        <v>0</v>
      </c>
      <c r="T64" s="11">
        <f>'DP STOP cijfers'!T10</f>
        <v>200</v>
      </c>
      <c r="U64" s="11">
        <f>'DP STOP cijfers'!U10</f>
        <v>0</v>
      </c>
      <c r="V64" s="11">
        <f>'DP STOP cijfers'!V10</f>
        <v>0</v>
      </c>
      <c r="W64" s="11">
        <f>'DP STOP cijfers'!W10</f>
        <v>0</v>
      </c>
      <c r="X64" s="11">
        <f>'DP STOP cijfers'!X10</f>
        <v>0</v>
      </c>
      <c r="Y64" s="11">
        <f>'DP STOP cijfers'!Y10</f>
        <v>0</v>
      </c>
      <c r="Z64" s="49">
        <f>'DP STOP cijfers'!Z10</f>
        <v>200</v>
      </c>
      <c r="AA64" s="11">
        <f>'DP STOP cijfers'!AA10</f>
        <v>0</v>
      </c>
      <c r="AB64" s="11">
        <f>'DP STOP cijfers'!AB10</f>
        <v>0</v>
      </c>
      <c r="AC64" s="11">
        <f>'DP STOP cijfers'!AC10</f>
        <v>200</v>
      </c>
      <c r="AD64" s="11">
        <f>'DP STOP cijfers'!AD10</f>
        <v>0</v>
      </c>
      <c r="AE64" s="11">
        <f>'DP STOP cijfers'!AE10</f>
        <v>0</v>
      </c>
      <c r="AF64" s="11">
        <f>'DP STOP cijfers'!AF10</f>
        <v>0</v>
      </c>
      <c r="AG64" s="49">
        <f>'DP STOP cijfers'!AG10</f>
        <v>0</v>
      </c>
      <c r="AH64" s="11">
        <f>'DP STOP cijfers'!AH10</f>
        <v>0</v>
      </c>
      <c r="AI64" s="11">
        <f>'DP STOP cijfers'!AI10</f>
        <v>0</v>
      </c>
      <c r="AJ64" s="11">
        <f>'DP STOP cijfers'!AJ10</f>
        <v>0</v>
      </c>
      <c r="AK64" s="11">
        <f>'DP STOP cijfers'!AK10</f>
        <v>0</v>
      </c>
      <c r="AL64" s="49">
        <f>'DP STOP cijfers'!AL10</f>
        <v>0</v>
      </c>
      <c r="AM64" s="11">
        <f>'DP STOP cijfers'!AM10</f>
        <v>0</v>
      </c>
      <c r="AN64" s="11">
        <f>'DP STOP cijfers'!AN10</f>
        <v>0</v>
      </c>
      <c r="AO64" s="11">
        <f>'DP STOP cijfers'!AO10</f>
        <v>0</v>
      </c>
      <c r="AP64" s="11">
        <f>'DP STOP cijfers'!AP10</f>
        <v>0</v>
      </c>
      <c r="AQ64" s="11">
        <f>'DP STOP cijfers'!AQ10</f>
        <v>0</v>
      </c>
      <c r="AR64" s="49">
        <f>'DP STOP cijfers'!AR10</f>
        <v>0</v>
      </c>
      <c r="AS64" s="11">
        <f>'DP STOP cijfers'!AS10</f>
        <v>0</v>
      </c>
      <c r="AT64" s="11">
        <f>'DP STOP cijfers'!AT10</f>
        <v>0</v>
      </c>
      <c r="AU64" s="11">
        <f>'DP STOP cijfers'!AU10</f>
        <v>0</v>
      </c>
      <c r="AV64" s="11">
        <f>'DP STOP cijfers'!AV10</f>
        <v>0</v>
      </c>
      <c r="AW64" s="11">
        <f>'DP STOP cijfers'!AW10</f>
        <v>0</v>
      </c>
      <c r="AX64" s="11">
        <f>'DP STOP cijfers'!AX10</f>
        <v>0</v>
      </c>
      <c r="AY64" s="11">
        <f>'DP STOP cijfers'!AY10</f>
        <v>0</v>
      </c>
      <c r="AZ64" s="11">
        <f>'DP STOP cijfers'!AZ10</f>
        <v>0</v>
      </c>
      <c r="BA64" s="11">
        <f>'DP STOP cijfers'!BA10</f>
        <v>0</v>
      </c>
      <c r="BB64" s="11">
        <f>'DP STOP cijfers'!BB10</f>
        <v>0</v>
      </c>
      <c r="BC64" s="49">
        <f>'DP STOP cijfers'!BC10</f>
        <v>0</v>
      </c>
      <c r="BD64" s="11">
        <f>'DP STOP cijfers'!BD10</f>
        <v>0</v>
      </c>
      <c r="BE64" s="11">
        <f>'DP STOP cijfers'!BE10</f>
        <v>0</v>
      </c>
      <c r="BF64" s="11">
        <f>'DP STOP cijfers'!BF10</f>
        <v>0</v>
      </c>
      <c r="BG64" s="11">
        <f>'DP STOP cijfers'!BG10</f>
        <v>0</v>
      </c>
      <c r="BH64" s="11">
        <f>'DP STOP cijfers'!BH10</f>
        <v>0</v>
      </c>
      <c r="BI64" s="11">
        <f>'DP STOP cijfers'!BI10</f>
        <v>0</v>
      </c>
      <c r="BJ64" s="11">
        <f>'DP STOP cijfers'!BJ10</f>
        <v>0</v>
      </c>
      <c r="BK64" s="49">
        <f>'DP STOP cijfers'!BK10</f>
        <v>0</v>
      </c>
      <c r="BL64" s="11">
        <f>'DP STOP cijfers'!BL10</f>
        <v>0</v>
      </c>
      <c r="BM64" s="11">
        <f>'DP STOP cijfers'!BM10</f>
        <v>0</v>
      </c>
      <c r="BN64" s="11">
        <f>'DP STOP cijfers'!BN10</f>
        <v>0</v>
      </c>
      <c r="BO64" s="11">
        <f>'DP STOP cijfers'!BO10</f>
        <v>0</v>
      </c>
      <c r="BP64" s="11">
        <f>'DP STOP cijfers'!BP10</f>
        <v>0</v>
      </c>
      <c r="BQ64" s="49">
        <f>'DP STOP cijfers'!BQ10</f>
        <v>0</v>
      </c>
      <c r="BR64" s="11">
        <f>'DP STOP cijfers'!BR10</f>
        <v>200</v>
      </c>
      <c r="BS64" s="11">
        <f>'DP STOP cijfers'!BS10</f>
        <v>0</v>
      </c>
      <c r="BT64" s="11">
        <f>'DP STOP cijfers'!BT10</f>
        <v>0</v>
      </c>
      <c r="BU64" s="11">
        <f>'DP STOP cijfers'!BU10</f>
        <v>0</v>
      </c>
      <c r="BV64" s="11">
        <f>'DP STOP cijfers'!BV10</f>
        <v>0</v>
      </c>
      <c r="BW64" s="11">
        <f>'DP STOP cijfers'!BW10</f>
        <v>0</v>
      </c>
      <c r="BX64" s="47">
        <f>'DP STOP cijfers'!BX10</f>
        <v>0</v>
      </c>
      <c r="BY64" s="49">
        <f>'DP STOP cijfers'!BY10</f>
        <v>200</v>
      </c>
      <c r="BZ64" s="11">
        <f>'DP STOP cijfers'!BZ10</f>
        <v>20</v>
      </c>
      <c r="CA64" s="11">
        <f>'DP STOP cijfers'!CA10</f>
        <v>20</v>
      </c>
      <c r="CB64" s="11">
        <f>'DP STOP cijfers'!CB10</f>
        <v>20</v>
      </c>
      <c r="CC64" s="11">
        <f>'DP STOP cijfers'!CC10</f>
        <v>20</v>
      </c>
      <c r="CD64" s="11">
        <f>'DP STOP cijfers'!CD10</f>
        <v>20</v>
      </c>
      <c r="CE64" s="11">
        <f>'DP STOP cijfers'!CE10</f>
        <v>20</v>
      </c>
      <c r="CF64" s="11">
        <f>'DP STOP cijfers'!CF10</f>
        <v>0</v>
      </c>
      <c r="CG64" s="11">
        <f>'DP STOP cijfers'!CG10</f>
        <v>20</v>
      </c>
      <c r="CH64" s="11">
        <f>'DP STOP cijfers'!CH10</f>
        <v>20</v>
      </c>
      <c r="CI64" s="11">
        <f>'DP STOP cijfers'!CI10</f>
        <v>20</v>
      </c>
      <c r="CJ64" s="11">
        <f>'DP STOP cijfers'!CJ10</f>
        <v>20</v>
      </c>
      <c r="CK64" s="11">
        <f>'DP STOP cijfers'!CK10</f>
        <v>0</v>
      </c>
      <c r="CL64" s="49">
        <f>'DP STOP cijfers'!CL10</f>
        <v>200</v>
      </c>
      <c r="CM64" s="11">
        <f>'DP STOP cijfers'!CM10</f>
        <v>0</v>
      </c>
      <c r="CN64" s="11">
        <f>'DP STOP cijfers'!CN10</f>
        <v>0</v>
      </c>
      <c r="CO64" s="11">
        <f>'DP STOP cijfers'!CO10</f>
        <v>0</v>
      </c>
      <c r="CP64" s="11">
        <f>'DP STOP cijfers'!CP10</f>
        <v>0</v>
      </c>
      <c r="CQ64" s="11">
        <f>'DP STOP cijfers'!CQ10</f>
        <v>0</v>
      </c>
      <c r="CR64" s="11">
        <f>'DP STOP cijfers'!CR10</f>
        <v>0</v>
      </c>
      <c r="CS64" s="11">
        <f>'DP STOP cijfers'!CS10</f>
        <v>0</v>
      </c>
      <c r="CT64" s="11">
        <f>'DP STOP cijfers'!CT10</f>
        <v>0</v>
      </c>
      <c r="CU64" s="11">
        <f>'DP STOP cijfers'!CU10</f>
        <v>0</v>
      </c>
      <c r="CV64" s="11">
        <f>'DP STOP cijfers'!CV10</f>
        <v>0</v>
      </c>
      <c r="CW64" s="11">
        <f>'DP STOP cijfers'!CW10</f>
        <v>0</v>
      </c>
      <c r="CX64" s="11">
        <f>'DP STOP cijfers'!CX10</f>
        <v>0</v>
      </c>
      <c r="CY64" s="26">
        <f>'DP STOP cijfers'!CY10</f>
        <v>0</v>
      </c>
      <c r="CZ64" s="15">
        <f>'DP STOP cijfers'!CZ10</f>
        <v>0</v>
      </c>
      <c r="DA64" s="11">
        <f>'DP STOP cijfers'!DA10</f>
        <v>0</v>
      </c>
      <c r="DB64" s="11">
        <f>'DP STOP cijfers'!DB10</f>
        <v>0</v>
      </c>
      <c r="DC64" s="11">
        <f>'DP STOP cijfers'!DC10</f>
        <v>0</v>
      </c>
      <c r="DD64" s="11">
        <f>'DP STOP cijfers'!DD10</f>
        <v>0</v>
      </c>
      <c r="DE64" s="11">
        <f>'DP STOP cijfers'!DE10</f>
        <v>0</v>
      </c>
      <c r="DF64" s="11">
        <f>'DP STOP cijfers'!DF10</f>
        <v>0</v>
      </c>
      <c r="DG64" s="11">
        <f>'DP STOP cijfers'!DG10</f>
        <v>0</v>
      </c>
      <c r="DH64" s="11">
        <f>'DP STOP cijfers'!DH10</f>
        <v>0</v>
      </c>
      <c r="DI64" s="11">
        <f>'DP STOP cijfers'!DI10</f>
        <v>0</v>
      </c>
      <c r="DJ64" s="11">
        <f>'DP STOP cijfers'!DJ10</f>
        <v>0</v>
      </c>
      <c r="DK64" s="11">
        <f>'DP STOP cijfers'!DK10</f>
        <v>0</v>
      </c>
      <c r="DL64" s="26">
        <f>'DP STOP cijfers'!DL10</f>
        <v>0</v>
      </c>
    </row>
    <row r="65" spans="1:116">
      <c r="A65" s="47" t="str">
        <f>'DP STOP cijfers'!A11</f>
        <v>3.2</v>
      </c>
      <c r="B65" s="49" t="str">
        <f>'DP STOP cijfers'!B11</f>
        <v>RDNT1505</v>
      </c>
      <c r="C65" s="4" t="str">
        <f>'DP STOP cijfers'!C11</f>
        <v>Dierproeven</v>
      </c>
      <c r="D65" s="4" t="str">
        <f>'DP STOP cijfers'!D11</f>
        <v>DP Dierproeven DG-AGRO</v>
      </c>
      <c r="E65" s="4" t="str">
        <f>'DP STOP cijfers'!E11</f>
        <v>Toezicht huisvesting en verzorging Insp. Regeling Huisvesting</v>
      </c>
      <c r="F65" s="161" t="str">
        <f>'DP STOP cijfers'!F11</f>
        <v>DG AGRO</v>
      </c>
      <c r="G65" s="161" t="str">
        <f>'DP STOP cijfers'!G11</f>
        <v>nee</v>
      </c>
      <c r="H65" s="11">
        <f>'DP STOP cijfers'!H11</f>
        <v>1200</v>
      </c>
      <c r="I65" s="11">
        <f>'DP STOP cijfers'!I11</f>
        <v>0</v>
      </c>
      <c r="J65" s="11">
        <f>'DP STOP cijfers'!J11</f>
        <v>0</v>
      </c>
      <c r="K65" s="11">
        <f>'DP STOP cijfers'!K11</f>
        <v>0</v>
      </c>
      <c r="L65" s="11">
        <f>'DP STOP cijfers'!L11</f>
        <v>0</v>
      </c>
      <c r="M65" s="11">
        <f>'DP STOP cijfers'!M11</f>
        <v>0</v>
      </c>
      <c r="N65" s="11">
        <f>'DP STOP cijfers'!N11</f>
        <v>0</v>
      </c>
      <c r="O65" s="11">
        <f>'DP STOP cijfers'!O11</f>
        <v>0</v>
      </c>
      <c r="P65" s="11">
        <f>'DP STOP cijfers'!P11</f>
        <v>0</v>
      </c>
      <c r="Q65" s="26">
        <f>'DP STOP cijfers'!Q11</f>
        <v>1200</v>
      </c>
      <c r="R65" s="15">
        <f>'DP STOP cijfers'!R11</f>
        <v>0</v>
      </c>
      <c r="S65" s="11">
        <f>'DP STOP cijfers'!S11</f>
        <v>0</v>
      </c>
      <c r="T65" s="11">
        <f>'DP STOP cijfers'!T11</f>
        <v>1200</v>
      </c>
      <c r="U65" s="11">
        <f>'DP STOP cijfers'!U11</f>
        <v>0</v>
      </c>
      <c r="V65" s="11">
        <f>'DP STOP cijfers'!V11</f>
        <v>0</v>
      </c>
      <c r="W65" s="11">
        <f>'DP STOP cijfers'!W11</f>
        <v>0</v>
      </c>
      <c r="X65" s="11">
        <f>'DP STOP cijfers'!X11</f>
        <v>0</v>
      </c>
      <c r="Y65" s="11">
        <f>'DP STOP cijfers'!Y11</f>
        <v>0</v>
      </c>
      <c r="Z65" s="49">
        <f>'DP STOP cijfers'!Z11</f>
        <v>1200</v>
      </c>
      <c r="AA65" s="11">
        <f>'DP STOP cijfers'!AA11</f>
        <v>0</v>
      </c>
      <c r="AB65" s="11">
        <f>'DP STOP cijfers'!AB11</f>
        <v>0</v>
      </c>
      <c r="AC65" s="11">
        <f>'DP STOP cijfers'!AC11</f>
        <v>1200</v>
      </c>
      <c r="AD65" s="11">
        <f>'DP STOP cijfers'!AD11</f>
        <v>0</v>
      </c>
      <c r="AE65" s="11">
        <f>'DP STOP cijfers'!AE11</f>
        <v>0</v>
      </c>
      <c r="AF65" s="11">
        <f>'DP STOP cijfers'!AF11</f>
        <v>0</v>
      </c>
      <c r="AG65" s="49">
        <f>'DP STOP cijfers'!AG11</f>
        <v>0</v>
      </c>
      <c r="AH65" s="11">
        <f>'DP STOP cijfers'!AH11</f>
        <v>0</v>
      </c>
      <c r="AI65" s="11">
        <f>'DP STOP cijfers'!AI11</f>
        <v>0</v>
      </c>
      <c r="AJ65" s="11">
        <f>'DP STOP cijfers'!AJ11</f>
        <v>0</v>
      </c>
      <c r="AK65" s="11">
        <f>'DP STOP cijfers'!AK11</f>
        <v>0</v>
      </c>
      <c r="AL65" s="49">
        <f>'DP STOP cijfers'!AL11</f>
        <v>0</v>
      </c>
      <c r="AM65" s="11">
        <f>'DP STOP cijfers'!AM11</f>
        <v>0</v>
      </c>
      <c r="AN65" s="11">
        <f>'DP STOP cijfers'!AN11</f>
        <v>0</v>
      </c>
      <c r="AO65" s="11">
        <f>'DP STOP cijfers'!AO11</f>
        <v>0</v>
      </c>
      <c r="AP65" s="11">
        <f>'DP STOP cijfers'!AP11</f>
        <v>0</v>
      </c>
      <c r="AQ65" s="11">
        <f>'DP STOP cijfers'!AQ11</f>
        <v>0</v>
      </c>
      <c r="AR65" s="49">
        <f>'DP STOP cijfers'!AR11</f>
        <v>0</v>
      </c>
      <c r="AS65" s="11">
        <f>'DP STOP cijfers'!AS11</f>
        <v>0</v>
      </c>
      <c r="AT65" s="11">
        <f>'DP STOP cijfers'!AT11</f>
        <v>0</v>
      </c>
      <c r="AU65" s="11">
        <f>'DP STOP cijfers'!AU11</f>
        <v>0</v>
      </c>
      <c r="AV65" s="11">
        <f>'DP STOP cijfers'!AV11</f>
        <v>0</v>
      </c>
      <c r="AW65" s="11">
        <f>'DP STOP cijfers'!AW11</f>
        <v>0</v>
      </c>
      <c r="AX65" s="11">
        <f>'DP STOP cijfers'!AX11</f>
        <v>0</v>
      </c>
      <c r="AY65" s="11">
        <f>'DP STOP cijfers'!AY11</f>
        <v>0</v>
      </c>
      <c r="AZ65" s="11">
        <f>'DP STOP cijfers'!AZ11</f>
        <v>0</v>
      </c>
      <c r="BA65" s="11">
        <f>'DP STOP cijfers'!BA11</f>
        <v>0</v>
      </c>
      <c r="BB65" s="11">
        <f>'DP STOP cijfers'!BB11</f>
        <v>0</v>
      </c>
      <c r="BC65" s="49">
        <f>'DP STOP cijfers'!BC11</f>
        <v>0</v>
      </c>
      <c r="BD65" s="11">
        <f>'DP STOP cijfers'!BD11</f>
        <v>0</v>
      </c>
      <c r="BE65" s="11">
        <f>'DP STOP cijfers'!BE11</f>
        <v>0</v>
      </c>
      <c r="BF65" s="11">
        <f>'DP STOP cijfers'!BF11</f>
        <v>0</v>
      </c>
      <c r="BG65" s="11">
        <f>'DP STOP cijfers'!BG11</f>
        <v>0</v>
      </c>
      <c r="BH65" s="11">
        <f>'DP STOP cijfers'!BH11</f>
        <v>0</v>
      </c>
      <c r="BI65" s="11">
        <f>'DP STOP cijfers'!BI11</f>
        <v>0</v>
      </c>
      <c r="BJ65" s="11">
        <f>'DP STOP cijfers'!BJ11</f>
        <v>0</v>
      </c>
      <c r="BK65" s="49">
        <f>'DP STOP cijfers'!BK11</f>
        <v>0</v>
      </c>
      <c r="BL65" s="11">
        <f>'DP STOP cijfers'!BL11</f>
        <v>0</v>
      </c>
      <c r="BM65" s="11">
        <f>'DP STOP cijfers'!BM11</f>
        <v>0</v>
      </c>
      <c r="BN65" s="11">
        <f>'DP STOP cijfers'!BN11</f>
        <v>0</v>
      </c>
      <c r="BO65" s="11">
        <f>'DP STOP cijfers'!BO11</f>
        <v>0</v>
      </c>
      <c r="BP65" s="11">
        <f>'DP STOP cijfers'!BP11</f>
        <v>0</v>
      </c>
      <c r="BQ65" s="49">
        <f>'DP STOP cijfers'!BQ11</f>
        <v>0</v>
      </c>
      <c r="BR65" s="11">
        <f>'DP STOP cijfers'!BR11</f>
        <v>1200</v>
      </c>
      <c r="BS65" s="11">
        <f>'DP STOP cijfers'!BS11</f>
        <v>0</v>
      </c>
      <c r="BT65" s="11">
        <f>'DP STOP cijfers'!BT11</f>
        <v>0</v>
      </c>
      <c r="BU65" s="11">
        <f>'DP STOP cijfers'!BU11</f>
        <v>0</v>
      </c>
      <c r="BV65" s="11">
        <f>'DP STOP cijfers'!BV11</f>
        <v>0</v>
      </c>
      <c r="BW65" s="11">
        <f>'DP STOP cijfers'!BW11</f>
        <v>0</v>
      </c>
      <c r="BX65" s="47">
        <f>'DP STOP cijfers'!BX11</f>
        <v>0</v>
      </c>
      <c r="BY65" s="49">
        <f>'DP STOP cijfers'!BY11</f>
        <v>1200</v>
      </c>
      <c r="BZ65" s="11">
        <f>'DP STOP cijfers'!BZ11</f>
        <v>120</v>
      </c>
      <c r="CA65" s="11">
        <f>'DP STOP cijfers'!CA11</f>
        <v>120</v>
      </c>
      <c r="CB65" s="11">
        <f>'DP STOP cijfers'!CB11</f>
        <v>120</v>
      </c>
      <c r="CC65" s="11">
        <f>'DP STOP cijfers'!CC11</f>
        <v>120</v>
      </c>
      <c r="CD65" s="11">
        <f>'DP STOP cijfers'!CD11</f>
        <v>120</v>
      </c>
      <c r="CE65" s="11">
        <f>'DP STOP cijfers'!CE11</f>
        <v>120</v>
      </c>
      <c r="CF65" s="11">
        <f>'DP STOP cijfers'!CF11</f>
        <v>0</v>
      </c>
      <c r="CG65" s="11">
        <f>'DP STOP cijfers'!CG11</f>
        <v>120</v>
      </c>
      <c r="CH65" s="11">
        <f>'DP STOP cijfers'!CH11</f>
        <v>120</v>
      </c>
      <c r="CI65" s="11">
        <f>'DP STOP cijfers'!CI11</f>
        <v>120</v>
      </c>
      <c r="CJ65" s="11">
        <f>'DP STOP cijfers'!CJ11</f>
        <v>120</v>
      </c>
      <c r="CK65" s="11">
        <f>'DP STOP cijfers'!CK11</f>
        <v>0</v>
      </c>
      <c r="CL65" s="49">
        <f>'DP STOP cijfers'!CL11</f>
        <v>1200</v>
      </c>
      <c r="CM65" s="11">
        <f>'DP STOP cijfers'!CM11</f>
        <v>0</v>
      </c>
      <c r="CN65" s="11">
        <f>'DP STOP cijfers'!CN11</f>
        <v>0</v>
      </c>
      <c r="CO65" s="11">
        <f>'DP STOP cijfers'!CO11</f>
        <v>0</v>
      </c>
      <c r="CP65" s="11">
        <f>'DP STOP cijfers'!CP11</f>
        <v>0</v>
      </c>
      <c r="CQ65" s="11">
        <f>'DP STOP cijfers'!CQ11</f>
        <v>0</v>
      </c>
      <c r="CR65" s="11">
        <f>'DP STOP cijfers'!CR11</f>
        <v>0</v>
      </c>
      <c r="CS65" s="11">
        <f>'DP STOP cijfers'!CS11</f>
        <v>0</v>
      </c>
      <c r="CT65" s="11">
        <f>'DP STOP cijfers'!CT11</f>
        <v>0</v>
      </c>
      <c r="CU65" s="11">
        <f>'DP STOP cijfers'!CU11</f>
        <v>0</v>
      </c>
      <c r="CV65" s="11">
        <f>'DP STOP cijfers'!CV11</f>
        <v>0</v>
      </c>
      <c r="CW65" s="11">
        <f>'DP STOP cijfers'!CW11</f>
        <v>0</v>
      </c>
      <c r="CX65" s="11">
        <f>'DP STOP cijfers'!CX11</f>
        <v>0</v>
      </c>
      <c r="CY65" s="26">
        <f>'DP STOP cijfers'!CY11</f>
        <v>0</v>
      </c>
      <c r="CZ65" s="15">
        <f>'DP STOP cijfers'!CZ11</f>
        <v>0</v>
      </c>
      <c r="DA65" s="11">
        <f>'DP STOP cijfers'!DA11</f>
        <v>0</v>
      </c>
      <c r="DB65" s="11">
        <f>'DP STOP cijfers'!DB11</f>
        <v>0</v>
      </c>
      <c r="DC65" s="11">
        <f>'DP STOP cijfers'!DC11</f>
        <v>0</v>
      </c>
      <c r="DD65" s="11">
        <f>'DP STOP cijfers'!DD11</f>
        <v>0</v>
      </c>
      <c r="DE65" s="11">
        <f>'DP STOP cijfers'!DE11</f>
        <v>0</v>
      </c>
      <c r="DF65" s="11">
        <f>'DP STOP cijfers'!DF11</f>
        <v>0</v>
      </c>
      <c r="DG65" s="11">
        <f>'DP STOP cijfers'!DG11</f>
        <v>0</v>
      </c>
      <c r="DH65" s="11">
        <f>'DP STOP cijfers'!DH11</f>
        <v>0</v>
      </c>
      <c r="DI65" s="11">
        <f>'DP STOP cijfers'!DI11</f>
        <v>0</v>
      </c>
      <c r="DJ65" s="11">
        <f>'DP STOP cijfers'!DJ11</f>
        <v>0</v>
      </c>
      <c r="DK65" s="11">
        <f>'DP STOP cijfers'!DK11</f>
        <v>0</v>
      </c>
      <c r="DL65" s="26">
        <f>'DP STOP cijfers'!DL11</f>
        <v>0</v>
      </c>
    </row>
    <row r="66" spans="1:116">
      <c r="A66" s="47" t="str">
        <f>'DP STOP cijfers'!A12</f>
        <v>3.2</v>
      </c>
      <c r="B66" s="49" t="str">
        <f>'DP STOP cijfers'!B12</f>
        <v>RDNT1510</v>
      </c>
      <c r="C66" s="4" t="str">
        <f>'DP STOP cijfers'!C12</f>
        <v>Dierproeven</v>
      </c>
      <c r="D66" s="4" t="str">
        <f>'DP STOP cijfers'!D12</f>
        <v>DP Dierproeven DG-AGRO</v>
      </c>
      <c r="E66" s="4" t="str">
        <f>'DP STOP cijfers'!E12</f>
        <v>Toezicht huisvesting en verzorging DEC jaarverslag</v>
      </c>
      <c r="F66" s="161" t="str">
        <f>'DP STOP cijfers'!F12</f>
        <v>DG AGRO</v>
      </c>
      <c r="G66" s="161" t="str">
        <f>'DP STOP cijfers'!G12</f>
        <v>nee</v>
      </c>
      <c r="H66" s="11">
        <f>'DP STOP cijfers'!H12</f>
        <v>200</v>
      </c>
      <c r="I66" s="11">
        <f>'DP STOP cijfers'!I12</f>
        <v>0</v>
      </c>
      <c r="J66" s="11">
        <f>'DP STOP cijfers'!J12</f>
        <v>0</v>
      </c>
      <c r="K66" s="11">
        <f>'DP STOP cijfers'!K12</f>
        <v>0</v>
      </c>
      <c r="L66" s="11">
        <f>'DP STOP cijfers'!L12</f>
        <v>0</v>
      </c>
      <c r="M66" s="11">
        <f>'DP STOP cijfers'!M12</f>
        <v>0</v>
      </c>
      <c r="N66" s="11">
        <f>'DP STOP cijfers'!N12</f>
        <v>0</v>
      </c>
      <c r="O66" s="11">
        <f>'DP STOP cijfers'!O12</f>
        <v>0</v>
      </c>
      <c r="P66" s="11">
        <f>'DP STOP cijfers'!P12</f>
        <v>0</v>
      </c>
      <c r="Q66" s="26">
        <f>'DP STOP cijfers'!Q12</f>
        <v>200</v>
      </c>
      <c r="R66" s="15">
        <f>'DP STOP cijfers'!R12</f>
        <v>0</v>
      </c>
      <c r="S66" s="11">
        <f>'DP STOP cijfers'!S12</f>
        <v>0</v>
      </c>
      <c r="T66" s="11">
        <f>'DP STOP cijfers'!T12</f>
        <v>200</v>
      </c>
      <c r="U66" s="11">
        <f>'DP STOP cijfers'!U12</f>
        <v>0</v>
      </c>
      <c r="V66" s="11">
        <f>'DP STOP cijfers'!V12</f>
        <v>0</v>
      </c>
      <c r="W66" s="11">
        <f>'DP STOP cijfers'!W12</f>
        <v>0</v>
      </c>
      <c r="X66" s="11">
        <f>'DP STOP cijfers'!X12</f>
        <v>0</v>
      </c>
      <c r="Y66" s="11">
        <f>'DP STOP cijfers'!Y12</f>
        <v>0</v>
      </c>
      <c r="Z66" s="49">
        <f>'DP STOP cijfers'!Z12</f>
        <v>200</v>
      </c>
      <c r="AA66" s="11">
        <f>'DP STOP cijfers'!AA12</f>
        <v>0</v>
      </c>
      <c r="AB66" s="11">
        <f>'DP STOP cijfers'!AB12</f>
        <v>0</v>
      </c>
      <c r="AC66" s="11">
        <f>'DP STOP cijfers'!AC12</f>
        <v>200</v>
      </c>
      <c r="AD66" s="11">
        <f>'DP STOP cijfers'!AD12</f>
        <v>0</v>
      </c>
      <c r="AE66" s="11">
        <f>'DP STOP cijfers'!AE12</f>
        <v>0</v>
      </c>
      <c r="AF66" s="11">
        <f>'DP STOP cijfers'!AF12</f>
        <v>0</v>
      </c>
      <c r="AG66" s="49">
        <f>'DP STOP cijfers'!AG12</f>
        <v>0</v>
      </c>
      <c r="AH66" s="11">
        <f>'DP STOP cijfers'!AH12</f>
        <v>0</v>
      </c>
      <c r="AI66" s="11">
        <f>'DP STOP cijfers'!AI12</f>
        <v>0</v>
      </c>
      <c r="AJ66" s="11">
        <f>'DP STOP cijfers'!AJ12</f>
        <v>0</v>
      </c>
      <c r="AK66" s="11">
        <f>'DP STOP cijfers'!AK12</f>
        <v>0</v>
      </c>
      <c r="AL66" s="49">
        <f>'DP STOP cijfers'!AL12</f>
        <v>0</v>
      </c>
      <c r="AM66" s="11">
        <f>'DP STOP cijfers'!AM12</f>
        <v>0</v>
      </c>
      <c r="AN66" s="11">
        <f>'DP STOP cijfers'!AN12</f>
        <v>0</v>
      </c>
      <c r="AO66" s="11">
        <f>'DP STOP cijfers'!AO12</f>
        <v>0</v>
      </c>
      <c r="AP66" s="11">
        <f>'DP STOP cijfers'!AP12</f>
        <v>0</v>
      </c>
      <c r="AQ66" s="11">
        <f>'DP STOP cijfers'!AQ12</f>
        <v>0</v>
      </c>
      <c r="AR66" s="49">
        <f>'DP STOP cijfers'!AR12</f>
        <v>0</v>
      </c>
      <c r="AS66" s="11">
        <f>'DP STOP cijfers'!AS12</f>
        <v>0</v>
      </c>
      <c r="AT66" s="11">
        <f>'DP STOP cijfers'!AT12</f>
        <v>0</v>
      </c>
      <c r="AU66" s="11">
        <f>'DP STOP cijfers'!AU12</f>
        <v>0</v>
      </c>
      <c r="AV66" s="11">
        <f>'DP STOP cijfers'!AV12</f>
        <v>0</v>
      </c>
      <c r="AW66" s="11">
        <f>'DP STOP cijfers'!AW12</f>
        <v>0</v>
      </c>
      <c r="AX66" s="11">
        <f>'DP STOP cijfers'!AX12</f>
        <v>0</v>
      </c>
      <c r="AY66" s="11">
        <f>'DP STOP cijfers'!AY12</f>
        <v>0</v>
      </c>
      <c r="AZ66" s="11">
        <f>'DP STOP cijfers'!AZ12</f>
        <v>0</v>
      </c>
      <c r="BA66" s="11">
        <f>'DP STOP cijfers'!BA12</f>
        <v>0</v>
      </c>
      <c r="BB66" s="11">
        <f>'DP STOP cijfers'!BB12</f>
        <v>0</v>
      </c>
      <c r="BC66" s="49">
        <f>'DP STOP cijfers'!BC12</f>
        <v>0</v>
      </c>
      <c r="BD66" s="11">
        <f>'DP STOP cijfers'!BD12</f>
        <v>0</v>
      </c>
      <c r="BE66" s="11">
        <f>'DP STOP cijfers'!BE12</f>
        <v>0</v>
      </c>
      <c r="BF66" s="11">
        <f>'DP STOP cijfers'!BF12</f>
        <v>0</v>
      </c>
      <c r="BG66" s="11">
        <f>'DP STOP cijfers'!BG12</f>
        <v>0</v>
      </c>
      <c r="BH66" s="11">
        <f>'DP STOP cijfers'!BH12</f>
        <v>0</v>
      </c>
      <c r="BI66" s="11">
        <f>'DP STOP cijfers'!BI12</f>
        <v>0</v>
      </c>
      <c r="BJ66" s="11">
        <f>'DP STOP cijfers'!BJ12</f>
        <v>0</v>
      </c>
      <c r="BK66" s="49">
        <f>'DP STOP cijfers'!BK12</f>
        <v>0</v>
      </c>
      <c r="BL66" s="11">
        <f>'DP STOP cijfers'!BL12</f>
        <v>0</v>
      </c>
      <c r="BM66" s="11">
        <f>'DP STOP cijfers'!BM12</f>
        <v>0</v>
      </c>
      <c r="BN66" s="11">
        <f>'DP STOP cijfers'!BN12</f>
        <v>0</v>
      </c>
      <c r="BO66" s="11">
        <f>'DP STOP cijfers'!BO12</f>
        <v>0</v>
      </c>
      <c r="BP66" s="11">
        <f>'DP STOP cijfers'!BP12</f>
        <v>0</v>
      </c>
      <c r="BQ66" s="49">
        <f>'DP STOP cijfers'!BQ12</f>
        <v>0</v>
      </c>
      <c r="BR66" s="11">
        <f>'DP STOP cijfers'!BR12</f>
        <v>200</v>
      </c>
      <c r="BS66" s="11">
        <f>'DP STOP cijfers'!BS12</f>
        <v>0</v>
      </c>
      <c r="BT66" s="11">
        <f>'DP STOP cijfers'!BT12</f>
        <v>0</v>
      </c>
      <c r="BU66" s="11">
        <f>'DP STOP cijfers'!BU12</f>
        <v>0</v>
      </c>
      <c r="BV66" s="11">
        <f>'DP STOP cijfers'!BV12</f>
        <v>0</v>
      </c>
      <c r="BW66" s="11">
        <f>'DP STOP cijfers'!BW12</f>
        <v>0</v>
      </c>
      <c r="BX66" s="47">
        <f>'DP STOP cijfers'!BX12</f>
        <v>0</v>
      </c>
      <c r="BY66" s="49">
        <f>'DP STOP cijfers'!BY12</f>
        <v>200</v>
      </c>
      <c r="BZ66" s="11">
        <f>'DP STOP cijfers'!BZ12</f>
        <v>20</v>
      </c>
      <c r="CA66" s="11">
        <f>'DP STOP cijfers'!CA12</f>
        <v>20</v>
      </c>
      <c r="CB66" s="11">
        <f>'DP STOP cijfers'!CB12</f>
        <v>20</v>
      </c>
      <c r="CC66" s="11">
        <f>'DP STOP cijfers'!CC12</f>
        <v>20</v>
      </c>
      <c r="CD66" s="11">
        <f>'DP STOP cijfers'!CD12</f>
        <v>20</v>
      </c>
      <c r="CE66" s="11">
        <f>'DP STOP cijfers'!CE12</f>
        <v>20</v>
      </c>
      <c r="CF66" s="11">
        <f>'DP STOP cijfers'!CF12</f>
        <v>0</v>
      </c>
      <c r="CG66" s="11">
        <f>'DP STOP cijfers'!CG12</f>
        <v>20</v>
      </c>
      <c r="CH66" s="11">
        <f>'DP STOP cijfers'!CH12</f>
        <v>20</v>
      </c>
      <c r="CI66" s="11">
        <f>'DP STOP cijfers'!CI12</f>
        <v>20</v>
      </c>
      <c r="CJ66" s="11">
        <f>'DP STOP cijfers'!CJ12</f>
        <v>20</v>
      </c>
      <c r="CK66" s="11">
        <f>'DP STOP cijfers'!CK12</f>
        <v>0</v>
      </c>
      <c r="CL66" s="49">
        <f>'DP STOP cijfers'!CL12</f>
        <v>200</v>
      </c>
      <c r="CM66" s="11">
        <f>'DP STOP cijfers'!CM12</f>
        <v>0</v>
      </c>
      <c r="CN66" s="11">
        <f>'DP STOP cijfers'!CN12</f>
        <v>0</v>
      </c>
      <c r="CO66" s="11">
        <f>'DP STOP cijfers'!CO12</f>
        <v>0</v>
      </c>
      <c r="CP66" s="11">
        <f>'DP STOP cijfers'!CP12</f>
        <v>0</v>
      </c>
      <c r="CQ66" s="11">
        <f>'DP STOP cijfers'!CQ12</f>
        <v>0</v>
      </c>
      <c r="CR66" s="11">
        <f>'DP STOP cijfers'!CR12</f>
        <v>0</v>
      </c>
      <c r="CS66" s="11">
        <f>'DP STOP cijfers'!CS12</f>
        <v>0</v>
      </c>
      <c r="CT66" s="11">
        <f>'DP STOP cijfers'!CT12</f>
        <v>0</v>
      </c>
      <c r="CU66" s="11">
        <f>'DP STOP cijfers'!CU12</f>
        <v>0</v>
      </c>
      <c r="CV66" s="11">
        <f>'DP STOP cijfers'!CV12</f>
        <v>0</v>
      </c>
      <c r="CW66" s="11">
        <f>'DP STOP cijfers'!CW12</f>
        <v>0</v>
      </c>
      <c r="CX66" s="11">
        <f>'DP STOP cijfers'!CX12</f>
        <v>0</v>
      </c>
      <c r="CY66" s="26">
        <f>'DP STOP cijfers'!CY12</f>
        <v>0</v>
      </c>
      <c r="CZ66" s="15">
        <f>'DP STOP cijfers'!CZ12</f>
        <v>0</v>
      </c>
      <c r="DA66" s="11">
        <f>'DP STOP cijfers'!DA12</f>
        <v>0</v>
      </c>
      <c r="DB66" s="11">
        <f>'DP STOP cijfers'!DB12</f>
        <v>0</v>
      </c>
      <c r="DC66" s="11">
        <f>'DP STOP cijfers'!DC12</f>
        <v>0</v>
      </c>
      <c r="DD66" s="11">
        <f>'DP STOP cijfers'!DD12</f>
        <v>0</v>
      </c>
      <c r="DE66" s="11">
        <f>'DP STOP cijfers'!DE12</f>
        <v>0</v>
      </c>
      <c r="DF66" s="11">
        <f>'DP STOP cijfers'!DF12</f>
        <v>0</v>
      </c>
      <c r="DG66" s="11">
        <f>'DP STOP cijfers'!DG12</f>
        <v>0</v>
      </c>
      <c r="DH66" s="11">
        <f>'DP STOP cijfers'!DH12</f>
        <v>0</v>
      </c>
      <c r="DI66" s="11">
        <f>'DP STOP cijfers'!DI12</f>
        <v>0</v>
      </c>
      <c r="DJ66" s="11">
        <f>'DP STOP cijfers'!DJ12</f>
        <v>0</v>
      </c>
      <c r="DK66" s="11">
        <f>'DP STOP cijfers'!DK12</f>
        <v>0</v>
      </c>
      <c r="DL66" s="26">
        <f>'DP STOP cijfers'!DL12</f>
        <v>0</v>
      </c>
    </row>
    <row r="67" spans="1:116">
      <c r="A67" s="47" t="str">
        <f>'DP STOP cijfers'!A15</f>
        <v>3.3</v>
      </c>
      <c r="B67" s="49" t="str">
        <f>'DP STOP cijfers'!B15</f>
        <v>RDNT1507</v>
      </c>
      <c r="C67" s="4" t="str">
        <f>'DP STOP cijfers'!C15</f>
        <v>Dierproeven</v>
      </c>
      <c r="D67" s="4" t="str">
        <f>'DP STOP cijfers'!D15</f>
        <v>DP Dierproeven DG-AGRO</v>
      </c>
      <c r="E67" s="4" t="str">
        <f>'DP STOP cijfers'!E15</f>
        <v>Toezicht uitvoering dierproeven - Dierproef OZP</v>
      </c>
      <c r="F67" s="161" t="str">
        <f>'DP STOP cijfers'!F15</f>
        <v>DG AGRO</v>
      </c>
      <c r="G67" s="161" t="str">
        <f>'DP STOP cijfers'!G15</f>
        <v>nee</v>
      </c>
      <c r="H67" s="11">
        <f>'DP STOP cijfers'!H15</f>
        <v>500</v>
      </c>
      <c r="I67" s="11">
        <f>'DP STOP cijfers'!I15</f>
        <v>0</v>
      </c>
      <c r="J67" s="11">
        <f>'DP STOP cijfers'!J15</f>
        <v>0</v>
      </c>
      <c r="K67" s="11">
        <f>'DP STOP cijfers'!K15</f>
        <v>0</v>
      </c>
      <c r="L67" s="11">
        <f>'DP STOP cijfers'!L15</f>
        <v>0</v>
      </c>
      <c r="M67" s="11">
        <f>'DP STOP cijfers'!M15</f>
        <v>0</v>
      </c>
      <c r="N67" s="11">
        <f>'DP STOP cijfers'!N15</f>
        <v>0</v>
      </c>
      <c r="O67" s="11">
        <f>'DP STOP cijfers'!O15</f>
        <v>0</v>
      </c>
      <c r="P67" s="11">
        <f>'DP STOP cijfers'!P15</f>
        <v>0</v>
      </c>
      <c r="Q67" s="26">
        <f>'DP STOP cijfers'!Q15</f>
        <v>500</v>
      </c>
      <c r="R67" s="15">
        <f>'DP STOP cijfers'!R15</f>
        <v>0</v>
      </c>
      <c r="S67" s="11">
        <f>'DP STOP cijfers'!S15</f>
        <v>0</v>
      </c>
      <c r="T67" s="11">
        <f>'DP STOP cijfers'!T15</f>
        <v>500</v>
      </c>
      <c r="U67" s="11">
        <f>'DP STOP cijfers'!U15</f>
        <v>0</v>
      </c>
      <c r="V67" s="11">
        <f>'DP STOP cijfers'!V15</f>
        <v>0</v>
      </c>
      <c r="W67" s="11">
        <f>'DP STOP cijfers'!W15</f>
        <v>0</v>
      </c>
      <c r="X67" s="11">
        <f>'DP STOP cijfers'!X15</f>
        <v>0</v>
      </c>
      <c r="Y67" s="11">
        <f>'DP STOP cijfers'!Y15</f>
        <v>0</v>
      </c>
      <c r="Z67" s="49">
        <f>'DP STOP cijfers'!Z15</f>
        <v>500</v>
      </c>
      <c r="AA67" s="11">
        <f>'DP STOP cijfers'!AA15</f>
        <v>0</v>
      </c>
      <c r="AB67" s="11">
        <f>'DP STOP cijfers'!AB15</f>
        <v>0</v>
      </c>
      <c r="AC67" s="11">
        <f>'DP STOP cijfers'!AC15</f>
        <v>500</v>
      </c>
      <c r="AD67" s="11">
        <f>'DP STOP cijfers'!AD15</f>
        <v>0</v>
      </c>
      <c r="AE67" s="11">
        <f>'DP STOP cijfers'!AE15</f>
        <v>0</v>
      </c>
      <c r="AF67" s="11">
        <f>'DP STOP cijfers'!AF15</f>
        <v>0</v>
      </c>
      <c r="AG67" s="49">
        <f>'DP STOP cijfers'!AG15</f>
        <v>0</v>
      </c>
      <c r="AH67" s="11">
        <f>'DP STOP cijfers'!AH15</f>
        <v>0</v>
      </c>
      <c r="AI67" s="11">
        <f>'DP STOP cijfers'!AI15</f>
        <v>0</v>
      </c>
      <c r="AJ67" s="11">
        <f>'DP STOP cijfers'!AJ15</f>
        <v>0</v>
      </c>
      <c r="AK67" s="11">
        <f>'DP STOP cijfers'!AK15</f>
        <v>0</v>
      </c>
      <c r="AL67" s="49">
        <f>'DP STOP cijfers'!AL15</f>
        <v>0</v>
      </c>
      <c r="AM67" s="11">
        <f>'DP STOP cijfers'!AM15</f>
        <v>0</v>
      </c>
      <c r="AN67" s="11">
        <f>'DP STOP cijfers'!AN15</f>
        <v>0</v>
      </c>
      <c r="AO67" s="11">
        <f>'DP STOP cijfers'!AO15</f>
        <v>0</v>
      </c>
      <c r="AP67" s="11">
        <f>'DP STOP cijfers'!AP15</f>
        <v>0</v>
      </c>
      <c r="AQ67" s="11">
        <f>'DP STOP cijfers'!AQ15</f>
        <v>0</v>
      </c>
      <c r="AR67" s="49">
        <f>'DP STOP cijfers'!AR15</f>
        <v>0</v>
      </c>
      <c r="AS67" s="11">
        <f>'DP STOP cijfers'!AS15</f>
        <v>0</v>
      </c>
      <c r="AT67" s="11">
        <f>'DP STOP cijfers'!AT15</f>
        <v>0</v>
      </c>
      <c r="AU67" s="11">
        <f>'DP STOP cijfers'!AU15</f>
        <v>0</v>
      </c>
      <c r="AV67" s="11">
        <f>'DP STOP cijfers'!AV15</f>
        <v>0</v>
      </c>
      <c r="AW67" s="11">
        <f>'DP STOP cijfers'!AW15</f>
        <v>0</v>
      </c>
      <c r="AX67" s="11">
        <f>'DP STOP cijfers'!AX15</f>
        <v>0</v>
      </c>
      <c r="AY67" s="11">
        <f>'DP STOP cijfers'!AY15</f>
        <v>0</v>
      </c>
      <c r="AZ67" s="11">
        <f>'DP STOP cijfers'!AZ15</f>
        <v>0</v>
      </c>
      <c r="BA67" s="11">
        <f>'DP STOP cijfers'!BA15</f>
        <v>0</v>
      </c>
      <c r="BB67" s="11">
        <f>'DP STOP cijfers'!BB15</f>
        <v>0</v>
      </c>
      <c r="BC67" s="49">
        <f>'DP STOP cijfers'!BC15</f>
        <v>0</v>
      </c>
      <c r="BD67" s="11">
        <f>'DP STOP cijfers'!BD15</f>
        <v>0</v>
      </c>
      <c r="BE67" s="11">
        <f>'DP STOP cijfers'!BE15</f>
        <v>0</v>
      </c>
      <c r="BF67" s="11">
        <f>'DP STOP cijfers'!BF15</f>
        <v>0</v>
      </c>
      <c r="BG67" s="11">
        <f>'DP STOP cijfers'!BG15</f>
        <v>0</v>
      </c>
      <c r="BH67" s="11">
        <f>'DP STOP cijfers'!BH15</f>
        <v>0</v>
      </c>
      <c r="BI67" s="11">
        <f>'DP STOP cijfers'!BI15</f>
        <v>0</v>
      </c>
      <c r="BJ67" s="11">
        <f>'DP STOP cijfers'!BJ15</f>
        <v>0</v>
      </c>
      <c r="BK67" s="49">
        <f>'DP STOP cijfers'!BK15</f>
        <v>0</v>
      </c>
      <c r="BL67" s="11">
        <f>'DP STOP cijfers'!BL15</f>
        <v>0</v>
      </c>
      <c r="BM67" s="11">
        <f>'DP STOP cijfers'!BM15</f>
        <v>0</v>
      </c>
      <c r="BN67" s="11">
        <f>'DP STOP cijfers'!BN15</f>
        <v>0</v>
      </c>
      <c r="BO67" s="11">
        <f>'DP STOP cijfers'!BO15</f>
        <v>0</v>
      </c>
      <c r="BP67" s="11">
        <f>'DP STOP cijfers'!BP15</f>
        <v>0</v>
      </c>
      <c r="BQ67" s="49">
        <f>'DP STOP cijfers'!BQ15</f>
        <v>0</v>
      </c>
      <c r="BR67" s="11">
        <f>'DP STOP cijfers'!BR15</f>
        <v>500</v>
      </c>
      <c r="BS67" s="11">
        <f>'DP STOP cijfers'!BS15</f>
        <v>0</v>
      </c>
      <c r="BT67" s="11">
        <f>'DP STOP cijfers'!BT15</f>
        <v>0</v>
      </c>
      <c r="BU67" s="11">
        <f>'DP STOP cijfers'!BU15</f>
        <v>0</v>
      </c>
      <c r="BV67" s="11">
        <f>'DP STOP cijfers'!BV15</f>
        <v>0</v>
      </c>
      <c r="BW67" s="11">
        <f>'DP STOP cijfers'!BW15</f>
        <v>0</v>
      </c>
      <c r="BX67" s="47">
        <f>'DP STOP cijfers'!BX15</f>
        <v>0</v>
      </c>
      <c r="BY67" s="49">
        <f>'DP STOP cijfers'!BY15</f>
        <v>500</v>
      </c>
      <c r="BZ67" s="11">
        <f>'DP STOP cijfers'!BZ15</f>
        <v>50</v>
      </c>
      <c r="CA67" s="11">
        <f>'DP STOP cijfers'!CA15</f>
        <v>50</v>
      </c>
      <c r="CB67" s="11">
        <f>'DP STOP cijfers'!CB15</f>
        <v>50</v>
      </c>
      <c r="CC67" s="11">
        <f>'DP STOP cijfers'!CC15</f>
        <v>50</v>
      </c>
      <c r="CD67" s="11">
        <f>'DP STOP cijfers'!CD15</f>
        <v>50</v>
      </c>
      <c r="CE67" s="11">
        <f>'DP STOP cijfers'!CE15</f>
        <v>50</v>
      </c>
      <c r="CF67" s="11">
        <f>'DP STOP cijfers'!CF15</f>
        <v>0</v>
      </c>
      <c r="CG67" s="11">
        <f>'DP STOP cijfers'!CG15</f>
        <v>50</v>
      </c>
      <c r="CH67" s="11">
        <f>'DP STOP cijfers'!CH15</f>
        <v>50</v>
      </c>
      <c r="CI67" s="11">
        <f>'DP STOP cijfers'!CI15</f>
        <v>50</v>
      </c>
      <c r="CJ67" s="11">
        <f>'DP STOP cijfers'!CJ15</f>
        <v>50</v>
      </c>
      <c r="CK67" s="11">
        <f>'DP STOP cijfers'!CK15</f>
        <v>0</v>
      </c>
      <c r="CL67" s="49">
        <f>'DP STOP cijfers'!CL15</f>
        <v>500</v>
      </c>
      <c r="CM67" s="11">
        <f>'DP STOP cijfers'!CM15</f>
        <v>0</v>
      </c>
      <c r="CN67" s="11">
        <f>'DP STOP cijfers'!CN15</f>
        <v>0</v>
      </c>
      <c r="CO67" s="11">
        <f>'DP STOP cijfers'!CO15</f>
        <v>0</v>
      </c>
      <c r="CP67" s="11">
        <f>'DP STOP cijfers'!CP15</f>
        <v>0</v>
      </c>
      <c r="CQ67" s="11">
        <f>'DP STOP cijfers'!CQ15</f>
        <v>0</v>
      </c>
      <c r="CR67" s="11">
        <f>'DP STOP cijfers'!CR15</f>
        <v>0</v>
      </c>
      <c r="CS67" s="11">
        <f>'DP STOP cijfers'!CS15</f>
        <v>0</v>
      </c>
      <c r="CT67" s="11">
        <f>'DP STOP cijfers'!CT15</f>
        <v>0</v>
      </c>
      <c r="CU67" s="11">
        <f>'DP STOP cijfers'!CU15</f>
        <v>0</v>
      </c>
      <c r="CV67" s="11">
        <f>'DP STOP cijfers'!CV15</f>
        <v>0</v>
      </c>
      <c r="CW67" s="11">
        <f>'DP STOP cijfers'!CW15</f>
        <v>0</v>
      </c>
      <c r="CX67" s="11">
        <f>'DP STOP cijfers'!CX15</f>
        <v>0</v>
      </c>
      <c r="CY67" s="26">
        <f>'DP STOP cijfers'!CY15</f>
        <v>0</v>
      </c>
      <c r="CZ67" s="15">
        <f>'DP STOP cijfers'!CZ15</f>
        <v>0</v>
      </c>
      <c r="DA67" s="11">
        <f>'DP STOP cijfers'!DA15</f>
        <v>0</v>
      </c>
      <c r="DB67" s="11">
        <f>'DP STOP cijfers'!DB15</f>
        <v>0</v>
      </c>
      <c r="DC67" s="11">
        <f>'DP STOP cijfers'!DC15</f>
        <v>0</v>
      </c>
      <c r="DD67" s="11">
        <f>'DP STOP cijfers'!DD15</f>
        <v>0</v>
      </c>
      <c r="DE67" s="11">
        <f>'DP STOP cijfers'!DE15</f>
        <v>0</v>
      </c>
      <c r="DF67" s="11">
        <f>'DP STOP cijfers'!DF15</f>
        <v>0</v>
      </c>
      <c r="DG67" s="11">
        <f>'DP STOP cijfers'!DG15</f>
        <v>0</v>
      </c>
      <c r="DH67" s="11">
        <f>'DP STOP cijfers'!DH15</f>
        <v>0</v>
      </c>
      <c r="DI67" s="11">
        <f>'DP STOP cijfers'!DI15</f>
        <v>0</v>
      </c>
      <c r="DJ67" s="11">
        <f>'DP STOP cijfers'!DJ15</f>
        <v>0</v>
      </c>
      <c r="DK67" s="11">
        <f>'DP STOP cijfers'!DK15</f>
        <v>0</v>
      </c>
      <c r="DL67" s="26">
        <f>'DP STOP cijfers'!DL15</f>
        <v>0</v>
      </c>
    </row>
    <row r="68" spans="1:116">
      <c r="A68" s="47" t="str">
        <f>'DP STOP cijfers'!A16</f>
        <v>4.1</v>
      </c>
      <c r="B68" s="49" t="str">
        <f>'DP STOP cijfers'!B16</f>
        <v>RDNT1514</v>
      </c>
      <c r="C68" s="4" t="str">
        <f>'DP STOP cijfers'!C16</f>
        <v>Dierproeven</v>
      </c>
      <c r="D68" s="4" t="str">
        <f>'DP STOP cijfers'!D16</f>
        <v>DP Dierproeven DG-AGRO</v>
      </c>
      <c r="E68" s="4" t="str">
        <f>'DP STOP cijfers'!E16</f>
        <v>Beoordeling ontheffingen deskundigen</v>
      </c>
      <c r="F68" s="5" t="str">
        <f>'DP STOP cijfers'!F16</f>
        <v>DG AGRO</v>
      </c>
      <c r="G68" s="5" t="str">
        <f>'DP STOP cijfers'!G16</f>
        <v>nee/ja</v>
      </c>
      <c r="H68" s="11">
        <f>'DP STOP cijfers'!H16</f>
        <v>254</v>
      </c>
      <c r="I68" s="11">
        <f>'DP STOP cijfers'!I16</f>
        <v>0</v>
      </c>
      <c r="J68" s="11">
        <f>'DP STOP cijfers'!J16</f>
        <v>0</v>
      </c>
      <c r="K68" s="11">
        <f>'DP STOP cijfers'!K16</f>
        <v>0</v>
      </c>
      <c r="L68" s="11">
        <f>'DP STOP cijfers'!L16</f>
        <v>0</v>
      </c>
      <c r="M68" s="11">
        <f>'DP STOP cijfers'!M16</f>
        <v>0</v>
      </c>
      <c r="N68" s="11">
        <f>'DP STOP cijfers'!N16</f>
        <v>0</v>
      </c>
      <c r="O68" s="11">
        <f>'DP STOP cijfers'!O16</f>
        <v>0</v>
      </c>
      <c r="P68" s="11">
        <f>'DP STOP cijfers'!P16</f>
        <v>0</v>
      </c>
      <c r="Q68" s="26">
        <f>'DP STOP cijfers'!Q16</f>
        <v>254</v>
      </c>
      <c r="R68" s="15">
        <f>'DP STOP cijfers'!R16</f>
        <v>0</v>
      </c>
      <c r="S68" s="11">
        <f>'DP STOP cijfers'!S16</f>
        <v>0</v>
      </c>
      <c r="T68" s="11">
        <f>'DP STOP cijfers'!T16</f>
        <v>254</v>
      </c>
      <c r="U68" s="11">
        <f>'DP STOP cijfers'!U16</f>
        <v>0</v>
      </c>
      <c r="V68" s="11">
        <f>'DP STOP cijfers'!V16</f>
        <v>0</v>
      </c>
      <c r="W68" s="11">
        <f>'DP STOP cijfers'!W16</f>
        <v>0</v>
      </c>
      <c r="X68" s="11">
        <f>'DP STOP cijfers'!X16</f>
        <v>0</v>
      </c>
      <c r="Y68" s="11">
        <f>'DP STOP cijfers'!Y16</f>
        <v>0</v>
      </c>
      <c r="Z68" s="49">
        <f>'DP STOP cijfers'!Z16</f>
        <v>254</v>
      </c>
      <c r="AA68" s="11">
        <f>'DP STOP cijfers'!AA16</f>
        <v>0</v>
      </c>
      <c r="AB68" s="11">
        <f>'DP STOP cijfers'!AB16</f>
        <v>0</v>
      </c>
      <c r="AC68" s="11">
        <f>'DP STOP cijfers'!AC16</f>
        <v>254</v>
      </c>
      <c r="AD68" s="11">
        <f>'DP STOP cijfers'!AD16</f>
        <v>0</v>
      </c>
      <c r="AE68" s="11">
        <f>'DP STOP cijfers'!AE16</f>
        <v>0</v>
      </c>
      <c r="AF68" s="11">
        <f>'DP STOP cijfers'!AF16</f>
        <v>0</v>
      </c>
      <c r="AG68" s="49">
        <f>'DP STOP cijfers'!AG16</f>
        <v>0</v>
      </c>
      <c r="AH68" s="11">
        <f>'DP STOP cijfers'!AH16</f>
        <v>0</v>
      </c>
      <c r="AI68" s="11">
        <f>'DP STOP cijfers'!AI16</f>
        <v>0</v>
      </c>
      <c r="AJ68" s="11">
        <f>'DP STOP cijfers'!AJ16</f>
        <v>0</v>
      </c>
      <c r="AK68" s="11">
        <f>'DP STOP cijfers'!AK16</f>
        <v>0</v>
      </c>
      <c r="AL68" s="49">
        <f>'DP STOP cijfers'!AL16</f>
        <v>0</v>
      </c>
      <c r="AM68" s="11">
        <f>'DP STOP cijfers'!AM16</f>
        <v>0</v>
      </c>
      <c r="AN68" s="11">
        <f>'DP STOP cijfers'!AN16</f>
        <v>0</v>
      </c>
      <c r="AO68" s="11">
        <f>'DP STOP cijfers'!AO16</f>
        <v>0</v>
      </c>
      <c r="AP68" s="11">
        <f>'DP STOP cijfers'!AP16</f>
        <v>0</v>
      </c>
      <c r="AQ68" s="11">
        <f>'DP STOP cijfers'!AQ16</f>
        <v>0</v>
      </c>
      <c r="AR68" s="49">
        <f>'DP STOP cijfers'!AR16</f>
        <v>0</v>
      </c>
      <c r="AS68" s="11">
        <f>'DP STOP cijfers'!AS16</f>
        <v>0</v>
      </c>
      <c r="AT68" s="11">
        <f>'DP STOP cijfers'!AT16</f>
        <v>0</v>
      </c>
      <c r="AU68" s="11">
        <f>'DP STOP cijfers'!AU16</f>
        <v>0</v>
      </c>
      <c r="AV68" s="11">
        <f>'DP STOP cijfers'!AV16</f>
        <v>0</v>
      </c>
      <c r="AW68" s="11">
        <f>'DP STOP cijfers'!AW16</f>
        <v>0</v>
      </c>
      <c r="AX68" s="11">
        <f>'DP STOP cijfers'!AX16</f>
        <v>0</v>
      </c>
      <c r="AY68" s="11">
        <f>'DP STOP cijfers'!AY16</f>
        <v>0</v>
      </c>
      <c r="AZ68" s="11">
        <f>'DP STOP cijfers'!AZ16</f>
        <v>0</v>
      </c>
      <c r="BA68" s="11">
        <f>'DP STOP cijfers'!BA16</f>
        <v>0</v>
      </c>
      <c r="BB68" s="11">
        <f>'DP STOP cijfers'!BB16</f>
        <v>0</v>
      </c>
      <c r="BC68" s="49">
        <f>'DP STOP cijfers'!BC16</f>
        <v>0</v>
      </c>
      <c r="BD68" s="11">
        <f>'DP STOP cijfers'!BD16</f>
        <v>0</v>
      </c>
      <c r="BE68" s="11">
        <f>'DP STOP cijfers'!BE16</f>
        <v>0</v>
      </c>
      <c r="BF68" s="11">
        <f>'DP STOP cijfers'!BF16</f>
        <v>0</v>
      </c>
      <c r="BG68" s="11">
        <f>'DP STOP cijfers'!BG16</f>
        <v>0</v>
      </c>
      <c r="BH68" s="11">
        <f>'DP STOP cijfers'!BH16</f>
        <v>0</v>
      </c>
      <c r="BI68" s="11">
        <f>'DP STOP cijfers'!BI16</f>
        <v>0</v>
      </c>
      <c r="BJ68" s="11">
        <f>'DP STOP cijfers'!BJ16</f>
        <v>0</v>
      </c>
      <c r="BK68" s="49">
        <f>'DP STOP cijfers'!BK16</f>
        <v>0</v>
      </c>
      <c r="BL68" s="11">
        <f>'DP STOP cijfers'!BL16</f>
        <v>0</v>
      </c>
      <c r="BM68" s="11">
        <f>'DP STOP cijfers'!BM16</f>
        <v>0</v>
      </c>
      <c r="BN68" s="11">
        <f>'DP STOP cijfers'!BN16</f>
        <v>0</v>
      </c>
      <c r="BO68" s="11">
        <f>'DP STOP cijfers'!BO16</f>
        <v>0</v>
      </c>
      <c r="BP68" s="11">
        <f>'DP STOP cijfers'!BP16</f>
        <v>0</v>
      </c>
      <c r="BQ68" s="49">
        <f>'DP STOP cijfers'!BQ16</f>
        <v>0</v>
      </c>
      <c r="BR68" s="11">
        <f>'DP STOP cijfers'!BR16</f>
        <v>254</v>
      </c>
      <c r="BS68" s="11">
        <f>'DP STOP cijfers'!BS16</f>
        <v>0</v>
      </c>
      <c r="BT68" s="11">
        <f>'DP STOP cijfers'!BT16</f>
        <v>0</v>
      </c>
      <c r="BU68" s="11">
        <f>'DP STOP cijfers'!BU16</f>
        <v>0</v>
      </c>
      <c r="BV68" s="11">
        <f>'DP STOP cijfers'!BV16</f>
        <v>0</v>
      </c>
      <c r="BW68" s="11">
        <f>'DP STOP cijfers'!BW16</f>
        <v>0</v>
      </c>
      <c r="BX68" s="47">
        <f>'DP STOP cijfers'!BX16</f>
        <v>0</v>
      </c>
      <c r="BY68" s="49">
        <f>'DP STOP cijfers'!BY16</f>
        <v>254</v>
      </c>
      <c r="BZ68" s="11">
        <f>'DP STOP cijfers'!BZ16</f>
        <v>25.4</v>
      </c>
      <c r="CA68" s="11">
        <f>'DP STOP cijfers'!CA16</f>
        <v>25.4</v>
      </c>
      <c r="CB68" s="11">
        <f>'DP STOP cijfers'!CB16</f>
        <v>25.4</v>
      </c>
      <c r="CC68" s="11">
        <f>'DP STOP cijfers'!CC16</f>
        <v>25.4</v>
      </c>
      <c r="CD68" s="11">
        <f>'DP STOP cijfers'!CD16</f>
        <v>25.4</v>
      </c>
      <c r="CE68" s="11">
        <f>'DP STOP cijfers'!CE16</f>
        <v>25.4</v>
      </c>
      <c r="CF68" s="11">
        <f>'DP STOP cijfers'!CF16</f>
        <v>0</v>
      </c>
      <c r="CG68" s="11">
        <f>'DP STOP cijfers'!CG16</f>
        <v>25.4</v>
      </c>
      <c r="CH68" s="11">
        <f>'DP STOP cijfers'!CH16</f>
        <v>25.4</v>
      </c>
      <c r="CI68" s="11">
        <f>'DP STOP cijfers'!CI16</f>
        <v>25.4</v>
      </c>
      <c r="CJ68" s="11">
        <f>'DP STOP cijfers'!CJ16</f>
        <v>25.4</v>
      </c>
      <c r="CK68" s="11">
        <f>'DP STOP cijfers'!CK16</f>
        <v>0</v>
      </c>
      <c r="CL68" s="49">
        <f>'DP STOP cijfers'!CL16</f>
        <v>254.00000000000003</v>
      </c>
      <c r="CM68" s="11">
        <f>'DP STOP cijfers'!CM16</f>
        <v>0</v>
      </c>
      <c r="CN68" s="11">
        <f>'DP STOP cijfers'!CN16</f>
        <v>0</v>
      </c>
      <c r="CO68" s="11">
        <f>'DP STOP cijfers'!CO16</f>
        <v>0</v>
      </c>
      <c r="CP68" s="11">
        <f>'DP STOP cijfers'!CP16</f>
        <v>0</v>
      </c>
      <c r="CQ68" s="11">
        <f>'DP STOP cijfers'!CQ16</f>
        <v>0</v>
      </c>
      <c r="CR68" s="11">
        <f>'DP STOP cijfers'!CR16</f>
        <v>0</v>
      </c>
      <c r="CS68" s="11">
        <f>'DP STOP cijfers'!CS16</f>
        <v>0</v>
      </c>
      <c r="CT68" s="11">
        <f>'DP STOP cijfers'!CT16</f>
        <v>0</v>
      </c>
      <c r="CU68" s="11">
        <f>'DP STOP cijfers'!CU16</f>
        <v>0</v>
      </c>
      <c r="CV68" s="11">
        <f>'DP STOP cijfers'!CV16</f>
        <v>0</v>
      </c>
      <c r="CW68" s="11">
        <f>'DP STOP cijfers'!CW16</f>
        <v>0</v>
      </c>
      <c r="CX68" s="11">
        <f>'DP STOP cijfers'!CX16</f>
        <v>0</v>
      </c>
      <c r="CY68" s="26">
        <f>'DP STOP cijfers'!CY16</f>
        <v>0</v>
      </c>
      <c r="CZ68" s="15">
        <f>'DP STOP cijfers'!CZ16</f>
        <v>0</v>
      </c>
      <c r="DA68" s="11">
        <f>'DP STOP cijfers'!DA16</f>
        <v>0</v>
      </c>
      <c r="DB68" s="11">
        <f>'DP STOP cijfers'!DB16</f>
        <v>0</v>
      </c>
      <c r="DC68" s="11">
        <f>'DP STOP cijfers'!DC16</f>
        <v>0</v>
      </c>
      <c r="DD68" s="11">
        <f>'DP STOP cijfers'!DD16</f>
        <v>0</v>
      </c>
      <c r="DE68" s="11">
        <f>'DP STOP cijfers'!DE16</f>
        <v>0</v>
      </c>
      <c r="DF68" s="11">
        <f>'DP STOP cijfers'!DF16</f>
        <v>0</v>
      </c>
      <c r="DG68" s="11">
        <f>'DP STOP cijfers'!DG16</f>
        <v>0</v>
      </c>
      <c r="DH68" s="11">
        <f>'DP STOP cijfers'!DH16</f>
        <v>0</v>
      </c>
      <c r="DI68" s="11">
        <f>'DP STOP cijfers'!DI16</f>
        <v>0</v>
      </c>
      <c r="DJ68" s="11">
        <f>'DP STOP cijfers'!DJ16</f>
        <v>0</v>
      </c>
      <c r="DK68" s="11">
        <f>'DP STOP cijfers'!DK16</f>
        <v>0</v>
      </c>
      <c r="DL68" s="26">
        <f>'DP STOP cijfers'!DL16</f>
        <v>0</v>
      </c>
    </row>
    <row r="69" spans="1:116">
      <c r="A69" s="47">
        <f>'DP STOP cijfers'!A20</f>
        <v>0</v>
      </c>
      <c r="B69" s="49" t="str">
        <f>'DP STOP cijfers'!B20</f>
        <v>RANT</v>
      </c>
      <c r="C69" s="4" t="str">
        <f>'DP STOP cijfers'!C20</f>
        <v>Dierproeven</v>
      </c>
      <c r="D69" s="4" t="str">
        <f>'DP STOP cijfers'!D20</f>
        <v>DP WOB verzoeken en overig DG AGRO inclusief klachten en meldingen</v>
      </c>
      <c r="E69" s="4" t="str">
        <f>'DP STOP cijfers'!E20</f>
        <v>Reguliere worfflow</v>
      </c>
      <c r="F69" s="5" t="str">
        <f>'DP STOP cijfers'!F20</f>
        <v>DG AGRO</v>
      </c>
      <c r="G69" s="5" t="str">
        <f>'DP STOP cijfers'!G20</f>
        <v>nee</v>
      </c>
      <c r="H69" s="11">
        <f>'DP STOP cijfers'!H20</f>
        <v>280</v>
      </c>
      <c r="I69" s="11">
        <f>'DP STOP cijfers'!I20</f>
        <v>0</v>
      </c>
      <c r="J69" s="11">
        <f>'DP STOP cijfers'!J20</f>
        <v>0</v>
      </c>
      <c r="K69" s="11">
        <f>'DP STOP cijfers'!K20</f>
        <v>0</v>
      </c>
      <c r="L69" s="11">
        <f>'DP STOP cijfers'!L20</f>
        <v>0</v>
      </c>
      <c r="M69" s="11">
        <f>'DP STOP cijfers'!M20</f>
        <v>0</v>
      </c>
      <c r="N69" s="11">
        <f>'DP STOP cijfers'!N20</f>
        <v>0</v>
      </c>
      <c r="O69" s="11">
        <f>'DP STOP cijfers'!O20</f>
        <v>0</v>
      </c>
      <c r="P69" s="11">
        <f>'DP STOP cijfers'!P20</f>
        <v>0</v>
      </c>
      <c r="Q69" s="26">
        <f>'DP STOP cijfers'!Q20</f>
        <v>280</v>
      </c>
      <c r="R69" s="15">
        <f>'DP STOP cijfers'!R20</f>
        <v>0</v>
      </c>
      <c r="S69" s="11">
        <f>'DP STOP cijfers'!S20</f>
        <v>0</v>
      </c>
      <c r="T69" s="11">
        <f>'DP STOP cijfers'!T20</f>
        <v>280</v>
      </c>
      <c r="U69" s="11">
        <f>'DP STOP cijfers'!U20</f>
        <v>0</v>
      </c>
      <c r="V69" s="11">
        <f>'DP STOP cijfers'!V20</f>
        <v>0</v>
      </c>
      <c r="W69" s="11">
        <f>'DP STOP cijfers'!W20</f>
        <v>0</v>
      </c>
      <c r="X69" s="11">
        <f>'DP STOP cijfers'!X20</f>
        <v>0</v>
      </c>
      <c r="Y69" s="11">
        <f>'DP STOP cijfers'!Y20</f>
        <v>0</v>
      </c>
      <c r="Z69" s="49">
        <f>'DP STOP cijfers'!Z20</f>
        <v>280</v>
      </c>
      <c r="AA69" s="11">
        <f>'DP STOP cijfers'!AA20</f>
        <v>280</v>
      </c>
      <c r="AB69" s="11">
        <f>'DP STOP cijfers'!AB20</f>
        <v>0</v>
      </c>
      <c r="AC69" s="11">
        <f>'DP STOP cijfers'!AC20</f>
        <v>0</v>
      </c>
      <c r="AD69" s="11">
        <f>'DP STOP cijfers'!AD20</f>
        <v>0</v>
      </c>
      <c r="AE69" s="11">
        <f>'DP STOP cijfers'!AE20</f>
        <v>0</v>
      </c>
      <c r="AF69" s="11">
        <f>'DP STOP cijfers'!AF20</f>
        <v>0</v>
      </c>
      <c r="AG69" s="49">
        <f>'DP STOP cijfers'!AG20</f>
        <v>0</v>
      </c>
      <c r="AH69" s="11">
        <f>'DP STOP cijfers'!AH20</f>
        <v>0</v>
      </c>
      <c r="AI69" s="11">
        <f>'DP STOP cijfers'!AI20</f>
        <v>280</v>
      </c>
      <c r="AJ69" s="11">
        <f>'DP STOP cijfers'!AJ20</f>
        <v>0</v>
      </c>
      <c r="AK69" s="11">
        <f>'DP STOP cijfers'!AK20</f>
        <v>0</v>
      </c>
      <c r="AL69" s="49">
        <f>'DP STOP cijfers'!AL20</f>
        <v>0</v>
      </c>
      <c r="AM69" s="11">
        <f>'DP STOP cijfers'!AM20</f>
        <v>0</v>
      </c>
      <c r="AN69" s="11">
        <f>'DP STOP cijfers'!AN20</f>
        <v>0</v>
      </c>
      <c r="AO69" s="11">
        <f>'DP STOP cijfers'!AO20</f>
        <v>0</v>
      </c>
      <c r="AP69" s="11">
        <f>'DP STOP cijfers'!AP20</f>
        <v>0</v>
      </c>
      <c r="AQ69" s="11">
        <f>'DP STOP cijfers'!AQ20</f>
        <v>0</v>
      </c>
      <c r="AR69" s="49">
        <f>'DP STOP cijfers'!AR20</f>
        <v>0</v>
      </c>
      <c r="AS69" s="11">
        <f>'DP STOP cijfers'!AS20</f>
        <v>0</v>
      </c>
      <c r="AT69" s="11">
        <f>'DP STOP cijfers'!AT20</f>
        <v>0</v>
      </c>
      <c r="AU69" s="11">
        <f>'DP STOP cijfers'!AU20</f>
        <v>0</v>
      </c>
      <c r="AV69" s="11">
        <f>'DP STOP cijfers'!AV20</f>
        <v>0</v>
      </c>
      <c r="AW69" s="11">
        <f>'DP STOP cijfers'!AW20</f>
        <v>0</v>
      </c>
      <c r="AX69" s="11">
        <f>'DP STOP cijfers'!AX20</f>
        <v>0</v>
      </c>
      <c r="AY69" s="11">
        <f>'DP STOP cijfers'!AY20</f>
        <v>0</v>
      </c>
      <c r="AZ69" s="11">
        <f>'DP STOP cijfers'!AZ20</f>
        <v>0</v>
      </c>
      <c r="BA69" s="11">
        <f>'DP STOP cijfers'!BA20</f>
        <v>0</v>
      </c>
      <c r="BB69" s="11">
        <f>'DP STOP cijfers'!BB20</f>
        <v>0</v>
      </c>
      <c r="BC69" s="49">
        <f>'DP STOP cijfers'!BC20</f>
        <v>0</v>
      </c>
      <c r="BD69" s="11">
        <f>'DP STOP cijfers'!BD20</f>
        <v>0</v>
      </c>
      <c r="BE69" s="11">
        <f>'DP STOP cijfers'!BE20</f>
        <v>0</v>
      </c>
      <c r="BF69" s="11">
        <f>'DP STOP cijfers'!BF20</f>
        <v>0</v>
      </c>
      <c r="BG69" s="11">
        <f>'DP STOP cijfers'!BG20</f>
        <v>0</v>
      </c>
      <c r="BH69" s="11">
        <f>'DP STOP cijfers'!BH20</f>
        <v>0</v>
      </c>
      <c r="BI69" s="11">
        <f>'DP STOP cijfers'!BI20</f>
        <v>0</v>
      </c>
      <c r="BJ69" s="11">
        <f>'DP STOP cijfers'!BJ20</f>
        <v>0</v>
      </c>
      <c r="BK69" s="49">
        <f>'DP STOP cijfers'!BK20</f>
        <v>0</v>
      </c>
      <c r="BL69" s="11">
        <f>'DP STOP cijfers'!BL20</f>
        <v>0</v>
      </c>
      <c r="BM69" s="11">
        <f>'DP STOP cijfers'!BM20</f>
        <v>0</v>
      </c>
      <c r="BN69" s="11">
        <f>'DP STOP cijfers'!BN20</f>
        <v>0</v>
      </c>
      <c r="BO69" s="11">
        <f>'DP STOP cijfers'!BO20</f>
        <v>0</v>
      </c>
      <c r="BP69" s="11">
        <f>'DP STOP cijfers'!BP20</f>
        <v>0</v>
      </c>
      <c r="BQ69" s="49">
        <f>'DP STOP cijfers'!BQ20</f>
        <v>0</v>
      </c>
      <c r="BR69" s="11">
        <f>'DP STOP cijfers'!BR20</f>
        <v>0</v>
      </c>
      <c r="BS69" s="11">
        <f>'DP STOP cijfers'!BS20</f>
        <v>0</v>
      </c>
      <c r="BT69" s="11">
        <f>'DP STOP cijfers'!BT20</f>
        <v>0</v>
      </c>
      <c r="BU69" s="11">
        <f>'DP STOP cijfers'!BU20</f>
        <v>0</v>
      </c>
      <c r="BV69" s="11">
        <f>'DP STOP cijfers'!BV20</f>
        <v>0</v>
      </c>
      <c r="BW69" s="11">
        <f>'DP STOP cijfers'!BW20</f>
        <v>0</v>
      </c>
      <c r="BX69" s="47">
        <f>'DP STOP cijfers'!BX20</f>
        <v>0</v>
      </c>
      <c r="BY69" s="49">
        <f>'DP STOP cijfers'!BY20</f>
        <v>280</v>
      </c>
      <c r="BZ69" s="11">
        <f>'DP STOP cijfers'!BZ20</f>
        <v>0</v>
      </c>
      <c r="CA69" s="11">
        <f>'DP STOP cijfers'!CA20</f>
        <v>0</v>
      </c>
      <c r="CB69" s="11">
        <f>'DP STOP cijfers'!CB20</f>
        <v>0</v>
      </c>
      <c r="CC69" s="11">
        <f>'DP STOP cijfers'!CC20</f>
        <v>0</v>
      </c>
      <c r="CD69" s="11">
        <f>'DP STOP cijfers'!CD20</f>
        <v>0</v>
      </c>
      <c r="CE69" s="11">
        <f>'DP STOP cijfers'!CE20</f>
        <v>0</v>
      </c>
      <c r="CF69" s="11">
        <f>'DP STOP cijfers'!CF20</f>
        <v>0</v>
      </c>
      <c r="CG69" s="11">
        <f>'DP STOP cijfers'!CG20</f>
        <v>0</v>
      </c>
      <c r="CH69" s="11">
        <f>'DP STOP cijfers'!CH20</f>
        <v>0</v>
      </c>
      <c r="CI69" s="11">
        <f>'DP STOP cijfers'!CI20</f>
        <v>0</v>
      </c>
      <c r="CJ69" s="11">
        <f>'DP STOP cijfers'!CJ20</f>
        <v>0</v>
      </c>
      <c r="CK69" s="11">
        <f>'DP STOP cijfers'!CK20</f>
        <v>0</v>
      </c>
      <c r="CL69" s="49">
        <f>'DP STOP cijfers'!CL20</f>
        <v>0</v>
      </c>
      <c r="CM69" s="11">
        <f>'DP STOP cijfers'!CM20</f>
        <v>0</v>
      </c>
      <c r="CN69" s="11">
        <f>'DP STOP cijfers'!CN20</f>
        <v>0</v>
      </c>
      <c r="CO69" s="11">
        <f>'DP STOP cijfers'!CO20</f>
        <v>0</v>
      </c>
      <c r="CP69" s="11">
        <f>'DP STOP cijfers'!CP20</f>
        <v>0</v>
      </c>
      <c r="CQ69" s="11">
        <f>'DP STOP cijfers'!CQ20</f>
        <v>0</v>
      </c>
      <c r="CR69" s="11">
        <f>'DP STOP cijfers'!CR20</f>
        <v>0</v>
      </c>
      <c r="CS69" s="11">
        <f>'DP STOP cijfers'!CS20</f>
        <v>0</v>
      </c>
      <c r="CT69" s="11">
        <f>'DP STOP cijfers'!CT20</f>
        <v>0</v>
      </c>
      <c r="CU69" s="11">
        <f>'DP STOP cijfers'!CU20</f>
        <v>0</v>
      </c>
      <c r="CV69" s="11">
        <f>'DP STOP cijfers'!CV20</f>
        <v>0</v>
      </c>
      <c r="CW69" s="11">
        <f>'DP STOP cijfers'!CW20</f>
        <v>0</v>
      </c>
      <c r="CX69" s="11">
        <f>'DP STOP cijfers'!CX20</f>
        <v>0</v>
      </c>
      <c r="CY69" s="26">
        <f>'DP STOP cijfers'!CY20</f>
        <v>0</v>
      </c>
      <c r="CZ69" s="15">
        <f>'DP STOP cijfers'!CZ20</f>
        <v>0</v>
      </c>
      <c r="DA69" s="11">
        <f>'DP STOP cijfers'!DA20</f>
        <v>0</v>
      </c>
      <c r="DB69" s="11">
        <f>'DP STOP cijfers'!DB20</f>
        <v>0</v>
      </c>
      <c r="DC69" s="11">
        <f>'DP STOP cijfers'!DC20</f>
        <v>0</v>
      </c>
      <c r="DD69" s="11">
        <f>'DP STOP cijfers'!DD20</f>
        <v>0</v>
      </c>
      <c r="DE69" s="11">
        <f>'DP STOP cijfers'!DE20</f>
        <v>0</v>
      </c>
      <c r="DF69" s="11">
        <f>'DP STOP cijfers'!DF20</f>
        <v>0</v>
      </c>
      <c r="DG69" s="11">
        <f>'DP STOP cijfers'!DG20</f>
        <v>0</v>
      </c>
      <c r="DH69" s="11">
        <f>'DP STOP cijfers'!DH20</f>
        <v>0</v>
      </c>
      <c r="DI69" s="11">
        <f>'DP STOP cijfers'!DI20</f>
        <v>0</v>
      </c>
      <c r="DJ69" s="11">
        <f>'DP STOP cijfers'!DJ20</f>
        <v>0</v>
      </c>
      <c r="DK69" s="11">
        <f>'DP STOP cijfers'!DK20</f>
        <v>0</v>
      </c>
      <c r="DL69" s="26">
        <f>'DP STOP cijfers'!DL20</f>
        <v>0</v>
      </c>
    </row>
    <row r="70" spans="1:116" ht="13.8" thickBot="1">
      <c r="A70" s="47" t="str">
        <f>'DP STOP cijfers'!A24</f>
        <v>5.1</v>
      </c>
      <c r="B70" s="49" t="str">
        <f>'DP STOP cijfers'!B24</f>
        <v>RGNT</v>
      </c>
      <c r="C70" s="4" t="str">
        <f>'DP STOP cijfers'!C24</f>
        <v>Dierproeven</v>
      </c>
      <c r="D70" s="4" t="str">
        <f>'DP STOP cijfers'!D24</f>
        <v>DP onderwijstaken Overige Baten</v>
      </c>
      <c r="E70" s="4" t="str">
        <f>'DP STOP cijfers'!E24</f>
        <v>Onderwijs envoorlichting</v>
      </c>
      <c r="F70" s="4" t="str">
        <f>'DP STOP cijfers'!F24</f>
        <v>Overige Baten</v>
      </c>
      <c r="G70" s="157" t="str">
        <f>'DP STOP cijfers'!G24</f>
        <v>nee</v>
      </c>
      <c r="H70" s="11">
        <f>'DP STOP cijfers'!H24</f>
        <v>120</v>
      </c>
      <c r="I70" s="11">
        <f>'DP STOP cijfers'!I24</f>
        <v>0</v>
      </c>
      <c r="J70" s="11">
        <f>'DP STOP cijfers'!J24</f>
        <v>0</v>
      </c>
      <c r="K70" s="11">
        <f>'DP STOP cijfers'!K24</f>
        <v>0</v>
      </c>
      <c r="L70" s="11">
        <f>'DP STOP cijfers'!L24</f>
        <v>0</v>
      </c>
      <c r="M70" s="11">
        <f>'DP STOP cijfers'!M24</f>
        <v>0</v>
      </c>
      <c r="N70" s="11">
        <f>'DP STOP cijfers'!N24</f>
        <v>0</v>
      </c>
      <c r="O70" s="11">
        <f>'DP STOP cijfers'!O24</f>
        <v>0</v>
      </c>
      <c r="P70" s="11">
        <f>'DP STOP cijfers'!P24</f>
        <v>0</v>
      </c>
      <c r="Q70" s="26">
        <f>'DP STOP cijfers'!Q24</f>
        <v>120</v>
      </c>
      <c r="R70" s="15">
        <f>'DP STOP cijfers'!R24</f>
        <v>0</v>
      </c>
      <c r="S70" s="11">
        <f>'DP STOP cijfers'!S24</f>
        <v>0</v>
      </c>
      <c r="T70" s="11">
        <f>'DP STOP cijfers'!T24</f>
        <v>120</v>
      </c>
      <c r="U70" s="11">
        <f>'DP STOP cijfers'!U24</f>
        <v>0</v>
      </c>
      <c r="V70" s="11">
        <f>'DP STOP cijfers'!V24</f>
        <v>0</v>
      </c>
      <c r="W70" s="11">
        <f>'DP STOP cijfers'!W24</f>
        <v>0</v>
      </c>
      <c r="X70" s="11">
        <f>'DP STOP cijfers'!X24</f>
        <v>0</v>
      </c>
      <c r="Y70" s="11">
        <f>'DP STOP cijfers'!Y24</f>
        <v>0</v>
      </c>
      <c r="Z70" s="49">
        <f>'DP STOP cijfers'!Z24</f>
        <v>120</v>
      </c>
      <c r="AA70" s="11">
        <f>'DP STOP cijfers'!AA24</f>
        <v>0</v>
      </c>
      <c r="AB70" s="11">
        <f>'DP STOP cijfers'!AB24</f>
        <v>0</v>
      </c>
      <c r="AC70" s="11">
        <f>'DP STOP cijfers'!AC24</f>
        <v>120</v>
      </c>
      <c r="AD70" s="11">
        <f>'DP STOP cijfers'!AD24</f>
        <v>0</v>
      </c>
      <c r="AE70" s="11">
        <f>'DP STOP cijfers'!AE24</f>
        <v>0</v>
      </c>
      <c r="AF70" s="11">
        <f>'DP STOP cijfers'!AF24</f>
        <v>0</v>
      </c>
      <c r="AG70" s="49">
        <f>'DP STOP cijfers'!AG24</f>
        <v>0</v>
      </c>
      <c r="AH70" s="11">
        <f>'DP STOP cijfers'!AH24</f>
        <v>0</v>
      </c>
      <c r="AI70" s="11">
        <f>'DP STOP cijfers'!AI24</f>
        <v>0</v>
      </c>
      <c r="AJ70" s="11">
        <f>'DP STOP cijfers'!AJ24</f>
        <v>0</v>
      </c>
      <c r="AK70" s="11">
        <f>'DP STOP cijfers'!AK24</f>
        <v>0</v>
      </c>
      <c r="AL70" s="49">
        <f>'DP STOP cijfers'!AL24</f>
        <v>0</v>
      </c>
      <c r="AM70" s="11">
        <f>'DP STOP cijfers'!AM24</f>
        <v>0</v>
      </c>
      <c r="AN70" s="11">
        <f>'DP STOP cijfers'!AN24</f>
        <v>0</v>
      </c>
      <c r="AO70" s="11">
        <f>'DP STOP cijfers'!AO24</f>
        <v>0</v>
      </c>
      <c r="AP70" s="11">
        <f>'DP STOP cijfers'!AP24</f>
        <v>0</v>
      </c>
      <c r="AQ70" s="11">
        <f>'DP STOP cijfers'!AQ24</f>
        <v>0</v>
      </c>
      <c r="AR70" s="49">
        <f>'DP STOP cijfers'!AR24</f>
        <v>0</v>
      </c>
      <c r="AS70" s="11">
        <f>'DP STOP cijfers'!AS24</f>
        <v>0</v>
      </c>
      <c r="AT70" s="11">
        <f>'DP STOP cijfers'!AT24</f>
        <v>0</v>
      </c>
      <c r="AU70" s="11">
        <f>'DP STOP cijfers'!AU24</f>
        <v>0</v>
      </c>
      <c r="AV70" s="11">
        <f>'DP STOP cijfers'!AV24</f>
        <v>0</v>
      </c>
      <c r="AW70" s="11">
        <f>'DP STOP cijfers'!AW24</f>
        <v>0</v>
      </c>
      <c r="AX70" s="11">
        <f>'DP STOP cijfers'!AX24</f>
        <v>0</v>
      </c>
      <c r="AY70" s="11">
        <f>'DP STOP cijfers'!AY24</f>
        <v>0</v>
      </c>
      <c r="AZ70" s="11">
        <f>'DP STOP cijfers'!AZ24</f>
        <v>0</v>
      </c>
      <c r="BA70" s="11">
        <f>'DP STOP cijfers'!BA24</f>
        <v>0</v>
      </c>
      <c r="BB70" s="11">
        <f>'DP STOP cijfers'!BB24</f>
        <v>0</v>
      </c>
      <c r="BC70" s="49">
        <f>'DP STOP cijfers'!BC24</f>
        <v>0</v>
      </c>
      <c r="BD70" s="11">
        <f>'DP STOP cijfers'!BD24</f>
        <v>0</v>
      </c>
      <c r="BE70" s="11">
        <f>'DP STOP cijfers'!BE24</f>
        <v>0</v>
      </c>
      <c r="BF70" s="11">
        <f>'DP STOP cijfers'!BF24</f>
        <v>0</v>
      </c>
      <c r="BG70" s="11">
        <f>'DP STOP cijfers'!BG24</f>
        <v>0</v>
      </c>
      <c r="BH70" s="11">
        <f>'DP STOP cijfers'!BH24</f>
        <v>0</v>
      </c>
      <c r="BI70" s="11">
        <f>'DP STOP cijfers'!BI24</f>
        <v>0</v>
      </c>
      <c r="BJ70" s="11">
        <f>'DP STOP cijfers'!BJ24</f>
        <v>0</v>
      </c>
      <c r="BK70" s="49">
        <f>'DP STOP cijfers'!BK24</f>
        <v>0</v>
      </c>
      <c r="BL70" s="11">
        <f>'DP STOP cijfers'!BL24</f>
        <v>0</v>
      </c>
      <c r="BM70" s="11">
        <f>'DP STOP cijfers'!BM24</f>
        <v>0</v>
      </c>
      <c r="BN70" s="11">
        <f>'DP STOP cijfers'!BN24</f>
        <v>0</v>
      </c>
      <c r="BO70" s="11">
        <f>'DP STOP cijfers'!BO24</f>
        <v>0</v>
      </c>
      <c r="BP70" s="11">
        <f>'DP STOP cijfers'!BP24</f>
        <v>0</v>
      </c>
      <c r="BQ70" s="49">
        <f>'DP STOP cijfers'!BQ24</f>
        <v>0</v>
      </c>
      <c r="BR70" s="11">
        <f>'DP STOP cijfers'!BR24</f>
        <v>120</v>
      </c>
      <c r="BS70" s="11">
        <f>'DP STOP cijfers'!BS24</f>
        <v>0</v>
      </c>
      <c r="BT70" s="11">
        <f>'DP STOP cijfers'!BT24</f>
        <v>0</v>
      </c>
      <c r="BU70" s="11">
        <f>'DP STOP cijfers'!BU24</f>
        <v>0</v>
      </c>
      <c r="BV70" s="11">
        <f>'DP STOP cijfers'!BV24</f>
        <v>0</v>
      </c>
      <c r="BW70" s="11">
        <f>'DP STOP cijfers'!BW24</f>
        <v>0</v>
      </c>
      <c r="BX70" s="47">
        <f>'DP STOP cijfers'!BX24</f>
        <v>0</v>
      </c>
      <c r="BY70" s="49">
        <f>'DP STOP cijfers'!BY24</f>
        <v>120</v>
      </c>
      <c r="BZ70" s="11">
        <f>'DP STOP cijfers'!BZ24</f>
        <v>0</v>
      </c>
      <c r="CA70" s="11">
        <f>'DP STOP cijfers'!CA24</f>
        <v>0</v>
      </c>
      <c r="CB70" s="11">
        <f>'DP STOP cijfers'!CB24</f>
        <v>0</v>
      </c>
      <c r="CC70" s="11">
        <f>'DP STOP cijfers'!CC24</f>
        <v>0</v>
      </c>
      <c r="CD70" s="11">
        <f>'DP STOP cijfers'!CD24</f>
        <v>0</v>
      </c>
      <c r="CE70" s="11">
        <f>'DP STOP cijfers'!CE24</f>
        <v>0</v>
      </c>
      <c r="CF70" s="11">
        <f>'DP STOP cijfers'!CF24</f>
        <v>0</v>
      </c>
      <c r="CG70" s="11">
        <f>'DP STOP cijfers'!CG24</f>
        <v>0</v>
      </c>
      <c r="CH70" s="11">
        <f>'DP STOP cijfers'!CH24</f>
        <v>0</v>
      </c>
      <c r="CI70" s="11">
        <f>'DP STOP cijfers'!CI24</f>
        <v>0</v>
      </c>
      <c r="CJ70" s="11">
        <f>'DP STOP cijfers'!CJ24</f>
        <v>0</v>
      </c>
      <c r="CK70" s="11">
        <f>'DP STOP cijfers'!CK24</f>
        <v>0</v>
      </c>
      <c r="CL70" s="49">
        <f>'DP STOP cijfers'!CL24</f>
        <v>0</v>
      </c>
      <c r="CM70" s="11">
        <f>'DP STOP cijfers'!CM24</f>
        <v>0</v>
      </c>
      <c r="CN70" s="11">
        <f>'DP STOP cijfers'!CN24</f>
        <v>0</v>
      </c>
      <c r="CO70" s="11">
        <f>'DP STOP cijfers'!CO24</f>
        <v>0</v>
      </c>
      <c r="CP70" s="11">
        <f>'DP STOP cijfers'!CP24</f>
        <v>0</v>
      </c>
      <c r="CQ70" s="11">
        <f>'DP STOP cijfers'!CQ24</f>
        <v>0</v>
      </c>
      <c r="CR70" s="11">
        <f>'DP STOP cijfers'!CR24</f>
        <v>0</v>
      </c>
      <c r="CS70" s="11">
        <f>'DP STOP cijfers'!CS24</f>
        <v>0</v>
      </c>
      <c r="CT70" s="11">
        <f>'DP STOP cijfers'!CT24</f>
        <v>0</v>
      </c>
      <c r="CU70" s="11">
        <f>'DP STOP cijfers'!CU24</f>
        <v>0</v>
      </c>
      <c r="CV70" s="11">
        <f>'DP STOP cijfers'!CV24</f>
        <v>0</v>
      </c>
      <c r="CW70" s="11">
        <f>'DP STOP cijfers'!CW24</f>
        <v>0</v>
      </c>
      <c r="CX70" s="11">
        <f>'DP STOP cijfers'!CX24</f>
        <v>0</v>
      </c>
      <c r="CY70" s="26">
        <f>'DP STOP cijfers'!CY24</f>
        <v>0</v>
      </c>
      <c r="CZ70" s="15">
        <f>'DP STOP cijfers'!CZ24</f>
        <v>0</v>
      </c>
      <c r="DA70" s="11">
        <f>'DP STOP cijfers'!DA24</f>
        <v>0</v>
      </c>
      <c r="DB70" s="11">
        <f>'DP STOP cijfers'!DB24</f>
        <v>0</v>
      </c>
      <c r="DC70" s="11">
        <f>'DP STOP cijfers'!DC24</f>
        <v>0</v>
      </c>
      <c r="DD70" s="11">
        <f>'DP STOP cijfers'!DD24</f>
        <v>0</v>
      </c>
      <c r="DE70" s="11">
        <f>'DP STOP cijfers'!DE24</f>
        <v>0</v>
      </c>
      <c r="DF70" s="11">
        <f>'DP STOP cijfers'!DF24</f>
        <v>0</v>
      </c>
      <c r="DG70" s="11">
        <f>'DP STOP cijfers'!DG24</f>
        <v>0</v>
      </c>
      <c r="DH70" s="11">
        <f>'DP STOP cijfers'!DH24</f>
        <v>0</v>
      </c>
      <c r="DI70" s="11">
        <f>'DP STOP cijfers'!DI24</f>
        <v>0</v>
      </c>
      <c r="DJ70" s="11">
        <f>'DP STOP cijfers'!DJ24</f>
        <v>0</v>
      </c>
      <c r="DK70" s="11">
        <f>'DP STOP cijfers'!DK24</f>
        <v>0</v>
      </c>
      <c r="DL70" s="26">
        <f>'DP STOP cijfers'!DL24</f>
        <v>0</v>
      </c>
    </row>
    <row r="71" spans="1:116" s="4" customFormat="1" ht="15" customHeight="1" thickBot="1">
      <c r="A71" s="48">
        <f>'DV STOP cijfers'!A3</f>
        <v>0</v>
      </c>
      <c r="B71" s="48" t="str">
        <f>'DV STOP cijfers'!B3</f>
        <v>FANT1501</v>
      </c>
      <c r="C71" s="54" t="str">
        <f>'DV STOP cijfers'!C3</f>
        <v>Diervoeder</v>
      </c>
      <c r="D71" s="54" t="str">
        <f>'DV STOP cijfers'!D3</f>
        <v>DV Geregistreerde bedrijven DG AGRO</v>
      </c>
      <c r="E71" s="600" t="str">
        <f>'DV STOP cijfers'!E3</f>
        <v xml:space="preserve">FANT1501 DV Volledige inspectie Vo. 183/2005 </v>
      </c>
      <c r="F71" s="54" t="str">
        <f>'DV STOP cijfers'!F3</f>
        <v>EL&amp;I AGRO</v>
      </c>
      <c r="G71" s="301" t="str">
        <f>'DV STOP cijfers'!G3</f>
        <v>ja</v>
      </c>
      <c r="H71" s="21">
        <f>'DV STOP cijfers'!H3</f>
        <v>510</v>
      </c>
      <c r="I71" s="14">
        <f>'DV STOP cijfers'!I3</f>
        <v>0</v>
      </c>
      <c r="J71" s="14">
        <f>'DV STOP cijfers'!J3</f>
        <v>0</v>
      </c>
      <c r="K71" s="14">
        <f>'DV STOP cijfers'!K3</f>
        <v>0</v>
      </c>
      <c r="L71" s="14">
        <f>'DV STOP cijfers'!L3</f>
        <v>0</v>
      </c>
      <c r="M71" s="14">
        <f>'DV STOP cijfers'!M3</f>
        <v>0</v>
      </c>
      <c r="N71" s="14">
        <f>'DV STOP cijfers'!N3</f>
        <v>0</v>
      </c>
      <c r="O71" s="14">
        <f>'DV STOP cijfers'!O3</f>
        <v>0</v>
      </c>
      <c r="P71" s="14">
        <f>'DV STOP cijfers'!P3</f>
        <v>0</v>
      </c>
      <c r="Q71" s="51">
        <f>'DV STOP cijfers'!Q3</f>
        <v>510</v>
      </c>
      <c r="R71" s="21">
        <f>'DV STOP cijfers'!R3</f>
        <v>0</v>
      </c>
      <c r="S71" s="14">
        <f>'DV STOP cijfers'!S3</f>
        <v>0</v>
      </c>
      <c r="T71" s="14">
        <f>'DV STOP cijfers'!T3</f>
        <v>510</v>
      </c>
      <c r="U71" s="14">
        <f>'DV STOP cijfers'!U3</f>
        <v>0</v>
      </c>
      <c r="V71" s="14">
        <f>'DV STOP cijfers'!V3</f>
        <v>0</v>
      </c>
      <c r="W71" s="14">
        <f>'DV STOP cijfers'!W3</f>
        <v>0</v>
      </c>
      <c r="X71" s="14">
        <f>'DV STOP cijfers'!X3</f>
        <v>0</v>
      </c>
      <c r="Y71" s="14">
        <f>'DV STOP cijfers'!Y3</f>
        <v>0</v>
      </c>
      <c r="Z71" s="48">
        <f>'DV STOP cijfers'!Z3</f>
        <v>510</v>
      </c>
      <c r="AA71" s="14">
        <f>'DV STOP cijfers'!AA3</f>
        <v>110</v>
      </c>
      <c r="AB71" s="14">
        <f>'DV STOP cijfers'!AB3</f>
        <v>0</v>
      </c>
      <c r="AC71" s="14">
        <f>'DV STOP cijfers'!AC3</f>
        <v>400</v>
      </c>
      <c r="AD71" s="14">
        <f>'DV STOP cijfers'!AD3</f>
        <v>0</v>
      </c>
      <c r="AE71" s="14">
        <f>'DV STOP cijfers'!AE3</f>
        <v>0</v>
      </c>
      <c r="AF71" s="293">
        <f>'DV STOP cijfers'!AF3</f>
        <v>0</v>
      </c>
      <c r="AG71" s="48">
        <f>'DV STOP cijfers'!AG3</f>
        <v>0</v>
      </c>
      <c r="AH71" s="21">
        <f>'DV STOP cijfers'!AH3</f>
        <v>0</v>
      </c>
      <c r="AI71" s="14">
        <f>'DV STOP cijfers'!AI3</f>
        <v>0</v>
      </c>
      <c r="AJ71" s="14">
        <f>'DV STOP cijfers'!AJ3</f>
        <v>110</v>
      </c>
      <c r="AK71" s="14">
        <f>'DV STOP cijfers'!AK3</f>
        <v>0</v>
      </c>
      <c r="AL71" s="48">
        <f>'DV STOP cijfers'!AL3</f>
        <v>0</v>
      </c>
      <c r="AM71" s="21">
        <f>'DV STOP cijfers'!AM3</f>
        <v>0</v>
      </c>
      <c r="AN71" s="14">
        <f>'DV STOP cijfers'!AN3</f>
        <v>0</v>
      </c>
      <c r="AO71" s="14">
        <f>'DV STOP cijfers'!AO3</f>
        <v>0</v>
      </c>
      <c r="AP71" s="14">
        <f>'DV STOP cijfers'!AP3</f>
        <v>0</v>
      </c>
      <c r="AQ71" s="293">
        <f>'DV STOP cijfers'!AQ3</f>
        <v>0</v>
      </c>
      <c r="AR71" s="48">
        <f>'DV STOP cijfers'!AR3</f>
        <v>0</v>
      </c>
      <c r="AS71" s="21">
        <f>'DV STOP cijfers'!AS3</f>
        <v>0</v>
      </c>
      <c r="AT71" s="14">
        <f>'DV STOP cijfers'!AT3</f>
        <v>0</v>
      </c>
      <c r="AU71" s="14">
        <f>'DV STOP cijfers'!AU3</f>
        <v>0</v>
      </c>
      <c r="AV71" s="14">
        <f>'DV STOP cijfers'!AV3</f>
        <v>0</v>
      </c>
      <c r="AW71" s="14">
        <f>'DV STOP cijfers'!AW3</f>
        <v>0</v>
      </c>
      <c r="AX71" s="14">
        <f>'DV STOP cijfers'!AX3</f>
        <v>0</v>
      </c>
      <c r="AY71" s="14">
        <f>'DV STOP cijfers'!AY3</f>
        <v>0</v>
      </c>
      <c r="AZ71" s="14">
        <f>'DV STOP cijfers'!AZ3</f>
        <v>0</v>
      </c>
      <c r="BA71" s="14">
        <f>'DV STOP cijfers'!BA3</f>
        <v>0</v>
      </c>
      <c r="BB71" s="293">
        <f>'DV STOP cijfers'!BB3</f>
        <v>0</v>
      </c>
      <c r="BC71" s="48">
        <f>'DV STOP cijfers'!BC3</f>
        <v>0</v>
      </c>
      <c r="BD71" s="21">
        <f>'DV STOP cijfers'!BD3</f>
        <v>0</v>
      </c>
      <c r="BE71" s="14">
        <f>'DV STOP cijfers'!BE3</f>
        <v>0</v>
      </c>
      <c r="BF71" s="14">
        <f>'DV STOP cijfers'!BF3</f>
        <v>0</v>
      </c>
      <c r="BG71" s="14">
        <f>'DV STOP cijfers'!BG3</f>
        <v>0</v>
      </c>
      <c r="BH71" s="14">
        <f>'DV STOP cijfers'!BH3</f>
        <v>0</v>
      </c>
      <c r="BI71" s="14">
        <f>'DV STOP cijfers'!BI3</f>
        <v>0</v>
      </c>
      <c r="BJ71" s="293">
        <f>'DV STOP cijfers'!BJ3</f>
        <v>0</v>
      </c>
      <c r="BK71" s="48">
        <f>'DV STOP cijfers'!BK3</f>
        <v>0</v>
      </c>
      <c r="BL71" s="21">
        <f>'DV STOP cijfers'!BL3</f>
        <v>0</v>
      </c>
      <c r="BM71" s="14">
        <f>'DV STOP cijfers'!BM3</f>
        <v>0</v>
      </c>
      <c r="BN71" s="293">
        <f>'DV STOP cijfers'!BN3</f>
        <v>0</v>
      </c>
      <c r="BO71" s="14">
        <f>'DV STOP cijfers'!BO3</f>
        <v>0</v>
      </c>
      <c r="BP71" s="293">
        <f>'DV STOP cijfers'!BP3</f>
        <v>0</v>
      </c>
      <c r="BQ71" s="48">
        <f>'DV STOP cijfers'!BQ3</f>
        <v>0</v>
      </c>
      <c r="BR71" s="21">
        <f>'DV STOP cijfers'!BR3</f>
        <v>200</v>
      </c>
      <c r="BS71" s="14">
        <f>'DV STOP cijfers'!BS3</f>
        <v>200</v>
      </c>
      <c r="BT71" s="14">
        <f>'DV STOP cijfers'!BT3</f>
        <v>0</v>
      </c>
      <c r="BU71" s="14">
        <f>'DV STOP cijfers'!BU3</f>
        <v>0</v>
      </c>
      <c r="BV71" s="14">
        <f>'DV STOP cijfers'!BV3</f>
        <v>0</v>
      </c>
      <c r="BW71" s="293">
        <f>'DV STOP cijfers'!BW3</f>
        <v>0</v>
      </c>
      <c r="BX71" s="48">
        <f>'DV STOP cijfers'!BX3</f>
        <v>0</v>
      </c>
      <c r="BY71" s="48">
        <f>'DV STOP cijfers'!BY3</f>
        <v>510</v>
      </c>
      <c r="BZ71" s="14">
        <f>'DV STOP cijfers'!BZ3</f>
        <v>0</v>
      </c>
      <c r="CA71" s="14">
        <f>'DV STOP cijfers'!CA3</f>
        <v>0</v>
      </c>
      <c r="CB71" s="14">
        <f>'DV STOP cijfers'!CB3</f>
        <v>0</v>
      </c>
      <c r="CC71" s="14">
        <f>'DV STOP cijfers'!CC3</f>
        <v>0</v>
      </c>
      <c r="CD71" s="14">
        <f>'DV STOP cijfers'!CD3</f>
        <v>0</v>
      </c>
      <c r="CE71" s="14">
        <f>'DV STOP cijfers'!CE3</f>
        <v>0</v>
      </c>
      <c r="CF71" s="14">
        <f>'DV STOP cijfers'!CF3</f>
        <v>0</v>
      </c>
      <c r="CG71" s="14">
        <f>'DV STOP cijfers'!CG3</f>
        <v>0</v>
      </c>
      <c r="CH71" s="14">
        <f>'DV STOP cijfers'!CH3</f>
        <v>0</v>
      </c>
      <c r="CI71" s="14">
        <f>'DV STOP cijfers'!CI3</f>
        <v>0</v>
      </c>
      <c r="CJ71" s="14">
        <f>'DV STOP cijfers'!CJ3</f>
        <v>0</v>
      </c>
      <c r="CK71" s="14">
        <f>'DV STOP cijfers'!CK3</f>
        <v>0</v>
      </c>
      <c r="CL71" s="48">
        <f>'DV STOP cijfers'!CL3</f>
        <v>0</v>
      </c>
      <c r="CM71" s="14">
        <f>'DV STOP cijfers'!CM3</f>
        <v>0</v>
      </c>
      <c r="CN71" s="14">
        <f>'DV STOP cijfers'!CN3</f>
        <v>0</v>
      </c>
      <c r="CO71" s="14">
        <f>'DV STOP cijfers'!CO3</f>
        <v>0</v>
      </c>
      <c r="CP71" s="14">
        <f>'DV STOP cijfers'!CP3</f>
        <v>0</v>
      </c>
      <c r="CQ71" s="14">
        <f>'DV STOP cijfers'!CQ3</f>
        <v>0</v>
      </c>
      <c r="CR71" s="14">
        <f>'DV STOP cijfers'!CR3</f>
        <v>0</v>
      </c>
      <c r="CS71" s="14">
        <f>'DV STOP cijfers'!CS3</f>
        <v>0</v>
      </c>
      <c r="CT71" s="14">
        <f>'DV STOP cijfers'!CT3</f>
        <v>0</v>
      </c>
      <c r="CU71" s="14">
        <f>'DV STOP cijfers'!CU3</f>
        <v>0</v>
      </c>
      <c r="CV71" s="14">
        <f>'DV STOP cijfers'!CV3</f>
        <v>0</v>
      </c>
      <c r="CW71" s="14">
        <f>'DV STOP cijfers'!CW3</f>
        <v>0</v>
      </c>
      <c r="CX71" s="14">
        <f>'DV STOP cijfers'!CX3</f>
        <v>0</v>
      </c>
      <c r="CY71" s="51">
        <f>'DV STOP cijfers'!CY3</f>
        <v>0</v>
      </c>
      <c r="CZ71" s="21">
        <f>'DV STOP cijfers'!CZ3</f>
        <v>0</v>
      </c>
      <c r="DA71" s="14">
        <f>'DV STOP cijfers'!DA3</f>
        <v>0</v>
      </c>
      <c r="DB71" s="14">
        <f>'DV STOP cijfers'!DB3</f>
        <v>0</v>
      </c>
      <c r="DC71" s="14">
        <f>'DV STOP cijfers'!DC3</f>
        <v>0</v>
      </c>
      <c r="DD71" s="14">
        <f>'DV STOP cijfers'!DD3</f>
        <v>0</v>
      </c>
      <c r="DE71" s="14">
        <f>'DV STOP cijfers'!DE3</f>
        <v>0</v>
      </c>
      <c r="DF71" s="14">
        <f>'DV STOP cijfers'!DF3</f>
        <v>0</v>
      </c>
      <c r="DG71" s="14">
        <f>'DV STOP cijfers'!DG3</f>
        <v>0</v>
      </c>
      <c r="DH71" s="14">
        <f>'DV STOP cijfers'!DH3</f>
        <v>0</v>
      </c>
      <c r="DI71" s="14">
        <f>'DV STOP cijfers'!DI3</f>
        <v>0</v>
      </c>
      <c r="DJ71" s="14">
        <f>'DV STOP cijfers'!DJ3</f>
        <v>0</v>
      </c>
      <c r="DK71" s="14">
        <f>'DV STOP cijfers'!DK3</f>
        <v>0</v>
      </c>
      <c r="DL71" s="51">
        <f>'DV STOP cijfers'!DL3</f>
        <v>0</v>
      </c>
    </row>
    <row r="72" spans="1:116" s="274" customFormat="1" ht="15" customHeight="1">
      <c r="A72" s="797">
        <f>'DV STOP cijfers'!A4</f>
        <v>0</v>
      </c>
      <c r="B72" s="797" t="str">
        <f>'DV STOP cijfers'!B4</f>
        <v>FANT1502</v>
      </c>
      <c r="C72" s="274" t="str">
        <f>'DV STOP cijfers'!C4</f>
        <v>Diervoeder</v>
      </c>
      <c r="D72" s="274" t="str">
        <f>'DV STOP cijfers'!D4</f>
        <v>DV Geregistreerde bedrijven DG AGRO</v>
      </c>
      <c r="E72" s="815" t="str">
        <f>'DV STOP cijfers'!E4</f>
        <v xml:space="preserve">FANT1502 DV Audit </v>
      </c>
      <c r="F72" s="274" t="str">
        <f>'DV STOP cijfers'!F4</f>
        <v>EL&amp;I AGRO</v>
      </c>
      <c r="G72" s="816" t="str">
        <f>'DV STOP cijfers'!G4</f>
        <v>ja</v>
      </c>
      <c r="H72" s="308">
        <f>'DV STOP cijfers'!H4</f>
        <v>1316</v>
      </c>
      <c r="I72" s="259">
        <f>'DV STOP cijfers'!I4</f>
        <v>0</v>
      </c>
      <c r="J72" s="259">
        <f>'DV STOP cijfers'!J4</f>
        <v>0</v>
      </c>
      <c r="K72" s="259">
        <f>'DV STOP cijfers'!K4</f>
        <v>0</v>
      </c>
      <c r="L72" s="259">
        <f>'DV STOP cijfers'!L4</f>
        <v>0</v>
      </c>
      <c r="M72" s="259">
        <f>'DV STOP cijfers'!M4</f>
        <v>0</v>
      </c>
      <c r="N72" s="259">
        <f>'DV STOP cijfers'!N4</f>
        <v>0</v>
      </c>
      <c r="O72" s="259">
        <f>'DV STOP cijfers'!O4</f>
        <v>0</v>
      </c>
      <c r="P72" s="259">
        <f>'DV STOP cijfers'!P4</f>
        <v>0</v>
      </c>
      <c r="Q72" s="799">
        <f>'DV STOP cijfers'!Q4</f>
        <v>1316</v>
      </c>
      <c r="R72" s="308">
        <f>'DV STOP cijfers'!R4</f>
        <v>0</v>
      </c>
      <c r="S72" s="259">
        <f>'DV STOP cijfers'!S4</f>
        <v>0</v>
      </c>
      <c r="T72" s="259">
        <f>'DV STOP cijfers'!T4</f>
        <v>1316</v>
      </c>
      <c r="U72" s="259">
        <f>'DV STOP cijfers'!U4</f>
        <v>0</v>
      </c>
      <c r="V72" s="259">
        <f>'DV STOP cijfers'!V4</f>
        <v>0</v>
      </c>
      <c r="W72" s="259">
        <f>'DV STOP cijfers'!W4</f>
        <v>0</v>
      </c>
      <c r="X72" s="259">
        <f>'DV STOP cijfers'!X4</f>
        <v>0</v>
      </c>
      <c r="Y72" s="259">
        <f>'DV STOP cijfers'!Y4</f>
        <v>0</v>
      </c>
      <c r="Z72" s="817">
        <f>'DV STOP cijfers'!Z4</f>
        <v>1316</v>
      </c>
      <c r="AA72" s="259">
        <f>'DV STOP cijfers'!AA4</f>
        <v>200</v>
      </c>
      <c r="AB72" s="259">
        <f>'DV STOP cijfers'!AB4</f>
        <v>0</v>
      </c>
      <c r="AC72" s="259">
        <f>'DV STOP cijfers'!AC4</f>
        <v>1116</v>
      </c>
      <c r="AD72" s="259">
        <f>'DV STOP cijfers'!AD4</f>
        <v>0</v>
      </c>
      <c r="AE72" s="259">
        <f>'DV STOP cijfers'!AE4</f>
        <v>0</v>
      </c>
      <c r="AF72" s="818">
        <f>'DV STOP cijfers'!AF4</f>
        <v>0</v>
      </c>
      <c r="AG72" s="797">
        <f>'DV STOP cijfers'!AG4</f>
        <v>0</v>
      </c>
      <c r="AH72" s="308">
        <f>'DV STOP cijfers'!AH4</f>
        <v>0</v>
      </c>
      <c r="AI72" s="259">
        <f>'DV STOP cijfers'!AI4</f>
        <v>0</v>
      </c>
      <c r="AJ72" s="259">
        <f>'DV STOP cijfers'!AJ4</f>
        <v>0</v>
      </c>
      <c r="AK72" s="259">
        <f>'DV STOP cijfers'!AK4</f>
        <v>0</v>
      </c>
      <c r="AL72" s="797">
        <f>'DV STOP cijfers'!AL4</f>
        <v>0</v>
      </c>
      <c r="AM72" s="308">
        <f>'DV STOP cijfers'!AM4</f>
        <v>0</v>
      </c>
      <c r="AN72" s="259">
        <f>'DV STOP cijfers'!AN4</f>
        <v>0</v>
      </c>
      <c r="AO72" s="259">
        <f>'DV STOP cijfers'!AO4</f>
        <v>0</v>
      </c>
      <c r="AP72" s="259">
        <f>'DV STOP cijfers'!AP4</f>
        <v>0</v>
      </c>
      <c r="AQ72" s="818">
        <f>'DV STOP cijfers'!AQ4</f>
        <v>0</v>
      </c>
      <c r="AR72" s="797">
        <f>'DV STOP cijfers'!AR4</f>
        <v>0</v>
      </c>
      <c r="AS72" s="308">
        <f>'DV STOP cijfers'!AS4</f>
        <v>0</v>
      </c>
      <c r="AT72" s="259">
        <f>'DV STOP cijfers'!AT4</f>
        <v>0</v>
      </c>
      <c r="AU72" s="259">
        <f>'DV STOP cijfers'!AU4</f>
        <v>0</v>
      </c>
      <c r="AV72" s="259">
        <f>'DV STOP cijfers'!AV4</f>
        <v>0</v>
      </c>
      <c r="AW72" s="259">
        <f>'DV STOP cijfers'!AW4</f>
        <v>0</v>
      </c>
      <c r="AX72" s="259">
        <f>'DV STOP cijfers'!AX4</f>
        <v>0</v>
      </c>
      <c r="AY72" s="259">
        <f>'DV STOP cijfers'!AY4</f>
        <v>0</v>
      </c>
      <c r="AZ72" s="259">
        <f>'DV STOP cijfers'!AZ4</f>
        <v>0</v>
      </c>
      <c r="BA72" s="259">
        <f>'DV STOP cijfers'!BA4</f>
        <v>0</v>
      </c>
      <c r="BB72" s="818">
        <f>'DV STOP cijfers'!BB4</f>
        <v>0</v>
      </c>
      <c r="BC72" s="797">
        <f>'DV STOP cijfers'!BC4</f>
        <v>0</v>
      </c>
      <c r="BD72" s="308">
        <f>'DV STOP cijfers'!BD4</f>
        <v>0</v>
      </c>
      <c r="BE72" s="259">
        <f>'DV STOP cijfers'!BE4</f>
        <v>0</v>
      </c>
      <c r="BF72" s="259">
        <f>'DV STOP cijfers'!BF4</f>
        <v>0</v>
      </c>
      <c r="BG72" s="259">
        <f>'DV STOP cijfers'!BG4</f>
        <v>0</v>
      </c>
      <c r="BH72" s="259">
        <f>'DV STOP cijfers'!BH4</f>
        <v>0</v>
      </c>
      <c r="BI72" s="259">
        <f>'DV STOP cijfers'!BI4</f>
        <v>0</v>
      </c>
      <c r="BJ72" s="818">
        <f>'DV STOP cijfers'!BJ4</f>
        <v>0</v>
      </c>
      <c r="BK72" s="797">
        <f>'DV STOP cijfers'!BK4</f>
        <v>0</v>
      </c>
      <c r="BL72" s="308">
        <f>'DV STOP cijfers'!BL4</f>
        <v>0</v>
      </c>
      <c r="BM72" s="259">
        <f>'DV STOP cijfers'!BM4</f>
        <v>0</v>
      </c>
      <c r="BN72" s="818">
        <f>'DV STOP cijfers'!BN4</f>
        <v>0</v>
      </c>
      <c r="BO72" s="259">
        <f>'DV STOP cijfers'!BO4</f>
        <v>0</v>
      </c>
      <c r="BP72" s="818">
        <f>'DV STOP cijfers'!BP4</f>
        <v>0</v>
      </c>
      <c r="BQ72" s="797">
        <f>'DV STOP cijfers'!BQ4</f>
        <v>0</v>
      </c>
      <c r="BR72" s="308">
        <f>'DV STOP cijfers'!BR4</f>
        <v>558</v>
      </c>
      <c r="BS72" s="259">
        <f>'DV STOP cijfers'!BS4</f>
        <v>558</v>
      </c>
      <c r="BT72" s="259">
        <f>'DV STOP cijfers'!BT4</f>
        <v>0</v>
      </c>
      <c r="BU72" s="259">
        <f>'DV STOP cijfers'!BU4</f>
        <v>0</v>
      </c>
      <c r="BV72" s="259">
        <f>'DV STOP cijfers'!BV4</f>
        <v>0</v>
      </c>
      <c r="BW72" s="818">
        <f>'DV STOP cijfers'!BW4</f>
        <v>0</v>
      </c>
      <c r="BX72" s="797">
        <f>'DV STOP cijfers'!BX4</f>
        <v>0</v>
      </c>
      <c r="BY72" s="797">
        <f>'DV STOP cijfers'!BY4</f>
        <v>0</v>
      </c>
      <c r="BZ72" s="259">
        <f>'DV STOP cijfers'!BZ4</f>
        <v>0</v>
      </c>
      <c r="CA72" s="259">
        <f>'DV STOP cijfers'!CA4</f>
        <v>0</v>
      </c>
      <c r="CB72" s="259">
        <f>'DV STOP cijfers'!CB4</f>
        <v>0</v>
      </c>
      <c r="CC72" s="259">
        <f>'DV STOP cijfers'!CC4</f>
        <v>0</v>
      </c>
      <c r="CD72" s="259">
        <f>'DV STOP cijfers'!CD4</f>
        <v>0</v>
      </c>
      <c r="CE72" s="259">
        <f>'DV STOP cijfers'!CE4</f>
        <v>0</v>
      </c>
      <c r="CF72" s="259">
        <f>'DV STOP cijfers'!CF4</f>
        <v>0</v>
      </c>
      <c r="CG72" s="259">
        <f>'DV STOP cijfers'!CG4</f>
        <v>0</v>
      </c>
      <c r="CH72" s="259">
        <f>'DV STOP cijfers'!CH4</f>
        <v>0</v>
      </c>
      <c r="CI72" s="259">
        <f>'DV STOP cijfers'!CI4</f>
        <v>0</v>
      </c>
      <c r="CJ72" s="259">
        <f>'DV STOP cijfers'!CJ4</f>
        <v>0</v>
      </c>
      <c r="CK72" s="259">
        <f>'DV STOP cijfers'!CK4</f>
        <v>0</v>
      </c>
      <c r="CL72" s="797">
        <f>'DV STOP cijfers'!CL4</f>
        <v>0</v>
      </c>
      <c r="CM72" s="259">
        <f>'DV STOP cijfers'!CM4</f>
        <v>0</v>
      </c>
      <c r="CN72" s="259">
        <f>'DV STOP cijfers'!CN4</f>
        <v>0</v>
      </c>
      <c r="CO72" s="259">
        <f>'DV STOP cijfers'!CO4</f>
        <v>0</v>
      </c>
      <c r="CP72" s="259">
        <f>'DV STOP cijfers'!CP4</f>
        <v>0</v>
      </c>
      <c r="CQ72" s="259">
        <f>'DV STOP cijfers'!CQ4</f>
        <v>0</v>
      </c>
      <c r="CR72" s="259">
        <f>'DV STOP cijfers'!CR4</f>
        <v>0</v>
      </c>
      <c r="CS72" s="259">
        <f>'DV STOP cijfers'!CS4</f>
        <v>0</v>
      </c>
      <c r="CT72" s="259">
        <f>'DV STOP cijfers'!CT4</f>
        <v>0</v>
      </c>
      <c r="CU72" s="259">
        <f>'DV STOP cijfers'!CU4</f>
        <v>0</v>
      </c>
      <c r="CV72" s="259">
        <f>'DV STOP cijfers'!CV4</f>
        <v>0</v>
      </c>
      <c r="CW72" s="259">
        <f>'DV STOP cijfers'!CW4</f>
        <v>0</v>
      </c>
      <c r="CX72" s="259">
        <f>'DV STOP cijfers'!CX4</f>
        <v>0</v>
      </c>
      <c r="CY72" s="799">
        <f>'DV STOP cijfers'!CY4</f>
        <v>0</v>
      </c>
      <c r="CZ72" s="308">
        <f>'DV STOP cijfers'!CZ4</f>
        <v>0</v>
      </c>
      <c r="DA72" s="259">
        <f>'DV STOP cijfers'!DA4</f>
        <v>0</v>
      </c>
      <c r="DB72" s="259">
        <f>'DV STOP cijfers'!DB4</f>
        <v>0</v>
      </c>
      <c r="DC72" s="259">
        <f>'DV STOP cijfers'!DC4</f>
        <v>0</v>
      </c>
      <c r="DD72" s="259">
        <f>'DV STOP cijfers'!DD4</f>
        <v>0</v>
      </c>
      <c r="DE72" s="259">
        <f>'DV STOP cijfers'!DE4</f>
        <v>0</v>
      </c>
      <c r="DF72" s="259">
        <f>'DV STOP cijfers'!DF4</f>
        <v>0</v>
      </c>
      <c r="DG72" s="259">
        <f>'DV STOP cijfers'!DG4</f>
        <v>0</v>
      </c>
      <c r="DH72" s="259">
        <f>'DV STOP cijfers'!DH4</f>
        <v>0</v>
      </c>
      <c r="DI72" s="259">
        <f>'DV STOP cijfers'!DI4</f>
        <v>0</v>
      </c>
      <c r="DJ72" s="259">
        <f>'DV STOP cijfers'!DJ4</f>
        <v>0</v>
      </c>
      <c r="DK72" s="259">
        <f>'DV STOP cijfers'!DK4</f>
        <v>0</v>
      </c>
      <c r="DL72" s="799">
        <f>'DV STOP cijfers'!DL4</f>
        <v>0</v>
      </c>
    </row>
    <row r="73" spans="1:116" s="4" customFormat="1" ht="15" customHeight="1">
      <c r="A73" s="49">
        <f>'DV STOP cijfers'!A5</f>
        <v>0</v>
      </c>
      <c r="B73" s="49" t="str">
        <f>'DV STOP cijfers'!B5</f>
        <v>FANT1508</v>
      </c>
      <c r="C73" s="4" t="str">
        <f>'DV STOP cijfers'!C5</f>
        <v>Diervoeder</v>
      </c>
      <c r="D73" s="4" t="str">
        <f>'DV STOP cijfers'!D5</f>
        <v>DV Geregistreerde bedrijven DG AGRO</v>
      </c>
      <c r="E73" s="274" t="str">
        <f>'DV STOP cijfers'!E5</f>
        <v>FANT1508 Gemedicineerd diervoeder</v>
      </c>
      <c r="F73" s="4" t="str">
        <f>'DV STOP cijfers'!F5</f>
        <v>EL&amp;I AGRO</v>
      </c>
      <c r="G73" s="292" t="str">
        <f>'DV STOP cijfers'!G5</f>
        <v>ja</v>
      </c>
      <c r="H73" s="15">
        <f>'DV STOP cijfers'!H5</f>
        <v>424</v>
      </c>
      <c r="I73" s="11">
        <f>'DV STOP cijfers'!I5</f>
        <v>0</v>
      </c>
      <c r="J73" s="11">
        <f>'DV STOP cijfers'!J5</f>
        <v>0</v>
      </c>
      <c r="K73" s="11">
        <f>'DV STOP cijfers'!K5</f>
        <v>0</v>
      </c>
      <c r="L73" s="11">
        <f>'DV STOP cijfers'!L5</f>
        <v>0</v>
      </c>
      <c r="M73" s="11">
        <f>'DV STOP cijfers'!M5</f>
        <v>0</v>
      </c>
      <c r="N73" s="11">
        <f>'DV STOP cijfers'!N5</f>
        <v>0</v>
      </c>
      <c r="O73" s="11">
        <f>'DV STOP cijfers'!O5</f>
        <v>0</v>
      </c>
      <c r="P73" s="11">
        <f>'DV STOP cijfers'!P5</f>
        <v>0</v>
      </c>
      <c r="Q73" s="26">
        <f>'DV STOP cijfers'!Q5</f>
        <v>424</v>
      </c>
      <c r="R73" s="15">
        <f>'DV STOP cijfers'!R5</f>
        <v>0</v>
      </c>
      <c r="S73" s="11">
        <f>'DV STOP cijfers'!S5</f>
        <v>0</v>
      </c>
      <c r="T73" s="11">
        <f>'DV STOP cijfers'!T5</f>
        <v>424</v>
      </c>
      <c r="U73" s="11">
        <f>'DV STOP cijfers'!U5</f>
        <v>0</v>
      </c>
      <c r="V73" s="11">
        <f>'DV STOP cijfers'!V5</f>
        <v>0</v>
      </c>
      <c r="W73" s="11">
        <f>'DV STOP cijfers'!W5</f>
        <v>0</v>
      </c>
      <c r="X73" s="11">
        <f>'DV STOP cijfers'!X5</f>
        <v>0</v>
      </c>
      <c r="Y73" s="11">
        <f>'DV STOP cijfers'!Y5</f>
        <v>0</v>
      </c>
      <c r="Z73" s="49">
        <f>'DV STOP cijfers'!Z5</f>
        <v>424</v>
      </c>
      <c r="AA73" s="11">
        <f>'DV STOP cijfers'!AA5</f>
        <v>200</v>
      </c>
      <c r="AB73" s="11">
        <f>'DV STOP cijfers'!AB5</f>
        <v>0</v>
      </c>
      <c r="AC73" s="11">
        <f>'DV STOP cijfers'!AC5</f>
        <v>224</v>
      </c>
      <c r="AD73" s="11">
        <f>'DV STOP cijfers'!AD5</f>
        <v>0</v>
      </c>
      <c r="AE73" s="11">
        <f>'DV STOP cijfers'!AE5</f>
        <v>0</v>
      </c>
      <c r="AF73" s="294">
        <f>'DV STOP cijfers'!AF5</f>
        <v>0</v>
      </c>
      <c r="AG73" s="49">
        <f>'DV STOP cijfers'!AG5</f>
        <v>0</v>
      </c>
      <c r="AH73" s="15">
        <f>'DV STOP cijfers'!AH5</f>
        <v>0</v>
      </c>
      <c r="AI73" s="11">
        <f>'DV STOP cijfers'!AI5</f>
        <v>0</v>
      </c>
      <c r="AJ73" s="11">
        <f>'DV STOP cijfers'!AJ5</f>
        <v>200</v>
      </c>
      <c r="AK73" s="11">
        <f>'DV STOP cijfers'!AK5</f>
        <v>0</v>
      </c>
      <c r="AL73" s="49">
        <f>'DV STOP cijfers'!AL5</f>
        <v>0</v>
      </c>
      <c r="AM73" s="15">
        <f>'DV STOP cijfers'!AM5</f>
        <v>0</v>
      </c>
      <c r="AN73" s="11">
        <f>'DV STOP cijfers'!AN5</f>
        <v>0</v>
      </c>
      <c r="AO73" s="11">
        <f>'DV STOP cijfers'!AO5</f>
        <v>0</v>
      </c>
      <c r="AP73" s="11">
        <f>'DV STOP cijfers'!AP5</f>
        <v>0</v>
      </c>
      <c r="AQ73" s="294">
        <f>'DV STOP cijfers'!AQ5</f>
        <v>0</v>
      </c>
      <c r="AR73" s="49">
        <f>'DV STOP cijfers'!AR5</f>
        <v>0</v>
      </c>
      <c r="AS73" s="15">
        <f>'DV STOP cijfers'!AS5</f>
        <v>0</v>
      </c>
      <c r="AT73" s="11">
        <f>'DV STOP cijfers'!AT5</f>
        <v>0</v>
      </c>
      <c r="AU73" s="11">
        <f>'DV STOP cijfers'!AU5</f>
        <v>0</v>
      </c>
      <c r="AV73" s="11">
        <f>'DV STOP cijfers'!AV5</f>
        <v>0</v>
      </c>
      <c r="AW73" s="11">
        <f>'DV STOP cijfers'!AW5</f>
        <v>0</v>
      </c>
      <c r="AX73" s="11">
        <f>'DV STOP cijfers'!AX5</f>
        <v>0</v>
      </c>
      <c r="AY73" s="11">
        <f>'DV STOP cijfers'!AY5</f>
        <v>0</v>
      </c>
      <c r="AZ73" s="11">
        <f>'DV STOP cijfers'!AZ5</f>
        <v>0</v>
      </c>
      <c r="BA73" s="11">
        <f>'DV STOP cijfers'!BA5</f>
        <v>0</v>
      </c>
      <c r="BB73" s="294">
        <f>'DV STOP cijfers'!BB5</f>
        <v>0</v>
      </c>
      <c r="BC73" s="49">
        <f>'DV STOP cijfers'!BC5</f>
        <v>0</v>
      </c>
      <c r="BD73" s="15">
        <f>'DV STOP cijfers'!BD5</f>
        <v>0</v>
      </c>
      <c r="BE73" s="11">
        <f>'DV STOP cijfers'!BE5</f>
        <v>0</v>
      </c>
      <c r="BF73" s="11">
        <f>'DV STOP cijfers'!BF5</f>
        <v>0</v>
      </c>
      <c r="BG73" s="11">
        <f>'DV STOP cijfers'!BG5</f>
        <v>0</v>
      </c>
      <c r="BH73" s="11">
        <f>'DV STOP cijfers'!BH5</f>
        <v>0</v>
      </c>
      <c r="BI73" s="11">
        <f>'DV STOP cijfers'!BI5</f>
        <v>0</v>
      </c>
      <c r="BJ73" s="294">
        <f>'DV STOP cijfers'!BJ5</f>
        <v>0</v>
      </c>
      <c r="BK73" s="49">
        <f>'DV STOP cijfers'!BK5</f>
        <v>0</v>
      </c>
      <c r="BL73" s="15">
        <f>'DV STOP cijfers'!BL5</f>
        <v>0</v>
      </c>
      <c r="BM73" s="11">
        <f>'DV STOP cijfers'!BM5</f>
        <v>0</v>
      </c>
      <c r="BN73" s="294">
        <f>'DV STOP cijfers'!BN5</f>
        <v>0</v>
      </c>
      <c r="BO73" s="11">
        <f>'DV STOP cijfers'!BO5</f>
        <v>0</v>
      </c>
      <c r="BP73" s="294">
        <f>'DV STOP cijfers'!BP5</f>
        <v>0</v>
      </c>
      <c r="BQ73" s="49">
        <f>'DV STOP cijfers'!BQ5</f>
        <v>0</v>
      </c>
      <c r="BR73" s="15">
        <f>'DV STOP cijfers'!BR5</f>
        <v>112</v>
      </c>
      <c r="BS73" s="11">
        <f>'DV STOP cijfers'!BS5</f>
        <v>112</v>
      </c>
      <c r="BT73" s="11">
        <f>'DV STOP cijfers'!BT5</f>
        <v>0</v>
      </c>
      <c r="BU73" s="11">
        <f>'DV STOP cijfers'!BU5</f>
        <v>0</v>
      </c>
      <c r="BV73" s="11">
        <f>'DV STOP cijfers'!BV5</f>
        <v>0</v>
      </c>
      <c r="BW73" s="294">
        <f>'DV STOP cijfers'!BW5</f>
        <v>0</v>
      </c>
      <c r="BX73" s="49">
        <f>'DV STOP cijfers'!BX5</f>
        <v>0</v>
      </c>
      <c r="BY73" s="49">
        <f>'DV STOP cijfers'!BY5</f>
        <v>424</v>
      </c>
      <c r="BZ73" s="11">
        <f>'DV STOP cijfers'!BZ5</f>
        <v>0</v>
      </c>
      <c r="CA73" s="11">
        <f>'DV STOP cijfers'!CA5</f>
        <v>0</v>
      </c>
      <c r="CB73" s="11">
        <f>'DV STOP cijfers'!CB5</f>
        <v>0</v>
      </c>
      <c r="CC73" s="11">
        <f>'DV STOP cijfers'!CC5</f>
        <v>0</v>
      </c>
      <c r="CD73" s="11">
        <f>'DV STOP cijfers'!CD5</f>
        <v>0</v>
      </c>
      <c r="CE73" s="11">
        <f>'DV STOP cijfers'!CE5</f>
        <v>0</v>
      </c>
      <c r="CF73" s="11">
        <f>'DV STOP cijfers'!CF5</f>
        <v>0</v>
      </c>
      <c r="CG73" s="11">
        <f>'DV STOP cijfers'!CG5</f>
        <v>0</v>
      </c>
      <c r="CH73" s="11">
        <f>'DV STOP cijfers'!CH5</f>
        <v>0</v>
      </c>
      <c r="CI73" s="11">
        <f>'DV STOP cijfers'!CI5</f>
        <v>0</v>
      </c>
      <c r="CJ73" s="11">
        <f>'DV STOP cijfers'!CJ5</f>
        <v>0</v>
      </c>
      <c r="CK73" s="11">
        <f>'DV STOP cijfers'!CK5</f>
        <v>0</v>
      </c>
      <c r="CL73" s="49">
        <f>'DV STOP cijfers'!CL5</f>
        <v>0</v>
      </c>
      <c r="CM73" s="11">
        <f>'DV STOP cijfers'!CM5</f>
        <v>0</v>
      </c>
      <c r="CN73" s="11">
        <f>'DV STOP cijfers'!CN5</f>
        <v>0</v>
      </c>
      <c r="CO73" s="11">
        <f>'DV STOP cijfers'!CO5</f>
        <v>0</v>
      </c>
      <c r="CP73" s="11">
        <f>'DV STOP cijfers'!CP5</f>
        <v>0</v>
      </c>
      <c r="CQ73" s="11">
        <f>'DV STOP cijfers'!CQ5</f>
        <v>0</v>
      </c>
      <c r="CR73" s="11">
        <f>'DV STOP cijfers'!CR5</f>
        <v>0</v>
      </c>
      <c r="CS73" s="11">
        <f>'DV STOP cijfers'!CS5</f>
        <v>0</v>
      </c>
      <c r="CT73" s="11">
        <f>'DV STOP cijfers'!CT5</f>
        <v>0</v>
      </c>
      <c r="CU73" s="11">
        <f>'DV STOP cijfers'!CU5</f>
        <v>0</v>
      </c>
      <c r="CV73" s="11">
        <f>'DV STOP cijfers'!CV5</f>
        <v>0</v>
      </c>
      <c r="CW73" s="11">
        <f>'DV STOP cijfers'!CW5</f>
        <v>0</v>
      </c>
      <c r="CX73" s="11">
        <f>'DV STOP cijfers'!CX5</f>
        <v>0</v>
      </c>
      <c r="CY73" s="26">
        <f>'DV STOP cijfers'!CY5</f>
        <v>0</v>
      </c>
      <c r="CZ73" s="15">
        <f>'DV STOP cijfers'!CZ5</f>
        <v>0</v>
      </c>
      <c r="DA73" s="11">
        <f>'DV STOP cijfers'!DA5</f>
        <v>0</v>
      </c>
      <c r="DB73" s="11">
        <f>'DV STOP cijfers'!DB5</f>
        <v>0</v>
      </c>
      <c r="DC73" s="11">
        <f>'DV STOP cijfers'!DC5</f>
        <v>0</v>
      </c>
      <c r="DD73" s="11">
        <f>'DV STOP cijfers'!DD5</f>
        <v>0</v>
      </c>
      <c r="DE73" s="11">
        <f>'DV STOP cijfers'!DE5</f>
        <v>0</v>
      </c>
      <c r="DF73" s="11">
        <f>'DV STOP cijfers'!DF5</f>
        <v>0</v>
      </c>
      <c r="DG73" s="11">
        <f>'DV STOP cijfers'!DG5</f>
        <v>0</v>
      </c>
      <c r="DH73" s="11">
        <f>'DV STOP cijfers'!DH5</f>
        <v>0</v>
      </c>
      <c r="DI73" s="11">
        <f>'DV STOP cijfers'!DI5</f>
        <v>0</v>
      </c>
      <c r="DJ73" s="11">
        <f>'DV STOP cijfers'!DJ5</f>
        <v>0</v>
      </c>
      <c r="DK73" s="11">
        <f>'DV STOP cijfers'!DK5</f>
        <v>0</v>
      </c>
      <c r="DL73" s="26">
        <f>'DV STOP cijfers'!DL5</f>
        <v>0</v>
      </c>
    </row>
    <row r="74" spans="1:116" s="4" customFormat="1" ht="15" customHeight="1">
      <c r="A74" s="49">
        <f>'DV STOP cijfers'!A6</f>
        <v>0</v>
      </c>
      <c r="B74" s="49" t="str">
        <f>'DV STOP cijfers'!B6</f>
        <v>FANT1506</v>
      </c>
      <c r="C74" s="4" t="str">
        <f>'DV STOP cijfers'!C6</f>
        <v>Diervoeder</v>
      </c>
      <c r="D74" s="4" t="str">
        <f>'DV STOP cijfers'!D6</f>
        <v>DV Geregistreerde bedrijven DG AGRO</v>
      </c>
      <c r="E74" s="274" t="str">
        <f>'DV STOP cijfers'!E6</f>
        <v>FANT1506 DV Derde landen vertegenwoordiger</v>
      </c>
      <c r="F74" s="4" t="str">
        <f>'DV STOP cijfers'!F6</f>
        <v>EL&amp;I AGRO</v>
      </c>
      <c r="G74" s="292" t="str">
        <f>'DV STOP cijfers'!G6</f>
        <v>ja</v>
      </c>
      <c r="H74" s="15">
        <f>'DV STOP cijfers'!H6</f>
        <v>170</v>
      </c>
      <c r="I74" s="11">
        <f>'DV STOP cijfers'!I6</f>
        <v>0</v>
      </c>
      <c r="J74" s="11">
        <f>'DV STOP cijfers'!J6</f>
        <v>0</v>
      </c>
      <c r="K74" s="11">
        <f>'DV STOP cijfers'!K6</f>
        <v>0</v>
      </c>
      <c r="L74" s="11">
        <f>'DV STOP cijfers'!L6</f>
        <v>0</v>
      </c>
      <c r="M74" s="11">
        <f>'DV STOP cijfers'!M6</f>
        <v>0</v>
      </c>
      <c r="N74" s="11">
        <f>'DV STOP cijfers'!N6</f>
        <v>0</v>
      </c>
      <c r="O74" s="11">
        <f>'DV STOP cijfers'!O6</f>
        <v>0</v>
      </c>
      <c r="P74" s="11">
        <f>'DV STOP cijfers'!P6</f>
        <v>0</v>
      </c>
      <c r="Q74" s="26">
        <f>'DV STOP cijfers'!Q6</f>
        <v>170</v>
      </c>
      <c r="R74" s="15">
        <f>'DV STOP cijfers'!R6</f>
        <v>0</v>
      </c>
      <c r="S74" s="11">
        <f>'DV STOP cijfers'!S6</f>
        <v>0</v>
      </c>
      <c r="T74" s="11">
        <f>'DV STOP cijfers'!T6</f>
        <v>170</v>
      </c>
      <c r="U74" s="11">
        <f>'DV STOP cijfers'!U6</f>
        <v>0</v>
      </c>
      <c r="V74" s="11">
        <f>'DV STOP cijfers'!V6</f>
        <v>0</v>
      </c>
      <c r="W74" s="11">
        <f>'DV STOP cijfers'!W6</f>
        <v>0</v>
      </c>
      <c r="X74" s="11">
        <f>'DV STOP cijfers'!X6</f>
        <v>0</v>
      </c>
      <c r="Y74" s="11">
        <f>'DV STOP cijfers'!Y6</f>
        <v>0</v>
      </c>
      <c r="Z74" s="49">
        <f>'DV STOP cijfers'!Z6</f>
        <v>170</v>
      </c>
      <c r="AA74" s="11">
        <f>'DV STOP cijfers'!AA6</f>
        <v>50</v>
      </c>
      <c r="AB74" s="11">
        <f>'DV STOP cijfers'!AB6</f>
        <v>0</v>
      </c>
      <c r="AC74" s="11">
        <f>'DV STOP cijfers'!AC6</f>
        <v>120</v>
      </c>
      <c r="AD74" s="11">
        <f>'DV STOP cijfers'!AD6</f>
        <v>0</v>
      </c>
      <c r="AE74" s="11">
        <f>'DV STOP cijfers'!AE6</f>
        <v>0</v>
      </c>
      <c r="AF74" s="294">
        <f>'DV STOP cijfers'!AF6</f>
        <v>0</v>
      </c>
      <c r="AG74" s="49">
        <f>'DV STOP cijfers'!AG6</f>
        <v>0</v>
      </c>
      <c r="AH74" s="15">
        <f>'DV STOP cijfers'!AH6</f>
        <v>0</v>
      </c>
      <c r="AI74" s="11">
        <f>'DV STOP cijfers'!AI6</f>
        <v>0</v>
      </c>
      <c r="AJ74" s="11">
        <f>'DV STOP cijfers'!AJ6</f>
        <v>50</v>
      </c>
      <c r="AK74" s="11">
        <f>'DV STOP cijfers'!AK6</f>
        <v>0</v>
      </c>
      <c r="AL74" s="49">
        <f>'DV STOP cijfers'!AL6</f>
        <v>0</v>
      </c>
      <c r="AM74" s="15">
        <f>'DV STOP cijfers'!AM6</f>
        <v>0</v>
      </c>
      <c r="AN74" s="11">
        <f>'DV STOP cijfers'!AN6</f>
        <v>0</v>
      </c>
      <c r="AO74" s="11">
        <f>'DV STOP cijfers'!AO6</f>
        <v>0</v>
      </c>
      <c r="AP74" s="11">
        <f>'DV STOP cijfers'!AP6</f>
        <v>0</v>
      </c>
      <c r="AQ74" s="294">
        <f>'DV STOP cijfers'!AQ6</f>
        <v>0</v>
      </c>
      <c r="AR74" s="49">
        <f>'DV STOP cijfers'!AR6</f>
        <v>0</v>
      </c>
      <c r="AS74" s="15">
        <f>'DV STOP cijfers'!AS6</f>
        <v>0</v>
      </c>
      <c r="AT74" s="11">
        <f>'DV STOP cijfers'!AT6</f>
        <v>0</v>
      </c>
      <c r="AU74" s="11">
        <f>'DV STOP cijfers'!AU6</f>
        <v>0</v>
      </c>
      <c r="AV74" s="11">
        <f>'DV STOP cijfers'!AV6</f>
        <v>0</v>
      </c>
      <c r="AW74" s="11">
        <f>'DV STOP cijfers'!AW6</f>
        <v>0</v>
      </c>
      <c r="AX74" s="11">
        <f>'DV STOP cijfers'!AX6</f>
        <v>0</v>
      </c>
      <c r="AY74" s="11">
        <f>'DV STOP cijfers'!AY6</f>
        <v>0</v>
      </c>
      <c r="AZ74" s="11">
        <f>'DV STOP cijfers'!AZ6</f>
        <v>0</v>
      </c>
      <c r="BA74" s="11">
        <f>'DV STOP cijfers'!BA6</f>
        <v>0</v>
      </c>
      <c r="BB74" s="294">
        <f>'DV STOP cijfers'!BB6</f>
        <v>0</v>
      </c>
      <c r="BC74" s="49">
        <f>'DV STOP cijfers'!BC6</f>
        <v>0</v>
      </c>
      <c r="BD74" s="15">
        <f>'DV STOP cijfers'!BD6</f>
        <v>0</v>
      </c>
      <c r="BE74" s="11">
        <f>'DV STOP cijfers'!BE6</f>
        <v>0</v>
      </c>
      <c r="BF74" s="11">
        <f>'DV STOP cijfers'!BF6</f>
        <v>0</v>
      </c>
      <c r="BG74" s="11">
        <f>'DV STOP cijfers'!BG6</f>
        <v>0</v>
      </c>
      <c r="BH74" s="11">
        <f>'DV STOP cijfers'!BH6</f>
        <v>0</v>
      </c>
      <c r="BI74" s="11">
        <f>'DV STOP cijfers'!BI6</f>
        <v>0</v>
      </c>
      <c r="BJ74" s="294">
        <f>'DV STOP cijfers'!BJ6</f>
        <v>0</v>
      </c>
      <c r="BK74" s="49">
        <f>'DV STOP cijfers'!BK6</f>
        <v>0</v>
      </c>
      <c r="BL74" s="15">
        <f>'DV STOP cijfers'!BL6</f>
        <v>0</v>
      </c>
      <c r="BM74" s="11">
        <f>'DV STOP cijfers'!BM6</f>
        <v>0</v>
      </c>
      <c r="BN74" s="294">
        <f>'DV STOP cijfers'!BN6</f>
        <v>0</v>
      </c>
      <c r="BO74" s="11">
        <f>'DV STOP cijfers'!BO6</f>
        <v>0</v>
      </c>
      <c r="BP74" s="294">
        <f>'DV STOP cijfers'!BP6</f>
        <v>0</v>
      </c>
      <c r="BQ74" s="49">
        <f>'DV STOP cijfers'!BQ6</f>
        <v>0</v>
      </c>
      <c r="BR74" s="15">
        <f>'DV STOP cijfers'!BR6</f>
        <v>60</v>
      </c>
      <c r="BS74" s="11">
        <f>'DV STOP cijfers'!BS6</f>
        <v>60</v>
      </c>
      <c r="BT74" s="11">
        <f>'DV STOP cijfers'!BT6</f>
        <v>0</v>
      </c>
      <c r="BU74" s="11">
        <f>'DV STOP cijfers'!BU6</f>
        <v>0</v>
      </c>
      <c r="BV74" s="11">
        <f>'DV STOP cijfers'!BV6</f>
        <v>0</v>
      </c>
      <c r="BW74" s="294">
        <f>'DV STOP cijfers'!BW6</f>
        <v>0</v>
      </c>
      <c r="BX74" s="49">
        <f>'DV STOP cijfers'!BX6</f>
        <v>0</v>
      </c>
      <c r="BY74" s="49">
        <f>'DV STOP cijfers'!BY6</f>
        <v>170</v>
      </c>
      <c r="BZ74" s="11">
        <f>'DV STOP cijfers'!BZ6</f>
        <v>0</v>
      </c>
      <c r="CA74" s="11">
        <f>'DV STOP cijfers'!CA6</f>
        <v>0</v>
      </c>
      <c r="CB74" s="11">
        <f>'DV STOP cijfers'!CB6</f>
        <v>0</v>
      </c>
      <c r="CC74" s="11">
        <f>'DV STOP cijfers'!CC6</f>
        <v>0</v>
      </c>
      <c r="CD74" s="11">
        <f>'DV STOP cijfers'!CD6</f>
        <v>0</v>
      </c>
      <c r="CE74" s="11">
        <f>'DV STOP cijfers'!CE6</f>
        <v>0</v>
      </c>
      <c r="CF74" s="11">
        <f>'DV STOP cijfers'!CF6</f>
        <v>0</v>
      </c>
      <c r="CG74" s="11">
        <f>'DV STOP cijfers'!CG6</f>
        <v>0</v>
      </c>
      <c r="CH74" s="11">
        <f>'DV STOP cijfers'!CH6</f>
        <v>0</v>
      </c>
      <c r="CI74" s="11">
        <f>'DV STOP cijfers'!CI6</f>
        <v>0</v>
      </c>
      <c r="CJ74" s="11">
        <f>'DV STOP cijfers'!CJ6</f>
        <v>0</v>
      </c>
      <c r="CK74" s="11">
        <f>'DV STOP cijfers'!CK6</f>
        <v>0</v>
      </c>
      <c r="CL74" s="49">
        <f>'DV STOP cijfers'!CL6</f>
        <v>0</v>
      </c>
      <c r="CM74" s="11">
        <f>'DV STOP cijfers'!CM6</f>
        <v>0</v>
      </c>
      <c r="CN74" s="11">
        <f>'DV STOP cijfers'!CN6</f>
        <v>0</v>
      </c>
      <c r="CO74" s="11">
        <f>'DV STOP cijfers'!CO6</f>
        <v>0</v>
      </c>
      <c r="CP74" s="11">
        <f>'DV STOP cijfers'!CP6</f>
        <v>0</v>
      </c>
      <c r="CQ74" s="11">
        <f>'DV STOP cijfers'!CQ6</f>
        <v>0</v>
      </c>
      <c r="CR74" s="11">
        <f>'DV STOP cijfers'!CR6</f>
        <v>0</v>
      </c>
      <c r="CS74" s="11">
        <f>'DV STOP cijfers'!CS6</f>
        <v>0</v>
      </c>
      <c r="CT74" s="11">
        <f>'DV STOP cijfers'!CT6</f>
        <v>0</v>
      </c>
      <c r="CU74" s="11">
        <f>'DV STOP cijfers'!CU6</f>
        <v>0</v>
      </c>
      <c r="CV74" s="11">
        <f>'DV STOP cijfers'!CV6</f>
        <v>0</v>
      </c>
      <c r="CW74" s="11">
        <f>'DV STOP cijfers'!CW6</f>
        <v>0</v>
      </c>
      <c r="CX74" s="11">
        <f>'DV STOP cijfers'!CX6</f>
        <v>0</v>
      </c>
      <c r="CY74" s="26">
        <f>'DV STOP cijfers'!CY6</f>
        <v>0</v>
      </c>
      <c r="CZ74" s="15">
        <f>'DV STOP cijfers'!CZ6</f>
        <v>0</v>
      </c>
      <c r="DA74" s="11">
        <f>'DV STOP cijfers'!DA6</f>
        <v>0</v>
      </c>
      <c r="DB74" s="11">
        <f>'DV STOP cijfers'!DB6</f>
        <v>0</v>
      </c>
      <c r="DC74" s="11">
        <f>'DV STOP cijfers'!DC6</f>
        <v>0</v>
      </c>
      <c r="DD74" s="11">
        <f>'DV STOP cijfers'!DD6</f>
        <v>0</v>
      </c>
      <c r="DE74" s="11">
        <f>'DV STOP cijfers'!DE6</f>
        <v>0</v>
      </c>
      <c r="DF74" s="11">
        <f>'DV STOP cijfers'!DF6</f>
        <v>0</v>
      </c>
      <c r="DG74" s="11">
        <f>'DV STOP cijfers'!DG6</f>
        <v>0</v>
      </c>
      <c r="DH74" s="11">
        <f>'DV STOP cijfers'!DH6</f>
        <v>0</v>
      </c>
      <c r="DI74" s="11">
        <f>'DV STOP cijfers'!DI6</f>
        <v>0</v>
      </c>
      <c r="DJ74" s="11">
        <f>'DV STOP cijfers'!DJ6</f>
        <v>0</v>
      </c>
      <c r="DK74" s="11">
        <f>'DV STOP cijfers'!DK6</f>
        <v>0</v>
      </c>
      <c r="DL74" s="26">
        <f>'DV STOP cijfers'!DL6</f>
        <v>0</v>
      </c>
    </row>
    <row r="75" spans="1:116" s="4" customFormat="1" ht="15" customHeight="1">
      <c r="A75" s="49">
        <f>'DV STOP cijfers'!A7</f>
        <v>0</v>
      </c>
      <c r="B75" s="49" t="str">
        <f>'DV STOP cijfers'!B7</f>
        <v>FANT1503</v>
      </c>
      <c r="C75" s="4" t="str">
        <f>'DV STOP cijfers'!C7</f>
        <v>Diervoeder</v>
      </c>
      <c r="D75" s="4" t="str">
        <f>'DV STOP cijfers'!D7</f>
        <v>DV Geregistreerde bedrijven DG AGRO</v>
      </c>
      <c r="E75" s="274" t="str">
        <f>'DV STOP cijfers'!E7</f>
        <v>FANT1503 Inspectie additieven</v>
      </c>
      <c r="F75" s="4" t="str">
        <f>'DV STOP cijfers'!F7</f>
        <v>EL&amp;I AGRO</v>
      </c>
      <c r="G75" s="292" t="str">
        <f>'DV STOP cijfers'!G7</f>
        <v>ja</v>
      </c>
      <c r="H75" s="15">
        <f>'DV STOP cijfers'!H7</f>
        <v>800</v>
      </c>
      <c r="I75" s="11">
        <f>'DV STOP cijfers'!I7</f>
        <v>0</v>
      </c>
      <c r="J75" s="11">
        <f>'DV STOP cijfers'!J7</f>
        <v>0</v>
      </c>
      <c r="K75" s="11">
        <f>'DV STOP cijfers'!K7</f>
        <v>0</v>
      </c>
      <c r="L75" s="11">
        <f>'DV STOP cijfers'!L7</f>
        <v>0</v>
      </c>
      <c r="M75" s="11">
        <f>'DV STOP cijfers'!M7</f>
        <v>0</v>
      </c>
      <c r="N75" s="11">
        <f>'DV STOP cijfers'!N7</f>
        <v>0</v>
      </c>
      <c r="O75" s="11">
        <f>'DV STOP cijfers'!O7</f>
        <v>0</v>
      </c>
      <c r="P75" s="11">
        <f>'DV STOP cijfers'!P7</f>
        <v>0</v>
      </c>
      <c r="Q75" s="26">
        <f>'DV STOP cijfers'!Q7</f>
        <v>800</v>
      </c>
      <c r="R75" s="15">
        <f>'DV STOP cijfers'!R7</f>
        <v>0</v>
      </c>
      <c r="S75" s="11">
        <f>'DV STOP cijfers'!S7</f>
        <v>0</v>
      </c>
      <c r="T75" s="11">
        <f>'DV STOP cijfers'!T7</f>
        <v>800</v>
      </c>
      <c r="U75" s="11">
        <f>'DV STOP cijfers'!U7</f>
        <v>0</v>
      </c>
      <c r="V75" s="11">
        <f>'DV STOP cijfers'!V7</f>
        <v>0</v>
      </c>
      <c r="W75" s="11">
        <f>'DV STOP cijfers'!W7</f>
        <v>0</v>
      </c>
      <c r="X75" s="11">
        <f>'DV STOP cijfers'!X7</f>
        <v>0</v>
      </c>
      <c r="Y75" s="11">
        <f>'DV STOP cijfers'!Y7</f>
        <v>0</v>
      </c>
      <c r="Z75" s="49">
        <f>'DV STOP cijfers'!Z7</f>
        <v>800</v>
      </c>
      <c r="AA75" s="11">
        <f>'DV STOP cijfers'!AA7</f>
        <v>200</v>
      </c>
      <c r="AB75" s="11">
        <f>'DV STOP cijfers'!AB7</f>
        <v>0</v>
      </c>
      <c r="AC75" s="11">
        <f>'DV STOP cijfers'!AC7</f>
        <v>600</v>
      </c>
      <c r="AD75" s="11">
        <f>'DV STOP cijfers'!AD7</f>
        <v>0</v>
      </c>
      <c r="AE75" s="11">
        <f>'DV STOP cijfers'!AE7</f>
        <v>0</v>
      </c>
      <c r="AF75" s="294">
        <f>'DV STOP cijfers'!AF7</f>
        <v>0</v>
      </c>
      <c r="AG75" s="49">
        <f>'DV STOP cijfers'!AG7</f>
        <v>0</v>
      </c>
      <c r="AH75" s="15">
        <f>'DV STOP cijfers'!AH7</f>
        <v>0</v>
      </c>
      <c r="AI75" s="11">
        <f>'DV STOP cijfers'!AI7</f>
        <v>0</v>
      </c>
      <c r="AJ75" s="11">
        <f>'DV STOP cijfers'!AJ7</f>
        <v>200</v>
      </c>
      <c r="AK75" s="11">
        <f>'DV STOP cijfers'!AK7</f>
        <v>0</v>
      </c>
      <c r="AL75" s="49">
        <f>'DV STOP cijfers'!AL7</f>
        <v>0</v>
      </c>
      <c r="AM75" s="15">
        <f>'DV STOP cijfers'!AM7</f>
        <v>0</v>
      </c>
      <c r="AN75" s="11">
        <f>'DV STOP cijfers'!AN7</f>
        <v>0</v>
      </c>
      <c r="AO75" s="11">
        <f>'DV STOP cijfers'!AO7</f>
        <v>0</v>
      </c>
      <c r="AP75" s="11">
        <f>'DV STOP cijfers'!AP7</f>
        <v>0</v>
      </c>
      <c r="AQ75" s="294">
        <f>'DV STOP cijfers'!AQ7</f>
        <v>0</v>
      </c>
      <c r="AR75" s="49">
        <f>'DV STOP cijfers'!AR7</f>
        <v>0</v>
      </c>
      <c r="AS75" s="15">
        <f>'DV STOP cijfers'!AS7</f>
        <v>0</v>
      </c>
      <c r="AT75" s="11">
        <f>'DV STOP cijfers'!AT7</f>
        <v>0</v>
      </c>
      <c r="AU75" s="11">
        <f>'DV STOP cijfers'!AU7</f>
        <v>0</v>
      </c>
      <c r="AV75" s="11">
        <f>'DV STOP cijfers'!AV7</f>
        <v>0</v>
      </c>
      <c r="AW75" s="11">
        <f>'DV STOP cijfers'!AW7</f>
        <v>0</v>
      </c>
      <c r="AX75" s="11">
        <f>'DV STOP cijfers'!AX7</f>
        <v>0</v>
      </c>
      <c r="AY75" s="11">
        <f>'DV STOP cijfers'!AY7</f>
        <v>0</v>
      </c>
      <c r="AZ75" s="11">
        <f>'DV STOP cijfers'!AZ7</f>
        <v>0</v>
      </c>
      <c r="BA75" s="11">
        <f>'DV STOP cijfers'!BA7</f>
        <v>0</v>
      </c>
      <c r="BB75" s="294">
        <f>'DV STOP cijfers'!BB7</f>
        <v>0</v>
      </c>
      <c r="BC75" s="49">
        <f>'DV STOP cijfers'!BC7</f>
        <v>0</v>
      </c>
      <c r="BD75" s="15">
        <f>'DV STOP cijfers'!BD7</f>
        <v>0</v>
      </c>
      <c r="BE75" s="11">
        <f>'DV STOP cijfers'!BE7</f>
        <v>0</v>
      </c>
      <c r="BF75" s="11">
        <f>'DV STOP cijfers'!BF7</f>
        <v>0</v>
      </c>
      <c r="BG75" s="11">
        <f>'DV STOP cijfers'!BG7</f>
        <v>0</v>
      </c>
      <c r="BH75" s="11">
        <f>'DV STOP cijfers'!BH7</f>
        <v>0</v>
      </c>
      <c r="BI75" s="11">
        <f>'DV STOP cijfers'!BI7</f>
        <v>0</v>
      </c>
      <c r="BJ75" s="294">
        <f>'DV STOP cijfers'!BJ7</f>
        <v>0</v>
      </c>
      <c r="BK75" s="49">
        <f>'DV STOP cijfers'!BK7</f>
        <v>0</v>
      </c>
      <c r="BL75" s="15">
        <f>'DV STOP cijfers'!BL7</f>
        <v>0</v>
      </c>
      <c r="BM75" s="11">
        <f>'DV STOP cijfers'!BM7</f>
        <v>0</v>
      </c>
      <c r="BN75" s="294">
        <f>'DV STOP cijfers'!BN7</f>
        <v>0</v>
      </c>
      <c r="BO75" s="11">
        <f>'DV STOP cijfers'!BO7</f>
        <v>0</v>
      </c>
      <c r="BP75" s="294">
        <f>'DV STOP cijfers'!BP7</f>
        <v>0</v>
      </c>
      <c r="BQ75" s="49">
        <f>'DV STOP cijfers'!BQ7</f>
        <v>0</v>
      </c>
      <c r="BR75" s="15">
        <f>'DV STOP cijfers'!BR7</f>
        <v>300</v>
      </c>
      <c r="BS75" s="11">
        <f>'DV STOP cijfers'!BS7</f>
        <v>300</v>
      </c>
      <c r="BT75" s="11">
        <f>'DV STOP cijfers'!BT7</f>
        <v>0</v>
      </c>
      <c r="BU75" s="11">
        <f>'DV STOP cijfers'!BU7</f>
        <v>0</v>
      </c>
      <c r="BV75" s="11">
        <f>'DV STOP cijfers'!BV7</f>
        <v>0</v>
      </c>
      <c r="BW75" s="294">
        <f>'DV STOP cijfers'!BW7</f>
        <v>0</v>
      </c>
      <c r="BX75" s="49">
        <f>'DV STOP cijfers'!BX7</f>
        <v>0</v>
      </c>
      <c r="BY75" s="49">
        <f>'DV STOP cijfers'!BY7</f>
        <v>800</v>
      </c>
      <c r="BZ75" s="11">
        <f>'DV STOP cijfers'!BZ7</f>
        <v>0</v>
      </c>
      <c r="CA75" s="11">
        <f>'DV STOP cijfers'!CA7</f>
        <v>0</v>
      </c>
      <c r="CB75" s="11">
        <f>'DV STOP cijfers'!CB7</f>
        <v>0</v>
      </c>
      <c r="CC75" s="11">
        <f>'DV STOP cijfers'!CC7</f>
        <v>0</v>
      </c>
      <c r="CD75" s="11">
        <f>'DV STOP cijfers'!CD7</f>
        <v>0</v>
      </c>
      <c r="CE75" s="11">
        <f>'DV STOP cijfers'!CE7</f>
        <v>0</v>
      </c>
      <c r="CF75" s="11">
        <f>'DV STOP cijfers'!CF7</f>
        <v>0</v>
      </c>
      <c r="CG75" s="11">
        <f>'DV STOP cijfers'!CG7</f>
        <v>0</v>
      </c>
      <c r="CH75" s="11">
        <f>'DV STOP cijfers'!CH7</f>
        <v>0</v>
      </c>
      <c r="CI75" s="11">
        <f>'DV STOP cijfers'!CI7</f>
        <v>0</v>
      </c>
      <c r="CJ75" s="11">
        <f>'DV STOP cijfers'!CJ7</f>
        <v>0</v>
      </c>
      <c r="CK75" s="11">
        <f>'DV STOP cijfers'!CK7</f>
        <v>0</v>
      </c>
      <c r="CL75" s="49">
        <f>'DV STOP cijfers'!CL7</f>
        <v>0</v>
      </c>
      <c r="CM75" s="11">
        <f>'DV STOP cijfers'!CM7</f>
        <v>0</v>
      </c>
      <c r="CN75" s="11">
        <f>'DV STOP cijfers'!CN7</f>
        <v>0</v>
      </c>
      <c r="CO75" s="11">
        <f>'DV STOP cijfers'!CO7</f>
        <v>0</v>
      </c>
      <c r="CP75" s="11">
        <f>'DV STOP cijfers'!CP7</f>
        <v>0</v>
      </c>
      <c r="CQ75" s="11">
        <f>'DV STOP cijfers'!CQ7</f>
        <v>0</v>
      </c>
      <c r="CR75" s="11">
        <f>'DV STOP cijfers'!CR7</f>
        <v>0</v>
      </c>
      <c r="CS75" s="11">
        <f>'DV STOP cijfers'!CS7</f>
        <v>0</v>
      </c>
      <c r="CT75" s="11">
        <f>'DV STOP cijfers'!CT7</f>
        <v>0</v>
      </c>
      <c r="CU75" s="11">
        <f>'DV STOP cijfers'!CU7</f>
        <v>0</v>
      </c>
      <c r="CV75" s="11">
        <f>'DV STOP cijfers'!CV7</f>
        <v>0</v>
      </c>
      <c r="CW75" s="11">
        <f>'DV STOP cijfers'!CW7</f>
        <v>0</v>
      </c>
      <c r="CX75" s="11">
        <f>'DV STOP cijfers'!CX7</f>
        <v>0</v>
      </c>
      <c r="CY75" s="26">
        <f>'DV STOP cijfers'!CY7</f>
        <v>0</v>
      </c>
      <c r="CZ75" s="15">
        <f>'DV STOP cijfers'!CZ7</f>
        <v>0</v>
      </c>
      <c r="DA75" s="11">
        <f>'DV STOP cijfers'!DA7</f>
        <v>0</v>
      </c>
      <c r="DB75" s="11">
        <f>'DV STOP cijfers'!DB7</f>
        <v>0</v>
      </c>
      <c r="DC75" s="11">
        <f>'DV STOP cijfers'!DC7</f>
        <v>0</v>
      </c>
      <c r="DD75" s="11">
        <f>'DV STOP cijfers'!DD7</f>
        <v>0</v>
      </c>
      <c r="DE75" s="11">
        <f>'DV STOP cijfers'!DE7</f>
        <v>0</v>
      </c>
      <c r="DF75" s="11">
        <f>'DV STOP cijfers'!DF7</f>
        <v>0</v>
      </c>
      <c r="DG75" s="11">
        <f>'DV STOP cijfers'!DG7</f>
        <v>0</v>
      </c>
      <c r="DH75" s="11">
        <f>'DV STOP cijfers'!DH7</f>
        <v>0</v>
      </c>
      <c r="DI75" s="11">
        <f>'DV STOP cijfers'!DI7</f>
        <v>0</v>
      </c>
      <c r="DJ75" s="11">
        <f>'DV STOP cijfers'!DJ7</f>
        <v>0</v>
      </c>
      <c r="DK75" s="11">
        <f>'DV STOP cijfers'!DK7</f>
        <v>0</v>
      </c>
      <c r="DL75" s="26">
        <f>'DV STOP cijfers'!DL7</f>
        <v>0</v>
      </c>
    </row>
    <row r="76" spans="1:116" s="4" customFormat="1" ht="15" customHeight="1">
      <c r="A76" s="49">
        <f>'DV STOP cijfers'!A8</f>
        <v>0</v>
      </c>
      <c r="B76" s="49" t="str">
        <f>'DV STOP cijfers'!B8</f>
        <v>FANT1512</v>
      </c>
      <c r="C76" s="4" t="str">
        <f>'DV STOP cijfers'!C8</f>
        <v>Diervoeder</v>
      </c>
      <c r="D76" s="4" t="str">
        <f>'DV STOP cijfers'!D8</f>
        <v>DV Geregistreerde bedrijven DG AGRO</v>
      </c>
      <c r="E76" s="274" t="str">
        <f>'DV STOP cijfers'!E8</f>
        <v>FANT1512 DV Vo. 767/2009 etikettering</v>
      </c>
      <c r="F76" s="4" t="str">
        <f>'DV STOP cijfers'!F8</f>
        <v>EL&amp;I AGRO</v>
      </c>
      <c r="G76" s="292" t="str">
        <f>'DV STOP cijfers'!G8</f>
        <v>ja</v>
      </c>
      <c r="H76" s="308">
        <f>'DV STOP cijfers'!H8</f>
        <v>760</v>
      </c>
      <c r="I76" s="11">
        <f>'DV STOP cijfers'!I8</f>
        <v>0</v>
      </c>
      <c r="J76" s="11">
        <f>'DV STOP cijfers'!J8</f>
        <v>0</v>
      </c>
      <c r="K76" s="11">
        <f>'DV STOP cijfers'!K8</f>
        <v>0</v>
      </c>
      <c r="L76" s="11">
        <f>'DV STOP cijfers'!L8</f>
        <v>0</v>
      </c>
      <c r="M76" s="11">
        <f>'DV STOP cijfers'!M8</f>
        <v>0</v>
      </c>
      <c r="N76" s="11">
        <f>'DV STOP cijfers'!N8</f>
        <v>0</v>
      </c>
      <c r="O76" s="11">
        <f>'DV STOP cijfers'!O8</f>
        <v>0</v>
      </c>
      <c r="P76" s="11">
        <f>'DV STOP cijfers'!P8</f>
        <v>0</v>
      </c>
      <c r="Q76" s="26">
        <f>'DV STOP cijfers'!Q8</f>
        <v>760</v>
      </c>
      <c r="R76" s="15">
        <f>'DV STOP cijfers'!R8</f>
        <v>0</v>
      </c>
      <c r="S76" s="11">
        <f>'DV STOP cijfers'!S8</f>
        <v>0</v>
      </c>
      <c r="T76" s="11">
        <f>'DV STOP cijfers'!T8</f>
        <v>760</v>
      </c>
      <c r="U76" s="11">
        <f>'DV STOP cijfers'!U8</f>
        <v>0</v>
      </c>
      <c r="V76" s="11">
        <f>'DV STOP cijfers'!V8</f>
        <v>0</v>
      </c>
      <c r="W76" s="11">
        <f>'DV STOP cijfers'!W8</f>
        <v>0</v>
      </c>
      <c r="X76" s="11">
        <f>'DV STOP cijfers'!X8</f>
        <v>0</v>
      </c>
      <c r="Y76" s="11">
        <f>'DV STOP cijfers'!Y8</f>
        <v>0</v>
      </c>
      <c r="Z76" s="49">
        <f>'DV STOP cijfers'!Z8</f>
        <v>760</v>
      </c>
      <c r="AA76" s="11">
        <f>'DV STOP cijfers'!AA8</f>
        <v>200</v>
      </c>
      <c r="AB76" s="11">
        <f>'DV STOP cijfers'!AB8</f>
        <v>0</v>
      </c>
      <c r="AC76" s="11">
        <f>'DV STOP cijfers'!AC8</f>
        <v>560</v>
      </c>
      <c r="AD76" s="11">
        <f>'DV STOP cijfers'!AD8</f>
        <v>0</v>
      </c>
      <c r="AE76" s="11">
        <f>'DV STOP cijfers'!AE8</f>
        <v>0</v>
      </c>
      <c r="AF76" s="294">
        <f>'DV STOP cijfers'!AF8</f>
        <v>0</v>
      </c>
      <c r="AG76" s="49">
        <f>'DV STOP cijfers'!AG8</f>
        <v>0</v>
      </c>
      <c r="AH76" s="15">
        <f>'DV STOP cijfers'!AH8</f>
        <v>0</v>
      </c>
      <c r="AI76" s="11">
        <f>'DV STOP cijfers'!AI8</f>
        <v>0</v>
      </c>
      <c r="AJ76" s="11">
        <f>'DV STOP cijfers'!AJ8</f>
        <v>200</v>
      </c>
      <c r="AK76" s="11">
        <f>'DV STOP cijfers'!AK8</f>
        <v>0</v>
      </c>
      <c r="AL76" s="49">
        <f>'DV STOP cijfers'!AL8</f>
        <v>0</v>
      </c>
      <c r="AM76" s="15">
        <f>'DV STOP cijfers'!AM8</f>
        <v>0</v>
      </c>
      <c r="AN76" s="11">
        <f>'DV STOP cijfers'!AN8</f>
        <v>0</v>
      </c>
      <c r="AO76" s="11">
        <f>'DV STOP cijfers'!AO8</f>
        <v>0</v>
      </c>
      <c r="AP76" s="11">
        <f>'DV STOP cijfers'!AP8</f>
        <v>0</v>
      </c>
      <c r="AQ76" s="294">
        <f>'DV STOP cijfers'!AQ8</f>
        <v>0</v>
      </c>
      <c r="AR76" s="49">
        <f>'DV STOP cijfers'!AR8</f>
        <v>0</v>
      </c>
      <c r="AS76" s="15">
        <f>'DV STOP cijfers'!AS8</f>
        <v>0</v>
      </c>
      <c r="AT76" s="11">
        <f>'DV STOP cijfers'!AT8</f>
        <v>0</v>
      </c>
      <c r="AU76" s="11">
        <f>'DV STOP cijfers'!AU8</f>
        <v>0</v>
      </c>
      <c r="AV76" s="11">
        <f>'DV STOP cijfers'!AV8</f>
        <v>0</v>
      </c>
      <c r="AW76" s="11">
        <f>'DV STOP cijfers'!AW8</f>
        <v>0</v>
      </c>
      <c r="AX76" s="11">
        <f>'DV STOP cijfers'!AX8</f>
        <v>0</v>
      </c>
      <c r="AY76" s="11">
        <f>'DV STOP cijfers'!AY8</f>
        <v>0</v>
      </c>
      <c r="AZ76" s="11">
        <f>'DV STOP cijfers'!AZ8</f>
        <v>0</v>
      </c>
      <c r="BA76" s="11">
        <f>'DV STOP cijfers'!BA8</f>
        <v>0</v>
      </c>
      <c r="BB76" s="294">
        <f>'DV STOP cijfers'!BB8</f>
        <v>0</v>
      </c>
      <c r="BC76" s="49">
        <f>'DV STOP cijfers'!BC8</f>
        <v>0</v>
      </c>
      <c r="BD76" s="15">
        <f>'DV STOP cijfers'!BD8</f>
        <v>0</v>
      </c>
      <c r="BE76" s="11">
        <f>'DV STOP cijfers'!BE8</f>
        <v>0</v>
      </c>
      <c r="BF76" s="11">
        <f>'DV STOP cijfers'!BF8</f>
        <v>0</v>
      </c>
      <c r="BG76" s="11">
        <f>'DV STOP cijfers'!BG8</f>
        <v>0</v>
      </c>
      <c r="BH76" s="11">
        <f>'DV STOP cijfers'!BH8</f>
        <v>0</v>
      </c>
      <c r="BI76" s="11">
        <f>'DV STOP cijfers'!BI8</f>
        <v>0</v>
      </c>
      <c r="BJ76" s="294">
        <f>'DV STOP cijfers'!BJ8</f>
        <v>0</v>
      </c>
      <c r="BK76" s="49">
        <f>'DV STOP cijfers'!BK8</f>
        <v>0</v>
      </c>
      <c r="BL76" s="15">
        <f>'DV STOP cijfers'!BL8</f>
        <v>0</v>
      </c>
      <c r="BM76" s="11">
        <f>'DV STOP cijfers'!BM8</f>
        <v>0</v>
      </c>
      <c r="BN76" s="294">
        <f>'DV STOP cijfers'!BN8</f>
        <v>0</v>
      </c>
      <c r="BO76" s="11">
        <f>'DV STOP cijfers'!BO8</f>
        <v>0</v>
      </c>
      <c r="BP76" s="294">
        <f>'DV STOP cijfers'!BP8</f>
        <v>0</v>
      </c>
      <c r="BQ76" s="49">
        <f>'DV STOP cijfers'!BQ8</f>
        <v>0</v>
      </c>
      <c r="BR76" s="15">
        <f>'DV STOP cijfers'!BR8</f>
        <v>280</v>
      </c>
      <c r="BS76" s="11">
        <f>'DV STOP cijfers'!BS8</f>
        <v>280</v>
      </c>
      <c r="BT76" s="11">
        <f>'DV STOP cijfers'!BT8</f>
        <v>0</v>
      </c>
      <c r="BU76" s="11">
        <f>'DV STOP cijfers'!BU8</f>
        <v>0</v>
      </c>
      <c r="BV76" s="11">
        <f>'DV STOP cijfers'!BV8</f>
        <v>0</v>
      </c>
      <c r="BW76" s="294">
        <f>'DV STOP cijfers'!BW8</f>
        <v>0</v>
      </c>
      <c r="BX76" s="49">
        <f>'DV STOP cijfers'!BX8</f>
        <v>0</v>
      </c>
      <c r="BY76" s="49">
        <f>'DV STOP cijfers'!BY8</f>
        <v>760</v>
      </c>
      <c r="BZ76" s="11">
        <f>'DV STOP cijfers'!BZ8</f>
        <v>0</v>
      </c>
      <c r="CA76" s="11">
        <f>'DV STOP cijfers'!CA8</f>
        <v>0</v>
      </c>
      <c r="CB76" s="11">
        <f>'DV STOP cijfers'!CB8</f>
        <v>0</v>
      </c>
      <c r="CC76" s="11">
        <f>'DV STOP cijfers'!CC8</f>
        <v>0</v>
      </c>
      <c r="CD76" s="11">
        <f>'DV STOP cijfers'!CD8</f>
        <v>0</v>
      </c>
      <c r="CE76" s="11">
        <f>'DV STOP cijfers'!CE8</f>
        <v>0</v>
      </c>
      <c r="CF76" s="11">
        <f>'DV STOP cijfers'!CF8</f>
        <v>0</v>
      </c>
      <c r="CG76" s="11">
        <f>'DV STOP cijfers'!CG8</f>
        <v>0</v>
      </c>
      <c r="CH76" s="11">
        <f>'DV STOP cijfers'!CH8</f>
        <v>0</v>
      </c>
      <c r="CI76" s="11">
        <f>'DV STOP cijfers'!CI8</f>
        <v>0</v>
      </c>
      <c r="CJ76" s="11">
        <f>'DV STOP cijfers'!CJ8</f>
        <v>0</v>
      </c>
      <c r="CK76" s="11">
        <f>'DV STOP cijfers'!CK8</f>
        <v>0</v>
      </c>
      <c r="CL76" s="49">
        <f>'DV STOP cijfers'!CL8</f>
        <v>0</v>
      </c>
      <c r="CM76" s="11">
        <f>'DV STOP cijfers'!CM8</f>
        <v>0</v>
      </c>
      <c r="CN76" s="11">
        <f>'DV STOP cijfers'!CN8</f>
        <v>0</v>
      </c>
      <c r="CO76" s="11">
        <f>'DV STOP cijfers'!CO8</f>
        <v>0</v>
      </c>
      <c r="CP76" s="11">
        <f>'DV STOP cijfers'!CP8</f>
        <v>0</v>
      </c>
      <c r="CQ76" s="11">
        <f>'DV STOP cijfers'!CQ8</f>
        <v>0</v>
      </c>
      <c r="CR76" s="11">
        <f>'DV STOP cijfers'!CR8</f>
        <v>0</v>
      </c>
      <c r="CS76" s="11">
        <f>'DV STOP cijfers'!CS8</f>
        <v>0</v>
      </c>
      <c r="CT76" s="11">
        <f>'DV STOP cijfers'!CT8</f>
        <v>0</v>
      </c>
      <c r="CU76" s="11">
        <f>'DV STOP cijfers'!CU8</f>
        <v>0</v>
      </c>
      <c r="CV76" s="11">
        <f>'DV STOP cijfers'!CV8</f>
        <v>0</v>
      </c>
      <c r="CW76" s="11">
        <f>'DV STOP cijfers'!CW8</f>
        <v>0</v>
      </c>
      <c r="CX76" s="11">
        <f>'DV STOP cijfers'!CX8</f>
        <v>0</v>
      </c>
      <c r="CY76" s="26">
        <f>'DV STOP cijfers'!CY8</f>
        <v>0</v>
      </c>
      <c r="CZ76" s="15">
        <f>'DV STOP cijfers'!CZ8</f>
        <v>0</v>
      </c>
      <c r="DA76" s="11">
        <f>'DV STOP cijfers'!DA8</f>
        <v>0</v>
      </c>
      <c r="DB76" s="11">
        <f>'DV STOP cijfers'!DB8</f>
        <v>0</v>
      </c>
      <c r="DC76" s="11">
        <f>'DV STOP cijfers'!DC8</f>
        <v>0</v>
      </c>
      <c r="DD76" s="11">
        <f>'DV STOP cijfers'!DD8</f>
        <v>0</v>
      </c>
      <c r="DE76" s="11">
        <f>'DV STOP cijfers'!DE8</f>
        <v>0</v>
      </c>
      <c r="DF76" s="11">
        <f>'DV STOP cijfers'!DF8</f>
        <v>0</v>
      </c>
      <c r="DG76" s="11">
        <f>'DV STOP cijfers'!DG8</f>
        <v>0</v>
      </c>
      <c r="DH76" s="11">
        <f>'DV STOP cijfers'!DH8</f>
        <v>0</v>
      </c>
      <c r="DI76" s="11">
        <f>'DV STOP cijfers'!DI8</f>
        <v>0</v>
      </c>
      <c r="DJ76" s="11">
        <f>'DV STOP cijfers'!DJ8</f>
        <v>0</v>
      </c>
      <c r="DK76" s="11">
        <f>'DV STOP cijfers'!DK8</f>
        <v>0</v>
      </c>
      <c r="DL76" s="26">
        <f>'DV STOP cijfers'!DL8</f>
        <v>0</v>
      </c>
    </row>
    <row r="77" spans="1:116" s="4" customFormat="1" ht="15" customHeight="1">
      <c r="A77" s="49">
        <f>'DV STOP cijfers'!A9</f>
        <v>0</v>
      </c>
      <c r="B77" s="49" t="str">
        <f>'DV STOP cijfers'!B9</f>
        <v>FANT1513</v>
      </c>
      <c r="C77" s="4" t="str">
        <f>'DV STOP cijfers'!C9</f>
        <v>Diervoeder</v>
      </c>
      <c r="D77" s="4" t="str">
        <f>'DV STOP cijfers'!D9</f>
        <v>DV Geregistreerde bedrijven DG AGRO</v>
      </c>
      <c r="E77" s="274" t="str">
        <f>'DV STOP cijfers'!E9</f>
        <v>FANT1513 DV (Rest)stromen levensmiddelenindustrie</v>
      </c>
      <c r="F77" s="4" t="str">
        <f>'DV STOP cijfers'!F9</f>
        <v>EL&amp;I AGRO</v>
      </c>
      <c r="G77" s="292" t="str">
        <f>'DV STOP cijfers'!G9</f>
        <v>ja</v>
      </c>
      <c r="H77" s="15">
        <f>'DV STOP cijfers'!H9</f>
        <v>900</v>
      </c>
      <c r="I77" s="11">
        <f>'DV STOP cijfers'!I9</f>
        <v>0</v>
      </c>
      <c r="J77" s="11">
        <f>'DV STOP cijfers'!J9</f>
        <v>0</v>
      </c>
      <c r="K77" s="11">
        <f>'DV STOP cijfers'!K9</f>
        <v>0</v>
      </c>
      <c r="L77" s="11">
        <f>'DV STOP cijfers'!L9</f>
        <v>0</v>
      </c>
      <c r="M77" s="11">
        <f>'DV STOP cijfers'!M9</f>
        <v>0</v>
      </c>
      <c r="N77" s="11">
        <f>'DV STOP cijfers'!N9</f>
        <v>0</v>
      </c>
      <c r="O77" s="11">
        <f>'DV STOP cijfers'!O9</f>
        <v>0</v>
      </c>
      <c r="P77" s="11">
        <f>'DV STOP cijfers'!P9</f>
        <v>0</v>
      </c>
      <c r="Q77" s="26">
        <f>'DV STOP cijfers'!Q9</f>
        <v>900</v>
      </c>
      <c r="R77" s="15">
        <f>'DV STOP cijfers'!R9</f>
        <v>0</v>
      </c>
      <c r="S77" s="11">
        <f>'DV STOP cijfers'!S9</f>
        <v>0</v>
      </c>
      <c r="T77" s="11">
        <f>'DV STOP cijfers'!T9</f>
        <v>900</v>
      </c>
      <c r="U77" s="11">
        <f>'DV STOP cijfers'!U9</f>
        <v>0</v>
      </c>
      <c r="V77" s="11">
        <f>'DV STOP cijfers'!V9</f>
        <v>0</v>
      </c>
      <c r="W77" s="11">
        <f>'DV STOP cijfers'!W9</f>
        <v>0</v>
      </c>
      <c r="X77" s="11">
        <f>'DV STOP cijfers'!X9</f>
        <v>0</v>
      </c>
      <c r="Y77" s="11">
        <f>'DV STOP cijfers'!Y9</f>
        <v>0</v>
      </c>
      <c r="Z77" s="49">
        <f>'DV STOP cijfers'!Z9</f>
        <v>900</v>
      </c>
      <c r="AA77" s="11">
        <f>'DV STOP cijfers'!AA9</f>
        <v>100</v>
      </c>
      <c r="AB77" s="11">
        <f>'DV STOP cijfers'!AB9</f>
        <v>0</v>
      </c>
      <c r="AC77" s="11">
        <f>'DV STOP cijfers'!AC9</f>
        <v>800</v>
      </c>
      <c r="AD77" s="11">
        <f>'DV STOP cijfers'!AD9</f>
        <v>0</v>
      </c>
      <c r="AE77" s="11">
        <f>'DV STOP cijfers'!AE9</f>
        <v>0</v>
      </c>
      <c r="AF77" s="294">
        <f>'DV STOP cijfers'!AF9</f>
        <v>0</v>
      </c>
      <c r="AG77" s="49">
        <f>'DV STOP cijfers'!AG9</f>
        <v>0</v>
      </c>
      <c r="AH77" s="15">
        <f>'DV STOP cijfers'!AH9</f>
        <v>0</v>
      </c>
      <c r="AI77" s="11">
        <f>'DV STOP cijfers'!AI9</f>
        <v>0</v>
      </c>
      <c r="AJ77" s="11">
        <f>'DV STOP cijfers'!AJ9</f>
        <v>100</v>
      </c>
      <c r="AK77" s="11">
        <f>'DV STOP cijfers'!AK9</f>
        <v>0</v>
      </c>
      <c r="AL77" s="49">
        <f>'DV STOP cijfers'!AL9</f>
        <v>0</v>
      </c>
      <c r="AM77" s="15">
        <f>'DV STOP cijfers'!AM9</f>
        <v>0</v>
      </c>
      <c r="AN77" s="11">
        <f>'DV STOP cijfers'!AN9</f>
        <v>0</v>
      </c>
      <c r="AO77" s="11">
        <f>'DV STOP cijfers'!AO9</f>
        <v>0</v>
      </c>
      <c r="AP77" s="11">
        <f>'DV STOP cijfers'!AP9</f>
        <v>0</v>
      </c>
      <c r="AQ77" s="294">
        <f>'DV STOP cijfers'!AQ9</f>
        <v>0</v>
      </c>
      <c r="AR77" s="49">
        <f>'DV STOP cijfers'!AR9</f>
        <v>0</v>
      </c>
      <c r="AS77" s="15">
        <f>'DV STOP cijfers'!AS9</f>
        <v>0</v>
      </c>
      <c r="AT77" s="11">
        <f>'DV STOP cijfers'!AT9</f>
        <v>0</v>
      </c>
      <c r="AU77" s="11">
        <f>'DV STOP cijfers'!AU9</f>
        <v>0</v>
      </c>
      <c r="AV77" s="11">
        <f>'DV STOP cijfers'!AV9</f>
        <v>0</v>
      </c>
      <c r="AW77" s="11">
        <f>'DV STOP cijfers'!AW9</f>
        <v>0</v>
      </c>
      <c r="AX77" s="11">
        <f>'DV STOP cijfers'!AX9</f>
        <v>0</v>
      </c>
      <c r="AY77" s="11">
        <f>'DV STOP cijfers'!AY9</f>
        <v>0</v>
      </c>
      <c r="AZ77" s="11">
        <f>'DV STOP cijfers'!AZ9</f>
        <v>0</v>
      </c>
      <c r="BA77" s="11">
        <f>'DV STOP cijfers'!BA9</f>
        <v>0</v>
      </c>
      <c r="BB77" s="294">
        <f>'DV STOP cijfers'!BB9</f>
        <v>0</v>
      </c>
      <c r="BC77" s="49">
        <f>'DV STOP cijfers'!BC9</f>
        <v>0</v>
      </c>
      <c r="BD77" s="15">
        <f>'DV STOP cijfers'!BD9</f>
        <v>0</v>
      </c>
      <c r="BE77" s="11">
        <f>'DV STOP cijfers'!BE9</f>
        <v>0</v>
      </c>
      <c r="BF77" s="11">
        <f>'DV STOP cijfers'!BF9</f>
        <v>0</v>
      </c>
      <c r="BG77" s="11">
        <f>'DV STOP cijfers'!BG9</f>
        <v>0</v>
      </c>
      <c r="BH77" s="11">
        <f>'DV STOP cijfers'!BH9</f>
        <v>0</v>
      </c>
      <c r="BI77" s="11">
        <f>'DV STOP cijfers'!BI9</f>
        <v>0</v>
      </c>
      <c r="BJ77" s="294">
        <f>'DV STOP cijfers'!BJ9</f>
        <v>0</v>
      </c>
      <c r="BK77" s="49">
        <f>'DV STOP cijfers'!BK9</f>
        <v>0</v>
      </c>
      <c r="BL77" s="15">
        <f>'DV STOP cijfers'!BL9</f>
        <v>0</v>
      </c>
      <c r="BM77" s="11">
        <f>'DV STOP cijfers'!BM9</f>
        <v>0</v>
      </c>
      <c r="BN77" s="294">
        <f>'DV STOP cijfers'!BN9</f>
        <v>0</v>
      </c>
      <c r="BO77" s="11">
        <f>'DV STOP cijfers'!BO9</f>
        <v>0</v>
      </c>
      <c r="BP77" s="294">
        <f>'DV STOP cijfers'!BP9</f>
        <v>0</v>
      </c>
      <c r="BQ77" s="49">
        <f>'DV STOP cijfers'!BQ9</f>
        <v>0</v>
      </c>
      <c r="BR77" s="15">
        <f>'DV STOP cijfers'!BR9</f>
        <v>400</v>
      </c>
      <c r="BS77" s="11">
        <f>'DV STOP cijfers'!BS9</f>
        <v>400</v>
      </c>
      <c r="BT77" s="11">
        <f>'DV STOP cijfers'!BT9</f>
        <v>0</v>
      </c>
      <c r="BU77" s="11">
        <f>'DV STOP cijfers'!BU9</f>
        <v>0</v>
      </c>
      <c r="BV77" s="11">
        <f>'DV STOP cijfers'!BV9</f>
        <v>0</v>
      </c>
      <c r="BW77" s="294">
        <f>'DV STOP cijfers'!BW9</f>
        <v>0</v>
      </c>
      <c r="BX77" s="49">
        <f>'DV STOP cijfers'!BX9</f>
        <v>0</v>
      </c>
      <c r="BY77" s="49">
        <f>'DV STOP cijfers'!BY9</f>
        <v>900</v>
      </c>
      <c r="BZ77" s="11">
        <f>'DV STOP cijfers'!BZ9</f>
        <v>0</v>
      </c>
      <c r="CA77" s="11">
        <f>'DV STOP cijfers'!CA9</f>
        <v>0</v>
      </c>
      <c r="CB77" s="11">
        <f>'DV STOP cijfers'!CB9</f>
        <v>0</v>
      </c>
      <c r="CC77" s="11">
        <f>'DV STOP cijfers'!CC9</f>
        <v>0</v>
      </c>
      <c r="CD77" s="11">
        <f>'DV STOP cijfers'!CD9</f>
        <v>0</v>
      </c>
      <c r="CE77" s="11">
        <f>'DV STOP cijfers'!CE9</f>
        <v>0</v>
      </c>
      <c r="CF77" s="11">
        <f>'DV STOP cijfers'!CF9</f>
        <v>0</v>
      </c>
      <c r="CG77" s="11">
        <f>'DV STOP cijfers'!CG9</f>
        <v>0</v>
      </c>
      <c r="CH77" s="11">
        <f>'DV STOP cijfers'!CH9</f>
        <v>0</v>
      </c>
      <c r="CI77" s="11">
        <f>'DV STOP cijfers'!CI9</f>
        <v>0</v>
      </c>
      <c r="CJ77" s="11">
        <f>'DV STOP cijfers'!CJ9</f>
        <v>0</v>
      </c>
      <c r="CK77" s="11">
        <f>'DV STOP cijfers'!CK9</f>
        <v>0</v>
      </c>
      <c r="CL77" s="49">
        <f>'DV STOP cijfers'!CL9</f>
        <v>0</v>
      </c>
      <c r="CM77" s="11">
        <f>'DV STOP cijfers'!CM9</f>
        <v>0</v>
      </c>
      <c r="CN77" s="11">
        <f>'DV STOP cijfers'!CN9</f>
        <v>0</v>
      </c>
      <c r="CO77" s="11">
        <f>'DV STOP cijfers'!CO9</f>
        <v>0</v>
      </c>
      <c r="CP77" s="11">
        <f>'DV STOP cijfers'!CP9</f>
        <v>0</v>
      </c>
      <c r="CQ77" s="11">
        <f>'DV STOP cijfers'!CQ9</f>
        <v>0</v>
      </c>
      <c r="CR77" s="11">
        <f>'DV STOP cijfers'!CR9</f>
        <v>0</v>
      </c>
      <c r="CS77" s="11">
        <f>'DV STOP cijfers'!CS9</f>
        <v>0</v>
      </c>
      <c r="CT77" s="11">
        <f>'DV STOP cijfers'!CT9</f>
        <v>0</v>
      </c>
      <c r="CU77" s="11">
        <f>'DV STOP cijfers'!CU9</f>
        <v>0</v>
      </c>
      <c r="CV77" s="11">
        <f>'DV STOP cijfers'!CV9</f>
        <v>0</v>
      </c>
      <c r="CW77" s="11">
        <f>'DV STOP cijfers'!CW9</f>
        <v>0</v>
      </c>
      <c r="CX77" s="11">
        <f>'DV STOP cijfers'!CX9</f>
        <v>0</v>
      </c>
      <c r="CY77" s="26">
        <f>'DV STOP cijfers'!CY9</f>
        <v>0</v>
      </c>
      <c r="CZ77" s="15">
        <f>'DV STOP cijfers'!CZ9</f>
        <v>0</v>
      </c>
      <c r="DA77" s="11">
        <f>'DV STOP cijfers'!DA9</f>
        <v>0</v>
      </c>
      <c r="DB77" s="11">
        <f>'DV STOP cijfers'!DB9</f>
        <v>0</v>
      </c>
      <c r="DC77" s="11">
        <f>'DV STOP cijfers'!DC9</f>
        <v>0</v>
      </c>
      <c r="DD77" s="11">
        <f>'DV STOP cijfers'!DD9</f>
        <v>0</v>
      </c>
      <c r="DE77" s="11">
        <f>'DV STOP cijfers'!DE9</f>
        <v>0</v>
      </c>
      <c r="DF77" s="11">
        <f>'DV STOP cijfers'!DF9</f>
        <v>0</v>
      </c>
      <c r="DG77" s="11">
        <f>'DV STOP cijfers'!DG9</f>
        <v>0</v>
      </c>
      <c r="DH77" s="11">
        <f>'DV STOP cijfers'!DH9</f>
        <v>0</v>
      </c>
      <c r="DI77" s="11">
        <f>'DV STOP cijfers'!DI9</f>
        <v>0</v>
      </c>
      <c r="DJ77" s="11">
        <f>'DV STOP cijfers'!DJ9</f>
        <v>0</v>
      </c>
      <c r="DK77" s="11">
        <f>'DV STOP cijfers'!DK9</f>
        <v>0</v>
      </c>
      <c r="DL77" s="26">
        <f>'DV STOP cijfers'!DL9</f>
        <v>0</v>
      </c>
    </row>
    <row r="78" spans="1:116" s="4" customFormat="1" ht="15" customHeight="1">
      <c r="A78" s="49">
        <f>'DV STOP cijfers'!A10</f>
        <v>0</v>
      </c>
      <c r="B78" s="49" t="str">
        <f>'DV STOP cijfers'!B10</f>
        <v>FANT1519</v>
      </c>
      <c r="C78" s="4" t="str">
        <f>'DV STOP cijfers'!C10</f>
        <v>Diervoeder</v>
      </c>
      <c r="D78" s="4" t="str">
        <f>'DV STOP cijfers'!D10</f>
        <v>DV Geregistreerde bedrijven DG AGRO</v>
      </c>
      <c r="E78" s="274" t="str">
        <f>'DV STOP cijfers'!E10</f>
        <v>FANT1519 DV Onderkant markt</v>
      </c>
      <c r="F78" s="4" t="str">
        <f>'DV STOP cijfers'!F10</f>
        <v>EL&amp;I AGRO</v>
      </c>
      <c r="G78" s="292" t="str">
        <f>'DV STOP cijfers'!G10</f>
        <v>ja</v>
      </c>
      <c r="H78" s="308">
        <f>'DV STOP cijfers'!H10</f>
        <v>950</v>
      </c>
      <c r="I78" s="11">
        <f>'DV STOP cijfers'!I10</f>
        <v>0</v>
      </c>
      <c r="J78" s="11">
        <f>'DV STOP cijfers'!J10</f>
        <v>0</v>
      </c>
      <c r="K78" s="11">
        <f>'DV STOP cijfers'!K10</f>
        <v>0</v>
      </c>
      <c r="L78" s="11">
        <f>'DV STOP cijfers'!L10</f>
        <v>0</v>
      </c>
      <c r="M78" s="11">
        <f>'DV STOP cijfers'!M10</f>
        <v>0</v>
      </c>
      <c r="N78" s="11">
        <f>'DV STOP cijfers'!N10</f>
        <v>0</v>
      </c>
      <c r="O78" s="11">
        <f>'DV STOP cijfers'!O10</f>
        <v>0</v>
      </c>
      <c r="P78" s="11">
        <f>'DV STOP cijfers'!P10</f>
        <v>0</v>
      </c>
      <c r="Q78" s="26">
        <f>'DV STOP cijfers'!Q10</f>
        <v>950</v>
      </c>
      <c r="R78" s="15">
        <f>'DV STOP cijfers'!R10</f>
        <v>0</v>
      </c>
      <c r="S78" s="11">
        <f>'DV STOP cijfers'!S10</f>
        <v>0</v>
      </c>
      <c r="T78" s="11">
        <f>'DV STOP cijfers'!T10</f>
        <v>950</v>
      </c>
      <c r="U78" s="11">
        <f>'DV STOP cijfers'!U10</f>
        <v>0</v>
      </c>
      <c r="V78" s="11">
        <f>'DV STOP cijfers'!V10</f>
        <v>0</v>
      </c>
      <c r="W78" s="11">
        <f>'DV STOP cijfers'!W10</f>
        <v>0</v>
      </c>
      <c r="X78" s="11">
        <f>'DV STOP cijfers'!X10</f>
        <v>0</v>
      </c>
      <c r="Y78" s="11">
        <f>'DV STOP cijfers'!Y10</f>
        <v>0</v>
      </c>
      <c r="Z78" s="49">
        <f>'DV STOP cijfers'!Z10</f>
        <v>950</v>
      </c>
      <c r="AA78" s="11">
        <f>'DV STOP cijfers'!AA10</f>
        <v>200</v>
      </c>
      <c r="AB78" s="11">
        <f>'DV STOP cijfers'!AB10</f>
        <v>0</v>
      </c>
      <c r="AC78" s="11">
        <f>'DV STOP cijfers'!AC10</f>
        <v>750</v>
      </c>
      <c r="AD78" s="11">
        <f>'DV STOP cijfers'!AD10</f>
        <v>0</v>
      </c>
      <c r="AE78" s="11">
        <f>'DV STOP cijfers'!AE10</f>
        <v>0</v>
      </c>
      <c r="AF78" s="294">
        <f>'DV STOP cijfers'!AF10</f>
        <v>0</v>
      </c>
      <c r="AG78" s="49">
        <f>'DV STOP cijfers'!AG10</f>
        <v>0</v>
      </c>
      <c r="AH78" s="15">
        <f>'DV STOP cijfers'!AH10</f>
        <v>0</v>
      </c>
      <c r="AI78" s="11">
        <f>'DV STOP cijfers'!AI10</f>
        <v>0</v>
      </c>
      <c r="AJ78" s="11">
        <f>'DV STOP cijfers'!AJ10</f>
        <v>200</v>
      </c>
      <c r="AK78" s="11">
        <f>'DV STOP cijfers'!AK10</f>
        <v>0</v>
      </c>
      <c r="AL78" s="49">
        <f>'DV STOP cijfers'!AL10</f>
        <v>0</v>
      </c>
      <c r="AM78" s="15">
        <f>'DV STOP cijfers'!AM10</f>
        <v>0</v>
      </c>
      <c r="AN78" s="11">
        <f>'DV STOP cijfers'!AN10</f>
        <v>0</v>
      </c>
      <c r="AO78" s="11">
        <f>'DV STOP cijfers'!AO10</f>
        <v>0</v>
      </c>
      <c r="AP78" s="11">
        <f>'DV STOP cijfers'!AP10</f>
        <v>0</v>
      </c>
      <c r="AQ78" s="294">
        <f>'DV STOP cijfers'!AQ10</f>
        <v>0</v>
      </c>
      <c r="AR78" s="49">
        <f>'DV STOP cijfers'!AR10</f>
        <v>0</v>
      </c>
      <c r="AS78" s="15">
        <f>'DV STOP cijfers'!AS10</f>
        <v>0</v>
      </c>
      <c r="AT78" s="11">
        <f>'DV STOP cijfers'!AT10</f>
        <v>0</v>
      </c>
      <c r="AU78" s="11">
        <f>'DV STOP cijfers'!AU10</f>
        <v>0</v>
      </c>
      <c r="AV78" s="11">
        <f>'DV STOP cijfers'!AV10</f>
        <v>0</v>
      </c>
      <c r="AW78" s="11">
        <f>'DV STOP cijfers'!AW10</f>
        <v>0</v>
      </c>
      <c r="AX78" s="11">
        <f>'DV STOP cijfers'!AX10</f>
        <v>0</v>
      </c>
      <c r="AY78" s="11">
        <f>'DV STOP cijfers'!AY10</f>
        <v>0</v>
      </c>
      <c r="AZ78" s="11">
        <f>'DV STOP cijfers'!AZ10</f>
        <v>0</v>
      </c>
      <c r="BA78" s="11">
        <f>'DV STOP cijfers'!BA10</f>
        <v>0</v>
      </c>
      <c r="BB78" s="294">
        <f>'DV STOP cijfers'!BB10</f>
        <v>0</v>
      </c>
      <c r="BC78" s="49">
        <f>'DV STOP cijfers'!BC10</f>
        <v>0</v>
      </c>
      <c r="BD78" s="15">
        <f>'DV STOP cijfers'!BD10</f>
        <v>0</v>
      </c>
      <c r="BE78" s="11">
        <f>'DV STOP cijfers'!BE10</f>
        <v>0</v>
      </c>
      <c r="BF78" s="11">
        <f>'DV STOP cijfers'!BF10</f>
        <v>0</v>
      </c>
      <c r="BG78" s="11">
        <f>'DV STOP cijfers'!BG10</f>
        <v>0</v>
      </c>
      <c r="BH78" s="11">
        <f>'DV STOP cijfers'!BH10</f>
        <v>0</v>
      </c>
      <c r="BI78" s="11">
        <f>'DV STOP cijfers'!BI10</f>
        <v>0</v>
      </c>
      <c r="BJ78" s="294">
        <f>'DV STOP cijfers'!BJ10</f>
        <v>0</v>
      </c>
      <c r="BK78" s="49">
        <f>'DV STOP cijfers'!BK10</f>
        <v>0</v>
      </c>
      <c r="BL78" s="15">
        <f>'DV STOP cijfers'!BL10</f>
        <v>0</v>
      </c>
      <c r="BM78" s="11">
        <f>'DV STOP cijfers'!BM10</f>
        <v>0</v>
      </c>
      <c r="BN78" s="294">
        <f>'DV STOP cijfers'!BN10</f>
        <v>0</v>
      </c>
      <c r="BO78" s="11">
        <f>'DV STOP cijfers'!BO10</f>
        <v>0</v>
      </c>
      <c r="BP78" s="294">
        <f>'DV STOP cijfers'!BP10</f>
        <v>0</v>
      </c>
      <c r="BQ78" s="49">
        <f>'DV STOP cijfers'!BQ10</f>
        <v>0</v>
      </c>
      <c r="BR78" s="15">
        <f>'DV STOP cijfers'!BR10</f>
        <v>375</v>
      </c>
      <c r="BS78" s="11">
        <f>'DV STOP cijfers'!BS10</f>
        <v>375</v>
      </c>
      <c r="BT78" s="11">
        <f>'DV STOP cijfers'!BT10</f>
        <v>0</v>
      </c>
      <c r="BU78" s="11">
        <f>'DV STOP cijfers'!BU10</f>
        <v>0</v>
      </c>
      <c r="BV78" s="11">
        <f>'DV STOP cijfers'!BV10</f>
        <v>0</v>
      </c>
      <c r="BW78" s="294">
        <f>'DV STOP cijfers'!BW10</f>
        <v>0</v>
      </c>
      <c r="BX78" s="49">
        <f>'DV STOP cijfers'!BX10</f>
        <v>0</v>
      </c>
      <c r="BY78" s="49">
        <f>'DV STOP cijfers'!BY10</f>
        <v>950</v>
      </c>
      <c r="BZ78" s="11">
        <f>'DV STOP cijfers'!BZ10</f>
        <v>0</v>
      </c>
      <c r="CA78" s="11">
        <f>'DV STOP cijfers'!CA10</f>
        <v>0</v>
      </c>
      <c r="CB78" s="11">
        <f>'DV STOP cijfers'!CB10</f>
        <v>0</v>
      </c>
      <c r="CC78" s="11">
        <f>'DV STOP cijfers'!CC10</f>
        <v>0</v>
      </c>
      <c r="CD78" s="11">
        <f>'DV STOP cijfers'!CD10</f>
        <v>0</v>
      </c>
      <c r="CE78" s="11">
        <f>'DV STOP cijfers'!CE10</f>
        <v>0</v>
      </c>
      <c r="CF78" s="11">
        <f>'DV STOP cijfers'!CF10</f>
        <v>0</v>
      </c>
      <c r="CG78" s="11">
        <f>'DV STOP cijfers'!CG10</f>
        <v>0</v>
      </c>
      <c r="CH78" s="11">
        <f>'DV STOP cijfers'!CH10</f>
        <v>0</v>
      </c>
      <c r="CI78" s="11">
        <f>'DV STOP cijfers'!CI10</f>
        <v>0</v>
      </c>
      <c r="CJ78" s="11">
        <f>'DV STOP cijfers'!CJ10</f>
        <v>0</v>
      </c>
      <c r="CK78" s="11">
        <f>'DV STOP cijfers'!CK10</f>
        <v>0</v>
      </c>
      <c r="CL78" s="49">
        <f>'DV STOP cijfers'!CL10</f>
        <v>0</v>
      </c>
      <c r="CM78" s="11">
        <f>'DV STOP cijfers'!CM10</f>
        <v>0</v>
      </c>
      <c r="CN78" s="11">
        <f>'DV STOP cijfers'!CN10</f>
        <v>0</v>
      </c>
      <c r="CO78" s="11">
        <f>'DV STOP cijfers'!CO10</f>
        <v>0</v>
      </c>
      <c r="CP78" s="11">
        <f>'DV STOP cijfers'!CP10</f>
        <v>0</v>
      </c>
      <c r="CQ78" s="11">
        <f>'DV STOP cijfers'!CQ10</f>
        <v>0</v>
      </c>
      <c r="CR78" s="11">
        <f>'DV STOP cijfers'!CR10</f>
        <v>0</v>
      </c>
      <c r="CS78" s="11">
        <f>'DV STOP cijfers'!CS10</f>
        <v>0</v>
      </c>
      <c r="CT78" s="11">
        <f>'DV STOP cijfers'!CT10</f>
        <v>0</v>
      </c>
      <c r="CU78" s="11">
        <f>'DV STOP cijfers'!CU10</f>
        <v>0</v>
      </c>
      <c r="CV78" s="11">
        <f>'DV STOP cijfers'!CV10</f>
        <v>0</v>
      </c>
      <c r="CW78" s="11">
        <f>'DV STOP cijfers'!CW10</f>
        <v>0</v>
      </c>
      <c r="CX78" s="11">
        <f>'DV STOP cijfers'!CX10</f>
        <v>0</v>
      </c>
      <c r="CY78" s="26">
        <f>'DV STOP cijfers'!CY10</f>
        <v>0</v>
      </c>
      <c r="CZ78" s="15">
        <f>'DV STOP cijfers'!CZ10</f>
        <v>0</v>
      </c>
      <c r="DA78" s="11">
        <f>'DV STOP cijfers'!DA10</f>
        <v>0</v>
      </c>
      <c r="DB78" s="11">
        <f>'DV STOP cijfers'!DB10</f>
        <v>0</v>
      </c>
      <c r="DC78" s="11">
        <f>'DV STOP cijfers'!DC10</f>
        <v>0</v>
      </c>
      <c r="DD78" s="11">
        <f>'DV STOP cijfers'!DD10</f>
        <v>0</v>
      </c>
      <c r="DE78" s="11">
        <f>'DV STOP cijfers'!DE10</f>
        <v>0</v>
      </c>
      <c r="DF78" s="11">
        <f>'DV STOP cijfers'!DF10</f>
        <v>0</v>
      </c>
      <c r="DG78" s="11">
        <f>'DV STOP cijfers'!DG10</f>
        <v>0</v>
      </c>
      <c r="DH78" s="11">
        <f>'DV STOP cijfers'!DH10</f>
        <v>0</v>
      </c>
      <c r="DI78" s="11">
        <f>'DV STOP cijfers'!DI10</f>
        <v>0</v>
      </c>
      <c r="DJ78" s="11">
        <f>'DV STOP cijfers'!DJ10</f>
        <v>0</v>
      </c>
      <c r="DK78" s="11">
        <f>'DV STOP cijfers'!DK10</f>
        <v>0</v>
      </c>
      <c r="DL78" s="26">
        <f>'DV STOP cijfers'!DL10</f>
        <v>0</v>
      </c>
    </row>
    <row r="79" spans="1:116" s="4" customFormat="1" ht="15" customHeight="1">
      <c r="A79" s="49">
        <f>'DV STOP cijfers'!A11</f>
        <v>0</v>
      </c>
      <c r="B79" s="49" t="str">
        <f>'DV STOP cijfers'!B11</f>
        <v>FANT1516</v>
      </c>
      <c r="C79" s="4" t="str">
        <f>'DV STOP cijfers'!C11</f>
        <v>Diervoeder</v>
      </c>
      <c r="D79" s="4" t="str">
        <f>'DV STOP cijfers'!D11</f>
        <v>DV Geregistreerde bedrijven DG AGRO</v>
      </c>
      <c r="E79" s="274" t="str">
        <f>'DV STOP cijfers'!E11</f>
        <v>FANT1516 Transport (Her)beoordeling goedgekeurde R&amp;O protocollen Vo. 999/2001</v>
      </c>
      <c r="F79" s="4" t="str">
        <f>'DV STOP cijfers'!F11</f>
        <v>EL&amp;I AGRO</v>
      </c>
      <c r="G79" s="292" t="str">
        <f>'DV STOP cijfers'!G11</f>
        <v>ja</v>
      </c>
      <c r="H79" s="15">
        <f>'DV STOP cijfers'!H11</f>
        <v>440</v>
      </c>
      <c r="I79" s="11">
        <f>'DV STOP cijfers'!I11</f>
        <v>0</v>
      </c>
      <c r="J79" s="11">
        <f>'DV STOP cijfers'!J11</f>
        <v>0</v>
      </c>
      <c r="K79" s="11">
        <f>'DV STOP cijfers'!K11</f>
        <v>0</v>
      </c>
      <c r="L79" s="11">
        <f>'DV STOP cijfers'!L11</f>
        <v>0</v>
      </c>
      <c r="M79" s="11">
        <f>'DV STOP cijfers'!M11</f>
        <v>0</v>
      </c>
      <c r="N79" s="11">
        <f>'DV STOP cijfers'!N11</f>
        <v>0</v>
      </c>
      <c r="O79" s="11">
        <f>'DV STOP cijfers'!O11</f>
        <v>0</v>
      </c>
      <c r="P79" s="11">
        <f>'DV STOP cijfers'!P11</f>
        <v>0</v>
      </c>
      <c r="Q79" s="26">
        <f>'DV STOP cijfers'!Q11</f>
        <v>440</v>
      </c>
      <c r="R79" s="15">
        <f>'DV STOP cijfers'!R11</f>
        <v>0</v>
      </c>
      <c r="S79" s="11">
        <f>'DV STOP cijfers'!S11</f>
        <v>0</v>
      </c>
      <c r="T79" s="11">
        <f>'DV STOP cijfers'!T11</f>
        <v>440</v>
      </c>
      <c r="U79" s="11">
        <f>'DV STOP cijfers'!U11</f>
        <v>0</v>
      </c>
      <c r="V79" s="11">
        <f>'DV STOP cijfers'!V11</f>
        <v>0</v>
      </c>
      <c r="W79" s="11">
        <f>'DV STOP cijfers'!W11</f>
        <v>0</v>
      </c>
      <c r="X79" s="11">
        <f>'DV STOP cijfers'!X11</f>
        <v>0</v>
      </c>
      <c r="Y79" s="11">
        <f>'DV STOP cijfers'!Y11</f>
        <v>0</v>
      </c>
      <c r="Z79" s="49">
        <f>'DV STOP cijfers'!Z11</f>
        <v>440</v>
      </c>
      <c r="AA79" s="11">
        <f>'DV STOP cijfers'!AA11</f>
        <v>200</v>
      </c>
      <c r="AB79" s="11">
        <f>'DV STOP cijfers'!AB11</f>
        <v>0</v>
      </c>
      <c r="AC79" s="11">
        <f>'DV STOP cijfers'!AC11</f>
        <v>240</v>
      </c>
      <c r="AD79" s="11">
        <f>'DV STOP cijfers'!AD11</f>
        <v>0</v>
      </c>
      <c r="AE79" s="11">
        <f>'DV STOP cijfers'!AE11</f>
        <v>0</v>
      </c>
      <c r="AF79" s="294">
        <f>'DV STOP cijfers'!AF11</f>
        <v>0</v>
      </c>
      <c r="AG79" s="49">
        <f>'DV STOP cijfers'!AG11</f>
        <v>0</v>
      </c>
      <c r="AH79" s="15">
        <f>'DV STOP cijfers'!AH11</f>
        <v>0</v>
      </c>
      <c r="AI79" s="11">
        <f>'DV STOP cijfers'!AI11</f>
        <v>0</v>
      </c>
      <c r="AJ79" s="11">
        <f>'DV STOP cijfers'!AJ11</f>
        <v>200</v>
      </c>
      <c r="AK79" s="11">
        <f>'DV STOP cijfers'!AK11</f>
        <v>0</v>
      </c>
      <c r="AL79" s="49">
        <f>'DV STOP cijfers'!AL11</f>
        <v>0</v>
      </c>
      <c r="AM79" s="15">
        <f>'DV STOP cijfers'!AM11</f>
        <v>0</v>
      </c>
      <c r="AN79" s="11">
        <f>'DV STOP cijfers'!AN11</f>
        <v>0</v>
      </c>
      <c r="AO79" s="11">
        <f>'DV STOP cijfers'!AO11</f>
        <v>0</v>
      </c>
      <c r="AP79" s="11">
        <f>'DV STOP cijfers'!AP11</f>
        <v>0</v>
      </c>
      <c r="AQ79" s="294">
        <f>'DV STOP cijfers'!AQ11</f>
        <v>0</v>
      </c>
      <c r="AR79" s="49">
        <f>'DV STOP cijfers'!AR11</f>
        <v>0</v>
      </c>
      <c r="AS79" s="15">
        <f>'DV STOP cijfers'!AS11</f>
        <v>0</v>
      </c>
      <c r="AT79" s="11">
        <f>'DV STOP cijfers'!AT11</f>
        <v>0</v>
      </c>
      <c r="AU79" s="11">
        <f>'DV STOP cijfers'!AU11</f>
        <v>0</v>
      </c>
      <c r="AV79" s="11">
        <f>'DV STOP cijfers'!AV11</f>
        <v>0</v>
      </c>
      <c r="AW79" s="11">
        <f>'DV STOP cijfers'!AW11</f>
        <v>0</v>
      </c>
      <c r="AX79" s="11">
        <f>'DV STOP cijfers'!AX11</f>
        <v>0</v>
      </c>
      <c r="AY79" s="11">
        <f>'DV STOP cijfers'!AY11</f>
        <v>0</v>
      </c>
      <c r="AZ79" s="11">
        <f>'DV STOP cijfers'!AZ11</f>
        <v>0</v>
      </c>
      <c r="BA79" s="11">
        <f>'DV STOP cijfers'!BA11</f>
        <v>0</v>
      </c>
      <c r="BB79" s="294">
        <f>'DV STOP cijfers'!BB11</f>
        <v>0</v>
      </c>
      <c r="BC79" s="49">
        <f>'DV STOP cijfers'!BC11</f>
        <v>0</v>
      </c>
      <c r="BD79" s="15">
        <f>'DV STOP cijfers'!BD11</f>
        <v>0</v>
      </c>
      <c r="BE79" s="11">
        <f>'DV STOP cijfers'!BE11</f>
        <v>0</v>
      </c>
      <c r="BF79" s="11">
        <f>'DV STOP cijfers'!BF11</f>
        <v>0</v>
      </c>
      <c r="BG79" s="11">
        <f>'DV STOP cijfers'!BG11</f>
        <v>0</v>
      </c>
      <c r="BH79" s="11">
        <f>'DV STOP cijfers'!BH11</f>
        <v>0</v>
      </c>
      <c r="BI79" s="11">
        <f>'DV STOP cijfers'!BI11</f>
        <v>0</v>
      </c>
      <c r="BJ79" s="294">
        <f>'DV STOP cijfers'!BJ11</f>
        <v>0</v>
      </c>
      <c r="BK79" s="49">
        <f>'DV STOP cijfers'!BK11</f>
        <v>0</v>
      </c>
      <c r="BL79" s="15">
        <f>'DV STOP cijfers'!BL11</f>
        <v>0</v>
      </c>
      <c r="BM79" s="11">
        <f>'DV STOP cijfers'!BM11</f>
        <v>0</v>
      </c>
      <c r="BN79" s="294">
        <f>'DV STOP cijfers'!BN11</f>
        <v>0</v>
      </c>
      <c r="BO79" s="11">
        <f>'DV STOP cijfers'!BO11</f>
        <v>0</v>
      </c>
      <c r="BP79" s="294">
        <f>'DV STOP cijfers'!BP11</f>
        <v>0</v>
      </c>
      <c r="BQ79" s="49">
        <f>'DV STOP cijfers'!BQ11</f>
        <v>0</v>
      </c>
      <c r="BR79" s="15">
        <f>'DV STOP cijfers'!BR11</f>
        <v>120</v>
      </c>
      <c r="BS79" s="11">
        <f>'DV STOP cijfers'!BS11</f>
        <v>120</v>
      </c>
      <c r="BT79" s="11">
        <f>'DV STOP cijfers'!BT11</f>
        <v>0</v>
      </c>
      <c r="BU79" s="11">
        <f>'DV STOP cijfers'!BU11</f>
        <v>0</v>
      </c>
      <c r="BV79" s="11">
        <f>'DV STOP cijfers'!BV11</f>
        <v>0</v>
      </c>
      <c r="BW79" s="294">
        <f>'DV STOP cijfers'!BW11</f>
        <v>0</v>
      </c>
      <c r="BX79" s="49">
        <f>'DV STOP cijfers'!BX11</f>
        <v>0</v>
      </c>
      <c r="BY79" s="49">
        <f>'DV STOP cijfers'!BY11</f>
        <v>440</v>
      </c>
      <c r="BZ79" s="11">
        <f>'DV STOP cijfers'!BZ11</f>
        <v>0</v>
      </c>
      <c r="CA79" s="11">
        <f>'DV STOP cijfers'!CA11</f>
        <v>0</v>
      </c>
      <c r="CB79" s="11">
        <f>'DV STOP cijfers'!CB11</f>
        <v>0</v>
      </c>
      <c r="CC79" s="11">
        <f>'DV STOP cijfers'!CC11</f>
        <v>0</v>
      </c>
      <c r="CD79" s="11">
        <f>'DV STOP cijfers'!CD11</f>
        <v>0</v>
      </c>
      <c r="CE79" s="11">
        <f>'DV STOP cijfers'!CE11</f>
        <v>0</v>
      </c>
      <c r="CF79" s="11">
        <f>'DV STOP cijfers'!CF11</f>
        <v>0</v>
      </c>
      <c r="CG79" s="11">
        <f>'DV STOP cijfers'!CG11</f>
        <v>0</v>
      </c>
      <c r="CH79" s="11">
        <f>'DV STOP cijfers'!CH11</f>
        <v>0</v>
      </c>
      <c r="CI79" s="11">
        <f>'DV STOP cijfers'!CI11</f>
        <v>0</v>
      </c>
      <c r="CJ79" s="11">
        <f>'DV STOP cijfers'!CJ11</f>
        <v>0</v>
      </c>
      <c r="CK79" s="11">
        <f>'DV STOP cijfers'!CK11</f>
        <v>0</v>
      </c>
      <c r="CL79" s="49">
        <f>'DV STOP cijfers'!CL11</f>
        <v>0</v>
      </c>
      <c r="CM79" s="11">
        <f>'DV STOP cijfers'!CM11</f>
        <v>0</v>
      </c>
      <c r="CN79" s="11">
        <f>'DV STOP cijfers'!CN11</f>
        <v>0</v>
      </c>
      <c r="CO79" s="11">
        <f>'DV STOP cijfers'!CO11</f>
        <v>0</v>
      </c>
      <c r="CP79" s="11">
        <f>'DV STOP cijfers'!CP11</f>
        <v>0</v>
      </c>
      <c r="CQ79" s="11">
        <f>'DV STOP cijfers'!CQ11</f>
        <v>0</v>
      </c>
      <c r="CR79" s="11">
        <f>'DV STOP cijfers'!CR11</f>
        <v>0</v>
      </c>
      <c r="CS79" s="11">
        <f>'DV STOP cijfers'!CS11</f>
        <v>0</v>
      </c>
      <c r="CT79" s="11">
        <f>'DV STOP cijfers'!CT11</f>
        <v>0</v>
      </c>
      <c r="CU79" s="11">
        <f>'DV STOP cijfers'!CU11</f>
        <v>0</v>
      </c>
      <c r="CV79" s="11">
        <f>'DV STOP cijfers'!CV11</f>
        <v>0</v>
      </c>
      <c r="CW79" s="11">
        <f>'DV STOP cijfers'!CW11</f>
        <v>0</v>
      </c>
      <c r="CX79" s="11">
        <f>'DV STOP cijfers'!CX11</f>
        <v>0</v>
      </c>
      <c r="CY79" s="26">
        <f>'DV STOP cijfers'!CY11</f>
        <v>0</v>
      </c>
      <c r="CZ79" s="15">
        <f>'DV STOP cijfers'!CZ11</f>
        <v>0</v>
      </c>
      <c r="DA79" s="11">
        <f>'DV STOP cijfers'!DA11</f>
        <v>0</v>
      </c>
      <c r="DB79" s="11">
        <f>'DV STOP cijfers'!DB11</f>
        <v>0</v>
      </c>
      <c r="DC79" s="11">
        <f>'DV STOP cijfers'!DC11</f>
        <v>0</v>
      </c>
      <c r="DD79" s="11">
        <f>'DV STOP cijfers'!DD11</f>
        <v>0</v>
      </c>
      <c r="DE79" s="11">
        <f>'DV STOP cijfers'!DE11</f>
        <v>0</v>
      </c>
      <c r="DF79" s="11">
        <f>'DV STOP cijfers'!DF11</f>
        <v>0</v>
      </c>
      <c r="DG79" s="11">
        <f>'DV STOP cijfers'!DG11</f>
        <v>0</v>
      </c>
      <c r="DH79" s="11">
        <f>'DV STOP cijfers'!DH11</f>
        <v>0</v>
      </c>
      <c r="DI79" s="11">
        <f>'DV STOP cijfers'!DI11</f>
        <v>0</v>
      </c>
      <c r="DJ79" s="11">
        <f>'DV STOP cijfers'!DJ11</f>
        <v>0</v>
      </c>
      <c r="DK79" s="11">
        <f>'DV STOP cijfers'!DK11</f>
        <v>0</v>
      </c>
      <c r="DL79" s="26">
        <f>'DV STOP cijfers'!DL11</f>
        <v>0</v>
      </c>
    </row>
    <row r="80" spans="1:116" s="4" customFormat="1" ht="15" customHeight="1">
      <c r="A80" s="49">
        <f>'DV STOP cijfers'!A12</f>
        <v>0</v>
      </c>
      <c r="B80" s="49" t="str">
        <f>'DV STOP cijfers'!B12</f>
        <v>FANT1515</v>
      </c>
      <c r="C80" s="4" t="str">
        <f>'DV STOP cijfers'!C12</f>
        <v>Diervoeder</v>
      </c>
      <c r="D80" s="4" t="str">
        <f>'DV STOP cijfers'!D12</f>
        <v>DV Geregistreerde bedrijven DG AGRO</v>
      </c>
      <c r="E80" s="274" t="str">
        <f>'DV STOP cijfers'!E12</f>
        <v>FANT1515 DV Borgen van vetstromen</v>
      </c>
      <c r="F80" s="4" t="str">
        <f>'DV STOP cijfers'!F12</f>
        <v>EL&amp;I AGRO</v>
      </c>
      <c r="G80" s="292" t="str">
        <f>'DV STOP cijfers'!G12</f>
        <v>ja</v>
      </c>
      <c r="H80" s="15">
        <f>'DV STOP cijfers'!H12</f>
        <v>700</v>
      </c>
      <c r="I80" s="11">
        <f>'DV STOP cijfers'!I12</f>
        <v>0</v>
      </c>
      <c r="J80" s="11">
        <f>'DV STOP cijfers'!J12</f>
        <v>0</v>
      </c>
      <c r="K80" s="11">
        <f>'DV STOP cijfers'!K12</f>
        <v>0</v>
      </c>
      <c r="L80" s="11">
        <f>'DV STOP cijfers'!L12</f>
        <v>0</v>
      </c>
      <c r="M80" s="11">
        <f>'DV STOP cijfers'!M12</f>
        <v>0</v>
      </c>
      <c r="N80" s="11">
        <f>'DV STOP cijfers'!N12</f>
        <v>0</v>
      </c>
      <c r="O80" s="11">
        <f>'DV STOP cijfers'!O12</f>
        <v>0</v>
      </c>
      <c r="P80" s="11">
        <f>'DV STOP cijfers'!P12</f>
        <v>0</v>
      </c>
      <c r="Q80" s="26">
        <f>'DV STOP cijfers'!Q12</f>
        <v>700</v>
      </c>
      <c r="R80" s="15">
        <f>'DV STOP cijfers'!R12</f>
        <v>0</v>
      </c>
      <c r="S80" s="11">
        <f>'DV STOP cijfers'!S12</f>
        <v>0</v>
      </c>
      <c r="T80" s="11">
        <f>'DV STOP cijfers'!T12</f>
        <v>700</v>
      </c>
      <c r="U80" s="11">
        <f>'DV STOP cijfers'!U12</f>
        <v>0</v>
      </c>
      <c r="V80" s="11">
        <f>'DV STOP cijfers'!V12</f>
        <v>0</v>
      </c>
      <c r="W80" s="11">
        <f>'DV STOP cijfers'!W12</f>
        <v>0</v>
      </c>
      <c r="X80" s="11">
        <f>'DV STOP cijfers'!X12</f>
        <v>0</v>
      </c>
      <c r="Y80" s="11">
        <f>'DV STOP cijfers'!Y12</f>
        <v>0</v>
      </c>
      <c r="Z80" s="49">
        <f>'DV STOP cijfers'!Z12</f>
        <v>700</v>
      </c>
      <c r="AA80" s="11">
        <f>'DV STOP cijfers'!AA12</f>
        <v>100</v>
      </c>
      <c r="AB80" s="11">
        <f>'DV STOP cijfers'!AB12</f>
        <v>0</v>
      </c>
      <c r="AC80" s="11">
        <f>'DV STOP cijfers'!AC12</f>
        <v>600</v>
      </c>
      <c r="AD80" s="11">
        <f>'DV STOP cijfers'!AD12</f>
        <v>0</v>
      </c>
      <c r="AE80" s="11">
        <f>'DV STOP cijfers'!AE12</f>
        <v>0</v>
      </c>
      <c r="AF80" s="294">
        <f>'DV STOP cijfers'!AF12</f>
        <v>0</v>
      </c>
      <c r="AG80" s="49">
        <f>'DV STOP cijfers'!AG12</f>
        <v>0</v>
      </c>
      <c r="AH80" s="15">
        <f>'DV STOP cijfers'!AH12</f>
        <v>0</v>
      </c>
      <c r="AI80" s="11">
        <f>'DV STOP cijfers'!AI12</f>
        <v>0</v>
      </c>
      <c r="AJ80" s="11">
        <f>'DV STOP cijfers'!AJ12</f>
        <v>100</v>
      </c>
      <c r="AK80" s="11">
        <f>'DV STOP cijfers'!AK12</f>
        <v>0</v>
      </c>
      <c r="AL80" s="49">
        <f>'DV STOP cijfers'!AL12</f>
        <v>0</v>
      </c>
      <c r="AM80" s="15">
        <f>'DV STOP cijfers'!AM12</f>
        <v>0</v>
      </c>
      <c r="AN80" s="11">
        <f>'DV STOP cijfers'!AN12</f>
        <v>0</v>
      </c>
      <c r="AO80" s="11">
        <f>'DV STOP cijfers'!AO12</f>
        <v>0</v>
      </c>
      <c r="AP80" s="11">
        <f>'DV STOP cijfers'!AP12</f>
        <v>0</v>
      </c>
      <c r="AQ80" s="294">
        <f>'DV STOP cijfers'!AQ12</f>
        <v>0</v>
      </c>
      <c r="AR80" s="49">
        <f>'DV STOP cijfers'!AR12</f>
        <v>0</v>
      </c>
      <c r="AS80" s="15">
        <f>'DV STOP cijfers'!AS12</f>
        <v>0</v>
      </c>
      <c r="AT80" s="11">
        <f>'DV STOP cijfers'!AT12</f>
        <v>0</v>
      </c>
      <c r="AU80" s="11">
        <f>'DV STOP cijfers'!AU12</f>
        <v>0</v>
      </c>
      <c r="AV80" s="11">
        <f>'DV STOP cijfers'!AV12</f>
        <v>0</v>
      </c>
      <c r="AW80" s="11">
        <f>'DV STOP cijfers'!AW12</f>
        <v>0</v>
      </c>
      <c r="AX80" s="11">
        <f>'DV STOP cijfers'!AX12</f>
        <v>0</v>
      </c>
      <c r="AY80" s="11">
        <f>'DV STOP cijfers'!AY12</f>
        <v>0</v>
      </c>
      <c r="AZ80" s="11">
        <f>'DV STOP cijfers'!AZ12</f>
        <v>0</v>
      </c>
      <c r="BA80" s="11">
        <f>'DV STOP cijfers'!BA12</f>
        <v>0</v>
      </c>
      <c r="BB80" s="294">
        <f>'DV STOP cijfers'!BB12</f>
        <v>0</v>
      </c>
      <c r="BC80" s="49">
        <f>'DV STOP cijfers'!BC12</f>
        <v>0</v>
      </c>
      <c r="BD80" s="15">
        <f>'DV STOP cijfers'!BD12</f>
        <v>0</v>
      </c>
      <c r="BE80" s="11">
        <f>'DV STOP cijfers'!BE12</f>
        <v>0</v>
      </c>
      <c r="BF80" s="11">
        <f>'DV STOP cijfers'!BF12</f>
        <v>0</v>
      </c>
      <c r="BG80" s="11">
        <f>'DV STOP cijfers'!BG12</f>
        <v>0</v>
      </c>
      <c r="BH80" s="11">
        <f>'DV STOP cijfers'!BH12</f>
        <v>0</v>
      </c>
      <c r="BI80" s="11">
        <f>'DV STOP cijfers'!BI12</f>
        <v>0</v>
      </c>
      <c r="BJ80" s="294">
        <f>'DV STOP cijfers'!BJ12</f>
        <v>0</v>
      </c>
      <c r="BK80" s="49">
        <f>'DV STOP cijfers'!BK12</f>
        <v>0</v>
      </c>
      <c r="BL80" s="15">
        <f>'DV STOP cijfers'!BL12</f>
        <v>0</v>
      </c>
      <c r="BM80" s="11">
        <f>'DV STOP cijfers'!BM12</f>
        <v>0</v>
      </c>
      <c r="BN80" s="294">
        <f>'DV STOP cijfers'!BN12</f>
        <v>0</v>
      </c>
      <c r="BO80" s="11">
        <f>'DV STOP cijfers'!BO12</f>
        <v>0</v>
      </c>
      <c r="BP80" s="294">
        <f>'DV STOP cijfers'!BP12</f>
        <v>0</v>
      </c>
      <c r="BQ80" s="49">
        <f>'DV STOP cijfers'!BQ12</f>
        <v>0</v>
      </c>
      <c r="BR80" s="15">
        <f>'DV STOP cijfers'!BR12</f>
        <v>300</v>
      </c>
      <c r="BS80" s="11">
        <f>'DV STOP cijfers'!BS12</f>
        <v>300</v>
      </c>
      <c r="BT80" s="11">
        <f>'DV STOP cijfers'!BT12</f>
        <v>0</v>
      </c>
      <c r="BU80" s="11">
        <f>'DV STOP cijfers'!BU12</f>
        <v>0</v>
      </c>
      <c r="BV80" s="11">
        <f>'DV STOP cijfers'!BV12</f>
        <v>0</v>
      </c>
      <c r="BW80" s="294">
        <f>'DV STOP cijfers'!BW12</f>
        <v>0</v>
      </c>
      <c r="BX80" s="49">
        <f>'DV STOP cijfers'!BX12</f>
        <v>0</v>
      </c>
      <c r="BY80" s="49">
        <f>'DV STOP cijfers'!BY12</f>
        <v>700</v>
      </c>
      <c r="BZ80" s="11">
        <f>'DV STOP cijfers'!BZ12</f>
        <v>0</v>
      </c>
      <c r="CA80" s="11">
        <f>'DV STOP cijfers'!CA12</f>
        <v>0</v>
      </c>
      <c r="CB80" s="11">
        <f>'DV STOP cijfers'!CB12</f>
        <v>0</v>
      </c>
      <c r="CC80" s="11">
        <f>'DV STOP cijfers'!CC12</f>
        <v>0</v>
      </c>
      <c r="CD80" s="11">
        <f>'DV STOP cijfers'!CD12</f>
        <v>0</v>
      </c>
      <c r="CE80" s="11">
        <f>'DV STOP cijfers'!CE12</f>
        <v>0</v>
      </c>
      <c r="CF80" s="11">
        <f>'DV STOP cijfers'!CF12</f>
        <v>0</v>
      </c>
      <c r="CG80" s="11">
        <f>'DV STOP cijfers'!CG12</f>
        <v>0</v>
      </c>
      <c r="CH80" s="11">
        <f>'DV STOP cijfers'!CH12</f>
        <v>0</v>
      </c>
      <c r="CI80" s="11">
        <f>'DV STOP cijfers'!CI12</f>
        <v>0</v>
      </c>
      <c r="CJ80" s="11">
        <f>'DV STOP cijfers'!CJ12</f>
        <v>0</v>
      </c>
      <c r="CK80" s="11">
        <f>'DV STOP cijfers'!CK12</f>
        <v>0</v>
      </c>
      <c r="CL80" s="49">
        <f>'DV STOP cijfers'!CL12</f>
        <v>0</v>
      </c>
      <c r="CM80" s="11">
        <f>'DV STOP cijfers'!CM12</f>
        <v>0</v>
      </c>
      <c r="CN80" s="11">
        <f>'DV STOP cijfers'!CN12</f>
        <v>0</v>
      </c>
      <c r="CO80" s="11">
        <f>'DV STOP cijfers'!CO12</f>
        <v>0</v>
      </c>
      <c r="CP80" s="11">
        <f>'DV STOP cijfers'!CP12</f>
        <v>0</v>
      </c>
      <c r="CQ80" s="11">
        <f>'DV STOP cijfers'!CQ12</f>
        <v>0</v>
      </c>
      <c r="CR80" s="11">
        <f>'DV STOP cijfers'!CR12</f>
        <v>0</v>
      </c>
      <c r="CS80" s="11">
        <f>'DV STOP cijfers'!CS12</f>
        <v>0</v>
      </c>
      <c r="CT80" s="11">
        <f>'DV STOP cijfers'!CT12</f>
        <v>0</v>
      </c>
      <c r="CU80" s="11">
        <f>'DV STOP cijfers'!CU12</f>
        <v>0</v>
      </c>
      <c r="CV80" s="11">
        <f>'DV STOP cijfers'!CV12</f>
        <v>0</v>
      </c>
      <c r="CW80" s="11">
        <f>'DV STOP cijfers'!CW12</f>
        <v>0</v>
      </c>
      <c r="CX80" s="11">
        <f>'DV STOP cijfers'!CX12</f>
        <v>0</v>
      </c>
      <c r="CY80" s="26">
        <f>'DV STOP cijfers'!CY12</f>
        <v>0</v>
      </c>
      <c r="CZ80" s="15">
        <f>'DV STOP cijfers'!CZ12</f>
        <v>0</v>
      </c>
      <c r="DA80" s="11">
        <f>'DV STOP cijfers'!DA12</f>
        <v>0</v>
      </c>
      <c r="DB80" s="11">
        <f>'DV STOP cijfers'!DB12</f>
        <v>0</v>
      </c>
      <c r="DC80" s="11">
        <f>'DV STOP cijfers'!DC12</f>
        <v>0</v>
      </c>
      <c r="DD80" s="11">
        <f>'DV STOP cijfers'!DD12</f>
        <v>0</v>
      </c>
      <c r="DE80" s="11">
        <f>'DV STOP cijfers'!DE12</f>
        <v>0</v>
      </c>
      <c r="DF80" s="11">
        <f>'DV STOP cijfers'!DF12</f>
        <v>0</v>
      </c>
      <c r="DG80" s="11">
        <f>'DV STOP cijfers'!DG12</f>
        <v>0</v>
      </c>
      <c r="DH80" s="11">
        <f>'DV STOP cijfers'!DH12</f>
        <v>0</v>
      </c>
      <c r="DI80" s="11">
        <f>'DV STOP cijfers'!DI12</f>
        <v>0</v>
      </c>
      <c r="DJ80" s="11">
        <f>'DV STOP cijfers'!DJ12</f>
        <v>0</v>
      </c>
      <c r="DK80" s="11">
        <f>'DV STOP cijfers'!DK12</f>
        <v>0</v>
      </c>
      <c r="DL80" s="26">
        <f>'DV STOP cijfers'!DL12</f>
        <v>0</v>
      </c>
    </row>
    <row r="81" spans="1:116" s="4" customFormat="1" ht="15" customHeight="1">
      <c r="A81" s="49">
        <f>'DV STOP cijfers'!A13</f>
        <v>0</v>
      </c>
      <c r="B81" s="49" t="str">
        <f>'DV STOP cijfers'!B13</f>
        <v>FANT1521</v>
      </c>
      <c r="C81" s="4" t="str">
        <f>'DV STOP cijfers'!C13</f>
        <v>Diervoeder</v>
      </c>
      <c r="D81" s="4" t="str">
        <f>'DV STOP cijfers'!D13</f>
        <v>DV Geregistreerde bedrijven DG AGRO</v>
      </c>
      <c r="E81" s="274" t="str">
        <f>'DV STOP cijfers'!E13</f>
        <v>FANT1521 Nationaal Plan Diervoeders</v>
      </c>
      <c r="F81" s="4" t="str">
        <f>'DV STOP cijfers'!F13</f>
        <v>EL&amp;I AGRO</v>
      </c>
      <c r="G81" s="292" t="str">
        <f>'DV STOP cijfers'!G13</f>
        <v>ja</v>
      </c>
      <c r="H81" s="15">
        <f>'DV STOP cijfers'!H13</f>
        <v>6075</v>
      </c>
      <c r="I81" s="11">
        <f>'DV STOP cijfers'!I13</f>
        <v>0</v>
      </c>
      <c r="J81" s="11">
        <f>'DV STOP cijfers'!J13</f>
        <v>0</v>
      </c>
      <c r="K81" s="11">
        <f>'DV STOP cijfers'!K13</f>
        <v>0</v>
      </c>
      <c r="L81" s="11">
        <f>'DV STOP cijfers'!L13</f>
        <v>0</v>
      </c>
      <c r="M81" s="11">
        <f>'DV STOP cijfers'!M13</f>
        <v>0</v>
      </c>
      <c r="N81" s="11">
        <f>'DV STOP cijfers'!N13</f>
        <v>0</v>
      </c>
      <c r="O81" s="11">
        <f>'DV STOP cijfers'!O13</f>
        <v>0</v>
      </c>
      <c r="P81" s="11">
        <f>'DV STOP cijfers'!P13</f>
        <v>0</v>
      </c>
      <c r="Q81" s="26">
        <f>'DV STOP cijfers'!Q13</f>
        <v>6075</v>
      </c>
      <c r="R81" s="15">
        <f>'DV STOP cijfers'!R13</f>
        <v>1300</v>
      </c>
      <c r="S81" s="11">
        <f>'DV STOP cijfers'!S13</f>
        <v>0</v>
      </c>
      <c r="T81" s="11">
        <f>'DV STOP cijfers'!T13</f>
        <v>4775</v>
      </c>
      <c r="U81" s="11">
        <f>'DV STOP cijfers'!U13</f>
        <v>0</v>
      </c>
      <c r="V81" s="11">
        <f>'DV STOP cijfers'!V13</f>
        <v>0</v>
      </c>
      <c r="W81" s="11">
        <f>'DV STOP cijfers'!W13</f>
        <v>0</v>
      </c>
      <c r="X81" s="11">
        <f>'DV STOP cijfers'!X13</f>
        <v>0</v>
      </c>
      <c r="Y81" s="11">
        <f>'DV STOP cijfers'!Y13</f>
        <v>0</v>
      </c>
      <c r="Z81" s="49">
        <f>'DV STOP cijfers'!Z13</f>
        <v>6075</v>
      </c>
      <c r="AA81" s="11">
        <f>'DV STOP cijfers'!AA13</f>
        <v>775</v>
      </c>
      <c r="AB81" s="11">
        <f>'DV STOP cijfers'!AB13</f>
        <v>0</v>
      </c>
      <c r="AC81" s="11">
        <f>'DV STOP cijfers'!AC13</f>
        <v>4000</v>
      </c>
      <c r="AD81" s="11">
        <f>'DV STOP cijfers'!AD13</f>
        <v>0</v>
      </c>
      <c r="AE81" s="11">
        <f>'DV STOP cijfers'!AE13</f>
        <v>0</v>
      </c>
      <c r="AF81" s="294">
        <f>'DV STOP cijfers'!AF13</f>
        <v>0</v>
      </c>
      <c r="AG81" s="49">
        <f>'DV STOP cijfers'!AG13</f>
        <v>0</v>
      </c>
      <c r="AH81" s="15">
        <f>'DV STOP cijfers'!AH13</f>
        <v>0</v>
      </c>
      <c r="AI81" s="11">
        <f>'DV STOP cijfers'!AI13</f>
        <v>0</v>
      </c>
      <c r="AJ81" s="11">
        <f>'DV STOP cijfers'!AJ13</f>
        <v>775</v>
      </c>
      <c r="AK81" s="11">
        <f>'DV STOP cijfers'!AK13</f>
        <v>0</v>
      </c>
      <c r="AL81" s="49">
        <f>'DV STOP cijfers'!AL13</f>
        <v>0</v>
      </c>
      <c r="AM81" s="15">
        <f>'DV STOP cijfers'!AM13</f>
        <v>0</v>
      </c>
      <c r="AN81" s="11">
        <f>'DV STOP cijfers'!AN13</f>
        <v>0</v>
      </c>
      <c r="AO81" s="11">
        <f>'DV STOP cijfers'!AO13</f>
        <v>0</v>
      </c>
      <c r="AP81" s="11">
        <f>'DV STOP cijfers'!AP13</f>
        <v>0</v>
      </c>
      <c r="AQ81" s="294">
        <f>'DV STOP cijfers'!AQ13</f>
        <v>0</v>
      </c>
      <c r="AR81" s="49">
        <f>'DV STOP cijfers'!AR13</f>
        <v>0</v>
      </c>
      <c r="AS81" s="15">
        <f>'DV STOP cijfers'!AS13</f>
        <v>0</v>
      </c>
      <c r="AT81" s="11">
        <f>'DV STOP cijfers'!AT13</f>
        <v>0</v>
      </c>
      <c r="AU81" s="11">
        <f>'DV STOP cijfers'!AU13</f>
        <v>0</v>
      </c>
      <c r="AV81" s="11">
        <f>'DV STOP cijfers'!AV13</f>
        <v>0</v>
      </c>
      <c r="AW81" s="11">
        <f>'DV STOP cijfers'!AW13</f>
        <v>0</v>
      </c>
      <c r="AX81" s="11">
        <f>'DV STOP cijfers'!AX13</f>
        <v>0</v>
      </c>
      <c r="AY81" s="11">
        <f>'DV STOP cijfers'!AY13</f>
        <v>0</v>
      </c>
      <c r="AZ81" s="11">
        <f>'DV STOP cijfers'!AZ13</f>
        <v>0</v>
      </c>
      <c r="BA81" s="11">
        <f>'DV STOP cijfers'!BA13</f>
        <v>0</v>
      </c>
      <c r="BB81" s="294">
        <f>'DV STOP cijfers'!BB13</f>
        <v>0</v>
      </c>
      <c r="BC81" s="49">
        <f>'DV STOP cijfers'!BC13</f>
        <v>0</v>
      </c>
      <c r="BD81" s="15">
        <f>'DV STOP cijfers'!BD13</f>
        <v>0</v>
      </c>
      <c r="BE81" s="11">
        <f>'DV STOP cijfers'!BE13</f>
        <v>0</v>
      </c>
      <c r="BF81" s="11">
        <f>'DV STOP cijfers'!BF13</f>
        <v>0</v>
      </c>
      <c r="BG81" s="11">
        <f>'DV STOP cijfers'!BG13</f>
        <v>0</v>
      </c>
      <c r="BH81" s="11">
        <f>'DV STOP cijfers'!BH13</f>
        <v>0</v>
      </c>
      <c r="BI81" s="11">
        <f>'DV STOP cijfers'!BI13</f>
        <v>0</v>
      </c>
      <c r="BJ81" s="294">
        <f>'DV STOP cijfers'!BJ13</f>
        <v>0</v>
      </c>
      <c r="BK81" s="49">
        <f>'DV STOP cijfers'!BK13</f>
        <v>0</v>
      </c>
      <c r="BL81" s="15">
        <f>'DV STOP cijfers'!BL13</f>
        <v>0</v>
      </c>
      <c r="BM81" s="11">
        <f>'DV STOP cijfers'!BM13</f>
        <v>0</v>
      </c>
      <c r="BN81" s="294">
        <f>'DV STOP cijfers'!BN13</f>
        <v>0</v>
      </c>
      <c r="BO81" s="11">
        <f>'DV STOP cijfers'!BO13</f>
        <v>0</v>
      </c>
      <c r="BP81" s="294">
        <f>'DV STOP cijfers'!BP13</f>
        <v>0</v>
      </c>
      <c r="BQ81" s="49">
        <f>'DV STOP cijfers'!BQ13</f>
        <v>0</v>
      </c>
      <c r="BR81" s="15">
        <f>'DV STOP cijfers'!BR13</f>
        <v>2000</v>
      </c>
      <c r="BS81" s="11">
        <f>'DV STOP cijfers'!BS13</f>
        <v>2000</v>
      </c>
      <c r="BT81" s="11">
        <f>'DV STOP cijfers'!BT13</f>
        <v>0</v>
      </c>
      <c r="BU81" s="11">
        <f>'DV STOP cijfers'!BU13</f>
        <v>0</v>
      </c>
      <c r="BV81" s="11">
        <f>'DV STOP cijfers'!BV13</f>
        <v>0</v>
      </c>
      <c r="BW81" s="294">
        <f>'DV STOP cijfers'!BW13</f>
        <v>0</v>
      </c>
      <c r="BX81" s="49">
        <f>'DV STOP cijfers'!BX13</f>
        <v>0</v>
      </c>
      <c r="BY81" s="49">
        <f>'DV STOP cijfers'!BY13</f>
        <v>4775</v>
      </c>
      <c r="BZ81" s="11">
        <f>'DV STOP cijfers'!BZ13</f>
        <v>0</v>
      </c>
      <c r="CA81" s="11">
        <f>'DV STOP cijfers'!CA13</f>
        <v>0</v>
      </c>
      <c r="CB81" s="11">
        <f>'DV STOP cijfers'!CB13</f>
        <v>0</v>
      </c>
      <c r="CC81" s="11">
        <f>'DV STOP cijfers'!CC13</f>
        <v>0</v>
      </c>
      <c r="CD81" s="11">
        <f>'DV STOP cijfers'!CD13</f>
        <v>0</v>
      </c>
      <c r="CE81" s="11">
        <f>'DV STOP cijfers'!CE13</f>
        <v>0</v>
      </c>
      <c r="CF81" s="11">
        <f>'DV STOP cijfers'!CF13</f>
        <v>0</v>
      </c>
      <c r="CG81" s="11">
        <f>'DV STOP cijfers'!CG13</f>
        <v>0</v>
      </c>
      <c r="CH81" s="11">
        <f>'DV STOP cijfers'!CH13</f>
        <v>0</v>
      </c>
      <c r="CI81" s="11">
        <f>'DV STOP cijfers'!CI13</f>
        <v>0</v>
      </c>
      <c r="CJ81" s="11">
        <f>'DV STOP cijfers'!CJ13</f>
        <v>0</v>
      </c>
      <c r="CK81" s="11">
        <f>'DV STOP cijfers'!CK13</f>
        <v>0</v>
      </c>
      <c r="CL81" s="49">
        <f>'DV STOP cijfers'!CL13</f>
        <v>0</v>
      </c>
      <c r="CM81" s="11">
        <f>'DV STOP cijfers'!CM13</f>
        <v>0</v>
      </c>
      <c r="CN81" s="11">
        <f>'DV STOP cijfers'!CN13</f>
        <v>0</v>
      </c>
      <c r="CO81" s="11">
        <f>'DV STOP cijfers'!CO13</f>
        <v>0</v>
      </c>
      <c r="CP81" s="11">
        <f>'DV STOP cijfers'!CP13</f>
        <v>0</v>
      </c>
      <c r="CQ81" s="11">
        <f>'DV STOP cijfers'!CQ13</f>
        <v>0</v>
      </c>
      <c r="CR81" s="11">
        <f>'DV STOP cijfers'!CR13</f>
        <v>0</v>
      </c>
      <c r="CS81" s="11">
        <f>'DV STOP cijfers'!CS13</f>
        <v>0</v>
      </c>
      <c r="CT81" s="11">
        <f>'DV STOP cijfers'!CT13</f>
        <v>0</v>
      </c>
      <c r="CU81" s="11">
        <f>'DV STOP cijfers'!CU13</f>
        <v>0</v>
      </c>
      <c r="CV81" s="11">
        <f>'DV STOP cijfers'!CV13</f>
        <v>0</v>
      </c>
      <c r="CW81" s="11">
        <f>'DV STOP cijfers'!CW13</f>
        <v>0</v>
      </c>
      <c r="CX81" s="11">
        <f>'DV STOP cijfers'!CX13</f>
        <v>0</v>
      </c>
      <c r="CY81" s="26">
        <f>'DV STOP cijfers'!CY13</f>
        <v>0</v>
      </c>
      <c r="CZ81" s="15">
        <f>'DV STOP cijfers'!CZ13</f>
        <v>0</v>
      </c>
      <c r="DA81" s="11">
        <f>'DV STOP cijfers'!DA13</f>
        <v>0</v>
      </c>
      <c r="DB81" s="11">
        <f>'DV STOP cijfers'!DB13</f>
        <v>0</v>
      </c>
      <c r="DC81" s="11">
        <f>'DV STOP cijfers'!DC13</f>
        <v>0</v>
      </c>
      <c r="DD81" s="11">
        <f>'DV STOP cijfers'!DD13</f>
        <v>0</v>
      </c>
      <c r="DE81" s="11">
        <f>'DV STOP cijfers'!DE13</f>
        <v>0</v>
      </c>
      <c r="DF81" s="11">
        <f>'DV STOP cijfers'!DF13</f>
        <v>0</v>
      </c>
      <c r="DG81" s="11">
        <f>'DV STOP cijfers'!DG13</f>
        <v>0</v>
      </c>
      <c r="DH81" s="11">
        <f>'DV STOP cijfers'!DH13</f>
        <v>0</v>
      </c>
      <c r="DI81" s="11">
        <f>'DV STOP cijfers'!DI13</f>
        <v>0</v>
      </c>
      <c r="DJ81" s="11">
        <f>'DV STOP cijfers'!DJ13</f>
        <v>0</v>
      </c>
      <c r="DK81" s="11">
        <f>'DV STOP cijfers'!DK13</f>
        <v>0</v>
      </c>
      <c r="DL81" s="26">
        <f>'DV STOP cijfers'!DL13</f>
        <v>0</v>
      </c>
    </row>
    <row r="82" spans="1:116" s="4" customFormat="1" ht="15" customHeight="1">
      <c r="A82" s="49">
        <f>'DV STOP cijfers'!A14</f>
        <v>440</v>
      </c>
      <c r="B82" s="49" t="str">
        <f>'DV STOP cijfers'!B14</f>
        <v>FANT1520</v>
      </c>
      <c r="C82" s="4" t="str">
        <f>'DV STOP cijfers'!C14</f>
        <v>Diervoeder</v>
      </c>
      <c r="D82" s="4" t="str">
        <f>'DV STOP cijfers'!D14</f>
        <v>DV Geregistreerde bedrijven DG AGRO</v>
      </c>
      <c r="E82" s="274" t="str">
        <f>'DV STOP cijfers'!E14</f>
        <v>FANT1520 Inspectie Lab. Meldplicht</v>
      </c>
      <c r="F82" s="4" t="str">
        <f>'DV STOP cijfers'!F14</f>
        <v>EL&amp;I AGRO</v>
      </c>
      <c r="G82" s="292" t="str">
        <f>'DV STOP cijfers'!G14</f>
        <v>ja</v>
      </c>
      <c r="H82" s="15">
        <f>'DV STOP cijfers'!H14</f>
        <v>440</v>
      </c>
      <c r="I82" s="11">
        <f>'DV STOP cijfers'!I14</f>
        <v>0</v>
      </c>
      <c r="J82" s="11">
        <f>'DV STOP cijfers'!J14</f>
        <v>0</v>
      </c>
      <c r="K82" s="11">
        <f>'DV STOP cijfers'!K14</f>
        <v>0</v>
      </c>
      <c r="L82" s="11">
        <f>'DV STOP cijfers'!L14</f>
        <v>0</v>
      </c>
      <c r="M82" s="11">
        <f>'DV STOP cijfers'!M14</f>
        <v>0</v>
      </c>
      <c r="N82" s="11">
        <f>'DV STOP cijfers'!N14</f>
        <v>0</v>
      </c>
      <c r="O82" s="11">
        <f>'DV STOP cijfers'!O14</f>
        <v>0</v>
      </c>
      <c r="P82" s="11">
        <f>'DV STOP cijfers'!P14</f>
        <v>0</v>
      </c>
      <c r="Q82" s="26">
        <f>'DV STOP cijfers'!Q14</f>
        <v>440</v>
      </c>
      <c r="R82" s="15">
        <f>'DV STOP cijfers'!R14</f>
        <v>0</v>
      </c>
      <c r="S82" s="11">
        <f>'DV STOP cijfers'!S14</f>
        <v>0</v>
      </c>
      <c r="T82" s="11">
        <f>'DV STOP cijfers'!T14</f>
        <v>440</v>
      </c>
      <c r="U82" s="11">
        <f>'DV STOP cijfers'!U14</f>
        <v>0</v>
      </c>
      <c r="V82" s="11">
        <f>'DV STOP cijfers'!V14</f>
        <v>0</v>
      </c>
      <c r="W82" s="11">
        <f>'DV STOP cijfers'!W14</f>
        <v>0</v>
      </c>
      <c r="X82" s="11">
        <f>'DV STOP cijfers'!X14</f>
        <v>0</v>
      </c>
      <c r="Y82" s="11">
        <f>'DV STOP cijfers'!Y14</f>
        <v>0</v>
      </c>
      <c r="Z82" s="49">
        <f>'DV STOP cijfers'!Z14</f>
        <v>440</v>
      </c>
      <c r="AA82" s="11">
        <f>'DV STOP cijfers'!AA14</f>
        <v>200</v>
      </c>
      <c r="AB82" s="11">
        <f>'DV STOP cijfers'!AB14</f>
        <v>0</v>
      </c>
      <c r="AC82" s="11">
        <f>'DV STOP cijfers'!AC14</f>
        <v>240</v>
      </c>
      <c r="AD82" s="11">
        <f>'DV STOP cijfers'!AD14</f>
        <v>0</v>
      </c>
      <c r="AE82" s="11">
        <f>'DV STOP cijfers'!AE14</f>
        <v>0</v>
      </c>
      <c r="AF82" s="294">
        <f>'DV STOP cijfers'!AF14</f>
        <v>0</v>
      </c>
      <c r="AG82" s="49">
        <f>'DV STOP cijfers'!AG14</f>
        <v>0</v>
      </c>
      <c r="AH82" s="15">
        <f>'DV STOP cijfers'!AH14</f>
        <v>0</v>
      </c>
      <c r="AI82" s="11">
        <f>'DV STOP cijfers'!AI14</f>
        <v>0</v>
      </c>
      <c r="AJ82" s="11">
        <f>'DV STOP cijfers'!AJ14</f>
        <v>200</v>
      </c>
      <c r="AK82" s="11">
        <f>'DV STOP cijfers'!AK14</f>
        <v>0</v>
      </c>
      <c r="AL82" s="49">
        <f>'DV STOP cijfers'!AL14</f>
        <v>0</v>
      </c>
      <c r="AM82" s="15">
        <f>'DV STOP cijfers'!AM14</f>
        <v>0</v>
      </c>
      <c r="AN82" s="11">
        <f>'DV STOP cijfers'!AN14</f>
        <v>0</v>
      </c>
      <c r="AO82" s="11">
        <f>'DV STOP cijfers'!AO14</f>
        <v>0</v>
      </c>
      <c r="AP82" s="11">
        <f>'DV STOP cijfers'!AP14</f>
        <v>0</v>
      </c>
      <c r="AQ82" s="294">
        <f>'DV STOP cijfers'!AQ14</f>
        <v>0</v>
      </c>
      <c r="AR82" s="49">
        <f>'DV STOP cijfers'!AR14</f>
        <v>0</v>
      </c>
      <c r="AS82" s="15">
        <f>'DV STOP cijfers'!AS14</f>
        <v>0</v>
      </c>
      <c r="AT82" s="11">
        <f>'DV STOP cijfers'!AT14</f>
        <v>0</v>
      </c>
      <c r="AU82" s="11">
        <f>'DV STOP cijfers'!AU14</f>
        <v>0</v>
      </c>
      <c r="AV82" s="11">
        <f>'DV STOP cijfers'!AV14</f>
        <v>0</v>
      </c>
      <c r="AW82" s="11">
        <f>'DV STOP cijfers'!AW14</f>
        <v>0</v>
      </c>
      <c r="AX82" s="11">
        <f>'DV STOP cijfers'!AX14</f>
        <v>0</v>
      </c>
      <c r="AY82" s="11">
        <f>'DV STOP cijfers'!AY14</f>
        <v>0</v>
      </c>
      <c r="AZ82" s="11">
        <f>'DV STOP cijfers'!AZ14</f>
        <v>0</v>
      </c>
      <c r="BA82" s="11">
        <f>'DV STOP cijfers'!BA14</f>
        <v>0</v>
      </c>
      <c r="BB82" s="294">
        <f>'DV STOP cijfers'!BB14</f>
        <v>0</v>
      </c>
      <c r="BC82" s="49">
        <f>'DV STOP cijfers'!BC14</f>
        <v>0</v>
      </c>
      <c r="BD82" s="15">
        <f>'DV STOP cijfers'!BD14</f>
        <v>0</v>
      </c>
      <c r="BE82" s="11">
        <f>'DV STOP cijfers'!BE14</f>
        <v>0</v>
      </c>
      <c r="BF82" s="11">
        <f>'DV STOP cijfers'!BF14</f>
        <v>0</v>
      </c>
      <c r="BG82" s="11">
        <f>'DV STOP cijfers'!BG14</f>
        <v>0</v>
      </c>
      <c r="BH82" s="11">
        <f>'DV STOP cijfers'!BH14</f>
        <v>0</v>
      </c>
      <c r="BI82" s="11">
        <f>'DV STOP cijfers'!BI14</f>
        <v>0</v>
      </c>
      <c r="BJ82" s="294">
        <f>'DV STOP cijfers'!BJ14</f>
        <v>0</v>
      </c>
      <c r="BK82" s="49">
        <f>'DV STOP cijfers'!BK14</f>
        <v>0</v>
      </c>
      <c r="BL82" s="15">
        <f>'DV STOP cijfers'!BL14</f>
        <v>0</v>
      </c>
      <c r="BM82" s="11">
        <f>'DV STOP cijfers'!BM14</f>
        <v>0</v>
      </c>
      <c r="BN82" s="294">
        <f>'DV STOP cijfers'!BN14</f>
        <v>0</v>
      </c>
      <c r="BO82" s="11">
        <f>'DV STOP cijfers'!BO14</f>
        <v>0</v>
      </c>
      <c r="BP82" s="294">
        <f>'DV STOP cijfers'!BP14</f>
        <v>0</v>
      </c>
      <c r="BQ82" s="49">
        <f>'DV STOP cijfers'!BQ14</f>
        <v>0</v>
      </c>
      <c r="BR82" s="15">
        <f>'DV STOP cijfers'!BR14</f>
        <v>120</v>
      </c>
      <c r="BS82" s="11">
        <f>'DV STOP cijfers'!BS14</f>
        <v>120</v>
      </c>
      <c r="BT82" s="11">
        <f>'DV STOP cijfers'!BT14</f>
        <v>0</v>
      </c>
      <c r="BU82" s="11">
        <f>'DV STOP cijfers'!BU14</f>
        <v>0</v>
      </c>
      <c r="BV82" s="11">
        <f>'DV STOP cijfers'!BV14</f>
        <v>0</v>
      </c>
      <c r="BW82" s="294">
        <f>'DV STOP cijfers'!BW14</f>
        <v>0</v>
      </c>
      <c r="BX82" s="49">
        <f>'DV STOP cijfers'!BX14</f>
        <v>0</v>
      </c>
      <c r="BY82" s="49">
        <f>'DV STOP cijfers'!BY14</f>
        <v>440</v>
      </c>
      <c r="BZ82" s="11">
        <f>'DV STOP cijfers'!BZ14</f>
        <v>0</v>
      </c>
      <c r="CA82" s="11">
        <f>'DV STOP cijfers'!CA14</f>
        <v>0</v>
      </c>
      <c r="CB82" s="11">
        <f>'DV STOP cijfers'!CB14</f>
        <v>0</v>
      </c>
      <c r="CC82" s="11">
        <f>'DV STOP cijfers'!CC14</f>
        <v>0</v>
      </c>
      <c r="CD82" s="11">
        <f>'DV STOP cijfers'!CD14</f>
        <v>0</v>
      </c>
      <c r="CE82" s="11">
        <f>'DV STOP cijfers'!CE14</f>
        <v>0</v>
      </c>
      <c r="CF82" s="11">
        <f>'DV STOP cijfers'!CF14</f>
        <v>0</v>
      </c>
      <c r="CG82" s="11">
        <f>'DV STOP cijfers'!CG14</f>
        <v>0</v>
      </c>
      <c r="CH82" s="11">
        <f>'DV STOP cijfers'!CH14</f>
        <v>0</v>
      </c>
      <c r="CI82" s="11">
        <f>'DV STOP cijfers'!CI14</f>
        <v>0</v>
      </c>
      <c r="CJ82" s="11">
        <f>'DV STOP cijfers'!CJ14</f>
        <v>0</v>
      </c>
      <c r="CK82" s="11">
        <f>'DV STOP cijfers'!CK14</f>
        <v>0</v>
      </c>
      <c r="CL82" s="49">
        <f>'DV STOP cijfers'!CL14</f>
        <v>0</v>
      </c>
      <c r="CM82" s="11">
        <f>'DV STOP cijfers'!CM14</f>
        <v>0</v>
      </c>
      <c r="CN82" s="11">
        <f>'DV STOP cijfers'!CN14</f>
        <v>0</v>
      </c>
      <c r="CO82" s="11">
        <f>'DV STOP cijfers'!CO14</f>
        <v>0</v>
      </c>
      <c r="CP82" s="11">
        <f>'DV STOP cijfers'!CP14</f>
        <v>0</v>
      </c>
      <c r="CQ82" s="11">
        <f>'DV STOP cijfers'!CQ14</f>
        <v>0</v>
      </c>
      <c r="CR82" s="11">
        <f>'DV STOP cijfers'!CR14</f>
        <v>0</v>
      </c>
      <c r="CS82" s="11">
        <f>'DV STOP cijfers'!CS14</f>
        <v>0</v>
      </c>
      <c r="CT82" s="11">
        <f>'DV STOP cijfers'!CT14</f>
        <v>0</v>
      </c>
      <c r="CU82" s="11">
        <f>'DV STOP cijfers'!CU14</f>
        <v>0</v>
      </c>
      <c r="CV82" s="11">
        <f>'DV STOP cijfers'!CV14</f>
        <v>0</v>
      </c>
      <c r="CW82" s="11">
        <f>'DV STOP cijfers'!CW14</f>
        <v>0</v>
      </c>
      <c r="CX82" s="11">
        <f>'DV STOP cijfers'!CX14</f>
        <v>0</v>
      </c>
      <c r="CY82" s="26">
        <f>'DV STOP cijfers'!CY14</f>
        <v>0</v>
      </c>
      <c r="CZ82" s="15">
        <f>'DV STOP cijfers'!CZ14</f>
        <v>0</v>
      </c>
      <c r="DA82" s="11">
        <f>'DV STOP cijfers'!DA14</f>
        <v>0</v>
      </c>
      <c r="DB82" s="11">
        <f>'DV STOP cijfers'!DB14</f>
        <v>0</v>
      </c>
      <c r="DC82" s="11">
        <f>'DV STOP cijfers'!DC14</f>
        <v>0</v>
      </c>
      <c r="DD82" s="11">
        <f>'DV STOP cijfers'!DD14</f>
        <v>0</v>
      </c>
      <c r="DE82" s="11">
        <f>'DV STOP cijfers'!DE14</f>
        <v>0</v>
      </c>
      <c r="DF82" s="11">
        <f>'DV STOP cijfers'!DF14</f>
        <v>0</v>
      </c>
      <c r="DG82" s="11">
        <f>'DV STOP cijfers'!DG14</f>
        <v>0</v>
      </c>
      <c r="DH82" s="11">
        <f>'DV STOP cijfers'!DH14</f>
        <v>0</v>
      </c>
      <c r="DI82" s="11">
        <f>'DV STOP cijfers'!DI14</f>
        <v>0</v>
      </c>
      <c r="DJ82" s="11">
        <f>'DV STOP cijfers'!DJ14</f>
        <v>0</v>
      </c>
      <c r="DK82" s="11">
        <f>'DV STOP cijfers'!DK14</f>
        <v>0</v>
      </c>
      <c r="DL82" s="26">
        <f>'DV STOP cijfers'!DL14</f>
        <v>0</v>
      </c>
    </row>
    <row r="83" spans="1:116" s="4" customFormat="1" ht="15" customHeight="1">
      <c r="A83" s="49">
        <f>'DV STOP cijfers'!A15</f>
        <v>0</v>
      </c>
      <c r="B83" s="49" t="str">
        <f>'DV STOP cijfers'!B15</f>
        <v>FANT</v>
      </c>
      <c r="C83" s="4" t="str">
        <f>'DV STOP cijfers'!C15</f>
        <v>Diervoeder</v>
      </c>
      <c r="D83" s="4" t="str">
        <f>'DV STOP cijfers'!D15</f>
        <v>DV Geregistreerde bedrijven DG AGRO</v>
      </c>
      <c r="E83" s="274" t="str">
        <f>'DV STOP cijfers'!E15</f>
        <v>Import</v>
      </c>
      <c r="F83" s="4" t="str">
        <f>'DV STOP cijfers'!F15</f>
        <v>EL&amp;I AGRO</v>
      </c>
      <c r="G83" s="292" t="str">
        <f>'DV STOP cijfers'!G15</f>
        <v>ja</v>
      </c>
      <c r="H83" s="15">
        <f>'DV STOP cijfers'!H15</f>
        <v>1030</v>
      </c>
      <c r="I83" s="11">
        <f>'DV STOP cijfers'!I15</f>
        <v>0</v>
      </c>
      <c r="J83" s="11">
        <f>'DV STOP cijfers'!J15</f>
        <v>0</v>
      </c>
      <c r="K83" s="11">
        <f>'DV STOP cijfers'!K15</f>
        <v>0</v>
      </c>
      <c r="L83" s="11">
        <f>'DV STOP cijfers'!L15</f>
        <v>0</v>
      </c>
      <c r="M83" s="11">
        <f>'DV STOP cijfers'!M15</f>
        <v>0</v>
      </c>
      <c r="N83" s="11">
        <f>'DV STOP cijfers'!N15</f>
        <v>0</v>
      </c>
      <c r="O83" s="11">
        <f>'DV STOP cijfers'!O15</f>
        <v>0</v>
      </c>
      <c r="P83" s="11">
        <f>'DV STOP cijfers'!P15</f>
        <v>0</v>
      </c>
      <c r="Q83" s="26">
        <f>'DV STOP cijfers'!Q15</f>
        <v>1030</v>
      </c>
      <c r="R83" s="15">
        <f>'DV STOP cijfers'!R15</f>
        <v>830</v>
      </c>
      <c r="S83" s="11">
        <f>'DV STOP cijfers'!S15</f>
        <v>0</v>
      </c>
      <c r="T83" s="11">
        <f>'DV STOP cijfers'!T15</f>
        <v>200</v>
      </c>
      <c r="U83" s="11">
        <f>'DV STOP cijfers'!U15</f>
        <v>0</v>
      </c>
      <c r="V83" s="11">
        <f>'DV STOP cijfers'!V15</f>
        <v>0</v>
      </c>
      <c r="W83" s="11">
        <f>'DV STOP cijfers'!W15</f>
        <v>0</v>
      </c>
      <c r="X83" s="11">
        <f>'DV STOP cijfers'!X15</f>
        <v>0</v>
      </c>
      <c r="Y83" s="11">
        <f>'DV STOP cijfers'!Y15</f>
        <v>0</v>
      </c>
      <c r="Z83" s="49">
        <f>'DV STOP cijfers'!Z15</f>
        <v>1030</v>
      </c>
      <c r="AA83" s="11">
        <f>'DV STOP cijfers'!AA15</f>
        <v>200</v>
      </c>
      <c r="AB83" s="11">
        <f>'DV STOP cijfers'!AB15</f>
        <v>0</v>
      </c>
      <c r="AC83" s="11">
        <f>'DV STOP cijfers'!AC15</f>
        <v>0</v>
      </c>
      <c r="AD83" s="11">
        <f>'DV STOP cijfers'!AD15</f>
        <v>0</v>
      </c>
      <c r="AE83" s="11">
        <f>'DV STOP cijfers'!AE15</f>
        <v>0</v>
      </c>
      <c r="AF83" s="294">
        <f>'DV STOP cijfers'!AF15</f>
        <v>0</v>
      </c>
      <c r="AG83" s="49">
        <f>'DV STOP cijfers'!AG15</f>
        <v>0</v>
      </c>
      <c r="AH83" s="15">
        <f>'DV STOP cijfers'!AH15</f>
        <v>0</v>
      </c>
      <c r="AI83" s="11">
        <f>'DV STOP cijfers'!AI15</f>
        <v>0</v>
      </c>
      <c r="AJ83" s="11">
        <f>'DV STOP cijfers'!AJ15</f>
        <v>200</v>
      </c>
      <c r="AK83" s="11">
        <f>'DV STOP cijfers'!AK15</f>
        <v>0</v>
      </c>
      <c r="AL83" s="49">
        <f>'DV STOP cijfers'!AL15</f>
        <v>0</v>
      </c>
      <c r="AM83" s="15">
        <f>'DV STOP cijfers'!AM15</f>
        <v>0</v>
      </c>
      <c r="AN83" s="11">
        <f>'DV STOP cijfers'!AN15</f>
        <v>0</v>
      </c>
      <c r="AO83" s="11">
        <f>'DV STOP cijfers'!AO15</f>
        <v>0</v>
      </c>
      <c r="AP83" s="11">
        <f>'DV STOP cijfers'!AP15</f>
        <v>0</v>
      </c>
      <c r="AQ83" s="294">
        <f>'DV STOP cijfers'!AQ15</f>
        <v>0</v>
      </c>
      <c r="AR83" s="49">
        <f>'DV STOP cijfers'!AR15</f>
        <v>0</v>
      </c>
      <c r="AS83" s="15">
        <f>'DV STOP cijfers'!AS15</f>
        <v>0</v>
      </c>
      <c r="AT83" s="11">
        <f>'DV STOP cijfers'!AT15</f>
        <v>0</v>
      </c>
      <c r="AU83" s="11">
        <f>'DV STOP cijfers'!AU15</f>
        <v>0</v>
      </c>
      <c r="AV83" s="11">
        <f>'DV STOP cijfers'!AV15</f>
        <v>0</v>
      </c>
      <c r="AW83" s="11">
        <f>'DV STOP cijfers'!AW15</f>
        <v>0</v>
      </c>
      <c r="AX83" s="11">
        <f>'DV STOP cijfers'!AX15</f>
        <v>0</v>
      </c>
      <c r="AY83" s="11">
        <f>'DV STOP cijfers'!AY15</f>
        <v>0</v>
      </c>
      <c r="AZ83" s="11">
        <f>'DV STOP cijfers'!AZ15</f>
        <v>0</v>
      </c>
      <c r="BA83" s="11">
        <f>'DV STOP cijfers'!BA15</f>
        <v>0</v>
      </c>
      <c r="BB83" s="294">
        <f>'DV STOP cijfers'!BB15</f>
        <v>0</v>
      </c>
      <c r="BC83" s="49">
        <f>'DV STOP cijfers'!BC15</f>
        <v>0</v>
      </c>
      <c r="BD83" s="15">
        <f>'DV STOP cijfers'!BD15</f>
        <v>0</v>
      </c>
      <c r="BE83" s="11">
        <f>'DV STOP cijfers'!BE15</f>
        <v>0</v>
      </c>
      <c r="BF83" s="11">
        <f>'DV STOP cijfers'!BF15</f>
        <v>0</v>
      </c>
      <c r="BG83" s="11">
        <f>'DV STOP cijfers'!BG15</f>
        <v>0</v>
      </c>
      <c r="BH83" s="11">
        <f>'DV STOP cijfers'!BH15</f>
        <v>0</v>
      </c>
      <c r="BI83" s="11">
        <f>'DV STOP cijfers'!BI15</f>
        <v>0</v>
      </c>
      <c r="BJ83" s="294">
        <f>'DV STOP cijfers'!BJ15</f>
        <v>0</v>
      </c>
      <c r="BK83" s="49">
        <f>'DV STOP cijfers'!BK15</f>
        <v>0</v>
      </c>
      <c r="BL83" s="15">
        <f>'DV STOP cijfers'!BL15</f>
        <v>0</v>
      </c>
      <c r="BM83" s="11">
        <f>'DV STOP cijfers'!BM15</f>
        <v>0</v>
      </c>
      <c r="BN83" s="294">
        <f>'DV STOP cijfers'!BN15</f>
        <v>0</v>
      </c>
      <c r="BO83" s="11">
        <f>'DV STOP cijfers'!BO15</f>
        <v>0</v>
      </c>
      <c r="BP83" s="294">
        <f>'DV STOP cijfers'!BP15</f>
        <v>0</v>
      </c>
      <c r="BQ83" s="49">
        <f>'DV STOP cijfers'!BQ15</f>
        <v>0</v>
      </c>
      <c r="BR83" s="15">
        <f>'DV STOP cijfers'!BR15</f>
        <v>0</v>
      </c>
      <c r="BS83" s="11">
        <f>'DV STOP cijfers'!BS15</f>
        <v>0</v>
      </c>
      <c r="BT83" s="11">
        <f>'DV STOP cijfers'!BT15</f>
        <v>0</v>
      </c>
      <c r="BU83" s="11">
        <f>'DV STOP cijfers'!BU15</f>
        <v>0</v>
      </c>
      <c r="BV83" s="11">
        <f>'DV STOP cijfers'!BV15</f>
        <v>0</v>
      </c>
      <c r="BW83" s="294">
        <f>'DV STOP cijfers'!BW15</f>
        <v>0</v>
      </c>
      <c r="BX83" s="49">
        <f>'DV STOP cijfers'!BX15</f>
        <v>0</v>
      </c>
      <c r="BY83" s="49">
        <f>'DV STOP cijfers'!BY15</f>
        <v>200</v>
      </c>
      <c r="BZ83" s="11">
        <f>'DV STOP cijfers'!BZ15</f>
        <v>0</v>
      </c>
      <c r="CA83" s="11">
        <f>'DV STOP cijfers'!CA15</f>
        <v>0</v>
      </c>
      <c r="CB83" s="11">
        <f>'DV STOP cijfers'!CB15</f>
        <v>0</v>
      </c>
      <c r="CC83" s="11">
        <f>'DV STOP cijfers'!CC15</f>
        <v>0</v>
      </c>
      <c r="CD83" s="11">
        <f>'DV STOP cijfers'!CD15</f>
        <v>0</v>
      </c>
      <c r="CE83" s="11">
        <f>'DV STOP cijfers'!CE15</f>
        <v>0</v>
      </c>
      <c r="CF83" s="11">
        <f>'DV STOP cijfers'!CF15</f>
        <v>0</v>
      </c>
      <c r="CG83" s="11">
        <f>'DV STOP cijfers'!CG15</f>
        <v>0</v>
      </c>
      <c r="CH83" s="11">
        <f>'DV STOP cijfers'!CH15</f>
        <v>0</v>
      </c>
      <c r="CI83" s="11">
        <f>'DV STOP cijfers'!CI15</f>
        <v>0</v>
      </c>
      <c r="CJ83" s="11">
        <f>'DV STOP cijfers'!CJ15</f>
        <v>0</v>
      </c>
      <c r="CK83" s="11">
        <f>'DV STOP cijfers'!CK15</f>
        <v>0</v>
      </c>
      <c r="CL83" s="49">
        <f>'DV STOP cijfers'!CL15</f>
        <v>0</v>
      </c>
      <c r="CM83" s="11">
        <f>'DV STOP cijfers'!CM15</f>
        <v>0</v>
      </c>
      <c r="CN83" s="11">
        <f>'DV STOP cijfers'!CN15</f>
        <v>0</v>
      </c>
      <c r="CO83" s="11">
        <f>'DV STOP cijfers'!CO15</f>
        <v>0</v>
      </c>
      <c r="CP83" s="11">
        <f>'DV STOP cijfers'!CP15</f>
        <v>0</v>
      </c>
      <c r="CQ83" s="11">
        <f>'DV STOP cijfers'!CQ15</f>
        <v>0</v>
      </c>
      <c r="CR83" s="11">
        <f>'DV STOP cijfers'!CR15</f>
        <v>0</v>
      </c>
      <c r="CS83" s="11">
        <f>'DV STOP cijfers'!CS15</f>
        <v>0</v>
      </c>
      <c r="CT83" s="11">
        <f>'DV STOP cijfers'!CT15</f>
        <v>0</v>
      </c>
      <c r="CU83" s="11">
        <f>'DV STOP cijfers'!CU15</f>
        <v>0</v>
      </c>
      <c r="CV83" s="11">
        <f>'DV STOP cijfers'!CV15</f>
        <v>0</v>
      </c>
      <c r="CW83" s="11">
        <f>'DV STOP cijfers'!CW15</f>
        <v>0</v>
      </c>
      <c r="CX83" s="11">
        <f>'DV STOP cijfers'!CX15</f>
        <v>0</v>
      </c>
      <c r="CY83" s="26">
        <f>'DV STOP cijfers'!CY15</f>
        <v>0</v>
      </c>
      <c r="CZ83" s="15">
        <f>'DV STOP cijfers'!CZ15</f>
        <v>0</v>
      </c>
      <c r="DA83" s="11">
        <f>'DV STOP cijfers'!DA15</f>
        <v>0</v>
      </c>
      <c r="DB83" s="11">
        <f>'DV STOP cijfers'!DB15</f>
        <v>0</v>
      </c>
      <c r="DC83" s="11">
        <f>'DV STOP cijfers'!DC15</f>
        <v>0</v>
      </c>
      <c r="DD83" s="11">
        <f>'DV STOP cijfers'!DD15</f>
        <v>0</v>
      </c>
      <c r="DE83" s="11">
        <f>'DV STOP cijfers'!DE15</f>
        <v>0</v>
      </c>
      <c r="DF83" s="11">
        <f>'DV STOP cijfers'!DF15</f>
        <v>0</v>
      </c>
      <c r="DG83" s="11">
        <f>'DV STOP cijfers'!DG15</f>
        <v>0</v>
      </c>
      <c r="DH83" s="11">
        <f>'DV STOP cijfers'!DH15</f>
        <v>0</v>
      </c>
      <c r="DI83" s="11">
        <f>'DV STOP cijfers'!DI15</f>
        <v>0</v>
      </c>
      <c r="DJ83" s="11">
        <f>'DV STOP cijfers'!DJ15</f>
        <v>0</v>
      </c>
      <c r="DK83" s="11">
        <f>'DV STOP cijfers'!DK15</f>
        <v>0</v>
      </c>
      <c r="DL83" s="26">
        <f>'DV STOP cijfers'!DL15</f>
        <v>0</v>
      </c>
    </row>
    <row r="84" spans="1:116" s="4" customFormat="1" ht="15" customHeight="1">
      <c r="A84" s="49">
        <f>'DV STOP cijfers'!A16</f>
        <v>0</v>
      </c>
      <c r="B84" s="49" t="str">
        <f>'DV STOP cijfers'!B16</f>
        <v>FANT</v>
      </c>
      <c r="C84" s="4" t="str">
        <f>'DV STOP cijfers'!C16</f>
        <v>Diervoeder</v>
      </c>
      <c r="D84" s="4" t="str">
        <f>'DV STOP cijfers'!D16</f>
        <v>DV Geregistreerde bedrijven DG AGRO</v>
      </c>
      <c r="E84" s="274" t="str">
        <f>'DV STOP cijfers'!E16</f>
        <v>Administratieve werkzaamheden mbt. SW-BR</v>
      </c>
      <c r="F84" s="4" t="str">
        <f>'DV STOP cijfers'!F16</f>
        <v>EL&amp;I AGRO</v>
      </c>
      <c r="G84" s="292">
        <f>'DV STOP cijfers'!G16</f>
        <v>0</v>
      </c>
      <c r="H84" s="15">
        <f>'DV STOP cijfers'!H16</f>
        <v>600</v>
      </c>
      <c r="I84" s="11">
        <f>'DV STOP cijfers'!I16</f>
        <v>0</v>
      </c>
      <c r="J84" s="11">
        <f>'DV STOP cijfers'!J16</f>
        <v>0</v>
      </c>
      <c r="K84" s="11">
        <f>'DV STOP cijfers'!K16</f>
        <v>0</v>
      </c>
      <c r="L84" s="11">
        <f>'DV STOP cijfers'!L16</f>
        <v>0</v>
      </c>
      <c r="M84" s="11">
        <f>'DV STOP cijfers'!M16</f>
        <v>0</v>
      </c>
      <c r="N84" s="11">
        <f>'DV STOP cijfers'!N16</f>
        <v>0</v>
      </c>
      <c r="O84" s="11">
        <f>'DV STOP cijfers'!O16</f>
        <v>0</v>
      </c>
      <c r="P84" s="11">
        <f>'DV STOP cijfers'!P16</f>
        <v>0</v>
      </c>
      <c r="Q84" s="26">
        <f>'DV STOP cijfers'!Q16</f>
        <v>600</v>
      </c>
      <c r="R84" s="15">
        <f>'DV STOP cijfers'!R16</f>
        <v>0</v>
      </c>
      <c r="S84" s="11">
        <f>'DV STOP cijfers'!S16</f>
        <v>0</v>
      </c>
      <c r="T84" s="11">
        <f>'DV STOP cijfers'!T16</f>
        <v>600</v>
      </c>
      <c r="U84" s="11">
        <f>'DV STOP cijfers'!U16</f>
        <v>0</v>
      </c>
      <c r="V84" s="11">
        <f>'DV STOP cijfers'!V16</f>
        <v>0</v>
      </c>
      <c r="W84" s="11">
        <f>'DV STOP cijfers'!W16</f>
        <v>0</v>
      </c>
      <c r="X84" s="11">
        <f>'DV STOP cijfers'!X16</f>
        <v>0</v>
      </c>
      <c r="Y84" s="11">
        <f>'DV STOP cijfers'!Y16</f>
        <v>0</v>
      </c>
      <c r="Z84" s="49">
        <f>'DV STOP cijfers'!Z16</f>
        <v>600</v>
      </c>
      <c r="AA84" s="11">
        <f>'DV STOP cijfers'!AA16</f>
        <v>0</v>
      </c>
      <c r="AB84" s="11">
        <f>'DV STOP cijfers'!AB16</f>
        <v>0</v>
      </c>
      <c r="AC84" s="11">
        <f>'DV STOP cijfers'!AC16</f>
        <v>600</v>
      </c>
      <c r="AD84" s="11">
        <f>'DV STOP cijfers'!AD16</f>
        <v>0</v>
      </c>
      <c r="AE84" s="11">
        <f>'DV STOP cijfers'!AE16</f>
        <v>0</v>
      </c>
      <c r="AF84" s="294">
        <f>'DV STOP cijfers'!AF16</f>
        <v>0</v>
      </c>
      <c r="AG84" s="49">
        <f>'DV STOP cijfers'!AG16</f>
        <v>0</v>
      </c>
      <c r="AH84" s="15">
        <f>'DV STOP cijfers'!AH16</f>
        <v>0</v>
      </c>
      <c r="AI84" s="11">
        <f>'DV STOP cijfers'!AI16</f>
        <v>0</v>
      </c>
      <c r="AJ84" s="11">
        <f>'DV STOP cijfers'!AJ16</f>
        <v>0</v>
      </c>
      <c r="AK84" s="11">
        <f>'DV STOP cijfers'!AK16</f>
        <v>0</v>
      </c>
      <c r="AL84" s="49">
        <f>'DV STOP cijfers'!AL16</f>
        <v>0</v>
      </c>
      <c r="AM84" s="15">
        <f>'DV STOP cijfers'!AM16</f>
        <v>0</v>
      </c>
      <c r="AN84" s="11">
        <f>'DV STOP cijfers'!AN16</f>
        <v>0</v>
      </c>
      <c r="AO84" s="11">
        <f>'DV STOP cijfers'!AO16</f>
        <v>0</v>
      </c>
      <c r="AP84" s="11">
        <f>'DV STOP cijfers'!AP16</f>
        <v>0</v>
      </c>
      <c r="AQ84" s="294">
        <f>'DV STOP cijfers'!AQ16</f>
        <v>0</v>
      </c>
      <c r="AR84" s="49">
        <f>'DV STOP cijfers'!AR16</f>
        <v>0</v>
      </c>
      <c r="AS84" s="15">
        <f>'DV STOP cijfers'!AS16</f>
        <v>0</v>
      </c>
      <c r="AT84" s="11">
        <f>'DV STOP cijfers'!AT16</f>
        <v>0</v>
      </c>
      <c r="AU84" s="11">
        <f>'DV STOP cijfers'!AU16</f>
        <v>0</v>
      </c>
      <c r="AV84" s="11">
        <f>'DV STOP cijfers'!AV16</f>
        <v>0</v>
      </c>
      <c r="AW84" s="11">
        <f>'DV STOP cijfers'!AW16</f>
        <v>0</v>
      </c>
      <c r="AX84" s="11">
        <f>'DV STOP cijfers'!AX16</f>
        <v>0</v>
      </c>
      <c r="AY84" s="11">
        <f>'DV STOP cijfers'!AY16</f>
        <v>0</v>
      </c>
      <c r="AZ84" s="11">
        <f>'DV STOP cijfers'!AZ16</f>
        <v>0</v>
      </c>
      <c r="BA84" s="11">
        <f>'DV STOP cijfers'!BA16</f>
        <v>0</v>
      </c>
      <c r="BB84" s="294">
        <f>'DV STOP cijfers'!BB16</f>
        <v>0</v>
      </c>
      <c r="BC84" s="49">
        <f>'DV STOP cijfers'!BC16</f>
        <v>0</v>
      </c>
      <c r="BD84" s="15">
        <f>'DV STOP cijfers'!BD16</f>
        <v>0</v>
      </c>
      <c r="BE84" s="11">
        <f>'DV STOP cijfers'!BE16</f>
        <v>0</v>
      </c>
      <c r="BF84" s="11">
        <f>'DV STOP cijfers'!BF16</f>
        <v>0</v>
      </c>
      <c r="BG84" s="11">
        <f>'DV STOP cijfers'!BG16</f>
        <v>0</v>
      </c>
      <c r="BH84" s="11">
        <f>'DV STOP cijfers'!BH16</f>
        <v>0</v>
      </c>
      <c r="BI84" s="11">
        <f>'DV STOP cijfers'!BI16</f>
        <v>0</v>
      </c>
      <c r="BJ84" s="294">
        <f>'DV STOP cijfers'!BJ16</f>
        <v>0</v>
      </c>
      <c r="BK84" s="49">
        <f>'DV STOP cijfers'!BK16</f>
        <v>0</v>
      </c>
      <c r="BL84" s="15">
        <f>'DV STOP cijfers'!BL16</f>
        <v>0</v>
      </c>
      <c r="BM84" s="11">
        <f>'DV STOP cijfers'!BM16</f>
        <v>0</v>
      </c>
      <c r="BN84" s="294">
        <f>'DV STOP cijfers'!BN16</f>
        <v>0</v>
      </c>
      <c r="BO84" s="11">
        <f>'DV STOP cijfers'!BO16</f>
        <v>0</v>
      </c>
      <c r="BP84" s="294">
        <f>'DV STOP cijfers'!BP16</f>
        <v>0</v>
      </c>
      <c r="BQ84" s="49">
        <f>'DV STOP cijfers'!BQ16</f>
        <v>0</v>
      </c>
      <c r="BR84" s="15">
        <f>'DV STOP cijfers'!BR16</f>
        <v>0</v>
      </c>
      <c r="BS84" s="11">
        <f>'DV STOP cijfers'!BS16</f>
        <v>0</v>
      </c>
      <c r="BT84" s="11">
        <f>'DV STOP cijfers'!BT16</f>
        <v>0</v>
      </c>
      <c r="BU84" s="11">
        <f>'DV STOP cijfers'!BU16</f>
        <v>0</v>
      </c>
      <c r="BV84" s="11">
        <f>'DV STOP cijfers'!BV16</f>
        <v>0</v>
      </c>
      <c r="BW84" s="294">
        <f>'DV STOP cijfers'!BW16</f>
        <v>0</v>
      </c>
      <c r="BX84" s="49">
        <f>'DV STOP cijfers'!BX16</f>
        <v>0</v>
      </c>
      <c r="BY84" s="49">
        <f>'DV STOP cijfers'!BY16</f>
        <v>0</v>
      </c>
      <c r="BZ84" s="11">
        <f>'DV STOP cijfers'!BZ16</f>
        <v>0</v>
      </c>
      <c r="CA84" s="11">
        <f>'DV STOP cijfers'!CA16</f>
        <v>0</v>
      </c>
      <c r="CB84" s="11">
        <f>'DV STOP cijfers'!CB16</f>
        <v>0</v>
      </c>
      <c r="CC84" s="11">
        <f>'DV STOP cijfers'!CC16</f>
        <v>0</v>
      </c>
      <c r="CD84" s="11">
        <f>'DV STOP cijfers'!CD16</f>
        <v>0</v>
      </c>
      <c r="CE84" s="11">
        <f>'DV STOP cijfers'!CE16</f>
        <v>0</v>
      </c>
      <c r="CF84" s="11">
        <f>'DV STOP cijfers'!CF16</f>
        <v>0</v>
      </c>
      <c r="CG84" s="11">
        <f>'DV STOP cijfers'!CG16</f>
        <v>0</v>
      </c>
      <c r="CH84" s="11">
        <f>'DV STOP cijfers'!CH16</f>
        <v>0</v>
      </c>
      <c r="CI84" s="11">
        <f>'DV STOP cijfers'!CI16</f>
        <v>0</v>
      </c>
      <c r="CJ84" s="11">
        <f>'DV STOP cijfers'!CJ16</f>
        <v>0</v>
      </c>
      <c r="CK84" s="11">
        <f>'DV STOP cijfers'!CK16</f>
        <v>0</v>
      </c>
      <c r="CL84" s="49">
        <f>'DV STOP cijfers'!CL16</f>
        <v>0</v>
      </c>
      <c r="CM84" s="11">
        <f>'DV STOP cijfers'!CM16</f>
        <v>0</v>
      </c>
      <c r="CN84" s="11">
        <f>'DV STOP cijfers'!CN16</f>
        <v>0</v>
      </c>
      <c r="CO84" s="11">
        <f>'DV STOP cijfers'!CO16</f>
        <v>0</v>
      </c>
      <c r="CP84" s="11">
        <f>'DV STOP cijfers'!CP16</f>
        <v>0</v>
      </c>
      <c r="CQ84" s="11">
        <f>'DV STOP cijfers'!CQ16</f>
        <v>0</v>
      </c>
      <c r="CR84" s="11">
        <f>'DV STOP cijfers'!CR16</f>
        <v>0</v>
      </c>
      <c r="CS84" s="11">
        <f>'DV STOP cijfers'!CS16</f>
        <v>0</v>
      </c>
      <c r="CT84" s="11">
        <f>'DV STOP cijfers'!CT16</f>
        <v>0</v>
      </c>
      <c r="CU84" s="11">
        <f>'DV STOP cijfers'!CU16</f>
        <v>0</v>
      </c>
      <c r="CV84" s="11">
        <f>'DV STOP cijfers'!CV16</f>
        <v>0</v>
      </c>
      <c r="CW84" s="11">
        <f>'DV STOP cijfers'!CW16</f>
        <v>0</v>
      </c>
      <c r="CX84" s="11">
        <f>'DV STOP cijfers'!CX16</f>
        <v>0</v>
      </c>
      <c r="CY84" s="26">
        <f>'DV STOP cijfers'!CY16</f>
        <v>0</v>
      </c>
      <c r="CZ84" s="15">
        <f>'DV STOP cijfers'!CZ16</f>
        <v>0</v>
      </c>
      <c r="DA84" s="11">
        <f>'DV STOP cijfers'!DA16</f>
        <v>0</v>
      </c>
      <c r="DB84" s="11">
        <f>'DV STOP cijfers'!DB16</f>
        <v>0</v>
      </c>
      <c r="DC84" s="11">
        <f>'DV STOP cijfers'!DC16</f>
        <v>0</v>
      </c>
      <c r="DD84" s="11">
        <f>'DV STOP cijfers'!DD16</f>
        <v>0</v>
      </c>
      <c r="DE84" s="11">
        <f>'DV STOP cijfers'!DE16</f>
        <v>0</v>
      </c>
      <c r="DF84" s="11">
        <f>'DV STOP cijfers'!DF16</f>
        <v>0</v>
      </c>
      <c r="DG84" s="11">
        <f>'DV STOP cijfers'!DG16</f>
        <v>0</v>
      </c>
      <c r="DH84" s="11">
        <f>'DV STOP cijfers'!DH16</f>
        <v>0</v>
      </c>
      <c r="DI84" s="11">
        <f>'DV STOP cijfers'!DI16</f>
        <v>0</v>
      </c>
      <c r="DJ84" s="11">
        <f>'DV STOP cijfers'!DJ16</f>
        <v>0</v>
      </c>
      <c r="DK84" s="11">
        <f>'DV STOP cijfers'!DK16</f>
        <v>0</v>
      </c>
      <c r="DL84" s="26">
        <f>'DV STOP cijfers'!DL16</f>
        <v>0</v>
      </c>
    </row>
    <row r="85" spans="1:116" s="13" customFormat="1" ht="15" customHeight="1">
      <c r="A85" s="49">
        <f>'DV STOP cijfers'!A17</f>
        <v>0</v>
      </c>
      <c r="B85" s="49" t="str">
        <f>'DV STOP cijfers'!B17</f>
        <v>FANT</v>
      </c>
      <c r="C85" s="13" t="str">
        <f>'DV STOP cijfers'!C17</f>
        <v>Diervoeder</v>
      </c>
      <c r="D85" s="13" t="str">
        <f>'DV STOP cijfers'!D17</f>
        <v>DV Geregistreerde bedrijven DG AGRO</v>
      </c>
      <c r="E85" s="819" t="str">
        <f>'DV STOP cijfers'!E17</f>
        <v>Werkoverleg-opleiding TU</v>
      </c>
      <c r="F85" s="13" t="str">
        <f>'DV STOP cijfers'!F17</f>
        <v>EL&amp;I AGRO</v>
      </c>
      <c r="G85" s="302">
        <f>'DV STOP cijfers'!G17</f>
        <v>0</v>
      </c>
      <c r="H85" s="15">
        <f>'DV STOP cijfers'!H17</f>
        <v>3016</v>
      </c>
      <c r="I85" s="11">
        <f>'DV STOP cijfers'!I17</f>
        <v>0</v>
      </c>
      <c r="J85" s="11">
        <f>'DV STOP cijfers'!J17</f>
        <v>0</v>
      </c>
      <c r="K85" s="11">
        <f>'DV STOP cijfers'!K17</f>
        <v>0</v>
      </c>
      <c r="L85" s="11">
        <f>'DV STOP cijfers'!L17</f>
        <v>0</v>
      </c>
      <c r="M85" s="13">
        <f>'DV STOP cijfers'!M17</f>
        <v>0</v>
      </c>
      <c r="N85" s="13">
        <f>'DV STOP cijfers'!N17</f>
        <v>0</v>
      </c>
      <c r="O85" s="13">
        <f>'DV STOP cijfers'!O17</f>
        <v>0</v>
      </c>
      <c r="P85" s="13">
        <f>'DV STOP cijfers'!P17</f>
        <v>0</v>
      </c>
      <c r="Q85" s="26">
        <f>'DV STOP cijfers'!Q17</f>
        <v>3016</v>
      </c>
      <c r="R85" s="15">
        <f>'DV STOP cijfers'!R17</f>
        <v>0</v>
      </c>
      <c r="S85" s="11">
        <f>'DV STOP cijfers'!S17</f>
        <v>0</v>
      </c>
      <c r="T85" s="11">
        <f>'DV STOP cijfers'!T17</f>
        <v>3016</v>
      </c>
      <c r="U85" s="11">
        <f>'DV STOP cijfers'!U17</f>
        <v>0</v>
      </c>
      <c r="V85" s="11">
        <f>'DV STOP cijfers'!V17</f>
        <v>0</v>
      </c>
      <c r="W85" s="11">
        <f>'DV STOP cijfers'!W17</f>
        <v>0</v>
      </c>
      <c r="X85" s="11">
        <f>'DV STOP cijfers'!X17</f>
        <v>0</v>
      </c>
      <c r="Y85" s="11">
        <f>'DV STOP cijfers'!Y17</f>
        <v>0</v>
      </c>
      <c r="Z85" s="302">
        <f>'DV STOP cijfers'!Z17</f>
        <v>3016</v>
      </c>
      <c r="AA85" s="11">
        <f>'DV STOP cijfers'!AA17</f>
        <v>0</v>
      </c>
      <c r="AB85" s="11">
        <f>'DV STOP cijfers'!AB17</f>
        <v>0</v>
      </c>
      <c r="AC85" s="11">
        <f>'DV STOP cijfers'!AC17</f>
        <v>3016</v>
      </c>
      <c r="AD85" s="11">
        <f>'DV STOP cijfers'!AD17</f>
        <v>0</v>
      </c>
      <c r="AE85" s="11">
        <f>'DV STOP cijfers'!AE17</f>
        <v>0</v>
      </c>
      <c r="AF85" s="294">
        <f>'DV STOP cijfers'!AF17</f>
        <v>0</v>
      </c>
      <c r="AG85" s="302">
        <f>'DV STOP cijfers'!AG17</f>
        <v>0</v>
      </c>
      <c r="AH85" s="15">
        <f>'DV STOP cijfers'!AH17</f>
        <v>0</v>
      </c>
      <c r="AI85" s="11">
        <f>'DV STOP cijfers'!AI17</f>
        <v>0</v>
      </c>
      <c r="AJ85" s="11">
        <f>'DV STOP cijfers'!AJ17</f>
        <v>0</v>
      </c>
      <c r="AK85" s="11">
        <f>'DV STOP cijfers'!AK17</f>
        <v>0</v>
      </c>
      <c r="AL85" s="302">
        <f>'DV STOP cijfers'!AL17</f>
        <v>0</v>
      </c>
      <c r="AM85" s="15">
        <f>'DV STOP cijfers'!AM17</f>
        <v>0</v>
      </c>
      <c r="AN85" s="11">
        <f>'DV STOP cijfers'!AN17</f>
        <v>0</v>
      </c>
      <c r="AO85" s="11">
        <f>'DV STOP cijfers'!AO17</f>
        <v>0</v>
      </c>
      <c r="AP85" s="11">
        <f>'DV STOP cijfers'!AP17</f>
        <v>0</v>
      </c>
      <c r="AQ85" s="294">
        <f>'DV STOP cijfers'!AQ17</f>
        <v>0</v>
      </c>
      <c r="AR85" s="302">
        <f>'DV STOP cijfers'!AR17</f>
        <v>0</v>
      </c>
      <c r="AS85" s="15">
        <f>'DV STOP cijfers'!AS17</f>
        <v>0</v>
      </c>
      <c r="AT85" s="11">
        <f>'DV STOP cijfers'!AT17</f>
        <v>0</v>
      </c>
      <c r="AU85" s="11">
        <f>'DV STOP cijfers'!AU17</f>
        <v>0</v>
      </c>
      <c r="AV85" s="11">
        <f>'DV STOP cijfers'!AV17</f>
        <v>0</v>
      </c>
      <c r="AW85" s="11">
        <f>'DV STOP cijfers'!AW17</f>
        <v>0</v>
      </c>
      <c r="AX85" s="11">
        <f>'DV STOP cijfers'!AX17</f>
        <v>0</v>
      </c>
      <c r="AY85" s="11">
        <f>'DV STOP cijfers'!AY17</f>
        <v>0</v>
      </c>
      <c r="AZ85" s="11">
        <f>'DV STOP cijfers'!AZ17</f>
        <v>0</v>
      </c>
      <c r="BA85" s="11">
        <f>'DV STOP cijfers'!BA17</f>
        <v>0</v>
      </c>
      <c r="BB85" s="294">
        <f>'DV STOP cijfers'!BB17</f>
        <v>0</v>
      </c>
      <c r="BC85" s="302">
        <f>'DV STOP cijfers'!BC17</f>
        <v>0</v>
      </c>
      <c r="BD85" s="309">
        <f>'DV STOP cijfers'!BD17</f>
        <v>0</v>
      </c>
      <c r="BE85" s="13">
        <f>'DV STOP cijfers'!BE17</f>
        <v>0</v>
      </c>
      <c r="BF85" s="13">
        <f>'DV STOP cijfers'!BF17</f>
        <v>0</v>
      </c>
      <c r="BG85" s="13">
        <f>'DV STOP cijfers'!BG17</f>
        <v>0</v>
      </c>
      <c r="BH85" s="13">
        <f>'DV STOP cijfers'!BH17</f>
        <v>0</v>
      </c>
      <c r="BI85" s="13">
        <f>'DV STOP cijfers'!BI17</f>
        <v>0</v>
      </c>
      <c r="BJ85" s="157">
        <f>'DV STOP cijfers'!BJ17</f>
        <v>0</v>
      </c>
      <c r="BK85" s="302">
        <f>'DV STOP cijfers'!BK17</f>
        <v>0</v>
      </c>
      <c r="BL85" s="309">
        <f>'DV STOP cijfers'!BL17</f>
        <v>0</v>
      </c>
      <c r="BM85" s="13">
        <f>'DV STOP cijfers'!BM17</f>
        <v>0</v>
      </c>
      <c r="BN85" s="157">
        <f>'DV STOP cijfers'!BN17</f>
        <v>0</v>
      </c>
      <c r="BO85" s="13">
        <f>'DV STOP cijfers'!BO17</f>
        <v>0</v>
      </c>
      <c r="BP85" s="157">
        <f>'DV STOP cijfers'!BP17</f>
        <v>0</v>
      </c>
      <c r="BQ85" s="302">
        <f>'DV STOP cijfers'!BQ17</f>
        <v>0</v>
      </c>
      <c r="BR85" s="309">
        <f>'DV STOP cijfers'!BR17</f>
        <v>0</v>
      </c>
      <c r="BS85" s="13">
        <f>'DV STOP cijfers'!BS17</f>
        <v>0</v>
      </c>
      <c r="BT85" s="13">
        <f>'DV STOP cijfers'!BT17</f>
        <v>0</v>
      </c>
      <c r="BU85" s="13">
        <f>'DV STOP cijfers'!BU17</f>
        <v>0</v>
      </c>
      <c r="BV85" s="13">
        <f>'DV STOP cijfers'!BV17</f>
        <v>0</v>
      </c>
      <c r="BW85" s="157">
        <f>'DV STOP cijfers'!BW17</f>
        <v>0</v>
      </c>
      <c r="BX85" s="302">
        <f>'DV STOP cijfers'!BX17</f>
        <v>0</v>
      </c>
      <c r="BY85" s="302">
        <f>'DV STOP cijfers'!BY17</f>
        <v>0</v>
      </c>
      <c r="BZ85" s="13">
        <f>'DV STOP cijfers'!BZ17</f>
        <v>0</v>
      </c>
      <c r="CA85" s="13">
        <f>'DV STOP cijfers'!CA17</f>
        <v>0</v>
      </c>
      <c r="CB85" s="13">
        <f>'DV STOP cijfers'!CB17</f>
        <v>0</v>
      </c>
      <c r="CC85" s="13">
        <f>'DV STOP cijfers'!CC17</f>
        <v>0</v>
      </c>
      <c r="CD85" s="13">
        <f>'DV STOP cijfers'!CD17</f>
        <v>0</v>
      </c>
      <c r="CE85" s="13">
        <f>'DV STOP cijfers'!CE17</f>
        <v>0</v>
      </c>
      <c r="CF85" s="13">
        <f>'DV STOP cijfers'!CF17</f>
        <v>0</v>
      </c>
      <c r="CG85" s="13">
        <f>'DV STOP cijfers'!CG17</f>
        <v>0</v>
      </c>
      <c r="CH85" s="13">
        <f>'DV STOP cijfers'!CH17</f>
        <v>0</v>
      </c>
      <c r="CI85" s="13">
        <f>'DV STOP cijfers'!CI17</f>
        <v>0</v>
      </c>
      <c r="CJ85" s="13">
        <f>'DV STOP cijfers'!CJ17</f>
        <v>0</v>
      </c>
      <c r="CK85" s="13">
        <f>'DV STOP cijfers'!CK17</f>
        <v>0</v>
      </c>
      <c r="CL85" s="302">
        <f>'DV STOP cijfers'!CL17</f>
        <v>0</v>
      </c>
      <c r="CM85" s="13">
        <f>'DV STOP cijfers'!CM17</f>
        <v>0</v>
      </c>
      <c r="CN85" s="13">
        <f>'DV STOP cijfers'!CN17</f>
        <v>0</v>
      </c>
      <c r="CO85" s="13">
        <f>'DV STOP cijfers'!CO17</f>
        <v>0</v>
      </c>
      <c r="CP85" s="13">
        <f>'DV STOP cijfers'!CP17</f>
        <v>0</v>
      </c>
      <c r="CQ85" s="13">
        <f>'DV STOP cijfers'!CQ17</f>
        <v>0</v>
      </c>
      <c r="CR85" s="13">
        <f>'DV STOP cijfers'!CR17</f>
        <v>0</v>
      </c>
      <c r="CS85" s="13">
        <f>'DV STOP cijfers'!CS17</f>
        <v>0</v>
      </c>
      <c r="CT85" s="13">
        <f>'DV STOP cijfers'!CT17</f>
        <v>0</v>
      </c>
      <c r="CU85" s="13">
        <f>'DV STOP cijfers'!CU17</f>
        <v>0</v>
      </c>
      <c r="CV85" s="13">
        <f>'DV STOP cijfers'!CV17</f>
        <v>0</v>
      </c>
      <c r="CW85" s="13">
        <f>'DV STOP cijfers'!CW17</f>
        <v>0</v>
      </c>
      <c r="CX85" s="13">
        <f>'DV STOP cijfers'!CX17</f>
        <v>0</v>
      </c>
      <c r="CY85" s="157">
        <f>'DV STOP cijfers'!CY17</f>
        <v>0</v>
      </c>
      <c r="CZ85" s="309">
        <f>'DV STOP cijfers'!CZ17</f>
        <v>0</v>
      </c>
      <c r="DA85" s="13">
        <f>'DV STOP cijfers'!DA17</f>
        <v>0</v>
      </c>
      <c r="DB85" s="13">
        <f>'DV STOP cijfers'!DB17</f>
        <v>0</v>
      </c>
      <c r="DC85" s="13">
        <f>'DV STOP cijfers'!DC17</f>
        <v>0</v>
      </c>
      <c r="DD85" s="13">
        <f>'DV STOP cijfers'!DD17</f>
        <v>0</v>
      </c>
      <c r="DE85" s="13">
        <f>'DV STOP cijfers'!DE17</f>
        <v>0</v>
      </c>
      <c r="DF85" s="13">
        <f>'DV STOP cijfers'!DF17</f>
        <v>0</v>
      </c>
      <c r="DG85" s="13">
        <f>'DV STOP cijfers'!DG17</f>
        <v>0</v>
      </c>
      <c r="DH85" s="13">
        <f>'DV STOP cijfers'!DH17</f>
        <v>0</v>
      </c>
      <c r="DI85" s="13">
        <f>'DV STOP cijfers'!DI17</f>
        <v>0</v>
      </c>
      <c r="DJ85" s="13">
        <f>'DV STOP cijfers'!DJ17</f>
        <v>0</v>
      </c>
      <c r="DK85" s="13">
        <f>'DV STOP cijfers'!DK17</f>
        <v>0</v>
      </c>
      <c r="DL85" s="157">
        <f>'DV STOP cijfers'!DL17</f>
        <v>0</v>
      </c>
    </row>
    <row r="86" spans="1:116" s="4" customFormat="1" ht="15" customHeight="1">
      <c r="A86" s="49">
        <f>'DV STOP cijfers'!A18</f>
        <v>0</v>
      </c>
      <c r="B86" s="49" t="str">
        <f>'DV STOP cijfers'!B18</f>
        <v>FANT</v>
      </c>
      <c r="C86" s="4" t="str">
        <f>'DV STOP cijfers'!C18</f>
        <v>Diervoeder</v>
      </c>
      <c r="D86" s="4" t="str">
        <f>'DV STOP cijfers'!D18</f>
        <v>DV Geregistreerde bedrijven DG AGRO</v>
      </c>
      <c r="E86" s="274" t="str">
        <f>'DV STOP cijfers'!E18</f>
        <v>Advies en vertegenwoordiging (incl. oud PDV taken)</v>
      </c>
      <c r="F86" s="4" t="str">
        <f>'DV STOP cijfers'!F18</f>
        <v>EL&amp;I AGRO</v>
      </c>
      <c r="G86" s="292">
        <f>'DV STOP cijfers'!G18</f>
        <v>0</v>
      </c>
      <c r="H86" s="15">
        <f>'DV STOP cijfers'!H18</f>
        <v>800</v>
      </c>
      <c r="I86" s="11">
        <f>'DV STOP cijfers'!I18</f>
        <v>0</v>
      </c>
      <c r="J86" s="11">
        <f>'DV STOP cijfers'!J18</f>
        <v>0</v>
      </c>
      <c r="K86" s="11">
        <f>'DV STOP cijfers'!K18</f>
        <v>0</v>
      </c>
      <c r="L86" s="11">
        <f>'DV STOP cijfers'!L18</f>
        <v>0</v>
      </c>
      <c r="M86" s="11">
        <f>'DV STOP cijfers'!M18</f>
        <v>0</v>
      </c>
      <c r="N86" s="11">
        <f>'DV STOP cijfers'!N18</f>
        <v>0</v>
      </c>
      <c r="O86" s="11">
        <f>'DV STOP cijfers'!O18</f>
        <v>0</v>
      </c>
      <c r="P86" s="11">
        <f>'DV STOP cijfers'!P18</f>
        <v>0</v>
      </c>
      <c r="Q86" s="26">
        <f>'DV STOP cijfers'!Q18</f>
        <v>800</v>
      </c>
      <c r="R86" s="15">
        <f>'DV STOP cijfers'!R18</f>
        <v>0</v>
      </c>
      <c r="S86" s="11">
        <f>'DV STOP cijfers'!S18</f>
        <v>0</v>
      </c>
      <c r="T86" s="11">
        <f>'DV STOP cijfers'!T18</f>
        <v>800</v>
      </c>
      <c r="U86" s="11">
        <f>'DV STOP cijfers'!U18</f>
        <v>0</v>
      </c>
      <c r="V86" s="11">
        <f>'DV STOP cijfers'!V18</f>
        <v>0</v>
      </c>
      <c r="W86" s="11">
        <f>'DV STOP cijfers'!W18</f>
        <v>0</v>
      </c>
      <c r="X86" s="11">
        <f>'DV STOP cijfers'!X18</f>
        <v>0</v>
      </c>
      <c r="Y86" s="11">
        <f>'DV STOP cijfers'!Y18</f>
        <v>0</v>
      </c>
      <c r="Z86" s="49">
        <f>'DV STOP cijfers'!Z18</f>
        <v>800</v>
      </c>
      <c r="AA86" s="11">
        <f>'DV STOP cijfers'!AA18</f>
        <v>800</v>
      </c>
      <c r="AB86" s="11">
        <f>'DV STOP cijfers'!AB18</f>
        <v>0</v>
      </c>
      <c r="AC86" s="11">
        <f>'DV STOP cijfers'!AC18</f>
        <v>0</v>
      </c>
      <c r="AD86" s="11">
        <f>'DV STOP cijfers'!AD18</f>
        <v>0</v>
      </c>
      <c r="AE86" s="11">
        <f>'DV STOP cijfers'!AE18</f>
        <v>0</v>
      </c>
      <c r="AF86" s="294">
        <f>'DV STOP cijfers'!AF18</f>
        <v>0</v>
      </c>
      <c r="AG86" s="49">
        <f>'DV STOP cijfers'!AG18</f>
        <v>0</v>
      </c>
      <c r="AH86" s="15">
        <f>'DV STOP cijfers'!AH18</f>
        <v>0</v>
      </c>
      <c r="AI86" s="11">
        <f>'DV STOP cijfers'!AI18</f>
        <v>0</v>
      </c>
      <c r="AJ86" s="11">
        <f>'DV STOP cijfers'!AJ18</f>
        <v>800</v>
      </c>
      <c r="AK86" s="11">
        <f>'DV STOP cijfers'!AK18</f>
        <v>0</v>
      </c>
      <c r="AL86" s="49">
        <f>'DV STOP cijfers'!AL18</f>
        <v>0</v>
      </c>
      <c r="AM86" s="15">
        <f>'DV STOP cijfers'!AM18</f>
        <v>0</v>
      </c>
      <c r="AN86" s="11">
        <f>'DV STOP cijfers'!AN18</f>
        <v>0</v>
      </c>
      <c r="AO86" s="11">
        <f>'DV STOP cijfers'!AO18</f>
        <v>0</v>
      </c>
      <c r="AP86" s="11">
        <f>'DV STOP cijfers'!AP18</f>
        <v>0</v>
      </c>
      <c r="AQ86" s="294">
        <f>'DV STOP cijfers'!AQ18</f>
        <v>0</v>
      </c>
      <c r="AR86" s="49">
        <f>'DV STOP cijfers'!AR18</f>
        <v>0</v>
      </c>
      <c r="AS86" s="15">
        <f>'DV STOP cijfers'!AS18</f>
        <v>0</v>
      </c>
      <c r="AT86" s="11">
        <f>'DV STOP cijfers'!AT18</f>
        <v>0</v>
      </c>
      <c r="AU86" s="11">
        <f>'DV STOP cijfers'!AU18</f>
        <v>0</v>
      </c>
      <c r="AV86" s="11">
        <f>'DV STOP cijfers'!AV18</f>
        <v>0</v>
      </c>
      <c r="AW86" s="11">
        <f>'DV STOP cijfers'!AW18</f>
        <v>0</v>
      </c>
      <c r="AX86" s="11">
        <f>'DV STOP cijfers'!AX18</f>
        <v>0</v>
      </c>
      <c r="AY86" s="11">
        <f>'DV STOP cijfers'!AY18</f>
        <v>0</v>
      </c>
      <c r="AZ86" s="11">
        <f>'DV STOP cijfers'!AZ18</f>
        <v>0</v>
      </c>
      <c r="BA86" s="11">
        <f>'DV STOP cijfers'!BA18</f>
        <v>0</v>
      </c>
      <c r="BB86" s="294">
        <f>'DV STOP cijfers'!BB18</f>
        <v>0</v>
      </c>
      <c r="BC86" s="49">
        <f>'DV STOP cijfers'!BC18</f>
        <v>0</v>
      </c>
      <c r="BD86" s="15">
        <f>'DV STOP cijfers'!BD18</f>
        <v>0</v>
      </c>
      <c r="BE86" s="11">
        <f>'DV STOP cijfers'!BE18</f>
        <v>0</v>
      </c>
      <c r="BF86" s="11">
        <f>'DV STOP cijfers'!BF18</f>
        <v>0</v>
      </c>
      <c r="BG86" s="11">
        <f>'DV STOP cijfers'!BG18</f>
        <v>0</v>
      </c>
      <c r="BH86" s="11">
        <f>'DV STOP cijfers'!BH18</f>
        <v>0</v>
      </c>
      <c r="BI86" s="11">
        <f>'DV STOP cijfers'!BI18</f>
        <v>0</v>
      </c>
      <c r="BJ86" s="294">
        <f>'DV STOP cijfers'!BJ18</f>
        <v>0</v>
      </c>
      <c r="BK86" s="49">
        <f>'DV STOP cijfers'!BK18</f>
        <v>0</v>
      </c>
      <c r="BL86" s="15">
        <f>'DV STOP cijfers'!BL18</f>
        <v>0</v>
      </c>
      <c r="BM86" s="11">
        <f>'DV STOP cijfers'!BM18</f>
        <v>0</v>
      </c>
      <c r="BN86" s="294">
        <f>'DV STOP cijfers'!BN18</f>
        <v>0</v>
      </c>
      <c r="BO86" s="11">
        <f>'DV STOP cijfers'!BO18</f>
        <v>0</v>
      </c>
      <c r="BP86" s="294">
        <f>'DV STOP cijfers'!BP18</f>
        <v>0</v>
      </c>
      <c r="BQ86" s="49">
        <f>'DV STOP cijfers'!BQ18</f>
        <v>0</v>
      </c>
      <c r="BR86" s="15">
        <f>'DV STOP cijfers'!BR18</f>
        <v>0</v>
      </c>
      <c r="BS86" s="11">
        <f>'DV STOP cijfers'!BS18</f>
        <v>0</v>
      </c>
      <c r="BT86" s="11">
        <f>'DV STOP cijfers'!BT18</f>
        <v>0</v>
      </c>
      <c r="BU86" s="11">
        <f>'DV STOP cijfers'!BU18</f>
        <v>0</v>
      </c>
      <c r="BV86" s="11">
        <f>'DV STOP cijfers'!BV18</f>
        <v>0</v>
      </c>
      <c r="BW86" s="294">
        <f>'DV STOP cijfers'!BW18</f>
        <v>0</v>
      </c>
      <c r="BX86" s="49">
        <f>'DV STOP cijfers'!BX18</f>
        <v>0</v>
      </c>
      <c r="BY86" s="49">
        <f>'DV STOP cijfers'!BY18</f>
        <v>800</v>
      </c>
      <c r="BZ86" s="11">
        <f>'DV STOP cijfers'!BZ18</f>
        <v>0</v>
      </c>
      <c r="CA86" s="11">
        <f>'DV STOP cijfers'!CA18</f>
        <v>0</v>
      </c>
      <c r="CB86" s="11">
        <f>'DV STOP cijfers'!CB18</f>
        <v>0</v>
      </c>
      <c r="CC86" s="11">
        <f>'DV STOP cijfers'!CC18</f>
        <v>0</v>
      </c>
      <c r="CD86" s="11">
        <f>'DV STOP cijfers'!CD18</f>
        <v>0</v>
      </c>
      <c r="CE86" s="11">
        <f>'DV STOP cijfers'!CE18</f>
        <v>0</v>
      </c>
      <c r="CF86" s="11">
        <f>'DV STOP cijfers'!CF18</f>
        <v>0</v>
      </c>
      <c r="CG86" s="11">
        <f>'DV STOP cijfers'!CG18</f>
        <v>0</v>
      </c>
      <c r="CH86" s="11">
        <f>'DV STOP cijfers'!CH18</f>
        <v>0</v>
      </c>
      <c r="CI86" s="11">
        <f>'DV STOP cijfers'!CI18</f>
        <v>0</v>
      </c>
      <c r="CJ86" s="11">
        <f>'DV STOP cijfers'!CJ18</f>
        <v>0</v>
      </c>
      <c r="CK86" s="11">
        <f>'DV STOP cijfers'!CK18</f>
        <v>0</v>
      </c>
      <c r="CL86" s="49">
        <f>'DV STOP cijfers'!CL18</f>
        <v>0</v>
      </c>
      <c r="CM86" s="11">
        <f>'DV STOP cijfers'!CM18</f>
        <v>0</v>
      </c>
      <c r="CN86" s="11">
        <f>'DV STOP cijfers'!CN18</f>
        <v>0</v>
      </c>
      <c r="CO86" s="11">
        <f>'DV STOP cijfers'!CO18</f>
        <v>0</v>
      </c>
      <c r="CP86" s="11">
        <f>'DV STOP cijfers'!CP18</f>
        <v>0</v>
      </c>
      <c r="CQ86" s="11">
        <f>'DV STOP cijfers'!CQ18</f>
        <v>0</v>
      </c>
      <c r="CR86" s="11">
        <f>'DV STOP cijfers'!CR18</f>
        <v>0</v>
      </c>
      <c r="CS86" s="11">
        <f>'DV STOP cijfers'!CS18</f>
        <v>0</v>
      </c>
      <c r="CT86" s="11">
        <f>'DV STOP cijfers'!CT18</f>
        <v>0</v>
      </c>
      <c r="CU86" s="11">
        <f>'DV STOP cijfers'!CU18</f>
        <v>0</v>
      </c>
      <c r="CV86" s="11">
        <f>'DV STOP cijfers'!CV18</f>
        <v>0</v>
      </c>
      <c r="CW86" s="11">
        <f>'DV STOP cijfers'!CW18</f>
        <v>0</v>
      </c>
      <c r="CX86" s="11">
        <f>'DV STOP cijfers'!CX18</f>
        <v>0</v>
      </c>
      <c r="CY86" s="26">
        <f>'DV STOP cijfers'!CY18</f>
        <v>0</v>
      </c>
      <c r="CZ86" s="15">
        <f>'DV STOP cijfers'!CZ18</f>
        <v>0</v>
      </c>
      <c r="DA86" s="11">
        <f>'DV STOP cijfers'!DA18</f>
        <v>0</v>
      </c>
      <c r="DB86" s="11">
        <f>'DV STOP cijfers'!DB18</f>
        <v>0</v>
      </c>
      <c r="DC86" s="11">
        <f>'DV STOP cijfers'!DC18</f>
        <v>0</v>
      </c>
      <c r="DD86" s="11">
        <f>'DV STOP cijfers'!DD18</f>
        <v>0</v>
      </c>
      <c r="DE86" s="11">
        <f>'DV STOP cijfers'!DE18</f>
        <v>0</v>
      </c>
      <c r="DF86" s="11">
        <f>'DV STOP cijfers'!DF18</f>
        <v>0</v>
      </c>
      <c r="DG86" s="11">
        <f>'DV STOP cijfers'!DG18</f>
        <v>0</v>
      </c>
      <c r="DH86" s="11">
        <f>'DV STOP cijfers'!DH18</f>
        <v>0</v>
      </c>
      <c r="DI86" s="11">
        <f>'DV STOP cijfers'!DI18</f>
        <v>0</v>
      </c>
      <c r="DJ86" s="11">
        <f>'DV STOP cijfers'!DJ18</f>
        <v>0</v>
      </c>
      <c r="DK86" s="11">
        <f>'DV STOP cijfers'!DK18</f>
        <v>0</v>
      </c>
      <c r="DL86" s="26">
        <f>'DV STOP cijfers'!DL18</f>
        <v>0</v>
      </c>
    </row>
    <row r="87" spans="1:116" s="4" customFormat="1" ht="15" customHeight="1">
      <c r="A87" s="49">
        <f>'DV STOP cijfers'!A19</f>
        <v>0</v>
      </c>
      <c r="B87" s="49" t="str">
        <f>'DV STOP cijfers'!B19</f>
        <v>FANT</v>
      </c>
      <c r="C87" s="4" t="str">
        <f>'DV STOP cijfers'!C19</f>
        <v>Diervoeder</v>
      </c>
      <c r="D87" s="4" t="str">
        <f>'DV STOP cijfers'!D19</f>
        <v>DV Geregistreerde bedrijven DG AGRO</v>
      </c>
      <c r="E87" s="274" t="str">
        <f>'DV STOP cijfers'!E19</f>
        <v>kennis&amp; expertise</v>
      </c>
      <c r="F87" s="4" t="str">
        <f>'DV STOP cijfers'!F19</f>
        <v>EL&amp;I AGRO</v>
      </c>
      <c r="G87" s="292">
        <f>'DV STOP cijfers'!G19</f>
        <v>0</v>
      </c>
      <c r="H87" s="15">
        <f>'DV STOP cijfers'!H19</f>
        <v>800</v>
      </c>
      <c r="I87" s="11">
        <f>'DV STOP cijfers'!I19</f>
        <v>0</v>
      </c>
      <c r="J87" s="11">
        <f>'DV STOP cijfers'!J19</f>
        <v>0</v>
      </c>
      <c r="K87" s="11">
        <f>'DV STOP cijfers'!K19</f>
        <v>0</v>
      </c>
      <c r="L87" s="11">
        <f>'DV STOP cijfers'!L19</f>
        <v>0</v>
      </c>
      <c r="M87" s="11">
        <f>'DV STOP cijfers'!M19</f>
        <v>0</v>
      </c>
      <c r="N87" s="11">
        <f>'DV STOP cijfers'!N19</f>
        <v>0</v>
      </c>
      <c r="O87" s="11">
        <f>'DV STOP cijfers'!O19</f>
        <v>0</v>
      </c>
      <c r="P87" s="11">
        <f>'DV STOP cijfers'!P19</f>
        <v>0</v>
      </c>
      <c r="Q87" s="26">
        <f>'DV STOP cijfers'!Q19</f>
        <v>800</v>
      </c>
      <c r="R87" s="15">
        <f>'DV STOP cijfers'!R19</f>
        <v>0</v>
      </c>
      <c r="S87" s="11">
        <f>'DV STOP cijfers'!S19</f>
        <v>0</v>
      </c>
      <c r="T87" s="11">
        <f>'DV STOP cijfers'!T19</f>
        <v>800</v>
      </c>
      <c r="U87" s="11">
        <f>'DV STOP cijfers'!U19</f>
        <v>0</v>
      </c>
      <c r="V87" s="11">
        <f>'DV STOP cijfers'!V19</f>
        <v>0</v>
      </c>
      <c r="W87" s="11">
        <f>'DV STOP cijfers'!W19</f>
        <v>0</v>
      </c>
      <c r="X87" s="11">
        <f>'DV STOP cijfers'!X19</f>
        <v>0</v>
      </c>
      <c r="Y87" s="11">
        <f>'DV STOP cijfers'!Y19</f>
        <v>0</v>
      </c>
      <c r="Z87" s="49">
        <f>'DV STOP cijfers'!Z19</f>
        <v>800</v>
      </c>
      <c r="AA87" s="11">
        <f>'DV STOP cijfers'!AA19</f>
        <v>800</v>
      </c>
      <c r="AB87" s="11">
        <f>'DV STOP cijfers'!AB19</f>
        <v>0</v>
      </c>
      <c r="AC87" s="11">
        <f>'DV STOP cijfers'!AC19</f>
        <v>0</v>
      </c>
      <c r="AD87" s="11">
        <f>'DV STOP cijfers'!AD19</f>
        <v>0</v>
      </c>
      <c r="AE87" s="11">
        <f>'DV STOP cijfers'!AE19</f>
        <v>0</v>
      </c>
      <c r="AF87" s="294">
        <f>'DV STOP cijfers'!AF19</f>
        <v>0</v>
      </c>
      <c r="AG87" s="49">
        <f>'DV STOP cijfers'!AG19</f>
        <v>0</v>
      </c>
      <c r="AH87" s="15">
        <f>'DV STOP cijfers'!AH19</f>
        <v>0</v>
      </c>
      <c r="AI87" s="11">
        <f>'DV STOP cijfers'!AI19</f>
        <v>0</v>
      </c>
      <c r="AJ87" s="11">
        <f>'DV STOP cijfers'!AJ19</f>
        <v>800</v>
      </c>
      <c r="AK87" s="11">
        <f>'DV STOP cijfers'!AK19</f>
        <v>0</v>
      </c>
      <c r="AL87" s="49">
        <f>'DV STOP cijfers'!AL19</f>
        <v>0</v>
      </c>
      <c r="AM87" s="15">
        <f>'DV STOP cijfers'!AM19</f>
        <v>0</v>
      </c>
      <c r="AN87" s="11">
        <f>'DV STOP cijfers'!AN19</f>
        <v>0</v>
      </c>
      <c r="AO87" s="11">
        <f>'DV STOP cijfers'!AO19</f>
        <v>0</v>
      </c>
      <c r="AP87" s="11">
        <f>'DV STOP cijfers'!AP19</f>
        <v>0</v>
      </c>
      <c r="AQ87" s="294">
        <f>'DV STOP cijfers'!AQ19</f>
        <v>0</v>
      </c>
      <c r="AR87" s="49">
        <f>'DV STOP cijfers'!AR19</f>
        <v>0</v>
      </c>
      <c r="AS87" s="15">
        <f>'DV STOP cijfers'!AS19</f>
        <v>0</v>
      </c>
      <c r="AT87" s="11">
        <f>'DV STOP cijfers'!AT19</f>
        <v>0</v>
      </c>
      <c r="AU87" s="11">
        <f>'DV STOP cijfers'!AU19</f>
        <v>0</v>
      </c>
      <c r="AV87" s="11">
        <f>'DV STOP cijfers'!AV19</f>
        <v>0</v>
      </c>
      <c r="AW87" s="11">
        <f>'DV STOP cijfers'!AW19</f>
        <v>0</v>
      </c>
      <c r="AX87" s="11">
        <f>'DV STOP cijfers'!AX19</f>
        <v>0</v>
      </c>
      <c r="AY87" s="11">
        <f>'DV STOP cijfers'!AY19</f>
        <v>0</v>
      </c>
      <c r="AZ87" s="11">
        <f>'DV STOP cijfers'!AZ19</f>
        <v>0</v>
      </c>
      <c r="BA87" s="11">
        <f>'DV STOP cijfers'!BA19</f>
        <v>0</v>
      </c>
      <c r="BB87" s="294">
        <f>'DV STOP cijfers'!BB19</f>
        <v>0</v>
      </c>
      <c r="BC87" s="49">
        <f>'DV STOP cijfers'!BC19</f>
        <v>0</v>
      </c>
      <c r="BD87" s="15">
        <f>'DV STOP cijfers'!BD19</f>
        <v>0</v>
      </c>
      <c r="BE87" s="11">
        <f>'DV STOP cijfers'!BE19</f>
        <v>0</v>
      </c>
      <c r="BF87" s="11">
        <f>'DV STOP cijfers'!BF19</f>
        <v>0</v>
      </c>
      <c r="BG87" s="11">
        <f>'DV STOP cijfers'!BG19</f>
        <v>0</v>
      </c>
      <c r="BH87" s="11">
        <f>'DV STOP cijfers'!BH19</f>
        <v>0</v>
      </c>
      <c r="BI87" s="11">
        <f>'DV STOP cijfers'!BI19</f>
        <v>0</v>
      </c>
      <c r="BJ87" s="294">
        <f>'DV STOP cijfers'!BJ19</f>
        <v>0</v>
      </c>
      <c r="BK87" s="49">
        <f>'DV STOP cijfers'!BK19</f>
        <v>0</v>
      </c>
      <c r="BL87" s="15">
        <f>'DV STOP cijfers'!BL19</f>
        <v>0</v>
      </c>
      <c r="BM87" s="11">
        <f>'DV STOP cijfers'!BM19</f>
        <v>0</v>
      </c>
      <c r="BN87" s="294">
        <f>'DV STOP cijfers'!BN19</f>
        <v>0</v>
      </c>
      <c r="BO87" s="11">
        <f>'DV STOP cijfers'!BO19</f>
        <v>0</v>
      </c>
      <c r="BP87" s="294">
        <f>'DV STOP cijfers'!BP19</f>
        <v>0</v>
      </c>
      <c r="BQ87" s="49">
        <f>'DV STOP cijfers'!BQ19</f>
        <v>0</v>
      </c>
      <c r="BR87" s="15">
        <f>'DV STOP cijfers'!BR19</f>
        <v>0</v>
      </c>
      <c r="BS87" s="11">
        <f>'DV STOP cijfers'!BS19</f>
        <v>0</v>
      </c>
      <c r="BT87" s="11">
        <f>'DV STOP cijfers'!BT19</f>
        <v>0</v>
      </c>
      <c r="BU87" s="11">
        <f>'DV STOP cijfers'!BU19</f>
        <v>0</v>
      </c>
      <c r="BV87" s="11">
        <f>'DV STOP cijfers'!BV19</f>
        <v>0</v>
      </c>
      <c r="BW87" s="294">
        <f>'DV STOP cijfers'!BW19</f>
        <v>0</v>
      </c>
      <c r="BX87" s="49">
        <f>'DV STOP cijfers'!BX19</f>
        <v>0</v>
      </c>
      <c r="BY87" s="49">
        <f>'DV STOP cijfers'!BY19</f>
        <v>800</v>
      </c>
      <c r="BZ87" s="11">
        <f>'DV STOP cijfers'!BZ19</f>
        <v>0</v>
      </c>
      <c r="CA87" s="11">
        <f>'DV STOP cijfers'!CA19</f>
        <v>0</v>
      </c>
      <c r="CB87" s="11">
        <f>'DV STOP cijfers'!CB19</f>
        <v>0</v>
      </c>
      <c r="CC87" s="11">
        <f>'DV STOP cijfers'!CC19</f>
        <v>0</v>
      </c>
      <c r="CD87" s="11">
        <f>'DV STOP cijfers'!CD19</f>
        <v>0</v>
      </c>
      <c r="CE87" s="11">
        <f>'DV STOP cijfers'!CE19</f>
        <v>0</v>
      </c>
      <c r="CF87" s="11">
        <f>'DV STOP cijfers'!CF19</f>
        <v>0</v>
      </c>
      <c r="CG87" s="11">
        <f>'DV STOP cijfers'!CG19</f>
        <v>0</v>
      </c>
      <c r="CH87" s="11">
        <f>'DV STOP cijfers'!CH19</f>
        <v>0</v>
      </c>
      <c r="CI87" s="11">
        <f>'DV STOP cijfers'!CI19</f>
        <v>0</v>
      </c>
      <c r="CJ87" s="11">
        <f>'DV STOP cijfers'!CJ19</f>
        <v>0</v>
      </c>
      <c r="CK87" s="11">
        <f>'DV STOP cijfers'!CK19</f>
        <v>0</v>
      </c>
      <c r="CL87" s="49">
        <f>'DV STOP cijfers'!CL19</f>
        <v>0</v>
      </c>
      <c r="CM87" s="11">
        <f>'DV STOP cijfers'!CM19</f>
        <v>0</v>
      </c>
      <c r="CN87" s="11">
        <f>'DV STOP cijfers'!CN19</f>
        <v>0</v>
      </c>
      <c r="CO87" s="11">
        <f>'DV STOP cijfers'!CO19</f>
        <v>0</v>
      </c>
      <c r="CP87" s="11">
        <f>'DV STOP cijfers'!CP19</f>
        <v>0</v>
      </c>
      <c r="CQ87" s="11">
        <f>'DV STOP cijfers'!CQ19</f>
        <v>0</v>
      </c>
      <c r="CR87" s="11">
        <f>'DV STOP cijfers'!CR19</f>
        <v>0</v>
      </c>
      <c r="CS87" s="11">
        <f>'DV STOP cijfers'!CS19</f>
        <v>0</v>
      </c>
      <c r="CT87" s="11">
        <f>'DV STOP cijfers'!CT19</f>
        <v>0</v>
      </c>
      <c r="CU87" s="11">
        <f>'DV STOP cijfers'!CU19</f>
        <v>0</v>
      </c>
      <c r="CV87" s="11">
        <f>'DV STOP cijfers'!CV19</f>
        <v>0</v>
      </c>
      <c r="CW87" s="11">
        <f>'DV STOP cijfers'!CW19</f>
        <v>0</v>
      </c>
      <c r="CX87" s="11">
        <f>'DV STOP cijfers'!CX19</f>
        <v>0</v>
      </c>
      <c r="CY87" s="26">
        <f>'DV STOP cijfers'!CY19</f>
        <v>0</v>
      </c>
      <c r="CZ87" s="15">
        <f>'DV STOP cijfers'!CZ19</f>
        <v>0</v>
      </c>
      <c r="DA87" s="11">
        <f>'DV STOP cijfers'!DA19</f>
        <v>0</v>
      </c>
      <c r="DB87" s="11">
        <f>'DV STOP cijfers'!DB19</f>
        <v>0</v>
      </c>
      <c r="DC87" s="11">
        <f>'DV STOP cijfers'!DC19</f>
        <v>0</v>
      </c>
      <c r="DD87" s="11">
        <f>'DV STOP cijfers'!DD19</f>
        <v>0</v>
      </c>
      <c r="DE87" s="11">
        <f>'DV STOP cijfers'!DE19</f>
        <v>0</v>
      </c>
      <c r="DF87" s="11">
        <f>'DV STOP cijfers'!DF19</f>
        <v>0</v>
      </c>
      <c r="DG87" s="11">
        <f>'DV STOP cijfers'!DG19</f>
        <v>0</v>
      </c>
      <c r="DH87" s="11">
        <f>'DV STOP cijfers'!DH19</f>
        <v>0</v>
      </c>
      <c r="DI87" s="11">
        <f>'DV STOP cijfers'!DI19</f>
        <v>0</v>
      </c>
      <c r="DJ87" s="11">
        <f>'DV STOP cijfers'!DJ19</f>
        <v>0</v>
      </c>
      <c r="DK87" s="11">
        <f>'DV STOP cijfers'!DK19</f>
        <v>0</v>
      </c>
      <c r="DL87" s="26">
        <f>'DV STOP cijfers'!DL19</f>
        <v>0</v>
      </c>
    </row>
    <row r="88" spans="1:116" s="4" customFormat="1" ht="15" customHeight="1">
      <c r="A88" s="49">
        <f>'DV STOP cijfers'!A20</f>
        <v>0</v>
      </c>
      <c r="B88" s="49" t="str">
        <f>'DV STOP cijfers'!B20</f>
        <v>FANT</v>
      </c>
      <c r="C88" s="4" t="str">
        <f>'DV STOP cijfers'!C20</f>
        <v>Diervoeder</v>
      </c>
      <c r="D88" s="4" t="str">
        <f>'DV STOP cijfers'!D20</f>
        <v>DV Geregistreerde bedrijven DG AGRO</v>
      </c>
      <c r="E88" s="274" t="str">
        <f>'DV STOP cijfers'!E20</f>
        <v>Vernieuwing toezicht en Kwaliteitssysteemerkenning</v>
      </c>
      <c r="F88" s="4" t="str">
        <f>'DV STOP cijfers'!F20</f>
        <v>EL&amp;I AGRO</v>
      </c>
      <c r="G88" s="292">
        <f>'DV STOP cijfers'!G20</f>
        <v>0</v>
      </c>
      <c r="H88" s="15">
        <f>'DV STOP cijfers'!H20</f>
        <v>290</v>
      </c>
      <c r="I88" s="11">
        <f>'DV STOP cijfers'!I20</f>
        <v>0</v>
      </c>
      <c r="J88" s="11">
        <f>'DV STOP cijfers'!J20</f>
        <v>0</v>
      </c>
      <c r="K88" s="11">
        <f>'DV STOP cijfers'!K20</f>
        <v>0</v>
      </c>
      <c r="L88" s="11">
        <f>'DV STOP cijfers'!L20</f>
        <v>0</v>
      </c>
      <c r="M88" s="11">
        <f>'DV STOP cijfers'!M20</f>
        <v>0</v>
      </c>
      <c r="N88" s="11">
        <f>'DV STOP cijfers'!N20</f>
        <v>0</v>
      </c>
      <c r="O88" s="11">
        <f>'DV STOP cijfers'!O20</f>
        <v>0</v>
      </c>
      <c r="P88" s="11">
        <f>'DV STOP cijfers'!P20</f>
        <v>0</v>
      </c>
      <c r="Q88" s="26">
        <f>'DV STOP cijfers'!Q20</f>
        <v>290</v>
      </c>
      <c r="R88" s="15">
        <f>'DV STOP cijfers'!R20</f>
        <v>0</v>
      </c>
      <c r="S88" s="11">
        <f>'DV STOP cijfers'!S20</f>
        <v>0</v>
      </c>
      <c r="T88" s="11">
        <f>'DV STOP cijfers'!T20</f>
        <v>290</v>
      </c>
      <c r="U88" s="11">
        <f>'DV STOP cijfers'!U20</f>
        <v>0</v>
      </c>
      <c r="V88" s="11">
        <f>'DV STOP cijfers'!V20</f>
        <v>0</v>
      </c>
      <c r="W88" s="11">
        <f>'DV STOP cijfers'!W20</f>
        <v>0</v>
      </c>
      <c r="X88" s="11">
        <f>'DV STOP cijfers'!X20</f>
        <v>0</v>
      </c>
      <c r="Y88" s="11">
        <f>'DV STOP cijfers'!Y20</f>
        <v>0</v>
      </c>
      <c r="Z88" s="49">
        <f>'DV STOP cijfers'!Z20</f>
        <v>290</v>
      </c>
      <c r="AA88" s="11">
        <f>'DV STOP cijfers'!AA20</f>
        <v>290</v>
      </c>
      <c r="AB88" s="11">
        <f>'DV STOP cijfers'!AB20</f>
        <v>0</v>
      </c>
      <c r="AC88" s="11">
        <f>'DV STOP cijfers'!AC20</f>
        <v>0</v>
      </c>
      <c r="AD88" s="11">
        <f>'DV STOP cijfers'!AD20</f>
        <v>0</v>
      </c>
      <c r="AE88" s="11">
        <f>'DV STOP cijfers'!AE20</f>
        <v>0</v>
      </c>
      <c r="AF88" s="294">
        <f>'DV STOP cijfers'!AF20</f>
        <v>0</v>
      </c>
      <c r="AG88" s="49">
        <f>'DV STOP cijfers'!AG20</f>
        <v>0</v>
      </c>
      <c r="AH88" s="15">
        <f>'DV STOP cijfers'!AH20</f>
        <v>0</v>
      </c>
      <c r="AI88" s="11">
        <f>'DV STOP cijfers'!AI20</f>
        <v>0</v>
      </c>
      <c r="AJ88" s="11">
        <f>'DV STOP cijfers'!AJ20</f>
        <v>290</v>
      </c>
      <c r="AK88" s="11">
        <f>'DV STOP cijfers'!AK20</f>
        <v>0</v>
      </c>
      <c r="AL88" s="49">
        <f>'DV STOP cijfers'!AL20</f>
        <v>0</v>
      </c>
      <c r="AM88" s="15">
        <f>'DV STOP cijfers'!AM20</f>
        <v>0</v>
      </c>
      <c r="AN88" s="11">
        <f>'DV STOP cijfers'!AN20</f>
        <v>0</v>
      </c>
      <c r="AO88" s="11">
        <f>'DV STOP cijfers'!AO20</f>
        <v>0</v>
      </c>
      <c r="AP88" s="11">
        <f>'DV STOP cijfers'!AP20</f>
        <v>0</v>
      </c>
      <c r="AQ88" s="294">
        <f>'DV STOP cijfers'!AQ20</f>
        <v>0</v>
      </c>
      <c r="AR88" s="49">
        <f>'DV STOP cijfers'!AR20</f>
        <v>0</v>
      </c>
      <c r="AS88" s="15">
        <f>'DV STOP cijfers'!AS20</f>
        <v>0</v>
      </c>
      <c r="AT88" s="11">
        <f>'DV STOP cijfers'!AT20</f>
        <v>0</v>
      </c>
      <c r="AU88" s="11">
        <f>'DV STOP cijfers'!AU20</f>
        <v>0</v>
      </c>
      <c r="AV88" s="11">
        <f>'DV STOP cijfers'!AV20</f>
        <v>0</v>
      </c>
      <c r="AW88" s="11">
        <f>'DV STOP cijfers'!AW20</f>
        <v>0</v>
      </c>
      <c r="AX88" s="11">
        <f>'DV STOP cijfers'!AX20</f>
        <v>0</v>
      </c>
      <c r="AY88" s="11">
        <f>'DV STOP cijfers'!AY20</f>
        <v>0</v>
      </c>
      <c r="AZ88" s="11">
        <f>'DV STOP cijfers'!AZ20</f>
        <v>0</v>
      </c>
      <c r="BA88" s="11">
        <f>'DV STOP cijfers'!BA20</f>
        <v>0</v>
      </c>
      <c r="BB88" s="294">
        <f>'DV STOP cijfers'!BB20</f>
        <v>0</v>
      </c>
      <c r="BC88" s="49">
        <f>'DV STOP cijfers'!BC20</f>
        <v>0</v>
      </c>
      <c r="BD88" s="15">
        <f>'DV STOP cijfers'!BD20</f>
        <v>0</v>
      </c>
      <c r="BE88" s="11">
        <f>'DV STOP cijfers'!BE20</f>
        <v>0</v>
      </c>
      <c r="BF88" s="11">
        <f>'DV STOP cijfers'!BF20</f>
        <v>0</v>
      </c>
      <c r="BG88" s="11">
        <f>'DV STOP cijfers'!BG20</f>
        <v>0</v>
      </c>
      <c r="BH88" s="11">
        <f>'DV STOP cijfers'!BH20</f>
        <v>0</v>
      </c>
      <c r="BI88" s="11">
        <f>'DV STOP cijfers'!BI20</f>
        <v>0</v>
      </c>
      <c r="BJ88" s="294">
        <f>'DV STOP cijfers'!BJ20</f>
        <v>0</v>
      </c>
      <c r="BK88" s="49">
        <f>'DV STOP cijfers'!BK20</f>
        <v>0</v>
      </c>
      <c r="BL88" s="15">
        <f>'DV STOP cijfers'!BL20</f>
        <v>0</v>
      </c>
      <c r="BM88" s="11">
        <f>'DV STOP cijfers'!BM20</f>
        <v>0</v>
      </c>
      <c r="BN88" s="294">
        <f>'DV STOP cijfers'!BN20</f>
        <v>0</v>
      </c>
      <c r="BO88" s="11">
        <f>'DV STOP cijfers'!BO20</f>
        <v>0</v>
      </c>
      <c r="BP88" s="294">
        <f>'DV STOP cijfers'!BP20</f>
        <v>0</v>
      </c>
      <c r="BQ88" s="49">
        <f>'DV STOP cijfers'!BQ20</f>
        <v>0</v>
      </c>
      <c r="BR88" s="15">
        <f>'DV STOP cijfers'!BR20</f>
        <v>0</v>
      </c>
      <c r="BS88" s="11">
        <f>'DV STOP cijfers'!BS20</f>
        <v>0</v>
      </c>
      <c r="BT88" s="11">
        <f>'DV STOP cijfers'!BT20</f>
        <v>0</v>
      </c>
      <c r="BU88" s="11">
        <f>'DV STOP cijfers'!BU20</f>
        <v>0</v>
      </c>
      <c r="BV88" s="11">
        <f>'DV STOP cijfers'!BV20</f>
        <v>0</v>
      </c>
      <c r="BW88" s="294">
        <f>'DV STOP cijfers'!BW20</f>
        <v>0</v>
      </c>
      <c r="BX88" s="49">
        <f>'DV STOP cijfers'!BX20</f>
        <v>0</v>
      </c>
      <c r="BY88" s="49">
        <f>'DV STOP cijfers'!BY20</f>
        <v>290</v>
      </c>
      <c r="BZ88" s="11">
        <f>'DV STOP cijfers'!BZ20</f>
        <v>0</v>
      </c>
      <c r="CA88" s="11">
        <f>'DV STOP cijfers'!CA20</f>
        <v>0</v>
      </c>
      <c r="CB88" s="11">
        <f>'DV STOP cijfers'!CB20</f>
        <v>0</v>
      </c>
      <c r="CC88" s="11">
        <f>'DV STOP cijfers'!CC20</f>
        <v>0</v>
      </c>
      <c r="CD88" s="11">
        <f>'DV STOP cijfers'!CD20</f>
        <v>0</v>
      </c>
      <c r="CE88" s="11">
        <f>'DV STOP cijfers'!CE20</f>
        <v>0</v>
      </c>
      <c r="CF88" s="11">
        <f>'DV STOP cijfers'!CF20</f>
        <v>0</v>
      </c>
      <c r="CG88" s="11">
        <f>'DV STOP cijfers'!CG20</f>
        <v>0</v>
      </c>
      <c r="CH88" s="11">
        <f>'DV STOP cijfers'!CH20</f>
        <v>0</v>
      </c>
      <c r="CI88" s="11">
        <f>'DV STOP cijfers'!CI20</f>
        <v>0</v>
      </c>
      <c r="CJ88" s="11">
        <f>'DV STOP cijfers'!CJ20</f>
        <v>0</v>
      </c>
      <c r="CK88" s="11">
        <f>'DV STOP cijfers'!CK20</f>
        <v>0</v>
      </c>
      <c r="CL88" s="49">
        <f>'DV STOP cijfers'!CL20</f>
        <v>0</v>
      </c>
      <c r="CM88" s="11">
        <f>'DV STOP cijfers'!CM20</f>
        <v>0</v>
      </c>
      <c r="CN88" s="11">
        <f>'DV STOP cijfers'!CN20</f>
        <v>0</v>
      </c>
      <c r="CO88" s="11">
        <f>'DV STOP cijfers'!CO20</f>
        <v>0</v>
      </c>
      <c r="CP88" s="11">
        <f>'DV STOP cijfers'!CP20</f>
        <v>0</v>
      </c>
      <c r="CQ88" s="11">
        <f>'DV STOP cijfers'!CQ20</f>
        <v>0</v>
      </c>
      <c r="CR88" s="11">
        <f>'DV STOP cijfers'!CR20</f>
        <v>0</v>
      </c>
      <c r="CS88" s="11">
        <f>'DV STOP cijfers'!CS20</f>
        <v>0</v>
      </c>
      <c r="CT88" s="11">
        <f>'DV STOP cijfers'!CT20</f>
        <v>0</v>
      </c>
      <c r="CU88" s="11">
        <f>'DV STOP cijfers'!CU20</f>
        <v>0</v>
      </c>
      <c r="CV88" s="11">
        <f>'DV STOP cijfers'!CV20</f>
        <v>0</v>
      </c>
      <c r="CW88" s="11">
        <f>'DV STOP cijfers'!CW20</f>
        <v>0</v>
      </c>
      <c r="CX88" s="11">
        <f>'DV STOP cijfers'!CX20</f>
        <v>0</v>
      </c>
      <c r="CY88" s="26">
        <f>'DV STOP cijfers'!CY20</f>
        <v>0</v>
      </c>
      <c r="CZ88" s="15">
        <f>'DV STOP cijfers'!CZ20</f>
        <v>0</v>
      </c>
      <c r="DA88" s="11">
        <f>'DV STOP cijfers'!DA20</f>
        <v>0</v>
      </c>
      <c r="DB88" s="11">
        <f>'DV STOP cijfers'!DB20</f>
        <v>0</v>
      </c>
      <c r="DC88" s="11">
        <f>'DV STOP cijfers'!DC20</f>
        <v>0</v>
      </c>
      <c r="DD88" s="11">
        <f>'DV STOP cijfers'!DD20</f>
        <v>0</v>
      </c>
      <c r="DE88" s="11">
        <f>'DV STOP cijfers'!DE20</f>
        <v>0</v>
      </c>
      <c r="DF88" s="11">
        <f>'DV STOP cijfers'!DF20</f>
        <v>0</v>
      </c>
      <c r="DG88" s="11">
        <f>'DV STOP cijfers'!DG20</f>
        <v>0</v>
      </c>
      <c r="DH88" s="11">
        <f>'DV STOP cijfers'!DH20</f>
        <v>0</v>
      </c>
      <c r="DI88" s="11">
        <f>'DV STOP cijfers'!DI20</f>
        <v>0</v>
      </c>
      <c r="DJ88" s="11">
        <f>'DV STOP cijfers'!DJ20</f>
        <v>0</v>
      </c>
      <c r="DK88" s="11">
        <f>'DV STOP cijfers'!DK20</f>
        <v>0</v>
      </c>
      <c r="DL88" s="26">
        <f>'DV STOP cijfers'!DL20</f>
        <v>0</v>
      </c>
    </row>
    <row r="89" spans="1:116" s="4" customFormat="1" ht="15" customHeight="1">
      <c r="A89" s="49">
        <f>'DV STOP cijfers'!A21</f>
        <v>0</v>
      </c>
      <c r="B89" s="49" t="str">
        <f>'DV STOP cijfers'!B21</f>
        <v>FANT</v>
      </c>
      <c r="C89" s="4" t="str">
        <f>'DV STOP cijfers'!C21</f>
        <v>Diervoeder</v>
      </c>
      <c r="D89" s="4" t="str">
        <f>'DV STOP cijfers'!D21</f>
        <v>DV Geregistreerde bedrijven DG AGRO</v>
      </c>
      <c r="E89" s="274" t="str">
        <f>'DV STOP cijfers'!E21</f>
        <v>Administratieve ondersteuning TO</v>
      </c>
      <c r="F89" s="274" t="str">
        <f>'DV STOP cijfers'!F21</f>
        <v>EL&amp;I AGRO</v>
      </c>
      <c r="G89" s="537">
        <f>'DV STOP cijfers'!G21</f>
        <v>0</v>
      </c>
      <c r="H89" s="308">
        <f>'DV STOP cijfers'!H21</f>
        <v>600</v>
      </c>
      <c r="I89" s="11">
        <f>'DV STOP cijfers'!I21</f>
        <v>0</v>
      </c>
      <c r="J89" s="11">
        <f>'DV STOP cijfers'!J21</f>
        <v>0</v>
      </c>
      <c r="K89" s="11">
        <f>'DV STOP cijfers'!K21</f>
        <v>0</v>
      </c>
      <c r="L89" s="11">
        <f>'DV STOP cijfers'!L21</f>
        <v>0</v>
      </c>
      <c r="M89" s="11">
        <f>'DV STOP cijfers'!M21</f>
        <v>0</v>
      </c>
      <c r="N89" s="11">
        <f>'DV STOP cijfers'!N21</f>
        <v>0</v>
      </c>
      <c r="O89" s="11">
        <f>'DV STOP cijfers'!O21</f>
        <v>0</v>
      </c>
      <c r="P89" s="11">
        <f>'DV STOP cijfers'!P21</f>
        <v>0</v>
      </c>
      <c r="Q89" s="26">
        <f>'DV STOP cijfers'!Q21</f>
        <v>600</v>
      </c>
      <c r="R89" s="15">
        <f>'DV STOP cijfers'!R21</f>
        <v>0</v>
      </c>
      <c r="S89" s="11">
        <f>'DV STOP cijfers'!S21</f>
        <v>0</v>
      </c>
      <c r="T89" s="11">
        <f>'DV STOP cijfers'!T21</f>
        <v>600</v>
      </c>
      <c r="U89" s="11">
        <f>'DV STOP cijfers'!U21</f>
        <v>0</v>
      </c>
      <c r="V89" s="11">
        <f>'DV STOP cijfers'!V21</f>
        <v>0</v>
      </c>
      <c r="W89" s="11">
        <f>'DV STOP cijfers'!W21</f>
        <v>0</v>
      </c>
      <c r="X89" s="11">
        <f>'DV STOP cijfers'!X21</f>
        <v>0</v>
      </c>
      <c r="Y89" s="11">
        <f>'DV STOP cijfers'!Y21</f>
        <v>0</v>
      </c>
      <c r="Z89" s="49">
        <f>'DV STOP cijfers'!Z21</f>
        <v>600</v>
      </c>
      <c r="AA89" s="11">
        <f>'DV STOP cijfers'!AA21</f>
        <v>600</v>
      </c>
      <c r="AB89" s="11">
        <f>'DV STOP cijfers'!AB21</f>
        <v>0</v>
      </c>
      <c r="AC89" s="11">
        <f>'DV STOP cijfers'!AC21</f>
        <v>0</v>
      </c>
      <c r="AD89" s="11">
        <f>'DV STOP cijfers'!AD21</f>
        <v>0</v>
      </c>
      <c r="AE89" s="11">
        <f>'DV STOP cijfers'!AE21</f>
        <v>0</v>
      </c>
      <c r="AF89" s="294">
        <f>'DV STOP cijfers'!AF21</f>
        <v>0</v>
      </c>
      <c r="AG89" s="49">
        <f>'DV STOP cijfers'!AG21</f>
        <v>0</v>
      </c>
      <c r="AH89" s="15">
        <f>'DV STOP cijfers'!AH21</f>
        <v>0</v>
      </c>
      <c r="AI89" s="11">
        <f>'DV STOP cijfers'!AI21</f>
        <v>0</v>
      </c>
      <c r="AJ89" s="11">
        <f>'DV STOP cijfers'!AJ21</f>
        <v>600</v>
      </c>
      <c r="AK89" s="11">
        <f>'DV STOP cijfers'!AK21</f>
        <v>0</v>
      </c>
      <c r="AL89" s="49">
        <f>'DV STOP cijfers'!AL21</f>
        <v>0</v>
      </c>
      <c r="AM89" s="15">
        <f>'DV STOP cijfers'!AM21</f>
        <v>0</v>
      </c>
      <c r="AN89" s="11">
        <f>'DV STOP cijfers'!AN21</f>
        <v>0</v>
      </c>
      <c r="AO89" s="11">
        <f>'DV STOP cijfers'!AO21</f>
        <v>0</v>
      </c>
      <c r="AP89" s="11">
        <f>'DV STOP cijfers'!AP21</f>
        <v>0</v>
      </c>
      <c r="AQ89" s="294">
        <f>'DV STOP cijfers'!AQ21</f>
        <v>0</v>
      </c>
      <c r="AR89" s="49">
        <f>'DV STOP cijfers'!AR21</f>
        <v>0</v>
      </c>
      <c r="AS89" s="15">
        <f>'DV STOP cijfers'!AS21</f>
        <v>0</v>
      </c>
      <c r="AT89" s="11">
        <f>'DV STOP cijfers'!AT21</f>
        <v>0</v>
      </c>
      <c r="AU89" s="11">
        <f>'DV STOP cijfers'!AU21</f>
        <v>0</v>
      </c>
      <c r="AV89" s="11">
        <f>'DV STOP cijfers'!AV21</f>
        <v>0</v>
      </c>
      <c r="AW89" s="11">
        <f>'DV STOP cijfers'!AW21</f>
        <v>0</v>
      </c>
      <c r="AX89" s="11">
        <f>'DV STOP cijfers'!AX21</f>
        <v>0</v>
      </c>
      <c r="AY89" s="11">
        <f>'DV STOP cijfers'!AY21</f>
        <v>0</v>
      </c>
      <c r="AZ89" s="11">
        <f>'DV STOP cijfers'!AZ21</f>
        <v>0</v>
      </c>
      <c r="BA89" s="11">
        <f>'DV STOP cijfers'!BA21</f>
        <v>0</v>
      </c>
      <c r="BB89" s="294">
        <f>'DV STOP cijfers'!BB21</f>
        <v>0</v>
      </c>
      <c r="BC89" s="49">
        <f>'DV STOP cijfers'!BC21</f>
        <v>0</v>
      </c>
      <c r="BD89" s="15">
        <f>'DV STOP cijfers'!BD21</f>
        <v>0</v>
      </c>
      <c r="BE89" s="11">
        <f>'DV STOP cijfers'!BE21</f>
        <v>0</v>
      </c>
      <c r="BF89" s="11">
        <f>'DV STOP cijfers'!BF21</f>
        <v>0</v>
      </c>
      <c r="BG89" s="11">
        <f>'DV STOP cijfers'!BG21</f>
        <v>0</v>
      </c>
      <c r="BH89" s="11">
        <f>'DV STOP cijfers'!BH21</f>
        <v>0</v>
      </c>
      <c r="BI89" s="11">
        <f>'DV STOP cijfers'!BI21</f>
        <v>0</v>
      </c>
      <c r="BJ89" s="294">
        <f>'DV STOP cijfers'!BJ21</f>
        <v>0</v>
      </c>
      <c r="BK89" s="49">
        <f>'DV STOP cijfers'!BK21</f>
        <v>0</v>
      </c>
      <c r="BL89" s="15">
        <f>'DV STOP cijfers'!BL21</f>
        <v>0</v>
      </c>
      <c r="BM89" s="11">
        <f>'DV STOP cijfers'!BM21</f>
        <v>0</v>
      </c>
      <c r="BN89" s="294">
        <f>'DV STOP cijfers'!BN21</f>
        <v>0</v>
      </c>
      <c r="BO89" s="11">
        <f>'DV STOP cijfers'!BO21</f>
        <v>0</v>
      </c>
      <c r="BP89" s="294">
        <f>'DV STOP cijfers'!BP21</f>
        <v>0</v>
      </c>
      <c r="BQ89" s="49">
        <f>'DV STOP cijfers'!BQ21</f>
        <v>0</v>
      </c>
      <c r="BR89" s="15">
        <f>'DV STOP cijfers'!BR21</f>
        <v>0</v>
      </c>
      <c r="BS89" s="11">
        <f>'DV STOP cijfers'!BS21</f>
        <v>0</v>
      </c>
      <c r="BT89" s="11">
        <f>'DV STOP cijfers'!BT21</f>
        <v>0</v>
      </c>
      <c r="BU89" s="11">
        <f>'DV STOP cijfers'!BU21</f>
        <v>0</v>
      </c>
      <c r="BV89" s="11">
        <f>'DV STOP cijfers'!BV21</f>
        <v>0</v>
      </c>
      <c r="BW89" s="294">
        <f>'DV STOP cijfers'!BW21</f>
        <v>0</v>
      </c>
      <c r="BX89" s="49">
        <f>'DV STOP cijfers'!BX21</f>
        <v>0</v>
      </c>
      <c r="BY89" s="49">
        <f>'DV STOP cijfers'!BY21</f>
        <v>600</v>
      </c>
      <c r="BZ89" s="11">
        <f>'DV STOP cijfers'!BZ21</f>
        <v>0</v>
      </c>
      <c r="CA89" s="11">
        <f>'DV STOP cijfers'!CA21</f>
        <v>0</v>
      </c>
      <c r="CB89" s="11">
        <f>'DV STOP cijfers'!CB21</f>
        <v>0</v>
      </c>
      <c r="CC89" s="11">
        <f>'DV STOP cijfers'!CC21</f>
        <v>0</v>
      </c>
      <c r="CD89" s="11">
        <f>'DV STOP cijfers'!CD21</f>
        <v>0</v>
      </c>
      <c r="CE89" s="11">
        <f>'DV STOP cijfers'!CE21</f>
        <v>0</v>
      </c>
      <c r="CF89" s="11">
        <f>'DV STOP cijfers'!CF21</f>
        <v>0</v>
      </c>
      <c r="CG89" s="11">
        <f>'DV STOP cijfers'!CG21</f>
        <v>0</v>
      </c>
      <c r="CH89" s="11">
        <f>'DV STOP cijfers'!CH21</f>
        <v>0</v>
      </c>
      <c r="CI89" s="11">
        <f>'DV STOP cijfers'!CI21</f>
        <v>0</v>
      </c>
      <c r="CJ89" s="11">
        <f>'DV STOP cijfers'!CJ21</f>
        <v>0</v>
      </c>
      <c r="CK89" s="11">
        <f>'DV STOP cijfers'!CK21</f>
        <v>0</v>
      </c>
      <c r="CL89" s="49">
        <f>'DV STOP cijfers'!CL21</f>
        <v>0</v>
      </c>
      <c r="CM89" s="11">
        <f>'DV STOP cijfers'!CM21</f>
        <v>0</v>
      </c>
      <c r="CN89" s="11">
        <f>'DV STOP cijfers'!CN21</f>
        <v>0</v>
      </c>
      <c r="CO89" s="11">
        <f>'DV STOP cijfers'!CO21</f>
        <v>0</v>
      </c>
      <c r="CP89" s="11">
        <f>'DV STOP cijfers'!CP21</f>
        <v>0</v>
      </c>
      <c r="CQ89" s="11">
        <f>'DV STOP cijfers'!CQ21</f>
        <v>0</v>
      </c>
      <c r="CR89" s="11">
        <f>'DV STOP cijfers'!CR21</f>
        <v>0</v>
      </c>
      <c r="CS89" s="11">
        <f>'DV STOP cijfers'!CS21</f>
        <v>0</v>
      </c>
      <c r="CT89" s="11">
        <f>'DV STOP cijfers'!CT21</f>
        <v>0</v>
      </c>
      <c r="CU89" s="11">
        <f>'DV STOP cijfers'!CU21</f>
        <v>0</v>
      </c>
      <c r="CV89" s="11">
        <f>'DV STOP cijfers'!CV21</f>
        <v>0</v>
      </c>
      <c r="CW89" s="11">
        <f>'DV STOP cijfers'!CW21</f>
        <v>0</v>
      </c>
      <c r="CX89" s="11">
        <f>'DV STOP cijfers'!CX21</f>
        <v>0</v>
      </c>
      <c r="CY89" s="26">
        <f>'DV STOP cijfers'!CY21</f>
        <v>0</v>
      </c>
      <c r="CZ89" s="15">
        <f>'DV STOP cijfers'!CZ21</f>
        <v>0</v>
      </c>
      <c r="DA89" s="11">
        <f>'DV STOP cijfers'!DA21</f>
        <v>0</v>
      </c>
      <c r="DB89" s="11">
        <f>'DV STOP cijfers'!DB21</f>
        <v>0</v>
      </c>
      <c r="DC89" s="11">
        <f>'DV STOP cijfers'!DC21</f>
        <v>0</v>
      </c>
      <c r="DD89" s="11">
        <f>'DV STOP cijfers'!DD21</f>
        <v>0</v>
      </c>
      <c r="DE89" s="11">
        <f>'DV STOP cijfers'!DE21</f>
        <v>0</v>
      </c>
      <c r="DF89" s="11">
        <f>'DV STOP cijfers'!DF21</f>
        <v>0</v>
      </c>
      <c r="DG89" s="11">
        <f>'DV STOP cijfers'!DG21</f>
        <v>0</v>
      </c>
      <c r="DH89" s="11">
        <f>'DV STOP cijfers'!DH21</f>
        <v>0</v>
      </c>
      <c r="DI89" s="11">
        <f>'DV STOP cijfers'!DI21</f>
        <v>0</v>
      </c>
      <c r="DJ89" s="11">
        <f>'DV STOP cijfers'!DJ21</f>
        <v>0</v>
      </c>
      <c r="DK89" s="11">
        <f>'DV STOP cijfers'!DK21</f>
        <v>0</v>
      </c>
      <c r="DL89" s="26">
        <f>'DV STOP cijfers'!DL21</f>
        <v>0</v>
      </c>
    </row>
    <row r="90" spans="1:116" s="4" customFormat="1" ht="15" customHeight="1">
      <c r="A90" s="49">
        <f>'DV STOP cijfers'!A22</f>
        <v>0</v>
      </c>
      <c r="B90" s="49" t="str">
        <f>'DV STOP cijfers'!B22</f>
        <v>FANT</v>
      </c>
      <c r="C90" s="13" t="str">
        <f>'DV STOP cijfers'!C22</f>
        <v>Diervoeder</v>
      </c>
      <c r="D90" s="13" t="str">
        <f>'DV STOP cijfers'!D22</f>
        <v>DV Geregistreerde bedrijven DG AGRO</v>
      </c>
      <c r="E90" s="819" t="str">
        <f>'DV STOP cijfers'!E22</f>
        <v>PBO taken salmonella</v>
      </c>
      <c r="F90" s="820" t="str">
        <f>'DV STOP cijfers'!F22</f>
        <v>EL&amp;I AGRO</v>
      </c>
      <c r="G90" s="5">
        <f>'DV STOP cijfers'!G22</f>
        <v>0</v>
      </c>
      <c r="H90" s="15">
        <f>'DV STOP cijfers'!H22</f>
        <v>1080</v>
      </c>
      <c r="I90" s="11">
        <f>'DV STOP cijfers'!I22</f>
        <v>0</v>
      </c>
      <c r="J90" s="11">
        <f>'DV STOP cijfers'!J22</f>
        <v>0</v>
      </c>
      <c r="K90" s="11">
        <f>'DV STOP cijfers'!K22</f>
        <v>0</v>
      </c>
      <c r="L90" s="11">
        <f>'DV STOP cijfers'!L22</f>
        <v>0</v>
      </c>
      <c r="M90" s="11">
        <f>'DV STOP cijfers'!M22</f>
        <v>0</v>
      </c>
      <c r="N90" s="11">
        <f>'DV STOP cijfers'!N22</f>
        <v>0</v>
      </c>
      <c r="O90" s="11">
        <f>'DV STOP cijfers'!O22</f>
        <v>0</v>
      </c>
      <c r="P90" s="11">
        <f>'DV STOP cijfers'!P22</f>
        <v>0</v>
      </c>
      <c r="Q90" s="26">
        <f>'DV STOP cijfers'!Q22</f>
        <v>1080</v>
      </c>
      <c r="R90" s="15">
        <f>'DV STOP cijfers'!R22</f>
        <v>0</v>
      </c>
      <c r="S90" s="11">
        <f>'DV STOP cijfers'!S22</f>
        <v>0</v>
      </c>
      <c r="T90" s="11">
        <f>'DV STOP cijfers'!T22</f>
        <v>1080</v>
      </c>
      <c r="U90" s="11">
        <f>'DV STOP cijfers'!U22</f>
        <v>0</v>
      </c>
      <c r="V90" s="11">
        <f>'DV STOP cijfers'!V22</f>
        <v>0</v>
      </c>
      <c r="W90" s="11">
        <f>'DV STOP cijfers'!W22</f>
        <v>0</v>
      </c>
      <c r="X90" s="11">
        <f>'DV STOP cijfers'!X22</f>
        <v>0</v>
      </c>
      <c r="Y90" s="11">
        <f>'DV STOP cijfers'!Y22</f>
        <v>0</v>
      </c>
      <c r="Z90" s="49">
        <f>'DV STOP cijfers'!Z22</f>
        <v>1080</v>
      </c>
      <c r="AA90" s="11">
        <f>'DV STOP cijfers'!AA22</f>
        <v>1080</v>
      </c>
      <c r="AB90" s="11">
        <f>'DV STOP cijfers'!AB22</f>
        <v>0</v>
      </c>
      <c r="AC90" s="11">
        <f>'DV STOP cijfers'!AC22</f>
        <v>0</v>
      </c>
      <c r="AD90" s="11">
        <f>'DV STOP cijfers'!AD22</f>
        <v>0</v>
      </c>
      <c r="AE90" s="11">
        <f>'DV STOP cijfers'!AE22</f>
        <v>0</v>
      </c>
      <c r="AF90" s="294">
        <f>'DV STOP cijfers'!AF22</f>
        <v>0</v>
      </c>
      <c r="AG90" s="49">
        <f>'DV STOP cijfers'!AG22</f>
        <v>0</v>
      </c>
      <c r="AH90" s="15">
        <f>'DV STOP cijfers'!AH22</f>
        <v>0</v>
      </c>
      <c r="AI90" s="11">
        <f>'DV STOP cijfers'!AI22</f>
        <v>0</v>
      </c>
      <c r="AJ90" s="11">
        <f>'DV STOP cijfers'!AJ22</f>
        <v>1080</v>
      </c>
      <c r="AK90" s="11">
        <f>'DV STOP cijfers'!AK22</f>
        <v>0</v>
      </c>
      <c r="AL90" s="49">
        <f>'DV STOP cijfers'!AL22</f>
        <v>0</v>
      </c>
      <c r="AM90" s="15">
        <f>'DV STOP cijfers'!AM22</f>
        <v>0</v>
      </c>
      <c r="AN90" s="11">
        <f>'DV STOP cijfers'!AN22</f>
        <v>0</v>
      </c>
      <c r="AO90" s="11">
        <f>'DV STOP cijfers'!AO22</f>
        <v>0</v>
      </c>
      <c r="AP90" s="11">
        <f>'DV STOP cijfers'!AP22</f>
        <v>0</v>
      </c>
      <c r="AQ90" s="294">
        <f>'DV STOP cijfers'!AQ22</f>
        <v>0</v>
      </c>
      <c r="AR90" s="49">
        <f>'DV STOP cijfers'!AR22</f>
        <v>0</v>
      </c>
      <c r="AS90" s="15">
        <f>'DV STOP cijfers'!AS22</f>
        <v>0</v>
      </c>
      <c r="AT90" s="11">
        <f>'DV STOP cijfers'!AT22</f>
        <v>0</v>
      </c>
      <c r="AU90" s="11">
        <f>'DV STOP cijfers'!AU22</f>
        <v>0</v>
      </c>
      <c r="AV90" s="11">
        <f>'DV STOP cijfers'!AV22</f>
        <v>0</v>
      </c>
      <c r="AW90" s="11">
        <f>'DV STOP cijfers'!AW22</f>
        <v>0</v>
      </c>
      <c r="AX90" s="11">
        <f>'DV STOP cijfers'!AX22</f>
        <v>0</v>
      </c>
      <c r="AY90" s="11">
        <f>'DV STOP cijfers'!AY22</f>
        <v>0</v>
      </c>
      <c r="AZ90" s="11">
        <f>'DV STOP cijfers'!AZ22</f>
        <v>0</v>
      </c>
      <c r="BA90" s="11">
        <f>'DV STOP cijfers'!BA22</f>
        <v>0</v>
      </c>
      <c r="BB90" s="294">
        <f>'DV STOP cijfers'!BB22</f>
        <v>0</v>
      </c>
      <c r="BC90" s="49">
        <f>'DV STOP cijfers'!BC22</f>
        <v>0</v>
      </c>
      <c r="BD90" s="15">
        <f>'DV STOP cijfers'!BD22</f>
        <v>0</v>
      </c>
      <c r="BE90" s="11">
        <f>'DV STOP cijfers'!BE22</f>
        <v>0</v>
      </c>
      <c r="BF90" s="11">
        <f>'DV STOP cijfers'!BF22</f>
        <v>0</v>
      </c>
      <c r="BG90" s="11">
        <f>'DV STOP cijfers'!BG22</f>
        <v>0</v>
      </c>
      <c r="BH90" s="11">
        <f>'DV STOP cijfers'!BH22</f>
        <v>0</v>
      </c>
      <c r="BI90" s="11">
        <f>'DV STOP cijfers'!BI22</f>
        <v>0</v>
      </c>
      <c r="BJ90" s="294">
        <f>'DV STOP cijfers'!BJ22</f>
        <v>0</v>
      </c>
      <c r="BK90" s="49">
        <f>'DV STOP cijfers'!BK22</f>
        <v>0</v>
      </c>
      <c r="BL90" s="15">
        <f>'DV STOP cijfers'!BL22</f>
        <v>0</v>
      </c>
      <c r="BM90" s="11">
        <f>'DV STOP cijfers'!BM22</f>
        <v>0</v>
      </c>
      <c r="BN90" s="294">
        <f>'DV STOP cijfers'!BN22</f>
        <v>0</v>
      </c>
      <c r="BO90" s="11">
        <f>'DV STOP cijfers'!BO22</f>
        <v>0</v>
      </c>
      <c r="BP90" s="294">
        <f>'DV STOP cijfers'!BP22</f>
        <v>0</v>
      </c>
      <c r="BQ90" s="49">
        <f>'DV STOP cijfers'!BQ22</f>
        <v>0</v>
      </c>
      <c r="BR90" s="15">
        <f>'DV STOP cijfers'!BR22</f>
        <v>0</v>
      </c>
      <c r="BS90" s="11">
        <f>'DV STOP cijfers'!BS22</f>
        <v>0</v>
      </c>
      <c r="BT90" s="11">
        <f>'DV STOP cijfers'!BT22</f>
        <v>0</v>
      </c>
      <c r="BU90" s="11">
        <f>'DV STOP cijfers'!BU22</f>
        <v>0</v>
      </c>
      <c r="BV90" s="11">
        <f>'DV STOP cijfers'!BV22</f>
        <v>0</v>
      </c>
      <c r="BW90" s="294">
        <f>'DV STOP cijfers'!BW22</f>
        <v>0</v>
      </c>
      <c r="BX90" s="49">
        <f>'DV STOP cijfers'!BX22</f>
        <v>0</v>
      </c>
      <c r="BY90" s="49">
        <f>'DV STOP cijfers'!BY22</f>
        <v>0</v>
      </c>
      <c r="BZ90" s="11">
        <f>'DV STOP cijfers'!BZ22</f>
        <v>0</v>
      </c>
      <c r="CA90" s="11">
        <f>'DV STOP cijfers'!CA22</f>
        <v>0</v>
      </c>
      <c r="CB90" s="11">
        <f>'DV STOP cijfers'!CB22</f>
        <v>0</v>
      </c>
      <c r="CC90" s="11">
        <f>'DV STOP cijfers'!CC22</f>
        <v>0</v>
      </c>
      <c r="CD90" s="11">
        <f>'DV STOP cijfers'!CD22</f>
        <v>0</v>
      </c>
      <c r="CE90" s="11">
        <f>'DV STOP cijfers'!CE22</f>
        <v>0</v>
      </c>
      <c r="CF90" s="11">
        <f>'DV STOP cijfers'!CF22</f>
        <v>0</v>
      </c>
      <c r="CG90" s="11">
        <f>'DV STOP cijfers'!CG22</f>
        <v>0</v>
      </c>
      <c r="CH90" s="11">
        <f>'DV STOP cijfers'!CH22</f>
        <v>0</v>
      </c>
      <c r="CI90" s="11">
        <f>'DV STOP cijfers'!CI22</f>
        <v>0</v>
      </c>
      <c r="CJ90" s="11">
        <f>'DV STOP cijfers'!CJ22</f>
        <v>0</v>
      </c>
      <c r="CK90" s="11">
        <f>'DV STOP cijfers'!CK22</f>
        <v>0</v>
      </c>
      <c r="CL90" s="49">
        <f>'DV STOP cijfers'!CL22</f>
        <v>0</v>
      </c>
      <c r="CM90" s="11">
        <f>'DV STOP cijfers'!CM22</f>
        <v>0</v>
      </c>
      <c r="CN90" s="11">
        <f>'DV STOP cijfers'!CN22</f>
        <v>0</v>
      </c>
      <c r="CO90" s="11">
        <f>'DV STOP cijfers'!CO22</f>
        <v>0</v>
      </c>
      <c r="CP90" s="11">
        <f>'DV STOP cijfers'!CP22</f>
        <v>0</v>
      </c>
      <c r="CQ90" s="11">
        <f>'DV STOP cijfers'!CQ22</f>
        <v>0</v>
      </c>
      <c r="CR90" s="11">
        <f>'DV STOP cijfers'!CR22</f>
        <v>0</v>
      </c>
      <c r="CS90" s="11">
        <f>'DV STOP cijfers'!CS22</f>
        <v>0</v>
      </c>
      <c r="CT90" s="11">
        <f>'DV STOP cijfers'!CT22</f>
        <v>0</v>
      </c>
      <c r="CU90" s="11">
        <f>'DV STOP cijfers'!CU22</f>
        <v>0</v>
      </c>
      <c r="CV90" s="11">
        <f>'DV STOP cijfers'!CV22</f>
        <v>0</v>
      </c>
      <c r="CW90" s="11">
        <f>'DV STOP cijfers'!CW22</f>
        <v>0</v>
      </c>
      <c r="CX90" s="11">
        <f>'DV STOP cijfers'!CX22</f>
        <v>0</v>
      </c>
      <c r="CY90" s="26">
        <f>'DV STOP cijfers'!CY22</f>
        <v>0</v>
      </c>
      <c r="CZ90" s="15">
        <f>'DV STOP cijfers'!CZ22</f>
        <v>0</v>
      </c>
      <c r="DA90" s="11">
        <f>'DV STOP cijfers'!DA22</f>
        <v>0</v>
      </c>
      <c r="DB90" s="11">
        <f>'DV STOP cijfers'!DB22</f>
        <v>0</v>
      </c>
      <c r="DC90" s="11">
        <f>'DV STOP cijfers'!DC22</f>
        <v>0</v>
      </c>
      <c r="DD90" s="11">
        <f>'DV STOP cijfers'!DD22</f>
        <v>0</v>
      </c>
      <c r="DE90" s="11">
        <f>'DV STOP cijfers'!DE22</f>
        <v>0</v>
      </c>
      <c r="DF90" s="11">
        <f>'DV STOP cijfers'!DF22</f>
        <v>0</v>
      </c>
      <c r="DG90" s="11">
        <f>'DV STOP cijfers'!DG22</f>
        <v>0</v>
      </c>
      <c r="DH90" s="11">
        <f>'DV STOP cijfers'!DH22</f>
        <v>0</v>
      </c>
      <c r="DI90" s="11">
        <f>'DV STOP cijfers'!DI22</f>
        <v>0</v>
      </c>
      <c r="DJ90" s="11">
        <f>'DV STOP cijfers'!DJ22</f>
        <v>0</v>
      </c>
      <c r="DK90" s="11">
        <f>'DV STOP cijfers'!DK22</f>
        <v>0</v>
      </c>
      <c r="DL90" s="26">
        <f>'DV STOP cijfers'!DL22</f>
        <v>0</v>
      </c>
    </row>
    <row r="91" spans="1:116" s="4" customFormat="1" ht="15" customHeight="1">
      <c r="A91" s="49">
        <f>'DV STOP cijfers'!A23</f>
        <v>0</v>
      </c>
      <c r="B91" s="49" t="str">
        <f>'DV STOP cijfers'!B23</f>
        <v>FANT</v>
      </c>
      <c r="C91" s="13" t="str">
        <f>'DV STOP cijfers'!C23</f>
        <v>Diervoeder</v>
      </c>
      <c r="D91" s="13" t="str">
        <f>'DV STOP cijfers'!D23</f>
        <v>DV Geregistreerde bedrijven DG AGRO</v>
      </c>
      <c r="E91" s="819" t="str">
        <f>'DV STOP cijfers'!E23</f>
        <v>PBO taken registratie diervoederbedrijven</v>
      </c>
      <c r="F91" s="820" t="str">
        <f>'DV STOP cijfers'!F23</f>
        <v>EL&amp;I AGRO</v>
      </c>
      <c r="G91" s="5">
        <f>'DV STOP cijfers'!G23</f>
        <v>0</v>
      </c>
      <c r="H91" s="15">
        <f>'DV STOP cijfers'!H23</f>
        <v>2025</v>
      </c>
      <c r="I91" s="11">
        <f>'DV STOP cijfers'!I23</f>
        <v>0</v>
      </c>
      <c r="J91" s="11">
        <f>'DV STOP cijfers'!J23</f>
        <v>0</v>
      </c>
      <c r="K91" s="11">
        <f>'DV STOP cijfers'!K23</f>
        <v>0</v>
      </c>
      <c r="L91" s="11">
        <f>'DV STOP cijfers'!L23</f>
        <v>0</v>
      </c>
      <c r="M91" s="11">
        <f>'DV STOP cijfers'!M23</f>
        <v>0</v>
      </c>
      <c r="N91" s="11">
        <f>'DV STOP cijfers'!N23</f>
        <v>0</v>
      </c>
      <c r="O91" s="11">
        <f>'DV STOP cijfers'!O23</f>
        <v>0</v>
      </c>
      <c r="P91" s="11">
        <f>'DV STOP cijfers'!P23</f>
        <v>0</v>
      </c>
      <c r="Q91" s="26">
        <f>'DV STOP cijfers'!Q23</f>
        <v>2025</v>
      </c>
      <c r="R91" s="15">
        <f>'DV STOP cijfers'!R23</f>
        <v>0</v>
      </c>
      <c r="S91" s="11">
        <f>'DV STOP cijfers'!S23</f>
        <v>0</v>
      </c>
      <c r="T91" s="11">
        <f>'DV STOP cijfers'!T23</f>
        <v>2025</v>
      </c>
      <c r="U91" s="11">
        <f>'DV STOP cijfers'!U23</f>
        <v>0</v>
      </c>
      <c r="V91" s="11">
        <f>'DV STOP cijfers'!V23</f>
        <v>0</v>
      </c>
      <c r="W91" s="11">
        <f>'DV STOP cijfers'!W23</f>
        <v>0</v>
      </c>
      <c r="X91" s="11">
        <f>'DV STOP cijfers'!X23</f>
        <v>0</v>
      </c>
      <c r="Y91" s="11">
        <f>'DV STOP cijfers'!Y23</f>
        <v>0</v>
      </c>
      <c r="Z91" s="49">
        <f>'DV STOP cijfers'!Z23</f>
        <v>2025</v>
      </c>
      <c r="AA91" s="11">
        <f>'DV STOP cijfers'!AA23</f>
        <v>0</v>
      </c>
      <c r="AB91" s="11">
        <f>'DV STOP cijfers'!AB23</f>
        <v>0</v>
      </c>
      <c r="AC91" s="11">
        <f>'DV STOP cijfers'!AC23</f>
        <v>2025</v>
      </c>
      <c r="AD91" s="11">
        <f>'DV STOP cijfers'!AD23</f>
        <v>0</v>
      </c>
      <c r="AE91" s="11">
        <f>'DV STOP cijfers'!AE23</f>
        <v>0</v>
      </c>
      <c r="AF91" s="294">
        <f>'DV STOP cijfers'!AF23</f>
        <v>0</v>
      </c>
      <c r="AG91" s="49">
        <f>'DV STOP cijfers'!AG23</f>
        <v>0</v>
      </c>
      <c r="AH91" s="15">
        <f>'DV STOP cijfers'!AH23</f>
        <v>0</v>
      </c>
      <c r="AI91" s="11">
        <f>'DV STOP cijfers'!AI23</f>
        <v>0</v>
      </c>
      <c r="AJ91" s="11">
        <f>'DV STOP cijfers'!AJ23</f>
        <v>0</v>
      </c>
      <c r="AK91" s="11">
        <f>'DV STOP cijfers'!AK23</f>
        <v>0</v>
      </c>
      <c r="AL91" s="49">
        <f>'DV STOP cijfers'!AL23</f>
        <v>0</v>
      </c>
      <c r="AM91" s="15">
        <f>'DV STOP cijfers'!AM23</f>
        <v>0</v>
      </c>
      <c r="AN91" s="11">
        <f>'DV STOP cijfers'!AN23</f>
        <v>0</v>
      </c>
      <c r="AO91" s="11">
        <f>'DV STOP cijfers'!AO23</f>
        <v>0</v>
      </c>
      <c r="AP91" s="11">
        <f>'DV STOP cijfers'!AP23</f>
        <v>0</v>
      </c>
      <c r="AQ91" s="294">
        <f>'DV STOP cijfers'!AQ23</f>
        <v>0</v>
      </c>
      <c r="AR91" s="49">
        <f>'DV STOP cijfers'!AR23</f>
        <v>0</v>
      </c>
      <c r="AS91" s="15">
        <f>'DV STOP cijfers'!AS23</f>
        <v>0</v>
      </c>
      <c r="AT91" s="11">
        <f>'DV STOP cijfers'!AT23</f>
        <v>0</v>
      </c>
      <c r="AU91" s="11">
        <f>'DV STOP cijfers'!AU23</f>
        <v>0</v>
      </c>
      <c r="AV91" s="11">
        <f>'DV STOP cijfers'!AV23</f>
        <v>0</v>
      </c>
      <c r="AW91" s="11">
        <f>'DV STOP cijfers'!AW23</f>
        <v>0</v>
      </c>
      <c r="AX91" s="11">
        <f>'DV STOP cijfers'!AX23</f>
        <v>0</v>
      </c>
      <c r="AY91" s="11">
        <f>'DV STOP cijfers'!AY23</f>
        <v>0</v>
      </c>
      <c r="AZ91" s="11">
        <f>'DV STOP cijfers'!AZ23</f>
        <v>0</v>
      </c>
      <c r="BA91" s="11">
        <f>'DV STOP cijfers'!BA23</f>
        <v>0</v>
      </c>
      <c r="BB91" s="294">
        <f>'DV STOP cijfers'!BB23</f>
        <v>0</v>
      </c>
      <c r="BC91" s="49">
        <f>'DV STOP cijfers'!BC23</f>
        <v>0</v>
      </c>
      <c r="BD91" s="15">
        <f>'DV STOP cijfers'!BD23</f>
        <v>0</v>
      </c>
      <c r="BE91" s="11">
        <f>'DV STOP cijfers'!BE23</f>
        <v>0</v>
      </c>
      <c r="BF91" s="11">
        <f>'DV STOP cijfers'!BF23</f>
        <v>0</v>
      </c>
      <c r="BG91" s="11">
        <f>'DV STOP cijfers'!BG23</f>
        <v>0</v>
      </c>
      <c r="BH91" s="11">
        <f>'DV STOP cijfers'!BH23</f>
        <v>0</v>
      </c>
      <c r="BI91" s="11">
        <f>'DV STOP cijfers'!BI23</f>
        <v>0</v>
      </c>
      <c r="BJ91" s="294">
        <f>'DV STOP cijfers'!BJ23</f>
        <v>0</v>
      </c>
      <c r="BK91" s="49">
        <f>'DV STOP cijfers'!BK23</f>
        <v>0</v>
      </c>
      <c r="BL91" s="15">
        <f>'DV STOP cijfers'!BL23</f>
        <v>0</v>
      </c>
      <c r="BM91" s="11">
        <f>'DV STOP cijfers'!BM23</f>
        <v>0</v>
      </c>
      <c r="BN91" s="294">
        <f>'DV STOP cijfers'!BN23</f>
        <v>0</v>
      </c>
      <c r="BO91" s="11">
        <f>'DV STOP cijfers'!BO23</f>
        <v>0</v>
      </c>
      <c r="BP91" s="294">
        <f>'DV STOP cijfers'!BP23</f>
        <v>0</v>
      </c>
      <c r="BQ91" s="49">
        <f>'DV STOP cijfers'!BQ23</f>
        <v>0</v>
      </c>
      <c r="BR91" s="15">
        <f>'DV STOP cijfers'!BR23</f>
        <v>1012.5</v>
      </c>
      <c r="BS91" s="11">
        <f>'DV STOP cijfers'!BS23</f>
        <v>1012.5</v>
      </c>
      <c r="BT91" s="11">
        <f>'DV STOP cijfers'!BT23</f>
        <v>0</v>
      </c>
      <c r="BU91" s="11">
        <f>'DV STOP cijfers'!BU23</f>
        <v>0</v>
      </c>
      <c r="BV91" s="11">
        <f>'DV STOP cijfers'!BV23</f>
        <v>0</v>
      </c>
      <c r="BW91" s="294">
        <f>'DV STOP cijfers'!BW23</f>
        <v>0</v>
      </c>
      <c r="BX91" s="49">
        <f>'DV STOP cijfers'!BX23</f>
        <v>0</v>
      </c>
      <c r="BY91" s="49">
        <f>'DV STOP cijfers'!BY23</f>
        <v>0</v>
      </c>
      <c r="BZ91" s="11">
        <f>'DV STOP cijfers'!BZ23</f>
        <v>0</v>
      </c>
      <c r="CA91" s="11">
        <f>'DV STOP cijfers'!CA23</f>
        <v>0</v>
      </c>
      <c r="CB91" s="11">
        <f>'DV STOP cijfers'!CB23</f>
        <v>0</v>
      </c>
      <c r="CC91" s="11">
        <f>'DV STOP cijfers'!CC23</f>
        <v>0</v>
      </c>
      <c r="CD91" s="11">
        <f>'DV STOP cijfers'!CD23</f>
        <v>0</v>
      </c>
      <c r="CE91" s="11">
        <f>'DV STOP cijfers'!CE23</f>
        <v>0</v>
      </c>
      <c r="CF91" s="11">
        <f>'DV STOP cijfers'!CF23</f>
        <v>0</v>
      </c>
      <c r="CG91" s="11">
        <f>'DV STOP cijfers'!CG23</f>
        <v>0</v>
      </c>
      <c r="CH91" s="11">
        <f>'DV STOP cijfers'!CH23</f>
        <v>0</v>
      </c>
      <c r="CI91" s="11">
        <f>'DV STOP cijfers'!CI23</f>
        <v>0</v>
      </c>
      <c r="CJ91" s="11">
        <f>'DV STOP cijfers'!CJ23</f>
        <v>0</v>
      </c>
      <c r="CK91" s="11">
        <f>'DV STOP cijfers'!CK23</f>
        <v>0</v>
      </c>
      <c r="CL91" s="49">
        <f>'DV STOP cijfers'!CL23</f>
        <v>0</v>
      </c>
      <c r="CM91" s="11">
        <f>'DV STOP cijfers'!CM23</f>
        <v>0</v>
      </c>
      <c r="CN91" s="11">
        <f>'DV STOP cijfers'!CN23</f>
        <v>0</v>
      </c>
      <c r="CO91" s="11">
        <f>'DV STOP cijfers'!CO23</f>
        <v>0</v>
      </c>
      <c r="CP91" s="11">
        <f>'DV STOP cijfers'!CP23</f>
        <v>0</v>
      </c>
      <c r="CQ91" s="11">
        <f>'DV STOP cijfers'!CQ23</f>
        <v>0</v>
      </c>
      <c r="CR91" s="11">
        <f>'DV STOP cijfers'!CR23</f>
        <v>0</v>
      </c>
      <c r="CS91" s="11">
        <f>'DV STOP cijfers'!CS23</f>
        <v>0</v>
      </c>
      <c r="CT91" s="11">
        <f>'DV STOP cijfers'!CT23</f>
        <v>0</v>
      </c>
      <c r="CU91" s="11">
        <f>'DV STOP cijfers'!CU23</f>
        <v>0</v>
      </c>
      <c r="CV91" s="11">
        <f>'DV STOP cijfers'!CV23</f>
        <v>0</v>
      </c>
      <c r="CW91" s="11">
        <f>'DV STOP cijfers'!CW23</f>
        <v>0</v>
      </c>
      <c r="CX91" s="11">
        <f>'DV STOP cijfers'!CX23</f>
        <v>0</v>
      </c>
      <c r="CY91" s="26">
        <f>'DV STOP cijfers'!CY23</f>
        <v>0</v>
      </c>
      <c r="CZ91" s="15">
        <f>'DV STOP cijfers'!CZ23</f>
        <v>0</v>
      </c>
      <c r="DA91" s="11">
        <f>'DV STOP cijfers'!DA23</f>
        <v>0</v>
      </c>
      <c r="DB91" s="11">
        <f>'DV STOP cijfers'!DB23</f>
        <v>0</v>
      </c>
      <c r="DC91" s="11">
        <f>'DV STOP cijfers'!DC23</f>
        <v>0</v>
      </c>
      <c r="DD91" s="11">
        <f>'DV STOP cijfers'!DD23</f>
        <v>0</v>
      </c>
      <c r="DE91" s="11">
        <f>'DV STOP cijfers'!DE23</f>
        <v>0</v>
      </c>
      <c r="DF91" s="11">
        <f>'DV STOP cijfers'!DF23</f>
        <v>0</v>
      </c>
      <c r="DG91" s="11">
        <f>'DV STOP cijfers'!DG23</f>
        <v>0</v>
      </c>
      <c r="DH91" s="11">
        <f>'DV STOP cijfers'!DH23</f>
        <v>0</v>
      </c>
      <c r="DI91" s="11">
        <f>'DV STOP cijfers'!DI23</f>
        <v>0</v>
      </c>
      <c r="DJ91" s="11">
        <f>'DV STOP cijfers'!DJ23</f>
        <v>0</v>
      </c>
      <c r="DK91" s="11">
        <f>'DV STOP cijfers'!DK23</f>
        <v>0</v>
      </c>
      <c r="DL91" s="26">
        <f>'DV STOP cijfers'!DL23</f>
        <v>0</v>
      </c>
    </row>
    <row r="92" spans="1:116" s="4" customFormat="1" ht="15" customHeight="1">
      <c r="A92" s="49">
        <f>'DV STOP cijfers'!A25</f>
        <v>0</v>
      </c>
      <c r="B92" s="49" t="str">
        <f>'DV STOP cijfers'!B25</f>
        <v>FBNT</v>
      </c>
      <c r="C92" s="4" t="str">
        <f>'DV STOP cijfers'!C25</f>
        <v>Diervoeder</v>
      </c>
      <c r="D92" s="4" t="str">
        <f>'DV STOP cijfers'!D25</f>
        <v>DV Klachten &amp; meldingen DG AGRO</v>
      </c>
      <c r="E92" s="274" t="str">
        <f>'DV STOP cijfers'!E25</f>
        <v>FANT1511 DV (RASFF) Klacht, melding, afgekeurde partijen</v>
      </c>
      <c r="F92" s="508" t="str">
        <f>'DV STOP cijfers'!F25</f>
        <v>EL&amp;I AGRO</v>
      </c>
      <c r="G92" s="5">
        <f>'DV STOP cijfers'!G25</f>
        <v>0</v>
      </c>
      <c r="H92" s="15">
        <f>'DV STOP cijfers'!H25</f>
        <v>2460</v>
      </c>
      <c r="I92" s="11">
        <f>'DV STOP cijfers'!I25</f>
        <v>0</v>
      </c>
      <c r="J92" s="11">
        <f>'DV STOP cijfers'!J25</f>
        <v>0</v>
      </c>
      <c r="K92" s="11">
        <f>'DV STOP cijfers'!K25</f>
        <v>0</v>
      </c>
      <c r="L92" s="11">
        <f>'DV STOP cijfers'!L25</f>
        <v>0</v>
      </c>
      <c r="M92" s="11">
        <f>'DV STOP cijfers'!M25</f>
        <v>0</v>
      </c>
      <c r="N92" s="11">
        <f>'DV STOP cijfers'!N25</f>
        <v>0</v>
      </c>
      <c r="O92" s="11">
        <f>'DV STOP cijfers'!O25</f>
        <v>0</v>
      </c>
      <c r="P92" s="11">
        <f>'DV STOP cijfers'!P25</f>
        <v>0</v>
      </c>
      <c r="Q92" s="26">
        <f>'DV STOP cijfers'!Q25</f>
        <v>2460</v>
      </c>
      <c r="R92" s="15">
        <f>'DV STOP cijfers'!R25</f>
        <v>0</v>
      </c>
      <c r="S92" s="11">
        <f>'DV STOP cijfers'!S25</f>
        <v>0</v>
      </c>
      <c r="T92" s="11">
        <f>'DV STOP cijfers'!T25</f>
        <v>2460</v>
      </c>
      <c r="U92" s="11">
        <f>'DV STOP cijfers'!U25</f>
        <v>0</v>
      </c>
      <c r="V92" s="11">
        <f>'DV STOP cijfers'!V25</f>
        <v>0</v>
      </c>
      <c r="W92" s="11">
        <f>'DV STOP cijfers'!W25</f>
        <v>0</v>
      </c>
      <c r="X92" s="11">
        <f>'DV STOP cijfers'!X25</f>
        <v>0</v>
      </c>
      <c r="Y92" s="11">
        <f>'DV STOP cijfers'!Y25</f>
        <v>0</v>
      </c>
      <c r="Z92" s="49">
        <f>'DV STOP cijfers'!Z25</f>
        <v>2460</v>
      </c>
      <c r="AA92" s="11">
        <f>'DV STOP cijfers'!AA25</f>
        <v>900</v>
      </c>
      <c r="AB92" s="11">
        <f>'DV STOP cijfers'!AB25</f>
        <v>0</v>
      </c>
      <c r="AC92" s="11">
        <f>'DV STOP cijfers'!AC25</f>
        <v>1560</v>
      </c>
      <c r="AD92" s="11">
        <f>'DV STOP cijfers'!AD25</f>
        <v>0</v>
      </c>
      <c r="AE92" s="11">
        <f>'DV STOP cijfers'!AE25</f>
        <v>0</v>
      </c>
      <c r="AF92" s="294">
        <f>'DV STOP cijfers'!AF25</f>
        <v>0</v>
      </c>
      <c r="AG92" s="49">
        <f>'DV STOP cijfers'!AG25</f>
        <v>0</v>
      </c>
      <c r="AH92" s="15">
        <f>'DV STOP cijfers'!AH25</f>
        <v>0</v>
      </c>
      <c r="AI92" s="11">
        <f>'DV STOP cijfers'!AI25</f>
        <v>0</v>
      </c>
      <c r="AJ92" s="11">
        <f>'DV STOP cijfers'!AJ25</f>
        <v>900</v>
      </c>
      <c r="AK92" s="11">
        <f>'DV STOP cijfers'!AK25</f>
        <v>0</v>
      </c>
      <c r="AL92" s="49">
        <f>'DV STOP cijfers'!AL25</f>
        <v>0</v>
      </c>
      <c r="AM92" s="15">
        <f>'DV STOP cijfers'!AM25</f>
        <v>0</v>
      </c>
      <c r="AN92" s="11">
        <f>'DV STOP cijfers'!AN25</f>
        <v>0</v>
      </c>
      <c r="AO92" s="11">
        <f>'DV STOP cijfers'!AO25</f>
        <v>0</v>
      </c>
      <c r="AP92" s="11">
        <f>'DV STOP cijfers'!AP25</f>
        <v>0</v>
      </c>
      <c r="AQ92" s="294">
        <f>'DV STOP cijfers'!AQ25</f>
        <v>0</v>
      </c>
      <c r="AR92" s="49">
        <f>'DV STOP cijfers'!AR25</f>
        <v>0</v>
      </c>
      <c r="AS92" s="15">
        <f>'DV STOP cijfers'!AS25</f>
        <v>0</v>
      </c>
      <c r="AT92" s="11">
        <f>'DV STOP cijfers'!AT25</f>
        <v>0</v>
      </c>
      <c r="AU92" s="11">
        <f>'DV STOP cijfers'!AU25</f>
        <v>0</v>
      </c>
      <c r="AV92" s="11">
        <f>'DV STOP cijfers'!AV25</f>
        <v>0</v>
      </c>
      <c r="AW92" s="11">
        <f>'DV STOP cijfers'!AW25</f>
        <v>0</v>
      </c>
      <c r="AX92" s="11">
        <f>'DV STOP cijfers'!AX25</f>
        <v>0</v>
      </c>
      <c r="AY92" s="11">
        <f>'DV STOP cijfers'!AY25</f>
        <v>0</v>
      </c>
      <c r="AZ92" s="11">
        <f>'DV STOP cijfers'!AZ25</f>
        <v>0</v>
      </c>
      <c r="BA92" s="11">
        <f>'DV STOP cijfers'!BA25</f>
        <v>0</v>
      </c>
      <c r="BB92" s="294">
        <f>'DV STOP cijfers'!BB25</f>
        <v>0</v>
      </c>
      <c r="BC92" s="49">
        <f>'DV STOP cijfers'!BC25</f>
        <v>0</v>
      </c>
      <c r="BD92" s="15">
        <f>'DV STOP cijfers'!BD25</f>
        <v>0</v>
      </c>
      <c r="BE92" s="11">
        <f>'DV STOP cijfers'!BE25</f>
        <v>0</v>
      </c>
      <c r="BF92" s="11">
        <f>'DV STOP cijfers'!BF25</f>
        <v>0</v>
      </c>
      <c r="BG92" s="11">
        <f>'DV STOP cijfers'!BG25</f>
        <v>0</v>
      </c>
      <c r="BH92" s="11">
        <f>'DV STOP cijfers'!BH25</f>
        <v>0</v>
      </c>
      <c r="BI92" s="11">
        <f>'DV STOP cijfers'!BI25</f>
        <v>0</v>
      </c>
      <c r="BJ92" s="294">
        <f>'DV STOP cijfers'!BJ25</f>
        <v>0</v>
      </c>
      <c r="BK92" s="49">
        <f>'DV STOP cijfers'!BK25</f>
        <v>0</v>
      </c>
      <c r="BL92" s="15">
        <f>'DV STOP cijfers'!BL25</f>
        <v>0</v>
      </c>
      <c r="BM92" s="11">
        <f>'DV STOP cijfers'!BM25</f>
        <v>0</v>
      </c>
      <c r="BN92" s="294">
        <f>'DV STOP cijfers'!BN25</f>
        <v>0</v>
      </c>
      <c r="BO92" s="11">
        <f>'DV STOP cijfers'!BO25</f>
        <v>0</v>
      </c>
      <c r="BP92" s="294">
        <f>'DV STOP cijfers'!BP25</f>
        <v>0</v>
      </c>
      <c r="BQ92" s="49">
        <f>'DV STOP cijfers'!BQ25</f>
        <v>0</v>
      </c>
      <c r="BR92" s="15">
        <f>'DV STOP cijfers'!BR25</f>
        <v>780</v>
      </c>
      <c r="BS92" s="11">
        <f>'DV STOP cijfers'!BS25</f>
        <v>780</v>
      </c>
      <c r="BT92" s="11">
        <f>'DV STOP cijfers'!BT25</f>
        <v>0</v>
      </c>
      <c r="BU92" s="11">
        <f>'DV STOP cijfers'!BU25</f>
        <v>0</v>
      </c>
      <c r="BV92" s="11">
        <f>'DV STOP cijfers'!BV25</f>
        <v>0</v>
      </c>
      <c r="BW92" s="294">
        <f>'DV STOP cijfers'!BW25</f>
        <v>0</v>
      </c>
      <c r="BX92" s="49">
        <f>'DV STOP cijfers'!BX25</f>
        <v>0</v>
      </c>
      <c r="BY92" s="49">
        <f>'DV STOP cijfers'!BY25</f>
        <v>2460</v>
      </c>
      <c r="BZ92" s="11">
        <f>'DV STOP cijfers'!BZ25</f>
        <v>0</v>
      </c>
      <c r="CA92" s="11">
        <f>'DV STOP cijfers'!CA25</f>
        <v>0</v>
      </c>
      <c r="CB92" s="11">
        <f>'DV STOP cijfers'!CB25</f>
        <v>0</v>
      </c>
      <c r="CC92" s="11">
        <f>'DV STOP cijfers'!CC25</f>
        <v>0</v>
      </c>
      <c r="CD92" s="11">
        <f>'DV STOP cijfers'!CD25</f>
        <v>0</v>
      </c>
      <c r="CE92" s="11">
        <f>'DV STOP cijfers'!CE25</f>
        <v>0</v>
      </c>
      <c r="CF92" s="11">
        <f>'DV STOP cijfers'!CF25</f>
        <v>0</v>
      </c>
      <c r="CG92" s="11">
        <f>'DV STOP cijfers'!CG25</f>
        <v>0</v>
      </c>
      <c r="CH92" s="11">
        <f>'DV STOP cijfers'!CH25</f>
        <v>0</v>
      </c>
      <c r="CI92" s="11">
        <f>'DV STOP cijfers'!CI25</f>
        <v>0</v>
      </c>
      <c r="CJ92" s="11">
        <f>'DV STOP cijfers'!CJ25</f>
        <v>0</v>
      </c>
      <c r="CK92" s="11">
        <f>'DV STOP cijfers'!CK25</f>
        <v>0</v>
      </c>
      <c r="CL92" s="49">
        <f>'DV STOP cijfers'!CL25</f>
        <v>0</v>
      </c>
      <c r="CM92" s="11">
        <f>'DV STOP cijfers'!CM25</f>
        <v>0</v>
      </c>
      <c r="CN92" s="11">
        <f>'DV STOP cijfers'!CN25</f>
        <v>0</v>
      </c>
      <c r="CO92" s="11">
        <f>'DV STOP cijfers'!CO25</f>
        <v>0</v>
      </c>
      <c r="CP92" s="11">
        <f>'DV STOP cijfers'!CP25</f>
        <v>0</v>
      </c>
      <c r="CQ92" s="11">
        <f>'DV STOP cijfers'!CQ25</f>
        <v>0</v>
      </c>
      <c r="CR92" s="11">
        <f>'DV STOP cijfers'!CR25</f>
        <v>0</v>
      </c>
      <c r="CS92" s="11">
        <f>'DV STOP cijfers'!CS25</f>
        <v>0</v>
      </c>
      <c r="CT92" s="11">
        <f>'DV STOP cijfers'!CT25</f>
        <v>0</v>
      </c>
      <c r="CU92" s="11">
        <f>'DV STOP cijfers'!CU25</f>
        <v>0</v>
      </c>
      <c r="CV92" s="11">
        <f>'DV STOP cijfers'!CV25</f>
        <v>0</v>
      </c>
      <c r="CW92" s="11">
        <f>'DV STOP cijfers'!CW25</f>
        <v>0</v>
      </c>
      <c r="CX92" s="11">
        <f>'DV STOP cijfers'!CX25</f>
        <v>0</v>
      </c>
      <c r="CY92" s="26">
        <f>'DV STOP cijfers'!CY25</f>
        <v>0</v>
      </c>
      <c r="CZ92" s="15">
        <f>'DV STOP cijfers'!CZ25</f>
        <v>0</v>
      </c>
      <c r="DA92" s="11">
        <f>'DV STOP cijfers'!DA25</f>
        <v>0</v>
      </c>
      <c r="DB92" s="11">
        <f>'DV STOP cijfers'!DB25</f>
        <v>0</v>
      </c>
      <c r="DC92" s="11">
        <f>'DV STOP cijfers'!DC25</f>
        <v>0</v>
      </c>
      <c r="DD92" s="11">
        <f>'DV STOP cijfers'!DD25</f>
        <v>0</v>
      </c>
      <c r="DE92" s="11">
        <f>'DV STOP cijfers'!DE25</f>
        <v>0</v>
      </c>
      <c r="DF92" s="11">
        <f>'DV STOP cijfers'!DF25</f>
        <v>0</v>
      </c>
      <c r="DG92" s="11">
        <f>'DV STOP cijfers'!DG25</f>
        <v>0</v>
      </c>
      <c r="DH92" s="11">
        <f>'DV STOP cijfers'!DH25</f>
        <v>0</v>
      </c>
      <c r="DI92" s="11">
        <f>'DV STOP cijfers'!DI25</f>
        <v>0</v>
      </c>
      <c r="DJ92" s="11">
        <f>'DV STOP cijfers'!DJ25</f>
        <v>0</v>
      </c>
      <c r="DK92" s="11">
        <f>'DV STOP cijfers'!DK25</f>
        <v>0</v>
      </c>
      <c r="DL92" s="26">
        <f>'DV STOP cijfers'!DL25</f>
        <v>0</v>
      </c>
    </row>
    <row r="93" spans="1:116" s="4" customFormat="1" ht="15" customHeight="1">
      <c r="A93" s="49">
        <f>'DV STOP cijfers'!A27</f>
        <v>0</v>
      </c>
      <c r="B93" s="49" t="str">
        <f>'DV STOP cijfers'!B27</f>
        <v>IDWE/IDWD/FKNT</v>
      </c>
      <c r="C93" s="4" t="str">
        <f>'DV STOP cijfers'!C27</f>
        <v>Diervoeder</v>
      </c>
      <c r="D93" s="4" t="str">
        <f>'DV STOP cijfers'!D27</f>
        <v>DV Erkende bedrijven DERDEN</v>
      </c>
      <c r="E93" s="274" t="str">
        <f>'DV STOP cijfers'!E27</f>
        <v xml:space="preserve">FKNT1501 DV Volledige inspectie Vo. 183/2005 </v>
      </c>
      <c r="F93" s="508" t="str">
        <f>'DV STOP cijfers'!F27</f>
        <v>Derden</v>
      </c>
      <c r="G93" s="5" t="str">
        <f>'DV STOP cijfers'!G27</f>
        <v>ja</v>
      </c>
      <c r="H93" s="15">
        <f>'DV STOP cijfers'!H27</f>
        <v>265</v>
      </c>
      <c r="I93" s="11">
        <f>'DV STOP cijfers'!I27</f>
        <v>0</v>
      </c>
      <c r="J93" s="11">
        <f>'DV STOP cijfers'!J27</f>
        <v>0</v>
      </c>
      <c r="K93" s="11">
        <f>'DV STOP cijfers'!K27</f>
        <v>0</v>
      </c>
      <c r="L93" s="11">
        <f>'DV STOP cijfers'!L27</f>
        <v>0</v>
      </c>
      <c r="M93" s="11">
        <f>'DV STOP cijfers'!M27</f>
        <v>0</v>
      </c>
      <c r="N93" s="11">
        <f>'DV STOP cijfers'!N27</f>
        <v>0</v>
      </c>
      <c r="O93" s="11">
        <f>'DV STOP cijfers'!O27</f>
        <v>0</v>
      </c>
      <c r="P93" s="11">
        <f>'DV STOP cijfers'!P27</f>
        <v>0</v>
      </c>
      <c r="Q93" s="26">
        <f>'DV STOP cijfers'!Q27</f>
        <v>265</v>
      </c>
      <c r="R93" s="15">
        <f>'DV STOP cijfers'!R27</f>
        <v>0</v>
      </c>
      <c r="S93" s="11">
        <f>'DV STOP cijfers'!S27</f>
        <v>0</v>
      </c>
      <c r="T93" s="11">
        <f>'DV STOP cijfers'!T27</f>
        <v>265</v>
      </c>
      <c r="U93" s="11">
        <f>'DV STOP cijfers'!U27</f>
        <v>0</v>
      </c>
      <c r="V93" s="11">
        <f>'DV STOP cijfers'!V27</f>
        <v>0</v>
      </c>
      <c r="W93" s="11">
        <f>'DV STOP cijfers'!W27</f>
        <v>0</v>
      </c>
      <c r="X93" s="11">
        <f>'DV STOP cijfers'!X27</f>
        <v>0</v>
      </c>
      <c r="Y93" s="11">
        <f>'DV STOP cijfers'!Y27</f>
        <v>0</v>
      </c>
      <c r="Z93" s="49">
        <f>'DV STOP cijfers'!Z27</f>
        <v>265</v>
      </c>
      <c r="AA93" s="11">
        <f>'DV STOP cijfers'!AA27</f>
        <v>25</v>
      </c>
      <c r="AB93" s="11">
        <f>'DV STOP cijfers'!AB27</f>
        <v>0</v>
      </c>
      <c r="AC93" s="11">
        <f>'DV STOP cijfers'!AC27</f>
        <v>240</v>
      </c>
      <c r="AD93" s="11">
        <f>'DV STOP cijfers'!AD27</f>
        <v>0</v>
      </c>
      <c r="AE93" s="11">
        <f>'DV STOP cijfers'!AE27</f>
        <v>0</v>
      </c>
      <c r="AF93" s="294">
        <f>'DV STOP cijfers'!AF27</f>
        <v>0</v>
      </c>
      <c r="AG93" s="49">
        <f>'DV STOP cijfers'!AG27</f>
        <v>0</v>
      </c>
      <c r="AH93" s="15">
        <f>'DV STOP cijfers'!AH27</f>
        <v>0</v>
      </c>
      <c r="AI93" s="11">
        <f>'DV STOP cijfers'!AI27</f>
        <v>0</v>
      </c>
      <c r="AJ93" s="11">
        <f>'DV STOP cijfers'!AJ27</f>
        <v>25</v>
      </c>
      <c r="AK93" s="11">
        <f>'DV STOP cijfers'!AK27</f>
        <v>0</v>
      </c>
      <c r="AL93" s="49">
        <f>'DV STOP cijfers'!AL27</f>
        <v>0</v>
      </c>
      <c r="AM93" s="15">
        <f>'DV STOP cijfers'!AM27</f>
        <v>0</v>
      </c>
      <c r="AN93" s="11">
        <f>'DV STOP cijfers'!AN27</f>
        <v>0</v>
      </c>
      <c r="AO93" s="11">
        <f>'DV STOP cijfers'!AO27</f>
        <v>0</v>
      </c>
      <c r="AP93" s="11">
        <f>'DV STOP cijfers'!AP27</f>
        <v>0</v>
      </c>
      <c r="AQ93" s="294">
        <f>'DV STOP cijfers'!AQ27</f>
        <v>0</v>
      </c>
      <c r="AR93" s="49">
        <f>'DV STOP cijfers'!AR27</f>
        <v>0</v>
      </c>
      <c r="AS93" s="15">
        <f>'DV STOP cijfers'!AS27</f>
        <v>0</v>
      </c>
      <c r="AT93" s="11">
        <f>'DV STOP cijfers'!AT27</f>
        <v>0</v>
      </c>
      <c r="AU93" s="11">
        <f>'DV STOP cijfers'!AU27</f>
        <v>0</v>
      </c>
      <c r="AV93" s="11">
        <f>'DV STOP cijfers'!AV27</f>
        <v>0</v>
      </c>
      <c r="AW93" s="11">
        <f>'DV STOP cijfers'!AW27</f>
        <v>0</v>
      </c>
      <c r="AX93" s="11">
        <f>'DV STOP cijfers'!AX27</f>
        <v>0</v>
      </c>
      <c r="AY93" s="11">
        <f>'DV STOP cijfers'!AY27</f>
        <v>0</v>
      </c>
      <c r="AZ93" s="11">
        <f>'DV STOP cijfers'!AZ27</f>
        <v>0</v>
      </c>
      <c r="BA93" s="11">
        <f>'DV STOP cijfers'!BA27</f>
        <v>0</v>
      </c>
      <c r="BB93" s="294">
        <f>'DV STOP cijfers'!BB27</f>
        <v>0</v>
      </c>
      <c r="BC93" s="49">
        <f>'DV STOP cijfers'!BC27</f>
        <v>0</v>
      </c>
      <c r="BD93" s="15">
        <f>'DV STOP cijfers'!BD27</f>
        <v>0</v>
      </c>
      <c r="BE93" s="11">
        <f>'DV STOP cijfers'!BE27</f>
        <v>0</v>
      </c>
      <c r="BF93" s="11">
        <f>'DV STOP cijfers'!BF27</f>
        <v>0</v>
      </c>
      <c r="BG93" s="11">
        <f>'DV STOP cijfers'!BG27</f>
        <v>0</v>
      </c>
      <c r="BH93" s="11">
        <f>'DV STOP cijfers'!BH27</f>
        <v>0</v>
      </c>
      <c r="BI93" s="11">
        <f>'DV STOP cijfers'!BI27</f>
        <v>0</v>
      </c>
      <c r="BJ93" s="294">
        <f>'DV STOP cijfers'!BJ27</f>
        <v>0</v>
      </c>
      <c r="BK93" s="49">
        <f>'DV STOP cijfers'!BK27</f>
        <v>0</v>
      </c>
      <c r="BL93" s="15">
        <f>'DV STOP cijfers'!BL27</f>
        <v>0</v>
      </c>
      <c r="BM93" s="11">
        <f>'DV STOP cijfers'!BM27</f>
        <v>0</v>
      </c>
      <c r="BN93" s="294">
        <f>'DV STOP cijfers'!BN27</f>
        <v>0</v>
      </c>
      <c r="BO93" s="11">
        <f>'DV STOP cijfers'!BO27</f>
        <v>0</v>
      </c>
      <c r="BP93" s="294">
        <f>'DV STOP cijfers'!BP27</f>
        <v>0</v>
      </c>
      <c r="BQ93" s="49">
        <f>'DV STOP cijfers'!BQ27</f>
        <v>0</v>
      </c>
      <c r="BR93" s="15">
        <f>'DV STOP cijfers'!BR27</f>
        <v>120</v>
      </c>
      <c r="BS93" s="11">
        <f>'DV STOP cijfers'!BS27</f>
        <v>120</v>
      </c>
      <c r="BT93" s="11">
        <f>'DV STOP cijfers'!BT27</f>
        <v>0</v>
      </c>
      <c r="BU93" s="11">
        <f>'DV STOP cijfers'!BU27</f>
        <v>0</v>
      </c>
      <c r="BV93" s="11">
        <f>'DV STOP cijfers'!BV27</f>
        <v>0</v>
      </c>
      <c r="BW93" s="294">
        <f>'DV STOP cijfers'!BW27</f>
        <v>0</v>
      </c>
      <c r="BX93" s="49">
        <f>'DV STOP cijfers'!BX27</f>
        <v>0</v>
      </c>
      <c r="BY93" s="49">
        <f>'DV STOP cijfers'!BY27</f>
        <v>265</v>
      </c>
      <c r="BZ93" s="11">
        <f>'DV STOP cijfers'!BZ27</f>
        <v>0</v>
      </c>
      <c r="CA93" s="11">
        <f>'DV STOP cijfers'!CA27</f>
        <v>0</v>
      </c>
      <c r="CB93" s="11">
        <f>'DV STOP cijfers'!CB27</f>
        <v>0</v>
      </c>
      <c r="CC93" s="11">
        <f>'DV STOP cijfers'!CC27</f>
        <v>0</v>
      </c>
      <c r="CD93" s="11">
        <f>'DV STOP cijfers'!CD27</f>
        <v>0</v>
      </c>
      <c r="CE93" s="11">
        <f>'DV STOP cijfers'!CE27</f>
        <v>0</v>
      </c>
      <c r="CF93" s="11">
        <f>'DV STOP cijfers'!CF27</f>
        <v>0</v>
      </c>
      <c r="CG93" s="11">
        <f>'DV STOP cijfers'!CG27</f>
        <v>0</v>
      </c>
      <c r="CH93" s="11">
        <f>'DV STOP cijfers'!CH27</f>
        <v>0</v>
      </c>
      <c r="CI93" s="11">
        <f>'DV STOP cijfers'!CI27</f>
        <v>0</v>
      </c>
      <c r="CJ93" s="11">
        <f>'DV STOP cijfers'!CJ27</f>
        <v>0</v>
      </c>
      <c r="CK93" s="11">
        <f>'DV STOP cijfers'!CK27</f>
        <v>0</v>
      </c>
      <c r="CL93" s="49">
        <f>'DV STOP cijfers'!CL27</f>
        <v>0</v>
      </c>
      <c r="CM93" s="11">
        <f>'DV STOP cijfers'!CM27</f>
        <v>0</v>
      </c>
      <c r="CN93" s="11">
        <f>'DV STOP cijfers'!CN27</f>
        <v>0</v>
      </c>
      <c r="CO93" s="11">
        <f>'DV STOP cijfers'!CO27</f>
        <v>0</v>
      </c>
      <c r="CP93" s="11">
        <f>'DV STOP cijfers'!CP27</f>
        <v>0</v>
      </c>
      <c r="CQ93" s="11">
        <f>'DV STOP cijfers'!CQ27</f>
        <v>0</v>
      </c>
      <c r="CR93" s="11">
        <f>'DV STOP cijfers'!CR27</f>
        <v>0</v>
      </c>
      <c r="CS93" s="11">
        <f>'DV STOP cijfers'!CS27</f>
        <v>0</v>
      </c>
      <c r="CT93" s="11">
        <f>'DV STOP cijfers'!CT27</f>
        <v>0</v>
      </c>
      <c r="CU93" s="11">
        <f>'DV STOP cijfers'!CU27</f>
        <v>0</v>
      </c>
      <c r="CV93" s="11">
        <f>'DV STOP cijfers'!CV27</f>
        <v>0</v>
      </c>
      <c r="CW93" s="11">
        <f>'DV STOP cijfers'!CW27</f>
        <v>0</v>
      </c>
      <c r="CX93" s="11">
        <f>'DV STOP cijfers'!CX27</f>
        <v>0</v>
      </c>
      <c r="CY93" s="26">
        <f>'DV STOP cijfers'!CY27</f>
        <v>0</v>
      </c>
      <c r="CZ93" s="15">
        <f>'DV STOP cijfers'!CZ27</f>
        <v>0</v>
      </c>
      <c r="DA93" s="11">
        <f>'DV STOP cijfers'!DA27</f>
        <v>0</v>
      </c>
      <c r="DB93" s="11">
        <f>'DV STOP cijfers'!DB27</f>
        <v>0</v>
      </c>
      <c r="DC93" s="11">
        <f>'DV STOP cijfers'!DC27</f>
        <v>0</v>
      </c>
      <c r="DD93" s="11">
        <f>'DV STOP cijfers'!DD27</f>
        <v>0</v>
      </c>
      <c r="DE93" s="11">
        <f>'DV STOP cijfers'!DE27</f>
        <v>0</v>
      </c>
      <c r="DF93" s="11">
        <f>'DV STOP cijfers'!DF27</f>
        <v>0</v>
      </c>
      <c r="DG93" s="11">
        <f>'DV STOP cijfers'!DG27</f>
        <v>0</v>
      </c>
      <c r="DH93" s="11">
        <f>'DV STOP cijfers'!DH27</f>
        <v>0</v>
      </c>
      <c r="DI93" s="11">
        <f>'DV STOP cijfers'!DI27</f>
        <v>0</v>
      </c>
      <c r="DJ93" s="11">
        <f>'DV STOP cijfers'!DJ27</f>
        <v>0</v>
      </c>
      <c r="DK93" s="11">
        <f>'DV STOP cijfers'!DK27</f>
        <v>0</v>
      </c>
      <c r="DL93" s="26">
        <f>'DV STOP cijfers'!DL27</f>
        <v>0</v>
      </c>
    </row>
    <row r="94" spans="1:116" s="4" customFormat="1" ht="15" customHeight="1">
      <c r="A94" s="49">
        <f>'DV STOP cijfers'!A28</f>
        <v>0</v>
      </c>
      <c r="B94" s="49" t="str">
        <f>'DV STOP cijfers'!B28</f>
        <v>IDWE/IDWD/FKNT</v>
      </c>
      <c r="C94" s="4" t="str">
        <f>'DV STOP cijfers'!C28</f>
        <v>Diervoeder</v>
      </c>
      <c r="D94" s="4" t="str">
        <f>'DV STOP cijfers'!D28</f>
        <v>DV Erkende bedrijven DERDEN</v>
      </c>
      <c r="E94" s="274" t="str">
        <f>'DV STOP cijfers'!E28</f>
        <v>FKNT1502 DV Audit</v>
      </c>
      <c r="F94" s="508" t="str">
        <f>'DV STOP cijfers'!F28</f>
        <v>Derden</v>
      </c>
      <c r="G94" s="5" t="str">
        <f>'DV STOP cijfers'!G28</f>
        <v>ja</v>
      </c>
      <c r="H94" s="15">
        <f>'DV STOP cijfers'!H28</f>
        <v>1195</v>
      </c>
      <c r="I94" s="11">
        <f>'DV STOP cijfers'!I28</f>
        <v>0</v>
      </c>
      <c r="J94" s="11">
        <f>'DV STOP cijfers'!J28</f>
        <v>0</v>
      </c>
      <c r="K94" s="11">
        <f>'DV STOP cijfers'!K28</f>
        <v>0</v>
      </c>
      <c r="L94" s="11">
        <f>'DV STOP cijfers'!L28</f>
        <v>0</v>
      </c>
      <c r="M94" s="11">
        <f>'DV STOP cijfers'!M28</f>
        <v>0</v>
      </c>
      <c r="N94" s="11">
        <f>'DV STOP cijfers'!N28</f>
        <v>0</v>
      </c>
      <c r="O94" s="11">
        <f>'DV STOP cijfers'!O28</f>
        <v>0</v>
      </c>
      <c r="P94" s="11">
        <f>'DV STOP cijfers'!P28</f>
        <v>0</v>
      </c>
      <c r="Q94" s="26">
        <f>'DV STOP cijfers'!Q28</f>
        <v>1195</v>
      </c>
      <c r="R94" s="15">
        <f>'DV STOP cijfers'!R28</f>
        <v>0</v>
      </c>
      <c r="S94" s="11">
        <f>'DV STOP cijfers'!S28</f>
        <v>0</v>
      </c>
      <c r="T94" s="11">
        <f>'DV STOP cijfers'!T28</f>
        <v>1195</v>
      </c>
      <c r="U94" s="11">
        <f>'DV STOP cijfers'!U28</f>
        <v>0</v>
      </c>
      <c r="V94" s="11">
        <f>'DV STOP cijfers'!V28</f>
        <v>0</v>
      </c>
      <c r="W94" s="11">
        <f>'DV STOP cijfers'!W28</f>
        <v>0</v>
      </c>
      <c r="X94" s="11">
        <f>'DV STOP cijfers'!X28</f>
        <v>0</v>
      </c>
      <c r="Y94" s="11">
        <f>'DV STOP cijfers'!Y28</f>
        <v>0</v>
      </c>
      <c r="Z94" s="49">
        <f>'DV STOP cijfers'!Z28</f>
        <v>1195</v>
      </c>
      <c r="AA94" s="11">
        <f>'DV STOP cijfers'!AA28</f>
        <v>25</v>
      </c>
      <c r="AB94" s="11">
        <f>'DV STOP cijfers'!AB28</f>
        <v>0</v>
      </c>
      <c r="AC94" s="11">
        <f>'DV STOP cijfers'!AC28</f>
        <v>1170</v>
      </c>
      <c r="AD94" s="11">
        <f>'DV STOP cijfers'!AD28</f>
        <v>0</v>
      </c>
      <c r="AE94" s="11">
        <f>'DV STOP cijfers'!AE28</f>
        <v>0</v>
      </c>
      <c r="AF94" s="294">
        <f>'DV STOP cijfers'!AF28</f>
        <v>0</v>
      </c>
      <c r="AG94" s="49">
        <f>'DV STOP cijfers'!AG28</f>
        <v>0</v>
      </c>
      <c r="AH94" s="15">
        <f>'DV STOP cijfers'!AH28</f>
        <v>0</v>
      </c>
      <c r="AI94" s="11">
        <f>'DV STOP cijfers'!AI28</f>
        <v>0</v>
      </c>
      <c r="AJ94" s="11">
        <f>'DV STOP cijfers'!AJ28</f>
        <v>25</v>
      </c>
      <c r="AK94" s="11">
        <f>'DV STOP cijfers'!AK28</f>
        <v>0</v>
      </c>
      <c r="AL94" s="49">
        <f>'DV STOP cijfers'!AL28</f>
        <v>0</v>
      </c>
      <c r="AM94" s="15">
        <f>'DV STOP cijfers'!AM28</f>
        <v>0</v>
      </c>
      <c r="AN94" s="11">
        <f>'DV STOP cijfers'!AN28</f>
        <v>0</v>
      </c>
      <c r="AO94" s="11">
        <f>'DV STOP cijfers'!AO28</f>
        <v>0</v>
      </c>
      <c r="AP94" s="11">
        <f>'DV STOP cijfers'!AP28</f>
        <v>0</v>
      </c>
      <c r="AQ94" s="294">
        <f>'DV STOP cijfers'!AQ28</f>
        <v>0</v>
      </c>
      <c r="AR94" s="49">
        <f>'DV STOP cijfers'!AR28</f>
        <v>0</v>
      </c>
      <c r="AS94" s="15">
        <f>'DV STOP cijfers'!AS28</f>
        <v>0</v>
      </c>
      <c r="AT94" s="11">
        <f>'DV STOP cijfers'!AT28</f>
        <v>0</v>
      </c>
      <c r="AU94" s="11">
        <f>'DV STOP cijfers'!AU28</f>
        <v>0</v>
      </c>
      <c r="AV94" s="11">
        <f>'DV STOP cijfers'!AV28</f>
        <v>0</v>
      </c>
      <c r="AW94" s="11">
        <f>'DV STOP cijfers'!AW28</f>
        <v>0</v>
      </c>
      <c r="AX94" s="11">
        <f>'DV STOP cijfers'!AX28</f>
        <v>0</v>
      </c>
      <c r="AY94" s="11">
        <f>'DV STOP cijfers'!AY28</f>
        <v>0</v>
      </c>
      <c r="AZ94" s="11">
        <f>'DV STOP cijfers'!AZ28</f>
        <v>0</v>
      </c>
      <c r="BA94" s="11">
        <f>'DV STOP cijfers'!BA28</f>
        <v>0</v>
      </c>
      <c r="BB94" s="294">
        <f>'DV STOP cijfers'!BB28</f>
        <v>0</v>
      </c>
      <c r="BC94" s="49">
        <f>'DV STOP cijfers'!BC28</f>
        <v>0</v>
      </c>
      <c r="BD94" s="15">
        <f>'DV STOP cijfers'!BD28</f>
        <v>0</v>
      </c>
      <c r="BE94" s="11">
        <f>'DV STOP cijfers'!BE28</f>
        <v>0</v>
      </c>
      <c r="BF94" s="11">
        <f>'DV STOP cijfers'!BF28</f>
        <v>0</v>
      </c>
      <c r="BG94" s="11">
        <f>'DV STOP cijfers'!BG28</f>
        <v>0</v>
      </c>
      <c r="BH94" s="11">
        <f>'DV STOP cijfers'!BH28</f>
        <v>0</v>
      </c>
      <c r="BI94" s="11">
        <f>'DV STOP cijfers'!BI28</f>
        <v>0</v>
      </c>
      <c r="BJ94" s="294">
        <f>'DV STOP cijfers'!BJ28</f>
        <v>0</v>
      </c>
      <c r="BK94" s="49">
        <f>'DV STOP cijfers'!BK28</f>
        <v>0</v>
      </c>
      <c r="BL94" s="15">
        <f>'DV STOP cijfers'!BL28</f>
        <v>0</v>
      </c>
      <c r="BM94" s="11">
        <f>'DV STOP cijfers'!BM28</f>
        <v>0</v>
      </c>
      <c r="BN94" s="294">
        <f>'DV STOP cijfers'!BN28</f>
        <v>0</v>
      </c>
      <c r="BO94" s="11">
        <f>'DV STOP cijfers'!BO28</f>
        <v>0</v>
      </c>
      <c r="BP94" s="294">
        <f>'DV STOP cijfers'!BP28</f>
        <v>0</v>
      </c>
      <c r="BQ94" s="49">
        <f>'DV STOP cijfers'!BQ28</f>
        <v>0</v>
      </c>
      <c r="BR94" s="15">
        <f>'DV STOP cijfers'!BR28</f>
        <v>585</v>
      </c>
      <c r="BS94" s="11">
        <f>'DV STOP cijfers'!BS28</f>
        <v>585</v>
      </c>
      <c r="BT94" s="11">
        <f>'DV STOP cijfers'!BT28</f>
        <v>0</v>
      </c>
      <c r="BU94" s="11">
        <f>'DV STOP cijfers'!BU28</f>
        <v>0</v>
      </c>
      <c r="BV94" s="11">
        <f>'DV STOP cijfers'!BV28</f>
        <v>0</v>
      </c>
      <c r="BW94" s="294">
        <f>'DV STOP cijfers'!BW28</f>
        <v>0</v>
      </c>
      <c r="BX94" s="49">
        <f>'DV STOP cijfers'!BX28</f>
        <v>0</v>
      </c>
      <c r="BY94" s="49">
        <f>'DV STOP cijfers'!BY28</f>
        <v>1195</v>
      </c>
      <c r="BZ94" s="11">
        <f>'DV STOP cijfers'!BZ28</f>
        <v>0</v>
      </c>
      <c r="CA94" s="11">
        <f>'DV STOP cijfers'!CA28</f>
        <v>0</v>
      </c>
      <c r="CB94" s="11">
        <f>'DV STOP cijfers'!CB28</f>
        <v>0</v>
      </c>
      <c r="CC94" s="11">
        <f>'DV STOP cijfers'!CC28</f>
        <v>0</v>
      </c>
      <c r="CD94" s="11">
        <f>'DV STOP cijfers'!CD28</f>
        <v>0</v>
      </c>
      <c r="CE94" s="11">
        <f>'DV STOP cijfers'!CE28</f>
        <v>0</v>
      </c>
      <c r="CF94" s="11">
        <f>'DV STOP cijfers'!CF28</f>
        <v>0</v>
      </c>
      <c r="CG94" s="11">
        <f>'DV STOP cijfers'!CG28</f>
        <v>0</v>
      </c>
      <c r="CH94" s="11">
        <f>'DV STOP cijfers'!CH28</f>
        <v>0</v>
      </c>
      <c r="CI94" s="11">
        <f>'DV STOP cijfers'!CI28</f>
        <v>0</v>
      </c>
      <c r="CJ94" s="11">
        <f>'DV STOP cijfers'!CJ28</f>
        <v>0</v>
      </c>
      <c r="CK94" s="11">
        <f>'DV STOP cijfers'!CK28</f>
        <v>0</v>
      </c>
      <c r="CL94" s="49">
        <f>'DV STOP cijfers'!CL28</f>
        <v>0</v>
      </c>
      <c r="CM94" s="11">
        <f>'DV STOP cijfers'!CM28</f>
        <v>0</v>
      </c>
      <c r="CN94" s="11">
        <f>'DV STOP cijfers'!CN28</f>
        <v>0</v>
      </c>
      <c r="CO94" s="11">
        <f>'DV STOP cijfers'!CO28</f>
        <v>0</v>
      </c>
      <c r="CP94" s="11">
        <f>'DV STOP cijfers'!CP28</f>
        <v>0</v>
      </c>
      <c r="CQ94" s="11">
        <f>'DV STOP cijfers'!CQ28</f>
        <v>0</v>
      </c>
      <c r="CR94" s="11">
        <f>'DV STOP cijfers'!CR28</f>
        <v>0</v>
      </c>
      <c r="CS94" s="11">
        <f>'DV STOP cijfers'!CS28</f>
        <v>0</v>
      </c>
      <c r="CT94" s="11">
        <f>'DV STOP cijfers'!CT28</f>
        <v>0</v>
      </c>
      <c r="CU94" s="11">
        <f>'DV STOP cijfers'!CU28</f>
        <v>0</v>
      </c>
      <c r="CV94" s="11">
        <f>'DV STOP cijfers'!CV28</f>
        <v>0</v>
      </c>
      <c r="CW94" s="11">
        <f>'DV STOP cijfers'!CW28</f>
        <v>0</v>
      </c>
      <c r="CX94" s="11">
        <f>'DV STOP cijfers'!CX28</f>
        <v>0</v>
      </c>
      <c r="CY94" s="26">
        <f>'DV STOP cijfers'!CY28</f>
        <v>0</v>
      </c>
      <c r="CZ94" s="15">
        <f>'DV STOP cijfers'!CZ28</f>
        <v>0</v>
      </c>
      <c r="DA94" s="11">
        <f>'DV STOP cijfers'!DA28</f>
        <v>0</v>
      </c>
      <c r="DB94" s="11">
        <f>'DV STOP cijfers'!DB28</f>
        <v>0</v>
      </c>
      <c r="DC94" s="11">
        <f>'DV STOP cijfers'!DC28</f>
        <v>0</v>
      </c>
      <c r="DD94" s="11">
        <f>'DV STOP cijfers'!DD28</f>
        <v>0</v>
      </c>
      <c r="DE94" s="11">
        <f>'DV STOP cijfers'!DE28</f>
        <v>0</v>
      </c>
      <c r="DF94" s="11">
        <f>'DV STOP cijfers'!DF28</f>
        <v>0</v>
      </c>
      <c r="DG94" s="11">
        <f>'DV STOP cijfers'!DG28</f>
        <v>0</v>
      </c>
      <c r="DH94" s="11">
        <f>'DV STOP cijfers'!DH28</f>
        <v>0</v>
      </c>
      <c r="DI94" s="11">
        <f>'DV STOP cijfers'!DI28</f>
        <v>0</v>
      </c>
      <c r="DJ94" s="11">
        <f>'DV STOP cijfers'!DJ28</f>
        <v>0</v>
      </c>
      <c r="DK94" s="11">
        <f>'DV STOP cijfers'!DK28</f>
        <v>0</v>
      </c>
      <c r="DL94" s="26">
        <f>'DV STOP cijfers'!DL28</f>
        <v>0</v>
      </c>
    </row>
    <row r="95" spans="1:116" s="4" customFormat="1" ht="15" customHeight="1">
      <c r="A95" s="49">
        <f>'DV STOP cijfers'!A29</f>
        <v>905</v>
      </c>
      <c r="B95" s="49" t="str">
        <f>'DV STOP cijfers'!B29</f>
        <v>IDWE/IDWD/FKNT</v>
      </c>
      <c r="C95" s="4" t="str">
        <f>'DV STOP cijfers'!C29</f>
        <v>Diervoeder</v>
      </c>
      <c r="D95" s="4" t="str">
        <f>'DV STOP cijfers'!D29</f>
        <v>DV Erkende bedrijven DERDEN</v>
      </c>
      <c r="E95" s="274" t="str">
        <f>'DV STOP cijfers'!E29</f>
        <v>FKNT1503 Inspectie additieven</v>
      </c>
      <c r="F95" s="508" t="str">
        <f>'DV STOP cijfers'!F29</f>
        <v>Derden</v>
      </c>
      <c r="G95" s="5" t="str">
        <f>'DV STOP cijfers'!G29</f>
        <v>ja</v>
      </c>
      <c r="H95" s="15">
        <f>'DV STOP cijfers'!H29</f>
        <v>905</v>
      </c>
      <c r="I95" s="11">
        <f>'DV STOP cijfers'!I29</f>
        <v>0</v>
      </c>
      <c r="J95" s="11">
        <f>'DV STOP cijfers'!J29</f>
        <v>0</v>
      </c>
      <c r="K95" s="11">
        <f>'DV STOP cijfers'!K29</f>
        <v>0</v>
      </c>
      <c r="L95" s="11">
        <f>'DV STOP cijfers'!L29</f>
        <v>0</v>
      </c>
      <c r="M95" s="11">
        <f>'DV STOP cijfers'!M29</f>
        <v>0</v>
      </c>
      <c r="N95" s="11">
        <f>'DV STOP cijfers'!N29</f>
        <v>0</v>
      </c>
      <c r="O95" s="11">
        <f>'DV STOP cijfers'!O29</f>
        <v>0</v>
      </c>
      <c r="P95" s="11">
        <f>'DV STOP cijfers'!P29</f>
        <v>0</v>
      </c>
      <c r="Q95" s="26">
        <f>'DV STOP cijfers'!Q29</f>
        <v>905</v>
      </c>
      <c r="R95" s="15">
        <f>'DV STOP cijfers'!R29</f>
        <v>0</v>
      </c>
      <c r="S95" s="11">
        <f>'DV STOP cijfers'!S29</f>
        <v>0</v>
      </c>
      <c r="T95" s="11">
        <f>'DV STOP cijfers'!T29</f>
        <v>905</v>
      </c>
      <c r="U95" s="11">
        <f>'DV STOP cijfers'!U29</f>
        <v>0</v>
      </c>
      <c r="V95" s="11">
        <f>'DV STOP cijfers'!V29</f>
        <v>0</v>
      </c>
      <c r="W95" s="11">
        <f>'DV STOP cijfers'!W29</f>
        <v>0</v>
      </c>
      <c r="X95" s="11">
        <f>'DV STOP cijfers'!X29</f>
        <v>0</v>
      </c>
      <c r="Y95" s="11">
        <f>'DV STOP cijfers'!Y29</f>
        <v>0</v>
      </c>
      <c r="Z95" s="49">
        <f>'DV STOP cijfers'!Z29</f>
        <v>905</v>
      </c>
      <c r="AA95" s="11">
        <f>'DV STOP cijfers'!AA29</f>
        <v>25</v>
      </c>
      <c r="AB95" s="11">
        <f>'DV STOP cijfers'!AB29</f>
        <v>0</v>
      </c>
      <c r="AC95" s="11">
        <f>'DV STOP cijfers'!AC29</f>
        <v>880</v>
      </c>
      <c r="AD95" s="11">
        <f>'DV STOP cijfers'!AD29</f>
        <v>0</v>
      </c>
      <c r="AE95" s="11">
        <f>'DV STOP cijfers'!AE29</f>
        <v>0</v>
      </c>
      <c r="AF95" s="294">
        <f>'DV STOP cijfers'!AF29</f>
        <v>0</v>
      </c>
      <c r="AG95" s="49">
        <f>'DV STOP cijfers'!AG29</f>
        <v>0</v>
      </c>
      <c r="AH95" s="15">
        <f>'DV STOP cijfers'!AH29</f>
        <v>0</v>
      </c>
      <c r="AI95" s="11">
        <f>'DV STOP cijfers'!AI29</f>
        <v>0</v>
      </c>
      <c r="AJ95" s="11">
        <f>'DV STOP cijfers'!AJ29</f>
        <v>25</v>
      </c>
      <c r="AK95" s="11">
        <f>'DV STOP cijfers'!AK29</f>
        <v>0</v>
      </c>
      <c r="AL95" s="49">
        <f>'DV STOP cijfers'!AL29</f>
        <v>0</v>
      </c>
      <c r="AM95" s="15">
        <f>'DV STOP cijfers'!AM29</f>
        <v>0</v>
      </c>
      <c r="AN95" s="11">
        <f>'DV STOP cijfers'!AN29</f>
        <v>0</v>
      </c>
      <c r="AO95" s="11">
        <f>'DV STOP cijfers'!AO29</f>
        <v>0</v>
      </c>
      <c r="AP95" s="11">
        <f>'DV STOP cijfers'!AP29</f>
        <v>0</v>
      </c>
      <c r="AQ95" s="294">
        <f>'DV STOP cijfers'!AQ29</f>
        <v>0</v>
      </c>
      <c r="AR95" s="49">
        <f>'DV STOP cijfers'!AR29</f>
        <v>0</v>
      </c>
      <c r="AS95" s="15">
        <f>'DV STOP cijfers'!AS29</f>
        <v>0</v>
      </c>
      <c r="AT95" s="11">
        <f>'DV STOP cijfers'!AT29</f>
        <v>0</v>
      </c>
      <c r="AU95" s="11">
        <f>'DV STOP cijfers'!AU29</f>
        <v>0</v>
      </c>
      <c r="AV95" s="11">
        <f>'DV STOP cijfers'!AV29</f>
        <v>0</v>
      </c>
      <c r="AW95" s="11">
        <f>'DV STOP cijfers'!AW29</f>
        <v>0</v>
      </c>
      <c r="AX95" s="11">
        <f>'DV STOP cijfers'!AX29</f>
        <v>0</v>
      </c>
      <c r="AY95" s="11">
        <f>'DV STOP cijfers'!AY29</f>
        <v>0</v>
      </c>
      <c r="AZ95" s="11">
        <f>'DV STOP cijfers'!AZ29</f>
        <v>0</v>
      </c>
      <c r="BA95" s="11">
        <f>'DV STOP cijfers'!BA29</f>
        <v>0</v>
      </c>
      <c r="BB95" s="294">
        <f>'DV STOP cijfers'!BB29</f>
        <v>0</v>
      </c>
      <c r="BC95" s="49">
        <f>'DV STOP cijfers'!BC29</f>
        <v>0</v>
      </c>
      <c r="BD95" s="15">
        <f>'DV STOP cijfers'!BD29</f>
        <v>0</v>
      </c>
      <c r="BE95" s="11">
        <f>'DV STOP cijfers'!BE29</f>
        <v>0</v>
      </c>
      <c r="BF95" s="11">
        <f>'DV STOP cijfers'!BF29</f>
        <v>0</v>
      </c>
      <c r="BG95" s="11">
        <f>'DV STOP cijfers'!BG29</f>
        <v>0</v>
      </c>
      <c r="BH95" s="11">
        <f>'DV STOP cijfers'!BH29</f>
        <v>0</v>
      </c>
      <c r="BI95" s="11">
        <f>'DV STOP cijfers'!BI29</f>
        <v>0</v>
      </c>
      <c r="BJ95" s="294">
        <f>'DV STOP cijfers'!BJ29</f>
        <v>0</v>
      </c>
      <c r="BK95" s="49">
        <f>'DV STOP cijfers'!BK29</f>
        <v>0</v>
      </c>
      <c r="BL95" s="15">
        <f>'DV STOP cijfers'!BL29</f>
        <v>0</v>
      </c>
      <c r="BM95" s="11">
        <f>'DV STOP cijfers'!BM29</f>
        <v>0</v>
      </c>
      <c r="BN95" s="294">
        <f>'DV STOP cijfers'!BN29</f>
        <v>0</v>
      </c>
      <c r="BO95" s="11">
        <f>'DV STOP cijfers'!BO29</f>
        <v>0</v>
      </c>
      <c r="BP95" s="294">
        <f>'DV STOP cijfers'!BP29</f>
        <v>0</v>
      </c>
      <c r="BQ95" s="49">
        <f>'DV STOP cijfers'!BQ29</f>
        <v>0</v>
      </c>
      <c r="BR95" s="15">
        <f>'DV STOP cijfers'!BR29</f>
        <v>440</v>
      </c>
      <c r="BS95" s="11">
        <f>'DV STOP cijfers'!BS29</f>
        <v>440</v>
      </c>
      <c r="BT95" s="11">
        <f>'DV STOP cijfers'!BT29</f>
        <v>0</v>
      </c>
      <c r="BU95" s="11">
        <f>'DV STOP cijfers'!BU29</f>
        <v>0</v>
      </c>
      <c r="BV95" s="11">
        <f>'DV STOP cijfers'!BV29</f>
        <v>0</v>
      </c>
      <c r="BW95" s="294">
        <f>'DV STOP cijfers'!BW29</f>
        <v>0</v>
      </c>
      <c r="BX95" s="49">
        <f>'DV STOP cijfers'!BX29</f>
        <v>0</v>
      </c>
      <c r="BY95" s="49">
        <f>'DV STOP cijfers'!BY29</f>
        <v>905</v>
      </c>
      <c r="BZ95" s="11">
        <f>'DV STOP cijfers'!BZ29</f>
        <v>0</v>
      </c>
      <c r="CA95" s="11">
        <f>'DV STOP cijfers'!CA29</f>
        <v>0</v>
      </c>
      <c r="CB95" s="11">
        <f>'DV STOP cijfers'!CB29</f>
        <v>0</v>
      </c>
      <c r="CC95" s="11">
        <f>'DV STOP cijfers'!CC29</f>
        <v>0</v>
      </c>
      <c r="CD95" s="11">
        <f>'DV STOP cijfers'!CD29</f>
        <v>0</v>
      </c>
      <c r="CE95" s="11">
        <f>'DV STOP cijfers'!CE29</f>
        <v>0</v>
      </c>
      <c r="CF95" s="11">
        <f>'DV STOP cijfers'!CF29</f>
        <v>0</v>
      </c>
      <c r="CG95" s="11">
        <f>'DV STOP cijfers'!CG29</f>
        <v>0</v>
      </c>
      <c r="CH95" s="11">
        <f>'DV STOP cijfers'!CH29</f>
        <v>0</v>
      </c>
      <c r="CI95" s="11">
        <f>'DV STOP cijfers'!CI29</f>
        <v>0</v>
      </c>
      <c r="CJ95" s="11">
        <f>'DV STOP cijfers'!CJ29</f>
        <v>0</v>
      </c>
      <c r="CK95" s="11">
        <f>'DV STOP cijfers'!CK29</f>
        <v>0</v>
      </c>
      <c r="CL95" s="49">
        <f>'DV STOP cijfers'!CL29</f>
        <v>0</v>
      </c>
      <c r="CM95" s="11">
        <f>'DV STOP cijfers'!CM29</f>
        <v>0</v>
      </c>
      <c r="CN95" s="11">
        <f>'DV STOP cijfers'!CN29</f>
        <v>0</v>
      </c>
      <c r="CO95" s="11">
        <f>'DV STOP cijfers'!CO29</f>
        <v>0</v>
      </c>
      <c r="CP95" s="11">
        <f>'DV STOP cijfers'!CP29</f>
        <v>0</v>
      </c>
      <c r="CQ95" s="11">
        <f>'DV STOP cijfers'!CQ29</f>
        <v>0</v>
      </c>
      <c r="CR95" s="11">
        <f>'DV STOP cijfers'!CR29</f>
        <v>0</v>
      </c>
      <c r="CS95" s="11">
        <f>'DV STOP cijfers'!CS29</f>
        <v>0</v>
      </c>
      <c r="CT95" s="11">
        <f>'DV STOP cijfers'!CT29</f>
        <v>0</v>
      </c>
      <c r="CU95" s="11">
        <f>'DV STOP cijfers'!CU29</f>
        <v>0</v>
      </c>
      <c r="CV95" s="11">
        <f>'DV STOP cijfers'!CV29</f>
        <v>0</v>
      </c>
      <c r="CW95" s="11">
        <f>'DV STOP cijfers'!CW29</f>
        <v>0</v>
      </c>
      <c r="CX95" s="11">
        <f>'DV STOP cijfers'!CX29</f>
        <v>0</v>
      </c>
      <c r="CY95" s="26">
        <f>'DV STOP cijfers'!CY29</f>
        <v>0</v>
      </c>
      <c r="CZ95" s="15">
        <f>'DV STOP cijfers'!CZ29</f>
        <v>0</v>
      </c>
      <c r="DA95" s="11">
        <f>'DV STOP cijfers'!DA29</f>
        <v>0</v>
      </c>
      <c r="DB95" s="11">
        <f>'DV STOP cijfers'!DB29</f>
        <v>0</v>
      </c>
      <c r="DC95" s="11">
        <f>'DV STOP cijfers'!DC29</f>
        <v>0</v>
      </c>
      <c r="DD95" s="11">
        <f>'DV STOP cijfers'!DD29</f>
        <v>0</v>
      </c>
      <c r="DE95" s="11">
        <f>'DV STOP cijfers'!DE29</f>
        <v>0</v>
      </c>
      <c r="DF95" s="11">
        <f>'DV STOP cijfers'!DF29</f>
        <v>0</v>
      </c>
      <c r="DG95" s="11">
        <f>'DV STOP cijfers'!DG29</f>
        <v>0</v>
      </c>
      <c r="DH95" s="11">
        <f>'DV STOP cijfers'!DH29</f>
        <v>0</v>
      </c>
      <c r="DI95" s="11">
        <f>'DV STOP cijfers'!DI29</f>
        <v>0</v>
      </c>
      <c r="DJ95" s="11">
        <f>'DV STOP cijfers'!DJ29</f>
        <v>0</v>
      </c>
      <c r="DK95" s="11">
        <f>'DV STOP cijfers'!DK29</f>
        <v>0</v>
      </c>
      <c r="DL95" s="26">
        <f>'DV STOP cijfers'!DL29</f>
        <v>0</v>
      </c>
    </row>
    <row r="96" spans="1:116" s="4" customFormat="1" ht="15" customHeight="1">
      <c r="A96" s="49">
        <f>'DV STOP cijfers'!A30</f>
        <v>0</v>
      </c>
      <c r="B96" s="49" t="str">
        <f>'DV STOP cijfers'!B30</f>
        <v>IDWE/IDWD/FKNT</v>
      </c>
      <c r="C96" s="4" t="str">
        <f>'DV STOP cijfers'!C30</f>
        <v>Diervoeder</v>
      </c>
      <c r="D96" s="4" t="str">
        <f>'DV STOP cijfers'!D30</f>
        <v>DV Erkende bedrijven DERDEN</v>
      </c>
      <c r="E96" s="274" t="str">
        <f>'DV STOP cijfers'!E30</f>
        <v>FKNT1508 Gemedicineerd diervoeder</v>
      </c>
      <c r="F96" s="508" t="str">
        <f>'DV STOP cijfers'!F30</f>
        <v>Derden</v>
      </c>
      <c r="G96" s="5" t="str">
        <f>'DV STOP cijfers'!G30</f>
        <v>ja</v>
      </c>
      <c r="H96" s="15">
        <f>'DV STOP cijfers'!H30</f>
        <v>377</v>
      </c>
      <c r="I96" s="11">
        <f>'DV STOP cijfers'!I30</f>
        <v>0</v>
      </c>
      <c r="J96" s="11">
        <f>'DV STOP cijfers'!J30</f>
        <v>0</v>
      </c>
      <c r="K96" s="11">
        <f>'DV STOP cijfers'!K30</f>
        <v>0</v>
      </c>
      <c r="L96" s="11">
        <f>'DV STOP cijfers'!L30</f>
        <v>0</v>
      </c>
      <c r="M96" s="11">
        <f>'DV STOP cijfers'!M30</f>
        <v>0</v>
      </c>
      <c r="N96" s="11">
        <f>'DV STOP cijfers'!N30</f>
        <v>0</v>
      </c>
      <c r="O96" s="11">
        <f>'DV STOP cijfers'!O30</f>
        <v>0</v>
      </c>
      <c r="P96" s="11">
        <f>'DV STOP cijfers'!P30</f>
        <v>0</v>
      </c>
      <c r="Q96" s="26">
        <f>'DV STOP cijfers'!Q30</f>
        <v>377</v>
      </c>
      <c r="R96" s="15">
        <f>'DV STOP cijfers'!R30</f>
        <v>0</v>
      </c>
      <c r="S96" s="11">
        <f>'DV STOP cijfers'!S30</f>
        <v>0</v>
      </c>
      <c r="T96" s="11">
        <f>'DV STOP cijfers'!T30</f>
        <v>377</v>
      </c>
      <c r="U96" s="11">
        <f>'DV STOP cijfers'!U30</f>
        <v>0</v>
      </c>
      <c r="V96" s="11">
        <f>'DV STOP cijfers'!V30</f>
        <v>0</v>
      </c>
      <c r="W96" s="11">
        <f>'DV STOP cijfers'!W30</f>
        <v>0</v>
      </c>
      <c r="X96" s="11">
        <f>'DV STOP cijfers'!X30</f>
        <v>0</v>
      </c>
      <c r="Y96" s="11">
        <f>'DV STOP cijfers'!Y30</f>
        <v>0</v>
      </c>
      <c r="Z96" s="49">
        <f>'DV STOP cijfers'!Z30</f>
        <v>377</v>
      </c>
      <c r="AA96" s="11">
        <f>'DV STOP cijfers'!AA30</f>
        <v>25</v>
      </c>
      <c r="AB96" s="11">
        <f>'DV STOP cijfers'!AB30</f>
        <v>0</v>
      </c>
      <c r="AC96" s="11">
        <f>'DV STOP cijfers'!AC30</f>
        <v>352</v>
      </c>
      <c r="AD96" s="11">
        <f>'DV STOP cijfers'!AD30</f>
        <v>0</v>
      </c>
      <c r="AE96" s="11">
        <f>'DV STOP cijfers'!AE30</f>
        <v>0</v>
      </c>
      <c r="AF96" s="294">
        <f>'DV STOP cijfers'!AF30</f>
        <v>0</v>
      </c>
      <c r="AG96" s="49">
        <f>'DV STOP cijfers'!AG30</f>
        <v>0</v>
      </c>
      <c r="AH96" s="15">
        <f>'DV STOP cijfers'!AH30</f>
        <v>0</v>
      </c>
      <c r="AI96" s="11">
        <f>'DV STOP cijfers'!AI30</f>
        <v>0</v>
      </c>
      <c r="AJ96" s="11">
        <f>'DV STOP cijfers'!AJ30</f>
        <v>25</v>
      </c>
      <c r="AK96" s="11">
        <f>'DV STOP cijfers'!AK30</f>
        <v>0</v>
      </c>
      <c r="AL96" s="49">
        <f>'DV STOP cijfers'!AL30</f>
        <v>0</v>
      </c>
      <c r="AM96" s="15">
        <f>'DV STOP cijfers'!AM30</f>
        <v>0</v>
      </c>
      <c r="AN96" s="11">
        <f>'DV STOP cijfers'!AN30</f>
        <v>0</v>
      </c>
      <c r="AO96" s="11">
        <f>'DV STOP cijfers'!AO30</f>
        <v>0</v>
      </c>
      <c r="AP96" s="11">
        <f>'DV STOP cijfers'!AP30</f>
        <v>0</v>
      </c>
      <c r="AQ96" s="294">
        <f>'DV STOP cijfers'!AQ30</f>
        <v>0</v>
      </c>
      <c r="AR96" s="49">
        <f>'DV STOP cijfers'!AR30</f>
        <v>0</v>
      </c>
      <c r="AS96" s="15">
        <f>'DV STOP cijfers'!AS30</f>
        <v>0</v>
      </c>
      <c r="AT96" s="11">
        <f>'DV STOP cijfers'!AT30</f>
        <v>0</v>
      </c>
      <c r="AU96" s="11">
        <f>'DV STOP cijfers'!AU30</f>
        <v>0</v>
      </c>
      <c r="AV96" s="11">
        <f>'DV STOP cijfers'!AV30</f>
        <v>0</v>
      </c>
      <c r="AW96" s="11">
        <f>'DV STOP cijfers'!AW30</f>
        <v>0</v>
      </c>
      <c r="AX96" s="11">
        <f>'DV STOP cijfers'!AX30</f>
        <v>0</v>
      </c>
      <c r="AY96" s="11">
        <f>'DV STOP cijfers'!AY30</f>
        <v>0</v>
      </c>
      <c r="AZ96" s="11">
        <f>'DV STOP cijfers'!AZ30</f>
        <v>0</v>
      </c>
      <c r="BA96" s="11">
        <f>'DV STOP cijfers'!BA30</f>
        <v>0</v>
      </c>
      <c r="BB96" s="294">
        <f>'DV STOP cijfers'!BB30</f>
        <v>0</v>
      </c>
      <c r="BC96" s="49">
        <f>'DV STOP cijfers'!BC30</f>
        <v>0</v>
      </c>
      <c r="BD96" s="15">
        <f>'DV STOP cijfers'!BD30</f>
        <v>0</v>
      </c>
      <c r="BE96" s="11">
        <f>'DV STOP cijfers'!BE30</f>
        <v>0</v>
      </c>
      <c r="BF96" s="11">
        <f>'DV STOP cijfers'!BF30</f>
        <v>0</v>
      </c>
      <c r="BG96" s="11">
        <f>'DV STOP cijfers'!BG30</f>
        <v>0</v>
      </c>
      <c r="BH96" s="11">
        <f>'DV STOP cijfers'!BH30</f>
        <v>0</v>
      </c>
      <c r="BI96" s="11">
        <f>'DV STOP cijfers'!BI30</f>
        <v>0</v>
      </c>
      <c r="BJ96" s="294">
        <f>'DV STOP cijfers'!BJ30</f>
        <v>0</v>
      </c>
      <c r="BK96" s="49">
        <f>'DV STOP cijfers'!BK30</f>
        <v>0</v>
      </c>
      <c r="BL96" s="15">
        <f>'DV STOP cijfers'!BL30</f>
        <v>0</v>
      </c>
      <c r="BM96" s="11">
        <f>'DV STOP cijfers'!BM30</f>
        <v>0</v>
      </c>
      <c r="BN96" s="294">
        <f>'DV STOP cijfers'!BN30</f>
        <v>0</v>
      </c>
      <c r="BO96" s="11">
        <f>'DV STOP cijfers'!BO30</f>
        <v>0</v>
      </c>
      <c r="BP96" s="294">
        <f>'DV STOP cijfers'!BP30</f>
        <v>0</v>
      </c>
      <c r="BQ96" s="49">
        <f>'DV STOP cijfers'!BQ30</f>
        <v>0</v>
      </c>
      <c r="BR96" s="15">
        <f>'DV STOP cijfers'!BR30</f>
        <v>176</v>
      </c>
      <c r="BS96" s="11">
        <f>'DV STOP cijfers'!BS30</f>
        <v>176</v>
      </c>
      <c r="BT96" s="11">
        <f>'DV STOP cijfers'!BT30</f>
        <v>0</v>
      </c>
      <c r="BU96" s="11">
        <f>'DV STOP cijfers'!BU30</f>
        <v>0</v>
      </c>
      <c r="BV96" s="11">
        <f>'DV STOP cijfers'!BV30</f>
        <v>0</v>
      </c>
      <c r="BW96" s="294">
        <f>'DV STOP cijfers'!BW30</f>
        <v>0</v>
      </c>
      <c r="BX96" s="49">
        <f>'DV STOP cijfers'!BX30</f>
        <v>0</v>
      </c>
      <c r="BY96" s="49">
        <f>'DV STOP cijfers'!BY30</f>
        <v>377</v>
      </c>
      <c r="BZ96" s="11">
        <f>'DV STOP cijfers'!BZ30</f>
        <v>0</v>
      </c>
      <c r="CA96" s="11">
        <f>'DV STOP cijfers'!CA30</f>
        <v>0</v>
      </c>
      <c r="CB96" s="11">
        <f>'DV STOP cijfers'!CB30</f>
        <v>0</v>
      </c>
      <c r="CC96" s="11">
        <f>'DV STOP cijfers'!CC30</f>
        <v>0</v>
      </c>
      <c r="CD96" s="11">
        <f>'DV STOP cijfers'!CD30</f>
        <v>0</v>
      </c>
      <c r="CE96" s="11">
        <f>'DV STOP cijfers'!CE30</f>
        <v>0</v>
      </c>
      <c r="CF96" s="11">
        <f>'DV STOP cijfers'!CF30</f>
        <v>0</v>
      </c>
      <c r="CG96" s="11">
        <f>'DV STOP cijfers'!CG30</f>
        <v>0</v>
      </c>
      <c r="CH96" s="11">
        <f>'DV STOP cijfers'!CH30</f>
        <v>0</v>
      </c>
      <c r="CI96" s="11">
        <f>'DV STOP cijfers'!CI30</f>
        <v>0</v>
      </c>
      <c r="CJ96" s="11">
        <f>'DV STOP cijfers'!CJ30</f>
        <v>0</v>
      </c>
      <c r="CK96" s="11">
        <f>'DV STOP cijfers'!CK30</f>
        <v>0</v>
      </c>
      <c r="CL96" s="49">
        <f>'DV STOP cijfers'!CL30</f>
        <v>0</v>
      </c>
      <c r="CM96" s="11">
        <f>'DV STOP cijfers'!CM30</f>
        <v>0</v>
      </c>
      <c r="CN96" s="11">
        <f>'DV STOP cijfers'!CN30</f>
        <v>0</v>
      </c>
      <c r="CO96" s="11">
        <f>'DV STOP cijfers'!CO30</f>
        <v>0</v>
      </c>
      <c r="CP96" s="11">
        <f>'DV STOP cijfers'!CP30</f>
        <v>0</v>
      </c>
      <c r="CQ96" s="11">
        <f>'DV STOP cijfers'!CQ30</f>
        <v>0</v>
      </c>
      <c r="CR96" s="11">
        <f>'DV STOP cijfers'!CR30</f>
        <v>0</v>
      </c>
      <c r="CS96" s="11">
        <f>'DV STOP cijfers'!CS30</f>
        <v>0</v>
      </c>
      <c r="CT96" s="11">
        <f>'DV STOP cijfers'!CT30</f>
        <v>0</v>
      </c>
      <c r="CU96" s="11">
        <f>'DV STOP cijfers'!CU30</f>
        <v>0</v>
      </c>
      <c r="CV96" s="11">
        <f>'DV STOP cijfers'!CV30</f>
        <v>0</v>
      </c>
      <c r="CW96" s="11">
        <f>'DV STOP cijfers'!CW30</f>
        <v>0</v>
      </c>
      <c r="CX96" s="11">
        <f>'DV STOP cijfers'!CX30</f>
        <v>0</v>
      </c>
      <c r="CY96" s="26">
        <f>'DV STOP cijfers'!CY30</f>
        <v>0</v>
      </c>
      <c r="CZ96" s="15">
        <f>'DV STOP cijfers'!CZ30</f>
        <v>0</v>
      </c>
      <c r="DA96" s="11">
        <f>'DV STOP cijfers'!DA30</f>
        <v>0</v>
      </c>
      <c r="DB96" s="11">
        <f>'DV STOP cijfers'!DB30</f>
        <v>0</v>
      </c>
      <c r="DC96" s="11">
        <f>'DV STOP cijfers'!DC30</f>
        <v>0</v>
      </c>
      <c r="DD96" s="11">
        <f>'DV STOP cijfers'!DD30</f>
        <v>0</v>
      </c>
      <c r="DE96" s="11">
        <f>'DV STOP cijfers'!DE30</f>
        <v>0</v>
      </c>
      <c r="DF96" s="11">
        <f>'DV STOP cijfers'!DF30</f>
        <v>0</v>
      </c>
      <c r="DG96" s="11">
        <f>'DV STOP cijfers'!DG30</f>
        <v>0</v>
      </c>
      <c r="DH96" s="11">
        <f>'DV STOP cijfers'!DH30</f>
        <v>0</v>
      </c>
      <c r="DI96" s="11">
        <f>'DV STOP cijfers'!DI30</f>
        <v>0</v>
      </c>
      <c r="DJ96" s="11">
        <f>'DV STOP cijfers'!DJ30</f>
        <v>0</v>
      </c>
      <c r="DK96" s="11">
        <f>'DV STOP cijfers'!DK30</f>
        <v>0</v>
      </c>
      <c r="DL96" s="26">
        <f>'DV STOP cijfers'!DL30</f>
        <v>0</v>
      </c>
    </row>
    <row r="97" spans="1:116" s="4" customFormat="1" ht="15" customHeight="1">
      <c r="A97" s="49">
        <f>'DV STOP cijfers'!A31</f>
        <v>0</v>
      </c>
      <c r="B97" s="49" t="str">
        <f>'DV STOP cijfers'!B31</f>
        <v>IDWE/IDWD/FKNT</v>
      </c>
      <c r="C97" s="4" t="str">
        <f>'DV STOP cijfers'!C31</f>
        <v>Diervoeder</v>
      </c>
      <c r="D97" s="4" t="str">
        <f>'DV STOP cijfers'!D31</f>
        <v>DV Erkende bedrijven DERDEN</v>
      </c>
      <c r="E97" s="274" t="str">
        <f>'DV STOP cijfers'!E31</f>
        <v>FKNT1515 Borgen van vetstromen</v>
      </c>
      <c r="F97" s="508" t="str">
        <f>'DV STOP cijfers'!F31</f>
        <v>Derden</v>
      </c>
      <c r="G97" s="5" t="str">
        <f>'DV STOP cijfers'!G31</f>
        <v>ja</v>
      </c>
      <c r="H97" s="15">
        <f>'DV STOP cijfers'!H31</f>
        <v>370</v>
      </c>
      <c r="I97" s="11">
        <f>'DV STOP cijfers'!I31</f>
        <v>0</v>
      </c>
      <c r="J97" s="11">
        <f>'DV STOP cijfers'!J31</f>
        <v>0</v>
      </c>
      <c r="K97" s="11">
        <f>'DV STOP cijfers'!K31</f>
        <v>0</v>
      </c>
      <c r="L97" s="11">
        <f>'DV STOP cijfers'!L31</f>
        <v>0</v>
      </c>
      <c r="M97" s="11">
        <f>'DV STOP cijfers'!M31</f>
        <v>0</v>
      </c>
      <c r="N97" s="11">
        <f>'DV STOP cijfers'!N31</f>
        <v>0</v>
      </c>
      <c r="O97" s="11">
        <f>'DV STOP cijfers'!O31</f>
        <v>0</v>
      </c>
      <c r="P97" s="11">
        <f>'DV STOP cijfers'!P31</f>
        <v>0</v>
      </c>
      <c r="Q97" s="26">
        <f>'DV STOP cijfers'!Q31</f>
        <v>370</v>
      </c>
      <c r="R97" s="15">
        <f>'DV STOP cijfers'!R31</f>
        <v>0</v>
      </c>
      <c r="S97" s="11">
        <f>'DV STOP cijfers'!S31</f>
        <v>0</v>
      </c>
      <c r="T97" s="11">
        <f>'DV STOP cijfers'!T31</f>
        <v>370</v>
      </c>
      <c r="U97" s="11">
        <f>'DV STOP cijfers'!U31</f>
        <v>0</v>
      </c>
      <c r="V97" s="11">
        <f>'DV STOP cijfers'!V31</f>
        <v>0</v>
      </c>
      <c r="W97" s="11">
        <f>'DV STOP cijfers'!W31</f>
        <v>0</v>
      </c>
      <c r="X97" s="11">
        <f>'DV STOP cijfers'!X31</f>
        <v>0</v>
      </c>
      <c r="Y97" s="11">
        <f>'DV STOP cijfers'!Y31</f>
        <v>0</v>
      </c>
      <c r="Z97" s="49">
        <f>'DV STOP cijfers'!Z31</f>
        <v>370</v>
      </c>
      <c r="AA97" s="11">
        <f>'DV STOP cijfers'!AA31</f>
        <v>50</v>
      </c>
      <c r="AB97" s="11">
        <f>'DV STOP cijfers'!AB31</f>
        <v>0</v>
      </c>
      <c r="AC97" s="11">
        <f>'DV STOP cijfers'!AC31</f>
        <v>320</v>
      </c>
      <c r="AD97" s="11">
        <f>'DV STOP cijfers'!AD31</f>
        <v>0</v>
      </c>
      <c r="AE97" s="11">
        <f>'DV STOP cijfers'!AE31</f>
        <v>0</v>
      </c>
      <c r="AF97" s="294">
        <f>'DV STOP cijfers'!AF31</f>
        <v>0</v>
      </c>
      <c r="AG97" s="49">
        <f>'DV STOP cijfers'!AG31</f>
        <v>0</v>
      </c>
      <c r="AH97" s="15">
        <f>'DV STOP cijfers'!AH31</f>
        <v>0</v>
      </c>
      <c r="AI97" s="11">
        <f>'DV STOP cijfers'!AI31</f>
        <v>0</v>
      </c>
      <c r="AJ97" s="11">
        <f>'DV STOP cijfers'!AJ31</f>
        <v>50</v>
      </c>
      <c r="AK97" s="11">
        <f>'DV STOP cijfers'!AK31</f>
        <v>0</v>
      </c>
      <c r="AL97" s="49">
        <f>'DV STOP cijfers'!AL31</f>
        <v>0</v>
      </c>
      <c r="AM97" s="15">
        <f>'DV STOP cijfers'!AM31</f>
        <v>0</v>
      </c>
      <c r="AN97" s="11">
        <f>'DV STOP cijfers'!AN31</f>
        <v>0</v>
      </c>
      <c r="AO97" s="11">
        <f>'DV STOP cijfers'!AO31</f>
        <v>0</v>
      </c>
      <c r="AP97" s="11">
        <f>'DV STOP cijfers'!AP31</f>
        <v>0</v>
      </c>
      <c r="AQ97" s="294">
        <f>'DV STOP cijfers'!AQ31</f>
        <v>0</v>
      </c>
      <c r="AR97" s="49">
        <f>'DV STOP cijfers'!AR31</f>
        <v>0</v>
      </c>
      <c r="AS97" s="15">
        <f>'DV STOP cijfers'!AS31</f>
        <v>0</v>
      </c>
      <c r="AT97" s="11">
        <f>'DV STOP cijfers'!AT31</f>
        <v>0</v>
      </c>
      <c r="AU97" s="11">
        <f>'DV STOP cijfers'!AU31</f>
        <v>0</v>
      </c>
      <c r="AV97" s="11">
        <f>'DV STOP cijfers'!AV31</f>
        <v>0</v>
      </c>
      <c r="AW97" s="11">
        <f>'DV STOP cijfers'!AW31</f>
        <v>0</v>
      </c>
      <c r="AX97" s="11">
        <f>'DV STOP cijfers'!AX31</f>
        <v>0</v>
      </c>
      <c r="AY97" s="11">
        <f>'DV STOP cijfers'!AY31</f>
        <v>0</v>
      </c>
      <c r="AZ97" s="11">
        <f>'DV STOP cijfers'!AZ31</f>
        <v>0</v>
      </c>
      <c r="BA97" s="11">
        <f>'DV STOP cijfers'!BA31</f>
        <v>0</v>
      </c>
      <c r="BB97" s="294">
        <f>'DV STOP cijfers'!BB31</f>
        <v>0</v>
      </c>
      <c r="BC97" s="49">
        <f>'DV STOP cijfers'!BC31</f>
        <v>0</v>
      </c>
      <c r="BD97" s="15">
        <f>'DV STOP cijfers'!BD31</f>
        <v>0</v>
      </c>
      <c r="BE97" s="11">
        <f>'DV STOP cijfers'!BE31</f>
        <v>0</v>
      </c>
      <c r="BF97" s="11">
        <f>'DV STOP cijfers'!BF31</f>
        <v>0</v>
      </c>
      <c r="BG97" s="11">
        <f>'DV STOP cijfers'!BG31</f>
        <v>0</v>
      </c>
      <c r="BH97" s="11">
        <f>'DV STOP cijfers'!BH31</f>
        <v>0</v>
      </c>
      <c r="BI97" s="11">
        <f>'DV STOP cijfers'!BI31</f>
        <v>0</v>
      </c>
      <c r="BJ97" s="294">
        <f>'DV STOP cijfers'!BJ31</f>
        <v>0</v>
      </c>
      <c r="BK97" s="49">
        <f>'DV STOP cijfers'!BK31</f>
        <v>0</v>
      </c>
      <c r="BL97" s="15">
        <f>'DV STOP cijfers'!BL31</f>
        <v>0</v>
      </c>
      <c r="BM97" s="11">
        <f>'DV STOP cijfers'!BM31</f>
        <v>0</v>
      </c>
      <c r="BN97" s="294">
        <f>'DV STOP cijfers'!BN31</f>
        <v>0</v>
      </c>
      <c r="BO97" s="11">
        <f>'DV STOP cijfers'!BO31</f>
        <v>0</v>
      </c>
      <c r="BP97" s="294">
        <f>'DV STOP cijfers'!BP31</f>
        <v>0</v>
      </c>
      <c r="BQ97" s="49">
        <f>'DV STOP cijfers'!BQ31</f>
        <v>0</v>
      </c>
      <c r="BR97" s="15">
        <f>'DV STOP cijfers'!BR31</f>
        <v>160</v>
      </c>
      <c r="BS97" s="11">
        <f>'DV STOP cijfers'!BS31</f>
        <v>160</v>
      </c>
      <c r="BT97" s="11">
        <f>'DV STOP cijfers'!BT31</f>
        <v>0</v>
      </c>
      <c r="BU97" s="11">
        <f>'DV STOP cijfers'!BU31</f>
        <v>0</v>
      </c>
      <c r="BV97" s="11">
        <f>'DV STOP cijfers'!BV31</f>
        <v>0</v>
      </c>
      <c r="BW97" s="294">
        <f>'DV STOP cijfers'!BW31</f>
        <v>0</v>
      </c>
      <c r="BX97" s="49">
        <f>'DV STOP cijfers'!BX31</f>
        <v>0</v>
      </c>
      <c r="BY97" s="49">
        <f>'DV STOP cijfers'!BY31</f>
        <v>370</v>
      </c>
      <c r="BZ97" s="11">
        <f>'DV STOP cijfers'!BZ31</f>
        <v>0</v>
      </c>
      <c r="CA97" s="11">
        <f>'DV STOP cijfers'!CA31</f>
        <v>0</v>
      </c>
      <c r="CB97" s="11">
        <f>'DV STOP cijfers'!CB31</f>
        <v>0</v>
      </c>
      <c r="CC97" s="11">
        <f>'DV STOP cijfers'!CC31</f>
        <v>0</v>
      </c>
      <c r="CD97" s="11">
        <f>'DV STOP cijfers'!CD31</f>
        <v>0</v>
      </c>
      <c r="CE97" s="11">
        <f>'DV STOP cijfers'!CE31</f>
        <v>0</v>
      </c>
      <c r="CF97" s="11">
        <f>'DV STOP cijfers'!CF31</f>
        <v>0</v>
      </c>
      <c r="CG97" s="11">
        <f>'DV STOP cijfers'!CG31</f>
        <v>0</v>
      </c>
      <c r="CH97" s="11">
        <f>'DV STOP cijfers'!CH31</f>
        <v>0</v>
      </c>
      <c r="CI97" s="11">
        <f>'DV STOP cijfers'!CI31</f>
        <v>0</v>
      </c>
      <c r="CJ97" s="11">
        <f>'DV STOP cijfers'!CJ31</f>
        <v>0</v>
      </c>
      <c r="CK97" s="11">
        <f>'DV STOP cijfers'!CK31</f>
        <v>0</v>
      </c>
      <c r="CL97" s="49">
        <f>'DV STOP cijfers'!CL31</f>
        <v>0</v>
      </c>
      <c r="CM97" s="11">
        <f>'DV STOP cijfers'!CM31</f>
        <v>0</v>
      </c>
      <c r="CN97" s="11">
        <f>'DV STOP cijfers'!CN31</f>
        <v>0</v>
      </c>
      <c r="CO97" s="11">
        <f>'DV STOP cijfers'!CO31</f>
        <v>0</v>
      </c>
      <c r="CP97" s="11">
        <f>'DV STOP cijfers'!CP31</f>
        <v>0</v>
      </c>
      <c r="CQ97" s="11">
        <f>'DV STOP cijfers'!CQ31</f>
        <v>0</v>
      </c>
      <c r="CR97" s="11">
        <f>'DV STOP cijfers'!CR31</f>
        <v>0</v>
      </c>
      <c r="CS97" s="11">
        <f>'DV STOP cijfers'!CS31</f>
        <v>0</v>
      </c>
      <c r="CT97" s="11">
        <f>'DV STOP cijfers'!CT31</f>
        <v>0</v>
      </c>
      <c r="CU97" s="11">
        <f>'DV STOP cijfers'!CU31</f>
        <v>0</v>
      </c>
      <c r="CV97" s="11">
        <f>'DV STOP cijfers'!CV31</f>
        <v>0</v>
      </c>
      <c r="CW97" s="11">
        <f>'DV STOP cijfers'!CW31</f>
        <v>0</v>
      </c>
      <c r="CX97" s="11">
        <f>'DV STOP cijfers'!CX31</f>
        <v>0</v>
      </c>
      <c r="CY97" s="26">
        <f>'DV STOP cijfers'!CY31</f>
        <v>0</v>
      </c>
      <c r="CZ97" s="15">
        <f>'DV STOP cijfers'!CZ31</f>
        <v>0</v>
      </c>
      <c r="DA97" s="11">
        <f>'DV STOP cijfers'!DA31</f>
        <v>0</v>
      </c>
      <c r="DB97" s="11">
        <f>'DV STOP cijfers'!DB31</f>
        <v>0</v>
      </c>
      <c r="DC97" s="11">
        <f>'DV STOP cijfers'!DC31</f>
        <v>0</v>
      </c>
      <c r="DD97" s="11">
        <f>'DV STOP cijfers'!DD31</f>
        <v>0</v>
      </c>
      <c r="DE97" s="11">
        <f>'DV STOP cijfers'!DE31</f>
        <v>0</v>
      </c>
      <c r="DF97" s="11">
        <f>'DV STOP cijfers'!DF31</f>
        <v>0</v>
      </c>
      <c r="DG97" s="11">
        <f>'DV STOP cijfers'!DG31</f>
        <v>0</v>
      </c>
      <c r="DH97" s="11">
        <f>'DV STOP cijfers'!DH31</f>
        <v>0</v>
      </c>
      <c r="DI97" s="11">
        <f>'DV STOP cijfers'!DI31</f>
        <v>0</v>
      </c>
      <c r="DJ97" s="11">
        <f>'DV STOP cijfers'!DJ31</f>
        <v>0</v>
      </c>
      <c r="DK97" s="11">
        <f>'DV STOP cijfers'!DK31</f>
        <v>0</v>
      </c>
      <c r="DL97" s="26">
        <f>'DV STOP cijfers'!DL31</f>
        <v>0</v>
      </c>
    </row>
    <row r="98" spans="1:116" s="4" customFormat="1" ht="15" customHeight="1">
      <c r="A98" s="49">
        <f>'DV STOP cijfers'!A32</f>
        <v>0</v>
      </c>
      <c r="B98" s="49" t="str">
        <f>'DV STOP cijfers'!B32</f>
        <v>IDWE/IDWD/FKNT</v>
      </c>
      <c r="C98" s="4" t="str">
        <f>'DV STOP cijfers'!C32</f>
        <v>Diervoeder</v>
      </c>
      <c r="D98" s="4" t="str">
        <f>'DV STOP cijfers'!D32</f>
        <v>DV Erkende bedrijven DERDEN</v>
      </c>
      <c r="E98" s="274" t="str">
        <f>'DV STOP cijfers'!E32</f>
        <v>FKNT1505 DV Inspectie Vo. 999/2001</v>
      </c>
      <c r="F98" s="508" t="str">
        <f>'DV STOP cijfers'!F32</f>
        <v>Derden</v>
      </c>
      <c r="G98" s="5" t="str">
        <f>'DV STOP cijfers'!G32</f>
        <v>ja</v>
      </c>
      <c r="H98" s="15">
        <f>'DV STOP cijfers'!H32</f>
        <v>350</v>
      </c>
      <c r="I98" s="11">
        <f>'DV STOP cijfers'!I32</f>
        <v>0</v>
      </c>
      <c r="J98" s="11">
        <f>'DV STOP cijfers'!J32</f>
        <v>0</v>
      </c>
      <c r="K98" s="11">
        <f>'DV STOP cijfers'!K32</f>
        <v>0</v>
      </c>
      <c r="L98" s="11">
        <f>'DV STOP cijfers'!L32</f>
        <v>0</v>
      </c>
      <c r="M98" s="11">
        <f>'DV STOP cijfers'!M32</f>
        <v>0</v>
      </c>
      <c r="N98" s="11">
        <f>'DV STOP cijfers'!N32</f>
        <v>0</v>
      </c>
      <c r="O98" s="11">
        <f>'DV STOP cijfers'!O32</f>
        <v>0</v>
      </c>
      <c r="P98" s="11">
        <f>'DV STOP cijfers'!P32</f>
        <v>0</v>
      </c>
      <c r="Q98" s="26">
        <f>'DV STOP cijfers'!Q32</f>
        <v>350</v>
      </c>
      <c r="R98" s="15">
        <f>'DV STOP cijfers'!R32</f>
        <v>0</v>
      </c>
      <c r="S98" s="11">
        <f>'DV STOP cijfers'!S32</f>
        <v>0</v>
      </c>
      <c r="T98" s="11">
        <f>'DV STOP cijfers'!T32</f>
        <v>350</v>
      </c>
      <c r="U98" s="11">
        <f>'DV STOP cijfers'!U32</f>
        <v>0</v>
      </c>
      <c r="V98" s="11">
        <f>'DV STOP cijfers'!V32</f>
        <v>0</v>
      </c>
      <c r="W98" s="11">
        <f>'DV STOP cijfers'!W32</f>
        <v>0</v>
      </c>
      <c r="X98" s="11">
        <f>'DV STOP cijfers'!X32</f>
        <v>0</v>
      </c>
      <c r="Y98" s="11">
        <f>'DV STOP cijfers'!Y32</f>
        <v>0</v>
      </c>
      <c r="Z98" s="49">
        <f>'DV STOP cijfers'!Z32</f>
        <v>350</v>
      </c>
      <c r="AA98" s="11">
        <f>'DV STOP cijfers'!AA32</f>
        <v>50</v>
      </c>
      <c r="AB98" s="11">
        <f>'DV STOP cijfers'!AB32</f>
        <v>0</v>
      </c>
      <c r="AC98" s="11">
        <f>'DV STOP cijfers'!AC32</f>
        <v>300</v>
      </c>
      <c r="AD98" s="11">
        <f>'DV STOP cijfers'!AD32</f>
        <v>0</v>
      </c>
      <c r="AE98" s="11">
        <f>'DV STOP cijfers'!AE32</f>
        <v>0</v>
      </c>
      <c r="AF98" s="294">
        <f>'DV STOP cijfers'!AF32</f>
        <v>0</v>
      </c>
      <c r="AG98" s="49">
        <f>'DV STOP cijfers'!AG32</f>
        <v>0</v>
      </c>
      <c r="AH98" s="15">
        <f>'DV STOP cijfers'!AH32</f>
        <v>0</v>
      </c>
      <c r="AI98" s="11">
        <f>'DV STOP cijfers'!AI32</f>
        <v>0</v>
      </c>
      <c r="AJ98" s="11">
        <f>'DV STOP cijfers'!AJ32</f>
        <v>50</v>
      </c>
      <c r="AK98" s="11">
        <f>'DV STOP cijfers'!AK32</f>
        <v>0</v>
      </c>
      <c r="AL98" s="49">
        <f>'DV STOP cijfers'!AL32</f>
        <v>0</v>
      </c>
      <c r="AM98" s="15">
        <f>'DV STOP cijfers'!AM32</f>
        <v>0</v>
      </c>
      <c r="AN98" s="11">
        <f>'DV STOP cijfers'!AN32</f>
        <v>0</v>
      </c>
      <c r="AO98" s="11">
        <f>'DV STOP cijfers'!AO32</f>
        <v>0</v>
      </c>
      <c r="AP98" s="11">
        <f>'DV STOP cijfers'!AP32</f>
        <v>0</v>
      </c>
      <c r="AQ98" s="294">
        <f>'DV STOP cijfers'!AQ32</f>
        <v>0</v>
      </c>
      <c r="AR98" s="49">
        <f>'DV STOP cijfers'!AR32</f>
        <v>0</v>
      </c>
      <c r="AS98" s="15">
        <f>'DV STOP cijfers'!AS32</f>
        <v>0</v>
      </c>
      <c r="AT98" s="11">
        <f>'DV STOP cijfers'!AT32</f>
        <v>0</v>
      </c>
      <c r="AU98" s="11">
        <f>'DV STOP cijfers'!AU32</f>
        <v>0</v>
      </c>
      <c r="AV98" s="11">
        <f>'DV STOP cijfers'!AV32</f>
        <v>0</v>
      </c>
      <c r="AW98" s="11">
        <f>'DV STOP cijfers'!AW32</f>
        <v>0</v>
      </c>
      <c r="AX98" s="11">
        <f>'DV STOP cijfers'!AX32</f>
        <v>0</v>
      </c>
      <c r="AY98" s="11">
        <f>'DV STOP cijfers'!AY32</f>
        <v>0</v>
      </c>
      <c r="AZ98" s="11">
        <f>'DV STOP cijfers'!AZ32</f>
        <v>0</v>
      </c>
      <c r="BA98" s="11">
        <f>'DV STOP cijfers'!BA32</f>
        <v>0</v>
      </c>
      <c r="BB98" s="294">
        <f>'DV STOP cijfers'!BB32</f>
        <v>0</v>
      </c>
      <c r="BC98" s="49">
        <f>'DV STOP cijfers'!BC32</f>
        <v>0</v>
      </c>
      <c r="BD98" s="15">
        <f>'DV STOP cijfers'!BD32</f>
        <v>0</v>
      </c>
      <c r="BE98" s="11">
        <f>'DV STOP cijfers'!BE32</f>
        <v>0</v>
      </c>
      <c r="BF98" s="11">
        <f>'DV STOP cijfers'!BF32</f>
        <v>0</v>
      </c>
      <c r="BG98" s="11">
        <f>'DV STOP cijfers'!BG32</f>
        <v>0</v>
      </c>
      <c r="BH98" s="11">
        <f>'DV STOP cijfers'!BH32</f>
        <v>0</v>
      </c>
      <c r="BI98" s="11">
        <f>'DV STOP cijfers'!BI32</f>
        <v>0</v>
      </c>
      <c r="BJ98" s="294">
        <f>'DV STOP cijfers'!BJ32</f>
        <v>0</v>
      </c>
      <c r="BK98" s="49">
        <f>'DV STOP cijfers'!BK32</f>
        <v>0</v>
      </c>
      <c r="BL98" s="15">
        <f>'DV STOP cijfers'!BL32</f>
        <v>0</v>
      </c>
      <c r="BM98" s="11">
        <f>'DV STOP cijfers'!BM32</f>
        <v>0</v>
      </c>
      <c r="BN98" s="294">
        <f>'DV STOP cijfers'!BN32</f>
        <v>0</v>
      </c>
      <c r="BO98" s="11">
        <f>'DV STOP cijfers'!BO32</f>
        <v>0</v>
      </c>
      <c r="BP98" s="294">
        <f>'DV STOP cijfers'!BP32</f>
        <v>0</v>
      </c>
      <c r="BQ98" s="49">
        <f>'DV STOP cijfers'!BQ32</f>
        <v>0</v>
      </c>
      <c r="BR98" s="15">
        <f>'DV STOP cijfers'!BR32</f>
        <v>150</v>
      </c>
      <c r="BS98" s="11">
        <f>'DV STOP cijfers'!BS32</f>
        <v>150</v>
      </c>
      <c r="BT98" s="11">
        <f>'DV STOP cijfers'!BT32</f>
        <v>0</v>
      </c>
      <c r="BU98" s="11">
        <f>'DV STOP cijfers'!BU32</f>
        <v>0</v>
      </c>
      <c r="BV98" s="11">
        <f>'DV STOP cijfers'!BV32</f>
        <v>0</v>
      </c>
      <c r="BW98" s="294">
        <f>'DV STOP cijfers'!BW32</f>
        <v>0</v>
      </c>
      <c r="BX98" s="49">
        <f>'DV STOP cijfers'!BX32</f>
        <v>0</v>
      </c>
      <c r="BY98" s="49">
        <f>'DV STOP cijfers'!BY32</f>
        <v>350</v>
      </c>
      <c r="BZ98" s="11">
        <f>'DV STOP cijfers'!BZ32</f>
        <v>0</v>
      </c>
      <c r="CA98" s="11">
        <f>'DV STOP cijfers'!CA32</f>
        <v>0</v>
      </c>
      <c r="CB98" s="11">
        <f>'DV STOP cijfers'!CB32</f>
        <v>0</v>
      </c>
      <c r="CC98" s="11">
        <f>'DV STOP cijfers'!CC32</f>
        <v>0</v>
      </c>
      <c r="CD98" s="11">
        <f>'DV STOP cijfers'!CD32</f>
        <v>0</v>
      </c>
      <c r="CE98" s="11">
        <f>'DV STOP cijfers'!CE32</f>
        <v>0</v>
      </c>
      <c r="CF98" s="11">
        <f>'DV STOP cijfers'!CF32</f>
        <v>0</v>
      </c>
      <c r="CG98" s="11">
        <f>'DV STOP cijfers'!CG32</f>
        <v>0</v>
      </c>
      <c r="CH98" s="11">
        <f>'DV STOP cijfers'!CH32</f>
        <v>0</v>
      </c>
      <c r="CI98" s="11">
        <f>'DV STOP cijfers'!CI32</f>
        <v>0</v>
      </c>
      <c r="CJ98" s="11">
        <f>'DV STOP cijfers'!CJ32</f>
        <v>0</v>
      </c>
      <c r="CK98" s="11">
        <f>'DV STOP cijfers'!CK32</f>
        <v>0</v>
      </c>
      <c r="CL98" s="49">
        <f>'DV STOP cijfers'!CL32</f>
        <v>0</v>
      </c>
      <c r="CM98" s="11">
        <f>'DV STOP cijfers'!CM32</f>
        <v>0</v>
      </c>
      <c r="CN98" s="11">
        <f>'DV STOP cijfers'!CN32</f>
        <v>0</v>
      </c>
      <c r="CO98" s="11">
        <f>'DV STOP cijfers'!CO32</f>
        <v>0</v>
      </c>
      <c r="CP98" s="11">
        <f>'DV STOP cijfers'!CP32</f>
        <v>0</v>
      </c>
      <c r="CQ98" s="11">
        <f>'DV STOP cijfers'!CQ32</f>
        <v>0</v>
      </c>
      <c r="CR98" s="11">
        <f>'DV STOP cijfers'!CR32</f>
        <v>0</v>
      </c>
      <c r="CS98" s="11">
        <f>'DV STOP cijfers'!CS32</f>
        <v>0</v>
      </c>
      <c r="CT98" s="11">
        <f>'DV STOP cijfers'!CT32</f>
        <v>0</v>
      </c>
      <c r="CU98" s="11">
        <f>'DV STOP cijfers'!CU32</f>
        <v>0</v>
      </c>
      <c r="CV98" s="11">
        <f>'DV STOP cijfers'!CV32</f>
        <v>0</v>
      </c>
      <c r="CW98" s="11">
        <f>'DV STOP cijfers'!CW32</f>
        <v>0</v>
      </c>
      <c r="CX98" s="11">
        <f>'DV STOP cijfers'!CX32</f>
        <v>0</v>
      </c>
      <c r="CY98" s="26">
        <f>'DV STOP cijfers'!CY32</f>
        <v>0</v>
      </c>
      <c r="CZ98" s="15">
        <f>'DV STOP cijfers'!CZ32</f>
        <v>0</v>
      </c>
      <c r="DA98" s="11">
        <f>'DV STOP cijfers'!DA32</f>
        <v>0</v>
      </c>
      <c r="DB98" s="11">
        <f>'DV STOP cijfers'!DB32</f>
        <v>0</v>
      </c>
      <c r="DC98" s="11">
        <f>'DV STOP cijfers'!DC32</f>
        <v>0</v>
      </c>
      <c r="DD98" s="11">
        <f>'DV STOP cijfers'!DD32</f>
        <v>0</v>
      </c>
      <c r="DE98" s="11">
        <f>'DV STOP cijfers'!DE32</f>
        <v>0</v>
      </c>
      <c r="DF98" s="11">
        <f>'DV STOP cijfers'!DF32</f>
        <v>0</v>
      </c>
      <c r="DG98" s="11">
        <f>'DV STOP cijfers'!DG32</f>
        <v>0</v>
      </c>
      <c r="DH98" s="11">
        <f>'DV STOP cijfers'!DH32</f>
        <v>0</v>
      </c>
      <c r="DI98" s="11">
        <f>'DV STOP cijfers'!DI32</f>
        <v>0</v>
      </c>
      <c r="DJ98" s="11">
        <f>'DV STOP cijfers'!DJ32</f>
        <v>0</v>
      </c>
      <c r="DK98" s="11">
        <f>'DV STOP cijfers'!DK32</f>
        <v>0</v>
      </c>
      <c r="DL98" s="26">
        <f>'DV STOP cijfers'!DL32</f>
        <v>0</v>
      </c>
    </row>
    <row r="99" spans="1:116" s="4" customFormat="1" ht="15" customHeight="1">
      <c r="A99" s="49">
        <f>'DV STOP cijfers'!A33</f>
        <v>0</v>
      </c>
      <c r="B99" s="49">
        <f>'DV STOP cijfers'!B33</f>
        <v>0</v>
      </c>
      <c r="C99" s="13" t="str">
        <f>'DV STOP cijfers'!C33</f>
        <v>Diervoeder</v>
      </c>
      <c r="D99" s="4" t="str">
        <f>'DV STOP cijfers'!D33</f>
        <v>DV Erkende bedrijven DERDEN</v>
      </c>
      <c r="E99" s="819" t="str">
        <f>'DV STOP cijfers'!E33</f>
        <v>Werkoverleg + opleidingen</v>
      </c>
      <c r="F99" s="508" t="str">
        <f>'DV STOP cijfers'!F33</f>
        <v>Derden</v>
      </c>
      <c r="G99" s="538" t="str">
        <f>'DV STOP cijfers'!G33</f>
        <v>nee</v>
      </c>
      <c r="H99" s="308">
        <f>'DV STOP cijfers'!H33</f>
        <v>1300</v>
      </c>
      <c r="I99" s="11">
        <f>'DV STOP cijfers'!I33</f>
        <v>0</v>
      </c>
      <c r="J99" s="11">
        <f>'DV STOP cijfers'!J33</f>
        <v>0</v>
      </c>
      <c r="K99" s="11">
        <f>'DV STOP cijfers'!K33</f>
        <v>0</v>
      </c>
      <c r="L99" s="11">
        <f>'DV STOP cijfers'!L33</f>
        <v>0</v>
      </c>
      <c r="M99" s="11">
        <f>'DV STOP cijfers'!M33</f>
        <v>0</v>
      </c>
      <c r="N99" s="11">
        <f>'DV STOP cijfers'!N33</f>
        <v>0</v>
      </c>
      <c r="O99" s="11">
        <f>'DV STOP cijfers'!O33</f>
        <v>0</v>
      </c>
      <c r="P99" s="11">
        <f>'DV STOP cijfers'!P33</f>
        <v>0</v>
      </c>
      <c r="Q99" s="26">
        <f>'DV STOP cijfers'!Q33</f>
        <v>1300</v>
      </c>
      <c r="R99" s="15">
        <f>'DV STOP cijfers'!R33</f>
        <v>0</v>
      </c>
      <c r="S99" s="11">
        <f>'DV STOP cijfers'!S33</f>
        <v>0</v>
      </c>
      <c r="T99" s="11">
        <f>'DV STOP cijfers'!T33</f>
        <v>1300</v>
      </c>
      <c r="U99" s="11">
        <f>'DV STOP cijfers'!U33</f>
        <v>0</v>
      </c>
      <c r="V99" s="11">
        <f>'DV STOP cijfers'!V33</f>
        <v>0</v>
      </c>
      <c r="W99" s="11">
        <f>'DV STOP cijfers'!W33</f>
        <v>0</v>
      </c>
      <c r="X99" s="11">
        <f>'DV STOP cijfers'!X33</f>
        <v>0</v>
      </c>
      <c r="Y99" s="11">
        <f>'DV STOP cijfers'!Y33</f>
        <v>0</v>
      </c>
      <c r="Z99" s="49">
        <f>'DV STOP cijfers'!Z33</f>
        <v>1300</v>
      </c>
      <c r="AA99" s="11">
        <f>'DV STOP cijfers'!AA33</f>
        <v>0</v>
      </c>
      <c r="AB99" s="11">
        <f>'DV STOP cijfers'!AB33</f>
        <v>0</v>
      </c>
      <c r="AC99" s="11">
        <f>'DV STOP cijfers'!AC33</f>
        <v>1300</v>
      </c>
      <c r="AD99" s="11">
        <f>'DV STOP cijfers'!AD33</f>
        <v>0</v>
      </c>
      <c r="AE99" s="11">
        <f>'DV STOP cijfers'!AE33</f>
        <v>0</v>
      </c>
      <c r="AF99" s="294">
        <f>'DV STOP cijfers'!AF33</f>
        <v>0</v>
      </c>
      <c r="AG99" s="49">
        <f>'DV STOP cijfers'!AG33</f>
        <v>0</v>
      </c>
      <c r="AH99" s="15">
        <f>'DV STOP cijfers'!AH33</f>
        <v>0</v>
      </c>
      <c r="AI99" s="11">
        <f>'DV STOP cijfers'!AI33</f>
        <v>0</v>
      </c>
      <c r="AJ99" s="11">
        <f>'DV STOP cijfers'!AJ33</f>
        <v>0</v>
      </c>
      <c r="AK99" s="11">
        <f>'DV STOP cijfers'!AK33</f>
        <v>0</v>
      </c>
      <c r="AL99" s="49">
        <f>'DV STOP cijfers'!AL33</f>
        <v>0</v>
      </c>
      <c r="AM99" s="15">
        <f>'DV STOP cijfers'!AM33</f>
        <v>0</v>
      </c>
      <c r="AN99" s="11">
        <f>'DV STOP cijfers'!AN33</f>
        <v>0</v>
      </c>
      <c r="AO99" s="11">
        <f>'DV STOP cijfers'!AO33</f>
        <v>0</v>
      </c>
      <c r="AP99" s="11">
        <f>'DV STOP cijfers'!AP33</f>
        <v>0</v>
      </c>
      <c r="AQ99" s="294">
        <f>'DV STOP cijfers'!AQ33</f>
        <v>0</v>
      </c>
      <c r="AR99" s="49">
        <f>'DV STOP cijfers'!AR33</f>
        <v>0</v>
      </c>
      <c r="AS99" s="15">
        <f>'DV STOP cijfers'!AS33</f>
        <v>0</v>
      </c>
      <c r="AT99" s="11">
        <f>'DV STOP cijfers'!AT33</f>
        <v>0</v>
      </c>
      <c r="AU99" s="11">
        <f>'DV STOP cijfers'!AU33</f>
        <v>0</v>
      </c>
      <c r="AV99" s="11">
        <f>'DV STOP cijfers'!AV33</f>
        <v>0</v>
      </c>
      <c r="AW99" s="11">
        <f>'DV STOP cijfers'!AW33</f>
        <v>0</v>
      </c>
      <c r="AX99" s="11">
        <f>'DV STOP cijfers'!AX33</f>
        <v>0</v>
      </c>
      <c r="AY99" s="11">
        <f>'DV STOP cijfers'!AY33</f>
        <v>0</v>
      </c>
      <c r="AZ99" s="11">
        <f>'DV STOP cijfers'!AZ33</f>
        <v>0</v>
      </c>
      <c r="BA99" s="11">
        <f>'DV STOP cijfers'!BA33</f>
        <v>0</v>
      </c>
      <c r="BB99" s="294">
        <f>'DV STOP cijfers'!BB33</f>
        <v>0</v>
      </c>
      <c r="BC99" s="49">
        <f>'DV STOP cijfers'!BC33</f>
        <v>0</v>
      </c>
      <c r="BD99" s="15">
        <f>'DV STOP cijfers'!BD33</f>
        <v>0</v>
      </c>
      <c r="BE99" s="11">
        <f>'DV STOP cijfers'!BE33</f>
        <v>0</v>
      </c>
      <c r="BF99" s="11">
        <f>'DV STOP cijfers'!BF33</f>
        <v>0</v>
      </c>
      <c r="BG99" s="11">
        <f>'DV STOP cijfers'!BG33</f>
        <v>0</v>
      </c>
      <c r="BH99" s="11">
        <f>'DV STOP cijfers'!BH33</f>
        <v>0</v>
      </c>
      <c r="BI99" s="11">
        <f>'DV STOP cijfers'!BI33</f>
        <v>0</v>
      </c>
      <c r="BJ99" s="294">
        <f>'DV STOP cijfers'!BJ33</f>
        <v>0</v>
      </c>
      <c r="BK99" s="49">
        <f>'DV STOP cijfers'!BK33</f>
        <v>0</v>
      </c>
      <c r="BL99" s="15">
        <f>'DV STOP cijfers'!BL33</f>
        <v>0</v>
      </c>
      <c r="BM99" s="11">
        <f>'DV STOP cijfers'!BM33</f>
        <v>0</v>
      </c>
      <c r="BN99" s="294">
        <f>'DV STOP cijfers'!BN33</f>
        <v>0</v>
      </c>
      <c r="BO99" s="11">
        <f>'DV STOP cijfers'!BO33</f>
        <v>0</v>
      </c>
      <c r="BP99" s="294">
        <f>'DV STOP cijfers'!BP33</f>
        <v>0</v>
      </c>
      <c r="BQ99" s="49">
        <f>'DV STOP cijfers'!BQ33</f>
        <v>0</v>
      </c>
      <c r="BR99" s="15">
        <f>'DV STOP cijfers'!BR33</f>
        <v>650</v>
      </c>
      <c r="BS99" s="11">
        <f>'DV STOP cijfers'!BS33</f>
        <v>650</v>
      </c>
      <c r="BT99" s="11">
        <f>'DV STOP cijfers'!BT33</f>
        <v>0</v>
      </c>
      <c r="BU99" s="11">
        <f>'DV STOP cijfers'!BU33</f>
        <v>0</v>
      </c>
      <c r="BV99" s="11">
        <f>'DV STOP cijfers'!BV33</f>
        <v>0</v>
      </c>
      <c r="BW99" s="294">
        <f>'DV STOP cijfers'!BW33</f>
        <v>0</v>
      </c>
      <c r="BX99" s="49">
        <f>'DV STOP cijfers'!BX33</f>
        <v>0</v>
      </c>
      <c r="BY99" s="49">
        <f>'DV STOP cijfers'!BY33</f>
        <v>0</v>
      </c>
      <c r="BZ99" s="11">
        <f>'DV STOP cijfers'!BZ33</f>
        <v>0</v>
      </c>
      <c r="CA99" s="11">
        <f>'DV STOP cijfers'!CA33</f>
        <v>0</v>
      </c>
      <c r="CB99" s="11">
        <f>'DV STOP cijfers'!CB33</f>
        <v>0</v>
      </c>
      <c r="CC99" s="11">
        <f>'DV STOP cijfers'!CC33</f>
        <v>0</v>
      </c>
      <c r="CD99" s="11">
        <f>'DV STOP cijfers'!CD33</f>
        <v>0</v>
      </c>
      <c r="CE99" s="11">
        <f>'DV STOP cijfers'!CE33</f>
        <v>0</v>
      </c>
      <c r="CF99" s="11">
        <f>'DV STOP cijfers'!CF33</f>
        <v>0</v>
      </c>
      <c r="CG99" s="11">
        <f>'DV STOP cijfers'!CG33</f>
        <v>0</v>
      </c>
      <c r="CH99" s="11">
        <f>'DV STOP cijfers'!CH33</f>
        <v>0</v>
      </c>
      <c r="CI99" s="11">
        <f>'DV STOP cijfers'!CI33</f>
        <v>0</v>
      </c>
      <c r="CJ99" s="11">
        <f>'DV STOP cijfers'!CJ33</f>
        <v>0</v>
      </c>
      <c r="CK99" s="11">
        <f>'DV STOP cijfers'!CK33</f>
        <v>0</v>
      </c>
      <c r="CL99" s="49">
        <f>'DV STOP cijfers'!CL33</f>
        <v>0</v>
      </c>
      <c r="CM99" s="11">
        <f>'DV STOP cijfers'!CM33</f>
        <v>0</v>
      </c>
      <c r="CN99" s="11">
        <f>'DV STOP cijfers'!CN33</f>
        <v>0</v>
      </c>
      <c r="CO99" s="11">
        <f>'DV STOP cijfers'!CO33</f>
        <v>0</v>
      </c>
      <c r="CP99" s="11">
        <f>'DV STOP cijfers'!CP33</f>
        <v>0</v>
      </c>
      <c r="CQ99" s="11">
        <f>'DV STOP cijfers'!CQ33</f>
        <v>0</v>
      </c>
      <c r="CR99" s="11">
        <f>'DV STOP cijfers'!CR33</f>
        <v>0</v>
      </c>
      <c r="CS99" s="11">
        <f>'DV STOP cijfers'!CS33</f>
        <v>0</v>
      </c>
      <c r="CT99" s="11">
        <f>'DV STOP cijfers'!CT33</f>
        <v>0</v>
      </c>
      <c r="CU99" s="11">
        <f>'DV STOP cijfers'!CU33</f>
        <v>0</v>
      </c>
      <c r="CV99" s="11">
        <f>'DV STOP cijfers'!CV33</f>
        <v>0</v>
      </c>
      <c r="CW99" s="11">
        <f>'DV STOP cijfers'!CW33</f>
        <v>0</v>
      </c>
      <c r="CX99" s="11">
        <f>'DV STOP cijfers'!CX33</f>
        <v>0</v>
      </c>
      <c r="CY99" s="26">
        <f>'DV STOP cijfers'!CY33</f>
        <v>0</v>
      </c>
      <c r="CZ99" s="15">
        <f>'DV STOP cijfers'!CZ33</f>
        <v>0</v>
      </c>
      <c r="DA99" s="11">
        <f>'DV STOP cijfers'!DA33</f>
        <v>0</v>
      </c>
      <c r="DB99" s="11">
        <f>'DV STOP cijfers'!DB33</f>
        <v>0</v>
      </c>
      <c r="DC99" s="11">
        <f>'DV STOP cijfers'!DC33</f>
        <v>0</v>
      </c>
      <c r="DD99" s="11">
        <f>'DV STOP cijfers'!DD33</f>
        <v>0</v>
      </c>
      <c r="DE99" s="11">
        <f>'DV STOP cijfers'!DE33</f>
        <v>0</v>
      </c>
      <c r="DF99" s="11">
        <f>'DV STOP cijfers'!DF33</f>
        <v>0</v>
      </c>
      <c r="DG99" s="11">
        <f>'DV STOP cijfers'!DG33</f>
        <v>0</v>
      </c>
      <c r="DH99" s="11">
        <f>'DV STOP cijfers'!DH33</f>
        <v>0</v>
      </c>
      <c r="DI99" s="11">
        <f>'DV STOP cijfers'!DI33</f>
        <v>0</v>
      </c>
      <c r="DJ99" s="11">
        <f>'DV STOP cijfers'!DJ33</f>
        <v>0</v>
      </c>
      <c r="DK99" s="11">
        <f>'DV STOP cijfers'!DK33</f>
        <v>0</v>
      </c>
      <c r="DL99" s="26">
        <f>'DV STOP cijfers'!DL33</f>
        <v>0</v>
      </c>
    </row>
    <row r="100" spans="1:116" s="4" customFormat="1" ht="15" customHeight="1">
      <c r="A100" s="49">
        <f>'DV STOP cijfers'!A34</f>
        <v>0</v>
      </c>
      <c r="B100" s="49" t="str">
        <f>'DV STOP cijfers'!B34</f>
        <v>IDWE/IDWD/FKNT</v>
      </c>
      <c r="C100" s="4" t="str">
        <f>'DV STOP cijfers'!C34</f>
        <v>Diervoeder</v>
      </c>
      <c r="D100" s="4" t="str">
        <f>'DV STOP cijfers'!D34</f>
        <v>DV Erkende bedrijven DERDEN</v>
      </c>
      <c r="E100" s="274" t="str">
        <f>'DV STOP cijfers'!E34</f>
        <v>FRNT1507 DV Herinspectie</v>
      </c>
      <c r="F100" s="508" t="str">
        <f>'DV STOP cijfers'!F34</f>
        <v>Derden</v>
      </c>
      <c r="G100" s="5" t="str">
        <f>'DV STOP cijfers'!G34</f>
        <v>ja</v>
      </c>
      <c r="H100" s="15">
        <f>'DV STOP cijfers'!H34</f>
        <v>360</v>
      </c>
      <c r="I100" s="11">
        <f>'DV STOP cijfers'!I34</f>
        <v>0</v>
      </c>
      <c r="J100" s="11">
        <f>'DV STOP cijfers'!J34</f>
        <v>0</v>
      </c>
      <c r="K100" s="11">
        <f>'DV STOP cijfers'!K34</f>
        <v>0</v>
      </c>
      <c r="L100" s="11">
        <f>'DV STOP cijfers'!L34</f>
        <v>0</v>
      </c>
      <c r="M100" s="11">
        <f>'DV STOP cijfers'!M34</f>
        <v>0</v>
      </c>
      <c r="N100" s="11">
        <f>'DV STOP cijfers'!N34</f>
        <v>0</v>
      </c>
      <c r="O100" s="11">
        <f>'DV STOP cijfers'!O34</f>
        <v>0</v>
      </c>
      <c r="P100" s="11">
        <f>'DV STOP cijfers'!P34</f>
        <v>0</v>
      </c>
      <c r="Q100" s="26">
        <f>'DV STOP cijfers'!Q34</f>
        <v>360</v>
      </c>
      <c r="R100" s="15">
        <f>'DV STOP cijfers'!R34</f>
        <v>0</v>
      </c>
      <c r="S100" s="11">
        <f>'DV STOP cijfers'!S34</f>
        <v>0</v>
      </c>
      <c r="T100" s="11">
        <f>'DV STOP cijfers'!T34</f>
        <v>360</v>
      </c>
      <c r="U100" s="11">
        <f>'DV STOP cijfers'!U34</f>
        <v>0</v>
      </c>
      <c r="V100" s="11">
        <f>'DV STOP cijfers'!V34</f>
        <v>0</v>
      </c>
      <c r="W100" s="11">
        <f>'DV STOP cijfers'!W34</f>
        <v>0</v>
      </c>
      <c r="X100" s="11">
        <f>'DV STOP cijfers'!X34</f>
        <v>0</v>
      </c>
      <c r="Y100" s="11">
        <f>'DV STOP cijfers'!Y34</f>
        <v>0</v>
      </c>
      <c r="Z100" s="49">
        <f>'DV STOP cijfers'!Z34</f>
        <v>360</v>
      </c>
      <c r="AA100" s="11">
        <f>'DV STOP cijfers'!AA34</f>
        <v>0</v>
      </c>
      <c r="AB100" s="11">
        <f>'DV STOP cijfers'!AB34</f>
        <v>0</v>
      </c>
      <c r="AC100" s="11">
        <f>'DV STOP cijfers'!AC34</f>
        <v>360</v>
      </c>
      <c r="AD100" s="11">
        <f>'DV STOP cijfers'!AD34</f>
        <v>0</v>
      </c>
      <c r="AE100" s="11">
        <f>'DV STOP cijfers'!AE34</f>
        <v>0</v>
      </c>
      <c r="AF100" s="294">
        <f>'DV STOP cijfers'!AF34</f>
        <v>0</v>
      </c>
      <c r="AG100" s="49">
        <f>'DV STOP cijfers'!AG34</f>
        <v>0</v>
      </c>
      <c r="AH100" s="15">
        <f>'DV STOP cijfers'!AH34</f>
        <v>0</v>
      </c>
      <c r="AI100" s="11">
        <f>'DV STOP cijfers'!AI34</f>
        <v>0</v>
      </c>
      <c r="AJ100" s="11">
        <f>'DV STOP cijfers'!AJ34</f>
        <v>0</v>
      </c>
      <c r="AK100" s="11">
        <f>'DV STOP cijfers'!AK34</f>
        <v>0</v>
      </c>
      <c r="AL100" s="49">
        <f>'DV STOP cijfers'!AL34</f>
        <v>0</v>
      </c>
      <c r="AM100" s="15">
        <f>'DV STOP cijfers'!AM34</f>
        <v>0</v>
      </c>
      <c r="AN100" s="11">
        <f>'DV STOP cijfers'!AN34</f>
        <v>0</v>
      </c>
      <c r="AO100" s="11">
        <f>'DV STOP cijfers'!AO34</f>
        <v>0</v>
      </c>
      <c r="AP100" s="11">
        <f>'DV STOP cijfers'!AP34</f>
        <v>0</v>
      </c>
      <c r="AQ100" s="294">
        <f>'DV STOP cijfers'!AQ34</f>
        <v>0</v>
      </c>
      <c r="AR100" s="49">
        <f>'DV STOP cijfers'!AR34</f>
        <v>0</v>
      </c>
      <c r="AS100" s="15">
        <f>'DV STOP cijfers'!AS34</f>
        <v>0</v>
      </c>
      <c r="AT100" s="11">
        <f>'DV STOP cijfers'!AT34</f>
        <v>0</v>
      </c>
      <c r="AU100" s="11">
        <f>'DV STOP cijfers'!AU34</f>
        <v>0</v>
      </c>
      <c r="AV100" s="11">
        <f>'DV STOP cijfers'!AV34</f>
        <v>0</v>
      </c>
      <c r="AW100" s="11">
        <f>'DV STOP cijfers'!AW34</f>
        <v>0</v>
      </c>
      <c r="AX100" s="11">
        <f>'DV STOP cijfers'!AX34</f>
        <v>0</v>
      </c>
      <c r="AY100" s="11">
        <f>'DV STOP cijfers'!AY34</f>
        <v>0</v>
      </c>
      <c r="AZ100" s="11">
        <f>'DV STOP cijfers'!AZ34</f>
        <v>0</v>
      </c>
      <c r="BA100" s="11">
        <f>'DV STOP cijfers'!BA34</f>
        <v>0</v>
      </c>
      <c r="BB100" s="294">
        <f>'DV STOP cijfers'!BB34</f>
        <v>0</v>
      </c>
      <c r="BC100" s="49">
        <f>'DV STOP cijfers'!BC34</f>
        <v>0</v>
      </c>
      <c r="BD100" s="15">
        <f>'DV STOP cijfers'!BD34</f>
        <v>0</v>
      </c>
      <c r="BE100" s="11">
        <f>'DV STOP cijfers'!BE34</f>
        <v>0</v>
      </c>
      <c r="BF100" s="11">
        <f>'DV STOP cijfers'!BF34</f>
        <v>0</v>
      </c>
      <c r="BG100" s="11">
        <f>'DV STOP cijfers'!BG34</f>
        <v>0</v>
      </c>
      <c r="BH100" s="11">
        <f>'DV STOP cijfers'!BH34</f>
        <v>0</v>
      </c>
      <c r="BI100" s="11">
        <f>'DV STOP cijfers'!BI34</f>
        <v>0</v>
      </c>
      <c r="BJ100" s="294">
        <f>'DV STOP cijfers'!BJ34</f>
        <v>0</v>
      </c>
      <c r="BK100" s="49">
        <f>'DV STOP cijfers'!BK34</f>
        <v>0</v>
      </c>
      <c r="BL100" s="15">
        <f>'DV STOP cijfers'!BL34</f>
        <v>0</v>
      </c>
      <c r="BM100" s="11">
        <f>'DV STOP cijfers'!BM34</f>
        <v>0</v>
      </c>
      <c r="BN100" s="294">
        <f>'DV STOP cijfers'!BN34</f>
        <v>0</v>
      </c>
      <c r="BO100" s="11">
        <f>'DV STOP cijfers'!BO34</f>
        <v>0</v>
      </c>
      <c r="BP100" s="294">
        <f>'DV STOP cijfers'!BP34</f>
        <v>0</v>
      </c>
      <c r="BQ100" s="49">
        <f>'DV STOP cijfers'!BQ34</f>
        <v>0</v>
      </c>
      <c r="BR100" s="15">
        <f>'DV STOP cijfers'!BR34</f>
        <v>180</v>
      </c>
      <c r="BS100" s="11">
        <f>'DV STOP cijfers'!BS34</f>
        <v>180</v>
      </c>
      <c r="BT100" s="11">
        <f>'DV STOP cijfers'!BT34</f>
        <v>0</v>
      </c>
      <c r="BU100" s="11">
        <f>'DV STOP cijfers'!BU34</f>
        <v>0</v>
      </c>
      <c r="BV100" s="11">
        <f>'DV STOP cijfers'!BV34</f>
        <v>0</v>
      </c>
      <c r="BW100" s="294">
        <f>'DV STOP cijfers'!BW34</f>
        <v>0</v>
      </c>
      <c r="BX100" s="49">
        <f>'DV STOP cijfers'!BX34</f>
        <v>0</v>
      </c>
      <c r="BY100" s="49">
        <f>'DV STOP cijfers'!BY34</f>
        <v>360</v>
      </c>
      <c r="BZ100" s="11">
        <f>'DV STOP cijfers'!BZ34</f>
        <v>0</v>
      </c>
      <c r="CA100" s="11">
        <f>'DV STOP cijfers'!CA34</f>
        <v>0</v>
      </c>
      <c r="CB100" s="11">
        <f>'DV STOP cijfers'!CB34</f>
        <v>0</v>
      </c>
      <c r="CC100" s="11">
        <f>'DV STOP cijfers'!CC34</f>
        <v>0</v>
      </c>
      <c r="CD100" s="11">
        <f>'DV STOP cijfers'!CD34</f>
        <v>0</v>
      </c>
      <c r="CE100" s="11">
        <f>'DV STOP cijfers'!CE34</f>
        <v>0</v>
      </c>
      <c r="CF100" s="11">
        <f>'DV STOP cijfers'!CF34</f>
        <v>0</v>
      </c>
      <c r="CG100" s="11">
        <f>'DV STOP cijfers'!CG34</f>
        <v>0</v>
      </c>
      <c r="CH100" s="11">
        <f>'DV STOP cijfers'!CH34</f>
        <v>0</v>
      </c>
      <c r="CI100" s="11">
        <f>'DV STOP cijfers'!CI34</f>
        <v>0</v>
      </c>
      <c r="CJ100" s="11">
        <f>'DV STOP cijfers'!CJ34</f>
        <v>0</v>
      </c>
      <c r="CK100" s="11">
        <f>'DV STOP cijfers'!CK34</f>
        <v>0</v>
      </c>
      <c r="CL100" s="49">
        <f>'DV STOP cijfers'!CL34</f>
        <v>0</v>
      </c>
      <c r="CM100" s="11">
        <f>'DV STOP cijfers'!CM34</f>
        <v>0</v>
      </c>
      <c r="CN100" s="11">
        <f>'DV STOP cijfers'!CN34</f>
        <v>0</v>
      </c>
      <c r="CO100" s="11">
        <f>'DV STOP cijfers'!CO34</f>
        <v>0</v>
      </c>
      <c r="CP100" s="11">
        <f>'DV STOP cijfers'!CP34</f>
        <v>0</v>
      </c>
      <c r="CQ100" s="11">
        <f>'DV STOP cijfers'!CQ34</f>
        <v>0</v>
      </c>
      <c r="CR100" s="11">
        <f>'DV STOP cijfers'!CR34</f>
        <v>0</v>
      </c>
      <c r="CS100" s="11">
        <f>'DV STOP cijfers'!CS34</f>
        <v>0</v>
      </c>
      <c r="CT100" s="11">
        <f>'DV STOP cijfers'!CT34</f>
        <v>0</v>
      </c>
      <c r="CU100" s="11">
        <f>'DV STOP cijfers'!CU34</f>
        <v>0</v>
      </c>
      <c r="CV100" s="11">
        <f>'DV STOP cijfers'!CV34</f>
        <v>0</v>
      </c>
      <c r="CW100" s="11">
        <f>'DV STOP cijfers'!CW34</f>
        <v>0</v>
      </c>
      <c r="CX100" s="11">
        <f>'DV STOP cijfers'!CX34</f>
        <v>0</v>
      </c>
      <c r="CY100" s="26">
        <f>'DV STOP cijfers'!CY34</f>
        <v>0</v>
      </c>
      <c r="CZ100" s="15">
        <f>'DV STOP cijfers'!CZ34</f>
        <v>0</v>
      </c>
      <c r="DA100" s="11">
        <f>'DV STOP cijfers'!DA34</f>
        <v>0</v>
      </c>
      <c r="DB100" s="11">
        <f>'DV STOP cijfers'!DB34</f>
        <v>0</v>
      </c>
      <c r="DC100" s="11">
        <f>'DV STOP cijfers'!DC34</f>
        <v>0</v>
      </c>
      <c r="DD100" s="11">
        <f>'DV STOP cijfers'!DD34</f>
        <v>0</v>
      </c>
      <c r="DE100" s="11">
        <f>'DV STOP cijfers'!DE34</f>
        <v>0</v>
      </c>
      <c r="DF100" s="11">
        <f>'DV STOP cijfers'!DF34</f>
        <v>0</v>
      </c>
      <c r="DG100" s="11">
        <f>'DV STOP cijfers'!DG34</f>
        <v>0</v>
      </c>
      <c r="DH100" s="11">
        <f>'DV STOP cijfers'!DH34</f>
        <v>0</v>
      </c>
      <c r="DI100" s="11">
        <f>'DV STOP cijfers'!DI34</f>
        <v>0</v>
      </c>
      <c r="DJ100" s="11">
        <f>'DV STOP cijfers'!DJ34</f>
        <v>0</v>
      </c>
      <c r="DK100" s="11">
        <f>'DV STOP cijfers'!DK34</f>
        <v>0</v>
      </c>
      <c r="DL100" s="26">
        <f>'DV STOP cijfers'!DL34</f>
        <v>0</v>
      </c>
    </row>
    <row r="101" spans="1:116" s="4" customFormat="1" ht="15" customHeight="1">
      <c r="A101" s="49">
        <f>'DV STOP cijfers'!A35</f>
        <v>0</v>
      </c>
      <c r="B101" s="49" t="str">
        <f>'DV STOP cijfers'!B35</f>
        <v>IDWE/IDWD/FKNT</v>
      </c>
      <c r="C101" s="13" t="str">
        <f>'DV STOP cijfers'!C35</f>
        <v>Diervoeder</v>
      </c>
      <c r="D101" s="13" t="str">
        <f>'DV STOP cijfers'!D35</f>
        <v>DV Erkende bedrijven DERDEN</v>
      </c>
      <c r="E101" s="819" t="str">
        <f>'DV STOP cijfers'!E35</f>
        <v>PBO taken</v>
      </c>
      <c r="F101" s="508" t="str">
        <f>'DV STOP cijfers'!F35</f>
        <v>Derden</v>
      </c>
      <c r="G101" s="821" t="str">
        <f>'DV STOP cijfers'!G35</f>
        <v>nee</v>
      </c>
      <c r="H101" s="15">
        <f>'DV STOP cijfers'!H35</f>
        <v>270</v>
      </c>
      <c r="I101" s="11">
        <f>'DV STOP cijfers'!I35</f>
        <v>0</v>
      </c>
      <c r="J101" s="11">
        <f>'DV STOP cijfers'!J35</f>
        <v>0</v>
      </c>
      <c r="K101" s="11">
        <f>'DV STOP cijfers'!K35</f>
        <v>0</v>
      </c>
      <c r="L101" s="11">
        <f>'DV STOP cijfers'!L35</f>
        <v>0</v>
      </c>
      <c r="M101" s="11">
        <f>'DV STOP cijfers'!M35</f>
        <v>0</v>
      </c>
      <c r="N101" s="11">
        <f>'DV STOP cijfers'!N35</f>
        <v>0</v>
      </c>
      <c r="O101" s="11">
        <f>'DV STOP cijfers'!O35</f>
        <v>0</v>
      </c>
      <c r="P101" s="11">
        <f>'DV STOP cijfers'!P35</f>
        <v>0</v>
      </c>
      <c r="Q101" s="26">
        <f>'DV STOP cijfers'!Q35</f>
        <v>270</v>
      </c>
      <c r="R101" s="15">
        <f>'DV STOP cijfers'!R35</f>
        <v>0</v>
      </c>
      <c r="S101" s="11">
        <f>'DV STOP cijfers'!S35</f>
        <v>0</v>
      </c>
      <c r="T101" s="11">
        <f>'DV STOP cijfers'!T35</f>
        <v>270</v>
      </c>
      <c r="U101" s="11">
        <f>'DV STOP cijfers'!U35</f>
        <v>0</v>
      </c>
      <c r="V101" s="11">
        <f>'DV STOP cijfers'!V35</f>
        <v>0</v>
      </c>
      <c r="W101" s="11">
        <f>'DV STOP cijfers'!W35</f>
        <v>0</v>
      </c>
      <c r="X101" s="11">
        <f>'DV STOP cijfers'!X35</f>
        <v>0</v>
      </c>
      <c r="Y101" s="11">
        <f>'DV STOP cijfers'!Y35</f>
        <v>0</v>
      </c>
      <c r="Z101" s="49">
        <f>'DV STOP cijfers'!Z35</f>
        <v>270</v>
      </c>
      <c r="AA101" s="11">
        <f>'DV STOP cijfers'!AA35</f>
        <v>270</v>
      </c>
      <c r="AB101" s="11">
        <f>'DV STOP cijfers'!AB35</f>
        <v>0</v>
      </c>
      <c r="AC101" s="11">
        <f>'DV STOP cijfers'!AC35</f>
        <v>0</v>
      </c>
      <c r="AD101" s="11">
        <f>'DV STOP cijfers'!AD35</f>
        <v>0</v>
      </c>
      <c r="AE101" s="11">
        <f>'DV STOP cijfers'!AE35</f>
        <v>0</v>
      </c>
      <c r="AF101" s="294">
        <f>'DV STOP cijfers'!AF35</f>
        <v>0</v>
      </c>
      <c r="AG101" s="49">
        <f>'DV STOP cijfers'!AG35</f>
        <v>0</v>
      </c>
      <c r="AH101" s="15">
        <f>'DV STOP cijfers'!AH35</f>
        <v>0</v>
      </c>
      <c r="AI101" s="11">
        <f>'DV STOP cijfers'!AI35</f>
        <v>0</v>
      </c>
      <c r="AJ101" s="11">
        <f>'DV STOP cijfers'!AJ35</f>
        <v>270</v>
      </c>
      <c r="AK101" s="11">
        <f>'DV STOP cijfers'!AK35</f>
        <v>0</v>
      </c>
      <c r="AL101" s="49">
        <f>'DV STOP cijfers'!AL35</f>
        <v>0</v>
      </c>
      <c r="AM101" s="15">
        <f>'DV STOP cijfers'!AM35</f>
        <v>0</v>
      </c>
      <c r="AN101" s="11">
        <f>'DV STOP cijfers'!AN35</f>
        <v>0</v>
      </c>
      <c r="AO101" s="11">
        <f>'DV STOP cijfers'!AO35</f>
        <v>0</v>
      </c>
      <c r="AP101" s="11">
        <f>'DV STOP cijfers'!AP35</f>
        <v>0</v>
      </c>
      <c r="AQ101" s="294">
        <f>'DV STOP cijfers'!AQ35</f>
        <v>0</v>
      </c>
      <c r="AR101" s="49">
        <f>'DV STOP cijfers'!AR35</f>
        <v>0</v>
      </c>
      <c r="AS101" s="15">
        <f>'DV STOP cijfers'!AS35</f>
        <v>0</v>
      </c>
      <c r="AT101" s="11">
        <f>'DV STOP cijfers'!AT35</f>
        <v>0</v>
      </c>
      <c r="AU101" s="11">
        <f>'DV STOP cijfers'!AU35</f>
        <v>0</v>
      </c>
      <c r="AV101" s="11">
        <f>'DV STOP cijfers'!AV35</f>
        <v>0</v>
      </c>
      <c r="AW101" s="11">
        <f>'DV STOP cijfers'!AW35</f>
        <v>0</v>
      </c>
      <c r="AX101" s="11">
        <f>'DV STOP cijfers'!AX35</f>
        <v>0</v>
      </c>
      <c r="AY101" s="11">
        <f>'DV STOP cijfers'!AY35</f>
        <v>0</v>
      </c>
      <c r="AZ101" s="11">
        <f>'DV STOP cijfers'!AZ35</f>
        <v>0</v>
      </c>
      <c r="BA101" s="11">
        <f>'DV STOP cijfers'!BA35</f>
        <v>0</v>
      </c>
      <c r="BB101" s="294">
        <f>'DV STOP cijfers'!BB35</f>
        <v>0</v>
      </c>
      <c r="BC101" s="49">
        <f>'DV STOP cijfers'!BC35</f>
        <v>0</v>
      </c>
      <c r="BD101" s="15">
        <f>'DV STOP cijfers'!BD35</f>
        <v>0</v>
      </c>
      <c r="BE101" s="11">
        <f>'DV STOP cijfers'!BE35</f>
        <v>0</v>
      </c>
      <c r="BF101" s="11">
        <f>'DV STOP cijfers'!BF35</f>
        <v>0</v>
      </c>
      <c r="BG101" s="11">
        <f>'DV STOP cijfers'!BG35</f>
        <v>0</v>
      </c>
      <c r="BH101" s="11">
        <f>'DV STOP cijfers'!BH35</f>
        <v>0</v>
      </c>
      <c r="BI101" s="11">
        <f>'DV STOP cijfers'!BI35</f>
        <v>0</v>
      </c>
      <c r="BJ101" s="294">
        <f>'DV STOP cijfers'!BJ35</f>
        <v>0</v>
      </c>
      <c r="BK101" s="49">
        <f>'DV STOP cijfers'!BK35</f>
        <v>0</v>
      </c>
      <c r="BL101" s="15">
        <f>'DV STOP cijfers'!BL35</f>
        <v>0</v>
      </c>
      <c r="BM101" s="11">
        <f>'DV STOP cijfers'!BM35</f>
        <v>0</v>
      </c>
      <c r="BN101" s="294">
        <f>'DV STOP cijfers'!BN35</f>
        <v>0</v>
      </c>
      <c r="BO101" s="11">
        <f>'DV STOP cijfers'!BO35</f>
        <v>0</v>
      </c>
      <c r="BP101" s="294">
        <f>'DV STOP cijfers'!BP35</f>
        <v>0</v>
      </c>
      <c r="BQ101" s="49">
        <f>'DV STOP cijfers'!BQ35</f>
        <v>0</v>
      </c>
      <c r="BR101" s="15">
        <f>'DV STOP cijfers'!BR35</f>
        <v>0</v>
      </c>
      <c r="BS101" s="11">
        <f>'DV STOP cijfers'!BS35</f>
        <v>0</v>
      </c>
      <c r="BT101" s="11">
        <f>'DV STOP cijfers'!BT35</f>
        <v>0</v>
      </c>
      <c r="BU101" s="11">
        <f>'DV STOP cijfers'!BU35</f>
        <v>0</v>
      </c>
      <c r="BV101" s="11">
        <f>'DV STOP cijfers'!BV35</f>
        <v>0</v>
      </c>
      <c r="BW101" s="294">
        <f>'DV STOP cijfers'!BW35</f>
        <v>0</v>
      </c>
      <c r="BX101" s="49">
        <f>'DV STOP cijfers'!BX35</f>
        <v>0</v>
      </c>
      <c r="BY101" s="49">
        <f>'DV STOP cijfers'!BY35</f>
        <v>0</v>
      </c>
      <c r="BZ101" s="11">
        <f>'DV STOP cijfers'!BZ35</f>
        <v>0</v>
      </c>
      <c r="CA101" s="11">
        <f>'DV STOP cijfers'!CA35</f>
        <v>0</v>
      </c>
      <c r="CB101" s="11">
        <f>'DV STOP cijfers'!CB35</f>
        <v>0</v>
      </c>
      <c r="CC101" s="11">
        <f>'DV STOP cijfers'!CC35</f>
        <v>0</v>
      </c>
      <c r="CD101" s="11">
        <f>'DV STOP cijfers'!CD35</f>
        <v>0</v>
      </c>
      <c r="CE101" s="11">
        <f>'DV STOP cijfers'!CE35</f>
        <v>0</v>
      </c>
      <c r="CF101" s="11">
        <f>'DV STOP cijfers'!CF35</f>
        <v>0</v>
      </c>
      <c r="CG101" s="11">
        <f>'DV STOP cijfers'!CG35</f>
        <v>0</v>
      </c>
      <c r="CH101" s="11">
        <f>'DV STOP cijfers'!CH35</f>
        <v>0</v>
      </c>
      <c r="CI101" s="11">
        <f>'DV STOP cijfers'!CI35</f>
        <v>0</v>
      </c>
      <c r="CJ101" s="11">
        <f>'DV STOP cijfers'!CJ35</f>
        <v>0</v>
      </c>
      <c r="CK101" s="11">
        <f>'DV STOP cijfers'!CK35</f>
        <v>0</v>
      </c>
      <c r="CL101" s="49">
        <f>'DV STOP cijfers'!CL35</f>
        <v>0</v>
      </c>
      <c r="CM101" s="11">
        <f>'DV STOP cijfers'!CM35</f>
        <v>0</v>
      </c>
      <c r="CN101" s="11">
        <f>'DV STOP cijfers'!CN35</f>
        <v>0</v>
      </c>
      <c r="CO101" s="11">
        <f>'DV STOP cijfers'!CO35</f>
        <v>0</v>
      </c>
      <c r="CP101" s="11">
        <f>'DV STOP cijfers'!CP35</f>
        <v>0</v>
      </c>
      <c r="CQ101" s="11">
        <f>'DV STOP cijfers'!CQ35</f>
        <v>0</v>
      </c>
      <c r="CR101" s="11">
        <f>'DV STOP cijfers'!CR35</f>
        <v>0</v>
      </c>
      <c r="CS101" s="11">
        <f>'DV STOP cijfers'!CS35</f>
        <v>0</v>
      </c>
      <c r="CT101" s="11">
        <f>'DV STOP cijfers'!CT35</f>
        <v>0</v>
      </c>
      <c r="CU101" s="11">
        <f>'DV STOP cijfers'!CU35</f>
        <v>0</v>
      </c>
      <c r="CV101" s="11">
        <f>'DV STOP cijfers'!CV35</f>
        <v>0</v>
      </c>
      <c r="CW101" s="11">
        <f>'DV STOP cijfers'!CW35</f>
        <v>0</v>
      </c>
      <c r="CX101" s="11">
        <f>'DV STOP cijfers'!CX35</f>
        <v>0</v>
      </c>
      <c r="CY101" s="26">
        <f>'DV STOP cijfers'!CY35</f>
        <v>0</v>
      </c>
      <c r="CZ101" s="15">
        <f>'DV STOP cijfers'!CZ35</f>
        <v>0</v>
      </c>
      <c r="DA101" s="11">
        <f>'DV STOP cijfers'!DA35</f>
        <v>0</v>
      </c>
      <c r="DB101" s="11">
        <f>'DV STOP cijfers'!DB35</f>
        <v>0</v>
      </c>
      <c r="DC101" s="11">
        <f>'DV STOP cijfers'!DC35</f>
        <v>0</v>
      </c>
      <c r="DD101" s="11">
        <f>'DV STOP cijfers'!DD35</f>
        <v>0</v>
      </c>
      <c r="DE101" s="11">
        <f>'DV STOP cijfers'!DE35</f>
        <v>0</v>
      </c>
      <c r="DF101" s="11">
        <f>'DV STOP cijfers'!DF35</f>
        <v>0</v>
      </c>
      <c r="DG101" s="11">
        <f>'DV STOP cijfers'!DG35</f>
        <v>0</v>
      </c>
      <c r="DH101" s="11">
        <f>'DV STOP cijfers'!DH35</f>
        <v>0</v>
      </c>
      <c r="DI101" s="11">
        <f>'DV STOP cijfers'!DI35</f>
        <v>0</v>
      </c>
      <c r="DJ101" s="11">
        <f>'DV STOP cijfers'!DJ35</f>
        <v>0</v>
      </c>
      <c r="DK101" s="11">
        <f>'DV STOP cijfers'!DK35</f>
        <v>0</v>
      </c>
      <c r="DL101" s="26">
        <f>'DV STOP cijfers'!DL35</f>
        <v>0</v>
      </c>
    </row>
    <row r="102" spans="1:116" s="4" customFormat="1" ht="15" customHeight="1">
      <c r="A102" s="49">
        <f>'DV STOP cijfers'!A37</f>
        <v>0</v>
      </c>
      <c r="B102" s="49" t="str">
        <f>'DV STOP cijfers'!B37</f>
        <v>??FRNT</v>
      </c>
      <c r="C102" s="4" t="str">
        <f>'DV STOP cijfers'!C37</f>
        <v>Diervoeder</v>
      </c>
      <c r="D102" s="4" t="str">
        <f>'DV STOP cijfers'!D37</f>
        <v>DV  herinspecties geregistreerde bedrijven</v>
      </c>
      <c r="E102" s="274" t="str">
        <f>'DV STOP cijfers'!E37</f>
        <v>FRNT1407 DV Herinspectie</v>
      </c>
      <c r="F102" s="508" t="str">
        <f>'DV STOP cijfers'!F37</f>
        <v>Derden</v>
      </c>
      <c r="G102" s="5" t="str">
        <f>'DV STOP cijfers'!G37</f>
        <v>ja</v>
      </c>
      <c r="H102" s="15">
        <f>'DV STOP cijfers'!H37</f>
        <v>913</v>
      </c>
      <c r="I102" s="11">
        <f>'DV STOP cijfers'!I37</f>
        <v>0</v>
      </c>
      <c r="J102" s="11">
        <f>'DV STOP cijfers'!J37</f>
        <v>0</v>
      </c>
      <c r="K102" s="11">
        <f>'DV STOP cijfers'!K37</f>
        <v>0</v>
      </c>
      <c r="L102" s="11">
        <f>'DV STOP cijfers'!L37</f>
        <v>0</v>
      </c>
      <c r="M102" s="11">
        <f>'DV STOP cijfers'!M37</f>
        <v>0</v>
      </c>
      <c r="N102" s="11">
        <f>'DV STOP cijfers'!N37</f>
        <v>0</v>
      </c>
      <c r="O102" s="11">
        <f>'DV STOP cijfers'!O37</f>
        <v>0</v>
      </c>
      <c r="P102" s="11">
        <f>'DV STOP cijfers'!P37</f>
        <v>0</v>
      </c>
      <c r="Q102" s="26">
        <f>'DV STOP cijfers'!Q37</f>
        <v>913</v>
      </c>
      <c r="R102" s="15">
        <f>'DV STOP cijfers'!R37</f>
        <v>0</v>
      </c>
      <c r="S102" s="11">
        <f>'DV STOP cijfers'!S37</f>
        <v>0</v>
      </c>
      <c r="T102" s="11">
        <f>'DV STOP cijfers'!T37</f>
        <v>913</v>
      </c>
      <c r="U102" s="11">
        <f>'DV STOP cijfers'!U37</f>
        <v>0</v>
      </c>
      <c r="V102" s="11">
        <f>'DV STOP cijfers'!V37</f>
        <v>0</v>
      </c>
      <c r="W102" s="11">
        <f>'DV STOP cijfers'!W37</f>
        <v>0</v>
      </c>
      <c r="X102" s="11">
        <f>'DV STOP cijfers'!X37</f>
        <v>0</v>
      </c>
      <c r="Y102" s="11">
        <f>'DV STOP cijfers'!Y37</f>
        <v>0</v>
      </c>
      <c r="Z102" s="49">
        <f>'DV STOP cijfers'!Z37</f>
        <v>913</v>
      </c>
      <c r="AA102" s="11">
        <f>'DV STOP cijfers'!AA37</f>
        <v>0</v>
      </c>
      <c r="AB102" s="11">
        <f>'DV STOP cijfers'!AB37</f>
        <v>0</v>
      </c>
      <c r="AC102" s="11">
        <f>'DV STOP cijfers'!AC37</f>
        <v>913</v>
      </c>
      <c r="AD102" s="11">
        <f>'DV STOP cijfers'!AD37</f>
        <v>0</v>
      </c>
      <c r="AE102" s="11">
        <f>'DV STOP cijfers'!AE37</f>
        <v>0</v>
      </c>
      <c r="AF102" s="294">
        <f>'DV STOP cijfers'!AF37</f>
        <v>0</v>
      </c>
      <c r="AG102" s="49">
        <f>'DV STOP cijfers'!AG37</f>
        <v>0</v>
      </c>
      <c r="AH102" s="15">
        <f>'DV STOP cijfers'!AH37</f>
        <v>0</v>
      </c>
      <c r="AI102" s="11">
        <f>'DV STOP cijfers'!AI37</f>
        <v>0</v>
      </c>
      <c r="AJ102" s="11">
        <f>'DV STOP cijfers'!AJ37</f>
        <v>0</v>
      </c>
      <c r="AK102" s="11">
        <f>'DV STOP cijfers'!AK37</f>
        <v>0</v>
      </c>
      <c r="AL102" s="49">
        <f>'DV STOP cijfers'!AL37</f>
        <v>0</v>
      </c>
      <c r="AM102" s="15">
        <f>'DV STOP cijfers'!AM37</f>
        <v>0</v>
      </c>
      <c r="AN102" s="11">
        <f>'DV STOP cijfers'!AN37</f>
        <v>0</v>
      </c>
      <c r="AO102" s="11">
        <f>'DV STOP cijfers'!AO37</f>
        <v>0</v>
      </c>
      <c r="AP102" s="11">
        <f>'DV STOP cijfers'!AP37</f>
        <v>0</v>
      </c>
      <c r="AQ102" s="294">
        <f>'DV STOP cijfers'!AQ37</f>
        <v>0</v>
      </c>
      <c r="AR102" s="49">
        <f>'DV STOP cijfers'!AR37</f>
        <v>0</v>
      </c>
      <c r="AS102" s="15">
        <f>'DV STOP cijfers'!AS37</f>
        <v>0</v>
      </c>
      <c r="AT102" s="11">
        <f>'DV STOP cijfers'!AT37</f>
        <v>0</v>
      </c>
      <c r="AU102" s="11">
        <f>'DV STOP cijfers'!AU37</f>
        <v>0</v>
      </c>
      <c r="AV102" s="11">
        <f>'DV STOP cijfers'!AV37</f>
        <v>0</v>
      </c>
      <c r="AW102" s="11">
        <f>'DV STOP cijfers'!AW37</f>
        <v>0</v>
      </c>
      <c r="AX102" s="11">
        <f>'DV STOP cijfers'!AX37</f>
        <v>0</v>
      </c>
      <c r="AY102" s="11">
        <f>'DV STOP cijfers'!AY37</f>
        <v>0</v>
      </c>
      <c r="AZ102" s="11">
        <f>'DV STOP cijfers'!AZ37</f>
        <v>0</v>
      </c>
      <c r="BA102" s="11">
        <f>'DV STOP cijfers'!BA37</f>
        <v>0</v>
      </c>
      <c r="BB102" s="294">
        <f>'DV STOP cijfers'!BB37</f>
        <v>0</v>
      </c>
      <c r="BC102" s="49">
        <f>'DV STOP cijfers'!BC37</f>
        <v>0</v>
      </c>
      <c r="BD102" s="15">
        <f>'DV STOP cijfers'!BD37</f>
        <v>0</v>
      </c>
      <c r="BE102" s="11">
        <f>'DV STOP cijfers'!BE37</f>
        <v>0</v>
      </c>
      <c r="BF102" s="11">
        <f>'DV STOP cijfers'!BF37</f>
        <v>0</v>
      </c>
      <c r="BG102" s="11">
        <f>'DV STOP cijfers'!BG37</f>
        <v>0</v>
      </c>
      <c r="BH102" s="11">
        <f>'DV STOP cijfers'!BH37</f>
        <v>0</v>
      </c>
      <c r="BI102" s="11">
        <f>'DV STOP cijfers'!BI37</f>
        <v>0</v>
      </c>
      <c r="BJ102" s="294">
        <f>'DV STOP cijfers'!BJ37</f>
        <v>0</v>
      </c>
      <c r="BK102" s="49">
        <f>'DV STOP cijfers'!BK37</f>
        <v>0</v>
      </c>
      <c r="BL102" s="15">
        <f>'DV STOP cijfers'!BL37</f>
        <v>0</v>
      </c>
      <c r="BM102" s="11">
        <f>'DV STOP cijfers'!BM37</f>
        <v>0</v>
      </c>
      <c r="BN102" s="294">
        <f>'DV STOP cijfers'!BN37</f>
        <v>0</v>
      </c>
      <c r="BO102" s="11">
        <f>'DV STOP cijfers'!BO37</f>
        <v>0</v>
      </c>
      <c r="BP102" s="294">
        <f>'DV STOP cijfers'!BP37</f>
        <v>0</v>
      </c>
      <c r="BQ102" s="49">
        <f>'DV STOP cijfers'!BQ37</f>
        <v>0</v>
      </c>
      <c r="BR102" s="15">
        <f>'DV STOP cijfers'!BR37</f>
        <v>456.5</v>
      </c>
      <c r="BS102" s="11">
        <f>'DV STOP cijfers'!BS37</f>
        <v>456.5</v>
      </c>
      <c r="BT102" s="11">
        <f>'DV STOP cijfers'!BT37</f>
        <v>0</v>
      </c>
      <c r="BU102" s="11">
        <f>'DV STOP cijfers'!BU37</f>
        <v>0</v>
      </c>
      <c r="BV102" s="11">
        <f>'DV STOP cijfers'!BV37</f>
        <v>0</v>
      </c>
      <c r="BW102" s="294">
        <f>'DV STOP cijfers'!BW37</f>
        <v>0</v>
      </c>
      <c r="BX102" s="49">
        <f>'DV STOP cijfers'!BX37</f>
        <v>0</v>
      </c>
      <c r="BY102" s="49">
        <f>'DV STOP cijfers'!BY37</f>
        <v>913</v>
      </c>
      <c r="BZ102" s="11">
        <f>'DV STOP cijfers'!BZ37</f>
        <v>0</v>
      </c>
      <c r="CA102" s="11">
        <f>'DV STOP cijfers'!CA37</f>
        <v>0</v>
      </c>
      <c r="CB102" s="11">
        <f>'DV STOP cijfers'!CB37</f>
        <v>0</v>
      </c>
      <c r="CC102" s="11">
        <f>'DV STOP cijfers'!CC37</f>
        <v>0</v>
      </c>
      <c r="CD102" s="11">
        <f>'DV STOP cijfers'!CD37</f>
        <v>0</v>
      </c>
      <c r="CE102" s="11">
        <f>'DV STOP cijfers'!CE37</f>
        <v>0</v>
      </c>
      <c r="CF102" s="11">
        <f>'DV STOP cijfers'!CF37</f>
        <v>0</v>
      </c>
      <c r="CG102" s="11">
        <f>'DV STOP cijfers'!CG37</f>
        <v>0</v>
      </c>
      <c r="CH102" s="11">
        <f>'DV STOP cijfers'!CH37</f>
        <v>0</v>
      </c>
      <c r="CI102" s="11">
        <f>'DV STOP cijfers'!CI37</f>
        <v>0</v>
      </c>
      <c r="CJ102" s="11">
        <f>'DV STOP cijfers'!CJ37</f>
        <v>0</v>
      </c>
      <c r="CK102" s="11">
        <f>'DV STOP cijfers'!CK37</f>
        <v>0</v>
      </c>
      <c r="CL102" s="49">
        <f>'DV STOP cijfers'!CL37</f>
        <v>0</v>
      </c>
      <c r="CM102" s="11">
        <f>'DV STOP cijfers'!CM37</f>
        <v>0</v>
      </c>
      <c r="CN102" s="11">
        <f>'DV STOP cijfers'!CN37</f>
        <v>0</v>
      </c>
      <c r="CO102" s="11">
        <f>'DV STOP cijfers'!CO37</f>
        <v>0</v>
      </c>
      <c r="CP102" s="11">
        <f>'DV STOP cijfers'!CP37</f>
        <v>0</v>
      </c>
      <c r="CQ102" s="11">
        <f>'DV STOP cijfers'!CQ37</f>
        <v>0</v>
      </c>
      <c r="CR102" s="11">
        <f>'DV STOP cijfers'!CR37</f>
        <v>0</v>
      </c>
      <c r="CS102" s="11">
        <f>'DV STOP cijfers'!CS37</f>
        <v>0</v>
      </c>
      <c r="CT102" s="11">
        <f>'DV STOP cijfers'!CT37</f>
        <v>0</v>
      </c>
      <c r="CU102" s="11">
        <f>'DV STOP cijfers'!CU37</f>
        <v>0</v>
      </c>
      <c r="CV102" s="11">
        <f>'DV STOP cijfers'!CV37</f>
        <v>0</v>
      </c>
      <c r="CW102" s="11">
        <f>'DV STOP cijfers'!CW37</f>
        <v>0</v>
      </c>
      <c r="CX102" s="11">
        <f>'DV STOP cijfers'!CX37</f>
        <v>0</v>
      </c>
      <c r="CY102" s="26">
        <f>'DV STOP cijfers'!CY37</f>
        <v>0</v>
      </c>
      <c r="CZ102" s="15">
        <f>'DV STOP cijfers'!CZ37</f>
        <v>0</v>
      </c>
      <c r="DA102" s="11">
        <f>'DV STOP cijfers'!DA37</f>
        <v>0</v>
      </c>
      <c r="DB102" s="11">
        <f>'DV STOP cijfers'!DB37</f>
        <v>0</v>
      </c>
      <c r="DC102" s="11">
        <f>'DV STOP cijfers'!DC37</f>
        <v>0</v>
      </c>
      <c r="DD102" s="11">
        <f>'DV STOP cijfers'!DD37</f>
        <v>0</v>
      </c>
      <c r="DE102" s="11">
        <f>'DV STOP cijfers'!DE37</f>
        <v>0</v>
      </c>
      <c r="DF102" s="11">
        <f>'DV STOP cijfers'!DF37</f>
        <v>0</v>
      </c>
      <c r="DG102" s="11">
        <f>'DV STOP cijfers'!DG37</f>
        <v>0</v>
      </c>
      <c r="DH102" s="11">
        <f>'DV STOP cijfers'!DH37</f>
        <v>0</v>
      </c>
      <c r="DI102" s="11">
        <f>'DV STOP cijfers'!DI37</f>
        <v>0</v>
      </c>
      <c r="DJ102" s="11">
        <f>'DV STOP cijfers'!DJ37</f>
        <v>0</v>
      </c>
      <c r="DK102" s="11">
        <f>'DV STOP cijfers'!DK37</f>
        <v>0</v>
      </c>
      <c r="DL102" s="26">
        <f>'DV STOP cijfers'!DL37</f>
        <v>0</v>
      </c>
    </row>
    <row r="103" spans="1:116" s="4" customFormat="1" ht="15" customHeight="1">
      <c r="A103" s="49">
        <f>'DV STOP cijfers'!A39</f>
        <v>0</v>
      </c>
      <c r="B103" s="49" t="str">
        <f>'DV STOP cijfers'!B39</f>
        <v>FPNT</v>
      </c>
      <c r="C103" s="4" t="str">
        <f>'DV STOP cijfers'!C39</f>
        <v>Diervoeder</v>
      </c>
      <c r="D103" s="4" t="str">
        <f>'DV STOP cijfers'!D39</f>
        <v>DV Primaire bedrijven DG AGRO</v>
      </c>
      <c r="E103" s="274" t="str">
        <f>'DV STOP cijfers'!E39</f>
        <v>Inspecties bij veehouderijen varkens (VP Diervoeder varkens)</v>
      </c>
      <c r="F103" s="4" t="str">
        <f>'DV STOP cijfers'!F39</f>
        <v>EL&amp;I AGRO</v>
      </c>
      <c r="G103" s="292" t="str">
        <f>'DV STOP cijfers'!G39</f>
        <v>ja</v>
      </c>
      <c r="H103" s="15">
        <f>'DV STOP cijfers'!H39</f>
        <v>1700</v>
      </c>
      <c r="I103" s="11">
        <f>'DV STOP cijfers'!I39</f>
        <v>0</v>
      </c>
      <c r="J103" s="11">
        <f>'DV STOP cijfers'!J39</f>
        <v>0</v>
      </c>
      <c r="K103" s="11">
        <f>'DV STOP cijfers'!K39</f>
        <v>0</v>
      </c>
      <c r="L103" s="11">
        <f>'DV STOP cijfers'!L39</f>
        <v>0</v>
      </c>
      <c r="M103" s="11">
        <f>'DV STOP cijfers'!M39</f>
        <v>0</v>
      </c>
      <c r="N103" s="11">
        <f>'DV STOP cijfers'!N39</f>
        <v>0</v>
      </c>
      <c r="O103" s="11">
        <f>'DV STOP cijfers'!O39</f>
        <v>0</v>
      </c>
      <c r="P103" s="11">
        <f>'DV STOP cijfers'!P39</f>
        <v>0</v>
      </c>
      <c r="Q103" s="26">
        <f>'DV STOP cijfers'!Q39</f>
        <v>1700</v>
      </c>
      <c r="R103" s="15">
        <f>'DV STOP cijfers'!R39</f>
        <v>0</v>
      </c>
      <c r="S103" s="11">
        <f>'DV STOP cijfers'!S39</f>
        <v>1500</v>
      </c>
      <c r="T103" s="11">
        <f>'DV STOP cijfers'!T39</f>
        <v>200</v>
      </c>
      <c r="U103" s="11">
        <f>'DV STOP cijfers'!U39</f>
        <v>0</v>
      </c>
      <c r="V103" s="11">
        <f>'DV STOP cijfers'!V39</f>
        <v>0</v>
      </c>
      <c r="W103" s="11">
        <f>'DV STOP cijfers'!W39</f>
        <v>0</v>
      </c>
      <c r="X103" s="11">
        <f>'DV STOP cijfers'!X39</f>
        <v>0</v>
      </c>
      <c r="Y103" s="11">
        <f>'DV STOP cijfers'!Y39</f>
        <v>0</v>
      </c>
      <c r="Z103" s="49">
        <f>'DV STOP cijfers'!Z39</f>
        <v>1700</v>
      </c>
      <c r="AA103" s="11">
        <f>'DV STOP cijfers'!AA39</f>
        <v>200</v>
      </c>
      <c r="AB103" s="11">
        <f>'DV STOP cijfers'!AB39</f>
        <v>0</v>
      </c>
      <c r="AC103" s="11">
        <f>'DV STOP cijfers'!AC39</f>
        <v>0</v>
      </c>
      <c r="AD103" s="11">
        <f>'DV STOP cijfers'!AD39</f>
        <v>0</v>
      </c>
      <c r="AE103" s="11">
        <f>'DV STOP cijfers'!AE39</f>
        <v>0</v>
      </c>
      <c r="AF103" s="294">
        <f>'DV STOP cijfers'!AF39</f>
        <v>0</v>
      </c>
      <c r="AG103" s="49">
        <f>'DV STOP cijfers'!AG39</f>
        <v>0</v>
      </c>
      <c r="AH103" s="15">
        <f>'DV STOP cijfers'!AH39</f>
        <v>0</v>
      </c>
      <c r="AI103" s="11">
        <f>'DV STOP cijfers'!AI39</f>
        <v>0</v>
      </c>
      <c r="AJ103" s="11">
        <f>'DV STOP cijfers'!AJ39</f>
        <v>200</v>
      </c>
      <c r="AK103" s="11">
        <f>'DV STOP cijfers'!AK39</f>
        <v>0</v>
      </c>
      <c r="AL103" s="49">
        <f>'DV STOP cijfers'!AL39</f>
        <v>0</v>
      </c>
      <c r="AM103" s="15">
        <f>'DV STOP cijfers'!AM39</f>
        <v>0</v>
      </c>
      <c r="AN103" s="11">
        <f>'DV STOP cijfers'!AN39</f>
        <v>0</v>
      </c>
      <c r="AO103" s="11">
        <f>'DV STOP cijfers'!AO39</f>
        <v>0</v>
      </c>
      <c r="AP103" s="11">
        <f>'DV STOP cijfers'!AP39</f>
        <v>0</v>
      </c>
      <c r="AQ103" s="294">
        <f>'DV STOP cijfers'!AQ39</f>
        <v>0</v>
      </c>
      <c r="AR103" s="49">
        <f>'DV STOP cijfers'!AR39</f>
        <v>0</v>
      </c>
      <c r="AS103" s="15">
        <f>'DV STOP cijfers'!AS39</f>
        <v>0</v>
      </c>
      <c r="AT103" s="11">
        <f>'DV STOP cijfers'!AT39</f>
        <v>0</v>
      </c>
      <c r="AU103" s="11">
        <f>'DV STOP cijfers'!AU39</f>
        <v>0</v>
      </c>
      <c r="AV103" s="11">
        <f>'DV STOP cijfers'!AV39</f>
        <v>0</v>
      </c>
      <c r="AW103" s="11">
        <f>'DV STOP cijfers'!AW39</f>
        <v>0</v>
      </c>
      <c r="AX103" s="11">
        <f>'DV STOP cijfers'!AX39</f>
        <v>0</v>
      </c>
      <c r="AY103" s="11">
        <f>'DV STOP cijfers'!AY39</f>
        <v>0</v>
      </c>
      <c r="AZ103" s="11">
        <f>'DV STOP cijfers'!AZ39</f>
        <v>0</v>
      </c>
      <c r="BA103" s="11">
        <f>'DV STOP cijfers'!BA39</f>
        <v>0</v>
      </c>
      <c r="BB103" s="294">
        <f>'DV STOP cijfers'!BB39</f>
        <v>0</v>
      </c>
      <c r="BC103" s="49">
        <f>'DV STOP cijfers'!BC39</f>
        <v>0</v>
      </c>
      <c r="BD103" s="15">
        <f>'DV STOP cijfers'!BD39</f>
        <v>0</v>
      </c>
      <c r="BE103" s="11">
        <f>'DV STOP cijfers'!BE39</f>
        <v>0</v>
      </c>
      <c r="BF103" s="11">
        <f>'DV STOP cijfers'!BF39</f>
        <v>0</v>
      </c>
      <c r="BG103" s="11">
        <f>'DV STOP cijfers'!BG39</f>
        <v>0</v>
      </c>
      <c r="BH103" s="11">
        <f>'DV STOP cijfers'!BH39</f>
        <v>0</v>
      </c>
      <c r="BI103" s="11">
        <f>'DV STOP cijfers'!BI39</f>
        <v>0</v>
      </c>
      <c r="BJ103" s="294">
        <f>'DV STOP cijfers'!BJ39</f>
        <v>0</v>
      </c>
      <c r="BK103" s="49">
        <f>'DV STOP cijfers'!BK39</f>
        <v>0</v>
      </c>
      <c r="BL103" s="15">
        <f>'DV STOP cijfers'!BL39</f>
        <v>0</v>
      </c>
      <c r="BM103" s="11">
        <f>'DV STOP cijfers'!BM39</f>
        <v>0</v>
      </c>
      <c r="BN103" s="294">
        <f>'DV STOP cijfers'!BN39</f>
        <v>0</v>
      </c>
      <c r="BO103" s="11">
        <f>'DV STOP cijfers'!BO39</f>
        <v>0</v>
      </c>
      <c r="BP103" s="294">
        <f>'DV STOP cijfers'!BP39</f>
        <v>0</v>
      </c>
      <c r="BQ103" s="49">
        <f>'DV STOP cijfers'!BQ39</f>
        <v>0</v>
      </c>
      <c r="BR103" s="15">
        <f>'DV STOP cijfers'!BR39</f>
        <v>0</v>
      </c>
      <c r="BS103" s="11">
        <f>'DV STOP cijfers'!BS39</f>
        <v>0</v>
      </c>
      <c r="BT103" s="11">
        <f>'DV STOP cijfers'!BT39</f>
        <v>0</v>
      </c>
      <c r="BU103" s="11">
        <f>'DV STOP cijfers'!BU39</f>
        <v>0</v>
      </c>
      <c r="BV103" s="11">
        <f>'DV STOP cijfers'!BV39</f>
        <v>0</v>
      </c>
      <c r="BW103" s="294">
        <f>'DV STOP cijfers'!BW39</f>
        <v>0</v>
      </c>
      <c r="BX103" s="49">
        <f>'DV STOP cijfers'!BX39</f>
        <v>0</v>
      </c>
      <c r="BY103" s="49">
        <f>'DV STOP cijfers'!BY39</f>
        <v>200</v>
      </c>
      <c r="BZ103" s="11">
        <f>'DV STOP cijfers'!BZ39</f>
        <v>0</v>
      </c>
      <c r="CA103" s="11">
        <f>'DV STOP cijfers'!CA39</f>
        <v>0</v>
      </c>
      <c r="CB103" s="11">
        <f>'DV STOP cijfers'!CB39</f>
        <v>0</v>
      </c>
      <c r="CC103" s="11">
        <f>'DV STOP cijfers'!CC39</f>
        <v>0</v>
      </c>
      <c r="CD103" s="11">
        <f>'DV STOP cijfers'!CD39</f>
        <v>0</v>
      </c>
      <c r="CE103" s="11">
        <f>'DV STOP cijfers'!CE39</f>
        <v>0</v>
      </c>
      <c r="CF103" s="11">
        <f>'DV STOP cijfers'!CF39</f>
        <v>0</v>
      </c>
      <c r="CG103" s="11">
        <f>'DV STOP cijfers'!CG39</f>
        <v>0</v>
      </c>
      <c r="CH103" s="11">
        <f>'DV STOP cijfers'!CH39</f>
        <v>0</v>
      </c>
      <c r="CI103" s="11">
        <f>'DV STOP cijfers'!CI39</f>
        <v>0</v>
      </c>
      <c r="CJ103" s="11">
        <f>'DV STOP cijfers'!CJ39</f>
        <v>0</v>
      </c>
      <c r="CK103" s="11">
        <f>'DV STOP cijfers'!CK39</f>
        <v>0</v>
      </c>
      <c r="CL103" s="49">
        <f>'DV STOP cijfers'!CL39</f>
        <v>0</v>
      </c>
      <c r="CM103" s="11">
        <f>'DV STOP cijfers'!CM39</f>
        <v>0</v>
      </c>
      <c r="CN103" s="11">
        <f>'DV STOP cijfers'!CN39</f>
        <v>0</v>
      </c>
      <c r="CO103" s="11">
        <f>'DV STOP cijfers'!CO39</f>
        <v>0</v>
      </c>
      <c r="CP103" s="11">
        <f>'DV STOP cijfers'!CP39</f>
        <v>0</v>
      </c>
      <c r="CQ103" s="11">
        <f>'DV STOP cijfers'!CQ39</f>
        <v>0</v>
      </c>
      <c r="CR103" s="11">
        <f>'DV STOP cijfers'!CR39</f>
        <v>0</v>
      </c>
      <c r="CS103" s="11">
        <f>'DV STOP cijfers'!CS39</f>
        <v>0</v>
      </c>
      <c r="CT103" s="11">
        <f>'DV STOP cijfers'!CT39</f>
        <v>0</v>
      </c>
      <c r="CU103" s="11">
        <f>'DV STOP cijfers'!CU39</f>
        <v>0</v>
      </c>
      <c r="CV103" s="11">
        <f>'DV STOP cijfers'!CV39</f>
        <v>0</v>
      </c>
      <c r="CW103" s="11">
        <f>'DV STOP cijfers'!CW39</f>
        <v>0</v>
      </c>
      <c r="CX103" s="11">
        <f>'DV STOP cijfers'!CX39</f>
        <v>0</v>
      </c>
      <c r="CY103" s="26">
        <f>'DV STOP cijfers'!CY39</f>
        <v>0</v>
      </c>
      <c r="CZ103" s="15">
        <f>'DV STOP cijfers'!CZ39</f>
        <v>0</v>
      </c>
      <c r="DA103" s="11">
        <f>'DV STOP cijfers'!DA39</f>
        <v>0</v>
      </c>
      <c r="DB103" s="11">
        <f>'DV STOP cijfers'!DB39</f>
        <v>0</v>
      </c>
      <c r="DC103" s="11">
        <f>'DV STOP cijfers'!DC39</f>
        <v>0</v>
      </c>
      <c r="DD103" s="11">
        <f>'DV STOP cijfers'!DD39</f>
        <v>0</v>
      </c>
      <c r="DE103" s="11">
        <f>'DV STOP cijfers'!DE39</f>
        <v>0</v>
      </c>
      <c r="DF103" s="11">
        <f>'DV STOP cijfers'!DF39</f>
        <v>0</v>
      </c>
      <c r="DG103" s="11">
        <f>'DV STOP cijfers'!DG39</f>
        <v>0</v>
      </c>
      <c r="DH103" s="11">
        <f>'DV STOP cijfers'!DH39</f>
        <v>0</v>
      </c>
      <c r="DI103" s="11">
        <f>'DV STOP cijfers'!DI39</f>
        <v>0</v>
      </c>
      <c r="DJ103" s="11">
        <f>'DV STOP cijfers'!DJ39</f>
        <v>0</v>
      </c>
      <c r="DK103" s="11">
        <f>'DV STOP cijfers'!DK39</f>
        <v>0</v>
      </c>
      <c r="DL103" s="26">
        <f>'DV STOP cijfers'!DL39</f>
        <v>0</v>
      </c>
    </row>
    <row r="104" spans="1:116" s="4" customFormat="1" ht="15" customHeight="1">
      <c r="A104" s="49">
        <f>'DV STOP cijfers'!A40</f>
        <v>0</v>
      </c>
      <c r="B104" s="49" t="str">
        <f>'DV STOP cijfers'!B40</f>
        <v>FPNT</v>
      </c>
      <c r="C104" s="4" t="str">
        <f>'DV STOP cijfers'!C40</f>
        <v>Diervoeder</v>
      </c>
      <c r="D104" s="4" t="str">
        <f>'DV STOP cijfers'!D40</f>
        <v>DV Primaire bedrijven DG AGRO</v>
      </c>
      <c r="E104" s="274" t="str">
        <f>'DV STOP cijfers'!E40</f>
        <v>Inspecties bij veehouderijen pluimvee (VP Diervoeder pluimvee)</v>
      </c>
      <c r="F104" s="4" t="str">
        <f>'DV STOP cijfers'!F40</f>
        <v>EL&amp;I AGRO</v>
      </c>
      <c r="G104" s="292" t="str">
        <f>'DV STOP cijfers'!G40</f>
        <v>ja</v>
      </c>
      <c r="H104" s="15">
        <f>'DV STOP cijfers'!H40</f>
        <v>825</v>
      </c>
      <c r="I104" s="11">
        <f>'DV STOP cijfers'!I40</f>
        <v>0</v>
      </c>
      <c r="J104" s="11">
        <f>'DV STOP cijfers'!J40</f>
        <v>0</v>
      </c>
      <c r="K104" s="11">
        <f>'DV STOP cijfers'!K40</f>
        <v>0</v>
      </c>
      <c r="L104" s="11">
        <f>'DV STOP cijfers'!L40</f>
        <v>0</v>
      </c>
      <c r="M104" s="11">
        <f>'DV STOP cijfers'!M40</f>
        <v>0</v>
      </c>
      <c r="N104" s="11">
        <f>'DV STOP cijfers'!N40</f>
        <v>0</v>
      </c>
      <c r="O104" s="11">
        <f>'DV STOP cijfers'!O40</f>
        <v>0</v>
      </c>
      <c r="P104" s="11">
        <f>'DV STOP cijfers'!P40</f>
        <v>0</v>
      </c>
      <c r="Q104" s="26">
        <f>'DV STOP cijfers'!Q40</f>
        <v>825</v>
      </c>
      <c r="R104" s="15">
        <f>'DV STOP cijfers'!R40</f>
        <v>0</v>
      </c>
      <c r="S104" s="11">
        <f>'DV STOP cijfers'!S40</f>
        <v>675</v>
      </c>
      <c r="T104" s="11">
        <f>'DV STOP cijfers'!T40</f>
        <v>150</v>
      </c>
      <c r="U104" s="11">
        <f>'DV STOP cijfers'!U40</f>
        <v>0</v>
      </c>
      <c r="V104" s="11">
        <f>'DV STOP cijfers'!V40</f>
        <v>0</v>
      </c>
      <c r="W104" s="11">
        <f>'DV STOP cijfers'!W40</f>
        <v>0</v>
      </c>
      <c r="X104" s="11">
        <f>'DV STOP cijfers'!X40</f>
        <v>0</v>
      </c>
      <c r="Y104" s="11">
        <f>'DV STOP cijfers'!Y40</f>
        <v>0</v>
      </c>
      <c r="Z104" s="49">
        <f>'DV STOP cijfers'!Z40</f>
        <v>825</v>
      </c>
      <c r="AA104" s="11">
        <f>'DV STOP cijfers'!AA40</f>
        <v>150</v>
      </c>
      <c r="AB104" s="11">
        <f>'DV STOP cijfers'!AB40</f>
        <v>0</v>
      </c>
      <c r="AC104" s="11">
        <f>'DV STOP cijfers'!AC40</f>
        <v>0</v>
      </c>
      <c r="AD104" s="11">
        <f>'DV STOP cijfers'!AD40</f>
        <v>0</v>
      </c>
      <c r="AE104" s="11">
        <f>'DV STOP cijfers'!AE40</f>
        <v>0</v>
      </c>
      <c r="AF104" s="294">
        <f>'DV STOP cijfers'!AF40</f>
        <v>0</v>
      </c>
      <c r="AG104" s="49">
        <f>'DV STOP cijfers'!AG40</f>
        <v>0</v>
      </c>
      <c r="AH104" s="15">
        <f>'DV STOP cijfers'!AH40</f>
        <v>0</v>
      </c>
      <c r="AI104" s="11">
        <f>'DV STOP cijfers'!AI40</f>
        <v>0</v>
      </c>
      <c r="AJ104" s="11">
        <f>'DV STOP cijfers'!AJ40</f>
        <v>150</v>
      </c>
      <c r="AK104" s="11">
        <f>'DV STOP cijfers'!AK40</f>
        <v>0</v>
      </c>
      <c r="AL104" s="49">
        <f>'DV STOP cijfers'!AL40</f>
        <v>0</v>
      </c>
      <c r="AM104" s="15">
        <f>'DV STOP cijfers'!AM40</f>
        <v>0</v>
      </c>
      <c r="AN104" s="11">
        <f>'DV STOP cijfers'!AN40</f>
        <v>0</v>
      </c>
      <c r="AO104" s="11">
        <f>'DV STOP cijfers'!AO40</f>
        <v>0</v>
      </c>
      <c r="AP104" s="11">
        <f>'DV STOP cijfers'!AP40</f>
        <v>0</v>
      </c>
      <c r="AQ104" s="294">
        <f>'DV STOP cijfers'!AQ40</f>
        <v>0</v>
      </c>
      <c r="AR104" s="49">
        <f>'DV STOP cijfers'!AR40</f>
        <v>0</v>
      </c>
      <c r="AS104" s="15">
        <f>'DV STOP cijfers'!AS40</f>
        <v>0</v>
      </c>
      <c r="AT104" s="11">
        <f>'DV STOP cijfers'!AT40</f>
        <v>0</v>
      </c>
      <c r="AU104" s="11">
        <f>'DV STOP cijfers'!AU40</f>
        <v>0</v>
      </c>
      <c r="AV104" s="11">
        <f>'DV STOP cijfers'!AV40</f>
        <v>0</v>
      </c>
      <c r="AW104" s="11">
        <f>'DV STOP cijfers'!AW40</f>
        <v>0</v>
      </c>
      <c r="AX104" s="11">
        <f>'DV STOP cijfers'!AX40</f>
        <v>0</v>
      </c>
      <c r="AY104" s="11">
        <f>'DV STOP cijfers'!AY40</f>
        <v>0</v>
      </c>
      <c r="AZ104" s="11">
        <f>'DV STOP cijfers'!AZ40</f>
        <v>0</v>
      </c>
      <c r="BA104" s="11">
        <f>'DV STOP cijfers'!BA40</f>
        <v>0</v>
      </c>
      <c r="BB104" s="294">
        <f>'DV STOP cijfers'!BB40</f>
        <v>0</v>
      </c>
      <c r="BC104" s="49">
        <f>'DV STOP cijfers'!BC40</f>
        <v>0</v>
      </c>
      <c r="BD104" s="15">
        <f>'DV STOP cijfers'!BD40</f>
        <v>0</v>
      </c>
      <c r="BE104" s="11">
        <f>'DV STOP cijfers'!BE40</f>
        <v>0</v>
      </c>
      <c r="BF104" s="11">
        <f>'DV STOP cijfers'!BF40</f>
        <v>0</v>
      </c>
      <c r="BG104" s="11">
        <f>'DV STOP cijfers'!BG40</f>
        <v>0</v>
      </c>
      <c r="BH104" s="11">
        <f>'DV STOP cijfers'!BH40</f>
        <v>0</v>
      </c>
      <c r="BI104" s="11">
        <f>'DV STOP cijfers'!BI40</f>
        <v>0</v>
      </c>
      <c r="BJ104" s="294">
        <f>'DV STOP cijfers'!BJ40</f>
        <v>0</v>
      </c>
      <c r="BK104" s="49">
        <f>'DV STOP cijfers'!BK40</f>
        <v>0</v>
      </c>
      <c r="BL104" s="15">
        <f>'DV STOP cijfers'!BL40</f>
        <v>0</v>
      </c>
      <c r="BM104" s="11">
        <f>'DV STOP cijfers'!BM40</f>
        <v>0</v>
      </c>
      <c r="BN104" s="294">
        <f>'DV STOP cijfers'!BN40</f>
        <v>0</v>
      </c>
      <c r="BO104" s="11">
        <f>'DV STOP cijfers'!BO40</f>
        <v>0</v>
      </c>
      <c r="BP104" s="294">
        <f>'DV STOP cijfers'!BP40</f>
        <v>0</v>
      </c>
      <c r="BQ104" s="49">
        <f>'DV STOP cijfers'!BQ40</f>
        <v>0</v>
      </c>
      <c r="BR104" s="15">
        <f>'DV STOP cijfers'!BR40</f>
        <v>0</v>
      </c>
      <c r="BS104" s="11">
        <f>'DV STOP cijfers'!BS40</f>
        <v>0</v>
      </c>
      <c r="BT104" s="11">
        <f>'DV STOP cijfers'!BT40</f>
        <v>0</v>
      </c>
      <c r="BU104" s="11">
        <f>'DV STOP cijfers'!BU40</f>
        <v>0</v>
      </c>
      <c r="BV104" s="11">
        <f>'DV STOP cijfers'!BV40</f>
        <v>0</v>
      </c>
      <c r="BW104" s="294">
        <f>'DV STOP cijfers'!BW40</f>
        <v>0</v>
      </c>
      <c r="BX104" s="49">
        <f>'DV STOP cijfers'!BX40</f>
        <v>0</v>
      </c>
      <c r="BY104" s="49">
        <f>'DV STOP cijfers'!BY40</f>
        <v>150</v>
      </c>
      <c r="BZ104" s="11">
        <f>'DV STOP cijfers'!BZ40</f>
        <v>0</v>
      </c>
      <c r="CA104" s="11">
        <f>'DV STOP cijfers'!CA40</f>
        <v>0</v>
      </c>
      <c r="CB104" s="11">
        <f>'DV STOP cijfers'!CB40</f>
        <v>0</v>
      </c>
      <c r="CC104" s="11">
        <f>'DV STOP cijfers'!CC40</f>
        <v>0</v>
      </c>
      <c r="CD104" s="11">
        <f>'DV STOP cijfers'!CD40</f>
        <v>0</v>
      </c>
      <c r="CE104" s="11">
        <f>'DV STOP cijfers'!CE40</f>
        <v>0</v>
      </c>
      <c r="CF104" s="11">
        <f>'DV STOP cijfers'!CF40</f>
        <v>0</v>
      </c>
      <c r="CG104" s="11">
        <f>'DV STOP cijfers'!CG40</f>
        <v>0</v>
      </c>
      <c r="CH104" s="11">
        <f>'DV STOP cijfers'!CH40</f>
        <v>0</v>
      </c>
      <c r="CI104" s="11">
        <f>'DV STOP cijfers'!CI40</f>
        <v>0</v>
      </c>
      <c r="CJ104" s="11">
        <f>'DV STOP cijfers'!CJ40</f>
        <v>0</v>
      </c>
      <c r="CK104" s="11">
        <f>'DV STOP cijfers'!CK40</f>
        <v>0</v>
      </c>
      <c r="CL104" s="49">
        <f>'DV STOP cijfers'!CL40</f>
        <v>0</v>
      </c>
      <c r="CM104" s="11">
        <f>'DV STOP cijfers'!CM40</f>
        <v>0</v>
      </c>
      <c r="CN104" s="11">
        <f>'DV STOP cijfers'!CN40</f>
        <v>0</v>
      </c>
      <c r="CO104" s="11">
        <f>'DV STOP cijfers'!CO40</f>
        <v>0</v>
      </c>
      <c r="CP104" s="11">
        <f>'DV STOP cijfers'!CP40</f>
        <v>0</v>
      </c>
      <c r="CQ104" s="11">
        <f>'DV STOP cijfers'!CQ40</f>
        <v>0</v>
      </c>
      <c r="CR104" s="11">
        <f>'DV STOP cijfers'!CR40</f>
        <v>0</v>
      </c>
      <c r="CS104" s="11">
        <f>'DV STOP cijfers'!CS40</f>
        <v>0</v>
      </c>
      <c r="CT104" s="11">
        <f>'DV STOP cijfers'!CT40</f>
        <v>0</v>
      </c>
      <c r="CU104" s="11">
        <f>'DV STOP cijfers'!CU40</f>
        <v>0</v>
      </c>
      <c r="CV104" s="11">
        <f>'DV STOP cijfers'!CV40</f>
        <v>0</v>
      </c>
      <c r="CW104" s="11">
        <f>'DV STOP cijfers'!CW40</f>
        <v>0</v>
      </c>
      <c r="CX104" s="11">
        <f>'DV STOP cijfers'!CX40</f>
        <v>0</v>
      </c>
      <c r="CY104" s="26">
        <f>'DV STOP cijfers'!CY40</f>
        <v>0</v>
      </c>
      <c r="CZ104" s="15">
        <f>'DV STOP cijfers'!CZ40</f>
        <v>0</v>
      </c>
      <c r="DA104" s="11">
        <f>'DV STOP cijfers'!DA40</f>
        <v>0</v>
      </c>
      <c r="DB104" s="11">
        <f>'DV STOP cijfers'!DB40</f>
        <v>0</v>
      </c>
      <c r="DC104" s="11">
        <f>'DV STOP cijfers'!DC40</f>
        <v>0</v>
      </c>
      <c r="DD104" s="11">
        <f>'DV STOP cijfers'!DD40</f>
        <v>0</v>
      </c>
      <c r="DE104" s="11">
        <f>'DV STOP cijfers'!DE40</f>
        <v>0</v>
      </c>
      <c r="DF104" s="11">
        <f>'DV STOP cijfers'!DF40</f>
        <v>0</v>
      </c>
      <c r="DG104" s="11">
        <f>'DV STOP cijfers'!DG40</f>
        <v>0</v>
      </c>
      <c r="DH104" s="11">
        <f>'DV STOP cijfers'!DH40</f>
        <v>0</v>
      </c>
      <c r="DI104" s="11">
        <f>'DV STOP cijfers'!DI40</f>
        <v>0</v>
      </c>
      <c r="DJ104" s="11">
        <f>'DV STOP cijfers'!DJ40</f>
        <v>0</v>
      </c>
      <c r="DK104" s="11">
        <f>'DV STOP cijfers'!DK40</f>
        <v>0</v>
      </c>
      <c r="DL104" s="26">
        <f>'DV STOP cijfers'!DL40</f>
        <v>0</v>
      </c>
    </row>
    <row r="105" spans="1:116" s="4" customFormat="1" ht="15" customHeight="1">
      <c r="A105" s="49">
        <f>'DV STOP cijfers'!A41</f>
        <v>0</v>
      </c>
      <c r="B105" s="49" t="str">
        <f>'DV STOP cijfers'!B41</f>
        <v>FPNT</v>
      </c>
      <c r="C105" s="4" t="str">
        <f>'DV STOP cijfers'!C41</f>
        <v>Diervoeder</v>
      </c>
      <c r="D105" s="4" t="str">
        <f>'DV STOP cijfers'!D41</f>
        <v>DV Primaire bedrijven DG AGRO</v>
      </c>
      <c r="E105" s="274" t="str">
        <f>'DV STOP cijfers'!E41</f>
        <v>Inspecties bij veehouderijen rundvee (VP Diervoeder zeugen)</v>
      </c>
      <c r="F105" s="4" t="str">
        <f>'DV STOP cijfers'!F41</f>
        <v>EL&amp;I AGRO</v>
      </c>
      <c r="G105" s="292" t="str">
        <f>'DV STOP cijfers'!G41</f>
        <v>ja</v>
      </c>
      <c r="H105" s="15">
        <f>'DV STOP cijfers'!H41</f>
        <v>475</v>
      </c>
      <c r="I105" s="11">
        <f>'DV STOP cijfers'!I41</f>
        <v>0</v>
      </c>
      <c r="J105" s="11">
        <f>'DV STOP cijfers'!J41</f>
        <v>0</v>
      </c>
      <c r="K105" s="11">
        <f>'DV STOP cijfers'!K41</f>
        <v>0</v>
      </c>
      <c r="L105" s="11">
        <f>'DV STOP cijfers'!L41</f>
        <v>0</v>
      </c>
      <c r="M105" s="11">
        <f>'DV STOP cijfers'!M41</f>
        <v>0</v>
      </c>
      <c r="N105" s="11">
        <f>'DV STOP cijfers'!N41</f>
        <v>0</v>
      </c>
      <c r="O105" s="11">
        <f>'DV STOP cijfers'!O41</f>
        <v>0</v>
      </c>
      <c r="P105" s="11">
        <f>'DV STOP cijfers'!P41</f>
        <v>0</v>
      </c>
      <c r="Q105" s="26">
        <f>'DV STOP cijfers'!Q41</f>
        <v>475</v>
      </c>
      <c r="R105" s="15">
        <f>'DV STOP cijfers'!R41</f>
        <v>0</v>
      </c>
      <c r="S105" s="11">
        <f>'DV STOP cijfers'!S41</f>
        <v>375</v>
      </c>
      <c r="T105" s="11">
        <f>'DV STOP cijfers'!T41</f>
        <v>100</v>
      </c>
      <c r="U105" s="11">
        <f>'DV STOP cijfers'!U41</f>
        <v>0</v>
      </c>
      <c r="V105" s="11">
        <f>'DV STOP cijfers'!V41</f>
        <v>0</v>
      </c>
      <c r="W105" s="11">
        <f>'DV STOP cijfers'!W41</f>
        <v>0</v>
      </c>
      <c r="X105" s="11">
        <f>'DV STOP cijfers'!X41</f>
        <v>0</v>
      </c>
      <c r="Y105" s="11">
        <f>'DV STOP cijfers'!Y41</f>
        <v>0</v>
      </c>
      <c r="Z105" s="49">
        <f>'DV STOP cijfers'!Z41</f>
        <v>475</v>
      </c>
      <c r="AA105" s="11">
        <f>'DV STOP cijfers'!AA41</f>
        <v>100</v>
      </c>
      <c r="AB105" s="11">
        <f>'DV STOP cijfers'!AB41</f>
        <v>0</v>
      </c>
      <c r="AC105" s="11">
        <f>'DV STOP cijfers'!AC41</f>
        <v>0</v>
      </c>
      <c r="AD105" s="11">
        <f>'DV STOP cijfers'!AD41</f>
        <v>0</v>
      </c>
      <c r="AE105" s="11">
        <f>'DV STOP cijfers'!AE41</f>
        <v>0</v>
      </c>
      <c r="AF105" s="294">
        <f>'DV STOP cijfers'!AF41</f>
        <v>0</v>
      </c>
      <c r="AG105" s="49">
        <f>'DV STOP cijfers'!AG41</f>
        <v>0</v>
      </c>
      <c r="AH105" s="15">
        <f>'DV STOP cijfers'!AH41</f>
        <v>0</v>
      </c>
      <c r="AI105" s="11">
        <f>'DV STOP cijfers'!AI41</f>
        <v>0</v>
      </c>
      <c r="AJ105" s="11">
        <f>'DV STOP cijfers'!AJ41</f>
        <v>100</v>
      </c>
      <c r="AK105" s="11">
        <f>'DV STOP cijfers'!AK41</f>
        <v>0</v>
      </c>
      <c r="AL105" s="49">
        <f>'DV STOP cijfers'!AL41</f>
        <v>0</v>
      </c>
      <c r="AM105" s="15">
        <f>'DV STOP cijfers'!AM41</f>
        <v>0</v>
      </c>
      <c r="AN105" s="11">
        <f>'DV STOP cijfers'!AN41</f>
        <v>0</v>
      </c>
      <c r="AO105" s="11">
        <f>'DV STOP cijfers'!AO41</f>
        <v>0</v>
      </c>
      <c r="AP105" s="11">
        <f>'DV STOP cijfers'!AP41</f>
        <v>0</v>
      </c>
      <c r="AQ105" s="294">
        <f>'DV STOP cijfers'!AQ41</f>
        <v>0</v>
      </c>
      <c r="AR105" s="49">
        <f>'DV STOP cijfers'!AR41</f>
        <v>0</v>
      </c>
      <c r="AS105" s="15">
        <f>'DV STOP cijfers'!AS41</f>
        <v>0</v>
      </c>
      <c r="AT105" s="11">
        <f>'DV STOP cijfers'!AT41</f>
        <v>0</v>
      </c>
      <c r="AU105" s="11">
        <f>'DV STOP cijfers'!AU41</f>
        <v>0</v>
      </c>
      <c r="AV105" s="11">
        <f>'DV STOP cijfers'!AV41</f>
        <v>0</v>
      </c>
      <c r="AW105" s="11">
        <f>'DV STOP cijfers'!AW41</f>
        <v>0</v>
      </c>
      <c r="AX105" s="11">
        <f>'DV STOP cijfers'!AX41</f>
        <v>0</v>
      </c>
      <c r="AY105" s="11">
        <f>'DV STOP cijfers'!AY41</f>
        <v>0</v>
      </c>
      <c r="AZ105" s="11">
        <f>'DV STOP cijfers'!AZ41</f>
        <v>0</v>
      </c>
      <c r="BA105" s="11">
        <f>'DV STOP cijfers'!BA41</f>
        <v>0</v>
      </c>
      <c r="BB105" s="294">
        <f>'DV STOP cijfers'!BB41</f>
        <v>0</v>
      </c>
      <c r="BC105" s="49">
        <f>'DV STOP cijfers'!BC41</f>
        <v>0</v>
      </c>
      <c r="BD105" s="15">
        <f>'DV STOP cijfers'!BD41</f>
        <v>0</v>
      </c>
      <c r="BE105" s="11">
        <f>'DV STOP cijfers'!BE41</f>
        <v>0</v>
      </c>
      <c r="BF105" s="11">
        <f>'DV STOP cijfers'!BF41</f>
        <v>0</v>
      </c>
      <c r="BG105" s="11">
        <f>'DV STOP cijfers'!BG41</f>
        <v>0</v>
      </c>
      <c r="BH105" s="11">
        <f>'DV STOP cijfers'!BH41</f>
        <v>0</v>
      </c>
      <c r="BI105" s="11">
        <f>'DV STOP cijfers'!BI41</f>
        <v>0</v>
      </c>
      <c r="BJ105" s="294">
        <f>'DV STOP cijfers'!BJ41</f>
        <v>0</v>
      </c>
      <c r="BK105" s="49">
        <f>'DV STOP cijfers'!BK41</f>
        <v>0</v>
      </c>
      <c r="BL105" s="15">
        <f>'DV STOP cijfers'!BL41</f>
        <v>0</v>
      </c>
      <c r="BM105" s="11">
        <f>'DV STOP cijfers'!BM41</f>
        <v>0</v>
      </c>
      <c r="BN105" s="294">
        <f>'DV STOP cijfers'!BN41</f>
        <v>0</v>
      </c>
      <c r="BO105" s="11">
        <f>'DV STOP cijfers'!BO41</f>
        <v>0</v>
      </c>
      <c r="BP105" s="294">
        <f>'DV STOP cijfers'!BP41</f>
        <v>0</v>
      </c>
      <c r="BQ105" s="49">
        <f>'DV STOP cijfers'!BQ41</f>
        <v>0</v>
      </c>
      <c r="BR105" s="15">
        <f>'DV STOP cijfers'!BR41</f>
        <v>0</v>
      </c>
      <c r="BS105" s="11">
        <f>'DV STOP cijfers'!BS41</f>
        <v>0</v>
      </c>
      <c r="BT105" s="11">
        <f>'DV STOP cijfers'!BT41</f>
        <v>0</v>
      </c>
      <c r="BU105" s="11">
        <f>'DV STOP cijfers'!BU41</f>
        <v>0</v>
      </c>
      <c r="BV105" s="11">
        <f>'DV STOP cijfers'!BV41</f>
        <v>0</v>
      </c>
      <c r="BW105" s="294">
        <f>'DV STOP cijfers'!BW41</f>
        <v>0</v>
      </c>
      <c r="BX105" s="49">
        <f>'DV STOP cijfers'!BX41</f>
        <v>0</v>
      </c>
      <c r="BY105" s="49">
        <f>'DV STOP cijfers'!BY41</f>
        <v>100</v>
      </c>
      <c r="BZ105" s="11">
        <f>'DV STOP cijfers'!BZ41</f>
        <v>0</v>
      </c>
      <c r="CA105" s="11">
        <f>'DV STOP cijfers'!CA41</f>
        <v>0</v>
      </c>
      <c r="CB105" s="11">
        <f>'DV STOP cijfers'!CB41</f>
        <v>0</v>
      </c>
      <c r="CC105" s="11">
        <f>'DV STOP cijfers'!CC41</f>
        <v>0</v>
      </c>
      <c r="CD105" s="11">
        <f>'DV STOP cijfers'!CD41</f>
        <v>0</v>
      </c>
      <c r="CE105" s="11">
        <f>'DV STOP cijfers'!CE41</f>
        <v>0</v>
      </c>
      <c r="CF105" s="11">
        <f>'DV STOP cijfers'!CF41</f>
        <v>0</v>
      </c>
      <c r="CG105" s="11">
        <f>'DV STOP cijfers'!CG41</f>
        <v>0</v>
      </c>
      <c r="CH105" s="11">
        <f>'DV STOP cijfers'!CH41</f>
        <v>0</v>
      </c>
      <c r="CI105" s="11">
        <f>'DV STOP cijfers'!CI41</f>
        <v>0</v>
      </c>
      <c r="CJ105" s="11">
        <f>'DV STOP cijfers'!CJ41</f>
        <v>0</v>
      </c>
      <c r="CK105" s="11">
        <f>'DV STOP cijfers'!CK41</f>
        <v>0</v>
      </c>
      <c r="CL105" s="49">
        <f>'DV STOP cijfers'!CL41</f>
        <v>0</v>
      </c>
      <c r="CM105" s="11">
        <f>'DV STOP cijfers'!CM41</f>
        <v>0</v>
      </c>
      <c r="CN105" s="11">
        <f>'DV STOP cijfers'!CN41</f>
        <v>0</v>
      </c>
      <c r="CO105" s="11">
        <f>'DV STOP cijfers'!CO41</f>
        <v>0</v>
      </c>
      <c r="CP105" s="11">
        <f>'DV STOP cijfers'!CP41</f>
        <v>0</v>
      </c>
      <c r="CQ105" s="11">
        <f>'DV STOP cijfers'!CQ41</f>
        <v>0</v>
      </c>
      <c r="CR105" s="11">
        <f>'DV STOP cijfers'!CR41</f>
        <v>0</v>
      </c>
      <c r="CS105" s="11">
        <f>'DV STOP cijfers'!CS41</f>
        <v>0</v>
      </c>
      <c r="CT105" s="11">
        <f>'DV STOP cijfers'!CT41</f>
        <v>0</v>
      </c>
      <c r="CU105" s="11">
        <f>'DV STOP cijfers'!CU41</f>
        <v>0</v>
      </c>
      <c r="CV105" s="11">
        <f>'DV STOP cijfers'!CV41</f>
        <v>0</v>
      </c>
      <c r="CW105" s="11">
        <f>'DV STOP cijfers'!CW41</f>
        <v>0</v>
      </c>
      <c r="CX105" s="11">
        <f>'DV STOP cijfers'!CX41</f>
        <v>0</v>
      </c>
      <c r="CY105" s="26">
        <f>'DV STOP cijfers'!CY41</f>
        <v>0</v>
      </c>
      <c r="CZ105" s="15">
        <f>'DV STOP cijfers'!CZ41</f>
        <v>0</v>
      </c>
      <c r="DA105" s="11">
        <f>'DV STOP cijfers'!DA41</f>
        <v>0</v>
      </c>
      <c r="DB105" s="11">
        <f>'DV STOP cijfers'!DB41</f>
        <v>0</v>
      </c>
      <c r="DC105" s="11">
        <f>'DV STOP cijfers'!DC41</f>
        <v>0</v>
      </c>
      <c r="DD105" s="11">
        <f>'DV STOP cijfers'!DD41</f>
        <v>0</v>
      </c>
      <c r="DE105" s="11">
        <f>'DV STOP cijfers'!DE41</f>
        <v>0</v>
      </c>
      <c r="DF105" s="11">
        <f>'DV STOP cijfers'!DF41</f>
        <v>0</v>
      </c>
      <c r="DG105" s="11">
        <f>'DV STOP cijfers'!DG41</f>
        <v>0</v>
      </c>
      <c r="DH105" s="11">
        <f>'DV STOP cijfers'!DH41</f>
        <v>0</v>
      </c>
      <c r="DI105" s="11">
        <f>'DV STOP cijfers'!DI41</f>
        <v>0</v>
      </c>
      <c r="DJ105" s="11">
        <f>'DV STOP cijfers'!DJ41</f>
        <v>0</v>
      </c>
      <c r="DK105" s="11">
        <f>'DV STOP cijfers'!DK41</f>
        <v>0</v>
      </c>
      <c r="DL105" s="26">
        <f>'DV STOP cijfers'!DL41</f>
        <v>0</v>
      </c>
    </row>
    <row r="106" spans="1:116" s="4" customFormat="1" ht="15" customHeight="1">
      <c r="A106" s="49">
        <f>'DV STOP cijfers'!A42</f>
        <v>0</v>
      </c>
      <c r="B106" s="49" t="str">
        <f>'DV STOP cijfers'!B42</f>
        <v>FPNT</v>
      </c>
      <c r="C106" s="4" t="str">
        <f>'DV STOP cijfers'!C42</f>
        <v>Diervoeder</v>
      </c>
      <c r="D106" s="4" t="str">
        <f>'DV STOP cijfers'!D42</f>
        <v>DV Primaire bedrijven DG AGRO</v>
      </c>
      <c r="E106" s="274" t="str">
        <f>'DV STOP cijfers'!E42</f>
        <v>Onderkant markt (VP Diervoeder overige inspecties)</v>
      </c>
      <c r="F106" s="4" t="str">
        <f>'DV STOP cijfers'!F42</f>
        <v>EL&amp;I AGRO</v>
      </c>
      <c r="G106" s="292" t="str">
        <f>'DV STOP cijfers'!G42</f>
        <v>ja</v>
      </c>
      <c r="H106" s="15">
        <f>'DV STOP cijfers'!H42</f>
        <v>300</v>
      </c>
      <c r="I106" s="11">
        <f>'DV STOP cijfers'!I42</f>
        <v>0</v>
      </c>
      <c r="J106" s="11">
        <f>'DV STOP cijfers'!J42</f>
        <v>0</v>
      </c>
      <c r="K106" s="11">
        <f>'DV STOP cijfers'!K42</f>
        <v>0</v>
      </c>
      <c r="L106" s="11">
        <f>'DV STOP cijfers'!L42</f>
        <v>0</v>
      </c>
      <c r="M106" s="11">
        <f>'DV STOP cijfers'!M42</f>
        <v>0</v>
      </c>
      <c r="N106" s="11">
        <f>'DV STOP cijfers'!N42</f>
        <v>0</v>
      </c>
      <c r="O106" s="11">
        <f>'DV STOP cijfers'!O42</f>
        <v>0</v>
      </c>
      <c r="P106" s="11">
        <f>'DV STOP cijfers'!P42</f>
        <v>0</v>
      </c>
      <c r="Q106" s="26">
        <f>'DV STOP cijfers'!Q42</f>
        <v>300</v>
      </c>
      <c r="R106" s="15">
        <f>'DV STOP cijfers'!R42</f>
        <v>0</v>
      </c>
      <c r="S106" s="11">
        <f>'DV STOP cijfers'!S42</f>
        <v>200</v>
      </c>
      <c r="T106" s="11">
        <f>'DV STOP cijfers'!T42</f>
        <v>100</v>
      </c>
      <c r="U106" s="11">
        <f>'DV STOP cijfers'!U42</f>
        <v>0</v>
      </c>
      <c r="V106" s="11">
        <f>'DV STOP cijfers'!V42</f>
        <v>0</v>
      </c>
      <c r="W106" s="11">
        <f>'DV STOP cijfers'!W42</f>
        <v>0</v>
      </c>
      <c r="X106" s="11">
        <f>'DV STOP cijfers'!X42</f>
        <v>0</v>
      </c>
      <c r="Y106" s="11">
        <f>'DV STOP cijfers'!Y42</f>
        <v>0</v>
      </c>
      <c r="Z106" s="49">
        <f>'DV STOP cijfers'!Z42</f>
        <v>300</v>
      </c>
      <c r="AA106" s="11">
        <f>'DV STOP cijfers'!AA42</f>
        <v>100</v>
      </c>
      <c r="AB106" s="11">
        <f>'DV STOP cijfers'!AB42</f>
        <v>0</v>
      </c>
      <c r="AC106" s="11">
        <f>'DV STOP cijfers'!AC42</f>
        <v>0</v>
      </c>
      <c r="AD106" s="11">
        <f>'DV STOP cijfers'!AD42</f>
        <v>0</v>
      </c>
      <c r="AE106" s="11">
        <f>'DV STOP cijfers'!AE42</f>
        <v>0</v>
      </c>
      <c r="AF106" s="294">
        <f>'DV STOP cijfers'!AF42</f>
        <v>0</v>
      </c>
      <c r="AG106" s="49">
        <f>'DV STOP cijfers'!AG42</f>
        <v>0</v>
      </c>
      <c r="AH106" s="15">
        <f>'DV STOP cijfers'!AH42</f>
        <v>0</v>
      </c>
      <c r="AI106" s="11">
        <f>'DV STOP cijfers'!AI42</f>
        <v>0</v>
      </c>
      <c r="AJ106" s="11">
        <f>'DV STOP cijfers'!AJ42</f>
        <v>100</v>
      </c>
      <c r="AK106" s="11">
        <f>'DV STOP cijfers'!AK42</f>
        <v>0</v>
      </c>
      <c r="AL106" s="49">
        <f>'DV STOP cijfers'!AL42</f>
        <v>0</v>
      </c>
      <c r="AM106" s="15">
        <f>'DV STOP cijfers'!AM42</f>
        <v>0</v>
      </c>
      <c r="AN106" s="11">
        <f>'DV STOP cijfers'!AN42</f>
        <v>0</v>
      </c>
      <c r="AO106" s="11">
        <f>'DV STOP cijfers'!AO42</f>
        <v>0</v>
      </c>
      <c r="AP106" s="11">
        <f>'DV STOP cijfers'!AP42</f>
        <v>0</v>
      </c>
      <c r="AQ106" s="294">
        <f>'DV STOP cijfers'!AQ42</f>
        <v>0</v>
      </c>
      <c r="AR106" s="49">
        <f>'DV STOP cijfers'!AR42</f>
        <v>0</v>
      </c>
      <c r="AS106" s="15">
        <f>'DV STOP cijfers'!AS42</f>
        <v>0</v>
      </c>
      <c r="AT106" s="11">
        <f>'DV STOP cijfers'!AT42</f>
        <v>0</v>
      </c>
      <c r="AU106" s="11">
        <f>'DV STOP cijfers'!AU42</f>
        <v>0</v>
      </c>
      <c r="AV106" s="11">
        <f>'DV STOP cijfers'!AV42</f>
        <v>0</v>
      </c>
      <c r="AW106" s="11">
        <f>'DV STOP cijfers'!AW42</f>
        <v>0</v>
      </c>
      <c r="AX106" s="11">
        <f>'DV STOP cijfers'!AX42</f>
        <v>0</v>
      </c>
      <c r="AY106" s="11">
        <f>'DV STOP cijfers'!AY42</f>
        <v>0</v>
      </c>
      <c r="AZ106" s="11">
        <f>'DV STOP cijfers'!AZ42</f>
        <v>0</v>
      </c>
      <c r="BA106" s="11">
        <f>'DV STOP cijfers'!BA42</f>
        <v>0</v>
      </c>
      <c r="BB106" s="294">
        <f>'DV STOP cijfers'!BB42</f>
        <v>0</v>
      </c>
      <c r="BC106" s="49">
        <f>'DV STOP cijfers'!BC42</f>
        <v>0</v>
      </c>
      <c r="BD106" s="15">
        <f>'DV STOP cijfers'!BD42</f>
        <v>0</v>
      </c>
      <c r="BE106" s="11">
        <f>'DV STOP cijfers'!BE42</f>
        <v>0</v>
      </c>
      <c r="BF106" s="11">
        <f>'DV STOP cijfers'!BF42</f>
        <v>0</v>
      </c>
      <c r="BG106" s="11">
        <f>'DV STOP cijfers'!BG42</f>
        <v>0</v>
      </c>
      <c r="BH106" s="11">
        <f>'DV STOP cijfers'!BH42</f>
        <v>0</v>
      </c>
      <c r="BI106" s="11">
        <f>'DV STOP cijfers'!BI42</f>
        <v>0</v>
      </c>
      <c r="BJ106" s="294">
        <f>'DV STOP cijfers'!BJ42</f>
        <v>0</v>
      </c>
      <c r="BK106" s="49">
        <f>'DV STOP cijfers'!BK42</f>
        <v>0</v>
      </c>
      <c r="BL106" s="15">
        <f>'DV STOP cijfers'!BL42</f>
        <v>0</v>
      </c>
      <c r="BM106" s="11">
        <f>'DV STOP cijfers'!BM42</f>
        <v>0</v>
      </c>
      <c r="BN106" s="294">
        <f>'DV STOP cijfers'!BN42</f>
        <v>0</v>
      </c>
      <c r="BO106" s="11">
        <f>'DV STOP cijfers'!BO42</f>
        <v>0</v>
      </c>
      <c r="BP106" s="294">
        <f>'DV STOP cijfers'!BP42</f>
        <v>0</v>
      </c>
      <c r="BQ106" s="49">
        <f>'DV STOP cijfers'!BQ42</f>
        <v>0</v>
      </c>
      <c r="BR106" s="15">
        <f>'DV STOP cijfers'!BR42</f>
        <v>0</v>
      </c>
      <c r="BS106" s="11">
        <f>'DV STOP cijfers'!BS42</f>
        <v>0</v>
      </c>
      <c r="BT106" s="11">
        <f>'DV STOP cijfers'!BT42</f>
        <v>0</v>
      </c>
      <c r="BU106" s="11">
        <f>'DV STOP cijfers'!BU42</f>
        <v>0</v>
      </c>
      <c r="BV106" s="11">
        <f>'DV STOP cijfers'!BV42</f>
        <v>0</v>
      </c>
      <c r="BW106" s="294">
        <f>'DV STOP cijfers'!BW42</f>
        <v>0</v>
      </c>
      <c r="BX106" s="49">
        <f>'DV STOP cijfers'!BX42</f>
        <v>0</v>
      </c>
      <c r="BY106" s="49">
        <f>'DV STOP cijfers'!BY42</f>
        <v>100</v>
      </c>
      <c r="BZ106" s="11">
        <f>'DV STOP cijfers'!BZ42</f>
        <v>0</v>
      </c>
      <c r="CA106" s="11">
        <f>'DV STOP cijfers'!CA42</f>
        <v>0</v>
      </c>
      <c r="CB106" s="11">
        <f>'DV STOP cijfers'!CB42</f>
        <v>0</v>
      </c>
      <c r="CC106" s="11">
        <f>'DV STOP cijfers'!CC42</f>
        <v>0</v>
      </c>
      <c r="CD106" s="11">
        <f>'DV STOP cijfers'!CD42</f>
        <v>0</v>
      </c>
      <c r="CE106" s="11">
        <f>'DV STOP cijfers'!CE42</f>
        <v>0</v>
      </c>
      <c r="CF106" s="11">
        <f>'DV STOP cijfers'!CF42</f>
        <v>0</v>
      </c>
      <c r="CG106" s="11">
        <f>'DV STOP cijfers'!CG42</f>
        <v>0</v>
      </c>
      <c r="CH106" s="11">
        <f>'DV STOP cijfers'!CH42</f>
        <v>0</v>
      </c>
      <c r="CI106" s="11">
        <f>'DV STOP cijfers'!CI42</f>
        <v>0</v>
      </c>
      <c r="CJ106" s="11">
        <f>'DV STOP cijfers'!CJ42</f>
        <v>0</v>
      </c>
      <c r="CK106" s="11">
        <f>'DV STOP cijfers'!CK42</f>
        <v>0</v>
      </c>
      <c r="CL106" s="49">
        <f>'DV STOP cijfers'!CL42</f>
        <v>0</v>
      </c>
      <c r="CM106" s="11">
        <f>'DV STOP cijfers'!CM42</f>
        <v>0</v>
      </c>
      <c r="CN106" s="11">
        <f>'DV STOP cijfers'!CN42</f>
        <v>0</v>
      </c>
      <c r="CO106" s="11">
        <f>'DV STOP cijfers'!CO42</f>
        <v>0</v>
      </c>
      <c r="CP106" s="11">
        <f>'DV STOP cijfers'!CP42</f>
        <v>0</v>
      </c>
      <c r="CQ106" s="11">
        <f>'DV STOP cijfers'!CQ42</f>
        <v>0</v>
      </c>
      <c r="CR106" s="11">
        <f>'DV STOP cijfers'!CR42</f>
        <v>0</v>
      </c>
      <c r="CS106" s="11">
        <f>'DV STOP cijfers'!CS42</f>
        <v>0</v>
      </c>
      <c r="CT106" s="11">
        <f>'DV STOP cijfers'!CT42</f>
        <v>0</v>
      </c>
      <c r="CU106" s="11">
        <f>'DV STOP cijfers'!CU42</f>
        <v>0</v>
      </c>
      <c r="CV106" s="11">
        <f>'DV STOP cijfers'!CV42</f>
        <v>0</v>
      </c>
      <c r="CW106" s="11">
        <f>'DV STOP cijfers'!CW42</f>
        <v>0</v>
      </c>
      <c r="CX106" s="11">
        <f>'DV STOP cijfers'!CX42</f>
        <v>0</v>
      </c>
      <c r="CY106" s="26">
        <f>'DV STOP cijfers'!CY42</f>
        <v>0</v>
      </c>
      <c r="CZ106" s="15">
        <f>'DV STOP cijfers'!CZ42</f>
        <v>0</v>
      </c>
      <c r="DA106" s="11">
        <f>'DV STOP cijfers'!DA42</f>
        <v>0</v>
      </c>
      <c r="DB106" s="11">
        <f>'DV STOP cijfers'!DB42</f>
        <v>0</v>
      </c>
      <c r="DC106" s="11">
        <f>'DV STOP cijfers'!DC42</f>
        <v>0</v>
      </c>
      <c r="DD106" s="11">
        <f>'DV STOP cijfers'!DD42</f>
        <v>0</v>
      </c>
      <c r="DE106" s="11">
        <f>'DV STOP cijfers'!DE42</f>
        <v>0</v>
      </c>
      <c r="DF106" s="11">
        <f>'DV STOP cijfers'!DF42</f>
        <v>0</v>
      </c>
      <c r="DG106" s="11">
        <f>'DV STOP cijfers'!DG42</f>
        <v>0</v>
      </c>
      <c r="DH106" s="11">
        <f>'DV STOP cijfers'!DH42</f>
        <v>0</v>
      </c>
      <c r="DI106" s="11">
        <f>'DV STOP cijfers'!DI42</f>
        <v>0</v>
      </c>
      <c r="DJ106" s="11">
        <f>'DV STOP cijfers'!DJ42</f>
        <v>0</v>
      </c>
      <c r="DK106" s="11">
        <f>'DV STOP cijfers'!DK42</f>
        <v>0</v>
      </c>
      <c r="DL106" s="26">
        <f>'DV STOP cijfers'!DL42</f>
        <v>0</v>
      </c>
    </row>
    <row r="107" spans="1:116" s="4" customFormat="1" ht="15" customHeight="1">
      <c r="A107" s="49">
        <f>'DV STOP cijfers'!A43</f>
        <v>0</v>
      </c>
      <c r="B107" s="49" t="str">
        <f>'DV STOP cijfers'!B43</f>
        <v>FPNT</v>
      </c>
      <c r="C107" s="4" t="str">
        <f>'DV STOP cijfers'!C43</f>
        <v>Diervoeder</v>
      </c>
      <c r="D107" s="4" t="str">
        <f>'DV STOP cijfers'!D43</f>
        <v>DV Primaire bedrijven DG AGRO</v>
      </c>
      <c r="E107" s="274" t="str">
        <f>'DV STOP cijfers'!E43</f>
        <v>Transport on the road (VP Vervoer van (grondstoffen) diervoeders</v>
      </c>
      <c r="F107" s="4" t="str">
        <f>'DV STOP cijfers'!F43</f>
        <v>EL&amp;I AGRO</v>
      </c>
      <c r="G107" s="292" t="str">
        <f>'DV STOP cijfers'!G43</f>
        <v>ja</v>
      </c>
      <c r="H107" s="15">
        <f>'DV STOP cijfers'!H43</f>
        <v>350</v>
      </c>
      <c r="I107" s="11">
        <f>'DV STOP cijfers'!I43</f>
        <v>0</v>
      </c>
      <c r="J107" s="11">
        <f>'DV STOP cijfers'!J43</f>
        <v>0</v>
      </c>
      <c r="K107" s="11">
        <f>'DV STOP cijfers'!K43</f>
        <v>0</v>
      </c>
      <c r="L107" s="11">
        <f>'DV STOP cijfers'!L43</f>
        <v>0</v>
      </c>
      <c r="M107" s="11">
        <f>'DV STOP cijfers'!M43</f>
        <v>0</v>
      </c>
      <c r="N107" s="11">
        <f>'DV STOP cijfers'!N43</f>
        <v>0</v>
      </c>
      <c r="O107" s="11">
        <f>'DV STOP cijfers'!O43</f>
        <v>0</v>
      </c>
      <c r="P107" s="11">
        <f>'DV STOP cijfers'!P43</f>
        <v>0</v>
      </c>
      <c r="Q107" s="26">
        <f>'DV STOP cijfers'!Q43</f>
        <v>350</v>
      </c>
      <c r="R107" s="15">
        <f>'DV STOP cijfers'!R43</f>
        <v>0</v>
      </c>
      <c r="S107" s="11">
        <f>'DV STOP cijfers'!S43</f>
        <v>250</v>
      </c>
      <c r="T107" s="11">
        <f>'DV STOP cijfers'!T43</f>
        <v>100</v>
      </c>
      <c r="U107" s="11">
        <f>'DV STOP cijfers'!U43</f>
        <v>0</v>
      </c>
      <c r="V107" s="11">
        <f>'DV STOP cijfers'!V43</f>
        <v>0</v>
      </c>
      <c r="W107" s="11">
        <f>'DV STOP cijfers'!W43</f>
        <v>0</v>
      </c>
      <c r="X107" s="11">
        <f>'DV STOP cijfers'!X43</f>
        <v>0</v>
      </c>
      <c r="Y107" s="11">
        <f>'DV STOP cijfers'!Y43</f>
        <v>0</v>
      </c>
      <c r="Z107" s="49">
        <f>'DV STOP cijfers'!Z43</f>
        <v>350</v>
      </c>
      <c r="AA107" s="11">
        <f>'DV STOP cijfers'!AA43</f>
        <v>100</v>
      </c>
      <c r="AB107" s="11">
        <f>'DV STOP cijfers'!AB43</f>
        <v>0</v>
      </c>
      <c r="AC107" s="11">
        <f>'DV STOP cijfers'!AC43</f>
        <v>0</v>
      </c>
      <c r="AD107" s="11">
        <f>'DV STOP cijfers'!AD43</f>
        <v>0</v>
      </c>
      <c r="AE107" s="11">
        <f>'DV STOP cijfers'!AE43</f>
        <v>0</v>
      </c>
      <c r="AF107" s="294">
        <f>'DV STOP cijfers'!AF43</f>
        <v>0</v>
      </c>
      <c r="AG107" s="49">
        <f>'DV STOP cijfers'!AG43</f>
        <v>0</v>
      </c>
      <c r="AH107" s="15">
        <f>'DV STOP cijfers'!AH43</f>
        <v>0</v>
      </c>
      <c r="AI107" s="11">
        <f>'DV STOP cijfers'!AI43</f>
        <v>0</v>
      </c>
      <c r="AJ107" s="11">
        <f>'DV STOP cijfers'!AJ43</f>
        <v>100</v>
      </c>
      <c r="AK107" s="11">
        <f>'DV STOP cijfers'!AK43</f>
        <v>0</v>
      </c>
      <c r="AL107" s="49">
        <f>'DV STOP cijfers'!AL43</f>
        <v>0</v>
      </c>
      <c r="AM107" s="15">
        <f>'DV STOP cijfers'!AM43</f>
        <v>0</v>
      </c>
      <c r="AN107" s="11">
        <f>'DV STOP cijfers'!AN43</f>
        <v>0</v>
      </c>
      <c r="AO107" s="11">
        <f>'DV STOP cijfers'!AO43</f>
        <v>0</v>
      </c>
      <c r="AP107" s="11">
        <f>'DV STOP cijfers'!AP43</f>
        <v>0</v>
      </c>
      <c r="AQ107" s="294">
        <f>'DV STOP cijfers'!AQ43</f>
        <v>0</v>
      </c>
      <c r="AR107" s="49">
        <f>'DV STOP cijfers'!AR43</f>
        <v>0</v>
      </c>
      <c r="AS107" s="15">
        <f>'DV STOP cijfers'!AS43</f>
        <v>0</v>
      </c>
      <c r="AT107" s="11">
        <f>'DV STOP cijfers'!AT43</f>
        <v>0</v>
      </c>
      <c r="AU107" s="11">
        <f>'DV STOP cijfers'!AU43</f>
        <v>0</v>
      </c>
      <c r="AV107" s="11">
        <f>'DV STOP cijfers'!AV43</f>
        <v>0</v>
      </c>
      <c r="AW107" s="11">
        <f>'DV STOP cijfers'!AW43</f>
        <v>0</v>
      </c>
      <c r="AX107" s="11">
        <f>'DV STOP cijfers'!AX43</f>
        <v>0</v>
      </c>
      <c r="AY107" s="11">
        <f>'DV STOP cijfers'!AY43</f>
        <v>0</v>
      </c>
      <c r="AZ107" s="11">
        <f>'DV STOP cijfers'!AZ43</f>
        <v>0</v>
      </c>
      <c r="BA107" s="11">
        <f>'DV STOP cijfers'!BA43</f>
        <v>0</v>
      </c>
      <c r="BB107" s="294">
        <f>'DV STOP cijfers'!BB43</f>
        <v>0</v>
      </c>
      <c r="BC107" s="49">
        <f>'DV STOP cijfers'!BC43</f>
        <v>0</v>
      </c>
      <c r="BD107" s="15">
        <f>'DV STOP cijfers'!BD43</f>
        <v>0</v>
      </c>
      <c r="BE107" s="11">
        <f>'DV STOP cijfers'!BE43</f>
        <v>0</v>
      </c>
      <c r="BF107" s="11">
        <f>'DV STOP cijfers'!BF43</f>
        <v>0</v>
      </c>
      <c r="BG107" s="11">
        <f>'DV STOP cijfers'!BG43</f>
        <v>0</v>
      </c>
      <c r="BH107" s="11">
        <f>'DV STOP cijfers'!BH43</f>
        <v>0</v>
      </c>
      <c r="BI107" s="11">
        <f>'DV STOP cijfers'!BI43</f>
        <v>0</v>
      </c>
      <c r="BJ107" s="294">
        <f>'DV STOP cijfers'!BJ43</f>
        <v>0</v>
      </c>
      <c r="BK107" s="49">
        <f>'DV STOP cijfers'!BK43</f>
        <v>0</v>
      </c>
      <c r="BL107" s="15">
        <f>'DV STOP cijfers'!BL43</f>
        <v>0</v>
      </c>
      <c r="BM107" s="11">
        <f>'DV STOP cijfers'!BM43</f>
        <v>0</v>
      </c>
      <c r="BN107" s="294">
        <f>'DV STOP cijfers'!BN43</f>
        <v>0</v>
      </c>
      <c r="BO107" s="11">
        <f>'DV STOP cijfers'!BO43</f>
        <v>0</v>
      </c>
      <c r="BP107" s="294">
        <f>'DV STOP cijfers'!BP43</f>
        <v>0</v>
      </c>
      <c r="BQ107" s="49">
        <f>'DV STOP cijfers'!BQ43</f>
        <v>0</v>
      </c>
      <c r="BR107" s="15">
        <f>'DV STOP cijfers'!BR43</f>
        <v>0</v>
      </c>
      <c r="BS107" s="11">
        <f>'DV STOP cijfers'!BS43</f>
        <v>0</v>
      </c>
      <c r="BT107" s="11">
        <f>'DV STOP cijfers'!BT43</f>
        <v>0</v>
      </c>
      <c r="BU107" s="11">
        <f>'DV STOP cijfers'!BU43</f>
        <v>0</v>
      </c>
      <c r="BV107" s="11">
        <f>'DV STOP cijfers'!BV43</f>
        <v>0</v>
      </c>
      <c r="BW107" s="294">
        <f>'DV STOP cijfers'!BW43</f>
        <v>0</v>
      </c>
      <c r="BX107" s="49">
        <f>'DV STOP cijfers'!BX43</f>
        <v>0</v>
      </c>
      <c r="BY107" s="49">
        <f>'DV STOP cijfers'!BY43</f>
        <v>100</v>
      </c>
      <c r="BZ107" s="11">
        <f>'DV STOP cijfers'!BZ43</f>
        <v>0</v>
      </c>
      <c r="CA107" s="11">
        <f>'DV STOP cijfers'!CA43</f>
        <v>0</v>
      </c>
      <c r="CB107" s="11">
        <f>'DV STOP cijfers'!CB43</f>
        <v>0</v>
      </c>
      <c r="CC107" s="11">
        <f>'DV STOP cijfers'!CC43</f>
        <v>0</v>
      </c>
      <c r="CD107" s="11">
        <f>'DV STOP cijfers'!CD43</f>
        <v>0</v>
      </c>
      <c r="CE107" s="11">
        <f>'DV STOP cijfers'!CE43</f>
        <v>0</v>
      </c>
      <c r="CF107" s="11">
        <f>'DV STOP cijfers'!CF43</f>
        <v>0</v>
      </c>
      <c r="CG107" s="11">
        <f>'DV STOP cijfers'!CG43</f>
        <v>0</v>
      </c>
      <c r="CH107" s="11">
        <f>'DV STOP cijfers'!CH43</f>
        <v>0</v>
      </c>
      <c r="CI107" s="11">
        <f>'DV STOP cijfers'!CI43</f>
        <v>0</v>
      </c>
      <c r="CJ107" s="11">
        <f>'DV STOP cijfers'!CJ43</f>
        <v>0</v>
      </c>
      <c r="CK107" s="11">
        <f>'DV STOP cijfers'!CK43</f>
        <v>0</v>
      </c>
      <c r="CL107" s="49">
        <f>'DV STOP cijfers'!CL43</f>
        <v>0</v>
      </c>
      <c r="CM107" s="11">
        <f>'DV STOP cijfers'!CM43</f>
        <v>0</v>
      </c>
      <c r="CN107" s="11">
        <f>'DV STOP cijfers'!CN43</f>
        <v>0</v>
      </c>
      <c r="CO107" s="11">
        <f>'DV STOP cijfers'!CO43</f>
        <v>0</v>
      </c>
      <c r="CP107" s="11">
        <f>'DV STOP cijfers'!CP43</f>
        <v>0</v>
      </c>
      <c r="CQ107" s="11">
        <f>'DV STOP cijfers'!CQ43</f>
        <v>0</v>
      </c>
      <c r="CR107" s="11">
        <f>'DV STOP cijfers'!CR43</f>
        <v>0</v>
      </c>
      <c r="CS107" s="11">
        <f>'DV STOP cijfers'!CS43</f>
        <v>0</v>
      </c>
      <c r="CT107" s="11">
        <f>'DV STOP cijfers'!CT43</f>
        <v>0</v>
      </c>
      <c r="CU107" s="11">
        <f>'DV STOP cijfers'!CU43</f>
        <v>0</v>
      </c>
      <c r="CV107" s="11">
        <f>'DV STOP cijfers'!CV43</f>
        <v>0</v>
      </c>
      <c r="CW107" s="11">
        <f>'DV STOP cijfers'!CW43</f>
        <v>0</v>
      </c>
      <c r="CX107" s="11">
        <f>'DV STOP cijfers'!CX43</f>
        <v>0</v>
      </c>
      <c r="CY107" s="26">
        <f>'DV STOP cijfers'!CY43</f>
        <v>0</v>
      </c>
      <c r="CZ107" s="15">
        <f>'DV STOP cijfers'!CZ43</f>
        <v>0</v>
      </c>
      <c r="DA107" s="11">
        <f>'DV STOP cijfers'!DA43</f>
        <v>0</v>
      </c>
      <c r="DB107" s="11">
        <f>'DV STOP cijfers'!DB43</f>
        <v>0</v>
      </c>
      <c r="DC107" s="11">
        <f>'DV STOP cijfers'!DC43</f>
        <v>0</v>
      </c>
      <c r="DD107" s="11">
        <f>'DV STOP cijfers'!DD43</f>
        <v>0</v>
      </c>
      <c r="DE107" s="11">
        <f>'DV STOP cijfers'!DE43</f>
        <v>0</v>
      </c>
      <c r="DF107" s="11">
        <f>'DV STOP cijfers'!DF43</f>
        <v>0</v>
      </c>
      <c r="DG107" s="11">
        <f>'DV STOP cijfers'!DG43</f>
        <v>0</v>
      </c>
      <c r="DH107" s="11">
        <f>'DV STOP cijfers'!DH43</f>
        <v>0</v>
      </c>
      <c r="DI107" s="11">
        <f>'DV STOP cijfers'!DI43</f>
        <v>0</v>
      </c>
      <c r="DJ107" s="11">
        <f>'DV STOP cijfers'!DJ43</f>
        <v>0</v>
      </c>
      <c r="DK107" s="11">
        <f>'DV STOP cijfers'!DK43</f>
        <v>0</v>
      </c>
      <c r="DL107" s="26">
        <f>'DV STOP cijfers'!DL43</f>
        <v>0</v>
      </c>
    </row>
    <row r="108" spans="1:116" s="4" customFormat="1" ht="15" customHeight="1">
      <c r="A108" s="49">
        <f>'DV STOP cijfers'!A44</f>
        <v>0</v>
      </c>
      <c r="B108" s="49" t="str">
        <f>'DV STOP cijfers'!B44</f>
        <v>FPNT</v>
      </c>
      <c r="C108" s="4" t="str">
        <f>'DV STOP cijfers'!C44</f>
        <v>Diervoeder</v>
      </c>
      <c r="D108" s="4" t="str">
        <f>'DV STOP cijfers'!D44</f>
        <v>DV Primaire bedrijven DG AGRO</v>
      </c>
      <c r="E108" s="274" t="str">
        <f>'DV STOP cijfers'!E44</f>
        <v>Klachten &amp; meldingen (VP Diervoeder klachten en meldingen)</v>
      </c>
      <c r="F108" s="4" t="str">
        <f>'DV STOP cijfers'!F44</f>
        <v>EL&amp;I AGRO</v>
      </c>
      <c r="G108" s="292" t="str">
        <f>'DV STOP cijfers'!G44</f>
        <v>ja</v>
      </c>
      <c r="H108" s="15">
        <f>'DV STOP cijfers'!H44</f>
        <v>600</v>
      </c>
      <c r="I108" s="11">
        <f>'DV STOP cijfers'!I44</f>
        <v>0</v>
      </c>
      <c r="J108" s="11">
        <f>'DV STOP cijfers'!J44</f>
        <v>0</v>
      </c>
      <c r="K108" s="11">
        <f>'DV STOP cijfers'!K44</f>
        <v>0</v>
      </c>
      <c r="L108" s="11">
        <f>'DV STOP cijfers'!L44</f>
        <v>0</v>
      </c>
      <c r="M108" s="11">
        <f>'DV STOP cijfers'!M44</f>
        <v>0</v>
      </c>
      <c r="N108" s="11">
        <f>'DV STOP cijfers'!N44</f>
        <v>0</v>
      </c>
      <c r="O108" s="11">
        <f>'DV STOP cijfers'!O44</f>
        <v>0</v>
      </c>
      <c r="P108" s="11">
        <f>'DV STOP cijfers'!P44</f>
        <v>0</v>
      </c>
      <c r="Q108" s="26">
        <f>'DV STOP cijfers'!Q44</f>
        <v>600</v>
      </c>
      <c r="R108" s="15">
        <f>'DV STOP cijfers'!R44</f>
        <v>0</v>
      </c>
      <c r="S108" s="11">
        <f>'DV STOP cijfers'!S44</f>
        <v>500</v>
      </c>
      <c r="T108" s="11">
        <f>'DV STOP cijfers'!T44</f>
        <v>100</v>
      </c>
      <c r="U108" s="11">
        <f>'DV STOP cijfers'!U44</f>
        <v>0</v>
      </c>
      <c r="V108" s="11">
        <f>'DV STOP cijfers'!V44</f>
        <v>0</v>
      </c>
      <c r="W108" s="11">
        <f>'DV STOP cijfers'!W44</f>
        <v>0</v>
      </c>
      <c r="X108" s="11">
        <f>'DV STOP cijfers'!X44</f>
        <v>0</v>
      </c>
      <c r="Y108" s="11">
        <f>'DV STOP cijfers'!Y44</f>
        <v>0</v>
      </c>
      <c r="Z108" s="49">
        <f>'DV STOP cijfers'!Z44</f>
        <v>600</v>
      </c>
      <c r="AA108" s="11">
        <f>'DV STOP cijfers'!AA44</f>
        <v>100</v>
      </c>
      <c r="AB108" s="11">
        <f>'DV STOP cijfers'!AB44</f>
        <v>0</v>
      </c>
      <c r="AC108" s="11">
        <f>'DV STOP cijfers'!AC44</f>
        <v>0</v>
      </c>
      <c r="AD108" s="11">
        <f>'DV STOP cijfers'!AD44</f>
        <v>0</v>
      </c>
      <c r="AE108" s="11">
        <f>'DV STOP cijfers'!AE44</f>
        <v>0</v>
      </c>
      <c r="AF108" s="294">
        <f>'DV STOP cijfers'!AF44</f>
        <v>0</v>
      </c>
      <c r="AG108" s="49">
        <f>'DV STOP cijfers'!AG44</f>
        <v>0</v>
      </c>
      <c r="AH108" s="15">
        <f>'DV STOP cijfers'!AH44</f>
        <v>0</v>
      </c>
      <c r="AI108" s="11">
        <f>'DV STOP cijfers'!AI44</f>
        <v>0</v>
      </c>
      <c r="AJ108" s="11">
        <f>'DV STOP cijfers'!AJ44</f>
        <v>100</v>
      </c>
      <c r="AK108" s="11">
        <f>'DV STOP cijfers'!AK44</f>
        <v>0</v>
      </c>
      <c r="AL108" s="49">
        <f>'DV STOP cijfers'!AL44</f>
        <v>0</v>
      </c>
      <c r="AM108" s="15">
        <f>'DV STOP cijfers'!AM44</f>
        <v>0</v>
      </c>
      <c r="AN108" s="11">
        <f>'DV STOP cijfers'!AN44</f>
        <v>0</v>
      </c>
      <c r="AO108" s="11">
        <f>'DV STOP cijfers'!AO44</f>
        <v>0</v>
      </c>
      <c r="AP108" s="11">
        <f>'DV STOP cijfers'!AP44</f>
        <v>0</v>
      </c>
      <c r="AQ108" s="294">
        <f>'DV STOP cijfers'!AQ44</f>
        <v>0</v>
      </c>
      <c r="AR108" s="49">
        <f>'DV STOP cijfers'!AR44</f>
        <v>0</v>
      </c>
      <c r="AS108" s="15">
        <f>'DV STOP cijfers'!AS44</f>
        <v>0</v>
      </c>
      <c r="AT108" s="11">
        <f>'DV STOP cijfers'!AT44</f>
        <v>0</v>
      </c>
      <c r="AU108" s="11">
        <f>'DV STOP cijfers'!AU44</f>
        <v>0</v>
      </c>
      <c r="AV108" s="11">
        <f>'DV STOP cijfers'!AV44</f>
        <v>0</v>
      </c>
      <c r="AW108" s="11">
        <f>'DV STOP cijfers'!AW44</f>
        <v>0</v>
      </c>
      <c r="AX108" s="11">
        <f>'DV STOP cijfers'!AX44</f>
        <v>0</v>
      </c>
      <c r="AY108" s="11">
        <f>'DV STOP cijfers'!AY44</f>
        <v>0</v>
      </c>
      <c r="AZ108" s="11">
        <f>'DV STOP cijfers'!AZ44</f>
        <v>0</v>
      </c>
      <c r="BA108" s="11">
        <f>'DV STOP cijfers'!BA44</f>
        <v>0</v>
      </c>
      <c r="BB108" s="294">
        <f>'DV STOP cijfers'!BB44</f>
        <v>0</v>
      </c>
      <c r="BC108" s="49">
        <f>'DV STOP cijfers'!BC44</f>
        <v>0</v>
      </c>
      <c r="BD108" s="15">
        <f>'DV STOP cijfers'!BD44</f>
        <v>0</v>
      </c>
      <c r="BE108" s="11">
        <f>'DV STOP cijfers'!BE44</f>
        <v>0</v>
      </c>
      <c r="BF108" s="11">
        <f>'DV STOP cijfers'!BF44</f>
        <v>0</v>
      </c>
      <c r="BG108" s="11">
        <f>'DV STOP cijfers'!BG44</f>
        <v>0</v>
      </c>
      <c r="BH108" s="11">
        <f>'DV STOP cijfers'!BH44</f>
        <v>0</v>
      </c>
      <c r="BI108" s="11">
        <f>'DV STOP cijfers'!BI44</f>
        <v>0</v>
      </c>
      <c r="BJ108" s="294">
        <f>'DV STOP cijfers'!BJ44</f>
        <v>0</v>
      </c>
      <c r="BK108" s="49">
        <f>'DV STOP cijfers'!BK44</f>
        <v>0</v>
      </c>
      <c r="BL108" s="15">
        <f>'DV STOP cijfers'!BL44</f>
        <v>0</v>
      </c>
      <c r="BM108" s="11">
        <f>'DV STOP cijfers'!BM44</f>
        <v>0</v>
      </c>
      <c r="BN108" s="294">
        <f>'DV STOP cijfers'!BN44</f>
        <v>0</v>
      </c>
      <c r="BO108" s="11">
        <f>'DV STOP cijfers'!BO44</f>
        <v>0</v>
      </c>
      <c r="BP108" s="294">
        <f>'DV STOP cijfers'!BP44</f>
        <v>0</v>
      </c>
      <c r="BQ108" s="49">
        <f>'DV STOP cijfers'!BQ44</f>
        <v>0</v>
      </c>
      <c r="BR108" s="15">
        <f>'DV STOP cijfers'!BR44</f>
        <v>0</v>
      </c>
      <c r="BS108" s="11">
        <f>'DV STOP cijfers'!BS44</f>
        <v>0</v>
      </c>
      <c r="BT108" s="11">
        <f>'DV STOP cijfers'!BT44</f>
        <v>0</v>
      </c>
      <c r="BU108" s="11">
        <f>'DV STOP cijfers'!BU44</f>
        <v>0</v>
      </c>
      <c r="BV108" s="11">
        <f>'DV STOP cijfers'!BV44</f>
        <v>0</v>
      </c>
      <c r="BW108" s="294">
        <f>'DV STOP cijfers'!BW44</f>
        <v>0</v>
      </c>
      <c r="BX108" s="49">
        <f>'DV STOP cijfers'!BX44</f>
        <v>0</v>
      </c>
      <c r="BY108" s="49">
        <f>'DV STOP cijfers'!BY44</f>
        <v>100</v>
      </c>
      <c r="BZ108" s="11">
        <f>'DV STOP cijfers'!BZ44</f>
        <v>0</v>
      </c>
      <c r="CA108" s="11">
        <f>'DV STOP cijfers'!CA44</f>
        <v>0</v>
      </c>
      <c r="CB108" s="11">
        <f>'DV STOP cijfers'!CB44</f>
        <v>0</v>
      </c>
      <c r="CC108" s="11">
        <f>'DV STOP cijfers'!CC44</f>
        <v>0</v>
      </c>
      <c r="CD108" s="11">
        <f>'DV STOP cijfers'!CD44</f>
        <v>0</v>
      </c>
      <c r="CE108" s="11">
        <f>'DV STOP cijfers'!CE44</f>
        <v>0</v>
      </c>
      <c r="CF108" s="11">
        <f>'DV STOP cijfers'!CF44</f>
        <v>0</v>
      </c>
      <c r="CG108" s="11">
        <f>'DV STOP cijfers'!CG44</f>
        <v>0</v>
      </c>
      <c r="CH108" s="11">
        <f>'DV STOP cijfers'!CH44</f>
        <v>0</v>
      </c>
      <c r="CI108" s="11">
        <f>'DV STOP cijfers'!CI44</f>
        <v>0</v>
      </c>
      <c r="CJ108" s="11">
        <f>'DV STOP cijfers'!CJ44</f>
        <v>0</v>
      </c>
      <c r="CK108" s="11">
        <f>'DV STOP cijfers'!CK44</f>
        <v>0</v>
      </c>
      <c r="CL108" s="49">
        <f>'DV STOP cijfers'!CL44</f>
        <v>0</v>
      </c>
      <c r="CM108" s="11">
        <f>'DV STOP cijfers'!CM44</f>
        <v>0</v>
      </c>
      <c r="CN108" s="11">
        <f>'DV STOP cijfers'!CN44</f>
        <v>0</v>
      </c>
      <c r="CO108" s="11">
        <f>'DV STOP cijfers'!CO44</f>
        <v>0</v>
      </c>
      <c r="CP108" s="11">
        <f>'DV STOP cijfers'!CP44</f>
        <v>0</v>
      </c>
      <c r="CQ108" s="11">
        <f>'DV STOP cijfers'!CQ44</f>
        <v>0</v>
      </c>
      <c r="CR108" s="11">
        <f>'DV STOP cijfers'!CR44</f>
        <v>0</v>
      </c>
      <c r="CS108" s="11">
        <f>'DV STOP cijfers'!CS44</f>
        <v>0</v>
      </c>
      <c r="CT108" s="11">
        <f>'DV STOP cijfers'!CT44</f>
        <v>0</v>
      </c>
      <c r="CU108" s="11">
        <f>'DV STOP cijfers'!CU44</f>
        <v>0</v>
      </c>
      <c r="CV108" s="11">
        <f>'DV STOP cijfers'!CV44</f>
        <v>0</v>
      </c>
      <c r="CW108" s="11">
        <f>'DV STOP cijfers'!CW44</f>
        <v>0</v>
      </c>
      <c r="CX108" s="11">
        <f>'DV STOP cijfers'!CX44</f>
        <v>0</v>
      </c>
      <c r="CY108" s="26">
        <f>'DV STOP cijfers'!CY44</f>
        <v>0</v>
      </c>
      <c r="CZ108" s="15">
        <f>'DV STOP cijfers'!CZ44</f>
        <v>0</v>
      </c>
      <c r="DA108" s="11">
        <f>'DV STOP cijfers'!DA44</f>
        <v>0</v>
      </c>
      <c r="DB108" s="11">
        <f>'DV STOP cijfers'!DB44</f>
        <v>0</v>
      </c>
      <c r="DC108" s="11">
        <f>'DV STOP cijfers'!DC44</f>
        <v>0</v>
      </c>
      <c r="DD108" s="11">
        <f>'DV STOP cijfers'!DD44</f>
        <v>0</v>
      </c>
      <c r="DE108" s="11">
        <f>'DV STOP cijfers'!DE44</f>
        <v>0</v>
      </c>
      <c r="DF108" s="11">
        <f>'DV STOP cijfers'!DF44</f>
        <v>0</v>
      </c>
      <c r="DG108" s="11">
        <f>'DV STOP cijfers'!DG44</f>
        <v>0</v>
      </c>
      <c r="DH108" s="11">
        <f>'DV STOP cijfers'!DH44</f>
        <v>0</v>
      </c>
      <c r="DI108" s="11">
        <f>'DV STOP cijfers'!DI44</f>
        <v>0</v>
      </c>
      <c r="DJ108" s="11">
        <f>'DV STOP cijfers'!DJ44</f>
        <v>0</v>
      </c>
      <c r="DK108" s="11">
        <f>'DV STOP cijfers'!DK44</f>
        <v>0</v>
      </c>
      <c r="DL108" s="26">
        <f>'DV STOP cijfers'!DL44</f>
        <v>0</v>
      </c>
    </row>
    <row r="109" spans="1:116" s="4" customFormat="1" ht="15" customHeight="1" thickBot="1">
      <c r="A109" s="50">
        <f>'DV STOP cijfers'!A45</f>
        <v>0</v>
      </c>
      <c r="B109" s="50" t="str">
        <f>'DV STOP cijfers'!B45</f>
        <v>FPNT</v>
      </c>
      <c r="C109" s="6" t="str">
        <f>'DV STOP cijfers'!C45</f>
        <v>Diervoeder</v>
      </c>
      <c r="D109" s="6" t="str">
        <f>'DV STOP cijfers'!D45</f>
        <v>DV Primaire bedrijven DG AGRO</v>
      </c>
      <c r="E109" s="601" t="str">
        <f>'DV STOP cijfers'!E45</f>
        <v>Nationaal Plan Diervoeders</v>
      </c>
      <c r="F109" s="6" t="str">
        <f>'DV STOP cijfers'!F45</f>
        <v>EL&amp;I AGRO</v>
      </c>
      <c r="G109" s="602" t="str">
        <f>'DV STOP cijfers'!G45</f>
        <v>ja</v>
      </c>
      <c r="H109" s="305">
        <f>'DV STOP cijfers'!H45</f>
        <v>700</v>
      </c>
      <c r="I109" s="523">
        <f>'DV STOP cijfers'!I45</f>
        <v>0</v>
      </c>
      <c r="J109" s="523">
        <f>'DV STOP cijfers'!J45</f>
        <v>0</v>
      </c>
      <c r="K109" s="523">
        <f>'DV STOP cijfers'!K45</f>
        <v>0</v>
      </c>
      <c r="L109" s="523">
        <f>'DV STOP cijfers'!L45</f>
        <v>0</v>
      </c>
      <c r="M109" s="523">
        <f>'DV STOP cijfers'!M45</f>
        <v>0</v>
      </c>
      <c r="N109" s="523">
        <f>'DV STOP cijfers'!N45</f>
        <v>0</v>
      </c>
      <c r="O109" s="523">
        <f>'DV STOP cijfers'!O45</f>
        <v>0</v>
      </c>
      <c r="P109" s="523">
        <f>'DV STOP cijfers'!P45</f>
        <v>0</v>
      </c>
      <c r="Q109" s="27">
        <f>'DV STOP cijfers'!Q45</f>
        <v>700</v>
      </c>
      <c r="R109" s="305">
        <f>'DV STOP cijfers'!R45</f>
        <v>0</v>
      </c>
      <c r="S109" s="523">
        <f>'DV STOP cijfers'!S45</f>
        <v>600</v>
      </c>
      <c r="T109" s="523">
        <f>'DV STOP cijfers'!T45</f>
        <v>100</v>
      </c>
      <c r="U109" s="523">
        <f>'DV STOP cijfers'!U45</f>
        <v>0</v>
      </c>
      <c r="V109" s="523">
        <f>'DV STOP cijfers'!V45</f>
        <v>0</v>
      </c>
      <c r="W109" s="523">
        <f>'DV STOP cijfers'!W45</f>
        <v>0</v>
      </c>
      <c r="X109" s="523">
        <f>'DV STOP cijfers'!X45</f>
        <v>0</v>
      </c>
      <c r="Y109" s="523">
        <f>'DV STOP cijfers'!Y45</f>
        <v>0</v>
      </c>
      <c r="Z109" s="50">
        <f>'DV STOP cijfers'!Z45</f>
        <v>700</v>
      </c>
      <c r="AA109" s="523">
        <f>'DV STOP cijfers'!AA45</f>
        <v>100</v>
      </c>
      <c r="AB109" s="523">
        <f>'DV STOP cijfers'!AB45</f>
        <v>0</v>
      </c>
      <c r="AC109" s="523">
        <f>'DV STOP cijfers'!AC45</f>
        <v>0</v>
      </c>
      <c r="AD109" s="523">
        <f>'DV STOP cijfers'!AD45</f>
        <v>0</v>
      </c>
      <c r="AE109" s="523">
        <f>'DV STOP cijfers'!AE45</f>
        <v>0</v>
      </c>
      <c r="AF109" s="603">
        <f>'DV STOP cijfers'!AF45</f>
        <v>0</v>
      </c>
      <c r="AG109" s="50">
        <f>'DV STOP cijfers'!AG45</f>
        <v>0</v>
      </c>
      <c r="AH109" s="305">
        <f>'DV STOP cijfers'!AH45</f>
        <v>0</v>
      </c>
      <c r="AI109" s="523">
        <f>'DV STOP cijfers'!AI45</f>
        <v>0</v>
      </c>
      <c r="AJ109" s="523">
        <f>'DV STOP cijfers'!AJ45</f>
        <v>100</v>
      </c>
      <c r="AK109" s="523">
        <f>'DV STOP cijfers'!AK45</f>
        <v>0</v>
      </c>
      <c r="AL109" s="50">
        <f>'DV STOP cijfers'!AL45</f>
        <v>0</v>
      </c>
      <c r="AM109" s="305">
        <f>'DV STOP cijfers'!AM45</f>
        <v>0</v>
      </c>
      <c r="AN109" s="523">
        <f>'DV STOP cijfers'!AN45</f>
        <v>0</v>
      </c>
      <c r="AO109" s="523">
        <f>'DV STOP cijfers'!AO45</f>
        <v>0</v>
      </c>
      <c r="AP109" s="523">
        <f>'DV STOP cijfers'!AP45</f>
        <v>0</v>
      </c>
      <c r="AQ109" s="603">
        <f>'DV STOP cijfers'!AQ45</f>
        <v>0</v>
      </c>
      <c r="AR109" s="50">
        <f>'DV STOP cijfers'!AR45</f>
        <v>0</v>
      </c>
      <c r="AS109" s="305">
        <f>'DV STOP cijfers'!AS45</f>
        <v>0</v>
      </c>
      <c r="AT109" s="523">
        <f>'DV STOP cijfers'!AT45</f>
        <v>0</v>
      </c>
      <c r="AU109" s="523">
        <f>'DV STOP cijfers'!AU45</f>
        <v>0</v>
      </c>
      <c r="AV109" s="523">
        <f>'DV STOP cijfers'!AV45</f>
        <v>0</v>
      </c>
      <c r="AW109" s="523">
        <f>'DV STOP cijfers'!AW45</f>
        <v>0</v>
      </c>
      <c r="AX109" s="523">
        <f>'DV STOP cijfers'!AX45</f>
        <v>0</v>
      </c>
      <c r="AY109" s="523">
        <f>'DV STOP cijfers'!AY45</f>
        <v>0</v>
      </c>
      <c r="AZ109" s="523">
        <f>'DV STOP cijfers'!AZ45</f>
        <v>0</v>
      </c>
      <c r="BA109" s="523">
        <f>'DV STOP cijfers'!BA45</f>
        <v>0</v>
      </c>
      <c r="BB109" s="603">
        <f>'DV STOP cijfers'!BB45</f>
        <v>0</v>
      </c>
      <c r="BC109" s="50">
        <f>'DV STOP cijfers'!BC45</f>
        <v>0</v>
      </c>
      <c r="BD109" s="305">
        <f>'DV STOP cijfers'!BD45</f>
        <v>0</v>
      </c>
      <c r="BE109" s="523">
        <f>'DV STOP cijfers'!BE45</f>
        <v>0</v>
      </c>
      <c r="BF109" s="523">
        <f>'DV STOP cijfers'!BF45</f>
        <v>0</v>
      </c>
      <c r="BG109" s="523">
        <f>'DV STOP cijfers'!BG45</f>
        <v>0</v>
      </c>
      <c r="BH109" s="523">
        <f>'DV STOP cijfers'!BH45</f>
        <v>0</v>
      </c>
      <c r="BI109" s="523">
        <f>'DV STOP cijfers'!BI45</f>
        <v>0</v>
      </c>
      <c r="BJ109" s="603">
        <f>'DV STOP cijfers'!BJ45</f>
        <v>0</v>
      </c>
      <c r="BK109" s="50">
        <f>'DV STOP cijfers'!BK45</f>
        <v>0</v>
      </c>
      <c r="BL109" s="305">
        <f>'DV STOP cijfers'!BL45</f>
        <v>0</v>
      </c>
      <c r="BM109" s="523">
        <f>'DV STOP cijfers'!BM45</f>
        <v>0</v>
      </c>
      <c r="BN109" s="603">
        <f>'DV STOP cijfers'!BN45</f>
        <v>0</v>
      </c>
      <c r="BO109" s="523">
        <f>'DV STOP cijfers'!BO45</f>
        <v>0</v>
      </c>
      <c r="BP109" s="603">
        <f>'DV STOP cijfers'!BP45</f>
        <v>0</v>
      </c>
      <c r="BQ109" s="50">
        <f>'DV STOP cijfers'!BQ45</f>
        <v>0</v>
      </c>
      <c r="BR109" s="305">
        <f>'DV STOP cijfers'!BR45</f>
        <v>0</v>
      </c>
      <c r="BS109" s="523">
        <f>'DV STOP cijfers'!BS45</f>
        <v>0</v>
      </c>
      <c r="BT109" s="523">
        <f>'DV STOP cijfers'!BT45</f>
        <v>0</v>
      </c>
      <c r="BU109" s="523">
        <f>'DV STOP cijfers'!BU45</f>
        <v>0</v>
      </c>
      <c r="BV109" s="523">
        <f>'DV STOP cijfers'!BV45</f>
        <v>0</v>
      </c>
      <c r="BW109" s="603">
        <f>'DV STOP cijfers'!BW45</f>
        <v>0</v>
      </c>
      <c r="BX109" s="50">
        <f>'DV STOP cijfers'!BX45</f>
        <v>0</v>
      </c>
      <c r="BY109" s="50">
        <f>'DV STOP cijfers'!BY45</f>
        <v>100</v>
      </c>
      <c r="BZ109" s="523">
        <f>'DV STOP cijfers'!BZ45</f>
        <v>0</v>
      </c>
      <c r="CA109" s="523">
        <f>'DV STOP cijfers'!CA45</f>
        <v>0</v>
      </c>
      <c r="CB109" s="523">
        <f>'DV STOP cijfers'!CB45</f>
        <v>0</v>
      </c>
      <c r="CC109" s="523">
        <f>'DV STOP cijfers'!CC45</f>
        <v>0</v>
      </c>
      <c r="CD109" s="523">
        <f>'DV STOP cijfers'!CD45</f>
        <v>0</v>
      </c>
      <c r="CE109" s="523">
        <f>'DV STOP cijfers'!CE45</f>
        <v>0</v>
      </c>
      <c r="CF109" s="523">
        <f>'DV STOP cijfers'!CF45</f>
        <v>0</v>
      </c>
      <c r="CG109" s="523">
        <f>'DV STOP cijfers'!CG45</f>
        <v>0</v>
      </c>
      <c r="CH109" s="523">
        <f>'DV STOP cijfers'!CH45</f>
        <v>0</v>
      </c>
      <c r="CI109" s="523">
        <f>'DV STOP cijfers'!CI45</f>
        <v>0</v>
      </c>
      <c r="CJ109" s="523">
        <f>'DV STOP cijfers'!CJ45</f>
        <v>0</v>
      </c>
      <c r="CK109" s="523">
        <f>'DV STOP cijfers'!CK45</f>
        <v>0</v>
      </c>
      <c r="CL109" s="50">
        <f>'DV STOP cijfers'!CL45</f>
        <v>0</v>
      </c>
      <c r="CM109" s="523">
        <f>'DV STOP cijfers'!CM45</f>
        <v>0</v>
      </c>
      <c r="CN109" s="523">
        <f>'DV STOP cijfers'!CN45</f>
        <v>0</v>
      </c>
      <c r="CO109" s="523">
        <f>'DV STOP cijfers'!CO45</f>
        <v>0</v>
      </c>
      <c r="CP109" s="523">
        <f>'DV STOP cijfers'!CP45</f>
        <v>0</v>
      </c>
      <c r="CQ109" s="523">
        <f>'DV STOP cijfers'!CQ45</f>
        <v>0</v>
      </c>
      <c r="CR109" s="523">
        <f>'DV STOP cijfers'!CR45</f>
        <v>0</v>
      </c>
      <c r="CS109" s="523">
        <f>'DV STOP cijfers'!CS45</f>
        <v>0</v>
      </c>
      <c r="CT109" s="523">
        <f>'DV STOP cijfers'!CT45</f>
        <v>0</v>
      </c>
      <c r="CU109" s="523">
        <f>'DV STOP cijfers'!CU45</f>
        <v>0</v>
      </c>
      <c r="CV109" s="523">
        <f>'DV STOP cijfers'!CV45</f>
        <v>0</v>
      </c>
      <c r="CW109" s="523">
        <f>'DV STOP cijfers'!CW45</f>
        <v>0</v>
      </c>
      <c r="CX109" s="523">
        <f>'DV STOP cijfers'!CX45</f>
        <v>0</v>
      </c>
      <c r="CY109" s="27">
        <f>'DV STOP cijfers'!CY45</f>
        <v>0</v>
      </c>
      <c r="CZ109" s="305">
        <f>'DV STOP cijfers'!CZ45</f>
        <v>0</v>
      </c>
      <c r="DA109" s="523">
        <f>'DV STOP cijfers'!DA45</f>
        <v>0</v>
      </c>
      <c r="DB109" s="523">
        <f>'DV STOP cijfers'!DB45</f>
        <v>0</v>
      </c>
      <c r="DC109" s="523">
        <f>'DV STOP cijfers'!DC45</f>
        <v>0</v>
      </c>
      <c r="DD109" s="523">
        <f>'DV STOP cijfers'!DD45</f>
        <v>0</v>
      </c>
      <c r="DE109" s="523">
        <f>'DV STOP cijfers'!DE45</f>
        <v>0</v>
      </c>
      <c r="DF109" s="523">
        <f>'DV STOP cijfers'!DF45</f>
        <v>0</v>
      </c>
      <c r="DG109" s="523">
        <f>'DV STOP cijfers'!DG45</f>
        <v>0</v>
      </c>
      <c r="DH109" s="523">
        <f>'DV STOP cijfers'!DH45</f>
        <v>0</v>
      </c>
      <c r="DI109" s="523">
        <f>'DV STOP cijfers'!DI45</f>
        <v>0</v>
      </c>
      <c r="DJ109" s="523">
        <f>'DV STOP cijfers'!DJ45</f>
        <v>0</v>
      </c>
      <c r="DK109" s="523">
        <f>'DV STOP cijfers'!DK45</f>
        <v>0</v>
      </c>
      <c r="DL109" s="27">
        <f>'DV STOP cijfers'!DL45</f>
        <v>0</v>
      </c>
    </row>
    <row r="110" spans="1:116" s="221" customFormat="1" ht="66">
      <c r="A110" s="212">
        <f>'EUS STOP cijfers'!A3</f>
        <v>0</v>
      </c>
      <c r="B110" s="213" t="str">
        <f>'EUS STOP cijfers'!B3</f>
        <v>UANT/UANA</v>
      </c>
      <c r="C110" s="214" t="str">
        <f>'EUS STOP cijfers'!C3</f>
        <v>EU- subsidieregelingen</v>
      </c>
      <c r="D110" s="214" t="str">
        <f>'EUS STOP cijfers'!D3</f>
        <v>Boekhoudkundige nacontrole Vo.1306/2013 DG AGRO</v>
      </c>
      <c r="E110" s="215" t="str">
        <f>'EUS STOP cijfers'!E3</f>
        <v>3.1. Uitvoering controleprogramma's- reguliere workflow + 3.7 tijdige uitvoering van tegencontroles en voorbereiding dossiers + 3.9 Bijdrage aan audits.</v>
      </c>
      <c r="F110" s="216" t="str">
        <f>'EUS STOP cijfers'!F3</f>
        <v>EL&amp;I AGRO</v>
      </c>
      <c r="G110" s="214" t="str">
        <f>'EUS STOP cijfers'!G3</f>
        <v>ja, nee</v>
      </c>
      <c r="H110" s="217">
        <f>'EUS STOP cijfers'!H3</f>
        <v>5490</v>
      </c>
      <c r="I110" s="218">
        <f>'EUS STOP cijfers'!I3</f>
        <v>0</v>
      </c>
      <c r="J110" s="218">
        <f>'EUS STOP cijfers'!J3</f>
        <v>0</v>
      </c>
      <c r="K110" s="218">
        <f>'EUS STOP cijfers'!K3</f>
        <v>0</v>
      </c>
      <c r="L110" s="218">
        <f>'EUS STOP cijfers'!L3</f>
        <v>0</v>
      </c>
      <c r="M110" s="218">
        <f>'EUS STOP cijfers'!M3</f>
        <v>0</v>
      </c>
      <c r="N110" s="218">
        <f>'EUS STOP cijfers'!N3</f>
        <v>0</v>
      </c>
      <c r="O110" s="218">
        <f>'EUS STOP cijfers'!O3</f>
        <v>0</v>
      </c>
      <c r="P110" s="218">
        <f>'EUS STOP cijfers'!P3</f>
        <v>0</v>
      </c>
      <c r="Q110" s="219">
        <f>'EUS STOP cijfers'!Q3</f>
        <v>5490</v>
      </c>
      <c r="R110" s="217">
        <f>'EUS STOP cijfers'!R3</f>
        <v>0</v>
      </c>
      <c r="S110" s="218">
        <f>'EUS STOP cijfers'!S3</f>
        <v>0</v>
      </c>
      <c r="T110" s="218">
        <f>'EUS STOP cijfers'!T3</f>
        <v>5490</v>
      </c>
      <c r="U110" s="218">
        <f>'EUS STOP cijfers'!U3</f>
        <v>0</v>
      </c>
      <c r="V110" s="218">
        <f>'EUS STOP cijfers'!V3</f>
        <v>0</v>
      </c>
      <c r="W110" s="218">
        <f>'EUS STOP cijfers'!W3</f>
        <v>0</v>
      </c>
      <c r="X110" s="218">
        <f>'EUS STOP cijfers'!X3</f>
        <v>0</v>
      </c>
      <c r="Y110" s="218">
        <f>'EUS STOP cijfers'!Y3</f>
        <v>0</v>
      </c>
      <c r="Z110" s="213">
        <f>'EUS STOP cijfers'!Z3</f>
        <v>5490</v>
      </c>
      <c r="AA110" s="218">
        <f>'EUS STOP cijfers'!AA3</f>
        <v>1150</v>
      </c>
      <c r="AB110" s="218">
        <f>'EUS STOP cijfers'!AB3</f>
        <v>0</v>
      </c>
      <c r="AC110" s="218">
        <f>'EUS STOP cijfers'!AC3</f>
        <v>0</v>
      </c>
      <c r="AD110" s="218">
        <f>'EUS STOP cijfers'!AD3</f>
        <v>4340</v>
      </c>
      <c r="AE110" s="218">
        <f>'EUS STOP cijfers'!AE3</f>
        <v>0</v>
      </c>
      <c r="AF110" s="218">
        <f>'EUS STOP cijfers'!AF3</f>
        <v>0</v>
      </c>
      <c r="AG110" s="213">
        <f>'EUS STOP cijfers'!AG3</f>
        <v>0</v>
      </c>
      <c r="AH110" s="220">
        <f>'EUS STOP cijfers'!AH3</f>
        <v>0</v>
      </c>
      <c r="AI110" s="220">
        <f>'EUS STOP cijfers'!AI3</f>
        <v>0</v>
      </c>
      <c r="AJ110" s="220">
        <f>'EUS STOP cijfers'!AJ3</f>
        <v>1150</v>
      </c>
      <c r="AK110" s="220">
        <f>'EUS STOP cijfers'!AK3</f>
        <v>0</v>
      </c>
      <c r="AL110" s="213">
        <f>'EUS STOP cijfers'!AL3</f>
        <v>0</v>
      </c>
      <c r="AM110" s="220">
        <f>'EUS STOP cijfers'!AM3</f>
        <v>4340</v>
      </c>
      <c r="AN110" s="220">
        <f>'EUS STOP cijfers'!AN3</f>
        <v>0</v>
      </c>
      <c r="AO110" s="220">
        <f>'EUS STOP cijfers'!AO3</f>
        <v>0</v>
      </c>
      <c r="AP110" s="220">
        <f>'EUS STOP cijfers'!AP3</f>
        <v>0</v>
      </c>
      <c r="AQ110" s="220">
        <f>'EUS STOP cijfers'!AQ3</f>
        <v>0</v>
      </c>
      <c r="AR110" s="213">
        <f>'EUS STOP cijfers'!AR3</f>
        <v>0</v>
      </c>
      <c r="AS110" s="220">
        <f>'EUS STOP cijfers'!AS3</f>
        <v>0</v>
      </c>
      <c r="AT110" s="220">
        <f>'EUS STOP cijfers'!AT3</f>
        <v>0</v>
      </c>
      <c r="AU110" s="220">
        <f>'EUS STOP cijfers'!AU3</f>
        <v>0</v>
      </c>
      <c r="AV110" s="220">
        <f>'EUS STOP cijfers'!AV3</f>
        <v>0</v>
      </c>
      <c r="AW110" s="220">
        <f>'EUS STOP cijfers'!AW3</f>
        <v>0</v>
      </c>
      <c r="AX110" s="220">
        <f>'EUS STOP cijfers'!AX3</f>
        <v>0</v>
      </c>
      <c r="AY110" s="220">
        <f>'EUS STOP cijfers'!AY3</f>
        <v>0</v>
      </c>
      <c r="AZ110" s="220">
        <f>'EUS STOP cijfers'!AZ3</f>
        <v>0</v>
      </c>
      <c r="BA110" s="220">
        <f>'EUS STOP cijfers'!BA3</f>
        <v>0</v>
      </c>
      <c r="BB110" s="220">
        <f>'EUS STOP cijfers'!BB3</f>
        <v>0</v>
      </c>
      <c r="BC110" s="213">
        <f>'EUS STOP cijfers'!BC3</f>
        <v>0</v>
      </c>
      <c r="BD110" s="220">
        <f>'EUS STOP cijfers'!BD3</f>
        <v>0</v>
      </c>
      <c r="BE110" s="220">
        <f>'EUS STOP cijfers'!BE3</f>
        <v>0</v>
      </c>
      <c r="BF110" s="220">
        <f>'EUS STOP cijfers'!BF3</f>
        <v>0</v>
      </c>
      <c r="BG110" s="220">
        <f>'EUS STOP cijfers'!BG3</f>
        <v>0</v>
      </c>
      <c r="BH110" s="220">
        <f>'EUS STOP cijfers'!BH3</f>
        <v>0</v>
      </c>
      <c r="BI110" s="220">
        <f>'EUS STOP cijfers'!BI3</f>
        <v>0</v>
      </c>
      <c r="BJ110" s="220">
        <f>'EUS STOP cijfers'!BJ3</f>
        <v>0</v>
      </c>
      <c r="BK110" s="213">
        <f>'EUS STOP cijfers'!BK3</f>
        <v>0</v>
      </c>
      <c r="BL110" s="220">
        <f>'EUS STOP cijfers'!BL3</f>
        <v>0</v>
      </c>
      <c r="BM110" s="220">
        <f>'EUS STOP cijfers'!BM3</f>
        <v>0</v>
      </c>
      <c r="BN110" s="220">
        <f>'EUS STOP cijfers'!BN3</f>
        <v>0</v>
      </c>
      <c r="BO110" s="220">
        <f>'EUS STOP cijfers'!BO3</f>
        <v>0</v>
      </c>
      <c r="BP110" s="220">
        <f>'EUS STOP cijfers'!BP3</f>
        <v>0</v>
      </c>
      <c r="BQ110" s="213">
        <f>'EUS STOP cijfers'!BQ3</f>
        <v>0</v>
      </c>
      <c r="BR110" s="220">
        <f>'EUS STOP cijfers'!BR3</f>
        <v>0</v>
      </c>
      <c r="BS110" s="220">
        <f>'EUS STOP cijfers'!BS3</f>
        <v>0</v>
      </c>
      <c r="BT110" s="220">
        <f>'EUS STOP cijfers'!BT3</f>
        <v>0</v>
      </c>
      <c r="BU110" s="220">
        <f>'EUS STOP cijfers'!BU3</f>
        <v>0</v>
      </c>
      <c r="BV110" s="220">
        <f>'EUS STOP cijfers'!BV3</f>
        <v>0</v>
      </c>
      <c r="BW110" s="220">
        <f>'EUS STOP cijfers'!BW3</f>
        <v>0</v>
      </c>
      <c r="BX110" s="212">
        <f>'EUS STOP cijfers'!BX3</f>
        <v>0</v>
      </c>
      <c r="BY110" s="213">
        <f>'EUS STOP cijfers'!BY3</f>
        <v>5490</v>
      </c>
      <c r="BZ110" s="218">
        <f>'EUS STOP cijfers'!BZ3</f>
        <v>0</v>
      </c>
      <c r="CA110" s="218">
        <f>'EUS STOP cijfers'!CA3</f>
        <v>0</v>
      </c>
      <c r="CB110" s="218">
        <f>'EUS STOP cijfers'!CB3</f>
        <v>0</v>
      </c>
      <c r="CC110" s="218">
        <f>'EUS STOP cijfers'!CC3</f>
        <v>0</v>
      </c>
      <c r="CD110" s="218">
        <f>'EUS STOP cijfers'!CD3</f>
        <v>0</v>
      </c>
      <c r="CE110" s="218">
        <f>'EUS STOP cijfers'!CE3</f>
        <v>0</v>
      </c>
      <c r="CF110" s="218">
        <f>'EUS STOP cijfers'!CF3</f>
        <v>0</v>
      </c>
      <c r="CG110" s="218">
        <f>'EUS STOP cijfers'!CG3</f>
        <v>0</v>
      </c>
      <c r="CH110" s="218">
        <f>'EUS STOP cijfers'!CH3</f>
        <v>0</v>
      </c>
      <c r="CI110" s="218">
        <f>'EUS STOP cijfers'!CI3</f>
        <v>0</v>
      </c>
      <c r="CJ110" s="218">
        <f>'EUS STOP cijfers'!CJ3</f>
        <v>0</v>
      </c>
      <c r="CK110" s="218">
        <f>'EUS STOP cijfers'!CK3</f>
        <v>0</v>
      </c>
      <c r="CL110" s="299">
        <f>'EUS STOP cijfers'!CL3</f>
        <v>0</v>
      </c>
      <c r="CM110" s="218">
        <f>'EUS STOP cijfers'!CM3</f>
        <v>0</v>
      </c>
      <c r="CN110" s="218">
        <f>'EUS STOP cijfers'!CN3</f>
        <v>0</v>
      </c>
      <c r="CO110" s="218">
        <f>'EUS STOP cijfers'!CO3</f>
        <v>0</v>
      </c>
      <c r="CP110" s="218">
        <f>'EUS STOP cijfers'!CP3</f>
        <v>0</v>
      </c>
      <c r="CQ110" s="218">
        <f>'EUS STOP cijfers'!CQ3</f>
        <v>0</v>
      </c>
      <c r="CR110" s="218">
        <f>'EUS STOP cijfers'!CR3</f>
        <v>0</v>
      </c>
      <c r="CS110" s="218">
        <f>'EUS STOP cijfers'!CS3</f>
        <v>0</v>
      </c>
      <c r="CT110" s="218">
        <f>'EUS STOP cijfers'!CT3</f>
        <v>0</v>
      </c>
      <c r="CU110" s="218">
        <f>'EUS STOP cijfers'!CU3</f>
        <v>0</v>
      </c>
      <c r="CV110" s="218">
        <f>'EUS STOP cijfers'!CV3</f>
        <v>0</v>
      </c>
      <c r="CW110" s="218">
        <f>'EUS STOP cijfers'!CW3</f>
        <v>0</v>
      </c>
      <c r="CX110" s="218">
        <f>'EUS STOP cijfers'!CX3</f>
        <v>0</v>
      </c>
      <c r="CY110" s="219">
        <f>'EUS STOP cijfers'!CY3</f>
        <v>0</v>
      </c>
      <c r="CZ110" s="217">
        <f>'EUS STOP cijfers'!CZ3</f>
        <v>0</v>
      </c>
      <c r="DA110" s="218">
        <f>'EUS STOP cijfers'!DA3</f>
        <v>0</v>
      </c>
      <c r="DB110" s="218">
        <f>'EUS STOP cijfers'!DB3</f>
        <v>0</v>
      </c>
      <c r="DC110" s="218">
        <f>'EUS STOP cijfers'!DC3</f>
        <v>0</v>
      </c>
      <c r="DD110" s="218">
        <f>'EUS STOP cijfers'!DD3</f>
        <v>0</v>
      </c>
      <c r="DE110" s="218">
        <f>'EUS STOP cijfers'!DE3</f>
        <v>0</v>
      </c>
      <c r="DF110" s="218">
        <f>'EUS STOP cijfers'!DF3</f>
        <v>0</v>
      </c>
      <c r="DG110" s="218">
        <f>'EUS STOP cijfers'!DG3</f>
        <v>0</v>
      </c>
      <c r="DH110" s="218">
        <f>'EUS STOP cijfers'!DH3</f>
        <v>0</v>
      </c>
      <c r="DI110" s="218">
        <f>'EUS STOP cijfers'!DI3</f>
        <v>0</v>
      </c>
      <c r="DJ110" s="218">
        <f>'EUS STOP cijfers'!DJ3</f>
        <v>0</v>
      </c>
      <c r="DK110" s="218">
        <f>'EUS STOP cijfers'!DK3</f>
        <v>0</v>
      </c>
      <c r="DL110" s="219">
        <f>'EUS STOP cijfers'!DL3</f>
        <v>0</v>
      </c>
    </row>
    <row r="111" spans="1:116" s="221" customFormat="1" ht="26.4">
      <c r="A111" s="222">
        <f>'EUS STOP cijfers'!A4</f>
        <v>0</v>
      </c>
      <c r="B111" s="223" t="str">
        <f>'EUS STOP cijfers'!B4</f>
        <v>UANT/UANA</v>
      </c>
      <c r="C111" s="224" t="str">
        <f>'EUS STOP cijfers'!C4</f>
        <v>EU- subsidieregelingen</v>
      </c>
      <c r="D111" s="224" t="str">
        <f>'EUS STOP cijfers'!D4</f>
        <v>Boekhoudkundige nacontrole Vo.1306/2013 DG AGRO</v>
      </c>
      <c r="E111" s="225" t="str">
        <f>'EUS STOP cijfers'!E4</f>
        <v>3.2. Vo. 1306/2013 risicoanalyse 16-17 programma</v>
      </c>
      <c r="F111" s="226" t="str">
        <f>'EUS STOP cijfers'!F4</f>
        <v>EL&amp;I AGRO</v>
      </c>
      <c r="G111" s="224" t="str">
        <f>'EUS STOP cijfers'!G4</f>
        <v>ja, nee</v>
      </c>
      <c r="H111" s="227">
        <f>'EUS STOP cijfers'!H4</f>
        <v>40</v>
      </c>
      <c r="I111" s="228">
        <f>'EUS STOP cijfers'!I4</f>
        <v>0</v>
      </c>
      <c r="J111" s="228">
        <f>'EUS STOP cijfers'!J4</f>
        <v>0</v>
      </c>
      <c r="K111" s="228">
        <f>'EUS STOP cijfers'!K4</f>
        <v>0</v>
      </c>
      <c r="L111" s="228">
        <f>'EUS STOP cijfers'!L4</f>
        <v>0</v>
      </c>
      <c r="M111" s="228">
        <f>'EUS STOP cijfers'!M4</f>
        <v>0</v>
      </c>
      <c r="N111" s="228">
        <f>'EUS STOP cijfers'!N4</f>
        <v>0</v>
      </c>
      <c r="O111" s="228">
        <f>'EUS STOP cijfers'!O4</f>
        <v>0</v>
      </c>
      <c r="P111" s="228">
        <f>'EUS STOP cijfers'!P4</f>
        <v>0</v>
      </c>
      <c r="Q111" s="229">
        <f>'EUS STOP cijfers'!Q4</f>
        <v>40</v>
      </c>
      <c r="R111" s="227">
        <f>'EUS STOP cijfers'!R4</f>
        <v>0</v>
      </c>
      <c r="S111" s="228">
        <f>'EUS STOP cijfers'!S4</f>
        <v>0</v>
      </c>
      <c r="T111" s="228">
        <f>'EUS STOP cijfers'!T4</f>
        <v>40</v>
      </c>
      <c r="U111" s="228">
        <f>'EUS STOP cijfers'!U4</f>
        <v>0</v>
      </c>
      <c r="V111" s="228">
        <f>'EUS STOP cijfers'!V4</f>
        <v>0</v>
      </c>
      <c r="W111" s="228">
        <f>'EUS STOP cijfers'!W4</f>
        <v>0</v>
      </c>
      <c r="X111" s="228">
        <f>'EUS STOP cijfers'!X4</f>
        <v>0</v>
      </c>
      <c r="Y111" s="228">
        <f>'EUS STOP cijfers'!Y4</f>
        <v>0</v>
      </c>
      <c r="Z111" s="223">
        <f>'EUS STOP cijfers'!Z4</f>
        <v>40</v>
      </c>
      <c r="AA111" s="228">
        <f>'EUS STOP cijfers'!AA4</f>
        <v>40</v>
      </c>
      <c r="AB111" s="228">
        <f>'EUS STOP cijfers'!AB4</f>
        <v>0</v>
      </c>
      <c r="AC111" s="228">
        <f>'EUS STOP cijfers'!AC4</f>
        <v>0</v>
      </c>
      <c r="AD111" s="228">
        <f>'EUS STOP cijfers'!AD4</f>
        <v>0</v>
      </c>
      <c r="AE111" s="228">
        <f>'EUS STOP cijfers'!AE4</f>
        <v>0</v>
      </c>
      <c r="AF111" s="228">
        <f>'EUS STOP cijfers'!AF4</f>
        <v>0</v>
      </c>
      <c r="AG111" s="223">
        <f>'EUS STOP cijfers'!AG4</f>
        <v>0</v>
      </c>
      <c r="AH111" s="230">
        <f>'EUS STOP cijfers'!AH4</f>
        <v>0</v>
      </c>
      <c r="AI111" s="230">
        <f>'EUS STOP cijfers'!AI4</f>
        <v>0</v>
      </c>
      <c r="AJ111" s="230">
        <f>'EUS STOP cijfers'!AJ4</f>
        <v>40</v>
      </c>
      <c r="AK111" s="230">
        <f>'EUS STOP cijfers'!AK4</f>
        <v>0</v>
      </c>
      <c r="AL111" s="223">
        <f>'EUS STOP cijfers'!AL4</f>
        <v>0</v>
      </c>
      <c r="AM111" s="230">
        <f>'EUS STOP cijfers'!AM4</f>
        <v>0</v>
      </c>
      <c r="AN111" s="230">
        <f>'EUS STOP cijfers'!AN4</f>
        <v>0</v>
      </c>
      <c r="AO111" s="230">
        <f>'EUS STOP cijfers'!AO4</f>
        <v>0</v>
      </c>
      <c r="AP111" s="230">
        <f>'EUS STOP cijfers'!AP4</f>
        <v>0</v>
      </c>
      <c r="AQ111" s="230">
        <f>'EUS STOP cijfers'!AQ4</f>
        <v>0</v>
      </c>
      <c r="AR111" s="223">
        <f>'EUS STOP cijfers'!AR4</f>
        <v>0</v>
      </c>
      <c r="AS111" s="230">
        <f>'EUS STOP cijfers'!AS4</f>
        <v>0</v>
      </c>
      <c r="AT111" s="230">
        <f>'EUS STOP cijfers'!AT4</f>
        <v>0</v>
      </c>
      <c r="AU111" s="230">
        <f>'EUS STOP cijfers'!AU4</f>
        <v>0</v>
      </c>
      <c r="AV111" s="230">
        <f>'EUS STOP cijfers'!AV4</f>
        <v>0</v>
      </c>
      <c r="AW111" s="230">
        <f>'EUS STOP cijfers'!AW4</f>
        <v>0</v>
      </c>
      <c r="AX111" s="230">
        <f>'EUS STOP cijfers'!AX4</f>
        <v>0</v>
      </c>
      <c r="AY111" s="230">
        <f>'EUS STOP cijfers'!AY4</f>
        <v>0</v>
      </c>
      <c r="AZ111" s="230">
        <f>'EUS STOP cijfers'!AZ4</f>
        <v>0</v>
      </c>
      <c r="BA111" s="230">
        <f>'EUS STOP cijfers'!BA4</f>
        <v>0</v>
      </c>
      <c r="BB111" s="230">
        <f>'EUS STOP cijfers'!BB4</f>
        <v>0</v>
      </c>
      <c r="BC111" s="223">
        <f>'EUS STOP cijfers'!BC4</f>
        <v>0</v>
      </c>
      <c r="BD111" s="230">
        <f>'EUS STOP cijfers'!BD4</f>
        <v>0</v>
      </c>
      <c r="BE111" s="230">
        <f>'EUS STOP cijfers'!BE4</f>
        <v>0</v>
      </c>
      <c r="BF111" s="230">
        <f>'EUS STOP cijfers'!BF4</f>
        <v>0</v>
      </c>
      <c r="BG111" s="230">
        <f>'EUS STOP cijfers'!BG4</f>
        <v>0</v>
      </c>
      <c r="BH111" s="230">
        <f>'EUS STOP cijfers'!BH4</f>
        <v>0</v>
      </c>
      <c r="BI111" s="230">
        <f>'EUS STOP cijfers'!BI4</f>
        <v>0</v>
      </c>
      <c r="BJ111" s="230">
        <f>'EUS STOP cijfers'!BJ4</f>
        <v>0</v>
      </c>
      <c r="BK111" s="223">
        <f>'EUS STOP cijfers'!BK4</f>
        <v>0</v>
      </c>
      <c r="BL111" s="230">
        <f>'EUS STOP cijfers'!BL4</f>
        <v>0</v>
      </c>
      <c r="BM111" s="230">
        <f>'EUS STOP cijfers'!BM4</f>
        <v>0</v>
      </c>
      <c r="BN111" s="230">
        <f>'EUS STOP cijfers'!BN4</f>
        <v>0</v>
      </c>
      <c r="BO111" s="230">
        <f>'EUS STOP cijfers'!BO4</f>
        <v>0</v>
      </c>
      <c r="BP111" s="230">
        <f>'EUS STOP cijfers'!BP4</f>
        <v>0</v>
      </c>
      <c r="BQ111" s="223">
        <f>'EUS STOP cijfers'!BQ4</f>
        <v>0</v>
      </c>
      <c r="BR111" s="230">
        <f>'EUS STOP cijfers'!BR4</f>
        <v>0</v>
      </c>
      <c r="BS111" s="230">
        <f>'EUS STOP cijfers'!BS4</f>
        <v>0</v>
      </c>
      <c r="BT111" s="230">
        <f>'EUS STOP cijfers'!BT4</f>
        <v>0</v>
      </c>
      <c r="BU111" s="230">
        <f>'EUS STOP cijfers'!BU4</f>
        <v>0</v>
      </c>
      <c r="BV111" s="230">
        <f>'EUS STOP cijfers'!BV4</f>
        <v>0</v>
      </c>
      <c r="BW111" s="230">
        <f>'EUS STOP cijfers'!BW4</f>
        <v>0</v>
      </c>
      <c r="BX111" s="222">
        <f>'EUS STOP cijfers'!BX4</f>
        <v>0</v>
      </c>
      <c r="BY111" s="223">
        <f>'EUS STOP cijfers'!BY4</f>
        <v>40</v>
      </c>
      <c r="BZ111" s="228">
        <f>'EUS STOP cijfers'!BZ4</f>
        <v>0</v>
      </c>
      <c r="CA111" s="228">
        <f>'EUS STOP cijfers'!CA4</f>
        <v>0</v>
      </c>
      <c r="CB111" s="228">
        <f>'EUS STOP cijfers'!CB4</f>
        <v>0</v>
      </c>
      <c r="CC111" s="228">
        <f>'EUS STOP cijfers'!CC4</f>
        <v>0</v>
      </c>
      <c r="CD111" s="228">
        <f>'EUS STOP cijfers'!CD4</f>
        <v>0</v>
      </c>
      <c r="CE111" s="228">
        <f>'EUS STOP cijfers'!CE4</f>
        <v>0</v>
      </c>
      <c r="CF111" s="228">
        <f>'EUS STOP cijfers'!CF4</f>
        <v>0</v>
      </c>
      <c r="CG111" s="228">
        <f>'EUS STOP cijfers'!CG4</f>
        <v>0</v>
      </c>
      <c r="CH111" s="228">
        <f>'EUS STOP cijfers'!CH4</f>
        <v>0</v>
      </c>
      <c r="CI111" s="228">
        <f>'EUS STOP cijfers'!CI4</f>
        <v>0</v>
      </c>
      <c r="CJ111" s="228">
        <f>'EUS STOP cijfers'!CJ4</f>
        <v>0</v>
      </c>
      <c r="CK111" s="228">
        <f>'EUS STOP cijfers'!CK4</f>
        <v>0</v>
      </c>
      <c r="CL111" s="300">
        <f>'EUS STOP cijfers'!CL4</f>
        <v>0</v>
      </c>
      <c r="CM111" s="228">
        <f>'EUS STOP cijfers'!CM4</f>
        <v>0</v>
      </c>
      <c r="CN111" s="228">
        <f>'EUS STOP cijfers'!CN4</f>
        <v>0</v>
      </c>
      <c r="CO111" s="228">
        <f>'EUS STOP cijfers'!CO4</f>
        <v>0</v>
      </c>
      <c r="CP111" s="228">
        <f>'EUS STOP cijfers'!CP4</f>
        <v>0</v>
      </c>
      <c r="CQ111" s="228">
        <f>'EUS STOP cijfers'!CQ4</f>
        <v>0</v>
      </c>
      <c r="CR111" s="228">
        <f>'EUS STOP cijfers'!CR4</f>
        <v>0</v>
      </c>
      <c r="CS111" s="228">
        <f>'EUS STOP cijfers'!CS4</f>
        <v>0</v>
      </c>
      <c r="CT111" s="228">
        <f>'EUS STOP cijfers'!CT4</f>
        <v>0</v>
      </c>
      <c r="CU111" s="228">
        <f>'EUS STOP cijfers'!CU4</f>
        <v>0</v>
      </c>
      <c r="CV111" s="228">
        <f>'EUS STOP cijfers'!CV4</f>
        <v>0</v>
      </c>
      <c r="CW111" s="228">
        <f>'EUS STOP cijfers'!CW4</f>
        <v>0</v>
      </c>
      <c r="CX111" s="228">
        <f>'EUS STOP cijfers'!CX4</f>
        <v>0</v>
      </c>
      <c r="CY111" s="229">
        <f>'EUS STOP cijfers'!CY4</f>
        <v>0</v>
      </c>
      <c r="CZ111" s="227">
        <f>'EUS STOP cijfers'!CZ4</f>
        <v>0</v>
      </c>
      <c r="DA111" s="228">
        <f>'EUS STOP cijfers'!DA4</f>
        <v>0</v>
      </c>
      <c r="DB111" s="228">
        <f>'EUS STOP cijfers'!DB4</f>
        <v>0</v>
      </c>
      <c r="DC111" s="228">
        <f>'EUS STOP cijfers'!DC4</f>
        <v>0</v>
      </c>
      <c r="DD111" s="228">
        <f>'EUS STOP cijfers'!DD4</f>
        <v>0</v>
      </c>
      <c r="DE111" s="228">
        <f>'EUS STOP cijfers'!DE4</f>
        <v>0</v>
      </c>
      <c r="DF111" s="228">
        <f>'EUS STOP cijfers'!DF4</f>
        <v>0</v>
      </c>
      <c r="DG111" s="228">
        <f>'EUS STOP cijfers'!DG4</f>
        <v>0</v>
      </c>
      <c r="DH111" s="228">
        <f>'EUS STOP cijfers'!DH4</f>
        <v>0</v>
      </c>
      <c r="DI111" s="228">
        <f>'EUS STOP cijfers'!DI4</f>
        <v>0</v>
      </c>
      <c r="DJ111" s="228">
        <f>'EUS STOP cijfers'!DJ4</f>
        <v>0</v>
      </c>
      <c r="DK111" s="228">
        <f>'EUS STOP cijfers'!DK4</f>
        <v>0</v>
      </c>
      <c r="DL111" s="229">
        <f>'EUS STOP cijfers'!DL4</f>
        <v>0</v>
      </c>
    </row>
    <row r="112" spans="1:116" s="221" customFormat="1" ht="16.5" customHeight="1">
      <c r="A112" s="222">
        <f>'EUS STOP cijfers'!A5</f>
        <v>0</v>
      </c>
      <c r="B112" s="223" t="str">
        <f>'EUS STOP cijfers'!B5</f>
        <v>UANT/UANA</v>
      </c>
      <c r="C112" s="224" t="str">
        <f>'EUS STOP cijfers'!C5</f>
        <v>EU- subsidieregelingen</v>
      </c>
      <c r="D112" s="224" t="str">
        <f>'EUS STOP cijfers'!D5</f>
        <v>Boekhoudkundige nacontrole Vo.1306/2013 DG AGRO</v>
      </c>
      <c r="E112" s="225" t="str">
        <f>'EUS STOP cijfers'!E5</f>
        <v>3.3. Vaststelling controleprogramma 15/16</v>
      </c>
      <c r="F112" s="226" t="str">
        <f>'EUS STOP cijfers'!F5</f>
        <v>EL&amp;I AGRO</v>
      </c>
      <c r="G112" s="224" t="str">
        <f>'EUS STOP cijfers'!G5</f>
        <v>ja, nee</v>
      </c>
      <c r="H112" s="227">
        <f>'EUS STOP cijfers'!H5</f>
        <v>120</v>
      </c>
      <c r="I112" s="228">
        <f>'EUS STOP cijfers'!I5</f>
        <v>0</v>
      </c>
      <c r="J112" s="228">
        <f>'EUS STOP cijfers'!J5</f>
        <v>0</v>
      </c>
      <c r="K112" s="228">
        <f>'EUS STOP cijfers'!K5</f>
        <v>0</v>
      </c>
      <c r="L112" s="228">
        <f>'EUS STOP cijfers'!L5</f>
        <v>0</v>
      </c>
      <c r="M112" s="228">
        <f>'EUS STOP cijfers'!M5</f>
        <v>0</v>
      </c>
      <c r="N112" s="228">
        <f>'EUS STOP cijfers'!N5</f>
        <v>0</v>
      </c>
      <c r="O112" s="228">
        <f>'EUS STOP cijfers'!O5</f>
        <v>0</v>
      </c>
      <c r="P112" s="228">
        <f>'EUS STOP cijfers'!P5</f>
        <v>0</v>
      </c>
      <c r="Q112" s="229">
        <f>'EUS STOP cijfers'!Q5</f>
        <v>120</v>
      </c>
      <c r="R112" s="227">
        <f>'EUS STOP cijfers'!R5</f>
        <v>0</v>
      </c>
      <c r="S112" s="228">
        <f>'EUS STOP cijfers'!S5</f>
        <v>0</v>
      </c>
      <c r="T112" s="228">
        <f>'EUS STOP cijfers'!T5</f>
        <v>120</v>
      </c>
      <c r="U112" s="228">
        <f>'EUS STOP cijfers'!U5</f>
        <v>0</v>
      </c>
      <c r="V112" s="228">
        <f>'EUS STOP cijfers'!V5</f>
        <v>0</v>
      </c>
      <c r="W112" s="228">
        <f>'EUS STOP cijfers'!W5</f>
        <v>0</v>
      </c>
      <c r="X112" s="228">
        <f>'EUS STOP cijfers'!X5</f>
        <v>0</v>
      </c>
      <c r="Y112" s="228">
        <f>'EUS STOP cijfers'!Y5</f>
        <v>0</v>
      </c>
      <c r="Z112" s="223">
        <f>'EUS STOP cijfers'!Z5</f>
        <v>120</v>
      </c>
      <c r="AA112" s="228">
        <f>'EUS STOP cijfers'!AA5</f>
        <v>120</v>
      </c>
      <c r="AB112" s="228">
        <f>'EUS STOP cijfers'!AB5</f>
        <v>0</v>
      </c>
      <c r="AC112" s="228">
        <f>'EUS STOP cijfers'!AC5</f>
        <v>0</v>
      </c>
      <c r="AD112" s="228">
        <f>'EUS STOP cijfers'!AD5</f>
        <v>0</v>
      </c>
      <c r="AE112" s="228">
        <f>'EUS STOP cijfers'!AE5</f>
        <v>0</v>
      </c>
      <c r="AF112" s="228">
        <f>'EUS STOP cijfers'!AF5</f>
        <v>0</v>
      </c>
      <c r="AG112" s="223">
        <f>'EUS STOP cijfers'!AG5</f>
        <v>0</v>
      </c>
      <c r="AH112" s="230">
        <f>'EUS STOP cijfers'!AH5</f>
        <v>0</v>
      </c>
      <c r="AI112" s="230">
        <f>'EUS STOP cijfers'!AI5</f>
        <v>0</v>
      </c>
      <c r="AJ112" s="230">
        <f>'EUS STOP cijfers'!AJ5</f>
        <v>120</v>
      </c>
      <c r="AK112" s="230">
        <f>'EUS STOP cijfers'!AK5</f>
        <v>0</v>
      </c>
      <c r="AL112" s="223">
        <f>'EUS STOP cijfers'!AL5</f>
        <v>0</v>
      </c>
      <c r="AM112" s="230">
        <f>'EUS STOP cijfers'!AM5</f>
        <v>0</v>
      </c>
      <c r="AN112" s="230">
        <f>'EUS STOP cijfers'!AN5</f>
        <v>0</v>
      </c>
      <c r="AO112" s="230">
        <f>'EUS STOP cijfers'!AO5</f>
        <v>0</v>
      </c>
      <c r="AP112" s="230">
        <f>'EUS STOP cijfers'!AP5</f>
        <v>0</v>
      </c>
      <c r="AQ112" s="230">
        <f>'EUS STOP cijfers'!AQ5</f>
        <v>0</v>
      </c>
      <c r="AR112" s="223">
        <f>'EUS STOP cijfers'!AR5</f>
        <v>0</v>
      </c>
      <c r="AS112" s="230">
        <f>'EUS STOP cijfers'!AS5</f>
        <v>0</v>
      </c>
      <c r="AT112" s="230">
        <f>'EUS STOP cijfers'!AT5</f>
        <v>0</v>
      </c>
      <c r="AU112" s="230">
        <f>'EUS STOP cijfers'!AU5</f>
        <v>0</v>
      </c>
      <c r="AV112" s="230">
        <f>'EUS STOP cijfers'!AV5</f>
        <v>0</v>
      </c>
      <c r="AW112" s="230">
        <f>'EUS STOP cijfers'!AW5</f>
        <v>0</v>
      </c>
      <c r="AX112" s="230">
        <f>'EUS STOP cijfers'!AX5</f>
        <v>0</v>
      </c>
      <c r="AY112" s="230">
        <f>'EUS STOP cijfers'!AY5</f>
        <v>0</v>
      </c>
      <c r="AZ112" s="230">
        <f>'EUS STOP cijfers'!AZ5</f>
        <v>0</v>
      </c>
      <c r="BA112" s="230">
        <f>'EUS STOP cijfers'!BA5</f>
        <v>0</v>
      </c>
      <c r="BB112" s="230">
        <f>'EUS STOP cijfers'!BB5</f>
        <v>0</v>
      </c>
      <c r="BC112" s="223">
        <f>'EUS STOP cijfers'!BC5</f>
        <v>0</v>
      </c>
      <c r="BD112" s="230">
        <f>'EUS STOP cijfers'!BD5</f>
        <v>0</v>
      </c>
      <c r="BE112" s="230">
        <f>'EUS STOP cijfers'!BE5</f>
        <v>0</v>
      </c>
      <c r="BF112" s="230">
        <f>'EUS STOP cijfers'!BF5</f>
        <v>0</v>
      </c>
      <c r="BG112" s="230">
        <f>'EUS STOP cijfers'!BG5</f>
        <v>0</v>
      </c>
      <c r="BH112" s="230">
        <f>'EUS STOP cijfers'!BH5</f>
        <v>0</v>
      </c>
      <c r="BI112" s="230">
        <f>'EUS STOP cijfers'!BI5</f>
        <v>0</v>
      </c>
      <c r="BJ112" s="230">
        <f>'EUS STOP cijfers'!BJ5</f>
        <v>0</v>
      </c>
      <c r="BK112" s="223">
        <f>'EUS STOP cijfers'!BK5</f>
        <v>0</v>
      </c>
      <c r="BL112" s="230">
        <f>'EUS STOP cijfers'!BL5</f>
        <v>0</v>
      </c>
      <c r="BM112" s="230">
        <f>'EUS STOP cijfers'!BM5</f>
        <v>0</v>
      </c>
      <c r="BN112" s="230">
        <f>'EUS STOP cijfers'!BN5</f>
        <v>0</v>
      </c>
      <c r="BO112" s="230">
        <f>'EUS STOP cijfers'!BO5</f>
        <v>0</v>
      </c>
      <c r="BP112" s="230">
        <f>'EUS STOP cijfers'!BP5</f>
        <v>0</v>
      </c>
      <c r="BQ112" s="223">
        <f>'EUS STOP cijfers'!BQ5</f>
        <v>0</v>
      </c>
      <c r="BR112" s="230">
        <f>'EUS STOP cijfers'!BR5</f>
        <v>0</v>
      </c>
      <c r="BS112" s="230">
        <f>'EUS STOP cijfers'!BS5</f>
        <v>0</v>
      </c>
      <c r="BT112" s="230">
        <f>'EUS STOP cijfers'!BT5</f>
        <v>0</v>
      </c>
      <c r="BU112" s="230">
        <f>'EUS STOP cijfers'!BU5</f>
        <v>0</v>
      </c>
      <c r="BV112" s="230">
        <f>'EUS STOP cijfers'!BV5</f>
        <v>0</v>
      </c>
      <c r="BW112" s="230">
        <f>'EUS STOP cijfers'!BW5</f>
        <v>0</v>
      </c>
      <c r="BX112" s="222">
        <f>'EUS STOP cijfers'!BX5</f>
        <v>0</v>
      </c>
      <c r="BY112" s="223">
        <f>'EUS STOP cijfers'!BY5</f>
        <v>120</v>
      </c>
      <c r="BZ112" s="228">
        <f>'EUS STOP cijfers'!BZ5</f>
        <v>0</v>
      </c>
      <c r="CA112" s="228">
        <f>'EUS STOP cijfers'!CA5</f>
        <v>0</v>
      </c>
      <c r="CB112" s="228">
        <f>'EUS STOP cijfers'!CB5</f>
        <v>0</v>
      </c>
      <c r="CC112" s="228">
        <f>'EUS STOP cijfers'!CC5</f>
        <v>0</v>
      </c>
      <c r="CD112" s="228">
        <f>'EUS STOP cijfers'!CD5</f>
        <v>0</v>
      </c>
      <c r="CE112" s="228">
        <f>'EUS STOP cijfers'!CE5</f>
        <v>0</v>
      </c>
      <c r="CF112" s="228">
        <f>'EUS STOP cijfers'!CF5</f>
        <v>0</v>
      </c>
      <c r="CG112" s="228">
        <f>'EUS STOP cijfers'!CG5</f>
        <v>0</v>
      </c>
      <c r="CH112" s="228">
        <f>'EUS STOP cijfers'!CH5</f>
        <v>0</v>
      </c>
      <c r="CI112" s="228">
        <f>'EUS STOP cijfers'!CI5</f>
        <v>0</v>
      </c>
      <c r="CJ112" s="228">
        <f>'EUS STOP cijfers'!CJ5</f>
        <v>0</v>
      </c>
      <c r="CK112" s="228">
        <f>'EUS STOP cijfers'!CK5</f>
        <v>0</v>
      </c>
      <c r="CL112" s="300">
        <f>'EUS STOP cijfers'!CL5</f>
        <v>0</v>
      </c>
      <c r="CM112" s="228">
        <f>'EUS STOP cijfers'!CM5</f>
        <v>0</v>
      </c>
      <c r="CN112" s="228">
        <f>'EUS STOP cijfers'!CN5</f>
        <v>0</v>
      </c>
      <c r="CO112" s="228">
        <f>'EUS STOP cijfers'!CO5</f>
        <v>0</v>
      </c>
      <c r="CP112" s="228">
        <f>'EUS STOP cijfers'!CP5</f>
        <v>0</v>
      </c>
      <c r="CQ112" s="228">
        <f>'EUS STOP cijfers'!CQ5</f>
        <v>0</v>
      </c>
      <c r="CR112" s="228">
        <f>'EUS STOP cijfers'!CR5</f>
        <v>0</v>
      </c>
      <c r="CS112" s="228">
        <f>'EUS STOP cijfers'!CS5</f>
        <v>0</v>
      </c>
      <c r="CT112" s="228">
        <f>'EUS STOP cijfers'!CT5</f>
        <v>0</v>
      </c>
      <c r="CU112" s="228">
        <f>'EUS STOP cijfers'!CU5</f>
        <v>0</v>
      </c>
      <c r="CV112" s="228">
        <f>'EUS STOP cijfers'!CV5</f>
        <v>0</v>
      </c>
      <c r="CW112" s="228">
        <f>'EUS STOP cijfers'!CW5</f>
        <v>0</v>
      </c>
      <c r="CX112" s="228">
        <f>'EUS STOP cijfers'!CX5</f>
        <v>0</v>
      </c>
      <c r="CY112" s="229">
        <f>'EUS STOP cijfers'!CY5</f>
        <v>0</v>
      </c>
      <c r="CZ112" s="227">
        <f>'EUS STOP cijfers'!CZ5</f>
        <v>0</v>
      </c>
      <c r="DA112" s="228">
        <f>'EUS STOP cijfers'!DA5</f>
        <v>0</v>
      </c>
      <c r="DB112" s="228">
        <f>'EUS STOP cijfers'!DB5</f>
        <v>0</v>
      </c>
      <c r="DC112" s="228">
        <f>'EUS STOP cijfers'!DC5</f>
        <v>0</v>
      </c>
      <c r="DD112" s="228">
        <f>'EUS STOP cijfers'!DD5</f>
        <v>0</v>
      </c>
      <c r="DE112" s="228">
        <f>'EUS STOP cijfers'!DE5</f>
        <v>0</v>
      </c>
      <c r="DF112" s="228">
        <f>'EUS STOP cijfers'!DF5</f>
        <v>0</v>
      </c>
      <c r="DG112" s="228">
        <f>'EUS STOP cijfers'!DG5</f>
        <v>0</v>
      </c>
      <c r="DH112" s="228">
        <f>'EUS STOP cijfers'!DH5</f>
        <v>0</v>
      </c>
      <c r="DI112" s="228">
        <f>'EUS STOP cijfers'!DI5</f>
        <v>0</v>
      </c>
      <c r="DJ112" s="228">
        <f>'EUS STOP cijfers'!DJ5</f>
        <v>0</v>
      </c>
      <c r="DK112" s="228">
        <f>'EUS STOP cijfers'!DK5</f>
        <v>0</v>
      </c>
      <c r="DL112" s="229">
        <f>'EUS STOP cijfers'!DL5</f>
        <v>0</v>
      </c>
    </row>
    <row r="113" spans="1:116" s="221" customFormat="1" ht="26.4">
      <c r="A113" s="222">
        <f>'EUS STOP cijfers'!A6</f>
        <v>0</v>
      </c>
      <c r="B113" s="223" t="str">
        <f>'EUS STOP cijfers'!B6</f>
        <v>UANT/UANA</v>
      </c>
      <c r="C113" s="224" t="str">
        <f>'EUS STOP cijfers'!C6</f>
        <v>EU- subsidieregelingen</v>
      </c>
      <c r="D113" s="224" t="str">
        <f>'EUS STOP cijfers'!D6</f>
        <v>Boekhoudkundige nacontrole Vo.1306/2013 DG AGRO</v>
      </c>
      <c r="E113" s="225" t="str">
        <f>'EUS STOP cijfers'!E6</f>
        <v>3.4. Jaarverslag controleprogramma 14/15</v>
      </c>
      <c r="F113" s="226" t="str">
        <f>'EUS STOP cijfers'!F6</f>
        <v>EL&amp;I AGRO</v>
      </c>
      <c r="G113" s="224" t="str">
        <f>'EUS STOP cijfers'!G6</f>
        <v>ja, nee</v>
      </c>
      <c r="H113" s="227">
        <f>'EUS STOP cijfers'!H6</f>
        <v>120</v>
      </c>
      <c r="I113" s="228">
        <f>'EUS STOP cijfers'!I6</f>
        <v>0</v>
      </c>
      <c r="J113" s="228">
        <f>'EUS STOP cijfers'!J6</f>
        <v>0</v>
      </c>
      <c r="K113" s="228">
        <f>'EUS STOP cijfers'!K6</f>
        <v>0</v>
      </c>
      <c r="L113" s="228">
        <f>'EUS STOP cijfers'!L6</f>
        <v>0</v>
      </c>
      <c r="M113" s="228">
        <f>'EUS STOP cijfers'!M6</f>
        <v>0</v>
      </c>
      <c r="N113" s="228">
        <f>'EUS STOP cijfers'!N6</f>
        <v>0</v>
      </c>
      <c r="O113" s="228">
        <f>'EUS STOP cijfers'!O6</f>
        <v>0</v>
      </c>
      <c r="P113" s="228">
        <f>'EUS STOP cijfers'!P6</f>
        <v>0</v>
      </c>
      <c r="Q113" s="229">
        <f>'EUS STOP cijfers'!Q6</f>
        <v>120</v>
      </c>
      <c r="R113" s="227">
        <f>'EUS STOP cijfers'!R6</f>
        <v>0</v>
      </c>
      <c r="S113" s="228">
        <f>'EUS STOP cijfers'!S6</f>
        <v>0</v>
      </c>
      <c r="T113" s="228">
        <f>'EUS STOP cijfers'!T6</f>
        <v>120</v>
      </c>
      <c r="U113" s="228">
        <f>'EUS STOP cijfers'!U6</f>
        <v>0</v>
      </c>
      <c r="V113" s="228">
        <f>'EUS STOP cijfers'!V6</f>
        <v>0</v>
      </c>
      <c r="W113" s="228">
        <f>'EUS STOP cijfers'!W6</f>
        <v>0</v>
      </c>
      <c r="X113" s="228">
        <f>'EUS STOP cijfers'!X6</f>
        <v>0</v>
      </c>
      <c r="Y113" s="228">
        <f>'EUS STOP cijfers'!Y6</f>
        <v>0</v>
      </c>
      <c r="Z113" s="223">
        <f>'EUS STOP cijfers'!Z6</f>
        <v>120</v>
      </c>
      <c r="AA113" s="228">
        <f>'EUS STOP cijfers'!AA6</f>
        <v>120</v>
      </c>
      <c r="AB113" s="228">
        <f>'EUS STOP cijfers'!AB6</f>
        <v>0</v>
      </c>
      <c r="AC113" s="228">
        <f>'EUS STOP cijfers'!AC6</f>
        <v>0</v>
      </c>
      <c r="AD113" s="228">
        <f>'EUS STOP cijfers'!AD6</f>
        <v>0</v>
      </c>
      <c r="AE113" s="228">
        <f>'EUS STOP cijfers'!AE6</f>
        <v>0</v>
      </c>
      <c r="AF113" s="228">
        <f>'EUS STOP cijfers'!AF6</f>
        <v>0</v>
      </c>
      <c r="AG113" s="223">
        <f>'EUS STOP cijfers'!AG6</f>
        <v>0</v>
      </c>
      <c r="AH113" s="230">
        <f>'EUS STOP cijfers'!AH6</f>
        <v>0</v>
      </c>
      <c r="AI113" s="230">
        <f>'EUS STOP cijfers'!AI6</f>
        <v>0</v>
      </c>
      <c r="AJ113" s="230">
        <f>'EUS STOP cijfers'!AJ6</f>
        <v>120</v>
      </c>
      <c r="AK113" s="230">
        <f>'EUS STOP cijfers'!AK6</f>
        <v>0</v>
      </c>
      <c r="AL113" s="223">
        <f>'EUS STOP cijfers'!AL6</f>
        <v>0</v>
      </c>
      <c r="AM113" s="230">
        <f>'EUS STOP cijfers'!AM6</f>
        <v>0</v>
      </c>
      <c r="AN113" s="230">
        <f>'EUS STOP cijfers'!AN6</f>
        <v>0</v>
      </c>
      <c r="AO113" s="230">
        <f>'EUS STOP cijfers'!AO6</f>
        <v>0</v>
      </c>
      <c r="AP113" s="230">
        <f>'EUS STOP cijfers'!AP6</f>
        <v>0</v>
      </c>
      <c r="AQ113" s="230">
        <f>'EUS STOP cijfers'!AQ6</f>
        <v>0</v>
      </c>
      <c r="AR113" s="223">
        <f>'EUS STOP cijfers'!AR6</f>
        <v>0</v>
      </c>
      <c r="AS113" s="230">
        <f>'EUS STOP cijfers'!AS6</f>
        <v>0</v>
      </c>
      <c r="AT113" s="230">
        <f>'EUS STOP cijfers'!AT6</f>
        <v>0</v>
      </c>
      <c r="AU113" s="230">
        <f>'EUS STOP cijfers'!AU6</f>
        <v>0</v>
      </c>
      <c r="AV113" s="230">
        <f>'EUS STOP cijfers'!AV6</f>
        <v>0</v>
      </c>
      <c r="AW113" s="230">
        <f>'EUS STOP cijfers'!AW6</f>
        <v>0</v>
      </c>
      <c r="AX113" s="230">
        <f>'EUS STOP cijfers'!AX6</f>
        <v>0</v>
      </c>
      <c r="AY113" s="230">
        <f>'EUS STOP cijfers'!AY6</f>
        <v>0</v>
      </c>
      <c r="AZ113" s="230">
        <f>'EUS STOP cijfers'!AZ6</f>
        <v>0</v>
      </c>
      <c r="BA113" s="230">
        <f>'EUS STOP cijfers'!BA6</f>
        <v>0</v>
      </c>
      <c r="BB113" s="230">
        <f>'EUS STOP cijfers'!BB6</f>
        <v>0</v>
      </c>
      <c r="BC113" s="223">
        <f>'EUS STOP cijfers'!BC6</f>
        <v>0</v>
      </c>
      <c r="BD113" s="230">
        <f>'EUS STOP cijfers'!BD6</f>
        <v>0</v>
      </c>
      <c r="BE113" s="230">
        <f>'EUS STOP cijfers'!BE6</f>
        <v>0</v>
      </c>
      <c r="BF113" s="230">
        <f>'EUS STOP cijfers'!BF6</f>
        <v>0</v>
      </c>
      <c r="BG113" s="230">
        <f>'EUS STOP cijfers'!BG6</f>
        <v>0</v>
      </c>
      <c r="BH113" s="230">
        <f>'EUS STOP cijfers'!BH6</f>
        <v>0</v>
      </c>
      <c r="BI113" s="230">
        <f>'EUS STOP cijfers'!BI6</f>
        <v>0</v>
      </c>
      <c r="BJ113" s="230">
        <f>'EUS STOP cijfers'!BJ6</f>
        <v>0</v>
      </c>
      <c r="BK113" s="223">
        <f>'EUS STOP cijfers'!BK6</f>
        <v>0</v>
      </c>
      <c r="BL113" s="230">
        <f>'EUS STOP cijfers'!BL6</f>
        <v>0</v>
      </c>
      <c r="BM113" s="230">
        <f>'EUS STOP cijfers'!BM6</f>
        <v>0</v>
      </c>
      <c r="BN113" s="230">
        <f>'EUS STOP cijfers'!BN6</f>
        <v>0</v>
      </c>
      <c r="BO113" s="230">
        <f>'EUS STOP cijfers'!BO6</f>
        <v>0</v>
      </c>
      <c r="BP113" s="230">
        <f>'EUS STOP cijfers'!BP6</f>
        <v>0</v>
      </c>
      <c r="BQ113" s="223">
        <f>'EUS STOP cijfers'!BQ6</f>
        <v>0</v>
      </c>
      <c r="BR113" s="230">
        <f>'EUS STOP cijfers'!BR6</f>
        <v>0</v>
      </c>
      <c r="BS113" s="230">
        <f>'EUS STOP cijfers'!BS6</f>
        <v>0</v>
      </c>
      <c r="BT113" s="230">
        <f>'EUS STOP cijfers'!BT6</f>
        <v>0</v>
      </c>
      <c r="BU113" s="230">
        <f>'EUS STOP cijfers'!BU6</f>
        <v>0</v>
      </c>
      <c r="BV113" s="230">
        <f>'EUS STOP cijfers'!BV6</f>
        <v>0</v>
      </c>
      <c r="BW113" s="230">
        <f>'EUS STOP cijfers'!BW6</f>
        <v>0</v>
      </c>
      <c r="BX113" s="222">
        <f>'EUS STOP cijfers'!BX6</f>
        <v>0</v>
      </c>
      <c r="BY113" s="223">
        <f>'EUS STOP cijfers'!BY6</f>
        <v>120</v>
      </c>
      <c r="BZ113" s="228">
        <f>'EUS STOP cijfers'!BZ6</f>
        <v>0</v>
      </c>
      <c r="CA113" s="228">
        <f>'EUS STOP cijfers'!CA6</f>
        <v>0</v>
      </c>
      <c r="CB113" s="228">
        <f>'EUS STOP cijfers'!CB6</f>
        <v>0</v>
      </c>
      <c r="CC113" s="228">
        <f>'EUS STOP cijfers'!CC6</f>
        <v>0</v>
      </c>
      <c r="CD113" s="228">
        <f>'EUS STOP cijfers'!CD6</f>
        <v>0</v>
      </c>
      <c r="CE113" s="228">
        <f>'EUS STOP cijfers'!CE6</f>
        <v>0</v>
      </c>
      <c r="CF113" s="228">
        <f>'EUS STOP cijfers'!CF6</f>
        <v>0</v>
      </c>
      <c r="CG113" s="228">
        <f>'EUS STOP cijfers'!CG6</f>
        <v>0</v>
      </c>
      <c r="CH113" s="228">
        <f>'EUS STOP cijfers'!CH6</f>
        <v>0</v>
      </c>
      <c r="CI113" s="228">
        <f>'EUS STOP cijfers'!CI6</f>
        <v>0</v>
      </c>
      <c r="CJ113" s="228">
        <f>'EUS STOP cijfers'!CJ6</f>
        <v>0</v>
      </c>
      <c r="CK113" s="228">
        <f>'EUS STOP cijfers'!CK6</f>
        <v>0</v>
      </c>
      <c r="CL113" s="300">
        <f>'EUS STOP cijfers'!CL6</f>
        <v>0</v>
      </c>
      <c r="CM113" s="228">
        <f>'EUS STOP cijfers'!CM6</f>
        <v>0</v>
      </c>
      <c r="CN113" s="228">
        <f>'EUS STOP cijfers'!CN6</f>
        <v>0</v>
      </c>
      <c r="CO113" s="228">
        <f>'EUS STOP cijfers'!CO6</f>
        <v>0</v>
      </c>
      <c r="CP113" s="228">
        <f>'EUS STOP cijfers'!CP6</f>
        <v>0</v>
      </c>
      <c r="CQ113" s="228">
        <f>'EUS STOP cijfers'!CQ6</f>
        <v>0</v>
      </c>
      <c r="CR113" s="228">
        <f>'EUS STOP cijfers'!CR6</f>
        <v>0</v>
      </c>
      <c r="CS113" s="228">
        <f>'EUS STOP cijfers'!CS6</f>
        <v>0</v>
      </c>
      <c r="CT113" s="228">
        <f>'EUS STOP cijfers'!CT6</f>
        <v>0</v>
      </c>
      <c r="CU113" s="228">
        <f>'EUS STOP cijfers'!CU6</f>
        <v>0</v>
      </c>
      <c r="CV113" s="228">
        <f>'EUS STOP cijfers'!CV6</f>
        <v>0</v>
      </c>
      <c r="CW113" s="228">
        <f>'EUS STOP cijfers'!CW6</f>
        <v>0</v>
      </c>
      <c r="CX113" s="228">
        <f>'EUS STOP cijfers'!CX6</f>
        <v>0</v>
      </c>
      <c r="CY113" s="229">
        <f>'EUS STOP cijfers'!CY6</f>
        <v>0</v>
      </c>
      <c r="CZ113" s="227">
        <f>'EUS STOP cijfers'!CZ6</f>
        <v>0</v>
      </c>
      <c r="DA113" s="228">
        <f>'EUS STOP cijfers'!DA6</f>
        <v>0</v>
      </c>
      <c r="DB113" s="228">
        <f>'EUS STOP cijfers'!DB6</f>
        <v>0</v>
      </c>
      <c r="DC113" s="228">
        <f>'EUS STOP cijfers'!DC6</f>
        <v>0</v>
      </c>
      <c r="DD113" s="228">
        <f>'EUS STOP cijfers'!DD6</f>
        <v>0</v>
      </c>
      <c r="DE113" s="228">
        <f>'EUS STOP cijfers'!DE6</f>
        <v>0</v>
      </c>
      <c r="DF113" s="228">
        <f>'EUS STOP cijfers'!DF6</f>
        <v>0</v>
      </c>
      <c r="DG113" s="228">
        <f>'EUS STOP cijfers'!DG6</f>
        <v>0</v>
      </c>
      <c r="DH113" s="228">
        <f>'EUS STOP cijfers'!DH6</f>
        <v>0</v>
      </c>
      <c r="DI113" s="228">
        <f>'EUS STOP cijfers'!DI6</f>
        <v>0</v>
      </c>
      <c r="DJ113" s="228">
        <f>'EUS STOP cijfers'!DJ6</f>
        <v>0</v>
      </c>
      <c r="DK113" s="228">
        <f>'EUS STOP cijfers'!DK6</f>
        <v>0</v>
      </c>
      <c r="DL113" s="229">
        <f>'EUS STOP cijfers'!DL6</f>
        <v>0</v>
      </c>
    </row>
    <row r="114" spans="1:116" s="221" customFormat="1" ht="26.4">
      <c r="A114" s="222">
        <f>'EUS STOP cijfers'!A7</f>
        <v>0</v>
      </c>
      <c r="B114" s="223" t="str">
        <f>'EUS STOP cijfers'!B7</f>
        <v>UANT/UANA</v>
      </c>
      <c r="C114" s="224" t="str">
        <f>'EUS STOP cijfers'!C7</f>
        <v>EU- subsidieregelingen</v>
      </c>
      <c r="D114" s="224" t="str">
        <f>'EUS STOP cijfers'!D7</f>
        <v>Boekhoudkundige nacontrole Vo.1306/2013 DG AGRO</v>
      </c>
      <c r="E114" s="225" t="str">
        <f>'EUS STOP cijfers'!E7</f>
        <v>3.5. Herijking afspraken over gegevenslevering</v>
      </c>
      <c r="F114" s="226" t="str">
        <f>'EUS STOP cijfers'!F7</f>
        <v>EL&amp;I AGRO</v>
      </c>
      <c r="G114" s="224" t="str">
        <f>'EUS STOP cijfers'!G7</f>
        <v>ja, nee</v>
      </c>
      <c r="H114" s="227">
        <f>'EUS STOP cijfers'!H7</f>
        <v>0</v>
      </c>
      <c r="I114" s="228">
        <f>'EUS STOP cijfers'!I7</f>
        <v>0</v>
      </c>
      <c r="J114" s="228">
        <f>'EUS STOP cijfers'!J7</f>
        <v>40</v>
      </c>
      <c r="K114" s="228">
        <f>'EUS STOP cijfers'!K7</f>
        <v>0</v>
      </c>
      <c r="L114" s="228">
        <f>'EUS STOP cijfers'!L7</f>
        <v>0</v>
      </c>
      <c r="M114" s="228">
        <f>'EUS STOP cijfers'!M7</f>
        <v>0</v>
      </c>
      <c r="N114" s="228">
        <f>'EUS STOP cijfers'!N7</f>
        <v>0</v>
      </c>
      <c r="O114" s="228">
        <f>'EUS STOP cijfers'!O7</f>
        <v>0</v>
      </c>
      <c r="P114" s="228">
        <f>'EUS STOP cijfers'!P7</f>
        <v>0</v>
      </c>
      <c r="Q114" s="229">
        <f>'EUS STOP cijfers'!Q7</f>
        <v>40</v>
      </c>
      <c r="R114" s="227">
        <f>'EUS STOP cijfers'!R7</f>
        <v>0</v>
      </c>
      <c r="S114" s="228">
        <f>'EUS STOP cijfers'!S7</f>
        <v>0</v>
      </c>
      <c r="T114" s="228">
        <f>'EUS STOP cijfers'!T7</f>
        <v>40</v>
      </c>
      <c r="U114" s="228">
        <f>'EUS STOP cijfers'!U7</f>
        <v>0</v>
      </c>
      <c r="V114" s="228">
        <f>'EUS STOP cijfers'!V7</f>
        <v>0</v>
      </c>
      <c r="W114" s="228">
        <f>'EUS STOP cijfers'!W7</f>
        <v>0</v>
      </c>
      <c r="X114" s="228">
        <f>'EUS STOP cijfers'!X7</f>
        <v>0</v>
      </c>
      <c r="Y114" s="228">
        <f>'EUS STOP cijfers'!Y7</f>
        <v>0</v>
      </c>
      <c r="Z114" s="223">
        <f>'EUS STOP cijfers'!Z7</f>
        <v>40</v>
      </c>
      <c r="AA114" s="228">
        <f>'EUS STOP cijfers'!AA7</f>
        <v>40</v>
      </c>
      <c r="AB114" s="228">
        <f>'EUS STOP cijfers'!AB7</f>
        <v>0</v>
      </c>
      <c r="AC114" s="228">
        <f>'EUS STOP cijfers'!AC7</f>
        <v>0</v>
      </c>
      <c r="AD114" s="228">
        <f>'EUS STOP cijfers'!AD7</f>
        <v>0</v>
      </c>
      <c r="AE114" s="228">
        <f>'EUS STOP cijfers'!AE7</f>
        <v>0</v>
      </c>
      <c r="AF114" s="228">
        <f>'EUS STOP cijfers'!AF7</f>
        <v>0</v>
      </c>
      <c r="AG114" s="223">
        <f>'EUS STOP cijfers'!AG7</f>
        <v>0</v>
      </c>
      <c r="AH114" s="230">
        <f>'EUS STOP cijfers'!AH7</f>
        <v>0</v>
      </c>
      <c r="AI114" s="230">
        <f>'EUS STOP cijfers'!AI7</f>
        <v>0</v>
      </c>
      <c r="AJ114" s="230">
        <f>'EUS STOP cijfers'!AJ7</f>
        <v>40</v>
      </c>
      <c r="AK114" s="230">
        <f>'EUS STOP cijfers'!AK7</f>
        <v>0</v>
      </c>
      <c r="AL114" s="223">
        <f>'EUS STOP cijfers'!AL7</f>
        <v>0</v>
      </c>
      <c r="AM114" s="230">
        <f>'EUS STOP cijfers'!AM7</f>
        <v>0</v>
      </c>
      <c r="AN114" s="230">
        <f>'EUS STOP cijfers'!AN7</f>
        <v>0</v>
      </c>
      <c r="AO114" s="230">
        <f>'EUS STOP cijfers'!AO7</f>
        <v>0</v>
      </c>
      <c r="AP114" s="230">
        <f>'EUS STOP cijfers'!AP7</f>
        <v>0</v>
      </c>
      <c r="AQ114" s="230">
        <f>'EUS STOP cijfers'!AQ7</f>
        <v>0</v>
      </c>
      <c r="AR114" s="223">
        <f>'EUS STOP cijfers'!AR7</f>
        <v>0</v>
      </c>
      <c r="AS114" s="230">
        <f>'EUS STOP cijfers'!AS7</f>
        <v>0</v>
      </c>
      <c r="AT114" s="230">
        <f>'EUS STOP cijfers'!AT7</f>
        <v>0</v>
      </c>
      <c r="AU114" s="230">
        <f>'EUS STOP cijfers'!AU7</f>
        <v>0</v>
      </c>
      <c r="AV114" s="230">
        <f>'EUS STOP cijfers'!AV7</f>
        <v>0</v>
      </c>
      <c r="AW114" s="230">
        <f>'EUS STOP cijfers'!AW7</f>
        <v>0</v>
      </c>
      <c r="AX114" s="230">
        <f>'EUS STOP cijfers'!AX7</f>
        <v>0</v>
      </c>
      <c r="AY114" s="230">
        <f>'EUS STOP cijfers'!AY7</f>
        <v>0</v>
      </c>
      <c r="AZ114" s="230">
        <f>'EUS STOP cijfers'!AZ7</f>
        <v>0</v>
      </c>
      <c r="BA114" s="230">
        <f>'EUS STOP cijfers'!BA7</f>
        <v>0</v>
      </c>
      <c r="BB114" s="230">
        <f>'EUS STOP cijfers'!BB7</f>
        <v>0</v>
      </c>
      <c r="BC114" s="223">
        <f>'EUS STOP cijfers'!BC7</f>
        <v>0</v>
      </c>
      <c r="BD114" s="230">
        <f>'EUS STOP cijfers'!BD7</f>
        <v>0</v>
      </c>
      <c r="BE114" s="230">
        <f>'EUS STOP cijfers'!BE7</f>
        <v>0</v>
      </c>
      <c r="BF114" s="230">
        <f>'EUS STOP cijfers'!BF7</f>
        <v>0</v>
      </c>
      <c r="BG114" s="230">
        <f>'EUS STOP cijfers'!BG7</f>
        <v>0</v>
      </c>
      <c r="BH114" s="230">
        <f>'EUS STOP cijfers'!BH7</f>
        <v>0</v>
      </c>
      <c r="BI114" s="230">
        <f>'EUS STOP cijfers'!BI7</f>
        <v>0</v>
      </c>
      <c r="BJ114" s="230">
        <f>'EUS STOP cijfers'!BJ7</f>
        <v>0</v>
      </c>
      <c r="BK114" s="223">
        <f>'EUS STOP cijfers'!BK7</f>
        <v>0</v>
      </c>
      <c r="BL114" s="230">
        <f>'EUS STOP cijfers'!BL7</f>
        <v>0</v>
      </c>
      <c r="BM114" s="230">
        <f>'EUS STOP cijfers'!BM7</f>
        <v>0</v>
      </c>
      <c r="BN114" s="230">
        <f>'EUS STOP cijfers'!BN7</f>
        <v>0</v>
      </c>
      <c r="BO114" s="230">
        <f>'EUS STOP cijfers'!BO7</f>
        <v>0</v>
      </c>
      <c r="BP114" s="230">
        <f>'EUS STOP cijfers'!BP7</f>
        <v>0</v>
      </c>
      <c r="BQ114" s="223">
        <f>'EUS STOP cijfers'!BQ7</f>
        <v>0</v>
      </c>
      <c r="BR114" s="230">
        <f>'EUS STOP cijfers'!BR7</f>
        <v>0</v>
      </c>
      <c r="BS114" s="230">
        <f>'EUS STOP cijfers'!BS7</f>
        <v>0</v>
      </c>
      <c r="BT114" s="230">
        <f>'EUS STOP cijfers'!BT7</f>
        <v>0</v>
      </c>
      <c r="BU114" s="230">
        <f>'EUS STOP cijfers'!BU7</f>
        <v>0</v>
      </c>
      <c r="BV114" s="230">
        <f>'EUS STOP cijfers'!BV7</f>
        <v>0</v>
      </c>
      <c r="BW114" s="230">
        <f>'EUS STOP cijfers'!BW7</f>
        <v>0</v>
      </c>
      <c r="BX114" s="222">
        <f>'EUS STOP cijfers'!BX7</f>
        <v>0</v>
      </c>
      <c r="BY114" s="223">
        <f>'EUS STOP cijfers'!BY7</f>
        <v>40</v>
      </c>
      <c r="BZ114" s="228">
        <f>'EUS STOP cijfers'!BZ7</f>
        <v>0</v>
      </c>
      <c r="CA114" s="228">
        <f>'EUS STOP cijfers'!CA7</f>
        <v>0</v>
      </c>
      <c r="CB114" s="228">
        <f>'EUS STOP cijfers'!CB7</f>
        <v>0</v>
      </c>
      <c r="CC114" s="228">
        <f>'EUS STOP cijfers'!CC7</f>
        <v>0</v>
      </c>
      <c r="CD114" s="228">
        <f>'EUS STOP cijfers'!CD7</f>
        <v>0</v>
      </c>
      <c r="CE114" s="228">
        <f>'EUS STOP cijfers'!CE7</f>
        <v>0</v>
      </c>
      <c r="CF114" s="228">
        <f>'EUS STOP cijfers'!CF7</f>
        <v>0</v>
      </c>
      <c r="CG114" s="228">
        <f>'EUS STOP cijfers'!CG7</f>
        <v>0</v>
      </c>
      <c r="CH114" s="228">
        <f>'EUS STOP cijfers'!CH7</f>
        <v>0</v>
      </c>
      <c r="CI114" s="228">
        <f>'EUS STOP cijfers'!CI7</f>
        <v>0</v>
      </c>
      <c r="CJ114" s="228">
        <f>'EUS STOP cijfers'!CJ7</f>
        <v>0</v>
      </c>
      <c r="CK114" s="228">
        <f>'EUS STOP cijfers'!CK7</f>
        <v>0</v>
      </c>
      <c r="CL114" s="300">
        <f>'EUS STOP cijfers'!CL7</f>
        <v>0</v>
      </c>
      <c r="CM114" s="228">
        <f>'EUS STOP cijfers'!CM7</f>
        <v>0</v>
      </c>
      <c r="CN114" s="228">
        <f>'EUS STOP cijfers'!CN7</f>
        <v>0</v>
      </c>
      <c r="CO114" s="228">
        <f>'EUS STOP cijfers'!CO7</f>
        <v>0</v>
      </c>
      <c r="CP114" s="228">
        <f>'EUS STOP cijfers'!CP7</f>
        <v>0</v>
      </c>
      <c r="CQ114" s="228">
        <f>'EUS STOP cijfers'!CQ7</f>
        <v>0</v>
      </c>
      <c r="CR114" s="228">
        <f>'EUS STOP cijfers'!CR7</f>
        <v>0</v>
      </c>
      <c r="CS114" s="228">
        <f>'EUS STOP cijfers'!CS7</f>
        <v>0</v>
      </c>
      <c r="CT114" s="228">
        <f>'EUS STOP cijfers'!CT7</f>
        <v>0</v>
      </c>
      <c r="CU114" s="228">
        <f>'EUS STOP cijfers'!CU7</f>
        <v>0</v>
      </c>
      <c r="CV114" s="228">
        <f>'EUS STOP cijfers'!CV7</f>
        <v>0</v>
      </c>
      <c r="CW114" s="228">
        <f>'EUS STOP cijfers'!CW7</f>
        <v>0</v>
      </c>
      <c r="CX114" s="228">
        <f>'EUS STOP cijfers'!CX7</f>
        <v>0</v>
      </c>
      <c r="CY114" s="229">
        <f>'EUS STOP cijfers'!CY7</f>
        <v>0</v>
      </c>
      <c r="CZ114" s="227">
        <f>'EUS STOP cijfers'!CZ7</f>
        <v>0</v>
      </c>
      <c r="DA114" s="228">
        <f>'EUS STOP cijfers'!DA7</f>
        <v>0</v>
      </c>
      <c r="DB114" s="228">
        <f>'EUS STOP cijfers'!DB7</f>
        <v>0</v>
      </c>
      <c r="DC114" s="228">
        <f>'EUS STOP cijfers'!DC7</f>
        <v>0</v>
      </c>
      <c r="DD114" s="228">
        <f>'EUS STOP cijfers'!DD7</f>
        <v>0</v>
      </c>
      <c r="DE114" s="228">
        <f>'EUS STOP cijfers'!DE7</f>
        <v>0</v>
      </c>
      <c r="DF114" s="228">
        <f>'EUS STOP cijfers'!DF7</f>
        <v>0</v>
      </c>
      <c r="DG114" s="228">
        <f>'EUS STOP cijfers'!DG7</f>
        <v>0</v>
      </c>
      <c r="DH114" s="228">
        <f>'EUS STOP cijfers'!DH7</f>
        <v>0</v>
      </c>
      <c r="DI114" s="228">
        <f>'EUS STOP cijfers'!DI7</f>
        <v>0</v>
      </c>
      <c r="DJ114" s="228">
        <f>'EUS STOP cijfers'!DJ7</f>
        <v>0</v>
      </c>
      <c r="DK114" s="228">
        <f>'EUS STOP cijfers'!DK7</f>
        <v>0</v>
      </c>
      <c r="DL114" s="229">
        <f>'EUS STOP cijfers'!DL7</f>
        <v>0</v>
      </c>
    </row>
    <row r="115" spans="1:116" s="221" customFormat="1" ht="26.4">
      <c r="A115" s="222">
        <f>'EUS STOP cijfers'!A8</f>
        <v>0</v>
      </c>
      <c r="B115" s="223" t="str">
        <f>'EUS STOP cijfers'!B8</f>
        <v>UANT/UANA</v>
      </c>
      <c r="C115" s="224" t="str">
        <f>'EUS STOP cijfers'!C8</f>
        <v>EU- subsidieregelingen</v>
      </c>
      <c r="D115" s="224" t="str">
        <f>'EUS STOP cijfers'!D8</f>
        <v>Boekhoudkundige nacontrole Vo.1306/2013 DG AGRO</v>
      </c>
      <c r="E115" s="225" t="str">
        <f>'EUS STOP cijfers'!E8</f>
        <v>3.6. Updaten AO CCU werkzaamheden</v>
      </c>
      <c r="F115" s="226" t="str">
        <f>'EUS STOP cijfers'!F8</f>
        <v>EL&amp;I AGRO</v>
      </c>
      <c r="G115" s="224" t="str">
        <f>'EUS STOP cijfers'!G8</f>
        <v>ja, ja</v>
      </c>
      <c r="H115" s="227">
        <f>'EUS STOP cijfers'!H8</f>
        <v>40</v>
      </c>
      <c r="I115" s="228">
        <f>'EUS STOP cijfers'!I8</f>
        <v>0</v>
      </c>
      <c r="J115" s="228">
        <f>'EUS STOP cijfers'!J8</f>
        <v>0</v>
      </c>
      <c r="K115" s="228">
        <f>'EUS STOP cijfers'!K8</f>
        <v>0</v>
      </c>
      <c r="L115" s="228">
        <f>'EUS STOP cijfers'!L8</f>
        <v>0</v>
      </c>
      <c r="M115" s="228">
        <f>'EUS STOP cijfers'!M8</f>
        <v>0</v>
      </c>
      <c r="N115" s="228">
        <f>'EUS STOP cijfers'!N8</f>
        <v>0</v>
      </c>
      <c r="O115" s="228">
        <f>'EUS STOP cijfers'!O8</f>
        <v>0</v>
      </c>
      <c r="P115" s="228">
        <f>'EUS STOP cijfers'!P8</f>
        <v>0</v>
      </c>
      <c r="Q115" s="229">
        <f>'EUS STOP cijfers'!Q8</f>
        <v>40</v>
      </c>
      <c r="R115" s="227">
        <f>'EUS STOP cijfers'!R8</f>
        <v>0</v>
      </c>
      <c r="S115" s="228">
        <f>'EUS STOP cijfers'!S8</f>
        <v>0</v>
      </c>
      <c r="T115" s="228">
        <f>'EUS STOP cijfers'!T8</f>
        <v>40</v>
      </c>
      <c r="U115" s="228">
        <f>'EUS STOP cijfers'!U8</f>
        <v>0</v>
      </c>
      <c r="V115" s="228">
        <f>'EUS STOP cijfers'!V8</f>
        <v>0</v>
      </c>
      <c r="W115" s="228">
        <f>'EUS STOP cijfers'!W8</f>
        <v>0</v>
      </c>
      <c r="X115" s="228">
        <f>'EUS STOP cijfers'!X8</f>
        <v>0</v>
      </c>
      <c r="Y115" s="228">
        <f>'EUS STOP cijfers'!Y8</f>
        <v>0</v>
      </c>
      <c r="Z115" s="223">
        <f>'EUS STOP cijfers'!Z8</f>
        <v>40</v>
      </c>
      <c r="AA115" s="228">
        <f>'EUS STOP cijfers'!AA8</f>
        <v>40</v>
      </c>
      <c r="AB115" s="228">
        <f>'EUS STOP cijfers'!AB8</f>
        <v>0</v>
      </c>
      <c r="AC115" s="228">
        <f>'EUS STOP cijfers'!AC8</f>
        <v>0</v>
      </c>
      <c r="AD115" s="228">
        <f>'EUS STOP cijfers'!AD8</f>
        <v>0</v>
      </c>
      <c r="AE115" s="228">
        <f>'EUS STOP cijfers'!AE8</f>
        <v>0</v>
      </c>
      <c r="AF115" s="228">
        <f>'EUS STOP cijfers'!AF8</f>
        <v>0</v>
      </c>
      <c r="AG115" s="223">
        <f>'EUS STOP cijfers'!AG8</f>
        <v>0</v>
      </c>
      <c r="AH115" s="230">
        <f>'EUS STOP cijfers'!AH8</f>
        <v>0</v>
      </c>
      <c r="AI115" s="230">
        <f>'EUS STOP cijfers'!AI8</f>
        <v>0</v>
      </c>
      <c r="AJ115" s="230">
        <f>'EUS STOP cijfers'!AJ8</f>
        <v>40</v>
      </c>
      <c r="AK115" s="230">
        <f>'EUS STOP cijfers'!AK8</f>
        <v>0</v>
      </c>
      <c r="AL115" s="223">
        <f>'EUS STOP cijfers'!AL8</f>
        <v>0</v>
      </c>
      <c r="AM115" s="230">
        <f>'EUS STOP cijfers'!AM8</f>
        <v>0</v>
      </c>
      <c r="AN115" s="230">
        <f>'EUS STOP cijfers'!AN8</f>
        <v>0</v>
      </c>
      <c r="AO115" s="230">
        <f>'EUS STOP cijfers'!AO8</f>
        <v>0</v>
      </c>
      <c r="AP115" s="230">
        <f>'EUS STOP cijfers'!AP8</f>
        <v>0</v>
      </c>
      <c r="AQ115" s="230">
        <f>'EUS STOP cijfers'!AQ8</f>
        <v>0</v>
      </c>
      <c r="AR115" s="223">
        <f>'EUS STOP cijfers'!AR8</f>
        <v>0</v>
      </c>
      <c r="AS115" s="230">
        <f>'EUS STOP cijfers'!AS8</f>
        <v>0</v>
      </c>
      <c r="AT115" s="230">
        <f>'EUS STOP cijfers'!AT8</f>
        <v>0</v>
      </c>
      <c r="AU115" s="230">
        <f>'EUS STOP cijfers'!AU8</f>
        <v>0</v>
      </c>
      <c r="AV115" s="230">
        <f>'EUS STOP cijfers'!AV8</f>
        <v>0</v>
      </c>
      <c r="AW115" s="230">
        <f>'EUS STOP cijfers'!AW8</f>
        <v>0</v>
      </c>
      <c r="AX115" s="230">
        <f>'EUS STOP cijfers'!AX8</f>
        <v>0</v>
      </c>
      <c r="AY115" s="230">
        <f>'EUS STOP cijfers'!AY8</f>
        <v>0</v>
      </c>
      <c r="AZ115" s="230">
        <f>'EUS STOP cijfers'!AZ8</f>
        <v>0</v>
      </c>
      <c r="BA115" s="230">
        <f>'EUS STOP cijfers'!BA8</f>
        <v>0</v>
      </c>
      <c r="BB115" s="230">
        <f>'EUS STOP cijfers'!BB8</f>
        <v>0</v>
      </c>
      <c r="BC115" s="223">
        <f>'EUS STOP cijfers'!BC8</f>
        <v>0</v>
      </c>
      <c r="BD115" s="230">
        <f>'EUS STOP cijfers'!BD8</f>
        <v>0</v>
      </c>
      <c r="BE115" s="230">
        <f>'EUS STOP cijfers'!BE8</f>
        <v>0</v>
      </c>
      <c r="BF115" s="230">
        <f>'EUS STOP cijfers'!BF8</f>
        <v>0</v>
      </c>
      <c r="BG115" s="230">
        <f>'EUS STOP cijfers'!BG8</f>
        <v>0</v>
      </c>
      <c r="BH115" s="230">
        <f>'EUS STOP cijfers'!BH8</f>
        <v>0</v>
      </c>
      <c r="BI115" s="230">
        <f>'EUS STOP cijfers'!BI8</f>
        <v>0</v>
      </c>
      <c r="BJ115" s="230">
        <f>'EUS STOP cijfers'!BJ8</f>
        <v>0</v>
      </c>
      <c r="BK115" s="223">
        <f>'EUS STOP cijfers'!BK8</f>
        <v>0</v>
      </c>
      <c r="BL115" s="230">
        <f>'EUS STOP cijfers'!BL8</f>
        <v>0</v>
      </c>
      <c r="BM115" s="230">
        <f>'EUS STOP cijfers'!BM8</f>
        <v>0</v>
      </c>
      <c r="BN115" s="230">
        <f>'EUS STOP cijfers'!BN8</f>
        <v>0</v>
      </c>
      <c r="BO115" s="230">
        <f>'EUS STOP cijfers'!BO8</f>
        <v>0</v>
      </c>
      <c r="BP115" s="230">
        <f>'EUS STOP cijfers'!BP8</f>
        <v>0</v>
      </c>
      <c r="BQ115" s="223">
        <f>'EUS STOP cijfers'!BQ8</f>
        <v>0</v>
      </c>
      <c r="BR115" s="230">
        <f>'EUS STOP cijfers'!BR8</f>
        <v>0</v>
      </c>
      <c r="BS115" s="230">
        <f>'EUS STOP cijfers'!BS8</f>
        <v>0</v>
      </c>
      <c r="BT115" s="230">
        <f>'EUS STOP cijfers'!BT8</f>
        <v>0</v>
      </c>
      <c r="BU115" s="230">
        <f>'EUS STOP cijfers'!BU8</f>
        <v>0</v>
      </c>
      <c r="BV115" s="230">
        <f>'EUS STOP cijfers'!BV8</f>
        <v>0</v>
      </c>
      <c r="BW115" s="230">
        <f>'EUS STOP cijfers'!BW8</f>
        <v>0</v>
      </c>
      <c r="BX115" s="222">
        <f>'EUS STOP cijfers'!BX8</f>
        <v>0</v>
      </c>
      <c r="BY115" s="223">
        <f>'EUS STOP cijfers'!BY8</f>
        <v>40</v>
      </c>
      <c r="BZ115" s="228">
        <f>'EUS STOP cijfers'!BZ8</f>
        <v>0</v>
      </c>
      <c r="CA115" s="228">
        <f>'EUS STOP cijfers'!CA8</f>
        <v>0</v>
      </c>
      <c r="CB115" s="228">
        <f>'EUS STOP cijfers'!CB8</f>
        <v>0</v>
      </c>
      <c r="CC115" s="228">
        <f>'EUS STOP cijfers'!CC8</f>
        <v>0</v>
      </c>
      <c r="CD115" s="228">
        <f>'EUS STOP cijfers'!CD8</f>
        <v>0</v>
      </c>
      <c r="CE115" s="228">
        <f>'EUS STOP cijfers'!CE8</f>
        <v>0</v>
      </c>
      <c r="CF115" s="228">
        <f>'EUS STOP cijfers'!CF8</f>
        <v>0</v>
      </c>
      <c r="CG115" s="228">
        <f>'EUS STOP cijfers'!CG8</f>
        <v>0</v>
      </c>
      <c r="CH115" s="228">
        <f>'EUS STOP cijfers'!CH8</f>
        <v>0</v>
      </c>
      <c r="CI115" s="228">
        <f>'EUS STOP cijfers'!CI8</f>
        <v>0</v>
      </c>
      <c r="CJ115" s="228">
        <f>'EUS STOP cijfers'!CJ8</f>
        <v>0</v>
      </c>
      <c r="CK115" s="228">
        <f>'EUS STOP cijfers'!CK8</f>
        <v>0</v>
      </c>
      <c r="CL115" s="300">
        <f>'EUS STOP cijfers'!CL8</f>
        <v>0</v>
      </c>
      <c r="CM115" s="228">
        <f>'EUS STOP cijfers'!CM8</f>
        <v>0</v>
      </c>
      <c r="CN115" s="228">
        <f>'EUS STOP cijfers'!CN8</f>
        <v>0</v>
      </c>
      <c r="CO115" s="228">
        <f>'EUS STOP cijfers'!CO8</f>
        <v>0</v>
      </c>
      <c r="CP115" s="228">
        <f>'EUS STOP cijfers'!CP8</f>
        <v>0</v>
      </c>
      <c r="CQ115" s="228">
        <f>'EUS STOP cijfers'!CQ8</f>
        <v>0</v>
      </c>
      <c r="CR115" s="228">
        <f>'EUS STOP cijfers'!CR8</f>
        <v>0</v>
      </c>
      <c r="CS115" s="228">
        <f>'EUS STOP cijfers'!CS8</f>
        <v>0</v>
      </c>
      <c r="CT115" s="228">
        <f>'EUS STOP cijfers'!CT8</f>
        <v>0</v>
      </c>
      <c r="CU115" s="228">
        <f>'EUS STOP cijfers'!CU8</f>
        <v>0</v>
      </c>
      <c r="CV115" s="228">
        <f>'EUS STOP cijfers'!CV8</f>
        <v>0</v>
      </c>
      <c r="CW115" s="228">
        <f>'EUS STOP cijfers'!CW8</f>
        <v>0</v>
      </c>
      <c r="CX115" s="228">
        <f>'EUS STOP cijfers'!CX8</f>
        <v>0</v>
      </c>
      <c r="CY115" s="229">
        <f>'EUS STOP cijfers'!CY8</f>
        <v>0</v>
      </c>
      <c r="CZ115" s="227">
        <f>'EUS STOP cijfers'!CZ8</f>
        <v>0</v>
      </c>
      <c r="DA115" s="228">
        <f>'EUS STOP cijfers'!DA8</f>
        <v>0</v>
      </c>
      <c r="DB115" s="228">
        <f>'EUS STOP cijfers'!DB8</f>
        <v>0</v>
      </c>
      <c r="DC115" s="228">
        <f>'EUS STOP cijfers'!DC8</f>
        <v>0</v>
      </c>
      <c r="DD115" s="228">
        <f>'EUS STOP cijfers'!DD8</f>
        <v>0</v>
      </c>
      <c r="DE115" s="228">
        <f>'EUS STOP cijfers'!DE8</f>
        <v>0</v>
      </c>
      <c r="DF115" s="228">
        <f>'EUS STOP cijfers'!DF8</f>
        <v>0</v>
      </c>
      <c r="DG115" s="228">
        <f>'EUS STOP cijfers'!DG8</f>
        <v>0</v>
      </c>
      <c r="DH115" s="228">
        <f>'EUS STOP cijfers'!DH8</f>
        <v>0</v>
      </c>
      <c r="DI115" s="228">
        <f>'EUS STOP cijfers'!DI8</f>
        <v>0</v>
      </c>
      <c r="DJ115" s="228">
        <f>'EUS STOP cijfers'!DJ8</f>
        <v>0</v>
      </c>
      <c r="DK115" s="228">
        <f>'EUS STOP cijfers'!DK8</f>
        <v>0</v>
      </c>
      <c r="DL115" s="229">
        <f>'EUS STOP cijfers'!DL8</f>
        <v>0</v>
      </c>
    </row>
    <row r="116" spans="1:116" s="221" customFormat="1">
      <c r="A116" s="222">
        <f>'EUS STOP cijfers'!A9</f>
        <v>0</v>
      </c>
      <c r="B116" s="223" t="str">
        <f>'EUS STOP cijfers'!B9</f>
        <v>UANT/UANA</v>
      </c>
      <c r="C116" s="224" t="str">
        <f>'EUS STOP cijfers'!C9</f>
        <v>EU- subsidieregelingen</v>
      </c>
      <c r="D116" s="224" t="str">
        <f>'EUS STOP cijfers'!D9</f>
        <v>Boekhoudkundige nacontrole Vo.1306/2013 DG AGRO</v>
      </c>
      <c r="E116" s="225" t="str">
        <f>'EUS STOP cijfers'!E9</f>
        <v>3.8. Melden van tegencontroles</v>
      </c>
      <c r="F116" s="226" t="str">
        <f>'EUS STOP cijfers'!F9</f>
        <v>EL&amp;I AGRO</v>
      </c>
      <c r="G116" s="224" t="str">
        <f>'EUS STOP cijfers'!G9</f>
        <v>ja, nee</v>
      </c>
      <c r="H116" s="227">
        <f>'EUS STOP cijfers'!H9</f>
        <v>40</v>
      </c>
      <c r="I116" s="228">
        <f>'EUS STOP cijfers'!I9</f>
        <v>0</v>
      </c>
      <c r="J116" s="228">
        <f>'EUS STOP cijfers'!J9</f>
        <v>0</v>
      </c>
      <c r="K116" s="228">
        <f>'EUS STOP cijfers'!K9</f>
        <v>0</v>
      </c>
      <c r="L116" s="228">
        <f>'EUS STOP cijfers'!L9</f>
        <v>0</v>
      </c>
      <c r="M116" s="228">
        <f>'EUS STOP cijfers'!M9</f>
        <v>0</v>
      </c>
      <c r="N116" s="228">
        <f>'EUS STOP cijfers'!N9</f>
        <v>0</v>
      </c>
      <c r="O116" s="228">
        <f>'EUS STOP cijfers'!O9</f>
        <v>0</v>
      </c>
      <c r="P116" s="228">
        <f>'EUS STOP cijfers'!P9</f>
        <v>0</v>
      </c>
      <c r="Q116" s="229">
        <f>'EUS STOP cijfers'!Q9</f>
        <v>40</v>
      </c>
      <c r="R116" s="227">
        <f>'EUS STOP cijfers'!R9</f>
        <v>0</v>
      </c>
      <c r="S116" s="228">
        <f>'EUS STOP cijfers'!S9</f>
        <v>0</v>
      </c>
      <c r="T116" s="228">
        <f>'EUS STOP cijfers'!T9</f>
        <v>40</v>
      </c>
      <c r="U116" s="228">
        <f>'EUS STOP cijfers'!U9</f>
        <v>0</v>
      </c>
      <c r="V116" s="228">
        <f>'EUS STOP cijfers'!V9</f>
        <v>0</v>
      </c>
      <c r="W116" s="228">
        <f>'EUS STOP cijfers'!W9</f>
        <v>0</v>
      </c>
      <c r="X116" s="228">
        <f>'EUS STOP cijfers'!X9</f>
        <v>0</v>
      </c>
      <c r="Y116" s="228">
        <f>'EUS STOP cijfers'!Y9</f>
        <v>0</v>
      </c>
      <c r="Z116" s="223">
        <f>'EUS STOP cijfers'!Z9</f>
        <v>40</v>
      </c>
      <c r="AA116" s="228">
        <f>'EUS STOP cijfers'!AA9</f>
        <v>40</v>
      </c>
      <c r="AB116" s="228">
        <f>'EUS STOP cijfers'!AB9</f>
        <v>0</v>
      </c>
      <c r="AC116" s="228">
        <f>'EUS STOP cijfers'!AC9</f>
        <v>0</v>
      </c>
      <c r="AD116" s="228">
        <f>'EUS STOP cijfers'!AD9</f>
        <v>0</v>
      </c>
      <c r="AE116" s="228">
        <f>'EUS STOP cijfers'!AE9</f>
        <v>0</v>
      </c>
      <c r="AF116" s="228">
        <f>'EUS STOP cijfers'!AF9</f>
        <v>0</v>
      </c>
      <c r="AG116" s="223">
        <f>'EUS STOP cijfers'!AG9</f>
        <v>0</v>
      </c>
      <c r="AH116" s="230">
        <f>'EUS STOP cijfers'!AH9</f>
        <v>0</v>
      </c>
      <c r="AI116" s="230">
        <f>'EUS STOP cijfers'!AI9</f>
        <v>0</v>
      </c>
      <c r="AJ116" s="230">
        <f>'EUS STOP cijfers'!AJ9</f>
        <v>40</v>
      </c>
      <c r="AK116" s="230">
        <f>'EUS STOP cijfers'!AK9</f>
        <v>0</v>
      </c>
      <c r="AL116" s="223">
        <f>'EUS STOP cijfers'!AL9</f>
        <v>0</v>
      </c>
      <c r="AM116" s="230">
        <f>'EUS STOP cijfers'!AM9</f>
        <v>0</v>
      </c>
      <c r="AN116" s="230">
        <f>'EUS STOP cijfers'!AN9</f>
        <v>0</v>
      </c>
      <c r="AO116" s="230">
        <f>'EUS STOP cijfers'!AO9</f>
        <v>0</v>
      </c>
      <c r="AP116" s="230">
        <f>'EUS STOP cijfers'!AP9</f>
        <v>0</v>
      </c>
      <c r="AQ116" s="230">
        <f>'EUS STOP cijfers'!AQ9</f>
        <v>0</v>
      </c>
      <c r="AR116" s="223">
        <f>'EUS STOP cijfers'!AR9</f>
        <v>0</v>
      </c>
      <c r="AS116" s="230">
        <f>'EUS STOP cijfers'!AS9</f>
        <v>0</v>
      </c>
      <c r="AT116" s="230">
        <f>'EUS STOP cijfers'!AT9</f>
        <v>0</v>
      </c>
      <c r="AU116" s="230">
        <f>'EUS STOP cijfers'!AU9</f>
        <v>0</v>
      </c>
      <c r="AV116" s="230">
        <f>'EUS STOP cijfers'!AV9</f>
        <v>0</v>
      </c>
      <c r="AW116" s="230">
        <f>'EUS STOP cijfers'!AW9</f>
        <v>0</v>
      </c>
      <c r="AX116" s="230">
        <f>'EUS STOP cijfers'!AX9</f>
        <v>0</v>
      </c>
      <c r="AY116" s="230">
        <f>'EUS STOP cijfers'!AY9</f>
        <v>0</v>
      </c>
      <c r="AZ116" s="230">
        <f>'EUS STOP cijfers'!AZ9</f>
        <v>0</v>
      </c>
      <c r="BA116" s="230">
        <f>'EUS STOP cijfers'!BA9</f>
        <v>0</v>
      </c>
      <c r="BB116" s="230">
        <f>'EUS STOP cijfers'!BB9</f>
        <v>0</v>
      </c>
      <c r="BC116" s="223">
        <f>'EUS STOP cijfers'!BC9</f>
        <v>0</v>
      </c>
      <c r="BD116" s="230">
        <f>'EUS STOP cijfers'!BD9</f>
        <v>0</v>
      </c>
      <c r="BE116" s="230">
        <f>'EUS STOP cijfers'!BE9</f>
        <v>0</v>
      </c>
      <c r="BF116" s="230">
        <f>'EUS STOP cijfers'!BF9</f>
        <v>0</v>
      </c>
      <c r="BG116" s="230">
        <f>'EUS STOP cijfers'!BG9</f>
        <v>0</v>
      </c>
      <c r="BH116" s="230">
        <f>'EUS STOP cijfers'!BH9</f>
        <v>0</v>
      </c>
      <c r="BI116" s="230">
        <f>'EUS STOP cijfers'!BI9</f>
        <v>0</v>
      </c>
      <c r="BJ116" s="230">
        <f>'EUS STOP cijfers'!BJ9</f>
        <v>0</v>
      </c>
      <c r="BK116" s="223">
        <f>'EUS STOP cijfers'!BK9</f>
        <v>0</v>
      </c>
      <c r="BL116" s="230">
        <f>'EUS STOP cijfers'!BL9</f>
        <v>0</v>
      </c>
      <c r="BM116" s="230">
        <f>'EUS STOP cijfers'!BM9</f>
        <v>0</v>
      </c>
      <c r="BN116" s="230">
        <f>'EUS STOP cijfers'!BN9</f>
        <v>0</v>
      </c>
      <c r="BO116" s="230">
        <f>'EUS STOP cijfers'!BO9</f>
        <v>0</v>
      </c>
      <c r="BP116" s="230">
        <f>'EUS STOP cijfers'!BP9</f>
        <v>0</v>
      </c>
      <c r="BQ116" s="223">
        <f>'EUS STOP cijfers'!BQ9</f>
        <v>0</v>
      </c>
      <c r="BR116" s="230">
        <f>'EUS STOP cijfers'!BR9</f>
        <v>0</v>
      </c>
      <c r="BS116" s="230">
        <f>'EUS STOP cijfers'!BS9</f>
        <v>0</v>
      </c>
      <c r="BT116" s="230">
        <f>'EUS STOP cijfers'!BT9</f>
        <v>0</v>
      </c>
      <c r="BU116" s="230">
        <f>'EUS STOP cijfers'!BU9</f>
        <v>0</v>
      </c>
      <c r="BV116" s="230">
        <f>'EUS STOP cijfers'!BV9</f>
        <v>0</v>
      </c>
      <c r="BW116" s="230">
        <f>'EUS STOP cijfers'!BW9</f>
        <v>0</v>
      </c>
      <c r="BX116" s="222">
        <f>'EUS STOP cijfers'!BX9</f>
        <v>0</v>
      </c>
      <c r="BY116" s="223">
        <f>'EUS STOP cijfers'!BY9</f>
        <v>40</v>
      </c>
      <c r="BZ116" s="228">
        <f>'EUS STOP cijfers'!BZ9</f>
        <v>0</v>
      </c>
      <c r="CA116" s="228">
        <f>'EUS STOP cijfers'!CA9</f>
        <v>0</v>
      </c>
      <c r="CB116" s="228">
        <f>'EUS STOP cijfers'!CB9</f>
        <v>0</v>
      </c>
      <c r="CC116" s="228">
        <f>'EUS STOP cijfers'!CC9</f>
        <v>0</v>
      </c>
      <c r="CD116" s="228">
        <f>'EUS STOP cijfers'!CD9</f>
        <v>0</v>
      </c>
      <c r="CE116" s="228">
        <f>'EUS STOP cijfers'!CE9</f>
        <v>0</v>
      </c>
      <c r="CF116" s="228">
        <f>'EUS STOP cijfers'!CF9</f>
        <v>0</v>
      </c>
      <c r="CG116" s="228">
        <f>'EUS STOP cijfers'!CG9</f>
        <v>0</v>
      </c>
      <c r="CH116" s="228">
        <f>'EUS STOP cijfers'!CH9</f>
        <v>0</v>
      </c>
      <c r="CI116" s="228">
        <f>'EUS STOP cijfers'!CI9</f>
        <v>0</v>
      </c>
      <c r="CJ116" s="228">
        <f>'EUS STOP cijfers'!CJ9</f>
        <v>0</v>
      </c>
      <c r="CK116" s="228">
        <f>'EUS STOP cijfers'!CK9</f>
        <v>0</v>
      </c>
      <c r="CL116" s="300">
        <f>'EUS STOP cijfers'!CL9</f>
        <v>0</v>
      </c>
      <c r="CM116" s="228">
        <f>'EUS STOP cijfers'!CM9</f>
        <v>0</v>
      </c>
      <c r="CN116" s="228">
        <f>'EUS STOP cijfers'!CN9</f>
        <v>0</v>
      </c>
      <c r="CO116" s="228">
        <f>'EUS STOP cijfers'!CO9</f>
        <v>0</v>
      </c>
      <c r="CP116" s="228">
        <f>'EUS STOP cijfers'!CP9</f>
        <v>0</v>
      </c>
      <c r="CQ116" s="228">
        <f>'EUS STOP cijfers'!CQ9</f>
        <v>0</v>
      </c>
      <c r="CR116" s="228">
        <f>'EUS STOP cijfers'!CR9</f>
        <v>0</v>
      </c>
      <c r="CS116" s="228">
        <f>'EUS STOP cijfers'!CS9</f>
        <v>0</v>
      </c>
      <c r="CT116" s="228">
        <f>'EUS STOP cijfers'!CT9</f>
        <v>0</v>
      </c>
      <c r="CU116" s="228">
        <f>'EUS STOP cijfers'!CU9</f>
        <v>0</v>
      </c>
      <c r="CV116" s="228">
        <f>'EUS STOP cijfers'!CV9</f>
        <v>0</v>
      </c>
      <c r="CW116" s="228">
        <f>'EUS STOP cijfers'!CW9</f>
        <v>0</v>
      </c>
      <c r="CX116" s="228">
        <f>'EUS STOP cijfers'!CX9</f>
        <v>0</v>
      </c>
      <c r="CY116" s="229">
        <f>'EUS STOP cijfers'!CY9</f>
        <v>0</v>
      </c>
      <c r="CZ116" s="227">
        <f>'EUS STOP cijfers'!CZ9</f>
        <v>0</v>
      </c>
      <c r="DA116" s="228">
        <f>'EUS STOP cijfers'!DA9</f>
        <v>0</v>
      </c>
      <c r="DB116" s="228">
        <f>'EUS STOP cijfers'!DB9</f>
        <v>0</v>
      </c>
      <c r="DC116" s="228">
        <f>'EUS STOP cijfers'!DC9</f>
        <v>0</v>
      </c>
      <c r="DD116" s="228">
        <f>'EUS STOP cijfers'!DD9</f>
        <v>0</v>
      </c>
      <c r="DE116" s="228">
        <f>'EUS STOP cijfers'!DE9</f>
        <v>0</v>
      </c>
      <c r="DF116" s="228">
        <f>'EUS STOP cijfers'!DF9</f>
        <v>0</v>
      </c>
      <c r="DG116" s="228">
        <f>'EUS STOP cijfers'!DG9</f>
        <v>0</v>
      </c>
      <c r="DH116" s="228">
        <f>'EUS STOP cijfers'!DH9</f>
        <v>0</v>
      </c>
      <c r="DI116" s="228">
        <f>'EUS STOP cijfers'!DI9</f>
        <v>0</v>
      </c>
      <c r="DJ116" s="228">
        <f>'EUS STOP cijfers'!DJ9</f>
        <v>0</v>
      </c>
      <c r="DK116" s="228">
        <f>'EUS STOP cijfers'!DK9</f>
        <v>0</v>
      </c>
      <c r="DL116" s="229">
        <f>'EUS STOP cijfers'!DL9</f>
        <v>0</v>
      </c>
    </row>
    <row r="117" spans="1:116" s="221" customFormat="1">
      <c r="A117" s="222">
        <f>'EUS STOP cijfers'!A10</f>
        <v>0</v>
      </c>
      <c r="B117" s="223" t="str">
        <f>'EUS STOP cijfers'!B10</f>
        <v>UANT/UANA</v>
      </c>
      <c r="C117" s="224" t="str">
        <f>'EUS STOP cijfers'!C10</f>
        <v>EU- subsidieregelingen</v>
      </c>
      <c r="D117" s="224" t="str">
        <f>'EUS STOP cijfers'!D10</f>
        <v>Boekhoudkundige nacontrole Vo.1306/2013 DG AGRO</v>
      </c>
      <c r="E117" s="225" t="str">
        <f>'EUS STOP cijfers'!E10</f>
        <v xml:space="preserve">Overige TO werkzaamheden </v>
      </c>
      <c r="F117" s="226" t="str">
        <f>'EUS STOP cijfers'!F10</f>
        <v>EL&amp;I AGRO</v>
      </c>
      <c r="G117" s="224" t="str">
        <f>'EUS STOP cijfers'!G10</f>
        <v>ja, ja</v>
      </c>
      <c r="H117" s="227">
        <f>'EUS STOP cijfers'!H10</f>
        <v>0</v>
      </c>
      <c r="I117" s="228">
        <f>'EUS STOP cijfers'!I10</f>
        <v>0</v>
      </c>
      <c r="J117" s="228">
        <f>'EUS STOP cijfers'!J10</f>
        <v>390</v>
      </c>
      <c r="K117" s="228">
        <f>'EUS STOP cijfers'!K10</f>
        <v>0</v>
      </c>
      <c r="L117" s="228">
        <f>'EUS STOP cijfers'!L10</f>
        <v>0</v>
      </c>
      <c r="M117" s="228">
        <f>'EUS STOP cijfers'!M10</f>
        <v>0</v>
      </c>
      <c r="N117" s="228">
        <f>'EUS STOP cijfers'!N10</f>
        <v>0</v>
      </c>
      <c r="O117" s="228">
        <f>'EUS STOP cijfers'!O10</f>
        <v>0</v>
      </c>
      <c r="P117" s="228">
        <f>'EUS STOP cijfers'!P10</f>
        <v>0</v>
      </c>
      <c r="Q117" s="229">
        <f>'EUS STOP cijfers'!Q10</f>
        <v>390</v>
      </c>
      <c r="R117" s="227">
        <f>'EUS STOP cijfers'!R10</f>
        <v>0</v>
      </c>
      <c r="S117" s="228">
        <f>'EUS STOP cijfers'!S10</f>
        <v>0</v>
      </c>
      <c r="T117" s="228">
        <f>'EUS STOP cijfers'!T10</f>
        <v>390</v>
      </c>
      <c r="U117" s="228">
        <f>'EUS STOP cijfers'!U10</f>
        <v>0</v>
      </c>
      <c r="V117" s="228">
        <f>'EUS STOP cijfers'!V10</f>
        <v>0</v>
      </c>
      <c r="W117" s="228">
        <f>'EUS STOP cijfers'!W10</f>
        <v>0</v>
      </c>
      <c r="X117" s="228">
        <f>'EUS STOP cijfers'!X10</f>
        <v>0</v>
      </c>
      <c r="Y117" s="228">
        <f>'EUS STOP cijfers'!Y10</f>
        <v>0</v>
      </c>
      <c r="Z117" s="223">
        <f>'EUS STOP cijfers'!Z10</f>
        <v>390</v>
      </c>
      <c r="AA117" s="228">
        <f>'EUS STOP cijfers'!AA10</f>
        <v>390</v>
      </c>
      <c r="AB117" s="228">
        <f>'EUS STOP cijfers'!AB10</f>
        <v>0</v>
      </c>
      <c r="AC117" s="228">
        <f>'EUS STOP cijfers'!AC10</f>
        <v>0</v>
      </c>
      <c r="AD117" s="228">
        <f>'EUS STOP cijfers'!AD10</f>
        <v>0</v>
      </c>
      <c r="AE117" s="228">
        <f>'EUS STOP cijfers'!AE10</f>
        <v>0</v>
      </c>
      <c r="AF117" s="228">
        <f>'EUS STOP cijfers'!AF10</f>
        <v>0</v>
      </c>
      <c r="AG117" s="223">
        <f>'EUS STOP cijfers'!AG10</f>
        <v>0</v>
      </c>
      <c r="AH117" s="230">
        <f>'EUS STOP cijfers'!AH10</f>
        <v>0</v>
      </c>
      <c r="AI117" s="230">
        <f>'EUS STOP cijfers'!AI10</f>
        <v>0</v>
      </c>
      <c r="AJ117" s="230">
        <f>'EUS STOP cijfers'!AJ10</f>
        <v>390</v>
      </c>
      <c r="AK117" s="230">
        <f>'EUS STOP cijfers'!AK10</f>
        <v>0</v>
      </c>
      <c r="AL117" s="223">
        <f>'EUS STOP cijfers'!AL10</f>
        <v>0</v>
      </c>
      <c r="AM117" s="230">
        <f>'EUS STOP cijfers'!AM10</f>
        <v>0</v>
      </c>
      <c r="AN117" s="230">
        <f>'EUS STOP cijfers'!AN10</f>
        <v>0</v>
      </c>
      <c r="AO117" s="230">
        <f>'EUS STOP cijfers'!AO10</f>
        <v>0</v>
      </c>
      <c r="AP117" s="230">
        <f>'EUS STOP cijfers'!AP10</f>
        <v>0</v>
      </c>
      <c r="AQ117" s="230">
        <f>'EUS STOP cijfers'!AQ10</f>
        <v>0</v>
      </c>
      <c r="AR117" s="223">
        <f>'EUS STOP cijfers'!AR10</f>
        <v>0</v>
      </c>
      <c r="AS117" s="230">
        <f>'EUS STOP cijfers'!AS10</f>
        <v>0</v>
      </c>
      <c r="AT117" s="230">
        <f>'EUS STOP cijfers'!AT10</f>
        <v>0</v>
      </c>
      <c r="AU117" s="230">
        <f>'EUS STOP cijfers'!AU10</f>
        <v>0</v>
      </c>
      <c r="AV117" s="230">
        <f>'EUS STOP cijfers'!AV10</f>
        <v>0</v>
      </c>
      <c r="AW117" s="230">
        <f>'EUS STOP cijfers'!AW10</f>
        <v>0</v>
      </c>
      <c r="AX117" s="230">
        <f>'EUS STOP cijfers'!AX10</f>
        <v>0</v>
      </c>
      <c r="AY117" s="230">
        <f>'EUS STOP cijfers'!AY10</f>
        <v>0</v>
      </c>
      <c r="AZ117" s="230">
        <f>'EUS STOP cijfers'!AZ10</f>
        <v>0</v>
      </c>
      <c r="BA117" s="230">
        <f>'EUS STOP cijfers'!BA10</f>
        <v>0</v>
      </c>
      <c r="BB117" s="230">
        <f>'EUS STOP cijfers'!BB10</f>
        <v>0</v>
      </c>
      <c r="BC117" s="223">
        <f>'EUS STOP cijfers'!BC10</f>
        <v>0</v>
      </c>
      <c r="BD117" s="230">
        <f>'EUS STOP cijfers'!BD10</f>
        <v>0</v>
      </c>
      <c r="BE117" s="230">
        <f>'EUS STOP cijfers'!BE10</f>
        <v>0</v>
      </c>
      <c r="BF117" s="230">
        <f>'EUS STOP cijfers'!BF10</f>
        <v>0</v>
      </c>
      <c r="BG117" s="230">
        <f>'EUS STOP cijfers'!BG10</f>
        <v>0</v>
      </c>
      <c r="BH117" s="230">
        <f>'EUS STOP cijfers'!BH10</f>
        <v>0</v>
      </c>
      <c r="BI117" s="230">
        <f>'EUS STOP cijfers'!BI10</f>
        <v>0</v>
      </c>
      <c r="BJ117" s="230">
        <f>'EUS STOP cijfers'!BJ10</f>
        <v>0</v>
      </c>
      <c r="BK117" s="223">
        <f>'EUS STOP cijfers'!BK10</f>
        <v>0</v>
      </c>
      <c r="BL117" s="230">
        <f>'EUS STOP cijfers'!BL10</f>
        <v>0</v>
      </c>
      <c r="BM117" s="230">
        <f>'EUS STOP cijfers'!BM10</f>
        <v>0</v>
      </c>
      <c r="BN117" s="230">
        <f>'EUS STOP cijfers'!BN10</f>
        <v>0</v>
      </c>
      <c r="BO117" s="230">
        <f>'EUS STOP cijfers'!BO10</f>
        <v>0</v>
      </c>
      <c r="BP117" s="230">
        <f>'EUS STOP cijfers'!BP10</f>
        <v>0</v>
      </c>
      <c r="BQ117" s="223">
        <f>'EUS STOP cijfers'!BQ10</f>
        <v>0</v>
      </c>
      <c r="BR117" s="230">
        <f>'EUS STOP cijfers'!BR10</f>
        <v>0</v>
      </c>
      <c r="BS117" s="230">
        <f>'EUS STOP cijfers'!BS10</f>
        <v>0</v>
      </c>
      <c r="BT117" s="230">
        <f>'EUS STOP cijfers'!BT10</f>
        <v>0</v>
      </c>
      <c r="BU117" s="230">
        <f>'EUS STOP cijfers'!BU10</f>
        <v>0</v>
      </c>
      <c r="BV117" s="230">
        <f>'EUS STOP cijfers'!BV10</f>
        <v>0</v>
      </c>
      <c r="BW117" s="230">
        <f>'EUS STOP cijfers'!BW10</f>
        <v>0</v>
      </c>
      <c r="BX117" s="222">
        <f>'EUS STOP cijfers'!BX10</f>
        <v>0</v>
      </c>
      <c r="BY117" s="223">
        <f>'EUS STOP cijfers'!BY10</f>
        <v>390</v>
      </c>
      <c r="BZ117" s="228">
        <f>'EUS STOP cijfers'!BZ10</f>
        <v>0</v>
      </c>
      <c r="CA117" s="228">
        <f>'EUS STOP cijfers'!CA10</f>
        <v>0</v>
      </c>
      <c r="CB117" s="228">
        <f>'EUS STOP cijfers'!CB10</f>
        <v>0</v>
      </c>
      <c r="CC117" s="228">
        <f>'EUS STOP cijfers'!CC10</f>
        <v>0</v>
      </c>
      <c r="CD117" s="228">
        <f>'EUS STOP cijfers'!CD10</f>
        <v>0</v>
      </c>
      <c r="CE117" s="228">
        <f>'EUS STOP cijfers'!CE10</f>
        <v>0</v>
      </c>
      <c r="CF117" s="228">
        <f>'EUS STOP cijfers'!CF10</f>
        <v>0</v>
      </c>
      <c r="CG117" s="228">
        <f>'EUS STOP cijfers'!CG10</f>
        <v>0</v>
      </c>
      <c r="CH117" s="228">
        <f>'EUS STOP cijfers'!CH10</f>
        <v>0</v>
      </c>
      <c r="CI117" s="228">
        <f>'EUS STOP cijfers'!CI10</f>
        <v>0</v>
      </c>
      <c r="CJ117" s="228">
        <f>'EUS STOP cijfers'!CJ10</f>
        <v>0</v>
      </c>
      <c r="CK117" s="228">
        <f>'EUS STOP cijfers'!CK10</f>
        <v>0</v>
      </c>
      <c r="CL117" s="300">
        <f>'EUS STOP cijfers'!CL10</f>
        <v>0</v>
      </c>
      <c r="CM117" s="228">
        <f>'EUS STOP cijfers'!CM10</f>
        <v>0</v>
      </c>
      <c r="CN117" s="228">
        <f>'EUS STOP cijfers'!CN10</f>
        <v>0</v>
      </c>
      <c r="CO117" s="228">
        <f>'EUS STOP cijfers'!CO10</f>
        <v>0</v>
      </c>
      <c r="CP117" s="228">
        <f>'EUS STOP cijfers'!CP10</f>
        <v>0</v>
      </c>
      <c r="CQ117" s="228">
        <f>'EUS STOP cijfers'!CQ10</f>
        <v>0</v>
      </c>
      <c r="CR117" s="228">
        <f>'EUS STOP cijfers'!CR10</f>
        <v>0</v>
      </c>
      <c r="CS117" s="228">
        <f>'EUS STOP cijfers'!CS10</f>
        <v>0</v>
      </c>
      <c r="CT117" s="228">
        <f>'EUS STOP cijfers'!CT10</f>
        <v>0</v>
      </c>
      <c r="CU117" s="228">
        <f>'EUS STOP cijfers'!CU10</f>
        <v>0</v>
      </c>
      <c r="CV117" s="228">
        <f>'EUS STOP cijfers'!CV10</f>
        <v>0</v>
      </c>
      <c r="CW117" s="228">
        <f>'EUS STOP cijfers'!CW10</f>
        <v>0</v>
      </c>
      <c r="CX117" s="228">
        <f>'EUS STOP cijfers'!CX10</f>
        <v>0</v>
      </c>
      <c r="CY117" s="229">
        <f>'EUS STOP cijfers'!CY10</f>
        <v>0</v>
      </c>
      <c r="CZ117" s="227">
        <f>'EUS STOP cijfers'!CZ10</f>
        <v>0</v>
      </c>
      <c r="DA117" s="228">
        <f>'EUS STOP cijfers'!DA10</f>
        <v>0</v>
      </c>
      <c r="DB117" s="228">
        <f>'EUS STOP cijfers'!DB10</f>
        <v>0</v>
      </c>
      <c r="DC117" s="228">
        <f>'EUS STOP cijfers'!DC10</f>
        <v>0</v>
      </c>
      <c r="DD117" s="228">
        <f>'EUS STOP cijfers'!DD10</f>
        <v>0</v>
      </c>
      <c r="DE117" s="228">
        <f>'EUS STOP cijfers'!DE10</f>
        <v>0</v>
      </c>
      <c r="DF117" s="228">
        <f>'EUS STOP cijfers'!DF10</f>
        <v>0</v>
      </c>
      <c r="DG117" s="228">
        <f>'EUS STOP cijfers'!DG10</f>
        <v>0</v>
      </c>
      <c r="DH117" s="228">
        <f>'EUS STOP cijfers'!DH10</f>
        <v>0</v>
      </c>
      <c r="DI117" s="228">
        <f>'EUS STOP cijfers'!DI10</f>
        <v>0</v>
      </c>
      <c r="DJ117" s="228">
        <f>'EUS STOP cijfers'!DJ10</f>
        <v>0</v>
      </c>
      <c r="DK117" s="228">
        <f>'EUS STOP cijfers'!DK10</f>
        <v>0</v>
      </c>
      <c r="DL117" s="229">
        <f>'EUS STOP cijfers'!DL10</f>
        <v>0</v>
      </c>
    </row>
    <row r="118" spans="1:116" s="221" customFormat="1" ht="39.6">
      <c r="A118" s="222">
        <f>'EUS STOP cijfers'!A12</f>
        <v>0</v>
      </c>
      <c r="B118" s="223" t="str">
        <f>'EUS STOP cijfers'!B12</f>
        <v>UINT/UINA</v>
      </c>
      <c r="C118" s="224" t="str">
        <f>'EUS STOP cijfers'!C12</f>
        <v>EU- subsidieregelingen</v>
      </c>
      <c r="D118" s="224" t="str">
        <f>'EUS STOP cijfers'!D12</f>
        <v xml:space="preserve">EUS Betaalorgaan RVO.nl DG AGRO
</v>
      </c>
      <c r="E118" s="225" t="str">
        <f>'EUS STOP cijfers'!E12</f>
        <v>1.1. Uitvoering conform controleafspraken + 1.8 audits en meeloopcontroles</v>
      </c>
      <c r="F118" s="226" t="str">
        <f>'EUS STOP cijfers'!F12</f>
        <v>EL&amp;I AGRO</v>
      </c>
      <c r="G118" s="224" t="str">
        <f>'EUS STOP cijfers'!G12</f>
        <v>ja, nee</v>
      </c>
      <c r="H118" s="516">
        <f>'EUS STOP cijfers'!H12</f>
        <v>27583</v>
      </c>
      <c r="I118" s="228">
        <f>'EUS STOP cijfers'!I12</f>
        <v>0</v>
      </c>
      <c r="J118" s="228">
        <f>'EUS STOP cijfers'!J12</f>
        <v>0</v>
      </c>
      <c r="K118" s="228">
        <f>'EUS STOP cijfers'!K12</f>
        <v>0</v>
      </c>
      <c r="L118" s="228">
        <f>'EUS STOP cijfers'!L12</f>
        <v>0</v>
      </c>
      <c r="M118" s="228">
        <f>'EUS STOP cijfers'!M12</f>
        <v>0</v>
      </c>
      <c r="N118" s="228">
        <f>'EUS STOP cijfers'!N12</f>
        <v>0</v>
      </c>
      <c r="O118" s="228">
        <f>'EUS STOP cijfers'!O12</f>
        <v>0</v>
      </c>
      <c r="P118" s="228">
        <f>'EUS STOP cijfers'!P12</f>
        <v>0</v>
      </c>
      <c r="Q118" s="229">
        <f>'EUS STOP cijfers'!Q12</f>
        <v>27583</v>
      </c>
      <c r="R118" s="227">
        <f>'EUS STOP cijfers'!R12</f>
        <v>0</v>
      </c>
      <c r="S118" s="228">
        <f>'EUS STOP cijfers'!S12</f>
        <v>4500</v>
      </c>
      <c r="T118" s="513">
        <f>'EUS STOP cijfers'!T12</f>
        <v>23083</v>
      </c>
      <c r="U118" s="228">
        <f>'EUS STOP cijfers'!U12</f>
        <v>0</v>
      </c>
      <c r="V118" s="228">
        <f>'EUS STOP cijfers'!V12</f>
        <v>0</v>
      </c>
      <c r="W118" s="228">
        <f>'EUS STOP cijfers'!W12</f>
        <v>0</v>
      </c>
      <c r="X118" s="228">
        <f>'EUS STOP cijfers'!X12</f>
        <v>0</v>
      </c>
      <c r="Y118" s="228">
        <f>'EUS STOP cijfers'!Y12</f>
        <v>0</v>
      </c>
      <c r="Z118" s="223">
        <f>'EUS STOP cijfers'!Z12</f>
        <v>27583</v>
      </c>
      <c r="AA118" s="513">
        <f>'EUS STOP cijfers'!AA12</f>
        <v>1350</v>
      </c>
      <c r="AB118" s="228">
        <f>'EUS STOP cijfers'!AB12</f>
        <v>0</v>
      </c>
      <c r="AC118" s="228">
        <f>'EUS STOP cijfers'!AC12</f>
        <v>0</v>
      </c>
      <c r="AD118" s="513">
        <f>'EUS STOP cijfers'!AD12</f>
        <v>21733</v>
      </c>
      <c r="AE118" s="228">
        <f>'EUS STOP cijfers'!AE12</f>
        <v>0</v>
      </c>
      <c r="AF118" s="228">
        <f>'EUS STOP cijfers'!AF12</f>
        <v>0</v>
      </c>
      <c r="AG118" s="223">
        <f>'EUS STOP cijfers'!AG12</f>
        <v>0</v>
      </c>
      <c r="AH118" s="230">
        <f>'EUS STOP cijfers'!AH12</f>
        <v>0</v>
      </c>
      <c r="AI118" s="230">
        <f>'EUS STOP cijfers'!AI12</f>
        <v>0</v>
      </c>
      <c r="AJ118" s="230">
        <f>'EUS STOP cijfers'!AJ12</f>
        <v>1350</v>
      </c>
      <c r="AK118" s="230">
        <f>'EUS STOP cijfers'!AK12</f>
        <v>0</v>
      </c>
      <c r="AL118" s="223">
        <f>'EUS STOP cijfers'!AL12</f>
        <v>0</v>
      </c>
      <c r="AM118" s="230">
        <f>'EUS STOP cijfers'!AM12</f>
        <v>21733</v>
      </c>
      <c r="AN118" s="230">
        <f>'EUS STOP cijfers'!AN12</f>
        <v>0</v>
      </c>
      <c r="AO118" s="230">
        <f>'EUS STOP cijfers'!AO12</f>
        <v>0</v>
      </c>
      <c r="AP118" s="230">
        <f>'EUS STOP cijfers'!AP12</f>
        <v>0</v>
      </c>
      <c r="AQ118" s="230">
        <f>'EUS STOP cijfers'!AQ12</f>
        <v>0</v>
      </c>
      <c r="AR118" s="223">
        <f>'EUS STOP cijfers'!AR12</f>
        <v>0</v>
      </c>
      <c r="AS118" s="230">
        <f>'EUS STOP cijfers'!AS12</f>
        <v>0</v>
      </c>
      <c r="AT118" s="230">
        <f>'EUS STOP cijfers'!AT12</f>
        <v>0</v>
      </c>
      <c r="AU118" s="230">
        <f>'EUS STOP cijfers'!AU12</f>
        <v>0</v>
      </c>
      <c r="AV118" s="230">
        <f>'EUS STOP cijfers'!AV12</f>
        <v>0</v>
      </c>
      <c r="AW118" s="230">
        <f>'EUS STOP cijfers'!AW12</f>
        <v>0</v>
      </c>
      <c r="AX118" s="230">
        <f>'EUS STOP cijfers'!AX12</f>
        <v>0</v>
      </c>
      <c r="AY118" s="230">
        <f>'EUS STOP cijfers'!AY12</f>
        <v>0</v>
      </c>
      <c r="AZ118" s="230">
        <f>'EUS STOP cijfers'!AZ12</f>
        <v>0</v>
      </c>
      <c r="BA118" s="230">
        <f>'EUS STOP cijfers'!BA12</f>
        <v>0</v>
      </c>
      <c r="BB118" s="230">
        <f>'EUS STOP cijfers'!BB12</f>
        <v>0</v>
      </c>
      <c r="BC118" s="223">
        <f>'EUS STOP cijfers'!BC12</f>
        <v>0</v>
      </c>
      <c r="BD118" s="230">
        <f>'EUS STOP cijfers'!BD12</f>
        <v>0</v>
      </c>
      <c r="BE118" s="230">
        <f>'EUS STOP cijfers'!BE12</f>
        <v>0</v>
      </c>
      <c r="BF118" s="230">
        <f>'EUS STOP cijfers'!BF12</f>
        <v>0</v>
      </c>
      <c r="BG118" s="230">
        <f>'EUS STOP cijfers'!BG12</f>
        <v>0</v>
      </c>
      <c r="BH118" s="230">
        <f>'EUS STOP cijfers'!BH12</f>
        <v>0</v>
      </c>
      <c r="BI118" s="230">
        <f>'EUS STOP cijfers'!BI12</f>
        <v>0</v>
      </c>
      <c r="BJ118" s="230">
        <f>'EUS STOP cijfers'!BJ12</f>
        <v>0</v>
      </c>
      <c r="BK118" s="223">
        <f>'EUS STOP cijfers'!BK12</f>
        <v>0</v>
      </c>
      <c r="BL118" s="230">
        <f>'EUS STOP cijfers'!BL12</f>
        <v>0</v>
      </c>
      <c r="BM118" s="230">
        <f>'EUS STOP cijfers'!BM12</f>
        <v>0</v>
      </c>
      <c r="BN118" s="230">
        <f>'EUS STOP cijfers'!BN12</f>
        <v>0</v>
      </c>
      <c r="BO118" s="230">
        <f>'EUS STOP cijfers'!BO12</f>
        <v>0</v>
      </c>
      <c r="BP118" s="230">
        <f>'EUS STOP cijfers'!BP12</f>
        <v>0</v>
      </c>
      <c r="BQ118" s="223">
        <f>'EUS STOP cijfers'!BQ12</f>
        <v>0</v>
      </c>
      <c r="BR118" s="230">
        <f>'EUS STOP cijfers'!BR12</f>
        <v>0</v>
      </c>
      <c r="BS118" s="230">
        <f>'EUS STOP cijfers'!BS12</f>
        <v>0</v>
      </c>
      <c r="BT118" s="230">
        <f>'EUS STOP cijfers'!BT12</f>
        <v>0</v>
      </c>
      <c r="BU118" s="230">
        <f>'EUS STOP cijfers'!BU12</f>
        <v>0</v>
      </c>
      <c r="BV118" s="230">
        <f>'EUS STOP cijfers'!BV12</f>
        <v>0</v>
      </c>
      <c r="BW118" s="230">
        <f>'EUS STOP cijfers'!BW12</f>
        <v>0</v>
      </c>
      <c r="BX118" s="222">
        <f>'EUS STOP cijfers'!BX12</f>
        <v>0</v>
      </c>
      <c r="BY118" s="223">
        <f>'EUS STOP cijfers'!BY12</f>
        <v>23083</v>
      </c>
      <c r="BZ118" s="228">
        <f>'EUS STOP cijfers'!BZ12</f>
        <v>0</v>
      </c>
      <c r="CA118" s="228">
        <f>'EUS STOP cijfers'!CA12</f>
        <v>0</v>
      </c>
      <c r="CB118" s="228">
        <f>'EUS STOP cijfers'!CB12</f>
        <v>0</v>
      </c>
      <c r="CC118" s="228">
        <f>'EUS STOP cijfers'!CC12</f>
        <v>0</v>
      </c>
      <c r="CD118" s="228">
        <f>'EUS STOP cijfers'!CD12</f>
        <v>0</v>
      </c>
      <c r="CE118" s="228">
        <f>'EUS STOP cijfers'!CE12</f>
        <v>0</v>
      </c>
      <c r="CF118" s="228">
        <f>'EUS STOP cijfers'!CF12</f>
        <v>0</v>
      </c>
      <c r="CG118" s="228">
        <f>'EUS STOP cijfers'!CG12</f>
        <v>0</v>
      </c>
      <c r="CH118" s="228">
        <f>'EUS STOP cijfers'!CH12</f>
        <v>0</v>
      </c>
      <c r="CI118" s="228">
        <f>'EUS STOP cijfers'!CI12</f>
        <v>0</v>
      </c>
      <c r="CJ118" s="228">
        <f>'EUS STOP cijfers'!CJ12</f>
        <v>0</v>
      </c>
      <c r="CK118" s="228">
        <f>'EUS STOP cijfers'!CK12</f>
        <v>0</v>
      </c>
      <c r="CL118" s="300">
        <f>'EUS STOP cijfers'!CL12</f>
        <v>0</v>
      </c>
      <c r="CM118" s="228">
        <f>'EUS STOP cijfers'!CM12</f>
        <v>0</v>
      </c>
      <c r="CN118" s="228">
        <f>'EUS STOP cijfers'!CN12</f>
        <v>0</v>
      </c>
      <c r="CO118" s="228">
        <f>'EUS STOP cijfers'!CO12</f>
        <v>0</v>
      </c>
      <c r="CP118" s="228">
        <f>'EUS STOP cijfers'!CP12</f>
        <v>0</v>
      </c>
      <c r="CQ118" s="228">
        <f>'EUS STOP cijfers'!CQ12</f>
        <v>0</v>
      </c>
      <c r="CR118" s="228">
        <f>'EUS STOP cijfers'!CR12</f>
        <v>0</v>
      </c>
      <c r="CS118" s="228">
        <f>'EUS STOP cijfers'!CS12</f>
        <v>0</v>
      </c>
      <c r="CT118" s="228">
        <f>'EUS STOP cijfers'!CT12</f>
        <v>0</v>
      </c>
      <c r="CU118" s="228">
        <f>'EUS STOP cijfers'!CU12</f>
        <v>0</v>
      </c>
      <c r="CV118" s="228">
        <f>'EUS STOP cijfers'!CV12</f>
        <v>0</v>
      </c>
      <c r="CW118" s="228">
        <f>'EUS STOP cijfers'!CW12</f>
        <v>0</v>
      </c>
      <c r="CX118" s="228">
        <f>'EUS STOP cijfers'!CX12</f>
        <v>0</v>
      </c>
      <c r="CY118" s="229">
        <f>'EUS STOP cijfers'!CY12</f>
        <v>0</v>
      </c>
      <c r="CZ118" s="227">
        <f>'EUS STOP cijfers'!CZ12</f>
        <v>0</v>
      </c>
      <c r="DA118" s="228">
        <f>'EUS STOP cijfers'!DA12</f>
        <v>0</v>
      </c>
      <c r="DB118" s="228">
        <f>'EUS STOP cijfers'!DB12</f>
        <v>0</v>
      </c>
      <c r="DC118" s="228">
        <f>'EUS STOP cijfers'!DC12</f>
        <v>0</v>
      </c>
      <c r="DD118" s="228">
        <f>'EUS STOP cijfers'!DD12</f>
        <v>0</v>
      </c>
      <c r="DE118" s="228">
        <f>'EUS STOP cijfers'!DE12</f>
        <v>0</v>
      </c>
      <c r="DF118" s="228">
        <f>'EUS STOP cijfers'!DF12</f>
        <v>0</v>
      </c>
      <c r="DG118" s="228">
        <f>'EUS STOP cijfers'!DG12</f>
        <v>0</v>
      </c>
      <c r="DH118" s="228">
        <f>'EUS STOP cijfers'!DH12</f>
        <v>0</v>
      </c>
      <c r="DI118" s="228">
        <f>'EUS STOP cijfers'!DI12</f>
        <v>0</v>
      </c>
      <c r="DJ118" s="228">
        <f>'EUS STOP cijfers'!DJ12</f>
        <v>0</v>
      </c>
      <c r="DK118" s="228">
        <f>'EUS STOP cijfers'!DK12</f>
        <v>0</v>
      </c>
      <c r="DL118" s="229">
        <f>'EUS STOP cijfers'!DL12</f>
        <v>0</v>
      </c>
    </row>
    <row r="119" spans="1:116" s="221" customFormat="1" ht="52.8">
      <c r="A119" s="222">
        <f>'EUS STOP cijfers'!A13</f>
        <v>0</v>
      </c>
      <c r="B119" s="223" t="str">
        <f>'EUS STOP cijfers'!B13</f>
        <v>UINT/UINA</v>
      </c>
      <c r="C119" s="224" t="str">
        <f>'EUS STOP cijfers'!C13</f>
        <v>EU- subsidieregelingen</v>
      </c>
      <c r="D119" s="224" t="str">
        <f>'EUS STOP cijfers'!D13</f>
        <v xml:space="preserve">EUS Betaalorgaan RVO.nl DG AGRO
</v>
      </c>
      <c r="E119" s="225" t="str">
        <f>'EUS STOP cijfers'!E13</f>
        <v>1.1. Uitvoering conform controleafspraken + 1.8 audits en meeloopcontroles; aanvullend budget GMO</v>
      </c>
      <c r="F119" s="226" t="str">
        <f>'EUS STOP cijfers'!F13</f>
        <v>EL&amp;I AGRO</v>
      </c>
      <c r="G119" s="224" t="str">
        <f>'EUS STOP cijfers'!G13</f>
        <v>ja, nee</v>
      </c>
      <c r="H119" s="227">
        <f>'EUS STOP cijfers'!H13</f>
        <v>1350</v>
      </c>
      <c r="I119" s="228">
        <f>'EUS STOP cijfers'!I13</f>
        <v>0</v>
      </c>
      <c r="J119" s="228">
        <f>'EUS STOP cijfers'!J13</f>
        <v>0</v>
      </c>
      <c r="K119" s="228">
        <f>'EUS STOP cijfers'!K13</f>
        <v>0</v>
      </c>
      <c r="L119" s="228">
        <f>'EUS STOP cijfers'!L13</f>
        <v>0</v>
      </c>
      <c r="M119" s="228">
        <f>'EUS STOP cijfers'!M13</f>
        <v>0</v>
      </c>
      <c r="N119" s="228">
        <f>'EUS STOP cijfers'!N13</f>
        <v>0</v>
      </c>
      <c r="O119" s="228">
        <f>'EUS STOP cijfers'!O13</f>
        <v>0</v>
      </c>
      <c r="P119" s="228">
        <f>'EUS STOP cijfers'!P13</f>
        <v>0</v>
      </c>
      <c r="Q119" s="229">
        <f>'EUS STOP cijfers'!Q13</f>
        <v>1350</v>
      </c>
      <c r="R119" s="227">
        <f>'EUS STOP cijfers'!R13</f>
        <v>0</v>
      </c>
      <c r="S119" s="228">
        <f>'EUS STOP cijfers'!S13</f>
        <v>0</v>
      </c>
      <c r="T119" s="228">
        <f>'EUS STOP cijfers'!T13</f>
        <v>1350</v>
      </c>
      <c r="U119" s="228">
        <f>'EUS STOP cijfers'!U13</f>
        <v>0</v>
      </c>
      <c r="V119" s="228">
        <f>'EUS STOP cijfers'!V13</f>
        <v>0</v>
      </c>
      <c r="W119" s="228">
        <f>'EUS STOP cijfers'!W13</f>
        <v>0</v>
      </c>
      <c r="X119" s="228">
        <f>'EUS STOP cijfers'!X13</f>
        <v>0</v>
      </c>
      <c r="Y119" s="228">
        <f>'EUS STOP cijfers'!Y13</f>
        <v>0</v>
      </c>
      <c r="Z119" s="223">
        <f>'EUS STOP cijfers'!Z13</f>
        <v>1350</v>
      </c>
      <c r="AA119" s="228">
        <f>'EUS STOP cijfers'!AA13</f>
        <v>0</v>
      </c>
      <c r="AB119" s="228">
        <f>'EUS STOP cijfers'!AB13</f>
        <v>0</v>
      </c>
      <c r="AC119" s="228">
        <f>'EUS STOP cijfers'!AC13</f>
        <v>0</v>
      </c>
      <c r="AD119" s="228">
        <f>'EUS STOP cijfers'!AD13</f>
        <v>1350</v>
      </c>
      <c r="AE119" s="228">
        <f>'EUS STOP cijfers'!AE13</f>
        <v>0</v>
      </c>
      <c r="AF119" s="228">
        <f>'EUS STOP cijfers'!AF13</f>
        <v>0</v>
      </c>
      <c r="AG119" s="223">
        <f>'EUS STOP cijfers'!AG13</f>
        <v>0</v>
      </c>
      <c r="AH119" s="230">
        <f>'EUS STOP cijfers'!AH13</f>
        <v>0</v>
      </c>
      <c r="AI119" s="230">
        <f>'EUS STOP cijfers'!AI13</f>
        <v>0</v>
      </c>
      <c r="AJ119" s="230">
        <f>'EUS STOP cijfers'!AJ13</f>
        <v>0</v>
      </c>
      <c r="AK119" s="230">
        <f>'EUS STOP cijfers'!AK13</f>
        <v>0</v>
      </c>
      <c r="AL119" s="223">
        <f>'EUS STOP cijfers'!AL13</f>
        <v>0</v>
      </c>
      <c r="AM119" s="230">
        <f>'EUS STOP cijfers'!AM13</f>
        <v>1350</v>
      </c>
      <c r="AN119" s="230">
        <f>'EUS STOP cijfers'!AN13</f>
        <v>0</v>
      </c>
      <c r="AO119" s="230">
        <f>'EUS STOP cijfers'!AO13</f>
        <v>0</v>
      </c>
      <c r="AP119" s="230">
        <f>'EUS STOP cijfers'!AP13</f>
        <v>0</v>
      </c>
      <c r="AQ119" s="230">
        <f>'EUS STOP cijfers'!AQ13</f>
        <v>0</v>
      </c>
      <c r="AR119" s="223">
        <f>'EUS STOP cijfers'!AR13</f>
        <v>0</v>
      </c>
      <c r="AS119" s="230">
        <f>'EUS STOP cijfers'!AS13</f>
        <v>0</v>
      </c>
      <c r="AT119" s="230">
        <f>'EUS STOP cijfers'!AT13</f>
        <v>0</v>
      </c>
      <c r="AU119" s="230">
        <f>'EUS STOP cijfers'!AU13</f>
        <v>0</v>
      </c>
      <c r="AV119" s="230">
        <f>'EUS STOP cijfers'!AV13</f>
        <v>0</v>
      </c>
      <c r="AW119" s="230">
        <f>'EUS STOP cijfers'!AW13</f>
        <v>0</v>
      </c>
      <c r="AX119" s="230">
        <f>'EUS STOP cijfers'!AX13</f>
        <v>0</v>
      </c>
      <c r="AY119" s="230">
        <f>'EUS STOP cijfers'!AY13</f>
        <v>0</v>
      </c>
      <c r="AZ119" s="230">
        <f>'EUS STOP cijfers'!AZ13</f>
        <v>0</v>
      </c>
      <c r="BA119" s="230">
        <f>'EUS STOP cijfers'!BA13</f>
        <v>0</v>
      </c>
      <c r="BB119" s="230">
        <f>'EUS STOP cijfers'!BB13</f>
        <v>0</v>
      </c>
      <c r="BC119" s="223">
        <f>'EUS STOP cijfers'!BC13</f>
        <v>0</v>
      </c>
      <c r="BD119" s="230">
        <f>'EUS STOP cijfers'!BD13</f>
        <v>0</v>
      </c>
      <c r="BE119" s="230">
        <f>'EUS STOP cijfers'!BE13</f>
        <v>0</v>
      </c>
      <c r="BF119" s="230">
        <f>'EUS STOP cijfers'!BF13</f>
        <v>0</v>
      </c>
      <c r="BG119" s="230">
        <f>'EUS STOP cijfers'!BG13</f>
        <v>0</v>
      </c>
      <c r="BH119" s="230">
        <f>'EUS STOP cijfers'!BH13</f>
        <v>0</v>
      </c>
      <c r="BI119" s="230">
        <f>'EUS STOP cijfers'!BI13</f>
        <v>0</v>
      </c>
      <c r="BJ119" s="230">
        <f>'EUS STOP cijfers'!BJ13</f>
        <v>0</v>
      </c>
      <c r="BK119" s="223">
        <f>'EUS STOP cijfers'!BK13</f>
        <v>0</v>
      </c>
      <c r="BL119" s="230">
        <f>'EUS STOP cijfers'!BL13</f>
        <v>0</v>
      </c>
      <c r="BM119" s="230">
        <f>'EUS STOP cijfers'!BM13</f>
        <v>0</v>
      </c>
      <c r="BN119" s="230">
        <f>'EUS STOP cijfers'!BN13</f>
        <v>0</v>
      </c>
      <c r="BO119" s="230">
        <f>'EUS STOP cijfers'!BO13</f>
        <v>0</v>
      </c>
      <c r="BP119" s="230">
        <f>'EUS STOP cijfers'!BP13</f>
        <v>0</v>
      </c>
      <c r="BQ119" s="223">
        <f>'EUS STOP cijfers'!BQ13</f>
        <v>0</v>
      </c>
      <c r="BR119" s="230">
        <f>'EUS STOP cijfers'!BR13</f>
        <v>0</v>
      </c>
      <c r="BS119" s="230">
        <f>'EUS STOP cijfers'!BS13</f>
        <v>0</v>
      </c>
      <c r="BT119" s="230">
        <f>'EUS STOP cijfers'!BT13</f>
        <v>0</v>
      </c>
      <c r="BU119" s="230">
        <f>'EUS STOP cijfers'!BU13</f>
        <v>0</v>
      </c>
      <c r="BV119" s="230">
        <f>'EUS STOP cijfers'!BV13</f>
        <v>0</v>
      </c>
      <c r="BW119" s="230">
        <f>'EUS STOP cijfers'!BW13</f>
        <v>0</v>
      </c>
      <c r="BX119" s="222">
        <f>'EUS STOP cijfers'!BX13</f>
        <v>0</v>
      </c>
      <c r="BY119" s="223">
        <f>'EUS STOP cijfers'!BY13</f>
        <v>1350</v>
      </c>
      <c r="BZ119" s="228">
        <f>'EUS STOP cijfers'!BZ13</f>
        <v>0</v>
      </c>
      <c r="CA119" s="228">
        <f>'EUS STOP cijfers'!CA13</f>
        <v>0</v>
      </c>
      <c r="CB119" s="228">
        <f>'EUS STOP cijfers'!CB13</f>
        <v>0</v>
      </c>
      <c r="CC119" s="228">
        <f>'EUS STOP cijfers'!CC13</f>
        <v>0</v>
      </c>
      <c r="CD119" s="228">
        <f>'EUS STOP cijfers'!CD13</f>
        <v>0</v>
      </c>
      <c r="CE119" s="228">
        <f>'EUS STOP cijfers'!CE13</f>
        <v>0</v>
      </c>
      <c r="CF119" s="228">
        <f>'EUS STOP cijfers'!CF13</f>
        <v>0</v>
      </c>
      <c r="CG119" s="228">
        <f>'EUS STOP cijfers'!CG13</f>
        <v>0</v>
      </c>
      <c r="CH119" s="228">
        <f>'EUS STOP cijfers'!CH13</f>
        <v>0</v>
      </c>
      <c r="CI119" s="228">
        <f>'EUS STOP cijfers'!CI13</f>
        <v>0</v>
      </c>
      <c r="CJ119" s="228">
        <f>'EUS STOP cijfers'!CJ13</f>
        <v>0</v>
      </c>
      <c r="CK119" s="228">
        <f>'EUS STOP cijfers'!CK13</f>
        <v>0</v>
      </c>
      <c r="CL119" s="300">
        <f>'EUS STOP cijfers'!CL13</f>
        <v>0</v>
      </c>
      <c r="CM119" s="228">
        <f>'EUS STOP cijfers'!CM13</f>
        <v>0</v>
      </c>
      <c r="CN119" s="228">
        <f>'EUS STOP cijfers'!CN13</f>
        <v>0</v>
      </c>
      <c r="CO119" s="228">
        <f>'EUS STOP cijfers'!CO13</f>
        <v>0</v>
      </c>
      <c r="CP119" s="228">
        <f>'EUS STOP cijfers'!CP13</f>
        <v>0</v>
      </c>
      <c r="CQ119" s="228">
        <f>'EUS STOP cijfers'!CQ13</f>
        <v>0</v>
      </c>
      <c r="CR119" s="228">
        <f>'EUS STOP cijfers'!CR13</f>
        <v>0</v>
      </c>
      <c r="CS119" s="228">
        <f>'EUS STOP cijfers'!CS13</f>
        <v>0</v>
      </c>
      <c r="CT119" s="228">
        <f>'EUS STOP cijfers'!CT13</f>
        <v>0</v>
      </c>
      <c r="CU119" s="228">
        <f>'EUS STOP cijfers'!CU13</f>
        <v>0</v>
      </c>
      <c r="CV119" s="228">
        <f>'EUS STOP cijfers'!CV13</f>
        <v>0</v>
      </c>
      <c r="CW119" s="228">
        <f>'EUS STOP cijfers'!CW13</f>
        <v>0</v>
      </c>
      <c r="CX119" s="228">
        <f>'EUS STOP cijfers'!CX13</f>
        <v>0</v>
      </c>
      <c r="CY119" s="229">
        <f>'EUS STOP cijfers'!CY13</f>
        <v>0</v>
      </c>
      <c r="CZ119" s="227">
        <f>'EUS STOP cijfers'!CZ13</f>
        <v>0</v>
      </c>
      <c r="DA119" s="228">
        <f>'EUS STOP cijfers'!DA13</f>
        <v>0</v>
      </c>
      <c r="DB119" s="228">
        <f>'EUS STOP cijfers'!DB13</f>
        <v>0</v>
      </c>
      <c r="DC119" s="228">
        <f>'EUS STOP cijfers'!DC13</f>
        <v>0</v>
      </c>
      <c r="DD119" s="228">
        <f>'EUS STOP cijfers'!DD13</f>
        <v>0</v>
      </c>
      <c r="DE119" s="228">
        <f>'EUS STOP cijfers'!DE13</f>
        <v>0</v>
      </c>
      <c r="DF119" s="228">
        <f>'EUS STOP cijfers'!DF13</f>
        <v>0</v>
      </c>
      <c r="DG119" s="228">
        <f>'EUS STOP cijfers'!DG13</f>
        <v>0</v>
      </c>
      <c r="DH119" s="228">
        <f>'EUS STOP cijfers'!DH13</f>
        <v>0</v>
      </c>
      <c r="DI119" s="228">
        <f>'EUS STOP cijfers'!DI13</f>
        <v>0</v>
      </c>
      <c r="DJ119" s="228">
        <f>'EUS STOP cijfers'!DJ13</f>
        <v>0</v>
      </c>
      <c r="DK119" s="228">
        <f>'EUS STOP cijfers'!DK13</f>
        <v>0</v>
      </c>
      <c r="DL119" s="229">
        <f>'EUS STOP cijfers'!DL13</f>
        <v>0</v>
      </c>
    </row>
    <row r="120" spans="1:116" s="221" customFormat="1">
      <c r="A120" s="222">
        <f>'EUS STOP cijfers'!A14</f>
        <v>0</v>
      </c>
      <c r="B120" s="223" t="str">
        <f>'EUS STOP cijfers'!B14</f>
        <v>UINT/UINA</v>
      </c>
      <c r="C120" s="224" t="str">
        <f>'EUS STOP cijfers'!C14</f>
        <v>EU- subsidieregelingen</v>
      </c>
      <c r="D120" s="224" t="str">
        <f>'EUS STOP cijfers'!D14</f>
        <v xml:space="preserve">EUS Betaalorgaan RVO.nl DG AGRO
</v>
      </c>
      <c r="E120" s="225" t="str">
        <f>'EUS STOP cijfers'!E14</f>
        <v xml:space="preserve">1.7. AO verficatie  </v>
      </c>
      <c r="F120" s="226" t="str">
        <f>'EUS STOP cijfers'!F14</f>
        <v>EL&amp;I AGRO</v>
      </c>
      <c r="G120" s="224" t="str">
        <f>'EUS STOP cijfers'!G14</f>
        <v>ja, nee</v>
      </c>
      <c r="H120" s="227">
        <f>'EUS STOP cijfers'!H14</f>
        <v>120</v>
      </c>
      <c r="I120" s="228">
        <f>'EUS STOP cijfers'!I14</f>
        <v>0</v>
      </c>
      <c r="J120" s="228">
        <f>'EUS STOP cijfers'!J14</f>
        <v>0</v>
      </c>
      <c r="K120" s="228">
        <f>'EUS STOP cijfers'!K14</f>
        <v>0</v>
      </c>
      <c r="L120" s="228">
        <f>'EUS STOP cijfers'!L14</f>
        <v>0</v>
      </c>
      <c r="M120" s="228">
        <f>'EUS STOP cijfers'!M14</f>
        <v>0</v>
      </c>
      <c r="N120" s="228">
        <f>'EUS STOP cijfers'!N14</f>
        <v>0</v>
      </c>
      <c r="O120" s="228">
        <f>'EUS STOP cijfers'!O14</f>
        <v>0</v>
      </c>
      <c r="P120" s="228">
        <f>'EUS STOP cijfers'!P14</f>
        <v>0</v>
      </c>
      <c r="Q120" s="229">
        <f>'EUS STOP cijfers'!Q14</f>
        <v>120</v>
      </c>
      <c r="R120" s="227">
        <f>'EUS STOP cijfers'!R14</f>
        <v>0</v>
      </c>
      <c r="S120" s="228">
        <f>'EUS STOP cijfers'!S14</f>
        <v>0</v>
      </c>
      <c r="T120" s="228">
        <f>'EUS STOP cijfers'!T14</f>
        <v>120</v>
      </c>
      <c r="U120" s="228">
        <f>'EUS STOP cijfers'!U14</f>
        <v>0</v>
      </c>
      <c r="V120" s="228">
        <f>'EUS STOP cijfers'!V14</f>
        <v>0</v>
      </c>
      <c r="W120" s="228">
        <f>'EUS STOP cijfers'!W14</f>
        <v>0</v>
      </c>
      <c r="X120" s="228">
        <f>'EUS STOP cijfers'!X14</f>
        <v>0</v>
      </c>
      <c r="Y120" s="228">
        <f>'EUS STOP cijfers'!Y14</f>
        <v>0</v>
      </c>
      <c r="Z120" s="223">
        <f>'EUS STOP cijfers'!Z14</f>
        <v>120</v>
      </c>
      <c r="AA120" s="228">
        <f>'EUS STOP cijfers'!AA14</f>
        <v>120</v>
      </c>
      <c r="AB120" s="228">
        <f>'EUS STOP cijfers'!AB14</f>
        <v>0</v>
      </c>
      <c r="AC120" s="228">
        <f>'EUS STOP cijfers'!AC14</f>
        <v>0</v>
      </c>
      <c r="AD120" s="228">
        <f>'EUS STOP cijfers'!AD14</f>
        <v>0</v>
      </c>
      <c r="AE120" s="228">
        <f>'EUS STOP cijfers'!AE14</f>
        <v>0</v>
      </c>
      <c r="AF120" s="228">
        <f>'EUS STOP cijfers'!AF14</f>
        <v>0</v>
      </c>
      <c r="AG120" s="223">
        <f>'EUS STOP cijfers'!AG14</f>
        <v>0</v>
      </c>
      <c r="AH120" s="230">
        <f>'EUS STOP cijfers'!AH14</f>
        <v>0</v>
      </c>
      <c r="AI120" s="230">
        <f>'EUS STOP cijfers'!AI14</f>
        <v>0</v>
      </c>
      <c r="AJ120" s="230">
        <f>'EUS STOP cijfers'!AJ14</f>
        <v>120</v>
      </c>
      <c r="AK120" s="230">
        <f>'EUS STOP cijfers'!AK14</f>
        <v>0</v>
      </c>
      <c r="AL120" s="223">
        <f>'EUS STOP cijfers'!AL14</f>
        <v>0</v>
      </c>
      <c r="AM120" s="230">
        <f>'EUS STOP cijfers'!AM14</f>
        <v>0</v>
      </c>
      <c r="AN120" s="230">
        <f>'EUS STOP cijfers'!AN14</f>
        <v>0</v>
      </c>
      <c r="AO120" s="230">
        <f>'EUS STOP cijfers'!AO14</f>
        <v>0</v>
      </c>
      <c r="AP120" s="230">
        <f>'EUS STOP cijfers'!AP14</f>
        <v>0</v>
      </c>
      <c r="AQ120" s="230">
        <f>'EUS STOP cijfers'!AQ14</f>
        <v>0</v>
      </c>
      <c r="AR120" s="223">
        <f>'EUS STOP cijfers'!AR14</f>
        <v>0</v>
      </c>
      <c r="AS120" s="230">
        <f>'EUS STOP cijfers'!AS14</f>
        <v>0</v>
      </c>
      <c r="AT120" s="230">
        <f>'EUS STOP cijfers'!AT14</f>
        <v>0</v>
      </c>
      <c r="AU120" s="230">
        <f>'EUS STOP cijfers'!AU14</f>
        <v>0</v>
      </c>
      <c r="AV120" s="230">
        <f>'EUS STOP cijfers'!AV14</f>
        <v>0</v>
      </c>
      <c r="AW120" s="230">
        <f>'EUS STOP cijfers'!AW14</f>
        <v>0</v>
      </c>
      <c r="AX120" s="230">
        <f>'EUS STOP cijfers'!AX14</f>
        <v>0</v>
      </c>
      <c r="AY120" s="230">
        <f>'EUS STOP cijfers'!AY14</f>
        <v>0</v>
      </c>
      <c r="AZ120" s="230">
        <f>'EUS STOP cijfers'!AZ14</f>
        <v>0</v>
      </c>
      <c r="BA120" s="230">
        <f>'EUS STOP cijfers'!BA14</f>
        <v>0</v>
      </c>
      <c r="BB120" s="230">
        <f>'EUS STOP cijfers'!BB14</f>
        <v>0</v>
      </c>
      <c r="BC120" s="223">
        <f>'EUS STOP cijfers'!BC14</f>
        <v>0</v>
      </c>
      <c r="BD120" s="230">
        <f>'EUS STOP cijfers'!BD14</f>
        <v>0</v>
      </c>
      <c r="BE120" s="230">
        <f>'EUS STOP cijfers'!BE14</f>
        <v>0</v>
      </c>
      <c r="BF120" s="230">
        <f>'EUS STOP cijfers'!BF14</f>
        <v>0</v>
      </c>
      <c r="BG120" s="230">
        <f>'EUS STOP cijfers'!BG14</f>
        <v>0</v>
      </c>
      <c r="BH120" s="230">
        <f>'EUS STOP cijfers'!BH14</f>
        <v>0</v>
      </c>
      <c r="BI120" s="230">
        <f>'EUS STOP cijfers'!BI14</f>
        <v>0</v>
      </c>
      <c r="BJ120" s="230">
        <f>'EUS STOP cijfers'!BJ14</f>
        <v>0</v>
      </c>
      <c r="BK120" s="223">
        <f>'EUS STOP cijfers'!BK14</f>
        <v>0</v>
      </c>
      <c r="BL120" s="230">
        <f>'EUS STOP cijfers'!BL14</f>
        <v>0</v>
      </c>
      <c r="BM120" s="230">
        <f>'EUS STOP cijfers'!BM14</f>
        <v>0</v>
      </c>
      <c r="BN120" s="230">
        <f>'EUS STOP cijfers'!BN14</f>
        <v>0</v>
      </c>
      <c r="BO120" s="230">
        <f>'EUS STOP cijfers'!BO14</f>
        <v>0</v>
      </c>
      <c r="BP120" s="230">
        <f>'EUS STOP cijfers'!BP14</f>
        <v>0</v>
      </c>
      <c r="BQ120" s="223">
        <f>'EUS STOP cijfers'!BQ14</f>
        <v>0</v>
      </c>
      <c r="BR120" s="230">
        <f>'EUS STOP cijfers'!BR14</f>
        <v>0</v>
      </c>
      <c r="BS120" s="230">
        <f>'EUS STOP cijfers'!BS14</f>
        <v>0</v>
      </c>
      <c r="BT120" s="230">
        <f>'EUS STOP cijfers'!BT14</f>
        <v>0</v>
      </c>
      <c r="BU120" s="230">
        <f>'EUS STOP cijfers'!BU14</f>
        <v>0</v>
      </c>
      <c r="BV120" s="230">
        <f>'EUS STOP cijfers'!BV14</f>
        <v>0</v>
      </c>
      <c r="BW120" s="230">
        <f>'EUS STOP cijfers'!BW14</f>
        <v>0</v>
      </c>
      <c r="BX120" s="222">
        <f>'EUS STOP cijfers'!BX14</f>
        <v>0</v>
      </c>
      <c r="BY120" s="223">
        <f>'EUS STOP cijfers'!BY14</f>
        <v>120</v>
      </c>
      <c r="BZ120" s="228">
        <f>'EUS STOP cijfers'!BZ14</f>
        <v>0</v>
      </c>
      <c r="CA120" s="228">
        <f>'EUS STOP cijfers'!CA14</f>
        <v>0</v>
      </c>
      <c r="CB120" s="228">
        <f>'EUS STOP cijfers'!CB14</f>
        <v>0</v>
      </c>
      <c r="CC120" s="228">
        <f>'EUS STOP cijfers'!CC14</f>
        <v>0</v>
      </c>
      <c r="CD120" s="228">
        <f>'EUS STOP cijfers'!CD14</f>
        <v>0</v>
      </c>
      <c r="CE120" s="228">
        <f>'EUS STOP cijfers'!CE14</f>
        <v>0</v>
      </c>
      <c r="CF120" s="228">
        <f>'EUS STOP cijfers'!CF14</f>
        <v>0</v>
      </c>
      <c r="CG120" s="228">
        <f>'EUS STOP cijfers'!CG14</f>
        <v>0</v>
      </c>
      <c r="CH120" s="228">
        <f>'EUS STOP cijfers'!CH14</f>
        <v>0</v>
      </c>
      <c r="CI120" s="228">
        <f>'EUS STOP cijfers'!CI14</f>
        <v>0</v>
      </c>
      <c r="CJ120" s="228">
        <f>'EUS STOP cijfers'!CJ14</f>
        <v>0</v>
      </c>
      <c r="CK120" s="228">
        <f>'EUS STOP cijfers'!CK14</f>
        <v>0</v>
      </c>
      <c r="CL120" s="300">
        <f>'EUS STOP cijfers'!CL14</f>
        <v>0</v>
      </c>
      <c r="CM120" s="228">
        <f>'EUS STOP cijfers'!CM14</f>
        <v>0</v>
      </c>
      <c r="CN120" s="228">
        <f>'EUS STOP cijfers'!CN14</f>
        <v>0</v>
      </c>
      <c r="CO120" s="228">
        <f>'EUS STOP cijfers'!CO14</f>
        <v>0</v>
      </c>
      <c r="CP120" s="228">
        <f>'EUS STOP cijfers'!CP14</f>
        <v>0</v>
      </c>
      <c r="CQ120" s="228">
        <f>'EUS STOP cijfers'!CQ14</f>
        <v>0</v>
      </c>
      <c r="CR120" s="228">
        <f>'EUS STOP cijfers'!CR14</f>
        <v>0</v>
      </c>
      <c r="CS120" s="228">
        <f>'EUS STOP cijfers'!CS14</f>
        <v>0</v>
      </c>
      <c r="CT120" s="228">
        <f>'EUS STOP cijfers'!CT14</f>
        <v>0</v>
      </c>
      <c r="CU120" s="228">
        <f>'EUS STOP cijfers'!CU14</f>
        <v>0</v>
      </c>
      <c r="CV120" s="228">
        <f>'EUS STOP cijfers'!CV14</f>
        <v>0</v>
      </c>
      <c r="CW120" s="228">
        <f>'EUS STOP cijfers'!CW14</f>
        <v>0</v>
      </c>
      <c r="CX120" s="228">
        <f>'EUS STOP cijfers'!CX14</f>
        <v>0</v>
      </c>
      <c r="CY120" s="229">
        <f>'EUS STOP cijfers'!CY14</f>
        <v>0</v>
      </c>
      <c r="CZ120" s="227">
        <f>'EUS STOP cijfers'!CZ14</f>
        <v>0</v>
      </c>
      <c r="DA120" s="228">
        <f>'EUS STOP cijfers'!DA14</f>
        <v>0</v>
      </c>
      <c r="DB120" s="228">
        <f>'EUS STOP cijfers'!DB14</f>
        <v>0</v>
      </c>
      <c r="DC120" s="228">
        <f>'EUS STOP cijfers'!DC14</f>
        <v>0</v>
      </c>
      <c r="DD120" s="228">
        <f>'EUS STOP cijfers'!DD14</f>
        <v>0</v>
      </c>
      <c r="DE120" s="228">
        <f>'EUS STOP cijfers'!DE14</f>
        <v>0</v>
      </c>
      <c r="DF120" s="228">
        <f>'EUS STOP cijfers'!DF14</f>
        <v>0</v>
      </c>
      <c r="DG120" s="228">
        <f>'EUS STOP cijfers'!DG14</f>
        <v>0</v>
      </c>
      <c r="DH120" s="228">
        <f>'EUS STOP cijfers'!DH14</f>
        <v>0</v>
      </c>
      <c r="DI120" s="228">
        <f>'EUS STOP cijfers'!DI14</f>
        <v>0</v>
      </c>
      <c r="DJ120" s="228">
        <f>'EUS STOP cijfers'!DJ14</f>
        <v>0</v>
      </c>
      <c r="DK120" s="228">
        <f>'EUS STOP cijfers'!DK14</f>
        <v>0</v>
      </c>
      <c r="DL120" s="229">
        <f>'EUS STOP cijfers'!DL14</f>
        <v>0</v>
      </c>
    </row>
    <row r="121" spans="1:116" s="221" customFormat="1" ht="26.4">
      <c r="A121" s="222">
        <f>'EUS STOP cijfers'!A15</f>
        <v>0</v>
      </c>
      <c r="B121" s="223" t="str">
        <f>'EUS STOP cijfers'!B15</f>
        <v>UINT/UINA</v>
      </c>
      <c r="C121" s="224" t="str">
        <f>'EUS STOP cijfers'!C15</f>
        <v>EU- subsidieregelingen</v>
      </c>
      <c r="D121" s="224" t="str">
        <f>'EUS STOP cijfers'!D15</f>
        <v xml:space="preserve">EUS Betaalorgaan RVO.nl DG AGRO
</v>
      </c>
      <c r="E121" s="225" t="str">
        <f>'EUS STOP cijfers'!E15</f>
        <v xml:space="preserve">a.3. evalueren van proces onregelmatigheidsmeldingen </v>
      </c>
      <c r="F121" s="226" t="str">
        <f>'EUS STOP cijfers'!F15</f>
        <v>EL&amp;I AGRO</v>
      </c>
      <c r="G121" s="224" t="str">
        <f>'EUS STOP cijfers'!G15</f>
        <v>ja, nee</v>
      </c>
      <c r="H121" s="227">
        <f>'EUS STOP cijfers'!H15</f>
        <v>40</v>
      </c>
      <c r="I121" s="228">
        <f>'EUS STOP cijfers'!I15</f>
        <v>0</v>
      </c>
      <c r="J121" s="228">
        <f>'EUS STOP cijfers'!J15</f>
        <v>0</v>
      </c>
      <c r="K121" s="228">
        <f>'EUS STOP cijfers'!K15</f>
        <v>0</v>
      </c>
      <c r="L121" s="228">
        <f>'EUS STOP cijfers'!L15</f>
        <v>0</v>
      </c>
      <c r="M121" s="228">
        <f>'EUS STOP cijfers'!M15</f>
        <v>0</v>
      </c>
      <c r="N121" s="228">
        <f>'EUS STOP cijfers'!N15</f>
        <v>0</v>
      </c>
      <c r="O121" s="228">
        <f>'EUS STOP cijfers'!O15</f>
        <v>0</v>
      </c>
      <c r="P121" s="228">
        <f>'EUS STOP cijfers'!P15</f>
        <v>0</v>
      </c>
      <c r="Q121" s="229">
        <f>'EUS STOP cijfers'!Q15</f>
        <v>40</v>
      </c>
      <c r="R121" s="227">
        <f>'EUS STOP cijfers'!R15</f>
        <v>0</v>
      </c>
      <c r="S121" s="228">
        <f>'EUS STOP cijfers'!S15</f>
        <v>0</v>
      </c>
      <c r="T121" s="228">
        <f>'EUS STOP cijfers'!T15</f>
        <v>40</v>
      </c>
      <c r="U121" s="228">
        <f>'EUS STOP cijfers'!U15</f>
        <v>0</v>
      </c>
      <c r="V121" s="228">
        <f>'EUS STOP cijfers'!V15</f>
        <v>0</v>
      </c>
      <c r="W121" s="228">
        <f>'EUS STOP cijfers'!W15</f>
        <v>0</v>
      </c>
      <c r="X121" s="228">
        <f>'EUS STOP cijfers'!X15</f>
        <v>0</v>
      </c>
      <c r="Y121" s="228">
        <f>'EUS STOP cijfers'!Y15</f>
        <v>0</v>
      </c>
      <c r="Z121" s="223">
        <f>'EUS STOP cijfers'!Z15</f>
        <v>40</v>
      </c>
      <c r="AA121" s="228">
        <f>'EUS STOP cijfers'!AA15</f>
        <v>40</v>
      </c>
      <c r="AB121" s="228">
        <f>'EUS STOP cijfers'!AB15</f>
        <v>0</v>
      </c>
      <c r="AC121" s="228">
        <f>'EUS STOP cijfers'!AC15</f>
        <v>0</v>
      </c>
      <c r="AD121" s="228">
        <f>'EUS STOP cijfers'!AD15</f>
        <v>0</v>
      </c>
      <c r="AE121" s="228">
        <f>'EUS STOP cijfers'!AE15</f>
        <v>0</v>
      </c>
      <c r="AF121" s="228">
        <f>'EUS STOP cijfers'!AF15</f>
        <v>0</v>
      </c>
      <c r="AG121" s="223">
        <f>'EUS STOP cijfers'!AG15</f>
        <v>0</v>
      </c>
      <c r="AH121" s="230">
        <f>'EUS STOP cijfers'!AH15</f>
        <v>0</v>
      </c>
      <c r="AI121" s="230">
        <f>'EUS STOP cijfers'!AI15</f>
        <v>0</v>
      </c>
      <c r="AJ121" s="230">
        <f>'EUS STOP cijfers'!AJ15</f>
        <v>40</v>
      </c>
      <c r="AK121" s="230">
        <f>'EUS STOP cijfers'!AK15</f>
        <v>0</v>
      </c>
      <c r="AL121" s="223">
        <f>'EUS STOP cijfers'!AL15</f>
        <v>0</v>
      </c>
      <c r="AM121" s="230">
        <f>'EUS STOP cijfers'!AM15</f>
        <v>0</v>
      </c>
      <c r="AN121" s="230">
        <f>'EUS STOP cijfers'!AN15</f>
        <v>0</v>
      </c>
      <c r="AO121" s="230">
        <f>'EUS STOP cijfers'!AO15</f>
        <v>0</v>
      </c>
      <c r="AP121" s="230">
        <f>'EUS STOP cijfers'!AP15</f>
        <v>0</v>
      </c>
      <c r="AQ121" s="230">
        <f>'EUS STOP cijfers'!AQ15</f>
        <v>0</v>
      </c>
      <c r="AR121" s="223">
        <f>'EUS STOP cijfers'!AR15</f>
        <v>0</v>
      </c>
      <c r="AS121" s="230">
        <f>'EUS STOP cijfers'!AS15</f>
        <v>0</v>
      </c>
      <c r="AT121" s="230">
        <f>'EUS STOP cijfers'!AT15</f>
        <v>0</v>
      </c>
      <c r="AU121" s="230">
        <f>'EUS STOP cijfers'!AU15</f>
        <v>0</v>
      </c>
      <c r="AV121" s="230">
        <f>'EUS STOP cijfers'!AV15</f>
        <v>0</v>
      </c>
      <c r="AW121" s="230">
        <f>'EUS STOP cijfers'!AW15</f>
        <v>0</v>
      </c>
      <c r="AX121" s="230">
        <f>'EUS STOP cijfers'!AX15</f>
        <v>0</v>
      </c>
      <c r="AY121" s="230">
        <f>'EUS STOP cijfers'!AY15</f>
        <v>0</v>
      </c>
      <c r="AZ121" s="230">
        <f>'EUS STOP cijfers'!AZ15</f>
        <v>0</v>
      </c>
      <c r="BA121" s="230">
        <f>'EUS STOP cijfers'!BA15</f>
        <v>0</v>
      </c>
      <c r="BB121" s="230">
        <f>'EUS STOP cijfers'!BB15</f>
        <v>0</v>
      </c>
      <c r="BC121" s="223">
        <f>'EUS STOP cijfers'!BC15</f>
        <v>0</v>
      </c>
      <c r="BD121" s="230">
        <f>'EUS STOP cijfers'!BD15</f>
        <v>0</v>
      </c>
      <c r="BE121" s="230">
        <f>'EUS STOP cijfers'!BE15</f>
        <v>0</v>
      </c>
      <c r="BF121" s="230">
        <f>'EUS STOP cijfers'!BF15</f>
        <v>0</v>
      </c>
      <c r="BG121" s="230">
        <f>'EUS STOP cijfers'!BG15</f>
        <v>0</v>
      </c>
      <c r="BH121" s="230">
        <f>'EUS STOP cijfers'!BH15</f>
        <v>0</v>
      </c>
      <c r="BI121" s="230">
        <f>'EUS STOP cijfers'!BI15</f>
        <v>0</v>
      </c>
      <c r="BJ121" s="230">
        <f>'EUS STOP cijfers'!BJ15</f>
        <v>0</v>
      </c>
      <c r="BK121" s="223">
        <f>'EUS STOP cijfers'!BK15</f>
        <v>0</v>
      </c>
      <c r="BL121" s="230">
        <f>'EUS STOP cijfers'!BL15</f>
        <v>0</v>
      </c>
      <c r="BM121" s="230">
        <f>'EUS STOP cijfers'!BM15</f>
        <v>0</v>
      </c>
      <c r="BN121" s="230">
        <f>'EUS STOP cijfers'!BN15</f>
        <v>0</v>
      </c>
      <c r="BO121" s="230">
        <f>'EUS STOP cijfers'!BO15</f>
        <v>0</v>
      </c>
      <c r="BP121" s="230">
        <f>'EUS STOP cijfers'!BP15</f>
        <v>0</v>
      </c>
      <c r="BQ121" s="223">
        <f>'EUS STOP cijfers'!BQ15</f>
        <v>0</v>
      </c>
      <c r="BR121" s="230">
        <f>'EUS STOP cijfers'!BR15</f>
        <v>0</v>
      </c>
      <c r="BS121" s="230">
        <f>'EUS STOP cijfers'!BS15</f>
        <v>0</v>
      </c>
      <c r="BT121" s="230">
        <f>'EUS STOP cijfers'!BT15</f>
        <v>0</v>
      </c>
      <c r="BU121" s="230">
        <f>'EUS STOP cijfers'!BU15</f>
        <v>0</v>
      </c>
      <c r="BV121" s="230">
        <f>'EUS STOP cijfers'!BV15</f>
        <v>0</v>
      </c>
      <c r="BW121" s="230">
        <f>'EUS STOP cijfers'!BW15</f>
        <v>0</v>
      </c>
      <c r="BX121" s="222">
        <f>'EUS STOP cijfers'!BX15</f>
        <v>0</v>
      </c>
      <c r="BY121" s="223">
        <f>'EUS STOP cijfers'!BY15</f>
        <v>40</v>
      </c>
      <c r="BZ121" s="228">
        <f>'EUS STOP cijfers'!BZ15</f>
        <v>0</v>
      </c>
      <c r="CA121" s="228">
        <f>'EUS STOP cijfers'!CA15</f>
        <v>0</v>
      </c>
      <c r="CB121" s="228">
        <f>'EUS STOP cijfers'!CB15</f>
        <v>0</v>
      </c>
      <c r="CC121" s="228">
        <f>'EUS STOP cijfers'!CC15</f>
        <v>0</v>
      </c>
      <c r="CD121" s="228">
        <f>'EUS STOP cijfers'!CD15</f>
        <v>0</v>
      </c>
      <c r="CE121" s="228">
        <f>'EUS STOP cijfers'!CE15</f>
        <v>0</v>
      </c>
      <c r="CF121" s="228">
        <f>'EUS STOP cijfers'!CF15</f>
        <v>0</v>
      </c>
      <c r="CG121" s="228">
        <f>'EUS STOP cijfers'!CG15</f>
        <v>0</v>
      </c>
      <c r="CH121" s="228">
        <f>'EUS STOP cijfers'!CH15</f>
        <v>0</v>
      </c>
      <c r="CI121" s="228">
        <f>'EUS STOP cijfers'!CI15</f>
        <v>0</v>
      </c>
      <c r="CJ121" s="228">
        <f>'EUS STOP cijfers'!CJ15</f>
        <v>0</v>
      </c>
      <c r="CK121" s="228">
        <f>'EUS STOP cijfers'!CK15</f>
        <v>0</v>
      </c>
      <c r="CL121" s="300">
        <f>'EUS STOP cijfers'!CL15</f>
        <v>0</v>
      </c>
      <c r="CM121" s="228">
        <f>'EUS STOP cijfers'!CM15</f>
        <v>0</v>
      </c>
      <c r="CN121" s="228">
        <f>'EUS STOP cijfers'!CN15</f>
        <v>0</v>
      </c>
      <c r="CO121" s="228">
        <f>'EUS STOP cijfers'!CO15</f>
        <v>0</v>
      </c>
      <c r="CP121" s="228">
        <f>'EUS STOP cijfers'!CP15</f>
        <v>0</v>
      </c>
      <c r="CQ121" s="228">
        <f>'EUS STOP cijfers'!CQ15</f>
        <v>0</v>
      </c>
      <c r="CR121" s="228">
        <f>'EUS STOP cijfers'!CR15</f>
        <v>0</v>
      </c>
      <c r="CS121" s="228">
        <f>'EUS STOP cijfers'!CS15</f>
        <v>0</v>
      </c>
      <c r="CT121" s="228">
        <f>'EUS STOP cijfers'!CT15</f>
        <v>0</v>
      </c>
      <c r="CU121" s="228">
        <f>'EUS STOP cijfers'!CU15</f>
        <v>0</v>
      </c>
      <c r="CV121" s="228">
        <f>'EUS STOP cijfers'!CV15</f>
        <v>0</v>
      </c>
      <c r="CW121" s="228">
        <f>'EUS STOP cijfers'!CW15</f>
        <v>0</v>
      </c>
      <c r="CX121" s="228">
        <f>'EUS STOP cijfers'!CX15</f>
        <v>0</v>
      </c>
      <c r="CY121" s="229">
        <f>'EUS STOP cijfers'!CY15</f>
        <v>0</v>
      </c>
      <c r="CZ121" s="227">
        <f>'EUS STOP cijfers'!CZ15</f>
        <v>0</v>
      </c>
      <c r="DA121" s="228">
        <f>'EUS STOP cijfers'!DA15</f>
        <v>0</v>
      </c>
      <c r="DB121" s="228">
        <f>'EUS STOP cijfers'!DB15</f>
        <v>0</v>
      </c>
      <c r="DC121" s="228">
        <f>'EUS STOP cijfers'!DC15</f>
        <v>0</v>
      </c>
      <c r="DD121" s="228">
        <f>'EUS STOP cijfers'!DD15</f>
        <v>0</v>
      </c>
      <c r="DE121" s="228">
        <f>'EUS STOP cijfers'!DE15</f>
        <v>0</v>
      </c>
      <c r="DF121" s="228">
        <f>'EUS STOP cijfers'!DF15</f>
        <v>0</v>
      </c>
      <c r="DG121" s="228">
        <f>'EUS STOP cijfers'!DG15</f>
        <v>0</v>
      </c>
      <c r="DH121" s="228">
        <f>'EUS STOP cijfers'!DH15</f>
        <v>0</v>
      </c>
      <c r="DI121" s="228">
        <f>'EUS STOP cijfers'!DI15</f>
        <v>0</v>
      </c>
      <c r="DJ121" s="228">
        <f>'EUS STOP cijfers'!DJ15</f>
        <v>0</v>
      </c>
      <c r="DK121" s="228">
        <f>'EUS STOP cijfers'!DK15</f>
        <v>0</v>
      </c>
      <c r="DL121" s="229">
        <f>'EUS STOP cijfers'!DL15</f>
        <v>0</v>
      </c>
    </row>
    <row r="122" spans="1:116" s="221" customFormat="1" ht="52.8">
      <c r="A122" s="222">
        <f>'EUS STOP cijfers'!A16</f>
        <v>0</v>
      </c>
      <c r="B122" s="223" t="str">
        <f>'EUS STOP cijfers'!B16</f>
        <v>UINT/UINA</v>
      </c>
      <c r="C122" s="224" t="str">
        <f>'EUS STOP cijfers'!C16</f>
        <v>EU- subsidieregelingen</v>
      </c>
      <c r="D122" s="224" t="str">
        <f>'EUS STOP cijfers'!D16</f>
        <v xml:space="preserve">EUS Betaalorgaan RVO.nl DG AGRO
</v>
      </c>
      <c r="E122" s="225" t="str">
        <f>'EUS STOP cijfers'!E16</f>
        <v>1.2. (2.1) Tijdige voorbereiding en afstemming CA's en 1.3. Interactie TO en TU en 1.5. afstemming bij intensivering</v>
      </c>
      <c r="F122" s="226" t="str">
        <f>'EUS STOP cijfers'!F16</f>
        <v>EL&amp;I AGRO</v>
      </c>
      <c r="G122" s="224" t="str">
        <f>'EUS STOP cijfers'!G16</f>
        <v>ja, nee</v>
      </c>
      <c r="H122" s="227">
        <f>'EUS STOP cijfers'!H16</f>
        <v>500</v>
      </c>
      <c r="I122" s="228">
        <f>'EUS STOP cijfers'!I16</f>
        <v>0</v>
      </c>
      <c r="J122" s="228">
        <f>'EUS STOP cijfers'!J16</f>
        <v>0</v>
      </c>
      <c r="K122" s="228">
        <f>'EUS STOP cijfers'!K16</f>
        <v>0</v>
      </c>
      <c r="L122" s="228">
        <f>'EUS STOP cijfers'!L16</f>
        <v>0</v>
      </c>
      <c r="M122" s="228">
        <f>'EUS STOP cijfers'!M16</f>
        <v>0</v>
      </c>
      <c r="N122" s="228">
        <f>'EUS STOP cijfers'!N16</f>
        <v>0</v>
      </c>
      <c r="O122" s="228">
        <f>'EUS STOP cijfers'!O16</f>
        <v>0</v>
      </c>
      <c r="P122" s="228">
        <f>'EUS STOP cijfers'!P16</f>
        <v>0</v>
      </c>
      <c r="Q122" s="229">
        <f>'EUS STOP cijfers'!Q16</f>
        <v>500</v>
      </c>
      <c r="R122" s="227">
        <f>'EUS STOP cijfers'!R16</f>
        <v>0</v>
      </c>
      <c r="S122" s="228">
        <f>'EUS STOP cijfers'!S16</f>
        <v>0</v>
      </c>
      <c r="T122" s="228">
        <f>'EUS STOP cijfers'!T16</f>
        <v>500</v>
      </c>
      <c r="U122" s="228">
        <f>'EUS STOP cijfers'!U16</f>
        <v>0</v>
      </c>
      <c r="V122" s="228">
        <f>'EUS STOP cijfers'!V16</f>
        <v>0</v>
      </c>
      <c r="W122" s="228">
        <f>'EUS STOP cijfers'!W16</f>
        <v>0</v>
      </c>
      <c r="X122" s="228">
        <f>'EUS STOP cijfers'!X16</f>
        <v>0</v>
      </c>
      <c r="Y122" s="228">
        <f>'EUS STOP cijfers'!Y16</f>
        <v>0</v>
      </c>
      <c r="Z122" s="223">
        <f>'EUS STOP cijfers'!Z16</f>
        <v>500</v>
      </c>
      <c r="AA122" s="228">
        <f>'EUS STOP cijfers'!AA16</f>
        <v>500</v>
      </c>
      <c r="AB122" s="228">
        <f>'EUS STOP cijfers'!AB16</f>
        <v>0</v>
      </c>
      <c r="AC122" s="228">
        <f>'EUS STOP cijfers'!AC16</f>
        <v>0</v>
      </c>
      <c r="AD122" s="228">
        <f>'EUS STOP cijfers'!AD16</f>
        <v>0</v>
      </c>
      <c r="AE122" s="228">
        <f>'EUS STOP cijfers'!AE16</f>
        <v>0</v>
      </c>
      <c r="AF122" s="228">
        <f>'EUS STOP cijfers'!AF16</f>
        <v>0</v>
      </c>
      <c r="AG122" s="223">
        <f>'EUS STOP cijfers'!AG16</f>
        <v>0</v>
      </c>
      <c r="AH122" s="230">
        <f>'EUS STOP cijfers'!AH16</f>
        <v>0</v>
      </c>
      <c r="AI122" s="230">
        <f>'EUS STOP cijfers'!AI16</f>
        <v>0</v>
      </c>
      <c r="AJ122" s="230">
        <f>'EUS STOP cijfers'!AJ16</f>
        <v>500</v>
      </c>
      <c r="AK122" s="230">
        <f>'EUS STOP cijfers'!AK16</f>
        <v>0</v>
      </c>
      <c r="AL122" s="223">
        <f>'EUS STOP cijfers'!AL16</f>
        <v>0</v>
      </c>
      <c r="AM122" s="230">
        <f>'EUS STOP cijfers'!AM16</f>
        <v>0</v>
      </c>
      <c r="AN122" s="230">
        <f>'EUS STOP cijfers'!AN16</f>
        <v>0</v>
      </c>
      <c r="AO122" s="230">
        <f>'EUS STOP cijfers'!AO16</f>
        <v>0</v>
      </c>
      <c r="AP122" s="230">
        <f>'EUS STOP cijfers'!AP16</f>
        <v>0</v>
      </c>
      <c r="AQ122" s="230">
        <f>'EUS STOP cijfers'!AQ16</f>
        <v>0</v>
      </c>
      <c r="AR122" s="223">
        <f>'EUS STOP cijfers'!AR16</f>
        <v>0</v>
      </c>
      <c r="AS122" s="230">
        <f>'EUS STOP cijfers'!AS16</f>
        <v>0</v>
      </c>
      <c r="AT122" s="230">
        <f>'EUS STOP cijfers'!AT16</f>
        <v>0</v>
      </c>
      <c r="AU122" s="230">
        <f>'EUS STOP cijfers'!AU16</f>
        <v>0</v>
      </c>
      <c r="AV122" s="230">
        <f>'EUS STOP cijfers'!AV16</f>
        <v>0</v>
      </c>
      <c r="AW122" s="230">
        <f>'EUS STOP cijfers'!AW16</f>
        <v>0</v>
      </c>
      <c r="AX122" s="230">
        <f>'EUS STOP cijfers'!AX16</f>
        <v>0</v>
      </c>
      <c r="AY122" s="230">
        <f>'EUS STOP cijfers'!AY16</f>
        <v>0</v>
      </c>
      <c r="AZ122" s="230">
        <f>'EUS STOP cijfers'!AZ16</f>
        <v>0</v>
      </c>
      <c r="BA122" s="230">
        <f>'EUS STOP cijfers'!BA16</f>
        <v>0</v>
      </c>
      <c r="BB122" s="230">
        <f>'EUS STOP cijfers'!BB16</f>
        <v>0</v>
      </c>
      <c r="BC122" s="223">
        <f>'EUS STOP cijfers'!BC16</f>
        <v>0</v>
      </c>
      <c r="BD122" s="230">
        <f>'EUS STOP cijfers'!BD16</f>
        <v>0</v>
      </c>
      <c r="BE122" s="230">
        <f>'EUS STOP cijfers'!BE16</f>
        <v>0</v>
      </c>
      <c r="BF122" s="230">
        <f>'EUS STOP cijfers'!BF16</f>
        <v>0</v>
      </c>
      <c r="BG122" s="230">
        <f>'EUS STOP cijfers'!BG16</f>
        <v>0</v>
      </c>
      <c r="BH122" s="230">
        <f>'EUS STOP cijfers'!BH16</f>
        <v>0</v>
      </c>
      <c r="BI122" s="230">
        <f>'EUS STOP cijfers'!BI16</f>
        <v>0</v>
      </c>
      <c r="BJ122" s="230">
        <f>'EUS STOP cijfers'!BJ16</f>
        <v>0</v>
      </c>
      <c r="BK122" s="223">
        <f>'EUS STOP cijfers'!BK16</f>
        <v>0</v>
      </c>
      <c r="BL122" s="230">
        <f>'EUS STOP cijfers'!BL16</f>
        <v>0</v>
      </c>
      <c r="BM122" s="230">
        <f>'EUS STOP cijfers'!BM16</f>
        <v>0</v>
      </c>
      <c r="BN122" s="230">
        <f>'EUS STOP cijfers'!BN16</f>
        <v>0</v>
      </c>
      <c r="BO122" s="230">
        <f>'EUS STOP cijfers'!BO16</f>
        <v>0</v>
      </c>
      <c r="BP122" s="230">
        <f>'EUS STOP cijfers'!BP16</f>
        <v>0</v>
      </c>
      <c r="BQ122" s="223">
        <f>'EUS STOP cijfers'!BQ16</f>
        <v>0</v>
      </c>
      <c r="BR122" s="230">
        <f>'EUS STOP cijfers'!BR16</f>
        <v>0</v>
      </c>
      <c r="BS122" s="230">
        <f>'EUS STOP cijfers'!BS16</f>
        <v>0</v>
      </c>
      <c r="BT122" s="230">
        <f>'EUS STOP cijfers'!BT16</f>
        <v>0</v>
      </c>
      <c r="BU122" s="230">
        <f>'EUS STOP cijfers'!BU16</f>
        <v>0</v>
      </c>
      <c r="BV122" s="230">
        <f>'EUS STOP cijfers'!BV16</f>
        <v>0</v>
      </c>
      <c r="BW122" s="230">
        <f>'EUS STOP cijfers'!BW16</f>
        <v>0</v>
      </c>
      <c r="BX122" s="222">
        <f>'EUS STOP cijfers'!BX16</f>
        <v>0</v>
      </c>
      <c r="BY122" s="223">
        <f>'EUS STOP cijfers'!BY16</f>
        <v>500</v>
      </c>
      <c r="BZ122" s="228">
        <f>'EUS STOP cijfers'!BZ16</f>
        <v>0</v>
      </c>
      <c r="CA122" s="228">
        <f>'EUS STOP cijfers'!CA16</f>
        <v>0</v>
      </c>
      <c r="CB122" s="228">
        <f>'EUS STOP cijfers'!CB16</f>
        <v>0</v>
      </c>
      <c r="CC122" s="228">
        <f>'EUS STOP cijfers'!CC16</f>
        <v>0</v>
      </c>
      <c r="CD122" s="228">
        <f>'EUS STOP cijfers'!CD16</f>
        <v>0</v>
      </c>
      <c r="CE122" s="228">
        <f>'EUS STOP cijfers'!CE16</f>
        <v>0</v>
      </c>
      <c r="CF122" s="228">
        <f>'EUS STOP cijfers'!CF16</f>
        <v>0</v>
      </c>
      <c r="CG122" s="228">
        <f>'EUS STOP cijfers'!CG16</f>
        <v>0</v>
      </c>
      <c r="CH122" s="228">
        <f>'EUS STOP cijfers'!CH16</f>
        <v>0</v>
      </c>
      <c r="CI122" s="228">
        <f>'EUS STOP cijfers'!CI16</f>
        <v>0</v>
      </c>
      <c r="CJ122" s="228">
        <f>'EUS STOP cijfers'!CJ16</f>
        <v>0</v>
      </c>
      <c r="CK122" s="228">
        <f>'EUS STOP cijfers'!CK16</f>
        <v>0</v>
      </c>
      <c r="CL122" s="300">
        <f>'EUS STOP cijfers'!CL16</f>
        <v>0</v>
      </c>
      <c r="CM122" s="228">
        <f>'EUS STOP cijfers'!CM16</f>
        <v>0</v>
      </c>
      <c r="CN122" s="228">
        <f>'EUS STOP cijfers'!CN16</f>
        <v>0</v>
      </c>
      <c r="CO122" s="228">
        <f>'EUS STOP cijfers'!CO16</f>
        <v>0</v>
      </c>
      <c r="CP122" s="228">
        <f>'EUS STOP cijfers'!CP16</f>
        <v>0</v>
      </c>
      <c r="CQ122" s="228">
        <f>'EUS STOP cijfers'!CQ16</f>
        <v>0</v>
      </c>
      <c r="CR122" s="228">
        <f>'EUS STOP cijfers'!CR16</f>
        <v>0</v>
      </c>
      <c r="CS122" s="228">
        <f>'EUS STOP cijfers'!CS16</f>
        <v>0</v>
      </c>
      <c r="CT122" s="228">
        <f>'EUS STOP cijfers'!CT16</f>
        <v>0</v>
      </c>
      <c r="CU122" s="228">
        <f>'EUS STOP cijfers'!CU16</f>
        <v>0</v>
      </c>
      <c r="CV122" s="228">
        <f>'EUS STOP cijfers'!CV16</f>
        <v>0</v>
      </c>
      <c r="CW122" s="228">
        <f>'EUS STOP cijfers'!CW16</f>
        <v>0</v>
      </c>
      <c r="CX122" s="228">
        <f>'EUS STOP cijfers'!CX16</f>
        <v>0</v>
      </c>
      <c r="CY122" s="229">
        <f>'EUS STOP cijfers'!CY16</f>
        <v>0</v>
      </c>
      <c r="CZ122" s="227">
        <f>'EUS STOP cijfers'!CZ16</f>
        <v>0</v>
      </c>
      <c r="DA122" s="228">
        <f>'EUS STOP cijfers'!DA16</f>
        <v>0</v>
      </c>
      <c r="DB122" s="228">
        <f>'EUS STOP cijfers'!DB16</f>
        <v>0</v>
      </c>
      <c r="DC122" s="228">
        <f>'EUS STOP cijfers'!DC16</f>
        <v>0</v>
      </c>
      <c r="DD122" s="228">
        <f>'EUS STOP cijfers'!DD16</f>
        <v>0</v>
      </c>
      <c r="DE122" s="228">
        <f>'EUS STOP cijfers'!DE16</f>
        <v>0</v>
      </c>
      <c r="DF122" s="228">
        <f>'EUS STOP cijfers'!DF16</f>
        <v>0</v>
      </c>
      <c r="DG122" s="228">
        <f>'EUS STOP cijfers'!DG16</f>
        <v>0</v>
      </c>
      <c r="DH122" s="228">
        <f>'EUS STOP cijfers'!DH16</f>
        <v>0</v>
      </c>
      <c r="DI122" s="228">
        <f>'EUS STOP cijfers'!DI16</f>
        <v>0</v>
      </c>
      <c r="DJ122" s="228">
        <f>'EUS STOP cijfers'!DJ16</f>
        <v>0</v>
      </c>
      <c r="DK122" s="228">
        <f>'EUS STOP cijfers'!DK16</f>
        <v>0</v>
      </c>
      <c r="DL122" s="229">
        <f>'EUS STOP cijfers'!DL16</f>
        <v>0</v>
      </c>
    </row>
    <row r="123" spans="1:116" s="221" customFormat="1" ht="39.6">
      <c r="A123" s="222">
        <f>'EUS STOP cijfers'!A17</f>
        <v>0</v>
      </c>
      <c r="B123" s="223" t="str">
        <f>'EUS STOP cijfers'!B17</f>
        <v>UINT/UINA</v>
      </c>
      <c r="C123" s="224" t="str">
        <f>'EUS STOP cijfers'!C17</f>
        <v>EU- subsidieregelingen</v>
      </c>
      <c r="D123" s="224" t="str">
        <f>'EUS STOP cijfers'!D17</f>
        <v xml:space="preserve">EUS Betaalorgaan RVO.nl DG AGRO
</v>
      </c>
      <c r="E123" s="225" t="str">
        <f>'EUS STOP cijfers'!E17</f>
        <v>1.4. Voorbereiding samenwerkingsafspraak en overall evaluatie</v>
      </c>
      <c r="F123" s="226" t="str">
        <f>'EUS STOP cijfers'!F17</f>
        <v>EL&amp;I AGRO</v>
      </c>
      <c r="G123" s="224" t="str">
        <f>'EUS STOP cijfers'!G17</f>
        <v>ja, nee</v>
      </c>
      <c r="H123" s="227">
        <f>'EUS STOP cijfers'!H17</f>
        <v>120</v>
      </c>
      <c r="I123" s="228">
        <f>'EUS STOP cijfers'!I17</f>
        <v>0</v>
      </c>
      <c r="J123" s="228">
        <f>'EUS STOP cijfers'!J17</f>
        <v>0</v>
      </c>
      <c r="K123" s="228">
        <f>'EUS STOP cijfers'!K17</f>
        <v>0</v>
      </c>
      <c r="L123" s="228">
        <f>'EUS STOP cijfers'!L17</f>
        <v>0</v>
      </c>
      <c r="M123" s="228">
        <f>'EUS STOP cijfers'!M17</f>
        <v>0</v>
      </c>
      <c r="N123" s="228">
        <f>'EUS STOP cijfers'!N17</f>
        <v>0</v>
      </c>
      <c r="O123" s="228">
        <f>'EUS STOP cijfers'!O17</f>
        <v>0</v>
      </c>
      <c r="P123" s="228">
        <f>'EUS STOP cijfers'!P17</f>
        <v>0</v>
      </c>
      <c r="Q123" s="229">
        <f>'EUS STOP cijfers'!Q17</f>
        <v>120</v>
      </c>
      <c r="R123" s="227">
        <f>'EUS STOP cijfers'!R17</f>
        <v>0</v>
      </c>
      <c r="S123" s="228">
        <f>'EUS STOP cijfers'!S17</f>
        <v>0</v>
      </c>
      <c r="T123" s="228">
        <f>'EUS STOP cijfers'!T17</f>
        <v>120</v>
      </c>
      <c r="U123" s="228">
        <f>'EUS STOP cijfers'!U17</f>
        <v>0</v>
      </c>
      <c r="V123" s="228">
        <f>'EUS STOP cijfers'!V17</f>
        <v>0</v>
      </c>
      <c r="W123" s="228">
        <f>'EUS STOP cijfers'!W17</f>
        <v>0</v>
      </c>
      <c r="X123" s="228">
        <f>'EUS STOP cijfers'!X17</f>
        <v>0</v>
      </c>
      <c r="Y123" s="228">
        <f>'EUS STOP cijfers'!Y17</f>
        <v>0</v>
      </c>
      <c r="Z123" s="223">
        <f>'EUS STOP cijfers'!Z17</f>
        <v>120</v>
      </c>
      <c r="AA123" s="228">
        <f>'EUS STOP cijfers'!AA17</f>
        <v>120</v>
      </c>
      <c r="AB123" s="228">
        <f>'EUS STOP cijfers'!AB17</f>
        <v>0</v>
      </c>
      <c r="AC123" s="228">
        <f>'EUS STOP cijfers'!AC17</f>
        <v>0</v>
      </c>
      <c r="AD123" s="228">
        <f>'EUS STOP cijfers'!AD17</f>
        <v>0</v>
      </c>
      <c r="AE123" s="228">
        <f>'EUS STOP cijfers'!AE17</f>
        <v>0</v>
      </c>
      <c r="AF123" s="228">
        <f>'EUS STOP cijfers'!AF17</f>
        <v>0</v>
      </c>
      <c r="AG123" s="223">
        <f>'EUS STOP cijfers'!AG17</f>
        <v>0</v>
      </c>
      <c r="AH123" s="230">
        <f>'EUS STOP cijfers'!AH17</f>
        <v>0</v>
      </c>
      <c r="AI123" s="230">
        <f>'EUS STOP cijfers'!AI17</f>
        <v>0</v>
      </c>
      <c r="AJ123" s="230">
        <f>'EUS STOP cijfers'!AJ17</f>
        <v>120</v>
      </c>
      <c r="AK123" s="230">
        <f>'EUS STOP cijfers'!AK17</f>
        <v>0</v>
      </c>
      <c r="AL123" s="223">
        <f>'EUS STOP cijfers'!AL17</f>
        <v>0</v>
      </c>
      <c r="AM123" s="230">
        <f>'EUS STOP cijfers'!AM17</f>
        <v>0</v>
      </c>
      <c r="AN123" s="230">
        <f>'EUS STOP cijfers'!AN17</f>
        <v>0</v>
      </c>
      <c r="AO123" s="230">
        <f>'EUS STOP cijfers'!AO17</f>
        <v>0</v>
      </c>
      <c r="AP123" s="230">
        <f>'EUS STOP cijfers'!AP17</f>
        <v>0</v>
      </c>
      <c r="AQ123" s="230">
        <f>'EUS STOP cijfers'!AQ17</f>
        <v>0</v>
      </c>
      <c r="AR123" s="223">
        <f>'EUS STOP cijfers'!AR17</f>
        <v>0</v>
      </c>
      <c r="AS123" s="230">
        <f>'EUS STOP cijfers'!AS17</f>
        <v>0</v>
      </c>
      <c r="AT123" s="230">
        <f>'EUS STOP cijfers'!AT17</f>
        <v>0</v>
      </c>
      <c r="AU123" s="230">
        <f>'EUS STOP cijfers'!AU17</f>
        <v>0</v>
      </c>
      <c r="AV123" s="230">
        <f>'EUS STOP cijfers'!AV17</f>
        <v>0</v>
      </c>
      <c r="AW123" s="230">
        <f>'EUS STOP cijfers'!AW17</f>
        <v>0</v>
      </c>
      <c r="AX123" s="230">
        <f>'EUS STOP cijfers'!AX17</f>
        <v>0</v>
      </c>
      <c r="AY123" s="230">
        <f>'EUS STOP cijfers'!AY17</f>
        <v>0</v>
      </c>
      <c r="AZ123" s="230">
        <f>'EUS STOP cijfers'!AZ17</f>
        <v>0</v>
      </c>
      <c r="BA123" s="230">
        <f>'EUS STOP cijfers'!BA17</f>
        <v>0</v>
      </c>
      <c r="BB123" s="230">
        <f>'EUS STOP cijfers'!BB17</f>
        <v>0</v>
      </c>
      <c r="BC123" s="223">
        <f>'EUS STOP cijfers'!BC17</f>
        <v>0</v>
      </c>
      <c r="BD123" s="230">
        <f>'EUS STOP cijfers'!BD17</f>
        <v>0</v>
      </c>
      <c r="BE123" s="230">
        <f>'EUS STOP cijfers'!BE17</f>
        <v>0</v>
      </c>
      <c r="BF123" s="230">
        <f>'EUS STOP cijfers'!BF17</f>
        <v>0</v>
      </c>
      <c r="BG123" s="230">
        <f>'EUS STOP cijfers'!BG17</f>
        <v>0</v>
      </c>
      <c r="BH123" s="230">
        <f>'EUS STOP cijfers'!BH17</f>
        <v>0</v>
      </c>
      <c r="BI123" s="230">
        <f>'EUS STOP cijfers'!BI17</f>
        <v>0</v>
      </c>
      <c r="BJ123" s="230">
        <f>'EUS STOP cijfers'!BJ17</f>
        <v>0</v>
      </c>
      <c r="BK123" s="223">
        <f>'EUS STOP cijfers'!BK17</f>
        <v>0</v>
      </c>
      <c r="BL123" s="230">
        <f>'EUS STOP cijfers'!BL17</f>
        <v>0</v>
      </c>
      <c r="BM123" s="230">
        <f>'EUS STOP cijfers'!BM17</f>
        <v>0</v>
      </c>
      <c r="BN123" s="230">
        <f>'EUS STOP cijfers'!BN17</f>
        <v>0</v>
      </c>
      <c r="BO123" s="230">
        <f>'EUS STOP cijfers'!BO17</f>
        <v>0</v>
      </c>
      <c r="BP123" s="230">
        <f>'EUS STOP cijfers'!BP17</f>
        <v>0</v>
      </c>
      <c r="BQ123" s="223">
        <f>'EUS STOP cijfers'!BQ17</f>
        <v>0</v>
      </c>
      <c r="BR123" s="230">
        <f>'EUS STOP cijfers'!BR17</f>
        <v>0</v>
      </c>
      <c r="BS123" s="230">
        <f>'EUS STOP cijfers'!BS17</f>
        <v>0</v>
      </c>
      <c r="BT123" s="230">
        <f>'EUS STOP cijfers'!BT17</f>
        <v>0</v>
      </c>
      <c r="BU123" s="230">
        <f>'EUS STOP cijfers'!BU17</f>
        <v>0</v>
      </c>
      <c r="BV123" s="230">
        <f>'EUS STOP cijfers'!BV17</f>
        <v>0</v>
      </c>
      <c r="BW123" s="230">
        <f>'EUS STOP cijfers'!BW17</f>
        <v>0</v>
      </c>
      <c r="BX123" s="222">
        <f>'EUS STOP cijfers'!BX17</f>
        <v>0</v>
      </c>
      <c r="BY123" s="223">
        <f>'EUS STOP cijfers'!BY17</f>
        <v>120</v>
      </c>
      <c r="BZ123" s="228">
        <f>'EUS STOP cijfers'!BZ17</f>
        <v>0</v>
      </c>
      <c r="CA123" s="228">
        <f>'EUS STOP cijfers'!CA17</f>
        <v>0</v>
      </c>
      <c r="CB123" s="228">
        <f>'EUS STOP cijfers'!CB17</f>
        <v>0</v>
      </c>
      <c r="CC123" s="228">
        <f>'EUS STOP cijfers'!CC17</f>
        <v>0</v>
      </c>
      <c r="CD123" s="228">
        <f>'EUS STOP cijfers'!CD17</f>
        <v>0</v>
      </c>
      <c r="CE123" s="228">
        <f>'EUS STOP cijfers'!CE17</f>
        <v>0</v>
      </c>
      <c r="CF123" s="228">
        <f>'EUS STOP cijfers'!CF17</f>
        <v>0</v>
      </c>
      <c r="CG123" s="228">
        <f>'EUS STOP cijfers'!CG17</f>
        <v>0</v>
      </c>
      <c r="CH123" s="228">
        <f>'EUS STOP cijfers'!CH17</f>
        <v>0</v>
      </c>
      <c r="CI123" s="228">
        <f>'EUS STOP cijfers'!CI17</f>
        <v>0</v>
      </c>
      <c r="CJ123" s="228">
        <f>'EUS STOP cijfers'!CJ17</f>
        <v>0</v>
      </c>
      <c r="CK123" s="228">
        <f>'EUS STOP cijfers'!CK17</f>
        <v>0</v>
      </c>
      <c r="CL123" s="300">
        <f>'EUS STOP cijfers'!CL17</f>
        <v>0</v>
      </c>
      <c r="CM123" s="228">
        <f>'EUS STOP cijfers'!CM17</f>
        <v>0</v>
      </c>
      <c r="CN123" s="228">
        <f>'EUS STOP cijfers'!CN17</f>
        <v>0</v>
      </c>
      <c r="CO123" s="228">
        <f>'EUS STOP cijfers'!CO17</f>
        <v>0</v>
      </c>
      <c r="CP123" s="228">
        <f>'EUS STOP cijfers'!CP17</f>
        <v>0</v>
      </c>
      <c r="CQ123" s="228">
        <f>'EUS STOP cijfers'!CQ17</f>
        <v>0</v>
      </c>
      <c r="CR123" s="228">
        <f>'EUS STOP cijfers'!CR17</f>
        <v>0</v>
      </c>
      <c r="CS123" s="228">
        <f>'EUS STOP cijfers'!CS17</f>
        <v>0</v>
      </c>
      <c r="CT123" s="228">
        <f>'EUS STOP cijfers'!CT17</f>
        <v>0</v>
      </c>
      <c r="CU123" s="228">
        <f>'EUS STOP cijfers'!CU17</f>
        <v>0</v>
      </c>
      <c r="CV123" s="228">
        <f>'EUS STOP cijfers'!CV17</f>
        <v>0</v>
      </c>
      <c r="CW123" s="228">
        <f>'EUS STOP cijfers'!CW17</f>
        <v>0</v>
      </c>
      <c r="CX123" s="228">
        <f>'EUS STOP cijfers'!CX17</f>
        <v>0</v>
      </c>
      <c r="CY123" s="229">
        <f>'EUS STOP cijfers'!CY17</f>
        <v>0</v>
      </c>
      <c r="CZ123" s="227">
        <f>'EUS STOP cijfers'!CZ17</f>
        <v>0</v>
      </c>
      <c r="DA123" s="228">
        <f>'EUS STOP cijfers'!DA17</f>
        <v>0</v>
      </c>
      <c r="DB123" s="228">
        <f>'EUS STOP cijfers'!DB17</f>
        <v>0</v>
      </c>
      <c r="DC123" s="228">
        <f>'EUS STOP cijfers'!DC17</f>
        <v>0</v>
      </c>
      <c r="DD123" s="228">
        <f>'EUS STOP cijfers'!DD17</f>
        <v>0</v>
      </c>
      <c r="DE123" s="228">
        <f>'EUS STOP cijfers'!DE17</f>
        <v>0</v>
      </c>
      <c r="DF123" s="228">
        <f>'EUS STOP cijfers'!DF17</f>
        <v>0</v>
      </c>
      <c r="DG123" s="228">
        <f>'EUS STOP cijfers'!DG17</f>
        <v>0</v>
      </c>
      <c r="DH123" s="228">
        <f>'EUS STOP cijfers'!DH17</f>
        <v>0</v>
      </c>
      <c r="DI123" s="228">
        <f>'EUS STOP cijfers'!DI17</f>
        <v>0</v>
      </c>
      <c r="DJ123" s="228">
        <f>'EUS STOP cijfers'!DJ17</f>
        <v>0</v>
      </c>
      <c r="DK123" s="228">
        <f>'EUS STOP cijfers'!DK17</f>
        <v>0</v>
      </c>
      <c r="DL123" s="229">
        <f>'EUS STOP cijfers'!DL17</f>
        <v>0</v>
      </c>
    </row>
    <row r="124" spans="1:116" s="221" customFormat="1" ht="26.4">
      <c r="A124" s="222">
        <f>'EUS STOP cijfers'!A18</f>
        <v>0</v>
      </c>
      <c r="B124" s="223" t="str">
        <f>'EUS STOP cijfers'!B18</f>
        <v>UINT/UINA</v>
      </c>
      <c r="C124" s="224" t="str">
        <f>'EUS STOP cijfers'!C18</f>
        <v>EU- subsidieregelingen</v>
      </c>
      <c r="D124" s="224" t="str">
        <f>'EUS STOP cijfers'!D18</f>
        <v xml:space="preserve">EUS Betaalorgaan RVO.nl DG AGRO
</v>
      </c>
      <c r="E124" s="225" t="str">
        <f>'EUS STOP cijfers'!E18</f>
        <v>1.6. EU beheersverslag en self assessment</v>
      </c>
      <c r="F124" s="226" t="str">
        <f>'EUS STOP cijfers'!F18</f>
        <v>EL&amp;I AGRO</v>
      </c>
      <c r="G124" s="224" t="str">
        <f>'EUS STOP cijfers'!G18</f>
        <v>ja, nee</v>
      </c>
      <c r="H124" s="227">
        <f>'EUS STOP cijfers'!H18</f>
        <v>400</v>
      </c>
      <c r="I124" s="228">
        <f>'EUS STOP cijfers'!I18</f>
        <v>0</v>
      </c>
      <c r="J124" s="228">
        <f>'EUS STOP cijfers'!J18</f>
        <v>0</v>
      </c>
      <c r="K124" s="228">
        <f>'EUS STOP cijfers'!K18</f>
        <v>0</v>
      </c>
      <c r="L124" s="228">
        <f>'EUS STOP cijfers'!L18</f>
        <v>0</v>
      </c>
      <c r="M124" s="228">
        <f>'EUS STOP cijfers'!M18</f>
        <v>0</v>
      </c>
      <c r="N124" s="228">
        <f>'EUS STOP cijfers'!N18</f>
        <v>0</v>
      </c>
      <c r="O124" s="228">
        <f>'EUS STOP cijfers'!O18</f>
        <v>0</v>
      </c>
      <c r="P124" s="228">
        <f>'EUS STOP cijfers'!P18</f>
        <v>0</v>
      </c>
      <c r="Q124" s="229">
        <f>'EUS STOP cijfers'!Q18</f>
        <v>400</v>
      </c>
      <c r="R124" s="227">
        <f>'EUS STOP cijfers'!R18</f>
        <v>0</v>
      </c>
      <c r="S124" s="228">
        <f>'EUS STOP cijfers'!S18</f>
        <v>0</v>
      </c>
      <c r="T124" s="228">
        <f>'EUS STOP cijfers'!T18</f>
        <v>400</v>
      </c>
      <c r="U124" s="228">
        <f>'EUS STOP cijfers'!U18</f>
        <v>0</v>
      </c>
      <c r="V124" s="228">
        <f>'EUS STOP cijfers'!V18</f>
        <v>0</v>
      </c>
      <c r="W124" s="228">
        <f>'EUS STOP cijfers'!W18</f>
        <v>0</v>
      </c>
      <c r="X124" s="228">
        <f>'EUS STOP cijfers'!X18</f>
        <v>0</v>
      </c>
      <c r="Y124" s="228">
        <f>'EUS STOP cijfers'!Y18</f>
        <v>0</v>
      </c>
      <c r="Z124" s="223">
        <f>'EUS STOP cijfers'!Z18</f>
        <v>400</v>
      </c>
      <c r="AA124" s="228">
        <f>'EUS STOP cijfers'!AA18</f>
        <v>400</v>
      </c>
      <c r="AB124" s="228">
        <f>'EUS STOP cijfers'!AB18</f>
        <v>0</v>
      </c>
      <c r="AC124" s="228">
        <f>'EUS STOP cijfers'!AC18</f>
        <v>0</v>
      </c>
      <c r="AD124" s="228">
        <f>'EUS STOP cijfers'!AD18</f>
        <v>0</v>
      </c>
      <c r="AE124" s="228">
        <f>'EUS STOP cijfers'!AE18</f>
        <v>0</v>
      </c>
      <c r="AF124" s="228">
        <f>'EUS STOP cijfers'!AF18</f>
        <v>0</v>
      </c>
      <c r="AG124" s="223">
        <f>'EUS STOP cijfers'!AG18</f>
        <v>0</v>
      </c>
      <c r="AH124" s="230">
        <f>'EUS STOP cijfers'!AH18</f>
        <v>0</v>
      </c>
      <c r="AI124" s="230">
        <f>'EUS STOP cijfers'!AI18</f>
        <v>0</v>
      </c>
      <c r="AJ124" s="230">
        <f>'EUS STOP cijfers'!AJ18</f>
        <v>400</v>
      </c>
      <c r="AK124" s="230">
        <f>'EUS STOP cijfers'!AK18</f>
        <v>0</v>
      </c>
      <c r="AL124" s="223">
        <f>'EUS STOP cijfers'!AL18</f>
        <v>0</v>
      </c>
      <c r="AM124" s="230">
        <f>'EUS STOP cijfers'!AM18</f>
        <v>0</v>
      </c>
      <c r="AN124" s="230">
        <f>'EUS STOP cijfers'!AN18</f>
        <v>0</v>
      </c>
      <c r="AO124" s="230">
        <f>'EUS STOP cijfers'!AO18</f>
        <v>0</v>
      </c>
      <c r="AP124" s="230">
        <f>'EUS STOP cijfers'!AP18</f>
        <v>0</v>
      </c>
      <c r="AQ124" s="230">
        <f>'EUS STOP cijfers'!AQ18</f>
        <v>0</v>
      </c>
      <c r="AR124" s="223">
        <f>'EUS STOP cijfers'!AR18</f>
        <v>0</v>
      </c>
      <c r="AS124" s="230">
        <f>'EUS STOP cijfers'!AS18</f>
        <v>0</v>
      </c>
      <c r="AT124" s="230">
        <f>'EUS STOP cijfers'!AT18</f>
        <v>0</v>
      </c>
      <c r="AU124" s="230">
        <f>'EUS STOP cijfers'!AU18</f>
        <v>0</v>
      </c>
      <c r="AV124" s="230">
        <f>'EUS STOP cijfers'!AV18</f>
        <v>0</v>
      </c>
      <c r="AW124" s="230">
        <f>'EUS STOP cijfers'!AW18</f>
        <v>0</v>
      </c>
      <c r="AX124" s="230">
        <f>'EUS STOP cijfers'!AX18</f>
        <v>0</v>
      </c>
      <c r="AY124" s="230">
        <f>'EUS STOP cijfers'!AY18</f>
        <v>0</v>
      </c>
      <c r="AZ124" s="230">
        <f>'EUS STOP cijfers'!AZ18</f>
        <v>0</v>
      </c>
      <c r="BA124" s="230">
        <f>'EUS STOP cijfers'!BA18</f>
        <v>0</v>
      </c>
      <c r="BB124" s="230">
        <f>'EUS STOP cijfers'!BB18</f>
        <v>0</v>
      </c>
      <c r="BC124" s="223">
        <f>'EUS STOP cijfers'!BC18</f>
        <v>0</v>
      </c>
      <c r="BD124" s="230">
        <f>'EUS STOP cijfers'!BD18</f>
        <v>0</v>
      </c>
      <c r="BE124" s="230">
        <f>'EUS STOP cijfers'!BE18</f>
        <v>0</v>
      </c>
      <c r="BF124" s="230">
        <f>'EUS STOP cijfers'!BF18</f>
        <v>0</v>
      </c>
      <c r="BG124" s="230">
        <f>'EUS STOP cijfers'!BG18</f>
        <v>0</v>
      </c>
      <c r="BH124" s="230">
        <f>'EUS STOP cijfers'!BH18</f>
        <v>0</v>
      </c>
      <c r="BI124" s="230">
        <f>'EUS STOP cijfers'!BI18</f>
        <v>0</v>
      </c>
      <c r="BJ124" s="230">
        <f>'EUS STOP cijfers'!BJ18</f>
        <v>0</v>
      </c>
      <c r="BK124" s="223">
        <f>'EUS STOP cijfers'!BK18</f>
        <v>0</v>
      </c>
      <c r="BL124" s="230">
        <f>'EUS STOP cijfers'!BL18</f>
        <v>0</v>
      </c>
      <c r="BM124" s="230">
        <f>'EUS STOP cijfers'!BM18</f>
        <v>0</v>
      </c>
      <c r="BN124" s="230">
        <f>'EUS STOP cijfers'!BN18</f>
        <v>0</v>
      </c>
      <c r="BO124" s="230">
        <f>'EUS STOP cijfers'!BO18</f>
        <v>0</v>
      </c>
      <c r="BP124" s="230">
        <f>'EUS STOP cijfers'!BP18</f>
        <v>0</v>
      </c>
      <c r="BQ124" s="223">
        <f>'EUS STOP cijfers'!BQ18</f>
        <v>0</v>
      </c>
      <c r="BR124" s="230">
        <f>'EUS STOP cijfers'!BR18</f>
        <v>0</v>
      </c>
      <c r="BS124" s="230">
        <f>'EUS STOP cijfers'!BS18</f>
        <v>0</v>
      </c>
      <c r="BT124" s="230">
        <f>'EUS STOP cijfers'!BT18</f>
        <v>0</v>
      </c>
      <c r="BU124" s="230">
        <f>'EUS STOP cijfers'!BU18</f>
        <v>0</v>
      </c>
      <c r="BV124" s="230">
        <f>'EUS STOP cijfers'!BV18</f>
        <v>0</v>
      </c>
      <c r="BW124" s="230">
        <f>'EUS STOP cijfers'!BW18</f>
        <v>0</v>
      </c>
      <c r="BX124" s="222">
        <f>'EUS STOP cijfers'!BX18</f>
        <v>0</v>
      </c>
      <c r="BY124" s="223">
        <f>'EUS STOP cijfers'!BY18</f>
        <v>400</v>
      </c>
      <c r="BZ124" s="228">
        <f>'EUS STOP cijfers'!BZ18</f>
        <v>0</v>
      </c>
      <c r="CA124" s="228">
        <f>'EUS STOP cijfers'!CA18</f>
        <v>0</v>
      </c>
      <c r="CB124" s="228">
        <f>'EUS STOP cijfers'!CB18</f>
        <v>0</v>
      </c>
      <c r="CC124" s="228">
        <f>'EUS STOP cijfers'!CC18</f>
        <v>0</v>
      </c>
      <c r="CD124" s="228">
        <f>'EUS STOP cijfers'!CD18</f>
        <v>0</v>
      </c>
      <c r="CE124" s="228">
        <f>'EUS STOP cijfers'!CE18</f>
        <v>0</v>
      </c>
      <c r="CF124" s="228">
        <f>'EUS STOP cijfers'!CF18</f>
        <v>0</v>
      </c>
      <c r="CG124" s="228">
        <f>'EUS STOP cijfers'!CG18</f>
        <v>0</v>
      </c>
      <c r="CH124" s="228">
        <f>'EUS STOP cijfers'!CH18</f>
        <v>0</v>
      </c>
      <c r="CI124" s="228">
        <f>'EUS STOP cijfers'!CI18</f>
        <v>0</v>
      </c>
      <c r="CJ124" s="228">
        <f>'EUS STOP cijfers'!CJ18</f>
        <v>0</v>
      </c>
      <c r="CK124" s="228">
        <f>'EUS STOP cijfers'!CK18</f>
        <v>0</v>
      </c>
      <c r="CL124" s="300">
        <f>'EUS STOP cijfers'!CL18</f>
        <v>0</v>
      </c>
      <c r="CM124" s="228">
        <f>'EUS STOP cijfers'!CM18</f>
        <v>0</v>
      </c>
      <c r="CN124" s="228">
        <f>'EUS STOP cijfers'!CN18</f>
        <v>0</v>
      </c>
      <c r="CO124" s="228">
        <f>'EUS STOP cijfers'!CO18</f>
        <v>0</v>
      </c>
      <c r="CP124" s="228">
        <f>'EUS STOP cijfers'!CP18</f>
        <v>0</v>
      </c>
      <c r="CQ124" s="228">
        <f>'EUS STOP cijfers'!CQ18</f>
        <v>0</v>
      </c>
      <c r="CR124" s="228">
        <f>'EUS STOP cijfers'!CR18</f>
        <v>0</v>
      </c>
      <c r="CS124" s="228">
        <f>'EUS STOP cijfers'!CS18</f>
        <v>0</v>
      </c>
      <c r="CT124" s="228">
        <f>'EUS STOP cijfers'!CT18</f>
        <v>0</v>
      </c>
      <c r="CU124" s="228">
        <f>'EUS STOP cijfers'!CU18</f>
        <v>0</v>
      </c>
      <c r="CV124" s="228">
        <f>'EUS STOP cijfers'!CV18</f>
        <v>0</v>
      </c>
      <c r="CW124" s="228">
        <f>'EUS STOP cijfers'!CW18</f>
        <v>0</v>
      </c>
      <c r="CX124" s="228">
        <f>'EUS STOP cijfers'!CX18</f>
        <v>0</v>
      </c>
      <c r="CY124" s="229">
        <f>'EUS STOP cijfers'!CY18</f>
        <v>0</v>
      </c>
      <c r="CZ124" s="227">
        <f>'EUS STOP cijfers'!CZ18</f>
        <v>0</v>
      </c>
      <c r="DA124" s="228">
        <f>'EUS STOP cijfers'!DA18</f>
        <v>0</v>
      </c>
      <c r="DB124" s="228">
        <f>'EUS STOP cijfers'!DB18</f>
        <v>0</v>
      </c>
      <c r="DC124" s="228">
        <f>'EUS STOP cijfers'!DC18</f>
        <v>0</v>
      </c>
      <c r="DD124" s="228">
        <f>'EUS STOP cijfers'!DD18</f>
        <v>0</v>
      </c>
      <c r="DE124" s="228">
        <f>'EUS STOP cijfers'!DE18</f>
        <v>0</v>
      </c>
      <c r="DF124" s="228">
        <f>'EUS STOP cijfers'!DF18</f>
        <v>0</v>
      </c>
      <c r="DG124" s="228">
        <f>'EUS STOP cijfers'!DG18</f>
        <v>0</v>
      </c>
      <c r="DH124" s="228">
        <f>'EUS STOP cijfers'!DH18</f>
        <v>0</v>
      </c>
      <c r="DI124" s="228">
        <f>'EUS STOP cijfers'!DI18</f>
        <v>0</v>
      </c>
      <c r="DJ124" s="228">
        <f>'EUS STOP cijfers'!DJ18</f>
        <v>0</v>
      </c>
      <c r="DK124" s="228">
        <f>'EUS STOP cijfers'!DK18</f>
        <v>0</v>
      </c>
      <c r="DL124" s="229">
        <f>'EUS STOP cijfers'!DL18</f>
        <v>0</v>
      </c>
    </row>
    <row r="125" spans="1:116" s="221" customFormat="1">
      <c r="A125" s="222">
        <f>'EUS STOP cijfers'!A19</f>
        <v>0</v>
      </c>
      <c r="B125" s="223" t="str">
        <f>'EUS STOP cijfers'!B19</f>
        <v>UINT/UINA</v>
      </c>
      <c r="C125" s="224" t="str">
        <f>'EUS STOP cijfers'!C19</f>
        <v>EU- subsidieregelingen</v>
      </c>
      <c r="D125" s="224" t="str">
        <f>'EUS STOP cijfers'!D19</f>
        <v xml:space="preserve">EUS Betaalorgaan RVO.nl DG AGRO
</v>
      </c>
      <c r="E125" s="225" t="str">
        <f>'EUS STOP cijfers'!E19</f>
        <v>1.9. Opleiding TAB</v>
      </c>
      <c r="F125" s="226" t="str">
        <f>'EUS STOP cijfers'!F19</f>
        <v>EL&amp;I AGRO</v>
      </c>
      <c r="G125" s="224" t="str">
        <f>'EUS STOP cijfers'!G19</f>
        <v>ja, nee</v>
      </c>
      <c r="H125" s="227">
        <f>'EUS STOP cijfers'!H19</f>
        <v>600</v>
      </c>
      <c r="I125" s="228">
        <f>'EUS STOP cijfers'!I19</f>
        <v>0</v>
      </c>
      <c r="J125" s="228">
        <f>'EUS STOP cijfers'!J19</f>
        <v>0</v>
      </c>
      <c r="K125" s="228">
        <f>'EUS STOP cijfers'!K19</f>
        <v>0</v>
      </c>
      <c r="L125" s="228">
        <f>'EUS STOP cijfers'!L19</f>
        <v>0</v>
      </c>
      <c r="M125" s="228">
        <f>'EUS STOP cijfers'!M19</f>
        <v>0</v>
      </c>
      <c r="N125" s="228">
        <f>'EUS STOP cijfers'!N19</f>
        <v>0</v>
      </c>
      <c r="O125" s="228">
        <f>'EUS STOP cijfers'!O19</f>
        <v>0</v>
      </c>
      <c r="P125" s="228">
        <f>'EUS STOP cijfers'!P19</f>
        <v>0</v>
      </c>
      <c r="Q125" s="229">
        <f>'EUS STOP cijfers'!Q19</f>
        <v>600</v>
      </c>
      <c r="R125" s="227">
        <f>'EUS STOP cijfers'!R19</f>
        <v>0</v>
      </c>
      <c r="S125" s="228">
        <f>'EUS STOP cijfers'!S19</f>
        <v>0</v>
      </c>
      <c r="T125" s="228">
        <f>'EUS STOP cijfers'!T19</f>
        <v>600</v>
      </c>
      <c r="U125" s="228">
        <f>'EUS STOP cijfers'!U19</f>
        <v>0</v>
      </c>
      <c r="V125" s="228">
        <f>'EUS STOP cijfers'!V19</f>
        <v>0</v>
      </c>
      <c r="W125" s="228">
        <f>'EUS STOP cijfers'!W19</f>
        <v>0</v>
      </c>
      <c r="X125" s="228">
        <f>'EUS STOP cijfers'!X19</f>
        <v>0</v>
      </c>
      <c r="Y125" s="228">
        <f>'EUS STOP cijfers'!Y19</f>
        <v>0</v>
      </c>
      <c r="Z125" s="223">
        <f>'EUS STOP cijfers'!Z19</f>
        <v>600</v>
      </c>
      <c r="AA125" s="228">
        <f>'EUS STOP cijfers'!AA19</f>
        <v>0</v>
      </c>
      <c r="AB125" s="228">
        <f>'EUS STOP cijfers'!AB19</f>
        <v>0</v>
      </c>
      <c r="AC125" s="228">
        <f>'EUS STOP cijfers'!AC19</f>
        <v>0</v>
      </c>
      <c r="AD125" s="228">
        <f>'EUS STOP cijfers'!AD19</f>
        <v>600</v>
      </c>
      <c r="AE125" s="228">
        <f>'EUS STOP cijfers'!AE19</f>
        <v>0</v>
      </c>
      <c r="AF125" s="228">
        <f>'EUS STOP cijfers'!AF19</f>
        <v>0</v>
      </c>
      <c r="AG125" s="223">
        <f>'EUS STOP cijfers'!AG19</f>
        <v>0</v>
      </c>
      <c r="AH125" s="230">
        <f>'EUS STOP cijfers'!AH19</f>
        <v>0</v>
      </c>
      <c r="AI125" s="230">
        <f>'EUS STOP cijfers'!AI19</f>
        <v>0</v>
      </c>
      <c r="AJ125" s="230">
        <f>'EUS STOP cijfers'!AJ19</f>
        <v>0</v>
      </c>
      <c r="AK125" s="230">
        <f>'EUS STOP cijfers'!AK19</f>
        <v>0</v>
      </c>
      <c r="AL125" s="223">
        <f>'EUS STOP cijfers'!AL19</f>
        <v>0</v>
      </c>
      <c r="AM125" s="230">
        <f>'EUS STOP cijfers'!AM19</f>
        <v>600</v>
      </c>
      <c r="AN125" s="230">
        <f>'EUS STOP cijfers'!AN19</f>
        <v>0</v>
      </c>
      <c r="AO125" s="230">
        <f>'EUS STOP cijfers'!AO19</f>
        <v>0</v>
      </c>
      <c r="AP125" s="230">
        <f>'EUS STOP cijfers'!AP19</f>
        <v>0</v>
      </c>
      <c r="AQ125" s="230">
        <f>'EUS STOP cijfers'!AQ19</f>
        <v>0</v>
      </c>
      <c r="AR125" s="223">
        <f>'EUS STOP cijfers'!AR19</f>
        <v>0</v>
      </c>
      <c r="AS125" s="230">
        <f>'EUS STOP cijfers'!AS19</f>
        <v>0</v>
      </c>
      <c r="AT125" s="230">
        <f>'EUS STOP cijfers'!AT19</f>
        <v>0</v>
      </c>
      <c r="AU125" s="230">
        <f>'EUS STOP cijfers'!AU19</f>
        <v>0</v>
      </c>
      <c r="AV125" s="230">
        <f>'EUS STOP cijfers'!AV19</f>
        <v>0</v>
      </c>
      <c r="AW125" s="230">
        <f>'EUS STOP cijfers'!AW19</f>
        <v>0</v>
      </c>
      <c r="AX125" s="230">
        <f>'EUS STOP cijfers'!AX19</f>
        <v>0</v>
      </c>
      <c r="AY125" s="230">
        <f>'EUS STOP cijfers'!AY19</f>
        <v>0</v>
      </c>
      <c r="AZ125" s="230">
        <f>'EUS STOP cijfers'!AZ19</f>
        <v>0</v>
      </c>
      <c r="BA125" s="230">
        <f>'EUS STOP cijfers'!BA19</f>
        <v>0</v>
      </c>
      <c r="BB125" s="230">
        <f>'EUS STOP cijfers'!BB19</f>
        <v>0</v>
      </c>
      <c r="BC125" s="223">
        <f>'EUS STOP cijfers'!BC19</f>
        <v>0</v>
      </c>
      <c r="BD125" s="230">
        <f>'EUS STOP cijfers'!BD19</f>
        <v>0</v>
      </c>
      <c r="BE125" s="230">
        <f>'EUS STOP cijfers'!BE19</f>
        <v>0</v>
      </c>
      <c r="BF125" s="230">
        <f>'EUS STOP cijfers'!BF19</f>
        <v>0</v>
      </c>
      <c r="BG125" s="230">
        <f>'EUS STOP cijfers'!BG19</f>
        <v>0</v>
      </c>
      <c r="BH125" s="230">
        <f>'EUS STOP cijfers'!BH19</f>
        <v>0</v>
      </c>
      <c r="BI125" s="230">
        <f>'EUS STOP cijfers'!BI19</f>
        <v>0</v>
      </c>
      <c r="BJ125" s="230">
        <f>'EUS STOP cijfers'!BJ19</f>
        <v>0</v>
      </c>
      <c r="BK125" s="223">
        <f>'EUS STOP cijfers'!BK19</f>
        <v>0</v>
      </c>
      <c r="BL125" s="230">
        <f>'EUS STOP cijfers'!BL19</f>
        <v>0</v>
      </c>
      <c r="BM125" s="230">
        <f>'EUS STOP cijfers'!BM19</f>
        <v>0</v>
      </c>
      <c r="BN125" s="230">
        <f>'EUS STOP cijfers'!BN19</f>
        <v>0</v>
      </c>
      <c r="BO125" s="230">
        <f>'EUS STOP cijfers'!BO19</f>
        <v>0</v>
      </c>
      <c r="BP125" s="230">
        <f>'EUS STOP cijfers'!BP19</f>
        <v>0</v>
      </c>
      <c r="BQ125" s="223">
        <f>'EUS STOP cijfers'!BQ19</f>
        <v>0</v>
      </c>
      <c r="BR125" s="230">
        <f>'EUS STOP cijfers'!BR19</f>
        <v>0</v>
      </c>
      <c r="BS125" s="230">
        <f>'EUS STOP cijfers'!BS19</f>
        <v>0</v>
      </c>
      <c r="BT125" s="230">
        <f>'EUS STOP cijfers'!BT19</f>
        <v>0</v>
      </c>
      <c r="BU125" s="230">
        <f>'EUS STOP cijfers'!BU19</f>
        <v>0</v>
      </c>
      <c r="BV125" s="230">
        <f>'EUS STOP cijfers'!BV19</f>
        <v>0</v>
      </c>
      <c r="BW125" s="230">
        <f>'EUS STOP cijfers'!BW19</f>
        <v>0</v>
      </c>
      <c r="BX125" s="222">
        <f>'EUS STOP cijfers'!BX19</f>
        <v>0</v>
      </c>
      <c r="BY125" s="223">
        <f>'EUS STOP cijfers'!BY19</f>
        <v>600</v>
      </c>
      <c r="BZ125" s="228">
        <f>'EUS STOP cijfers'!BZ19</f>
        <v>0</v>
      </c>
      <c r="CA125" s="228">
        <f>'EUS STOP cijfers'!CA19</f>
        <v>0</v>
      </c>
      <c r="CB125" s="228">
        <f>'EUS STOP cijfers'!CB19</f>
        <v>0</v>
      </c>
      <c r="CC125" s="228">
        <f>'EUS STOP cijfers'!CC19</f>
        <v>0</v>
      </c>
      <c r="CD125" s="228">
        <f>'EUS STOP cijfers'!CD19</f>
        <v>0</v>
      </c>
      <c r="CE125" s="228">
        <f>'EUS STOP cijfers'!CE19</f>
        <v>0</v>
      </c>
      <c r="CF125" s="228">
        <f>'EUS STOP cijfers'!CF19</f>
        <v>0</v>
      </c>
      <c r="CG125" s="228">
        <f>'EUS STOP cijfers'!CG19</f>
        <v>0</v>
      </c>
      <c r="CH125" s="228">
        <f>'EUS STOP cijfers'!CH19</f>
        <v>0</v>
      </c>
      <c r="CI125" s="228">
        <f>'EUS STOP cijfers'!CI19</f>
        <v>0</v>
      </c>
      <c r="CJ125" s="228">
        <f>'EUS STOP cijfers'!CJ19</f>
        <v>0</v>
      </c>
      <c r="CK125" s="228">
        <f>'EUS STOP cijfers'!CK19</f>
        <v>0</v>
      </c>
      <c r="CL125" s="300">
        <f>'EUS STOP cijfers'!CL19</f>
        <v>0</v>
      </c>
      <c r="CM125" s="228">
        <f>'EUS STOP cijfers'!CM19</f>
        <v>0</v>
      </c>
      <c r="CN125" s="228">
        <f>'EUS STOP cijfers'!CN19</f>
        <v>0</v>
      </c>
      <c r="CO125" s="228">
        <f>'EUS STOP cijfers'!CO19</f>
        <v>0</v>
      </c>
      <c r="CP125" s="228">
        <f>'EUS STOP cijfers'!CP19</f>
        <v>0</v>
      </c>
      <c r="CQ125" s="228">
        <f>'EUS STOP cijfers'!CQ19</f>
        <v>0</v>
      </c>
      <c r="CR125" s="228">
        <f>'EUS STOP cijfers'!CR19</f>
        <v>0</v>
      </c>
      <c r="CS125" s="228">
        <f>'EUS STOP cijfers'!CS19</f>
        <v>0</v>
      </c>
      <c r="CT125" s="228">
        <f>'EUS STOP cijfers'!CT19</f>
        <v>0</v>
      </c>
      <c r="CU125" s="228">
        <f>'EUS STOP cijfers'!CU19</f>
        <v>0</v>
      </c>
      <c r="CV125" s="228">
        <f>'EUS STOP cijfers'!CV19</f>
        <v>0</v>
      </c>
      <c r="CW125" s="228">
        <f>'EUS STOP cijfers'!CW19</f>
        <v>0</v>
      </c>
      <c r="CX125" s="228">
        <f>'EUS STOP cijfers'!CX19</f>
        <v>0</v>
      </c>
      <c r="CY125" s="229">
        <f>'EUS STOP cijfers'!CY19</f>
        <v>0</v>
      </c>
      <c r="CZ125" s="227">
        <f>'EUS STOP cijfers'!CZ19</f>
        <v>0</v>
      </c>
      <c r="DA125" s="228">
        <f>'EUS STOP cijfers'!DA19</f>
        <v>0</v>
      </c>
      <c r="DB125" s="228">
        <f>'EUS STOP cijfers'!DB19</f>
        <v>0</v>
      </c>
      <c r="DC125" s="228">
        <f>'EUS STOP cijfers'!DC19</f>
        <v>0</v>
      </c>
      <c r="DD125" s="228">
        <f>'EUS STOP cijfers'!DD19</f>
        <v>0</v>
      </c>
      <c r="DE125" s="228">
        <f>'EUS STOP cijfers'!DE19</f>
        <v>0</v>
      </c>
      <c r="DF125" s="228">
        <f>'EUS STOP cijfers'!DF19</f>
        <v>0</v>
      </c>
      <c r="DG125" s="228">
        <f>'EUS STOP cijfers'!DG19</f>
        <v>0</v>
      </c>
      <c r="DH125" s="228">
        <f>'EUS STOP cijfers'!DH19</f>
        <v>0</v>
      </c>
      <c r="DI125" s="228">
        <f>'EUS STOP cijfers'!DI19</f>
        <v>0</v>
      </c>
      <c r="DJ125" s="228">
        <f>'EUS STOP cijfers'!DJ19</f>
        <v>0</v>
      </c>
      <c r="DK125" s="228">
        <f>'EUS STOP cijfers'!DK19</f>
        <v>0</v>
      </c>
      <c r="DL125" s="229">
        <f>'EUS STOP cijfers'!DL19</f>
        <v>0</v>
      </c>
    </row>
    <row r="126" spans="1:116" s="221" customFormat="1">
      <c r="A126" s="222">
        <f>'EUS STOP cijfers'!A20</f>
        <v>0</v>
      </c>
      <c r="B126" s="223" t="str">
        <f>'EUS STOP cijfers'!B20</f>
        <v>UINT/UINA</v>
      </c>
      <c r="C126" s="224" t="str">
        <f>'EUS STOP cijfers'!C20</f>
        <v>EU- subsidieregelingen</v>
      </c>
      <c r="D126" s="224" t="str">
        <f>'EUS STOP cijfers'!D20</f>
        <v xml:space="preserve">EUS Betaalorgaan RVO.nl DG AGRO
</v>
      </c>
      <c r="E126" s="225" t="str">
        <f>'EUS STOP cijfers'!E20</f>
        <v>a.1. Voortgangsrapportages</v>
      </c>
      <c r="F126" s="226" t="str">
        <f>'EUS STOP cijfers'!F20</f>
        <v>EL&amp;I AGRO</v>
      </c>
      <c r="G126" s="224" t="str">
        <f>'EUS STOP cijfers'!G20</f>
        <v>ja, nee</v>
      </c>
      <c r="H126" s="227">
        <f>'EUS STOP cijfers'!H20</f>
        <v>120</v>
      </c>
      <c r="I126" s="228">
        <f>'EUS STOP cijfers'!I20</f>
        <v>0</v>
      </c>
      <c r="J126" s="228">
        <f>'EUS STOP cijfers'!J20</f>
        <v>0</v>
      </c>
      <c r="K126" s="228">
        <f>'EUS STOP cijfers'!K20</f>
        <v>0</v>
      </c>
      <c r="L126" s="228">
        <f>'EUS STOP cijfers'!L20</f>
        <v>0</v>
      </c>
      <c r="M126" s="228">
        <f>'EUS STOP cijfers'!M20</f>
        <v>0</v>
      </c>
      <c r="N126" s="228">
        <f>'EUS STOP cijfers'!N20</f>
        <v>0</v>
      </c>
      <c r="O126" s="228">
        <f>'EUS STOP cijfers'!O20</f>
        <v>0</v>
      </c>
      <c r="P126" s="228">
        <f>'EUS STOP cijfers'!P20</f>
        <v>0</v>
      </c>
      <c r="Q126" s="229">
        <f>'EUS STOP cijfers'!Q20</f>
        <v>120</v>
      </c>
      <c r="R126" s="227">
        <f>'EUS STOP cijfers'!R20</f>
        <v>0</v>
      </c>
      <c r="S126" s="228">
        <f>'EUS STOP cijfers'!S20</f>
        <v>0</v>
      </c>
      <c r="T126" s="228">
        <f>'EUS STOP cijfers'!T20</f>
        <v>120</v>
      </c>
      <c r="U126" s="228">
        <f>'EUS STOP cijfers'!U20</f>
        <v>0</v>
      </c>
      <c r="V126" s="228">
        <f>'EUS STOP cijfers'!V20</f>
        <v>0</v>
      </c>
      <c r="W126" s="228">
        <f>'EUS STOP cijfers'!W20</f>
        <v>0</v>
      </c>
      <c r="X126" s="228">
        <f>'EUS STOP cijfers'!X20</f>
        <v>0</v>
      </c>
      <c r="Y126" s="228">
        <f>'EUS STOP cijfers'!Y20</f>
        <v>0</v>
      </c>
      <c r="Z126" s="223">
        <f>'EUS STOP cijfers'!Z20</f>
        <v>120</v>
      </c>
      <c r="AA126" s="228">
        <f>'EUS STOP cijfers'!AA20</f>
        <v>120</v>
      </c>
      <c r="AB126" s="228">
        <f>'EUS STOP cijfers'!AB20</f>
        <v>0</v>
      </c>
      <c r="AC126" s="228">
        <f>'EUS STOP cijfers'!AC20</f>
        <v>0</v>
      </c>
      <c r="AD126" s="228">
        <f>'EUS STOP cijfers'!AD20</f>
        <v>0</v>
      </c>
      <c r="AE126" s="228">
        <f>'EUS STOP cijfers'!AE20</f>
        <v>0</v>
      </c>
      <c r="AF126" s="228">
        <f>'EUS STOP cijfers'!AF20</f>
        <v>0</v>
      </c>
      <c r="AG126" s="223">
        <f>'EUS STOP cijfers'!AG20</f>
        <v>0</v>
      </c>
      <c r="AH126" s="230">
        <f>'EUS STOP cijfers'!AH20</f>
        <v>0</v>
      </c>
      <c r="AI126" s="230">
        <f>'EUS STOP cijfers'!AI20</f>
        <v>0</v>
      </c>
      <c r="AJ126" s="230">
        <f>'EUS STOP cijfers'!AJ20</f>
        <v>120</v>
      </c>
      <c r="AK126" s="230">
        <f>'EUS STOP cijfers'!AK20</f>
        <v>0</v>
      </c>
      <c r="AL126" s="223">
        <f>'EUS STOP cijfers'!AL20</f>
        <v>0</v>
      </c>
      <c r="AM126" s="230">
        <f>'EUS STOP cijfers'!AM20</f>
        <v>0</v>
      </c>
      <c r="AN126" s="230">
        <f>'EUS STOP cijfers'!AN20</f>
        <v>0</v>
      </c>
      <c r="AO126" s="230">
        <f>'EUS STOP cijfers'!AO20</f>
        <v>0</v>
      </c>
      <c r="AP126" s="230">
        <f>'EUS STOP cijfers'!AP20</f>
        <v>0</v>
      </c>
      <c r="AQ126" s="230">
        <f>'EUS STOP cijfers'!AQ20</f>
        <v>0</v>
      </c>
      <c r="AR126" s="223">
        <f>'EUS STOP cijfers'!AR20</f>
        <v>0</v>
      </c>
      <c r="AS126" s="230">
        <f>'EUS STOP cijfers'!AS20</f>
        <v>0</v>
      </c>
      <c r="AT126" s="230">
        <f>'EUS STOP cijfers'!AT20</f>
        <v>0</v>
      </c>
      <c r="AU126" s="230">
        <f>'EUS STOP cijfers'!AU20</f>
        <v>0</v>
      </c>
      <c r="AV126" s="230">
        <f>'EUS STOP cijfers'!AV20</f>
        <v>0</v>
      </c>
      <c r="AW126" s="230">
        <f>'EUS STOP cijfers'!AW20</f>
        <v>0</v>
      </c>
      <c r="AX126" s="230">
        <f>'EUS STOP cijfers'!AX20</f>
        <v>0</v>
      </c>
      <c r="AY126" s="230">
        <f>'EUS STOP cijfers'!AY20</f>
        <v>0</v>
      </c>
      <c r="AZ126" s="230">
        <f>'EUS STOP cijfers'!AZ20</f>
        <v>0</v>
      </c>
      <c r="BA126" s="230">
        <f>'EUS STOP cijfers'!BA20</f>
        <v>0</v>
      </c>
      <c r="BB126" s="230">
        <f>'EUS STOP cijfers'!BB20</f>
        <v>0</v>
      </c>
      <c r="BC126" s="223">
        <f>'EUS STOP cijfers'!BC20</f>
        <v>0</v>
      </c>
      <c r="BD126" s="230">
        <f>'EUS STOP cijfers'!BD20</f>
        <v>0</v>
      </c>
      <c r="BE126" s="230">
        <f>'EUS STOP cijfers'!BE20</f>
        <v>0</v>
      </c>
      <c r="BF126" s="230">
        <f>'EUS STOP cijfers'!BF20</f>
        <v>0</v>
      </c>
      <c r="BG126" s="230">
        <f>'EUS STOP cijfers'!BG20</f>
        <v>0</v>
      </c>
      <c r="BH126" s="230">
        <f>'EUS STOP cijfers'!BH20</f>
        <v>0</v>
      </c>
      <c r="BI126" s="230">
        <f>'EUS STOP cijfers'!BI20</f>
        <v>0</v>
      </c>
      <c r="BJ126" s="230">
        <f>'EUS STOP cijfers'!BJ20</f>
        <v>0</v>
      </c>
      <c r="BK126" s="223">
        <f>'EUS STOP cijfers'!BK20</f>
        <v>0</v>
      </c>
      <c r="BL126" s="230">
        <f>'EUS STOP cijfers'!BL20</f>
        <v>0</v>
      </c>
      <c r="BM126" s="230">
        <f>'EUS STOP cijfers'!BM20</f>
        <v>0</v>
      </c>
      <c r="BN126" s="230">
        <f>'EUS STOP cijfers'!BN20</f>
        <v>0</v>
      </c>
      <c r="BO126" s="230">
        <f>'EUS STOP cijfers'!BO20</f>
        <v>0</v>
      </c>
      <c r="BP126" s="230">
        <f>'EUS STOP cijfers'!BP20</f>
        <v>0</v>
      </c>
      <c r="BQ126" s="223">
        <f>'EUS STOP cijfers'!BQ20</f>
        <v>0</v>
      </c>
      <c r="BR126" s="230">
        <f>'EUS STOP cijfers'!BR20</f>
        <v>0</v>
      </c>
      <c r="BS126" s="230">
        <f>'EUS STOP cijfers'!BS20</f>
        <v>0</v>
      </c>
      <c r="BT126" s="230">
        <f>'EUS STOP cijfers'!BT20</f>
        <v>0</v>
      </c>
      <c r="BU126" s="230">
        <f>'EUS STOP cijfers'!BU20</f>
        <v>0</v>
      </c>
      <c r="BV126" s="230">
        <f>'EUS STOP cijfers'!BV20</f>
        <v>0</v>
      </c>
      <c r="BW126" s="230">
        <f>'EUS STOP cijfers'!BW20</f>
        <v>0</v>
      </c>
      <c r="BX126" s="222">
        <f>'EUS STOP cijfers'!BX20</f>
        <v>0</v>
      </c>
      <c r="BY126" s="223">
        <f>'EUS STOP cijfers'!BY20</f>
        <v>120</v>
      </c>
      <c r="BZ126" s="228">
        <f>'EUS STOP cijfers'!BZ20</f>
        <v>0</v>
      </c>
      <c r="CA126" s="228">
        <f>'EUS STOP cijfers'!CA20</f>
        <v>0</v>
      </c>
      <c r="CB126" s="228">
        <f>'EUS STOP cijfers'!CB20</f>
        <v>0</v>
      </c>
      <c r="CC126" s="228">
        <f>'EUS STOP cijfers'!CC20</f>
        <v>0</v>
      </c>
      <c r="CD126" s="228">
        <f>'EUS STOP cijfers'!CD20</f>
        <v>0</v>
      </c>
      <c r="CE126" s="228">
        <f>'EUS STOP cijfers'!CE20</f>
        <v>0</v>
      </c>
      <c r="CF126" s="228">
        <f>'EUS STOP cijfers'!CF20</f>
        <v>0</v>
      </c>
      <c r="CG126" s="228">
        <f>'EUS STOP cijfers'!CG20</f>
        <v>0</v>
      </c>
      <c r="CH126" s="228">
        <f>'EUS STOP cijfers'!CH20</f>
        <v>0</v>
      </c>
      <c r="CI126" s="228">
        <f>'EUS STOP cijfers'!CI20</f>
        <v>0</v>
      </c>
      <c r="CJ126" s="228">
        <f>'EUS STOP cijfers'!CJ20</f>
        <v>0</v>
      </c>
      <c r="CK126" s="228">
        <f>'EUS STOP cijfers'!CK20</f>
        <v>0</v>
      </c>
      <c r="CL126" s="300">
        <f>'EUS STOP cijfers'!CL20</f>
        <v>0</v>
      </c>
      <c r="CM126" s="228">
        <f>'EUS STOP cijfers'!CM20</f>
        <v>0</v>
      </c>
      <c r="CN126" s="228">
        <f>'EUS STOP cijfers'!CN20</f>
        <v>0</v>
      </c>
      <c r="CO126" s="228">
        <f>'EUS STOP cijfers'!CO20</f>
        <v>0</v>
      </c>
      <c r="CP126" s="228">
        <f>'EUS STOP cijfers'!CP20</f>
        <v>0</v>
      </c>
      <c r="CQ126" s="228">
        <f>'EUS STOP cijfers'!CQ20</f>
        <v>0</v>
      </c>
      <c r="CR126" s="228">
        <f>'EUS STOP cijfers'!CR20</f>
        <v>0</v>
      </c>
      <c r="CS126" s="228">
        <f>'EUS STOP cijfers'!CS20</f>
        <v>0</v>
      </c>
      <c r="CT126" s="228">
        <f>'EUS STOP cijfers'!CT20</f>
        <v>0</v>
      </c>
      <c r="CU126" s="228">
        <f>'EUS STOP cijfers'!CU20</f>
        <v>0</v>
      </c>
      <c r="CV126" s="228">
        <f>'EUS STOP cijfers'!CV20</f>
        <v>0</v>
      </c>
      <c r="CW126" s="228">
        <f>'EUS STOP cijfers'!CW20</f>
        <v>0</v>
      </c>
      <c r="CX126" s="228">
        <f>'EUS STOP cijfers'!CX20</f>
        <v>0</v>
      </c>
      <c r="CY126" s="229">
        <f>'EUS STOP cijfers'!CY20</f>
        <v>0</v>
      </c>
      <c r="CZ126" s="227">
        <f>'EUS STOP cijfers'!CZ20</f>
        <v>0</v>
      </c>
      <c r="DA126" s="228">
        <f>'EUS STOP cijfers'!DA20</f>
        <v>0</v>
      </c>
      <c r="DB126" s="228">
        <f>'EUS STOP cijfers'!DB20</f>
        <v>0</v>
      </c>
      <c r="DC126" s="228">
        <f>'EUS STOP cijfers'!DC20</f>
        <v>0</v>
      </c>
      <c r="DD126" s="228">
        <f>'EUS STOP cijfers'!DD20</f>
        <v>0</v>
      </c>
      <c r="DE126" s="228">
        <f>'EUS STOP cijfers'!DE20</f>
        <v>0</v>
      </c>
      <c r="DF126" s="228">
        <f>'EUS STOP cijfers'!DF20</f>
        <v>0</v>
      </c>
      <c r="DG126" s="228">
        <f>'EUS STOP cijfers'!DG20</f>
        <v>0</v>
      </c>
      <c r="DH126" s="228">
        <f>'EUS STOP cijfers'!DH20</f>
        <v>0</v>
      </c>
      <c r="DI126" s="228">
        <f>'EUS STOP cijfers'!DI20</f>
        <v>0</v>
      </c>
      <c r="DJ126" s="228">
        <f>'EUS STOP cijfers'!DJ20</f>
        <v>0</v>
      </c>
      <c r="DK126" s="228">
        <f>'EUS STOP cijfers'!DK20</f>
        <v>0</v>
      </c>
      <c r="DL126" s="229">
        <f>'EUS STOP cijfers'!DL20</f>
        <v>0</v>
      </c>
    </row>
    <row r="127" spans="1:116" s="221" customFormat="1">
      <c r="A127" s="222">
        <f>'EUS STOP cijfers'!A21</f>
        <v>0</v>
      </c>
      <c r="B127" s="223" t="str">
        <f>'EUS STOP cijfers'!B21</f>
        <v>UINT/UINA</v>
      </c>
      <c r="C127" s="224" t="str">
        <f>'EUS STOP cijfers'!C21</f>
        <v>EU- subsidieregelingen</v>
      </c>
      <c r="D127" s="224" t="str">
        <f>'EUS STOP cijfers'!D21</f>
        <v xml:space="preserve">EUS Betaalorgaan RVO.nl DG AGRO
</v>
      </c>
      <c r="E127" s="225" t="str">
        <f>'EUS STOP cijfers'!E21</f>
        <v>a.2. Optimalisering heen en weer</v>
      </c>
      <c r="F127" s="226" t="str">
        <f>'EUS STOP cijfers'!F21</f>
        <v>EL&amp;I AGRO</v>
      </c>
      <c r="G127" s="224" t="str">
        <f>'EUS STOP cijfers'!G21</f>
        <v>ja, nee</v>
      </c>
      <c r="H127" s="227">
        <f>'EUS STOP cijfers'!H21</f>
        <v>80</v>
      </c>
      <c r="I127" s="228">
        <f>'EUS STOP cijfers'!I21</f>
        <v>0</v>
      </c>
      <c r="J127" s="228">
        <f>'EUS STOP cijfers'!J21</f>
        <v>0</v>
      </c>
      <c r="K127" s="228">
        <f>'EUS STOP cijfers'!K21</f>
        <v>0</v>
      </c>
      <c r="L127" s="228">
        <f>'EUS STOP cijfers'!L21</f>
        <v>0</v>
      </c>
      <c r="M127" s="228">
        <f>'EUS STOP cijfers'!M21</f>
        <v>0</v>
      </c>
      <c r="N127" s="228">
        <f>'EUS STOP cijfers'!N21</f>
        <v>0</v>
      </c>
      <c r="O127" s="228">
        <f>'EUS STOP cijfers'!O21</f>
        <v>0</v>
      </c>
      <c r="P127" s="228">
        <f>'EUS STOP cijfers'!P21</f>
        <v>0</v>
      </c>
      <c r="Q127" s="229">
        <f>'EUS STOP cijfers'!Q21</f>
        <v>80</v>
      </c>
      <c r="R127" s="227">
        <f>'EUS STOP cijfers'!R21</f>
        <v>0</v>
      </c>
      <c r="S127" s="228">
        <f>'EUS STOP cijfers'!S21</f>
        <v>0</v>
      </c>
      <c r="T127" s="228">
        <f>'EUS STOP cijfers'!T21</f>
        <v>80</v>
      </c>
      <c r="U127" s="228">
        <f>'EUS STOP cijfers'!U21</f>
        <v>0</v>
      </c>
      <c r="V127" s="228">
        <f>'EUS STOP cijfers'!V21</f>
        <v>0</v>
      </c>
      <c r="W127" s="228">
        <f>'EUS STOP cijfers'!W21</f>
        <v>0</v>
      </c>
      <c r="X127" s="228">
        <f>'EUS STOP cijfers'!X21</f>
        <v>0</v>
      </c>
      <c r="Y127" s="228">
        <f>'EUS STOP cijfers'!Y21</f>
        <v>0</v>
      </c>
      <c r="Z127" s="223">
        <f>'EUS STOP cijfers'!Z21</f>
        <v>80</v>
      </c>
      <c r="AA127" s="228">
        <f>'EUS STOP cijfers'!AA21</f>
        <v>80</v>
      </c>
      <c r="AB127" s="228">
        <f>'EUS STOP cijfers'!AB21</f>
        <v>0</v>
      </c>
      <c r="AC127" s="228">
        <f>'EUS STOP cijfers'!AC21</f>
        <v>0</v>
      </c>
      <c r="AD127" s="228">
        <f>'EUS STOP cijfers'!AD21</f>
        <v>0</v>
      </c>
      <c r="AE127" s="228">
        <f>'EUS STOP cijfers'!AE21</f>
        <v>0</v>
      </c>
      <c r="AF127" s="228">
        <f>'EUS STOP cijfers'!AF21</f>
        <v>0</v>
      </c>
      <c r="AG127" s="223">
        <f>'EUS STOP cijfers'!AG21</f>
        <v>0</v>
      </c>
      <c r="AH127" s="230">
        <f>'EUS STOP cijfers'!AH21</f>
        <v>0</v>
      </c>
      <c r="AI127" s="230">
        <f>'EUS STOP cijfers'!AI21</f>
        <v>0</v>
      </c>
      <c r="AJ127" s="230">
        <f>'EUS STOP cijfers'!AJ21</f>
        <v>80</v>
      </c>
      <c r="AK127" s="230">
        <f>'EUS STOP cijfers'!AK21</f>
        <v>0</v>
      </c>
      <c r="AL127" s="223">
        <f>'EUS STOP cijfers'!AL21</f>
        <v>0</v>
      </c>
      <c r="AM127" s="230">
        <f>'EUS STOP cijfers'!AM21</f>
        <v>0</v>
      </c>
      <c r="AN127" s="230">
        <f>'EUS STOP cijfers'!AN21</f>
        <v>0</v>
      </c>
      <c r="AO127" s="230">
        <f>'EUS STOP cijfers'!AO21</f>
        <v>0</v>
      </c>
      <c r="AP127" s="230">
        <f>'EUS STOP cijfers'!AP21</f>
        <v>0</v>
      </c>
      <c r="AQ127" s="230">
        <f>'EUS STOP cijfers'!AQ21</f>
        <v>0</v>
      </c>
      <c r="AR127" s="223">
        <f>'EUS STOP cijfers'!AR21</f>
        <v>0</v>
      </c>
      <c r="AS127" s="230">
        <f>'EUS STOP cijfers'!AS21</f>
        <v>0</v>
      </c>
      <c r="AT127" s="230">
        <f>'EUS STOP cijfers'!AT21</f>
        <v>0</v>
      </c>
      <c r="AU127" s="230">
        <f>'EUS STOP cijfers'!AU21</f>
        <v>0</v>
      </c>
      <c r="AV127" s="230">
        <f>'EUS STOP cijfers'!AV21</f>
        <v>0</v>
      </c>
      <c r="AW127" s="230">
        <f>'EUS STOP cijfers'!AW21</f>
        <v>0</v>
      </c>
      <c r="AX127" s="230">
        <f>'EUS STOP cijfers'!AX21</f>
        <v>0</v>
      </c>
      <c r="AY127" s="230">
        <f>'EUS STOP cijfers'!AY21</f>
        <v>0</v>
      </c>
      <c r="AZ127" s="230">
        <f>'EUS STOP cijfers'!AZ21</f>
        <v>0</v>
      </c>
      <c r="BA127" s="230">
        <f>'EUS STOP cijfers'!BA21</f>
        <v>0</v>
      </c>
      <c r="BB127" s="230">
        <f>'EUS STOP cijfers'!BB21</f>
        <v>0</v>
      </c>
      <c r="BC127" s="223">
        <f>'EUS STOP cijfers'!BC21</f>
        <v>0</v>
      </c>
      <c r="BD127" s="230">
        <f>'EUS STOP cijfers'!BD21</f>
        <v>0</v>
      </c>
      <c r="BE127" s="230">
        <f>'EUS STOP cijfers'!BE21</f>
        <v>0</v>
      </c>
      <c r="BF127" s="230">
        <f>'EUS STOP cijfers'!BF21</f>
        <v>0</v>
      </c>
      <c r="BG127" s="230">
        <f>'EUS STOP cijfers'!BG21</f>
        <v>0</v>
      </c>
      <c r="BH127" s="230">
        <f>'EUS STOP cijfers'!BH21</f>
        <v>0</v>
      </c>
      <c r="BI127" s="230">
        <f>'EUS STOP cijfers'!BI21</f>
        <v>0</v>
      </c>
      <c r="BJ127" s="230">
        <f>'EUS STOP cijfers'!BJ21</f>
        <v>0</v>
      </c>
      <c r="BK127" s="223">
        <f>'EUS STOP cijfers'!BK21</f>
        <v>0</v>
      </c>
      <c r="BL127" s="230">
        <f>'EUS STOP cijfers'!BL21</f>
        <v>0</v>
      </c>
      <c r="BM127" s="230">
        <f>'EUS STOP cijfers'!BM21</f>
        <v>0</v>
      </c>
      <c r="BN127" s="230">
        <f>'EUS STOP cijfers'!BN21</f>
        <v>0</v>
      </c>
      <c r="BO127" s="230">
        <f>'EUS STOP cijfers'!BO21</f>
        <v>0</v>
      </c>
      <c r="BP127" s="230">
        <f>'EUS STOP cijfers'!BP21</f>
        <v>0</v>
      </c>
      <c r="BQ127" s="223">
        <f>'EUS STOP cijfers'!BQ21</f>
        <v>0</v>
      </c>
      <c r="BR127" s="230">
        <f>'EUS STOP cijfers'!BR21</f>
        <v>0</v>
      </c>
      <c r="BS127" s="230">
        <f>'EUS STOP cijfers'!BS21</f>
        <v>0</v>
      </c>
      <c r="BT127" s="230">
        <f>'EUS STOP cijfers'!BT21</f>
        <v>0</v>
      </c>
      <c r="BU127" s="230">
        <f>'EUS STOP cijfers'!BU21</f>
        <v>0</v>
      </c>
      <c r="BV127" s="230">
        <f>'EUS STOP cijfers'!BV21</f>
        <v>0</v>
      </c>
      <c r="BW127" s="230">
        <f>'EUS STOP cijfers'!BW21</f>
        <v>0</v>
      </c>
      <c r="BX127" s="222">
        <f>'EUS STOP cijfers'!BX21</f>
        <v>0</v>
      </c>
      <c r="BY127" s="223">
        <f>'EUS STOP cijfers'!BY21</f>
        <v>80</v>
      </c>
      <c r="BZ127" s="228">
        <f>'EUS STOP cijfers'!BZ21</f>
        <v>0</v>
      </c>
      <c r="CA127" s="228">
        <f>'EUS STOP cijfers'!CA21</f>
        <v>0</v>
      </c>
      <c r="CB127" s="228">
        <f>'EUS STOP cijfers'!CB21</f>
        <v>0</v>
      </c>
      <c r="CC127" s="228">
        <f>'EUS STOP cijfers'!CC21</f>
        <v>0</v>
      </c>
      <c r="CD127" s="228">
        <f>'EUS STOP cijfers'!CD21</f>
        <v>0</v>
      </c>
      <c r="CE127" s="228">
        <f>'EUS STOP cijfers'!CE21</f>
        <v>0</v>
      </c>
      <c r="CF127" s="228">
        <f>'EUS STOP cijfers'!CF21</f>
        <v>0</v>
      </c>
      <c r="CG127" s="228">
        <f>'EUS STOP cijfers'!CG21</f>
        <v>0</v>
      </c>
      <c r="CH127" s="228">
        <f>'EUS STOP cijfers'!CH21</f>
        <v>0</v>
      </c>
      <c r="CI127" s="228">
        <f>'EUS STOP cijfers'!CI21</f>
        <v>0</v>
      </c>
      <c r="CJ127" s="228">
        <f>'EUS STOP cijfers'!CJ21</f>
        <v>0</v>
      </c>
      <c r="CK127" s="228">
        <f>'EUS STOP cijfers'!CK21</f>
        <v>0</v>
      </c>
      <c r="CL127" s="300">
        <f>'EUS STOP cijfers'!CL21</f>
        <v>0</v>
      </c>
      <c r="CM127" s="228">
        <f>'EUS STOP cijfers'!CM21</f>
        <v>0</v>
      </c>
      <c r="CN127" s="228">
        <f>'EUS STOP cijfers'!CN21</f>
        <v>0</v>
      </c>
      <c r="CO127" s="228">
        <f>'EUS STOP cijfers'!CO21</f>
        <v>0</v>
      </c>
      <c r="CP127" s="228">
        <f>'EUS STOP cijfers'!CP21</f>
        <v>0</v>
      </c>
      <c r="CQ127" s="228">
        <f>'EUS STOP cijfers'!CQ21</f>
        <v>0</v>
      </c>
      <c r="CR127" s="228">
        <f>'EUS STOP cijfers'!CR21</f>
        <v>0</v>
      </c>
      <c r="CS127" s="228">
        <f>'EUS STOP cijfers'!CS21</f>
        <v>0</v>
      </c>
      <c r="CT127" s="228">
        <f>'EUS STOP cijfers'!CT21</f>
        <v>0</v>
      </c>
      <c r="CU127" s="228">
        <f>'EUS STOP cijfers'!CU21</f>
        <v>0</v>
      </c>
      <c r="CV127" s="228">
        <f>'EUS STOP cijfers'!CV21</f>
        <v>0</v>
      </c>
      <c r="CW127" s="228">
        <f>'EUS STOP cijfers'!CW21</f>
        <v>0</v>
      </c>
      <c r="CX127" s="228">
        <f>'EUS STOP cijfers'!CX21</f>
        <v>0</v>
      </c>
      <c r="CY127" s="229">
        <f>'EUS STOP cijfers'!CY21</f>
        <v>0</v>
      </c>
      <c r="CZ127" s="227">
        <f>'EUS STOP cijfers'!CZ21</f>
        <v>0</v>
      </c>
      <c r="DA127" s="228">
        <f>'EUS STOP cijfers'!DA21</f>
        <v>0</v>
      </c>
      <c r="DB127" s="228">
        <f>'EUS STOP cijfers'!DB21</f>
        <v>0</v>
      </c>
      <c r="DC127" s="228">
        <f>'EUS STOP cijfers'!DC21</f>
        <v>0</v>
      </c>
      <c r="DD127" s="228">
        <f>'EUS STOP cijfers'!DD21</f>
        <v>0</v>
      </c>
      <c r="DE127" s="228">
        <f>'EUS STOP cijfers'!DE21</f>
        <v>0</v>
      </c>
      <c r="DF127" s="228">
        <f>'EUS STOP cijfers'!DF21</f>
        <v>0</v>
      </c>
      <c r="DG127" s="228">
        <f>'EUS STOP cijfers'!DG21</f>
        <v>0</v>
      </c>
      <c r="DH127" s="228">
        <f>'EUS STOP cijfers'!DH21</f>
        <v>0</v>
      </c>
      <c r="DI127" s="228">
        <f>'EUS STOP cijfers'!DI21</f>
        <v>0</v>
      </c>
      <c r="DJ127" s="228">
        <f>'EUS STOP cijfers'!DJ21</f>
        <v>0</v>
      </c>
      <c r="DK127" s="228">
        <f>'EUS STOP cijfers'!DK21</f>
        <v>0</v>
      </c>
      <c r="DL127" s="229">
        <f>'EUS STOP cijfers'!DL21</f>
        <v>0</v>
      </c>
    </row>
    <row r="128" spans="1:116" s="221" customFormat="1" ht="26.25" customHeight="1">
      <c r="A128" s="222">
        <f>'EUS STOP cijfers'!A22</f>
        <v>0</v>
      </c>
      <c r="B128" s="223" t="str">
        <f>'EUS STOP cijfers'!B22</f>
        <v>UINT/UINA</v>
      </c>
      <c r="C128" s="224" t="str">
        <f>'EUS STOP cijfers'!C22</f>
        <v>EU- subsidieregelingen</v>
      </c>
      <c r="D128" s="224" t="str">
        <f>'EUS STOP cijfers'!D22</f>
        <v xml:space="preserve">EUS Betaalorgaan RVO.nl DG AGRO
</v>
      </c>
      <c r="E128" s="225" t="str">
        <f>'EUS STOP cijfers'!E22</f>
        <v xml:space="preserve">Overige TO werkzaamheden </v>
      </c>
      <c r="F128" s="226" t="str">
        <f>'EUS STOP cijfers'!F22</f>
        <v>EL&amp;I AGRO</v>
      </c>
      <c r="G128" s="224" t="str">
        <f>'EUS STOP cijfers'!G22</f>
        <v>ja, nee</v>
      </c>
      <c r="H128" s="227">
        <f>'EUS STOP cijfers'!H22</f>
        <v>350</v>
      </c>
      <c r="I128" s="228">
        <f>'EUS STOP cijfers'!I22</f>
        <v>0</v>
      </c>
      <c r="J128" s="228">
        <f>'EUS STOP cijfers'!J22</f>
        <v>861</v>
      </c>
      <c r="K128" s="228">
        <f>'EUS STOP cijfers'!K22</f>
        <v>0</v>
      </c>
      <c r="L128" s="228">
        <f>'EUS STOP cijfers'!L22</f>
        <v>0</v>
      </c>
      <c r="M128" s="228">
        <f>'EUS STOP cijfers'!M22</f>
        <v>0</v>
      </c>
      <c r="N128" s="228">
        <f>'EUS STOP cijfers'!N22</f>
        <v>0</v>
      </c>
      <c r="O128" s="228">
        <f>'EUS STOP cijfers'!O22</f>
        <v>0</v>
      </c>
      <c r="P128" s="228">
        <f>'EUS STOP cijfers'!P22</f>
        <v>0</v>
      </c>
      <c r="Q128" s="229">
        <f>'EUS STOP cijfers'!Q22</f>
        <v>1211</v>
      </c>
      <c r="R128" s="227">
        <f>'EUS STOP cijfers'!R22</f>
        <v>0</v>
      </c>
      <c r="S128" s="228">
        <f>'EUS STOP cijfers'!S22</f>
        <v>0</v>
      </c>
      <c r="T128" s="228">
        <f>'EUS STOP cijfers'!T22</f>
        <v>1211</v>
      </c>
      <c r="U128" s="228">
        <f>'EUS STOP cijfers'!U22</f>
        <v>0</v>
      </c>
      <c r="V128" s="228">
        <f>'EUS STOP cijfers'!V22</f>
        <v>0</v>
      </c>
      <c r="W128" s="228">
        <f>'EUS STOP cijfers'!W22</f>
        <v>0</v>
      </c>
      <c r="X128" s="228">
        <f>'EUS STOP cijfers'!X22</f>
        <v>0</v>
      </c>
      <c r="Y128" s="228">
        <f>'EUS STOP cijfers'!Y22</f>
        <v>0</v>
      </c>
      <c r="Z128" s="223">
        <f>'EUS STOP cijfers'!Z22</f>
        <v>1211</v>
      </c>
      <c r="AA128" s="228">
        <f>'EUS STOP cijfers'!AA22</f>
        <v>1211</v>
      </c>
      <c r="AB128" s="228">
        <f>'EUS STOP cijfers'!AB22</f>
        <v>0</v>
      </c>
      <c r="AC128" s="228">
        <f>'EUS STOP cijfers'!AC22</f>
        <v>0</v>
      </c>
      <c r="AD128" s="228">
        <f>'EUS STOP cijfers'!AD22</f>
        <v>0</v>
      </c>
      <c r="AE128" s="228">
        <f>'EUS STOP cijfers'!AE22</f>
        <v>0</v>
      </c>
      <c r="AF128" s="228">
        <f>'EUS STOP cijfers'!AF22</f>
        <v>0</v>
      </c>
      <c r="AG128" s="223">
        <f>'EUS STOP cijfers'!AG22</f>
        <v>0</v>
      </c>
      <c r="AH128" s="230">
        <f>'EUS STOP cijfers'!AH22</f>
        <v>0</v>
      </c>
      <c r="AI128" s="230">
        <f>'EUS STOP cijfers'!AI22</f>
        <v>0</v>
      </c>
      <c r="AJ128" s="230">
        <f>'EUS STOP cijfers'!AJ22</f>
        <v>1211</v>
      </c>
      <c r="AK128" s="230">
        <f>'EUS STOP cijfers'!AK22</f>
        <v>0</v>
      </c>
      <c r="AL128" s="223">
        <f>'EUS STOP cijfers'!AL22</f>
        <v>0</v>
      </c>
      <c r="AM128" s="230">
        <f>'EUS STOP cijfers'!AM22</f>
        <v>0</v>
      </c>
      <c r="AN128" s="230">
        <f>'EUS STOP cijfers'!AN22</f>
        <v>0</v>
      </c>
      <c r="AO128" s="230">
        <f>'EUS STOP cijfers'!AO22</f>
        <v>0</v>
      </c>
      <c r="AP128" s="230">
        <f>'EUS STOP cijfers'!AP22</f>
        <v>0</v>
      </c>
      <c r="AQ128" s="230">
        <f>'EUS STOP cijfers'!AQ22</f>
        <v>0</v>
      </c>
      <c r="AR128" s="223">
        <f>'EUS STOP cijfers'!AR22</f>
        <v>0</v>
      </c>
      <c r="AS128" s="230">
        <f>'EUS STOP cijfers'!AS22</f>
        <v>0</v>
      </c>
      <c r="AT128" s="230">
        <f>'EUS STOP cijfers'!AT22</f>
        <v>0</v>
      </c>
      <c r="AU128" s="230">
        <f>'EUS STOP cijfers'!AU22</f>
        <v>0</v>
      </c>
      <c r="AV128" s="230">
        <f>'EUS STOP cijfers'!AV22</f>
        <v>0</v>
      </c>
      <c r="AW128" s="230">
        <f>'EUS STOP cijfers'!AW22</f>
        <v>0</v>
      </c>
      <c r="AX128" s="230">
        <f>'EUS STOP cijfers'!AX22</f>
        <v>0</v>
      </c>
      <c r="AY128" s="230">
        <f>'EUS STOP cijfers'!AY22</f>
        <v>0</v>
      </c>
      <c r="AZ128" s="230">
        <f>'EUS STOP cijfers'!AZ22</f>
        <v>0</v>
      </c>
      <c r="BA128" s="230">
        <f>'EUS STOP cijfers'!BA22</f>
        <v>0</v>
      </c>
      <c r="BB128" s="230">
        <f>'EUS STOP cijfers'!BB22</f>
        <v>0</v>
      </c>
      <c r="BC128" s="223">
        <f>'EUS STOP cijfers'!BC22</f>
        <v>0</v>
      </c>
      <c r="BD128" s="230">
        <f>'EUS STOP cijfers'!BD22</f>
        <v>0</v>
      </c>
      <c r="BE128" s="230">
        <f>'EUS STOP cijfers'!BE22</f>
        <v>0</v>
      </c>
      <c r="BF128" s="230">
        <f>'EUS STOP cijfers'!BF22</f>
        <v>0</v>
      </c>
      <c r="BG128" s="230">
        <f>'EUS STOP cijfers'!BG22</f>
        <v>0</v>
      </c>
      <c r="BH128" s="230">
        <f>'EUS STOP cijfers'!BH22</f>
        <v>0</v>
      </c>
      <c r="BI128" s="230">
        <f>'EUS STOP cijfers'!BI22</f>
        <v>0</v>
      </c>
      <c r="BJ128" s="230">
        <f>'EUS STOP cijfers'!BJ22</f>
        <v>0</v>
      </c>
      <c r="BK128" s="223">
        <f>'EUS STOP cijfers'!BK22</f>
        <v>0</v>
      </c>
      <c r="BL128" s="230">
        <f>'EUS STOP cijfers'!BL22</f>
        <v>0</v>
      </c>
      <c r="BM128" s="230">
        <f>'EUS STOP cijfers'!BM22</f>
        <v>0</v>
      </c>
      <c r="BN128" s="230">
        <f>'EUS STOP cijfers'!BN22</f>
        <v>0</v>
      </c>
      <c r="BO128" s="230">
        <f>'EUS STOP cijfers'!BO22</f>
        <v>0</v>
      </c>
      <c r="BP128" s="230">
        <f>'EUS STOP cijfers'!BP22</f>
        <v>0</v>
      </c>
      <c r="BQ128" s="223">
        <f>'EUS STOP cijfers'!BQ22</f>
        <v>0</v>
      </c>
      <c r="BR128" s="230">
        <f>'EUS STOP cijfers'!BR22</f>
        <v>0</v>
      </c>
      <c r="BS128" s="230">
        <f>'EUS STOP cijfers'!BS22</f>
        <v>0</v>
      </c>
      <c r="BT128" s="230">
        <f>'EUS STOP cijfers'!BT22</f>
        <v>0</v>
      </c>
      <c r="BU128" s="230">
        <f>'EUS STOP cijfers'!BU22</f>
        <v>0</v>
      </c>
      <c r="BV128" s="230">
        <f>'EUS STOP cijfers'!BV22</f>
        <v>0</v>
      </c>
      <c r="BW128" s="230">
        <f>'EUS STOP cijfers'!BW22</f>
        <v>0</v>
      </c>
      <c r="BX128" s="222">
        <f>'EUS STOP cijfers'!BX22</f>
        <v>0</v>
      </c>
      <c r="BY128" s="223">
        <f>'EUS STOP cijfers'!BY22</f>
        <v>1211</v>
      </c>
      <c r="BZ128" s="228">
        <f>'EUS STOP cijfers'!BZ22</f>
        <v>0</v>
      </c>
      <c r="CA128" s="228">
        <f>'EUS STOP cijfers'!CA22</f>
        <v>0</v>
      </c>
      <c r="CB128" s="228">
        <f>'EUS STOP cijfers'!CB22</f>
        <v>0</v>
      </c>
      <c r="CC128" s="228">
        <f>'EUS STOP cijfers'!CC22</f>
        <v>0</v>
      </c>
      <c r="CD128" s="228">
        <f>'EUS STOP cijfers'!CD22</f>
        <v>0</v>
      </c>
      <c r="CE128" s="228">
        <f>'EUS STOP cijfers'!CE22</f>
        <v>0</v>
      </c>
      <c r="CF128" s="228">
        <f>'EUS STOP cijfers'!CF22</f>
        <v>0</v>
      </c>
      <c r="CG128" s="228">
        <f>'EUS STOP cijfers'!CG22</f>
        <v>0</v>
      </c>
      <c r="CH128" s="228">
        <f>'EUS STOP cijfers'!CH22</f>
        <v>0</v>
      </c>
      <c r="CI128" s="228">
        <f>'EUS STOP cijfers'!CI22</f>
        <v>0</v>
      </c>
      <c r="CJ128" s="228">
        <f>'EUS STOP cijfers'!CJ22</f>
        <v>0</v>
      </c>
      <c r="CK128" s="228">
        <f>'EUS STOP cijfers'!CK22</f>
        <v>0</v>
      </c>
      <c r="CL128" s="300">
        <f>'EUS STOP cijfers'!CL22</f>
        <v>0</v>
      </c>
      <c r="CM128" s="228">
        <f>'EUS STOP cijfers'!CM22</f>
        <v>0</v>
      </c>
      <c r="CN128" s="228">
        <f>'EUS STOP cijfers'!CN22</f>
        <v>0</v>
      </c>
      <c r="CO128" s="228">
        <f>'EUS STOP cijfers'!CO22</f>
        <v>0</v>
      </c>
      <c r="CP128" s="228">
        <f>'EUS STOP cijfers'!CP22</f>
        <v>0</v>
      </c>
      <c r="CQ128" s="228">
        <f>'EUS STOP cijfers'!CQ22</f>
        <v>0</v>
      </c>
      <c r="CR128" s="228">
        <f>'EUS STOP cijfers'!CR22</f>
        <v>0</v>
      </c>
      <c r="CS128" s="228">
        <f>'EUS STOP cijfers'!CS22</f>
        <v>0</v>
      </c>
      <c r="CT128" s="228">
        <f>'EUS STOP cijfers'!CT22</f>
        <v>0</v>
      </c>
      <c r="CU128" s="228">
        <f>'EUS STOP cijfers'!CU22</f>
        <v>0</v>
      </c>
      <c r="CV128" s="228">
        <f>'EUS STOP cijfers'!CV22</f>
        <v>0</v>
      </c>
      <c r="CW128" s="228">
        <f>'EUS STOP cijfers'!CW22</f>
        <v>0</v>
      </c>
      <c r="CX128" s="228">
        <f>'EUS STOP cijfers'!CX22</f>
        <v>0</v>
      </c>
      <c r="CY128" s="229">
        <f>'EUS STOP cijfers'!CY22</f>
        <v>0</v>
      </c>
      <c r="CZ128" s="227">
        <f>'EUS STOP cijfers'!CZ22</f>
        <v>0</v>
      </c>
      <c r="DA128" s="228">
        <f>'EUS STOP cijfers'!DA22</f>
        <v>0</v>
      </c>
      <c r="DB128" s="228">
        <f>'EUS STOP cijfers'!DB22</f>
        <v>0</v>
      </c>
      <c r="DC128" s="228">
        <f>'EUS STOP cijfers'!DC22</f>
        <v>0</v>
      </c>
      <c r="DD128" s="228">
        <f>'EUS STOP cijfers'!DD22</f>
        <v>0</v>
      </c>
      <c r="DE128" s="228">
        <f>'EUS STOP cijfers'!DE22</f>
        <v>0</v>
      </c>
      <c r="DF128" s="228">
        <f>'EUS STOP cijfers'!DF22</f>
        <v>0</v>
      </c>
      <c r="DG128" s="228">
        <f>'EUS STOP cijfers'!DG22</f>
        <v>0</v>
      </c>
      <c r="DH128" s="228">
        <f>'EUS STOP cijfers'!DH22</f>
        <v>0</v>
      </c>
      <c r="DI128" s="228">
        <f>'EUS STOP cijfers'!DI22</f>
        <v>0</v>
      </c>
      <c r="DJ128" s="228">
        <f>'EUS STOP cijfers'!DJ22</f>
        <v>0</v>
      </c>
      <c r="DK128" s="228">
        <f>'EUS STOP cijfers'!DK22</f>
        <v>0</v>
      </c>
      <c r="DL128" s="229">
        <f>'EUS STOP cijfers'!DL22</f>
        <v>0</v>
      </c>
    </row>
    <row r="129" spans="1:116" s="221" customFormat="1" ht="26.25" customHeight="1">
      <c r="A129" s="222">
        <f>'EUS STOP cijfers'!A23</f>
        <v>0</v>
      </c>
      <c r="B129" s="223" t="str">
        <f>'EUS STOP cijfers'!B23</f>
        <v>UINT/UINA</v>
      </c>
      <c r="C129" s="513" t="str">
        <f>'EUS STOP cijfers'!C23</f>
        <v>EU- subsidieregelingen</v>
      </c>
      <c r="D129" s="513" t="str">
        <f>'EUS STOP cijfers'!D23</f>
        <v xml:space="preserve">EUS Betaalorgaan RVO.nl DG AGRO
</v>
      </c>
      <c r="E129" s="514" t="str">
        <f>'EUS STOP cijfers'!E23</f>
        <v>PBO- 1.8 uitvoering conform controleafspraken + 1.8 audits en meeloopcontroles</v>
      </c>
      <c r="F129" s="515" t="str">
        <f>'EUS STOP cijfers'!F23</f>
        <v>PBO</v>
      </c>
      <c r="G129" s="224" t="str">
        <f>'EUS STOP cijfers'!G23</f>
        <v>ja, nee</v>
      </c>
      <c r="H129" s="516">
        <f>'EUS STOP cijfers'!H23</f>
        <v>7125</v>
      </c>
      <c r="I129" s="513">
        <f>'EUS STOP cijfers'!I23</f>
        <v>0</v>
      </c>
      <c r="J129" s="513">
        <f>'EUS STOP cijfers'!J23</f>
        <v>0</v>
      </c>
      <c r="K129" s="513">
        <f>'EUS STOP cijfers'!K23</f>
        <v>0</v>
      </c>
      <c r="L129" s="513">
        <f>'EUS STOP cijfers'!L23</f>
        <v>0</v>
      </c>
      <c r="M129" s="228">
        <f>'EUS STOP cijfers'!M23</f>
        <v>0</v>
      </c>
      <c r="N129" s="228">
        <f>'EUS STOP cijfers'!N23</f>
        <v>0</v>
      </c>
      <c r="O129" s="228">
        <f>'EUS STOP cijfers'!O23</f>
        <v>0</v>
      </c>
      <c r="P129" s="228">
        <f>'EUS STOP cijfers'!P23</f>
        <v>0</v>
      </c>
      <c r="Q129" s="229">
        <f>'EUS STOP cijfers'!Q23</f>
        <v>7125</v>
      </c>
      <c r="R129" s="227">
        <f>'EUS STOP cijfers'!R23</f>
        <v>0</v>
      </c>
      <c r="S129" s="228">
        <f>'EUS STOP cijfers'!S23</f>
        <v>0</v>
      </c>
      <c r="T129" s="228">
        <f>'EUS STOP cijfers'!T23</f>
        <v>7125</v>
      </c>
      <c r="U129" s="228">
        <f>'EUS STOP cijfers'!U23</f>
        <v>0</v>
      </c>
      <c r="V129" s="228">
        <f>'EUS STOP cijfers'!V23</f>
        <v>0</v>
      </c>
      <c r="W129" s="228">
        <f>'EUS STOP cijfers'!W23</f>
        <v>0</v>
      </c>
      <c r="X129" s="228">
        <f>'EUS STOP cijfers'!X23</f>
        <v>0</v>
      </c>
      <c r="Y129" s="228">
        <f>'EUS STOP cijfers'!Y23</f>
        <v>0</v>
      </c>
      <c r="Z129" s="223">
        <f>'EUS STOP cijfers'!Z23</f>
        <v>7125</v>
      </c>
      <c r="AA129" s="228">
        <f>'EUS STOP cijfers'!AA23</f>
        <v>650</v>
      </c>
      <c r="AB129" s="228">
        <f>'EUS STOP cijfers'!AB23</f>
        <v>0</v>
      </c>
      <c r="AC129" s="228">
        <f>'EUS STOP cijfers'!AC23</f>
        <v>0</v>
      </c>
      <c r="AD129" s="228">
        <f>'EUS STOP cijfers'!AD23</f>
        <v>6475</v>
      </c>
      <c r="AE129" s="228">
        <f>'EUS STOP cijfers'!AE23</f>
        <v>0</v>
      </c>
      <c r="AF129" s="228">
        <f>'EUS STOP cijfers'!AF23</f>
        <v>0</v>
      </c>
      <c r="AG129" s="223">
        <f>'EUS STOP cijfers'!AG23</f>
        <v>0</v>
      </c>
      <c r="AH129" s="230">
        <f>'EUS STOP cijfers'!AH23</f>
        <v>0</v>
      </c>
      <c r="AI129" s="230">
        <f>'EUS STOP cijfers'!AI23</f>
        <v>0</v>
      </c>
      <c r="AJ129" s="230">
        <f>'EUS STOP cijfers'!AJ23</f>
        <v>650</v>
      </c>
      <c r="AK129" s="230">
        <f>'EUS STOP cijfers'!AK23</f>
        <v>0</v>
      </c>
      <c r="AL129" s="223">
        <f>'EUS STOP cijfers'!AL23</f>
        <v>0</v>
      </c>
      <c r="AM129" s="230">
        <f>'EUS STOP cijfers'!AM23</f>
        <v>6475</v>
      </c>
      <c r="AN129" s="230">
        <f>'EUS STOP cijfers'!AN23</f>
        <v>0</v>
      </c>
      <c r="AO129" s="230">
        <f>'EUS STOP cijfers'!AO23</f>
        <v>0</v>
      </c>
      <c r="AP129" s="230">
        <f>'EUS STOP cijfers'!AP23</f>
        <v>0</v>
      </c>
      <c r="AQ129" s="230">
        <f>'EUS STOP cijfers'!AQ23</f>
        <v>0</v>
      </c>
      <c r="AR129" s="223">
        <f>'EUS STOP cijfers'!AR23</f>
        <v>0</v>
      </c>
      <c r="AS129" s="230">
        <f>'EUS STOP cijfers'!AS23</f>
        <v>0</v>
      </c>
      <c r="AT129" s="230">
        <f>'EUS STOP cijfers'!AT23</f>
        <v>0</v>
      </c>
      <c r="AU129" s="230">
        <f>'EUS STOP cijfers'!AU23</f>
        <v>0</v>
      </c>
      <c r="AV129" s="230">
        <f>'EUS STOP cijfers'!AV23</f>
        <v>0</v>
      </c>
      <c r="AW129" s="230">
        <f>'EUS STOP cijfers'!AW23</f>
        <v>0</v>
      </c>
      <c r="AX129" s="230">
        <f>'EUS STOP cijfers'!AX23</f>
        <v>0</v>
      </c>
      <c r="AY129" s="230">
        <f>'EUS STOP cijfers'!AY23</f>
        <v>0</v>
      </c>
      <c r="AZ129" s="230">
        <f>'EUS STOP cijfers'!AZ23</f>
        <v>0</v>
      </c>
      <c r="BA129" s="230">
        <f>'EUS STOP cijfers'!BA23</f>
        <v>0</v>
      </c>
      <c r="BB129" s="230">
        <f>'EUS STOP cijfers'!BB23</f>
        <v>0</v>
      </c>
      <c r="BC129" s="223">
        <f>'EUS STOP cijfers'!BC23</f>
        <v>0</v>
      </c>
      <c r="BD129" s="230">
        <f>'EUS STOP cijfers'!BD23</f>
        <v>0</v>
      </c>
      <c r="BE129" s="230">
        <f>'EUS STOP cijfers'!BE23</f>
        <v>0</v>
      </c>
      <c r="BF129" s="230">
        <f>'EUS STOP cijfers'!BF23</f>
        <v>0</v>
      </c>
      <c r="BG129" s="230">
        <f>'EUS STOP cijfers'!BG23</f>
        <v>0</v>
      </c>
      <c r="BH129" s="230">
        <f>'EUS STOP cijfers'!BH23</f>
        <v>0</v>
      </c>
      <c r="BI129" s="230">
        <f>'EUS STOP cijfers'!BI23</f>
        <v>0</v>
      </c>
      <c r="BJ129" s="230">
        <f>'EUS STOP cijfers'!BJ23</f>
        <v>0</v>
      </c>
      <c r="BK129" s="223">
        <f>'EUS STOP cijfers'!BK23</f>
        <v>0</v>
      </c>
      <c r="BL129" s="230">
        <f>'EUS STOP cijfers'!BL23</f>
        <v>0</v>
      </c>
      <c r="BM129" s="230">
        <f>'EUS STOP cijfers'!BM23</f>
        <v>0</v>
      </c>
      <c r="BN129" s="230">
        <f>'EUS STOP cijfers'!BN23</f>
        <v>0</v>
      </c>
      <c r="BO129" s="230">
        <f>'EUS STOP cijfers'!BO23</f>
        <v>0</v>
      </c>
      <c r="BP129" s="230">
        <f>'EUS STOP cijfers'!BP23</f>
        <v>0</v>
      </c>
      <c r="BQ129" s="223">
        <f>'EUS STOP cijfers'!BQ23</f>
        <v>0</v>
      </c>
      <c r="BR129" s="230">
        <f>'EUS STOP cijfers'!BR23</f>
        <v>0</v>
      </c>
      <c r="BS129" s="230">
        <f>'EUS STOP cijfers'!BS23</f>
        <v>0</v>
      </c>
      <c r="BT129" s="230">
        <f>'EUS STOP cijfers'!BT23</f>
        <v>0</v>
      </c>
      <c r="BU129" s="230">
        <f>'EUS STOP cijfers'!BU23</f>
        <v>0</v>
      </c>
      <c r="BV129" s="230">
        <f>'EUS STOP cijfers'!BV23</f>
        <v>0</v>
      </c>
      <c r="BW129" s="230">
        <f>'EUS STOP cijfers'!BW23</f>
        <v>0</v>
      </c>
      <c r="BX129" s="222">
        <f>'EUS STOP cijfers'!BX23</f>
        <v>0</v>
      </c>
      <c r="BY129" s="223">
        <f>'EUS STOP cijfers'!BY23</f>
        <v>7125</v>
      </c>
      <c r="BZ129" s="228">
        <f>'EUS STOP cijfers'!BZ23</f>
        <v>0</v>
      </c>
      <c r="CA129" s="228">
        <f>'EUS STOP cijfers'!CA23</f>
        <v>0</v>
      </c>
      <c r="CB129" s="228">
        <f>'EUS STOP cijfers'!CB23</f>
        <v>0</v>
      </c>
      <c r="CC129" s="228">
        <f>'EUS STOP cijfers'!CC23</f>
        <v>0</v>
      </c>
      <c r="CD129" s="228">
        <f>'EUS STOP cijfers'!CD23</f>
        <v>0</v>
      </c>
      <c r="CE129" s="228">
        <f>'EUS STOP cijfers'!CE23</f>
        <v>0</v>
      </c>
      <c r="CF129" s="228">
        <f>'EUS STOP cijfers'!CF23</f>
        <v>0</v>
      </c>
      <c r="CG129" s="228">
        <f>'EUS STOP cijfers'!CG23</f>
        <v>0</v>
      </c>
      <c r="CH129" s="228">
        <f>'EUS STOP cijfers'!CH23</f>
        <v>0</v>
      </c>
      <c r="CI129" s="228">
        <f>'EUS STOP cijfers'!CI23</f>
        <v>0</v>
      </c>
      <c r="CJ129" s="228">
        <f>'EUS STOP cijfers'!CJ23</f>
        <v>0</v>
      </c>
      <c r="CK129" s="228">
        <f>'EUS STOP cijfers'!CK23</f>
        <v>0</v>
      </c>
      <c r="CL129" s="300">
        <f>'EUS STOP cijfers'!CL23</f>
        <v>0</v>
      </c>
      <c r="CM129" s="228">
        <f>'EUS STOP cijfers'!CM23</f>
        <v>0</v>
      </c>
      <c r="CN129" s="228">
        <f>'EUS STOP cijfers'!CN23</f>
        <v>0</v>
      </c>
      <c r="CO129" s="228">
        <f>'EUS STOP cijfers'!CO23</f>
        <v>0</v>
      </c>
      <c r="CP129" s="228">
        <f>'EUS STOP cijfers'!CP23</f>
        <v>0</v>
      </c>
      <c r="CQ129" s="228">
        <f>'EUS STOP cijfers'!CQ23</f>
        <v>0</v>
      </c>
      <c r="CR129" s="228">
        <f>'EUS STOP cijfers'!CR23</f>
        <v>0</v>
      </c>
      <c r="CS129" s="228">
        <f>'EUS STOP cijfers'!CS23</f>
        <v>0</v>
      </c>
      <c r="CT129" s="228">
        <f>'EUS STOP cijfers'!CT23</f>
        <v>0</v>
      </c>
      <c r="CU129" s="228">
        <f>'EUS STOP cijfers'!CU23</f>
        <v>0</v>
      </c>
      <c r="CV129" s="228">
        <f>'EUS STOP cijfers'!CV23</f>
        <v>0</v>
      </c>
      <c r="CW129" s="228">
        <f>'EUS STOP cijfers'!CW23</f>
        <v>0</v>
      </c>
      <c r="CX129" s="228">
        <f>'EUS STOP cijfers'!CX23</f>
        <v>0</v>
      </c>
      <c r="CY129" s="229">
        <f>'EUS STOP cijfers'!CY23</f>
        <v>0</v>
      </c>
      <c r="CZ129" s="227">
        <f>'EUS STOP cijfers'!CZ23</f>
        <v>0</v>
      </c>
      <c r="DA129" s="228">
        <f>'EUS STOP cijfers'!DA23</f>
        <v>0</v>
      </c>
      <c r="DB129" s="228">
        <f>'EUS STOP cijfers'!DB23</f>
        <v>0</v>
      </c>
      <c r="DC129" s="228">
        <f>'EUS STOP cijfers'!DC23</f>
        <v>0</v>
      </c>
      <c r="DD129" s="228">
        <f>'EUS STOP cijfers'!DD23</f>
        <v>0</v>
      </c>
      <c r="DE129" s="228">
        <f>'EUS STOP cijfers'!DE23</f>
        <v>0</v>
      </c>
      <c r="DF129" s="228">
        <f>'EUS STOP cijfers'!DF23</f>
        <v>0</v>
      </c>
      <c r="DG129" s="228">
        <f>'EUS STOP cijfers'!DG23</f>
        <v>0</v>
      </c>
      <c r="DH129" s="228">
        <f>'EUS STOP cijfers'!DH23</f>
        <v>0</v>
      </c>
      <c r="DI129" s="228">
        <f>'EUS STOP cijfers'!DI23</f>
        <v>0</v>
      </c>
      <c r="DJ129" s="228">
        <f>'EUS STOP cijfers'!DJ23</f>
        <v>0</v>
      </c>
      <c r="DK129" s="228">
        <f>'EUS STOP cijfers'!DK23</f>
        <v>0</v>
      </c>
      <c r="DL129" s="229">
        <f>'EUS STOP cijfers'!DL23</f>
        <v>0</v>
      </c>
    </row>
    <row r="130" spans="1:116" s="221" customFormat="1" ht="26.25" customHeight="1">
      <c r="A130" s="222">
        <f>'EUS STOP cijfers'!A24</f>
        <v>0</v>
      </c>
      <c r="B130" s="223">
        <f>'EUS STOP cijfers'!B24</f>
        <v>0</v>
      </c>
      <c r="C130" s="513" t="str">
        <f>'EUS STOP cijfers'!C24</f>
        <v>EU- subsidieregelingen</v>
      </c>
      <c r="D130" s="513" t="str">
        <f>'EUS STOP cijfers'!D24</f>
        <v xml:space="preserve">EUS Betaalorgaan RVO.nl DG AGRO
</v>
      </c>
      <c r="E130" s="514" t="str">
        <f>'EUS STOP cijfers'!E24</f>
        <v>Opleiding PBO C&amp;V</v>
      </c>
      <c r="F130" s="515" t="str">
        <f>'EUS STOP cijfers'!F24</f>
        <v>PBO</v>
      </c>
      <c r="G130" s="513">
        <f>'EUS STOP cijfers'!G24</f>
        <v>0</v>
      </c>
      <c r="H130" s="516">
        <f>'EUS STOP cijfers'!H24</f>
        <v>0</v>
      </c>
      <c r="I130" s="513">
        <f>'EUS STOP cijfers'!I24</f>
        <v>0</v>
      </c>
      <c r="J130" s="513">
        <f>'EUS STOP cijfers'!J24</f>
        <v>0</v>
      </c>
      <c r="K130" s="513">
        <f>'EUS STOP cijfers'!K24</f>
        <v>0</v>
      </c>
      <c r="L130" s="513">
        <f>'EUS STOP cijfers'!L24</f>
        <v>0</v>
      </c>
      <c r="M130" s="228">
        <f>'EUS STOP cijfers'!M24</f>
        <v>0</v>
      </c>
      <c r="N130" s="228">
        <f>'EUS STOP cijfers'!N24</f>
        <v>0</v>
      </c>
      <c r="O130" s="228">
        <f>'EUS STOP cijfers'!O24</f>
        <v>0</v>
      </c>
      <c r="P130" s="228">
        <f>'EUS STOP cijfers'!P24</f>
        <v>0</v>
      </c>
      <c r="Q130" s="229">
        <f>'EUS STOP cijfers'!Q24</f>
        <v>0</v>
      </c>
      <c r="R130" s="227">
        <f>'EUS STOP cijfers'!R24</f>
        <v>0</v>
      </c>
      <c r="S130" s="228">
        <f>'EUS STOP cijfers'!S24</f>
        <v>0</v>
      </c>
      <c r="T130" s="228">
        <f>'EUS STOP cijfers'!T24</f>
        <v>0</v>
      </c>
      <c r="U130" s="228">
        <f>'EUS STOP cijfers'!U24</f>
        <v>0</v>
      </c>
      <c r="V130" s="228">
        <f>'EUS STOP cijfers'!V24</f>
        <v>0</v>
      </c>
      <c r="W130" s="228">
        <f>'EUS STOP cijfers'!W24</f>
        <v>0</v>
      </c>
      <c r="X130" s="228">
        <f>'EUS STOP cijfers'!X24</f>
        <v>0</v>
      </c>
      <c r="Y130" s="228">
        <f>'EUS STOP cijfers'!Y24</f>
        <v>0</v>
      </c>
      <c r="Z130" s="223">
        <f>'EUS STOP cijfers'!Z24</f>
        <v>0</v>
      </c>
      <c r="AA130" s="228">
        <f>'EUS STOP cijfers'!AA24</f>
        <v>0</v>
      </c>
      <c r="AB130" s="228">
        <f>'EUS STOP cijfers'!AB24</f>
        <v>0</v>
      </c>
      <c r="AC130" s="228">
        <f>'EUS STOP cijfers'!AC24</f>
        <v>0</v>
      </c>
      <c r="AD130" s="228">
        <f>'EUS STOP cijfers'!AD24</f>
        <v>0</v>
      </c>
      <c r="AE130" s="228">
        <f>'EUS STOP cijfers'!AE24</f>
        <v>0</v>
      </c>
      <c r="AF130" s="228">
        <f>'EUS STOP cijfers'!AF24</f>
        <v>0</v>
      </c>
      <c r="AG130" s="223">
        <f>'EUS STOP cijfers'!AG24</f>
        <v>0</v>
      </c>
      <c r="AH130" s="230">
        <f>'EUS STOP cijfers'!AH24</f>
        <v>0</v>
      </c>
      <c r="AI130" s="230">
        <f>'EUS STOP cijfers'!AI24</f>
        <v>0</v>
      </c>
      <c r="AJ130" s="230">
        <f>'EUS STOP cijfers'!AJ24</f>
        <v>0</v>
      </c>
      <c r="AK130" s="230">
        <f>'EUS STOP cijfers'!AK24</f>
        <v>0</v>
      </c>
      <c r="AL130" s="223">
        <f>'EUS STOP cijfers'!AL24</f>
        <v>0</v>
      </c>
      <c r="AM130" s="230">
        <f>'EUS STOP cijfers'!AM24</f>
        <v>0</v>
      </c>
      <c r="AN130" s="230">
        <f>'EUS STOP cijfers'!AN24</f>
        <v>0</v>
      </c>
      <c r="AO130" s="230">
        <f>'EUS STOP cijfers'!AO24</f>
        <v>0</v>
      </c>
      <c r="AP130" s="230">
        <f>'EUS STOP cijfers'!AP24</f>
        <v>0</v>
      </c>
      <c r="AQ130" s="230">
        <f>'EUS STOP cijfers'!AQ24</f>
        <v>0</v>
      </c>
      <c r="AR130" s="223">
        <f>'EUS STOP cijfers'!AR24</f>
        <v>0</v>
      </c>
      <c r="AS130" s="230">
        <f>'EUS STOP cijfers'!AS24</f>
        <v>0</v>
      </c>
      <c r="AT130" s="230">
        <f>'EUS STOP cijfers'!AT24</f>
        <v>0</v>
      </c>
      <c r="AU130" s="230">
        <f>'EUS STOP cijfers'!AU24</f>
        <v>0</v>
      </c>
      <c r="AV130" s="230">
        <f>'EUS STOP cijfers'!AV24</f>
        <v>0</v>
      </c>
      <c r="AW130" s="230">
        <f>'EUS STOP cijfers'!AW24</f>
        <v>0</v>
      </c>
      <c r="AX130" s="230">
        <f>'EUS STOP cijfers'!AX24</f>
        <v>0</v>
      </c>
      <c r="AY130" s="230">
        <f>'EUS STOP cijfers'!AY24</f>
        <v>0</v>
      </c>
      <c r="AZ130" s="230">
        <f>'EUS STOP cijfers'!AZ24</f>
        <v>0</v>
      </c>
      <c r="BA130" s="230">
        <f>'EUS STOP cijfers'!BA24</f>
        <v>0</v>
      </c>
      <c r="BB130" s="230">
        <f>'EUS STOP cijfers'!BB24</f>
        <v>0</v>
      </c>
      <c r="BC130" s="223">
        <f>'EUS STOP cijfers'!BC24</f>
        <v>0</v>
      </c>
      <c r="BD130" s="230">
        <f>'EUS STOP cijfers'!BD24</f>
        <v>0</v>
      </c>
      <c r="BE130" s="230">
        <f>'EUS STOP cijfers'!BE24</f>
        <v>0</v>
      </c>
      <c r="BF130" s="230">
        <f>'EUS STOP cijfers'!BF24</f>
        <v>0</v>
      </c>
      <c r="BG130" s="230">
        <f>'EUS STOP cijfers'!BG24</f>
        <v>0</v>
      </c>
      <c r="BH130" s="230">
        <f>'EUS STOP cijfers'!BH24</f>
        <v>0</v>
      </c>
      <c r="BI130" s="230">
        <f>'EUS STOP cijfers'!BI24</f>
        <v>0</v>
      </c>
      <c r="BJ130" s="230">
        <f>'EUS STOP cijfers'!BJ24</f>
        <v>0</v>
      </c>
      <c r="BK130" s="223">
        <f>'EUS STOP cijfers'!BK24</f>
        <v>0</v>
      </c>
      <c r="BL130" s="230">
        <f>'EUS STOP cijfers'!BL24</f>
        <v>0</v>
      </c>
      <c r="BM130" s="230">
        <f>'EUS STOP cijfers'!BM24</f>
        <v>0</v>
      </c>
      <c r="BN130" s="230">
        <f>'EUS STOP cijfers'!BN24</f>
        <v>0</v>
      </c>
      <c r="BO130" s="230">
        <f>'EUS STOP cijfers'!BO24</f>
        <v>0</v>
      </c>
      <c r="BP130" s="230">
        <f>'EUS STOP cijfers'!BP24</f>
        <v>0</v>
      </c>
      <c r="BQ130" s="223">
        <f>'EUS STOP cijfers'!BQ24</f>
        <v>0</v>
      </c>
      <c r="BR130" s="230">
        <f>'EUS STOP cijfers'!BR24</f>
        <v>0</v>
      </c>
      <c r="BS130" s="230">
        <f>'EUS STOP cijfers'!BS24</f>
        <v>0</v>
      </c>
      <c r="BT130" s="230">
        <f>'EUS STOP cijfers'!BT24</f>
        <v>0</v>
      </c>
      <c r="BU130" s="230">
        <f>'EUS STOP cijfers'!BU24</f>
        <v>0</v>
      </c>
      <c r="BV130" s="230">
        <f>'EUS STOP cijfers'!BV24</f>
        <v>0</v>
      </c>
      <c r="BW130" s="230">
        <f>'EUS STOP cijfers'!BW24</f>
        <v>0</v>
      </c>
      <c r="BX130" s="222">
        <f>'EUS STOP cijfers'!BX24</f>
        <v>0</v>
      </c>
      <c r="BY130" s="223">
        <f>'EUS STOP cijfers'!BY24</f>
        <v>0</v>
      </c>
      <c r="BZ130" s="228">
        <f>'EUS STOP cijfers'!BZ24</f>
        <v>0</v>
      </c>
      <c r="CA130" s="228">
        <f>'EUS STOP cijfers'!CA24</f>
        <v>0</v>
      </c>
      <c r="CB130" s="228">
        <f>'EUS STOP cijfers'!CB24</f>
        <v>0</v>
      </c>
      <c r="CC130" s="228">
        <f>'EUS STOP cijfers'!CC24</f>
        <v>0</v>
      </c>
      <c r="CD130" s="228">
        <f>'EUS STOP cijfers'!CD24</f>
        <v>0</v>
      </c>
      <c r="CE130" s="228">
        <f>'EUS STOP cijfers'!CE24</f>
        <v>0</v>
      </c>
      <c r="CF130" s="228">
        <f>'EUS STOP cijfers'!CF24</f>
        <v>0</v>
      </c>
      <c r="CG130" s="228">
        <f>'EUS STOP cijfers'!CG24</f>
        <v>0</v>
      </c>
      <c r="CH130" s="228">
        <f>'EUS STOP cijfers'!CH24</f>
        <v>0</v>
      </c>
      <c r="CI130" s="228">
        <f>'EUS STOP cijfers'!CI24</f>
        <v>0</v>
      </c>
      <c r="CJ130" s="228">
        <f>'EUS STOP cijfers'!CJ24</f>
        <v>0</v>
      </c>
      <c r="CK130" s="228">
        <f>'EUS STOP cijfers'!CK24</f>
        <v>0</v>
      </c>
      <c r="CL130" s="300">
        <f>'EUS STOP cijfers'!CL24</f>
        <v>0</v>
      </c>
      <c r="CM130" s="228">
        <f>'EUS STOP cijfers'!CM24</f>
        <v>0</v>
      </c>
      <c r="CN130" s="228">
        <f>'EUS STOP cijfers'!CN24</f>
        <v>0</v>
      </c>
      <c r="CO130" s="228">
        <f>'EUS STOP cijfers'!CO24</f>
        <v>0</v>
      </c>
      <c r="CP130" s="228">
        <f>'EUS STOP cijfers'!CP24</f>
        <v>0</v>
      </c>
      <c r="CQ130" s="228">
        <f>'EUS STOP cijfers'!CQ24</f>
        <v>0</v>
      </c>
      <c r="CR130" s="228">
        <f>'EUS STOP cijfers'!CR24</f>
        <v>0</v>
      </c>
      <c r="CS130" s="228">
        <f>'EUS STOP cijfers'!CS24</f>
        <v>0</v>
      </c>
      <c r="CT130" s="228">
        <f>'EUS STOP cijfers'!CT24</f>
        <v>0</v>
      </c>
      <c r="CU130" s="228">
        <f>'EUS STOP cijfers'!CU24</f>
        <v>0</v>
      </c>
      <c r="CV130" s="228">
        <f>'EUS STOP cijfers'!CV24</f>
        <v>0</v>
      </c>
      <c r="CW130" s="228">
        <f>'EUS STOP cijfers'!CW24</f>
        <v>0</v>
      </c>
      <c r="CX130" s="228">
        <f>'EUS STOP cijfers'!CX24</f>
        <v>0</v>
      </c>
      <c r="CY130" s="229">
        <f>'EUS STOP cijfers'!CY24</f>
        <v>0</v>
      </c>
      <c r="CZ130" s="227">
        <f>'EUS STOP cijfers'!CZ24</f>
        <v>0</v>
      </c>
      <c r="DA130" s="228">
        <f>'EUS STOP cijfers'!DA24</f>
        <v>0</v>
      </c>
      <c r="DB130" s="228">
        <f>'EUS STOP cijfers'!DB24</f>
        <v>0</v>
      </c>
      <c r="DC130" s="228">
        <f>'EUS STOP cijfers'!DC24</f>
        <v>0</v>
      </c>
      <c r="DD130" s="228">
        <f>'EUS STOP cijfers'!DD24</f>
        <v>0</v>
      </c>
      <c r="DE130" s="228">
        <f>'EUS STOP cijfers'!DE24</f>
        <v>0</v>
      </c>
      <c r="DF130" s="228">
        <f>'EUS STOP cijfers'!DF24</f>
        <v>0</v>
      </c>
      <c r="DG130" s="228">
        <f>'EUS STOP cijfers'!DG24</f>
        <v>0</v>
      </c>
      <c r="DH130" s="228">
        <f>'EUS STOP cijfers'!DH24</f>
        <v>0</v>
      </c>
      <c r="DI130" s="228">
        <f>'EUS STOP cijfers'!DI24</f>
        <v>0</v>
      </c>
      <c r="DJ130" s="228">
        <f>'EUS STOP cijfers'!DJ24</f>
        <v>0</v>
      </c>
      <c r="DK130" s="228">
        <f>'EUS STOP cijfers'!DK24</f>
        <v>0</v>
      </c>
      <c r="DL130" s="229">
        <f>'EUS STOP cijfers'!DL24</f>
        <v>0</v>
      </c>
    </row>
    <row r="131" spans="1:116" s="700" customFormat="1" ht="26.25" customHeight="1">
      <c r="A131" s="694">
        <f>'EUS STOP cijfers'!A25</f>
        <v>0</v>
      </c>
      <c r="B131" s="695" t="str">
        <f>'EUS STOP cijfers'!B25</f>
        <v>UINT/UINA</v>
      </c>
      <c r="C131" s="696" t="str">
        <f>'EUS STOP cijfers'!C25</f>
        <v>EU- subsidieregelingen</v>
      </c>
      <c r="D131" s="696" t="str">
        <f>'EUS STOP cijfers'!D25</f>
        <v xml:space="preserve">EUS Betaalorgaan RVO.nl DG AGRO
</v>
      </c>
      <c r="E131" s="697" t="str">
        <f>'EUS STOP cijfers'!E25</f>
        <v>Pilot risicobedrijven</v>
      </c>
      <c r="F131" s="698" t="str">
        <f>'EUS STOP cijfers'!F25</f>
        <v>EL&amp;I AGRO</v>
      </c>
      <c r="G131" s="696" t="str">
        <f>'EUS STOP cijfers'!G25</f>
        <v>ja, ja</v>
      </c>
      <c r="H131" s="694">
        <f>'EUS STOP cijfers'!H25</f>
        <v>675</v>
      </c>
      <c r="I131" s="696">
        <f>'EUS STOP cijfers'!I25</f>
        <v>0</v>
      </c>
      <c r="J131" s="696">
        <f>'EUS STOP cijfers'!J25</f>
        <v>0</v>
      </c>
      <c r="K131" s="696">
        <f>'EUS STOP cijfers'!K25</f>
        <v>0</v>
      </c>
      <c r="L131" s="696">
        <f>'EUS STOP cijfers'!L25</f>
        <v>0</v>
      </c>
      <c r="M131" s="696">
        <f>'EUS STOP cijfers'!M25</f>
        <v>0</v>
      </c>
      <c r="N131" s="696">
        <f>'EUS STOP cijfers'!N25</f>
        <v>0</v>
      </c>
      <c r="O131" s="696">
        <f>'EUS STOP cijfers'!O25</f>
        <v>0</v>
      </c>
      <c r="P131" s="696">
        <f>'EUS STOP cijfers'!P25</f>
        <v>0</v>
      </c>
      <c r="Q131" s="698">
        <f>'EUS STOP cijfers'!Q25</f>
        <v>675</v>
      </c>
      <c r="R131" s="694">
        <f>'EUS STOP cijfers'!R25</f>
        <v>0</v>
      </c>
      <c r="S131" s="696">
        <f>'EUS STOP cijfers'!S25</f>
        <v>0</v>
      </c>
      <c r="T131" s="696">
        <f>'EUS STOP cijfers'!T25</f>
        <v>675</v>
      </c>
      <c r="U131" s="696">
        <f>'EUS STOP cijfers'!U25</f>
        <v>0</v>
      </c>
      <c r="V131" s="696">
        <f>'EUS STOP cijfers'!V25</f>
        <v>0</v>
      </c>
      <c r="W131" s="696">
        <f>'EUS STOP cijfers'!W25</f>
        <v>0</v>
      </c>
      <c r="X131" s="696">
        <f>'EUS STOP cijfers'!X25</f>
        <v>0</v>
      </c>
      <c r="Y131" s="696">
        <f>'EUS STOP cijfers'!Y25</f>
        <v>0</v>
      </c>
      <c r="Z131" s="695">
        <f>'EUS STOP cijfers'!Z25</f>
        <v>675</v>
      </c>
      <c r="AA131" s="696">
        <f>'EUS STOP cijfers'!AA25</f>
        <v>100</v>
      </c>
      <c r="AB131" s="696">
        <f>'EUS STOP cijfers'!AB25</f>
        <v>0</v>
      </c>
      <c r="AC131" s="696">
        <f>'EUS STOP cijfers'!AC25</f>
        <v>0</v>
      </c>
      <c r="AD131" s="696">
        <f>'EUS STOP cijfers'!AD25</f>
        <v>575</v>
      </c>
      <c r="AE131" s="696">
        <f>'EUS STOP cijfers'!AE25</f>
        <v>0</v>
      </c>
      <c r="AF131" s="696">
        <f>'EUS STOP cijfers'!AF25</f>
        <v>0</v>
      </c>
      <c r="AG131" s="695">
        <f>'EUS STOP cijfers'!AG25</f>
        <v>0</v>
      </c>
      <c r="AH131" s="699">
        <f>'EUS STOP cijfers'!AH25</f>
        <v>0</v>
      </c>
      <c r="AI131" s="699">
        <f>'EUS STOP cijfers'!AI25</f>
        <v>0</v>
      </c>
      <c r="AJ131" s="699">
        <f>'EUS STOP cijfers'!AJ25</f>
        <v>100</v>
      </c>
      <c r="AK131" s="699">
        <f>'EUS STOP cijfers'!AK25</f>
        <v>0</v>
      </c>
      <c r="AL131" s="695">
        <f>'EUS STOP cijfers'!AL25</f>
        <v>0</v>
      </c>
      <c r="AM131" s="699">
        <f>'EUS STOP cijfers'!AM25</f>
        <v>575</v>
      </c>
      <c r="AN131" s="699">
        <f>'EUS STOP cijfers'!AN25</f>
        <v>0</v>
      </c>
      <c r="AO131" s="699">
        <f>'EUS STOP cijfers'!AO25</f>
        <v>0</v>
      </c>
      <c r="AP131" s="699">
        <f>'EUS STOP cijfers'!AP25</f>
        <v>0</v>
      </c>
      <c r="AQ131" s="699">
        <f>'EUS STOP cijfers'!AQ25</f>
        <v>0</v>
      </c>
      <c r="AR131" s="695">
        <f>'EUS STOP cijfers'!AR25</f>
        <v>0</v>
      </c>
      <c r="AS131" s="699">
        <f>'EUS STOP cijfers'!AS25</f>
        <v>0</v>
      </c>
      <c r="AT131" s="699">
        <f>'EUS STOP cijfers'!AT25</f>
        <v>0</v>
      </c>
      <c r="AU131" s="699">
        <f>'EUS STOP cijfers'!AU25</f>
        <v>0</v>
      </c>
      <c r="AV131" s="699">
        <f>'EUS STOP cijfers'!AV25</f>
        <v>0</v>
      </c>
      <c r="AW131" s="699">
        <f>'EUS STOP cijfers'!AW25</f>
        <v>0</v>
      </c>
      <c r="AX131" s="699">
        <f>'EUS STOP cijfers'!AX25</f>
        <v>0</v>
      </c>
      <c r="AY131" s="699">
        <f>'EUS STOP cijfers'!AY25</f>
        <v>0</v>
      </c>
      <c r="AZ131" s="699">
        <f>'EUS STOP cijfers'!AZ25</f>
        <v>0</v>
      </c>
      <c r="BA131" s="699">
        <f>'EUS STOP cijfers'!BA25</f>
        <v>0</v>
      </c>
      <c r="BB131" s="699">
        <f>'EUS STOP cijfers'!BB25</f>
        <v>0</v>
      </c>
      <c r="BC131" s="695">
        <f>'EUS STOP cijfers'!BC25</f>
        <v>0</v>
      </c>
      <c r="BD131" s="699">
        <f>'EUS STOP cijfers'!BD25</f>
        <v>0</v>
      </c>
      <c r="BE131" s="699">
        <f>'EUS STOP cijfers'!BE25</f>
        <v>0</v>
      </c>
      <c r="BF131" s="699">
        <f>'EUS STOP cijfers'!BF25</f>
        <v>0</v>
      </c>
      <c r="BG131" s="699">
        <f>'EUS STOP cijfers'!BG25</f>
        <v>0</v>
      </c>
      <c r="BH131" s="699">
        <f>'EUS STOP cijfers'!BH25</f>
        <v>0</v>
      </c>
      <c r="BI131" s="699">
        <f>'EUS STOP cijfers'!BI25</f>
        <v>0</v>
      </c>
      <c r="BJ131" s="699">
        <f>'EUS STOP cijfers'!BJ25</f>
        <v>0</v>
      </c>
      <c r="BK131" s="695">
        <f>'EUS STOP cijfers'!BK25</f>
        <v>0</v>
      </c>
      <c r="BL131" s="699">
        <f>'EUS STOP cijfers'!BL25</f>
        <v>0</v>
      </c>
      <c r="BM131" s="699">
        <f>'EUS STOP cijfers'!BM25</f>
        <v>0</v>
      </c>
      <c r="BN131" s="699">
        <f>'EUS STOP cijfers'!BN25</f>
        <v>0</v>
      </c>
      <c r="BO131" s="699">
        <f>'EUS STOP cijfers'!BO25</f>
        <v>0</v>
      </c>
      <c r="BP131" s="699">
        <f>'EUS STOP cijfers'!BP25</f>
        <v>0</v>
      </c>
      <c r="BQ131" s="695">
        <f>'EUS STOP cijfers'!BQ25</f>
        <v>0</v>
      </c>
      <c r="BR131" s="699">
        <f>'EUS STOP cijfers'!BR25</f>
        <v>0</v>
      </c>
      <c r="BS131" s="699">
        <f>'EUS STOP cijfers'!BS25</f>
        <v>0</v>
      </c>
      <c r="BT131" s="699">
        <f>'EUS STOP cijfers'!BT25</f>
        <v>0</v>
      </c>
      <c r="BU131" s="699">
        <f>'EUS STOP cijfers'!BU25</f>
        <v>0</v>
      </c>
      <c r="BV131" s="699">
        <f>'EUS STOP cijfers'!BV25</f>
        <v>0</v>
      </c>
      <c r="BW131" s="699">
        <f>'EUS STOP cijfers'!BW25</f>
        <v>0</v>
      </c>
      <c r="BX131" s="694">
        <f>'EUS STOP cijfers'!BX25</f>
        <v>0</v>
      </c>
      <c r="BY131" s="695">
        <f>'EUS STOP cijfers'!BY25</f>
        <v>675</v>
      </c>
      <c r="BZ131" s="696">
        <f>'EUS STOP cijfers'!BZ25</f>
        <v>0</v>
      </c>
      <c r="CA131" s="696">
        <f>'EUS STOP cijfers'!CA25</f>
        <v>0</v>
      </c>
      <c r="CB131" s="696">
        <f>'EUS STOP cijfers'!CB25</f>
        <v>0</v>
      </c>
      <c r="CC131" s="696">
        <f>'EUS STOP cijfers'!CC25</f>
        <v>0</v>
      </c>
      <c r="CD131" s="696">
        <f>'EUS STOP cijfers'!CD25</f>
        <v>0</v>
      </c>
      <c r="CE131" s="696">
        <f>'EUS STOP cijfers'!CE25</f>
        <v>0</v>
      </c>
      <c r="CF131" s="696">
        <f>'EUS STOP cijfers'!CF25</f>
        <v>0</v>
      </c>
      <c r="CG131" s="696">
        <f>'EUS STOP cijfers'!CG25</f>
        <v>0</v>
      </c>
      <c r="CH131" s="696">
        <f>'EUS STOP cijfers'!CH25</f>
        <v>0</v>
      </c>
      <c r="CI131" s="696">
        <f>'EUS STOP cijfers'!CI25</f>
        <v>0</v>
      </c>
      <c r="CJ131" s="696">
        <f>'EUS STOP cijfers'!CJ25</f>
        <v>0</v>
      </c>
      <c r="CK131" s="696">
        <f>'EUS STOP cijfers'!CK25</f>
        <v>0</v>
      </c>
      <c r="CL131" s="695">
        <f>'EUS STOP cijfers'!CL25</f>
        <v>0</v>
      </c>
      <c r="CM131" s="696">
        <f>'EUS STOP cijfers'!CM25</f>
        <v>0</v>
      </c>
      <c r="CN131" s="696">
        <f>'EUS STOP cijfers'!CN25</f>
        <v>0</v>
      </c>
      <c r="CO131" s="696">
        <f>'EUS STOP cijfers'!CO25</f>
        <v>0</v>
      </c>
      <c r="CP131" s="696">
        <f>'EUS STOP cijfers'!CP25</f>
        <v>0</v>
      </c>
      <c r="CQ131" s="696">
        <f>'EUS STOP cijfers'!CQ25</f>
        <v>0</v>
      </c>
      <c r="CR131" s="696">
        <f>'EUS STOP cijfers'!CR25</f>
        <v>0</v>
      </c>
      <c r="CS131" s="696">
        <f>'EUS STOP cijfers'!CS25</f>
        <v>0</v>
      </c>
      <c r="CT131" s="696">
        <f>'EUS STOP cijfers'!CT25</f>
        <v>0</v>
      </c>
      <c r="CU131" s="696">
        <f>'EUS STOP cijfers'!CU25</f>
        <v>0</v>
      </c>
      <c r="CV131" s="696">
        <f>'EUS STOP cijfers'!CV25</f>
        <v>0</v>
      </c>
      <c r="CW131" s="696">
        <f>'EUS STOP cijfers'!CW25</f>
        <v>0</v>
      </c>
      <c r="CX131" s="696">
        <f>'EUS STOP cijfers'!CX25</f>
        <v>0</v>
      </c>
      <c r="CY131" s="698">
        <f>'EUS STOP cijfers'!CY25</f>
        <v>0</v>
      </c>
      <c r="CZ131" s="694">
        <f>'EUS STOP cijfers'!CZ25</f>
        <v>0</v>
      </c>
      <c r="DA131" s="696">
        <f>'EUS STOP cijfers'!DA25</f>
        <v>0</v>
      </c>
      <c r="DB131" s="696">
        <f>'EUS STOP cijfers'!DB25</f>
        <v>0</v>
      </c>
      <c r="DC131" s="696">
        <f>'EUS STOP cijfers'!DC25</f>
        <v>0</v>
      </c>
      <c r="DD131" s="696">
        <f>'EUS STOP cijfers'!DD25</f>
        <v>0</v>
      </c>
      <c r="DE131" s="696">
        <f>'EUS STOP cijfers'!DE25</f>
        <v>0</v>
      </c>
      <c r="DF131" s="696">
        <f>'EUS STOP cijfers'!DF25</f>
        <v>0</v>
      </c>
      <c r="DG131" s="696">
        <f>'EUS STOP cijfers'!DG25</f>
        <v>0</v>
      </c>
      <c r="DH131" s="696">
        <f>'EUS STOP cijfers'!DH25</f>
        <v>0</v>
      </c>
      <c r="DI131" s="696">
        <f>'EUS STOP cijfers'!DI25</f>
        <v>0</v>
      </c>
      <c r="DJ131" s="696">
        <f>'EUS STOP cijfers'!DJ25</f>
        <v>0</v>
      </c>
      <c r="DK131" s="696">
        <f>'EUS STOP cijfers'!DK25</f>
        <v>0</v>
      </c>
      <c r="DL131" s="698">
        <f>'EUS STOP cijfers'!DL25</f>
        <v>0</v>
      </c>
    </row>
    <row r="132" spans="1:116" s="221" customFormat="1" ht="26.25" customHeight="1" thickBot="1">
      <c r="A132" s="222">
        <f>'EUS STOP cijfers'!A26</f>
        <v>0</v>
      </c>
      <c r="B132" s="223" t="str">
        <f>'EUS STOP cijfers'!B26</f>
        <v>UINT/UINA</v>
      </c>
      <c r="C132" s="224" t="str">
        <f>'EUS STOP cijfers'!C26</f>
        <v>EU- subsidieregelingen</v>
      </c>
      <c r="D132" s="224" t="str">
        <f>'EUS STOP cijfers'!D26</f>
        <v xml:space="preserve">EUS Betaalorgaan RVO.nl DG AGRO
</v>
      </c>
      <c r="E132" s="225" t="str">
        <f>'EUS STOP cijfers'!E26</f>
        <v>Verbeterplan- 2.1 (1.2.) + 2.2. instructie medewerkers</v>
      </c>
      <c r="F132" s="226" t="str">
        <f>'EUS STOP cijfers'!F26</f>
        <v>EL&amp;I AGRO</v>
      </c>
      <c r="G132" s="224" t="str">
        <f>'EUS STOP cijfers'!G26</f>
        <v>verbeterplan</v>
      </c>
      <c r="H132" s="227">
        <f>'EUS STOP cijfers'!H26</f>
        <v>1350</v>
      </c>
      <c r="I132" s="228">
        <f>'EUS STOP cijfers'!I26</f>
        <v>0</v>
      </c>
      <c r="J132" s="228">
        <f>'EUS STOP cijfers'!J26</f>
        <v>0</v>
      </c>
      <c r="K132" s="228">
        <f>'EUS STOP cijfers'!K26</f>
        <v>0</v>
      </c>
      <c r="L132" s="228">
        <f>'EUS STOP cijfers'!L26</f>
        <v>0</v>
      </c>
      <c r="M132" s="228">
        <f>'EUS STOP cijfers'!M26</f>
        <v>0</v>
      </c>
      <c r="N132" s="228">
        <f>'EUS STOP cijfers'!N26</f>
        <v>0</v>
      </c>
      <c r="O132" s="228">
        <f>'EUS STOP cijfers'!O26</f>
        <v>0</v>
      </c>
      <c r="P132" s="228">
        <f>'EUS STOP cijfers'!P26</f>
        <v>0</v>
      </c>
      <c r="Q132" s="229">
        <f>'EUS STOP cijfers'!Q26</f>
        <v>1350</v>
      </c>
      <c r="R132" s="227">
        <f>'EUS STOP cijfers'!R26</f>
        <v>0</v>
      </c>
      <c r="S132" s="228">
        <f>'EUS STOP cijfers'!S26</f>
        <v>0</v>
      </c>
      <c r="T132" s="228">
        <f>'EUS STOP cijfers'!T26</f>
        <v>1350</v>
      </c>
      <c r="U132" s="228">
        <f>'EUS STOP cijfers'!U26</f>
        <v>0</v>
      </c>
      <c r="V132" s="228">
        <f>'EUS STOP cijfers'!V26</f>
        <v>0</v>
      </c>
      <c r="W132" s="228">
        <f>'EUS STOP cijfers'!W26</f>
        <v>0</v>
      </c>
      <c r="X132" s="228">
        <f>'EUS STOP cijfers'!X26</f>
        <v>0</v>
      </c>
      <c r="Y132" s="228">
        <f>'EUS STOP cijfers'!Y26</f>
        <v>0</v>
      </c>
      <c r="Z132" s="223">
        <f>'EUS STOP cijfers'!Z26</f>
        <v>1350</v>
      </c>
      <c r="AA132" s="228">
        <f>'EUS STOP cijfers'!AA26</f>
        <v>1350</v>
      </c>
      <c r="AB132" s="228">
        <f>'EUS STOP cijfers'!AB26</f>
        <v>0</v>
      </c>
      <c r="AC132" s="228">
        <f>'EUS STOP cijfers'!AC26</f>
        <v>0</v>
      </c>
      <c r="AD132" s="228">
        <f>'EUS STOP cijfers'!AD26</f>
        <v>0</v>
      </c>
      <c r="AE132" s="228">
        <f>'EUS STOP cijfers'!AE26</f>
        <v>0</v>
      </c>
      <c r="AF132" s="228">
        <f>'EUS STOP cijfers'!AF26</f>
        <v>0</v>
      </c>
      <c r="AG132" s="223">
        <f>'EUS STOP cijfers'!AG26</f>
        <v>0</v>
      </c>
      <c r="AH132" s="230">
        <f>'EUS STOP cijfers'!AH26</f>
        <v>0</v>
      </c>
      <c r="AI132" s="230">
        <f>'EUS STOP cijfers'!AI26</f>
        <v>0</v>
      </c>
      <c r="AJ132" s="230">
        <f>'EUS STOP cijfers'!AJ26</f>
        <v>1350</v>
      </c>
      <c r="AK132" s="230">
        <f>'EUS STOP cijfers'!AK26</f>
        <v>0</v>
      </c>
      <c r="AL132" s="223">
        <f>'EUS STOP cijfers'!AL26</f>
        <v>0</v>
      </c>
      <c r="AM132" s="230">
        <f>'EUS STOP cijfers'!AM26</f>
        <v>0</v>
      </c>
      <c r="AN132" s="230">
        <f>'EUS STOP cijfers'!AN26</f>
        <v>0</v>
      </c>
      <c r="AO132" s="230">
        <f>'EUS STOP cijfers'!AO26</f>
        <v>0</v>
      </c>
      <c r="AP132" s="230">
        <f>'EUS STOP cijfers'!AP26</f>
        <v>0</v>
      </c>
      <c r="AQ132" s="230">
        <f>'EUS STOP cijfers'!AQ26</f>
        <v>0</v>
      </c>
      <c r="AR132" s="223">
        <f>'EUS STOP cijfers'!AR26</f>
        <v>0</v>
      </c>
      <c r="AS132" s="230">
        <f>'EUS STOP cijfers'!AS26</f>
        <v>0</v>
      </c>
      <c r="AT132" s="230">
        <f>'EUS STOP cijfers'!AT26</f>
        <v>0</v>
      </c>
      <c r="AU132" s="230">
        <f>'EUS STOP cijfers'!AU26</f>
        <v>0</v>
      </c>
      <c r="AV132" s="230">
        <f>'EUS STOP cijfers'!AV26</f>
        <v>0</v>
      </c>
      <c r="AW132" s="230">
        <f>'EUS STOP cijfers'!AW26</f>
        <v>0</v>
      </c>
      <c r="AX132" s="230">
        <f>'EUS STOP cijfers'!AX26</f>
        <v>0</v>
      </c>
      <c r="AY132" s="230">
        <f>'EUS STOP cijfers'!AY26</f>
        <v>0</v>
      </c>
      <c r="AZ132" s="230">
        <f>'EUS STOP cijfers'!AZ26</f>
        <v>0</v>
      </c>
      <c r="BA132" s="230">
        <f>'EUS STOP cijfers'!BA26</f>
        <v>0</v>
      </c>
      <c r="BB132" s="230">
        <f>'EUS STOP cijfers'!BB26</f>
        <v>0</v>
      </c>
      <c r="BC132" s="223">
        <f>'EUS STOP cijfers'!BC26</f>
        <v>0</v>
      </c>
      <c r="BD132" s="230">
        <f>'EUS STOP cijfers'!BD26</f>
        <v>0</v>
      </c>
      <c r="BE132" s="230">
        <f>'EUS STOP cijfers'!BE26</f>
        <v>0</v>
      </c>
      <c r="BF132" s="230">
        <f>'EUS STOP cijfers'!BF26</f>
        <v>0</v>
      </c>
      <c r="BG132" s="230">
        <f>'EUS STOP cijfers'!BG26</f>
        <v>0</v>
      </c>
      <c r="BH132" s="230">
        <f>'EUS STOP cijfers'!BH26</f>
        <v>0</v>
      </c>
      <c r="BI132" s="230">
        <f>'EUS STOP cijfers'!BI26</f>
        <v>0</v>
      </c>
      <c r="BJ132" s="230">
        <f>'EUS STOP cijfers'!BJ26</f>
        <v>0</v>
      </c>
      <c r="BK132" s="223">
        <f>'EUS STOP cijfers'!BK26</f>
        <v>0</v>
      </c>
      <c r="BL132" s="230">
        <f>'EUS STOP cijfers'!BL26</f>
        <v>0</v>
      </c>
      <c r="BM132" s="230">
        <f>'EUS STOP cijfers'!BM26</f>
        <v>0</v>
      </c>
      <c r="BN132" s="230">
        <f>'EUS STOP cijfers'!BN26</f>
        <v>0</v>
      </c>
      <c r="BO132" s="230">
        <f>'EUS STOP cijfers'!BO26</f>
        <v>0</v>
      </c>
      <c r="BP132" s="230">
        <f>'EUS STOP cijfers'!BP26</f>
        <v>0</v>
      </c>
      <c r="BQ132" s="223">
        <f>'EUS STOP cijfers'!BQ26</f>
        <v>0</v>
      </c>
      <c r="BR132" s="230">
        <f>'EUS STOP cijfers'!BR26</f>
        <v>0</v>
      </c>
      <c r="BS132" s="230">
        <f>'EUS STOP cijfers'!BS26</f>
        <v>0</v>
      </c>
      <c r="BT132" s="230">
        <f>'EUS STOP cijfers'!BT26</f>
        <v>0</v>
      </c>
      <c r="BU132" s="230">
        <f>'EUS STOP cijfers'!BU26</f>
        <v>0</v>
      </c>
      <c r="BV132" s="230">
        <f>'EUS STOP cijfers'!BV26</f>
        <v>0</v>
      </c>
      <c r="BW132" s="230">
        <f>'EUS STOP cijfers'!BW26</f>
        <v>0</v>
      </c>
      <c r="BX132" s="222">
        <f>'EUS STOP cijfers'!BX26</f>
        <v>0</v>
      </c>
      <c r="BY132" s="223">
        <f>'EUS STOP cijfers'!BY26</f>
        <v>1350</v>
      </c>
      <c r="BZ132" s="228">
        <f>'EUS STOP cijfers'!BZ26</f>
        <v>0</v>
      </c>
      <c r="CA132" s="228">
        <f>'EUS STOP cijfers'!CA26</f>
        <v>0</v>
      </c>
      <c r="CB132" s="228">
        <f>'EUS STOP cijfers'!CB26</f>
        <v>0</v>
      </c>
      <c r="CC132" s="228">
        <f>'EUS STOP cijfers'!CC26</f>
        <v>0</v>
      </c>
      <c r="CD132" s="228">
        <f>'EUS STOP cijfers'!CD26</f>
        <v>0</v>
      </c>
      <c r="CE132" s="228">
        <f>'EUS STOP cijfers'!CE26</f>
        <v>0</v>
      </c>
      <c r="CF132" s="228">
        <f>'EUS STOP cijfers'!CF26</f>
        <v>0</v>
      </c>
      <c r="CG132" s="228">
        <f>'EUS STOP cijfers'!CG26</f>
        <v>0</v>
      </c>
      <c r="CH132" s="228">
        <f>'EUS STOP cijfers'!CH26</f>
        <v>0</v>
      </c>
      <c r="CI132" s="228">
        <f>'EUS STOP cijfers'!CI26</f>
        <v>0</v>
      </c>
      <c r="CJ132" s="228">
        <f>'EUS STOP cijfers'!CJ26</f>
        <v>0</v>
      </c>
      <c r="CK132" s="228">
        <f>'EUS STOP cijfers'!CK26</f>
        <v>0</v>
      </c>
      <c r="CL132" s="300">
        <f>'EUS STOP cijfers'!CL26</f>
        <v>0</v>
      </c>
      <c r="CM132" s="228">
        <f>'EUS STOP cijfers'!CM26</f>
        <v>0</v>
      </c>
      <c r="CN132" s="228">
        <f>'EUS STOP cijfers'!CN26</f>
        <v>0</v>
      </c>
      <c r="CO132" s="228">
        <f>'EUS STOP cijfers'!CO26</f>
        <v>0</v>
      </c>
      <c r="CP132" s="228">
        <f>'EUS STOP cijfers'!CP26</f>
        <v>0</v>
      </c>
      <c r="CQ132" s="228">
        <f>'EUS STOP cijfers'!CQ26</f>
        <v>0</v>
      </c>
      <c r="CR132" s="228">
        <f>'EUS STOP cijfers'!CR26</f>
        <v>0</v>
      </c>
      <c r="CS132" s="228">
        <f>'EUS STOP cijfers'!CS26</f>
        <v>0</v>
      </c>
      <c r="CT132" s="228">
        <f>'EUS STOP cijfers'!CT26</f>
        <v>0</v>
      </c>
      <c r="CU132" s="228">
        <f>'EUS STOP cijfers'!CU26</f>
        <v>0</v>
      </c>
      <c r="CV132" s="228">
        <f>'EUS STOP cijfers'!CV26</f>
        <v>0</v>
      </c>
      <c r="CW132" s="228">
        <f>'EUS STOP cijfers'!CW26</f>
        <v>0</v>
      </c>
      <c r="CX132" s="228">
        <f>'EUS STOP cijfers'!CX26</f>
        <v>0</v>
      </c>
      <c r="CY132" s="229">
        <f>'EUS STOP cijfers'!CY26</f>
        <v>0</v>
      </c>
      <c r="CZ132" s="227">
        <f>'EUS STOP cijfers'!CZ26</f>
        <v>0</v>
      </c>
      <c r="DA132" s="228">
        <f>'EUS STOP cijfers'!DA26</f>
        <v>0</v>
      </c>
      <c r="DB132" s="228">
        <f>'EUS STOP cijfers'!DB26</f>
        <v>0</v>
      </c>
      <c r="DC132" s="228">
        <f>'EUS STOP cijfers'!DC26</f>
        <v>0</v>
      </c>
      <c r="DD132" s="228">
        <f>'EUS STOP cijfers'!DD26</f>
        <v>0</v>
      </c>
      <c r="DE132" s="228">
        <f>'EUS STOP cijfers'!DE26</f>
        <v>0</v>
      </c>
      <c r="DF132" s="228">
        <f>'EUS STOP cijfers'!DF26</f>
        <v>0</v>
      </c>
      <c r="DG132" s="228">
        <f>'EUS STOP cijfers'!DG26</f>
        <v>0</v>
      </c>
      <c r="DH132" s="228">
        <f>'EUS STOP cijfers'!DH26</f>
        <v>0</v>
      </c>
      <c r="DI132" s="228">
        <f>'EUS STOP cijfers'!DI26</f>
        <v>0</v>
      </c>
      <c r="DJ132" s="228">
        <f>'EUS STOP cijfers'!DJ26</f>
        <v>0</v>
      </c>
      <c r="DK132" s="228">
        <f>'EUS STOP cijfers'!DK26</f>
        <v>0</v>
      </c>
      <c r="DL132" s="229">
        <f>'EUS STOP cijfers'!DL26</f>
        <v>0</v>
      </c>
    </row>
    <row r="133" spans="1:116">
      <c r="A133" s="52">
        <f>'HAP STOP cijfers'!A3</f>
        <v>0</v>
      </c>
      <c r="B133" s="48" t="str">
        <f>'HAP STOP cijfers'!B3</f>
        <v>HBNT/HBNL/HBNA/HBNK</v>
      </c>
      <c r="C133" s="54" t="str">
        <f>'HAP STOP cijfers'!C3</f>
        <v>Horeca en ambachtelijke productie</v>
      </c>
      <c r="D133" s="54" t="str">
        <f>'HAP STOP cijfers'!D3</f>
        <v xml:space="preserve">H&amp;AP Doelgericht handhaven VWS </v>
      </c>
      <c r="E133" s="54" t="str">
        <f>'HAP STOP cijfers'!E3</f>
        <v>Doelgericht handhaven - workflow</v>
      </c>
      <c r="F133" s="54" t="str">
        <f>'HAP STOP cijfers'!F3</f>
        <v>VWS</v>
      </c>
      <c r="G133" s="54" t="str">
        <f>'HAP STOP cijfers'!G3</f>
        <v>ja/ja</v>
      </c>
      <c r="H133" s="525">
        <f>'HAP STOP cijfers'!H3</f>
        <v>73205</v>
      </c>
      <c r="I133" s="14">
        <f>'HAP STOP cijfers'!I3</f>
        <v>5352</v>
      </c>
      <c r="J133" s="525">
        <f>'HAP STOP cijfers'!J3</f>
        <v>2600</v>
      </c>
      <c r="K133" s="14">
        <f>'HAP STOP cijfers'!K3</f>
        <v>1350</v>
      </c>
      <c r="L133" s="14">
        <f>'HAP STOP cijfers'!L3</f>
        <v>0</v>
      </c>
      <c r="M133" s="14">
        <f>'HAP STOP cijfers'!M3</f>
        <v>0</v>
      </c>
      <c r="N133" s="14">
        <f>'HAP STOP cijfers'!N3</f>
        <v>0</v>
      </c>
      <c r="O133" s="14">
        <f>'HAP STOP cijfers'!O3</f>
        <v>0</v>
      </c>
      <c r="P133" s="14">
        <f>'HAP STOP cijfers'!P3</f>
        <v>0</v>
      </c>
      <c r="Q133" s="51">
        <f>'HAP STOP cijfers'!Q3</f>
        <v>82507</v>
      </c>
      <c r="R133" s="21">
        <f>'HAP STOP cijfers'!R3</f>
        <v>0</v>
      </c>
      <c r="S133" s="14">
        <f>'HAP STOP cijfers'!S3</f>
        <v>0</v>
      </c>
      <c r="T133" s="525">
        <f>'HAP STOP cijfers'!T3</f>
        <v>82507</v>
      </c>
      <c r="U133" s="14">
        <f>'HAP STOP cijfers'!U3</f>
        <v>0</v>
      </c>
      <c r="V133" s="14">
        <f>'HAP STOP cijfers'!V3</f>
        <v>0</v>
      </c>
      <c r="W133" s="14">
        <f>'HAP STOP cijfers'!W3</f>
        <v>0</v>
      </c>
      <c r="X133" s="14">
        <f>'HAP STOP cijfers'!X3</f>
        <v>0</v>
      </c>
      <c r="Y133" s="14">
        <f>'HAP STOP cijfers'!Y3</f>
        <v>0</v>
      </c>
      <c r="Z133" s="48">
        <f>'HAP STOP cijfers'!Z3</f>
        <v>82507</v>
      </c>
      <c r="AA133" s="525">
        <f>'HAP STOP cijfers'!AA3</f>
        <v>2150</v>
      </c>
      <c r="AB133" s="525">
        <f>'HAP STOP cijfers'!AB3</f>
        <v>73655</v>
      </c>
      <c r="AC133" s="14">
        <f>'HAP STOP cijfers'!AC3</f>
        <v>0</v>
      </c>
      <c r="AD133" s="14">
        <f>'HAP STOP cijfers'!AD3</f>
        <v>0</v>
      </c>
      <c r="AE133" s="14">
        <f>'HAP STOP cijfers'!AE3</f>
        <v>0</v>
      </c>
      <c r="AF133" s="14">
        <f>'HAP STOP cijfers'!AF3</f>
        <v>6702</v>
      </c>
      <c r="AG133" s="48">
        <f>'HAP STOP cijfers'!AG3</f>
        <v>0</v>
      </c>
      <c r="AH133" s="525">
        <f>'HAP STOP cijfers'!AH3</f>
        <v>1000</v>
      </c>
      <c r="AI133" s="525">
        <f>'HAP STOP cijfers'!AI3</f>
        <v>1150</v>
      </c>
      <c r="AJ133" s="14">
        <f>'HAP STOP cijfers'!AJ3</f>
        <v>0</v>
      </c>
      <c r="AK133" s="14">
        <f>'HAP STOP cijfers'!AK3</f>
        <v>0</v>
      </c>
      <c r="AL133" s="48">
        <f>'HAP STOP cijfers'!AL3</f>
        <v>0</v>
      </c>
      <c r="AM133" s="14">
        <f>'HAP STOP cijfers'!AM3</f>
        <v>0</v>
      </c>
      <c r="AN133" s="14">
        <f>'HAP STOP cijfers'!AN3</f>
        <v>0</v>
      </c>
      <c r="AO133" s="14">
        <f>'HAP STOP cijfers'!AO3</f>
        <v>0</v>
      </c>
      <c r="AP133" s="14">
        <f>'HAP STOP cijfers'!AP3</f>
        <v>0</v>
      </c>
      <c r="AQ133" s="14">
        <f>'HAP STOP cijfers'!AQ3</f>
        <v>0</v>
      </c>
      <c r="AR133" s="48">
        <f>'HAP STOP cijfers'!AR3</f>
        <v>0</v>
      </c>
      <c r="AS133" s="14">
        <f>'HAP STOP cijfers'!AS3</f>
        <v>8183.8888888888887</v>
      </c>
      <c r="AT133" s="14">
        <f>'HAP STOP cijfers'!AT3</f>
        <v>8183.8888888888887</v>
      </c>
      <c r="AU133" s="14">
        <f>'HAP STOP cijfers'!AU3</f>
        <v>8183.8888888888887</v>
      </c>
      <c r="AV133" s="14">
        <f>'HAP STOP cijfers'!AV3</f>
        <v>8183.8888888888887</v>
      </c>
      <c r="AW133" s="14">
        <f>'HAP STOP cijfers'!AW3</f>
        <v>8183.8888888888887</v>
      </c>
      <c r="AX133" s="14">
        <f>'HAP STOP cijfers'!AX3</f>
        <v>8183.8888888888887</v>
      </c>
      <c r="AY133" s="14">
        <f>'HAP STOP cijfers'!AY3</f>
        <v>8183.8888888888887</v>
      </c>
      <c r="AZ133" s="14">
        <f>'HAP STOP cijfers'!AZ3</f>
        <v>8183.8888888888887</v>
      </c>
      <c r="BA133" s="14">
        <f>'HAP STOP cijfers'!BA3</f>
        <v>8183.8888888888887</v>
      </c>
      <c r="BB133" s="14">
        <f>'HAP STOP cijfers'!BB3</f>
        <v>0</v>
      </c>
      <c r="BC133" s="48">
        <f>'HAP STOP cijfers'!BC3</f>
        <v>0</v>
      </c>
      <c r="BD133" s="14">
        <f>'HAP STOP cijfers'!BD3</f>
        <v>2700</v>
      </c>
      <c r="BE133" s="14">
        <f>'HAP STOP cijfers'!BE3</f>
        <v>0</v>
      </c>
      <c r="BF133" s="14">
        <f>'HAP STOP cijfers'!BF3</f>
        <v>0</v>
      </c>
      <c r="BG133" s="14">
        <f>'HAP STOP cijfers'!BG3</f>
        <v>0</v>
      </c>
      <c r="BH133" s="14">
        <f>'HAP STOP cijfers'!BH3</f>
        <v>1326</v>
      </c>
      <c r="BI133" s="14">
        <f>'HAP STOP cijfers'!BI3</f>
        <v>1326</v>
      </c>
      <c r="BJ133" s="14">
        <f>'HAP STOP cijfers'!BJ3</f>
        <v>1350</v>
      </c>
      <c r="BK133" s="48">
        <f>'HAP STOP cijfers'!BK3</f>
        <v>0</v>
      </c>
      <c r="BL133" s="14">
        <f>'HAP STOP cijfers'!BL3</f>
        <v>0</v>
      </c>
      <c r="BM133" s="14">
        <f>'HAP STOP cijfers'!BM3</f>
        <v>0</v>
      </c>
      <c r="BN133" s="14">
        <f>'HAP STOP cijfers'!BN3</f>
        <v>0</v>
      </c>
      <c r="BO133" s="14">
        <f>'HAP STOP cijfers'!BO3</f>
        <v>0</v>
      </c>
      <c r="BP133" s="14">
        <f>'HAP STOP cijfers'!BP3</f>
        <v>0</v>
      </c>
      <c r="BQ133" s="48">
        <f>'HAP STOP cijfers'!BQ3</f>
        <v>0</v>
      </c>
      <c r="BR133" s="14">
        <f>'HAP STOP cijfers'!BR3</f>
        <v>0</v>
      </c>
      <c r="BS133" s="14">
        <f>'HAP STOP cijfers'!BS3</f>
        <v>0</v>
      </c>
      <c r="BT133" s="14">
        <f>'HAP STOP cijfers'!BT3</f>
        <v>0</v>
      </c>
      <c r="BU133" s="14">
        <f>'HAP STOP cijfers'!BU3</f>
        <v>0</v>
      </c>
      <c r="BV133" s="14">
        <f>'HAP STOP cijfers'!BV3</f>
        <v>0</v>
      </c>
      <c r="BW133" s="14">
        <f>'HAP STOP cijfers'!BW3</f>
        <v>0</v>
      </c>
      <c r="BX133" s="52">
        <f>'HAP STOP cijfers'!BX3</f>
        <v>0</v>
      </c>
      <c r="BY133" s="48">
        <f>'HAP STOP cijfers'!BY3</f>
        <v>82507</v>
      </c>
      <c r="BZ133" s="14">
        <f>'HAP STOP cijfers'!BZ3</f>
        <v>4125.3500000000004</v>
      </c>
      <c r="CA133" s="14">
        <f>'HAP STOP cijfers'!CA3</f>
        <v>8250.7000000000007</v>
      </c>
      <c r="CB133" s="14">
        <f>'HAP STOP cijfers'!CB3</f>
        <v>8250.7000000000007</v>
      </c>
      <c r="CC133" s="14">
        <f>'HAP STOP cijfers'!CC3</f>
        <v>8250.7000000000007</v>
      </c>
      <c r="CD133" s="14">
        <f>'HAP STOP cijfers'!CD3</f>
        <v>8250.7000000000007</v>
      </c>
      <c r="CE133" s="14">
        <f>'HAP STOP cijfers'!CE3</f>
        <v>4125.3500000000004</v>
      </c>
      <c r="CF133" s="14">
        <f>'HAP STOP cijfers'!CF3</f>
        <v>4125.3500000000004</v>
      </c>
      <c r="CG133" s="14">
        <f>'HAP STOP cijfers'!CG3</f>
        <v>8250.7000000000007</v>
      </c>
      <c r="CH133" s="14">
        <f>'HAP STOP cijfers'!CH3</f>
        <v>8250.7000000000007</v>
      </c>
      <c r="CI133" s="14">
        <f>'HAP STOP cijfers'!CI3</f>
        <v>8250.7000000000007</v>
      </c>
      <c r="CJ133" s="14">
        <f>'HAP STOP cijfers'!CJ3</f>
        <v>8250.7000000000007</v>
      </c>
      <c r="CK133" s="14">
        <f>'HAP STOP cijfers'!CK3</f>
        <v>4125.3500000000004</v>
      </c>
      <c r="CL133" s="303">
        <f>'HAP STOP cijfers'!CL3</f>
        <v>82507</v>
      </c>
      <c r="CM133" s="14">
        <f>'HAP STOP cijfers'!CM3</f>
        <v>0</v>
      </c>
      <c r="CN133" s="14">
        <f>'HAP STOP cijfers'!CN3</f>
        <v>0</v>
      </c>
      <c r="CO133" s="14">
        <f>'HAP STOP cijfers'!CO3</f>
        <v>0</v>
      </c>
      <c r="CP133" s="14">
        <f>'HAP STOP cijfers'!CP3</f>
        <v>0</v>
      </c>
      <c r="CQ133" s="14">
        <f>'HAP STOP cijfers'!CQ3</f>
        <v>0</v>
      </c>
      <c r="CR133" s="14">
        <f>'HAP STOP cijfers'!CR3</f>
        <v>0</v>
      </c>
      <c r="CS133" s="14">
        <f>'HAP STOP cijfers'!CS3</f>
        <v>0</v>
      </c>
      <c r="CT133" s="14">
        <f>'HAP STOP cijfers'!CT3</f>
        <v>0</v>
      </c>
      <c r="CU133" s="14">
        <f>'HAP STOP cijfers'!CU3</f>
        <v>0</v>
      </c>
      <c r="CV133" s="14">
        <f>'HAP STOP cijfers'!CV3</f>
        <v>0</v>
      </c>
      <c r="CW133" s="14">
        <f>'HAP STOP cijfers'!CW3</f>
        <v>0</v>
      </c>
      <c r="CX133" s="14">
        <f>'HAP STOP cijfers'!CX3</f>
        <v>0</v>
      </c>
      <c r="CY133" s="51">
        <f>'HAP STOP cijfers'!CY3</f>
        <v>0</v>
      </c>
      <c r="CZ133" s="21">
        <f>'HAP STOP cijfers'!CZ3</f>
        <v>427</v>
      </c>
      <c r="DA133" s="14">
        <f>'HAP STOP cijfers'!DA3</f>
        <v>854</v>
      </c>
      <c r="DB133" s="14">
        <f>'HAP STOP cijfers'!DB3</f>
        <v>854</v>
      </c>
      <c r="DC133" s="14">
        <f>'HAP STOP cijfers'!DC3</f>
        <v>854</v>
      </c>
      <c r="DD133" s="14">
        <f>'HAP STOP cijfers'!DD3</f>
        <v>854</v>
      </c>
      <c r="DE133" s="14">
        <f>'HAP STOP cijfers'!DE3</f>
        <v>854</v>
      </c>
      <c r="DF133" s="14">
        <f>'HAP STOP cijfers'!DF3</f>
        <v>427</v>
      </c>
      <c r="DG133" s="14">
        <f>'HAP STOP cijfers'!DG3</f>
        <v>427</v>
      </c>
      <c r="DH133" s="14">
        <f>'HAP STOP cijfers'!DH3</f>
        <v>854</v>
      </c>
      <c r="DI133" s="14">
        <f>'HAP STOP cijfers'!DI3</f>
        <v>854</v>
      </c>
      <c r="DJ133" s="14">
        <f>'HAP STOP cijfers'!DJ3</f>
        <v>854</v>
      </c>
      <c r="DK133" s="14">
        <f>'HAP STOP cijfers'!DK3</f>
        <v>427</v>
      </c>
      <c r="DL133" s="51">
        <f>'HAP STOP cijfers'!DL3</f>
        <v>8540</v>
      </c>
    </row>
    <row r="134" spans="1:116">
      <c r="A134" s="47">
        <f>'HAP STOP cijfers'!A4</f>
        <v>0</v>
      </c>
      <c r="B134" s="49" t="str">
        <f>'HAP STOP cijfers'!B4</f>
        <v>HBNT6603</v>
      </c>
      <c r="C134" s="4" t="str">
        <f>'HAP STOP cijfers'!C4</f>
        <v>Horeca en ambachtelijke productie</v>
      </c>
      <c r="D134" s="4" t="str">
        <f>'HAP STOP cijfers'!D4</f>
        <v xml:space="preserve">H&amp;AP Doelgericht handhaven VWS </v>
      </c>
      <c r="E134" s="4" t="str">
        <f>'HAP STOP cijfers'!E4</f>
        <v>Notoire overtreders: hard waar het moet - workflow</v>
      </c>
      <c r="F134" s="4" t="str">
        <f>'HAP STOP cijfers'!F4</f>
        <v>VWS</v>
      </c>
      <c r="G134" s="4" t="str">
        <f>'HAP STOP cijfers'!G4</f>
        <v>ja/ja</v>
      </c>
      <c r="H134" s="518">
        <f>'HAP STOP cijfers'!H4</f>
        <v>15000</v>
      </c>
      <c r="I134" s="11">
        <f>'HAP STOP cijfers'!I4</f>
        <v>0</v>
      </c>
      <c r="J134" s="11">
        <f>'HAP STOP cijfers'!J4</f>
        <v>0</v>
      </c>
      <c r="K134" s="11">
        <f>'HAP STOP cijfers'!K4</f>
        <v>0</v>
      </c>
      <c r="L134" s="11">
        <f>'HAP STOP cijfers'!L4</f>
        <v>0</v>
      </c>
      <c r="M134" s="11">
        <f>'HAP STOP cijfers'!M4</f>
        <v>0</v>
      </c>
      <c r="N134" s="11">
        <f>'HAP STOP cijfers'!N4</f>
        <v>0</v>
      </c>
      <c r="O134" s="11">
        <f>'HAP STOP cijfers'!O4</f>
        <v>0</v>
      </c>
      <c r="P134" s="11">
        <f>'HAP STOP cijfers'!P4</f>
        <v>0</v>
      </c>
      <c r="Q134" s="26">
        <f>'HAP STOP cijfers'!Q4</f>
        <v>15000</v>
      </c>
      <c r="R134" s="15">
        <f>'HAP STOP cijfers'!R4</f>
        <v>0</v>
      </c>
      <c r="S134" s="11">
        <f>'HAP STOP cijfers'!S4</f>
        <v>0</v>
      </c>
      <c r="T134" s="518">
        <f>'HAP STOP cijfers'!T4</f>
        <v>15000</v>
      </c>
      <c r="U134" s="11">
        <f>'HAP STOP cijfers'!U4</f>
        <v>0</v>
      </c>
      <c r="V134" s="11">
        <f>'HAP STOP cijfers'!V4</f>
        <v>0</v>
      </c>
      <c r="W134" s="11">
        <f>'HAP STOP cijfers'!W4</f>
        <v>0</v>
      </c>
      <c r="X134" s="11">
        <f>'HAP STOP cijfers'!X4</f>
        <v>0</v>
      </c>
      <c r="Y134" s="11">
        <f>'HAP STOP cijfers'!Y4</f>
        <v>0</v>
      </c>
      <c r="Z134" s="49">
        <f>'HAP STOP cijfers'!Z4</f>
        <v>15000</v>
      </c>
      <c r="AA134" s="518">
        <f>'HAP STOP cijfers'!AA4</f>
        <v>500</v>
      </c>
      <c r="AB134" s="518">
        <f>'HAP STOP cijfers'!AB4</f>
        <v>14500</v>
      </c>
      <c r="AC134" s="11">
        <f>'HAP STOP cijfers'!AC4</f>
        <v>0</v>
      </c>
      <c r="AD134" s="11">
        <f>'HAP STOP cijfers'!AD4</f>
        <v>0</v>
      </c>
      <c r="AE134" s="11">
        <f>'HAP STOP cijfers'!AE4</f>
        <v>0</v>
      </c>
      <c r="AF134" s="11">
        <f>'HAP STOP cijfers'!AF4</f>
        <v>0</v>
      </c>
      <c r="AG134" s="49">
        <f>'HAP STOP cijfers'!AG4</f>
        <v>0</v>
      </c>
      <c r="AH134" s="11">
        <f>'HAP STOP cijfers'!AH4</f>
        <v>0</v>
      </c>
      <c r="AI134" s="518">
        <f>'HAP STOP cijfers'!AI4</f>
        <v>500</v>
      </c>
      <c r="AJ134" s="11">
        <f>'HAP STOP cijfers'!AJ4</f>
        <v>0</v>
      </c>
      <c r="AK134" s="11">
        <f>'HAP STOP cijfers'!AK4</f>
        <v>0</v>
      </c>
      <c r="AL134" s="49">
        <f>'HAP STOP cijfers'!AL4</f>
        <v>0</v>
      </c>
      <c r="AM134" s="11">
        <f>'HAP STOP cijfers'!AM4</f>
        <v>0</v>
      </c>
      <c r="AN134" s="11">
        <f>'HAP STOP cijfers'!AN4</f>
        <v>0</v>
      </c>
      <c r="AO134" s="11">
        <f>'HAP STOP cijfers'!AO4</f>
        <v>0</v>
      </c>
      <c r="AP134" s="11">
        <f>'HAP STOP cijfers'!AP4</f>
        <v>0</v>
      </c>
      <c r="AQ134" s="11">
        <f>'HAP STOP cijfers'!AQ4</f>
        <v>0</v>
      </c>
      <c r="AR134" s="49">
        <f>'HAP STOP cijfers'!AR4</f>
        <v>0</v>
      </c>
      <c r="AS134" s="11">
        <f>'HAP STOP cijfers'!AS4</f>
        <v>1611</v>
      </c>
      <c r="AT134" s="11">
        <f>'HAP STOP cijfers'!AT4</f>
        <v>1611</v>
      </c>
      <c r="AU134" s="11">
        <f>'HAP STOP cijfers'!AU4</f>
        <v>1611</v>
      </c>
      <c r="AV134" s="11">
        <f>'HAP STOP cijfers'!AV4</f>
        <v>1611</v>
      </c>
      <c r="AW134" s="11">
        <f>'HAP STOP cijfers'!AW4</f>
        <v>1611</v>
      </c>
      <c r="AX134" s="11">
        <f>'HAP STOP cijfers'!AX4</f>
        <v>1611</v>
      </c>
      <c r="AY134" s="11">
        <f>'HAP STOP cijfers'!AY4</f>
        <v>1612</v>
      </c>
      <c r="AZ134" s="11">
        <f>'HAP STOP cijfers'!AZ4</f>
        <v>1611</v>
      </c>
      <c r="BA134" s="11">
        <f>'HAP STOP cijfers'!BA4</f>
        <v>1611</v>
      </c>
      <c r="BB134" s="11">
        <f>'HAP STOP cijfers'!BB4</f>
        <v>0</v>
      </c>
      <c r="BC134" s="49">
        <f>'HAP STOP cijfers'!BC4</f>
        <v>0</v>
      </c>
      <c r="BD134" s="11">
        <f>'HAP STOP cijfers'!BD4</f>
        <v>0</v>
      </c>
      <c r="BE134" s="11">
        <f>'HAP STOP cijfers'!BE4</f>
        <v>0</v>
      </c>
      <c r="BF134" s="11">
        <f>'HAP STOP cijfers'!BF4</f>
        <v>0</v>
      </c>
      <c r="BG134" s="11">
        <f>'HAP STOP cijfers'!BG4</f>
        <v>0</v>
      </c>
      <c r="BH134" s="11">
        <f>'HAP STOP cijfers'!BH4</f>
        <v>0</v>
      </c>
      <c r="BI134" s="11">
        <f>'HAP STOP cijfers'!BI4</f>
        <v>0</v>
      </c>
      <c r="BJ134" s="11">
        <f>'HAP STOP cijfers'!BJ4</f>
        <v>0</v>
      </c>
      <c r="BK134" s="49">
        <f>'HAP STOP cijfers'!BK4</f>
        <v>0</v>
      </c>
      <c r="BL134" s="11">
        <f>'HAP STOP cijfers'!BL4</f>
        <v>0</v>
      </c>
      <c r="BM134" s="11">
        <f>'HAP STOP cijfers'!BM4</f>
        <v>0</v>
      </c>
      <c r="BN134" s="11">
        <f>'HAP STOP cijfers'!BN4</f>
        <v>0</v>
      </c>
      <c r="BO134" s="11">
        <f>'HAP STOP cijfers'!BO4</f>
        <v>0</v>
      </c>
      <c r="BP134" s="11">
        <f>'HAP STOP cijfers'!BP4</f>
        <v>0</v>
      </c>
      <c r="BQ134" s="49">
        <f>'HAP STOP cijfers'!BQ4</f>
        <v>0</v>
      </c>
      <c r="BR134" s="11">
        <f>'HAP STOP cijfers'!BR4</f>
        <v>0</v>
      </c>
      <c r="BS134" s="11">
        <f>'HAP STOP cijfers'!BS4</f>
        <v>0</v>
      </c>
      <c r="BT134" s="11">
        <f>'HAP STOP cijfers'!BT4</f>
        <v>0</v>
      </c>
      <c r="BU134" s="11">
        <f>'HAP STOP cijfers'!BU4</f>
        <v>0</v>
      </c>
      <c r="BV134" s="11">
        <f>'HAP STOP cijfers'!BV4</f>
        <v>0</v>
      </c>
      <c r="BW134" s="11">
        <f>'HAP STOP cijfers'!BW4</f>
        <v>0</v>
      </c>
      <c r="BX134" s="47">
        <f>'HAP STOP cijfers'!BX4</f>
        <v>0</v>
      </c>
      <c r="BY134" s="49">
        <f>'HAP STOP cijfers'!BY4</f>
        <v>15000</v>
      </c>
      <c r="BZ134" s="11">
        <f>'HAP STOP cijfers'!BZ4</f>
        <v>750</v>
      </c>
      <c r="CA134" s="11">
        <f>'HAP STOP cijfers'!CA4</f>
        <v>1500</v>
      </c>
      <c r="CB134" s="11">
        <f>'HAP STOP cijfers'!CB4</f>
        <v>1500</v>
      </c>
      <c r="CC134" s="11">
        <f>'HAP STOP cijfers'!CC4</f>
        <v>1500</v>
      </c>
      <c r="CD134" s="11">
        <f>'HAP STOP cijfers'!CD4</f>
        <v>1500</v>
      </c>
      <c r="CE134" s="11">
        <f>'HAP STOP cijfers'!CE4</f>
        <v>1500</v>
      </c>
      <c r="CF134" s="11">
        <f>'HAP STOP cijfers'!CF4</f>
        <v>750</v>
      </c>
      <c r="CG134" s="11">
        <f>'HAP STOP cijfers'!CG4</f>
        <v>750</v>
      </c>
      <c r="CH134" s="11">
        <f>'HAP STOP cijfers'!CH4</f>
        <v>1500</v>
      </c>
      <c r="CI134" s="11">
        <f>'HAP STOP cijfers'!CI4</f>
        <v>1500</v>
      </c>
      <c r="CJ134" s="11">
        <f>'HAP STOP cijfers'!CJ4</f>
        <v>1500</v>
      </c>
      <c r="CK134" s="11">
        <f>'HAP STOP cijfers'!CK4</f>
        <v>750</v>
      </c>
      <c r="CL134" s="204">
        <f>'HAP STOP cijfers'!CL4</f>
        <v>15000</v>
      </c>
      <c r="CM134" s="11">
        <f>'HAP STOP cijfers'!CM4</f>
        <v>0</v>
      </c>
      <c r="CN134" s="11">
        <f>'HAP STOP cijfers'!CN4</f>
        <v>0</v>
      </c>
      <c r="CO134" s="11">
        <f>'HAP STOP cijfers'!CO4</f>
        <v>0</v>
      </c>
      <c r="CP134" s="11">
        <f>'HAP STOP cijfers'!CP4</f>
        <v>0</v>
      </c>
      <c r="CQ134" s="11">
        <f>'HAP STOP cijfers'!CQ4</f>
        <v>0</v>
      </c>
      <c r="CR134" s="11">
        <f>'HAP STOP cijfers'!CR4</f>
        <v>0</v>
      </c>
      <c r="CS134" s="11">
        <f>'HAP STOP cijfers'!CS4</f>
        <v>0</v>
      </c>
      <c r="CT134" s="11">
        <f>'HAP STOP cijfers'!CT4</f>
        <v>0</v>
      </c>
      <c r="CU134" s="11">
        <f>'HAP STOP cijfers'!CU4</f>
        <v>0</v>
      </c>
      <c r="CV134" s="11">
        <f>'HAP STOP cijfers'!CV4</f>
        <v>0</v>
      </c>
      <c r="CW134" s="11">
        <f>'HAP STOP cijfers'!CW4</f>
        <v>0</v>
      </c>
      <c r="CX134" s="11">
        <f>'HAP STOP cijfers'!CX4</f>
        <v>0</v>
      </c>
      <c r="CY134" s="26">
        <f>'HAP STOP cijfers'!CY4</f>
        <v>0</v>
      </c>
      <c r="CZ134" s="15">
        <f>'HAP STOP cijfers'!CZ4</f>
        <v>0</v>
      </c>
      <c r="DA134" s="11">
        <f>'HAP STOP cijfers'!DA4</f>
        <v>0</v>
      </c>
      <c r="DB134" s="11">
        <f>'HAP STOP cijfers'!DB4</f>
        <v>0</v>
      </c>
      <c r="DC134" s="11">
        <f>'HAP STOP cijfers'!DC4</f>
        <v>0</v>
      </c>
      <c r="DD134" s="11">
        <f>'HAP STOP cijfers'!DD4</f>
        <v>0</v>
      </c>
      <c r="DE134" s="11">
        <f>'HAP STOP cijfers'!DE4</f>
        <v>0</v>
      </c>
      <c r="DF134" s="11">
        <f>'HAP STOP cijfers'!DF4</f>
        <v>0</v>
      </c>
      <c r="DG134" s="11">
        <f>'HAP STOP cijfers'!DG4</f>
        <v>0</v>
      </c>
      <c r="DH134" s="11">
        <f>'HAP STOP cijfers'!DH4</f>
        <v>0</v>
      </c>
      <c r="DI134" s="11">
        <f>'HAP STOP cijfers'!DI4</f>
        <v>0</v>
      </c>
      <c r="DJ134" s="11">
        <f>'HAP STOP cijfers'!DJ4</f>
        <v>0</v>
      </c>
      <c r="DK134" s="11">
        <f>'HAP STOP cijfers'!DK4</f>
        <v>0</v>
      </c>
      <c r="DL134" s="26">
        <f>'HAP STOP cijfers'!DL4</f>
        <v>0</v>
      </c>
    </row>
    <row r="135" spans="1:116">
      <c r="A135" s="47">
        <f>'HAP STOP cijfers'!A5</f>
        <v>0</v>
      </c>
      <c r="B135" s="49" t="str">
        <f>'HAP STOP cijfers'!B5</f>
        <v>HBNT6673</v>
      </c>
      <c r="C135" s="4" t="str">
        <f>'HAP STOP cijfers'!C5</f>
        <v>Horeca en ambachtelijke productie</v>
      </c>
      <c r="D135" s="4" t="str">
        <f>'HAP STOP cijfers'!D5</f>
        <v xml:space="preserve">H&amp;AP Doelgericht handhaven VWS </v>
      </c>
      <c r="E135" s="4" t="str">
        <f>'HAP STOP cijfers'!E5</f>
        <v>Evenementen &amp; markten - workflow</v>
      </c>
      <c r="F135" s="4" t="str">
        <f>'HAP STOP cijfers'!F5</f>
        <v>VWS</v>
      </c>
      <c r="G135" s="4" t="str">
        <f>'HAP STOP cijfers'!G5</f>
        <v>ja/ja</v>
      </c>
      <c r="H135" s="518">
        <f>'HAP STOP cijfers'!H5</f>
        <v>6400</v>
      </c>
      <c r="I135" s="11">
        <f>'HAP STOP cijfers'!I5</f>
        <v>0</v>
      </c>
      <c r="J135" s="11">
        <f>'HAP STOP cijfers'!J5</f>
        <v>0</v>
      </c>
      <c r="K135" s="11">
        <f>'HAP STOP cijfers'!K5</f>
        <v>0</v>
      </c>
      <c r="L135" s="11">
        <f>'HAP STOP cijfers'!L5</f>
        <v>0</v>
      </c>
      <c r="M135" s="11">
        <f>'HAP STOP cijfers'!M5</f>
        <v>0</v>
      </c>
      <c r="N135" s="11">
        <f>'HAP STOP cijfers'!N5</f>
        <v>0</v>
      </c>
      <c r="O135" s="11">
        <f>'HAP STOP cijfers'!O5</f>
        <v>0</v>
      </c>
      <c r="P135" s="11">
        <f>'HAP STOP cijfers'!P5</f>
        <v>0</v>
      </c>
      <c r="Q135" s="26">
        <f>'HAP STOP cijfers'!Q5</f>
        <v>6400</v>
      </c>
      <c r="R135" s="15">
        <f>'HAP STOP cijfers'!R5</f>
        <v>0</v>
      </c>
      <c r="S135" s="11">
        <f>'HAP STOP cijfers'!S5</f>
        <v>0</v>
      </c>
      <c r="T135" s="518">
        <f>'HAP STOP cijfers'!T5</f>
        <v>6400</v>
      </c>
      <c r="U135" s="11">
        <f>'HAP STOP cijfers'!U5</f>
        <v>0</v>
      </c>
      <c r="V135" s="11">
        <f>'HAP STOP cijfers'!V5</f>
        <v>0</v>
      </c>
      <c r="W135" s="11">
        <f>'HAP STOP cijfers'!W5</f>
        <v>0</v>
      </c>
      <c r="X135" s="11">
        <f>'HAP STOP cijfers'!X5</f>
        <v>0</v>
      </c>
      <c r="Y135" s="11">
        <f>'HAP STOP cijfers'!Y5</f>
        <v>0</v>
      </c>
      <c r="Z135" s="49">
        <f>'HAP STOP cijfers'!Z5</f>
        <v>6400</v>
      </c>
      <c r="AA135" s="518">
        <f>'HAP STOP cijfers'!AA5</f>
        <v>400</v>
      </c>
      <c r="AB135" s="11">
        <f>'HAP STOP cijfers'!AB5</f>
        <v>6000</v>
      </c>
      <c r="AC135" s="11">
        <f>'HAP STOP cijfers'!AC5</f>
        <v>0</v>
      </c>
      <c r="AD135" s="11">
        <f>'HAP STOP cijfers'!AD5</f>
        <v>0</v>
      </c>
      <c r="AE135" s="11">
        <f>'HAP STOP cijfers'!AE5</f>
        <v>0</v>
      </c>
      <c r="AF135" s="11">
        <f>'HAP STOP cijfers'!AF5</f>
        <v>0</v>
      </c>
      <c r="AG135" s="49">
        <f>'HAP STOP cijfers'!AG5</f>
        <v>0</v>
      </c>
      <c r="AH135" s="11">
        <f>'HAP STOP cijfers'!AH5</f>
        <v>0</v>
      </c>
      <c r="AI135" s="518">
        <f>'HAP STOP cijfers'!AI5</f>
        <v>400</v>
      </c>
      <c r="AJ135" s="11">
        <f>'HAP STOP cijfers'!AJ5</f>
        <v>0</v>
      </c>
      <c r="AK135" s="11">
        <f>'HAP STOP cijfers'!AK5</f>
        <v>0</v>
      </c>
      <c r="AL135" s="49">
        <f>'HAP STOP cijfers'!AL5</f>
        <v>0</v>
      </c>
      <c r="AM135" s="11">
        <f>'HAP STOP cijfers'!AM5</f>
        <v>0</v>
      </c>
      <c r="AN135" s="11">
        <f>'HAP STOP cijfers'!AN5</f>
        <v>0</v>
      </c>
      <c r="AO135" s="11">
        <f>'HAP STOP cijfers'!AO5</f>
        <v>0</v>
      </c>
      <c r="AP135" s="11">
        <f>'HAP STOP cijfers'!AP5</f>
        <v>0</v>
      </c>
      <c r="AQ135" s="11">
        <f>'HAP STOP cijfers'!AQ5</f>
        <v>0</v>
      </c>
      <c r="AR135" s="49">
        <f>'HAP STOP cijfers'!AR5</f>
        <v>0</v>
      </c>
      <c r="AS135" s="11">
        <f>'HAP STOP cijfers'!AS5</f>
        <v>633.33333333333337</v>
      </c>
      <c r="AT135" s="11">
        <f>'HAP STOP cijfers'!AT5</f>
        <v>633.33333333333337</v>
      </c>
      <c r="AU135" s="11">
        <f>'HAP STOP cijfers'!AU5</f>
        <v>633.33333333333337</v>
      </c>
      <c r="AV135" s="11">
        <f>'HAP STOP cijfers'!AV5</f>
        <v>633.33333333333337</v>
      </c>
      <c r="AW135" s="11">
        <f>'HAP STOP cijfers'!AW5</f>
        <v>633.33333333333337</v>
      </c>
      <c r="AX135" s="11">
        <f>'HAP STOP cijfers'!AX5</f>
        <v>633.33333333333337</v>
      </c>
      <c r="AY135" s="11">
        <f>'HAP STOP cijfers'!AY5</f>
        <v>633.33333333333337</v>
      </c>
      <c r="AZ135" s="11">
        <f>'HAP STOP cijfers'!AZ5</f>
        <v>633.33333333333337</v>
      </c>
      <c r="BA135" s="11">
        <f>'HAP STOP cijfers'!BA5</f>
        <v>633.33333333333337</v>
      </c>
      <c r="BB135" s="11">
        <f>'HAP STOP cijfers'!BB5</f>
        <v>300</v>
      </c>
      <c r="BC135" s="49">
        <f>'HAP STOP cijfers'!BC5</f>
        <v>0</v>
      </c>
      <c r="BD135" s="11">
        <f>'HAP STOP cijfers'!BD5</f>
        <v>0</v>
      </c>
      <c r="BE135" s="11">
        <f>'HAP STOP cijfers'!BE5</f>
        <v>0</v>
      </c>
      <c r="BF135" s="11">
        <f>'HAP STOP cijfers'!BF5</f>
        <v>0</v>
      </c>
      <c r="BG135" s="11">
        <f>'HAP STOP cijfers'!BG5</f>
        <v>0</v>
      </c>
      <c r="BH135" s="11">
        <f>'HAP STOP cijfers'!BH5</f>
        <v>0</v>
      </c>
      <c r="BI135" s="11">
        <f>'HAP STOP cijfers'!BI5</f>
        <v>0</v>
      </c>
      <c r="BJ135" s="11">
        <f>'HAP STOP cijfers'!BJ5</f>
        <v>0</v>
      </c>
      <c r="BK135" s="49">
        <f>'HAP STOP cijfers'!BK5</f>
        <v>0</v>
      </c>
      <c r="BL135" s="11">
        <f>'HAP STOP cijfers'!BL5</f>
        <v>0</v>
      </c>
      <c r="BM135" s="11">
        <f>'HAP STOP cijfers'!BM5</f>
        <v>0</v>
      </c>
      <c r="BN135" s="11">
        <f>'HAP STOP cijfers'!BN5</f>
        <v>0</v>
      </c>
      <c r="BO135" s="11">
        <f>'HAP STOP cijfers'!BO5</f>
        <v>0</v>
      </c>
      <c r="BP135" s="11">
        <f>'HAP STOP cijfers'!BP5</f>
        <v>0</v>
      </c>
      <c r="BQ135" s="49">
        <f>'HAP STOP cijfers'!BQ5</f>
        <v>0</v>
      </c>
      <c r="BR135" s="11">
        <f>'HAP STOP cijfers'!BR5</f>
        <v>0</v>
      </c>
      <c r="BS135" s="11">
        <f>'HAP STOP cijfers'!BS5</f>
        <v>0</v>
      </c>
      <c r="BT135" s="11">
        <f>'HAP STOP cijfers'!BT5</f>
        <v>0</v>
      </c>
      <c r="BU135" s="11">
        <f>'HAP STOP cijfers'!BU5</f>
        <v>0</v>
      </c>
      <c r="BV135" s="11">
        <f>'HAP STOP cijfers'!BV5</f>
        <v>0</v>
      </c>
      <c r="BW135" s="11">
        <f>'HAP STOP cijfers'!BW5</f>
        <v>0</v>
      </c>
      <c r="BX135" s="47">
        <f>'HAP STOP cijfers'!BX5</f>
        <v>0</v>
      </c>
      <c r="BY135" s="49">
        <f>'HAP STOP cijfers'!BY5</f>
        <v>6400</v>
      </c>
      <c r="BZ135" s="11">
        <f>'HAP STOP cijfers'!BZ5</f>
        <v>320</v>
      </c>
      <c r="CA135" s="11">
        <f>'HAP STOP cijfers'!CA5</f>
        <v>640</v>
      </c>
      <c r="CB135" s="11">
        <f>'HAP STOP cijfers'!CB5</f>
        <v>640</v>
      </c>
      <c r="CC135" s="11">
        <f>'HAP STOP cijfers'!CC5</f>
        <v>640</v>
      </c>
      <c r="CD135" s="11">
        <f>'HAP STOP cijfers'!CD5</f>
        <v>640</v>
      </c>
      <c r="CE135" s="11">
        <f>'HAP STOP cijfers'!CE5</f>
        <v>640</v>
      </c>
      <c r="CF135" s="11">
        <f>'HAP STOP cijfers'!CF5</f>
        <v>320</v>
      </c>
      <c r="CG135" s="11">
        <f>'HAP STOP cijfers'!CG5</f>
        <v>320</v>
      </c>
      <c r="CH135" s="11">
        <f>'HAP STOP cijfers'!CH5</f>
        <v>640</v>
      </c>
      <c r="CI135" s="11">
        <f>'HAP STOP cijfers'!CI5</f>
        <v>640</v>
      </c>
      <c r="CJ135" s="11">
        <f>'HAP STOP cijfers'!CJ5</f>
        <v>640</v>
      </c>
      <c r="CK135" s="11">
        <f>'HAP STOP cijfers'!CK5</f>
        <v>320</v>
      </c>
      <c r="CL135" s="204">
        <f>'HAP STOP cijfers'!CL5</f>
        <v>6400</v>
      </c>
      <c r="CM135" s="11">
        <f>'HAP STOP cijfers'!CM5</f>
        <v>0</v>
      </c>
      <c r="CN135" s="11">
        <f>'HAP STOP cijfers'!CN5</f>
        <v>0</v>
      </c>
      <c r="CO135" s="11">
        <f>'HAP STOP cijfers'!CO5</f>
        <v>0</v>
      </c>
      <c r="CP135" s="11">
        <f>'HAP STOP cijfers'!CP5</f>
        <v>0</v>
      </c>
      <c r="CQ135" s="11">
        <f>'HAP STOP cijfers'!CQ5</f>
        <v>0</v>
      </c>
      <c r="CR135" s="11">
        <f>'HAP STOP cijfers'!CR5</f>
        <v>0</v>
      </c>
      <c r="CS135" s="11">
        <f>'HAP STOP cijfers'!CS5</f>
        <v>0</v>
      </c>
      <c r="CT135" s="11">
        <f>'HAP STOP cijfers'!CT5</f>
        <v>0</v>
      </c>
      <c r="CU135" s="11">
        <f>'HAP STOP cijfers'!CU5</f>
        <v>0</v>
      </c>
      <c r="CV135" s="11">
        <f>'HAP STOP cijfers'!CV5</f>
        <v>0</v>
      </c>
      <c r="CW135" s="11">
        <f>'HAP STOP cijfers'!CW5</f>
        <v>0</v>
      </c>
      <c r="CX135" s="11">
        <f>'HAP STOP cijfers'!CX5</f>
        <v>0</v>
      </c>
      <c r="CY135" s="26">
        <f>'HAP STOP cijfers'!CY5</f>
        <v>0</v>
      </c>
      <c r="CZ135" s="15">
        <f>'HAP STOP cijfers'!CZ5</f>
        <v>0</v>
      </c>
      <c r="DA135" s="11">
        <f>'HAP STOP cijfers'!DA5</f>
        <v>0</v>
      </c>
      <c r="DB135" s="11">
        <f>'HAP STOP cijfers'!DB5</f>
        <v>0</v>
      </c>
      <c r="DC135" s="11">
        <f>'HAP STOP cijfers'!DC5</f>
        <v>0</v>
      </c>
      <c r="DD135" s="11">
        <f>'HAP STOP cijfers'!DD5</f>
        <v>0</v>
      </c>
      <c r="DE135" s="11">
        <f>'HAP STOP cijfers'!DE5</f>
        <v>0</v>
      </c>
      <c r="DF135" s="11">
        <f>'HAP STOP cijfers'!DF5</f>
        <v>0</v>
      </c>
      <c r="DG135" s="11">
        <f>'HAP STOP cijfers'!DG5</f>
        <v>0</v>
      </c>
      <c r="DH135" s="11">
        <f>'HAP STOP cijfers'!DH5</f>
        <v>0</v>
      </c>
      <c r="DI135" s="11">
        <f>'HAP STOP cijfers'!DI5</f>
        <v>0</v>
      </c>
      <c r="DJ135" s="11">
        <f>'HAP STOP cijfers'!DJ5</f>
        <v>0</v>
      </c>
      <c r="DK135" s="11">
        <f>'HAP STOP cijfers'!DK5</f>
        <v>0</v>
      </c>
      <c r="DL135" s="26">
        <f>'HAP STOP cijfers'!DL5</f>
        <v>0</v>
      </c>
    </row>
    <row r="136" spans="1:116">
      <c r="A136" s="47">
        <f>'HAP STOP cijfers'!A6</f>
        <v>0</v>
      </c>
      <c r="B136" s="49">
        <f>'HAP STOP cijfers'!B6</f>
        <v>0</v>
      </c>
      <c r="C136" s="4" t="str">
        <f>'HAP STOP cijfers'!C6</f>
        <v>Horeca en ambachtelijke productie</v>
      </c>
      <c r="D136" s="4" t="str">
        <f>'HAP STOP cijfers'!D6</f>
        <v xml:space="preserve">H&amp;AP Doelgericht handhaven VWS </v>
      </c>
      <c r="E136" s="530" t="str">
        <f>'HAP STOP cijfers'!E6</f>
        <v>Verbeterplan -  workflow</v>
      </c>
      <c r="F136" s="4" t="str">
        <f>'HAP STOP cijfers'!F6</f>
        <v>VWS</v>
      </c>
      <c r="G136" s="4" t="str">
        <f>'HAP STOP cijfers'!G6</f>
        <v>ja/ja</v>
      </c>
      <c r="H136" s="518">
        <f>'HAP STOP cijfers'!H6</f>
        <v>16053</v>
      </c>
      <c r="I136" s="11">
        <f>'HAP STOP cijfers'!I6</f>
        <v>0</v>
      </c>
      <c r="J136" s="11">
        <f>'HAP STOP cijfers'!J6</f>
        <v>0</v>
      </c>
      <c r="K136" s="11">
        <f>'HAP STOP cijfers'!K6</f>
        <v>0</v>
      </c>
      <c r="L136" s="11">
        <f>'HAP STOP cijfers'!L6</f>
        <v>0</v>
      </c>
      <c r="M136" s="11">
        <f>'HAP STOP cijfers'!M6</f>
        <v>0</v>
      </c>
      <c r="N136" s="11">
        <f>'HAP STOP cijfers'!N6</f>
        <v>0</v>
      </c>
      <c r="O136" s="11">
        <f>'HAP STOP cijfers'!O6</f>
        <v>0</v>
      </c>
      <c r="P136" s="11">
        <f>'HAP STOP cijfers'!P6</f>
        <v>0</v>
      </c>
      <c r="Q136" s="26">
        <f>'HAP STOP cijfers'!Q6</f>
        <v>16053</v>
      </c>
      <c r="R136" s="15">
        <f>'HAP STOP cijfers'!R6</f>
        <v>0</v>
      </c>
      <c r="S136" s="11">
        <f>'HAP STOP cijfers'!S6</f>
        <v>0</v>
      </c>
      <c r="T136" s="11">
        <f>'HAP STOP cijfers'!T6</f>
        <v>16053</v>
      </c>
      <c r="U136" s="11">
        <f>'HAP STOP cijfers'!U6</f>
        <v>0</v>
      </c>
      <c r="V136" s="11">
        <f>'HAP STOP cijfers'!V6</f>
        <v>0</v>
      </c>
      <c r="W136" s="11">
        <f>'HAP STOP cijfers'!W6</f>
        <v>0</v>
      </c>
      <c r="X136" s="11">
        <f>'HAP STOP cijfers'!X6</f>
        <v>0</v>
      </c>
      <c r="Y136" s="11">
        <f>'HAP STOP cijfers'!Y6</f>
        <v>0</v>
      </c>
      <c r="Z136" s="49">
        <f>'HAP STOP cijfers'!Z6</f>
        <v>16053</v>
      </c>
      <c r="AA136" s="518">
        <f>'HAP STOP cijfers'!AA6</f>
        <v>500</v>
      </c>
      <c r="AB136" s="518">
        <f>'HAP STOP cijfers'!AB6</f>
        <v>15553</v>
      </c>
      <c r="AC136" s="11">
        <f>'HAP STOP cijfers'!AC6</f>
        <v>0</v>
      </c>
      <c r="AD136" s="11">
        <f>'HAP STOP cijfers'!AD6</f>
        <v>0</v>
      </c>
      <c r="AE136" s="11">
        <f>'HAP STOP cijfers'!AE6</f>
        <v>0</v>
      </c>
      <c r="AF136" s="11">
        <f>'HAP STOP cijfers'!AF6</f>
        <v>0</v>
      </c>
      <c r="AG136" s="49">
        <f>'HAP STOP cijfers'!AG6</f>
        <v>0</v>
      </c>
      <c r="AH136" s="11">
        <f>'HAP STOP cijfers'!AH6</f>
        <v>0</v>
      </c>
      <c r="AI136" s="518">
        <f>'HAP STOP cijfers'!AI6</f>
        <v>500</v>
      </c>
      <c r="AJ136" s="11">
        <f>'HAP STOP cijfers'!AJ6</f>
        <v>0</v>
      </c>
      <c r="AK136" s="11">
        <f>'HAP STOP cijfers'!AK6</f>
        <v>0</v>
      </c>
      <c r="AL136" s="49">
        <f>'HAP STOP cijfers'!AL6</f>
        <v>0</v>
      </c>
      <c r="AM136" s="11">
        <f>'HAP STOP cijfers'!AM6</f>
        <v>0</v>
      </c>
      <c r="AN136" s="11">
        <f>'HAP STOP cijfers'!AN6</f>
        <v>0</v>
      </c>
      <c r="AO136" s="11">
        <f>'HAP STOP cijfers'!AO6</f>
        <v>0</v>
      </c>
      <c r="AP136" s="11">
        <f>'HAP STOP cijfers'!AP6</f>
        <v>0</v>
      </c>
      <c r="AQ136" s="11">
        <f>'HAP STOP cijfers'!AQ6</f>
        <v>0</v>
      </c>
      <c r="AR136" s="49">
        <f>'HAP STOP cijfers'!AR6</f>
        <v>0</v>
      </c>
      <c r="AS136" s="11">
        <f>'HAP STOP cijfers'!AS6</f>
        <v>1728.1111111111111</v>
      </c>
      <c r="AT136" s="11">
        <f>'HAP STOP cijfers'!AT6</f>
        <v>1728.1111111111111</v>
      </c>
      <c r="AU136" s="11">
        <f>'HAP STOP cijfers'!AU6</f>
        <v>1728.1111111111111</v>
      </c>
      <c r="AV136" s="11">
        <f>'HAP STOP cijfers'!AV6</f>
        <v>1728.1111111111111</v>
      </c>
      <c r="AW136" s="11">
        <f>'HAP STOP cijfers'!AW6</f>
        <v>1728.1111111111111</v>
      </c>
      <c r="AX136" s="11">
        <f>'HAP STOP cijfers'!AX6</f>
        <v>1728.1111111111111</v>
      </c>
      <c r="AY136" s="11">
        <f>'HAP STOP cijfers'!AY6</f>
        <v>1728.1111111111111</v>
      </c>
      <c r="AZ136" s="11">
        <f>'HAP STOP cijfers'!AZ6</f>
        <v>1728.1111111111111</v>
      </c>
      <c r="BA136" s="11">
        <f>'HAP STOP cijfers'!BA6</f>
        <v>1728.1111111111111</v>
      </c>
      <c r="BB136" s="11">
        <f>'HAP STOP cijfers'!BB6</f>
        <v>0</v>
      </c>
      <c r="BC136" s="49">
        <f>'HAP STOP cijfers'!BC6</f>
        <v>0</v>
      </c>
      <c r="BD136" s="11">
        <f>'HAP STOP cijfers'!BD6</f>
        <v>0</v>
      </c>
      <c r="BE136" s="11">
        <f>'HAP STOP cijfers'!BE6</f>
        <v>0</v>
      </c>
      <c r="BF136" s="11">
        <f>'HAP STOP cijfers'!BF6</f>
        <v>0</v>
      </c>
      <c r="BG136" s="11">
        <f>'HAP STOP cijfers'!BG6</f>
        <v>0</v>
      </c>
      <c r="BH136" s="11">
        <f>'HAP STOP cijfers'!BH6</f>
        <v>0</v>
      </c>
      <c r="BI136" s="11">
        <f>'HAP STOP cijfers'!BI6</f>
        <v>0</v>
      </c>
      <c r="BJ136" s="11">
        <f>'HAP STOP cijfers'!BJ6</f>
        <v>0</v>
      </c>
      <c r="BK136" s="49">
        <f>'HAP STOP cijfers'!BK6</f>
        <v>0</v>
      </c>
      <c r="BL136" s="11">
        <f>'HAP STOP cijfers'!BL6</f>
        <v>0</v>
      </c>
      <c r="BM136" s="11">
        <f>'HAP STOP cijfers'!BM6</f>
        <v>0</v>
      </c>
      <c r="BN136" s="11">
        <f>'HAP STOP cijfers'!BN6</f>
        <v>0</v>
      </c>
      <c r="BO136" s="11">
        <f>'HAP STOP cijfers'!BO6</f>
        <v>0</v>
      </c>
      <c r="BP136" s="11">
        <f>'HAP STOP cijfers'!BP6</f>
        <v>0</v>
      </c>
      <c r="BQ136" s="49">
        <f>'HAP STOP cijfers'!BQ6</f>
        <v>0</v>
      </c>
      <c r="BR136" s="11">
        <f>'HAP STOP cijfers'!BR6</f>
        <v>0</v>
      </c>
      <c r="BS136" s="11">
        <f>'HAP STOP cijfers'!BS6</f>
        <v>0</v>
      </c>
      <c r="BT136" s="11">
        <f>'HAP STOP cijfers'!BT6</f>
        <v>0</v>
      </c>
      <c r="BU136" s="11">
        <f>'HAP STOP cijfers'!BU6</f>
        <v>0</v>
      </c>
      <c r="BV136" s="11">
        <f>'HAP STOP cijfers'!BV6</f>
        <v>0</v>
      </c>
      <c r="BW136" s="11">
        <f>'HAP STOP cijfers'!BW6</f>
        <v>0</v>
      </c>
      <c r="BX136" s="47">
        <f>'HAP STOP cijfers'!BX6</f>
        <v>0</v>
      </c>
      <c r="BY136" s="49">
        <f>'HAP STOP cijfers'!BY6</f>
        <v>16053.000000000002</v>
      </c>
      <c r="BZ136" s="11">
        <f>'HAP STOP cijfers'!BZ6</f>
        <v>802.65000000000009</v>
      </c>
      <c r="CA136" s="11">
        <f>'HAP STOP cijfers'!CA6</f>
        <v>1605.3000000000002</v>
      </c>
      <c r="CB136" s="11">
        <f>'HAP STOP cijfers'!CB6</f>
        <v>1605.3000000000002</v>
      </c>
      <c r="CC136" s="11">
        <f>'HAP STOP cijfers'!CC6</f>
        <v>1605.3000000000002</v>
      </c>
      <c r="CD136" s="11">
        <f>'HAP STOP cijfers'!CD6</f>
        <v>1605.3000000000002</v>
      </c>
      <c r="CE136" s="11">
        <f>'HAP STOP cijfers'!CE6</f>
        <v>802.65000000000009</v>
      </c>
      <c r="CF136" s="11">
        <f>'HAP STOP cijfers'!CF6</f>
        <v>802.65000000000009</v>
      </c>
      <c r="CG136" s="11">
        <f>'HAP STOP cijfers'!CG6</f>
        <v>1605.3000000000002</v>
      </c>
      <c r="CH136" s="11">
        <f>'HAP STOP cijfers'!CH6</f>
        <v>1605.3000000000002</v>
      </c>
      <c r="CI136" s="11">
        <f>'HAP STOP cijfers'!CI6</f>
        <v>1605.3000000000002</v>
      </c>
      <c r="CJ136" s="11">
        <f>'HAP STOP cijfers'!CJ6</f>
        <v>1605.3000000000002</v>
      </c>
      <c r="CK136" s="11">
        <f>'HAP STOP cijfers'!CK6</f>
        <v>802.65000000000009</v>
      </c>
      <c r="CL136" s="204">
        <f>'HAP STOP cijfers'!CL6</f>
        <v>16052.999999999998</v>
      </c>
      <c r="CM136" s="11">
        <f>'HAP STOP cijfers'!CM6</f>
        <v>0</v>
      </c>
      <c r="CN136" s="11">
        <f>'HAP STOP cijfers'!CN6</f>
        <v>0</v>
      </c>
      <c r="CO136" s="11">
        <f>'HAP STOP cijfers'!CO6</f>
        <v>0</v>
      </c>
      <c r="CP136" s="11">
        <f>'HAP STOP cijfers'!CP6</f>
        <v>0</v>
      </c>
      <c r="CQ136" s="11">
        <f>'HAP STOP cijfers'!CQ6</f>
        <v>0</v>
      </c>
      <c r="CR136" s="11">
        <f>'HAP STOP cijfers'!CR6</f>
        <v>0</v>
      </c>
      <c r="CS136" s="11">
        <f>'HAP STOP cijfers'!CS6</f>
        <v>0</v>
      </c>
      <c r="CT136" s="11">
        <f>'HAP STOP cijfers'!CT6</f>
        <v>0</v>
      </c>
      <c r="CU136" s="11">
        <f>'HAP STOP cijfers'!CU6</f>
        <v>0</v>
      </c>
      <c r="CV136" s="11">
        <f>'HAP STOP cijfers'!CV6</f>
        <v>0</v>
      </c>
      <c r="CW136" s="11">
        <f>'HAP STOP cijfers'!CW6</f>
        <v>0</v>
      </c>
      <c r="CX136" s="11">
        <f>'HAP STOP cijfers'!CX6</f>
        <v>0</v>
      </c>
      <c r="CY136" s="26">
        <f>'HAP STOP cijfers'!CY6</f>
        <v>0</v>
      </c>
      <c r="CZ136" s="15">
        <f>'HAP STOP cijfers'!CZ6</f>
        <v>0</v>
      </c>
      <c r="DA136" s="11">
        <f>'HAP STOP cijfers'!DA6</f>
        <v>0</v>
      </c>
      <c r="DB136" s="11">
        <f>'HAP STOP cijfers'!DB6</f>
        <v>0</v>
      </c>
      <c r="DC136" s="11">
        <f>'HAP STOP cijfers'!DC6</f>
        <v>0</v>
      </c>
      <c r="DD136" s="11">
        <f>'HAP STOP cijfers'!DD6</f>
        <v>0</v>
      </c>
      <c r="DE136" s="11">
        <f>'HAP STOP cijfers'!DE6</f>
        <v>0</v>
      </c>
      <c r="DF136" s="11">
        <f>'HAP STOP cijfers'!DF6</f>
        <v>0</v>
      </c>
      <c r="DG136" s="11">
        <f>'HAP STOP cijfers'!DG6</f>
        <v>0</v>
      </c>
      <c r="DH136" s="11">
        <f>'HAP STOP cijfers'!DH6</f>
        <v>0</v>
      </c>
      <c r="DI136" s="11">
        <f>'HAP STOP cijfers'!DI6</f>
        <v>0</v>
      </c>
      <c r="DJ136" s="11">
        <f>'HAP STOP cijfers'!DJ6</f>
        <v>0</v>
      </c>
      <c r="DK136" s="11">
        <f>'HAP STOP cijfers'!DK6</f>
        <v>0</v>
      </c>
      <c r="DL136" s="26">
        <f>'HAP STOP cijfers'!DL6</f>
        <v>0</v>
      </c>
    </row>
    <row r="137" spans="1:116">
      <c r="A137" s="47">
        <f>'HAP STOP cijfers'!A7</f>
        <v>0</v>
      </c>
      <c r="B137" s="49" t="str">
        <f>'HAP STOP cijfers'!B7</f>
        <v>HBNT5474</v>
      </c>
      <c r="C137" s="4" t="str">
        <f>'HAP STOP cijfers'!C7</f>
        <v>Horeca en ambachtelijke productie</v>
      </c>
      <c r="D137" s="4" t="str">
        <f>'HAP STOP cijfers'!D7</f>
        <v xml:space="preserve">H&amp;AP Doelgericht handhaven VWS </v>
      </c>
      <c r="E137" s="4" t="str">
        <f>'HAP STOP cijfers'!E7</f>
        <v>Openbaarmaking - project</v>
      </c>
      <c r="F137" s="4" t="str">
        <f>'HAP STOP cijfers'!F7</f>
        <v>VWS</v>
      </c>
      <c r="G137" s="4" t="str">
        <f>'HAP STOP cijfers'!G7</f>
        <v>ja/ja</v>
      </c>
      <c r="H137" s="11">
        <f>'HAP STOP cijfers'!H7</f>
        <v>6500</v>
      </c>
      <c r="I137" s="11">
        <f>'HAP STOP cijfers'!I7</f>
        <v>0</v>
      </c>
      <c r="J137" s="11">
        <f>'HAP STOP cijfers'!J7</f>
        <v>0</v>
      </c>
      <c r="K137" s="11">
        <f>'HAP STOP cijfers'!K7</f>
        <v>0</v>
      </c>
      <c r="L137" s="11">
        <f>'HAP STOP cijfers'!L7</f>
        <v>0</v>
      </c>
      <c r="M137" s="11">
        <f>'HAP STOP cijfers'!M7</f>
        <v>0</v>
      </c>
      <c r="N137" s="11">
        <f>'HAP STOP cijfers'!N7</f>
        <v>0</v>
      </c>
      <c r="O137" s="11">
        <f>'HAP STOP cijfers'!O7</f>
        <v>0</v>
      </c>
      <c r="P137" s="11">
        <f>'HAP STOP cijfers'!P7</f>
        <v>0</v>
      </c>
      <c r="Q137" s="26">
        <f>'HAP STOP cijfers'!Q7</f>
        <v>6500</v>
      </c>
      <c r="R137" s="15">
        <f>'HAP STOP cijfers'!R7</f>
        <v>0</v>
      </c>
      <c r="S137" s="11">
        <f>'HAP STOP cijfers'!S7</f>
        <v>0</v>
      </c>
      <c r="T137" s="11">
        <f>'HAP STOP cijfers'!T7</f>
        <v>6500</v>
      </c>
      <c r="U137" s="11">
        <f>'HAP STOP cijfers'!U7</f>
        <v>0</v>
      </c>
      <c r="V137" s="11">
        <f>'HAP STOP cijfers'!V7</f>
        <v>0</v>
      </c>
      <c r="W137" s="11">
        <f>'HAP STOP cijfers'!W7</f>
        <v>0</v>
      </c>
      <c r="X137" s="11">
        <f>'HAP STOP cijfers'!X7</f>
        <v>0</v>
      </c>
      <c r="Y137" s="11">
        <f>'HAP STOP cijfers'!Y7</f>
        <v>0</v>
      </c>
      <c r="Z137" s="49">
        <f>'HAP STOP cijfers'!Z7</f>
        <v>6500</v>
      </c>
      <c r="AA137" s="11">
        <f>'HAP STOP cijfers'!AA7</f>
        <v>1500</v>
      </c>
      <c r="AB137" s="11">
        <f>'HAP STOP cijfers'!AB7</f>
        <v>5000</v>
      </c>
      <c r="AC137" s="11">
        <f>'HAP STOP cijfers'!AC7</f>
        <v>0</v>
      </c>
      <c r="AD137" s="11">
        <f>'HAP STOP cijfers'!AD7</f>
        <v>0</v>
      </c>
      <c r="AE137" s="11">
        <f>'HAP STOP cijfers'!AE7</f>
        <v>0</v>
      </c>
      <c r="AF137" s="11">
        <f>'HAP STOP cijfers'!AF7</f>
        <v>0</v>
      </c>
      <c r="AG137" s="49">
        <f>'HAP STOP cijfers'!AG7</f>
        <v>0</v>
      </c>
      <c r="AH137" s="11">
        <f>'HAP STOP cijfers'!AH7</f>
        <v>0</v>
      </c>
      <c r="AI137" s="11">
        <f>'HAP STOP cijfers'!AI7</f>
        <v>1500</v>
      </c>
      <c r="AJ137" s="11">
        <f>'HAP STOP cijfers'!AJ7</f>
        <v>0</v>
      </c>
      <c r="AK137" s="11">
        <f>'HAP STOP cijfers'!AK7</f>
        <v>0</v>
      </c>
      <c r="AL137" s="49">
        <f>'HAP STOP cijfers'!AL7</f>
        <v>0</v>
      </c>
      <c r="AM137" s="11">
        <f>'HAP STOP cijfers'!AM7</f>
        <v>0</v>
      </c>
      <c r="AN137" s="11">
        <f>'HAP STOP cijfers'!AN7</f>
        <v>0</v>
      </c>
      <c r="AO137" s="11">
        <f>'HAP STOP cijfers'!AO7</f>
        <v>0</v>
      </c>
      <c r="AP137" s="11">
        <f>'HAP STOP cijfers'!AP7</f>
        <v>0</v>
      </c>
      <c r="AQ137" s="11">
        <f>'HAP STOP cijfers'!AQ7</f>
        <v>0</v>
      </c>
      <c r="AR137" s="49">
        <f>'HAP STOP cijfers'!AR7</f>
        <v>0</v>
      </c>
      <c r="AS137" s="11">
        <f>'HAP STOP cijfers'!AS7</f>
        <v>555.55555555555554</v>
      </c>
      <c r="AT137" s="11">
        <f>'HAP STOP cijfers'!AT7</f>
        <v>555.55555555555554</v>
      </c>
      <c r="AU137" s="11">
        <f>'HAP STOP cijfers'!AU7</f>
        <v>555.55555555555554</v>
      </c>
      <c r="AV137" s="11">
        <f>'HAP STOP cijfers'!AV7</f>
        <v>555.55555555555554</v>
      </c>
      <c r="AW137" s="11">
        <f>'HAP STOP cijfers'!AW7</f>
        <v>555.55555555555554</v>
      </c>
      <c r="AX137" s="11">
        <f>'HAP STOP cijfers'!AX7</f>
        <v>555.55555555555554</v>
      </c>
      <c r="AY137" s="11">
        <f>'HAP STOP cijfers'!AY7</f>
        <v>555.55555555555554</v>
      </c>
      <c r="AZ137" s="11">
        <f>'HAP STOP cijfers'!AZ7</f>
        <v>555.55555555555554</v>
      </c>
      <c r="BA137" s="11">
        <f>'HAP STOP cijfers'!BA7</f>
        <v>555.55555555555554</v>
      </c>
      <c r="BB137" s="11">
        <f>'HAP STOP cijfers'!BB7</f>
        <v>0</v>
      </c>
      <c r="BC137" s="49">
        <f>'HAP STOP cijfers'!BC7</f>
        <v>0</v>
      </c>
      <c r="BD137" s="11">
        <f>'HAP STOP cijfers'!BD7</f>
        <v>0</v>
      </c>
      <c r="BE137" s="11">
        <f>'HAP STOP cijfers'!BE7</f>
        <v>0</v>
      </c>
      <c r="BF137" s="11">
        <f>'HAP STOP cijfers'!BF7</f>
        <v>0</v>
      </c>
      <c r="BG137" s="11">
        <f>'HAP STOP cijfers'!BG7</f>
        <v>0</v>
      </c>
      <c r="BH137" s="11">
        <f>'HAP STOP cijfers'!BH7</f>
        <v>0</v>
      </c>
      <c r="BI137" s="11">
        <f>'HAP STOP cijfers'!BI7</f>
        <v>0</v>
      </c>
      <c r="BJ137" s="11">
        <f>'HAP STOP cijfers'!BJ7</f>
        <v>0</v>
      </c>
      <c r="BK137" s="49">
        <f>'HAP STOP cijfers'!BK7</f>
        <v>0</v>
      </c>
      <c r="BL137" s="11">
        <f>'HAP STOP cijfers'!BL7</f>
        <v>0</v>
      </c>
      <c r="BM137" s="11">
        <f>'HAP STOP cijfers'!BM7</f>
        <v>0</v>
      </c>
      <c r="BN137" s="11">
        <f>'HAP STOP cijfers'!BN7</f>
        <v>0</v>
      </c>
      <c r="BO137" s="11">
        <f>'HAP STOP cijfers'!BO7</f>
        <v>0</v>
      </c>
      <c r="BP137" s="11">
        <f>'HAP STOP cijfers'!BP7</f>
        <v>0</v>
      </c>
      <c r="BQ137" s="49">
        <f>'HAP STOP cijfers'!BQ7</f>
        <v>0</v>
      </c>
      <c r="BR137" s="11">
        <f>'HAP STOP cijfers'!BR7</f>
        <v>0</v>
      </c>
      <c r="BS137" s="11">
        <f>'HAP STOP cijfers'!BS7</f>
        <v>0</v>
      </c>
      <c r="BT137" s="11">
        <f>'HAP STOP cijfers'!BT7</f>
        <v>0</v>
      </c>
      <c r="BU137" s="11">
        <f>'HAP STOP cijfers'!BU7</f>
        <v>0</v>
      </c>
      <c r="BV137" s="11">
        <f>'HAP STOP cijfers'!BV7</f>
        <v>0</v>
      </c>
      <c r="BW137" s="11">
        <f>'HAP STOP cijfers'!BW7</f>
        <v>0</v>
      </c>
      <c r="BX137" s="47">
        <f>'HAP STOP cijfers'!BX7</f>
        <v>0</v>
      </c>
      <c r="BY137" s="49">
        <f>'HAP STOP cijfers'!BY7</f>
        <v>6500.0000000000009</v>
      </c>
      <c r="BZ137" s="11">
        <f>'HAP STOP cijfers'!BZ7</f>
        <v>325.00000000000006</v>
      </c>
      <c r="CA137" s="11">
        <f>'HAP STOP cijfers'!CA7</f>
        <v>650.00000000000011</v>
      </c>
      <c r="CB137" s="11">
        <f>'HAP STOP cijfers'!CB7</f>
        <v>650.00000000000011</v>
      </c>
      <c r="CC137" s="11">
        <f>'HAP STOP cijfers'!CC7</f>
        <v>650.00000000000011</v>
      </c>
      <c r="CD137" s="11">
        <f>'HAP STOP cijfers'!CD7</f>
        <v>650.00000000000011</v>
      </c>
      <c r="CE137" s="11">
        <f>'HAP STOP cijfers'!CE7</f>
        <v>325.00000000000006</v>
      </c>
      <c r="CF137" s="11">
        <f>'HAP STOP cijfers'!CF7</f>
        <v>325.00000000000006</v>
      </c>
      <c r="CG137" s="11">
        <f>'HAP STOP cijfers'!CG7</f>
        <v>650.00000000000011</v>
      </c>
      <c r="CH137" s="11">
        <f>'HAP STOP cijfers'!CH7</f>
        <v>650.00000000000011</v>
      </c>
      <c r="CI137" s="11">
        <f>'HAP STOP cijfers'!CI7</f>
        <v>650.00000000000011</v>
      </c>
      <c r="CJ137" s="11">
        <f>'HAP STOP cijfers'!CJ7</f>
        <v>650.00000000000011</v>
      </c>
      <c r="CK137" s="11">
        <f>'HAP STOP cijfers'!CK7</f>
        <v>325.00000000000006</v>
      </c>
      <c r="CL137" s="204">
        <f>'HAP STOP cijfers'!CL7</f>
        <v>6500.0000000000009</v>
      </c>
      <c r="CM137" s="11">
        <f>'HAP STOP cijfers'!CM7</f>
        <v>0</v>
      </c>
      <c r="CN137" s="11">
        <f>'HAP STOP cijfers'!CN7</f>
        <v>0</v>
      </c>
      <c r="CO137" s="11">
        <f>'HAP STOP cijfers'!CO7</f>
        <v>0</v>
      </c>
      <c r="CP137" s="11">
        <f>'HAP STOP cijfers'!CP7</f>
        <v>0</v>
      </c>
      <c r="CQ137" s="11">
        <f>'HAP STOP cijfers'!CQ7</f>
        <v>0</v>
      </c>
      <c r="CR137" s="11">
        <f>'HAP STOP cijfers'!CR7</f>
        <v>0</v>
      </c>
      <c r="CS137" s="11">
        <f>'HAP STOP cijfers'!CS7</f>
        <v>0</v>
      </c>
      <c r="CT137" s="11">
        <f>'HAP STOP cijfers'!CT7</f>
        <v>0</v>
      </c>
      <c r="CU137" s="11">
        <f>'HAP STOP cijfers'!CU7</f>
        <v>0</v>
      </c>
      <c r="CV137" s="11">
        <f>'HAP STOP cijfers'!CV7</f>
        <v>0</v>
      </c>
      <c r="CW137" s="11">
        <f>'HAP STOP cijfers'!CW7</f>
        <v>0</v>
      </c>
      <c r="CX137" s="11">
        <f>'HAP STOP cijfers'!CX7</f>
        <v>0</v>
      </c>
      <c r="CY137" s="26">
        <f>'HAP STOP cijfers'!CY7</f>
        <v>0</v>
      </c>
      <c r="CZ137" s="15">
        <f>'HAP STOP cijfers'!CZ7</f>
        <v>0</v>
      </c>
      <c r="DA137" s="11">
        <f>'HAP STOP cijfers'!DA7</f>
        <v>0</v>
      </c>
      <c r="DB137" s="11">
        <f>'HAP STOP cijfers'!DB7</f>
        <v>0</v>
      </c>
      <c r="DC137" s="11">
        <f>'HAP STOP cijfers'!DC7</f>
        <v>0</v>
      </c>
      <c r="DD137" s="11">
        <f>'HAP STOP cijfers'!DD7</f>
        <v>0</v>
      </c>
      <c r="DE137" s="11">
        <f>'HAP STOP cijfers'!DE7</f>
        <v>0</v>
      </c>
      <c r="DF137" s="11">
        <f>'HAP STOP cijfers'!DF7</f>
        <v>0</v>
      </c>
      <c r="DG137" s="11">
        <f>'HAP STOP cijfers'!DG7</f>
        <v>0</v>
      </c>
      <c r="DH137" s="11">
        <f>'HAP STOP cijfers'!DH7</f>
        <v>0</v>
      </c>
      <c r="DI137" s="11">
        <f>'HAP STOP cijfers'!DI7</f>
        <v>0</v>
      </c>
      <c r="DJ137" s="11">
        <f>'HAP STOP cijfers'!DJ7</f>
        <v>0</v>
      </c>
      <c r="DK137" s="11">
        <f>'HAP STOP cijfers'!DK7</f>
        <v>0</v>
      </c>
      <c r="DL137" s="26">
        <f>'HAP STOP cijfers'!DL7</f>
        <v>0</v>
      </c>
    </row>
    <row r="138" spans="1:116">
      <c r="A138" s="47">
        <f>'HAP STOP cijfers'!A8</f>
        <v>0</v>
      </c>
      <c r="B138" s="49" t="str">
        <f>'HAP STOP cijfers'!B8</f>
        <v>HBNT/HBNA</v>
      </c>
      <c r="C138" s="4" t="str">
        <f>'HAP STOP cijfers'!C8</f>
        <v>Horeca en ambachtelijke productie</v>
      </c>
      <c r="D138" s="4" t="str">
        <f>'HAP STOP cijfers'!D8</f>
        <v xml:space="preserve">H&amp;AP Doelgericht handhaven VWS </v>
      </c>
      <c r="E138" s="4" t="str">
        <f>'HAP STOP cijfers'!E8</f>
        <v>Chinese ondernemer - project</v>
      </c>
      <c r="F138" s="4" t="str">
        <f>'HAP STOP cijfers'!F8</f>
        <v>VWS</v>
      </c>
      <c r="G138" s="4" t="str">
        <f>'HAP STOP cijfers'!G8</f>
        <v>ja/ja</v>
      </c>
      <c r="H138" s="11">
        <f>'HAP STOP cijfers'!H8</f>
        <v>13400</v>
      </c>
      <c r="I138" s="11">
        <f>'HAP STOP cijfers'!I8</f>
        <v>0</v>
      </c>
      <c r="J138" s="518">
        <f>'HAP STOP cijfers'!J8</f>
        <v>400</v>
      </c>
      <c r="K138" s="11">
        <f>'HAP STOP cijfers'!K8</f>
        <v>0</v>
      </c>
      <c r="L138" s="11">
        <f>'HAP STOP cijfers'!L8</f>
        <v>0</v>
      </c>
      <c r="M138" s="11">
        <f>'HAP STOP cijfers'!M8</f>
        <v>0</v>
      </c>
      <c r="N138" s="11">
        <f>'HAP STOP cijfers'!N8</f>
        <v>0</v>
      </c>
      <c r="O138" s="11">
        <f>'HAP STOP cijfers'!O8</f>
        <v>0</v>
      </c>
      <c r="P138" s="11">
        <f>'HAP STOP cijfers'!P8</f>
        <v>0</v>
      </c>
      <c r="Q138" s="26">
        <f>'HAP STOP cijfers'!Q8</f>
        <v>13800</v>
      </c>
      <c r="R138" s="15">
        <f>'HAP STOP cijfers'!R8</f>
        <v>0</v>
      </c>
      <c r="S138" s="11">
        <f>'HAP STOP cijfers'!S8</f>
        <v>0</v>
      </c>
      <c r="T138" s="11">
        <f>'HAP STOP cijfers'!T8</f>
        <v>13800</v>
      </c>
      <c r="U138" s="11">
        <f>'HAP STOP cijfers'!U8</f>
        <v>0</v>
      </c>
      <c r="V138" s="11">
        <f>'HAP STOP cijfers'!V8</f>
        <v>0</v>
      </c>
      <c r="W138" s="11">
        <f>'HAP STOP cijfers'!W8</f>
        <v>0</v>
      </c>
      <c r="X138" s="11">
        <f>'HAP STOP cijfers'!X8</f>
        <v>0</v>
      </c>
      <c r="Y138" s="11">
        <f>'HAP STOP cijfers'!Y8</f>
        <v>0</v>
      </c>
      <c r="Z138" s="49">
        <f>'HAP STOP cijfers'!Z8</f>
        <v>13800</v>
      </c>
      <c r="AA138" s="11">
        <f>'HAP STOP cijfers'!AA8</f>
        <v>1350</v>
      </c>
      <c r="AB138" s="11">
        <f>'HAP STOP cijfers'!AB8</f>
        <v>12450</v>
      </c>
      <c r="AC138" s="11">
        <f>'HAP STOP cijfers'!AC8</f>
        <v>0</v>
      </c>
      <c r="AD138" s="11">
        <f>'HAP STOP cijfers'!AD8</f>
        <v>0</v>
      </c>
      <c r="AE138" s="11">
        <f>'HAP STOP cijfers'!AE8</f>
        <v>0</v>
      </c>
      <c r="AF138" s="11">
        <f>'HAP STOP cijfers'!AF8</f>
        <v>0</v>
      </c>
      <c r="AG138" s="49">
        <f>'HAP STOP cijfers'!AG8</f>
        <v>0</v>
      </c>
      <c r="AH138" s="11">
        <f>'HAP STOP cijfers'!AH8</f>
        <v>0</v>
      </c>
      <c r="AI138" s="11">
        <f>'HAP STOP cijfers'!AI8</f>
        <v>1350</v>
      </c>
      <c r="AJ138" s="11">
        <f>'HAP STOP cijfers'!AJ8</f>
        <v>0</v>
      </c>
      <c r="AK138" s="11">
        <f>'HAP STOP cijfers'!AK8</f>
        <v>0</v>
      </c>
      <c r="AL138" s="49">
        <f>'HAP STOP cijfers'!AL8</f>
        <v>0</v>
      </c>
      <c r="AM138" s="11">
        <f>'HAP STOP cijfers'!AM8</f>
        <v>0</v>
      </c>
      <c r="AN138" s="11">
        <f>'HAP STOP cijfers'!AN8</f>
        <v>0</v>
      </c>
      <c r="AO138" s="11">
        <f>'HAP STOP cijfers'!AO8</f>
        <v>0</v>
      </c>
      <c r="AP138" s="11">
        <f>'HAP STOP cijfers'!AP8</f>
        <v>0</v>
      </c>
      <c r="AQ138" s="11">
        <f>'HAP STOP cijfers'!AQ8</f>
        <v>0</v>
      </c>
      <c r="AR138" s="49">
        <f>'HAP STOP cijfers'!AR8</f>
        <v>0</v>
      </c>
      <c r="AS138" s="11">
        <f>'HAP STOP cijfers'!AS8</f>
        <v>1383.3333333333333</v>
      </c>
      <c r="AT138" s="11">
        <f>'HAP STOP cijfers'!AT8</f>
        <v>1383.3333333333333</v>
      </c>
      <c r="AU138" s="11">
        <f>'HAP STOP cijfers'!AU8</f>
        <v>1383.3333333333333</v>
      </c>
      <c r="AV138" s="11">
        <f>'HAP STOP cijfers'!AV8</f>
        <v>1383.3333333333333</v>
      </c>
      <c r="AW138" s="11">
        <f>'HAP STOP cijfers'!AW8</f>
        <v>1383.3333333333333</v>
      </c>
      <c r="AX138" s="11">
        <f>'HAP STOP cijfers'!AX8</f>
        <v>1383.3333333333333</v>
      </c>
      <c r="AY138" s="11">
        <f>'HAP STOP cijfers'!AY8</f>
        <v>1383.3333333333333</v>
      </c>
      <c r="AZ138" s="11">
        <f>'HAP STOP cijfers'!AZ8</f>
        <v>1383.3333333333333</v>
      </c>
      <c r="BA138" s="11">
        <f>'HAP STOP cijfers'!BA8</f>
        <v>1383.3333333333333</v>
      </c>
      <c r="BB138" s="11">
        <f>'HAP STOP cijfers'!BB8</f>
        <v>0</v>
      </c>
      <c r="BC138" s="49">
        <f>'HAP STOP cijfers'!BC8</f>
        <v>0</v>
      </c>
      <c r="BD138" s="11">
        <f>'HAP STOP cijfers'!BD8</f>
        <v>0</v>
      </c>
      <c r="BE138" s="11">
        <f>'HAP STOP cijfers'!BE8</f>
        <v>0</v>
      </c>
      <c r="BF138" s="11">
        <f>'HAP STOP cijfers'!BF8</f>
        <v>0</v>
      </c>
      <c r="BG138" s="11">
        <f>'HAP STOP cijfers'!BG8</f>
        <v>0</v>
      </c>
      <c r="BH138" s="11">
        <f>'HAP STOP cijfers'!BH8</f>
        <v>0</v>
      </c>
      <c r="BI138" s="11">
        <f>'HAP STOP cijfers'!BI8</f>
        <v>0</v>
      </c>
      <c r="BJ138" s="11">
        <f>'HAP STOP cijfers'!BJ8</f>
        <v>0</v>
      </c>
      <c r="BK138" s="49">
        <f>'HAP STOP cijfers'!BK8</f>
        <v>0</v>
      </c>
      <c r="BL138" s="11">
        <f>'HAP STOP cijfers'!BL8</f>
        <v>0</v>
      </c>
      <c r="BM138" s="11">
        <f>'HAP STOP cijfers'!BM8</f>
        <v>0</v>
      </c>
      <c r="BN138" s="11">
        <f>'HAP STOP cijfers'!BN8</f>
        <v>0</v>
      </c>
      <c r="BO138" s="11">
        <f>'HAP STOP cijfers'!BO8</f>
        <v>0</v>
      </c>
      <c r="BP138" s="11">
        <f>'HAP STOP cijfers'!BP8</f>
        <v>0</v>
      </c>
      <c r="BQ138" s="49">
        <f>'HAP STOP cijfers'!BQ8</f>
        <v>0</v>
      </c>
      <c r="BR138" s="11">
        <f>'HAP STOP cijfers'!BR8</f>
        <v>0</v>
      </c>
      <c r="BS138" s="11">
        <f>'HAP STOP cijfers'!BS8</f>
        <v>0</v>
      </c>
      <c r="BT138" s="11">
        <f>'HAP STOP cijfers'!BT8</f>
        <v>0</v>
      </c>
      <c r="BU138" s="11">
        <f>'HAP STOP cijfers'!BU8</f>
        <v>0</v>
      </c>
      <c r="BV138" s="11">
        <f>'HAP STOP cijfers'!BV8</f>
        <v>0</v>
      </c>
      <c r="BW138" s="11">
        <f>'HAP STOP cijfers'!BW8</f>
        <v>0</v>
      </c>
      <c r="BX138" s="47">
        <f>'HAP STOP cijfers'!BX8</f>
        <v>0</v>
      </c>
      <c r="BY138" s="49">
        <f>'HAP STOP cijfers'!BY8</f>
        <v>13800.000000000002</v>
      </c>
      <c r="BZ138" s="11">
        <f>'HAP STOP cijfers'!BZ8</f>
        <v>690.00000000000011</v>
      </c>
      <c r="CA138" s="11">
        <f>'HAP STOP cijfers'!CA8</f>
        <v>1380.0000000000002</v>
      </c>
      <c r="CB138" s="11">
        <f>'HAP STOP cijfers'!CB8</f>
        <v>1380.0000000000002</v>
      </c>
      <c r="CC138" s="11">
        <f>'HAP STOP cijfers'!CC8</f>
        <v>1380.0000000000002</v>
      </c>
      <c r="CD138" s="11">
        <f>'HAP STOP cijfers'!CD8</f>
        <v>1380.0000000000002</v>
      </c>
      <c r="CE138" s="11">
        <f>'HAP STOP cijfers'!CE8</f>
        <v>690.00000000000011</v>
      </c>
      <c r="CF138" s="11">
        <f>'HAP STOP cijfers'!CF8</f>
        <v>690.00000000000011</v>
      </c>
      <c r="CG138" s="11">
        <f>'HAP STOP cijfers'!CG8</f>
        <v>1380.0000000000002</v>
      </c>
      <c r="CH138" s="11">
        <f>'HAP STOP cijfers'!CH8</f>
        <v>1380.0000000000002</v>
      </c>
      <c r="CI138" s="11">
        <f>'HAP STOP cijfers'!CI8</f>
        <v>1380.0000000000002</v>
      </c>
      <c r="CJ138" s="11">
        <f>'HAP STOP cijfers'!CJ8</f>
        <v>1380.0000000000002</v>
      </c>
      <c r="CK138" s="11">
        <f>'HAP STOP cijfers'!CK8</f>
        <v>690.00000000000011</v>
      </c>
      <c r="CL138" s="204">
        <f>'HAP STOP cijfers'!CL8</f>
        <v>13800.000000000002</v>
      </c>
      <c r="CM138" s="11">
        <f>'HAP STOP cijfers'!CM8</f>
        <v>0</v>
      </c>
      <c r="CN138" s="11">
        <f>'HAP STOP cijfers'!CN8</f>
        <v>0</v>
      </c>
      <c r="CO138" s="11">
        <f>'HAP STOP cijfers'!CO8</f>
        <v>0</v>
      </c>
      <c r="CP138" s="11">
        <f>'HAP STOP cijfers'!CP8</f>
        <v>0</v>
      </c>
      <c r="CQ138" s="11">
        <f>'HAP STOP cijfers'!CQ8</f>
        <v>0</v>
      </c>
      <c r="CR138" s="11">
        <f>'HAP STOP cijfers'!CR8</f>
        <v>0</v>
      </c>
      <c r="CS138" s="11">
        <f>'HAP STOP cijfers'!CS8</f>
        <v>0</v>
      </c>
      <c r="CT138" s="11">
        <f>'HAP STOP cijfers'!CT8</f>
        <v>0</v>
      </c>
      <c r="CU138" s="11">
        <f>'HAP STOP cijfers'!CU8</f>
        <v>0</v>
      </c>
      <c r="CV138" s="11">
        <f>'HAP STOP cijfers'!CV8</f>
        <v>0</v>
      </c>
      <c r="CW138" s="11">
        <f>'HAP STOP cijfers'!CW8</f>
        <v>0</v>
      </c>
      <c r="CX138" s="11">
        <f>'HAP STOP cijfers'!CX8</f>
        <v>0</v>
      </c>
      <c r="CY138" s="26">
        <f>'HAP STOP cijfers'!CY8</f>
        <v>0</v>
      </c>
      <c r="CZ138" s="15">
        <f>'HAP STOP cijfers'!CZ8</f>
        <v>0</v>
      </c>
      <c r="DA138" s="11">
        <f>'HAP STOP cijfers'!DA8</f>
        <v>0</v>
      </c>
      <c r="DB138" s="11">
        <f>'HAP STOP cijfers'!DB8</f>
        <v>0</v>
      </c>
      <c r="DC138" s="11">
        <f>'HAP STOP cijfers'!DC8</f>
        <v>0</v>
      </c>
      <c r="DD138" s="11">
        <f>'HAP STOP cijfers'!DD8</f>
        <v>0</v>
      </c>
      <c r="DE138" s="11">
        <f>'HAP STOP cijfers'!DE8</f>
        <v>0</v>
      </c>
      <c r="DF138" s="11">
        <f>'HAP STOP cijfers'!DF8</f>
        <v>0</v>
      </c>
      <c r="DG138" s="11">
        <f>'HAP STOP cijfers'!DG8</f>
        <v>0</v>
      </c>
      <c r="DH138" s="11">
        <f>'HAP STOP cijfers'!DH8</f>
        <v>0</v>
      </c>
      <c r="DI138" s="11">
        <f>'HAP STOP cijfers'!DI8</f>
        <v>0</v>
      </c>
      <c r="DJ138" s="11">
        <f>'HAP STOP cijfers'!DJ8</f>
        <v>0</v>
      </c>
      <c r="DK138" s="11">
        <f>'HAP STOP cijfers'!DK8</f>
        <v>0</v>
      </c>
      <c r="DL138" s="26">
        <f>'HAP STOP cijfers'!DL8</f>
        <v>0</v>
      </c>
    </row>
    <row r="139" spans="1:116">
      <c r="A139" s="47">
        <f>'HAP STOP cijfers'!A9</f>
        <v>0</v>
      </c>
      <c r="B139" s="49" t="str">
        <f>'HAP STOP cijfers'!B9</f>
        <v>HBNT/HBNA</v>
      </c>
      <c r="C139" s="4" t="str">
        <f>'HAP STOP cijfers'!C9</f>
        <v>Horeca en ambachtelijke productie</v>
      </c>
      <c r="D139" s="4" t="str">
        <f>'HAP STOP cijfers'!D9</f>
        <v xml:space="preserve">H&amp;AP Doelgericht handhaven VWS </v>
      </c>
      <c r="E139" s="4" t="str">
        <f>'HAP STOP cijfers'!E9</f>
        <v>Ziekenhuizen - project</v>
      </c>
      <c r="F139" s="4" t="str">
        <f>'HAP STOP cijfers'!F9</f>
        <v>VWS</v>
      </c>
      <c r="G139" s="4" t="str">
        <f>'HAP STOP cijfers'!G9</f>
        <v>ja/ja</v>
      </c>
      <c r="H139" s="518">
        <f>'HAP STOP cijfers'!H9</f>
        <v>1350</v>
      </c>
      <c r="I139" s="11">
        <f>'HAP STOP cijfers'!I9</f>
        <v>0</v>
      </c>
      <c r="J139" s="518">
        <f>'HAP STOP cijfers'!J9</f>
        <v>150</v>
      </c>
      <c r="K139" s="11">
        <f>'HAP STOP cijfers'!K9</f>
        <v>0</v>
      </c>
      <c r="L139" s="11">
        <f>'HAP STOP cijfers'!L9</f>
        <v>0</v>
      </c>
      <c r="M139" s="11">
        <f>'HAP STOP cijfers'!M9</f>
        <v>0</v>
      </c>
      <c r="N139" s="11">
        <f>'HAP STOP cijfers'!N9</f>
        <v>0</v>
      </c>
      <c r="O139" s="11">
        <f>'HAP STOP cijfers'!O9</f>
        <v>0</v>
      </c>
      <c r="P139" s="11">
        <f>'HAP STOP cijfers'!P9</f>
        <v>0</v>
      </c>
      <c r="Q139" s="26">
        <f>'HAP STOP cijfers'!Q9</f>
        <v>1500</v>
      </c>
      <c r="R139" s="15">
        <f>'HAP STOP cijfers'!R9</f>
        <v>0</v>
      </c>
      <c r="S139" s="11">
        <f>'HAP STOP cijfers'!S9</f>
        <v>0</v>
      </c>
      <c r="T139" s="518">
        <f>'HAP STOP cijfers'!T9</f>
        <v>1500</v>
      </c>
      <c r="U139" s="11">
        <f>'HAP STOP cijfers'!U9</f>
        <v>0</v>
      </c>
      <c r="V139" s="11">
        <f>'HAP STOP cijfers'!V9</f>
        <v>0</v>
      </c>
      <c r="W139" s="11">
        <f>'HAP STOP cijfers'!W9</f>
        <v>0</v>
      </c>
      <c r="X139" s="11">
        <f>'HAP STOP cijfers'!X9</f>
        <v>0</v>
      </c>
      <c r="Y139" s="11">
        <f>'HAP STOP cijfers'!Y9</f>
        <v>0</v>
      </c>
      <c r="Z139" s="49">
        <f>'HAP STOP cijfers'!Z9</f>
        <v>1500</v>
      </c>
      <c r="AA139" s="518">
        <f>'HAP STOP cijfers'!AA9</f>
        <v>500</v>
      </c>
      <c r="AB139" s="518">
        <f>'HAP STOP cijfers'!AB9</f>
        <v>1000</v>
      </c>
      <c r="AC139" s="11">
        <f>'HAP STOP cijfers'!AC9</f>
        <v>0</v>
      </c>
      <c r="AD139" s="11">
        <f>'HAP STOP cijfers'!AD9</f>
        <v>0</v>
      </c>
      <c r="AE139" s="11">
        <f>'HAP STOP cijfers'!AE9</f>
        <v>0</v>
      </c>
      <c r="AF139" s="11">
        <f>'HAP STOP cijfers'!AF9</f>
        <v>0</v>
      </c>
      <c r="AG139" s="49">
        <f>'HAP STOP cijfers'!AG9</f>
        <v>0</v>
      </c>
      <c r="AH139" s="11">
        <f>'HAP STOP cijfers'!AH9</f>
        <v>0</v>
      </c>
      <c r="AI139" s="518">
        <f>'HAP STOP cijfers'!AI9</f>
        <v>500</v>
      </c>
      <c r="AJ139" s="11">
        <f>'HAP STOP cijfers'!AJ9</f>
        <v>0</v>
      </c>
      <c r="AK139" s="11">
        <f>'HAP STOP cijfers'!AK9</f>
        <v>0</v>
      </c>
      <c r="AL139" s="49">
        <f>'HAP STOP cijfers'!AL9</f>
        <v>0</v>
      </c>
      <c r="AM139" s="11">
        <f>'HAP STOP cijfers'!AM9</f>
        <v>0</v>
      </c>
      <c r="AN139" s="11">
        <f>'HAP STOP cijfers'!AN9</f>
        <v>0</v>
      </c>
      <c r="AO139" s="11">
        <f>'HAP STOP cijfers'!AO9</f>
        <v>0</v>
      </c>
      <c r="AP139" s="11">
        <f>'HAP STOP cijfers'!AP9</f>
        <v>0</v>
      </c>
      <c r="AQ139" s="11">
        <f>'HAP STOP cijfers'!AQ9</f>
        <v>0</v>
      </c>
      <c r="AR139" s="49">
        <f>'HAP STOP cijfers'!AR9</f>
        <v>0</v>
      </c>
      <c r="AS139" s="11">
        <f>'HAP STOP cijfers'!AS9</f>
        <v>111.11111111111111</v>
      </c>
      <c r="AT139" s="11">
        <f>'HAP STOP cijfers'!AT9</f>
        <v>111.11111111111111</v>
      </c>
      <c r="AU139" s="11">
        <f>'HAP STOP cijfers'!AU9</f>
        <v>111.11111111111111</v>
      </c>
      <c r="AV139" s="11">
        <f>'HAP STOP cijfers'!AV9</f>
        <v>111.11111111111111</v>
      </c>
      <c r="AW139" s="11">
        <f>'HAP STOP cijfers'!AW9</f>
        <v>111.11111111111111</v>
      </c>
      <c r="AX139" s="11">
        <f>'HAP STOP cijfers'!AX9</f>
        <v>111.11111111111111</v>
      </c>
      <c r="AY139" s="11">
        <f>'HAP STOP cijfers'!AY9</f>
        <v>111.11111111111111</v>
      </c>
      <c r="AZ139" s="11">
        <f>'HAP STOP cijfers'!AZ9</f>
        <v>111.11111111111111</v>
      </c>
      <c r="BA139" s="11">
        <f>'HAP STOP cijfers'!BA9</f>
        <v>111.11111111111111</v>
      </c>
      <c r="BB139" s="11">
        <f>'HAP STOP cijfers'!BB9</f>
        <v>0</v>
      </c>
      <c r="BC139" s="49">
        <f>'HAP STOP cijfers'!BC9</f>
        <v>0</v>
      </c>
      <c r="BD139" s="11">
        <f>'HAP STOP cijfers'!BD9</f>
        <v>0</v>
      </c>
      <c r="BE139" s="11">
        <f>'HAP STOP cijfers'!BE9</f>
        <v>0</v>
      </c>
      <c r="BF139" s="11">
        <f>'HAP STOP cijfers'!BF9</f>
        <v>0</v>
      </c>
      <c r="BG139" s="11">
        <f>'HAP STOP cijfers'!BG9</f>
        <v>0</v>
      </c>
      <c r="BH139" s="11">
        <f>'HAP STOP cijfers'!BH9</f>
        <v>0</v>
      </c>
      <c r="BI139" s="11">
        <f>'HAP STOP cijfers'!BI9</f>
        <v>0</v>
      </c>
      <c r="BJ139" s="11">
        <f>'HAP STOP cijfers'!BJ9</f>
        <v>0</v>
      </c>
      <c r="BK139" s="49">
        <f>'HAP STOP cijfers'!BK9</f>
        <v>0</v>
      </c>
      <c r="BL139" s="11">
        <f>'HAP STOP cijfers'!BL9</f>
        <v>0</v>
      </c>
      <c r="BM139" s="11">
        <f>'HAP STOP cijfers'!BM9</f>
        <v>0</v>
      </c>
      <c r="BN139" s="11">
        <f>'HAP STOP cijfers'!BN9</f>
        <v>0</v>
      </c>
      <c r="BO139" s="11">
        <f>'HAP STOP cijfers'!BO9</f>
        <v>0</v>
      </c>
      <c r="BP139" s="11">
        <f>'HAP STOP cijfers'!BP9</f>
        <v>0</v>
      </c>
      <c r="BQ139" s="49">
        <f>'HAP STOP cijfers'!BQ9</f>
        <v>0</v>
      </c>
      <c r="BR139" s="11">
        <f>'HAP STOP cijfers'!BR9</f>
        <v>0</v>
      </c>
      <c r="BS139" s="11">
        <f>'HAP STOP cijfers'!BS9</f>
        <v>0</v>
      </c>
      <c r="BT139" s="11">
        <f>'HAP STOP cijfers'!BT9</f>
        <v>0</v>
      </c>
      <c r="BU139" s="11">
        <f>'HAP STOP cijfers'!BU9</f>
        <v>0</v>
      </c>
      <c r="BV139" s="11">
        <f>'HAP STOP cijfers'!BV9</f>
        <v>0</v>
      </c>
      <c r="BW139" s="11">
        <f>'HAP STOP cijfers'!BW9</f>
        <v>0</v>
      </c>
      <c r="BX139" s="47">
        <f>'HAP STOP cijfers'!BX9</f>
        <v>0</v>
      </c>
      <c r="BY139" s="49">
        <f>'HAP STOP cijfers'!BY9</f>
        <v>1499.9999999999998</v>
      </c>
      <c r="BZ139" s="11">
        <f>'HAP STOP cijfers'!BZ9</f>
        <v>74.999999999999986</v>
      </c>
      <c r="CA139" s="11">
        <f>'HAP STOP cijfers'!CA9</f>
        <v>149.99999999999997</v>
      </c>
      <c r="CB139" s="11">
        <f>'HAP STOP cijfers'!CB9</f>
        <v>149.99999999999997</v>
      </c>
      <c r="CC139" s="11">
        <f>'HAP STOP cijfers'!CC9</f>
        <v>149.99999999999997</v>
      </c>
      <c r="CD139" s="11">
        <f>'HAP STOP cijfers'!CD9</f>
        <v>149.99999999999997</v>
      </c>
      <c r="CE139" s="11">
        <f>'HAP STOP cijfers'!CE9</f>
        <v>74.999999999999986</v>
      </c>
      <c r="CF139" s="11">
        <f>'HAP STOP cijfers'!CF9</f>
        <v>74.999999999999986</v>
      </c>
      <c r="CG139" s="11">
        <f>'HAP STOP cijfers'!CG9</f>
        <v>149.99999999999997</v>
      </c>
      <c r="CH139" s="11">
        <f>'HAP STOP cijfers'!CH9</f>
        <v>149.99999999999997</v>
      </c>
      <c r="CI139" s="11">
        <f>'HAP STOP cijfers'!CI9</f>
        <v>149.99999999999997</v>
      </c>
      <c r="CJ139" s="11">
        <f>'HAP STOP cijfers'!CJ9</f>
        <v>149.99999999999997</v>
      </c>
      <c r="CK139" s="11">
        <f>'HAP STOP cijfers'!CK9</f>
        <v>74.999999999999986</v>
      </c>
      <c r="CL139" s="204">
        <f>'HAP STOP cijfers'!CL9</f>
        <v>1499.9999999999998</v>
      </c>
      <c r="CM139" s="11">
        <f>'HAP STOP cijfers'!CM9</f>
        <v>0</v>
      </c>
      <c r="CN139" s="11">
        <f>'HAP STOP cijfers'!CN9</f>
        <v>0</v>
      </c>
      <c r="CO139" s="11">
        <f>'HAP STOP cijfers'!CO9</f>
        <v>0</v>
      </c>
      <c r="CP139" s="11">
        <f>'HAP STOP cijfers'!CP9</f>
        <v>0</v>
      </c>
      <c r="CQ139" s="11">
        <f>'HAP STOP cijfers'!CQ9</f>
        <v>0</v>
      </c>
      <c r="CR139" s="11">
        <f>'HAP STOP cijfers'!CR9</f>
        <v>0</v>
      </c>
      <c r="CS139" s="11">
        <f>'HAP STOP cijfers'!CS9</f>
        <v>0</v>
      </c>
      <c r="CT139" s="11">
        <f>'HAP STOP cijfers'!CT9</f>
        <v>0</v>
      </c>
      <c r="CU139" s="11">
        <f>'HAP STOP cijfers'!CU9</f>
        <v>0</v>
      </c>
      <c r="CV139" s="11">
        <f>'HAP STOP cijfers'!CV9</f>
        <v>0</v>
      </c>
      <c r="CW139" s="11">
        <f>'HAP STOP cijfers'!CW9</f>
        <v>0</v>
      </c>
      <c r="CX139" s="11">
        <f>'HAP STOP cijfers'!CX9</f>
        <v>0</v>
      </c>
      <c r="CY139" s="26">
        <f>'HAP STOP cijfers'!CY9</f>
        <v>0</v>
      </c>
      <c r="CZ139" s="15">
        <f>'HAP STOP cijfers'!CZ9</f>
        <v>0</v>
      </c>
      <c r="DA139" s="11">
        <f>'HAP STOP cijfers'!DA9</f>
        <v>0</v>
      </c>
      <c r="DB139" s="11">
        <f>'HAP STOP cijfers'!DB9</f>
        <v>0</v>
      </c>
      <c r="DC139" s="11">
        <f>'HAP STOP cijfers'!DC9</f>
        <v>0</v>
      </c>
      <c r="DD139" s="11">
        <f>'HAP STOP cijfers'!DD9</f>
        <v>0</v>
      </c>
      <c r="DE139" s="11">
        <f>'HAP STOP cijfers'!DE9</f>
        <v>0</v>
      </c>
      <c r="DF139" s="11">
        <f>'HAP STOP cijfers'!DF9</f>
        <v>0</v>
      </c>
      <c r="DG139" s="11">
        <f>'HAP STOP cijfers'!DG9</f>
        <v>0</v>
      </c>
      <c r="DH139" s="11">
        <f>'HAP STOP cijfers'!DH9</f>
        <v>0</v>
      </c>
      <c r="DI139" s="11">
        <f>'HAP STOP cijfers'!DI9</f>
        <v>0</v>
      </c>
      <c r="DJ139" s="11">
        <f>'HAP STOP cijfers'!DJ9</f>
        <v>0</v>
      </c>
      <c r="DK139" s="11">
        <f>'HAP STOP cijfers'!DK9</f>
        <v>0</v>
      </c>
      <c r="DL139" s="26">
        <f>'HAP STOP cijfers'!DL9</f>
        <v>0</v>
      </c>
    </row>
    <row r="140" spans="1:116">
      <c r="A140" s="47">
        <f>'HAP STOP cijfers'!A10</f>
        <v>0</v>
      </c>
      <c r="B140" s="49">
        <f>'HAP STOP cijfers'!B10</f>
        <v>0</v>
      </c>
      <c r="C140" s="4" t="str">
        <f>'HAP STOP cijfers'!C10</f>
        <v>Horeca en ambachtelijke productie</v>
      </c>
      <c r="D140" s="4" t="str">
        <f>'HAP STOP cijfers'!D10</f>
        <v xml:space="preserve">H&amp;AP Doelgericht handhaven VWS </v>
      </c>
      <c r="E140" s="526" t="str">
        <f>'HAP STOP cijfers'!E10</f>
        <v>Verbeterplan - ziekenhuizen</v>
      </c>
      <c r="F140" s="4" t="str">
        <f>'HAP STOP cijfers'!F10</f>
        <v>VWS</v>
      </c>
      <c r="G140" s="4" t="str">
        <f>'HAP STOP cijfers'!G10</f>
        <v>ja/ja</v>
      </c>
      <c r="H140" s="518">
        <f>'HAP STOP cijfers'!H10</f>
        <v>1500</v>
      </c>
      <c r="I140" s="11">
        <f>'HAP STOP cijfers'!I10</f>
        <v>0</v>
      </c>
      <c r="J140" s="518">
        <f>'HAP STOP cijfers'!J10</f>
        <v>0</v>
      </c>
      <c r="K140" s="11">
        <f>'HAP STOP cijfers'!K10</f>
        <v>0</v>
      </c>
      <c r="L140" s="11">
        <f>'HAP STOP cijfers'!L10</f>
        <v>0</v>
      </c>
      <c r="M140" s="11">
        <f>'HAP STOP cijfers'!M10</f>
        <v>0</v>
      </c>
      <c r="N140" s="11">
        <f>'HAP STOP cijfers'!N10</f>
        <v>0</v>
      </c>
      <c r="O140" s="11">
        <f>'HAP STOP cijfers'!O10</f>
        <v>0</v>
      </c>
      <c r="P140" s="11">
        <f>'HAP STOP cijfers'!P10</f>
        <v>0</v>
      </c>
      <c r="Q140" s="26">
        <f>'HAP STOP cijfers'!Q10</f>
        <v>1500</v>
      </c>
      <c r="R140" s="15">
        <f>'HAP STOP cijfers'!R10</f>
        <v>0</v>
      </c>
      <c r="S140" s="11">
        <f>'HAP STOP cijfers'!S10</f>
        <v>0</v>
      </c>
      <c r="T140" s="518">
        <f>'HAP STOP cijfers'!T10</f>
        <v>1500</v>
      </c>
      <c r="U140" s="11">
        <f>'HAP STOP cijfers'!U10</f>
        <v>0</v>
      </c>
      <c r="V140" s="11">
        <f>'HAP STOP cijfers'!V10</f>
        <v>0</v>
      </c>
      <c r="W140" s="11">
        <f>'HAP STOP cijfers'!W10</f>
        <v>0</v>
      </c>
      <c r="X140" s="11">
        <f>'HAP STOP cijfers'!X10</f>
        <v>0</v>
      </c>
      <c r="Y140" s="11">
        <f>'HAP STOP cijfers'!Y10</f>
        <v>0</v>
      </c>
      <c r="Z140" s="49">
        <f>'HAP STOP cijfers'!Z10</f>
        <v>1500</v>
      </c>
      <c r="AA140" s="518">
        <f>'HAP STOP cijfers'!AA10</f>
        <v>500</v>
      </c>
      <c r="AB140" s="518">
        <f>'HAP STOP cijfers'!AB10</f>
        <v>1000</v>
      </c>
      <c r="AC140" s="11">
        <f>'HAP STOP cijfers'!AC10</f>
        <v>0</v>
      </c>
      <c r="AD140" s="11">
        <f>'HAP STOP cijfers'!AD10</f>
        <v>0</v>
      </c>
      <c r="AE140" s="11">
        <f>'HAP STOP cijfers'!AE10</f>
        <v>0</v>
      </c>
      <c r="AF140" s="11">
        <f>'HAP STOP cijfers'!AF10</f>
        <v>0</v>
      </c>
      <c r="AG140" s="49">
        <f>'HAP STOP cijfers'!AG10</f>
        <v>0</v>
      </c>
      <c r="AH140" s="11">
        <f>'HAP STOP cijfers'!AH10</f>
        <v>0</v>
      </c>
      <c r="AI140" s="518">
        <f>'HAP STOP cijfers'!AI10</f>
        <v>500</v>
      </c>
      <c r="AJ140" s="11">
        <f>'HAP STOP cijfers'!AJ10</f>
        <v>0</v>
      </c>
      <c r="AK140" s="11">
        <f>'HAP STOP cijfers'!AK10</f>
        <v>0</v>
      </c>
      <c r="AL140" s="49">
        <f>'HAP STOP cijfers'!AL10</f>
        <v>0</v>
      </c>
      <c r="AM140" s="11">
        <f>'HAP STOP cijfers'!AM10</f>
        <v>0</v>
      </c>
      <c r="AN140" s="11">
        <f>'HAP STOP cijfers'!AN10</f>
        <v>0</v>
      </c>
      <c r="AO140" s="11">
        <f>'HAP STOP cijfers'!AO10</f>
        <v>0</v>
      </c>
      <c r="AP140" s="11">
        <f>'HAP STOP cijfers'!AP10</f>
        <v>0</v>
      </c>
      <c r="AQ140" s="11">
        <f>'HAP STOP cijfers'!AQ10</f>
        <v>0</v>
      </c>
      <c r="AR140" s="49">
        <f>'HAP STOP cijfers'!AR10</f>
        <v>0</v>
      </c>
      <c r="AS140" s="11">
        <f>'HAP STOP cijfers'!AS10</f>
        <v>111.11111111111111</v>
      </c>
      <c r="AT140" s="11">
        <f>'HAP STOP cijfers'!AT10</f>
        <v>111.11111111111111</v>
      </c>
      <c r="AU140" s="11">
        <f>'HAP STOP cijfers'!AU10</f>
        <v>111.11111111111111</v>
      </c>
      <c r="AV140" s="11">
        <f>'HAP STOP cijfers'!AV10</f>
        <v>111.11111111111111</v>
      </c>
      <c r="AW140" s="11">
        <f>'HAP STOP cijfers'!AW10</f>
        <v>111.11111111111111</v>
      </c>
      <c r="AX140" s="11">
        <f>'HAP STOP cijfers'!AX10</f>
        <v>111.11111111111111</v>
      </c>
      <c r="AY140" s="11">
        <f>'HAP STOP cijfers'!AY10</f>
        <v>111.11111111111111</v>
      </c>
      <c r="AZ140" s="11">
        <f>'HAP STOP cijfers'!AZ10</f>
        <v>111.11111111111111</v>
      </c>
      <c r="BA140" s="11">
        <f>'HAP STOP cijfers'!BA10</f>
        <v>111.11111111111111</v>
      </c>
      <c r="BB140" s="11">
        <f>'HAP STOP cijfers'!BB10</f>
        <v>0</v>
      </c>
      <c r="BC140" s="49">
        <f>'HAP STOP cijfers'!BC10</f>
        <v>0</v>
      </c>
      <c r="BD140" s="11">
        <f>'HAP STOP cijfers'!BD10</f>
        <v>0</v>
      </c>
      <c r="BE140" s="11">
        <f>'HAP STOP cijfers'!BE10</f>
        <v>0</v>
      </c>
      <c r="BF140" s="11">
        <f>'HAP STOP cijfers'!BF10</f>
        <v>0</v>
      </c>
      <c r="BG140" s="11">
        <f>'HAP STOP cijfers'!BG10</f>
        <v>0</v>
      </c>
      <c r="BH140" s="11">
        <f>'HAP STOP cijfers'!BH10</f>
        <v>0</v>
      </c>
      <c r="BI140" s="11">
        <f>'HAP STOP cijfers'!BI10</f>
        <v>0</v>
      </c>
      <c r="BJ140" s="11">
        <f>'HAP STOP cijfers'!BJ10</f>
        <v>0</v>
      </c>
      <c r="BK140" s="49">
        <f>'HAP STOP cijfers'!BK10</f>
        <v>0</v>
      </c>
      <c r="BL140" s="11">
        <f>'HAP STOP cijfers'!BL10</f>
        <v>0</v>
      </c>
      <c r="BM140" s="11">
        <f>'HAP STOP cijfers'!BM10</f>
        <v>0</v>
      </c>
      <c r="BN140" s="11">
        <f>'HAP STOP cijfers'!BN10</f>
        <v>0</v>
      </c>
      <c r="BO140" s="11">
        <f>'HAP STOP cijfers'!BO10</f>
        <v>0</v>
      </c>
      <c r="BP140" s="11">
        <f>'HAP STOP cijfers'!BP10</f>
        <v>0</v>
      </c>
      <c r="BQ140" s="49">
        <f>'HAP STOP cijfers'!BQ10</f>
        <v>0</v>
      </c>
      <c r="BR140" s="11">
        <f>'HAP STOP cijfers'!BR10</f>
        <v>0</v>
      </c>
      <c r="BS140" s="11">
        <f>'HAP STOP cijfers'!BS10</f>
        <v>0</v>
      </c>
      <c r="BT140" s="11">
        <f>'HAP STOP cijfers'!BT10</f>
        <v>0</v>
      </c>
      <c r="BU140" s="11">
        <f>'HAP STOP cijfers'!BU10</f>
        <v>0</v>
      </c>
      <c r="BV140" s="11">
        <f>'HAP STOP cijfers'!BV10</f>
        <v>0</v>
      </c>
      <c r="BW140" s="11">
        <f>'HAP STOP cijfers'!BW10</f>
        <v>0</v>
      </c>
      <c r="BX140" s="47">
        <f>'HAP STOP cijfers'!BX10</f>
        <v>0</v>
      </c>
      <c r="BY140" s="49">
        <f>'HAP STOP cijfers'!BY10</f>
        <v>1499.9999999999998</v>
      </c>
      <c r="BZ140" s="11">
        <f>'HAP STOP cijfers'!BZ10</f>
        <v>74.999999999999986</v>
      </c>
      <c r="CA140" s="11">
        <f>'HAP STOP cijfers'!CA10</f>
        <v>149.99999999999997</v>
      </c>
      <c r="CB140" s="11">
        <f>'HAP STOP cijfers'!CB10</f>
        <v>149.99999999999997</v>
      </c>
      <c r="CC140" s="11">
        <f>'HAP STOP cijfers'!CC10</f>
        <v>149.99999999999997</v>
      </c>
      <c r="CD140" s="11">
        <f>'HAP STOP cijfers'!CD10</f>
        <v>149.99999999999997</v>
      </c>
      <c r="CE140" s="11">
        <f>'HAP STOP cijfers'!CE10</f>
        <v>74.999999999999986</v>
      </c>
      <c r="CF140" s="11">
        <f>'HAP STOP cijfers'!CF10</f>
        <v>74.999999999999986</v>
      </c>
      <c r="CG140" s="11">
        <f>'HAP STOP cijfers'!CG10</f>
        <v>149.99999999999997</v>
      </c>
      <c r="CH140" s="11">
        <f>'HAP STOP cijfers'!CH10</f>
        <v>149.99999999999997</v>
      </c>
      <c r="CI140" s="11">
        <f>'HAP STOP cijfers'!CI10</f>
        <v>149.99999999999997</v>
      </c>
      <c r="CJ140" s="11">
        <f>'HAP STOP cijfers'!CJ10</f>
        <v>149.99999999999997</v>
      </c>
      <c r="CK140" s="11">
        <f>'HAP STOP cijfers'!CK10</f>
        <v>74.999999999999986</v>
      </c>
      <c r="CL140" s="204">
        <f>'HAP STOP cijfers'!CL10</f>
        <v>1499.9999999999998</v>
      </c>
      <c r="CM140" s="11">
        <f>'HAP STOP cijfers'!CM10</f>
        <v>0</v>
      </c>
      <c r="CN140" s="11">
        <f>'HAP STOP cijfers'!CN10</f>
        <v>0</v>
      </c>
      <c r="CO140" s="11">
        <f>'HAP STOP cijfers'!CO10</f>
        <v>0</v>
      </c>
      <c r="CP140" s="11">
        <f>'HAP STOP cijfers'!CP10</f>
        <v>0</v>
      </c>
      <c r="CQ140" s="11">
        <f>'HAP STOP cijfers'!CQ10</f>
        <v>0</v>
      </c>
      <c r="CR140" s="11">
        <f>'HAP STOP cijfers'!CR10</f>
        <v>0</v>
      </c>
      <c r="CS140" s="11">
        <f>'HAP STOP cijfers'!CS10</f>
        <v>0</v>
      </c>
      <c r="CT140" s="11">
        <f>'HAP STOP cijfers'!CT10</f>
        <v>0</v>
      </c>
      <c r="CU140" s="11">
        <f>'HAP STOP cijfers'!CU10</f>
        <v>0</v>
      </c>
      <c r="CV140" s="11">
        <f>'HAP STOP cijfers'!CV10</f>
        <v>0</v>
      </c>
      <c r="CW140" s="11">
        <f>'HAP STOP cijfers'!CW10</f>
        <v>0</v>
      </c>
      <c r="CX140" s="11">
        <f>'HAP STOP cijfers'!CX10</f>
        <v>0</v>
      </c>
      <c r="CY140" s="26">
        <f>'HAP STOP cijfers'!CY10</f>
        <v>0</v>
      </c>
      <c r="CZ140" s="15">
        <f>'HAP STOP cijfers'!CZ10</f>
        <v>0</v>
      </c>
      <c r="DA140" s="11">
        <f>'HAP STOP cijfers'!DA10</f>
        <v>0</v>
      </c>
      <c r="DB140" s="11">
        <f>'HAP STOP cijfers'!DB10</f>
        <v>0</v>
      </c>
      <c r="DC140" s="11">
        <f>'HAP STOP cijfers'!DC10</f>
        <v>0</v>
      </c>
      <c r="DD140" s="11">
        <f>'HAP STOP cijfers'!DD10</f>
        <v>0</v>
      </c>
      <c r="DE140" s="11">
        <f>'HAP STOP cijfers'!DE10</f>
        <v>0</v>
      </c>
      <c r="DF140" s="11">
        <f>'HAP STOP cijfers'!DF10</f>
        <v>0</v>
      </c>
      <c r="DG140" s="11">
        <f>'HAP STOP cijfers'!DG10</f>
        <v>0</v>
      </c>
      <c r="DH140" s="11">
        <f>'HAP STOP cijfers'!DH10</f>
        <v>0</v>
      </c>
      <c r="DI140" s="11">
        <f>'HAP STOP cijfers'!DI10</f>
        <v>0</v>
      </c>
      <c r="DJ140" s="11">
        <f>'HAP STOP cijfers'!DJ10</f>
        <v>0</v>
      </c>
      <c r="DK140" s="11">
        <f>'HAP STOP cijfers'!DK10</f>
        <v>0</v>
      </c>
      <c r="DL140" s="26">
        <f>'HAP STOP cijfers'!DL10</f>
        <v>0</v>
      </c>
    </row>
    <row r="141" spans="1:116">
      <c r="A141" s="47">
        <f>'HAP STOP cijfers'!A11</f>
        <v>0</v>
      </c>
      <c r="B141" s="49" t="str">
        <f>'HAP STOP cijfers'!B11</f>
        <v>HBNT/HBNA</v>
      </c>
      <c r="C141" s="4" t="str">
        <f>'HAP STOP cijfers'!C11</f>
        <v>Horeca en ambachtelijke productie</v>
      </c>
      <c r="D141" s="4" t="str">
        <f>'HAP STOP cijfers'!D11</f>
        <v xml:space="preserve">H&amp;AP Doelgericht handhaven VWS </v>
      </c>
      <c r="E141" s="4" t="str">
        <f>'HAP STOP cijfers'!E11</f>
        <v>Samenwerkende overheden - project</v>
      </c>
      <c r="F141" s="4" t="str">
        <f>'HAP STOP cijfers'!F11</f>
        <v>VWS</v>
      </c>
      <c r="G141" s="4" t="str">
        <f>'HAP STOP cijfers'!G11</f>
        <v>ja/ja</v>
      </c>
      <c r="H141" s="11">
        <f>'HAP STOP cijfers'!H11</f>
        <v>0</v>
      </c>
      <c r="I141" s="11">
        <f>'HAP STOP cijfers'!I11</f>
        <v>0</v>
      </c>
      <c r="J141" s="518">
        <f>'HAP STOP cijfers'!J11</f>
        <v>500</v>
      </c>
      <c r="K141" s="11">
        <f>'HAP STOP cijfers'!K11</f>
        <v>0</v>
      </c>
      <c r="L141" s="11">
        <f>'HAP STOP cijfers'!L11</f>
        <v>0</v>
      </c>
      <c r="M141" s="11">
        <f>'HAP STOP cijfers'!M11</f>
        <v>0</v>
      </c>
      <c r="N141" s="11">
        <f>'HAP STOP cijfers'!N11</f>
        <v>0</v>
      </c>
      <c r="O141" s="11">
        <f>'HAP STOP cijfers'!O11</f>
        <v>0</v>
      </c>
      <c r="P141" s="11">
        <f>'HAP STOP cijfers'!P11</f>
        <v>0</v>
      </c>
      <c r="Q141" s="26">
        <f>'HAP STOP cijfers'!Q11</f>
        <v>500</v>
      </c>
      <c r="R141" s="15">
        <f>'HAP STOP cijfers'!R11</f>
        <v>0</v>
      </c>
      <c r="S141" s="11">
        <f>'HAP STOP cijfers'!S11</f>
        <v>0</v>
      </c>
      <c r="T141" s="11">
        <f>'HAP STOP cijfers'!T11</f>
        <v>500</v>
      </c>
      <c r="U141" s="11">
        <f>'HAP STOP cijfers'!U11</f>
        <v>0</v>
      </c>
      <c r="V141" s="11">
        <f>'HAP STOP cijfers'!V11</f>
        <v>0</v>
      </c>
      <c r="W141" s="11">
        <f>'HAP STOP cijfers'!W11</f>
        <v>0</v>
      </c>
      <c r="X141" s="11">
        <f>'HAP STOP cijfers'!X11</f>
        <v>0</v>
      </c>
      <c r="Y141" s="11">
        <f>'HAP STOP cijfers'!Y11</f>
        <v>0</v>
      </c>
      <c r="Z141" s="49">
        <f>'HAP STOP cijfers'!Z11</f>
        <v>500</v>
      </c>
      <c r="AA141" s="11">
        <f>'HAP STOP cijfers'!AA11</f>
        <v>500</v>
      </c>
      <c r="AB141" s="11">
        <f>'HAP STOP cijfers'!AB11</f>
        <v>0</v>
      </c>
      <c r="AC141" s="11">
        <f>'HAP STOP cijfers'!AC11</f>
        <v>0</v>
      </c>
      <c r="AD141" s="11">
        <f>'HAP STOP cijfers'!AD11</f>
        <v>0</v>
      </c>
      <c r="AE141" s="11">
        <f>'HAP STOP cijfers'!AE11</f>
        <v>0</v>
      </c>
      <c r="AF141" s="11">
        <f>'HAP STOP cijfers'!AF11</f>
        <v>0</v>
      </c>
      <c r="AG141" s="49">
        <f>'HAP STOP cijfers'!AG11</f>
        <v>0</v>
      </c>
      <c r="AH141" s="11">
        <f>'HAP STOP cijfers'!AH11</f>
        <v>0</v>
      </c>
      <c r="AI141" s="11">
        <f>'HAP STOP cijfers'!AI11</f>
        <v>500</v>
      </c>
      <c r="AJ141" s="11">
        <f>'HAP STOP cijfers'!AJ11</f>
        <v>0</v>
      </c>
      <c r="AK141" s="11">
        <f>'HAP STOP cijfers'!AK11</f>
        <v>0</v>
      </c>
      <c r="AL141" s="49">
        <f>'HAP STOP cijfers'!AL11</f>
        <v>0</v>
      </c>
      <c r="AM141" s="11">
        <f>'HAP STOP cijfers'!AM11</f>
        <v>0</v>
      </c>
      <c r="AN141" s="11">
        <f>'HAP STOP cijfers'!AN11</f>
        <v>0</v>
      </c>
      <c r="AO141" s="11">
        <f>'HAP STOP cijfers'!AO11</f>
        <v>0</v>
      </c>
      <c r="AP141" s="11">
        <f>'HAP STOP cijfers'!AP11</f>
        <v>0</v>
      </c>
      <c r="AQ141" s="11">
        <f>'HAP STOP cijfers'!AQ11</f>
        <v>0</v>
      </c>
      <c r="AR141" s="49">
        <f>'HAP STOP cijfers'!AR11</f>
        <v>0</v>
      </c>
      <c r="AS141" s="11">
        <f>'HAP STOP cijfers'!AS11</f>
        <v>0</v>
      </c>
      <c r="AT141" s="11">
        <f>'HAP STOP cijfers'!AT11</f>
        <v>0</v>
      </c>
      <c r="AU141" s="11">
        <f>'HAP STOP cijfers'!AU11</f>
        <v>0</v>
      </c>
      <c r="AV141" s="11">
        <f>'HAP STOP cijfers'!AV11</f>
        <v>0</v>
      </c>
      <c r="AW141" s="11">
        <f>'HAP STOP cijfers'!AW11</f>
        <v>0</v>
      </c>
      <c r="AX141" s="11">
        <f>'HAP STOP cijfers'!AX11</f>
        <v>0</v>
      </c>
      <c r="AY141" s="11">
        <f>'HAP STOP cijfers'!AY11</f>
        <v>0</v>
      </c>
      <c r="AZ141" s="11">
        <f>'HAP STOP cijfers'!AZ11</f>
        <v>0</v>
      </c>
      <c r="BA141" s="11">
        <f>'HAP STOP cijfers'!BA11</f>
        <v>0</v>
      </c>
      <c r="BB141" s="11">
        <f>'HAP STOP cijfers'!BB11</f>
        <v>0</v>
      </c>
      <c r="BC141" s="49">
        <f>'HAP STOP cijfers'!BC11</f>
        <v>0</v>
      </c>
      <c r="BD141" s="11">
        <f>'HAP STOP cijfers'!BD11</f>
        <v>0</v>
      </c>
      <c r="BE141" s="11">
        <f>'HAP STOP cijfers'!BE11</f>
        <v>0</v>
      </c>
      <c r="BF141" s="11">
        <f>'HAP STOP cijfers'!BF11</f>
        <v>0</v>
      </c>
      <c r="BG141" s="11">
        <f>'HAP STOP cijfers'!BG11</f>
        <v>0</v>
      </c>
      <c r="BH141" s="11">
        <f>'HAP STOP cijfers'!BH11</f>
        <v>0</v>
      </c>
      <c r="BI141" s="11">
        <f>'HAP STOP cijfers'!BI11</f>
        <v>0</v>
      </c>
      <c r="BJ141" s="11">
        <f>'HAP STOP cijfers'!BJ11</f>
        <v>0</v>
      </c>
      <c r="BK141" s="49">
        <f>'HAP STOP cijfers'!BK11</f>
        <v>0</v>
      </c>
      <c r="BL141" s="11">
        <f>'HAP STOP cijfers'!BL11</f>
        <v>0</v>
      </c>
      <c r="BM141" s="11">
        <f>'HAP STOP cijfers'!BM11</f>
        <v>0</v>
      </c>
      <c r="BN141" s="11">
        <f>'HAP STOP cijfers'!BN11</f>
        <v>0</v>
      </c>
      <c r="BO141" s="11">
        <f>'HAP STOP cijfers'!BO11</f>
        <v>0</v>
      </c>
      <c r="BP141" s="11">
        <f>'HAP STOP cijfers'!BP11</f>
        <v>0</v>
      </c>
      <c r="BQ141" s="49">
        <f>'HAP STOP cijfers'!BQ11</f>
        <v>0</v>
      </c>
      <c r="BR141" s="11">
        <f>'HAP STOP cijfers'!BR11</f>
        <v>0</v>
      </c>
      <c r="BS141" s="11">
        <f>'HAP STOP cijfers'!BS11</f>
        <v>0</v>
      </c>
      <c r="BT141" s="11">
        <f>'HAP STOP cijfers'!BT11</f>
        <v>0</v>
      </c>
      <c r="BU141" s="11">
        <f>'HAP STOP cijfers'!BU11</f>
        <v>0</v>
      </c>
      <c r="BV141" s="11">
        <f>'HAP STOP cijfers'!BV11</f>
        <v>0</v>
      </c>
      <c r="BW141" s="11">
        <f>'HAP STOP cijfers'!BW11</f>
        <v>0</v>
      </c>
      <c r="BX141" s="47">
        <f>'HAP STOP cijfers'!BX11</f>
        <v>0</v>
      </c>
      <c r="BY141" s="49">
        <f>'HAP STOP cijfers'!BY11</f>
        <v>500</v>
      </c>
      <c r="BZ141" s="11">
        <f>'HAP STOP cijfers'!BZ11</f>
        <v>25</v>
      </c>
      <c r="CA141" s="11">
        <f>'HAP STOP cijfers'!CA11</f>
        <v>50</v>
      </c>
      <c r="CB141" s="11">
        <f>'HAP STOP cijfers'!CB11</f>
        <v>50</v>
      </c>
      <c r="CC141" s="11">
        <f>'HAP STOP cijfers'!CC11</f>
        <v>50</v>
      </c>
      <c r="CD141" s="11">
        <f>'HAP STOP cijfers'!CD11</f>
        <v>50</v>
      </c>
      <c r="CE141" s="11">
        <f>'HAP STOP cijfers'!CE11</f>
        <v>25</v>
      </c>
      <c r="CF141" s="11">
        <f>'HAP STOP cijfers'!CF11</f>
        <v>25</v>
      </c>
      <c r="CG141" s="11">
        <f>'HAP STOP cijfers'!CG11</f>
        <v>50</v>
      </c>
      <c r="CH141" s="11">
        <f>'HAP STOP cijfers'!CH11</f>
        <v>50</v>
      </c>
      <c r="CI141" s="11">
        <f>'HAP STOP cijfers'!CI11</f>
        <v>50</v>
      </c>
      <c r="CJ141" s="11">
        <f>'HAP STOP cijfers'!CJ11</f>
        <v>50</v>
      </c>
      <c r="CK141" s="11">
        <f>'HAP STOP cijfers'!CK11</f>
        <v>25</v>
      </c>
      <c r="CL141" s="204">
        <f>'HAP STOP cijfers'!CL11</f>
        <v>500</v>
      </c>
      <c r="CM141" s="11">
        <f>'HAP STOP cijfers'!CM11</f>
        <v>0</v>
      </c>
      <c r="CN141" s="11">
        <f>'HAP STOP cijfers'!CN11</f>
        <v>0</v>
      </c>
      <c r="CO141" s="11">
        <f>'HAP STOP cijfers'!CO11</f>
        <v>0</v>
      </c>
      <c r="CP141" s="11">
        <f>'HAP STOP cijfers'!CP11</f>
        <v>0</v>
      </c>
      <c r="CQ141" s="11">
        <f>'HAP STOP cijfers'!CQ11</f>
        <v>0</v>
      </c>
      <c r="CR141" s="11">
        <f>'HAP STOP cijfers'!CR11</f>
        <v>0</v>
      </c>
      <c r="CS141" s="11">
        <f>'HAP STOP cijfers'!CS11</f>
        <v>0</v>
      </c>
      <c r="CT141" s="11">
        <f>'HAP STOP cijfers'!CT11</f>
        <v>0</v>
      </c>
      <c r="CU141" s="11">
        <f>'HAP STOP cijfers'!CU11</f>
        <v>0</v>
      </c>
      <c r="CV141" s="11">
        <f>'HAP STOP cijfers'!CV11</f>
        <v>0</v>
      </c>
      <c r="CW141" s="11">
        <f>'HAP STOP cijfers'!CW11</f>
        <v>0</v>
      </c>
      <c r="CX141" s="11">
        <f>'HAP STOP cijfers'!CX11</f>
        <v>0</v>
      </c>
      <c r="CY141" s="26">
        <f>'HAP STOP cijfers'!CY11</f>
        <v>0</v>
      </c>
      <c r="CZ141" s="15">
        <f>'HAP STOP cijfers'!CZ11</f>
        <v>0</v>
      </c>
      <c r="DA141" s="11">
        <f>'HAP STOP cijfers'!DA11</f>
        <v>0</v>
      </c>
      <c r="DB141" s="11">
        <f>'HAP STOP cijfers'!DB11</f>
        <v>0</v>
      </c>
      <c r="DC141" s="11">
        <f>'HAP STOP cijfers'!DC11</f>
        <v>0</v>
      </c>
      <c r="DD141" s="11">
        <f>'HAP STOP cijfers'!DD11</f>
        <v>0</v>
      </c>
      <c r="DE141" s="11">
        <f>'HAP STOP cijfers'!DE11</f>
        <v>0</v>
      </c>
      <c r="DF141" s="11">
        <f>'HAP STOP cijfers'!DF11</f>
        <v>0</v>
      </c>
      <c r="DG141" s="11">
        <f>'HAP STOP cijfers'!DG11</f>
        <v>0</v>
      </c>
      <c r="DH141" s="11">
        <f>'HAP STOP cijfers'!DH11</f>
        <v>0</v>
      </c>
      <c r="DI141" s="11">
        <f>'HAP STOP cijfers'!DI11</f>
        <v>0</v>
      </c>
      <c r="DJ141" s="11">
        <f>'HAP STOP cijfers'!DJ11</f>
        <v>0</v>
      </c>
      <c r="DK141" s="11">
        <f>'HAP STOP cijfers'!DK11</f>
        <v>0</v>
      </c>
      <c r="DL141" s="26">
        <f>'HAP STOP cijfers'!DL11</f>
        <v>0</v>
      </c>
    </row>
    <row r="142" spans="1:116">
      <c r="A142" s="47">
        <f>'HAP STOP cijfers'!A12</f>
        <v>0</v>
      </c>
      <c r="B142" s="49" t="str">
        <f>'HAP STOP cijfers'!B12</f>
        <v>HBNT</v>
      </c>
      <c r="C142" s="4" t="str">
        <f>'HAP STOP cijfers'!C12</f>
        <v>Horeca en ambachtelijke productie</v>
      </c>
      <c r="D142" s="4" t="str">
        <f>'HAP STOP cijfers'!D12</f>
        <v xml:space="preserve">H&amp;AP Doelgericht handhaven VWS </v>
      </c>
      <c r="E142" s="4" t="str">
        <f>'HAP STOP cijfers'!E12</f>
        <v>Effectmetingen / naleefmeting</v>
      </c>
      <c r="F142" s="4" t="str">
        <f>'HAP STOP cijfers'!F12</f>
        <v>VWS</v>
      </c>
      <c r="G142" s="4" t="str">
        <f>'HAP STOP cijfers'!G12</f>
        <v>ja/ja</v>
      </c>
      <c r="H142" s="518">
        <f>'HAP STOP cijfers'!H12</f>
        <v>2000</v>
      </c>
      <c r="I142" s="11">
        <f>'HAP STOP cijfers'!I12</f>
        <v>0</v>
      </c>
      <c r="J142" s="11">
        <f>'HAP STOP cijfers'!J12</f>
        <v>0</v>
      </c>
      <c r="K142" s="11">
        <f>'HAP STOP cijfers'!K12</f>
        <v>0</v>
      </c>
      <c r="L142" s="11">
        <f>'HAP STOP cijfers'!L12</f>
        <v>0</v>
      </c>
      <c r="M142" s="11">
        <f>'HAP STOP cijfers'!M12</f>
        <v>0</v>
      </c>
      <c r="N142" s="11">
        <f>'HAP STOP cijfers'!N12</f>
        <v>0</v>
      </c>
      <c r="O142" s="11">
        <f>'HAP STOP cijfers'!O12</f>
        <v>0</v>
      </c>
      <c r="P142" s="11">
        <f>'HAP STOP cijfers'!P12</f>
        <v>0</v>
      </c>
      <c r="Q142" s="26">
        <f>'HAP STOP cijfers'!Q12</f>
        <v>2000</v>
      </c>
      <c r="R142" s="15">
        <f>'HAP STOP cijfers'!R12</f>
        <v>0</v>
      </c>
      <c r="S142" s="11">
        <f>'HAP STOP cijfers'!S12</f>
        <v>0</v>
      </c>
      <c r="T142" s="518">
        <f>'HAP STOP cijfers'!T12</f>
        <v>2000</v>
      </c>
      <c r="U142" s="11">
        <f>'HAP STOP cijfers'!U12</f>
        <v>0</v>
      </c>
      <c r="V142" s="11">
        <f>'HAP STOP cijfers'!V12</f>
        <v>0</v>
      </c>
      <c r="W142" s="11">
        <f>'HAP STOP cijfers'!W12</f>
        <v>0</v>
      </c>
      <c r="X142" s="11">
        <f>'HAP STOP cijfers'!X12</f>
        <v>0</v>
      </c>
      <c r="Y142" s="11">
        <f>'HAP STOP cijfers'!Y12</f>
        <v>0</v>
      </c>
      <c r="Z142" s="49">
        <f>'HAP STOP cijfers'!Z12</f>
        <v>2000</v>
      </c>
      <c r="AA142" s="518">
        <f>'HAP STOP cijfers'!AA12</f>
        <v>500</v>
      </c>
      <c r="AB142" s="518">
        <f>'HAP STOP cijfers'!AB12</f>
        <v>1500</v>
      </c>
      <c r="AC142" s="11">
        <f>'HAP STOP cijfers'!AC12</f>
        <v>0</v>
      </c>
      <c r="AD142" s="11">
        <f>'HAP STOP cijfers'!AD12</f>
        <v>0</v>
      </c>
      <c r="AE142" s="11">
        <f>'HAP STOP cijfers'!AE12</f>
        <v>0</v>
      </c>
      <c r="AF142" s="11">
        <f>'HAP STOP cijfers'!AF12</f>
        <v>0</v>
      </c>
      <c r="AG142" s="49">
        <f>'HAP STOP cijfers'!AG12</f>
        <v>0</v>
      </c>
      <c r="AH142" s="11">
        <f>'HAP STOP cijfers'!AH12</f>
        <v>0</v>
      </c>
      <c r="AI142" s="518">
        <f>'HAP STOP cijfers'!AI12</f>
        <v>500</v>
      </c>
      <c r="AJ142" s="11">
        <f>'HAP STOP cijfers'!AJ12</f>
        <v>0</v>
      </c>
      <c r="AK142" s="11">
        <f>'HAP STOP cijfers'!AK12</f>
        <v>0</v>
      </c>
      <c r="AL142" s="49">
        <f>'HAP STOP cijfers'!AL12</f>
        <v>0</v>
      </c>
      <c r="AM142" s="11">
        <f>'HAP STOP cijfers'!AM12</f>
        <v>0</v>
      </c>
      <c r="AN142" s="11">
        <f>'HAP STOP cijfers'!AN12</f>
        <v>0</v>
      </c>
      <c r="AO142" s="11">
        <f>'HAP STOP cijfers'!AO12</f>
        <v>0</v>
      </c>
      <c r="AP142" s="11">
        <f>'HAP STOP cijfers'!AP12</f>
        <v>0</v>
      </c>
      <c r="AQ142" s="11">
        <f>'HAP STOP cijfers'!AQ12</f>
        <v>0</v>
      </c>
      <c r="AR142" s="49">
        <f>'HAP STOP cijfers'!AR12</f>
        <v>0</v>
      </c>
      <c r="AS142" s="11">
        <f>'HAP STOP cijfers'!AS12</f>
        <v>166.66666666666666</v>
      </c>
      <c r="AT142" s="11">
        <f>'HAP STOP cijfers'!AT12</f>
        <v>166.66666666666666</v>
      </c>
      <c r="AU142" s="11">
        <f>'HAP STOP cijfers'!AU12</f>
        <v>166.66666666666666</v>
      </c>
      <c r="AV142" s="11">
        <f>'HAP STOP cijfers'!AV12</f>
        <v>166.66666666666666</v>
      </c>
      <c r="AW142" s="11">
        <f>'HAP STOP cijfers'!AW12</f>
        <v>166.66666666666666</v>
      </c>
      <c r="AX142" s="11">
        <f>'HAP STOP cijfers'!AX12</f>
        <v>166.66666666666666</v>
      </c>
      <c r="AY142" s="11">
        <f>'HAP STOP cijfers'!AY12</f>
        <v>166.66666666666666</v>
      </c>
      <c r="AZ142" s="11">
        <f>'HAP STOP cijfers'!AZ12</f>
        <v>166.66666666666666</v>
      </c>
      <c r="BA142" s="11">
        <f>'HAP STOP cijfers'!BA12</f>
        <v>166.66666666666666</v>
      </c>
      <c r="BB142" s="11">
        <f>'HAP STOP cijfers'!BB12</f>
        <v>0</v>
      </c>
      <c r="BC142" s="49">
        <f>'HAP STOP cijfers'!BC12</f>
        <v>0</v>
      </c>
      <c r="BD142" s="11">
        <f>'HAP STOP cijfers'!BD12</f>
        <v>0</v>
      </c>
      <c r="BE142" s="11">
        <f>'HAP STOP cijfers'!BE12</f>
        <v>0</v>
      </c>
      <c r="BF142" s="11">
        <f>'HAP STOP cijfers'!BF12</f>
        <v>0</v>
      </c>
      <c r="BG142" s="11">
        <f>'HAP STOP cijfers'!BG12</f>
        <v>0</v>
      </c>
      <c r="BH142" s="11">
        <f>'HAP STOP cijfers'!BH12</f>
        <v>0</v>
      </c>
      <c r="BI142" s="11">
        <f>'HAP STOP cijfers'!BI12</f>
        <v>0</v>
      </c>
      <c r="BJ142" s="11">
        <f>'HAP STOP cijfers'!BJ12</f>
        <v>0</v>
      </c>
      <c r="BK142" s="49">
        <f>'HAP STOP cijfers'!BK12</f>
        <v>0</v>
      </c>
      <c r="BL142" s="11">
        <f>'HAP STOP cijfers'!BL12</f>
        <v>0</v>
      </c>
      <c r="BM142" s="11">
        <f>'HAP STOP cijfers'!BM12</f>
        <v>0</v>
      </c>
      <c r="BN142" s="11">
        <f>'HAP STOP cijfers'!BN12</f>
        <v>0</v>
      </c>
      <c r="BO142" s="11">
        <f>'HAP STOP cijfers'!BO12</f>
        <v>0</v>
      </c>
      <c r="BP142" s="11">
        <f>'HAP STOP cijfers'!BP12</f>
        <v>0</v>
      </c>
      <c r="BQ142" s="49">
        <f>'HAP STOP cijfers'!BQ12</f>
        <v>0</v>
      </c>
      <c r="BR142" s="11">
        <f>'HAP STOP cijfers'!BR12</f>
        <v>0</v>
      </c>
      <c r="BS142" s="11">
        <f>'HAP STOP cijfers'!BS12</f>
        <v>0</v>
      </c>
      <c r="BT142" s="11">
        <f>'HAP STOP cijfers'!BT12</f>
        <v>0</v>
      </c>
      <c r="BU142" s="11">
        <f>'HAP STOP cijfers'!BU12</f>
        <v>0</v>
      </c>
      <c r="BV142" s="11">
        <f>'HAP STOP cijfers'!BV12</f>
        <v>0</v>
      </c>
      <c r="BW142" s="11">
        <f>'HAP STOP cijfers'!BW12</f>
        <v>0</v>
      </c>
      <c r="BX142" s="47">
        <f>'HAP STOP cijfers'!BX12</f>
        <v>0</v>
      </c>
      <c r="BY142" s="49">
        <f>'HAP STOP cijfers'!BY12</f>
        <v>2000.0000000000002</v>
      </c>
      <c r="BZ142" s="11">
        <f>'HAP STOP cijfers'!BZ12</f>
        <v>100.00000000000001</v>
      </c>
      <c r="CA142" s="11">
        <f>'HAP STOP cijfers'!CA12</f>
        <v>200.00000000000003</v>
      </c>
      <c r="CB142" s="11">
        <f>'HAP STOP cijfers'!CB12</f>
        <v>200.00000000000003</v>
      </c>
      <c r="CC142" s="11">
        <f>'HAP STOP cijfers'!CC12</f>
        <v>200.00000000000003</v>
      </c>
      <c r="CD142" s="11">
        <f>'HAP STOP cijfers'!CD12</f>
        <v>200.00000000000003</v>
      </c>
      <c r="CE142" s="11">
        <f>'HAP STOP cijfers'!CE12</f>
        <v>100.00000000000001</v>
      </c>
      <c r="CF142" s="11">
        <f>'HAP STOP cijfers'!CF12</f>
        <v>100.00000000000001</v>
      </c>
      <c r="CG142" s="11">
        <f>'HAP STOP cijfers'!CG12</f>
        <v>200.00000000000003</v>
      </c>
      <c r="CH142" s="11">
        <f>'HAP STOP cijfers'!CH12</f>
        <v>200.00000000000003</v>
      </c>
      <c r="CI142" s="11">
        <f>'HAP STOP cijfers'!CI12</f>
        <v>200.00000000000003</v>
      </c>
      <c r="CJ142" s="11">
        <f>'HAP STOP cijfers'!CJ12</f>
        <v>200.00000000000003</v>
      </c>
      <c r="CK142" s="11">
        <f>'HAP STOP cijfers'!CK12</f>
        <v>100.00000000000001</v>
      </c>
      <c r="CL142" s="204">
        <f>'HAP STOP cijfers'!CL12</f>
        <v>2000.0000000000002</v>
      </c>
      <c r="CM142" s="11">
        <f>'HAP STOP cijfers'!CM12</f>
        <v>0</v>
      </c>
      <c r="CN142" s="11">
        <f>'HAP STOP cijfers'!CN12</f>
        <v>0</v>
      </c>
      <c r="CO142" s="11">
        <f>'HAP STOP cijfers'!CO12</f>
        <v>0</v>
      </c>
      <c r="CP142" s="11">
        <f>'HAP STOP cijfers'!CP12</f>
        <v>0</v>
      </c>
      <c r="CQ142" s="11">
        <f>'HAP STOP cijfers'!CQ12</f>
        <v>0</v>
      </c>
      <c r="CR142" s="11">
        <f>'HAP STOP cijfers'!CR12</f>
        <v>0</v>
      </c>
      <c r="CS142" s="11">
        <f>'HAP STOP cijfers'!CS12</f>
        <v>0</v>
      </c>
      <c r="CT142" s="11">
        <f>'HAP STOP cijfers'!CT12</f>
        <v>0</v>
      </c>
      <c r="CU142" s="11">
        <f>'HAP STOP cijfers'!CU12</f>
        <v>0</v>
      </c>
      <c r="CV142" s="11">
        <f>'HAP STOP cijfers'!CV12</f>
        <v>0</v>
      </c>
      <c r="CW142" s="11">
        <f>'HAP STOP cijfers'!CW12</f>
        <v>0</v>
      </c>
      <c r="CX142" s="11">
        <f>'HAP STOP cijfers'!CX12</f>
        <v>0</v>
      </c>
      <c r="CY142" s="26">
        <f>'HAP STOP cijfers'!CY12</f>
        <v>0</v>
      </c>
      <c r="CZ142" s="15">
        <f>'HAP STOP cijfers'!CZ12</f>
        <v>0</v>
      </c>
      <c r="DA142" s="11">
        <f>'HAP STOP cijfers'!DA12</f>
        <v>0</v>
      </c>
      <c r="DB142" s="11">
        <f>'HAP STOP cijfers'!DB12</f>
        <v>0</v>
      </c>
      <c r="DC142" s="11">
        <f>'HAP STOP cijfers'!DC12</f>
        <v>0</v>
      </c>
      <c r="DD142" s="11">
        <f>'HAP STOP cijfers'!DD12</f>
        <v>0</v>
      </c>
      <c r="DE142" s="11">
        <f>'HAP STOP cijfers'!DE12</f>
        <v>0</v>
      </c>
      <c r="DF142" s="11">
        <f>'HAP STOP cijfers'!DF12</f>
        <v>0</v>
      </c>
      <c r="DG142" s="11">
        <f>'HAP STOP cijfers'!DG12</f>
        <v>0</v>
      </c>
      <c r="DH142" s="11">
        <f>'HAP STOP cijfers'!DH12</f>
        <v>0</v>
      </c>
      <c r="DI142" s="11">
        <f>'HAP STOP cijfers'!DI12</f>
        <v>0</v>
      </c>
      <c r="DJ142" s="11">
        <f>'HAP STOP cijfers'!DJ12</f>
        <v>0</v>
      </c>
      <c r="DK142" s="11">
        <f>'HAP STOP cijfers'!DK12</f>
        <v>0</v>
      </c>
      <c r="DL142" s="26">
        <f>'HAP STOP cijfers'!DL12</f>
        <v>0</v>
      </c>
    </row>
    <row r="143" spans="1:116">
      <c r="A143" s="47">
        <f>'HAP STOP cijfers'!A13</f>
        <v>0</v>
      </c>
      <c r="B143" s="49">
        <f>'HAP STOP cijfers'!B13</f>
        <v>0</v>
      </c>
      <c r="C143" s="4" t="str">
        <f>'HAP STOP cijfers'!C13</f>
        <v>Horeca en ambachtelijke productie</v>
      </c>
      <c r="D143" s="4" t="str">
        <f>'HAP STOP cijfers'!D13</f>
        <v xml:space="preserve">H&amp;AP Doelgericht handhaven VWS </v>
      </c>
      <c r="E143" s="526" t="str">
        <f>'HAP STOP cijfers'!E13</f>
        <v>Verbeterplan: Effectmetingen / naleefmeting</v>
      </c>
      <c r="F143" s="4" t="str">
        <f>'HAP STOP cijfers'!F13</f>
        <v>VWS</v>
      </c>
      <c r="G143" s="4" t="str">
        <f>'HAP STOP cijfers'!G13</f>
        <v>ja/ja</v>
      </c>
      <c r="H143" s="518">
        <f>'HAP STOP cijfers'!H13</f>
        <v>2000</v>
      </c>
      <c r="I143" s="11">
        <f>'HAP STOP cijfers'!I13</f>
        <v>0</v>
      </c>
      <c r="J143" s="11">
        <f>'HAP STOP cijfers'!J13</f>
        <v>0</v>
      </c>
      <c r="K143" s="11">
        <f>'HAP STOP cijfers'!K13</f>
        <v>0</v>
      </c>
      <c r="L143" s="11">
        <f>'HAP STOP cijfers'!L13</f>
        <v>0</v>
      </c>
      <c r="M143" s="11">
        <f>'HAP STOP cijfers'!M13</f>
        <v>0</v>
      </c>
      <c r="N143" s="11">
        <f>'HAP STOP cijfers'!N13</f>
        <v>0</v>
      </c>
      <c r="O143" s="11">
        <f>'HAP STOP cijfers'!O13</f>
        <v>0</v>
      </c>
      <c r="P143" s="11">
        <f>'HAP STOP cijfers'!P13</f>
        <v>0</v>
      </c>
      <c r="Q143" s="26">
        <f>'HAP STOP cijfers'!Q13</f>
        <v>2000</v>
      </c>
      <c r="R143" s="15">
        <f>'HAP STOP cijfers'!R13</f>
        <v>0</v>
      </c>
      <c r="S143" s="11">
        <f>'HAP STOP cijfers'!S13</f>
        <v>0</v>
      </c>
      <c r="T143" s="518">
        <f>'HAP STOP cijfers'!T13</f>
        <v>2000</v>
      </c>
      <c r="U143" s="11">
        <f>'HAP STOP cijfers'!U13</f>
        <v>0</v>
      </c>
      <c r="V143" s="11">
        <f>'HAP STOP cijfers'!V13</f>
        <v>0</v>
      </c>
      <c r="W143" s="11">
        <f>'HAP STOP cijfers'!W13</f>
        <v>0</v>
      </c>
      <c r="X143" s="11">
        <f>'HAP STOP cijfers'!X13</f>
        <v>0</v>
      </c>
      <c r="Y143" s="11">
        <f>'HAP STOP cijfers'!Y13</f>
        <v>0</v>
      </c>
      <c r="Z143" s="49">
        <f>'HAP STOP cijfers'!Z13</f>
        <v>2000</v>
      </c>
      <c r="AA143" s="518">
        <f>'HAP STOP cijfers'!AA13</f>
        <v>500</v>
      </c>
      <c r="AB143" s="518">
        <f>'HAP STOP cijfers'!AB13</f>
        <v>1500</v>
      </c>
      <c r="AC143" s="11">
        <f>'HAP STOP cijfers'!AC13</f>
        <v>0</v>
      </c>
      <c r="AD143" s="11">
        <f>'HAP STOP cijfers'!AD13</f>
        <v>0</v>
      </c>
      <c r="AE143" s="11">
        <f>'HAP STOP cijfers'!AE13</f>
        <v>0</v>
      </c>
      <c r="AF143" s="11">
        <f>'HAP STOP cijfers'!AF13</f>
        <v>0</v>
      </c>
      <c r="AG143" s="49">
        <f>'HAP STOP cijfers'!AG13</f>
        <v>0</v>
      </c>
      <c r="AH143" s="11">
        <f>'HAP STOP cijfers'!AH13</f>
        <v>0</v>
      </c>
      <c r="AI143" s="518">
        <f>'HAP STOP cijfers'!AI13</f>
        <v>500</v>
      </c>
      <c r="AJ143" s="11">
        <f>'HAP STOP cijfers'!AJ13</f>
        <v>0</v>
      </c>
      <c r="AK143" s="11">
        <f>'HAP STOP cijfers'!AK13</f>
        <v>0</v>
      </c>
      <c r="AL143" s="49">
        <f>'HAP STOP cijfers'!AL13</f>
        <v>0</v>
      </c>
      <c r="AM143" s="11">
        <f>'HAP STOP cijfers'!AM13</f>
        <v>0</v>
      </c>
      <c r="AN143" s="11">
        <f>'HAP STOP cijfers'!AN13</f>
        <v>0</v>
      </c>
      <c r="AO143" s="11">
        <f>'HAP STOP cijfers'!AO13</f>
        <v>0</v>
      </c>
      <c r="AP143" s="11">
        <f>'HAP STOP cijfers'!AP13</f>
        <v>0</v>
      </c>
      <c r="AQ143" s="11">
        <f>'HAP STOP cijfers'!AQ13</f>
        <v>0</v>
      </c>
      <c r="AR143" s="49">
        <f>'HAP STOP cijfers'!AR13</f>
        <v>0</v>
      </c>
      <c r="AS143" s="11">
        <f>'HAP STOP cijfers'!AS13</f>
        <v>166.66666666666666</v>
      </c>
      <c r="AT143" s="11">
        <f>'HAP STOP cijfers'!AT13</f>
        <v>166.66666666666666</v>
      </c>
      <c r="AU143" s="11">
        <f>'HAP STOP cijfers'!AU13</f>
        <v>166.66666666666666</v>
      </c>
      <c r="AV143" s="11">
        <f>'HAP STOP cijfers'!AV13</f>
        <v>166.66666666666666</v>
      </c>
      <c r="AW143" s="11">
        <f>'HAP STOP cijfers'!AW13</f>
        <v>166.66666666666666</v>
      </c>
      <c r="AX143" s="11">
        <f>'HAP STOP cijfers'!AX13</f>
        <v>166.66666666666666</v>
      </c>
      <c r="AY143" s="11">
        <f>'HAP STOP cijfers'!AY13</f>
        <v>166.66666666666666</v>
      </c>
      <c r="AZ143" s="11">
        <f>'HAP STOP cijfers'!AZ13</f>
        <v>166.66666666666666</v>
      </c>
      <c r="BA143" s="11">
        <f>'HAP STOP cijfers'!BA13</f>
        <v>166.66666666666666</v>
      </c>
      <c r="BB143" s="11">
        <f>'HAP STOP cijfers'!BB13</f>
        <v>0</v>
      </c>
      <c r="BC143" s="49">
        <f>'HAP STOP cijfers'!BC13</f>
        <v>0</v>
      </c>
      <c r="BD143" s="11">
        <f>'HAP STOP cijfers'!BD13</f>
        <v>0</v>
      </c>
      <c r="BE143" s="11">
        <f>'HAP STOP cijfers'!BE13</f>
        <v>0</v>
      </c>
      <c r="BF143" s="11">
        <f>'HAP STOP cijfers'!BF13</f>
        <v>0</v>
      </c>
      <c r="BG143" s="11">
        <f>'HAP STOP cijfers'!BG13</f>
        <v>0</v>
      </c>
      <c r="BH143" s="11">
        <f>'HAP STOP cijfers'!BH13</f>
        <v>0</v>
      </c>
      <c r="BI143" s="11">
        <f>'HAP STOP cijfers'!BI13</f>
        <v>0</v>
      </c>
      <c r="BJ143" s="11">
        <f>'HAP STOP cijfers'!BJ13</f>
        <v>0</v>
      </c>
      <c r="BK143" s="49">
        <f>'HAP STOP cijfers'!BK13</f>
        <v>0</v>
      </c>
      <c r="BL143" s="11">
        <f>'HAP STOP cijfers'!BL13</f>
        <v>0</v>
      </c>
      <c r="BM143" s="11">
        <f>'HAP STOP cijfers'!BM13</f>
        <v>0</v>
      </c>
      <c r="BN143" s="11">
        <f>'HAP STOP cijfers'!BN13</f>
        <v>0</v>
      </c>
      <c r="BO143" s="11">
        <f>'HAP STOP cijfers'!BO13</f>
        <v>0</v>
      </c>
      <c r="BP143" s="11">
        <f>'HAP STOP cijfers'!BP13</f>
        <v>0</v>
      </c>
      <c r="BQ143" s="49">
        <f>'HAP STOP cijfers'!BQ13</f>
        <v>0</v>
      </c>
      <c r="BR143" s="11">
        <f>'HAP STOP cijfers'!BR13</f>
        <v>0</v>
      </c>
      <c r="BS143" s="11">
        <f>'HAP STOP cijfers'!BS13</f>
        <v>0</v>
      </c>
      <c r="BT143" s="11">
        <f>'HAP STOP cijfers'!BT13</f>
        <v>0</v>
      </c>
      <c r="BU143" s="11">
        <f>'HAP STOP cijfers'!BU13</f>
        <v>0</v>
      </c>
      <c r="BV143" s="11">
        <f>'HAP STOP cijfers'!BV13</f>
        <v>0</v>
      </c>
      <c r="BW143" s="11">
        <f>'HAP STOP cijfers'!BW13</f>
        <v>0</v>
      </c>
      <c r="BX143" s="47">
        <f>'HAP STOP cijfers'!BX13</f>
        <v>0</v>
      </c>
      <c r="BY143" s="49">
        <f>'HAP STOP cijfers'!BY13</f>
        <v>2000.0000000000002</v>
      </c>
      <c r="BZ143" s="11">
        <f>'HAP STOP cijfers'!BZ13</f>
        <v>100.00000000000001</v>
      </c>
      <c r="CA143" s="11">
        <f>'HAP STOP cijfers'!CA13</f>
        <v>200.00000000000003</v>
      </c>
      <c r="CB143" s="11">
        <f>'HAP STOP cijfers'!CB13</f>
        <v>200.00000000000003</v>
      </c>
      <c r="CC143" s="11">
        <f>'HAP STOP cijfers'!CC13</f>
        <v>200.00000000000003</v>
      </c>
      <c r="CD143" s="11">
        <f>'HAP STOP cijfers'!CD13</f>
        <v>200.00000000000003</v>
      </c>
      <c r="CE143" s="11">
        <f>'HAP STOP cijfers'!CE13</f>
        <v>100.00000000000001</v>
      </c>
      <c r="CF143" s="11">
        <f>'HAP STOP cijfers'!CF13</f>
        <v>100.00000000000001</v>
      </c>
      <c r="CG143" s="11">
        <f>'HAP STOP cijfers'!CG13</f>
        <v>200.00000000000003</v>
      </c>
      <c r="CH143" s="11">
        <f>'HAP STOP cijfers'!CH13</f>
        <v>200.00000000000003</v>
      </c>
      <c r="CI143" s="11">
        <f>'HAP STOP cijfers'!CI13</f>
        <v>200.00000000000003</v>
      </c>
      <c r="CJ143" s="11">
        <f>'HAP STOP cijfers'!CJ13</f>
        <v>200.00000000000003</v>
      </c>
      <c r="CK143" s="11">
        <f>'HAP STOP cijfers'!CK13</f>
        <v>100.00000000000001</v>
      </c>
      <c r="CL143" s="204">
        <f>'HAP STOP cijfers'!CL13</f>
        <v>2000.0000000000002</v>
      </c>
      <c r="CM143" s="11">
        <f>'HAP STOP cijfers'!CM13</f>
        <v>0</v>
      </c>
      <c r="CN143" s="11">
        <f>'HAP STOP cijfers'!CN13</f>
        <v>0</v>
      </c>
      <c r="CO143" s="11">
        <f>'HAP STOP cijfers'!CO13</f>
        <v>0</v>
      </c>
      <c r="CP143" s="11">
        <f>'HAP STOP cijfers'!CP13</f>
        <v>0</v>
      </c>
      <c r="CQ143" s="11">
        <f>'HAP STOP cijfers'!CQ13</f>
        <v>0</v>
      </c>
      <c r="CR143" s="11">
        <f>'HAP STOP cijfers'!CR13</f>
        <v>0</v>
      </c>
      <c r="CS143" s="11">
        <f>'HAP STOP cijfers'!CS13</f>
        <v>0</v>
      </c>
      <c r="CT143" s="11">
        <f>'HAP STOP cijfers'!CT13</f>
        <v>0</v>
      </c>
      <c r="CU143" s="11">
        <f>'HAP STOP cijfers'!CU13</f>
        <v>0</v>
      </c>
      <c r="CV143" s="11">
        <f>'HAP STOP cijfers'!CV13</f>
        <v>0</v>
      </c>
      <c r="CW143" s="11">
        <f>'HAP STOP cijfers'!CW13</f>
        <v>0</v>
      </c>
      <c r="CX143" s="11">
        <f>'HAP STOP cijfers'!CX13</f>
        <v>0</v>
      </c>
      <c r="CY143" s="26">
        <f>'HAP STOP cijfers'!CY13</f>
        <v>0</v>
      </c>
      <c r="CZ143" s="15">
        <f>'HAP STOP cijfers'!CZ13</f>
        <v>0</v>
      </c>
      <c r="DA143" s="11">
        <f>'HAP STOP cijfers'!DA13</f>
        <v>0</v>
      </c>
      <c r="DB143" s="11">
        <f>'HAP STOP cijfers'!DB13</f>
        <v>0</v>
      </c>
      <c r="DC143" s="11">
        <f>'HAP STOP cijfers'!DC13</f>
        <v>0</v>
      </c>
      <c r="DD143" s="11">
        <f>'HAP STOP cijfers'!DD13</f>
        <v>0</v>
      </c>
      <c r="DE143" s="11">
        <f>'HAP STOP cijfers'!DE13</f>
        <v>0</v>
      </c>
      <c r="DF143" s="11">
        <f>'HAP STOP cijfers'!DF13</f>
        <v>0</v>
      </c>
      <c r="DG143" s="11">
        <f>'HAP STOP cijfers'!DG13</f>
        <v>0</v>
      </c>
      <c r="DH143" s="11">
        <f>'HAP STOP cijfers'!DH13</f>
        <v>0</v>
      </c>
      <c r="DI143" s="11">
        <f>'HAP STOP cijfers'!DI13</f>
        <v>0</v>
      </c>
      <c r="DJ143" s="11">
        <f>'HAP STOP cijfers'!DJ13</f>
        <v>0</v>
      </c>
      <c r="DK143" s="11">
        <f>'HAP STOP cijfers'!DK13</f>
        <v>0</v>
      </c>
      <c r="DL143" s="26">
        <f>'HAP STOP cijfers'!DL13</f>
        <v>0</v>
      </c>
    </row>
    <row r="144" spans="1:116">
      <c r="A144" s="47">
        <f>'HAP STOP cijfers'!A14</f>
        <v>0</v>
      </c>
      <c r="B144" s="49" t="str">
        <f>'HAP STOP cijfers'!B14</f>
        <v>HBNT/HBNA</v>
      </c>
      <c r="C144" s="4" t="str">
        <f>'HAP STOP cijfers'!C14</f>
        <v>Horeca en ambachtelijke productie</v>
      </c>
      <c r="D144" s="4" t="str">
        <f>'HAP STOP cijfers'!D14</f>
        <v xml:space="preserve">H&amp;AP Doelgericht handhaven VWS </v>
      </c>
      <c r="E144" s="4" t="str">
        <f>'HAP STOP cijfers'!E14</f>
        <v>TO ontwikkelingen</v>
      </c>
      <c r="F144" s="4" t="str">
        <f>'HAP STOP cijfers'!F14</f>
        <v>VWS</v>
      </c>
      <c r="G144" s="4" t="str">
        <f>'HAP STOP cijfers'!G14</f>
        <v>ja/ja</v>
      </c>
      <c r="H144" s="11">
        <f>'HAP STOP cijfers'!H14</f>
        <v>4843</v>
      </c>
      <c r="I144" s="11">
        <f>'HAP STOP cijfers'!I14</f>
        <v>0</v>
      </c>
      <c r="J144" s="518">
        <f>'HAP STOP cijfers'!J14</f>
        <v>675</v>
      </c>
      <c r="K144" s="11">
        <f>'HAP STOP cijfers'!K14</f>
        <v>0</v>
      </c>
      <c r="L144" s="11">
        <f>'HAP STOP cijfers'!L14</f>
        <v>0</v>
      </c>
      <c r="M144" s="11">
        <f>'HAP STOP cijfers'!M14</f>
        <v>0</v>
      </c>
      <c r="N144" s="11">
        <f>'HAP STOP cijfers'!N14</f>
        <v>0</v>
      </c>
      <c r="O144" s="11">
        <f>'HAP STOP cijfers'!O14</f>
        <v>0</v>
      </c>
      <c r="P144" s="11">
        <f>'HAP STOP cijfers'!P14</f>
        <v>0</v>
      </c>
      <c r="Q144" s="26">
        <f>'HAP STOP cijfers'!Q14</f>
        <v>5518</v>
      </c>
      <c r="R144" s="15">
        <f>'HAP STOP cijfers'!R14</f>
        <v>0</v>
      </c>
      <c r="S144" s="11">
        <f>'HAP STOP cijfers'!S14</f>
        <v>0</v>
      </c>
      <c r="T144" s="518">
        <f>'HAP STOP cijfers'!T14</f>
        <v>5518</v>
      </c>
      <c r="U144" s="11">
        <f>'HAP STOP cijfers'!U14</f>
        <v>0</v>
      </c>
      <c r="V144" s="11">
        <f>'HAP STOP cijfers'!V14</f>
        <v>0</v>
      </c>
      <c r="W144" s="11">
        <f>'HAP STOP cijfers'!W14</f>
        <v>0</v>
      </c>
      <c r="X144" s="259">
        <f>'HAP STOP cijfers'!X14</f>
        <v>0</v>
      </c>
      <c r="Y144" s="11">
        <f>'HAP STOP cijfers'!Y14</f>
        <v>0</v>
      </c>
      <c r="Z144" s="49">
        <f>'HAP STOP cijfers'!Z14</f>
        <v>5518</v>
      </c>
      <c r="AA144" s="518">
        <f>'HAP STOP cijfers'!AA14</f>
        <v>5143</v>
      </c>
      <c r="AB144" s="11">
        <f>'HAP STOP cijfers'!AB14</f>
        <v>375</v>
      </c>
      <c r="AC144" s="11">
        <f>'HAP STOP cijfers'!AC14</f>
        <v>0</v>
      </c>
      <c r="AD144" s="11">
        <f>'HAP STOP cijfers'!AD14</f>
        <v>0</v>
      </c>
      <c r="AE144" s="11">
        <f>'HAP STOP cijfers'!AE14</f>
        <v>0</v>
      </c>
      <c r="AF144" s="11">
        <f>'HAP STOP cijfers'!AF14</f>
        <v>0</v>
      </c>
      <c r="AG144" s="49">
        <f>'HAP STOP cijfers'!AG14</f>
        <v>0</v>
      </c>
      <c r="AH144" s="11">
        <f>'HAP STOP cijfers'!AH14</f>
        <v>0</v>
      </c>
      <c r="AI144" s="518">
        <f>'HAP STOP cijfers'!AI14</f>
        <v>5143</v>
      </c>
      <c r="AJ144" s="11">
        <f>'HAP STOP cijfers'!AJ14</f>
        <v>0</v>
      </c>
      <c r="AK144" s="11">
        <f>'HAP STOP cijfers'!AK14</f>
        <v>0</v>
      </c>
      <c r="AL144" s="49">
        <f>'HAP STOP cijfers'!AL14</f>
        <v>0</v>
      </c>
      <c r="AM144" s="11">
        <f>'HAP STOP cijfers'!AM14</f>
        <v>0</v>
      </c>
      <c r="AN144" s="11">
        <f>'HAP STOP cijfers'!AN14</f>
        <v>0</v>
      </c>
      <c r="AO144" s="11">
        <f>'HAP STOP cijfers'!AO14</f>
        <v>0</v>
      </c>
      <c r="AP144" s="11">
        <f>'HAP STOP cijfers'!AP14</f>
        <v>0</v>
      </c>
      <c r="AQ144" s="11">
        <f>'HAP STOP cijfers'!AQ14</f>
        <v>0</v>
      </c>
      <c r="AR144" s="49">
        <f>'HAP STOP cijfers'!AR14</f>
        <v>0</v>
      </c>
      <c r="AS144" s="11">
        <f>'HAP STOP cijfers'!AS14</f>
        <v>41.666666666666664</v>
      </c>
      <c r="AT144" s="11">
        <f>'HAP STOP cijfers'!AT14</f>
        <v>41.666666666666664</v>
      </c>
      <c r="AU144" s="11">
        <f>'HAP STOP cijfers'!AU14</f>
        <v>41.666666666666664</v>
      </c>
      <c r="AV144" s="11">
        <f>'HAP STOP cijfers'!AV14</f>
        <v>41.666666666666664</v>
      </c>
      <c r="AW144" s="11">
        <f>'HAP STOP cijfers'!AW14</f>
        <v>41.666666666666664</v>
      </c>
      <c r="AX144" s="11">
        <f>'HAP STOP cijfers'!AX14</f>
        <v>41.666666666666664</v>
      </c>
      <c r="AY144" s="11">
        <f>'HAP STOP cijfers'!AY14</f>
        <v>41.666666666666664</v>
      </c>
      <c r="AZ144" s="11">
        <f>'HAP STOP cijfers'!AZ14</f>
        <v>41.666666666666664</v>
      </c>
      <c r="BA144" s="11">
        <f>'HAP STOP cijfers'!BA14</f>
        <v>41.666666666666664</v>
      </c>
      <c r="BB144" s="11">
        <f>'HAP STOP cijfers'!BB14</f>
        <v>0</v>
      </c>
      <c r="BC144" s="49">
        <f>'HAP STOP cijfers'!BC14</f>
        <v>0</v>
      </c>
      <c r="BD144" s="11">
        <f>'HAP STOP cijfers'!BD14</f>
        <v>0</v>
      </c>
      <c r="BE144" s="11">
        <f>'HAP STOP cijfers'!BE14</f>
        <v>0</v>
      </c>
      <c r="BF144" s="11">
        <f>'HAP STOP cijfers'!BF14</f>
        <v>0</v>
      </c>
      <c r="BG144" s="11">
        <f>'HAP STOP cijfers'!BG14</f>
        <v>0</v>
      </c>
      <c r="BH144" s="11">
        <f>'HAP STOP cijfers'!BH14</f>
        <v>0</v>
      </c>
      <c r="BI144" s="11">
        <f>'HAP STOP cijfers'!BI14</f>
        <v>0</v>
      </c>
      <c r="BJ144" s="11">
        <f>'HAP STOP cijfers'!BJ14</f>
        <v>0</v>
      </c>
      <c r="BK144" s="49">
        <f>'HAP STOP cijfers'!BK14</f>
        <v>0</v>
      </c>
      <c r="BL144" s="11">
        <f>'HAP STOP cijfers'!BL14</f>
        <v>0</v>
      </c>
      <c r="BM144" s="11">
        <f>'HAP STOP cijfers'!BM14</f>
        <v>0</v>
      </c>
      <c r="BN144" s="11">
        <f>'HAP STOP cijfers'!BN14</f>
        <v>0</v>
      </c>
      <c r="BO144" s="11">
        <f>'HAP STOP cijfers'!BO14</f>
        <v>0</v>
      </c>
      <c r="BP144" s="11">
        <f>'HAP STOP cijfers'!BP14</f>
        <v>0</v>
      </c>
      <c r="BQ144" s="49">
        <f>'HAP STOP cijfers'!BQ14</f>
        <v>0</v>
      </c>
      <c r="BR144" s="11">
        <f>'HAP STOP cijfers'!BR14</f>
        <v>0</v>
      </c>
      <c r="BS144" s="11">
        <f>'HAP STOP cijfers'!BS14</f>
        <v>0</v>
      </c>
      <c r="BT144" s="11">
        <f>'HAP STOP cijfers'!BT14</f>
        <v>0</v>
      </c>
      <c r="BU144" s="11">
        <f>'HAP STOP cijfers'!BU14</f>
        <v>0</v>
      </c>
      <c r="BV144" s="11">
        <f>'HAP STOP cijfers'!BV14</f>
        <v>0</v>
      </c>
      <c r="BW144" s="11">
        <f>'HAP STOP cijfers'!BW14</f>
        <v>0</v>
      </c>
      <c r="BX144" s="47">
        <f>'HAP STOP cijfers'!BX14</f>
        <v>0</v>
      </c>
      <c r="BY144" s="49">
        <f>'HAP STOP cijfers'!BY14</f>
        <v>5518.0000000000027</v>
      </c>
      <c r="BZ144" s="11">
        <f>'HAP STOP cijfers'!BZ14</f>
        <v>275.90000000000015</v>
      </c>
      <c r="CA144" s="11">
        <f>'HAP STOP cijfers'!CA14</f>
        <v>551.8000000000003</v>
      </c>
      <c r="CB144" s="11">
        <f>'HAP STOP cijfers'!CB14</f>
        <v>551.8000000000003</v>
      </c>
      <c r="CC144" s="11">
        <f>'HAP STOP cijfers'!CC14</f>
        <v>551.8000000000003</v>
      </c>
      <c r="CD144" s="11">
        <f>'HAP STOP cijfers'!CD14</f>
        <v>551.8000000000003</v>
      </c>
      <c r="CE144" s="11">
        <f>'HAP STOP cijfers'!CE14</f>
        <v>275.90000000000015</v>
      </c>
      <c r="CF144" s="11">
        <f>'HAP STOP cijfers'!CF14</f>
        <v>275.90000000000015</v>
      </c>
      <c r="CG144" s="11">
        <f>'HAP STOP cijfers'!CG14</f>
        <v>551.8000000000003</v>
      </c>
      <c r="CH144" s="11">
        <f>'HAP STOP cijfers'!CH14</f>
        <v>551.8000000000003</v>
      </c>
      <c r="CI144" s="11">
        <f>'HAP STOP cijfers'!CI14</f>
        <v>551.8000000000003</v>
      </c>
      <c r="CJ144" s="11">
        <f>'HAP STOP cijfers'!CJ14</f>
        <v>551.8000000000003</v>
      </c>
      <c r="CK144" s="11">
        <f>'HAP STOP cijfers'!CK14</f>
        <v>275.90000000000015</v>
      </c>
      <c r="CL144" s="204">
        <f>'HAP STOP cijfers'!CL14</f>
        <v>5518.0000000000027</v>
      </c>
      <c r="CM144" s="11">
        <f>'HAP STOP cijfers'!CM14</f>
        <v>0</v>
      </c>
      <c r="CN144" s="11">
        <f>'HAP STOP cijfers'!CN14</f>
        <v>0</v>
      </c>
      <c r="CO144" s="11">
        <f>'HAP STOP cijfers'!CO14</f>
        <v>0</v>
      </c>
      <c r="CP144" s="11">
        <f>'HAP STOP cijfers'!CP14</f>
        <v>0</v>
      </c>
      <c r="CQ144" s="11">
        <f>'HAP STOP cijfers'!CQ14</f>
        <v>0</v>
      </c>
      <c r="CR144" s="11">
        <f>'HAP STOP cijfers'!CR14</f>
        <v>0</v>
      </c>
      <c r="CS144" s="11">
        <f>'HAP STOP cijfers'!CS14</f>
        <v>0</v>
      </c>
      <c r="CT144" s="11">
        <f>'HAP STOP cijfers'!CT14</f>
        <v>0</v>
      </c>
      <c r="CU144" s="11">
        <f>'HAP STOP cijfers'!CU14</f>
        <v>0</v>
      </c>
      <c r="CV144" s="11">
        <f>'HAP STOP cijfers'!CV14</f>
        <v>0</v>
      </c>
      <c r="CW144" s="11">
        <f>'HAP STOP cijfers'!CW14</f>
        <v>0</v>
      </c>
      <c r="CX144" s="11">
        <f>'HAP STOP cijfers'!CX14</f>
        <v>0</v>
      </c>
      <c r="CY144" s="26">
        <f>'HAP STOP cijfers'!CY14</f>
        <v>0</v>
      </c>
      <c r="CZ144" s="15">
        <f>'HAP STOP cijfers'!CZ14</f>
        <v>0</v>
      </c>
      <c r="DA144" s="11">
        <f>'HAP STOP cijfers'!DA14</f>
        <v>0</v>
      </c>
      <c r="DB144" s="11">
        <f>'HAP STOP cijfers'!DB14</f>
        <v>0</v>
      </c>
      <c r="DC144" s="11">
        <f>'HAP STOP cijfers'!DC14</f>
        <v>0</v>
      </c>
      <c r="DD144" s="11">
        <f>'HAP STOP cijfers'!DD14</f>
        <v>0</v>
      </c>
      <c r="DE144" s="11">
        <f>'HAP STOP cijfers'!DE14</f>
        <v>0</v>
      </c>
      <c r="DF144" s="11">
        <f>'HAP STOP cijfers'!DF14</f>
        <v>0</v>
      </c>
      <c r="DG144" s="11">
        <f>'HAP STOP cijfers'!DG14</f>
        <v>0</v>
      </c>
      <c r="DH144" s="11">
        <f>'HAP STOP cijfers'!DH14</f>
        <v>0</v>
      </c>
      <c r="DI144" s="11">
        <f>'HAP STOP cijfers'!DI14</f>
        <v>0</v>
      </c>
      <c r="DJ144" s="11">
        <f>'HAP STOP cijfers'!DJ14</f>
        <v>0</v>
      </c>
      <c r="DK144" s="11">
        <f>'HAP STOP cijfers'!DK14</f>
        <v>0</v>
      </c>
      <c r="DL144" s="26">
        <f>'HAP STOP cijfers'!DL14</f>
        <v>0</v>
      </c>
    </row>
    <row r="145" spans="1:116">
      <c r="A145" s="47">
        <f>'HAP STOP cijfers'!A15</f>
        <v>0</v>
      </c>
      <c r="B145" s="49">
        <f>'HAP STOP cijfers'!B15</f>
        <v>0</v>
      </c>
      <c r="C145" s="4" t="str">
        <f>'HAP STOP cijfers'!C15</f>
        <v>Horeca en ambachtelijke productie</v>
      </c>
      <c r="D145" s="4" t="str">
        <f>'HAP STOP cijfers'!D15</f>
        <v xml:space="preserve">H&amp;AP Doelgericht handhaven VWS </v>
      </c>
      <c r="E145" s="526" t="str">
        <f>'HAP STOP cijfers'!E15</f>
        <v>Verbeterplan: TO ontwikkelingen</v>
      </c>
      <c r="F145" s="4" t="str">
        <f>'HAP STOP cijfers'!F15</f>
        <v>VWS</v>
      </c>
      <c r="G145" s="4" t="str">
        <f>'HAP STOP cijfers'!G15</f>
        <v>ja/ja</v>
      </c>
      <c r="H145" s="518">
        <f>'HAP STOP cijfers'!H15</f>
        <v>738</v>
      </c>
      <c r="I145" s="11">
        <f>'HAP STOP cijfers'!I15</f>
        <v>0</v>
      </c>
      <c r="J145" s="518">
        <f>'HAP STOP cijfers'!J15</f>
        <v>0</v>
      </c>
      <c r="K145" s="11">
        <f>'HAP STOP cijfers'!K15</f>
        <v>0</v>
      </c>
      <c r="L145" s="11">
        <f>'HAP STOP cijfers'!L15</f>
        <v>0</v>
      </c>
      <c r="M145" s="11">
        <f>'HAP STOP cijfers'!M15</f>
        <v>0</v>
      </c>
      <c r="N145" s="11">
        <f>'HAP STOP cijfers'!N15</f>
        <v>0</v>
      </c>
      <c r="O145" s="11">
        <f>'HAP STOP cijfers'!O15</f>
        <v>0</v>
      </c>
      <c r="P145" s="11">
        <f>'HAP STOP cijfers'!P15</f>
        <v>0</v>
      </c>
      <c r="Q145" s="26">
        <f>'HAP STOP cijfers'!Q15</f>
        <v>738</v>
      </c>
      <c r="R145" s="15">
        <f>'HAP STOP cijfers'!R15</f>
        <v>0</v>
      </c>
      <c r="S145" s="11">
        <f>'HAP STOP cijfers'!S15</f>
        <v>0</v>
      </c>
      <c r="T145" s="518">
        <f>'HAP STOP cijfers'!T15</f>
        <v>738</v>
      </c>
      <c r="U145" s="11">
        <f>'HAP STOP cijfers'!U15</f>
        <v>0</v>
      </c>
      <c r="V145" s="11">
        <f>'HAP STOP cijfers'!V15</f>
        <v>0</v>
      </c>
      <c r="W145" s="11">
        <f>'HAP STOP cijfers'!W15</f>
        <v>0</v>
      </c>
      <c r="X145" s="259">
        <f>'HAP STOP cijfers'!X15</f>
        <v>0</v>
      </c>
      <c r="Y145" s="11">
        <f>'HAP STOP cijfers'!Y15</f>
        <v>0</v>
      </c>
      <c r="Z145" s="49">
        <f>'HAP STOP cijfers'!Z15</f>
        <v>738</v>
      </c>
      <c r="AA145" s="518">
        <f>'HAP STOP cijfers'!AA15</f>
        <v>738</v>
      </c>
      <c r="AB145" s="11">
        <f>'HAP STOP cijfers'!AB15</f>
        <v>0</v>
      </c>
      <c r="AC145" s="11">
        <f>'HAP STOP cijfers'!AC15</f>
        <v>0</v>
      </c>
      <c r="AD145" s="11">
        <f>'HAP STOP cijfers'!AD15</f>
        <v>0</v>
      </c>
      <c r="AE145" s="11">
        <f>'HAP STOP cijfers'!AE15</f>
        <v>0</v>
      </c>
      <c r="AF145" s="11">
        <f>'HAP STOP cijfers'!AF15</f>
        <v>0</v>
      </c>
      <c r="AG145" s="49">
        <f>'HAP STOP cijfers'!AG15</f>
        <v>0</v>
      </c>
      <c r="AH145" s="11">
        <f>'HAP STOP cijfers'!AH15</f>
        <v>0</v>
      </c>
      <c r="AI145" s="518">
        <f>'HAP STOP cijfers'!AI15</f>
        <v>738</v>
      </c>
      <c r="AJ145" s="11">
        <f>'HAP STOP cijfers'!AJ15</f>
        <v>0</v>
      </c>
      <c r="AK145" s="11">
        <f>'HAP STOP cijfers'!AK15</f>
        <v>0</v>
      </c>
      <c r="AL145" s="49">
        <f>'HAP STOP cijfers'!AL15</f>
        <v>0</v>
      </c>
      <c r="AM145" s="11">
        <f>'HAP STOP cijfers'!AM15</f>
        <v>0</v>
      </c>
      <c r="AN145" s="11">
        <f>'HAP STOP cijfers'!AN15</f>
        <v>0</v>
      </c>
      <c r="AO145" s="11">
        <f>'HAP STOP cijfers'!AO15</f>
        <v>0</v>
      </c>
      <c r="AP145" s="11">
        <f>'HAP STOP cijfers'!AP15</f>
        <v>0</v>
      </c>
      <c r="AQ145" s="11">
        <f>'HAP STOP cijfers'!AQ15</f>
        <v>0</v>
      </c>
      <c r="AR145" s="49">
        <f>'HAP STOP cijfers'!AR15</f>
        <v>0</v>
      </c>
      <c r="AS145" s="11">
        <f>'HAP STOP cijfers'!AS15</f>
        <v>0</v>
      </c>
      <c r="AT145" s="11">
        <f>'HAP STOP cijfers'!AT15</f>
        <v>0</v>
      </c>
      <c r="AU145" s="11">
        <f>'HAP STOP cijfers'!AU15</f>
        <v>0</v>
      </c>
      <c r="AV145" s="11">
        <f>'HAP STOP cijfers'!AV15</f>
        <v>0</v>
      </c>
      <c r="AW145" s="11">
        <f>'HAP STOP cijfers'!AW15</f>
        <v>0</v>
      </c>
      <c r="AX145" s="11">
        <f>'HAP STOP cijfers'!AX15</f>
        <v>0</v>
      </c>
      <c r="AY145" s="11">
        <f>'HAP STOP cijfers'!AY15</f>
        <v>0</v>
      </c>
      <c r="AZ145" s="11">
        <f>'HAP STOP cijfers'!AZ15</f>
        <v>0</v>
      </c>
      <c r="BA145" s="11">
        <f>'HAP STOP cijfers'!BA15</f>
        <v>0</v>
      </c>
      <c r="BB145" s="11">
        <f>'HAP STOP cijfers'!BB15</f>
        <v>0</v>
      </c>
      <c r="BC145" s="49">
        <f>'HAP STOP cijfers'!BC15</f>
        <v>0</v>
      </c>
      <c r="BD145" s="11">
        <f>'HAP STOP cijfers'!BD15</f>
        <v>0</v>
      </c>
      <c r="BE145" s="11">
        <f>'HAP STOP cijfers'!BE15</f>
        <v>0</v>
      </c>
      <c r="BF145" s="11">
        <f>'HAP STOP cijfers'!BF15</f>
        <v>0</v>
      </c>
      <c r="BG145" s="11">
        <f>'HAP STOP cijfers'!BG15</f>
        <v>0</v>
      </c>
      <c r="BH145" s="11">
        <f>'HAP STOP cijfers'!BH15</f>
        <v>0</v>
      </c>
      <c r="BI145" s="11">
        <f>'HAP STOP cijfers'!BI15</f>
        <v>0</v>
      </c>
      <c r="BJ145" s="11">
        <f>'HAP STOP cijfers'!BJ15</f>
        <v>0</v>
      </c>
      <c r="BK145" s="49">
        <f>'HAP STOP cijfers'!BK15</f>
        <v>0</v>
      </c>
      <c r="BL145" s="11">
        <f>'HAP STOP cijfers'!BL15</f>
        <v>0</v>
      </c>
      <c r="BM145" s="11">
        <f>'HAP STOP cijfers'!BM15</f>
        <v>0</v>
      </c>
      <c r="BN145" s="11">
        <f>'HAP STOP cijfers'!BN15</f>
        <v>0</v>
      </c>
      <c r="BO145" s="11">
        <f>'HAP STOP cijfers'!BO15</f>
        <v>0</v>
      </c>
      <c r="BP145" s="11">
        <f>'HAP STOP cijfers'!BP15</f>
        <v>0</v>
      </c>
      <c r="BQ145" s="49">
        <f>'HAP STOP cijfers'!BQ15</f>
        <v>0</v>
      </c>
      <c r="BR145" s="11">
        <f>'HAP STOP cijfers'!BR15</f>
        <v>0</v>
      </c>
      <c r="BS145" s="11">
        <f>'HAP STOP cijfers'!BS15</f>
        <v>0</v>
      </c>
      <c r="BT145" s="11">
        <f>'HAP STOP cijfers'!BT15</f>
        <v>0</v>
      </c>
      <c r="BU145" s="11">
        <f>'HAP STOP cijfers'!BU15</f>
        <v>0</v>
      </c>
      <c r="BV145" s="11">
        <f>'HAP STOP cijfers'!BV15</f>
        <v>0</v>
      </c>
      <c r="BW145" s="11">
        <f>'HAP STOP cijfers'!BW15</f>
        <v>0</v>
      </c>
      <c r="BX145" s="47">
        <f>'HAP STOP cijfers'!BX15</f>
        <v>0</v>
      </c>
      <c r="BY145" s="49">
        <f>'HAP STOP cijfers'!BY15</f>
        <v>738</v>
      </c>
      <c r="BZ145" s="11">
        <f>'HAP STOP cijfers'!BZ15</f>
        <v>36.9</v>
      </c>
      <c r="CA145" s="11">
        <f>'HAP STOP cijfers'!CA15</f>
        <v>73.8</v>
      </c>
      <c r="CB145" s="11">
        <f>'HAP STOP cijfers'!CB15</f>
        <v>73.8</v>
      </c>
      <c r="CC145" s="11">
        <f>'HAP STOP cijfers'!CC15</f>
        <v>73.8</v>
      </c>
      <c r="CD145" s="11">
        <f>'HAP STOP cijfers'!CD15</f>
        <v>73.8</v>
      </c>
      <c r="CE145" s="11">
        <f>'HAP STOP cijfers'!CE15</f>
        <v>36.9</v>
      </c>
      <c r="CF145" s="11">
        <f>'HAP STOP cijfers'!CF15</f>
        <v>36.9</v>
      </c>
      <c r="CG145" s="11">
        <f>'HAP STOP cijfers'!CG15</f>
        <v>73.8</v>
      </c>
      <c r="CH145" s="11">
        <f>'HAP STOP cijfers'!CH15</f>
        <v>73.8</v>
      </c>
      <c r="CI145" s="11">
        <f>'HAP STOP cijfers'!CI15</f>
        <v>73.8</v>
      </c>
      <c r="CJ145" s="11">
        <f>'HAP STOP cijfers'!CJ15</f>
        <v>73.8</v>
      </c>
      <c r="CK145" s="11">
        <f>'HAP STOP cijfers'!CK15</f>
        <v>36.9</v>
      </c>
      <c r="CL145" s="204">
        <f>'HAP STOP cijfers'!CL15</f>
        <v>737.99999999999989</v>
      </c>
      <c r="CM145" s="11">
        <f>'HAP STOP cijfers'!CM15</f>
        <v>0</v>
      </c>
      <c r="CN145" s="11">
        <f>'HAP STOP cijfers'!CN15</f>
        <v>0</v>
      </c>
      <c r="CO145" s="11">
        <f>'HAP STOP cijfers'!CO15</f>
        <v>0</v>
      </c>
      <c r="CP145" s="11">
        <f>'HAP STOP cijfers'!CP15</f>
        <v>0</v>
      </c>
      <c r="CQ145" s="11">
        <f>'HAP STOP cijfers'!CQ15</f>
        <v>0</v>
      </c>
      <c r="CR145" s="11">
        <f>'HAP STOP cijfers'!CR15</f>
        <v>0</v>
      </c>
      <c r="CS145" s="11">
        <f>'HAP STOP cijfers'!CS15</f>
        <v>0</v>
      </c>
      <c r="CT145" s="11">
        <f>'HAP STOP cijfers'!CT15</f>
        <v>0</v>
      </c>
      <c r="CU145" s="11">
        <f>'HAP STOP cijfers'!CU15</f>
        <v>0</v>
      </c>
      <c r="CV145" s="11">
        <f>'HAP STOP cijfers'!CV15</f>
        <v>0</v>
      </c>
      <c r="CW145" s="11">
        <f>'HAP STOP cijfers'!CW15</f>
        <v>0</v>
      </c>
      <c r="CX145" s="11">
        <f>'HAP STOP cijfers'!CX15</f>
        <v>0</v>
      </c>
      <c r="CY145" s="26">
        <f>'HAP STOP cijfers'!CY15</f>
        <v>0</v>
      </c>
      <c r="CZ145" s="15">
        <f>'HAP STOP cijfers'!CZ15</f>
        <v>0</v>
      </c>
      <c r="DA145" s="11">
        <f>'HAP STOP cijfers'!DA15</f>
        <v>0</v>
      </c>
      <c r="DB145" s="11">
        <f>'HAP STOP cijfers'!DB15</f>
        <v>0</v>
      </c>
      <c r="DC145" s="11">
        <f>'HAP STOP cijfers'!DC15</f>
        <v>0</v>
      </c>
      <c r="DD145" s="11">
        <f>'HAP STOP cijfers'!DD15</f>
        <v>0</v>
      </c>
      <c r="DE145" s="11">
        <f>'HAP STOP cijfers'!DE15</f>
        <v>0</v>
      </c>
      <c r="DF145" s="11">
        <f>'HAP STOP cijfers'!DF15</f>
        <v>0</v>
      </c>
      <c r="DG145" s="11">
        <f>'HAP STOP cijfers'!DG15</f>
        <v>0</v>
      </c>
      <c r="DH145" s="11">
        <f>'HAP STOP cijfers'!DH15</f>
        <v>0</v>
      </c>
      <c r="DI145" s="11">
        <f>'HAP STOP cijfers'!DI15</f>
        <v>0</v>
      </c>
      <c r="DJ145" s="11">
        <f>'HAP STOP cijfers'!DJ15</f>
        <v>0</v>
      </c>
      <c r="DK145" s="11">
        <f>'HAP STOP cijfers'!DK15</f>
        <v>0</v>
      </c>
      <c r="DL145" s="26">
        <f>'HAP STOP cijfers'!DL15</f>
        <v>0</v>
      </c>
    </row>
    <row r="146" spans="1:116">
      <c r="A146" s="47">
        <f>'HAP STOP cijfers'!A19</f>
        <v>0</v>
      </c>
      <c r="B146" s="49" t="str">
        <f>'HAP STOP cijfers'!B19</f>
        <v>HCNT/HCNL/XINLMB00</v>
      </c>
      <c r="C146" s="4" t="str">
        <f>'HAP STOP cijfers'!C19</f>
        <v>Horeca en ambachtelijke productie</v>
      </c>
      <c r="D146" s="4" t="str">
        <f>'HAP STOP cijfers'!D19</f>
        <v>H&amp;AP Klachten en Q&amp;A  VWS</v>
      </c>
      <c r="E146" s="4" t="str">
        <f>'HAP STOP cijfers'!E19</f>
        <v>MOS en vragen</v>
      </c>
      <c r="F146" s="4" t="str">
        <f>'HAP STOP cijfers'!F19</f>
        <v>VWS</v>
      </c>
      <c r="G146" s="4" t="str">
        <f>'HAP STOP cijfers'!G19</f>
        <v>ja/ja</v>
      </c>
      <c r="H146" s="11">
        <f>'HAP STOP cijfers'!H19</f>
        <v>16000</v>
      </c>
      <c r="I146" s="11">
        <f>'HAP STOP cijfers'!I19</f>
        <v>375</v>
      </c>
      <c r="J146" s="11">
        <f>'HAP STOP cijfers'!J19</f>
        <v>0</v>
      </c>
      <c r="K146" s="11">
        <f>'HAP STOP cijfers'!K19</f>
        <v>0</v>
      </c>
      <c r="L146" s="11">
        <f>'HAP STOP cijfers'!L19</f>
        <v>0</v>
      </c>
      <c r="M146" s="11">
        <f>'HAP STOP cijfers'!M19</f>
        <v>0</v>
      </c>
      <c r="N146" s="11">
        <f>'HAP STOP cijfers'!N19</f>
        <v>0</v>
      </c>
      <c r="O146" s="11">
        <f>'HAP STOP cijfers'!O19</f>
        <v>0</v>
      </c>
      <c r="P146" s="11">
        <f>'HAP STOP cijfers'!P19</f>
        <v>0</v>
      </c>
      <c r="Q146" s="26">
        <f>'HAP STOP cijfers'!Q19</f>
        <v>16375</v>
      </c>
      <c r="R146" s="15">
        <f>'HAP STOP cijfers'!R19</f>
        <v>0</v>
      </c>
      <c r="S146" s="11">
        <f>'HAP STOP cijfers'!S19</f>
        <v>0</v>
      </c>
      <c r="T146" s="11">
        <f>'HAP STOP cijfers'!T19</f>
        <v>16375</v>
      </c>
      <c r="U146" s="11">
        <f>'HAP STOP cijfers'!U19</f>
        <v>0</v>
      </c>
      <c r="V146" s="11">
        <f>'HAP STOP cijfers'!V19</f>
        <v>0</v>
      </c>
      <c r="W146" s="11">
        <f>'HAP STOP cijfers'!W19</f>
        <v>0</v>
      </c>
      <c r="X146" s="11">
        <f>'HAP STOP cijfers'!X19</f>
        <v>0</v>
      </c>
      <c r="Y146" s="11">
        <f>'HAP STOP cijfers'!Y19</f>
        <v>0</v>
      </c>
      <c r="Z146" s="49">
        <f>'HAP STOP cijfers'!Z19</f>
        <v>16375</v>
      </c>
      <c r="AA146" s="11">
        <f>'HAP STOP cijfers'!AA19</f>
        <v>2000</v>
      </c>
      <c r="AB146" s="11">
        <f>'HAP STOP cijfers'!AB19</f>
        <v>14000</v>
      </c>
      <c r="AC146" s="11">
        <f>'HAP STOP cijfers'!AC19</f>
        <v>0</v>
      </c>
      <c r="AD146" s="11">
        <f>'HAP STOP cijfers'!AD19</f>
        <v>0</v>
      </c>
      <c r="AE146" s="11">
        <f>'HAP STOP cijfers'!AE19</f>
        <v>0</v>
      </c>
      <c r="AF146" s="11">
        <f>'HAP STOP cijfers'!AF19</f>
        <v>375</v>
      </c>
      <c r="AG146" s="49">
        <f>'HAP STOP cijfers'!AG19</f>
        <v>0</v>
      </c>
      <c r="AH146" s="11">
        <f>'HAP STOP cijfers'!AH19</f>
        <v>0</v>
      </c>
      <c r="AI146" s="11">
        <f>'HAP STOP cijfers'!AI19</f>
        <v>2000</v>
      </c>
      <c r="AJ146" s="11">
        <f>'HAP STOP cijfers'!AJ19</f>
        <v>0</v>
      </c>
      <c r="AK146" s="11">
        <f>'HAP STOP cijfers'!AK19</f>
        <v>0</v>
      </c>
      <c r="AL146" s="49">
        <f>'HAP STOP cijfers'!AL19</f>
        <v>0</v>
      </c>
      <c r="AM146" s="11">
        <f>'HAP STOP cijfers'!AM19</f>
        <v>0</v>
      </c>
      <c r="AN146" s="11">
        <f>'HAP STOP cijfers'!AN19</f>
        <v>0</v>
      </c>
      <c r="AO146" s="11">
        <f>'HAP STOP cijfers'!AO19</f>
        <v>0</v>
      </c>
      <c r="AP146" s="11">
        <f>'HAP STOP cijfers'!AP19</f>
        <v>0</v>
      </c>
      <c r="AQ146" s="11">
        <f>'HAP STOP cijfers'!AQ19</f>
        <v>0</v>
      </c>
      <c r="AR146" s="49">
        <f>'HAP STOP cijfers'!AR19</f>
        <v>0</v>
      </c>
      <c r="AS146" s="11">
        <f>'HAP STOP cijfers'!AS19</f>
        <v>1555.5555555555557</v>
      </c>
      <c r="AT146" s="11">
        <f>'HAP STOP cijfers'!AT19</f>
        <v>1555.5555555555557</v>
      </c>
      <c r="AU146" s="11">
        <f>'HAP STOP cijfers'!AU19</f>
        <v>1555.5555555555557</v>
      </c>
      <c r="AV146" s="11">
        <f>'HAP STOP cijfers'!AV19</f>
        <v>1555.5555555555557</v>
      </c>
      <c r="AW146" s="11">
        <f>'HAP STOP cijfers'!AW19</f>
        <v>1555.5555555555557</v>
      </c>
      <c r="AX146" s="11">
        <f>'HAP STOP cijfers'!AX19</f>
        <v>1555.5555555555557</v>
      </c>
      <c r="AY146" s="11">
        <f>'HAP STOP cijfers'!AY19</f>
        <v>1555.5555555555557</v>
      </c>
      <c r="AZ146" s="11">
        <f>'HAP STOP cijfers'!AZ19</f>
        <v>1555.5555555555557</v>
      </c>
      <c r="BA146" s="11">
        <f>'HAP STOP cijfers'!BA19</f>
        <v>1555.5555555555557</v>
      </c>
      <c r="BB146" s="11">
        <f>'HAP STOP cijfers'!BB19</f>
        <v>0</v>
      </c>
      <c r="BC146" s="49">
        <f>'HAP STOP cijfers'!BC19</f>
        <v>0</v>
      </c>
      <c r="BD146" s="11">
        <f>'HAP STOP cijfers'!BD19</f>
        <v>0</v>
      </c>
      <c r="BE146" s="11">
        <f>'HAP STOP cijfers'!BE19</f>
        <v>0</v>
      </c>
      <c r="BF146" s="11">
        <f>'HAP STOP cijfers'!BF19</f>
        <v>0</v>
      </c>
      <c r="BG146" s="11">
        <f>'HAP STOP cijfers'!BG19</f>
        <v>0</v>
      </c>
      <c r="BH146" s="11">
        <f>'HAP STOP cijfers'!BH19</f>
        <v>375</v>
      </c>
      <c r="BI146" s="11">
        <f>'HAP STOP cijfers'!BI19</f>
        <v>0</v>
      </c>
      <c r="BJ146" s="11">
        <f>'HAP STOP cijfers'!BJ19</f>
        <v>0</v>
      </c>
      <c r="BK146" s="49">
        <f>'HAP STOP cijfers'!BK19</f>
        <v>0</v>
      </c>
      <c r="BL146" s="11">
        <f>'HAP STOP cijfers'!BL19</f>
        <v>0</v>
      </c>
      <c r="BM146" s="11">
        <f>'HAP STOP cijfers'!BM19</f>
        <v>0</v>
      </c>
      <c r="BN146" s="11">
        <f>'HAP STOP cijfers'!BN19</f>
        <v>0</v>
      </c>
      <c r="BO146" s="11">
        <f>'HAP STOP cijfers'!BO19</f>
        <v>0</v>
      </c>
      <c r="BP146" s="11">
        <f>'HAP STOP cijfers'!BP19</f>
        <v>0</v>
      </c>
      <c r="BQ146" s="49">
        <f>'HAP STOP cijfers'!BQ19</f>
        <v>0</v>
      </c>
      <c r="BR146" s="11">
        <f>'HAP STOP cijfers'!BR19</f>
        <v>0</v>
      </c>
      <c r="BS146" s="11">
        <f>'HAP STOP cijfers'!BS19</f>
        <v>0</v>
      </c>
      <c r="BT146" s="11">
        <f>'HAP STOP cijfers'!BT19</f>
        <v>0</v>
      </c>
      <c r="BU146" s="11">
        <f>'HAP STOP cijfers'!BU19</f>
        <v>0</v>
      </c>
      <c r="BV146" s="11">
        <f>'HAP STOP cijfers'!BV19</f>
        <v>0</v>
      </c>
      <c r="BW146" s="11">
        <f>'HAP STOP cijfers'!BW19</f>
        <v>0</v>
      </c>
      <c r="BX146" s="47">
        <f>'HAP STOP cijfers'!BX19</f>
        <v>0</v>
      </c>
      <c r="BY146" s="49">
        <f>'HAP STOP cijfers'!BY19</f>
        <v>16374.999999999996</v>
      </c>
      <c r="BZ146" s="11">
        <f>'HAP STOP cijfers'!BZ19</f>
        <v>818.74999999999989</v>
      </c>
      <c r="CA146" s="11">
        <f>'HAP STOP cijfers'!CA19</f>
        <v>1637.4999999999998</v>
      </c>
      <c r="CB146" s="11">
        <f>'HAP STOP cijfers'!CB19</f>
        <v>1637.4999999999998</v>
      </c>
      <c r="CC146" s="11">
        <f>'HAP STOP cijfers'!CC19</f>
        <v>1637.4999999999998</v>
      </c>
      <c r="CD146" s="11">
        <f>'HAP STOP cijfers'!CD19</f>
        <v>1637.4999999999998</v>
      </c>
      <c r="CE146" s="11">
        <f>'HAP STOP cijfers'!CE19</f>
        <v>818.74999999999989</v>
      </c>
      <c r="CF146" s="11">
        <f>'HAP STOP cijfers'!CF19</f>
        <v>818.74999999999989</v>
      </c>
      <c r="CG146" s="11">
        <f>'HAP STOP cijfers'!CG19</f>
        <v>1637.4999999999998</v>
      </c>
      <c r="CH146" s="11">
        <f>'HAP STOP cijfers'!CH19</f>
        <v>1637.4999999999998</v>
      </c>
      <c r="CI146" s="11">
        <f>'HAP STOP cijfers'!CI19</f>
        <v>1637.4999999999998</v>
      </c>
      <c r="CJ146" s="11">
        <f>'HAP STOP cijfers'!CJ19</f>
        <v>1637.4999999999998</v>
      </c>
      <c r="CK146" s="11">
        <f>'HAP STOP cijfers'!CK19</f>
        <v>818.74999999999989</v>
      </c>
      <c r="CL146" s="204">
        <f>'HAP STOP cijfers'!CL19</f>
        <v>16374.999999999998</v>
      </c>
      <c r="CM146" s="11">
        <f>'HAP STOP cijfers'!CM19</f>
        <v>0</v>
      </c>
      <c r="CN146" s="11">
        <f>'HAP STOP cijfers'!CN19</f>
        <v>0</v>
      </c>
      <c r="CO146" s="11">
        <f>'HAP STOP cijfers'!CO19</f>
        <v>0</v>
      </c>
      <c r="CP146" s="11">
        <f>'HAP STOP cijfers'!CP19</f>
        <v>0</v>
      </c>
      <c r="CQ146" s="11">
        <f>'HAP STOP cijfers'!CQ19</f>
        <v>0</v>
      </c>
      <c r="CR146" s="11">
        <f>'HAP STOP cijfers'!CR19</f>
        <v>0</v>
      </c>
      <c r="CS146" s="11">
        <f>'HAP STOP cijfers'!CS19</f>
        <v>0</v>
      </c>
      <c r="CT146" s="11">
        <f>'HAP STOP cijfers'!CT19</f>
        <v>0</v>
      </c>
      <c r="CU146" s="11">
        <f>'HAP STOP cijfers'!CU19</f>
        <v>0</v>
      </c>
      <c r="CV146" s="11">
        <f>'HAP STOP cijfers'!CV19</f>
        <v>0</v>
      </c>
      <c r="CW146" s="11">
        <f>'HAP STOP cijfers'!CW19</f>
        <v>0</v>
      </c>
      <c r="CX146" s="11">
        <f>'HAP STOP cijfers'!CX19</f>
        <v>0</v>
      </c>
      <c r="CY146" s="26">
        <f>'HAP STOP cijfers'!CY19</f>
        <v>0</v>
      </c>
      <c r="CZ146" s="15">
        <f>'HAP STOP cijfers'!CZ19</f>
        <v>125</v>
      </c>
      <c r="DA146" s="15">
        <f>'HAP STOP cijfers'!DA19</f>
        <v>125</v>
      </c>
      <c r="DB146" s="15">
        <f>'HAP STOP cijfers'!DB19</f>
        <v>125</v>
      </c>
      <c r="DC146" s="15">
        <f>'HAP STOP cijfers'!DC19</f>
        <v>125</v>
      </c>
      <c r="DD146" s="15">
        <f>'HAP STOP cijfers'!DD19</f>
        <v>125</v>
      </c>
      <c r="DE146" s="15">
        <f>'HAP STOP cijfers'!DE19</f>
        <v>125</v>
      </c>
      <c r="DF146" s="15">
        <f>'HAP STOP cijfers'!DF19</f>
        <v>125</v>
      </c>
      <c r="DG146" s="15">
        <f>'HAP STOP cijfers'!DG19</f>
        <v>125</v>
      </c>
      <c r="DH146" s="15">
        <f>'HAP STOP cijfers'!DH19</f>
        <v>125</v>
      </c>
      <c r="DI146" s="15">
        <f>'HAP STOP cijfers'!DI19</f>
        <v>125</v>
      </c>
      <c r="DJ146" s="15">
        <f>'HAP STOP cijfers'!DJ19</f>
        <v>125</v>
      </c>
      <c r="DK146" s="15">
        <f>'HAP STOP cijfers'!DK19</f>
        <v>125</v>
      </c>
      <c r="DL146" s="26">
        <f>'HAP STOP cijfers'!DL19</f>
        <v>1500</v>
      </c>
    </row>
    <row r="147" spans="1:116">
      <c r="A147" s="47">
        <f>'HAP STOP cijfers'!A22</f>
        <v>0</v>
      </c>
      <c r="B147" s="49" t="str">
        <f>'HAP STOP cijfers'!B22</f>
        <v>HFNT</v>
      </c>
      <c r="C147" s="4" t="str">
        <f>'HAP STOP cijfers'!C22</f>
        <v>Horeca en ambachtelijke productie</v>
      </c>
      <c r="D147" s="4" t="str">
        <f>'HAP STOP cijfers'!D22</f>
        <v>H&amp;AP Formulebedrijven VWS</v>
      </c>
      <c r="E147" s="4" t="str">
        <f>'HAP STOP cijfers'!E22</f>
        <v>Formule aanpak klassiek - workflow</v>
      </c>
      <c r="F147" s="4" t="str">
        <f>'HAP STOP cijfers'!F22</f>
        <v>VWS</v>
      </c>
      <c r="G147" s="4" t="str">
        <f>'HAP STOP cijfers'!G22</f>
        <v>ja/ja</v>
      </c>
      <c r="H147" s="11">
        <f>'HAP STOP cijfers'!H22</f>
        <v>12450</v>
      </c>
      <c r="I147" s="11">
        <f>'HAP STOP cijfers'!I22</f>
        <v>0</v>
      </c>
      <c r="J147" s="11">
        <f>'HAP STOP cijfers'!J22</f>
        <v>0</v>
      </c>
      <c r="K147" s="11">
        <f>'HAP STOP cijfers'!K22</f>
        <v>0</v>
      </c>
      <c r="L147" s="11">
        <f>'HAP STOP cijfers'!L22</f>
        <v>0</v>
      </c>
      <c r="M147" s="11">
        <f>'HAP STOP cijfers'!M22</f>
        <v>0</v>
      </c>
      <c r="N147" s="11">
        <f>'HAP STOP cijfers'!N22</f>
        <v>0</v>
      </c>
      <c r="O147" s="11">
        <f>'HAP STOP cijfers'!O22</f>
        <v>0</v>
      </c>
      <c r="P147" s="11">
        <f>'HAP STOP cijfers'!P22</f>
        <v>0</v>
      </c>
      <c r="Q147" s="26">
        <f>'HAP STOP cijfers'!Q22</f>
        <v>12450</v>
      </c>
      <c r="R147" s="15">
        <f>'HAP STOP cijfers'!R22</f>
        <v>0</v>
      </c>
      <c r="S147" s="11">
        <f>'HAP STOP cijfers'!S22</f>
        <v>0</v>
      </c>
      <c r="T147" s="11">
        <f>'HAP STOP cijfers'!T22</f>
        <v>12450</v>
      </c>
      <c r="U147" s="11">
        <f>'HAP STOP cijfers'!U22</f>
        <v>0</v>
      </c>
      <c r="V147" s="11">
        <f>'HAP STOP cijfers'!V22</f>
        <v>0</v>
      </c>
      <c r="W147" s="11">
        <f>'HAP STOP cijfers'!W22</f>
        <v>0</v>
      </c>
      <c r="X147" s="11">
        <f>'HAP STOP cijfers'!X22</f>
        <v>0</v>
      </c>
      <c r="Y147" s="11">
        <f>'HAP STOP cijfers'!Y22</f>
        <v>0</v>
      </c>
      <c r="Z147" s="49">
        <f>'HAP STOP cijfers'!Z22</f>
        <v>12450</v>
      </c>
      <c r="AA147" s="11">
        <f>'HAP STOP cijfers'!AA22</f>
        <v>600</v>
      </c>
      <c r="AB147" s="518">
        <f>'HAP STOP cijfers'!AB22</f>
        <v>11850</v>
      </c>
      <c r="AC147" s="11">
        <f>'HAP STOP cijfers'!AC22</f>
        <v>0</v>
      </c>
      <c r="AD147" s="11">
        <f>'HAP STOP cijfers'!AD22</f>
        <v>0</v>
      </c>
      <c r="AE147" s="11">
        <f>'HAP STOP cijfers'!AE22</f>
        <v>0</v>
      </c>
      <c r="AF147" s="11">
        <f>'HAP STOP cijfers'!AF22</f>
        <v>0</v>
      </c>
      <c r="AG147" s="49">
        <f>'HAP STOP cijfers'!AG22</f>
        <v>0</v>
      </c>
      <c r="AH147" s="11">
        <f>'HAP STOP cijfers'!AH22</f>
        <v>0</v>
      </c>
      <c r="AI147" s="518">
        <f>'HAP STOP cijfers'!AI22</f>
        <v>600</v>
      </c>
      <c r="AJ147" s="11">
        <f>'HAP STOP cijfers'!AJ22</f>
        <v>0</v>
      </c>
      <c r="AK147" s="11">
        <f>'HAP STOP cijfers'!AK22</f>
        <v>0</v>
      </c>
      <c r="AL147" s="49">
        <f>'HAP STOP cijfers'!AL22</f>
        <v>0</v>
      </c>
      <c r="AM147" s="11">
        <f>'HAP STOP cijfers'!AM22</f>
        <v>0</v>
      </c>
      <c r="AN147" s="11">
        <f>'HAP STOP cijfers'!AN22</f>
        <v>0</v>
      </c>
      <c r="AO147" s="11">
        <f>'HAP STOP cijfers'!AO22</f>
        <v>0</v>
      </c>
      <c r="AP147" s="11">
        <f>'HAP STOP cijfers'!AP22</f>
        <v>0</v>
      </c>
      <c r="AQ147" s="11">
        <f>'HAP STOP cijfers'!AQ22</f>
        <v>0</v>
      </c>
      <c r="AR147" s="49">
        <f>'HAP STOP cijfers'!AR22</f>
        <v>0</v>
      </c>
      <c r="AS147" s="11">
        <f>'HAP STOP cijfers'!AS22</f>
        <v>1316.6666666666667</v>
      </c>
      <c r="AT147" s="11">
        <f>'HAP STOP cijfers'!AT22</f>
        <v>1316.6666666666667</v>
      </c>
      <c r="AU147" s="11">
        <f>'HAP STOP cijfers'!AU22</f>
        <v>1316.6666666666667</v>
      </c>
      <c r="AV147" s="11">
        <f>'HAP STOP cijfers'!AV22</f>
        <v>1316.6666666666667</v>
      </c>
      <c r="AW147" s="11">
        <f>'HAP STOP cijfers'!AW22</f>
        <v>1316.6666666666667</v>
      </c>
      <c r="AX147" s="11">
        <f>'HAP STOP cijfers'!AX22</f>
        <v>1316.6666666666667</v>
      </c>
      <c r="AY147" s="11">
        <f>'HAP STOP cijfers'!AY22</f>
        <v>1316.6666666666667</v>
      </c>
      <c r="AZ147" s="11">
        <f>'HAP STOP cijfers'!AZ22</f>
        <v>1316.6666666666667</v>
      </c>
      <c r="BA147" s="11">
        <f>'HAP STOP cijfers'!BA22</f>
        <v>1316.6666666666667</v>
      </c>
      <c r="BB147" s="11">
        <f>'HAP STOP cijfers'!BB22</f>
        <v>0</v>
      </c>
      <c r="BC147" s="49">
        <f>'HAP STOP cijfers'!BC22</f>
        <v>0</v>
      </c>
      <c r="BD147" s="11">
        <f>'HAP STOP cijfers'!BD22</f>
        <v>0</v>
      </c>
      <c r="BE147" s="11">
        <f>'HAP STOP cijfers'!BE22</f>
        <v>0</v>
      </c>
      <c r="BF147" s="11">
        <f>'HAP STOP cijfers'!BF22</f>
        <v>0</v>
      </c>
      <c r="BG147" s="11">
        <f>'HAP STOP cijfers'!BG22</f>
        <v>0</v>
      </c>
      <c r="BH147" s="11">
        <f>'HAP STOP cijfers'!BH22</f>
        <v>0</v>
      </c>
      <c r="BI147" s="11">
        <f>'HAP STOP cijfers'!BI22</f>
        <v>0</v>
      </c>
      <c r="BJ147" s="11">
        <f>'HAP STOP cijfers'!BJ22</f>
        <v>0</v>
      </c>
      <c r="BK147" s="49">
        <f>'HAP STOP cijfers'!BK22</f>
        <v>0</v>
      </c>
      <c r="BL147" s="11">
        <f>'HAP STOP cijfers'!BL22</f>
        <v>0</v>
      </c>
      <c r="BM147" s="11">
        <f>'HAP STOP cijfers'!BM22</f>
        <v>0</v>
      </c>
      <c r="BN147" s="11">
        <f>'HAP STOP cijfers'!BN22</f>
        <v>0</v>
      </c>
      <c r="BO147" s="11">
        <f>'HAP STOP cijfers'!BO22</f>
        <v>0</v>
      </c>
      <c r="BP147" s="11">
        <f>'HAP STOP cijfers'!BP22</f>
        <v>0</v>
      </c>
      <c r="BQ147" s="49">
        <f>'HAP STOP cijfers'!BQ22</f>
        <v>0</v>
      </c>
      <c r="BR147" s="11">
        <f>'HAP STOP cijfers'!BR22</f>
        <v>0</v>
      </c>
      <c r="BS147" s="11">
        <f>'HAP STOP cijfers'!BS22</f>
        <v>0</v>
      </c>
      <c r="BT147" s="11">
        <f>'HAP STOP cijfers'!BT22</f>
        <v>0</v>
      </c>
      <c r="BU147" s="11">
        <f>'HAP STOP cijfers'!BU22</f>
        <v>0</v>
      </c>
      <c r="BV147" s="11">
        <f>'HAP STOP cijfers'!BV22</f>
        <v>0</v>
      </c>
      <c r="BW147" s="11">
        <f>'HAP STOP cijfers'!BW22</f>
        <v>0</v>
      </c>
      <c r="BX147" s="47">
        <f>'HAP STOP cijfers'!BX22</f>
        <v>0</v>
      </c>
      <c r="BY147" s="49">
        <f>'HAP STOP cijfers'!BY22</f>
        <v>12449.999999999998</v>
      </c>
      <c r="BZ147" s="11">
        <f>'HAP STOP cijfers'!BZ22</f>
        <v>622.5</v>
      </c>
      <c r="CA147" s="11">
        <f>'HAP STOP cijfers'!CA22</f>
        <v>1245</v>
      </c>
      <c r="CB147" s="11">
        <f>'HAP STOP cijfers'!CB22</f>
        <v>1245</v>
      </c>
      <c r="CC147" s="11">
        <f>'HAP STOP cijfers'!CC22</f>
        <v>1245</v>
      </c>
      <c r="CD147" s="11">
        <f>'HAP STOP cijfers'!CD22</f>
        <v>1245</v>
      </c>
      <c r="CE147" s="11">
        <f>'HAP STOP cijfers'!CE22</f>
        <v>622.5</v>
      </c>
      <c r="CF147" s="11">
        <f>'HAP STOP cijfers'!CF22</f>
        <v>622.5</v>
      </c>
      <c r="CG147" s="11">
        <f>'HAP STOP cijfers'!CG22</f>
        <v>1245</v>
      </c>
      <c r="CH147" s="11">
        <f>'HAP STOP cijfers'!CH22</f>
        <v>1245</v>
      </c>
      <c r="CI147" s="11">
        <f>'HAP STOP cijfers'!CI22</f>
        <v>1245</v>
      </c>
      <c r="CJ147" s="11">
        <f>'HAP STOP cijfers'!CJ22</f>
        <v>1245</v>
      </c>
      <c r="CK147" s="11">
        <f>'HAP STOP cijfers'!CK22</f>
        <v>622.5</v>
      </c>
      <c r="CL147" s="204">
        <f>'HAP STOP cijfers'!CL22</f>
        <v>12450</v>
      </c>
      <c r="CM147" s="11">
        <f>'HAP STOP cijfers'!CM22</f>
        <v>0</v>
      </c>
      <c r="CN147" s="11">
        <f>'HAP STOP cijfers'!CN22</f>
        <v>0</v>
      </c>
      <c r="CO147" s="11">
        <f>'HAP STOP cijfers'!CO22</f>
        <v>0</v>
      </c>
      <c r="CP147" s="11">
        <f>'HAP STOP cijfers'!CP22</f>
        <v>0</v>
      </c>
      <c r="CQ147" s="11">
        <f>'HAP STOP cijfers'!CQ22</f>
        <v>0</v>
      </c>
      <c r="CR147" s="11">
        <f>'HAP STOP cijfers'!CR22</f>
        <v>0</v>
      </c>
      <c r="CS147" s="11">
        <f>'HAP STOP cijfers'!CS22</f>
        <v>0</v>
      </c>
      <c r="CT147" s="11">
        <f>'HAP STOP cijfers'!CT22</f>
        <v>0</v>
      </c>
      <c r="CU147" s="11">
        <f>'HAP STOP cijfers'!CU22</f>
        <v>0</v>
      </c>
      <c r="CV147" s="11">
        <f>'HAP STOP cijfers'!CV22</f>
        <v>0</v>
      </c>
      <c r="CW147" s="11">
        <f>'HAP STOP cijfers'!CW22</f>
        <v>0</v>
      </c>
      <c r="CX147" s="11">
        <f>'HAP STOP cijfers'!CX22</f>
        <v>0</v>
      </c>
      <c r="CY147" s="26">
        <f>'HAP STOP cijfers'!CY22</f>
        <v>0</v>
      </c>
      <c r="CZ147" s="15">
        <f>'HAP STOP cijfers'!CZ22</f>
        <v>0</v>
      </c>
      <c r="DA147" s="11">
        <f>'HAP STOP cijfers'!DA22</f>
        <v>0</v>
      </c>
      <c r="DB147" s="11">
        <f>'HAP STOP cijfers'!DB22</f>
        <v>0</v>
      </c>
      <c r="DC147" s="11">
        <f>'HAP STOP cijfers'!DC22</f>
        <v>0</v>
      </c>
      <c r="DD147" s="11">
        <f>'HAP STOP cijfers'!DD22</f>
        <v>0</v>
      </c>
      <c r="DE147" s="11">
        <f>'HAP STOP cijfers'!DE22</f>
        <v>0</v>
      </c>
      <c r="DF147" s="11">
        <f>'HAP STOP cijfers'!DF22</f>
        <v>0</v>
      </c>
      <c r="DG147" s="11">
        <f>'HAP STOP cijfers'!DG22</f>
        <v>0</v>
      </c>
      <c r="DH147" s="11">
        <f>'HAP STOP cijfers'!DH22</f>
        <v>0</v>
      </c>
      <c r="DI147" s="11">
        <f>'HAP STOP cijfers'!DI22</f>
        <v>0</v>
      </c>
      <c r="DJ147" s="11">
        <f>'HAP STOP cijfers'!DJ22</f>
        <v>0</v>
      </c>
      <c r="DK147" s="11">
        <f>'HAP STOP cijfers'!DK22</f>
        <v>0</v>
      </c>
      <c r="DL147" s="26">
        <f>'HAP STOP cijfers'!DL22</f>
        <v>0</v>
      </c>
    </row>
    <row r="148" spans="1:116">
      <c r="A148" s="47">
        <f>'HAP STOP cijfers'!A23</f>
        <v>0</v>
      </c>
      <c r="B148" s="49" t="str">
        <f>'HAP STOP cijfers'!B23</f>
        <v>HFNT/HFNA</v>
      </c>
      <c r="C148" s="4" t="str">
        <f>'HAP STOP cijfers'!C23</f>
        <v>Horeca en ambachtelijke productie</v>
      </c>
      <c r="D148" s="4" t="str">
        <f>'HAP STOP cijfers'!D23</f>
        <v>H&amp;AP Formulebedrijven VWS</v>
      </c>
      <c r="E148" s="4" t="str">
        <f>'HAP STOP cijfers'!E23</f>
        <v>Openbaarmaking - project</v>
      </c>
      <c r="F148" s="4" t="str">
        <f>'HAP STOP cijfers'!F23</f>
        <v>VWS</v>
      </c>
      <c r="G148" s="4" t="str">
        <f>'HAP STOP cijfers'!G23</f>
        <v>ja/ja</v>
      </c>
      <c r="H148" s="518">
        <f>'HAP STOP cijfers'!H23</f>
        <v>700</v>
      </c>
      <c r="I148" s="11">
        <f>'HAP STOP cijfers'!I23</f>
        <v>0</v>
      </c>
      <c r="J148" s="518">
        <f>'HAP STOP cijfers'!J23</f>
        <v>150</v>
      </c>
      <c r="K148" s="11">
        <f>'HAP STOP cijfers'!K23</f>
        <v>0</v>
      </c>
      <c r="L148" s="11">
        <f>'HAP STOP cijfers'!L23</f>
        <v>0</v>
      </c>
      <c r="M148" s="11">
        <f>'HAP STOP cijfers'!M23</f>
        <v>0</v>
      </c>
      <c r="N148" s="11">
        <f>'HAP STOP cijfers'!N23</f>
        <v>0</v>
      </c>
      <c r="O148" s="11">
        <f>'HAP STOP cijfers'!O23</f>
        <v>0</v>
      </c>
      <c r="P148" s="11">
        <f>'HAP STOP cijfers'!P23</f>
        <v>0</v>
      </c>
      <c r="Q148" s="26">
        <f>'HAP STOP cijfers'!Q23</f>
        <v>850</v>
      </c>
      <c r="R148" s="15">
        <f>'HAP STOP cijfers'!R23</f>
        <v>0</v>
      </c>
      <c r="S148" s="11">
        <f>'HAP STOP cijfers'!S23</f>
        <v>0</v>
      </c>
      <c r="T148" s="11">
        <f>'HAP STOP cijfers'!T23</f>
        <v>850</v>
      </c>
      <c r="U148" s="11">
        <f>'HAP STOP cijfers'!U23</f>
        <v>0</v>
      </c>
      <c r="V148" s="11">
        <f>'HAP STOP cijfers'!V23</f>
        <v>0</v>
      </c>
      <c r="W148" s="11">
        <f>'HAP STOP cijfers'!W23</f>
        <v>0</v>
      </c>
      <c r="X148" s="11">
        <f>'HAP STOP cijfers'!X23</f>
        <v>0</v>
      </c>
      <c r="Y148" s="11">
        <f>'HAP STOP cijfers'!Y23</f>
        <v>0</v>
      </c>
      <c r="Z148" s="49">
        <f>'HAP STOP cijfers'!Z23</f>
        <v>850</v>
      </c>
      <c r="AA148" s="518">
        <f>'HAP STOP cijfers'!AA23</f>
        <v>700</v>
      </c>
      <c r="AB148" s="11">
        <f>'HAP STOP cijfers'!AB23</f>
        <v>150</v>
      </c>
      <c r="AC148" s="11">
        <f>'HAP STOP cijfers'!AC23</f>
        <v>0</v>
      </c>
      <c r="AD148" s="11">
        <f>'HAP STOP cijfers'!AD23</f>
        <v>0</v>
      </c>
      <c r="AE148" s="11">
        <f>'HAP STOP cijfers'!AE23</f>
        <v>0</v>
      </c>
      <c r="AF148" s="11">
        <f>'HAP STOP cijfers'!AF23</f>
        <v>0</v>
      </c>
      <c r="AG148" s="49">
        <f>'HAP STOP cijfers'!AG23</f>
        <v>0</v>
      </c>
      <c r="AH148" s="11">
        <f>'HAP STOP cijfers'!AH23</f>
        <v>0</v>
      </c>
      <c r="AI148" s="518">
        <f>'HAP STOP cijfers'!AI23</f>
        <v>700</v>
      </c>
      <c r="AJ148" s="11">
        <f>'HAP STOP cijfers'!AJ23</f>
        <v>0</v>
      </c>
      <c r="AK148" s="11">
        <f>'HAP STOP cijfers'!AK23</f>
        <v>0</v>
      </c>
      <c r="AL148" s="49">
        <f>'HAP STOP cijfers'!AL23</f>
        <v>0</v>
      </c>
      <c r="AM148" s="11">
        <f>'HAP STOP cijfers'!AM23</f>
        <v>0</v>
      </c>
      <c r="AN148" s="11">
        <f>'HAP STOP cijfers'!AN23</f>
        <v>0</v>
      </c>
      <c r="AO148" s="11">
        <f>'HAP STOP cijfers'!AO23</f>
        <v>0</v>
      </c>
      <c r="AP148" s="11">
        <f>'HAP STOP cijfers'!AP23</f>
        <v>0</v>
      </c>
      <c r="AQ148" s="11">
        <f>'HAP STOP cijfers'!AQ23</f>
        <v>0</v>
      </c>
      <c r="AR148" s="49">
        <f>'HAP STOP cijfers'!AR23</f>
        <v>0</v>
      </c>
      <c r="AS148" s="11">
        <f>'HAP STOP cijfers'!AS23</f>
        <v>16.666666666666668</v>
      </c>
      <c r="AT148" s="11">
        <f>'HAP STOP cijfers'!AT23</f>
        <v>16.666666666666668</v>
      </c>
      <c r="AU148" s="11">
        <f>'HAP STOP cijfers'!AU23</f>
        <v>16.666666666666668</v>
      </c>
      <c r="AV148" s="11">
        <f>'HAP STOP cijfers'!AV23</f>
        <v>16.666666666666668</v>
      </c>
      <c r="AW148" s="11">
        <f>'HAP STOP cijfers'!AW23</f>
        <v>16.666666666666668</v>
      </c>
      <c r="AX148" s="11">
        <f>'HAP STOP cijfers'!AX23</f>
        <v>16.666666666666668</v>
      </c>
      <c r="AY148" s="11">
        <f>'HAP STOP cijfers'!AY23</f>
        <v>16.666666666666668</v>
      </c>
      <c r="AZ148" s="11">
        <f>'HAP STOP cijfers'!AZ23</f>
        <v>16.666666666666668</v>
      </c>
      <c r="BA148" s="11">
        <f>'HAP STOP cijfers'!BA23</f>
        <v>16.666666666666668</v>
      </c>
      <c r="BB148" s="11">
        <f>'HAP STOP cijfers'!BB23</f>
        <v>0</v>
      </c>
      <c r="BC148" s="49">
        <f>'HAP STOP cijfers'!BC23</f>
        <v>0</v>
      </c>
      <c r="BD148" s="11">
        <f>'HAP STOP cijfers'!BD23</f>
        <v>0</v>
      </c>
      <c r="BE148" s="11">
        <f>'HAP STOP cijfers'!BE23</f>
        <v>0</v>
      </c>
      <c r="BF148" s="11">
        <f>'HAP STOP cijfers'!BF23</f>
        <v>0</v>
      </c>
      <c r="BG148" s="11">
        <f>'HAP STOP cijfers'!BG23</f>
        <v>0</v>
      </c>
      <c r="BH148" s="11">
        <f>'HAP STOP cijfers'!BH23</f>
        <v>0</v>
      </c>
      <c r="BI148" s="11">
        <f>'HAP STOP cijfers'!BI23</f>
        <v>0</v>
      </c>
      <c r="BJ148" s="11">
        <f>'HAP STOP cijfers'!BJ23</f>
        <v>0</v>
      </c>
      <c r="BK148" s="49">
        <f>'HAP STOP cijfers'!BK23</f>
        <v>0</v>
      </c>
      <c r="BL148" s="11">
        <f>'HAP STOP cijfers'!BL23</f>
        <v>0</v>
      </c>
      <c r="BM148" s="11">
        <f>'HAP STOP cijfers'!BM23</f>
        <v>0</v>
      </c>
      <c r="BN148" s="11">
        <f>'HAP STOP cijfers'!BN23</f>
        <v>0</v>
      </c>
      <c r="BO148" s="11">
        <f>'HAP STOP cijfers'!BO23</f>
        <v>0</v>
      </c>
      <c r="BP148" s="11">
        <f>'HAP STOP cijfers'!BP23</f>
        <v>0</v>
      </c>
      <c r="BQ148" s="49">
        <f>'HAP STOP cijfers'!BQ23</f>
        <v>0</v>
      </c>
      <c r="BR148" s="11">
        <f>'HAP STOP cijfers'!BR23</f>
        <v>0</v>
      </c>
      <c r="BS148" s="11">
        <f>'HAP STOP cijfers'!BS23</f>
        <v>0</v>
      </c>
      <c r="BT148" s="11">
        <f>'HAP STOP cijfers'!BT23</f>
        <v>0</v>
      </c>
      <c r="BU148" s="11">
        <f>'HAP STOP cijfers'!BU23</f>
        <v>0</v>
      </c>
      <c r="BV148" s="11">
        <f>'HAP STOP cijfers'!BV23</f>
        <v>0</v>
      </c>
      <c r="BW148" s="11">
        <f>'HAP STOP cijfers'!BW23</f>
        <v>0</v>
      </c>
      <c r="BX148" s="47">
        <f>'HAP STOP cijfers'!BX23</f>
        <v>0</v>
      </c>
      <c r="BY148" s="49">
        <f>'HAP STOP cijfers'!BY23</f>
        <v>849.99999999999966</v>
      </c>
      <c r="BZ148" s="11">
        <f>'HAP STOP cijfers'!BZ23</f>
        <v>42.499999999999986</v>
      </c>
      <c r="CA148" s="11">
        <f>'HAP STOP cijfers'!CA23</f>
        <v>84.999999999999972</v>
      </c>
      <c r="CB148" s="11">
        <f>'HAP STOP cijfers'!CB23</f>
        <v>84.999999999999972</v>
      </c>
      <c r="CC148" s="11">
        <f>'HAP STOP cijfers'!CC23</f>
        <v>84.999999999999972</v>
      </c>
      <c r="CD148" s="11">
        <f>'HAP STOP cijfers'!CD23</f>
        <v>84.999999999999972</v>
      </c>
      <c r="CE148" s="11">
        <f>'HAP STOP cijfers'!CE23</f>
        <v>42.499999999999986</v>
      </c>
      <c r="CF148" s="11">
        <f>'HAP STOP cijfers'!CF23</f>
        <v>42.499999999999986</v>
      </c>
      <c r="CG148" s="11">
        <f>'HAP STOP cijfers'!CG23</f>
        <v>84.999999999999972</v>
      </c>
      <c r="CH148" s="11">
        <f>'HAP STOP cijfers'!CH23</f>
        <v>84.999999999999972</v>
      </c>
      <c r="CI148" s="11">
        <f>'HAP STOP cijfers'!CI23</f>
        <v>84.999999999999972</v>
      </c>
      <c r="CJ148" s="11">
        <f>'HAP STOP cijfers'!CJ23</f>
        <v>84.999999999999972</v>
      </c>
      <c r="CK148" s="11">
        <f>'HAP STOP cijfers'!CK23</f>
        <v>42.499999999999986</v>
      </c>
      <c r="CL148" s="204">
        <f>'HAP STOP cijfers'!CL23</f>
        <v>849.99999999999989</v>
      </c>
      <c r="CM148" s="11">
        <f>'HAP STOP cijfers'!CM23</f>
        <v>0</v>
      </c>
      <c r="CN148" s="11">
        <f>'HAP STOP cijfers'!CN23</f>
        <v>0</v>
      </c>
      <c r="CO148" s="11">
        <f>'HAP STOP cijfers'!CO23</f>
        <v>0</v>
      </c>
      <c r="CP148" s="11">
        <f>'HAP STOP cijfers'!CP23</f>
        <v>0</v>
      </c>
      <c r="CQ148" s="11">
        <f>'HAP STOP cijfers'!CQ23</f>
        <v>0</v>
      </c>
      <c r="CR148" s="11">
        <f>'HAP STOP cijfers'!CR23</f>
        <v>0</v>
      </c>
      <c r="CS148" s="11">
        <f>'HAP STOP cijfers'!CS23</f>
        <v>0</v>
      </c>
      <c r="CT148" s="11">
        <f>'HAP STOP cijfers'!CT23</f>
        <v>0</v>
      </c>
      <c r="CU148" s="11">
        <f>'HAP STOP cijfers'!CU23</f>
        <v>0</v>
      </c>
      <c r="CV148" s="11">
        <f>'HAP STOP cijfers'!CV23</f>
        <v>0</v>
      </c>
      <c r="CW148" s="11">
        <f>'HAP STOP cijfers'!CW23</f>
        <v>0</v>
      </c>
      <c r="CX148" s="11">
        <f>'HAP STOP cijfers'!CX23</f>
        <v>0</v>
      </c>
      <c r="CY148" s="26">
        <f>'HAP STOP cijfers'!CY23</f>
        <v>0</v>
      </c>
      <c r="CZ148" s="15">
        <f>'HAP STOP cijfers'!CZ23</f>
        <v>0</v>
      </c>
      <c r="DA148" s="11">
        <f>'HAP STOP cijfers'!DA23</f>
        <v>0</v>
      </c>
      <c r="DB148" s="11">
        <f>'HAP STOP cijfers'!DB23</f>
        <v>0</v>
      </c>
      <c r="DC148" s="11">
        <f>'HAP STOP cijfers'!DC23</f>
        <v>0</v>
      </c>
      <c r="DD148" s="11">
        <f>'HAP STOP cijfers'!DD23</f>
        <v>0</v>
      </c>
      <c r="DE148" s="11">
        <f>'HAP STOP cijfers'!DE23</f>
        <v>0</v>
      </c>
      <c r="DF148" s="11">
        <f>'HAP STOP cijfers'!DF23</f>
        <v>0</v>
      </c>
      <c r="DG148" s="11">
        <f>'HAP STOP cijfers'!DG23</f>
        <v>0</v>
      </c>
      <c r="DH148" s="11">
        <f>'HAP STOP cijfers'!DH23</f>
        <v>0</v>
      </c>
      <c r="DI148" s="11">
        <f>'HAP STOP cijfers'!DI23</f>
        <v>0</v>
      </c>
      <c r="DJ148" s="11">
        <f>'HAP STOP cijfers'!DJ23</f>
        <v>0</v>
      </c>
      <c r="DK148" s="11">
        <f>'HAP STOP cijfers'!DK23</f>
        <v>0</v>
      </c>
      <c r="DL148" s="26">
        <f>'HAP STOP cijfers'!DL23</f>
        <v>0</v>
      </c>
    </row>
    <row r="149" spans="1:116">
      <c r="A149" s="47">
        <f>'HAP STOP cijfers'!A24</f>
        <v>0</v>
      </c>
      <c r="B149" s="49" t="str">
        <f>'HAP STOP cijfers'!B24</f>
        <v>HFNT/HFNA</v>
      </c>
      <c r="C149" s="4" t="str">
        <f>'HAP STOP cijfers'!C24</f>
        <v>Horeca en ambachtelijke productie</v>
      </c>
      <c r="D149" s="4" t="str">
        <f>'HAP STOP cijfers'!D24</f>
        <v>H&amp;AP Formulebedrijven VWS</v>
      </c>
      <c r="E149" s="4" t="str">
        <f>'HAP STOP cijfers'!E24</f>
        <v>HT: POC - project</v>
      </c>
      <c r="F149" s="4" t="str">
        <f>'HAP STOP cijfers'!F24</f>
        <v>VWS</v>
      </c>
      <c r="G149" s="4" t="str">
        <f>'HAP STOP cijfers'!G24</f>
        <v>ja/ja</v>
      </c>
      <c r="H149" s="11">
        <f>'HAP STOP cijfers'!H24</f>
        <v>1150</v>
      </c>
      <c r="I149" s="11">
        <f>'HAP STOP cijfers'!I24</f>
        <v>0</v>
      </c>
      <c r="J149" s="518">
        <f>'HAP STOP cijfers'!J24</f>
        <v>100</v>
      </c>
      <c r="K149" s="11">
        <f>'HAP STOP cijfers'!K24</f>
        <v>0</v>
      </c>
      <c r="L149" s="11">
        <f>'HAP STOP cijfers'!L24</f>
        <v>0</v>
      </c>
      <c r="M149" s="11">
        <f>'HAP STOP cijfers'!M24</f>
        <v>0</v>
      </c>
      <c r="N149" s="11">
        <f>'HAP STOP cijfers'!N24</f>
        <v>0</v>
      </c>
      <c r="O149" s="11">
        <f>'HAP STOP cijfers'!O24</f>
        <v>0</v>
      </c>
      <c r="P149" s="11">
        <f>'HAP STOP cijfers'!P24</f>
        <v>0</v>
      </c>
      <c r="Q149" s="26">
        <f>'HAP STOP cijfers'!Q24</f>
        <v>1250</v>
      </c>
      <c r="R149" s="15">
        <f>'HAP STOP cijfers'!R24</f>
        <v>0</v>
      </c>
      <c r="S149" s="11">
        <f>'HAP STOP cijfers'!S24</f>
        <v>0</v>
      </c>
      <c r="T149" s="11">
        <f>'HAP STOP cijfers'!T24</f>
        <v>1250</v>
      </c>
      <c r="U149" s="11">
        <f>'HAP STOP cijfers'!U24</f>
        <v>0</v>
      </c>
      <c r="V149" s="11">
        <f>'HAP STOP cijfers'!V24</f>
        <v>0</v>
      </c>
      <c r="W149" s="11">
        <f>'HAP STOP cijfers'!W24</f>
        <v>0</v>
      </c>
      <c r="X149" s="11">
        <f>'HAP STOP cijfers'!X24</f>
        <v>0</v>
      </c>
      <c r="Y149" s="11">
        <f>'HAP STOP cijfers'!Y24</f>
        <v>0</v>
      </c>
      <c r="Z149" s="49">
        <f>'HAP STOP cijfers'!Z24</f>
        <v>1250</v>
      </c>
      <c r="AA149" s="11">
        <f>'HAP STOP cijfers'!AA24</f>
        <v>700</v>
      </c>
      <c r="AB149" s="11">
        <f>'HAP STOP cijfers'!AB24</f>
        <v>550</v>
      </c>
      <c r="AC149" s="11">
        <f>'HAP STOP cijfers'!AC24</f>
        <v>0</v>
      </c>
      <c r="AD149" s="11">
        <f>'HAP STOP cijfers'!AD24</f>
        <v>0</v>
      </c>
      <c r="AE149" s="11">
        <f>'HAP STOP cijfers'!AE24</f>
        <v>0</v>
      </c>
      <c r="AF149" s="11">
        <f>'HAP STOP cijfers'!AF24</f>
        <v>0</v>
      </c>
      <c r="AG149" s="49">
        <f>'HAP STOP cijfers'!AG24</f>
        <v>0</v>
      </c>
      <c r="AH149" s="11">
        <f>'HAP STOP cijfers'!AH24</f>
        <v>0</v>
      </c>
      <c r="AI149" s="11">
        <f>'HAP STOP cijfers'!AI24</f>
        <v>700</v>
      </c>
      <c r="AJ149" s="11">
        <f>'HAP STOP cijfers'!AJ24</f>
        <v>0</v>
      </c>
      <c r="AK149" s="11">
        <f>'HAP STOP cijfers'!AK24</f>
        <v>0</v>
      </c>
      <c r="AL149" s="49">
        <f>'HAP STOP cijfers'!AL24</f>
        <v>0</v>
      </c>
      <c r="AM149" s="11">
        <f>'HAP STOP cijfers'!AM24</f>
        <v>0</v>
      </c>
      <c r="AN149" s="11">
        <f>'HAP STOP cijfers'!AN24</f>
        <v>0</v>
      </c>
      <c r="AO149" s="11">
        <f>'HAP STOP cijfers'!AO24</f>
        <v>0</v>
      </c>
      <c r="AP149" s="11">
        <f>'HAP STOP cijfers'!AP24</f>
        <v>0</v>
      </c>
      <c r="AQ149" s="11">
        <f>'HAP STOP cijfers'!AQ24</f>
        <v>0</v>
      </c>
      <c r="AR149" s="49">
        <f>'HAP STOP cijfers'!AR24</f>
        <v>0</v>
      </c>
      <c r="AS149" s="11">
        <f>'HAP STOP cijfers'!AS24</f>
        <v>61.111111111111114</v>
      </c>
      <c r="AT149" s="11">
        <f>'HAP STOP cijfers'!AT24</f>
        <v>61.111111111111114</v>
      </c>
      <c r="AU149" s="11">
        <f>'HAP STOP cijfers'!AU24</f>
        <v>61.111111111111114</v>
      </c>
      <c r="AV149" s="11">
        <f>'HAP STOP cijfers'!AV24</f>
        <v>61.111111111111114</v>
      </c>
      <c r="AW149" s="11">
        <f>'HAP STOP cijfers'!AW24</f>
        <v>61.111111111111114</v>
      </c>
      <c r="AX149" s="11">
        <f>'HAP STOP cijfers'!AX24</f>
        <v>61.111111111111114</v>
      </c>
      <c r="AY149" s="11">
        <f>'HAP STOP cijfers'!AY24</f>
        <v>61.111111111111114</v>
      </c>
      <c r="AZ149" s="11">
        <f>'HAP STOP cijfers'!AZ24</f>
        <v>61.111111111111114</v>
      </c>
      <c r="BA149" s="11">
        <f>'HAP STOP cijfers'!BA24</f>
        <v>61.111111111111114</v>
      </c>
      <c r="BB149" s="11">
        <f>'HAP STOP cijfers'!BB24</f>
        <v>0</v>
      </c>
      <c r="BC149" s="49">
        <f>'HAP STOP cijfers'!BC24</f>
        <v>0</v>
      </c>
      <c r="BD149" s="11">
        <f>'HAP STOP cijfers'!BD24</f>
        <v>0</v>
      </c>
      <c r="BE149" s="11">
        <f>'HAP STOP cijfers'!BE24</f>
        <v>0</v>
      </c>
      <c r="BF149" s="11">
        <f>'HAP STOP cijfers'!BF24</f>
        <v>0</v>
      </c>
      <c r="BG149" s="11">
        <f>'HAP STOP cijfers'!BG24</f>
        <v>0</v>
      </c>
      <c r="BH149" s="11">
        <f>'HAP STOP cijfers'!BH24</f>
        <v>0</v>
      </c>
      <c r="BI149" s="11">
        <f>'HAP STOP cijfers'!BI24</f>
        <v>0</v>
      </c>
      <c r="BJ149" s="11">
        <f>'HAP STOP cijfers'!BJ24</f>
        <v>0</v>
      </c>
      <c r="BK149" s="49">
        <f>'HAP STOP cijfers'!BK24</f>
        <v>0</v>
      </c>
      <c r="BL149" s="11">
        <f>'HAP STOP cijfers'!BL24</f>
        <v>0</v>
      </c>
      <c r="BM149" s="11">
        <f>'HAP STOP cijfers'!BM24</f>
        <v>0</v>
      </c>
      <c r="BN149" s="11">
        <f>'HAP STOP cijfers'!BN24</f>
        <v>0</v>
      </c>
      <c r="BO149" s="11">
        <f>'HAP STOP cijfers'!BO24</f>
        <v>0</v>
      </c>
      <c r="BP149" s="11">
        <f>'HAP STOP cijfers'!BP24</f>
        <v>0</v>
      </c>
      <c r="BQ149" s="49">
        <f>'HAP STOP cijfers'!BQ24</f>
        <v>0</v>
      </c>
      <c r="BR149" s="11">
        <f>'HAP STOP cijfers'!BR24</f>
        <v>0</v>
      </c>
      <c r="BS149" s="11">
        <f>'HAP STOP cijfers'!BS24</f>
        <v>0</v>
      </c>
      <c r="BT149" s="11">
        <f>'HAP STOP cijfers'!BT24</f>
        <v>0</v>
      </c>
      <c r="BU149" s="11">
        <f>'HAP STOP cijfers'!BU24</f>
        <v>0</v>
      </c>
      <c r="BV149" s="11">
        <f>'HAP STOP cijfers'!BV24</f>
        <v>0</v>
      </c>
      <c r="BW149" s="11">
        <f>'HAP STOP cijfers'!BW24</f>
        <v>0</v>
      </c>
      <c r="BX149" s="47">
        <f>'HAP STOP cijfers'!BX24</f>
        <v>0</v>
      </c>
      <c r="BY149" s="49">
        <f>'HAP STOP cijfers'!BY24</f>
        <v>1249.9999999999998</v>
      </c>
      <c r="BZ149" s="11">
        <f>'HAP STOP cijfers'!BZ24</f>
        <v>62.499999999999993</v>
      </c>
      <c r="CA149" s="11">
        <f>'HAP STOP cijfers'!CA24</f>
        <v>124.99999999999999</v>
      </c>
      <c r="CB149" s="11">
        <f>'HAP STOP cijfers'!CB24</f>
        <v>124.99999999999999</v>
      </c>
      <c r="CC149" s="11">
        <f>'HAP STOP cijfers'!CC24</f>
        <v>124.99999999999999</v>
      </c>
      <c r="CD149" s="11">
        <f>'HAP STOP cijfers'!CD24</f>
        <v>124.99999999999999</v>
      </c>
      <c r="CE149" s="11">
        <f>'HAP STOP cijfers'!CE24</f>
        <v>62.499999999999993</v>
      </c>
      <c r="CF149" s="11">
        <f>'HAP STOP cijfers'!CF24</f>
        <v>62.499999999999993</v>
      </c>
      <c r="CG149" s="11">
        <f>'HAP STOP cijfers'!CG24</f>
        <v>124.99999999999999</v>
      </c>
      <c r="CH149" s="11">
        <f>'HAP STOP cijfers'!CH24</f>
        <v>124.99999999999999</v>
      </c>
      <c r="CI149" s="11">
        <f>'HAP STOP cijfers'!CI24</f>
        <v>124.99999999999999</v>
      </c>
      <c r="CJ149" s="11">
        <f>'HAP STOP cijfers'!CJ24</f>
        <v>124.99999999999999</v>
      </c>
      <c r="CK149" s="11">
        <f>'HAP STOP cijfers'!CK24</f>
        <v>62.499999999999993</v>
      </c>
      <c r="CL149" s="204">
        <f>'HAP STOP cijfers'!CL24</f>
        <v>1249.9999999999998</v>
      </c>
      <c r="CM149" s="11">
        <f>'HAP STOP cijfers'!CM24</f>
        <v>0</v>
      </c>
      <c r="CN149" s="11">
        <f>'HAP STOP cijfers'!CN24</f>
        <v>0</v>
      </c>
      <c r="CO149" s="11">
        <f>'HAP STOP cijfers'!CO24</f>
        <v>0</v>
      </c>
      <c r="CP149" s="11">
        <f>'HAP STOP cijfers'!CP24</f>
        <v>0</v>
      </c>
      <c r="CQ149" s="11">
        <f>'HAP STOP cijfers'!CQ24</f>
        <v>0</v>
      </c>
      <c r="CR149" s="11">
        <f>'HAP STOP cijfers'!CR24</f>
        <v>0</v>
      </c>
      <c r="CS149" s="11">
        <f>'HAP STOP cijfers'!CS24</f>
        <v>0</v>
      </c>
      <c r="CT149" s="11">
        <f>'HAP STOP cijfers'!CT24</f>
        <v>0</v>
      </c>
      <c r="CU149" s="11">
        <f>'HAP STOP cijfers'!CU24</f>
        <v>0</v>
      </c>
      <c r="CV149" s="11">
        <f>'HAP STOP cijfers'!CV24</f>
        <v>0</v>
      </c>
      <c r="CW149" s="11">
        <f>'HAP STOP cijfers'!CW24</f>
        <v>0</v>
      </c>
      <c r="CX149" s="11">
        <f>'HAP STOP cijfers'!CX24</f>
        <v>0</v>
      </c>
      <c r="CY149" s="26">
        <f>'HAP STOP cijfers'!CY24</f>
        <v>0</v>
      </c>
      <c r="CZ149" s="15">
        <f>'HAP STOP cijfers'!CZ24</f>
        <v>0</v>
      </c>
      <c r="DA149" s="11">
        <f>'HAP STOP cijfers'!DA24</f>
        <v>0</v>
      </c>
      <c r="DB149" s="11">
        <f>'HAP STOP cijfers'!DB24</f>
        <v>0</v>
      </c>
      <c r="DC149" s="11">
        <f>'HAP STOP cijfers'!DC24</f>
        <v>0</v>
      </c>
      <c r="DD149" s="11">
        <f>'HAP STOP cijfers'!DD24</f>
        <v>0</v>
      </c>
      <c r="DE149" s="11">
        <f>'HAP STOP cijfers'!DE24</f>
        <v>0</v>
      </c>
      <c r="DF149" s="11">
        <f>'HAP STOP cijfers'!DF24</f>
        <v>0</v>
      </c>
      <c r="DG149" s="11">
        <f>'HAP STOP cijfers'!DG24</f>
        <v>0</v>
      </c>
      <c r="DH149" s="11">
        <f>'HAP STOP cijfers'!DH24</f>
        <v>0</v>
      </c>
      <c r="DI149" s="11">
        <f>'HAP STOP cijfers'!DI24</f>
        <v>0</v>
      </c>
      <c r="DJ149" s="11">
        <f>'HAP STOP cijfers'!DJ24</f>
        <v>0</v>
      </c>
      <c r="DK149" s="11">
        <f>'HAP STOP cijfers'!DK24</f>
        <v>0</v>
      </c>
      <c r="DL149" s="26">
        <f>'HAP STOP cijfers'!DL24</f>
        <v>0</v>
      </c>
    </row>
    <row r="150" spans="1:116">
      <c r="A150" s="47">
        <f>'HAP STOP cijfers'!A25</f>
        <v>0</v>
      </c>
      <c r="B150" s="49" t="str">
        <f>'HAP STOP cijfers'!B25</f>
        <v>HFNT/HFNA</v>
      </c>
      <c r="C150" s="4" t="str">
        <f>'HAP STOP cijfers'!C25</f>
        <v>Horeca en ambachtelijke productie</v>
      </c>
      <c r="D150" s="4" t="str">
        <f>'HAP STOP cijfers'!D25</f>
        <v>H&amp;AP Formulebedrijven VWS</v>
      </c>
      <c r="E150" s="4" t="str">
        <f>'HAP STOP cijfers'!E25</f>
        <v>HT: convenant - project</v>
      </c>
      <c r="F150" s="4" t="str">
        <f>'HAP STOP cijfers'!F25</f>
        <v>VWS</v>
      </c>
      <c r="G150" s="4" t="str">
        <f>'HAP STOP cijfers'!G25</f>
        <v>ja/ja</v>
      </c>
      <c r="H150" s="11">
        <f>'HAP STOP cijfers'!H25</f>
        <v>160</v>
      </c>
      <c r="I150" s="11">
        <f>'HAP STOP cijfers'!I25</f>
        <v>0</v>
      </c>
      <c r="J150" s="518">
        <f>'HAP STOP cijfers'!J25</f>
        <v>200</v>
      </c>
      <c r="K150" s="11">
        <f>'HAP STOP cijfers'!K25</f>
        <v>0</v>
      </c>
      <c r="L150" s="11">
        <f>'HAP STOP cijfers'!L25</f>
        <v>0</v>
      </c>
      <c r="M150" s="11">
        <f>'HAP STOP cijfers'!M25</f>
        <v>0</v>
      </c>
      <c r="N150" s="11">
        <f>'HAP STOP cijfers'!N25</f>
        <v>0</v>
      </c>
      <c r="O150" s="11">
        <f>'HAP STOP cijfers'!O25</f>
        <v>0</v>
      </c>
      <c r="P150" s="11">
        <f>'HAP STOP cijfers'!P25</f>
        <v>0</v>
      </c>
      <c r="Q150" s="26">
        <f>'HAP STOP cijfers'!Q25</f>
        <v>360</v>
      </c>
      <c r="R150" s="15">
        <f>'HAP STOP cijfers'!R25</f>
        <v>0</v>
      </c>
      <c r="S150" s="11">
        <f>'HAP STOP cijfers'!S25</f>
        <v>0</v>
      </c>
      <c r="T150" s="11">
        <f>'HAP STOP cijfers'!T25</f>
        <v>360</v>
      </c>
      <c r="U150" s="11">
        <f>'HAP STOP cijfers'!U25</f>
        <v>0</v>
      </c>
      <c r="V150" s="11">
        <f>'HAP STOP cijfers'!V25</f>
        <v>0</v>
      </c>
      <c r="W150" s="11">
        <f>'HAP STOP cijfers'!W25</f>
        <v>0</v>
      </c>
      <c r="X150" s="11">
        <f>'HAP STOP cijfers'!X25</f>
        <v>0</v>
      </c>
      <c r="Y150" s="11">
        <f>'HAP STOP cijfers'!Y25</f>
        <v>0</v>
      </c>
      <c r="Z150" s="49">
        <f>'HAP STOP cijfers'!Z25</f>
        <v>360</v>
      </c>
      <c r="AA150" s="11">
        <f>'HAP STOP cijfers'!AA25</f>
        <v>200</v>
      </c>
      <c r="AB150" s="11">
        <f>'HAP STOP cijfers'!AB25</f>
        <v>160</v>
      </c>
      <c r="AC150" s="11">
        <f>'HAP STOP cijfers'!AC25</f>
        <v>0</v>
      </c>
      <c r="AD150" s="11">
        <f>'HAP STOP cijfers'!AD25</f>
        <v>0</v>
      </c>
      <c r="AE150" s="11">
        <f>'HAP STOP cijfers'!AE25</f>
        <v>0</v>
      </c>
      <c r="AF150" s="11">
        <f>'HAP STOP cijfers'!AF25</f>
        <v>0</v>
      </c>
      <c r="AG150" s="49">
        <f>'HAP STOP cijfers'!AG25</f>
        <v>0</v>
      </c>
      <c r="AH150" s="11">
        <f>'HAP STOP cijfers'!AH25</f>
        <v>0</v>
      </c>
      <c r="AI150" s="11">
        <f>'HAP STOP cijfers'!AI25</f>
        <v>200</v>
      </c>
      <c r="AJ150" s="11">
        <f>'HAP STOP cijfers'!AJ25</f>
        <v>0</v>
      </c>
      <c r="AK150" s="11">
        <f>'HAP STOP cijfers'!AK25</f>
        <v>0</v>
      </c>
      <c r="AL150" s="49">
        <f>'HAP STOP cijfers'!AL25</f>
        <v>0</v>
      </c>
      <c r="AM150" s="11">
        <f>'HAP STOP cijfers'!AM25</f>
        <v>0</v>
      </c>
      <c r="AN150" s="11">
        <f>'HAP STOP cijfers'!AN25</f>
        <v>0</v>
      </c>
      <c r="AO150" s="11">
        <f>'HAP STOP cijfers'!AO25</f>
        <v>0</v>
      </c>
      <c r="AP150" s="11">
        <f>'HAP STOP cijfers'!AP25</f>
        <v>0</v>
      </c>
      <c r="AQ150" s="11">
        <f>'HAP STOP cijfers'!AQ25</f>
        <v>0</v>
      </c>
      <c r="AR150" s="49">
        <f>'HAP STOP cijfers'!AR25</f>
        <v>0</v>
      </c>
      <c r="AS150" s="11">
        <f>'HAP STOP cijfers'!AS25</f>
        <v>17.777777777777779</v>
      </c>
      <c r="AT150" s="11">
        <f>'HAP STOP cijfers'!AT25</f>
        <v>17.777777777777779</v>
      </c>
      <c r="AU150" s="11">
        <f>'HAP STOP cijfers'!AU25</f>
        <v>17.777777777777779</v>
      </c>
      <c r="AV150" s="11">
        <f>'HAP STOP cijfers'!AV25</f>
        <v>17.777777777777779</v>
      </c>
      <c r="AW150" s="11">
        <f>'HAP STOP cijfers'!AW25</f>
        <v>17.777777777777779</v>
      </c>
      <c r="AX150" s="11">
        <f>'HAP STOP cijfers'!AX25</f>
        <v>17.777777777777779</v>
      </c>
      <c r="AY150" s="11">
        <f>'HAP STOP cijfers'!AY25</f>
        <v>17.777777777777779</v>
      </c>
      <c r="AZ150" s="11">
        <f>'HAP STOP cijfers'!AZ25</f>
        <v>17.777777777777779</v>
      </c>
      <c r="BA150" s="11">
        <f>'HAP STOP cijfers'!BA25</f>
        <v>17.777777777777779</v>
      </c>
      <c r="BB150" s="11">
        <f>'HAP STOP cijfers'!BB25</f>
        <v>0</v>
      </c>
      <c r="BC150" s="49">
        <f>'HAP STOP cijfers'!BC25</f>
        <v>0</v>
      </c>
      <c r="BD150" s="11">
        <f>'HAP STOP cijfers'!BD25</f>
        <v>0</v>
      </c>
      <c r="BE150" s="11">
        <f>'HAP STOP cijfers'!BE25</f>
        <v>0</v>
      </c>
      <c r="BF150" s="11">
        <f>'HAP STOP cijfers'!BF25</f>
        <v>0</v>
      </c>
      <c r="BG150" s="11">
        <f>'HAP STOP cijfers'!BG25</f>
        <v>0</v>
      </c>
      <c r="BH150" s="11">
        <f>'HAP STOP cijfers'!BH25</f>
        <v>0</v>
      </c>
      <c r="BI150" s="11">
        <f>'HAP STOP cijfers'!BI25</f>
        <v>0</v>
      </c>
      <c r="BJ150" s="11">
        <f>'HAP STOP cijfers'!BJ25</f>
        <v>0</v>
      </c>
      <c r="BK150" s="49">
        <f>'HAP STOP cijfers'!BK25</f>
        <v>0</v>
      </c>
      <c r="BL150" s="11">
        <f>'HAP STOP cijfers'!BL25</f>
        <v>0</v>
      </c>
      <c r="BM150" s="11">
        <f>'HAP STOP cijfers'!BM25</f>
        <v>0</v>
      </c>
      <c r="BN150" s="11">
        <f>'HAP STOP cijfers'!BN25</f>
        <v>0</v>
      </c>
      <c r="BO150" s="11">
        <f>'HAP STOP cijfers'!BO25</f>
        <v>0</v>
      </c>
      <c r="BP150" s="11">
        <f>'HAP STOP cijfers'!BP25</f>
        <v>0</v>
      </c>
      <c r="BQ150" s="49">
        <f>'HAP STOP cijfers'!BQ25</f>
        <v>0</v>
      </c>
      <c r="BR150" s="11">
        <f>'HAP STOP cijfers'!BR25</f>
        <v>0</v>
      </c>
      <c r="BS150" s="11">
        <f>'HAP STOP cijfers'!BS25</f>
        <v>0</v>
      </c>
      <c r="BT150" s="11">
        <f>'HAP STOP cijfers'!BT25</f>
        <v>0</v>
      </c>
      <c r="BU150" s="11">
        <f>'HAP STOP cijfers'!BU25</f>
        <v>0</v>
      </c>
      <c r="BV150" s="11">
        <f>'HAP STOP cijfers'!BV25</f>
        <v>0</v>
      </c>
      <c r="BW150" s="11">
        <f>'HAP STOP cijfers'!BW25</f>
        <v>0</v>
      </c>
      <c r="BX150" s="47">
        <f>'HAP STOP cijfers'!BX25</f>
        <v>0</v>
      </c>
      <c r="BY150" s="49">
        <f>'HAP STOP cijfers'!BY25</f>
        <v>359.99999999999994</v>
      </c>
      <c r="BZ150" s="11">
        <f>'HAP STOP cijfers'!BZ25</f>
        <v>17.999999999999996</v>
      </c>
      <c r="CA150" s="11">
        <f>'HAP STOP cijfers'!CA25</f>
        <v>35.999999999999993</v>
      </c>
      <c r="CB150" s="11">
        <f>'HAP STOP cijfers'!CB25</f>
        <v>35.999999999999993</v>
      </c>
      <c r="CC150" s="11">
        <f>'HAP STOP cijfers'!CC25</f>
        <v>35.999999999999993</v>
      </c>
      <c r="CD150" s="11">
        <f>'HAP STOP cijfers'!CD25</f>
        <v>35.999999999999993</v>
      </c>
      <c r="CE150" s="11">
        <f>'HAP STOP cijfers'!CE25</f>
        <v>17.999999999999996</v>
      </c>
      <c r="CF150" s="11">
        <f>'HAP STOP cijfers'!CF25</f>
        <v>17.999999999999996</v>
      </c>
      <c r="CG150" s="11">
        <f>'HAP STOP cijfers'!CG25</f>
        <v>35.999999999999993</v>
      </c>
      <c r="CH150" s="11">
        <f>'HAP STOP cijfers'!CH25</f>
        <v>35.999999999999993</v>
      </c>
      <c r="CI150" s="11">
        <f>'HAP STOP cijfers'!CI25</f>
        <v>35.999999999999993</v>
      </c>
      <c r="CJ150" s="11">
        <f>'HAP STOP cijfers'!CJ25</f>
        <v>35.999999999999993</v>
      </c>
      <c r="CK150" s="11">
        <f>'HAP STOP cijfers'!CK25</f>
        <v>17.999999999999996</v>
      </c>
      <c r="CL150" s="204">
        <f>'HAP STOP cijfers'!CL25</f>
        <v>359.99999999999994</v>
      </c>
      <c r="CM150" s="11">
        <f>'HAP STOP cijfers'!CM25</f>
        <v>0</v>
      </c>
      <c r="CN150" s="11">
        <f>'HAP STOP cijfers'!CN25</f>
        <v>0</v>
      </c>
      <c r="CO150" s="11">
        <f>'HAP STOP cijfers'!CO25</f>
        <v>0</v>
      </c>
      <c r="CP150" s="11">
        <f>'HAP STOP cijfers'!CP25</f>
        <v>0</v>
      </c>
      <c r="CQ150" s="11">
        <f>'HAP STOP cijfers'!CQ25</f>
        <v>0</v>
      </c>
      <c r="CR150" s="11">
        <f>'HAP STOP cijfers'!CR25</f>
        <v>0</v>
      </c>
      <c r="CS150" s="11">
        <f>'HAP STOP cijfers'!CS25</f>
        <v>0</v>
      </c>
      <c r="CT150" s="11">
        <f>'HAP STOP cijfers'!CT25</f>
        <v>0</v>
      </c>
      <c r="CU150" s="11">
        <f>'HAP STOP cijfers'!CU25</f>
        <v>0</v>
      </c>
      <c r="CV150" s="11">
        <f>'HAP STOP cijfers'!CV25</f>
        <v>0</v>
      </c>
      <c r="CW150" s="11">
        <f>'HAP STOP cijfers'!CW25</f>
        <v>0</v>
      </c>
      <c r="CX150" s="11">
        <f>'HAP STOP cijfers'!CX25</f>
        <v>0</v>
      </c>
      <c r="CY150" s="26">
        <f>'HAP STOP cijfers'!CY25</f>
        <v>0</v>
      </c>
      <c r="CZ150" s="15">
        <f>'HAP STOP cijfers'!CZ25</f>
        <v>0</v>
      </c>
      <c r="DA150" s="11">
        <f>'HAP STOP cijfers'!DA25</f>
        <v>0</v>
      </c>
      <c r="DB150" s="11">
        <f>'HAP STOP cijfers'!DB25</f>
        <v>0</v>
      </c>
      <c r="DC150" s="11">
        <f>'HAP STOP cijfers'!DC25</f>
        <v>0</v>
      </c>
      <c r="DD150" s="11">
        <f>'HAP STOP cijfers'!DD25</f>
        <v>0</v>
      </c>
      <c r="DE150" s="11">
        <f>'HAP STOP cijfers'!DE25</f>
        <v>0</v>
      </c>
      <c r="DF150" s="11">
        <f>'HAP STOP cijfers'!DF25</f>
        <v>0</v>
      </c>
      <c r="DG150" s="11">
        <f>'HAP STOP cijfers'!DG25</f>
        <v>0</v>
      </c>
      <c r="DH150" s="11">
        <f>'HAP STOP cijfers'!DH25</f>
        <v>0</v>
      </c>
      <c r="DI150" s="11">
        <f>'HAP STOP cijfers'!DI25</f>
        <v>0</v>
      </c>
      <c r="DJ150" s="11">
        <f>'HAP STOP cijfers'!DJ25</f>
        <v>0</v>
      </c>
      <c r="DK150" s="11">
        <f>'HAP STOP cijfers'!DK25</f>
        <v>0</v>
      </c>
      <c r="DL150" s="26">
        <f>'HAP STOP cijfers'!DL25</f>
        <v>0</v>
      </c>
    </row>
    <row r="151" spans="1:116">
      <c r="A151" s="47">
        <f>'HAP STOP cijfers'!A26</f>
        <v>0</v>
      </c>
      <c r="B151" s="49">
        <f>'HAP STOP cijfers'!B26</f>
        <v>0</v>
      </c>
      <c r="C151" s="4" t="str">
        <f>'HAP STOP cijfers'!C26</f>
        <v>Horeca en ambachtelijke productie</v>
      </c>
      <c r="D151" s="4" t="str">
        <f>'HAP STOP cijfers'!D26</f>
        <v>H&amp;AP Formulebedrijven VWS</v>
      </c>
      <c r="E151" s="526" t="str">
        <f>'HAP STOP cijfers'!E26</f>
        <v>Verbeterplan workflow en HT</v>
      </c>
      <c r="F151" s="4" t="str">
        <f>'HAP STOP cijfers'!F26</f>
        <v>VWS</v>
      </c>
      <c r="G151" s="4" t="str">
        <f>'HAP STOP cijfers'!G26</f>
        <v>ja/ja</v>
      </c>
      <c r="H151" s="518">
        <f>'HAP STOP cijfers'!H26</f>
        <v>1600</v>
      </c>
      <c r="I151" s="11">
        <f>'HAP STOP cijfers'!I26</f>
        <v>0</v>
      </c>
      <c r="J151" s="518">
        <f>'HAP STOP cijfers'!J26</f>
        <v>0</v>
      </c>
      <c r="K151" s="11">
        <f>'HAP STOP cijfers'!K26</f>
        <v>0</v>
      </c>
      <c r="L151" s="11">
        <f>'HAP STOP cijfers'!L26</f>
        <v>0</v>
      </c>
      <c r="M151" s="11">
        <f>'HAP STOP cijfers'!M26</f>
        <v>0</v>
      </c>
      <c r="N151" s="11">
        <f>'HAP STOP cijfers'!N26</f>
        <v>0</v>
      </c>
      <c r="O151" s="11">
        <f>'HAP STOP cijfers'!O26</f>
        <v>0</v>
      </c>
      <c r="P151" s="11">
        <f>'HAP STOP cijfers'!P26</f>
        <v>0</v>
      </c>
      <c r="Q151" s="26">
        <f>'HAP STOP cijfers'!Q26</f>
        <v>1600</v>
      </c>
      <c r="R151" s="15">
        <f>'HAP STOP cijfers'!R26</f>
        <v>0</v>
      </c>
      <c r="S151" s="11">
        <f>'HAP STOP cijfers'!S26</f>
        <v>0</v>
      </c>
      <c r="T151" s="518">
        <f>'HAP STOP cijfers'!T26</f>
        <v>1600</v>
      </c>
      <c r="U151" s="11">
        <f>'HAP STOP cijfers'!U26</f>
        <v>0</v>
      </c>
      <c r="V151" s="11">
        <f>'HAP STOP cijfers'!V26</f>
        <v>0</v>
      </c>
      <c r="W151" s="11">
        <f>'HAP STOP cijfers'!W26</f>
        <v>0</v>
      </c>
      <c r="X151" s="11">
        <f>'HAP STOP cijfers'!X26</f>
        <v>0</v>
      </c>
      <c r="Y151" s="11">
        <f>'HAP STOP cijfers'!Y26</f>
        <v>0</v>
      </c>
      <c r="Z151" s="49">
        <f>'HAP STOP cijfers'!Z26</f>
        <v>1600</v>
      </c>
      <c r="AA151" s="518">
        <f>'HAP STOP cijfers'!AA26</f>
        <v>250</v>
      </c>
      <c r="AB151" s="518">
        <f>'HAP STOP cijfers'!AB26</f>
        <v>1350</v>
      </c>
      <c r="AC151" s="11">
        <f>'HAP STOP cijfers'!AC26</f>
        <v>0</v>
      </c>
      <c r="AD151" s="11">
        <f>'HAP STOP cijfers'!AD26</f>
        <v>0</v>
      </c>
      <c r="AE151" s="11">
        <f>'HAP STOP cijfers'!AE26</f>
        <v>0</v>
      </c>
      <c r="AF151" s="11">
        <f>'HAP STOP cijfers'!AF26</f>
        <v>0</v>
      </c>
      <c r="AG151" s="49">
        <f>'HAP STOP cijfers'!AG26</f>
        <v>0</v>
      </c>
      <c r="AH151" s="11">
        <f>'HAP STOP cijfers'!AH26</f>
        <v>0</v>
      </c>
      <c r="AI151" s="518">
        <f>'HAP STOP cijfers'!AI26</f>
        <v>250</v>
      </c>
      <c r="AJ151" s="11">
        <f>'HAP STOP cijfers'!AJ26</f>
        <v>0</v>
      </c>
      <c r="AK151" s="11">
        <f>'HAP STOP cijfers'!AK26</f>
        <v>0</v>
      </c>
      <c r="AL151" s="49">
        <f>'HAP STOP cijfers'!AL26</f>
        <v>0</v>
      </c>
      <c r="AM151" s="11">
        <f>'HAP STOP cijfers'!AM26</f>
        <v>0</v>
      </c>
      <c r="AN151" s="11">
        <f>'HAP STOP cijfers'!AN26</f>
        <v>0</v>
      </c>
      <c r="AO151" s="11">
        <f>'HAP STOP cijfers'!AO26</f>
        <v>0</v>
      </c>
      <c r="AP151" s="11">
        <f>'HAP STOP cijfers'!AP26</f>
        <v>0</v>
      </c>
      <c r="AQ151" s="11">
        <f>'HAP STOP cijfers'!AQ26</f>
        <v>0</v>
      </c>
      <c r="AR151" s="49">
        <f>'HAP STOP cijfers'!AR26</f>
        <v>0</v>
      </c>
      <c r="AS151" s="11">
        <f>'HAP STOP cijfers'!AS26</f>
        <v>150</v>
      </c>
      <c r="AT151" s="11">
        <f>'HAP STOP cijfers'!AT26</f>
        <v>150</v>
      </c>
      <c r="AU151" s="11">
        <f>'HAP STOP cijfers'!AU26</f>
        <v>150</v>
      </c>
      <c r="AV151" s="11">
        <f>'HAP STOP cijfers'!AV26</f>
        <v>150</v>
      </c>
      <c r="AW151" s="11">
        <f>'HAP STOP cijfers'!AW26</f>
        <v>150</v>
      </c>
      <c r="AX151" s="11">
        <f>'HAP STOP cijfers'!AX26</f>
        <v>150</v>
      </c>
      <c r="AY151" s="11">
        <f>'HAP STOP cijfers'!AY26</f>
        <v>150</v>
      </c>
      <c r="AZ151" s="11">
        <f>'HAP STOP cijfers'!AZ26</f>
        <v>150</v>
      </c>
      <c r="BA151" s="11">
        <f>'HAP STOP cijfers'!BA26</f>
        <v>150</v>
      </c>
      <c r="BB151" s="11">
        <f>'HAP STOP cijfers'!BB26</f>
        <v>0</v>
      </c>
      <c r="BC151" s="49">
        <f>'HAP STOP cijfers'!BC26</f>
        <v>0</v>
      </c>
      <c r="BD151" s="11">
        <f>'HAP STOP cijfers'!BD26</f>
        <v>0</v>
      </c>
      <c r="BE151" s="11">
        <f>'HAP STOP cijfers'!BE26</f>
        <v>0</v>
      </c>
      <c r="BF151" s="11">
        <f>'HAP STOP cijfers'!BF26</f>
        <v>0</v>
      </c>
      <c r="BG151" s="11">
        <f>'HAP STOP cijfers'!BG26</f>
        <v>0</v>
      </c>
      <c r="BH151" s="11">
        <f>'HAP STOP cijfers'!BH26</f>
        <v>0</v>
      </c>
      <c r="BI151" s="11">
        <f>'HAP STOP cijfers'!BI26</f>
        <v>0</v>
      </c>
      <c r="BJ151" s="11">
        <f>'HAP STOP cijfers'!BJ26</f>
        <v>0</v>
      </c>
      <c r="BK151" s="49">
        <f>'HAP STOP cijfers'!BK26</f>
        <v>0</v>
      </c>
      <c r="BL151" s="11">
        <f>'HAP STOP cijfers'!BL26</f>
        <v>0</v>
      </c>
      <c r="BM151" s="11">
        <f>'HAP STOP cijfers'!BM26</f>
        <v>0</v>
      </c>
      <c r="BN151" s="11">
        <f>'HAP STOP cijfers'!BN26</f>
        <v>0</v>
      </c>
      <c r="BO151" s="11">
        <f>'HAP STOP cijfers'!BO26</f>
        <v>0</v>
      </c>
      <c r="BP151" s="11">
        <f>'HAP STOP cijfers'!BP26</f>
        <v>0</v>
      </c>
      <c r="BQ151" s="49">
        <f>'HAP STOP cijfers'!BQ26</f>
        <v>0</v>
      </c>
      <c r="BR151" s="11">
        <f>'HAP STOP cijfers'!BR26</f>
        <v>0</v>
      </c>
      <c r="BS151" s="11">
        <f>'HAP STOP cijfers'!BS26</f>
        <v>0</v>
      </c>
      <c r="BT151" s="11">
        <f>'HAP STOP cijfers'!BT26</f>
        <v>0</v>
      </c>
      <c r="BU151" s="11">
        <f>'HAP STOP cijfers'!BU26</f>
        <v>0</v>
      </c>
      <c r="BV151" s="11">
        <f>'HAP STOP cijfers'!BV26</f>
        <v>0</v>
      </c>
      <c r="BW151" s="11">
        <f>'HAP STOP cijfers'!BW26</f>
        <v>0</v>
      </c>
      <c r="BX151" s="47">
        <f>'HAP STOP cijfers'!BX26</f>
        <v>0</v>
      </c>
      <c r="BY151" s="49">
        <f>'HAP STOP cijfers'!BY26</f>
        <v>1600</v>
      </c>
      <c r="BZ151" s="11">
        <f>'HAP STOP cijfers'!BZ26</f>
        <v>80</v>
      </c>
      <c r="CA151" s="11">
        <f>'HAP STOP cijfers'!CA26</f>
        <v>160</v>
      </c>
      <c r="CB151" s="11">
        <f>'HAP STOP cijfers'!CB26</f>
        <v>160</v>
      </c>
      <c r="CC151" s="11">
        <f>'HAP STOP cijfers'!CC26</f>
        <v>160</v>
      </c>
      <c r="CD151" s="11">
        <f>'HAP STOP cijfers'!CD26</f>
        <v>160</v>
      </c>
      <c r="CE151" s="11">
        <f>'HAP STOP cijfers'!CE26</f>
        <v>80</v>
      </c>
      <c r="CF151" s="11">
        <f>'HAP STOP cijfers'!CF26</f>
        <v>80</v>
      </c>
      <c r="CG151" s="11">
        <f>'HAP STOP cijfers'!CG26</f>
        <v>160</v>
      </c>
      <c r="CH151" s="11">
        <f>'HAP STOP cijfers'!CH26</f>
        <v>160</v>
      </c>
      <c r="CI151" s="11">
        <f>'HAP STOP cijfers'!CI26</f>
        <v>160</v>
      </c>
      <c r="CJ151" s="11">
        <f>'HAP STOP cijfers'!CJ26</f>
        <v>160</v>
      </c>
      <c r="CK151" s="11">
        <f>'HAP STOP cijfers'!CK26</f>
        <v>80</v>
      </c>
      <c r="CL151" s="204">
        <f>'HAP STOP cijfers'!CL26</f>
        <v>1600</v>
      </c>
      <c r="CM151" s="11">
        <f>'HAP STOP cijfers'!CM26</f>
        <v>0</v>
      </c>
      <c r="CN151" s="11">
        <f>'HAP STOP cijfers'!CN26</f>
        <v>0</v>
      </c>
      <c r="CO151" s="11">
        <f>'HAP STOP cijfers'!CO26</f>
        <v>0</v>
      </c>
      <c r="CP151" s="11">
        <f>'HAP STOP cijfers'!CP26</f>
        <v>0</v>
      </c>
      <c r="CQ151" s="11">
        <f>'HAP STOP cijfers'!CQ26</f>
        <v>0</v>
      </c>
      <c r="CR151" s="11">
        <f>'HAP STOP cijfers'!CR26</f>
        <v>0</v>
      </c>
      <c r="CS151" s="11">
        <f>'HAP STOP cijfers'!CS26</f>
        <v>0</v>
      </c>
      <c r="CT151" s="11">
        <f>'HAP STOP cijfers'!CT26</f>
        <v>0</v>
      </c>
      <c r="CU151" s="11">
        <f>'HAP STOP cijfers'!CU26</f>
        <v>0</v>
      </c>
      <c r="CV151" s="11">
        <f>'HAP STOP cijfers'!CV26</f>
        <v>0</v>
      </c>
      <c r="CW151" s="11">
        <f>'HAP STOP cijfers'!CW26</f>
        <v>0</v>
      </c>
      <c r="CX151" s="11">
        <f>'HAP STOP cijfers'!CX26</f>
        <v>0</v>
      </c>
      <c r="CY151" s="26">
        <f>'HAP STOP cijfers'!CY26</f>
        <v>0</v>
      </c>
      <c r="CZ151" s="15">
        <f>'HAP STOP cijfers'!CZ26</f>
        <v>0</v>
      </c>
      <c r="DA151" s="11">
        <f>'HAP STOP cijfers'!DA26</f>
        <v>0</v>
      </c>
      <c r="DB151" s="11">
        <f>'HAP STOP cijfers'!DB26</f>
        <v>0</v>
      </c>
      <c r="DC151" s="11">
        <f>'HAP STOP cijfers'!DC26</f>
        <v>0</v>
      </c>
      <c r="DD151" s="11">
        <f>'HAP STOP cijfers'!DD26</f>
        <v>0</v>
      </c>
      <c r="DE151" s="11">
        <f>'HAP STOP cijfers'!DE26</f>
        <v>0</v>
      </c>
      <c r="DF151" s="11">
        <f>'HAP STOP cijfers'!DF26</f>
        <v>0</v>
      </c>
      <c r="DG151" s="11">
        <f>'HAP STOP cijfers'!DG26</f>
        <v>0</v>
      </c>
      <c r="DH151" s="11">
        <f>'HAP STOP cijfers'!DH26</f>
        <v>0</v>
      </c>
      <c r="DI151" s="11">
        <f>'HAP STOP cijfers'!DI26</f>
        <v>0</v>
      </c>
      <c r="DJ151" s="11">
        <f>'HAP STOP cijfers'!DJ26</f>
        <v>0</v>
      </c>
      <c r="DK151" s="11">
        <f>'HAP STOP cijfers'!DK26</f>
        <v>0</v>
      </c>
      <c r="DL151" s="26">
        <f>'HAP STOP cijfers'!DL26</f>
        <v>0</v>
      </c>
    </row>
    <row r="152" spans="1:116" ht="13.8" thickBot="1">
      <c r="A152" s="53">
        <f>'HAP STOP cijfers'!A30</f>
        <v>0</v>
      </c>
      <c r="B152" s="50" t="str">
        <f>'HAP STOP cijfers'!B30</f>
        <v>HHNT</v>
      </c>
      <c r="C152" s="6" t="str">
        <f>'HAP STOP cijfers'!C30</f>
        <v>Horeca en ambachtelijke productie</v>
      </c>
      <c r="D152" s="6" t="str">
        <f>'HAP STOP cijfers'!D30</f>
        <v>H&amp;AP Retribueerbare herinspecties DERDEN</v>
      </c>
      <c r="E152" s="6" t="str">
        <f>'HAP STOP cijfers'!E30</f>
        <v>Retribueerbare herinspecties</v>
      </c>
      <c r="F152" s="6" t="str">
        <f>'HAP STOP cijfers'!F30</f>
        <v>Derden</v>
      </c>
      <c r="G152" s="529" t="str">
        <f>'HAP STOP cijfers'!G30</f>
        <v>ja/ja</v>
      </c>
      <c r="H152" s="604">
        <f>'HAP STOP cijfers'!H30</f>
        <v>16500</v>
      </c>
      <c r="I152" s="523">
        <f>'HAP STOP cijfers'!I30</f>
        <v>0</v>
      </c>
      <c r="J152" s="523">
        <f>'HAP STOP cijfers'!J30</f>
        <v>0</v>
      </c>
      <c r="K152" s="523">
        <f>'HAP STOP cijfers'!K30</f>
        <v>0</v>
      </c>
      <c r="L152" s="523">
        <f>'HAP STOP cijfers'!L30</f>
        <v>0</v>
      </c>
      <c r="M152" s="523">
        <f>'HAP STOP cijfers'!M30</f>
        <v>0</v>
      </c>
      <c r="N152" s="523">
        <f>'HAP STOP cijfers'!N30</f>
        <v>0</v>
      </c>
      <c r="O152" s="523">
        <f>'HAP STOP cijfers'!O30</f>
        <v>0</v>
      </c>
      <c r="P152" s="523">
        <f>'HAP STOP cijfers'!P30</f>
        <v>0</v>
      </c>
      <c r="Q152" s="27">
        <f>'HAP STOP cijfers'!Q30</f>
        <v>16500</v>
      </c>
      <c r="R152" s="305">
        <f>'HAP STOP cijfers'!R30</f>
        <v>0</v>
      </c>
      <c r="S152" s="523">
        <f>'HAP STOP cijfers'!S30</f>
        <v>0</v>
      </c>
      <c r="T152" s="604">
        <f>'HAP STOP cijfers'!T30</f>
        <v>16500</v>
      </c>
      <c r="U152" s="523">
        <f>'HAP STOP cijfers'!U30</f>
        <v>0</v>
      </c>
      <c r="V152" s="523">
        <f>'HAP STOP cijfers'!V30</f>
        <v>0</v>
      </c>
      <c r="W152" s="523">
        <f>'HAP STOP cijfers'!W30</f>
        <v>0</v>
      </c>
      <c r="X152" s="523">
        <f>'HAP STOP cijfers'!X30</f>
        <v>0</v>
      </c>
      <c r="Y152" s="523">
        <f>'HAP STOP cijfers'!Y30</f>
        <v>0</v>
      </c>
      <c r="Z152" s="50">
        <f>'HAP STOP cijfers'!Z30</f>
        <v>16500</v>
      </c>
      <c r="AA152" s="604">
        <f>'HAP STOP cijfers'!AA30</f>
        <v>500</v>
      </c>
      <c r="AB152" s="523">
        <f>'HAP STOP cijfers'!AB30</f>
        <v>16000</v>
      </c>
      <c r="AC152" s="523">
        <f>'HAP STOP cijfers'!AC30</f>
        <v>0</v>
      </c>
      <c r="AD152" s="523">
        <f>'HAP STOP cijfers'!AD30</f>
        <v>0</v>
      </c>
      <c r="AE152" s="523">
        <f>'HAP STOP cijfers'!AE30</f>
        <v>0</v>
      </c>
      <c r="AF152" s="523">
        <f>'HAP STOP cijfers'!AF30</f>
        <v>0</v>
      </c>
      <c r="AG152" s="50">
        <f>'HAP STOP cijfers'!AG30</f>
        <v>0</v>
      </c>
      <c r="AH152" s="523">
        <f>'HAP STOP cijfers'!AH30</f>
        <v>0</v>
      </c>
      <c r="AI152" s="604">
        <f>'HAP STOP cijfers'!AI30</f>
        <v>500</v>
      </c>
      <c r="AJ152" s="523">
        <f>'HAP STOP cijfers'!AJ30</f>
        <v>0</v>
      </c>
      <c r="AK152" s="523">
        <f>'HAP STOP cijfers'!AK30</f>
        <v>0</v>
      </c>
      <c r="AL152" s="50">
        <f>'HAP STOP cijfers'!AL30</f>
        <v>0</v>
      </c>
      <c r="AM152" s="523">
        <f>'HAP STOP cijfers'!AM30</f>
        <v>0</v>
      </c>
      <c r="AN152" s="523">
        <f>'HAP STOP cijfers'!AN30</f>
        <v>0</v>
      </c>
      <c r="AO152" s="523">
        <f>'HAP STOP cijfers'!AO30</f>
        <v>0</v>
      </c>
      <c r="AP152" s="523">
        <f>'HAP STOP cijfers'!AP30</f>
        <v>0</v>
      </c>
      <c r="AQ152" s="523">
        <f>'HAP STOP cijfers'!AQ30</f>
        <v>0</v>
      </c>
      <c r="AR152" s="50">
        <f>'HAP STOP cijfers'!AR30</f>
        <v>0</v>
      </c>
      <c r="AS152" s="523">
        <f>'HAP STOP cijfers'!AS30</f>
        <v>1777.7777777777778</v>
      </c>
      <c r="AT152" s="523">
        <f>'HAP STOP cijfers'!AT30</f>
        <v>1777.7777777777778</v>
      </c>
      <c r="AU152" s="523">
        <f>'HAP STOP cijfers'!AU30</f>
        <v>1777.7777777777778</v>
      </c>
      <c r="AV152" s="523">
        <f>'HAP STOP cijfers'!AV30</f>
        <v>1777.7777777777778</v>
      </c>
      <c r="AW152" s="523">
        <f>'HAP STOP cijfers'!AW30</f>
        <v>1777.7777777777778</v>
      </c>
      <c r="AX152" s="523">
        <f>'HAP STOP cijfers'!AX30</f>
        <v>1777.7777777777778</v>
      </c>
      <c r="AY152" s="523">
        <f>'HAP STOP cijfers'!AY30</f>
        <v>1777.7777777777778</v>
      </c>
      <c r="AZ152" s="523">
        <f>'HAP STOP cijfers'!AZ30</f>
        <v>1777.7777777777778</v>
      </c>
      <c r="BA152" s="523">
        <f>'HAP STOP cijfers'!BA30</f>
        <v>1777.7777777777778</v>
      </c>
      <c r="BB152" s="523">
        <f>'HAP STOP cijfers'!BB30</f>
        <v>0</v>
      </c>
      <c r="BC152" s="50">
        <f>'HAP STOP cijfers'!BC30</f>
        <v>0</v>
      </c>
      <c r="BD152" s="523">
        <f>'HAP STOP cijfers'!BD30</f>
        <v>0</v>
      </c>
      <c r="BE152" s="523">
        <f>'HAP STOP cijfers'!BE30</f>
        <v>0</v>
      </c>
      <c r="BF152" s="523">
        <f>'HAP STOP cijfers'!BF30</f>
        <v>0</v>
      </c>
      <c r="BG152" s="523">
        <f>'HAP STOP cijfers'!BG30</f>
        <v>0</v>
      </c>
      <c r="BH152" s="523">
        <f>'HAP STOP cijfers'!BH30</f>
        <v>0</v>
      </c>
      <c r="BI152" s="523">
        <f>'HAP STOP cijfers'!BI30</f>
        <v>0</v>
      </c>
      <c r="BJ152" s="523">
        <f>'HAP STOP cijfers'!BJ30</f>
        <v>0</v>
      </c>
      <c r="BK152" s="50">
        <f>'HAP STOP cijfers'!BK30</f>
        <v>0</v>
      </c>
      <c r="BL152" s="523">
        <f>'HAP STOP cijfers'!BL30</f>
        <v>0</v>
      </c>
      <c r="BM152" s="523">
        <f>'HAP STOP cijfers'!BM30</f>
        <v>0</v>
      </c>
      <c r="BN152" s="523">
        <f>'HAP STOP cijfers'!BN30</f>
        <v>0</v>
      </c>
      <c r="BO152" s="523">
        <f>'HAP STOP cijfers'!BO30</f>
        <v>0</v>
      </c>
      <c r="BP152" s="523">
        <f>'HAP STOP cijfers'!BP30</f>
        <v>0</v>
      </c>
      <c r="BQ152" s="50">
        <f>'HAP STOP cijfers'!BQ30</f>
        <v>0</v>
      </c>
      <c r="BR152" s="523">
        <f>'HAP STOP cijfers'!BR30</f>
        <v>0</v>
      </c>
      <c r="BS152" s="523">
        <f>'HAP STOP cijfers'!BS30</f>
        <v>0</v>
      </c>
      <c r="BT152" s="523">
        <f>'HAP STOP cijfers'!BT30</f>
        <v>0</v>
      </c>
      <c r="BU152" s="523">
        <f>'HAP STOP cijfers'!BU30</f>
        <v>0</v>
      </c>
      <c r="BV152" s="523">
        <f>'HAP STOP cijfers'!BV30</f>
        <v>0</v>
      </c>
      <c r="BW152" s="523">
        <f>'HAP STOP cijfers'!BW30</f>
        <v>0</v>
      </c>
      <c r="BX152" s="53">
        <f>'HAP STOP cijfers'!BX30</f>
        <v>0</v>
      </c>
      <c r="BY152" s="50">
        <f>'HAP STOP cijfers'!BY30</f>
        <v>16500</v>
      </c>
      <c r="BZ152" s="523">
        <f>'HAP STOP cijfers'!BZ30</f>
        <v>825</v>
      </c>
      <c r="CA152" s="523">
        <f>'HAP STOP cijfers'!CA30</f>
        <v>1650</v>
      </c>
      <c r="CB152" s="523">
        <f>'HAP STOP cijfers'!CB30</f>
        <v>1650</v>
      </c>
      <c r="CC152" s="523">
        <f>'HAP STOP cijfers'!CC30</f>
        <v>1650</v>
      </c>
      <c r="CD152" s="523">
        <f>'HAP STOP cijfers'!CD30</f>
        <v>1650</v>
      </c>
      <c r="CE152" s="523">
        <f>'HAP STOP cijfers'!CE30</f>
        <v>825</v>
      </c>
      <c r="CF152" s="523">
        <f>'HAP STOP cijfers'!CF30</f>
        <v>825</v>
      </c>
      <c r="CG152" s="523">
        <f>'HAP STOP cijfers'!CG30</f>
        <v>1650</v>
      </c>
      <c r="CH152" s="523">
        <f>'HAP STOP cijfers'!CH30</f>
        <v>1650</v>
      </c>
      <c r="CI152" s="523">
        <f>'HAP STOP cijfers'!CI30</f>
        <v>1650</v>
      </c>
      <c r="CJ152" s="523">
        <f>'HAP STOP cijfers'!CJ30</f>
        <v>1650</v>
      </c>
      <c r="CK152" s="523">
        <f>'HAP STOP cijfers'!CK30</f>
        <v>825</v>
      </c>
      <c r="CL152" s="304">
        <f>'HAP STOP cijfers'!CL30</f>
        <v>16500</v>
      </c>
      <c r="CM152" s="523">
        <f>'HAP STOP cijfers'!CM30</f>
        <v>0</v>
      </c>
      <c r="CN152" s="523">
        <f>'HAP STOP cijfers'!CN30</f>
        <v>0</v>
      </c>
      <c r="CO152" s="523">
        <f>'HAP STOP cijfers'!CO30</f>
        <v>0</v>
      </c>
      <c r="CP152" s="523">
        <f>'HAP STOP cijfers'!CP30</f>
        <v>0</v>
      </c>
      <c r="CQ152" s="523">
        <f>'HAP STOP cijfers'!CQ30</f>
        <v>0</v>
      </c>
      <c r="CR152" s="523">
        <f>'HAP STOP cijfers'!CR30</f>
        <v>0</v>
      </c>
      <c r="CS152" s="523">
        <f>'HAP STOP cijfers'!CS30</f>
        <v>0</v>
      </c>
      <c r="CT152" s="523">
        <f>'HAP STOP cijfers'!CT30</f>
        <v>0</v>
      </c>
      <c r="CU152" s="523">
        <f>'HAP STOP cijfers'!CU30</f>
        <v>0</v>
      </c>
      <c r="CV152" s="523">
        <f>'HAP STOP cijfers'!CV30</f>
        <v>0</v>
      </c>
      <c r="CW152" s="523">
        <f>'HAP STOP cijfers'!CW30</f>
        <v>0</v>
      </c>
      <c r="CX152" s="523">
        <f>'HAP STOP cijfers'!CX30</f>
        <v>0</v>
      </c>
      <c r="CY152" s="27">
        <f>'HAP STOP cijfers'!CY30</f>
        <v>0</v>
      </c>
      <c r="CZ152" s="305">
        <f>'HAP STOP cijfers'!CZ30</f>
        <v>0</v>
      </c>
      <c r="DA152" s="523">
        <f>'HAP STOP cijfers'!DA30</f>
        <v>0</v>
      </c>
      <c r="DB152" s="523">
        <f>'HAP STOP cijfers'!DB30</f>
        <v>0</v>
      </c>
      <c r="DC152" s="523">
        <f>'HAP STOP cijfers'!DC30</f>
        <v>0</v>
      </c>
      <c r="DD152" s="523">
        <f>'HAP STOP cijfers'!DD30</f>
        <v>0</v>
      </c>
      <c r="DE152" s="523">
        <f>'HAP STOP cijfers'!DE30</f>
        <v>0</v>
      </c>
      <c r="DF152" s="523">
        <f>'HAP STOP cijfers'!DF30</f>
        <v>0</v>
      </c>
      <c r="DG152" s="523">
        <f>'HAP STOP cijfers'!DG30</f>
        <v>0</v>
      </c>
      <c r="DH152" s="523">
        <f>'HAP STOP cijfers'!DH30</f>
        <v>0</v>
      </c>
      <c r="DI152" s="523">
        <f>'HAP STOP cijfers'!DI30</f>
        <v>0</v>
      </c>
      <c r="DJ152" s="523">
        <f>'HAP STOP cijfers'!DJ30</f>
        <v>0</v>
      </c>
      <c r="DK152" s="523">
        <f>'HAP STOP cijfers'!DK30</f>
        <v>0</v>
      </c>
      <c r="DL152" s="27">
        <f>'HAP STOP cijfers'!DL30</f>
        <v>0</v>
      </c>
    </row>
    <row r="153" spans="1:116">
      <c r="A153" s="52">
        <f>' IP STOP cijfers nieuw'!A3</f>
        <v>0</v>
      </c>
      <c r="B153" s="48" t="str">
        <f>' IP STOP cijfers nieuw'!B3</f>
        <v>OWNT</v>
      </c>
      <c r="C153" s="54" t="str">
        <f>' IP STOP cijfers nieuw'!C3</f>
        <v>Industriële Productie</v>
      </c>
      <c r="D153" s="54" t="str">
        <f>' IP STOP cijfers nieuw'!D3</f>
        <v>IP Voedselveiligheid VWS</v>
      </c>
      <c r="E153" s="54" t="str">
        <f>' IP STOP cijfers nieuw'!E3</f>
        <v>VVH Toezicht geregistreerde bedrijven</v>
      </c>
      <c r="F153" s="54" t="str">
        <f>' IP STOP cijfers nieuw'!F3</f>
        <v>VWS</v>
      </c>
      <c r="G153" s="54">
        <f>' IP STOP cijfers nieuw'!G3</f>
        <v>0</v>
      </c>
      <c r="H153" s="768">
        <f>' IP STOP cijfers nieuw'!H3</f>
        <v>12908</v>
      </c>
      <c r="I153" s="768">
        <f>' IP STOP cijfers nieuw'!I3</f>
        <v>0</v>
      </c>
      <c r="J153" s="768">
        <f>' IP STOP cijfers nieuw'!J3</f>
        <v>0</v>
      </c>
      <c r="K153" s="768">
        <f>' IP STOP cijfers nieuw'!K3</f>
        <v>0</v>
      </c>
      <c r="L153" s="768">
        <f>' IP STOP cijfers nieuw'!L3</f>
        <v>0</v>
      </c>
      <c r="M153" s="768">
        <f>' IP STOP cijfers nieuw'!M3</f>
        <v>0</v>
      </c>
      <c r="N153" s="768">
        <f>' IP STOP cijfers nieuw'!N3</f>
        <v>0</v>
      </c>
      <c r="O153" s="768">
        <f>' IP STOP cijfers nieuw'!O3</f>
        <v>0</v>
      </c>
      <c r="P153" s="768">
        <f>' IP STOP cijfers nieuw'!P3</f>
        <v>0</v>
      </c>
      <c r="Q153" s="769">
        <f>' IP STOP cijfers nieuw'!Q3</f>
        <v>12908</v>
      </c>
      <c r="R153" s="770">
        <f>' IP STOP cijfers nieuw'!R3</f>
        <v>0</v>
      </c>
      <c r="S153" s="768">
        <f>' IP STOP cijfers nieuw'!S3</f>
        <v>0</v>
      </c>
      <c r="T153" s="768">
        <f>' IP STOP cijfers nieuw'!T3</f>
        <v>12908</v>
      </c>
      <c r="U153" s="768">
        <f>' IP STOP cijfers nieuw'!U3</f>
        <v>0</v>
      </c>
      <c r="V153" s="768">
        <f>' IP STOP cijfers nieuw'!V3</f>
        <v>0</v>
      </c>
      <c r="W153" s="768">
        <f>' IP STOP cijfers nieuw'!W3</f>
        <v>0</v>
      </c>
      <c r="X153" s="768">
        <f>' IP STOP cijfers nieuw'!X3</f>
        <v>0</v>
      </c>
      <c r="Y153" s="768">
        <f>' IP STOP cijfers nieuw'!Y3</f>
        <v>0</v>
      </c>
      <c r="Z153" s="771">
        <f>' IP STOP cijfers nieuw'!Z3</f>
        <v>12908</v>
      </c>
      <c r="AA153" s="768">
        <f>' IP STOP cijfers nieuw'!AA3</f>
        <v>1168</v>
      </c>
      <c r="AB153" s="768">
        <f>' IP STOP cijfers nieuw'!AB3</f>
        <v>0</v>
      </c>
      <c r="AC153" s="768">
        <f>' IP STOP cijfers nieuw'!AC3</f>
        <v>11740</v>
      </c>
      <c r="AD153" s="768">
        <f>' IP STOP cijfers nieuw'!AD3</f>
        <v>0</v>
      </c>
      <c r="AE153" s="768">
        <f>' IP STOP cijfers nieuw'!AE3</f>
        <v>0</v>
      </c>
      <c r="AF153" s="768">
        <f>' IP STOP cijfers nieuw'!AF3</f>
        <v>0</v>
      </c>
      <c r="AG153" s="771">
        <f>' IP STOP cijfers nieuw'!AG3</f>
        <v>0</v>
      </c>
      <c r="AH153" s="768">
        <f>' IP STOP cijfers nieuw'!AH3</f>
        <v>1168</v>
      </c>
      <c r="AI153" s="768">
        <f>' IP STOP cijfers nieuw'!AI3</f>
        <v>0</v>
      </c>
      <c r="AJ153" s="768">
        <f>' IP STOP cijfers nieuw'!AJ3</f>
        <v>0</v>
      </c>
      <c r="AK153" s="768">
        <f>' IP STOP cijfers nieuw'!AK3</f>
        <v>0</v>
      </c>
      <c r="AL153" s="771">
        <f>' IP STOP cijfers nieuw'!AL3</f>
        <v>0</v>
      </c>
      <c r="AM153" s="768">
        <f>' IP STOP cijfers nieuw'!AM3</f>
        <v>0</v>
      </c>
      <c r="AN153" s="768">
        <f>' IP STOP cijfers nieuw'!AN3</f>
        <v>0</v>
      </c>
      <c r="AO153" s="768">
        <f>' IP STOP cijfers nieuw'!AO3</f>
        <v>0</v>
      </c>
      <c r="AP153" s="768">
        <f>' IP STOP cijfers nieuw'!AP3</f>
        <v>0</v>
      </c>
      <c r="AQ153" s="768">
        <f>' IP STOP cijfers nieuw'!AQ3</f>
        <v>0</v>
      </c>
      <c r="AR153" s="771">
        <f>' IP STOP cijfers nieuw'!AR3</f>
        <v>0</v>
      </c>
      <c r="AS153" s="768">
        <f>' IP STOP cijfers nieuw'!AS3</f>
        <v>0</v>
      </c>
      <c r="AT153" s="768">
        <f>' IP STOP cijfers nieuw'!AT3</f>
        <v>0</v>
      </c>
      <c r="AU153" s="768">
        <f>' IP STOP cijfers nieuw'!AU3</f>
        <v>0</v>
      </c>
      <c r="AV153" s="768">
        <f>' IP STOP cijfers nieuw'!AV3</f>
        <v>0</v>
      </c>
      <c r="AW153" s="768">
        <f>' IP STOP cijfers nieuw'!AW3</f>
        <v>0</v>
      </c>
      <c r="AX153" s="768">
        <f>' IP STOP cijfers nieuw'!AX3</f>
        <v>0</v>
      </c>
      <c r="AY153" s="768">
        <f>' IP STOP cijfers nieuw'!AY3</f>
        <v>0</v>
      </c>
      <c r="AZ153" s="768">
        <f>' IP STOP cijfers nieuw'!AZ3</f>
        <v>0</v>
      </c>
      <c r="BA153" s="768">
        <f>' IP STOP cijfers nieuw'!BA3</f>
        <v>0</v>
      </c>
      <c r="BB153" s="768">
        <f>' IP STOP cijfers nieuw'!BB3</f>
        <v>0</v>
      </c>
      <c r="BC153" s="771">
        <f>' IP STOP cijfers nieuw'!BC3</f>
        <v>0</v>
      </c>
      <c r="BD153" s="768">
        <f>' IP STOP cijfers nieuw'!BD3</f>
        <v>0</v>
      </c>
      <c r="BE153" s="768">
        <f>' IP STOP cijfers nieuw'!BE3</f>
        <v>0</v>
      </c>
      <c r="BF153" s="768">
        <f>' IP STOP cijfers nieuw'!BF3</f>
        <v>0</v>
      </c>
      <c r="BG153" s="768">
        <f>' IP STOP cijfers nieuw'!BG3</f>
        <v>0</v>
      </c>
      <c r="BH153" s="768">
        <f>' IP STOP cijfers nieuw'!BH3</f>
        <v>0</v>
      </c>
      <c r="BI153" s="768">
        <f>' IP STOP cijfers nieuw'!BI3</f>
        <v>0</v>
      </c>
      <c r="BJ153" s="768">
        <f>' IP STOP cijfers nieuw'!BJ3</f>
        <v>0</v>
      </c>
      <c r="BK153" s="771">
        <f>' IP STOP cijfers nieuw'!BK3</f>
        <v>0</v>
      </c>
      <c r="BL153" s="768">
        <f>' IP STOP cijfers nieuw'!BL3</f>
        <v>0</v>
      </c>
      <c r="BM153" s="768">
        <f>' IP STOP cijfers nieuw'!BM3</f>
        <v>0</v>
      </c>
      <c r="BN153" s="768">
        <f>' IP STOP cijfers nieuw'!BN3</f>
        <v>0</v>
      </c>
      <c r="BO153" s="768">
        <f>' IP STOP cijfers nieuw'!BO3</f>
        <v>0</v>
      </c>
      <c r="BP153" s="768">
        <f>' IP STOP cijfers nieuw'!BP3</f>
        <v>0</v>
      </c>
      <c r="BQ153" s="771">
        <f>' IP STOP cijfers nieuw'!BQ3</f>
        <v>0</v>
      </c>
      <c r="BR153" s="768">
        <f>' IP STOP cijfers nieuw'!BR3</f>
        <v>0</v>
      </c>
      <c r="BS153" s="768">
        <f>' IP STOP cijfers nieuw'!BS3</f>
        <v>0</v>
      </c>
      <c r="BT153" s="768">
        <f>' IP STOP cijfers nieuw'!BT3</f>
        <v>11740</v>
      </c>
      <c r="BU153" s="768">
        <f>' IP STOP cijfers nieuw'!BU3</f>
        <v>0</v>
      </c>
      <c r="BV153" s="768">
        <f>' IP STOP cijfers nieuw'!BV3</f>
        <v>0</v>
      </c>
      <c r="BW153" s="768">
        <f>' IP STOP cijfers nieuw'!BW3</f>
        <v>0</v>
      </c>
      <c r="BX153" s="772">
        <f>' IP STOP cijfers nieuw'!BX3</f>
        <v>0</v>
      </c>
      <c r="BY153" s="771">
        <f>' IP STOP cijfers nieuw'!BY3</f>
        <v>12908</v>
      </c>
      <c r="BZ153" s="768">
        <f>' IP STOP cijfers nieuw'!BZ3</f>
        <v>0</v>
      </c>
      <c r="CA153" s="768">
        <f>' IP STOP cijfers nieuw'!CA3</f>
        <v>0</v>
      </c>
      <c r="CB153" s="768">
        <f>' IP STOP cijfers nieuw'!CB3</f>
        <v>0</v>
      </c>
      <c r="CC153" s="768">
        <f>' IP STOP cijfers nieuw'!CC3</f>
        <v>0</v>
      </c>
      <c r="CD153" s="768">
        <f>' IP STOP cijfers nieuw'!CD3</f>
        <v>0</v>
      </c>
      <c r="CE153" s="768">
        <f>' IP STOP cijfers nieuw'!CE3</f>
        <v>0</v>
      </c>
      <c r="CF153" s="768">
        <f>' IP STOP cijfers nieuw'!CF3</f>
        <v>0</v>
      </c>
      <c r="CG153" s="768">
        <f>' IP STOP cijfers nieuw'!CG3</f>
        <v>0</v>
      </c>
      <c r="CH153" s="768">
        <f>' IP STOP cijfers nieuw'!CH3</f>
        <v>0</v>
      </c>
      <c r="CI153" s="768">
        <f>' IP STOP cijfers nieuw'!CI3</f>
        <v>0</v>
      </c>
      <c r="CJ153" s="768">
        <f>' IP STOP cijfers nieuw'!CJ3</f>
        <v>0</v>
      </c>
      <c r="CK153" s="768">
        <f>' IP STOP cijfers nieuw'!CK3</f>
        <v>0</v>
      </c>
      <c r="CL153" s="773">
        <f>' IP STOP cijfers nieuw'!CL3</f>
        <v>0</v>
      </c>
      <c r="CM153" s="768">
        <f>' IP STOP cijfers nieuw'!CM3</f>
        <v>0</v>
      </c>
      <c r="CN153" s="768">
        <f>' IP STOP cijfers nieuw'!CN3</f>
        <v>0</v>
      </c>
      <c r="CO153" s="768">
        <f>' IP STOP cijfers nieuw'!CO3</f>
        <v>0</v>
      </c>
      <c r="CP153" s="14">
        <f>' IP STOP cijfers nieuw'!CP3</f>
        <v>0</v>
      </c>
      <c r="CQ153" s="14">
        <f>' IP STOP cijfers nieuw'!CQ3</f>
        <v>0</v>
      </c>
      <c r="CR153" s="14">
        <f>' IP STOP cijfers nieuw'!CR3</f>
        <v>0</v>
      </c>
      <c r="CS153" s="14">
        <f>' IP STOP cijfers nieuw'!CS3</f>
        <v>0</v>
      </c>
      <c r="CT153" s="14">
        <f>' IP STOP cijfers nieuw'!CT3</f>
        <v>0</v>
      </c>
      <c r="CU153" s="14">
        <f>' IP STOP cijfers nieuw'!CU3</f>
        <v>0</v>
      </c>
      <c r="CV153" s="14">
        <f>' IP STOP cijfers nieuw'!CV3</f>
        <v>0</v>
      </c>
      <c r="CW153" s="14">
        <f>' IP STOP cijfers nieuw'!CW3</f>
        <v>0</v>
      </c>
      <c r="CX153" s="14">
        <f>' IP STOP cijfers nieuw'!CX3</f>
        <v>0</v>
      </c>
      <c r="CY153" s="51">
        <f>' IP STOP cijfers nieuw'!CY3</f>
        <v>0</v>
      </c>
      <c r="CZ153" s="21">
        <f>' IP STOP cijfers nieuw'!CZ3</f>
        <v>0</v>
      </c>
      <c r="DA153" s="14">
        <f>' IP STOP cijfers nieuw'!DA3</f>
        <v>0</v>
      </c>
      <c r="DB153" s="14">
        <f>' IP STOP cijfers nieuw'!DB3</f>
        <v>0</v>
      </c>
      <c r="DC153" s="14">
        <f>' IP STOP cijfers nieuw'!DC3</f>
        <v>0</v>
      </c>
      <c r="DD153" s="14">
        <f>' IP STOP cijfers nieuw'!DD3</f>
        <v>0</v>
      </c>
      <c r="DE153" s="14">
        <f>' IP STOP cijfers nieuw'!DE3</f>
        <v>0</v>
      </c>
      <c r="DF153" s="14">
        <f>' IP STOP cijfers nieuw'!DF3</f>
        <v>0</v>
      </c>
      <c r="DG153" s="14">
        <f>' IP STOP cijfers nieuw'!DG3</f>
        <v>0</v>
      </c>
      <c r="DH153" s="14">
        <f>' IP STOP cijfers nieuw'!DH3</f>
        <v>0</v>
      </c>
      <c r="DI153" s="14">
        <f>' IP STOP cijfers nieuw'!DI3</f>
        <v>0</v>
      </c>
      <c r="DJ153" s="14">
        <f>' IP STOP cijfers nieuw'!DJ3</f>
        <v>0</v>
      </c>
      <c r="DK153" s="14">
        <f>' IP STOP cijfers nieuw'!DK3</f>
        <v>0</v>
      </c>
      <c r="DL153" s="51">
        <f>' IP STOP cijfers nieuw'!DL3</f>
        <v>0</v>
      </c>
    </row>
    <row r="154" spans="1:116" s="617" customFormat="1">
      <c r="A154" s="780">
        <f>' IP STOP cijfers nieuw'!A4</f>
        <v>0</v>
      </c>
      <c r="B154" s="781" t="str">
        <f>' IP STOP cijfers nieuw'!B4</f>
        <v>OWNT</v>
      </c>
      <c r="C154" s="526" t="str">
        <f>' IP STOP cijfers nieuw'!C4</f>
        <v>Industriële Productie</v>
      </c>
      <c r="D154" s="526" t="str">
        <f>' IP STOP cijfers nieuw'!D4</f>
        <v>IP Voedselveiligheid VWS</v>
      </c>
      <c r="E154" s="526" t="str">
        <f>' IP STOP cijfers nieuw'!E4</f>
        <v>VVH Toezicht geregistreerde bedrijven verbeterplan</v>
      </c>
      <c r="F154" s="526" t="str">
        <f>' IP STOP cijfers nieuw'!F4</f>
        <v>VWS</v>
      </c>
      <c r="G154" s="526" t="str">
        <f>' IP STOP cijfers nieuw'!G4</f>
        <v>verbeterplan</v>
      </c>
      <c r="H154" s="518">
        <f>' IP STOP cijfers nieuw'!H4</f>
        <v>591</v>
      </c>
      <c r="I154" s="518">
        <f>' IP STOP cijfers nieuw'!I4</f>
        <v>0</v>
      </c>
      <c r="J154" s="518">
        <f>' IP STOP cijfers nieuw'!J4</f>
        <v>0</v>
      </c>
      <c r="K154" s="518">
        <f>' IP STOP cijfers nieuw'!K4</f>
        <v>0</v>
      </c>
      <c r="L154" s="518">
        <f>' IP STOP cijfers nieuw'!L4</f>
        <v>0</v>
      </c>
      <c r="M154" s="518">
        <f>' IP STOP cijfers nieuw'!M4</f>
        <v>0</v>
      </c>
      <c r="N154" s="518">
        <f>' IP STOP cijfers nieuw'!N4</f>
        <v>0</v>
      </c>
      <c r="O154" s="518">
        <f>' IP STOP cijfers nieuw'!O4</f>
        <v>0</v>
      </c>
      <c r="P154" s="518">
        <f>' IP STOP cijfers nieuw'!P4</f>
        <v>0</v>
      </c>
      <c r="Q154" s="782">
        <f>' IP STOP cijfers nieuw'!Q4</f>
        <v>591</v>
      </c>
      <c r="R154" s="533">
        <f>' IP STOP cijfers nieuw'!R4</f>
        <v>0</v>
      </c>
      <c r="S154" s="518">
        <f>' IP STOP cijfers nieuw'!S4</f>
        <v>0</v>
      </c>
      <c r="T154" s="518">
        <f>' IP STOP cijfers nieuw'!T4</f>
        <v>591</v>
      </c>
      <c r="U154" s="518">
        <f>' IP STOP cijfers nieuw'!U4</f>
        <v>0</v>
      </c>
      <c r="V154" s="518">
        <f>' IP STOP cijfers nieuw'!V4</f>
        <v>0</v>
      </c>
      <c r="W154" s="518">
        <f>' IP STOP cijfers nieuw'!W4</f>
        <v>0</v>
      </c>
      <c r="X154" s="518">
        <f>' IP STOP cijfers nieuw'!X4</f>
        <v>0</v>
      </c>
      <c r="Y154" s="518">
        <f>' IP STOP cijfers nieuw'!Y4</f>
        <v>0</v>
      </c>
      <c r="Z154" s="781">
        <f>' IP STOP cijfers nieuw'!Z4</f>
        <v>591</v>
      </c>
      <c r="AA154" s="518">
        <f>' IP STOP cijfers nieuw'!AA4</f>
        <v>38</v>
      </c>
      <c r="AB154" s="518">
        <f>' IP STOP cijfers nieuw'!AB4</f>
        <v>0</v>
      </c>
      <c r="AC154" s="518">
        <f>' IP STOP cijfers nieuw'!AC4</f>
        <v>553</v>
      </c>
      <c r="AD154" s="518">
        <f>' IP STOP cijfers nieuw'!AD4</f>
        <v>0</v>
      </c>
      <c r="AE154" s="518">
        <f>' IP STOP cijfers nieuw'!AE4</f>
        <v>0</v>
      </c>
      <c r="AF154" s="518">
        <f>' IP STOP cijfers nieuw'!AF4</f>
        <v>0</v>
      </c>
      <c r="AG154" s="781">
        <f>' IP STOP cijfers nieuw'!AG4</f>
        <v>0</v>
      </c>
      <c r="AH154" s="518">
        <f>' IP STOP cijfers nieuw'!AH4</f>
        <v>38</v>
      </c>
      <c r="AI154" s="518">
        <f>' IP STOP cijfers nieuw'!AI4</f>
        <v>0</v>
      </c>
      <c r="AJ154" s="518">
        <f>' IP STOP cijfers nieuw'!AJ4</f>
        <v>0</v>
      </c>
      <c r="AK154" s="518">
        <f>' IP STOP cijfers nieuw'!AK4</f>
        <v>0</v>
      </c>
      <c r="AL154" s="781">
        <f>' IP STOP cijfers nieuw'!AL4</f>
        <v>0</v>
      </c>
      <c r="AM154" s="518">
        <f>' IP STOP cijfers nieuw'!AM4</f>
        <v>0</v>
      </c>
      <c r="AN154" s="518">
        <f>' IP STOP cijfers nieuw'!AN4</f>
        <v>0</v>
      </c>
      <c r="AO154" s="518">
        <f>' IP STOP cijfers nieuw'!AO4</f>
        <v>0</v>
      </c>
      <c r="AP154" s="518">
        <f>' IP STOP cijfers nieuw'!AP4</f>
        <v>0</v>
      </c>
      <c r="AQ154" s="518">
        <f>' IP STOP cijfers nieuw'!AQ4</f>
        <v>0</v>
      </c>
      <c r="AR154" s="781">
        <f>' IP STOP cijfers nieuw'!AR4</f>
        <v>0</v>
      </c>
      <c r="AS154" s="518">
        <f>' IP STOP cijfers nieuw'!AS4</f>
        <v>0</v>
      </c>
      <c r="AT154" s="518">
        <f>' IP STOP cijfers nieuw'!AT4</f>
        <v>0</v>
      </c>
      <c r="AU154" s="518">
        <f>' IP STOP cijfers nieuw'!AU4</f>
        <v>0</v>
      </c>
      <c r="AV154" s="518">
        <f>' IP STOP cijfers nieuw'!AV4</f>
        <v>0</v>
      </c>
      <c r="AW154" s="518">
        <f>' IP STOP cijfers nieuw'!AW4</f>
        <v>0</v>
      </c>
      <c r="AX154" s="518">
        <f>' IP STOP cijfers nieuw'!AX4</f>
        <v>0</v>
      </c>
      <c r="AY154" s="518">
        <f>' IP STOP cijfers nieuw'!AY4</f>
        <v>0</v>
      </c>
      <c r="AZ154" s="518">
        <f>' IP STOP cijfers nieuw'!AZ4</f>
        <v>0</v>
      </c>
      <c r="BA154" s="518">
        <f>' IP STOP cijfers nieuw'!BA4</f>
        <v>0</v>
      </c>
      <c r="BB154" s="518">
        <f>' IP STOP cijfers nieuw'!BB4</f>
        <v>0</v>
      </c>
      <c r="BC154" s="781">
        <f>' IP STOP cijfers nieuw'!BC4</f>
        <v>0</v>
      </c>
      <c r="BD154" s="518">
        <f>' IP STOP cijfers nieuw'!BD4</f>
        <v>0</v>
      </c>
      <c r="BE154" s="518">
        <f>' IP STOP cijfers nieuw'!BE4</f>
        <v>0</v>
      </c>
      <c r="BF154" s="518">
        <f>' IP STOP cijfers nieuw'!BF4</f>
        <v>0</v>
      </c>
      <c r="BG154" s="518">
        <f>' IP STOP cijfers nieuw'!BG4</f>
        <v>0</v>
      </c>
      <c r="BH154" s="518">
        <f>' IP STOP cijfers nieuw'!BH4</f>
        <v>0</v>
      </c>
      <c r="BI154" s="518">
        <f>' IP STOP cijfers nieuw'!BI4</f>
        <v>0</v>
      </c>
      <c r="BJ154" s="518">
        <f>' IP STOP cijfers nieuw'!BJ4</f>
        <v>0</v>
      </c>
      <c r="BK154" s="781">
        <f>' IP STOP cijfers nieuw'!BK4</f>
        <v>0</v>
      </c>
      <c r="BL154" s="518">
        <f>' IP STOP cijfers nieuw'!BL4</f>
        <v>0</v>
      </c>
      <c r="BM154" s="518">
        <f>' IP STOP cijfers nieuw'!BM4</f>
        <v>0</v>
      </c>
      <c r="BN154" s="518">
        <f>' IP STOP cijfers nieuw'!BN4</f>
        <v>0</v>
      </c>
      <c r="BO154" s="518">
        <f>' IP STOP cijfers nieuw'!BO4</f>
        <v>0</v>
      </c>
      <c r="BP154" s="518">
        <f>' IP STOP cijfers nieuw'!BP4</f>
        <v>0</v>
      </c>
      <c r="BQ154" s="781">
        <f>' IP STOP cijfers nieuw'!BQ4</f>
        <v>0</v>
      </c>
      <c r="BR154" s="518">
        <f>' IP STOP cijfers nieuw'!BR4</f>
        <v>0</v>
      </c>
      <c r="BS154" s="518">
        <f>' IP STOP cijfers nieuw'!BS4</f>
        <v>0</v>
      </c>
      <c r="BT154" s="518">
        <f>' IP STOP cijfers nieuw'!BT4</f>
        <v>0</v>
      </c>
      <c r="BU154" s="518">
        <f>' IP STOP cijfers nieuw'!BU4</f>
        <v>0</v>
      </c>
      <c r="BV154" s="518">
        <f>' IP STOP cijfers nieuw'!BV4</f>
        <v>0</v>
      </c>
      <c r="BW154" s="518">
        <f>' IP STOP cijfers nieuw'!BW4</f>
        <v>0</v>
      </c>
      <c r="BX154" s="780">
        <f>' IP STOP cijfers nieuw'!BX4</f>
        <v>553</v>
      </c>
      <c r="BY154" s="781">
        <f>' IP STOP cijfers nieuw'!BY4</f>
        <v>38</v>
      </c>
      <c r="BZ154" s="518">
        <f>' IP STOP cijfers nieuw'!BZ4</f>
        <v>0</v>
      </c>
      <c r="CA154" s="518">
        <f>' IP STOP cijfers nieuw'!CA4</f>
        <v>0</v>
      </c>
      <c r="CB154" s="518">
        <f>' IP STOP cijfers nieuw'!CB4</f>
        <v>0</v>
      </c>
      <c r="CC154" s="518">
        <f>' IP STOP cijfers nieuw'!CC4</f>
        <v>0</v>
      </c>
      <c r="CD154" s="518">
        <f>' IP STOP cijfers nieuw'!CD4</f>
        <v>0</v>
      </c>
      <c r="CE154" s="518">
        <f>' IP STOP cijfers nieuw'!CE4</f>
        <v>0</v>
      </c>
      <c r="CF154" s="518">
        <f>' IP STOP cijfers nieuw'!CF4</f>
        <v>0</v>
      </c>
      <c r="CG154" s="518">
        <f>' IP STOP cijfers nieuw'!CG4</f>
        <v>0</v>
      </c>
      <c r="CH154" s="518">
        <f>' IP STOP cijfers nieuw'!CH4</f>
        <v>0</v>
      </c>
      <c r="CI154" s="518">
        <f>' IP STOP cijfers nieuw'!CI4</f>
        <v>0</v>
      </c>
      <c r="CJ154" s="518">
        <f>' IP STOP cijfers nieuw'!CJ4</f>
        <v>0</v>
      </c>
      <c r="CK154" s="518">
        <f>' IP STOP cijfers nieuw'!CK4</f>
        <v>0</v>
      </c>
      <c r="CL154" s="783">
        <f>' IP STOP cijfers nieuw'!CL4</f>
        <v>0</v>
      </c>
      <c r="CM154" s="518">
        <f>' IP STOP cijfers nieuw'!CM4</f>
        <v>0</v>
      </c>
      <c r="CN154" s="518">
        <f>' IP STOP cijfers nieuw'!CN4</f>
        <v>0</v>
      </c>
      <c r="CO154" s="518">
        <f>' IP STOP cijfers nieuw'!CO4</f>
        <v>0</v>
      </c>
      <c r="CP154" s="518">
        <f>' IP STOP cijfers nieuw'!CP4</f>
        <v>0</v>
      </c>
      <c r="CQ154" s="518">
        <f>' IP STOP cijfers nieuw'!CQ4</f>
        <v>0</v>
      </c>
      <c r="CR154" s="518">
        <f>' IP STOP cijfers nieuw'!CR4</f>
        <v>0</v>
      </c>
      <c r="CS154" s="518">
        <f>' IP STOP cijfers nieuw'!CS4</f>
        <v>0</v>
      </c>
      <c r="CT154" s="518">
        <f>' IP STOP cijfers nieuw'!CT4</f>
        <v>0</v>
      </c>
      <c r="CU154" s="518">
        <f>' IP STOP cijfers nieuw'!CU4</f>
        <v>0</v>
      </c>
      <c r="CV154" s="518">
        <f>' IP STOP cijfers nieuw'!CV4</f>
        <v>0</v>
      </c>
      <c r="CW154" s="518">
        <f>' IP STOP cijfers nieuw'!CW4</f>
        <v>0</v>
      </c>
      <c r="CX154" s="518">
        <f>' IP STOP cijfers nieuw'!CX4</f>
        <v>0</v>
      </c>
      <c r="CY154" s="782">
        <f>' IP STOP cijfers nieuw'!CY4</f>
        <v>0</v>
      </c>
      <c r="CZ154" s="533">
        <f>' IP STOP cijfers nieuw'!CZ4</f>
        <v>0</v>
      </c>
      <c r="DA154" s="518">
        <f>' IP STOP cijfers nieuw'!DA4</f>
        <v>0</v>
      </c>
      <c r="DB154" s="518">
        <f>' IP STOP cijfers nieuw'!DB4</f>
        <v>0</v>
      </c>
      <c r="DC154" s="518">
        <f>' IP STOP cijfers nieuw'!DC4</f>
        <v>0</v>
      </c>
      <c r="DD154" s="518">
        <f>' IP STOP cijfers nieuw'!DD4</f>
        <v>0</v>
      </c>
      <c r="DE154" s="518">
        <f>' IP STOP cijfers nieuw'!DE4</f>
        <v>0</v>
      </c>
      <c r="DF154" s="518">
        <f>' IP STOP cijfers nieuw'!DF4</f>
        <v>0</v>
      </c>
      <c r="DG154" s="518">
        <f>' IP STOP cijfers nieuw'!DG4</f>
        <v>0</v>
      </c>
      <c r="DH154" s="518">
        <f>' IP STOP cijfers nieuw'!DH4</f>
        <v>0</v>
      </c>
      <c r="DI154" s="518">
        <f>' IP STOP cijfers nieuw'!DI4</f>
        <v>0</v>
      </c>
      <c r="DJ154" s="518">
        <f>' IP STOP cijfers nieuw'!DJ4</f>
        <v>0</v>
      </c>
      <c r="DK154" s="518">
        <f>' IP STOP cijfers nieuw'!DK4</f>
        <v>0</v>
      </c>
      <c r="DL154" s="782">
        <f>' IP STOP cijfers nieuw'!DL4</f>
        <v>0</v>
      </c>
    </row>
    <row r="155" spans="1:116" s="617" customFormat="1">
      <c r="A155" s="780">
        <f>' IP STOP cijfers nieuw'!A5</f>
        <v>0</v>
      </c>
      <c r="B155" s="781" t="str">
        <f>' IP STOP cijfers nieuw'!B5</f>
        <v>OWNT</v>
      </c>
      <c r="C155" s="526" t="str">
        <f>' IP STOP cijfers nieuw'!C5</f>
        <v>Industriële Productie</v>
      </c>
      <c r="D155" s="526" t="str">
        <f>' IP STOP cijfers nieuw'!D5</f>
        <v>IP Voedselveiligheid VWS</v>
      </c>
      <c r="E155" s="526" t="str">
        <f>' IP STOP cijfers nieuw'!E5</f>
        <v>VVH Toezicht geregistreerde bedrijven verbeterplan planmatig 1e kwartaal</v>
      </c>
      <c r="F155" s="526" t="str">
        <f>' IP STOP cijfers nieuw'!F5</f>
        <v>VWS</v>
      </c>
      <c r="G155" s="526" t="str">
        <f>' IP STOP cijfers nieuw'!G5</f>
        <v>verbeterplan</v>
      </c>
      <c r="H155" s="518">
        <f>' IP STOP cijfers nieuw'!H5</f>
        <v>900</v>
      </c>
      <c r="I155" s="518">
        <f>' IP STOP cijfers nieuw'!I5</f>
        <v>0</v>
      </c>
      <c r="J155" s="518">
        <f>' IP STOP cijfers nieuw'!J5</f>
        <v>0</v>
      </c>
      <c r="K155" s="518">
        <f>' IP STOP cijfers nieuw'!K5</f>
        <v>0</v>
      </c>
      <c r="L155" s="518">
        <f>' IP STOP cijfers nieuw'!L5</f>
        <v>0</v>
      </c>
      <c r="M155" s="518">
        <f>' IP STOP cijfers nieuw'!M5</f>
        <v>0</v>
      </c>
      <c r="N155" s="518">
        <f>' IP STOP cijfers nieuw'!N5</f>
        <v>0</v>
      </c>
      <c r="O155" s="518">
        <f>' IP STOP cijfers nieuw'!O5</f>
        <v>0</v>
      </c>
      <c r="P155" s="518">
        <f>' IP STOP cijfers nieuw'!P5</f>
        <v>0</v>
      </c>
      <c r="Q155" s="782">
        <f>' IP STOP cijfers nieuw'!Q5</f>
        <v>900</v>
      </c>
      <c r="R155" s="533">
        <f>' IP STOP cijfers nieuw'!R5</f>
        <v>0</v>
      </c>
      <c r="S155" s="518">
        <f>' IP STOP cijfers nieuw'!S5</f>
        <v>0</v>
      </c>
      <c r="T155" s="518">
        <f>' IP STOP cijfers nieuw'!T5</f>
        <v>900</v>
      </c>
      <c r="U155" s="518">
        <f>' IP STOP cijfers nieuw'!U5</f>
        <v>0</v>
      </c>
      <c r="V155" s="518">
        <f>' IP STOP cijfers nieuw'!V5</f>
        <v>0</v>
      </c>
      <c r="W155" s="518">
        <f>' IP STOP cijfers nieuw'!W5</f>
        <v>0</v>
      </c>
      <c r="X155" s="518">
        <f>' IP STOP cijfers nieuw'!X5</f>
        <v>0</v>
      </c>
      <c r="Y155" s="518">
        <f>' IP STOP cijfers nieuw'!Y5</f>
        <v>0</v>
      </c>
      <c r="Z155" s="781">
        <f>' IP STOP cijfers nieuw'!Z5</f>
        <v>900</v>
      </c>
      <c r="AA155" s="518">
        <f>' IP STOP cijfers nieuw'!AA5</f>
        <v>75</v>
      </c>
      <c r="AB155" s="518">
        <f>' IP STOP cijfers nieuw'!AB5</f>
        <v>0</v>
      </c>
      <c r="AC155" s="518">
        <f>' IP STOP cijfers nieuw'!AC5</f>
        <v>825</v>
      </c>
      <c r="AD155" s="518">
        <f>' IP STOP cijfers nieuw'!AD5</f>
        <v>0</v>
      </c>
      <c r="AE155" s="518">
        <f>' IP STOP cijfers nieuw'!AE5</f>
        <v>0</v>
      </c>
      <c r="AF155" s="518">
        <f>' IP STOP cijfers nieuw'!AF5</f>
        <v>0</v>
      </c>
      <c r="AG155" s="781">
        <f>' IP STOP cijfers nieuw'!AG5</f>
        <v>0</v>
      </c>
      <c r="AH155" s="518">
        <f>' IP STOP cijfers nieuw'!AH5</f>
        <v>75</v>
      </c>
      <c r="AI155" s="518">
        <f>' IP STOP cijfers nieuw'!AI5</f>
        <v>0</v>
      </c>
      <c r="AJ155" s="518">
        <f>' IP STOP cijfers nieuw'!AJ5</f>
        <v>0</v>
      </c>
      <c r="AK155" s="518">
        <f>' IP STOP cijfers nieuw'!AK5</f>
        <v>0</v>
      </c>
      <c r="AL155" s="781">
        <f>' IP STOP cijfers nieuw'!AL5</f>
        <v>0</v>
      </c>
      <c r="AM155" s="518">
        <f>' IP STOP cijfers nieuw'!AM5</f>
        <v>0</v>
      </c>
      <c r="AN155" s="518">
        <f>' IP STOP cijfers nieuw'!AN5</f>
        <v>0</v>
      </c>
      <c r="AO155" s="518">
        <f>' IP STOP cijfers nieuw'!AO5</f>
        <v>0</v>
      </c>
      <c r="AP155" s="518">
        <f>' IP STOP cijfers nieuw'!AP5</f>
        <v>0</v>
      </c>
      <c r="AQ155" s="518">
        <f>' IP STOP cijfers nieuw'!AQ5</f>
        <v>0</v>
      </c>
      <c r="AR155" s="781">
        <f>' IP STOP cijfers nieuw'!AR5</f>
        <v>0</v>
      </c>
      <c r="AS155" s="518">
        <f>' IP STOP cijfers nieuw'!AS5</f>
        <v>0</v>
      </c>
      <c r="AT155" s="518">
        <f>' IP STOP cijfers nieuw'!AT5</f>
        <v>0</v>
      </c>
      <c r="AU155" s="518">
        <f>' IP STOP cijfers nieuw'!AU5</f>
        <v>0</v>
      </c>
      <c r="AV155" s="518">
        <f>' IP STOP cijfers nieuw'!AV5</f>
        <v>0</v>
      </c>
      <c r="AW155" s="518">
        <f>' IP STOP cijfers nieuw'!AW5</f>
        <v>0</v>
      </c>
      <c r="AX155" s="518">
        <f>' IP STOP cijfers nieuw'!AX5</f>
        <v>0</v>
      </c>
      <c r="AY155" s="518">
        <f>' IP STOP cijfers nieuw'!AY5</f>
        <v>0</v>
      </c>
      <c r="AZ155" s="518">
        <f>' IP STOP cijfers nieuw'!AZ5</f>
        <v>0</v>
      </c>
      <c r="BA155" s="518">
        <f>' IP STOP cijfers nieuw'!BA5</f>
        <v>0</v>
      </c>
      <c r="BB155" s="518">
        <f>' IP STOP cijfers nieuw'!BB5</f>
        <v>0</v>
      </c>
      <c r="BC155" s="781">
        <f>' IP STOP cijfers nieuw'!BC5</f>
        <v>0</v>
      </c>
      <c r="BD155" s="518">
        <f>' IP STOP cijfers nieuw'!BD5</f>
        <v>0</v>
      </c>
      <c r="BE155" s="518">
        <f>' IP STOP cijfers nieuw'!BE5</f>
        <v>0</v>
      </c>
      <c r="BF155" s="518">
        <f>' IP STOP cijfers nieuw'!BF5</f>
        <v>0</v>
      </c>
      <c r="BG155" s="518">
        <f>' IP STOP cijfers nieuw'!BG5</f>
        <v>0</v>
      </c>
      <c r="BH155" s="518">
        <f>' IP STOP cijfers nieuw'!BH5</f>
        <v>0</v>
      </c>
      <c r="BI155" s="518">
        <f>' IP STOP cijfers nieuw'!BI5</f>
        <v>0</v>
      </c>
      <c r="BJ155" s="518">
        <f>' IP STOP cijfers nieuw'!BJ5</f>
        <v>0</v>
      </c>
      <c r="BK155" s="781">
        <f>' IP STOP cijfers nieuw'!BK5</f>
        <v>0</v>
      </c>
      <c r="BL155" s="518">
        <f>' IP STOP cijfers nieuw'!BL5</f>
        <v>0</v>
      </c>
      <c r="BM155" s="518">
        <f>' IP STOP cijfers nieuw'!BM5</f>
        <v>0</v>
      </c>
      <c r="BN155" s="518">
        <f>' IP STOP cijfers nieuw'!BN5</f>
        <v>0</v>
      </c>
      <c r="BO155" s="518">
        <f>' IP STOP cijfers nieuw'!BO5</f>
        <v>0</v>
      </c>
      <c r="BP155" s="518">
        <f>' IP STOP cijfers nieuw'!BP5</f>
        <v>0</v>
      </c>
      <c r="BQ155" s="781">
        <f>' IP STOP cijfers nieuw'!BQ5</f>
        <v>0</v>
      </c>
      <c r="BR155" s="518">
        <f>' IP STOP cijfers nieuw'!BR5</f>
        <v>0</v>
      </c>
      <c r="BS155" s="518">
        <f>' IP STOP cijfers nieuw'!BS5</f>
        <v>0</v>
      </c>
      <c r="BT155" s="518">
        <f>' IP STOP cijfers nieuw'!BT5</f>
        <v>0</v>
      </c>
      <c r="BU155" s="518">
        <f>' IP STOP cijfers nieuw'!BU5</f>
        <v>0</v>
      </c>
      <c r="BV155" s="518">
        <f>' IP STOP cijfers nieuw'!BV5</f>
        <v>0</v>
      </c>
      <c r="BW155" s="518">
        <f>' IP STOP cijfers nieuw'!BW5</f>
        <v>0</v>
      </c>
      <c r="BX155" s="780">
        <f>' IP STOP cijfers nieuw'!BX5</f>
        <v>825</v>
      </c>
      <c r="BY155" s="781">
        <f>' IP STOP cijfers nieuw'!BY5</f>
        <v>0</v>
      </c>
      <c r="BZ155" s="518">
        <f>' IP STOP cijfers nieuw'!BZ5</f>
        <v>0</v>
      </c>
      <c r="CA155" s="518">
        <f>' IP STOP cijfers nieuw'!CA5</f>
        <v>0</v>
      </c>
      <c r="CB155" s="518">
        <f>' IP STOP cijfers nieuw'!CB5</f>
        <v>0</v>
      </c>
      <c r="CC155" s="518">
        <f>' IP STOP cijfers nieuw'!CC5</f>
        <v>0</v>
      </c>
      <c r="CD155" s="518">
        <f>' IP STOP cijfers nieuw'!CD5</f>
        <v>0</v>
      </c>
      <c r="CE155" s="518">
        <f>' IP STOP cijfers nieuw'!CE5</f>
        <v>0</v>
      </c>
      <c r="CF155" s="518">
        <f>' IP STOP cijfers nieuw'!CF5</f>
        <v>0</v>
      </c>
      <c r="CG155" s="518">
        <f>' IP STOP cijfers nieuw'!CG5</f>
        <v>0</v>
      </c>
      <c r="CH155" s="518">
        <f>' IP STOP cijfers nieuw'!CH5</f>
        <v>0</v>
      </c>
      <c r="CI155" s="518">
        <f>' IP STOP cijfers nieuw'!CI5</f>
        <v>0</v>
      </c>
      <c r="CJ155" s="518">
        <f>' IP STOP cijfers nieuw'!CJ5</f>
        <v>0</v>
      </c>
      <c r="CK155" s="518">
        <f>' IP STOP cijfers nieuw'!CK5</f>
        <v>0</v>
      </c>
      <c r="CL155" s="783">
        <f>' IP STOP cijfers nieuw'!CL5</f>
        <v>0</v>
      </c>
      <c r="CM155" s="518">
        <f>' IP STOP cijfers nieuw'!CM5</f>
        <v>0</v>
      </c>
      <c r="CN155" s="518">
        <f>' IP STOP cijfers nieuw'!CN5</f>
        <v>0</v>
      </c>
      <c r="CO155" s="518">
        <f>' IP STOP cijfers nieuw'!CO5</f>
        <v>0</v>
      </c>
      <c r="CP155" s="518">
        <f>' IP STOP cijfers nieuw'!CP5</f>
        <v>0</v>
      </c>
      <c r="CQ155" s="518">
        <f>' IP STOP cijfers nieuw'!CQ5</f>
        <v>0</v>
      </c>
      <c r="CR155" s="518">
        <f>' IP STOP cijfers nieuw'!CR5</f>
        <v>0</v>
      </c>
      <c r="CS155" s="518">
        <f>' IP STOP cijfers nieuw'!CS5</f>
        <v>0</v>
      </c>
      <c r="CT155" s="518">
        <f>' IP STOP cijfers nieuw'!CT5</f>
        <v>0</v>
      </c>
      <c r="CU155" s="518">
        <f>' IP STOP cijfers nieuw'!CU5</f>
        <v>0</v>
      </c>
      <c r="CV155" s="518">
        <f>' IP STOP cijfers nieuw'!CV5</f>
        <v>0</v>
      </c>
      <c r="CW155" s="518">
        <f>' IP STOP cijfers nieuw'!CW5</f>
        <v>0</v>
      </c>
      <c r="CX155" s="518">
        <f>' IP STOP cijfers nieuw'!CX5</f>
        <v>0</v>
      </c>
      <c r="CY155" s="782">
        <f>' IP STOP cijfers nieuw'!CY5</f>
        <v>0</v>
      </c>
      <c r="CZ155" s="533">
        <f>' IP STOP cijfers nieuw'!CZ5</f>
        <v>0</v>
      </c>
      <c r="DA155" s="518">
        <f>' IP STOP cijfers nieuw'!DA5</f>
        <v>0</v>
      </c>
      <c r="DB155" s="518">
        <f>' IP STOP cijfers nieuw'!DB5</f>
        <v>0</v>
      </c>
      <c r="DC155" s="518">
        <f>' IP STOP cijfers nieuw'!DC5</f>
        <v>0</v>
      </c>
      <c r="DD155" s="518">
        <f>' IP STOP cijfers nieuw'!DD5</f>
        <v>0</v>
      </c>
      <c r="DE155" s="518">
        <f>' IP STOP cijfers nieuw'!DE5</f>
        <v>0</v>
      </c>
      <c r="DF155" s="518">
        <f>' IP STOP cijfers nieuw'!DF5</f>
        <v>0</v>
      </c>
      <c r="DG155" s="518">
        <f>' IP STOP cijfers nieuw'!DG5</f>
        <v>0</v>
      </c>
      <c r="DH155" s="518">
        <f>' IP STOP cijfers nieuw'!DH5</f>
        <v>0</v>
      </c>
      <c r="DI155" s="518">
        <f>' IP STOP cijfers nieuw'!DI5</f>
        <v>0</v>
      </c>
      <c r="DJ155" s="518">
        <f>' IP STOP cijfers nieuw'!DJ5</f>
        <v>0</v>
      </c>
      <c r="DK155" s="518">
        <f>' IP STOP cijfers nieuw'!DK5</f>
        <v>0</v>
      </c>
      <c r="DL155" s="782">
        <f>' IP STOP cijfers nieuw'!DL5</f>
        <v>0</v>
      </c>
    </row>
    <row r="156" spans="1:116" s="617" customFormat="1">
      <c r="A156" s="780">
        <f>' IP STOP cijfers nieuw'!A6</f>
        <v>0</v>
      </c>
      <c r="B156" s="781" t="str">
        <f>' IP STOP cijfers nieuw'!B6</f>
        <v>OWNT</v>
      </c>
      <c r="C156" s="526" t="str">
        <f>' IP STOP cijfers nieuw'!C6</f>
        <v>Industriële Productie</v>
      </c>
      <c r="D156" s="526" t="str">
        <f>' IP STOP cijfers nieuw'!D6</f>
        <v>IP Voedselveiligheid VWS</v>
      </c>
      <c r="E156" s="526" t="str">
        <f>' IP STOP cijfers nieuw'!E6</f>
        <v>VVH Toezicht geregistreerde bedrijven verbeterplan planmatig 2e kwartaal</v>
      </c>
      <c r="F156" s="526" t="str">
        <f>' IP STOP cijfers nieuw'!F6</f>
        <v>VWS</v>
      </c>
      <c r="G156" s="526" t="str">
        <f>' IP STOP cijfers nieuw'!G6</f>
        <v>verbeterplan</v>
      </c>
      <c r="H156" s="518">
        <f>' IP STOP cijfers nieuw'!H6</f>
        <v>850</v>
      </c>
      <c r="I156" s="518">
        <f>' IP STOP cijfers nieuw'!I6</f>
        <v>0</v>
      </c>
      <c r="J156" s="518">
        <f>' IP STOP cijfers nieuw'!J6</f>
        <v>0</v>
      </c>
      <c r="K156" s="518">
        <f>' IP STOP cijfers nieuw'!K6</f>
        <v>0</v>
      </c>
      <c r="L156" s="518">
        <f>' IP STOP cijfers nieuw'!L6</f>
        <v>0</v>
      </c>
      <c r="M156" s="518">
        <f>' IP STOP cijfers nieuw'!M6</f>
        <v>0</v>
      </c>
      <c r="N156" s="518">
        <f>' IP STOP cijfers nieuw'!N6</f>
        <v>0</v>
      </c>
      <c r="O156" s="518">
        <f>' IP STOP cijfers nieuw'!O6</f>
        <v>0</v>
      </c>
      <c r="P156" s="518">
        <f>' IP STOP cijfers nieuw'!P6</f>
        <v>0</v>
      </c>
      <c r="Q156" s="782">
        <f>' IP STOP cijfers nieuw'!Q6</f>
        <v>850</v>
      </c>
      <c r="R156" s="533">
        <f>' IP STOP cijfers nieuw'!R6</f>
        <v>0</v>
      </c>
      <c r="S156" s="518">
        <f>' IP STOP cijfers nieuw'!S6</f>
        <v>0</v>
      </c>
      <c r="T156" s="518">
        <f>' IP STOP cijfers nieuw'!T6</f>
        <v>850</v>
      </c>
      <c r="U156" s="518">
        <f>' IP STOP cijfers nieuw'!U6</f>
        <v>0</v>
      </c>
      <c r="V156" s="518">
        <f>' IP STOP cijfers nieuw'!V6</f>
        <v>0</v>
      </c>
      <c r="W156" s="518">
        <f>' IP STOP cijfers nieuw'!W6</f>
        <v>0</v>
      </c>
      <c r="X156" s="518">
        <f>' IP STOP cijfers nieuw'!X6</f>
        <v>0</v>
      </c>
      <c r="Y156" s="518">
        <f>' IP STOP cijfers nieuw'!Y6</f>
        <v>0</v>
      </c>
      <c r="Z156" s="781">
        <f>' IP STOP cijfers nieuw'!Z6</f>
        <v>850</v>
      </c>
      <c r="AA156" s="518">
        <f>' IP STOP cijfers nieuw'!AA6</f>
        <v>75</v>
      </c>
      <c r="AB156" s="518">
        <f>' IP STOP cijfers nieuw'!AB6</f>
        <v>0</v>
      </c>
      <c r="AC156" s="518">
        <f>' IP STOP cijfers nieuw'!AC6</f>
        <v>775</v>
      </c>
      <c r="AD156" s="518">
        <f>' IP STOP cijfers nieuw'!AD6</f>
        <v>0</v>
      </c>
      <c r="AE156" s="518">
        <f>' IP STOP cijfers nieuw'!AE6</f>
        <v>0</v>
      </c>
      <c r="AF156" s="518">
        <f>' IP STOP cijfers nieuw'!AF6</f>
        <v>0</v>
      </c>
      <c r="AG156" s="781">
        <f>' IP STOP cijfers nieuw'!AG6</f>
        <v>0</v>
      </c>
      <c r="AH156" s="518">
        <f>' IP STOP cijfers nieuw'!AH6</f>
        <v>75</v>
      </c>
      <c r="AI156" s="518">
        <f>' IP STOP cijfers nieuw'!AI6</f>
        <v>0</v>
      </c>
      <c r="AJ156" s="518">
        <f>' IP STOP cijfers nieuw'!AJ6</f>
        <v>0</v>
      </c>
      <c r="AK156" s="518">
        <f>' IP STOP cijfers nieuw'!AK6</f>
        <v>0</v>
      </c>
      <c r="AL156" s="781">
        <f>' IP STOP cijfers nieuw'!AL6</f>
        <v>0</v>
      </c>
      <c r="AM156" s="518">
        <f>' IP STOP cijfers nieuw'!AM6</f>
        <v>0</v>
      </c>
      <c r="AN156" s="518">
        <f>' IP STOP cijfers nieuw'!AN6</f>
        <v>0</v>
      </c>
      <c r="AO156" s="518">
        <f>' IP STOP cijfers nieuw'!AO6</f>
        <v>0</v>
      </c>
      <c r="AP156" s="518">
        <f>' IP STOP cijfers nieuw'!AP6</f>
        <v>0</v>
      </c>
      <c r="AQ156" s="518">
        <f>' IP STOP cijfers nieuw'!AQ6</f>
        <v>0</v>
      </c>
      <c r="AR156" s="781">
        <f>' IP STOP cijfers nieuw'!AR6</f>
        <v>0</v>
      </c>
      <c r="AS156" s="518">
        <f>' IP STOP cijfers nieuw'!AS6</f>
        <v>0</v>
      </c>
      <c r="AT156" s="518">
        <f>' IP STOP cijfers nieuw'!AT6</f>
        <v>0</v>
      </c>
      <c r="AU156" s="518">
        <f>' IP STOP cijfers nieuw'!AU6</f>
        <v>0</v>
      </c>
      <c r="AV156" s="518">
        <f>' IP STOP cijfers nieuw'!AV6</f>
        <v>0</v>
      </c>
      <c r="AW156" s="518">
        <f>' IP STOP cijfers nieuw'!AW6</f>
        <v>0</v>
      </c>
      <c r="AX156" s="518">
        <f>' IP STOP cijfers nieuw'!AX6</f>
        <v>0</v>
      </c>
      <c r="AY156" s="518">
        <f>' IP STOP cijfers nieuw'!AY6</f>
        <v>0</v>
      </c>
      <c r="AZ156" s="518">
        <f>' IP STOP cijfers nieuw'!AZ6</f>
        <v>0</v>
      </c>
      <c r="BA156" s="518">
        <f>' IP STOP cijfers nieuw'!BA6</f>
        <v>0</v>
      </c>
      <c r="BB156" s="518">
        <f>' IP STOP cijfers nieuw'!BB6</f>
        <v>0</v>
      </c>
      <c r="BC156" s="781">
        <f>' IP STOP cijfers nieuw'!BC6</f>
        <v>0</v>
      </c>
      <c r="BD156" s="518">
        <f>' IP STOP cijfers nieuw'!BD6</f>
        <v>0</v>
      </c>
      <c r="BE156" s="518">
        <f>' IP STOP cijfers nieuw'!BE6</f>
        <v>0</v>
      </c>
      <c r="BF156" s="518">
        <f>' IP STOP cijfers nieuw'!BF6</f>
        <v>0</v>
      </c>
      <c r="BG156" s="518">
        <f>' IP STOP cijfers nieuw'!BG6</f>
        <v>0</v>
      </c>
      <c r="BH156" s="518">
        <f>' IP STOP cijfers nieuw'!BH6</f>
        <v>0</v>
      </c>
      <c r="BI156" s="518">
        <f>' IP STOP cijfers nieuw'!BI6</f>
        <v>0</v>
      </c>
      <c r="BJ156" s="518">
        <f>' IP STOP cijfers nieuw'!BJ6</f>
        <v>0</v>
      </c>
      <c r="BK156" s="781">
        <f>' IP STOP cijfers nieuw'!BK6</f>
        <v>0</v>
      </c>
      <c r="BL156" s="518">
        <f>' IP STOP cijfers nieuw'!BL6</f>
        <v>0</v>
      </c>
      <c r="BM156" s="518">
        <f>' IP STOP cijfers nieuw'!BM6</f>
        <v>0</v>
      </c>
      <c r="BN156" s="518">
        <f>' IP STOP cijfers nieuw'!BN6</f>
        <v>0</v>
      </c>
      <c r="BO156" s="518">
        <f>' IP STOP cijfers nieuw'!BO6</f>
        <v>0</v>
      </c>
      <c r="BP156" s="518">
        <f>' IP STOP cijfers nieuw'!BP6</f>
        <v>0</v>
      </c>
      <c r="BQ156" s="781">
        <f>' IP STOP cijfers nieuw'!BQ6</f>
        <v>0</v>
      </c>
      <c r="BR156" s="518">
        <f>' IP STOP cijfers nieuw'!BR6</f>
        <v>0</v>
      </c>
      <c r="BS156" s="518">
        <f>' IP STOP cijfers nieuw'!BS6</f>
        <v>0</v>
      </c>
      <c r="BT156" s="518">
        <f>' IP STOP cijfers nieuw'!BT6</f>
        <v>0</v>
      </c>
      <c r="BU156" s="518">
        <f>' IP STOP cijfers nieuw'!BU6</f>
        <v>0</v>
      </c>
      <c r="BV156" s="518">
        <f>' IP STOP cijfers nieuw'!BV6</f>
        <v>0</v>
      </c>
      <c r="BW156" s="518">
        <f>' IP STOP cijfers nieuw'!BW6</f>
        <v>0</v>
      </c>
      <c r="BX156" s="780">
        <f>' IP STOP cijfers nieuw'!BX6</f>
        <v>775</v>
      </c>
      <c r="BY156" s="781">
        <f>' IP STOP cijfers nieuw'!BY6</f>
        <v>0</v>
      </c>
      <c r="BZ156" s="518">
        <f>' IP STOP cijfers nieuw'!BZ6</f>
        <v>0</v>
      </c>
      <c r="CA156" s="518">
        <f>' IP STOP cijfers nieuw'!CA6</f>
        <v>0</v>
      </c>
      <c r="CB156" s="518">
        <f>' IP STOP cijfers nieuw'!CB6</f>
        <v>0</v>
      </c>
      <c r="CC156" s="518">
        <f>' IP STOP cijfers nieuw'!CC6</f>
        <v>0</v>
      </c>
      <c r="CD156" s="518">
        <f>' IP STOP cijfers nieuw'!CD6</f>
        <v>0</v>
      </c>
      <c r="CE156" s="518">
        <f>' IP STOP cijfers nieuw'!CE6</f>
        <v>0</v>
      </c>
      <c r="CF156" s="518">
        <f>' IP STOP cijfers nieuw'!CF6</f>
        <v>0</v>
      </c>
      <c r="CG156" s="518">
        <f>' IP STOP cijfers nieuw'!CG6</f>
        <v>0</v>
      </c>
      <c r="CH156" s="518">
        <f>' IP STOP cijfers nieuw'!CH6</f>
        <v>0</v>
      </c>
      <c r="CI156" s="518">
        <f>' IP STOP cijfers nieuw'!CI6</f>
        <v>0</v>
      </c>
      <c r="CJ156" s="518">
        <f>' IP STOP cijfers nieuw'!CJ6</f>
        <v>0</v>
      </c>
      <c r="CK156" s="518">
        <f>' IP STOP cijfers nieuw'!CK6</f>
        <v>0</v>
      </c>
      <c r="CL156" s="783">
        <f>' IP STOP cijfers nieuw'!CL6</f>
        <v>0</v>
      </c>
      <c r="CM156" s="518">
        <f>' IP STOP cijfers nieuw'!CM6</f>
        <v>0</v>
      </c>
      <c r="CN156" s="518">
        <f>' IP STOP cijfers nieuw'!CN6</f>
        <v>0</v>
      </c>
      <c r="CO156" s="518">
        <f>' IP STOP cijfers nieuw'!CO6</f>
        <v>0</v>
      </c>
      <c r="CP156" s="518">
        <f>' IP STOP cijfers nieuw'!CP6</f>
        <v>0</v>
      </c>
      <c r="CQ156" s="518">
        <f>' IP STOP cijfers nieuw'!CQ6</f>
        <v>0</v>
      </c>
      <c r="CR156" s="518">
        <f>' IP STOP cijfers nieuw'!CR6</f>
        <v>0</v>
      </c>
      <c r="CS156" s="518">
        <f>' IP STOP cijfers nieuw'!CS6</f>
        <v>0</v>
      </c>
      <c r="CT156" s="518">
        <f>' IP STOP cijfers nieuw'!CT6</f>
        <v>0</v>
      </c>
      <c r="CU156" s="518">
        <f>' IP STOP cijfers nieuw'!CU6</f>
        <v>0</v>
      </c>
      <c r="CV156" s="518">
        <f>' IP STOP cijfers nieuw'!CV6</f>
        <v>0</v>
      </c>
      <c r="CW156" s="518">
        <f>' IP STOP cijfers nieuw'!CW6</f>
        <v>0</v>
      </c>
      <c r="CX156" s="518">
        <f>' IP STOP cijfers nieuw'!CX6</f>
        <v>0</v>
      </c>
      <c r="CY156" s="782">
        <f>' IP STOP cijfers nieuw'!CY6</f>
        <v>0</v>
      </c>
      <c r="CZ156" s="533">
        <f>' IP STOP cijfers nieuw'!CZ6</f>
        <v>0</v>
      </c>
      <c r="DA156" s="518">
        <f>' IP STOP cijfers nieuw'!DA6</f>
        <v>0</v>
      </c>
      <c r="DB156" s="518">
        <f>' IP STOP cijfers nieuw'!DB6</f>
        <v>0</v>
      </c>
      <c r="DC156" s="518">
        <f>' IP STOP cijfers nieuw'!DC6</f>
        <v>0</v>
      </c>
      <c r="DD156" s="518">
        <f>' IP STOP cijfers nieuw'!DD6</f>
        <v>0</v>
      </c>
      <c r="DE156" s="518">
        <f>' IP STOP cijfers nieuw'!DE6</f>
        <v>0</v>
      </c>
      <c r="DF156" s="518">
        <f>' IP STOP cijfers nieuw'!DF6</f>
        <v>0</v>
      </c>
      <c r="DG156" s="518">
        <f>' IP STOP cijfers nieuw'!DG6</f>
        <v>0</v>
      </c>
      <c r="DH156" s="518">
        <f>' IP STOP cijfers nieuw'!DH6</f>
        <v>0</v>
      </c>
      <c r="DI156" s="518">
        <f>' IP STOP cijfers nieuw'!DI6</f>
        <v>0</v>
      </c>
      <c r="DJ156" s="518">
        <f>' IP STOP cijfers nieuw'!DJ6</f>
        <v>0</v>
      </c>
      <c r="DK156" s="518">
        <f>' IP STOP cijfers nieuw'!DK6</f>
        <v>0</v>
      </c>
      <c r="DL156" s="782">
        <f>' IP STOP cijfers nieuw'!DL6</f>
        <v>0</v>
      </c>
    </row>
    <row r="157" spans="1:116" s="617" customFormat="1">
      <c r="A157" s="780">
        <f>' IP STOP cijfers nieuw'!A7</f>
        <v>0</v>
      </c>
      <c r="B157" s="781" t="str">
        <f>' IP STOP cijfers nieuw'!B7</f>
        <v>OWNT</v>
      </c>
      <c r="C157" s="526" t="str">
        <f>' IP STOP cijfers nieuw'!C7</f>
        <v>Industriële Productie</v>
      </c>
      <c r="D157" s="526" t="str">
        <f>' IP STOP cijfers nieuw'!D7</f>
        <v>IP Voedselveiligheid VWS</v>
      </c>
      <c r="E157" s="526" t="str">
        <f>' IP STOP cijfers nieuw'!E7</f>
        <v>VVH Toezicht geregistreerde bedrijven verbeterplan planmatig 3e kwartaal</v>
      </c>
      <c r="F157" s="526" t="str">
        <f>' IP STOP cijfers nieuw'!F7</f>
        <v>VWS</v>
      </c>
      <c r="G157" s="526" t="str">
        <f>' IP STOP cijfers nieuw'!G7</f>
        <v>verbeterplan</v>
      </c>
      <c r="H157" s="518">
        <f>' IP STOP cijfers nieuw'!H7</f>
        <v>900</v>
      </c>
      <c r="I157" s="518">
        <f>' IP STOP cijfers nieuw'!I7</f>
        <v>0</v>
      </c>
      <c r="J157" s="518">
        <f>' IP STOP cijfers nieuw'!J7</f>
        <v>0</v>
      </c>
      <c r="K157" s="518">
        <f>' IP STOP cijfers nieuw'!K7</f>
        <v>0</v>
      </c>
      <c r="L157" s="518">
        <f>' IP STOP cijfers nieuw'!L7</f>
        <v>0</v>
      </c>
      <c r="M157" s="518">
        <f>' IP STOP cijfers nieuw'!M7</f>
        <v>0</v>
      </c>
      <c r="N157" s="518">
        <f>' IP STOP cijfers nieuw'!N7</f>
        <v>0</v>
      </c>
      <c r="O157" s="518">
        <f>' IP STOP cijfers nieuw'!O7</f>
        <v>0</v>
      </c>
      <c r="P157" s="518">
        <f>' IP STOP cijfers nieuw'!P7</f>
        <v>0</v>
      </c>
      <c r="Q157" s="782">
        <f>' IP STOP cijfers nieuw'!Q7</f>
        <v>900</v>
      </c>
      <c r="R157" s="533">
        <f>' IP STOP cijfers nieuw'!R7</f>
        <v>0</v>
      </c>
      <c r="S157" s="518">
        <f>' IP STOP cijfers nieuw'!S7</f>
        <v>0</v>
      </c>
      <c r="T157" s="518">
        <f>' IP STOP cijfers nieuw'!T7</f>
        <v>900</v>
      </c>
      <c r="U157" s="518">
        <f>' IP STOP cijfers nieuw'!U7</f>
        <v>0</v>
      </c>
      <c r="V157" s="518">
        <f>' IP STOP cijfers nieuw'!V7</f>
        <v>0</v>
      </c>
      <c r="W157" s="518">
        <f>' IP STOP cijfers nieuw'!W7</f>
        <v>0</v>
      </c>
      <c r="X157" s="518">
        <f>' IP STOP cijfers nieuw'!X7</f>
        <v>0</v>
      </c>
      <c r="Y157" s="518">
        <f>' IP STOP cijfers nieuw'!Y7</f>
        <v>0</v>
      </c>
      <c r="Z157" s="781">
        <f>' IP STOP cijfers nieuw'!Z7</f>
        <v>900</v>
      </c>
      <c r="AA157" s="518">
        <f>' IP STOP cijfers nieuw'!AA7</f>
        <v>100</v>
      </c>
      <c r="AB157" s="518">
        <f>' IP STOP cijfers nieuw'!AB7</f>
        <v>0</v>
      </c>
      <c r="AC157" s="518">
        <f>' IP STOP cijfers nieuw'!AC7</f>
        <v>800</v>
      </c>
      <c r="AD157" s="518">
        <f>' IP STOP cijfers nieuw'!AD7</f>
        <v>0</v>
      </c>
      <c r="AE157" s="518">
        <f>' IP STOP cijfers nieuw'!AE7</f>
        <v>0</v>
      </c>
      <c r="AF157" s="518">
        <f>' IP STOP cijfers nieuw'!AF7</f>
        <v>0</v>
      </c>
      <c r="AG157" s="781">
        <f>' IP STOP cijfers nieuw'!AG7</f>
        <v>0</v>
      </c>
      <c r="AH157" s="518">
        <f>' IP STOP cijfers nieuw'!AH7</f>
        <v>100</v>
      </c>
      <c r="AI157" s="518">
        <f>' IP STOP cijfers nieuw'!AI7</f>
        <v>0</v>
      </c>
      <c r="AJ157" s="518">
        <f>' IP STOP cijfers nieuw'!AJ7</f>
        <v>0</v>
      </c>
      <c r="AK157" s="518">
        <f>' IP STOP cijfers nieuw'!AK7</f>
        <v>0</v>
      </c>
      <c r="AL157" s="781">
        <f>' IP STOP cijfers nieuw'!AL7</f>
        <v>0</v>
      </c>
      <c r="AM157" s="518">
        <f>' IP STOP cijfers nieuw'!AM7</f>
        <v>0</v>
      </c>
      <c r="AN157" s="518">
        <f>' IP STOP cijfers nieuw'!AN7</f>
        <v>0</v>
      </c>
      <c r="AO157" s="518">
        <f>' IP STOP cijfers nieuw'!AO7</f>
        <v>0</v>
      </c>
      <c r="AP157" s="518">
        <f>' IP STOP cijfers nieuw'!AP7</f>
        <v>0</v>
      </c>
      <c r="AQ157" s="518">
        <f>' IP STOP cijfers nieuw'!AQ7</f>
        <v>0</v>
      </c>
      <c r="AR157" s="781">
        <f>' IP STOP cijfers nieuw'!AR7</f>
        <v>0</v>
      </c>
      <c r="AS157" s="518">
        <f>' IP STOP cijfers nieuw'!AS7</f>
        <v>0</v>
      </c>
      <c r="AT157" s="518">
        <f>' IP STOP cijfers nieuw'!AT7</f>
        <v>0</v>
      </c>
      <c r="AU157" s="518">
        <f>' IP STOP cijfers nieuw'!AU7</f>
        <v>0</v>
      </c>
      <c r="AV157" s="518">
        <f>' IP STOP cijfers nieuw'!AV7</f>
        <v>0</v>
      </c>
      <c r="AW157" s="518">
        <f>' IP STOP cijfers nieuw'!AW7</f>
        <v>0</v>
      </c>
      <c r="AX157" s="518">
        <f>' IP STOP cijfers nieuw'!AX7</f>
        <v>0</v>
      </c>
      <c r="AY157" s="518">
        <f>' IP STOP cijfers nieuw'!AY7</f>
        <v>0</v>
      </c>
      <c r="AZ157" s="518">
        <f>' IP STOP cijfers nieuw'!AZ7</f>
        <v>0</v>
      </c>
      <c r="BA157" s="518">
        <f>' IP STOP cijfers nieuw'!BA7</f>
        <v>0</v>
      </c>
      <c r="BB157" s="518">
        <f>' IP STOP cijfers nieuw'!BB7</f>
        <v>0</v>
      </c>
      <c r="BC157" s="781">
        <f>' IP STOP cijfers nieuw'!BC7</f>
        <v>0</v>
      </c>
      <c r="BD157" s="518">
        <f>' IP STOP cijfers nieuw'!BD7</f>
        <v>0</v>
      </c>
      <c r="BE157" s="518">
        <f>' IP STOP cijfers nieuw'!BE7</f>
        <v>0</v>
      </c>
      <c r="BF157" s="518">
        <f>' IP STOP cijfers nieuw'!BF7</f>
        <v>0</v>
      </c>
      <c r="BG157" s="518">
        <f>' IP STOP cijfers nieuw'!BG7</f>
        <v>0</v>
      </c>
      <c r="BH157" s="518">
        <f>' IP STOP cijfers nieuw'!BH7</f>
        <v>0</v>
      </c>
      <c r="BI157" s="518">
        <f>' IP STOP cijfers nieuw'!BI7</f>
        <v>0</v>
      </c>
      <c r="BJ157" s="518">
        <f>' IP STOP cijfers nieuw'!BJ7</f>
        <v>0</v>
      </c>
      <c r="BK157" s="781">
        <f>' IP STOP cijfers nieuw'!BK7</f>
        <v>0</v>
      </c>
      <c r="BL157" s="518">
        <f>' IP STOP cijfers nieuw'!BL7</f>
        <v>0</v>
      </c>
      <c r="BM157" s="518">
        <f>' IP STOP cijfers nieuw'!BM7</f>
        <v>0</v>
      </c>
      <c r="BN157" s="518">
        <f>' IP STOP cijfers nieuw'!BN7</f>
        <v>0</v>
      </c>
      <c r="BO157" s="518">
        <f>' IP STOP cijfers nieuw'!BO7</f>
        <v>0</v>
      </c>
      <c r="BP157" s="518">
        <f>' IP STOP cijfers nieuw'!BP7</f>
        <v>0</v>
      </c>
      <c r="BQ157" s="781">
        <f>' IP STOP cijfers nieuw'!BQ7</f>
        <v>0</v>
      </c>
      <c r="BR157" s="518">
        <f>' IP STOP cijfers nieuw'!BR7</f>
        <v>0</v>
      </c>
      <c r="BS157" s="518">
        <f>' IP STOP cijfers nieuw'!BS7</f>
        <v>0</v>
      </c>
      <c r="BT157" s="518">
        <f>' IP STOP cijfers nieuw'!BT7</f>
        <v>0</v>
      </c>
      <c r="BU157" s="518">
        <f>' IP STOP cijfers nieuw'!BU7</f>
        <v>0</v>
      </c>
      <c r="BV157" s="518">
        <f>' IP STOP cijfers nieuw'!BV7</f>
        <v>0</v>
      </c>
      <c r="BW157" s="518">
        <f>' IP STOP cijfers nieuw'!BW7</f>
        <v>0</v>
      </c>
      <c r="BX157" s="780">
        <f>' IP STOP cijfers nieuw'!BX7</f>
        <v>800</v>
      </c>
      <c r="BY157" s="781">
        <f>' IP STOP cijfers nieuw'!BY7</f>
        <v>0</v>
      </c>
      <c r="BZ157" s="518">
        <f>' IP STOP cijfers nieuw'!BZ7</f>
        <v>0</v>
      </c>
      <c r="CA157" s="518">
        <f>' IP STOP cijfers nieuw'!CA7</f>
        <v>0</v>
      </c>
      <c r="CB157" s="518">
        <f>' IP STOP cijfers nieuw'!CB7</f>
        <v>0</v>
      </c>
      <c r="CC157" s="518">
        <f>' IP STOP cijfers nieuw'!CC7</f>
        <v>0</v>
      </c>
      <c r="CD157" s="518">
        <f>' IP STOP cijfers nieuw'!CD7</f>
        <v>0</v>
      </c>
      <c r="CE157" s="518">
        <f>' IP STOP cijfers nieuw'!CE7</f>
        <v>0</v>
      </c>
      <c r="CF157" s="518">
        <f>' IP STOP cijfers nieuw'!CF7</f>
        <v>0</v>
      </c>
      <c r="CG157" s="518">
        <f>' IP STOP cijfers nieuw'!CG7</f>
        <v>0</v>
      </c>
      <c r="CH157" s="518">
        <f>' IP STOP cijfers nieuw'!CH7</f>
        <v>0</v>
      </c>
      <c r="CI157" s="518">
        <f>' IP STOP cijfers nieuw'!CI7</f>
        <v>0</v>
      </c>
      <c r="CJ157" s="518">
        <f>' IP STOP cijfers nieuw'!CJ7</f>
        <v>0</v>
      </c>
      <c r="CK157" s="518">
        <f>' IP STOP cijfers nieuw'!CK7</f>
        <v>0</v>
      </c>
      <c r="CL157" s="783">
        <f>' IP STOP cijfers nieuw'!CL7</f>
        <v>0</v>
      </c>
      <c r="CM157" s="518">
        <f>' IP STOP cijfers nieuw'!CM7</f>
        <v>0</v>
      </c>
      <c r="CN157" s="518">
        <f>' IP STOP cijfers nieuw'!CN7</f>
        <v>0</v>
      </c>
      <c r="CO157" s="518">
        <f>' IP STOP cijfers nieuw'!CO7</f>
        <v>0</v>
      </c>
      <c r="CP157" s="518">
        <f>' IP STOP cijfers nieuw'!CP7</f>
        <v>0</v>
      </c>
      <c r="CQ157" s="518">
        <f>' IP STOP cijfers nieuw'!CQ7</f>
        <v>0</v>
      </c>
      <c r="CR157" s="518">
        <f>' IP STOP cijfers nieuw'!CR7</f>
        <v>0</v>
      </c>
      <c r="CS157" s="518">
        <f>' IP STOP cijfers nieuw'!CS7</f>
        <v>0</v>
      </c>
      <c r="CT157" s="518">
        <f>' IP STOP cijfers nieuw'!CT7</f>
        <v>0</v>
      </c>
      <c r="CU157" s="518">
        <f>' IP STOP cijfers nieuw'!CU7</f>
        <v>0</v>
      </c>
      <c r="CV157" s="518">
        <f>' IP STOP cijfers nieuw'!CV7</f>
        <v>0</v>
      </c>
      <c r="CW157" s="518">
        <f>' IP STOP cijfers nieuw'!CW7</f>
        <v>0</v>
      </c>
      <c r="CX157" s="518">
        <f>' IP STOP cijfers nieuw'!CX7</f>
        <v>0</v>
      </c>
      <c r="CY157" s="782">
        <f>' IP STOP cijfers nieuw'!CY7</f>
        <v>0</v>
      </c>
      <c r="CZ157" s="533">
        <f>' IP STOP cijfers nieuw'!CZ7</f>
        <v>0</v>
      </c>
      <c r="DA157" s="518">
        <f>' IP STOP cijfers nieuw'!DA7</f>
        <v>0</v>
      </c>
      <c r="DB157" s="518">
        <f>' IP STOP cijfers nieuw'!DB7</f>
        <v>0</v>
      </c>
      <c r="DC157" s="518">
        <f>' IP STOP cijfers nieuw'!DC7</f>
        <v>0</v>
      </c>
      <c r="DD157" s="518">
        <f>' IP STOP cijfers nieuw'!DD7</f>
        <v>0</v>
      </c>
      <c r="DE157" s="518">
        <f>' IP STOP cijfers nieuw'!DE7</f>
        <v>0</v>
      </c>
      <c r="DF157" s="518">
        <f>' IP STOP cijfers nieuw'!DF7</f>
        <v>0</v>
      </c>
      <c r="DG157" s="518">
        <f>' IP STOP cijfers nieuw'!DG7</f>
        <v>0</v>
      </c>
      <c r="DH157" s="518">
        <f>' IP STOP cijfers nieuw'!DH7</f>
        <v>0</v>
      </c>
      <c r="DI157" s="518">
        <f>' IP STOP cijfers nieuw'!DI7</f>
        <v>0</v>
      </c>
      <c r="DJ157" s="518">
        <f>' IP STOP cijfers nieuw'!DJ7</f>
        <v>0</v>
      </c>
      <c r="DK157" s="518">
        <f>' IP STOP cijfers nieuw'!DK7</f>
        <v>0</v>
      </c>
      <c r="DL157" s="782">
        <f>' IP STOP cijfers nieuw'!DL7</f>
        <v>0</v>
      </c>
    </row>
    <row r="158" spans="1:116" s="617" customFormat="1">
      <c r="A158" s="780">
        <f>' IP STOP cijfers nieuw'!A8</f>
        <v>0</v>
      </c>
      <c r="B158" s="781" t="str">
        <f>' IP STOP cijfers nieuw'!B8</f>
        <v>OWNT</v>
      </c>
      <c r="C158" s="526" t="str">
        <f>' IP STOP cijfers nieuw'!C8</f>
        <v>Industriële Productie</v>
      </c>
      <c r="D158" s="526" t="str">
        <f>' IP STOP cijfers nieuw'!D8</f>
        <v>IP Voedselveiligheid VWS</v>
      </c>
      <c r="E158" s="526" t="str">
        <f>' IP STOP cijfers nieuw'!E8</f>
        <v>VVH Toezicht geregistreerde bedrijven verbeterplan planmatig 4e kwartaal</v>
      </c>
      <c r="F158" s="526" t="str">
        <f>' IP STOP cijfers nieuw'!F8</f>
        <v>VWS</v>
      </c>
      <c r="G158" s="526" t="str">
        <f>' IP STOP cijfers nieuw'!G8</f>
        <v>verbeterplan</v>
      </c>
      <c r="H158" s="518">
        <f>' IP STOP cijfers nieuw'!H8</f>
        <v>900</v>
      </c>
      <c r="I158" s="518">
        <f>' IP STOP cijfers nieuw'!I8</f>
        <v>0</v>
      </c>
      <c r="J158" s="518">
        <f>' IP STOP cijfers nieuw'!J8</f>
        <v>0</v>
      </c>
      <c r="K158" s="518">
        <f>' IP STOP cijfers nieuw'!K8</f>
        <v>0</v>
      </c>
      <c r="L158" s="518">
        <f>' IP STOP cijfers nieuw'!L8</f>
        <v>0</v>
      </c>
      <c r="M158" s="518">
        <f>' IP STOP cijfers nieuw'!M8</f>
        <v>0</v>
      </c>
      <c r="N158" s="518">
        <f>' IP STOP cijfers nieuw'!N8</f>
        <v>0</v>
      </c>
      <c r="O158" s="518">
        <f>' IP STOP cijfers nieuw'!O8</f>
        <v>0</v>
      </c>
      <c r="P158" s="518">
        <f>' IP STOP cijfers nieuw'!P8</f>
        <v>0</v>
      </c>
      <c r="Q158" s="782">
        <f>' IP STOP cijfers nieuw'!Q8</f>
        <v>900</v>
      </c>
      <c r="R158" s="533">
        <f>' IP STOP cijfers nieuw'!R8</f>
        <v>0</v>
      </c>
      <c r="S158" s="518">
        <f>' IP STOP cijfers nieuw'!S8</f>
        <v>0</v>
      </c>
      <c r="T158" s="518">
        <f>' IP STOP cijfers nieuw'!T8</f>
        <v>900</v>
      </c>
      <c r="U158" s="518">
        <f>' IP STOP cijfers nieuw'!U8</f>
        <v>0</v>
      </c>
      <c r="V158" s="518">
        <f>' IP STOP cijfers nieuw'!V8</f>
        <v>0</v>
      </c>
      <c r="W158" s="518">
        <f>' IP STOP cijfers nieuw'!W8</f>
        <v>0</v>
      </c>
      <c r="X158" s="518">
        <f>' IP STOP cijfers nieuw'!X8</f>
        <v>0</v>
      </c>
      <c r="Y158" s="518">
        <f>' IP STOP cijfers nieuw'!Y8</f>
        <v>0</v>
      </c>
      <c r="Z158" s="781">
        <f>' IP STOP cijfers nieuw'!Z8</f>
        <v>900</v>
      </c>
      <c r="AA158" s="518">
        <f>' IP STOP cijfers nieuw'!AA8</f>
        <v>100</v>
      </c>
      <c r="AB158" s="518">
        <f>' IP STOP cijfers nieuw'!AB8</f>
        <v>0</v>
      </c>
      <c r="AC158" s="518">
        <f>' IP STOP cijfers nieuw'!AC8</f>
        <v>800</v>
      </c>
      <c r="AD158" s="518">
        <f>' IP STOP cijfers nieuw'!AD8</f>
        <v>0</v>
      </c>
      <c r="AE158" s="518">
        <f>' IP STOP cijfers nieuw'!AE8</f>
        <v>0</v>
      </c>
      <c r="AF158" s="518">
        <f>' IP STOP cijfers nieuw'!AF8</f>
        <v>0</v>
      </c>
      <c r="AG158" s="781">
        <f>' IP STOP cijfers nieuw'!AG8</f>
        <v>0</v>
      </c>
      <c r="AH158" s="518">
        <f>' IP STOP cijfers nieuw'!AH8</f>
        <v>100</v>
      </c>
      <c r="AI158" s="518">
        <f>' IP STOP cijfers nieuw'!AI8</f>
        <v>0</v>
      </c>
      <c r="AJ158" s="518">
        <f>' IP STOP cijfers nieuw'!AJ8</f>
        <v>0</v>
      </c>
      <c r="AK158" s="518">
        <f>' IP STOP cijfers nieuw'!AK8</f>
        <v>0</v>
      </c>
      <c r="AL158" s="781">
        <f>' IP STOP cijfers nieuw'!AL8</f>
        <v>0</v>
      </c>
      <c r="AM158" s="518">
        <f>' IP STOP cijfers nieuw'!AM8</f>
        <v>0</v>
      </c>
      <c r="AN158" s="518">
        <f>' IP STOP cijfers nieuw'!AN8</f>
        <v>0</v>
      </c>
      <c r="AO158" s="518">
        <f>' IP STOP cijfers nieuw'!AO8</f>
        <v>0</v>
      </c>
      <c r="AP158" s="518">
        <f>' IP STOP cijfers nieuw'!AP8</f>
        <v>0</v>
      </c>
      <c r="AQ158" s="518">
        <f>' IP STOP cijfers nieuw'!AQ8</f>
        <v>0</v>
      </c>
      <c r="AR158" s="781">
        <f>' IP STOP cijfers nieuw'!AR8</f>
        <v>0</v>
      </c>
      <c r="AS158" s="518">
        <f>' IP STOP cijfers nieuw'!AS8</f>
        <v>0</v>
      </c>
      <c r="AT158" s="518">
        <f>' IP STOP cijfers nieuw'!AT8</f>
        <v>0</v>
      </c>
      <c r="AU158" s="518">
        <f>' IP STOP cijfers nieuw'!AU8</f>
        <v>0</v>
      </c>
      <c r="AV158" s="518">
        <f>' IP STOP cijfers nieuw'!AV8</f>
        <v>0</v>
      </c>
      <c r="AW158" s="518">
        <f>' IP STOP cijfers nieuw'!AW8</f>
        <v>0</v>
      </c>
      <c r="AX158" s="518">
        <f>' IP STOP cijfers nieuw'!AX8</f>
        <v>0</v>
      </c>
      <c r="AY158" s="518">
        <f>' IP STOP cijfers nieuw'!AY8</f>
        <v>0</v>
      </c>
      <c r="AZ158" s="518">
        <f>' IP STOP cijfers nieuw'!AZ8</f>
        <v>0</v>
      </c>
      <c r="BA158" s="518">
        <f>' IP STOP cijfers nieuw'!BA8</f>
        <v>0</v>
      </c>
      <c r="BB158" s="518">
        <f>' IP STOP cijfers nieuw'!BB8</f>
        <v>0</v>
      </c>
      <c r="BC158" s="781">
        <f>' IP STOP cijfers nieuw'!BC8</f>
        <v>0</v>
      </c>
      <c r="BD158" s="518">
        <f>' IP STOP cijfers nieuw'!BD8</f>
        <v>0</v>
      </c>
      <c r="BE158" s="518">
        <f>' IP STOP cijfers nieuw'!BE8</f>
        <v>0</v>
      </c>
      <c r="BF158" s="518">
        <f>' IP STOP cijfers nieuw'!BF8</f>
        <v>0</v>
      </c>
      <c r="BG158" s="518">
        <f>' IP STOP cijfers nieuw'!BG8</f>
        <v>0</v>
      </c>
      <c r="BH158" s="518">
        <f>' IP STOP cijfers nieuw'!BH8</f>
        <v>0</v>
      </c>
      <c r="BI158" s="518">
        <f>' IP STOP cijfers nieuw'!BI8</f>
        <v>0</v>
      </c>
      <c r="BJ158" s="518">
        <f>' IP STOP cijfers nieuw'!BJ8</f>
        <v>0</v>
      </c>
      <c r="BK158" s="781">
        <f>' IP STOP cijfers nieuw'!BK8</f>
        <v>0</v>
      </c>
      <c r="BL158" s="518">
        <f>' IP STOP cijfers nieuw'!BL8</f>
        <v>0</v>
      </c>
      <c r="BM158" s="518">
        <f>' IP STOP cijfers nieuw'!BM8</f>
        <v>0</v>
      </c>
      <c r="BN158" s="518">
        <f>' IP STOP cijfers nieuw'!BN8</f>
        <v>0</v>
      </c>
      <c r="BO158" s="518">
        <f>' IP STOP cijfers nieuw'!BO8</f>
        <v>0</v>
      </c>
      <c r="BP158" s="518">
        <f>' IP STOP cijfers nieuw'!BP8</f>
        <v>0</v>
      </c>
      <c r="BQ158" s="781">
        <f>' IP STOP cijfers nieuw'!BQ8</f>
        <v>0</v>
      </c>
      <c r="BR158" s="518">
        <f>' IP STOP cijfers nieuw'!BR8</f>
        <v>0</v>
      </c>
      <c r="BS158" s="518">
        <f>' IP STOP cijfers nieuw'!BS8</f>
        <v>0</v>
      </c>
      <c r="BT158" s="518">
        <f>' IP STOP cijfers nieuw'!BT8</f>
        <v>0</v>
      </c>
      <c r="BU158" s="518">
        <f>' IP STOP cijfers nieuw'!BU8</f>
        <v>0</v>
      </c>
      <c r="BV158" s="518">
        <f>' IP STOP cijfers nieuw'!BV8</f>
        <v>0</v>
      </c>
      <c r="BW158" s="518">
        <f>' IP STOP cijfers nieuw'!BW8</f>
        <v>0</v>
      </c>
      <c r="BX158" s="780">
        <f>' IP STOP cijfers nieuw'!BX8</f>
        <v>800</v>
      </c>
      <c r="BY158" s="781">
        <f>' IP STOP cijfers nieuw'!BY8</f>
        <v>0</v>
      </c>
      <c r="BZ158" s="518">
        <f>' IP STOP cijfers nieuw'!BZ8</f>
        <v>0</v>
      </c>
      <c r="CA158" s="518">
        <f>' IP STOP cijfers nieuw'!CA8</f>
        <v>0</v>
      </c>
      <c r="CB158" s="518">
        <f>' IP STOP cijfers nieuw'!CB8</f>
        <v>0</v>
      </c>
      <c r="CC158" s="518">
        <f>' IP STOP cijfers nieuw'!CC8</f>
        <v>0</v>
      </c>
      <c r="CD158" s="518">
        <f>' IP STOP cijfers nieuw'!CD8</f>
        <v>0</v>
      </c>
      <c r="CE158" s="518">
        <f>' IP STOP cijfers nieuw'!CE8</f>
        <v>0</v>
      </c>
      <c r="CF158" s="518">
        <f>' IP STOP cijfers nieuw'!CF8</f>
        <v>0</v>
      </c>
      <c r="CG158" s="518">
        <f>' IP STOP cijfers nieuw'!CG8</f>
        <v>0</v>
      </c>
      <c r="CH158" s="518">
        <f>' IP STOP cijfers nieuw'!CH8</f>
        <v>0</v>
      </c>
      <c r="CI158" s="518">
        <f>' IP STOP cijfers nieuw'!CI8</f>
        <v>0</v>
      </c>
      <c r="CJ158" s="518">
        <f>' IP STOP cijfers nieuw'!CJ8</f>
        <v>0</v>
      </c>
      <c r="CK158" s="518">
        <f>' IP STOP cijfers nieuw'!CK8</f>
        <v>0</v>
      </c>
      <c r="CL158" s="783">
        <f>' IP STOP cijfers nieuw'!CL8</f>
        <v>0</v>
      </c>
      <c r="CM158" s="518">
        <f>' IP STOP cijfers nieuw'!CM8</f>
        <v>0</v>
      </c>
      <c r="CN158" s="518">
        <f>' IP STOP cijfers nieuw'!CN8</f>
        <v>0</v>
      </c>
      <c r="CO158" s="518">
        <f>' IP STOP cijfers nieuw'!CO8</f>
        <v>0</v>
      </c>
      <c r="CP158" s="518">
        <f>' IP STOP cijfers nieuw'!CP8</f>
        <v>0</v>
      </c>
      <c r="CQ158" s="518">
        <f>' IP STOP cijfers nieuw'!CQ8</f>
        <v>0</v>
      </c>
      <c r="CR158" s="518">
        <f>' IP STOP cijfers nieuw'!CR8</f>
        <v>0</v>
      </c>
      <c r="CS158" s="518">
        <f>' IP STOP cijfers nieuw'!CS8</f>
        <v>0</v>
      </c>
      <c r="CT158" s="518">
        <f>' IP STOP cijfers nieuw'!CT8</f>
        <v>0</v>
      </c>
      <c r="CU158" s="518">
        <f>' IP STOP cijfers nieuw'!CU8</f>
        <v>0</v>
      </c>
      <c r="CV158" s="518">
        <f>' IP STOP cijfers nieuw'!CV8</f>
        <v>0</v>
      </c>
      <c r="CW158" s="518">
        <f>' IP STOP cijfers nieuw'!CW8</f>
        <v>0</v>
      </c>
      <c r="CX158" s="518">
        <f>' IP STOP cijfers nieuw'!CX8</f>
        <v>0</v>
      </c>
      <c r="CY158" s="782">
        <f>' IP STOP cijfers nieuw'!CY8</f>
        <v>0</v>
      </c>
      <c r="CZ158" s="533">
        <f>' IP STOP cijfers nieuw'!CZ8</f>
        <v>0</v>
      </c>
      <c r="DA158" s="518">
        <f>' IP STOP cijfers nieuw'!DA8</f>
        <v>0</v>
      </c>
      <c r="DB158" s="518">
        <f>' IP STOP cijfers nieuw'!DB8</f>
        <v>0</v>
      </c>
      <c r="DC158" s="518">
        <f>' IP STOP cijfers nieuw'!DC8</f>
        <v>0</v>
      </c>
      <c r="DD158" s="518">
        <f>' IP STOP cijfers nieuw'!DD8</f>
        <v>0</v>
      </c>
      <c r="DE158" s="518">
        <f>' IP STOP cijfers nieuw'!DE8</f>
        <v>0</v>
      </c>
      <c r="DF158" s="518">
        <f>' IP STOP cijfers nieuw'!DF8</f>
        <v>0</v>
      </c>
      <c r="DG158" s="518">
        <f>' IP STOP cijfers nieuw'!DG8</f>
        <v>0</v>
      </c>
      <c r="DH158" s="518">
        <f>' IP STOP cijfers nieuw'!DH8</f>
        <v>0</v>
      </c>
      <c r="DI158" s="518">
        <f>' IP STOP cijfers nieuw'!DI8</f>
        <v>0</v>
      </c>
      <c r="DJ158" s="518">
        <f>' IP STOP cijfers nieuw'!DJ8</f>
        <v>0</v>
      </c>
      <c r="DK158" s="518">
        <f>' IP STOP cijfers nieuw'!DK8</f>
        <v>0</v>
      </c>
      <c r="DL158" s="782">
        <f>' IP STOP cijfers nieuw'!DL8</f>
        <v>0</v>
      </c>
    </row>
    <row r="159" spans="1:116">
      <c r="A159" s="47">
        <f>' IP STOP cijfers nieuw'!A9</f>
        <v>0</v>
      </c>
      <c r="B159" s="49" t="str">
        <f>' IP STOP cijfers nieuw'!B9</f>
        <v>OWNT</v>
      </c>
      <c r="C159" s="4" t="str">
        <f>' IP STOP cijfers nieuw'!C9</f>
        <v>Industriële Productie</v>
      </c>
      <c r="D159" s="4" t="str">
        <f>' IP STOP cijfers nieuw'!D9</f>
        <v>IP Voedselveiligheid VWS</v>
      </c>
      <c r="E159" s="4" t="str">
        <f>' IP STOP cijfers nieuw'!E9</f>
        <v>VVH Toezicht bij importeurs</v>
      </c>
      <c r="F159" s="4" t="str">
        <f>' IP STOP cijfers nieuw'!F9</f>
        <v>VWS</v>
      </c>
      <c r="G159" s="4">
        <f>' IP STOP cijfers nieuw'!G9</f>
        <v>0</v>
      </c>
      <c r="H159" s="774">
        <f>' IP STOP cijfers nieuw'!H9</f>
        <v>5794</v>
      </c>
      <c r="I159" s="774">
        <f>' IP STOP cijfers nieuw'!I9</f>
        <v>0</v>
      </c>
      <c r="J159" s="774">
        <f>' IP STOP cijfers nieuw'!J9</f>
        <v>0</v>
      </c>
      <c r="K159" s="774">
        <f>' IP STOP cijfers nieuw'!K9</f>
        <v>0</v>
      </c>
      <c r="L159" s="774">
        <f>' IP STOP cijfers nieuw'!L9</f>
        <v>0</v>
      </c>
      <c r="M159" s="774">
        <f>' IP STOP cijfers nieuw'!M9</f>
        <v>0</v>
      </c>
      <c r="N159" s="774">
        <f>' IP STOP cijfers nieuw'!N9</f>
        <v>0</v>
      </c>
      <c r="O159" s="774">
        <f>' IP STOP cijfers nieuw'!O9</f>
        <v>0</v>
      </c>
      <c r="P159" s="774">
        <f>' IP STOP cijfers nieuw'!P9</f>
        <v>0</v>
      </c>
      <c r="Q159" s="775">
        <f>' IP STOP cijfers nieuw'!Q9</f>
        <v>5794</v>
      </c>
      <c r="R159" s="776">
        <f>' IP STOP cijfers nieuw'!R9</f>
        <v>0</v>
      </c>
      <c r="S159" s="774">
        <f>' IP STOP cijfers nieuw'!S9</f>
        <v>0</v>
      </c>
      <c r="T159" s="774">
        <f>' IP STOP cijfers nieuw'!T9</f>
        <v>5794</v>
      </c>
      <c r="U159" s="774">
        <f>' IP STOP cijfers nieuw'!U9</f>
        <v>0</v>
      </c>
      <c r="V159" s="774">
        <f>' IP STOP cijfers nieuw'!V9</f>
        <v>0</v>
      </c>
      <c r="W159" s="774">
        <f>' IP STOP cijfers nieuw'!W9</f>
        <v>0</v>
      </c>
      <c r="X159" s="774">
        <f>' IP STOP cijfers nieuw'!X9</f>
        <v>0</v>
      </c>
      <c r="Y159" s="774">
        <f>' IP STOP cijfers nieuw'!Y9</f>
        <v>0</v>
      </c>
      <c r="Z159" s="777">
        <f>' IP STOP cijfers nieuw'!Z9</f>
        <v>5794</v>
      </c>
      <c r="AA159" s="774">
        <f>' IP STOP cijfers nieuw'!AA9</f>
        <v>700</v>
      </c>
      <c r="AB159" s="774">
        <f>' IP STOP cijfers nieuw'!AB9</f>
        <v>0</v>
      </c>
      <c r="AC159" s="774">
        <f>' IP STOP cijfers nieuw'!AC9</f>
        <v>5094</v>
      </c>
      <c r="AD159" s="774">
        <f>' IP STOP cijfers nieuw'!AD9</f>
        <v>0</v>
      </c>
      <c r="AE159" s="774">
        <f>' IP STOP cijfers nieuw'!AE9</f>
        <v>0</v>
      </c>
      <c r="AF159" s="774">
        <f>' IP STOP cijfers nieuw'!AF9</f>
        <v>0</v>
      </c>
      <c r="AG159" s="777">
        <f>' IP STOP cijfers nieuw'!AG9</f>
        <v>0</v>
      </c>
      <c r="AH159" s="774">
        <f>' IP STOP cijfers nieuw'!AH9</f>
        <v>700</v>
      </c>
      <c r="AI159" s="774">
        <f>' IP STOP cijfers nieuw'!AI9</f>
        <v>0</v>
      </c>
      <c r="AJ159" s="774">
        <f>' IP STOP cijfers nieuw'!AJ9</f>
        <v>0</v>
      </c>
      <c r="AK159" s="774">
        <f>' IP STOP cijfers nieuw'!AK9</f>
        <v>0</v>
      </c>
      <c r="AL159" s="777">
        <f>' IP STOP cijfers nieuw'!AL9</f>
        <v>0</v>
      </c>
      <c r="AM159" s="774">
        <f>' IP STOP cijfers nieuw'!AM9</f>
        <v>0</v>
      </c>
      <c r="AN159" s="774">
        <f>' IP STOP cijfers nieuw'!AN9</f>
        <v>0</v>
      </c>
      <c r="AO159" s="774">
        <f>' IP STOP cijfers nieuw'!AO9</f>
        <v>0</v>
      </c>
      <c r="AP159" s="774">
        <f>' IP STOP cijfers nieuw'!AP9</f>
        <v>0</v>
      </c>
      <c r="AQ159" s="774">
        <f>' IP STOP cijfers nieuw'!AQ9</f>
        <v>0</v>
      </c>
      <c r="AR159" s="777">
        <f>' IP STOP cijfers nieuw'!AR9</f>
        <v>0</v>
      </c>
      <c r="AS159" s="774">
        <f>' IP STOP cijfers nieuw'!AS9</f>
        <v>0</v>
      </c>
      <c r="AT159" s="774">
        <f>' IP STOP cijfers nieuw'!AT9</f>
        <v>0</v>
      </c>
      <c r="AU159" s="774">
        <f>' IP STOP cijfers nieuw'!AU9</f>
        <v>0</v>
      </c>
      <c r="AV159" s="774">
        <f>' IP STOP cijfers nieuw'!AV9</f>
        <v>0</v>
      </c>
      <c r="AW159" s="774">
        <f>' IP STOP cijfers nieuw'!AW9</f>
        <v>0</v>
      </c>
      <c r="AX159" s="774">
        <f>' IP STOP cijfers nieuw'!AX9</f>
        <v>0</v>
      </c>
      <c r="AY159" s="774">
        <f>' IP STOP cijfers nieuw'!AY9</f>
        <v>0</v>
      </c>
      <c r="AZ159" s="774">
        <f>' IP STOP cijfers nieuw'!AZ9</f>
        <v>0</v>
      </c>
      <c r="BA159" s="774">
        <f>' IP STOP cijfers nieuw'!BA9</f>
        <v>0</v>
      </c>
      <c r="BB159" s="774">
        <f>' IP STOP cijfers nieuw'!BB9</f>
        <v>0</v>
      </c>
      <c r="BC159" s="777">
        <f>' IP STOP cijfers nieuw'!BC9</f>
        <v>0</v>
      </c>
      <c r="BD159" s="774">
        <f>' IP STOP cijfers nieuw'!BD9</f>
        <v>0</v>
      </c>
      <c r="BE159" s="774">
        <f>' IP STOP cijfers nieuw'!BE9</f>
        <v>0</v>
      </c>
      <c r="BF159" s="774">
        <f>' IP STOP cijfers nieuw'!BF9</f>
        <v>0</v>
      </c>
      <c r="BG159" s="774">
        <f>' IP STOP cijfers nieuw'!BG9</f>
        <v>0</v>
      </c>
      <c r="BH159" s="774">
        <f>' IP STOP cijfers nieuw'!BH9</f>
        <v>0</v>
      </c>
      <c r="BI159" s="774">
        <f>' IP STOP cijfers nieuw'!BI9</f>
        <v>0</v>
      </c>
      <c r="BJ159" s="774">
        <f>' IP STOP cijfers nieuw'!BJ9</f>
        <v>0</v>
      </c>
      <c r="BK159" s="777">
        <f>' IP STOP cijfers nieuw'!BK9</f>
        <v>0</v>
      </c>
      <c r="BL159" s="774">
        <f>' IP STOP cijfers nieuw'!BL9</f>
        <v>0</v>
      </c>
      <c r="BM159" s="774">
        <f>' IP STOP cijfers nieuw'!BM9</f>
        <v>0</v>
      </c>
      <c r="BN159" s="774">
        <f>' IP STOP cijfers nieuw'!BN9</f>
        <v>0</v>
      </c>
      <c r="BO159" s="774">
        <f>' IP STOP cijfers nieuw'!BO9</f>
        <v>0</v>
      </c>
      <c r="BP159" s="774">
        <f>' IP STOP cijfers nieuw'!BP9</f>
        <v>0</v>
      </c>
      <c r="BQ159" s="777">
        <f>' IP STOP cijfers nieuw'!BQ9</f>
        <v>0</v>
      </c>
      <c r="BR159" s="774">
        <f>' IP STOP cijfers nieuw'!BR9</f>
        <v>0</v>
      </c>
      <c r="BS159" s="774">
        <f>' IP STOP cijfers nieuw'!BS9</f>
        <v>0</v>
      </c>
      <c r="BT159" s="774">
        <f>' IP STOP cijfers nieuw'!BT9</f>
        <v>0</v>
      </c>
      <c r="BU159" s="774">
        <f>' IP STOP cijfers nieuw'!BU9</f>
        <v>0</v>
      </c>
      <c r="BV159" s="774">
        <f>' IP STOP cijfers nieuw'!BV9</f>
        <v>0</v>
      </c>
      <c r="BW159" s="774">
        <f>' IP STOP cijfers nieuw'!BW9</f>
        <v>0</v>
      </c>
      <c r="BX159" s="778">
        <f>' IP STOP cijfers nieuw'!BX9</f>
        <v>5094</v>
      </c>
      <c r="BY159" s="777">
        <f>' IP STOP cijfers nieuw'!BY9</f>
        <v>700</v>
      </c>
      <c r="BZ159" s="774">
        <f>' IP STOP cijfers nieuw'!BZ9</f>
        <v>0</v>
      </c>
      <c r="CA159" s="774">
        <f>' IP STOP cijfers nieuw'!CA9</f>
        <v>0</v>
      </c>
      <c r="CB159" s="774">
        <f>' IP STOP cijfers nieuw'!CB9</f>
        <v>0</v>
      </c>
      <c r="CC159" s="774">
        <f>' IP STOP cijfers nieuw'!CC9</f>
        <v>0</v>
      </c>
      <c r="CD159" s="774">
        <f>' IP STOP cijfers nieuw'!CD9</f>
        <v>0</v>
      </c>
      <c r="CE159" s="774">
        <f>' IP STOP cijfers nieuw'!CE9</f>
        <v>0</v>
      </c>
      <c r="CF159" s="774">
        <f>' IP STOP cijfers nieuw'!CF9</f>
        <v>0</v>
      </c>
      <c r="CG159" s="774">
        <f>' IP STOP cijfers nieuw'!CG9</f>
        <v>0</v>
      </c>
      <c r="CH159" s="774">
        <f>' IP STOP cijfers nieuw'!CH9</f>
        <v>0</v>
      </c>
      <c r="CI159" s="774">
        <f>' IP STOP cijfers nieuw'!CI9</f>
        <v>0</v>
      </c>
      <c r="CJ159" s="774">
        <f>' IP STOP cijfers nieuw'!CJ9</f>
        <v>0</v>
      </c>
      <c r="CK159" s="774">
        <f>' IP STOP cijfers nieuw'!CK9</f>
        <v>0</v>
      </c>
      <c r="CL159" s="779">
        <f>' IP STOP cijfers nieuw'!CL9</f>
        <v>0</v>
      </c>
      <c r="CM159" s="774">
        <f>' IP STOP cijfers nieuw'!CM9</f>
        <v>0</v>
      </c>
      <c r="CN159" s="774">
        <f>' IP STOP cijfers nieuw'!CN9</f>
        <v>0</v>
      </c>
      <c r="CO159" s="774">
        <f>' IP STOP cijfers nieuw'!CO9</f>
        <v>0</v>
      </c>
      <c r="CP159" s="11">
        <f>' IP STOP cijfers nieuw'!CP9</f>
        <v>0</v>
      </c>
      <c r="CQ159" s="11">
        <f>' IP STOP cijfers nieuw'!CQ9</f>
        <v>0</v>
      </c>
      <c r="CR159" s="11">
        <f>' IP STOP cijfers nieuw'!CR9</f>
        <v>0</v>
      </c>
      <c r="CS159" s="11">
        <f>' IP STOP cijfers nieuw'!CS9</f>
        <v>0</v>
      </c>
      <c r="CT159" s="11">
        <f>' IP STOP cijfers nieuw'!CT9</f>
        <v>0</v>
      </c>
      <c r="CU159" s="11">
        <f>' IP STOP cijfers nieuw'!CU9</f>
        <v>0</v>
      </c>
      <c r="CV159" s="11">
        <f>' IP STOP cijfers nieuw'!CV9</f>
        <v>0</v>
      </c>
      <c r="CW159" s="11">
        <f>' IP STOP cijfers nieuw'!CW9</f>
        <v>0</v>
      </c>
      <c r="CX159" s="11">
        <f>' IP STOP cijfers nieuw'!CX9</f>
        <v>0</v>
      </c>
      <c r="CY159" s="26">
        <f>' IP STOP cijfers nieuw'!CY9</f>
        <v>0</v>
      </c>
      <c r="CZ159" s="15">
        <f>' IP STOP cijfers nieuw'!CZ9</f>
        <v>0</v>
      </c>
      <c r="DA159" s="11">
        <f>' IP STOP cijfers nieuw'!DA9</f>
        <v>0</v>
      </c>
      <c r="DB159" s="11">
        <f>' IP STOP cijfers nieuw'!DB9</f>
        <v>0</v>
      </c>
      <c r="DC159" s="11">
        <f>' IP STOP cijfers nieuw'!DC9</f>
        <v>0</v>
      </c>
      <c r="DD159" s="11">
        <f>' IP STOP cijfers nieuw'!DD9</f>
        <v>0</v>
      </c>
      <c r="DE159" s="11">
        <f>' IP STOP cijfers nieuw'!DE9</f>
        <v>0</v>
      </c>
      <c r="DF159" s="11">
        <f>' IP STOP cijfers nieuw'!DF9</f>
        <v>0</v>
      </c>
      <c r="DG159" s="11">
        <f>' IP STOP cijfers nieuw'!DG9</f>
        <v>0</v>
      </c>
      <c r="DH159" s="11">
        <f>' IP STOP cijfers nieuw'!DH9</f>
        <v>0</v>
      </c>
      <c r="DI159" s="11">
        <f>' IP STOP cijfers nieuw'!DI9</f>
        <v>0</v>
      </c>
      <c r="DJ159" s="11">
        <f>' IP STOP cijfers nieuw'!DJ9</f>
        <v>0</v>
      </c>
      <c r="DK159" s="11">
        <f>' IP STOP cijfers nieuw'!DK9</f>
        <v>0</v>
      </c>
      <c r="DL159" s="26">
        <f>' IP STOP cijfers nieuw'!DL9</f>
        <v>0</v>
      </c>
    </row>
    <row r="160" spans="1:116" s="617" customFormat="1">
      <c r="A160" s="780">
        <f>' IP STOP cijfers nieuw'!A10</f>
        <v>0</v>
      </c>
      <c r="B160" s="781" t="str">
        <f>' IP STOP cijfers nieuw'!B10</f>
        <v>OWNT</v>
      </c>
      <c r="C160" s="526" t="str">
        <f>' IP STOP cijfers nieuw'!C10</f>
        <v>Industriële Productie</v>
      </c>
      <c r="D160" s="526" t="str">
        <f>' IP STOP cijfers nieuw'!D10</f>
        <v>IP Voedselveiligheid VWS</v>
      </c>
      <c r="E160" s="526" t="str">
        <f>' IP STOP cijfers nieuw'!E10</f>
        <v>VVH  Doelgroep toezicht bij notenimporteurs verbeterplan</v>
      </c>
      <c r="F160" s="526" t="str">
        <f>' IP STOP cijfers nieuw'!F10</f>
        <v>VWS</v>
      </c>
      <c r="G160" s="526" t="str">
        <f>' IP STOP cijfers nieuw'!G10</f>
        <v xml:space="preserve"> verbeterplan</v>
      </c>
      <c r="H160" s="518">
        <f>' IP STOP cijfers nieuw'!H10</f>
        <v>650</v>
      </c>
      <c r="I160" s="518">
        <f>' IP STOP cijfers nieuw'!I10</f>
        <v>0</v>
      </c>
      <c r="J160" s="518">
        <f>' IP STOP cijfers nieuw'!J10</f>
        <v>0</v>
      </c>
      <c r="K160" s="518">
        <f>' IP STOP cijfers nieuw'!K10</f>
        <v>0</v>
      </c>
      <c r="L160" s="518">
        <f>' IP STOP cijfers nieuw'!L10</f>
        <v>0</v>
      </c>
      <c r="M160" s="518">
        <f>' IP STOP cijfers nieuw'!M10</f>
        <v>0</v>
      </c>
      <c r="N160" s="518">
        <f>' IP STOP cijfers nieuw'!N10</f>
        <v>0</v>
      </c>
      <c r="O160" s="518">
        <f>' IP STOP cijfers nieuw'!O10</f>
        <v>0</v>
      </c>
      <c r="P160" s="518">
        <f>' IP STOP cijfers nieuw'!P10</f>
        <v>0</v>
      </c>
      <c r="Q160" s="782">
        <f>' IP STOP cijfers nieuw'!Q10</f>
        <v>650</v>
      </c>
      <c r="R160" s="533">
        <f>' IP STOP cijfers nieuw'!R10</f>
        <v>0</v>
      </c>
      <c r="S160" s="518">
        <f>' IP STOP cijfers nieuw'!S10</f>
        <v>0</v>
      </c>
      <c r="T160" s="518">
        <f>' IP STOP cijfers nieuw'!T10</f>
        <v>650</v>
      </c>
      <c r="U160" s="518">
        <f>' IP STOP cijfers nieuw'!U10</f>
        <v>0</v>
      </c>
      <c r="V160" s="518">
        <f>' IP STOP cijfers nieuw'!V10</f>
        <v>0</v>
      </c>
      <c r="W160" s="518">
        <f>' IP STOP cijfers nieuw'!W10</f>
        <v>0</v>
      </c>
      <c r="X160" s="518">
        <f>' IP STOP cijfers nieuw'!X10</f>
        <v>0</v>
      </c>
      <c r="Y160" s="518">
        <f>' IP STOP cijfers nieuw'!Y10</f>
        <v>0</v>
      </c>
      <c r="Z160" s="781">
        <f>' IP STOP cijfers nieuw'!Z10</f>
        <v>650</v>
      </c>
      <c r="AA160" s="518">
        <f>' IP STOP cijfers nieuw'!AA10</f>
        <v>75</v>
      </c>
      <c r="AB160" s="518">
        <f>' IP STOP cijfers nieuw'!AB10</f>
        <v>0</v>
      </c>
      <c r="AC160" s="518">
        <f>' IP STOP cijfers nieuw'!AC10</f>
        <v>575</v>
      </c>
      <c r="AD160" s="518">
        <f>' IP STOP cijfers nieuw'!AD10</f>
        <v>0</v>
      </c>
      <c r="AE160" s="518">
        <f>' IP STOP cijfers nieuw'!AE10</f>
        <v>0</v>
      </c>
      <c r="AF160" s="518">
        <f>' IP STOP cijfers nieuw'!AF10</f>
        <v>0</v>
      </c>
      <c r="AG160" s="781">
        <f>' IP STOP cijfers nieuw'!AG10</f>
        <v>0</v>
      </c>
      <c r="AH160" s="518">
        <f>' IP STOP cijfers nieuw'!AH10</f>
        <v>75</v>
      </c>
      <c r="AI160" s="518">
        <f>' IP STOP cijfers nieuw'!AI10</f>
        <v>0</v>
      </c>
      <c r="AJ160" s="518">
        <f>' IP STOP cijfers nieuw'!AJ10</f>
        <v>0</v>
      </c>
      <c r="AK160" s="518">
        <f>' IP STOP cijfers nieuw'!AK10</f>
        <v>0</v>
      </c>
      <c r="AL160" s="781">
        <f>' IP STOP cijfers nieuw'!AL10</f>
        <v>0</v>
      </c>
      <c r="AM160" s="518">
        <f>' IP STOP cijfers nieuw'!AM10</f>
        <v>0</v>
      </c>
      <c r="AN160" s="518">
        <f>' IP STOP cijfers nieuw'!AN10</f>
        <v>0</v>
      </c>
      <c r="AO160" s="518">
        <f>' IP STOP cijfers nieuw'!AO10</f>
        <v>0</v>
      </c>
      <c r="AP160" s="518">
        <f>' IP STOP cijfers nieuw'!AP10</f>
        <v>0</v>
      </c>
      <c r="AQ160" s="518">
        <f>' IP STOP cijfers nieuw'!AQ10</f>
        <v>0</v>
      </c>
      <c r="AR160" s="781">
        <f>' IP STOP cijfers nieuw'!AR10</f>
        <v>0</v>
      </c>
      <c r="AS160" s="518">
        <f>' IP STOP cijfers nieuw'!AS10</f>
        <v>0</v>
      </c>
      <c r="AT160" s="518">
        <f>' IP STOP cijfers nieuw'!AT10</f>
        <v>0</v>
      </c>
      <c r="AU160" s="518">
        <f>' IP STOP cijfers nieuw'!AU10</f>
        <v>0</v>
      </c>
      <c r="AV160" s="518">
        <f>' IP STOP cijfers nieuw'!AV10</f>
        <v>0</v>
      </c>
      <c r="AW160" s="518">
        <f>' IP STOP cijfers nieuw'!AW10</f>
        <v>0</v>
      </c>
      <c r="AX160" s="518">
        <f>' IP STOP cijfers nieuw'!AX10</f>
        <v>0</v>
      </c>
      <c r="AY160" s="518">
        <f>' IP STOP cijfers nieuw'!AY10</f>
        <v>0</v>
      </c>
      <c r="AZ160" s="518">
        <f>' IP STOP cijfers nieuw'!AZ10</f>
        <v>0</v>
      </c>
      <c r="BA160" s="518">
        <f>' IP STOP cijfers nieuw'!BA10</f>
        <v>0</v>
      </c>
      <c r="BB160" s="518">
        <f>' IP STOP cijfers nieuw'!BB10</f>
        <v>0</v>
      </c>
      <c r="BC160" s="781">
        <f>' IP STOP cijfers nieuw'!BC10</f>
        <v>0</v>
      </c>
      <c r="BD160" s="518">
        <f>' IP STOP cijfers nieuw'!BD10</f>
        <v>0</v>
      </c>
      <c r="BE160" s="518">
        <f>' IP STOP cijfers nieuw'!BE10</f>
        <v>0</v>
      </c>
      <c r="BF160" s="518">
        <f>' IP STOP cijfers nieuw'!BF10</f>
        <v>0</v>
      </c>
      <c r="BG160" s="518">
        <f>' IP STOP cijfers nieuw'!BG10</f>
        <v>0</v>
      </c>
      <c r="BH160" s="518">
        <f>' IP STOP cijfers nieuw'!BH10</f>
        <v>0</v>
      </c>
      <c r="BI160" s="518">
        <f>' IP STOP cijfers nieuw'!BI10</f>
        <v>0</v>
      </c>
      <c r="BJ160" s="518">
        <f>' IP STOP cijfers nieuw'!BJ10</f>
        <v>0</v>
      </c>
      <c r="BK160" s="781">
        <f>' IP STOP cijfers nieuw'!BK10</f>
        <v>0</v>
      </c>
      <c r="BL160" s="518">
        <f>' IP STOP cijfers nieuw'!BL10</f>
        <v>0</v>
      </c>
      <c r="BM160" s="518">
        <f>' IP STOP cijfers nieuw'!BM10</f>
        <v>0</v>
      </c>
      <c r="BN160" s="518">
        <f>' IP STOP cijfers nieuw'!BN10</f>
        <v>0</v>
      </c>
      <c r="BO160" s="518">
        <f>' IP STOP cijfers nieuw'!BO10</f>
        <v>0</v>
      </c>
      <c r="BP160" s="518">
        <f>' IP STOP cijfers nieuw'!BP10</f>
        <v>0</v>
      </c>
      <c r="BQ160" s="781">
        <f>' IP STOP cijfers nieuw'!BQ10</f>
        <v>0</v>
      </c>
      <c r="BR160" s="518">
        <f>' IP STOP cijfers nieuw'!BR10</f>
        <v>0</v>
      </c>
      <c r="BS160" s="518">
        <f>' IP STOP cijfers nieuw'!BS10</f>
        <v>0</v>
      </c>
      <c r="BT160" s="518">
        <f>' IP STOP cijfers nieuw'!BT10</f>
        <v>0</v>
      </c>
      <c r="BU160" s="518">
        <f>' IP STOP cijfers nieuw'!BU10</f>
        <v>0</v>
      </c>
      <c r="BV160" s="518">
        <f>' IP STOP cijfers nieuw'!BV10</f>
        <v>0</v>
      </c>
      <c r="BW160" s="518">
        <f>' IP STOP cijfers nieuw'!BW10</f>
        <v>0</v>
      </c>
      <c r="BX160" s="780">
        <f>' IP STOP cijfers nieuw'!BX10</f>
        <v>575</v>
      </c>
      <c r="BY160" s="781">
        <f>' IP STOP cijfers nieuw'!BY10</f>
        <v>75</v>
      </c>
      <c r="BZ160" s="518">
        <f>' IP STOP cijfers nieuw'!BZ10</f>
        <v>0</v>
      </c>
      <c r="CA160" s="518">
        <f>' IP STOP cijfers nieuw'!CA10</f>
        <v>0</v>
      </c>
      <c r="CB160" s="518">
        <f>' IP STOP cijfers nieuw'!CB10</f>
        <v>0</v>
      </c>
      <c r="CC160" s="518">
        <f>' IP STOP cijfers nieuw'!CC10</f>
        <v>0</v>
      </c>
      <c r="CD160" s="518">
        <f>' IP STOP cijfers nieuw'!CD10</f>
        <v>0</v>
      </c>
      <c r="CE160" s="518">
        <f>' IP STOP cijfers nieuw'!CE10</f>
        <v>0</v>
      </c>
      <c r="CF160" s="518">
        <f>' IP STOP cijfers nieuw'!CF10</f>
        <v>0</v>
      </c>
      <c r="CG160" s="518">
        <f>' IP STOP cijfers nieuw'!CG10</f>
        <v>0</v>
      </c>
      <c r="CH160" s="518">
        <f>' IP STOP cijfers nieuw'!CH10</f>
        <v>0</v>
      </c>
      <c r="CI160" s="518">
        <f>' IP STOP cijfers nieuw'!CI10</f>
        <v>0</v>
      </c>
      <c r="CJ160" s="518">
        <f>' IP STOP cijfers nieuw'!CJ10</f>
        <v>0</v>
      </c>
      <c r="CK160" s="518">
        <f>' IP STOP cijfers nieuw'!CK10</f>
        <v>0</v>
      </c>
      <c r="CL160" s="783">
        <f>' IP STOP cijfers nieuw'!CL10</f>
        <v>0</v>
      </c>
      <c r="CM160" s="518">
        <f>' IP STOP cijfers nieuw'!CM10</f>
        <v>0</v>
      </c>
      <c r="CN160" s="518">
        <f>' IP STOP cijfers nieuw'!CN10</f>
        <v>0</v>
      </c>
      <c r="CO160" s="518">
        <f>' IP STOP cijfers nieuw'!CO10</f>
        <v>0</v>
      </c>
      <c r="CP160" s="518">
        <f>' IP STOP cijfers nieuw'!CP10</f>
        <v>0</v>
      </c>
      <c r="CQ160" s="518">
        <f>' IP STOP cijfers nieuw'!CQ10</f>
        <v>0</v>
      </c>
      <c r="CR160" s="518">
        <f>' IP STOP cijfers nieuw'!CR10</f>
        <v>0</v>
      </c>
      <c r="CS160" s="518">
        <f>' IP STOP cijfers nieuw'!CS10</f>
        <v>0</v>
      </c>
      <c r="CT160" s="518">
        <f>' IP STOP cijfers nieuw'!CT10</f>
        <v>0</v>
      </c>
      <c r="CU160" s="518">
        <f>' IP STOP cijfers nieuw'!CU10</f>
        <v>0</v>
      </c>
      <c r="CV160" s="518">
        <f>' IP STOP cijfers nieuw'!CV10</f>
        <v>0</v>
      </c>
      <c r="CW160" s="518">
        <f>' IP STOP cijfers nieuw'!CW10</f>
        <v>0</v>
      </c>
      <c r="CX160" s="518">
        <f>' IP STOP cijfers nieuw'!CX10</f>
        <v>0</v>
      </c>
      <c r="CY160" s="782">
        <f>' IP STOP cijfers nieuw'!CY10</f>
        <v>0</v>
      </c>
      <c r="CZ160" s="533">
        <f>' IP STOP cijfers nieuw'!CZ10</f>
        <v>0</v>
      </c>
      <c r="DA160" s="518">
        <f>' IP STOP cijfers nieuw'!DA10</f>
        <v>0</v>
      </c>
      <c r="DB160" s="518">
        <f>' IP STOP cijfers nieuw'!DB10</f>
        <v>0</v>
      </c>
      <c r="DC160" s="518">
        <f>' IP STOP cijfers nieuw'!DC10</f>
        <v>0</v>
      </c>
      <c r="DD160" s="518">
        <f>' IP STOP cijfers nieuw'!DD10</f>
        <v>0</v>
      </c>
      <c r="DE160" s="518">
        <f>' IP STOP cijfers nieuw'!DE10</f>
        <v>0</v>
      </c>
      <c r="DF160" s="518">
        <f>' IP STOP cijfers nieuw'!DF10</f>
        <v>0</v>
      </c>
      <c r="DG160" s="518">
        <f>' IP STOP cijfers nieuw'!DG10</f>
        <v>0</v>
      </c>
      <c r="DH160" s="518">
        <f>' IP STOP cijfers nieuw'!DH10</f>
        <v>0</v>
      </c>
      <c r="DI160" s="518">
        <f>' IP STOP cijfers nieuw'!DI10</f>
        <v>0</v>
      </c>
      <c r="DJ160" s="518">
        <f>' IP STOP cijfers nieuw'!DJ10</f>
        <v>0</v>
      </c>
      <c r="DK160" s="518">
        <f>' IP STOP cijfers nieuw'!DK10</f>
        <v>0</v>
      </c>
      <c r="DL160" s="782">
        <f>' IP STOP cijfers nieuw'!DL10</f>
        <v>0</v>
      </c>
    </row>
    <row r="161" spans="1:116">
      <c r="A161" s="47">
        <f>' IP STOP cijfers nieuw'!A11</f>
        <v>0</v>
      </c>
      <c r="B161" s="49" t="str">
        <f>' IP STOP cijfers nieuw'!B11</f>
        <v>OWNT</v>
      </c>
      <c r="C161" s="4" t="str">
        <f>' IP STOP cijfers nieuw'!C11</f>
        <v>Industriële Productie</v>
      </c>
      <c r="D161" s="4" t="str">
        <f>' IP STOP cijfers nieuw'!D11</f>
        <v>IP Voedselveiligheid VWS</v>
      </c>
      <c r="E161" s="4" t="str">
        <f>' IP STOP cijfers nieuw'!E11</f>
        <v>VVH Inspecties bij geregistreerde handelaren</v>
      </c>
      <c r="F161" s="4" t="str">
        <f>' IP STOP cijfers nieuw'!F11</f>
        <v>VWS</v>
      </c>
      <c r="G161" s="4">
        <f>' IP STOP cijfers nieuw'!G11</f>
        <v>0</v>
      </c>
      <c r="H161" s="774">
        <f>' IP STOP cijfers nieuw'!H11</f>
        <v>4895</v>
      </c>
      <c r="I161" s="774">
        <f>' IP STOP cijfers nieuw'!I11</f>
        <v>0</v>
      </c>
      <c r="J161" s="774">
        <f>' IP STOP cijfers nieuw'!J11</f>
        <v>0</v>
      </c>
      <c r="K161" s="774">
        <f>' IP STOP cijfers nieuw'!K11</f>
        <v>0</v>
      </c>
      <c r="L161" s="774">
        <f>' IP STOP cijfers nieuw'!L11</f>
        <v>0</v>
      </c>
      <c r="M161" s="774">
        <f>' IP STOP cijfers nieuw'!M11</f>
        <v>0</v>
      </c>
      <c r="N161" s="774">
        <f>' IP STOP cijfers nieuw'!N11</f>
        <v>0</v>
      </c>
      <c r="O161" s="774">
        <f>' IP STOP cijfers nieuw'!O11</f>
        <v>0</v>
      </c>
      <c r="P161" s="774">
        <f>' IP STOP cijfers nieuw'!P11</f>
        <v>0</v>
      </c>
      <c r="Q161" s="775">
        <f>' IP STOP cijfers nieuw'!Q11</f>
        <v>4895</v>
      </c>
      <c r="R161" s="776">
        <f>' IP STOP cijfers nieuw'!R11</f>
        <v>0</v>
      </c>
      <c r="S161" s="774">
        <f>' IP STOP cijfers nieuw'!S11</f>
        <v>0</v>
      </c>
      <c r="T161" s="774">
        <f>' IP STOP cijfers nieuw'!T11</f>
        <v>4895</v>
      </c>
      <c r="U161" s="774">
        <f>' IP STOP cijfers nieuw'!U11</f>
        <v>0</v>
      </c>
      <c r="V161" s="774">
        <f>' IP STOP cijfers nieuw'!V11</f>
        <v>0</v>
      </c>
      <c r="W161" s="774">
        <f>' IP STOP cijfers nieuw'!W11</f>
        <v>0</v>
      </c>
      <c r="X161" s="774">
        <f>' IP STOP cijfers nieuw'!X11</f>
        <v>0</v>
      </c>
      <c r="Y161" s="774">
        <f>' IP STOP cijfers nieuw'!Y11</f>
        <v>0</v>
      </c>
      <c r="Z161" s="777">
        <f>' IP STOP cijfers nieuw'!Z11</f>
        <v>4895</v>
      </c>
      <c r="AA161" s="774">
        <f>' IP STOP cijfers nieuw'!AA11</f>
        <v>620</v>
      </c>
      <c r="AB161" s="774">
        <f>' IP STOP cijfers nieuw'!AB11</f>
        <v>0</v>
      </c>
      <c r="AC161" s="774">
        <f>' IP STOP cijfers nieuw'!AC11</f>
        <v>4275</v>
      </c>
      <c r="AD161" s="774">
        <f>' IP STOP cijfers nieuw'!AD11</f>
        <v>0</v>
      </c>
      <c r="AE161" s="774">
        <f>' IP STOP cijfers nieuw'!AE11</f>
        <v>0</v>
      </c>
      <c r="AF161" s="774">
        <f>' IP STOP cijfers nieuw'!AF11</f>
        <v>0</v>
      </c>
      <c r="AG161" s="777">
        <f>' IP STOP cijfers nieuw'!AG11</f>
        <v>0</v>
      </c>
      <c r="AH161" s="774">
        <f>' IP STOP cijfers nieuw'!AH11</f>
        <v>620</v>
      </c>
      <c r="AI161" s="774">
        <f>' IP STOP cijfers nieuw'!AI11</f>
        <v>0</v>
      </c>
      <c r="AJ161" s="774">
        <f>' IP STOP cijfers nieuw'!AJ11</f>
        <v>0</v>
      </c>
      <c r="AK161" s="774">
        <f>' IP STOP cijfers nieuw'!AK11</f>
        <v>0</v>
      </c>
      <c r="AL161" s="777">
        <f>' IP STOP cijfers nieuw'!AL11</f>
        <v>0</v>
      </c>
      <c r="AM161" s="774">
        <f>' IP STOP cijfers nieuw'!AM11</f>
        <v>0</v>
      </c>
      <c r="AN161" s="774">
        <f>' IP STOP cijfers nieuw'!AN11</f>
        <v>0</v>
      </c>
      <c r="AO161" s="774">
        <f>' IP STOP cijfers nieuw'!AO11</f>
        <v>0</v>
      </c>
      <c r="AP161" s="774">
        <f>' IP STOP cijfers nieuw'!AP11</f>
        <v>0</v>
      </c>
      <c r="AQ161" s="774">
        <f>' IP STOP cijfers nieuw'!AQ11</f>
        <v>0</v>
      </c>
      <c r="AR161" s="777">
        <f>' IP STOP cijfers nieuw'!AR11</f>
        <v>0</v>
      </c>
      <c r="AS161" s="774">
        <f>' IP STOP cijfers nieuw'!AS11</f>
        <v>0</v>
      </c>
      <c r="AT161" s="774">
        <f>' IP STOP cijfers nieuw'!AT11</f>
        <v>0</v>
      </c>
      <c r="AU161" s="774">
        <f>' IP STOP cijfers nieuw'!AU11</f>
        <v>0</v>
      </c>
      <c r="AV161" s="774">
        <f>' IP STOP cijfers nieuw'!AV11</f>
        <v>0</v>
      </c>
      <c r="AW161" s="774">
        <f>' IP STOP cijfers nieuw'!AW11</f>
        <v>0</v>
      </c>
      <c r="AX161" s="774">
        <f>' IP STOP cijfers nieuw'!AX11</f>
        <v>0</v>
      </c>
      <c r="AY161" s="774">
        <f>' IP STOP cijfers nieuw'!AY11</f>
        <v>0</v>
      </c>
      <c r="AZ161" s="774">
        <f>' IP STOP cijfers nieuw'!AZ11</f>
        <v>0</v>
      </c>
      <c r="BA161" s="774">
        <f>' IP STOP cijfers nieuw'!BA11</f>
        <v>0</v>
      </c>
      <c r="BB161" s="774">
        <f>' IP STOP cijfers nieuw'!BB11</f>
        <v>0</v>
      </c>
      <c r="BC161" s="777">
        <f>' IP STOP cijfers nieuw'!BC11</f>
        <v>0</v>
      </c>
      <c r="BD161" s="774">
        <f>' IP STOP cijfers nieuw'!BD11</f>
        <v>0</v>
      </c>
      <c r="BE161" s="774">
        <f>' IP STOP cijfers nieuw'!BE11</f>
        <v>0</v>
      </c>
      <c r="BF161" s="774">
        <f>' IP STOP cijfers nieuw'!BF11</f>
        <v>0</v>
      </c>
      <c r="BG161" s="774">
        <f>' IP STOP cijfers nieuw'!BG11</f>
        <v>0</v>
      </c>
      <c r="BH161" s="774">
        <f>' IP STOP cijfers nieuw'!BH11</f>
        <v>0</v>
      </c>
      <c r="BI161" s="774">
        <f>' IP STOP cijfers nieuw'!BI11</f>
        <v>0</v>
      </c>
      <c r="BJ161" s="774">
        <f>' IP STOP cijfers nieuw'!BJ11</f>
        <v>0</v>
      </c>
      <c r="BK161" s="777">
        <f>' IP STOP cijfers nieuw'!BK11</f>
        <v>0</v>
      </c>
      <c r="BL161" s="774">
        <f>' IP STOP cijfers nieuw'!BL11</f>
        <v>0</v>
      </c>
      <c r="BM161" s="774">
        <f>' IP STOP cijfers nieuw'!BM11</f>
        <v>0</v>
      </c>
      <c r="BN161" s="774">
        <f>' IP STOP cijfers nieuw'!BN11</f>
        <v>0</v>
      </c>
      <c r="BO161" s="774">
        <f>' IP STOP cijfers nieuw'!BO11</f>
        <v>0</v>
      </c>
      <c r="BP161" s="774">
        <f>' IP STOP cijfers nieuw'!BP11</f>
        <v>0</v>
      </c>
      <c r="BQ161" s="777">
        <f>' IP STOP cijfers nieuw'!BQ11</f>
        <v>0</v>
      </c>
      <c r="BR161" s="774">
        <f>' IP STOP cijfers nieuw'!BR11</f>
        <v>0</v>
      </c>
      <c r="BS161" s="774">
        <f>' IP STOP cijfers nieuw'!BS11</f>
        <v>0</v>
      </c>
      <c r="BT161" s="774">
        <f>' IP STOP cijfers nieuw'!BT11</f>
        <v>0</v>
      </c>
      <c r="BU161" s="774">
        <f>' IP STOP cijfers nieuw'!BU11</f>
        <v>0</v>
      </c>
      <c r="BV161" s="774">
        <f>' IP STOP cijfers nieuw'!BV11</f>
        <v>0</v>
      </c>
      <c r="BW161" s="774">
        <f>' IP STOP cijfers nieuw'!BW11</f>
        <v>0</v>
      </c>
      <c r="BX161" s="778">
        <f>' IP STOP cijfers nieuw'!BX11</f>
        <v>4275</v>
      </c>
      <c r="BY161" s="777">
        <f>' IP STOP cijfers nieuw'!BY11</f>
        <v>620</v>
      </c>
      <c r="BZ161" s="774">
        <f>' IP STOP cijfers nieuw'!BZ11</f>
        <v>0</v>
      </c>
      <c r="CA161" s="774">
        <f>' IP STOP cijfers nieuw'!CA11</f>
        <v>0</v>
      </c>
      <c r="CB161" s="774">
        <f>' IP STOP cijfers nieuw'!CB11</f>
        <v>0</v>
      </c>
      <c r="CC161" s="774">
        <f>' IP STOP cijfers nieuw'!CC11</f>
        <v>0</v>
      </c>
      <c r="CD161" s="774">
        <f>' IP STOP cijfers nieuw'!CD11</f>
        <v>0</v>
      </c>
      <c r="CE161" s="774">
        <f>' IP STOP cijfers nieuw'!CE11</f>
        <v>0</v>
      </c>
      <c r="CF161" s="774">
        <f>' IP STOP cijfers nieuw'!CF11</f>
        <v>0</v>
      </c>
      <c r="CG161" s="774">
        <f>' IP STOP cijfers nieuw'!CG11</f>
        <v>0</v>
      </c>
      <c r="CH161" s="774">
        <f>' IP STOP cijfers nieuw'!CH11</f>
        <v>0</v>
      </c>
      <c r="CI161" s="774">
        <f>' IP STOP cijfers nieuw'!CI11</f>
        <v>0</v>
      </c>
      <c r="CJ161" s="774">
        <f>' IP STOP cijfers nieuw'!CJ11</f>
        <v>0</v>
      </c>
      <c r="CK161" s="774">
        <f>' IP STOP cijfers nieuw'!CK11</f>
        <v>0</v>
      </c>
      <c r="CL161" s="779">
        <f>' IP STOP cijfers nieuw'!CL11</f>
        <v>0</v>
      </c>
      <c r="CM161" s="774">
        <f>' IP STOP cijfers nieuw'!CM11</f>
        <v>0</v>
      </c>
      <c r="CN161" s="774">
        <f>' IP STOP cijfers nieuw'!CN11</f>
        <v>0</v>
      </c>
      <c r="CO161" s="774">
        <f>' IP STOP cijfers nieuw'!CO11</f>
        <v>0</v>
      </c>
      <c r="CP161" s="11">
        <f>' IP STOP cijfers nieuw'!CP11</f>
        <v>0</v>
      </c>
      <c r="CQ161" s="11">
        <f>' IP STOP cijfers nieuw'!CQ11</f>
        <v>0</v>
      </c>
      <c r="CR161" s="11">
        <f>' IP STOP cijfers nieuw'!CR11</f>
        <v>0</v>
      </c>
      <c r="CS161" s="11">
        <f>' IP STOP cijfers nieuw'!CS11</f>
        <v>0</v>
      </c>
      <c r="CT161" s="11">
        <f>' IP STOP cijfers nieuw'!CT11</f>
        <v>0</v>
      </c>
      <c r="CU161" s="11">
        <f>' IP STOP cijfers nieuw'!CU11</f>
        <v>0</v>
      </c>
      <c r="CV161" s="11">
        <f>' IP STOP cijfers nieuw'!CV11</f>
        <v>0</v>
      </c>
      <c r="CW161" s="11">
        <f>' IP STOP cijfers nieuw'!CW11</f>
        <v>0</v>
      </c>
      <c r="CX161" s="11">
        <f>' IP STOP cijfers nieuw'!CX11</f>
        <v>0</v>
      </c>
      <c r="CY161" s="26">
        <f>' IP STOP cijfers nieuw'!CY11</f>
        <v>0</v>
      </c>
      <c r="CZ161" s="15">
        <f>' IP STOP cijfers nieuw'!CZ11</f>
        <v>0</v>
      </c>
      <c r="DA161" s="11">
        <f>' IP STOP cijfers nieuw'!DA11</f>
        <v>0</v>
      </c>
      <c r="DB161" s="11">
        <f>' IP STOP cijfers nieuw'!DB11</f>
        <v>0</v>
      </c>
      <c r="DC161" s="11">
        <f>' IP STOP cijfers nieuw'!DC11</f>
        <v>0</v>
      </c>
      <c r="DD161" s="11">
        <f>' IP STOP cijfers nieuw'!DD11</f>
        <v>0</v>
      </c>
      <c r="DE161" s="11">
        <f>' IP STOP cijfers nieuw'!DE11</f>
        <v>0</v>
      </c>
      <c r="DF161" s="11">
        <f>' IP STOP cijfers nieuw'!DF11</f>
        <v>0</v>
      </c>
      <c r="DG161" s="11">
        <f>' IP STOP cijfers nieuw'!DG11</f>
        <v>0</v>
      </c>
      <c r="DH161" s="11">
        <f>' IP STOP cijfers nieuw'!DH11</f>
        <v>0</v>
      </c>
      <c r="DI161" s="11">
        <f>' IP STOP cijfers nieuw'!DI11</f>
        <v>0</v>
      </c>
      <c r="DJ161" s="11">
        <f>' IP STOP cijfers nieuw'!DJ11</f>
        <v>0</v>
      </c>
      <c r="DK161" s="11">
        <f>' IP STOP cijfers nieuw'!DK11</f>
        <v>0</v>
      </c>
      <c r="DL161" s="26">
        <f>' IP STOP cijfers nieuw'!DL11</f>
        <v>0</v>
      </c>
    </row>
    <row r="162" spans="1:116">
      <c r="A162" s="47">
        <f>' IP STOP cijfers nieuw'!A12</f>
        <v>0</v>
      </c>
      <c r="B162" s="49" t="str">
        <f>' IP STOP cijfers nieuw'!B12</f>
        <v>OWNT</v>
      </c>
      <c r="C162" s="4" t="str">
        <f>' IP STOP cijfers nieuw'!C12</f>
        <v>Industriële Productie</v>
      </c>
      <c r="D162" s="4" t="str">
        <f>' IP STOP cijfers nieuw'!D12</f>
        <v>IP Voedselveiligheid VWS</v>
      </c>
      <c r="E162" s="4" t="str">
        <f>' IP STOP cijfers nieuw'!E12</f>
        <v>VVH Beoordelen hygiënecodes</v>
      </c>
      <c r="F162" s="4" t="str">
        <f>' IP STOP cijfers nieuw'!F12</f>
        <v>VWS</v>
      </c>
      <c r="G162" s="4">
        <f>' IP STOP cijfers nieuw'!G12</f>
        <v>0</v>
      </c>
      <c r="H162" s="774">
        <f>' IP STOP cijfers nieuw'!H12</f>
        <v>120</v>
      </c>
      <c r="I162" s="774">
        <f>' IP STOP cijfers nieuw'!I12</f>
        <v>0</v>
      </c>
      <c r="J162" s="774">
        <f>' IP STOP cijfers nieuw'!J12</f>
        <v>0</v>
      </c>
      <c r="K162" s="774">
        <f>' IP STOP cijfers nieuw'!K12</f>
        <v>0</v>
      </c>
      <c r="L162" s="774">
        <f>' IP STOP cijfers nieuw'!L12</f>
        <v>0</v>
      </c>
      <c r="M162" s="774">
        <f>' IP STOP cijfers nieuw'!M12</f>
        <v>0</v>
      </c>
      <c r="N162" s="774">
        <f>' IP STOP cijfers nieuw'!N12</f>
        <v>0</v>
      </c>
      <c r="O162" s="774">
        <f>' IP STOP cijfers nieuw'!O12</f>
        <v>0</v>
      </c>
      <c r="P162" s="774">
        <f>' IP STOP cijfers nieuw'!P12</f>
        <v>0</v>
      </c>
      <c r="Q162" s="775">
        <f>' IP STOP cijfers nieuw'!Q12</f>
        <v>120</v>
      </c>
      <c r="R162" s="776">
        <f>' IP STOP cijfers nieuw'!R12</f>
        <v>0</v>
      </c>
      <c r="S162" s="774">
        <f>' IP STOP cijfers nieuw'!S12</f>
        <v>0</v>
      </c>
      <c r="T162" s="774">
        <f>' IP STOP cijfers nieuw'!T12</f>
        <v>120</v>
      </c>
      <c r="U162" s="774">
        <f>' IP STOP cijfers nieuw'!U12</f>
        <v>0</v>
      </c>
      <c r="V162" s="774">
        <f>' IP STOP cijfers nieuw'!V12</f>
        <v>0</v>
      </c>
      <c r="W162" s="774">
        <f>' IP STOP cijfers nieuw'!W12</f>
        <v>0</v>
      </c>
      <c r="X162" s="774">
        <f>' IP STOP cijfers nieuw'!X12</f>
        <v>0</v>
      </c>
      <c r="Y162" s="774">
        <f>' IP STOP cijfers nieuw'!Y12</f>
        <v>0</v>
      </c>
      <c r="Z162" s="777">
        <f>' IP STOP cijfers nieuw'!Z12</f>
        <v>120</v>
      </c>
      <c r="AA162" s="774">
        <f>' IP STOP cijfers nieuw'!AA12</f>
        <v>80</v>
      </c>
      <c r="AB162" s="774">
        <f>' IP STOP cijfers nieuw'!AB12</f>
        <v>0</v>
      </c>
      <c r="AC162" s="774">
        <f>' IP STOP cijfers nieuw'!AC12</f>
        <v>40</v>
      </c>
      <c r="AD162" s="774">
        <f>' IP STOP cijfers nieuw'!AD12</f>
        <v>0</v>
      </c>
      <c r="AE162" s="774">
        <f>' IP STOP cijfers nieuw'!AE12</f>
        <v>0</v>
      </c>
      <c r="AF162" s="774">
        <f>' IP STOP cijfers nieuw'!AF12</f>
        <v>0</v>
      </c>
      <c r="AG162" s="777">
        <f>' IP STOP cijfers nieuw'!AG12</f>
        <v>0</v>
      </c>
      <c r="AH162" s="774">
        <f>' IP STOP cijfers nieuw'!AH12</f>
        <v>80</v>
      </c>
      <c r="AI162" s="774">
        <f>' IP STOP cijfers nieuw'!AI12</f>
        <v>0</v>
      </c>
      <c r="AJ162" s="774">
        <f>' IP STOP cijfers nieuw'!AJ12</f>
        <v>0</v>
      </c>
      <c r="AK162" s="774">
        <f>' IP STOP cijfers nieuw'!AK12</f>
        <v>0</v>
      </c>
      <c r="AL162" s="777">
        <f>' IP STOP cijfers nieuw'!AL12</f>
        <v>0</v>
      </c>
      <c r="AM162" s="774">
        <f>' IP STOP cijfers nieuw'!AM12</f>
        <v>0</v>
      </c>
      <c r="AN162" s="774">
        <f>' IP STOP cijfers nieuw'!AN12</f>
        <v>0</v>
      </c>
      <c r="AO162" s="774">
        <f>' IP STOP cijfers nieuw'!AO12</f>
        <v>0</v>
      </c>
      <c r="AP162" s="774">
        <f>' IP STOP cijfers nieuw'!AP12</f>
        <v>0</v>
      </c>
      <c r="AQ162" s="774">
        <f>' IP STOP cijfers nieuw'!AQ12</f>
        <v>0</v>
      </c>
      <c r="AR162" s="777">
        <f>' IP STOP cijfers nieuw'!AR12</f>
        <v>0</v>
      </c>
      <c r="AS162" s="774">
        <f>' IP STOP cijfers nieuw'!AS12</f>
        <v>0</v>
      </c>
      <c r="AT162" s="774">
        <f>' IP STOP cijfers nieuw'!AT12</f>
        <v>0</v>
      </c>
      <c r="AU162" s="774">
        <f>' IP STOP cijfers nieuw'!AU12</f>
        <v>0</v>
      </c>
      <c r="AV162" s="774">
        <f>' IP STOP cijfers nieuw'!AV12</f>
        <v>0</v>
      </c>
      <c r="AW162" s="774">
        <f>' IP STOP cijfers nieuw'!AW12</f>
        <v>0</v>
      </c>
      <c r="AX162" s="774">
        <f>' IP STOP cijfers nieuw'!AX12</f>
        <v>0</v>
      </c>
      <c r="AY162" s="774">
        <f>' IP STOP cijfers nieuw'!AY12</f>
        <v>0</v>
      </c>
      <c r="AZ162" s="774">
        <f>' IP STOP cijfers nieuw'!AZ12</f>
        <v>0</v>
      </c>
      <c r="BA162" s="774">
        <f>' IP STOP cijfers nieuw'!BA12</f>
        <v>0</v>
      </c>
      <c r="BB162" s="774">
        <f>' IP STOP cijfers nieuw'!BB12</f>
        <v>0</v>
      </c>
      <c r="BC162" s="777">
        <f>' IP STOP cijfers nieuw'!BC12</f>
        <v>0</v>
      </c>
      <c r="BD162" s="774">
        <f>' IP STOP cijfers nieuw'!BD12</f>
        <v>0</v>
      </c>
      <c r="BE162" s="774">
        <f>' IP STOP cijfers nieuw'!BE12</f>
        <v>0</v>
      </c>
      <c r="BF162" s="774">
        <f>' IP STOP cijfers nieuw'!BF12</f>
        <v>0</v>
      </c>
      <c r="BG162" s="774">
        <f>' IP STOP cijfers nieuw'!BG12</f>
        <v>0</v>
      </c>
      <c r="BH162" s="774">
        <f>' IP STOP cijfers nieuw'!BH12</f>
        <v>0</v>
      </c>
      <c r="BI162" s="774">
        <f>' IP STOP cijfers nieuw'!BI12</f>
        <v>0</v>
      </c>
      <c r="BJ162" s="774">
        <f>' IP STOP cijfers nieuw'!BJ12</f>
        <v>0</v>
      </c>
      <c r="BK162" s="777">
        <f>' IP STOP cijfers nieuw'!BK12</f>
        <v>0</v>
      </c>
      <c r="BL162" s="774">
        <f>' IP STOP cijfers nieuw'!BL12</f>
        <v>0</v>
      </c>
      <c r="BM162" s="774">
        <f>' IP STOP cijfers nieuw'!BM12</f>
        <v>0</v>
      </c>
      <c r="BN162" s="774">
        <f>' IP STOP cijfers nieuw'!BN12</f>
        <v>0</v>
      </c>
      <c r="BO162" s="774">
        <f>' IP STOP cijfers nieuw'!BO12</f>
        <v>0</v>
      </c>
      <c r="BP162" s="774">
        <f>' IP STOP cijfers nieuw'!BP12</f>
        <v>0</v>
      </c>
      <c r="BQ162" s="777">
        <f>' IP STOP cijfers nieuw'!BQ12</f>
        <v>0</v>
      </c>
      <c r="BR162" s="774">
        <f>' IP STOP cijfers nieuw'!BR12</f>
        <v>0</v>
      </c>
      <c r="BS162" s="774">
        <f>' IP STOP cijfers nieuw'!BS12</f>
        <v>0</v>
      </c>
      <c r="BT162" s="774">
        <f>' IP STOP cijfers nieuw'!BT12</f>
        <v>0</v>
      </c>
      <c r="BU162" s="774">
        <f>' IP STOP cijfers nieuw'!BU12</f>
        <v>0</v>
      </c>
      <c r="BV162" s="774">
        <f>' IP STOP cijfers nieuw'!BV12</f>
        <v>0</v>
      </c>
      <c r="BW162" s="774">
        <f>' IP STOP cijfers nieuw'!BW12</f>
        <v>0</v>
      </c>
      <c r="BX162" s="778">
        <f>' IP STOP cijfers nieuw'!BX12</f>
        <v>40</v>
      </c>
      <c r="BY162" s="777">
        <f>' IP STOP cijfers nieuw'!BY12</f>
        <v>80</v>
      </c>
      <c r="BZ162" s="774">
        <f>' IP STOP cijfers nieuw'!BZ12</f>
        <v>0</v>
      </c>
      <c r="CA162" s="774">
        <f>' IP STOP cijfers nieuw'!CA12</f>
        <v>0</v>
      </c>
      <c r="CB162" s="774">
        <f>' IP STOP cijfers nieuw'!CB12</f>
        <v>0</v>
      </c>
      <c r="CC162" s="774">
        <f>' IP STOP cijfers nieuw'!CC12</f>
        <v>0</v>
      </c>
      <c r="CD162" s="774">
        <f>' IP STOP cijfers nieuw'!CD12</f>
        <v>0</v>
      </c>
      <c r="CE162" s="774">
        <f>' IP STOP cijfers nieuw'!CE12</f>
        <v>0</v>
      </c>
      <c r="CF162" s="774">
        <f>' IP STOP cijfers nieuw'!CF12</f>
        <v>0</v>
      </c>
      <c r="CG162" s="774">
        <f>' IP STOP cijfers nieuw'!CG12</f>
        <v>0</v>
      </c>
      <c r="CH162" s="774">
        <f>' IP STOP cijfers nieuw'!CH12</f>
        <v>0</v>
      </c>
      <c r="CI162" s="774">
        <f>' IP STOP cijfers nieuw'!CI12</f>
        <v>0</v>
      </c>
      <c r="CJ162" s="774">
        <f>' IP STOP cijfers nieuw'!CJ12</f>
        <v>0</v>
      </c>
      <c r="CK162" s="774">
        <f>' IP STOP cijfers nieuw'!CK12</f>
        <v>0</v>
      </c>
      <c r="CL162" s="779">
        <f>' IP STOP cijfers nieuw'!CL12</f>
        <v>0</v>
      </c>
      <c r="CM162" s="774">
        <f>' IP STOP cijfers nieuw'!CM12</f>
        <v>0</v>
      </c>
      <c r="CN162" s="774">
        <f>' IP STOP cijfers nieuw'!CN12</f>
        <v>0</v>
      </c>
      <c r="CO162" s="774">
        <f>' IP STOP cijfers nieuw'!CO12</f>
        <v>0</v>
      </c>
      <c r="CP162" s="11">
        <f>' IP STOP cijfers nieuw'!CP12</f>
        <v>0</v>
      </c>
      <c r="CQ162" s="11">
        <f>' IP STOP cijfers nieuw'!CQ12</f>
        <v>0</v>
      </c>
      <c r="CR162" s="11">
        <f>' IP STOP cijfers nieuw'!CR12</f>
        <v>0</v>
      </c>
      <c r="CS162" s="11">
        <f>' IP STOP cijfers nieuw'!CS12</f>
        <v>0</v>
      </c>
      <c r="CT162" s="11">
        <f>' IP STOP cijfers nieuw'!CT12</f>
        <v>0</v>
      </c>
      <c r="CU162" s="11">
        <f>' IP STOP cijfers nieuw'!CU12</f>
        <v>0</v>
      </c>
      <c r="CV162" s="11">
        <f>' IP STOP cijfers nieuw'!CV12</f>
        <v>0</v>
      </c>
      <c r="CW162" s="11">
        <f>' IP STOP cijfers nieuw'!CW12</f>
        <v>0</v>
      </c>
      <c r="CX162" s="11">
        <f>' IP STOP cijfers nieuw'!CX12</f>
        <v>0</v>
      </c>
      <c r="CY162" s="26">
        <f>' IP STOP cijfers nieuw'!CY12</f>
        <v>0</v>
      </c>
      <c r="CZ162" s="15">
        <f>' IP STOP cijfers nieuw'!CZ12</f>
        <v>0</v>
      </c>
      <c r="DA162" s="11">
        <f>' IP STOP cijfers nieuw'!DA12</f>
        <v>0</v>
      </c>
      <c r="DB162" s="11">
        <f>' IP STOP cijfers nieuw'!DB12</f>
        <v>0</v>
      </c>
      <c r="DC162" s="11">
        <f>' IP STOP cijfers nieuw'!DC12</f>
        <v>0</v>
      </c>
      <c r="DD162" s="11">
        <f>' IP STOP cijfers nieuw'!DD12</f>
        <v>0</v>
      </c>
      <c r="DE162" s="11">
        <f>' IP STOP cijfers nieuw'!DE12</f>
        <v>0</v>
      </c>
      <c r="DF162" s="11">
        <f>' IP STOP cijfers nieuw'!DF12</f>
        <v>0</v>
      </c>
      <c r="DG162" s="11">
        <f>' IP STOP cijfers nieuw'!DG12</f>
        <v>0</v>
      </c>
      <c r="DH162" s="11">
        <f>' IP STOP cijfers nieuw'!DH12</f>
        <v>0</v>
      </c>
      <c r="DI162" s="11">
        <f>' IP STOP cijfers nieuw'!DI12</f>
        <v>0</v>
      </c>
      <c r="DJ162" s="11">
        <f>' IP STOP cijfers nieuw'!DJ12</f>
        <v>0</v>
      </c>
      <c r="DK162" s="11">
        <f>' IP STOP cijfers nieuw'!DK12</f>
        <v>0</v>
      </c>
      <c r="DL162" s="26">
        <f>' IP STOP cijfers nieuw'!DL12</f>
        <v>0</v>
      </c>
    </row>
    <row r="163" spans="1:116" s="617" customFormat="1">
      <c r="A163" s="780">
        <f>' IP STOP cijfers nieuw'!A13</f>
        <v>0</v>
      </c>
      <c r="B163" s="781" t="str">
        <f>' IP STOP cijfers nieuw'!B13</f>
        <v>OWNT</v>
      </c>
      <c r="C163" s="526" t="str">
        <f>' IP STOP cijfers nieuw'!C13</f>
        <v>Industriële Productie</v>
      </c>
      <c r="D163" s="526" t="str">
        <f>' IP STOP cijfers nieuw'!D13</f>
        <v>IP Voedselveiligheid VWS</v>
      </c>
      <c r="E163" s="526" t="str">
        <f>' IP STOP cijfers nieuw'!E13</f>
        <v>VVH  Pilot risicobedrijven verbeterplan</v>
      </c>
      <c r="F163" s="526" t="str">
        <f>' IP STOP cijfers nieuw'!F13</f>
        <v>VWS</v>
      </c>
      <c r="G163" s="526" t="str">
        <f>' IP STOP cijfers nieuw'!G13</f>
        <v>verbeterplan</v>
      </c>
      <c r="H163" s="518">
        <f>' IP STOP cijfers nieuw'!H13</f>
        <v>1948</v>
      </c>
      <c r="I163" s="518">
        <f>' IP STOP cijfers nieuw'!I13</f>
        <v>0</v>
      </c>
      <c r="J163" s="518">
        <f>' IP STOP cijfers nieuw'!J13</f>
        <v>0</v>
      </c>
      <c r="K163" s="518">
        <f>' IP STOP cijfers nieuw'!K13</f>
        <v>0</v>
      </c>
      <c r="L163" s="518">
        <f>' IP STOP cijfers nieuw'!L13</f>
        <v>0</v>
      </c>
      <c r="M163" s="518">
        <f>' IP STOP cijfers nieuw'!M13</f>
        <v>0</v>
      </c>
      <c r="N163" s="518">
        <f>' IP STOP cijfers nieuw'!N13</f>
        <v>0</v>
      </c>
      <c r="O163" s="518">
        <f>' IP STOP cijfers nieuw'!O13</f>
        <v>0</v>
      </c>
      <c r="P163" s="518">
        <f>' IP STOP cijfers nieuw'!P13</f>
        <v>0</v>
      </c>
      <c r="Q163" s="782">
        <f>' IP STOP cijfers nieuw'!Q13</f>
        <v>1948</v>
      </c>
      <c r="R163" s="533">
        <f>' IP STOP cijfers nieuw'!R13</f>
        <v>0</v>
      </c>
      <c r="S163" s="518">
        <f>' IP STOP cijfers nieuw'!S13</f>
        <v>0</v>
      </c>
      <c r="T163" s="518">
        <f>' IP STOP cijfers nieuw'!T13</f>
        <v>1948</v>
      </c>
      <c r="U163" s="518">
        <f>' IP STOP cijfers nieuw'!U13</f>
        <v>0</v>
      </c>
      <c r="V163" s="518">
        <f>' IP STOP cijfers nieuw'!V13</f>
        <v>0</v>
      </c>
      <c r="W163" s="518">
        <f>' IP STOP cijfers nieuw'!W13</f>
        <v>0</v>
      </c>
      <c r="X163" s="518">
        <f>' IP STOP cijfers nieuw'!X13</f>
        <v>0</v>
      </c>
      <c r="Y163" s="518">
        <f>' IP STOP cijfers nieuw'!Y13</f>
        <v>0</v>
      </c>
      <c r="Z163" s="781">
        <f>' IP STOP cijfers nieuw'!Z13</f>
        <v>1948</v>
      </c>
      <c r="AA163" s="518">
        <f>' IP STOP cijfers nieuw'!AA13</f>
        <v>20</v>
      </c>
      <c r="AB163" s="518">
        <f>' IP STOP cijfers nieuw'!AB13</f>
        <v>0</v>
      </c>
      <c r="AC163" s="518">
        <f>' IP STOP cijfers nieuw'!AC13</f>
        <v>1928</v>
      </c>
      <c r="AD163" s="518">
        <f>' IP STOP cijfers nieuw'!AD13</f>
        <v>0</v>
      </c>
      <c r="AE163" s="518">
        <f>' IP STOP cijfers nieuw'!AE13</f>
        <v>0</v>
      </c>
      <c r="AF163" s="518">
        <f>' IP STOP cijfers nieuw'!AF13</f>
        <v>0</v>
      </c>
      <c r="AG163" s="781">
        <f>' IP STOP cijfers nieuw'!AG13</f>
        <v>0</v>
      </c>
      <c r="AH163" s="518">
        <f>' IP STOP cijfers nieuw'!AH13</f>
        <v>20</v>
      </c>
      <c r="AI163" s="518">
        <f>' IP STOP cijfers nieuw'!AI13</f>
        <v>0</v>
      </c>
      <c r="AJ163" s="518">
        <f>' IP STOP cijfers nieuw'!AJ13</f>
        <v>0</v>
      </c>
      <c r="AK163" s="518">
        <f>' IP STOP cijfers nieuw'!AK13</f>
        <v>0</v>
      </c>
      <c r="AL163" s="781">
        <f>' IP STOP cijfers nieuw'!AL13</f>
        <v>0</v>
      </c>
      <c r="AM163" s="518">
        <f>' IP STOP cijfers nieuw'!AM13</f>
        <v>0</v>
      </c>
      <c r="AN163" s="518">
        <f>' IP STOP cijfers nieuw'!AN13</f>
        <v>0</v>
      </c>
      <c r="AO163" s="518">
        <f>' IP STOP cijfers nieuw'!AO13</f>
        <v>0</v>
      </c>
      <c r="AP163" s="518">
        <f>' IP STOP cijfers nieuw'!AP13</f>
        <v>0</v>
      </c>
      <c r="AQ163" s="518">
        <f>' IP STOP cijfers nieuw'!AQ13</f>
        <v>0</v>
      </c>
      <c r="AR163" s="781">
        <f>' IP STOP cijfers nieuw'!AR13</f>
        <v>0</v>
      </c>
      <c r="AS163" s="518">
        <f>' IP STOP cijfers nieuw'!AS13</f>
        <v>0</v>
      </c>
      <c r="AT163" s="518">
        <f>' IP STOP cijfers nieuw'!AT13</f>
        <v>0</v>
      </c>
      <c r="AU163" s="518">
        <f>' IP STOP cijfers nieuw'!AU13</f>
        <v>0</v>
      </c>
      <c r="AV163" s="518">
        <f>' IP STOP cijfers nieuw'!AV13</f>
        <v>0</v>
      </c>
      <c r="AW163" s="518">
        <f>' IP STOP cijfers nieuw'!AW13</f>
        <v>0</v>
      </c>
      <c r="AX163" s="518">
        <f>' IP STOP cijfers nieuw'!AX13</f>
        <v>0</v>
      </c>
      <c r="AY163" s="518">
        <f>' IP STOP cijfers nieuw'!AY13</f>
        <v>0</v>
      </c>
      <c r="AZ163" s="518">
        <f>' IP STOP cijfers nieuw'!AZ13</f>
        <v>0</v>
      </c>
      <c r="BA163" s="518">
        <f>' IP STOP cijfers nieuw'!BA13</f>
        <v>0</v>
      </c>
      <c r="BB163" s="518">
        <f>' IP STOP cijfers nieuw'!BB13</f>
        <v>0</v>
      </c>
      <c r="BC163" s="781">
        <f>' IP STOP cijfers nieuw'!BC13</f>
        <v>0</v>
      </c>
      <c r="BD163" s="518">
        <f>' IP STOP cijfers nieuw'!BD13</f>
        <v>0</v>
      </c>
      <c r="BE163" s="518">
        <f>' IP STOP cijfers nieuw'!BE13</f>
        <v>0</v>
      </c>
      <c r="BF163" s="518">
        <f>' IP STOP cijfers nieuw'!BF13</f>
        <v>0</v>
      </c>
      <c r="BG163" s="518">
        <f>' IP STOP cijfers nieuw'!BG13</f>
        <v>0</v>
      </c>
      <c r="BH163" s="518">
        <f>' IP STOP cijfers nieuw'!BH13</f>
        <v>0</v>
      </c>
      <c r="BI163" s="518">
        <f>' IP STOP cijfers nieuw'!BI13</f>
        <v>0</v>
      </c>
      <c r="BJ163" s="518">
        <f>' IP STOP cijfers nieuw'!BJ13</f>
        <v>0</v>
      </c>
      <c r="BK163" s="781">
        <f>' IP STOP cijfers nieuw'!BK13</f>
        <v>0</v>
      </c>
      <c r="BL163" s="518">
        <f>' IP STOP cijfers nieuw'!BL13</f>
        <v>0</v>
      </c>
      <c r="BM163" s="518">
        <f>' IP STOP cijfers nieuw'!BM13</f>
        <v>0</v>
      </c>
      <c r="BN163" s="518">
        <f>' IP STOP cijfers nieuw'!BN13</f>
        <v>0</v>
      </c>
      <c r="BO163" s="518">
        <f>' IP STOP cijfers nieuw'!BO13</f>
        <v>0</v>
      </c>
      <c r="BP163" s="518">
        <f>' IP STOP cijfers nieuw'!BP13</f>
        <v>0</v>
      </c>
      <c r="BQ163" s="781">
        <f>' IP STOP cijfers nieuw'!BQ13</f>
        <v>0</v>
      </c>
      <c r="BR163" s="518">
        <f>' IP STOP cijfers nieuw'!BR13</f>
        <v>0</v>
      </c>
      <c r="BS163" s="518">
        <f>' IP STOP cijfers nieuw'!BS13</f>
        <v>0</v>
      </c>
      <c r="BT163" s="518">
        <f>' IP STOP cijfers nieuw'!BT13</f>
        <v>0</v>
      </c>
      <c r="BU163" s="518">
        <f>' IP STOP cijfers nieuw'!BU13</f>
        <v>0</v>
      </c>
      <c r="BV163" s="518">
        <f>' IP STOP cijfers nieuw'!BV13</f>
        <v>0</v>
      </c>
      <c r="BW163" s="518">
        <f>' IP STOP cijfers nieuw'!BW13</f>
        <v>0</v>
      </c>
      <c r="BX163" s="780">
        <f>' IP STOP cijfers nieuw'!BX13</f>
        <v>1928</v>
      </c>
      <c r="BY163" s="781">
        <f>' IP STOP cijfers nieuw'!BY13</f>
        <v>20</v>
      </c>
      <c r="BZ163" s="518">
        <f>' IP STOP cijfers nieuw'!BZ13</f>
        <v>0</v>
      </c>
      <c r="CA163" s="518">
        <f>' IP STOP cijfers nieuw'!CA13</f>
        <v>0</v>
      </c>
      <c r="CB163" s="518">
        <f>' IP STOP cijfers nieuw'!CB13</f>
        <v>0</v>
      </c>
      <c r="CC163" s="518">
        <f>' IP STOP cijfers nieuw'!CC13</f>
        <v>0</v>
      </c>
      <c r="CD163" s="518">
        <f>' IP STOP cijfers nieuw'!CD13</f>
        <v>0</v>
      </c>
      <c r="CE163" s="518">
        <f>' IP STOP cijfers nieuw'!CE13</f>
        <v>0</v>
      </c>
      <c r="CF163" s="518">
        <f>' IP STOP cijfers nieuw'!CF13</f>
        <v>0</v>
      </c>
      <c r="CG163" s="518">
        <f>' IP STOP cijfers nieuw'!CG13</f>
        <v>0</v>
      </c>
      <c r="CH163" s="518">
        <f>' IP STOP cijfers nieuw'!CH13</f>
        <v>0</v>
      </c>
      <c r="CI163" s="518">
        <f>' IP STOP cijfers nieuw'!CI13</f>
        <v>0</v>
      </c>
      <c r="CJ163" s="518">
        <f>' IP STOP cijfers nieuw'!CJ13</f>
        <v>0</v>
      </c>
      <c r="CK163" s="518">
        <f>' IP STOP cijfers nieuw'!CK13</f>
        <v>0</v>
      </c>
      <c r="CL163" s="783">
        <f>' IP STOP cijfers nieuw'!CL13</f>
        <v>0</v>
      </c>
      <c r="CM163" s="518">
        <f>' IP STOP cijfers nieuw'!CM13</f>
        <v>0</v>
      </c>
      <c r="CN163" s="518">
        <f>' IP STOP cijfers nieuw'!CN13</f>
        <v>0</v>
      </c>
      <c r="CO163" s="518">
        <f>' IP STOP cijfers nieuw'!CO13</f>
        <v>0</v>
      </c>
      <c r="CP163" s="518">
        <f>' IP STOP cijfers nieuw'!CP13</f>
        <v>0</v>
      </c>
      <c r="CQ163" s="518">
        <f>' IP STOP cijfers nieuw'!CQ13</f>
        <v>0</v>
      </c>
      <c r="CR163" s="518">
        <f>' IP STOP cijfers nieuw'!CR13</f>
        <v>0</v>
      </c>
      <c r="CS163" s="518">
        <f>' IP STOP cijfers nieuw'!CS13</f>
        <v>0</v>
      </c>
      <c r="CT163" s="518">
        <f>' IP STOP cijfers nieuw'!CT13</f>
        <v>0</v>
      </c>
      <c r="CU163" s="518">
        <f>' IP STOP cijfers nieuw'!CU13</f>
        <v>0</v>
      </c>
      <c r="CV163" s="518">
        <f>' IP STOP cijfers nieuw'!CV13</f>
        <v>0</v>
      </c>
      <c r="CW163" s="518">
        <f>' IP STOP cijfers nieuw'!CW13</f>
        <v>0</v>
      </c>
      <c r="CX163" s="518">
        <f>' IP STOP cijfers nieuw'!CX13</f>
        <v>0</v>
      </c>
      <c r="CY163" s="782">
        <f>' IP STOP cijfers nieuw'!CY13</f>
        <v>0</v>
      </c>
      <c r="CZ163" s="533">
        <f>' IP STOP cijfers nieuw'!CZ13</f>
        <v>0</v>
      </c>
      <c r="DA163" s="518">
        <f>' IP STOP cijfers nieuw'!DA13</f>
        <v>0</v>
      </c>
      <c r="DB163" s="518">
        <f>' IP STOP cijfers nieuw'!DB13</f>
        <v>0</v>
      </c>
      <c r="DC163" s="518">
        <f>' IP STOP cijfers nieuw'!DC13</f>
        <v>0</v>
      </c>
      <c r="DD163" s="518">
        <f>' IP STOP cijfers nieuw'!DD13</f>
        <v>0</v>
      </c>
      <c r="DE163" s="518">
        <f>' IP STOP cijfers nieuw'!DE13</f>
        <v>0</v>
      </c>
      <c r="DF163" s="518">
        <f>' IP STOP cijfers nieuw'!DF13</f>
        <v>0</v>
      </c>
      <c r="DG163" s="518">
        <f>' IP STOP cijfers nieuw'!DG13</f>
        <v>0</v>
      </c>
      <c r="DH163" s="518">
        <f>' IP STOP cijfers nieuw'!DH13</f>
        <v>0</v>
      </c>
      <c r="DI163" s="518">
        <f>' IP STOP cijfers nieuw'!DI13</f>
        <v>0</v>
      </c>
      <c r="DJ163" s="518">
        <f>' IP STOP cijfers nieuw'!DJ13</f>
        <v>0</v>
      </c>
      <c r="DK163" s="518">
        <f>' IP STOP cijfers nieuw'!DK13</f>
        <v>0</v>
      </c>
      <c r="DL163" s="782">
        <f>' IP STOP cijfers nieuw'!DL13</f>
        <v>0</v>
      </c>
    </row>
    <row r="164" spans="1:116">
      <c r="A164" s="47">
        <f>' IP STOP cijfers nieuw'!A14</f>
        <v>0</v>
      </c>
      <c r="B164" s="49" t="str">
        <f>' IP STOP cijfers nieuw'!B14</f>
        <v>OWNT</v>
      </c>
      <c r="C164" s="4" t="str">
        <f>' IP STOP cijfers nieuw'!C14</f>
        <v>Industriële Productie</v>
      </c>
      <c r="D164" s="4" t="str">
        <f>' IP STOP cijfers nieuw'!D14</f>
        <v>IP Voedselveiligheid VWS</v>
      </c>
      <c r="E164" s="4" t="str">
        <f>' IP STOP cijfers nieuw'!E14</f>
        <v>VVH Evaluatie interventiebeleid</v>
      </c>
      <c r="F164" s="4" t="str">
        <f>' IP STOP cijfers nieuw'!F14</f>
        <v>VWS</v>
      </c>
      <c r="G164" s="4">
        <f>' IP STOP cijfers nieuw'!G14</f>
        <v>0</v>
      </c>
      <c r="H164" s="774">
        <f>' IP STOP cijfers nieuw'!H14</f>
        <v>500</v>
      </c>
      <c r="I164" s="774">
        <f>' IP STOP cijfers nieuw'!I14</f>
        <v>0</v>
      </c>
      <c r="J164" s="774">
        <f>' IP STOP cijfers nieuw'!J14</f>
        <v>0</v>
      </c>
      <c r="K164" s="774">
        <f>' IP STOP cijfers nieuw'!K14</f>
        <v>0</v>
      </c>
      <c r="L164" s="774">
        <f>' IP STOP cijfers nieuw'!L14</f>
        <v>0</v>
      </c>
      <c r="M164" s="774">
        <f>' IP STOP cijfers nieuw'!M14</f>
        <v>0</v>
      </c>
      <c r="N164" s="774">
        <f>' IP STOP cijfers nieuw'!N14</f>
        <v>0</v>
      </c>
      <c r="O164" s="774">
        <f>' IP STOP cijfers nieuw'!O14</f>
        <v>0</v>
      </c>
      <c r="P164" s="774">
        <f>' IP STOP cijfers nieuw'!P14</f>
        <v>0</v>
      </c>
      <c r="Q164" s="775">
        <f>' IP STOP cijfers nieuw'!Q14</f>
        <v>500</v>
      </c>
      <c r="R164" s="776">
        <f>' IP STOP cijfers nieuw'!R14</f>
        <v>0</v>
      </c>
      <c r="S164" s="774">
        <f>' IP STOP cijfers nieuw'!S14</f>
        <v>0</v>
      </c>
      <c r="T164" s="774">
        <f>' IP STOP cijfers nieuw'!T14</f>
        <v>500</v>
      </c>
      <c r="U164" s="774">
        <f>' IP STOP cijfers nieuw'!U14</f>
        <v>0</v>
      </c>
      <c r="V164" s="774">
        <f>' IP STOP cijfers nieuw'!V14</f>
        <v>0</v>
      </c>
      <c r="W164" s="774">
        <f>' IP STOP cijfers nieuw'!W14</f>
        <v>0</v>
      </c>
      <c r="X164" s="774">
        <f>' IP STOP cijfers nieuw'!X14</f>
        <v>0</v>
      </c>
      <c r="Y164" s="774">
        <f>' IP STOP cijfers nieuw'!Y14</f>
        <v>0</v>
      </c>
      <c r="Z164" s="777">
        <f>' IP STOP cijfers nieuw'!Z14</f>
        <v>500</v>
      </c>
      <c r="AA164" s="774">
        <f>' IP STOP cijfers nieuw'!AA14</f>
        <v>250</v>
      </c>
      <c r="AB164" s="774">
        <f>' IP STOP cijfers nieuw'!AB14</f>
        <v>0</v>
      </c>
      <c r="AC164" s="774">
        <f>' IP STOP cijfers nieuw'!AC14</f>
        <v>250</v>
      </c>
      <c r="AD164" s="774">
        <f>' IP STOP cijfers nieuw'!AD14</f>
        <v>0</v>
      </c>
      <c r="AE164" s="774">
        <f>' IP STOP cijfers nieuw'!AE14</f>
        <v>0</v>
      </c>
      <c r="AF164" s="774">
        <f>' IP STOP cijfers nieuw'!AF14</f>
        <v>0</v>
      </c>
      <c r="AG164" s="777">
        <f>' IP STOP cijfers nieuw'!AG14</f>
        <v>0</v>
      </c>
      <c r="AH164" s="774">
        <f>' IP STOP cijfers nieuw'!AH14</f>
        <v>250</v>
      </c>
      <c r="AI164" s="774">
        <f>' IP STOP cijfers nieuw'!AI14</f>
        <v>0</v>
      </c>
      <c r="AJ164" s="774">
        <f>' IP STOP cijfers nieuw'!AJ14</f>
        <v>0</v>
      </c>
      <c r="AK164" s="774">
        <f>' IP STOP cijfers nieuw'!AK14</f>
        <v>0</v>
      </c>
      <c r="AL164" s="777">
        <f>' IP STOP cijfers nieuw'!AL14</f>
        <v>0</v>
      </c>
      <c r="AM164" s="774">
        <f>' IP STOP cijfers nieuw'!AM14</f>
        <v>0</v>
      </c>
      <c r="AN164" s="774">
        <f>' IP STOP cijfers nieuw'!AN14</f>
        <v>0</v>
      </c>
      <c r="AO164" s="774">
        <f>' IP STOP cijfers nieuw'!AO14</f>
        <v>0</v>
      </c>
      <c r="AP164" s="774">
        <f>' IP STOP cijfers nieuw'!AP14</f>
        <v>0</v>
      </c>
      <c r="AQ164" s="774">
        <f>' IP STOP cijfers nieuw'!AQ14</f>
        <v>0</v>
      </c>
      <c r="AR164" s="777">
        <f>' IP STOP cijfers nieuw'!AR14</f>
        <v>0</v>
      </c>
      <c r="AS164" s="774">
        <f>' IP STOP cijfers nieuw'!AS14</f>
        <v>0</v>
      </c>
      <c r="AT164" s="774">
        <f>' IP STOP cijfers nieuw'!AT14</f>
        <v>0</v>
      </c>
      <c r="AU164" s="774">
        <f>' IP STOP cijfers nieuw'!AU14</f>
        <v>0</v>
      </c>
      <c r="AV164" s="774">
        <f>' IP STOP cijfers nieuw'!AV14</f>
        <v>0</v>
      </c>
      <c r="AW164" s="774">
        <f>' IP STOP cijfers nieuw'!AW14</f>
        <v>0</v>
      </c>
      <c r="AX164" s="774">
        <f>' IP STOP cijfers nieuw'!AX14</f>
        <v>0</v>
      </c>
      <c r="AY164" s="774">
        <f>' IP STOP cijfers nieuw'!AY14</f>
        <v>0</v>
      </c>
      <c r="AZ164" s="774">
        <f>' IP STOP cijfers nieuw'!AZ14</f>
        <v>0</v>
      </c>
      <c r="BA164" s="774">
        <f>' IP STOP cijfers nieuw'!BA14</f>
        <v>0</v>
      </c>
      <c r="BB164" s="774">
        <f>' IP STOP cijfers nieuw'!BB14</f>
        <v>0</v>
      </c>
      <c r="BC164" s="777">
        <f>' IP STOP cijfers nieuw'!BC14</f>
        <v>0</v>
      </c>
      <c r="BD164" s="774">
        <f>' IP STOP cijfers nieuw'!BD14</f>
        <v>0</v>
      </c>
      <c r="BE164" s="774">
        <f>' IP STOP cijfers nieuw'!BE14</f>
        <v>0</v>
      </c>
      <c r="BF164" s="774">
        <f>' IP STOP cijfers nieuw'!BF14</f>
        <v>0</v>
      </c>
      <c r="BG164" s="774">
        <f>' IP STOP cijfers nieuw'!BG14</f>
        <v>0</v>
      </c>
      <c r="BH164" s="774">
        <f>' IP STOP cijfers nieuw'!BH14</f>
        <v>0</v>
      </c>
      <c r="BI164" s="774">
        <f>' IP STOP cijfers nieuw'!BI14</f>
        <v>0</v>
      </c>
      <c r="BJ164" s="774">
        <f>' IP STOP cijfers nieuw'!BJ14</f>
        <v>0</v>
      </c>
      <c r="BK164" s="777">
        <f>' IP STOP cijfers nieuw'!BK14</f>
        <v>0</v>
      </c>
      <c r="BL164" s="774">
        <f>' IP STOP cijfers nieuw'!BL14</f>
        <v>0</v>
      </c>
      <c r="BM164" s="774">
        <f>' IP STOP cijfers nieuw'!BM14</f>
        <v>0</v>
      </c>
      <c r="BN164" s="774">
        <f>' IP STOP cijfers nieuw'!BN14</f>
        <v>0</v>
      </c>
      <c r="BO164" s="774">
        <f>' IP STOP cijfers nieuw'!BO14</f>
        <v>0</v>
      </c>
      <c r="BP164" s="774">
        <f>' IP STOP cijfers nieuw'!BP14</f>
        <v>0</v>
      </c>
      <c r="BQ164" s="777">
        <f>' IP STOP cijfers nieuw'!BQ14</f>
        <v>0</v>
      </c>
      <c r="BR164" s="774">
        <f>' IP STOP cijfers nieuw'!BR14</f>
        <v>0</v>
      </c>
      <c r="BS164" s="774">
        <f>' IP STOP cijfers nieuw'!BS14</f>
        <v>0</v>
      </c>
      <c r="BT164" s="774">
        <f>' IP STOP cijfers nieuw'!BT14</f>
        <v>0</v>
      </c>
      <c r="BU164" s="774">
        <f>' IP STOP cijfers nieuw'!BU14</f>
        <v>0</v>
      </c>
      <c r="BV164" s="774">
        <f>' IP STOP cijfers nieuw'!BV14</f>
        <v>0</v>
      </c>
      <c r="BW164" s="774">
        <f>' IP STOP cijfers nieuw'!BW14</f>
        <v>0</v>
      </c>
      <c r="BX164" s="778">
        <f>' IP STOP cijfers nieuw'!BX14</f>
        <v>250</v>
      </c>
      <c r="BY164" s="777">
        <f>' IP STOP cijfers nieuw'!BY14</f>
        <v>250</v>
      </c>
      <c r="BZ164" s="774">
        <f>' IP STOP cijfers nieuw'!BZ14</f>
        <v>0</v>
      </c>
      <c r="CA164" s="774">
        <f>' IP STOP cijfers nieuw'!CA14</f>
        <v>0</v>
      </c>
      <c r="CB164" s="774">
        <f>' IP STOP cijfers nieuw'!CB14</f>
        <v>0</v>
      </c>
      <c r="CC164" s="774">
        <f>' IP STOP cijfers nieuw'!CC14</f>
        <v>0</v>
      </c>
      <c r="CD164" s="774">
        <f>' IP STOP cijfers nieuw'!CD14</f>
        <v>0</v>
      </c>
      <c r="CE164" s="774">
        <f>' IP STOP cijfers nieuw'!CE14</f>
        <v>0</v>
      </c>
      <c r="CF164" s="774">
        <f>' IP STOP cijfers nieuw'!CF14</f>
        <v>0</v>
      </c>
      <c r="CG164" s="774">
        <f>' IP STOP cijfers nieuw'!CG14</f>
        <v>0</v>
      </c>
      <c r="CH164" s="774">
        <f>' IP STOP cijfers nieuw'!CH14</f>
        <v>0</v>
      </c>
      <c r="CI164" s="774">
        <f>' IP STOP cijfers nieuw'!CI14</f>
        <v>0</v>
      </c>
      <c r="CJ164" s="774">
        <f>' IP STOP cijfers nieuw'!CJ14</f>
        <v>0</v>
      </c>
      <c r="CK164" s="774">
        <f>' IP STOP cijfers nieuw'!CK14</f>
        <v>0</v>
      </c>
      <c r="CL164" s="779">
        <f>' IP STOP cijfers nieuw'!CL14</f>
        <v>0</v>
      </c>
      <c r="CM164" s="774">
        <f>' IP STOP cijfers nieuw'!CM14</f>
        <v>0</v>
      </c>
      <c r="CN164" s="774">
        <f>' IP STOP cijfers nieuw'!CN14</f>
        <v>0</v>
      </c>
      <c r="CO164" s="774">
        <f>' IP STOP cijfers nieuw'!CO14</f>
        <v>0</v>
      </c>
      <c r="CP164" s="11">
        <f>' IP STOP cijfers nieuw'!CP14</f>
        <v>0</v>
      </c>
      <c r="CQ164" s="11">
        <f>' IP STOP cijfers nieuw'!CQ14</f>
        <v>0</v>
      </c>
      <c r="CR164" s="11">
        <f>' IP STOP cijfers nieuw'!CR14</f>
        <v>0</v>
      </c>
      <c r="CS164" s="11">
        <f>' IP STOP cijfers nieuw'!CS14</f>
        <v>0</v>
      </c>
      <c r="CT164" s="11">
        <f>' IP STOP cijfers nieuw'!CT14</f>
        <v>0</v>
      </c>
      <c r="CU164" s="11">
        <f>' IP STOP cijfers nieuw'!CU14</f>
        <v>0</v>
      </c>
      <c r="CV164" s="11">
        <f>' IP STOP cijfers nieuw'!CV14</f>
        <v>0</v>
      </c>
      <c r="CW164" s="11">
        <f>' IP STOP cijfers nieuw'!CW14</f>
        <v>0</v>
      </c>
      <c r="CX164" s="11">
        <f>' IP STOP cijfers nieuw'!CX14</f>
        <v>0</v>
      </c>
      <c r="CY164" s="26">
        <f>' IP STOP cijfers nieuw'!CY14</f>
        <v>0</v>
      </c>
      <c r="CZ164" s="15">
        <f>' IP STOP cijfers nieuw'!CZ14</f>
        <v>0</v>
      </c>
      <c r="DA164" s="11">
        <f>' IP STOP cijfers nieuw'!DA14</f>
        <v>0</v>
      </c>
      <c r="DB164" s="11">
        <f>' IP STOP cijfers nieuw'!DB14</f>
        <v>0</v>
      </c>
      <c r="DC164" s="11">
        <f>' IP STOP cijfers nieuw'!DC14</f>
        <v>0</v>
      </c>
      <c r="DD164" s="11">
        <f>' IP STOP cijfers nieuw'!DD14</f>
        <v>0</v>
      </c>
      <c r="DE164" s="11">
        <f>' IP STOP cijfers nieuw'!DE14</f>
        <v>0</v>
      </c>
      <c r="DF164" s="11">
        <f>' IP STOP cijfers nieuw'!DF14</f>
        <v>0</v>
      </c>
      <c r="DG164" s="11">
        <f>' IP STOP cijfers nieuw'!DG14</f>
        <v>0</v>
      </c>
      <c r="DH164" s="11">
        <f>' IP STOP cijfers nieuw'!DH14</f>
        <v>0</v>
      </c>
      <c r="DI164" s="11">
        <f>' IP STOP cijfers nieuw'!DI14</f>
        <v>0</v>
      </c>
      <c r="DJ164" s="11">
        <f>' IP STOP cijfers nieuw'!DJ14</f>
        <v>0</v>
      </c>
      <c r="DK164" s="11">
        <f>' IP STOP cijfers nieuw'!DK14</f>
        <v>0</v>
      </c>
      <c r="DL164" s="26">
        <f>' IP STOP cijfers nieuw'!DL14</f>
        <v>0</v>
      </c>
    </row>
    <row r="165" spans="1:116">
      <c r="A165" s="47">
        <f>' IP STOP cijfers nieuw'!A15</f>
        <v>0</v>
      </c>
      <c r="B165" s="49" t="str">
        <f>' IP STOP cijfers nieuw'!B15</f>
        <v>OWNT</v>
      </c>
      <c r="C165" s="4" t="str">
        <f>' IP STOP cijfers nieuw'!C15</f>
        <v>Industriële Productie</v>
      </c>
      <c r="D165" s="4" t="str">
        <f>' IP STOP cijfers nieuw'!D15</f>
        <v>IP Voedselveiligheid VWS</v>
      </c>
      <c r="E165" s="4" t="str">
        <f>' IP STOP cijfers nieuw'!E15</f>
        <v>VVH Harmonisatiedagen VIP teams</v>
      </c>
      <c r="F165" s="4" t="str">
        <f>' IP STOP cijfers nieuw'!F15</f>
        <v>VWS</v>
      </c>
      <c r="G165" s="4">
        <f>' IP STOP cijfers nieuw'!G15</f>
        <v>0</v>
      </c>
      <c r="H165" s="774">
        <f>' IP STOP cijfers nieuw'!H15</f>
        <v>950</v>
      </c>
      <c r="I165" s="774">
        <f>' IP STOP cijfers nieuw'!I15</f>
        <v>0</v>
      </c>
      <c r="J165" s="774">
        <f>' IP STOP cijfers nieuw'!J15</f>
        <v>0</v>
      </c>
      <c r="K165" s="774">
        <f>' IP STOP cijfers nieuw'!K15</f>
        <v>0</v>
      </c>
      <c r="L165" s="774">
        <f>' IP STOP cijfers nieuw'!L15</f>
        <v>0</v>
      </c>
      <c r="M165" s="774">
        <f>' IP STOP cijfers nieuw'!M15</f>
        <v>0</v>
      </c>
      <c r="N165" s="774">
        <f>' IP STOP cijfers nieuw'!N15</f>
        <v>0</v>
      </c>
      <c r="O165" s="774">
        <f>' IP STOP cijfers nieuw'!O15</f>
        <v>0</v>
      </c>
      <c r="P165" s="774">
        <f>' IP STOP cijfers nieuw'!P15</f>
        <v>0</v>
      </c>
      <c r="Q165" s="775">
        <f>' IP STOP cijfers nieuw'!Q15</f>
        <v>950</v>
      </c>
      <c r="R165" s="776">
        <f>' IP STOP cijfers nieuw'!R15</f>
        <v>0</v>
      </c>
      <c r="S165" s="774">
        <f>' IP STOP cijfers nieuw'!S15</f>
        <v>0</v>
      </c>
      <c r="T165" s="774">
        <f>' IP STOP cijfers nieuw'!T15</f>
        <v>950</v>
      </c>
      <c r="U165" s="774">
        <f>' IP STOP cijfers nieuw'!U15</f>
        <v>0</v>
      </c>
      <c r="V165" s="774">
        <f>' IP STOP cijfers nieuw'!V15</f>
        <v>0</v>
      </c>
      <c r="W165" s="774">
        <f>' IP STOP cijfers nieuw'!W15</f>
        <v>0</v>
      </c>
      <c r="X165" s="774">
        <f>' IP STOP cijfers nieuw'!X15</f>
        <v>0</v>
      </c>
      <c r="Y165" s="774">
        <f>' IP STOP cijfers nieuw'!Y15</f>
        <v>0</v>
      </c>
      <c r="Z165" s="777">
        <f>' IP STOP cijfers nieuw'!Z15</f>
        <v>950</v>
      </c>
      <c r="AA165" s="774">
        <f>' IP STOP cijfers nieuw'!AA15</f>
        <v>200</v>
      </c>
      <c r="AB165" s="774">
        <f>' IP STOP cijfers nieuw'!AB15</f>
        <v>0</v>
      </c>
      <c r="AC165" s="774">
        <f>' IP STOP cijfers nieuw'!AC15</f>
        <v>750</v>
      </c>
      <c r="AD165" s="774">
        <f>' IP STOP cijfers nieuw'!AD15</f>
        <v>0</v>
      </c>
      <c r="AE165" s="774">
        <f>' IP STOP cijfers nieuw'!AE15</f>
        <v>0</v>
      </c>
      <c r="AF165" s="774">
        <f>' IP STOP cijfers nieuw'!AF15</f>
        <v>0</v>
      </c>
      <c r="AG165" s="777">
        <f>' IP STOP cijfers nieuw'!AG15</f>
        <v>0</v>
      </c>
      <c r="AH165" s="774">
        <f>' IP STOP cijfers nieuw'!AH15</f>
        <v>200</v>
      </c>
      <c r="AI165" s="774">
        <f>' IP STOP cijfers nieuw'!AI15</f>
        <v>0</v>
      </c>
      <c r="AJ165" s="774">
        <f>' IP STOP cijfers nieuw'!AJ15</f>
        <v>0</v>
      </c>
      <c r="AK165" s="774">
        <f>' IP STOP cijfers nieuw'!AK15</f>
        <v>0</v>
      </c>
      <c r="AL165" s="777">
        <f>' IP STOP cijfers nieuw'!AL15</f>
        <v>0</v>
      </c>
      <c r="AM165" s="774">
        <f>' IP STOP cijfers nieuw'!AM15</f>
        <v>0</v>
      </c>
      <c r="AN165" s="774">
        <f>' IP STOP cijfers nieuw'!AN15</f>
        <v>0</v>
      </c>
      <c r="AO165" s="774">
        <f>' IP STOP cijfers nieuw'!AO15</f>
        <v>0</v>
      </c>
      <c r="AP165" s="774">
        <f>' IP STOP cijfers nieuw'!AP15</f>
        <v>0</v>
      </c>
      <c r="AQ165" s="774">
        <f>' IP STOP cijfers nieuw'!AQ15</f>
        <v>0</v>
      </c>
      <c r="AR165" s="777">
        <f>' IP STOP cijfers nieuw'!AR15</f>
        <v>0</v>
      </c>
      <c r="AS165" s="774">
        <f>' IP STOP cijfers nieuw'!AS15</f>
        <v>0</v>
      </c>
      <c r="AT165" s="774">
        <f>' IP STOP cijfers nieuw'!AT15</f>
        <v>0</v>
      </c>
      <c r="AU165" s="774">
        <f>' IP STOP cijfers nieuw'!AU15</f>
        <v>0</v>
      </c>
      <c r="AV165" s="774">
        <f>' IP STOP cijfers nieuw'!AV15</f>
        <v>0</v>
      </c>
      <c r="AW165" s="774">
        <f>' IP STOP cijfers nieuw'!AW15</f>
        <v>0</v>
      </c>
      <c r="AX165" s="774">
        <f>' IP STOP cijfers nieuw'!AX15</f>
        <v>0</v>
      </c>
      <c r="AY165" s="774">
        <f>' IP STOP cijfers nieuw'!AY15</f>
        <v>0</v>
      </c>
      <c r="AZ165" s="774">
        <f>' IP STOP cijfers nieuw'!AZ15</f>
        <v>0</v>
      </c>
      <c r="BA165" s="774">
        <f>' IP STOP cijfers nieuw'!BA15</f>
        <v>0</v>
      </c>
      <c r="BB165" s="774">
        <f>' IP STOP cijfers nieuw'!BB15</f>
        <v>0</v>
      </c>
      <c r="BC165" s="777">
        <f>' IP STOP cijfers nieuw'!BC15</f>
        <v>0</v>
      </c>
      <c r="BD165" s="774">
        <f>' IP STOP cijfers nieuw'!BD15</f>
        <v>0</v>
      </c>
      <c r="BE165" s="774">
        <f>' IP STOP cijfers nieuw'!BE15</f>
        <v>0</v>
      </c>
      <c r="BF165" s="774">
        <f>' IP STOP cijfers nieuw'!BF15</f>
        <v>0</v>
      </c>
      <c r="BG165" s="774">
        <f>' IP STOP cijfers nieuw'!BG15</f>
        <v>0</v>
      </c>
      <c r="BH165" s="774">
        <f>' IP STOP cijfers nieuw'!BH15</f>
        <v>0</v>
      </c>
      <c r="BI165" s="774">
        <f>' IP STOP cijfers nieuw'!BI15</f>
        <v>0</v>
      </c>
      <c r="BJ165" s="774">
        <f>' IP STOP cijfers nieuw'!BJ15</f>
        <v>0</v>
      </c>
      <c r="BK165" s="777">
        <f>' IP STOP cijfers nieuw'!BK15</f>
        <v>0</v>
      </c>
      <c r="BL165" s="774">
        <f>' IP STOP cijfers nieuw'!BL15</f>
        <v>0</v>
      </c>
      <c r="BM165" s="774">
        <f>' IP STOP cijfers nieuw'!BM15</f>
        <v>0</v>
      </c>
      <c r="BN165" s="774">
        <f>' IP STOP cijfers nieuw'!BN15</f>
        <v>0</v>
      </c>
      <c r="BO165" s="774">
        <f>' IP STOP cijfers nieuw'!BO15</f>
        <v>0</v>
      </c>
      <c r="BP165" s="774">
        <f>' IP STOP cijfers nieuw'!BP15</f>
        <v>0</v>
      </c>
      <c r="BQ165" s="777">
        <f>' IP STOP cijfers nieuw'!BQ15</f>
        <v>0</v>
      </c>
      <c r="BR165" s="774">
        <f>' IP STOP cijfers nieuw'!BR15</f>
        <v>0</v>
      </c>
      <c r="BS165" s="774">
        <f>' IP STOP cijfers nieuw'!BS15</f>
        <v>0</v>
      </c>
      <c r="BT165" s="774">
        <f>' IP STOP cijfers nieuw'!BT15</f>
        <v>0</v>
      </c>
      <c r="BU165" s="774">
        <f>' IP STOP cijfers nieuw'!BU15</f>
        <v>0</v>
      </c>
      <c r="BV165" s="774">
        <f>' IP STOP cijfers nieuw'!BV15</f>
        <v>0</v>
      </c>
      <c r="BW165" s="774">
        <f>' IP STOP cijfers nieuw'!BW15</f>
        <v>0</v>
      </c>
      <c r="BX165" s="778">
        <f>' IP STOP cijfers nieuw'!BX15</f>
        <v>750</v>
      </c>
      <c r="BY165" s="777">
        <f>' IP STOP cijfers nieuw'!BY15</f>
        <v>200</v>
      </c>
      <c r="BZ165" s="774">
        <f>' IP STOP cijfers nieuw'!BZ15</f>
        <v>0</v>
      </c>
      <c r="CA165" s="774">
        <f>' IP STOP cijfers nieuw'!CA15</f>
        <v>0</v>
      </c>
      <c r="CB165" s="774">
        <f>' IP STOP cijfers nieuw'!CB15</f>
        <v>0</v>
      </c>
      <c r="CC165" s="774">
        <f>' IP STOP cijfers nieuw'!CC15</f>
        <v>0</v>
      </c>
      <c r="CD165" s="774">
        <f>' IP STOP cijfers nieuw'!CD15</f>
        <v>0</v>
      </c>
      <c r="CE165" s="774">
        <f>' IP STOP cijfers nieuw'!CE15</f>
        <v>0</v>
      </c>
      <c r="CF165" s="774">
        <f>' IP STOP cijfers nieuw'!CF15</f>
        <v>0</v>
      </c>
      <c r="CG165" s="774">
        <f>' IP STOP cijfers nieuw'!CG15</f>
        <v>0</v>
      </c>
      <c r="CH165" s="774">
        <f>' IP STOP cijfers nieuw'!CH15</f>
        <v>0</v>
      </c>
      <c r="CI165" s="774">
        <f>' IP STOP cijfers nieuw'!CI15</f>
        <v>0</v>
      </c>
      <c r="CJ165" s="774">
        <f>' IP STOP cijfers nieuw'!CJ15</f>
        <v>0</v>
      </c>
      <c r="CK165" s="774">
        <f>' IP STOP cijfers nieuw'!CK15</f>
        <v>0</v>
      </c>
      <c r="CL165" s="779">
        <f>' IP STOP cijfers nieuw'!CL15</f>
        <v>0</v>
      </c>
      <c r="CM165" s="774">
        <f>' IP STOP cijfers nieuw'!CM15</f>
        <v>0</v>
      </c>
      <c r="CN165" s="774">
        <f>' IP STOP cijfers nieuw'!CN15</f>
        <v>0</v>
      </c>
      <c r="CO165" s="774">
        <f>' IP STOP cijfers nieuw'!CO15</f>
        <v>0</v>
      </c>
      <c r="CP165" s="11">
        <f>' IP STOP cijfers nieuw'!CP15</f>
        <v>0</v>
      </c>
      <c r="CQ165" s="11">
        <f>' IP STOP cijfers nieuw'!CQ15</f>
        <v>0</v>
      </c>
      <c r="CR165" s="11">
        <f>' IP STOP cijfers nieuw'!CR15</f>
        <v>0</v>
      </c>
      <c r="CS165" s="11">
        <f>' IP STOP cijfers nieuw'!CS15</f>
        <v>0</v>
      </c>
      <c r="CT165" s="11">
        <f>' IP STOP cijfers nieuw'!CT15</f>
        <v>0</v>
      </c>
      <c r="CU165" s="11">
        <f>' IP STOP cijfers nieuw'!CU15</f>
        <v>0</v>
      </c>
      <c r="CV165" s="11">
        <f>' IP STOP cijfers nieuw'!CV15</f>
        <v>0</v>
      </c>
      <c r="CW165" s="11">
        <f>' IP STOP cijfers nieuw'!CW15</f>
        <v>0</v>
      </c>
      <c r="CX165" s="11">
        <f>' IP STOP cijfers nieuw'!CX15</f>
        <v>0</v>
      </c>
      <c r="CY165" s="26">
        <f>' IP STOP cijfers nieuw'!CY15</f>
        <v>0</v>
      </c>
      <c r="CZ165" s="15">
        <f>' IP STOP cijfers nieuw'!CZ15</f>
        <v>0</v>
      </c>
      <c r="DA165" s="11">
        <f>' IP STOP cijfers nieuw'!DA15</f>
        <v>0</v>
      </c>
      <c r="DB165" s="11">
        <f>' IP STOP cijfers nieuw'!DB15</f>
        <v>0</v>
      </c>
      <c r="DC165" s="11">
        <f>' IP STOP cijfers nieuw'!DC15</f>
        <v>0</v>
      </c>
      <c r="DD165" s="11">
        <f>' IP STOP cijfers nieuw'!DD15</f>
        <v>0</v>
      </c>
      <c r="DE165" s="11">
        <f>' IP STOP cijfers nieuw'!DE15</f>
        <v>0</v>
      </c>
      <c r="DF165" s="11">
        <f>' IP STOP cijfers nieuw'!DF15</f>
        <v>0</v>
      </c>
      <c r="DG165" s="11">
        <f>' IP STOP cijfers nieuw'!DG15</f>
        <v>0</v>
      </c>
      <c r="DH165" s="11">
        <f>' IP STOP cijfers nieuw'!DH15</f>
        <v>0</v>
      </c>
      <c r="DI165" s="11">
        <f>' IP STOP cijfers nieuw'!DI15</f>
        <v>0</v>
      </c>
      <c r="DJ165" s="11">
        <f>' IP STOP cijfers nieuw'!DJ15</f>
        <v>0</v>
      </c>
      <c r="DK165" s="11">
        <f>' IP STOP cijfers nieuw'!DK15</f>
        <v>0</v>
      </c>
      <c r="DL165" s="26">
        <f>' IP STOP cijfers nieuw'!DL15</f>
        <v>0</v>
      </c>
    </row>
    <row r="166" spans="1:116">
      <c r="A166" s="47">
        <f>' IP STOP cijfers nieuw'!A16</f>
        <v>0</v>
      </c>
      <c r="B166" s="49" t="str">
        <f>' IP STOP cijfers nieuw'!B16</f>
        <v>OWNT</v>
      </c>
      <c r="C166" s="4" t="str">
        <f>' IP STOP cijfers nieuw'!C16</f>
        <v>Industriële Productie</v>
      </c>
      <c r="D166" s="4" t="str">
        <f>' IP STOP cijfers nieuw'!D16</f>
        <v>IP Voedselveiligheid VWS</v>
      </c>
      <c r="E166" s="4" t="str">
        <f>' IP STOP cijfers nieuw'!E16</f>
        <v>VVH Ontwikkelen bedrijfsgericht toezicht</v>
      </c>
      <c r="F166" s="4" t="str">
        <f>' IP STOP cijfers nieuw'!F16</f>
        <v>VWS</v>
      </c>
      <c r="G166" s="4">
        <f>' IP STOP cijfers nieuw'!G16</f>
        <v>0</v>
      </c>
      <c r="H166" s="774">
        <f>' IP STOP cijfers nieuw'!H16</f>
        <v>400</v>
      </c>
      <c r="I166" s="774">
        <f>' IP STOP cijfers nieuw'!I16</f>
        <v>0</v>
      </c>
      <c r="J166" s="774">
        <f>' IP STOP cijfers nieuw'!J16</f>
        <v>0</v>
      </c>
      <c r="K166" s="774">
        <f>' IP STOP cijfers nieuw'!K16</f>
        <v>0</v>
      </c>
      <c r="L166" s="774">
        <f>' IP STOP cijfers nieuw'!L16</f>
        <v>0</v>
      </c>
      <c r="M166" s="774">
        <f>' IP STOP cijfers nieuw'!M16</f>
        <v>0</v>
      </c>
      <c r="N166" s="774">
        <f>' IP STOP cijfers nieuw'!N16</f>
        <v>0</v>
      </c>
      <c r="O166" s="774">
        <f>' IP STOP cijfers nieuw'!O16</f>
        <v>0</v>
      </c>
      <c r="P166" s="774">
        <f>' IP STOP cijfers nieuw'!P16</f>
        <v>0</v>
      </c>
      <c r="Q166" s="775">
        <f>' IP STOP cijfers nieuw'!Q16</f>
        <v>400</v>
      </c>
      <c r="R166" s="776">
        <f>' IP STOP cijfers nieuw'!R16</f>
        <v>0</v>
      </c>
      <c r="S166" s="774">
        <f>' IP STOP cijfers nieuw'!S16</f>
        <v>0</v>
      </c>
      <c r="T166" s="774">
        <f>' IP STOP cijfers nieuw'!T16</f>
        <v>400</v>
      </c>
      <c r="U166" s="774">
        <f>' IP STOP cijfers nieuw'!U16</f>
        <v>0</v>
      </c>
      <c r="V166" s="774">
        <f>' IP STOP cijfers nieuw'!V16</f>
        <v>0</v>
      </c>
      <c r="W166" s="774">
        <f>' IP STOP cijfers nieuw'!W16</f>
        <v>0</v>
      </c>
      <c r="X166" s="774">
        <f>' IP STOP cijfers nieuw'!X16</f>
        <v>0</v>
      </c>
      <c r="Y166" s="774">
        <f>' IP STOP cijfers nieuw'!Y16</f>
        <v>0</v>
      </c>
      <c r="Z166" s="777">
        <f>' IP STOP cijfers nieuw'!Z16</f>
        <v>400</v>
      </c>
      <c r="AA166" s="774">
        <f>' IP STOP cijfers nieuw'!AA16</f>
        <v>200</v>
      </c>
      <c r="AB166" s="774">
        <f>' IP STOP cijfers nieuw'!AB16</f>
        <v>0</v>
      </c>
      <c r="AC166" s="774">
        <f>' IP STOP cijfers nieuw'!AC16</f>
        <v>200</v>
      </c>
      <c r="AD166" s="774">
        <f>' IP STOP cijfers nieuw'!AD16</f>
        <v>0</v>
      </c>
      <c r="AE166" s="774">
        <f>' IP STOP cijfers nieuw'!AE16</f>
        <v>0</v>
      </c>
      <c r="AF166" s="774">
        <f>' IP STOP cijfers nieuw'!AF16</f>
        <v>0</v>
      </c>
      <c r="AG166" s="777">
        <f>' IP STOP cijfers nieuw'!AG16</f>
        <v>0</v>
      </c>
      <c r="AH166" s="774">
        <f>' IP STOP cijfers nieuw'!AH16</f>
        <v>200</v>
      </c>
      <c r="AI166" s="774">
        <f>' IP STOP cijfers nieuw'!AI16</f>
        <v>0</v>
      </c>
      <c r="AJ166" s="774">
        <f>' IP STOP cijfers nieuw'!AJ16</f>
        <v>0</v>
      </c>
      <c r="AK166" s="774">
        <f>' IP STOP cijfers nieuw'!AK16</f>
        <v>0</v>
      </c>
      <c r="AL166" s="777">
        <f>' IP STOP cijfers nieuw'!AL16</f>
        <v>0</v>
      </c>
      <c r="AM166" s="774">
        <f>' IP STOP cijfers nieuw'!AM16</f>
        <v>0</v>
      </c>
      <c r="AN166" s="774">
        <f>' IP STOP cijfers nieuw'!AN16</f>
        <v>0</v>
      </c>
      <c r="AO166" s="774">
        <f>' IP STOP cijfers nieuw'!AO16</f>
        <v>0</v>
      </c>
      <c r="AP166" s="774">
        <f>' IP STOP cijfers nieuw'!AP16</f>
        <v>0</v>
      </c>
      <c r="AQ166" s="774">
        <f>' IP STOP cijfers nieuw'!AQ16</f>
        <v>0</v>
      </c>
      <c r="AR166" s="777">
        <f>' IP STOP cijfers nieuw'!AR16</f>
        <v>0</v>
      </c>
      <c r="AS166" s="774">
        <f>' IP STOP cijfers nieuw'!AS16</f>
        <v>0</v>
      </c>
      <c r="AT166" s="774">
        <f>' IP STOP cijfers nieuw'!AT16</f>
        <v>0</v>
      </c>
      <c r="AU166" s="774">
        <f>' IP STOP cijfers nieuw'!AU16</f>
        <v>0</v>
      </c>
      <c r="AV166" s="774">
        <f>' IP STOP cijfers nieuw'!AV16</f>
        <v>0</v>
      </c>
      <c r="AW166" s="774">
        <f>' IP STOP cijfers nieuw'!AW16</f>
        <v>0</v>
      </c>
      <c r="AX166" s="774">
        <f>' IP STOP cijfers nieuw'!AX16</f>
        <v>0</v>
      </c>
      <c r="AY166" s="774">
        <f>' IP STOP cijfers nieuw'!AY16</f>
        <v>0</v>
      </c>
      <c r="AZ166" s="774">
        <f>' IP STOP cijfers nieuw'!AZ16</f>
        <v>0</v>
      </c>
      <c r="BA166" s="774">
        <f>' IP STOP cijfers nieuw'!BA16</f>
        <v>0</v>
      </c>
      <c r="BB166" s="774">
        <f>' IP STOP cijfers nieuw'!BB16</f>
        <v>0</v>
      </c>
      <c r="BC166" s="777">
        <f>' IP STOP cijfers nieuw'!BC16</f>
        <v>0</v>
      </c>
      <c r="BD166" s="774">
        <f>' IP STOP cijfers nieuw'!BD16</f>
        <v>0</v>
      </c>
      <c r="BE166" s="774">
        <f>' IP STOP cijfers nieuw'!BE16</f>
        <v>0</v>
      </c>
      <c r="BF166" s="774">
        <f>' IP STOP cijfers nieuw'!BF16</f>
        <v>0</v>
      </c>
      <c r="BG166" s="774">
        <f>' IP STOP cijfers nieuw'!BG16</f>
        <v>0</v>
      </c>
      <c r="BH166" s="774">
        <f>' IP STOP cijfers nieuw'!BH16</f>
        <v>0</v>
      </c>
      <c r="BI166" s="774">
        <f>' IP STOP cijfers nieuw'!BI16</f>
        <v>0</v>
      </c>
      <c r="BJ166" s="774">
        <f>' IP STOP cijfers nieuw'!BJ16</f>
        <v>0</v>
      </c>
      <c r="BK166" s="777">
        <f>' IP STOP cijfers nieuw'!BK16</f>
        <v>0</v>
      </c>
      <c r="BL166" s="774">
        <f>' IP STOP cijfers nieuw'!BL16</f>
        <v>0</v>
      </c>
      <c r="BM166" s="774">
        <f>' IP STOP cijfers nieuw'!BM16</f>
        <v>0</v>
      </c>
      <c r="BN166" s="774">
        <f>' IP STOP cijfers nieuw'!BN16</f>
        <v>0</v>
      </c>
      <c r="BO166" s="774">
        <f>' IP STOP cijfers nieuw'!BO16</f>
        <v>0</v>
      </c>
      <c r="BP166" s="774">
        <f>' IP STOP cijfers nieuw'!BP16</f>
        <v>0</v>
      </c>
      <c r="BQ166" s="777">
        <f>' IP STOP cijfers nieuw'!BQ16</f>
        <v>0</v>
      </c>
      <c r="BR166" s="774">
        <f>' IP STOP cijfers nieuw'!BR16</f>
        <v>0</v>
      </c>
      <c r="BS166" s="774">
        <f>' IP STOP cijfers nieuw'!BS16</f>
        <v>0</v>
      </c>
      <c r="BT166" s="774">
        <f>' IP STOP cijfers nieuw'!BT16</f>
        <v>0</v>
      </c>
      <c r="BU166" s="774">
        <f>' IP STOP cijfers nieuw'!BU16</f>
        <v>0</v>
      </c>
      <c r="BV166" s="774">
        <f>' IP STOP cijfers nieuw'!BV16</f>
        <v>0</v>
      </c>
      <c r="BW166" s="774">
        <f>' IP STOP cijfers nieuw'!BW16</f>
        <v>0</v>
      </c>
      <c r="BX166" s="778">
        <f>' IP STOP cijfers nieuw'!BX16</f>
        <v>200</v>
      </c>
      <c r="BY166" s="777">
        <f>' IP STOP cijfers nieuw'!BY16</f>
        <v>200</v>
      </c>
      <c r="BZ166" s="774">
        <f>' IP STOP cijfers nieuw'!BZ16</f>
        <v>0</v>
      </c>
      <c r="CA166" s="774">
        <f>' IP STOP cijfers nieuw'!CA16</f>
        <v>0</v>
      </c>
      <c r="CB166" s="774">
        <f>' IP STOP cijfers nieuw'!CB16</f>
        <v>0</v>
      </c>
      <c r="CC166" s="774">
        <f>' IP STOP cijfers nieuw'!CC16</f>
        <v>0</v>
      </c>
      <c r="CD166" s="774">
        <f>' IP STOP cijfers nieuw'!CD16</f>
        <v>0</v>
      </c>
      <c r="CE166" s="774">
        <f>' IP STOP cijfers nieuw'!CE16</f>
        <v>0</v>
      </c>
      <c r="CF166" s="774">
        <f>' IP STOP cijfers nieuw'!CF16</f>
        <v>0</v>
      </c>
      <c r="CG166" s="774">
        <f>' IP STOP cijfers nieuw'!CG16</f>
        <v>0</v>
      </c>
      <c r="CH166" s="774">
        <f>' IP STOP cijfers nieuw'!CH16</f>
        <v>0</v>
      </c>
      <c r="CI166" s="774">
        <f>' IP STOP cijfers nieuw'!CI16</f>
        <v>0</v>
      </c>
      <c r="CJ166" s="774">
        <f>' IP STOP cijfers nieuw'!CJ16</f>
        <v>0</v>
      </c>
      <c r="CK166" s="774">
        <f>' IP STOP cijfers nieuw'!CK16</f>
        <v>0</v>
      </c>
      <c r="CL166" s="779">
        <f>' IP STOP cijfers nieuw'!CL16</f>
        <v>0</v>
      </c>
      <c r="CM166" s="774">
        <f>' IP STOP cijfers nieuw'!CM16</f>
        <v>0</v>
      </c>
      <c r="CN166" s="774">
        <f>' IP STOP cijfers nieuw'!CN16</f>
        <v>0</v>
      </c>
      <c r="CO166" s="774">
        <f>' IP STOP cijfers nieuw'!CO16</f>
        <v>0</v>
      </c>
      <c r="CP166" s="11">
        <f>' IP STOP cijfers nieuw'!CP16</f>
        <v>0</v>
      </c>
      <c r="CQ166" s="11">
        <f>' IP STOP cijfers nieuw'!CQ16</f>
        <v>0</v>
      </c>
      <c r="CR166" s="11">
        <f>' IP STOP cijfers nieuw'!CR16</f>
        <v>0</v>
      </c>
      <c r="CS166" s="11">
        <f>' IP STOP cijfers nieuw'!CS16</f>
        <v>0</v>
      </c>
      <c r="CT166" s="11">
        <f>' IP STOP cijfers nieuw'!CT16</f>
        <v>0</v>
      </c>
      <c r="CU166" s="11">
        <f>' IP STOP cijfers nieuw'!CU16</f>
        <v>0</v>
      </c>
      <c r="CV166" s="11">
        <f>' IP STOP cijfers nieuw'!CV16</f>
        <v>0</v>
      </c>
      <c r="CW166" s="11">
        <f>' IP STOP cijfers nieuw'!CW16</f>
        <v>0</v>
      </c>
      <c r="CX166" s="11">
        <f>' IP STOP cijfers nieuw'!CX16</f>
        <v>0</v>
      </c>
      <c r="CY166" s="26">
        <f>' IP STOP cijfers nieuw'!CY16</f>
        <v>0</v>
      </c>
      <c r="CZ166" s="15">
        <f>' IP STOP cijfers nieuw'!CZ16</f>
        <v>0</v>
      </c>
      <c r="DA166" s="11">
        <f>' IP STOP cijfers nieuw'!DA16</f>
        <v>0</v>
      </c>
      <c r="DB166" s="11">
        <f>' IP STOP cijfers nieuw'!DB16</f>
        <v>0</v>
      </c>
      <c r="DC166" s="11">
        <f>' IP STOP cijfers nieuw'!DC16</f>
        <v>0</v>
      </c>
      <c r="DD166" s="11">
        <f>' IP STOP cijfers nieuw'!DD16</f>
        <v>0</v>
      </c>
      <c r="DE166" s="11">
        <f>' IP STOP cijfers nieuw'!DE16</f>
        <v>0</v>
      </c>
      <c r="DF166" s="11">
        <f>' IP STOP cijfers nieuw'!DF16</f>
        <v>0</v>
      </c>
      <c r="DG166" s="11">
        <f>' IP STOP cijfers nieuw'!DG16</f>
        <v>0</v>
      </c>
      <c r="DH166" s="11">
        <f>' IP STOP cijfers nieuw'!DH16</f>
        <v>0</v>
      </c>
      <c r="DI166" s="11">
        <f>' IP STOP cijfers nieuw'!DI16</f>
        <v>0</v>
      </c>
      <c r="DJ166" s="11">
        <f>' IP STOP cijfers nieuw'!DJ16</f>
        <v>0</v>
      </c>
      <c r="DK166" s="11">
        <f>' IP STOP cijfers nieuw'!DK16</f>
        <v>0</v>
      </c>
      <c r="DL166" s="26">
        <f>' IP STOP cijfers nieuw'!DL16</f>
        <v>0</v>
      </c>
    </row>
    <row r="167" spans="1:116" s="617" customFormat="1">
      <c r="A167" s="780">
        <f>' IP STOP cijfers nieuw'!A17</f>
        <v>0</v>
      </c>
      <c r="B167" s="781" t="str">
        <f>' IP STOP cijfers nieuw'!B17</f>
        <v>ITWE/ITWD/OANT</v>
      </c>
      <c r="C167" s="526" t="str">
        <f>' IP STOP cijfers nieuw'!C17</f>
        <v>Industriële Productie</v>
      </c>
      <c r="D167" s="526" t="str">
        <f>' IP STOP cijfers nieuw'!D17</f>
        <v>IP Voedselveiligheid VWS</v>
      </c>
      <c r="E167" s="526" t="str">
        <f>' IP STOP cijfers nieuw'!E17</f>
        <v>VVH Toezicht bij productiebedrijven verbeterplan</v>
      </c>
      <c r="F167" s="526" t="str">
        <f>' IP STOP cijfers nieuw'!F17</f>
        <v>VWS</v>
      </c>
      <c r="G167" s="526" t="str">
        <f>' IP STOP cijfers nieuw'!G17</f>
        <v>verbeterplan</v>
      </c>
      <c r="H167" s="518">
        <f>' IP STOP cijfers nieuw'!H17</f>
        <v>875</v>
      </c>
      <c r="I167" s="518">
        <f>' IP STOP cijfers nieuw'!I17</f>
        <v>0</v>
      </c>
      <c r="J167" s="518">
        <f>' IP STOP cijfers nieuw'!J17</f>
        <v>0</v>
      </c>
      <c r="K167" s="518">
        <f>' IP STOP cijfers nieuw'!K17</f>
        <v>0</v>
      </c>
      <c r="L167" s="518">
        <f>' IP STOP cijfers nieuw'!L17</f>
        <v>0</v>
      </c>
      <c r="M167" s="518">
        <f>' IP STOP cijfers nieuw'!M17</f>
        <v>0</v>
      </c>
      <c r="N167" s="518">
        <f>' IP STOP cijfers nieuw'!N17</f>
        <v>0</v>
      </c>
      <c r="O167" s="518">
        <f>' IP STOP cijfers nieuw'!O17</f>
        <v>0</v>
      </c>
      <c r="P167" s="518">
        <f>' IP STOP cijfers nieuw'!P17</f>
        <v>0</v>
      </c>
      <c r="Q167" s="782">
        <f>' IP STOP cijfers nieuw'!Q17</f>
        <v>875</v>
      </c>
      <c r="R167" s="533">
        <f>' IP STOP cijfers nieuw'!R17</f>
        <v>0</v>
      </c>
      <c r="S167" s="518">
        <f>' IP STOP cijfers nieuw'!S17</f>
        <v>0</v>
      </c>
      <c r="T167" s="518">
        <f>' IP STOP cijfers nieuw'!T17</f>
        <v>875</v>
      </c>
      <c r="U167" s="518">
        <f>' IP STOP cijfers nieuw'!U17</f>
        <v>0</v>
      </c>
      <c r="V167" s="518">
        <f>' IP STOP cijfers nieuw'!V17</f>
        <v>0</v>
      </c>
      <c r="W167" s="518">
        <f>' IP STOP cijfers nieuw'!W17</f>
        <v>0</v>
      </c>
      <c r="X167" s="518">
        <f>' IP STOP cijfers nieuw'!X17</f>
        <v>0</v>
      </c>
      <c r="Y167" s="518">
        <f>' IP STOP cijfers nieuw'!Y17</f>
        <v>0</v>
      </c>
      <c r="Z167" s="781">
        <f>' IP STOP cijfers nieuw'!Z17</f>
        <v>875</v>
      </c>
      <c r="AA167" s="518">
        <f>' IP STOP cijfers nieuw'!AA17</f>
        <v>75</v>
      </c>
      <c r="AB167" s="518">
        <f>' IP STOP cijfers nieuw'!AB17</f>
        <v>0</v>
      </c>
      <c r="AC167" s="518">
        <f>' IP STOP cijfers nieuw'!AC17</f>
        <v>800</v>
      </c>
      <c r="AD167" s="518">
        <f>' IP STOP cijfers nieuw'!AD17</f>
        <v>0</v>
      </c>
      <c r="AE167" s="518">
        <f>' IP STOP cijfers nieuw'!AE17</f>
        <v>0</v>
      </c>
      <c r="AF167" s="518">
        <f>' IP STOP cijfers nieuw'!AF17</f>
        <v>0</v>
      </c>
      <c r="AG167" s="781">
        <f>' IP STOP cijfers nieuw'!AG17</f>
        <v>0</v>
      </c>
      <c r="AH167" s="518">
        <f>' IP STOP cijfers nieuw'!AH17</f>
        <v>75</v>
      </c>
      <c r="AI167" s="518">
        <f>' IP STOP cijfers nieuw'!AI17</f>
        <v>0</v>
      </c>
      <c r="AJ167" s="518">
        <f>' IP STOP cijfers nieuw'!AJ17</f>
        <v>0</v>
      </c>
      <c r="AK167" s="518">
        <f>' IP STOP cijfers nieuw'!AK17</f>
        <v>0</v>
      </c>
      <c r="AL167" s="781">
        <f>' IP STOP cijfers nieuw'!AL17</f>
        <v>0</v>
      </c>
      <c r="AM167" s="518">
        <f>' IP STOP cijfers nieuw'!AM17</f>
        <v>0</v>
      </c>
      <c r="AN167" s="518">
        <f>' IP STOP cijfers nieuw'!AN17</f>
        <v>0</v>
      </c>
      <c r="AO167" s="518">
        <f>' IP STOP cijfers nieuw'!AO17</f>
        <v>0</v>
      </c>
      <c r="AP167" s="518">
        <f>' IP STOP cijfers nieuw'!AP17</f>
        <v>0</v>
      </c>
      <c r="AQ167" s="518">
        <f>' IP STOP cijfers nieuw'!AQ17</f>
        <v>0</v>
      </c>
      <c r="AR167" s="781">
        <f>' IP STOP cijfers nieuw'!AR17</f>
        <v>0</v>
      </c>
      <c r="AS167" s="518">
        <f>' IP STOP cijfers nieuw'!AS17</f>
        <v>0</v>
      </c>
      <c r="AT167" s="518">
        <f>' IP STOP cijfers nieuw'!AT17</f>
        <v>0</v>
      </c>
      <c r="AU167" s="518">
        <f>' IP STOP cijfers nieuw'!AU17</f>
        <v>0</v>
      </c>
      <c r="AV167" s="518">
        <f>' IP STOP cijfers nieuw'!AV17</f>
        <v>0</v>
      </c>
      <c r="AW167" s="518">
        <f>' IP STOP cijfers nieuw'!AW17</f>
        <v>0</v>
      </c>
      <c r="AX167" s="518">
        <f>' IP STOP cijfers nieuw'!AX17</f>
        <v>0</v>
      </c>
      <c r="AY167" s="518">
        <f>' IP STOP cijfers nieuw'!AY17</f>
        <v>0</v>
      </c>
      <c r="AZ167" s="518">
        <f>' IP STOP cijfers nieuw'!AZ17</f>
        <v>0</v>
      </c>
      <c r="BA167" s="518">
        <f>' IP STOP cijfers nieuw'!BA17</f>
        <v>0</v>
      </c>
      <c r="BB167" s="518">
        <f>' IP STOP cijfers nieuw'!BB17</f>
        <v>0</v>
      </c>
      <c r="BC167" s="781">
        <f>' IP STOP cijfers nieuw'!BC17</f>
        <v>0</v>
      </c>
      <c r="BD167" s="518">
        <f>' IP STOP cijfers nieuw'!BD17</f>
        <v>0</v>
      </c>
      <c r="BE167" s="518">
        <f>' IP STOP cijfers nieuw'!BE17</f>
        <v>0</v>
      </c>
      <c r="BF167" s="518">
        <f>' IP STOP cijfers nieuw'!BF17</f>
        <v>0</v>
      </c>
      <c r="BG167" s="518">
        <f>' IP STOP cijfers nieuw'!BG17</f>
        <v>0</v>
      </c>
      <c r="BH167" s="518">
        <f>' IP STOP cijfers nieuw'!BH17</f>
        <v>0</v>
      </c>
      <c r="BI167" s="518">
        <f>' IP STOP cijfers nieuw'!BI17</f>
        <v>0</v>
      </c>
      <c r="BJ167" s="518">
        <f>' IP STOP cijfers nieuw'!BJ17</f>
        <v>0</v>
      </c>
      <c r="BK167" s="781">
        <f>' IP STOP cijfers nieuw'!BK17</f>
        <v>0</v>
      </c>
      <c r="BL167" s="518">
        <f>' IP STOP cijfers nieuw'!BL17</f>
        <v>0</v>
      </c>
      <c r="BM167" s="518">
        <f>' IP STOP cijfers nieuw'!BM17</f>
        <v>0</v>
      </c>
      <c r="BN167" s="518">
        <f>' IP STOP cijfers nieuw'!BN17</f>
        <v>0</v>
      </c>
      <c r="BO167" s="518">
        <f>' IP STOP cijfers nieuw'!BO17</f>
        <v>0</v>
      </c>
      <c r="BP167" s="518">
        <f>' IP STOP cijfers nieuw'!BP17</f>
        <v>0</v>
      </c>
      <c r="BQ167" s="781">
        <f>' IP STOP cijfers nieuw'!BQ17</f>
        <v>0</v>
      </c>
      <c r="BR167" s="518">
        <f>' IP STOP cijfers nieuw'!BR17</f>
        <v>0</v>
      </c>
      <c r="BS167" s="518">
        <f>' IP STOP cijfers nieuw'!BS17</f>
        <v>0</v>
      </c>
      <c r="BT167" s="518">
        <f>' IP STOP cijfers nieuw'!BT17</f>
        <v>0</v>
      </c>
      <c r="BU167" s="518">
        <f>' IP STOP cijfers nieuw'!BU17</f>
        <v>0</v>
      </c>
      <c r="BV167" s="518">
        <f>' IP STOP cijfers nieuw'!BV17</f>
        <v>0</v>
      </c>
      <c r="BW167" s="518">
        <f>' IP STOP cijfers nieuw'!BW17</f>
        <v>0</v>
      </c>
      <c r="BX167" s="780">
        <f>' IP STOP cijfers nieuw'!BX17</f>
        <v>800</v>
      </c>
      <c r="BY167" s="781">
        <f>' IP STOP cijfers nieuw'!BY17</f>
        <v>75</v>
      </c>
      <c r="BZ167" s="518">
        <f>' IP STOP cijfers nieuw'!BZ17</f>
        <v>0</v>
      </c>
      <c r="CA167" s="518">
        <f>' IP STOP cijfers nieuw'!CA17</f>
        <v>0</v>
      </c>
      <c r="CB167" s="518">
        <f>' IP STOP cijfers nieuw'!CB17</f>
        <v>0</v>
      </c>
      <c r="CC167" s="518">
        <f>' IP STOP cijfers nieuw'!CC17</f>
        <v>0</v>
      </c>
      <c r="CD167" s="518">
        <f>' IP STOP cijfers nieuw'!CD17</f>
        <v>0</v>
      </c>
      <c r="CE167" s="518">
        <f>' IP STOP cijfers nieuw'!CE17</f>
        <v>0</v>
      </c>
      <c r="CF167" s="518">
        <f>' IP STOP cijfers nieuw'!CF17</f>
        <v>0</v>
      </c>
      <c r="CG167" s="518">
        <f>' IP STOP cijfers nieuw'!CG17</f>
        <v>0</v>
      </c>
      <c r="CH167" s="518">
        <f>' IP STOP cijfers nieuw'!CH17</f>
        <v>0</v>
      </c>
      <c r="CI167" s="518">
        <f>' IP STOP cijfers nieuw'!CI17</f>
        <v>0</v>
      </c>
      <c r="CJ167" s="518">
        <f>' IP STOP cijfers nieuw'!CJ17</f>
        <v>0</v>
      </c>
      <c r="CK167" s="518">
        <f>' IP STOP cijfers nieuw'!CK17</f>
        <v>0</v>
      </c>
      <c r="CL167" s="783">
        <f>' IP STOP cijfers nieuw'!CL17</f>
        <v>0</v>
      </c>
      <c r="CM167" s="518">
        <f>' IP STOP cijfers nieuw'!CM17</f>
        <v>0</v>
      </c>
      <c r="CN167" s="518">
        <f>' IP STOP cijfers nieuw'!CN17</f>
        <v>0</v>
      </c>
      <c r="CO167" s="518">
        <f>' IP STOP cijfers nieuw'!CO17</f>
        <v>0</v>
      </c>
      <c r="CP167" s="518">
        <f>' IP STOP cijfers nieuw'!CP17</f>
        <v>0</v>
      </c>
      <c r="CQ167" s="518">
        <f>' IP STOP cijfers nieuw'!CQ17</f>
        <v>0</v>
      </c>
      <c r="CR167" s="518">
        <f>' IP STOP cijfers nieuw'!CR17</f>
        <v>0</v>
      </c>
      <c r="CS167" s="518">
        <f>' IP STOP cijfers nieuw'!CS17</f>
        <v>0</v>
      </c>
      <c r="CT167" s="518">
        <f>' IP STOP cijfers nieuw'!CT17</f>
        <v>0</v>
      </c>
      <c r="CU167" s="518">
        <f>' IP STOP cijfers nieuw'!CU17</f>
        <v>0</v>
      </c>
      <c r="CV167" s="518">
        <f>' IP STOP cijfers nieuw'!CV17</f>
        <v>0</v>
      </c>
      <c r="CW167" s="518">
        <f>' IP STOP cijfers nieuw'!CW17</f>
        <v>0</v>
      </c>
      <c r="CX167" s="518">
        <f>' IP STOP cijfers nieuw'!CX17</f>
        <v>0</v>
      </c>
      <c r="CY167" s="782">
        <f>' IP STOP cijfers nieuw'!CY17</f>
        <v>0</v>
      </c>
      <c r="CZ167" s="533">
        <f>' IP STOP cijfers nieuw'!CZ17</f>
        <v>0</v>
      </c>
      <c r="DA167" s="518">
        <f>' IP STOP cijfers nieuw'!DA17</f>
        <v>0</v>
      </c>
      <c r="DB167" s="518">
        <f>' IP STOP cijfers nieuw'!DB17</f>
        <v>0</v>
      </c>
      <c r="DC167" s="518">
        <f>' IP STOP cijfers nieuw'!DC17</f>
        <v>0</v>
      </c>
      <c r="DD167" s="518">
        <f>' IP STOP cijfers nieuw'!DD17</f>
        <v>0</v>
      </c>
      <c r="DE167" s="518">
        <f>' IP STOP cijfers nieuw'!DE17</f>
        <v>0</v>
      </c>
      <c r="DF167" s="518">
        <f>' IP STOP cijfers nieuw'!DF17</f>
        <v>0</v>
      </c>
      <c r="DG167" s="518">
        <f>' IP STOP cijfers nieuw'!DG17</f>
        <v>0</v>
      </c>
      <c r="DH167" s="518">
        <f>' IP STOP cijfers nieuw'!DH17</f>
        <v>0</v>
      </c>
      <c r="DI167" s="518">
        <f>' IP STOP cijfers nieuw'!DI17</f>
        <v>0</v>
      </c>
      <c r="DJ167" s="518">
        <f>' IP STOP cijfers nieuw'!DJ17</f>
        <v>0</v>
      </c>
      <c r="DK167" s="518">
        <f>' IP STOP cijfers nieuw'!DK17</f>
        <v>0</v>
      </c>
      <c r="DL167" s="782">
        <f>' IP STOP cijfers nieuw'!DL17</f>
        <v>0</v>
      </c>
    </row>
    <row r="168" spans="1:116">
      <c r="A168" s="47">
        <f>' IP STOP cijfers nieuw'!A18</f>
        <v>0</v>
      </c>
      <c r="B168" s="49" t="str">
        <f>' IP STOP cijfers nieuw'!B18</f>
        <v>OWNT</v>
      </c>
      <c r="C168" s="4" t="str">
        <f>' IP STOP cijfers nieuw'!C18</f>
        <v>Industriële Productie</v>
      </c>
      <c r="D168" s="4" t="str">
        <f>' IP STOP cijfers nieuw'!D18</f>
        <v>IP Voedselveiligheid VWS</v>
      </c>
      <c r="E168" s="4" t="str">
        <f>' IP STOP cijfers nieuw'!E18</f>
        <v>VVH Beoordelen private systemen (TF voedselvertrouwen) XXExtra capaciteit</v>
      </c>
      <c r="F168" s="4" t="str">
        <f>' IP STOP cijfers nieuw'!F18</f>
        <v>VWS</v>
      </c>
      <c r="G168" s="4">
        <f>' IP STOP cijfers nieuw'!G18</f>
        <v>0</v>
      </c>
      <c r="H168" s="774">
        <f>' IP STOP cijfers nieuw'!H18</f>
        <v>575</v>
      </c>
      <c r="I168" s="774">
        <f>' IP STOP cijfers nieuw'!I18</f>
        <v>0</v>
      </c>
      <c r="J168" s="774">
        <f>' IP STOP cijfers nieuw'!J18</f>
        <v>0</v>
      </c>
      <c r="K168" s="774">
        <f>' IP STOP cijfers nieuw'!K18</f>
        <v>0</v>
      </c>
      <c r="L168" s="774">
        <f>' IP STOP cijfers nieuw'!L18</f>
        <v>0</v>
      </c>
      <c r="M168" s="774">
        <f>' IP STOP cijfers nieuw'!M18</f>
        <v>0</v>
      </c>
      <c r="N168" s="774">
        <f>' IP STOP cijfers nieuw'!N18</f>
        <v>0</v>
      </c>
      <c r="O168" s="774">
        <f>' IP STOP cijfers nieuw'!O18</f>
        <v>0</v>
      </c>
      <c r="P168" s="774">
        <f>' IP STOP cijfers nieuw'!P18</f>
        <v>0</v>
      </c>
      <c r="Q168" s="775">
        <f>' IP STOP cijfers nieuw'!Q18</f>
        <v>575</v>
      </c>
      <c r="R168" s="776">
        <f>' IP STOP cijfers nieuw'!R18</f>
        <v>0</v>
      </c>
      <c r="S168" s="774">
        <f>' IP STOP cijfers nieuw'!S18</f>
        <v>0</v>
      </c>
      <c r="T168" s="774">
        <f>' IP STOP cijfers nieuw'!T18</f>
        <v>575</v>
      </c>
      <c r="U168" s="774">
        <f>' IP STOP cijfers nieuw'!U18</f>
        <v>0</v>
      </c>
      <c r="V168" s="774">
        <f>' IP STOP cijfers nieuw'!V18</f>
        <v>0</v>
      </c>
      <c r="W168" s="774">
        <f>' IP STOP cijfers nieuw'!W18</f>
        <v>0</v>
      </c>
      <c r="X168" s="774">
        <f>' IP STOP cijfers nieuw'!X18</f>
        <v>0</v>
      </c>
      <c r="Y168" s="774">
        <f>' IP STOP cijfers nieuw'!Y18</f>
        <v>0</v>
      </c>
      <c r="Z168" s="777">
        <f>' IP STOP cijfers nieuw'!Z18</f>
        <v>575</v>
      </c>
      <c r="AA168" s="774">
        <f>' IP STOP cijfers nieuw'!AA18</f>
        <v>575</v>
      </c>
      <c r="AB168" s="774">
        <f>' IP STOP cijfers nieuw'!AB18</f>
        <v>0</v>
      </c>
      <c r="AC168" s="774">
        <f>' IP STOP cijfers nieuw'!AC18</f>
        <v>0</v>
      </c>
      <c r="AD168" s="774">
        <f>' IP STOP cijfers nieuw'!AD18</f>
        <v>0</v>
      </c>
      <c r="AE168" s="774">
        <f>' IP STOP cijfers nieuw'!AE18</f>
        <v>0</v>
      </c>
      <c r="AF168" s="774">
        <f>' IP STOP cijfers nieuw'!AF18</f>
        <v>0</v>
      </c>
      <c r="AG168" s="777">
        <f>' IP STOP cijfers nieuw'!AG18</f>
        <v>0</v>
      </c>
      <c r="AH168" s="774">
        <f>' IP STOP cijfers nieuw'!AH18</f>
        <v>575</v>
      </c>
      <c r="AI168" s="774">
        <f>' IP STOP cijfers nieuw'!AI18</f>
        <v>0</v>
      </c>
      <c r="AJ168" s="774">
        <f>' IP STOP cijfers nieuw'!AJ18</f>
        <v>0</v>
      </c>
      <c r="AK168" s="774">
        <f>' IP STOP cijfers nieuw'!AK18</f>
        <v>0</v>
      </c>
      <c r="AL168" s="777">
        <f>' IP STOP cijfers nieuw'!AL18</f>
        <v>0</v>
      </c>
      <c r="AM168" s="774">
        <f>' IP STOP cijfers nieuw'!AM18</f>
        <v>0</v>
      </c>
      <c r="AN168" s="774">
        <f>' IP STOP cijfers nieuw'!AN18</f>
        <v>0</v>
      </c>
      <c r="AO168" s="774">
        <f>' IP STOP cijfers nieuw'!AO18</f>
        <v>0</v>
      </c>
      <c r="AP168" s="774">
        <f>' IP STOP cijfers nieuw'!AP18</f>
        <v>0</v>
      </c>
      <c r="AQ168" s="774">
        <f>' IP STOP cijfers nieuw'!AQ18</f>
        <v>0</v>
      </c>
      <c r="AR168" s="777">
        <f>' IP STOP cijfers nieuw'!AR18</f>
        <v>0</v>
      </c>
      <c r="AS168" s="774">
        <f>' IP STOP cijfers nieuw'!AS18</f>
        <v>0</v>
      </c>
      <c r="AT168" s="774">
        <f>' IP STOP cijfers nieuw'!AT18</f>
        <v>0</v>
      </c>
      <c r="AU168" s="774">
        <f>' IP STOP cijfers nieuw'!AU18</f>
        <v>0</v>
      </c>
      <c r="AV168" s="774">
        <f>' IP STOP cijfers nieuw'!AV18</f>
        <v>0</v>
      </c>
      <c r="AW168" s="774">
        <f>' IP STOP cijfers nieuw'!AW18</f>
        <v>0</v>
      </c>
      <c r="AX168" s="774">
        <f>' IP STOP cijfers nieuw'!AX18</f>
        <v>0</v>
      </c>
      <c r="AY168" s="774">
        <f>' IP STOP cijfers nieuw'!AY18</f>
        <v>0</v>
      </c>
      <c r="AZ168" s="774">
        <f>' IP STOP cijfers nieuw'!AZ18</f>
        <v>0</v>
      </c>
      <c r="BA168" s="774">
        <f>' IP STOP cijfers nieuw'!BA18</f>
        <v>0</v>
      </c>
      <c r="BB168" s="774">
        <f>' IP STOP cijfers nieuw'!BB18</f>
        <v>0</v>
      </c>
      <c r="BC168" s="777">
        <f>' IP STOP cijfers nieuw'!BC18</f>
        <v>0</v>
      </c>
      <c r="BD168" s="774">
        <f>' IP STOP cijfers nieuw'!BD18</f>
        <v>0</v>
      </c>
      <c r="BE168" s="774">
        <f>' IP STOP cijfers nieuw'!BE18</f>
        <v>0</v>
      </c>
      <c r="BF168" s="774">
        <f>' IP STOP cijfers nieuw'!BF18</f>
        <v>0</v>
      </c>
      <c r="BG168" s="774">
        <f>' IP STOP cijfers nieuw'!BG18</f>
        <v>0</v>
      </c>
      <c r="BH168" s="774">
        <f>' IP STOP cijfers nieuw'!BH18</f>
        <v>0</v>
      </c>
      <c r="BI168" s="774">
        <f>' IP STOP cijfers nieuw'!BI18</f>
        <v>0</v>
      </c>
      <c r="BJ168" s="774">
        <f>' IP STOP cijfers nieuw'!BJ18</f>
        <v>0</v>
      </c>
      <c r="BK168" s="777">
        <f>' IP STOP cijfers nieuw'!BK18</f>
        <v>0</v>
      </c>
      <c r="BL168" s="774">
        <f>' IP STOP cijfers nieuw'!BL18</f>
        <v>0</v>
      </c>
      <c r="BM168" s="774">
        <f>' IP STOP cijfers nieuw'!BM18</f>
        <v>0</v>
      </c>
      <c r="BN168" s="774">
        <f>' IP STOP cijfers nieuw'!BN18</f>
        <v>0</v>
      </c>
      <c r="BO168" s="774">
        <f>' IP STOP cijfers nieuw'!BO18</f>
        <v>0</v>
      </c>
      <c r="BP168" s="774">
        <f>' IP STOP cijfers nieuw'!BP18</f>
        <v>0</v>
      </c>
      <c r="BQ168" s="777">
        <f>' IP STOP cijfers nieuw'!BQ18</f>
        <v>0</v>
      </c>
      <c r="BR168" s="774">
        <f>' IP STOP cijfers nieuw'!BR18</f>
        <v>0</v>
      </c>
      <c r="BS168" s="774">
        <f>' IP STOP cijfers nieuw'!BS18</f>
        <v>0</v>
      </c>
      <c r="BT168" s="774">
        <f>' IP STOP cijfers nieuw'!BT18</f>
        <v>0</v>
      </c>
      <c r="BU168" s="774">
        <f>' IP STOP cijfers nieuw'!BU18</f>
        <v>0</v>
      </c>
      <c r="BV168" s="774">
        <f>' IP STOP cijfers nieuw'!BV18</f>
        <v>0</v>
      </c>
      <c r="BW168" s="774">
        <f>' IP STOP cijfers nieuw'!BW18</f>
        <v>0</v>
      </c>
      <c r="BX168" s="778">
        <f>' IP STOP cijfers nieuw'!BX18</f>
        <v>0</v>
      </c>
      <c r="BY168" s="777">
        <f>' IP STOP cijfers nieuw'!BY18</f>
        <v>575</v>
      </c>
      <c r="BZ168" s="774">
        <f>' IP STOP cijfers nieuw'!BZ18</f>
        <v>0</v>
      </c>
      <c r="CA168" s="774">
        <f>' IP STOP cijfers nieuw'!CA18</f>
        <v>0</v>
      </c>
      <c r="CB168" s="774">
        <f>' IP STOP cijfers nieuw'!CB18</f>
        <v>0</v>
      </c>
      <c r="CC168" s="774">
        <f>' IP STOP cijfers nieuw'!CC18</f>
        <v>0</v>
      </c>
      <c r="CD168" s="774">
        <f>' IP STOP cijfers nieuw'!CD18</f>
        <v>0</v>
      </c>
      <c r="CE168" s="774">
        <f>' IP STOP cijfers nieuw'!CE18</f>
        <v>0</v>
      </c>
      <c r="CF168" s="774">
        <f>' IP STOP cijfers nieuw'!CF18</f>
        <v>0</v>
      </c>
      <c r="CG168" s="774">
        <f>' IP STOP cijfers nieuw'!CG18</f>
        <v>0</v>
      </c>
      <c r="CH168" s="774">
        <f>' IP STOP cijfers nieuw'!CH18</f>
        <v>0</v>
      </c>
      <c r="CI168" s="774">
        <f>' IP STOP cijfers nieuw'!CI18</f>
        <v>0</v>
      </c>
      <c r="CJ168" s="774">
        <f>' IP STOP cijfers nieuw'!CJ18</f>
        <v>0</v>
      </c>
      <c r="CK168" s="774">
        <f>' IP STOP cijfers nieuw'!CK18</f>
        <v>0</v>
      </c>
      <c r="CL168" s="779">
        <f>' IP STOP cijfers nieuw'!CL18</f>
        <v>0</v>
      </c>
      <c r="CM168" s="774">
        <f>' IP STOP cijfers nieuw'!CM18</f>
        <v>0</v>
      </c>
      <c r="CN168" s="774">
        <f>' IP STOP cijfers nieuw'!CN18</f>
        <v>0</v>
      </c>
      <c r="CO168" s="774">
        <f>' IP STOP cijfers nieuw'!CO18</f>
        <v>0</v>
      </c>
      <c r="CP168" s="11">
        <f>' IP STOP cijfers nieuw'!CP18</f>
        <v>0</v>
      </c>
      <c r="CQ168" s="11">
        <f>' IP STOP cijfers nieuw'!CQ18</f>
        <v>0</v>
      </c>
      <c r="CR168" s="11">
        <f>' IP STOP cijfers nieuw'!CR18</f>
        <v>0</v>
      </c>
      <c r="CS168" s="11">
        <f>' IP STOP cijfers nieuw'!CS18</f>
        <v>0</v>
      </c>
      <c r="CT168" s="11">
        <f>' IP STOP cijfers nieuw'!CT18</f>
        <v>0</v>
      </c>
      <c r="CU168" s="11">
        <f>' IP STOP cijfers nieuw'!CU18</f>
        <v>0</v>
      </c>
      <c r="CV168" s="11">
        <f>' IP STOP cijfers nieuw'!CV18</f>
        <v>0</v>
      </c>
      <c r="CW168" s="11">
        <f>' IP STOP cijfers nieuw'!CW18</f>
        <v>0</v>
      </c>
      <c r="CX168" s="11">
        <f>' IP STOP cijfers nieuw'!CX18</f>
        <v>0</v>
      </c>
      <c r="CY168" s="26">
        <f>' IP STOP cijfers nieuw'!CY18</f>
        <v>0</v>
      </c>
      <c r="CZ168" s="15">
        <f>' IP STOP cijfers nieuw'!CZ18</f>
        <v>0</v>
      </c>
      <c r="DA168" s="11">
        <f>' IP STOP cijfers nieuw'!DA18</f>
        <v>0</v>
      </c>
      <c r="DB168" s="11">
        <f>' IP STOP cijfers nieuw'!DB18</f>
        <v>0</v>
      </c>
      <c r="DC168" s="11">
        <f>' IP STOP cijfers nieuw'!DC18</f>
        <v>0</v>
      </c>
      <c r="DD168" s="11">
        <f>' IP STOP cijfers nieuw'!DD18</f>
        <v>0</v>
      </c>
      <c r="DE168" s="11">
        <f>' IP STOP cijfers nieuw'!DE18</f>
        <v>0</v>
      </c>
      <c r="DF168" s="11">
        <f>' IP STOP cijfers nieuw'!DF18</f>
        <v>0</v>
      </c>
      <c r="DG168" s="11">
        <f>' IP STOP cijfers nieuw'!DG18</f>
        <v>0</v>
      </c>
      <c r="DH168" s="11">
        <f>' IP STOP cijfers nieuw'!DH18</f>
        <v>0</v>
      </c>
      <c r="DI168" s="11">
        <f>' IP STOP cijfers nieuw'!DI18</f>
        <v>0</v>
      </c>
      <c r="DJ168" s="11">
        <f>' IP STOP cijfers nieuw'!DJ18</f>
        <v>0</v>
      </c>
      <c r="DK168" s="11">
        <f>' IP STOP cijfers nieuw'!DK18</f>
        <v>0</v>
      </c>
      <c r="DL168" s="26">
        <f>' IP STOP cijfers nieuw'!DL18</f>
        <v>0</v>
      </c>
    </row>
    <row r="169" spans="1:116" s="617" customFormat="1">
      <c r="A169" s="780">
        <f>' IP STOP cijfers nieuw'!A19</f>
        <v>0</v>
      </c>
      <c r="B169" s="781" t="str">
        <f>' IP STOP cijfers nieuw'!B19</f>
        <v>OWNT</v>
      </c>
      <c r="C169" s="526" t="str">
        <f>' IP STOP cijfers nieuw'!C19</f>
        <v>Industriële Productie</v>
      </c>
      <c r="D169" s="526" t="str">
        <f>' IP STOP cijfers nieuw'!D19</f>
        <v>IP Voedselveiligheid VWS</v>
      </c>
      <c r="E169" s="526" t="str">
        <f>' IP STOP cijfers nieuw'!E19</f>
        <v>VVH Doelgroep separatorvlees producenten, handelaren en afnemers verbeterplan</v>
      </c>
      <c r="F169" s="526" t="str">
        <f>' IP STOP cijfers nieuw'!F19</f>
        <v>VWS</v>
      </c>
      <c r="G169" s="526" t="str">
        <f>' IP STOP cijfers nieuw'!G19</f>
        <v>verbeterplan</v>
      </c>
      <c r="H169" s="518">
        <f>' IP STOP cijfers nieuw'!H19</f>
        <v>600</v>
      </c>
      <c r="I169" s="518">
        <f>' IP STOP cijfers nieuw'!I19</f>
        <v>0</v>
      </c>
      <c r="J169" s="518">
        <f>' IP STOP cijfers nieuw'!J19</f>
        <v>0</v>
      </c>
      <c r="K169" s="518">
        <f>' IP STOP cijfers nieuw'!K19</f>
        <v>0</v>
      </c>
      <c r="L169" s="518">
        <f>' IP STOP cijfers nieuw'!L19</f>
        <v>0</v>
      </c>
      <c r="M169" s="518">
        <f>' IP STOP cijfers nieuw'!M19</f>
        <v>0</v>
      </c>
      <c r="N169" s="518">
        <f>' IP STOP cijfers nieuw'!N19</f>
        <v>0</v>
      </c>
      <c r="O169" s="518">
        <f>' IP STOP cijfers nieuw'!O19</f>
        <v>0</v>
      </c>
      <c r="P169" s="518">
        <f>' IP STOP cijfers nieuw'!P19</f>
        <v>0</v>
      </c>
      <c r="Q169" s="782">
        <f>' IP STOP cijfers nieuw'!Q19</f>
        <v>600</v>
      </c>
      <c r="R169" s="533">
        <f>' IP STOP cijfers nieuw'!R19</f>
        <v>0</v>
      </c>
      <c r="S169" s="518">
        <f>' IP STOP cijfers nieuw'!S19</f>
        <v>0</v>
      </c>
      <c r="T169" s="518">
        <f>' IP STOP cijfers nieuw'!T19</f>
        <v>600</v>
      </c>
      <c r="U169" s="518">
        <f>' IP STOP cijfers nieuw'!U19</f>
        <v>0</v>
      </c>
      <c r="V169" s="518">
        <f>' IP STOP cijfers nieuw'!V19</f>
        <v>0</v>
      </c>
      <c r="W169" s="518">
        <f>' IP STOP cijfers nieuw'!W19</f>
        <v>0</v>
      </c>
      <c r="X169" s="518">
        <f>' IP STOP cijfers nieuw'!X19</f>
        <v>0</v>
      </c>
      <c r="Y169" s="518">
        <f>' IP STOP cijfers nieuw'!Y19</f>
        <v>0</v>
      </c>
      <c r="Z169" s="781">
        <f>' IP STOP cijfers nieuw'!Z19</f>
        <v>600</v>
      </c>
      <c r="AA169" s="518">
        <f>' IP STOP cijfers nieuw'!AA19</f>
        <v>75</v>
      </c>
      <c r="AB169" s="518">
        <f>' IP STOP cijfers nieuw'!AB19</f>
        <v>0</v>
      </c>
      <c r="AC169" s="518">
        <f>' IP STOP cijfers nieuw'!AC19</f>
        <v>525</v>
      </c>
      <c r="AD169" s="518">
        <f>' IP STOP cijfers nieuw'!AD19</f>
        <v>0</v>
      </c>
      <c r="AE169" s="518">
        <f>' IP STOP cijfers nieuw'!AE19</f>
        <v>0</v>
      </c>
      <c r="AF169" s="518">
        <f>' IP STOP cijfers nieuw'!AF19</f>
        <v>0</v>
      </c>
      <c r="AG169" s="781">
        <f>' IP STOP cijfers nieuw'!AG19</f>
        <v>0</v>
      </c>
      <c r="AH169" s="518">
        <f>' IP STOP cijfers nieuw'!AH19</f>
        <v>75</v>
      </c>
      <c r="AI169" s="518">
        <f>' IP STOP cijfers nieuw'!AI19</f>
        <v>0</v>
      </c>
      <c r="AJ169" s="518">
        <f>' IP STOP cijfers nieuw'!AJ19</f>
        <v>0</v>
      </c>
      <c r="AK169" s="518">
        <f>' IP STOP cijfers nieuw'!AK19</f>
        <v>0</v>
      </c>
      <c r="AL169" s="781">
        <f>' IP STOP cijfers nieuw'!AL19</f>
        <v>0</v>
      </c>
      <c r="AM169" s="518">
        <f>' IP STOP cijfers nieuw'!AM19</f>
        <v>0</v>
      </c>
      <c r="AN169" s="518">
        <f>' IP STOP cijfers nieuw'!AN19</f>
        <v>0</v>
      </c>
      <c r="AO169" s="518">
        <f>' IP STOP cijfers nieuw'!AO19</f>
        <v>0</v>
      </c>
      <c r="AP169" s="518">
        <f>' IP STOP cijfers nieuw'!AP19</f>
        <v>0</v>
      </c>
      <c r="AQ169" s="518">
        <f>' IP STOP cijfers nieuw'!AQ19</f>
        <v>0</v>
      </c>
      <c r="AR169" s="781">
        <f>' IP STOP cijfers nieuw'!AR19</f>
        <v>0</v>
      </c>
      <c r="AS169" s="518">
        <f>' IP STOP cijfers nieuw'!AS19</f>
        <v>0</v>
      </c>
      <c r="AT169" s="518">
        <f>' IP STOP cijfers nieuw'!AT19</f>
        <v>0</v>
      </c>
      <c r="AU169" s="518">
        <f>' IP STOP cijfers nieuw'!AU19</f>
        <v>0</v>
      </c>
      <c r="AV169" s="518">
        <f>' IP STOP cijfers nieuw'!AV19</f>
        <v>0</v>
      </c>
      <c r="AW169" s="518">
        <f>' IP STOP cijfers nieuw'!AW19</f>
        <v>0</v>
      </c>
      <c r="AX169" s="518">
        <f>' IP STOP cijfers nieuw'!AX19</f>
        <v>0</v>
      </c>
      <c r="AY169" s="518">
        <f>' IP STOP cijfers nieuw'!AY19</f>
        <v>0</v>
      </c>
      <c r="AZ169" s="518">
        <f>' IP STOP cijfers nieuw'!AZ19</f>
        <v>0</v>
      </c>
      <c r="BA169" s="518">
        <f>' IP STOP cijfers nieuw'!BA19</f>
        <v>0</v>
      </c>
      <c r="BB169" s="518">
        <f>' IP STOP cijfers nieuw'!BB19</f>
        <v>0</v>
      </c>
      <c r="BC169" s="781">
        <f>' IP STOP cijfers nieuw'!BC19</f>
        <v>0</v>
      </c>
      <c r="BD169" s="518">
        <f>' IP STOP cijfers nieuw'!BD19</f>
        <v>0</v>
      </c>
      <c r="BE169" s="518">
        <f>' IP STOP cijfers nieuw'!BE19</f>
        <v>0</v>
      </c>
      <c r="BF169" s="518">
        <f>' IP STOP cijfers nieuw'!BF19</f>
        <v>0</v>
      </c>
      <c r="BG169" s="518">
        <f>' IP STOP cijfers nieuw'!BG19</f>
        <v>0</v>
      </c>
      <c r="BH169" s="518">
        <f>' IP STOP cijfers nieuw'!BH19</f>
        <v>0</v>
      </c>
      <c r="BI169" s="518">
        <f>' IP STOP cijfers nieuw'!BI19</f>
        <v>0</v>
      </c>
      <c r="BJ169" s="518">
        <f>' IP STOP cijfers nieuw'!BJ19</f>
        <v>0</v>
      </c>
      <c r="BK169" s="781">
        <f>' IP STOP cijfers nieuw'!BK19</f>
        <v>0</v>
      </c>
      <c r="BL169" s="518">
        <f>' IP STOP cijfers nieuw'!BL19</f>
        <v>0</v>
      </c>
      <c r="BM169" s="518">
        <f>' IP STOP cijfers nieuw'!BM19</f>
        <v>0</v>
      </c>
      <c r="BN169" s="518">
        <f>' IP STOP cijfers nieuw'!BN19</f>
        <v>0</v>
      </c>
      <c r="BO169" s="518">
        <f>' IP STOP cijfers nieuw'!BO19</f>
        <v>0</v>
      </c>
      <c r="BP169" s="518">
        <f>' IP STOP cijfers nieuw'!BP19</f>
        <v>0</v>
      </c>
      <c r="BQ169" s="781">
        <f>' IP STOP cijfers nieuw'!BQ19</f>
        <v>0</v>
      </c>
      <c r="BR169" s="518">
        <f>' IP STOP cijfers nieuw'!BR19</f>
        <v>0</v>
      </c>
      <c r="BS169" s="518">
        <f>' IP STOP cijfers nieuw'!BS19</f>
        <v>0</v>
      </c>
      <c r="BT169" s="518">
        <f>' IP STOP cijfers nieuw'!BT19</f>
        <v>0</v>
      </c>
      <c r="BU169" s="518">
        <f>' IP STOP cijfers nieuw'!BU19</f>
        <v>0</v>
      </c>
      <c r="BV169" s="518">
        <f>' IP STOP cijfers nieuw'!BV19</f>
        <v>0</v>
      </c>
      <c r="BW169" s="518">
        <f>' IP STOP cijfers nieuw'!BW19</f>
        <v>0</v>
      </c>
      <c r="BX169" s="780">
        <f>' IP STOP cijfers nieuw'!BX19</f>
        <v>525</v>
      </c>
      <c r="BY169" s="781">
        <f>' IP STOP cijfers nieuw'!BY19</f>
        <v>75</v>
      </c>
      <c r="BZ169" s="518">
        <f>' IP STOP cijfers nieuw'!BZ19</f>
        <v>0</v>
      </c>
      <c r="CA169" s="518">
        <f>' IP STOP cijfers nieuw'!CA19</f>
        <v>0</v>
      </c>
      <c r="CB169" s="518">
        <f>' IP STOP cijfers nieuw'!CB19</f>
        <v>0</v>
      </c>
      <c r="CC169" s="518">
        <f>' IP STOP cijfers nieuw'!CC19</f>
        <v>0</v>
      </c>
      <c r="CD169" s="518">
        <f>' IP STOP cijfers nieuw'!CD19</f>
        <v>0</v>
      </c>
      <c r="CE169" s="518">
        <f>' IP STOP cijfers nieuw'!CE19</f>
        <v>0</v>
      </c>
      <c r="CF169" s="518">
        <f>' IP STOP cijfers nieuw'!CF19</f>
        <v>0</v>
      </c>
      <c r="CG169" s="518">
        <f>' IP STOP cijfers nieuw'!CG19</f>
        <v>0</v>
      </c>
      <c r="CH169" s="518">
        <f>' IP STOP cijfers nieuw'!CH19</f>
        <v>0</v>
      </c>
      <c r="CI169" s="518">
        <f>' IP STOP cijfers nieuw'!CI19</f>
        <v>0</v>
      </c>
      <c r="CJ169" s="518">
        <f>' IP STOP cijfers nieuw'!CJ19</f>
        <v>0</v>
      </c>
      <c r="CK169" s="518">
        <f>' IP STOP cijfers nieuw'!CK19</f>
        <v>0</v>
      </c>
      <c r="CL169" s="783">
        <f>' IP STOP cijfers nieuw'!CL19</f>
        <v>0</v>
      </c>
      <c r="CM169" s="518">
        <f>' IP STOP cijfers nieuw'!CM19</f>
        <v>0</v>
      </c>
      <c r="CN169" s="518">
        <f>' IP STOP cijfers nieuw'!CN19</f>
        <v>0</v>
      </c>
      <c r="CO169" s="518">
        <f>' IP STOP cijfers nieuw'!CO19</f>
        <v>0</v>
      </c>
      <c r="CP169" s="518">
        <f>' IP STOP cijfers nieuw'!CP19</f>
        <v>0</v>
      </c>
      <c r="CQ169" s="518">
        <f>' IP STOP cijfers nieuw'!CQ19</f>
        <v>0</v>
      </c>
      <c r="CR169" s="518">
        <f>' IP STOP cijfers nieuw'!CR19</f>
        <v>0</v>
      </c>
      <c r="CS169" s="518">
        <f>' IP STOP cijfers nieuw'!CS19</f>
        <v>0</v>
      </c>
      <c r="CT169" s="518">
        <f>' IP STOP cijfers nieuw'!CT19</f>
        <v>0</v>
      </c>
      <c r="CU169" s="518">
        <f>' IP STOP cijfers nieuw'!CU19</f>
        <v>0</v>
      </c>
      <c r="CV169" s="518">
        <f>' IP STOP cijfers nieuw'!CV19</f>
        <v>0</v>
      </c>
      <c r="CW169" s="518">
        <f>' IP STOP cijfers nieuw'!CW19</f>
        <v>0</v>
      </c>
      <c r="CX169" s="518">
        <f>' IP STOP cijfers nieuw'!CX19</f>
        <v>0</v>
      </c>
      <c r="CY169" s="782">
        <f>' IP STOP cijfers nieuw'!CY19</f>
        <v>0</v>
      </c>
      <c r="CZ169" s="533">
        <f>' IP STOP cijfers nieuw'!CZ19</f>
        <v>0</v>
      </c>
      <c r="DA169" s="518">
        <f>' IP STOP cijfers nieuw'!DA19</f>
        <v>0</v>
      </c>
      <c r="DB169" s="518">
        <f>' IP STOP cijfers nieuw'!DB19</f>
        <v>0</v>
      </c>
      <c r="DC169" s="518">
        <f>' IP STOP cijfers nieuw'!DC19</f>
        <v>0</v>
      </c>
      <c r="DD169" s="518">
        <f>' IP STOP cijfers nieuw'!DD19</f>
        <v>0</v>
      </c>
      <c r="DE169" s="518">
        <f>' IP STOP cijfers nieuw'!DE19</f>
        <v>0</v>
      </c>
      <c r="DF169" s="518">
        <f>' IP STOP cijfers nieuw'!DF19</f>
        <v>0</v>
      </c>
      <c r="DG169" s="518">
        <f>' IP STOP cijfers nieuw'!DG19</f>
        <v>0</v>
      </c>
      <c r="DH169" s="518">
        <f>' IP STOP cijfers nieuw'!DH19</f>
        <v>0</v>
      </c>
      <c r="DI169" s="518">
        <f>' IP STOP cijfers nieuw'!DI19</f>
        <v>0</v>
      </c>
      <c r="DJ169" s="518">
        <f>' IP STOP cijfers nieuw'!DJ19</f>
        <v>0</v>
      </c>
      <c r="DK169" s="518">
        <f>' IP STOP cijfers nieuw'!DK19</f>
        <v>0</v>
      </c>
      <c r="DL169" s="782">
        <f>' IP STOP cijfers nieuw'!DL19</f>
        <v>0</v>
      </c>
    </row>
    <row r="170" spans="1:116" s="617" customFormat="1">
      <c r="A170" s="780">
        <f>' IP STOP cijfers nieuw'!A20</f>
        <v>0</v>
      </c>
      <c r="B170" s="781" t="str">
        <f>' IP STOP cijfers nieuw'!B20</f>
        <v>OWNT</v>
      </c>
      <c r="C170" s="526" t="str">
        <f>' IP STOP cijfers nieuw'!C20</f>
        <v>Industriële Productie</v>
      </c>
      <c r="D170" s="526" t="str">
        <f>' IP STOP cijfers nieuw'!D20</f>
        <v>IP Voedselveiligheid VWS</v>
      </c>
      <c r="E170" s="526" t="str">
        <f>' IP STOP cijfers nieuw'!E20</f>
        <v>VVH  Doelgroep kiemgroenten importeurs en producenten verbeterplan</v>
      </c>
      <c r="F170" s="526" t="str">
        <f>' IP STOP cijfers nieuw'!F20</f>
        <v>VWS</v>
      </c>
      <c r="G170" s="526" t="str">
        <f>' IP STOP cijfers nieuw'!G20</f>
        <v>verbeterplan</v>
      </c>
      <c r="H170" s="518">
        <f>' IP STOP cijfers nieuw'!H20</f>
        <v>600</v>
      </c>
      <c r="I170" s="518">
        <f>' IP STOP cijfers nieuw'!I20</f>
        <v>0</v>
      </c>
      <c r="J170" s="518">
        <f>' IP STOP cijfers nieuw'!J20</f>
        <v>0</v>
      </c>
      <c r="K170" s="518">
        <f>' IP STOP cijfers nieuw'!K20</f>
        <v>0</v>
      </c>
      <c r="L170" s="518">
        <f>' IP STOP cijfers nieuw'!L20</f>
        <v>0</v>
      </c>
      <c r="M170" s="518">
        <f>' IP STOP cijfers nieuw'!M20</f>
        <v>0</v>
      </c>
      <c r="N170" s="518">
        <f>' IP STOP cijfers nieuw'!N20</f>
        <v>0</v>
      </c>
      <c r="O170" s="518">
        <f>' IP STOP cijfers nieuw'!O20</f>
        <v>0</v>
      </c>
      <c r="P170" s="518">
        <f>' IP STOP cijfers nieuw'!P20</f>
        <v>0</v>
      </c>
      <c r="Q170" s="782">
        <f>' IP STOP cijfers nieuw'!Q20</f>
        <v>600</v>
      </c>
      <c r="R170" s="533">
        <f>' IP STOP cijfers nieuw'!R20</f>
        <v>0</v>
      </c>
      <c r="S170" s="518">
        <f>' IP STOP cijfers nieuw'!S20</f>
        <v>0</v>
      </c>
      <c r="T170" s="518">
        <f>' IP STOP cijfers nieuw'!T20</f>
        <v>600</v>
      </c>
      <c r="U170" s="518">
        <f>' IP STOP cijfers nieuw'!U20</f>
        <v>0</v>
      </c>
      <c r="V170" s="518">
        <f>' IP STOP cijfers nieuw'!V20</f>
        <v>0</v>
      </c>
      <c r="W170" s="518">
        <f>' IP STOP cijfers nieuw'!W20</f>
        <v>0</v>
      </c>
      <c r="X170" s="518">
        <f>' IP STOP cijfers nieuw'!X20</f>
        <v>0</v>
      </c>
      <c r="Y170" s="518">
        <f>' IP STOP cijfers nieuw'!Y20</f>
        <v>0</v>
      </c>
      <c r="Z170" s="781">
        <f>' IP STOP cijfers nieuw'!Z20</f>
        <v>600</v>
      </c>
      <c r="AA170" s="518">
        <f>' IP STOP cijfers nieuw'!AA20</f>
        <v>50</v>
      </c>
      <c r="AB170" s="518">
        <f>' IP STOP cijfers nieuw'!AB20</f>
        <v>0</v>
      </c>
      <c r="AC170" s="518">
        <f>' IP STOP cijfers nieuw'!AC20</f>
        <v>550</v>
      </c>
      <c r="AD170" s="518">
        <f>' IP STOP cijfers nieuw'!AD20</f>
        <v>0</v>
      </c>
      <c r="AE170" s="518">
        <f>' IP STOP cijfers nieuw'!AE20</f>
        <v>0</v>
      </c>
      <c r="AF170" s="518">
        <f>' IP STOP cijfers nieuw'!AF20</f>
        <v>0</v>
      </c>
      <c r="AG170" s="781">
        <f>' IP STOP cijfers nieuw'!AG20</f>
        <v>0</v>
      </c>
      <c r="AH170" s="518">
        <f>' IP STOP cijfers nieuw'!AH20</f>
        <v>50</v>
      </c>
      <c r="AI170" s="518">
        <f>' IP STOP cijfers nieuw'!AI20</f>
        <v>0</v>
      </c>
      <c r="AJ170" s="518">
        <f>' IP STOP cijfers nieuw'!AJ20</f>
        <v>0</v>
      </c>
      <c r="AK170" s="518">
        <f>' IP STOP cijfers nieuw'!AK20</f>
        <v>0</v>
      </c>
      <c r="AL170" s="781">
        <f>' IP STOP cijfers nieuw'!AL20</f>
        <v>0</v>
      </c>
      <c r="AM170" s="518">
        <f>' IP STOP cijfers nieuw'!AM20</f>
        <v>0</v>
      </c>
      <c r="AN170" s="518">
        <f>' IP STOP cijfers nieuw'!AN20</f>
        <v>0</v>
      </c>
      <c r="AO170" s="518">
        <f>' IP STOP cijfers nieuw'!AO20</f>
        <v>0</v>
      </c>
      <c r="AP170" s="518">
        <f>' IP STOP cijfers nieuw'!AP20</f>
        <v>0</v>
      </c>
      <c r="AQ170" s="518">
        <f>' IP STOP cijfers nieuw'!AQ20</f>
        <v>0</v>
      </c>
      <c r="AR170" s="781">
        <f>' IP STOP cijfers nieuw'!AR20</f>
        <v>0</v>
      </c>
      <c r="AS170" s="518">
        <f>' IP STOP cijfers nieuw'!AS20</f>
        <v>0</v>
      </c>
      <c r="AT170" s="518">
        <f>' IP STOP cijfers nieuw'!AT20</f>
        <v>0</v>
      </c>
      <c r="AU170" s="518">
        <f>' IP STOP cijfers nieuw'!AU20</f>
        <v>0</v>
      </c>
      <c r="AV170" s="518">
        <f>' IP STOP cijfers nieuw'!AV20</f>
        <v>0</v>
      </c>
      <c r="AW170" s="518">
        <f>' IP STOP cijfers nieuw'!AW20</f>
        <v>0</v>
      </c>
      <c r="AX170" s="518">
        <f>' IP STOP cijfers nieuw'!AX20</f>
        <v>0</v>
      </c>
      <c r="AY170" s="518">
        <f>' IP STOP cijfers nieuw'!AY20</f>
        <v>0</v>
      </c>
      <c r="AZ170" s="518">
        <f>' IP STOP cijfers nieuw'!AZ20</f>
        <v>0</v>
      </c>
      <c r="BA170" s="518">
        <f>' IP STOP cijfers nieuw'!BA20</f>
        <v>0</v>
      </c>
      <c r="BB170" s="518">
        <f>' IP STOP cijfers nieuw'!BB20</f>
        <v>0</v>
      </c>
      <c r="BC170" s="781">
        <f>' IP STOP cijfers nieuw'!BC20</f>
        <v>0</v>
      </c>
      <c r="BD170" s="518">
        <f>' IP STOP cijfers nieuw'!BD20</f>
        <v>0</v>
      </c>
      <c r="BE170" s="518">
        <f>' IP STOP cijfers nieuw'!BE20</f>
        <v>0</v>
      </c>
      <c r="BF170" s="518">
        <f>' IP STOP cijfers nieuw'!BF20</f>
        <v>0</v>
      </c>
      <c r="BG170" s="518">
        <f>' IP STOP cijfers nieuw'!BG20</f>
        <v>0</v>
      </c>
      <c r="BH170" s="518">
        <f>' IP STOP cijfers nieuw'!BH20</f>
        <v>0</v>
      </c>
      <c r="BI170" s="518">
        <f>' IP STOP cijfers nieuw'!BI20</f>
        <v>0</v>
      </c>
      <c r="BJ170" s="518">
        <f>' IP STOP cijfers nieuw'!BJ20</f>
        <v>0</v>
      </c>
      <c r="BK170" s="781">
        <f>' IP STOP cijfers nieuw'!BK20</f>
        <v>0</v>
      </c>
      <c r="BL170" s="518">
        <f>' IP STOP cijfers nieuw'!BL20</f>
        <v>0</v>
      </c>
      <c r="BM170" s="518">
        <f>' IP STOP cijfers nieuw'!BM20</f>
        <v>0</v>
      </c>
      <c r="BN170" s="518">
        <f>' IP STOP cijfers nieuw'!BN20</f>
        <v>0</v>
      </c>
      <c r="BO170" s="518">
        <f>' IP STOP cijfers nieuw'!BO20</f>
        <v>0</v>
      </c>
      <c r="BP170" s="518">
        <f>' IP STOP cijfers nieuw'!BP20</f>
        <v>0</v>
      </c>
      <c r="BQ170" s="781">
        <f>' IP STOP cijfers nieuw'!BQ20</f>
        <v>0</v>
      </c>
      <c r="BR170" s="518">
        <f>' IP STOP cijfers nieuw'!BR20</f>
        <v>0</v>
      </c>
      <c r="BS170" s="518">
        <f>' IP STOP cijfers nieuw'!BS20</f>
        <v>0</v>
      </c>
      <c r="BT170" s="518">
        <f>' IP STOP cijfers nieuw'!BT20</f>
        <v>0</v>
      </c>
      <c r="BU170" s="518">
        <f>' IP STOP cijfers nieuw'!BU20</f>
        <v>0</v>
      </c>
      <c r="BV170" s="518">
        <f>' IP STOP cijfers nieuw'!BV20</f>
        <v>0</v>
      </c>
      <c r="BW170" s="518">
        <f>' IP STOP cijfers nieuw'!BW20</f>
        <v>0</v>
      </c>
      <c r="BX170" s="780">
        <f>' IP STOP cijfers nieuw'!BX20</f>
        <v>550</v>
      </c>
      <c r="BY170" s="781">
        <f>' IP STOP cijfers nieuw'!BY20</f>
        <v>50</v>
      </c>
      <c r="BZ170" s="518">
        <f>' IP STOP cijfers nieuw'!BZ20</f>
        <v>0</v>
      </c>
      <c r="CA170" s="518">
        <f>' IP STOP cijfers nieuw'!CA20</f>
        <v>0</v>
      </c>
      <c r="CB170" s="518">
        <f>' IP STOP cijfers nieuw'!CB20</f>
        <v>0</v>
      </c>
      <c r="CC170" s="518">
        <f>' IP STOP cijfers nieuw'!CC20</f>
        <v>0</v>
      </c>
      <c r="CD170" s="518">
        <f>' IP STOP cijfers nieuw'!CD20</f>
        <v>0</v>
      </c>
      <c r="CE170" s="518">
        <f>' IP STOP cijfers nieuw'!CE20</f>
        <v>0</v>
      </c>
      <c r="CF170" s="518">
        <f>' IP STOP cijfers nieuw'!CF20</f>
        <v>0</v>
      </c>
      <c r="CG170" s="518">
        <f>' IP STOP cijfers nieuw'!CG20</f>
        <v>0</v>
      </c>
      <c r="CH170" s="518">
        <f>' IP STOP cijfers nieuw'!CH20</f>
        <v>0</v>
      </c>
      <c r="CI170" s="518">
        <f>' IP STOP cijfers nieuw'!CI20</f>
        <v>0</v>
      </c>
      <c r="CJ170" s="518">
        <f>' IP STOP cijfers nieuw'!CJ20</f>
        <v>0</v>
      </c>
      <c r="CK170" s="518">
        <f>' IP STOP cijfers nieuw'!CK20</f>
        <v>0</v>
      </c>
      <c r="CL170" s="783">
        <f>' IP STOP cijfers nieuw'!CL20</f>
        <v>0</v>
      </c>
      <c r="CM170" s="518">
        <f>' IP STOP cijfers nieuw'!CM20</f>
        <v>0</v>
      </c>
      <c r="CN170" s="518">
        <f>' IP STOP cijfers nieuw'!CN20</f>
        <v>0</v>
      </c>
      <c r="CO170" s="518">
        <f>' IP STOP cijfers nieuw'!CO20</f>
        <v>0</v>
      </c>
      <c r="CP170" s="518">
        <f>' IP STOP cijfers nieuw'!CP20</f>
        <v>0</v>
      </c>
      <c r="CQ170" s="518">
        <f>' IP STOP cijfers nieuw'!CQ20</f>
        <v>0</v>
      </c>
      <c r="CR170" s="518">
        <f>' IP STOP cijfers nieuw'!CR20</f>
        <v>0</v>
      </c>
      <c r="CS170" s="518">
        <f>' IP STOP cijfers nieuw'!CS20</f>
        <v>0</v>
      </c>
      <c r="CT170" s="518">
        <f>' IP STOP cijfers nieuw'!CT20</f>
        <v>0</v>
      </c>
      <c r="CU170" s="518">
        <f>' IP STOP cijfers nieuw'!CU20</f>
        <v>0</v>
      </c>
      <c r="CV170" s="518">
        <f>' IP STOP cijfers nieuw'!CV20</f>
        <v>0</v>
      </c>
      <c r="CW170" s="518">
        <f>' IP STOP cijfers nieuw'!CW20</f>
        <v>0</v>
      </c>
      <c r="CX170" s="518">
        <f>' IP STOP cijfers nieuw'!CX20</f>
        <v>0</v>
      </c>
      <c r="CY170" s="782">
        <f>' IP STOP cijfers nieuw'!CY20</f>
        <v>0</v>
      </c>
      <c r="CZ170" s="533">
        <f>' IP STOP cijfers nieuw'!CZ20</f>
        <v>0</v>
      </c>
      <c r="DA170" s="518">
        <f>' IP STOP cijfers nieuw'!DA20</f>
        <v>0</v>
      </c>
      <c r="DB170" s="518">
        <f>' IP STOP cijfers nieuw'!DB20</f>
        <v>0</v>
      </c>
      <c r="DC170" s="518">
        <f>' IP STOP cijfers nieuw'!DC20</f>
        <v>0</v>
      </c>
      <c r="DD170" s="518">
        <f>' IP STOP cijfers nieuw'!DD20</f>
        <v>0</v>
      </c>
      <c r="DE170" s="518">
        <f>' IP STOP cijfers nieuw'!DE20</f>
        <v>0</v>
      </c>
      <c r="DF170" s="518">
        <f>' IP STOP cijfers nieuw'!DF20</f>
        <v>0</v>
      </c>
      <c r="DG170" s="518">
        <f>' IP STOP cijfers nieuw'!DG20</f>
        <v>0</v>
      </c>
      <c r="DH170" s="518">
        <f>' IP STOP cijfers nieuw'!DH20</f>
        <v>0</v>
      </c>
      <c r="DI170" s="518">
        <f>' IP STOP cijfers nieuw'!DI20</f>
        <v>0</v>
      </c>
      <c r="DJ170" s="518">
        <f>' IP STOP cijfers nieuw'!DJ20</f>
        <v>0</v>
      </c>
      <c r="DK170" s="518">
        <f>' IP STOP cijfers nieuw'!DK20</f>
        <v>0</v>
      </c>
      <c r="DL170" s="782">
        <f>' IP STOP cijfers nieuw'!DL20</f>
        <v>0</v>
      </c>
    </row>
    <row r="171" spans="1:116" s="617" customFormat="1">
      <c r="A171" s="780">
        <f>' IP STOP cijfers nieuw'!A21</f>
        <v>0</v>
      </c>
      <c r="B171" s="781" t="str">
        <f>' IP STOP cijfers nieuw'!B21</f>
        <v>OWNT</v>
      </c>
      <c r="C171" s="526" t="str">
        <f>' IP STOP cijfers nieuw'!C21</f>
        <v>Industriële Productie</v>
      </c>
      <c r="D171" s="526" t="str">
        <f>' IP STOP cijfers nieuw'!D21</f>
        <v>IP Voedselveiligheid VWS</v>
      </c>
      <c r="E171" s="526" t="str">
        <f>' IP STOP cijfers nieuw'!E21</f>
        <v>VVH Vleesimporteurs verbeterplan</v>
      </c>
      <c r="F171" s="526" t="str">
        <f>' IP STOP cijfers nieuw'!F21</f>
        <v>VWS</v>
      </c>
      <c r="G171" s="526" t="str">
        <f>' IP STOP cijfers nieuw'!G21</f>
        <v>verbeterplan</v>
      </c>
      <c r="H171" s="518">
        <f>' IP STOP cijfers nieuw'!H21</f>
        <v>600</v>
      </c>
      <c r="I171" s="518">
        <f>' IP STOP cijfers nieuw'!I21</f>
        <v>0</v>
      </c>
      <c r="J171" s="518">
        <f>' IP STOP cijfers nieuw'!J21</f>
        <v>0</v>
      </c>
      <c r="K171" s="518">
        <f>' IP STOP cijfers nieuw'!K21</f>
        <v>0</v>
      </c>
      <c r="L171" s="518">
        <f>' IP STOP cijfers nieuw'!L21</f>
        <v>0</v>
      </c>
      <c r="M171" s="518">
        <f>' IP STOP cijfers nieuw'!M21</f>
        <v>0</v>
      </c>
      <c r="N171" s="518">
        <f>' IP STOP cijfers nieuw'!N21</f>
        <v>0</v>
      </c>
      <c r="O171" s="518">
        <f>' IP STOP cijfers nieuw'!O21</f>
        <v>0</v>
      </c>
      <c r="P171" s="518">
        <f>' IP STOP cijfers nieuw'!P21</f>
        <v>0</v>
      </c>
      <c r="Q171" s="782">
        <f>' IP STOP cijfers nieuw'!Q21</f>
        <v>600</v>
      </c>
      <c r="R171" s="533">
        <f>' IP STOP cijfers nieuw'!R21</f>
        <v>0</v>
      </c>
      <c r="S171" s="518">
        <f>' IP STOP cijfers nieuw'!S21</f>
        <v>0</v>
      </c>
      <c r="T171" s="518">
        <f>' IP STOP cijfers nieuw'!T21</f>
        <v>600</v>
      </c>
      <c r="U171" s="518">
        <f>' IP STOP cijfers nieuw'!U21</f>
        <v>0</v>
      </c>
      <c r="V171" s="518">
        <f>' IP STOP cijfers nieuw'!V21</f>
        <v>0</v>
      </c>
      <c r="W171" s="518">
        <f>' IP STOP cijfers nieuw'!W21</f>
        <v>0</v>
      </c>
      <c r="X171" s="518">
        <f>' IP STOP cijfers nieuw'!X21</f>
        <v>0</v>
      </c>
      <c r="Y171" s="518">
        <f>' IP STOP cijfers nieuw'!Y21</f>
        <v>0</v>
      </c>
      <c r="Z171" s="781">
        <f>' IP STOP cijfers nieuw'!Z21</f>
        <v>600</v>
      </c>
      <c r="AA171" s="518">
        <f>' IP STOP cijfers nieuw'!AA21</f>
        <v>25</v>
      </c>
      <c r="AB171" s="518">
        <f>' IP STOP cijfers nieuw'!AB21</f>
        <v>0</v>
      </c>
      <c r="AC171" s="518">
        <f>' IP STOP cijfers nieuw'!AC21</f>
        <v>575</v>
      </c>
      <c r="AD171" s="518">
        <f>' IP STOP cijfers nieuw'!AD21</f>
        <v>0</v>
      </c>
      <c r="AE171" s="518">
        <f>' IP STOP cijfers nieuw'!AE21</f>
        <v>0</v>
      </c>
      <c r="AF171" s="518">
        <f>' IP STOP cijfers nieuw'!AF21</f>
        <v>0</v>
      </c>
      <c r="AG171" s="781">
        <f>' IP STOP cijfers nieuw'!AG21</f>
        <v>0</v>
      </c>
      <c r="AH171" s="518">
        <f>' IP STOP cijfers nieuw'!AH21</f>
        <v>25</v>
      </c>
      <c r="AI171" s="518">
        <f>' IP STOP cijfers nieuw'!AI21</f>
        <v>0</v>
      </c>
      <c r="AJ171" s="518">
        <f>' IP STOP cijfers nieuw'!AJ21</f>
        <v>0</v>
      </c>
      <c r="AK171" s="518">
        <f>' IP STOP cijfers nieuw'!AK21</f>
        <v>0</v>
      </c>
      <c r="AL171" s="781">
        <f>' IP STOP cijfers nieuw'!AL21</f>
        <v>0</v>
      </c>
      <c r="AM171" s="518">
        <f>' IP STOP cijfers nieuw'!AM21</f>
        <v>0</v>
      </c>
      <c r="AN171" s="518">
        <f>' IP STOP cijfers nieuw'!AN21</f>
        <v>0</v>
      </c>
      <c r="AO171" s="518">
        <f>' IP STOP cijfers nieuw'!AO21</f>
        <v>0</v>
      </c>
      <c r="AP171" s="518">
        <f>' IP STOP cijfers nieuw'!AP21</f>
        <v>0</v>
      </c>
      <c r="AQ171" s="518">
        <f>' IP STOP cijfers nieuw'!AQ21</f>
        <v>0</v>
      </c>
      <c r="AR171" s="781">
        <f>' IP STOP cijfers nieuw'!AR21</f>
        <v>0</v>
      </c>
      <c r="AS171" s="518">
        <f>' IP STOP cijfers nieuw'!AS21</f>
        <v>0</v>
      </c>
      <c r="AT171" s="518">
        <f>' IP STOP cijfers nieuw'!AT21</f>
        <v>0</v>
      </c>
      <c r="AU171" s="518">
        <f>' IP STOP cijfers nieuw'!AU21</f>
        <v>0</v>
      </c>
      <c r="AV171" s="518">
        <f>' IP STOP cijfers nieuw'!AV21</f>
        <v>0</v>
      </c>
      <c r="AW171" s="518">
        <f>' IP STOP cijfers nieuw'!AW21</f>
        <v>0</v>
      </c>
      <c r="AX171" s="518">
        <f>' IP STOP cijfers nieuw'!AX21</f>
        <v>0</v>
      </c>
      <c r="AY171" s="518">
        <f>' IP STOP cijfers nieuw'!AY21</f>
        <v>0</v>
      </c>
      <c r="AZ171" s="518">
        <f>' IP STOP cijfers nieuw'!AZ21</f>
        <v>0</v>
      </c>
      <c r="BA171" s="518">
        <f>' IP STOP cijfers nieuw'!BA21</f>
        <v>0</v>
      </c>
      <c r="BB171" s="518">
        <f>' IP STOP cijfers nieuw'!BB21</f>
        <v>0</v>
      </c>
      <c r="BC171" s="781">
        <f>' IP STOP cijfers nieuw'!BC21</f>
        <v>0</v>
      </c>
      <c r="BD171" s="518">
        <f>' IP STOP cijfers nieuw'!BD21</f>
        <v>0</v>
      </c>
      <c r="BE171" s="518">
        <f>' IP STOP cijfers nieuw'!BE21</f>
        <v>0</v>
      </c>
      <c r="BF171" s="518">
        <f>' IP STOP cijfers nieuw'!BF21</f>
        <v>0</v>
      </c>
      <c r="BG171" s="518">
        <f>' IP STOP cijfers nieuw'!BG21</f>
        <v>0</v>
      </c>
      <c r="BH171" s="518">
        <f>' IP STOP cijfers nieuw'!BH21</f>
        <v>0</v>
      </c>
      <c r="BI171" s="518">
        <f>' IP STOP cijfers nieuw'!BI21</f>
        <v>0</v>
      </c>
      <c r="BJ171" s="518">
        <f>' IP STOP cijfers nieuw'!BJ21</f>
        <v>0</v>
      </c>
      <c r="BK171" s="781">
        <f>' IP STOP cijfers nieuw'!BK21</f>
        <v>0</v>
      </c>
      <c r="BL171" s="518">
        <f>' IP STOP cijfers nieuw'!BL21</f>
        <v>0</v>
      </c>
      <c r="BM171" s="518">
        <f>' IP STOP cijfers nieuw'!BM21</f>
        <v>0</v>
      </c>
      <c r="BN171" s="518">
        <f>' IP STOP cijfers nieuw'!BN21</f>
        <v>0</v>
      </c>
      <c r="BO171" s="518">
        <f>' IP STOP cijfers nieuw'!BO21</f>
        <v>0</v>
      </c>
      <c r="BP171" s="518">
        <f>' IP STOP cijfers nieuw'!BP21</f>
        <v>0</v>
      </c>
      <c r="BQ171" s="781">
        <f>' IP STOP cijfers nieuw'!BQ21</f>
        <v>0</v>
      </c>
      <c r="BR171" s="518">
        <f>' IP STOP cijfers nieuw'!BR21</f>
        <v>0</v>
      </c>
      <c r="BS171" s="518">
        <f>' IP STOP cijfers nieuw'!BS21</f>
        <v>0</v>
      </c>
      <c r="BT171" s="518">
        <f>' IP STOP cijfers nieuw'!BT21</f>
        <v>0</v>
      </c>
      <c r="BU171" s="518">
        <f>' IP STOP cijfers nieuw'!BU21</f>
        <v>0</v>
      </c>
      <c r="BV171" s="518">
        <f>' IP STOP cijfers nieuw'!BV21</f>
        <v>0</v>
      </c>
      <c r="BW171" s="518">
        <f>' IP STOP cijfers nieuw'!BW21</f>
        <v>0</v>
      </c>
      <c r="BX171" s="780">
        <f>' IP STOP cijfers nieuw'!BX21</f>
        <v>575</v>
      </c>
      <c r="BY171" s="781">
        <f>' IP STOP cijfers nieuw'!BY21</f>
        <v>25</v>
      </c>
      <c r="BZ171" s="518">
        <f>' IP STOP cijfers nieuw'!BZ21</f>
        <v>0</v>
      </c>
      <c r="CA171" s="518">
        <f>' IP STOP cijfers nieuw'!CA21</f>
        <v>0</v>
      </c>
      <c r="CB171" s="518">
        <f>' IP STOP cijfers nieuw'!CB21</f>
        <v>0</v>
      </c>
      <c r="CC171" s="518">
        <f>' IP STOP cijfers nieuw'!CC21</f>
        <v>0</v>
      </c>
      <c r="CD171" s="518">
        <f>' IP STOP cijfers nieuw'!CD21</f>
        <v>0</v>
      </c>
      <c r="CE171" s="518">
        <f>' IP STOP cijfers nieuw'!CE21</f>
        <v>0</v>
      </c>
      <c r="CF171" s="518">
        <f>' IP STOP cijfers nieuw'!CF21</f>
        <v>0</v>
      </c>
      <c r="CG171" s="518">
        <f>' IP STOP cijfers nieuw'!CG21</f>
        <v>0</v>
      </c>
      <c r="CH171" s="518">
        <f>' IP STOP cijfers nieuw'!CH21</f>
        <v>0</v>
      </c>
      <c r="CI171" s="518">
        <f>' IP STOP cijfers nieuw'!CI21</f>
        <v>0</v>
      </c>
      <c r="CJ171" s="518">
        <f>' IP STOP cijfers nieuw'!CJ21</f>
        <v>0</v>
      </c>
      <c r="CK171" s="518">
        <f>' IP STOP cijfers nieuw'!CK21</f>
        <v>0</v>
      </c>
      <c r="CL171" s="783">
        <f>' IP STOP cijfers nieuw'!CL21</f>
        <v>0</v>
      </c>
      <c r="CM171" s="518">
        <f>' IP STOP cijfers nieuw'!CM21</f>
        <v>0</v>
      </c>
      <c r="CN171" s="518">
        <f>' IP STOP cijfers nieuw'!CN21</f>
        <v>0</v>
      </c>
      <c r="CO171" s="518">
        <f>' IP STOP cijfers nieuw'!CO21</f>
        <v>0</v>
      </c>
      <c r="CP171" s="518">
        <f>' IP STOP cijfers nieuw'!CP21</f>
        <v>0</v>
      </c>
      <c r="CQ171" s="518">
        <f>' IP STOP cijfers nieuw'!CQ21</f>
        <v>0</v>
      </c>
      <c r="CR171" s="518">
        <f>' IP STOP cijfers nieuw'!CR21</f>
        <v>0</v>
      </c>
      <c r="CS171" s="518">
        <f>' IP STOP cijfers nieuw'!CS21</f>
        <v>0</v>
      </c>
      <c r="CT171" s="518">
        <f>' IP STOP cijfers nieuw'!CT21</f>
        <v>0</v>
      </c>
      <c r="CU171" s="518">
        <f>' IP STOP cijfers nieuw'!CU21</f>
        <v>0</v>
      </c>
      <c r="CV171" s="518">
        <f>' IP STOP cijfers nieuw'!CV21</f>
        <v>0</v>
      </c>
      <c r="CW171" s="518">
        <f>' IP STOP cijfers nieuw'!CW21</f>
        <v>0</v>
      </c>
      <c r="CX171" s="518">
        <f>' IP STOP cijfers nieuw'!CX21</f>
        <v>0</v>
      </c>
      <c r="CY171" s="782">
        <f>' IP STOP cijfers nieuw'!CY21</f>
        <v>0</v>
      </c>
      <c r="CZ171" s="533">
        <f>' IP STOP cijfers nieuw'!CZ21</f>
        <v>0</v>
      </c>
      <c r="DA171" s="518">
        <f>' IP STOP cijfers nieuw'!DA21</f>
        <v>0</v>
      </c>
      <c r="DB171" s="518">
        <f>' IP STOP cijfers nieuw'!DB21</f>
        <v>0</v>
      </c>
      <c r="DC171" s="518">
        <f>' IP STOP cijfers nieuw'!DC21</f>
        <v>0</v>
      </c>
      <c r="DD171" s="518">
        <f>' IP STOP cijfers nieuw'!DD21</f>
        <v>0</v>
      </c>
      <c r="DE171" s="518">
        <f>' IP STOP cijfers nieuw'!DE21</f>
        <v>0</v>
      </c>
      <c r="DF171" s="518">
        <f>' IP STOP cijfers nieuw'!DF21</f>
        <v>0</v>
      </c>
      <c r="DG171" s="518">
        <f>' IP STOP cijfers nieuw'!DG21</f>
        <v>0</v>
      </c>
      <c r="DH171" s="518">
        <f>' IP STOP cijfers nieuw'!DH21</f>
        <v>0</v>
      </c>
      <c r="DI171" s="518">
        <f>' IP STOP cijfers nieuw'!DI21</f>
        <v>0</v>
      </c>
      <c r="DJ171" s="518">
        <f>' IP STOP cijfers nieuw'!DJ21</f>
        <v>0</v>
      </c>
      <c r="DK171" s="518">
        <f>' IP STOP cijfers nieuw'!DK21</f>
        <v>0</v>
      </c>
      <c r="DL171" s="782">
        <f>' IP STOP cijfers nieuw'!DL21</f>
        <v>0</v>
      </c>
    </row>
    <row r="172" spans="1:116" s="617" customFormat="1">
      <c r="A172" s="780">
        <f>' IP STOP cijfers nieuw'!A22</f>
        <v>0</v>
      </c>
      <c r="B172" s="781" t="str">
        <f>' IP STOP cijfers nieuw'!B22</f>
        <v>OWNT</v>
      </c>
      <c r="C172" s="526" t="str">
        <f>' IP STOP cijfers nieuw'!C22</f>
        <v>Industriële Productie</v>
      </c>
      <c r="D172" s="526" t="str">
        <f>' IP STOP cijfers nieuw'!D22</f>
        <v>IP Voedselveiligheid VWS</v>
      </c>
      <c r="E172" s="526" t="str">
        <f>' IP STOP cijfers nieuw'!E22</f>
        <v>VVH Internethandel (afleveren bederfelijke producten) verbeterplan</v>
      </c>
      <c r="F172" s="526" t="str">
        <f>' IP STOP cijfers nieuw'!F22</f>
        <v>VWS</v>
      </c>
      <c r="G172" s="526" t="str">
        <f>' IP STOP cijfers nieuw'!G22</f>
        <v>verbeterplan</v>
      </c>
      <c r="H172" s="518">
        <f>' IP STOP cijfers nieuw'!H22</f>
        <v>25</v>
      </c>
      <c r="I172" s="518">
        <f>' IP STOP cijfers nieuw'!I22</f>
        <v>0</v>
      </c>
      <c r="J172" s="518">
        <f>' IP STOP cijfers nieuw'!J22</f>
        <v>0</v>
      </c>
      <c r="K172" s="518">
        <f>' IP STOP cijfers nieuw'!K22</f>
        <v>0</v>
      </c>
      <c r="L172" s="518">
        <f>' IP STOP cijfers nieuw'!L22</f>
        <v>0</v>
      </c>
      <c r="M172" s="518">
        <f>' IP STOP cijfers nieuw'!M22</f>
        <v>0</v>
      </c>
      <c r="N172" s="518">
        <f>' IP STOP cijfers nieuw'!N22</f>
        <v>0</v>
      </c>
      <c r="O172" s="518">
        <f>' IP STOP cijfers nieuw'!O22</f>
        <v>0</v>
      </c>
      <c r="P172" s="518">
        <f>' IP STOP cijfers nieuw'!P22</f>
        <v>0</v>
      </c>
      <c r="Q172" s="782">
        <f>' IP STOP cijfers nieuw'!Q22</f>
        <v>25</v>
      </c>
      <c r="R172" s="533">
        <f>' IP STOP cijfers nieuw'!R22</f>
        <v>0</v>
      </c>
      <c r="S172" s="518">
        <f>' IP STOP cijfers nieuw'!S22</f>
        <v>0</v>
      </c>
      <c r="T172" s="518">
        <f>' IP STOP cijfers nieuw'!T22</f>
        <v>25</v>
      </c>
      <c r="U172" s="518">
        <f>' IP STOP cijfers nieuw'!U22</f>
        <v>0</v>
      </c>
      <c r="V172" s="518">
        <f>' IP STOP cijfers nieuw'!V22</f>
        <v>0</v>
      </c>
      <c r="W172" s="518">
        <f>' IP STOP cijfers nieuw'!W22</f>
        <v>0</v>
      </c>
      <c r="X172" s="518">
        <f>' IP STOP cijfers nieuw'!X22</f>
        <v>0</v>
      </c>
      <c r="Y172" s="518">
        <f>' IP STOP cijfers nieuw'!Y22</f>
        <v>0</v>
      </c>
      <c r="Z172" s="781">
        <f>' IP STOP cijfers nieuw'!Z22</f>
        <v>25</v>
      </c>
      <c r="AA172" s="518">
        <f>' IP STOP cijfers nieuw'!AA22</f>
        <v>25</v>
      </c>
      <c r="AB172" s="518">
        <f>' IP STOP cijfers nieuw'!AB22</f>
        <v>0</v>
      </c>
      <c r="AC172" s="518">
        <f>' IP STOP cijfers nieuw'!AC22</f>
        <v>0</v>
      </c>
      <c r="AD172" s="518">
        <f>' IP STOP cijfers nieuw'!AD22</f>
        <v>0</v>
      </c>
      <c r="AE172" s="518">
        <f>' IP STOP cijfers nieuw'!AE22</f>
        <v>0</v>
      </c>
      <c r="AF172" s="518">
        <f>' IP STOP cijfers nieuw'!AF22</f>
        <v>0</v>
      </c>
      <c r="AG172" s="781">
        <f>' IP STOP cijfers nieuw'!AG22</f>
        <v>0</v>
      </c>
      <c r="AH172" s="518">
        <f>' IP STOP cijfers nieuw'!AH22</f>
        <v>25</v>
      </c>
      <c r="AI172" s="518">
        <f>' IP STOP cijfers nieuw'!AI22</f>
        <v>0</v>
      </c>
      <c r="AJ172" s="518">
        <f>' IP STOP cijfers nieuw'!AJ22</f>
        <v>0</v>
      </c>
      <c r="AK172" s="518">
        <f>' IP STOP cijfers nieuw'!AK22</f>
        <v>0</v>
      </c>
      <c r="AL172" s="781">
        <f>' IP STOP cijfers nieuw'!AL22</f>
        <v>0</v>
      </c>
      <c r="AM172" s="518">
        <f>' IP STOP cijfers nieuw'!AM22</f>
        <v>0</v>
      </c>
      <c r="AN172" s="518">
        <f>' IP STOP cijfers nieuw'!AN22</f>
        <v>0</v>
      </c>
      <c r="AO172" s="518">
        <f>' IP STOP cijfers nieuw'!AO22</f>
        <v>0</v>
      </c>
      <c r="AP172" s="518">
        <f>' IP STOP cijfers nieuw'!AP22</f>
        <v>0</v>
      </c>
      <c r="AQ172" s="518">
        <f>' IP STOP cijfers nieuw'!AQ22</f>
        <v>0</v>
      </c>
      <c r="AR172" s="781">
        <f>' IP STOP cijfers nieuw'!AR22</f>
        <v>0</v>
      </c>
      <c r="AS172" s="518">
        <f>' IP STOP cijfers nieuw'!AS22</f>
        <v>0</v>
      </c>
      <c r="AT172" s="518">
        <f>' IP STOP cijfers nieuw'!AT22</f>
        <v>0</v>
      </c>
      <c r="AU172" s="518">
        <f>' IP STOP cijfers nieuw'!AU22</f>
        <v>0</v>
      </c>
      <c r="AV172" s="518">
        <f>' IP STOP cijfers nieuw'!AV22</f>
        <v>0</v>
      </c>
      <c r="AW172" s="518">
        <f>' IP STOP cijfers nieuw'!AW22</f>
        <v>0</v>
      </c>
      <c r="AX172" s="518">
        <f>' IP STOP cijfers nieuw'!AX22</f>
        <v>0</v>
      </c>
      <c r="AY172" s="518">
        <f>' IP STOP cijfers nieuw'!AY22</f>
        <v>0</v>
      </c>
      <c r="AZ172" s="518">
        <f>' IP STOP cijfers nieuw'!AZ22</f>
        <v>0</v>
      </c>
      <c r="BA172" s="518">
        <f>' IP STOP cijfers nieuw'!BA22</f>
        <v>0</v>
      </c>
      <c r="BB172" s="518">
        <f>' IP STOP cijfers nieuw'!BB22</f>
        <v>0</v>
      </c>
      <c r="BC172" s="781">
        <f>' IP STOP cijfers nieuw'!BC22</f>
        <v>0</v>
      </c>
      <c r="BD172" s="518">
        <f>' IP STOP cijfers nieuw'!BD22</f>
        <v>0</v>
      </c>
      <c r="BE172" s="518">
        <f>' IP STOP cijfers nieuw'!BE22</f>
        <v>0</v>
      </c>
      <c r="BF172" s="518">
        <f>' IP STOP cijfers nieuw'!BF22</f>
        <v>0</v>
      </c>
      <c r="BG172" s="518">
        <f>' IP STOP cijfers nieuw'!BG22</f>
        <v>0</v>
      </c>
      <c r="BH172" s="518">
        <f>' IP STOP cijfers nieuw'!BH22</f>
        <v>0</v>
      </c>
      <c r="BI172" s="518">
        <f>' IP STOP cijfers nieuw'!BI22</f>
        <v>0</v>
      </c>
      <c r="BJ172" s="518">
        <f>' IP STOP cijfers nieuw'!BJ22</f>
        <v>0</v>
      </c>
      <c r="BK172" s="781">
        <f>' IP STOP cijfers nieuw'!BK22</f>
        <v>0</v>
      </c>
      <c r="BL172" s="518">
        <f>' IP STOP cijfers nieuw'!BL22</f>
        <v>0</v>
      </c>
      <c r="BM172" s="518">
        <f>' IP STOP cijfers nieuw'!BM22</f>
        <v>0</v>
      </c>
      <c r="BN172" s="518">
        <f>' IP STOP cijfers nieuw'!BN22</f>
        <v>0</v>
      </c>
      <c r="BO172" s="518">
        <f>' IP STOP cijfers nieuw'!BO22</f>
        <v>0</v>
      </c>
      <c r="BP172" s="518">
        <f>' IP STOP cijfers nieuw'!BP22</f>
        <v>0</v>
      </c>
      <c r="BQ172" s="781">
        <f>' IP STOP cijfers nieuw'!BQ22</f>
        <v>0</v>
      </c>
      <c r="BR172" s="518">
        <f>' IP STOP cijfers nieuw'!BR22</f>
        <v>0</v>
      </c>
      <c r="BS172" s="518">
        <f>' IP STOP cijfers nieuw'!BS22</f>
        <v>0</v>
      </c>
      <c r="BT172" s="518">
        <f>' IP STOP cijfers nieuw'!BT22</f>
        <v>0</v>
      </c>
      <c r="BU172" s="518">
        <f>' IP STOP cijfers nieuw'!BU22</f>
        <v>0</v>
      </c>
      <c r="BV172" s="518">
        <f>' IP STOP cijfers nieuw'!BV22</f>
        <v>0</v>
      </c>
      <c r="BW172" s="518">
        <f>' IP STOP cijfers nieuw'!BW22</f>
        <v>0</v>
      </c>
      <c r="BX172" s="780">
        <f>' IP STOP cijfers nieuw'!BX22</f>
        <v>0</v>
      </c>
      <c r="BY172" s="781">
        <f>' IP STOP cijfers nieuw'!BY22</f>
        <v>25</v>
      </c>
      <c r="BZ172" s="518">
        <f>' IP STOP cijfers nieuw'!BZ22</f>
        <v>0</v>
      </c>
      <c r="CA172" s="518">
        <f>' IP STOP cijfers nieuw'!CA22</f>
        <v>0</v>
      </c>
      <c r="CB172" s="518">
        <f>' IP STOP cijfers nieuw'!CB22</f>
        <v>0</v>
      </c>
      <c r="CC172" s="518">
        <f>' IP STOP cijfers nieuw'!CC22</f>
        <v>0</v>
      </c>
      <c r="CD172" s="518">
        <f>' IP STOP cijfers nieuw'!CD22</f>
        <v>0</v>
      </c>
      <c r="CE172" s="518">
        <f>' IP STOP cijfers nieuw'!CE22</f>
        <v>0</v>
      </c>
      <c r="CF172" s="518">
        <f>' IP STOP cijfers nieuw'!CF22</f>
        <v>0</v>
      </c>
      <c r="CG172" s="518">
        <f>' IP STOP cijfers nieuw'!CG22</f>
        <v>0</v>
      </c>
      <c r="CH172" s="518">
        <f>' IP STOP cijfers nieuw'!CH22</f>
        <v>0</v>
      </c>
      <c r="CI172" s="518">
        <f>' IP STOP cijfers nieuw'!CI22</f>
        <v>0</v>
      </c>
      <c r="CJ172" s="518">
        <f>' IP STOP cijfers nieuw'!CJ22</f>
        <v>0</v>
      </c>
      <c r="CK172" s="518">
        <f>' IP STOP cijfers nieuw'!CK22</f>
        <v>0</v>
      </c>
      <c r="CL172" s="783">
        <f>' IP STOP cijfers nieuw'!CL22</f>
        <v>0</v>
      </c>
      <c r="CM172" s="518">
        <f>' IP STOP cijfers nieuw'!CM22</f>
        <v>0</v>
      </c>
      <c r="CN172" s="518">
        <f>' IP STOP cijfers nieuw'!CN22</f>
        <v>0</v>
      </c>
      <c r="CO172" s="518">
        <f>' IP STOP cijfers nieuw'!CO22</f>
        <v>0</v>
      </c>
      <c r="CP172" s="518">
        <f>' IP STOP cijfers nieuw'!CP22</f>
        <v>0</v>
      </c>
      <c r="CQ172" s="518">
        <f>' IP STOP cijfers nieuw'!CQ22</f>
        <v>0</v>
      </c>
      <c r="CR172" s="518">
        <f>' IP STOP cijfers nieuw'!CR22</f>
        <v>0</v>
      </c>
      <c r="CS172" s="518">
        <f>' IP STOP cijfers nieuw'!CS22</f>
        <v>0</v>
      </c>
      <c r="CT172" s="518">
        <f>' IP STOP cijfers nieuw'!CT22</f>
        <v>0</v>
      </c>
      <c r="CU172" s="518">
        <f>' IP STOP cijfers nieuw'!CU22</f>
        <v>0</v>
      </c>
      <c r="CV172" s="518">
        <f>' IP STOP cijfers nieuw'!CV22</f>
        <v>0</v>
      </c>
      <c r="CW172" s="518">
        <f>' IP STOP cijfers nieuw'!CW22</f>
        <v>0</v>
      </c>
      <c r="CX172" s="518">
        <f>' IP STOP cijfers nieuw'!CX22</f>
        <v>0</v>
      </c>
      <c r="CY172" s="782">
        <f>' IP STOP cijfers nieuw'!CY22</f>
        <v>0</v>
      </c>
      <c r="CZ172" s="533">
        <f>' IP STOP cijfers nieuw'!CZ22</f>
        <v>0</v>
      </c>
      <c r="DA172" s="518">
        <f>' IP STOP cijfers nieuw'!DA22</f>
        <v>0</v>
      </c>
      <c r="DB172" s="518">
        <f>' IP STOP cijfers nieuw'!DB22</f>
        <v>0</v>
      </c>
      <c r="DC172" s="518">
        <f>' IP STOP cijfers nieuw'!DC22</f>
        <v>0</v>
      </c>
      <c r="DD172" s="518">
        <f>' IP STOP cijfers nieuw'!DD22</f>
        <v>0</v>
      </c>
      <c r="DE172" s="518">
        <f>' IP STOP cijfers nieuw'!DE22</f>
        <v>0</v>
      </c>
      <c r="DF172" s="518">
        <f>' IP STOP cijfers nieuw'!DF22</f>
        <v>0</v>
      </c>
      <c r="DG172" s="518">
        <f>' IP STOP cijfers nieuw'!DG22</f>
        <v>0</v>
      </c>
      <c r="DH172" s="518">
        <f>' IP STOP cijfers nieuw'!DH22</f>
        <v>0</v>
      </c>
      <c r="DI172" s="518">
        <f>' IP STOP cijfers nieuw'!DI22</f>
        <v>0</v>
      </c>
      <c r="DJ172" s="518">
        <f>' IP STOP cijfers nieuw'!DJ22</f>
        <v>0</v>
      </c>
      <c r="DK172" s="518">
        <f>' IP STOP cijfers nieuw'!DK22</f>
        <v>0</v>
      </c>
      <c r="DL172" s="782">
        <f>' IP STOP cijfers nieuw'!DL22</f>
        <v>0</v>
      </c>
    </row>
    <row r="173" spans="1:116">
      <c r="A173" s="47">
        <f>' IP STOP cijfers nieuw'!A23</f>
        <v>0</v>
      </c>
      <c r="B173" s="49" t="str">
        <f>' IP STOP cijfers nieuw'!B23</f>
        <v>OWNT/OWNL</v>
      </c>
      <c r="C173" s="4" t="str">
        <f>' IP STOP cijfers nieuw'!C23</f>
        <v>Industriële Productie</v>
      </c>
      <c r="D173" s="4" t="str">
        <f>' IP STOP cijfers nieuw'!D23</f>
        <v>IP Voedselveiligheid VWS</v>
      </c>
      <c r="E173" s="4" t="str">
        <f>' IP STOP cijfers nieuw'!E23</f>
        <v>WWJK Fraude onderzoek (OPSON project) Huigen/December</v>
      </c>
      <c r="F173" s="4" t="str">
        <f>' IP STOP cijfers nieuw'!F23</f>
        <v>VWS</v>
      </c>
      <c r="G173" s="4">
        <f>' IP STOP cijfers nieuw'!G23</f>
        <v>0</v>
      </c>
      <c r="H173" s="774">
        <f>' IP STOP cijfers nieuw'!H23</f>
        <v>1200</v>
      </c>
      <c r="I173" s="774">
        <f>' IP STOP cijfers nieuw'!I23</f>
        <v>300</v>
      </c>
      <c r="J173" s="774">
        <f>' IP STOP cijfers nieuw'!J23</f>
        <v>0</v>
      </c>
      <c r="K173" s="774">
        <f>' IP STOP cijfers nieuw'!K23</f>
        <v>0</v>
      </c>
      <c r="L173" s="774">
        <f>' IP STOP cijfers nieuw'!L23</f>
        <v>0</v>
      </c>
      <c r="M173" s="774">
        <f>' IP STOP cijfers nieuw'!M23</f>
        <v>0</v>
      </c>
      <c r="N173" s="774">
        <f>' IP STOP cijfers nieuw'!N23</f>
        <v>0</v>
      </c>
      <c r="O173" s="774">
        <f>' IP STOP cijfers nieuw'!O23</f>
        <v>0</v>
      </c>
      <c r="P173" s="774">
        <f>' IP STOP cijfers nieuw'!P23</f>
        <v>0</v>
      </c>
      <c r="Q173" s="775">
        <f>' IP STOP cijfers nieuw'!Q23</f>
        <v>1500</v>
      </c>
      <c r="R173" s="776">
        <f>' IP STOP cijfers nieuw'!R23</f>
        <v>0</v>
      </c>
      <c r="S173" s="774">
        <f>' IP STOP cijfers nieuw'!S23</f>
        <v>0</v>
      </c>
      <c r="T173" s="774">
        <f>' IP STOP cijfers nieuw'!T23</f>
        <v>1500</v>
      </c>
      <c r="U173" s="774">
        <f>' IP STOP cijfers nieuw'!U23</f>
        <v>0</v>
      </c>
      <c r="V173" s="774">
        <f>' IP STOP cijfers nieuw'!V23</f>
        <v>0</v>
      </c>
      <c r="W173" s="774">
        <f>' IP STOP cijfers nieuw'!W23</f>
        <v>0</v>
      </c>
      <c r="X173" s="774">
        <f>' IP STOP cijfers nieuw'!X23</f>
        <v>0</v>
      </c>
      <c r="Y173" s="774">
        <f>' IP STOP cijfers nieuw'!Y23</f>
        <v>0</v>
      </c>
      <c r="Z173" s="777">
        <f>' IP STOP cijfers nieuw'!Z23</f>
        <v>1500</v>
      </c>
      <c r="AA173" s="774">
        <f>' IP STOP cijfers nieuw'!AA23</f>
        <v>400</v>
      </c>
      <c r="AB173" s="774">
        <f>' IP STOP cijfers nieuw'!AB23</f>
        <v>0</v>
      </c>
      <c r="AC173" s="774">
        <f>' IP STOP cijfers nieuw'!AC23</f>
        <v>800</v>
      </c>
      <c r="AD173" s="774">
        <f>' IP STOP cijfers nieuw'!AD23</f>
        <v>0</v>
      </c>
      <c r="AE173" s="774">
        <f>' IP STOP cijfers nieuw'!AE23</f>
        <v>0</v>
      </c>
      <c r="AF173" s="774">
        <f>' IP STOP cijfers nieuw'!AF23</f>
        <v>300</v>
      </c>
      <c r="AG173" s="777">
        <f>' IP STOP cijfers nieuw'!AG23</f>
        <v>0</v>
      </c>
      <c r="AH173" s="774">
        <f>' IP STOP cijfers nieuw'!AH23</f>
        <v>400</v>
      </c>
      <c r="AI173" s="774">
        <f>' IP STOP cijfers nieuw'!AI23</f>
        <v>0</v>
      </c>
      <c r="AJ173" s="774">
        <f>' IP STOP cijfers nieuw'!AJ23</f>
        <v>0</v>
      </c>
      <c r="AK173" s="774">
        <f>' IP STOP cijfers nieuw'!AK23</f>
        <v>0</v>
      </c>
      <c r="AL173" s="777">
        <f>' IP STOP cijfers nieuw'!AL23</f>
        <v>0</v>
      </c>
      <c r="AM173" s="774">
        <f>' IP STOP cijfers nieuw'!AM23</f>
        <v>0</v>
      </c>
      <c r="AN173" s="774">
        <f>' IP STOP cijfers nieuw'!AN23</f>
        <v>0</v>
      </c>
      <c r="AO173" s="774">
        <f>' IP STOP cijfers nieuw'!AO23</f>
        <v>0</v>
      </c>
      <c r="AP173" s="774">
        <f>' IP STOP cijfers nieuw'!AP23</f>
        <v>0</v>
      </c>
      <c r="AQ173" s="774">
        <f>' IP STOP cijfers nieuw'!AQ23</f>
        <v>0</v>
      </c>
      <c r="AR173" s="777">
        <f>' IP STOP cijfers nieuw'!AR23</f>
        <v>0</v>
      </c>
      <c r="AS173" s="774">
        <f>' IP STOP cijfers nieuw'!AS23</f>
        <v>0</v>
      </c>
      <c r="AT173" s="774">
        <f>' IP STOP cijfers nieuw'!AT23</f>
        <v>0</v>
      </c>
      <c r="AU173" s="774">
        <f>' IP STOP cijfers nieuw'!AU23</f>
        <v>0</v>
      </c>
      <c r="AV173" s="774">
        <f>' IP STOP cijfers nieuw'!AV23</f>
        <v>0</v>
      </c>
      <c r="AW173" s="774">
        <f>' IP STOP cijfers nieuw'!AW23</f>
        <v>0</v>
      </c>
      <c r="AX173" s="774">
        <f>' IP STOP cijfers nieuw'!AX23</f>
        <v>0</v>
      </c>
      <c r="AY173" s="774">
        <f>' IP STOP cijfers nieuw'!AY23</f>
        <v>0</v>
      </c>
      <c r="AZ173" s="774">
        <f>' IP STOP cijfers nieuw'!AZ23</f>
        <v>0</v>
      </c>
      <c r="BA173" s="774">
        <f>' IP STOP cijfers nieuw'!BA23</f>
        <v>0</v>
      </c>
      <c r="BB173" s="774">
        <f>' IP STOP cijfers nieuw'!BB23</f>
        <v>0</v>
      </c>
      <c r="BC173" s="777">
        <f>' IP STOP cijfers nieuw'!BC23</f>
        <v>0</v>
      </c>
      <c r="BD173" s="774">
        <f>' IP STOP cijfers nieuw'!BD23</f>
        <v>0</v>
      </c>
      <c r="BE173" s="774">
        <f>' IP STOP cijfers nieuw'!BE23</f>
        <v>0</v>
      </c>
      <c r="BF173" s="774">
        <f>' IP STOP cijfers nieuw'!BF23</f>
        <v>0</v>
      </c>
      <c r="BG173" s="774">
        <f>' IP STOP cijfers nieuw'!BG23</f>
        <v>0</v>
      </c>
      <c r="BH173" s="774">
        <f>' IP STOP cijfers nieuw'!BH23</f>
        <v>0</v>
      </c>
      <c r="BI173" s="774">
        <f>' IP STOP cijfers nieuw'!BI23</f>
        <v>0</v>
      </c>
      <c r="BJ173" s="774">
        <f>' IP STOP cijfers nieuw'!BJ23</f>
        <v>300</v>
      </c>
      <c r="BK173" s="777">
        <f>' IP STOP cijfers nieuw'!BK23</f>
        <v>0</v>
      </c>
      <c r="BL173" s="774">
        <f>' IP STOP cijfers nieuw'!BL23</f>
        <v>0</v>
      </c>
      <c r="BM173" s="774">
        <f>' IP STOP cijfers nieuw'!BM23</f>
        <v>0</v>
      </c>
      <c r="BN173" s="774">
        <f>' IP STOP cijfers nieuw'!BN23</f>
        <v>0</v>
      </c>
      <c r="BO173" s="774">
        <f>' IP STOP cijfers nieuw'!BO23</f>
        <v>0</v>
      </c>
      <c r="BP173" s="774">
        <f>' IP STOP cijfers nieuw'!BP23</f>
        <v>0</v>
      </c>
      <c r="BQ173" s="777">
        <f>' IP STOP cijfers nieuw'!BQ23</f>
        <v>0</v>
      </c>
      <c r="BR173" s="774">
        <f>' IP STOP cijfers nieuw'!BR23</f>
        <v>0</v>
      </c>
      <c r="BS173" s="774">
        <f>' IP STOP cijfers nieuw'!BS23</f>
        <v>0</v>
      </c>
      <c r="BT173" s="774">
        <f>' IP STOP cijfers nieuw'!BT23</f>
        <v>0</v>
      </c>
      <c r="BU173" s="774">
        <f>' IP STOP cijfers nieuw'!BU23</f>
        <v>0</v>
      </c>
      <c r="BV173" s="774">
        <f>' IP STOP cijfers nieuw'!BV23</f>
        <v>0</v>
      </c>
      <c r="BW173" s="774">
        <f>' IP STOP cijfers nieuw'!BW23</f>
        <v>0</v>
      </c>
      <c r="BX173" s="778">
        <f>' IP STOP cijfers nieuw'!BX23</f>
        <v>800</v>
      </c>
      <c r="BY173" s="777">
        <f>' IP STOP cijfers nieuw'!BY23</f>
        <v>700</v>
      </c>
      <c r="BZ173" s="774">
        <f>' IP STOP cijfers nieuw'!BZ23</f>
        <v>0</v>
      </c>
      <c r="CA173" s="774">
        <f>' IP STOP cijfers nieuw'!CA23</f>
        <v>0</v>
      </c>
      <c r="CB173" s="774">
        <f>' IP STOP cijfers nieuw'!CB23</f>
        <v>0</v>
      </c>
      <c r="CC173" s="774">
        <f>' IP STOP cijfers nieuw'!CC23</f>
        <v>0</v>
      </c>
      <c r="CD173" s="774">
        <f>' IP STOP cijfers nieuw'!CD23</f>
        <v>0</v>
      </c>
      <c r="CE173" s="774">
        <f>' IP STOP cijfers nieuw'!CE23</f>
        <v>0</v>
      </c>
      <c r="CF173" s="774">
        <f>' IP STOP cijfers nieuw'!CF23</f>
        <v>0</v>
      </c>
      <c r="CG173" s="774">
        <f>' IP STOP cijfers nieuw'!CG23</f>
        <v>0</v>
      </c>
      <c r="CH173" s="774">
        <f>' IP STOP cijfers nieuw'!CH23</f>
        <v>0</v>
      </c>
      <c r="CI173" s="774">
        <f>' IP STOP cijfers nieuw'!CI23</f>
        <v>0</v>
      </c>
      <c r="CJ173" s="774">
        <f>' IP STOP cijfers nieuw'!CJ23</f>
        <v>0</v>
      </c>
      <c r="CK173" s="774">
        <f>' IP STOP cijfers nieuw'!CK23</f>
        <v>0</v>
      </c>
      <c r="CL173" s="779">
        <f>' IP STOP cijfers nieuw'!CL23</f>
        <v>0</v>
      </c>
      <c r="CM173" s="774">
        <f>' IP STOP cijfers nieuw'!CM23</f>
        <v>0</v>
      </c>
      <c r="CN173" s="774">
        <f>' IP STOP cijfers nieuw'!CN23</f>
        <v>0</v>
      </c>
      <c r="CO173" s="774">
        <f>' IP STOP cijfers nieuw'!CO23</f>
        <v>0</v>
      </c>
      <c r="CP173" s="11">
        <f>' IP STOP cijfers nieuw'!CP23</f>
        <v>0</v>
      </c>
      <c r="CQ173" s="11">
        <f>' IP STOP cijfers nieuw'!CQ23</f>
        <v>0</v>
      </c>
      <c r="CR173" s="11">
        <f>' IP STOP cijfers nieuw'!CR23</f>
        <v>0</v>
      </c>
      <c r="CS173" s="11">
        <f>' IP STOP cijfers nieuw'!CS23</f>
        <v>0</v>
      </c>
      <c r="CT173" s="11">
        <f>' IP STOP cijfers nieuw'!CT23</f>
        <v>0</v>
      </c>
      <c r="CU173" s="11">
        <f>' IP STOP cijfers nieuw'!CU23</f>
        <v>0</v>
      </c>
      <c r="CV173" s="11">
        <f>' IP STOP cijfers nieuw'!CV23</f>
        <v>0</v>
      </c>
      <c r="CW173" s="11">
        <f>' IP STOP cijfers nieuw'!CW23</f>
        <v>0</v>
      </c>
      <c r="CX173" s="11">
        <f>' IP STOP cijfers nieuw'!CX23</f>
        <v>0</v>
      </c>
      <c r="CY173" s="26">
        <f>' IP STOP cijfers nieuw'!CY23</f>
        <v>0</v>
      </c>
      <c r="CZ173" s="15">
        <f>' IP STOP cijfers nieuw'!CZ23</f>
        <v>0</v>
      </c>
      <c r="DA173" s="11">
        <f>' IP STOP cijfers nieuw'!DA23</f>
        <v>0</v>
      </c>
      <c r="DB173" s="11">
        <f>' IP STOP cijfers nieuw'!DB23</f>
        <v>0</v>
      </c>
      <c r="DC173" s="11">
        <f>' IP STOP cijfers nieuw'!DC23</f>
        <v>0</v>
      </c>
      <c r="DD173" s="11">
        <f>' IP STOP cijfers nieuw'!DD23</f>
        <v>0</v>
      </c>
      <c r="DE173" s="11">
        <f>' IP STOP cijfers nieuw'!DE23</f>
        <v>0</v>
      </c>
      <c r="DF173" s="11">
        <f>' IP STOP cijfers nieuw'!DF23</f>
        <v>0</v>
      </c>
      <c r="DG173" s="11">
        <f>' IP STOP cijfers nieuw'!DG23</f>
        <v>0</v>
      </c>
      <c r="DH173" s="11">
        <f>' IP STOP cijfers nieuw'!DH23</f>
        <v>0</v>
      </c>
      <c r="DI173" s="11">
        <f>' IP STOP cijfers nieuw'!DI23</f>
        <v>0</v>
      </c>
      <c r="DJ173" s="11">
        <f>' IP STOP cijfers nieuw'!DJ23</f>
        <v>0</v>
      </c>
      <c r="DK173" s="11">
        <f>' IP STOP cijfers nieuw'!DK23</f>
        <v>0</v>
      </c>
      <c r="DL173" s="26">
        <f>' IP STOP cijfers nieuw'!DL23</f>
        <v>0</v>
      </c>
    </row>
    <row r="174" spans="1:116" s="617" customFormat="1">
      <c r="A174" s="780">
        <f>' IP STOP cijfers nieuw'!A24</f>
        <v>0</v>
      </c>
      <c r="B174" s="781">
        <f>' IP STOP cijfers nieuw'!B24</f>
        <v>0</v>
      </c>
      <c r="C174" s="526" t="str">
        <f>' IP STOP cijfers nieuw'!C24</f>
        <v>Industriële Productie</v>
      </c>
      <c r="D174" s="526" t="str">
        <f>' IP STOP cijfers nieuw'!D24</f>
        <v>IP Voedselveiligheid VWS</v>
      </c>
      <c r="E174" s="526" t="str">
        <f>' IP STOP cijfers nieuw'!E24</f>
        <v>WWJK Fraude verbeterplan</v>
      </c>
      <c r="F174" s="526" t="str">
        <f>' IP STOP cijfers nieuw'!F24</f>
        <v>VWS</v>
      </c>
      <c r="G174" s="526" t="str">
        <f>' IP STOP cijfers nieuw'!G24</f>
        <v>verbeterplan</v>
      </c>
      <c r="H174" s="518">
        <f>' IP STOP cijfers nieuw'!H24</f>
        <v>511</v>
      </c>
      <c r="I174" s="518">
        <f>' IP STOP cijfers nieuw'!I24</f>
        <v>0</v>
      </c>
      <c r="J174" s="518">
        <f>' IP STOP cijfers nieuw'!J24</f>
        <v>0</v>
      </c>
      <c r="K174" s="518">
        <f>' IP STOP cijfers nieuw'!K24</f>
        <v>0</v>
      </c>
      <c r="L174" s="518">
        <f>' IP STOP cijfers nieuw'!L24</f>
        <v>0</v>
      </c>
      <c r="M174" s="518">
        <f>' IP STOP cijfers nieuw'!M24</f>
        <v>0</v>
      </c>
      <c r="N174" s="518">
        <f>' IP STOP cijfers nieuw'!N24</f>
        <v>0</v>
      </c>
      <c r="O174" s="518">
        <f>' IP STOP cijfers nieuw'!O24</f>
        <v>0</v>
      </c>
      <c r="P174" s="518">
        <f>' IP STOP cijfers nieuw'!P24</f>
        <v>0</v>
      </c>
      <c r="Q174" s="782">
        <f>' IP STOP cijfers nieuw'!Q24</f>
        <v>511</v>
      </c>
      <c r="R174" s="533">
        <f>' IP STOP cijfers nieuw'!R24</f>
        <v>0</v>
      </c>
      <c r="S174" s="518">
        <f>' IP STOP cijfers nieuw'!S24</f>
        <v>0</v>
      </c>
      <c r="T174" s="518">
        <f>' IP STOP cijfers nieuw'!T24</f>
        <v>511</v>
      </c>
      <c r="U174" s="518">
        <f>' IP STOP cijfers nieuw'!U24</f>
        <v>0</v>
      </c>
      <c r="V174" s="518">
        <f>' IP STOP cijfers nieuw'!V24</f>
        <v>0</v>
      </c>
      <c r="W174" s="518">
        <f>' IP STOP cijfers nieuw'!W24</f>
        <v>0</v>
      </c>
      <c r="X174" s="518">
        <f>' IP STOP cijfers nieuw'!X24</f>
        <v>0</v>
      </c>
      <c r="Y174" s="518">
        <f>' IP STOP cijfers nieuw'!Y24</f>
        <v>0</v>
      </c>
      <c r="Z174" s="781">
        <f>' IP STOP cijfers nieuw'!Z24</f>
        <v>511</v>
      </c>
      <c r="AA174" s="518">
        <f>' IP STOP cijfers nieuw'!AA24</f>
        <v>511</v>
      </c>
      <c r="AB174" s="518">
        <f>' IP STOP cijfers nieuw'!AB24</f>
        <v>0</v>
      </c>
      <c r="AC174" s="518">
        <f>' IP STOP cijfers nieuw'!AC24</f>
        <v>0</v>
      </c>
      <c r="AD174" s="518">
        <f>' IP STOP cijfers nieuw'!AD24</f>
        <v>0</v>
      </c>
      <c r="AE174" s="518">
        <f>' IP STOP cijfers nieuw'!AE24</f>
        <v>0</v>
      </c>
      <c r="AF174" s="518">
        <f>' IP STOP cijfers nieuw'!AF24</f>
        <v>0</v>
      </c>
      <c r="AG174" s="781">
        <f>' IP STOP cijfers nieuw'!AG24</f>
        <v>0</v>
      </c>
      <c r="AH174" s="518">
        <f>' IP STOP cijfers nieuw'!AH24</f>
        <v>511</v>
      </c>
      <c r="AI174" s="518">
        <f>' IP STOP cijfers nieuw'!AI24</f>
        <v>0</v>
      </c>
      <c r="AJ174" s="518">
        <f>' IP STOP cijfers nieuw'!AJ24</f>
        <v>0</v>
      </c>
      <c r="AK174" s="518">
        <f>' IP STOP cijfers nieuw'!AK24</f>
        <v>0</v>
      </c>
      <c r="AL174" s="781">
        <f>' IP STOP cijfers nieuw'!AL24</f>
        <v>0</v>
      </c>
      <c r="AM174" s="518">
        <f>' IP STOP cijfers nieuw'!AM24</f>
        <v>0</v>
      </c>
      <c r="AN174" s="518">
        <f>' IP STOP cijfers nieuw'!AN24</f>
        <v>0</v>
      </c>
      <c r="AO174" s="518">
        <f>' IP STOP cijfers nieuw'!AO24</f>
        <v>0</v>
      </c>
      <c r="AP174" s="518">
        <f>' IP STOP cijfers nieuw'!AP24</f>
        <v>0</v>
      </c>
      <c r="AQ174" s="518">
        <f>' IP STOP cijfers nieuw'!AQ24</f>
        <v>0</v>
      </c>
      <c r="AR174" s="781">
        <f>' IP STOP cijfers nieuw'!AR24</f>
        <v>0</v>
      </c>
      <c r="AS174" s="518">
        <f>' IP STOP cijfers nieuw'!AS24</f>
        <v>0</v>
      </c>
      <c r="AT174" s="518">
        <f>' IP STOP cijfers nieuw'!AT24</f>
        <v>0</v>
      </c>
      <c r="AU174" s="518">
        <f>' IP STOP cijfers nieuw'!AU24</f>
        <v>0</v>
      </c>
      <c r="AV174" s="518">
        <f>' IP STOP cijfers nieuw'!AV24</f>
        <v>0</v>
      </c>
      <c r="AW174" s="518">
        <f>' IP STOP cijfers nieuw'!AW24</f>
        <v>0</v>
      </c>
      <c r="AX174" s="518">
        <f>' IP STOP cijfers nieuw'!AX24</f>
        <v>0</v>
      </c>
      <c r="AY174" s="518">
        <f>' IP STOP cijfers nieuw'!AY24</f>
        <v>0</v>
      </c>
      <c r="AZ174" s="518">
        <f>' IP STOP cijfers nieuw'!AZ24</f>
        <v>0</v>
      </c>
      <c r="BA174" s="518">
        <f>' IP STOP cijfers nieuw'!BA24</f>
        <v>0</v>
      </c>
      <c r="BB174" s="518">
        <f>' IP STOP cijfers nieuw'!BB24</f>
        <v>0</v>
      </c>
      <c r="BC174" s="781">
        <f>' IP STOP cijfers nieuw'!BC24</f>
        <v>0</v>
      </c>
      <c r="BD174" s="518">
        <f>' IP STOP cijfers nieuw'!BD24</f>
        <v>0</v>
      </c>
      <c r="BE174" s="518">
        <f>' IP STOP cijfers nieuw'!BE24</f>
        <v>0</v>
      </c>
      <c r="BF174" s="518">
        <f>' IP STOP cijfers nieuw'!BF24</f>
        <v>0</v>
      </c>
      <c r="BG174" s="518">
        <f>' IP STOP cijfers nieuw'!BG24</f>
        <v>0</v>
      </c>
      <c r="BH174" s="518">
        <f>' IP STOP cijfers nieuw'!BH24</f>
        <v>0</v>
      </c>
      <c r="BI174" s="518">
        <f>' IP STOP cijfers nieuw'!BI24</f>
        <v>0</v>
      </c>
      <c r="BJ174" s="518">
        <f>' IP STOP cijfers nieuw'!BJ24</f>
        <v>0</v>
      </c>
      <c r="BK174" s="781">
        <f>' IP STOP cijfers nieuw'!BK24</f>
        <v>0</v>
      </c>
      <c r="BL174" s="518">
        <f>' IP STOP cijfers nieuw'!BL24</f>
        <v>0</v>
      </c>
      <c r="BM174" s="518">
        <f>' IP STOP cijfers nieuw'!BM24</f>
        <v>0</v>
      </c>
      <c r="BN174" s="518">
        <f>' IP STOP cijfers nieuw'!BN24</f>
        <v>0</v>
      </c>
      <c r="BO174" s="518">
        <f>' IP STOP cijfers nieuw'!BO24</f>
        <v>0</v>
      </c>
      <c r="BP174" s="518">
        <f>' IP STOP cijfers nieuw'!BP24</f>
        <v>0</v>
      </c>
      <c r="BQ174" s="781">
        <f>' IP STOP cijfers nieuw'!BQ24</f>
        <v>0</v>
      </c>
      <c r="BR174" s="518">
        <f>' IP STOP cijfers nieuw'!BR24</f>
        <v>0</v>
      </c>
      <c r="BS174" s="518">
        <f>' IP STOP cijfers nieuw'!BS24</f>
        <v>0</v>
      </c>
      <c r="BT174" s="518">
        <f>' IP STOP cijfers nieuw'!BT24</f>
        <v>0</v>
      </c>
      <c r="BU174" s="518">
        <f>' IP STOP cijfers nieuw'!BU24</f>
        <v>0</v>
      </c>
      <c r="BV174" s="518">
        <f>' IP STOP cijfers nieuw'!BV24</f>
        <v>0</v>
      </c>
      <c r="BW174" s="518">
        <f>' IP STOP cijfers nieuw'!BW24</f>
        <v>0</v>
      </c>
      <c r="BX174" s="780">
        <f>' IP STOP cijfers nieuw'!BX24</f>
        <v>0</v>
      </c>
      <c r="BY174" s="781">
        <f>' IP STOP cijfers nieuw'!BY24</f>
        <v>511</v>
      </c>
      <c r="BZ174" s="518">
        <f>' IP STOP cijfers nieuw'!BZ24</f>
        <v>0</v>
      </c>
      <c r="CA174" s="518">
        <f>' IP STOP cijfers nieuw'!CA24</f>
        <v>0</v>
      </c>
      <c r="CB174" s="518">
        <f>' IP STOP cijfers nieuw'!CB24</f>
        <v>0</v>
      </c>
      <c r="CC174" s="518">
        <f>' IP STOP cijfers nieuw'!CC24</f>
        <v>0</v>
      </c>
      <c r="CD174" s="518">
        <f>' IP STOP cijfers nieuw'!CD24</f>
        <v>0</v>
      </c>
      <c r="CE174" s="518">
        <f>' IP STOP cijfers nieuw'!CE24</f>
        <v>0</v>
      </c>
      <c r="CF174" s="518">
        <f>' IP STOP cijfers nieuw'!CF24</f>
        <v>0</v>
      </c>
      <c r="CG174" s="518">
        <f>' IP STOP cijfers nieuw'!CG24</f>
        <v>0</v>
      </c>
      <c r="CH174" s="518">
        <f>' IP STOP cijfers nieuw'!CH24</f>
        <v>0</v>
      </c>
      <c r="CI174" s="518">
        <f>' IP STOP cijfers nieuw'!CI24</f>
        <v>0</v>
      </c>
      <c r="CJ174" s="518">
        <f>' IP STOP cijfers nieuw'!CJ24</f>
        <v>0</v>
      </c>
      <c r="CK174" s="518">
        <f>' IP STOP cijfers nieuw'!CK24</f>
        <v>0</v>
      </c>
      <c r="CL174" s="783">
        <f>' IP STOP cijfers nieuw'!CL24</f>
        <v>0</v>
      </c>
      <c r="CM174" s="518">
        <f>' IP STOP cijfers nieuw'!CM24</f>
        <v>0</v>
      </c>
      <c r="CN174" s="518">
        <f>' IP STOP cijfers nieuw'!CN24</f>
        <v>0</v>
      </c>
      <c r="CO174" s="518">
        <f>' IP STOP cijfers nieuw'!CO24</f>
        <v>0</v>
      </c>
      <c r="CP174" s="518">
        <f>' IP STOP cijfers nieuw'!CP24</f>
        <v>0</v>
      </c>
      <c r="CQ174" s="518">
        <f>' IP STOP cijfers nieuw'!CQ24</f>
        <v>0</v>
      </c>
      <c r="CR174" s="518">
        <f>' IP STOP cijfers nieuw'!CR24</f>
        <v>0</v>
      </c>
      <c r="CS174" s="518">
        <f>' IP STOP cijfers nieuw'!CS24</f>
        <v>0</v>
      </c>
      <c r="CT174" s="518">
        <f>' IP STOP cijfers nieuw'!CT24</f>
        <v>0</v>
      </c>
      <c r="CU174" s="518">
        <f>' IP STOP cijfers nieuw'!CU24</f>
        <v>0</v>
      </c>
      <c r="CV174" s="518">
        <f>' IP STOP cijfers nieuw'!CV24</f>
        <v>0</v>
      </c>
      <c r="CW174" s="518">
        <f>' IP STOP cijfers nieuw'!CW24</f>
        <v>0</v>
      </c>
      <c r="CX174" s="518">
        <f>' IP STOP cijfers nieuw'!CX24</f>
        <v>0</v>
      </c>
      <c r="CY174" s="782">
        <f>' IP STOP cijfers nieuw'!CY24</f>
        <v>0</v>
      </c>
      <c r="CZ174" s="533">
        <f>' IP STOP cijfers nieuw'!CZ24</f>
        <v>0</v>
      </c>
      <c r="DA174" s="518">
        <f>' IP STOP cijfers nieuw'!DA24</f>
        <v>0</v>
      </c>
      <c r="DB174" s="518">
        <f>' IP STOP cijfers nieuw'!DB24</f>
        <v>0</v>
      </c>
      <c r="DC174" s="518">
        <f>' IP STOP cijfers nieuw'!DC24</f>
        <v>0</v>
      </c>
      <c r="DD174" s="518">
        <f>' IP STOP cijfers nieuw'!DD24</f>
        <v>0</v>
      </c>
      <c r="DE174" s="518">
        <f>' IP STOP cijfers nieuw'!DE24</f>
        <v>0</v>
      </c>
      <c r="DF174" s="518">
        <f>' IP STOP cijfers nieuw'!DF24</f>
        <v>0</v>
      </c>
      <c r="DG174" s="518">
        <f>' IP STOP cijfers nieuw'!DG24</f>
        <v>0</v>
      </c>
      <c r="DH174" s="518">
        <f>' IP STOP cijfers nieuw'!DH24</f>
        <v>0</v>
      </c>
      <c r="DI174" s="518">
        <f>' IP STOP cijfers nieuw'!DI24</f>
        <v>0</v>
      </c>
      <c r="DJ174" s="518">
        <f>' IP STOP cijfers nieuw'!DJ24</f>
        <v>0</v>
      </c>
      <c r="DK174" s="518">
        <f>' IP STOP cijfers nieuw'!DK24</f>
        <v>0</v>
      </c>
      <c r="DL174" s="782">
        <f>' IP STOP cijfers nieuw'!DL24</f>
        <v>0</v>
      </c>
    </row>
    <row r="175" spans="1:116">
      <c r="A175" s="47">
        <f>' IP STOP cijfers nieuw'!A25</f>
        <v>0</v>
      </c>
      <c r="B175" s="49" t="str">
        <f>' IP STOP cijfers nieuw'!B25</f>
        <v>OWNT</v>
      </c>
      <c r="C175" s="4" t="str">
        <f>' IP STOP cijfers nieuw'!C25</f>
        <v>Industriële Productie</v>
      </c>
      <c r="D175" s="4" t="str">
        <f>' IP STOP cijfers nieuw'!D25</f>
        <v>IP Voedselveiligheid VWS</v>
      </c>
      <c r="E175" s="4" t="str">
        <f>' IP STOP cijfers nieuw'!E25</f>
        <v>WWJK Werkwijze opzetten klachten en meldingen eerlijkheid in de handel</v>
      </c>
      <c r="F175" s="4" t="str">
        <f>' IP STOP cijfers nieuw'!F25</f>
        <v>VWS</v>
      </c>
      <c r="G175" s="4">
        <f>' IP STOP cijfers nieuw'!G25</f>
        <v>0</v>
      </c>
      <c r="H175" s="774">
        <f>' IP STOP cijfers nieuw'!H25</f>
        <v>80</v>
      </c>
      <c r="I175" s="774">
        <f>' IP STOP cijfers nieuw'!I25</f>
        <v>0</v>
      </c>
      <c r="J175" s="774">
        <f>' IP STOP cijfers nieuw'!J25</f>
        <v>0</v>
      </c>
      <c r="K175" s="774">
        <f>' IP STOP cijfers nieuw'!K25</f>
        <v>0</v>
      </c>
      <c r="L175" s="774">
        <f>' IP STOP cijfers nieuw'!L25</f>
        <v>0</v>
      </c>
      <c r="M175" s="774">
        <f>' IP STOP cijfers nieuw'!M25</f>
        <v>0</v>
      </c>
      <c r="N175" s="774">
        <f>' IP STOP cijfers nieuw'!N25</f>
        <v>0</v>
      </c>
      <c r="O175" s="774">
        <f>' IP STOP cijfers nieuw'!O25</f>
        <v>0</v>
      </c>
      <c r="P175" s="774">
        <f>' IP STOP cijfers nieuw'!P25</f>
        <v>0</v>
      </c>
      <c r="Q175" s="775">
        <f>' IP STOP cijfers nieuw'!Q25</f>
        <v>80</v>
      </c>
      <c r="R175" s="776">
        <f>' IP STOP cijfers nieuw'!R25</f>
        <v>0</v>
      </c>
      <c r="S175" s="774">
        <f>' IP STOP cijfers nieuw'!S25</f>
        <v>0</v>
      </c>
      <c r="T175" s="774">
        <f>' IP STOP cijfers nieuw'!T25</f>
        <v>80</v>
      </c>
      <c r="U175" s="774">
        <f>' IP STOP cijfers nieuw'!U25</f>
        <v>0</v>
      </c>
      <c r="V175" s="774">
        <f>' IP STOP cijfers nieuw'!V25</f>
        <v>0</v>
      </c>
      <c r="W175" s="774">
        <f>' IP STOP cijfers nieuw'!W25</f>
        <v>0</v>
      </c>
      <c r="X175" s="774">
        <f>' IP STOP cijfers nieuw'!X25</f>
        <v>0</v>
      </c>
      <c r="Y175" s="774">
        <f>' IP STOP cijfers nieuw'!Y25</f>
        <v>0</v>
      </c>
      <c r="Z175" s="777">
        <f>' IP STOP cijfers nieuw'!Z25</f>
        <v>80</v>
      </c>
      <c r="AA175" s="774">
        <f>' IP STOP cijfers nieuw'!AA25</f>
        <v>80</v>
      </c>
      <c r="AB175" s="774">
        <f>' IP STOP cijfers nieuw'!AB25</f>
        <v>0</v>
      </c>
      <c r="AC175" s="774">
        <f>' IP STOP cijfers nieuw'!AC25</f>
        <v>0</v>
      </c>
      <c r="AD175" s="774">
        <f>' IP STOP cijfers nieuw'!AD25</f>
        <v>0</v>
      </c>
      <c r="AE175" s="774">
        <f>' IP STOP cijfers nieuw'!AE25</f>
        <v>0</v>
      </c>
      <c r="AF175" s="774">
        <f>' IP STOP cijfers nieuw'!AF25</f>
        <v>0</v>
      </c>
      <c r="AG175" s="777">
        <f>' IP STOP cijfers nieuw'!AG25</f>
        <v>0</v>
      </c>
      <c r="AH175" s="774">
        <f>' IP STOP cijfers nieuw'!AH25</f>
        <v>80</v>
      </c>
      <c r="AI175" s="774">
        <f>' IP STOP cijfers nieuw'!AI25</f>
        <v>0</v>
      </c>
      <c r="AJ175" s="774">
        <f>' IP STOP cijfers nieuw'!AJ25</f>
        <v>0</v>
      </c>
      <c r="AK175" s="774">
        <f>' IP STOP cijfers nieuw'!AK25</f>
        <v>0</v>
      </c>
      <c r="AL175" s="777">
        <f>' IP STOP cijfers nieuw'!AL25</f>
        <v>0</v>
      </c>
      <c r="AM175" s="774">
        <f>' IP STOP cijfers nieuw'!AM25</f>
        <v>0</v>
      </c>
      <c r="AN175" s="774">
        <f>' IP STOP cijfers nieuw'!AN25</f>
        <v>0</v>
      </c>
      <c r="AO175" s="774">
        <f>' IP STOP cijfers nieuw'!AO25</f>
        <v>0</v>
      </c>
      <c r="AP175" s="774">
        <f>' IP STOP cijfers nieuw'!AP25</f>
        <v>0</v>
      </c>
      <c r="AQ175" s="774">
        <f>' IP STOP cijfers nieuw'!AQ25</f>
        <v>0</v>
      </c>
      <c r="AR175" s="777">
        <f>' IP STOP cijfers nieuw'!AR25</f>
        <v>0</v>
      </c>
      <c r="AS175" s="774">
        <f>' IP STOP cijfers nieuw'!AS25</f>
        <v>0</v>
      </c>
      <c r="AT175" s="774">
        <f>' IP STOP cijfers nieuw'!AT25</f>
        <v>0</v>
      </c>
      <c r="AU175" s="774">
        <f>' IP STOP cijfers nieuw'!AU25</f>
        <v>0</v>
      </c>
      <c r="AV175" s="774">
        <f>' IP STOP cijfers nieuw'!AV25</f>
        <v>0</v>
      </c>
      <c r="AW175" s="774">
        <f>' IP STOP cijfers nieuw'!AW25</f>
        <v>0</v>
      </c>
      <c r="AX175" s="774">
        <f>' IP STOP cijfers nieuw'!AX25</f>
        <v>0</v>
      </c>
      <c r="AY175" s="774">
        <f>' IP STOP cijfers nieuw'!AY25</f>
        <v>0</v>
      </c>
      <c r="AZ175" s="774">
        <f>' IP STOP cijfers nieuw'!AZ25</f>
        <v>0</v>
      </c>
      <c r="BA175" s="774">
        <f>' IP STOP cijfers nieuw'!BA25</f>
        <v>0</v>
      </c>
      <c r="BB175" s="774">
        <f>' IP STOP cijfers nieuw'!BB25</f>
        <v>0</v>
      </c>
      <c r="BC175" s="777">
        <f>' IP STOP cijfers nieuw'!BC25</f>
        <v>0</v>
      </c>
      <c r="BD175" s="774">
        <f>' IP STOP cijfers nieuw'!BD25</f>
        <v>0</v>
      </c>
      <c r="BE175" s="774">
        <f>' IP STOP cijfers nieuw'!BE25</f>
        <v>0</v>
      </c>
      <c r="BF175" s="774">
        <f>' IP STOP cijfers nieuw'!BF25</f>
        <v>0</v>
      </c>
      <c r="BG175" s="774">
        <f>' IP STOP cijfers nieuw'!BG25</f>
        <v>0</v>
      </c>
      <c r="BH175" s="774">
        <f>' IP STOP cijfers nieuw'!BH25</f>
        <v>0</v>
      </c>
      <c r="BI175" s="774">
        <f>' IP STOP cijfers nieuw'!BI25</f>
        <v>0</v>
      </c>
      <c r="BJ175" s="774">
        <f>' IP STOP cijfers nieuw'!BJ25</f>
        <v>0</v>
      </c>
      <c r="BK175" s="777">
        <f>' IP STOP cijfers nieuw'!BK25</f>
        <v>0</v>
      </c>
      <c r="BL175" s="774">
        <f>' IP STOP cijfers nieuw'!BL25</f>
        <v>0</v>
      </c>
      <c r="BM175" s="774">
        <f>' IP STOP cijfers nieuw'!BM25</f>
        <v>0</v>
      </c>
      <c r="BN175" s="774">
        <f>' IP STOP cijfers nieuw'!BN25</f>
        <v>0</v>
      </c>
      <c r="BO175" s="774">
        <f>' IP STOP cijfers nieuw'!BO25</f>
        <v>0</v>
      </c>
      <c r="BP175" s="774">
        <f>' IP STOP cijfers nieuw'!BP25</f>
        <v>0</v>
      </c>
      <c r="BQ175" s="777">
        <f>' IP STOP cijfers nieuw'!BQ25</f>
        <v>0</v>
      </c>
      <c r="BR175" s="774">
        <f>' IP STOP cijfers nieuw'!BR25</f>
        <v>0</v>
      </c>
      <c r="BS175" s="774">
        <f>' IP STOP cijfers nieuw'!BS25</f>
        <v>0</v>
      </c>
      <c r="BT175" s="774">
        <f>' IP STOP cijfers nieuw'!BT25</f>
        <v>0</v>
      </c>
      <c r="BU175" s="774">
        <f>' IP STOP cijfers nieuw'!BU25</f>
        <v>0</v>
      </c>
      <c r="BV175" s="774">
        <f>' IP STOP cijfers nieuw'!BV25</f>
        <v>0</v>
      </c>
      <c r="BW175" s="774">
        <f>' IP STOP cijfers nieuw'!BW25</f>
        <v>0</v>
      </c>
      <c r="BX175" s="778">
        <f>' IP STOP cijfers nieuw'!BX25</f>
        <v>0</v>
      </c>
      <c r="BY175" s="777">
        <f>' IP STOP cijfers nieuw'!BY25</f>
        <v>80</v>
      </c>
      <c r="BZ175" s="774">
        <f>' IP STOP cijfers nieuw'!BZ25</f>
        <v>0</v>
      </c>
      <c r="CA175" s="774">
        <f>' IP STOP cijfers nieuw'!CA25</f>
        <v>0</v>
      </c>
      <c r="CB175" s="774">
        <f>' IP STOP cijfers nieuw'!CB25</f>
        <v>0</v>
      </c>
      <c r="CC175" s="774">
        <f>' IP STOP cijfers nieuw'!CC25</f>
        <v>0</v>
      </c>
      <c r="CD175" s="774">
        <f>' IP STOP cijfers nieuw'!CD25</f>
        <v>0</v>
      </c>
      <c r="CE175" s="774">
        <f>' IP STOP cijfers nieuw'!CE25</f>
        <v>0</v>
      </c>
      <c r="CF175" s="774">
        <f>' IP STOP cijfers nieuw'!CF25</f>
        <v>0</v>
      </c>
      <c r="CG175" s="774">
        <f>' IP STOP cijfers nieuw'!CG25</f>
        <v>0</v>
      </c>
      <c r="CH175" s="774">
        <f>' IP STOP cijfers nieuw'!CH25</f>
        <v>0</v>
      </c>
      <c r="CI175" s="774">
        <f>' IP STOP cijfers nieuw'!CI25</f>
        <v>0</v>
      </c>
      <c r="CJ175" s="774">
        <f>' IP STOP cijfers nieuw'!CJ25</f>
        <v>0</v>
      </c>
      <c r="CK175" s="774">
        <f>' IP STOP cijfers nieuw'!CK25</f>
        <v>0</v>
      </c>
      <c r="CL175" s="779">
        <f>' IP STOP cijfers nieuw'!CL25</f>
        <v>0</v>
      </c>
      <c r="CM175" s="774">
        <f>' IP STOP cijfers nieuw'!CM25</f>
        <v>0</v>
      </c>
      <c r="CN175" s="774">
        <f>' IP STOP cijfers nieuw'!CN25</f>
        <v>0</v>
      </c>
      <c r="CO175" s="774">
        <f>' IP STOP cijfers nieuw'!CO25</f>
        <v>0</v>
      </c>
      <c r="CP175" s="11">
        <f>' IP STOP cijfers nieuw'!CP25</f>
        <v>0</v>
      </c>
      <c r="CQ175" s="11">
        <f>' IP STOP cijfers nieuw'!CQ25</f>
        <v>0</v>
      </c>
      <c r="CR175" s="11">
        <f>' IP STOP cijfers nieuw'!CR25</f>
        <v>0</v>
      </c>
      <c r="CS175" s="11">
        <f>' IP STOP cijfers nieuw'!CS25</f>
        <v>0</v>
      </c>
      <c r="CT175" s="11">
        <f>' IP STOP cijfers nieuw'!CT25</f>
        <v>0</v>
      </c>
      <c r="CU175" s="11">
        <f>' IP STOP cijfers nieuw'!CU25</f>
        <v>0</v>
      </c>
      <c r="CV175" s="11">
        <f>' IP STOP cijfers nieuw'!CV25</f>
        <v>0</v>
      </c>
      <c r="CW175" s="11">
        <f>' IP STOP cijfers nieuw'!CW25</f>
        <v>0</v>
      </c>
      <c r="CX175" s="11">
        <f>' IP STOP cijfers nieuw'!CX25</f>
        <v>0</v>
      </c>
      <c r="CY175" s="26">
        <f>' IP STOP cijfers nieuw'!CY25</f>
        <v>0</v>
      </c>
      <c r="CZ175" s="15">
        <f>' IP STOP cijfers nieuw'!CZ25</f>
        <v>0</v>
      </c>
      <c r="DA175" s="11">
        <f>' IP STOP cijfers nieuw'!DA25</f>
        <v>0</v>
      </c>
      <c r="DB175" s="11">
        <f>' IP STOP cijfers nieuw'!DB25</f>
        <v>0</v>
      </c>
      <c r="DC175" s="11">
        <f>' IP STOP cijfers nieuw'!DC25</f>
        <v>0</v>
      </c>
      <c r="DD175" s="11">
        <f>' IP STOP cijfers nieuw'!DD25</f>
        <v>0</v>
      </c>
      <c r="DE175" s="11">
        <f>' IP STOP cijfers nieuw'!DE25</f>
        <v>0</v>
      </c>
      <c r="DF175" s="11">
        <f>' IP STOP cijfers nieuw'!DF25</f>
        <v>0</v>
      </c>
      <c r="DG175" s="11">
        <f>' IP STOP cijfers nieuw'!DG25</f>
        <v>0</v>
      </c>
      <c r="DH175" s="11">
        <f>' IP STOP cijfers nieuw'!DH25</f>
        <v>0</v>
      </c>
      <c r="DI175" s="11">
        <f>' IP STOP cijfers nieuw'!DI25</f>
        <v>0</v>
      </c>
      <c r="DJ175" s="11">
        <f>' IP STOP cijfers nieuw'!DJ25</f>
        <v>0</v>
      </c>
      <c r="DK175" s="11">
        <f>' IP STOP cijfers nieuw'!DK25</f>
        <v>0</v>
      </c>
      <c r="DL175" s="26">
        <f>' IP STOP cijfers nieuw'!DL25</f>
        <v>0</v>
      </c>
    </row>
    <row r="176" spans="1:116">
      <c r="A176" s="47">
        <f>' IP STOP cijfers nieuw'!A26</f>
        <v>0</v>
      </c>
      <c r="B176" s="49" t="str">
        <f>' IP STOP cijfers nieuw'!B26</f>
        <v>OWNT</v>
      </c>
      <c r="C176" s="4" t="str">
        <f>' IP STOP cijfers nieuw'!C26</f>
        <v>Industriële Productie</v>
      </c>
      <c r="D176" s="4" t="str">
        <f>' IP STOP cijfers nieuw'!D26</f>
        <v>IP Voedselveiligheid VWS</v>
      </c>
      <c r="E176" s="4" t="str">
        <f>' IP STOP cijfers nieuw'!E26</f>
        <v>WWJK Etiketteringsverordening (Plakvlees)</v>
      </c>
      <c r="F176" s="4" t="str">
        <f>' IP STOP cijfers nieuw'!F26</f>
        <v>VWS</v>
      </c>
      <c r="G176" s="4">
        <f>' IP STOP cijfers nieuw'!G26</f>
        <v>0</v>
      </c>
      <c r="H176" s="774">
        <f>' IP STOP cijfers nieuw'!H26</f>
        <v>400</v>
      </c>
      <c r="I176" s="774">
        <f>' IP STOP cijfers nieuw'!I26</f>
        <v>300</v>
      </c>
      <c r="J176" s="774">
        <f>' IP STOP cijfers nieuw'!J26</f>
        <v>0</v>
      </c>
      <c r="K176" s="774">
        <f>' IP STOP cijfers nieuw'!K26</f>
        <v>0</v>
      </c>
      <c r="L176" s="774">
        <f>' IP STOP cijfers nieuw'!L26</f>
        <v>0</v>
      </c>
      <c r="M176" s="774">
        <f>' IP STOP cijfers nieuw'!M26</f>
        <v>0</v>
      </c>
      <c r="N176" s="774">
        <f>' IP STOP cijfers nieuw'!N26</f>
        <v>0</v>
      </c>
      <c r="O176" s="774">
        <f>' IP STOP cijfers nieuw'!O26</f>
        <v>0</v>
      </c>
      <c r="P176" s="774">
        <f>' IP STOP cijfers nieuw'!P26</f>
        <v>0</v>
      </c>
      <c r="Q176" s="775">
        <f>' IP STOP cijfers nieuw'!Q26</f>
        <v>700</v>
      </c>
      <c r="R176" s="776">
        <f>' IP STOP cijfers nieuw'!R26</f>
        <v>0</v>
      </c>
      <c r="S176" s="774">
        <f>' IP STOP cijfers nieuw'!S26</f>
        <v>0</v>
      </c>
      <c r="T176" s="774">
        <f>' IP STOP cijfers nieuw'!T26</f>
        <v>700</v>
      </c>
      <c r="U176" s="774">
        <f>' IP STOP cijfers nieuw'!U26</f>
        <v>0</v>
      </c>
      <c r="V176" s="774">
        <f>' IP STOP cijfers nieuw'!V26</f>
        <v>0</v>
      </c>
      <c r="W176" s="774">
        <f>' IP STOP cijfers nieuw'!W26</f>
        <v>0</v>
      </c>
      <c r="X176" s="774">
        <f>' IP STOP cijfers nieuw'!X26</f>
        <v>0</v>
      </c>
      <c r="Y176" s="774">
        <f>' IP STOP cijfers nieuw'!Y26</f>
        <v>0</v>
      </c>
      <c r="Z176" s="777">
        <f>' IP STOP cijfers nieuw'!Z26</f>
        <v>700</v>
      </c>
      <c r="AA176" s="774">
        <f>' IP STOP cijfers nieuw'!AA26</f>
        <v>300</v>
      </c>
      <c r="AB176" s="774">
        <f>' IP STOP cijfers nieuw'!AB26</f>
        <v>0</v>
      </c>
      <c r="AC176" s="774">
        <f>' IP STOP cijfers nieuw'!AC26</f>
        <v>100</v>
      </c>
      <c r="AD176" s="774">
        <f>' IP STOP cijfers nieuw'!AD26</f>
        <v>0</v>
      </c>
      <c r="AE176" s="774">
        <f>' IP STOP cijfers nieuw'!AE26</f>
        <v>0</v>
      </c>
      <c r="AF176" s="774">
        <f>' IP STOP cijfers nieuw'!AF26</f>
        <v>300</v>
      </c>
      <c r="AG176" s="777">
        <f>' IP STOP cijfers nieuw'!AG26</f>
        <v>0</v>
      </c>
      <c r="AH176" s="774">
        <f>' IP STOP cijfers nieuw'!AH26</f>
        <v>300</v>
      </c>
      <c r="AI176" s="774">
        <f>' IP STOP cijfers nieuw'!AI26</f>
        <v>0</v>
      </c>
      <c r="AJ176" s="774">
        <f>' IP STOP cijfers nieuw'!AJ26</f>
        <v>0</v>
      </c>
      <c r="AK176" s="774">
        <f>' IP STOP cijfers nieuw'!AK26</f>
        <v>0</v>
      </c>
      <c r="AL176" s="777">
        <f>' IP STOP cijfers nieuw'!AL26</f>
        <v>0</v>
      </c>
      <c r="AM176" s="774">
        <f>' IP STOP cijfers nieuw'!AM26</f>
        <v>0</v>
      </c>
      <c r="AN176" s="774">
        <f>' IP STOP cijfers nieuw'!AN26</f>
        <v>0</v>
      </c>
      <c r="AO176" s="774">
        <f>' IP STOP cijfers nieuw'!AO26</f>
        <v>0</v>
      </c>
      <c r="AP176" s="774">
        <f>' IP STOP cijfers nieuw'!AP26</f>
        <v>0</v>
      </c>
      <c r="AQ176" s="774">
        <f>' IP STOP cijfers nieuw'!AQ26</f>
        <v>0</v>
      </c>
      <c r="AR176" s="777">
        <f>' IP STOP cijfers nieuw'!AR26</f>
        <v>0</v>
      </c>
      <c r="AS176" s="774">
        <f>' IP STOP cijfers nieuw'!AS26</f>
        <v>0</v>
      </c>
      <c r="AT176" s="774">
        <f>' IP STOP cijfers nieuw'!AT26</f>
        <v>0</v>
      </c>
      <c r="AU176" s="774">
        <f>' IP STOP cijfers nieuw'!AU26</f>
        <v>0</v>
      </c>
      <c r="AV176" s="774">
        <f>' IP STOP cijfers nieuw'!AV26</f>
        <v>0</v>
      </c>
      <c r="AW176" s="774">
        <f>' IP STOP cijfers nieuw'!AW26</f>
        <v>0</v>
      </c>
      <c r="AX176" s="774">
        <f>' IP STOP cijfers nieuw'!AX26</f>
        <v>0</v>
      </c>
      <c r="AY176" s="774">
        <f>' IP STOP cijfers nieuw'!AY26</f>
        <v>0</v>
      </c>
      <c r="AZ176" s="774">
        <f>' IP STOP cijfers nieuw'!AZ26</f>
        <v>0</v>
      </c>
      <c r="BA176" s="774">
        <f>' IP STOP cijfers nieuw'!BA26</f>
        <v>0</v>
      </c>
      <c r="BB176" s="774">
        <f>' IP STOP cijfers nieuw'!BB26</f>
        <v>0</v>
      </c>
      <c r="BC176" s="777">
        <f>' IP STOP cijfers nieuw'!BC26</f>
        <v>0</v>
      </c>
      <c r="BD176" s="774">
        <f>' IP STOP cijfers nieuw'!BD26</f>
        <v>300</v>
      </c>
      <c r="BE176" s="774">
        <f>' IP STOP cijfers nieuw'!BE26</f>
        <v>0</v>
      </c>
      <c r="BF176" s="774">
        <f>' IP STOP cijfers nieuw'!BF26</f>
        <v>0</v>
      </c>
      <c r="BG176" s="774">
        <f>' IP STOP cijfers nieuw'!BG26</f>
        <v>0</v>
      </c>
      <c r="BH176" s="774">
        <f>' IP STOP cijfers nieuw'!BH26</f>
        <v>0</v>
      </c>
      <c r="BI176" s="774">
        <f>' IP STOP cijfers nieuw'!BI26</f>
        <v>0</v>
      </c>
      <c r="BJ176" s="774">
        <f>' IP STOP cijfers nieuw'!BJ26</f>
        <v>0</v>
      </c>
      <c r="BK176" s="777">
        <f>' IP STOP cijfers nieuw'!BK26</f>
        <v>0</v>
      </c>
      <c r="BL176" s="774">
        <f>' IP STOP cijfers nieuw'!BL26</f>
        <v>0</v>
      </c>
      <c r="BM176" s="774">
        <f>' IP STOP cijfers nieuw'!BM26</f>
        <v>0</v>
      </c>
      <c r="BN176" s="774">
        <f>' IP STOP cijfers nieuw'!BN26</f>
        <v>0</v>
      </c>
      <c r="BO176" s="774">
        <f>' IP STOP cijfers nieuw'!BO26</f>
        <v>0</v>
      </c>
      <c r="BP176" s="774">
        <f>' IP STOP cijfers nieuw'!BP26</f>
        <v>0</v>
      </c>
      <c r="BQ176" s="777">
        <f>' IP STOP cijfers nieuw'!BQ26</f>
        <v>0</v>
      </c>
      <c r="BR176" s="774">
        <f>' IP STOP cijfers nieuw'!BR26</f>
        <v>0</v>
      </c>
      <c r="BS176" s="774">
        <f>' IP STOP cijfers nieuw'!BS26</f>
        <v>0</v>
      </c>
      <c r="BT176" s="774">
        <f>' IP STOP cijfers nieuw'!BT26</f>
        <v>0</v>
      </c>
      <c r="BU176" s="774">
        <f>' IP STOP cijfers nieuw'!BU26</f>
        <v>0</v>
      </c>
      <c r="BV176" s="774">
        <f>' IP STOP cijfers nieuw'!BV26</f>
        <v>0</v>
      </c>
      <c r="BW176" s="774">
        <f>' IP STOP cijfers nieuw'!BW26</f>
        <v>0</v>
      </c>
      <c r="BX176" s="778">
        <f>' IP STOP cijfers nieuw'!BX26</f>
        <v>100</v>
      </c>
      <c r="BY176" s="777">
        <f>' IP STOP cijfers nieuw'!BY26</f>
        <v>600</v>
      </c>
      <c r="BZ176" s="774">
        <f>' IP STOP cijfers nieuw'!BZ26</f>
        <v>0</v>
      </c>
      <c r="CA176" s="774">
        <f>' IP STOP cijfers nieuw'!CA26</f>
        <v>0</v>
      </c>
      <c r="CB176" s="774">
        <f>' IP STOP cijfers nieuw'!CB26</f>
        <v>0</v>
      </c>
      <c r="CC176" s="774">
        <f>' IP STOP cijfers nieuw'!CC26</f>
        <v>0</v>
      </c>
      <c r="CD176" s="774">
        <f>' IP STOP cijfers nieuw'!CD26</f>
        <v>0</v>
      </c>
      <c r="CE176" s="774">
        <f>' IP STOP cijfers nieuw'!CE26</f>
        <v>0</v>
      </c>
      <c r="CF176" s="774">
        <f>' IP STOP cijfers nieuw'!CF26</f>
        <v>0</v>
      </c>
      <c r="CG176" s="774">
        <f>' IP STOP cijfers nieuw'!CG26</f>
        <v>0</v>
      </c>
      <c r="CH176" s="774">
        <f>' IP STOP cijfers nieuw'!CH26</f>
        <v>0</v>
      </c>
      <c r="CI176" s="774">
        <f>' IP STOP cijfers nieuw'!CI26</f>
        <v>0</v>
      </c>
      <c r="CJ176" s="774">
        <f>' IP STOP cijfers nieuw'!CJ26</f>
        <v>0</v>
      </c>
      <c r="CK176" s="774">
        <f>' IP STOP cijfers nieuw'!CK26</f>
        <v>0</v>
      </c>
      <c r="CL176" s="779">
        <f>' IP STOP cijfers nieuw'!CL26</f>
        <v>0</v>
      </c>
      <c r="CM176" s="774">
        <f>' IP STOP cijfers nieuw'!CM26</f>
        <v>0</v>
      </c>
      <c r="CN176" s="774">
        <f>' IP STOP cijfers nieuw'!CN26</f>
        <v>0</v>
      </c>
      <c r="CO176" s="774">
        <f>' IP STOP cijfers nieuw'!CO26</f>
        <v>0</v>
      </c>
      <c r="CP176" s="11">
        <f>' IP STOP cijfers nieuw'!CP26</f>
        <v>0</v>
      </c>
      <c r="CQ176" s="11">
        <f>' IP STOP cijfers nieuw'!CQ26</f>
        <v>0</v>
      </c>
      <c r="CR176" s="11">
        <f>' IP STOP cijfers nieuw'!CR26</f>
        <v>0</v>
      </c>
      <c r="CS176" s="11">
        <f>' IP STOP cijfers nieuw'!CS26</f>
        <v>0</v>
      </c>
      <c r="CT176" s="11">
        <f>' IP STOP cijfers nieuw'!CT26</f>
        <v>0</v>
      </c>
      <c r="CU176" s="11">
        <f>' IP STOP cijfers nieuw'!CU26</f>
        <v>0</v>
      </c>
      <c r="CV176" s="11">
        <f>' IP STOP cijfers nieuw'!CV26</f>
        <v>0</v>
      </c>
      <c r="CW176" s="11">
        <f>' IP STOP cijfers nieuw'!CW26</f>
        <v>0</v>
      </c>
      <c r="CX176" s="11">
        <f>' IP STOP cijfers nieuw'!CX26</f>
        <v>0</v>
      </c>
      <c r="CY176" s="26">
        <f>' IP STOP cijfers nieuw'!CY26</f>
        <v>0</v>
      </c>
      <c r="CZ176" s="15">
        <f>' IP STOP cijfers nieuw'!CZ26</f>
        <v>0</v>
      </c>
      <c r="DA176" s="11">
        <f>' IP STOP cijfers nieuw'!DA26</f>
        <v>0</v>
      </c>
      <c r="DB176" s="11">
        <f>' IP STOP cijfers nieuw'!DB26</f>
        <v>0</v>
      </c>
      <c r="DC176" s="11">
        <f>' IP STOP cijfers nieuw'!DC26</f>
        <v>0</v>
      </c>
      <c r="DD176" s="11">
        <f>' IP STOP cijfers nieuw'!DD26</f>
        <v>0</v>
      </c>
      <c r="DE176" s="11">
        <f>' IP STOP cijfers nieuw'!DE26</f>
        <v>0</v>
      </c>
      <c r="DF176" s="11">
        <f>' IP STOP cijfers nieuw'!DF26</f>
        <v>0</v>
      </c>
      <c r="DG176" s="11">
        <f>' IP STOP cijfers nieuw'!DG26</f>
        <v>0</v>
      </c>
      <c r="DH176" s="11">
        <f>' IP STOP cijfers nieuw'!DH26</f>
        <v>0</v>
      </c>
      <c r="DI176" s="11">
        <f>' IP STOP cijfers nieuw'!DI26</f>
        <v>0</v>
      </c>
      <c r="DJ176" s="11">
        <f>' IP STOP cijfers nieuw'!DJ26</f>
        <v>0</v>
      </c>
      <c r="DK176" s="11">
        <f>' IP STOP cijfers nieuw'!DK26</f>
        <v>0</v>
      </c>
      <c r="DL176" s="26">
        <f>' IP STOP cijfers nieuw'!DL26</f>
        <v>0</v>
      </c>
    </row>
    <row r="177" spans="1:116">
      <c r="A177" s="47">
        <f>' IP STOP cijfers nieuw'!A27</f>
        <v>0</v>
      </c>
      <c r="B177" s="49" t="str">
        <f>' IP STOP cijfers nieuw'!B27</f>
        <v>OWNT</v>
      </c>
      <c r="C177" s="4" t="str">
        <f>' IP STOP cijfers nieuw'!C27</f>
        <v>Industriële Productie</v>
      </c>
      <c r="D177" s="4" t="str">
        <f>' IP STOP cijfers nieuw'!D27</f>
        <v>IP Voedselveiligheid VWS</v>
      </c>
      <c r="E177" s="4" t="str">
        <f>' IP STOP cijfers nieuw'!E27</f>
        <v xml:space="preserve">WWJK Additieven Verordening </v>
      </c>
      <c r="F177" s="4" t="str">
        <f>' IP STOP cijfers nieuw'!F27</f>
        <v>VWS</v>
      </c>
      <c r="G177" s="4">
        <f>' IP STOP cijfers nieuw'!G27</f>
        <v>0</v>
      </c>
      <c r="H177" s="774">
        <f>' IP STOP cijfers nieuw'!H27</f>
        <v>200</v>
      </c>
      <c r="I177" s="774">
        <f>' IP STOP cijfers nieuw'!I27</f>
        <v>0</v>
      </c>
      <c r="J177" s="774">
        <f>' IP STOP cijfers nieuw'!J27</f>
        <v>0</v>
      </c>
      <c r="K177" s="774">
        <f>' IP STOP cijfers nieuw'!K27</f>
        <v>0</v>
      </c>
      <c r="L177" s="774">
        <f>' IP STOP cijfers nieuw'!L27</f>
        <v>0</v>
      </c>
      <c r="M177" s="774">
        <f>' IP STOP cijfers nieuw'!M27</f>
        <v>0</v>
      </c>
      <c r="N177" s="774">
        <f>' IP STOP cijfers nieuw'!N27</f>
        <v>0</v>
      </c>
      <c r="O177" s="774">
        <f>' IP STOP cijfers nieuw'!O27</f>
        <v>0</v>
      </c>
      <c r="P177" s="774">
        <f>' IP STOP cijfers nieuw'!P27</f>
        <v>0</v>
      </c>
      <c r="Q177" s="775">
        <f>' IP STOP cijfers nieuw'!Q27</f>
        <v>200</v>
      </c>
      <c r="R177" s="776">
        <f>' IP STOP cijfers nieuw'!R27</f>
        <v>0</v>
      </c>
      <c r="S177" s="774">
        <f>' IP STOP cijfers nieuw'!S27</f>
        <v>0</v>
      </c>
      <c r="T177" s="774">
        <f>' IP STOP cijfers nieuw'!T27</f>
        <v>200</v>
      </c>
      <c r="U177" s="774">
        <f>' IP STOP cijfers nieuw'!U27</f>
        <v>0</v>
      </c>
      <c r="V177" s="774">
        <f>' IP STOP cijfers nieuw'!V27</f>
        <v>0</v>
      </c>
      <c r="W177" s="774">
        <f>' IP STOP cijfers nieuw'!W27</f>
        <v>0</v>
      </c>
      <c r="X177" s="774">
        <f>' IP STOP cijfers nieuw'!X27</f>
        <v>0</v>
      </c>
      <c r="Y177" s="774">
        <f>' IP STOP cijfers nieuw'!Y27</f>
        <v>0</v>
      </c>
      <c r="Z177" s="777">
        <f>' IP STOP cijfers nieuw'!Z27</f>
        <v>200</v>
      </c>
      <c r="AA177" s="774">
        <f>' IP STOP cijfers nieuw'!AA27</f>
        <v>200</v>
      </c>
      <c r="AB177" s="774">
        <f>' IP STOP cijfers nieuw'!AB27</f>
        <v>0</v>
      </c>
      <c r="AC177" s="774">
        <f>' IP STOP cijfers nieuw'!AC27</f>
        <v>0</v>
      </c>
      <c r="AD177" s="774">
        <f>' IP STOP cijfers nieuw'!AD27</f>
        <v>0</v>
      </c>
      <c r="AE177" s="774">
        <f>' IP STOP cijfers nieuw'!AE27</f>
        <v>0</v>
      </c>
      <c r="AF177" s="774">
        <f>' IP STOP cijfers nieuw'!AF27</f>
        <v>0</v>
      </c>
      <c r="AG177" s="777">
        <f>' IP STOP cijfers nieuw'!AG27</f>
        <v>0</v>
      </c>
      <c r="AH177" s="774">
        <f>' IP STOP cijfers nieuw'!AH27</f>
        <v>200</v>
      </c>
      <c r="AI177" s="774">
        <f>' IP STOP cijfers nieuw'!AI27</f>
        <v>0</v>
      </c>
      <c r="AJ177" s="774">
        <f>' IP STOP cijfers nieuw'!AJ27</f>
        <v>0</v>
      </c>
      <c r="AK177" s="774">
        <f>' IP STOP cijfers nieuw'!AK27</f>
        <v>0</v>
      </c>
      <c r="AL177" s="777">
        <f>' IP STOP cijfers nieuw'!AL27</f>
        <v>0</v>
      </c>
      <c r="AM177" s="774">
        <f>' IP STOP cijfers nieuw'!AM27</f>
        <v>0</v>
      </c>
      <c r="AN177" s="774">
        <f>' IP STOP cijfers nieuw'!AN27</f>
        <v>0</v>
      </c>
      <c r="AO177" s="774">
        <f>' IP STOP cijfers nieuw'!AO27</f>
        <v>0</v>
      </c>
      <c r="AP177" s="774">
        <f>' IP STOP cijfers nieuw'!AP27</f>
        <v>0</v>
      </c>
      <c r="AQ177" s="774">
        <f>' IP STOP cijfers nieuw'!AQ27</f>
        <v>0</v>
      </c>
      <c r="AR177" s="777">
        <f>' IP STOP cijfers nieuw'!AR27</f>
        <v>0</v>
      </c>
      <c r="AS177" s="774">
        <f>' IP STOP cijfers nieuw'!AS27</f>
        <v>0</v>
      </c>
      <c r="AT177" s="774">
        <f>' IP STOP cijfers nieuw'!AT27</f>
        <v>0</v>
      </c>
      <c r="AU177" s="774">
        <f>' IP STOP cijfers nieuw'!AU27</f>
        <v>0</v>
      </c>
      <c r="AV177" s="774">
        <f>' IP STOP cijfers nieuw'!AV27</f>
        <v>0</v>
      </c>
      <c r="AW177" s="774">
        <f>' IP STOP cijfers nieuw'!AW27</f>
        <v>0</v>
      </c>
      <c r="AX177" s="774">
        <f>' IP STOP cijfers nieuw'!AX27</f>
        <v>0</v>
      </c>
      <c r="AY177" s="774">
        <f>' IP STOP cijfers nieuw'!AY27</f>
        <v>0</v>
      </c>
      <c r="AZ177" s="774">
        <f>' IP STOP cijfers nieuw'!AZ27</f>
        <v>0</v>
      </c>
      <c r="BA177" s="774">
        <f>' IP STOP cijfers nieuw'!BA27</f>
        <v>0</v>
      </c>
      <c r="BB177" s="774">
        <f>' IP STOP cijfers nieuw'!BB27</f>
        <v>0</v>
      </c>
      <c r="BC177" s="777">
        <f>' IP STOP cijfers nieuw'!BC27</f>
        <v>0</v>
      </c>
      <c r="BD177" s="774">
        <f>' IP STOP cijfers nieuw'!BD27</f>
        <v>0</v>
      </c>
      <c r="BE177" s="774">
        <f>' IP STOP cijfers nieuw'!BE27</f>
        <v>0</v>
      </c>
      <c r="BF177" s="774">
        <f>' IP STOP cijfers nieuw'!BF27</f>
        <v>0</v>
      </c>
      <c r="BG177" s="774">
        <f>' IP STOP cijfers nieuw'!BG27</f>
        <v>0</v>
      </c>
      <c r="BH177" s="774">
        <f>' IP STOP cijfers nieuw'!BH27</f>
        <v>0</v>
      </c>
      <c r="BI177" s="774">
        <f>' IP STOP cijfers nieuw'!BI27</f>
        <v>0</v>
      </c>
      <c r="BJ177" s="774">
        <f>' IP STOP cijfers nieuw'!BJ27</f>
        <v>0</v>
      </c>
      <c r="BK177" s="777">
        <f>' IP STOP cijfers nieuw'!BK27</f>
        <v>0</v>
      </c>
      <c r="BL177" s="774">
        <f>' IP STOP cijfers nieuw'!BL27</f>
        <v>0</v>
      </c>
      <c r="BM177" s="774">
        <f>' IP STOP cijfers nieuw'!BM27</f>
        <v>0</v>
      </c>
      <c r="BN177" s="774">
        <f>' IP STOP cijfers nieuw'!BN27</f>
        <v>0</v>
      </c>
      <c r="BO177" s="774">
        <f>' IP STOP cijfers nieuw'!BO27</f>
        <v>0</v>
      </c>
      <c r="BP177" s="774">
        <f>' IP STOP cijfers nieuw'!BP27</f>
        <v>0</v>
      </c>
      <c r="BQ177" s="777">
        <f>' IP STOP cijfers nieuw'!BQ27</f>
        <v>0</v>
      </c>
      <c r="BR177" s="774">
        <f>' IP STOP cijfers nieuw'!BR27</f>
        <v>0</v>
      </c>
      <c r="BS177" s="774">
        <f>' IP STOP cijfers nieuw'!BS27</f>
        <v>0</v>
      </c>
      <c r="BT177" s="774">
        <f>' IP STOP cijfers nieuw'!BT27</f>
        <v>0</v>
      </c>
      <c r="BU177" s="774">
        <f>' IP STOP cijfers nieuw'!BU27</f>
        <v>0</v>
      </c>
      <c r="BV177" s="774">
        <f>' IP STOP cijfers nieuw'!BV27</f>
        <v>0</v>
      </c>
      <c r="BW177" s="774">
        <f>' IP STOP cijfers nieuw'!BW27</f>
        <v>0</v>
      </c>
      <c r="BX177" s="778">
        <f>' IP STOP cijfers nieuw'!BX27</f>
        <v>0</v>
      </c>
      <c r="BY177" s="777">
        <f>' IP STOP cijfers nieuw'!BY27</f>
        <v>200</v>
      </c>
      <c r="BZ177" s="774">
        <f>' IP STOP cijfers nieuw'!BZ27</f>
        <v>0</v>
      </c>
      <c r="CA177" s="774">
        <f>' IP STOP cijfers nieuw'!CA27</f>
        <v>0</v>
      </c>
      <c r="CB177" s="774">
        <f>' IP STOP cijfers nieuw'!CB27</f>
        <v>0</v>
      </c>
      <c r="CC177" s="774">
        <f>' IP STOP cijfers nieuw'!CC27</f>
        <v>0</v>
      </c>
      <c r="CD177" s="774">
        <f>' IP STOP cijfers nieuw'!CD27</f>
        <v>0</v>
      </c>
      <c r="CE177" s="774">
        <f>' IP STOP cijfers nieuw'!CE27</f>
        <v>0</v>
      </c>
      <c r="CF177" s="774">
        <f>' IP STOP cijfers nieuw'!CF27</f>
        <v>0</v>
      </c>
      <c r="CG177" s="774">
        <f>' IP STOP cijfers nieuw'!CG27</f>
        <v>0</v>
      </c>
      <c r="CH177" s="774">
        <f>' IP STOP cijfers nieuw'!CH27</f>
        <v>0</v>
      </c>
      <c r="CI177" s="774">
        <f>' IP STOP cijfers nieuw'!CI27</f>
        <v>0</v>
      </c>
      <c r="CJ177" s="774">
        <f>' IP STOP cijfers nieuw'!CJ27</f>
        <v>0</v>
      </c>
      <c r="CK177" s="774">
        <f>' IP STOP cijfers nieuw'!CK27</f>
        <v>0</v>
      </c>
      <c r="CL177" s="779">
        <f>' IP STOP cijfers nieuw'!CL27</f>
        <v>0</v>
      </c>
      <c r="CM177" s="774">
        <f>' IP STOP cijfers nieuw'!CM27</f>
        <v>0</v>
      </c>
      <c r="CN177" s="774">
        <f>' IP STOP cijfers nieuw'!CN27</f>
        <v>0</v>
      </c>
      <c r="CO177" s="774">
        <f>' IP STOP cijfers nieuw'!CO27</f>
        <v>0</v>
      </c>
      <c r="CP177" s="11">
        <f>' IP STOP cijfers nieuw'!CP27</f>
        <v>0</v>
      </c>
      <c r="CQ177" s="11">
        <f>' IP STOP cijfers nieuw'!CQ27</f>
        <v>0</v>
      </c>
      <c r="CR177" s="11">
        <f>' IP STOP cijfers nieuw'!CR27</f>
        <v>0</v>
      </c>
      <c r="CS177" s="11">
        <f>' IP STOP cijfers nieuw'!CS27</f>
        <v>0</v>
      </c>
      <c r="CT177" s="11">
        <f>' IP STOP cijfers nieuw'!CT27</f>
        <v>0</v>
      </c>
      <c r="CU177" s="11">
        <f>' IP STOP cijfers nieuw'!CU27</f>
        <v>0</v>
      </c>
      <c r="CV177" s="11">
        <f>' IP STOP cijfers nieuw'!CV27</f>
        <v>0</v>
      </c>
      <c r="CW177" s="11">
        <f>' IP STOP cijfers nieuw'!CW27</f>
        <v>0</v>
      </c>
      <c r="CX177" s="11">
        <f>' IP STOP cijfers nieuw'!CX27</f>
        <v>0</v>
      </c>
      <c r="CY177" s="26">
        <f>' IP STOP cijfers nieuw'!CY27</f>
        <v>0</v>
      </c>
      <c r="CZ177" s="15">
        <f>' IP STOP cijfers nieuw'!CZ27</f>
        <v>0</v>
      </c>
      <c r="DA177" s="11">
        <f>' IP STOP cijfers nieuw'!DA27</f>
        <v>0</v>
      </c>
      <c r="DB177" s="11">
        <f>' IP STOP cijfers nieuw'!DB27</f>
        <v>0</v>
      </c>
      <c r="DC177" s="11">
        <f>' IP STOP cijfers nieuw'!DC27</f>
        <v>0</v>
      </c>
      <c r="DD177" s="11">
        <f>' IP STOP cijfers nieuw'!DD27</f>
        <v>0</v>
      </c>
      <c r="DE177" s="11">
        <f>' IP STOP cijfers nieuw'!DE27</f>
        <v>0</v>
      </c>
      <c r="DF177" s="11">
        <f>' IP STOP cijfers nieuw'!DF27</f>
        <v>0</v>
      </c>
      <c r="DG177" s="11">
        <f>' IP STOP cijfers nieuw'!DG27</f>
        <v>0</v>
      </c>
      <c r="DH177" s="11">
        <f>' IP STOP cijfers nieuw'!DH27</f>
        <v>0</v>
      </c>
      <c r="DI177" s="11">
        <f>' IP STOP cijfers nieuw'!DI27</f>
        <v>0</v>
      </c>
      <c r="DJ177" s="11">
        <f>' IP STOP cijfers nieuw'!DJ27</f>
        <v>0</v>
      </c>
      <c r="DK177" s="11">
        <f>' IP STOP cijfers nieuw'!DK27</f>
        <v>0</v>
      </c>
      <c r="DL177" s="26">
        <f>' IP STOP cijfers nieuw'!DL27</f>
        <v>0</v>
      </c>
    </row>
    <row r="178" spans="1:116">
      <c r="A178" s="47">
        <f>' IP STOP cijfers nieuw'!A28</f>
        <v>0</v>
      </c>
      <c r="B178" s="49" t="str">
        <f>' IP STOP cijfers nieuw'!B28</f>
        <v>OWNT</v>
      </c>
      <c r="C178" s="4" t="str">
        <f>' IP STOP cijfers nieuw'!C28</f>
        <v>Industriële Productie</v>
      </c>
      <c r="D178" s="4" t="str">
        <f>' IP STOP cijfers nieuw'!D28</f>
        <v>IP Voedselveiligheid VWS</v>
      </c>
      <c r="E178" s="4" t="str">
        <f>' IP STOP cijfers nieuw'!E28</f>
        <v>WWJK EU  gecoordineerd onderzoek</v>
      </c>
      <c r="F178" s="4" t="str">
        <f>' IP STOP cijfers nieuw'!F28</f>
        <v>VWS</v>
      </c>
      <c r="G178" s="4">
        <f>' IP STOP cijfers nieuw'!G28</f>
        <v>0</v>
      </c>
      <c r="H178" s="774">
        <f>' IP STOP cijfers nieuw'!H28</f>
        <v>300</v>
      </c>
      <c r="I178" s="774">
        <f>' IP STOP cijfers nieuw'!I28</f>
        <v>300</v>
      </c>
      <c r="J178" s="774">
        <f>' IP STOP cijfers nieuw'!J28</f>
        <v>0</v>
      </c>
      <c r="K178" s="774">
        <f>' IP STOP cijfers nieuw'!K28</f>
        <v>0</v>
      </c>
      <c r="L178" s="774">
        <f>' IP STOP cijfers nieuw'!L28</f>
        <v>0</v>
      </c>
      <c r="M178" s="774">
        <f>' IP STOP cijfers nieuw'!M28</f>
        <v>0</v>
      </c>
      <c r="N178" s="774">
        <f>' IP STOP cijfers nieuw'!N28</f>
        <v>0</v>
      </c>
      <c r="O178" s="774">
        <f>' IP STOP cijfers nieuw'!O28</f>
        <v>0</v>
      </c>
      <c r="P178" s="774">
        <f>' IP STOP cijfers nieuw'!P28</f>
        <v>0</v>
      </c>
      <c r="Q178" s="775">
        <f>' IP STOP cijfers nieuw'!Q28</f>
        <v>600</v>
      </c>
      <c r="R178" s="776">
        <f>' IP STOP cijfers nieuw'!R28</f>
        <v>0</v>
      </c>
      <c r="S178" s="774">
        <f>' IP STOP cijfers nieuw'!S28</f>
        <v>0</v>
      </c>
      <c r="T178" s="774">
        <f>' IP STOP cijfers nieuw'!T28</f>
        <v>600</v>
      </c>
      <c r="U178" s="774">
        <f>' IP STOP cijfers nieuw'!U28</f>
        <v>0</v>
      </c>
      <c r="V178" s="774">
        <f>' IP STOP cijfers nieuw'!V28</f>
        <v>0</v>
      </c>
      <c r="W178" s="774">
        <f>' IP STOP cijfers nieuw'!W28</f>
        <v>0</v>
      </c>
      <c r="X178" s="774">
        <f>' IP STOP cijfers nieuw'!X28</f>
        <v>0</v>
      </c>
      <c r="Y178" s="774">
        <f>' IP STOP cijfers nieuw'!Y28</f>
        <v>0</v>
      </c>
      <c r="Z178" s="777">
        <f>' IP STOP cijfers nieuw'!Z28</f>
        <v>600</v>
      </c>
      <c r="AA178" s="774">
        <f>' IP STOP cijfers nieuw'!AA28</f>
        <v>100</v>
      </c>
      <c r="AB178" s="774">
        <f>' IP STOP cijfers nieuw'!AB28</f>
        <v>0</v>
      </c>
      <c r="AC178" s="774">
        <f>' IP STOP cijfers nieuw'!AC28</f>
        <v>200</v>
      </c>
      <c r="AD178" s="774">
        <f>' IP STOP cijfers nieuw'!AD28</f>
        <v>0</v>
      </c>
      <c r="AE178" s="774">
        <f>' IP STOP cijfers nieuw'!AE28</f>
        <v>0</v>
      </c>
      <c r="AF178" s="774">
        <f>' IP STOP cijfers nieuw'!AF28</f>
        <v>300</v>
      </c>
      <c r="AG178" s="777">
        <f>' IP STOP cijfers nieuw'!AG28</f>
        <v>0</v>
      </c>
      <c r="AH178" s="774">
        <f>' IP STOP cijfers nieuw'!AH28</f>
        <v>100</v>
      </c>
      <c r="AI178" s="774">
        <f>' IP STOP cijfers nieuw'!AI28</f>
        <v>0</v>
      </c>
      <c r="AJ178" s="774">
        <f>' IP STOP cijfers nieuw'!AJ28</f>
        <v>0</v>
      </c>
      <c r="AK178" s="774">
        <f>' IP STOP cijfers nieuw'!AK28</f>
        <v>0</v>
      </c>
      <c r="AL178" s="777">
        <f>' IP STOP cijfers nieuw'!AL28</f>
        <v>0</v>
      </c>
      <c r="AM178" s="774">
        <f>' IP STOP cijfers nieuw'!AM28</f>
        <v>0</v>
      </c>
      <c r="AN178" s="774">
        <f>' IP STOP cijfers nieuw'!AN28</f>
        <v>0</v>
      </c>
      <c r="AO178" s="774">
        <f>' IP STOP cijfers nieuw'!AO28</f>
        <v>0</v>
      </c>
      <c r="AP178" s="774">
        <f>' IP STOP cijfers nieuw'!AP28</f>
        <v>0</v>
      </c>
      <c r="AQ178" s="774">
        <f>' IP STOP cijfers nieuw'!AQ28</f>
        <v>0</v>
      </c>
      <c r="AR178" s="777">
        <f>' IP STOP cijfers nieuw'!AR28</f>
        <v>0</v>
      </c>
      <c r="AS178" s="774">
        <f>' IP STOP cijfers nieuw'!AS28</f>
        <v>0</v>
      </c>
      <c r="AT178" s="774">
        <f>' IP STOP cijfers nieuw'!AT28</f>
        <v>0</v>
      </c>
      <c r="AU178" s="774">
        <f>' IP STOP cijfers nieuw'!AU28</f>
        <v>0</v>
      </c>
      <c r="AV178" s="774">
        <f>' IP STOP cijfers nieuw'!AV28</f>
        <v>0</v>
      </c>
      <c r="AW178" s="774">
        <f>' IP STOP cijfers nieuw'!AW28</f>
        <v>0</v>
      </c>
      <c r="AX178" s="774">
        <f>' IP STOP cijfers nieuw'!AX28</f>
        <v>0</v>
      </c>
      <c r="AY178" s="774">
        <f>' IP STOP cijfers nieuw'!AY28</f>
        <v>0</v>
      </c>
      <c r="AZ178" s="774">
        <f>' IP STOP cijfers nieuw'!AZ28</f>
        <v>0</v>
      </c>
      <c r="BA178" s="774">
        <f>' IP STOP cijfers nieuw'!BA28</f>
        <v>0</v>
      </c>
      <c r="BB178" s="774">
        <f>' IP STOP cijfers nieuw'!BB28</f>
        <v>0</v>
      </c>
      <c r="BC178" s="777">
        <f>' IP STOP cijfers nieuw'!BC28</f>
        <v>0</v>
      </c>
      <c r="BD178" s="774">
        <f>' IP STOP cijfers nieuw'!BD28</f>
        <v>300</v>
      </c>
      <c r="BE178" s="774">
        <f>' IP STOP cijfers nieuw'!BE28</f>
        <v>0</v>
      </c>
      <c r="BF178" s="774">
        <f>' IP STOP cijfers nieuw'!BF28</f>
        <v>0</v>
      </c>
      <c r="BG178" s="774">
        <f>' IP STOP cijfers nieuw'!BG28</f>
        <v>0</v>
      </c>
      <c r="BH178" s="774">
        <f>' IP STOP cijfers nieuw'!BH28</f>
        <v>0</v>
      </c>
      <c r="BI178" s="774">
        <f>' IP STOP cijfers nieuw'!BI28</f>
        <v>0</v>
      </c>
      <c r="BJ178" s="774">
        <f>' IP STOP cijfers nieuw'!BJ28</f>
        <v>0</v>
      </c>
      <c r="BK178" s="777">
        <f>' IP STOP cijfers nieuw'!BK28</f>
        <v>0</v>
      </c>
      <c r="BL178" s="774">
        <f>' IP STOP cijfers nieuw'!BL28</f>
        <v>0</v>
      </c>
      <c r="BM178" s="774">
        <f>' IP STOP cijfers nieuw'!BM28</f>
        <v>0</v>
      </c>
      <c r="BN178" s="774">
        <f>' IP STOP cijfers nieuw'!BN28</f>
        <v>0</v>
      </c>
      <c r="BO178" s="774">
        <f>' IP STOP cijfers nieuw'!BO28</f>
        <v>0</v>
      </c>
      <c r="BP178" s="774">
        <f>' IP STOP cijfers nieuw'!BP28</f>
        <v>0</v>
      </c>
      <c r="BQ178" s="777">
        <f>' IP STOP cijfers nieuw'!BQ28</f>
        <v>0</v>
      </c>
      <c r="BR178" s="774">
        <f>' IP STOP cijfers nieuw'!BR28</f>
        <v>0</v>
      </c>
      <c r="BS178" s="774">
        <f>' IP STOP cijfers nieuw'!BS28</f>
        <v>0</v>
      </c>
      <c r="BT178" s="774">
        <f>' IP STOP cijfers nieuw'!BT28</f>
        <v>0</v>
      </c>
      <c r="BU178" s="774">
        <f>' IP STOP cijfers nieuw'!BU28</f>
        <v>0</v>
      </c>
      <c r="BV178" s="774">
        <f>' IP STOP cijfers nieuw'!BV28</f>
        <v>0</v>
      </c>
      <c r="BW178" s="774">
        <f>' IP STOP cijfers nieuw'!BW28</f>
        <v>0</v>
      </c>
      <c r="BX178" s="778">
        <f>' IP STOP cijfers nieuw'!BX28</f>
        <v>200</v>
      </c>
      <c r="BY178" s="777">
        <f>' IP STOP cijfers nieuw'!BY28</f>
        <v>400</v>
      </c>
      <c r="BZ178" s="774">
        <f>' IP STOP cijfers nieuw'!BZ28</f>
        <v>0</v>
      </c>
      <c r="CA178" s="774">
        <f>' IP STOP cijfers nieuw'!CA28</f>
        <v>0</v>
      </c>
      <c r="CB178" s="774">
        <f>' IP STOP cijfers nieuw'!CB28</f>
        <v>0</v>
      </c>
      <c r="CC178" s="774">
        <f>' IP STOP cijfers nieuw'!CC28</f>
        <v>0</v>
      </c>
      <c r="CD178" s="774">
        <f>' IP STOP cijfers nieuw'!CD28</f>
        <v>0</v>
      </c>
      <c r="CE178" s="774">
        <f>' IP STOP cijfers nieuw'!CE28</f>
        <v>0</v>
      </c>
      <c r="CF178" s="774">
        <f>' IP STOP cijfers nieuw'!CF28</f>
        <v>0</v>
      </c>
      <c r="CG178" s="774">
        <f>' IP STOP cijfers nieuw'!CG28</f>
        <v>0</v>
      </c>
      <c r="CH178" s="774">
        <f>' IP STOP cijfers nieuw'!CH28</f>
        <v>0</v>
      </c>
      <c r="CI178" s="774">
        <f>' IP STOP cijfers nieuw'!CI28</f>
        <v>0</v>
      </c>
      <c r="CJ178" s="774">
        <f>' IP STOP cijfers nieuw'!CJ28</f>
        <v>0</v>
      </c>
      <c r="CK178" s="774">
        <f>' IP STOP cijfers nieuw'!CK28</f>
        <v>0</v>
      </c>
      <c r="CL178" s="779">
        <f>' IP STOP cijfers nieuw'!CL28</f>
        <v>0</v>
      </c>
      <c r="CM178" s="774">
        <f>' IP STOP cijfers nieuw'!CM28</f>
        <v>0</v>
      </c>
      <c r="CN178" s="774">
        <f>' IP STOP cijfers nieuw'!CN28</f>
        <v>0</v>
      </c>
      <c r="CO178" s="774">
        <f>' IP STOP cijfers nieuw'!CO28</f>
        <v>0</v>
      </c>
      <c r="CP178" s="11">
        <f>' IP STOP cijfers nieuw'!CP28</f>
        <v>0</v>
      </c>
      <c r="CQ178" s="11">
        <f>' IP STOP cijfers nieuw'!CQ28</f>
        <v>0</v>
      </c>
      <c r="CR178" s="11">
        <f>' IP STOP cijfers nieuw'!CR28</f>
        <v>0</v>
      </c>
      <c r="CS178" s="11">
        <f>' IP STOP cijfers nieuw'!CS28</f>
        <v>0</v>
      </c>
      <c r="CT178" s="11">
        <f>' IP STOP cijfers nieuw'!CT28</f>
        <v>0</v>
      </c>
      <c r="CU178" s="11">
        <f>' IP STOP cijfers nieuw'!CU28</f>
        <v>0</v>
      </c>
      <c r="CV178" s="11">
        <f>' IP STOP cijfers nieuw'!CV28</f>
        <v>0</v>
      </c>
      <c r="CW178" s="11">
        <f>' IP STOP cijfers nieuw'!CW28</f>
        <v>0</v>
      </c>
      <c r="CX178" s="11">
        <f>' IP STOP cijfers nieuw'!CX28</f>
        <v>0</v>
      </c>
      <c r="CY178" s="26">
        <f>' IP STOP cijfers nieuw'!CY28</f>
        <v>0</v>
      </c>
      <c r="CZ178" s="15">
        <f>' IP STOP cijfers nieuw'!CZ28</f>
        <v>0</v>
      </c>
      <c r="DA178" s="11">
        <f>' IP STOP cijfers nieuw'!DA28</f>
        <v>0</v>
      </c>
      <c r="DB178" s="11">
        <f>' IP STOP cijfers nieuw'!DB28</f>
        <v>0</v>
      </c>
      <c r="DC178" s="11">
        <f>' IP STOP cijfers nieuw'!DC28</f>
        <v>0</v>
      </c>
      <c r="DD178" s="11">
        <f>' IP STOP cijfers nieuw'!DD28</f>
        <v>0</v>
      </c>
      <c r="DE178" s="11">
        <f>' IP STOP cijfers nieuw'!DE28</f>
        <v>0</v>
      </c>
      <c r="DF178" s="11">
        <f>' IP STOP cijfers nieuw'!DF28</f>
        <v>0</v>
      </c>
      <c r="DG178" s="11">
        <f>' IP STOP cijfers nieuw'!DG28</f>
        <v>0</v>
      </c>
      <c r="DH178" s="11">
        <f>' IP STOP cijfers nieuw'!DH28</f>
        <v>0</v>
      </c>
      <c r="DI178" s="11">
        <f>' IP STOP cijfers nieuw'!DI28</f>
        <v>0</v>
      </c>
      <c r="DJ178" s="11">
        <f>' IP STOP cijfers nieuw'!DJ28</f>
        <v>0</v>
      </c>
      <c r="DK178" s="11">
        <f>' IP STOP cijfers nieuw'!DK28</f>
        <v>0</v>
      </c>
      <c r="DL178" s="26">
        <f>' IP STOP cijfers nieuw'!DL28</f>
        <v>0</v>
      </c>
    </row>
    <row r="179" spans="1:116">
      <c r="A179" s="47">
        <f>' IP STOP cijfers nieuw'!A29</f>
        <v>0</v>
      </c>
      <c r="B179" s="49" t="str">
        <f>' IP STOP cijfers nieuw'!B29</f>
        <v>OWNT</v>
      </c>
      <c r="C179" s="4" t="str">
        <f>' IP STOP cijfers nieuw'!C29</f>
        <v>Industriële Productie</v>
      </c>
      <c r="D179" s="4" t="str">
        <f>' IP STOP cijfers nieuw'!D29</f>
        <v>IP Voedselveiligheid VWS</v>
      </c>
      <c r="E179" s="4" t="str">
        <f>' IP STOP cijfers nieuw'!E29</f>
        <v xml:space="preserve">WWJK Ondersteuning RIVM bij EU activiteiten </v>
      </c>
      <c r="F179" s="4" t="str">
        <f>' IP STOP cijfers nieuw'!F29</f>
        <v>VWS</v>
      </c>
      <c r="G179" s="4">
        <f>' IP STOP cijfers nieuw'!G29</f>
        <v>0</v>
      </c>
      <c r="H179" s="774">
        <f>' IP STOP cijfers nieuw'!H29</f>
        <v>0</v>
      </c>
      <c r="I179" s="774">
        <f>' IP STOP cijfers nieuw'!I29</f>
        <v>0</v>
      </c>
      <c r="J179" s="774">
        <f>' IP STOP cijfers nieuw'!J29</f>
        <v>0</v>
      </c>
      <c r="K179" s="774">
        <f>' IP STOP cijfers nieuw'!K29</f>
        <v>0</v>
      </c>
      <c r="L179" s="774">
        <f>' IP STOP cijfers nieuw'!L29</f>
        <v>0</v>
      </c>
      <c r="M179" s="774">
        <f>' IP STOP cijfers nieuw'!M29</f>
        <v>0</v>
      </c>
      <c r="N179" s="774">
        <f>' IP STOP cijfers nieuw'!N29</f>
        <v>0</v>
      </c>
      <c r="O179" s="774">
        <f>' IP STOP cijfers nieuw'!O29</f>
        <v>0</v>
      </c>
      <c r="P179" s="774">
        <f>' IP STOP cijfers nieuw'!P29</f>
        <v>0</v>
      </c>
      <c r="Q179" s="775">
        <f>' IP STOP cijfers nieuw'!Q29</f>
        <v>0</v>
      </c>
      <c r="R179" s="776">
        <f>' IP STOP cijfers nieuw'!R29</f>
        <v>0</v>
      </c>
      <c r="S179" s="774">
        <f>' IP STOP cijfers nieuw'!S29</f>
        <v>0</v>
      </c>
      <c r="T179" s="774">
        <f>' IP STOP cijfers nieuw'!T29</f>
        <v>0</v>
      </c>
      <c r="U179" s="774">
        <f>' IP STOP cijfers nieuw'!U29</f>
        <v>0</v>
      </c>
      <c r="V179" s="774">
        <f>' IP STOP cijfers nieuw'!V29</f>
        <v>0</v>
      </c>
      <c r="W179" s="774">
        <f>' IP STOP cijfers nieuw'!W29</f>
        <v>0</v>
      </c>
      <c r="X179" s="774">
        <f>' IP STOP cijfers nieuw'!X29</f>
        <v>0</v>
      </c>
      <c r="Y179" s="774">
        <f>' IP STOP cijfers nieuw'!Y29</f>
        <v>0</v>
      </c>
      <c r="Z179" s="777">
        <f>' IP STOP cijfers nieuw'!Z29</f>
        <v>0</v>
      </c>
      <c r="AA179" s="774">
        <f>' IP STOP cijfers nieuw'!AA29</f>
        <v>0</v>
      </c>
      <c r="AB179" s="774">
        <f>' IP STOP cijfers nieuw'!AB29</f>
        <v>0</v>
      </c>
      <c r="AC179" s="774">
        <f>' IP STOP cijfers nieuw'!AC29</f>
        <v>0</v>
      </c>
      <c r="AD179" s="774">
        <f>' IP STOP cijfers nieuw'!AD29</f>
        <v>0</v>
      </c>
      <c r="AE179" s="774">
        <f>' IP STOP cijfers nieuw'!AE29</f>
        <v>0</v>
      </c>
      <c r="AF179" s="774">
        <f>' IP STOP cijfers nieuw'!AF29</f>
        <v>0</v>
      </c>
      <c r="AG179" s="777">
        <f>' IP STOP cijfers nieuw'!AG29</f>
        <v>0</v>
      </c>
      <c r="AH179" s="774">
        <f>' IP STOP cijfers nieuw'!AH29</f>
        <v>0</v>
      </c>
      <c r="AI179" s="774">
        <f>' IP STOP cijfers nieuw'!AI29</f>
        <v>0</v>
      </c>
      <c r="AJ179" s="774">
        <f>' IP STOP cijfers nieuw'!AJ29</f>
        <v>0</v>
      </c>
      <c r="AK179" s="774">
        <f>' IP STOP cijfers nieuw'!AK29</f>
        <v>0</v>
      </c>
      <c r="AL179" s="777">
        <f>' IP STOP cijfers nieuw'!AL29</f>
        <v>0</v>
      </c>
      <c r="AM179" s="774">
        <f>' IP STOP cijfers nieuw'!AM29</f>
        <v>0</v>
      </c>
      <c r="AN179" s="774">
        <f>' IP STOP cijfers nieuw'!AN29</f>
        <v>0</v>
      </c>
      <c r="AO179" s="774">
        <f>' IP STOP cijfers nieuw'!AO29</f>
        <v>0</v>
      </c>
      <c r="AP179" s="774">
        <f>' IP STOP cijfers nieuw'!AP29</f>
        <v>0</v>
      </c>
      <c r="AQ179" s="774">
        <f>' IP STOP cijfers nieuw'!AQ29</f>
        <v>0</v>
      </c>
      <c r="AR179" s="777">
        <f>' IP STOP cijfers nieuw'!AR29</f>
        <v>0</v>
      </c>
      <c r="AS179" s="774">
        <f>' IP STOP cijfers nieuw'!AS29</f>
        <v>0</v>
      </c>
      <c r="AT179" s="774">
        <f>' IP STOP cijfers nieuw'!AT29</f>
        <v>0</v>
      </c>
      <c r="AU179" s="774">
        <f>' IP STOP cijfers nieuw'!AU29</f>
        <v>0</v>
      </c>
      <c r="AV179" s="774">
        <f>' IP STOP cijfers nieuw'!AV29</f>
        <v>0</v>
      </c>
      <c r="AW179" s="774">
        <f>' IP STOP cijfers nieuw'!AW29</f>
        <v>0</v>
      </c>
      <c r="AX179" s="774">
        <f>' IP STOP cijfers nieuw'!AX29</f>
        <v>0</v>
      </c>
      <c r="AY179" s="774">
        <f>' IP STOP cijfers nieuw'!AY29</f>
        <v>0</v>
      </c>
      <c r="AZ179" s="774">
        <f>' IP STOP cijfers nieuw'!AZ29</f>
        <v>0</v>
      </c>
      <c r="BA179" s="774">
        <f>' IP STOP cijfers nieuw'!BA29</f>
        <v>0</v>
      </c>
      <c r="BB179" s="774">
        <f>' IP STOP cijfers nieuw'!BB29</f>
        <v>0</v>
      </c>
      <c r="BC179" s="777">
        <f>' IP STOP cijfers nieuw'!BC29</f>
        <v>0</v>
      </c>
      <c r="BD179" s="774">
        <f>' IP STOP cijfers nieuw'!BD29</f>
        <v>0</v>
      </c>
      <c r="BE179" s="774">
        <f>' IP STOP cijfers nieuw'!BE29</f>
        <v>0</v>
      </c>
      <c r="BF179" s="774">
        <f>' IP STOP cijfers nieuw'!BF29</f>
        <v>0</v>
      </c>
      <c r="BG179" s="774">
        <f>' IP STOP cijfers nieuw'!BG29</f>
        <v>0</v>
      </c>
      <c r="BH179" s="774">
        <f>' IP STOP cijfers nieuw'!BH29</f>
        <v>0</v>
      </c>
      <c r="BI179" s="774">
        <f>' IP STOP cijfers nieuw'!BI29</f>
        <v>0</v>
      </c>
      <c r="BJ179" s="774">
        <f>' IP STOP cijfers nieuw'!BJ29</f>
        <v>0</v>
      </c>
      <c r="BK179" s="777">
        <f>' IP STOP cijfers nieuw'!BK29</f>
        <v>0</v>
      </c>
      <c r="BL179" s="774">
        <f>' IP STOP cijfers nieuw'!BL29</f>
        <v>0</v>
      </c>
      <c r="BM179" s="774">
        <f>' IP STOP cijfers nieuw'!BM29</f>
        <v>0</v>
      </c>
      <c r="BN179" s="774">
        <f>' IP STOP cijfers nieuw'!BN29</f>
        <v>0</v>
      </c>
      <c r="BO179" s="774">
        <f>' IP STOP cijfers nieuw'!BO29</f>
        <v>0</v>
      </c>
      <c r="BP179" s="774">
        <f>' IP STOP cijfers nieuw'!BP29</f>
        <v>0</v>
      </c>
      <c r="BQ179" s="777">
        <f>' IP STOP cijfers nieuw'!BQ29</f>
        <v>0</v>
      </c>
      <c r="BR179" s="774">
        <f>' IP STOP cijfers nieuw'!BR29</f>
        <v>0</v>
      </c>
      <c r="BS179" s="774">
        <f>' IP STOP cijfers nieuw'!BS29</f>
        <v>0</v>
      </c>
      <c r="BT179" s="774">
        <f>' IP STOP cijfers nieuw'!BT29</f>
        <v>0</v>
      </c>
      <c r="BU179" s="774">
        <f>' IP STOP cijfers nieuw'!BU29</f>
        <v>0</v>
      </c>
      <c r="BV179" s="774">
        <f>' IP STOP cijfers nieuw'!BV29</f>
        <v>0</v>
      </c>
      <c r="BW179" s="774">
        <f>' IP STOP cijfers nieuw'!BW29</f>
        <v>0</v>
      </c>
      <c r="BX179" s="778">
        <f>' IP STOP cijfers nieuw'!BX29</f>
        <v>0</v>
      </c>
      <c r="BY179" s="777">
        <f>' IP STOP cijfers nieuw'!BY29</f>
        <v>0</v>
      </c>
      <c r="BZ179" s="774">
        <f>' IP STOP cijfers nieuw'!BZ29</f>
        <v>0</v>
      </c>
      <c r="CA179" s="774">
        <f>' IP STOP cijfers nieuw'!CA29</f>
        <v>0</v>
      </c>
      <c r="CB179" s="774">
        <f>' IP STOP cijfers nieuw'!CB29</f>
        <v>0</v>
      </c>
      <c r="CC179" s="774">
        <f>' IP STOP cijfers nieuw'!CC29</f>
        <v>0</v>
      </c>
      <c r="CD179" s="774">
        <f>' IP STOP cijfers nieuw'!CD29</f>
        <v>0</v>
      </c>
      <c r="CE179" s="774">
        <f>' IP STOP cijfers nieuw'!CE29</f>
        <v>0</v>
      </c>
      <c r="CF179" s="774">
        <f>' IP STOP cijfers nieuw'!CF29</f>
        <v>0</v>
      </c>
      <c r="CG179" s="774">
        <f>' IP STOP cijfers nieuw'!CG29</f>
        <v>0</v>
      </c>
      <c r="CH179" s="774">
        <f>' IP STOP cijfers nieuw'!CH29</f>
        <v>0</v>
      </c>
      <c r="CI179" s="774">
        <f>' IP STOP cijfers nieuw'!CI29</f>
        <v>0</v>
      </c>
      <c r="CJ179" s="774">
        <f>' IP STOP cijfers nieuw'!CJ29</f>
        <v>0</v>
      </c>
      <c r="CK179" s="774">
        <f>' IP STOP cijfers nieuw'!CK29</f>
        <v>0</v>
      </c>
      <c r="CL179" s="779">
        <f>' IP STOP cijfers nieuw'!CL29</f>
        <v>0</v>
      </c>
      <c r="CM179" s="774">
        <f>' IP STOP cijfers nieuw'!CM29</f>
        <v>0</v>
      </c>
      <c r="CN179" s="774">
        <f>' IP STOP cijfers nieuw'!CN29</f>
        <v>0</v>
      </c>
      <c r="CO179" s="774">
        <f>' IP STOP cijfers nieuw'!CO29</f>
        <v>0</v>
      </c>
      <c r="CP179" s="11">
        <f>' IP STOP cijfers nieuw'!CP29</f>
        <v>0</v>
      </c>
      <c r="CQ179" s="11">
        <f>' IP STOP cijfers nieuw'!CQ29</f>
        <v>0</v>
      </c>
      <c r="CR179" s="11">
        <f>' IP STOP cijfers nieuw'!CR29</f>
        <v>0</v>
      </c>
      <c r="CS179" s="11">
        <f>' IP STOP cijfers nieuw'!CS29</f>
        <v>0</v>
      </c>
      <c r="CT179" s="11">
        <f>' IP STOP cijfers nieuw'!CT29</f>
        <v>0</v>
      </c>
      <c r="CU179" s="11">
        <f>' IP STOP cijfers nieuw'!CU29</f>
        <v>0</v>
      </c>
      <c r="CV179" s="11">
        <f>' IP STOP cijfers nieuw'!CV29</f>
        <v>0</v>
      </c>
      <c r="CW179" s="11">
        <f>' IP STOP cijfers nieuw'!CW29</f>
        <v>0</v>
      </c>
      <c r="CX179" s="11">
        <f>' IP STOP cijfers nieuw'!CX29</f>
        <v>0</v>
      </c>
      <c r="CY179" s="26">
        <f>' IP STOP cijfers nieuw'!CY29</f>
        <v>0</v>
      </c>
      <c r="CZ179" s="15">
        <f>' IP STOP cijfers nieuw'!CZ29</f>
        <v>0</v>
      </c>
      <c r="DA179" s="11">
        <f>' IP STOP cijfers nieuw'!DA29</f>
        <v>0</v>
      </c>
      <c r="DB179" s="11">
        <f>' IP STOP cijfers nieuw'!DB29</f>
        <v>0</v>
      </c>
      <c r="DC179" s="11">
        <f>' IP STOP cijfers nieuw'!DC29</f>
        <v>0</v>
      </c>
      <c r="DD179" s="11">
        <f>' IP STOP cijfers nieuw'!DD29</f>
        <v>0</v>
      </c>
      <c r="DE179" s="11">
        <f>' IP STOP cijfers nieuw'!DE29</f>
        <v>0</v>
      </c>
      <c r="DF179" s="11">
        <f>' IP STOP cijfers nieuw'!DF29</f>
        <v>0</v>
      </c>
      <c r="DG179" s="11">
        <f>' IP STOP cijfers nieuw'!DG29</f>
        <v>0</v>
      </c>
      <c r="DH179" s="11">
        <f>' IP STOP cijfers nieuw'!DH29</f>
        <v>0</v>
      </c>
      <c r="DI179" s="11">
        <f>' IP STOP cijfers nieuw'!DI29</f>
        <v>0</v>
      </c>
      <c r="DJ179" s="11">
        <f>' IP STOP cijfers nieuw'!DJ29</f>
        <v>0</v>
      </c>
      <c r="DK179" s="11">
        <f>' IP STOP cijfers nieuw'!DK29</f>
        <v>0</v>
      </c>
      <c r="DL179" s="26">
        <f>' IP STOP cijfers nieuw'!DL29</f>
        <v>0</v>
      </c>
    </row>
    <row r="180" spans="1:116">
      <c r="A180" s="47">
        <f>' IP STOP cijfers nieuw'!A30</f>
        <v>0</v>
      </c>
      <c r="B180" s="49" t="str">
        <f>' IP STOP cijfers nieuw'!B30</f>
        <v>OWNT/OWNL/OWNA/OWNK</v>
      </c>
      <c r="C180" s="4" t="str">
        <f>' IP STOP cijfers nieuw'!C30</f>
        <v>Industriële Productie</v>
      </c>
      <c r="D180" s="4" t="str">
        <f>' IP STOP cijfers nieuw'!D30</f>
        <v>IP Voedselveiligheid VWS</v>
      </c>
      <c r="E180" s="4" t="str">
        <f>' IP STOP cijfers nieuw'!E30</f>
        <v>Contaminanten mycotoxine</v>
      </c>
      <c r="F180" s="4" t="str">
        <f>' IP STOP cijfers nieuw'!F30</f>
        <v>VWS</v>
      </c>
      <c r="G180" s="4">
        <f>' IP STOP cijfers nieuw'!G30</f>
        <v>0</v>
      </c>
      <c r="H180" s="774">
        <f>' IP STOP cijfers nieuw'!H30</f>
        <v>6142</v>
      </c>
      <c r="I180" s="774">
        <f>' IP STOP cijfers nieuw'!I30</f>
        <v>10425</v>
      </c>
      <c r="J180" s="774">
        <f>' IP STOP cijfers nieuw'!J30</f>
        <v>0</v>
      </c>
      <c r="K180" s="774">
        <f>' IP STOP cijfers nieuw'!K30</f>
        <v>1000</v>
      </c>
      <c r="L180" s="774">
        <f>' IP STOP cijfers nieuw'!L30</f>
        <v>0</v>
      </c>
      <c r="M180" s="774">
        <f>' IP STOP cijfers nieuw'!M30</f>
        <v>0</v>
      </c>
      <c r="N180" s="774">
        <f>' IP STOP cijfers nieuw'!N30</f>
        <v>0</v>
      </c>
      <c r="O180" s="774">
        <f>' IP STOP cijfers nieuw'!O30</f>
        <v>0</v>
      </c>
      <c r="P180" s="774">
        <f>' IP STOP cijfers nieuw'!P30</f>
        <v>0</v>
      </c>
      <c r="Q180" s="775">
        <f>' IP STOP cijfers nieuw'!Q30</f>
        <v>17567</v>
      </c>
      <c r="R180" s="776">
        <f>' IP STOP cijfers nieuw'!R30</f>
        <v>2000</v>
      </c>
      <c r="S180" s="774">
        <f>' IP STOP cijfers nieuw'!S30</f>
        <v>0</v>
      </c>
      <c r="T180" s="774">
        <f>' IP STOP cijfers nieuw'!T30</f>
        <v>15567</v>
      </c>
      <c r="U180" s="774">
        <f>' IP STOP cijfers nieuw'!U30</f>
        <v>0</v>
      </c>
      <c r="V180" s="774">
        <f>' IP STOP cijfers nieuw'!V30</f>
        <v>0</v>
      </c>
      <c r="W180" s="774">
        <f>' IP STOP cijfers nieuw'!W30</f>
        <v>0</v>
      </c>
      <c r="X180" s="774">
        <f>' IP STOP cijfers nieuw'!X30</f>
        <v>0</v>
      </c>
      <c r="Y180" s="774">
        <f>' IP STOP cijfers nieuw'!Y30</f>
        <v>0</v>
      </c>
      <c r="Z180" s="777">
        <f>' IP STOP cijfers nieuw'!Z30</f>
        <v>17567</v>
      </c>
      <c r="AA180" s="774">
        <f>' IP STOP cijfers nieuw'!AA30</f>
        <v>1117</v>
      </c>
      <c r="AB180" s="774">
        <f>' IP STOP cijfers nieuw'!AB30</f>
        <v>0</v>
      </c>
      <c r="AC180" s="774">
        <f>' IP STOP cijfers nieuw'!AC30</f>
        <v>3025</v>
      </c>
      <c r="AD180" s="774">
        <f>' IP STOP cijfers nieuw'!AD30</f>
        <v>0</v>
      </c>
      <c r="AE180" s="774">
        <f>' IP STOP cijfers nieuw'!AE30</f>
        <v>0</v>
      </c>
      <c r="AF180" s="774">
        <f>' IP STOP cijfers nieuw'!AF30</f>
        <v>11425</v>
      </c>
      <c r="AG180" s="777">
        <f>' IP STOP cijfers nieuw'!AG30</f>
        <v>0</v>
      </c>
      <c r="AH180" s="774">
        <f>' IP STOP cijfers nieuw'!AH30</f>
        <v>1117</v>
      </c>
      <c r="AI180" s="774">
        <f>' IP STOP cijfers nieuw'!AI30</f>
        <v>0</v>
      </c>
      <c r="AJ180" s="774">
        <f>' IP STOP cijfers nieuw'!AJ30</f>
        <v>0</v>
      </c>
      <c r="AK180" s="774">
        <f>' IP STOP cijfers nieuw'!AK30</f>
        <v>0</v>
      </c>
      <c r="AL180" s="777">
        <f>' IP STOP cijfers nieuw'!AL30</f>
        <v>0</v>
      </c>
      <c r="AM180" s="774">
        <f>' IP STOP cijfers nieuw'!AM30</f>
        <v>0</v>
      </c>
      <c r="AN180" s="774">
        <f>' IP STOP cijfers nieuw'!AN30</f>
        <v>0</v>
      </c>
      <c r="AO180" s="774">
        <f>' IP STOP cijfers nieuw'!AO30</f>
        <v>0</v>
      </c>
      <c r="AP180" s="774">
        <f>' IP STOP cijfers nieuw'!AP30</f>
        <v>0</v>
      </c>
      <c r="AQ180" s="774">
        <f>' IP STOP cijfers nieuw'!AQ30</f>
        <v>0</v>
      </c>
      <c r="AR180" s="777">
        <f>' IP STOP cijfers nieuw'!AR30</f>
        <v>0</v>
      </c>
      <c r="AS180" s="774">
        <f>' IP STOP cijfers nieuw'!AS30</f>
        <v>0</v>
      </c>
      <c r="AT180" s="774">
        <f>' IP STOP cijfers nieuw'!AT30</f>
        <v>0</v>
      </c>
      <c r="AU180" s="774">
        <f>' IP STOP cijfers nieuw'!AU30</f>
        <v>0</v>
      </c>
      <c r="AV180" s="774">
        <f>' IP STOP cijfers nieuw'!AV30</f>
        <v>0</v>
      </c>
      <c r="AW180" s="774">
        <f>' IP STOP cijfers nieuw'!AW30</f>
        <v>0</v>
      </c>
      <c r="AX180" s="774">
        <f>' IP STOP cijfers nieuw'!AX30</f>
        <v>0</v>
      </c>
      <c r="AY180" s="774">
        <f>' IP STOP cijfers nieuw'!AY30</f>
        <v>0</v>
      </c>
      <c r="AZ180" s="774">
        <f>' IP STOP cijfers nieuw'!AZ30</f>
        <v>0</v>
      </c>
      <c r="BA180" s="774">
        <f>' IP STOP cijfers nieuw'!BA30</f>
        <v>0</v>
      </c>
      <c r="BB180" s="774">
        <f>' IP STOP cijfers nieuw'!BB30</f>
        <v>0</v>
      </c>
      <c r="BC180" s="777">
        <f>' IP STOP cijfers nieuw'!BC30</f>
        <v>0</v>
      </c>
      <c r="BD180" s="774">
        <f>' IP STOP cijfers nieuw'!BD30</f>
        <v>0</v>
      </c>
      <c r="BE180" s="774">
        <f>' IP STOP cijfers nieuw'!BE30</f>
        <v>11425</v>
      </c>
      <c r="BF180" s="774">
        <f>' IP STOP cijfers nieuw'!BF30</f>
        <v>0</v>
      </c>
      <c r="BG180" s="774">
        <f>' IP STOP cijfers nieuw'!BG30</f>
        <v>0</v>
      </c>
      <c r="BH180" s="774">
        <f>' IP STOP cijfers nieuw'!BH30</f>
        <v>0</v>
      </c>
      <c r="BI180" s="774">
        <f>' IP STOP cijfers nieuw'!BI30</f>
        <v>0</v>
      </c>
      <c r="BJ180" s="774">
        <f>' IP STOP cijfers nieuw'!BJ30</f>
        <v>0</v>
      </c>
      <c r="BK180" s="777">
        <f>' IP STOP cijfers nieuw'!BK30</f>
        <v>0</v>
      </c>
      <c r="BL180" s="774">
        <f>' IP STOP cijfers nieuw'!BL30</f>
        <v>0</v>
      </c>
      <c r="BM180" s="774">
        <f>' IP STOP cijfers nieuw'!BM30</f>
        <v>0</v>
      </c>
      <c r="BN180" s="774">
        <f>' IP STOP cijfers nieuw'!BN30</f>
        <v>0</v>
      </c>
      <c r="BO180" s="774">
        <f>' IP STOP cijfers nieuw'!BO30</f>
        <v>0</v>
      </c>
      <c r="BP180" s="774">
        <f>' IP STOP cijfers nieuw'!BP30</f>
        <v>0</v>
      </c>
      <c r="BQ180" s="777">
        <f>' IP STOP cijfers nieuw'!BQ30</f>
        <v>0</v>
      </c>
      <c r="BR180" s="774">
        <f>' IP STOP cijfers nieuw'!BR30</f>
        <v>0</v>
      </c>
      <c r="BS180" s="774">
        <f>' IP STOP cijfers nieuw'!BS30</f>
        <v>0</v>
      </c>
      <c r="BT180" s="774">
        <f>' IP STOP cijfers nieuw'!BT30</f>
        <v>0</v>
      </c>
      <c r="BU180" s="774">
        <f>' IP STOP cijfers nieuw'!BU30</f>
        <v>0</v>
      </c>
      <c r="BV180" s="774">
        <f>' IP STOP cijfers nieuw'!BV30</f>
        <v>0</v>
      </c>
      <c r="BW180" s="774">
        <f>' IP STOP cijfers nieuw'!BW30</f>
        <v>0</v>
      </c>
      <c r="BX180" s="778">
        <f>' IP STOP cijfers nieuw'!BX30</f>
        <v>3025</v>
      </c>
      <c r="BY180" s="777">
        <f>' IP STOP cijfers nieuw'!BY30</f>
        <v>12542</v>
      </c>
      <c r="BZ180" s="774">
        <f>' IP STOP cijfers nieuw'!BZ30</f>
        <v>0</v>
      </c>
      <c r="CA180" s="774">
        <f>' IP STOP cijfers nieuw'!CA30</f>
        <v>0</v>
      </c>
      <c r="CB180" s="774">
        <f>' IP STOP cijfers nieuw'!CB30</f>
        <v>0</v>
      </c>
      <c r="CC180" s="774">
        <f>' IP STOP cijfers nieuw'!CC30</f>
        <v>0</v>
      </c>
      <c r="CD180" s="774">
        <f>' IP STOP cijfers nieuw'!CD30</f>
        <v>0</v>
      </c>
      <c r="CE180" s="774">
        <f>' IP STOP cijfers nieuw'!CE30</f>
        <v>0</v>
      </c>
      <c r="CF180" s="774">
        <f>' IP STOP cijfers nieuw'!CF30</f>
        <v>0</v>
      </c>
      <c r="CG180" s="774">
        <f>' IP STOP cijfers nieuw'!CG30</f>
        <v>0</v>
      </c>
      <c r="CH180" s="774">
        <f>' IP STOP cijfers nieuw'!CH30</f>
        <v>0</v>
      </c>
      <c r="CI180" s="774">
        <f>' IP STOP cijfers nieuw'!CI30</f>
        <v>0</v>
      </c>
      <c r="CJ180" s="774">
        <f>' IP STOP cijfers nieuw'!CJ30</f>
        <v>0</v>
      </c>
      <c r="CK180" s="774">
        <f>' IP STOP cijfers nieuw'!CK30</f>
        <v>0</v>
      </c>
      <c r="CL180" s="779">
        <f>' IP STOP cijfers nieuw'!CL30</f>
        <v>0</v>
      </c>
      <c r="CM180" s="774">
        <f>' IP STOP cijfers nieuw'!CM30</f>
        <v>0</v>
      </c>
      <c r="CN180" s="774">
        <f>' IP STOP cijfers nieuw'!CN30</f>
        <v>0</v>
      </c>
      <c r="CO180" s="774">
        <f>' IP STOP cijfers nieuw'!CO30</f>
        <v>0</v>
      </c>
      <c r="CP180" s="11">
        <f>' IP STOP cijfers nieuw'!CP30</f>
        <v>0</v>
      </c>
      <c r="CQ180" s="11">
        <f>' IP STOP cijfers nieuw'!CQ30</f>
        <v>0</v>
      </c>
      <c r="CR180" s="11">
        <f>' IP STOP cijfers nieuw'!CR30</f>
        <v>0</v>
      </c>
      <c r="CS180" s="11">
        <f>' IP STOP cijfers nieuw'!CS30</f>
        <v>0</v>
      </c>
      <c r="CT180" s="11">
        <f>' IP STOP cijfers nieuw'!CT30</f>
        <v>0</v>
      </c>
      <c r="CU180" s="11">
        <f>' IP STOP cijfers nieuw'!CU30</f>
        <v>0</v>
      </c>
      <c r="CV180" s="11">
        <f>' IP STOP cijfers nieuw'!CV30</f>
        <v>0</v>
      </c>
      <c r="CW180" s="11">
        <f>' IP STOP cijfers nieuw'!CW30</f>
        <v>0</v>
      </c>
      <c r="CX180" s="11">
        <f>' IP STOP cijfers nieuw'!CX30</f>
        <v>0</v>
      </c>
      <c r="CY180" s="26">
        <f>' IP STOP cijfers nieuw'!CY30</f>
        <v>0</v>
      </c>
      <c r="CZ180" s="15">
        <f>' IP STOP cijfers nieuw'!CZ30</f>
        <v>0</v>
      </c>
      <c r="DA180" s="11">
        <f>' IP STOP cijfers nieuw'!DA30</f>
        <v>0</v>
      </c>
      <c r="DB180" s="11">
        <f>' IP STOP cijfers nieuw'!DB30</f>
        <v>0</v>
      </c>
      <c r="DC180" s="11">
        <f>' IP STOP cijfers nieuw'!DC30</f>
        <v>0</v>
      </c>
      <c r="DD180" s="11">
        <f>' IP STOP cijfers nieuw'!DD30</f>
        <v>0</v>
      </c>
      <c r="DE180" s="11">
        <f>' IP STOP cijfers nieuw'!DE30</f>
        <v>0</v>
      </c>
      <c r="DF180" s="11">
        <f>' IP STOP cijfers nieuw'!DF30</f>
        <v>0</v>
      </c>
      <c r="DG180" s="11">
        <f>' IP STOP cijfers nieuw'!DG30</f>
        <v>0</v>
      </c>
      <c r="DH180" s="11">
        <f>' IP STOP cijfers nieuw'!DH30</f>
        <v>0</v>
      </c>
      <c r="DI180" s="11">
        <f>' IP STOP cijfers nieuw'!DI30</f>
        <v>0</v>
      </c>
      <c r="DJ180" s="11">
        <f>' IP STOP cijfers nieuw'!DJ30</f>
        <v>0</v>
      </c>
      <c r="DK180" s="11">
        <f>' IP STOP cijfers nieuw'!DK30</f>
        <v>0</v>
      </c>
      <c r="DL180" s="26">
        <f>' IP STOP cijfers nieuw'!DL30</f>
        <v>0</v>
      </c>
    </row>
    <row r="181" spans="1:116">
      <c r="A181" s="47">
        <f>' IP STOP cijfers nieuw'!A31</f>
        <v>0</v>
      </c>
      <c r="B181" s="49" t="str">
        <f>' IP STOP cijfers nieuw'!B31</f>
        <v>OWNT/OWNL/OWNA/OWNK</v>
      </c>
      <c r="C181" s="4" t="str">
        <f>' IP STOP cijfers nieuw'!C31</f>
        <v>Industriële Productie</v>
      </c>
      <c r="D181" s="4" t="str">
        <f>' IP STOP cijfers nieuw'!D31</f>
        <v>IP Voedselveiligheid VWS</v>
      </c>
      <c r="E181" s="4" t="str">
        <f>' IP STOP cijfers nieuw'!E31</f>
        <v>Contaminanten Nationaal Plan Residuen</v>
      </c>
      <c r="F181" s="4" t="str">
        <f>' IP STOP cijfers nieuw'!F31</f>
        <v>VWS</v>
      </c>
      <c r="G181" s="4">
        <f>' IP STOP cijfers nieuw'!G31</f>
        <v>0</v>
      </c>
      <c r="H181" s="774">
        <f>' IP STOP cijfers nieuw'!H31</f>
        <v>6086</v>
      </c>
      <c r="I181" s="774">
        <f>' IP STOP cijfers nieuw'!I31</f>
        <v>9748</v>
      </c>
      <c r="J181" s="774">
        <f>' IP STOP cijfers nieuw'!J31</f>
        <v>0</v>
      </c>
      <c r="K181" s="774">
        <f>' IP STOP cijfers nieuw'!K31</f>
        <v>5445</v>
      </c>
      <c r="L181" s="774">
        <f>' IP STOP cijfers nieuw'!L31</f>
        <v>0</v>
      </c>
      <c r="M181" s="774">
        <f>' IP STOP cijfers nieuw'!M31</f>
        <v>0</v>
      </c>
      <c r="N181" s="774">
        <f>' IP STOP cijfers nieuw'!N31</f>
        <v>0</v>
      </c>
      <c r="O181" s="774">
        <f>' IP STOP cijfers nieuw'!O31</f>
        <v>0</v>
      </c>
      <c r="P181" s="774">
        <f>' IP STOP cijfers nieuw'!P31</f>
        <v>0</v>
      </c>
      <c r="Q181" s="775">
        <f>' IP STOP cijfers nieuw'!Q31</f>
        <v>21279</v>
      </c>
      <c r="R181" s="776">
        <f>' IP STOP cijfers nieuw'!R31</f>
        <v>1300</v>
      </c>
      <c r="S181" s="774">
        <f>' IP STOP cijfers nieuw'!S31</f>
        <v>0</v>
      </c>
      <c r="T181" s="774">
        <f>' IP STOP cijfers nieuw'!T31</f>
        <v>19979</v>
      </c>
      <c r="U181" s="774">
        <f>' IP STOP cijfers nieuw'!U31</f>
        <v>0</v>
      </c>
      <c r="V181" s="774">
        <f>' IP STOP cijfers nieuw'!V31</f>
        <v>0</v>
      </c>
      <c r="W181" s="774">
        <f>' IP STOP cijfers nieuw'!W31</f>
        <v>0</v>
      </c>
      <c r="X181" s="774">
        <f>' IP STOP cijfers nieuw'!X31</f>
        <v>0</v>
      </c>
      <c r="Y181" s="774">
        <f>' IP STOP cijfers nieuw'!Y31</f>
        <v>0</v>
      </c>
      <c r="Z181" s="777">
        <f>' IP STOP cijfers nieuw'!Z31</f>
        <v>21279</v>
      </c>
      <c r="AA181" s="774">
        <f>' IP STOP cijfers nieuw'!AA31</f>
        <v>1195</v>
      </c>
      <c r="AB181" s="774">
        <f>' IP STOP cijfers nieuw'!AB31</f>
        <v>0</v>
      </c>
      <c r="AC181" s="774">
        <f>' IP STOP cijfers nieuw'!AC31</f>
        <v>3591</v>
      </c>
      <c r="AD181" s="774">
        <f>' IP STOP cijfers nieuw'!AD31</f>
        <v>0</v>
      </c>
      <c r="AE181" s="774">
        <f>' IP STOP cijfers nieuw'!AE31</f>
        <v>0</v>
      </c>
      <c r="AF181" s="774">
        <f>' IP STOP cijfers nieuw'!AF31</f>
        <v>15193</v>
      </c>
      <c r="AG181" s="777">
        <f>' IP STOP cijfers nieuw'!AG31</f>
        <v>0</v>
      </c>
      <c r="AH181" s="774">
        <f>' IP STOP cijfers nieuw'!AH31</f>
        <v>1195</v>
      </c>
      <c r="AI181" s="774">
        <f>' IP STOP cijfers nieuw'!AI31</f>
        <v>0</v>
      </c>
      <c r="AJ181" s="774">
        <f>' IP STOP cijfers nieuw'!AJ31</f>
        <v>0</v>
      </c>
      <c r="AK181" s="774">
        <f>' IP STOP cijfers nieuw'!AK31</f>
        <v>0</v>
      </c>
      <c r="AL181" s="777">
        <f>' IP STOP cijfers nieuw'!AL31</f>
        <v>0</v>
      </c>
      <c r="AM181" s="774">
        <f>' IP STOP cijfers nieuw'!AM31</f>
        <v>0</v>
      </c>
      <c r="AN181" s="774">
        <f>' IP STOP cijfers nieuw'!AN31</f>
        <v>0</v>
      </c>
      <c r="AO181" s="774">
        <f>' IP STOP cijfers nieuw'!AO31</f>
        <v>0</v>
      </c>
      <c r="AP181" s="774">
        <f>' IP STOP cijfers nieuw'!AP31</f>
        <v>0</v>
      </c>
      <c r="AQ181" s="774">
        <f>' IP STOP cijfers nieuw'!AQ31</f>
        <v>0</v>
      </c>
      <c r="AR181" s="777">
        <f>' IP STOP cijfers nieuw'!AR31</f>
        <v>0</v>
      </c>
      <c r="AS181" s="774">
        <f>' IP STOP cijfers nieuw'!AS31</f>
        <v>0</v>
      </c>
      <c r="AT181" s="774">
        <f>' IP STOP cijfers nieuw'!AT31</f>
        <v>0</v>
      </c>
      <c r="AU181" s="774">
        <f>' IP STOP cijfers nieuw'!AU31</f>
        <v>0</v>
      </c>
      <c r="AV181" s="774">
        <f>' IP STOP cijfers nieuw'!AV31</f>
        <v>0</v>
      </c>
      <c r="AW181" s="774">
        <f>' IP STOP cijfers nieuw'!AW31</f>
        <v>0</v>
      </c>
      <c r="AX181" s="774">
        <f>' IP STOP cijfers nieuw'!AX31</f>
        <v>0</v>
      </c>
      <c r="AY181" s="774">
        <f>' IP STOP cijfers nieuw'!AY31</f>
        <v>0</v>
      </c>
      <c r="AZ181" s="774">
        <f>' IP STOP cijfers nieuw'!AZ31</f>
        <v>0</v>
      </c>
      <c r="BA181" s="774">
        <f>' IP STOP cijfers nieuw'!BA31</f>
        <v>0</v>
      </c>
      <c r="BB181" s="774">
        <f>' IP STOP cijfers nieuw'!BB31</f>
        <v>0</v>
      </c>
      <c r="BC181" s="777">
        <f>' IP STOP cijfers nieuw'!BC31</f>
        <v>0</v>
      </c>
      <c r="BD181" s="774">
        <f>' IP STOP cijfers nieuw'!BD31</f>
        <v>0</v>
      </c>
      <c r="BE181" s="774">
        <f>' IP STOP cijfers nieuw'!BE31</f>
        <v>0</v>
      </c>
      <c r="BF181" s="774">
        <f>' IP STOP cijfers nieuw'!BF31</f>
        <v>15193</v>
      </c>
      <c r="BG181" s="774">
        <f>' IP STOP cijfers nieuw'!BG31</f>
        <v>0</v>
      </c>
      <c r="BH181" s="774">
        <f>' IP STOP cijfers nieuw'!BH31</f>
        <v>0</v>
      </c>
      <c r="BI181" s="774">
        <f>' IP STOP cijfers nieuw'!BI31</f>
        <v>0</v>
      </c>
      <c r="BJ181" s="774">
        <f>' IP STOP cijfers nieuw'!BJ31</f>
        <v>0</v>
      </c>
      <c r="BK181" s="777">
        <f>' IP STOP cijfers nieuw'!BK31</f>
        <v>0</v>
      </c>
      <c r="BL181" s="774">
        <f>' IP STOP cijfers nieuw'!BL31</f>
        <v>0</v>
      </c>
      <c r="BM181" s="774">
        <f>' IP STOP cijfers nieuw'!BM31</f>
        <v>0</v>
      </c>
      <c r="BN181" s="774">
        <f>' IP STOP cijfers nieuw'!BN31</f>
        <v>0</v>
      </c>
      <c r="BO181" s="774">
        <f>' IP STOP cijfers nieuw'!BO31</f>
        <v>0</v>
      </c>
      <c r="BP181" s="774">
        <f>' IP STOP cijfers nieuw'!BP31</f>
        <v>0</v>
      </c>
      <c r="BQ181" s="777">
        <f>' IP STOP cijfers nieuw'!BQ31</f>
        <v>0</v>
      </c>
      <c r="BR181" s="774">
        <f>' IP STOP cijfers nieuw'!BR31</f>
        <v>0</v>
      </c>
      <c r="BS181" s="774">
        <f>' IP STOP cijfers nieuw'!BS31</f>
        <v>0</v>
      </c>
      <c r="BT181" s="774">
        <f>' IP STOP cijfers nieuw'!BT31</f>
        <v>0</v>
      </c>
      <c r="BU181" s="774">
        <f>' IP STOP cijfers nieuw'!BU31</f>
        <v>0</v>
      </c>
      <c r="BV181" s="774">
        <f>' IP STOP cijfers nieuw'!BV31</f>
        <v>0</v>
      </c>
      <c r="BW181" s="774">
        <f>' IP STOP cijfers nieuw'!BW31</f>
        <v>0</v>
      </c>
      <c r="BX181" s="778">
        <f>' IP STOP cijfers nieuw'!BX31</f>
        <v>3591</v>
      </c>
      <c r="BY181" s="777">
        <f>' IP STOP cijfers nieuw'!BY31</f>
        <v>16388</v>
      </c>
      <c r="BZ181" s="774">
        <f>' IP STOP cijfers nieuw'!BZ31</f>
        <v>0</v>
      </c>
      <c r="CA181" s="774">
        <f>' IP STOP cijfers nieuw'!CA31</f>
        <v>0</v>
      </c>
      <c r="CB181" s="774">
        <f>' IP STOP cijfers nieuw'!CB31</f>
        <v>0</v>
      </c>
      <c r="CC181" s="774">
        <f>' IP STOP cijfers nieuw'!CC31</f>
        <v>0</v>
      </c>
      <c r="CD181" s="774">
        <f>' IP STOP cijfers nieuw'!CD31</f>
        <v>0</v>
      </c>
      <c r="CE181" s="774">
        <f>' IP STOP cijfers nieuw'!CE31</f>
        <v>0</v>
      </c>
      <c r="CF181" s="774">
        <f>' IP STOP cijfers nieuw'!CF31</f>
        <v>0</v>
      </c>
      <c r="CG181" s="774">
        <f>' IP STOP cijfers nieuw'!CG31</f>
        <v>0</v>
      </c>
      <c r="CH181" s="774">
        <f>' IP STOP cijfers nieuw'!CH31</f>
        <v>0</v>
      </c>
      <c r="CI181" s="774">
        <f>' IP STOP cijfers nieuw'!CI31</f>
        <v>0</v>
      </c>
      <c r="CJ181" s="774">
        <f>' IP STOP cijfers nieuw'!CJ31</f>
        <v>0</v>
      </c>
      <c r="CK181" s="774">
        <f>' IP STOP cijfers nieuw'!CK31</f>
        <v>0</v>
      </c>
      <c r="CL181" s="779">
        <f>' IP STOP cijfers nieuw'!CL31</f>
        <v>0</v>
      </c>
      <c r="CM181" s="774">
        <f>' IP STOP cijfers nieuw'!CM31</f>
        <v>0</v>
      </c>
      <c r="CN181" s="774">
        <f>' IP STOP cijfers nieuw'!CN31</f>
        <v>0</v>
      </c>
      <c r="CO181" s="774">
        <f>' IP STOP cijfers nieuw'!CO31</f>
        <v>0</v>
      </c>
      <c r="CP181" s="11">
        <f>' IP STOP cijfers nieuw'!CP31</f>
        <v>0</v>
      </c>
      <c r="CQ181" s="11">
        <f>' IP STOP cijfers nieuw'!CQ31</f>
        <v>0</v>
      </c>
      <c r="CR181" s="11">
        <f>' IP STOP cijfers nieuw'!CR31</f>
        <v>0</v>
      </c>
      <c r="CS181" s="11">
        <f>' IP STOP cijfers nieuw'!CS31</f>
        <v>0</v>
      </c>
      <c r="CT181" s="11">
        <f>' IP STOP cijfers nieuw'!CT31</f>
        <v>0</v>
      </c>
      <c r="CU181" s="11">
        <f>' IP STOP cijfers nieuw'!CU31</f>
        <v>0</v>
      </c>
      <c r="CV181" s="11">
        <f>' IP STOP cijfers nieuw'!CV31</f>
        <v>0</v>
      </c>
      <c r="CW181" s="11">
        <f>' IP STOP cijfers nieuw'!CW31</f>
        <v>0</v>
      </c>
      <c r="CX181" s="11">
        <f>' IP STOP cijfers nieuw'!CX31</f>
        <v>0</v>
      </c>
      <c r="CY181" s="26">
        <f>' IP STOP cijfers nieuw'!CY31</f>
        <v>0</v>
      </c>
      <c r="CZ181" s="15">
        <f>' IP STOP cijfers nieuw'!CZ31</f>
        <v>0</v>
      </c>
      <c r="DA181" s="11">
        <f>' IP STOP cijfers nieuw'!DA31</f>
        <v>0</v>
      </c>
      <c r="DB181" s="11">
        <f>' IP STOP cijfers nieuw'!DB31</f>
        <v>0</v>
      </c>
      <c r="DC181" s="11">
        <f>' IP STOP cijfers nieuw'!DC31</f>
        <v>0</v>
      </c>
      <c r="DD181" s="11">
        <f>' IP STOP cijfers nieuw'!DD31</f>
        <v>0</v>
      </c>
      <c r="DE181" s="11">
        <f>' IP STOP cijfers nieuw'!DE31</f>
        <v>0</v>
      </c>
      <c r="DF181" s="11">
        <f>' IP STOP cijfers nieuw'!DF31</f>
        <v>0</v>
      </c>
      <c r="DG181" s="11">
        <f>' IP STOP cijfers nieuw'!DG31</f>
        <v>0</v>
      </c>
      <c r="DH181" s="11">
        <f>' IP STOP cijfers nieuw'!DH31</f>
        <v>0</v>
      </c>
      <c r="DI181" s="11">
        <f>' IP STOP cijfers nieuw'!DI31</f>
        <v>0</v>
      </c>
      <c r="DJ181" s="11">
        <f>' IP STOP cijfers nieuw'!DJ31</f>
        <v>0</v>
      </c>
      <c r="DK181" s="11">
        <f>' IP STOP cijfers nieuw'!DK31</f>
        <v>0</v>
      </c>
      <c r="DL181" s="26">
        <f>' IP STOP cijfers nieuw'!DL31</f>
        <v>0</v>
      </c>
    </row>
    <row r="182" spans="1:116">
      <c r="A182" s="47">
        <f>' IP STOP cijfers nieuw'!A32</f>
        <v>0</v>
      </c>
      <c r="B182" s="49" t="str">
        <f>' IP STOP cijfers nieuw'!B32</f>
        <v>OWNT/OWNL/OWNA/OWNK</v>
      </c>
      <c r="C182" s="4" t="str">
        <f>' IP STOP cijfers nieuw'!C32</f>
        <v>Industriële Productie</v>
      </c>
      <c r="D182" s="4" t="str">
        <f>' IP STOP cijfers nieuw'!D32</f>
        <v>IP Voedselveiligheid VWS</v>
      </c>
      <c r="E182" s="4" t="str">
        <f>' IP STOP cijfers nieuw'!E32</f>
        <v>Overige contaminanten</v>
      </c>
      <c r="F182" s="4" t="str">
        <f>' IP STOP cijfers nieuw'!F32</f>
        <v>VWS</v>
      </c>
      <c r="G182" s="4">
        <f>' IP STOP cijfers nieuw'!G32</f>
        <v>0</v>
      </c>
      <c r="H182" s="774">
        <f>' IP STOP cijfers nieuw'!H32</f>
        <v>355</v>
      </c>
      <c r="I182" s="774">
        <f>' IP STOP cijfers nieuw'!I32</f>
        <v>1390</v>
      </c>
      <c r="J182" s="774">
        <f>' IP STOP cijfers nieuw'!J32</f>
        <v>0</v>
      </c>
      <c r="K182" s="774">
        <f>' IP STOP cijfers nieuw'!K32</f>
        <v>500</v>
      </c>
      <c r="L182" s="774">
        <f>' IP STOP cijfers nieuw'!L32</f>
        <v>0</v>
      </c>
      <c r="M182" s="774">
        <f>' IP STOP cijfers nieuw'!M32</f>
        <v>0</v>
      </c>
      <c r="N182" s="774">
        <f>' IP STOP cijfers nieuw'!N32</f>
        <v>0</v>
      </c>
      <c r="O182" s="774">
        <f>' IP STOP cijfers nieuw'!O32</f>
        <v>0</v>
      </c>
      <c r="P182" s="774">
        <f>' IP STOP cijfers nieuw'!P32</f>
        <v>0</v>
      </c>
      <c r="Q182" s="775">
        <f>' IP STOP cijfers nieuw'!Q32</f>
        <v>2245</v>
      </c>
      <c r="R182" s="776">
        <f>' IP STOP cijfers nieuw'!R32</f>
        <v>0</v>
      </c>
      <c r="S182" s="774">
        <f>' IP STOP cijfers nieuw'!S32</f>
        <v>0</v>
      </c>
      <c r="T182" s="774">
        <f>' IP STOP cijfers nieuw'!T32</f>
        <v>2245</v>
      </c>
      <c r="U182" s="774">
        <f>' IP STOP cijfers nieuw'!U32</f>
        <v>0</v>
      </c>
      <c r="V182" s="774">
        <f>' IP STOP cijfers nieuw'!V32</f>
        <v>0</v>
      </c>
      <c r="W182" s="774">
        <f>' IP STOP cijfers nieuw'!W32</f>
        <v>0</v>
      </c>
      <c r="X182" s="774">
        <f>' IP STOP cijfers nieuw'!X32</f>
        <v>0</v>
      </c>
      <c r="Y182" s="774">
        <f>' IP STOP cijfers nieuw'!Y32</f>
        <v>0</v>
      </c>
      <c r="Z182" s="777">
        <f>' IP STOP cijfers nieuw'!Z32</f>
        <v>2245</v>
      </c>
      <c r="AA182" s="774">
        <f>' IP STOP cijfers nieuw'!AA32</f>
        <v>100</v>
      </c>
      <c r="AB182" s="774">
        <f>' IP STOP cijfers nieuw'!AB32</f>
        <v>0</v>
      </c>
      <c r="AC182" s="774">
        <f>' IP STOP cijfers nieuw'!AC32</f>
        <v>255</v>
      </c>
      <c r="AD182" s="774">
        <f>' IP STOP cijfers nieuw'!AD32</f>
        <v>0</v>
      </c>
      <c r="AE182" s="774">
        <f>' IP STOP cijfers nieuw'!AE32</f>
        <v>0</v>
      </c>
      <c r="AF182" s="774">
        <f>' IP STOP cijfers nieuw'!AF32</f>
        <v>1890</v>
      </c>
      <c r="AG182" s="777">
        <f>' IP STOP cijfers nieuw'!AG32</f>
        <v>0</v>
      </c>
      <c r="AH182" s="774">
        <f>' IP STOP cijfers nieuw'!AH32</f>
        <v>100</v>
      </c>
      <c r="AI182" s="774">
        <f>' IP STOP cijfers nieuw'!AI32</f>
        <v>0</v>
      </c>
      <c r="AJ182" s="774">
        <f>' IP STOP cijfers nieuw'!AJ32</f>
        <v>0</v>
      </c>
      <c r="AK182" s="774">
        <f>' IP STOP cijfers nieuw'!AK32</f>
        <v>0</v>
      </c>
      <c r="AL182" s="777">
        <f>' IP STOP cijfers nieuw'!AL32</f>
        <v>0</v>
      </c>
      <c r="AM182" s="774">
        <f>' IP STOP cijfers nieuw'!AM32</f>
        <v>0</v>
      </c>
      <c r="AN182" s="774">
        <f>' IP STOP cijfers nieuw'!AN32</f>
        <v>0</v>
      </c>
      <c r="AO182" s="774">
        <f>' IP STOP cijfers nieuw'!AO32</f>
        <v>0</v>
      </c>
      <c r="AP182" s="774">
        <f>' IP STOP cijfers nieuw'!AP32</f>
        <v>0</v>
      </c>
      <c r="AQ182" s="774">
        <f>' IP STOP cijfers nieuw'!AQ32</f>
        <v>0</v>
      </c>
      <c r="AR182" s="777">
        <f>' IP STOP cijfers nieuw'!AR32</f>
        <v>0</v>
      </c>
      <c r="AS182" s="774">
        <f>' IP STOP cijfers nieuw'!AS32</f>
        <v>0</v>
      </c>
      <c r="AT182" s="774">
        <f>' IP STOP cijfers nieuw'!AT32</f>
        <v>0</v>
      </c>
      <c r="AU182" s="774">
        <f>' IP STOP cijfers nieuw'!AU32</f>
        <v>0</v>
      </c>
      <c r="AV182" s="774">
        <f>' IP STOP cijfers nieuw'!AV32</f>
        <v>0</v>
      </c>
      <c r="AW182" s="774">
        <f>' IP STOP cijfers nieuw'!AW32</f>
        <v>0</v>
      </c>
      <c r="AX182" s="774">
        <f>' IP STOP cijfers nieuw'!AX32</f>
        <v>0</v>
      </c>
      <c r="AY182" s="774">
        <f>' IP STOP cijfers nieuw'!AY32</f>
        <v>0</v>
      </c>
      <c r="AZ182" s="774">
        <f>' IP STOP cijfers nieuw'!AZ32</f>
        <v>0</v>
      </c>
      <c r="BA182" s="774">
        <f>' IP STOP cijfers nieuw'!BA32</f>
        <v>0</v>
      </c>
      <c r="BB182" s="774">
        <f>' IP STOP cijfers nieuw'!BB32</f>
        <v>0</v>
      </c>
      <c r="BC182" s="777">
        <f>' IP STOP cijfers nieuw'!BC32</f>
        <v>0</v>
      </c>
      <c r="BD182" s="774">
        <f>' IP STOP cijfers nieuw'!BD32</f>
        <v>1890</v>
      </c>
      <c r="BE182" s="774">
        <f>' IP STOP cijfers nieuw'!BE32</f>
        <v>0</v>
      </c>
      <c r="BF182" s="774">
        <f>' IP STOP cijfers nieuw'!BF32</f>
        <v>0</v>
      </c>
      <c r="BG182" s="774">
        <f>' IP STOP cijfers nieuw'!BG32</f>
        <v>0</v>
      </c>
      <c r="BH182" s="774">
        <f>' IP STOP cijfers nieuw'!BH32</f>
        <v>0</v>
      </c>
      <c r="BI182" s="774">
        <f>' IP STOP cijfers nieuw'!BI32</f>
        <v>0</v>
      </c>
      <c r="BJ182" s="774">
        <f>' IP STOP cijfers nieuw'!BJ32</f>
        <v>0</v>
      </c>
      <c r="BK182" s="777">
        <f>' IP STOP cijfers nieuw'!BK32</f>
        <v>0</v>
      </c>
      <c r="BL182" s="774">
        <f>' IP STOP cijfers nieuw'!BL32</f>
        <v>0</v>
      </c>
      <c r="BM182" s="774">
        <f>' IP STOP cijfers nieuw'!BM32</f>
        <v>0</v>
      </c>
      <c r="BN182" s="774">
        <f>' IP STOP cijfers nieuw'!BN32</f>
        <v>0</v>
      </c>
      <c r="BO182" s="774">
        <f>' IP STOP cijfers nieuw'!BO32</f>
        <v>0</v>
      </c>
      <c r="BP182" s="774">
        <f>' IP STOP cijfers nieuw'!BP32</f>
        <v>0</v>
      </c>
      <c r="BQ182" s="777">
        <f>' IP STOP cijfers nieuw'!BQ32</f>
        <v>0</v>
      </c>
      <c r="BR182" s="774">
        <f>' IP STOP cijfers nieuw'!BR32</f>
        <v>0</v>
      </c>
      <c r="BS182" s="774">
        <f>' IP STOP cijfers nieuw'!BS32</f>
        <v>0</v>
      </c>
      <c r="BT182" s="774">
        <f>' IP STOP cijfers nieuw'!BT32</f>
        <v>0</v>
      </c>
      <c r="BU182" s="774">
        <f>' IP STOP cijfers nieuw'!BU32</f>
        <v>0</v>
      </c>
      <c r="BV182" s="774">
        <f>' IP STOP cijfers nieuw'!BV32</f>
        <v>0</v>
      </c>
      <c r="BW182" s="774">
        <f>' IP STOP cijfers nieuw'!BW32</f>
        <v>0</v>
      </c>
      <c r="BX182" s="778">
        <f>' IP STOP cijfers nieuw'!BX32</f>
        <v>255</v>
      </c>
      <c r="BY182" s="777">
        <f>' IP STOP cijfers nieuw'!BY32</f>
        <v>1990</v>
      </c>
      <c r="BZ182" s="774">
        <f>' IP STOP cijfers nieuw'!BZ32</f>
        <v>0</v>
      </c>
      <c r="CA182" s="774">
        <f>' IP STOP cijfers nieuw'!CA32</f>
        <v>0</v>
      </c>
      <c r="CB182" s="774">
        <f>' IP STOP cijfers nieuw'!CB32</f>
        <v>0</v>
      </c>
      <c r="CC182" s="774">
        <f>' IP STOP cijfers nieuw'!CC32</f>
        <v>0</v>
      </c>
      <c r="CD182" s="774">
        <f>' IP STOP cijfers nieuw'!CD32</f>
        <v>0</v>
      </c>
      <c r="CE182" s="774">
        <f>' IP STOP cijfers nieuw'!CE32</f>
        <v>0</v>
      </c>
      <c r="CF182" s="774">
        <f>' IP STOP cijfers nieuw'!CF32</f>
        <v>0</v>
      </c>
      <c r="CG182" s="774">
        <f>' IP STOP cijfers nieuw'!CG32</f>
        <v>0</v>
      </c>
      <c r="CH182" s="774">
        <f>' IP STOP cijfers nieuw'!CH32</f>
        <v>0</v>
      </c>
      <c r="CI182" s="774">
        <f>' IP STOP cijfers nieuw'!CI32</f>
        <v>0</v>
      </c>
      <c r="CJ182" s="774">
        <f>' IP STOP cijfers nieuw'!CJ32</f>
        <v>0</v>
      </c>
      <c r="CK182" s="774">
        <f>' IP STOP cijfers nieuw'!CK32</f>
        <v>0</v>
      </c>
      <c r="CL182" s="779">
        <f>' IP STOP cijfers nieuw'!CL32</f>
        <v>0</v>
      </c>
      <c r="CM182" s="774">
        <f>' IP STOP cijfers nieuw'!CM32</f>
        <v>0</v>
      </c>
      <c r="CN182" s="774">
        <f>' IP STOP cijfers nieuw'!CN32</f>
        <v>0</v>
      </c>
      <c r="CO182" s="774">
        <f>' IP STOP cijfers nieuw'!CO32</f>
        <v>0</v>
      </c>
      <c r="CP182" s="11">
        <f>' IP STOP cijfers nieuw'!CP32</f>
        <v>0</v>
      </c>
      <c r="CQ182" s="11">
        <f>' IP STOP cijfers nieuw'!CQ32</f>
        <v>0</v>
      </c>
      <c r="CR182" s="11">
        <f>' IP STOP cijfers nieuw'!CR32</f>
        <v>0</v>
      </c>
      <c r="CS182" s="11">
        <f>' IP STOP cijfers nieuw'!CS32</f>
        <v>0</v>
      </c>
      <c r="CT182" s="11">
        <f>' IP STOP cijfers nieuw'!CT32</f>
        <v>0</v>
      </c>
      <c r="CU182" s="11">
        <f>' IP STOP cijfers nieuw'!CU32</f>
        <v>0</v>
      </c>
      <c r="CV182" s="11">
        <f>' IP STOP cijfers nieuw'!CV32</f>
        <v>0</v>
      </c>
      <c r="CW182" s="11">
        <f>' IP STOP cijfers nieuw'!CW32</f>
        <v>0</v>
      </c>
      <c r="CX182" s="11">
        <f>' IP STOP cijfers nieuw'!CX32</f>
        <v>0</v>
      </c>
      <c r="CY182" s="26">
        <f>' IP STOP cijfers nieuw'!CY32</f>
        <v>0</v>
      </c>
      <c r="CZ182" s="15">
        <f>' IP STOP cijfers nieuw'!CZ32</f>
        <v>0</v>
      </c>
      <c r="DA182" s="11">
        <f>' IP STOP cijfers nieuw'!DA32</f>
        <v>0</v>
      </c>
      <c r="DB182" s="11">
        <f>' IP STOP cijfers nieuw'!DB32</f>
        <v>0</v>
      </c>
      <c r="DC182" s="11">
        <f>' IP STOP cijfers nieuw'!DC32</f>
        <v>0</v>
      </c>
      <c r="DD182" s="11">
        <f>' IP STOP cijfers nieuw'!DD32</f>
        <v>0</v>
      </c>
      <c r="DE182" s="11">
        <f>' IP STOP cijfers nieuw'!DE32</f>
        <v>0</v>
      </c>
      <c r="DF182" s="11">
        <f>' IP STOP cijfers nieuw'!DF32</f>
        <v>0</v>
      </c>
      <c r="DG182" s="11">
        <f>' IP STOP cijfers nieuw'!DG32</f>
        <v>0</v>
      </c>
      <c r="DH182" s="11">
        <f>' IP STOP cijfers nieuw'!DH32</f>
        <v>0</v>
      </c>
      <c r="DI182" s="11">
        <f>' IP STOP cijfers nieuw'!DI32</f>
        <v>0</v>
      </c>
      <c r="DJ182" s="11">
        <f>' IP STOP cijfers nieuw'!DJ32</f>
        <v>0</v>
      </c>
      <c r="DK182" s="11">
        <f>' IP STOP cijfers nieuw'!DK32</f>
        <v>0</v>
      </c>
      <c r="DL182" s="26">
        <f>' IP STOP cijfers nieuw'!DL32</f>
        <v>0</v>
      </c>
    </row>
    <row r="183" spans="1:116">
      <c r="A183" s="47">
        <f>' IP STOP cijfers nieuw'!A33</f>
        <v>0</v>
      </c>
      <c r="B183" s="49" t="str">
        <f>' IP STOP cijfers nieuw'!B33</f>
        <v>OWNT/OWNL/OWNA/OWNK</v>
      </c>
      <c r="C183" s="4" t="str">
        <f>' IP STOP cijfers nieuw'!C33</f>
        <v>Industriële Productie</v>
      </c>
      <c r="D183" s="4" t="str">
        <f>' IP STOP cijfers nieuw'!D33</f>
        <v>IP Voedselveiligheid VWS</v>
      </c>
      <c r="E183" s="4" t="str">
        <f>' IP STOP cijfers nieuw'!E33</f>
        <v>Contaminanten  Doorstraling</v>
      </c>
      <c r="F183" s="4" t="str">
        <f>' IP STOP cijfers nieuw'!F33</f>
        <v>VWS</v>
      </c>
      <c r="G183" s="4">
        <f>' IP STOP cijfers nieuw'!G33</f>
        <v>0</v>
      </c>
      <c r="H183" s="774">
        <f>' IP STOP cijfers nieuw'!H33</f>
        <v>106</v>
      </c>
      <c r="I183" s="774">
        <f>' IP STOP cijfers nieuw'!I33</f>
        <v>175</v>
      </c>
      <c r="J183" s="774">
        <f>' IP STOP cijfers nieuw'!J33</f>
        <v>0</v>
      </c>
      <c r="K183" s="774">
        <f>' IP STOP cijfers nieuw'!K33</f>
        <v>0</v>
      </c>
      <c r="L183" s="774">
        <f>' IP STOP cijfers nieuw'!L33</f>
        <v>0</v>
      </c>
      <c r="M183" s="774">
        <f>' IP STOP cijfers nieuw'!M33</f>
        <v>0</v>
      </c>
      <c r="N183" s="774">
        <f>' IP STOP cijfers nieuw'!N33</f>
        <v>0</v>
      </c>
      <c r="O183" s="774">
        <f>' IP STOP cijfers nieuw'!O33</f>
        <v>0</v>
      </c>
      <c r="P183" s="774">
        <f>' IP STOP cijfers nieuw'!P33</f>
        <v>0</v>
      </c>
      <c r="Q183" s="775">
        <f>' IP STOP cijfers nieuw'!Q33</f>
        <v>281</v>
      </c>
      <c r="R183" s="776">
        <f>' IP STOP cijfers nieuw'!R33</f>
        <v>0</v>
      </c>
      <c r="S183" s="774">
        <f>' IP STOP cijfers nieuw'!S33</f>
        <v>0</v>
      </c>
      <c r="T183" s="774">
        <f>' IP STOP cijfers nieuw'!T33</f>
        <v>281</v>
      </c>
      <c r="U183" s="774">
        <f>' IP STOP cijfers nieuw'!U33</f>
        <v>0</v>
      </c>
      <c r="V183" s="774">
        <f>' IP STOP cijfers nieuw'!V33</f>
        <v>0</v>
      </c>
      <c r="W183" s="774">
        <f>' IP STOP cijfers nieuw'!W33</f>
        <v>0</v>
      </c>
      <c r="X183" s="774">
        <f>' IP STOP cijfers nieuw'!X33</f>
        <v>0</v>
      </c>
      <c r="Y183" s="774">
        <f>' IP STOP cijfers nieuw'!Y33</f>
        <v>0</v>
      </c>
      <c r="Z183" s="777">
        <f>' IP STOP cijfers nieuw'!Z33</f>
        <v>281</v>
      </c>
      <c r="AA183" s="774">
        <f>' IP STOP cijfers nieuw'!AA33</f>
        <v>51</v>
      </c>
      <c r="AB183" s="774">
        <f>' IP STOP cijfers nieuw'!AB33</f>
        <v>0</v>
      </c>
      <c r="AC183" s="774">
        <f>' IP STOP cijfers nieuw'!AC33</f>
        <v>55</v>
      </c>
      <c r="AD183" s="774">
        <f>' IP STOP cijfers nieuw'!AD33</f>
        <v>0</v>
      </c>
      <c r="AE183" s="774">
        <f>' IP STOP cijfers nieuw'!AE33</f>
        <v>0</v>
      </c>
      <c r="AF183" s="774">
        <f>' IP STOP cijfers nieuw'!AF33</f>
        <v>175</v>
      </c>
      <c r="AG183" s="777">
        <f>' IP STOP cijfers nieuw'!AG33</f>
        <v>0</v>
      </c>
      <c r="AH183" s="774">
        <f>' IP STOP cijfers nieuw'!AH33</f>
        <v>51</v>
      </c>
      <c r="AI183" s="774">
        <f>' IP STOP cijfers nieuw'!AI33</f>
        <v>0</v>
      </c>
      <c r="AJ183" s="774">
        <f>' IP STOP cijfers nieuw'!AJ33</f>
        <v>0</v>
      </c>
      <c r="AK183" s="774">
        <f>' IP STOP cijfers nieuw'!AK33</f>
        <v>0</v>
      </c>
      <c r="AL183" s="777">
        <f>' IP STOP cijfers nieuw'!AL33</f>
        <v>0</v>
      </c>
      <c r="AM183" s="774">
        <f>' IP STOP cijfers nieuw'!AM33</f>
        <v>0</v>
      </c>
      <c r="AN183" s="774">
        <f>' IP STOP cijfers nieuw'!AN33</f>
        <v>0</v>
      </c>
      <c r="AO183" s="774">
        <f>' IP STOP cijfers nieuw'!AO33</f>
        <v>0</v>
      </c>
      <c r="AP183" s="774">
        <f>' IP STOP cijfers nieuw'!AP33</f>
        <v>0</v>
      </c>
      <c r="AQ183" s="774">
        <f>' IP STOP cijfers nieuw'!AQ33</f>
        <v>0</v>
      </c>
      <c r="AR183" s="777">
        <f>' IP STOP cijfers nieuw'!AR33</f>
        <v>0</v>
      </c>
      <c r="AS183" s="774">
        <f>' IP STOP cijfers nieuw'!AS33</f>
        <v>0</v>
      </c>
      <c r="AT183" s="774">
        <f>' IP STOP cijfers nieuw'!AT33</f>
        <v>0</v>
      </c>
      <c r="AU183" s="774">
        <f>' IP STOP cijfers nieuw'!AU33</f>
        <v>0</v>
      </c>
      <c r="AV183" s="774">
        <f>' IP STOP cijfers nieuw'!AV33</f>
        <v>0</v>
      </c>
      <c r="AW183" s="774">
        <f>' IP STOP cijfers nieuw'!AW33</f>
        <v>0</v>
      </c>
      <c r="AX183" s="774">
        <f>' IP STOP cijfers nieuw'!AX33</f>
        <v>0</v>
      </c>
      <c r="AY183" s="774">
        <f>' IP STOP cijfers nieuw'!AY33</f>
        <v>0</v>
      </c>
      <c r="AZ183" s="774">
        <f>' IP STOP cijfers nieuw'!AZ33</f>
        <v>0</v>
      </c>
      <c r="BA183" s="774">
        <f>' IP STOP cijfers nieuw'!BA33</f>
        <v>0</v>
      </c>
      <c r="BB183" s="774">
        <f>' IP STOP cijfers nieuw'!BB33</f>
        <v>0</v>
      </c>
      <c r="BC183" s="777">
        <f>' IP STOP cijfers nieuw'!BC33</f>
        <v>0</v>
      </c>
      <c r="BD183" s="774">
        <f>' IP STOP cijfers nieuw'!BD33</f>
        <v>175</v>
      </c>
      <c r="BE183" s="774">
        <f>' IP STOP cijfers nieuw'!BE33</f>
        <v>0</v>
      </c>
      <c r="BF183" s="774">
        <f>' IP STOP cijfers nieuw'!BF33</f>
        <v>0</v>
      </c>
      <c r="BG183" s="774">
        <f>' IP STOP cijfers nieuw'!BG33</f>
        <v>0</v>
      </c>
      <c r="BH183" s="774">
        <f>' IP STOP cijfers nieuw'!BH33</f>
        <v>0</v>
      </c>
      <c r="BI183" s="774">
        <f>' IP STOP cijfers nieuw'!BI33</f>
        <v>0</v>
      </c>
      <c r="BJ183" s="774">
        <f>' IP STOP cijfers nieuw'!BJ33</f>
        <v>0</v>
      </c>
      <c r="BK183" s="777">
        <f>' IP STOP cijfers nieuw'!BK33</f>
        <v>0</v>
      </c>
      <c r="BL183" s="774">
        <f>' IP STOP cijfers nieuw'!BL33</f>
        <v>0</v>
      </c>
      <c r="BM183" s="774">
        <f>' IP STOP cijfers nieuw'!BM33</f>
        <v>0</v>
      </c>
      <c r="BN183" s="774">
        <f>' IP STOP cijfers nieuw'!BN33</f>
        <v>0</v>
      </c>
      <c r="BO183" s="774">
        <f>' IP STOP cijfers nieuw'!BO33</f>
        <v>0</v>
      </c>
      <c r="BP183" s="774">
        <f>' IP STOP cijfers nieuw'!BP33</f>
        <v>0</v>
      </c>
      <c r="BQ183" s="777">
        <f>' IP STOP cijfers nieuw'!BQ33</f>
        <v>0</v>
      </c>
      <c r="BR183" s="774">
        <f>' IP STOP cijfers nieuw'!BR33</f>
        <v>0</v>
      </c>
      <c r="BS183" s="774">
        <f>' IP STOP cijfers nieuw'!BS33</f>
        <v>0</v>
      </c>
      <c r="BT183" s="774">
        <f>' IP STOP cijfers nieuw'!BT33</f>
        <v>0</v>
      </c>
      <c r="BU183" s="774">
        <f>' IP STOP cijfers nieuw'!BU33</f>
        <v>0</v>
      </c>
      <c r="BV183" s="774">
        <f>' IP STOP cijfers nieuw'!BV33</f>
        <v>0</v>
      </c>
      <c r="BW183" s="774">
        <f>' IP STOP cijfers nieuw'!BW33</f>
        <v>0</v>
      </c>
      <c r="BX183" s="778">
        <f>' IP STOP cijfers nieuw'!BX33</f>
        <v>55</v>
      </c>
      <c r="BY183" s="777">
        <f>' IP STOP cijfers nieuw'!BY33</f>
        <v>226</v>
      </c>
      <c r="BZ183" s="774">
        <f>' IP STOP cijfers nieuw'!BZ33</f>
        <v>0</v>
      </c>
      <c r="CA183" s="774">
        <f>' IP STOP cijfers nieuw'!CA33</f>
        <v>0</v>
      </c>
      <c r="CB183" s="774">
        <f>' IP STOP cijfers nieuw'!CB33</f>
        <v>0</v>
      </c>
      <c r="CC183" s="774">
        <f>' IP STOP cijfers nieuw'!CC33</f>
        <v>0</v>
      </c>
      <c r="CD183" s="774">
        <f>' IP STOP cijfers nieuw'!CD33</f>
        <v>0</v>
      </c>
      <c r="CE183" s="774">
        <f>' IP STOP cijfers nieuw'!CE33</f>
        <v>0</v>
      </c>
      <c r="CF183" s="774">
        <f>' IP STOP cijfers nieuw'!CF33</f>
        <v>0</v>
      </c>
      <c r="CG183" s="774">
        <f>' IP STOP cijfers nieuw'!CG33</f>
        <v>0</v>
      </c>
      <c r="CH183" s="774">
        <f>' IP STOP cijfers nieuw'!CH33</f>
        <v>0</v>
      </c>
      <c r="CI183" s="774">
        <f>' IP STOP cijfers nieuw'!CI33</f>
        <v>0</v>
      </c>
      <c r="CJ183" s="774">
        <f>' IP STOP cijfers nieuw'!CJ33</f>
        <v>0</v>
      </c>
      <c r="CK183" s="774">
        <f>' IP STOP cijfers nieuw'!CK33</f>
        <v>0</v>
      </c>
      <c r="CL183" s="779">
        <f>' IP STOP cijfers nieuw'!CL33</f>
        <v>0</v>
      </c>
      <c r="CM183" s="774">
        <f>' IP STOP cijfers nieuw'!CM33</f>
        <v>0</v>
      </c>
      <c r="CN183" s="774">
        <f>' IP STOP cijfers nieuw'!CN33</f>
        <v>0</v>
      </c>
      <c r="CO183" s="774">
        <f>' IP STOP cijfers nieuw'!CO33</f>
        <v>0</v>
      </c>
      <c r="CP183" s="11">
        <f>' IP STOP cijfers nieuw'!CP33</f>
        <v>0</v>
      </c>
      <c r="CQ183" s="11">
        <f>' IP STOP cijfers nieuw'!CQ33</f>
        <v>0</v>
      </c>
      <c r="CR183" s="11">
        <f>' IP STOP cijfers nieuw'!CR33</f>
        <v>0</v>
      </c>
      <c r="CS183" s="11">
        <f>' IP STOP cijfers nieuw'!CS33</f>
        <v>0</v>
      </c>
      <c r="CT183" s="11">
        <f>' IP STOP cijfers nieuw'!CT33</f>
        <v>0</v>
      </c>
      <c r="CU183" s="11">
        <f>' IP STOP cijfers nieuw'!CU33</f>
        <v>0</v>
      </c>
      <c r="CV183" s="11">
        <f>' IP STOP cijfers nieuw'!CV33</f>
        <v>0</v>
      </c>
      <c r="CW183" s="11">
        <f>' IP STOP cijfers nieuw'!CW33</f>
        <v>0</v>
      </c>
      <c r="CX183" s="11">
        <f>' IP STOP cijfers nieuw'!CX33</f>
        <v>0</v>
      </c>
      <c r="CY183" s="26">
        <f>' IP STOP cijfers nieuw'!CY33</f>
        <v>0</v>
      </c>
      <c r="CZ183" s="15">
        <f>' IP STOP cijfers nieuw'!CZ33</f>
        <v>0</v>
      </c>
      <c r="DA183" s="11">
        <f>' IP STOP cijfers nieuw'!DA33</f>
        <v>0</v>
      </c>
      <c r="DB183" s="11">
        <f>' IP STOP cijfers nieuw'!DB33</f>
        <v>0</v>
      </c>
      <c r="DC183" s="11">
        <f>' IP STOP cijfers nieuw'!DC33</f>
        <v>0</v>
      </c>
      <c r="DD183" s="11">
        <f>' IP STOP cijfers nieuw'!DD33</f>
        <v>0</v>
      </c>
      <c r="DE183" s="11">
        <f>' IP STOP cijfers nieuw'!DE33</f>
        <v>0</v>
      </c>
      <c r="DF183" s="11">
        <f>' IP STOP cijfers nieuw'!DF33</f>
        <v>0</v>
      </c>
      <c r="DG183" s="11">
        <f>' IP STOP cijfers nieuw'!DG33</f>
        <v>0</v>
      </c>
      <c r="DH183" s="11">
        <f>' IP STOP cijfers nieuw'!DH33</f>
        <v>0</v>
      </c>
      <c r="DI183" s="11">
        <f>' IP STOP cijfers nieuw'!DI33</f>
        <v>0</v>
      </c>
      <c r="DJ183" s="11">
        <f>' IP STOP cijfers nieuw'!DJ33</f>
        <v>0</v>
      </c>
      <c r="DK183" s="11">
        <f>' IP STOP cijfers nieuw'!DK33</f>
        <v>0</v>
      </c>
      <c r="DL183" s="26">
        <f>' IP STOP cijfers nieuw'!DL33</f>
        <v>0</v>
      </c>
    </row>
    <row r="184" spans="1:116">
      <c r="A184" s="47">
        <f>' IP STOP cijfers nieuw'!A34</f>
        <v>0</v>
      </c>
      <c r="B184" s="49" t="str">
        <f>' IP STOP cijfers nieuw'!B34</f>
        <v>OWNL</v>
      </c>
      <c r="C184" s="4" t="str">
        <f>' IP STOP cijfers nieuw'!C34</f>
        <v>Industriële Productie</v>
      </c>
      <c r="D184" s="4" t="str">
        <f>' IP STOP cijfers nieuw'!D34</f>
        <v>IP Voedselveiligheid VWS</v>
      </c>
      <c r="E184" s="4" t="str">
        <f>' IP STOP cijfers nieuw'!E34</f>
        <v>Contaminanten  biociden</v>
      </c>
      <c r="F184" s="4" t="str">
        <f>' IP STOP cijfers nieuw'!F34</f>
        <v>VWS</v>
      </c>
      <c r="G184" s="4">
        <f>' IP STOP cijfers nieuw'!G34</f>
        <v>0</v>
      </c>
      <c r="H184" s="774">
        <f>' IP STOP cijfers nieuw'!H34</f>
        <v>100</v>
      </c>
      <c r="I184" s="774">
        <f>' IP STOP cijfers nieuw'!I34</f>
        <v>140</v>
      </c>
      <c r="J184" s="774">
        <f>' IP STOP cijfers nieuw'!J34</f>
        <v>0</v>
      </c>
      <c r="K184" s="774">
        <f>' IP STOP cijfers nieuw'!K34</f>
        <v>0</v>
      </c>
      <c r="L184" s="774">
        <f>' IP STOP cijfers nieuw'!L34</f>
        <v>0</v>
      </c>
      <c r="M184" s="774">
        <f>' IP STOP cijfers nieuw'!M34</f>
        <v>0</v>
      </c>
      <c r="N184" s="774">
        <f>' IP STOP cijfers nieuw'!N34</f>
        <v>0</v>
      </c>
      <c r="O184" s="774">
        <f>' IP STOP cijfers nieuw'!O34</f>
        <v>0</v>
      </c>
      <c r="P184" s="774">
        <f>' IP STOP cijfers nieuw'!P34</f>
        <v>0</v>
      </c>
      <c r="Q184" s="775">
        <f>' IP STOP cijfers nieuw'!Q34</f>
        <v>240</v>
      </c>
      <c r="R184" s="776">
        <f>' IP STOP cijfers nieuw'!R34</f>
        <v>0</v>
      </c>
      <c r="S184" s="774">
        <f>' IP STOP cijfers nieuw'!S34</f>
        <v>0</v>
      </c>
      <c r="T184" s="774">
        <f>' IP STOP cijfers nieuw'!T34</f>
        <v>240</v>
      </c>
      <c r="U184" s="774">
        <f>' IP STOP cijfers nieuw'!U34</f>
        <v>0</v>
      </c>
      <c r="V184" s="774">
        <f>' IP STOP cijfers nieuw'!V34</f>
        <v>0</v>
      </c>
      <c r="W184" s="774">
        <f>' IP STOP cijfers nieuw'!W34</f>
        <v>0</v>
      </c>
      <c r="X184" s="774">
        <f>' IP STOP cijfers nieuw'!X34</f>
        <v>0</v>
      </c>
      <c r="Y184" s="774">
        <f>' IP STOP cijfers nieuw'!Y34</f>
        <v>0</v>
      </c>
      <c r="Z184" s="777">
        <f>' IP STOP cijfers nieuw'!Z34</f>
        <v>240</v>
      </c>
      <c r="AA184" s="774">
        <f>' IP STOP cijfers nieuw'!AA34</f>
        <v>75</v>
      </c>
      <c r="AB184" s="774">
        <f>' IP STOP cijfers nieuw'!AB34</f>
        <v>0</v>
      </c>
      <c r="AC184" s="774">
        <f>' IP STOP cijfers nieuw'!AC34</f>
        <v>25</v>
      </c>
      <c r="AD184" s="774">
        <f>' IP STOP cijfers nieuw'!AD34</f>
        <v>0</v>
      </c>
      <c r="AE184" s="774">
        <f>' IP STOP cijfers nieuw'!AE34</f>
        <v>0</v>
      </c>
      <c r="AF184" s="774">
        <f>' IP STOP cijfers nieuw'!AF34</f>
        <v>140</v>
      </c>
      <c r="AG184" s="777">
        <f>' IP STOP cijfers nieuw'!AG34</f>
        <v>0</v>
      </c>
      <c r="AH184" s="774">
        <f>' IP STOP cijfers nieuw'!AH34</f>
        <v>75</v>
      </c>
      <c r="AI184" s="774">
        <f>' IP STOP cijfers nieuw'!AI34</f>
        <v>0</v>
      </c>
      <c r="AJ184" s="774">
        <f>' IP STOP cijfers nieuw'!AJ34</f>
        <v>0</v>
      </c>
      <c r="AK184" s="774">
        <f>' IP STOP cijfers nieuw'!AK34</f>
        <v>0</v>
      </c>
      <c r="AL184" s="777">
        <f>' IP STOP cijfers nieuw'!AL34</f>
        <v>0</v>
      </c>
      <c r="AM184" s="774">
        <f>' IP STOP cijfers nieuw'!AM34</f>
        <v>0</v>
      </c>
      <c r="AN184" s="774">
        <f>' IP STOP cijfers nieuw'!AN34</f>
        <v>0</v>
      </c>
      <c r="AO184" s="774">
        <f>' IP STOP cijfers nieuw'!AO34</f>
        <v>0</v>
      </c>
      <c r="AP184" s="774">
        <f>' IP STOP cijfers nieuw'!AP34</f>
        <v>0</v>
      </c>
      <c r="AQ184" s="774">
        <f>' IP STOP cijfers nieuw'!AQ34</f>
        <v>0</v>
      </c>
      <c r="AR184" s="777">
        <f>' IP STOP cijfers nieuw'!AR34</f>
        <v>0</v>
      </c>
      <c r="AS184" s="774">
        <f>' IP STOP cijfers nieuw'!AS34</f>
        <v>0</v>
      </c>
      <c r="AT184" s="774">
        <f>' IP STOP cijfers nieuw'!AT34</f>
        <v>0</v>
      </c>
      <c r="AU184" s="774">
        <f>' IP STOP cijfers nieuw'!AU34</f>
        <v>0</v>
      </c>
      <c r="AV184" s="774">
        <f>' IP STOP cijfers nieuw'!AV34</f>
        <v>0</v>
      </c>
      <c r="AW184" s="774">
        <f>' IP STOP cijfers nieuw'!AW34</f>
        <v>0</v>
      </c>
      <c r="AX184" s="774">
        <f>' IP STOP cijfers nieuw'!AX34</f>
        <v>0</v>
      </c>
      <c r="AY184" s="774">
        <f>' IP STOP cijfers nieuw'!AY34</f>
        <v>0</v>
      </c>
      <c r="AZ184" s="774">
        <f>' IP STOP cijfers nieuw'!AZ34</f>
        <v>0</v>
      </c>
      <c r="BA184" s="774">
        <f>' IP STOP cijfers nieuw'!BA34</f>
        <v>0</v>
      </c>
      <c r="BB184" s="774">
        <f>' IP STOP cijfers nieuw'!BB34</f>
        <v>0</v>
      </c>
      <c r="BC184" s="777">
        <f>' IP STOP cijfers nieuw'!BC34</f>
        <v>0</v>
      </c>
      <c r="BD184" s="774">
        <f>' IP STOP cijfers nieuw'!BD34</f>
        <v>140</v>
      </c>
      <c r="BE184" s="774">
        <f>' IP STOP cijfers nieuw'!BE34</f>
        <v>0</v>
      </c>
      <c r="BF184" s="774">
        <f>' IP STOP cijfers nieuw'!BF34</f>
        <v>0</v>
      </c>
      <c r="BG184" s="774">
        <f>' IP STOP cijfers nieuw'!BG34</f>
        <v>0</v>
      </c>
      <c r="BH184" s="774">
        <f>' IP STOP cijfers nieuw'!BH34</f>
        <v>0</v>
      </c>
      <c r="BI184" s="774">
        <f>' IP STOP cijfers nieuw'!BI34</f>
        <v>0</v>
      </c>
      <c r="BJ184" s="774">
        <f>' IP STOP cijfers nieuw'!BJ34</f>
        <v>0</v>
      </c>
      <c r="BK184" s="777">
        <f>' IP STOP cijfers nieuw'!BK34</f>
        <v>0</v>
      </c>
      <c r="BL184" s="774">
        <f>' IP STOP cijfers nieuw'!BL34</f>
        <v>0</v>
      </c>
      <c r="BM184" s="774">
        <f>' IP STOP cijfers nieuw'!BM34</f>
        <v>0</v>
      </c>
      <c r="BN184" s="774">
        <f>' IP STOP cijfers nieuw'!BN34</f>
        <v>0</v>
      </c>
      <c r="BO184" s="774">
        <f>' IP STOP cijfers nieuw'!BO34</f>
        <v>0</v>
      </c>
      <c r="BP184" s="774">
        <f>' IP STOP cijfers nieuw'!BP34</f>
        <v>0</v>
      </c>
      <c r="BQ184" s="777">
        <f>' IP STOP cijfers nieuw'!BQ34</f>
        <v>0</v>
      </c>
      <c r="BR184" s="774">
        <f>' IP STOP cijfers nieuw'!BR34</f>
        <v>0</v>
      </c>
      <c r="BS184" s="774">
        <f>' IP STOP cijfers nieuw'!BS34</f>
        <v>0</v>
      </c>
      <c r="BT184" s="774">
        <f>' IP STOP cijfers nieuw'!BT34</f>
        <v>0</v>
      </c>
      <c r="BU184" s="774">
        <f>' IP STOP cijfers nieuw'!BU34</f>
        <v>0</v>
      </c>
      <c r="BV184" s="774">
        <f>' IP STOP cijfers nieuw'!BV34</f>
        <v>0</v>
      </c>
      <c r="BW184" s="774">
        <f>' IP STOP cijfers nieuw'!BW34</f>
        <v>0</v>
      </c>
      <c r="BX184" s="778">
        <f>' IP STOP cijfers nieuw'!BX34</f>
        <v>25</v>
      </c>
      <c r="BY184" s="777">
        <f>' IP STOP cijfers nieuw'!BY34</f>
        <v>215</v>
      </c>
      <c r="BZ184" s="774">
        <f>' IP STOP cijfers nieuw'!BZ34</f>
        <v>0</v>
      </c>
      <c r="CA184" s="774">
        <f>' IP STOP cijfers nieuw'!CA34</f>
        <v>0</v>
      </c>
      <c r="CB184" s="774">
        <f>' IP STOP cijfers nieuw'!CB34</f>
        <v>0</v>
      </c>
      <c r="CC184" s="774">
        <f>' IP STOP cijfers nieuw'!CC34</f>
        <v>0</v>
      </c>
      <c r="CD184" s="774">
        <f>' IP STOP cijfers nieuw'!CD34</f>
        <v>0</v>
      </c>
      <c r="CE184" s="774">
        <f>' IP STOP cijfers nieuw'!CE34</f>
        <v>0</v>
      </c>
      <c r="CF184" s="774">
        <f>' IP STOP cijfers nieuw'!CF34</f>
        <v>0</v>
      </c>
      <c r="CG184" s="774">
        <f>' IP STOP cijfers nieuw'!CG34</f>
        <v>0</v>
      </c>
      <c r="CH184" s="774">
        <f>' IP STOP cijfers nieuw'!CH34</f>
        <v>0</v>
      </c>
      <c r="CI184" s="774">
        <f>' IP STOP cijfers nieuw'!CI34</f>
        <v>0</v>
      </c>
      <c r="CJ184" s="774">
        <f>' IP STOP cijfers nieuw'!CJ34</f>
        <v>0</v>
      </c>
      <c r="CK184" s="774">
        <f>' IP STOP cijfers nieuw'!CK34</f>
        <v>0</v>
      </c>
      <c r="CL184" s="779">
        <f>' IP STOP cijfers nieuw'!CL34</f>
        <v>0</v>
      </c>
      <c r="CM184" s="774">
        <f>' IP STOP cijfers nieuw'!CM34</f>
        <v>0</v>
      </c>
      <c r="CN184" s="774">
        <f>' IP STOP cijfers nieuw'!CN34</f>
        <v>0</v>
      </c>
      <c r="CO184" s="774">
        <f>' IP STOP cijfers nieuw'!CO34</f>
        <v>0</v>
      </c>
      <c r="CP184" s="11">
        <f>' IP STOP cijfers nieuw'!CP34</f>
        <v>0</v>
      </c>
      <c r="CQ184" s="11">
        <f>' IP STOP cijfers nieuw'!CQ34</f>
        <v>0</v>
      </c>
      <c r="CR184" s="11">
        <f>' IP STOP cijfers nieuw'!CR34</f>
        <v>0</v>
      </c>
      <c r="CS184" s="11">
        <f>' IP STOP cijfers nieuw'!CS34</f>
        <v>0</v>
      </c>
      <c r="CT184" s="11">
        <f>' IP STOP cijfers nieuw'!CT34</f>
        <v>0</v>
      </c>
      <c r="CU184" s="11">
        <f>' IP STOP cijfers nieuw'!CU34</f>
        <v>0</v>
      </c>
      <c r="CV184" s="11">
        <f>' IP STOP cijfers nieuw'!CV34</f>
        <v>0</v>
      </c>
      <c r="CW184" s="11">
        <f>' IP STOP cijfers nieuw'!CW34</f>
        <v>0</v>
      </c>
      <c r="CX184" s="11">
        <f>' IP STOP cijfers nieuw'!CX34</f>
        <v>0</v>
      </c>
      <c r="CY184" s="26">
        <f>' IP STOP cijfers nieuw'!CY34</f>
        <v>0</v>
      </c>
      <c r="CZ184" s="15">
        <f>' IP STOP cijfers nieuw'!CZ34</f>
        <v>0</v>
      </c>
      <c r="DA184" s="11">
        <f>' IP STOP cijfers nieuw'!DA34</f>
        <v>0</v>
      </c>
      <c r="DB184" s="11">
        <f>' IP STOP cijfers nieuw'!DB34</f>
        <v>0</v>
      </c>
      <c r="DC184" s="11">
        <f>' IP STOP cijfers nieuw'!DC34</f>
        <v>0</v>
      </c>
      <c r="DD184" s="11">
        <f>' IP STOP cijfers nieuw'!DD34</f>
        <v>0</v>
      </c>
      <c r="DE184" s="11">
        <f>' IP STOP cijfers nieuw'!DE34</f>
        <v>0</v>
      </c>
      <c r="DF184" s="11">
        <f>' IP STOP cijfers nieuw'!DF34</f>
        <v>0</v>
      </c>
      <c r="DG184" s="11">
        <f>' IP STOP cijfers nieuw'!DG34</f>
        <v>0</v>
      </c>
      <c r="DH184" s="11">
        <f>' IP STOP cijfers nieuw'!DH34</f>
        <v>0</v>
      </c>
      <c r="DI184" s="11">
        <f>' IP STOP cijfers nieuw'!DI34</f>
        <v>0</v>
      </c>
      <c r="DJ184" s="11">
        <f>' IP STOP cijfers nieuw'!DJ34</f>
        <v>0</v>
      </c>
      <c r="DK184" s="11">
        <f>' IP STOP cijfers nieuw'!DK34</f>
        <v>0</v>
      </c>
      <c r="DL184" s="26">
        <f>' IP STOP cijfers nieuw'!DL34</f>
        <v>0</v>
      </c>
    </row>
    <row r="185" spans="1:116">
      <c r="A185" s="47">
        <f>' IP STOP cijfers nieuw'!A35</f>
        <v>0</v>
      </c>
      <c r="B185" s="49" t="str">
        <f>' IP STOP cijfers nieuw'!B35</f>
        <v>OWNT/OWNL/OWNA/OWNK</v>
      </c>
      <c r="C185" s="4" t="str">
        <f>' IP STOP cijfers nieuw'!C35</f>
        <v>Industriële Productie</v>
      </c>
      <c r="D185" s="4" t="str">
        <f>' IP STOP cijfers nieuw'!D35</f>
        <v>IP Voedselveiligheid VWS</v>
      </c>
      <c r="E185" s="4" t="str">
        <f>' IP STOP cijfers nieuw'!E35</f>
        <v>Contaminanten NPK</v>
      </c>
      <c r="F185" s="4" t="str">
        <f>' IP STOP cijfers nieuw'!F35</f>
        <v>VWS</v>
      </c>
      <c r="G185" s="4">
        <f>' IP STOP cijfers nieuw'!G35</f>
        <v>0</v>
      </c>
      <c r="H185" s="774">
        <f>' IP STOP cijfers nieuw'!H35</f>
        <v>423</v>
      </c>
      <c r="I185" s="774">
        <f>' IP STOP cijfers nieuw'!I35</f>
        <v>372</v>
      </c>
      <c r="J185" s="774">
        <f>' IP STOP cijfers nieuw'!J35</f>
        <v>0</v>
      </c>
      <c r="K185" s="774">
        <f>' IP STOP cijfers nieuw'!K35</f>
        <v>0</v>
      </c>
      <c r="L185" s="774">
        <f>' IP STOP cijfers nieuw'!L35</f>
        <v>0</v>
      </c>
      <c r="M185" s="774">
        <f>' IP STOP cijfers nieuw'!M35</f>
        <v>0</v>
      </c>
      <c r="N185" s="774">
        <f>' IP STOP cijfers nieuw'!N35</f>
        <v>0</v>
      </c>
      <c r="O185" s="774">
        <f>' IP STOP cijfers nieuw'!O35</f>
        <v>0</v>
      </c>
      <c r="P185" s="774">
        <f>' IP STOP cijfers nieuw'!P35</f>
        <v>0</v>
      </c>
      <c r="Q185" s="775">
        <f>' IP STOP cijfers nieuw'!Q35</f>
        <v>795</v>
      </c>
      <c r="R185" s="776">
        <f>' IP STOP cijfers nieuw'!R35</f>
        <v>0</v>
      </c>
      <c r="S185" s="774">
        <f>' IP STOP cijfers nieuw'!S35</f>
        <v>0</v>
      </c>
      <c r="T185" s="774">
        <f>' IP STOP cijfers nieuw'!T35</f>
        <v>795</v>
      </c>
      <c r="U185" s="774">
        <f>' IP STOP cijfers nieuw'!U35</f>
        <v>0</v>
      </c>
      <c r="V185" s="774">
        <f>' IP STOP cijfers nieuw'!V35</f>
        <v>0</v>
      </c>
      <c r="W185" s="774">
        <f>' IP STOP cijfers nieuw'!W35</f>
        <v>0</v>
      </c>
      <c r="X185" s="774">
        <f>' IP STOP cijfers nieuw'!X35</f>
        <v>0</v>
      </c>
      <c r="Y185" s="774">
        <f>' IP STOP cijfers nieuw'!Y35</f>
        <v>0</v>
      </c>
      <c r="Z185" s="777">
        <f>' IP STOP cijfers nieuw'!Z35</f>
        <v>795</v>
      </c>
      <c r="AA185" s="774">
        <f>' IP STOP cijfers nieuw'!AA35</f>
        <v>51</v>
      </c>
      <c r="AB185" s="774">
        <f>' IP STOP cijfers nieuw'!AB35</f>
        <v>0</v>
      </c>
      <c r="AC185" s="774">
        <f>' IP STOP cijfers nieuw'!AC35</f>
        <v>372</v>
      </c>
      <c r="AD185" s="774">
        <f>' IP STOP cijfers nieuw'!AD35</f>
        <v>0</v>
      </c>
      <c r="AE185" s="774">
        <f>' IP STOP cijfers nieuw'!AE35</f>
        <v>0</v>
      </c>
      <c r="AF185" s="774">
        <f>' IP STOP cijfers nieuw'!AF35</f>
        <v>372</v>
      </c>
      <c r="AG185" s="777">
        <f>' IP STOP cijfers nieuw'!AG35</f>
        <v>0</v>
      </c>
      <c r="AH185" s="774">
        <f>' IP STOP cijfers nieuw'!AH35</f>
        <v>51</v>
      </c>
      <c r="AI185" s="774">
        <f>' IP STOP cijfers nieuw'!AI35</f>
        <v>0</v>
      </c>
      <c r="AJ185" s="774">
        <f>' IP STOP cijfers nieuw'!AJ35</f>
        <v>0</v>
      </c>
      <c r="AK185" s="774">
        <f>' IP STOP cijfers nieuw'!AK35</f>
        <v>0</v>
      </c>
      <c r="AL185" s="777">
        <f>' IP STOP cijfers nieuw'!AL35</f>
        <v>0</v>
      </c>
      <c r="AM185" s="774">
        <f>' IP STOP cijfers nieuw'!AM35</f>
        <v>0</v>
      </c>
      <c r="AN185" s="774">
        <f>' IP STOP cijfers nieuw'!AN35</f>
        <v>0</v>
      </c>
      <c r="AO185" s="774">
        <f>' IP STOP cijfers nieuw'!AO35</f>
        <v>0</v>
      </c>
      <c r="AP185" s="774">
        <f>' IP STOP cijfers nieuw'!AP35</f>
        <v>0</v>
      </c>
      <c r="AQ185" s="774">
        <f>' IP STOP cijfers nieuw'!AQ35</f>
        <v>0</v>
      </c>
      <c r="AR185" s="777">
        <f>' IP STOP cijfers nieuw'!AR35</f>
        <v>0</v>
      </c>
      <c r="AS185" s="774">
        <f>' IP STOP cijfers nieuw'!AS35</f>
        <v>0</v>
      </c>
      <c r="AT185" s="774">
        <f>' IP STOP cijfers nieuw'!AT35</f>
        <v>0</v>
      </c>
      <c r="AU185" s="774">
        <f>' IP STOP cijfers nieuw'!AU35</f>
        <v>0</v>
      </c>
      <c r="AV185" s="774">
        <f>' IP STOP cijfers nieuw'!AV35</f>
        <v>0</v>
      </c>
      <c r="AW185" s="774">
        <f>' IP STOP cijfers nieuw'!AW35</f>
        <v>0</v>
      </c>
      <c r="AX185" s="774">
        <f>' IP STOP cijfers nieuw'!AX35</f>
        <v>0</v>
      </c>
      <c r="AY185" s="774">
        <f>' IP STOP cijfers nieuw'!AY35</f>
        <v>0</v>
      </c>
      <c r="AZ185" s="774">
        <f>' IP STOP cijfers nieuw'!AZ35</f>
        <v>0</v>
      </c>
      <c r="BA185" s="774">
        <f>' IP STOP cijfers nieuw'!BA35</f>
        <v>0</v>
      </c>
      <c r="BB185" s="774">
        <f>' IP STOP cijfers nieuw'!BB35</f>
        <v>0</v>
      </c>
      <c r="BC185" s="777">
        <f>' IP STOP cijfers nieuw'!BC35</f>
        <v>0</v>
      </c>
      <c r="BD185" s="774">
        <f>' IP STOP cijfers nieuw'!BD35</f>
        <v>372</v>
      </c>
      <c r="BE185" s="774">
        <f>' IP STOP cijfers nieuw'!BE35</f>
        <v>0</v>
      </c>
      <c r="BF185" s="774">
        <f>' IP STOP cijfers nieuw'!BF35</f>
        <v>0</v>
      </c>
      <c r="BG185" s="774">
        <f>' IP STOP cijfers nieuw'!BG35</f>
        <v>0</v>
      </c>
      <c r="BH185" s="774">
        <f>' IP STOP cijfers nieuw'!BH35</f>
        <v>0</v>
      </c>
      <c r="BI185" s="774">
        <f>' IP STOP cijfers nieuw'!BI35</f>
        <v>0</v>
      </c>
      <c r="BJ185" s="774">
        <f>' IP STOP cijfers nieuw'!BJ35</f>
        <v>0</v>
      </c>
      <c r="BK185" s="777">
        <f>' IP STOP cijfers nieuw'!BK35</f>
        <v>0</v>
      </c>
      <c r="BL185" s="774">
        <f>' IP STOP cijfers nieuw'!BL35</f>
        <v>0</v>
      </c>
      <c r="BM185" s="774">
        <f>' IP STOP cijfers nieuw'!BM35</f>
        <v>0</v>
      </c>
      <c r="BN185" s="774">
        <f>' IP STOP cijfers nieuw'!BN35</f>
        <v>0</v>
      </c>
      <c r="BO185" s="774">
        <f>' IP STOP cijfers nieuw'!BO35</f>
        <v>0</v>
      </c>
      <c r="BP185" s="774">
        <f>' IP STOP cijfers nieuw'!BP35</f>
        <v>0</v>
      </c>
      <c r="BQ185" s="777">
        <f>' IP STOP cijfers nieuw'!BQ35</f>
        <v>0</v>
      </c>
      <c r="BR185" s="774">
        <f>' IP STOP cijfers nieuw'!BR35</f>
        <v>0</v>
      </c>
      <c r="BS185" s="774">
        <f>' IP STOP cijfers nieuw'!BS35</f>
        <v>0</v>
      </c>
      <c r="BT185" s="774">
        <f>' IP STOP cijfers nieuw'!BT35</f>
        <v>124</v>
      </c>
      <c r="BU185" s="774">
        <f>' IP STOP cijfers nieuw'!BU35</f>
        <v>124</v>
      </c>
      <c r="BV185" s="774">
        <f>' IP STOP cijfers nieuw'!BV35</f>
        <v>124</v>
      </c>
      <c r="BW185" s="774">
        <f>' IP STOP cijfers nieuw'!BW35</f>
        <v>0</v>
      </c>
      <c r="BX185" s="778">
        <f>' IP STOP cijfers nieuw'!BX35</f>
        <v>0</v>
      </c>
      <c r="BY185" s="777">
        <f>' IP STOP cijfers nieuw'!BY35</f>
        <v>795</v>
      </c>
      <c r="BZ185" s="774">
        <f>' IP STOP cijfers nieuw'!BZ35</f>
        <v>0</v>
      </c>
      <c r="CA185" s="774">
        <f>' IP STOP cijfers nieuw'!CA35</f>
        <v>0</v>
      </c>
      <c r="CB185" s="774">
        <f>' IP STOP cijfers nieuw'!CB35</f>
        <v>0</v>
      </c>
      <c r="CC185" s="774">
        <f>' IP STOP cijfers nieuw'!CC35</f>
        <v>0</v>
      </c>
      <c r="CD185" s="774">
        <f>' IP STOP cijfers nieuw'!CD35</f>
        <v>0</v>
      </c>
      <c r="CE185" s="774">
        <f>' IP STOP cijfers nieuw'!CE35</f>
        <v>0</v>
      </c>
      <c r="CF185" s="774">
        <f>' IP STOP cijfers nieuw'!CF35</f>
        <v>0</v>
      </c>
      <c r="CG185" s="774">
        <f>' IP STOP cijfers nieuw'!CG35</f>
        <v>0</v>
      </c>
      <c r="CH185" s="774">
        <f>' IP STOP cijfers nieuw'!CH35</f>
        <v>0</v>
      </c>
      <c r="CI185" s="774">
        <f>' IP STOP cijfers nieuw'!CI35</f>
        <v>0</v>
      </c>
      <c r="CJ185" s="774">
        <f>' IP STOP cijfers nieuw'!CJ35</f>
        <v>0</v>
      </c>
      <c r="CK185" s="774">
        <f>' IP STOP cijfers nieuw'!CK35</f>
        <v>0</v>
      </c>
      <c r="CL185" s="779">
        <f>' IP STOP cijfers nieuw'!CL35</f>
        <v>0</v>
      </c>
      <c r="CM185" s="774">
        <f>' IP STOP cijfers nieuw'!CM35</f>
        <v>0</v>
      </c>
      <c r="CN185" s="774">
        <f>' IP STOP cijfers nieuw'!CN35</f>
        <v>0</v>
      </c>
      <c r="CO185" s="774">
        <f>' IP STOP cijfers nieuw'!CO35</f>
        <v>0</v>
      </c>
      <c r="CP185" s="11">
        <f>' IP STOP cijfers nieuw'!CP35</f>
        <v>0</v>
      </c>
      <c r="CQ185" s="11">
        <f>' IP STOP cijfers nieuw'!CQ35</f>
        <v>0</v>
      </c>
      <c r="CR185" s="11">
        <f>' IP STOP cijfers nieuw'!CR35</f>
        <v>0</v>
      </c>
      <c r="CS185" s="11">
        <f>' IP STOP cijfers nieuw'!CS35</f>
        <v>0</v>
      </c>
      <c r="CT185" s="11">
        <f>' IP STOP cijfers nieuw'!CT35</f>
        <v>0</v>
      </c>
      <c r="CU185" s="11">
        <f>' IP STOP cijfers nieuw'!CU35</f>
        <v>0</v>
      </c>
      <c r="CV185" s="11">
        <f>' IP STOP cijfers nieuw'!CV35</f>
        <v>0</v>
      </c>
      <c r="CW185" s="11">
        <f>' IP STOP cijfers nieuw'!CW35</f>
        <v>0</v>
      </c>
      <c r="CX185" s="11">
        <f>' IP STOP cijfers nieuw'!CX35</f>
        <v>0</v>
      </c>
      <c r="CY185" s="26">
        <f>' IP STOP cijfers nieuw'!CY35</f>
        <v>0</v>
      </c>
      <c r="CZ185" s="15">
        <f>' IP STOP cijfers nieuw'!CZ35</f>
        <v>0</v>
      </c>
      <c r="DA185" s="11">
        <f>' IP STOP cijfers nieuw'!DA35</f>
        <v>0</v>
      </c>
      <c r="DB185" s="11">
        <f>' IP STOP cijfers nieuw'!DB35</f>
        <v>0</v>
      </c>
      <c r="DC185" s="11">
        <f>' IP STOP cijfers nieuw'!DC35</f>
        <v>0</v>
      </c>
      <c r="DD185" s="11">
        <f>' IP STOP cijfers nieuw'!DD35</f>
        <v>0</v>
      </c>
      <c r="DE185" s="11">
        <f>' IP STOP cijfers nieuw'!DE35</f>
        <v>0</v>
      </c>
      <c r="DF185" s="11">
        <f>' IP STOP cijfers nieuw'!DF35</f>
        <v>0</v>
      </c>
      <c r="DG185" s="11">
        <f>' IP STOP cijfers nieuw'!DG35</f>
        <v>0</v>
      </c>
      <c r="DH185" s="11">
        <f>' IP STOP cijfers nieuw'!DH35</f>
        <v>0</v>
      </c>
      <c r="DI185" s="11">
        <f>' IP STOP cijfers nieuw'!DI35</f>
        <v>0</v>
      </c>
      <c r="DJ185" s="11">
        <f>' IP STOP cijfers nieuw'!DJ35</f>
        <v>0</v>
      </c>
      <c r="DK185" s="11">
        <f>' IP STOP cijfers nieuw'!DK35</f>
        <v>0</v>
      </c>
      <c r="DL185" s="26">
        <f>' IP STOP cijfers nieuw'!DL35</f>
        <v>0</v>
      </c>
    </row>
    <row r="186" spans="1:116">
      <c r="A186" s="47">
        <f>' IP STOP cijfers nieuw'!A36</f>
        <v>0</v>
      </c>
      <c r="B186" s="49" t="str">
        <f>' IP STOP cijfers nieuw'!B36</f>
        <v>OWNT/OWNL/OWNA/OWNK</v>
      </c>
      <c r="C186" s="4" t="str">
        <f>' IP STOP cijfers nieuw'!C36</f>
        <v>Industriële Productie</v>
      </c>
      <c r="D186" s="4" t="str">
        <f>' IP STOP cijfers nieuw'!D36</f>
        <v>IP Voedselveiligheid VWS</v>
      </c>
      <c r="E186" s="4" t="str">
        <f>' IP STOP cijfers nieuw'!E36</f>
        <v xml:space="preserve">Contaminanten GGO's </v>
      </c>
      <c r="F186" s="4" t="str">
        <f>' IP STOP cijfers nieuw'!F36</f>
        <v>VWS</v>
      </c>
      <c r="G186" s="4">
        <f>' IP STOP cijfers nieuw'!G36</f>
        <v>0</v>
      </c>
      <c r="H186" s="774">
        <f>' IP STOP cijfers nieuw'!H36</f>
        <v>826</v>
      </c>
      <c r="I186" s="774">
        <f>' IP STOP cijfers nieuw'!I36</f>
        <v>3159</v>
      </c>
      <c r="J186" s="774">
        <f>' IP STOP cijfers nieuw'!J36</f>
        <v>0</v>
      </c>
      <c r="K186" s="774">
        <f>' IP STOP cijfers nieuw'!K36</f>
        <v>1180</v>
      </c>
      <c r="L186" s="774">
        <f>' IP STOP cijfers nieuw'!L36</f>
        <v>0</v>
      </c>
      <c r="M186" s="774">
        <f>' IP STOP cijfers nieuw'!M36</f>
        <v>0</v>
      </c>
      <c r="N186" s="774">
        <f>' IP STOP cijfers nieuw'!N36</f>
        <v>0</v>
      </c>
      <c r="O186" s="774">
        <f>' IP STOP cijfers nieuw'!O36</f>
        <v>0</v>
      </c>
      <c r="P186" s="774">
        <f>' IP STOP cijfers nieuw'!P36</f>
        <v>0</v>
      </c>
      <c r="Q186" s="775">
        <f>' IP STOP cijfers nieuw'!Q36</f>
        <v>5165</v>
      </c>
      <c r="R186" s="776">
        <f>' IP STOP cijfers nieuw'!R36</f>
        <v>0</v>
      </c>
      <c r="S186" s="774">
        <f>' IP STOP cijfers nieuw'!S36</f>
        <v>0</v>
      </c>
      <c r="T186" s="774">
        <f>' IP STOP cijfers nieuw'!T36</f>
        <v>5165</v>
      </c>
      <c r="U186" s="774">
        <f>' IP STOP cijfers nieuw'!U36</f>
        <v>0</v>
      </c>
      <c r="V186" s="774">
        <f>' IP STOP cijfers nieuw'!V36</f>
        <v>0</v>
      </c>
      <c r="W186" s="774">
        <f>' IP STOP cijfers nieuw'!W36</f>
        <v>0</v>
      </c>
      <c r="X186" s="774">
        <f>' IP STOP cijfers nieuw'!X36</f>
        <v>0</v>
      </c>
      <c r="Y186" s="774">
        <f>' IP STOP cijfers nieuw'!Y36</f>
        <v>0</v>
      </c>
      <c r="Z186" s="777">
        <f>' IP STOP cijfers nieuw'!Z36</f>
        <v>5165</v>
      </c>
      <c r="AA186" s="774">
        <f>' IP STOP cijfers nieuw'!AA36</f>
        <v>416</v>
      </c>
      <c r="AB186" s="774">
        <f>' IP STOP cijfers nieuw'!AB36</f>
        <v>0</v>
      </c>
      <c r="AC186" s="774">
        <f>' IP STOP cijfers nieuw'!AC36</f>
        <v>410</v>
      </c>
      <c r="AD186" s="774">
        <f>' IP STOP cijfers nieuw'!AD36</f>
        <v>0</v>
      </c>
      <c r="AE186" s="774">
        <f>' IP STOP cijfers nieuw'!AE36</f>
        <v>0</v>
      </c>
      <c r="AF186" s="774">
        <f>' IP STOP cijfers nieuw'!AF36</f>
        <v>4339</v>
      </c>
      <c r="AG186" s="777">
        <f>' IP STOP cijfers nieuw'!AG36</f>
        <v>0</v>
      </c>
      <c r="AH186" s="774">
        <f>' IP STOP cijfers nieuw'!AH36</f>
        <v>416</v>
      </c>
      <c r="AI186" s="774">
        <f>' IP STOP cijfers nieuw'!AI36</f>
        <v>0</v>
      </c>
      <c r="AJ186" s="774">
        <f>' IP STOP cijfers nieuw'!AJ36</f>
        <v>0</v>
      </c>
      <c r="AK186" s="774">
        <f>' IP STOP cijfers nieuw'!AK36</f>
        <v>0</v>
      </c>
      <c r="AL186" s="777">
        <f>' IP STOP cijfers nieuw'!AL36</f>
        <v>0</v>
      </c>
      <c r="AM186" s="774">
        <f>' IP STOP cijfers nieuw'!AM36</f>
        <v>0</v>
      </c>
      <c r="AN186" s="774">
        <f>' IP STOP cijfers nieuw'!AN36</f>
        <v>0</v>
      </c>
      <c r="AO186" s="774">
        <f>' IP STOP cijfers nieuw'!AO36</f>
        <v>0</v>
      </c>
      <c r="AP186" s="774">
        <f>' IP STOP cijfers nieuw'!AP36</f>
        <v>0</v>
      </c>
      <c r="AQ186" s="774">
        <f>' IP STOP cijfers nieuw'!AQ36</f>
        <v>0</v>
      </c>
      <c r="AR186" s="777">
        <f>' IP STOP cijfers nieuw'!AR36</f>
        <v>0</v>
      </c>
      <c r="AS186" s="774">
        <f>' IP STOP cijfers nieuw'!AS36</f>
        <v>0</v>
      </c>
      <c r="AT186" s="774">
        <f>' IP STOP cijfers nieuw'!AT36</f>
        <v>0</v>
      </c>
      <c r="AU186" s="774">
        <f>' IP STOP cijfers nieuw'!AU36</f>
        <v>0</v>
      </c>
      <c r="AV186" s="774">
        <f>' IP STOP cijfers nieuw'!AV36</f>
        <v>0</v>
      </c>
      <c r="AW186" s="774">
        <f>' IP STOP cijfers nieuw'!AW36</f>
        <v>0</v>
      </c>
      <c r="AX186" s="774">
        <f>' IP STOP cijfers nieuw'!AX36</f>
        <v>0</v>
      </c>
      <c r="AY186" s="774">
        <f>' IP STOP cijfers nieuw'!AY36</f>
        <v>0</v>
      </c>
      <c r="AZ186" s="774">
        <f>' IP STOP cijfers nieuw'!AZ36</f>
        <v>0</v>
      </c>
      <c r="BA186" s="774">
        <f>' IP STOP cijfers nieuw'!BA36</f>
        <v>0</v>
      </c>
      <c r="BB186" s="774">
        <f>' IP STOP cijfers nieuw'!BB36</f>
        <v>0</v>
      </c>
      <c r="BC186" s="777">
        <f>' IP STOP cijfers nieuw'!BC36</f>
        <v>0</v>
      </c>
      <c r="BD186" s="774">
        <f>' IP STOP cijfers nieuw'!BD36</f>
        <v>0</v>
      </c>
      <c r="BE186" s="774">
        <f>' IP STOP cijfers nieuw'!BE36</f>
        <v>0</v>
      </c>
      <c r="BF186" s="774">
        <f>' IP STOP cijfers nieuw'!BF36</f>
        <v>0</v>
      </c>
      <c r="BG186" s="774">
        <f>' IP STOP cijfers nieuw'!BG36</f>
        <v>0</v>
      </c>
      <c r="BH186" s="774">
        <f>' IP STOP cijfers nieuw'!BH36</f>
        <v>1580</v>
      </c>
      <c r="BI186" s="774">
        <f>' IP STOP cijfers nieuw'!BI36</f>
        <v>1579</v>
      </c>
      <c r="BJ186" s="774">
        <f>' IP STOP cijfers nieuw'!BJ36</f>
        <v>1180</v>
      </c>
      <c r="BK186" s="777">
        <f>' IP STOP cijfers nieuw'!BK36</f>
        <v>0</v>
      </c>
      <c r="BL186" s="774">
        <f>' IP STOP cijfers nieuw'!BL36</f>
        <v>0</v>
      </c>
      <c r="BM186" s="774">
        <f>' IP STOP cijfers nieuw'!BM36</f>
        <v>0</v>
      </c>
      <c r="BN186" s="774">
        <f>' IP STOP cijfers nieuw'!BN36</f>
        <v>0</v>
      </c>
      <c r="BO186" s="774">
        <f>' IP STOP cijfers nieuw'!BO36</f>
        <v>0</v>
      </c>
      <c r="BP186" s="774">
        <f>' IP STOP cijfers nieuw'!BP36</f>
        <v>0</v>
      </c>
      <c r="BQ186" s="777">
        <f>' IP STOP cijfers nieuw'!BQ36</f>
        <v>0</v>
      </c>
      <c r="BR186" s="774">
        <f>' IP STOP cijfers nieuw'!BR36</f>
        <v>0</v>
      </c>
      <c r="BS186" s="774">
        <f>' IP STOP cijfers nieuw'!BS36</f>
        <v>0</v>
      </c>
      <c r="BT186" s="774">
        <f>' IP STOP cijfers nieuw'!BT36</f>
        <v>136.66666666666666</v>
      </c>
      <c r="BU186" s="774">
        <f>' IP STOP cijfers nieuw'!BU36</f>
        <v>136.66666666666666</v>
      </c>
      <c r="BV186" s="774">
        <f>' IP STOP cijfers nieuw'!BV36</f>
        <v>136.66666666666666</v>
      </c>
      <c r="BW186" s="774">
        <f>' IP STOP cijfers nieuw'!BW36</f>
        <v>0</v>
      </c>
      <c r="BX186" s="778">
        <f>' IP STOP cijfers nieuw'!BX36</f>
        <v>0</v>
      </c>
      <c r="BY186" s="777">
        <f>' IP STOP cijfers nieuw'!BY36</f>
        <v>5165.0000000000009</v>
      </c>
      <c r="BZ186" s="774">
        <f>' IP STOP cijfers nieuw'!BZ36</f>
        <v>0</v>
      </c>
      <c r="CA186" s="774">
        <f>' IP STOP cijfers nieuw'!CA36</f>
        <v>0</v>
      </c>
      <c r="CB186" s="774">
        <f>' IP STOP cijfers nieuw'!CB36</f>
        <v>0</v>
      </c>
      <c r="CC186" s="774">
        <f>' IP STOP cijfers nieuw'!CC36</f>
        <v>0</v>
      </c>
      <c r="CD186" s="774">
        <f>' IP STOP cijfers nieuw'!CD36</f>
        <v>0</v>
      </c>
      <c r="CE186" s="774">
        <f>' IP STOP cijfers nieuw'!CE36</f>
        <v>0</v>
      </c>
      <c r="CF186" s="774">
        <f>' IP STOP cijfers nieuw'!CF36</f>
        <v>0</v>
      </c>
      <c r="CG186" s="774">
        <f>' IP STOP cijfers nieuw'!CG36</f>
        <v>0</v>
      </c>
      <c r="CH186" s="774">
        <f>' IP STOP cijfers nieuw'!CH36</f>
        <v>0</v>
      </c>
      <c r="CI186" s="774">
        <f>' IP STOP cijfers nieuw'!CI36</f>
        <v>0</v>
      </c>
      <c r="CJ186" s="774">
        <f>' IP STOP cijfers nieuw'!CJ36</f>
        <v>0</v>
      </c>
      <c r="CK186" s="774">
        <f>' IP STOP cijfers nieuw'!CK36</f>
        <v>0</v>
      </c>
      <c r="CL186" s="779">
        <f>' IP STOP cijfers nieuw'!CL36</f>
        <v>0</v>
      </c>
      <c r="CM186" s="774">
        <f>' IP STOP cijfers nieuw'!CM36</f>
        <v>0</v>
      </c>
      <c r="CN186" s="774">
        <f>' IP STOP cijfers nieuw'!CN36</f>
        <v>0</v>
      </c>
      <c r="CO186" s="774">
        <f>' IP STOP cijfers nieuw'!CO36</f>
        <v>0</v>
      </c>
      <c r="CP186" s="11">
        <f>' IP STOP cijfers nieuw'!CP36</f>
        <v>0</v>
      </c>
      <c r="CQ186" s="11">
        <f>' IP STOP cijfers nieuw'!CQ36</f>
        <v>0</v>
      </c>
      <c r="CR186" s="11">
        <f>' IP STOP cijfers nieuw'!CR36</f>
        <v>0</v>
      </c>
      <c r="CS186" s="11">
        <f>' IP STOP cijfers nieuw'!CS36</f>
        <v>0</v>
      </c>
      <c r="CT186" s="11">
        <f>' IP STOP cijfers nieuw'!CT36</f>
        <v>0</v>
      </c>
      <c r="CU186" s="11">
        <f>' IP STOP cijfers nieuw'!CU36</f>
        <v>0</v>
      </c>
      <c r="CV186" s="11">
        <f>' IP STOP cijfers nieuw'!CV36</f>
        <v>0</v>
      </c>
      <c r="CW186" s="11">
        <f>' IP STOP cijfers nieuw'!CW36</f>
        <v>0</v>
      </c>
      <c r="CX186" s="11">
        <f>' IP STOP cijfers nieuw'!CX36</f>
        <v>0</v>
      </c>
      <c r="CY186" s="26">
        <f>' IP STOP cijfers nieuw'!CY36</f>
        <v>0</v>
      </c>
      <c r="CZ186" s="15">
        <f>' IP STOP cijfers nieuw'!CZ36</f>
        <v>0</v>
      </c>
      <c r="DA186" s="11">
        <f>' IP STOP cijfers nieuw'!DA36</f>
        <v>0</v>
      </c>
      <c r="DB186" s="11">
        <f>' IP STOP cijfers nieuw'!DB36</f>
        <v>0</v>
      </c>
      <c r="DC186" s="11">
        <f>' IP STOP cijfers nieuw'!DC36</f>
        <v>0</v>
      </c>
      <c r="DD186" s="11">
        <f>' IP STOP cijfers nieuw'!DD36</f>
        <v>0</v>
      </c>
      <c r="DE186" s="11">
        <f>' IP STOP cijfers nieuw'!DE36</f>
        <v>0</v>
      </c>
      <c r="DF186" s="11">
        <f>' IP STOP cijfers nieuw'!DF36</f>
        <v>0</v>
      </c>
      <c r="DG186" s="11">
        <f>' IP STOP cijfers nieuw'!DG36</f>
        <v>0</v>
      </c>
      <c r="DH186" s="11">
        <f>' IP STOP cijfers nieuw'!DH36</f>
        <v>0</v>
      </c>
      <c r="DI186" s="11">
        <f>' IP STOP cijfers nieuw'!DI36</f>
        <v>0</v>
      </c>
      <c r="DJ186" s="11">
        <f>' IP STOP cijfers nieuw'!DJ36</f>
        <v>0</v>
      </c>
      <c r="DK186" s="11">
        <f>' IP STOP cijfers nieuw'!DK36</f>
        <v>0</v>
      </c>
      <c r="DL186" s="26">
        <f>' IP STOP cijfers nieuw'!DL36</f>
        <v>0</v>
      </c>
    </row>
    <row r="187" spans="1:116">
      <c r="A187" s="47">
        <f>' IP STOP cijfers nieuw'!A37</f>
        <v>0</v>
      </c>
      <c r="B187" s="49">
        <f>' IP STOP cijfers nieuw'!B37</f>
        <v>0</v>
      </c>
      <c r="C187" s="4" t="str">
        <f>' IP STOP cijfers nieuw'!C37</f>
        <v>Industriële Productie</v>
      </c>
      <c r="D187" s="4" t="str">
        <f>' IP STOP cijfers nieuw'!D37</f>
        <v>IP Voedselveiligheid VWS</v>
      </c>
      <c r="E187" s="4" t="str">
        <f>' IP STOP cijfers nieuw'!E37</f>
        <v xml:space="preserve">TO werkzaamheden werkpakketten </v>
      </c>
      <c r="F187" s="4" t="str">
        <f>' IP STOP cijfers nieuw'!F37</f>
        <v>VWS</v>
      </c>
      <c r="G187" s="4">
        <f>' IP STOP cijfers nieuw'!G37</f>
        <v>0</v>
      </c>
      <c r="H187" s="774">
        <f>' IP STOP cijfers nieuw'!H37</f>
        <v>3586</v>
      </c>
      <c r="I187" s="774">
        <f>' IP STOP cijfers nieuw'!I37</f>
        <v>0</v>
      </c>
      <c r="J187" s="774">
        <f>' IP STOP cijfers nieuw'!J37</f>
        <v>585</v>
      </c>
      <c r="K187" s="774">
        <f>' IP STOP cijfers nieuw'!K37</f>
        <v>0</v>
      </c>
      <c r="L187" s="774">
        <f>' IP STOP cijfers nieuw'!L37</f>
        <v>0</v>
      </c>
      <c r="M187" s="774">
        <f>' IP STOP cijfers nieuw'!M37</f>
        <v>0</v>
      </c>
      <c r="N187" s="774">
        <f>' IP STOP cijfers nieuw'!N37</f>
        <v>0</v>
      </c>
      <c r="O187" s="774">
        <f>' IP STOP cijfers nieuw'!O37</f>
        <v>0</v>
      </c>
      <c r="P187" s="774">
        <f>' IP STOP cijfers nieuw'!P37</f>
        <v>0</v>
      </c>
      <c r="Q187" s="775">
        <f>' IP STOP cijfers nieuw'!Q37</f>
        <v>4171</v>
      </c>
      <c r="R187" s="776">
        <f>' IP STOP cijfers nieuw'!R37</f>
        <v>0</v>
      </c>
      <c r="S187" s="774">
        <f>' IP STOP cijfers nieuw'!S37</f>
        <v>0</v>
      </c>
      <c r="T187" s="774">
        <f>' IP STOP cijfers nieuw'!T37</f>
        <v>4171</v>
      </c>
      <c r="U187" s="774">
        <f>' IP STOP cijfers nieuw'!U37</f>
        <v>0</v>
      </c>
      <c r="V187" s="774">
        <f>' IP STOP cijfers nieuw'!V37</f>
        <v>0</v>
      </c>
      <c r="W187" s="774">
        <f>' IP STOP cijfers nieuw'!W37</f>
        <v>0</v>
      </c>
      <c r="X187" s="774">
        <f>' IP STOP cijfers nieuw'!X37</f>
        <v>0</v>
      </c>
      <c r="Y187" s="774">
        <f>' IP STOP cijfers nieuw'!Y37</f>
        <v>0</v>
      </c>
      <c r="Z187" s="777">
        <f>' IP STOP cijfers nieuw'!Z37</f>
        <v>4171</v>
      </c>
      <c r="AA187" s="774">
        <f>' IP STOP cijfers nieuw'!AA37</f>
        <v>4171</v>
      </c>
      <c r="AB187" s="774">
        <f>' IP STOP cijfers nieuw'!AB37</f>
        <v>0</v>
      </c>
      <c r="AC187" s="774">
        <f>' IP STOP cijfers nieuw'!AC37</f>
        <v>0</v>
      </c>
      <c r="AD187" s="774">
        <f>' IP STOP cijfers nieuw'!AD37</f>
        <v>0</v>
      </c>
      <c r="AE187" s="774">
        <f>' IP STOP cijfers nieuw'!AE37</f>
        <v>0</v>
      </c>
      <c r="AF187" s="774">
        <f>' IP STOP cijfers nieuw'!AF37</f>
        <v>0</v>
      </c>
      <c r="AG187" s="777">
        <f>' IP STOP cijfers nieuw'!AG37</f>
        <v>0</v>
      </c>
      <c r="AH187" s="774">
        <f>' IP STOP cijfers nieuw'!AH37</f>
        <v>4171</v>
      </c>
      <c r="AI187" s="774">
        <f>' IP STOP cijfers nieuw'!AI37</f>
        <v>0</v>
      </c>
      <c r="AJ187" s="774">
        <f>' IP STOP cijfers nieuw'!AJ37</f>
        <v>0</v>
      </c>
      <c r="AK187" s="774">
        <f>' IP STOP cijfers nieuw'!AK37</f>
        <v>0</v>
      </c>
      <c r="AL187" s="777">
        <f>' IP STOP cijfers nieuw'!AL37</f>
        <v>0</v>
      </c>
      <c r="AM187" s="774">
        <f>' IP STOP cijfers nieuw'!AM37</f>
        <v>0</v>
      </c>
      <c r="AN187" s="774">
        <f>' IP STOP cijfers nieuw'!AN37</f>
        <v>0</v>
      </c>
      <c r="AO187" s="774">
        <f>' IP STOP cijfers nieuw'!AO37</f>
        <v>0</v>
      </c>
      <c r="AP187" s="774">
        <f>' IP STOP cijfers nieuw'!AP37</f>
        <v>0</v>
      </c>
      <c r="AQ187" s="774">
        <f>' IP STOP cijfers nieuw'!AQ37</f>
        <v>0</v>
      </c>
      <c r="AR187" s="777">
        <f>' IP STOP cijfers nieuw'!AR37</f>
        <v>0</v>
      </c>
      <c r="AS187" s="774">
        <f>' IP STOP cijfers nieuw'!AS37</f>
        <v>0</v>
      </c>
      <c r="AT187" s="774">
        <f>' IP STOP cijfers nieuw'!AT37</f>
        <v>0</v>
      </c>
      <c r="AU187" s="774">
        <f>' IP STOP cijfers nieuw'!AU37</f>
        <v>0</v>
      </c>
      <c r="AV187" s="774">
        <f>' IP STOP cijfers nieuw'!AV37</f>
        <v>0</v>
      </c>
      <c r="AW187" s="774">
        <f>' IP STOP cijfers nieuw'!AW37</f>
        <v>0</v>
      </c>
      <c r="AX187" s="774">
        <f>' IP STOP cijfers nieuw'!AX37</f>
        <v>0</v>
      </c>
      <c r="AY187" s="774">
        <f>' IP STOP cijfers nieuw'!AY37</f>
        <v>0</v>
      </c>
      <c r="AZ187" s="774">
        <f>' IP STOP cijfers nieuw'!AZ37</f>
        <v>0</v>
      </c>
      <c r="BA187" s="774">
        <f>' IP STOP cijfers nieuw'!BA37</f>
        <v>0</v>
      </c>
      <c r="BB187" s="774">
        <f>' IP STOP cijfers nieuw'!BB37</f>
        <v>0</v>
      </c>
      <c r="BC187" s="777">
        <f>' IP STOP cijfers nieuw'!BC37</f>
        <v>0</v>
      </c>
      <c r="BD187" s="774">
        <f>' IP STOP cijfers nieuw'!BD37</f>
        <v>0</v>
      </c>
      <c r="BE187" s="774">
        <f>' IP STOP cijfers nieuw'!BE37</f>
        <v>0</v>
      </c>
      <c r="BF187" s="774">
        <f>' IP STOP cijfers nieuw'!BF37</f>
        <v>0</v>
      </c>
      <c r="BG187" s="774">
        <f>' IP STOP cijfers nieuw'!BG37</f>
        <v>0</v>
      </c>
      <c r="BH187" s="774">
        <f>' IP STOP cijfers nieuw'!BH37</f>
        <v>0</v>
      </c>
      <c r="BI187" s="774">
        <f>' IP STOP cijfers nieuw'!BI37</f>
        <v>0</v>
      </c>
      <c r="BJ187" s="774">
        <f>' IP STOP cijfers nieuw'!BJ37</f>
        <v>0</v>
      </c>
      <c r="BK187" s="777">
        <f>' IP STOP cijfers nieuw'!BK37</f>
        <v>0</v>
      </c>
      <c r="BL187" s="774">
        <f>' IP STOP cijfers nieuw'!BL37</f>
        <v>0</v>
      </c>
      <c r="BM187" s="774">
        <f>' IP STOP cijfers nieuw'!BM37</f>
        <v>0</v>
      </c>
      <c r="BN187" s="774">
        <f>' IP STOP cijfers nieuw'!BN37</f>
        <v>0</v>
      </c>
      <c r="BO187" s="774">
        <f>' IP STOP cijfers nieuw'!BO37</f>
        <v>0</v>
      </c>
      <c r="BP187" s="774">
        <f>' IP STOP cijfers nieuw'!BP37</f>
        <v>0</v>
      </c>
      <c r="BQ187" s="777">
        <f>' IP STOP cijfers nieuw'!BQ37</f>
        <v>0</v>
      </c>
      <c r="BR187" s="774">
        <f>' IP STOP cijfers nieuw'!BR37</f>
        <v>0</v>
      </c>
      <c r="BS187" s="774">
        <f>' IP STOP cijfers nieuw'!BS37</f>
        <v>0</v>
      </c>
      <c r="BT187" s="774">
        <f>' IP STOP cijfers nieuw'!BT37</f>
        <v>0</v>
      </c>
      <c r="BU187" s="774">
        <f>' IP STOP cijfers nieuw'!BU37</f>
        <v>0</v>
      </c>
      <c r="BV187" s="774">
        <f>' IP STOP cijfers nieuw'!BV37</f>
        <v>0</v>
      </c>
      <c r="BW187" s="774">
        <f>' IP STOP cijfers nieuw'!BW37</f>
        <v>0</v>
      </c>
      <c r="BX187" s="778">
        <f>' IP STOP cijfers nieuw'!BX37</f>
        <v>0</v>
      </c>
      <c r="BY187" s="777">
        <f>' IP STOP cijfers nieuw'!BY37</f>
        <v>4171</v>
      </c>
      <c r="BZ187" s="774">
        <f>' IP STOP cijfers nieuw'!BZ37</f>
        <v>0</v>
      </c>
      <c r="CA187" s="774">
        <f>' IP STOP cijfers nieuw'!CA37</f>
        <v>0</v>
      </c>
      <c r="CB187" s="774">
        <f>' IP STOP cijfers nieuw'!CB37</f>
        <v>0</v>
      </c>
      <c r="CC187" s="774">
        <f>' IP STOP cijfers nieuw'!CC37</f>
        <v>0</v>
      </c>
      <c r="CD187" s="774">
        <f>' IP STOP cijfers nieuw'!CD37</f>
        <v>0</v>
      </c>
      <c r="CE187" s="774">
        <f>' IP STOP cijfers nieuw'!CE37</f>
        <v>0</v>
      </c>
      <c r="CF187" s="774">
        <f>' IP STOP cijfers nieuw'!CF37</f>
        <v>0</v>
      </c>
      <c r="CG187" s="774">
        <f>' IP STOP cijfers nieuw'!CG37</f>
        <v>0</v>
      </c>
      <c r="CH187" s="774">
        <f>' IP STOP cijfers nieuw'!CH37</f>
        <v>0</v>
      </c>
      <c r="CI187" s="774">
        <f>' IP STOP cijfers nieuw'!CI37</f>
        <v>0</v>
      </c>
      <c r="CJ187" s="774">
        <f>' IP STOP cijfers nieuw'!CJ37</f>
        <v>0</v>
      </c>
      <c r="CK187" s="774">
        <f>' IP STOP cijfers nieuw'!CK37</f>
        <v>0</v>
      </c>
      <c r="CL187" s="779">
        <f>' IP STOP cijfers nieuw'!CL37</f>
        <v>0</v>
      </c>
      <c r="CM187" s="774">
        <f>' IP STOP cijfers nieuw'!CM37</f>
        <v>0</v>
      </c>
      <c r="CN187" s="774">
        <f>' IP STOP cijfers nieuw'!CN37</f>
        <v>0</v>
      </c>
      <c r="CO187" s="774">
        <f>' IP STOP cijfers nieuw'!CO37</f>
        <v>0</v>
      </c>
      <c r="CP187" s="11">
        <f>' IP STOP cijfers nieuw'!CP37</f>
        <v>0</v>
      </c>
      <c r="CQ187" s="11">
        <f>' IP STOP cijfers nieuw'!CQ37</f>
        <v>0</v>
      </c>
      <c r="CR187" s="11">
        <f>' IP STOP cijfers nieuw'!CR37</f>
        <v>0</v>
      </c>
      <c r="CS187" s="11">
        <f>' IP STOP cijfers nieuw'!CS37</f>
        <v>0</v>
      </c>
      <c r="CT187" s="11">
        <f>' IP STOP cijfers nieuw'!CT37</f>
        <v>0</v>
      </c>
      <c r="CU187" s="11">
        <f>' IP STOP cijfers nieuw'!CU37</f>
        <v>0</v>
      </c>
      <c r="CV187" s="11">
        <f>' IP STOP cijfers nieuw'!CV37</f>
        <v>0</v>
      </c>
      <c r="CW187" s="11">
        <f>' IP STOP cijfers nieuw'!CW37</f>
        <v>0</v>
      </c>
      <c r="CX187" s="11">
        <f>' IP STOP cijfers nieuw'!CX37</f>
        <v>0</v>
      </c>
      <c r="CY187" s="26">
        <f>' IP STOP cijfers nieuw'!CY37</f>
        <v>0</v>
      </c>
      <c r="CZ187" s="15">
        <f>' IP STOP cijfers nieuw'!CZ37</f>
        <v>0</v>
      </c>
      <c r="DA187" s="11">
        <f>' IP STOP cijfers nieuw'!DA37</f>
        <v>0</v>
      </c>
      <c r="DB187" s="11">
        <f>' IP STOP cijfers nieuw'!DB37</f>
        <v>0</v>
      </c>
      <c r="DC187" s="11">
        <f>' IP STOP cijfers nieuw'!DC37</f>
        <v>0</v>
      </c>
      <c r="DD187" s="11">
        <f>' IP STOP cijfers nieuw'!DD37</f>
        <v>0</v>
      </c>
      <c r="DE187" s="11">
        <f>' IP STOP cijfers nieuw'!DE37</f>
        <v>0</v>
      </c>
      <c r="DF187" s="11">
        <f>' IP STOP cijfers nieuw'!DF37</f>
        <v>0</v>
      </c>
      <c r="DG187" s="11">
        <f>' IP STOP cijfers nieuw'!DG37</f>
        <v>0</v>
      </c>
      <c r="DH187" s="11">
        <f>' IP STOP cijfers nieuw'!DH37</f>
        <v>0</v>
      </c>
      <c r="DI187" s="11">
        <f>' IP STOP cijfers nieuw'!DI37</f>
        <v>0</v>
      </c>
      <c r="DJ187" s="11">
        <f>' IP STOP cijfers nieuw'!DJ37</f>
        <v>0</v>
      </c>
      <c r="DK187" s="11">
        <f>' IP STOP cijfers nieuw'!DK37</f>
        <v>0</v>
      </c>
      <c r="DL187" s="26">
        <f>' IP STOP cijfers nieuw'!DL37</f>
        <v>0</v>
      </c>
    </row>
    <row r="188" spans="1:116">
      <c r="A188" s="47">
        <f>' IP STOP cijfers nieuw'!A39</f>
        <v>0</v>
      </c>
      <c r="B188" s="49" t="str">
        <f>' IP STOP cijfers nieuw'!B39</f>
        <v>OPNT/OPNA</v>
      </c>
      <c r="C188" s="4" t="str">
        <f>' IP STOP cijfers nieuw'!C39</f>
        <v>Industriële Productie</v>
      </c>
      <c r="D188" s="4" t="str">
        <f>' IP STOP cijfers nieuw'!D39</f>
        <v xml:space="preserve">IP DG AGRO </v>
      </c>
      <c r="E188" s="4" t="str">
        <f>' IP STOP cijfers nieuw'!E39</f>
        <v>NPK EZ</v>
      </c>
      <c r="F188" s="4" t="str">
        <f>' IP STOP cijfers nieuw'!F39</f>
        <v>EL&amp;I AGRO</v>
      </c>
      <c r="G188" s="4">
        <f>' IP STOP cijfers nieuw'!G39</f>
        <v>0</v>
      </c>
      <c r="H188" s="774">
        <f>' IP STOP cijfers nieuw'!H39</f>
        <v>1383</v>
      </c>
      <c r="I188" s="774">
        <f>' IP STOP cijfers nieuw'!I39</f>
        <v>0</v>
      </c>
      <c r="J188" s="774">
        <f>' IP STOP cijfers nieuw'!J39</f>
        <v>100</v>
      </c>
      <c r="K188" s="774">
        <f>' IP STOP cijfers nieuw'!K39</f>
        <v>0</v>
      </c>
      <c r="L188" s="774">
        <f>' IP STOP cijfers nieuw'!L39</f>
        <v>0</v>
      </c>
      <c r="M188" s="774">
        <f>' IP STOP cijfers nieuw'!M39</f>
        <v>0</v>
      </c>
      <c r="N188" s="774">
        <f>' IP STOP cijfers nieuw'!N39</f>
        <v>0</v>
      </c>
      <c r="O188" s="774">
        <f>' IP STOP cijfers nieuw'!O39</f>
        <v>0</v>
      </c>
      <c r="P188" s="774">
        <f>' IP STOP cijfers nieuw'!P39</f>
        <v>0</v>
      </c>
      <c r="Q188" s="775">
        <f>' IP STOP cijfers nieuw'!Q39</f>
        <v>1483</v>
      </c>
      <c r="R188" s="776">
        <f>' IP STOP cijfers nieuw'!R39</f>
        <v>0</v>
      </c>
      <c r="S188" s="774">
        <f>' IP STOP cijfers nieuw'!S39</f>
        <v>0</v>
      </c>
      <c r="T188" s="774">
        <f>' IP STOP cijfers nieuw'!T39</f>
        <v>1483</v>
      </c>
      <c r="U188" s="774">
        <f>' IP STOP cijfers nieuw'!U39</f>
        <v>0</v>
      </c>
      <c r="V188" s="774">
        <f>' IP STOP cijfers nieuw'!V39</f>
        <v>0</v>
      </c>
      <c r="W188" s="774">
        <f>' IP STOP cijfers nieuw'!W39</f>
        <v>0</v>
      </c>
      <c r="X188" s="774">
        <f>' IP STOP cijfers nieuw'!X39</f>
        <v>0</v>
      </c>
      <c r="Y188" s="774">
        <f>' IP STOP cijfers nieuw'!Y39</f>
        <v>0</v>
      </c>
      <c r="Z188" s="777">
        <f>' IP STOP cijfers nieuw'!Z39</f>
        <v>1483</v>
      </c>
      <c r="AA188" s="774">
        <f>' IP STOP cijfers nieuw'!AA39</f>
        <v>190</v>
      </c>
      <c r="AB188" s="774">
        <f>' IP STOP cijfers nieuw'!AB39</f>
        <v>0</v>
      </c>
      <c r="AC188" s="774">
        <f>' IP STOP cijfers nieuw'!AC39</f>
        <v>1293</v>
      </c>
      <c r="AD188" s="774">
        <f>' IP STOP cijfers nieuw'!AD39</f>
        <v>0</v>
      </c>
      <c r="AE188" s="774">
        <f>' IP STOP cijfers nieuw'!AE39</f>
        <v>0</v>
      </c>
      <c r="AF188" s="774">
        <f>' IP STOP cijfers nieuw'!AF39</f>
        <v>0</v>
      </c>
      <c r="AG188" s="777">
        <f>' IP STOP cijfers nieuw'!AG39</f>
        <v>0</v>
      </c>
      <c r="AH188" s="774">
        <f>' IP STOP cijfers nieuw'!AH39</f>
        <v>190</v>
      </c>
      <c r="AI188" s="774">
        <f>' IP STOP cijfers nieuw'!AI39</f>
        <v>0</v>
      </c>
      <c r="AJ188" s="774">
        <f>' IP STOP cijfers nieuw'!AJ39</f>
        <v>0</v>
      </c>
      <c r="AK188" s="774">
        <f>' IP STOP cijfers nieuw'!AK39</f>
        <v>0</v>
      </c>
      <c r="AL188" s="777">
        <f>' IP STOP cijfers nieuw'!AL39</f>
        <v>0</v>
      </c>
      <c r="AM188" s="774">
        <f>' IP STOP cijfers nieuw'!AM39</f>
        <v>0</v>
      </c>
      <c r="AN188" s="774">
        <f>' IP STOP cijfers nieuw'!AN39</f>
        <v>0</v>
      </c>
      <c r="AO188" s="774">
        <f>' IP STOP cijfers nieuw'!AO39</f>
        <v>0</v>
      </c>
      <c r="AP188" s="774">
        <f>' IP STOP cijfers nieuw'!AP39</f>
        <v>0</v>
      </c>
      <c r="AQ188" s="774">
        <f>' IP STOP cijfers nieuw'!AQ39</f>
        <v>0</v>
      </c>
      <c r="AR188" s="777">
        <f>' IP STOP cijfers nieuw'!AR39</f>
        <v>0</v>
      </c>
      <c r="AS188" s="774">
        <f>' IP STOP cijfers nieuw'!AS39</f>
        <v>0</v>
      </c>
      <c r="AT188" s="774">
        <f>' IP STOP cijfers nieuw'!AT39</f>
        <v>0</v>
      </c>
      <c r="AU188" s="774">
        <f>' IP STOP cijfers nieuw'!AU39</f>
        <v>0</v>
      </c>
      <c r="AV188" s="774">
        <f>' IP STOP cijfers nieuw'!AV39</f>
        <v>0</v>
      </c>
      <c r="AW188" s="774">
        <f>' IP STOP cijfers nieuw'!AW39</f>
        <v>0</v>
      </c>
      <c r="AX188" s="774">
        <f>' IP STOP cijfers nieuw'!AX39</f>
        <v>0</v>
      </c>
      <c r="AY188" s="774">
        <f>' IP STOP cijfers nieuw'!AY39</f>
        <v>0</v>
      </c>
      <c r="AZ188" s="774">
        <f>' IP STOP cijfers nieuw'!AZ39</f>
        <v>0</v>
      </c>
      <c r="BA188" s="774">
        <f>' IP STOP cijfers nieuw'!BA39</f>
        <v>0</v>
      </c>
      <c r="BB188" s="774">
        <f>' IP STOP cijfers nieuw'!BB39</f>
        <v>0</v>
      </c>
      <c r="BC188" s="777">
        <f>' IP STOP cijfers nieuw'!BC39</f>
        <v>0</v>
      </c>
      <c r="BD188" s="774">
        <f>' IP STOP cijfers nieuw'!BD39</f>
        <v>0</v>
      </c>
      <c r="BE188" s="774">
        <f>' IP STOP cijfers nieuw'!BE39</f>
        <v>0</v>
      </c>
      <c r="BF188" s="774">
        <f>' IP STOP cijfers nieuw'!BF39</f>
        <v>0</v>
      </c>
      <c r="BG188" s="774">
        <f>' IP STOP cijfers nieuw'!BG39</f>
        <v>0</v>
      </c>
      <c r="BH188" s="774">
        <f>' IP STOP cijfers nieuw'!BH39</f>
        <v>0</v>
      </c>
      <c r="BI188" s="774">
        <f>' IP STOP cijfers nieuw'!BI39</f>
        <v>0</v>
      </c>
      <c r="BJ188" s="774">
        <f>' IP STOP cijfers nieuw'!BJ39</f>
        <v>0</v>
      </c>
      <c r="BK188" s="777">
        <f>' IP STOP cijfers nieuw'!BK39</f>
        <v>0</v>
      </c>
      <c r="BL188" s="774">
        <f>' IP STOP cijfers nieuw'!BL39</f>
        <v>0</v>
      </c>
      <c r="BM188" s="774">
        <f>' IP STOP cijfers nieuw'!BM39</f>
        <v>0</v>
      </c>
      <c r="BN188" s="774">
        <f>' IP STOP cijfers nieuw'!BN39</f>
        <v>0</v>
      </c>
      <c r="BO188" s="774">
        <f>' IP STOP cijfers nieuw'!BO39</f>
        <v>0</v>
      </c>
      <c r="BP188" s="774">
        <f>' IP STOP cijfers nieuw'!BP39</f>
        <v>0</v>
      </c>
      <c r="BQ188" s="777">
        <f>' IP STOP cijfers nieuw'!BQ39</f>
        <v>0</v>
      </c>
      <c r="BR188" s="774">
        <f>' IP STOP cijfers nieuw'!BR39</f>
        <v>0</v>
      </c>
      <c r="BS188" s="774">
        <f>' IP STOP cijfers nieuw'!BS39</f>
        <v>0</v>
      </c>
      <c r="BT188" s="774">
        <f>' IP STOP cijfers nieuw'!BT39</f>
        <v>0</v>
      </c>
      <c r="BU188" s="774">
        <f>' IP STOP cijfers nieuw'!BU39</f>
        <v>0</v>
      </c>
      <c r="BV188" s="774">
        <f>' IP STOP cijfers nieuw'!BV39</f>
        <v>0</v>
      </c>
      <c r="BW188" s="774">
        <f>' IP STOP cijfers nieuw'!BW39</f>
        <v>0</v>
      </c>
      <c r="BX188" s="778">
        <f>' IP STOP cijfers nieuw'!BX39</f>
        <v>1293</v>
      </c>
      <c r="BY188" s="777">
        <f>' IP STOP cijfers nieuw'!BY39</f>
        <v>190</v>
      </c>
      <c r="BZ188" s="774">
        <f>' IP STOP cijfers nieuw'!BZ39</f>
        <v>0</v>
      </c>
      <c r="CA188" s="774">
        <f>' IP STOP cijfers nieuw'!CA39</f>
        <v>0</v>
      </c>
      <c r="CB188" s="774">
        <f>' IP STOP cijfers nieuw'!CB39</f>
        <v>0</v>
      </c>
      <c r="CC188" s="774">
        <f>' IP STOP cijfers nieuw'!CC39</f>
        <v>0</v>
      </c>
      <c r="CD188" s="774">
        <f>' IP STOP cijfers nieuw'!CD39</f>
        <v>0</v>
      </c>
      <c r="CE188" s="774">
        <f>' IP STOP cijfers nieuw'!CE39</f>
        <v>0</v>
      </c>
      <c r="CF188" s="774">
        <f>' IP STOP cijfers nieuw'!CF39</f>
        <v>0</v>
      </c>
      <c r="CG188" s="774">
        <f>' IP STOP cijfers nieuw'!CG39</f>
        <v>0</v>
      </c>
      <c r="CH188" s="774">
        <f>' IP STOP cijfers nieuw'!CH39</f>
        <v>0</v>
      </c>
      <c r="CI188" s="774">
        <f>' IP STOP cijfers nieuw'!CI39</f>
        <v>0</v>
      </c>
      <c r="CJ188" s="774">
        <f>' IP STOP cijfers nieuw'!CJ39</f>
        <v>0</v>
      </c>
      <c r="CK188" s="774">
        <f>' IP STOP cijfers nieuw'!CK39</f>
        <v>0</v>
      </c>
      <c r="CL188" s="779">
        <f>' IP STOP cijfers nieuw'!CL39</f>
        <v>0</v>
      </c>
      <c r="CM188" s="774">
        <f>' IP STOP cijfers nieuw'!CM39</f>
        <v>0</v>
      </c>
      <c r="CN188" s="774">
        <f>' IP STOP cijfers nieuw'!CN39</f>
        <v>0</v>
      </c>
      <c r="CO188" s="774">
        <f>' IP STOP cijfers nieuw'!CO39</f>
        <v>0</v>
      </c>
      <c r="CP188" s="11">
        <f>' IP STOP cijfers nieuw'!CP39</f>
        <v>0</v>
      </c>
      <c r="CQ188" s="11">
        <f>' IP STOP cijfers nieuw'!CQ39</f>
        <v>0</v>
      </c>
      <c r="CR188" s="11">
        <f>' IP STOP cijfers nieuw'!CR39</f>
        <v>0</v>
      </c>
      <c r="CS188" s="11">
        <f>' IP STOP cijfers nieuw'!CS39</f>
        <v>0</v>
      </c>
      <c r="CT188" s="11">
        <f>' IP STOP cijfers nieuw'!CT39</f>
        <v>0</v>
      </c>
      <c r="CU188" s="11">
        <f>' IP STOP cijfers nieuw'!CU39</f>
        <v>0</v>
      </c>
      <c r="CV188" s="11">
        <f>' IP STOP cijfers nieuw'!CV39</f>
        <v>0</v>
      </c>
      <c r="CW188" s="11">
        <f>' IP STOP cijfers nieuw'!CW39</f>
        <v>0</v>
      </c>
      <c r="CX188" s="11">
        <f>' IP STOP cijfers nieuw'!CX39</f>
        <v>0</v>
      </c>
      <c r="CY188" s="26">
        <f>' IP STOP cijfers nieuw'!CY39</f>
        <v>0</v>
      </c>
      <c r="CZ188" s="15">
        <f>' IP STOP cijfers nieuw'!CZ39</f>
        <v>0</v>
      </c>
      <c r="DA188" s="11">
        <f>' IP STOP cijfers nieuw'!DA39</f>
        <v>0</v>
      </c>
      <c r="DB188" s="11">
        <f>' IP STOP cijfers nieuw'!DB39</f>
        <v>0</v>
      </c>
      <c r="DC188" s="11">
        <f>' IP STOP cijfers nieuw'!DC39</f>
        <v>0</v>
      </c>
      <c r="DD188" s="11">
        <f>' IP STOP cijfers nieuw'!DD39</f>
        <v>0</v>
      </c>
      <c r="DE188" s="11">
        <f>' IP STOP cijfers nieuw'!DE39</f>
        <v>0</v>
      </c>
      <c r="DF188" s="11">
        <f>' IP STOP cijfers nieuw'!DF39</f>
        <v>0</v>
      </c>
      <c r="DG188" s="11">
        <f>' IP STOP cijfers nieuw'!DG39</f>
        <v>0</v>
      </c>
      <c r="DH188" s="11">
        <f>' IP STOP cijfers nieuw'!DH39</f>
        <v>0</v>
      </c>
      <c r="DI188" s="11">
        <f>' IP STOP cijfers nieuw'!DI39</f>
        <v>0</v>
      </c>
      <c r="DJ188" s="11">
        <f>' IP STOP cijfers nieuw'!DJ39</f>
        <v>0</v>
      </c>
      <c r="DK188" s="11">
        <f>' IP STOP cijfers nieuw'!DK39</f>
        <v>0</v>
      </c>
      <c r="DL188" s="26">
        <f>' IP STOP cijfers nieuw'!DL39</f>
        <v>0</v>
      </c>
    </row>
    <row r="189" spans="1:116">
      <c r="A189" s="47">
        <f>' IP STOP cijfers nieuw'!A40</f>
        <v>0</v>
      </c>
      <c r="B189" s="49">
        <f>' IP STOP cijfers nieuw'!B40</f>
        <v>0</v>
      </c>
      <c r="C189" s="4" t="str">
        <f>' IP STOP cijfers nieuw'!C40</f>
        <v>Industriële Productie</v>
      </c>
      <c r="D189" s="4" t="str">
        <f>' IP STOP cijfers nieuw'!D40</f>
        <v xml:space="preserve">IP DG AGRO </v>
      </c>
      <c r="E189" s="4" t="str">
        <f>' IP STOP cijfers nieuw'!E40</f>
        <v>Prjoject nog nader in te vullen</v>
      </c>
      <c r="F189" s="4" t="str">
        <f>' IP STOP cijfers nieuw'!F40</f>
        <v>EL&amp;I AGRO</v>
      </c>
      <c r="G189" s="4">
        <f>' IP STOP cijfers nieuw'!G40</f>
        <v>0</v>
      </c>
      <c r="H189" s="774">
        <f>' IP STOP cijfers nieuw'!H40</f>
        <v>0</v>
      </c>
      <c r="I189" s="774">
        <f>' IP STOP cijfers nieuw'!I40</f>
        <v>0</v>
      </c>
      <c r="J189" s="774">
        <f>' IP STOP cijfers nieuw'!J40</f>
        <v>0</v>
      </c>
      <c r="K189" s="774">
        <f>' IP STOP cijfers nieuw'!K40</f>
        <v>0</v>
      </c>
      <c r="L189" s="774">
        <f>' IP STOP cijfers nieuw'!L40</f>
        <v>0</v>
      </c>
      <c r="M189" s="774">
        <f>' IP STOP cijfers nieuw'!M40</f>
        <v>0</v>
      </c>
      <c r="N189" s="774">
        <f>' IP STOP cijfers nieuw'!N40</f>
        <v>0</v>
      </c>
      <c r="O189" s="774">
        <f>' IP STOP cijfers nieuw'!O40</f>
        <v>0</v>
      </c>
      <c r="P189" s="774">
        <f>' IP STOP cijfers nieuw'!P40</f>
        <v>0</v>
      </c>
      <c r="Q189" s="775">
        <f>' IP STOP cijfers nieuw'!Q40</f>
        <v>0</v>
      </c>
      <c r="R189" s="776">
        <f>' IP STOP cijfers nieuw'!R40</f>
        <v>0</v>
      </c>
      <c r="S189" s="774">
        <f>' IP STOP cijfers nieuw'!S40</f>
        <v>0</v>
      </c>
      <c r="T189" s="774">
        <f>' IP STOP cijfers nieuw'!T40</f>
        <v>0</v>
      </c>
      <c r="U189" s="774">
        <f>' IP STOP cijfers nieuw'!U40</f>
        <v>0</v>
      </c>
      <c r="V189" s="774">
        <f>' IP STOP cijfers nieuw'!V40</f>
        <v>0</v>
      </c>
      <c r="W189" s="774">
        <f>' IP STOP cijfers nieuw'!W40</f>
        <v>0</v>
      </c>
      <c r="X189" s="774">
        <f>' IP STOP cijfers nieuw'!X40</f>
        <v>0</v>
      </c>
      <c r="Y189" s="774">
        <f>' IP STOP cijfers nieuw'!Y40</f>
        <v>0</v>
      </c>
      <c r="Z189" s="777">
        <f>' IP STOP cijfers nieuw'!Z40</f>
        <v>0</v>
      </c>
      <c r="AA189" s="774">
        <f>' IP STOP cijfers nieuw'!AA40</f>
        <v>0</v>
      </c>
      <c r="AB189" s="774">
        <f>' IP STOP cijfers nieuw'!AB40</f>
        <v>0</v>
      </c>
      <c r="AC189" s="774">
        <f>' IP STOP cijfers nieuw'!AC40</f>
        <v>0</v>
      </c>
      <c r="AD189" s="774">
        <f>' IP STOP cijfers nieuw'!AD40</f>
        <v>0</v>
      </c>
      <c r="AE189" s="774">
        <f>' IP STOP cijfers nieuw'!AE40</f>
        <v>0</v>
      </c>
      <c r="AF189" s="774">
        <f>' IP STOP cijfers nieuw'!AF40</f>
        <v>0</v>
      </c>
      <c r="AG189" s="777">
        <f>' IP STOP cijfers nieuw'!AG40</f>
        <v>0</v>
      </c>
      <c r="AH189" s="774">
        <f>' IP STOP cijfers nieuw'!AH40</f>
        <v>0</v>
      </c>
      <c r="AI189" s="774">
        <f>' IP STOP cijfers nieuw'!AI40</f>
        <v>0</v>
      </c>
      <c r="AJ189" s="774">
        <f>' IP STOP cijfers nieuw'!AJ40</f>
        <v>0</v>
      </c>
      <c r="AK189" s="774">
        <f>' IP STOP cijfers nieuw'!AK40</f>
        <v>0</v>
      </c>
      <c r="AL189" s="777">
        <f>' IP STOP cijfers nieuw'!AL40</f>
        <v>0</v>
      </c>
      <c r="AM189" s="774">
        <f>' IP STOP cijfers nieuw'!AM40</f>
        <v>0</v>
      </c>
      <c r="AN189" s="774">
        <f>' IP STOP cijfers nieuw'!AN40</f>
        <v>0</v>
      </c>
      <c r="AO189" s="774">
        <f>' IP STOP cijfers nieuw'!AO40</f>
        <v>0</v>
      </c>
      <c r="AP189" s="774">
        <f>' IP STOP cijfers nieuw'!AP40</f>
        <v>0</v>
      </c>
      <c r="AQ189" s="774">
        <f>' IP STOP cijfers nieuw'!AQ40</f>
        <v>0</v>
      </c>
      <c r="AR189" s="777">
        <f>' IP STOP cijfers nieuw'!AR40</f>
        <v>0</v>
      </c>
      <c r="AS189" s="774">
        <f>' IP STOP cijfers nieuw'!AS40</f>
        <v>0</v>
      </c>
      <c r="AT189" s="774">
        <f>' IP STOP cijfers nieuw'!AT40</f>
        <v>0</v>
      </c>
      <c r="AU189" s="774">
        <f>' IP STOP cijfers nieuw'!AU40</f>
        <v>0</v>
      </c>
      <c r="AV189" s="774">
        <f>' IP STOP cijfers nieuw'!AV40</f>
        <v>0</v>
      </c>
      <c r="AW189" s="774">
        <f>' IP STOP cijfers nieuw'!AW40</f>
        <v>0</v>
      </c>
      <c r="AX189" s="774">
        <f>' IP STOP cijfers nieuw'!AX40</f>
        <v>0</v>
      </c>
      <c r="AY189" s="774">
        <f>' IP STOP cijfers nieuw'!AY40</f>
        <v>0</v>
      </c>
      <c r="AZ189" s="774">
        <f>' IP STOP cijfers nieuw'!AZ40</f>
        <v>0</v>
      </c>
      <c r="BA189" s="774">
        <f>' IP STOP cijfers nieuw'!BA40</f>
        <v>0</v>
      </c>
      <c r="BB189" s="774">
        <f>' IP STOP cijfers nieuw'!BB40</f>
        <v>0</v>
      </c>
      <c r="BC189" s="777">
        <f>' IP STOP cijfers nieuw'!BC40</f>
        <v>0</v>
      </c>
      <c r="BD189" s="774">
        <f>' IP STOP cijfers nieuw'!BD40</f>
        <v>0</v>
      </c>
      <c r="BE189" s="774">
        <f>' IP STOP cijfers nieuw'!BE40</f>
        <v>0</v>
      </c>
      <c r="BF189" s="774">
        <f>' IP STOP cijfers nieuw'!BF40</f>
        <v>0</v>
      </c>
      <c r="BG189" s="774">
        <f>' IP STOP cijfers nieuw'!BG40</f>
        <v>0</v>
      </c>
      <c r="BH189" s="774">
        <f>' IP STOP cijfers nieuw'!BH40</f>
        <v>0</v>
      </c>
      <c r="BI189" s="774">
        <f>' IP STOP cijfers nieuw'!BI40</f>
        <v>0</v>
      </c>
      <c r="BJ189" s="774">
        <f>' IP STOP cijfers nieuw'!BJ40</f>
        <v>0</v>
      </c>
      <c r="BK189" s="777">
        <f>' IP STOP cijfers nieuw'!BK40</f>
        <v>0</v>
      </c>
      <c r="BL189" s="774">
        <f>' IP STOP cijfers nieuw'!BL40</f>
        <v>0</v>
      </c>
      <c r="BM189" s="774">
        <f>' IP STOP cijfers nieuw'!BM40</f>
        <v>0</v>
      </c>
      <c r="BN189" s="774">
        <f>' IP STOP cijfers nieuw'!BN40</f>
        <v>0</v>
      </c>
      <c r="BO189" s="774">
        <f>' IP STOP cijfers nieuw'!BO40</f>
        <v>0</v>
      </c>
      <c r="BP189" s="774">
        <f>' IP STOP cijfers nieuw'!BP40</f>
        <v>0</v>
      </c>
      <c r="BQ189" s="777">
        <f>' IP STOP cijfers nieuw'!BQ40</f>
        <v>0</v>
      </c>
      <c r="BR189" s="774">
        <f>' IP STOP cijfers nieuw'!BR40</f>
        <v>0</v>
      </c>
      <c r="BS189" s="774">
        <f>' IP STOP cijfers nieuw'!BS40</f>
        <v>0</v>
      </c>
      <c r="BT189" s="774">
        <f>' IP STOP cijfers nieuw'!BT40</f>
        <v>0</v>
      </c>
      <c r="BU189" s="774">
        <f>' IP STOP cijfers nieuw'!BU40</f>
        <v>0</v>
      </c>
      <c r="BV189" s="774">
        <f>' IP STOP cijfers nieuw'!BV40</f>
        <v>0</v>
      </c>
      <c r="BW189" s="774">
        <f>' IP STOP cijfers nieuw'!BW40</f>
        <v>0</v>
      </c>
      <c r="BX189" s="778">
        <f>' IP STOP cijfers nieuw'!BX40</f>
        <v>0</v>
      </c>
      <c r="BY189" s="777">
        <f>' IP STOP cijfers nieuw'!BY40</f>
        <v>0</v>
      </c>
      <c r="BZ189" s="774">
        <f>' IP STOP cijfers nieuw'!BZ40</f>
        <v>0</v>
      </c>
      <c r="CA189" s="774">
        <f>' IP STOP cijfers nieuw'!CA40</f>
        <v>0</v>
      </c>
      <c r="CB189" s="774">
        <f>' IP STOP cijfers nieuw'!CB40</f>
        <v>0</v>
      </c>
      <c r="CC189" s="774">
        <f>' IP STOP cijfers nieuw'!CC40</f>
        <v>0</v>
      </c>
      <c r="CD189" s="774">
        <f>' IP STOP cijfers nieuw'!CD40</f>
        <v>0</v>
      </c>
      <c r="CE189" s="774">
        <f>' IP STOP cijfers nieuw'!CE40</f>
        <v>0</v>
      </c>
      <c r="CF189" s="774">
        <f>' IP STOP cijfers nieuw'!CF40</f>
        <v>0</v>
      </c>
      <c r="CG189" s="774">
        <f>' IP STOP cijfers nieuw'!CG40</f>
        <v>0</v>
      </c>
      <c r="CH189" s="774">
        <f>' IP STOP cijfers nieuw'!CH40</f>
        <v>0</v>
      </c>
      <c r="CI189" s="774">
        <f>' IP STOP cijfers nieuw'!CI40</f>
        <v>0</v>
      </c>
      <c r="CJ189" s="774">
        <f>' IP STOP cijfers nieuw'!CJ40</f>
        <v>0</v>
      </c>
      <c r="CK189" s="774">
        <f>' IP STOP cijfers nieuw'!CK40</f>
        <v>0</v>
      </c>
      <c r="CL189" s="779">
        <f>' IP STOP cijfers nieuw'!CL40</f>
        <v>0</v>
      </c>
      <c r="CM189" s="774">
        <f>' IP STOP cijfers nieuw'!CM40</f>
        <v>0</v>
      </c>
      <c r="CN189" s="774">
        <f>' IP STOP cijfers nieuw'!CN40</f>
        <v>0</v>
      </c>
      <c r="CO189" s="774">
        <f>' IP STOP cijfers nieuw'!CO40</f>
        <v>0</v>
      </c>
      <c r="CP189" s="11">
        <f>' IP STOP cijfers nieuw'!CP40</f>
        <v>0</v>
      </c>
      <c r="CQ189" s="11">
        <f>' IP STOP cijfers nieuw'!CQ40</f>
        <v>0</v>
      </c>
      <c r="CR189" s="11">
        <f>' IP STOP cijfers nieuw'!CR40</f>
        <v>0</v>
      </c>
      <c r="CS189" s="11">
        <f>' IP STOP cijfers nieuw'!CS40</f>
        <v>0</v>
      </c>
      <c r="CT189" s="11">
        <f>' IP STOP cijfers nieuw'!CT40</f>
        <v>0</v>
      </c>
      <c r="CU189" s="11">
        <f>' IP STOP cijfers nieuw'!CU40</f>
        <v>0</v>
      </c>
      <c r="CV189" s="11">
        <f>' IP STOP cijfers nieuw'!CV40</f>
        <v>0</v>
      </c>
      <c r="CW189" s="11">
        <f>' IP STOP cijfers nieuw'!CW40</f>
        <v>0</v>
      </c>
      <c r="CX189" s="11">
        <f>' IP STOP cijfers nieuw'!CX40</f>
        <v>0</v>
      </c>
      <c r="CY189" s="26">
        <f>' IP STOP cijfers nieuw'!CY40</f>
        <v>0</v>
      </c>
      <c r="CZ189" s="15">
        <f>' IP STOP cijfers nieuw'!CZ40</f>
        <v>0</v>
      </c>
      <c r="DA189" s="11">
        <f>' IP STOP cijfers nieuw'!DA40</f>
        <v>0</v>
      </c>
      <c r="DB189" s="11">
        <f>' IP STOP cijfers nieuw'!DB40</f>
        <v>0</v>
      </c>
      <c r="DC189" s="11">
        <f>' IP STOP cijfers nieuw'!DC40</f>
        <v>0</v>
      </c>
      <c r="DD189" s="11">
        <f>' IP STOP cijfers nieuw'!DD40</f>
        <v>0</v>
      </c>
      <c r="DE189" s="11">
        <f>' IP STOP cijfers nieuw'!DE40</f>
        <v>0</v>
      </c>
      <c r="DF189" s="11">
        <f>' IP STOP cijfers nieuw'!DF40</f>
        <v>0</v>
      </c>
      <c r="DG189" s="11">
        <f>' IP STOP cijfers nieuw'!DG40</f>
        <v>0</v>
      </c>
      <c r="DH189" s="11">
        <f>' IP STOP cijfers nieuw'!DH40</f>
        <v>0</v>
      </c>
      <c r="DI189" s="11">
        <f>' IP STOP cijfers nieuw'!DI40</f>
        <v>0</v>
      </c>
      <c r="DJ189" s="11">
        <f>' IP STOP cijfers nieuw'!DJ40</f>
        <v>0</v>
      </c>
      <c r="DK189" s="11">
        <f>' IP STOP cijfers nieuw'!DK40</f>
        <v>0</v>
      </c>
      <c r="DL189" s="26">
        <f>' IP STOP cijfers nieuw'!DL40</f>
        <v>0</v>
      </c>
    </row>
    <row r="190" spans="1:116" s="617" customFormat="1">
      <c r="A190" s="780">
        <f>' IP STOP cijfers nieuw'!A41</f>
        <v>0</v>
      </c>
      <c r="B190" s="781">
        <f>' IP STOP cijfers nieuw'!B41</f>
        <v>0</v>
      </c>
      <c r="C190" s="526" t="str">
        <f>' IP STOP cijfers nieuw'!C41</f>
        <v>Industriële Productie</v>
      </c>
      <c r="D190" s="526" t="str">
        <f>' IP STOP cijfers nieuw'!D41</f>
        <v xml:space="preserve">IP DG AGRO </v>
      </c>
      <c r="E190" s="526" t="str">
        <f>' IP STOP cijfers nieuw'!E41</f>
        <v>Verbeterplan (cokz)</v>
      </c>
      <c r="F190" s="526" t="str">
        <f>' IP STOP cijfers nieuw'!F41</f>
        <v>EL&amp;I AGRO</v>
      </c>
      <c r="G190" s="526" t="str">
        <f>' IP STOP cijfers nieuw'!G41</f>
        <v>verbeterplan</v>
      </c>
      <c r="H190" s="518">
        <f>' IP STOP cijfers nieuw'!H41</f>
        <v>2700</v>
      </c>
      <c r="I190" s="518">
        <f>' IP STOP cijfers nieuw'!I41</f>
        <v>0</v>
      </c>
      <c r="J190" s="518">
        <f>' IP STOP cijfers nieuw'!J41</f>
        <v>0</v>
      </c>
      <c r="K190" s="518">
        <f>' IP STOP cijfers nieuw'!K41</f>
        <v>0</v>
      </c>
      <c r="L190" s="518">
        <f>' IP STOP cijfers nieuw'!L41</f>
        <v>0</v>
      </c>
      <c r="M190" s="518">
        <f>' IP STOP cijfers nieuw'!M41</f>
        <v>0</v>
      </c>
      <c r="N190" s="518">
        <f>' IP STOP cijfers nieuw'!N41</f>
        <v>0</v>
      </c>
      <c r="O190" s="518">
        <f>' IP STOP cijfers nieuw'!O41</f>
        <v>0</v>
      </c>
      <c r="P190" s="518">
        <f>' IP STOP cijfers nieuw'!P41</f>
        <v>0</v>
      </c>
      <c r="Q190" s="782">
        <f>' IP STOP cijfers nieuw'!Q41</f>
        <v>2700</v>
      </c>
      <c r="R190" s="533">
        <f>' IP STOP cijfers nieuw'!R41</f>
        <v>0</v>
      </c>
      <c r="S190" s="518">
        <f>' IP STOP cijfers nieuw'!S41</f>
        <v>0</v>
      </c>
      <c r="T190" s="518">
        <f>' IP STOP cijfers nieuw'!T41</f>
        <v>2700</v>
      </c>
      <c r="U190" s="518">
        <f>' IP STOP cijfers nieuw'!U41</f>
        <v>0</v>
      </c>
      <c r="V190" s="518">
        <f>' IP STOP cijfers nieuw'!V41</f>
        <v>0</v>
      </c>
      <c r="W190" s="518">
        <f>' IP STOP cijfers nieuw'!W41</f>
        <v>0</v>
      </c>
      <c r="X190" s="518">
        <f>' IP STOP cijfers nieuw'!X41</f>
        <v>0</v>
      </c>
      <c r="Y190" s="518">
        <f>' IP STOP cijfers nieuw'!Y41</f>
        <v>0</v>
      </c>
      <c r="Z190" s="781">
        <f>' IP STOP cijfers nieuw'!Z41</f>
        <v>2700</v>
      </c>
      <c r="AA190" s="518">
        <f>' IP STOP cijfers nieuw'!AA41</f>
        <v>1350</v>
      </c>
      <c r="AB190" s="518">
        <f>' IP STOP cijfers nieuw'!AB41</f>
        <v>0</v>
      </c>
      <c r="AC190" s="518">
        <f>' IP STOP cijfers nieuw'!AC41</f>
        <v>1350</v>
      </c>
      <c r="AD190" s="518">
        <f>' IP STOP cijfers nieuw'!AD41</f>
        <v>0</v>
      </c>
      <c r="AE190" s="518">
        <f>' IP STOP cijfers nieuw'!AE41</f>
        <v>0</v>
      </c>
      <c r="AF190" s="518">
        <f>' IP STOP cijfers nieuw'!AF41</f>
        <v>0</v>
      </c>
      <c r="AG190" s="781">
        <f>' IP STOP cijfers nieuw'!AG41</f>
        <v>0</v>
      </c>
      <c r="AH190" s="518">
        <f>' IP STOP cijfers nieuw'!AH41</f>
        <v>1350</v>
      </c>
      <c r="AI190" s="518">
        <f>' IP STOP cijfers nieuw'!AI41</f>
        <v>0</v>
      </c>
      <c r="AJ190" s="518">
        <f>' IP STOP cijfers nieuw'!AJ41</f>
        <v>0</v>
      </c>
      <c r="AK190" s="518">
        <f>' IP STOP cijfers nieuw'!AK41</f>
        <v>0</v>
      </c>
      <c r="AL190" s="781">
        <f>' IP STOP cijfers nieuw'!AL41</f>
        <v>0</v>
      </c>
      <c r="AM190" s="518">
        <f>' IP STOP cijfers nieuw'!AM41</f>
        <v>0</v>
      </c>
      <c r="AN190" s="518">
        <f>' IP STOP cijfers nieuw'!AN41</f>
        <v>0</v>
      </c>
      <c r="AO190" s="518">
        <f>' IP STOP cijfers nieuw'!AO41</f>
        <v>0</v>
      </c>
      <c r="AP190" s="518">
        <f>' IP STOP cijfers nieuw'!AP41</f>
        <v>0</v>
      </c>
      <c r="AQ190" s="518">
        <f>' IP STOP cijfers nieuw'!AQ41</f>
        <v>0</v>
      </c>
      <c r="AR190" s="781">
        <f>' IP STOP cijfers nieuw'!AR41</f>
        <v>0</v>
      </c>
      <c r="AS190" s="518">
        <f>' IP STOP cijfers nieuw'!AS41</f>
        <v>0</v>
      </c>
      <c r="AT190" s="518">
        <f>' IP STOP cijfers nieuw'!AT41</f>
        <v>0</v>
      </c>
      <c r="AU190" s="518">
        <f>' IP STOP cijfers nieuw'!AU41</f>
        <v>0</v>
      </c>
      <c r="AV190" s="518">
        <f>' IP STOP cijfers nieuw'!AV41</f>
        <v>0</v>
      </c>
      <c r="AW190" s="518">
        <f>' IP STOP cijfers nieuw'!AW41</f>
        <v>0</v>
      </c>
      <c r="AX190" s="518">
        <f>' IP STOP cijfers nieuw'!AX41</f>
        <v>0</v>
      </c>
      <c r="AY190" s="518">
        <f>' IP STOP cijfers nieuw'!AY41</f>
        <v>0</v>
      </c>
      <c r="AZ190" s="518">
        <f>' IP STOP cijfers nieuw'!AZ41</f>
        <v>0</v>
      </c>
      <c r="BA190" s="518">
        <f>' IP STOP cijfers nieuw'!BA41</f>
        <v>0</v>
      </c>
      <c r="BB190" s="518">
        <f>' IP STOP cijfers nieuw'!BB41</f>
        <v>0</v>
      </c>
      <c r="BC190" s="781">
        <f>' IP STOP cijfers nieuw'!BC41</f>
        <v>0</v>
      </c>
      <c r="BD190" s="518">
        <f>' IP STOP cijfers nieuw'!BD41</f>
        <v>0</v>
      </c>
      <c r="BE190" s="518">
        <f>' IP STOP cijfers nieuw'!BE41</f>
        <v>0</v>
      </c>
      <c r="BF190" s="518">
        <f>' IP STOP cijfers nieuw'!BF41</f>
        <v>0</v>
      </c>
      <c r="BG190" s="518">
        <f>' IP STOP cijfers nieuw'!BG41</f>
        <v>0</v>
      </c>
      <c r="BH190" s="518">
        <f>' IP STOP cijfers nieuw'!BH41</f>
        <v>0</v>
      </c>
      <c r="BI190" s="518">
        <f>' IP STOP cijfers nieuw'!BI41</f>
        <v>0</v>
      </c>
      <c r="BJ190" s="518">
        <f>' IP STOP cijfers nieuw'!BJ41</f>
        <v>0</v>
      </c>
      <c r="BK190" s="781">
        <f>' IP STOP cijfers nieuw'!BK41</f>
        <v>0</v>
      </c>
      <c r="BL190" s="518">
        <f>' IP STOP cijfers nieuw'!BL41</f>
        <v>0</v>
      </c>
      <c r="BM190" s="518">
        <f>' IP STOP cijfers nieuw'!BM41</f>
        <v>0</v>
      </c>
      <c r="BN190" s="518">
        <f>' IP STOP cijfers nieuw'!BN41</f>
        <v>0</v>
      </c>
      <c r="BO190" s="518">
        <f>' IP STOP cijfers nieuw'!BO41</f>
        <v>0</v>
      </c>
      <c r="BP190" s="518">
        <f>' IP STOP cijfers nieuw'!BP41</f>
        <v>0</v>
      </c>
      <c r="BQ190" s="781">
        <f>' IP STOP cijfers nieuw'!BQ41</f>
        <v>0</v>
      </c>
      <c r="BR190" s="518">
        <f>' IP STOP cijfers nieuw'!BR41</f>
        <v>0</v>
      </c>
      <c r="BS190" s="518">
        <f>' IP STOP cijfers nieuw'!BS41</f>
        <v>0</v>
      </c>
      <c r="BT190" s="518">
        <f>' IP STOP cijfers nieuw'!BT41</f>
        <v>0</v>
      </c>
      <c r="BU190" s="518">
        <f>' IP STOP cijfers nieuw'!BU41</f>
        <v>0</v>
      </c>
      <c r="BV190" s="518">
        <f>' IP STOP cijfers nieuw'!BV41</f>
        <v>0</v>
      </c>
      <c r="BW190" s="518">
        <f>' IP STOP cijfers nieuw'!BW41</f>
        <v>0</v>
      </c>
      <c r="BX190" s="780">
        <f>' IP STOP cijfers nieuw'!BX41</f>
        <v>1350</v>
      </c>
      <c r="BY190" s="781">
        <f>' IP STOP cijfers nieuw'!BY41</f>
        <v>1350</v>
      </c>
      <c r="BZ190" s="518">
        <f>' IP STOP cijfers nieuw'!BZ41</f>
        <v>0</v>
      </c>
      <c r="CA190" s="518">
        <f>' IP STOP cijfers nieuw'!CA41</f>
        <v>0</v>
      </c>
      <c r="CB190" s="518">
        <f>' IP STOP cijfers nieuw'!CB41</f>
        <v>0</v>
      </c>
      <c r="CC190" s="518">
        <f>' IP STOP cijfers nieuw'!CC41</f>
        <v>0</v>
      </c>
      <c r="CD190" s="518">
        <f>' IP STOP cijfers nieuw'!CD41</f>
        <v>0</v>
      </c>
      <c r="CE190" s="518">
        <f>' IP STOP cijfers nieuw'!CE41</f>
        <v>0</v>
      </c>
      <c r="CF190" s="518">
        <f>' IP STOP cijfers nieuw'!CF41</f>
        <v>0</v>
      </c>
      <c r="CG190" s="518">
        <f>' IP STOP cijfers nieuw'!CG41</f>
        <v>0</v>
      </c>
      <c r="CH190" s="518">
        <f>' IP STOP cijfers nieuw'!CH41</f>
        <v>0</v>
      </c>
      <c r="CI190" s="518">
        <f>' IP STOP cijfers nieuw'!CI41</f>
        <v>0</v>
      </c>
      <c r="CJ190" s="518">
        <f>' IP STOP cijfers nieuw'!CJ41</f>
        <v>0</v>
      </c>
      <c r="CK190" s="518">
        <f>' IP STOP cijfers nieuw'!CK41</f>
        <v>0</v>
      </c>
      <c r="CL190" s="783">
        <f>' IP STOP cijfers nieuw'!CL41</f>
        <v>0</v>
      </c>
      <c r="CM190" s="518">
        <f>' IP STOP cijfers nieuw'!CM41</f>
        <v>0</v>
      </c>
      <c r="CN190" s="518">
        <f>' IP STOP cijfers nieuw'!CN41</f>
        <v>0</v>
      </c>
      <c r="CO190" s="518">
        <f>' IP STOP cijfers nieuw'!CO41</f>
        <v>0</v>
      </c>
      <c r="CP190" s="518">
        <f>' IP STOP cijfers nieuw'!CP41</f>
        <v>0</v>
      </c>
      <c r="CQ190" s="518">
        <f>' IP STOP cijfers nieuw'!CQ41</f>
        <v>0</v>
      </c>
      <c r="CR190" s="518">
        <f>' IP STOP cijfers nieuw'!CR41</f>
        <v>0</v>
      </c>
      <c r="CS190" s="518">
        <f>' IP STOP cijfers nieuw'!CS41</f>
        <v>0</v>
      </c>
      <c r="CT190" s="518">
        <f>' IP STOP cijfers nieuw'!CT41</f>
        <v>0</v>
      </c>
      <c r="CU190" s="518">
        <f>' IP STOP cijfers nieuw'!CU41</f>
        <v>0</v>
      </c>
      <c r="CV190" s="518">
        <f>' IP STOP cijfers nieuw'!CV41</f>
        <v>0</v>
      </c>
      <c r="CW190" s="518">
        <f>' IP STOP cijfers nieuw'!CW41</f>
        <v>0</v>
      </c>
      <c r="CX190" s="518">
        <f>' IP STOP cijfers nieuw'!CX41</f>
        <v>0</v>
      </c>
      <c r="CY190" s="782">
        <f>' IP STOP cijfers nieuw'!CY41</f>
        <v>0</v>
      </c>
      <c r="CZ190" s="533">
        <f>' IP STOP cijfers nieuw'!CZ41</f>
        <v>0</v>
      </c>
      <c r="DA190" s="518">
        <f>' IP STOP cijfers nieuw'!DA41</f>
        <v>0</v>
      </c>
      <c r="DB190" s="518">
        <f>' IP STOP cijfers nieuw'!DB41</f>
        <v>0</v>
      </c>
      <c r="DC190" s="518">
        <f>' IP STOP cijfers nieuw'!DC41</f>
        <v>0</v>
      </c>
      <c r="DD190" s="518">
        <f>' IP STOP cijfers nieuw'!DD41</f>
        <v>0</v>
      </c>
      <c r="DE190" s="518">
        <f>' IP STOP cijfers nieuw'!DE41</f>
        <v>0</v>
      </c>
      <c r="DF190" s="518">
        <f>' IP STOP cijfers nieuw'!DF41</f>
        <v>0</v>
      </c>
      <c r="DG190" s="518">
        <f>' IP STOP cijfers nieuw'!DG41</f>
        <v>0</v>
      </c>
      <c r="DH190" s="518">
        <f>' IP STOP cijfers nieuw'!DH41</f>
        <v>0</v>
      </c>
      <c r="DI190" s="518">
        <f>' IP STOP cijfers nieuw'!DI41</f>
        <v>0</v>
      </c>
      <c r="DJ190" s="518">
        <f>' IP STOP cijfers nieuw'!DJ41</f>
        <v>0</v>
      </c>
      <c r="DK190" s="518">
        <f>' IP STOP cijfers nieuw'!DK41</f>
        <v>0</v>
      </c>
      <c r="DL190" s="782">
        <f>' IP STOP cijfers nieuw'!DL41</f>
        <v>0</v>
      </c>
    </row>
    <row r="191" spans="1:116">
      <c r="A191" s="47">
        <f>' IP STOP cijfers nieuw'!A42</f>
        <v>0</v>
      </c>
      <c r="B191" s="49">
        <f>' IP STOP cijfers nieuw'!B42</f>
        <v>0</v>
      </c>
      <c r="C191" s="4" t="str">
        <f>' IP STOP cijfers nieuw'!C42</f>
        <v>Industriële Productie</v>
      </c>
      <c r="D191" s="4" t="str">
        <f>' IP STOP cijfers nieuw'!D42</f>
        <v xml:space="preserve">IP DG AGRO </v>
      </c>
      <c r="E191" s="4" t="str">
        <f>' IP STOP cijfers nieuw'!E42</f>
        <v>toezicht primaire bedrijven (addlLN)</v>
      </c>
      <c r="F191" s="4" t="str">
        <f>' IP STOP cijfers nieuw'!F42</f>
        <v>EL&amp;I AGRO</v>
      </c>
      <c r="G191" s="4">
        <f>' IP STOP cijfers nieuw'!G42</f>
        <v>0</v>
      </c>
      <c r="H191" s="774">
        <f>' IP STOP cijfers nieuw'!H42</f>
        <v>228</v>
      </c>
      <c r="I191" s="774">
        <f>' IP STOP cijfers nieuw'!I42</f>
        <v>0</v>
      </c>
      <c r="J191" s="774">
        <f>' IP STOP cijfers nieuw'!J42</f>
        <v>0</v>
      </c>
      <c r="K191" s="774">
        <f>' IP STOP cijfers nieuw'!K42</f>
        <v>0</v>
      </c>
      <c r="L191" s="774">
        <f>' IP STOP cijfers nieuw'!L42</f>
        <v>0</v>
      </c>
      <c r="M191" s="774">
        <f>' IP STOP cijfers nieuw'!M42</f>
        <v>0</v>
      </c>
      <c r="N191" s="774">
        <f>' IP STOP cijfers nieuw'!N42</f>
        <v>0</v>
      </c>
      <c r="O191" s="774">
        <f>' IP STOP cijfers nieuw'!O42</f>
        <v>0</v>
      </c>
      <c r="P191" s="774">
        <f>' IP STOP cijfers nieuw'!P42</f>
        <v>0</v>
      </c>
      <c r="Q191" s="775">
        <f>' IP STOP cijfers nieuw'!Q42</f>
        <v>228</v>
      </c>
      <c r="R191" s="776">
        <f>' IP STOP cijfers nieuw'!R42</f>
        <v>0</v>
      </c>
      <c r="S191" s="774">
        <f>' IP STOP cijfers nieuw'!S42</f>
        <v>0</v>
      </c>
      <c r="T191" s="774">
        <f>' IP STOP cijfers nieuw'!T42</f>
        <v>228</v>
      </c>
      <c r="U191" s="774">
        <f>' IP STOP cijfers nieuw'!U42</f>
        <v>0</v>
      </c>
      <c r="V191" s="774">
        <f>' IP STOP cijfers nieuw'!V42</f>
        <v>0</v>
      </c>
      <c r="W191" s="774">
        <f>' IP STOP cijfers nieuw'!W42</f>
        <v>0</v>
      </c>
      <c r="X191" s="774">
        <f>' IP STOP cijfers nieuw'!X42</f>
        <v>0</v>
      </c>
      <c r="Y191" s="774">
        <f>' IP STOP cijfers nieuw'!Y42</f>
        <v>0</v>
      </c>
      <c r="Z191" s="777">
        <f>' IP STOP cijfers nieuw'!Z42</f>
        <v>228</v>
      </c>
      <c r="AA191" s="774">
        <f>' IP STOP cijfers nieuw'!AA42</f>
        <v>128</v>
      </c>
      <c r="AB191" s="774">
        <f>' IP STOP cijfers nieuw'!AB42</f>
        <v>0</v>
      </c>
      <c r="AC191" s="774">
        <f>' IP STOP cijfers nieuw'!AC42</f>
        <v>100</v>
      </c>
      <c r="AD191" s="774">
        <f>' IP STOP cijfers nieuw'!AD42</f>
        <v>0</v>
      </c>
      <c r="AE191" s="774">
        <f>' IP STOP cijfers nieuw'!AE42</f>
        <v>0</v>
      </c>
      <c r="AF191" s="774">
        <f>' IP STOP cijfers nieuw'!AF42</f>
        <v>0</v>
      </c>
      <c r="AG191" s="777">
        <f>' IP STOP cijfers nieuw'!AG42</f>
        <v>0</v>
      </c>
      <c r="AH191" s="774">
        <f>' IP STOP cijfers nieuw'!AH42</f>
        <v>128</v>
      </c>
      <c r="AI191" s="774">
        <f>' IP STOP cijfers nieuw'!AI42</f>
        <v>0</v>
      </c>
      <c r="AJ191" s="774">
        <f>' IP STOP cijfers nieuw'!AJ42</f>
        <v>0</v>
      </c>
      <c r="AK191" s="774">
        <f>' IP STOP cijfers nieuw'!AK42</f>
        <v>0</v>
      </c>
      <c r="AL191" s="777">
        <f>' IP STOP cijfers nieuw'!AL42</f>
        <v>0</v>
      </c>
      <c r="AM191" s="774">
        <f>' IP STOP cijfers nieuw'!AM42</f>
        <v>0</v>
      </c>
      <c r="AN191" s="774">
        <f>' IP STOP cijfers nieuw'!AN42</f>
        <v>0</v>
      </c>
      <c r="AO191" s="774">
        <f>' IP STOP cijfers nieuw'!AO42</f>
        <v>0</v>
      </c>
      <c r="AP191" s="774">
        <f>' IP STOP cijfers nieuw'!AP42</f>
        <v>0</v>
      </c>
      <c r="AQ191" s="774">
        <f>' IP STOP cijfers nieuw'!AQ42</f>
        <v>0</v>
      </c>
      <c r="AR191" s="777">
        <f>' IP STOP cijfers nieuw'!AR42</f>
        <v>0</v>
      </c>
      <c r="AS191" s="774">
        <f>' IP STOP cijfers nieuw'!AS42</f>
        <v>0</v>
      </c>
      <c r="AT191" s="774">
        <f>' IP STOP cijfers nieuw'!AT42</f>
        <v>0</v>
      </c>
      <c r="AU191" s="774">
        <f>' IP STOP cijfers nieuw'!AU42</f>
        <v>0</v>
      </c>
      <c r="AV191" s="774">
        <f>' IP STOP cijfers nieuw'!AV42</f>
        <v>0</v>
      </c>
      <c r="AW191" s="774">
        <f>' IP STOP cijfers nieuw'!AW42</f>
        <v>0</v>
      </c>
      <c r="AX191" s="774">
        <f>' IP STOP cijfers nieuw'!AX42</f>
        <v>0</v>
      </c>
      <c r="AY191" s="774">
        <f>' IP STOP cijfers nieuw'!AY42</f>
        <v>0</v>
      </c>
      <c r="AZ191" s="774">
        <f>' IP STOP cijfers nieuw'!AZ42</f>
        <v>0</v>
      </c>
      <c r="BA191" s="774">
        <f>' IP STOP cijfers nieuw'!BA42</f>
        <v>0</v>
      </c>
      <c r="BB191" s="774">
        <f>' IP STOP cijfers nieuw'!BB42</f>
        <v>0</v>
      </c>
      <c r="BC191" s="777">
        <f>' IP STOP cijfers nieuw'!BC42</f>
        <v>0</v>
      </c>
      <c r="BD191" s="774">
        <f>' IP STOP cijfers nieuw'!BD42</f>
        <v>0</v>
      </c>
      <c r="BE191" s="774">
        <f>' IP STOP cijfers nieuw'!BE42</f>
        <v>0</v>
      </c>
      <c r="BF191" s="774">
        <f>' IP STOP cijfers nieuw'!BF42</f>
        <v>0</v>
      </c>
      <c r="BG191" s="774">
        <f>' IP STOP cijfers nieuw'!BG42</f>
        <v>0</v>
      </c>
      <c r="BH191" s="774">
        <f>' IP STOP cijfers nieuw'!BH42</f>
        <v>0</v>
      </c>
      <c r="BI191" s="774">
        <f>' IP STOP cijfers nieuw'!BI42</f>
        <v>0</v>
      </c>
      <c r="BJ191" s="774">
        <f>' IP STOP cijfers nieuw'!BJ42</f>
        <v>0</v>
      </c>
      <c r="BK191" s="777">
        <f>' IP STOP cijfers nieuw'!BK42</f>
        <v>0</v>
      </c>
      <c r="BL191" s="774">
        <f>' IP STOP cijfers nieuw'!BL42</f>
        <v>0</v>
      </c>
      <c r="BM191" s="774">
        <f>' IP STOP cijfers nieuw'!BM42</f>
        <v>0</v>
      </c>
      <c r="BN191" s="774">
        <f>' IP STOP cijfers nieuw'!BN42</f>
        <v>0</v>
      </c>
      <c r="BO191" s="774">
        <f>' IP STOP cijfers nieuw'!BO42</f>
        <v>0</v>
      </c>
      <c r="BP191" s="774">
        <f>' IP STOP cijfers nieuw'!BP42</f>
        <v>0</v>
      </c>
      <c r="BQ191" s="777">
        <f>' IP STOP cijfers nieuw'!BQ42</f>
        <v>0</v>
      </c>
      <c r="BR191" s="774">
        <f>' IP STOP cijfers nieuw'!BR42</f>
        <v>0</v>
      </c>
      <c r="BS191" s="774">
        <f>' IP STOP cijfers nieuw'!BS42</f>
        <v>0</v>
      </c>
      <c r="BT191" s="774">
        <f>' IP STOP cijfers nieuw'!BT42</f>
        <v>0</v>
      </c>
      <c r="BU191" s="774">
        <f>' IP STOP cijfers nieuw'!BU42</f>
        <v>0</v>
      </c>
      <c r="BV191" s="774">
        <f>' IP STOP cijfers nieuw'!BV42</f>
        <v>0</v>
      </c>
      <c r="BW191" s="774">
        <f>' IP STOP cijfers nieuw'!BW42</f>
        <v>0</v>
      </c>
      <c r="BX191" s="778">
        <f>' IP STOP cijfers nieuw'!BX42</f>
        <v>100</v>
      </c>
      <c r="BY191" s="777">
        <f>' IP STOP cijfers nieuw'!BY42</f>
        <v>128</v>
      </c>
      <c r="BZ191" s="774">
        <f>' IP STOP cijfers nieuw'!BZ42</f>
        <v>0</v>
      </c>
      <c r="CA191" s="774">
        <f>' IP STOP cijfers nieuw'!CA42</f>
        <v>0</v>
      </c>
      <c r="CB191" s="774">
        <f>' IP STOP cijfers nieuw'!CB42</f>
        <v>0</v>
      </c>
      <c r="CC191" s="774">
        <f>' IP STOP cijfers nieuw'!CC42</f>
        <v>0</v>
      </c>
      <c r="CD191" s="774">
        <f>' IP STOP cijfers nieuw'!CD42</f>
        <v>0</v>
      </c>
      <c r="CE191" s="774">
        <f>' IP STOP cijfers nieuw'!CE42</f>
        <v>0</v>
      </c>
      <c r="CF191" s="774">
        <f>' IP STOP cijfers nieuw'!CF42</f>
        <v>0</v>
      </c>
      <c r="CG191" s="774">
        <f>' IP STOP cijfers nieuw'!CG42</f>
        <v>0</v>
      </c>
      <c r="CH191" s="774">
        <f>' IP STOP cijfers nieuw'!CH42</f>
        <v>0</v>
      </c>
      <c r="CI191" s="774">
        <f>' IP STOP cijfers nieuw'!CI42</f>
        <v>0</v>
      </c>
      <c r="CJ191" s="774">
        <f>' IP STOP cijfers nieuw'!CJ42</f>
        <v>0</v>
      </c>
      <c r="CK191" s="774">
        <f>' IP STOP cijfers nieuw'!CK42</f>
        <v>0</v>
      </c>
      <c r="CL191" s="779">
        <f>' IP STOP cijfers nieuw'!CL42</f>
        <v>0</v>
      </c>
      <c r="CM191" s="774">
        <f>' IP STOP cijfers nieuw'!CM42</f>
        <v>0</v>
      </c>
      <c r="CN191" s="774">
        <f>' IP STOP cijfers nieuw'!CN42</f>
        <v>0</v>
      </c>
      <c r="CO191" s="774">
        <f>' IP STOP cijfers nieuw'!CO42</f>
        <v>0</v>
      </c>
      <c r="CP191" s="11">
        <f>' IP STOP cijfers nieuw'!CP42</f>
        <v>0</v>
      </c>
      <c r="CQ191" s="11">
        <f>' IP STOP cijfers nieuw'!CQ42</f>
        <v>0</v>
      </c>
      <c r="CR191" s="11">
        <f>' IP STOP cijfers nieuw'!CR42</f>
        <v>0</v>
      </c>
      <c r="CS191" s="11">
        <f>' IP STOP cijfers nieuw'!CS42</f>
        <v>0</v>
      </c>
      <c r="CT191" s="11">
        <f>' IP STOP cijfers nieuw'!CT42</f>
        <v>0</v>
      </c>
      <c r="CU191" s="11">
        <f>' IP STOP cijfers nieuw'!CU42</f>
        <v>0</v>
      </c>
      <c r="CV191" s="11">
        <f>' IP STOP cijfers nieuw'!CV42</f>
        <v>0</v>
      </c>
      <c r="CW191" s="11">
        <f>' IP STOP cijfers nieuw'!CW42</f>
        <v>0</v>
      </c>
      <c r="CX191" s="11">
        <f>' IP STOP cijfers nieuw'!CX42</f>
        <v>0</v>
      </c>
      <c r="CY191" s="26">
        <f>' IP STOP cijfers nieuw'!CY42</f>
        <v>0</v>
      </c>
      <c r="CZ191" s="15">
        <f>' IP STOP cijfers nieuw'!CZ42</f>
        <v>0</v>
      </c>
      <c r="DA191" s="11">
        <f>' IP STOP cijfers nieuw'!DA42</f>
        <v>0</v>
      </c>
      <c r="DB191" s="11">
        <f>' IP STOP cijfers nieuw'!DB42</f>
        <v>0</v>
      </c>
      <c r="DC191" s="11">
        <f>' IP STOP cijfers nieuw'!DC42</f>
        <v>0</v>
      </c>
      <c r="DD191" s="11">
        <f>' IP STOP cijfers nieuw'!DD42</f>
        <v>0</v>
      </c>
      <c r="DE191" s="11">
        <f>' IP STOP cijfers nieuw'!DE42</f>
        <v>0</v>
      </c>
      <c r="DF191" s="11">
        <f>' IP STOP cijfers nieuw'!DF42</f>
        <v>0</v>
      </c>
      <c r="DG191" s="11">
        <f>' IP STOP cijfers nieuw'!DG42</f>
        <v>0</v>
      </c>
      <c r="DH191" s="11">
        <f>' IP STOP cijfers nieuw'!DH42</f>
        <v>0</v>
      </c>
      <c r="DI191" s="11">
        <f>' IP STOP cijfers nieuw'!DI42</f>
        <v>0</v>
      </c>
      <c r="DJ191" s="11">
        <f>' IP STOP cijfers nieuw'!DJ42</f>
        <v>0</v>
      </c>
      <c r="DK191" s="11">
        <f>' IP STOP cijfers nieuw'!DK42</f>
        <v>0</v>
      </c>
      <c r="DL191" s="26">
        <f>' IP STOP cijfers nieuw'!DL42</f>
        <v>0</v>
      </c>
    </row>
    <row r="192" spans="1:116">
      <c r="A192" s="47">
        <f>' IP STOP cijfers nieuw'!A43</f>
        <v>0</v>
      </c>
      <c r="B192" s="49">
        <f>' IP STOP cijfers nieuw'!B43</f>
        <v>0</v>
      </c>
      <c r="C192" s="4" t="str">
        <f>' IP STOP cijfers nieuw'!C43</f>
        <v>Industriële Productie</v>
      </c>
      <c r="D192" s="4" t="str">
        <f>' IP STOP cijfers nieuw'!D43</f>
        <v xml:space="preserve">IP DG AGRO </v>
      </c>
      <c r="E192" s="4" t="str">
        <f>' IP STOP cijfers nieuw'!E43</f>
        <v>BOB/BGA (additioneel)</v>
      </c>
      <c r="F192" s="4" t="str">
        <f>' IP STOP cijfers nieuw'!F43</f>
        <v>EL&amp;I AGRO</v>
      </c>
      <c r="G192" s="4">
        <f>' IP STOP cijfers nieuw'!G43</f>
        <v>0</v>
      </c>
      <c r="H192" s="774">
        <f>' IP STOP cijfers nieuw'!H43</f>
        <v>3375</v>
      </c>
      <c r="I192" s="774">
        <f>' IP STOP cijfers nieuw'!I43</f>
        <v>0</v>
      </c>
      <c r="J192" s="774">
        <f>' IP STOP cijfers nieuw'!J43</f>
        <v>0</v>
      </c>
      <c r="K192" s="774">
        <f>' IP STOP cijfers nieuw'!K43</f>
        <v>0</v>
      </c>
      <c r="L192" s="774">
        <f>' IP STOP cijfers nieuw'!L43</f>
        <v>0</v>
      </c>
      <c r="M192" s="774">
        <f>' IP STOP cijfers nieuw'!M43</f>
        <v>0</v>
      </c>
      <c r="N192" s="774">
        <f>' IP STOP cijfers nieuw'!N43</f>
        <v>0</v>
      </c>
      <c r="O192" s="774">
        <f>' IP STOP cijfers nieuw'!O43</f>
        <v>0</v>
      </c>
      <c r="P192" s="774">
        <f>' IP STOP cijfers nieuw'!P43</f>
        <v>0</v>
      </c>
      <c r="Q192" s="775">
        <f>' IP STOP cijfers nieuw'!Q43</f>
        <v>3375</v>
      </c>
      <c r="R192" s="776">
        <f>' IP STOP cijfers nieuw'!R43</f>
        <v>0</v>
      </c>
      <c r="S192" s="774">
        <f>' IP STOP cijfers nieuw'!S43</f>
        <v>0</v>
      </c>
      <c r="T192" s="774">
        <f>' IP STOP cijfers nieuw'!T43</f>
        <v>3375</v>
      </c>
      <c r="U192" s="774">
        <f>' IP STOP cijfers nieuw'!U43</f>
        <v>0</v>
      </c>
      <c r="V192" s="774">
        <f>' IP STOP cijfers nieuw'!V43</f>
        <v>0</v>
      </c>
      <c r="W192" s="774">
        <f>' IP STOP cijfers nieuw'!W43</f>
        <v>0</v>
      </c>
      <c r="X192" s="774">
        <f>' IP STOP cijfers nieuw'!X43</f>
        <v>0</v>
      </c>
      <c r="Y192" s="774">
        <f>' IP STOP cijfers nieuw'!Y43</f>
        <v>0</v>
      </c>
      <c r="Z192" s="777">
        <f>' IP STOP cijfers nieuw'!Z43</f>
        <v>3375</v>
      </c>
      <c r="AA192" s="774">
        <f>' IP STOP cijfers nieuw'!AA43</f>
        <v>375</v>
      </c>
      <c r="AB192" s="774">
        <f>' IP STOP cijfers nieuw'!AB43</f>
        <v>900</v>
      </c>
      <c r="AC192" s="774">
        <f>' IP STOP cijfers nieuw'!AC43</f>
        <v>2100</v>
      </c>
      <c r="AD192" s="774">
        <f>' IP STOP cijfers nieuw'!AD43</f>
        <v>0</v>
      </c>
      <c r="AE192" s="774">
        <f>' IP STOP cijfers nieuw'!AE43</f>
        <v>0</v>
      </c>
      <c r="AF192" s="774">
        <f>' IP STOP cijfers nieuw'!AF43</f>
        <v>0</v>
      </c>
      <c r="AG192" s="777">
        <f>' IP STOP cijfers nieuw'!AG43</f>
        <v>0</v>
      </c>
      <c r="AH192" s="774">
        <f>' IP STOP cijfers nieuw'!AH43</f>
        <v>375</v>
      </c>
      <c r="AI192" s="774">
        <f>' IP STOP cijfers nieuw'!AI43</f>
        <v>0</v>
      </c>
      <c r="AJ192" s="774">
        <f>' IP STOP cijfers nieuw'!AJ43</f>
        <v>0</v>
      </c>
      <c r="AK192" s="774">
        <f>' IP STOP cijfers nieuw'!AK43</f>
        <v>0</v>
      </c>
      <c r="AL192" s="777">
        <f>' IP STOP cijfers nieuw'!AL43</f>
        <v>0</v>
      </c>
      <c r="AM192" s="774">
        <f>' IP STOP cijfers nieuw'!AM43</f>
        <v>0</v>
      </c>
      <c r="AN192" s="774">
        <f>' IP STOP cijfers nieuw'!AN43</f>
        <v>0</v>
      </c>
      <c r="AO192" s="774">
        <f>' IP STOP cijfers nieuw'!AO43</f>
        <v>0</v>
      </c>
      <c r="AP192" s="774">
        <f>' IP STOP cijfers nieuw'!AP43</f>
        <v>0</v>
      </c>
      <c r="AQ192" s="774">
        <f>' IP STOP cijfers nieuw'!AQ43</f>
        <v>0</v>
      </c>
      <c r="AR192" s="777">
        <f>' IP STOP cijfers nieuw'!AR43</f>
        <v>0</v>
      </c>
      <c r="AS192" s="774">
        <f>' IP STOP cijfers nieuw'!AS43</f>
        <v>128.57142857142858</v>
      </c>
      <c r="AT192" s="774">
        <f>' IP STOP cijfers nieuw'!AT43</f>
        <v>128.57142857142858</v>
      </c>
      <c r="AU192" s="774">
        <f>' IP STOP cijfers nieuw'!AU43</f>
        <v>128.57142857142858</v>
      </c>
      <c r="AV192" s="774">
        <f>' IP STOP cijfers nieuw'!AV43</f>
        <v>128.57142857142858</v>
      </c>
      <c r="AW192" s="774">
        <f>' IP STOP cijfers nieuw'!AW43</f>
        <v>128.57142857142858</v>
      </c>
      <c r="AX192" s="774">
        <f>' IP STOP cijfers nieuw'!AX43</f>
        <v>128.57142857142858</v>
      </c>
      <c r="AY192" s="774">
        <f>' IP STOP cijfers nieuw'!AY43</f>
        <v>128.57142857142858</v>
      </c>
      <c r="AZ192" s="774">
        <f>' IP STOP cijfers nieuw'!AZ43</f>
        <v>0</v>
      </c>
      <c r="BA192" s="774">
        <f>' IP STOP cijfers nieuw'!BA43</f>
        <v>0</v>
      </c>
      <c r="BB192" s="774">
        <f>' IP STOP cijfers nieuw'!BB43</f>
        <v>0</v>
      </c>
      <c r="BC192" s="777">
        <f>' IP STOP cijfers nieuw'!BC43</f>
        <v>0</v>
      </c>
      <c r="BD192" s="774">
        <f>' IP STOP cijfers nieuw'!BD43</f>
        <v>0</v>
      </c>
      <c r="BE192" s="774">
        <f>' IP STOP cijfers nieuw'!BE43</f>
        <v>0</v>
      </c>
      <c r="BF192" s="774">
        <f>' IP STOP cijfers nieuw'!BF43</f>
        <v>0</v>
      </c>
      <c r="BG192" s="774">
        <f>' IP STOP cijfers nieuw'!BG43</f>
        <v>0</v>
      </c>
      <c r="BH192" s="774">
        <f>' IP STOP cijfers nieuw'!BH43</f>
        <v>0</v>
      </c>
      <c r="BI192" s="774">
        <f>' IP STOP cijfers nieuw'!BI43</f>
        <v>0</v>
      </c>
      <c r="BJ192" s="774">
        <f>' IP STOP cijfers nieuw'!BJ43</f>
        <v>0</v>
      </c>
      <c r="BK192" s="777">
        <f>' IP STOP cijfers nieuw'!BK43</f>
        <v>0</v>
      </c>
      <c r="BL192" s="774">
        <f>' IP STOP cijfers nieuw'!BL43</f>
        <v>0</v>
      </c>
      <c r="BM192" s="774">
        <f>' IP STOP cijfers nieuw'!BM43</f>
        <v>0</v>
      </c>
      <c r="BN192" s="774">
        <f>' IP STOP cijfers nieuw'!BN43</f>
        <v>0</v>
      </c>
      <c r="BO192" s="774">
        <f>' IP STOP cijfers nieuw'!BO43</f>
        <v>0</v>
      </c>
      <c r="BP192" s="774">
        <f>' IP STOP cijfers nieuw'!BP43</f>
        <v>0</v>
      </c>
      <c r="BQ192" s="777">
        <f>' IP STOP cijfers nieuw'!BQ43</f>
        <v>0</v>
      </c>
      <c r="BR192" s="774">
        <f>' IP STOP cijfers nieuw'!BR43</f>
        <v>0</v>
      </c>
      <c r="BS192" s="774">
        <f>' IP STOP cijfers nieuw'!BS43</f>
        <v>0</v>
      </c>
      <c r="BT192" s="774">
        <f>' IP STOP cijfers nieuw'!BT43</f>
        <v>0</v>
      </c>
      <c r="BU192" s="774">
        <f>' IP STOP cijfers nieuw'!BU43</f>
        <v>0</v>
      </c>
      <c r="BV192" s="774">
        <f>' IP STOP cijfers nieuw'!BV43</f>
        <v>0</v>
      </c>
      <c r="BW192" s="774">
        <f>' IP STOP cijfers nieuw'!BW43</f>
        <v>0</v>
      </c>
      <c r="BX192" s="778">
        <f>' IP STOP cijfers nieuw'!BX43</f>
        <v>2100</v>
      </c>
      <c r="BY192" s="777">
        <f>' IP STOP cijfers nieuw'!BY43</f>
        <v>1275</v>
      </c>
      <c r="BZ192" s="774">
        <f>' IP STOP cijfers nieuw'!BZ43</f>
        <v>0</v>
      </c>
      <c r="CA192" s="774">
        <f>' IP STOP cijfers nieuw'!CA43</f>
        <v>0</v>
      </c>
      <c r="CB192" s="774">
        <f>' IP STOP cijfers nieuw'!CB43</f>
        <v>0</v>
      </c>
      <c r="CC192" s="774">
        <f>' IP STOP cijfers nieuw'!CC43</f>
        <v>0</v>
      </c>
      <c r="CD192" s="774">
        <f>' IP STOP cijfers nieuw'!CD43</f>
        <v>0</v>
      </c>
      <c r="CE192" s="774">
        <f>' IP STOP cijfers nieuw'!CE43</f>
        <v>0</v>
      </c>
      <c r="CF192" s="774">
        <f>' IP STOP cijfers nieuw'!CF43</f>
        <v>0</v>
      </c>
      <c r="CG192" s="774">
        <f>' IP STOP cijfers nieuw'!CG43</f>
        <v>0</v>
      </c>
      <c r="CH192" s="774">
        <f>' IP STOP cijfers nieuw'!CH43</f>
        <v>0</v>
      </c>
      <c r="CI192" s="774">
        <f>' IP STOP cijfers nieuw'!CI43</f>
        <v>0</v>
      </c>
      <c r="CJ192" s="774">
        <f>' IP STOP cijfers nieuw'!CJ43</f>
        <v>0</v>
      </c>
      <c r="CK192" s="774">
        <f>' IP STOP cijfers nieuw'!CK43</f>
        <v>0</v>
      </c>
      <c r="CL192" s="779">
        <f>' IP STOP cijfers nieuw'!CL43</f>
        <v>0</v>
      </c>
      <c r="CM192" s="774">
        <f>' IP STOP cijfers nieuw'!CM43</f>
        <v>0</v>
      </c>
      <c r="CN192" s="774">
        <f>' IP STOP cijfers nieuw'!CN43</f>
        <v>0</v>
      </c>
      <c r="CO192" s="774">
        <f>' IP STOP cijfers nieuw'!CO43</f>
        <v>0</v>
      </c>
      <c r="CP192" s="11">
        <f>' IP STOP cijfers nieuw'!CP43</f>
        <v>0</v>
      </c>
      <c r="CQ192" s="11">
        <f>' IP STOP cijfers nieuw'!CQ43</f>
        <v>0</v>
      </c>
      <c r="CR192" s="11">
        <f>' IP STOP cijfers nieuw'!CR43</f>
        <v>0</v>
      </c>
      <c r="CS192" s="11">
        <f>' IP STOP cijfers nieuw'!CS43</f>
        <v>0</v>
      </c>
      <c r="CT192" s="11">
        <f>' IP STOP cijfers nieuw'!CT43</f>
        <v>0</v>
      </c>
      <c r="CU192" s="11">
        <f>' IP STOP cijfers nieuw'!CU43</f>
        <v>0</v>
      </c>
      <c r="CV192" s="11">
        <f>' IP STOP cijfers nieuw'!CV43</f>
        <v>0</v>
      </c>
      <c r="CW192" s="11">
        <f>' IP STOP cijfers nieuw'!CW43</f>
        <v>0</v>
      </c>
      <c r="CX192" s="11">
        <f>' IP STOP cijfers nieuw'!CX43</f>
        <v>0</v>
      </c>
      <c r="CY192" s="26">
        <f>' IP STOP cijfers nieuw'!CY43</f>
        <v>0</v>
      </c>
      <c r="CZ192" s="15">
        <f>' IP STOP cijfers nieuw'!CZ43</f>
        <v>0</v>
      </c>
      <c r="DA192" s="11">
        <f>' IP STOP cijfers nieuw'!DA43</f>
        <v>0</v>
      </c>
      <c r="DB192" s="11">
        <f>' IP STOP cijfers nieuw'!DB43</f>
        <v>0</v>
      </c>
      <c r="DC192" s="11">
        <f>' IP STOP cijfers nieuw'!DC43</f>
        <v>0</v>
      </c>
      <c r="DD192" s="11">
        <f>' IP STOP cijfers nieuw'!DD43</f>
        <v>0</v>
      </c>
      <c r="DE192" s="11">
        <f>' IP STOP cijfers nieuw'!DE43</f>
        <v>0</v>
      </c>
      <c r="DF192" s="11">
        <f>' IP STOP cijfers nieuw'!DF43</f>
        <v>0</v>
      </c>
      <c r="DG192" s="11">
        <f>' IP STOP cijfers nieuw'!DG43</f>
        <v>0</v>
      </c>
      <c r="DH192" s="11">
        <f>' IP STOP cijfers nieuw'!DH43</f>
        <v>0</v>
      </c>
      <c r="DI192" s="11">
        <f>' IP STOP cijfers nieuw'!DI43</f>
        <v>0</v>
      </c>
      <c r="DJ192" s="11">
        <f>' IP STOP cijfers nieuw'!DJ43</f>
        <v>0</v>
      </c>
      <c r="DK192" s="11">
        <f>' IP STOP cijfers nieuw'!DK43</f>
        <v>0</v>
      </c>
      <c r="DL192" s="26">
        <f>' IP STOP cijfers nieuw'!DL43</f>
        <v>0</v>
      </c>
    </row>
    <row r="193" spans="1:116">
      <c r="A193" s="47">
        <f>' IP STOP cijfers nieuw'!A45</f>
        <v>0</v>
      </c>
      <c r="B193" s="49" t="str">
        <f>' IP STOP cijfers nieuw'!B45</f>
        <v>OZNT</v>
      </c>
      <c r="C193" s="4" t="str">
        <f>' IP STOP cijfers nieuw'!C45</f>
        <v>Industriële Productie</v>
      </c>
      <c r="D193" s="4" t="str">
        <f>' IP STOP cijfers nieuw'!D45</f>
        <v>IP Voedselveiligheid Herinspecties</v>
      </c>
      <c r="E193" s="4" t="str">
        <f>' IP STOP cijfers nieuw'!E45</f>
        <v xml:space="preserve">Herinspecties geregistreerde bedrijven </v>
      </c>
      <c r="F193" s="4" t="str">
        <f>' IP STOP cijfers nieuw'!F45</f>
        <v>Derden</v>
      </c>
      <c r="G193" s="4">
        <f>' IP STOP cijfers nieuw'!G45</f>
        <v>0</v>
      </c>
      <c r="H193" s="774">
        <f>' IP STOP cijfers nieuw'!H45</f>
        <v>2000</v>
      </c>
      <c r="I193" s="774">
        <f>' IP STOP cijfers nieuw'!I45</f>
        <v>0</v>
      </c>
      <c r="J193" s="774">
        <f>' IP STOP cijfers nieuw'!J45</f>
        <v>0</v>
      </c>
      <c r="K193" s="774">
        <f>' IP STOP cijfers nieuw'!K45</f>
        <v>0</v>
      </c>
      <c r="L193" s="774">
        <f>' IP STOP cijfers nieuw'!L45</f>
        <v>0</v>
      </c>
      <c r="M193" s="774">
        <f>' IP STOP cijfers nieuw'!M45</f>
        <v>0</v>
      </c>
      <c r="N193" s="774">
        <f>' IP STOP cijfers nieuw'!N45</f>
        <v>0</v>
      </c>
      <c r="O193" s="774">
        <f>' IP STOP cijfers nieuw'!O45</f>
        <v>0</v>
      </c>
      <c r="P193" s="774">
        <f>' IP STOP cijfers nieuw'!P45</f>
        <v>0</v>
      </c>
      <c r="Q193" s="775">
        <f>' IP STOP cijfers nieuw'!Q45</f>
        <v>2000</v>
      </c>
      <c r="R193" s="776">
        <f>' IP STOP cijfers nieuw'!R45</f>
        <v>0</v>
      </c>
      <c r="S193" s="774">
        <f>' IP STOP cijfers nieuw'!S45</f>
        <v>0</v>
      </c>
      <c r="T193" s="774">
        <f>' IP STOP cijfers nieuw'!T45</f>
        <v>2000</v>
      </c>
      <c r="U193" s="774">
        <f>' IP STOP cijfers nieuw'!U45</f>
        <v>0</v>
      </c>
      <c r="V193" s="774">
        <f>' IP STOP cijfers nieuw'!V45</f>
        <v>0</v>
      </c>
      <c r="W193" s="774">
        <f>' IP STOP cijfers nieuw'!W45</f>
        <v>0</v>
      </c>
      <c r="X193" s="774">
        <f>' IP STOP cijfers nieuw'!X45</f>
        <v>0</v>
      </c>
      <c r="Y193" s="774">
        <f>' IP STOP cijfers nieuw'!Y45</f>
        <v>0</v>
      </c>
      <c r="Z193" s="777">
        <f>' IP STOP cijfers nieuw'!Z45</f>
        <v>2000</v>
      </c>
      <c r="AA193" s="774">
        <f>' IP STOP cijfers nieuw'!AA45</f>
        <v>0</v>
      </c>
      <c r="AB193" s="774">
        <f>' IP STOP cijfers nieuw'!AB45</f>
        <v>0</v>
      </c>
      <c r="AC193" s="774">
        <f>' IP STOP cijfers nieuw'!AC45</f>
        <v>2000</v>
      </c>
      <c r="AD193" s="774">
        <f>' IP STOP cijfers nieuw'!AD45</f>
        <v>0</v>
      </c>
      <c r="AE193" s="774">
        <f>' IP STOP cijfers nieuw'!AE45</f>
        <v>0</v>
      </c>
      <c r="AF193" s="774">
        <f>' IP STOP cijfers nieuw'!AF45</f>
        <v>0</v>
      </c>
      <c r="AG193" s="777">
        <f>' IP STOP cijfers nieuw'!AG45</f>
        <v>0</v>
      </c>
      <c r="AH193" s="774">
        <f>' IP STOP cijfers nieuw'!AH45</f>
        <v>0</v>
      </c>
      <c r="AI193" s="774">
        <f>' IP STOP cijfers nieuw'!AI45</f>
        <v>0</v>
      </c>
      <c r="AJ193" s="774">
        <f>' IP STOP cijfers nieuw'!AJ45</f>
        <v>0</v>
      </c>
      <c r="AK193" s="774">
        <f>' IP STOP cijfers nieuw'!AK45</f>
        <v>0</v>
      </c>
      <c r="AL193" s="777">
        <f>' IP STOP cijfers nieuw'!AL45</f>
        <v>0</v>
      </c>
      <c r="AM193" s="774">
        <f>' IP STOP cijfers nieuw'!AM45</f>
        <v>0</v>
      </c>
      <c r="AN193" s="774">
        <f>' IP STOP cijfers nieuw'!AN45</f>
        <v>0</v>
      </c>
      <c r="AO193" s="774">
        <f>' IP STOP cijfers nieuw'!AO45</f>
        <v>0</v>
      </c>
      <c r="AP193" s="774">
        <f>' IP STOP cijfers nieuw'!AP45</f>
        <v>0</v>
      </c>
      <c r="AQ193" s="774">
        <f>' IP STOP cijfers nieuw'!AQ45</f>
        <v>0</v>
      </c>
      <c r="AR193" s="777">
        <f>' IP STOP cijfers nieuw'!AR45</f>
        <v>0</v>
      </c>
      <c r="AS193" s="774">
        <f>' IP STOP cijfers nieuw'!AS45</f>
        <v>0</v>
      </c>
      <c r="AT193" s="774">
        <f>' IP STOP cijfers nieuw'!AT45</f>
        <v>0</v>
      </c>
      <c r="AU193" s="774">
        <f>' IP STOP cijfers nieuw'!AU45</f>
        <v>0</v>
      </c>
      <c r="AV193" s="774">
        <f>' IP STOP cijfers nieuw'!AV45</f>
        <v>0</v>
      </c>
      <c r="AW193" s="774">
        <f>' IP STOP cijfers nieuw'!AW45</f>
        <v>0</v>
      </c>
      <c r="AX193" s="774">
        <f>' IP STOP cijfers nieuw'!AX45</f>
        <v>0</v>
      </c>
      <c r="AY193" s="774">
        <f>' IP STOP cijfers nieuw'!AY45</f>
        <v>0</v>
      </c>
      <c r="AZ193" s="774">
        <f>' IP STOP cijfers nieuw'!AZ45</f>
        <v>0</v>
      </c>
      <c r="BA193" s="774">
        <f>' IP STOP cijfers nieuw'!BA45</f>
        <v>0</v>
      </c>
      <c r="BB193" s="774">
        <f>' IP STOP cijfers nieuw'!BB45</f>
        <v>0</v>
      </c>
      <c r="BC193" s="777">
        <f>' IP STOP cijfers nieuw'!BC45</f>
        <v>0</v>
      </c>
      <c r="BD193" s="774">
        <f>' IP STOP cijfers nieuw'!BD45</f>
        <v>0</v>
      </c>
      <c r="BE193" s="774">
        <f>' IP STOP cijfers nieuw'!BE45</f>
        <v>0</v>
      </c>
      <c r="BF193" s="774">
        <f>' IP STOP cijfers nieuw'!BF45</f>
        <v>0</v>
      </c>
      <c r="BG193" s="774">
        <f>' IP STOP cijfers nieuw'!BG45</f>
        <v>0</v>
      </c>
      <c r="BH193" s="774">
        <f>' IP STOP cijfers nieuw'!BH45</f>
        <v>0</v>
      </c>
      <c r="BI193" s="774">
        <f>' IP STOP cijfers nieuw'!BI45</f>
        <v>0</v>
      </c>
      <c r="BJ193" s="774">
        <f>' IP STOP cijfers nieuw'!BJ45</f>
        <v>0</v>
      </c>
      <c r="BK193" s="777">
        <f>' IP STOP cijfers nieuw'!BK45</f>
        <v>0</v>
      </c>
      <c r="BL193" s="774">
        <f>' IP STOP cijfers nieuw'!BL45</f>
        <v>0</v>
      </c>
      <c r="BM193" s="774">
        <f>' IP STOP cijfers nieuw'!BM45</f>
        <v>0</v>
      </c>
      <c r="BN193" s="774">
        <f>' IP STOP cijfers nieuw'!BN45</f>
        <v>0</v>
      </c>
      <c r="BO193" s="774">
        <f>' IP STOP cijfers nieuw'!BO45</f>
        <v>0</v>
      </c>
      <c r="BP193" s="774">
        <f>' IP STOP cijfers nieuw'!BP45</f>
        <v>0</v>
      </c>
      <c r="BQ193" s="777">
        <f>' IP STOP cijfers nieuw'!BQ45</f>
        <v>0</v>
      </c>
      <c r="BR193" s="774">
        <f>' IP STOP cijfers nieuw'!BR45</f>
        <v>0</v>
      </c>
      <c r="BS193" s="774">
        <f>' IP STOP cijfers nieuw'!BS45</f>
        <v>0</v>
      </c>
      <c r="BT193" s="774">
        <f>' IP STOP cijfers nieuw'!BT45</f>
        <v>0</v>
      </c>
      <c r="BU193" s="774">
        <f>' IP STOP cijfers nieuw'!BU45</f>
        <v>0</v>
      </c>
      <c r="BV193" s="774">
        <f>' IP STOP cijfers nieuw'!BV45</f>
        <v>0</v>
      </c>
      <c r="BW193" s="774">
        <f>' IP STOP cijfers nieuw'!BW45</f>
        <v>0</v>
      </c>
      <c r="BX193" s="778">
        <f>' IP STOP cijfers nieuw'!BX45</f>
        <v>2000</v>
      </c>
      <c r="BY193" s="777">
        <f>' IP STOP cijfers nieuw'!BY45</f>
        <v>0</v>
      </c>
      <c r="BZ193" s="774">
        <f>' IP STOP cijfers nieuw'!BZ45</f>
        <v>0</v>
      </c>
      <c r="CA193" s="774">
        <f>' IP STOP cijfers nieuw'!CA45</f>
        <v>0</v>
      </c>
      <c r="CB193" s="774">
        <f>' IP STOP cijfers nieuw'!CB45</f>
        <v>0</v>
      </c>
      <c r="CC193" s="774">
        <f>' IP STOP cijfers nieuw'!CC45</f>
        <v>0</v>
      </c>
      <c r="CD193" s="774">
        <f>' IP STOP cijfers nieuw'!CD45</f>
        <v>0</v>
      </c>
      <c r="CE193" s="774">
        <f>' IP STOP cijfers nieuw'!CE45</f>
        <v>0</v>
      </c>
      <c r="CF193" s="774">
        <f>' IP STOP cijfers nieuw'!CF45</f>
        <v>0</v>
      </c>
      <c r="CG193" s="774">
        <f>' IP STOP cijfers nieuw'!CG45</f>
        <v>0</v>
      </c>
      <c r="CH193" s="774">
        <f>' IP STOP cijfers nieuw'!CH45</f>
        <v>0</v>
      </c>
      <c r="CI193" s="774">
        <f>' IP STOP cijfers nieuw'!CI45</f>
        <v>0</v>
      </c>
      <c r="CJ193" s="774">
        <f>' IP STOP cijfers nieuw'!CJ45</f>
        <v>0</v>
      </c>
      <c r="CK193" s="774">
        <f>' IP STOP cijfers nieuw'!CK45</f>
        <v>0</v>
      </c>
      <c r="CL193" s="779">
        <f>' IP STOP cijfers nieuw'!CL45</f>
        <v>0</v>
      </c>
      <c r="CM193" s="774">
        <f>' IP STOP cijfers nieuw'!CM45</f>
        <v>0</v>
      </c>
      <c r="CN193" s="774">
        <f>' IP STOP cijfers nieuw'!CN45</f>
        <v>0</v>
      </c>
      <c r="CO193" s="774">
        <f>' IP STOP cijfers nieuw'!CO45</f>
        <v>0</v>
      </c>
      <c r="CP193" s="11">
        <f>' IP STOP cijfers nieuw'!CP45</f>
        <v>0</v>
      </c>
      <c r="CQ193" s="11">
        <f>' IP STOP cijfers nieuw'!CQ45</f>
        <v>0</v>
      </c>
      <c r="CR193" s="11">
        <f>' IP STOP cijfers nieuw'!CR45</f>
        <v>0</v>
      </c>
      <c r="CS193" s="11">
        <f>' IP STOP cijfers nieuw'!CS45</f>
        <v>0</v>
      </c>
      <c r="CT193" s="11">
        <f>' IP STOP cijfers nieuw'!CT45</f>
        <v>0</v>
      </c>
      <c r="CU193" s="11">
        <f>' IP STOP cijfers nieuw'!CU45</f>
        <v>0</v>
      </c>
      <c r="CV193" s="11">
        <f>' IP STOP cijfers nieuw'!CV45</f>
        <v>0</v>
      </c>
      <c r="CW193" s="11">
        <f>' IP STOP cijfers nieuw'!CW45</f>
        <v>0</v>
      </c>
      <c r="CX193" s="11">
        <f>' IP STOP cijfers nieuw'!CX45</f>
        <v>0</v>
      </c>
      <c r="CY193" s="26">
        <f>' IP STOP cijfers nieuw'!CY45</f>
        <v>0</v>
      </c>
      <c r="CZ193" s="15">
        <f>' IP STOP cijfers nieuw'!CZ45</f>
        <v>0</v>
      </c>
      <c r="DA193" s="11">
        <f>' IP STOP cijfers nieuw'!DA45</f>
        <v>0</v>
      </c>
      <c r="DB193" s="11">
        <f>' IP STOP cijfers nieuw'!DB45</f>
        <v>0</v>
      </c>
      <c r="DC193" s="11">
        <f>' IP STOP cijfers nieuw'!DC45</f>
        <v>0</v>
      </c>
      <c r="DD193" s="11">
        <f>' IP STOP cijfers nieuw'!DD45</f>
        <v>0</v>
      </c>
      <c r="DE193" s="11">
        <f>' IP STOP cijfers nieuw'!DE45</f>
        <v>0</v>
      </c>
      <c r="DF193" s="11">
        <f>' IP STOP cijfers nieuw'!DF45</f>
        <v>0</v>
      </c>
      <c r="DG193" s="11">
        <f>' IP STOP cijfers nieuw'!DG45</f>
        <v>0</v>
      </c>
      <c r="DH193" s="11">
        <f>' IP STOP cijfers nieuw'!DH45</f>
        <v>0</v>
      </c>
      <c r="DI193" s="11">
        <f>' IP STOP cijfers nieuw'!DI45</f>
        <v>0</v>
      </c>
      <c r="DJ193" s="11">
        <f>' IP STOP cijfers nieuw'!DJ45</f>
        <v>0</v>
      </c>
      <c r="DK193" s="11">
        <f>' IP STOP cijfers nieuw'!DK45</f>
        <v>0</v>
      </c>
      <c r="DL193" s="26">
        <f>' IP STOP cijfers nieuw'!DL45</f>
        <v>0</v>
      </c>
    </row>
    <row r="194" spans="1:116">
      <c r="A194" s="47">
        <f>' IP STOP cijfers nieuw'!A46</f>
        <v>0</v>
      </c>
      <c r="B194" s="49" t="str">
        <f>' IP STOP cijfers nieuw'!B46</f>
        <v>OZNT</v>
      </c>
      <c r="C194" s="4" t="str">
        <f>' IP STOP cijfers nieuw'!C46</f>
        <v>Industriële Productie</v>
      </c>
      <c r="D194" s="4" t="str">
        <f>' IP STOP cijfers nieuw'!D46</f>
        <v>IP Voedselveiligheid Derden</v>
      </c>
      <c r="E194" s="4" t="str">
        <f>' IP STOP cijfers nieuw'!E46</f>
        <v>Hard waar het moet geregistreerde bedrijven (HWHM)</v>
      </c>
      <c r="F194" s="4" t="str">
        <f>' IP STOP cijfers nieuw'!F46</f>
        <v>Derden</v>
      </c>
      <c r="G194" s="4">
        <f>' IP STOP cijfers nieuw'!G46</f>
        <v>0</v>
      </c>
      <c r="H194" s="774">
        <f>' IP STOP cijfers nieuw'!H46</f>
        <v>1000</v>
      </c>
      <c r="I194" s="774">
        <f>' IP STOP cijfers nieuw'!I46</f>
        <v>0</v>
      </c>
      <c r="J194" s="774">
        <f>' IP STOP cijfers nieuw'!J46</f>
        <v>0</v>
      </c>
      <c r="K194" s="774">
        <f>' IP STOP cijfers nieuw'!K46</f>
        <v>0</v>
      </c>
      <c r="L194" s="774">
        <f>' IP STOP cijfers nieuw'!L46</f>
        <v>0</v>
      </c>
      <c r="M194" s="774">
        <f>' IP STOP cijfers nieuw'!M46</f>
        <v>0</v>
      </c>
      <c r="N194" s="774">
        <f>' IP STOP cijfers nieuw'!N46</f>
        <v>0</v>
      </c>
      <c r="O194" s="774">
        <f>' IP STOP cijfers nieuw'!O46</f>
        <v>0</v>
      </c>
      <c r="P194" s="774">
        <f>' IP STOP cijfers nieuw'!P46</f>
        <v>0</v>
      </c>
      <c r="Q194" s="775">
        <f>' IP STOP cijfers nieuw'!Q46</f>
        <v>1000</v>
      </c>
      <c r="R194" s="776">
        <f>' IP STOP cijfers nieuw'!R46</f>
        <v>0</v>
      </c>
      <c r="S194" s="774">
        <f>' IP STOP cijfers nieuw'!S46</f>
        <v>0</v>
      </c>
      <c r="T194" s="774">
        <f>' IP STOP cijfers nieuw'!T46</f>
        <v>1000</v>
      </c>
      <c r="U194" s="774">
        <f>' IP STOP cijfers nieuw'!U46</f>
        <v>0</v>
      </c>
      <c r="V194" s="774">
        <f>' IP STOP cijfers nieuw'!V46</f>
        <v>0</v>
      </c>
      <c r="W194" s="774">
        <f>' IP STOP cijfers nieuw'!W46</f>
        <v>0</v>
      </c>
      <c r="X194" s="774">
        <f>' IP STOP cijfers nieuw'!X46</f>
        <v>0</v>
      </c>
      <c r="Y194" s="774">
        <f>' IP STOP cijfers nieuw'!Y46</f>
        <v>0</v>
      </c>
      <c r="Z194" s="777">
        <f>' IP STOP cijfers nieuw'!Z46</f>
        <v>1000</v>
      </c>
      <c r="AA194" s="774">
        <f>' IP STOP cijfers nieuw'!AA46</f>
        <v>0</v>
      </c>
      <c r="AB194" s="774">
        <f>' IP STOP cijfers nieuw'!AB46</f>
        <v>0</v>
      </c>
      <c r="AC194" s="774">
        <f>' IP STOP cijfers nieuw'!AC46</f>
        <v>1000</v>
      </c>
      <c r="AD194" s="774">
        <f>' IP STOP cijfers nieuw'!AD46</f>
        <v>0</v>
      </c>
      <c r="AE194" s="774">
        <f>' IP STOP cijfers nieuw'!AE46</f>
        <v>0</v>
      </c>
      <c r="AF194" s="774">
        <f>' IP STOP cijfers nieuw'!AF46</f>
        <v>0</v>
      </c>
      <c r="AG194" s="777">
        <f>' IP STOP cijfers nieuw'!AG46</f>
        <v>0</v>
      </c>
      <c r="AH194" s="774">
        <f>' IP STOP cijfers nieuw'!AH46</f>
        <v>0</v>
      </c>
      <c r="AI194" s="774">
        <f>' IP STOP cijfers nieuw'!AI46</f>
        <v>0</v>
      </c>
      <c r="AJ194" s="774">
        <f>' IP STOP cijfers nieuw'!AJ46</f>
        <v>0</v>
      </c>
      <c r="AK194" s="774">
        <f>' IP STOP cijfers nieuw'!AK46</f>
        <v>0</v>
      </c>
      <c r="AL194" s="777">
        <f>' IP STOP cijfers nieuw'!AL46</f>
        <v>0</v>
      </c>
      <c r="AM194" s="774">
        <f>' IP STOP cijfers nieuw'!AM46</f>
        <v>0</v>
      </c>
      <c r="AN194" s="774">
        <f>' IP STOP cijfers nieuw'!AN46</f>
        <v>0</v>
      </c>
      <c r="AO194" s="774">
        <f>' IP STOP cijfers nieuw'!AO46</f>
        <v>0</v>
      </c>
      <c r="AP194" s="774">
        <f>' IP STOP cijfers nieuw'!AP46</f>
        <v>0</v>
      </c>
      <c r="AQ194" s="774">
        <f>' IP STOP cijfers nieuw'!AQ46</f>
        <v>0</v>
      </c>
      <c r="AR194" s="777">
        <f>' IP STOP cijfers nieuw'!AR46</f>
        <v>0</v>
      </c>
      <c r="AS194" s="774">
        <f>' IP STOP cijfers nieuw'!AS46</f>
        <v>0</v>
      </c>
      <c r="AT194" s="774">
        <f>' IP STOP cijfers nieuw'!AT46</f>
        <v>0</v>
      </c>
      <c r="AU194" s="774">
        <f>' IP STOP cijfers nieuw'!AU46</f>
        <v>0</v>
      </c>
      <c r="AV194" s="774">
        <f>' IP STOP cijfers nieuw'!AV46</f>
        <v>0</v>
      </c>
      <c r="AW194" s="774">
        <f>' IP STOP cijfers nieuw'!AW46</f>
        <v>0</v>
      </c>
      <c r="AX194" s="774">
        <f>' IP STOP cijfers nieuw'!AX46</f>
        <v>0</v>
      </c>
      <c r="AY194" s="774">
        <f>' IP STOP cijfers nieuw'!AY46</f>
        <v>0</v>
      </c>
      <c r="AZ194" s="774">
        <f>' IP STOP cijfers nieuw'!AZ46</f>
        <v>0</v>
      </c>
      <c r="BA194" s="774">
        <f>' IP STOP cijfers nieuw'!BA46</f>
        <v>0</v>
      </c>
      <c r="BB194" s="774">
        <f>' IP STOP cijfers nieuw'!BB46</f>
        <v>0</v>
      </c>
      <c r="BC194" s="777">
        <f>' IP STOP cijfers nieuw'!BC46</f>
        <v>0</v>
      </c>
      <c r="BD194" s="774">
        <f>' IP STOP cijfers nieuw'!BD46</f>
        <v>0</v>
      </c>
      <c r="BE194" s="774">
        <f>' IP STOP cijfers nieuw'!BE46</f>
        <v>0</v>
      </c>
      <c r="BF194" s="774">
        <f>' IP STOP cijfers nieuw'!BF46</f>
        <v>0</v>
      </c>
      <c r="BG194" s="774">
        <f>' IP STOP cijfers nieuw'!BG46</f>
        <v>0</v>
      </c>
      <c r="BH194" s="774">
        <f>' IP STOP cijfers nieuw'!BH46</f>
        <v>0</v>
      </c>
      <c r="BI194" s="774">
        <f>' IP STOP cijfers nieuw'!BI46</f>
        <v>0</v>
      </c>
      <c r="BJ194" s="774">
        <f>' IP STOP cijfers nieuw'!BJ46</f>
        <v>0</v>
      </c>
      <c r="BK194" s="777">
        <f>' IP STOP cijfers nieuw'!BK46</f>
        <v>0</v>
      </c>
      <c r="BL194" s="774">
        <f>' IP STOP cijfers nieuw'!BL46</f>
        <v>0</v>
      </c>
      <c r="BM194" s="774">
        <f>' IP STOP cijfers nieuw'!BM46</f>
        <v>0</v>
      </c>
      <c r="BN194" s="774">
        <f>' IP STOP cijfers nieuw'!BN46</f>
        <v>0</v>
      </c>
      <c r="BO194" s="774">
        <f>' IP STOP cijfers nieuw'!BO46</f>
        <v>0</v>
      </c>
      <c r="BP194" s="774">
        <f>' IP STOP cijfers nieuw'!BP46</f>
        <v>0</v>
      </c>
      <c r="BQ194" s="777">
        <f>' IP STOP cijfers nieuw'!BQ46</f>
        <v>0</v>
      </c>
      <c r="BR194" s="774">
        <f>' IP STOP cijfers nieuw'!BR46</f>
        <v>0</v>
      </c>
      <c r="BS194" s="774">
        <f>' IP STOP cijfers nieuw'!BS46</f>
        <v>0</v>
      </c>
      <c r="BT194" s="774">
        <f>' IP STOP cijfers nieuw'!BT46</f>
        <v>0</v>
      </c>
      <c r="BU194" s="774">
        <f>' IP STOP cijfers nieuw'!BU46</f>
        <v>0</v>
      </c>
      <c r="BV194" s="774">
        <f>' IP STOP cijfers nieuw'!BV46</f>
        <v>0</v>
      </c>
      <c r="BW194" s="774">
        <f>' IP STOP cijfers nieuw'!BW46</f>
        <v>0</v>
      </c>
      <c r="BX194" s="778">
        <f>' IP STOP cijfers nieuw'!BX46</f>
        <v>1000</v>
      </c>
      <c r="BY194" s="777">
        <f>' IP STOP cijfers nieuw'!BY46</f>
        <v>0</v>
      </c>
      <c r="BZ194" s="774">
        <f>' IP STOP cijfers nieuw'!BZ46</f>
        <v>0</v>
      </c>
      <c r="CA194" s="774">
        <f>' IP STOP cijfers nieuw'!CA46</f>
        <v>0</v>
      </c>
      <c r="CB194" s="774">
        <f>' IP STOP cijfers nieuw'!CB46</f>
        <v>0</v>
      </c>
      <c r="CC194" s="774">
        <f>' IP STOP cijfers nieuw'!CC46</f>
        <v>0</v>
      </c>
      <c r="CD194" s="774">
        <f>' IP STOP cijfers nieuw'!CD46</f>
        <v>0</v>
      </c>
      <c r="CE194" s="774">
        <f>' IP STOP cijfers nieuw'!CE46</f>
        <v>0</v>
      </c>
      <c r="CF194" s="774">
        <f>' IP STOP cijfers nieuw'!CF46</f>
        <v>0</v>
      </c>
      <c r="CG194" s="774">
        <f>' IP STOP cijfers nieuw'!CG46</f>
        <v>0</v>
      </c>
      <c r="CH194" s="774">
        <f>' IP STOP cijfers nieuw'!CH46</f>
        <v>0</v>
      </c>
      <c r="CI194" s="774">
        <f>' IP STOP cijfers nieuw'!CI46</f>
        <v>0</v>
      </c>
      <c r="CJ194" s="774">
        <f>' IP STOP cijfers nieuw'!CJ46</f>
        <v>0</v>
      </c>
      <c r="CK194" s="774">
        <f>' IP STOP cijfers nieuw'!CK46</f>
        <v>0</v>
      </c>
      <c r="CL194" s="779">
        <f>' IP STOP cijfers nieuw'!CL46</f>
        <v>0</v>
      </c>
      <c r="CM194" s="774">
        <f>' IP STOP cijfers nieuw'!CM46</f>
        <v>0</v>
      </c>
      <c r="CN194" s="774">
        <f>' IP STOP cijfers nieuw'!CN46</f>
        <v>0</v>
      </c>
      <c r="CO194" s="774">
        <f>' IP STOP cijfers nieuw'!CO46</f>
        <v>0</v>
      </c>
      <c r="CP194" s="11">
        <f>' IP STOP cijfers nieuw'!CP46</f>
        <v>0</v>
      </c>
      <c r="CQ194" s="11">
        <f>' IP STOP cijfers nieuw'!CQ46</f>
        <v>0</v>
      </c>
      <c r="CR194" s="11">
        <f>' IP STOP cijfers nieuw'!CR46</f>
        <v>0</v>
      </c>
      <c r="CS194" s="11">
        <f>' IP STOP cijfers nieuw'!CS46</f>
        <v>0</v>
      </c>
      <c r="CT194" s="11">
        <f>' IP STOP cijfers nieuw'!CT46</f>
        <v>0</v>
      </c>
      <c r="CU194" s="11">
        <f>' IP STOP cijfers nieuw'!CU46</f>
        <v>0</v>
      </c>
      <c r="CV194" s="11">
        <f>' IP STOP cijfers nieuw'!CV46</f>
        <v>0</v>
      </c>
      <c r="CW194" s="11">
        <f>' IP STOP cijfers nieuw'!CW46</f>
        <v>0</v>
      </c>
      <c r="CX194" s="11">
        <f>' IP STOP cijfers nieuw'!CX46</f>
        <v>0</v>
      </c>
      <c r="CY194" s="26">
        <f>' IP STOP cijfers nieuw'!CY46</f>
        <v>0</v>
      </c>
      <c r="CZ194" s="15">
        <f>' IP STOP cijfers nieuw'!CZ46</f>
        <v>0</v>
      </c>
      <c r="DA194" s="11">
        <f>' IP STOP cijfers nieuw'!DA46</f>
        <v>0</v>
      </c>
      <c r="DB194" s="11">
        <f>' IP STOP cijfers nieuw'!DB46</f>
        <v>0</v>
      </c>
      <c r="DC194" s="11">
        <f>' IP STOP cijfers nieuw'!DC46</f>
        <v>0</v>
      </c>
      <c r="DD194" s="11">
        <f>' IP STOP cijfers nieuw'!DD46</f>
        <v>0</v>
      </c>
      <c r="DE194" s="11">
        <f>' IP STOP cijfers nieuw'!DE46</f>
        <v>0</v>
      </c>
      <c r="DF194" s="11">
        <f>' IP STOP cijfers nieuw'!DF46</f>
        <v>0</v>
      </c>
      <c r="DG194" s="11">
        <f>' IP STOP cijfers nieuw'!DG46</f>
        <v>0</v>
      </c>
      <c r="DH194" s="11">
        <f>' IP STOP cijfers nieuw'!DH46</f>
        <v>0</v>
      </c>
      <c r="DI194" s="11">
        <f>' IP STOP cijfers nieuw'!DI46</f>
        <v>0</v>
      </c>
      <c r="DJ194" s="11">
        <f>' IP STOP cijfers nieuw'!DJ46</f>
        <v>0</v>
      </c>
      <c r="DK194" s="11">
        <f>' IP STOP cijfers nieuw'!DK46</f>
        <v>0</v>
      </c>
      <c r="DL194" s="26">
        <f>' IP STOP cijfers nieuw'!DL46</f>
        <v>0</v>
      </c>
    </row>
    <row r="195" spans="1:116">
      <c r="A195" s="47">
        <f>' IP STOP cijfers nieuw'!A48</f>
        <v>0</v>
      </c>
      <c r="B195" s="49" t="str">
        <f>' IP STOP cijfers nieuw'!B48</f>
        <v>ITWE/ITWD/OANT</v>
      </c>
      <c r="C195" s="4" t="str">
        <f>' IP STOP cijfers nieuw'!C48</f>
        <v>Industriële Productie</v>
      </c>
      <c r="D195" s="4" t="str">
        <f>' IP STOP cijfers nieuw'!D48</f>
        <v>IP Voedselveiligheid Derden</v>
      </c>
      <c r="E195" s="4" t="str">
        <f>' IP STOP cijfers nieuw'!E48</f>
        <v>Toezicht bij erkende productiebedrijven</v>
      </c>
      <c r="F195" s="4" t="str">
        <f>' IP STOP cijfers nieuw'!F48</f>
        <v>Derden</v>
      </c>
      <c r="G195" s="4">
        <f>' IP STOP cijfers nieuw'!G48</f>
        <v>0</v>
      </c>
      <c r="H195" s="774">
        <f>' IP STOP cijfers nieuw'!H48</f>
        <v>7888</v>
      </c>
      <c r="I195" s="774">
        <f>' IP STOP cijfers nieuw'!I48</f>
        <v>0</v>
      </c>
      <c r="J195" s="774">
        <f>' IP STOP cijfers nieuw'!J48</f>
        <v>0</v>
      </c>
      <c r="K195" s="774">
        <f>' IP STOP cijfers nieuw'!K48</f>
        <v>0</v>
      </c>
      <c r="L195" s="774">
        <f>' IP STOP cijfers nieuw'!L48</f>
        <v>0</v>
      </c>
      <c r="M195" s="774">
        <f>' IP STOP cijfers nieuw'!M48</f>
        <v>0</v>
      </c>
      <c r="N195" s="774">
        <f>' IP STOP cijfers nieuw'!N48</f>
        <v>0</v>
      </c>
      <c r="O195" s="774">
        <f>' IP STOP cijfers nieuw'!O48</f>
        <v>0</v>
      </c>
      <c r="P195" s="774">
        <f>' IP STOP cijfers nieuw'!P48</f>
        <v>0</v>
      </c>
      <c r="Q195" s="775">
        <f>' IP STOP cijfers nieuw'!Q48</f>
        <v>7888</v>
      </c>
      <c r="R195" s="776">
        <f>' IP STOP cijfers nieuw'!R48</f>
        <v>0</v>
      </c>
      <c r="S195" s="774">
        <f>' IP STOP cijfers nieuw'!S48</f>
        <v>0</v>
      </c>
      <c r="T195" s="774">
        <f>' IP STOP cijfers nieuw'!T48</f>
        <v>7888</v>
      </c>
      <c r="U195" s="774">
        <f>' IP STOP cijfers nieuw'!U48</f>
        <v>0</v>
      </c>
      <c r="V195" s="774">
        <f>' IP STOP cijfers nieuw'!V48</f>
        <v>0</v>
      </c>
      <c r="W195" s="774">
        <f>' IP STOP cijfers nieuw'!W48</f>
        <v>0</v>
      </c>
      <c r="X195" s="774">
        <f>' IP STOP cijfers nieuw'!X48</f>
        <v>0</v>
      </c>
      <c r="Y195" s="774">
        <f>' IP STOP cijfers nieuw'!Y48</f>
        <v>0</v>
      </c>
      <c r="Z195" s="777">
        <f>' IP STOP cijfers nieuw'!Z48</f>
        <v>7888</v>
      </c>
      <c r="AA195" s="774">
        <f>' IP STOP cijfers nieuw'!AA48</f>
        <v>1083</v>
      </c>
      <c r="AB195" s="774">
        <f>' IP STOP cijfers nieuw'!AB48</f>
        <v>0</v>
      </c>
      <c r="AC195" s="774">
        <f>' IP STOP cijfers nieuw'!AC48</f>
        <v>6805</v>
      </c>
      <c r="AD195" s="774">
        <f>' IP STOP cijfers nieuw'!AD48</f>
        <v>0</v>
      </c>
      <c r="AE195" s="774">
        <f>' IP STOP cijfers nieuw'!AE48</f>
        <v>0</v>
      </c>
      <c r="AF195" s="774">
        <f>' IP STOP cijfers nieuw'!AF48</f>
        <v>0</v>
      </c>
      <c r="AG195" s="777">
        <f>' IP STOP cijfers nieuw'!AG48</f>
        <v>0</v>
      </c>
      <c r="AH195" s="774">
        <f>' IP STOP cijfers nieuw'!AH48</f>
        <v>1083</v>
      </c>
      <c r="AI195" s="774">
        <f>' IP STOP cijfers nieuw'!AI48</f>
        <v>0</v>
      </c>
      <c r="AJ195" s="774">
        <f>' IP STOP cijfers nieuw'!AJ48</f>
        <v>0</v>
      </c>
      <c r="AK195" s="774">
        <f>' IP STOP cijfers nieuw'!AK48</f>
        <v>0</v>
      </c>
      <c r="AL195" s="777">
        <f>' IP STOP cijfers nieuw'!AL48</f>
        <v>0</v>
      </c>
      <c r="AM195" s="774">
        <f>' IP STOP cijfers nieuw'!AM48</f>
        <v>0</v>
      </c>
      <c r="AN195" s="774">
        <f>' IP STOP cijfers nieuw'!AN48</f>
        <v>0</v>
      </c>
      <c r="AO195" s="774">
        <f>' IP STOP cijfers nieuw'!AO48</f>
        <v>0</v>
      </c>
      <c r="AP195" s="774">
        <f>' IP STOP cijfers nieuw'!AP48</f>
        <v>0</v>
      </c>
      <c r="AQ195" s="774">
        <f>' IP STOP cijfers nieuw'!AQ48</f>
        <v>0</v>
      </c>
      <c r="AR195" s="777">
        <f>' IP STOP cijfers nieuw'!AR48</f>
        <v>0</v>
      </c>
      <c r="AS195" s="774">
        <f>' IP STOP cijfers nieuw'!AS48</f>
        <v>0</v>
      </c>
      <c r="AT195" s="774">
        <f>' IP STOP cijfers nieuw'!AT48</f>
        <v>0</v>
      </c>
      <c r="AU195" s="774">
        <f>' IP STOP cijfers nieuw'!AU48</f>
        <v>0</v>
      </c>
      <c r="AV195" s="774">
        <f>' IP STOP cijfers nieuw'!AV48</f>
        <v>0</v>
      </c>
      <c r="AW195" s="774">
        <f>' IP STOP cijfers nieuw'!AW48</f>
        <v>0</v>
      </c>
      <c r="AX195" s="774">
        <f>' IP STOP cijfers nieuw'!AX48</f>
        <v>0</v>
      </c>
      <c r="AY195" s="774">
        <f>' IP STOP cijfers nieuw'!AY48</f>
        <v>0</v>
      </c>
      <c r="AZ195" s="774">
        <f>' IP STOP cijfers nieuw'!AZ48</f>
        <v>0</v>
      </c>
      <c r="BA195" s="774">
        <f>' IP STOP cijfers nieuw'!BA48</f>
        <v>0</v>
      </c>
      <c r="BB195" s="774">
        <f>' IP STOP cijfers nieuw'!BB48</f>
        <v>0</v>
      </c>
      <c r="BC195" s="777">
        <f>' IP STOP cijfers nieuw'!BC48</f>
        <v>0</v>
      </c>
      <c r="BD195" s="774">
        <f>' IP STOP cijfers nieuw'!BD48</f>
        <v>0</v>
      </c>
      <c r="BE195" s="774">
        <f>' IP STOP cijfers nieuw'!BE48</f>
        <v>0</v>
      </c>
      <c r="BF195" s="774">
        <f>' IP STOP cijfers nieuw'!BF48</f>
        <v>0</v>
      </c>
      <c r="BG195" s="774">
        <f>' IP STOP cijfers nieuw'!BG48</f>
        <v>0</v>
      </c>
      <c r="BH195" s="774">
        <f>' IP STOP cijfers nieuw'!BH48</f>
        <v>0</v>
      </c>
      <c r="BI195" s="774">
        <f>' IP STOP cijfers nieuw'!BI48</f>
        <v>0</v>
      </c>
      <c r="BJ195" s="774">
        <f>' IP STOP cijfers nieuw'!BJ48</f>
        <v>0</v>
      </c>
      <c r="BK195" s="777">
        <f>' IP STOP cijfers nieuw'!BK48</f>
        <v>0</v>
      </c>
      <c r="BL195" s="774">
        <f>' IP STOP cijfers nieuw'!BL48</f>
        <v>0</v>
      </c>
      <c r="BM195" s="774">
        <f>' IP STOP cijfers nieuw'!BM48</f>
        <v>0</v>
      </c>
      <c r="BN195" s="774">
        <f>' IP STOP cijfers nieuw'!BN48</f>
        <v>0</v>
      </c>
      <c r="BO195" s="774">
        <f>' IP STOP cijfers nieuw'!BO48</f>
        <v>0</v>
      </c>
      <c r="BP195" s="774">
        <f>' IP STOP cijfers nieuw'!BP48</f>
        <v>0</v>
      </c>
      <c r="BQ195" s="777">
        <f>' IP STOP cijfers nieuw'!BQ48</f>
        <v>0</v>
      </c>
      <c r="BR195" s="774">
        <f>' IP STOP cijfers nieuw'!BR48</f>
        <v>0</v>
      </c>
      <c r="BS195" s="774">
        <f>' IP STOP cijfers nieuw'!BS48</f>
        <v>0</v>
      </c>
      <c r="BT195" s="774">
        <f>' IP STOP cijfers nieuw'!BT48</f>
        <v>0</v>
      </c>
      <c r="BU195" s="774">
        <f>' IP STOP cijfers nieuw'!BU48</f>
        <v>0</v>
      </c>
      <c r="BV195" s="774">
        <f>' IP STOP cijfers nieuw'!BV48</f>
        <v>0</v>
      </c>
      <c r="BW195" s="774">
        <f>' IP STOP cijfers nieuw'!BW48</f>
        <v>0</v>
      </c>
      <c r="BX195" s="778">
        <f>' IP STOP cijfers nieuw'!BX48</f>
        <v>6805</v>
      </c>
      <c r="BY195" s="777">
        <f>' IP STOP cijfers nieuw'!BY48</f>
        <v>1083</v>
      </c>
      <c r="BZ195" s="774">
        <f>' IP STOP cijfers nieuw'!BZ48</f>
        <v>0</v>
      </c>
      <c r="CA195" s="774">
        <f>' IP STOP cijfers nieuw'!CA48</f>
        <v>0</v>
      </c>
      <c r="CB195" s="774">
        <f>' IP STOP cijfers nieuw'!CB48</f>
        <v>0</v>
      </c>
      <c r="CC195" s="774">
        <f>' IP STOP cijfers nieuw'!CC48</f>
        <v>0</v>
      </c>
      <c r="CD195" s="774">
        <f>' IP STOP cijfers nieuw'!CD48</f>
        <v>0</v>
      </c>
      <c r="CE195" s="774">
        <f>' IP STOP cijfers nieuw'!CE48</f>
        <v>0</v>
      </c>
      <c r="CF195" s="774">
        <f>' IP STOP cijfers nieuw'!CF48</f>
        <v>0</v>
      </c>
      <c r="CG195" s="774">
        <f>' IP STOP cijfers nieuw'!CG48</f>
        <v>0</v>
      </c>
      <c r="CH195" s="774">
        <f>' IP STOP cijfers nieuw'!CH48</f>
        <v>0</v>
      </c>
      <c r="CI195" s="774">
        <f>' IP STOP cijfers nieuw'!CI48</f>
        <v>0</v>
      </c>
      <c r="CJ195" s="774">
        <f>' IP STOP cijfers nieuw'!CJ48</f>
        <v>0</v>
      </c>
      <c r="CK195" s="774">
        <f>' IP STOP cijfers nieuw'!CK48</f>
        <v>0</v>
      </c>
      <c r="CL195" s="779">
        <f>' IP STOP cijfers nieuw'!CL48</f>
        <v>0</v>
      </c>
      <c r="CM195" s="774">
        <f>' IP STOP cijfers nieuw'!CM48</f>
        <v>0</v>
      </c>
      <c r="CN195" s="774">
        <f>' IP STOP cijfers nieuw'!CN48</f>
        <v>0</v>
      </c>
      <c r="CO195" s="774">
        <f>' IP STOP cijfers nieuw'!CO48</f>
        <v>0</v>
      </c>
      <c r="CP195" s="11">
        <f>' IP STOP cijfers nieuw'!CP48</f>
        <v>0</v>
      </c>
      <c r="CQ195" s="11">
        <f>' IP STOP cijfers nieuw'!CQ48</f>
        <v>0</v>
      </c>
      <c r="CR195" s="11">
        <f>' IP STOP cijfers nieuw'!CR48</f>
        <v>0</v>
      </c>
      <c r="CS195" s="11">
        <f>' IP STOP cijfers nieuw'!CS48</f>
        <v>0</v>
      </c>
      <c r="CT195" s="11">
        <f>' IP STOP cijfers nieuw'!CT48</f>
        <v>0</v>
      </c>
      <c r="CU195" s="11">
        <f>' IP STOP cijfers nieuw'!CU48</f>
        <v>0</v>
      </c>
      <c r="CV195" s="11">
        <f>' IP STOP cijfers nieuw'!CV48</f>
        <v>0</v>
      </c>
      <c r="CW195" s="11">
        <f>' IP STOP cijfers nieuw'!CW48</f>
        <v>0</v>
      </c>
      <c r="CX195" s="11">
        <f>' IP STOP cijfers nieuw'!CX48</f>
        <v>0</v>
      </c>
      <c r="CY195" s="26">
        <f>' IP STOP cijfers nieuw'!CY48</f>
        <v>0</v>
      </c>
      <c r="CZ195" s="15">
        <f>' IP STOP cijfers nieuw'!CZ48</f>
        <v>0</v>
      </c>
      <c r="DA195" s="11">
        <f>' IP STOP cijfers nieuw'!DA48</f>
        <v>0</v>
      </c>
      <c r="DB195" s="11">
        <f>' IP STOP cijfers nieuw'!DB48</f>
        <v>0</v>
      </c>
      <c r="DC195" s="11">
        <f>' IP STOP cijfers nieuw'!DC48</f>
        <v>0</v>
      </c>
      <c r="DD195" s="11">
        <f>' IP STOP cijfers nieuw'!DD48</f>
        <v>0</v>
      </c>
      <c r="DE195" s="11">
        <f>' IP STOP cijfers nieuw'!DE48</f>
        <v>0</v>
      </c>
      <c r="DF195" s="11">
        <f>' IP STOP cijfers nieuw'!DF48</f>
        <v>0</v>
      </c>
      <c r="DG195" s="11">
        <f>' IP STOP cijfers nieuw'!DG48</f>
        <v>0</v>
      </c>
      <c r="DH195" s="11">
        <f>' IP STOP cijfers nieuw'!DH48</f>
        <v>0</v>
      </c>
      <c r="DI195" s="11">
        <f>' IP STOP cijfers nieuw'!DI48</f>
        <v>0</v>
      </c>
      <c r="DJ195" s="11">
        <f>' IP STOP cijfers nieuw'!DJ48</f>
        <v>0</v>
      </c>
      <c r="DK195" s="11">
        <f>' IP STOP cijfers nieuw'!DK48</f>
        <v>0</v>
      </c>
      <c r="DL195" s="26">
        <f>' IP STOP cijfers nieuw'!DL48</f>
        <v>0</v>
      </c>
    </row>
    <row r="196" spans="1:116">
      <c r="A196" s="47">
        <f>' IP STOP cijfers nieuw'!A49</f>
        <v>0</v>
      </c>
      <c r="B196" s="49" t="str">
        <f>' IP STOP cijfers nieuw'!B49</f>
        <v>ITWE/ITWD/OANT</v>
      </c>
      <c r="C196" s="4" t="str">
        <f>' IP STOP cijfers nieuw'!C49</f>
        <v>Industriële Productie</v>
      </c>
      <c r="D196" s="4" t="str">
        <f>' IP STOP cijfers nieuw'!D49</f>
        <v>IP Voedselveiligheid Derden</v>
      </c>
      <c r="E196" s="4" t="str">
        <f>' IP STOP cijfers nieuw'!E49</f>
        <v xml:space="preserve">Inspecties bij erkende handelaren </v>
      </c>
      <c r="F196" s="4" t="str">
        <f>' IP STOP cijfers nieuw'!F49</f>
        <v>Derden</v>
      </c>
      <c r="G196" s="4">
        <f>' IP STOP cijfers nieuw'!G49</f>
        <v>0</v>
      </c>
      <c r="H196" s="774">
        <f>' IP STOP cijfers nieuw'!H49</f>
        <v>100</v>
      </c>
      <c r="I196" s="774">
        <f>' IP STOP cijfers nieuw'!I49</f>
        <v>0</v>
      </c>
      <c r="J196" s="774">
        <f>' IP STOP cijfers nieuw'!J49</f>
        <v>0</v>
      </c>
      <c r="K196" s="774">
        <f>' IP STOP cijfers nieuw'!K49</f>
        <v>0</v>
      </c>
      <c r="L196" s="774">
        <f>' IP STOP cijfers nieuw'!L49</f>
        <v>0</v>
      </c>
      <c r="M196" s="774">
        <f>' IP STOP cijfers nieuw'!M49</f>
        <v>0</v>
      </c>
      <c r="N196" s="774">
        <f>' IP STOP cijfers nieuw'!N49</f>
        <v>0</v>
      </c>
      <c r="O196" s="774">
        <f>' IP STOP cijfers nieuw'!O49</f>
        <v>0</v>
      </c>
      <c r="P196" s="774">
        <f>' IP STOP cijfers nieuw'!P49</f>
        <v>0</v>
      </c>
      <c r="Q196" s="775">
        <f>' IP STOP cijfers nieuw'!Q49</f>
        <v>100</v>
      </c>
      <c r="R196" s="776">
        <f>' IP STOP cijfers nieuw'!R49</f>
        <v>0</v>
      </c>
      <c r="S196" s="774">
        <f>' IP STOP cijfers nieuw'!S49</f>
        <v>0</v>
      </c>
      <c r="T196" s="774">
        <f>' IP STOP cijfers nieuw'!T49</f>
        <v>100</v>
      </c>
      <c r="U196" s="774">
        <f>' IP STOP cijfers nieuw'!U49</f>
        <v>0</v>
      </c>
      <c r="V196" s="774">
        <f>' IP STOP cijfers nieuw'!V49</f>
        <v>0</v>
      </c>
      <c r="W196" s="774">
        <f>' IP STOP cijfers nieuw'!W49</f>
        <v>0</v>
      </c>
      <c r="X196" s="774">
        <f>' IP STOP cijfers nieuw'!X49</f>
        <v>0</v>
      </c>
      <c r="Y196" s="774">
        <f>' IP STOP cijfers nieuw'!Y49</f>
        <v>0</v>
      </c>
      <c r="Z196" s="777">
        <f>' IP STOP cijfers nieuw'!Z49</f>
        <v>100</v>
      </c>
      <c r="AA196" s="774">
        <f>' IP STOP cijfers nieuw'!AA49</f>
        <v>0</v>
      </c>
      <c r="AB196" s="774">
        <f>' IP STOP cijfers nieuw'!AB49</f>
        <v>0</v>
      </c>
      <c r="AC196" s="774">
        <f>' IP STOP cijfers nieuw'!AC49</f>
        <v>100</v>
      </c>
      <c r="AD196" s="774">
        <f>' IP STOP cijfers nieuw'!AD49</f>
        <v>0</v>
      </c>
      <c r="AE196" s="774">
        <f>' IP STOP cijfers nieuw'!AE49</f>
        <v>0</v>
      </c>
      <c r="AF196" s="774">
        <f>' IP STOP cijfers nieuw'!AF49</f>
        <v>0</v>
      </c>
      <c r="AG196" s="777">
        <f>' IP STOP cijfers nieuw'!AG49</f>
        <v>0</v>
      </c>
      <c r="AH196" s="774">
        <f>' IP STOP cijfers nieuw'!AH49</f>
        <v>0</v>
      </c>
      <c r="AI196" s="774">
        <f>' IP STOP cijfers nieuw'!AI49</f>
        <v>0</v>
      </c>
      <c r="AJ196" s="774">
        <f>' IP STOP cijfers nieuw'!AJ49</f>
        <v>0</v>
      </c>
      <c r="AK196" s="774">
        <f>' IP STOP cijfers nieuw'!AK49</f>
        <v>0</v>
      </c>
      <c r="AL196" s="777">
        <f>' IP STOP cijfers nieuw'!AL49</f>
        <v>0</v>
      </c>
      <c r="AM196" s="774">
        <f>' IP STOP cijfers nieuw'!AM49</f>
        <v>0</v>
      </c>
      <c r="AN196" s="774">
        <f>' IP STOP cijfers nieuw'!AN49</f>
        <v>0</v>
      </c>
      <c r="AO196" s="774">
        <f>' IP STOP cijfers nieuw'!AO49</f>
        <v>0</v>
      </c>
      <c r="AP196" s="774">
        <f>' IP STOP cijfers nieuw'!AP49</f>
        <v>0</v>
      </c>
      <c r="AQ196" s="774">
        <f>' IP STOP cijfers nieuw'!AQ49</f>
        <v>0</v>
      </c>
      <c r="AR196" s="777">
        <f>' IP STOP cijfers nieuw'!AR49</f>
        <v>0</v>
      </c>
      <c r="AS196" s="774">
        <f>' IP STOP cijfers nieuw'!AS49</f>
        <v>0</v>
      </c>
      <c r="AT196" s="774">
        <f>' IP STOP cijfers nieuw'!AT49</f>
        <v>0</v>
      </c>
      <c r="AU196" s="774">
        <f>' IP STOP cijfers nieuw'!AU49</f>
        <v>0</v>
      </c>
      <c r="AV196" s="774">
        <f>' IP STOP cijfers nieuw'!AV49</f>
        <v>0</v>
      </c>
      <c r="AW196" s="774">
        <f>' IP STOP cijfers nieuw'!AW49</f>
        <v>0</v>
      </c>
      <c r="AX196" s="774">
        <f>' IP STOP cijfers nieuw'!AX49</f>
        <v>0</v>
      </c>
      <c r="AY196" s="774">
        <f>' IP STOP cijfers nieuw'!AY49</f>
        <v>0</v>
      </c>
      <c r="AZ196" s="774">
        <f>' IP STOP cijfers nieuw'!AZ49</f>
        <v>0</v>
      </c>
      <c r="BA196" s="774">
        <f>' IP STOP cijfers nieuw'!BA49</f>
        <v>0</v>
      </c>
      <c r="BB196" s="774">
        <f>' IP STOP cijfers nieuw'!BB49</f>
        <v>0</v>
      </c>
      <c r="BC196" s="777">
        <f>' IP STOP cijfers nieuw'!BC49</f>
        <v>0</v>
      </c>
      <c r="BD196" s="774">
        <f>' IP STOP cijfers nieuw'!BD49</f>
        <v>0</v>
      </c>
      <c r="BE196" s="774">
        <f>' IP STOP cijfers nieuw'!BE49</f>
        <v>0</v>
      </c>
      <c r="BF196" s="774">
        <f>' IP STOP cijfers nieuw'!BF49</f>
        <v>0</v>
      </c>
      <c r="BG196" s="774">
        <f>' IP STOP cijfers nieuw'!BG49</f>
        <v>0</v>
      </c>
      <c r="BH196" s="774">
        <f>' IP STOP cijfers nieuw'!BH49</f>
        <v>0</v>
      </c>
      <c r="BI196" s="774">
        <f>' IP STOP cijfers nieuw'!BI49</f>
        <v>0</v>
      </c>
      <c r="BJ196" s="774">
        <f>' IP STOP cijfers nieuw'!BJ49</f>
        <v>0</v>
      </c>
      <c r="BK196" s="777">
        <f>' IP STOP cijfers nieuw'!BK49</f>
        <v>0</v>
      </c>
      <c r="BL196" s="774">
        <f>' IP STOP cijfers nieuw'!BL49</f>
        <v>0</v>
      </c>
      <c r="BM196" s="774">
        <f>' IP STOP cijfers nieuw'!BM49</f>
        <v>0</v>
      </c>
      <c r="BN196" s="774">
        <f>' IP STOP cijfers nieuw'!BN49</f>
        <v>0</v>
      </c>
      <c r="BO196" s="774">
        <f>' IP STOP cijfers nieuw'!BO49</f>
        <v>0</v>
      </c>
      <c r="BP196" s="774">
        <f>' IP STOP cijfers nieuw'!BP49</f>
        <v>0</v>
      </c>
      <c r="BQ196" s="777">
        <f>' IP STOP cijfers nieuw'!BQ49</f>
        <v>0</v>
      </c>
      <c r="BR196" s="774">
        <f>' IP STOP cijfers nieuw'!BR49</f>
        <v>0</v>
      </c>
      <c r="BS196" s="774">
        <f>' IP STOP cijfers nieuw'!BS49</f>
        <v>0</v>
      </c>
      <c r="BT196" s="774">
        <f>' IP STOP cijfers nieuw'!BT49</f>
        <v>0</v>
      </c>
      <c r="BU196" s="774">
        <f>' IP STOP cijfers nieuw'!BU49</f>
        <v>0</v>
      </c>
      <c r="BV196" s="774">
        <f>' IP STOP cijfers nieuw'!BV49</f>
        <v>0</v>
      </c>
      <c r="BW196" s="774">
        <f>' IP STOP cijfers nieuw'!BW49</f>
        <v>0</v>
      </c>
      <c r="BX196" s="778">
        <f>' IP STOP cijfers nieuw'!BX49</f>
        <v>100</v>
      </c>
      <c r="BY196" s="777">
        <f>' IP STOP cijfers nieuw'!BY49</f>
        <v>0</v>
      </c>
      <c r="BZ196" s="774">
        <f>' IP STOP cijfers nieuw'!BZ49</f>
        <v>0</v>
      </c>
      <c r="CA196" s="774">
        <f>' IP STOP cijfers nieuw'!CA49</f>
        <v>0</v>
      </c>
      <c r="CB196" s="774">
        <f>' IP STOP cijfers nieuw'!CB49</f>
        <v>0</v>
      </c>
      <c r="CC196" s="774">
        <f>' IP STOP cijfers nieuw'!CC49</f>
        <v>0</v>
      </c>
      <c r="CD196" s="774">
        <f>' IP STOP cijfers nieuw'!CD49</f>
        <v>0</v>
      </c>
      <c r="CE196" s="774">
        <f>' IP STOP cijfers nieuw'!CE49</f>
        <v>0</v>
      </c>
      <c r="CF196" s="774">
        <f>' IP STOP cijfers nieuw'!CF49</f>
        <v>0</v>
      </c>
      <c r="CG196" s="774">
        <f>' IP STOP cijfers nieuw'!CG49</f>
        <v>0</v>
      </c>
      <c r="CH196" s="774">
        <f>' IP STOP cijfers nieuw'!CH49</f>
        <v>0</v>
      </c>
      <c r="CI196" s="774">
        <f>' IP STOP cijfers nieuw'!CI49</f>
        <v>0</v>
      </c>
      <c r="CJ196" s="774">
        <f>' IP STOP cijfers nieuw'!CJ49</f>
        <v>0</v>
      </c>
      <c r="CK196" s="774">
        <f>' IP STOP cijfers nieuw'!CK49</f>
        <v>0</v>
      </c>
      <c r="CL196" s="779">
        <f>' IP STOP cijfers nieuw'!CL49</f>
        <v>0</v>
      </c>
      <c r="CM196" s="774">
        <f>' IP STOP cijfers nieuw'!CM49</f>
        <v>0</v>
      </c>
      <c r="CN196" s="774">
        <f>' IP STOP cijfers nieuw'!CN49</f>
        <v>0</v>
      </c>
      <c r="CO196" s="774">
        <f>' IP STOP cijfers nieuw'!CO49</f>
        <v>0</v>
      </c>
      <c r="CP196" s="11">
        <f>' IP STOP cijfers nieuw'!CP49</f>
        <v>0</v>
      </c>
      <c r="CQ196" s="11">
        <f>' IP STOP cijfers nieuw'!CQ49</f>
        <v>0</v>
      </c>
      <c r="CR196" s="11">
        <f>' IP STOP cijfers nieuw'!CR49</f>
        <v>0</v>
      </c>
      <c r="CS196" s="11">
        <f>' IP STOP cijfers nieuw'!CS49</f>
        <v>0</v>
      </c>
      <c r="CT196" s="11">
        <f>' IP STOP cijfers nieuw'!CT49</f>
        <v>0</v>
      </c>
      <c r="CU196" s="11">
        <f>' IP STOP cijfers nieuw'!CU49</f>
        <v>0</v>
      </c>
      <c r="CV196" s="11">
        <f>' IP STOP cijfers nieuw'!CV49</f>
        <v>0</v>
      </c>
      <c r="CW196" s="11">
        <f>' IP STOP cijfers nieuw'!CW49</f>
        <v>0</v>
      </c>
      <c r="CX196" s="11">
        <f>' IP STOP cijfers nieuw'!CX49</f>
        <v>0</v>
      </c>
      <c r="CY196" s="26">
        <f>' IP STOP cijfers nieuw'!CY49</f>
        <v>0</v>
      </c>
      <c r="CZ196" s="15">
        <f>' IP STOP cijfers nieuw'!CZ49</f>
        <v>0</v>
      </c>
      <c r="DA196" s="11">
        <f>' IP STOP cijfers nieuw'!DA49</f>
        <v>0</v>
      </c>
      <c r="DB196" s="11">
        <f>' IP STOP cijfers nieuw'!DB49</f>
        <v>0</v>
      </c>
      <c r="DC196" s="11">
        <f>' IP STOP cijfers nieuw'!DC49</f>
        <v>0</v>
      </c>
      <c r="DD196" s="11">
        <f>' IP STOP cijfers nieuw'!DD49</f>
        <v>0</v>
      </c>
      <c r="DE196" s="11">
        <f>' IP STOP cijfers nieuw'!DE49</f>
        <v>0</v>
      </c>
      <c r="DF196" s="11">
        <f>' IP STOP cijfers nieuw'!DF49</f>
        <v>0</v>
      </c>
      <c r="DG196" s="11">
        <f>' IP STOP cijfers nieuw'!DG49</f>
        <v>0</v>
      </c>
      <c r="DH196" s="11">
        <f>' IP STOP cijfers nieuw'!DH49</f>
        <v>0</v>
      </c>
      <c r="DI196" s="11">
        <f>' IP STOP cijfers nieuw'!DI49</f>
        <v>0</v>
      </c>
      <c r="DJ196" s="11">
        <f>' IP STOP cijfers nieuw'!DJ49</f>
        <v>0</v>
      </c>
      <c r="DK196" s="11">
        <f>' IP STOP cijfers nieuw'!DK49</f>
        <v>0</v>
      </c>
      <c r="DL196" s="26">
        <f>' IP STOP cijfers nieuw'!DL49</f>
        <v>0</v>
      </c>
    </row>
    <row r="197" spans="1:116">
      <c r="A197" s="47">
        <f>' IP STOP cijfers nieuw'!A50</f>
        <v>0</v>
      </c>
      <c r="B197" s="49" t="str">
        <f>' IP STOP cijfers nieuw'!B50</f>
        <v>ITWE/ITWD/OANT</v>
      </c>
      <c r="C197" s="4" t="str">
        <f>' IP STOP cijfers nieuw'!C50</f>
        <v>Industriële Productie</v>
      </c>
      <c r="D197" s="4" t="str">
        <f>' IP STOP cijfers nieuw'!D50</f>
        <v>IP Voedselveiligheid Derden</v>
      </c>
      <c r="E197" s="4" t="str">
        <f>' IP STOP cijfers nieuw'!E50</f>
        <v>Hard waar het moet erkende bedrijven (HWHM)</v>
      </c>
      <c r="F197" s="4" t="str">
        <f>' IP STOP cijfers nieuw'!F50</f>
        <v>Derden</v>
      </c>
      <c r="G197" s="4">
        <f>' IP STOP cijfers nieuw'!G50</f>
        <v>0</v>
      </c>
      <c r="H197" s="774">
        <f>' IP STOP cijfers nieuw'!H50</f>
        <v>300</v>
      </c>
      <c r="I197" s="774">
        <f>' IP STOP cijfers nieuw'!I50</f>
        <v>0</v>
      </c>
      <c r="J197" s="774">
        <f>' IP STOP cijfers nieuw'!J50</f>
        <v>0</v>
      </c>
      <c r="K197" s="774">
        <f>' IP STOP cijfers nieuw'!K50</f>
        <v>0</v>
      </c>
      <c r="L197" s="774">
        <f>' IP STOP cijfers nieuw'!L50</f>
        <v>0</v>
      </c>
      <c r="M197" s="774">
        <f>' IP STOP cijfers nieuw'!M50</f>
        <v>0</v>
      </c>
      <c r="N197" s="774">
        <f>' IP STOP cijfers nieuw'!N50</f>
        <v>0</v>
      </c>
      <c r="O197" s="774">
        <f>' IP STOP cijfers nieuw'!O50</f>
        <v>0</v>
      </c>
      <c r="P197" s="774">
        <f>' IP STOP cijfers nieuw'!P50</f>
        <v>0</v>
      </c>
      <c r="Q197" s="775">
        <f>' IP STOP cijfers nieuw'!Q50</f>
        <v>300</v>
      </c>
      <c r="R197" s="776">
        <f>' IP STOP cijfers nieuw'!R50</f>
        <v>0</v>
      </c>
      <c r="S197" s="774">
        <f>' IP STOP cijfers nieuw'!S50</f>
        <v>0</v>
      </c>
      <c r="T197" s="774">
        <f>' IP STOP cijfers nieuw'!T50</f>
        <v>300</v>
      </c>
      <c r="U197" s="774">
        <f>' IP STOP cijfers nieuw'!U50</f>
        <v>0</v>
      </c>
      <c r="V197" s="774">
        <f>' IP STOP cijfers nieuw'!V50</f>
        <v>0</v>
      </c>
      <c r="W197" s="774">
        <f>' IP STOP cijfers nieuw'!W50</f>
        <v>0</v>
      </c>
      <c r="X197" s="774">
        <f>' IP STOP cijfers nieuw'!X50</f>
        <v>0</v>
      </c>
      <c r="Y197" s="774">
        <f>' IP STOP cijfers nieuw'!Y50</f>
        <v>0</v>
      </c>
      <c r="Z197" s="777">
        <f>' IP STOP cijfers nieuw'!Z50</f>
        <v>300</v>
      </c>
      <c r="AA197" s="774">
        <f>' IP STOP cijfers nieuw'!AA50</f>
        <v>0</v>
      </c>
      <c r="AB197" s="774">
        <f>' IP STOP cijfers nieuw'!AB50</f>
        <v>0</v>
      </c>
      <c r="AC197" s="774">
        <f>' IP STOP cijfers nieuw'!AC50</f>
        <v>300</v>
      </c>
      <c r="AD197" s="774">
        <f>' IP STOP cijfers nieuw'!AD50</f>
        <v>0</v>
      </c>
      <c r="AE197" s="774">
        <f>' IP STOP cijfers nieuw'!AE50</f>
        <v>0</v>
      </c>
      <c r="AF197" s="774">
        <f>' IP STOP cijfers nieuw'!AF50</f>
        <v>0</v>
      </c>
      <c r="AG197" s="777">
        <f>' IP STOP cijfers nieuw'!AG50</f>
        <v>0</v>
      </c>
      <c r="AH197" s="774">
        <f>' IP STOP cijfers nieuw'!AH50</f>
        <v>0</v>
      </c>
      <c r="AI197" s="774">
        <f>' IP STOP cijfers nieuw'!AI50</f>
        <v>0</v>
      </c>
      <c r="AJ197" s="774">
        <f>' IP STOP cijfers nieuw'!AJ50</f>
        <v>0</v>
      </c>
      <c r="AK197" s="774">
        <f>' IP STOP cijfers nieuw'!AK50</f>
        <v>0</v>
      </c>
      <c r="AL197" s="777">
        <f>' IP STOP cijfers nieuw'!AL50</f>
        <v>0</v>
      </c>
      <c r="AM197" s="774">
        <f>' IP STOP cijfers nieuw'!AM50</f>
        <v>0</v>
      </c>
      <c r="AN197" s="774">
        <f>' IP STOP cijfers nieuw'!AN50</f>
        <v>0</v>
      </c>
      <c r="AO197" s="774">
        <f>' IP STOP cijfers nieuw'!AO50</f>
        <v>0</v>
      </c>
      <c r="AP197" s="774">
        <f>' IP STOP cijfers nieuw'!AP50</f>
        <v>0</v>
      </c>
      <c r="AQ197" s="774">
        <f>' IP STOP cijfers nieuw'!AQ50</f>
        <v>0</v>
      </c>
      <c r="AR197" s="777">
        <f>' IP STOP cijfers nieuw'!AR50</f>
        <v>0</v>
      </c>
      <c r="AS197" s="774">
        <f>' IP STOP cijfers nieuw'!AS50</f>
        <v>0</v>
      </c>
      <c r="AT197" s="774">
        <f>' IP STOP cijfers nieuw'!AT50</f>
        <v>0</v>
      </c>
      <c r="AU197" s="774">
        <f>' IP STOP cijfers nieuw'!AU50</f>
        <v>0</v>
      </c>
      <c r="AV197" s="774">
        <f>' IP STOP cijfers nieuw'!AV50</f>
        <v>0</v>
      </c>
      <c r="AW197" s="774">
        <f>' IP STOP cijfers nieuw'!AW50</f>
        <v>0</v>
      </c>
      <c r="AX197" s="774">
        <f>' IP STOP cijfers nieuw'!AX50</f>
        <v>0</v>
      </c>
      <c r="AY197" s="774">
        <f>' IP STOP cijfers nieuw'!AY50</f>
        <v>0</v>
      </c>
      <c r="AZ197" s="774">
        <f>' IP STOP cijfers nieuw'!AZ50</f>
        <v>0</v>
      </c>
      <c r="BA197" s="774">
        <f>' IP STOP cijfers nieuw'!BA50</f>
        <v>0</v>
      </c>
      <c r="BB197" s="774">
        <f>' IP STOP cijfers nieuw'!BB50</f>
        <v>0</v>
      </c>
      <c r="BC197" s="777">
        <f>' IP STOP cijfers nieuw'!BC50</f>
        <v>0</v>
      </c>
      <c r="BD197" s="774">
        <f>' IP STOP cijfers nieuw'!BD50</f>
        <v>0</v>
      </c>
      <c r="BE197" s="774">
        <f>' IP STOP cijfers nieuw'!BE50</f>
        <v>0</v>
      </c>
      <c r="BF197" s="774">
        <f>' IP STOP cijfers nieuw'!BF50</f>
        <v>0</v>
      </c>
      <c r="BG197" s="774">
        <f>' IP STOP cijfers nieuw'!BG50</f>
        <v>0</v>
      </c>
      <c r="BH197" s="774">
        <f>' IP STOP cijfers nieuw'!BH50</f>
        <v>0</v>
      </c>
      <c r="BI197" s="774">
        <f>' IP STOP cijfers nieuw'!BI50</f>
        <v>0</v>
      </c>
      <c r="BJ197" s="774">
        <f>' IP STOP cijfers nieuw'!BJ50</f>
        <v>0</v>
      </c>
      <c r="BK197" s="777">
        <f>' IP STOP cijfers nieuw'!BK50</f>
        <v>0</v>
      </c>
      <c r="BL197" s="774">
        <f>' IP STOP cijfers nieuw'!BL50</f>
        <v>0</v>
      </c>
      <c r="BM197" s="774">
        <f>' IP STOP cijfers nieuw'!BM50</f>
        <v>0</v>
      </c>
      <c r="BN197" s="774">
        <f>' IP STOP cijfers nieuw'!BN50</f>
        <v>0</v>
      </c>
      <c r="BO197" s="774">
        <f>' IP STOP cijfers nieuw'!BO50</f>
        <v>0</v>
      </c>
      <c r="BP197" s="774">
        <f>' IP STOP cijfers nieuw'!BP50</f>
        <v>0</v>
      </c>
      <c r="BQ197" s="777">
        <f>' IP STOP cijfers nieuw'!BQ50</f>
        <v>0</v>
      </c>
      <c r="BR197" s="774">
        <f>' IP STOP cijfers nieuw'!BR50</f>
        <v>0</v>
      </c>
      <c r="BS197" s="774">
        <f>' IP STOP cijfers nieuw'!BS50</f>
        <v>0</v>
      </c>
      <c r="BT197" s="774">
        <f>' IP STOP cijfers nieuw'!BT50</f>
        <v>0</v>
      </c>
      <c r="BU197" s="774">
        <f>' IP STOP cijfers nieuw'!BU50</f>
        <v>0</v>
      </c>
      <c r="BV197" s="774">
        <f>' IP STOP cijfers nieuw'!BV50</f>
        <v>0</v>
      </c>
      <c r="BW197" s="774">
        <f>' IP STOP cijfers nieuw'!BW50</f>
        <v>0</v>
      </c>
      <c r="BX197" s="778">
        <f>' IP STOP cijfers nieuw'!BX50</f>
        <v>300</v>
      </c>
      <c r="BY197" s="777">
        <f>' IP STOP cijfers nieuw'!BY50</f>
        <v>0</v>
      </c>
      <c r="BZ197" s="774">
        <f>' IP STOP cijfers nieuw'!BZ50</f>
        <v>0</v>
      </c>
      <c r="CA197" s="774">
        <f>' IP STOP cijfers nieuw'!CA50</f>
        <v>0</v>
      </c>
      <c r="CB197" s="774">
        <f>' IP STOP cijfers nieuw'!CB50</f>
        <v>0</v>
      </c>
      <c r="CC197" s="774">
        <f>' IP STOP cijfers nieuw'!CC50</f>
        <v>0</v>
      </c>
      <c r="CD197" s="774">
        <f>' IP STOP cijfers nieuw'!CD50</f>
        <v>0</v>
      </c>
      <c r="CE197" s="774">
        <f>' IP STOP cijfers nieuw'!CE50</f>
        <v>0</v>
      </c>
      <c r="CF197" s="774">
        <f>' IP STOP cijfers nieuw'!CF50</f>
        <v>0</v>
      </c>
      <c r="CG197" s="774">
        <f>' IP STOP cijfers nieuw'!CG50</f>
        <v>0</v>
      </c>
      <c r="CH197" s="774">
        <f>' IP STOP cijfers nieuw'!CH50</f>
        <v>0</v>
      </c>
      <c r="CI197" s="774">
        <f>' IP STOP cijfers nieuw'!CI50</f>
        <v>0</v>
      </c>
      <c r="CJ197" s="774">
        <f>' IP STOP cijfers nieuw'!CJ50</f>
        <v>0</v>
      </c>
      <c r="CK197" s="774">
        <f>' IP STOP cijfers nieuw'!CK50</f>
        <v>0</v>
      </c>
      <c r="CL197" s="779">
        <f>' IP STOP cijfers nieuw'!CL50</f>
        <v>0</v>
      </c>
      <c r="CM197" s="774">
        <f>' IP STOP cijfers nieuw'!CM50</f>
        <v>0</v>
      </c>
      <c r="CN197" s="774">
        <f>' IP STOP cijfers nieuw'!CN50</f>
        <v>0</v>
      </c>
      <c r="CO197" s="774">
        <f>' IP STOP cijfers nieuw'!CO50</f>
        <v>0</v>
      </c>
      <c r="CP197" s="11">
        <f>' IP STOP cijfers nieuw'!CP50</f>
        <v>0</v>
      </c>
      <c r="CQ197" s="11">
        <f>' IP STOP cijfers nieuw'!CQ50</f>
        <v>0</v>
      </c>
      <c r="CR197" s="11">
        <f>' IP STOP cijfers nieuw'!CR50</f>
        <v>0</v>
      </c>
      <c r="CS197" s="11">
        <f>' IP STOP cijfers nieuw'!CS50</f>
        <v>0</v>
      </c>
      <c r="CT197" s="11">
        <f>' IP STOP cijfers nieuw'!CT50</f>
        <v>0</v>
      </c>
      <c r="CU197" s="11">
        <f>' IP STOP cijfers nieuw'!CU50</f>
        <v>0</v>
      </c>
      <c r="CV197" s="11">
        <f>' IP STOP cijfers nieuw'!CV50</f>
        <v>0</v>
      </c>
      <c r="CW197" s="11">
        <f>' IP STOP cijfers nieuw'!CW50</f>
        <v>0</v>
      </c>
      <c r="CX197" s="11">
        <f>' IP STOP cijfers nieuw'!CX50</f>
        <v>0</v>
      </c>
      <c r="CY197" s="26">
        <f>' IP STOP cijfers nieuw'!CY50</f>
        <v>0</v>
      </c>
      <c r="CZ197" s="15">
        <f>' IP STOP cijfers nieuw'!CZ50</f>
        <v>0</v>
      </c>
      <c r="DA197" s="11">
        <f>' IP STOP cijfers nieuw'!DA50</f>
        <v>0</v>
      </c>
      <c r="DB197" s="11">
        <f>' IP STOP cijfers nieuw'!DB50</f>
        <v>0</v>
      </c>
      <c r="DC197" s="11">
        <f>' IP STOP cijfers nieuw'!DC50</f>
        <v>0</v>
      </c>
      <c r="DD197" s="11">
        <f>' IP STOP cijfers nieuw'!DD50</f>
        <v>0</v>
      </c>
      <c r="DE197" s="11">
        <f>' IP STOP cijfers nieuw'!DE50</f>
        <v>0</v>
      </c>
      <c r="DF197" s="11">
        <f>' IP STOP cijfers nieuw'!DF50</f>
        <v>0</v>
      </c>
      <c r="DG197" s="11">
        <f>' IP STOP cijfers nieuw'!DG50</f>
        <v>0</v>
      </c>
      <c r="DH197" s="11">
        <f>' IP STOP cijfers nieuw'!DH50</f>
        <v>0</v>
      </c>
      <c r="DI197" s="11">
        <f>' IP STOP cijfers nieuw'!DI50</f>
        <v>0</v>
      </c>
      <c r="DJ197" s="11">
        <f>' IP STOP cijfers nieuw'!DJ50</f>
        <v>0</v>
      </c>
      <c r="DK197" s="11">
        <f>' IP STOP cijfers nieuw'!DK50</f>
        <v>0</v>
      </c>
      <c r="DL197" s="26">
        <f>' IP STOP cijfers nieuw'!DL50</f>
        <v>0</v>
      </c>
    </row>
    <row r="198" spans="1:116">
      <c r="A198" s="47">
        <f>' IP STOP cijfers nieuw'!A51</f>
        <v>0</v>
      </c>
      <c r="B198" s="49" t="str">
        <f>' IP STOP cijfers nieuw'!B51</f>
        <v>ITWE/ITWD/OANT</v>
      </c>
      <c r="C198" s="4" t="str">
        <f>' IP STOP cijfers nieuw'!C51</f>
        <v>Industriële Productie</v>
      </c>
      <c r="D198" s="4" t="str">
        <f>' IP STOP cijfers nieuw'!D51</f>
        <v>IP Voedselveiligheid Derden</v>
      </c>
      <c r="E198" s="4" t="str">
        <f>' IP STOP cijfers nieuw'!E51</f>
        <v>Separatorvlees (in combinatie met monsteronderzoek)</v>
      </c>
      <c r="F198" s="4" t="str">
        <f>' IP STOP cijfers nieuw'!F51</f>
        <v>Derden</v>
      </c>
      <c r="G198" s="4">
        <f>' IP STOP cijfers nieuw'!G51</f>
        <v>0</v>
      </c>
      <c r="H198" s="774">
        <f>' IP STOP cijfers nieuw'!H51</f>
        <v>400</v>
      </c>
      <c r="I198" s="774">
        <f>' IP STOP cijfers nieuw'!I51</f>
        <v>0</v>
      </c>
      <c r="J198" s="774">
        <f>' IP STOP cijfers nieuw'!J51</f>
        <v>0</v>
      </c>
      <c r="K198" s="774">
        <f>' IP STOP cijfers nieuw'!K51</f>
        <v>0</v>
      </c>
      <c r="L198" s="774">
        <f>' IP STOP cijfers nieuw'!L51</f>
        <v>0</v>
      </c>
      <c r="M198" s="774">
        <f>' IP STOP cijfers nieuw'!M51</f>
        <v>0</v>
      </c>
      <c r="N198" s="774">
        <f>' IP STOP cijfers nieuw'!N51</f>
        <v>0</v>
      </c>
      <c r="O198" s="774">
        <f>' IP STOP cijfers nieuw'!O51</f>
        <v>0</v>
      </c>
      <c r="P198" s="774">
        <f>' IP STOP cijfers nieuw'!P51</f>
        <v>0</v>
      </c>
      <c r="Q198" s="775">
        <f>' IP STOP cijfers nieuw'!Q51</f>
        <v>400</v>
      </c>
      <c r="R198" s="776">
        <f>' IP STOP cijfers nieuw'!R51</f>
        <v>200</v>
      </c>
      <c r="S198" s="774">
        <f>' IP STOP cijfers nieuw'!S51</f>
        <v>0</v>
      </c>
      <c r="T198" s="774">
        <f>' IP STOP cijfers nieuw'!T51</f>
        <v>200</v>
      </c>
      <c r="U198" s="774">
        <f>' IP STOP cijfers nieuw'!U51</f>
        <v>0</v>
      </c>
      <c r="V198" s="774">
        <f>' IP STOP cijfers nieuw'!V51</f>
        <v>0</v>
      </c>
      <c r="W198" s="774">
        <f>' IP STOP cijfers nieuw'!W51</f>
        <v>0</v>
      </c>
      <c r="X198" s="774">
        <f>' IP STOP cijfers nieuw'!X51</f>
        <v>0</v>
      </c>
      <c r="Y198" s="774">
        <f>' IP STOP cijfers nieuw'!Y51</f>
        <v>0</v>
      </c>
      <c r="Z198" s="777">
        <f>' IP STOP cijfers nieuw'!Z51</f>
        <v>400</v>
      </c>
      <c r="AA198" s="774">
        <f>' IP STOP cijfers nieuw'!AA51</f>
        <v>0</v>
      </c>
      <c r="AB198" s="774">
        <f>' IP STOP cijfers nieuw'!AB51</f>
        <v>0</v>
      </c>
      <c r="AC198" s="774">
        <f>' IP STOP cijfers nieuw'!AC51</f>
        <v>200</v>
      </c>
      <c r="AD198" s="774">
        <f>' IP STOP cijfers nieuw'!AD51</f>
        <v>0</v>
      </c>
      <c r="AE198" s="774">
        <f>' IP STOP cijfers nieuw'!AE51</f>
        <v>0</v>
      </c>
      <c r="AF198" s="774">
        <f>' IP STOP cijfers nieuw'!AF51</f>
        <v>0</v>
      </c>
      <c r="AG198" s="777">
        <f>' IP STOP cijfers nieuw'!AG51</f>
        <v>0</v>
      </c>
      <c r="AH198" s="774">
        <f>' IP STOP cijfers nieuw'!AH51</f>
        <v>0</v>
      </c>
      <c r="AI198" s="774">
        <f>' IP STOP cijfers nieuw'!AI51</f>
        <v>0</v>
      </c>
      <c r="AJ198" s="774">
        <f>' IP STOP cijfers nieuw'!AJ51</f>
        <v>0</v>
      </c>
      <c r="AK198" s="774">
        <f>' IP STOP cijfers nieuw'!AK51</f>
        <v>0</v>
      </c>
      <c r="AL198" s="777">
        <f>' IP STOP cijfers nieuw'!AL51</f>
        <v>0</v>
      </c>
      <c r="AM198" s="774">
        <f>' IP STOP cijfers nieuw'!AM51</f>
        <v>0</v>
      </c>
      <c r="AN198" s="774">
        <f>' IP STOP cijfers nieuw'!AN51</f>
        <v>0</v>
      </c>
      <c r="AO198" s="774">
        <f>' IP STOP cijfers nieuw'!AO51</f>
        <v>0</v>
      </c>
      <c r="AP198" s="774">
        <f>' IP STOP cijfers nieuw'!AP51</f>
        <v>0</v>
      </c>
      <c r="AQ198" s="774">
        <f>' IP STOP cijfers nieuw'!AQ51</f>
        <v>0</v>
      </c>
      <c r="AR198" s="777">
        <f>' IP STOP cijfers nieuw'!AR51</f>
        <v>0</v>
      </c>
      <c r="AS198" s="774">
        <f>' IP STOP cijfers nieuw'!AS51</f>
        <v>0</v>
      </c>
      <c r="AT198" s="774">
        <f>' IP STOP cijfers nieuw'!AT51</f>
        <v>0</v>
      </c>
      <c r="AU198" s="774">
        <f>' IP STOP cijfers nieuw'!AU51</f>
        <v>0</v>
      </c>
      <c r="AV198" s="774">
        <f>' IP STOP cijfers nieuw'!AV51</f>
        <v>0</v>
      </c>
      <c r="AW198" s="774">
        <f>' IP STOP cijfers nieuw'!AW51</f>
        <v>0</v>
      </c>
      <c r="AX198" s="774">
        <f>' IP STOP cijfers nieuw'!AX51</f>
        <v>0</v>
      </c>
      <c r="AY198" s="774">
        <f>' IP STOP cijfers nieuw'!AY51</f>
        <v>0</v>
      </c>
      <c r="AZ198" s="774">
        <f>' IP STOP cijfers nieuw'!AZ51</f>
        <v>0</v>
      </c>
      <c r="BA198" s="774">
        <f>' IP STOP cijfers nieuw'!BA51</f>
        <v>0</v>
      </c>
      <c r="BB198" s="774">
        <f>' IP STOP cijfers nieuw'!BB51</f>
        <v>0</v>
      </c>
      <c r="BC198" s="777">
        <f>' IP STOP cijfers nieuw'!BC51</f>
        <v>0</v>
      </c>
      <c r="BD198" s="774">
        <f>' IP STOP cijfers nieuw'!BD51</f>
        <v>0</v>
      </c>
      <c r="BE198" s="774">
        <f>' IP STOP cijfers nieuw'!BE51</f>
        <v>0</v>
      </c>
      <c r="BF198" s="774">
        <f>' IP STOP cijfers nieuw'!BF51</f>
        <v>0</v>
      </c>
      <c r="BG198" s="774">
        <f>' IP STOP cijfers nieuw'!BG51</f>
        <v>0</v>
      </c>
      <c r="BH198" s="774">
        <f>' IP STOP cijfers nieuw'!BH51</f>
        <v>0</v>
      </c>
      <c r="BI198" s="774">
        <f>' IP STOP cijfers nieuw'!BI51</f>
        <v>0</v>
      </c>
      <c r="BJ198" s="774">
        <f>' IP STOP cijfers nieuw'!BJ51</f>
        <v>0</v>
      </c>
      <c r="BK198" s="777">
        <f>' IP STOP cijfers nieuw'!BK51</f>
        <v>0</v>
      </c>
      <c r="BL198" s="774">
        <f>' IP STOP cijfers nieuw'!BL51</f>
        <v>0</v>
      </c>
      <c r="BM198" s="774">
        <f>' IP STOP cijfers nieuw'!BM51</f>
        <v>0</v>
      </c>
      <c r="BN198" s="774">
        <f>' IP STOP cijfers nieuw'!BN51</f>
        <v>0</v>
      </c>
      <c r="BO198" s="774">
        <f>' IP STOP cijfers nieuw'!BO51</f>
        <v>0</v>
      </c>
      <c r="BP198" s="774">
        <f>' IP STOP cijfers nieuw'!BP51</f>
        <v>0</v>
      </c>
      <c r="BQ198" s="777">
        <f>' IP STOP cijfers nieuw'!BQ51</f>
        <v>0</v>
      </c>
      <c r="BR198" s="774">
        <f>' IP STOP cijfers nieuw'!BR51</f>
        <v>0</v>
      </c>
      <c r="BS198" s="774">
        <f>' IP STOP cijfers nieuw'!BS51</f>
        <v>0</v>
      </c>
      <c r="BT198" s="774">
        <f>' IP STOP cijfers nieuw'!BT51</f>
        <v>0</v>
      </c>
      <c r="BU198" s="774">
        <f>' IP STOP cijfers nieuw'!BU51</f>
        <v>0</v>
      </c>
      <c r="BV198" s="774">
        <f>' IP STOP cijfers nieuw'!BV51</f>
        <v>0</v>
      </c>
      <c r="BW198" s="774">
        <f>' IP STOP cijfers nieuw'!BW51</f>
        <v>0</v>
      </c>
      <c r="BX198" s="778">
        <f>' IP STOP cijfers nieuw'!BX51</f>
        <v>200</v>
      </c>
      <c r="BY198" s="777">
        <f>' IP STOP cijfers nieuw'!BY51</f>
        <v>0</v>
      </c>
      <c r="BZ198" s="774">
        <f>' IP STOP cijfers nieuw'!BZ51</f>
        <v>0</v>
      </c>
      <c r="CA198" s="774">
        <f>' IP STOP cijfers nieuw'!CA51</f>
        <v>0</v>
      </c>
      <c r="CB198" s="774">
        <f>' IP STOP cijfers nieuw'!CB51</f>
        <v>0</v>
      </c>
      <c r="CC198" s="774">
        <f>' IP STOP cijfers nieuw'!CC51</f>
        <v>0</v>
      </c>
      <c r="CD198" s="774">
        <f>' IP STOP cijfers nieuw'!CD51</f>
        <v>0</v>
      </c>
      <c r="CE198" s="774">
        <f>' IP STOP cijfers nieuw'!CE51</f>
        <v>0</v>
      </c>
      <c r="CF198" s="774">
        <f>' IP STOP cijfers nieuw'!CF51</f>
        <v>0</v>
      </c>
      <c r="CG198" s="774">
        <f>' IP STOP cijfers nieuw'!CG51</f>
        <v>0</v>
      </c>
      <c r="CH198" s="774">
        <f>' IP STOP cijfers nieuw'!CH51</f>
        <v>0</v>
      </c>
      <c r="CI198" s="774">
        <f>' IP STOP cijfers nieuw'!CI51</f>
        <v>0</v>
      </c>
      <c r="CJ198" s="774">
        <f>' IP STOP cijfers nieuw'!CJ51</f>
        <v>0</v>
      </c>
      <c r="CK198" s="774">
        <f>' IP STOP cijfers nieuw'!CK51</f>
        <v>0</v>
      </c>
      <c r="CL198" s="779">
        <f>' IP STOP cijfers nieuw'!CL51</f>
        <v>0</v>
      </c>
      <c r="CM198" s="774">
        <f>' IP STOP cijfers nieuw'!CM51</f>
        <v>0</v>
      </c>
      <c r="CN198" s="774">
        <f>' IP STOP cijfers nieuw'!CN51</f>
        <v>0</v>
      </c>
      <c r="CO198" s="774">
        <f>' IP STOP cijfers nieuw'!CO51</f>
        <v>0</v>
      </c>
      <c r="CP198" s="11">
        <f>' IP STOP cijfers nieuw'!CP51</f>
        <v>0</v>
      </c>
      <c r="CQ198" s="11">
        <f>' IP STOP cijfers nieuw'!CQ51</f>
        <v>0</v>
      </c>
      <c r="CR198" s="11">
        <f>' IP STOP cijfers nieuw'!CR51</f>
        <v>0</v>
      </c>
      <c r="CS198" s="11">
        <f>' IP STOP cijfers nieuw'!CS51</f>
        <v>0</v>
      </c>
      <c r="CT198" s="11">
        <f>' IP STOP cijfers nieuw'!CT51</f>
        <v>0</v>
      </c>
      <c r="CU198" s="11">
        <f>' IP STOP cijfers nieuw'!CU51</f>
        <v>0</v>
      </c>
      <c r="CV198" s="11">
        <f>' IP STOP cijfers nieuw'!CV51</f>
        <v>0</v>
      </c>
      <c r="CW198" s="11">
        <f>' IP STOP cijfers nieuw'!CW51</f>
        <v>0</v>
      </c>
      <c r="CX198" s="11">
        <f>' IP STOP cijfers nieuw'!CX51</f>
        <v>0</v>
      </c>
      <c r="CY198" s="26">
        <f>' IP STOP cijfers nieuw'!CY51</f>
        <v>0</v>
      </c>
      <c r="CZ198" s="15">
        <f>' IP STOP cijfers nieuw'!CZ51</f>
        <v>0</v>
      </c>
      <c r="DA198" s="11">
        <f>' IP STOP cijfers nieuw'!DA51</f>
        <v>0</v>
      </c>
      <c r="DB198" s="11">
        <f>' IP STOP cijfers nieuw'!DB51</f>
        <v>0</v>
      </c>
      <c r="DC198" s="11">
        <f>' IP STOP cijfers nieuw'!DC51</f>
        <v>0</v>
      </c>
      <c r="DD198" s="11">
        <f>' IP STOP cijfers nieuw'!DD51</f>
        <v>0</v>
      </c>
      <c r="DE198" s="11">
        <f>' IP STOP cijfers nieuw'!DE51</f>
        <v>0</v>
      </c>
      <c r="DF198" s="11">
        <f>' IP STOP cijfers nieuw'!DF51</f>
        <v>0</v>
      </c>
      <c r="DG198" s="11">
        <f>' IP STOP cijfers nieuw'!DG51</f>
        <v>0</v>
      </c>
      <c r="DH198" s="11">
        <f>' IP STOP cijfers nieuw'!DH51</f>
        <v>0</v>
      </c>
      <c r="DI198" s="11">
        <f>' IP STOP cijfers nieuw'!DI51</f>
        <v>0</v>
      </c>
      <c r="DJ198" s="11">
        <f>' IP STOP cijfers nieuw'!DJ51</f>
        <v>0</v>
      </c>
      <c r="DK198" s="11">
        <f>' IP STOP cijfers nieuw'!DK51</f>
        <v>0</v>
      </c>
      <c r="DL198" s="26">
        <f>' IP STOP cijfers nieuw'!DL51</f>
        <v>0</v>
      </c>
    </row>
    <row r="199" spans="1:116">
      <c r="A199" s="47">
        <f>' IP STOP cijfers nieuw'!A53</f>
        <v>0</v>
      </c>
      <c r="B199" s="49" t="str">
        <f>' IP STOP cijfers nieuw'!B53</f>
        <v>OFNT/OFNA/OFNK</v>
      </c>
      <c r="C199" s="4" t="str">
        <f>' IP STOP cijfers nieuw'!C53</f>
        <v>Industriële Productie</v>
      </c>
      <c r="D199" s="4" t="str">
        <f>' IP STOP cijfers nieuw'!D53</f>
        <v>IP Klachten &amp; meldingen VWS</v>
      </c>
      <c r="E199" s="4" t="str">
        <f>' IP STOP cijfers nieuw'!E53</f>
        <v>coordinatie</v>
      </c>
      <c r="F199" s="4" t="str">
        <f>' IP STOP cijfers nieuw'!F53</f>
        <v>VWS</v>
      </c>
      <c r="G199" s="4">
        <f>' IP STOP cijfers nieuw'!G53</f>
        <v>0</v>
      </c>
      <c r="H199" s="774">
        <f>' IP STOP cijfers nieuw'!H53</f>
        <v>5000</v>
      </c>
      <c r="I199" s="774">
        <f>' IP STOP cijfers nieuw'!I53</f>
        <v>0</v>
      </c>
      <c r="J199" s="774">
        <f>' IP STOP cijfers nieuw'!J53</f>
        <v>100</v>
      </c>
      <c r="K199" s="774">
        <f>' IP STOP cijfers nieuw'!K53</f>
        <v>0</v>
      </c>
      <c r="L199" s="774">
        <f>' IP STOP cijfers nieuw'!L53</f>
        <v>100</v>
      </c>
      <c r="M199" s="774">
        <f>' IP STOP cijfers nieuw'!M53</f>
        <v>0</v>
      </c>
      <c r="N199" s="774">
        <f>' IP STOP cijfers nieuw'!N53</f>
        <v>0</v>
      </c>
      <c r="O199" s="774">
        <f>' IP STOP cijfers nieuw'!O53</f>
        <v>0</v>
      </c>
      <c r="P199" s="774">
        <f>' IP STOP cijfers nieuw'!P53</f>
        <v>0</v>
      </c>
      <c r="Q199" s="775">
        <f>' IP STOP cijfers nieuw'!Q53</f>
        <v>5200</v>
      </c>
      <c r="R199" s="776">
        <f>' IP STOP cijfers nieuw'!R53</f>
        <v>0</v>
      </c>
      <c r="S199" s="774">
        <f>' IP STOP cijfers nieuw'!S53</f>
        <v>0</v>
      </c>
      <c r="T199" s="774">
        <f>' IP STOP cijfers nieuw'!T53</f>
        <v>5200</v>
      </c>
      <c r="U199" s="774">
        <f>' IP STOP cijfers nieuw'!U53</f>
        <v>0</v>
      </c>
      <c r="V199" s="774">
        <f>' IP STOP cijfers nieuw'!V53</f>
        <v>0</v>
      </c>
      <c r="W199" s="774">
        <f>' IP STOP cijfers nieuw'!W53</f>
        <v>0</v>
      </c>
      <c r="X199" s="774">
        <f>' IP STOP cijfers nieuw'!X53</f>
        <v>0</v>
      </c>
      <c r="Y199" s="774">
        <f>' IP STOP cijfers nieuw'!Y53</f>
        <v>0</v>
      </c>
      <c r="Z199" s="777">
        <f>' IP STOP cijfers nieuw'!Z53</f>
        <v>5200</v>
      </c>
      <c r="AA199" s="774">
        <f>' IP STOP cijfers nieuw'!AA53</f>
        <v>1200</v>
      </c>
      <c r="AB199" s="774">
        <f>' IP STOP cijfers nieuw'!AB53</f>
        <v>0</v>
      </c>
      <c r="AC199" s="774">
        <f>' IP STOP cijfers nieuw'!AC53</f>
        <v>4000</v>
      </c>
      <c r="AD199" s="774">
        <f>' IP STOP cijfers nieuw'!AD53</f>
        <v>0</v>
      </c>
      <c r="AE199" s="774">
        <f>' IP STOP cijfers nieuw'!AE53</f>
        <v>0</v>
      </c>
      <c r="AF199" s="774">
        <f>' IP STOP cijfers nieuw'!AF53</f>
        <v>0</v>
      </c>
      <c r="AG199" s="777">
        <f>' IP STOP cijfers nieuw'!AG53</f>
        <v>0</v>
      </c>
      <c r="AH199" s="774">
        <f>' IP STOP cijfers nieuw'!AH53</f>
        <v>1200</v>
      </c>
      <c r="AI199" s="774">
        <f>' IP STOP cijfers nieuw'!AI53</f>
        <v>0</v>
      </c>
      <c r="AJ199" s="774">
        <f>' IP STOP cijfers nieuw'!AJ53</f>
        <v>0</v>
      </c>
      <c r="AK199" s="774">
        <f>' IP STOP cijfers nieuw'!AK53</f>
        <v>0</v>
      </c>
      <c r="AL199" s="777">
        <f>' IP STOP cijfers nieuw'!AL53</f>
        <v>0</v>
      </c>
      <c r="AM199" s="774">
        <f>' IP STOP cijfers nieuw'!AM53</f>
        <v>0</v>
      </c>
      <c r="AN199" s="774">
        <f>' IP STOP cijfers nieuw'!AN53</f>
        <v>0</v>
      </c>
      <c r="AO199" s="774">
        <f>' IP STOP cijfers nieuw'!AO53</f>
        <v>0</v>
      </c>
      <c r="AP199" s="774">
        <f>' IP STOP cijfers nieuw'!AP53</f>
        <v>0</v>
      </c>
      <c r="AQ199" s="774">
        <f>' IP STOP cijfers nieuw'!AQ53</f>
        <v>0</v>
      </c>
      <c r="AR199" s="777">
        <f>' IP STOP cijfers nieuw'!AR53</f>
        <v>0</v>
      </c>
      <c r="AS199" s="774">
        <f>' IP STOP cijfers nieuw'!AS53</f>
        <v>0</v>
      </c>
      <c r="AT199" s="774">
        <f>' IP STOP cijfers nieuw'!AT53</f>
        <v>0</v>
      </c>
      <c r="AU199" s="774">
        <f>' IP STOP cijfers nieuw'!AU53</f>
        <v>0</v>
      </c>
      <c r="AV199" s="774">
        <f>' IP STOP cijfers nieuw'!AV53</f>
        <v>0</v>
      </c>
      <c r="AW199" s="774">
        <f>' IP STOP cijfers nieuw'!AW53</f>
        <v>0</v>
      </c>
      <c r="AX199" s="774">
        <f>' IP STOP cijfers nieuw'!AX53</f>
        <v>0</v>
      </c>
      <c r="AY199" s="774">
        <f>' IP STOP cijfers nieuw'!AY53</f>
        <v>0</v>
      </c>
      <c r="AZ199" s="774">
        <f>' IP STOP cijfers nieuw'!AZ53</f>
        <v>0</v>
      </c>
      <c r="BA199" s="774">
        <f>' IP STOP cijfers nieuw'!BA53</f>
        <v>0</v>
      </c>
      <c r="BB199" s="774">
        <f>' IP STOP cijfers nieuw'!BB53</f>
        <v>0</v>
      </c>
      <c r="BC199" s="777">
        <f>' IP STOP cijfers nieuw'!BC53</f>
        <v>0</v>
      </c>
      <c r="BD199" s="774">
        <f>' IP STOP cijfers nieuw'!BD53</f>
        <v>0</v>
      </c>
      <c r="BE199" s="774">
        <f>' IP STOP cijfers nieuw'!BE53</f>
        <v>0</v>
      </c>
      <c r="BF199" s="774">
        <f>' IP STOP cijfers nieuw'!BF53</f>
        <v>0</v>
      </c>
      <c r="BG199" s="774">
        <f>' IP STOP cijfers nieuw'!BG53</f>
        <v>0</v>
      </c>
      <c r="BH199" s="774">
        <f>' IP STOP cijfers nieuw'!BH53</f>
        <v>0</v>
      </c>
      <c r="BI199" s="774">
        <f>' IP STOP cijfers nieuw'!BI53</f>
        <v>0</v>
      </c>
      <c r="BJ199" s="774">
        <f>' IP STOP cijfers nieuw'!BJ53</f>
        <v>0</v>
      </c>
      <c r="BK199" s="777">
        <f>' IP STOP cijfers nieuw'!BK53</f>
        <v>0</v>
      </c>
      <c r="BL199" s="774">
        <f>' IP STOP cijfers nieuw'!BL53</f>
        <v>0</v>
      </c>
      <c r="BM199" s="774">
        <f>' IP STOP cijfers nieuw'!BM53</f>
        <v>0</v>
      </c>
      <c r="BN199" s="774">
        <f>' IP STOP cijfers nieuw'!BN53</f>
        <v>0</v>
      </c>
      <c r="BO199" s="774">
        <f>' IP STOP cijfers nieuw'!BO53</f>
        <v>0</v>
      </c>
      <c r="BP199" s="774">
        <f>' IP STOP cijfers nieuw'!BP53</f>
        <v>0</v>
      </c>
      <c r="BQ199" s="777">
        <f>' IP STOP cijfers nieuw'!BQ53</f>
        <v>0</v>
      </c>
      <c r="BR199" s="774">
        <f>' IP STOP cijfers nieuw'!BR53</f>
        <v>0</v>
      </c>
      <c r="BS199" s="774">
        <f>' IP STOP cijfers nieuw'!BS53</f>
        <v>0</v>
      </c>
      <c r="BT199" s="774">
        <f>' IP STOP cijfers nieuw'!BT53</f>
        <v>0</v>
      </c>
      <c r="BU199" s="774">
        <f>' IP STOP cijfers nieuw'!BU53</f>
        <v>0</v>
      </c>
      <c r="BV199" s="774">
        <f>' IP STOP cijfers nieuw'!BV53</f>
        <v>0</v>
      </c>
      <c r="BW199" s="774">
        <f>' IP STOP cijfers nieuw'!BW53</f>
        <v>0</v>
      </c>
      <c r="BX199" s="778">
        <f>' IP STOP cijfers nieuw'!BX53</f>
        <v>4000</v>
      </c>
      <c r="BY199" s="777">
        <f>' IP STOP cijfers nieuw'!BY53</f>
        <v>1200</v>
      </c>
      <c r="BZ199" s="774">
        <f>' IP STOP cijfers nieuw'!BZ53</f>
        <v>0</v>
      </c>
      <c r="CA199" s="774">
        <f>' IP STOP cijfers nieuw'!CA53</f>
        <v>0</v>
      </c>
      <c r="CB199" s="774">
        <f>' IP STOP cijfers nieuw'!CB53</f>
        <v>0</v>
      </c>
      <c r="CC199" s="774">
        <f>' IP STOP cijfers nieuw'!CC53</f>
        <v>0</v>
      </c>
      <c r="CD199" s="774">
        <f>' IP STOP cijfers nieuw'!CD53</f>
        <v>0</v>
      </c>
      <c r="CE199" s="774">
        <f>' IP STOP cijfers nieuw'!CE53</f>
        <v>0</v>
      </c>
      <c r="CF199" s="774">
        <f>' IP STOP cijfers nieuw'!CF53</f>
        <v>0</v>
      </c>
      <c r="CG199" s="774">
        <f>' IP STOP cijfers nieuw'!CG53</f>
        <v>0</v>
      </c>
      <c r="CH199" s="774">
        <f>' IP STOP cijfers nieuw'!CH53</f>
        <v>0</v>
      </c>
      <c r="CI199" s="774">
        <f>' IP STOP cijfers nieuw'!CI53</f>
        <v>0</v>
      </c>
      <c r="CJ199" s="774">
        <f>' IP STOP cijfers nieuw'!CJ53</f>
        <v>0</v>
      </c>
      <c r="CK199" s="774">
        <f>' IP STOP cijfers nieuw'!CK53</f>
        <v>0</v>
      </c>
      <c r="CL199" s="779">
        <f>' IP STOP cijfers nieuw'!CL53</f>
        <v>0</v>
      </c>
      <c r="CM199" s="774">
        <f>' IP STOP cijfers nieuw'!CM53</f>
        <v>0</v>
      </c>
      <c r="CN199" s="774">
        <f>' IP STOP cijfers nieuw'!CN53</f>
        <v>0</v>
      </c>
      <c r="CO199" s="774">
        <f>' IP STOP cijfers nieuw'!CO53</f>
        <v>0</v>
      </c>
      <c r="CP199" s="11">
        <f>' IP STOP cijfers nieuw'!CP53</f>
        <v>0</v>
      </c>
      <c r="CQ199" s="11">
        <f>' IP STOP cijfers nieuw'!CQ53</f>
        <v>0</v>
      </c>
      <c r="CR199" s="11">
        <f>' IP STOP cijfers nieuw'!CR53</f>
        <v>0</v>
      </c>
      <c r="CS199" s="11">
        <f>' IP STOP cijfers nieuw'!CS53</f>
        <v>0</v>
      </c>
      <c r="CT199" s="11">
        <f>' IP STOP cijfers nieuw'!CT53</f>
        <v>0</v>
      </c>
      <c r="CU199" s="11">
        <f>' IP STOP cijfers nieuw'!CU53</f>
        <v>0</v>
      </c>
      <c r="CV199" s="11">
        <f>' IP STOP cijfers nieuw'!CV53</f>
        <v>0</v>
      </c>
      <c r="CW199" s="11">
        <f>' IP STOP cijfers nieuw'!CW53</f>
        <v>0</v>
      </c>
      <c r="CX199" s="11">
        <f>' IP STOP cijfers nieuw'!CX53</f>
        <v>0</v>
      </c>
      <c r="CY199" s="26">
        <f>' IP STOP cijfers nieuw'!CY53</f>
        <v>0</v>
      </c>
      <c r="CZ199" s="15">
        <f>' IP STOP cijfers nieuw'!CZ53</f>
        <v>0</v>
      </c>
      <c r="DA199" s="11">
        <f>' IP STOP cijfers nieuw'!DA53</f>
        <v>0</v>
      </c>
      <c r="DB199" s="11">
        <f>' IP STOP cijfers nieuw'!DB53</f>
        <v>0</v>
      </c>
      <c r="DC199" s="11">
        <f>' IP STOP cijfers nieuw'!DC53</f>
        <v>0</v>
      </c>
      <c r="DD199" s="11">
        <f>' IP STOP cijfers nieuw'!DD53</f>
        <v>0</v>
      </c>
      <c r="DE199" s="11">
        <f>' IP STOP cijfers nieuw'!DE53</f>
        <v>0</v>
      </c>
      <c r="DF199" s="11">
        <f>' IP STOP cijfers nieuw'!DF53</f>
        <v>0</v>
      </c>
      <c r="DG199" s="11">
        <f>' IP STOP cijfers nieuw'!DG53</f>
        <v>0</v>
      </c>
      <c r="DH199" s="11">
        <f>' IP STOP cijfers nieuw'!DH53</f>
        <v>0</v>
      </c>
      <c r="DI199" s="11">
        <f>' IP STOP cijfers nieuw'!DI53</f>
        <v>0</v>
      </c>
      <c r="DJ199" s="11">
        <f>' IP STOP cijfers nieuw'!DJ53</f>
        <v>0</v>
      </c>
      <c r="DK199" s="11">
        <f>' IP STOP cijfers nieuw'!DK53</f>
        <v>0</v>
      </c>
      <c r="DL199" s="26">
        <f>' IP STOP cijfers nieuw'!DL53</f>
        <v>0</v>
      </c>
    </row>
    <row r="200" spans="1:116">
      <c r="A200" s="47">
        <f>' IP STOP cijfers nieuw'!A54</f>
        <v>0</v>
      </c>
      <c r="B200" s="49">
        <f>' IP STOP cijfers nieuw'!B54</f>
        <v>0</v>
      </c>
      <c r="C200" s="4" t="str">
        <f>' IP STOP cijfers nieuw'!C54</f>
        <v>Industriële Productie</v>
      </c>
      <c r="D200" s="4" t="str">
        <f>' IP STOP cijfers nieuw'!D54</f>
        <v>IP Klachten &amp; meldingen VWS</v>
      </c>
      <c r="E200" s="4" t="str">
        <f>' IP STOP cijfers nieuw'!E54</f>
        <v>uitvoering</v>
      </c>
      <c r="F200" s="4" t="str">
        <f>' IP STOP cijfers nieuw'!F54</f>
        <v>VWS</v>
      </c>
      <c r="G200" s="4">
        <f>' IP STOP cijfers nieuw'!G54</f>
        <v>0</v>
      </c>
      <c r="H200" s="774">
        <f>' IP STOP cijfers nieuw'!H54</f>
        <v>0</v>
      </c>
      <c r="I200" s="774">
        <f>' IP STOP cijfers nieuw'!I54</f>
        <v>0</v>
      </c>
      <c r="J200" s="774">
        <f>' IP STOP cijfers nieuw'!J54</f>
        <v>0</v>
      </c>
      <c r="K200" s="774">
        <f>' IP STOP cijfers nieuw'!K54</f>
        <v>0</v>
      </c>
      <c r="L200" s="774">
        <f>' IP STOP cijfers nieuw'!L54</f>
        <v>0</v>
      </c>
      <c r="M200" s="774">
        <f>' IP STOP cijfers nieuw'!M54</f>
        <v>0</v>
      </c>
      <c r="N200" s="774">
        <f>' IP STOP cijfers nieuw'!N54</f>
        <v>0</v>
      </c>
      <c r="O200" s="774">
        <f>' IP STOP cijfers nieuw'!O54</f>
        <v>0</v>
      </c>
      <c r="P200" s="774">
        <f>' IP STOP cijfers nieuw'!P54</f>
        <v>0</v>
      </c>
      <c r="Q200" s="775">
        <f>' IP STOP cijfers nieuw'!Q54</f>
        <v>0</v>
      </c>
      <c r="R200" s="776">
        <f>' IP STOP cijfers nieuw'!R54</f>
        <v>0</v>
      </c>
      <c r="S200" s="774">
        <f>' IP STOP cijfers nieuw'!S54</f>
        <v>0</v>
      </c>
      <c r="T200" s="774">
        <f>' IP STOP cijfers nieuw'!T54</f>
        <v>0</v>
      </c>
      <c r="U200" s="774">
        <f>' IP STOP cijfers nieuw'!U54</f>
        <v>0</v>
      </c>
      <c r="V200" s="774">
        <f>' IP STOP cijfers nieuw'!V54</f>
        <v>0</v>
      </c>
      <c r="W200" s="774">
        <f>' IP STOP cijfers nieuw'!W54</f>
        <v>0</v>
      </c>
      <c r="X200" s="774">
        <f>' IP STOP cijfers nieuw'!X54</f>
        <v>0</v>
      </c>
      <c r="Y200" s="774">
        <f>' IP STOP cijfers nieuw'!Y54</f>
        <v>0</v>
      </c>
      <c r="Z200" s="777">
        <f>' IP STOP cijfers nieuw'!Z54</f>
        <v>0</v>
      </c>
      <c r="AA200" s="774">
        <f>' IP STOP cijfers nieuw'!AA54</f>
        <v>0</v>
      </c>
      <c r="AB200" s="774">
        <f>' IP STOP cijfers nieuw'!AB54</f>
        <v>0</v>
      </c>
      <c r="AC200" s="774">
        <f>' IP STOP cijfers nieuw'!AC54</f>
        <v>0</v>
      </c>
      <c r="AD200" s="774">
        <f>' IP STOP cijfers nieuw'!AD54</f>
        <v>0</v>
      </c>
      <c r="AE200" s="774">
        <f>' IP STOP cijfers nieuw'!AE54</f>
        <v>0</v>
      </c>
      <c r="AF200" s="774">
        <f>' IP STOP cijfers nieuw'!AF54</f>
        <v>0</v>
      </c>
      <c r="AG200" s="777">
        <f>' IP STOP cijfers nieuw'!AG54</f>
        <v>0</v>
      </c>
      <c r="AH200" s="774">
        <f>' IP STOP cijfers nieuw'!AH54</f>
        <v>0</v>
      </c>
      <c r="AI200" s="774">
        <f>' IP STOP cijfers nieuw'!AI54</f>
        <v>0</v>
      </c>
      <c r="AJ200" s="774">
        <f>' IP STOP cijfers nieuw'!AJ54</f>
        <v>0</v>
      </c>
      <c r="AK200" s="774">
        <f>' IP STOP cijfers nieuw'!AK54</f>
        <v>0</v>
      </c>
      <c r="AL200" s="777">
        <f>' IP STOP cijfers nieuw'!AL54</f>
        <v>0</v>
      </c>
      <c r="AM200" s="774">
        <f>' IP STOP cijfers nieuw'!AM54</f>
        <v>0</v>
      </c>
      <c r="AN200" s="774">
        <f>' IP STOP cijfers nieuw'!AN54</f>
        <v>0</v>
      </c>
      <c r="AO200" s="774">
        <f>' IP STOP cijfers nieuw'!AO54</f>
        <v>0</v>
      </c>
      <c r="AP200" s="774">
        <f>' IP STOP cijfers nieuw'!AP54</f>
        <v>0</v>
      </c>
      <c r="AQ200" s="774">
        <f>' IP STOP cijfers nieuw'!AQ54</f>
        <v>0</v>
      </c>
      <c r="AR200" s="777">
        <f>' IP STOP cijfers nieuw'!AR54</f>
        <v>0</v>
      </c>
      <c r="AS200" s="774">
        <f>' IP STOP cijfers nieuw'!AS54</f>
        <v>0</v>
      </c>
      <c r="AT200" s="774">
        <f>' IP STOP cijfers nieuw'!AT54</f>
        <v>0</v>
      </c>
      <c r="AU200" s="774">
        <f>' IP STOP cijfers nieuw'!AU54</f>
        <v>0</v>
      </c>
      <c r="AV200" s="774">
        <f>' IP STOP cijfers nieuw'!AV54</f>
        <v>0</v>
      </c>
      <c r="AW200" s="774">
        <f>' IP STOP cijfers nieuw'!AW54</f>
        <v>0</v>
      </c>
      <c r="AX200" s="774">
        <f>' IP STOP cijfers nieuw'!AX54</f>
        <v>0</v>
      </c>
      <c r="AY200" s="774">
        <f>' IP STOP cijfers nieuw'!AY54</f>
        <v>0</v>
      </c>
      <c r="AZ200" s="774">
        <f>' IP STOP cijfers nieuw'!AZ54</f>
        <v>0</v>
      </c>
      <c r="BA200" s="774">
        <f>' IP STOP cijfers nieuw'!BA54</f>
        <v>0</v>
      </c>
      <c r="BB200" s="774">
        <f>' IP STOP cijfers nieuw'!BB54</f>
        <v>0</v>
      </c>
      <c r="BC200" s="777">
        <f>' IP STOP cijfers nieuw'!BC54</f>
        <v>0</v>
      </c>
      <c r="BD200" s="774">
        <f>' IP STOP cijfers nieuw'!BD54</f>
        <v>0</v>
      </c>
      <c r="BE200" s="774">
        <f>' IP STOP cijfers nieuw'!BE54</f>
        <v>0</v>
      </c>
      <c r="BF200" s="774">
        <f>' IP STOP cijfers nieuw'!BF54</f>
        <v>0</v>
      </c>
      <c r="BG200" s="774">
        <f>' IP STOP cijfers nieuw'!BG54</f>
        <v>0</v>
      </c>
      <c r="BH200" s="774">
        <f>' IP STOP cijfers nieuw'!BH54</f>
        <v>0</v>
      </c>
      <c r="BI200" s="774">
        <f>' IP STOP cijfers nieuw'!BI54</f>
        <v>0</v>
      </c>
      <c r="BJ200" s="774">
        <f>' IP STOP cijfers nieuw'!BJ54</f>
        <v>0</v>
      </c>
      <c r="BK200" s="777">
        <f>' IP STOP cijfers nieuw'!BK54</f>
        <v>0</v>
      </c>
      <c r="BL200" s="774">
        <f>' IP STOP cijfers nieuw'!BL54</f>
        <v>0</v>
      </c>
      <c r="BM200" s="774">
        <f>' IP STOP cijfers nieuw'!BM54</f>
        <v>0</v>
      </c>
      <c r="BN200" s="774">
        <f>' IP STOP cijfers nieuw'!BN54</f>
        <v>0</v>
      </c>
      <c r="BO200" s="774">
        <f>' IP STOP cijfers nieuw'!BO54</f>
        <v>0</v>
      </c>
      <c r="BP200" s="774">
        <f>' IP STOP cijfers nieuw'!BP54</f>
        <v>0</v>
      </c>
      <c r="BQ200" s="777">
        <f>' IP STOP cijfers nieuw'!BQ54</f>
        <v>0</v>
      </c>
      <c r="BR200" s="774">
        <f>' IP STOP cijfers nieuw'!BR54</f>
        <v>0</v>
      </c>
      <c r="BS200" s="774">
        <f>' IP STOP cijfers nieuw'!BS54</f>
        <v>0</v>
      </c>
      <c r="BT200" s="774">
        <f>' IP STOP cijfers nieuw'!BT54</f>
        <v>0</v>
      </c>
      <c r="BU200" s="774">
        <f>' IP STOP cijfers nieuw'!BU54</f>
        <v>0</v>
      </c>
      <c r="BV200" s="774">
        <f>' IP STOP cijfers nieuw'!BV54</f>
        <v>0</v>
      </c>
      <c r="BW200" s="774">
        <f>' IP STOP cijfers nieuw'!BW54</f>
        <v>0</v>
      </c>
      <c r="BX200" s="778">
        <f>' IP STOP cijfers nieuw'!BX54</f>
        <v>0</v>
      </c>
      <c r="BY200" s="777">
        <f>' IP STOP cijfers nieuw'!BY54</f>
        <v>0</v>
      </c>
      <c r="BZ200" s="774">
        <f>' IP STOP cijfers nieuw'!BZ54</f>
        <v>0</v>
      </c>
      <c r="CA200" s="774">
        <f>' IP STOP cijfers nieuw'!CA54</f>
        <v>0</v>
      </c>
      <c r="CB200" s="774">
        <f>' IP STOP cijfers nieuw'!CB54</f>
        <v>0</v>
      </c>
      <c r="CC200" s="774">
        <f>' IP STOP cijfers nieuw'!CC54</f>
        <v>0</v>
      </c>
      <c r="CD200" s="774">
        <f>' IP STOP cijfers nieuw'!CD54</f>
        <v>0</v>
      </c>
      <c r="CE200" s="774">
        <f>' IP STOP cijfers nieuw'!CE54</f>
        <v>0</v>
      </c>
      <c r="CF200" s="774">
        <f>' IP STOP cijfers nieuw'!CF54</f>
        <v>0</v>
      </c>
      <c r="CG200" s="774">
        <f>' IP STOP cijfers nieuw'!CG54</f>
        <v>0</v>
      </c>
      <c r="CH200" s="774">
        <f>' IP STOP cijfers nieuw'!CH54</f>
        <v>0</v>
      </c>
      <c r="CI200" s="774">
        <f>' IP STOP cijfers nieuw'!CI54</f>
        <v>0</v>
      </c>
      <c r="CJ200" s="774">
        <f>' IP STOP cijfers nieuw'!CJ54</f>
        <v>0</v>
      </c>
      <c r="CK200" s="774">
        <f>' IP STOP cijfers nieuw'!CK54</f>
        <v>0</v>
      </c>
      <c r="CL200" s="779">
        <f>' IP STOP cijfers nieuw'!CL54</f>
        <v>0</v>
      </c>
      <c r="CM200" s="774">
        <f>' IP STOP cijfers nieuw'!CM54</f>
        <v>0</v>
      </c>
      <c r="CN200" s="774">
        <f>' IP STOP cijfers nieuw'!CN54</f>
        <v>0</v>
      </c>
      <c r="CO200" s="774">
        <f>' IP STOP cijfers nieuw'!CO54</f>
        <v>0</v>
      </c>
      <c r="CP200" s="11">
        <f>' IP STOP cijfers nieuw'!CP54</f>
        <v>0</v>
      </c>
      <c r="CQ200" s="11">
        <f>' IP STOP cijfers nieuw'!CQ54</f>
        <v>0</v>
      </c>
      <c r="CR200" s="11">
        <f>' IP STOP cijfers nieuw'!CR54</f>
        <v>0</v>
      </c>
      <c r="CS200" s="11">
        <f>' IP STOP cijfers nieuw'!CS54</f>
        <v>0</v>
      </c>
      <c r="CT200" s="11">
        <f>' IP STOP cijfers nieuw'!CT54</f>
        <v>0</v>
      </c>
      <c r="CU200" s="11">
        <f>' IP STOP cijfers nieuw'!CU54</f>
        <v>0</v>
      </c>
      <c r="CV200" s="11">
        <f>' IP STOP cijfers nieuw'!CV54</f>
        <v>0</v>
      </c>
      <c r="CW200" s="11">
        <f>' IP STOP cijfers nieuw'!CW54</f>
        <v>0</v>
      </c>
      <c r="CX200" s="11">
        <f>' IP STOP cijfers nieuw'!CX54</f>
        <v>0</v>
      </c>
      <c r="CY200" s="26">
        <f>' IP STOP cijfers nieuw'!CY54</f>
        <v>0</v>
      </c>
      <c r="CZ200" s="15">
        <f>' IP STOP cijfers nieuw'!CZ54</f>
        <v>0</v>
      </c>
      <c r="DA200" s="11">
        <f>' IP STOP cijfers nieuw'!DA54</f>
        <v>0</v>
      </c>
      <c r="DB200" s="11">
        <f>' IP STOP cijfers nieuw'!DB54</f>
        <v>0</v>
      </c>
      <c r="DC200" s="11">
        <f>' IP STOP cijfers nieuw'!DC54</f>
        <v>0</v>
      </c>
      <c r="DD200" s="11">
        <f>' IP STOP cijfers nieuw'!DD54</f>
        <v>0</v>
      </c>
      <c r="DE200" s="11">
        <f>' IP STOP cijfers nieuw'!DE54</f>
        <v>0</v>
      </c>
      <c r="DF200" s="11">
        <f>' IP STOP cijfers nieuw'!DF54</f>
        <v>0</v>
      </c>
      <c r="DG200" s="11">
        <f>' IP STOP cijfers nieuw'!DG54</f>
        <v>0</v>
      </c>
      <c r="DH200" s="11">
        <f>' IP STOP cijfers nieuw'!DH54</f>
        <v>0</v>
      </c>
      <c r="DI200" s="11">
        <f>' IP STOP cijfers nieuw'!DI54</f>
        <v>0</v>
      </c>
      <c r="DJ200" s="11">
        <f>' IP STOP cijfers nieuw'!DJ54</f>
        <v>0</v>
      </c>
      <c r="DK200" s="11">
        <f>' IP STOP cijfers nieuw'!DK54</f>
        <v>0</v>
      </c>
      <c r="DL200" s="26">
        <f>' IP STOP cijfers nieuw'!DL54</f>
        <v>0</v>
      </c>
    </row>
    <row r="201" spans="1:116">
      <c r="A201" s="47">
        <f>' IP STOP cijfers nieuw'!A55</f>
        <v>0</v>
      </c>
      <c r="B201" s="49">
        <f>' IP STOP cijfers nieuw'!B55</f>
        <v>0</v>
      </c>
      <c r="C201" s="4" t="str">
        <f>' IP STOP cijfers nieuw'!C55</f>
        <v>Industriële Productie</v>
      </c>
      <c r="D201" s="4" t="str">
        <f>' IP STOP cijfers nieuw'!D55</f>
        <v>IP Klachten &amp; meldingen VWS</v>
      </c>
      <c r="E201" s="4" t="str">
        <f>' IP STOP cijfers nieuw'!E55</f>
        <v>verbeterplan</v>
      </c>
      <c r="F201" s="4" t="str">
        <f>' IP STOP cijfers nieuw'!F55</f>
        <v>VWS</v>
      </c>
      <c r="G201" s="4" t="str">
        <f>' IP STOP cijfers nieuw'!G55</f>
        <v>verbeterplan</v>
      </c>
      <c r="H201" s="774">
        <f>' IP STOP cijfers nieuw'!H55</f>
        <v>1244</v>
      </c>
      <c r="I201" s="774">
        <f>' IP STOP cijfers nieuw'!I55</f>
        <v>0</v>
      </c>
      <c r="J201" s="774">
        <f>' IP STOP cijfers nieuw'!J55</f>
        <v>0</v>
      </c>
      <c r="K201" s="774">
        <f>' IP STOP cijfers nieuw'!K55</f>
        <v>0</v>
      </c>
      <c r="L201" s="774">
        <f>' IP STOP cijfers nieuw'!L55</f>
        <v>0</v>
      </c>
      <c r="M201" s="774">
        <f>' IP STOP cijfers nieuw'!M55</f>
        <v>0</v>
      </c>
      <c r="N201" s="774">
        <f>' IP STOP cijfers nieuw'!N55</f>
        <v>0</v>
      </c>
      <c r="O201" s="774">
        <f>' IP STOP cijfers nieuw'!O55</f>
        <v>0</v>
      </c>
      <c r="P201" s="774">
        <f>' IP STOP cijfers nieuw'!P55</f>
        <v>0</v>
      </c>
      <c r="Q201" s="775">
        <f>' IP STOP cijfers nieuw'!Q55</f>
        <v>1244</v>
      </c>
      <c r="R201" s="776">
        <f>' IP STOP cijfers nieuw'!R55</f>
        <v>0</v>
      </c>
      <c r="S201" s="774">
        <f>' IP STOP cijfers nieuw'!S55</f>
        <v>0</v>
      </c>
      <c r="T201" s="774">
        <f>' IP STOP cijfers nieuw'!T55</f>
        <v>1244</v>
      </c>
      <c r="U201" s="774">
        <f>' IP STOP cijfers nieuw'!U55</f>
        <v>0</v>
      </c>
      <c r="V201" s="774">
        <f>' IP STOP cijfers nieuw'!V55</f>
        <v>0</v>
      </c>
      <c r="W201" s="774">
        <f>' IP STOP cijfers nieuw'!W55</f>
        <v>0</v>
      </c>
      <c r="X201" s="774">
        <f>' IP STOP cijfers nieuw'!X55</f>
        <v>0</v>
      </c>
      <c r="Y201" s="774">
        <f>' IP STOP cijfers nieuw'!Y55</f>
        <v>0</v>
      </c>
      <c r="Z201" s="777">
        <f>' IP STOP cijfers nieuw'!Z55</f>
        <v>1244</v>
      </c>
      <c r="AA201" s="774">
        <f>' IP STOP cijfers nieuw'!AA55</f>
        <v>1244</v>
      </c>
      <c r="AB201" s="774">
        <f>' IP STOP cijfers nieuw'!AB55</f>
        <v>0</v>
      </c>
      <c r="AC201" s="774">
        <f>' IP STOP cijfers nieuw'!AC55</f>
        <v>0</v>
      </c>
      <c r="AD201" s="774">
        <f>' IP STOP cijfers nieuw'!AD55</f>
        <v>0</v>
      </c>
      <c r="AE201" s="774">
        <f>' IP STOP cijfers nieuw'!AE55</f>
        <v>0</v>
      </c>
      <c r="AF201" s="774">
        <f>' IP STOP cijfers nieuw'!AF55</f>
        <v>0</v>
      </c>
      <c r="AG201" s="777">
        <f>' IP STOP cijfers nieuw'!AG55</f>
        <v>0</v>
      </c>
      <c r="AH201" s="774">
        <f>' IP STOP cijfers nieuw'!AH55</f>
        <v>1244</v>
      </c>
      <c r="AI201" s="774">
        <f>' IP STOP cijfers nieuw'!AI55</f>
        <v>0</v>
      </c>
      <c r="AJ201" s="774">
        <f>' IP STOP cijfers nieuw'!AJ55</f>
        <v>0</v>
      </c>
      <c r="AK201" s="774">
        <f>' IP STOP cijfers nieuw'!AK55</f>
        <v>0</v>
      </c>
      <c r="AL201" s="777">
        <f>' IP STOP cijfers nieuw'!AL55</f>
        <v>0</v>
      </c>
      <c r="AM201" s="774">
        <f>' IP STOP cijfers nieuw'!AM55</f>
        <v>0</v>
      </c>
      <c r="AN201" s="774">
        <f>' IP STOP cijfers nieuw'!AN55</f>
        <v>0</v>
      </c>
      <c r="AO201" s="774">
        <f>' IP STOP cijfers nieuw'!AO55</f>
        <v>0</v>
      </c>
      <c r="AP201" s="774">
        <f>' IP STOP cijfers nieuw'!AP55</f>
        <v>0</v>
      </c>
      <c r="AQ201" s="774">
        <f>' IP STOP cijfers nieuw'!AQ55</f>
        <v>0</v>
      </c>
      <c r="AR201" s="777">
        <f>' IP STOP cijfers nieuw'!AR55</f>
        <v>0</v>
      </c>
      <c r="AS201" s="774">
        <f>' IP STOP cijfers nieuw'!AS55</f>
        <v>0</v>
      </c>
      <c r="AT201" s="774">
        <f>' IP STOP cijfers nieuw'!AT55</f>
        <v>0</v>
      </c>
      <c r="AU201" s="774">
        <f>' IP STOP cijfers nieuw'!AU55</f>
        <v>0</v>
      </c>
      <c r="AV201" s="774">
        <f>' IP STOP cijfers nieuw'!AV55</f>
        <v>0</v>
      </c>
      <c r="AW201" s="774">
        <f>' IP STOP cijfers nieuw'!AW55</f>
        <v>0</v>
      </c>
      <c r="AX201" s="774">
        <f>' IP STOP cijfers nieuw'!AX55</f>
        <v>0</v>
      </c>
      <c r="AY201" s="774">
        <f>' IP STOP cijfers nieuw'!AY55</f>
        <v>0</v>
      </c>
      <c r="AZ201" s="774">
        <f>' IP STOP cijfers nieuw'!AZ55</f>
        <v>0</v>
      </c>
      <c r="BA201" s="774">
        <f>' IP STOP cijfers nieuw'!BA55</f>
        <v>0</v>
      </c>
      <c r="BB201" s="774">
        <f>' IP STOP cijfers nieuw'!BB55</f>
        <v>0</v>
      </c>
      <c r="BC201" s="777">
        <f>' IP STOP cijfers nieuw'!BC55</f>
        <v>0</v>
      </c>
      <c r="BD201" s="774">
        <f>' IP STOP cijfers nieuw'!BD55</f>
        <v>0</v>
      </c>
      <c r="BE201" s="774">
        <f>' IP STOP cijfers nieuw'!BE55</f>
        <v>0</v>
      </c>
      <c r="BF201" s="774">
        <f>' IP STOP cijfers nieuw'!BF55</f>
        <v>0</v>
      </c>
      <c r="BG201" s="774">
        <f>' IP STOP cijfers nieuw'!BG55</f>
        <v>0</v>
      </c>
      <c r="BH201" s="774">
        <f>' IP STOP cijfers nieuw'!BH55</f>
        <v>0</v>
      </c>
      <c r="BI201" s="774">
        <f>' IP STOP cijfers nieuw'!BI55</f>
        <v>0</v>
      </c>
      <c r="BJ201" s="774">
        <f>' IP STOP cijfers nieuw'!BJ55</f>
        <v>0</v>
      </c>
      <c r="BK201" s="777">
        <f>' IP STOP cijfers nieuw'!BK55</f>
        <v>0</v>
      </c>
      <c r="BL201" s="774">
        <f>' IP STOP cijfers nieuw'!BL55</f>
        <v>0</v>
      </c>
      <c r="BM201" s="774">
        <f>' IP STOP cijfers nieuw'!BM55</f>
        <v>0</v>
      </c>
      <c r="BN201" s="774">
        <f>' IP STOP cijfers nieuw'!BN55</f>
        <v>0</v>
      </c>
      <c r="BO201" s="774">
        <f>' IP STOP cijfers nieuw'!BO55</f>
        <v>0</v>
      </c>
      <c r="BP201" s="774">
        <f>' IP STOP cijfers nieuw'!BP55</f>
        <v>0</v>
      </c>
      <c r="BQ201" s="777">
        <f>' IP STOP cijfers nieuw'!BQ55</f>
        <v>0</v>
      </c>
      <c r="BR201" s="774">
        <f>' IP STOP cijfers nieuw'!BR55</f>
        <v>0</v>
      </c>
      <c r="BS201" s="774">
        <f>' IP STOP cijfers nieuw'!BS55</f>
        <v>0</v>
      </c>
      <c r="BT201" s="774">
        <f>' IP STOP cijfers nieuw'!BT55</f>
        <v>0</v>
      </c>
      <c r="BU201" s="774">
        <f>' IP STOP cijfers nieuw'!BU55</f>
        <v>0</v>
      </c>
      <c r="BV201" s="774">
        <f>' IP STOP cijfers nieuw'!BV55</f>
        <v>0</v>
      </c>
      <c r="BW201" s="774">
        <f>' IP STOP cijfers nieuw'!BW55</f>
        <v>0</v>
      </c>
      <c r="BX201" s="778">
        <f>' IP STOP cijfers nieuw'!BX55</f>
        <v>0</v>
      </c>
      <c r="BY201" s="777">
        <f>' IP STOP cijfers nieuw'!BY55</f>
        <v>1244</v>
      </c>
      <c r="BZ201" s="774">
        <f>' IP STOP cijfers nieuw'!BZ55</f>
        <v>0</v>
      </c>
      <c r="CA201" s="774">
        <f>' IP STOP cijfers nieuw'!CA55</f>
        <v>0</v>
      </c>
      <c r="CB201" s="774">
        <f>' IP STOP cijfers nieuw'!CB55</f>
        <v>0</v>
      </c>
      <c r="CC201" s="774">
        <f>' IP STOP cijfers nieuw'!CC55</f>
        <v>0</v>
      </c>
      <c r="CD201" s="774">
        <f>' IP STOP cijfers nieuw'!CD55</f>
        <v>0</v>
      </c>
      <c r="CE201" s="774">
        <f>' IP STOP cijfers nieuw'!CE55</f>
        <v>0</v>
      </c>
      <c r="CF201" s="774">
        <f>' IP STOP cijfers nieuw'!CF55</f>
        <v>0</v>
      </c>
      <c r="CG201" s="774">
        <f>' IP STOP cijfers nieuw'!CG55</f>
        <v>0</v>
      </c>
      <c r="CH201" s="774">
        <f>' IP STOP cijfers nieuw'!CH55</f>
        <v>0</v>
      </c>
      <c r="CI201" s="774">
        <f>' IP STOP cijfers nieuw'!CI55</f>
        <v>0</v>
      </c>
      <c r="CJ201" s="774">
        <f>' IP STOP cijfers nieuw'!CJ55</f>
        <v>0</v>
      </c>
      <c r="CK201" s="774">
        <f>' IP STOP cijfers nieuw'!CK55</f>
        <v>0</v>
      </c>
      <c r="CL201" s="779">
        <f>' IP STOP cijfers nieuw'!CL55</f>
        <v>0</v>
      </c>
      <c r="CM201" s="774">
        <f>' IP STOP cijfers nieuw'!CM55</f>
        <v>0</v>
      </c>
      <c r="CN201" s="774">
        <f>' IP STOP cijfers nieuw'!CN55</f>
        <v>0</v>
      </c>
      <c r="CO201" s="774">
        <f>' IP STOP cijfers nieuw'!CO55</f>
        <v>0</v>
      </c>
      <c r="CP201" s="11">
        <f>' IP STOP cijfers nieuw'!CP55</f>
        <v>0</v>
      </c>
      <c r="CQ201" s="11">
        <f>' IP STOP cijfers nieuw'!CQ55</f>
        <v>0</v>
      </c>
      <c r="CR201" s="11">
        <f>' IP STOP cijfers nieuw'!CR55</f>
        <v>0</v>
      </c>
      <c r="CS201" s="11">
        <f>' IP STOP cijfers nieuw'!CS55</f>
        <v>0</v>
      </c>
      <c r="CT201" s="11">
        <f>' IP STOP cijfers nieuw'!CT55</f>
        <v>0</v>
      </c>
      <c r="CU201" s="11">
        <f>' IP STOP cijfers nieuw'!CU55</f>
        <v>0</v>
      </c>
      <c r="CV201" s="11">
        <f>' IP STOP cijfers nieuw'!CV55</f>
        <v>0</v>
      </c>
      <c r="CW201" s="11">
        <f>' IP STOP cijfers nieuw'!CW55</f>
        <v>0</v>
      </c>
      <c r="CX201" s="11">
        <f>' IP STOP cijfers nieuw'!CX55</f>
        <v>0</v>
      </c>
      <c r="CY201" s="26">
        <f>' IP STOP cijfers nieuw'!CY55</f>
        <v>0</v>
      </c>
      <c r="CZ201" s="15">
        <f>' IP STOP cijfers nieuw'!CZ55</f>
        <v>0</v>
      </c>
      <c r="DA201" s="11">
        <f>' IP STOP cijfers nieuw'!DA55</f>
        <v>0</v>
      </c>
      <c r="DB201" s="11">
        <f>' IP STOP cijfers nieuw'!DB55</f>
        <v>0</v>
      </c>
      <c r="DC201" s="11">
        <f>' IP STOP cijfers nieuw'!DC55</f>
        <v>0</v>
      </c>
      <c r="DD201" s="11">
        <f>' IP STOP cijfers nieuw'!DD55</f>
        <v>0</v>
      </c>
      <c r="DE201" s="11">
        <f>' IP STOP cijfers nieuw'!DE55</f>
        <v>0</v>
      </c>
      <c r="DF201" s="11">
        <f>' IP STOP cijfers nieuw'!DF55</f>
        <v>0</v>
      </c>
      <c r="DG201" s="11">
        <f>' IP STOP cijfers nieuw'!DG55</f>
        <v>0</v>
      </c>
      <c r="DH201" s="11">
        <f>' IP STOP cijfers nieuw'!DH55</f>
        <v>0</v>
      </c>
      <c r="DI201" s="11">
        <f>' IP STOP cijfers nieuw'!DI55</f>
        <v>0</v>
      </c>
      <c r="DJ201" s="11">
        <f>' IP STOP cijfers nieuw'!DJ55</f>
        <v>0</v>
      </c>
      <c r="DK201" s="11">
        <f>' IP STOP cijfers nieuw'!DK55</f>
        <v>0</v>
      </c>
      <c r="DL201" s="26">
        <f>' IP STOP cijfers nieuw'!DL55</f>
        <v>0</v>
      </c>
    </row>
    <row r="202" spans="1:116" ht="13.8" thickBot="1">
      <c r="A202" s="47">
        <f>' IP STOP cijfers nieuw'!A57</f>
        <v>0</v>
      </c>
      <c r="B202" s="49" t="str">
        <f>' IP STOP cijfers nieuw'!B57</f>
        <v>OXNK</v>
      </c>
      <c r="C202" s="4" t="str">
        <f>' IP STOP cijfers nieuw'!C57</f>
        <v>Industriële Productie</v>
      </c>
      <c r="D202" s="4" t="str">
        <f>' IP STOP cijfers nieuw'!D57</f>
        <v>IP Internationale projecten Overige baten</v>
      </c>
      <c r="E202" s="4" t="str">
        <f>' IP STOP cijfers nieuw'!E57</f>
        <v xml:space="preserve">Internationale projecten </v>
      </c>
      <c r="F202" s="4" t="str">
        <f>' IP STOP cijfers nieuw'!F57</f>
        <v>Overige Baten</v>
      </c>
      <c r="G202" s="4">
        <f>' IP STOP cijfers nieuw'!G57</f>
        <v>0</v>
      </c>
      <c r="H202" s="774">
        <f>' IP STOP cijfers nieuw'!H57</f>
        <v>0</v>
      </c>
      <c r="I202" s="774">
        <f>' IP STOP cijfers nieuw'!I57</f>
        <v>0</v>
      </c>
      <c r="J202" s="774">
        <f>' IP STOP cijfers nieuw'!J57</f>
        <v>0</v>
      </c>
      <c r="K202" s="774">
        <f>' IP STOP cijfers nieuw'!K57</f>
        <v>0</v>
      </c>
      <c r="L202" s="774">
        <f>' IP STOP cijfers nieuw'!L57</f>
        <v>300</v>
      </c>
      <c r="M202" s="774">
        <f>' IP STOP cijfers nieuw'!M57</f>
        <v>0</v>
      </c>
      <c r="N202" s="774">
        <f>' IP STOP cijfers nieuw'!N57</f>
        <v>0</v>
      </c>
      <c r="O202" s="774">
        <f>' IP STOP cijfers nieuw'!O57</f>
        <v>0</v>
      </c>
      <c r="P202" s="774">
        <f>' IP STOP cijfers nieuw'!P57</f>
        <v>0</v>
      </c>
      <c r="Q202" s="775">
        <f>' IP STOP cijfers nieuw'!Q57</f>
        <v>300</v>
      </c>
      <c r="R202" s="776">
        <f>' IP STOP cijfers nieuw'!R57</f>
        <v>0</v>
      </c>
      <c r="S202" s="774">
        <f>' IP STOP cijfers nieuw'!S57</f>
        <v>0</v>
      </c>
      <c r="T202" s="774">
        <f>' IP STOP cijfers nieuw'!T57</f>
        <v>300</v>
      </c>
      <c r="U202" s="774">
        <f>' IP STOP cijfers nieuw'!U57</f>
        <v>0</v>
      </c>
      <c r="V202" s="774">
        <f>' IP STOP cijfers nieuw'!V57</f>
        <v>0</v>
      </c>
      <c r="W202" s="774">
        <f>' IP STOP cijfers nieuw'!W57</f>
        <v>0</v>
      </c>
      <c r="X202" s="774">
        <f>' IP STOP cijfers nieuw'!X57</f>
        <v>0</v>
      </c>
      <c r="Y202" s="774">
        <f>' IP STOP cijfers nieuw'!Y57</f>
        <v>0</v>
      </c>
      <c r="Z202" s="777">
        <f>' IP STOP cijfers nieuw'!Z57</f>
        <v>300</v>
      </c>
      <c r="AA202" s="774">
        <f>' IP STOP cijfers nieuw'!AA57</f>
        <v>300</v>
      </c>
      <c r="AB202" s="774">
        <f>' IP STOP cijfers nieuw'!AB57</f>
        <v>0</v>
      </c>
      <c r="AC202" s="774">
        <f>' IP STOP cijfers nieuw'!AC57</f>
        <v>0</v>
      </c>
      <c r="AD202" s="774">
        <f>' IP STOP cijfers nieuw'!AD57</f>
        <v>0</v>
      </c>
      <c r="AE202" s="774">
        <f>' IP STOP cijfers nieuw'!AE57</f>
        <v>0</v>
      </c>
      <c r="AF202" s="774">
        <f>' IP STOP cijfers nieuw'!AF57</f>
        <v>0</v>
      </c>
      <c r="AG202" s="777">
        <f>' IP STOP cijfers nieuw'!AG57</f>
        <v>0</v>
      </c>
      <c r="AH202" s="774">
        <f>' IP STOP cijfers nieuw'!AH57</f>
        <v>300</v>
      </c>
      <c r="AI202" s="774">
        <f>' IP STOP cijfers nieuw'!AI57</f>
        <v>0</v>
      </c>
      <c r="AJ202" s="774">
        <f>' IP STOP cijfers nieuw'!AJ57</f>
        <v>0</v>
      </c>
      <c r="AK202" s="774">
        <f>' IP STOP cijfers nieuw'!AK57</f>
        <v>0</v>
      </c>
      <c r="AL202" s="777">
        <f>' IP STOP cijfers nieuw'!AL57</f>
        <v>0</v>
      </c>
      <c r="AM202" s="774">
        <f>' IP STOP cijfers nieuw'!AM57</f>
        <v>0</v>
      </c>
      <c r="AN202" s="774">
        <f>' IP STOP cijfers nieuw'!AN57</f>
        <v>0</v>
      </c>
      <c r="AO202" s="774">
        <f>' IP STOP cijfers nieuw'!AO57</f>
        <v>0</v>
      </c>
      <c r="AP202" s="774">
        <f>' IP STOP cijfers nieuw'!AP57</f>
        <v>0</v>
      </c>
      <c r="AQ202" s="774">
        <f>' IP STOP cijfers nieuw'!AQ57</f>
        <v>0</v>
      </c>
      <c r="AR202" s="777">
        <f>' IP STOP cijfers nieuw'!AR57</f>
        <v>0</v>
      </c>
      <c r="AS202" s="774">
        <f>' IP STOP cijfers nieuw'!AS57</f>
        <v>0</v>
      </c>
      <c r="AT202" s="774">
        <f>' IP STOP cijfers nieuw'!AT57</f>
        <v>0</v>
      </c>
      <c r="AU202" s="774">
        <f>' IP STOP cijfers nieuw'!AU57</f>
        <v>0</v>
      </c>
      <c r="AV202" s="774">
        <f>' IP STOP cijfers nieuw'!AV57</f>
        <v>0</v>
      </c>
      <c r="AW202" s="774">
        <f>' IP STOP cijfers nieuw'!AW57</f>
        <v>0</v>
      </c>
      <c r="AX202" s="774">
        <f>' IP STOP cijfers nieuw'!AX57</f>
        <v>0</v>
      </c>
      <c r="AY202" s="774">
        <f>' IP STOP cijfers nieuw'!AY57</f>
        <v>0</v>
      </c>
      <c r="AZ202" s="774">
        <f>' IP STOP cijfers nieuw'!AZ57</f>
        <v>0</v>
      </c>
      <c r="BA202" s="774">
        <f>' IP STOP cijfers nieuw'!BA57</f>
        <v>0</v>
      </c>
      <c r="BB202" s="774">
        <f>' IP STOP cijfers nieuw'!BB57</f>
        <v>0</v>
      </c>
      <c r="BC202" s="777">
        <f>' IP STOP cijfers nieuw'!BC57</f>
        <v>0</v>
      </c>
      <c r="BD202" s="774">
        <f>' IP STOP cijfers nieuw'!BD57</f>
        <v>0</v>
      </c>
      <c r="BE202" s="774">
        <f>' IP STOP cijfers nieuw'!BE57</f>
        <v>0</v>
      </c>
      <c r="BF202" s="774">
        <f>' IP STOP cijfers nieuw'!BF57</f>
        <v>0</v>
      </c>
      <c r="BG202" s="774">
        <f>' IP STOP cijfers nieuw'!BG57</f>
        <v>0</v>
      </c>
      <c r="BH202" s="774">
        <f>' IP STOP cijfers nieuw'!BH57</f>
        <v>0</v>
      </c>
      <c r="BI202" s="774">
        <f>' IP STOP cijfers nieuw'!BI57</f>
        <v>0</v>
      </c>
      <c r="BJ202" s="774">
        <f>' IP STOP cijfers nieuw'!BJ57</f>
        <v>0</v>
      </c>
      <c r="BK202" s="777">
        <f>' IP STOP cijfers nieuw'!BK57</f>
        <v>0</v>
      </c>
      <c r="BL202" s="774">
        <f>' IP STOP cijfers nieuw'!BL57</f>
        <v>0</v>
      </c>
      <c r="BM202" s="774">
        <f>' IP STOP cijfers nieuw'!BM57</f>
        <v>0</v>
      </c>
      <c r="BN202" s="774">
        <f>' IP STOP cijfers nieuw'!BN57</f>
        <v>0</v>
      </c>
      <c r="BO202" s="774">
        <f>' IP STOP cijfers nieuw'!BO57</f>
        <v>0</v>
      </c>
      <c r="BP202" s="774">
        <f>' IP STOP cijfers nieuw'!BP57</f>
        <v>0</v>
      </c>
      <c r="BQ202" s="777">
        <f>' IP STOP cijfers nieuw'!BQ57</f>
        <v>0</v>
      </c>
      <c r="BR202" s="774">
        <f>' IP STOP cijfers nieuw'!BR57</f>
        <v>0</v>
      </c>
      <c r="BS202" s="774">
        <f>' IP STOP cijfers nieuw'!BS57</f>
        <v>0</v>
      </c>
      <c r="BT202" s="774">
        <f>' IP STOP cijfers nieuw'!BT57</f>
        <v>0</v>
      </c>
      <c r="BU202" s="774">
        <f>' IP STOP cijfers nieuw'!BU57</f>
        <v>0</v>
      </c>
      <c r="BV202" s="774">
        <f>' IP STOP cijfers nieuw'!BV57</f>
        <v>0</v>
      </c>
      <c r="BW202" s="774">
        <f>' IP STOP cijfers nieuw'!BW57</f>
        <v>0</v>
      </c>
      <c r="BX202" s="778">
        <f>' IP STOP cijfers nieuw'!BX57</f>
        <v>0</v>
      </c>
      <c r="BY202" s="777">
        <f>' IP STOP cijfers nieuw'!BY57</f>
        <v>300</v>
      </c>
      <c r="BZ202" s="774">
        <f>' IP STOP cijfers nieuw'!BZ57</f>
        <v>0</v>
      </c>
      <c r="CA202" s="774">
        <f>' IP STOP cijfers nieuw'!CA57</f>
        <v>0</v>
      </c>
      <c r="CB202" s="774">
        <f>' IP STOP cijfers nieuw'!CB57</f>
        <v>0</v>
      </c>
      <c r="CC202" s="774">
        <f>' IP STOP cijfers nieuw'!CC57</f>
        <v>0</v>
      </c>
      <c r="CD202" s="774">
        <f>' IP STOP cijfers nieuw'!CD57</f>
        <v>0</v>
      </c>
      <c r="CE202" s="774">
        <f>' IP STOP cijfers nieuw'!CE57</f>
        <v>0</v>
      </c>
      <c r="CF202" s="774">
        <f>' IP STOP cijfers nieuw'!CF57</f>
        <v>0</v>
      </c>
      <c r="CG202" s="774">
        <f>' IP STOP cijfers nieuw'!CG57</f>
        <v>0</v>
      </c>
      <c r="CH202" s="774">
        <f>' IP STOP cijfers nieuw'!CH57</f>
        <v>0</v>
      </c>
      <c r="CI202" s="774">
        <f>' IP STOP cijfers nieuw'!CI57</f>
        <v>0</v>
      </c>
      <c r="CJ202" s="774">
        <f>' IP STOP cijfers nieuw'!CJ57</f>
        <v>0</v>
      </c>
      <c r="CK202" s="774">
        <f>' IP STOP cijfers nieuw'!CK57</f>
        <v>0</v>
      </c>
      <c r="CL202" s="779">
        <f>' IP STOP cijfers nieuw'!CL57</f>
        <v>0</v>
      </c>
      <c r="CM202" s="774">
        <f>' IP STOP cijfers nieuw'!CM57</f>
        <v>0</v>
      </c>
      <c r="CN202" s="774">
        <f>' IP STOP cijfers nieuw'!CN57</f>
        <v>0</v>
      </c>
      <c r="CO202" s="774">
        <f>' IP STOP cijfers nieuw'!CO57</f>
        <v>0</v>
      </c>
      <c r="CP202" s="11">
        <f>' IP STOP cijfers nieuw'!CP57</f>
        <v>0</v>
      </c>
      <c r="CQ202" s="11">
        <f>' IP STOP cijfers nieuw'!CQ57</f>
        <v>0</v>
      </c>
      <c r="CR202" s="11">
        <f>' IP STOP cijfers nieuw'!CR57</f>
        <v>0</v>
      </c>
      <c r="CS202" s="11">
        <f>' IP STOP cijfers nieuw'!CS57</f>
        <v>0</v>
      </c>
      <c r="CT202" s="11">
        <f>' IP STOP cijfers nieuw'!CT57</f>
        <v>0</v>
      </c>
      <c r="CU202" s="11">
        <f>' IP STOP cijfers nieuw'!CU57</f>
        <v>0</v>
      </c>
      <c r="CV202" s="11">
        <f>' IP STOP cijfers nieuw'!CV57</f>
        <v>0</v>
      </c>
      <c r="CW202" s="11">
        <f>' IP STOP cijfers nieuw'!CW57</f>
        <v>0</v>
      </c>
      <c r="CX202" s="11">
        <f>' IP STOP cijfers nieuw'!CX57</f>
        <v>0</v>
      </c>
      <c r="CY202" s="26">
        <f>' IP STOP cijfers nieuw'!CY57</f>
        <v>0</v>
      </c>
      <c r="CZ202" s="15">
        <f>' IP STOP cijfers nieuw'!CZ57</f>
        <v>0</v>
      </c>
      <c r="DA202" s="11">
        <f>' IP STOP cijfers nieuw'!DA57</f>
        <v>0</v>
      </c>
      <c r="DB202" s="11">
        <f>' IP STOP cijfers nieuw'!DB57</f>
        <v>0</v>
      </c>
      <c r="DC202" s="11">
        <f>' IP STOP cijfers nieuw'!DC57</f>
        <v>0</v>
      </c>
      <c r="DD202" s="11">
        <f>' IP STOP cijfers nieuw'!DD57</f>
        <v>0</v>
      </c>
      <c r="DE202" s="11">
        <f>' IP STOP cijfers nieuw'!DE57</f>
        <v>0</v>
      </c>
      <c r="DF202" s="11">
        <f>' IP STOP cijfers nieuw'!DF57</f>
        <v>0</v>
      </c>
      <c r="DG202" s="11">
        <f>' IP STOP cijfers nieuw'!DG57</f>
        <v>0</v>
      </c>
      <c r="DH202" s="11">
        <f>' IP STOP cijfers nieuw'!DH57</f>
        <v>0</v>
      </c>
      <c r="DI202" s="11">
        <f>' IP STOP cijfers nieuw'!DI57</f>
        <v>0</v>
      </c>
      <c r="DJ202" s="11">
        <f>' IP STOP cijfers nieuw'!DJ57</f>
        <v>0</v>
      </c>
      <c r="DK202" s="11">
        <f>' IP STOP cijfers nieuw'!DK57</f>
        <v>0</v>
      </c>
      <c r="DL202" s="26">
        <f>' IP STOP cijfers nieuw'!DL57</f>
        <v>0</v>
      </c>
    </row>
    <row r="203" spans="1:116">
      <c r="A203" s="52">
        <f>'MB STOP cijfers'!A3</f>
        <v>0</v>
      </c>
      <c r="B203" s="48" t="str">
        <f>'MB STOP cijfers'!B3</f>
        <v>MRNT/MRNL/XINLMB00</v>
      </c>
      <c r="C203" s="54" t="str">
        <f>'MB STOP cijfers'!C3</f>
        <v>Microbiologie</v>
      </c>
      <c r="D203" s="54" t="str">
        <f>'MB STOP cijfers'!D3</f>
        <v>MB Monitoring &amp; Handhaving VWS</v>
      </c>
      <c r="E203" s="54" t="str">
        <f>'MB STOP cijfers'!E3</f>
        <v>Algemeen</v>
      </c>
      <c r="F203" s="54" t="str">
        <f>'MB STOP cijfers'!F3</f>
        <v>VWS</v>
      </c>
      <c r="G203" s="301">
        <f>'MB STOP cijfers'!G3</f>
        <v>0</v>
      </c>
      <c r="H203" s="21">
        <f>'MB STOP cijfers'!H3</f>
        <v>0</v>
      </c>
      <c r="I203" s="14">
        <f>'MB STOP cijfers'!I3</f>
        <v>0</v>
      </c>
      <c r="J203" s="14">
        <f>'MB STOP cijfers'!J3</f>
        <v>0</v>
      </c>
      <c r="K203" s="14">
        <f>'MB STOP cijfers'!K3</f>
        <v>0</v>
      </c>
      <c r="L203" s="14">
        <f>'MB STOP cijfers'!L3</f>
        <v>0</v>
      </c>
      <c r="M203" s="14">
        <f>'MB STOP cijfers'!M3</f>
        <v>0</v>
      </c>
      <c r="N203" s="14">
        <f>'MB STOP cijfers'!N3</f>
        <v>0</v>
      </c>
      <c r="O203" s="14">
        <f>'MB STOP cijfers'!O3</f>
        <v>0</v>
      </c>
      <c r="P203" s="14">
        <f>'MB STOP cijfers'!P3</f>
        <v>0</v>
      </c>
      <c r="Q203" s="51">
        <f>'MB STOP cijfers'!Q3</f>
        <v>0</v>
      </c>
      <c r="R203" s="21">
        <f>'MB STOP cijfers'!R3</f>
        <v>0</v>
      </c>
      <c r="S203" s="14">
        <f>'MB STOP cijfers'!S3</f>
        <v>0</v>
      </c>
      <c r="T203" s="14">
        <f>'MB STOP cijfers'!T3</f>
        <v>0</v>
      </c>
      <c r="U203" s="14">
        <f>'MB STOP cijfers'!U3</f>
        <v>0</v>
      </c>
      <c r="V203" s="14">
        <f>'MB STOP cijfers'!V3</f>
        <v>0</v>
      </c>
      <c r="W203" s="14">
        <f>'MB STOP cijfers'!W3</f>
        <v>0</v>
      </c>
      <c r="X203" s="14">
        <f>'MB STOP cijfers'!X3</f>
        <v>0</v>
      </c>
      <c r="Y203" s="14">
        <f>'MB STOP cijfers'!Y3</f>
        <v>0</v>
      </c>
      <c r="Z203" s="48">
        <f>'MB STOP cijfers'!Z3</f>
        <v>0</v>
      </c>
      <c r="AA203" s="14">
        <f>'MB STOP cijfers'!AA3</f>
        <v>0</v>
      </c>
      <c r="AB203" s="14">
        <f>'MB STOP cijfers'!AB3</f>
        <v>0</v>
      </c>
      <c r="AC203" s="14">
        <f>'MB STOP cijfers'!AC3</f>
        <v>0</v>
      </c>
      <c r="AD203" s="14">
        <f>'MB STOP cijfers'!AD3</f>
        <v>0</v>
      </c>
      <c r="AE203" s="14">
        <f>'MB STOP cijfers'!AE3</f>
        <v>0</v>
      </c>
      <c r="AF203" s="14">
        <f>'MB STOP cijfers'!AF3</f>
        <v>0</v>
      </c>
      <c r="AG203" s="48">
        <f>'MB STOP cijfers'!AG3</f>
        <v>0</v>
      </c>
      <c r="AH203" s="14">
        <f>'MB STOP cijfers'!AH3</f>
        <v>0</v>
      </c>
      <c r="AI203" s="14">
        <f>'MB STOP cijfers'!AI3</f>
        <v>0</v>
      </c>
      <c r="AJ203" s="14">
        <f>'MB STOP cijfers'!AJ3</f>
        <v>0</v>
      </c>
      <c r="AK203" s="14">
        <f>'MB STOP cijfers'!AK3</f>
        <v>0</v>
      </c>
      <c r="AL203" s="48">
        <f>'MB STOP cijfers'!AL3</f>
        <v>0</v>
      </c>
      <c r="AM203" s="14">
        <f>'MB STOP cijfers'!AM3</f>
        <v>0</v>
      </c>
      <c r="AN203" s="14">
        <f>'MB STOP cijfers'!AN3</f>
        <v>0</v>
      </c>
      <c r="AO203" s="14">
        <f>'MB STOP cijfers'!AO3</f>
        <v>0</v>
      </c>
      <c r="AP203" s="14">
        <f>'MB STOP cijfers'!AP3</f>
        <v>0</v>
      </c>
      <c r="AQ203" s="14">
        <f>'MB STOP cijfers'!AQ3</f>
        <v>0</v>
      </c>
      <c r="AR203" s="48">
        <f>'MB STOP cijfers'!AR3</f>
        <v>0</v>
      </c>
      <c r="AS203" s="14">
        <f>'MB STOP cijfers'!AS3</f>
        <v>0</v>
      </c>
      <c r="AT203" s="14">
        <f>'MB STOP cijfers'!AT3</f>
        <v>0</v>
      </c>
      <c r="AU203" s="14">
        <f>'MB STOP cijfers'!AU3</f>
        <v>0</v>
      </c>
      <c r="AV203" s="14">
        <f>'MB STOP cijfers'!AV3</f>
        <v>0</v>
      </c>
      <c r="AW203" s="14">
        <f>'MB STOP cijfers'!AW3</f>
        <v>0</v>
      </c>
      <c r="AX203" s="14">
        <f>'MB STOP cijfers'!AX3</f>
        <v>0</v>
      </c>
      <c r="AY203" s="14">
        <f>'MB STOP cijfers'!AY3</f>
        <v>0</v>
      </c>
      <c r="AZ203" s="14">
        <f>'MB STOP cijfers'!AZ3</f>
        <v>0</v>
      </c>
      <c r="BA203" s="14">
        <f>'MB STOP cijfers'!BA3</f>
        <v>0</v>
      </c>
      <c r="BB203" s="14">
        <f>'MB STOP cijfers'!BB3</f>
        <v>0</v>
      </c>
      <c r="BC203" s="48">
        <f>'MB STOP cijfers'!BC3</f>
        <v>0</v>
      </c>
      <c r="BD203" s="14">
        <f>'MB STOP cijfers'!BD3</f>
        <v>0</v>
      </c>
      <c r="BE203" s="14">
        <f>'MB STOP cijfers'!BE3</f>
        <v>0</v>
      </c>
      <c r="BF203" s="14">
        <f>'MB STOP cijfers'!BF3</f>
        <v>0</v>
      </c>
      <c r="BG203" s="14">
        <f>'MB STOP cijfers'!BG3</f>
        <v>0</v>
      </c>
      <c r="BH203" s="14">
        <f>'MB STOP cijfers'!BH3</f>
        <v>0</v>
      </c>
      <c r="BI203" s="14">
        <f>'MB STOP cijfers'!BI3</f>
        <v>0</v>
      </c>
      <c r="BJ203" s="14">
        <f>'MB STOP cijfers'!BJ3</f>
        <v>0</v>
      </c>
      <c r="BK203" s="48">
        <f>'MB STOP cijfers'!BK3</f>
        <v>0</v>
      </c>
      <c r="BL203" s="14">
        <f>'MB STOP cijfers'!BL3</f>
        <v>0</v>
      </c>
      <c r="BM203" s="14">
        <f>'MB STOP cijfers'!BM3</f>
        <v>0</v>
      </c>
      <c r="BN203" s="14">
        <f>'MB STOP cijfers'!BN3</f>
        <v>0</v>
      </c>
      <c r="BO203" s="14">
        <f>'MB STOP cijfers'!BO3</f>
        <v>0</v>
      </c>
      <c r="BP203" s="14">
        <f>'MB STOP cijfers'!BP3</f>
        <v>0</v>
      </c>
      <c r="BQ203" s="48">
        <f>'MB STOP cijfers'!BQ3</f>
        <v>0</v>
      </c>
      <c r="BR203" s="14">
        <f>'MB STOP cijfers'!BR3</f>
        <v>0</v>
      </c>
      <c r="BS203" s="14">
        <f>'MB STOP cijfers'!BS3</f>
        <v>0</v>
      </c>
      <c r="BT203" s="14">
        <f>'MB STOP cijfers'!BT3</f>
        <v>0</v>
      </c>
      <c r="BU203" s="14">
        <f>'MB STOP cijfers'!BU3</f>
        <v>0</v>
      </c>
      <c r="BV203" s="14">
        <f>'MB STOP cijfers'!BV3</f>
        <v>0</v>
      </c>
      <c r="BW203" s="14">
        <f>'MB STOP cijfers'!BW3</f>
        <v>0</v>
      </c>
      <c r="BX203" s="52">
        <f>'MB STOP cijfers'!BX3</f>
        <v>0</v>
      </c>
      <c r="BY203" s="48">
        <f>'MB STOP cijfers'!BY3</f>
        <v>0</v>
      </c>
      <c r="BZ203" s="14">
        <f>'MB STOP cijfers'!BZ3</f>
        <v>0</v>
      </c>
      <c r="CA203" s="14">
        <f>'MB STOP cijfers'!CA3</f>
        <v>0</v>
      </c>
      <c r="CB203" s="14">
        <f>'MB STOP cijfers'!CB3</f>
        <v>0</v>
      </c>
      <c r="CC203" s="14">
        <f>'MB STOP cijfers'!CC3</f>
        <v>0</v>
      </c>
      <c r="CD203" s="14">
        <f>'MB STOP cijfers'!CD3</f>
        <v>0</v>
      </c>
      <c r="CE203" s="14">
        <f>'MB STOP cijfers'!CE3</f>
        <v>0</v>
      </c>
      <c r="CF203" s="14">
        <f>'MB STOP cijfers'!CF3</f>
        <v>0</v>
      </c>
      <c r="CG203" s="14">
        <f>'MB STOP cijfers'!CG3</f>
        <v>0</v>
      </c>
      <c r="CH203" s="14">
        <f>'MB STOP cijfers'!CH3</f>
        <v>0</v>
      </c>
      <c r="CI203" s="14">
        <f>'MB STOP cijfers'!CI3</f>
        <v>0</v>
      </c>
      <c r="CJ203" s="14">
        <f>'MB STOP cijfers'!CJ3</f>
        <v>0</v>
      </c>
      <c r="CK203" s="14">
        <f>'MB STOP cijfers'!CK3</f>
        <v>0</v>
      </c>
      <c r="CL203" s="48">
        <f>'MB STOP cijfers'!CL3</f>
        <v>0</v>
      </c>
      <c r="CM203" s="14">
        <f>'MB STOP cijfers'!CM3</f>
        <v>0</v>
      </c>
      <c r="CN203" s="14">
        <f>'MB STOP cijfers'!CN3</f>
        <v>0</v>
      </c>
      <c r="CO203" s="14">
        <f>'MB STOP cijfers'!CO3</f>
        <v>0</v>
      </c>
      <c r="CP203" s="14">
        <f>'MB STOP cijfers'!CP3</f>
        <v>0</v>
      </c>
      <c r="CQ203" s="14">
        <f>'MB STOP cijfers'!CQ3</f>
        <v>0</v>
      </c>
      <c r="CR203" s="14">
        <f>'MB STOP cijfers'!CR3</f>
        <v>0</v>
      </c>
      <c r="CS203" s="14">
        <f>'MB STOP cijfers'!CS3</f>
        <v>0</v>
      </c>
      <c r="CT203" s="14">
        <f>'MB STOP cijfers'!CT3</f>
        <v>0</v>
      </c>
      <c r="CU203" s="14">
        <f>'MB STOP cijfers'!CU3</f>
        <v>0</v>
      </c>
      <c r="CV203" s="14">
        <f>'MB STOP cijfers'!CV3</f>
        <v>0</v>
      </c>
      <c r="CW203" s="14">
        <f>'MB STOP cijfers'!CW3</f>
        <v>0</v>
      </c>
      <c r="CX203" s="14">
        <f>'MB STOP cijfers'!CX3</f>
        <v>0</v>
      </c>
      <c r="CY203" s="51">
        <f>'MB STOP cijfers'!CY3</f>
        <v>0</v>
      </c>
      <c r="CZ203" s="21">
        <f>'MB STOP cijfers'!CZ3</f>
        <v>0</v>
      </c>
      <c r="DA203" s="14">
        <f>'MB STOP cijfers'!DA3</f>
        <v>0</v>
      </c>
      <c r="DB203" s="14">
        <f>'MB STOP cijfers'!DB3</f>
        <v>0</v>
      </c>
      <c r="DC203" s="14">
        <f>'MB STOP cijfers'!DC3</f>
        <v>0</v>
      </c>
      <c r="DD203" s="14">
        <f>'MB STOP cijfers'!DD3</f>
        <v>0</v>
      </c>
      <c r="DE203" s="14">
        <f>'MB STOP cijfers'!DE3</f>
        <v>0</v>
      </c>
      <c r="DF203" s="14">
        <f>'MB STOP cijfers'!DF3</f>
        <v>0</v>
      </c>
      <c r="DG203" s="14">
        <f>'MB STOP cijfers'!DG3</f>
        <v>0</v>
      </c>
      <c r="DH203" s="14">
        <f>'MB STOP cijfers'!DH3</f>
        <v>0</v>
      </c>
      <c r="DI203" s="14">
        <f>'MB STOP cijfers'!DI3</f>
        <v>0</v>
      </c>
      <c r="DJ203" s="14">
        <f>'MB STOP cijfers'!DJ3</f>
        <v>0</v>
      </c>
      <c r="DK203" s="14">
        <f>'MB STOP cijfers'!DK3</f>
        <v>0</v>
      </c>
      <c r="DL203" s="51">
        <f>'MB STOP cijfers'!DL3</f>
        <v>0</v>
      </c>
    </row>
    <row r="204" spans="1:116">
      <c r="A204" s="47">
        <f>'MB STOP cijfers'!A4</f>
        <v>0</v>
      </c>
      <c r="B204" s="49" t="str">
        <f>'MB STOP cijfers'!B4</f>
        <v>MRNT/MRNL/XINLMB00</v>
      </c>
      <c r="C204" s="4" t="str">
        <f>'MB STOP cijfers'!C4</f>
        <v>Microbiologie</v>
      </c>
      <c r="D204" s="4" t="str">
        <f>'MB STOP cijfers'!D4</f>
        <v>MB Monitoring &amp; Handhaving VWS</v>
      </c>
      <c r="E204" s="13" t="str">
        <f>'MB STOP cijfers'!E4</f>
        <v>Diervoeder</v>
      </c>
      <c r="F204" s="4" t="str">
        <f>'MB STOP cijfers'!F4</f>
        <v>VWS</v>
      </c>
      <c r="G204" s="292">
        <f>'MB STOP cijfers'!G4</f>
        <v>0</v>
      </c>
      <c r="H204" s="15">
        <f>'MB STOP cijfers'!H4</f>
        <v>100</v>
      </c>
      <c r="I204" s="11">
        <f>'MB STOP cijfers'!I4</f>
        <v>0</v>
      </c>
      <c r="J204" s="11">
        <f>'MB STOP cijfers'!J4</f>
        <v>0</v>
      </c>
      <c r="K204" s="11">
        <f>'MB STOP cijfers'!K4</f>
        <v>0</v>
      </c>
      <c r="L204" s="11">
        <f>'MB STOP cijfers'!L4</f>
        <v>0</v>
      </c>
      <c r="M204" s="11">
        <f>'MB STOP cijfers'!M4</f>
        <v>0</v>
      </c>
      <c r="N204" s="11">
        <f>'MB STOP cijfers'!N4</f>
        <v>0</v>
      </c>
      <c r="O204" s="11">
        <f>'MB STOP cijfers'!O4</f>
        <v>0</v>
      </c>
      <c r="P204" s="11">
        <f>'MB STOP cijfers'!P4</f>
        <v>0</v>
      </c>
      <c r="Q204" s="26">
        <f>'MB STOP cijfers'!Q4</f>
        <v>100</v>
      </c>
      <c r="R204" s="15">
        <f>'MB STOP cijfers'!R4</f>
        <v>0</v>
      </c>
      <c r="S204" s="11">
        <f>'MB STOP cijfers'!S4</f>
        <v>0</v>
      </c>
      <c r="T204" s="11">
        <f>'MB STOP cijfers'!T4</f>
        <v>100</v>
      </c>
      <c r="U204" s="11">
        <f>'MB STOP cijfers'!U4</f>
        <v>0</v>
      </c>
      <c r="V204" s="11">
        <f>'MB STOP cijfers'!V4</f>
        <v>0</v>
      </c>
      <c r="W204" s="11">
        <f>'MB STOP cijfers'!W4</f>
        <v>0</v>
      </c>
      <c r="X204" s="11">
        <f>'MB STOP cijfers'!X4</f>
        <v>0</v>
      </c>
      <c r="Y204" s="11">
        <f>'MB STOP cijfers'!Y4</f>
        <v>0</v>
      </c>
      <c r="Z204" s="49">
        <f>'MB STOP cijfers'!Z4</f>
        <v>100</v>
      </c>
      <c r="AA204" s="11">
        <f>'MB STOP cijfers'!AA4</f>
        <v>100</v>
      </c>
      <c r="AB204" s="11">
        <f>'MB STOP cijfers'!AB4</f>
        <v>0</v>
      </c>
      <c r="AC204" s="11">
        <f>'MB STOP cijfers'!AC4</f>
        <v>0</v>
      </c>
      <c r="AD204" s="11">
        <f>'MB STOP cijfers'!AD4</f>
        <v>0</v>
      </c>
      <c r="AE204" s="11">
        <f>'MB STOP cijfers'!AE4</f>
        <v>0</v>
      </c>
      <c r="AF204" s="11">
        <f>'MB STOP cijfers'!AF4</f>
        <v>0</v>
      </c>
      <c r="AG204" s="49">
        <f>'MB STOP cijfers'!AG4</f>
        <v>0</v>
      </c>
      <c r="AH204" s="11">
        <f>'MB STOP cijfers'!AH4</f>
        <v>100</v>
      </c>
      <c r="AI204" s="11">
        <f>'MB STOP cijfers'!AI4</f>
        <v>0</v>
      </c>
      <c r="AJ204" s="11">
        <f>'MB STOP cijfers'!AJ4</f>
        <v>0</v>
      </c>
      <c r="AK204" s="11">
        <f>'MB STOP cijfers'!AK4</f>
        <v>0</v>
      </c>
      <c r="AL204" s="49">
        <f>'MB STOP cijfers'!AL4</f>
        <v>0</v>
      </c>
      <c r="AM204" s="11">
        <f>'MB STOP cijfers'!AM4</f>
        <v>0</v>
      </c>
      <c r="AN204" s="11">
        <f>'MB STOP cijfers'!AN4</f>
        <v>0</v>
      </c>
      <c r="AO204" s="11">
        <f>'MB STOP cijfers'!AO4</f>
        <v>0</v>
      </c>
      <c r="AP204" s="11">
        <f>'MB STOP cijfers'!AP4</f>
        <v>0</v>
      </c>
      <c r="AQ204" s="11">
        <f>'MB STOP cijfers'!AQ4</f>
        <v>0</v>
      </c>
      <c r="AR204" s="49">
        <f>'MB STOP cijfers'!AR4</f>
        <v>0</v>
      </c>
      <c r="AS204" s="11">
        <f>'MB STOP cijfers'!AS4</f>
        <v>0</v>
      </c>
      <c r="AT204" s="11">
        <f>'MB STOP cijfers'!AT4</f>
        <v>0</v>
      </c>
      <c r="AU204" s="11">
        <f>'MB STOP cijfers'!AU4</f>
        <v>0</v>
      </c>
      <c r="AV204" s="11">
        <f>'MB STOP cijfers'!AV4</f>
        <v>0</v>
      </c>
      <c r="AW204" s="11">
        <f>'MB STOP cijfers'!AW4</f>
        <v>0</v>
      </c>
      <c r="AX204" s="11">
        <f>'MB STOP cijfers'!AX4</f>
        <v>0</v>
      </c>
      <c r="AY204" s="11">
        <f>'MB STOP cijfers'!AY4</f>
        <v>0</v>
      </c>
      <c r="AZ204" s="11">
        <f>'MB STOP cijfers'!AZ4</f>
        <v>0</v>
      </c>
      <c r="BA204" s="11">
        <f>'MB STOP cijfers'!BA4</f>
        <v>0</v>
      </c>
      <c r="BB204" s="11">
        <f>'MB STOP cijfers'!BB4</f>
        <v>0</v>
      </c>
      <c r="BC204" s="49">
        <f>'MB STOP cijfers'!BC4</f>
        <v>0</v>
      </c>
      <c r="BD204" s="11">
        <f>'MB STOP cijfers'!BD4</f>
        <v>0</v>
      </c>
      <c r="BE204" s="11">
        <f>'MB STOP cijfers'!BE4</f>
        <v>0</v>
      </c>
      <c r="BF204" s="11">
        <f>'MB STOP cijfers'!BF4</f>
        <v>0</v>
      </c>
      <c r="BG204" s="11">
        <f>'MB STOP cijfers'!BG4</f>
        <v>0</v>
      </c>
      <c r="BH204" s="11">
        <f>'MB STOP cijfers'!BH4</f>
        <v>0</v>
      </c>
      <c r="BI204" s="11">
        <f>'MB STOP cijfers'!BI4</f>
        <v>0</v>
      </c>
      <c r="BJ204" s="11">
        <f>'MB STOP cijfers'!BJ4</f>
        <v>0</v>
      </c>
      <c r="BK204" s="49">
        <f>'MB STOP cijfers'!BK4</f>
        <v>0</v>
      </c>
      <c r="BL204" s="11">
        <f>'MB STOP cijfers'!BL4</f>
        <v>0</v>
      </c>
      <c r="BM204" s="11">
        <f>'MB STOP cijfers'!BM4</f>
        <v>0</v>
      </c>
      <c r="BN204" s="11">
        <f>'MB STOP cijfers'!BN4</f>
        <v>0</v>
      </c>
      <c r="BO204" s="11">
        <f>'MB STOP cijfers'!BO4</f>
        <v>0</v>
      </c>
      <c r="BP204" s="11">
        <f>'MB STOP cijfers'!BP4</f>
        <v>0</v>
      </c>
      <c r="BQ204" s="49">
        <f>'MB STOP cijfers'!BQ4</f>
        <v>0</v>
      </c>
      <c r="BR204" s="11">
        <f>'MB STOP cijfers'!BR4</f>
        <v>0</v>
      </c>
      <c r="BS204" s="11">
        <f>'MB STOP cijfers'!BS4</f>
        <v>0</v>
      </c>
      <c r="BT204" s="11">
        <f>'MB STOP cijfers'!BT4</f>
        <v>0</v>
      </c>
      <c r="BU204" s="11">
        <f>'MB STOP cijfers'!BU4</f>
        <v>0</v>
      </c>
      <c r="BV204" s="11">
        <f>'MB STOP cijfers'!BV4</f>
        <v>0</v>
      </c>
      <c r="BW204" s="11">
        <f>'MB STOP cijfers'!BW4</f>
        <v>0</v>
      </c>
      <c r="BX204" s="47">
        <f>'MB STOP cijfers'!BX4</f>
        <v>0</v>
      </c>
      <c r="BY204" s="49">
        <f>'MB STOP cijfers'!BY4</f>
        <v>100</v>
      </c>
      <c r="BZ204" s="11">
        <f>'MB STOP cijfers'!BZ4</f>
        <v>0</v>
      </c>
      <c r="CA204" s="11">
        <f>'MB STOP cijfers'!CA4</f>
        <v>0</v>
      </c>
      <c r="CB204" s="11">
        <f>'MB STOP cijfers'!CB4</f>
        <v>0</v>
      </c>
      <c r="CC204" s="11">
        <f>'MB STOP cijfers'!CC4</f>
        <v>0</v>
      </c>
      <c r="CD204" s="11">
        <f>'MB STOP cijfers'!CD4</f>
        <v>0</v>
      </c>
      <c r="CE204" s="11">
        <f>'MB STOP cijfers'!CE4</f>
        <v>0</v>
      </c>
      <c r="CF204" s="11">
        <f>'MB STOP cijfers'!CF4</f>
        <v>0</v>
      </c>
      <c r="CG204" s="11">
        <f>'MB STOP cijfers'!CG4</f>
        <v>0</v>
      </c>
      <c r="CH204" s="11">
        <f>'MB STOP cijfers'!CH4</f>
        <v>0</v>
      </c>
      <c r="CI204" s="11">
        <f>'MB STOP cijfers'!CI4</f>
        <v>0</v>
      </c>
      <c r="CJ204" s="11">
        <f>'MB STOP cijfers'!CJ4</f>
        <v>0</v>
      </c>
      <c r="CK204" s="11">
        <f>'MB STOP cijfers'!CK4</f>
        <v>0</v>
      </c>
      <c r="CL204" s="49">
        <f>'MB STOP cijfers'!CL4</f>
        <v>0</v>
      </c>
      <c r="CM204" s="11">
        <f>'MB STOP cijfers'!CM4</f>
        <v>0</v>
      </c>
      <c r="CN204" s="11">
        <f>'MB STOP cijfers'!CN4</f>
        <v>0</v>
      </c>
      <c r="CO204" s="11">
        <f>'MB STOP cijfers'!CO4</f>
        <v>0</v>
      </c>
      <c r="CP204" s="11">
        <f>'MB STOP cijfers'!CP4</f>
        <v>0</v>
      </c>
      <c r="CQ204" s="11">
        <f>'MB STOP cijfers'!CQ4</f>
        <v>0</v>
      </c>
      <c r="CR204" s="11">
        <f>'MB STOP cijfers'!CR4</f>
        <v>0</v>
      </c>
      <c r="CS204" s="11">
        <f>'MB STOP cijfers'!CS4</f>
        <v>0</v>
      </c>
      <c r="CT204" s="11">
        <f>'MB STOP cijfers'!CT4</f>
        <v>0</v>
      </c>
      <c r="CU204" s="11">
        <f>'MB STOP cijfers'!CU4</f>
        <v>0</v>
      </c>
      <c r="CV204" s="11">
        <f>'MB STOP cijfers'!CV4</f>
        <v>0</v>
      </c>
      <c r="CW204" s="11">
        <f>'MB STOP cijfers'!CW4</f>
        <v>0</v>
      </c>
      <c r="CX204" s="11">
        <f>'MB STOP cijfers'!CX4</f>
        <v>0</v>
      </c>
      <c r="CY204" s="26">
        <f>'MB STOP cijfers'!CY4</f>
        <v>0</v>
      </c>
      <c r="CZ204" s="15">
        <f>'MB STOP cijfers'!CZ4</f>
        <v>0</v>
      </c>
      <c r="DA204" s="11">
        <f>'MB STOP cijfers'!DA4</f>
        <v>0</v>
      </c>
      <c r="DB204" s="11">
        <f>'MB STOP cijfers'!DB4</f>
        <v>0</v>
      </c>
      <c r="DC204" s="11">
        <f>'MB STOP cijfers'!DC4</f>
        <v>0</v>
      </c>
      <c r="DD204" s="11">
        <f>'MB STOP cijfers'!DD4</f>
        <v>0</v>
      </c>
      <c r="DE204" s="11">
        <f>'MB STOP cijfers'!DE4</f>
        <v>0</v>
      </c>
      <c r="DF204" s="11">
        <f>'MB STOP cijfers'!DF4</f>
        <v>0</v>
      </c>
      <c r="DG204" s="11">
        <f>'MB STOP cijfers'!DG4</f>
        <v>0</v>
      </c>
      <c r="DH204" s="11">
        <f>'MB STOP cijfers'!DH4</f>
        <v>0</v>
      </c>
      <c r="DI204" s="11">
        <f>'MB STOP cijfers'!DI4</f>
        <v>0</v>
      </c>
      <c r="DJ204" s="11">
        <f>'MB STOP cijfers'!DJ4</f>
        <v>0</v>
      </c>
      <c r="DK204" s="11">
        <f>'MB STOP cijfers'!DK4</f>
        <v>0</v>
      </c>
      <c r="DL204" s="26">
        <f>'MB STOP cijfers'!DL4</f>
        <v>0</v>
      </c>
    </row>
    <row r="205" spans="1:116">
      <c r="A205" s="47">
        <f>'MB STOP cijfers'!A5</f>
        <v>0</v>
      </c>
      <c r="B205" s="49" t="str">
        <f>'MB STOP cijfers'!B5</f>
        <v>MRNT/MRNL/XINLMB00</v>
      </c>
      <c r="C205" s="4" t="str">
        <f>'MB STOP cijfers'!C5</f>
        <v>Microbiologie</v>
      </c>
      <c r="D205" s="4" t="str">
        <f>'MB STOP cijfers'!D5</f>
        <v>MB Monitoring &amp; Handhaving VWS</v>
      </c>
      <c r="E205" s="13" t="str">
        <f>'MB STOP cijfers'!E5</f>
        <v>Horeca &amp; Ambacht</v>
      </c>
      <c r="F205" s="4" t="str">
        <f>'MB STOP cijfers'!F5</f>
        <v>VWS</v>
      </c>
      <c r="G205" s="292">
        <f>'MB STOP cijfers'!G5</f>
        <v>0</v>
      </c>
      <c r="H205" s="15">
        <f>'MB STOP cijfers'!H5</f>
        <v>0</v>
      </c>
      <c r="I205" s="11">
        <f>'MB STOP cijfers'!I5</f>
        <v>0</v>
      </c>
      <c r="J205" s="11">
        <f>'MB STOP cijfers'!J5</f>
        <v>0</v>
      </c>
      <c r="K205" s="11">
        <f>'MB STOP cijfers'!K5</f>
        <v>0</v>
      </c>
      <c r="L205" s="11">
        <f>'MB STOP cijfers'!L5</f>
        <v>0</v>
      </c>
      <c r="M205" s="11">
        <f>'MB STOP cijfers'!M5</f>
        <v>0</v>
      </c>
      <c r="N205" s="11">
        <f>'MB STOP cijfers'!N5</f>
        <v>0</v>
      </c>
      <c r="O205" s="11">
        <f>'MB STOP cijfers'!O5</f>
        <v>0</v>
      </c>
      <c r="P205" s="11">
        <f>'MB STOP cijfers'!P5</f>
        <v>0</v>
      </c>
      <c r="Q205" s="26">
        <f>'MB STOP cijfers'!Q5</f>
        <v>0</v>
      </c>
      <c r="R205" s="15">
        <f>'MB STOP cijfers'!R5</f>
        <v>0</v>
      </c>
      <c r="S205" s="11">
        <f>'MB STOP cijfers'!S5</f>
        <v>0</v>
      </c>
      <c r="T205" s="11">
        <f>'MB STOP cijfers'!T5</f>
        <v>0</v>
      </c>
      <c r="U205" s="11">
        <f>'MB STOP cijfers'!U5</f>
        <v>0</v>
      </c>
      <c r="V205" s="11">
        <f>'MB STOP cijfers'!V5</f>
        <v>0</v>
      </c>
      <c r="W205" s="11">
        <f>'MB STOP cijfers'!W5</f>
        <v>0</v>
      </c>
      <c r="X205" s="11">
        <f>'MB STOP cijfers'!X5</f>
        <v>0</v>
      </c>
      <c r="Y205" s="11">
        <f>'MB STOP cijfers'!Y5</f>
        <v>0</v>
      </c>
      <c r="Z205" s="49">
        <f>'MB STOP cijfers'!Z5</f>
        <v>0</v>
      </c>
      <c r="AA205" s="11">
        <f>'MB STOP cijfers'!AA5</f>
        <v>0</v>
      </c>
      <c r="AB205" s="11">
        <f>'MB STOP cijfers'!AB5</f>
        <v>0</v>
      </c>
      <c r="AC205" s="11">
        <f>'MB STOP cijfers'!AC5</f>
        <v>0</v>
      </c>
      <c r="AD205" s="11">
        <f>'MB STOP cijfers'!AD5</f>
        <v>0</v>
      </c>
      <c r="AE205" s="11">
        <f>'MB STOP cijfers'!AE5</f>
        <v>0</v>
      </c>
      <c r="AF205" s="11">
        <f>'MB STOP cijfers'!AF5</f>
        <v>0</v>
      </c>
      <c r="AG205" s="49">
        <f>'MB STOP cijfers'!AG5</f>
        <v>0</v>
      </c>
      <c r="AH205" s="15">
        <f>'MB STOP cijfers'!AH5</f>
        <v>0</v>
      </c>
      <c r="AI205" s="11">
        <f>'MB STOP cijfers'!AI5</f>
        <v>0</v>
      </c>
      <c r="AJ205" s="11">
        <f>'MB STOP cijfers'!AJ5</f>
        <v>0</v>
      </c>
      <c r="AK205" s="11">
        <f>'MB STOP cijfers'!AK5</f>
        <v>0</v>
      </c>
      <c r="AL205" s="49">
        <f>'MB STOP cijfers'!AL5</f>
        <v>0</v>
      </c>
      <c r="AM205" s="11">
        <f>'MB STOP cijfers'!AM5</f>
        <v>0</v>
      </c>
      <c r="AN205" s="11">
        <f>'MB STOP cijfers'!AN5</f>
        <v>0</v>
      </c>
      <c r="AO205" s="11">
        <f>'MB STOP cijfers'!AO5</f>
        <v>0</v>
      </c>
      <c r="AP205" s="11">
        <f>'MB STOP cijfers'!AP5</f>
        <v>0</v>
      </c>
      <c r="AQ205" s="11">
        <f>'MB STOP cijfers'!AQ5</f>
        <v>0</v>
      </c>
      <c r="AR205" s="49">
        <f>'MB STOP cijfers'!AR5</f>
        <v>0</v>
      </c>
      <c r="AS205" s="11">
        <f>'MB STOP cijfers'!AS5</f>
        <v>0</v>
      </c>
      <c r="AT205" s="11">
        <f>'MB STOP cijfers'!AT5</f>
        <v>0</v>
      </c>
      <c r="AU205" s="11">
        <f>'MB STOP cijfers'!AU5</f>
        <v>0</v>
      </c>
      <c r="AV205" s="11">
        <f>'MB STOP cijfers'!AV5</f>
        <v>0</v>
      </c>
      <c r="AW205" s="11">
        <f>'MB STOP cijfers'!AW5</f>
        <v>0</v>
      </c>
      <c r="AX205" s="11">
        <f>'MB STOP cijfers'!AX5</f>
        <v>0</v>
      </c>
      <c r="AY205" s="11">
        <f>'MB STOP cijfers'!AY5</f>
        <v>0</v>
      </c>
      <c r="AZ205" s="11">
        <f>'MB STOP cijfers'!AZ5</f>
        <v>0</v>
      </c>
      <c r="BA205" s="11">
        <f>'MB STOP cijfers'!BA5</f>
        <v>0</v>
      </c>
      <c r="BB205" s="11">
        <f>'MB STOP cijfers'!BB5</f>
        <v>0</v>
      </c>
      <c r="BC205" s="49">
        <f>'MB STOP cijfers'!BC5</f>
        <v>0</v>
      </c>
      <c r="BD205" s="11">
        <f>'MB STOP cijfers'!BD5</f>
        <v>0</v>
      </c>
      <c r="BE205" s="11">
        <f>'MB STOP cijfers'!BE5</f>
        <v>0</v>
      </c>
      <c r="BF205" s="11">
        <f>'MB STOP cijfers'!BF5</f>
        <v>0</v>
      </c>
      <c r="BG205" s="11">
        <f>'MB STOP cijfers'!BG5</f>
        <v>0</v>
      </c>
      <c r="BH205" s="11">
        <f>'MB STOP cijfers'!BH5</f>
        <v>0</v>
      </c>
      <c r="BI205" s="11">
        <f>'MB STOP cijfers'!BI5</f>
        <v>0</v>
      </c>
      <c r="BJ205" s="11">
        <f>'MB STOP cijfers'!BJ5</f>
        <v>0</v>
      </c>
      <c r="BK205" s="49">
        <f>'MB STOP cijfers'!BK5</f>
        <v>0</v>
      </c>
      <c r="BL205" s="11">
        <f>'MB STOP cijfers'!BL5</f>
        <v>0</v>
      </c>
      <c r="BM205" s="11">
        <f>'MB STOP cijfers'!BM5</f>
        <v>0</v>
      </c>
      <c r="BN205" s="11">
        <f>'MB STOP cijfers'!BN5</f>
        <v>0</v>
      </c>
      <c r="BO205" s="11">
        <f>'MB STOP cijfers'!BO5</f>
        <v>0</v>
      </c>
      <c r="BP205" s="11">
        <f>'MB STOP cijfers'!BP5</f>
        <v>0</v>
      </c>
      <c r="BQ205" s="49">
        <f>'MB STOP cijfers'!BQ5</f>
        <v>0</v>
      </c>
      <c r="BR205" s="11">
        <f>'MB STOP cijfers'!BR5</f>
        <v>0</v>
      </c>
      <c r="BS205" s="11">
        <f>'MB STOP cijfers'!BS5</f>
        <v>0</v>
      </c>
      <c r="BT205" s="11">
        <f>'MB STOP cijfers'!BT5</f>
        <v>0</v>
      </c>
      <c r="BU205" s="11">
        <f>'MB STOP cijfers'!BU5</f>
        <v>0</v>
      </c>
      <c r="BV205" s="11">
        <f>'MB STOP cijfers'!BV5</f>
        <v>0</v>
      </c>
      <c r="BW205" s="11">
        <f>'MB STOP cijfers'!BW5</f>
        <v>0</v>
      </c>
      <c r="BX205" s="47">
        <f>'MB STOP cijfers'!BX5</f>
        <v>0</v>
      </c>
      <c r="BY205" s="49">
        <f>'MB STOP cijfers'!BY5</f>
        <v>0</v>
      </c>
      <c r="BZ205" s="11">
        <f>'MB STOP cijfers'!BZ5</f>
        <v>0</v>
      </c>
      <c r="CA205" s="11">
        <f>'MB STOP cijfers'!CA5</f>
        <v>0</v>
      </c>
      <c r="CB205" s="11">
        <f>'MB STOP cijfers'!CB5</f>
        <v>0</v>
      </c>
      <c r="CC205" s="11">
        <f>'MB STOP cijfers'!CC5</f>
        <v>0</v>
      </c>
      <c r="CD205" s="11">
        <f>'MB STOP cijfers'!CD5</f>
        <v>0</v>
      </c>
      <c r="CE205" s="11">
        <f>'MB STOP cijfers'!CE5</f>
        <v>0</v>
      </c>
      <c r="CF205" s="11">
        <f>'MB STOP cijfers'!CF5</f>
        <v>0</v>
      </c>
      <c r="CG205" s="11">
        <f>'MB STOP cijfers'!CG5</f>
        <v>0</v>
      </c>
      <c r="CH205" s="11">
        <f>'MB STOP cijfers'!CH5</f>
        <v>0</v>
      </c>
      <c r="CI205" s="11">
        <f>'MB STOP cijfers'!CI5</f>
        <v>0</v>
      </c>
      <c r="CJ205" s="11">
        <f>'MB STOP cijfers'!CJ5</f>
        <v>0</v>
      </c>
      <c r="CK205" s="11">
        <f>'MB STOP cijfers'!CK5</f>
        <v>0</v>
      </c>
      <c r="CL205" s="49">
        <f>'MB STOP cijfers'!CL5</f>
        <v>0</v>
      </c>
      <c r="CM205" s="11">
        <f>'MB STOP cijfers'!CM5</f>
        <v>0</v>
      </c>
      <c r="CN205" s="11">
        <f>'MB STOP cijfers'!CN5</f>
        <v>0</v>
      </c>
      <c r="CO205" s="11">
        <f>'MB STOP cijfers'!CO5</f>
        <v>0</v>
      </c>
      <c r="CP205" s="11">
        <f>'MB STOP cijfers'!CP5</f>
        <v>0</v>
      </c>
      <c r="CQ205" s="11">
        <f>'MB STOP cijfers'!CQ5</f>
        <v>0</v>
      </c>
      <c r="CR205" s="11">
        <f>'MB STOP cijfers'!CR5</f>
        <v>0</v>
      </c>
      <c r="CS205" s="11">
        <f>'MB STOP cijfers'!CS5</f>
        <v>0</v>
      </c>
      <c r="CT205" s="11">
        <f>'MB STOP cijfers'!CT5</f>
        <v>0</v>
      </c>
      <c r="CU205" s="11">
        <f>'MB STOP cijfers'!CU5</f>
        <v>0</v>
      </c>
      <c r="CV205" s="11">
        <f>'MB STOP cijfers'!CV5</f>
        <v>0</v>
      </c>
      <c r="CW205" s="11">
        <f>'MB STOP cijfers'!CW5</f>
        <v>0</v>
      </c>
      <c r="CX205" s="11">
        <f>'MB STOP cijfers'!CX5</f>
        <v>0</v>
      </c>
      <c r="CY205" s="26">
        <f>'MB STOP cijfers'!CY5</f>
        <v>0</v>
      </c>
      <c r="CZ205" s="15">
        <f>'MB STOP cijfers'!CZ5</f>
        <v>0</v>
      </c>
      <c r="DA205" s="11">
        <f>'MB STOP cijfers'!DA5</f>
        <v>0</v>
      </c>
      <c r="DB205" s="11">
        <f>'MB STOP cijfers'!DB5</f>
        <v>0</v>
      </c>
      <c r="DC205" s="11">
        <f>'MB STOP cijfers'!DC5</f>
        <v>0</v>
      </c>
      <c r="DD205" s="11">
        <f>'MB STOP cijfers'!DD5</f>
        <v>0</v>
      </c>
      <c r="DE205" s="11">
        <f>'MB STOP cijfers'!DE5</f>
        <v>0</v>
      </c>
      <c r="DF205" s="11">
        <f>'MB STOP cijfers'!DF5</f>
        <v>0</v>
      </c>
      <c r="DG205" s="11">
        <f>'MB STOP cijfers'!DG5</f>
        <v>0</v>
      </c>
      <c r="DH205" s="11">
        <f>'MB STOP cijfers'!DH5</f>
        <v>0</v>
      </c>
      <c r="DI205" s="11">
        <f>'MB STOP cijfers'!DI5</f>
        <v>0</v>
      </c>
      <c r="DJ205" s="11">
        <f>'MB STOP cijfers'!DJ5</f>
        <v>0</v>
      </c>
      <c r="DK205" s="11">
        <f>'MB STOP cijfers'!DK5</f>
        <v>0</v>
      </c>
      <c r="DL205" s="26">
        <f>'MB STOP cijfers'!DL5</f>
        <v>0</v>
      </c>
    </row>
    <row r="206" spans="1:116">
      <c r="A206" s="47">
        <f>'MB STOP cijfers'!A6</f>
        <v>0</v>
      </c>
      <c r="B206" s="49" t="str">
        <f>'MB STOP cijfers'!B6</f>
        <v>MRNT/MRNL/XINLMB00</v>
      </c>
      <c r="C206" s="4" t="str">
        <f>'MB STOP cijfers'!C6</f>
        <v>Microbiologie</v>
      </c>
      <c r="D206" s="4" t="str">
        <f>'MB STOP cijfers'!D6</f>
        <v>MB Monitoring &amp; Handhaving VWS</v>
      </c>
      <c r="E206" s="13" t="str">
        <f>'MB STOP cijfers'!E6</f>
        <v>Import</v>
      </c>
      <c r="F206" s="4" t="str">
        <f>'MB STOP cijfers'!F6</f>
        <v>VWS</v>
      </c>
      <c r="G206" s="292">
        <f>'MB STOP cijfers'!G6</f>
        <v>0</v>
      </c>
      <c r="H206" s="15">
        <f>'MB STOP cijfers'!H6</f>
        <v>850</v>
      </c>
      <c r="I206" s="11">
        <f>'MB STOP cijfers'!I6</f>
        <v>2125</v>
      </c>
      <c r="J206" s="11">
        <f>'MB STOP cijfers'!J6</f>
        <v>0</v>
      </c>
      <c r="K206" s="11">
        <f>'MB STOP cijfers'!K6</f>
        <v>0</v>
      </c>
      <c r="L206" s="11">
        <f>'MB STOP cijfers'!L6</f>
        <v>0</v>
      </c>
      <c r="M206" s="11">
        <f>'MB STOP cijfers'!M6</f>
        <v>0</v>
      </c>
      <c r="N206" s="11">
        <f>'MB STOP cijfers'!N6</f>
        <v>0</v>
      </c>
      <c r="O206" s="11">
        <f>'MB STOP cijfers'!O6</f>
        <v>0</v>
      </c>
      <c r="P206" s="11">
        <f>'MB STOP cijfers'!P6</f>
        <v>0</v>
      </c>
      <c r="Q206" s="26">
        <f>'MB STOP cijfers'!Q6</f>
        <v>2975</v>
      </c>
      <c r="R206" s="15">
        <f>'MB STOP cijfers'!R6</f>
        <v>525</v>
      </c>
      <c r="S206" s="11">
        <f>'MB STOP cijfers'!S6</f>
        <v>0</v>
      </c>
      <c r="T206" s="11">
        <f>'MB STOP cijfers'!T6</f>
        <v>2450</v>
      </c>
      <c r="U206" s="11">
        <f>'MB STOP cijfers'!U6</f>
        <v>0</v>
      </c>
      <c r="V206" s="11">
        <f>'MB STOP cijfers'!V6</f>
        <v>0</v>
      </c>
      <c r="W206" s="11">
        <f>'MB STOP cijfers'!W6</f>
        <v>0</v>
      </c>
      <c r="X206" s="11">
        <f>'MB STOP cijfers'!X6</f>
        <v>0</v>
      </c>
      <c r="Y206" s="11">
        <f>'MB STOP cijfers'!Y6</f>
        <v>0</v>
      </c>
      <c r="Z206" s="49">
        <f>'MB STOP cijfers'!Z6</f>
        <v>2975</v>
      </c>
      <c r="AA206" s="11">
        <f>'MB STOP cijfers'!AA6</f>
        <v>325</v>
      </c>
      <c r="AB206" s="11">
        <f>'MB STOP cijfers'!AB6</f>
        <v>0</v>
      </c>
      <c r="AC206" s="11">
        <f>'MB STOP cijfers'!AC6</f>
        <v>0</v>
      </c>
      <c r="AD206" s="11">
        <f>'MB STOP cijfers'!AD6</f>
        <v>0</v>
      </c>
      <c r="AE206" s="11">
        <f>'MB STOP cijfers'!AE6</f>
        <v>0</v>
      </c>
      <c r="AF206" s="11">
        <f>'MB STOP cijfers'!AF6</f>
        <v>2125</v>
      </c>
      <c r="AG206" s="49">
        <f>'MB STOP cijfers'!AG6</f>
        <v>0</v>
      </c>
      <c r="AH206" s="15">
        <f>'MB STOP cijfers'!AH6</f>
        <v>325</v>
      </c>
      <c r="AI206" s="11">
        <f>'MB STOP cijfers'!AI6</f>
        <v>0</v>
      </c>
      <c r="AJ206" s="11">
        <f>'MB STOP cijfers'!AJ6</f>
        <v>0</v>
      </c>
      <c r="AK206" s="11">
        <f>'MB STOP cijfers'!AK6</f>
        <v>0</v>
      </c>
      <c r="AL206" s="49">
        <f>'MB STOP cijfers'!AL6</f>
        <v>0</v>
      </c>
      <c r="AM206" s="11">
        <f>'MB STOP cijfers'!AM6</f>
        <v>0</v>
      </c>
      <c r="AN206" s="11">
        <f>'MB STOP cijfers'!AN6</f>
        <v>0</v>
      </c>
      <c r="AO206" s="11">
        <f>'MB STOP cijfers'!AO6</f>
        <v>0</v>
      </c>
      <c r="AP206" s="11">
        <f>'MB STOP cijfers'!AP6</f>
        <v>0</v>
      </c>
      <c r="AQ206" s="11">
        <f>'MB STOP cijfers'!AQ6</f>
        <v>0</v>
      </c>
      <c r="AR206" s="49">
        <f>'MB STOP cijfers'!AR6</f>
        <v>0</v>
      </c>
      <c r="AS206" s="11">
        <f>'MB STOP cijfers'!AS6</f>
        <v>0</v>
      </c>
      <c r="AT206" s="11">
        <f>'MB STOP cijfers'!AT6</f>
        <v>0</v>
      </c>
      <c r="AU206" s="11">
        <f>'MB STOP cijfers'!AU6</f>
        <v>0</v>
      </c>
      <c r="AV206" s="11">
        <f>'MB STOP cijfers'!AV6</f>
        <v>0</v>
      </c>
      <c r="AW206" s="11">
        <f>'MB STOP cijfers'!AW6</f>
        <v>0</v>
      </c>
      <c r="AX206" s="11">
        <f>'MB STOP cijfers'!AX6</f>
        <v>0</v>
      </c>
      <c r="AY206" s="11">
        <f>'MB STOP cijfers'!AY6</f>
        <v>0</v>
      </c>
      <c r="AZ206" s="11">
        <f>'MB STOP cijfers'!AZ6</f>
        <v>0</v>
      </c>
      <c r="BA206" s="11">
        <f>'MB STOP cijfers'!BA6</f>
        <v>0</v>
      </c>
      <c r="BB206" s="11">
        <f>'MB STOP cijfers'!BB6</f>
        <v>0</v>
      </c>
      <c r="BC206" s="49">
        <f>'MB STOP cijfers'!BC6</f>
        <v>0</v>
      </c>
      <c r="BD206" s="11">
        <f>'MB STOP cijfers'!BD6</f>
        <v>0</v>
      </c>
      <c r="BE206" s="11">
        <f>'MB STOP cijfers'!BE6</f>
        <v>0</v>
      </c>
      <c r="BF206" s="11">
        <f>'MB STOP cijfers'!BF6</f>
        <v>0</v>
      </c>
      <c r="BG206" s="11">
        <f>'MB STOP cijfers'!BG6</f>
        <v>0</v>
      </c>
      <c r="BH206" s="11">
        <f>'MB STOP cijfers'!BH6</f>
        <v>1063</v>
      </c>
      <c r="BI206" s="11">
        <f>'MB STOP cijfers'!BI6</f>
        <v>1062</v>
      </c>
      <c r="BJ206" s="11">
        <f>'MB STOP cijfers'!BJ6</f>
        <v>0</v>
      </c>
      <c r="BK206" s="49">
        <f>'MB STOP cijfers'!BK6</f>
        <v>0</v>
      </c>
      <c r="BL206" s="11">
        <f>'MB STOP cijfers'!BL6</f>
        <v>0</v>
      </c>
      <c r="BM206" s="11">
        <f>'MB STOP cijfers'!BM6</f>
        <v>0</v>
      </c>
      <c r="BN206" s="11">
        <f>'MB STOP cijfers'!BN6</f>
        <v>0</v>
      </c>
      <c r="BO206" s="11">
        <f>'MB STOP cijfers'!BO6</f>
        <v>0</v>
      </c>
      <c r="BP206" s="11">
        <f>'MB STOP cijfers'!BP6</f>
        <v>0</v>
      </c>
      <c r="BQ206" s="49">
        <f>'MB STOP cijfers'!BQ6</f>
        <v>0</v>
      </c>
      <c r="BR206" s="11">
        <f>'MB STOP cijfers'!BR6</f>
        <v>0</v>
      </c>
      <c r="BS206" s="11">
        <f>'MB STOP cijfers'!BS6</f>
        <v>0</v>
      </c>
      <c r="BT206" s="11">
        <f>'MB STOP cijfers'!BT6</f>
        <v>0</v>
      </c>
      <c r="BU206" s="11">
        <f>'MB STOP cijfers'!BU6</f>
        <v>0</v>
      </c>
      <c r="BV206" s="11">
        <f>'MB STOP cijfers'!BV6</f>
        <v>0</v>
      </c>
      <c r="BW206" s="11">
        <f>'MB STOP cijfers'!BW6</f>
        <v>0</v>
      </c>
      <c r="BX206" s="47">
        <f>'MB STOP cijfers'!BX6</f>
        <v>0</v>
      </c>
      <c r="BY206" s="49">
        <f>'MB STOP cijfers'!BY6</f>
        <v>2450</v>
      </c>
      <c r="BZ206" s="11">
        <f>'MB STOP cijfers'!BZ6</f>
        <v>0</v>
      </c>
      <c r="CA206" s="11">
        <f>'MB STOP cijfers'!CA6</f>
        <v>0</v>
      </c>
      <c r="CB206" s="11">
        <f>'MB STOP cijfers'!CB6</f>
        <v>0</v>
      </c>
      <c r="CC206" s="11">
        <f>'MB STOP cijfers'!CC6</f>
        <v>0</v>
      </c>
      <c r="CD206" s="11">
        <f>'MB STOP cijfers'!CD6</f>
        <v>0</v>
      </c>
      <c r="CE206" s="11">
        <f>'MB STOP cijfers'!CE6</f>
        <v>0</v>
      </c>
      <c r="CF206" s="11">
        <f>'MB STOP cijfers'!CF6</f>
        <v>0</v>
      </c>
      <c r="CG206" s="11">
        <f>'MB STOP cijfers'!CG6</f>
        <v>0</v>
      </c>
      <c r="CH206" s="11">
        <f>'MB STOP cijfers'!CH6</f>
        <v>0</v>
      </c>
      <c r="CI206" s="11">
        <f>'MB STOP cijfers'!CI6</f>
        <v>0</v>
      </c>
      <c r="CJ206" s="11">
        <f>'MB STOP cijfers'!CJ6</f>
        <v>0</v>
      </c>
      <c r="CK206" s="11">
        <f>'MB STOP cijfers'!CK6</f>
        <v>0</v>
      </c>
      <c r="CL206" s="49">
        <f>'MB STOP cijfers'!CL6</f>
        <v>0</v>
      </c>
      <c r="CM206" s="11">
        <f>'MB STOP cijfers'!CM6</f>
        <v>0</v>
      </c>
      <c r="CN206" s="11">
        <f>'MB STOP cijfers'!CN6</f>
        <v>0</v>
      </c>
      <c r="CO206" s="11">
        <f>'MB STOP cijfers'!CO6</f>
        <v>0</v>
      </c>
      <c r="CP206" s="11">
        <f>'MB STOP cijfers'!CP6</f>
        <v>0</v>
      </c>
      <c r="CQ206" s="11">
        <f>'MB STOP cijfers'!CQ6</f>
        <v>0</v>
      </c>
      <c r="CR206" s="11">
        <f>'MB STOP cijfers'!CR6</f>
        <v>0</v>
      </c>
      <c r="CS206" s="11">
        <f>'MB STOP cijfers'!CS6</f>
        <v>0</v>
      </c>
      <c r="CT206" s="11">
        <f>'MB STOP cijfers'!CT6</f>
        <v>0</v>
      </c>
      <c r="CU206" s="11">
        <f>'MB STOP cijfers'!CU6</f>
        <v>0</v>
      </c>
      <c r="CV206" s="11">
        <f>'MB STOP cijfers'!CV6</f>
        <v>0</v>
      </c>
      <c r="CW206" s="11">
        <f>'MB STOP cijfers'!CW6</f>
        <v>0</v>
      </c>
      <c r="CX206" s="11">
        <f>'MB STOP cijfers'!CX6</f>
        <v>0</v>
      </c>
      <c r="CY206" s="26">
        <f>'MB STOP cijfers'!CY6</f>
        <v>0</v>
      </c>
      <c r="CZ206" s="15">
        <f>'MB STOP cijfers'!CZ6</f>
        <v>0</v>
      </c>
      <c r="DA206" s="11">
        <f>'MB STOP cijfers'!DA6</f>
        <v>0</v>
      </c>
      <c r="DB206" s="11">
        <f>'MB STOP cijfers'!DB6</f>
        <v>0</v>
      </c>
      <c r="DC206" s="11">
        <f>'MB STOP cijfers'!DC6</f>
        <v>0</v>
      </c>
      <c r="DD206" s="11">
        <f>'MB STOP cijfers'!DD6</f>
        <v>0</v>
      </c>
      <c r="DE206" s="11">
        <f>'MB STOP cijfers'!DE6</f>
        <v>0</v>
      </c>
      <c r="DF206" s="11">
        <f>'MB STOP cijfers'!DF6</f>
        <v>0</v>
      </c>
      <c r="DG206" s="11">
        <f>'MB STOP cijfers'!DG6</f>
        <v>0</v>
      </c>
      <c r="DH206" s="11">
        <f>'MB STOP cijfers'!DH6</f>
        <v>0</v>
      </c>
      <c r="DI206" s="11">
        <f>'MB STOP cijfers'!DI6</f>
        <v>0</v>
      </c>
      <c r="DJ206" s="11">
        <f>'MB STOP cijfers'!DJ6</f>
        <v>0</v>
      </c>
      <c r="DK206" s="11">
        <f>'MB STOP cijfers'!DK6</f>
        <v>0</v>
      </c>
      <c r="DL206" s="26">
        <f>'MB STOP cijfers'!DL6</f>
        <v>0</v>
      </c>
    </row>
    <row r="207" spans="1:116">
      <c r="A207" s="47">
        <f>'MB STOP cijfers'!A7</f>
        <v>0</v>
      </c>
      <c r="B207" s="49" t="str">
        <f>'MB STOP cijfers'!B7</f>
        <v>MRNT/MRNL/XINLMB00</v>
      </c>
      <c r="C207" s="4" t="str">
        <f>'MB STOP cijfers'!C7</f>
        <v>Microbiologie</v>
      </c>
      <c r="D207" s="4" t="str">
        <f>'MB STOP cijfers'!D7</f>
        <v>MB Monitoring &amp; Handhaving VWS</v>
      </c>
      <c r="E207" s="13" t="str">
        <f>'MB STOP cijfers'!E7</f>
        <v>Industriele verwerking Importeurs/Distribiteurs</v>
      </c>
      <c r="F207" s="4" t="str">
        <f>'MB STOP cijfers'!F7</f>
        <v>VWS</v>
      </c>
      <c r="G207" s="292">
        <f>'MB STOP cijfers'!G7</f>
        <v>0</v>
      </c>
      <c r="H207" s="15">
        <f>'MB STOP cijfers'!H7</f>
        <v>2005</v>
      </c>
      <c r="I207" s="11">
        <f>'MB STOP cijfers'!I7</f>
        <v>5526</v>
      </c>
      <c r="J207" s="11">
        <f>'MB STOP cijfers'!J7</f>
        <v>0</v>
      </c>
      <c r="K207" s="11">
        <f>'MB STOP cijfers'!K7</f>
        <v>0</v>
      </c>
      <c r="L207" s="11">
        <f>'MB STOP cijfers'!L7</f>
        <v>0</v>
      </c>
      <c r="M207" s="11">
        <f>'MB STOP cijfers'!M7</f>
        <v>0</v>
      </c>
      <c r="N207" s="11">
        <f>'MB STOP cijfers'!N7</f>
        <v>0</v>
      </c>
      <c r="O207" s="11">
        <f>'MB STOP cijfers'!O7</f>
        <v>0</v>
      </c>
      <c r="P207" s="11">
        <f>'MB STOP cijfers'!P7</f>
        <v>0</v>
      </c>
      <c r="Q207" s="26">
        <f>'MB STOP cijfers'!Q7</f>
        <v>7531</v>
      </c>
      <c r="R207" s="15">
        <f>'MB STOP cijfers'!R7</f>
        <v>0</v>
      </c>
      <c r="S207" s="11">
        <f>'MB STOP cijfers'!S7</f>
        <v>0</v>
      </c>
      <c r="T207" s="11">
        <f>'MB STOP cijfers'!T7</f>
        <v>7531</v>
      </c>
      <c r="U207" s="11">
        <f>'MB STOP cijfers'!U7</f>
        <v>0</v>
      </c>
      <c r="V207" s="11">
        <f>'MB STOP cijfers'!V7</f>
        <v>0</v>
      </c>
      <c r="W207" s="11">
        <f>'MB STOP cijfers'!W7</f>
        <v>0</v>
      </c>
      <c r="X207" s="11">
        <f>'MB STOP cijfers'!X7</f>
        <v>0</v>
      </c>
      <c r="Y207" s="11">
        <f>'MB STOP cijfers'!Y7</f>
        <v>0</v>
      </c>
      <c r="Z207" s="49">
        <f>'MB STOP cijfers'!Z7</f>
        <v>7531</v>
      </c>
      <c r="AA207" s="11">
        <f>'MB STOP cijfers'!AA7</f>
        <v>580</v>
      </c>
      <c r="AB207" s="11">
        <f>'MB STOP cijfers'!AB7</f>
        <v>0</v>
      </c>
      <c r="AC207" s="11">
        <f>'MB STOP cijfers'!AC7</f>
        <v>1425</v>
      </c>
      <c r="AD207" s="11">
        <f>'MB STOP cijfers'!AD7</f>
        <v>0</v>
      </c>
      <c r="AE207" s="11">
        <f>'MB STOP cijfers'!AE7</f>
        <v>0</v>
      </c>
      <c r="AF207" s="11">
        <f>'MB STOP cijfers'!AF7</f>
        <v>5526</v>
      </c>
      <c r="AG207" s="49">
        <f>'MB STOP cijfers'!AG7</f>
        <v>0</v>
      </c>
      <c r="AH207" s="15">
        <f>'MB STOP cijfers'!AH7</f>
        <v>580</v>
      </c>
      <c r="AI207" s="11">
        <f>'MB STOP cijfers'!AI7</f>
        <v>0</v>
      </c>
      <c r="AJ207" s="11">
        <f>'MB STOP cijfers'!AJ7</f>
        <v>0</v>
      </c>
      <c r="AK207" s="11">
        <f>'MB STOP cijfers'!AK7</f>
        <v>0</v>
      </c>
      <c r="AL207" s="49">
        <f>'MB STOP cijfers'!AL7</f>
        <v>0</v>
      </c>
      <c r="AM207" s="11">
        <f>'MB STOP cijfers'!AM7</f>
        <v>0</v>
      </c>
      <c r="AN207" s="11">
        <f>'MB STOP cijfers'!AN7</f>
        <v>0</v>
      </c>
      <c r="AO207" s="11">
        <f>'MB STOP cijfers'!AO7</f>
        <v>0</v>
      </c>
      <c r="AP207" s="11">
        <f>'MB STOP cijfers'!AP7</f>
        <v>0</v>
      </c>
      <c r="AQ207" s="11">
        <f>'MB STOP cijfers'!AQ7</f>
        <v>0</v>
      </c>
      <c r="AR207" s="49">
        <f>'MB STOP cijfers'!AR7</f>
        <v>0</v>
      </c>
      <c r="AS207" s="11">
        <f>'MB STOP cijfers'!AS7</f>
        <v>0</v>
      </c>
      <c r="AT207" s="11">
        <f>'MB STOP cijfers'!AT7</f>
        <v>0</v>
      </c>
      <c r="AU207" s="11">
        <f>'MB STOP cijfers'!AU7</f>
        <v>0</v>
      </c>
      <c r="AV207" s="11">
        <f>'MB STOP cijfers'!AV7</f>
        <v>0</v>
      </c>
      <c r="AW207" s="11">
        <f>'MB STOP cijfers'!AW7</f>
        <v>0</v>
      </c>
      <c r="AX207" s="11">
        <f>'MB STOP cijfers'!AX7</f>
        <v>0</v>
      </c>
      <c r="AY207" s="11">
        <f>'MB STOP cijfers'!AY7</f>
        <v>0</v>
      </c>
      <c r="AZ207" s="11">
        <f>'MB STOP cijfers'!AZ7</f>
        <v>0</v>
      </c>
      <c r="BA207" s="11">
        <f>'MB STOP cijfers'!BA7</f>
        <v>0</v>
      </c>
      <c r="BB207" s="11">
        <f>'MB STOP cijfers'!BB7</f>
        <v>0</v>
      </c>
      <c r="BC207" s="49">
        <f>'MB STOP cijfers'!BC7</f>
        <v>0</v>
      </c>
      <c r="BD207" s="11">
        <f>'MB STOP cijfers'!BD7</f>
        <v>0</v>
      </c>
      <c r="BE207" s="11">
        <f>'MB STOP cijfers'!BE7</f>
        <v>0</v>
      </c>
      <c r="BF207" s="11">
        <f>'MB STOP cijfers'!BF7</f>
        <v>0</v>
      </c>
      <c r="BG207" s="11">
        <f>'MB STOP cijfers'!BG7</f>
        <v>0</v>
      </c>
      <c r="BH207" s="11">
        <f>'MB STOP cijfers'!BH7</f>
        <v>2763</v>
      </c>
      <c r="BI207" s="11">
        <f>'MB STOP cijfers'!BI7</f>
        <v>2763</v>
      </c>
      <c r="BJ207" s="11">
        <f>'MB STOP cijfers'!BJ7</f>
        <v>0</v>
      </c>
      <c r="BK207" s="49">
        <f>'MB STOP cijfers'!BK7</f>
        <v>0</v>
      </c>
      <c r="BL207" s="11">
        <f>'MB STOP cijfers'!BL7</f>
        <v>0</v>
      </c>
      <c r="BM207" s="11">
        <f>'MB STOP cijfers'!BM7</f>
        <v>0</v>
      </c>
      <c r="BN207" s="11">
        <f>'MB STOP cijfers'!BN7</f>
        <v>0</v>
      </c>
      <c r="BO207" s="11">
        <f>'MB STOP cijfers'!BO7</f>
        <v>0</v>
      </c>
      <c r="BP207" s="11">
        <f>'MB STOP cijfers'!BP7</f>
        <v>0</v>
      </c>
      <c r="BQ207" s="49">
        <f>'MB STOP cijfers'!BQ7</f>
        <v>0</v>
      </c>
      <c r="BR207" s="11">
        <f>'MB STOP cijfers'!BR7</f>
        <v>0</v>
      </c>
      <c r="BS207" s="11">
        <f>'MB STOP cijfers'!BS7</f>
        <v>0</v>
      </c>
      <c r="BT207" s="11">
        <f>'MB STOP cijfers'!BT7</f>
        <v>0</v>
      </c>
      <c r="BU207" s="11">
        <f>'MB STOP cijfers'!BU7</f>
        <v>0</v>
      </c>
      <c r="BV207" s="11">
        <f>'MB STOP cijfers'!BV7</f>
        <v>0</v>
      </c>
      <c r="BW207" s="11">
        <f>'MB STOP cijfers'!BW7</f>
        <v>0</v>
      </c>
      <c r="BX207" s="47">
        <f>'MB STOP cijfers'!BX7</f>
        <v>1425</v>
      </c>
      <c r="BY207" s="49">
        <f>'MB STOP cijfers'!BY7</f>
        <v>6106</v>
      </c>
      <c r="BZ207" s="11">
        <f>'MB STOP cijfers'!BZ7</f>
        <v>0</v>
      </c>
      <c r="CA207" s="11">
        <f>'MB STOP cijfers'!CA7</f>
        <v>0</v>
      </c>
      <c r="CB207" s="11">
        <f>'MB STOP cijfers'!CB7</f>
        <v>0</v>
      </c>
      <c r="CC207" s="11">
        <f>'MB STOP cijfers'!CC7</f>
        <v>0</v>
      </c>
      <c r="CD207" s="11">
        <f>'MB STOP cijfers'!CD7</f>
        <v>0</v>
      </c>
      <c r="CE207" s="11">
        <f>'MB STOP cijfers'!CE7</f>
        <v>0</v>
      </c>
      <c r="CF207" s="11">
        <f>'MB STOP cijfers'!CF7</f>
        <v>0</v>
      </c>
      <c r="CG207" s="11">
        <f>'MB STOP cijfers'!CG7</f>
        <v>0</v>
      </c>
      <c r="CH207" s="11">
        <f>'MB STOP cijfers'!CH7</f>
        <v>0</v>
      </c>
      <c r="CI207" s="11">
        <f>'MB STOP cijfers'!CI7</f>
        <v>0</v>
      </c>
      <c r="CJ207" s="11">
        <f>'MB STOP cijfers'!CJ7</f>
        <v>0</v>
      </c>
      <c r="CK207" s="11">
        <f>'MB STOP cijfers'!CK7</f>
        <v>0</v>
      </c>
      <c r="CL207" s="49">
        <f>'MB STOP cijfers'!CL7</f>
        <v>0</v>
      </c>
      <c r="CM207" s="11">
        <f>'MB STOP cijfers'!CM7</f>
        <v>0</v>
      </c>
      <c r="CN207" s="11">
        <f>'MB STOP cijfers'!CN7</f>
        <v>0</v>
      </c>
      <c r="CO207" s="11">
        <f>'MB STOP cijfers'!CO7</f>
        <v>0</v>
      </c>
      <c r="CP207" s="11">
        <f>'MB STOP cijfers'!CP7</f>
        <v>0</v>
      </c>
      <c r="CQ207" s="11">
        <f>'MB STOP cijfers'!CQ7</f>
        <v>0</v>
      </c>
      <c r="CR207" s="11">
        <f>'MB STOP cijfers'!CR7</f>
        <v>0</v>
      </c>
      <c r="CS207" s="11">
        <f>'MB STOP cijfers'!CS7</f>
        <v>0</v>
      </c>
      <c r="CT207" s="11">
        <f>'MB STOP cijfers'!CT7</f>
        <v>0</v>
      </c>
      <c r="CU207" s="11">
        <f>'MB STOP cijfers'!CU7</f>
        <v>0</v>
      </c>
      <c r="CV207" s="11">
        <f>'MB STOP cijfers'!CV7</f>
        <v>0</v>
      </c>
      <c r="CW207" s="11">
        <f>'MB STOP cijfers'!CW7</f>
        <v>0</v>
      </c>
      <c r="CX207" s="11">
        <f>'MB STOP cijfers'!CX7</f>
        <v>0</v>
      </c>
      <c r="CY207" s="26">
        <f>'MB STOP cijfers'!CY7</f>
        <v>0</v>
      </c>
      <c r="CZ207" s="15">
        <f>'MB STOP cijfers'!CZ7</f>
        <v>0</v>
      </c>
      <c r="DA207" s="11">
        <f>'MB STOP cijfers'!DA7</f>
        <v>0</v>
      </c>
      <c r="DB207" s="11">
        <f>'MB STOP cijfers'!DB7</f>
        <v>0</v>
      </c>
      <c r="DC207" s="11">
        <f>'MB STOP cijfers'!DC7</f>
        <v>0</v>
      </c>
      <c r="DD207" s="11">
        <f>'MB STOP cijfers'!DD7</f>
        <v>0</v>
      </c>
      <c r="DE207" s="11">
        <f>'MB STOP cijfers'!DE7</f>
        <v>0</v>
      </c>
      <c r="DF207" s="11">
        <f>'MB STOP cijfers'!DF7</f>
        <v>0</v>
      </c>
      <c r="DG207" s="11">
        <f>'MB STOP cijfers'!DG7</f>
        <v>0</v>
      </c>
      <c r="DH207" s="11">
        <f>'MB STOP cijfers'!DH7</f>
        <v>0</v>
      </c>
      <c r="DI207" s="11">
        <f>'MB STOP cijfers'!DI7</f>
        <v>0</v>
      </c>
      <c r="DJ207" s="11">
        <f>'MB STOP cijfers'!DJ7</f>
        <v>0</v>
      </c>
      <c r="DK207" s="11">
        <f>'MB STOP cijfers'!DK7</f>
        <v>0</v>
      </c>
      <c r="DL207" s="26">
        <f>'MB STOP cijfers'!DL7</f>
        <v>0</v>
      </c>
    </row>
    <row r="208" spans="1:116">
      <c r="A208" s="47">
        <f>'MB STOP cijfers'!A8</f>
        <v>0</v>
      </c>
      <c r="B208" s="49" t="str">
        <f>'MB STOP cijfers'!B8</f>
        <v>MRNT/MRNL/XINLMB00</v>
      </c>
      <c r="C208" s="4" t="str">
        <f>'MB STOP cijfers'!C8</f>
        <v>Microbiologie</v>
      </c>
      <c r="D208" s="4" t="str">
        <f>'MB STOP cijfers'!D8</f>
        <v>MB Monitoring &amp; Handhaving VWS</v>
      </c>
      <c r="E208" s="13" t="str">
        <f>'MB STOP cijfers'!E8</f>
        <v>Industriele verwerking Productiebedrijven</v>
      </c>
      <c r="F208" s="4" t="str">
        <f>'MB STOP cijfers'!F8</f>
        <v>VWS</v>
      </c>
      <c r="G208" s="292">
        <f>'MB STOP cijfers'!G8</f>
        <v>0</v>
      </c>
      <c r="H208" s="15">
        <f>'MB STOP cijfers'!H8</f>
        <v>1013</v>
      </c>
      <c r="I208" s="11">
        <f>'MB STOP cijfers'!I8</f>
        <v>1452</v>
      </c>
      <c r="J208" s="11">
        <f>'MB STOP cijfers'!J8</f>
        <v>0</v>
      </c>
      <c r="K208" s="11">
        <f>'MB STOP cijfers'!K8</f>
        <v>0</v>
      </c>
      <c r="L208" s="11">
        <f>'MB STOP cijfers'!L8</f>
        <v>0</v>
      </c>
      <c r="M208" s="11">
        <f>'MB STOP cijfers'!M8</f>
        <v>0</v>
      </c>
      <c r="N208" s="11">
        <f>'MB STOP cijfers'!N8</f>
        <v>0</v>
      </c>
      <c r="O208" s="11">
        <f>'MB STOP cijfers'!O8</f>
        <v>0</v>
      </c>
      <c r="P208" s="11">
        <f>'MB STOP cijfers'!P8</f>
        <v>0</v>
      </c>
      <c r="Q208" s="26">
        <f>'MB STOP cijfers'!Q8</f>
        <v>2465</v>
      </c>
      <c r="R208" s="15">
        <f>'MB STOP cijfers'!R8</f>
        <v>0</v>
      </c>
      <c r="S208" s="11">
        <f>'MB STOP cijfers'!S8</f>
        <v>0</v>
      </c>
      <c r="T208" s="11">
        <f>'MB STOP cijfers'!T8</f>
        <v>2465</v>
      </c>
      <c r="U208" s="11">
        <f>'MB STOP cijfers'!U8</f>
        <v>0</v>
      </c>
      <c r="V208" s="11">
        <f>'MB STOP cijfers'!V8</f>
        <v>0</v>
      </c>
      <c r="W208" s="11">
        <f>'MB STOP cijfers'!W8</f>
        <v>0</v>
      </c>
      <c r="X208" s="11">
        <f>'MB STOP cijfers'!X8</f>
        <v>0</v>
      </c>
      <c r="Y208" s="11">
        <f>'MB STOP cijfers'!Y8</f>
        <v>0</v>
      </c>
      <c r="Z208" s="49">
        <f>'MB STOP cijfers'!Z8</f>
        <v>2465</v>
      </c>
      <c r="AA208" s="11">
        <f>'MB STOP cijfers'!AA8</f>
        <v>500</v>
      </c>
      <c r="AB208" s="11">
        <f>'MB STOP cijfers'!AB8</f>
        <v>0</v>
      </c>
      <c r="AC208" s="11">
        <f>'MB STOP cijfers'!AC8</f>
        <v>513</v>
      </c>
      <c r="AD208" s="11">
        <f>'MB STOP cijfers'!AD8</f>
        <v>0</v>
      </c>
      <c r="AE208" s="11">
        <f>'MB STOP cijfers'!AE8</f>
        <v>0</v>
      </c>
      <c r="AF208" s="11">
        <f>'MB STOP cijfers'!AF8</f>
        <v>1452</v>
      </c>
      <c r="AG208" s="49">
        <f>'MB STOP cijfers'!AG8</f>
        <v>0</v>
      </c>
      <c r="AH208" s="15">
        <f>'MB STOP cijfers'!AH8</f>
        <v>500</v>
      </c>
      <c r="AI208" s="11">
        <f>'MB STOP cijfers'!AI8</f>
        <v>0</v>
      </c>
      <c r="AJ208" s="11">
        <f>'MB STOP cijfers'!AJ8</f>
        <v>0</v>
      </c>
      <c r="AK208" s="11">
        <f>'MB STOP cijfers'!AK8</f>
        <v>0</v>
      </c>
      <c r="AL208" s="49">
        <f>'MB STOP cijfers'!AL8</f>
        <v>0</v>
      </c>
      <c r="AM208" s="11">
        <f>'MB STOP cijfers'!AM8</f>
        <v>0</v>
      </c>
      <c r="AN208" s="11">
        <f>'MB STOP cijfers'!AN8</f>
        <v>0</v>
      </c>
      <c r="AO208" s="11">
        <f>'MB STOP cijfers'!AO8</f>
        <v>0</v>
      </c>
      <c r="AP208" s="11">
        <f>'MB STOP cijfers'!AP8</f>
        <v>0</v>
      </c>
      <c r="AQ208" s="11">
        <f>'MB STOP cijfers'!AQ8</f>
        <v>0</v>
      </c>
      <c r="AR208" s="49">
        <f>'MB STOP cijfers'!AR8</f>
        <v>0</v>
      </c>
      <c r="AS208" s="11">
        <f>'MB STOP cijfers'!AS8</f>
        <v>0</v>
      </c>
      <c r="AT208" s="11">
        <f>'MB STOP cijfers'!AT8</f>
        <v>0</v>
      </c>
      <c r="AU208" s="11">
        <f>'MB STOP cijfers'!AU8</f>
        <v>0</v>
      </c>
      <c r="AV208" s="11">
        <f>'MB STOP cijfers'!AV8</f>
        <v>0</v>
      </c>
      <c r="AW208" s="11">
        <f>'MB STOP cijfers'!AW8</f>
        <v>0</v>
      </c>
      <c r="AX208" s="11">
        <f>'MB STOP cijfers'!AX8</f>
        <v>0</v>
      </c>
      <c r="AY208" s="11">
        <f>'MB STOP cijfers'!AY8</f>
        <v>0</v>
      </c>
      <c r="AZ208" s="11">
        <f>'MB STOP cijfers'!AZ8</f>
        <v>0</v>
      </c>
      <c r="BA208" s="11">
        <f>'MB STOP cijfers'!BA8</f>
        <v>0</v>
      </c>
      <c r="BB208" s="11">
        <f>'MB STOP cijfers'!BB8</f>
        <v>0</v>
      </c>
      <c r="BC208" s="49">
        <f>'MB STOP cijfers'!BC8</f>
        <v>0</v>
      </c>
      <c r="BD208" s="11">
        <f>'MB STOP cijfers'!BD8</f>
        <v>0</v>
      </c>
      <c r="BE208" s="11">
        <f>'MB STOP cijfers'!BE8</f>
        <v>0</v>
      </c>
      <c r="BF208" s="11">
        <f>'MB STOP cijfers'!BF8</f>
        <v>0</v>
      </c>
      <c r="BG208" s="11">
        <f>'MB STOP cijfers'!BG8</f>
        <v>0</v>
      </c>
      <c r="BH208" s="11">
        <f>'MB STOP cijfers'!BH8</f>
        <v>726</v>
      </c>
      <c r="BI208" s="11">
        <f>'MB STOP cijfers'!BI8</f>
        <v>726</v>
      </c>
      <c r="BJ208" s="11">
        <f>'MB STOP cijfers'!BJ8</f>
        <v>0</v>
      </c>
      <c r="BK208" s="49">
        <f>'MB STOP cijfers'!BK8</f>
        <v>0</v>
      </c>
      <c r="BL208" s="11">
        <f>'MB STOP cijfers'!BL8</f>
        <v>0</v>
      </c>
      <c r="BM208" s="11">
        <f>'MB STOP cijfers'!BM8</f>
        <v>0</v>
      </c>
      <c r="BN208" s="11">
        <f>'MB STOP cijfers'!BN8</f>
        <v>0</v>
      </c>
      <c r="BO208" s="11">
        <f>'MB STOP cijfers'!BO8</f>
        <v>0</v>
      </c>
      <c r="BP208" s="11">
        <f>'MB STOP cijfers'!BP8</f>
        <v>0</v>
      </c>
      <c r="BQ208" s="49">
        <f>'MB STOP cijfers'!BQ8</f>
        <v>0</v>
      </c>
      <c r="BR208" s="11">
        <f>'MB STOP cijfers'!BR8</f>
        <v>0</v>
      </c>
      <c r="BS208" s="11">
        <f>'MB STOP cijfers'!BS8</f>
        <v>0</v>
      </c>
      <c r="BT208" s="11">
        <f>'MB STOP cijfers'!BT8</f>
        <v>0</v>
      </c>
      <c r="BU208" s="11">
        <f>'MB STOP cijfers'!BU8</f>
        <v>0</v>
      </c>
      <c r="BV208" s="11">
        <f>'MB STOP cijfers'!BV8</f>
        <v>0</v>
      </c>
      <c r="BW208" s="11">
        <f>'MB STOP cijfers'!BW8</f>
        <v>0</v>
      </c>
      <c r="BX208" s="47">
        <f>'MB STOP cijfers'!BX8</f>
        <v>513</v>
      </c>
      <c r="BY208" s="49">
        <f>'MB STOP cijfers'!BY8</f>
        <v>1952</v>
      </c>
      <c r="BZ208" s="11">
        <f>'MB STOP cijfers'!BZ8</f>
        <v>0</v>
      </c>
      <c r="CA208" s="11">
        <f>'MB STOP cijfers'!CA8</f>
        <v>0</v>
      </c>
      <c r="CB208" s="11">
        <f>'MB STOP cijfers'!CB8</f>
        <v>0</v>
      </c>
      <c r="CC208" s="11">
        <f>'MB STOP cijfers'!CC8</f>
        <v>0</v>
      </c>
      <c r="CD208" s="11">
        <f>'MB STOP cijfers'!CD8</f>
        <v>0</v>
      </c>
      <c r="CE208" s="11">
        <f>'MB STOP cijfers'!CE8</f>
        <v>0</v>
      </c>
      <c r="CF208" s="11">
        <f>'MB STOP cijfers'!CF8</f>
        <v>0</v>
      </c>
      <c r="CG208" s="11">
        <f>'MB STOP cijfers'!CG8</f>
        <v>0</v>
      </c>
      <c r="CH208" s="11">
        <f>'MB STOP cijfers'!CH8</f>
        <v>0</v>
      </c>
      <c r="CI208" s="11">
        <f>'MB STOP cijfers'!CI8</f>
        <v>0</v>
      </c>
      <c r="CJ208" s="11">
        <f>'MB STOP cijfers'!CJ8</f>
        <v>0</v>
      </c>
      <c r="CK208" s="11">
        <f>'MB STOP cijfers'!CK8</f>
        <v>0</v>
      </c>
      <c r="CL208" s="49">
        <f>'MB STOP cijfers'!CL8</f>
        <v>0</v>
      </c>
      <c r="CM208" s="11">
        <f>'MB STOP cijfers'!CM8</f>
        <v>0</v>
      </c>
      <c r="CN208" s="11">
        <f>'MB STOP cijfers'!CN8</f>
        <v>0</v>
      </c>
      <c r="CO208" s="11">
        <f>'MB STOP cijfers'!CO8</f>
        <v>0</v>
      </c>
      <c r="CP208" s="11">
        <f>'MB STOP cijfers'!CP8</f>
        <v>0</v>
      </c>
      <c r="CQ208" s="11">
        <f>'MB STOP cijfers'!CQ8</f>
        <v>0</v>
      </c>
      <c r="CR208" s="11">
        <f>'MB STOP cijfers'!CR8</f>
        <v>0</v>
      </c>
      <c r="CS208" s="11">
        <f>'MB STOP cijfers'!CS8</f>
        <v>0</v>
      </c>
      <c r="CT208" s="11">
        <f>'MB STOP cijfers'!CT8</f>
        <v>0</v>
      </c>
      <c r="CU208" s="11">
        <f>'MB STOP cijfers'!CU8</f>
        <v>0</v>
      </c>
      <c r="CV208" s="11">
        <f>'MB STOP cijfers'!CV8</f>
        <v>0</v>
      </c>
      <c r="CW208" s="11">
        <f>'MB STOP cijfers'!CW8</f>
        <v>0</v>
      </c>
      <c r="CX208" s="11">
        <f>'MB STOP cijfers'!CX8</f>
        <v>0</v>
      </c>
      <c r="CY208" s="26">
        <f>'MB STOP cijfers'!CY8</f>
        <v>0</v>
      </c>
      <c r="CZ208" s="15">
        <f>'MB STOP cijfers'!CZ8</f>
        <v>0</v>
      </c>
      <c r="DA208" s="11">
        <f>'MB STOP cijfers'!DA8</f>
        <v>0</v>
      </c>
      <c r="DB208" s="11">
        <f>'MB STOP cijfers'!DB8</f>
        <v>0</v>
      </c>
      <c r="DC208" s="11">
        <f>'MB STOP cijfers'!DC8</f>
        <v>0</v>
      </c>
      <c r="DD208" s="11">
        <f>'MB STOP cijfers'!DD8</f>
        <v>0</v>
      </c>
      <c r="DE208" s="11">
        <f>'MB STOP cijfers'!DE8</f>
        <v>0</v>
      </c>
      <c r="DF208" s="11">
        <f>'MB STOP cijfers'!DF8</f>
        <v>0</v>
      </c>
      <c r="DG208" s="11">
        <f>'MB STOP cijfers'!DG8</f>
        <v>0</v>
      </c>
      <c r="DH208" s="11">
        <f>'MB STOP cijfers'!DH8</f>
        <v>0</v>
      </c>
      <c r="DI208" s="11">
        <f>'MB STOP cijfers'!DI8</f>
        <v>0</v>
      </c>
      <c r="DJ208" s="11">
        <f>'MB STOP cijfers'!DJ8</f>
        <v>0</v>
      </c>
      <c r="DK208" s="11">
        <f>'MB STOP cijfers'!DK8</f>
        <v>0</v>
      </c>
      <c r="DL208" s="26">
        <f>'MB STOP cijfers'!DL8</f>
        <v>0</v>
      </c>
    </row>
    <row r="209" spans="1:116">
      <c r="A209" s="47">
        <f>'MB STOP cijfers'!A9</f>
        <v>0</v>
      </c>
      <c r="B209" s="49" t="str">
        <f>'MB STOP cijfers'!B9</f>
        <v>MRNT/MRNL/XINLMB00</v>
      </c>
      <c r="C209" s="4" t="str">
        <f>'MB STOP cijfers'!C9</f>
        <v>Microbiologie</v>
      </c>
      <c r="D209" s="4" t="str">
        <f>'MB STOP cijfers'!D9</f>
        <v>MB Monitoring &amp; Handhaving VWS</v>
      </c>
      <c r="E209" s="13" t="str">
        <f>'MB STOP cijfers'!E9</f>
        <v>Industriele verwerking Vis</v>
      </c>
      <c r="F209" s="4" t="str">
        <f>'MB STOP cijfers'!F9</f>
        <v>VWS</v>
      </c>
      <c r="G209" s="292">
        <f>'MB STOP cijfers'!G9</f>
        <v>0</v>
      </c>
      <c r="H209" s="15">
        <f>'MB STOP cijfers'!H9</f>
        <v>804</v>
      </c>
      <c r="I209" s="11">
        <f>'MB STOP cijfers'!I9</f>
        <v>1949</v>
      </c>
      <c r="J209" s="11">
        <f>'MB STOP cijfers'!J9</f>
        <v>0</v>
      </c>
      <c r="K209" s="11">
        <f>'MB STOP cijfers'!K9</f>
        <v>0</v>
      </c>
      <c r="L209" s="11">
        <f>'MB STOP cijfers'!L9</f>
        <v>0</v>
      </c>
      <c r="M209" s="11">
        <f>'MB STOP cijfers'!M9</f>
        <v>0</v>
      </c>
      <c r="N209" s="11">
        <f>'MB STOP cijfers'!N9</f>
        <v>0</v>
      </c>
      <c r="O209" s="11">
        <f>'MB STOP cijfers'!O9</f>
        <v>0</v>
      </c>
      <c r="P209" s="11">
        <f>'MB STOP cijfers'!P9</f>
        <v>0</v>
      </c>
      <c r="Q209" s="26">
        <f>'MB STOP cijfers'!Q9</f>
        <v>2753</v>
      </c>
      <c r="R209" s="15">
        <f>'MB STOP cijfers'!R9</f>
        <v>0</v>
      </c>
      <c r="S209" s="11">
        <f>'MB STOP cijfers'!S9</f>
        <v>0</v>
      </c>
      <c r="T209" s="11">
        <f>'MB STOP cijfers'!T9</f>
        <v>2753</v>
      </c>
      <c r="U209" s="11">
        <f>'MB STOP cijfers'!U9</f>
        <v>0</v>
      </c>
      <c r="V209" s="11">
        <f>'MB STOP cijfers'!V9</f>
        <v>0</v>
      </c>
      <c r="W209" s="11">
        <f>'MB STOP cijfers'!W9</f>
        <v>0</v>
      </c>
      <c r="X209" s="11">
        <f>'MB STOP cijfers'!X9</f>
        <v>0</v>
      </c>
      <c r="Y209" s="11">
        <f>'MB STOP cijfers'!Y9</f>
        <v>0</v>
      </c>
      <c r="Z209" s="49">
        <f>'MB STOP cijfers'!Z9</f>
        <v>2753</v>
      </c>
      <c r="AA209" s="11">
        <f>'MB STOP cijfers'!AA9</f>
        <v>344</v>
      </c>
      <c r="AB209" s="11">
        <f>'MB STOP cijfers'!AB9</f>
        <v>0</v>
      </c>
      <c r="AC209" s="11">
        <f>'MB STOP cijfers'!AC9</f>
        <v>0</v>
      </c>
      <c r="AD209" s="11">
        <f>'MB STOP cijfers'!AD9</f>
        <v>460</v>
      </c>
      <c r="AE209" s="11">
        <f>'MB STOP cijfers'!AE9</f>
        <v>0</v>
      </c>
      <c r="AF209" s="11">
        <f>'MB STOP cijfers'!AF9</f>
        <v>1949</v>
      </c>
      <c r="AG209" s="49">
        <f>'MB STOP cijfers'!AG9</f>
        <v>0</v>
      </c>
      <c r="AH209" s="15">
        <f>'MB STOP cijfers'!AH9</f>
        <v>344</v>
      </c>
      <c r="AI209" s="11">
        <f>'MB STOP cijfers'!AI9</f>
        <v>0</v>
      </c>
      <c r="AJ209" s="11">
        <f>'MB STOP cijfers'!AJ9</f>
        <v>0</v>
      </c>
      <c r="AK209" s="11">
        <f>'MB STOP cijfers'!AK9</f>
        <v>0</v>
      </c>
      <c r="AL209" s="49">
        <f>'MB STOP cijfers'!AL9</f>
        <v>0</v>
      </c>
      <c r="AM209" s="11">
        <f>'MB STOP cijfers'!AM9</f>
        <v>0</v>
      </c>
      <c r="AN209" s="11">
        <f>'MB STOP cijfers'!AN9</f>
        <v>0</v>
      </c>
      <c r="AO209" s="11">
        <f>'MB STOP cijfers'!AO9</f>
        <v>0</v>
      </c>
      <c r="AP209" s="11">
        <f>'MB STOP cijfers'!AP9</f>
        <v>460</v>
      </c>
      <c r="AQ209" s="11">
        <f>'MB STOP cijfers'!AQ9</f>
        <v>0</v>
      </c>
      <c r="AR209" s="49">
        <f>'MB STOP cijfers'!AR9</f>
        <v>0</v>
      </c>
      <c r="AS209" s="11">
        <f>'MB STOP cijfers'!AS9</f>
        <v>0</v>
      </c>
      <c r="AT209" s="11">
        <f>'MB STOP cijfers'!AT9</f>
        <v>0</v>
      </c>
      <c r="AU209" s="11">
        <f>'MB STOP cijfers'!AU9</f>
        <v>0</v>
      </c>
      <c r="AV209" s="11">
        <f>'MB STOP cijfers'!AV9</f>
        <v>0</v>
      </c>
      <c r="AW209" s="11">
        <f>'MB STOP cijfers'!AW9</f>
        <v>0</v>
      </c>
      <c r="AX209" s="11">
        <f>'MB STOP cijfers'!AX9</f>
        <v>0</v>
      </c>
      <c r="AY209" s="11">
        <f>'MB STOP cijfers'!AY9</f>
        <v>0</v>
      </c>
      <c r="AZ209" s="11">
        <f>'MB STOP cijfers'!AZ9</f>
        <v>0</v>
      </c>
      <c r="BA209" s="11">
        <f>'MB STOP cijfers'!BA9</f>
        <v>0</v>
      </c>
      <c r="BB209" s="11">
        <f>'MB STOP cijfers'!BB9</f>
        <v>0</v>
      </c>
      <c r="BC209" s="49">
        <f>'MB STOP cijfers'!BC9</f>
        <v>0</v>
      </c>
      <c r="BD209" s="11">
        <f>'MB STOP cijfers'!BD9</f>
        <v>0</v>
      </c>
      <c r="BE209" s="11">
        <f>'MB STOP cijfers'!BE9</f>
        <v>0</v>
      </c>
      <c r="BF209" s="11">
        <f>'MB STOP cijfers'!BF9</f>
        <v>0</v>
      </c>
      <c r="BG209" s="11">
        <f>'MB STOP cijfers'!BG9</f>
        <v>0</v>
      </c>
      <c r="BH209" s="11">
        <f>'MB STOP cijfers'!BH9</f>
        <v>975</v>
      </c>
      <c r="BI209" s="11">
        <f>'MB STOP cijfers'!BI9</f>
        <v>974</v>
      </c>
      <c r="BJ209" s="11">
        <f>'MB STOP cijfers'!BJ9</f>
        <v>0</v>
      </c>
      <c r="BK209" s="49">
        <f>'MB STOP cijfers'!BK9</f>
        <v>0</v>
      </c>
      <c r="BL209" s="11">
        <f>'MB STOP cijfers'!BL9</f>
        <v>0</v>
      </c>
      <c r="BM209" s="11">
        <f>'MB STOP cijfers'!BM9</f>
        <v>0</v>
      </c>
      <c r="BN209" s="11">
        <f>'MB STOP cijfers'!BN9</f>
        <v>0</v>
      </c>
      <c r="BO209" s="11">
        <f>'MB STOP cijfers'!BO9</f>
        <v>0</v>
      </c>
      <c r="BP209" s="11">
        <f>'MB STOP cijfers'!BP9</f>
        <v>0</v>
      </c>
      <c r="BQ209" s="49">
        <f>'MB STOP cijfers'!BQ9</f>
        <v>0</v>
      </c>
      <c r="BR209" s="11">
        <f>'MB STOP cijfers'!BR9</f>
        <v>0</v>
      </c>
      <c r="BS209" s="11">
        <f>'MB STOP cijfers'!BS9</f>
        <v>0</v>
      </c>
      <c r="BT209" s="11">
        <f>'MB STOP cijfers'!BT9</f>
        <v>0</v>
      </c>
      <c r="BU209" s="11">
        <f>'MB STOP cijfers'!BU9</f>
        <v>0</v>
      </c>
      <c r="BV209" s="11">
        <f>'MB STOP cijfers'!BV9</f>
        <v>0</v>
      </c>
      <c r="BW209" s="11">
        <f>'MB STOP cijfers'!BW9</f>
        <v>0</v>
      </c>
      <c r="BX209" s="47">
        <f>'MB STOP cijfers'!BX9</f>
        <v>0</v>
      </c>
      <c r="BY209" s="49">
        <f>'MB STOP cijfers'!BY9</f>
        <v>2753</v>
      </c>
      <c r="BZ209" s="11">
        <f>'MB STOP cijfers'!BZ9</f>
        <v>0</v>
      </c>
      <c r="CA209" s="11">
        <f>'MB STOP cijfers'!CA9</f>
        <v>0</v>
      </c>
      <c r="CB209" s="11">
        <f>'MB STOP cijfers'!CB9</f>
        <v>0</v>
      </c>
      <c r="CC209" s="11">
        <f>'MB STOP cijfers'!CC9</f>
        <v>0</v>
      </c>
      <c r="CD209" s="11">
        <f>'MB STOP cijfers'!CD9</f>
        <v>0</v>
      </c>
      <c r="CE209" s="11">
        <f>'MB STOP cijfers'!CE9</f>
        <v>0</v>
      </c>
      <c r="CF209" s="11">
        <f>'MB STOP cijfers'!CF9</f>
        <v>0</v>
      </c>
      <c r="CG209" s="11">
        <f>'MB STOP cijfers'!CG9</f>
        <v>0</v>
      </c>
      <c r="CH209" s="11">
        <f>'MB STOP cijfers'!CH9</f>
        <v>0</v>
      </c>
      <c r="CI209" s="11">
        <f>'MB STOP cijfers'!CI9</f>
        <v>0</v>
      </c>
      <c r="CJ209" s="11">
        <f>'MB STOP cijfers'!CJ9</f>
        <v>0</v>
      </c>
      <c r="CK209" s="11">
        <f>'MB STOP cijfers'!CK9</f>
        <v>0</v>
      </c>
      <c r="CL209" s="49">
        <f>'MB STOP cijfers'!CL9</f>
        <v>0</v>
      </c>
      <c r="CM209" s="11">
        <f>'MB STOP cijfers'!CM9</f>
        <v>0</v>
      </c>
      <c r="CN209" s="11">
        <f>'MB STOP cijfers'!CN9</f>
        <v>0</v>
      </c>
      <c r="CO209" s="11">
        <f>'MB STOP cijfers'!CO9</f>
        <v>0</v>
      </c>
      <c r="CP209" s="11">
        <f>'MB STOP cijfers'!CP9</f>
        <v>0</v>
      </c>
      <c r="CQ209" s="11">
        <f>'MB STOP cijfers'!CQ9</f>
        <v>0</v>
      </c>
      <c r="CR209" s="11">
        <f>'MB STOP cijfers'!CR9</f>
        <v>0</v>
      </c>
      <c r="CS209" s="11">
        <f>'MB STOP cijfers'!CS9</f>
        <v>0</v>
      </c>
      <c r="CT209" s="11">
        <f>'MB STOP cijfers'!CT9</f>
        <v>0</v>
      </c>
      <c r="CU209" s="11">
        <f>'MB STOP cijfers'!CU9</f>
        <v>0</v>
      </c>
      <c r="CV209" s="11">
        <f>'MB STOP cijfers'!CV9</f>
        <v>0</v>
      </c>
      <c r="CW209" s="11">
        <f>'MB STOP cijfers'!CW9</f>
        <v>0</v>
      </c>
      <c r="CX209" s="11">
        <f>'MB STOP cijfers'!CX9</f>
        <v>0</v>
      </c>
      <c r="CY209" s="26">
        <f>'MB STOP cijfers'!CY9</f>
        <v>0</v>
      </c>
      <c r="CZ209" s="15">
        <f>'MB STOP cijfers'!CZ9</f>
        <v>0</v>
      </c>
      <c r="DA209" s="11">
        <f>'MB STOP cijfers'!DA9</f>
        <v>0</v>
      </c>
      <c r="DB209" s="11">
        <f>'MB STOP cijfers'!DB9</f>
        <v>0</v>
      </c>
      <c r="DC209" s="11">
        <f>'MB STOP cijfers'!DC9</f>
        <v>0</v>
      </c>
      <c r="DD209" s="11">
        <f>'MB STOP cijfers'!DD9</f>
        <v>0</v>
      </c>
      <c r="DE209" s="11">
        <f>'MB STOP cijfers'!DE9</f>
        <v>0</v>
      </c>
      <c r="DF209" s="11">
        <f>'MB STOP cijfers'!DF9</f>
        <v>0</v>
      </c>
      <c r="DG209" s="11">
        <f>'MB STOP cijfers'!DG9</f>
        <v>0</v>
      </c>
      <c r="DH209" s="11">
        <f>'MB STOP cijfers'!DH9</f>
        <v>0</v>
      </c>
      <c r="DI209" s="11">
        <f>'MB STOP cijfers'!DI9</f>
        <v>0</v>
      </c>
      <c r="DJ209" s="11">
        <f>'MB STOP cijfers'!DJ9</f>
        <v>0</v>
      </c>
      <c r="DK209" s="11">
        <f>'MB STOP cijfers'!DK9</f>
        <v>0</v>
      </c>
      <c r="DL209" s="26">
        <f>'MB STOP cijfers'!DL9</f>
        <v>0</v>
      </c>
    </row>
    <row r="210" spans="1:116">
      <c r="A210" s="47">
        <f>'MB STOP cijfers'!A10</f>
        <v>0</v>
      </c>
      <c r="B210" s="49" t="str">
        <f>'MB STOP cijfers'!B10</f>
        <v>MRNT/MRNA/MRNK</v>
      </c>
      <c r="C210" s="4" t="str">
        <f>'MB STOP cijfers'!C10</f>
        <v>Microbiologie</v>
      </c>
      <c r="D210" s="4" t="str">
        <f>'MB STOP cijfers'!D10</f>
        <v>MB Monitoring &amp; Handhaving VWS</v>
      </c>
      <c r="E210" s="13" t="str">
        <f>'MB STOP cijfers'!E10</f>
        <v>Overig</v>
      </c>
      <c r="F210" s="4" t="str">
        <f>'MB STOP cijfers'!F10</f>
        <v>VWS</v>
      </c>
      <c r="G210" s="292">
        <f>'MB STOP cijfers'!G10</f>
        <v>0</v>
      </c>
      <c r="H210" s="15">
        <f>'MB STOP cijfers'!H10</f>
        <v>5032</v>
      </c>
      <c r="I210" s="36">
        <f>'MB STOP cijfers'!I10</f>
        <v>0</v>
      </c>
      <c r="J210" s="11">
        <f>'MB STOP cijfers'!J10</f>
        <v>340</v>
      </c>
      <c r="K210" s="11">
        <f>'MB STOP cijfers'!K10</f>
        <v>11612</v>
      </c>
      <c r="L210" s="11">
        <f>'MB STOP cijfers'!L10</f>
        <v>0</v>
      </c>
      <c r="M210" s="11">
        <f>'MB STOP cijfers'!M10</f>
        <v>0</v>
      </c>
      <c r="N210" s="11">
        <f>'MB STOP cijfers'!N10</f>
        <v>0</v>
      </c>
      <c r="O210" s="11">
        <f>'MB STOP cijfers'!O10</f>
        <v>0</v>
      </c>
      <c r="P210" s="11">
        <f>'MB STOP cijfers'!P10</f>
        <v>0</v>
      </c>
      <c r="Q210" s="26">
        <f>'MB STOP cijfers'!Q10</f>
        <v>16984</v>
      </c>
      <c r="R210" s="15">
        <f>'MB STOP cijfers'!R10</f>
        <v>0</v>
      </c>
      <c r="S210" s="11">
        <f>'MB STOP cijfers'!S10</f>
        <v>0</v>
      </c>
      <c r="T210" s="11">
        <f>'MB STOP cijfers'!T10</f>
        <v>16984</v>
      </c>
      <c r="U210" s="11">
        <f>'MB STOP cijfers'!U10</f>
        <v>0</v>
      </c>
      <c r="V210" s="11">
        <f>'MB STOP cijfers'!V10</f>
        <v>0</v>
      </c>
      <c r="W210" s="11">
        <f>'MB STOP cijfers'!W10</f>
        <v>0</v>
      </c>
      <c r="X210" s="11">
        <f>'MB STOP cijfers'!X10</f>
        <v>0</v>
      </c>
      <c r="Y210" s="11">
        <f>'MB STOP cijfers'!Y10</f>
        <v>0</v>
      </c>
      <c r="Z210" s="49">
        <f>'MB STOP cijfers'!Z10</f>
        <v>16984</v>
      </c>
      <c r="AA210" s="11">
        <f>'MB STOP cijfers'!AA10</f>
        <v>4687</v>
      </c>
      <c r="AB210" s="11">
        <f>'MB STOP cijfers'!AB10</f>
        <v>0</v>
      </c>
      <c r="AC210" s="11">
        <f>'MB STOP cijfers'!AC10</f>
        <v>685</v>
      </c>
      <c r="AD210" s="11">
        <f>'MB STOP cijfers'!AD10</f>
        <v>0</v>
      </c>
      <c r="AE210" s="11">
        <f>'MB STOP cijfers'!AE10</f>
        <v>0</v>
      </c>
      <c r="AF210" s="11">
        <f>'MB STOP cijfers'!AF10</f>
        <v>11612</v>
      </c>
      <c r="AG210" s="49">
        <f>'MB STOP cijfers'!AG10</f>
        <v>0</v>
      </c>
      <c r="AH210" s="15">
        <f>'MB STOP cijfers'!AH10</f>
        <v>4687</v>
      </c>
      <c r="AI210" s="11">
        <f>'MB STOP cijfers'!AI10</f>
        <v>0</v>
      </c>
      <c r="AJ210" s="11">
        <f>'MB STOP cijfers'!AJ10</f>
        <v>0</v>
      </c>
      <c r="AK210" s="11">
        <f>'MB STOP cijfers'!AK10</f>
        <v>0</v>
      </c>
      <c r="AL210" s="49">
        <f>'MB STOP cijfers'!AL10</f>
        <v>0</v>
      </c>
      <c r="AM210" s="11">
        <f>'MB STOP cijfers'!AM10</f>
        <v>0</v>
      </c>
      <c r="AN210" s="11">
        <f>'MB STOP cijfers'!AN10</f>
        <v>0</v>
      </c>
      <c r="AO210" s="11">
        <f>'MB STOP cijfers'!AO10</f>
        <v>0</v>
      </c>
      <c r="AP210" s="11">
        <f>'MB STOP cijfers'!AP10</f>
        <v>0</v>
      </c>
      <c r="AQ210" s="11">
        <f>'MB STOP cijfers'!AQ10</f>
        <v>0</v>
      </c>
      <c r="AR210" s="49">
        <f>'MB STOP cijfers'!AR10</f>
        <v>0</v>
      </c>
      <c r="AS210" s="11">
        <f>'MB STOP cijfers'!AS10</f>
        <v>0</v>
      </c>
      <c r="AT210" s="11">
        <f>'MB STOP cijfers'!AT10</f>
        <v>0</v>
      </c>
      <c r="AU210" s="11">
        <f>'MB STOP cijfers'!AU10</f>
        <v>0</v>
      </c>
      <c r="AV210" s="11">
        <f>'MB STOP cijfers'!AV10</f>
        <v>0</v>
      </c>
      <c r="AW210" s="11">
        <f>'MB STOP cijfers'!AW10</f>
        <v>0</v>
      </c>
      <c r="AX210" s="11">
        <f>'MB STOP cijfers'!AX10</f>
        <v>0</v>
      </c>
      <c r="AY210" s="11">
        <f>'MB STOP cijfers'!AY10</f>
        <v>0</v>
      </c>
      <c r="AZ210" s="11">
        <f>'MB STOP cijfers'!AZ10</f>
        <v>0</v>
      </c>
      <c r="BA210" s="11">
        <f>'MB STOP cijfers'!BA10</f>
        <v>0</v>
      </c>
      <c r="BB210" s="11">
        <f>'MB STOP cijfers'!BB10</f>
        <v>0</v>
      </c>
      <c r="BC210" s="49">
        <f>'MB STOP cijfers'!BC10</f>
        <v>0</v>
      </c>
      <c r="BD210" s="11">
        <f>'MB STOP cijfers'!BD10</f>
        <v>0</v>
      </c>
      <c r="BE210" s="11">
        <f>'MB STOP cijfers'!BE10</f>
        <v>0</v>
      </c>
      <c r="BF210" s="11">
        <f>'MB STOP cijfers'!BF10</f>
        <v>0</v>
      </c>
      <c r="BG210" s="11">
        <f>'MB STOP cijfers'!BG10</f>
        <v>0</v>
      </c>
      <c r="BH210" s="11">
        <f>'MB STOP cijfers'!BH10</f>
        <v>0</v>
      </c>
      <c r="BI210" s="11">
        <f>'MB STOP cijfers'!BI10</f>
        <v>0</v>
      </c>
      <c r="BJ210" s="11">
        <f>'MB STOP cijfers'!BJ10</f>
        <v>11612</v>
      </c>
      <c r="BK210" s="49">
        <f>'MB STOP cijfers'!BK10</f>
        <v>0</v>
      </c>
      <c r="BL210" s="11">
        <f>'MB STOP cijfers'!BL10</f>
        <v>0</v>
      </c>
      <c r="BM210" s="11">
        <f>'MB STOP cijfers'!BM10</f>
        <v>0</v>
      </c>
      <c r="BN210" s="11">
        <f>'MB STOP cijfers'!BN10</f>
        <v>0</v>
      </c>
      <c r="BO210" s="11">
        <f>'MB STOP cijfers'!BO10</f>
        <v>0</v>
      </c>
      <c r="BP210" s="11">
        <f>'MB STOP cijfers'!BP10</f>
        <v>0</v>
      </c>
      <c r="BQ210" s="49">
        <f>'MB STOP cijfers'!BQ10</f>
        <v>0</v>
      </c>
      <c r="BR210" s="11">
        <f>'MB STOP cijfers'!BR10</f>
        <v>0</v>
      </c>
      <c r="BS210" s="11">
        <f>'MB STOP cijfers'!BS10</f>
        <v>0</v>
      </c>
      <c r="BT210" s="11">
        <f>'MB STOP cijfers'!BT10</f>
        <v>0</v>
      </c>
      <c r="BU210" s="11">
        <f>'MB STOP cijfers'!BU10</f>
        <v>0</v>
      </c>
      <c r="BV210" s="11">
        <f>'MB STOP cijfers'!BV10</f>
        <v>0</v>
      </c>
      <c r="BW210" s="11">
        <f>'MB STOP cijfers'!BW10</f>
        <v>0</v>
      </c>
      <c r="BX210" s="47">
        <f>'MB STOP cijfers'!BX10</f>
        <v>685</v>
      </c>
      <c r="BY210" s="49">
        <f>'MB STOP cijfers'!BY10</f>
        <v>16299</v>
      </c>
      <c r="BZ210" s="11">
        <f>'MB STOP cijfers'!BZ10</f>
        <v>0</v>
      </c>
      <c r="CA210" s="11">
        <f>'MB STOP cijfers'!CA10</f>
        <v>0</v>
      </c>
      <c r="CB210" s="11">
        <f>'MB STOP cijfers'!CB10</f>
        <v>0</v>
      </c>
      <c r="CC210" s="11">
        <f>'MB STOP cijfers'!CC10</f>
        <v>0</v>
      </c>
      <c r="CD210" s="11">
        <f>'MB STOP cijfers'!CD10</f>
        <v>0</v>
      </c>
      <c r="CE210" s="11">
        <f>'MB STOP cijfers'!CE10</f>
        <v>0</v>
      </c>
      <c r="CF210" s="11">
        <f>'MB STOP cijfers'!CF10</f>
        <v>0</v>
      </c>
      <c r="CG210" s="11">
        <f>'MB STOP cijfers'!CG10</f>
        <v>0</v>
      </c>
      <c r="CH210" s="11">
        <f>'MB STOP cijfers'!CH10</f>
        <v>0</v>
      </c>
      <c r="CI210" s="11">
        <f>'MB STOP cijfers'!CI10</f>
        <v>0</v>
      </c>
      <c r="CJ210" s="11">
        <f>'MB STOP cijfers'!CJ10</f>
        <v>0</v>
      </c>
      <c r="CK210" s="11">
        <f>'MB STOP cijfers'!CK10</f>
        <v>0</v>
      </c>
      <c r="CL210" s="49">
        <f>'MB STOP cijfers'!CL10</f>
        <v>0</v>
      </c>
      <c r="CM210" s="11">
        <f>'MB STOP cijfers'!CM10</f>
        <v>0</v>
      </c>
      <c r="CN210" s="11">
        <f>'MB STOP cijfers'!CN10</f>
        <v>0</v>
      </c>
      <c r="CO210" s="11">
        <f>'MB STOP cijfers'!CO10</f>
        <v>0</v>
      </c>
      <c r="CP210" s="11">
        <f>'MB STOP cijfers'!CP10</f>
        <v>0</v>
      </c>
      <c r="CQ210" s="11">
        <f>'MB STOP cijfers'!CQ10</f>
        <v>0</v>
      </c>
      <c r="CR210" s="11">
        <f>'MB STOP cijfers'!CR10</f>
        <v>0</v>
      </c>
      <c r="CS210" s="11">
        <f>'MB STOP cijfers'!CS10</f>
        <v>0</v>
      </c>
      <c r="CT210" s="11">
        <f>'MB STOP cijfers'!CT10</f>
        <v>0</v>
      </c>
      <c r="CU210" s="11">
        <f>'MB STOP cijfers'!CU10</f>
        <v>0</v>
      </c>
      <c r="CV210" s="11">
        <f>'MB STOP cijfers'!CV10</f>
        <v>0</v>
      </c>
      <c r="CW210" s="11">
        <f>'MB STOP cijfers'!CW10</f>
        <v>0</v>
      </c>
      <c r="CX210" s="11">
        <f>'MB STOP cijfers'!CX10</f>
        <v>0</v>
      </c>
      <c r="CY210" s="26">
        <f>'MB STOP cijfers'!CY10</f>
        <v>0</v>
      </c>
      <c r="CZ210" s="15">
        <f>'MB STOP cijfers'!CZ10</f>
        <v>0</v>
      </c>
      <c r="DA210" s="11">
        <f>'MB STOP cijfers'!DA10</f>
        <v>0</v>
      </c>
      <c r="DB210" s="11">
        <f>'MB STOP cijfers'!DB10</f>
        <v>0</v>
      </c>
      <c r="DC210" s="11">
        <f>'MB STOP cijfers'!DC10</f>
        <v>0</v>
      </c>
      <c r="DD210" s="11">
        <f>'MB STOP cijfers'!DD10</f>
        <v>0</v>
      </c>
      <c r="DE210" s="11">
        <f>'MB STOP cijfers'!DE10</f>
        <v>0</v>
      </c>
      <c r="DF210" s="11">
        <f>'MB STOP cijfers'!DF10</f>
        <v>0</v>
      </c>
      <c r="DG210" s="11">
        <f>'MB STOP cijfers'!DG10</f>
        <v>0</v>
      </c>
      <c r="DH210" s="11">
        <f>'MB STOP cijfers'!DH10</f>
        <v>0</v>
      </c>
      <c r="DI210" s="11">
        <f>'MB STOP cijfers'!DI10</f>
        <v>0</v>
      </c>
      <c r="DJ210" s="11">
        <f>'MB STOP cijfers'!DJ10</f>
        <v>0</v>
      </c>
      <c r="DK210" s="11">
        <f>'MB STOP cijfers'!DK10</f>
        <v>0</v>
      </c>
      <c r="DL210" s="26">
        <f>'MB STOP cijfers'!DL10</f>
        <v>0</v>
      </c>
    </row>
    <row r="211" spans="1:116">
      <c r="A211" s="47">
        <f>'MB STOP cijfers'!A11</f>
        <v>0</v>
      </c>
      <c r="B211" s="49" t="str">
        <f>'MB STOP cijfers'!B11</f>
        <v>MRNT/MRNL/XINLMB00</v>
      </c>
      <c r="C211" s="4" t="str">
        <f>'MB STOP cijfers'!C11</f>
        <v>Microbiologie</v>
      </c>
      <c r="D211" s="4" t="str">
        <f>'MB STOP cijfers'!D11</f>
        <v>MB Monitoring &amp; Handhaving VWS</v>
      </c>
      <c r="E211" s="13" t="str">
        <f>'MB STOP cijfers'!E11</f>
        <v>Primaire productiebedrijven</v>
      </c>
      <c r="F211" s="4" t="str">
        <f>'MB STOP cijfers'!F11</f>
        <v>VWS</v>
      </c>
      <c r="G211" s="292">
        <f>'MB STOP cijfers'!G11</f>
        <v>0</v>
      </c>
      <c r="H211" s="15">
        <f>'MB STOP cijfers'!H11</f>
        <v>934</v>
      </c>
      <c r="I211" s="11">
        <f>'MB STOP cijfers'!I11</f>
        <v>2992</v>
      </c>
      <c r="J211" s="11">
        <f>'MB STOP cijfers'!J11</f>
        <v>0</v>
      </c>
      <c r="K211" s="11">
        <f>'MB STOP cijfers'!K11</f>
        <v>0</v>
      </c>
      <c r="L211" s="11">
        <f>'MB STOP cijfers'!L11</f>
        <v>0</v>
      </c>
      <c r="M211" s="11">
        <f>'MB STOP cijfers'!M11</f>
        <v>0</v>
      </c>
      <c r="N211" s="11">
        <f>'MB STOP cijfers'!N11</f>
        <v>0</v>
      </c>
      <c r="O211" s="11">
        <f>'MB STOP cijfers'!O11</f>
        <v>0</v>
      </c>
      <c r="P211" s="11">
        <f>'MB STOP cijfers'!P11</f>
        <v>0</v>
      </c>
      <c r="Q211" s="26">
        <f>'MB STOP cijfers'!Q11</f>
        <v>3926</v>
      </c>
      <c r="R211" s="15">
        <f>'MB STOP cijfers'!R11</f>
        <v>75</v>
      </c>
      <c r="S211" s="11">
        <f>'MB STOP cijfers'!S11</f>
        <v>800</v>
      </c>
      <c r="T211" s="11">
        <f>'MB STOP cijfers'!T11</f>
        <v>3051</v>
      </c>
      <c r="U211" s="11">
        <f>'MB STOP cijfers'!U11</f>
        <v>0</v>
      </c>
      <c r="V211" s="11">
        <f>'MB STOP cijfers'!V11</f>
        <v>0</v>
      </c>
      <c r="W211" s="11">
        <f>'MB STOP cijfers'!W11</f>
        <v>0</v>
      </c>
      <c r="X211" s="11">
        <f>'MB STOP cijfers'!X11</f>
        <v>0</v>
      </c>
      <c r="Y211" s="11">
        <f>'MB STOP cijfers'!Y11</f>
        <v>0</v>
      </c>
      <c r="Z211" s="49">
        <f>'MB STOP cijfers'!Z11</f>
        <v>3926</v>
      </c>
      <c r="AA211" s="11">
        <f>'MB STOP cijfers'!AA11</f>
        <v>59</v>
      </c>
      <c r="AB211" s="11">
        <f>'MB STOP cijfers'!AB11</f>
        <v>0</v>
      </c>
      <c r="AC211" s="11">
        <f>'MB STOP cijfers'!AC11</f>
        <v>0</v>
      </c>
      <c r="AD211" s="11">
        <f>'MB STOP cijfers'!AD11</f>
        <v>0</v>
      </c>
      <c r="AE211" s="11">
        <f>'MB STOP cijfers'!AE11</f>
        <v>0</v>
      </c>
      <c r="AF211" s="11">
        <f>'MB STOP cijfers'!AF11</f>
        <v>2992</v>
      </c>
      <c r="AG211" s="49">
        <f>'MB STOP cijfers'!AG11</f>
        <v>0</v>
      </c>
      <c r="AH211" s="15">
        <f>'MB STOP cijfers'!AH11</f>
        <v>59</v>
      </c>
      <c r="AI211" s="11">
        <f>'MB STOP cijfers'!AI11</f>
        <v>0</v>
      </c>
      <c r="AJ211" s="11">
        <f>'MB STOP cijfers'!AJ11</f>
        <v>0</v>
      </c>
      <c r="AK211" s="11">
        <f>'MB STOP cijfers'!AK11</f>
        <v>0</v>
      </c>
      <c r="AL211" s="49">
        <f>'MB STOP cijfers'!AL11</f>
        <v>0</v>
      </c>
      <c r="AM211" s="11">
        <f>'MB STOP cijfers'!AM11</f>
        <v>0</v>
      </c>
      <c r="AN211" s="11">
        <f>'MB STOP cijfers'!AN11</f>
        <v>0</v>
      </c>
      <c r="AO211" s="11">
        <f>'MB STOP cijfers'!AO11</f>
        <v>0</v>
      </c>
      <c r="AP211" s="11">
        <f>'MB STOP cijfers'!AP11</f>
        <v>0</v>
      </c>
      <c r="AQ211" s="11">
        <f>'MB STOP cijfers'!AQ11</f>
        <v>0</v>
      </c>
      <c r="AR211" s="49">
        <f>'MB STOP cijfers'!AR11</f>
        <v>0</v>
      </c>
      <c r="AS211" s="11">
        <f>'MB STOP cijfers'!AS11</f>
        <v>0</v>
      </c>
      <c r="AT211" s="11">
        <f>'MB STOP cijfers'!AT11</f>
        <v>0</v>
      </c>
      <c r="AU211" s="11">
        <f>'MB STOP cijfers'!AU11</f>
        <v>0</v>
      </c>
      <c r="AV211" s="11">
        <f>'MB STOP cijfers'!AV11</f>
        <v>0</v>
      </c>
      <c r="AW211" s="11">
        <f>'MB STOP cijfers'!AW11</f>
        <v>0</v>
      </c>
      <c r="AX211" s="11">
        <f>'MB STOP cijfers'!AX11</f>
        <v>0</v>
      </c>
      <c r="AY211" s="11">
        <f>'MB STOP cijfers'!AY11</f>
        <v>0</v>
      </c>
      <c r="AZ211" s="11">
        <f>'MB STOP cijfers'!AZ11</f>
        <v>0</v>
      </c>
      <c r="BA211" s="11">
        <f>'MB STOP cijfers'!BA11</f>
        <v>0</v>
      </c>
      <c r="BB211" s="11">
        <f>'MB STOP cijfers'!BB11</f>
        <v>0</v>
      </c>
      <c r="BC211" s="49">
        <f>'MB STOP cijfers'!BC11</f>
        <v>0</v>
      </c>
      <c r="BD211" s="11">
        <f>'MB STOP cijfers'!BD11</f>
        <v>0</v>
      </c>
      <c r="BE211" s="11">
        <f>'MB STOP cijfers'!BE11</f>
        <v>0</v>
      </c>
      <c r="BF211" s="11">
        <f>'MB STOP cijfers'!BF11</f>
        <v>0</v>
      </c>
      <c r="BG211" s="11">
        <f>'MB STOP cijfers'!BG11</f>
        <v>0</v>
      </c>
      <c r="BH211" s="11">
        <f>'MB STOP cijfers'!BH11</f>
        <v>1496</v>
      </c>
      <c r="BI211" s="11">
        <f>'MB STOP cijfers'!BI11</f>
        <v>1496</v>
      </c>
      <c r="BJ211" s="11">
        <f>'MB STOP cijfers'!BJ11</f>
        <v>0</v>
      </c>
      <c r="BK211" s="49">
        <f>'MB STOP cijfers'!BK11</f>
        <v>0</v>
      </c>
      <c r="BL211" s="11">
        <f>'MB STOP cijfers'!BL11</f>
        <v>0</v>
      </c>
      <c r="BM211" s="11">
        <f>'MB STOP cijfers'!BM11</f>
        <v>0</v>
      </c>
      <c r="BN211" s="11">
        <f>'MB STOP cijfers'!BN11</f>
        <v>0</v>
      </c>
      <c r="BO211" s="11">
        <f>'MB STOP cijfers'!BO11</f>
        <v>0</v>
      </c>
      <c r="BP211" s="11">
        <f>'MB STOP cijfers'!BP11</f>
        <v>0</v>
      </c>
      <c r="BQ211" s="49">
        <f>'MB STOP cijfers'!BQ11</f>
        <v>0</v>
      </c>
      <c r="BR211" s="11">
        <f>'MB STOP cijfers'!BR11</f>
        <v>0</v>
      </c>
      <c r="BS211" s="11">
        <f>'MB STOP cijfers'!BS11</f>
        <v>0</v>
      </c>
      <c r="BT211" s="11">
        <f>'MB STOP cijfers'!BT11</f>
        <v>0</v>
      </c>
      <c r="BU211" s="11">
        <f>'MB STOP cijfers'!BU11</f>
        <v>0</v>
      </c>
      <c r="BV211" s="11">
        <f>'MB STOP cijfers'!BV11</f>
        <v>0</v>
      </c>
      <c r="BW211" s="11">
        <f>'MB STOP cijfers'!BW11</f>
        <v>0</v>
      </c>
      <c r="BX211" s="47">
        <f>'MB STOP cijfers'!BX11</f>
        <v>0</v>
      </c>
      <c r="BY211" s="49">
        <f>'MB STOP cijfers'!BY11</f>
        <v>3051</v>
      </c>
      <c r="BZ211" s="11">
        <f>'MB STOP cijfers'!BZ11</f>
        <v>0</v>
      </c>
      <c r="CA211" s="11">
        <f>'MB STOP cijfers'!CA11</f>
        <v>0</v>
      </c>
      <c r="CB211" s="11">
        <f>'MB STOP cijfers'!CB11</f>
        <v>0</v>
      </c>
      <c r="CC211" s="11">
        <f>'MB STOP cijfers'!CC11</f>
        <v>0</v>
      </c>
      <c r="CD211" s="11">
        <f>'MB STOP cijfers'!CD11</f>
        <v>0</v>
      </c>
      <c r="CE211" s="11">
        <f>'MB STOP cijfers'!CE11</f>
        <v>0</v>
      </c>
      <c r="CF211" s="11">
        <f>'MB STOP cijfers'!CF11</f>
        <v>0</v>
      </c>
      <c r="CG211" s="11">
        <f>'MB STOP cijfers'!CG11</f>
        <v>0</v>
      </c>
      <c r="CH211" s="11">
        <f>'MB STOP cijfers'!CH11</f>
        <v>0</v>
      </c>
      <c r="CI211" s="11">
        <f>'MB STOP cijfers'!CI11</f>
        <v>0</v>
      </c>
      <c r="CJ211" s="11">
        <f>'MB STOP cijfers'!CJ11</f>
        <v>0</v>
      </c>
      <c r="CK211" s="11">
        <f>'MB STOP cijfers'!CK11</f>
        <v>0</v>
      </c>
      <c r="CL211" s="49">
        <f>'MB STOP cijfers'!CL11</f>
        <v>0</v>
      </c>
      <c r="CM211" s="11">
        <f>'MB STOP cijfers'!CM11</f>
        <v>0</v>
      </c>
      <c r="CN211" s="11">
        <f>'MB STOP cijfers'!CN11</f>
        <v>0</v>
      </c>
      <c r="CO211" s="11">
        <f>'MB STOP cijfers'!CO11</f>
        <v>0</v>
      </c>
      <c r="CP211" s="11">
        <f>'MB STOP cijfers'!CP11</f>
        <v>0</v>
      </c>
      <c r="CQ211" s="11">
        <f>'MB STOP cijfers'!CQ11</f>
        <v>0</v>
      </c>
      <c r="CR211" s="11">
        <f>'MB STOP cijfers'!CR11</f>
        <v>0</v>
      </c>
      <c r="CS211" s="11">
        <f>'MB STOP cijfers'!CS11</f>
        <v>0</v>
      </c>
      <c r="CT211" s="11">
        <f>'MB STOP cijfers'!CT11</f>
        <v>0</v>
      </c>
      <c r="CU211" s="11">
        <f>'MB STOP cijfers'!CU11</f>
        <v>0</v>
      </c>
      <c r="CV211" s="11">
        <f>'MB STOP cijfers'!CV11</f>
        <v>0</v>
      </c>
      <c r="CW211" s="11">
        <f>'MB STOP cijfers'!CW11</f>
        <v>0</v>
      </c>
      <c r="CX211" s="11">
        <f>'MB STOP cijfers'!CX11</f>
        <v>0</v>
      </c>
      <c r="CY211" s="26">
        <f>'MB STOP cijfers'!CY11</f>
        <v>0</v>
      </c>
      <c r="CZ211" s="15">
        <f>'MB STOP cijfers'!CZ11</f>
        <v>0</v>
      </c>
      <c r="DA211" s="11">
        <f>'MB STOP cijfers'!DA11</f>
        <v>0</v>
      </c>
      <c r="DB211" s="11">
        <f>'MB STOP cijfers'!DB11</f>
        <v>0</v>
      </c>
      <c r="DC211" s="11">
        <f>'MB STOP cijfers'!DC11</f>
        <v>0</v>
      </c>
      <c r="DD211" s="11">
        <f>'MB STOP cijfers'!DD11</f>
        <v>0</v>
      </c>
      <c r="DE211" s="11">
        <f>'MB STOP cijfers'!DE11</f>
        <v>0</v>
      </c>
      <c r="DF211" s="11">
        <f>'MB STOP cijfers'!DF11</f>
        <v>0</v>
      </c>
      <c r="DG211" s="11">
        <f>'MB STOP cijfers'!DG11</f>
        <v>0</v>
      </c>
      <c r="DH211" s="11">
        <f>'MB STOP cijfers'!DH11</f>
        <v>0</v>
      </c>
      <c r="DI211" s="11">
        <f>'MB STOP cijfers'!DI11</f>
        <v>0</v>
      </c>
      <c r="DJ211" s="11">
        <f>'MB STOP cijfers'!DJ11</f>
        <v>0</v>
      </c>
      <c r="DK211" s="11">
        <f>'MB STOP cijfers'!DK11</f>
        <v>0</v>
      </c>
      <c r="DL211" s="26">
        <f>'MB STOP cijfers'!DL11</f>
        <v>0</v>
      </c>
    </row>
    <row r="212" spans="1:116">
      <c r="A212" s="47">
        <f>'MB STOP cijfers'!A12</f>
        <v>0</v>
      </c>
      <c r="B212" s="49" t="str">
        <f>'MB STOP cijfers'!B12</f>
        <v>MRNT/MRNL/XINLMB00</v>
      </c>
      <c r="C212" s="4" t="str">
        <f>'MB STOP cijfers'!C12</f>
        <v>Microbiologie</v>
      </c>
      <c r="D212" s="4" t="str">
        <f>'MB STOP cijfers'!D12</f>
        <v>MB Monitoring &amp; Handhaving VWS</v>
      </c>
      <c r="E212" s="13" t="str">
        <f>'MB STOP cijfers'!E12</f>
        <v>Primaire verwerking</v>
      </c>
      <c r="F212" s="4" t="str">
        <f>'MB STOP cijfers'!F12</f>
        <v>VWS</v>
      </c>
      <c r="G212" s="292">
        <f>'MB STOP cijfers'!G12</f>
        <v>0</v>
      </c>
      <c r="H212" s="15">
        <f>'MB STOP cijfers'!H12</f>
        <v>534</v>
      </c>
      <c r="I212" s="11">
        <f>'MB STOP cijfers'!I12</f>
        <v>2137</v>
      </c>
      <c r="J212" s="11">
        <f>'MB STOP cijfers'!J12</f>
        <v>0</v>
      </c>
      <c r="K212" s="11">
        <f>'MB STOP cijfers'!K12</f>
        <v>0</v>
      </c>
      <c r="L212" s="11">
        <f>'MB STOP cijfers'!L12</f>
        <v>0</v>
      </c>
      <c r="M212" s="11">
        <f>'MB STOP cijfers'!M12</f>
        <v>0</v>
      </c>
      <c r="N212" s="11">
        <f>'MB STOP cijfers'!N12</f>
        <v>0</v>
      </c>
      <c r="O212" s="11">
        <f>'MB STOP cijfers'!O12</f>
        <v>0</v>
      </c>
      <c r="P212" s="11">
        <f>'MB STOP cijfers'!P12</f>
        <v>0</v>
      </c>
      <c r="Q212" s="26">
        <f>'MB STOP cijfers'!Q12</f>
        <v>2671</v>
      </c>
      <c r="R212" s="308">
        <f>'MB STOP cijfers'!R12</f>
        <v>375</v>
      </c>
      <c r="S212" s="11" t="str">
        <f>'MB STOP cijfers'!S12</f>
        <v xml:space="preserve">    </v>
      </c>
      <c r="T212" s="11">
        <f>'MB STOP cijfers'!T12</f>
        <v>2296</v>
      </c>
      <c r="U212" s="11">
        <f>'MB STOP cijfers'!U12</f>
        <v>0</v>
      </c>
      <c r="V212" s="11">
        <f>'MB STOP cijfers'!V12</f>
        <v>0</v>
      </c>
      <c r="W212" s="11">
        <f>'MB STOP cijfers'!W12</f>
        <v>0</v>
      </c>
      <c r="X212" s="11">
        <f>'MB STOP cijfers'!X12</f>
        <v>0</v>
      </c>
      <c r="Y212" s="11">
        <f>'MB STOP cijfers'!Y12</f>
        <v>0</v>
      </c>
      <c r="Z212" s="49">
        <f>'MB STOP cijfers'!Z12</f>
        <v>2671</v>
      </c>
      <c r="AA212" s="11">
        <f>'MB STOP cijfers'!AA12</f>
        <v>159</v>
      </c>
      <c r="AB212" s="11">
        <f>'MB STOP cijfers'!AB12</f>
        <v>0</v>
      </c>
      <c r="AC212" s="11">
        <f>'MB STOP cijfers'!AC12</f>
        <v>0</v>
      </c>
      <c r="AD212" s="11">
        <f>'MB STOP cijfers'!AD12</f>
        <v>0</v>
      </c>
      <c r="AE212" s="11">
        <f>'MB STOP cijfers'!AE12</f>
        <v>0</v>
      </c>
      <c r="AF212" s="11">
        <f>'MB STOP cijfers'!AF12</f>
        <v>2137</v>
      </c>
      <c r="AG212" s="49">
        <f>'MB STOP cijfers'!AG12</f>
        <v>0</v>
      </c>
      <c r="AH212" s="15">
        <f>'MB STOP cijfers'!AH12</f>
        <v>159</v>
      </c>
      <c r="AI212" s="11">
        <f>'MB STOP cijfers'!AI12</f>
        <v>0</v>
      </c>
      <c r="AJ212" s="11">
        <f>'MB STOP cijfers'!AJ12</f>
        <v>0</v>
      </c>
      <c r="AK212" s="11">
        <f>'MB STOP cijfers'!AK12</f>
        <v>0</v>
      </c>
      <c r="AL212" s="49">
        <f>'MB STOP cijfers'!AL12</f>
        <v>0</v>
      </c>
      <c r="AM212" s="11">
        <f>'MB STOP cijfers'!AM12</f>
        <v>0</v>
      </c>
      <c r="AN212" s="11">
        <f>'MB STOP cijfers'!AN12</f>
        <v>0</v>
      </c>
      <c r="AO212" s="11">
        <f>'MB STOP cijfers'!AO12</f>
        <v>0</v>
      </c>
      <c r="AP212" s="11">
        <f>'MB STOP cijfers'!AP12</f>
        <v>0</v>
      </c>
      <c r="AQ212" s="11">
        <f>'MB STOP cijfers'!AQ12</f>
        <v>0</v>
      </c>
      <c r="AR212" s="49">
        <f>'MB STOP cijfers'!AR12</f>
        <v>0</v>
      </c>
      <c r="AS212" s="11">
        <f>'MB STOP cijfers'!AS12</f>
        <v>0</v>
      </c>
      <c r="AT212" s="11">
        <f>'MB STOP cijfers'!AT12</f>
        <v>0</v>
      </c>
      <c r="AU212" s="11">
        <f>'MB STOP cijfers'!AU12</f>
        <v>0</v>
      </c>
      <c r="AV212" s="11">
        <f>'MB STOP cijfers'!AV12</f>
        <v>0</v>
      </c>
      <c r="AW212" s="11">
        <f>'MB STOP cijfers'!AW12</f>
        <v>0</v>
      </c>
      <c r="AX212" s="11">
        <f>'MB STOP cijfers'!AX12</f>
        <v>0</v>
      </c>
      <c r="AY212" s="11">
        <f>'MB STOP cijfers'!AY12</f>
        <v>0</v>
      </c>
      <c r="AZ212" s="11">
        <f>'MB STOP cijfers'!AZ12</f>
        <v>0</v>
      </c>
      <c r="BA212" s="11">
        <f>'MB STOP cijfers'!BA12</f>
        <v>0</v>
      </c>
      <c r="BB212" s="11">
        <f>'MB STOP cijfers'!BB12</f>
        <v>0</v>
      </c>
      <c r="BC212" s="49">
        <f>'MB STOP cijfers'!BC12</f>
        <v>0</v>
      </c>
      <c r="BD212" s="11">
        <f>'MB STOP cijfers'!BD12</f>
        <v>0</v>
      </c>
      <c r="BE212" s="11">
        <f>'MB STOP cijfers'!BE12</f>
        <v>0</v>
      </c>
      <c r="BF212" s="11">
        <f>'MB STOP cijfers'!BF12</f>
        <v>0</v>
      </c>
      <c r="BG212" s="11">
        <f>'MB STOP cijfers'!BG12</f>
        <v>0</v>
      </c>
      <c r="BH212" s="11">
        <f>'MB STOP cijfers'!BH12</f>
        <v>1069</v>
      </c>
      <c r="BI212" s="11">
        <f>'MB STOP cijfers'!BI12</f>
        <v>1068</v>
      </c>
      <c r="BJ212" s="11">
        <f>'MB STOP cijfers'!BJ12</f>
        <v>0</v>
      </c>
      <c r="BK212" s="49">
        <f>'MB STOP cijfers'!BK12</f>
        <v>0</v>
      </c>
      <c r="BL212" s="11">
        <f>'MB STOP cijfers'!BL12</f>
        <v>0</v>
      </c>
      <c r="BM212" s="11">
        <f>'MB STOP cijfers'!BM12</f>
        <v>0</v>
      </c>
      <c r="BN212" s="11">
        <f>'MB STOP cijfers'!BN12</f>
        <v>0</v>
      </c>
      <c r="BO212" s="11">
        <f>'MB STOP cijfers'!BO12</f>
        <v>0</v>
      </c>
      <c r="BP212" s="11">
        <f>'MB STOP cijfers'!BP12</f>
        <v>0</v>
      </c>
      <c r="BQ212" s="49">
        <f>'MB STOP cijfers'!BQ12</f>
        <v>0</v>
      </c>
      <c r="BR212" s="11">
        <f>'MB STOP cijfers'!BR12</f>
        <v>0</v>
      </c>
      <c r="BS212" s="11">
        <f>'MB STOP cijfers'!BS12</f>
        <v>0</v>
      </c>
      <c r="BT212" s="11">
        <f>'MB STOP cijfers'!BT12</f>
        <v>0</v>
      </c>
      <c r="BU212" s="11">
        <f>'MB STOP cijfers'!BU12</f>
        <v>0</v>
      </c>
      <c r="BV212" s="11">
        <f>'MB STOP cijfers'!BV12</f>
        <v>0</v>
      </c>
      <c r="BW212" s="11">
        <f>'MB STOP cijfers'!BW12</f>
        <v>0</v>
      </c>
      <c r="BX212" s="47">
        <f>'MB STOP cijfers'!BX12</f>
        <v>0</v>
      </c>
      <c r="BY212" s="49">
        <f>'MB STOP cijfers'!BY12</f>
        <v>2296</v>
      </c>
      <c r="BZ212" s="11">
        <f>'MB STOP cijfers'!BZ12</f>
        <v>0</v>
      </c>
      <c r="CA212" s="11">
        <f>'MB STOP cijfers'!CA12</f>
        <v>0</v>
      </c>
      <c r="CB212" s="11">
        <f>'MB STOP cijfers'!CB12</f>
        <v>0</v>
      </c>
      <c r="CC212" s="11">
        <f>'MB STOP cijfers'!CC12</f>
        <v>0</v>
      </c>
      <c r="CD212" s="11">
        <f>'MB STOP cijfers'!CD12</f>
        <v>0</v>
      </c>
      <c r="CE212" s="11">
        <f>'MB STOP cijfers'!CE12</f>
        <v>0</v>
      </c>
      <c r="CF212" s="11">
        <f>'MB STOP cijfers'!CF12</f>
        <v>0</v>
      </c>
      <c r="CG212" s="11">
        <f>'MB STOP cijfers'!CG12</f>
        <v>0</v>
      </c>
      <c r="CH212" s="11">
        <f>'MB STOP cijfers'!CH12</f>
        <v>0</v>
      </c>
      <c r="CI212" s="11">
        <f>'MB STOP cijfers'!CI12</f>
        <v>0</v>
      </c>
      <c r="CJ212" s="11">
        <f>'MB STOP cijfers'!CJ12</f>
        <v>0</v>
      </c>
      <c r="CK212" s="11">
        <f>'MB STOP cijfers'!CK12</f>
        <v>0</v>
      </c>
      <c r="CL212" s="49">
        <f>'MB STOP cijfers'!CL12</f>
        <v>0</v>
      </c>
      <c r="CM212" s="11">
        <f>'MB STOP cijfers'!CM12</f>
        <v>0</v>
      </c>
      <c r="CN212" s="11">
        <f>'MB STOP cijfers'!CN12</f>
        <v>0</v>
      </c>
      <c r="CO212" s="11">
        <f>'MB STOP cijfers'!CO12</f>
        <v>0</v>
      </c>
      <c r="CP212" s="11">
        <f>'MB STOP cijfers'!CP12</f>
        <v>0</v>
      </c>
      <c r="CQ212" s="11">
        <f>'MB STOP cijfers'!CQ12</f>
        <v>0</v>
      </c>
      <c r="CR212" s="11">
        <f>'MB STOP cijfers'!CR12</f>
        <v>0</v>
      </c>
      <c r="CS212" s="11">
        <f>'MB STOP cijfers'!CS12</f>
        <v>0</v>
      </c>
      <c r="CT212" s="11">
        <f>'MB STOP cijfers'!CT12</f>
        <v>0</v>
      </c>
      <c r="CU212" s="11">
        <f>'MB STOP cijfers'!CU12</f>
        <v>0</v>
      </c>
      <c r="CV212" s="11">
        <f>'MB STOP cijfers'!CV12</f>
        <v>0</v>
      </c>
      <c r="CW212" s="11">
        <f>'MB STOP cijfers'!CW12</f>
        <v>0</v>
      </c>
      <c r="CX212" s="11">
        <f>'MB STOP cijfers'!CX12</f>
        <v>0</v>
      </c>
      <c r="CY212" s="26">
        <f>'MB STOP cijfers'!CY12</f>
        <v>0</v>
      </c>
      <c r="CZ212" s="15">
        <f>'MB STOP cijfers'!CZ12</f>
        <v>0</v>
      </c>
      <c r="DA212" s="11">
        <f>'MB STOP cijfers'!DA12</f>
        <v>0</v>
      </c>
      <c r="DB212" s="11">
        <f>'MB STOP cijfers'!DB12</f>
        <v>0</v>
      </c>
      <c r="DC212" s="11">
        <f>'MB STOP cijfers'!DC12</f>
        <v>0</v>
      </c>
      <c r="DD212" s="11">
        <f>'MB STOP cijfers'!DD12</f>
        <v>0</v>
      </c>
      <c r="DE212" s="11">
        <f>'MB STOP cijfers'!DE12</f>
        <v>0</v>
      </c>
      <c r="DF212" s="11">
        <f>'MB STOP cijfers'!DF12</f>
        <v>0</v>
      </c>
      <c r="DG212" s="11">
        <f>'MB STOP cijfers'!DG12</f>
        <v>0</v>
      </c>
      <c r="DH212" s="11">
        <f>'MB STOP cijfers'!DH12</f>
        <v>0</v>
      </c>
      <c r="DI212" s="11">
        <f>'MB STOP cijfers'!DI12</f>
        <v>0</v>
      </c>
      <c r="DJ212" s="11">
        <f>'MB STOP cijfers'!DJ12</f>
        <v>0</v>
      </c>
      <c r="DK212" s="11">
        <f>'MB STOP cijfers'!DK12</f>
        <v>0</v>
      </c>
      <c r="DL212" s="26">
        <f>'MB STOP cijfers'!DL12</f>
        <v>0</v>
      </c>
    </row>
    <row r="213" spans="1:116">
      <c r="A213" s="47">
        <f>'MB STOP cijfers'!A13</f>
        <v>0</v>
      </c>
      <c r="B213" s="49" t="str">
        <f>'MB STOP cijfers'!B13</f>
        <v>MRNL/XINLMB00</v>
      </c>
      <c r="C213" s="4" t="str">
        <f>'MB STOP cijfers'!C13</f>
        <v>Microbiologie</v>
      </c>
      <c r="D213" s="4" t="str">
        <f>'MB STOP cijfers'!D13</f>
        <v>MB Monitoring &amp; Handhaving VWS</v>
      </c>
      <c r="E213" s="13" t="str">
        <f>'MB STOP cijfers'!E13</f>
        <v>Restruimte lab</v>
      </c>
      <c r="F213" s="4" t="str">
        <f>'MB STOP cijfers'!F13</f>
        <v>VWS</v>
      </c>
      <c r="G213" s="292">
        <f>'MB STOP cijfers'!G13</f>
        <v>0</v>
      </c>
      <c r="H213" s="15">
        <f>'MB STOP cijfers'!H13</f>
        <v>0</v>
      </c>
      <c r="I213" s="11">
        <f>'MB STOP cijfers'!I13</f>
        <v>2174</v>
      </c>
      <c r="J213" s="11">
        <f>'MB STOP cijfers'!J13</f>
        <v>0</v>
      </c>
      <c r="K213" s="11">
        <f>'MB STOP cijfers'!K13</f>
        <v>0</v>
      </c>
      <c r="L213" s="11">
        <f>'MB STOP cijfers'!L13</f>
        <v>0</v>
      </c>
      <c r="M213" s="11">
        <f>'MB STOP cijfers'!M13</f>
        <v>0</v>
      </c>
      <c r="N213" s="11">
        <f>'MB STOP cijfers'!N13</f>
        <v>0</v>
      </c>
      <c r="O213" s="11">
        <f>'MB STOP cijfers'!O13</f>
        <v>0</v>
      </c>
      <c r="P213" s="11">
        <f>'MB STOP cijfers'!P13</f>
        <v>0</v>
      </c>
      <c r="Q213" s="26">
        <f>'MB STOP cijfers'!Q13</f>
        <v>2174</v>
      </c>
      <c r="R213" s="15">
        <f>'MB STOP cijfers'!R13</f>
        <v>0</v>
      </c>
      <c r="S213" s="11">
        <f>'MB STOP cijfers'!S13</f>
        <v>0</v>
      </c>
      <c r="T213" s="11">
        <f>'MB STOP cijfers'!T13</f>
        <v>2174</v>
      </c>
      <c r="U213" s="11">
        <f>'MB STOP cijfers'!U13</f>
        <v>0</v>
      </c>
      <c r="V213" s="11">
        <f>'MB STOP cijfers'!V13</f>
        <v>0</v>
      </c>
      <c r="W213" s="11">
        <f>'MB STOP cijfers'!W13</f>
        <v>0</v>
      </c>
      <c r="X213" s="11">
        <f>'MB STOP cijfers'!X13</f>
        <v>0</v>
      </c>
      <c r="Y213" s="11">
        <f>'MB STOP cijfers'!Y13</f>
        <v>0</v>
      </c>
      <c r="Z213" s="49">
        <f>'MB STOP cijfers'!Z13</f>
        <v>2174</v>
      </c>
      <c r="AA213" s="11">
        <f>'MB STOP cijfers'!AA13</f>
        <v>0</v>
      </c>
      <c r="AB213" s="11">
        <f>'MB STOP cijfers'!AB13</f>
        <v>0</v>
      </c>
      <c r="AC213" s="11">
        <f>'MB STOP cijfers'!AC13</f>
        <v>0</v>
      </c>
      <c r="AD213" s="11">
        <f>'MB STOP cijfers'!AD13</f>
        <v>0</v>
      </c>
      <c r="AE213" s="11">
        <f>'MB STOP cijfers'!AE13</f>
        <v>0</v>
      </c>
      <c r="AF213" s="11">
        <f>'MB STOP cijfers'!AF13</f>
        <v>2174</v>
      </c>
      <c r="AG213" s="49">
        <f>'MB STOP cijfers'!AG13</f>
        <v>0</v>
      </c>
      <c r="AH213" s="15">
        <f>'MB STOP cijfers'!AH13</f>
        <v>0</v>
      </c>
      <c r="AI213" s="11">
        <f>'MB STOP cijfers'!AI13</f>
        <v>0</v>
      </c>
      <c r="AJ213" s="11">
        <f>'MB STOP cijfers'!AJ13</f>
        <v>0</v>
      </c>
      <c r="AK213" s="11">
        <f>'MB STOP cijfers'!AK13</f>
        <v>0</v>
      </c>
      <c r="AL213" s="49">
        <f>'MB STOP cijfers'!AL13</f>
        <v>0</v>
      </c>
      <c r="AM213" s="11">
        <f>'MB STOP cijfers'!AM13</f>
        <v>0</v>
      </c>
      <c r="AN213" s="11">
        <f>'MB STOP cijfers'!AN13</f>
        <v>0</v>
      </c>
      <c r="AO213" s="11">
        <f>'MB STOP cijfers'!AO13</f>
        <v>0</v>
      </c>
      <c r="AP213" s="11">
        <f>'MB STOP cijfers'!AP13</f>
        <v>0</v>
      </c>
      <c r="AQ213" s="11">
        <f>'MB STOP cijfers'!AQ13</f>
        <v>0</v>
      </c>
      <c r="AR213" s="49">
        <f>'MB STOP cijfers'!AR13</f>
        <v>0</v>
      </c>
      <c r="AS213" s="11">
        <f>'MB STOP cijfers'!AS13</f>
        <v>0</v>
      </c>
      <c r="AT213" s="11">
        <f>'MB STOP cijfers'!AT13</f>
        <v>0</v>
      </c>
      <c r="AU213" s="11">
        <f>'MB STOP cijfers'!AU13</f>
        <v>0</v>
      </c>
      <c r="AV213" s="11">
        <f>'MB STOP cijfers'!AV13</f>
        <v>0</v>
      </c>
      <c r="AW213" s="11">
        <f>'MB STOP cijfers'!AW13</f>
        <v>0</v>
      </c>
      <c r="AX213" s="11">
        <f>'MB STOP cijfers'!AX13</f>
        <v>0</v>
      </c>
      <c r="AY213" s="11">
        <f>'MB STOP cijfers'!AY13</f>
        <v>0</v>
      </c>
      <c r="AZ213" s="11">
        <f>'MB STOP cijfers'!AZ13</f>
        <v>0</v>
      </c>
      <c r="BA213" s="11">
        <f>'MB STOP cijfers'!BA13</f>
        <v>0</v>
      </c>
      <c r="BB213" s="11">
        <f>'MB STOP cijfers'!BB13</f>
        <v>0</v>
      </c>
      <c r="BC213" s="49">
        <f>'MB STOP cijfers'!BC13</f>
        <v>0</v>
      </c>
      <c r="BD213" s="11">
        <f>'MB STOP cijfers'!BD13</f>
        <v>0</v>
      </c>
      <c r="BE213" s="11">
        <f>'MB STOP cijfers'!BE13</f>
        <v>0</v>
      </c>
      <c r="BF213" s="11">
        <f>'MB STOP cijfers'!BF13</f>
        <v>0</v>
      </c>
      <c r="BG213" s="11">
        <f>'MB STOP cijfers'!BG13</f>
        <v>0</v>
      </c>
      <c r="BH213" s="11">
        <f>'MB STOP cijfers'!BH13</f>
        <v>1087</v>
      </c>
      <c r="BI213" s="11">
        <f>'MB STOP cijfers'!BI13</f>
        <v>1087</v>
      </c>
      <c r="BJ213" s="11">
        <f>'MB STOP cijfers'!BJ13</f>
        <v>0</v>
      </c>
      <c r="BK213" s="49">
        <f>'MB STOP cijfers'!BK13</f>
        <v>0</v>
      </c>
      <c r="BL213" s="11">
        <f>'MB STOP cijfers'!BL13</f>
        <v>0</v>
      </c>
      <c r="BM213" s="11">
        <f>'MB STOP cijfers'!BM13</f>
        <v>0</v>
      </c>
      <c r="BN213" s="11">
        <f>'MB STOP cijfers'!BN13</f>
        <v>0</v>
      </c>
      <c r="BO213" s="11">
        <f>'MB STOP cijfers'!BO13</f>
        <v>0</v>
      </c>
      <c r="BP213" s="11">
        <f>'MB STOP cijfers'!BP13</f>
        <v>0</v>
      </c>
      <c r="BQ213" s="49">
        <f>'MB STOP cijfers'!BQ13</f>
        <v>0</v>
      </c>
      <c r="BR213" s="11">
        <f>'MB STOP cijfers'!BR13</f>
        <v>0</v>
      </c>
      <c r="BS213" s="11">
        <f>'MB STOP cijfers'!BS13</f>
        <v>0</v>
      </c>
      <c r="BT213" s="11">
        <f>'MB STOP cijfers'!BT13</f>
        <v>0</v>
      </c>
      <c r="BU213" s="11">
        <f>'MB STOP cijfers'!BU13</f>
        <v>0</v>
      </c>
      <c r="BV213" s="11">
        <f>'MB STOP cijfers'!BV13</f>
        <v>0</v>
      </c>
      <c r="BW213" s="11">
        <f>'MB STOP cijfers'!BW13</f>
        <v>0</v>
      </c>
      <c r="BX213" s="47">
        <f>'MB STOP cijfers'!BX13</f>
        <v>0</v>
      </c>
      <c r="BY213" s="49">
        <f>'MB STOP cijfers'!BY13</f>
        <v>2174</v>
      </c>
      <c r="BZ213" s="11">
        <f>'MB STOP cijfers'!BZ13</f>
        <v>0</v>
      </c>
      <c r="CA213" s="11">
        <f>'MB STOP cijfers'!CA13</f>
        <v>0</v>
      </c>
      <c r="CB213" s="11">
        <f>'MB STOP cijfers'!CB13</f>
        <v>0</v>
      </c>
      <c r="CC213" s="11">
        <f>'MB STOP cijfers'!CC13</f>
        <v>0</v>
      </c>
      <c r="CD213" s="11">
        <f>'MB STOP cijfers'!CD13</f>
        <v>0</v>
      </c>
      <c r="CE213" s="11">
        <f>'MB STOP cijfers'!CE13</f>
        <v>0</v>
      </c>
      <c r="CF213" s="11">
        <f>'MB STOP cijfers'!CF13</f>
        <v>0</v>
      </c>
      <c r="CG213" s="11">
        <f>'MB STOP cijfers'!CG13</f>
        <v>0</v>
      </c>
      <c r="CH213" s="11">
        <f>'MB STOP cijfers'!CH13</f>
        <v>0</v>
      </c>
      <c r="CI213" s="11">
        <f>'MB STOP cijfers'!CI13</f>
        <v>0</v>
      </c>
      <c r="CJ213" s="11">
        <f>'MB STOP cijfers'!CJ13</f>
        <v>0</v>
      </c>
      <c r="CK213" s="11">
        <f>'MB STOP cijfers'!CK13</f>
        <v>0</v>
      </c>
      <c r="CL213" s="49">
        <f>'MB STOP cijfers'!CL13</f>
        <v>0</v>
      </c>
      <c r="CM213" s="11">
        <f>'MB STOP cijfers'!CM13</f>
        <v>0</v>
      </c>
      <c r="CN213" s="11">
        <f>'MB STOP cijfers'!CN13</f>
        <v>0</v>
      </c>
      <c r="CO213" s="11">
        <f>'MB STOP cijfers'!CO13</f>
        <v>0</v>
      </c>
      <c r="CP213" s="11">
        <f>'MB STOP cijfers'!CP13</f>
        <v>0</v>
      </c>
      <c r="CQ213" s="11">
        <f>'MB STOP cijfers'!CQ13</f>
        <v>0</v>
      </c>
      <c r="CR213" s="11">
        <f>'MB STOP cijfers'!CR13</f>
        <v>0</v>
      </c>
      <c r="CS213" s="11">
        <f>'MB STOP cijfers'!CS13</f>
        <v>0</v>
      </c>
      <c r="CT213" s="11">
        <f>'MB STOP cijfers'!CT13</f>
        <v>0</v>
      </c>
      <c r="CU213" s="11">
        <f>'MB STOP cijfers'!CU13</f>
        <v>0</v>
      </c>
      <c r="CV213" s="11">
        <f>'MB STOP cijfers'!CV13</f>
        <v>0</v>
      </c>
      <c r="CW213" s="11">
        <f>'MB STOP cijfers'!CW13</f>
        <v>0</v>
      </c>
      <c r="CX213" s="11">
        <f>'MB STOP cijfers'!CX13</f>
        <v>0</v>
      </c>
      <c r="CY213" s="26">
        <f>'MB STOP cijfers'!CY13</f>
        <v>0</v>
      </c>
      <c r="CZ213" s="15">
        <f>'MB STOP cijfers'!CZ13</f>
        <v>0</v>
      </c>
      <c r="DA213" s="11">
        <f>'MB STOP cijfers'!DA13</f>
        <v>0</v>
      </c>
      <c r="DB213" s="11">
        <f>'MB STOP cijfers'!DB13</f>
        <v>0</v>
      </c>
      <c r="DC213" s="11">
        <f>'MB STOP cijfers'!DC13</f>
        <v>0</v>
      </c>
      <c r="DD213" s="11">
        <f>'MB STOP cijfers'!DD13</f>
        <v>0</v>
      </c>
      <c r="DE213" s="11">
        <f>'MB STOP cijfers'!DE13</f>
        <v>0</v>
      </c>
      <c r="DF213" s="11">
        <f>'MB STOP cijfers'!DF13</f>
        <v>0</v>
      </c>
      <c r="DG213" s="11">
        <f>'MB STOP cijfers'!DG13</f>
        <v>0</v>
      </c>
      <c r="DH213" s="11">
        <f>'MB STOP cijfers'!DH13</f>
        <v>0</v>
      </c>
      <c r="DI213" s="11">
        <f>'MB STOP cijfers'!DI13</f>
        <v>0</v>
      </c>
      <c r="DJ213" s="11">
        <f>'MB STOP cijfers'!DJ13</f>
        <v>0</v>
      </c>
      <c r="DK213" s="11">
        <f>'MB STOP cijfers'!DK13</f>
        <v>0</v>
      </c>
      <c r="DL213" s="26">
        <f>'MB STOP cijfers'!DL13</f>
        <v>0</v>
      </c>
    </row>
    <row r="214" spans="1:116">
      <c r="A214" s="47">
        <f>'MB STOP cijfers'!A14</f>
        <v>0</v>
      </c>
      <c r="B214" s="49" t="str">
        <f>'MB STOP cijfers'!B14</f>
        <v>MRNT/MRNL/XINLMB00</v>
      </c>
      <c r="C214" s="4" t="str">
        <f>'MB STOP cijfers'!C14</f>
        <v>Microbiologie</v>
      </c>
      <c r="D214" s="4" t="str">
        <f>'MB STOP cijfers'!D14</f>
        <v>MB Monitoring &amp; Handhaving VWS</v>
      </c>
      <c r="E214" s="13" t="str">
        <f>'MB STOP cijfers'!E14</f>
        <v>Retail/ Detail</v>
      </c>
      <c r="F214" s="4" t="str">
        <f>'MB STOP cijfers'!F14</f>
        <v>VWS</v>
      </c>
      <c r="G214" s="292">
        <f>'MB STOP cijfers'!G14</f>
        <v>0</v>
      </c>
      <c r="H214" s="15">
        <f>'MB STOP cijfers'!H14</f>
        <v>3246</v>
      </c>
      <c r="I214" s="11">
        <f>'MB STOP cijfers'!I14</f>
        <v>17411</v>
      </c>
      <c r="J214" s="11">
        <f>'MB STOP cijfers'!J14</f>
        <v>0</v>
      </c>
      <c r="K214" s="11">
        <f>'MB STOP cijfers'!K14</f>
        <v>0</v>
      </c>
      <c r="L214" s="11">
        <f>'MB STOP cijfers'!L14</f>
        <v>0</v>
      </c>
      <c r="M214" s="11">
        <f>'MB STOP cijfers'!M14</f>
        <v>0</v>
      </c>
      <c r="N214" s="11">
        <f>'MB STOP cijfers'!N14</f>
        <v>0</v>
      </c>
      <c r="O214" s="11">
        <f>'MB STOP cijfers'!O14</f>
        <v>0</v>
      </c>
      <c r="P214" s="11">
        <f>'MB STOP cijfers'!P14</f>
        <v>0</v>
      </c>
      <c r="Q214" s="26">
        <f>'MB STOP cijfers'!Q14</f>
        <v>20657</v>
      </c>
      <c r="R214" s="15">
        <f>'MB STOP cijfers'!R14</f>
        <v>0</v>
      </c>
      <c r="S214" s="11">
        <f>'MB STOP cijfers'!S14</f>
        <v>0</v>
      </c>
      <c r="T214" s="11">
        <f>'MB STOP cijfers'!T14</f>
        <v>20657</v>
      </c>
      <c r="U214" s="11">
        <f>'MB STOP cijfers'!U14</f>
        <v>0</v>
      </c>
      <c r="V214" s="11">
        <f>'MB STOP cijfers'!V14</f>
        <v>0</v>
      </c>
      <c r="W214" s="11">
        <f>'MB STOP cijfers'!W14</f>
        <v>0</v>
      </c>
      <c r="X214" s="11">
        <f>'MB STOP cijfers'!X14</f>
        <v>0</v>
      </c>
      <c r="Y214" s="11">
        <f>'MB STOP cijfers'!Y14</f>
        <v>0</v>
      </c>
      <c r="Z214" s="49">
        <f>'MB STOP cijfers'!Z14</f>
        <v>20657</v>
      </c>
      <c r="AA214" s="11">
        <f>'MB STOP cijfers'!AA14</f>
        <v>806</v>
      </c>
      <c r="AB214" s="11">
        <f>'MB STOP cijfers'!AB14</f>
        <v>2440</v>
      </c>
      <c r="AC214" s="11">
        <f>'MB STOP cijfers'!AC14</f>
        <v>0</v>
      </c>
      <c r="AD214" s="11">
        <f>'MB STOP cijfers'!AD14</f>
        <v>0</v>
      </c>
      <c r="AE214" s="11">
        <f>'MB STOP cijfers'!AE14</f>
        <v>0</v>
      </c>
      <c r="AF214" s="11">
        <f>'MB STOP cijfers'!AF14</f>
        <v>17411</v>
      </c>
      <c r="AG214" s="49">
        <f>'MB STOP cijfers'!AG14</f>
        <v>0</v>
      </c>
      <c r="AH214" s="15">
        <f>'MB STOP cijfers'!AH14</f>
        <v>806</v>
      </c>
      <c r="AI214" s="11">
        <f>'MB STOP cijfers'!AI14</f>
        <v>0</v>
      </c>
      <c r="AJ214" s="11">
        <f>'MB STOP cijfers'!AJ14</f>
        <v>0</v>
      </c>
      <c r="AK214" s="11">
        <f>'MB STOP cijfers'!AK14</f>
        <v>0</v>
      </c>
      <c r="AL214" s="49">
        <f>'MB STOP cijfers'!AL14</f>
        <v>0</v>
      </c>
      <c r="AM214" s="11">
        <f>'MB STOP cijfers'!AM14</f>
        <v>0</v>
      </c>
      <c r="AN214" s="11">
        <f>'MB STOP cijfers'!AN14</f>
        <v>0</v>
      </c>
      <c r="AO214" s="11">
        <f>'MB STOP cijfers'!AO14</f>
        <v>0</v>
      </c>
      <c r="AP214" s="11">
        <f>'MB STOP cijfers'!AP14</f>
        <v>0</v>
      </c>
      <c r="AQ214" s="11">
        <f>'MB STOP cijfers'!AQ14</f>
        <v>0</v>
      </c>
      <c r="AR214" s="49">
        <f>'MB STOP cijfers'!AR14</f>
        <v>0</v>
      </c>
      <c r="AS214" s="11">
        <f>'MB STOP cijfers'!AS14</f>
        <v>271.11111111111109</v>
      </c>
      <c r="AT214" s="11">
        <f>'MB STOP cijfers'!AT14</f>
        <v>271.11111111111109</v>
      </c>
      <c r="AU214" s="11">
        <f>'MB STOP cijfers'!AU14</f>
        <v>271.11111111111109</v>
      </c>
      <c r="AV214" s="11">
        <f>'MB STOP cijfers'!AV14</f>
        <v>271.11111111111109</v>
      </c>
      <c r="AW214" s="11">
        <f>'MB STOP cijfers'!AW14</f>
        <v>271.11111111111109</v>
      </c>
      <c r="AX214" s="11">
        <f>'MB STOP cijfers'!AX14</f>
        <v>271.11111111111109</v>
      </c>
      <c r="AY214" s="11">
        <f>'MB STOP cijfers'!AY14</f>
        <v>271.11111111111109</v>
      </c>
      <c r="AZ214" s="11">
        <f>'MB STOP cijfers'!AZ14</f>
        <v>271.11111111111109</v>
      </c>
      <c r="BA214" s="11">
        <f>'MB STOP cijfers'!BA14</f>
        <v>271.11111111111109</v>
      </c>
      <c r="BB214" s="11">
        <f>'MB STOP cijfers'!BB14</f>
        <v>0</v>
      </c>
      <c r="BC214" s="49">
        <f>'MB STOP cijfers'!BC14</f>
        <v>0</v>
      </c>
      <c r="BD214" s="11">
        <f>'MB STOP cijfers'!BD14</f>
        <v>0</v>
      </c>
      <c r="BE214" s="11">
        <f>'MB STOP cijfers'!BE14</f>
        <v>0</v>
      </c>
      <c r="BF214" s="11">
        <f>'MB STOP cijfers'!BF14</f>
        <v>0</v>
      </c>
      <c r="BG214" s="11">
        <f>'MB STOP cijfers'!BG14</f>
        <v>0</v>
      </c>
      <c r="BH214" s="11">
        <f>'MB STOP cijfers'!BH14</f>
        <v>8705.5</v>
      </c>
      <c r="BI214" s="11">
        <f>'MB STOP cijfers'!BI14</f>
        <v>8705.5</v>
      </c>
      <c r="BJ214" s="11">
        <f>'MB STOP cijfers'!BJ14</f>
        <v>0</v>
      </c>
      <c r="BK214" s="49">
        <f>'MB STOP cijfers'!BK14</f>
        <v>0</v>
      </c>
      <c r="BL214" s="11">
        <f>'MB STOP cijfers'!BL14</f>
        <v>0</v>
      </c>
      <c r="BM214" s="11">
        <f>'MB STOP cijfers'!BM14</f>
        <v>0</v>
      </c>
      <c r="BN214" s="11">
        <f>'MB STOP cijfers'!BN14</f>
        <v>0</v>
      </c>
      <c r="BO214" s="11">
        <f>'MB STOP cijfers'!BO14</f>
        <v>0</v>
      </c>
      <c r="BP214" s="11">
        <f>'MB STOP cijfers'!BP14</f>
        <v>0</v>
      </c>
      <c r="BQ214" s="49">
        <f>'MB STOP cijfers'!BQ14</f>
        <v>0</v>
      </c>
      <c r="BR214" s="11">
        <f>'MB STOP cijfers'!BR14</f>
        <v>0</v>
      </c>
      <c r="BS214" s="11">
        <f>'MB STOP cijfers'!BS14</f>
        <v>0</v>
      </c>
      <c r="BT214" s="11">
        <f>'MB STOP cijfers'!BT14</f>
        <v>0</v>
      </c>
      <c r="BU214" s="11">
        <f>'MB STOP cijfers'!BU14</f>
        <v>0</v>
      </c>
      <c r="BV214" s="11">
        <f>'MB STOP cijfers'!BV14</f>
        <v>0</v>
      </c>
      <c r="BW214" s="11">
        <f>'MB STOP cijfers'!BW14</f>
        <v>0</v>
      </c>
      <c r="BX214" s="47">
        <f>'MB STOP cijfers'!BX14</f>
        <v>0</v>
      </c>
      <c r="BY214" s="49">
        <f>'MB STOP cijfers'!BY14</f>
        <v>20657</v>
      </c>
      <c r="BZ214" s="11">
        <f>'MB STOP cijfers'!BZ14</f>
        <v>0</v>
      </c>
      <c r="CA214" s="11">
        <f>'MB STOP cijfers'!CA14</f>
        <v>0</v>
      </c>
      <c r="CB214" s="11">
        <f>'MB STOP cijfers'!CB14</f>
        <v>0</v>
      </c>
      <c r="CC214" s="11">
        <f>'MB STOP cijfers'!CC14</f>
        <v>0</v>
      </c>
      <c r="CD214" s="11">
        <f>'MB STOP cijfers'!CD14</f>
        <v>0</v>
      </c>
      <c r="CE214" s="11">
        <f>'MB STOP cijfers'!CE14</f>
        <v>0</v>
      </c>
      <c r="CF214" s="11">
        <f>'MB STOP cijfers'!CF14</f>
        <v>0</v>
      </c>
      <c r="CG214" s="11">
        <f>'MB STOP cijfers'!CG14</f>
        <v>0</v>
      </c>
      <c r="CH214" s="11">
        <f>'MB STOP cijfers'!CH14</f>
        <v>0</v>
      </c>
      <c r="CI214" s="11">
        <f>'MB STOP cijfers'!CI14</f>
        <v>0</v>
      </c>
      <c r="CJ214" s="11">
        <f>'MB STOP cijfers'!CJ14</f>
        <v>0</v>
      </c>
      <c r="CK214" s="11">
        <f>'MB STOP cijfers'!CK14</f>
        <v>0</v>
      </c>
      <c r="CL214" s="49">
        <f>'MB STOP cijfers'!CL14</f>
        <v>0</v>
      </c>
      <c r="CM214" s="11">
        <f>'MB STOP cijfers'!CM14</f>
        <v>0</v>
      </c>
      <c r="CN214" s="11">
        <f>'MB STOP cijfers'!CN14</f>
        <v>0</v>
      </c>
      <c r="CO214" s="11">
        <f>'MB STOP cijfers'!CO14</f>
        <v>0</v>
      </c>
      <c r="CP214" s="11">
        <f>'MB STOP cijfers'!CP14</f>
        <v>0</v>
      </c>
      <c r="CQ214" s="11">
        <f>'MB STOP cijfers'!CQ14</f>
        <v>0</v>
      </c>
      <c r="CR214" s="11">
        <f>'MB STOP cijfers'!CR14</f>
        <v>0</v>
      </c>
      <c r="CS214" s="11">
        <f>'MB STOP cijfers'!CS14</f>
        <v>0</v>
      </c>
      <c r="CT214" s="11">
        <f>'MB STOP cijfers'!CT14</f>
        <v>0</v>
      </c>
      <c r="CU214" s="11">
        <f>'MB STOP cijfers'!CU14</f>
        <v>0</v>
      </c>
      <c r="CV214" s="11">
        <f>'MB STOP cijfers'!CV14</f>
        <v>0</v>
      </c>
      <c r="CW214" s="11">
        <f>'MB STOP cijfers'!CW14</f>
        <v>0</v>
      </c>
      <c r="CX214" s="11">
        <f>'MB STOP cijfers'!CX14</f>
        <v>0</v>
      </c>
      <c r="CY214" s="26">
        <f>'MB STOP cijfers'!CY14</f>
        <v>0</v>
      </c>
      <c r="CZ214" s="15">
        <f>'MB STOP cijfers'!CZ14</f>
        <v>0</v>
      </c>
      <c r="DA214" s="11">
        <f>'MB STOP cijfers'!DA14</f>
        <v>0</v>
      </c>
      <c r="DB214" s="11">
        <f>'MB STOP cijfers'!DB14</f>
        <v>0</v>
      </c>
      <c r="DC214" s="11">
        <f>'MB STOP cijfers'!DC14</f>
        <v>0</v>
      </c>
      <c r="DD214" s="11">
        <f>'MB STOP cijfers'!DD14</f>
        <v>0</v>
      </c>
      <c r="DE214" s="11">
        <f>'MB STOP cijfers'!DE14</f>
        <v>0</v>
      </c>
      <c r="DF214" s="11">
        <f>'MB STOP cijfers'!DF14</f>
        <v>0</v>
      </c>
      <c r="DG214" s="11">
        <f>'MB STOP cijfers'!DG14</f>
        <v>0</v>
      </c>
      <c r="DH214" s="11">
        <f>'MB STOP cijfers'!DH14</f>
        <v>0</v>
      </c>
      <c r="DI214" s="11">
        <f>'MB STOP cijfers'!DI14</f>
        <v>0</v>
      </c>
      <c r="DJ214" s="11">
        <f>'MB STOP cijfers'!DJ14</f>
        <v>0</v>
      </c>
      <c r="DK214" s="11">
        <f>'MB STOP cijfers'!DK14</f>
        <v>0</v>
      </c>
      <c r="DL214" s="26">
        <f>'MB STOP cijfers'!DL14</f>
        <v>0</v>
      </c>
    </row>
    <row r="215" spans="1:116">
      <c r="A215" s="47">
        <f>'MB STOP cijfers'!A15</f>
        <v>0</v>
      </c>
      <c r="B215" s="49" t="str">
        <f>'MB STOP cijfers'!B15</f>
        <v>MRNT/MRNL/XINLMB00</v>
      </c>
      <c r="C215" s="13" t="str">
        <f>'MB STOP cijfers'!C15</f>
        <v>Microbiologie</v>
      </c>
      <c r="D215" s="13" t="str">
        <f>'MB STOP cijfers'!D15</f>
        <v>MB Monitoring &amp; Handhaving VWS</v>
      </c>
      <c r="E215" s="13" t="str">
        <f>'MB STOP cijfers'!E15</f>
        <v>verbeterplan</v>
      </c>
      <c r="F215" s="13" t="str">
        <f>'MB STOP cijfers'!F15</f>
        <v>VWS</v>
      </c>
      <c r="G215" s="302" t="str">
        <f>'MB STOP cijfers'!G15</f>
        <v>verbeterplan</v>
      </c>
      <c r="H215" s="518">
        <f>'MB STOP cijfers'!H15</f>
        <v>1866</v>
      </c>
      <c r="I215" s="11">
        <f>'MB STOP cijfers'!I15</f>
        <v>0</v>
      </c>
      <c r="J215" s="11">
        <f>'MB STOP cijfers'!J15</f>
        <v>0</v>
      </c>
      <c r="K215" s="11">
        <f>'MB STOP cijfers'!K15</f>
        <v>2488</v>
      </c>
      <c r="L215" s="11">
        <f>'MB STOP cijfers'!L15</f>
        <v>0</v>
      </c>
      <c r="M215" s="11">
        <f>'MB STOP cijfers'!M15</f>
        <v>0</v>
      </c>
      <c r="N215" s="11">
        <f>'MB STOP cijfers'!N15</f>
        <v>0</v>
      </c>
      <c r="O215" s="11">
        <f>'MB STOP cijfers'!O15</f>
        <v>0</v>
      </c>
      <c r="P215" s="11">
        <f>'MB STOP cijfers'!P15</f>
        <v>0</v>
      </c>
      <c r="Q215" s="26">
        <f>'MB STOP cijfers'!Q15</f>
        <v>4354</v>
      </c>
      <c r="R215" s="15">
        <f>'MB STOP cijfers'!R15</f>
        <v>0</v>
      </c>
      <c r="S215" s="11">
        <f>'MB STOP cijfers'!S15</f>
        <v>0</v>
      </c>
      <c r="T215" s="11">
        <f>'MB STOP cijfers'!T15</f>
        <v>4354</v>
      </c>
      <c r="U215" s="11">
        <f>'MB STOP cijfers'!U15</f>
        <v>0</v>
      </c>
      <c r="V215" s="11">
        <f>'MB STOP cijfers'!V15</f>
        <v>0</v>
      </c>
      <c r="W215" s="11">
        <f>'MB STOP cijfers'!W15</f>
        <v>0</v>
      </c>
      <c r="X215" s="11">
        <f>'MB STOP cijfers'!X15</f>
        <v>0</v>
      </c>
      <c r="Y215" s="11">
        <f>'MB STOP cijfers'!Y15</f>
        <v>0</v>
      </c>
      <c r="Z215" s="49">
        <f>'MB STOP cijfers'!Z15</f>
        <v>4354</v>
      </c>
      <c r="AA215" s="11">
        <f>'MB STOP cijfers'!AA15</f>
        <v>1866</v>
      </c>
      <c r="AB215" s="11">
        <f>'MB STOP cijfers'!AB15</f>
        <v>0</v>
      </c>
      <c r="AC215" s="11">
        <f>'MB STOP cijfers'!AC15</f>
        <v>0</v>
      </c>
      <c r="AD215" s="11">
        <f>'MB STOP cijfers'!AD15</f>
        <v>0</v>
      </c>
      <c r="AE215" s="11">
        <f>'MB STOP cijfers'!AE15</f>
        <v>0</v>
      </c>
      <c r="AF215" s="11">
        <f>'MB STOP cijfers'!AF15</f>
        <v>2488</v>
      </c>
      <c r="AG215" s="49">
        <f>'MB STOP cijfers'!AG15</f>
        <v>0</v>
      </c>
      <c r="AH215" s="15">
        <f>'MB STOP cijfers'!AH15</f>
        <v>1866</v>
      </c>
      <c r="AI215" s="11">
        <f>'MB STOP cijfers'!AI15</f>
        <v>0</v>
      </c>
      <c r="AJ215" s="11">
        <f>'MB STOP cijfers'!AJ15</f>
        <v>0</v>
      </c>
      <c r="AK215" s="11">
        <f>'MB STOP cijfers'!AK15</f>
        <v>0</v>
      </c>
      <c r="AL215" s="49">
        <f>'MB STOP cijfers'!AL15</f>
        <v>0</v>
      </c>
      <c r="AM215" s="11">
        <f>'MB STOP cijfers'!AM15</f>
        <v>0</v>
      </c>
      <c r="AN215" s="11">
        <f>'MB STOP cijfers'!AN15</f>
        <v>0</v>
      </c>
      <c r="AO215" s="11">
        <f>'MB STOP cijfers'!AO15</f>
        <v>0</v>
      </c>
      <c r="AP215" s="11">
        <f>'MB STOP cijfers'!AP15</f>
        <v>0</v>
      </c>
      <c r="AQ215" s="11">
        <f>'MB STOP cijfers'!AQ15</f>
        <v>0</v>
      </c>
      <c r="AR215" s="49">
        <f>'MB STOP cijfers'!AR15</f>
        <v>0</v>
      </c>
      <c r="AS215" s="11">
        <f>'MB STOP cijfers'!AS15</f>
        <v>0</v>
      </c>
      <c r="AT215" s="11">
        <f>'MB STOP cijfers'!AT15</f>
        <v>0</v>
      </c>
      <c r="AU215" s="11">
        <f>'MB STOP cijfers'!AU15</f>
        <v>0</v>
      </c>
      <c r="AV215" s="11">
        <f>'MB STOP cijfers'!AV15</f>
        <v>0</v>
      </c>
      <c r="AW215" s="11">
        <f>'MB STOP cijfers'!AW15</f>
        <v>0</v>
      </c>
      <c r="AX215" s="11">
        <f>'MB STOP cijfers'!AX15</f>
        <v>0</v>
      </c>
      <c r="AY215" s="11">
        <f>'MB STOP cijfers'!AY15</f>
        <v>0</v>
      </c>
      <c r="AZ215" s="11">
        <f>'MB STOP cijfers'!AZ15</f>
        <v>0</v>
      </c>
      <c r="BA215" s="11">
        <f>'MB STOP cijfers'!BA15</f>
        <v>0</v>
      </c>
      <c r="BB215" s="11">
        <f>'MB STOP cijfers'!BB15</f>
        <v>0</v>
      </c>
      <c r="BC215" s="49">
        <f>'MB STOP cijfers'!BC15</f>
        <v>0</v>
      </c>
      <c r="BD215" s="11">
        <f>'MB STOP cijfers'!BD15</f>
        <v>0</v>
      </c>
      <c r="BE215" s="11">
        <f>'MB STOP cijfers'!BE15</f>
        <v>0</v>
      </c>
      <c r="BF215" s="11">
        <f>'MB STOP cijfers'!BF15</f>
        <v>0</v>
      </c>
      <c r="BG215" s="11">
        <f>'MB STOP cijfers'!BG15</f>
        <v>0</v>
      </c>
      <c r="BH215" s="11">
        <f>'MB STOP cijfers'!BH15</f>
        <v>0</v>
      </c>
      <c r="BI215" s="11">
        <f>'MB STOP cijfers'!BI15</f>
        <v>0</v>
      </c>
      <c r="BJ215" s="11">
        <f>'MB STOP cijfers'!BJ15</f>
        <v>2488</v>
      </c>
      <c r="BK215" s="49">
        <f>'MB STOP cijfers'!BK15</f>
        <v>0</v>
      </c>
      <c r="BL215" s="11">
        <f>'MB STOP cijfers'!BL15</f>
        <v>0</v>
      </c>
      <c r="BM215" s="11">
        <f>'MB STOP cijfers'!BM15</f>
        <v>0</v>
      </c>
      <c r="BN215" s="11">
        <f>'MB STOP cijfers'!BN15</f>
        <v>0</v>
      </c>
      <c r="BO215" s="11">
        <f>'MB STOP cijfers'!BO15</f>
        <v>0</v>
      </c>
      <c r="BP215" s="11">
        <f>'MB STOP cijfers'!BP15</f>
        <v>0</v>
      </c>
      <c r="BQ215" s="49">
        <f>'MB STOP cijfers'!BQ15</f>
        <v>0</v>
      </c>
      <c r="BR215" s="11">
        <f>'MB STOP cijfers'!BR15</f>
        <v>0</v>
      </c>
      <c r="BS215" s="11">
        <f>'MB STOP cijfers'!BS15</f>
        <v>0</v>
      </c>
      <c r="BT215" s="11">
        <f>'MB STOP cijfers'!BT15</f>
        <v>0</v>
      </c>
      <c r="BU215" s="11">
        <f>'MB STOP cijfers'!BU15</f>
        <v>0</v>
      </c>
      <c r="BV215" s="11">
        <f>'MB STOP cijfers'!BV15</f>
        <v>0</v>
      </c>
      <c r="BW215" s="11">
        <f>'MB STOP cijfers'!BW15</f>
        <v>0</v>
      </c>
      <c r="BX215" s="47">
        <f>'MB STOP cijfers'!BX15</f>
        <v>0</v>
      </c>
      <c r="BY215" s="49">
        <f>'MB STOP cijfers'!BY15</f>
        <v>4354</v>
      </c>
      <c r="BZ215" s="11">
        <f>'MB STOP cijfers'!BZ15</f>
        <v>0</v>
      </c>
      <c r="CA215" s="11">
        <f>'MB STOP cijfers'!CA15</f>
        <v>0</v>
      </c>
      <c r="CB215" s="11">
        <f>'MB STOP cijfers'!CB15</f>
        <v>0</v>
      </c>
      <c r="CC215" s="11">
        <f>'MB STOP cijfers'!CC15</f>
        <v>0</v>
      </c>
      <c r="CD215" s="11">
        <f>'MB STOP cijfers'!CD15</f>
        <v>0</v>
      </c>
      <c r="CE215" s="11">
        <f>'MB STOP cijfers'!CE15</f>
        <v>0</v>
      </c>
      <c r="CF215" s="11">
        <f>'MB STOP cijfers'!CF15</f>
        <v>0</v>
      </c>
      <c r="CG215" s="11">
        <f>'MB STOP cijfers'!CG15</f>
        <v>0</v>
      </c>
      <c r="CH215" s="11">
        <f>'MB STOP cijfers'!CH15</f>
        <v>0</v>
      </c>
      <c r="CI215" s="11">
        <f>'MB STOP cijfers'!CI15</f>
        <v>0</v>
      </c>
      <c r="CJ215" s="11">
        <f>'MB STOP cijfers'!CJ15</f>
        <v>0</v>
      </c>
      <c r="CK215" s="11">
        <f>'MB STOP cijfers'!CK15</f>
        <v>0</v>
      </c>
      <c r="CL215" s="49">
        <f>'MB STOP cijfers'!CL15</f>
        <v>0</v>
      </c>
      <c r="CM215" s="11">
        <f>'MB STOP cijfers'!CM15</f>
        <v>0</v>
      </c>
      <c r="CN215" s="11">
        <f>'MB STOP cijfers'!CN15</f>
        <v>0</v>
      </c>
      <c r="CO215" s="11">
        <f>'MB STOP cijfers'!CO15</f>
        <v>0</v>
      </c>
      <c r="CP215" s="11">
        <f>'MB STOP cijfers'!CP15</f>
        <v>0</v>
      </c>
      <c r="CQ215" s="11">
        <f>'MB STOP cijfers'!CQ15</f>
        <v>0</v>
      </c>
      <c r="CR215" s="11">
        <f>'MB STOP cijfers'!CR15</f>
        <v>0</v>
      </c>
      <c r="CS215" s="11">
        <f>'MB STOP cijfers'!CS15</f>
        <v>0</v>
      </c>
      <c r="CT215" s="11">
        <f>'MB STOP cijfers'!CT15</f>
        <v>0</v>
      </c>
      <c r="CU215" s="11">
        <f>'MB STOP cijfers'!CU15</f>
        <v>0</v>
      </c>
      <c r="CV215" s="11">
        <f>'MB STOP cijfers'!CV15</f>
        <v>0</v>
      </c>
      <c r="CW215" s="11">
        <f>'MB STOP cijfers'!CW15</f>
        <v>0</v>
      </c>
      <c r="CX215" s="11">
        <f>'MB STOP cijfers'!CX15</f>
        <v>0</v>
      </c>
      <c r="CY215" s="26">
        <f>'MB STOP cijfers'!CY15</f>
        <v>0</v>
      </c>
      <c r="CZ215" s="15">
        <f>'MB STOP cijfers'!CZ15</f>
        <v>0</v>
      </c>
      <c r="DA215" s="11">
        <f>'MB STOP cijfers'!DA15</f>
        <v>0</v>
      </c>
      <c r="DB215" s="11">
        <f>'MB STOP cijfers'!DB15</f>
        <v>0</v>
      </c>
      <c r="DC215" s="11">
        <f>'MB STOP cijfers'!DC15</f>
        <v>0</v>
      </c>
      <c r="DD215" s="11">
        <f>'MB STOP cijfers'!DD15</f>
        <v>0</v>
      </c>
      <c r="DE215" s="11">
        <f>'MB STOP cijfers'!DE15</f>
        <v>0</v>
      </c>
      <c r="DF215" s="11">
        <f>'MB STOP cijfers'!DF15</f>
        <v>0</v>
      </c>
      <c r="DG215" s="11">
        <f>'MB STOP cijfers'!DG15</f>
        <v>0</v>
      </c>
      <c r="DH215" s="11">
        <f>'MB STOP cijfers'!DH15</f>
        <v>0</v>
      </c>
      <c r="DI215" s="11">
        <f>'MB STOP cijfers'!DI15</f>
        <v>0</v>
      </c>
      <c r="DJ215" s="11">
        <f>'MB STOP cijfers'!DJ15</f>
        <v>0</v>
      </c>
      <c r="DK215" s="11">
        <f>'MB STOP cijfers'!DK15</f>
        <v>0</v>
      </c>
      <c r="DL215" s="26">
        <f>'MB STOP cijfers'!DL15</f>
        <v>0</v>
      </c>
    </row>
    <row r="216" spans="1:116">
      <c r="A216" s="47">
        <f>'MB STOP cijfers'!A17</f>
        <v>0</v>
      </c>
      <c r="B216" s="49" t="str">
        <f>'MB STOP cijfers'!B17</f>
        <v>MUNT/MUNL/MUNK</v>
      </c>
      <c r="C216" s="4" t="str">
        <f>'MB STOP cijfers'!C17</f>
        <v>Microbiologie</v>
      </c>
      <c r="D216" s="4" t="str">
        <f>'MB STOP cijfers'!D17</f>
        <v>MB Klachten &amp; Meldingen VWS</v>
      </c>
      <c r="E216" s="4" t="str">
        <f>'MB STOP cijfers'!E17</f>
        <v>Coordinatie</v>
      </c>
      <c r="F216" s="4" t="str">
        <f>'MB STOP cijfers'!F17</f>
        <v>VWS</v>
      </c>
      <c r="G216" s="292">
        <f>'MB STOP cijfers'!G17</f>
        <v>0</v>
      </c>
      <c r="H216" s="11">
        <f>'MB STOP cijfers'!H17</f>
        <v>3282</v>
      </c>
      <c r="I216" s="11">
        <f>'MB STOP cijfers'!I17</f>
        <v>0</v>
      </c>
      <c r="J216" s="11">
        <f>'MB STOP cijfers'!J17</f>
        <v>0</v>
      </c>
      <c r="K216" s="11">
        <f>'MB STOP cijfers'!K17</f>
        <v>300</v>
      </c>
      <c r="L216" s="11">
        <f>'MB STOP cijfers'!L17</f>
        <v>0</v>
      </c>
      <c r="M216" s="11">
        <f>'MB STOP cijfers'!M17</f>
        <v>0</v>
      </c>
      <c r="N216" s="11">
        <f>'MB STOP cijfers'!N17</f>
        <v>0</v>
      </c>
      <c r="O216" s="11">
        <f>'MB STOP cijfers'!O17</f>
        <v>0</v>
      </c>
      <c r="P216" s="11">
        <f>'MB STOP cijfers'!P17</f>
        <v>0</v>
      </c>
      <c r="Q216" s="26">
        <f>'MB STOP cijfers'!Q17</f>
        <v>3582</v>
      </c>
      <c r="R216" s="15">
        <f>'MB STOP cijfers'!R17</f>
        <v>0</v>
      </c>
      <c r="S216" s="11">
        <f>'MB STOP cijfers'!S17</f>
        <v>0</v>
      </c>
      <c r="T216" s="11">
        <f>'MB STOP cijfers'!T17</f>
        <v>3582</v>
      </c>
      <c r="U216" s="11">
        <f>'MB STOP cijfers'!U17</f>
        <v>0</v>
      </c>
      <c r="V216" s="11">
        <f>'MB STOP cijfers'!V17</f>
        <v>0</v>
      </c>
      <c r="W216" s="11">
        <f>'MB STOP cijfers'!W17</f>
        <v>0</v>
      </c>
      <c r="X216" s="11">
        <f>'MB STOP cijfers'!X17</f>
        <v>0</v>
      </c>
      <c r="Y216" s="11">
        <f>'MB STOP cijfers'!Y17</f>
        <v>0</v>
      </c>
      <c r="Z216" s="49">
        <f>'MB STOP cijfers'!Z17</f>
        <v>3582</v>
      </c>
      <c r="AA216" s="11">
        <f>'MB STOP cijfers'!AA17</f>
        <v>3282</v>
      </c>
      <c r="AB216" s="11">
        <f>'MB STOP cijfers'!AB17</f>
        <v>0</v>
      </c>
      <c r="AC216" s="11">
        <f>'MB STOP cijfers'!AC17</f>
        <v>0</v>
      </c>
      <c r="AD216" s="11">
        <f>'MB STOP cijfers'!AD17</f>
        <v>0</v>
      </c>
      <c r="AE216" s="11">
        <f>'MB STOP cijfers'!AE17</f>
        <v>0</v>
      </c>
      <c r="AF216" s="11">
        <f>'MB STOP cijfers'!AF17</f>
        <v>300</v>
      </c>
      <c r="AG216" s="49">
        <f>'MB STOP cijfers'!AG17</f>
        <v>0</v>
      </c>
      <c r="AH216" s="11">
        <f>'MB STOP cijfers'!AH17</f>
        <v>3282</v>
      </c>
      <c r="AI216" s="11">
        <f>'MB STOP cijfers'!AI17</f>
        <v>0</v>
      </c>
      <c r="AJ216" s="11">
        <f>'MB STOP cijfers'!AJ17</f>
        <v>0</v>
      </c>
      <c r="AK216" s="11">
        <f>'MB STOP cijfers'!AK17</f>
        <v>0</v>
      </c>
      <c r="AL216" s="49">
        <f>'MB STOP cijfers'!AL17</f>
        <v>0</v>
      </c>
      <c r="AM216" s="11">
        <f>'MB STOP cijfers'!AM17</f>
        <v>0</v>
      </c>
      <c r="AN216" s="11">
        <f>'MB STOP cijfers'!AN17</f>
        <v>0</v>
      </c>
      <c r="AO216" s="11">
        <f>'MB STOP cijfers'!AO17</f>
        <v>0</v>
      </c>
      <c r="AP216" s="11">
        <f>'MB STOP cijfers'!AP17</f>
        <v>0</v>
      </c>
      <c r="AQ216" s="11">
        <f>'MB STOP cijfers'!AQ17</f>
        <v>0</v>
      </c>
      <c r="AR216" s="49">
        <f>'MB STOP cijfers'!AR17</f>
        <v>0</v>
      </c>
      <c r="AS216" s="11">
        <f>'MB STOP cijfers'!AS17</f>
        <v>0</v>
      </c>
      <c r="AT216" s="11">
        <f>'MB STOP cijfers'!AT17</f>
        <v>0</v>
      </c>
      <c r="AU216" s="11">
        <f>'MB STOP cijfers'!AU17</f>
        <v>0</v>
      </c>
      <c r="AV216" s="11">
        <f>'MB STOP cijfers'!AV17</f>
        <v>0</v>
      </c>
      <c r="AW216" s="11">
        <f>'MB STOP cijfers'!AW17</f>
        <v>0</v>
      </c>
      <c r="AX216" s="11">
        <f>'MB STOP cijfers'!AX17</f>
        <v>0</v>
      </c>
      <c r="AY216" s="11">
        <f>'MB STOP cijfers'!AY17</f>
        <v>0</v>
      </c>
      <c r="AZ216" s="11">
        <f>'MB STOP cijfers'!AZ17</f>
        <v>0</v>
      </c>
      <c r="BA216" s="11">
        <f>'MB STOP cijfers'!BA17</f>
        <v>0</v>
      </c>
      <c r="BB216" s="11">
        <f>'MB STOP cijfers'!BB17</f>
        <v>0</v>
      </c>
      <c r="BC216" s="49">
        <f>'MB STOP cijfers'!BC17</f>
        <v>0</v>
      </c>
      <c r="BD216" s="11">
        <f>'MB STOP cijfers'!BD17</f>
        <v>0</v>
      </c>
      <c r="BE216" s="11">
        <f>'MB STOP cijfers'!BE17</f>
        <v>0</v>
      </c>
      <c r="BF216" s="11">
        <f>'MB STOP cijfers'!BF17</f>
        <v>0</v>
      </c>
      <c r="BG216" s="11">
        <f>'MB STOP cijfers'!BG17</f>
        <v>0</v>
      </c>
      <c r="BH216" s="11">
        <f>'MB STOP cijfers'!BH17</f>
        <v>150</v>
      </c>
      <c r="BI216" s="11">
        <f>'MB STOP cijfers'!BI17</f>
        <v>150</v>
      </c>
      <c r="BJ216" s="11">
        <f>'MB STOP cijfers'!BJ17</f>
        <v>0</v>
      </c>
      <c r="BK216" s="49">
        <f>'MB STOP cijfers'!BK17</f>
        <v>0</v>
      </c>
      <c r="BL216" s="11">
        <f>'MB STOP cijfers'!BL17</f>
        <v>0</v>
      </c>
      <c r="BM216" s="11">
        <f>'MB STOP cijfers'!BM17</f>
        <v>0</v>
      </c>
      <c r="BN216" s="11">
        <f>'MB STOP cijfers'!BN17</f>
        <v>0</v>
      </c>
      <c r="BO216" s="11">
        <f>'MB STOP cijfers'!BO17</f>
        <v>0</v>
      </c>
      <c r="BP216" s="11">
        <f>'MB STOP cijfers'!BP17</f>
        <v>0</v>
      </c>
      <c r="BQ216" s="49">
        <f>'MB STOP cijfers'!BQ17</f>
        <v>0</v>
      </c>
      <c r="BR216" s="11">
        <f>'MB STOP cijfers'!BR17</f>
        <v>0</v>
      </c>
      <c r="BS216" s="11">
        <f>'MB STOP cijfers'!BS17</f>
        <v>0</v>
      </c>
      <c r="BT216" s="11">
        <f>'MB STOP cijfers'!BT17</f>
        <v>0</v>
      </c>
      <c r="BU216" s="11">
        <f>'MB STOP cijfers'!BU17</f>
        <v>0</v>
      </c>
      <c r="BV216" s="11">
        <f>'MB STOP cijfers'!BV17</f>
        <v>0</v>
      </c>
      <c r="BW216" s="11">
        <f>'MB STOP cijfers'!BW17</f>
        <v>0</v>
      </c>
      <c r="BX216" s="47">
        <f>'MB STOP cijfers'!BX17</f>
        <v>0</v>
      </c>
      <c r="BY216" s="49">
        <f>'MB STOP cijfers'!BY17</f>
        <v>3582</v>
      </c>
      <c r="BZ216" s="11">
        <f>'MB STOP cijfers'!BZ17</f>
        <v>0</v>
      </c>
      <c r="CA216" s="11">
        <f>'MB STOP cijfers'!CA17</f>
        <v>0</v>
      </c>
      <c r="CB216" s="11">
        <f>'MB STOP cijfers'!CB17</f>
        <v>0</v>
      </c>
      <c r="CC216" s="11">
        <f>'MB STOP cijfers'!CC17</f>
        <v>0</v>
      </c>
      <c r="CD216" s="11">
        <f>'MB STOP cijfers'!CD17</f>
        <v>0</v>
      </c>
      <c r="CE216" s="11">
        <f>'MB STOP cijfers'!CE17</f>
        <v>0</v>
      </c>
      <c r="CF216" s="11">
        <f>'MB STOP cijfers'!CF17</f>
        <v>0</v>
      </c>
      <c r="CG216" s="11">
        <f>'MB STOP cijfers'!CG17</f>
        <v>0</v>
      </c>
      <c r="CH216" s="11">
        <f>'MB STOP cijfers'!CH17</f>
        <v>0</v>
      </c>
      <c r="CI216" s="11">
        <f>'MB STOP cijfers'!CI17</f>
        <v>0</v>
      </c>
      <c r="CJ216" s="11">
        <f>'MB STOP cijfers'!CJ17</f>
        <v>0</v>
      </c>
      <c r="CK216" s="11">
        <f>'MB STOP cijfers'!CK17</f>
        <v>0</v>
      </c>
      <c r="CL216" s="49">
        <f>'MB STOP cijfers'!CL17</f>
        <v>0</v>
      </c>
      <c r="CM216" s="11">
        <f>'MB STOP cijfers'!CM17</f>
        <v>0</v>
      </c>
      <c r="CN216" s="11">
        <f>'MB STOP cijfers'!CN17</f>
        <v>0</v>
      </c>
      <c r="CO216" s="11">
        <f>'MB STOP cijfers'!CO17</f>
        <v>0</v>
      </c>
      <c r="CP216" s="11">
        <f>'MB STOP cijfers'!CP17</f>
        <v>0</v>
      </c>
      <c r="CQ216" s="11">
        <f>'MB STOP cijfers'!CQ17</f>
        <v>0</v>
      </c>
      <c r="CR216" s="11">
        <f>'MB STOP cijfers'!CR17</f>
        <v>0</v>
      </c>
      <c r="CS216" s="11">
        <f>'MB STOP cijfers'!CS17</f>
        <v>0</v>
      </c>
      <c r="CT216" s="11">
        <f>'MB STOP cijfers'!CT17</f>
        <v>0</v>
      </c>
      <c r="CU216" s="11">
        <f>'MB STOP cijfers'!CU17</f>
        <v>0</v>
      </c>
      <c r="CV216" s="11">
        <f>'MB STOP cijfers'!CV17</f>
        <v>0</v>
      </c>
      <c r="CW216" s="11">
        <f>'MB STOP cijfers'!CW17</f>
        <v>0</v>
      </c>
      <c r="CX216" s="11">
        <f>'MB STOP cijfers'!CX17</f>
        <v>0</v>
      </c>
      <c r="CY216" s="26">
        <f>'MB STOP cijfers'!CY17</f>
        <v>0</v>
      </c>
      <c r="CZ216" s="15">
        <f>'MB STOP cijfers'!CZ17</f>
        <v>0</v>
      </c>
      <c r="DA216" s="11">
        <f>'MB STOP cijfers'!DA17</f>
        <v>0</v>
      </c>
      <c r="DB216" s="11">
        <f>'MB STOP cijfers'!DB17</f>
        <v>0</v>
      </c>
      <c r="DC216" s="11">
        <f>'MB STOP cijfers'!DC17</f>
        <v>0</v>
      </c>
      <c r="DD216" s="11">
        <f>'MB STOP cijfers'!DD17</f>
        <v>0</v>
      </c>
      <c r="DE216" s="11">
        <f>'MB STOP cijfers'!DE17</f>
        <v>0</v>
      </c>
      <c r="DF216" s="11">
        <f>'MB STOP cijfers'!DF17</f>
        <v>0</v>
      </c>
      <c r="DG216" s="11">
        <f>'MB STOP cijfers'!DG17</f>
        <v>0</v>
      </c>
      <c r="DH216" s="11">
        <f>'MB STOP cijfers'!DH17</f>
        <v>0</v>
      </c>
      <c r="DI216" s="11">
        <f>'MB STOP cijfers'!DI17</f>
        <v>0</v>
      </c>
      <c r="DJ216" s="11">
        <f>'MB STOP cijfers'!DJ17</f>
        <v>0</v>
      </c>
      <c r="DK216" s="11">
        <f>'MB STOP cijfers'!DK17</f>
        <v>0</v>
      </c>
      <c r="DL216" s="26">
        <f>'MB STOP cijfers'!DL17</f>
        <v>0</v>
      </c>
    </row>
    <row r="217" spans="1:116">
      <c r="A217" s="47">
        <f>'MB STOP cijfers'!A18</f>
        <v>0</v>
      </c>
      <c r="B217" s="49" t="str">
        <f>'MB STOP cijfers'!B18</f>
        <v>MUNT/MUNL/XINLMB00/MUNK</v>
      </c>
      <c r="C217" s="4" t="str">
        <f>'MB STOP cijfers'!C18</f>
        <v>Microbiologie</v>
      </c>
      <c r="D217" s="4" t="str">
        <f>'MB STOP cijfers'!D18</f>
        <v>MB Klachten &amp; Meldingen VWS</v>
      </c>
      <c r="E217" s="4" t="str">
        <f>'MB STOP cijfers'!E18</f>
        <v>Onderzoek</v>
      </c>
      <c r="F217" s="4" t="str">
        <f>'MB STOP cijfers'!F18</f>
        <v>VWS</v>
      </c>
      <c r="G217" s="292">
        <f>'MB STOP cijfers'!G18</f>
        <v>0</v>
      </c>
      <c r="H217" s="11">
        <f>'MB STOP cijfers'!H18</f>
        <v>950</v>
      </c>
      <c r="I217" s="11">
        <f>'MB STOP cijfers'!I18</f>
        <v>2600</v>
      </c>
      <c r="J217" s="11">
        <f>'MB STOP cijfers'!J18</f>
        <v>0</v>
      </c>
      <c r="K217" s="11">
        <f>'MB STOP cijfers'!K18</f>
        <v>700</v>
      </c>
      <c r="L217" s="11">
        <f>'MB STOP cijfers'!L18</f>
        <v>0</v>
      </c>
      <c r="M217" s="11">
        <f>'MB STOP cijfers'!M18</f>
        <v>0</v>
      </c>
      <c r="N217" s="11">
        <f>'MB STOP cijfers'!N18</f>
        <v>0</v>
      </c>
      <c r="O217" s="11">
        <f>'MB STOP cijfers'!O18</f>
        <v>0</v>
      </c>
      <c r="P217" s="11">
        <f>'MB STOP cijfers'!P18</f>
        <v>0</v>
      </c>
      <c r="Q217" s="26">
        <f>'MB STOP cijfers'!Q18</f>
        <v>4250</v>
      </c>
      <c r="R217" s="15">
        <f>'MB STOP cijfers'!R18</f>
        <v>0</v>
      </c>
      <c r="S217" s="11">
        <f>'MB STOP cijfers'!S18</f>
        <v>0</v>
      </c>
      <c r="T217" s="11">
        <f>'MB STOP cijfers'!T18</f>
        <v>4250</v>
      </c>
      <c r="U217" s="11">
        <f>'MB STOP cijfers'!U18</f>
        <v>0</v>
      </c>
      <c r="V217" s="11">
        <f>'MB STOP cijfers'!V18</f>
        <v>0</v>
      </c>
      <c r="W217" s="11">
        <f>'MB STOP cijfers'!W18</f>
        <v>0</v>
      </c>
      <c r="X217" s="11">
        <f>'MB STOP cijfers'!X18</f>
        <v>0</v>
      </c>
      <c r="Y217" s="11">
        <f>'MB STOP cijfers'!Y18</f>
        <v>0</v>
      </c>
      <c r="Z217" s="49">
        <f>'MB STOP cijfers'!Z18</f>
        <v>4250</v>
      </c>
      <c r="AA217" s="11">
        <f>'MB STOP cijfers'!AA18</f>
        <v>200</v>
      </c>
      <c r="AB217" s="11">
        <f>'MB STOP cijfers'!AB18</f>
        <v>0</v>
      </c>
      <c r="AC217" s="11">
        <f>'MB STOP cijfers'!AC18</f>
        <v>750</v>
      </c>
      <c r="AD217" s="11">
        <f>'MB STOP cijfers'!AD18</f>
        <v>0</v>
      </c>
      <c r="AE217" s="11">
        <f>'MB STOP cijfers'!AE18</f>
        <v>0</v>
      </c>
      <c r="AF217" s="11">
        <f>'MB STOP cijfers'!AF18</f>
        <v>3300</v>
      </c>
      <c r="AG217" s="49">
        <f>'MB STOP cijfers'!AG18</f>
        <v>0</v>
      </c>
      <c r="AH217" s="11">
        <f>'MB STOP cijfers'!AH18</f>
        <v>200</v>
      </c>
      <c r="AI217" s="11">
        <f>'MB STOP cijfers'!AI18</f>
        <v>0</v>
      </c>
      <c r="AJ217" s="11">
        <f>'MB STOP cijfers'!AJ18</f>
        <v>0</v>
      </c>
      <c r="AK217" s="11">
        <f>'MB STOP cijfers'!AK18</f>
        <v>0</v>
      </c>
      <c r="AL217" s="49">
        <f>'MB STOP cijfers'!AL18</f>
        <v>0</v>
      </c>
      <c r="AM217" s="11">
        <f>'MB STOP cijfers'!AM18</f>
        <v>0</v>
      </c>
      <c r="AN217" s="11">
        <f>'MB STOP cijfers'!AN18</f>
        <v>0</v>
      </c>
      <c r="AO217" s="11">
        <f>'MB STOP cijfers'!AO18</f>
        <v>0</v>
      </c>
      <c r="AP217" s="11">
        <f>'MB STOP cijfers'!AP18</f>
        <v>0</v>
      </c>
      <c r="AQ217" s="11">
        <f>'MB STOP cijfers'!AQ18</f>
        <v>0</v>
      </c>
      <c r="AR217" s="49">
        <f>'MB STOP cijfers'!AR18</f>
        <v>0</v>
      </c>
      <c r="AS217" s="11">
        <f>'MB STOP cijfers'!AS18</f>
        <v>0</v>
      </c>
      <c r="AT217" s="11">
        <f>'MB STOP cijfers'!AT18</f>
        <v>0</v>
      </c>
      <c r="AU217" s="11">
        <f>'MB STOP cijfers'!AU18</f>
        <v>0</v>
      </c>
      <c r="AV217" s="11">
        <f>'MB STOP cijfers'!AV18</f>
        <v>0</v>
      </c>
      <c r="AW217" s="11">
        <f>'MB STOP cijfers'!AW18</f>
        <v>0</v>
      </c>
      <c r="AX217" s="11">
        <f>'MB STOP cijfers'!AX18</f>
        <v>0</v>
      </c>
      <c r="AY217" s="11">
        <f>'MB STOP cijfers'!AY18</f>
        <v>0</v>
      </c>
      <c r="AZ217" s="11">
        <f>'MB STOP cijfers'!AZ18</f>
        <v>0</v>
      </c>
      <c r="BA217" s="11">
        <f>'MB STOP cijfers'!BA18</f>
        <v>0</v>
      </c>
      <c r="BB217" s="11">
        <f>'MB STOP cijfers'!BB18</f>
        <v>0</v>
      </c>
      <c r="BC217" s="49">
        <f>'MB STOP cijfers'!BC18</f>
        <v>0</v>
      </c>
      <c r="BD217" s="11">
        <f>'MB STOP cijfers'!BD18</f>
        <v>0</v>
      </c>
      <c r="BE217" s="11">
        <f>'MB STOP cijfers'!BE18</f>
        <v>0</v>
      </c>
      <c r="BF217" s="11">
        <f>'MB STOP cijfers'!BF18</f>
        <v>0</v>
      </c>
      <c r="BG217" s="11">
        <f>'MB STOP cijfers'!BG18</f>
        <v>0</v>
      </c>
      <c r="BH217" s="11">
        <f>'MB STOP cijfers'!BH18</f>
        <v>1300</v>
      </c>
      <c r="BI217" s="11">
        <f>'MB STOP cijfers'!BI18</f>
        <v>1300</v>
      </c>
      <c r="BJ217" s="11">
        <f>'MB STOP cijfers'!BJ18</f>
        <v>700</v>
      </c>
      <c r="BK217" s="49">
        <f>'MB STOP cijfers'!BK18</f>
        <v>0</v>
      </c>
      <c r="BL217" s="11">
        <f>'MB STOP cijfers'!BL18</f>
        <v>0</v>
      </c>
      <c r="BM217" s="11">
        <f>'MB STOP cijfers'!BM18</f>
        <v>0</v>
      </c>
      <c r="BN217" s="11">
        <f>'MB STOP cijfers'!BN18</f>
        <v>0</v>
      </c>
      <c r="BO217" s="11">
        <f>'MB STOP cijfers'!BO18</f>
        <v>0</v>
      </c>
      <c r="BP217" s="11">
        <f>'MB STOP cijfers'!BP18</f>
        <v>0</v>
      </c>
      <c r="BQ217" s="49">
        <f>'MB STOP cijfers'!BQ18</f>
        <v>0</v>
      </c>
      <c r="BR217" s="11">
        <f>'MB STOP cijfers'!BR18</f>
        <v>0</v>
      </c>
      <c r="BS217" s="11">
        <f>'MB STOP cijfers'!BS18</f>
        <v>0</v>
      </c>
      <c r="BT217" s="11">
        <f>'MB STOP cijfers'!BT18</f>
        <v>0</v>
      </c>
      <c r="BU217" s="11">
        <f>'MB STOP cijfers'!BU18</f>
        <v>0</v>
      </c>
      <c r="BV217" s="11">
        <f>'MB STOP cijfers'!BV18</f>
        <v>0</v>
      </c>
      <c r="BW217" s="11">
        <f>'MB STOP cijfers'!BW18</f>
        <v>0</v>
      </c>
      <c r="BX217" s="47">
        <f>'MB STOP cijfers'!BX18</f>
        <v>750</v>
      </c>
      <c r="BY217" s="49">
        <f>'MB STOP cijfers'!BY18</f>
        <v>3500</v>
      </c>
      <c r="BZ217" s="11">
        <f>'MB STOP cijfers'!BZ18</f>
        <v>0</v>
      </c>
      <c r="CA217" s="11">
        <f>'MB STOP cijfers'!CA18</f>
        <v>0</v>
      </c>
      <c r="CB217" s="11">
        <f>'MB STOP cijfers'!CB18</f>
        <v>0</v>
      </c>
      <c r="CC217" s="11">
        <f>'MB STOP cijfers'!CC18</f>
        <v>0</v>
      </c>
      <c r="CD217" s="11">
        <f>'MB STOP cijfers'!CD18</f>
        <v>0</v>
      </c>
      <c r="CE217" s="11">
        <f>'MB STOP cijfers'!CE18</f>
        <v>0</v>
      </c>
      <c r="CF217" s="11">
        <f>'MB STOP cijfers'!CF18</f>
        <v>0</v>
      </c>
      <c r="CG217" s="11">
        <f>'MB STOP cijfers'!CG18</f>
        <v>0</v>
      </c>
      <c r="CH217" s="11">
        <f>'MB STOP cijfers'!CH18</f>
        <v>0</v>
      </c>
      <c r="CI217" s="11">
        <f>'MB STOP cijfers'!CI18</f>
        <v>0</v>
      </c>
      <c r="CJ217" s="11">
        <f>'MB STOP cijfers'!CJ18</f>
        <v>0</v>
      </c>
      <c r="CK217" s="11">
        <f>'MB STOP cijfers'!CK18</f>
        <v>0</v>
      </c>
      <c r="CL217" s="49">
        <f>'MB STOP cijfers'!CL18</f>
        <v>0</v>
      </c>
      <c r="CM217" s="11">
        <f>'MB STOP cijfers'!CM18</f>
        <v>0</v>
      </c>
      <c r="CN217" s="11">
        <f>'MB STOP cijfers'!CN18</f>
        <v>0</v>
      </c>
      <c r="CO217" s="11">
        <f>'MB STOP cijfers'!CO18</f>
        <v>0</v>
      </c>
      <c r="CP217" s="11">
        <f>'MB STOP cijfers'!CP18</f>
        <v>0</v>
      </c>
      <c r="CQ217" s="11">
        <f>'MB STOP cijfers'!CQ18</f>
        <v>0</v>
      </c>
      <c r="CR217" s="11">
        <f>'MB STOP cijfers'!CR18</f>
        <v>0</v>
      </c>
      <c r="CS217" s="11">
        <f>'MB STOP cijfers'!CS18</f>
        <v>0</v>
      </c>
      <c r="CT217" s="11">
        <f>'MB STOP cijfers'!CT18</f>
        <v>0</v>
      </c>
      <c r="CU217" s="11">
        <f>'MB STOP cijfers'!CU18</f>
        <v>0</v>
      </c>
      <c r="CV217" s="11">
        <f>'MB STOP cijfers'!CV18</f>
        <v>0</v>
      </c>
      <c r="CW217" s="11">
        <f>'MB STOP cijfers'!CW18</f>
        <v>0</v>
      </c>
      <c r="CX217" s="11">
        <f>'MB STOP cijfers'!CX18</f>
        <v>0</v>
      </c>
      <c r="CY217" s="26">
        <f>'MB STOP cijfers'!CY18</f>
        <v>0</v>
      </c>
      <c r="CZ217" s="15">
        <f>'MB STOP cijfers'!CZ18</f>
        <v>0</v>
      </c>
      <c r="DA217" s="11">
        <f>'MB STOP cijfers'!DA18</f>
        <v>0</v>
      </c>
      <c r="DB217" s="11">
        <f>'MB STOP cijfers'!DB18</f>
        <v>0</v>
      </c>
      <c r="DC217" s="11">
        <f>'MB STOP cijfers'!DC18</f>
        <v>0</v>
      </c>
      <c r="DD217" s="11">
        <f>'MB STOP cijfers'!DD18</f>
        <v>0</v>
      </c>
      <c r="DE217" s="11">
        <f>'MB STOP cijfers'!DE18</f>
        <v>0</v>
      </c>
      <c r="DF217" s="11">
        <f>'MB STOP cijfers'!DF18</f>
        <v>0</v>
      </c>
      <c r="DG217" s="11">
        <f>'MB STOP cijfers'!DG18</f>
        <v>0</v>
      </c>
      <c r="DH217" s="11">
        <f>'MB STOP cijfers'!DH18</f>
        <v>0</v>
      </c>
      <c r="DI217" s="11">
        <f>'MB STOP cijfers'!DI18</f>
        <v>0</v>
      </c>
      <c r="DJ217" s="11">
        <f>'MB STOP cijfers'!DJ18</f>
        <v>0</v>
      </c>
      <c r="DK217" s="11">
        <f>'MB STOP cijfers'!DK18</f>
        <v>0</v>
      </c>
      <c r="DL217" s="26">
        <f>'MB STOP cijfers'!DL18</f>
        <v>0</v>
      </c>
    </row>
    <row r="218" spans="1:116" ht="13.8" thickBot="1">
      <c r="A218" s="47">
        <f>'MB STOP cijfers'!A19</f>
        <v>0</v>
      </c>
      <c r="B218" s="49" t="str">
        <f>'MB STOP cijfers'!B19</f>
        <v>MUNT/MUNL/XINLMB00/MUNK</v>
      </c>
      <c r="C218" s="4" t="str">
        <f>'MB STOP cijfers'!C19</f>
        <v>Microbiologie</v>
      </c>
      <c r="D218" s="4" t="str">
        <f>'MB STOP cijfers'!D19</f>
        <v>MB Klachten &amp; Meldingen VWS</v>
      </c>
      <c r="E218" s="4" t="str">
        <f>'MB STOP cijfers'!E19</f>
        <v>verbeterplan</v>
      </c>
      <c r="F218" s="4" t="str">
        <f>'MB STOP cijfers'!F19</f>
        <v>VWS</v>
      </c>
      <c r="G218" s="292" t="str">
        <f>'MB STOP cijfers'!G19</f>
        <v>verbeterplan</v>
      </c>
      <c r="H218" s="518">
        <f>'MB STOP cijfers'!H19</f>
        <v>1866</v>
      </c>
      <c r="I218" s="11">
        <f>'MB STOP cijfers'!I19</f>
        <v>0</v>
      </c>
      <c r="J218" s="11">
        <f>'MB STOP cijfers'!J19</f>
        <v>0</v>
      </c>
      <c r="K218" s="11">
        <f>'MB STOP cijfers'!K19</f>
        <v>0</v>
      </c>
      <c r="L218" s="11">
        <f>'MB STOP cijfers'!L19</f>
        <v>0</v>
      </c>
      <c r="M218" s="11">
        <f>'MB STOP cijfers'!M19</f>
        <v>0</v>
      </c>
      <c r="N218" s="11">
        <f>'MB STOP cijfers'!N19</f>
        <v>0</v>
      </c>
      <c r="O218" s="11">
        <f>'MB STOP cijfers'!O19</f>
        <v>0</v>
      </c>
      <c r="P218" s="11">
        <f>'MB STOP cijfers'!P19</f>
        <v>0</v>
      </c>
      <c r="Q218" s="26">
        <f>'MB STOP cijfers'!Q19</f>
        <v>1866</v>
      </c>
      <c r="R218" s="15">
        <f>'MB STOP cijfers'!R19</f>
        <v>0</v>
      </c>
      <c r="S218" s="11">
        <f>'MB STOP cijfers'!S19</f>
        <v>0</v>
      </c>
      <c r="T218" s="11">
        <f>'MB STOP cijfers'!T19</f>
        <v>1866</v>
      </c>
      <c r="U218" s="11">
        <f>'MB STOP cijfers'!U19</f>
        <v>0</v>
      </c>
      <c r="V218" s="11">
        <f>'MB STOP cijfers'!V19</f>
        <v>0</v>
      </c>
      <c r="W218" s="11">
        <f>'MB STOP cijfers'!W19</f>
        <v>0</v>
      </c>
      <c r="X218" s="11">
        <f>'MB STOP cijfers'!X19</f>
        <v>0</v>
      </c>
      <c r="Y218" s="11">
        <f>'MB STOP cijfers'!Y19</f>
        <v>0</v>
      </c>
      <c r="Z218" s="49">
        <f>'MB STOP cijfers'!Z19</f>
        <v>1866</v>
      </c>
      <c r="AA218" s="11">
        <f>'MB STOP cijfers'!AA19</f>
        <v>1866</v>
      </c>
      <c r="AB218" s="11">
        <f>'MB STOP cijfers'!AB19</f>
        <v>0</v>
      </c>
      <c r="AC218" s="11">
        <f>'MB STOP cijfers'!AC19</f>
        <v>0</v>
      </c>
      <c r="AD218" s="11">
        <f>'MB STOP cijfers'!AD19</f>
        <v>0</v>
      </c>
      <c r="AE218" s="11">
        <f>'MB STOP cijfers'!AE19</f>
        <v>0</v>
      </c>
      <c r="AF218" s="11">
        <f>'MB STOP cijfers'!AF19</f>
        <v>0</v>
      </c>
      <c r="AG218" s="49">
        <f>'MB STOP cijfers'!AG19</f>
        <v>0</v>
      </c>
      <c r="AH218" s="11">
        <f>'MB STOP cijfers'!AH19</f>
        <v>1866</v>
      </c>
      <c r="AI218" s="11">
        <f>'MB STOP cijfers'!AI19</f>
        <v>0</v>
      </c>
      <c r="AJ218" s="11">
        <f>'MB STOP cijfers'!AJ19</f>
        <v>0</v>
      </c>
      <c r="AK218" s="11">
        <f>'MB STOP cijfers'!AK19</f>
        <v>0</v>
      </c>
      <c r="AL218" s="49">
        <f>'MB STOP cijfers'!AL19</f>
        <v>0</v>
      </c>
      <c r="AM218" s="11">
        <f>'MB STOP cijfers'!AM19</f>
        <v>0</v>
      </c>
      <c r="AN218" s="11">
        <f>'MB STOP cijfers'!AN19</f>
        <v>0</v>
      </c>
      <c r="AO218" s="11">
        <f>'MB STOP cijfers'!AO19</f>
        <v>0</v>
      </c>
      <c r="AP218" s="11">
        <f>'MB STOP cijfers'!AP19</f>
        <v>0</v>
      </c>
      <c r="AQ218" s="11">
        <f>'MB STOP cijfers'!AQ19</f>
        <v>0</v>
      </c>
      <c r="AR218" s="49">
        <f>'MB STOP cijfers'!AR19</f>
        <v>0</v>
      </c>
      <c r="AS218" s="11">
        <f>'MB STOP cijfers'!AS19</f>
        <v>0</v>
      </c>
      <c r="AT218" s="11">
        <f>'MB STOP cijfers'!AT19</f>
        <v>0</v>
      </c>
      <c r="AU218" s="11">
        <f>'MB STOP cijfers'!AU19</f>
        <v>0</v>
      </c>
      <c r="AV218" s="11">
        <f>'MB STOP cijfers'!AV19</f>
        <v>0</v>
      </c>
      <c r="AW218" s="11">
        <f>'MB STOP cijfers'!AW19</f>
        <v>0</v>
      </c>
      <c r="AX218" s="11">
        <f>'MB STOP cijfers'!AX19</f>
        <v>0</v>
      </c>
      <c r="AY218" s="11">
        <f>'MB STOP cijfers'!AY19</f>
        <v>0</v>
      </c>
      <c r="AZ218" s="11">
        <f>'MB STOP cijfers'!AZ19</f>
        <v>0</v>
      </c>
      <c r="BA218" s="11">
        <f>'MB STOP cijfers'!BA19</f>
        <v>0</v>
      </c>
      <c r="BB218" s="11">
        <f>'MB STOP cijfers'!BB19</f>
        <v>0</v>
      </c>
      <c r="BC218" s="49">
        <f>'MB STOP cijfers'!BC19</f>
        <v>0</v>
      </c>
      <c r="BD218" s="11">
        <f>'MB STOP cijfers'!BD19</f>
        <v>0</v>
      </c>
      <c r="BE218" s="11">
        <f>'MB STOP cijfers'!BE19</f>
        <v>0</v>
      </c>
      <c r="BF218" s="11">
        <f>'MB STOP cijfers'!BF19</f>
        <v>0</v>
      </c>
      <c r="BG218" s="11">
        <f>'MB STOP cijfers'!BG19</f>
        <v>0</v>
      </c>
      <c r="BH218" s="11">
        <f>'MB STOP cijfers'!BH19</f>
        <v>0</v>
      </c>
      <c r="BI218" s="11">
        <f>'MB STOP cijfers'!BI19</f>
        <v>0</v>
      </c>
      <c r="BJ218" s="11">
        <f>'MB STOP cijfers'!BJ19</f>
        <v>0</v>
      </c>
      <c r="BK218" s="49">
        <f>'MB STOP cijfers'!BK19</f>
        <v>0</v>
      </c>
      <c r="BL218" s="11">
        <f>'MB STOP cijfers'!BL19</f>
        <v>0</v>
      </c>
      <c r="BM218" s="11">
        <f>'MB STOP cijfers'!BM19</f>
        <v>0</v>
      </c>
      <c r="BN218" s="11">
        <f>'MB STOP cijfers'!BN19</f>
        <v>0</v>
      </c>
      <c r="BO218" s="11">
        <f>'MB STOP cijfers'!BO19</f>
        <v>0</v>
      </c>
      <c r="BP218" s="11">
        <f>'MB STOP cijfers'!BP19</f>
        <v>0</v>
      </c>
      <c r="BQ218" s="49">
        <f>'MB STOP cijfers'!BQ19</f>
        <v>0</v>
      </c>
      <c r="BR218" s="11">
        <f>'MB STOP cijfers'!BR19</f>
        <v>0</v>
      </c>
      <c r="BS218" s="11">
        <f>'MB STOP cijfers'!BS19</f>
        <v>0</v>
      </c>
      <c r="BT218" s="11">
        <f>'MB STOP cijfers'!BT19</f>
        <v>0</v>
      </c>
      <c r="BU218" s="11">
        <f>'MB STOP cijfers'!BU19</f>
        <v>0</v>
      </c>
      <c r="BV218" s="11">
        <f>'MB STOP cijfers'!BV19</f>
        <v>0</v>
      </c>
      <c r="BW218" s="11">
        <f>'MB STOP cijfers'!BW19</f>
        <v>0</v>
      </c>
      <c r="BX218" s="47">
        <f>'MB STOP cijfers'!BX19</f>
        <v>0</v>
      </c>
      <c r="BY218" s="49">
        <f>'MB STOP cijfers'!BY19</f>
        <v>1866</v>
      </c>
      <c r="BZ218" s="11">
        <f>'MB STOP cijfers'!BZ19</f>
        <v>0</v>
      </c>
      <c r="CA218" s="11">
        <f>'MB STOP cijfers'!CA19</f>
        <v>0</v>
      </c>
      <c r="CB218" s="11">
        <f>'MB STOP cijfers'!CB19</f>
        <v>0</v>
      </c>
      <c r="CC218" s="11">
        <f>'MB STOP cijfers'!CC19</f>
        <v>0</v>
      </c>
      <c r="CD218" s="11">
        <f>'MB STOP cijfers'!CD19</f>
        <v>0</v>
      </c>
      <c r="CE218" s="11">
        <f>'MB STOP cijfers'!CE19</f>
        <v>0</v>
      </c>
      <c r="CF218" s="11">
        <f>'MB STOP cijfers'!CF19</f>
        <v>0</v>
      </c>
      <c r="CG218" s="11">
        <f>'MB STOP cijfers'!CG19</f>
        <v>0</v>
      </c>
      <c r="CH218" s="11">
        <f>'MB STOP cijfers'!CH19</f>
        <v>0</v>
      </c>
      <c r="CI218" s="11">
        <f>'MB STOP cijfers'!CI19</f>
        <v>0</v>
      </c>
      <c r="CJ218" s="11">
        <f>'MB STOP cijfers'!CJ19</f>
        <v>0</v>
      </c>
      <c r="CK218" s="11">
        <f>'MB STOP cijfers'!CK19</f>
        <v>0</v>
      </c>
      <c r="CL218" s="49">
        <f>'MB STOP cijfers'!CL19</f>
        <v>0</v>
      </c>
      <c r="CM218" s="11">
        <f>'MB STOP cijfers'!CM19</f>
        <v>0</v>
      </c>
      <c r="CN218" s="11">
        <f>'MB STOP cijfers'!CN19</f>
        <v>0</v>
      </c>
      <c r="CO218" s="11">
        <f>'MB STOP cijfers'!CO19</f>
        <v>0</v>
      </c>
      <c r="CP218" s="11">
        <f>'MB STOP cijfers'!CP19</f>
        <v>0</v>
      </c>
      <c r="CQ218" s="11">
        <f>'MB STOP cijfers'!CQ19</f>
        <v>0</v>
      </c>
      <c r="CR218" s="11">
        <f>'MB STOP cijfers'!CR19</f>
        <v>0</v>
      </c>
      <c r="CS218" s="11">
        <f>'MB STOP cijfers'!CS19</f>
        <v>0</v>
      </c>
      <c r="CT218" s="11">
        <f>'MB STOP cijfers'!CT19</f>
        <v>0</v>
      </c>
      <c r="CU218" s="11">
        <f>'MB STOP cijfers'!CU19</f>
        <v>0</v>
      </c>
      <c r="CV218" s="11">
        <f>'MB STOP cijfers'!CV19</f>
        <v>0</v>
      </c>
      <c r="CW218" s="11">
        <f>'MB STOP cijfers'!CW19</f>
        <v>0</v>
      </c>
      <c r="CX218" s="11">
        <f>'MB STOP cijfers'!CX19</f>
        <v>0</v>
      </c>
      <c r="CY218" s="26">
        <f>'MB STOP cijfers'!CY19</f>
        <v>0</v>
      </c>
      <c r="CZ218" s="15">
        <f>'MB STOP cijfers'!CZ19</f>
        <v>0</v>
      </c>
      <c r="DA218" s="11">
        <f>'MB STOP cijfers'!DA19</f>
        <v>0</v>
      </c>
      <c r="DB218" s="11">
        <f>'MB STOP cijfers'!DB19</f>
        <v>0</v>
      </c>
      <c r="DC218" s="11">
        <f>'MB STOP cijfers'!DC19</f>
        <v>0</v>
      </c>
      <c r="DD218" s="11">
        <f>'MB STOP cijfers'!DD19</f>
        <v>0</v>
      </c>
      <c r="DE218" s="11">
        <f>'MB STOP cijfers'!DE19</f>
        <v>0</v>
      </c>
      <c r="DF218" s="11">
        <f>'MB STOP cijfers'!DF19</f>
        <v>0</v>
      </c>
      <c r="DG218" s="11">
        <f>'MB STOP cijfers'!DG19</f>
        <v>0</v>
      </c>
      <c r="DH218" s="11">
        <f>'MB STOP cijfers'!DH19</f>
        <v>0</v>
      </c>
      <c r="DI218" s="11">
        <f>'MB STOP cijfers'!DI19</f>
        <v>0</v>
      </c>
      <c r="DJ218" s="11">
        <f>'MB STOP cijfers'!DJ19</f>
        <v>0</v>
      </c>
      <c r="DK218" s="11">
        <f>'MB STOP cijfers'!DK19</f>
        <v>0</v>
      </c>
      <c r="DL218" s="26">
        <f>'MB STOP cijfers'!DL19</f>
        <v>0</v>
      </c>
    </row>
    <row r="219" spans="1:116">
      <c r="A219" s="52">
        <f>'PV STOP cijfers'!A3</f>
        <v>0</v>
      </c>
      <c r="B219" s="48" t="str">
        <f>'PV STOP cijfers'!B3</f>
        <v xml:space="preserve">PD NT 6634, PD NL 0000, </v>
      </c>
      <c r="C219" s="521" t="str">
        <f>'PV STOP cijfers'!C3</f>
        <v>Productveiligheid</v>
      </c>
      <c r="D219" s="54" t="str">
        <f>'PV STOP cijfers'!D3</f>
        <v>PV VWS</v>
      </c>
      <c r="E219" s="649" t="str">
        <f>'PV STOP cijfers'!E3</f>
        <v>Systeemtoezicht (bedrijfsgericht)</v>
      </c>
      <c r="F219" s="60" t="str">
        <f>'PV STOP cijfers'!F3</f>
        <v>VWS</v>
      </c>
      <c r="G219" s="54" t="str">
        <f>'PV STOP cijfers'!G3</f>
        <v>Ja/Ja</v>
      </c>
      <c r="H219" s="21">
        <f>'PV STOP cijfers'!H3</f>
        <v>12762</v>
      </c>
      <c r="I219" s="14">
        <f>'PV STOP cijfers'!I3</f>
        <v>6838</v>
      </c>
      <c r="J219" s="14">
        <f>'PV STOP cijfers'!J3</f>
        <v>0</v>
      </c>
      <c r="K219" s="14">
        <f>'PV STOP cijfers'!K3</f>
        <v>0</v>
      </c>
      <c r="L219" s="14">
        <f>'PV STOP cijfers'!L3</f>
        <v>0</v>
      </c>
      <c r="M219" s="14">
        <f>'PV STOP cijfers'!M3</f>
        <v>0</v>
      </c>
      <c r="N219" s="14">
        <f>'PV STOP cijfers'!N3</f>
        <v>0</v>
      </c>
      <c r="O219" s="14">
        <f>'PV STOP cijfers'!O3</f>
        <v>0</v>
      </c>
      <c r="P219" s="14">
        <f>'PV STOP cijfers'!P3</f>
        <v>0</v>
      </c>
      <c r="Q219" s="51">
        <f>'PV STOP cijfers'!Q3</f>
        <v>19600</v>
      </c>
      <c r="R219" s="21">
        <f>'PV STOP cijfers'!R3</f>
        <v>0</v>
      </c>
      <c r="S219" s="14">
        <f>'PV STOP cijfers'!S3</f>
        <v>0</v>
      </c>
      <c r="T219" s="14">
        <f>'PV STOP cijfers'!T3</f>
        <v>19600</v>
      </c>
      <c r="U219" s="14">
        <f>'PV STOP cijfers'!U3</f>
        <v>0</v>
      </c>
      <c r="V219" s="14">
        <f>'PV STOP cijfers'!V3</f>
        <v>0</v>
      </c>
      <c r="W219" s="14">
        <f>'PV STOP cijfers'!W3</f>
        <v>0</v>
      </c>
      <c r="X219" s="14">
        <f>'PV STOP cijfers'!X3</f>
        <v>0</v>
      </c>
      <c r="Y219" s="14">
        <f>'PV STOP cijfers'!Y3</f>
        <v>0</v>
      </c>
      <c r="Z219" s="48">
        <f>'PV STOP cijfers'!Z3</f>
        <v>19600</v>
      </c>
      <c r="AA219" s="14">
        <f>'PV STOP cijfers'!AA3</f>
        <v>800</v>
      </c>
      <c r="AB219" s="14">
        <f>'PV STOP cijfers'!AB3</f>
        <v>0</v>
      </c>
      <c r="AC219" s="14">
        <f>'PV STOP cijfers'!AC3</f>
        <v>0</v>
      </c>
      <c r="AD219" s="14">
        <f>'PV STOP cijfers'!AD3</f>
        <v>0</v>
      </c>
      <c r="AE219" s="14">
        <f>'PV STOP cijfers'!AE3</f>
        <v>18800</v>
      </c>
      <c r="AF219" s="14">
        <f>'PV STOP cijfers'!AF3</f>
        <v>0</v>
      </c>
      <c r="AG219" s="48">
        <f>'PV STOP cijfers'!AG3</f>
        <v>0</v>
      </c>
      <c r="AH219" s="14">
        <f>'PV STOP cijfers'!AH3</f>
        <v>0</v>
      </c>
      <c r="AI219" s="14">
        <f>'PV STOP cijfers'!AI3</f>
        <v>0</v>
      </c>
      <c r="AJ219" s="14">
        <f>'PV STOP cijfers'!AJ3</f>
        <v>0</v>
      </c>
      <c r="AK219" s="14">
        <f>'PV STOP cijfers'!AK3</f>
        <v>800</v>
      </c>
      <c r="AL219" s="648">
        <f>'PV STOP cijfers'!AL3</f>
        <v>0</v>
      </c>
      <c r="AM219" s="14">
        <f>'PV STOP cijfers'!AM3</f>
        <v>0</v>
      </c>
      <c r="AN219" s="14">
        <f>'PV STOP cijfers'!AN3</f>
        <v>0</v>
      </c>
      <c r="AO219" s="14">
        <f>'PV STOP cijfers'!AO3</f>
        <v>0</v>
      </c>
      <c r="AP219" s="14">
        <f>'PV STOP cijfers'!AP3</f>
        <v>0</v>
      </c>
      <c r="AQ219" s="14">
        <f>'PV STOP cijfers'!AQ3</f>
        <v>0</v>
      </c>
      <c r="AR219" s="648">
        <f>'PV STOP cijfers'!AR3</f>
        <v>0</v>
      </c>
      <c r="AS219" s="14">
        <f>'PV STOP cijfers'!AS3</f>
        <v>0</v>
      </c>
      <c r="AT219" s="14">
        <f>'PV STOP cijfers'!AT3</f>
        <v>0</v>
      </c>
      <c r="AU219" s="14">
        <f>'PV STOP cijfers'!AU3</f>
        <v>0</v>
      </c>
      <c r="AV219" s="14">
        <f>'PV STOP cijfers'!AV3</f>
        <v>0</v>
      </c>
      <c r="AW219" s="14">
        <f>'PV STOP cijfers'!AW3</f>
        <v>0</v>
      </c>
      <c r="AX219" s="14">
        <f>'PV STOP cijfers'!AX3</f>
        <v>0</v>
      </c>
      <c r="AY219" s="14">
        <f>'PV STOP cijfers'!AY3</f>
        <v>0</v>
      </c>
      <c r="AZ219" s="14">
        <f>'PV STOP cijfers'!AZ3</f>
        <v>0</v>
      </c>
      <c r="BA219" s="14">
        <f>'PV STOP cijfers'!BA3</f>
        <v>0</v>
      </c>
      <c r="BB219" s="14">
        <f>'PV STOP cijfers'!BB3</f>
        <v>0</v>
      </c>
      <c r="BC219" s="648">
        <f>'PV STOP cijfers'!BC3</f>
        <v>0</v>
      </c>
      <c r="BD219" s="14">
        <f>'PV STOP cijfers'!BD3</f>
        <v>0</v>
      </c>
      <c r="BE219" s="14">
        <f>'PV STOP cijfers'!BE3</f>
        <v>0</v>
      </c>
      <c r="BF219" s="14">
        <f>'PV STOP cijfers'!BF3</f>
        <v>0</v>
      </c>
      <c r="BG219" s="14">
        <f>'PV STOP cijfers'!BG3</f>
        <v>0</v>
      </c>
      <c r="BH219" s="14">
        <f>'PV STOP cijfers'!BH3</f>
        <v>0</v>
      </c>
      <c r="BI219" s="14">
        <f>'PV STOP cijfers'!BI3</f>
        <v>0</v>
      </c>
      <c r="BJ219" s="14">
        <f>'PV STOP cijfers'!BJ3</f>
        <v>0</v>
      </c>
      <c r="BK219" s="648">
        <f>'PV STOP cijfers'!BK3</f>
        <v>0</v>
      </c>
      <c r="BL219" s="14">
        <f>'PV STOP cijfers'!BL3</f>
        <v>3619</v>
      </c>
      <c r="BM219" s="14">
        <f>'PV STOP cijfers'!BM3</f>
        <v>3219</v>
      </c>
      <c r="BN219" s="14">
        <f>'PV STOP cijfers'!BN3</f>
        <v>3987.3333333333335</v>
      </c>
      <c r="BO219" s="14">
        <f>'PV STOP cijfers'!BO3</f>
        <v>3987.3333333333335</v>
      </c>
      <c r="BP219" s="14">
        <f>'PV STOP cijfers'!BP3</f>
        <v>3987.3333333333335</v>
      </c>
      <c r="BQ219" s="648">
        <f>'PV STOP cijfers'!BQ3</f>
        <v>0</v>
      </c>
      <c r="BR219" s="14">
        <f>'PV STOP cijfers'!BR3</f>
        <v>0</v>
      </c>
      <c r="BS219" s="14">
        <f>'PV STOP cijfers'!BS3</f>
        <v>0</v>
      </c>
      <c r="BT219" s="14">
        <f>'PV STOP cijfers'!BT3</f>
        <v>0</v>
      </c>
      <c r="BU219" s="14">
        <f>'PV STOP cijfers'!BU3</f>
        <v>0</v>
      </c>
      <c r="BV219" s="14">
        <f>'PV STOP cijfers'!BV3</f>
        <v>0</v>
      </c>
      <c r="BW219" s="14">
        <f>'PV STOP cijfers'!BW3</f>
        <v>0</v>
      </c>
      <c r="BX219" s="48">
        <f>'PV STOP cijfers'!BX3</f>
        <v>0</v>
      </c>
      <c r="BY219" s="14">
        <f>'PV STOP cijfers'!BY3</f>
        <v>19600</v>
      </c>
      <c r="BZ219" s="14">
        <f>'PV STOP cijfers'!BZ3</f>
        <v>0</v>
      </c>
      <c r="CA219" s="14">
        <f>'PV STOP cijfers'!CA3</f>
        <v>0</v>
      </c>
      <c r="CB219" s="14">
        <f>'PV STOP cijfers'!CB3</f>
        <v>0</v>
      </c>
      <c r="CC219" s="14">
        <f>'PV STOP cijfers'!CC3</f>
        <v>0</v>
      </c>
      <c r="CD219" s="14">
        <f>'PV STOP cijfers'!CD3</f>
        <v>0</v>
      </c>
      <c r="CE219" s="14">
        <f>'PV STOP cijfers'!CE3</f>
        <v>0</v>
      </c>
      <c r="CF219" s="14">
        <f>'PV STOP cijfers'!CF3</f>
        <v>0</v>
      </c>
      <c r="CG219" s="14">
        <f>'PV STOP cijfers'!CG3</f>
        <v>0</v>
      </c>
      <c r="CH219" s="14">
        <f>'PV STOP cijfers'!CH3</f>
        <v>0</v>
      </c>
      <c r="CI219" s="14">
        <f>'PV STOP cijfers'!CI3</f>
        <v>0</v>
      </c>
      <c r="CJ219" s="14">
        <f>'PV STOP cijfers'!CJ3</f>
        <v>0</v>
      </c>
      <c r="CK219" s="14">
        <f>'PV STOP cijfers'!CK3</f>
        <v>0</v>
      </c>
      <c r="CL219" s="48">
        <f>'PV STOP cijfers'!CL3</f>
        <v>0</v>
      </c>
      <c r="CM219" s="21">
        <f>'PV STOP cijfers'!CM3</f>
        <v>0</v>
      </c>
      <c r="CN219" s="14">
        <f>'PV STOP cijfers'!CN3</f>
        <v>0</v>
      </c>
      <c r="CO219" s="14">
        <f>'PV STOP cijfers'!CO3</f>
        <v>0</v>
      </c>
      <c r="CP219" s="14">
        <f>'PV STOP cijfers'!CP3</f>
        <v>0</v>
      </c>
      <c r="CQ219" s="14">
        <f>'PV STOP cijfers'!CQ3</f>
        <v>0</v>
      </c>
      <c r="CR219" s="14">
        <f>'PV STOP cijfers'!CR3</f>
        <v>0</v>
      </c>
      <c r="CS219" s="14">
        <f>'PV STOP cijfers'!CS3</f>
        <v>0</v>
      </c>
      <c r="CT219" s="14">
        <f>'PV STOP cijfers'!CT3</f>
        <v>0</v>
      </c>
      <c r="CU219" s="14">
        <f>'PV STOP cijfers'!CU3</f>
        <v>0</v>
      </c>
      <c r="CV219" s="14">
        <f>'PV STOP cijfers'!CV3</f>
        <v>0</v>
      </c>
      <c r="CW219" s="14">
        <f>'PV STOP cijfers'!CW3</f>
        <v>0</v>
      </c>
      <c r="CX219" s="14">
        <f>'PV STOP cijfers'!CX3</f>
        <v>0</v>
      </c>
      <c r="CY219" s="51">
        <f>'PV STOP cijfers'!CY3</f>
        <v>0</v>
      </c>
      <c r="CZ219" s="21">
        <f>'PV STOP cijfers'!CZ3</f>
        <v>0</v>
      </c>
      <c r="DA219" s="14">
        <f>'PV STOP cijfers'!DA3</f>
        <v>0</v>
      </c>
      <c r="DB219" s="14">
        <f>'PV STOP cijfers'!DB3</f>
        <v>0</v>
      </c>
      <c r="DC219" s="14">
        <f>'PV STOP cijfers'!DC3</f>
        <v>0</v>
      </c>
      <c r="DD219" s="14">
        <f>'PV STOP cijfers'!DD3</f>
        <v>0</v>
      </c>
      <c r="DE219" s="14">
        <f>'PV STOP cijfers'!DE3</f>
        <v>0</v>
      </c>
      <c r="DF219" s="14">
        <f>'PV STOP cijfers'!DF3</f>
        <v>0</v>
      </c>
      <c r="DG219" s="14">
        <f>'PV STOP cijfers'!DG3</f>
        <v>0</v>
      </c>
      <c r="DH219" s="14">
        <f>'PV STOP cijfers'!DH3</f>
        <v>0</v>
      </c>
      <c r="DI219" s="14">
        <f>'PV STOP cijfers'!DI3</f>
        <v>0</v>
      </c>
      <c r="DJ219" s="14">
        <f>'PV STOP cijfers'!DJ3</f>
        <v>0</v>
      </c>
      <c r="DK219" s="14">
        <f>'PV STOP cijfers'!DK3</f>
        <v>0</v>
      </c>
      <c r="DL219" s="51">
        <f>'PV STOP cijfers'!DL3</f>
        <v>0</v>
      </c>
    </row>
    <row r="220" spans="1:116">
      <c r="A220" s="47">
        <f>'PV STOP cijfers'!A4</f>
        <v>0</v>
      </c>
      <c r="B220" s="49" t="str">
        <f>'PV STOP cijfers'!B4</f>
        <v>PD NT 6635, PD NL 0000</v>
      </c>
      <c r="C220" s="56" t="str">
        <f>'PV STOP cijfers'!C4</f>
        <v>Productveiligheid</v>
      </c>
      <c r="D220" s="4" t="str">
        <f>'PV STOP cijfers'!D4</f>
        <v>PV VWS</v>
      </c>
      <c r="E220" s="650" t="str">
        <f>'PV STOP cijfers'!E4</f>
        <v>Bedrijfsgericht producttoezicht (BPT)</v>
      </c>
      <c r="F220" s="5" t="str">
        <f>'PV STOP cijfers'!F4</f>
        <v>VWS</v>
      </c>
      <c r="G220" s="4" t="str">
        <f>'PV STOP cijfers'!G4</f>
        <v>Ja/Ja</v>
      </c>
      <c r="H220" s="15">
        <f>'PV STOP cijfers'!H4</f>
        <v>9993</v>
      </c>
      <c r="I220" s="11">
        <f>'PV STOP cijfers'!I4</f>
        <v>7500</v>
      </c>
      <c r="J220" s="11">
        <f>'PV STOP cijfers'!J4</f>
        <v>0</v>
      </c>
      <c r="K220" s="11">
        <f>'PV STOP cijfers'!K4</f>
        <v>0</v>
      </c>
      <c r="L220" s="11">
        <f>'PV STOP cijfers'!L4</f>
        <v>0</v>
      </c>
      <c r="M220" s="11">
        <f>'PV STOP cijfers'!M4</f>
        <v>0</v>
      </c>
      <c r="N220" s="11">
        <f>'PV STOP cijfers'!N4</f>
        <v>0</v>
      </c>
      <c r="O220" s="11">
        <f>'PV STOP cijfers'!O4</f>
        <v>0</v>
      </c>
      <c r="P220" s="11">
        <f>'PV STOP cijfers'!P4</f>
        <v>0</v>
      </c>
      <c r="Q220" s="26">
        <f>'PV STOP cijfers'!Q4</f>
        <v>17493</v>
      </c>
      <c r="R220" s="15">
        <f>'PV STOP cijfers'!R4</f>
        <v>0</v>
      </c>
      <c r="S220" s="11">
        <f>'PV STOP cijfers'!S4</f>
        <v>0</v>
      </c>
      <c r="T220" s="11">
        <f>'PV STOP cijfers'!T4</f>
        <v>17493</v>
      </c>
      <c r="U220" s="11">
        <f>'PV STOP cijfers'!U4</f>
        <v>0</v>
      </c>
      <c r="V220" s="11">
        <f>'PV STOP cijfers'!V4</f>
        <v>0</v>
      </c>
      <c r="W220" s="11">
        <f>'PV STOP cijfers'!W4</f>
        <v>0</v>
      </c>
      <c r="X220" s="11">
        <f>'PV STOP cijfers'!X4</f>
        <v>0</v>
      </c>
      <c r="Y220" s="11">
        <f>'PV STOP cijfers'!Y4</f>
        <v>0</v>
      </c>
      <c r="Z220" s="49">
        <f>'PV STOP cijfers'!Z4</f>
        <v>17493</v>
      </c>
      <c r="AA220" s="11">
        <f>'PV STOP cijfers'!AA4</f>
        <v>800</v>
      </c>
      <c r="AB220" s="11">
        <f>'PV STOP cijfers'!AB4</f>
        <v>0</v>
      </c>
      <c r="AC220" s="11">
        <f>'PV STOP cijfers'!AC4</f>
        <v>0</v>
      </c>
      <c r="AD220" s="11">
        <f>'PV STOP cijfers'!AD4</f>
        <v>0</v>
      </c>
      <c r="AE220" s="11">
        <f>'PV STOP cijfers'!AE4</f>
        <v>16693</v>
      </c>
      <c r="AF220" s="11">
        <f>'PV STOP cijfers'!AF4</f>
        <v>0</v>
      </c>
      <c r="AG220" s="49">
        <f>'PV STOP cijfers'!AG4</f>
        <v>0</v>
      </c>
      <c r="AH220" s="11">
        <f>'PV STOP cijfers'!AH4</f>
        <v>0</v>
      </c>
      <c r="AI220" s="11">
        <f>'PV STOP cijfers'!AI4</f>
        <v>0</v>
      </c>
      <c r="AJ220" s="11">
        <f>'PV STOP cijfers'!AJ4</f>
        <v>0</v>
      </c>
      <c r="AK220" s="11">
        <f>'PV STOP cijfers'!AK4</f>
        <v>800</v>
      </c>
      <c r="AL220" s="28">
        <f>'PV STOP cijfers'!AL4</f>
        <v>0</v>
      </c>
      <c r="AM220" s="11">
        <f>'PV STOP cijfers'!AM4</f>
        <v>0</v>
      </c>
      <c r="AN220" s="11">
        <f>'PV STOP cijfers'!AN4</f>
        <v>0</v>
      </c>
      <c r="AO220" s="11">
        <f>'PV STOP cijfers'!AO4</f>
        <v>0</v>
      </c>
      <c r="AP220" s="11">
        <f>'PV STOP cijfers'!AP4</f>
        <v>0</v>
      </c>
      <c r="AQ220" s="11">
        <f>'PV STOP cijfers'!AQ4</f>
        <v>0</v>
      </c>
      <c r="AR220" s="28">
        <f>'PV STOP cijfers'!AR4</f>
        <v>0</v>
      </c>
      <c r="AS220" s="11">
        <f>'PV STOP cijfers'!AS4</f>
        <v>0</v>
      </c>
      <c r="AT220" s="11">
        <f>'PV STOP cijfers'!AT4</f>
        <v>0</v>
      </c>
      <c r="AU220" s="11">
        <f>'PV STOP cijfers'!AU4</f>
        <v>0</v>
      </c>
      <c r="AV220" s="11">
        <f>'PV STOP cijfers'!AV4</f>
        <v>0</v>
      </c>
      <c r="AW220" s="11">
        <f>'PV STOP cijfers'!AW4</f>
        <v>0</v>
      </c>
      <c r="AX220" s="11">
        <f>'PV STOP cijfers'!AX4</f>
        <v>0</v>
      </c>
      <c r="AY220" s="11">
        <f>'PV STOP cijfers'!AY4</f>
        <v>0</v>
      </c>
      <c r="AZ220" s="11">
        <f>'PV STOP cijfers'!AZ4</f>
        <v>0</v>
      </c>
      <c r="BA220" s="11">
        <f>'PV STOP cijfers'!BA4</f>
        <v>0</v>
      </c>
      <c r="BB220" s="11">
        <f>'PV STOP cijfers'!BB4</f>
        <v>0</v>
      </c>
      <c r="BC220" s="28">
        <f>'PV STOP cijfers'!BC4</f>
        <v>0</v>
      </c>
      <c r="BD220" s="11">
        <f>'PV STOP cijfers'!BD4</f>
        <v>0</v>
      </c>
      <c r="BE220" s="11">
        <f>'PV STOP cijfers'!BE4</f>
        <v>0</v>
      </c>
      <c r="BF220" s="11">
        <f>'PV STOP cijfers'!BF4</f>
        <v>0</v>
      </c>
      <c r="BG220" s="11">
        <f>'PV STOP cijfers'!BG4</f>
        <v>0</v>
      </c>
      <c r="BH220" s="11">
        <f>'PV STOP cijfers'!BH4</f>
        <v>0</v>
      </c>
      <c r="BI220" s="11">
        <f>'PV STOP cijfers'!BI4</f>
        <v>0</v>
      </c>
      <c r="BJ220" s="11">
        <f>'PV STOP cijfers'!BJ4</f>
        <v>0</v>
      </c>
      <c r="BK220" s="28">
        <f>'PV STOP cijfers'!BK4</f>
        <v>0</v>
      </c>
      <c r="BL220" s="11">
        <f>'PV STOP cijfers'!BL4</f>
        <v>3750</v>
      </c>
      <c r="BM220" s="11">
        <f>'PV STOP cijfers'!BM4</f>
        <v>3750</v>
      </c>
      <c r="BN220" s="11">
        <f>'PV STOP cijfers'!BN4</f>
        <v>3064.3333333333335</v>
      </c>
      <c r="BO220" s="11">
        <f>'PV STOP cijfers'!BO4</f>
        <v>3064.3333333333335</v>
      </c>
      <c r="BP220" s="11">
        <f>'PV STOP cijfers'!BP4</f>
        <v>3064.3333333333335</v>
      </c>
      <c r="BQ220" s="28">
        <f>'PV STOP cijfers'!BQ4</f>
        <v>0</v>
      </c>
      <c r="BR220" s="11">
        <f>'PV STOP cijfers'!BR4</f>
        <v>0</v>
      </c>
      <c r="BS220" s="11">
        <f>'PV STOP cijfers'!BS4</f>
        <v>0</v>
      </c>
      <c r="BT220" s="11">
        <f>'PV STOP cijfers'!BT4</f>
        <v>0</v>
      </c>
      <c r="BU220" s="11">
        <f>'PV STOP cijfers'!BU4</f>
        <v>0</v>
      </c>
      <c r="BV220" s="11">
        <f>'PV STOP cijfers'!BV4</f>
        <v>0</v>
      </c>
      <c r="BW220" s="11">
        <f>'PV STOP cijfers'!BW4</f>
        <v>0</v>
      </c>
      <c r="BX220" s="49">
        <f>'PV STOP cijfers'!BX4</f>
        <v>0</v>
      </c>
      <c r="BY220" s="11">
        <f>'PV STOP cijfers'!BY4</f>
        <v>17493</v>
      </c>
      <c r="BZ220" s="11">
        <f>'PV STOP cijfers'!BZ4</f>
        <v>0</v>
      </c>
      <c r="CA220" s="11">
        <f>'PV STOP cijfers'!CA4</f>
        <v>0</v>
      </c>
      <c r="CB220" s="11">
        <f>'PV STOP cijfers'!CB4</f>
        <v>0</v>
      </c>
      <c r="CC220" s="11">
        <f>'PV STOP cijfers'!CC4</f>
        <v>0</v>
      </c>
      <c r="CD220" s="11">
        <f>'PV STOP cijfers'!CD4</f>
        <v>0</v>
      </c>
      <c r="CE220" s="11">
        <f>'PV STOP cijfers'!CE4</f>
        <v>0</v>
      </c>
      <c r="CF220" s="11">
        <f>'PV STOP cijfers'!CF4</f>
        <v>0</v>
      </c>
      <c r="CG220" s="11">
        <f>'PV STOP cijfers'!CG4</f>
        <v>0</v>
      </c>
      <c r="CH220" s="11">
        <f>'PV STOP cijfers'!CH4</f>
        <v>0</v>
      </c>
      <c r="CI220" s="11">
        <f>'PV STOP cijfers'!CI4</f>
        <v>0</v>
      </c>
      <c r="CJ220" s="11">
        <f>'PV STOP cijfers'!CJ4</f>
        <v>0</v>
      </c>
      <c r="CK220" s="11">
        <f>'PV STOP cijfers'!CK4</f>
        <v>0</v>
      </c>
      <c r="CL220" s="49">
        <f>'PV STOP cijfers'!CL4</f>
        <v>0</v>
      </c>
      <c r="CM220" s="15">
        <f>'PV STOP cijfers'!CM4</f>
        <v>0</v>
      </c>
      <c r="CN220" s="11">
        <f>'PV STOP cijfers'!CN4</f>
        <v>0</v>
      </c>
      <c r="CO220" s="11">
        <f>'PV STOP cijfers'!CO4</f>
        <v>0</v>
      </c>
      <c r="CP220" s="11">
        <f>'PV STOP cijfers'!CP4</f>
        <v>0</v>
      </c>
      <c r="CQ220" s="11">
        <f>'PV STOP cijfers'!CQ4</f>
        <v>0</v>
      </c>
      <c r="CR220" s="11">
        <f>'PV STOP cijfers'!CR4</f>
        <v>0</v>
      </c>
      <c r="CS220" s="11">
        <f>'PV STOP cijfers'!CS4</f>
        <v>0</v>
      </c>
      <c r="CT220" s="11">
        <f>'PV STOP cijfers'!CT4</f>
        <v>0</v>
      </c>
      <c r="CU220" s="11">
        <f>'PV STOP cijfers'!CU4</f>
        <v>0</v>
      </c>
      <c r="CV220" s="11">
        <f>'PV STOP cijfers'!CV4</f>
        <v>0</v>
      </c>
      <c r="CW220" s="11">
        <f>'PV STOP cijfers'!CW4</f>
        <v>0</v>
      </c>
      <c r="CX220" s="11">
        <f>'PV STOP cijfers'!CX4</f>
        <v>0</v>
      </c>
      <c r="CY220" s="26">
        <f>'PV STOP cijfers'!CY4</f>
        <v>0</v>
      </c>
      <c r="CZ220" s="15">
        <f>'PV STOP cijfers'!CZ4</f>
        <v>0</v>
      </c>
      <c r="DA220" s="11">
        <f>'PV STOP cijfers'!DA4</f>
        <v>0</v>
      </c>
      <c r="DB220" s="11">
        <f>'PV STOP cijfers'!DB4</f>
        <v>0</v>
      </c>
      <c r="DC220" s="11">
        <f>'PV STOP cijfers'!DC4</f>
        <v>0</v>
      </c>
      <c r="DD220" s="11">
        <f>'PV STOP cijfers'!DD4</f>
        <v>0</v>
      </c>
      <c r="DE220" s="11">
        <f>'PV STOP cijfers'!DE4</f>
        <v>0</v>
      </c>
      <c r="DF220" s="11">
        <f>'PV STOP cijfers'!DF4</f>
        <v>0</v>
      </c>
      <c r="DG220" s="11">
        <f>'PV STOP cijfers'!DG4</f>
        <v>0</v>
      </c>
      <c r="DH220" s="11">
        <f>'PV STOP cijfers'!DH4</f>
        <v>0</v>
      </c>
      <c r="DI220" s="11">
        <f>'PV STOP cijfers'!DI4</f>
        <v>0</v>
      </c>
      <c r="DJ220" s="11">
        <f>'PV STOP cijfers'!DJ4</f>
        <v>0</v>
      </c>
      <c r="DK220" s="11">
        <f>'PV STOP cijfers'!DK4</f>
        <v>0</v>
      </c>
      <c r="DL220" s="26">
        <f>'PV STOP cijfers'!DL4</f>
        <v>0</v>
      </c>
    </row>
    <row r="221" spans="1:116">
      <c r="A221" s="47">
        <f>'PV STOP cijfers'!A5</f>
        <v>0</v>
      </c>
      <c r="B221" s="49" t="str">
        <f>'PV STOP cijfers'!B5</f>
        <v>PD NT 6635, PD NL 0000</v>
      </c>
      <c r="C221" s="56" t="str">
        <f>'PV STOP cijfers'!C5</f>
        <v>Productveiligheid</v>
      </c>
      <c r="D221" s="4" t="str">
        <f>'PV STOP cijfers'!D5</f>
        <v>PV VWS</v>
      </c>
      <c r="E221" s="651" t="str">
        <f>'PV STOP cijfers'!E5</f>
        <v>Bedrijfsgericht producttoezicht (BPT) Verbeterplan</v>
      </c>
      <c r="F221" s="5" t="str">
        <f>'PV STOP cijfers'!F5</f>
        <v>VWS</v>
      </c>
      <c r="G221" s="4" t="str">
        <f>'PV STOP cijfers'!G5</f>
        <v>verbeterplan</v>
      </c>
      <c r="H221" s="533">
        <f>'PV STOP cijfers'!H5</f>
        <v>1707</v>
      </c>
      <c r="I221" s="11">
        <f>'PV STOP cijfers'!I5</f>
        <v>0</v>
      </c>
      <c r="J221" s="11">
        <f>'PV STOP cijfers'!J5</f>
        <v>0</v>
      </c>
      <c r="K221" s="11">
        <f>'PV STOP cijfers'!K5</f>
        <v>0</v>
      </c>
      <c r="L221" s="11">
        <f>'PV STOP cijfers'!L5</f>
        <v>0</v>
      </c>
      <c r="M221" s="11">
        <f>'PV STOP cijfers'!M5</f>
        <v>0</v>
      </c>
      <c r="N221" s="11">
        <f>'PV STOP cijfers'!N5</f>
        <v>0</v>
      </c>
      <c r="O221" s="11">
        <f>'PV STOP cijfers'!O5</f>
        <v>0</v>
      </c>
      <c r="P221" s="11">
        <f>'PV STOP cijfers'!P5</f>
        <v>0</v>
      </c>
      <c r="Q221" s="26">
        <f>'PV STOP cijfers'!Q5</f>
        <v>1707</v>
      </c>
      <c r="R221" s="15">
        <f>'PV STOP cijfers'!R5</f>
        <v>0</v>
      </c>
      <c r="S221" s="11">
        <f>'PV STOP cijfers'!S5</f>
        <v>0</v>
      </c>
      <c r="T221" s="518">
        <f>'PV STOP cijfers'!T5</f>
        <v>1707</v>
      </c>
      <c r="U221" s="11">
        <f>'PV STOP cijfers'!U5</f>
        <v>0</v>
      </c>
      <c r="V221" s="11">
        <f>'PV STOP cijfers'!V5</f>
        <v>0</v>
      </c>
      <c r="W221" s="11">
        <f>'PV STOP cijfers'!W5</f>
        <v>0</v>
      </c>
      <c r="X221" s="11">
        <f>'PV STOP cijfers'!X5</f>
        <v>0</v>
      </c>
      <c r="Y221" s="11">
        <f>'PV STOP cijfers'!Y5</f>
        <v>0</v>
      </c>
      <c r="Z221" s="49">
        <f>'PV STOP cijfers'!Z5</f>
        <v>1707</v>
      </c>
      <c r="AA221" s="11">
        <f>'PV STOP cijfers'!AA5</f>
        <v>0</v>
      </c>
      <c r="AB221" s="11">
        <f>'PV STOP cijfers'!AB5</f>
        <v>0</v>
      </c>
      <c r="AC221" s="11">
        <f>'PV STOP cijfers'!AC5</f>
        <v>0</v>
      </c>
      <c r="AD221" s="11">
        <f>'PV STOP cijfers'!AD5</f>
        <v>0</v>
      </c>
      <c r="AE221" s="518">
        <f>'PV STOP cijfers'!AE5</f>
        <v>1707</v>
      </c>
      <c r="AF221" s="11">
        <f>'PV STOP cijfers'!AF5</f>
        <v>0</v>
      </c>
      <c r="AG221" s="49">
        <f>'PV STOP cijfers'!AG5</f>
        <v>0</v>
      </c>
      <c r="AH221" s="11">
        <f>'PV STOP cijfers'!AH5</f>
        <v>0</v>
      </c>
      <c r="AI221" s="11">
        <f>'PV STOP cijfers'!AI5</f>
        <v>0</v>
      </c>
      <c r="AJ221" s="11">
        <f>'PV STOP cijfers'!AJ5</f>
        <v>0</v>
      </c>
      <c r="AK221" s="11">
        <f>'PV STOP cijfers'!AK5</f>
        <v>0</v>
      </c>
      <c r="AL221" s="28">
        <f>'PV STOP cijfers'!AL5</f>
        <v>0</v>
      </c>
      <c r="AM221" s="11">
        <f>'PV STOP cijfers'!AM5</f>
        <v>0</v>
      </c>
      <c r="AN221" s="11">
        <f>'PV STOP cijfers'!AN5</f>
        <v>0</v>
      </c>
      <c r="AO221" s="11">
        <f>'PV STOP cijfers'!AO5</f>
        <v>0</v>
      </c>
      <c r="AP221" s="11">
        <f>'PV STOP cijfers'!AP5</f>
        <v>0</v>
      </c>
      <c r="AQ221" s="11">
        <f>'PV STOP cijfers'!AQ5</f>
        <v>0</v>
      </c>
      <c r="AR221" s="28">
        <f>'PV STOP cijfers'!AR5</f>
        <v>0</v>
      </c>
      <c r="AS221" s="11">
        <f>'PV STOP cijfers'!AS5</f>
        <v>0</v>
      </c>
      <c r="AT221" s="11">
        <f>'PV STOP cijfers'!AT5</f>
        <v>0</v>
      </c>
      <c r="AU221" s="11">
        <f>'PV STOP cijfers'!AU5</f>
        <v>0</v>
      </c>
      <c r="AV221" s="11">
        <f>'PV STOP cijfers'!AV5</f>
        <v>0</v>
      </c>
      <c r="AW221" s="11">
        <f>'PV STOP cijfers'!AW5</f>
        <v>0</v>
      </c>
      <c r="AX221" s="11">
        <f>'PV STOP cijfers'!AX5</f>
        <v>0</v>
      </c>
      <c r="AY221" s="11">
        <f>'PV STOP cijfers'!AY5</f>
        <v>0</v>
      </c>
      <c r="AZ221" s="11">
        <f>'PV STOP cijfers'!AZ5</f>
        <v>0</v>
      </c>
      <c r="BA221" s="11">
        <f>'PV STOP cijfers'!BA5</f>
        <v>0</v>
      </c>
      <c r="BB221" s="11">
        <f>'PV STOP cijfers'!BB5</f>
        <v>0</v>
      </c>
      <c r="BC221" s="28">
        <f>'PV STOP cijfers'!BC5</f>
        <v>0</v>
      </c>
      <c r="BD221" s="11">
        <f>'PV STOP cijfers'!BD5</f>
        <v>0</v>
      </c>
      <c r="BE221" s="11">
        <f>'PV STOP cijfers'!BE5</f>
        <v>0</v>
      </c>
      <c r="BF221" s="11">
        <f>'PV STOP cijfers'!BF5</f>
        <v>0</v>
      </c>
      <c r="BG221" s="11">
        <f>'PV STOP cijfers'!BG5</f>
        <v>0</v>
      </c>
      <c r="BH221" s="11">
        <f>'PV STOP cijfers'!BH5</f>
        <v>0</v>
      </c>
      <c r="BI221" s="11">
        <f>'PV STOP cijfers'!BI5</f>
        <v>0</v>
      </c>
      <c r="BJ221" s="11">
        <f>'PV STOP cijfers'!BJ5</f>
        <v>0</v>
      </c>
      <c r="BK221" s="28">
        <f>'PV STOP cijfers'!BK5</f>
        <v>0</v>
      </c>
      <c r="BL221" s="11">
        <f>'PV STOP cijfers'!BL5</f>
        <v>0</v>
      </c>
      <c r="BM221" s="11">
        <f>'PV STOP cijfers'!BM5</f>
        <v>0</v>
      </c>
      <c r="BN221" s="11">
        <f>'PV STOP cijfers'!BN5</f>
        <v>569</v>
      </c>
      <c r="BO221" s="11">
        <f>'PV STOP cijfers'!BO5</f>
        <v>569</v>
      </c>
      <c r="BP221" s="11">
        <f>'PV STOP cijfers'!BP5</f>
        <v>569</v>
      </c>
      <c r="BQ221" s="28">
        <f>'PV STOP cijfers'!BQ5</f>
        <v>0</v>
      </c>
      <c r="BR221" s="11">
        <f>'PV STOP cijfers'!BR5</f>
        <v>0</v>
      </c>
      <c r="BS221" s="11">
        <f>'PV STOP cijfers'!BS5</f>
        <v>0</v>
      </c>
      <c r="BT221" s="11">
        <f>'PV STOP cijfers'!BT5</f>
        <v>0</v>
      </c>
      <c r="BU221" s="11">
        <f>'PV STOP cijfers'!BU5</f>
        <v>0</v>
      </c>
      <c r="BV221" s="11">
        <f>'PV STOP cijfers'!BV5</f>
        <v>0</v>
      </c>
      <c r="BW221" s="11">
        <f>'PV STOP cijfers'!BW5</f>
        <v>0</v>
      </c>
      <c r="BX221" s="49">
        <f>'PV STOP cijfers'!BX5</f>
        <v>0</v>
      </c>
      <c r="BY221" s="11">
        <f>'PV STOP cijfers'!BY5</f>
        <v>1707</v>
      </c>
      <c r="BZ221" s="11">
        <f>'PV STOP cijfers'!BZ5</f>
        <v>0</v>
      </c>
      <c r="CA221" s="11">
        <f>'PV STOP cijfers'!CA5</f>
        <v>0</v>
      </c>
      <c r="CB221" s="11">
        <f>'PV STOP cijfers'!CB5</f>
        <v>0</v>
      </c>
      <c r="CC221" s="11">
        <f>'PV STOP cijfers'!CC5</f>
        <v>0</v>
      </c>
      <c r="CD221" s="11">
        <f>'PV STOP cijfers'!CD5</f>
        <v>0</v>
      </c>
      <c r="CE221" s="11">
        <f>'PV STOP cijfers'!CE5</f>
        <v>0</v>
      </c>
      <c r="CF221" s="11">
        <f>'PV STOP cijfers'!CF5</f>
        <v>0</v>
      </c>
      <c r="CG221" s="11">
        <f>'PV STOP cijfers'!CG5</f>
        <v>0</v>
      </c>
      <c r="CH221" s="11">
        <f>'PV STOP cijfers'!CH5</f>
        <v>0</v>
      </c>
      <c r="CI221" s="11">
        <f>'PV STOP cijfers'!CI5</f>
        <v>0</v>
      </c>
      <c r="CJ221" s="11">
        <f>'PV STOP cijfers'!CJ5</f>
        <v>0</v>
      </c>
      <c r="CK221" s="11">
        <f>'PV STOP cijfers'!CK5</f>
        <v>0</v>
      </c>
      <c r="CL221" s="49">
        <f>'PV STOP cijfers'!CL5</f>
        <v>0</v>
      </c>
      <c r="CM221" s="15">
        <f>'PV STOP cijfers'!CM5</f>
        <v>0</v>
      </c>
      <c r="CN221" s="11">
        <f>'PV STOP cijfers'!CN5</f>
        <v>0</v>
      </c>
      <c r="CO221" s="11">
        <f>'PV STOP cijfers'!CO5</f>
        <v>0</v>
      </c>
      <c r="CP221" s="11">
        <f>'PV STOP cijfers'!CP5</f>
        <v>0</v>
      </c>
      <c r="CQ221" s="11">
        <f>'PV STOP cijfers'!CQ5</f>
        <v>0</v>
      </c>
      <c r="CR221" s="11">
        <f>'PV STOP cijfers'!CR5</f>
        <v>0</v>
      </c>
      <c r="CS221" s="11">
        <f>'PV STOP cijfers'!CS5</f>
        <v>0</v>
      </c>
      <c r="CT221" s="11">
        <f>'PV STOP cijfers'!CT5</f>
        <v>0</v>
      </c>
      <c r="CU221" s="11">
        <f>'PV STOP cijfers'!CU5</f>
        <v>0</v>
      </c>
      <c r="CV221" s="11">
        <f>'PV STOP cijfers'!CV5</f>
        <v>0</v>
      </c>
      <c r="CW221" s="11">
        <f>'PV STOP cijfers'!CW5</f>
        <v>0</v>
      </c>
      <c r="CX221" s="11">
        <f>'PV STOP cijfers'!CX5</f>
        <v>0</v>
      </c>
      <c r="CY221" s="26">
        <f>'PV STOP cijfers'!CY5</f>
        <v>0</v>
      </c>
      <c r="CZ221" s="15">
        <f>'PV STOP cijfers'!CZ5</f>
        <v>0</v>
      </c>
      <c r="DA221" s="11">
        <f>'PV STOP cijfers'!DA5</f>
        <v>0</v>
      </c>
      <c r="DB221" s="11">
        <f>'PV STOP cijfers'!DB5</f>
        <v>0</v>
      </c>
      <c r="DC221" s="11">
        <f>'PV STOP cijfers'!DC5</f>
        <v>0</v>
      </c>
      <c r="DD221" s="11">
        <f>'PV STOP cijfers'!DD5</f>
        <v>0</v>
      </c>
      <c r="DE221" s="11">
        <f>'PV STOP cijfers'!DE5</f>
        <v>0</v>
      </c>
      <c r="DF221" s="11">
        <f>'PV STOP cijfers'!DF5</f>
        <v>0</v>
      </c>
      <c r="DG221" s="11">
        <f>'PV STOP cijfers'!DG5</f>
        <v>0</v>
      </c>
      <c r="DH221" s="11">
        <f>'PV STOP cijfers'!DH5</f>
        <v>0</v>
      </c>
      <c r="DI221" s="11">
        <f>'PV STOP cijfers'!DI5</f>
        <v>0</v>
      </c>
      <c r="DJ221" s="11">
        <f>'PV STOP cijfers'!DJ5</f>
        <v>0</v>
      </c>
      <c r="DK221" s="11">
        <f>'PV STOP cijfers'!DK5</f>
        <v>0</v>
      </c>
      <c r="DL221" s="26">
        <f>'PV STOP cijfers'!DL5</f>
        <v>0</v>
      </c>
    </row>
    <row r="222" spans="1:116" ht="12" customHeight="1">
      <c r="A222" s="47">
        <f>'PV STOP cijfers'!A6</f>
        <v>0</v>
      </c>
      <c r="B222" s="49" t="str">
        <f>'PV STOP cijfers'!B6</f>
        <v>PD NT 6636, PD NL 0000</v>
      </c>
      <c r="C222" s="56" t="str">
        <f>'PV STOP cijfers'!C6</f>
        <v>Productveiligheid</v>
      </c>
      <c r="D222" s="4" t="str">
        <f>'PV STOP cijfers'!D6</f>
        <v>PV VWS</v>
      </c>
      <c r="E222" s="652" t="str">
        <f>'PV STOP cijfers'!E6</f>
        <v>Onderkant markt (bedrijfsgericht)</v>
      </c>
      <c r="F222" s="5" t="str">
        <f>'PV STOP cijfers'!F6</f>
        <v>VWS</v>
      </c>
      <c r="G222" s="4" t="str">
        <f>'PV STOP cijfers'!G6</f>
        <v>Ja/Ja</v>
      </c>
      <c r="H222" s="15">
        <f>'PV STOP cijfers'!H6</f>
        <v>1000</v>
      </c>
      <c r="I222" s="11">
        <f>'PV STOP cijfers'!I6</f>
        <v>1200</v>
      </c>
      <c r="J222" s="11">
        <f>'PV STOP cijfers'!J6</f>
        <v>0</v>
      </c>
      <c r="K222" s="11">
        <f>'PV STOP cijfers'!K6</f>
        <v>0</v>
      </c>
      <c r="L222" s="11">
        <f>'PV STOP cijfers'!L6</f>
        <v>0</v>
      </c>
      <c r="M222" s="11">
        <f>'PV STOP cijfers'!M6</f>
        <v>0</v>
      </c>
      <c r="N222" s="11">
        <f>'PV STOP cijfers'!N6</f>
        <v>0</v>
      </c>
      <c r="O222" s="11">
        <f>'PV STOP cijfers'!O6</f>
        <v>0</v>
      </c>
      <c r="P222" s="11">
        <f>'PV STOP cijfers'!P6</f>
        <v>0</v>
      </c>
      <c r="Q222" s="26">
        <f>'PV STOP cijfers'!Q6</f>
        <v>2200</v>
      </c>
      <c r="R222" s="15">
        <f>'PV STOP cijfers'!R6</f>
        <v>0</v>
      </c>
      <c r="S222" s="11">
        <f>'PV STOP cijfers'!S6</f>
        <v>0</v>
      </c>
      <c r="T222" s="11">
        <f>'PV STOP cijfers'!T6</f>
        <v>2200</v>
      </c>
      <c r="U222" s="11">
        <f>'PV STOP cijfers'!U6</f>
        <v>0</v>
      </c>
      <c r="V222" s="11">
        <f>'PV STOP cijfers'!V6</f>
        <v>0</v>
      </c>
      <c r="W222" s="11">
        <f>'PV STOP cijfers'!W6</f>
        <v>0</v>
      </c>
      <c r="X222" s="11">
        <f>'PV STOP cijfers'!X6</f>
        <v>0</v>
      </c>
      <c r="Y222" s="11">
        <f>'PV STOP cijfers'!Y6</f>
        <v>0</v>
      </c>
      <c r="Z222" s="49">
        <f>'PV STOP cijfers'!Z6</f>
        <v>2200</v>
      </c>
      <c r="AA222" s="11">
        <f>'PV STOP cijfers'!AA6</f>
        <v>100</v>
      </c>
      <c r="AB222" s="11">
        <f>'PV STOP cijfers'!AB6</f>
        <v>0</v>
      </c>
      <c r="AC222" s="11">
        <f>'PV STOP cijfers'!AC6</f>
        <v>0</v>
      </c>
      <c r="AD222" s="11">
        <f>'PV STOP cijfers'!AD6</f>
        <v>0</v>
      </c>
      <c r="AE222" s="11">
        <f>'PV STOP cijfers'!AE6</f>
        <v>2100</v>
      </c>
      <c r="AF222" s="11">
        <f>'PV STOP cijfers'!AF6</f>
        <v>0</v>
      </c>
      <c r="AG222" s="49">
        <f>'PV STOP cijfers'!AG6</f>
        <v>0</v>
      </c>
      <c r="AH222" s="11">
        <f>'PV STOP cijfers'!AH6</f>
        <v>0</v>
      </c>
      <c r="AI222" s="11">
        <f>'PV STOP cijfers'!AI6</f>
        <v>0</v>
      </c>
      <c r="AJ222" s="11">
        <f>'PV STOP cijfers'!AJ6</f>
        <v>0</v>
      </c>
      <c r="AK222" s="11">
        <f>'PV STOP cijfers'!AK6</f>
        <v>100</v>
      </c>
      <c r="AL222" s="28">
        <f>'PV STOP cijfers'!AL6</f>
        <v>0</v>
      </c>
      <c r="AM222" s="11">
        <f>'PV STOP cijfers'!AM6</f>
        <v>0</v>
      </c>
      <c r="AN222" s="11">
        <f>'PV STOP cijfers'!AN6</f>
        <v>0</v>
      </c>
      <c r="AO222" s="11">
        <f>'PV STOP cijfers'!AO6</f>
        <v>0</v>
      </c>
      <c r="AP222" s="11">
        <f>'PV STOP cijfers'!AP6</f>
        <v>0</v>
      </c>
      <c r="AQ222" s="11">
        <f>'PV STOP cijfers'!AQ6</f>
        <v>0</v>
      </c>
      <c r="AR222" s="28">
        <f>'PV STOP cijfers'!AR6</f>
        <v>0</v>
      </c>
      <c r="AS222" s="11">
        <f>'PV STOP cijfers'!AS6</f>
        <v>0</v>
      </c>
      <c r="AT222" s="11">
        <f>'PV STOP cijfers'!AT6</f>
        <v>0</v>
      </c>
      <c r="AU222" s="11">
        <f>'PV STOP cijfers'!AU6</f>
        <v>0</v>
      </c>
      <c r="AV222" s="11">
        <f>'PV STOP cijfers'!AV6</f>
        <v>0</v>
      </c>
      <c r="AW222" s="11">
        <f>'PV STOP cijfers'!AW6</f>
        <v>0</v>
      </c>
      <c r="AX222" s="11">
        <f>'PV STOP cijfers'!AX6</f>
        <v>0</v>
      </c>
      <c r="AY222" s="11">
        <f>'PV STOP cijfers'!AY6</f>
        <v>0</v>
      </c>
      <c r="AZ222" s="11">
        <f>'PV STOP cijfers'!AZ6</f>
        <v>0</v>
      </c>
      <c r="BA222" s="11">
        <f>'PV STOP cijfers'!BA6</f>
        <v>0</v>
      </c>
      <c r="BB222" s="11">
        <f>'PV STOP cijfers'!BB6</f>
        <v>0</v>
      </c>
      <c r="BC222" s="28">
        <f>'PV STOP cijfers'!BC6</f>
        <v>0</v>
      </c>
      <c r="BD222" s="11">
        <f>'PV STOP cijfers'!BD6</f>
        <v>0</v>
      </c>
      <c r="BE222" s="11">
        <f>'PV STOP cijfers'!BE6</f>
        <v>0</v>
      </c>
      <c r="BF222" s="11">
        <f>'PV STOP cijfers'!BF6</f>
        <v>0</v>
      </c>
      <c r="BG222" s="11">
        <f>'PV STOP cijfers'!BG6</f>
        <v>0</v>
      </c>
      <c r="BH222" s="11">
        <f>'PV STOP cijfers'!BH6</f>
        <v>0</v>
      </c>
      <c r="BI222" s="11">
        <f>'PV STOP cijfers'!BI6</f>
        <v>0</v>
      </c>
      <c r="BJ222" s="11">
        <f>'PV STOP cijfers'!BJ6</f>
        <v>0</v>
      </c>
      <c r="BK222" s="28">
        <f>'PV STOP cijfers'!BK6</f>
        <v>0</v>
      </c>
      <c r="BL222" s="11">
        <f>'PV STOP cijfers'!BL6</f>
        <v>600</v>
      </c>
      <c r="BM222" s="11">
        <f>'PV STOP cijfers'!BM6</f>
        <v>600</v>
      </c>
      <c r="BN222" s="11">
        <f>'PV STOP cijfers'!BN6</f>
        <v>300</v>
      </c>
      <c r="BO222" s="11">
        <f>'PV STOP cijfers'!BO6</f>
        <v>300</v>
      </c>
      <c r="BP222" s="11">
        <f>'PV STOP cijfers'!BP6</f>
        <v>300</v>
      </c>
      <c r="BQ222" s="28">
        <f>'PV STOP cijfers'!BQ6</f>
        <v>0</v>
      </c>
      <c r="BR222" s="11">
        <f>'PV STOP cijfers'!BR6</f>
        <v>0</v>
      </c>
      <c r="BS222" s="11">
        <f>'PV STOP cijfers'!BS6</f>
        <v>0</v>
      </c>
      <c r="BT222" s="11">
        <f>'PV STOP cijfers'!BT6</f>
        <v>0</v>
      </c>
      <c r="BU222" s="11">
        <f>'PV STOP cijfers'!BU6</f>
        <v>0</v>
      </c>
      <c r="BV222" s="11">
        <f>'PV STOP cijfers'!BV6</f>
        <v>0</v>
      </c>
      <c r="BW222" s="11">
        <f>'PV STOP cijfers'!BW6</f>
        <v>0</v>
      </c>
      <c r="BX222" s="49">
        <f>'PV STOP cijfers'!BX6</f>
        <v>0</v>
      </c>
      <c r="BY222" s="11">
        <f>'PV STOP cijfers'!BY6</f>
        <v>2200</v>
      </c>
      <c r="BZ222" s="11">
        <f>'PV STOP cijfers'!BZ6</f>
        <v>0</v>
      </c>
      <c r="CA222" s="11">
        <f>'PV STOP cijfers'!CA6</f>
        <v>0</v>
      </c>
      <c r="CB222" s="11">
        <f>'PV STOP cijfers'!CB6</f>
        <v>0</v>
      </c>
      <c r="CC222" s="11">
        <f>'PV STOP cijfers'!CC6</f>
        <v>0</v>
      </c>
      <c r="CD222" s="11">
        <f>'PV STOP cijfers'!CD6</f>
        <v>0</v>
      </c>
      <c r="CE222" s="11">
        <f>'PV STOP cijfers'!CE6</f>
        <v>0</v>
      </c>
      <c r="CF222" s="11">
        <f>'PV STOP cijfers'!CF6</f>
        <v>0</v>
      </c>
      <c r="CG222" s="11">
        <f>'PV STOP cijfers'!CG6</f>
        <v>0</v>
      </c>
      <c r="CH222" s="11">
        <f>'PV STOP cijfers'!CH6</f>
        <v>0</v>
      </c>
      <c r="CI222" s="11">
        <f>'PV STOP cijfers'!CI6</f>
        <v>0</v>
      </c>
      <c r="CJ222" s="11">
        <f>'PV STOP cijfers'!CJ6</f>
        <v>0</v>
      </c>
      <c r="CK222" s="11">
        <f>'PV STOP cijfers'!CK6</f>
        <v>0</v>
      </c>
      <c r="CL222" s="49">
        <f>'PV STOP cijfers'!CL6</f>
        <v>0</v>
      </c>
      <c r="CM222" s="15">
        <f>'PV STOP cijfers'!CM6</f>
        <v>0</v>
      </c>
      <c r="CN222" s="11">
        <f>'PV STOP cijfers'!CN6</f>
        <v>0</v>
      </c>
      <c r="CO222" s="11">
        <f>'PV STOP cijfers'!CO6</f>
        <v>0</v>
      </c>
      <c r="CP222" s="11">
        <f>'PV STOP cijfers'!CP6</f>
        <v>0</v>
      </c>
      <c r="CQ222" s="11">
        <f>'PV STOP cijfers'!CQ6</f>
        <v>0</v>
      </c>
      <c r="CR222" s="11">
        <f>'PV STOP cijfers'!CR6</f>
        <v>0</v>
      </c>
      <c r="CS222" s="11">
        <f>'PV STOP cijfers'!CS6</f>
        <v>0</v>
      </c>
      <c r="CT222" s="11">
        <f>'PV STOP cijfers'!CT6</f>
        <v>0</v>
      </c>
      <c r="CU222" s="11">
        <f>'PV STOP cijfers'!CU6</f>
        <v>0</v>
      </c>
      <c r="CV222" s="11">
        <f>'PV STOP cijfers'!CV6</f>
        <v>0</v>
      </c>
      <c r="CW222" s="11">
        <f>'PV STOP cijfers'!CW6</f>
        <v>0</v>
      </c>
      <c r="CX222" s="11">
        <f>'PV STOP cijfers'!CX6</f>
        <v>0</v>
      </c>
      <c r="CY222" s="26">
        <f>'PV STOP cijfers'!CY6</f>
        <v>0</v>
      </c>
      <c r="CZ222" s="15">
        <f>'PV STOP cijfers'!CZ6</f>
        <v>0</v>
      </c>
      <c r="DA222" s="11">
        <f>'PV STOP cijfers'!DA6</f>
        <v>0</v>
      </c>
      <c r="DB222" s="11">
        <f>'PV STOP cijfers'!DB6</f>
        <v>0</v>
      </c>
      <c r="DC222" s="11">
        <f>'PV STOP cijfers'!DC6</f>
        <v>0</v>
      </c>
      <c r="DD222" s="11">
        <f>'PV STOP cijfers'!DD6</f>
        <v>0</v>
      </c>
      <c r="DE222" s="11">
        <f>'PV STOP cijfers'!DE6</f>
        <v>0</v>
      </c>
      <c r="DF222" s="11">
        <f>'PV STOP cijfers'!DF6</f>
        <v>0</v>
      </c>
      <c r="DG222" s="11">
        <f>'PV STOP cijfers'!DG6</f>
        <v>0</v>
      </c>
      <c r="DH222" s="11">
        <f>'PV STOP cijfers'!DH6</f>
        <v>0</v>
      </c>
      <c r="DI222" s="11">
        <f>'PV STOP cijfers'!DI6</f>
        <v>0</v>
      </c>
      <c r="DJ222" s="11">
        <f>'PV STOP cijfers'!DJ6</f>
        <v>0</v>
      </c>
      <c r="DK222" s="11">
        <f>'PV STOP cijfers'!DK6</f>
        <v>0</v>
      </c>
      <c r="DL222" s="26">
        <f>'PV STOP cijfers'!DL6</f>
        <v>0</v>
      </c>
    </row>
    <row r="223" spans="1:116" ht="15" customHeight="1">
      <c r="A223" s="47">
        <f>'PV STOP cijfers'!A7</f>
        <v>0</v>
      </c>
      <c r="B223" s="49" t="str">
        <f>'PV STOP cijfers'!B7</f>
        <v>PD NT 6637</v>
      </c>
      <c r="C223" s="56" t="str">
        <f>'PV STOP cijfers'!C7</f>
        <v>Productveiligheid</v>
      </c>
      <c r="D223" s="4" t="str">
        <f>'PV STOP cijfers'!D7</f>
        <v>PV VWS</v>
      </c>
      <c r="E223" s="652" t="str">
        <f>'PV STOP cijfers'!E7</f>
        <v>Reach/CLP-inspecties (bedrijfsgericht)</v>
      </c>
      <c r="F223" s="5" t="str">
        <f>'PV STOP cijfers'!F7</f>
        <v>VWS</v>
      </c>
      <c r="G223" s="4" t="str">
        <f>'PV STOP cijfers'!G7</f>
        <v>Ja/Ja</v>
      </c>
      <c r="H223" s="15">
        <f>'PV STOP cijfers'!H7</f>
        <v>1510</v>
      </c>
      <c r="I223" s="11">
        <f>'PV STOP cijfers'!I7</f>
        <v>250</v>
      </c>
      <c r="J223" s="11">
        <f>'PV STOP cijfers'!J7</f>
        <v>0</v>
      </c>
      <c r="K223" s="11">
        <f>'PV STOP cijfers'!K7</f>
        <v>0</v>
      </c>
      <c r="L223" s="11">
        <f>'PV STOP cijfers'!L7</f>
        <v>0</v>
      </c>
      <c r="M223" s="11">
        <f>'PV STOP cijfers'!M7</f>
        <v>0</v>
      </c>
      <c r="N223" s="11">
        <f>'PV STOP cijfers'!N7</f>
        <v>0</v>
      </c>
      <c r="O223" s="11">
        <f>'PV STOP cijfers'!O7</f>
        <v>0</v>
      </c>
      <c r="P223" s="11">
        <f>'PV STOP cijfers'!P7</f>
        <v>0</v>
      </c>
      <c r="Q223" s="26">
        <f>'PV STOP cijfers'!Q7</f>
        <v>1760</v>
      </c>
      <c r="R223" s="15">
        <f>'PV STOP cijfers'!R7</f>
        <v>0</v>
      </c>
      <c r="S223" s="11">
        <f>'PV STOP cijfers'!S7</f>
        <v>0</v>
      </c>
      <c r="T223" s="11">
        <f>'PV STOP cijfers'!T7</f>
        <v>1760</v>
      </c>
      <c r="U223" s="11">
        <f>'PV STOP cijfers'!U7</f>
        <v>0</v>
      </c>
      <c r="V223" s="11">
        <f>'PV STOP cijfers'!V7</f>
        <v>0</v>
      </c>
      <c r="W223" s="11">
        <f>'PV STOP cijfers'!W7</f>
        <v>0</v>
      </c>
      <c r="X223" s="11">
        <f>'PV STOP cijfers'!X7</f>
        <v>0</v>
      </c>
      <c r="Y223" s="11">
        <f>'PV STOP cijfers'!Y7</f>
        <v>0</v>
      </c>
      <c r="Z223" s="49">
        <f>'PV STOP cijfers'!Z7</f>
        <v>1760</v>
      </c>
      <c r="AA223" s="11">
        <f>'PV STOP cijfers'!AA7</f>
        <v>130</v>
      </c>
      <c r="AB223" s="11">
        <f>'PV STOP cijfers'!AB7</f>
        <v>0</v>
      </c>
      <c r="AC223" s="11">
        <f>'PV STOP cijfers'!AC7</f>
        <v>0</v>
      </c>
      <c r="AD223" s="11">
        <f>'PV STOP cijfers'!AD7</f>
        <v>0</v>
      </c>
      <c r="AE223" s="11">
        <f>'PV STOP cijfers'!AE7</f>
        <v>1630</v>
      </c>
      <c r="AF223" s="11">
        <f>'PV STOP cijfers'!AF7</f>
        <v>0</v>
      </c>
      <c r="AG223" s="49">
        <f>'PV STOP cijfers'!AG7</f>
        <v>0</v>
      </c>
      <c r="AH223" s="11">
        <f>'PV STOP cijfers'!AH7</f>
        <v>0</v>
      </c>
      <c r="AI223" s="11">
        <f>'PV STOP cijfers'!AI7</f>
        <v>0</v>
      </c>
      <c r="AJ223" s="11">
        <f>'PV STOP cijfers'!AJ7</f>
        <v>0</v>
      </c>
      <c r="AK223" s="11">
        <f>'PV STOP cijfers'!AK7</f>
        <v>130</v>
      </c>
      <c r="AL223" s="28">
        <f>'PV STOP cijfers'!AL7</f>
        <v>0</v>
      </c>
      <c r="AM223" s="11">
        <f>'PV STOP cijfers'!AM7</f>
        <v>0</v>
      </c>
      <c r="AN223" s="11">
        <f>'PV STOP cijfers'!AN7</f>
        <v>0</v>
      </c>
      <c r="AO223" s="11">
        <f>'PV STOP cijfers'!AO7</f>
        <v>0</v>
      </c>
      <c r="AP223" s="11">
        <f>'PV STOP cijfers'!AP7</f>
        <v>0</v>
      </c>
      <c r="AQ223" s="11">
        <f>'PV STOP cijfers'!AQ7</f>
        <v>0</v>
      </c>
      <c r="AR223" s="28">
        <f>'PV STOP cijfers'!AR7</f>
        <v>0</v>
      </c>
      <c r="AS223" s="11">
        <f>'PV STOP cijfers'!AS7</f>
        <v>0</v>
      </c>
      <c r="AT223" s="11">
        <f>'PV STOP cijfers'!AT7</f>
        <v>0</v>
      </c>
      <c r="AU223" s="11">
        <f>'PV STOP cijfers'!AU7</f>
        <v>0</v>
      </c>
      <c r="AV223" s="11">
        <f>'PV STOP cijfers'!AV7</f>
        <v>0</v>
      </c>
      <c r="AW223" s="11">
        <f>'PV STOP cijfers'!AW7</f>
        <v>0</v>
      </c>
      <c r="AX223" s="11">
        <f>'PV STOP cijfers'!AX7</f>
        <v>0</v>
      </c>
      <c r="AY223" s="11">
        <f>'PV STOP cijfers'!AY7</f>
        <v>0</v>
      </c>
      <c r="AZ223" s="11">
        <f>'PV STOP cijfers'!AZ7</f>
        <v>0</v>
      </c>
      <c r="BA223" s="11">
        <f>'PV STOP cijfers'!BA7</f>
        <v>0</v>
      </c>
      <c r="BB223" s="11">
        <f>'PV STOP cijfers'!BB7</f>
        <v>0</v>
      </c>
      <c r="BC223" s="28">
        <f>'PV STOP cijfers'!BC7</f>
        <v>0</v>
      </c>
      <c r="BD223" s="11">
        <f>'PV STOP cijfers'!BD7</f>
        <v>0</v>
      </c>
      <c r="BE223" s="11">
        <f>'PV STOP cijfers'!BE7</f>
        <v>0</v>
      </c>
      <c r="BF223" s="11">
        <f>'PV STOP cijfers'!BF7</f>
        <v>0</v>
      </c>
      <c r="BG223" s="11">
        <f>'PV STOP cijfers'!BG7</f>
        <v>0</v>
      </c>
      <c r="BH223" s="11">
        <f>'PV STOP cijfers'!BH7</f>
        <v>0</v>
      </c>
      <c r="BI223" s="11">
        <f>'PV STOP cijfers'!BI7</f>
        <v>0</v>
      </c>
      <c r="BJ223" s="11">
        <f>'PV STOP cijfers'!BJ7</f>
        <v>0</v>
      </c>
      <c r="BK223" s="28">
        <f>'PV STOP cijfers'!BK7</f>
        <v>0</v>
      </c>
      <c r="BL223" s="11">
        <f>'PV STOP cijfers'!BL7</f>
        <v>250</v>
      </c>
      <c r="BM223" s="11">
        <f>'PV STOP cijfers'!BM7</f>
        <v>0</v>
      </c>
      <c r="BN223" s="11">
        <f>'PV STOP cijfers'!BN7</f>
        <v>460</v>
      </c>
      <c r="BO223" s="11">
        <f>'PV STOP cijfers'!BO7</f>
        <v>460</v>
      </c>
      <c r="BP223" s="11">
        <f>'PV STOP cijfers'!BP7</f>
        <v>460</v>
      </c>
      <c r="BQ223" s="28">
        <f>'PV STOP cijfers'!BQ7</f>
        <v>0</v>
      </c>
      <c r="BR223" s="11">
        <f>'PV STOP cijfers'!BR7</f>
        <v>0</v>
      </c>
      <c r="BS223" s="11">
        <f>'PV STOP cijfers'!BS7</f>
        <v>0</v>
      </c>
      <c r="BT223" s="11">
        <f>'PV STOP cijfers'!BT7</f>
        <v>0</v>
      </c>
      <c r="BU223" s="11">
        <f>'PV STOP cijfers'!BU7</f>
        <v>0</v>
      </c>
      <c r="BV223" s="11">
        <f>'PV STOP cijfers'!BV7</f>
        <v>0</v>
      </c>
      <c r="BW223" s="11">
        <f>'PV STOP cijfers'!BW7</f>
        <v>0</v>
      </c>
      <c r="BX223" s="49">
        <f>'PV STOP cijfers'!BX7</f>
        <v>0</v>
      </c>
      <c r="BY223" s="11">
        <f>'PV STOP cijfers'!BY7</f>
        <v>1760</v>
      </c>
      <c r="BZ223" s="11">
        <f>'PV STOP cijfers'!BZ7</f>
        <v>0</v>
      </c>
      <c r="CA223" s="11">
        <f>'PV STOP cijfers'!CA7</f>
        <v>0</v>
      </c>
      <c r="CB223" s="11">
        <f>'PV STOP cijfers'!CB7</f>
        <v>0</v>
      </c>
      <c r="CC223" s="11">
        <f>'PV STOP cijfers'!CC7</f>
        <v>0</v>
      </c>
      <c r="CD223" s="11">
        <f>'PV STOP cijfers'!CD7</f>
        <v>0</v>
      </c>
      <c r="CE223" s="11">
        <f>'PV STOP cijfers'!CE7</f>
        <v>0</v>
      </c>
      <c r="CF223" s="11">
        <f>'PV STOP cijfers'!CF7</f>
        <v>0</v>
      </c>
      <c r="CG223" s="11">
        <f>'PV STOP cijfers'!CG7</f>
        <v>0</v>
      </c>
      <c r="CH223" s="11">
        <f>'PV STOP cijfers'!CH7</f>
        <v>0</v>
      </c>
      <c r="CI223" s="11">
        <f>'PV STOP cijfers'!CI7</f>
        <v>0</v>
      </c>
      <c r="CJ223" s="11">
        <f>'PV STOP cijfers'!CJ7</f>
        <v>0</v>
      </c>
      <c r="CK223" s="11">
        <f>'PV STOP cijfers'!CK7</f>
        <v>0</v>
      </c>
      <c r="CL223" s="49">
        <f>'PV STOP cijfers'!CL7</f>
        <v>0</v>
      </c>
      <c r="CM223" s="15">
        <f>'PV STOP cijfers'!CM7</f>
        <v>0</v>
      </c>
      <c r="CN223" s="11">
        <f>'PV STOP cijfers'!CN7</f>
        <v>0</v>
      </c>
      <c r="CO223" s="11">
        <f>'PV STOP cijfers'!CO7</f>
        <v>0</v>
      </c>
      <c r="CP223" s="11">
        <f>'PV STOP cijfers'!CP7</f>
        <v>0</v>
      </c>
      <c r="CQ223" s="11">
        <f>'PV STOP cijfers'!CQ7</f>
        <v>0</v>
      </c>
      <c r="CR223" s="11">
        <f>'PV STOP cijfers'!CR7</f>
        <v>0</v>
      </c>
      <c r="CS223" s="11">
        <f>'PV STOP cijfers'!CS7</f>
        <v>0</v>
      </c>
      <c r="CT223" s="11">
        <f>'PV STOP cijfers'!CT7</f>
        <v>0</v>
      </c>
      <c r="CU223" s="11">
        <f>'PV STOP cijfers'!CU7</f>
        <v>0</v>
      </c>
      <c r="CV223" s="11">
        <f>'PV STOP cijfers'!CV7</f>
        <v>0</v>
      </c>
      <c r="CW223" s="11">
        <f>'PV STOP cijfers'!CW7</f>
        <v>0</v>
      </c>
      <c r="CX223" s="11">
        <f>'PV STOP cijfers'!CX7</f>
        <v>0</v>
      </c>
      <c r="CY223" s="26">
        <f>'PV STOP cijfers'!CY7</f>
        <v>0</v>
      </c>
      <c r="CZ223" s="15">
        <f>'PV STOP cijfers'!CZ7</f>
        <v>0</v>
      </c>
      <c r="DA223" s="11">
        <f>'PV STOP cijfers'!DA7</f>
        <v>0</v>
      </c>
      <c r="DB223" s="11">
        <f>'PV STOP cijfers'!DB7</f>
        <v>0</v>
      </c>
      <c r="DC223" s="11">
        <f>'PV STOP cijfers'!DC7</f>
        <v>0</v>
      </c>
      <c r="DD223" s="11">
        <f>'PV STOP cijfers'!DD7</f>
        <v>0</v>
      </c>
      <c r="DE223" s="11">
        <f>'PV STOP cijfers'!DE7</f>
        <v>0</v>
      </c>
      <c r="DF223" s="11">
        <f>'PV STOP cijfers'!DF7</f>
        <v>0</v>
      </c>
      <c r="DG223" s="11">
        <f>'PV STOP cijfers'!DG7</f>
        <v>0</v>
      </c>
      <c r="DH223" s="11">
        <f>'PV STOP cijfers'!DH7</f>
        <v>0</v>
      </c>
      <c r="DI223" s="11">
        <f>'PV STOP cijfers'!DI7</f>
        <v>0</v>
      </c>
      <c r="DJ223" s="11">
        <f>'PV STOP cijfers'!DJ7</f>
        <v>0</v>
      </c>
      <c r="DK223" s="11">
        <f>'PV STOP cijfers'!DK7</f>
        <v>0</v>
      </c>
      <c r="DL223" s="26">
        <f>'PV STOP cijfers'!DL7</f>
        <v>0</v>
      </c>
    </row>
    <row r="224" spans="1:116" ht="24.75" customHeight="1">
      <c r="A224" s="47">
        <f>'PV STOP cijfers'!A8</f>
        <v>0</v>
      </c>
      <c r="B224" s="49" t="str">
        <f>'PV STOP cijfers'!B8</f>
        <v>PD NT 6638, PD NL 0000</v>
      </c>
      <c r="C224" s="56" t="str">
        <f>'PV STOP cijfers'!C8</f>
        <v>Productveiligheid</v>
      </c>
      <c r="D224" s="4" t="str">
        <f>'PV STOP cijfers'!D8</f>
        <v>PV VWS</v>
      </c>
      <c r="E224" s="653" t="str">
        <f>'PV STOP cijfers'!E8</f>
        <v>Hard waar het moet productveiligheid (bedrijfsgericht)</v>
      </c>
      <c r="F224" s="5" t="str">
        <f>'PV STOP cijfers'!F8</f>
        <v>VWS</v>
      </c>
      <c r="G224" s="4" t="str">
        <f>'PV STOP cijfers'!G8</f>
        <v>Ja/Ja</v>
      </c>
      <c r="H224" s="15">
        <f>'PV STOP cijfers'!H8</f>
        <v>1720</v>
      </c>
      <c r="I224" s="654">
        <f>'PV STOP cijfers'!I8</f>
        <v>3200</v>
      </c>
      <c r="J224" s="11">
        <f>'PV STOP cijfers'!J8</f>
        <v>0</v>
      </c>
      <c r="K224" s="11">
        <f>'PV STOP cijfers'!K8</f>
        <v>0</v>
      </c>
      <c r="L224" s="11">
        <f>'PV STOP cijfers'!L8</f>
        <v>0</v>
      </c>
      <c r="M224" s="11">
        <f>'PV STOP cijfers'!M8</f>
        <v>0</v>
      </c>
      <c r="N224" s="11">
        <f>'PV STOP cijfers'!N8</f>
        <v>0</v>
      </c>
      <c r="O224" s="11">
        <f>'PV STOP cijfers'!O8</f>
        <v>0</v>
      </c>
      <c r="P224" s="11">
        <f>'PV STOP cijfers'!P8</f>
        <v>0</v>
      </c>
      <c r="Q224" s="26">
        <f>'PV STOP cijfers'!Q8</f>
        <v>4920</v>
      </c>
      <c r="R224" s="15">
        <f>'PV STOP cijfers'!R8</f>
        <v>400</v>
      </c>
      <c r="S224" s="11">
        <f>'PV STOP cijfers'!S8</f>
        <v>0</v>
      </c>
      <c r="T224" s="11">
        <f>'PV STOP cijfers'!T8</f>
        <v>4520</v>
      </c>
      <c r="U224" s="11">
        <f>'PV STOP cijfers'!U8</f>
        <v>0</v>
      </c>
      <c r="V224" s="11">
        <f>'PV STOP cijfers'!V8</f>
        <v>0</v>
      </c>
      <c r="W224" s="11">
        <f>'PV STOP cijfers'!W8</f>
        <v>0</v>
      </c>
      <c r="X224" s="11">
        <f>'PV STOP cijfers'!X8</f>
        <v>0</v>
      </c>
      <c r="Y224" s="11">
        <f>'PV STOP cijfers'!Y8</f>
        <v>0</v>
      </c>
      <c r="Z224" s="49">
        <f>'PV STOP cijfers'!Z8</f>
        <v>4920</v>
      </c>
      <c r="AA224" s="11">
        <f>'PV STOP cijfers'!AA8</f>
        <v>120</v>
      </c>
      <c r="AB224" s="11">
        <f>'PV STOP cijfers'!AB8</f>
        <v>0</v>
      </c>
      <c r="AC224" s="11">
        <f>'PV STOP cijfers'!AC8</f>
        <v>0</v>
      </c>
      <c r="AD224" s="11">
        <f>'PV STOP cijfers'!AD8</f>
        <v>0</v>
      </c>
      <c r="AE224" s="11">
        <f>'PV STOP cijfers'!AE8</f>
        <v>4400</v>
      </c>
      <c r="AF224" s="11">
        <f>'PV STOP cijfers'!AF8</f>
        <v>0</v>
      </c>
      <c r="AG224" s="49">
        <f>'PV STOP cijfers'!AG8</f>
        <v>0</v>
      </c>
      <c r="AH224" s="11">
        <f>'PV STOP cijfers'!AH8</f>
        <v>0</v>
      </c>
      <c r="AI224" s="11">
        <f>'PV STOP cijfers'!AI8</f>
        <v>0</v>
      </c>
      <c r="AJ224" s="11">
        <f>'PV STOP cijfers'!AJ8</f>
        <v>0</v>
      </c>
      <c r="AK224" s="11">
        <f>'PV STOP cijfers'!AK8</f>
        <v>120</v>
      </c>
      <c r="AL224" s="28">
        <f>'PV STOP cijfers'!AL8</f>
        <v>0</v>
      </c>
      <c r="AM224" s="11">
        <f>'PV STOP cijfers'!AM8</f>
        <v>0</v>
      </c>
      <c r="AN224" s="11">
        <f>'PV STOP cijfers'!AN8</f>
        <v>0</v>
      </c>
      <c r="AO224" s="11">
        <f>'PV STOP cijfers'!AO8</f>
        <v>0</v>
      </c>
      <c r="AP224" s="11">
        <f>'PV STOP cijfers'!AP8</f>
        <v>0</v>
      </c>
      <c r="AQ224" s="11">
        <f>'PV STOP cijfers'!AQ8</f>
        <v>0</v>
      </c>
      <c r="AR224" s="28">
        <f>'PV STOP cijfers'!AR8</f>
        <v>0</v>
      </c>
      <c r="AS224" s="11">
        <f>'PV STOP cijfers'!AS8</f>
        <v>0</v>
      </c>
      <c r="AT224" s="11">
        <f>'PV STOP cijfers'!AT8</f>
        <v>0</v>
      </c>
      <c r="AU224" s="11">
        <f>'PV STOP cijfers'!AU8</f>
        <v>0</v>
      </c>
      <c r="AV224" s="11">
        <f>'PV STOP cijfers'!AV8</f>
        <v>0</v>
      </c>
      <c r="AW224" s="11">
        <f>'PV STOP cijfers'!AW8</f>
        <v>0</v>
      </c>
      <c r="AX224" s="11">
        <f>'PV STOP cijfers'!AX8</f>
        <v>0</v>
      </c>
      <c r="AY224" s="11">
        <f>'PV STOP cijfers'!AY8</f>
        <v>0</v>
      </c>
      <c r="AZ224" s="11">
        <f>'PV STOP cijfers'!AZ8</f>
        <v>0</v>
      </c>
      <c r="BA224" s="11">
        <f>'PV STOP cijfers'!BA8</f>
        <v>0</v>
      </c>
      <c r="BB224" s="11">
        <f>'PV STOP cijfers'!BB8</f>
        <v>0</v>
      </c>
      <c r="BC224" s="28">
        <f>'PV STOP cijfers'!BC8</f>
        <v>0</v>
      </c>
      <c r="BD224" s="11">
        <f>'PV STOP cijfers'!BD8</f>
        <v>0</v>
      </c>
      <c r="BE224" s="11">
        <f>'PV STOP cijfers'!BE8</f>
        <v>0</v>
      </c>
      <c r="BF224" s="11">
        <f>'PV STOP cijfers'!BF8</f>
        <v>0</v>
      </c>
      <c r="BG224" s="11">
        <f>'PV STOP cijfers'!BG8</f>
        <v>0</v>
      </c>
      <c r="BH224" s="11">
        <f>'PV STOP cijfers'!BH8</f>
        <v>0</v>
      </c>
      <c r="BI224" s="11">
        <f>'PV STOP cijfers'!BI8</f>
        <v>0</v>
      </c>
      <c r="BJ224" s="11">
        <f>'PV STOP cijfers'!BJ8</f>
        <v>0</v>
      </c>
      <c r="BK224" s="28">
        <f>'PV STOP cijfers'!BK8</f>
        <v>0</v>
      </c>
      <c r="BL224" s="11">
        <f>'PV STOP cijfers'!BL8</f>
        <v>1600</v>
      </c>
      <c r="BM224" s="11">
        <f>'PV STOP cijfers'!BM8</f>
        <v>1600</v>
      </c>
      <c r="BN224" s="11">
        <f>'PV STOP cijfers'!BN8</f>
        <v>400</v>
      </c>
      <c r="BO224" s="11">
        <f>'PV STOP cijfers'!BO8</f>
        <v>400</v>
      </c>
      <c r="BP224" s="11">
        <f>'PV STOP cijfers'!BP8</f>
        <v>400</v>
      </c>
      <c r="BQ224" s="28">
        <f>'PV STOP cijfers'!BQ8</f>
        <v>0</v>
      </c>
      <c r="BR224" s="11">
        <f>'PV STOP cijfers'!BR8</f>
        <v>0</v>
      </c>
      <c r="BS224" s="11">
        <f>'PV STOP cijfers'!BS8</f>
        <v>0</v>
      </c>
      <c r="BT224" s="11">
        <f>'PV STOP cijfers'!BT8</f>
        <v>0</v>
      </c>
      <c r="BU224" s="11">
        <f>'PV STOP cijfers'!BU8</f>
        <v>0</v>
      </c>
      <c r="BV224" s="11">
        <f>'PV STOP cijfers'!BV8</f>
        <v>0</v>
      </c>
      <c r="BW224" s="11">
        <f>'PV STOP cijfers'!BW8</f>
        <v>0</v>
      </c>
      <c r="BX224" s="49">
        <f>'PV STOP cijfers'!BX8</f>
        <v>0</v>
      </c>
      <c r="BY224" s="11">
        <f>'PV STOP cijfers'!BY8</f>
        <v>4520</v>
      </c>
      <c r="BZ224" s="11">
        <f>'PV STOP cijfers'!BZ8</f>
        <v>0</v>
      </c>
      <c r="CA224" s="11">
        <f>'PV STOP cijfers'!CA8</f>
        <v>0</v>
      </c>
      <c r="CB224" s="11">
        <f>'PV STOP cijfers'!CB8</f>
        <v>0</v>
      </c>
      <c r="CC224" s="11">
        <f>'PV STOP cijfers'!CC8</f>
        <v>0</v>
      </c>
      <c r="CD224" s="11">
        <f>'PV STOP cijfers'!CD8</f>
        <v>0</v>
      </c>
      <c r="CE224" s="11">
        <f>'PV STOP cijfers'!CE8</f>
        <v>0</v>
      </c>
      <c r="CF224" s="11">
        <f>'PV STOP cijfers'!CF8</f>
        <v>0</v>
      </c>
      <c r="CG224" s="11">
        <f>'PV STOP cijfers'!CG8</f>
        <v>0</v>
      </c>
      <c r="CH224" s="11">
        <f>'PV STOP cijfers'!CH8</f>
        <v>0</v>
      </c>
      <c r="CI224" s="11">
        <f>'PV STOP cijfers'!CI8</f>
        <v>0</v>
      </c>
      <c r="CJ224" s="11">
        <f>'PV STOP cijfers'!CJ8</f>
        <v>0</v>
      </c>
      <c r="CK224" s="11">
        <f>'PV STOP cijfers'!CK8</f>
        <v>0</v>
      </c>
      <c r="CL224" s="49">
        <f>'PV STOP cijfers'!CL8</f>
        <v>0</v>
      </c>
      <c r="CM224" s="15">
        <f>'PV STOP cijfers'!CM8</f>
        <v>0</v>
      </c>
      <c r="CN224" s="11">
        <f>'PV STOP cijfers'!CN8</f>
        <v>0</v>
      </c>
      <c r="CO224" s="11">
        <f>'PV STOP cijfers'!CO8</f>
        <v>0</v>
      </c>
      <c r="CP224" s="11">
        <f>'PV STOP cijfers'!CP8</f>
        <v>0</v>
      </c>
      <c r="CQ224" s="11">
        <f>'PV STOP cijfers'!CQ8</f>
        <v>0</v>
      </c>
      <c r="CR224" s="11">
        <f>'PV STOP cijfers'!CR8</f>
        <v>0</v>
      </c>
      <c r="CS224" s="11">
        <f>'PV STOP cijfers'!CS8</f>
        <v>0</v>
      </c>
      <c r="CT224" s="11">
        <f>'PV STOP cijfers'!CT8</f>
        <v>0</v>
      </c>
      <c r="CU224" s="11">
        <f>'PV STOP cijfers'!CU8</f>
        <v>0</v>
      </c>
      <c r="CV224" s="11">
        <f>'PV STOP cijfers'!CV8</f>
        <v>0</v>
      </c>
      <c r="CW224" s="11">
        <f>'PV STOP cijfers'!CW8</f>
        <v>0</v>
      </c>
      <c r="CX224" s="11">
        <f>'PV STOP cijfers'!CX8</f>
        <v>0</v>
      </c>
      <c r="CY224" s="26">
        <f>'PV STOP cijfers'!CY8</f>
        <v>0</v>
      </c>
      <c r="CZ224" s="15">
        <f>'PV STOP cijfers'!CZ8</f>
        <v>0</v>
      </c>
      <c r="DA224" s="11">
        <f>'PV STOP cijfers'!DA8</f>
        <v>0</v>
      </c>
      <c r="DB224" s="11">
        <f>'PV STOP cijfers'!DB8</f>
        <v>0</v>
      </c>
      <c r="DC224" s="11">
        <f>'PV STOP cijfers'!DC8</f>
        <v>0</v>
      </c>
      <c r="DD224" s="11">
        <f>'PV STOP cijfers'!DD8</f>
        <v>0</v>
      </c>
      <c r="DE224" s="11">
        <f>'PV STOP cijfers'!DE8</f>
        <v>0</v>
      </c>
      <c r="DF224" s="11">
        <f>'PV STOP cijfers'!DF8</f>
        <v>0</v>
      </c>
      <c r="DG224" s="11">
        <f>'PV STOP cijfers'!DG8</f>
        <v>0</v>
      </c>
      <c r="DH224" s="11">
        <f>'PV STOP cijfers'!DH8</f>
        <v>0</v>
      </c>
      <c r="DI224" s="11">
        <f>'PV STOP cijfers'!DI8</f>
        <v>0</v>
      </c>
      <c r="DJ224" s="11">
        <f>'PV STOP cijfers'!DJ8</f>
        <v>0</v>
      </c>
      <c r="DK224" s="11">
        <f>'PV STOP cijfers'!DK8</f>
        <v>0</v>
      </c>
      <c r="DL224" s="26">
        <f>'PV STOP cijfers'!DL8</f>
        <v>0</v>
      </c>
    </row>
    <row r="225" spans="1:116" ht="18" customHeight="1">
      <c r="A225" s="47">
        <f>'PV STOP cijfers'!A9</f>
        <v>0</v>
      </c>
      <c r="B225" s="49" t="str">
        <f>'PV STOP cijfers'!B9</f>
        <v>PD NT 0000, PD NL 0000</v>
      </c>
      <c r="C225" s="56" t="str">
        <f>'PV STOP cijfers'!C9</f>
        <v>Productveiligheid</v>
      </c>
      <c r="D225" s="4" t="str">
        <f>'PV STOP cijfers'!D9</f>
        <v>PV VWS</v>
      </c>
      <c r="E225" s="653" t="str">
        <f>'PV STOP cijfers'!E9</f>
        <v>Import (productgericht)</v>
      </c>
      <c r="F225" s="5" t="str">
        <f>'PV STOP cijfers'!F9</f>
        <v>VWS</v>
      </c>
      <c r="G225" s="4" t="str">
        <f>'PV STOP cijfers'!G9</f>
        <v>Ja/Ja</v>
      </c>
      <c r="H225" s="15">
        <f>'PV STOP cijfers'!H9</f>
        <v>3700</v>
      </c>
      <c r="I225" s="11">
        <f>'PV STOP cijfers'!I9</f>
        <v>2914</v>
      </c>
      <c r="J225" s="11">
        <f>'PV STOP cijfers'!J9</f>
        <v>0</v>
      </c>
      <c r="K225" s="11">
        <f>'PV STOP cijfers'!K9</f>
        <v>0</v>
      </c>
      <c r="L225" s="11">
        <f>'PV STOP cijfers'!L9</f>
        <v>0</v>
      </c>
      <c r="M225" s="11">
        <f>'PV STOP cijfers'!M9</f>
        <v>0</v>
      </c>
      <c r="N225" s="11">
        <f>'PV STOP cijfers'!N9</f>
        <v>0</v>
      </c>
      <c r="O225" s="11">
        <f>'PV STOP cijfers'!O9</f>
        <v>0</v>
      </c>
      <c r="P225" s="11">
        <f>'PV STOP cijfers'!P9</f>
        <v>0</v>
      </c>
      <c r="Q225" s="26">
        <f>'PV STOP cijfers'!Q9</f>
        <v>6614</v>
      </c>
      <c r="R225" s="15">
        <f>'PV STOP cijfers'!R9</f>
        <v>3500</v>
      </c>
      <c r="S225" s="11">
        <f>'PV STOP cijfers'!S9</f>
        <v>0</v>
      </c>
      <c r="T225" s="11">
        <f>'PV STOP cijfers'!T9</f>
        <v>3114</v>
      </c>
      <c r="U225" s="11">
        <f>'PV STOP cijfers'!U9</f>
        <v>0</v>
      </c>
      <c r="V225" s="11">
        <f>'PV STOP cijfers'!V9</f>
        <v>0</v>
      </c>
      <c r="W225" s="11">
        <f>'PV STOP cijfers'!W9</f>
        <v>0</v>
      </c>
      <c r="X225" s="11">
        <f>'PV STOP cijfers'!X9</f>
        <v>0</v>
      </c>
      <c r="Y225" s="11">
        <f>'PV STOP cijfers'!Y9</f>
        <v>0</v>
      </c>
      <c r="Z225" s="49">
        <f>'PV STOP cijfers'!Z9</f>
        <v>6614</v>
      </c>
      <c r="AA225" s="11">
        <f>'PV STOP cijfers'!AA9</f>
        <v>675</v>
      </c>
      <c r="AB225" s="11">
        <f>'PV STOP cijfers'!AB9</f>
        <v>0</v>
      </c>
      <c r="AC225" s="11">
        <f>'PV STOP cijfers'!AC9</f>
        <v>0</v>
      </c>
      <c r="AD225" s="11">
        <f>'PV STOP cijfers'!AD9</f>
        <v>0</v>
      </c>
      <c r="AE225" s="11">
        <f>'PV STOP cijfers'!AE9</f>
        <v>2439</v>
      </c>
      <c r="AF225" s="11">
        <f>'PV STOP cijfers'!AF9</f>
        <v>0</v>
      </c>
      <c r="AG225" s="49">
        <f>'PV STOP cijfers'!AG9</f>
        <v>0</v>
      </c>
      <c r="AH225" s="11">
        <f>'PV STOP cijfers'!AH9</f>
        <v>0</v>
      </c>
      <c r="AI225" s="11">
        <f>'PV STOP cijfers'!AI9</f>
        <v>0</v>
      </c>
      <c r="AJ225" s="11">
        <f>'PV STOP cijfers'!AJ9</f>
        <v>0</v>
      </c>
      <c r="AK225" s="11">
        <f>'PV STOP cijfers'!AK9</f>
        <v>675</v>
      </c>
      <c r="AL225" s="28">
        <f>'PV STOP cijfers'!AL9</f>
        <v>0</v>
      </c>
      <c r="AM225" s="11">
        <f>'PV STOP cijfers'!AM9</f>
        <v>0</v>
      </c>
      <c r="AN225" s="11">
        <f>'PV STOP cijfers'!AN9</f>
        <v>0</v>
      </c>
      <c r="AO225" s="11">
        <f>'PV STOP cijfers'!AO9</f>
        <v>0</v>
      </c>
      <c r="AP225" s="11">
        <f>'PV STOP cijfers'!AP9</f>
        <v>0</v>
      </c>
      <c r="AQ225" s="11">
        <f>'PV STOP cijfers'!AQ9</f>
        <v>0</v>
      </c>
      <c r="AR225" s="28">
        <f>'PV STOP cijfers'!AR9</f>
        <v>0</v>
      </c>
      <c r="AS225" s="11">
        <f>'PV STOP cijfers'!AS9</f>
        <v>0</v>
      </c>
      <c r="AT225" s="11">
        <f>'PV STOP cijfers'!AT9</f>
        <v>0</v>
      </c>
      <c r="AU225" s="11">
        <f>'PV STOP cijfers'!AU9</f>
        <v>0</v>
      </c>
      <c r="AV225" s="11">
        <f>'PV STOP cijfers'!AV9</f>
        <v>0</v>
      </c>
      <c r="AW225" s="11">
        <f>'PV STOP cijfers'!AW9</f>
        <v>0</v>
      </c>
      <c r="AX225" s="11">
        <f>'PV STOP cijfers'!AX9</f>
        <v>0</v>
      </c>
      <c r="AY225" s="11">
        <f>'PV STOP cijfers'!AY9</f>
        <v>0</v>
      </c>
      <c r="AZ225" s="11">
        <f>'PV STOP cijfers'!AZ9</f>
        <v>0</v>
      </c>
      <c r="BA225" s="11">
        <f>'PV STOP cijfers'!BA9</f>
        <v>0</v>
      </c>
      <c r="BB225" s="11">
        <f>'PV STOP cijfers'!BB9</f>
        <v>0</v>
      </c>
      <c r="BC225" s="28">
        <f>'PV STOP cijfers'!BC9</f>
        <v>0</v>
      </c>
      <c r="BD225" s="11">
        <f>'PV STOP cijfers'!BD9</f>
        <v>0</v>
      </c>
      <c r="BE225" s="11">
        <f>'PV STOP cijfers'!BE9</f>
        <v>0</v>
      </c>
      <c r="BF225" s="11">
        <f>'PV STOP cijfers'!BF9</f>
        <v>0</v>
      </c>
      <c r="BG225" s="11">
        <f>'PV STOP cijfers'!BG9</f>
        <v>0</v>
      </c>
      <c r="BH225" s="11">
        <f>'PV STOP cijfers'!BH9</f>
        <v>0</v>
      </c>
      <c r="BI225" s="11">
        <f>'PV STOP cijfers'!BI9</f>
        <v>0</v>
      </c>
      <c r="BJ225" s="11">
        <f>'PV STOP cijfers'!BJ9</f>
        <v>0</v>
      </c>
      <c r="BK225" s="28">
        <f>'PV STOP cijfers'!BK9</f>
        <v>0</v>
      </c>
      <c r="BL225" s="11">
        <f>'PV STOP cijfers'!BL9</f>
        <v>264</v>
      </c>
      <c r="BM225" s="11">
        <f>'PV STOP cijfers'!BM9</f>
        <v>2175</v>
      </c>
      <c r="BN225" s="11">
        <f>'PV STOP cijfers'!BN9</f>
        <v>0</v>
      </c>
      <c r="BO225" s="11">
        <f>'PV STOP cijfers'!BO9</f>
        <v>0</v>
      </c>
      <c r="BP225" s="11">
        <f>'PV STOP cijfers'!BP9</f>
        <v>0</v>
      </c>
      <c r="BQ225" s="28">
        <f>'PV STOP cijfers'!BQ9</f>
        <v>0</v>
      </c>
      <c r="BR225" s="11">
        <f>'PV STOP cijfers'!BR9</f>
        <v>0</v>
      </c>
      <c r="BS225" s="11">
        <f>'PV STOP cijfers'!BS9</f>
        <v>0</v>
      </c>
      <c r="BT225" s="11">
        <f>'PV STOP cijfers'!BT9</f>
        <v>0</v>
      </c>
      <c r="BU225" s="11">
        <f>'PV STOP cijfers'!BU9</f>
        <v>0</v>
      </c>
      <c r="BV225" s="11">
        <f>'PV STOP cijfers'!BV9</f>
        <v>0</v>
      </c>
      <c r="BW225" s="11">
        <f>'PV STOP cijfers'!BW9</f>
        <v>0</v>
      </c>
      <c r="BX225" s="49">
        <f>'PV STOP cijfers'!BX9</f>
        <v>0</v>
      </c>
      <c r="BY225" s="11">
        <f>'PV STOP cijfers'!BY9</f>
        <v>3114</v>
      </c>
      <c r="BZ225" s="11">
        <f>'PV STOP cijfers'!BZ9</f>
        <v>0</v>
      </c>
      <c r="CA225" s="11">
        <f>'PV STOP cijfers'!CA9</f>
        <v>0</v>
      </c>
      <c r="CB225" s="11">
        <f>'PV STOP cijfers'!CB9</f>
        <v>0</v>
      </c>
      <c r="CC225" s="11">
        <f>'PV STOP cijfers'!CC9</f>
        <v>0</v>
      </c>
      <c r="CD225" s="11">
        <f>'PV STOP cijfers'!CD9</f>
        <v>0</v>
      </c>
      <c r="CE225" s="11">
        <f>'PV STOP cijfers'!CE9</f>
        <v>0</v>
      </c>
      <c r="CF225" s="11">
        <f>'PV STOP cijfers'!CF9</f>
        <v>0</v>
      </c>
      <c r="CG225" s="11">
        <f>'PV STOP cijfers'!CG9</f>
        <v>0</v>
      </c>
      <c r="CH225" s="11">
        <f>'PV STOP cijfers'!CH9</f>
        <v>0</v>
      </c>
      <c r="CI225" s="11">
        <f>'PV STOP cijfers'!CI9</f>
        <v>0</v>
      </c>
      <c r="CJ225" s="11">
        <f>'PV STOP cijfers'!CJ9</f>
        <v>0</v>
      </c>
      <c r="CK225" s="11">
        <f>'PV STOP cijfers'!CK9</f>
        <v>0</v>
      </c>
      <c r="CL225" s="49">
        <f>'PV STOP cijfers'!CL9</f>
        <v>0</v>
      </c>
      <c r="CM225" s="15">
        <f>'PV STOP cijfers'!CM9</f>
        <v>0</v>
      </c>
      <c r="CN225" s="11">
        <f>'PV STOP cijfers'!CN9</f>
        <v>0</v>
      </c>
      <c r="CO225" s="11">
        <f>'PV STOP cijfers'!CO9</f>
        <v>0</v>
      </c>
      <c r="CP225" s="11">
        <f>'PV STOP cijfers'!CP9</f>
        <v>0</v>
      </c>
      <c r="CQ225" s="11">
        <f>'PV STOP cijfers'!CQ9</f>
        <v>0</v>
      </c>
      <c r="CR225" s="11">
        <f>'PV STOP cijfers'!CR9</f>
        <v>0</v>
      </c>
      <c r="CS225" s="11">
        <f>'PV STOP cijfers'!CS9</f>
        <v>0</v>
      </c>
      <c r="CT225" s="11">
        <f>'PV STOP cijfers'!CT9</f>
        <v>0</v>
      </c>
      <c r="CU225" s="11">
        <f>'PV STOP cijfers'!CU9</f>
        <v>0</v>
      </c>
      <c r="CV225" s="11">
        <f>'PV STOP cijfers'!CV9</f>
        <v>0</v>
      </c>
      <c r="CW225" s="11">
        <f>'PV STOP cijfers'!CW9</f>
        <v>0</v>
      </c>
      <c r="CX225" s="11">
        <f>'PV STOP cijfers'!CX9</f>
        <v>0</v>
      </c>
      <c r="CY225" s="26">
        <f>'PV STOP cijfers'!CY9</f>
        <v>0</v>
      </c>
      <c r="CZ225" s="15">
        <f>'PV STOP cijfers'!CZ9</f>
        <v>0</v>
      </c>
      <c r="DA225" s="11">
        <f>'PV STOP cijfers'!DA9</f>
        <v>0</v>
      </c>
      <c r="DB225" s="11">
        <f>'PV STOP cijfers'!DB9</f>
        <v>0</v>
      </c>
      <c r="DC225" s="11">
        <f>'PV STOP cijfers'!DC9</f>
        <v>0</v>
      </c>
      <c r="DD225" s="11">
        <f>'PV STOP cijfers'!DD9</f>
        <v>0</v>
      </c>
      <c r="DE225" s="11">
        <f>'PV STOP cijfers'!DE9</f>
        <v>0</v>
      </c>
      <c r="DF225" s="11">
        <f>'PV STOP cijfers'!DF9</f>
        <v>0</v>
      </c>
      <c r="DG225" s="11">
        <f>'PV STOP cijfers'!DG9</f>
        <v>0</v>
      </c>
      <c r="DH225" s="11">
        <f>'PV STOP cijfers'!DH9</f>
        <v>0</v>
      </c>
      <c r="DI225" s="11">
        <f>'PV STOP cijfers'!DI9</f>
        <v>0</v>
      </c>
      <c r="DJ225" s="11">
        <f>'PV STOP cijfers'!DJ9</f>
        <v>0</v>
      </c>
      <c r="DK225" s="11">
        <f>'PV STOP cijfers'!DK9</f>
        <v>0</v>
      </c>
      <c r="DL225" s="26">
        <f>'PV STOP cijfers'!DL9</f>
        <v>0</v>
      </c>
    </row>
    <row r="226" spans="1:116" ht="18" customHeight="1">
      <c r="A226" s="47">
        <f>'PV STOP cijfers'!A10</f>
        <v>1060</v>
      </c>
      <c r="B226" s="49" t="str">
        <f>'PV STOP cijfers'!B10</f>
        <v>PD NT 0000, PD NL 0000</v>
      </c>
      <c r="C226" s="56" t="str">
        <f>'PV STOP cijfers'!C10</f>
        <v>Productveiligheid</v>
      </c>
      <c r="D226" s="4" t="str">
        <f>'PV STOP cijfers'!D10</f>
        <v>PV VWS</v>
      </c>
      <c r="E226" s="655" t="str">
        <f>'PV STOP cijfers'!E10</f>
        <v>Import (productgericht) Verbeterplan</v>
      </c>
      <c r="F226" s="5" t="str">
        <f>'PV STOP cijfers'!F10</f>
        <v>VWS</v>
      </c>
      <c r="G226" s="4" t="str">
        <f>'PV STOP cijfers'!G10</f>
        <v>verbeterplan</v>
      </c>
      <c r="H226" s="15">
        <f>'PV STOP cijfers'!H10</f>
        <v>0</v>
      </c>
      <c r="I226" s="518">
        <f>'PV STOP cijfers'!I10</f>
        <v>420</v>
      </c>
      <c r="J226" s="11">
        <f>'PV STOP cijfers'!J10</f>
        <v>0</v>
      </c>
      <c r="K226" s="11">
        <f>'PV STOP cijfers'!K10</f>
        <v>0</v>
      </c>
      <c r="L226" s="11">
        <f>'PV STOP cijfers'!L10</f>
        <v>0</v>
      </c>
      <c r="M226" s="11">
        <f>'PV STOP cijfers'!M10</f>
        <v>0</v>
      </c>
      <c r="N226" s="11">
        <f>'PV STOP cijfers'!N10</f>
        <v>0</v>
      </c>
      <c r="O226" s="11">
        <f>'PV STOP cijfers'!O10</f>
        <v>0</v>
      </c>
      <c r="P226" s="11">
        <f>'PV STOP cijfers'!P10</f>
        <v>0</v>
      </c>
      <c r="Q226" s="26">
        <f>'PV STOP cijfers'!Q10</f>
        <v>420</v>
      </c>
      <c r="R226" s="15">
        <f>'PV STOP cijfers'!R10</f>
        <v>0</v>
      </c>
      <c r="S226" s="11">
        <f>'PV STOP cijfers'!S10</f>
        <v>0</v>
      </c>
      <c r="T226" s="518">
        <f>'PV STOP cijfers'!T10</f>
        <v>420</v>
      </c>
      <c r="U226" s="11">
        <f>'PV STOP cijfers'!U10</f>
        <v>0</v>
      </c>
      <c r="V226" s="11">
        <f>'PV STOP cijfers'!V10</f>
        <v>0</v>
      </c>
      <c r="W226" s="11">
        <f>'PV STOP cijfers'!W10</f>
        <v>0</v>
      </c>
      <c r="X226" s="11">
        <f>'PV STOP cijfers'!X10</f>
        <v>0</v>
      </c>
      <c r="Y226" s="11">
        <f>'PV STOP cijfers'!Y10</f>
        <v>0</v>
      </c>
      <c r="Z226" s="49">
        <f>'PV STOP cijfers'!Z10</f>
        <v>420</v>
      </c>
      <c r="AA226" s="11">
        <f>'PV STOP cijfers'!AA10</f>
        <v>0</v>
      </c>
      <c r="AB226" s="11">
        <f>'PV STOP cijfers'!AB10</f>
        <v>0</v>
      </c>
      <c r="AC226" s="11">
        <f>'PV STOP cijfers'!AC10</f>
        <v>0</v>
      </c>
      <c r="AD226" s="11">
        <f>'PV STOP cijfers'!AD10</f>
        <v>0</v>
      </c>
      <c r="AE226" s="518">
        <f>'PV STOP cijfers'!AE10</f>
        <v>420</v>
      </c>
      <c r="AF226" s="11">
        <f>'PV STOP cijfers'!AF10</f>
        <v>0</v>
      </c>
      <c r="AG226" s="49">
        <f>'PV STOP cijfers'!AG10</f>
        <v>0</v>
      </c>
      <c r="AH226" s="11">
        <f>'PV STOP cijfers'!AH10</f>
        <v>0</v>
      </c>
      <c r="AI226" s="11">
        <f>'PV STOP cijfers'!AI10</f>
        <v>0</v>
      </c>
      <c r="AJ226" s="11">
        <f>'PV STOP cijfers'!AJ10</f>
        <v>0</v>
      </c>
      <c r="AK226" s="11">
        <f>'PV STOP cijfers'!AK10</f>
        <v>0</v>
      </c>
      <c r="AL226" s="28">
        <f>'PV STOP cijfers'!AL10</f>
        <v>0</v>
      </c>
      <c r="AM226" s="11">
        <f>'PV STOP cijfers'!AM10</f>
        <v>0</v>
      </c>
      <c r="AN226" s="11">
        <f>'PV STOP cijfers'!AN10</f>
        <v>0</v>
      </c>
      <c r="AO226" s="11">
        <f>'PV STOP cijfers'!AO10</f>
        <v>0</v>
      </c>
      <c r="AP226" s="11">
        <f>'PV STOP cijfers'!AP10</f>
        <v>0</v>
      </c>
      <c r="AQ226" s="11">
        <f>'PV STOP cijfers'!AQ10</f>
        <v>0</v>
      </c>
      <c r="AR226" s="28">
        <f>'PV STOP cijfers'!AR10</f>
        <v>0</v>
      </c>
      <c r="AS226" s="11">
        <f>'PV STOP cijfers'!AS10</f>
        <v>0</v>
      </c>
      <c r="AT226" s="11">
        <f>'PV STOP cijfers'!AT10</f>
        <v>0</v>
      </c>
      <c r="AU226" s="11">
        <f>'PV STOP cijfers'!AU10</f>
        <v>0</v>
      </c>
      <c r="AV226" s="11">
        <f>'PV STOP cijfers'!AV10</f>
        <v>0</v>
      </c>
      <c r="AW226" s="11">
        <f>'PV STOP cijfers'!AW10</f>
        <v>0</v>
      </c>
      <c r="AX226" s="11">
        <f>'PV STOP cijfers'!AX10</f>
        <v>0</v>
      </c>
      <c r="AY226" s="11">
        <f>'PV STOP cijfers'!AY10</f>
        <v>0</v>
      </c>
      <c r="AZ226" s="11">
        <f>'PV STOP cijfers'!AZ10</f>
        <v>0</v>
      </c>
      <c r="BA226" s="11">
        <f>'PV STOP cijfers'!BA10</f>
        <v>0</v>
      </c>
      <c r="BB226" s="11">
        <f>'PV STOP cijfers'!BB10</f>
        <v>0</v>
      </c>
      <c r="BC226" s="28">
        <f>'PV STOP cijfers'!BC10</f>
        <v>0</v>
      </c>
      <c r="BD226" s="11">
        <f>'PV STOP cijfers'!BD10</f>
        <v>0</v>
      </c>
      <c r="BE226" s="11">
        <f>'PV STOP cijfers'!BE10</f>
        <v>0</v>
      </c>
      <c r="BF226" s="11">
        <f>'PV STOP cijfers'!BF10</f>
        <v>0</v>
      </c>
      <c r="BG226" s="11">
        <f>'PV STOP cijfers'!BG10</f>
        <v>0</v>
      </c>
      <c r="BH226" s="11">
        <f>'PV STOP cijfers'!BH10</f>
        <v>0</v>
      </c>
      <c r="BI226" s="11">
        <f>'PV STOP cijfers'!BI10</f>
        <v>0</v>
      </c>
      <c r="BJ226" s="11">
        <f>'PV STOP cijfers'!BJ10</f>
        <v>0</v>
      </c>
      <c r="BK226" s="28">
        <f>'PV STOP cijfers'!BK10</f>
        <v>0</v>
      </c>
      <c r="BL226" s="11">
        <f>'PV STOP cijfers'!BL10</f>
        <v>420</v>
      </c>
      <c r="BM226" s="11">
        <f>'PV STOP cijfers'!BM10</f>
        <v>0</v>
      </c>
      <c r="BN226" s="11">
        <f>'PV STOP cijfers'!BN10</f>
        <v>0</v>
      </c>
      <c r="BO226" s="11">
        <f>'PV STOP cijfers'!BO10</f>
        <v>0</v>
      </c>
      <c r="BP226" s="11">
        <f>'PV STOP cijfers'!BP10</f>
        <v>0</v>
      </c>
      <c r="BQ226" s="28">
        <f>'PV STOP cijfers'!BQ10</f>
        <v>0</v>
      </c>
      <c r="BR226" s="11">
        <f>'PV STOP cijfers'!BR10</f>
        <v>0</v>
      </c>
      <c r="BS226" s="11">
        <f>'PV STOP cijfers'!BS10</f>
        <v>0</v>
      </c>
      <c r="BT226" s="11">
        <f>'PV STOP cijfers'!BT10</f>
        <v>0</v>
      </c>
      <c r="BU226" s="11">
        <f>'PV STOP cijfers'!BU10</f>
        <v>0</v>
      </c>
      <c r="BV226" s="11">
        <f>'PV STOP cijfers'!BV10</f>
        <v>0</v>
      </c>
      <c r="BW226" s="11">
        <f>'PV STOP cijfers'!BW10</f>
        <v>0</v>
      </c>
      <c r="BX226" s="49">
        <f>'PV STOP cijfers'!BX10</f>
        <v>0</v>
      </c>
      <c r="BY226" s="11">
        <f>'PV STOP cijfers'!BY10</f>
        <v>420</v>
      </c>
      <c r="BZ226" s="11">
        <f>'PV STOP cijfers'!BZ10</f>
        <v>0</v>
      </c>
      <c r="CA226" s="11">
        <f>'PV STOP cijfers'!CA10</f>
        <v>0</v>
      </c>
      <c r="CB226" s="11">
        <f>'PV STOP cijfers'!CB10</f>
        <v>0</v>
      </c>
      <c r="CC226" s="11">
        <f>'PV STOP cijfers'!CC10</f>
        <v>0</v>
      </c>
      <c r="CD226" s="11">
        <f>'PV STOP cijfers'!CD10</f>
        <v>0</v>
      </c>
      <c r="CE226" s="11">
        <f>'PV STOP cijfers'!CE10</f>
        <v>0</v>
      </c>
      <c r="CF226" s="11">
        <f>'PV STOP cijfers'!CF10</f>
        <v>0</v>
      </c>
      <c r="CG226" s="11">
        <f>'PV STOP cijfers'!CG10</f>
        <v>0</v>
      </c>
      <c r="CH226" s="11">
        <f>'PV STOP cijfers'!CH10</f>
        <v>0</v>
      </c>
      <c r="CI226" s="11">
        <f>'PV STOP cijfers'!CI10</f>
        <v>0</v>
      </c>
      <c r="CJ226" s="11">
        <f>'PV STOP cijfers'!CJ10</f>
        <v>0</v>
      </c>
      <c r="CK226" s="11">
        <f>'PV STOP cijfers'!CK10</f>
        <v>0</v>
      </c>
      <c r="CL226" s="49">
        <f>'PV STOP cijfers'!CL10</f>
        <v>0</v>
      </c>
      <c r="CM226" s="15">
        <f>'PV STOP cijfers'!CM10</f>
        <v>0</v>
      </c>
      <c r="CN226" s="11">
        <f>'PV STOP cijfers'!CN10</f>
        <v>0</v>
      </c>
      <c r="CO226" s="11">
        <f>'PV STOP cijfers'!CO10</f>
        <v>0</v>
      </c>
      <c r="CP226" s="11">
        <f>'PV STOP cijfers'!CP10</f>
        <v>0</v>
      </c>
      <c r="CQ226" s="11">
        <f>'PV STOP cijfers'!CQ10</f>
        <v>0</v>
      </c>
      <c r="CR226" s="11">
        <f>'PV STOP cijfers'!CR10</f>
        <v>0</v>
      </c>
      <c r="CS226" s="11">
        <f>'PV STOP cijfers'!CS10</f>
        <v>0</v>
      </c>
      <c r="CT226" s="11">
        <f>'PV STOP cijfers'!CT10</f>
        <v>0</v>
      </c>
      <c r="CU226" s="11">
        <f>'PV STOP cijfers'!CU10</f>
        <v>0</v>
      </c>
      <c r="CV226" s="11">
        <f>'PV STOP cijfers'!CV10</f>
        <v>0</v>
      </c>
      <c r="CW226" s="11">
        <f>'PV STOP cijfers'!CW10</f>
        <v>0</v>
      </c>
      <c r="CX226" s="11">
        <f>'PV STOP cijfers'!CX10</f>
        <v>0</v>
      </c>
      <c r="CY226" s="26">
        <f>'PV STOP cijfers'!CY10</f>
        <v>0</v>
      </c>
      <c r="CZ226" s="15">
        <f>'PV STOP cijfers'!CZ10</f>
        <v>0</v>
      </c>
      <c r="DA226" s="11">
        <f>'PV STOP cijfers'!DA10</f>
        <v>0</v>
      </c>
      <c r="DB226" s="11">
        <f>'PV STOP cijfers'!DB10</f>
        <v>0</v>
      </c>
      <c r="DC226" s="11">
        <f>'PV STOP cijfers'!DC10</f>
        <v>0</v>
      </c>
      <c r="DD226" s="11">
        <f>'PV STOP cijfers'!DD10</f>
        <v>0</v>
      </c>
      <c r="DE226" s="11">
        <f>'PV STOP cijfers'!DE10</f>
        <v>0</v>
      </c>
      <c r="DF226" s="11">
        <f>'PV STOP cijfers'!DF10</f>
        <v>0</v>
      </c>
      <c r="DG226" s="11">
        <f>'PV STOP cijfers'!DG10</f>
        <v>0</v>
      </c>
      <c r="DH226" s="11">
        <f>'PV STOP cijfers'!DH10</f>
        <v>0</v>
      </c>
      <c r="DI226" s="11">
        <f>'PV STOP cijfers'!DI10</f>
        <v>0</v>
      </c>
      <c r="DJ226" s="11">
        <f>'PV STOP cijfers'!DJ10</f>
        <v>0</v>
      </c>
      <c r="DK226" s="11">
        <f>'PV STOP cijfers'!DK10</f>
        <v>0</v>
      </c>
      <c r="DL226" s="26">
        <f>'PV STOP cijfers'!DL10</f>
        <v>0</v>
      </c>
    </row>
    <row r="227" spans="1:116" ht="15" customHeight="1">
      <c r="A227" s="47">
        <f>'PV STOP cijfers'!A11</f>
        <v>500</v>
      </c>
      <c r="B227" s="49" t="str">
        <f>'PV STOP cijfers'!B11</f>
        <v>Verschillende</v>
      </c>
      <c r="C227" s="56" t="str">
        <f>'PV STOP cijfers'!C11</f>
        <v>Productveiligheid</v>
      </c>
      <c r="D227" s="4" t="str">
        <f>'PV STOP cijfers'!D11</f>
        <v>PV VWS</v>
      </c>
      <c r="E227" s="653" t="str">
        <f>'PV STOP cijfers'!E11</f>
        <v>Joint Actions (productgericht)</v>
      </c>
      <c r="F227" s="5" t="str">
        <f>'PV STOP cijfers'!F11</f>
        <v>VWS</v>
      </c>
      <c r="G227" s="4" t="str">
        <f>'PV STOP cijfers'!G11</f>
        <v>Ja/Ja</v>
      </c>
      <c r="H227" s="15">
        <f>'PV STOP cijfers'!H11</f>
        <v>2290</v>
      </c>
      <c r="I227" s="11">
        <f>'PV STOP cijfers'!I11</f>
        <v>90</v>
      </c>
      <c r="J227" s="11">
        <f>'PV STOP cijfers'!J11</f>
        <v>0</v>
      </c>
      <c r="K227" s="11">
        <f>'PV STOP cijfers'!K11</f>
        <v>0</v>
      </c>
      <c r="L227" s="11">
        <f>'PV STOP cijfers'!L11</f>
        <v>0</v>
      </c>
      <c r="M227" s="11">
        <f>'PV STOP cijfers'!M11</f>
        <v>0</v>
      </c>
      <c r="N227" s="11">
        <f>'PV STOP cijfers'!N11</f>
        <v>0</v>
      </c>
      <c r="O227" s="11">
        <f>'PV STOP cijfers'!O11</f>
        <v>0</v>
      </c>
      <c r="P227" s="11">
        <f>'PV STOP cijfers'!P11</f>
        <v>0</v>
      </c>
      <c r="Q227" s="26">
        <f>'PV STOP cijfers'!Q11</f>
        <v>2380</v>
      </c>
      <c r="R227" s="15">
        <f>'PV STOP cijfers'!R11</f>
        <v>0</v>
      </c>
      <c r="S227" s="11">
        <f>'PV STOP cijfers'!S11</f>
        <v>0</v>
      </c>
      <c r="T227" s="11">
        <f>'PV STOP cijfers'!T11</f>
        <v>2380</v>
      </c>
      <c r="U227" s="11">
        <f>'PV STOP cijfers'!U11</f>
        <v>0</v>
      </c>
      <c r="V227" s="11">
        <f>'PV STOP cijfers'!V11</f>
        <v>0</v>
      </c>
      <c r="W227" s="11">
        <f>'PV STOP cijfers'!W11</f>
        <v>0</v>
      </c>
      <c r="X227" s="11">
        <f>'PV STOP cijfers'!X11</f>
        <v>0</v>
      </c>
      <c r="Y227" s="11">
        <f>'PV STOP cijfers'!Y11</f>
        <v>0</v>
      </c>
      <c r="Z227" s="49">
        <f>'PV STOP cijfers'!Z11</f>
        <v>2380</v>
      </c>
      <c r="AA227" s="11">
        <f>'PV STOP cijfers'!AA11</f>
        <v>2050</v>
      </c>
      <c r="AB227" s="11">
        <f>'PV STOP cijfers'!AB11</f>
        <v>0</v>
      </c>
      <c r="AC227" s="11">
        <f>'PV STOP cijfers'!AC11</f>
        <v>0</v>
      </c>
      <c r="AD227" s="11">
        <f>'PV STOP cijfers'!AD11</f>
        <v>0</v>
      </c>
      <c r="AE227" s="11">
        <f>'PV STOP cijfers'!AE11</f>
        <v>330</v>
      </c>
      <c r="AF227" s="11">
        <f>'PV STOP cijfers'!AF11</f>
        <v>0</v>
      </c>
      <c r="AG227" s="49">
        <f>'PV STOP cijfers'!AG11</f>
        <v>0</v>
      </c>
      <c r="AH227" s="11">
        <f>'PV STOP cijfers'!AH11</f>
        <v>0</v>
      </c>
      <c r="AI227" s="11">
        <f>'PV STOP cijfers'!AI11</f>
        <v>0</v>
      </c>
      <c r="AJ227" s="11">
        <f>'PV STOP cijfers'!AJ11</f>
        <v>0</v>
      </c>
      <c r="AK227" s="11">
        <f>'PV STOP cijfers'!AK11</f>
        <v>2050</v>
      </c>
      <c r="AL227" s="28">
        <f>'PV STOP cijfers'!AL11</f>
        <v>0</v>
      </c>
      <c r="AM227" s="11">
        <f>'PV STOP cijfers'!AM11</f>
        <v>0</v>
      </c>
      <c r="AN227" s="11">
        <f>'PV STOP cijfers'!AN11</f>
        <v>0</v>
      </c>
      <c r="AO227" s="11">
        <f>'PV STOP cijfers'!AO11</f>
        <v>0</v>
      </c>
      <c r="AP227" s="11">
        <f>'PV STOP cijfers'!AP11</f>
        <v>0</v>
      </c>
      <c r="AQ227" s="11">
        <f>'PV STOP cijfers'!AQ11</f>
        <v>0</v>
      </c>
      <c r="AR227" s="28">
        <f>'PV STOP cijfers'!AR11</f>
        <v>0</v>
      </c>
      <c r="AS227" s="11">
        <f>'PV STOP cijfers'!AS11</f>
        <v>0</v>
      </c>
      <c r="AT227" s="11">
        <f>'PV STOP cijfers'!AT11</f>
        <v>0</v>
      </c>
      <c r="AU227" s="11">
        <f>'PV STOP cijfers'!AU11</f>
        <v>0</v>
      </c>
      <c r="AV227" s="11">
        <f>'PV STOP cijfers'!AV11</f>
        <v>0</v>
      </c>
      <c r="AW227" s="11">
        <f>'PV STOP cijfers'!AW11</f>
        <v>0</v>
      </c>
      <c r="AX227" s="11">
        <f>'PV STOP cijfers'!AX11</f>
        <v>0</v>
      </c>
      <c r="AY227" s="11">
        <f>'PV STOP cijfers'!AY11</f>
        <v>0</v>
      </c>
      <c r="AZ227" s="11">
        <f>'PV STOP cijfers'!AZ11</f>
        <v>0</v>
      </c>
      <c r="BA227" s="11">
        <f>'PV STOP cijfers'!BA11</f>
        <v>0</v>
      </c>
      <c r="BB227" s="11">
        <f>'PV STOP cijfers'!BB11</f>
        <v>0</v>
      </c>
      <c r="BC227" s="28">
        <f>'PV STOP cijfers'!BC11</f>
        <v>0</v>
      </c>
      <c r="BD227" s="11">
        <f>'PV STOP cijfers'!BD11</f>
        <v>0</v>
      </c>
      <c r="BE227" s="11">
        <f>'PV STOP cijfers'!BE11</f>
        <v>0</v>
      </c>
      <c r="BF227" s="11">
        <f>'PV STOP cijfers'!BF11</f>
        <v>0</v>
      </c>
      <c r="BG227" s="11">
        <f>'PV STOP cijfers'!BG11</f>
        <v>0</v>
      </c>
      <c r="BH227" s="11">
        <f>'PV STOP cijfers'!BH11</f>
        <v>0</v>
      </c>
      <c r="BI227" s="11">
        <f>'PV STOP cijfers'!BI11</f>
        <v>0</v>
      </c>
      <c r="BJ227" s="11">
        <f>'PV STOP cijfers'!BJ11</f>
        <v>0</v>
      </c>
      <c r="BK227" s="28">
        <f>'PV STOP cijfers'!BK11</f>
        <v>0</v>
      </c>
      <c r="BL227" s="11">
        <f>'PV STOP cijfers'!BL11</f>
        <v>45</v>
      </c>
      <c r="BM227" s="11">
        <f>'PV STOP cijfers'!BM11</f>
        <v>45</v>
      </c>
      <c r="BN227" s="11">
        <f>'PV STOP cijfers'!BN11</f>
        <v>80</v>
      </c>
      <c r="BO227" s="11">
        <f>'PV STOP cijfers'!BO11</f>
        <v>80</v>
      </c>
      <c r="BP227" s="11">
        <f>'PV STOP cijfers'!BP11</f>
        <v>80</v>
      </c>
      <c r="BQ227" s="28">
        <f>'PV STOP cijfers'!BQ11</f>
        <v>0</v>
      </c>
      <c r="BR227" s="11">
        <f>'PV STOP cijfers'!BR11</f>
        <v>0</v>
      </c>
      <c r="BS227" s="11">
        <f>'PV STOP cijfers'!BS11</f>
        <v>0</v>
      </c>
      <c r="BT227" s="11">
        <f>'PV STOP cijfers'!BT11</f>
        <v>0</v>
      </c>
      <c r="BU227" s="11">
        <f>'PV STOP cijfers'!BU11</f>
        <v>0</v>
      </c>
      <c r="BV227" s="11">
        <f>'PV STOP cijfers'!BV11</f>
        <v>0</v>
      </c>
      <c r="BW227" s="11">
        <f>'PV STOP cijfers'!BW11</f>
        <v>0</v>
      </c>
      <c r="BX227" s="49">
        <f>'PV STOP cijfers'!BX11</f>
        <v>0</v>
      </c>
      <c r="BY227" s="11">
        <f>'PV STOP cijfers'!BY11</f>
        <v>2380</v>
      </c>
      <c r="BZ227" s="11">
        <f>'PV STOP cijfers'!BZ11</f>
        <v>0</v>
      </c>
      <c r="CA227" s="11">
        <f>'PV STOP cijfers'!CA11</f>
        <v>0</v>
      </c>
      <c r="CB227" s="11">
        <f>'PV STOP cijfers'!CB11</f>
        <v>0</v>
      </c>
      <c r="CC227" s="11">
        <f>'PV STOP cijfers'!CC11</f>
        <v>0</v>
      </c>
      <c r="CD227" s="11">
        <f>'PV STOP cijfers'!CD11</f>
        <v>0</v>
      </c>
      <c r="CE227" s="11">
        <f>'PV STOP cijfers'!CE11</f>
        <v>0</v>
      </c>
      <c r="CF227" s="11">
        <f>'PV STOP cijfers'!CF11</f>
        <v>0</v>
      </c>
      <c r="CG227" s="11">
        <f>'PV STOP cijfers'!CG11</f>
        <v>0</v>
      </c>
      <c r="CH227" s="11">
        <f>'PV STOP cijfers'!CH11</f>
        <v>0</v>
      </c>
      <c r="CI227" s="11">
        <f>'PV STOP cijfers'!CI11</f>
        <v>0</v>
      </c>
      <c r="CJ227" s="11">
        <f>'PV STOP cijfers'!CJ11</f>
        <v>0</v>
      </c>
      <c r="CK227" s="11">
        <f>'PV STOP cijfers'!CK11</f>
        <v>0</v>
      </c>
      <c r="CL227" s="49">
        <f>'PV STOP cijfers'!CL11</f>
        <v>0</v>
      </c>
      <c r="CM227" s="15">
        <f>'PV STOP cijfers'!CM11</f>
        <v>0</v>
      </c>
      <c r="CN227" s="11">
        <f>'PV STOP cijfers'!CN11</f>
        <v>0</v>
      </c>
      <c r="CO227" s="11">
        <f>'PV STOP cijfers'!CO11</f>
        <v>0</v>
      </c>
      <c r="CP227" s="11">
        <f>'PV STOP cijfers'!CP11</f>
        <v>0</v>
      </c>
      <c r="CQ227" s="11">
        <f>'PV STOP cijfers'!CQ11</f>
        <v>0</v>
      </c>
      <c r="CR227" s="11">
        <f>'PV STOP cijfers'!CR11</f>
        <v>0</v>
      </c>
      <c r="CS227" s="11">
        <f>'PV STOP cijfers'!CS11</f>
        <v>0</v>
      </c>
      <c r="CT227" s="11">
        <f>'PV STOP cijfers'!CT11</f>
        <v>0</v>
      </c>
      <c r="CU227" s="11">
        <f>'PV STOP cijfers'!CU11</f>
        <v>0</v>
      </c>
      <c r="CV227" s="11">
        <f>'PV STOP cijfers'!CV11</f>
        <v>0</v>
      </c>
      <c r="CW227" s="11">
        <f>'PV STOP cijfers'!CW11</f>
        <v>0</v>
      </c>
      <c r="CX227" s="11">
        <f>'PV STOP cijfers'!CX11</f>
        <v>0</v>
      </c>
      <c r="CY227" s="26">
        <f>'PV STOP cijfers'!CY11</f>
        <v>0</v>
      </c>
      <c r="CZ227" s="15">
        <f>'PV STOP cijfers'!CZ11</f>
        <v>0</v>
      </c>
      <c r="DA227" s="11">
        <f>'PV STOP cijfers'!DA11</f>
        <v>0</v>
      </c>
      <c r="DB227" s="11">
        <f>'PV STOP cijfers'!DB11</f>
        <v>0</v>
      </c>
      <c r="DC227" s="11">
        <f>'PV STOP cijfers'!DC11</f>
        <v>0</v>
      </c>
      <c r="DD227" s="11">
        <f>'PV STOP cijfers'!DD11</f>
        <v>0</v>
      </c>
      <c r="DE227" s="11">
        <f>'PV STOP cijfers'!DE11</f>
        <v>0</v>
      </c>
      <c r="DF227" s="11">
        <f>'PV STOP cijfers'!DF11</f>
        <v>0</v>
      </c>
      <c r="DG227" s="11">
        <f>'PV STOP cijfers'!DG11</f>
        <v>0</v>
      </c>
      <c r="DH227" s="11">
        <f>'PV STOP cijfers'!DH11</f>
        <v>0</v>
      </c>
      <c r="DI227" s="11">
        <f>'PV STOP cijfers'!DI11</f>
        <v>0</v>
      </c>
      <c r="DJ227" s="11">
        <f>'PV STOP cijfers'!DJ11</f>
        <v>0</v>
      </c>
      <c r="DK227" s="11">
        <f>'PV STOP cijfers'!DK11</f>
        <v>0</v>
      </c>
      <c r="DL227" s="26">
        <f>'PV STOP cijfers'!DL11</f>
        <v>0</v>
      </c>
    </row>
    <row r="228" spans="1:116">
      <c r="A228" s="47">
        <f>'PV STOP cijfers'!A12</f>
        <v>0</v>
      </c>
      <c r="B228" s="49" t="str">
        <f>'PV STOP cijfers'!B12</f>
        <v>PD NT 0000, PD NL 0000, PD NA 0000</v>
      </c>
      <c r="C228" s="56" t="str">
        <f>'PV STOP cijfers'!C12</f>
        <v>Productveiligheid</v>
      </c>
      <c r="D228" s="4" t="str">
        <f>'PV STOP cijfers'!D12</f>
        <v>PV VWS</v>
      </c>
      <c r="E228" s="4" t="str">
        <f>'PV STOP cijfers'!E12</f>
        <v>Monitoring (productgericht)</v>
      </c>
      <c r="F228" s="5" t="str">
        <f>'PV STOP cijfers'!F12</f>
        <v>VWS</v>
      </c>
      <c r="G228" s="4" t="str">
        <f>'PV STOP cijfers'!G12</f>
        <v>Ja/Ja</v>
      </c>
      <c r="H228" s="15">
        <f>'PV STOP cijfers'!H12</f>
        <v>582</v>
      </c>
      <c r="I228" s="11">
        <f>'PV STOP cijfers'!I12</f>
        <v>550</v>
      </c>
      <c r="J228" s="11">
        <f>'PV STOP cijfers'!J12</f>
        <v>0</v>
      </c>
      <c r="K228" s="11">
        <f>'PV STOP cijfers'!K12</f>
        <v>0</v>
      </c>
      <c r="L228" s="11">
        <f>'PV STOP cijfers'!L12</f>
        <v>0</v>
      </c>
      <c r="M228" s="11">
        <f>'PV STOP cijfers'!M12</f>
        <v>0</v>
      </c>
      <c r="N228" s="11">
        <f>'PV STOP cijfers'!N12</f>
        <v>0</v>
      </c>
      <c r="O228" s="11">
        <f>'PV STOP cijfers'!O12</f>
        <v>0</v>
      </c>
      <c r="P228" s="11">
        <f>'PV STOP cijfers'!P12</f>
        <v>0</v>
      </c>
      <c r="Q228" s="26">
        <f>'PV STOP cijfers'!Q12</f>
        <v>1132</v>
      </c>
      <c r="R228" s="15">
        <f>'PV STOP cijfers'!R12</f>
        <v>0</v>
      </c>
      <c r="S228" s="11">
        <f>'PV STOP cijfers'!S12</f>
        <v>0</v>
      </c>
      <c r="T228" s="11">
        <f>'PV STOP cijfers'!T12</f>
        <v>1132</v>
      </c>
      <c r="U228" s="11">
        <f>'PV STOP cijfers'!U12</f>
        <v>0</v>
      </c>
      <c r="V228" s="11">
        <f>'PV STOP cijfers'!V12</f>
        <v>0</v>
      </c>
      <c r="W228" s="11">
        <f>'PV STOP cijfers'!W12</f>
        <v>0</v>
      </c>
      <c r="X228" s="11">
        <f>'PV STOP cijfers'!X12</f>
        <v>0</v>
      </c>
      <c r="Y228" s="11">
        <f>'PV STOP cijfers'!Y12</f>
        <v>0</v>
      </c>
      <c r="Z228" s="49">
        <f>'PV STOP cijfers'!Z12</f>
        <v>1132</v>
      </c>
      <c r="AA228" s="11">
        <f>'PV STOP cijfers'!AA12</f>
        <v>200</v>
      </c>
      <c r="AB228" s="11">
        <f>'PV STOP cijfers'!AB12</f>
        <v>0</v>
      </c>
      <c r="AC228" s="11">
        <f>'PV STOP cijfers'!AC12</f>
        <v>0</v>
      </c>
      <c r="AD228" s="11">
        <f>'PV STOP cijfers'!AD12</f>
        <v>0</v>
      </c>
      <c r="AE228" s="11">
        <f>'PV STOP cijfers'!AE12</f>
        <v>932</v>
      </c>
      <c r="AF228" s="11">
        <f>'PV STOP cijfers'!AF12</f>
        <v>0</v>
      </c>
      <c r="AG228" s="49">
        <f>'PV STOP cijfers'!AG12</f>
        <v>0</v>
      </c>
      <c r="AH228" s="11">
        <f>'PV STOP cijfers'!AH12</f>
        <v>0</v>
      </c>
      <c r="AI228" s="11">
        <f>'PV STOP cijfers'!AI12</f>
        <v>0</v>
      </c>
      <c r="AJ228" s="11">
        <f>'PV STOP cijfers'!AJ12</f>
        <v>0</v>
      </c>
      <c r="AK228" s="11">
        <f>'PV STOP cijfers'!AK12</f>
        <v>200</v>
      </c>
      <c r="AL228" s="28">
        <f>'PV STOP cijfers'!AL12</f>
        <v>0</v>
      </c>
      <c r="AM228" s="11">
        <f>'PV STOP cijfers'!AM12</f>
        <v>0</v>
      </c>
      <c r="AN228" s="11">
        <f>'PV STOP cijfers'!AN12</f>
        <v>0</v>
      </c>
      <c r="AO228" s="11">
        <f>'PV STOP cijfers'!AO12</f>
        <v>0</v>
      </c>
      <c r="AP228" s="11">
        <f>'PV STOP cijfers'!AP12</f>
        <v>0</v>
      </c>
      <c r="AQ228" s="11">
        <f>'PV STOP cijfers'!AQ12</f>
        <v>0</v>
      </c>
      <c r="AR228" s="28">
        <f>'PV STOP cijfers'!AR12</f>
        <v>0</v>
      </c>
      <c r="AS228" s="11">
        <f>'PV STOP cijfers'!AS12</f>
        <v>0</v>
      </c>
      <c r="AT228" s="11">
        <f>'PV STOP cijfers'!AT12</f>
        <v>0</v>
      </c>
      <c r="AU228" s="11">
        <f>'PV STOP cijfers'!AU12</f>
        <v>0</v>
      </c>
      <c r="AV228" s="11">
        <f>'PV STOP cijfers'!AV12</f>
        <v>0</v>
      </c>
      <c r="AW228" s="11">
        <f>'PV STOP cijfers'!AW12</f>
        <v>0</v>
      </c>
      <c r="AX228" s="11">
        <f>'PV STOP cijfers'!AX12</f>
        <v>0</v>
      </c>
      <c r="AY228" s="11">
        <f>'PV STOP cijfers'!AY12</f>
        <v>0</v>
      </c>
      <c r="AZ228" s="11">
        <f>'PV STOP cijfers'!AZ12</f>
        <v>0</v>
      </c>
      <c r="BA228" s="11">
        <f>'PV STOP cijfers'!BA12</f>
        <v>0</v>
      </c>
      <c r="BB228" s="11">
        <f>'PV STOP cijfers'!BB12</f>
        <v>0</v>
      </c>
      <c r="BC228" s="28">
        <f>'PV STOP cijfers'!BC12</f>
        <v>0</v>
      </c>
      <c r="BD228" s="11">
        <f>'PV STOP cijfers'!BD12</f>
        <v>0</v>
      </c>
      <c r="BE228" s="11">
        <f>'PV STOP cijfers'!BE12</f>
        <v>0</v>
      </c>
      <c r="BF228" s="11">
        <f>'PV STOP cijfers'!BF12</f>
        <v>0</v>
      </c>
      <c r="BG228" s="11">
        <f>'PV STOP cijfers'!BG12</f>
        <v>0</v>
      </c>
      <c r="BH228" s="11">
        <f>'PV STOP cijfers'!BH12</f>
        <v>0</v>
      </c>
      <c r="BI228" s="11">
        <f>'PV STOP cijfers'!BI12</f>
        <v>0</v>
      </c>
      <c r="BJ228" s="11">
        <f>'PV STOP cijfers'!BJ12</f>
        <v>0</v>
      </c>
      <c r="BK228" s="28">
        <f>'PV STOP cijfers'!BK12</f>
        <v>0</v>
      </c>
      <c r="BL228" s="11">
        <f>'PV STOP cijfers'!BL12</f>
        <v>275</v>
      </c>
      <c r="BM228" s="11">
        <f>'PV STOP cijfers'!BM12</f>
        <v>275</v>
      </c>
      <c r="BN228" s="11">
        <f>'PV STOP cijfers'!BN12</f>
        <v>127.33333333333333</v>
      </c>
      <c r="BO228" s="11">
        <f>'PV STOP cijfers'!BO12</f>
        <v>127.33333333333333</v>
      </c>
      <c r="BP228" s="11">
        <f>'PV STOP cijfers'!BP12</f>
        <v>127.33333333333333</v>
      </c>
      <c r="BQ228" s="28">
        <f>'PV STOP cijfers'!BQ12</f>
        <v>0</v>
      </c>
      <c r="BR228" s="11">
        <f>'PV STOP cijfers'!BR12</f>
        <v>0</v>
      </c>
      <c r="BS228" s="11">
        <f>'PV STOP cijfers'!BS12</f>
        <v>0</v>
      </c>
      <c r="BT228" s="11">
        <f>'PV STOP cijfers'!BT12</f>
        <v>0</v>
      </c>
      <c r="BU228" s="11">
        <f>'PV STOP cijfers'!BU12</f>
        <v>0</v>
      </c>
      <c r="BV228" s="11">
        <f>'PV STOP cijfers'!BV12</f>
        <v>0</v>
      </c>
      <c r="BW228" s="11">
        <f>'PV STOP cijfers'!BW12</f>
        <v>0</v>
      </c>
      <c r="BX228" s="49">
        <f>'PV STOP cijfers'!BX12</f>
        <v>0</v>
      </c>
      <c r="BY228" s="11">
        <f>'PV STOP cijfers'!BY12</f>
        <v>1132</v>
      </c>
      <c r="BZ228" s="11">
        <f>'PV STOP cijfers'!BZ12</f>
        <v>0</v>
      </c>
      <c r="CA228" s="11">
        <f>'PV STOP cijfers'!CA12</f>
        <v>0</v>
      </c>
      <c r="CB228" s="11">
        <f>'PV STOP cijfers'!CB12</f>
        <v>0</v>
      </c>
      <c r="CC228" s="11">
        <f>'PV STOP cijfers'!CC12</f>
        <v>0</v>
      </c>
      <c r="CD228" s="11">
        <f>'PV STOP cijfers'!CD12</f>
        <v>0</v>
      </c>
      <c r="CE228" s="11">
        <f>'PV STOP cijfers'!CE12</f>
        <v>0</v>
      </c>
      <c r="CF228" s="11">
        <f>'PV STOP cijfers'!CF12</f>
        <v>0</v>
      </c>
      <c r="CG228" s="11">
        <f>'PV STOP cijfers'!CG12</f>
        <v>0</v>
      </c>
      <c r="CH228" s="11">
        <f>'PV STOP cijfers'!CH12</f>
        <v>0</v>
      </c>
      <c r="CI228" s="11">
        <f>'PV STOP cijfers'!CI12</f>
        <v>0</v>
      </c>
      <c r="CJ228" s="11">
        <f>'PV STOP cijfers'!CJ12</f>
        <v>0</v>
      </c>
      <c r="CK228" s="11">
        <f>'PV STOP cijfers'!CK12</f>
        <v>0</v>
      </c>
      <c r="CL228" s="49">
        <f>'PV STOP cijfers'!CL12</f>
        <v>0</v>
      </c>
      <c r="CM228" s="15">
        <f>'PV STOP cijfers'!CM12</f>
        <v>0</v>
      </c>
      <c r="CN228" s="11">
        <f>'PV STOP cijfers'!CN12</f>
        <v>0</v>
      </c>
      <c r="CO228" s="11">
        <f>'PV STOP cijfers'!CO12</f>
        <v>0</v>
      </c>
      <c r="CP228" s="11">
        <f>'PV STOP cijfers'!CP12</f>
        <v>0</v>
      </c>
      <c r="CQ228" s="11">
        <f>'PV STOP cijfers'!CQ12</f>
        <v>0</v>
      </c>
      <c r="CR228" s="11">
        <f>'PV STOP cijfers'!CR12</f>
        <v>0</v>
      </c>
      <c r="CS228" s="11">
        <f>'PV STOP cijfers'!CS12</f>
        <v>0</v>
      </c>
      <c r="CT228" s="11">
        <f>'PV STOP cijfers'!CT12</f>
        <v>0</v>
      </c>
      <c r="CU228" s="11">
        <f>'PV STOP cijfers'!CU12</f>
        <v>0</v>
      </c>
      <c r="CV228" s="11">
        <f>'PV STOP cijfers'!CV12</f>
        <v>0</v>
      </c>
      <c r="CW228" s="11">
        <f>'PV STOP cijfers'!CW12</f>
        <v>0</v>
      </c>
      <c r="CX228" s="11">
        <f>'PV STOP cijfers'!CX12</f>
        <v>0</v>
      </c>
      <c r="CY228" s="26">
        <f>'PV STOP cijfers'!CY12</f>
        <v>0</v>
      </c>
      <c r="CZ228" s="15">
        <f>'PV STOP cijfers'!CZ12</f>
        <v>0</v>
      </c>
      <c r="DA228" s="11">
        <f>'PV STOP cijfers'!DA12</f>
        <v>0</v>
      </c>
      <c r="DB228" s="11">
        <f>'PV STOP cijfers'!DB12</f>
        <v>0</v>
      </c>
      <c r="DC228" s="11">
        <f>'PV STOP cijfers'!DC12</f>
        <v>0</v>
      </c>
      <c r="DD228" s="11">
        <f>'PV STOP cijfers'!DD12</f>
        <v>0</v>
      </c>
      <c r="DE228" s="11">
        <f>'PV STOP cijfers'!DE12</f>
        <v>0</v>
      </c>
      <c r="DF228" s="11">
        <f>'PV STOP cijfers'!DF12</f>
        <v>0</v>
      </c>
      <c r="DG228" s="11">
        <f>'PV STOP cijfers'!DG12</f>
        <v>0</v>
      </c>
      <c r="DH228" s="11">
        <f>'PV STOP cijfers'!DH12</f>
        <v>0</v>
      </c>
      <c r="DI228" s="11">
        <f>'PV STOP cijfers'!DI12</f>
        <v>0</v>
      </c>
      <c r="DJ228" s="11">
        <f>'PV STOP cijfers'!DJ12</f>
        <v>0</v>
      </c>
      <c r="DK228" s="11">
        <f>'PV STOP cijfers'!DK12</f>
        <v>0</v>
      </c>
      <c r="DL228" s="26">
        <f>'PV STOP cijfers'!DL12</f>
        <v>0</v>
      </c>
    </row>
    <row r="229" spans="1:116">
      <c r="A229" s="47">
        <f>'PV STOP cijfers'!A13</f>
        <v>0</v>
      </c>
      <c r="B229" s="49" t="str">
        <f>'PV STOP cijfers'!B13</f>
        <v>PD NT 0000, PD NL 0000</v>
      </c>
      <c r="C229" s="56" t="str">
        <f>'PV STOP cijfers'!C13</f>
        <v>Productveiligheid</v>
      </c>
      <c r="D229" s="4" t="str">
        <f>'PV STOP cijfers'!D13</f>
        <v>PV VWS</v>
      </c>
      <c r="E229" s="4" t="str">
        <f>'PV STOP cijfers'!E13</f>
        <v>Cosmetica</v>
      </c>
      <c r="F229" s="5" t="str">
        <f>'PV STOP cijfers'!F13</f>
        <v>VWS</v>
      </c>
      <c r="G229" s="4" t="str">
        <f>'PV STOP cijfers'!G13</f>
        <v>Ja/Ja</v>
      </c>
      <c r="H229" s="15">
        <f>'PV STOP cijfers'!H13</f>
        <v>933</v>
      </c>
      <c r="I229" s="11">
        <f>'PV STOP cijfers'!I13</f>
        <v>440</v>
      </c>
      <c r="J229" s="11">
        <f>'PV STOP cijfers'!J13</f>
        <v>0</v>
      </c>
      <c r="K229" s="11">
        <f>'PV STOP cijfers'!K13</f>
        <v>250</v>
      </c>
      <c r="L229" s="11">
        <f>'PV STOP cijfers'!L13</f>
        <v>0</v>
      </c>
      <c r="M229" s="11">
        <f>'PV STOP cijfers'!M13</f>
        <v>0</v>
      </c>
      <c r="N229" s="11">
        <f>'PV STOP cijfers'!N13</f>
        <v>0</v>
      </c>
      <c r="O229" s="11">
        <f>'PV STOP cijfers'!O13</f>
        <v>0</v>
      </c>
      <c r="P229" s="11">
        <f>'PV STOP cijfers'!P13</f>
        <v>0</v>
      </c>
      <c r="Q229" s="26">
        <f>'PV STOP cijfers'!Q13</f>
        <v>1623</v>
      </c>
      <c r="R229" s="15">
        <f>'PV STOP cijfers'!R13</f>
        <v>0</v>
      </c>
      <c r="S229" s="11">
        <f>'PV STOP cijfers'!S13</f>
        <v>0</v>
      </c>
      <c r="T229" s="11">
        <f>'PV STOP cijfers'!T13</f>
        <v>1623</v>
      </c>
      <c r="U229" s="11">
        <f>'PV STOP cijfers'!U13</f>
        <v>0</v>
      </c>
      <c r="V229" s="11">
        <f>'PV STOP cijfers'!V13</f>
        <v>0</v>
      </c>
      <c r="W229" s="11">
        <f>'PV STOP cijfers'!W13</f>
        <v>0</v>
      </c>
      <c r="X229" s="11">
        <f>'PV STOP cijfers'!X13</f>
        <v>0</v>
      </c>
      <c r="Y229" s="11">
        <f>'PV STOP cijfers'!Y13</f>
        <v>0</v>
      </c>
      <c r="Z229" s="49">
        <f>'PV STOP cijfers'!Z13</f>
        <v>1623</v>
      </c>
      <c r="AA229" s="11">
        <f>'PV STOP cijfers'!AA13</f>
        <v>300</v>
      </c>
      <c r="AB229" s="11">
        <f>'PV STOP cijfers'!AB13</f>
        <v>0</v>
      </c>
      <c r="AC229" s="11">
        <f>'PV STOP cijfers'!AC13</f>
        <v>0</v>
      </c>
      <c r="AD229" s="11">
        <f>'PV STOP cijfers'!AD13</f>
        <v>0</v>
      </c>
      <c r="AE229" s="11">
        <f>'PV STOP cijfers'!AE13</f>
        <v>1323</v>
      </c>
      <c r="AF229" s="11">
        <f>'PV STOP cijfers'!AF13</f>
        <v>0</v>
      </c>
      <c r="AG229" s="49">
        <f>'PV STOP cijfers'!AG13</f>
        <v>0</v>
      </c>
      <c r="AH229" s="11">
        <f>'PV STOP cijfers'!AH13</f>
        <v>0</v>
      </c>
      <c r="AI229" s="11">
        <f>'PV STOP cijfers'!AI13</f>
        <v>0</v>
      </c>
      <c r="AJ229" s="11">
        <f>'PV STOP cijfers'!AJ13</f>
        <v>0</v>
      </c>
      <c r="AK229" s="11">
        <f>'PV STOP cijfers'!AK13</f>
        <v>300</v>
      </c>
      <c r="AL229" s="28">
        <f>'PV STOP cijfers'!AL13</f>
        <v>0</v>
      </c>
      <c r="AM229" s="11">
        <f>'PV STOP cijfers'!AM13</f>
        <v>0</v>
      </c>
      <c r="AN229" s="11">
        <f>'PV STOP cijfers'!AN13</f>
        <v>0</v>
      </c>
      <c r="AO229" s="11">
        <f>'PV STOP cijfers'!AO13</f>
        <v>0</v>
      </c>
      <c r="AP229" s="11">
        <f>'PV STOP cijfers'!AP13</f>
        <v>0</v>
      </c>
      <c r="AQ229" s="11">
        <f>'PV STOP cijfers'!AQ13</f>
        <v>0</v>
      </c>
      <c r="AR229" s="28">
        <f>'PV STOP cijfers'!AR13</f>
        <v>0</v>
      </c>
      <c r="AS229" s="11">
        <f>'PV STOP cijfers'!AS13</f>
        <v>0</v>
      </c>
      <c r="AT229" s="11">
        <f>'PV STOP cijfers'!AT13</f>
        <v>0</v>
      </c>
      <c r="AU229" s="11">
        <f>'PV STOP cijfers'!AU13</f>
        <v>0</v>
      </c>
      <c r="AV229" s="11">
        <f>'PV STOP cijfers'!AV13</f>
        <v>0</v>
      </c>
      <c r="AW229" s="11">
        <f>'PV STOP cijfers'!AW13</f>
        <v>0</v>
      </c>
      <c r="AX229" s="11">
        <f>'PV STOP cijfers'!AX13</f>
        <v>0</v>
      </c>
      <c r="AY229" s="11">
        <f>'PV STOP cijfers'!AY13</f>
        <v>0</v>
      </c>
      <c r="AZ229" s="11">
        <f>'PV STOP cijfers'!AZ13</f>
        <v>0</v>
      </c>
      <c r="BA229" s="11">
        <f>'PV STOP cijfers'!BA13</f>
        <v>0</v>
      </c>
      <c r="BB229" s="11">
        <f>'PV STOP cijfers'!BB13</f>
        <v>0</v>
      </c>
      <c r="BC229" s="28">
        <f>'PV STOP cijfers'!BC13</f>
        <v>0</v>
      </c>
      <c r="BD229" s="11">
        <f>'PV STOP cijfers'!BD13</f>
        <v>0</v>
      </c>
      <c r="BE229" s="11">
        <f>'PV STOP cijfers'!BE13</f>
        <v>0</v>
      </c>
      <c r="BF229" s="11">
        <f>'PV STOP cijfers'!BF13</f>
        <v>0</v>
      </c>
      <c r="BG229" s="11">
        <f>'PV STOP cijfers'!BG13</f>
        <v>0</v>
      </c>
      <c r="BH229" s="11">
        <f>'PV STOP cijfers'!BH13</f>
        <v>0</v>
      </c>
      <c r="BI229" s="11">
        <f>'PV STOP cijfers'!BI13</f>
        <v>0</v>
      </c>
      <c r="BJ229" s="11">
        <f>'PV STOP cijfers'!BJ13</f>
        <v>0</v>
      </c>
      <c r="BK229" s="28">
        <f>'PV STOP cijfers'!BK13</f>
        <v>0</v>
      </c>
      <c r="BL229" s="11">
        <f>'PV STOP cijfers'!BL13</f>
        <v>690</v>
      </c>
      <c r="BM229" s="11">
        <f>'PV STOP cijfers'!BM13</f>
        <v>0</v>
      </c>
      <c r="BN229" s="11">
        <f>'PV STOP cijfers'!BN13</f>
        <v>211</v>
      </c>
      <c r="BO229" s="11">
        <f>'PV STOP cijfers'!BO13</f>
        <v>211</v>
      </c>
      <c r="BP229" s="11">
        <f>'PV STOP cijfers'!BP13</f>
        <v>211</v>
      </c>
      <c r="BQ229" s="28">
        <f>'PV STOP cijfers'!BQ13</f>
        <v>0</v>
      </c>
      <c r="BR229" s="11">
        <f>'PV STOP cijfers'!BR13</f>
        <v>0</v>
      </c>
      <c r="BS229" s="11">
        <f>'PV STOP cijfers'!BS13</f>
        <v>0</v>
      </c>
      <c r="BT229" s="11">
        <f>'PV STOP cijfers'!BT13</f>
        <v>0</v>
      </c>
      <c r="BU229" s="11">
        <f>'PV STOP cijfers'!BU13</f>
        <v>0</v>
      </c>
      <c r="BV229" s="11">
        <f>'PV STOP cijfers'!BV13</f>
        <v>0</v>
      </c>
      <c r="BW229" s="11">
        <f>'PV STOP cijfers'!BW13</f>
        <v>0</v>
      </c>
      <c r="BX229" s="49">
        <f>'PV STOP cijfers'!BX13</f>
        <v>0</v>
      </c>
      <c r="BY229" s="11">
        <f>'PV STOP cijfers'!BY13</f>
        <v>1623</v>
      </c>
      <c r="BZ229" s="11">
        <f>'PV STOP cijfers'!BZ13</f>
        <v>0</v>
      </c>
      <c r="CA229" s="11">
        <f>'PV STOP cijfers'!CA13</f>
        <v>0</v>
      </c>
      <c r="CB229" s="11">
        <f>'PV STOP cijfers'!CB13</f>
        <v>0</v>
      </c>
      <c r="CC229" s="11">
        <f>'PV STOP cijfers'!CC13</f>
        <v>0</v>
      </c>
      <c r="CD229" s="11">
        <f>'PV STOP cijfers'!CD13</f>
        <v>0</v>
      </c>
      <c r="CE229" s="11">
        <f>'PV STOP cijfers'!CE13</f>
        <v>0</v>
      </c>
      <c r="CF229" s="11">
        <f>'PV STOP cijfers'!CF13</f>
        <v>0</v>
      </c>
      <c r="CG229" s="11">
        <f>'PV STOP cijfers'!CG13</f>
        <v>0</v>
      </c>
      <c r="CH229" s="11">
        <f>'PV STOP cijfers'!CH13</f>
        <v>0</v>
      </c>
      <c r="CI229" s="11">
        <f>'PV STOP cijfers'!CI13</f>
        <v>0</v>
      </c>
      <c r="CJ229" s="11">
        <f>'PV STOP cijfers'!CJ13</f>
        <v>0</v>
      </c>
      <c r="CK229" s="11">
        <f>'PV STOP cijfers'!CK13</f>
        <v>0</v>
      </c>
      <c r="CL229" s="49">
        <f>'PV STOP cijfers'!CL13</f>
        <v>0</v>
      </c>
      <c r="CM229" s="15">
        <f>'PV STOP cijfers'!CM13</f>
        <v>0</v>
      </c>
      <c r="CN229" s="11">
        <f>'PV STOP cijfers'!CN13</f>
        <v>0</v>
      </c>
      <c r="CO229" s="11">
        <f>'PV STOP cijfers'!CO13</f>
        <v>0</v>
      </c>
      <c r="CP229" s="11">
        <f>'PV STOP cijfers'!CP13</f>
        <v>0</v>
      </c>
      <c r="CQ229" s="11">
        <f>'PV STOP cijfers'!CQ13</f>
        <v>0</v>
      </c>
      <c r="CR229" s="11">
        <f>'PV STOP cijfers'!CR13</f>
        <v>0</v>
      </c>
      <c r="CS229" s="11">
        <f>'PV STOP cijfers'!CS13</f>
        <v>0</v>
      </c>
      <c r="CT229" s="11">
        <f>'PV STOP cijfers'!CT13</f>
        <v>0</v>
      </c>
      <c r="CU229" s="11">
        <f>'PV STOP cijfers'!CU13</f>
        <v>0</v>
      </c>
      <c r="CV229" s="11">
        <f>'PV STOP cijfers'!CV13</f>
        <v>0</v>
      </c>
      <c r="CW229" s="11">
        <f>'PV STOP cijfers'!CW13</f>
        <v>0</v>
      </c>
      <c r="CX229" s="11">
        <f>'PV STOP cijfers'!CX13</f>
        <v>0</v>
      </c>
      <c r="CY229" s="26">
        <f>'PV STOP cijfers'!CY13</f>
        <v>0</v>
      </c>
      <c r="CZ229" s="15">
        <f>'PV STOP cijfers'!CZ13</f>
        <v>0</v>
      </c>
      <c r="DA229" s="11">
        <f>'PV STOP cijfers'!DA13</f>
        <v>0</v>
      </c>
      <c r="DB229" s="11">
        <f>'PV STOP cijfers'!DB13</f>
        <v>0</v>
      </c>
      <c r="DC229" s="11">
        <f>'PV STOP cijfers'!DC13</f>
        <v>0</v>
      </c>
      <c r="DD229" s="11">
        <f>'PV STOP cijfers'!DD13</f>
        <v>0</v>
      </c>
      <c r="DE229" s="11">
        <f>'PV STOP cijfers'!DE13</f>
        <v>0</v>
      </c>
      <c r="DF229" s="11">
        <f>'PV STOP cijfers'!DF13</f>
        <v>0</v>
      </c>
      <c r="DG229" s="11">
        <f>'PV STOP cijfers'!DG13</f>
        <v>0</v>
      </c>
      <c r="DH229" s="11">
        <f>'PV STOP cijfers'!DH13</f>
        <v>0</v>
      </c>
      <c r="DI229" s="11">
        <f>'PV STOP cijfers'!DI13</f>
        <v>0</v>
      </c>
      <c r="DJ229" s="11">
        <f>'PV STOP cijfers'!DJ13</f>
        <v>0</v>
      </c>
      <c r="DK229" s="11">
        <f>'PV STOP cijfers'!DK13</f>
        <v>0</v>
      </c>
      <c r="DL229" s="26">
        <f>'PV STOP cijfers'!DL13</f>
        <v>0</v>
      </c>
    </row>
    <row r="230" spans="1:116">
      <c r="A230" s="47">
        <f>'PV STOP cijfers'!A14</f>
        <v>0</v>
      </c>
      <c r="B230" s="49" t="str">
        <f>'PV STOP cijfers'!B14</f>
        <v>PD NT 0000, PD NL 0000</v>
      </c>
      <c r="C230" s="56" t="str">
        <f>'PV STOP cijfers'!C14</f>
        <v>Productveiligheid</v>
      </c>
      <c r="D230" s="4" t="str">
        <f>'PV STOP cijfers'!D14</f>
        <v>PV VWS</v>
      </c>
      <c r="E230" s="4" t="str">
        <f>'PV STOP cijfers'!E14</f>
        <v>Huishoudchemicaliën en biociden</v>
      </c>
      <c r="F230" s="5" t="str">
        <f>'PV STOP cijfers'!F14</f>
        <v>VWS</v>
      </c>
      <c r="G230" s="4" t="str">
        <f>'PV STOP cijfers'!G14</f>
        <v>Ja/Ja</v>
      </c>
      <c r="H230" s="15">
        <f>'PV STOP cijfers'!H14</f>
        <v>790</v>
      </c>
      <c r="I230" s="11">
        <f>'PV STOP cijfers'!I14</f>
        <v>400</v>
      </c>
      <c r="J230" s="11">
        <f>'PV STOP cijfers'!J14</f>
        <v>0</v>
      </c>
      <c r="K230" s="11">
        <f>'PV STOP cijfers'!K14</f>
        <v>0</v>
      </c>
      <c r="L230" s="11">
        <f>'PV STOP cijfers'!L14</f>
        <v>0</v>
      </c>
      <c r="M230" s="11">
        <f>'PV STOP cijfers'!M14</f>
        <v>0</v>
      </c>
      <c r="N230" s="11">
        <f>'PV STOP cijfers'!N14</f>
        <v>0</v>
      </c>
      <c r="O230" s="11">
        <f>'PV STOP cijfers'!O14</f>
        <v>0</v>
      </c>
      <c r="P230" s="11">
        <f>'PV STOP cijfers'!P14</f>
        <v>0</v>
      </c>
      <c r="Q230" s="26">
        <f>'PV STOP cijfers'!Q14</f>
        <v>1190</v>
      </c>
      <c r="R230" s="15">
        <f>'PV STOP cijfers'!R14</f>
        <v>0</v>
      </c>
      <c r="S230" s="11">
        <f>'PV STOP cijfers'!S14</f>
        <v>0</v>
      </c>
      <c r="T230" s="11">
        <f>'PV STOP cijfers'!T14</f>
        <v>1190</v>
      </c>
      <c r="U230" s="11">
        <f>'PV STOP cijfers'!U14</f>
        <v>0</v>
      </c>
      <c r="V230" s="11">
        <f>'PV STOP cijfers'!V14</f>
        <v>0</v>
      </c>
      <c r="W230" s="11">
        <f>'PV STOP cijfers'!W14</f>
        <v>0</v>
      </c>
      <c r="X230" s="11">
        <f>'PV STOP cijfers'!X14</f>
        <v>0</v>
      </c>
      <c r="Y230" s="11">
        <f>'PV STOP cijfers'!Y14</f>
        <v>0</v>
      </c>
      <c r="Z230" s="49">
        <f>'PV STOP cijfers'!Z14</f>
        <v>1190</v>
      </c>
      <c r="AA230" s="11">
        <f>'PV STOP cijfers'!AA14</f>
        <v>500</v>
      </c>
      <c r="AB230" s="11">
        <f>'PV STOP cijfers'!AB14</f>
        <v>0</v>
      </c>
      <c r="AC230" s="11">
        <f>'PV STOP cijfers'!AC14</f>
        <v>0</v>
      </c>
      <c r="AD230" s="11">
        <f>'PV STOP cijfers'!AD14</f>
        <v>0</v>
      </c>
      <c r="AE230" s="11">
        <f>'PV STOP cijfers'!AE14</f>
        <v>690</v>
      </c>
      <c r="AF230" s="11">
        <f>'PV STOP cijfers'!AF14</f>
        <v>0</v>
      </c>
      <c r="AG230" s="49">
        <f>'PV STOP cijfers'!AG14</f>
        <v>0</v>
      </c>
      <c r="AH230" s="11">
        <f>'PV STOP cijfers'!AH14</f>
        <v>0</v>
      </c>
      <c r="AI230" s="11">
        <f>'PV STOP cijfers'!AI14</f>
        <v>0</v>
      </c>
      <c r="AJ230" s="11">
        <f>'PV STOP cijfers'!AJ14</f>
        <v>0</v>
      </c>
      <c r="AK230" s="11">
        <f>'PV STOP cijfers'!AK14</f>
        <v>500</v>
      </c>
      <c r="AL230" s="28">
        <f>'PV STOP cijfers'!AL14</f>
        <v>0</v>
      </c>
      <c r="AM230" s="11">
        <f>'PV STOP cijfers'!AM14</f>
        <v>0</v>
      </c>
      <c r="AN230" s="11">
        <f>'PV STOP cijfers'!AN14</f>
        <v>0</v>
      </c>
      <c r="AO230" s="11">
        <f>'PV STOP cijfers'!AO14</f>
        <v>0</v>
      </c>
      <c r="AP230" s="11">
        <f>'PV STOP cijfers'!AP14</f>
        <v>0</v>
      </c>
      <c r="AQ230" s="11">
        <f>'PV STOP cijfers'!AQ14</f>
        <v>0</v>
      </c>
      <c r="AR230" s="28">
        <f>'PV STOP cijfers'!AR14</f>
        <v>0</v>
      </c>
      <c r="AS230" s="11">
        <f>'PV STOP cijfers'!AS14</f>
        <v>0</v>
      </c>
      <c r="AT230" s="11">
        <f>'PV STOP cijfers'!AT14</f>
        <v>0</v>
      </c>
      <c r="AU230" s="11">
        <f>'PV STOP cijfers'!AU14</f>
        <v>0</v>
      </c>
      <c r="AV230" s="11">
        <f>'PV STOP cijfers'!AV14</f>
        <v>0</v>
      </c>
      <c r="AW230" s="11">
        <f>'PV STOP cijfers'!AW14</f>
        <v>0</v>
      </c>
      <c r="AX230" s="11">
        <f>'PV STOP cijfers'!AX14</f>
        <v>0</v>
      </c>
      <c r="AY230" s="11">
        <f>'PV STOP cijfers'!AY14</f>
        <v>0</v>
      </c>
      <c r="AZ230" s="11">
        <f>'PV STOP cijfers'!AZ14</f>
        <v>0</v>
      </c>
      <c r="BA230" s="11">
        <f>'PV STOP cijfers'!BA14</f>
        <v>0</v>
      </c>
      <c r="BB230" s="11">
        <f>'PV STOP cijfers'!BB14</f>
        <v>0</v>
      </c>
      <c r="BC230" s="28">
        <f>'PV STOP cijfers'!BC14</f>
        <v>0</v>
      </c>
      <c r="BD230" s="11">
        <f>'PV STOP cijfers'!BD14</f>
        <v>0</v>
      </c>
      <c r="BE230" s="11">
        <f>'PV STOP cijfers'!BE14</f>
        <v>0</v>
      </c>
      <c r="BF230" s="11">
        <f>'PV STOP cijfers'!BF14</f>
        <v>0</v>
      </c>
      <c r="BG230" s="11">
        <f>'PV STOP cijfers'!BG14</f>
        <v>0</v>
      </c>
      <c r="BH230" s="11">
        <f>'PV STOP cijfers'!BH14</f>
        <v>0</v>
      </c>
      <c r="BI230" s="11">
        <f>'PV STOP cijfers'!BI14</f>
        <v>0</v>
      </c>
      <c r="BJ230" s="11">
        <f>'PV STOP cijfers'!BJ14</f>
        <v>0</v>
      </c>
      <c r="BK230" s="28">
        <f>'PV STOP cijfers'!BK14</f>
        <v>0</v>
      </c>
      <c r="BL230" s="11">
        <f>'PV STOP cijfers'!BL14</f>
        <v>400</v>
      </c>
      <c r="BM230" s="11">
        <f>'PV STOP cijfers'!BM14</f>
        <v>0</v>
      </c>
      <c r="BN230" s="11">
        <f>'PV STOP cijfers'!BN14</f>
        <v>96.666666666666671</v>
      </c>
      <c r="BO230" s="11">
        <f>'PV STOP cijfers'!BO14</f>
        <v>96.666666666666671</v>
      </c>
      <c r="BP230" s="11">
        <f>'PV STOP cijfers'!BP14</f>
        <v>96.666666666666671</v>
      </c>
      <c r="BQ230" s="28">
        <f>'PV STOP cijfers'!BQ14</f>
        <v>0</v>
      </c>
      <c r="BR230" s="11">
        <f>'PV STOP cijfers'!BR14</f>
        <v>0</v>
      </c>
      <c r="BS230" s="11">
        <f>'PV STOP cijfers'!BS14</f>
        <v>0</v>
      </c>
      <c r="BT230" s="11">
        <f>'PV STOP cijfers'!BT14</f>
        <v>0</v>
      </c>
      <c r="BU230" s="11">
        <f>'PV STOP cijfers'!BU14</f>
        <v>0</v>
      </c>
      <c r="BV230" s="11">
        <f>'PV STOP cijfers'!BV14</f>
        <v>0</v>
      </c>
      <c r="BW230" s="11">
        <f>'PV STOP cijfers'!BW14</f>
        <v>0</v>
      </c>
      <c r="BX230" s="49">
        <f>'PV STOP cijfers'!BX14</f>
        <v>0</v>
      </c>
      <c r="BY230" s="11">
        <f>'PV STOP cijfers'!BY14</f>
        <v>1190</v>
      </c>
      <c r="BZ230" s="11">
        <f>'PV STOP cijfers'!BZ14</f>
        <v>0</v>
      </c>
      <c r="CA230" s="11">
        <f>'PV STOP cijfers'!CA14</f>
        <v>0</v>
      </c>
      <c r="CB230" s="11">
        <f>'PV STOP cijfers'!CB14</f>
        <v>0</v>
      </c>
      <c r="CC230" s="11">
        <f>'PV STOP cijfers'!CC14</f>
        <v>0</v>
      </c>
      <c r="CD230" s="11">
        <f>'PV STOP cijfers'!CD14</f>
        <v>0</v>
      </c>
      <c r="CE230" s="11">
        <f>'PV STOP cijfers'!CE14</f>
        <v>0</v>
      </c>
      <c r="CF230" s="11">
        <f>'PV STOP cijfers'!CF14</f>
        <v>0</v>
      </c>
      <c r="CG230" s="11">
        <f>'PV STOP cijfers'!CG14</f>
        <v>0</v>
      </c>
      <c r="CH230" s="11">
        <f>'PV STOP cijfers'!CH14</f>
        <v>0</v>
      </c>
      <c r="CI230" s="11">
        <f>'PV STOP cijfers'!CI14</f>
        <v>0</v>
      </c>
      <c r="CJ230" s="11">
        <f>'PV STOP cijfers'!CJ14</f>
        <v>0</v>
      </c>
      <c r="CK230" s="11">
        <f>'PV STOP cijfers'!CK14</f>
        <v>0</v>
      </c>
      <c r="CL230" s="49">
        <f>'PV STOP cijfers'!CL14</f>
        <v>0</v>
      </c>
      <c r="CM230" s="15">
        <f>'PV STOP cijfers'!CM14</f>
        <v>0</v>
      </c>
      <c r="CN230" s="11">
        <f>'PV STOP cijfers'!CN14</f>
        <v>0</v>
      </c>
      <c r="CO230" s="11">
        <f>'PV STOP cijfers'!CO14</f>
        <v>0</v>
      </c>
      <c r="CP230" s="11">
        <f>'PV STOP cijfers'!CP14</f>
        <v>0</v>
      </c>
      <c r="CQ230" s="11">
        <f>'PV STOP cijfers'!CQ14</f>
        <v>0</v>
      </c>
      <c r="CR230" s="11">
        <f>'PV STOP cijfers'!CR14</f>
        <v>0</v>
      </c>
      <c r="CS230" s="11">
        <f>'PV STOP cijfers'!CS14</f>
        <v>0</v>
      </c>
      <c r="CT230" s="11">
        <f>'PV STOP cijfers'!CT14</f>
        <v>0</v>
      </c>
      <c r="CU230" s="11">
        <f>'PV STOP cijfers'!CU14</f>
        <v>0</v>
      </c>
      <c r="CV230" s="11">
        <f>'PV STOP cijfers'!CV14</f>
        <v>0</v>
      </c>
      <c r="CW230" s="11">
        <f>'PV STOP cijfers'!CW14</f>
        <v>0</v>
      </c>
      <c r="CX230" s="11">
        <f>'PV STOP cijfers'!CX14</f>
        <v>0</v>
      </c>
      <c r="CY230" s="26">
        <f>'PV STOP cijfers'!CY14</f>
        <v>0</v>
      </c>
      <c r="CZ230" s="15">
        <f>'PV STOP cijfers'!CZ14</f>
        <v>0</v>
      </c>
      <c r="DA230" s="11">
        <f>'PV STOP cijfers'!DA14</f>
        <v>0</v>
      </c>
      <c r="DB230" s="11">
        <f>'PV STOP cijfers'!DB14</f>
        <v>0</v>
      </c>
      <c r="DC230" s="11">
        <f>'PV STOP cijfers'!DC14</f>
        <v>0</v>
      </c>
      <c r="DD230" s="11">
        <f>'PV STOP cijfers'!DD14</f>
        <v>0</v>
      </c>
      <c r="DE230" s="11">
        <f>'PV STOP cijfers'!DE14</f>
        <v>0</v>
      </c>
      <c r="DF230" s="11">
        <f>'PV STOP cijfers'!DF14</f>
        <v>0</v>
      </c>
      <c r="DG230" s="11">
        <f>'PV STOP cijfers'!DG14</f>
        <v>0</v>
      </c>
      <c r="DH230" s="11">
        <f>'PV STOP cijfers'!DH14</f>
        <v>0</v>
      </c>
      <c r="DI230" s="11">
        <f>'PV STOP cijfers'!DI14</f>
        <v>0</v>
      </c>
      <c r="DJ230" s="11">
        <f>'PV STOP cijfers'!DJ14</f>
        <v>0</v>
      </c>
      <c r="DK230" s="11">
        <f>'PV STOP cijfers'!DK14</f>
        <v>0</v>
      </c>
      <c r="DL230" s="26">
        <f>'PV STOP cijfers'!DL14</f>
        <v>0</v>
      </c>
    </row>
    <row r="231" spans="1:116">
      <c r="A231" s="47">
        <f>'PV STOP cijfers'!A15</f>
        <v>0</v>
      </c>
      <c r="B231" s="49" t="str">
        <f>'PV STOP cijfers'!B15</f>
        <v>PD NT 0000, PD NL 0000</v>
      </c>
      <c r="C231" s="56" t="str">
        <f>'PV STOP cijfers'!C15</f>
        <v>Productveiligheid</v>
      </c>
      <c r="D231" s="4" t="str">
        <f>'PV STOP cijfers'!D15</f>
        <v>PV VWS</v>
      </c>
      <c r="E231" s="4" t="str">
        <f>'PV STOP cijfers'!E15</f>
        <v>Speelgoed en baby- en kinderartikel (chemisch)</v>
      </c>
      <c r="F231" s="5" t="str">
        <f>'PV STOP cijfers'!F15</f>
        <v>VWS</v>
      </c>
      <c r="G231" s="4" t="str">
        <f>'PV STOP cijfers'!G15</f>
        <v>Ja/Ja</v>
      </c>
      <c r="H231" s="15">
        <f>'PV STOP cijfers'!H15</f>
        <v>649</v>
      </c>
      <c r="I231" s="11">
        <f>'PV STOP cijfers'!I15</f>
        <v>564</v>
      </c>
      <c r="J231" s="11">
        <f>'PV STOP cijfers'!J15</f>
        <v>0</v>
      </c>
      <c r="K231" s="11">
        <f>'PV STOP cijfers'!K15</f>
        <v>0</v>
      </c>
      <c r="L231" s="11">
        <f>'PV STOP cijfers'!L15</f>
        <v>0</v>
      </c>
      <c r="M231" s="11">
        <f>'PV STOP cijfers'!M15</f>
        <v>0</v>
      </c>
      <c r="N231" s="11">
        <f>'PV STOP cijfers'!N15</f>
        <v>0</v>
      </c>
      <c r="O231" s="11">
        <f>'PV STOP cijfers'!O15</f>
        <v>0</v>
      </c>
      <c r="P231" s="11">
        <f>'PV STOP cijfers'!P15</f>
        <v>0</v>
      </c>
      <c r="Q231" s="26">
        <f>'PV STOP cijfers'!Q15</f>
        <v>1213</v>
      </c>
      <c r="R231" s="15">
        <f>'PV STOP cijfers'!R15</f>
        <v>0</v>
      </c>
      <c r="S231" s="11">
        <f>'PV STOP cijfers'!S15</f>
        <v>0</v>
      </c>
      <c r="T231" s="11">
        <f>'PV STOP cijfers'!T15</f>
        <v>1213</v>
      </c>
      <c r="U231" s="11">
        <f>'PV STOP cijfers'!U15</f>
        <v>0</v>
      </c>
      <c r="V231" s="11">
        <f>'PV STOP cijfers'!V15</f>
        <v>0</v>
      </c>
      <c r="W231" s="11">
        <f>'PV STOP cijfers'!W15</f>
        <v>0</v>
      </c>
      <c r="X231" s="11">
        <f>'PV STOP cijfers'!X15</f>
        <v>0</v>
      </c>
      <c r="Y231" s="11">
        <f>'PV STOP cijfers'!Y15</f>
        <v>0</v>
      </c>
      <c r="Z231" s="49">
        <f>'PV STOP cijfers'!Z15</f>
        <v>1213</v>
      </c>
      <c r="AA231" s="11">
        <f>'PV STOP cijfers'!AA15</f>
        <v>260</v>
      </c>
      <c r="AB231" s="11">
        <f>'PV STOP cijfers'!AB15</f>
        <v>0</v>
      </c>
      <c r="AC231" s="11">
        <f>'PV STOP cijfers'!AC15</f>
        <v>0</v>
      </c>
      <c r="AD231" s="11">
        <f>'PV STOP cijfers'!AD15</f>
        <v>0</v>
      </c>
      <c r="AE231" s="11">
        <f>'PV STOP cijfers'!AE15</f>
        <v>953</v>
      </c>
      <c r="AF231" s="11">
        <f>'PV STOP cijfers'!AF15</f>
        <v>0</v>
      </c>
      <c r="AG231" s="49">
        <f>'PV STOP cijfers'!AG15</f>
        <v>0</v>
      </c>
      <c r="AH231" s="11">
        <f>'PV STOP cijfers'!AH15</f>
        <v>0</v>
      </c>
      <c r="AI231" s="11">
        <f>'PV STOP cijfers'!AI15</f>
        <v>0</v>
      </c>
      <c r="AJ231" s="11">
        <f>'PV STOP cijfers'!AJ15</f>
        <v>0</v>
      </c>
      <c r="AK231" s="11">
        <f>'PV STOP cijfers'!AK15</f>
        <v>260</v>
      </c>
      <c r="AL231" s="28">
        <f>'PV STOP cijfers'!AL15</f>
        <v>0</v>
      </c>
      <c r="AM231" s="11">
        <f>'PV STOP cijfers'!AM15</f>
        <v>0</v>
      </c>
      <c r="AN231" s="11">
        <f>'PV STOP cijfers'!AN15</f>
        <v>0</v>
      </c>
      <c r="AO231" s="11">
        <f>'PV STOP cijfers'!AO15</f>
        <v>0</v>
      </c>
      <c r="AP231" s="11">
        <f>'PV STOP cijfers'!AP15</f>
        <v>0</v>
      </c>
      <c r="AQ231" s="11">
        <f>'PV STOP cijfers'!AQ15</f>
        <v>0</v>
      </c>
      <c r="AR231" s="28">
        <f>'PV STOP cijfers'!AR15</f>
        <v>0</v>
      </c>
      <c r="AS231" s="11">
        <f>'PV STOP cijfers'!AS15</f>
        <v>0</v>
      </c>
      <c r="AT231" s="11">
        <f>'PV STOP cijfers'!AT15</f>
        <v>0</v>
      </c>
      <c r="AU231" s="11">
        <f>'PV STOP cijfers'!AU15</f>
        <v>0</v>
      </c>
      <c r="AV231" s="11">
        <f>'PV STOP cijfers'!AV15</f>
        <v>0</v>
      </c>
      <c r="AW231" s="11">
        <f>'PV STOP cijfers'!AW15</f>
        <v>0</v>
      </c>
      <c r="AX231" s="11">
        <f>'PV STOP cijfers'!AX15</f>
        <v>0</v>
      </c>
      <c r="AY231" s="11">
        <f>'PV STOP cijfers'!AY15</f>
        <v>0</v>
      </c>
      <c r="AZ231" s="11">
        <f>'PV STOP cijfers'!AZ15</f>
        <v>0</v>
      </c>
      <c r="BA231" s="11">
        <f>'PV STOP cijfers'!BA15</f>
        <v>0</v>
      </c>
      <c r="BB231" s="11">
        <f>'PV STOP cijfers'!BB15</f>
        <v>0</v>
      </c>
      <c r="BC231" s="28">
        <f>'PV STOP cijfers'!BC15</f>
        <v>0</v>
      </c>
      <c r="BD231" s="11">
        <f>'PV STOP cijfers'!BD15</f>
        <v>0</v>
      </c>
      <c r="BE231" s="11">
        <f>'PV STOP cijfers'!BE15</f>
        <v>0</v>
      </c>
      <c r="BF231" s="11">
        <f>'PV STOP cijfers'!BF15</f>
        <v>0</v>
      </c>
      <c r="BG231" s="11">
        <f>'PV STOP cijfers'!BG15</f>
        <v>0</v>
      </c>
      <c r="BH231" s="11">
        <f>'PV STOP cijfers'!BH15</f>
        <v>0</v>
      </c>
      <c r="BI231" s="11">
        <f>'PV STOP cijfers'!BI15</f>
        <v>0</v>
      </c>
      <c r="BJ231" s="11">
        <f>'PV STOP cijfers'!BJ15</f>
        <v>0</v>
      </c>
      <c r="BK231" s="28">
        <f>'PV STOP cijfers'!BK15</f>
        <v>0</v>
      </c>
      <c r="BL231" s="11">
        <f>'PV STOP cijfers'!BL15</f>
        <v>564</v>
      </c>
      <c r="BM231" s="11">
        <f>'PV STOP cijfers'!BM15</f>
        <v>0</v>
      </c>
      <c r="BN231" s="11">
        <f>'PV STOP cijfers'!BN15</f>
        <v>129.66666666666666</v>
      </c>
      <c r="BO231" s="11">
        <f>'PV STOP cijfers'!BO15</f>
        <v>129.66666666666666</v>
      </c>
      <c r="BP231" s="11">
        <f>'PV STOP cijfers'!BP15</f>
        <v>129.66666666666666</v>
      </c>
      <c r="BQ231" s="28">
        <f>'PV STOP cijfers'!BQ15</f>
        <v>0</v>
      </c>
      <c r="BR231" s="11">
        <f>'PV STOP cijfers'!BR15</f>
        <v>0</v>
      </c>
      <c r="BS231" s="11">
        <f>'PV STOP cijfers'!BS15</f>
        <v>0</v>
      </c>
      <c r="BT231" s="11">
        <f>'PV STOP cijfers'!BT15</f>
        <v>0</v>
      </c>
      <c r="BU231" s="11">
        <f>'PV STOP cijfers'!BU15</f>
        <v>0</v>
      </c>
      <c r="BV231" s="11">
        <f>'PV STOP cijfers'!BV15</f>
        <v>0</v>
      </c>
      <c r="BW231" s="11">
        <f>'PV STOP cijfers'!BW15</f>
        <v>0</v>
      </c>
      <c r="BX231" s="49">
        <f>'PV STOP cijfers'!BX15</f>
        <v>0</v>
      </c>
      <c r="BY231" s="11">
        <f>'PV STOP cijfers'!BY15</f>
        <v>1213</v>
      </c>
      <c r="BZ231" s="11">
        <f>'PV STOP cijfers'!BZ15</f>
        <v>0</v>
      </c>
      <c r="CA231" s="11">
        <f>'PV STOP cijfers'!CA15</f>
        <v>0</v>
      </c>
      <c r="CB231" s="11">
        <f>'PV STOP cijfers'!CB15</f>
        <v>0</v>
      </c>
      <c r="CC231" s="11">
        <f>'PV STOP cijfers'!CC15</f>
        <v>0</v>
      </c>
      <c r="CD231" s="11">
        <f>'PV STOP cijfers'!CD15</f>
        <v>0</v>
      </c>
      <c r="CE231" s="11">
        <f>'PV STOP cijfers'!CE15</f>
        <v>0</v>
      </c>
      <c r="CF231" s="11">
        <f>'PV STOP cijfers'!CF15</f>
        <v>0</v>
      </c>
      <c r="CG231" s="11">
        <f>'PV STOP cijfers'!CG15</f>
        <v>0</v>
      </c>
      <c r="CH231" s="11">
        <f>'PV STOP cijfers'!CH15</f>
        <v>0</v>
      </c>
      <c r="CI231" s="11">
        <f>'PV STOP cijfers'!CI15</f>
        <v>0</v>
      </c>
      <c r="CJ231" s="11">
        <f>'PV STOP cijfers'!CJ15</f>
        <v>0</v>
      </c>
      <c r="CK231" s="11">
        <f>'PV STOP cijfers'!CK15</f>
        <v>0</v>
      </c>
      <c r="CL231" s="49">
        <f>'PV STOP cijfers'!CL15</f>
        <v>0</v>
      </c>
      <c r="CM231" s="15">
        <f>'PV STOP cijfers'!CM15</f>
        <v>0</v>
      </c>
      <c r="CN231" s="11">
        <f>'PV STOP cijfers'!CN15</f>
        <v>0</v>
      </c>
      <c r="CO231" s="11">
        <f>'PV STOP cijfers'!CO15</f>
        <v>0</v>
      </c>
      <c r="CP231" s="11">
        <f>'PV STOP cijfers'!CP15</f>
        <v>0</v>
      </c>
      <c r="CQ231" s="11">
        <f>'PV STOP cijfers'!CQ15</f>
        <v>0</v>
      </c>
      <c r="CR231" s="11">
        <f>'PV STOP cijfers'!CR15</f>
        <v>0</v>
      </c>
      <c r="CS231" s="11">
        <f>'PV STOP cijfers'!CS15</f>
        <v>0</v>
      </c>
      <c r="CT231" s="11">
        <f>'PV STOP cijfers'!CT15</f>
        <v>0</v>
      </c>
      <c r="CU231" s="11">
        <f>'PV STOP cijfers'!CU15</f>
        <v>0</v>
      </c>
      <c r="CV231" s="11">
        <f>'PV STOP cijfers'!CV15</f>
        <v>0</v>
      </c>
      <c r="CW231" s="11">
        <f>'PV STOP cijfers'!CW15</f>
        <v>0</v>
      </c>
      <c r="CX231" s="11">
        <f>'PV STOP cijfers'!CX15</f>
        <v>0</v>
      </c>
      <c r="CY231" s="26">
        <f>'PV STOP cijfers'!CY15</f>
        <v>0</v>
      </c>
      <c r="CZ231" s="15">
        <f>'PV STOP cijfers'!CZ15</f>
        <v>0</v>
      </c>
      <c r="DA231" s="11">
        <f>'PV STOP cijfers'!DA15</f>
        <v>0</v>
      </c>
      <c r="DB231" s="11">
        <f>'PV STOP cijfers'!DB15</f>
        <v>0</v>
      </c>
      <c r="DC231" s="11">
        <f>'PV STOP cijfers'!DC15</f>
        <v>0</v>
      </c>
      <c r="DD231" s="11">
        <f>'PV STOP cijfers'!DD15</f>
        <v>0</v>
      </c>
      <c r="DE231" s="11">
        <f>'PV STOP cijfers'!DE15</f>
        <v>0</v>
      </c>
      <c r="DF231" s="11">
        <f>'PV STOP cijfers'!DF15</f>
        <v>0</v>
      </c>
      <c r="DG231" s="11">
        <f>'PV STOP cijfers'!DG15</f>
        <v>0</v>
      </c>
      <c r="DH231" s="11">
        <f>'PV STOP cijfers'!DH15</f>
        <v>0</v>
      </c>
      <c r="DI231" s="11">
        <f>'PV STOP cijfers'!DI15</f>
        <v>0</v>
      </c>
      <c r="DJ231" s="11">
        <f>'PV STOP cijfers'!DJ15</f>
        <v>0</v>
      </c>
      <c r="DK231" s="11">
        <f>'PV STOP cijfers'!DK15</f>
        <v>0</v>
      </c>
      <c r="DL231" s="26">
        <f>'PV STOP cijfers'!DL15</f>
        <v>0</v>
      </c>
    </row>
    <row r="232" spans="1:116">
      <c r="A232" s="47">
        <f>'PV STOP cijfers'!A16</f>
        <v>1900</v>
      </c>
      <c r="B232" s="49" t="str">
        <f>'PV STOP cijfers'!B16</f>
        <v>PD NT 0000, PD NL 0000</v>
      </c>
      <c r="C232" s="56" t="str">
        <f>'PV STOP cijfers'!C16</f>
        <v>Productveiligheid</v>
      </c>
      <c r="D232" s="4" t="str">
        <f>'PV STOP cijfers'!D16</f>
        <v>PV VWS</v>
      </c>
      <c r="E232" s="526" t="str">
        <f>'PV STOP cijfers'!E16</f>
        <v>Chemisch onderzoek verbeterplan</v>
      </c>
      <c r="F232" s="5" t="str">
        <f>'PV STOP cijfers'!F16</f>
        <v>VWS</v>
      </c>
      <c r="G232" s="4" t="str">
        <f>'PV STOP cijfers'!G16</f>
        <v>verbeterplan</v>
      </c>
      <c r="H232" s="533">
        <f>'PV STOP cijfers'!H16</f>
        <v>1120</v>
      </c>
      <c r="I232" s="518">
        <f>'PV STOP cijfers'!I16</f>
        <v>1146</v>
      </c>
      <c r="J232" s="11">
        <f>'PV STOP cijfers'!J16</f>
        <v>0</v>
      </c>
      <c r="K232" s="11">
        <f>'PV STOP cijfers'!K16</f>
        <v>0</v>
      </c>
      <c r="L232" s="11">
        <f>'PV STOP cijfers'!L16</f>
        <v>0</v>
      </c>
      <c r="M232" s="11">
        <f>'PV STOP cijfers'!M16</f>
        <v>0</v>
      </c>
      <c r="N232" s="11">
        <f>'PV STOP cijfers'!N16</f>
        <v>0</v>
      </c>
      <c r="O232" s="11">
        <f>'PV STOP cijfers'!O16</f>
        <v>0</v>
      </c>
      <c r="P232" s="11">
        <f>'PV STOP cijfers'!P16</f>
        <v>0</v>
      </c>
      <c r="Q232" s="26">
        <f>'PV STOP cijfers'!Q16</f>
        <v>2266</v>
      </c>
      <c r="R232" s="15">
        <f>'PV STOP cijfers'!R16</f>
        <v>0</v>
      </c>
      <c r="S232" s="11">
        <f>'PV STOP cijfers'!S16</f>
        <v>0</v>
      </c>
      <c r="T232" s="518">
        <f>'PV STOP cijfers'!T16</f>
        <v>2266</v>
      </c>
      <c r="U232" s="11">
        <f>'PV STOP cijfers'!U16</f>
        <v>0</v>
      </c>
      <c r="V232" s="11">
        <f>'PV STOP cijfers'!V16</f>
        <v>0</v>
      </c>
      <c r="W232" s="11">
        <f>'PV STOP cijfers'!W16</f>
        <v>0</v>
      </c>
      <c r="X232" s="11">
        <f>'PV STOP cijfers'!X16</f>
        <v>0</v>
      </c>
      <c r="Y232" s="11">
        <f>'PV STOP cijfers'!Y16</f>
        <v>0</v>
      </c>
      <c r="Z232" s="49">
        <f>'PV STOP cijfers'!Z16</f>
        <v>2266</v>
      </c>
      <c r="AA232" s="11">
        <f>'PV STOP cijfers'!AA16</f>
        <v>0</v>
      </c>
      <c r="AB232" s="11">
        <f>'PV STOP cijfers'!AB16</f>
        <v>0</v>
      </c>
      <c r="AC232" s="11">
        <f>'PV STOP cijfers'!AC16</f>
        <v>0</v>
      </c>
      <c r="AD232" s="11">
        <f>'PV STOP cijfers'!AD16</f>
        <v>0</v>
      </c>
      <c r="AE232" s="518">
        <f>'PV STOP cijfers'!AE16</f>
        <v>2266</v>
      </c>
      <c r="AF232" s="11">
        <f>'PV STOP cijfers'!AF16</f>
        <v>0</v>
      </c>
      <c r="AG232" s="49">
        <f>'PV STOP cijfers'!AG16</f>
        <v>0</v>
      </c>
      <c r="AH232" s="11">
        <f>'PV STOP cijfers'!AH16</f>
        <v>0</v>
      </c>
      <c r="AI232" s="11">
        <f>'PV STOP cijfers'!AI16</f>
        <v>0</v>
      </c>
      <c r="AJ232" s="11">
        <f>'PV STOP cijfers'!AJ16</f>
        <v>0</v>
      </c>
      <c r="AK232" s="11">
        <f>'PV STOP cijfers'!AK16</f>
        <v>0</v>
      </c>
      <c r="AL232" s="28">
        <f>'PV STOP cijfers'!AL16</f>
        <v>0</v>
      </c>
      <c r="AM232" s="11">
        <f>'PV STOP cijfers'!AM16</f>
        <v>0</v>
      </c>
      <c r="AN232" s="11">
        <f>'PV STOP cijfers'!AN16</f>
        <v>0</v>
      </c>
      <c r="AO232" s="11">
        <f>'PV STOP cijfers'!AO16</f>
        <v>0</v>
      </c>
      <c r="AP232" s="11">
        <f>'PV STOP cijfers'!AP16</f>
        <v>0</v>
      </c>
      <c r="AQ232" s="11">
        <f>'PV STOP cijfers'!AQ16</f>
        <v>0</v>
      </c>
      <c r="AR232" s="28">
        <f>'PV STOP cijfers'!AR16</f>
        <v>0</v>
      </c>
      <c r="AS232" s="11">
        <f>'PV STOP cijfers'!AS16</f>
        <v>0</v>
      </c>
      <c r="AT232" s="11">
        <f>'PV STOP cijfers'!AT16</f>
        <v>0</v>
      </c>
      <c r="AU232" s="11">
        <f>'PV STOP cijfers'!AU16</f>
        <v>0</v>
      </c>
      <c r="AV232" s="11">
        <f>'PV STOP cijfers'!AV16</f>
        <v>0</v>
      </c>
      <c r="AW232" s="11">
        <f>'PV STOP cijfers'!AW16</f>
        <v>0</v>
      </c>
      <c r="AX232" s="11">
        <f>'PV STOP cijfers'!AX16</f>
        <v>0</v>
      </c>
      <c r="AY232" s="11">
        <f>'PV STOP cijfers'!AY16</f>
        <v>0</v>
      </c>
      <c r="AZ232" s="11">
        <f>'PV STOP cijfers'!AZ16</f>
        <v>0</v>
      </c>
      <c r="BA232" s="11">
        <f>'PV STOP cijfers'!BA16</f>
        <v>0</v>
      </c>
      <c r="BB232" s="11">
        <f>'PV STOP cijfers'!BB16</f>
        <v>0</v>
      </c>
      <c r="BC232" s="28">
        <f>'PV STOP cijfers'!BC16</f>
        <v>0</v>
      </c>
      <c r="BD232" s="11">
        <f>'PV STOP cijfers'!BD16</f>
        <v>0</v>
      </c>
      <c r="BE232" s="11">
        <f>'PV STOP cijfers'!BE16</f>
        <v>0</v>
      </c>
      <c r="BF232" s="11">
        <f>'PV STOP cijfers'!BF16</f>
        <v>0</v>
      </c>
      <c r="BG232" s="11">
        <f>'PV STOP cijfers'!BG16</f>
        <v>0</v>
      </c>
      <c r="BH232" s="11">
        <f>'PV STOP cijfers'!BH16</f>
        <v>0</v>
      </c>
      <c r="BI232" s="11">
        <f>'PV STOP cijfers'!BI16</f>
        <v>0</v>
      </c>
      <c r="BJ232" s="11">
        <f>'PV STOP cijfers'!BJ16</f>
        <v>0</v>
      </c>
      <c r="BK232" s="28">
        <f>'PV STOP cijfers'!BK16</f>
        <v>0</v>
      </c>
      <c r="BL232" s="11">
        <f>'PV STOP cijfers'!BL16</f>
        <v>1146</v>
      </c>
      <c r="BM232" s="11">
        <f>'PV STOP cijfers'!BM16</f>
        <v>0</v>
      </c>
      <c r="BN232" s="11">
        <f>'PV STOP cijfers'!BN16</f>
        <v>373.33333333333331</v>
      </c>
      <c r="BO232" s="11">
        <f>'PV STOP cijfers'!BO16</f>
        <v>373.33333333333331</v>
      </c>
      <c r="BP232" s="11">
        <f>'PV STOP cijfers'!BP16</f>
        <v>373.33333333333331</v>
      </c>
      <c r="BQ232" s="28">
        <f>'PV STOP cijfers'!BQ16</f>
        <v>0</v>
      </c>
      <c r="BR232" s="11">
        <f>'PV STOP cijfers'!BR16</f>
        <v>0</v>
      </c>
      <c r="BS232" s="11">
        <f>'PV STOP cijfers'!BS16</f>
        <v>0</v>
      </c>
      <c r="BT232" s="11">
        <f>'PV STOP cijfers'!BT16</f>
        <v>0</v>
      </c>
      <c r="BU232" s="11">
        <f>'PV STOP cijfers'!BU16</f>
        <v>0</v>
      </c>
      <c r="BV232" s="11">
        <f>'PV STOP cijfers'!BV16</f>
        <v>0</v>
      </c>
      <c r="BW232" s="11">
        <f>'PV STOP cijfers'!BW16</f>
        <v>0</v>
      </c>
      <c r="BX232" s="49">
        <f>'PV STOP cijfers'!BX16</f>
        <v>0</v>
      </c>
      <c r="BY232" s="11">
        <f>'PV STOP cijfers'!BY16</f>
        <v>2266</v>
      </c>
      <c r="BZ232" s="11">
        <f>'PV STOP cijfers'!BZ16</f>
        <v>0</v>
      </c>
      <c r="CA232" s="11">
        <f>'PV STOP cijfers'!CA16</f>
        <v>0</v>
      </c>
      <c r="CB232" s="11">
        <f>'PV STOP cijfers'!CB16</f>
        <v>0</v>
      </c>
      <c r="CC232" s="11">
        <f>'PV STOP cijfers'!CC16</f>
        <v>0</v>
      </c>
      <c r="CD232" s="11">
        <f>'PV STOP cijfers'!CD16</f>
        <v>0</v>
      </c>
      <c r="CE232" s="11">
        <f>'PV STOP cijfers'!CE16</f>
        <v>0</v>
      </c>
      <c r="CF232" s="11">
        <f>'PV STOP cijfers'!CF16</f>
        <v>0</v>
      </c>
      <c r="CG232" s="11">
        <f>'PV STOP cijfers'!CG16</f>
        <v>0</v>
      </c>
      <c r="CH232" s="11">
        <f>'PV STOP cijfers'!CH16</f>
        <v>0</v>
      </c>
      <c r="CI232" s="11">
        <f>'PV STOP cijfers'!CI16</f>
        <v>0</v>
      </c>
      <c r="CJ232" s="11">
        <f>'PV STOP cijfers'!CJ16</f>
        <v>0</v>
      </c>
      <c r="CK232" s="11">
        <f>'PV STOP cijfers'!CK16</f>
        <v>0</v>
      </c>
      <c r="CL232" s="49">
        <f>'PV STOP cijfers'!CL16</f>
        <v>0</v>
      </c>
      <c r="CM232" s="15">
        <f>'PV STOP cijfers'!CM16</f>
        <v>0</v>
      </c>
      <c r="CN232" s="11">
        <f>'PV STOP cijfers'!CN16</f>
        <v>0</v>
      </c>
      <c r="CO232" s="11">
        <f>'PV STOP cijfers'!CO16</f>
        <v>0</v>
      </c>
      <c r="CP232" s="11">
        <f>'PV STOP cijfers'!CP16</f>
        <v>0</v>
      </c>
      <c r="CQ232" s="11">
        <f>'PV STOP cijfers'!CQ16</f>
        <v>0</v>
      </c>
      <c r="CR232" s="11">
        <f>'PV STOP cijfers'!CR16</f>
        <v>0</v>
      </c>
      <c r="CS232" s="11">
        <f>'PV STOP cijfers'!CS16</f>
        <v>0</v>
      </c>
      <c r="CT232" s="11">
        <f>'PV STOP cijfers'!CT16</f>
        <v>0</v>
      </c>
      <c r="CU232" s="11">
        <f>'PV STOP cijfers'!CU16</f>
        <v>0</v>
      </c>
      <c r="CV232" s="11">
        <f>'PV STOP cijfers'!CV16</f>
        <v>0</v>
      </c>
      <c r="CW232" s="11">
        <f>'PV STOP cijfers'!CW16</f>
        <v>0</v>
      </c>
      <c r="CX232" s="11">
        <f>'PV STOP cijfers'!CX16</f>
        <v>0</v>
      </c>
      <c r="CY232" s="26">
        <f>'PV STOP cijfers'!CY16</f>
        <v>0</v>
      </c>
      <c r="CZ232" s="15">
        <f>'PV STOP cijfers'!CZ16</f>
        <v>0</v>
      </c>
      <c r="DA232" s="11">
        <f>'PV STOP cijfers'!DA16</f>
        <v>0</v>
      </c>
      <c r="DB232" s="11">
        <f>'PV STOP cijfers'!DB16</f>
        <v>0</v>
      </c>
      <c r="DC232" s="11">
        <f>'PV STOP cijfers'!DC16</f>
        <v>0</v>
      </c>
      <c r="DD232" s="11">
        <f>'PV STOP cijfers'!DD16</f>
        <v>0</v>
      </c>
      <c r="DE232" s="11">
        <f>'PV STOP cijfers'!DE16</f>
        <v>0</v>
      </c>
      <c r="DF232" s="11">
        <f>'PV STOP cijfers'!DF16</f>
        <v>0</v>
      </c>
      <c r="DG232" s="11">
        <f>'PV STOP cijfers'!DG16</f>
        <v>0</v>
      </c>
      <c r="DH232" s="11">
        <f>'PV STOP cijfers'!DH16</f>
        <v>0</v>
      </c>
      <c r="DI232" s="11">
        <f>'PV STOP cijfers'!DI16</f>
        <v>0</v>
      </c>
      <c r="DJ232" s="11">
        <f>'PV STOP cijfers'!DJ16</f>
        <v>0</v>
      </c>
      <c r="DK232" s="11">
        <f>'PV STOP cijfers'!DK16</f>
        <v>0</v>
      </c>
      <c r="DL232" s="26">
        <f>'PV STOP cijfers'!DL16</f>
        <v>0</v>
      </c>
    </row>
    <row r="233" spans="1:116">
      <c r="A233" s="47">
        <f>'PV STOP cijfers'!A17</f>
        <v>0</v>
      </c>
      <c r="B233" s="49" t="str">
        <f>'PV STOP cijfers'!B17</f>
        <v>PD NT 0000, PD NL 0000</v>
      </c>
      <c r="C233" s="56" t="str">
        <f>'PV STOP cijfers'!C17</f>
        <v>Productveiligheid</v>
      </c>
      <c r="D233" s="4" t="str">
        <f>'PV STOP cijfers'!D17</f>
        <v>PV VWS</v>
      </c>
      <c r="E233" s="4" t="str">
        <f>'PV STOP cijfers'!E17</f>
        <v>Tatoeages en piercing</v>
      </c>
      <c r="F233" s="5" t="str">
        <f>'PV STOP cijfers'!F17</f>
        <v>VWS</v>
      </c>
      <c r="G233" s="4" t="str">
        <f>'PV STOP cijfers'!G17</f>
        <v>Nee/Ja</v>
      </c>
      <c r="H233" s="654">
        <f>'PV STOP cijfers'!H17</f>
        <v>2644</v>
      </c>
      <c r="I233" s="11">
        <f>'PV STOP cijfers'!I17</f>
        <v>784</v>
      </c>
      <c r="J233" s="11">
        <f>'PV STOP cijfers'!J17</f>
        <v>0</v>
      </c>
      <c r="K233" s="11">
        <f>'PV STOP cijfers'!K17</f>
        <v>2000</v>
      </c>
      <c r="L233" s="11">
        <f>'PV STOP cijfers'!L17</f>
        <v>0</v>
      </c>
      <c r="M233" s="11">
        <f>'PV STOP cijfers'!M17</f>
        <v>0</v>
      </c>
      <c r="N233" s="11">
        <f>'PV STOP cijfers'!N17</f>
        <v>0</v>
      </c>
      <c r="O233" s="11">
        <f>'PV STOP cijfers'!O17</f>
        <v>0</v>
      </c>
      <c r="P233" s="11">
        <f>'PV STOP cijfers'!P17</f>
        <v>0</v>
      </c>
      <c r="Q233" s="26">
        <f>'PV STOP cijfers'!Q17</f>
        <v>5428</v>
      </c>
      <c r="R233" s="15">
        <f>'PV STOP cijfers'!R17</f>
        <v>0</v>
      </c>
      <c r="S233" s="11">
        <f>'PV STOP cijfers'!S17</f>
        <v>0</v>
      </c>
      <c r="T233" s="11">
        <f>'PV STOP cijfers'!T17</f>
        <v>5428</v>
      </c>
      <c r="U233" s="11">
        <f>'PV STOP cijfers'!U17</f>
        <v>0</v>
      </c>
      <c r="V233" s="11">
        <f>'PV STOP cijfers'!V17</f>
        <v>0</v>
      </c>
      <c r="W233" s="11">
        <f>'PV STOP cijfers'!W17</f>
        <v>0</v>
      </c>
      <c r="X233" s="11">
        <f>'PV STOP cijfers'!X17</f>
        <v>0</v>
      </c>
      <c r="Y233" s="11">
        <f>'PV STOP cijfers'!Y17</f>
        <v>0</v>
      </c>
      <c r="Z233" s="49">
        <f>'PV STOP cijfers'!Z17</f>
        <v>5428</v>
      </c>
      <c r="AA233" s="11">
        <f>'PV STOP cijfers'!AA17</f>
        <v>398</v>
      </c>
      <c r="AB233" s="11">
        <f>'PV STOP cijfers'!AB17</f>
        <v>0</v>
      </c>
      <c r="AC233" s="11">
        <f>'PV STOP cijfers'!AC17</f>
        <v>0</v>
      </c>
      <c r="AD233" s="11">
        <f>'PV STOP cijfers'!AD17</f>
        <v>0</v>
      </c>
      <c r="AE233" s="11">
        <f>'PV STOP cijfers'!AE17</f>
        <v>5030</v>
      </c>
      <c r="AF233" s="11">
        <f>'PV STOP cijfers'!AF17</f>
        <v>0</v>
      </c>
      <c r="AG233" s="49">
        <f>'PV STOP cijfers'!AG17</f>
        <v>0</v>
      </c>
      <c r="AH233" s="11">
        <f>'PV STOP cijfers'!AH17</f>
        <v>0</v>
      </c>
      <c r="AI233" s="11">
        <f>'PV STOP cijfers'!AI17</f>
        <v>0</v>
      </c>
      <c r="AJ233" s="11">
        <f>'PV STOP cijfers'!AJ17</f>
        <v>0</v>
      </c>
      <c r="AK233" s="11">
        <f>'PV STOP cijfers'!AK17</f>
        <v>398</v>
      </c>
      <c r="AL233" s="28">
        <f>'PV STOP cijfers'!AL17</f>
        <v>0</v>
      </c>
      <c r="AM233" s="11">
        <f>'PV STOP cijfers'!AM17</f>
        <v>0</v>
      </c>
      <c r="AN233" s="11">
        <f>'PV STOP cijfers'!AN17</f>
        <v>0</v>
      </c>
      <c r="AO233" s="11">
        <f>'PV STOP cijfers'!AO17</f>
        <v>0</v>
      </c>
      <c r="AP233" s="11">
        <f>'PV STOP cijfers'!AP17</f>
        <v>0</v>
      </c>
      <c r="AQ233" s="11">
        <f>'PV STOP cijfers'!AQ17</f>
        <v>0</v>
      </c>
      <c r="AR233" s="28">
        <f>'PV STOP cijfers'!AR17</f>
        <v>0</v>
      </c>
      <c r="AS233" s="11">
        <f>'PV STOP cijfers'!AS17</f>
        <v>0</v>
      </c>
      <c r="AT233" s="11">
        <f>'PV STOP cijfers'!AT17</f>
        <v>0</v>
      </c>
      <c r="AU233" s="11">
        <f>'PV STOP cijfers'!AU17</f>
        <v>0</v>
      </c>
      <c r="AV233" s="11">
        <f>'PV STOP cijfers'!AV17</f>
        <v>0</v>
      </c>
      <c r="AW233" s="11">
        <f>'PV STOP cijfers'!AW17</f>
        <v>0</v>
      </c>
      <c r="AX233" s="11">
        <f>'PV STOP cijfers'!AX17</f>
        <v>0</v>
      </c>
      <c r="AY233" s="11">
        <f>'PV STOP cijfers'!AY17</f>
        <v>0</v>
      </c>
      <c r="AZ233" s="11">
        <f>'PV STOP cijfers'!AZ17</f>
        <v>0</v>
      </c>
      <c r="BA233" s="11">
        <f>'PV STOP cijfers'!BA17</f>
        <v>0</v>
      </c>
      <c r="BB233" s="11">
        <f>'PV STOP cijfers'!BB17</f>
        <v>0</v>
      </c>
      <c r="BC233" s="28">
        <f>'PV STOP cijfers'!BC17</f>
        <v>0</v>
      </c>
      <c r="BD233" s="11">
        <f>'PV STOP cijfers'!BD17</f>
        <v>0</v>
      </c>
      <c r="BE233" s="11">
        <f>'PV STOP cijfers'!BE17</f>
        <v>0</v>
      </c>
      <c r="BF233" s="11">
        <f>'PV STOP cijfers'!BF17</f>
        <v>0</v>
      </c>
      <c r="BG233" s="11">
        <f>'PV STOP cijfers'!BG17</f>
        <v>0</v>
      </c>
      <c r="BH233" s="11">
        <f>'PV STOP cijfers'!BH17</f>
        <v>0</v>
      </c>
      <c r="BI233" s="11">
        <f>'PV STOP cijfers'!BI17</f>
        <v>0</v>
      </c>
      <c r="BJ233" s="11">
        <f>'PV STOP cijfers'!BJ17</f>
        <v>0</v>
      </c>
      <c r="BK233" s="28">
        <f>'PV STOP cijfers'!BK17</f>
        <v>0</v>
      </c>
      <c r="BL233" s="11">
        <f>'PV STOP cijfers'!BL17</f>
        <v>2784</v>
      </c>
      <c r="BM233" s="11">
        <f>'PV STOP cijfers'!BM17</f>
        <v>0</v>
      </c>
      <c r="BN233" s="11">
        <f>'PV STOP cijfers'!BN17</f>
        <v>748.66666666666663</v>
      </c>
      <c r="BO233" s="11">
        <f>'PV STOP cijfers'!BO17</f>
        <v>748.66666666666663</v>
      </c>
      <c r="BP233" s="11">
        <f>'PV STOP cijfers'!BP17</f>
        <v>748.66666666666663</v>
      </c>
      <c r="BQ233" s="28">
        <f>'PV STOP cijfers'!BQ17</f>
        <v>0</v>
      </c>
      <c r="BR233" s="11">
        <f>'PV STOP cijfers'!BR17</f>
        <v>0</v>
      </c>
      <c r="BS233" s="11">
        <f>'PV STOP cijfers'!BS17</f>
        <v>0</v>
      </c>
      <c r="BT233" s="11">
        <f>'PV STOP cijfers'!BT17</f>
        <v>0</v>
      </c>
      <c r="BU233" s="11">
        <f>'PV STOP cijfers'!BU17</f>
        <v>0</v>
      </c>
      <c r="BV233" s="11">
        <f>'PV STOP cijfers'!BV17</f>
        <v>0</v>
      </c>
      <c r="BW233" s="11">
        <f>'PV STOP cijfers'!BW17</f>
        <v>0</v>
      </c>
      <c r="BX233" s="49">
        <f>'PV STOP cijfers'!BX17</f>
        <v>0</v>
      </c>
      <c r="BY233" s="11">
        <f>'PV STOP cijfers'!BY17</f>
        <v>5428</v>
      </c>
      <c r="BZ233" s="11">
        <f>'PV STOP cijfers'!BZ17</f>
        <v>0</v>
      </c>
      <c r="CA233" s="11">
        <f>'PV STOP cijfers'!CA17</f>
        <v>0</v>
      </c>
      <c r="CB233" s="11">
        <f>'PV STOP cijfers'!CB17</f>
        <v>0</v>
      </c>
      <c r="CC233" s="11">
        <f>'PV STOP cijfers'!CC17</f>
        <v>0</v>
      </c>
      <c r="CD233" s="11">
        <f>'PV STOP cijfers'!CD17</f>
        <v>0</v>
      </c>
      <c r="CE233" s="11">
        <f>'PV STOP cijfers'!CE17</f>
        <v>0</v>
      </c>
      <c r="CF233" s="11">
        <f>'PV STOP cijfers'!CF17</f>
        <v>0</v>
      </c>
      <c r="CG233" s="11">
        <f>'PV STOP cijfers'!CG17</f>
        <v>0</v>
      </c>
      <c r="CH233" s="11">
        <f>'PV STOP cijfers'!CH17</f>
        <v>0</v>
      </c>
      <c r="CI233" s="11">
        <f>'PV STOP cijfers'!CI17</f>
        <v>0</v>
      </c>
      <c r="CJ233" s="11">
        <f>'PV STOP cijfers'!CJ17</f>
        <v>0</v>
      </c>
      <c r="CK233" s="11">
        <f>'PV STOP cijfers'!CK17</f>
        <v>0</v>
      </c>
      <c r="CL233" s="49">
        <f>'PV STOP cijfers'!CL17</f>
        <v>0</v>
      </c>
      <c r="CM233" s="15">
        <f>'PV STOP cijfers'!CM17</f>
        <v>0</v>
      </c>
      <c r="CN233" s="11">
        <f>'PV STOP cijfers'!CN17</f>
        <v>0</v>
      </c>
      <c r="CO233" s="11">
        <f>'PV STOP cijfers'!CO17</f>
        <v>0</v>
      </c>
      <c r="CP233" s="11">
        <f>'PV STOP cijfers'!CP17</f>
        <v>0</v>
      </c>
      <c r="CQ233" s="11">
        <f>'PV STOP cijfers'!CQ17</f>
        <v>0</v>
      </c>
      <c r="CR233" s="11">
        <f>'PV STOP cijfers'!CR17</f>
        <v>0</v>
      </c>
      <c r="CS233" s="11">
        <f>'PV STOP cijfers'!CS17</f>
        <v>0</v>
      </c>
      <c r="CT233" s="11">
        <f>'PV STOP cijfers'!CT17</f>
        <v>0</v>
      </c>
      <c r="CU233" s="11">
        <f>'PV STOP cijfers'!CU17</f>
        <v>0</v>
      </c>
      <c r="CV233" s="11">
        <f>'PV STOP cijfers'!CV17</f>
        <v>0</v>
      </c>
      <c r="CW233" s="11">
        <f>'PV STOP cijfers'!CW17</f>
        <v>0</v>
      </c>
      <c r="CX233" s="11">
        <f>'PV STOP cijfers'!CX17</f>
        <v>0</v>
      </c>
      <c r="CY233" s="26">
        <f>'PV STOP cijfers'!CY17</f>
        <v>0</v>
      </c>
      <c r="CZ233" s="15">
        <f>'PV STOP cijfers'!CZ17</f>
        <v>0</v>
      </c>
      <c r="DA233" s="11">
        <f>'PV STOP cijfers'!DA17</f>
        <v>0</v>
      </c>
      <c r="DB233" s="11">
        <f>'PV STOP cijfers'!DB17</f>
        <v>0</v>
      </c>
      <c r="DC233" s="11">
        <f>'PV STOP cijfers'!DC17</f>
        <v>0</v>
      </c>
      <c r="DD233" s="11">
        <f>'PV STOP cijfers'!DD17</f>
        <v>0</v>
      </c>
      <c r="DE233" s="11">
        <f>'PV STOP cijfers'!DE17</f>
        <v>0</v>
      </c>
      <c r="DF233" s="11">
        <f>'PV STOP cijfers'!DF17</f>
        <v>0</v>
      </c>
      <c r="DG233" s="11">
        <f>'PV STOP cijfers'!DG17</f>
        <v>0</v>
      </c>
      <c r="DH233" s="11">
        <f>'PV STOP cijfers'!DH17</f>
        <v>0</v>
      </c>
      <c r="DI233" s="11">
        <f>'PV STOP cijfers'!DI17</f>
        <v>0</v>
      </c>
      <c r="DJ233" s="11">
        <f>'PV STOP cijfers'!DJ17</f>
        <v>0</v>
      </c>
      <c r="DK233" s="11">
        <f>'PV STOP cijfers'!DK17</f>
        <v>0</v>
      </c>
      <c r="DL233" s="26">
        <f>'PV STOP cijfers'!DL17</f>
        <v>0</v>
      </c>
    </row>
    <row r="234" spans="1:116">
      <c r="A234" s="47">
        <f>'PV STOP cijfers'!A18</f>
        <v>0</v>
      </c>
      <c r="B234" s="49" t="str">
        <f>'PV STOP cijfers'!B18</f>
        <v>PD NT 0000, PD NL 0000</v>
      </c>
      <c r="C234" s="56" t="str">
        <f>'PV STOP cijfers'!C18</f>
        <v>Productveiligheid</v>
      </c>
      <c r="D234" s="4" t="str">
        <f>'PV STOP cijfers'!D18</f>
        <v>PV VWS</v>
      </c>
      <c r="E234" s="4" t="str">
        <f>'PV STOP cijfers'!E18</f>
        <v>Textiel, kleding en schoeisel (samenstelling en chemisch)</v>
      </c>
      <c r="F234" s="5" t="str">
        <f>'PV STOP cijfers'!F18</f>
        <v>VWS</v>
      </c>
      <c r="G234" s="4" t="str">
        <f>'PV STOP cijfers'!G18</f>
        <v>Ja/Ja</v>
      </c>
      <c r="H234" s="15">
        <f>'PV STOP cijfers'!H18</f>
        <v>738</v>
      </c>
      <c r="I234" s="11">
        <f>'PV STOP cijfers'!I18</f>
        <v>900</v>
      </c>
      <c r="J234" s="11">
        <f>'PV STOP cijfers'!J18</f>
        <v>0</v>
      </c>
      <c r="K234" s="11">
        <f>'PV STOP cijfers'!K18</f>
        <v>80</v>
      </c>
      <c r="L234" s="11">
        <f>'PV STOP cijfers'!L18</f>
        <v>0</v>
      </c>
      <c r="M234" s="11">
        <f>'PV STOP cijfers'!M18</f>
        <v>0</v>
      </c>
      <c r="N234" s="11">
        <f>'PV STOP cijfers'!N18</f>
        <v>0</v>
      </c>
      <c r="O234" s="11">
        <f>'PV STOP cijfers'!O18</f>
        <v>0</v>
      </c>
      <c r="P234" s="11">
        <f>'PV STOP cijfers'!P18</f>
        <v>0</v>
      </c>
      <c r="Q234" s="26">
        <f>'PV STOP cijfers'!Q18</f>
        <v>1718</v>
      </c>
      <c r="R234" s="15">
        <f>'PV STOP cijfers'!R18</f>
        <v>0</v>
      </c>
      <c r="S234" s="11">
        <f>'PV STOP cijfers'!S18</f>
        <v>0</v>
      </c>
      <c r="T234" s="11">
        <f>'PV STOP cijfers'!T18</f>
        <v>1718</v>
      </c>
      <c r="U234" s="11">
        <f>'PV STOP cijfers'!U18</f>
        <v>0</v>
      </c>
      <c r="V234" s="11">
        <f>'PV STOP cijfers'!V18</f>
        <v>0</v>
      </c>
      <c r="W234" s="11">
        <f>'PV STOP cijfers'!W18</f>
        <v>0</v>
      </c>
      <c r="X234" s="11">
        <f>'PV STOP cijfers'!X18</f>
        <v>0</v>
      </c>
      <c r="Y234" s="11">
        <f>'PV STOP cijfers'!Y18</f>
        <v>0</v>
      </c>
      <c r="Z234" s="49">
        <f>'PV STOP cijfers'!Z18</f>
        <v>1718</v>
      </c>
      <c r="AA234" s="11">
        <f>'PV STOP cijfers'!AA18</f>
        <v>280</v>
      </c>
      <c r="AB234" s="11">
        <f>'PV STOP cijfers'!AB18</f>
        <v>0</v>
      </c>
      <c r="AC234" s="11">
        <f>'PV STOP cijfers'!AC18</f>
        <v>0</v>
      </c>
      <c r="AD234" s="11">
        <f>'PV STOP cijfers'!AD18</f>
        <v>0</v>
      </c>
      <c r="AE234" s="11">
        <f>'PV STOP cijfers'!AE18</f>
        <v>1438</v>
      </c>
      <c r="AF234" s="11">
        <f>'PV STOP cijfers'!AF18</f>
        <v>0</v>
      </c>
      <c r="AG234" s="49">
        <f>'PV STOP cijfers'!AG18</f>
        <v>0</v>
      </c>
      <c r="AH234" s="11">
        <f>'PV STOP cijfers'!AH18</f>
        <v>0</v>
      </c>
      <c r="AI234" s="11">
        <f>'PV STOP cijfers'!AI18</f>
        <v>0</v>
      </c>
      <c r="AJ234" s="11">
        <f>'PV STOP cijfers'!AJ18</f>
        <v>0</v>
      </c>
      <c r="AK234" s="11">
        <f>'PV STOP cijfers'!AK18</f>
        <v>280</v>
      </c>
      <c r="AL234" s="28">
        <f>'PV STOP cijfers'!AL18</f>
        <v>0</v>
      </c>
      <c r="AM234" s="11">
        <f>'PV STOP cijfers'!AM18</f>
        <v>0</v>
      </c>
      <c r="AN234" s="11">
        <f>'PV STOP cijfers'!AN18</f>
        <v>0</v>
      </c>
      <c r="AO234" s="11">
        <f>'PV STOP cijfers'!AO18</f>
        <v>0</v>
      </c>
      <c r="AP234" s="11">
        <f>'PV STOP cijfers'!AP18</f>
        <v>0</v>
      </c>
      <c r="AQ234" s="11">
        <f>'PV STOP cijfers'!AQ18</f>
        <v>0</v>
      </c>
      <c r="AR234" s="28">
        <f>'PV STOP cijfers'!AR18</f>
        <v>0</v>
      </c>
      <c r="AS234" s="11">
        <f>'PV STOP cijfers'!AS18</f>
        <v>0</v>
      </c>
      <c r="AT234" s="11">
        <f>'PV STOP cijfers'!AT18</f>
        <v>0</v>
      </c>
      <c r="AU234" s="11">
        <f>'PV STOP cijfers'!AU18</f>
        <v>0</v>
      </c>
      <c r="AV234" s="11">
        <f>'PV STOP cijfers'!AV18</f>
        <v>0</v>
      </c>
      <c r="AW234" s="11">
        <f>'PV STOP cijfers'!AW18</f>
        <v>0</v>
      </c>
      <c r="AX234" s="11">
        <f>'PV STOP cijfers'!AX18</f>
        <v>0</v>
      </c>
      <c r="AY234" s="11">
        <f>'PV STOP cijfers'!AY18</f>
        <v>0</v>
      </c>
      <c r="AZ234" s="11">
        <f>'PV STOP cijfers'!AZ18</f>
        <v>0</v>
      </c>
      <c r="BA234" s="11">
        <f>'PV STOP cijfers'!BA18</f>
        <v>0</v>
      </c>
      <c r="BB234" s="11">
        <f>'PV STOP cijfers'!BB18</f>
        <v>0</v>
      </c>
      <c r="BC234" s="28">
        <f>'PV STOP cijfers'!BC18</f>
        <v>0</v>
      </c>
      <c r="BD234" s="11">
        <f>'PV STOP cijfers'!BD18</f>
        <v>0</v>
      </c>
      <c r="BE234" s="11">
        <f>'PV STOP cijfers'!BE18</f>
        <v>0</v>
      </c>
      <c r="BF234" s="11">
        <f>'PV STOP cijfers'!BF18</f>
        <v>0</v>
      </c>
      <c r="BG234" s="11">
        <f>'PV STOP cijfers'!BG18</f>
        <v>0</v>
      </c>
      <c r="BH234" s="11">
        <f>'PV STOP cijfers'!BH18</f>
        <v>0</v>
      </c>
      <c r="BI234" s="11">
        <f>'PV STOP cijfers'!BI18</f>
        <v>0</v>
      </c>
      <c r="BJ234" s="11">
        <f>'PV STOP cijfers'!BJ18</f>
        <v>0</v>
      </c>
      <c r="BK234" s="28">
        <f>'PV STOP cijfers'!BK18</f>
        <v>0</v>
      </c>
      <c r="BL234" s="11">
        <f>'PV STOP cijfers'!BL18</f>
        <v>980</v>
      </c>
      <c r="BM234" s="11">
        <f>'PV STOP cijfers'!BM18</f>
        <v>0</v>
      </c>
      <c r="BN234" s="11">
        <f>'PV STOP cijfers'!BN18</f>
        <v>152.66666666666666</v>
      </c>
      <c r="BO234" s="11">
        <f>'PV STOP cijfers'!BO18</f>
        <v>152.66666666666666</v>
      </c>
      <c r="BP234" s="11">
        <f>'PV STOP cijfers'!BP18</f>
        <v>152.66666666666666</v>
      </c>
      <c r="BQ234" s="28">
        <f>'PV STOP cijfers'!BQ18</f>
        <v>0</v>
      </c>
      <c r="BR234" s="11">
        <f>'PV STOP cijfers'!BR18</f>
        <v>0</v>
      </c>
      <c r="BS234" s="11">
        <f>'PV STOP cijfers'!BS18</f>
        <v>0</v>
      </c>
      <c r="BT234" s="11">
        <f>'PV STOP cijfers'!BT18</f>
        <v>0</v>
      </c>
      <c r="BU234" s="11">
        <f>'PV STOP cijfers'!BU18</f>
        <v>0</v>
      </c>
      <c r="BV234" s="11">
        <f>'PV STOP cijfers'!BV18</f>
        <v>0</v>
      </c>
      <c r="BW234" s="11">
        <f>'PV STOP cijfers'!BW18</f>
        <v>0</v>
      </c>
      <c r="BX234" s="49">
        <f>'PV STOP cijfers'!BX18</f>
        <v>0</v>
      </c>
      <c r="BY234" s="11">
        <f>'PV STOP cijfers'!BY18</f>
        <v>1718.0000000000002</v>
      </c>
      <c r="BZ234" s="11">
        <f>'PV STOP cijfers'!BZ18</f>
        <v>0</v>
      </c>
      <c r="CA234" s="11">
        <f>'PV STOP cijfers'!CA18</f>
        <v>0</v>
      </c>
      <c r="CB234" s="11">
        <f>'PV STOP cijfers'!CB18</f>
        <v>0</v>
      </c>
      <c r="CC234" s="11">
        <f>'PV STOP cijfers'!CC18</f>
        <v>0</v>
      </c>
      <c r="CD234" s="11">
        <f>'PV STOP cijfers'!CD18</f>
        <v>0</v>
      </c>
      <c r="CE234" s="11">
        <f>'PV STOP cijfers'!CE18</f>
        <v>0</v>
      </c>
      <c r="CF234" s="11">
        <f>'PV STOP cijfers'!CF18</f>
        <v>0</v>
      </c>
      <c r="CG234" s="11">
        <f>'PV STOP cijfers'!CG18</f>
        <v>0</v>
      </c>
      <c r="CH234" s="11">
        <f>'PV STOP cijfers'!CH18</f>
        <v>0</v>
      </c>
      <c r="CI234" s="11">
        <f>'PV STOP cijfers'!CI18</f>
        <v>0</v>
      </c>
      <c r="CJ234" s="11">
        <f>'PV STOP cijfers'!CJ18</f>
        <v>0</v>
      </c>
      <c r="CK234" s="11">
        <f>'PV STOP cijfers'!CK18</f>
        <v>0</v>
      </c>
      <c r="CL234" s="49">
        <f>'PV STOP cijfers'!CL18</f>
        <v>0</v>
      </c>
      <c r="CM234" s="15">
        <f>'PV STOP cijfers'!CM18</f>
        <v>0</v>
      </c>
      <c r="CN234" s="11">
        <f>'PV STOP cijfers'!CN18</f>
        <v>0</v>
      </c>
      <c r="CO234" s="11">
        <f>'PV STOP cijfers'!CO18</f>
        <v>0</v>
      </c>
      <c r="CP234" s="11">
        <f>'PV STOP cijfers'!CP18</f>
        <v>0</v>
      </c>
      <c r="CQ234" s="11">
        <f>'PV STOP cijfers'!CQ18</f>
        <v>0</v>
      </c>
      <c r="CR234" s="11">
        <f>'PV STOP cijfers'!CR18</f>
        <v>0</v>
      </c>
      <c r="CS234" s="11">
        <f>'PV STOP cijfers'!CS18</f>
        <v>0</v>
      </c>
      <c r="CT234" s="11">
        <f>'PV STOP cijfers'!CT18</f>
        <v>0</v>
      </c>
      <c r="CU234" s="11">
        <f>'PV STOP cijfers'!CU18</f>
        <v>0</v>
      </c>
      <c r="CV234" s="11">
        <f>'PV STOP cijfers'!CV18</f>
        <v>0</v>
      </c>
      <c r="CW234" s="11">
        <f>'PV STOP cijfers'!CW18</f>
        <v>0</v>
      </c>
      <c r="CX234" s="11">
        <f>'PV STOP cijfers'!CX18</f>
        <v>0</v>
      </c>
      <c r="CY234" s="26">
        <f>'PV STOP cijfers'!CY18</f>
        <v>0</v>
      </c>
      <c r="CZ234" s="15">
        <f>'PV STOP cijfers'!CZ18</f>
        <v>0</v>
      </c>
      <c r="DA234" s="11">
        <f>'PV STOP cijfers'!DA18</f>
        <v>0</v>
      </c>
      <c r="DB234" s="11">
        <f>'PV STOP cijfers'!DB18</f>
        <v>0</v>
      </c>
      <c r="DC234" s="11">
        <f>'PV STOP cijfers'!DC18</f>
        <v>0</v>
      </c>
      <c r="DD234" s="11">
        <f>'PV STOP cijfers'!DD18</f>
        <v>0</v>
      </c>
      <c r="DE234" s="11">
        <f>'PV STOP cijfers'!DE18</f>
        <v>0</v>
      </c>
      <c r="DF234" s="11">
        <f>'PV STOP cijfers'!DF18</f>
        <v>0</v>
      </c>
      <c r="DG234" s="11">
        <f>'PV STOP cijfers'!DG18</f>
        <v>0</v>
      </c>
      <c r="DH234" s="11">
        <f>'PV STOP cijfers'!DH18</f>
        <v>0</v>
      </c>
      <c r="DI234" s="11">
        <f>'PV STOP cijfers'!DI18</f>
        <v>0</v>
      </c>
      <c r="DJ234" s="11">
        <f>'PV STOP cijfers'!DJ18</f>
        <v>0</v>
      </c>
      <c r="DK234" s="11">
        <f>'PV STOP cijfers'!DK18</f>
        <v>0</v>
      </c>
      <c r="DL234" s="26">
        <f>'PV STOP cijfers'!DL18</f>
        <v>0</v>
      </c>
    </row>
    <row r="235" spans="1:116">
      <c r="A235" s="47">
        <f>'PV STOP cijfers'!A19</f>
        <v>0</v>
      </c>
      <c r="B235" s="49" t="str">
        <f>'PV STOP cijfers'!B19</f>
        <v>PD NT 0000, PD NL 0000</v>
      </c>
      <c r="C235" s="56" t="str">
        <f>'PV STOP cijfers'!C19</f>
        <v>Productveiligheid</v>
      </c>
      <c r="D235" s="4" t="str">
        <f>'PV STOP cijfers'!D19</f>
        <v>PV VWS</v>
      </c>
      <c r="E235" s="4" t="str">
        <f>'PV STOP cijfers'!E19</f>
        <v>Verpakkingen en gebruiksartikelen</v>
      </c>
      <c r="F235" s="5" t="str">
        <f>'PV STOP cijfers'!F19</f>
        <v>VWS</v>
      </c>
      <c r="G235" s="4" t="str">
        <f>'PV STOP cijfers'!G19</f>
        <v>Ja/Ja</v>
      </c>
      <c r="H235" s="15">
        <f>'PV STOP cijfers'!H19</f>
        <v>884</v>
      </c>
      <c r="I235" s="11">
        <f>'PV STOP cijfers'!I19</f>
        <v>400</v>
      </c>
      <c r="J235" s="11">
        <f>'PV STOP cijfers'!J19</f>
        <v>0</v>
      </c>
      <c r="K235" s="11">
        <f>'PV STOP cijfers'!K19</f>
        <v>760</v>
      </c>
      <c r="L235" s="11">
        <f>'PV STOP cijfers'!L19</f>
        <v>0</v>
      </c>
      <c r="M235" s="11">
        <f>'PV STOP cijfers'!M19</f>
        <v>0</v>
      </c>
      <c r="N235" s="11">
        <f>'PV STOP cijfers'!N19</f>
        <v>0</v>
      </c>
      <c r="O235" s="11">
        <f>'PV STOP cijfers'!O19</f>
        <v>0</v>
      </c>
      <c r="P235" s="11">
        <f>'PV STOP cijfers'!P19</f>
        <v>0</v>
      </c>
      <c r="Q235" s="26">
        <f>'PV STOP cijfers'!Q19</f>
        <v>2044</v>
      </c>
      <c r="R235" s="15">
        <f>'PV STOP cijfers'!R19</f>
        <v>0</v>
      </c>
      <c r="S235" s="11">
        <f>'PV STOP cijfers'!S19</f>
        <v>0</v>
      </c>
      <c r="T235" s="11">
        <f>'PV STOP cijfers'!T19</f>
        <v>2044</v>
      </c>
      <c r="U235" s="11">
        <f>'PV STOP cijfers'!U19</f>
        <v>0</v>
      </c>
      <c r="V235" s="11">
        <f>'PV STOP cijfers'!V19</f>
        <v>0</v>
      </c>
      <c r="W235" s="11">
        <f>'PV STOP cijfers'!W19</f>
        <v>0</v>
      </c>
      <c r="X235" s="11">
        <f>'PV STOP cijfers'!X19</f>
        <v>0</v>
      </c>
      <c r="Y235" s="11">
        <f>'PV STOP cijfers'!Y19</f>
        <v>0</v>
      </c>
      <c r="Z235" s="49">
        <f>'PV STOP cijfers'!Z19</f>
        <v>2044</v>
      </c>
      <c r="AA235" s="11">
        <f>'PV STOP cijfers'!AA19</f>
        <v>250</v>
      </c>
      <c r="AB235" s="11">
        <f>'PV STOP cijfers'!AB19</f>
        <v>0</v>
      </c>
      <c r="AC235" s="11">
        <f>'PV STOP cijfers'!AC19</f>
        <v>0</v>
      </c>
      <c r="AD235" s="11">
        <f>'PV STOP cijfers'!AD19</f>
        <v>0</v>
      </c>
      <c r="AE235" s="11">
        <f>'PV STOP cijfers'!AE19</f>
        <v>1793.9999999999998</v>
      </c>
      <c r="AF235" s="11">
        <f>'PV STOP cijfers'!AF19</f>
        <v>0</v>
      </c>
      <c r="AG235" s="49">
        <f>'PV STOP cijfers'!AG19</f>
        <v>0</v>
      </c>
      <c r="AH235" s="11">
        <f>'PV STOP cijfers'!AH19</f>
        <v>0</v>
      </c>
      <c r="AI235" s="11">
        <f>'PV STOP cijfers'!AI19</f>
        <v>0</v>
      </c>
      <c r="AJ235" s="11">
        <f>'PV STOP cijfers'!AJ19</f>
        <v>0</v>
      </c>
      <c r="AK235" s="11">
        <f>'PV STOP cijfers'!AK19</f>
        <v>250</v>
      </c>
      <c r="AL235" s="28">
        <f>'PV STOP cijfers'!AL19</f>
        <v>0</v>
      </c>
      <c r="AM235" s="11">
        <f>'PV STOP cijfers'!AM19</f>
        <v>0</v>
      </c>
      <c r="AN235" s="11">
        <f>'PV STOP cijfers'!AN19</f>
        <v>0</v>
      </c>
      <c r="AO235" s="11">
        <f>'PV STOP cijfers'!AO19</f>
        <v>0</v>
      </c>
      <c r="AP235" s="11">
        <f>'PV STOP cijfers'!AP19</f>
        <v>0</v>
      </c>
      <c r="AQ235" s="11">
        <f>'PV STOP cijfers'!AQ19</f>
        <v>0</v>
      </c>
      <c r="AR235" s="28">
        <f>'PV STOP cijfers'!AR19</f>
        <v>0</v>
      </c>
      <c r="AS235" s="11">
        <f>'PV STOP cijfers'!AS19</f>
        <v>0</v>
      </c>
      <c r="AT235" s="11">
        <f>'PV STOP cijfers'!AT19</f>
        <v>0</v>
      </c>
      <c r="AU235" s="11">
        <f>'PV STOP cijfers'!AU19</f>
        <v>0</v>
      </c>
      <c r="AV235" s="11">
        <f>'PV STOP cijfers'!AV19</f>
        <v>0</v>
      </c>
      <c r="AW235" s="11">
        <f>'PV STOP cijfers'!AW19</f>
        <v>0</v>
      </c>
      <c r="AX235" s="11">
        <f>'PV STOP cijfers'!AX19</f>
        <v>0</v>
      </c>
      <c r="AY235" s="11">
        <f>'PV STOP cijfers'!AY19</f>
        <v>0</v>
      </c>
      <c r="AZ235" s="11">
        <f>'PV STOP cijfers'!AZ19</f>
        <v>0</v>
      </c>
      <c r="BA235" s="11">
        <f>'PV STOP cijfers'!BA19</f>
        <v>0</v>
      </c>
      <c r="BB235" s="11">
        <f>'PV STOP cijfers'!BB19</f>
        <v>0</v>
      </c>
      <c r="BC235" s="28">
        <f>'PV STOP cijfers'!BC19</f>
        <v>0</v>
      </c>
      <c r="BD235" s="11">
        <f>'PV STOP cijfers'!BD19</f>
        <v>0</v>
      </c>
      <c r="BE235" s="11">
        <f>'PV STOP cijfers'!BE19</f>
        <v>0</v>
      </c>
      <c r="BF235" s="11">
        <f>'PV STOP cijfers'!BF19</f>
        <v>0</v>
      </c>
      <c r="BG235" s="11">
        <f>'PV STOP cijfers'!BG19</f>
        <v>0</v>
      </c>
      <c r="BH235" s="11">
        <f>'PV STOP cijfers'!BH19</f>
        <v>0</v>
      </c>
      <c r="BI235" s="11">
        <f>'PV STOP cijfers'!BI19</f>
        <v>0</v>
      </c>
      <c r="BJ235" s="11">
        <f>'PV STOP cijfers'!BJ19</f>
        <v>0</v>
      </c>
      <c r="BK235" s="28">
        <f>'PV STOP cijfers'!BK19</f>
        <v>0</v>
      </c>
      <c r="BL235" s="11">
        <f>'PV STOP cijfers'!BL19</f>
        <v>1160</v>
      </c>
      <c r="BM235" s="11">
        <f>'PV STOP cijfers'!BM19</f>
        <v>0</v>
      </c>
      <c r="BN235" s="11">
        <f>'PV STOP cijfers'!BN19</f>
        <v>211.33333333333334</v>
      </c>
      <c r="BO235" s="11">
        <f>'PV STOP cijfers'!BO19</f>
        <v>211.33333333333334</v>
      </c>
      <c r="BP235" s="11">
        <f>'PV STOP cijfers'!BP19</f>
        <v>211.33333333333334</v>
      </c>
      <c r="BQ235" s="28">
        <f>'PV STOP cijfers'!BQ19</f>
        <v>0</v>
      </c>
      <c r="BR235" s="11">
        <f>'PV STOP cijfers'!BR19</f>
        <v>0</v>
      </c>
      <c r="BS235" s="11">
        <f>'PV STOP cijfers'!BS19</f>
        <v>0</v>
      </c>
      <c r="BT235" s="11">
        <f>'PV STOP cijfers'!BT19</f>
        <v>0</v>
      </c>
      <c r="BU235" s="11">
        <f>'PV STOP cijfers'!BU19</f>
        <v>0</v>
      </c>
      <c r="BV235" s="11">
        <f>'PV STOP cijfers'!BV19</f>
        <v>0</v>
      </c>
      <c r="BW235" s="11">
        <f>'PV STOP cijfers'!BW19</f>
        <v>0</v>
      </c>
      <c r="BX235" s="49">
        <f>'PV STOP cijfers'!BX19</f>
        <v>0</v>
      </c>
      <c r="BY235" s="11">
        <f>'PV STOP cijfers'!BY19</f>
        <v>2043.9999999999998</v>
      </c>
      <c r="BZ235" s="11">
        <f>'PV STOP cijfers'!BZ19</f>
        <v>0</v>
      </c>
      <c r="CA235" s="11">
        <f>'PV STOP cijfers'!CA19</f>
        <v>0</v>
      </c>
      <c r="CB235" s="11">
        <f>'PV STOP cijfers'!CB19</f>
        <v>0</v>
      </c>
      <c r="CC235" s="11">
        <f>'PV STOP cijfers'!CC19</f>
        <v>0</v>
      </c>
      <c r="CD235" s="11">
        <f>'PV STOP cijfers'!CD19</f>
        <v>0</v>
      </c>
      <c r="CE235" s="11">
        <f>'PV STOP cijfers'!CE19</f>
        <v>0</v>
      </c>
      <c r="CF235" s="11">
        <f>'PV STOP cijfers'!CF19</f>
        <v>0</v>
      </c>
      <c r="CG235" s="11">
        <f>'PV STOP cijfers'!CG19</f>
        <v>0</v>
      </c>
      <c r="CH235" s="11">
        <f>'PV STOP cijfers'!CH19</f>
        <v>0</v>
      </c>
      <c r="CI235" s="11">
        <f>'PV STOP cijfers'!CI19</f>
        <v>0</v>
      </c>
      <c r="CJ235" s="11">
        <f>'PV STOP cijfers'!CJ19</f>
        <v>0</v>
      </c>
      <c r="CK235" s="11">
        <f>'PV STOP cijfers'!CK19</f>
        <v>0</v>
      </c>
      <c r="CL235" s="49">
        <f>'PV STOP cijfers'!CL19</f>
        <v>0</v>
      </c>
      <c r="CM235" s="15">
        <f>'PV STOP cijfers'!CM19</f>
        <v>0</v>
      </c>
      <c r="CN235" s="11">
        <f>'PV STOP cijfers'!CN19</f>
        <v>0</v>
      </c>
      <c r="CO235" s="11">
        <f>'PV STOP cijfers'!CO19</f>
        <v>0</v>
      </c>
      <c r="CP235" s="11">
        <f>'PV STOP cijfers'!CP19</f>
        <v>0</v>
      </c>
      <c r="CQ235" s="11">
        <f>'PV STOP cijfers'!CQ19</f>
        <v>0</v>
      </c>
      <c r="CR235" s="11">
        <f>'PV STOP cijfers'!CR19</f>
        <v>0</v>
      </c>
      <c r="CS235" s="11">
        <f>'PV STOP cijfers'!CS19</f>
        <v>0</v>
      </c>
      <c r="CT235" s="11">
        <f>'PV STOP cijfers'!CT19</f>
        <v>0</v>
      </c>
      <c r="CU235" s="11">
        <f>'PV STOP cijfers'!CU19</f>
        <v>0</v>
      </c>
      <c r="CV235" s="11">
        <f>'PV STOP cijfers'!CV19</f>
        <v>0</v>
      </c>
      <c r="CW235" s="11">
        <f>'PV STOP cijfers'!CW19</f>
        <v>0</v>
      </c>
      <c r="CX235" s="11">
        <f>'PV STOP cijfers'!CX19</f>
        <v>0</v>
      </c>
      <c r="CY235" s="26">
        <f>'PV STOP cijfers'!CY19</f>
        <v>0</v>
      </c>
      <c r="CZ235" s="15">
        <f>'PV STOP cijfers'!CZ19</f>
        <v>0</v>
      </c>
      <c r="DA235" s="11">
        <f>'PV STOP cijfers'!DA19</f>
        <v>0</v>
      </c>
      <c r="DB235" s="11">
        <f>'PV STOP cijfers'!DB19</f>
        <v>0</v>
      </c>
      <c r="DC235" s="11">
        <f>'PV STOP cijfers'!DC19</f>
        <v>0</v>
      </c>
      <c r="DD235" s="11">
        <f>'PV STOP cijfers'!DD19</f>
        <v>0</v>
      </c>
      <c r="DE235" s="11">
        <f>'PV STOP cijfers'!DE19</f>
        <v>0</v>
      </c>
      <c r="DF235" s="11">
        <f>'PV STOP cijfers'!DF19</f>
        <v>0</v>
      </c>
      <c r="DG235" s="11">
        <f>'PV STOP cijfers'!DG19</f>
        <v>0</v>
      </c>
      <c r="DH235" s="11">
        <f>'PV STOP cijfers'!DH19</f>
        <v>0</v>
      </c>
      <c r="DI235" s="11">
        <f>'PV STOP cijfers'!DI19</f>
        <v>0</v>
      </c>
      <c r="DJ235" s="11">
        <f>'PV STOP cijfers'!DJ19</f>
        <v>0</v>
      </c>
      <c r="DK235" s="11">
        <f>'PV STOP cijfers'!DK19</f>
        <v>0</v>
      </c>
      <c r="DL235" s="26">
        <f>'PV STOP cijfers'!DL19</f>
        <v>0</v>
      </c>
    </row>
    <row r="236" spans="1:116">
      <c r="A236" s="47">
        <f>'PV STOP cijfers'!A20</f>
        <v>0</v>
      </c>
      <c r="B236" s="49" t="str">
        <f>'PV STOP cijfers'!B20</f>
        <v>PD NT 0000, PD NL 0000</v>
      </c>
      <c r="C236" s="56" t="str">
        <f>'PV STOP cijfers'!C20</f>
        <v>Productveiligheid</v>
      </c>
      <c r="D236" s="4" t="str">
        <f>'PV STOP cijfers'!D20</f>
        <v>PV VWS</v>
      </c>
      <c r="E236" s="4" t="str">
        <f>'PV STOP cijfers'!E20</f>
        <v>Attractie- en speeltoestellen</v>
      </c>
      <c r="F236" s="5" t="str">
        <f>'PV STOP cijfers'!F20</f>
        <v>VWS</v>
      </c>
      <c r="G236" s="71" t="str">
        <f>'PV STOP cijfers'!G20</f>
        <v>Ja/Ja</v>
      </c>
      <c r="H236" s="15">
        <f>'PV STOP cijfers'!H20</f>
        <v>6075</v>
      </c>
      <c r="I236" s="11">
        <f>'PV STOP cijfers'!I20</f>
        <v>0</v>
      </c>
      <c r="J236" s="11">
        <f>'PV STOP cijfers'!J20</f>
        <v>0</v>
      </c>
      <c r="K236" s="11">
        <f>'PV STOP cijfers'!K20</f>
        <v>0</v>
      </c>
      <c r="L236" s="11">
        <f>'PV STOP cijfers'!L20</f>
        <v>0</v>
      </c>
      <c r="M236" s="11">
        <f>'PV STOP cijfers'!M20</f>
        <v>0</v>
      </c>
      <c r="N236" s="11">
        <f>'PV STOP cijfers'!N20</f>
        <v>0</v>
      </c>
      <c r="O236" s="11">
        <f>'PV STOP cijfers'!O20</f>
        <v>0</v>
      </c>
      <c r="P236" s="11">
        <f>'PV STOP cijfers'!P20</f>
        <v>0</v>
      </c>
      <c r="Q236" s="26">
        <f>'PV STOP cijfers'!Q20</f>
        <v>6075</v>
      </c>
      <c r="R236" s="15">
        <f>'PV STOP cijfers'!R20</f>
        <v>0</v>
      </c>
      <c r="S236" s="11">
        <f>'PV STOP cijfers'!S20</f>
        <v>0</v>
      </c>
      <c r="T236" s="11">
        <f>'PV STOP cijfers'!T20</f>
        <v>6075</v>
      </c>
      <c r="U236" s="11">
        <f>'PV STOP cijfers'!U20</f>
        <v>0</v>
      </c>
      <c r="V236" s="11">
        <f>'PV STOP cijfers'!V20</f>
        <v>0</v>
      </c>
      <c r="W236" s="11">
        <f>'PV STOP cijfers'!W20</f>
        <v>0</v>
      </c>
      <c r="X236" s="11">
        <f>'PV STOP cijfers'!X20</f>
        <v>0</v>
      </c>
      <c r="Y236" s="11">
        <f>'PV STOP cijfers'!Y20</f>
        <v>0</v>
      </c>
      <c r="Z236" s="49">
        <f>'PV STOP cijfers'!Z20</f>
        <v>6075</v>
      </c>
      <c r="AA236" s="11">
        <f>'PV STOP cijfers'!AA20</f>
        <v>900</v>
      </c>
      <c r="AB236" s="11">
        <f>'PV STOP cijfers'!AB20</f>
        <v>0</v>
      </c>
      <c r="AC236" s="11">
        <f>'PV STOP cijfers'!AC20</f>
        <v>0</v>
      </c>
      <c r="AD236" s="11">
        <f>'PV STOP cijfers'!AD20</f>
        <v>0</v>
      </c>
      <c r="AE236" s="11">
        <f>'PV STOP cijfers'!AE20</f>
        <v>5175</v>
      </c>
      <c r="AF236" s="11">
        <f>'PV STOP cijfers'!AF20</f>
        <v>0</v>
      </c>
      <c r="AG236" s="49">
        <f>'PV STOP cijfers'!AG20</f>
        <v>0</v>
      </c>
      <c r="AH236" s="11">
        <f>'PV STOP cijfers'!AH20</f>
        <v>0</v>
      </c>
      <c r="AI236" s="11">
        <f>'PV STOP cijfers'!AI20</f>
        <v>0</v>
      </c>
      <c r="AJ236" s="11">
        <f>'PV STOP cijfers'!AJ20</f>
        <v>0</v>
      </c>
      <c r="AK236" s="11">
        <f>'PV STOP cijfers'!AK20</f>
        <v>900</v>
      </c>
      <c r="AL236" s="28">
        <f>'PV STOP cijfers'!AL20</f>
        <v>0</v>
      </c>
      <c r="AM236" s="11">
        <f>'PV STOP cijfers'!AM20</f>
        <v>0</v>
      </c>
      <c r="AN236" s="11">
        <f>'PV STOP cijfers'!AN20</f>
        <v>0</v>
      </c>
      <c r="AO236" s="11">
        <f>'PV STOP cijfers'!AO20</f>
        <v>0</v>
      </c>
      <c r="AP236" s="11">
        <f>'PV STOP cijfers'!AP20</f>
        <v>0</v>
      </c>
      <c r="AQ236" s="11">
        <f>'PV STOP cijfers'!AQ20</f>
        <v>0</v>
      </c>
      <c r="AR236" s="28">
        <f>'PV STOP cijfers'!AR20</f>
        <v>0</v>
      </c>
      <c r="AS236" s="11">
        <f>'PV STOP cijfers'!AS20</f>
        <v>0</v>
      </c>
      <c r="AT236" s="11">
        <f>'PV STOP cijfers'!AT20</f>
        <v>0</v>
      </c>
      <c r="AU236" s="11">
        <f>'PV STOP cijfers'!AU20</f>
        <v>0</v>
      </c>
      <c r="AV236" s="11">
        <f>'PV STOP cijfers'!AV20</f>
        <v>0</v>
      </c>
      <c r="AW236" s="11">
        <f>'PV STOP cijfers'!AW20</f>
        <v>0</v>
      </c>
      <c r="AX236" s="11">
        <f>'PV STOP cijfers'!AX20</f>
        <v>0</v>
      </c>
      <c r="AY236" s="11">
        <f>'PV STOP cijfers'!AY20</f>
        <v>0</v>
      </c>
      <c r="AZ236" s="11">
        <f>'PV STOP cijfers'!AZ20</f>
        <v>0</v>
      </c>
      <c r="BA236" s="11">
        <f>'PV STOP cijfers'!BA20</f>
        <v>0</v>
      </c>
      <c r="BB236" s="11">
        <f>'PV STOP cijfers'!BB20</f>
        <v>0</v>
      </c>
      <c r="BC236" s="28">
        <f>'PV STOP cijfers'!BC20</f>
        <v>0</v>
      </c>
      <c r="BD236" s="11">
        <f>'PV STOP cijfers'!BD20</f>
        <v>0</v>
      </c>
      <c r="BE236" s="11">
        <f>'PV STOP cijfers'!BE20</f>
        <v>0</v>
      </c>
      <c r="BF236" s="11">
        <f>'PV STOP cijfers'!BF20</f>
        <v>0</v>
      </c>
      <c r="BG236" s="11">
        <f>'PV STOP cijfers'!BG20</f>
        <v>0</v>
      </c>
      <c r="BH236" s="11">
        <f>'PV STOP cijfers'!BH20</f>
        <v>0</v>
      </c>
      <c r="BI236" s="11">
        <f>'PV STOP cijfers'!BI20</f>
        <v>0</v>
      </c>
      <c r="BJ236" s="11">
        <f>'PV STOP cijfers'!BJ20</f>
        <v>0</v>
      </c>
      <c r="BK236" s="28">
        <f>'PV STOP cijfers'!BK20</f>
        <v>0</v>
      </c>
      <c r="BL236" s="11">
        <f>'PV STOP cijfers'!BL20</f>
        <v>0</v>
      </c>
      <c r="BM236" s="11">
        <f>'PV STOP cijfers'!BM20</f>
        <v>0</v>
      </c>
      <c r="BN236" s="11">
        <f>'PV STOP cijfers'!BN20</f>
        <v>1725</v>
      </c>
      <c r="BO236" s="11">
        <f>'PV STOP cijfers'!BO20</f>
        <v>1725</v>
      </c>
      <c r="BP236" s="11">
        <f>'PV STOP cijfers'!BP20</f>
        <v>1725</v>
      </c>
      <c r="BQ236" s="28">
        <f>'PV STOP cijfers'!BQ20</f>
        <v>0</v>
      </c>
      <c r="BR236" s="11">
        <f>'PV STOP cijfers'!BR20</f>
        <v>0</v>
      </c>
      <c r="BS236" s="11">
        <f>'PV STOP cijfers'!BS20</f>
        <v>0</v>
      </c>
      <c r="BT236" s="11">
        <f>'PV STOP cijfers'!BT20</f>
        <v>0</v>
      </c>
      <c r="BU236" s="11">
        <f>'PV STOP cijfers'!BU20</f>
        <v>0</v>
      </c>
      <c r="BV236" s="11">
        <f>'PV STOP cijfers'!BV20</f>
        <v>0</v>
      </c>
      <c r="BW236" s="11">
        <f>'PV STOP cijfers'!BW20</f>
        <v>0</v>
      </c>
      <c r="BX236" s="49">
        <f>'PV STOP cijfers'!BX20</f>
        <v>0</v>
      </c>
      <c r="BY236" s="11">
        <f>'PV STOP cijfers'!BY20</f>
        <v>6075</v>
      </c>
      <c r="BZ236" s="11">
        <f>'PV STOP cijfers'!BZ20</f>
        <v>0</v>
      </c>
      <c r="CA236" s="11">
        <f>'PV STOP cijfers'!CA20</f>
        <v>0</v>
      </c>
      <c r="CB236" s="11">
        <f>'PV STOP cijfers'!CB20</f>
        <v>0</v>
      </c>
      <c r="CC236" s="11">
        <f>'PV STOP cijfers'!CC20</f>
        <v>0</v>
      </c>
      <c r="CD236" s="11">
        <f>'PV STOP cijfers'!CD20</f>
        <v>0</v>
      </c>
      <c r="CE236" s="11">
        <f>'PV STOP cijfers'!CE20</f>
        <v>0</v>
      </c>
      <c r="CF236" s="11">
        <f>'PV STOP cijfers'!CF20</f>
        <v>0</v>
      </c>
      <c r="CG236" s="11">
        <f>'PV STOP cijfers'!CG20</f>
        <v>0</v>
      </c>
      <c r="CH236" s="11">
        <f>'PV STOP cijfers'!CH20</f>
        <v>0</v>
      </c>
      <c r="CI236" s="11">
        <f>'PV STOP cijfers'!CI20</f>
        <v>0</v>
      </c>
      <c r="CJ236" s="11">
        <f>'PV STOP cijfers'!CJ20</f>
        <v>0</v>
      </c>
      <c r="CK236" s="11">
        <f>'PV STOP cijfers'!CK20</f>
        <v>0</v>
      </c>
      <c r="CL236" s="49">
        <f>'PV STOP cijfers'!CL20</f>
        <v>0</v>
      </c>
      <c r="CM236" s="15">
        <f>'PV STOP cijfers'!CM20</f>
        <v>0</v>
      </c>
      <c r="CN236" s="11">
        <f>'PV STOP cijfers'!CN20</f>
        <v>0</v>
      </c>
      <c r="CO236" s="11">
        <f>'PV STOP cijfers'!CO20</f>
        <v>0</v>
      </c>
      <c r="CP236" s="11">
        <f>'PV STOP cijfers'!CP20</f>
        <v>0</v>
      </c>
      <c r="CQ236" s="11">
        <f>'PV STOP cijfers'!CQ20</f>
        <v>0</v>
      </c>
      <c r="CR236" s="11">
        <f>'PV STOP cijfers'!CR20</f>
        <v>0</v>
      </c>
      <c r="CS236" s="11">
        <f>'PV STOP cijfers'!CS20</f>
        <v>0</v>
      </c>
      <c r="CT236" s="11">
        <f>'PV STOP cijfers'!CT20</f>
        <v>0</v>
      </c>
      <c r="CU236" s="11">
        <f>'PV STOP cijfers'!CU20</f>
        <v>0</v>
      </c>
      <c r="CV236" s="11">
        <f>'PV STOP cijfers'!CV20</f>
        <v>0</v>
      </c>
      <c r="CW236" s="11">
        <f>'PV STOP cijfers'!CW20</f>
        <v>0</v>
      </c>
      <c r="CX236" s="11">
        <f>'PV STOP cijfers'!CX20</f>
        <v>0</v>
      </c>
      <c r="CY236" s="26">
        <f>'PV STOP cijfers'!CY20</f>
        <v>0</v>
      </c>
      <c r="CZ236" s="15">
        <f>'PV STOP cijfers'!CZ20</f>
        <v>0</v>
      </c>
      <c r="DA236" s="11">
        <f>'PV STOP cijfers'!DA20</f>
        <v>0</v>
      </c>
      <c r="DB236" s="11">
        <f>'PV STOP cijfers'!DB20</f>
        <v>0</v>
      </c>
      <c r="DC236" s="11">
        <f>'PV STOP cijfers'!DC20</f>
        <v>0</v>
      </c>
      <c r="DD236" s="11">
        <f>'PV STOP cijfers'!DD20</f>
        <v>0</v>
      </c>
      <c r="DE236" s="11">
        <f>'PV STOP cijfers'!DE20</f>
        <v>0</v>
      </c>
      <c r="DF236" s="11">
        <f>'PV STOP cijfers'!DF20</f>
        <v>0</v>
      </c>
      <c r="DG236" s="11">
        <f>'PV STOP cijfers'!DG20</f>
        <v>0</v>
      </c>
      <c r="DH236" s="11">
        <f>'PV STOP cijfers'!DH20</f>
        <v>0</v>
      </c>
      <c r="DI236" s="11">
        <f>'PV STOP cijfers'!DI20</f>
        <v>0</v>
      </c>
      <c r="DJ236" s="11">
        <f>'PV STOP cijfers'!DJ20</f>
        <v>0</v>
      </c>
      <c r="DK236" s="11">
        <f>'PV STOP cijfers'!DK20</f>
        <v>0</v>
      </c>
      <c r="DL236" s="26">
        <f>'PV STOP cijfers'!DL20</f>
        <v>0</v>
      </c>
    </row>
    <row r="237" spans="1:116">
      <c r="A237" s="47">
        <f>'PV STOP cijfers'!A21</f>
        <v>0</v>
      </c>
      <c r="B237" s="49" t="str">
        <f>'PV STOP cijfers'!B21</f>
        <v>PD NT 0000, PD NL 0000</v>
      </c>
      <c r="C237" s="56" t="str">
        <f>'PV STOP cijfers'!C21</f>
        <v>Productveiligheid</v>
      </c>
      <c r="D237" s="4" t="str">
        <f>'PV STOP cijfers'!D21</f>
        <v>PV VWS</v>
      </c>
      <c r="E237" s="4" t="str">
        <f>'PV STOP cijfers'!E21</f>
        <v>Elektrotechnische producten</v>
      </c>
      <c r="F237" s="5" t="str">
        <f>'PV STOP cijfers'!F21</f>
        <v>VWS</v>
      </c>
      <c r="G237" s="4" t="str">
        <f>'PV STOP cijfers'!G21</f>
        <v>Nee/Nee</v>
      </c>
      <c r="H237" s="15">
        <f>'PV STOP cijfers'!H21</f>
        <v>1540</v>
      </c>
      <c r="I237" s="11">
        <f>'PV STOP cijfers'!I21</f>
        <v>430</v>
      </c>
      <c r="J237" s="11">
        <f>'PV STOP cijfers'!J21</f>
        <v>0</v>
      </c>
      <c r="K237" s="11">
        <f>'PV STOP cijfers'!K21</f>
        <v>0</v>
      </c>
      <c r="L237" s="11">
        <f>'PV STOP cijfers'!L21</f>
        <v>0</v>
      </c>
      <c r="M237" s="11">
        <f>'PV STOP cijfers'!M21</f>
        <v>0</v>
      </c>
      <c r="N237" s="11">
        <f>'PV STOP cijfers'!N21</f>
        <v>0</v>
      </c>
      <c r="O237" s="11">
        <f>'PV STOP cijfers'!O21</f>
        <v>0</v>
      </c>
      <c r="P237" s="11">
        <f>'PV STOP cijfers'!P21</f>
        <v>0</v>
      </c>
      <c r="Q237" s="26">
        <f>'PV STOP cijfers'!Q21</f>
        <v>1970</v>
      </c>
      <c r="R237" s="15">
        <f>'PV STOP cijfers'!R21</f>
        <v>0</v>
      </c>
      <c r="S237" s="11">
        <f>'PV STOP cijfers'!S21</f>
        <v>0</v>
      </c>
      <c r="T237" s="11">
        <f>'PV STOP cijfers'!T21</f>
        <v>1970</v>
      </c>
      <c r="U237" s="11">
        <f>'PV STOP cijfers'!U21</f>
        <v>0</v>
      </c>
      <c r="V237" s="11">
        <f>'PV STOP cijfers'!V21</f>
        <v>0</v>
      </c>
      <c r="W237" s="11">
        <f>'PV STOP cijfers'!W21</f>
        <v>0</v>
      </c>
      <c r="X237" s="11">
        <f>'PV STOP cijfers'!X21</f>
        <v>0</v>
      </c>
      <c r="Y237" s="11">
        <f>'PV STOP cijfers'!Y21</f>
        <v>0</v>
      </c>
      <c r="Z237" s="49">
        <f>'PV STOP cijfers'!Z21</f>
        <v>1970</v>
      </c>
      <c r="AA237" s="11">
        <f>'PV STOP cijfers'!AA21</f>
        <v>120</v>
      </c>
      <c r="AB237" s="11">
        <f>'PV STOP cijfers'!AB21</f>
        <v>0</v>
      </c>
      <c r="AC237" s="11">
        <f>'PV STOP cijfers'!AC21</f>
        <v>0</v>
      </c>
      <c r="AD237" s="11">
        <f>'PV STOP cijfers'!AD21</f>
        <v>0</v>
      </c>
      <c r="AE237" s="11">
        <f>'PV STOP cijfers'!AE21</f>
        <v>1850</v>
      </c>
      <c r="AF237" s="11">
        <f>'PV STOP cijfers'!AF21</f>
        <v>0</v>
      </c>
      <c r="AG237" s="49">
        <f>'PV STOP cijfers'!AG21</f>
        <v>0</v>
      </c>
      <c r="AH237" s="11">
        <f>'PV STOP cijfers'!AH21</f>
        <v>0</v>
      </c>
      <c r="AI237" s="11">
        <f>'PV STOP cijfers'!AI21</f>
        <v>0</v>
      </c>
      <c r="AJ237" s="11">
        <f>'PV STOP cijfers'!AJ21</f>
        <v>0</v>
      </c>
      <c r="AK237" s="11">
        <f>'PV STOP cijfers'!AK21</f>
        <v>120</v>
      </c>
      <c r="AL237" s="28">
        <f>'PV STOP cijfers'!AL21</f>
        <v>0</v>
      </c>
      <c r="AM237" s="11">
        <f>'PV STOP cijfers'!AM21</f>
        <v>0</v>
      </c>
      <c r="AN237" s="11">
        <f>'PV STOP cijfers'!AN21</f>
        <v>0</v>
      </c>
      <c r="AO237" s="11">
        <f>'PV STOP cijfers'!AO21</f>
        <v>0</v>
      </c>
      <c r="AP237" s="11">
        <f>'PV STOP cijfers'!AP21</f>
        <v>0</v>
      </c>
      <c r="AQ237" s="11">
        <f>'PV STOP cijfers'!AQ21</f>
        <v>0</v>
      </c>
      <c r="AR237" s="28">
        <f>'PV STOP cijfers'!AR21</f>
        <v>0</v>
      </c>
      <c r="AS237" s="11">
        <f>'PV STOP cijfers'!AS21</f>
        <v>0</v>
      </c>
      <c r="AT237" s="11">
        <f>'PV STOP cijfers'!AT21</f>
        <v>0</v>
      </c>
      <c r="AU237" s="11">
        <f>'PV STOP cijfers'!AU21</f>
        <v>0</v>
      </c>
      <c r="AV237" s="11">
        <f>'PV STOP cijfers'!AV21</f>
        <v>0</v>
      </c>
      <c r="AW237" s="11">
        <f>'PV STOP cijfers'!AW21</f>
        <v>0</v>
      </c>
      <c r="AX237" s="11">
        <f>'PV STOP cijfers'!AX21</f>
        <v>0</v>
      </c>
      <c r="AY237" s="11">
        <f>'PV STOP cijfers'!AY21</f>
        <v>0</v>
      </c>
      <c r="AZ237" s="11">
        <f>'PV STOP cijfers'!AZ21</f>
        <v>0</v>
      </c>
      <c r="BA237" s="11">
        <f>'PV STOP cijfers'!BA21</f>
        <v>0</v>
      </c>
      <c r="BB237" s="11">
        <f>'PV STOP cijfers'!BB21</f>
        <v>0</v>
      </c>
      <c r="BC237" s="28">
        <f>'PV STOP cijfers'!BC21</f>
        <v>0</v>
      </c>
      <c r="BD237" s="11">
        <f>'PV STOP cijfers'!BD21</f>
        <v>0</v>
      </c>
      <c r="BE237" s="11">
        <f>'PV STOP cijfers'!BE21</f>
        <v>0</v>
      </c>
      <c r="BF237" s="11">
        <f>'PV STOP cijfers'!BF21</f>
        <v>0</v>
      </c>
      <c r="BG237" s="11">
        <f>'PV STOP cijfers'!BG21</f>
        <v>0</v>
      </c>
      <c r="BH237" s="11">
        <f>'PV STOP cijfers'!BH21</f>
        <v>0</v>
      </c>
      <c r="BI237" s="11">
        <f>'PV STOP cijfers'!BI21</f>
        <v>0</v>
      </c>
      <c r="BJ237" s="11">
        <f>'PV STOP cijfers'!BJ21</f>
        <v>0</v>
      </c>
      <c r="BK237" s="28">
        <f>'PV STOP cijfers'!BK21</f>
        <v>0</v>
      </c>
      <c r="BL237" s="11">
        <f>'PV STOP cijfers'!BL21</f>
        <v>0</v>
      </c>
      <c r="BM237" s="11">
        <f>'PV STOP cijfers'!BM21</f>
        <v>430</v>
      </c>
      <c r="BN237" s="11">
        <f>'PV STOP cijfers'!BN21</f>
        <v>473.33333333333331</v>
      </c>
      <c r="BO237" s="11">
        <f>'PV STOP cijfers'!BO21</f>
        <v>473.33333333333331</v>
      </c>
      <c r="BP237" s="11">
        <f>'PV STOP cijfers'!BP21</f>
        <v>473.33333333333331</v>
      </c>
      <c r="BQ237" s="28">
        <f>'PV STOP cijfers'!BQ21</f>
        <v>0</v>
      </c>
      <c r="BR237" s="11">
        <f>'PV STOP cijfers'!BR21</f>
        <v>0</v>
      </c>
      <c r="BS237" s="11">
        <f>'PV STOP cijfers'!BS21</f>
        <v>0</v>
      </c>
      <c r="BT237" s="11">
        <f>'PV STOP cijfers'!BT21</f>
        <v>0</v>
      </c>
      <c r="BU237" s="11">
        <f>'PV STOP cijfers'!BU21</f>
        <v>0</v>
      </c>
      <c r="BV237" s="11">
        <f>'PV STOP cijfers'!BV21</f>
        <v>0</v>
      </c>
      <c r="BW237" s="11">
        <f>'PV STOP cijfers'!BW21</f>
        <v>0</v>
      </c>
      <c r="BX237" s="49">
        <f>'PV STOP cijfers'!BX21</f>
        <v>0</v>
      </c>
      <c r="BY237" s="11">
        <f>'PV STOP cijfers'!BY21</f>
        <v>1969.9999999999998</v>
      </c>
      <c r="BZ237" s="11">
        <f>'PV STOP cijfers'!BZ21</f>
        <v>0</v>
      </c>
      <c r="CA237" s="11">
        <f>'PV STOP cijfers'!CA21</f>
        <v>0</v>
      </c>
      <c r="CB237" s="11">
        <f>'PV STOP cijfers'!CB21</f>
        <v>0</v>
      </c>
      <c r="CC237" s="11">
        <f>'PV STOP cijfers'!CC21</f>
        <v>0</v>
      </c>
      <c r="CD237" s="11">
        <f>'PV STOP cijfers'!CD21</f>
        <v>0</v>
      </c>
      <c r="CE237" s="11">
        <f>'PV STOP cijfers'!CE21</f>
        <v>0</v>
      </c>
      <c r="CF237" s="11">
        <f>'PV STOP cijfers'!CF21</f>
        <v>0</v>
      </c>
      <c r="CG237" s="11">
        <f>'PV STOP cijfers'!CG21</f>
        <v>0</v>
      </c>
      <c r="CH237" s="11">
        <f>'PV STOP cijfers'!CH21</f>
        <v>0</v>
      </c>
      <c r="CI237" s="11">
        <f>'PV STOP cijfers'!CI21</f>
        <v>0</v>
      </c>
      <c r="CJ237" s="11">
        <f>'PV STOP cijfers'!CJ21</f>
        <v>0</v>
      </c>
      <c r="CK237" s="11">
        <f>'PV STOP cijfers'!CK21</f>
        <v>0</v>
      </c>
      <c r="CL237" s="49">
        <f>'PV STOP cijfers'!CL21</f>
        <v>0</v>
      </c>
      <c r="CM237" s="15">
        <f>'PV STOP cijfers'!CM21</f>
        <v>0</v>
      </c>
      <c r="CN237" s="11">
        <f>'PV STOP cijfers'!CN21</f>
        <v>0</v>
      </c>
      <c r="CO237" s="11">
        <f>'PV STOP cijfers'!CO21</f>
        <v>0</v>
      </c>
      <c r="CP237" s="11">
        <f>'PV STOP cijfers'!CP21</f>
        <v>0</v>
      </c>
      <c r="CQ237" s="11">
        <f>'PV STOP cijfers'!CQ21</f>
        <v>0</v>
      </c>
      <c r="CR237" s="11">
        <f>'PV STOP cijfers'!CR21</f>
        <v>0</v>
      </c>
      <c r="CS237" s="11">
        <f>'PV STOP cijfers'!CS21</f>
        <v>0</v>
      </c>
      <c r="CT237" s="11">
        <f>'PV STOP cijfers'!CT21</f>
        <v>0</v>
      </c>
      <c r="CU237" s="11">
        <f>'PV STOP cijfers'!CU21</f>
        <v>0</v>
      </c>
      <c r="CV237" s="11">
        <f>'PV STOP cijfers'!CV21</f>
        <v>0</v>
      </c>
      <c r="CW237" s="11">
        <f>'PV STOP cijfers'!CW21</f>
        <v>0</v>
      </c>
      <c r="CX237" s="11">
        <f>'PV STOP cijfers'!CX21</f>
        <v>0</v>
      </c>
      <c r="CY237" s="26">
        <f>'PV STOP cijfers'!CY21</f>
        <v>0</v>
      </c>
      <c r="CZ237" s="15">
        <f>'PV STOP cijfers'!CZ21</f>
        <v>0</v>
      </c>
      <c r="DA237" s="11">
        <f>'PV STOP cijfers'!DA21</f>
        <v>0</v>
      </c>
      <c r="DB237" s="11">
        <f>'PV STOP cijfers'!DB21</f>
        <v>0</v>
      </c>
      <c r="DC237" s="11">
        <f>'PV STOP cijfers'!DC21</f>
        <v>0</v>
      </c>
      <c r="DD237" s="11">
        <f>'PV STOP cijfers'!DD21</f>
        <v>0</v>
      </c>
      <c r="DE237" s="11">
        <f>'PV STOP cijfers'!DE21</f>
        <v>0</v>
      </c>
      <c r="DF237" s="11">
        <f>'PV STOP cijfers'!DF21</f>
        <v>0</v>
      </c>
      <c r="DG237" s="11">
        <f>'PV STOP cijfers'!DG21</f>
        <v>0</v>
      </c>
      <c r="DH237" s="11">
        <f>'PV STOP cijfers'!DH21</f>
        <v>0</v>
      </c>
      <c r="DI237" s="11">
        <f>'PV STOP cijfers'!DI21</f>
        <v>0</v>
      </c>
      <c r="DJ237" s="11">
        <f>'PV STOP cijfers'!DJ21</f>
        <v>0</v>
      </c>
      <c r="DK237" s="11">
        <f>'PV STOP cijfers'!DK21</f>
        <v>0</v>
      </c>
      <c r="DL237" s="26">
        <f>'PV STOP cijfers'!DL21</f>
        <v>0</v>
      </c>
    </row>
    <row r="238" spans="1:116">
      <c r="A238" s="47">
        <f>'PV STOP cijfers'!A22</f>
        <v>0</v>
      </c>
      <c r="B238" s="49">
        <f>'PV STOP cijfers'!B22</f>
        <v>0</v>
      </c>
      <c r="C238" s="56" t="str">
        <f>'PV STOP cijfers'!C22</f>
        <v>Productveiligheid</v>
      </c>
      <c r="D238" s="4" t="str">
        <f>'PV STOP cijfers'!D22</f>
        <v>PV VWS</v>
      </c>
      <c r="E238" s="4" t="str">
        <f>'PV STOP cijfers'!E22</f>
        <v>Gastoestellen</v>
      </c>
      <c r="F238" s="5" t="str">
        <f>'PV STOP cijfers'!F22</f>
        <v>VWS</v>
      </c>
      <c r="G238" s="4" t="str">
        <f>'PV STOP cijfers'!G22</f>
        <v>Nee/Nee</v>
      </c>
      <c r="H238" s="15">
        <f>'PV STOP cijfers'!H22</f>
        <v>570</v>
      </c>
      <c r="I238" s="11">
        <f>'PV STOP cijfers'!I22</f>
        <v>200</v>
      </c>
      <c r="J238" s="11">
        <f>'PV STOP cijfers'!J22</f>
        <v>0</v>
      </c>
      <c r="K238" s="11">
        <f>'PV STOP cijfers'!K22</f>
        <v>0</v>
      </c>
      <c r="L238" s="11">
        <f>'PV STOP cijfers'!L22</f>
        <v>0</v>
      </c>
      <c r="M238" s="11">
        <f>'PV STOP cijfers'!M22</f>
        <v>0</v>
      </c>
      <c r="N238" s="11">
        <f>'PV STOP cijfers'!N22</f>
        <v>0</v>
      </c>
      <c r="O238" s="11">
        <f>'PV STOP cijfers'!O22</f>
        <v>0</v>
      </c>
      <c r="P238" s="11">
        <f>'PV STOP cijfers'!P22</f>
        <v>0</v>
      </c>
      <c r="Q238" s="26">
        <f>'PV STOP cijfers'!Q22</f>
        <v>770</v>
      </c>
      <c r="R238" s="15">
        <f>'PV STOP cijfers'!R22</f>
        <v>0</v>
      </c>
      <c r="S238" s="11">
        <f>'PV STOP cijfers'!S22</f>
        <v>0</v>
      </c>
      <c r="T238" s="11">
        <f>'PV STOP cijfers'!T22</f>
        <v>770</v>
      </c>
      <c r="U238" s="11">
        <f>'PV STOP cijfers'!U22</f>
        <v>0</v>
      </c>
      <c r="V238" s="11">
        <f>'PV STOP cijfers'!V22</f>
        <v>0</v>
      </c>
      <c r="W238" s="11">
        <f>'PV STOP cijfers'!W22</f>
        <v>0</v>
      </c>
      <c r="X238" s="11">
        <f>'PV STOP cijfers'!X22</f>
        <v>0</v>
      </c>
      <c r="Y238" s="11">
        <f>'PV STOP cijfers'!Y22</f>
        <v>0</v>
      </c>
      <c r="Z238" s="49">
        <f>'PV STOP cijfers'!Z22</f>
        <v>770</v>
      </c>
      <c r="AA238" s="11">
        <f>'PV STOP cijfers'!AA22</f>
        <v>80</v>
      </c>
      <c r="AB238" s="11">
        <f>'PV STOP cijfers'!AB22</f>
        <v>0</v>
      </c>
      <c r="AC238" s="11">
        <f>'PV STOP cijfers'!AC22</f>
        <v>0</v>
      </c>
      <c r="AD238" s="11">
        <f>'PV STOP cijfers'!AD22</f>
        <v>0</v>
      </c>
      <c r="AE238" s="11">
        <f>'PV STOP cijfers'!AE22</f>
        <v>690</v>
      </c>
      <c r="AF238" s="11">
        <f>'PV STOP cijfers'!AF22</f>
        <v>0</v>
      </c>
      <c r="AG238" s="49">
        <f>'PV STOP cijfers'!AG22</f>
        <v>0</v>
      </c>
      <c r="AH238" s="11">
        <f>'PV STOP cijfers'!AH22</f>
        <v>0</v>
      </c>
      <c r="AI238" s="11">
        <f>'PV STOP cijfers'!AI22</f>
        <v>0</v>
      </c>
      <c r="AJ238" s="11">
        <f>'PV STOP cijfers'!AJ22</f>
        <v>0</v>
      </c>
      <c r="AK238" s="11">
        <f>'PV STOP cijfers'!AK22</f>
        <v>80</v>
      </c>
      <c r="AL238" s="28">
        <f>'PV STOP cijfers'!AL22</f>
        <v>0</v>
      </c>
      <c r="AM238" s="11">
        <f>'PV STOP cijfers'!AM22</f>
        <v>0</v>
      </c>
      <c r="AN238" s="11">
        <f>'PV STOP cijfers'!AN22</f>
        <v>0</v>
      </c>
      <c r="AO238" s="11">
        <f>'PV STOP cijfers'!AO22</f>
        <v>0</v>
      </c>
      <c r="AP238" s="11">
        <f>'PV STOP cijfers'!AP22</f>
        <v>0</v>
      </c>
      <c r="AQ238" s="11">
        <f>'PV STOP cijfers'!AQ22</f>
        <v>0</v>
      </c>
      <c r="AR238" s="28">
        <f>'PV STOP cijfers'!AR22</f>
        <v>0</v>
      </c>
      <c r="AS238" s="11">
        <f>'PV STOP cijfers'!AS22</f>
        <v>0</v>
      </c>
      <c r="AT238" s="11">
        <f>'PV STOP cijfers'!AT22</f>
        <v>0</v>
      </c>
      <c r="AU238" s="11">
        <f>'PV STOP cijfers'!AU22</f>
        <v>0</v>
      </c>
      <c r="AV238" s="11">
        <f>'PV STOP cijfers'!AV22</f>
        <v>0</v>
      </c>
      <c r="AW238" s="11">
        <f>'PV STOP cijfers'!AW22</f>
        <v>0</v>
      </c>
      <c r="AX238" s="11">
        <f>'PV STOP cijfers'!AX22</f>
        <v>0</v>
      </c>
      <c r="AY238" s="11">
        <f>'PV STOP cijfers'!AY22</f>
        <v>0</v>
      </c>
      <c r="AZ238" s="11">
        <f>'PV STOP cijfers'!AZ22</f>
        <v>0</v>
      </c>
      <c r="BA238" s="11">
        <f>'PV STOP cijfers'!BA22</f>
        <v>0</v>
      </c>
      <c r="BB238" s="11">
        <f>'PV STOP cijfers'!BB22</f>
        <v>0</v>
      </c>
      <c r="BC238" s="28">
        <f>'PV STOP cijfers'!BC22</f>
        <v>0</v>
      </c>
      <c r="BD238" s="11">
        <f>'PV STOP cijfers'!BD22</f>
        <v>0</v>
      </c>
      <c r="BE238" s="11">
        <f>'PV STOP cijfers'!BE22</f>
        <v>0</v>
      </c>
      <c r="BF238" s="11">
        <f>'PV STOP cijfers'!BF22</f>
        <v>0</v>
      </c>
      <c r="BG238" s="11">
        <f>'PV STOP cijfers'!BG22</f>
        <v>0</v>
      </c>
      <c r="BH238" s="11">
        <f>'PV STOP cijfers'!BH22</f>
        <v>0</v>
      </c>
      <c r="BI238" s="11">
        <f>'PV STOP cijfers'!BI22</f>
        <v>0</v>
      </c>
      <c r="BJ238" s="11">
        <f>'PV STOP cijfers'!BJ22</f>
        <v>0</v>
      </c>
      <c r="BK238" s="28">
        <f>'PV STOP cijfers'!BK22</f>
        <v>0</v>
      </c>
      <c r="BL238" s="11">
        <f>'PV STOP cijfers'!BL22</f>
        <v>0</v>
      </c>
      <c r="BM238" s="11">
        <f>'PV STOP cijfers'!BM22</f>
        <v>200</v>
      </c>
      <c r="BN238" s="11">
        <f>'PV STOP cijfers'!BN22</f>
        <v>163.33333333333334</v>
      </c>
      <c r="BO238" s="11">
        <f>'PV STOP cijfers'!BO22</f>
        <v>163.33333333333334</v>
      </c>
      <c r="BP238" s="11">
        <f>'PV STOP cijfers'!BP22</f>
        <v>163.33333333333334</v>
      </c>
      <c r="BQ238" s="28">
        <f>'PV STOP cijfers'!BQ22</f>
        <v>0</v>
      </c>
      <c r="BR238" s="11">
        <f>'PV STOP cijfers'!BR22</f>
        <v>0</v>
      </c>
      <c r="BS238" s="11">
        <f>'PV STOP cijfers'!BS22</f>
        <v>0</v>
      </c>
      <c r="BT238" s="11">
        <f>'PV STOP cijfers'!BT22</f>
        <v>0</v>
      </c>
      <c r="BU238" s="11">
        <f>'PV STOP cijfers'!BU22</f>
        <v>0</v>
      </c>
      <c r="BV238" s="11">
        <f>'PV STOP cijfers'!BV22</f>
        <v>0</v>
      </c>
      <c r="BW238" s="11">
        <f>'PV STOP cijfers'!BW22</f>
        <v>0</v>
      </c>
      <c r="BX238" s="49">
        <f>'PV STOP cijfers'!BX22</f>
        <v>0</v>
      </c>
      <c r="BY238" s="11">
        <f>'PV STOP cijfers'!BY22</f>
        <v>770.00000000000011</v>
      </c>
      <c r="BZ238" s="11">
        <f>'PV STOP cijfers'!BZ22</f>
        <v>0</v>
      </c>
      <c r="CA238" s="11">
        <f>'PV STOP cijfers'!CA22</f>
        <v>0</v>
      </c>
      <c r="CB238" s="11">
        <f>'PV STOP cijfers'!CB22</f>
        <v>0</v>
      </c>
      <c r="CC238" s="11">
        <f>'PV STOP cijfers'!CC22</f>
        <v>0</v>
      </c>
      <c r="CD238" s="11">
        <f>'PV STOP cijfers'!CD22</f>
        <v>0</v>
      </c>
      <c r="CE238" s="11">
        <f>'PV STOP cijfers'!CE22</f>
        <v>0</v>
      </c>
      <c r="CF238" s="11">
        <f>'PV STOP cijfers'!CF22</f>
        <v>0</v>
      </c>
      <c r="CG238" s="11">
        <f>'PV STOP cijfers'!CG22</f>
        <v>0</v>
      </c>
      <c r="CH238" s="11">
        <f>'PV STOP cijfers'!CH22</f>
        <v>0</v>
      </c>
      <c r="CI238" s="11">
        <f>'PV STOP cijfers'!CI22</f>
        <v>0</v>
      </c>
      <c r="CJ238" s="11">
        <f>'PV STOP cijfers'!CJ22</f>
        <v>0</v>
      </c>
      <c r="CK238" s="11">
        <f>'PV STOP cijfers'!CK22</f>
        <v>0</v>
      </c>
      <c r="CL238" s="49">
        <f>'PV STOP cijfers'!CL22</f>
        <v>0</v>
      </c>
      <c r="CM238" s="15">
        <f>'PV STOP cijfers'!CM22</f>
        <v>0</v>
      </c>
      <c r="CN238" s="11">
        <f>'PV STOP cijfers'!CN22</f>
        <v>0</v>
      </c>
      <c r="CO238" s="11">
        <f>'PV STOP cijfers'!CO22</f>
        <v>0</v>
      </c>
      <c r="CP238" s="11">
        <f>'PV STOP cijfers'!CP22</f>
        <v>0</v>
      </c>
      <c r="CQ238" s="11">
        <f>'PV STOP cijfers'!CQ22</f>
        <v>0</v>
      </c>
      <c r="CR238" s="11">
        <f>'PV STOP cijfers'!CR22</f>
        <v>0</v>
      </c>
      <c r="CS238" s="11">
        <f>'PV STOP cijfers'!CS22</f>
        <v>0</v>
      </c>
      <c r="CT238" s="11">
        <f>'PV STOP cijfers'!CT22</f>
        <v>0</v>
      </c>
      <c r="CU238" s="11">
        <f>'PV STOP cijfers'!CU22</f>
        <v>0</v>
      </c>
      <c r="CV238" s="11">
        <f>'PV STOP cijfers'!CV22</f>
        <v>0</v>
      </c>
      <c r="CW238" s="11">
        <f>'PV STOP cijfers'!CW22</f>
        <v>0</v>
      </c>
      <c r="CX238" s="11">
        <f>'PV STOP cijfers'!CX22</f>
        <v>0</v>
      </c>
      <c r="CY238" s="26">
        <f>'PV STOP cijfers'!CY22</f>
        <v>0</v>
      </c>
      <c r="CZ238" s="15">
        <f>'PV STOP cijfers'!CZ22</f>
        <v>0</v>
      </c>
      <c r="DA238" s="11">
        <f>'PV STOP cijfers'!DA22</f>
        <v>0</v>
      </c>
      <c r="DB238" s="11">
        <f>'PV STOP cijfers'!DB22</f>
        <v>0</v>
      </c>
      <c r="DC238" s="11">
        <f>'PV STOP cijfers'!DC22</f>
        <v>0</v>
      </c>
      <c r="DD238" s="11">
        <f>'PV STOP cijfers'!DD22</f>
        <v>0</v>
      </c>
      <c r="DE238" s="11">
        <f>'PV STOP cijfers'!DE22</f>
        <v>0</v>
      </c>
      <c r="DF238" s="11">
        <f>'PV STOP cijfers'!DF22</f>
        <v>0</v>
      </c>
      <c r="DG238" s="11">
        <f>'PV STOP cijfers'!DG22</f>
        <v>0</v>
      </c>
      <c r="DH238" s="11">
        <f>'PV STOP cijfers'!DH22</f>
        <v>0</v>
      </c>
      <c r="DI238" s="11">
        <f>'PV STOP cijfers'!DI22</f>
        <v>0</v>
      </c>
      <c r="DJ238" s="11">
        <f>'PV STOP cijfers'!DJ22</f>
        <v>0</v>
      </c>
      <c r="DK238" s="11">
        <f>'PV STOP cijfers'!DK22</f>
        <v>0</v>
      </c>
      <c r="DL238" s="26">
        <f>'PV STOP cijfers'!DL22</f>
        <v>0</v>
      </c>
    </row>
    <row r="239" spans="1:116">
      <c r="A239" s="47">
        <f>'PV STOP cijfers'!A23</f>
        <v>1100</v>
      </c>
      <c r="B239" s="49" t="str">
        <f>'PV STOP cijfers'!B23</f>
        <v>PD NT 0000, PD NL 0000</v>
      </c>
      <c r="C239" s="56" t="str">
        <f>'PV STOP cijfers'!C23</f>
        <v>Productveiligheid</v>
      </c>
      <c r="D239" s="4" t="str">
        <f>'PV STOP cijfers'!D23</f>
        <v>PV VWS</v>
      </c>
      <c r="E239" s="4" t="str">
        <f>'PV STOP cijfers'!E23</f>
        <v>Machines</v>
      </c>
      <c r="F239" s="5" t="str">
        <f>'PV STOP cijfers'!F23</f>
        <v>VWS</v>
      </c>
      <c r="G239" s="4" t="str">
        <f>'PV STOP cijfers'!G23</f>
        <v>Ja/Ja</v>
      </c>
      <c r="H239" s="15">
        <f>'PV STOP cijfers'!H23</f>
        <v>1079</v>
      </c>
      <c r="I239" s="11">
        <f>'PV STOP cijfers'!I23</f>
        <v>300</v>
      </c>
      <c r="J239" s="11">
        <f>'PV STOP cijfers'!J23</f>
        <v>0</v>
      </c>
      <c r="K239" s="11">
        <f>'PV STOP cijfers'!K23</f>
        <v>0</v>
      </c>
      <c r="L239" s="11">
        <f>'PV STOP cijfers'!L23</f>
        <v>0</v>
      </c>
      <c r="M239" s="11">
        <f>'PV STOP cijfers'!M23</f>
        <v>0</v>
      </c>
      <c r="N239" s="11">
        <f>'PV STOP cijfers'!N23</f>
        <v>0</v>
      </c>
      <c r="O239" s="11">
        <f>'PV STOP cijfers'!O23</f>
        <v>0</v>
      </c>
      <c r="P239" s="11">
        <f>'PV STOP cijfers'!P23</f>
        <v>0</v>
      </c>
      <c r="Q239" s="26">
        <f>'PV STOP cijfers'!Q23</f>
        <v>1379</v>
      </c>
      <c r="R239" s="15">
        <f>'PV STOP cijfers'!R23</f>
        <v>0</v>
      </c>
      <c r="S239" s="11">
        <f>'PV STOP cijfers'!S23</f>
        <v>0</v>
      </c>
      <c r="T239" s="11">
        <f>'PV STOP cijfers'!T23</f>
        <v>1379</v>
      </c>
      <c r="U239" s="11">
        <f>'PV STOP cijfers'!U23</f>
        <v>0</v>
      </c>
      <c r="V239" s="11">
        <f>'PV STOP cijfers'!V23</f>
        <v>0</v>
      </c>
      <c r="W239" s="11">
        <f>'PV STOP cijfers'!W23</f>
        <v>0</v>
      </c>
      <c r="X239" s="11">
        <f>'PV STOP cijfers'!X23</f>
        <v>0</v>
      </c>
      <c r="Y239" s="11">
        <f>'PV STOP cijfers'!Y23</f>
        <v>0</v>
      </c>
      <c r="Z239" s="49">
        <f>'PV STOP cijfers'!Z23</f>
        <v>1379</v>
      </c>
      <c r="AA239" s="11">
        <f>'PV STOP cijfers'!AA23</f>
        <v>459</v>
      </c>
      <c r="AB239" s="11">
        <f>'PV STOP cijfers'!AB23</f>
        <v>0</v>
      </c>
      <c r="AC239" s="11">
        <f>'PV STOP cijfers'!AC23</f>
        <v>0</v>
      </c>
      <c r="AD239" s="11">
        <f>'PV STOP cijfers'!AD23</f>
        <v>0</v>
      </c>
      <c r="AE239" s="11">
        <f>'PV STOP cijfers'!AE23</f>
        <v>919.99999999999989</v>
      </c>
      <c r="AF239" s="11">
        <f>'PV STOP cijfers'!AF23</f>
        <v>0</v>
      </c>
      <c r="AG239" s="49">
        <f>'PV STOP cijfers'!AG23</f>
        <v>0</v>
      </c>
      <c r="AH239" s="11">
        <f>'PV STOP cijfers'!AH23</f>
        <v>0</v>
      </c>
      <c r="AI239" s="11">
        <f>'PV STOP cijfers'!AI23</f>
        <v>0</v>
      </c>
      <c r="AJ239" s="11">
        <f>'PV STOP cijfers'!AJ23</f>
        <v>0</v>
      </c>
      <c r="AK239" s="11">
        <f>'PV STOP cijfers'!AK23</f>
        <v>459</v>
      </c>
      <c r="AL239" s="28">
        <f>'PV STOP cijfers'!AL23</f>
        <v>0</v>
      </c>
      <c r="AM239" s="11">
        <f>'PV STOP cijfers'!AM23</f>
        <v>0</v>
      </c>
      <c r="AN239" s="11">
        <f>'PV STOP cijfers'!AN23</f>
        <v>0</v>
      </c>
      <c r="AO239" s="11">
        <f>'PV STOP cijfers'!AO23</f>
        <v>0</v>
      </c>
      <c r="AP239" s="11">
        <f>'PV STOP cijfers'!AP23</f>
        <v>0</v>
      </c>
      <c r="AQ239" s="11">
        <f>'PV STOP cijfers'!AQ23</f>
        <v>0</v>
      </c>
      <c r="AR239" s="28">
        <f>'PV STOP cijfers'!AR23</f>
        <v>0</v>
      </c>
      <c r="AS239" s="11">
        <f>'PV STOP cijfers'!AS23</f>
        <v>0</v>
      </c>
      <c r="AT239" s="11">
        <f>'PV STOP cijfers'!AT23</f>
        <v>0</v>
      </c>
      <c r="AU239" s="11">
        <f>'PV STOP cijfers'!AU23</f>
        <v>0</v>
      </c>
      <c r="AV239" s="11">
        <f>'PV STOP cijfers'!AV23</f>
        <v>0</v>
      </c>
      <c r="AW239" s="11">
        <f>'PV STOP cijfers'!AW23</f>
        <v>0</v>
      </c>
      <c r="AX239" s="11">
        <f>'PV STOP cijfers'!AX23</f>
        <v>0</v>
      </c>
      <c r="AY239" s="11">
        <f>'PV STOP cijfers'!AY23</f>
        <v>0</v>
      </c>
      <c r="AZ239" s="11">
        <f>'PV STOP cijfers'!AZ23</f>
        <v>0</v>
      </c>
      <c r="BA239" s="11">
        <f>'PV STOP cijfers'!BA23</f>
        <v>0</v>
      </c>
      <c r="BB239" s="11">
        <f>'PV STOP cijfers'!BB23</f>
        <v>0</v>
      </c>
      <c r="BC239" s="28">
        <f>'PV STOP cijfers'!BC23</f>
        <v>0</v>
      </c>
      <c r="BD239" s="11">
        <f>'PV STOP cijfers'!BD23</f>
        <v>0</v>
      </c>
      <c r="BE239" s="11">
        <f>'PV STOP cijfers'!BE23</f>
        <v>0</v>
      </c>
      <c r="BF239" s="11">
        <f>'PV STOP cijfers'!BF23</f>
        <v>0</v>
      </c>
      <c r="BG239" s="11">
        <f>'PV STOP cijfers'!BG23</f>
        <v>0</v>
      </c>
      <c r="BH239" s="11">
        <f>'PV STOP cijfers'!BH23</f>
        <v>0</v>
      </c>
      <c r="BI239" s="11">
        <f>'PV STOP cijfers'!BI23</f>
        <v>0</v>
      </c>
      <c r="BJ239" s="11">
        <f>'PV STOP cijfers'!BJ23</f>
        <v>0</v>
      </c>
      <c r="BK239" s="28">
        <f>'PV STOP cijfers'!BK23</f>
        <v>0</v>
      </c>
      <c r="BL239" s="11">
        <f>'PV STOP cijfers'!BL23</f>
        <v>0</v>
      </c>
      <c r="BM239" s="11">
        <f>'PV STOP cijfers'!BM23</f>
        <v>300</v>
      </c>
      <c r="BN239" s="11">
        <f>'PV STOP cijfers'!BN23</f>
        <v>206.66666666666666</v>
      </c>
      <c r="BO239" s="11">
        <f>'PV STOP cijfers'!BO23</f>
        <v>206.66666666666666</v>
      </c>
      <c r="BP239" s="11">
        <f>'PV STOP cijfers'!BP23</f>
        <v>206.66666666666666</v>
      </c>
      <c r="BQ239" s="28">
        <f>'PV STOP cijfers'!BQ23</f>
        <v>0</v>
      </c>
      <c r="BR239" s="11">
        <f>'PV STOP cijfers'!BR23</f>
        <v>0</v>
      </c>
      <c r="BS239" s="11">
        <f>'PV STOP cijfers'!BS23</f>
        <v>0</v>
      </c>
      <c r="BT239" s="11">
        <f>'PV STOP cijfers'!BT23</f>
        <v>0</v>
      </c>
      <c r="BU239" s="11">
        <f>'PV STOP cijfers'!BU23</f>
        <v>0</v>
      </c>
      <c r="BV239" s="11">
        <f>'PV STOP cijfers'!BV23</f>
        <v>0</v>
      </c>
      <c r="BW239" s="11">
        <f>'PV STOP cijfers'!BW23</f>
        <v>0</v>
      </c>
      <c r="BX239" s="49">
        <f>'PV STOP cijfers'!BX23</f>
        <v>0</v>
      </c>
      <c r="BY239" s="11">
        <f>'PV STOP cijfers'!BY23</f>
        <v>1379</v>
      </c>
      <c r="BZ239" s="11">
        <f>'PV STOP cijfers'!BZ23</f>
        <v>0</v>
      </c>
      <c r="CA239" s="11">
        <f>'PV STOP cijfers'!CA23</f>
        <v>0</v>
      </c>
      <c r="CB239" s="11">
        <f>'PV STOP cijfers'!CB23</f>
        <v>0</v>
      </c>
      <c r="CC239" s="11">
        <f>'PV STOP cijfers'!CC23</f>
        <v>0</v>
      </c>
      <c r="CD239" s="11">
        <f>'PV STOP cijfers'!CD23</f>
        <v>0</v>
      </c>
      <c r="CE239" s="11">
        <f>'PV STOP cijfers'!CE23</f>
        <v>0</v>
      </c>
      <c r="CF239" s="11">
        <f>'PV STOP cijfers'!CF23</f>
        <v>0</v>
      </c>
      <c r="CG239" s="11">
        <f>'PV STOP cijfers'!CG23</f>
        <v>0</v>
      </c>
      <c r="CH239" s="11">
        <f>'PV STOP cijfers'!CH23</f>
        <v>0</v>
      </c>
      <c r="CI239" s="11">
        <f>'PV STOP cijfers'!CI23</f>
        <v>0</v>
      </c>
      <c r="CJ239" s="11">
        <f>'PV STOP cijfers'!CJ23</f>
        <v>0</v>
      </c>
      <c r="CK239" s="11">
        <f>'PV STOP cijfers'!CK23</f>
        <v>0</v>
      </c>
      <c r="CL239" s="49">
        <f>'PV STOP cijfers'!CL23</f>
        <v>0</v>
      </c>
      <c r="CM239" s="15">
        <f>'PV STOP cijfers'!CM23</f>
        <v>0</v>
      </c>
      <c r="CN239" s="11">
        <f>'PV STOP cijfers'!CN23</f>
        <v>0</v>
      </c>
      <c r="CO239" s="11">
        <f>'PV STOP cijfers'!CO23</f>
        <v>0</v>
      </c>
      <c r="CP239" s="11">
        <f>'PV STOP cijfers'!CP23</f>
        <v>0</v>
      </c>
      <c r="CQ239" s="11">
        <f>'PV STOP cijfers'!CQ23</f>
        <v>0</v>
      </c>
      <c r="CR239" s="11">
        <f>'PV STOP cijfers'!CR23</f>
        <v>0</v>
      </c>
      <c r="CS239" s="11">
        <f>'PV STOP cijfers'!CS23</f>
        <v>0</v>
      </c>
      <c r="CT239" s="11">
        <f>'PV STOP cijfers'!CT23</f>
        <v>0</v>
      </c>
      <c r="CU239" s="11">
        <f>'PV STOP cijfers'!CU23</f>
        <v>0</v>
      </c>
      <c r="CV239" s="11">
        <f>'PV STOP cijfers'!CV23</f>
        <v>0</v>
      </c>
      <c r="CW239" s="11">
        <f>'PV STOP cijfers'!CW23</f>
        <v>0</v>
      </c>
      <c r="CX239" s="11">
        <f>'PV STOP cijfers'!CX23</f>
        <v>0</v>
      </c>
      <c r="CY239" s="26">
        <f>'PV STOP cijfers'!CY23</f>
        <v>0</v>
      </c>
      <c r="CZ239" s="15">
        <f>'PV STOP cijfers'!CZ23</f>
        <v>0</v>
      </c>
      <c r="DA239" s="11">
        <f>'PV STOP cijfers'!DA23</f>
        <v>0</v>
      </c>
      <c r="DB239" s="11">
        <f>'PV STOP cijfers'!DB23</f>
        <v>0</v>
      </c>
      <c r="DC239" s="11">
        <f>'PV STOP cijfers'!DC23</f>
        <v>0</v>
      </c>
      <c r="DD239" s="11">
        <f>'PV STOP cijfers'!DD23</f>
        <v>0</v>
      </c>
      <c r="DE239" s="11">
        <f>'PV STOP cijfers'!DE23</f>
        <v>0</v>
      </c>
      <c r="DF239" s="11">
        <f>'PV STOP cijfers'!DF23</f>
        <v>0</v>
      </c>
      <c r="DG239" s="11">
        <f>'PV STOP cijfers'!DG23</f>
        <v>0</v>
      </c>
      <c r="DH239" s="11">
        <f>'PV STOP cijfers'!DH23</f>
        <v>0</v>
      </c>
      <c r="DI239" s="11">
        <f>'PV STOP cijfers'!DI23</f>
        <v>0</v>
      </c>
      <c r="DJ239" s="11">
        <f>'PV STOP cijfers'!DJ23</f>
        <v>0</v>
      </c>
      <c r="DK239" s="11">
        <f>'PV STOP cijfers'!DK23</f>
        <v>0</v>
      </c>
      <c r="DL239" s="26">
        <f>'PV STOP cijfers'!DL23</f>
        <v>0</v>
      </c>
    </row>
    <row r="240" spans="1:116">
      <c r="A240" s="47">
        <f>'PV STOP cijfers'!A24</f>
        <v>1100</v>
      </c>
      <c r="B240" s="49" t="str">
        <f>'PV STOP cijfers'!B24</f>
        <v>PD NT 0000, PD NL 0000</v>
      </c>
      <c r="C240" s="56" t="str">
        <f>'PV STOP cijfers'!C24</f>
        <v>Productveiligheid</v>
      </c>
      <c r="D240" s="4" t="str">
        <f>'PV STOP cijfers'!D24</f>
        <v>PV VWS</v>
      </c>
      <c r="E240" s="526" t="str">
        <f>'PV STOP cijfers'!E24</f>
        <v>Persoonlijke beschermingsartikelen verbeterplan</v>
      </c>
      <c r="F240" s="5" t="str">
        <f>'PV STOP cijfers'!F24</f>
        <v>VWS</v>
      </c>
      <c r="G240" s="4" t="str">
        <f>'PV STOP cijfers'!G24</f>
        <v>verbeterplan</v>
      </c>
      <c r="H240" s="533">
        <f>'PV STOP cijfers'!H24</f>
        <v>300</v>
      </c>
      <c r="I240" s="518">
        <f>'PV STOP cijfers'!I24</f>
        <v>300</v>
      </c>
      <c r="J240" s="11">
        <f>'PV STOP cijfers'!J24</f>
        <v>0</v>
      </c>
      <c r="K240" s="11">
        <f>'PV STOP cijfers'!K24</f>
        <v>0</v>
      </c>
      <c r="L240" s="11">
        <f>'PV STOP cijfers'!L24</f>
        <v>0</v>
      </c>
      <c r="M240" s="11">
        <f>'PV STOP cijfers'!M24</f>
        <v>0</v>
      </c>
      <c r="N240" s="11">
        <f>'PV STOP cijfers'!N24</f>
        <v>0</v>
      </c>
      <c r="O240" s="11">
        <f>'PV STOP cijfers'!O24</f>
        <v>0</v>
      </c>
      <c r="P240" s="11">
        <f>'PV STOP cijfers'!P24</f>
        <v>0</v>
      </c>
      <c r="Q240" s="26">
        <f>'PV STOP cijfers'!Q24</f>
        <v>600</v>
      </c>
      <c r="R240" s="15">
        <f>'PV STOP cijfers'!R24</f>
        <v>0</v>
      </c>
      <c r="S240" s="11">
        <f>'PV STOP cijfers'!S24</f>
        <v>0</v>
      </c>
      <c r="T240" s="518">
        <f>'PV STOP cijfers'!T24</f>
        <v>600</v>
      </c>
      <c r="U240" s="11">
        <f>'PV STOP cijfers'!U24</f>
        <v>0</v>
      </c>
      <c r="V240" s="11">
        <f>'PV STOP cijfers'!V24</f>
        <v>0</v>
      </c>
      <c r="W240" s="11">
        <f>'PV STOP cijfers'!W24</f>
        <v>0</v>
      </c>
      <c r="X240" s="11">
        <f>'PV STOP cijfers'!X24</f>
        <v>0</v>
      </c>
      <c r="Y240" s="11">
        <f>'PV STOP cijfers'!Y24</f>
        <v>0</v>
      </c>
      <c r="Z240" s="49">
        <f>'PV STOP cijfers'!Z24</f>
        <v>600</v>
      </c>
      <c r="AA240" s="518">
        <f>'PV STOP cijfers'!AA24</f>
        <v>120</v>
      </c>
      <c r="AB240" s="11">
        <f>'PV STOP cijfers'!AB24</f>
        <v>0</v>
      </c>
      <c r="AC240" s="11">
        <f>'PV STOP cijfers'!AC24</f>
        <v>0</v>
      </c>
      <c r="AD240" s="11">
        <f>'PV STOP cijfers'!AD24</f>
        <v>0</v>
      </c>
      <c r="AE240" s="518">
        <f>'PV STOP cijfers'!AE24</f>
        <v>480</v>
      </c>
      <c r="AF240" s="11">
        <f>'PV STOP cijfers'!AF24</f>
        <v>0</v>
      </c>
      <c r="AG240" s="49">
        <f>'PV STOP cijfers'!AG24</f>
        <v>0</v>
      </c>
      <c r="AH240" s="11">
        <f>'PV STOP cijfers'!AH24</f>
        <v>0</v>
      </c>
      <c r="AI240" s="11">
        <f>'PV STOP cijfers'!AI24</f>
        <v>0</v>
      </c>
      <c r="AJ240" s="11">
        <f>'PV STOP cijfers'!AJ24</f>
        <v>0</v>
      </c>
      <c r="AK240" s="11">
        <f>'PV STOP cijfers'!AK24</f>
        <v>120</v>
      </c>
      <c r="AL240" s="28">
        <f>'PV STOP cijfers'!AL24</f>
        <v>0</v>
      </c>
      <c r="AM240" s="11">
        <f>'PV STOP cijfers'!AM24</f>
        <v>0</v>
      </c>
      <c r="AN240" s="11">
        <f>'PV STOP cijfers'!AN24</f>
        <v>0</v>
      </c>
      <c r="AO240" s="11">
        <f>'PV STOP cijfers'!AO24</f>
        <v>0</v>
      </c>
      <c r="AP240" s="11">
        <f>'PV STOP cijfers'!AP24</f>
        <v>0</v>
      </c>
      <c r="AQ240" s="11">
        <f>'PV STOP cijfers'!AQ24</f>
        <v>0</v>
      </c>
      <c r="AR240" s="28">
        <f>'PV STOP cijfers'!AR24</f>
        <v>0</v>
      </c>
      <c r="AS240" s="11">
        <f>'PV STOP cijfers'!AS24</f>
        <v>0</v>
      </c>
      <c r="AT240" s="11">
        <f>'PV STOP cijfers'!AT24</f>
        <v>0</v>
      </c>
      <c r="AU240" s="11">
        <f>'PV STOP cijfers'!AU24</f>
        <v>0</v>
      </c>
      <c r="AV240" s="11">
        <f>'PV STOP cijfers'!AV24</f>
        <v>0</v>
      </c>
      <c r="AW240" s="11">
        <f>'PV STOP cijfers'!AW24</f>
        <v>0</v>
      </c>
      <c r="AX240" s="11">
        <f>'PV STOP cijfers'!AX24</f>
        <v>0</v>
      </c>
      <c r="AY240" s="11">
        <f>'PV STOP cijfers'!AY24</f>
        <v>0</v>
      </c>
      <c r="AZ240" s="11">
        <f>'PV STOP cijfers'!AZ24</f>
        <v>0</v>
      </c>
      <c r="BA240" s="11">
        <f>'PV STOP cijfers'!BA24</f>
        <v>0</v>
      </c>
      <c r="BB240" s="11">
        <f>'PV STOP cijfers'!BB24</f>
        <v>0</v>
      </c>
      <c r="BC240" s="28">
        <f>'PV STOP cijfers'!BC24</f>
        <v>0</v>
      </c>
      <c r="BD240" s="11">
        <f>'PV STOP cijfers'!BD24</f>
        <v>0</v>
      </c>
      <c r="BE240" s="11">
        <f>'PV STOP cijfers'!BE24</f>
        <v>0</v>
      </c>
      <c r="BF240" s="11">
        <f>'PV STOP cijfers'!BF24</f>
        <v>0</v>
      </c>
      <c r="BG240" s="11">
        <f>'PV STOP cijfers'!BG24</f>
        <v>0</v>
      </c>
      <c r="BH240" s="11">
        <f>'PV STOP cijfers'!BH24</f>
        <v>0</v>
      </c>
      <c r="BI240" s="11">
        <f>'PV STOP cijfers'!BI24</f>
        <v>0</v>
      </c>
      <c r="BJ240" s="11">
        <f>'PV STOP cijfers'!BJ24</f>
        <v>0</v>
      </c>
      <c r="BK240" s="28">
        <f>'PV STOP cijfers'!BK24</f>
        <v>0</v>
      </c>
      <c r="BL240" s="11">
        <f>'PV STOP cijfers'!BL24</f>
        <v>0</v>
      </c>
      <c r="BM240" s="11">
        <f>'PV STOP cijfers'!BM24</f>
        <v>300</v>
      </c>
      <c r="BN240" s="11">
        <f>'PV STOP cijfers'!BN24</f>
        <v>60</v>
      </c>
      <c r="BO240" s="11">
        <f>'PV STOP cijfers'!BO24</f>
        <v>60</v>
      </c>
      <c r="BP240" s="11">
        <f>'PV STOP cijfers'!BP24</f>
        <v>60</v>
      </c>
      <c r="BQ240" s="28">
        <f>'PV STOP cijfers'!BQ24</f>
        <v>0</v>
      </c>
      <c r="BR240" s="11">
        <f>'PV STOP cijfers'!BR24</f>
        <v>0</v>
      </c>
      <c r="BS240" s="11">
        <f>'PV STOP cijfers'!BS24</f>
        <v>0</v>
      </c>
      <c r="BT240" s="11">
        <f>'PV STOP cijfers'!BT24</f>
        <v>0</v>
      </c>
      <c r="BU240" s="11">
        <f>'PV STOP cijfers'!BU24</f>
        <v>0</v>
      </c>
      <c r="BV240" s="11">
        <f>'PV STOP cijfers'!BV24</f>
        <v>0</v>
      </c>
      <c r="BW240" s="11">
        <f>'PV STOP cijfers'!BW24</f>
        <v>0</v>
      </c>
      <c r="BX240" s="49">
        <f>'PV STOP cijfers'!BX24</f>
        <v>0</v>
      </c>
      <c r="BY240" s="11">
        <f>'PV STOP cijfers'!BY24</f>
        <v>600</v>
      </c>
      <c r="BZ240" s="11">
        <f>'PV STOP cijfers'!BZ24</f>
        <v>0</v>
      </c>
      <c r="CA240" s="11">
        <f>'PV STOP cijfers'!CA24</f>
        <v>0</v>
      </c>
      <c r="CB240" s="11">
        <f>'PV STOP cijfers'!CB24</f>
        <v>0</v>
      </c>
      <c r="CC240" s="11">
        <f>'PV STOP cijfers'!CC24</f>
        <v>0</v>
      </c>
      <c r="CD240" s="11">
        <f>'PV STOP cijfers'!CD24</f>
        <v>0</v>
      </c>
      <c r="CE240" s="11">
        <f>'PV STOP cijfers'!CE24</f>
        <v>0</v>
      </c>
      <c r="CF240" s="11">
        <f>'PV STOP cijfers'!CF24</f>
        <v>0</v>
      </c>
      <c r="CG240" s="11">
        <f>'PV STOP cijfers'!CG24</f>
        <v>0</v>
      </c>
      <c r="CH240" s="11">
        <f>'PV STOP cijfers'!CH24</f>
        <v>0</v>
      </c>
      <c r="CI240" s="11">
        <f>'PV STOP cijfers'!CI24</f>
        <v>0</v>
      </c>
      <c r="CJ240" s="11">
        <f>'PV STOP cijfers'!CJ24</f>
        <v>0</v>
      </c>
      <c r="CK240" s="11">
        <f>'PV STOP cijfers'!CK24</f>
        <v>0</v>
      </c>
      <c r="CL240" s="49">
        <f>'PV STOP cijfers'!CL24</f>
        <v>0</v>
      </c>
      <c r="CM240" s="15">
        <f>'PV STOP cijfers'!CM24</f>
        <v>0</v>
      </c>
      <c r="CN240" s="11">
        <f>'PV STOP cijfers'!CN24</f>
        <v>0</v>
      </c>
      <c r="CO240" s="11">
        <f>'PV STOP cijfers'!CO24</f>
        <v>0</v>
      </c>
      <c r="CP240" s="11">
        <f>'PV STOP cijfers'!CP24</f>
        <v>0</v>
      </c>
      <c r="CQ240" s="11">
        <f>'PV STOP cijfers'!CQ24</f>
        <v>0</v>
      </c>
      <c r="CR240" s="11">
        <f>'PV STOP cijfers'!CR24</f>
        <v>0</v>
      </c>
      <c r="CS240" s="11">
        <f>'PV STOP cijfers'!CS24</f>
        <v>0</v>
      </c>
      <c r="CT240" s="11">
        <f>'PV STOP cijfers'!CT24</f>
        <v>0</v>
      </c>
      <c r="CU240" s="11">
        <f>'PV STOP cijfers'!CU24</f>
        <v>0</v>
      </c>
      <c r="CV240" s="11">
        <f>'PV STOP cijfers'!CV24</f>
        <v>0</v>
      </c>
      <c r="CW240" s="11">
        <f>'PV STOP cijfers'!CW24</f>
        <v>0</v>
      </c>
      <c r="CX240" s="11">
        <f>'PV STOP cijfers'!CX24</f>
        <v>0</v>
      </c>
      <c r="CY240" s="26">
        <f>'PV STOP cijfers'!CY24</f>
        <v>0</v>
      </c>
      <c r="CZ240" s="15">
        <f>'PV STOP cijfers'!CZ24</f>
        <v>0</v>
      </c>
      <c r="DA240" s="11">
        <f>'PV STOP cijfers'!DA24</f>
        <v>0</v>
      </c>
      <c r="DB240" s="11">
        <f>'PV STOP cijfers'!DB24</f>
        <v>0</v>
      </c>
      <c r="DC240" s="11">
        <f>'PV STOP cijfers'!DC24</f>
        <v>0</v>
      </c>
      <c r="DD240" s="11">
        <f>'PV STOP cijfers'!DD24</f>
        <v>0</v>
      </c>
      <c r="DE240" s="11">
        <f>'PV STOP cijfers'!DE24</f>
        <v>0</v>
      </c>
      <c r="DF240" s="11">
        <f>'PV STOP cijfers'!DF24</f>
        <v>0</v>
      </c>
      <c r="DG240" s="11">
        <f>'PV STOP cijfers'!DG24</f>
        <v>0</v>
      </c>
      <c r="DH240" s="11">
        <f>'PV STOP cijfers'!DH24</f>
        <v>0</v>
      </c>
      <c r="DI240" s="11">
        <f>'PV STOP cijfers'!DI24</f>
        <v>0</v>
      </c>
      <c r="DJ240" s="11">
        <f>'PV STOP cijfers'!DJ24</f>
        <v>0</v>
      </c>
      <c r="DK240" s="11">
        <f>'PV STOP cijfers'!DK24</f>
        <v>0</v>
      </c>
      <c r="DL240" s="26">
        <f>'PV STOP cijfers'!DL24</f>
        <v>0</v>
      </c>
    </row>
    <row r="241" spans="1:116">
      <c r="A241" s="47">
        <f>'PV STOP cijfers'!A25</f>
        <v>0</v>
      </c>
      <c r="B241" s="49">
        <f>'PV STOP cijfers'!B25</f>
        <v>0</v>
      </c>
      <c r="C241" s="56" t="str">
        <f>'PV STOP cijfers'!C25</f>
        <v>Productveiligheid</v>
      </c>
      <c r="D241" s="4" t="str">
        <f>'PV STOP cijfers'!D25</f>
        <v>PV VWS</v>
      </c>
      <c r="E241" s="4" t="str">
        <f>'PV STOP cijfers'!E25</f>
        <v>Speelgoed en baby- en kinderartikel (fysisch/mechanisch/elektrisch)</v>
      </c>
      <c r="F241" s="5" t="str">
        <f>'PV STOP cijfers'!F25</f>
        <v>VWS</v>
      </c>
      <c r="G241" s="4" t="str">
        <f>'PV STOP cijfers'!G25</f>
        <v>Ja/Ja</v>
      </c>
      <c r="H241" s="15">
        <f>'PV STOP cijfers'!H25</f>
        <v>0</v>
      </c>
      <c r="I241" s="11">
        <f>'PV STOP cijfers'!I25</f>
        <v>0</v>
      </c>
      <c r="J241" s="11">
        <f>'PV STOP cijfers'!J25</f>
        <v>0</v>
      </c>
      <c r="K241" s="11">
        <f>'PV STOP cijfers'!K25</f>
        <v>0</v>
      </c>
      <c r="L241" s="11">
        <f>'PV STOP cijfers'!L25</f>
        <v>0</v>
      </c>
      <c r="M241" s="11">
        <f>'PV STOP cijfers'!M25</f>
        <v>0</v>
      </c>
      <c r="N241" s="11">
        <f>'PV STOP cijfers'!N25</f>
        <v>0</v>
      </c>
      <c r="O241" s="11">
        <f>'PV STOP cijfers'!O25</f>
        <v>0</v>
      </c>
      <c r="P241" s="11">
        <f>'PV STOP cijfers'!P25</f>
        <v>0</v>
      </c>
      <c r="Q241" s="26">
        <f>'PV STOP cijfers'!Q25</f>
        <v>0</v>
      </c>
      <c r="R241" s="15">
        <f>'PV STOP cijfers'!R25</f>
        <v>0</v>
      </c>
      <c r="S241" s="11">
        <f>'PV STOP cijfers'!S25</f>
        <v>0</v>
      </c>
      <c r="T241" s="11">
        <f>'PV STOP cijfers'!T25</f>
        <v>0</v>
      </c>
      <c r="U241" s="11">
        <f>'PV STOP cijfers'!U25</f>
        <v>0</v>
      </c>
      <c r="V241" s="11">
        <f>'PV STOP cijfers'!V25</f>
        <v>0</v>
      </c>
      <c r="W241" s="11">
        <f>'PV STOP cijfers'!W25</f>
        <v>0</v>
      </c>
      <c r="X241" s="11">
        <f>'PV STOP cijfers'!X25</f>
        <v>0</v>
      </c>
      <c r="Y241" s="11">
        <f>'PV STOP cijfers'!Y25</f>
        <v>0</v>
      </c>
      <c r="Z241" s="49">
        <f>'PV STOP cijfers'!Z25</f>
        <v>0</v>
      </c>
      <c r="AA241" s="11">
        <f>'PV STOP cijfers'!AA25</f>
        <v>0</v>
      </c>
      <c r="AB241" s="11">
        <f>'PV STOP cijfers'!AB25</f>
        <v>0</v>
      </c>
      <c r="AC241" s="11">
        <f>'PV STOP cijfers'!AC25</f>
        <v>0</v>
      </c>
      <c r="AD241" s="11">
        <f>'PV STOP cijfers'!AD25</f>
        <v>0</v>
      </c>
      <c r="AE241" s="11">
        <f>'PV STOP cijfers'!AE25</f>
        <v>0</v>
      </c>
      <c r="AF241" s="11">
        <f>'PV STOP cijfers'!AF25</f>
        <v>0</v>
      </c>
      <c r="AG241" s="49">
        <f>'PV STOP cijfers'!AG25</f>
        <v>0</v>
      </c>
      <c r="AH241" s="11">
        <f>'PV STOP cijfers'!AH25</f>
        <v>0</v>
      </c>
      <c r="AI241" s="11">
        <f>'PV STOP cijfers'!AI25</f>
        <v>0</v>
      </c>
      <c r="AJ241" s="11">
        <f>'PV STOP cijfers'!AJ25</f>
        <v>0</v>
      </c>
      <c r="AK241" s="11">
        <f>'PV STOP cijfers'!AK25</f>
        <v>0</v>
      </c>
      <c r="AL241" s="28">
        <f>'PV STOP cijfers'!AL25</f>
        <v>0</v>
      </c>
      <c r="AM241" s="11">
        <f>'PV STOP cijfers'!AM25</f>
        <v>0</v>
      </c>
      <c r="AN241" s="11">
        <f>'PV STOP cijfers'!AN25</f>
        <v>0</v>
      </c>
      <c r="AO241" s="11">
        <f>'PV STOP cijfers'!AO25</f>
        <v>0</v>
      </c>
      <c r="AP241" s="11">
        <f>'PV STOP cijfers'!AP25</f>
        <v>0</v>
      </c>
      <c r="AQ241" s="11">
        <f>'PV STOP cijfers'!AQ25</f>
        <v>0</v>
      </c>
      <c r="AR241" s="28">
        <f>'PV STOP cijfers'!AR25</f>
        <v>0</v>
      </c>
      <c r="AS241" s="11">
        <f>'PV STOP cijfers'!AS25</f>
        <v>0</v>
      </c>
      <c r="AT241" s="11">
        <f>'PV STOP cijfers'!AT25</f>
        <v>0</v>
      </c>
      <c r="AU241" s="11">
        <f>'PV STOP cijfers'!AU25</f>
        <v>0</v>
      </c>
      <c r="AV241" s="11">
        <f>'PV STOP cijfers'!AV25</f>
        <v>0</v>
      </c>
      <c r="AW241" s="11">
        <f>'PV STOP cijfers'!AW25</f>
        <v>0</v>
      </c>
      <c r="AX241" s="11">
        <f>'PV STOP cijfers'!AX25</f>
        <v>0</v>
      </c>
      <c r="AY241" s="11">
        <f>'PV STOP cijfers'!AY25</f>
        <v>0</v>
      </c>
      <c r="AZ241" s="11">
        <f>'PV STOP cijfers'!AZ25</f>
        <v>0</v>
      </c>
      <c r="BA241" s="11">
        <f>'PV STOP cijfers'!BA25</f>
        <v>0</v>
      </c>
      <c r="BB241" s="11">
        <f>'PV STOP cijfers'!BB25</f>
        <v>0</v>
      </c>
      <c r="BC241" s="28">
        <f>'PV STOP cijfers'!BC25</f>
        <v>0</v>
      </c>
      <c r="BD241" s="11">
        <f>'PV STOP cijfers'!BD25</f>
        <v>0</v>
      </c>
      <c r="BE241" s="11">
        <f>'PV STOP cijfers'!BE25</f>
        <v>0</v>
      </c>
      <c r="BF241" s="11">
        <f>'PV STOP cijfers'!BF25</f>
        <v>0</v>
      </c>
      <c r="BG241" s="11">
        <f>'PV STOP cijfers'!BG25</f>
        <v>0</v>
      </c>
      <c r="BH241" s="11">
        <f>'PV STOP cijfers'!BH25</f>
        <v>0</v>
      </c>
      <c r="BI241" s="11">
        <f>'PV STOP cijfers'!BI25</f>
        <v>0</v>
      </c>
      <c r="BJ241" s="11">
        <f>'PV STOP cijfers'!BJ25</f>
        <v>0</v>
      </c>
      <c r="BK241" s="28">
        <f>'PV STOP cijfers'!BK25</f>
        <v>0</v>
      </c>
      <c r="BL241" s="11">
        <f>'PV STOP cijfers'!BL25</f>
        <v>0</v>
      </c>
      <c r="BM241" s="11">
        <f>'PV STOP cijfers'!BM25</f>
        <v>0</v>
      </c>
      <c r="BN241" s="11">
        <f>'PV STOP cijfers'!BN25</f>
        <v>0</v>
      </c>
      <c r="BO241" s="11">
        <f>'PV STOP cijfers'!BO25</f>
        <v>0</v>
      </c>
      <c r="BP241" s="11">
        <f>'PV STOP cijfers'!BP25</f>
        <v>0</v>
      </c>
      <c r="BQ241" s="28">
        <f>'PV STOP cijfers'!BQ25</f>
        <v>0</v>
      </c>
      <c r="BR241" s="11">
        <f>'PV STOP cijfers'!BR25</f>
        <v>0</v>
      </c>
      <c r="BS241" s="11">
        <f>'PV STOP cijfers'!BS25</f>
        <v>0</v>
      </c>
      <c r="BT241" s="11">
        <f>'PV STOP cijfers'!BT25</f>
        <v>0</v>
      </c>
      <c r="BU241" s="11">
        <f>'PV STOP cijfers'!BU25</f>
        <v>0</v>
      </c>
      <c r="BV241" s="11">
        <f>'PV STOP cijfers'!BV25</f>
        <v>0</v>
      </c>
      <c r="BW241" s="11">
        <f>'PV STOP cijfers'!BW25</f>
        <v>0</v>
      </c>
      <c r="BX241" s="49">
        <f>'PV STOP cijfers'!BX25</f>
        <v>0</v>
      </c>
      <c r="BY241" s="11">
        <f>'PV STOP cijfers'!BY25</f>
        <v>0</v>
      </c>
      <c r="BZ241" s="11">
        <f>'PV STOP cijfers'!BZ25</f>
        <v>0</v>
      </c>
      <c r="CA241" s="11">
        <f>'PV STOP cijfers'!CA25</f>
        <v>0</v>
      </c>
      <c r="CB241" s="11">
        <f>'PV STOP cijfers'!CB25</f>
        <v>0</v>
      </c>
      <c r="CC241" s="11">
        <f>'PV STOP cijfers'!CC25</f>
        <v>0</v>
      </c>
      <c r="CD241" s="11">
        <f>'PV STOP cijfers'!CD25</f>
        <v>0</v>
      </c>
      <c r="CE241" s="11">
        <f>'PV STOP cijfers'!CE25</f>
        <v>0</v>
      </c>
      <c r="CF241" s="11">
        <f>'PV STOP cijfers'!CF25</f>
        <v>0</v>
      </c>
      <c r="CG241" s="11">
        <f>'PV STOP cijfers'!CG25</f>
        <v>0</v>
      </c>
      <c r="CH241" s="11">
        <f>'PV STOP cijfers'!CH25</f>
        <v>0</v>
      </c>
      <c r="CI241" s="11">
        <f>'PV STOP cijfers'!CI25</f>
        <v>0</v>
      </c>
      <c r="CJ241" s="11">
        <f>'PV STOP cijfers'!CJ25</f>
        <v>0</v>
      </c>
      <c r="CK241" s="11">
        <f>'PV STOP cijfers'!CK25</f>
        <v>0</v>
      </c>
      <c r="CL241" s="49">
        <f>'PV STOP cijfers'!CL25</f>
        <v>0</v>
      </c>
      <c r="CM241" s="15">
        <f>'PV STOP cijfers'!CM25</f>
        <v>0</v>
      </c>
      <c r="CN241" s="11">
        <f>'PV STOP cijfers'!CN25</f>
        <v>0</v>
      </c>
      <c r="CO241" s="11">
        <f>'PV STOP cijfers'!CO25</f>
        <v>0</v>
      </c>
      <c r="CP241" s="11">
        <f>'PV STOP cijfers'!CP25</f>
        <v>0</v>
      </c>
      <c r="CQ241" s="11">
        <f>'PV STOP cijfers'!CQ25</f>
        <v>0</v>
      </c>
      <c r="CR241" s="11">
        <f>'PV STOP cijfers'!CR25</f>
        <v>0</v>
      </c>
      <c r="CS241" s="11">
        <f>'PV STOP cijfers'!CS25</f>
        <v>0</v>
      </c>
      <c r="CT241" s="11">
        <f>'PV STOP cijfers'!CT25</f>
        <v>0</v>
      </c>
      <c r="CU241" s="11">
        <f>'PV STOP cijfers'!CU25</f>
        <v>0</v>
      </c>
      <c r="CV241" s="11">
        <f>'PV STOP cijfers'!CV25</f>
        <v>0</v>
      </c>
      <c r="CW241" s="11">
        <f>'PV STOP cijfers'!CW25</f>
        <v>0</v>
      </c>
      <c r="CX241" s="11">
        <f>'PV STOP cijfers'!CX25</f>
        <v>0</v>
      </c>
      <c r="CY241" s="26">
        <f>'PV STOP cijfers'!CY25</f>
        <v>0</v>
      </c>
      <c r="CZ241" s="15">
        <f>'PV STOP cijfers'!CZ25</f>
        <v>0</v>
      </c>
      <c r="DA241" s="11">
        <f>'PV STOP cijfers'!DA25</f>
        <v>0</v>
      </c>
      <c r="DB241" s="11">
        <f>'PV STOP cijfers'!DB25</f>
        <v>0</v>
      </c>
      <c r="DC241" s="11">
        <f>'PV STOP cijfers'!DC25</f>
        <v>0</v>
      </c>
      <c r="DD241" s="11">
        <f>'PV STOP cijfers'!DD25</f>
        <v>0</v>
      </c>
      <c r="DE241" s="11">
        <f>'PV STOP cijfers'!DE25</f>
        <v>0</v>
      </c>
      <c r="DF241" s="11">
        <f>'PV STOP cijfers'!DF25</f>
        <v>0</v>
      </c>
      <c r="DG241" s="11">
        <f>'PV STOP cijfers'!DG25</f>
        <v>0</v>
      </c>
      <c r="DH241" s="11">
        <f>'PV STOP cijfers'!DH25</f>
        <v>0</v>
      </c>
      <c r="DI241" s="11">
        <f>'PV STOP cijfers'!DI25</f>
        <v>0</v>
      </c>
      <c r="DJ241" s="11">
        <f>'PV STOP cijfers'!DJ25</f>
        <v>0</v>
      </c>
      <c r="DK241" s="11">
        <f>'PV STOP cijfers'!DK25</f>
        <v>0</v>
      </c>
      <c r="DL241" s="26">
        <f>'PV STOP cijfers'!DL25</f>
        <v>0</v>
      </c>
    </row>
    <row r="242" spans="1:116">
      <c r="A242" s="47">
        <f>'PV STOP cijfers'!A26</f>
        <v>1000</v>
      </c>
      <c r="B242" s="49" t="str">
        <f>'PV STOP cijfers'!B26</f>
        <v>PD NT 0000, PD NL 0000</v>
      </c>
      <c r="C242" s="56" t="str">
        <f>'PV STOP cijfers'!C26</f>
        <v>Productveiligheid</v>
      </c>
      <c r="D242" s="4" t="str">
        <f>'PV STOP cijfers'!D26</f>
        <v>PV VWS</v>
      </c>
      <c r="E242" s="4" t="str">
        <f>'PV STOP cijfers'!E26</f>
        <v>Niet geharmoniseerde producten</v>
      </c>
      <c r="F242" s="5" t="str">
        <f>'PV STOP cijfers'!F26</f>
        <v>VWS</v>
      </c>
      <c r="G242" s="4" t="str">
        <f>'PV STOP cijfers'!G26</f>
        <v>Ja/Ja</v>
      </c>
      <c r="H242" s="15">
        <f>'PV STOP cijfers'!H26</f>
        <v>996</v>
      </c>
      <c r="I242" s="11">
        <f>'PV STOP cijfers'!I26</f>
        <v>560</v>
      </c>
      <c r="J242" s="11">
        <f>'PV STOP cijfers'!J26</f>
        <v>0</v>
      </c>
      <c r="K242" s="11">
        <f>'PV STOP cijfers'!K26</f>
        <v>0</v>
      </c>
      <c r="L242" s="11">
        <f>'PV STOP cijfers'!L26</f>
        <v>0</v>
      </c>
      <c r="M242" s="11">
        <f>'PV STOP cijfers'!M26</f>
        <v>0</v>
      </c>
      <c r="N242" s="11">
        <f>'PV STOP cijfers'!N26</f>
        <v>0</v>
      </c>
      <c r="O242" s="11">
        <f>'PV STOP cijfers'!O26</f>
        <v>0</v>
      </c>
      <c r="P242" s="11">
        <f>'PV STOP cijfers'!P26</f>
        <v>0</v>
      </c>
      <c r="Q242" s="26">
        <f>'PV STOP cijfers'!Q26</f>
        <v>1556</v>
      </c>
      <c r="R242" s="15">
        <f>'PV STOP cijfers'!R26</f>
        <v>0</v>
      </c>
      <c r="S242" s="11">
        <f>'PV STOP cijfers'!S26</f>
        <v>0</v>
      </c>
      <c r="T242" s="11">
        <f>'PV STOP cijfers'!T26</f>
        <v>1556</v>
      </c>
      <c r="U242" s="11">
        <f>'PV STOP cijfers'!U26</f>
        <v>0</v>
      </c>
      <c r="V242" s="11">
        <f>'PV STOP cijfers'!V26</f>
        <v>0</v>
      </c>
      <c r="W242" s="11">
        <f>'PV STOP cijfers'!W26</f>
        <v>0</v>
      </c>
      <c r="X242" s="11">
        <f>'PV STOP cijfers'!X26</f>
        <v>0</v>
      </c>
      <c r="Y242" s="11">
        <f>'PV STOP cijfers'!Y26</f>
        <v>0</v>
      </c>
      <c r="Z242" s="49">
        <f>'PV STOP cijfers'!Z26</f>
        <v>1556</v>
      </c>
      <c r="AA242" s="11">
        <f>'PV STOP cijfers'!AA26</f>
        <v>360</v>
      </c>
      <c r="AB242" s="11">
        <f>'PV STOP cijfers'!AB26</f>
        <v>0</v>
      </c>
      <c r="AC242" s="11">
        <f>'PV STOP cijfers'!AC26</f>
        <v>0</v>
      </c>
      <c r="AD242" s="11">
        <f>'PV STOP cijfers'!AD26</f>
        <v>0</v>
      </c>
      <c r="AE242" s="11">
        <f>'PV STOP cijfers'!AE26</f>
        <v>1196</v>
      </c>
      <c r="AF242" s="11">
        <f>'PV STOP cijfers'!AF26</f>
        <v>0</v>
      </c>
      <c r="AG242" s="49">
        <f>'PV STOP cijfers'!AG26</f>
        <v>0</v>
      </c>
      <c r="AH242" s="11">
        <f>'PV STOP cijfers'!AH26</f>
        <v>0</v>
      </c>
      <c r="AI242" s="11">
        <f>'PV STOP cijfers'!AI26</f>
        <v>0</v>
      </c>
      <c r="AJ242" s="11">
        <f>'PV STOP cijfers'!AJ26</f>
        <v>0</v>
      </c>
      <c r="AK242" s="11">
        <f>'PV STOP cijfers'!AK26</f>
        <v>360</v>
      </c>
      <c r="AL242" s="28">
        <f>'PV STOP cijfers'!AL26</f>
        <v>0</v>
      </c>
      <c r="AM242" s="11">
        <f>'PV STOP cijfers'!AM26</f>
        <v>0</v>
      </c>
      <c r="AN242" s="11">
        <f>'PV STOP cijfers'!AN26</f>
        <v>0</v>
      </c>
      <c r="AO242" s="11">
        <f>'PV STOP cijfers'!AO26</f>
        <v>0</v>
      </c>
      <c r="AP242" s="11">
        <f>'PV STOP cijfers'!AP26</f>
        <v>0</v>
      </c>
      <c r="AQ242" s="11">
        <f>'PV STOP cijfers'!AQ26</f>
        <v>0</v>
      </c>
      <c r="AR242" s="28">
        <f>'PV STOP cijfers'!AR26</f>
        <v>0</v>
      </c>
      <c r="AS242" s="11">
        <f>'PV STOP cijfers'!AS26</f>
        <v>0</v>
      </c>
      <c r="AT242" s="11">
        <f>'PV STOP cijfers'!AT26</f>
        <v>0</v>
      </c>
      <c r="AU242" s="11">
        <f>'PV STOP cijfers'!AU26</f>
        <v>0</v>
      </c>
      <c r="AV242" s="11">
        <f>'PV STOP cijfers'!AV26</f>
        <v>0</v>
      </c>
      <c r="AW242" s="11">
        <f>'PV STOP cijfers'!AW26</f>
        <v>0</v>
      </c>
      <c r="AX242" s="11">
        <f>'PV STOP cijfers'!AX26</f>
        <v>0</v>
      </c>
      <c r="AY242" s="11">
        <f>'PV STOP cijfers'!AY26</f>
        <v>0</v>
      </c>
      <c r="AZ242" s="11">
        <f>'PV STOP cijfers'!AZ26</f>
        <v>0</v>
      </c>
      <c r="BA242" s="11">
        <f>'PV STOP cijfers'!BA26</f>
        <v>0</v>
      </c>
      <c r="BB242" s="11">
        <f>'PV STOP cijfers'!BB26</f>
        <v>0</v>
      </c>
      <c r="BC242" s="28">
        <f>'PV STOP cijfers'!BC26</f>
        <v>0</v>
      </c>
      <c r="BD242" s="11">
        <f>'PV STOP cijfers'!BD26</f>
        <v>0</v>
      </c>
      <c r="BE242" s="11">
        <f>'PV STOP cijfers'!BE26</f>
        <v>0</v>
      </c>
      <c r="BF242" s="11">
        <f>'PV STOP cijfers'!BF26</f>
        <v>0</v>
      </c>
      <c r="BG242" s="11">
        <f>'PV STOP cijfers'!BG26</f>
        <v>0</v>
      </c>
      <c r="BH242" s="11">
        <f>'PV STOP cijfers'!BH26</f>
        <v>0</v>
      </c>
      <c r="BI242" s="11">
        <f>'PV STOP cijfers'!BI26</f>
        <v>0</v>
      </c>
      <c r="BJ242" s="11">
        <f>'PV STOP cijfers'!BJ26</f>
        <v>0</v>
      </c>
      <c r="BK242" s="28">
        <f>'PV STOP cijfers'!BK26</f>
        <v>0</v>
      </c>
      <c r="BL242" s="11">
        <f>'PV STOP cijfers'!BL26</f>
        <v>0</v>
      </c>
      <c r="BM242" s="11">
        <f>'PV STOP cijfers'!BM26</f>
        <v>560</v>
      </c>
      <c r="BN242" s="11">
        <f>'PV STOP cijfers'!BN26</f>
        <v>212</v>
      </c>
      <c r="BO242" s="11">
        <f>'PV STOP cijfers'!BO26</f>
        <v>212</v>
      </c>
      <c r="BP242" s="11">
        <f>'PV STOP cijfers'!BP26</f>
        <v>212</v>
      </c>
      <c r="BQ242" s="28">
        <f>'PV STOP cijfers'!BQ26</f>
        <v>0</v>
      </c>
      <c r="BR242" s="11">
        <f>'PV STOP cijfers'!BR26</f>
        <v>0</v>
      </c>
      <c r="BS242" s="11">
        <f>'PV STOP cijfers'!BS26</f>
        <v>0</v>
      </c>
      <c r="BT242" s="11">
        <f>'PV STOP cijfers'!BT26</f>
        <v>0</v>
      </c>
      <c r="BU242" s="11">
        <f>'PV STOP cijfers'!BU26</f>
        <v>0</v>
      </c>
      <c r="BV242" s="11">
        <f>'PV STOP cijfers'!BV26</f>
        <v>0</v>
      </c>
      <c r="BW242" s="11">
        <f>'PV STOP cijfers'!BW26</f>
        <v>0</v>
      </c>
      <c r="BX242" s="49">
        <f>'PV STOP cijfers'!BX26</f>
        <v>0</v>
      </c>
      <c r="BY242" s="11">
        <f>'PV STOP cijfers'!BY26</f>
        <v>1556</v>
      </c>
      <c r="BZ242" s="11">
        <f>'PV STOP cijfers'!BZ26</f>
        <v>0</v>
      </c>
      <c r="CA242" s="11">
        <f>'PV STOP cijfers'!CA26</f>
        <v>0</v>
      </c>
      <c r="CB242" s="11">
        <f>'PV STOP cijfers'!CB26</f>
        <v>0</v>
      </c>
      <c r="CC242" s="11">
        <f>'PV STOP cijfers'!CC26</f>
        <v>0</v>
      </c>
      <c r="CD242" s="11">
        <f>'PV STOP cijfers'!CD26</f>
        <v>0</v>
      </c>
      <c r="CE242" s="11">
        <f>'PV STOP cijfers'!CE26</f>
        <v>0</v>
      </c>
      <c r="CF242" s="11">
        <f>'PV STOP cijfers'!CF26</f>
        <v>0</v>
      </c>
      <c r="CG242" s="11">
        <f>'PV STOP cijfers'!CG26</f>
        <v>0</v>
      </c>
      <c r="CH242" s="11">
        <f>'PV STOP cijfers'!CH26</f>
        <v>0</v>
      </c>
      <c r="CI242" s="11">
        <f>'PV STOP cijfers'!CI26</f>
        <v>0</v>
      </c>
      <c r="CJ242" s="11">
        <f>'PV STOP cijfers'!CJ26</f>
        <v>0</v>
      </c>
      <c r="CK242" s="11">
        <f>'PV STOP cijfers'!CK26</f>
        <v>0</v>
      </c>
      <c r="CL242" s="49">
        <f>'PV STOP cijfers'!CL26</f>
        <v>0</v>
      </c>
      <c r="CM242" s="15">
        <f>'PV STOP cijfers'!CM26</f>
        <v>0</v>
      </c>
      <c r="CN242" s="11">
        <f>'PV STOP cijfers'!CN26</f>
        <v>0</v>
      </c>
      <c r="CO242" s="11">
        <f>'PV STOP cijfers'!CO26</f>
        <v>0</v>
      </c>
      <c r="CP242" s="11">
        <f>'PV STOP cijfers'!CP26</f>
        <v>0</v>
      </c>
      <c r="CQ242" s="11">
        <f>'PV STOP cijfers'!CQ26</f>
        <v>0</v>
      </c>
      <c r="CR242" s="11">
        <f>'PV STOP cijfers'!CR26</f>
        <v>0</v>
      </c>
      <c r="CS242" s="11">
        <f>'PV STOP cijfers'!CS26</f>
        <v>0</v>
      </c>
      <c r="CT242" s="11">
        <f>'PV STOP cijfers'!CT26</f>
        <v>0</v>
      </c>
      <c r="CU242" s="11">
        <f>'PV STOP cijfers'!CU26</f>
        <v>0</v>
      </c>
      <c r="CV242" s="11">
        <f>'PV STOP cijfers'!CV26</f>
        <v>0</v>
      </c>
      <c r="CW242" s="11">
        <f>'PV STOP cijfers'!CW26</f>
        <v>0</v>
      </c>
      <c r="CX242" s="11">
        <f>'PV STOP cijfers'!CX26</f>
        <v>0</v>
      </c>
      <c r="CY242" s="26">
        <f>'PV STOP cijfers'!CY26</f>
        <v>0</v>
      </c>
      <c r="CZ242" s="15">
        <f>'PV STOP cijfers'!CZ26</f>
        <v>0</v>
      </c>
      <c r="DA242" s="11">
        <f>'PV STOP cijfers'!DA26</f>
        <v>0</v>
      </c>
      <c r="DB242" s="11">
        <f>'PV STOP cijfers'!DB26</f>
        <v>0</v>
      </c>
      <c r="DC242" s="11">
        <f>'PV STOP cijfers'!DC26</f>
        <v>0</v>
      </c>
      <c r="DD242" s="11">
        <f>'PV STOP cijfers'!DD26</f>
        <v>0</v>
      </c>
      <c r="DE242" s="11">
        <f>'PV STOP cijfers'!DE26</f>
        <v>0</v>
      </c>
      <c r="DF242" s="11">
        <f>'PV STOP cijfers'!DF26</f>
        <v>0</v>
      </c>
      <c r="DG242" s="11">
        <f>'PV STOP cijfers'!DG26</f>
        <v>0</v>
      </c>
      <c r="DH242" s="11">
        <f>'PV STOP cijfers'!DH26</f>
        <v>0</v>
      </c>
      <c r="DI242" s="11">
        <f>'PV STOP cijfers'!DI26</f>
        <v>0</v>
      </c>
      <c r="DJ242" s="11">
        <f>'PV STOP cijfers'!DJ26</f>
        <v>0</v>
      </c>
      <c r="DK242" s="11">
        <f>'PV STOP cijfers'!DK26</f>
        <v>0</v>
      </c>
      <c r="DL242" s="26">
        <f>'PV STOP cijfers'!DL26</f>
        <v>0</v>
      </c>
    </row>
    <row r="243" spans="1:116" ht="26.4">
      <c r="A243" s="47">
        <f>'PV STOP cijfers'!A27</f>
        <v>1750</v>
      </c>
      <c r="B243" s="49" t="str">
        <f>'PV STOP cijfers'!B27</f>
        <v>PD NT 6640, PD NA 0000</v>
      </c>
      <c r="C243" s="56" t="str">
        <f>'PV STOP cijfers'!C27</f>
        <v>Productveiligheid</v>
      </c>
      <c r="D243" s="4" t="str">
        <f>'PV STOP cijfers'!D27</f>
        <v>PV VWS</v>
      </c>
      <c r="E243" s="653" t="str">
        <f>'PV STOP cijfers'!E27</f>
        <v>Toezicht op AKI's en NOBO's (bijz projecten)</v>
      </c>
      <c r="F243" s="5" t="str">
        <f>'PV STOP cijfers'!F27</f>
        <v>VWS</v>
      </c>
      <c r="G243" s="4" t="str">
        <f>'PV STOP cijfers'!G27</f>
        <v>Ja/Ja</v>
      </c>
      <c r="H243" s="15">
        <f>'PV STOP cijfers'!H27</f>
        <v>1505</v>
      </c>
      <c r="I243" s="11">
        <f>'PV STOP cijfers'!I27</f>
        <v>0</v>
      </c>
      <c r="J243" s="11">
        <f>'PV STOP cijfers'!J27</f>
        <v>0</v>
      </c>
      <c r="K243" s="11">
        <f>'PV STOP cijfers'!K27</f>
        <v>0</v>
      </c>
      <c r="L243" s="11">
        <f>'PV STOP cijfers'!L27</f>
        <v>480</v>
      </c>
      <c r="M243" s="11">
        <f>'PV STOP cijfers'!M27</f>
        <v>0</v>
      </c>
      <c r="N243" s="11">
        <f>'PV STOP cijfers'!N27</f>
        <v>0</v>
      </c>
      <c r="O243" s="11">
        <f>'PV STOP cijfers'!O27</f>
        <v>0</v>
      </c>
      <c r="P243" s="11">
        <f>'PV STOP cijfers'!P27</f>
        <v>0</v>
      </c>
      <c r="Q243" s="26">
        <f>'PV STOP cijfers'!Q27</f>
        <v>1985</v>
      </c>
      <c r="R243" s="15">
        <f>'PV STOP cijfers'!R27</f>
        <v>0</v>
      </c>
      <c r="S243" s="11">
        <f>'PV STOP cijfers'!S27</f>
        <v>0</v>
      </c>
      <c r="T243" s="11">
        <f>'PV STOP cijfers'!T27</f>
        <v>1985</v>
      </c>
      <c r="U243" s="11">
        <f>'PV STOP cijfers'!U27</f>
        <v>0</v>
      </c>
      <c r="V243" s="11">
        <f>'PV STOP cijfers'!V27</f>
        <v>0</v>
      </c>
      <c r="W243" s="11">
        <f>'PV STOP cijfers'!W27</f>
        <v>0</v>
      </c>
      <c r="X243" s="11">
        <f>'PV STOP cijfers'!X27</f>
        <v>0</v>
      </c>
      <c r="Y243" s="11">
        <f>'PV STOP cijfers'!Y27</f>
        <v>0</v>
      </c>
      <c r="Z243" s="49">
        <f>'PV STOP cijfers'!Z27</f>
        <v>1985</v>
      </c>
      <c r="AA243" s="11">
        <f>'PV STOP cijfers'!AA27</f>
        <v>480</v>
      </c>
      <c r="AB243" s="11">
        <f>'PV STOP cijfers'!AB27</f>
        <v>0</v>
      </c>
      <c r="AC243" s="11">
        <f>'PV STOP cijfers'!AC27</f>
        <v>0</v>
      </c>
      <c r="AD243" s="11">
        <f>'PV STOP cijfers'!AD27</f>
        <v>0</v>
      </c>
      <c r="AE243" s="11">
        <f>'PV STOP cijfers'!AE27</f>
        <v>1505</v>
      </c>
      <c r="AF243" s="11">
        <f>'PV STOP cijfers'!AF27</f>
        <v>0</v>
      </c>
      <c r="AG243" s="49">
        <f>'PV STOP cijfers'!AG27</f>
        <v>0</v>
      </c>
      <c r="AH243" s="11">
        <f>'PV STOP cijfers'!AH27</f>
        <v>0</v>
      </c>
      <c r="AI243" s="11">
        <f>'PV STOP cijfers'!AI27</f>
        <v>0</v>
      </c>
      <c r="AJ243" s="11">
        <f>'PV STOP cijfers'!AJ27</f>
        <v>0</v>
      </c>
      <c r="AK243" s="11">
        <f>'PV STOP cijfers'!AK27</f>
        <v>480</v>
      </c>
      <c r="AL243" s="28">
        <f>'PV STOP cijfers'!AL27</f>
        <v>0</v>
      </c>
      <c r="AM243" s="11">
        <f>'PV STOP cijfers'!AM27</f>
        <v>0</v>
      </c>
      <c r="AN243" s="11">
        <f>'PV STOP cijfers'!AN27</f>
        <v>0</v>
      </c>
      <c r="AO243" s="11">
        <f>'PV STOP cijfers'!AO27</f>
        <v>0</v>
      </c>
      <c r="AP243" s="11">
        <f>'PV STOP cijfers'!AP27</f>
        <v>0</v>
      </c>
      <c r="AQ243" s="11">
        <f>'PV STOP cijfers'!AQ27</f>
        <v>0</v>
      </c>
      <c r="AR243" s="28">
        <f>'PV STOP cijfers'!AR27</f>
        <v>0</v>
      </c>
      <c r="AS243" s="11">
        <f>'PV STOP cijfers'!AS27</f>
        <v>0</v>
      </c>
      <c r="AT243" s="11">
        <f>'PV STOP cijfers'!AT27</f>
        <v>0</v>
      </c>
      <c r="AU243" s="11">
        <f>'PV STOP cijfers'!AU27</f>
        <v>0</v>
      </c>
      <c r="AV243" s="11">
        <f>'PV STOP cijfers'!AV27</f>
        <v>0</v>
      </c>
      <c r="AW243" s="11">
        <f>'PV STOP cijfers'!AW27</f>
        <v>0</v>
      </c>
      <c r="AX243" s="11">
        <f>'PV STOP cijfers'!AX27</f>
        <v>0</v>
      </c>
      <c r="AY243" s="11">
        <f>'PV STOP cijfers'!AY27</f>
        <v>0</v>
      </c>
      <c r="AZ243" s="11">
        <f>'PV STOP cijfers'!AZ27</f>
        <v>0</v>
      </c>
      <c r="BA243" s="11">
        <f>'PV STOP cijfers'!BA27</f>
        <v>0</v>
      </c>
      <c r="BB243" s="11">
        <f>'PV STOP cijfers'!BB27</f>
        <v>0</v>
      </c>
      <c r="BC243" s="28">
        <f>'PV STOP cijfers'!BC27</f>
        <v>0</v>
      </c>
      <c r="BD243" s="11">
        <f>'PV STOP cijfers'!BD27</f>
        <v>0</v>
      </c>
      <c r="BE243" s="11">
        <f>'PV STOP cijfers'!BE27</f>
        <v>0</v>
      </c>
      <c r="BF243" s="11">
        <f>'PV STOP cijfers'!BF27</f>
        <v>0</v>
      </c>
      <c r="BG243" s="11">
        <f>'PV STOP cijfers'!BG27</f>
        <v>0</v>
      </c>
      <c r="BH243" s="11">
        <f>'PV STOP cijfers'!BH27</f>
        <v>0</v>
      </c>
      <c r="BI243" s="11">
        <f>'PV STOP cijfers'!BI27</f>
        <v>0</v>
      </c>
      <c r="BJ243" s="11">
        <f>'PV STOP cijfers'!BJ27</f>
        <v>0</v>
      </c>
      <c r="BK243" s="28">
        <f>'PV STOP cijfers'!BK27</f>
        <v>0</v>
      </c>
      <c r="BL243" s="11">
        <f>'PV STOP cijfers'!BL27</f>
        <v>0</v>
      </c>
      <c r="BM243" s="11">
        <f>'PV STOP cijfers'!BM27</f>
        <v>0</v>
      </c>
      <c r="BN243" s="11">
        <f>'PV STOP cijfers'!BN27</f>
        <v>501.66666666666669</v>
      </c>
      <c r="BO243" s="11">
        <f>'PV STOP cijfers'!BO27</f>
        <v>501.66666666666669</v>
      </c>
      <c r="BP243" s="11">
        <f>'PV STOP cijfers'!BP27</f>
        <v>501.66666666666669</v>
      </c>
      <c r="BQ243" s="28">
        <f>'PV STOP cijfers'!BQ27</f>
        <v>0</v>
      </c>
      <c r="BR243" s="11">
        <f>'PV STOP cijfers'!BR27</f>
        <v>0</v>
      </c>
      <c r="BS243" s="11">
        <f>'PV STOP cijfers'!BS27</f>
        <v>0</v>
      </c>
      <c r="BT243" s="11">
        <f>'PV STOP cijfers'!BT27</f>
        <v>0</v>
      </c>
      <c r="BU243" s="11">
        <f>'PV STOP cijfers'!BU27</f>
        <v>0</v>
      </c>
      <c r="BV243" s="11">
        <f>'PV STOP cijfers'!BV27</f>
        <v>0</v>
      </c>
      <c r="BW243" s="11">
        <f>'PV STOP cijfers'!BW27</f>
        <v>0</v>
      </c>
      <c r="BX243" s="49">
        <f>'PV STOP cijfers'!BX27</f>
        <v>0</v>
      </c>
      <c r="BY243" s="11">
        <f>'PV STOP cijfers'!BY27</f>
        <v>1985.0000000000002</v>
      </c>
      <c r="BZ243" s="11">
        <f>'PV STOP cijfers'!BZ27</f>
        <v>0</v>
      </c>
      <c r="CA243" s="11">
        <f>'PV STOP cijfers'!CA27</f>
        <v>0</v>
      </c>
      <c r="CB243" s="11">
        <f>'PV STOP cijfers'!CB27</f>
        <v>0</v>
      </c>
      <c r="CC243" s="11">
        <f>'PV STOP cijfers'!CC27</f>
        <v>0</v>
      </c>
      <c r="CD243" s="11">
        <f>'PV STOP cijfers'!CD27</f>
        <v>0</v>
      </c>
      <c r="CE243" s="11">
        <f>'PV STOP cijfers'!CE27</f>
        <v>0</v>
      </c>
      <c r="CF243" s="11">
        <f>'PV STOP cijfers'!CF27</f>
        <v>0</v>
      </c>
      <c r="CG243" s="11">
        <f>'PV STOP cijfers'!CG27</f>
        <v>0</v>
      </c>
      <c r="CH243" s="11">
        <f>'PV STOP cijfers'!CH27</f>
        <v>0</v>
      </c>
      <c r="CI243" s="11">
        <f>'PV STOP cijfers'!CI27</f>
        <v>0</v>
      </c>
      <c r="CJ243" s="11">
        <f>'PV STOP cijfers'!CJ27</f>
        <v>0</v>
      </c>
      <c r="CK243" s="11">
        <f>'PV STOP cijfers'!CK27</f>
        <v>0</v>
      </c>
      <c r="CL243" s="49">
        <f>'PV STOP cijfers'!CL27</f>
        <v>0</v>
      </c>
      <c r="CM243" s="15">
        <f>'PV STOP cijfers'!CM27</f>
        <v>0</v>
      </c>
      <c r="CN243" s="11">
        <f>'PV STOP cijfers'!CN27</f>
        <v>0</v>
      </c>
      <c r="CO243" s="11">
        <f>'PV STOP cijfers'!CO27</f>
        <v>0</v>
      </c>
      <c r="CP243" s="11">
        <f>'PV STOP cijfers'!CP27</f>
        <v>0</v>
      </c>
      <c r="CQ243" s="11">
        <f>'PV STOP cijfers'!CQ27</f>
        <v>0</v>
      </c>
      <c r="CR243" s="11">
        <f>'PV STOP cijfers'!CR27</f>
        <v>0</v>
      </c>
      <c r="CS243" s="11">
        <f>'PV STOP cijfers'!CS27</f>
        <v>0</v>
      </c>
      <c r="CT243" s="11">
        <f>'PV STOP cijfers'!CT27</f>
        <v>0</v>
      </c>
      <c r="CU243" s="11">
        <f>'PV STOP cijfers'!CU27</f>
        <v>0</v>
      </c>
      <c r="CV243" s="11">
        <f>'PV STOP cijfers'!CV27</f>
        <v>0</v>
      </c>
      <c r="CW243" s="11">
        <f>'PV STOP cijfers'!CW27</f>
        <v>0</v>
      </c>
      <c r="CX243" s="11">
        <f>'PV STOP cijfers'!CX27</f>
        <v>0</v>
      </c>
      <c r="CY243" s="26">
        <f>'PV STOP cijfers'!CY27</f>
        <v>0</v>
      </c>
      <c r="CZ243" s="15">
        <f>'PV STOP cijfers'!CZ27</f>
        <v>0</v>
      </c>
      <c r="DA243" s="11">
        <f>'PV STOP cijfers'!DA27</f>
        <v>0</v>
      </c>
      <c r="DB243" s="11">
        <f>'PV STOP cijfers'!DB27</f>
        <v>0</v>
      </c>
      <c r="DC243" s="11">
        <f>'PV STOP cijfers'!DC27</f>
        <v>0</v>
      </c>
      <c r="DD243" s="11">
        <f>'PV STOP cijfers'!DD27</f>
        <v>0</v>
      </c>
      <c r="DE243" s="11">
        <f>'PV STOP cijfers'!DE27</f>
        <v>0</v>
      </c>
      <c r="DF243" s="11">
        <f>'PV STOP cijfers'!DF27</f>
        <v>0</v>
      </c>
      <c r="DG243" s="11">
        <f>'PV STOP cijfers'!DG27</f>
        <v>0</v>
      </c>
      <c r="DH243" s="11">
        <f>'PV STOP cijfers'!DH27</f>
        <v>0</v>
      </c>
      <c r="DI243" s="11">
        <f>'PV STOP cijfers'!DI27</f>
        <v>0</v>
      </c>
      <c r="DJ243" s="11">
        <f>'PV STOP cijfers'!DJ27</f>
        <v>0</v>
      </c>
      <c r="DK243" s="11">
        <f>'PV STOP cijfers'!DK27</f>
        <v>0</v>
      </c>
      <c r="DL243" s="26">
        <f>'PV STOP cijfers'!DL27</f>
        <v>0</v>
      </c>
    </row>
    <row r="244" spans="1:116" ht="26.4">
      <c r="A244" s="47">
        <f>'PV STOP cijfers'!A28</f>
        <v>1750</v>
      </c>
      <c r="B244" s="49" t="str">
        <f>'PV STOP cijfers'!B28</f>
        <v>PD NT 6640, PD NA 0000</v>
      </c>
      <c r="C244" s="56" t="str">
        <f>'PV STOP cijfers'!C28</f>
        <v>Productveiligheid</v>
      </c>
      <c r="D244" s="4" t="str">
        <f>'PV STOP cijfers'!D28</f>
        <v>PV VWS</v>
      </c>
      <c r="E244" s="655" t="str">
        <f>'PV STOP cijfers'!E28</f>
        <v>Toezicht op AKI's en NOBO's (bijz projecten) Verbeterplan</v>
      </c>
      <c r="F244" s="5" t="str">
        <f>'PV STOP cijfers'!F28</f>
        <v>VWS</v>
      </c>
      <c r="G244" s="4" t="str">
        <f>'PV STOP cijfers'!G28</f>
        <v>verbeterplan</v>
      </c>
      <c r="H244" s="533">
        <f>'PV STOP cijfers'!H28</f>
        <v>675</v>
      </c>
      <c r="I244" s="11">
        <f>'PV STOP cijfers'!I28</f>
        <v>0</v>
      </c>
      <c r="J244" s="11">
        <f>'PV STOP cijfers'!J28</f>
        <v>0</v>
      </c>
      <c r="K244" s="11">
        <f>'PV STOP cijfers'!K28</f>
        <v>0</v>
      </c>
      <c r="L244" s="11">
        <f>'PV STOP cijfers'!L28</f>
        <v>0</v>
      </c>
      <c r="M244" s="11">
        <f>'PV STOP cijfers'!M28</f>
        <v>0</v>
      </c>
      <c r="N244" s="11">
        <f>'PV STOP cijfers'!N28</f>
        <v>0</v>
      </c>
      <c r="O244" s="11">
        <f>'PV STOP cijfers'!O28</f>
        <v>0</v>
      </c>
      <c r="P244" s="11">
        <f>'PV STOP cijfers'!P28</f>
        <v>0</v>
      </c>
      <c r="Q244" s="26">
        <f>'PV STOP cijfers'!Q28</f>
        <v>675</v>
      </c>
      <c r="R244" s="15">
        <f>'PV STOP cijfers'!R28</f>
        <v>0</v>
      </c>
      <c r="S244" s="11">
        <f>'PV STOP cijfers'!S28</f>
        <v>0</v>
      </c>
      <c r="T244" s="518">
        <f>'PV STOP cijfers'!T28</f>
        <v>675</v>
      </c>
      <c r="U244" s="11">
        <f>'PV STOP cijfers'!U28</f>
        <v>0</v>
      </c>
      <c r="V244" s="11">
        <f>'PV STOP cijfers'!V28</f>
        <v>0</v>
      </c>
      <c r="W244" s="11">
        <f>'PV STOP cijfers'!W28</f>
        <v>0</v>
      </c>
      <c r="X244" s="11">
        <f>'PV STOP cijfers'!X28</f>
        <v>0</v>
      </c>
      <c r="Y244" s="11">
        <f>'PV STOP cijfers'!Y28</f>
        <v>0</v>
      </c>
      <c r="Z244" s="49">
        <f>'PV STOP cijfers'!Z28</f>
        <v>675</v>
      </c>
      <c r="AA244" s="518">
        <f>'PV STOP cijfers'!AA28</f>
        <v>675</v>
      </c>
      <c r="AB244" s="11">
        <f>'PV STOP cijfers'!AB28</f>
        <v>0</v>
      </c>
      <c r="AC244" s="11">
        <f>'PV STOP cijfers'!AC28</f>
        <v>0</v>
      </c>
      <c r="AD244" s="11">
        <f>'PV STOP cijfers'!AD28</f>
        <v>0</v>
      </c>
      <c r="AE244" s="11">
        <f>'PV STOP cijfers'!AE28</f>
        <v>0</v>
      </c>
      <c r="AF244" s="11">
        <f>'PV STOP cijfers'!AF28</f>
        <v>0</v>
      </c>
      <c r="AG244" s="49">
        <f>'PV STOP cijfers'!AG28</f>
        <v>0</v>
      </c>
      <c r="AH244" s="11">
        <f>'PV STOP cijfers'!AH28</f>
        <v>0</v>
      </c>
      <c r="AI244" s="11">
        <f>'PV STOP cijfers'!AI28</f>
        <v>0</v>
      </c>
      <c r="AJ244" s="11">
        <f>'PV STOP cijfers'!AJ28</f>
        <v>0</v>
      </c>
      <c r="AK244" s="11">
        <f>'PV STOP cijfers'!AK28</f>
        <v>675</v>
      </c>
      <c r="AL244" s="28">
        <f>'PV STOP cijfers'!AL28</f>
        <v>0</v>
      </c>
      <c r="AM244" s="11">
        <f>'PV STOP cijfers'!AM28</f>
        <v>0</v>
      </c>
      <c r="AN244" s="11">
        <f>'PV STOP cijfers'!AN28</f>
        <v>0</v>
      </c>
      <c r="AO244" s="11">
        <f>'PV STOP cijfers'!AO28</f>
        <v>0</v>
      </c>
      <c r="AP244" s="11">
        <f>'PV STOP cijfers'!AP28</f>
        <v>0</v>
      </c>
      <c r="AQ244" s="11">
        <f>'PV STOP cijfers'!AQ28</f>
        <v>0</v>
      </c>
      <c r="AR244" s="28">
        <f>'PV STOP cijfers'!AR28</f>
        <v>0</v>
      </c>
      <c r="AS244" s="11">
        <f>'PV STOP cijfers'!AS28</f>
        <v>0</v>
      </c>
      <c r="AT244" s="11">
        <f>'PV STOP cijfers'!AT28</f>
        <v>0</v>
      </c>
      <c r="AU244" s="11">
        <f>'PV STOP cijfers'!AU28</f>
        <v>0</v>
      </c>
      <c r="AV244" s="11">
        <f>'PV STOP cijfers'!AV28</f>
        <v>0</v>
      </c>
      <c r="AW244" s="11">
        <f>'PV STOP cijfers'!AW28</f>
        <v>0</v>
      </c>
      <c r="AX244" s="11">
        <f>'PV STOP cijfers'!AX28</f>
        <v>0</v>
      </c>
      <c r="AY244" s="11">
        <f>'PV STOP cijfers'!AY28</f>
        <v>0</v>
      </c>
      <c r="AZ244" s="11">
        <f>'PV STOP cijfers'!AZ28</f>
        <v>0</v>
      </c>
      <c r="BA244" s="11">
        <f>'PV STOP cijfers'!BA28</f>
        <v>0</v>
      </c>
      <c r="BB244" s="11">
        <f>'PV STOP cijfers'!BB28</f>
        <v>0</v>
      </c>
      <c r="BC244" s="28">
        <f>'PV STOP cijfers'!BC28</f>
        <v>0</v>
      </c>
      <c r="BD244" s="11">
        <f>'PV STOP cijfers'!BD28</f>
        <v>0</v>
      </c>
      <c r="BE244" s="11">
        <f>'PV STOP cijfers'!BE28</f>
        <v>0</v>
      </c>
      <c r="BF244" s="11">
        <f>'PV STOP cijfers'!BF28</f>
        <v>0</v>
      </c>
      <c r="BG244" s="11">
        <f>'PV STOP cijfers'!BG28</f>
        <v>0</v>
      </c>
      <c r="BH244" s="11">
        <f>'PV STOP cijfers'!BH28</f>
        <v>0</v>
      </c>
      <c r="BI244" s="11">
        <f>'PV STOP cijfers'!BI28</f>
        <v>0</v>
      </c>
      <c r="BJ244" s="11">
        <f>'PV STOP cijfers'!BJ28</f>
        <v>0</v>
      </c>
      <c r="BK244" s="28">
        <f>'PV STOP cijfers'!BK28</f>
        <v>0</v>
      </c>
      <c r="BL244" s="11">
        <f>'PV STOP cijfers'!BL28</f>
        <v>0</v>
      </c>
      <c r="BM244" s="11">
        <f>'PV STOP cijfers'!BM28</f>
        <v>0</v>
      </c>
      <c r="BN244" s="11" t="str">
        <f>'PV STOP cijfers'!BN28</f>
        <v>to</v>
      </c>
      <c r="BO244" s="11" t="str">
        <f>'PV STOP cijfers'!BO28</f>
        <v>to</v>
      </c>
      <c r="BP244" s="11" t="str">
        <f>'PV STOP cijfers'!BP28</f>
        <v>to</v>
      </c>
      <c r="BQ244" s="28">
        <f>'PV STOP cijfers'!BQ28</f>
        <v>0</v>
      </c>
      <c r="BR244" s="11">
        <f>'PV STOP cijfers'!BR28</f>
        <v>0</v>
      </c>
      <c r="BS244" s="11">
        <f>'PV STOP cijfers'!BS28</f>
        <v>0</v>
      </c>
      <c r="BT244" s="11">
        <f>'PV STOP cijfers'!BT28</f>
        <v>0</v>
      </c>
      <c r="BU244" s="11">
        <f>'PV STOP cijfers'!BU28</f>
        <v>0</v>
      </c>
      <c r="BV244" s="11">
        <f>'PV STOP cijfers'!BV28</f>
        <v>0</v>
      </c>
      <c r="BW244" s="11">
        <f>'PV STOP cijfers'!BW28</f>
        <v>0</v>
      </c>
      <c r="BX244" s="49">
        <f>'PV STOP cijfers'!BX28</f>
        <v>0</v>
      </c>
      <c r="BY244" s="11">
        <f>'PV STOP cijfers'!BY28</f>
        <v>675</v>
      </c>
      <c r="BZ244" s="11">
        <f>'PV STOP cijfers'!BZ28</f>
        <v>0</v>
      </c>
      <c r="CA244" s="11">
        <f>'PV STOP cijfers'!CA28</f>
        <v>0</v>
      </c>
      <c r="CB244" s="11">
        <f>'PV STOP cijfers'!CB28</f>
        <v>0</v>
      </c>
      <c r="CC244" s="11">
        <f>'PV STOP cijfers'!CC28</f>
        <v>0</v>
      </c>
      <c r="CD244" s="11">
        <f>'PV STOP cijfers'!CD28</f>
        <v>0</v>
      </c>
      <c r="CE244" s="11">
        <f>'PV STOP cijfers'!CE28</f>
        <v>0</v>
      </c>
      <c r="CF244" s="11">
        <f>'PV STOP cijfers'!CF28</f>
        <v>0</v>
      </c>
      <c r="CG244" s="11">
        <f>'PV STOP cijfers'!CG28</f>
        <v>0</v>
      </c>
      <c r="CH244" s="11">
        <f>'PV STOP cijfers'!CH28</f>
        <v>0</v>
      </c>
      <c r="CI244" s="11">
        <f>'PV STOP cijfers'!CI28</f>
        <v>0</v>
      </c>
      <c r="CJ244" s="11">
        <f>'PV STOP cijfers'!CJ28</f>
        <v>0</v>
      </c>
      <c r="CK244" s="11">
        <f>'PV STOP cijfers'!CK28</f>
        <v>0</v>
      </c>
      <c r="CL244" s="49">
        <f>'PV STOP cijfers'!CL28</f>
        <v>0</v>
      </c>
      <c r="CM244" s="15">
        <f>'PV STOP cijfers'!CM28</f>
        <v>0</v>
      </c>
      <c r="CN244" s="11">
        <f>'PV STOP cijfers'!CN28</f>
        <v>0</v>
      </c>
      <c r="CO244" s="11">
        <f>'PV STOP cijfers'!CO28</f>
        <v>0</v>
      </c>
      <c r="CP244" s="11">
        <f>'PV STOP cijfers'!CP28</f>
        <v>0</v>
      </c>
      <c r="CQ244" s="11">
        <f>'PV STOP cijfers'!CQ28</f>
        <v>0</v>
      </c>
      <c r="CR244" s="11">
        <f>'PV STOP cijfers'!CR28</f>
        <v>0</v>
      </c>
      <c r="CS244" s="11">
        <f>'PV STOP cijfers'!CS28</f>
        <v>0</v>
      </c>
      <c r="CT244" s="11">
        <f>'PV STOP cijfers'!CT28</f>
        <v>0</v>
      </c>
      <c r="CU244" s="11">
        <f>'PV STOP cijfers'!CU28</f>
        <v>0</v>
      </c>
      <c r="CV244" s="11">
        <f>'PV STOP cijfers'!CV28</f>
        <v>0</v>
      </c>
      <c r="CW244" s="11">
        <f>'PV STOP cijfers'!CW28</f>
        <v>0</v>
      </c>
      <c r="CX244" s="11">
        <f>'PV STOP cijfers'!CX28</f>
        <v>0</v>
      </c>
      <c r="CY244" s="26">
        <f>'PV STOP cijfers'!CY28</f>
        <v>0</v>
      </c>
      <c r="CZ244" s="15">
        <f>'PV STOP cijfers'!CZ28</f>
        <v>0</v>
      </c>
      <c r="DA244" s="11">
        <f>'PV STOP cijfers'!DA28</f>
        <v>0</v>
      </c>
      <c r="DB244" s="11">
        <f>'PV STOP cijfers'!DB28</f>
        <v>0</v>
      </c>
      <c r="DC244" s="11">
        <f>'PV STOP cijfers'!DC28</f>
        <v>0</v>
      </c>
      <c r="DD244" s="11">
        <f>'PV STOP cijfers'!DD28</f>
        <v>0</v>
      </c>
      <c r="DE244" s="11">
        <f>'PV STOP cijfers'!DE28</f>
        <v>0</v>
      </c>
      <c r="DF244" s="11">
        <f>'PV STOP cijfers'!DF28</f>
        <v>0</v>
      </c>
      <c r="DG244" s="11">
        <f>'PV STOP cijfers'!DG28</f>
        <v>0</v>
      </c>
      <c r="DH244" s="11">
        <f>'PV STOP cijfers'!DH28</f>
        <v>0</v>
      </c>
      <c r="DI244" s="11">
        <f>'PV STOP cijfers'!DI28</f>
        <v>0</v>
      </c>
      <c r="DJ244" s="11">
        <f>'PV STOP cijfers'!DJ28</f>
        <v>0</v>
      </c>
      <c r="DK244" s="11">
        <f>'PV STOP cijfers'!DK28</f>
        <v>0</v>
      </c>
      <c r="DL244" s="26">
        <f>'PV STOP cijfers'!DL28</f>
        <v>0</v>
      </c>
    </row>
    <row r="245" spans="1:116">
      <c r="A245" s="47">
        <f>'PV STOP cijfers'!A29</f>
        <v>50</v>
      </c>
      <c r="B245" s="49" t="str">
        <f>'PV STOP cijfers'!B29</f>
        <v>PD NT 0000</v>
      </c>
      <c r="C245" s="56" t="str">
        <f>'PV STOP cijfers'!C29</f>
        <v>Productveiligheid</v>
      </c>
      <c r="D245" s="4" t="str">
        <f>'PV STOP cijfers'!D29</f>
        <v>PV VWS</v>
      </c>
      <c r="E245" s="71" t="str">
        <f>'PV STOP cijfers'!E29</f>
        <v>ICSMS (bijz projecten)</v>
      </c>
      <c r="F245" s="5" t="str">
        <f>'PV STOP cijfers'!F29</f>
        <v>VWS</v>
      </c>
      <c r="G245" s="4" t="str">
        <f>'PV STOP cijfers'!G29</f>
        <v>Ja/Ja</v>
      </c>
      <c r="H245" s="15">
        <f>'PV STOP cijfers'!H29</f>
        <v>1350</v>
      </c>
      <c r="I245" s="11">
        <f>'PV STOP cijfers'!I29</f>
        <v>0</v>
      </c>
      <c r="J245" s="11">
        <f>'PV STOP cijfers'!J29</f>
        <v>0</v>
      </c>
      <c r="K245" s="11">
        <f>'PV STOP cijfers'!K29</f>
        <v>0</v>
      </c>
      <c r="L245" s="11">
        <f>'PV STOP cijfers'!L29</f>
        <v>0</v>
      </c>
      <c r="M245" s="11">
        <f>'PV STOP cijfers'!M29</f>
        <v>0</v>
      </c>
      <c r="N245" s="11">
        <f>'PV STOP cijfers'!N29</f>
        <v>0</v>
      </c>
      <c r="O245" s="11">
        <f>'PV STOP cijfers'!O29</f>
        <v>0</v>
      </c>
      <c r="P245" s="11">
        <f>'PV STOP cijfers'!P29</f>
        <v>0</v>
      </c>
      <c r="Q245" s="26">
        <f>'PV STOP cijfers'!Q29</f>
        <v>1350</v>
      </c>
      <c r="R245" s="15">
        <f>'PV STOP cijfers'!R29</f>
        <v>0</v>
      </c>
      <c r="S245" s="11">
        <f>'PV STOP cijfers'!S29</f>
        <v>0</v>
      </c>
      <c r="T245" s="11">
        <f>'PV STOP cijfers'!T29</f>
        <v>1350</v>
      </c>
      <c r="U245" s="11">
        <f>'PV STOP cijfers'!U29</f>
        <v>0</v>
      </c>
      <c r="V245" s="11">
        <f>'PV STOP cijfers'!V29</f>
        <v>0</v>
      </c>
      <c r="W245" s="11">
        <f>'PV STOP cijfers'!W29</f>
        <v>0</v>
      </c>
      <c r="X245" s="11">
        <f>'PV STOP cijfers'!X29</f>
        <v>0</v>
      </c>
      <c r="Y245" s="11">
        <f>'PV STOP cijfers'!Y29</f>
        <v>0</v>
      </c>
      <c r="Z245" s="49">
        <f>'PV STOP cijfers'!Z29</f>
        <v>1350</v>
      </c>
      <c r="AA245" s="11">
        <f>'PV STOP cijfers'!AA29</f>
        <v>0</v>
      </c>
      <c r="AB245" s="11">
        <f>'PV STOP cijfers'!AB29</f>
        <v>0</v>
      </c>
      <c r="AC245" s="11">
        <f>'PV STOP cijfers'!AC29</f>
        <v>0</v>
      </c>
      <c r="AD245" s="11">
        <f>'PV STOP cijfers'!AD29</f>
        <v>0</v>
      </c>
      <c r="AE245" s="11">
        <f>'PV STOP cijfers'!AE29</f>
        <v>1350</v>
      </c>
      <c r="AF245" s="11">
        <f>'PV STOP cijfers'!AF29</f>
        <v>0</v>
      </c>
      <c r="AG245" s="49">
        <f>'PV STOP cijfers'!AG29</f>
        <v>0</v>
      </c>
      <c r="AH245" s="11">
        <f>'PV STOP cijfers'!AH29</f>
        <v>0</v>
      </c>
      <c r="AI245" s="11">
        <f>'PV STOP cijfers'!AI29</f>
        <v>0</v>
      </c>
      <c r="AJ245" s="11">
        <f>'PV STOP cijfers'!AJ29</f>
        <v>0</v>
      </c>
      <c r="AK245" s="11">
        <f>'PV STOP cijfers'!AK29</f>
        <v>0</v>
      </c>
      <c r="AL245" s="28">
        <f>'PV STOP cijfers'!AL29</f>
        <v>0</v>
      </c>
      <c r="AM245" s="11">
        <f>'PV STOP cijfers'!AM29</f>
        <v>0</v>
      </c>
      <c r="AN245" s="11">
        <f>'PV STOP cijfers'!AN29</f>
        <v>0</v>
      </c>
      <c r="AO245" s="11">
        <f>'PV STOP cijfers'!AO29</f>
        <v>0</v>
      </c>
      <c r="AP245" s="11">
        <f>'PV STOP cijfers'!AP29</f>
        <v>0</v>
      </c>
      <c r="AQ245" s="11">
        <f>'PV STOP cijfers'!AQ29</f>
        <v>0</v>
      </c>
      <c r="AR245" s="28">
        <f>'PV STOP cijfers'!AR29</f>
        <v>0</v>
      </c>
      <c r="AS245" s="11">
        <f>'PV STOP cijfers'!AS29</f>
        <v>0</v>
      </c>
      <c r="AT245" s="11">
        <f>'PV STOP cijfers'!AT29</f>
        <v>0</v>
      </c>
      <c r="AU245" s="11">
        <f>'PV STOP cijfers'!AU29</f>
        <v>0</v>
      </c>
      <c r="AV245" s="11">
        <f>'PV STOP cijfers'!AV29</f>
        <v>0</v>
      </c>
      <c r="AW245" s="11">
        <f>'PV STOP cijfers'!AW29</f>
        <v>0</v>
      </c>
      <c r="AX245" s="11">
        <f>'PV STOP cijfers'!AX29</f>
        <v>0</v>
      </c>
      <c r="AY245" s="11">
        <f>'PV STOP cijfers'!AY29</f>
        <v>0</v>
      </c>
      <c r="AZ245" s="11">
        <f>'PV STOP cijfers'!AZ29</f>
        <v>0</v>
      </c>
      <c r="BA245" s="11">
        <f>'PV STOP cijfers'!BA29</f>
        <v>0</v>
      </c>
      <c r="BB245" s="11">
        <f>'PV STOP cijfers'!BB29</f>
        <v>0</v>
      </c>
      <c r="BC245" s="28">
        <f>'PV STOP cijfers'!BC29</f>
        <v>0</v>
      </c>
      <c r="BD245" s="11">
        <f>'PV STOP cijfers'!BD29</f>
        <v>0</v>
      </c>
      <c r="BE245" s="11">
        <f>'PV STOP cijfers'!BE29</f>
        <v>0</v>
      </c>
      <c r="BF245" s="11">
        <f>'PV STOP cijfers'!BF29</f>
        <v>0</v>
      </c>
      <c r="BG245" s="11">
        <f>'PV STOP cijfers'!BG29</f>
        <v>0</v>
      </c>
      <c r="BH245" s="11">
        <f>'PV STOP cijfers'!BH29</f>
        <v>0</v>
      </c>
      <c r="BI245" s="11">
        <f>'PV STOP cijfers'!BI29</f>
        <v>0</v>
      </c>
      <c r="BJ245" s="11">
        <f>'PV STOP cijfers'!BJ29</f>
        <v>0</v>
      </c>
      <c r="BK245" s="28">
        <f>'PV STOP cijfers'!BK29</f>
        <v>0</v>
      </c>
      <c r="BL245" s="11">
        <f>'PV STOP cijfers'!BL29</f>
        <v>0</v>
      </c>
      <c r="BM245" s="11">
        <f>'PV STOP cijfers'!BM29</f>
        <v>0</v>
      </c>
      <c r="BN245" s="11">
        <f>'PV STOP cijfers'!BN29</f>
        <v>450</v>
      </c>
      <c r="BO245" s="11">
        <f>'PV STOP cijfers'!BO29</f>
        <v>450</v>
      </c>
      <c r="BP245" s="11">
        <f>'PV STOP cijfers'!BP29</f>
        <v>450</v>
      </c>
      <c r="BQ245" s="28">
        <f>'PV STOP cijfers'!BQ29</f>
        <v>0</v>
      </c>
      <c r="BR245" s="11">
        <f>'PV STOP cijfers'!BR29</f>
        <v>0</v>
      </c>
      <c r="BS245" s="11">
        <f>'PV STOP cijfers'!BS29</f>
        <v>0</v>
      </c>
      <c r="BT245" s="11">
        <f>'PV STOP cijfers'!BT29</f>
        <v>0</v>
      </c>
      <c r="BU245" s="11">
        <f>'PV STOP cijfers'!BU29</f>
        <v>0</v>
      </c>
      <c r="BV245" s="11">
        <f>'PV STOP cijfers'!BV29</f>
        <v>0</v>
      </c>
      <c r="BW245" s="11">
        <f>'PV STOP cijfers'!BW29</f>
        <v>0</v>
      </c>
      <c r="BX245" s="49">
        <f>'PV STOP cijfers'!BX29</f>
        <v>0</v>
      </c>
      <c r="BY245" s="11">
        <f>'PV STOP cijfers'!BY29</f>
        <v>1350</v>
      </c>
      <c r="BZ245" s="11">
        <f>'PV STOP cijfers'!BZ29</f>
        <v>0</v>
      </c>
      <c r="CA245" s="11">
        <f>'PV STOP cijfers'!CA29</f>
        <v>0</v>
      </c>
      <c r="CB245" s="11">
        <f>'PV STOP cijfers'!CB29</f>
        <v>0</v>
      </c>
      <c r="CC245" s="11">
        <f>'PV STOP cijfers'!CC29</f>
        <v>0</v>
      </c>
      <c r="CD245" s="11">
        <f>'PV STOP cijfers'!CD29</f>
        <v>0</v>
      </c>
      <c r="CE245" s="11">
        <f>'PV STOP cijfers'!CE29</f>
        <v>0</v>
      </c>
      <c r="CF245" s="11">
        <f>'PV STOP cijfers'!CF29</f>
        <v>0</v>
      </c>
      <c r="CG245" s="11">
        <f>'PV STOP cijfers'!CG29</f>
        <v>0</v>
      </c>
      <c r="CH245" s="11">
        <f>'PV STOP cijfers'!CH29</f>
        <v>0</v>
      </c>
      <c r="CI245" s="11">
        <f>'PV STOP cijfers'!CI29</f>
        <v>0</v>
      </c>
      <c r="CJ245" s="11">
        <f>'PV STOP cijfers'!CJ29</f>
        <v>0</v>
      </c>
      <c r="CK245" s="11">
        <f>'PV STOP cijfers'!CK29</f>
        <v>0</v>
      </c>
      <c r="CL245" s="49">
        <f>'PV STOP cijfers'!CL29</f>
        <v>0</v>
      </c>
      <c r="CM245" s="15">
        <f>'PV STOP cijfers'!CM29</f>
        <v>0</v>
      </c>
      <c r="CN245" s="11">
        <f>'PV STOP cijfers'!CN29</f>
        <v>0</v>
      </c>
      <c r="CO245" s="11">
        <f>'PV STOP cijfers'!CO29</f>
        <v>0</v>
      </c>
      <c r="CP245" s="11">
        <f>'PV STOP cijfers'!CP29</f>
        <v>0</v>
      </c>
      <c r="CQ245" s="11">
        <f>'PV STOP cijfers'!CQ29</f>
        <v>0</v>
      </c>
      <c r="CR245" s="11">
        <f>'PV STOP cijfers'!CR29</f>
        <v>0</v>
      </c>
      <c r="CS245" s="11">
        <f>'PV STOP cijfers'!CS29</f>
        <v>0</v>
      </c>
      <c r="CT245" s="11">
        <f>'PV STOP cijfers'!CT29</f>
        <v>0</v>
      </c>
      <c r="CU245" s="11">
        <f>'PV STOP cijfers'!CU29</f>
        <v>0</v>
      </c>
      <c r="CV245" s="11">
        <f>'PV STOP cijfers'!CV29</f>
        <v>0</v>
      </c>
      <c r="CW245" s="11">
        <f>'PV STOP cijfers'!CW29</f>
        <v>0</v>
      </c>
      <c r="CX245" s="11">
        <f>'PV STOP cijfers'!CX29</f>
        <v>0</v>
      </c>
      <c r="CY245" s="26">
        <f>'PV STOP cijfers'!CY29</f>
        <v>0</v>
      </c>
      <c r="CZ245" s="15">
        <f>'PV STOP cijfers'!CZ29</f>
        <v>0</v>
      </c>
      <c r="DA245" s="11">
        <f>'PV STOP cijfers'!DA29</f>
        <v>0</v>
      </c>
      <c r="DB245" s="11">
        <f>'PV STOP cijfers'!DB29</f>
        <v>0</v>
      </c>
      <c r="DC245" s="11">
        <f>'PV STOP cijfers'!DC29</f>
        <v>0</v>
      </c>
      <c r="DD245" s="11">
        <f>'PV STOP cijfers'!DD29</f>
        <v>0</v>
      </c>
      <c r="DE245" s="11">
        <f>'PV STOP cijfers'!DE29</f>
        <v>0</v>
      </c>
      <c r="DF245" s="11">
        <f>'PV STOP cijfers'!DF29</f>
        <v>0</v>
      </c>
      <c r="DG245" s="11">
        <f>'PV STOP cijfers'!DG29</f>
        <v>0</v>
      </c>
      <c r="DH245" s="11">
        <f>'PV STOP cijfers'!DH29</f>
        <v>0</v>
      </c>
      <c r="DI245" s="11">
        <f>'PV STOP cijfers'!DI29</f>
        <v>0</v>
      </c>
      <c r="DJ245" s="11">
        <f>'PV STOP cijfers'!DJ29</f>
        <v>0</v>
      </c>
      <c r="DK245" s="11">
        <f>'PV STOP cijfers'!DK29</f>
        <v>0</v>
      </c>
      <c r="DL245" s="26">
        <f>'PV STOP cijfers'!DL29</f>
        <v>0</v>
      </c>
    </row>
    <row r="246" spans="1:116">
      <c r="A246" s="47">
        <f>'PV STOP cijfers'!A30</f>
        <v>1350</v>
      </c>
      <c r="B246" s="49" t="str">
        <f>'PV STOP cijfers'!B30</f>
        <v>PD NT 0000</v>
      </c>
      <c r="C246" s="56" t="str">
        <f>'PV STOP cijfers'!C30</f>
        <v>Productveiligheid</v>
      </c>
      <c r="D246" s="4" t="str">
        <f>'PV STOP cijfers'!D30</f>
        <v>PV VWS</v>
      </c>
      <c r="E246" s="530" t="str">
        <f>'PV STOP cijfers'!E30</f>
        <v>Datamining verbeterplan</v>
      </c>
      <c r="F246" s="5" t="str">
        <f>'PV STOP cijfers'!F30</f>
        <v>VWS</v>
      </c>
      <c r="G246" s="4" t="str">
        <f>'PV STOP cijfers'!G30</f>
        <v>verbeterplan</v>
      </c>
      <c r="H246" s="533">
        <f>'PV STOP cijfers'!H30</f>
        <v>977</v>
      </c>
      <c r="I246" s="11">
        <f>'PV STOP cijfers'!I30</f>
        <v>0</v>
      </c>
      <c r="J246" s="11">
        <f>'PV STOP cijfers'!J30</f>
        <v>0</v>
      </c>
      <c r="K246" s="11">
        <f>'PV STOP cijfers'!K30</f>
        <v>0</v>
      </c>
      <c r="L246" s="11">
        <f>'PV STOP cijfers'!L30</f>
        <v>0</v>
      </c>
      <c r="M246" s="11">
        <f>'PV STOP cijfers'!M30</f>
        <v>0</v>
      </c>
      <c r="N246" s="11">
        <f>'PV STOP cijfers'!N30</f>
        <v>0</v>
      </c>
      <c r="O246" s="11">
        <f>'PV STOP cijfers'!O30</f>
        <v>0</v>
      </c>
      <c r="P246" s="11">
        <f>'PV STOP cijfers'!P30</f>
        <v>0</v>
      </c>
      <c r="Q246" s="26">
        <f>'PV STOP cijfers'!Q30</f>
        <v>977</v>
      </c>
      <c r="R246" s="15">
        <f>'PV STOP cijfers'!R30</f>
        <v>0</v>
      </c>
      <c r="S246" s="11">
        <f>'PV STOP cijfers'!S30</f>
        <v>0</v>
      </c>
      <c r="T246" s="518">
        <f>'PV STOP cijfers'!T30</f>
        <v>977</v>
      </c>
      <c r="U246" s="11">
        <f>'PV STOP cijfers'!U30</f>
        <v>0</v>
      </c>
      <c r="V246" s="11">
        <f>'PV STOP cijfers'!V30</f>
        <v>0</v>
      </c>
      <c r="W246" s="11">
        <f>'PV STOP cijfers'!W30</f>
        <v>0</v>
      </c>
      <c r="X246" s="11">
        <f>'PV STOP cijfers'!X30</f>
        <v>0</v>
      </c>
      <c r="Y246" s="11">
        <f>'PV STOP cijfers'!Y30</f>
        <v>0</v>
      </c>
      <c r="Z246" s="49">
        <f>'PV STOP cijfers'!Z30</f>
        <v>977</v>
      </c>
      <c r="AA246" s="518">
        <f>'PV STOP cijfers'!AA30</f>
        <v>977</v>
      </c>
      <c r="AB246" s="11">
        <f>'PV STOP cijfers'!AB30</f>
        <v>0</v>
      </c>
      <c r="AC246" s="11">
        <f>'PV STOP cijfers'!AC30</f>
        <v>0</v>
      </c>
      <c r="AD246" s="11">
        <f>'PV STOP cijfers'!AD30</f>
        <v>0</v>
      </c>
      <c r="AE246" s="11">
        <f>'PV STOP cijfers'!AE30</f>
        <v>0</v>
      </c>
      <c r="AF246" s="11">
        <f>'PV STOP cijfers'!AF30</f>
        <v>0</v>
      </c>
      <c r="AG246" s="49">
        <f>'PV STOP cijfers'!AG30</f>
        <v>0</v>
      </c>
      <c r="AH246" s="11">
        <f>'PV STOP cijfers'!AH30</f>
        <v>0</v>
      </c>
      <c r="AI246" s="11">
        <f>'PV STOP cijfers'!AI30</f>
        <v>0</v>
      </c>
      <c r="AJ246" s="11">
        <f>'PV STOP cijfers'!AJ30</f>
        <v>0</v>
      </c>
      <c r="AK246" s="11">
        <f>'PV STOP cijfers'!AK30</f>
        <v>977</v>
      </c>
      <c r="AL246" s="28">
        <f>'PV STOP cijfers'!AL30</f>
        <v>0</v>
      </c>
      <c r="AM246" s="11">
        <f>'PV STOP cijfers'!AM30</f>
        <v>0</v>
      </c>
      <c r="AN246" s="11">
        <f>'PV STOP cijfers'!AN30</f>
        <v>0</v>
      </c>
      <c r="AO246" s="11">
        <f>'PV STOP cijfers'!AO30</f>
        <v>0</v>
      </c>
      <c r="AP246" s="11">
        <f>'PV STOP cijfers'!AP30</f>
        <v>0</v>
      </c>
      <c r="AQ246" s="11">
        <f>'PV STOP cijfers'!AQ30</f>
        <v>0</v>
      </c>
      <c r="AR246" s="28">
        <f>'PV STOP cijfers'!AR30</f>
        <v>0</v>
      </c>
      <c r="AS246" s="11">
        <f>'PV STOP cijfers'!AS30</f>
        <v>0</v>
      </c>
      <c r="AT246" s="11">
        <f>'PV STOP cijfers'!AT30</f>
        <v>0</v>
      </c>
      <c r="AU246" s="11">
        <f>'PV STOP cijfers'!AU30</f>
        <v>0</v>
      </c>
      <c r="AV246" s="11">
        <f>'PV STOP cijfers'!AV30</f>
        <v>0</v>
      </c>
      <c r="AW246" s="11">
        <f>'PV STOP cijfers'!AW30</f>
        <v>0</v>
      </c>
      <c r="AX246" s="11">
        <f>'PV STOP cijfers'!AX30</f>
        <v>0</v>
      </c>
      <c r="AY246" s="11">
        <f>'PV STOP cijfers'!AY30</f>
        <v>0</v>
      </c>
      <c r="AZ246" s="11">
        <f>'PV STOP cijfers'!AZ30</f>
        <v>0</v>
      </c>
      <c r="BA246" s="11">
        <f>'PV STOP cijfers'!BA30</f>
        <v>0</v>
      </c>
      <c r="BB246" s="11">
        <f>'PV STOP cijfers'!BB30</f>
        <v>0</v>
      </c>
      <c r="BC246" s="28">
        <f>'PV STOP cijfers'!BC30</f>
        <v>0</v>
      </c>
      <c r="BD246" s="11">
        <f>'PV STOP cijfers'!BD30</f>
        <v>0</v>
      </c>
      <c r="BE246" s="11">
        <f>'PV STOP cijfers'!BE30</f>
        <v>0</v>
      </c>
      <c r="BF246" s="11">
        <f>'PV STOP cijfers'!BF30</f>
        <v>0</v>
      </c>
      <c r="BG246" s="11">
        <f>'PV STOP cijfers'!BG30</f>
        <v>0</v>
      </c>
      <c r="BH246" s="11">
        <f>'PV STOP cijfers'!BH30</f>
        <v>0</v>
      </c>
      <c r="BI246" s="11">
        <f>'PV STOP cijfers'!BI30</f>
        <v>0</v>
      </c>
      <c r="BJ246" s="11">
        <f>'PV STOP cijfers'!BJ30</f>
        <v>0</v>
      </c>
      <c r="BK246" s="28">
        <f>'PV STOP cijfers'!BK30</f>
        <v>0</v>
      </c>
      <c r="BL246" s="11">
        <f>'PV STOP cijfers'!BL30</f>
        <v>0</v>
      </c>
      <c r="BM246" s="11">
        <f>'PV STOP cijfers'!BM30</f>
        <v>0</v>
      </c>
      <c r="BN246" s="11" t="str">
        <f>'PV STOP cijfers'!BN30</f>
        <v>to</v>
      </c>
      <c r="BO246" s="11" t="str">
        <f>'PV STOP cijfers'!BO30</f>
        <v>to</v>
      </c>
      <c r="BP246" s="11" t="str">
        <f>'PV STOP cijfers'!BP30</f>
        <v>to</v>
      </c>
      <c r="BQ246" s="28">
        <f>'PV STOP cijfers'!BQ30</f>
        <v>0</v>
      </c>
      <c r="BR246" s="11">
        <f>'PV STOP cijfers'!BR30</f>
        <v>0</v>
      </c>
      <c r="BS246" s="11">
        <f>'PV STOP cijfers'!BS30</f>
        <v>0</v>
      </c>
      <c r="BT246" s="11">
        <f>'PV STOP cijfers'!BT30</f>
        <v>0</v>
      </c>
      <c r="BU246" s="11">
        <f>'PV STOP cijfers'!BU30</f>
        <v>0</v>
      </c>
      <c r="BV246" s="11">
        <f>'PV STOP cijfers'!BV30</f>
        <v>0</v>
      </c>
      <c r="BW246" s="11">
        <f>'PV STOP cijfers'!BW30</f>
        <v>0</v>
      </c>
      <c r="BX246" s="49">
        <f>'PV STOP cijfers'!BX30</f>
        <v>0</v>
      </c>
      <c r="BY246" s="11">
        <f>'PV STOP cijfers'!BY30</f>
        <v>977</v>
      </c>
      <c r="BZ246" s="11">
        <f>'PV STOP cijfers'!BZ30</f>
        <v>0</v>
      </c>
      <c r="CA246" s="11">
        <f>'PV STOP cijfers'!CA30</f>
        <v>0</v>
      </c>
      <c r="CB246" s="11">
        <f>'PV STOP cijfers'!CB30</f>
        <v>0</v>
      </c>
      <c r="CC246" s="11">
        <f>'PV STOP cijfers'!CC30</f>
        <v>0</v>
      </c>
      <c r="CD246" s="11">
        <f>'PV STOP cijfers'!CD30</f>
        <v>0</v>
      </c>
      <c r="CE246" s="11">
        <f>'PV STOP cijfers'!CE30</f>
        <v>0</v>
      </c>
      <c r="CF246" s="11">
        <f>'PV STOP cijfers'!CF30</f>
        <v>0</v>
      </c>
      <c r="CG246" s="11">
        <f>'PV STOP cijfers'!CG30</f>
        <v>0</v>
      </c>
      <c r="CH246" s="11">
        <f>'PV STOP cijfers'!CH30</f>
        <v>0</v>
      </c>
      <c r="CI246" s="11">
        <f>'PV STOP cijfers'!CI30</f>
        <v>0</v>
      </c>
      <c r="CJ246" s="11">
        <f>'PV STOP cijfers'!CJ30</f>
        <v>0</v>
      </c>
      <c r="CK246" s="11">
        <f>'PV STOP cijfers'!CK30</f>
        <v>0</v>
      </c>
      <c r="CL246" s="49">
        <f>'PV STOP cijfers'!CL30</f>
        <v>0</v>
      </c>
      <c r="CM246" s="15">
        <f>'PV STOP cijfers'!CM30</f>
        <v>0</v>
      </c>
      <c r="CN246" s="11">
        <f>'PV STOP cijfers'!CN30</f>
        <v>0</v>
      </c>
      <c r="CO246" s="11">
        <f>'PV STOP cijfers'!CO30</f>
        <v>0</v>
      </c>
      <c r="CP246" s="11">
        <f>'PV STOP cijfers'!CP30</f>
        <v>0</v>
      </c>
      <c r="CQ246" s="11">
        <f>'PV STOP cijfers'!CQ30</f>
        <v>0</v>
      </c>
      <c r="CR246" s="11">
        <f>'PV STOP cijfers'!CR30</f>
        <v>0</v>
      </c>
      <c r="CS246" s="11">
        <f>'PV STOP cijfers'!CS30</f>
        <v>0</v>
      </c>
      <c r="CT246" s="11">
        <f>'PV STOP cijfers'!CT30</f>
        <v>0</v>
      </c>
      <c r="CU246" s="11">
        <f>'PV STOP cijfers'!CU30</f>
        <v>0</v>
      </c>
      <c r="CV246" s="11">
        <f>'PV STOP cijfers'!CV30</f>
        <v>0</v>
      </c>
      <c r="CW246" s="11">
        <f>'PV STOP cijfers'!CW30</f>
        <v>0</v>
      </c>
      <c r="CX246" s="11">
        <f>'PV STOP cijfers'!CX30</f>
        <v>0</v>
      </c>
      <c r="CY246" s="26">
        <f>'PV STOP cijfers'!CY30</f>
        <v>0</v>
      </c>
      <c r="CZ246" s="15">
        <f>'PV STOP cijfers'!CZ30</f>
        <v>0</v>
      </c>
      <c r="DA246" s="11">
        <f>'PV STOP cijfers'!DA30</f>
        <v>0</v>
      </c>
      <c r="DB246" s="11">
        <f>'PV STOP cijfers'!DB30</f>
        <v>0</v>
      </c>
      <c r="DC246" s="11">
        <f>'PV STOP cijfers'!DC30</f>
        <v>0</v>
      </c>
      <c r="DD246" s="11">
        <f>'PV STOP cijfers'!DD30</f>
        <v>0</v>
      </c>
      <c r="DE246" s="11">
        <f>'PV STOP cijfers'!DE30</f>
        <v>0</v>
      </c>
      <c r="DF246" s="11">
        <f>'PV STOP cijfers'!DF30</f>
        <v>0</v>
      </c>
      <c r="DG246" s="11">
        <f>'PV STOP cijfers'!DG30</f>
        <v>0</v>
      </c>
      <c r="DH246" s="11">
        <f>'PV STOP cijfers'!DH30</f>
        <v>0</v>
      </c>
      <c r="DI246" s="11">
        <f>'PV STOP cijfers'!DI30</f>
        <v>0</v>
      </c>
      <c r="DJ246" s="11">
        <f>'PV STOP cijfers'!DJ30</f>
        <v>0</v>
      </c>
      <c r="DK246" s="11">
        <f>'PV STOP cijfers'!DK30</f>
        <v>0</v>
      </c>
      <c r="DL246" s="26">
        <f>'PV STOP cijfers'!DL30</f>
        <v>0</v>
      </c>
    </row>
    <row r="247" spans="1:116">
      <c r="A247" s="47">
        <f>'PV STOP cijfers'!A31</f>
        <v>0</v>
      </c>
      <c r="B247" s="49" t="str">
        <f>'PV STOP cijfers'!B31</f>
        <v>PD NT 0000</v>
      </c>
      <c r="C247" s="56" t="str">
        <f>'PV STOP cijfers'!C31</f>
        <v>Productveiligheid</v>
      </c>
      <c r="D247" s="4" t="str">
        <f>'PV STOP cijfers'!D31</f>
        <v>PV VWS</v>
      </c>
      <c r="E247" s="526" t="str">
        <f>'PV STOP cijfers'!E31</f>
        <v>Kennismanagement verbeterplan</v>
      </c>
      <c r="F247" s="5" t="str">
        <f>'PV STOP cijfers'!F31</f>
        <v>VWS</v>
      </c>
      <c r="G247" s="4" t="str">
        <f>'PV STOP cijfers'!G31</f>
        <v>verbeterplan</v>
      </c>
      <c r="H247" s="533">
        <f>'PV STOP cijfers'!H31</f>
        <v>700</v>
      </c>
      <c r="I247" s="11">
        <f>'PV STOP cijfers'!I31</f>
        <v>0</v>
      </c>
      <c r="J247" s="11">
        <f>'PV STOP cijfers'!J31</f>
        <v>0</v>
      </c>
      <c r="K247" s="11">
        <f>'PV STOP cijfers'!K31</f>
        <v>0</v>
      </c>
      <c r="L247" s="11">
        <f>'PV STOP cijfers'!L31</f>
        <v>0</v>
      </c>
      <c r="M247" s="11">
        <f>'PV STOP cijfers'!M31</f>
        <v>0</v>
      </c>
      <c r="N247" s="11">
        <f>'PV STOP cijfers'!N31</f>
        <v>0</v>
      </c>
      <c r="O247" s="11">
        <f>'PV STOP cijfers'!O31</f>
        <v>0</v>
      </c>
      <c r="P247" s="11">
        <f>'PV STOP cijfers'!P31</f>
        <v>0</v>
      </c>
      <c r="Q247" s="26">
        <f>'PV STOP cijfers'!Q31</f>
        <v>700</v>
      </c>
      <c r="R247" s="15">
        <f>'PV STOP cijfers'!R31</f>
        <v>0</v>
      </c>
      <c r="S247" s="11">
        <f>'PV STOP cijfers'!S31</f>
        <v>0</v>
      </c>
      <c r="T247" s="518">
        <f>'PV STOP cijfers'!T31</f>
        <v>700</v>
      </c>
      <c r="U247" s="11">
        <f>'PV STOP cijfers'!U31</f>
        <v>0</v>
      </c>
      <c r="V247" s="11">
        <f>'PV STOP cijfers'!V31</f>
        <v>0</v>
      </c>
      <c r="W247" s="11">
        <f>'PV STOP cijfers'!W31</f>
        <v>0</v>
      </c>
      <c r="X247" s="11">
        <f>'PV STOP cijfers'!X31</f>
        <v>0</v>
      </c>
      <c r="Y247" s="11">
        <f>'PV STOP cijfers'!Y31</f>
        <v>0</v>
      </c>
      <c r="Z247" s="49">
        <f>'PV STOP cijfers'!Z31</f>
        <v>700</v>
      </c>
      <c r="AA247" s="518">
        <f>'PV STOP cijfers'!AA31</f>
        <v>400</v>
      </c>
      <c r="AB247" s="11">
        <f>'PV STOP cijfers'!AB31</f>
        <v>0</v>
      </c>
      <c r="AC247" s="11">
        <f>'PV STOP cijfers'!AC31</f>
        <v>0</v>
      </c>
      <c r="AD247" s="11">
        <f>'PV STOP cijfers'!AD31</f>
        <v>0</v>
      </c>
      <c r="AE247" s="518">
        <f>'PV STOP cijfers'!AE31</f>
        <v>300</v>
      </c>
      <c r="AF247" s="11">
        <f>'PV STOP cijfers'!AF31</f>
        <v>0</v>
      </c>
      <c r="AG247" s="49">
        <f>'PV STOP cijfers'!AG31</f>
        <v>0</v>
      </c>
      <c r="AH247" s="11">
        <f>'PV STOP cijfers'!AH31</f>
        <v>0</v>
      </c>
      <c r="AI247" s="11">
        <f>'PV STOP cijfers'!AI31</f>
        <v>0</v>
      </c>
      <c r="AJ247" s="11">
        <f>'PV STOP cijfers'!AJ31</f>
        <v>0</v>
      </c>
      <c r="AK247" s="11">
        <f>'PV STOP cijfers'!AK31</f>
        <v>400</v>
      </c>
      <c r="AL247" s="28">
        <f>'PV STOP cijfers'!AL31</f>
        <v>0</v>
      </c>
      <c r="AM247" s="11">
        <f>'PV STOP cijfers'!AM31</f>
        <v>0</v>
      </c>
      <c r="AN247" s="11">
        <f>'PV STOP cijfers'!AN31</f>
        <v>0</v>
      </c>
      <c r="AO247" s="11">
        <f>'PV STOP cijfers'!AO31</f>
        <v>0</v>
      </c>
      <c r="AP247" s="11">
        <f>'PV STOP cijfers'!AP31</f>
        <v>0</v>
      </c>
      <c r="AQ247" s="11">
        <f>'PV STOP cijfers'!AQ31</f>
        <v>0</v>
      </c>
      <c r="AR247" s="28">
        <f>'PV STOP cijfers'!AR31</f>
        <v>0</v>
      </c>
      <c r="AS247" s="11">
        <f>'PV STOP cijfers'!AS31</f>
        <v>0</v>
      </c>
      <c r="AT247" s="11">
        <f>'PV STOP cijfers'!AT31</f>
        <v>0</v>
      </c>
      <c r="AU247" s="11">
        <f>'PV STOP cijfers'!AU31</f>
        <v>0</v>
      </c>
      <c r="AV247" s="11">
        <f>'PV STOP cijfers'!AV31</f>
        <v>0</v>
      </c>
      <c r="AW247" s="11">
        <f>'PV STOP cijfers'!AW31</f>
        <v>0</v>
      </c>
      <c r="AX247" s="11">
        <f>'PV STOP cijfers'!AX31</f>
        <v>0</v>
      </c>
      <c r="AY247" s="11">
        <f>'PV STOP cijfers'!AY31</f>
        <v>0</v>
      </c>
      <c r="AZ247" s="11">
        <f>'PV STOP cijfers'!AZ31</f>
        <v>0</v>
      </c>
      <c r="BA247" s="11">
        <f>'PV STOP cijfers'!BA31</f>
        <v>0</v>
      </c>
      <c r="BB247" s="11">
        <f>'PV STOP cijfers'!BB31</f>
        <v>0</v>
      </c>
      <c r="BC247" s="28">
        <f>'PV STOP cijfers'!BC31</f>
        <v>0</v>
      </c>
      <c r="BD247" s="11">
        <f>'PV STOP cijfers'!BD31</f>
        <v>0</v>
      </c>
      <c r="BE247" s="11">
        <f>'PV STOP cijfers'!BE31</f>
        <v>0</v>
      </c>
      <c r="BF247" s="11">
        <f>'PV STOP cijfers'!BF31</f>
        <v>0</v>
      </c>
      <c r="BG247" s="11">
        <f>'PV STOP cijfers'!BG31</f>
        <v>0</v>
      </c>
      <c r="BH247" s="11">
        <f>'PV STOP cijfers'!BH31</f>
        <v>0</v>
      </c>
      <c r="BI247" s="11">
        <f>'PV STOP cijfers'!BI31</f>
        <v>0</v>
      </c>
      <c r="BJ247" s="11">
        <f>'PV STOP cijfers'!BJ31</f>
        <v>0</v>
      </c>
      <c r="BK247" s="28">
        <f>'PV STOP cijfers'!BK31</f>
        <v>0</v>
      </c>
      <c r="BL247" s="11">
        <f>'PV STOP cijfers'!BL31</f>
        <v>0</v>
      </c>
      <c r="BM247" s="11">
        <f>'PV STOP cijfers'!BM31</f>
        <v>0</v>
      </c>
      <c r="BN247" s="11">
        <f>'PV STOP cijfers'!BN31</f>
        <v>100</v>
      </c>
      <c r="BO247" s="11">
        <f>'PV STOP cijfers'!BO31</f>
        <v>100</v>
      </c>
      <c r="BP247" s="11">
        <f>'PV STOP cijfers'!BP31</f>
        <v>100</v>
      </c>
      <c r="BQ247" s="28">
        <f>'PV STOP cijfers'!BQ31</f>
        <v>0</v>
      </c>
      <c r="BR247" s="11">
        <f>'PV STOP cijfers'!BR31</f>
        <v>0</v>
      </c>
      <c r="BS247" s="11">
        <f>'PV STOP cijfers'!BS31</f>
        <v>0</v>
      </c>
      <c r="BT247" s="11">
        <f>'PV STOP cijfers'!BT31</f>
        <v>0</v>
      </c>
      <c r="BU247" s="11">
        <f>'PV STOP cijfers'!BU31</f>
        <v>0</v>
      </c>
      <c r="BV247" s="11">
        <f>'PV STOP cijfers'!BV31</f>
        <v>0</v>
      </c>
      <c r="BW247" s="11">
        <f>'PV STOP cijfers'!BW31</f>
        <v>0</v>
      </c>
      <c r="BX247" s="49">
        <f>'PV STOP cijfers'!BX31</f>
        <v>0</v>
      </c>
      <c r="BY247" s="11">
        <f>'PV STOP cijfers'!BY31</f>
        <v>700</v>
      </c>
      <c r="BZ247" s="11">
        <f>'PV STOP cijfers'!BZ31</f>
        <v>0</v>
      </c>
      <c r="CA247" s="11">
        <f>'PV STOP cijfers'!CA31</f>
        <v>0</v>
      </c>
      <c r="CB247" s="11">
        <f>'PV STOP cijfers'!CB31</f>
        <v>0</v>
      </c>
      <c r="CC247" s="11">
        <f>'PV STOP cijfers'!CC31</f>
        <v>0</v>
      </c>
      <c r="CD247" s="11">
        <f>'PV STOP cijfers'!CD31</f>
        <v>0</v>
      </c>
      <c r="CE247" s="11">
        <f>'PV STOP cijfers'!CE31</f>
        <v>0</v>
      </c>
      <c r="CF247" s="11">
        <f>'PV STOP cijfers'!CF31</f>
        <v>0</v>
      </c>
      <c r="CG247" s="11">
        <f>'PV STOP cijfers'!CG31</f>
        <v>0</v>
      </c>
      <c r="CH247" s="11">
        <f>'PV STOP cijfers'!CH31</f>
        <v>0</v>
      </c>
      <c r="CI247" s="11">
        <f>'PV STOP cijfers'!CI31</f>
        <v>0</v>
      </c>
      <c r="CJ247" s="11">
        <f>'PV STOP cijfers'!CJ31</f>
        <v>0</v>
      </c>
      <c r="CK247" s="11">
        <f>'PV STOP cijfers'!CK31</f>
        <v>0</v>
      </c>
      <c r="CL247" s="49">
        <f>'PV STOP cijfers'!CL31</f>
        <v>0</v>
      </c>
      <c r="CM247" s="15">
        <f>'PV STOP cijfers'!CM31</f>
        <v>0</v>
      </c>
      <c r="CN247" s="11">
        <f>'PV STOP cijfers'!CN31</f>
        <v>0</v>
      </c>
      <c r="CO247" s="11">
        <f>'PV STOP cijfers'!CO31</f>
        <v>0</v>
      </c>
      <c r="CP247" s="11">
        <f>'PV STOP cijfers'!CP31</f>
        <v>0</v>
      </c>
      <c r="CQ247" s="11">
        <f>'PV STOP cijfers'!CQ31</f>
        <v>0</v>
      </c>
      <c r="CR247" s="11">
        <f>'PV STOP cijfers'!CR31</f>
        <v>0</v>
      </c>
      <c r="CS247" s="11">
        <f>'PV STOP cijfers'!CS31</f>
        <v>0</v>
      </c>
      <c r="CT247" s="11">
        <f>'PV STOP cijfers'!CT31</f>
        <v>0</v>
      </c>
      <c r="CU247" s="11">
        <f>'PV STOP cijfers'!CU31</f>
        <v>0</v>
      </c>
      <c r="CV247" s="11">
        <f>'PV STOP cijfers'!CV31</f>
        <v>0</v>
      </c>
      <c r="CW247" s="11">
        <f>'PV STOP cijfers'!CW31</f>
        <v>0</v>
      </c>
      <c r="CX247" s="11">
        <f>'PV STOP cijfers'!CX31</f>
        <v>0</v>
      </c>
      <c r="CY247" s="26">
        <f>'PV STOP cijfers'!CY31</f>
        <v>0</v>
      </c>
      <c r="CZ247" s="15">
        <f>'PV STOP cijfers'!CZ31</f>
        <v>0</v>
      </c>
      <c r="DA247" s="11">
        <f>'PV STOP cijfers'!DA31</f>
        <v>0</v>
      </c>
      <c r="DB247" s="11">
        <f>'PV STOP cijfers'!DB31</f>
        <v>0</v>
      </c>
      <c r="DC247" s="11">
        <f>'PV STOP cijfers'!DC31</f>
        <v>0</v>
      </c>
      <c r="DD247" s="11">
        <f>'PV STOP cijfers'!DD31</f>
        <v>0</v>
      </c>
      <c r="DE247" s="11">
        <f>'PV STOP cijfers'!DE31</f>
        <v>0</v>
      </c>
      <c r="DF247" s="11">
        <f>'PV STOP cijfers'!DF31</f>
        <v>0</v>
      </c>
      <c r="DG247" s="11">
        <f>'PV STOP cijfers'!DG31</f>
        <v>0</v>
      </c>
      <c r="DH247" s="11">
        <f>'PV STOP cijfers'!DH31</f>
        <v>0</v>
      </c>
      <c r="DI247" s="11">
        <f>'PV STOP cijfers'!DI31</f>
        <v>0</v>
      </c>
      <c r="DJ247" s="11">
        <f>'PV STOP cijfers'!DJ31</f>
        <v>0</v>
      </c>
      <c r="DK247" s="11">
        <f>'PV STOP cijfers'!DK31</f>
        <v>0</v>
      </c>
      <c r="DL247" s="26">
        <f>'PV STOP cijfers'!DL31</f>
        <v>0</v>
      </c>
    </row>
    <row r="248" spans="1:116">
      <c r="A248" s="47">
        <f>'PV STOP cijfers'!A32</f>
        <v>0</v>
      </c>
      <c r="B248" s="49" t="str">
        <f>'PV STOP cijfers'!B32</f>
        <v>PD NT 0000</v>
      </c>
      <c r="C248" s="56" t="str">
        <f>'PV STOP cijfers'!C32</f>
        <v>Productveiligheid</v>
      </c>
      <c r="D248" s="4" t="str">
        <f>'PV STOP cijfers'!D32</f>
        <v>PV VWS</v>
      </c>
      <c r="E248" s="4" t="str">
        <f>'PV STOP cijfers'!E32</f>
        <v>Handhavingsregie en vernieuwing (w.o. China)</v>
      </c>
      <c r="F248" s="5" t="str">
        <f>'PV STOP cijfers'!F32</f>
        <v>VWS</v>
      </c>
      <c r="G248" s="4" t="str">
        <f>'PV STOP cijfers'!G32</f>
        <v>Ja/Ja</v>
      </c>
      <c r="H248" s="15">
        <f>'PV STOP cijfers'!H32</f>
        <v>1600</v>
      </c>
      <c r="I248" s="11">
        <f>'PV STOP cijfers'!I32</f>
        <v>0</v>
      </c>
      <c r="J248" s="11">
        <f>'PV STOP cijfers'!J32</f>
        <v>0</v>
      </c>
      <c r="K248" s="11">
        <f>'PV STOP cijfers'!K32</f>
        <v>0</v>
      </c>
      <c r="L248" s="11">
        <f>'PV STOP cijfers'!L32</f>
        <v>0</v>
      </c>
      <c r="M248" s="11">
        <f>'PV STOP cijfers'!M32</f>
        <v>0</v>
      </c>
      <c r="N248" s="11">
        <f>'PV STOP cijfers'!N32</f>
        <v>0</v>
      </c>
      <c r="O248" s="11">
        <f>'PV STOP cijfers'!O32</f>
        <v>0</v>
      </c>
      <c r="P248" s="11">
        <f>'PV STOP cijfers'!P32</f>
        <v>0</v>
      </c>
      <c r="Q248" s="26">
        <f>'PV STOP cijfers'!Q32</f>
        <v>1600</v>
      </c>
      <c r="R248" s="15">
        <f>'PV STOP cijfers'!R32</f>
        <v>0</v>
      </c>
      <c r="S248" s="11">
        <f>'PV STOP cijfers'!S32</f>
        <v>0</v>
      </c>
      <c r="T248" s="11">
        <f>'PV STOP cijfers'!T32</f>
        <v>1600</v>
      </c>
      <c r="U248" s="11">
        <f>'PV STOP cijfers'!U32</f>
        <v>0</v>
      </c>
      <c r="V248" s="11">
        <f>'PV STOP cijfers'!V32</f>
        <v>0</v>
      </c>
      <c r="W248" s="11">
        <f>'PV STOP cijfers'!W32</f>
        <v>0</v>
      </c>
      <c r="X248" s="11">
        <f>'PV STOP cijfers'!X32</f>
        <v>0</v>
      </c>
      <c r="Y248" s="11">
        <f>'PV STOP cijfers'!Y32</f>
        <v>0</v>
      </c>
      <c r="Z248" s="49">
        <f>'PV STOP cijfers'!Z32</f>
        <v>1600</v>
      </c>
      <c r="AA248" s="11">
        <f>'PV STOP cijfers'!AA32</f>
        <v>1200</v>
      </c>
      <c r="AB248" s="11">
        <f>'PV STOP cijfers'!AB32</f>
        <v>0</v>
      </c>
      <c r="AC248" s="11">
        <f>'PV STOP cijfers'!AC32</f>
        <v>0</v>
      </c>
      <c r="AD248" s="11">
        <f>'PV STOP cijfers'!AD32</f>
        <v>0</v>
      </c>
      <c r="AE248" s="11">
        <f>'PV STOP cijfers'!AE32</f>
        <v>400</v>
      </c>
      <c r="AF248" s="11">
        <f>'PV STOP cijfers'!AF32</f>
        <v>0</v>
      </c>
      <c r="AG248" s="49">
        <f>'PV STOP cijfers'!AG32</f>
        <v>0</v>
      </c>
      <c r="AH248" s="11">
        <f>'PV STOP cijfers'!AH32</f>
        <v>0</v>
      </c>
      <c r="AI248" s="11">
        <f>'PV STOP cijfers'!AI32</f>
        <v>0</v>
      </c>
      <c r="AJ248" s="11">
        <f>'PV STOP cijfers'!AJ32</f>
        <v>0</v>
      </c>
      <c r="AK248" s="11">
        <f>'PV STOP cijfers'!AK32</f>
        <v>1200</v>
      </c>
      <c r="AL248" s="28">
        <f>'PV STOP cijfers'!AL32</f>
        <v>0</v>
      </c>
      <c r="AM248" s="11">
        <f>'PV STOP cijfers'!AM32</f>
        <v>0</v>
      </c>
      <c r="AN248" s="11">
        <f>'PV STOP cijfers'!AN32</f>
        <v>0</v>
      </c>
      <c r="AO248" s="11">
        <f>'PV STOP cijfers'!AO32</f>
        <v>0</v>
      </c>
      <c r="AP248" s="11">
        <f>'PV STOP cijfers'!AP32</f>
        <v>0</v>
      </c>
      <c r="AQ248" s="11">
        <f>'PV STOP cijfers'!AQ32</f>
        <v>0</v>
      </c>
      <c r="AR248" s="28">
        <f>'PV STOP cijfers'!AR32</f>
        <v>0</v>
      </c>
      <c r="AS248" s="11">
        <f>'PV STOP cijfers'!AS32</f>
        <v>0</v>
      </c>
      <c r="AT248" s="11">
        <f>'PV STOP cijfers'!AT32</f>
        <v>0</v>
      </c>
      <c r="AU248" s="11">
        <f>'PV STOP cijfers'!AU32</f>
        <v>0</v>
      </c>
      <c r="AV248" s="11">
        <f>'PV STOP cijfers'!AV32</f>
        <v>0</v>
      </c>
      <c r="AW248" s="11">
        <f>'PV STOP cijfers'!AW32</f>
        <v>0</v>
      </c>
      <c r="AX248" s="11">
        <f>'PV STOP cijfers'!AX32</f>
        <v>0</v>
      </c>
      <c r="AY248" s="11">
        <f>'PV STOP cijfers'!AY32</f>
        <v>0</v>
      </c>
      <c r="AZ248" s="11">
        <f>'PV STOP cijfers'!AZ32</f>
        <v>0</v>
      </c>
      <c r="BA248" s="11">
        <f>'PV STOP cijfers'!BA32</f>
        <v>0</v>
      </c>
      <c r="BB248" s="11">
        <f>'PV STOP cijfers'!BB32</f>
        <v>0</v>
      </c>
      <c r="BC248" s="28">
        <f>'PV STOP cijfers'!BC32</f>
        <v>0</v>
      </c>
      <c r="BD248" s="11">
        <f>'PV STOP cijfers'!BD32</f>
        <v>0</v>
      </c>
      <c r="BE248" s="11">
        <f>'PV STOP cijfers'!BE32</f>
        <v>0</v>
      </c>
      <c r="BF248" s="11">
        <f>'PV STOP cijfers'!BF32</f>
        <v>0</v>
      </c>
      <c r="BG248" s="11">
        <f>'PV STOP cijfers'!BG32</f>
        <v>0</v>
      </c>
      <c r="BH248" s="11">
        <f>'PV STOP cijfers'!BH32</f>
        <v>0</v>
      </c>
      <c r="BI248" s="11">
        <f>'PV STOP cijfers'!BI32</f>
        <v>0</v>
      </c>
      <c r="BJ248" s="11">
        <f>'PV STOP cijfers'!BJ32</f>
        <v>0</v>
      </c>
      <c r="BK248" s="28">
        <f>'PV STOP cijfers'!BK32</f>
        <v>0</v>
      </c>
      <c r="BL248" s="11">
        <f>'PV STOP cijfers'!BL32</f>
        <v>0</v>
      </c>
      <c r="BM248" s="11">
        <f>'PV STOP cijfers'!BM32</f>
        <v>0</v>
      </c>
      <c r="BN248" s="11">
        <f>'PV STOP cijfers'!BN32</f>
        <v>133.33333333333334</v>
      </c>
      <c r="BO248" s="11">
        <f>'PV STOP cijfers'!BO32</f>
        <v>133.33333333333334</v>
      </c>
      <c r="BP248" s="11">
        <f>'PV STOP cijfers'!BP32</f>
        <v>133.33333333333334</v>
      </c>
      <c r="BQ248" s="28">
        <f>'PV STOP cijfers'!BQ32</f>
        <v>0</v>
      </c>
      <c r="BR248" s="11">
        <f>'PV STOP cijfers'!BR32</f>
        <v>0</v>
      </c>
      <c r="BS248" s="11">
        <f>'PV STOP cijfers'!BS32</f>
        <v>0</v>
      </c>
      <c r="BT248" s="11">
        <f>'PV STOP cijfers'!BT32</f>
        <v>0</v>
      </c>
      <c r="BU248" s="11">
        <f>'PV STOP cijfers'!BU32</f>
        <v>0</v>
      </c>
      <c r="BV248" s="11">
        <f>'PV STOP cijfers'!BV32</f>
        <v>0</v>
      </c>
      <c r="BW248" s="11">
        <f>'PV STOP cijfers'!BW32</f>
        <v>0</v>
      </c>
      <c r="BX248" s="49">
        <f>'PV STOP cijfers'!BX32</f>
        <v>0</v>
      </c>
      <c r="BY248" s="11">
        <f>'PV STOP cijfers'!BY32</f>
        <v>1599.9999999999998</v>
      </c>
      <c r="BZ248" s="11">
        <f>'PV STOP cijfers'!BZ32</f>
        <v>0</v>
      </c>
      <c r="CA248" s="11">
        <f>'PV STOP cijfers'!CA32</f>
        <v>0</v>
      </c>
      <c r="CB248" s="11">
        <f>'PV STOP cijfers'!CB32</f>
        <v>0</v>
      </c>
      <c r="CC248" s="11">
        <f>'PV STOP cijfers'!CC32</f>
        <v>0</v>
      </c>
      <c r="CD248" s="11">
        <f>'PV STOP cijfers'!CD32</f>
        <v>0</v>
      </c>
      <c r="CE248" s="11">
        <f>'PV STOP cijfers'!CE32</f>
        <v>0</v>
      </c>
      <c r="CF248" s="11">
        <f>'PV STOP cijfers'!CF32</f>
        <v>0</v>
      </c>
      <c r="CG248" s="11">
        <f>'PV STOP cijfers'!CG32</f>
        <v>0</v>
      </c>
      <c r="CH248" s="11">
        <f>'PV STOP cijfers'!CH32</f>
        <v>0</v>
      </c>
      <c r="CI248" s="11">
        <f>'PV STOP cijfers'!CI32</f>
        <v>0</v>
      </c>
      <c r="CJ248" s="11">
        <f>'PV STOP cijfers'!CJ32</f>
        <v>0</v>
      </c>
      <c r="CK248" s="11">
        <f>'PV STOP cijfers'!CK32</f>
        <v>0</v>
      </c>
      <c r="CL248" s="49">
        <f>'PV STOP cijfers'!CL32</f>
        <v>0</v>
      </c>
      <c r="CM248" s="15">
        <f>'PV STOP cijfers'!CM32</f>
        <v>0</v>
      </c>
      <c r="CN248" s="11">
        <f>'PV STOP cijfers'!CN32</f>
        <v>0</v>
      </c>
      <c r="CO248" s="11">
        <f>'PV STOP cijfers'!CO32</f>
        <v>0</v>
      </c>
      <c r="CP248" s="11">
        <f>'PV STOP cijfers'!CP32</f>
        <v>0</v>
      </c>
      <c r="CQ248" s="11">
        <f>'PV STOP cijfers'!CQ32</f>
        <v>0</v>
      </c>
      <c r="CR248" s="11">
        <f>'PV STOP cijfers'!CR32</f>
        <v>0</v>
      </c>
      <c r="CS248" s="11">
        <f>'PV STOP cijfers'!CS32</f>
        <v>0</v>
      </c>
      <c r="CT248" s="11">
        <f>'PV STOP cijfers'!CT32</f>
        <v>0</v>
      </c>
      <c r="CU248" s="11">
        <f>'PV STOP cijfers'!CU32</f>
        <v>0</v>
      </c>
      <c r="CV248" s="11">
        <f>'PV STOP cijfers'!CV32</f>
        <v>0</v>
      </c>
      <c r="CW248" s="11">
        <f>'PV STOP cijfers'!CW32</f>
        <v>0</v>
      </c>
      <c r="CX248" s="11">
        <f>'PV STOP cijfers'!CX32</f>
        <v>0</v>
      </c>
      <c r="CY248" s="26">
        <f>'PV STOP cijfers'!CY32</f>
        <v>0</v>
      </c>
      <c r="CZ248" s="15">
        <f>'PV STOP cijfers'!CZ32</f>
        <v>0</v>
      </c>
      <c r="DA248" s="11">
        <f>'PV STOP cijfers'!DA32</f>
        <v>0</v>
      </c>
      <c r="DB248" s="11">
        <f>'PV STOP cijfers'!DB32</f>
        <v>0</v>
      </c>
      <c r="DC248" s="11">
        <f>'PV STOP cijfers'!DC32</f>
        <v>0</v>
      </c>
      <c r="DD248" s="11">
        <f>'PV STOP cijfers'!DD32</f>
        <v>0</v>
      </c>
      <c r="DE248" s="11">
        <f>'PV STOP cijfers'!DE32</f>
        <v>0</v>
      </c>
      <c r="DF248" s="11">
        <f>'PV STOP cijfers'!DF32</f>
        <v>0</v>
      </c>
      <c r="DG248" s="11">
        <f>'PV STOP cijfers'!DG32</f>
        <v>0</v>
      </c>
      <c r="DH248" s="11">
        <f>'PV STOP cijfers'!DH32</f>
        <v>0</v>
      </c>
      <c r="DI248" s="11">
        <f>'PV STOP cijfers'!DI32</f>
        <v>0</v>
      </c>
      <c r="DJ248" s="11">
        <f>'PV STOP cijfers'!DJ32</f>
        <v>0</v>
      </c>
      <c r="DK248" s="11">
        <f>'PV STOP cijfers'!DK32</f>
        <v>0</v>
      </c>
      <c r="DL248" s="26">
        <f>'PV STOP cijfers'!DL32</f>
        <v>0</v>
      </c>
    </row>
    <row r="249" spans="1:116">
      <c r="A249" s="47">
        <f>'PV STOP cijfers'!A33</f>
        <v>900</v>
      </c>
      <c r="B249" s="49" t="str">
        <f>'PV STOP cijfers'!B33</f>
        <v>PD NT 0000</v>
      </c>
      <c r="C249" s="56" t="str">
        <f>'PV STOP cijfers'!C33</f>
        <v>Productveiligheid</v>
      </c>
      <c r="D249" s="4" t="str">
        <f>'PV STOP cijfers'!D33</f>
        <v>PV VWS</v>
      </c>
      <c r="E249" s="526" t="str">
        <f>'PV STOP cijfers'!E33</f>
        <v>Staat van productveiligheid Verbeterplan</v>
      </c>
      <c r="F249" s="5" t="str">
        <f>'PV STOP cijfers'!F33</f>
        <v>VWS</v>
      </c>
      <c r="G249" s="4" t="str">
        <f>'PV STOP cijfers'!G33</f>
        <v>verbeterplan</v>
      </c>
      <c r="H249" s="533">
        <f>'PV STOP cijfers'!H33</f>
        <v>1400</v>
      </c>
      <c r="I249" s="11">
        <f>'PV STOP cijfers'!I33</f>
        <v>0</v>
      </c>
      <c r="J249" s="11">
        <f>'PV STOP cijfers'!J33</f>
        <v>0</v>
      </c>
      <c r="K249" s="11">
        <f>'PV STOP cijfers'!K33</f>
        <v>0</v>
      </c>
      <c r="L249" s="11">
        <f>'PV STOP cijfers'!L33</f>
        <v>0</v>
      </c>
      <c r="M249" s="11">
        <f>'PV STOP cijfers'!M33</f>
        <v>0</v>
      </c>
      <c r="N249" s="11">
        <f>'PV STOP cijfers'!N33</f>
        <v>0</v>
      </c>
      <c r="O249" s="11">
        <f>'PV STOP cijfers'!O33</f>
        <v>0</v>
      </c>
      <c r="P249" s="11">
        <f>'PV STOP cijfers'!P33</f>
        <v>0</v>
      </c>
      <c r="Q249" s="26">
        <f>'PV STOP cijfers'!Q33</f>
        <v>1400</v>
      </c>
      <c r="R249" s="15">
        <f>'PV STOP cijfers'!R33</f>
        <v>0</v>
      </c>
      <c r="S249" s="11">
        <f>'PV STOP cijfers'!S33</f>
        <v>0</v>
      </c>
      <c r="T249" s="518">
        <f>'PV STOP cijfers'!T33</f>
        <v>1400</v>
      </c>
      <c r="U249" s="11">
        <f>'PV STOP cijfers'!U33</f>
        <v>0</v>
      </c>
      <c r="V249" s="11">
        <f>'PV STOP cijfers'!V33</f>
        <v>0</v>
      </c>
      <c r="W249" s="11">
        <f>'PV STOP cijfers'!W33</f>
        <v>0</v>
      </c>
      <c r="X249" s="11">
        <f>'PV STOP cijfers'!X33</f>
        <v>0</v>
      </c>
      <c r="Y249" s="11">
        <f>'PV STOP cijfers'!Y33</f>
        <v>0</v>
      </c>
      <c r="Z249" s="49">
        <f>'PV STOP cijfers'!Z33</f>
        <v>1400</v>
      </c>
      <c r="AA249" s="518">
        <f>'PV STOP cijfers'!AA33</f>
        <v>1400</v>
      </c>
      <c r="AB249" s="11">
        <f>'PV STOP cijfers'!AB33</f>
        <v>0</v>
      </c>
      <c r="AC249" s="11">
        <f>'PV STOP cijfers'!AC33</f>
        <v>0</v>
      </c>
      <c r="AD249" s="11">
        <f>'PV STOP cijfers'!AD33</f>
        <v>0</v>
      </c>
      <c r="AE249" s="11">
        <f>'PV STOP cijfers'!AE33</f>
        <v>0</v>
      </c>
      <c r="AF249" s="11">
        <f>'PV STOP cijfers'!AF33</f>
        <v>0</v>
      </c>
      <c r="AG249" s="49">
        <f>'PV STOP cijfers'!AG33</f>
        <v>0</v>
      </c>
      <c r="AH249" s="11">
        <f>'PV STOP cijfers'!AH33</f>
        <v>0</v>
      </c>
      <c r="AI249" s="11">
        <f>'PV STOP cijfers'!AI33</f>
        <v>0</v>
      </c>
      <c r="AJ249" s="11">
        <f>'PV STOP cijfers'!AJ33</f>
        <v>0</v>
      </c>
      <c r="AK249" s="11">
        <f>'PV STOP cijfers'!AK33</f>
        <v>1400</v>
      </c>
      <c r="AL249" s="28">
        <f>'PV STOP cijfers'!AL33</f>
        <v>0</v>
      </c>
      <c r="AM249" s="11">
        <f>'PV STOP cijfers'!AM33</f>
        <v>0</v>
      </c>
      <c r="AN249" s="11">
        <f>'PV STOP cijfers'!AN33</f>
        <v>0</v>
      </c>
      <c r="AO249" s="11">
        <f>'PV STOP cijfers'!AO33</f>
        <v>0</v>
      </c>
      <c r="AP249" s="11">
        <f>'PV STOP cijfers'!AP33</f>
        <v>0</v>
      </c>
      <c r="AQ249" s="11">
        <f>'PV STOP cijfers'!AQ33</f>
        <v>0</v>
      </c>
      <c r="AR249" s="28">
        <f>'PV STOP cijfers'!AR33</f>
        <v>0</v>
      </c>
      <c r="AS249" s="11">
        <f>'PV STOP cijfers'!AS33</f>
        <v>0</v>
      </c>
      <c r="AT249" s="11">
        <f>'PV STOP cijfers'!AT33</f>
        <v>0</v>
      </c>
      <c r="AU249" s="11">
        <f>'PV STOP cijfers'!AU33</f>
        <v>0</v>
      </c>
      <c r="AV249" s="11">
        <f>'PV STOP cijfers'!AV33</f>
        <v>0</v>
      </c>
      <c r="AW249" s="11">
        <f>'PV STOP cijfers'!AW33</f>
        <v>0</v>
      </c>
      <c r="AX249" s="11">
        <f>'PV STOP cijfers'!AX33</f>
        <v>0</v>
      </c>
      <c r="AY249" s="11">
        <f>'PV STOP cijfers'!AY33</f>
        <v>0</v>
      </c>
      <c r="AZ249" s="11">
        <f>'PV STOP cijfers'!AZ33</f>
        <v>0</v>
      </c>
      <c r="BA249" s="11">
        <f>'PV STOP cijfers'!BA33</f>
        <v>0</v>
      </c>
      <c r="BB249" s="11">
        <f>'PV STOP cijfers'!BB33</f>
        <v>0</v>
      </c>
      <c r="BC249" s="28">
        <f>'PV STOP cijfers'!BC33</f>
        <v>0</v>
      </c>
      <c r="BD249" s="11">
        <f>'PV STOP cijfers'!BD33</f>
        <v>0</v>
      </c>
      <c r="BE249" s="11">
        <f>'PV STOP cijfers'!BE33</f>
        <v>0</v>
      </c>
      <c r="BF249" s="11">
        <f>'PV STOP cijfers'!BF33</f>
        <v>0</v>
      </c>
      <c r="BG249" s="11">
        <f>'PV STOP cijfers'!BG33</f>
        <v>0</v>
      </c>
      <c r="BH249" s="11">
        <f>'PV STOP cijfers'!BH33</f>
        <v>0</v>
      </c>
      <c r="BI249" s="11">
        <f>'PV STOP cijfers'!BI33</f>
        <v>0</v>
      </c>
      <c r="BJ249" s="11">
        <f>'PV STOP cijfers'!BJ33</f>
        <v>0</v>
      </c>
      <c r="BK249" s="28">
        <f>'PV STOP cijfers'!BK33</f>
        <v>0</v>
      </c>
      <c r="BL249" s="11">
        <f>'PV STOP cijfers'!BL33</f>
        <v>0</v>
      </c>
      <c r="BM249" s="11">
        <f>'PV STOP cijfers'!BM33</f>
        <v>0</v>
      </c>
      <c r="BN249" s="11" t="str">
        <f>'PV STOP cijfers'!BN33</f>
        <v>to</v>
      </c>
      <c r="BO249" s="11" t="str">
        <f>'PV STOP cijfers'!BO33</f>
        <v>to</v>
      </c>
      <c r="BP249" s="11" t="str">
        <f>'PV STOP cijfers'!BP33</f>
        <v>to</v>
      </c>
      <c r="BQ249" s="28">
        <f>'PV STOP cijfers'!BQ33</f>
        <v>0</v>
      </c>
      <c r="BR249" s="11">
        <f>'PV STOP cijfers'!BR33</f>
        <v>0</v>
      </c>
      <c r="BS249" s="11">
        <f>'PV STOP cijfers'!BS33</f>
        <v>0</v>
      </c>
      <c r="BT249" s="11">
        <f>'PV STOP cijfers'!BT33</f>
        <v>0</v>
      </c>
      <c r="BU249" s="11">
        <f>'PV STOP cijfers'!BU33</f>
        <v>0</v>
      </c>
      <c r="BV249" s="11">
        <f>'PV STOP cijfers'!BV33</f>
        <v>0</v>
      </c>
      <c r="BW249" s="11">
        <f>'PV STOP cijfers'!BW33</f>
        <v>0</v>
      </c>
      <c r="BX249" s="49">
        <f>'PV STOP cijfers'!BX33</f>
        <v>0</v>
      </c>
      <c r="BY249" s="11">
        <f>'PV STOP cijfers'!BY33</f>
        <v>1400</v>
      </c>
      <c r="BZ249" s="11">
        <f>'PV STOP cijfers'!BZ33</f>
        <v>0</v>
      </c>
      <c r="CA249" s="11">
        <f>'PV STOP cijfers'!CA33</f>
        <v>0</v>
      </c>
      <c r="CB249" s="11">
        <f>'PV STOP cijfers'!CB33</f>
        <v>0</v>
      </c>
      <c r="CC249" s="11">
        <f>'PV STOP cijfers'!CC33</f>
        <v>0</v>
      </c>
      <c r="CD249" s="11">
        <f>'PV STOP cijfers'!CD33</f>
        <v>0</v>
      </c>
      <c r="CE249" s="11">
        <f>'PV STOP cijfers'!CE33</f>
        <v>0</v>
      </c>
      <c r="CF249" s="11">
        <f>'PV STOP cijfers'!CF33</f>
        <v>0</v>
      </c>
      <c r="CG249" s="11">
        <f>'PV STOP cijfers'!CG33</f>
        <v>0</v>
      </c>
      <c r="CH249" s="11">
        <f>'PV STOP cijfers'!CH33</f>
        <v>0</v>
      </c>
      <c r="CI249" s="11">
        <f>'PV STOP cijfers'!CI33</f>
        <v>0</v>
      </c>
      <c r="CJ249" s="11">
        <f>'PV STOP cijfers'!CJ33</f>
        <v>0</v>
      </c>
      <c r="CK249" s="11">
        <f>'PV STOP cijfers'!CK33</f>
        <v>0</v>
      </c>
      <c r="CL249" s="49">
        <f>'PV STOP cijfers'!CL33</f>
        <v>0</v>
      </c>
      <c r="CM249" s="15">
        <f>'PV STOP cijfers'!CM33</f>
        <v>0</v>
      </c>
      <c r="CN249" s="11">
        <f>'PV STOP cijfers'!CN33</f>
        <v>0</v>
      </c>
      <c r="CO249" s="11">
        <f>'PV STOP cijfers'!CO33</f>
        <v>0</v>
      </c>
      <c r="CP249" s="11">
        <f>'PV STOP cijfers'!CP33</f>
        <v>0</v>
      </c>
      <c r="CQ249" s="11">
        <f>'PV STOP cijfers'!CQ33</f>
        <v>0</v>
      </c>
      <c r="CR249" s="11">
        <f>'PV STOP cijfers'!CR33</f>
        <v>0</v>
      </c>
      <c r="CS249" s="11">
        <f>'PV STOP cijfers'!CS33</f>
        <v>0</v>
      </c>
      <c r="CT249" s="11">
        <f>'PV STOP cijfers'!CT33</f>
        <v>0</v>
      </c>
      <c r="CU249" s="11">
        <f>'PV STOP cijfers'!CU33</f>
        <v>0</v>
      </c>
      <c r="CV249" s="11">
        <f>'PV STOP cijfers'!CV33</f>
        <v>0</v>
      </c>
      <c r="CW249" s="11">
        <f>'PV STOP cijfers'!CW33</f>
        <v>0</v>
      </c>
      <c r="CX249" s="11">
        <f>'PV STOP cijfers'!CX33</f>
        <v>0</v>
      </c>
      <c r="CY249" s="26">
        <f>'PV STOP cijfers'!CY33</f>
        <v>0</v>
      </c>
      <c r="CZ249" s="15">
        <f>'PV STOP cijfers'!CZ33</f>
        <v>0</v>
      </c>
      <c r="DA249" s="11">
        <f>'PV STOP cijfers'!DA33</f>
        <v>0</v>
      </c>
      <c r="DB249" s="11">
        <f>'PV STOP cijfers'!DB33</f>
        <v>0</v>
      </c>
      <c r="DC249" s="11">
        <f>'PV STOP cijfers'!DC33</f>
        <v>0</v>
      </c>
      <c r="DD249" s="11">
        <f>'PV STOP cijfers'!DD33</f>
        <v>0</v>
      </c>
      <c r="DE249" s="11">
        <f>'PV STOP cijfers'!DE33</f>
        <v>0</v>
      </c>
      <c r="DF249" s="11">
        <f>'PV STOP cijfers'!DF33</f>
        <v>0</v>
      </c>
      <c r="DG249" s="11">
        <f>'PV STOP cijfers'!DG33</f>
        <v>0</v>
      </c>
      <c r="DH249" s="11">
        <f>'PV STOP cijfers'!DH33</f>
        <v>0</v>
      </c>
      <c r="DI249" s="11">
        <f>'PV STOP cijfers'!DI33</f>
        <v>0</v>
      </c>
      <c r="DJ249" s="11">
        <f>'PV STOP cijfers'!DJ33</f>
        <v>0</v>
      </c>
      <c r="DK249" s="11">
        <f>'PV STOP cijfers'!DK33</f>
        <v>0</v>
      </c>
      <c r="DL249" s="26">
        <f>'PV STOP cijfers'!DL33</f>
        <v>0</v>
      </c>
    </row>
    <row r="250" spans="1:116">
      <c r="A250" s="47">
        <f>'PV STOP cijfers'!A34</f>
        <v>300</v>
      </c>
      <c r="B250" s="49" t="str">
        <f>'PV STOP cijfers'!B34</f>
        <v>PD NT 0000</v>
      </c>
      <c r="C250" s="56" t="str">
        <f>'PV STOP cijfers'!C34</f>
        <v>Productveiligheid</v>
      </c>
      <c r="D250" s="4" t="str">
        <f>'PV STOP cijfers'!D34</f>
        <v>PV VWS</v>
      </c>
      <c r="E250" s="4" t="str">
        <f>'PV STOP cijfers'!E34</f>
        <v>Planning</v>
      </c>
      <c r="F250" s="5" t="str">
        <f>'PV STOP cijfers'!F34</f>
        <v>VWS</v>
      </c>
      <c r="G250" s="4" t="str">
        <f>'PV STOP cijfers'!G34</f>
        <v>Nee/Ja</v>
      </c>
      <c r="H250" s="15">
        <f>'PV STOP cijfers'!H34</f>
        <v>600</v>
      </c>
      <c r="I250" s="11">
        <f>'PV STOP cijfers'!I34</f>
        <v>0</v>
      </c>
      <c r="J250" s="11">
        <f>'PV STOP cijfers'!J34</f>
        <v>0</v>
      </c>
      <c r="K250" s="11">
        <f>'PV STOP cijfers'!K34</f>
        <v>0</v>
      </c>
      <c r="L250" s="11">
        <f>'PV STOP cijfers'!L34</f>
        <v>0</v>
      </c>
      <c r="M250" s="11">
        <f>'PV STOP cijfers'!M34</f>
        <v>0</v>
      </c>
      <c r="N250" s="11">
        <f>'PV STOP cijfers'!N34</f>
        <v>0</v>
      </c>
      <c r="O250" s="11">
        <f>'PV STOP cijfers'!O34</f>
        <v>0</v>
      </c>
      <c r="P250" s="11">
        <f>'PV STOP cijfers'!P34</f>
        <v>0</v>
      </c>
      <c r="Q250" s="26">
        <f>'PV STOP cijfers'!Q34</f>
        <v>600</v>
      </c>
      <c r="R250" s="15">
        <f>'PV STOP cijfers'!R34</f>
        <v>0</v>
      </c>
      <c r="S250" s="11">
        <f>'PV STOP cijfers'!S34</f>
        <v>0</v>
      </c>
      <c r="T250" s="11">
        <f>'PV STOP cijfers'!T34</f>
        <v>600</v>
      </c>
      <c r="U250" s="11">
        <f>'PV STOP cijfers'!U34</f>
        <v>0</v>
      </c>
      <c r="V250" s="11">
        <f>'PV STOP cijfers'!V34</f>
        <v>0</v>
      </c>
      <c r="W250" s="11">
        <f>'PV STOP cijfers'!W34</f>
        <v>0</v>
      </c>
      <c r="X250" s="11">
        <f>'PV STOP cijfers'!X34</f>
        <v>0</v>
      </c>
      <c r="Y250" s="11">
        <f>'PV STOP cijfers'!Y34</f>
        <v>0</v>
      </c>
      <c r="Z250" s="49">
        <f>'PV STOP cijfers'!Z34</f>
        <v>600</v>
      </c>
      <c r="AA250" s="11">
        <f>'PV STOP cijfers'!AA34</f>
        <v>600</v>
      </c>
      <c r="AB250" s="11">
        <f>'PV STOP cijfers'!AB34</f>
        <v>0</v>
      </c>
      <c r="AC250" s="11">
        <f>'PV STOP cijfers'!AC34</f>
        <v>0</v>
      </c>
      <c r="AD250" s="11">
        <f>'PV STOP cijfers'!AD34</f>
        <v>0</v>
      </c>
      <c r="AE250" s="11">
        <f>'PV STOP cijfers'!AE34</f>
        <v>0</v>
      </c>
      <c r="AF250" s="11">
        <f>'PV STOP cijfers'!AF34</f>
        <v>0</v>
      </c>
      <c r="AG250" s="49">
        <f>'PV STOP cijfers'!AG34</f>
        <v>0</v>
      </c>
      <c r="AH250" s="11">
        <f>'PV STOP cijfers'!AH34</f>
        <v>0</v>
      </c>
      <c r="AI250" s="11">
        <f>'PV STOP cijfers'!AI34</f>
        <v>0</v>
      </c>
      <c r="AJ250" s="11">
        <f>'PV STOP cijfers'!AJ34</f>
        <v>0</v>
      </c>
      <c r="AK250" s="11">
        <f>'PV STOP cijfers'!AK34</f>
        <v>600</v>
      </c>
      <c r="AL250" s="28">
        <f>'PV STOP cijfers'!AL34</f>
        <v>0</v>
      </c>
      <c r="AM250" s="11">
        <f>'PV STOP cijfers'!AM34</f>
        <v>0</v>
      </c>
      <c r="AN250" s="11">
        <f>'PV STOP cijfers'!AN34</f>
        <v>0</v>
      </c>
      <c r="AO250" s="11">
        <f>'PV STOP cijfers'!AO34</f>
        <v>0</v>
      </c>
      <c r="AP250" s="11">
        <f>'PV STOP cijfers'!AP34</f>
        <v>0</v>
      </c>
      <c r="AQ250" s="11">
        <f>'PV STOP cijfers'!AQ34</f>
        <v>0</v>
      </c>
      <c r="AR250" s="28">
        <f>'PV STOP cijfers'!AR34</f>
        <v>0</v>
      </c>
      <c r="AS250" s="11">
        <f>'PV STOP cijfers'!AS34</f>
        <v>0</v>
      </c>
      <c r="AT250" s="11">
        <f>'PV STOP cijfers'!AT34</f>
        <v>0</v>
      </c>
      <c r="AU250" s="11">
        <f>'PV STOP cijfers'!AU34</f>
        <v>0</v>
      </c>
      <c r="AV250" s="11">
        <f>'PV STOP cijfers'!AV34</f>
        <v>0</v>
      </c>
      <c r="AW250" s="11">
        <f>'PV STOP cijfers'!AW34</f>
        <v>0</v>
      </c>
      <c r="AX250" s="11">
        <f>'PV STOP cijfers'!AX34</f>
        <v>0</v>
      </c>
      <c r="AY250" s="11">
        <f>'PV STOP cijfers'!AY34</f>
        <v>0</v>
      </c>
      <c r="AZ250" s="11">
        <f>'PV STOP cijfers'!AZ34</f>
        <v>0</v>
      </c>
      <c r="BA250" s="11">
        <f>'PV STOP cijfers'!BA34</f>
        <v>0</v>
      </c>
      <c r="BB250" s="11">
        <f>'PV STOP cijfers'!BB34</f>
        <v>0</v>
      </c>
      <c r="BC250" s="28">
        <f>'PV STOP cijfers'!BC34</f>
        <v>0</v>
      </c>
      <c r="BD250" s="11">
        <f>'PV STOP cijfers'!BD34</f>
        <v>0</v>
      </c>
      <c r="BE250" s="11">
        <f>'PV STOP cijfers'!BE34</f>
        <v>0</v>
      </c>
      <c r="BF250" s="11">
        <f>'PV STOP cijfers'!BF34</f>
        <v>0</v>
      </c>
      <c r="BG250" s="11">
        <f>'PV STOP cijfers'!BG34</f>
        <v>0</v>
      </c>
      <c r="BH250" s="11">
        <f>'PV STOP cijfers'!BH34</f>
        <v>0</v>
      </c>
      <c r="BI250" s="11">
        <f>'PV STOP cijfers'!BI34</f>
        <v>0</v>
      </c>
      <c r="BJ250" s="11">
        <f>'PV STOP cijfers'!BJ34</f>
        <v>0</v>
      </c>
      <c r="BK250" s="28">
        <f>'PV STOP cijfers'!BK34</f>
        <v>0</v>
      </c>
      <c r="BL250" s="11">
        <f>'PV STOP cijfers'!BL34</f>
        <v>0</v>
      </c>
      <c r="BM250" s="11">
        <f>'PV STOP cijfers'!BM34</f>
        <v>0</v>
      </c>
      <c r="BN250" s="11">
        <f>'PV STOP cijfers'!BN34</f>
        <v>0</v>
      </c>
      <c r="BO250" s="11">
        <f>'PV STOP cijfers'!BO34</f>
        <v>0</v>
      </c>
      <c r="BP250" s="11">
        <f>'PV STOP cijfers'!BP34</f>
        <v>0</v>
      </c>
      <c r="BQ250" s="28">
        <f>'PV STOP cijfers'!BQ34</f>
        <v>0</v>
      </c>
      <c r="BR250" s="11">
        <f>'PV STOP cijfers'!BR34</f>
        <v>0</v>
      </c>
      <c r="BS250" s="11">
        <f>'PV STOP cijfers'!BS34</f>
        <v>0</v>
      </c>
      <c r="BT250" s="11">
        <f>'PV STOP cijfers'!BT34</f>
        <v>0</v>
      </c>
      <c r="BU250" s="11">
        <f>'PV STOP cijfers'!BU34</f>
        <v>0</v>
      </c>
      <c r="BV250" s="11">
        <f>'PV STOP cijfers'!BV34</f>
        <v>0</v>
      </c>
      <c r="BW250" s="11">
        <f>'PV STOP cijfers'!BW34</f>
        <v>0</v>
      </c>
      <c r="BX250" s="49">
        <f>'PV STOP cijfers'!BX34</f>
        <v>0</v>
      </c>
      <c r="BY250" s="11">
        <f>'PV STOP cijfers'!BY34</f>
        <v>600</v>
      </c>
      <c r="BZ250" s="11">
        <f>'PV STOP cijfers'!BZ34</f>
        <v>0</v>
      </c>
      <c r="CA250" s="11">
        <f>'PV STOP cijfers'!CA34</f>
        <v>0</v>
      </c>
      <c r="CB250" s="11">
        <f>'PV STOP cijfers'!CB34</f>
        <v>0</v>
      </c>
      <c r="CC250" s="11">
        <f>'PV STOP cijfers'!CC34</f>
        <v>0</v>
      </c>
      <c r="CD250" s="11">
        <f>'PV STOP cijfers'!CD34</f>
        <v>0</v>
      </c>
      <c r="CE250" s="11">
        <f>'PV STOP cijfers'!CE34</f>
        <v>0</v>
      </c>
      <c r="CF250" s="11">
        <f>'PV STOP cijfers'!CF34</f>
        <v>0</v>
      </c>
      <c r="CG250" s="11">
        <f>'PV STOP cijfers'!CG34</f>
        <v>0</v>
      </c>
      <c r="CH250" s="11">
        <f>'PV STOP cijfers'!CH34</f>
        <v>0</v>
      </c>
      <c r="CI250" s="11">
        <f>'PV STOP cijfers'!CI34</f>
        <v>0</v>
      </c>
      <c r="CJ250" s="11">
        <f>'PV STOP cijfers'!CJ34</f>
        <v>0</v>
      </c>
      <c r="CK250" s="11">
        <f>'PV STOP cijfers'!CK34</f>
        <v>0</v>
      </c>
      <c r="CL250" s="49">
        <f>'PV STOP cijfers'!CL34</f>
        <v>0</v>
      </c>
      <c r="CM250" s="15">
        <f>'PV STOP cijfers'!CM34</f>
        <v>0</v>
      </c>
      <c r="CN250" s="11">
        <f>'PV STOP cijfers'!CN34</f>
        <v>0</v>
      </c>
      <c r="CO250" s="11">
        <f>'PV STOP cijfers'!CO34</f>
        <v>0</v>
      </c>
      <c r="CP250" s="11">
        <f>'PV STOP cijfers'!CP34</f>
        <v>0</v>
      </c>
      <c r="CQ250" s="11">
        <f>'PV STOP cijfers'!CQ34</f>
        <v>0</v>
      </c>
      <c r="CR250" s="11">
        <f>'PV STOP cijfers'!CR34</f>
        <v>0</v>
      </c>
      <c r="CS250" s="11">
        <f>'PV STOP cijfers'!CS34</f>
        <v>0</v>
      </c>
      <c r="CT250" s="11">
        <f>'PV STOP cijfers'!CT34</f>
        <v>0</v>
      </c>
      <c r="CU250" s="11">
        <f>'PV STOP cijfers'!CU34</f>
        <v>0</v>
      </c>
      <c r="CV250" s="11">
        <f>'PV STOP cijfers'!CV34</f>
        <v>0</v>
      </c>
      <c r="CW250" s="11">
        <f>'PV STOP cijfers'!CW34</f>
        <v>0</v>
      </c>
      <c r="CX250" s="11">
        <f>'PV STOP cijfers'!CX34</f>
        <v>0</v>
      </c>
      <c r="CY250" s="26">
        <f>'PV STOP cijfers'!CY34</f>
        <v>0</v>
      </c>
      <c r="CZ250" s="15">
        <f>'PV STOP cijfers'!CZ34</f>
        <v>0</v>
      </c>
      <c r="DA250" s="11">
        <f>'PV STOP cijfers'!DA34</f>
        <v>0</v>
      </c>
      <c r="DB250" s="11">
        <f>'PV STOP cijfers'!DB34</f>
        <v>0</v>
      </c>
      <c r="DC250" s="11">
        <f>'PV STOP cijfers'!DC34</f>
        <v>0</v>
      </c>
      <c r="DD250" s="11">
        <f>'PV STOP cijfers'!DD34</f>
        <v>0</v>
      </c>
      <c r="DE250" s="11">
        <f>'PV STOP cijfers'!DE34</f>
        <v>0</v>
      </c>
      <c r="DF250" s="11">
        <f>'PV STOP cijfers'!DF34</f>
        <v>0</v>
      </c>
      <c r="DG250" s="11">
        <f>'PV STOP cijfers'!DG34</f>
        <v>0</v>
      </c>
      <c r="DH250" s="11">
        <f>'PV STOP cijfers'!DH34</f>
        <v>0</v>
      </c>
      <c r="DI250" s="11">
        <f>'PV STOP cijfers'!DI34</f>
        <v>0</v>
      </c>
      <c r="DJ250" s="11">
        <f>'PV STOP cijfers'!DJ34</f>
        <v>0</v>
      </c>
      <c r="DK250" s="11">
        <f>'PV STOP cijfers'!DK34</f>
        <v>0</v>
      </c>
      <c r="DL250" s="26">
        <f>'PV STOP cijfers'!DL34</f>
        <v>0</v>
      </c>
    </row>
    <row r="251" spans="1:116">
      <c r="A251" s="47">
        <f>'PV STOP cijfers'!A35</f>
        <v>690</v>
      </c>
      <c r="B251" s="49" t="str">
        <f>'PV STOP cijfers'!B35</f>
        <v>PD NT 0000</v>
      </c>
      <c r="C251" s="56" t="str">
        <f>'PV STOP cijfers'!C35</f>
        <v>Productveiligheid</v>
      </c>
      <c r="D251" s="4" t="str">
        <f>'PV STOP cijfers'!D35</f>
        <v>PV VWS</v>
      </c>
      <c r="E251" s="526" t="str">
        <f>'PV STOP cijfers'!E35</f>
        <v>Opleiding verbeterplan</v>
      </c>
      <c r="F251" s="5" t="str">
        <f>'PV STOP cijfers'!F35</f>
        <v>VWS</v>
      </c>
      <c r="G251" s="4" t="str">
        <f>'PV STOP cijfers'!G35</f>
        <v>verbeterplan</v>
      </c>
      <c r="H251" s="533">
        <f>'PV STOP cijfers'!H35</f>
        <v>800</v>
      </c>
      <c r="I251" s="11">
        <f>'PV STOP cijfers'!I35</f>
        <v>0</v>
      </c>
      <c r="J251" s="11">
        <f>'PV STOP cijfers'!J35</f>
        <v>0</v>
      </c>
      <c r="K251" s="11">
        <f>'PV STOP cijfers'!K35</f>
        <v>0</v>
      </c>
      <c r="L251" s="518">
        <f>'PV STOP cijfers'!L35</f>
        <v>0</v>
      </c>
      <c r="M251" s="11">
        <f>'PV STOP cijfers'!M35</f>
        <v>0</v>
      </c>
      <c r="N251" s="11">
        <f>'PV STOP cijfers'!N35</f>
        <v>0</v>
      </c>
      <c r="O251" s="11">
        <f>'PV STOP cijfers'!O35</f>
        <v>0</v>
      </c>
      <c r="P251" s="11">
        <f>'PV STOP cijfers'!P35</f>
        <v>0</v>
      </c>
      <c r="Q251" s="26">
        <f>'PV STOP cijfers'!Q35</f>
        <v>800</v>
      </c>
      <c r="R251" s="15">
        <f>'PV STOP cijfers'!R35</f>
        <v>0</v>
      </c>
      <c r="S251" s="11">
        <f>'PV STOP cijfers'!S35</f>
        <v>0</v>
      </c>
      <c r="T251" s="518">
        <f>'PV STOP cijfers'!T35</f>
        <v>800</v>
      </c>
      <c r="U251" s="11">
        <f>'PV STOP cijfers'!U35</f>
        <v>0</v>
      </c>
      <c r="V251" s="11">
        <f>'PV STOP cijfers'!V35</f>
        <v>0</v>
      </c>
      <c r="W251" s="11">
        <f>'PV STOP cijfers'!W35</f>
        <v>0</v>
      </c>
      <c r="X251" s="11">
        <f>'PV STOP cijfers'!X35</f>
        <v>0</v>
      </c>
      <c r="Y251" s="11">
        <f>'PV STOP cijfers'!Y35</f>
        <v>0</v>
      </c>
      <c r="Z251" s="49">
        <f>'PV STOP cijfers'!Z35</f>
        <v>800</v>
      </c>
      <c r="AA251" s="518">
        <f>'PV STOP cijfers'!AA35</f>
        <v>800</v>
      </c>
      <c r="AB251" s="11">
        <f>'PV STOP cijfers'!AB35</f>
        <v>0</v>
      </c>
      <c r="AC251" s="11">
        <f>'PV STOP cijfers'!AC35</f>
        <v>0</v>
      </c>
      <c r="AD251" s="11">
        <f>'PV STOP cijfers'!AD35</f>
        <v>0</v>
      </c>
      <c r="AE251" s="11">
        <f>'PV STOP cijfers'!AE35</f>
        <v>0</v>
      </c>
      <c r="AF251" s="11">
        <f>'PV STOP cijfers'!AF35</f>
        <v>0</v>
      </c>
      <c r="AG251" s="49">
        <f>'PV STOP cijfers'!AG35</f>
        <v>0</v>
      </c>
      <c r="AH251" s="11">
        <f>'PV STOP cijfers'!AH35</f>
        <v>0</v>
      </c>
      <c r="AI251" s="11">
        <f>'PV STOP cijfers'!AI35</f>
        <v>0</v>
      </c>
      <c r="AJ251" s="11">
        <f>'PV STOP cijfers'!AJ35</f>
        <v>0</v>
      </c>
      <c r="AK251" s="11">
        <f>'PV STOP cijfers'!AK35</f>
        <v>800</v>
      </c>
      <c r="AL251" s="28">
        <f>'PV STOP cijfers'!AL35</f>
        <v>0</v>
      </c>
      <c r="AM251" s="11">
        <f>'PV STOP cijfers'!AM35</f>
        <v>0</v>
      </c>
      <c r="AN251" s="11">
        <f>'PV STOP cijfers'!AN35</f>
        <v>0</v>
      </c>
      <c r="AO251" s="11">
        <f>'PV STOP cijfers'!AO35</f>
        <v>0</v>
      </c>
      <c r="AP251" s="11">
        <f>'PV STOP cijfers'!AP35</f>
        <v>0</v>
      </c>
      <c r="AQ251" s="11">
        <f>'PV STOP cijfers'!AQ35</f>
        <v>0</v>
      </c>
      <c r="AR251" s="28">
        <f>'PV STOP cijfers'!AR35</f>
        <v>0</v>
      </c>
      <c r="AS251" s="11">
        <f>'PV STOP cijfers'!AS35</f>
        <v>0</v>
      </c>
      <c r="AT251" s="11">
        <f>'PV STOP cijfers'!AT35</f>
        <v>0</v>
      </c>
      <c r="AU251" s="11">
        <f>'PV STOP cijfers'!AU35</f>
        <v>0</v>
      </c>
      <c r="AV251" s="11">
        <f>'PV STOP cijfers'!AV35</f>
        <v>0</v>
      </c>
      <c r="AW251" s="11">
        <f>'PV STOP cijfers'!AW35</f>
        <v>0</v>
      </c>
      <c r="AX251" s="11">
        <f>'PV STOP cijfers'!AX35</f>
        <v>0</v>
      </c>
      <c r="AY251" s="11">
        <f>'PV STOP cijfers'!AY35</f>
        <v>0</v>
      </c>
      <c r="AZ251" s="11">
        <f>'PV STOP cijfers'!AZ35</f>
        <v>0</v>
      </c>
      <c r="BA251" s="11">
        <f>'PV STOP cijfers'!BA35</f>
        <v>0</v>
      </c>
      <c r="BB251" s="11">
        <f>'PV STOP cijfers'!BB35</f>
        <v>0</v>
      </c>
      <c r="BC251" s="28">
        <f>'PV STOP cijfers'!BC35</f>
        <v>0</v>
      </c>
      <c r="BD251" s="11">
        <f>'PV STOP cijfers'!BD35</f>
        <v>0</v>
      </c>
      <c r="BE251" s="11">
        <f>'PV STOP cijfers'!BE35</f>
        <v>0</v>
      </c>
      <c r="BF251" s="11">
        <f>'PV STOP cijfers'!BF35</f>
        <v>0</v>
      </c>
      <c r="BG251" s="11">
        <f>'PV STOP cijfers'!BG35</f>
        <v>0</v>
      </c>
      <c r="BH251" s="11">
        <f>'PV STOP cijfers'!BH35</f>
        <v>0</v>
      </c>
      <c r="BI251" s="11">
        <f>'PV STOP cijfers'!BI35</f>
        <v>0</v>
      </c>
      <c r="BJ251" s="11">
        <f>'PV STOP cijfers'!BJ35</f>
        <v>0</v>
      </c>
      <c r="BK251" s="28">
        <f>'PV STOP cijfers'!BK35</f>
        <v>0</v>
      </c>
      <c r="BL251" s="11">
        <f>'PV STOP cijfers'!BL35</f>
        <v>0</v>
      </c>
      <c r="BM251" s="11">
        <f>'PV STOP cijfers'!BM35</f>
        <v>0</v>
      </c>
      <c r="BN251" s="11" t="str">
        <f>'PV STOP cijfers'!BN35</f>
        <v>to</v>
      </c>
      <c r="BO251" s="11" t="str">
        <f>'PV STOP cijfers'!BO35</f>
        <v>to</v>
      </c>
      <c r="BP251" s="11" t="str">
        <f>'PV STOP cijfers'!BP35</f>
        <v>to</v>
      </c>
      <c r="BQ251" s="28">
        <f>'PV STOP cijfers'!BQ35</f>
        <v>0</v>
      </c>
      <c r="BR251" s="11">
        <f>'PV STOP cijfers'!BR35</f>
        <v>0</v>
      </c>
      <c r="BS251" s="11">
        <f>'PV STOP cijfers'!BS35</f>
        <v>0</v>
      </c>
      <c r="BT251" s="11">
        <f>'PV STOP cijfers'!BT35</f>
        <v>0</v>
      </c>
      <c r="BU251" s="11">
        <f>'PV STOP cijfers'!BU35</f>
        <v>0</v>
      </c>
      <c r="BV251" s="11">
        <f>'PV STOP cijfers'!BV35</f>
        <v>0</v>
      </c>
      <c r="BW251" s="11">
        <f>'PV STOP cijfers'!BW35</f>
        <v>0</v>
      </c>
      <c r="BX251" s="49">
        <f>'PV STOP cijfers'!BX35</f>
        <v>0</v>
      </c>
      <c r="BY251" s="11">
        <f>'PV STOP cijfers'!BY35</f>
        <v>800</v>
      </c>
      <c r="BZ251" s="11">
        <f>'PV STOP cijfers'!BZ35</f>
        <v>0</v>
      </c>
      <c r="CA251" s="11">
        <f>'PV STOP cijfers'!CA35</f>
        <v>0</v>
      </c>
      <c r="CB251" s="11">
        <f>'PV STOP cijfers'!CB35</f>
        <v>0</v>
      </c>
      <c r="CC251" s="11">
        <f>'PV STOP cijfers'!CC35</f>
        <v>0</v>
      </c>
      <c r="CD251" s="11">
        <f>'PV STOP cijfers'!CD35</f>
        <v>0</v>
      </c>
      <c r="CE251" s="11">
        <f>'PV STOP cijfers'!CE35</f>
        <v>0</v>
      </c>
      <c r="CF251" s="11">
        <f>'PV STOP cijfers'!CF35</f>
        <v>0</v>
      </c>
      <c r="CG251" s="11">
        <f>'PV STOP cijfers'!CG35</f>
        <v>0</v>
      </c>
      <c r="CH251" s="11">
        <f>'PV STOP cijfers'!CH35</f>
        <v>0</v>
      </c>
      <c r="CI251" s="11">
        <f>'PV STOP cijfers'!CI35</f>
        <v>0</v>
      </c>
      <c r="CJ251" s="11">
        <f>'PV STOP cijfers'!CJ35</f>
        <v>0</v>
      </c>
      <c r="CK251" s="11">
        <f>'PV STOP cijfers'!CK35</f>
        <v>0</v>
      </c>
      <c r="CL251" s="49">
        <f>'PV STOP cijfers'!CL35</f>
        <v>0</v>
      </c>
      <c r="CM251" s="15">
        <f>'PV STOP cijfers'!CM35</f>
        <v>0</v>
      </c>
      <c r="CN251" s="11">
        <f>'PV STOP cijfers'!CN35</f>
        <v>0</v>
      </c>
      <c r="CO251" s="11">
        <f>'PV STOP cijfers'!CO35</f>
        <v>0</v>
      </c>
      <c r="CP251" s="11">
        <f>'PV STOP cijfers'!CP35</f>
        <v>0</v>
      </c>
      <c r="CQ251" s="11">
        <f>'PV STOP cijfers'!CQ35</f>
        <v>0</v>
      </c>
      <c r="CR251" s="11">
        <f>'PV STOP cijfers'!CR35</f>
        <v>0</v>
      </c>
      <c r="CS251" s="11">
        <f>'PV STOP cijfers'!CS35</f>
        <v>0</v>
      </c>
      <c r="CT251" s="11">
        <f>'PV STOP cijfers'!CT35</f>
        <v>0</v>
      </c>
      <c r="CU251" s="11">
        <f>'PV STOP cijfers'!CU35</f>
        <v>0</v>
      </c>
      <c r="CV251" s="11">
        <f>'PV STOP cijfers'!CV35</f>
        <v>0</v>
      </c>
      <c r="CW251" s="11">
        <f>'PV STOP cijfers'!CW35</f>
        <v>0</v>
      </c>
      <c r="CX251" s="11">
        <f>'PV STOP cijfers'!CX35</f>
        <v>0</v>
      </c>
      <c r="CY251" s="26">
        <f>'PV STOP cijfers'!CY35</f>
        <v>0</v>
      </c>
      <c r="CZ251" s="15">
        <f>'PV STOP cijfers'!CZ35</f>
        <v>0</v>
      </c>
      <c r="DA251" s="11">
        <f>'PV STOP cijfers'!DA35</f>
        <v>0</v>
      </c>
      <c r="DB251" s="11">
        <f>'PV STOP cijfers'!DB35</f>
        <v>0</v>
      </c>
      <c r="DC251" s="11">
        <f>'PV STOP cijfers'!DC35</f>
        <v>0</v>
      </c>
      <c r="DD251" s="11">
        <f>'PV STOP cijfers'!DD35</f>
        <v>0</v>
      </c>
      <c r="DE251" s="11">
        <f>'PV STOP cijfers'!DE35</f>
        <v>0</v>
      </c>
      <c r="DF251" s="11">
        <f>'PV STOP cijfers'!DF35</f>
        <v>0</v>
      </c>
      <c r="DG251" s="11">
        <f>'PV STOP cijfers'!DG35</f>
        <v>0</v>
      </c>
      <c r="DH251" s="11">
        <f>'PV STOP cijfers'!DH35</f>
        <v>0</v>
      </c>
      <c r="DI251" s="11">
        <f>'PV STOP cijfers'!DI35</f>
        <v>0</v>
      </c>
      <c r="DJ251" s="11">
        <f>'PV STOP cijfers'!DJ35</f>
        <v>0</v>
      </c>
      <c r="DK251" s="11">
        <f>'PV STOP cijfers'!DK35</f>
        <v>0</v>
      </c>
      <c r="DL251" s="26">
        <f>'PV STOP cijfers'!DL35</f>
        <v>0</v>
      </c>
    </row>
    <row r="252" spans="1:116">
      <c r="A252" s="47">
        <f>'PV STOP cijfers'!A36</f>
        <v>450</v>
      </c>
      <c r="B252" s="49" t="str">
        <f>'PV STOP cijfers'!B36</f>
        <v>PD NT 0000</v>
      </c>
      <c r="C252" s="56" t="str">
        <f>'PV STOP cijfers'!C36</f>
        <v>Productveiligheid</v>
      </c>
      <c r="D252" s="4" t="str">
        <f>'PV STOP cijfers'!D36</f>
        <v>PV VWS</v>
      </c>
      <c r="E252" s="4" t="str">
        <f>'PV STOP cijfers'!E36</f>
        <v>Evaluatie</v>
      </c>
      <c r="F252" s="5" t="str">
        <f>'PV STOP cijfers'!F36</f>
        <v>VWS</v>
      </c>
      <c r="G252" s="4" t="str">
        <f>'PV STOP cijfers'!G36</f>
        <v>Ja/Ja</v>
      </c>
      <c r="H252" s="308">
        <f>'PV STOP cijfers'!H36</f>
        <v>800</v>
      </c>
      <c r="I252" s="11">
        <f>'PV STOP cijfers'!I36</f>
        <v>0</v>
      </c>
      <c r="J252" s="11">
        <f>'PV STOP cijfers'!J36</f>
        <v>0</v>
      </c>
      <c r="K252" s="11">
        <f>'PV STOP cijfers'!K36</f>
        <v>0</v>
      </c>
      <c r="L252" s="11">
        <f>'PV STOP cijfers'!L36</f>
        <v>0</v>
      </c>
      <c r="M252" s="11">
        <f>'PV STOP cijfers'!M36</f>
        <v>0</v>
      </c>
      <c r="N252" s="11">
        <f>'PV STOP cijfers'!N36</f>
        <v>0</v>
      </c>
      <c r="O252" s="11">
        <f>'PV STOP cijfers'!O36</f>
        <v>0</v>
      </c>
      <c r="P252" s="11">
        <f>'PV STOP cijfers'!P36</f>
        <v>0</v>
      </c>
      <c r="Q252" s="26">
        <f>'PV STOP cijfers'!Q36</f>
        <v>800</v>
      </c>
      <c r="R252" s="15">
        <f>'PV STOP cijfers'!R36</f>
        <v>0</v>
      </c>
      <c r="S252" s="11">
        <f>'PV STOP cijfers'!S36</f>
        <v>0</v>
      </c>
      <c r="T252" s="259">
        <f>'PV STOP cijfers'!T36</f>
        <v>800</v>
      </c>
      <c r="U252" s="11">
        <f>'PV STOP cijfers'!U36</f>
        <v>0</v>
      </c>
      <c r="V252" s="11">
        <f>'PV STOP cijfers'!V36</f>
        <v>0</v>
      </c>
      <c r="W252" s="11">
        <f>'PV STOP cijfers'!W36</f>
        <v>0</v>
      </c>
      <c r="X252" s="11">
        <f>'PV STOP cijfers'!X36</f>
        <v>0</v>
      </c>
      <c r="Y252" s="11">
        <f>'PV STOP cijfers'!Y36</f>
        <v>0</v>
      </c>
      <c r="Z252" s="49">
        <f>'PV STOP cijfers'!Z36</f>
        <v>800</v>
      </c>
      <c r="AA252" s="259">
        <f>'PV STOP cijfers'!AA36</f>
        <v>470</v>
      </c>
      <c r="AB252" s="11">
        <f>'PV STOP cijfers'!AB36</f>
        <v>0</v>
      </c>
      <c r="AC252" s="11">
        <f>'PV STOP cijfers'!AC36</f>
        <v>0</v>
      </c>
      <c r="AD252" s="11">
        <f>'PV STOP cijfers'!AD36</f>
        <v>0</v>
      </c>
      <c r="AE252" s="259">
        <f>'PV STOP cijfers'!AE36</f>
        <v>330</v>
      </c>
      <c r="AF252" s="11">
        <f>'PV STOP cijfers'!AF36</f>
        <v>0</v>
      </c>
      <c r="AG252" s="49">
        <f>'PV STOP cijfers'!AG36</f>
        <v>0</v>
      </c>
      <c r="AH252" s="11">
        <f>'PV STOP cijfers'!AH36</f>
        <v>0</v>
      </c>
      <c r="AI252" s="11">
        <f>'PV STOP cijfers'!AI36</f>
        <v>0</v>
      </c>
      <c r="AJ252" s="11">
        <f>'PV STOP cijfers'!AJ36</f>
        <v>0</v>
      </c>
      <c r="AK252" s="11">
        <f>'PV STOP cijfers'!AK36</f>
        <v>470</v>
      </c>
      <c r="AL252" s="28">
        <f>'PV STOP cijfers'!AL36</f>
        <v>0</v>
      </c>
      <c r="AM252" s="11">
        <f>'PV STOP cijfers'!AM36</f>
        <v>0</v>
      </c>
      <c r="AN252" s="11">
        <f>'PV STOP cijfers'!AN36</f>
        <v>0</v>
      </c>
      <c r="AO252" s="11">
        <f>'PV STOP cijfers'!AO36</f>
        <v>0</v>
      </c>
      <c r="AP252" s="11">
        <f>'PV STOP cijfers'!AP36</f>
        <v>0</v>
      </c>
      <c r="AQ252" s="11">
        <f>'PV STOP cijfers'!AQ36</f>
        <v>0</v>
      </c>
      <c r="AR252" s="28">
        <f>'PV STOP cijfers'!AR36</f>
        <v>0</v>
      </c>
      <c r="AS252" s="11">
        <f>'PV STOP cijfers'!AS36</f>
        <v>0</v>
      </c>
      <c r="AT252" s="11">
        <f>'PV STOP cijfers'!AT36</f>
        <v>0</v>
      </c>
      <c r="AU252" s="11">
        <f>'PV STOP cijfers'!AU36</f>
        <v>0</v>
      </c>
      <c r="AV252" s="11">
        <f>'PV STOP cijfers'!AV36</f>
        <v>0</v>
      </c>
      <c r="AW252" s="11">
        <f>'PV STOP cijfers'!AW36</f>
        <v>0</v>
      </c>
      <c r="AX252" s="11">
        <f>'PV STOP cijfers'!AX36</f>
        <v>0</v>
      </c>
      <c r="AY252" s="11">
        <f>'PV STOP cijfers'!AY36</f>
        <v>0</v>
      </c>
      <c r="AZ252" s="11">
        <f>'PV STOP cijfers'!AZ36</f>
        <v>0</v>
      </c>
      <c r="BA252" s="11">
        <f>'PV STOP cijfers'!BA36</f>
        <v>0</v>
      </c>
      <c r="BB252" s="11">
        <f>'PV STOP cijfers'!BB36</f>
        <v>0</v>
      </c>
      <c r="BC252" s="28">
        <f>'PV STOP cijfers'!BC36</f>
        <v>0</v>
      </c>
      <c r="BD252" s="11">
        <f>'PV STOP cijfers'!BD36</f>
        <v>0</v>
      </c>
      <c r="BE252" s="11">
        <f>'PV STOP cijfers'!BE36</f>
        <v>0</v>
      </c>
      <c r="BF252" s="11">
        <f>'PV STOP cijfers'!BF36</f>
        <v>0</v>
      </c>
      <c r="BG252" s="11">
        <f>'PV STOP cijfers'!BG36</f>
        <v>0</v>
      </c>
      <c r="BH252" s="11">
        <f>'PV STOP cijfers'!BH36</f>
        <v>0</v>
      </c>
      <c r="BI252" s="11">
        <f>'PV STOP cijfers'!BI36</f>
        <v>0</v>
      </c>
      <c r="BJ252" s="11">
        <f>'PV STOP cijfers'!BJ36</f>
        <v>0</v>
      </c>
      <c r="BK252" s="28">
        <f>'PV STOP cijfers'!BK36</f>
        <v>0</v>
      </c>
      <c r="BL252" s="11">
        <f>'PV STOP cijfers'!BL36</f>
        <v>0</v>
      </c>
      <c r="BM252" s="11">
        <f>'PV STOP cijfers'!BM36</f>
        <v>0</v>
      </c>
      <c r="BN252" s="11">
        <f>'PV STOP cijfers'!BN36</f>
        <v>110</v>
      </c>
      <c r="BO252" s="11">
        <f>'PV STOP cijfers'!BO36</f>
        <v>110</v>
      </c>
      <c r="BP252" s="11">
        <f>'PV STOP cijfers'!BP36</f>
        <v>110</v>
      </c>
      <c r="BQ252" s="28">
        <f>'PV STOP cijfers'!BQ36</f>
        <v>0</v>
      </c>
      <c r="BR252" s="11">
        <f>'PV STOP cijfers'!BR36</f>
        <v>0</v>
      </c>
      <c r="BS252" s="11">
        <f>'PV STOP cijfers'!BS36</f>
        <v>0</v>
      </c>
      <c r="BT252" s="11">
        <f>'PV STOP cijfers'!BT36</f>
        <v>0</v>
      </c>
      <c r="BU252" s="11">
        <f>'PV STOP cijfers'!BU36</f>
        <v>0</v>
      </c>
      <c r="BV252" s="11">
        <f>'PV STOP cijfers'!BV36</f>
        <v>0</v>
      </c>
      <c r="BW252" s="11">
        <f>'PV STOP cijfers'!BW36</f>
        <v>0</v>
      </c>
      <c r="BX252" s="49">
        <f>'PV STOP cijfers'!BX36</f>
        <v>0</v>
      </c>
      <c r="BY252" s="11">
        <f>'PV STOP cijfers'!BY36</f>
        <v>800</v>
      </c>
      <c r="BZ252" s="11">
        <f>'PV STOP cijfers'!BZ36</f>
        <v>0</v>
      </c>
      <c r="CA252" s="11">
        <f>'PV STOP cijfers'!CA36</f>
        <v>0</v>
      </c>
      <c r="CB252" s="11">
        <f>'PV STOP cijfers'!CB36</f>
        <v>0</v>
      </c>
      <c r="CC252" s="11">
        <f>'PV STOP cijfers'!CC36</f>
        <v>0</v>
      </c>
      <c r="CD252" s="11">
        <f>'PV STOP cijfers'!CD36</f>
        <v>0</v>
      </c>
      <c r="CE252" s="11">
        <f>'PV STOP cijfers'!CE36</f>
        <v>0</v>
      </c>
      <c r="CF252" s="11">
        <f>'PV STOP cijfers'!CF36</f>
        <v>0</v>
      </c>
      <c r="CG252" s="11">
        <f>'PV STOP cijfers'!CG36</f>
        <v>0</v>
      </c>
      <c r="CH252" s="11">
        <f>'PV STOP cijfers'!CH36</f>
        <v>0</v>
      </c>
      <c r="CI252" s="11">
        <f>'PV STOP cijfers'!CI36</f>
        <v>0</v>
      </c>
      <c r="CJ252" s="11">
        <f>'PV STOP cijfers'!CJ36</f>
        <v>0</v>
      </c>
      <c r="CK252" s="11">
        <f>'PV STOP cijfers'!CK36</f>
        <v>0</v>
      </c>
      <c r="CL252" s="49">
        <f>'PV STOP cijfers'!CL36</f>
        <v>0</v>
      </c>
      <c r="CM252" s="15">
        <f>'PV STOP cijfers'!CM36</f>
        <v>0</v>
      </c>
      <c r="CN252" s="11">
        <f>'PV STOP cijfers'!CN36</f>
        <v>0</v>
      </c>
      <c r="CO252" s="11">
        <f>'PV STOP cijfers'!CO36</f>
        <v>0</v>
      </c>
      <c r="CP252" s="11">
        <f>'PV STOP cijfers'!CP36</f>
        <v>0</v>
      </c>
      <c r="CQ252" s="11">
        <f>'PV STOP cijfers'!CQ36</f>
        <v>0</v>
      </c>
      <c r="CR252" s="11">
        <f>'PV STOP cijfers'!CR36</f>
        <v>0</v>
      </c>
      <c r="CS252" s="11">
        <f>'PV STOP cijfers'!CS36</f>
        <v>0</v>
      </c>
      <c r="CT252" s="11">
        <f>'PV STOP cijfers'!CT36</f>
        <v>0</v>
      </c>
      <c r="CU252" s="11">
        <f>'PV STOP cijfers'!CU36</f>
        <v>0</v>
      </c>
      <c r="CV252" s="11">
        <f>'PV STOP cijfers'!CV36</f>
        <v>0</v>
      </c>
      <c r="CW252" s="11">
        <f>'PV STOP cijfers'!CW36</f>
        <v>0</v>
      </c>
      <c r="CX252" s="11">
        <f>'PV STOP cijfers'!CX36</f>
        <v>0</v>
      </c>
      <c r="CY252" s="26">
        <f>'PV STOP cijfers'!CY36</f>
        <v>0</v>
      </c>
      <c r="CZ252" s="15">
        <f>'PV STOP cijfers'!CZ36</f>
        <v>0</v>
      </c>
      <c r="DA252" s="11">
        <f>'PV STOP cijfers'!DA36</f>
        <v>0</v>
      </c>
      <c r="DB252" s="11">
        <f>'PV STOP cijfers'!DB36</f>
        <v>0</v>
      </c>
      <c r="DC252" s="11">
        <f>'PV STOP cijfers'!DC36</f>
        <v>0</v>
      </c>
      <c r="DD252" s="11">
        <f>'PV STOP cijfers'!DD36</f>
        <v>0</v>
      </c>
      <c r="DE252" s="11">
        <f>'PV STOP cijfers'!DE36</f>
        <v>0</v>
      </c>
      <c r="DF252" s="11">
        <f>'PV STOP cijfers'!DF36</f>
        <v>0</v>
      </c>
      <c r="DG252" s="11">
        <f>'PV STOP cijfers'!DG36</f>
        <v>0</v>
      </c>
      <c r="DH252" s="11">
        <f>'PV STOP cijfers'!DH36</f>
        <v>0</v>
      </c>
      <c r="DI252" s="11">
        <f>'PV STOP cijfers'!DI36</f>
        <v>0</v>
      </c>
      <c r="DJ252" s="11">
        <f>'PV STOP cijfers'!DJ36</f>
        <v>0</v>
      </c>
      <c r="DK252" s="11">
        <f>'PV STOP cijfers'!DK36</f>
        <v>0</v>
      </c>
      <c r="DL252" s="26">
        <f>'PV STOP cijfers'!DL36</f>
        <v>0</v>
      </c>
    </row>
    <row r="253" spans="1:116">
      <c r="A253" s="47">
        <f>'PV STOP cijfers'!A37</f>
        <v>0</v>
      </c>
      <c r="B253" s="49" t="str">
        <f>'PV STOP cijfers'!B37</f>
        <v>PD NA 0000</v>
      </c>
      <c r="C253" s="56" t="str">
        <f>'PV STOP cijfers'!C37</f>
        <v>Productveiligheid</v>
      </c>
      <c r="D253" s="4" t="str">
        <f>'PV STOP cijfers'!D37</f>
        <v>PV VWS</v>
      </c>
      <c r="E253" s="4" t="str">
        <f>'PV STOP cijfers'!E37</f>
        <v>Vertegenwoordiging</v>
      </c>
      <c r="F253" s="5" t="str">
        <f>'PV STOP cijfers'!F37</f>
        <v>VWS</v>
      </c>
      <c r="G253" s="4" t="str">
        <f>'PV STOP cijfers'!G37</f>
        <v>Ja/Ja</v>
      </c>
      <c r="H253" s="15">
        <f>'PV STOP cijfers'!H37</f>
        <v>0</v>
      </c>
      <c r="I253" s="11">
        <f>'PV STOP cijfers'!I37</f>
        <v>0</v>
      </c>
      <c r="J253" s="11">
        <f>'PV STOP cijfers'!J37</f>
        <v>2600</v>
      </c>
      <c r="K253" s="11">
        <f>'PV STOP cijfers'!K37</f>
        <v>0</v>
      </c>
      <c r="L253" s="11">
        <f>'PV STOP cijfers'!L37</f>
        <v>0</v>
      </c>
      <c r="M253" s="11">
        <f>'PV STOP cijfers'!M37</f>
        <v>0</v>
      </c>
      <c r="N253" s="11">
        <f>'PV STOP cijfers'!N37</f>
        <v>0</v>
      </c>
      <c r="O253" s="11">
        <f>'PV STOP cijfers'!O37</f>
        <v>0</v>
      </c>
      <c r="P253" s="11">
        <f>'PV STOP cijfers'!P37</f>
        <v>0</v>
      </c>
      <c r="Q253" s="26">
        <f>'PV STOP cijfers'!Q37</f>
        <v>2600</v>
      </c>
      <c r="R253" s="15">
        <f>'PV STOP cijfers'!R37</f>
        <v>0</v>
      </c>
      <c r="S253" s="11">
        <f>'PV STOP cijfers'!S37</f>
        <v>0</v>
      </c>
      <c r="T253" s="11">
        <f>'PV STOP cijfers'!T37</f>
        <v>2600</v>
      </c>
      <c r="U253" s="11">
        <f>'PV STOP cijfers'!U37</f>
        <v>0</v>
      </c>
      <c r="V253" s="11">
        <f>'PV STOP cijfers'!V37</f>
        <v>0</v>
      </c>
      <c r="W253" s="11">
        <f>'PV STOP cijfers'!W37</f>
        <v>0</v>
      </c>
      <c r="X253" s="11">
        <f>'PV STOP cijfers'!X37</f>
        <v>0</v>
      </c>
      <c r="Y253" s="11">
        <f>'PV STOP cijfers'!Y37</f>
        <v>0</v>
      </c>
      <c r="Z253" s="49">
        <f>'PV STOP cijfers'!Z37</f>
        <v>2600</v>
      </c>
      <c r="AA253" s="11">
        <f>'PV STOP cijfers'!AA37</f>
        <v>2600</v>
      </c>
      <c r="AB253" s="11">
        <f>'PV STOP cijfers'!AB37</f>
        <v>0</v>
      </c>
      <c r="AC253" s="11">
        <f>'PV STOP cijfers'!AC37</f>
        <v>0</v>
      </c>
      <c r="AD253" s="11">
        <f>'PV STOP cijfers'!AD37</f>
        <v>0</v>
      </c>
      <c r="AE253" s="11">
        <f>'PV STOP cijfers'!AE37</f>
        <v>0</v>
      </c>
      <c r="AF253" s="11">
        <f>'PV STOP cijfers'!AF37</f>
        <v>0</v>
      </c>
      <c r="AG253" s="49">
        <f>'PV STOP cijfers'!AG37</f>
        <v>0</v>
      </c>
      <c r="AH253" s="11">
        <f>'PV STOP cijfers'!AH37</f>
        <v>0</v>
      </c>
      <c r="AI253" s="11">
        <f>'PV STOP cijfers'!AI37</f>
        <v>0</v>
      </c>
      <c r="AJ253" s="11">
        <f>'PV STOP cijfers'!AJ37</f>
        <v>0</v>
      </c>
      <c r="AK253" s="11">
        <f>'PV STOP cijfers'!AK37</f>
        <v>2600</v>
      </c>
      <c r="AL253" s="28">
        <f>'PV STOP cijfers'!AL37</f>
        <v>0</v>
      </c>
      <c r="AM253" s="11">
        <f>'PV STOP cijfers'!AM37</f>
        <v>0</v>
      </c>
      <c r="AN253" s="11">
        <f>'PV STOP cijfers'!AN37</f>
        <v>0</v>
      </c>
      <c r="AO253" s="11">
        <f>'PV STOP cijfers'!AO37</f>
        <v>0</v>
      </c>
      <c r="AP253" s="11">
        <f>'PV STOP cijfers'!AP37</f>
        <v>0</v>
      </c>
      <c r="AQ253" s="11">
        <f>'PV STOP cijfers'!AQ37</f>
        <v>0</v>
      </c>
      <c r="AR253" s="28">
        <f>'PV STOP cijfers'!AR37</f>
        <v>0</v>
      </c>
      <c r="AS253" s="11">
        <f>'PV STOP cijfers'!AS37</f>
        <v>0</v>
      </c>
      <c r="AT253" s="11">
        <f>'PV STOP cijfers'!AT37</f>
        <v>0</v>
      </c>
      <c r="AU253" s="11">
        <f>'PV STOP cijfers'!AU37</f>
        <v>0</v>
      </c>
      <c r="AV253" s="11">
        <f>'PV STOP cijfers'!AV37</f>
        <v>0</v>
      </c>
      <c r="AW253" s="11">
        <f>'PV STOP cijfers'!AW37</f>
        <v>0</v>
      </c>
      <c r="AX253" s="11">
        <f>'PV STOP cijfers'!AX37</f>
        <v>0</v>
      </c>
      <c r="AY253" s="11">
        <f>'PV STOP cijfers'!AY37</f>
        <v>0</v>
      </c>
      <c r="AZ253" s="11">
        <f>'PV STOP cijfers'!AZ37</f>
        <v>0</v>
      </c>
      <c r="BA253" s="11">
        <f>'PV STOP cijfers'!BA37</f>
        <v>0</v>
      </c>
      <c r="BB253" s="11">
        <f>'PV STOP cijfers'!BB37</f>
        <v>0</v>
      </c>
      <c r="BC253" s="28">
        <f>'PV STOP cijfers'!BC37</f>
        <v>0</v>
      </c>
      <c r="BD253" s="11">
        <f>'PV STOP cijfers'!BD37</f>
        <v>0</v>
      </c>
      <c r="BE253" s="11">
        <f>'PV STOP cijfers'!BE37</f>
        <v>0</v>
      </c>
      <c r="BF253" s="11">
        <f>'PV STOP cijfers'!BF37</f>
        <v>0</v>
      </c>
      <c r="BG253" s="11">
        <f>'PV STOP cijfers'!BG37</f>
        <v>0</v>
      </c>
      <c r="BH253" s="11">
        <f>'PV STOP cijfers'!BH37</f>
        <v>0</v>
      </c>
      <c r="BI253" s="11">
        <f>'PV STOP cijfers'!BI37</f>
        <v>0</v>
      </c>
      <c r="BJ253" s="11">
        <f>'PV STOP cijfers'!BJ37</f>
        <v>0</v>
      </c>
      <c r="BK253" s="28">
        <f>'PV STOP cijfers'!BK37</f>
        <v>0</v>
      </c>
      <c r="BL253" s="11">
        <f>'PV STOP cijfers'!BL37</f>
        <v>0</v>
      </c>
      <c r="BM253" s="11">
        <f>'PV STOP cijfers'!BM37</f>
        <v>0</v>
      </c>
      <c r="BN253" s="11">
        <f>'PV STOP cijfers'!BN37</f>
        <v>0</v>
      </c>
      <c r="BO253" s="11">
        <f>'PV STOP cijfers'!BO37</f>
        <v>0</v>
      </c>
      <c r="BP253" s="11">
        <f>'PV STOP cijfers'!BP37</f>
        <v>0</v>
      </c>
      <c r="BQ253" s="28">
        <f>'PV STOP cijfers'!BQ37</f>
        <v>0</v>
      </c>
      <c r="BR253" s="11">
        <f>'PV STOP cijfers'!BR37</f>
        <v>0</v>
      </c>
      <c r="BS253" s="11">
        <f>'PV STOP cijfers'!BS37</f>
        <v>0</v>
      </c>
      <c r="BT253" s="11">
        <f>'PV STOP cijfers'!BT37</f>
        <v>0</v>
      </c>
      <c r="BU253" s="11">
        <f>'PV STOP cijfers'!BU37</f>
        <v>0</v>
      </c>
      <c r="BV253" s="11">
        <f>'PV STOP cijfers'!BV37</f>
        <v>0</v>
      </c>
      <c r="BW253" s="11">
        <f>'PV STOP cijfers'!BW37</f>
        <v>0</v>
      </c>
      <c r="BX253" s="49">
        <f>'PV STOP cijfers'!BX37</f>
        <v>0</v>
      </c>
      <c r="BY253" s="11">
        <f>'PV STOP cijfers'!BY37</f>
        <v>2600</v>
      </c>
      <c r="BZ253" s="11">
        <f>'PV STOP cijfers'!BZ37</f>
        <v>0</v>
      </c>
      <c r="CA253" s="11">
        <f>'PV STOP cijfers'!CA37</f>
        <v>0</v>
      </c>
      <c r="CB253" s="11">
        <f>'PV STOP cijfers'!CB37</f>
        <v>0</v>
      </c>
      <c r="CC253" s="11">
        <f>'PV STOP cijfers'!CC37</f>
        <v>0</v>
      </c>
      <c r="CD253" s="11">
        <f>'PV STOP cijfers'!CD37</f>
        <v>0</v>
      </c>
      <c r="CE253" s="11">
        <f>'PV STOP cijfers'!CE37</f>
        <v>0</v>
      </c>
      <c r="CF253" s="11">
        <f>'PV STOP cijfers'!CF37</f>
        <v>0</v>
      </c>
      <c r="CG253" s="11">
        <f>'PV STOP cijfers'!CG37</f>
        <v>0</v>
      </c>
      <c r="CH253" s="11">
        <f>'PV STOP cijfers'!CH37</f>
        <v>0</v>
      </c>
      <c r="CI253" s="11">
        <f>'PV STOP cijfers'!CI37</f>
        <v>0</v>
      </c>
      <c r="CJ253" s="11">
        <f>'PV STOP cijfers'!CJ37</f>
        <v>0</v>
      </c>
      <c r="CK253" s="11">
        <f>'PV STOP cijfers'!CK37</f>
        <v>0</v>
      </c>
      <c r="CL253" s="49">
        <f>'PV STOP cijfers'!CL37</f>
        <v>0</v>
      </c>
      <c r="CM253" s="15">
        <f>'PV STOP cijfers'!CM37</f>
        <v>0</v>
      </c>
      <c r="CN253" s="11">
        <f>'PV STOP cijfers'!CN37</f>
        <v>0</v>
      </c>
      <c r="CO253" s="11">
        <f>'PV STOP cijfers'!CO37</f>
        <v>0</v>
      </c>
      <c r="CP253" s="11">
        <f>'PV STOP cijfers'!CP37</f>
        <v>0</v>
      </c>
      <c r="CQ253" s="11">
        <f>'PV STOP cijfers'!CQ37</f>
        <v>0</v>
      </c>
      <c r="CR253" s="11">
        <f>'PV STOP cijfers'!CR37</f>
        <v>0</v>
      </c>
      <c r="CS253" s="11">
        <f>'PV STOP cijfers'!CS37</f>
        <v>0</v>
      </c>
      <c r="CT253" s="11">
        <f>'PV STOP cijfers'!CT37</f>
        <v>0</v>
      </c>
      <c r="CU253" s="11">
        <f>'PV STOP cijfers'!CU37</f>
        <v>0</v>
      </c>
      <c r="CV253" s="11">
        <f>'PV STOP cijfers'!CV37</f>
        <v>0</v>
      </c>
      <c r="CW253" s="11">
        <f>'PV STOP cijfers'!CW37</f>
        <v>0</v>
      </c>
      <c r="CX253" s="11">
        <f>'PV STOP cijfers'!CX37</f>
        <v>0</v>
      </c>
      <c r="CY253" s="26">
        <f>'PV STOP cijfers'!CY37</f>
        <v>0</v>
      </c>
      <c r="CZ253" s="15">
        <f>'PV STOP cijfers'!CZ37</f>
        <v>0</v>
      </c>
      <c r="DA253" s="11">
        <f>'PV STOP cijfers'!DA37</f>
        <v>0</v>
      </c>
      <c r="DB253" s="11">
        <f>'PV STOP cijfers'!DB37</f>
        <v>0</v>
      </c>
      <c r="DC253" s="11">
        <f>'PV STOP cijfers'!DC37</f>
        <v>0</v>
      </c>
      <c r="DD253" s="11">
        <f>'PV STOP cijfers'!DD37</f>
        <v>0</v>
      </c>
      <c r="DE253" s="11">
        <f>'PV STOP cijfers'!DE37</f>
        <v>0</v>
      </c>
      <c r="DF253" s="11">
        <f>'PV STOP cijfers'!DF37</f>
        <v>0</v>
      </c>
      <c r="DG253" s="11">
        <f>'PV STOP cijfers'!DG37</f>
        <v>0</v>
      </c>
      <c r="DH253" s="11">
        <f>'PV STOP cijfers'!DH37</f>
        <v>0</v>
      </c>
      <c r="DI253" s="11">
        <f>'PV STOP cijfers'!DI37</f>
        <v>0</v>
      </c>
      <c r="DJ253" s="11">
        <f>'PV STOP cijfers'!DJ37</f>
        <v>0</v>
      </c>
      <c r="DK253" s="11">
        <f>'PV STOP cijfers'!DK37</f>
        <v>0</v>
      </c>
      <c r="DL253" s="26">
        <f>'PV STOP cijfers'!DL37</f>
        <v>0</v>
      </c>
    </row>
    <row r="254" spans="1:116">
      <c r="A254" s="47">
        <f>'PV STOP cijfers'!A38</f>
        <v>0</v>
      </c>
      <c r="B254" s="49" t="str">
        <f>'PV STOP cijfers'!B38</f>
        <v>PD NK 0000</v>
      </c>
      <c r="C254" s="56" t="str">
        <f>'PV STOP cijfers'!C38</f>
        <v>Productveiligheid</v>
      </c>
      <c r="D254" s="4" t="str">
        <f>'PV STOP cijfers'!D38</f>
        <v>PV VWS</v>
      </c>
      <c r="E254" s="4" t="str">
        <f>'PV STOP cijfers'!E38</f>
        <v>Methodeontwikkeling</v>
      </c>
      <c r="F254" s="5" t="str">
        <f>'PV STOP cijfers'!F38</f>
        <v>VWS</v>
      </c>
      <c r="G254" s="4" t="str">
        <f>'PV STOP cijfers'!G38</f>
        <v>Nee/Ja</v>
      </c>
      <c r="H254" s="15">
        <f>'PV STOP cijfers'!H38</f>
        <v>0</v>
      </c>
      <c r="I254" s="11">
        <f>'PV STOP cijfers'!I38</f>
        <v>0</v>
      </c>
      <c r="J254" s="11">
        <f>'PV STOP cijfers'!J38</f>
        <v>0</v>
      </c>
      <c r="K254" s="11">
        <f>'PV STOP cijfers'!K38</f>
        <v>5432</v>
      </c>
      <c r="L254" s="11">
        <f>'PV STOP cijfers'!L38</f>
        <v>0</v>
      </c>
      <c r="M254" s="11">
        <f>'PV STOP cijfers'!M38</f>
        <v>0</v>
      </c>
      <c r="N254" s="11">
        <f>'PV STOP cijfers'!N38</f>
        <v>0</v>
      </c>
      <c r="O254" s="11">
        <f>'PV STOP cijfers'!O38</f>
        <v>0</v>
      </c>
      <c r="P254" s="11">
        <f>'PV STOP cijfers'!P38</f>
        <v>0</v>
      </c>
      <c r="Q254" s="26">
        <f>'PV STOP cijfers'!Q38</f>
        <v>5432</v>
      </c>
      <c r="R254" s="15">
        <f>'PV STOP cijfers'!R38</f>
        <v>0</v>
      </c>
      <c r="S254" s="11">
        <f>'PV STOP cijfers'!S38</f>
        <v>0</v>
      </c>
      <c r="T254" s="11">
        <f>'PV STOP cijfers'!T38</f>
        <v>5432</v>
      </c>
      <c r="U254" s="11">
        <f>'PV STOP cijfers'!U38</f>
        <v>0</v>
      </c>
      <c r="V254" s="11">
        <f>'PV STOP cijfers'!V38</f>
        <v>0</v>
      </c>
      <c r="W254" s="11">
        <f>'PV STOP cijfers'!W38</f>
        <v>0</v>
      </c>
      <c r="X254" s="11">
        <f>'PV STOP cijfers'!X38</f>
        <v>0</v>
      </c>
      <c r="Y254" s="11">
        <f>'PV STOP cijfers'!Y38</f>
        <v>0</v>
      </c>
      <c r="Z254" s="49">
        <f>'PV STOP cijfers'!Z38</f>
        <v>5432</v>
      </c>
      <c r="AA254" s="11">
        <f>'PV STOP cijfers'!AA38</f>
        <v>0</v>
      </c>
      <c r="AB254" s="11">
        <f>'PV STOP cijfers'!AB38</f>
        <v>0</v>
      </c>
      <c r="AC254" s="11">
        <f>'PV STOP cijfers'!AC38</f>
        <v>0</v>
      </c>
      <c r="AD254" s="11">
        <f>'PV STOP cijfers'!AD38</f>
        <v>0</v>
      </c>
      <c r="AE254" s="11">
        <f>'PV STOP cijfers'!AE38</f>
        <v>5432</v>
      </c>
      <c r="AF254" s="11">
        <f>'PV STOP cijfers'!AF38</f>
        <v>0</v>
      </c>
      <c r="AG254" s="49">
        <f>'PV STOP cijfers'!AG38</f>
        <v>0</v>
      </c>
      <c r="AH254" s="11">
        <f>'PV STOP cijfers'!AH38</f>
        <v>0</v>
      </c>
      <c r="AI254" s="11">
        <f>'PV STOP cijfers'!AI38</f>
        <v>0</v>
      </c>
      <c r="AJ254" s="11">
        <f>'PV STOP cijfers'!AJ38</f>
        <v>0</v>
      </c>
      <c r="AK254" s="11">
        <f>'PV STOP cijfers'!AK38</f>
        <v>0</v>
      </c>
      <c r="AL254" s="28">
        <f>'PV STOP cijfers'!AL38</f>
        <v>0</v>
      </c>
      <c r="AM254" s="11">
        <f>'PV STOP cijfers'!AM38</f>
        <v>0</v>
      </c>
      <c r="AN254" s="11">
        <f>'PV STOP cijfers'!AN38</f>
        <v>0</v>
      </c>
      <c r="AO254" s="11">
        <f>'PV STOP cijfers'!AO38</f>
        <v>0</v>
      </c>
      <c r="AP254" s="11">
        <f>'PV STOP cijfers'!AP38</f>
        <v>0</v>
      </c>
      <c r="AQ254" s="11">
        <f>'PV STOP cijfers'!AQ38</f>
        <v>0</v>
      </c>
      <c r="AR254" s="28">
        <f>'PV STOP cijfers'!AR38</f>
        <v>0</v>
      </c>
      <c r="AS254" s="11">
        <f>'PV STOP cijfers'!AS38</f>
        <v>0</v>
      </c>
      <c r="AT254" s="11">
        <f>'PV STOP cijfers'!AT38</f>
        <v>0</v>
      </c>
      <c r="AU254" s="11">
        <f>'PV STOP cijfers'!AU38</f>
        <v>0</v>
      </c>
      <c r="AV254" s="11">
        <f>'PV STOP cijfers'!AV38</f>
        <v>0</v>
      </c>
      <c r="AW254" s="11">
        <f>'PV STOP cijfers'!AW38</f>
        <v>0</v>
      </c>
      <c r="AX254" s="11">
        <f>'PV STOP cijfers'!AX38</f>
        <v>0</v>
      </c>
      <c r="AY254" s="11">
        <f>'PV STOP cijfers'!AY38</f>
        <v>0</v>
      </c>
      <c r="AZ254" s="11">
        <f>'PV STOP cijfers'!AZ38</f>
        <v>0</v>
      </c>
      <c r="BA254" s="11">
        <f>'PV STOP cijfers'!BA38</f>
        <v>0</v>
      </c>
      <c r="BB254" s="11">
        <f>'PV STOP cijfers'!BB38</f>
        <v>0</v>
      </c>
      <c r="BC254" s="28">
        <f>'PV STOP cijfers'!BC38</f>
        <v>0</v>
      </c>
      <c r="BD254" s="11">
        <f>'PV STOP cijfers'!BD38</f>
        <v>0</v>
      </c>
      <c r="BE254" s="11">
        <f>'PV STOP cijfers'!BE38</f>
        <v>0</v>
      </c>
      <c r="BF254" s="11">
        <f>'PV STOP cijfers'!BF38</f>
        <v>0</v>
      </c>
      <c r="BG254" s="11">
        <f>'PV STOP cijfers'!BG38</f>
        <v>0</v>
      </c>
      <c r="BH254" s="11">
        <f>'PV STOP cijfers'!BH38</f>
        <v>0</v>
      </c>
      <c r="BI254" s="11">
        <f>'PV STOP cijfers'!BI38</f>
        <v>0</v>
      </c>
      <c r="BJ254" s="11">
        <f>'PV STOP cijfers'!BJ38</f>
        <v>0</v>
      </c>
      <c r="BK254" s="28">
        <f>'PV STOP cijfers'!BK38</f>
        <v>0</v>
      </c>
      <c r="BL254" s="11">
        <f>'PV STOP cijfers'!BL38</f>
        <v>2716</v>
      </c>
      <c r="BM254" s="11">
        <f>'PV STOP cijfers'!BM38</f>
        <v>2716</v>
      </c>
      <c r="BN254" s="11">
        <f>'PV STOP cijfers'!BN38</f>
        <v>0</v>
      </c>
      <c r="BO254" s="11">
        <f>'PV STOP cijfers'!BO38</f>
        <v>0</v>
      </c>
      <c r="BP254" s="11">
        <f>'PV STOP cijfers'!BP38</f>
        <v>0</v>
      </c>
      <c r="BQ254" s="28">
        <f>'PV STOP cijfers'!BQ38</f>
        <v>0</v>
      </c>
      <c r="BR254" s="11">
        <f>'PV STOP cijfers'!BR38</f>
        <v>0</v>
      </c>
      <c r="BS254" s="11">
        <f>'PV STOP cijfers'!BS38</f>
        <v>0</v>
      </c>
      <c r="BT254" s="11">
        <f>'PV STOP cijfers'!BT38</f>
        <v>0</v>
      </c>
      <c r="BU254" s="11">
        <f>'PV STOP cijfers'!BU38</f>
        <v>0</v>
      </c>
      <c r="BV254" s="11">
        <f>'PV STOP cijfers'!BV38</f>
        <v>0</v>
      </c>
      <c r="BW254" s="11">
        <f>'PV STOP cijfers'!BW38</f>
        <v>0</v>
      </c>
      <c r="BX254" s="49">
        <f>'PV STOP cijfers'!BX38</f>
        <v>0</v>
      </c>
      <c r="BY254" s="11">
        <f>'PV STOP cijfers'!BY38</f>
        <v>5432</v>
      </c>
      <c r="BZ254" s="11">
        <f>'PV STOP cijfers'!BZ38</f>
        <v>0</v>
      </c>
      <c r="CA254" s="11">
        <f>'PV STOP cijfers'!CA38</f>
        <v>0</v>
      </c>
      <c r="CB254" s="11">
        <f>'PV STOP cijfers'!CB38</f>
        <v>0</v>
      </c>
      <c r="CC254" s="11">
        <f>'PV STOP cijfers'!CC38</f>
        <v>0</v>
      </c>
      <c r="CD254" s="11">
        <f>'PV STOP cijfers'!CD38</f>
        <v>0</v>
      </c>
      <c r="CE254" s="11">
        <f>'PV STOP cijfers'!CE38</f>
        <v>0</v>
      </c>
      <c r="CF254" s="11">
        <f>'PV STOP cijfers'!CF38</f>
        <v>0</v>
      </c>
      <c r="CG254" s="11">
        <f>'PV STOP cijfers'!CG38</f>
        <v>0</v>
      </c>
      <c r="CH254" s="11">
        <f>'PV STOP cijfers'!CH38</f>
        <v>0</v>
      </c>
      <c r="CI254" s="11">
        <f>'PV STOP cijfers'!CI38</f>
        <v>0</v>
      </c>
      <c r="CJ254" s="11">
        <f>'PV STOP cijfers'!CJ38</f>
        <v>0</v>
      </c>
      <c r="CK254" s="11">
        <f>'PV STOP cijfers'!CK38</f>
        <v>0</v>
      </c>
      <c r="CL254" s="49">
        <f>'PV STOP cijfers'!CL38</f>
        <v>0</v>
      </c>
      <c r="CM254" s="15">
        <f>'PV STOP cijfers'!CM38</f>
        <v>0</v>
      </c>
      <c r="CN254" s="11">
        <f>'PV STOP cijfers'!CN38</f>
        <v>0</v>
      </c>
      <c r="CO254" s="11">
        <f>'PV STOP cijfers'!CO38</f>
        <v>0</v>
      </c>
      <c r="CP254" s="11">
        <f>'PV STOP cijfers'!CP38</f>
        <v>0</v>
      </c>
      <c r="CQ254" s="11">
        <f>'PV STOP cijfers'!CQ38</f>
        <v>0</v>
      </c>
      <c r="CR254" s="11">
        <f>'PV STOP cijfers'!CR38</f>
        <v>0</v>
      </c>
      <c r="CS254" s="11">
        <f>'PV STOP cijfers'!CS38</f>
        <v>0</v>
      </c>
      <c r="CT254" s="11">
        <f>'PV STOP cijfers'!CT38</f>
        <v>0</v>
      </c>
      <c r="CU254" s="11">
        <f>'PV STOP cijfers'!CU38</f>
        <v>0</v>
      </c>
      <c r="CV254" s="11">
        <f>'PV STOP cijfers'!CV38</f>
        <v>0</v>
      </c>
      <c r="CW254" s="11">
        <f>'PV STOP cijfers'!CW38</f>
        <v>0</v>
      </c>
      <c r="CX254" s="11">
        <f>'PV STOP cijfers'!CX38</f>
        <v>0</v>
      </c>
      <c r="CY254" s="26">
        <f>'PV STOP cijfers'!CY38</f>
        <v>0</v>
      </c>
      <c r="CZ254" s="15">
        <f>'PV STOP cijfers'!CZ38</f>
        <v>0</v>
      </c>
      <c r="DA254" s="11">
        <f>'PV STOP cijfers'!DA38</f>
        <v>0</v>
      </c>
      <c r="DB254" s="11">
        <f>'PV STOP cijfers'!DB38</f>
        <v>0</v>
      </c>
      <c r="DC254" s="11">
        <f>'PV STOP cijfers'!DC38</f>
        <v>0</v>
      </c>
      <c r="DD254" s="11">
        <f>'PV STOP cijfers'!DD38</f>
        <v>0</v>
      </c>
      <c r="DE254" s="11">
        <f>'PV STOP cijfers'!DE38</f>
        <v>0</v>
      </c>
      <c r="DF254" s="11">
        <f>'PV STOP cijfers'!DF38</f>
        <v>0</v>
      </c>
      <c r="DG254" s="11">
        <f>'PV STOP cijfers'!DG38</f>
        <v>0</v>
      </c>
      <c r="DH254" s="11">
        <f>'PV STOP cijfers'!DH38</f>
        <v>0</v>
      </c>
      <c r="DI254" s="11">
        <f>'PV STOP cijfers'!DI38</f>
        <v>0</v>
      </c>
      <c r="DJ254" s="11">
        <f>'PV STOP cijfers'!DJ38</f>
        <v>0</v>
      </c>
      <c r="DK254" s="11">
        <f>'PV STOP cijfers'!DK38</f>
        <v>0</v>
      </c>
      <c r="DL254" s="26">
        <f>'PV STOP cijfers'!DL38</f>
        <v>0</v>
      </c>
    </row>
    <row r="255" spans="1:116">
      <c r="A255" s="47">
        <f>'PV STOP cijfers'!A41</f>
        <v>0</v>
      </c>
      <c r="B255" s="49" t="str">
        <f>'PV STOP cijfers'!B41</f>
        <v>P4 NT 0000, P4 NL 0000</v>
      </c>
      <c r="C255" s="4" t="str">
        <f>'PV STOP cijfers'!C41</f>
        <v>Productveiligheid</v>
      </c>
      <c r="D255" s="4" t="str">
        <f>'PV STOP cijfers'!D41</f>
        <v>PV Klachten/ meldingen VWS</v>
      </c>
      <c r="E255" s="4" t="str">
        <f>'PV STOP cijfers'!E41</f>
        <v>Klachten/ meldingen</v>
      </c>
      <c r="F255" s="5" t="str">
        <f>'PV STOP cijfers'!F41</f>
        <v>VWS</v>
      </c>
      <c r="G255" s="4" t="str">
        <f>'PV STOP cijfers'!G41</f>
        <v>Nee/Ja</v>
      </c>
      <c r="H255" s="15">
        <f>'PV STOP cijfers'!H41</f>
        <v>13300</v>
      </c>
      <c r="I255" s="11">
        <f>'PV STOP cijfers'!I41</f>
        <v>2300</v>
      </c>
      <c r="J255" s="11">
        <f>'PV STOP cijfers'!J41</f>
        <v>0</v>
      </c>
      <c r="K255" s="11">
        <f>'PV STOP cijfers'!K41</f>
        <v>0</v>
      </c>
      <c r="L255" s="11">
        <f>'PV STOP cijfers'!L41</f>
        <v>0</v>
      </c>
      <c r="M255" s="11">
        <f>'PV STOP cijfers'!M41</f>
        <v>0</v>
      </c>
      <c r="N255" s="11">
        <f>'PV STOP cijfers'!N41</f>
        <v>0</v>
      </c>
      <c r="O255" s="11">
        <f>'PV STOP cijfers'!O41</f>
        <v>0</v>
      </c>
      <c r="P255" s="11">
        <f>'PV STOP cijfers'!P41</f>
        <v>0</v>
      </c>
      <c r="Q255" s="26">
        <f>'PV STOP cijfers'!Q41</f>
        <v>15600</v>
      </c>
      <c r="R255" s="15">
        <f>'PV STOP cijfers'!R41</f>
        <v>0</v>
      </c>
      <c r="S255" s="11">
        <f>'PV STOP cijfers'!S41</f>
        <v>0</v>
      </c>
      <c r="T255" s="11">
        <f>'PV STOP cijfers'!T41</f>
        <v>15600</v>
      </c>
      <c r="U255" s="11">
        <f>'PV STOP cijfers'!U41</f>
        <v>0</v>
      </c>
      <c r="V255" s="11">
        <f>'PV STOP cijfers'!V41</f>
        <v>0</v>
      </c>
      <c r="W255" s="11">
        <f>'PV STOP cijfers'!W41</f>
        <v>0</v>
      </c>
      <c r="X255" s="11">
        <f>'PV STOP cijfers'!X41</f>
        <v>0</v>
      </c>
      <c r="Y255" s="11">
        <f>'PV STOP cijfers'!Y41</f>
        <v>0</v>
      </c>
      <c r="Z255" s="49">
        <f>'PV STOP cijfers'!Z41</f>
        <v>15600</v>
      </c>
      <c r="AA255" s="11">
        <f>'PV STOP cijfers'!AA41</f>
        <v>5000</v>
      </c>
      <c r="AB255" s="11">
        <f>'PV STOP cijfers'!AB41</f>
        <v>0</v>
      </c>
      <c r="AC255" s="11">
        <f>'PV STOP cijfers'!AC41</f>
        <v>0</v>
      </c>
      <c r="AD255" s="11">
        <f>'PV STOP cijfers'!AD41</f>
        <v>0</v>
      </c>
      <c r="AE255" s="11">
        <f>'PV STOP cijfers'!AE41</f>
        <v>10600</v>
      </c>
      <c r="AF255" s="11">
        <f>'PV STOP cijfers'!AF41</f>
        <v>0</v>
      </c>
      <c r="AG255" s="49">
        <f>'PV STOP cijfers'!AG41</f>
        <v>0</v>
      </c>
      <c r="AH255" s="11">
        <f>'PV STOP cijfers'!AH41</f>
        <v>0</v>
      </c>
      <c r="AI255" s="11">
        <f>'PV STOP cijfers'!AI41</f>
        <v>0</v>
      </c>
      <c r="AJ255" s="11">
        <f>'PV STOP cijfers'!AJ41</f>
        <v>0</v>
      </c>
      <c r="AK255" s="11">
        <f>'PV STOP cijfers'!AK41</f>
        <v>5000</v>
      </c>
      <c r="AL255" s="28">
        <f>'PV STOP cijfers'!AL41</f>
        <v>0</v>
      </c>
      <c r="AM255" s="11">
        <f>'PV STOP cijfers'!AM41</f>
        <v>0</v>
      </c>
      <c r="AN255" s="11">
        <f>'PV STOP cijfers'!AN41</f>
        <v>0</v>
      </c>
      <c r="AO255" s="11">
        <f>'PV STOP cijfers'!AO41</f>
        <v>0</v>
      </c>
      <c r="AP255" s="11">
        <f>'PV STOP cijfers'!AP41</f>
        <v>0</v>
      </c>
      <c r="AQ255" s="11">
        <f>'PV STOP cijfers'!AQ41</f>
        <v>0</v>
      </c>
      <c r="AR255" s="28">
        <f>'PV STOP cijfers'!AR41</f>
        <v>0</v>
      </c>
      <c r="AS255" s="11">
        <f>'PV STOP cijfers'!AS41</f>
        <v>0</v>
      </c>
      <c r="AT255" s="11">
        <f>'PV STOP cijfers'!AT41</f>
        <v>0</v>
      </c>
      <c r="AU255" s="11">
        <f>'PV STOP cijfers'!AU41</f>
        <v>0</v>
      </c>
      <c r="AV255" s="11">
        <f>'PV STOP cijfers'!AV41</f>
        <v>0</v>
      </c>
      <c r="AW255" s="11">
        <f>'PV STOP cijfers'!AW41</f>
        <v>0</v>
      </c>
      <c r="AX255" s="11">
        <f>'PV STOP cijfers'!AX41</f>
        <v>0</v>
      </c>
      <c r="AY255" s="11">
        <f>'PV STOP cijfers'!AY41</f>
        <v>0</v>
      </c>
      <c r="AZ255" s="11">
        <f>'PV STOP cijfers'!AZ41</f>
        <v>0</v>
      </c>
      <c r="BA255" s="11">
        <f>'PV STOP cijfers'!BA41</f>
        <v>0</v>
      </c>
      <c r="BB255" s="11">
        <f>'PV STOP cijfers'!BB41</f>
        <v>0</v>
      </c>
      <c r="BC255" s="28">
        <f>'PV STOP cijfers'!BC41</f>
        <v>0</v>
      </c>
      <c r="BD255" s="11">
        <f>'PV STOP cijfers'!BD41</f>
        <v>0</v>
      </c>
      <c r="BE255" s="11">
        <f>'PV STOP cijfers'!BE41</f>
        <v>0</v>
      </c>
      <c r="BF255" s="11">
        <f>'PV STOP cijfers'!BF41</f>
        <v>0</v>
      </c>
      <c r="BG255" s="11">
        <f>'PV STOP cijfers'!BG41</f>
        <v>0</v>
      </c>
      <c r="BH255" s="11">
        <f>'PV STOP cijfers'!BH41</f>
        <v>0</v>
      </c>
      <c r="BI255" s="11">
        <f>'PV STOP cijfers'!BI41</f>
        <v>0</v>
      </c>
      <c r="BJ255" s="11">
        <f>'PV STOP cijfers'!BJ41</f>
        <v>0</v>
      </c>
      <c r="BK255" s="28">
        <f>'PV STOP cijfers'!BK41</f>
        <v>0</v>
      </c>
      <c r="BL255" s="11">
        <f>'PV STOP cijfers'!BL41</f>
        <v>900</v>
      </c>
      <c r="BM255" s="11">
        <f>'PV STOP cijfers'!BM41</f>
        <v>1400</v>
      </c>
      <c r="BN255" s="11">
        <f>'PV STOP cijfers'!BN41</f>
        <v>2766.6666666666665</v>
      </c>
      <c r="BO255" s="11">
        <f>'PV STOP cijfers'!BO41</f>
        <v>2766.6666666666665</v>
      </c>
      <c r="BP255" s="11">
        <f>'PV STOP cijfers'!BP41</f>
        <v>2766.6666666666665</v>
      </c>
      <c r="BQ255" s="28">
        <f>'PV STOP cijfers'!BQ41</f>
        <v>0</v>
      </c>
      <c r="BR255" s="11">
        <f>'PV STOP cijfers'!BR41</f>
        <v>0</v>
      </c>
      <c r="BS255" s="11">
        <f>'PV STOP cijfers'!BS41</f>
        <v>0</v>
      </c>
      <c r="BT255" s="11">
        <f>'PV STOP cijfers'!BT41</f>
        <v>0</v>
      </c>
      <c r="BU255" s="11">
        <f>'PV STOP cijfers'!BU41</f>
        <v>0</v>
      </c>
      <c r="BV255" s="11">
        <f>'PV STOP cijfers'!BV41</f>
        <v>0</v>
      </c>
      <c r="BW255" s="11">
        <f>'PV STOP cijfers'!BW41</f>
        <v>0</v>
      </c>
      <c r="BX255" s="49">
        <f>'PV STOP cijfers'!BX41</f>
        <v>0</v>
      </c>
      <c r="BY255" s="11">
        <f>'PV STOP cijfers'!BY41</f>
        <v>15599.999999999998</v>
      </c>
      <c r="BZ255" s="11">
        <f>'PV STOP cijfers'!BZ41</f>
        <v>0</v>
      </c>
      <c r="CA255" s="11">
        <f>'PV STOP cijfers'!CA41</f>
        <v>0</v>
      </c>
      <c r="CB255" s="11">
        <f>'PV STOP cijfers'!CB41</f>
        <v>0</v>
      </c>
      <c r="CC255" s="11">
        <f>'PV STOP cijfers'!CC41</f>
        <v>0</v>
      </c>
      <c r="CD255" s="11">
        <f>'PV STOP cijfers'!CD41</f>
        <v>0</v>
      </c>
      <c r="CE255" s="11">
        <f>'PV STOP cijfers'!CE41</f>
        <v>0</v>
      </c>
      <c r="CF255" s="11">
        <f>'PV STOP cijfers'!CF41</f>
        <v>0</v>
      </c>
      <c r="CG255" s="11">
        <f>'PV STOP cijfers'!CG41</f>
        <v>0</v>
      </c>
      <c r="CH255" s="11">
        <f>'PV STOP cijfers'!CH41</f>
        <v>0</v>
      </c>
      <c r="CI255" s="11">
        <f>'PV STOP cijfers'!CI41</f>
        <v>0</v>
      </c>
      <c r="CJ255" s="11">
        <f>'PV STOP cijfers'!CJ41</f>
        <v>0</v>
      </c>
      <c r="CK255" s="11">
        <f>'PV STOP cijfers'!CK41</f>
        <v>0</v>
      </c>
      <c r="CL255" s="49">
        <f>'PV STOP cijfers'!CL41</f>
        <v>0</v>
      </c>
      <c r="CM255" s="15">
        <f>'PV STOP cijfers'!CM41</f>
        <v>0</v>
      </c>
      <c r="CN255" s="11">
        <f>'PV STOP cijfers'!CN41</f>
        <v>0</v>
      </c>
      <c r="CO255" s="11">
        <f>'PV STOP cijfers'!CO41</f>
        <v>0</v>
      </c>
      <c r="CP255" s="11">
        <f>'PV STOP cijfers'!CP41</f>
        <v>0</v>
      </c>
      <c r="CQ255" s="11">
        <f>'PV STOP cijfers'!CQ41</f>
        <v>0</v>
      </c>
      <c r="CR255" s="11">
        <f>'PV STOP cijfers'!CR41</f>
        <v>0</v>
      </c>
      <c r="CS255" s="11">
        <f>'PV STOP cijfers'!CS41</f>
        <v>0</v>
      </c>
      <c r="CT255" s="11">
        <f>'PV STOP cijfers'!CT41</f>
        <v>0</v>
      </c>
      <c r="CU255" s="11">
        <f>'PV STOP cijfers'!CU41</f>
        <v>0</v>
      </c>
      <c r="CV255" s="11">
        <f>'PV STOP cijfers'!CV41</f>
        <v>0</v>
      </c>
      <c r="CW255" s="11">
        <f>'PV STOP cijfers'!CW41</f>
        <v>0</v>
      </c>
      <c r="CX255" s="11">
        <f>'PV STOP cijfers'!CX41</f>
        <v>0</v>
      </c>
      <c r="CY255" s="26">
        <f>'PV STOP cijfers'!CY41</f>
        <v>0</v>
      </c>
      <c r="CZ255" s="15">
        <f>'PV STOP cijfers'!CZ41</f>
        <v>0</v>
      </c>
      <c r="DA255" s="11">
        <f>'PV STOP cijfers'!DA41</f>
        <v>0</v>
      </c>
      <c r="DB255" s="11">
        <f>'PV STOP cijfers'!DB41</f>
        <v>0</v>
      </c>
      <c r="DC255" s="11">
        <f>'PV STOP cijfers'!DC41</f>
        <v>0</v>
      </c>
      <c r="DD255" s="11">
        <f>'PV STOP cijfers'!DD41</f>
        <v>0</v>
      </c>
      <c r="DE255" s="11">
        <f>'PV STOP cijfers'!DE41</f>
        <v>0</v>
      </c>
      <c r="DF255" s="11">
        <f>'PV STOP cijfers'!DF41</f>
        <v>0</v>
      </c>
      <c r="DG255" s="11">
        <f>'PV STOP cijfers'!DG41</f>
        <v>0</v>
      </c>
      <c r="DH255" s="11">
        <f>'PV STOP cijfers'!DH41</f>
        <v>0</v>
      </c>
      <c r="DI255" s="11">
        <f>'PV STOP cijfers'!DI41</f>
        <v>0</v>
      </c>
      <c r="DJ255" s="11">
        <f>'PV STOP cijfers'!DJ41</f>
        <v>0</v>
      </c>
      <c r="DK255" s="11">
        <f>'PV STOP cijfers'!DK41</f>
        <v>0</v>
      </c>
      <c r="DL255" s="26">
        <f>'PV STOP cijfers'!DL41</f>
        <v>0</v>
      </c>
    </row>
    <row r="256" spans="1:116">
      <c r="A256" s="47">
        <f>'PV STOP cijfers'!A45</f>
        <v>0</v>
      </c>
      <c r="B256" s="49" t="str">
        <f>'PV STOP cijfers'!B45</f>
        <v>P9 NT 0000, P9 NL 0000</v>
      </c>
      <c r="C256" s="4" t="str">
        <f>'PV STOP cijfers'!C45</f>
        <v>Productveiligheid</v>
      </c>
      <c r="D256" s="4" t="str">
        <f>'PV STOP cijfers'!D45</f>
        <v>PV Toezicht WEE DG ETM</v>
      </c>
      <c r="E256" s="4" t="str">
        <f>'PV STOP cijfers'!E45</f>
        <v>Toezicht energie labeling consumenten producten</v>
      </c>
      <c r="F256" s="5" t="str">
        <f>'PV STOP cijfers'!F45</f>
        <v>EL&amp;I ETM</v>
      </c>
      <c r="G256" s="4" t="str">
        <f>'PV STOP cijfers'!G45</f>
        <v>Nee/Nee</v>
      </c>
      <c r="H256" s="15">
        <f>'PV STOP cijfers'!H45</f>
        <v>4252</v>
      </c>
      <c r="I256" s="11">
        <f>'PV STOP cijfers'!I45</f>
        <v>1304</v>
      </c>
      <c r="J256" s="11">
        <f>'PV STOP cijfers'!J45</f>
        <v>0</v>
      </c>
      <c r="K256" s="11">
        <f>'PV STOP cijfers'!K45</f>
        <v>0</v>
      </c>
      <c r="L256" s="11">
        <f>'PV STOP cijfers'!L45</f>
        <v>0</v>
      </c>
      <c r="M256" s="11">
        <f>'PV STOP cijfers'!M45</f>
        <v>0</v>
      </c>
      <c r="N256" s="11">
        <f>'PV STOP cijfers'!N45</f>
        <v>0</v>
      </c>
      <c r="O256" s="11">
        <f>'PV STOP cijfers'!O45</f>
        <v>0</v>
      </c>
      <c r="P256" s="11">
        <f>'PV STOP cijfers'!P45</f>
        <v>0</v>
      </c>
      <c r="Q256" s="26">
        <f>'PV STOP cijfers'!Q45</f>
        <v>5556</v>
      </c>
      <c r="R256" s="15">
        <f>'PV STOP cijfers'!R45</f>
        <v>0</v>
      </c>
      <c r="S256" s="11">
        <f>'PV STOP cijfers'!S45</f>
        <v>0</v>
      </c>
      <c r="T256" s="11">
        <f>'PV STOP cijfers'!T45</f>
        <v>5556</v>
      </c>
      <c r="U256" s="11">
        <f>'PV STOP cijfers'!U45</f>
        <v>0</v>
      </c>
      <c r="V256" s="11">
        <f>'PV STOP cijfers'!V45</f>
        <v>0</v>
      </c>
      <c r="W256" s="11">
        <f>'PV STOP cijfers'!W45</f>
        <v>0</v>
      </c>
      <c r="X256" s="11">
        <f>'PV STOP cijfers'!X45</f>
        <v>0</v>
      </c>
      <c r="Y256" s="11">
        <f>'PV STOP cijfers'!Y45</f>
        <v>0</v>
      </c>
      <c r="Z256" s="49">
        <f>'PV STOP cijfers'!Z45</f>
        <v>5556</v>
      </c>
      <c r="AA256" s="11">
        <f>'PV STOP cijfers'!AA45</f>
        <v>840</v>
      </c>
      <c r="AB256" s="11">
        <f>'PV STOP cijfers'!AB45</f>
        <v>0</v>
      </c>
      <c r="AC256" s="11">
        <f>'PV STOP cijfers'!AC45</f>
        <v>0</v>
      </c>
      <c r="AD256" s="11">
        <f>'PV STOP cijfers'!AD45</f>
        <v>0</v>
      </c>
      <c r="AE256" s="11">
        <f>'PV STOP cijfers'!AE45</f>
        <v>4716</v>
      </c>
      <c r="AF256" s="11">
        <f>'PV STOP cijfers'!AF45</f>
        <v>0</v>
      </c>
      <c r="AG256" s="49">
        <f>'PV STOP cijfers'!AG45</f>
        <v>0</v>
      </c>
      <c r="AH256" s="11">
        <f>'PV STOP cijfers'!AH45</f>
        <v>0</v>
      </c>
      <c r="AI256" s="11">
        <f>'PV STOP cijfers'!AI45</f>
        <v>0</v>
      </c>
      <c r="AJ256" s="11">
        <f>'PV STOP cijfers'!AJ45</f>
        <v>0</v>
      </c>
      <c r="AK256" s="11">
        <f>'PV STOP cijfers'!AK45</f>
        <v>840</v>
      </c>
      <c r="AL256" s="28">
        <f>'PV STOP cijfers'!AL45</f>
        <v>0</v>
      </c>
      <c r="AM256" s="11">
        <f>'PV STOP cijfers'!AM45</f>
        <v>0</v>
      </c>
      <c r="AN256" s="11">
        <f>'PV STOP cijfers'!AN45</f>
        <v>0</v>
      </c>
      <c r="AO256" s="11">
        <f>'PV STOP cijfers'!AO45</f>
        <v>0</v>
      </c>
      <c r="AP256" s="11">
        <f>'PV STOP cijfers'!AP45</f>
        <v>0</v>
      </c>
      <c r="AQ256" s="11">
        <f>'PV STOP cijfers'!AQ45</f>
        <v>0</v>
      </c>
      <c r="AR256" s="28">
        <f>'PV STOP cijfers'!AR45</f>
        <v>0</v>
      </c>
      <c r="AS256" s="11">
        <f>'PV STOP cijfers'!AS45</f>
        <v>0</v>
      </c>
      <c r="AT256" s="11">
        <f>'PV STOP cijfers'!AT45</f>
        <v>0</v>
      </c>
      <c r="AU256" s="11">
        <f>'PV STOP cijfers'!AU45</f>
        <v>0</v>
      </c>
      <c r="AV256" s="11">
        <f>'PV STOP cijfers'!AV45</f>
        <v>0</v>
      </c>
      <c r="AW256" s="11">
        <f>'PV STOP cijfers'!AW45</f>
        <v>0</v>
      </c>
      <c r="AX256" s="11">
        <f>'PV STOP cijfers'!AX45</f>
        <v>0</v>
      </c>
      <c r="AY256" s="11">
        <f>'PV STOP cijfers'!AY45</f>
        <v>0</v>
      </c>
      <c r="AZ256" s="11">
        <f>'PV STOP cijfers'!AZ45</f>
        <v>0</v>
      </c>
      <c r="BA256" s="11">
        <f>'PV STOP cijfers'!BA45</f>
        <v>0</v>
      </c>
      <c r="BB256" s="11">
        <f>'PV STOP cijfers'!BB45</f>
        <v>0</v>
      </c>
      <c r="BC256" s="28">
        <f>'PV STOP cijfers'!BC45</f>
        <v>0</v>
      </c>
      <c r="BD256" s="11">
        <f>'PV STOP cijfers'!BD45</f>
        <v>0</v>
      </c>
      <c r="BE256" s="11">
        <f>'PV STOP cijfers'!BE45</f>
        <v>0</v>
      </c>
      <c r="BF256" s="11">
        <f>'PV STOP cijfers'!BF45</f>
        <v>0</v>
      </c>
      <c r="BG256" s="11">
        <f>'PV STOP cijfers'!BG45</f>
        <v>0</v>
      </c>
      <c r="BH256" s="11">
        <f>'PV STOP cijfers'!BH45</f>
        <v>0</v>
      </c>
      <c r="BI256" s="11">
        <f>'PV STOP cijfers'!BI45</f>
        <v>0</v>
      </c>
      <c r="BJ256" s="11">
        <f>'PV STOP cijfers'!BJ45</f>
        <v>0</v>
      </c>
      <c r="BK256" s="28">
        <f>'PV STOP cijfers'!BK45</f>
        <v>0</v>
      </c>
      <c r="BL256" s="11">
        <f>'PV STOP cijfers'!BL45</f>
        <v>0</v>
      </c>
      <c r="BM256" s="11">
        <f>'PV STOP cijfers'!BM45</f>
        <v>1304</v>
      </c>
      <c r="BN256" s="11">
        <f>'PV STOP cijfers'!BN45</f>
        <v>1137.3333333333333</v>
      </c>
      <c r="BO256" s="11">
        <f>'PV STOP cijfers'!BO45</f>
        <v>1137.3333333333333</v>
      </c>
      <c r="BP256" s="11">
        <f>'PV STOP cijfers'!BP45</f>
        <v>1137.3333333333333</v>
      </c>
      <c r="BQ256" s="28">
        <f>'PV STOP cijfers'!BQ45</f>
        <v>0</v>
      </c>
      <c r="BR256" s="11">
        <f>'PV STOP cijfers'!BR45</f>
        <v>0</v>
      </c>
      <c r="BS256" s="11">
        <f>'PV STOP cijfers'!BS45</f>
        <v>0</v>
      </c>
      <c r="BT256" s="11">
        <f>'PV STOP cijfers'!BT45</f>
        <v>0</v>
      </c>
      <c r="BU256" s="11">
        <f>'PV STOP cijfers'!BU45</f>
        <v>0</v>
      </c>
      <c r="BV256" s="11">
        <f>'PV STOP cijfers'!BV45</f>
        <v>0</v>
      </c>
      <c r="BW256" s="11">
        <f>'PV STOP cijfers'!BW45</f>
        <v>0</v>
      </c>
      <c r="BX256" s="49">
        <f>'PV STOP cijfers'!BX45</f>
        <v>0</v>
      </c>
      <c r="BY256" s="11">
        <f>'PV STOP cijfers'!BY45</f>
        <v>5555.9999999999991</v>
      </c>
      <c r="BZ256" s="11">
        <f>'PV STOP cijfers'!BZ45</f>
        <v>0</v>
      </c>
      <c r="CA256" s="11">
        <f>'PV STOP cijfers'!CA45</f>
        <v>0</v>
      </c>
      <c r="CB256" s="11">
        <f>'PV STOP cijfers'!CB45</f>
        <v>0</v>
      </c>
      <c r="CC256" s="11">
        <f>'PV STOP cijfers'!CC45</f>
        <v>0</v>
      </c>
      <c r="CD256" s="11">
        <f>'PV STOP cijfers'!CD45</f>
        <v>0</v>
      </c>
      <c r="CE256" s="11">
        <f>'PV STOP cijfers'!CE45</f>
        <v>0</v>
      </c>
      <c r="CF256" s="11">
        <f>'PV STOP cijfers'!CF45</f>
        <v>0</v>
      </c>
      <c r="CG256" s="11">
        <f>'PV STOP cijfers'!CG45</f>
        <v>0</v>
      </c>
      <c r="CH256" s="11">
        <f>'PV STOP cijfers'!CH45</f>
        <v>0</v>
      </c>
      <c r="CI256" s="11">
        <f>'PV STOP cijfers'!CI45</f>
        <v>0</v>
      </c>
      <c r="CJ256" s="11">
        <f>'PV STOP cijfers'!CJ45</f>
        <v>0</v>
      </c>
      <c r="CK256" s="11">
        <f>'PV STOP cijfers'!CK45</f>
        <v>0</v>
      </c>
      <c r="CL256" s="49">
        <f>'PV STOP cijfers'!CL45</f>
        <v>0</v>
      </c>
      <c r="CM256" s="15">
        <f>'PV STOP cijfers'!CM45</f>
        <v>0</v>
      </c>
      <c r="CN256" s="11">
        <f>'PV STOP cijfers'!CN45</f>
        <v>0</v>
      </c>
      <c r="CO256" s="11">
        <f>'PV STOP cijfers'!CO45</f>
        <v>0</v>
      </c>
      <c r="CP256" s="11">
        <f>'PV STOP cijfers'!CP45</f>
        <v>0</v>
      </c>
      <c r="CQ256" s="11">
        <f>'PV STOP cijfers'!CQ45</f>
        <v>0</v>
      </c>
      <c r="CR256" s="11">
        <f>'PV STOP cijfers'!CR45</f>
        <v>0</v>
      </c>
      <c r="CS256" s="11">
        <f>'PV STOP cijfers'!CS45</f>
        <v>0</v>
      </c>
      <c r="CT256" s="11">
        <f>'PV STOP cijfers'!CT45</f>
        <v>0</v>
      </c>
      <c r="CU256" s="11">
        <f>'PV STOP cijfers'!CU45</f>
        <v>0</v>
      </c>
      <c r="CV256" s="11">
        <f>'PV STOP cijfers'!CV45</f>
        <v>0</v>
      </c>
      <c r="CW256" s="11">
        <f>'PV STOP cijfers'!CW45</f>
        <v>0</v>
      </c>
      <c r="CX256" s="11">
        <f>'PV STOP cijfers'!CX45</f>
        <v>0</v>
      </c>
      <c r="CY256" s="26">
        <f>'PV STOP cijfers'!CY45</f>
        <v>0</v>
      </c>
      <c r="CZ256" s="15">
        <f>'PV STOP cijfers'!CZ45</f>
        <v>0</v>
      </c>
      <c r="DA256" s="11">
        <f>'PV STOP cijfers'!DA45</f>
        <v>0</v>
      </c>
      <c r="DB256" s="11">
        <f>'PV STOP cijfers'!DB45</f>
        <v>0</v>
      </c>
      <c r="DC256" s="11">
        <f>'PV STOP cijfers'!DC45</f>
        <v>0</v>
      </c>
      <c r="DD256" s="11">
        <f>'PV STOP cijfers'!DD45</f>
        <v>0</v>
      </c>
      <c r="DE256" s="11">
        <f>'PV STOP cijfers'!DE45</f>
        <v>0</v>
      </c>
      <c r="DF256" s="11">
        <f>'PV STOP cijfers'!DF45</f>
        <v>0</v>
      </c>
      <c r="DG256" s="11">
        <f>'PV STOP cijfers'!DG45</f>
        <v>0</v>
      </c>
      <c r="DH256" s="11">
        <f>'PV STOP cijfers'!DH45</f>
        <v>0</v>
      </c>
      <c r="DI256" s="11">
        <f>'PV STOP cijfers'!DI45</f>
        <v>0</v>
      </c>
      <c r="DJ256" s="11">
        <f>'PV STOP cijfers'!DJ45</f>
        <v>0</v>
      </c>
      <c r="DK256" s="11">
        <f>'PV STOP cijfers'!DK45</f>
        <v>0</v>
      </c>
      <c r="DL256" s="26">
        <f>'PV STOP cijfers'!DL45</f>
        <v>0</v>
      </c>
    </row>
    <row r="257" spans="1:116">
      <c r="A257" s="47">
        <f>'PV STOP cijfers'!A49</f>
        <v>0</v>
      </c>
      <c r="B257" s="49" t="str">
        <f>'PV STOP cijfers'!B49</f>
        <v xml:space="preserve">P7 NT 5462, P7 NL 5462 </v>
      </c>
      <c r="C257" s="4" t="str">
        <f>'PV STOP cijfers'!C49</f>
        <v>Productveiligheid</v>
      </c>
      <c r="D257" s="4" t="str">
        <f>'PV STOP cijfers'!D49</f>
        <v>PV Internationale projecten Overige baten</v>
      </c>
      <c r="E257" s="4" t="str">
        <f>'PV STOP cijfers'!E49</f>
        <v>Chek werkzaamheden</v>
      </c>
      <c r="F257" s="5" t="str">
        <f>'PV STOP cijfers'!F49</f>
        <v>Overige Baten</v>
      </c>
      <c r="G257" s="4" t="str">
        <f>'PV STOP cijfers'!G49</f>
        <v>Nee/Nee</v>
      </c>
      <c r="H257" s="15">
        <f>'PV STOP cijfers'!H49</f>
        <v>650</v>
      </c>
      <c r="I257" s="11">
        <f>'PV STOP cijfers'!I49</f>
        <v>1950</v>
      </c>
      <c r="J257" s="11">
        <f>'PV STOP cijfers'!J49</f>
        <v>0</v>
      </c>
      <c r="K257" s="11">
        <f>'PV STOP cijfers'!K49</f>
        <v>0</v>
      </c>
      <c r="L257" s="11">
        <f>'PV STOP cijfers'!L49</f>
        <v>0</v>
      </c>
      <c r="M257" s="11">
        <f>'PV STOP cijfers'!M49</f>
        <v>0</v>
      </c>
      <c r="N257" s="11">
        <f>'PV STOP cijfers'!N49</f>
        <v>0</v>
      </c>
      <c r="O257" s="11">
        <f>'PV STOP cijfers'!O49</f>
        <v>0</v>
      </c>
      <c r="P257" s="11">
        <f>'PV STOP cijfers'!P49</f>
        <v>0</v>
      </c>
      <c r="Q257" s="26">
        <f>'PV STOP cijfers'!Q49</f>
        <v>2600</v>
      </c>
      <c r="R257" s="15">
        <f>'PV STOP cijfers'!R49</f>
        <v>0</v>
      </c>
      <c r="S257" s="11">
        <f>'PV STOP cijfers'!S49</f>
        <v>0</v>
      </c>
      <c r="T257" s="11">
        <f>'PV STOP cijfers'!T49</f>
        <v>2600</v>
      </c>
      <c r="U257" s="11">
        <f>'PV STOP cijfers'!U49</f>
        <v>0</v>
      </c>
      <c r="V257" s="11">
        <f>'PV STOP cijfers'!V49</f>
        <v>0</v>
      </c>
      <c r="W257" s="11">
        <f>'PV STOP cijfers'!W49</f>
        <v>0</v>
      </c>
      <c r="X257" s="11">
        <f>'PV STOP cijfers'!X49</f>
        <v>0</v>
      </c>
      <c r="Y257" s="11">
        <f>'PV STOP cijfers'!Y49</f>
        <v>0</v>
      </c>
      <c r="Z257" s="49">
        <f>'PV STOP cijfers'!Z49</f>
        <v>2600</v>
      </c>
      <c r="AA257" s="11">
        <f>'PV STOP cijfers'!AA49</f>
        <v>650</v>
      </c>
      <c r="AB257" s="11">
        <f>'PV STOP cijfers'!AB49</f>
        <v>0</v>
      </c>
      <c r="AC257" s="11">
        <f>'PV STOP cijfers'!AC49</f>
        <v>0</v>
      </c>
      <c r="AD257" s="11">
        <f>'PV STOP cijfers'!AD49</f>
        <v>0</v>
      </c>
      <c r="AE257" s="11">
        <f>'PV STOP cijfers'!AE49</f>
        <v>1950</v>
      </c>
      <c r="AF257" s="11">
        <f>'PV STOP cijfers'!AF49</f>
        <v>0</v>
      </c>
      <c r="AG257" s="49">
        <f>'PV STOP cijfers'!AG49</f>
        <v>0</v>
      </c>
      <c r="AH257" s="11">
        <f>'PV STOP cijfers'!AH49</f>
        <v>0</v>
      </c>
      <c r="AI257" s="11">
        <f>'PV STOP cijfers'!AI49</f>
        <v>0</v>
      </c>
      <c r="AJ257" s="11">
        <f>'PV STOP cijfers'!AJ49</f>
        <v>0</v>
      </c>
      <c r="AK257" s="11">
        <f>'PV STOP cijfers'!AK49</f>
        <v>650</v>
      </c>
      <c r="AL257" s="28">
        <f>'PV STOP cijfers'!AL49</f>
        <v>0</v>
      </c>
      <c r="AM257" s="11">
        <f>'PV STOP cijfers'!AM49</f>
        <v>0</v>
      </c>
      <c r="AN257" s="11">
        <f>'PV STOP cijfers'!AN49</f>
        <v>0</v>
      </c>
      <c r="AO257" s="11">
        <f>'PV STOP cijfers'!AO49</f>
        <v>0</v>
      </c>
      <c r="AP257" s="11">
        <f>'PV STOP cijfers'!AP49</f>
        <v>0</v>
      </c>
      <c r="AQ257" s="11">
        <f>'PV STOP cijfers'!AQ49</f>
        <v>0</v>
      </c>
      <c r="AR257" s="28">
        <f>'PV STOP cijfers'!AR49</f>
        <v>0</v>
      </c>
      <c r="AS257" s="11">
        <f>'PV STOP cijfers'!AS49</f>
        <v>0</v>
      </c>
      <c r="AT257" s="11">
        <f>'PV STOP cijfers'!AT49</f>
        <v>0</v>
      </c>
      <c r="AU257" s="11">
        <f>'PV STOP cijfers'!AU49</f>
        <v>0</v>
      </c>
      <c r="AV257" s="11">
        <f>'PV STOP cijfers'!AV49</f>
        <v>0</v>
      </c>
      <c r="AW257" s="11">
        <f>'PV STOP cijfers'!AW49</f>
        <v>0</v>
      </c>
      <c r="AX257" s="11">
        <f>'PV STOP cijfers'!AX49</f>
        <v>0</v>
      </c>
      <c r="AY257" s="11">
        <f>'PV STOP cijfers'!AY49</f>
        <v>0</v>
      </c>
      <c r="AZ257" s="11">
        <f>'PV STOP cijfers'!AZ49</f>
        <v>0</v>
      </c>
      <c r="BA257" s="11">
        <f>'PV STOP cijfers'!BA49</f>
        <v>0</v>
      </c>
      <c r="BB257" s="11">
        <f>'PV STOP cijfers'!BB49</f>
        <v>0</v>
      </c>
      <c r="BC257" s="28">
        <f>'PV STOP cijfers'!BC49</f>
        <v>0</v>
      </c>
      <c r="BD257" s="11">
        <f>'PV STOP cijfers'!BD49</f>
        <v>0</v>
      </c>
      <c r="BE257" s="11">
        <f>'PV STOP cijfers'!BE49</f>
        <v>0</v>
      </c>
      <c r="BF257" s="11">
        <f>'PV STOP cijfers'!BF49</f>
        <v>0</v>
      </c>
      <c r="BG257" s="11">
        <f>'PV STOP cijfers'!BG49</f>
        <v>0</v>
      </c>
      <c r="BH257" s="11">
        <f>'PV STOP cijfers'!BH49</f>
        <v>0</v>
      </c>
      <c r="BI257" s="11">
        <f>'PV STOP cijfers'!BI49</f>
        <v>0</v>
      </c>
      <c r="BJ257" s="11">
        <f>'PV STOP cijfers'!BJ49</f>
        <v>0</v>
      </c>
      <c r="BK257" s="28">
        <f>'PV STOP cijfers'!BK49</f>
        <v>0</v>
      </c>
      <c r="BL257" s="11">
        <f>'PV STOP cijfers'!BL49</f>
        <v>0</v>
      </c>
      <c r="BM257" s="11">
        <f>'PV STOP cijfers'!BM49</f>
        <v>1950</v>
      </c>
      <c r="BN257" s="11">
        <f>'PV STOP cijfers'!BN49</f>
        <v>0</v>
      </c>
      <c r="BO257" s="11">
        <f>'PV STOP cijfers'!BO49</f>
        <v>0</v>
      </c>
      <c r="BP257" s="11">
        <f>'PV STOP cijfers'!BP49</f>
        <v>0</v>
      </c>
      <c r="BQ257" s="28">
        <f>'PV STOP cijfers'!BQ49</f>
        <v>0</v>
      </c>
      <c r="BR257" s="11">
        <f>'PV STOP cijfers'!BR49</f>
        <v>0</v>
      </c>
      <c r="BS257" s="11">
        <f>'PV STOP cijfers'!BS49</f>
        <v>0</v>
      </c>
      <c r="BT257" s="11">
        <f>'PV STOP cijfers'!BT49</f>
        <v>0</v>
      </c>
      <c r="BU257" s="11">
        <f>'PV STOP cijfers'!BU49</f>
        <v>0</v>
      </c>
      <c r="BV257" s="11">
        <f>'PV STOP cijfers'!BV49</f>
        <v>0</v>
      </c>
      <c r="BW257" s="11">
        <f>'PV STOP cijfers'!BW49</f>
        <v>0</v>
      </c>
      <c r="BX257" s="49">
        <f>'PV STOP cijfers'!BX49</f>
        <v>0</v>
      </c>
      <c r="BY257" s="11">
        <f>'PV STOP cijfers'!BY49</f>
        <v>2600</v>
      </c>
      <c r="BZ257" s="11">
        <f>'PV STOP cijfers'!BZ49</f>
        <v>0</v>
      </c>
      <c r="CA257" s="11">
        <f>'PV STOP cijfers'!CA49</f>
        <v>0</v>
      </c>
      <c r="CB257" s="11">
        <f>'PV STOP cijfers'!CB49</f>
        <v>0</v>
      </c>
      <c r="CC257" s="11">
        <f>'PV STOP cijfers'!CC49</f>
        <v>0</v>
      </c>
      <c r="CD257" s="11">
        <f>'PV STOP cijfers'!CD49</f>
        <v>0</v>
      </c>
      <c r="CE257" s="11">
        <f>'PV STOP cijfers'!CE49</f>
        <v>0</v>
      </c>
      <c r="CF257" s="11">
        <f>'PV STOP cijfers'!CF49</f>
        <v>0</v>
      </c>
      <c r="CG257" s="11">
        <f>'PV STOP cijfers'!CG49</f>
        <v>0</v>
      </c>
      <c r="CH257" s="11">
        <f>'PV STOP cijfers'!CH49</f>
        <v>0</v>
      </c>
      <c r="CI257" s="11">
        <f>'PV STOP cijfers'!CI49</f>
        <v>0</v>
      </c>
      <c r="CJ257" s="11">
        <f>'PV STOP cijfers'!CJ49</f>
        <v>0</v>
      </c>
      <c r="CK257" s="11">
        <f>'PV STOP cijfers'!CK49</f>
        <v>0</v>
      </c>
      <c r="CL257" s="49">
        <f>'PV STOP cijfers'!CL49</f>
        <v>0</v>
      </c>
      <c r="CM257" s="15">
        <f>'PV STOP cijfers'!CM49</f>
        <v>0</v>
      </c>
      <c r="CN257" s="11">
        <f>'PV STOP cijfers'!CN49</f>
        <v>0</v>
      </c>
      <c r="CO257" s="11">
        <f>'PV STOP cijfers'!CO49</f>
        <v>0</v>
      </c>
      <c r="CP257" s="11">
        <f>'PV STOP cijfers'!CP49</f>
        <v>0</v>
      </c>
      <c r="CQ257" s="11">
        <f>'PV STOP cijfers'!CQ49</f>
        <v>0</v>
      </c>
      <c r="CR257" s="11">
        <f>'PV STOP cijfers'!CR49</f>
        <v>0</v>
      </c>
      <c r="CS257" s="11">
        <f>'PV STOP cijfers'!CS49</f>
        <v>0</v>
      </c>
      <c r="CT257" s="11">
        <f>'PV STOP cijfers'!CT49</f>
        <v>0</v>
      </c>
      <c r="CU257" s="11">
        <f>'PV STOP cijfers'!CU49</f>
        <v>0</v>
      </c>
      <c r="CV257" s="11">
        <f>'PV STOP cijfers'!CV49</f>
        <v>0</v>
      </c>
      <c r="CW257" s="11">
        <f>'PV STOP cijfers'!CW49</f>
        <v>0</v>
      </c>
      <c r="CX257" s="11">
        <f>'PV STOP cijfers'!CX49</f>
        <v>0</v>
      </c>
      <c r="CY257" s="26">
        <f>'PV STOP cijfers'!CY49</f>
        <v>0</v>
      </c>
      <c r="CZ257" s="15">
        <f>'PV STOP cijfers'!CZ49</f>
        <v>0</v>
      </c>
      <c r="DA257" s="11">
        <f>'PV STOP cijfers'!DA49</f>
        <v>0</v>
      </c>
      <c r="DB257" s="11">
        <f>'PV STOP cijfers'!DB49</f>
        <v>0</v>
      </c>
      <c r="DC257" s="11">
        <f>'PV STOP cijfers'!DC49</f>
        <v>0</v>
      </c>
      <c r="DD257" s="11">
        <f>'PV STOP cijfers'!DD49</f>
        <v>0</v>
      </c>
      <c r="DE257" s="11">
        <f>'PV STOP cijfers'!DE49</f>
        <v>0</v>
      </c>
      <c r="DF257" s="11">
        <f>'PV STOP cijfers'!DF49</f>
        <v>0</v>
      </c>
      <c r="DG257" s="11">
        <f>'PV STOP cijfers'!DG49</f>
        <v>0</v>
      </c>
      <c r="DH257" s="11">
        <f>'PV STOP cijfers'!DH49</f>
        <v>0</v>
      </c>
      <c r="DI257" s="11">
        <f>'PV STOP cijfers'!DI49</f>
        <v>0</v>
      </c>
      <c r="DJ257" s="11">
        <f>'PV STOP cijfers'!DJ49</f>
        <v>0</v>
      </c>
      <c r="DK257" s="11">
        <f>'PV STOP cijfers'!DK49</f>
        <v>0</v>
      </c>
      <c r="DL257" s="26">
        <f>'PV STOP cijfers'!DL49</f>
        <v>0</v>
      </c>
    </row>
    <row r="258" spans="1:116">
      <c r="A258" s="47">
        <f>'PV STOP cijfers'!A50</f>
        <v>0</v>
      </c>
      <c r="B258" s="49" t="str">
        <f>'PV STOP cijfers'!B50</f>
        <v>P7 NK 5545, P7 NL 0000</v>
      </c>
      <c r="C258" s="4" t="str">
        <f>'PV STOP cijfers'!C50</f>
        <v>Productveiligheid</v>
      </c>
      <c r="D258" s="4" t="str">
        <f>'PV STOP cijfers'!D50</f>
        <v>PV Internationale projecten Overige baten</v>
      </c>
      <c r="E258" s="4" t="str">
        <f>'PV STOP cijfers'!E50</f>
        <v xml:space="preserve">Overige baten </v>
      </c>
      <c r="F258" s="5" t="str">
        <f>'PV STOP cijfers'!F50</f>
        <v>Overige Baten</v>
      </c>
      <c r="G258" s="4" t="str">
        <f>'PV STOP cijfers'!G50</f>
        <v>Nee/Nee</v>
      </c>
      <c r="H258" s="15">
        <f>'PV STOP cijfers'!H50</f>
        <v>0</v>
      </c>
      <c r="I258" s="11">
        <f>'PV STOP cijfers'!I50</f>
        <v>0</v>
      </c>
      <c r="J258" s="11">
        <f>'PV STOP cijfers'!J50</f>
        <v>0</v>
      </c>
      <c r="K258" s="11">
        <f>'PV STOP cijfers'!K50</f>
        <v>0</v>
      </c>
      <c r="L258" s="11">
        <f>'PV STOP cijfers'!L50</f>
        <v>2600</v>
      </c>
      <c r="M258" s="11">
        <f>'PV STOP cijfers'!M50</f>
        <v>0</v>
      </c>
      <c r="N258" s="11">
        <f>'PV STOP cijfers'!N50</f>
        <v>0</v>
      </c>
      <c r="O258" s="11">
        <f>'PV STOP cijfers'!O50</f>
        <v>0</v>
      </c>
      <c r="P258" s="11">
        <f>'PV STOP cijfers'!P50</f>
        <v>0</v>
      </c>
      <c r="Q258" s="26">
        <f>'PV STOP cijfers'!Q50</f>
        <v>2600</v>
      </c>
      <c r="R258" s="15">
        <f>'PV STOP cijfers'!R50</f>
        <v>0</v>
      </c>
      <c r="S258" s="11">
        <f>'PV STOP cijfers'!S50</f>
        <v>0</v>
      </c>
      <c r="T258" s="11">
        <f>'PV STOP cijfers'!T50</f>
        <v>2600</v>
      </c>
      <c r="U258" s="11">
        <f>'PV STOP cijfers'!U50</f>
        <v>0</v>
      </c>
      <c r="V258" s="11">
        <f>'PV STOP cijfers'!V50</f>
        <v>0</v>
      </c>
      <c r="W258" s="11">
        <f>'PV STOP cijfers'!W50</f>
        <v>0</v>
      </c>
      <c r="X258" s="11">
        <f>'PV STOP cijfers'!X50</f>
        <v>0</v>
      </c>
      <c r="Y258" s="11">
        <f>'PV STOP cijfers'!Y50</f>
        <v>0</v>
      </c>
      <c r="Z258" s="49">
        <f>'PV STOP cijfers'!Z50</f>
        <v>2600</v>
      </c>
      <c r="AA258" s="11">
        <f>'PV STOP cijfers'!AA50</f>
        <v>2600</v>
      </c>
      <c r="AB258" s="11">
        <f>'PV STOP cijfers'!AB50</f>
        <v>0</v>
      </c>
      <c r="AC258" s="11">
        <f>'PV STOP cijfers'!AC50</f>
        <v>0</v>
      </c>
      <c r="AD258" s="11">
        <f>'PV STOP cijfers'!AD50</f>
        <v>0</v>
      </c>
      <c r="AE258" s="11">
        <f>'PV STOP cijfers'!AE50</f>
        <v>0</v>
      </c>
      <c r="AF258" s="11">
        <f>'PV STOP cijfers'!AF50</f>
        <v>0</v>
      </c>
      <c r="AG258" s="49">
        <f>'PV STOP cijfers'!AG50</f>
        <v>0</v>
      </c>
      <c r="AH258" s="11">
        <f>'PV STOP cijfers'!AH50</f>
        <v>0</v>
      </c>
      <c r="AI258" s="11">
        <f>'PV STOP cijfers'!AI50</f>
        <v>0</v>
      </c>
      <c r="AJ258" s="11">
        <f>'PV STOP cijfers'!AJ50</f>
        <v>0</v>
      </c>
      <c r="AK258" s="11">
        <f>'PV STOP cijfers'!AK50</f>
        <v>2600</v>
      </c>
      <c r="AL258" s="28">
        <f>'PV STOP cijfers'!AL50</f>
        <v>0</v>
      </c>
      <c r="AM258" s="11">
        <f>'PV STOP cijfers'!AM50</f>
        <v>0</v>
      </c>
      <c r="AN258" s="11">
        <f>'PV STOP cijfers'!AN50</f>
        <v>0</v>
      </c>
      <c r="AO258" s="11">
        <f>'PV STOP cijfers'!AO50</f>
        <v>0</v>
      </c>
      <c r="AP258" s="11">
        <f>'PV STOP cijfers'!AP50</f>
        <v>0</v>
      </c>
      <c r="AQ258" s="11">
        <f>'PV STOP cijfers'!AQ50</f>
        <v>0</v>
      </c>
      <c r="AR258" s="28">
        <f>'PV STOP cijfers'!AR50</f>
        <v>0</v>
      </c>
      <c r="AS258" s="11">
        <f>'PV STOP cijfers'!AS50</f>
        <v>0</v>
      </c>
      <c r="AT258" s="11">
        <f>'PV STOP cijfers'!AT50</f>
        <v>0</v>
      </c>
      <c r="AU258" s="11">
        <f>'PV STOP cijfers'!AU50</f>
        <v>0</v>
      </c>
      <c r="AV258" s="11">
        <f>'PV STOP cijfers'!AV50</f>
        <v>0</v>
      </c>
      <c r="AW258" s="11">
        <f>'PV STOP cijfers'!AW50</f>
        <v>0</v>
      </c>
      <c r="AX258" s="11">
        <f>'PV STOP cijfers'!AX50</f>
        <v>0</v>
      </c>
      <c r="AY258" s="11">
        <f>'PV STOP cijfers'!AY50</f>
        <v>0</v>
      </c>
      <c r="AZ258" s="11">
        <f>'PV STOP cijfers'!AZ50</f>
        <v>0</v>
      </c>
      <c r="BA258" s="11">
        <f>'PV STOP cijfers'!BA50</f>
        <v>0</v>
      </c>
      <c r="BB258" s="11">
        <f>'PV STOP cijfers'!BB50</f>
        <v>0</v>
      </c>
      <c r="BC258" s="28">
        <f>'PV STOP cijfers'!BC50</f>
        <v>0</v>
      </c>
      <c r="BD258" s="11">
        <f>'PV STOP cijfers'!BD50</f>
        <v>0</v>
      </c>
      <c r="BE258" s="11">
        <f>'PV STOP cijfers'!BE50</f>
        <v>0</v>
      </c>
      <c r="BF258" s="11">
        <f>'PV STOP cijfers'!BF50</f>
        <v>0</v>
      </c>
      <c r="BG258" s="11">
        <f>'PV STOP cijfers'!BG50</f>
        <v>0</v>
      </c>
      <c r="BH258" s="11">
        <f>'PV STOP cijfers'!BH50</f>
        <v>0</v>
      </c>
      <c r="BI258" s="11">
        <f>'PV STOP cijfers'!BI50</f>
        <v>0</v>
      </c>
      <c r="BJ258" s="11">
        <f>'PV STOP cijfers'!BJ50</f>
        <v>0</v>
      </c>
      <c r="BK258" s="28">
        <f>'PV STOP cijfers'!BK50</f>
        <v>0</v>
      </c>
      <c r="BL258" s="11">
        <f>'PV STOP cijfers'!BL50</f>
        <v>0</v>
      </c>
      <c r="BM258" s="11">
        <f>'PV STOP cijfers'!BM50</f>
        <v>0</v>
      </c>
      <c r="BN258" s="11">
        <f>'PV STOP cijfers'!BN50</f>
        <v>0</v>
      </c>
      <c r="BO258" s="11">
        <f>'PV STOP cijfers'!BO50</f>
        <v>0</v>
      </c>
      <c r="BP258" s="11">
        <f>'PV STOP cijfers'!BP50</f>
        <v>0</v>
      </c>
      <c r="BQ258" s="28">
        <f>'PV STOP cijfers'!BQ50</f>
        <v>0</v>
      </c>
      <c r="BR258" s="11">
        <f>'PV STOP cijfers'!BR50</f>
        <v>0</v>
      </c>
      <c r="BS258" s="11">
        <f>'PV STOP cijfers'!BS50</f>
        <v>0</v>
      </c>
      <c r="BT258" s="11">
        <f>'PV STOP cijfers'!BT50</f>
        <v>0</v>
      </c>
      <c r="BU258" s="11">
        <f>'PV STOP cijfers'!BU50</f>
        <v>0</v>
      </c>
      <c r="BV258" s="11">
        <f>'PV STOP cijfers'!BV50</f>
        <v>0</v>
      </c>
      <c r="BW258" s="11">
        <f>'PV STOP cijfers'!BW50</f>
        <v>0</v>
      </c>
      <c r="BX258" s="49">
        <f>'PV STOP cijfers'!BX50</f>
        <v>0</v>
      </c>
      <c r="BY258" s="11">
        <f>'PV STOP cijfers'!BY50</f>
        <v>2600</v>
      </c>
      <c r="BZ258" s="11">
        <f>'PV STOP cijfers'!BZ50</f>
        <v>0</v>
      </c>
      <c r="CA258" s="11">
        <f>'PV STOP cijfers'!CA50</f>
        <v>0</v>
      </c>
      <c r="CB258" s="11">
        <f>'PV STOP cijfers'!CB50</f>
        <v>0</v>
      </c>
      <c r="CC258" s="11">
        <f>'PV STOP cijfers'!CC50</f>
        <v>0</v>
      </c>
      <c r="CD258" s="11">
        <f>'PV STOP cijfers'!CD50</f>
        <v>0</v>
      </c>
      <c r="CE258" s="11">
        <f>'PV STOP cijfers'!CE50</f>
        <v>0</v>
      </c>
      <c r="CF258" s="11">
        <f>'PV STOP cijfers'!CF50</f>
        <v>0</v>
      </c>
      <c r="CG258" s="11">
        <f>'PV STOP cijfers'!CG50</f>
        <v>0</v>
      </c>
      <c r="CH258" s="11">
        <f>'PV STOP cijfers'!CH50</f>
        <v>0</v>
      </c>
      <c r="CI258" s="11">
        <f>'PV STOP cijfers'!CI50</f>
        <v>0</v>
      </c>
      <c r="CJ258" s="11">
        <f>'PV STOP cijfers'!CJ50</f>
        <v>0</v>
      </c>
      <c r="CK258" s="11">
        <f>'PV STOP cijfers'!CK50</f>
        <v>0</v>
      </c>
      <c r="CL258" s="49">
        <f>'PV STOP cijfers'!CL50</f>
        <v>0</v>
      </c>
      <c r="CM258" s="15">
        <f>'PV STOP cijfers'!CM50</f>
        <v>0</v>
      </c>
      <c r="CN258" s="11">
        <f>'PV STOP cijfers'!CN50</f>
        <v>0</v>
      </c>
      <c r="CO258" s="11">
        <f>'PV STOP cijfers'!CO50</f>
        <v>0</v>
      </c>
      <c r="CP258" s="11">
        <f>'PV STOP cijfers'!CP50</f>
        <v>0</v>
      </c>
      <c r="CQ258" s="11">
        <f>'PV STOP cijfers'!CQ50</f>
        <v>0</v>
      </c>
      <c r="CR258" s="11">
        <f>'PV STOP cijfers'!CR50</f>
        <v>0</v>
      </c>
      <c r="CS258" s="11">
        <f>'PV STOP cijfers'!CS50</f>
        <v>0</v>
      </c>
      <c r="CT258" s="11">
        <f>'PV STOP cijfers'!CT50</f>
        <v>0</v>
      </c>
      <c r="CU258" s="11">
        <f>'PV STOP cijfers'!CU50</f>
        <v>0</v>
      </c>
      <c r="CV258" s="11">
        <f>'PV STOP cijfers'!CV50</f>
        <v>0</v>
      </c>
      <c r="CW258" s="11">
        <f>'PV STOP cijfers'!CW50</f>
        <v>0</v>
      </c>
      <c r="CX258" s="11">
        <f>'PV STOP cijfers'!CX50</f>
        <v>0</v>
      </c>
      <c r="CY258" s="26">
        <f>'PV STOP cijfers'!CY50</f>
        <v>0</v>
      </c>
      <c r="CZ258" s="15">
        <f>'PV STOP cijfers'!CZ50</f>
        <v>0</v>
      </c>
      <c r="DA258" s="11">
        <f>'PV STOP cijfers'!DA50</f>
        <v>0</v>
      </c>
      <c r="DB258" s="11">
        <f>'PV STOP cijfers'!DB50</f>
        <v>0</v>
      </c>
      <c r="DC258" s="11">
        <f>'PV STOP cijfers'!DC50</f>
        <v>0</v>
      </c>
      <c r="DD258" s="11">
        <f>'PV STOP cijfers'!DD50</f>
        <v>0</v>
      </c>
      <c r="DE258" s="11">
        <f>'PV STOP cijfers'!DE50</f>
        <v>0</v>
      </c>
      <c r="DF258" s="11">
        <f>'PV STOP cijfers'!DF50</f>
        <v>0</v>
      </c>
      <c r="DG258" s="11">
        <f>'PV STOP cijfers'!DG50</f>
        <v>0</v>
      </c>
      <c r="DH258" s="11">
        <f>'PV STOP cijfers'!DH50</f>
        <v>0</v>
      </c>
      <c r="DI258" s="11">
        <f>'PV STOP cijfers'!DI50</f>
        <v>0</v>
      </c>
      <c r="DJ258" s="11">
        <f>'PV STOP cijfers'!DJ50</f>
        <v>0</v>
      </c>
      <c r="DK258" s="11">
        <f>'PV STOP cijfers'!DK50</f>
        <v>0</v>
      </c>
      <c r="DL258" s="26">
        <f>'PV STOP cijfers'!DL50</f>
        <v>0</v>
      </c>
    </row>
    <row r="259" spans="1:116" ht="13.8" thickBot="1">
      <c r="A259" s="47">
        <f>'PV STOP cijfers'!A51</f>
        <v>0</v>
      </c>
      <c r="B259" s="49">
        <f>'PV STOP cijfers'!B51</f>
        <v>0</v>
      </c>
      <c r="C259" s="4">
        <f>'PV STOP cijfers'!C51</f>
        <v>0</v>
      </c>
      <c r="D259" s="4" t="str">
        <f>'PV STOP cijfers'!D51</f>
        <v>PV Internationale projecten Overige baten</v>
      </c>
      <c r="E259" s="4" t="str">
        <f>'PV STOP cijfers'!E51</f>
        <v>Methode "base slip" voor niet vrijstaande ladders</v>
      </c>
      <c r="F259" s="4" t="str">
        <f>'PV STOP cijfers'!F51</f>
        <v>Overige Baten</v>
      </c>
      <c r="G259" s="292" t="str">
        <f>'PV STOP cijfers'!G51</f>
        <v>Nee/Ja</v>
      </c>
      <c r="H259" s="518">
        <f>'PV STOP cijfers'!H51</f>
        <v>308</v>
      </c>
      <c r="I259" s="11">
        <f>'PV STOP cijfers'!I51</f>
        <v>1154</v>
      </c>
      <c r="J259" s="11">
        <f>'PV STOP cijfers'!J51</f>
        <v>0</v>
      </c>
      <c r="K259" s="11">
        <f>'PV STOP cijfers'!K51</f>
        <v>368</v>
      </c>
      <c r="L259" s="11">
        <f>'PV STOP cijfers'!L51</f>
        <v>0</v>
      </c>
      <c r="M259" s="11">
        <f>'PV STOP cijfers'!M51</f>
        <v>0</v>
      </c>
      <c r="N259" s="11">
        <f>'PV STOP cijfers'!N51</f>
        <v>0</v>
      </c>
      <c r="O259" s="11">
        <f>'PV STOP cijfers'!O51</f>
        <v>0</v>
      </c>
      <c r="P259" s="11">
        <f>'PV STOP cijfers'!P51</f>
        <v>0</v>
      </c>
      <c r="Q259" s="26">
        <f>'PV STOP cijfers'!Q51</f>
        <v>1830</v>
      </c>
      <c r="R259" s="15">
        <f>'PV STOP cijfers'!R51</f>
        <v>0</v>
      </c>
      <c r="S259" s="11">
        <f>'PV STOP cijfers'!S51</f>
        <v>0</v>
      </c>
      <c r="T259" s="11">
        <f>'PV STOP cijfers'!T51</f>
        <v>1830</v>
      </c>
      <c r="U259" s="11">
        <f>'PV STOP cijfers'!U51</f>
        <v>0</v>
      </c>
      <c r="V259" s="11">
        <f>'PV STOP cijfers'!V51</f>
        <v>0</v>
      </c>
      <c r="W259" s="11">
        <f>'PV STOP cijfers'!W51</f>
        <v>0</v>
      </c>
      <c r="X259" s="11">
        <f>'PV STOP cijfers'!X51</f>
        <v>0</v>
      </c>
      <c r="Y259" s="11">
        <f>'PV STOP cijfers'!Y51</f>
        <v>0</v>
      </c>
      <c r="Z259" s="49">
        <f>'PV STOP cijfers'!Z51</f>
        <v>1830</v>
      </c>
      <c r="AA259" s="11">
        <f>'PV STOP cijfers'!AA51</f>
        <v>0</v>
      </c>
      <c r="AB259" s="11">
        <f>'PV STOP cijfers'!AB51</f>
        <v>0</v>
      </c>
      <c r="AC259" s="11">
        <f>'PV STOP cijfers'!AC51</f>
        <v>0</v>
      </c>
      <c r="AD259" s="11">
        <f>'PV STOP cijfers'!AD51</f>
        <v>0</v>
      </c>
      <c r="AE259" s="11">
        <f>'PV STOP cijfers'!AE51</f>
        <v>1830</v>
      </c>
      <c r="AF259" s="11">
        <f>'PV STOP cijfers'!AF51</f>
        <v>0</v>
      </c>
      <c r="AG259" s="49">
        <f>'PV STOP cijfers'!AG51</f>
        <v>0</v>
      </c>
      <c r="AH259" s="11">
        <f>'PV STOP cijfers'!AH51</f>
        <v>0</v>
      </c>
      <c r="AI259" s="11">
        <f>'PV STOP cijfers'!AI51</f>
        <v>0</v>
      </c>
      <c r="AJ259" s="11">
        <f>'PV STOP cijfers'!AJ51</f>
        <v>0</v>
      </c>
      <c r="AK259" s="11">
        <f>'PV STOP cijfers'!AK51</f>
        <v>0</v>
      </c>
      <c r="AL259" s="49">
        <f>'PV STOP cijfers'!AL51</f>
        <v>0</v>
      </c>
      <c r="AM259" s="11">
        <f>'PV STOP cijfers'!AM51</f>
        <v>0</v>
      </c>
      <c r="AN259" s="11">
        <f>'PV STOP cijfers'!AN51</f>
        <v>0</v>
      </c>
      <c r="AO259" s="11">
        <f>'PV STOP cijfers'!AO51</f>
        <v>0</v>
      </c>
      <c r="AP259" s="11">
        <f>'PV STOP cijfers'!AP51</f>
        <v>0</v>
      </c>
      <c r="AQ259" s="11">
        <f>'PV STOP cijfers'!AQ51</f>
        <v>0</v>
      </c>
      <c r="AR259" s="49">
        <f>'PV STOP cijfers'!AR51</f>
        <v>0</v>
      </c>
      <c r="AS259" s="11">
        <f>'PV STOP cijfers'!AS51</f>
        <v>0</v>
      </c>
      <c r="AT259" s="11">
        <f>'PV STOP cijfers'!AT51</f>
        <v>0</v>
      </c>
      <c r="AU259" s="11">
        <f>'PV STOP cijfers'!AU51</f>
        <v>0</v>
      </c>
      <c r="AV259" s="11">
        <f>'PV STOP cijfers'!AV51</f>
        <v>0</v>
      </c>
      <c r="AW259" s="11">
        <f>'PV STOP cijfers'!AW51</f>
        <v>0</v>
      </c>
      <c r="AX259" s="11">
        <f>'PV STOP cijfers'!AX51</f>
        <v>0</v>
      </c>
      <c r="AY259" s="11">
        <f>'PV STOP cijfers'!AY51</f>
        <v>0</v>
      </c>
      <c r="AZ259" s="11">
        <f>'PV STOP cijfers'!AZ51</f>
        <v>0</v>
      </c>
      <c r="BA259" s="11">
        <f>'PV STOP cijfers'!BA51</f>
        <v>0</v>
      </c>
      <c r="BB259" s="11">
        <f>'PV STOP cijfers'!BB51</f>
        <v>0</v>
      </c>
      <c r="BC259" s="49">
        <f>'PV STOP cijfers'!BC51</f>
        <v>0</v>
      </c>
      <c r="BD259" s="11">
        <f>'PV STOP cijfers'!BD51</f>
        <v>0</v>
      </c>
      <c r="BE259" s="11">
        <f>'PV STOP cijfers'!BE51</f>
        <v>0</v>
      </c>
      <c r="BF259" s="11">
        <f>'PV STOP cijfers'!BF51</f>
        <v>0</v>
      </c>
      <c r="BG259" s="11">
        <f>'PV STOP cijfers'!BG51</f>
        <v>0</v>
      </c>
      <c r="BH259" s="11">
        <f>'PV STOP cijfers'!BH51</f>
        <v>0</v>
      </c>
      <c r="BI259" s="11">
        <f>'PV STOP cijfers'!BI51</f>
        <v>0</v>
      </c>
      <c r="BJ259" s="11">
        <f>'PV STOP cijfers'!BJ51</f>
        <v>0</v>
      </c>
      <c r="BK259" s="49">
        <f>'PV STOP cijfers'!BK51</f>
        <v>0</v>
      </c>
      <c r="BL259" s="11">
        <f>'PV STOP cijfers'!BL51</f>
        <v>0</v>
      </c>
      <c r="BM259" s="11">
        <f>'PV STOP cijfers'!BM51</f>
        <v>1522</v>
      </c>
      <c r="BN259" s="11">
        <f>'PV STOP cijfers'!BN51</f>
        <v>102.66666666666667</v>
      </c>
      <c r="BO259" s="11">
        <f>'PV STOP cijfers'!BO51</f>
        <v>102.66666666666667</v>
      </c>
      <c r="BP259" s="11">
        <f>'PV STOP cijfers'!BP51</f>
        <v>102.66666666666667</v>
      </c>
      <c r="BQ259" s="49">
        <f>'PV STOP cijfers'!BQ51</f>
        <v>0</v>
      </c>
      <c r="BR259" s="11">
        <f>'PV STOP cijfers'!BR51</f>
        <v>0</v>
      </c>
      <c r="BS259" s="11">
        <f>'PV STOP cijfers'!BS51</f>
        <v>0</v>
      </c>
      <c r="BT259" s="11">
        <f>'PV STOP cijfers'!BT51</f>
        <v>0</v>
      </c>
      <c r="BU259" s="11">
        <f>'PV STOP cijfers'!BU51</f>
        <v>0</v>
      </c>
      <c r="BV259" s="11">
        <f>'PV STOP cijfers'!BV51</f>
        <v>0</v>
      </c>
      <c r="BW259" s="11">
        <f>'PV STOP cijfers'!BW51</f>
        <v>0</v>
      </c>
      <c r="BX259" s="47">
        <f>'PV STOP cijfers'!BX51</f>
        <v>0</v>
      </c>
      <c r="BY259" s="49">
        <f>'PV STOP cijfers'!BY51</f>
        <v>1830.0000000000002</v>
      </c>
      <c r="BZ259" s="11">
        <f>'PV STOP cijfers'!BZ51</f>
        <v>0</v>
      </c>
      <c r="CA259" s="11">
        <f>'PV STOP cijfers'!CA51</f>
        <v>0</v>
      </c>
      <c r="CB259" s="11">
        <f>'PV STOP cijfers'!CB51</f>
        <v>0</v>
      </c>
      <c r="CC259" s="11">
        <f>'PV STOP cijfers'!CC51</f>
        <v>0</v>
      </c>
      <c r="CD259" s="11">
        <f>'PV STOP cijfers'!CD51</f>
        <v>0</v>
      </c>
      <c r="CE259" s="11">
        <f>'PV STOP cijfers'!CE51</f>
        <v>0</v>
      </c>
      <c r="CF259" s="11">
        <f>'PV STOP cijfers'!CF51</f>
        <v>0</v>
      </c>
      <c r="CG259" s="11">
        <f>'PV STOP cijfers'!CG51</f>
        <v>0</v>
      </c>
      <c r="CH259" s="11">
        <f>'PV STOP cijfers'!CH51</f>
        <v>0</v>
      </c>
      <c r="CI259" s="11">
        <f>'PV STOP cijfers'!CI51</f>
        <v>0</v>
      </c>
      <c r="CJ259" s="11">
        <f>'PV STOP cijfers'!CJ51</f>
        <v>0</v>
      </c>
      <c r="CK259" s="11">
        <f>'PV STOP cijfers'!CK51</f>
        <v>0</v>
      </c>
      <c r="CL259" s="49">
        <f>'PV STOP cijfers'!CL51</f>
        <v>0</v>
      </c>
      <c r="CM259" s="11">
        <f>'PV STOP cijfers'!CM51</f>
        <v>0</v>
      </c>
      <c r="CN259" s="11">
        <f>'PV STOP cijfers'!CN51</f>
        <v>0</v>
      </c>
      <c r="CO259" s="11">
        <f>'PV STOP cijfers'!CO51</f>
        <v>0</v>
      </c>
      <c r="CP259" s="11">
        <f>'PV STOP cijfers'!CP51</f>
        <v>0</v>
      </c>
      <c r="CQ259" s="11">
        <f>'PV STOP cijfers'!CQ51</f>
        <v>0</v>
      </c>
      <c r="CR259" s="11">
        <f>'PV STOP cijfers'!CR51</f>
        <v>0</v>
      </c>
      <c r="CS259" s="11">
        <f>'PV STOP cijfers'!CS51</f>
        <v>0</v>
      </c>
      <c r="CT259" s="11">
        <f>'PV STOP cijfers'!CT51</f>
        <v>0</v>
      </c>
      <c r="CU259" s="11">
        <f>'PV STOP cijfers'!CU51</f>
        <v>0</v>
      </c>
      <c r="CV259" s="11">
        <f>'PV STOP cijfers'!CV51</f>
        <v>0</v>
      </c>
      <c r="CW259" s="11">
        <f>'PV STOP cijfers'!CW51</f>
        <v>0</v>
      </c>
      <c r="CX259" s="11">
        <f>'PV STOP cijfers'!CX51</f>
        <v>0</v>
      </c>
      <c r="CY259" s="26">
        <f>'PV STOP cijfers'!CY51</f>
        <v>0</v>
      </c>
      <c r="CZ259" s="15">
        <f>'PV STOP cijfers'!CZ51</f>
        <v>0</v>
      </c>
      <c r="DA259" s="11">
        <f>'PV STOP cijfers'!DA51</f>
        <v>0</v>
      </c>
      <c r="DB259" s="11">
        <f>'PV STOP cijfers'!DB51</f>
        <v>0</v>
      </c>
      <c r="DC259" s="11">
        <f>'PV STOP cijfers'!DC51</f>
        <v>0</v>
      </c>
      <c r="DD259" s="11">
        <f>'PV STOP cijfers'!DD51</f>
        <v>0</v>
      </c>
      <c r="DE259" s="11">
        <f>'PV STOP cijfers'!DE51</f>
        <v>0</v>
      </c>
      <c r="DF259" s="11">
        <f>'PV STOP cijfers'!DF51</f>
        <v>0</v>
      </c>
      <c r="DG259" s="11">
        <f>'PV STOP cijfers'!DG51</f>
        <v>0</v>
      </c>
      <c r="DH259" s="11">
        <f>'PV STOP cijfers'!DH51</f>
        <v>0</v>
      </c>
      <c r="DI259" s="11">
        <f>'PV STOP cijfers'!DI51</f>
        <v>0</v>
      </c>
      <c r="DJ259" s="11">
        <f>'PV STOP cijfers'!DJ51</f>
        <v>0</v>
      </c>
      <c r="DK259" s="11">
        <f>'PV STOP cijfers'!DK51</f>
        <v>0</v>
      </c>
      <c r="DL259" s="26">
        <f>'PV STOP cijfers'!DL51</f>
        <v>0</v>
      </c>
    </row>
    <row r="260" spans="1:116" s="165" customFormat="1">
      <c r="A260" s="52">
        <f>'VIS STOP cijfers'!A3</f>
        <v>0</v>
      </c>
      <c r="B260" s="48" t="str">
        <f>'VIS STOP cijfers'!B3</f>
        <v>WENT/WENA</v>
      </c>
      <c r="C260" s="54" t="str">
        <f>'VIS STOP cijfers'!C3</f>
        <v>Visketen</v>
      </c>
      <c r="D260" s="54" t="str">
        <f>'VIS STOP cijfers'!D3</f>
        <v>VIS zeevisserij DG AGRO</v>
      </c>
      <c r="E260" s="54" t="str">
        <f>'VIS STOP cijfers'!E3</f>
        <v>TO werkzaamheden</v>
      </c>
      <c r="F260" s="60" t="str">
        <f>'VIS STOP cijfers'!F3</f>
        <v>EL&amp;I AGRO</v>
      </c>
      <c r="G260" s="54">
        <f>'VIS STOP cijfers'!G3</f>
        <v>0</v>
      </c>
      <c r="H260" s="21">
        <f>'VIS STOP cijfers'!H3</f>
        <v>1886</v>
      </c>
      <c r="I260" s="624">
        <f>'VIS STOP cijfers'!I3</f>
        <v>0</v>
      </c>
      <c r="J260" s="14">
        <f>'VIS STOP cijfers'!J3</f>
        <v>2300</v>
      </c>
      <c r="K260" s="14">
        <f>'VIS STOP cijfers'!K3</f>
        <v>0</v>
      </c>
      <c r="L260" s="14">
        <f>'VIS STOP cijfers'!L3</f>
        <v>0</v>
      </c>
      <c r="M260" s="14">
        <f>'VIS STOP cijfers'!M3</f>
        <v>0</v>
      </c>
      <c r="N260" s="14">
        <f>'VIS STOP cijfers'!N3</f>
        <v>0</v>
      </c>
      <c r="O260" s="14">
        <f>'VIS STOP cijfers'!O3</f>
        <v>0</v>
      </c>
      <c r="P260" s="14">
        <f>'VIS STOP cijfers'!P3</f>
        <v>0</v>
      </c>
      <c r="Q260" s="51">
        <f>'VIS STOP cijfers'!Q3</f>
        <v>4186</v>
      </c>
      <c r="R260" s="21">
        <f>'VIS STOP cijfers'!R3</f>
        <v>0</v>
      </c>
      <c r="S260" s="14">
        <f>'VIS STOP cijfers'!S3</f>
        <v>0</v>
      </c>
      <c r="T260" s="14">
        <f>'VIS STOP cijfers'!T3</f>
        <v>4186</v>
      </c>
      <c r="U260" s="14">
        <f>'VIS STOP cijfers'!U3</f>
        <v>0</v>
      </c>
      <c r="V260" s="14">
        <f>'VIS STOP cijfers'!V3</f>
        <v>0</v>
      </c>
      <c r="W260" s="14">
        <f>'VIS STOP cijfers'!W3</f>
        <v>0</v>
      </c>
      <c r="X260" s="14">
        <f>'VIS STOP cijfers'!X3</f>
        <v>0</v>
      </c>
      <c r="Y260" s="14">
        <f>'VIS STOP cijfers'!Y3</f>
        <v>0</v>
      </c>
      <c r="Z260" s="48">
        <f>'VIS STOP cijfers'!Z3</f>
        <v>4186</v>
      </c>
      <c r="AA260" s="525">
        <f>'VIS STOP cijfers'!AA3</f>
        <v>3761</v>
      </c>
      <c r="AB260" s="14">
        <f>'VIS STOP cijfers'!AB3</f>
        <v>0</v>
      </c>
      <c r="AC260" s="14">
        <f>'VIS STOP cijfers'!AC3</f>
        <v>0</v>
      </c>
      <c r="AD260" s="14">
        <f>'VIS STOP cijfers'!AD3</f>
        <v>425</v>
      </c>
      <c r="AE260" s="14">
        <f>'VIS STOP cijfers'!AE3</f>
        <v>0</v>
      </c>
      <c r="AF260" s="14">
        <f>'VIS STOP cijfers'!AF3</f>
        <v>0</v>
      </c>
      <c r="AG260" s="48">
        <f>'VIS STOP cijfers'!AG3</f>
        <v>0</v>
      </c>
      <c r="AH260" s="14">
        <f>'VIS STOP cijfers'!AH3</f>
        <v>0</v>
      </c>
      <c r="AI260" s="14">
        <f>'VIS STOP cijfers'!AI3</f>
        <v>0</v>
      </c>
      <c r="AJ260" s="14">
        <f>'VIS STOP cijfers'!AJ3</f>
        <v>3761</v>
      </c>
      <c r="AK260" s="14">
        <f>'VIS STOP cijfers'!AK3</f>
        <v>0</v>
      </c>
      <c r="AL260" s="48">
        <f>'VIS STOP cijfers'!AL3</f>
        <v>0</v>
      </c>
      <c r="AM260" s="14">
        <f>'VIS STOP cijfers'!AM3</f>
        <v>0</v>
      </c>
      <c r="AN260" s="14">
        <f>'VIS STOP cijfers'!AN3</f>
        <v>106</v>
      </c>
      <c r="AO260" s="14">
        <f>'VIS STOP cijfers'!AO3</f>
        <v>106</v>
      </c>
      <c r="AP260" s="14">
        <f>'VIS STOP cijfers'!AP3</f>
        <v>106</v>
      </c>
      <c r="AQ260" s="14">
        <f>'VIS STOP cijfers'!AQ3</f>
        <v>107</v>
      </c>
      <c r="AR260" s="48">
        <f>'VIS STOP cijfers'!AR3</f>
        <v>0</v>
      </c>
      <c r="AS260" s="14">
        <f>'VIS STOP cijfers'!AS3</f>
        <v>0</v>
      </c>
      <c r="AT260" s="14">
        <f>'VIS STOP cijfers'!AT3</f>
        <v>0</v>
      </c>
      <c r="AU260" s="14">
        <f>'VIS STOP cijfers'!AU3</f>
        <v>0</v>
      </c>
      <c r="AV260" s="14">
        <f>'VIS STOP cijfers'!AV3</f>
        <v>0</v>
      </c>
      <c r="AW260" s="14">
        <f>'VIS STOP cijfers'!AW3</f>
        <v>0</v>
      </c>
      <c r="AX260" s="14">
        <f>'VIS STOP cijfers'!AX3</f>
        <v>0</v>
      </c>
      <c r="AY260" s="14">
        <f>'VIS STOP cijfers'!AY3</f>
        <v>0</v>
      </c>
      <c r="AZ260" s="14">
        <f>'VIS STOP cijfers'!AZ3</f>
        <v>0</v>
      </c>
      <c r="BA260" s="14">
        <f>'VIS STOP cijfers'!BA3</f>
        <v>0</v>
      </c>
      <c r="BB260" s="14">
        <f>'VIS STOP cijfers'!BB3</f>
        <v>0</v>
      </c>
      <c r="BC260" s="48">
        <f>'VIS STOP cijfers'!BC3</f>
        <v>0</v>
      </c>
      <c r="BD260" s="14">
        <f>'VIS STOP cijfers'!BD3</f>
        <v>0</v>
      </c>
      <c r="BE260" s="14">
        <f>'VIS STOP cijfers'!BE3</f>
        <v>0</v>
      </c>
      <c r="BF260" s="14">
        <f>'VIS STOP cijfers'!BF3</f>
        <v>0</v>
      </c>
      <c r="BG260" s="14">
        <f>'VIS STOP cijfers'!BG3</f>
        <v>0</v>
      </c>
      <c r="BH260" s="14">
        <f>'VIS STOP cijfers'!BH3</f>
        <v>0</v>
      </c>
      <c r="BI260" s="14">
        <f>'VIS STOP cijfers'!BI3</f>
        <v>0</v>
      </c>
      <c r="BJ260" s="14">
        <f>'VIS STOP cijfers'!BJ3</f>
        <v>0</v>
      </c>
      <c r="BK260" s="48">
        <f>'VIS STOP cijfers'!BK3</f>
        <v>0</v>
      </c>
      <c r="BL260" s="14">
        <f>'VIS STOP cijfers'!BL3</f>
        <v>0</v>
      </c>
      <c r="BM260" s="14">
        <f>'VIS STOP cijfers'!BM3</f>
        <v>0</v>
      </c>
      <c r="BN260" s="14">
        <f>'VIS STOP cijfers'!BN3</f>
        <v>0</v>
      </c>
      <c r="BO260" s="14">
        <f>'VIS STOP cijfers'!BO3</f>
        <v>0</v>
      </c>
      <c r="BP260" s="14">
        <f>'VIS STOP cijfers'!BP3</f>
        <v>0</v>
      </c>
      <c r="BQ260" s="48">
        <f>'VIS STOP cijfers'!BQ3</f>
        <v>0</v>
      </c>
      <c r="BR260" s="14">
        <f>'VIS STOP cijfers'!BR3</f>
        <v>0</v>
      </c>
      <c r="BS260" s="14">
        <f>'VIS STOP cijfers'!BS3</f>
        <v>0</v>
      </c>
      <c r="BT260" s="14">
        <f>'VIS STOP cijfers'!BT3</f>
        <v>0</v>
      </c>
      <c r="BU260" s="14">
        <f>'VIS STOP cijfers'!BU3</f>
        <v>0</v>
      </c>
      <c r="BV260" s="14">
        <f>'VIS STOP cijfers'!BV3</f>
        <v>0</v>
      </c>
      <c r="BW260" s="14">
        <f>'VIS STOP cijfers'!BW3</f>
        <v>0</v>
      </c>
      <c r="BX260" s="52">
        <f>'VIS STOP cijfers'!BX3</f>
        <v>0</v>
      </c>
      <c r="BY260" s="48">
        <f>'VIS STOP cijfers'!BY3</f>
        <v>4186</v>
      </c>
      <c r="BZ260" s="14">
        <f>'VIS STOP cijfers'!BZ3</f>
        <v>0</v>
      </c>
      <c r="CA260" s="14">
        <f>'VIS STOP cijfers'!CA3</f>
        <v>0</v>
      </c>
      <c r="CB260" s="14">
        <f>'VIS STOP cijfers'!CB3</f>
        <v>0</v>
      </c>
      <c r="CC260" s="14">
        <f>'VIS STOP cijfers'!CC3</f>
        <v>0</v>
      </c>
      <c r="CD260" s="14">
        <f>'VIS STOP cijfers'!CD3</f>
        <v>0</v>
      </c>
      <c r="CE260" s="14">
        <f>'VIS STOP cijfers'!CE3</f>
        <v>0</v>
      </c>
      <c r="CF260" s="14">
        <f>'VIS STOP cijfers'!CF3</f>
        <v>0</v>
      </c>
      <c r="CG260" s="14">
        <f>'VIS STOP cijfers'!CG3</f>
        <v>0</v>
      </c>
      <c r="CH260" s="14">
        <f>'VIS STOP cijfers'!CH3</f>
        <v>0</v>
      </c>
      <c r="CI260" s="14">
        <f>'VIS STOP cijfers'!CI3</f>
        <v>0</v>
      </c>
      <c r="CJ260" s="14">
        <f>'VIS STOP cijfers'!CJ3</f>
        <v>0</v>
      </c>
      <c r="CK260" s="14">
        <f>'VIS STOP cijfers'!CK3</f>
        <v>0</v>
      </c>
      <c r="CL260" s="48">
        <f>'VIS STOP cijfers'!CL3</f>
        <v>0</v>
      </c>
      <c r="CM260" s="14">
        <f>'VIS STOP cijfers'!CM3</f>
        <v>0</v>
      </c>
      <c r="CN260" s="14">
        <f>'VIS STOP cijfers'!CN3</f>
        <v>0</v>
      </c>
      <c r="CO260" s="14">
        <f>'VIS STOP cijfers'!CO3</f>
        <v>0</v>
      </c>
      <c r="CP260" s="14">
        <f>'VIS STOP cijfers'!CP3</f>
        <v>0</v>
      </c>
      <c r="CQ260" s="14">
        <f>'VIS STOP cijfers'!CQ3</f>
        <v>0</v>
      </c>
      <c r="CR260" s="14">
        <f>'VIS STOP cijfers'!CR3</f>
        <v>0</v>
      </c>
      <c r="CS260" s="14">
        <f>'VIS STOP cijfers'!CS3</f>
        <v>0</v>
      </c>
      <c r="CT260" s="14">
        <f>'VIS STOP cijfers'!CT3</f>
        <v>0</v>
      </c>
      <c r="CU260" s="14">
        <f>'VIS STOP cijfers'!CU3</f>
        <v>0</v>
      </c>
      <c r="CV260" s="14">
        <f>'VIS STOP cijfers'!CV3</f>
        <v>0</v>
      </c>
      <c r="CW260" s="14">
        <f>'VIS STOP cijfers'!CW3</f>
        <v>0</v>
      </c>
      <c r="CX260" s="14">
        <f>'VIS STOP cijfers'!CX3</f>
        <v>0</v>
      </c>
      <c r="CY260" s="51">
        <f>'VIS STOP cijfers'!CY3</f>
        <v>0</v>
      </c>
      <c r="CZ260" s="14">
        <f>'VIS STOP cijfers'!CZ3</f>
        <v>0</v>
      </c>
      <c r="DA260" s="14">
        <f>'VIS STOP cijfers'!DA3</f>
        <v>0</v>
      </c>
      <c r="DB260" s="14">
        <f>'VIS STOP cijfers'!DB3</f>
        <v>0</v>
      </c>
      <c r="DC260" s="14">
        <f>'VIS STOP cijfers'!DC3</f>
        <v>0</v>
      </c>
      <c r="DD260" s="14">
        <f>'VIS STOP cijfers'!DD3</f>
        <v>0</v>
      </c>
      <c r="DE260" s="14">
        <f>'VIS STOP cijfers'!DE3</f>
        <v>0</v>
      </c>
      <c r="DF260" s="14">
        <f>'VIS STOP cijfers'!DF3</f>
        <v>0</v>
      </c>
      <c r="DG260" s="14">
        <f>'VIS STOP cijfers'!DG3</f>
        <v>0</v>
      </c>
      <c r="DH260" s="14">
        <f>'VIS STOP cijfers'!DH3</f>
        <v>0</v>
      </c>
      <c r="DI260" s="14">
        <f>'VIS STOP cijfers'!DI3</f>
        <v>0</v>
      </c>
      <c r="DJ260" s="14">
        <f>'VIS STOP cijfers'!DJ3</f>
        <v>0</v>
      </c>
      <c r="DK260" s="14">
        <f>'VIS STOP cijfers'!DK3</f>
        <v>0</v>
      </c>
      <c r="DL260" s="51">
        <f>'VIS STOP cijfers'!DL3</f>
        <v>0</v>
      </c>
    </row>
    <row r="261" spans="1:116" s="165" customFormat="1">
      <c r="A261" s="47">
        <f>'VIS STOP cijfers'!A4</f>
        <v>0</v>
      </c>
      <c r="B261" s="49" t="str">
        <f>'VIS STOP cijfers'!B4</f>
        <v>WENT</v>
      </c>
      <c r="C261" s="4" t="str">
        <f>'VIS STOP cijfers'!C4</f>
        <v>Visketen</v>
      </c>
      <c r="D261" s="4" t="str">
        <f>'VIS STOP cijfers'!D4</f>
        <v>VIS zeevisserij DG AGRO</v>
      </c>
      <c r="E261" s="4" t="str">
        <f>'VIS STOP cijfers'!E4</f>
        <v>Reguliere workflow</v>
      </c>
      <c r="F261" s="5" t="str">
        <f>'VIS STOP cijfers'!F4</f>
        <v>EL&amp;I AGRO</v>
      </c>
      <c r="G261" s="4">
        <f>'VIS STOP cijfers'!G4</f>
        <v>0</v>
      </c>
      <c r="H261" s="15">
        <f>'VIS STOP cijfers'!H4</f>
        <v>29500</v>
      </c>
      <c r="I261" s="625">
        <f>'VIS STOP cijfers'!I4</f>
        <v>0</v>
      </c>
      <c r="J261" s="11">
        <f>'VIS STOP cijfers'!J4</f>
        <v>0</v>
      </c>
      <c r="K261" s="11">
        <f>'VIS STOP cijfers'!K4</f>
        <v>0</v>
      </c>
      <c r="L261" s="11">
        <f>'VIS STOP cijfers'!L4</f>
        <v>0</v>
      </c>
      <c r="M261" s="11">
        <f>'VIS STOP cijfers'!M4</f>
        <v>0</v>
      </c>
      <c r="N261" s="11">
        <f>'VIS STOP cijfers'!N4</f>
        <v>0</v>
      </c>
      <c r="O261" s="11">
        <f>'VIS STOP cijfers'!O4</f>
        <v>0</v>
      </c>
      <c r="P261" s="11">
        <f>'VIS STOP cijfers'!P4</f>
        <v>0</v>
      </c>
      <c r="Q261" s="26">
        <f>'VIS STOP cijfers'!Q4</f>
        <v>29500</v>
      </c>
      <c r="R261" s="15">
        <f>'VIS STOP cijfers'!R4</f>
        <v>0</v>
      </c>
      <c r="S261" s="11">
        <f>'VIS STOP cijfers'!S4</f>
        <v>0</v>
      </c>
      <c r="T261" s="11">
        <f>'VIS STOP cijfers'!T4</f>
        <v>29500</v>
      </c>
      <c r="U261" s="11">
        <f>'VIS STOP cijfers'!U4</f>
        <v>0</v>
      </c>
      <c r="V261" s="11">
        <f>'VIS STOP cijfers'!V4</f>
        <v>0</v>
      </c>
      <c r="W261" s="11">
        <f>'VIS STOP cijfers'!W4</f>
        <v>0</v>
      </c>
      <c r="X261" s="11">
        <f>'VIS STOP cijfers'!X4</f>
        <v>0</v>
      </c>
      <c r="Y261" s="11">
        <f>'VIS STOP cijfers'!Y4</f>
        <v>0</v>
      </c>
      <c r="Z261" s="49">
        <f>'VIS STOP cijfers'!Z4</f>
        <v>29500</v>
      </c>
      <c r="AA261" s="11">
        <f>'VIS STOP cijfers'!AA4</f>
        <v>0</v>
      </c>
      <c r="AB261" s="11">
        <f>'VIS STOP cijfers'!AB4</f>
        <v>0</v>
      </c>
      <c r="AC261" s="11">
        <f>'VIS STOP cijfers'!AC4</f>
        <v>0</v>
      </c>
      <c r="AD261" s="11">
        <f>'VIS STOP cijfers'!AD4</f>
        <v>29500</v>
      </c>
      <c r="AE261" s="11">
        <f>'VIS STOP cijfers'!AE4</f>
        <v>0</v>
      </c>
      <c r="AF261" s="11">
        <f>'VIS STOP cijfers'!AF4</f>
        <v>0</v>
      </c>
      <c r="AG261" s="49">
        <f>'VIS STOP cijfers'!AG4</f>
        <v>0</v>
      </c>
      <c r="AH261" s="11">
        <f>'VIS STOP cijfers'!AH4</f>
        <v>0</v>
      </c>
      <c r="AI261" s="11">
        <f>'VIS STOP cijfers'!AI4</f>
        <v>0</v>
      </c>
      <c r="AJ261" s="11">
        <f>'VIS STOP cijfers'!AJ4</f>
        <v>0</v>
      </c>
      <c r="AK261" s="11">
        <f>'VIS STOP cijfers'!AK4</f>
        <v>0</v>
      </c>
      <c r="AL261" s="49">
        <f>'VIS STOP cijfers'!AL4</f>
        <v>0</v>
      </c>
      <c r="AM261" s="11">
        <f>'VIS STOP cijfers'!AM4</f>
        <v>0</v>
      </c>
      <c r="AN261" s="11">
        <f>'VIS STOP cijfers'!AN4</f>
        <v>7375</v>
      </c>
      <c r="AO261" s="11">
        <f>'VIS STOP cijfers'!AO4</f>
        <v>7375</v>
      </c>
      <c r="AP261" s="11">
        <f>'VIS STOP cijfers'!AP4</f>
        <v>7375</v>
      </c>
      <c r="AQ261" s="11">
        <f>'VIS STOP cijfers'!AQ4</f>
        <v>7375</v>
      </c>
      <c r="AR261" s="49">
        <f>'VIS STOP cijfers'!AR4</f>
        <v>0</v>
      </c>
      <c r="AS261" s="11">
        <f>'VIS STOP cijfers'!AS4</f>
        <v>0</v>
      </c>
      <c r="AT261" s="11">
        <f>'VIS STOP cijfers'!AT4</f>
        <v>0</v>
      </c>
      <c r="AU261" s="11">
        <f>'VIS STOP cijfers'!AU4</f>
        <v>0</v>
      </c>
      <c r="AV261" s="11">
        <f>'VIS STOP cijfers'!AV4</f>
        <v>0</v>
      </c>
      <c r="AW261" s="11">
        <f>'VIS STOP cijfers'!AW4</f>
        <v>0</v>
      </c>
      <c r="AX261" s="11">
        <f>'VIS STOP cijfers'!AX4</f>
        <v>0</v>
      </c>
      <c r="AY261" s="11">
        <f>'VIS STOP cijfers'!AY4</f>
        <v>0</v>
      </c>
      <c r="AZ261" s="11">
        <f>'VIS STOP cijfers'!AZ4</f>
        <v>0</v>
      </c>
      <c r="BA261" s="11">
        <f>'VIS STOP cijfers'!BA4</f>
        <v>0</v>
      </c>
      <c r="BB261" s="11">
        <f>'VIS STOP cijfers'!BB4</f>
        <v>0</v>
      </c>
      <c r="BC261" s="49">
        <f>'VIS STOP cijfers'!BC4</f>
        <v>0</v>
      </c>
      <c r="BD261" s="11">
        <f>'VIS STOP cijfers'!BD4</f>
        <v>0</v>
      </c>
      <c r="BE261" s="11">
        <f>'VIS STOP cijfers'!BE4</f>
        <v>0</v>
      </c>
      <c r="BF261" s="11">
        <f>'VIS STOP cijfers'!BF4</f>
        <v>0</v>
      </c>
      <c r="BG261" s="11">
        <f>'VIS STOP cijfers'!BG4</f>
        <v>0</v>
      </c>
      <c r="BH261" s="11">
        <f>'VIS STOP cijfers'!BH4</f>
        <v>0</v>
      </c>
      <c r="BI261" s="11">
        <f>'VIS STOP cijfers'!BI4</f>
        <v>0</v>
      </c>
      <c r="BJ261" s="11">
        <f>'VIS STOP cijfers'!BJ4</f>
        <v>0</v>
      </c>
      <c r="BK261" s="49">
        <f>'VIS STOP cijfers'!BK4</f>
        <v>0</v>
      </c>
      <c r="BL261" s="11">
        <f>'VIS STOP cijfers'!BL4</f>
        <v>0</v>
      </c>
      <c r="BM261" s="11">
        <f>'VIS STOP cijfers'!BM4</f>
        <v>0</v>
      </c>
      <c r="BN261" s="11">
        <f>'VIS STOP cijfers'!BN4</f>
        <v>0</v>
      </c>
      <c r="BO261" s="11">
        <f>'VIS STOP cijfers'!BO4</f>
        <v>0</v>
      </c>
      <c r="BP261" s="11">
        <f>'VIS STOP cijfers'!BP4</f>
        <v>0</v>
      </c>
      <c r="BQ261" s="49">
        <f>'VIS STOP cijfers'!BQ4</f>
        <v>0</v>
      </c>
      <c r="BR261" s="11">
        <f>'VIS STOP cijfers'!BR4</f>
        <v>0</v>
      </c>
      <c r="BS261" s="11">
        <f>'VIS STOP cijfers'!BS4</f>
        <v>0</v>
      </c>
      <c r="BT261" s="11">
        <f>'VIS STOP cijfers'!BT4</f>
        <v>0</v>
      </c>
      <c r="BU261" s="11">
        <f>'VIS STOP cijfers'!BU4</f>
        <v>0</v>
      </c>
      <c r="BV261" s="11">
        <f>'VIS STOP cijfers'!BV4</f>
        <v>0</v>
      </c>
      <c r="BW261" s="11">
        <f>'VIS STOP cijfers'!BW4</f>
        <v>0</v>
      </c>
      <c r="BX261" s="47">
        <f>'VIS STOP cijfers'!BX4</f>
        <v>0</v>
      </c>
      <c r="BY261" s="49">
        <f>'VIS STOP cijfers'!BY4</f>
        <v>29500</v>
      </c>
      <c r="BZ261" s="11">
        <f>'VIS STOP cijfers'!BZ4</f>
        <v>0</v>
      </c>
      <c r="CA261" s="11">
        <f>'VIS STOP cijfers'!CA4</f>
        <v>0</v>
      </c>
      <c r="CB261" s="11">
        <f>'VIS STOP cijfers'!CB4</f>
        <v>0</v>
      </c>
      <c r="CC261" s="11">
        <f>'VIS STOP cijfers'!CC4</f>
        <v>0</v>
      </c>
      <c r="CD261" s="11">
        <f>'VIS STOP cijfers'!CD4</f>
        <v>0</v>
      </c>
      <c r="CE261" s="11">
        <f>'VIS STOP cijfers'!CE4</f>
        <v>0</v>
      </c>
      <c r="CF261" s="11">
        <f>'VIS STOP cijfers'!CF4</f>
        <v>0</v>
      </c>
      <c r="CG261" s="11">
        <f>'VIS STOP cijfers'!CG4</f>
        <v>0</v>
      </c>
      <c r="CH261" s="11">
        <f>'VIS STOP cijfers'!CH4</f>
        <v>0</v>
      </c>
      <c r="CI261" s="11">
        <f>'VIS STOP cijfers'!CI4</f>
        <v>0</v>
      </c>
      <c r="CJ261" s="11">
        <f>'VIS STOP cijfers'!CJ4</f>
        <v>0</v>
      </c>
      <c r="CK261" s="11">
        <f>'VIS STOP cijfers'!CK4</f>
        <v>0</v>
      </c>
      <c r="CL261" s="49">
        <f>'VIS STOP cijfers'!CL4</f>
        <v>0</v>
      </c>
      <c r="CM261" s="11">
        <f>'VIS STOP cijfers'!CM4</f>
        <v>0</v>
      </c>
      <c r="CN261" s="11">
        <f>'VIS STOP cijfers'!CN4</f>
        <v>0</v>
      </c>
      <c r="CO261" s="11">
        <f>'VIS STOP cijfers'!CO4</f>
        <v>0</v>
      </c>
      <c r="CP261" s="11">
        <f>'VIS STOP cijfers'!CP4</f>
        <v>0</v>
      </c>
      <c r="CQ261" s="11">
        <f>'VIS STOP cijfers'!CQ4</f>
        <v>0</v>
      </c>
      <c r="CR261" s="11">
        <f>'VIS STOP cijfers'!CR4</f>
        <v>0</v>
      </c>
      <c r="CS261" s="11">
        <f>'VIS STOP cijfers'!CS4</f>
        <v>0</v>
      </c>
      <c r="CT261" s="11">
        <f>'VIS STOP cijfers'!CT4</f>
        <v>0</v>
      </c>
      <c r="CU261" s="11">
        <f>'VIS STOP cijfers'!CU4</f>
        <v>0</v>
      </c>
      <c r="CV261" s="11">
        <f>'VIS STOP cijfers'!CV4</f>
        <v>0</v>
      </c>
      <c r="CW261" s="11">
        <f>'VIS STOP cijfers'!CW4</f>
        <v>0</v>
      </c>
      <c r="CX261" s="11">
        <f>'VIS STOP cijfers'!CX4</f>
        <v>0</v>
      </c>
      <c r="CY261" s="26">
        <f>'VIS STOP cijfers'!CY4</f>
        <v>0</v>
      </c>
      <c r="CZ261" s="11">
        <f>'VIS STOP cijfers'!CZ4</f>
        <v>0</v>
      </c>
      <c r="DA261" s="11">
        <f>'VIS STOP cijfers'!DA4</f>
        <v>0</v>
      </c>
      <c r="DB261" s="11">
        <f>'VIS STOP cijfers'!DB4</f>
        <v>0</v>
      </c>
      <c r="DC261" s="11">
        <f>'VIS STOP cijfers'!DC4</f>
        <v>0</v>
      </c>
      <c r="DD261" s="11">
        <f>'VIS STOP cijfers'!DD4</f>
        <v>0</v>
      </c>
      <c r="DE261" s="11">
        <f>'VIS STOP cijfers'!DE4</f>
        <v>0</v>
      </c>
      <c r="DF261" s="11">
        <f>'VIS STOP cijfers'!DF4</f>
        <v>0</v>
      </c>
      <c r="DG261" s="11">
        <f>'VIS STOP cijfers'!DG4</f>
        <v>0</v>
      </c>
      <c r="DH261" s="11">
        <f>'VIS STOP cijfers'!DH4</f>
        <v>0</v>
      </c>
      <c r="DI261" s="11">
        <f>'VIS STOP cijfers'!DI4</f>
        <v>0</v>
      </c>
      <c r="DJ261" s="11">
        <f>'VIS STOP cijfers'!DJ4</f>
        <v>0</v>
      </c>
      <c r="DK261" s="11">
        <f>'VIS STOP cijfers'!DK4</f>
        <v>0</v>
      </c>
      <c r="DL261" s="26">
        <f>'VIS STOP cijfers'!DL4</f>
        <v>0</v>
      </c>
    </row>
    <row r="262" spans="1:116" s="165" customFormat="1">
      <c r="A262" s="47">
        <f>'VIS STOP cijfers'!A5</f>
        <v>0</v>
      </c>
      <c r="B262" s="49" t="str">
        <f>'VIS STOP cijfers'!B5</f>
        <v>WENT</v>
      </c>
      <c r="C262" s="4" t="str">
        <f>'VIS STOP cijfers'!C5</f>
        <v>Visketen</v>
      </c>
      <c r="D262" s="4" t="str">
        <f>'VIS STOP cijfers'!D5</f>
        <v>VIS zeevisserij DG AGRO</v>
      </c>
      <c r="E262" s="4" t="str">
        <f>'VIS STOP cijfers'!E5</f>
        <v>Aanbevelingen DG MARE audit 2013/14 en afronding implementatie controle verordening</v>
      </c>
      <c r="F262" s="5" t="str">
        <f>'VIS STOP cijfers'!F5</f>
        <v>EL&amp;I AGRO</v>
      </c>
      <c r="G262" s="4">
        <f>'VIS STOP cijfers'!G5</f>
        <v>0</v>
      </c>
      <c r="H262" s="15">
        <f>'VIS STOP cijfers'!H5</f>
        <v>1400</v>
      </c>
      <c r="I262" s="625">
        <f>'VIS STOP cijfers'!I5</f>
        <v>0</v>
      </c>
      <c r="J262" s="11">
        <f>'VIS STOP cijfers'!J5</f>
        <v>0</v>
      </c>
      <c r="K262" s="11">
        <f>'VIS STOP cijfers'!K5</f>
        <v>0</v>
      </c>
      <c r="L262" s="11">
        <f>'VIS STOP cijfers'!L5</f>
        <v>0</v>
      </c>
      <c r="M262" s="11">
        <f>'VIS STOP cijfers'!M5</f>
        <v>0</v>
      </c>
      <c r="N262" s="11">
        <f>'VIS STOP cijfers'!N5</f>
        <v>0</v>
      </c>
      <c r="O262" s="11">
        <f>'VIS STOP cijfers'!O5</f>
        <v>0</v>
      </c>
      <c r="P262" s="11">
        <f>'VIS STOP cijfers'!P5</f>
        <v>0</v>
      </c>
      <c r="Q262" s="26">
        <f>'VIS STOP cijfers'!Q5</f>
        <v>1400</v>
      </c>
      <c r="R262" s="15">
        <f>'VIS STOP cijfers'!R5</f>
        <v>0</v>
      </c>
      <c r="S262" s="11">
        <f>'VIS STOP cijfers'!S5</f>
        <v>0</v>
      </c>
      <c r="T262" s="11">
        <f>'VIS STOP cijfers'!T5</f>
        <v>1400</v>
      </c>
      <c r="U262" s="11">
        <f>'VIS STOP cijfers'!U5</f>
        <v>0</v>
      </c>
      <c r="V262" s="11">
        <f>'VIS STOP cijfers'!V5</f>
        <v>0</v>
      </c>
      <c r="W262" s="11">
        <f>'VIS STOP cijfers'!W5</f>
        <v>0</v>
      </c>
      <c r="X262" s="11">
        <f>'VIS STOP cijfers'!X5</f>
        <v>0</v>
      </c>
      <c r="Y262" s="11">
        <f>'VIS STOP cijfers'!Y5</f>
        <v>0</v>
      </c>
      <c r="Z262" s="49">
        <f>'VIS STOP cijfers'!Z5</f>
        <v>1400</v>
      </c>
      <c r="AA262" s="11">
        <f>'VIS STOP cijfers'!AA5</f>
        <v>0</v>
      </c>
      <c r="AB262" s="11">
        <f>'VIS STOP cijfers'!AB5</f>
        <v>0</v>
      </c>
      <c r="AC262" s="11">
        <f>'VIS STOP cijfers'!AC5</f>
        <v>0</v>
      </c>
      <c r="AD262" s="11">
        <f>'VIS STOP cijfers'!AD5</f>
        <v>1400</v>
      </c>
      <c r="AE262" s="11">
        <f>'VIS STOP cijfers'!AE5</f>
        <v>0</v>
      </c>
      <c r="AF262" s="11">
        <f>'VIS STOP cijfers'!AF5</f>
        <v>0</v>
      </c>
      <c r="AG262" s="49">
        <f>'VIS STOP cijfers'!AG5</f>
        <v>0</v>
      </c>
      <c r="AH262" s="11">
        <f>'VIS STOP cijfers'!AH5</f>
        <v>0</v>
      </c>
      <c r="AI262" s="11">
        <f>'VIS STOP cijfers'!AI5</f>
        <v>0</v>
      </c>
      <c r="AJ262" s="11">
        <f>'VIS STOP cijfers'!AJ5</f>
        <v>0</v>
      </c>
      <c r="AK262" s="11">
        <f>'VIS STOP cijfers'!AK5</f>
        <v>0</v>
      </c>
      <c r="AL262" s="49">
        <f>'VIS STOP cijfers'!AL5</f>
        <v>0</v>
      </c>
      <c r="AM262" s="11">
        <f>'VIS STOP cijfers'!AM5</f>
        <v>0</v>
      </c>
      <c r="AN262" s="11">
        <f>'VIS STOP cijfers'!AN5</f>
        <v>350</v>
      </c>
      <c r="AO262" s="11">
        <f>'VIS STOP cijfers'!AO5</f>
        <v>350</v>
      </c>
      <c r="AP262" s="11">
        <f>'VIS STOP cijfers'!AP5</f>
        <v>350</v>
      </c>
      <c r="AQ262" s="11">
        <f>'VIS STOP cijfers'!AQ5</f>
        <v>350</v>
      </c>
      <c r="AR262" s="49">
        <f>'VIS STOP cijfers'!AR5</f>
        <v>0</v>
      </c>
      <c r="AS262" s="11">
        <f>'VIS STOP cijfers'!AS5</f>
        <v>0</v>
      </c>
      <c r="AT262" s="11">
        <f>'VIS STOP cijfers'!AT5</f>
        <v>0</v>
      </c>
      <c r="AU262" s="11">
        <f>'VIS STOP cijfers'!AU5</f>
        <v>0</v>
      </c>
      <c r="AV262" s="11">
        <f>'VIS STOP cijfers'!AV5</f>
        <v>0</v>
      </c>
      <c r="AW262" s="11">
        <f>'VIS STOP cijfers'!AW5</f>
        <v>0</v>
      </c>
      <c r="AX262" s="11">
        <f>'VIS STOP cijfers'!AX5</f>
        <v>0</v>
      </c>
      <c r="AY262" s="11">
        <f>'VIS STOP cijfers'!AY5</f>
        <v>0</v>
      </c>
      <c r="AZ262" s="11">
        <f>'VIS STOP cijfers'!AZ5</f>
        <v>0</v>
      </c>
      <c r="BA262" s="11">
        <f>'VIS STOP cijfers'!BA5</f>
        <v>0</v>
      </c>
      <c r="BB262" s="11">
        <f>'VIS STOP cijfers'!BB5</f>
        <v>0</v>
      </c>
      <c r="BC262" s="49">
        <f>'VIS STOP cijfers'!BC5</f>
        <v>0</v>
      </c>
      <c r="BD262" s="11">
        <f>'VIS STOP cijfers'!BD5</f>
        <v>0</v>
      </c>
      <c r="BE262" s="11">
        <f>'VIS STOP cijfers'!BE5</f>
        <v>0</v>
      </c>
      <c r="BF262" s="11">
        <f>'VIS STOP cijfers'!BF5</f>
        <v>0</v>
      </c>
      <c r="BG262" s="11">
        <f>'VIS STOP cijfers'!BG5</f>
        <v>0</v>
      </c>
      <c r="BH262" s="11">
        <f>'VIS STOP cijfers'!BH5</f>
        <v>0</v>
      </c>
      <c r="BI262" s="11">
        <f>'VIS STOP cijfers'!BI5</f>
        <v>0</v>
      </c>
      <c r="BJ262" s="11">
        <f>'VIS STOP cijfers'!BJ5</f>
        <v>0</v>
      </c>
      <c r="BK262" s="49">
        <f>'VIS STOP cijfers'!BK5</f>
        <v>0</v>
      </c>
      <c r="BL262" s="11">
        <f>'VIS STOP cijfers'!BL5</f>
        <v>0</v>
      </c>
      <c r="BM262" s="11">
        <f>'VIS STOP cijfers'!BM5</f>
        <v>0</v>
      </c>
      <c r="BN262" s="11">
        <f>'VIS STOP cijfers'!BN5</f>
        <v>0</v>
      </c>
      <c r="BO262" s="11">
        <f>'VIS STOP cijfers'!BO5</f>
        <v>0</v>
      </c>
      <c r="BP262" s="11">
        <f>'VIS STOP cijfers'!BP5</f>
        <v>0</v>
      </c>
      <c r="BQ262" s="49">
        <f>'VIS STOP cijfers'!BQ5</f>
        <v>0</v>
      </c>
      <c r="BR262" s="11">
        <f>'VIS STOP cijfers'!BR5</f>
        <v>0</v>
      </c>
      <c r="BS262" s="11">
        <f>'VIS STOP cijfers'!BS5</f>
        <v>0</v>
      </c>
      <c r="BT262" s="11">
        <f>'VIS STOP cijfers'!BT5</f>
        <v>0</v>
      </c>
      <c r="BU262" s="11">
        <f>'VIS STOP cijfers'!BU5</f>
        <v>0</v>
      </c>
      <c r="BV262" s="11">
        <f>'VIS STOP cijfers'!BV5</f>
        <v>0</v>
      </c>
      <c r="BW262" s="11">
        <f>'VIS STOP cijfers'!BW5</f>
        <v>0</v>
      </c>
      <c r="BX262" s="47">
        <f>'VIS STOP cijfers'!BX5</f>
        <v>0</v>
      </c>
      <c r="BY262" s="49">
        <f>'VIS STOP cijfers'!BY5</f>
        <v>1400</v>
      </c>
      <c r="BZ262" s="11">
        <f>'VIS STOP cijfers'!BZ5</f>
        <v>0</v>
      </c>
      <c r="CA262" s="11">
        <f>'VIS STOP cijfers'!CA5</f>
        <v>0</v>
      </c>
      <c r="CB262" s="11">
        <f>'VIS STOP cijfers'!CB5</f>
        <v>0</v>
      </c>
      <c r="CC262" s="11">
        <f>'VIS STOP cijfers'!CC5</f>
        <v>0</v>
      </c>
      <c r="CD262" s="11">
        <f>'VIS STOP cijfers'!CD5</f>
        <v>0</v>
      </c>
      <c r="CE262" s="11">
        <f>'VIS STOP cijfers'!CE5</f>
        <v>0</v>
      </c>
      <c r="CF262" s="11">
        <f>'VIS STOP cijfers'!CF5</f>
        <v>0</v>
      </c>
      <c r="CG262" s="11">
        <f>'VIS STOP cijfers'!CG5</f>
        <v>0</v>
      </c>
      <c r="CH262" s="11">
        <f>'VIS STOP cijfers'!CH5</f>
        <v>0</v>
      </c>
      <c r="CI262" s="11">
        <f>'VIS STOP cijfers'!CI5</f>
        <v>0</v>
      </c>
      <c r="CJ262" s="11">
        <f>'VIS STOP cijfers'!CJ5</f>
        <v>0</v>
      </c>
      <c r="CK262" s="11">
        <f>'VIS STOP cijfers'!CK5</f>
        <v>0</v>
      </c>
      <c r="CL262" s="49">
        <f>'VIS STOP cijfers'!CL5</f>
        <v>0</v>
      </c>
      <c r="CM262" s="11">
        <f>'VIS STOP cijfers'!CM5</f>
        <v>0</v>
      </c>
      <c r="CN262" s="11">
        <f>'VIS STOP cijfers'!CN5</f>
        <v>0</v>
      </c>
      <c r="CO262" s="11">
        <f>'VIS STOP cijfers'!CO5</f>
        <v>0</v>
      </c>
      <c r="CP262" s="11">
        <f>'VIS STOP cijfers'!CP5</f>
        <v>0</v>
      </c>
      <c r="CQ262" s="11">
        <f>'VIS STOP cijfers'!CQ5</f>
        <v>0</v>
      </c>
      <c r="CR262" s="11">
        <f>'VIS STOP cijfers'!CR5</f>
        <v>0</v>
      </c>
      <c r="CS262" s="11">
        <f>'VIS STOP cijfers'!CS5</f>
        <v>0</v>
      </c>
      <c r="CT262" s="11">
        <f>'VIS STOP cijfers'!CT5</f>
        <v>0</v>
      </c>
      <c r="CU262" s="11">
        <f>'VIS STOP cijfers'!CU5</f>
        <v>0</v>
      </c>
      <c r="CV262" s="11">
        <f>'VIS STOP cijfers'!CV5</f>
        <v>0</v>
      </c>
      <c r="CW262" s="11">
        <f>'VIS STOP cijfers'!CW5</f>
        <v>0</v>
      </c>
      <c r="CX262" s="11">
        <f>'VIS STOP cijfers'!CX5</f>
        <v>0</v>
      </c>
      <c r="CY262" s="26">
        <f>'VIS STOP cijfers'!CY5</f>
        <v>0</v>
      </c>
      <c r="CZ262" s="11">
        <f>'VIS STOP cijfers'!CZ5</f>
        <v>0</v>
      </c>
      <c r="DA262" s="11">
        <f>'VIS STOP cijfers'!DA5</f>
        <v>0</v>
      </c>
      <c r="DB262" s="11">
        <f>'VIS STOP cijfers'!DB5</f>
        <v>0</v>
      </c>
      <c r="DC262" s="11">
        <f>'VIS STOP cijfers'!DC5</f>
        <v>0</v>
      </c>
      <c r="DD262" s="11">
        <f>'VIS STOP cijfers'!DD5</f>
        <v>0</v>
      </c>
      <c r="DE262" s="11">
        <f>'VIS STOP cijfers'!DE5</f>
        <v>0</v>
      </c>
      <c r="DF262" s="11">
        <f>'VIS STOP cijfers'!DF5</f>
        <v>0</v>
      </c>
      <c r="DG262" s="11">
        <f>'VIS STOP cijfers'!DG5</f>
        <v>0</v>
      </c>
      <c r="DH262" s="11">
        <f>'VIS STOP cijfers'!DH5</f>
        <v>0</v>
      </c>
      <c r="DI262" s="11">
        <f>'VIS STOP cijfers'!DI5</f>
        <v>0</v>
      </c>
      <c r="DJ262" s="11">
        <f>'VIS STOP cijfers'!DJ5</f>
        <v>0</v>
      </c>
      <c r="DK262" s="11">
        <f>'VIS STOP cijfers'!DK5</f>
        <v>0</v>
      </c>
      <c r="DL262" s="26">
        <f>'VIS STOP cijfers'!DL5</f>
        <v>0</v>
      </c>
    </row>
    <row r="263" spans="1:116" s="165" customFormat="1">
      <c r="A263" s="47">
        <f>'VIS STOP cijfers'!A6</f>
        <v>0</v>
      </c>
      <c r="B263" s="49" t="str">
        <f>'VIS STOP cijfers'!B6</f>
        <v>WENT</v>
      </c>
      <c r="C263" s="4" t="str">
        <f>'VIS STOP cijfers'!C6</f>
        <v>Visketen</v>
      </c>
      <c r="D263" s="13" t="str">
        <f>'VIS STOP cijfers'!D6</f>
        <v>VIS zeevisserij DG AGRO</v>
      </c>
      <c r="E263" s="4" t="str">
        <f>'VIS STOP cijfers'!E6</f>
        <v>Implementatie herziene GVB</v>
      </c>
      <c r="F263" s="5" t="str">
        <f>'VIS STOP cijfers'!F6</f>
        <v>EL&amp;I AGRO</v>
      </c>
      <c r="G263" s="4">
        <f>'VIS STOP cijfers'!G6</f>
        <v>0</v>
      </c>
      <c r="H263" s="15">
        <f>'VIS STOP cijfers'!H6</f>
        <v>2000</v>
      </c>
      <c r="I263" s="625">
        <f>'VIS STOP cijfers'!I6</f>
        <v>0</v>
      </c>
      <c r="J263" s="11">
        <f>'VIS STOP cijfers'!J6</f>
        <v>0</v>
      </c>
      <c r="K263" s="11">
        <f>'VIS STOP cijfers'!K6</f>
        <v>0</v>
      </c>
      <c r="L263" s="11">
        <f>'VIS STOP cijfers'!L6</f>
        <v>0</v>
      </c>
      <c r="M263" s="11">
        <f>'VIS STOP cijfers'!M6</f>
        <v>0</v>
      </c>
      <c r="N263" s="11">
        <f>'VIS STOP cijfers'!N6</f>
        <v>0</v>
      </c>
      <c r="O263" s="11">
        <f>'VIS STOP cijfers'!O6</f>
        <v>0</v>
      </c>
      <c r="P263" s="11">
        <f>'VIS STOP cijfers'!P6</f>
        <v>0</v>
      </c>
      <c r="Q263" s="26">
        <f>'VIS STOP cijfers'!Q6</f>
        <v>2000</v>
      </c>
      <c r="R263" s="15">
        <f>'VIS STOP cijfers'!R6</f>
        <v>0</v>
      </c>
      <c r="S263" s="11">
        <f>'VIS STOP cijfers'!S6</f>
        <v>0</v>
      </c>
      <c r="T263" s="11">
        <f>'VIS STOP cijfers'!T6</f>
        <v>2000</v>
      </c>
      <c r="U263" s="11">
        <f>'VIS STOP cijfers'!U6</f>
        <v>0</v>
      </c>
      <c r="V263" s="11">
        <f>'VIS STOP cijfers'!V6</f>
        <v>0</v>
      </c>
      <c r="W263" s="11">
        <f>'VIS STOP cijfers'!W6</f>
        <v>0</v>
      </c>
      <c r="X263" s="11">
        <f>'VIS STOP cijfers'!X6</f>
        <v>0</v>
      </c>
      <c r="Y263" s="11">
        <f>'VIS STOP cijfers'!Y6</f>
        <v>0</v>
      </c>
      <c r="Z263" s="49">
        <f>'VIS STOP cijfers'!Z6</f>
        <v>2000</v>
      </c>
      <c r="AA263" s="11">
        <f>'VIS STOP cijfers'!AA6</f>
        <v>0</v>
      </c>
      <c r="AB263" s="11">
        <f>'VIS STOP cijfers'!AB6</f>
        <v>0</v>
      </c>
      <c r="AC263" s="11">
        <f>'VIS STOP cijfers'!AC6</f>
        <v>0</v>
      </c>
      <c r="AD263" s="11">
        <f>'VIS STOP cijfers'!AD6</f>
        <v>2000</v>
      </c>
      <c r="AE263" s="11">
        <f>'VIS STOP cijfers'!AE6</f>
        <v>0</v>
      </c>
      <c r="AF263" s="11">
        <f>'VIS STOP cijfers'!AF6</f>
        <v>0</v>
      </c>
      <c r="AG263" s="49">
        <f>'VIS STOP cijfers'!AG6</f>
        <v>0</v>
      </c>
      <c r="AH263" s="11">
        <f>'VIS STOP cijfers'!AH6</f>
        <v>0</v>
      </c>
      <c r="AI263" s="11">
        <f>'VIS STOP cijfers'!AI6</f>
        <v>0</v>
      </c>
      <c r="AJ263" s="11">
        <f>'VIS STOP cijfers'!AJ6</f>
        <v>0</v>
      </c>
      <c r="AK263" s="11">
        <f>'VIS STOP cijfers'!AK6</f>
        <v>0</v>
      </c>
      <c r="AL263" s="49">
        <f>'VIS STOP cijfers'!AL6</f>
        <v>0</v>
      </c>
      <c r="AM263" s="11">
        <f>'VIS STOP cijfers'!AM6</f>
        <v>0</v>
      </c>
      <c r="AN263" s="11">
        <f>'VIS STOP cijfers'!AN6</f>
        <v>500</v>
      </c>
      <c r="AO263" s="11">
        <f>'VIS STOP cijfers'!AO6</f>
        <v>500</v>
      </c>
      <c r="AP263" s="11">
        <f>'VIS STOP cijfers'!AP6</f>
        <v>500</v>
      </c>
      <c r="AQ263" s="11">
        <f>'VIS STOP cijfers'!AQ6</f>
        <v>500</v>
      </c>
      <c r="AR263" s="49">
        <f>'VIS STOP cijfers'!AR6</f>
        <v>0</v>
      </c>
      <c r="AS263" s="11">
        <f>'VIS STOP cijfers'!AS6</f>
        <v>0</v>
      </c>
      <c r="AT263" s="11">
        <f>'VIS STOP cijfers'!AT6</f>
        <v>0</v>
      </c>
      <c r="AU263" s="11">
        <f>'VIS STOP cijfers'!AU6</f>
        <v>0</v>
      </c>
      <c r="AV263" s="11">
        <f>'VIS STOP cijfers'!AV6</f>
        <v>0</v>
      </c>
      <c r="AW263" s="11">
        <f>'VIS STOP cijfers'!AW6</f>
        <v>0</v>
      </c>
      <c r="AX263" s="11">
        <f>'VIS STOP cijfers'!AX6</f>
        <v>0</v>
      </c>
      <c r="AY263" s="11">
        <f>'VIS STOP cijfers'!AY6</f>
        <v>0</v>
      </c>
      <c r="AZ263" s="11">
        <f>'VIS STOP cijfers'!AZ6</f>
        <v>0</v>
      </c>
      <c r="BA263" s="11">
        <f>'VIS STOP cijfers'!BA6</f>
        <v>0</v>
      </c>
      <c r="BB263" s="11">
        <f>'VIS STOP cijfers'!BB6</f>
        <v>0</v>
      </c>
      <c r="BC263" s="49">
        <f>'VIS STOP cijfers'!BC6</f>
        <v>0</v>
      </c>
      <c r="BD263" s="11">
        <f>'VIS STOP cijfers'!BD6</f>
        <v>0</v>
      </c>
      <c r="BE263" s="11">
        <f>'VIS STOP cijfers'!BE6</f>
        <v>0</v>
      </c>
      <c r="BF263" s="11">
        <f>'VIS STOP cijfers'!BF6</f>
        <v>0</v>
      </c>
      <c r="BG263" s="11">
        <f>'VIS STOP cijfers'!BG6</f>
        <v>0</v>
      </c>
      <c r="BH263" s="11">
        <f>'VIS STOP cijfers'!BH6</f>
        <v>0</v>
      </c>
      <c r="BI263" s="11">
        <f>'VIS STOP cijfers'!BI6</f>
        <v>0</v>
      </c>
      <c r="BJ263" s="11">
        <f>'VIS STOP cijfers'!BJ6</f>
        <v>0</v>
      </c>
      <c r="BK263" s="49">
        <f>'VIS STOP cijfers'!BK6</f>
        <v>0</v>
      </c>
      <c r="BL263" s="11">
        <f>'VIS STOP cijfers'!BL6</f>
        <v>0</v>
      </c>
      <c r="BM263" s="11">
        <f>'VIS STOP cijfers'!BM6</f>
        <v>0</v>
      </c>
      <c r="BN263" s="11">
        <f>'VIS STOP cijfers'!BN6</f>
        <v>0</v>
      </c>
      <c r="BO263" s="11">
        <f>'VIS STOP cijfers'!BO6</f>
        <v>0</v>
      </c>
      <c r="BP263" s="11">
        <f>'VIS STOP cijfers'!BP6</f>
        <v>0</v>
      </c>
      <c r="BQ263" s="49">
        <f>'VIS STOP cijfers'!BQ6</f>
        <v>0</v>
      </c>
      <c r="BR263" s="11">
        <f>'VIS STOP cijfers'!BR6</f>
        <v>0</v>
      </c>
      <c r="BS263" s="11">
        <f>'VIS STOP cijfers'!BS6</f>
        <v>0</v>
      </c>
      <c r="BT263" s="11">
        <f>'VIS STOP cijfers'!BT6</f>
        <v>0</v>
      </c>
      <c r="BU263" s="11">
        <f>'VIS STOP cijfers'!BU6</f>
        <v>0</v>
      </c>
      <c r="BV263" s="11">
        <f>'VIS STOP cijfers'!BV6</f>
        <v>0</v>
      </c>
      <c r="BW263" s="11">
        <f>'VIS STOP cijfers'!BW6</f>
        <v>0</v>
      </c>
      <c r="BX263" s="47">
        <f>'VIS STOP cijfers'!BX6</f>
        <v>0</v>
      </c>
      <c r="BY263" s="49">
        <f>'VIS STOP cijfers'!BY6</f>
        <v>2000</v>
      </c>
      <c r="BZ263" s="11">
        <f>'VIS STOP cijfers'!BZ6</f>
        <v>0</v>
      </c>
      <c r="CA263" s="11">
        <f>'VIS STOP cijfers'!CA6</f>
        <v>0</v>
      </c>
      <c r="CB263" s="11">
        <f>'VIS STOP cijfers'!CB6</f>
        <v>0</v>
      </c>
      <c r="CC263" s="11">
        <f>'VIS STOP cijfers'!CC6</f>
        <v>0</v>
      </c>
      <c r="CD263" s="11">
        <f>'VIS STOP cijfers'!CD6</f>
        <v>0</v>
      </c>
      <c r="CE263" s="11">
        <f>'VIS STOP cijfers'!CE6</f>
        <v>0</v>
      </c>
      <c r="CF263" s="11">
        <f>'VIS STOP cijfers'!CF6</f>
        <v>0</v>
      </c>
      <c r="CG263" s="11">
        <f>'VIS STOP cijfers'!CG6</f>
        <v>0</v>
      </c>
      <c r="CH263" s="11">
        <f>'VIS STOP cijfers'!CH6</f>
        <v>0</v>
      </c>
      <c r="CI263" s="11">
        <f>'VIS STOP cijfers'!CI6</f>
        <v>0</v>
      </c>
      <c r="CJ263" s="11">
        <f>'VIS STOP cijfers'!CJ6</f>
        <v>0</v>
      </c>
      <c r="CK263" s="11">
        <f>'VIS STOP cijfers'!CK6</f>
        <v>0</v>
      </c>
      <c r="CL263" s="49">
        <f>'VIS STOP cijfers'!CL6</f>
        <v>0</v>
      </c>
      <c r="CM263" s="11">
        <f>'VIS STOP cijfers'!CM6</f>
        <v>0</v>
      </c>
      <c r="CN263" s="11">
        <f>'VIS STOP cijfers'!CN6</f>
        <v>0</v>
      </c>
      <c r="CO263" s="11">
        <f>'VIS STOP cijfers'!CO6</f>
        <v>0</v>
      </c>
      <c r="CP263" s="11">
        <f>'VIS STOP cijfers'!CP6</f>
        <v>0</v>
      </c>
      <c r="CQ263" s="11">
        <f>'VIS STOP cijfers'!CQ6</f>
        <v>0</v>
      </c>
      <c r="CR263" s="11">
        <f>'VIS STOP cijfers'!CR6</f>
        <v>0</v>
      </c>
      <c r="CS263" s="11">
        <f>'VIS STOP cijfers'!CS6</f>
        <v>0</v>
      </c>
      <c r="CT263" s="11">
        <f>'VIS STOP cijfers'!CT6</f>
        <v>0</v>
      </c>
      <c r="CU263" s="11">
        <f>'VIS STOP cijfers'!CU6</f>
        <v>0</v>
      </c>
      <c r="CV263" s="11">
        <f>'VIS STOP cijfers'!CV6</f>
        <v>0</v>
      </c>
      <c r="CW263" s="11">
        <f>'VIS STOP cijfers'!CW6</f>
        <v>0</v>
      </c>
      <c r="CX263" s="11">
        <f>'VIS STOP cijfers'!CX6</f>
        <v>0</v>
      </c>
      <c r="CY263" s="26">
        <f>'VIS STOP cijfers'!CY6</f>
        <v>0</v>
      </c>
      <c r="CZ263" s="11">
        <f>'VIS STOP cijfers'!CZ6</f>
        <v>0</v>
      </c>
      <c r="DA263" s="11">
        <f>'VIS STOP cijfers'!DA6</f>
        <v>0</v>
      </c>
      <c r="DB263" s="11">
        <f>'VIS STOP cijfers'!DB6</f>
        <v>0</v>
      </c>
      <c r="DC263" s="11">
        <f>'VIS STOP cijfers'!DC6</f>
        <v>0</v>
      </c>
      <c r="DD263" s="11">
        <f>'VIS STOP cijfers'!DD6</f>
        <v>0</v>
      </c>
      <c r="DE263" s="11">
        <f>'VIS STOP cijfers'!DE6</f>
        <v>0</v>
      </c>
      <c r="DF263" s="11">
        <f>'VIS STOP cijfers'!DF6</f>
        <v>0</v>
      </c>
      <c r="DG263" s="11">
        <f>'VIS STOP cijfers'!DG6</f>
        <v>0</v>
      </c>
      <c r="DH263" s="11">
        <f>'VIS STOP cijfers'!DH6</f>
        <v>0</v>
      </c>
      <c r="DI263" s="11">
        <f>'VIS STOP cijfers'!DI6</f>
        <v>0</v>
      </c>
      <c r="DJ263" s="11">
        <f>'VIS STOP cijfers'!DJ6</f>
        <v>0</v>
      </c>
      <c r="DK263" s="11">
        <f>'VIS STOP cijfers'!DK6</f>
        <v>0</v>
      </c>
      <c r="DL263" s="26">
        <f>'VIS STOP cijfers'!DL6</f>
        <v>0</v>
      </c>
    </row>
    <row r="264" spans="1:116" s="165" customFormat="1">
      <c r="A264" s="47">
        <f>'VIS STOP cijfers'!A7</f>
        <v>0</v>
      </c>
      <c r="B264" s="49" t="str">
        <f>'VIS STOP cijfers'!B7</f>
        <v>WENT</v>
      </c>
      <c r="C264" s="4" t="str">
        <f>'VIS STOP cijfers'!C7</f>
        <v>Visketen</v>
      </c>
      <c r="D264" s="4" t="str">
        <f>'VIS STOP cijfers'!D7</f>
        <v>VIS zeevisserij DG AGRO</v>
      </c>
      <c r="E264" s="4" t="str">
        <f>'VIS STOP cijfers'!E7</f>
        <v>Nationale Technische beleidsdossiers (motorvermogen, Puls en Zeebaars). Vernieuwing toezicht op motorvermogen (doorloop 2014)</v>
      </c>
      <c r="F264" s="5" t="str">
        <f>'VIS STOP cijfers'!F7</f>
        <v>EL&amp;I AGRO</v>
      </c>
      <c r="G264" s="4">
        <f>'VIS STOP cijfers'!G7</f>
        <v>0</v>
      </c>
      <c r="H264" s="15">
        <f>'VIS STOP cijfers'!H7</f>
        <v>2000</v>
      </c>
      <c r="I264" s="625">
        <f>'VIS STOP cijfers'!I7</f>
        <v>0</v>
      </c>
      <c r="J264" s="11">
        <f>'VIS STOP cijfers'!J7</f>
        <v>0</v>
      </c>
      <c r="K264" s="11">
        <f>'VIS STOP cijfers'!K7</f>
        <v>0</v>
      </c>
      <c r="L264" s="11">
        <f>'VIS STOP cijfers'!L7</f>
        <v>0</v>
      </c>
      <c r="M264" s="11">
        <f>'VIS STOP cijfers'!M7</f>
        <v>0</v>
      </c>
      <c r="N264" s="11">
        <f>'VIS STOP cijfers'!N7</f>
        <v>0</v>
      </c>
      <c r="O264" s="11">
        <f>'VIS STOP cijfers'!O7</f>
        <v>0</v>
      </c>
      <c r="P264" s="11">
        <f>'VIS STOP cijfers'!P7</f>
        <v>0</v>
      </c>
      <c r="Q264" s="26">
        <f>'VIS STOP cijfers'!Q7</f>
        <v>2000</v>
      </c>
      <c r="R264" s="15">
        <f>'VIS STOP cijfers'!R7</f>
        <v>0</v>
      </c>
      <c r="S264" s="11">
        <f>'VIS STOP cijfers'!S7</f>
        <v>0</v>
      </c>
      <c r="T264" s="11">
        <f>'VIS STOP cijfers'!T7</f>
        <v>2000</v>
      </c>
      <c r="U264" s="11">
        <f>'VIS STOP cijfers'!U7</f>
        <v>0</v>
      </c>
      <c r="V264" s="11">
        <f>'VIS STOP cijfers'!V7</f>
        <v>0</v>
      </c>
      <c r="W264" s="11">
        <f>'VIS STOP cijfers'!W7</f>
        <v>0</v>
      </c>
      <c r="X264" s="11">
        <f>'VIS STOP cijfers'!X7</f>
        <v>0</v>
      </c>
      <c r="Y264" s="11">
        <f>'VIS STOP cijfers'!Y7</f>
        <v>0</v>
      </c>
      <c r="Z264" s="49">
        <f>'VIS STOP cijfers'!Z7</f>
        <v>2000</v>
      </c>
      <c r="AA264" s="11">
        <f>'VIS STOP cijfers'!AA7</f>
        <v>0</v>
      </c>
      <c r="AB264" s="11">
        <f>'VIS STOP cijfers'!AB7</f>
        <v>0</v>
      </c>
      <c r="AC264" s="11">
        <f>'VIS STOP cijfers'!AC7</f>
        <v>0</v>
      </c>
      <c r="AD264" s="11">
        <f>'VIS STOP cijfers'!AD7</f>
        <v>2000</v>
      </c>
      <c r="AE264" s="11">
        <f>'VIS STOP cijfers'!AE7</f>
        <v>0</v>
      </c>
      <c r="AF264" s="11">
        <f>'VIS STOP cijfers'!AF7</f>
        <v>0</v>
      </c>
      <c r="AG264" s="49">
        <f>'VIS STOP cijfers'!AG7</f>
        <v>0</v>
      </c>
      <c r="AH264" s="11">
        <f>'VIS STOP cijfers'!AH7</f>
        <v>0</v>
      </c>
      <c r="AI264" s="11">
        <f>'VIS STOP cijfers'!AI7</f>
        <v>0</v>
      </c>
      <c r="AJ264" s="11">
        <f>'VIS STOP cijfers'!AJ7</f>
        <v>0</v>
      </c>
      <c r="AK264" s="11">
        <f>'VIS STOP cijfers'!AK7</f>
        <v>0</v>
      </c>
      <c r="AL264" s="49">
        <f>'VIS STOP cijfers'!AL7</f>
        <v>0</v>
      </c>
      <c r="AM264" s="11">
        <f>'VIS STOP cijfers'!AM7</f>
        <v>0</v>
      </c>
      <c r="AN264" s="11">
        <f>'VIS STOP cijfers'!AN7</f>
        <v>500</v>
      </c>
      <c r="AO264" s="11">
        <f>'VIS STOP cijfers'!AO7</f>
        <v>500</v>
      </c>
      <c r="AP264" s="11">
        <f>'VIS STOP cijfers'!AP7</f>
        <v>500</v>
      </c>
      <c r="AQ264" s="11">
        <f>'VIS STOP cijfers'!AQ7</f>
        <v>500</v>
      </c>
      <c r="AR264" s="49">
        <f>'VIS STOP cijfers'!AR7</f>
        <v>0</v>
      </c>
      <c r="AS264" s="11">
        <f>'VIS STOP cijfers'!AS7</f>
        <v>0</v>
      </c>
      <c r="AT264" s="11">
        <f>'VIS STOP cijfers'!AT7</f>
        <v>0</v>
      </c>
      <c r="AU264" s="11">
        <f>'VIS STOP cijfers'!AU7</f>
        <v>0</v>
      </c>
      <c r="AV264" s="11">
        <f>'VIS STOP cijfers'!AV7</f>
        <v>0</v>
      </c>
      <c r="AW264" s="11">
        <f>'VIS STOP cijfers'!AW7</f>
        <v>0</v>
      </c>
      <c r="AX264" s="11">
        <f>'VIS STOP cijfers'!AX7</f>
        <v>0</v>
      </c>
      <c r="AY264" s="11">
        <f>'VIS STOP cijfers'!AY7</f>
        <v>0</v>
      </c>
      <c r="AZ264" s="11">
        <f>'VIS STOP cijfers'!AZ7</f>
        <v>0</v>
      </c>
      <c r="BA264" s="11">
        <f>'VIS STOP cijfers'!BA7</f>
        <v>0</v>
      </c>
      <c r="BB264" s="11">
        <f>'VIS STOP cijfers'!BB7</f>
        <v>0</v>
      </c>
      <c r="BC264" s="49">
        <f>'VIS STOP cijfers'!BC7</f>
        <v>0</v>
      </c>
      <c r="BD264" s="11">
        <f>'VIS STOP cijfers'!BD7</f>
        <v>0</v>
      </c>
      <c r="BE264" s="11">
        <f>'VIS STOP cijfers'!BE7</f>
        <v>0</v>
      </c>
      <c r="BF264" s="11">
        <f>'VIS STOP cijfers'!BF7</f>
        <v>0</v>
      </c>
      <c r="BG264" s="11">
        <f>'VIS STOP cijfers'!BG7</f>
        <v>0</v>
      </c>
      <c r="BH264" s="11">
        <f>'VIS STOP cijfers'!BH7</f>
        <v>0</v>
      </c>
      <c r="BI264" s="11">
        <f>'VIS STOP cijfers'!BI7</f>
        <v>0</v>
      </c>
      <c r="BJ264" s="11">
        <f>'VIS STOP cijfers'!BJ7</f>
        <v>0</v>
      </c>
      <c r="BK264" s="49">
        <f>'VIS STOP cijfers'!BK7</f>
        <v>0</v>
      </c>
      <c r="BL264" s="11">
        <f>'VIS STOP cijfers'!BL7</f>
        <v>0</v>
      </c>
      <c r="BM264" s="11">
        <f>'VIS STOP cijfers'!BM7</f>
        <v>0</v>
      </c>
      <c r="BN264" s="11">
        <f>'VIS STOP cijfers'!BN7</f>
        <v>0</v>
      </c>
      <c r="BO264" s="11">
        <f>'VIS STOP cijfers'!BO7</f>
        <v>0</v>
      </c>
      <c r="BP264" s="11">
        <f>'VIS STOP cijfers'!BP7</f>
        <v>0</v>
      </c>
      <c r="BQ264" s="49">
        <f>'VIS STOP cijfers'!BQ7</f>
        <v>0</v>
      </c>
      <c r="BR264" s="11">
        <f>'VIS STOP cijfers'!BR7</f>
        <v>0</v>
      </c>
      <c r="BS264" s="11">
        <f>'VIS STOP cijfers'!BS7</f>
        <v>0</v>
      </c>
      <c r="BT264" s="11">
        <f>'VIS STOP cijfers'!BT7</f>
        <v>0</v>
      </c>
      <c r="BU264" s="11">
        <f>'VIS STOP cijfers'!BU7</f>
        <v>0</v>
      </c>
      <c r="BV264" s="11">
        <f>'VIS STOP cijfers'!BV7</f>
        <v>0</v>
      </c>
      <c r="BW264" s="11">
        <f>'VIS STOP cijfers'!BW7</f>
        <v>0</v>
      </c>
      <c r="BX264" s="47">
        <f>'VIS STOP cijfers'!BX7</f>
        <v>0</v>
      </c>
      <c r="BY264" s="49">
        <f>'VIS STOP cijfers'!BY7</f>
        <v>2000</v>
      </c>
      <c r="BZ264" s="11">
        <f>'VIS STOP cijfers'!BZ7</f>
        <v>0</v>
      </c>
      <c r="CA264" s="11">
        <f>'VIS STOP cijfers'!CA7</f>
        <v>0</v>
      </c>
      <c r="CB264" s="11">
        <f>'VIS STOP cijfers'!CB7</f>
        <v>0</v>
      </c>
      <c r="CC264" s="11">
        <f>'VIS STOP cijfers'!CC7</f>
        <v>0</v>
      </c>
      <c r="CD264" s="11">
        <f>'VIS STOP cijfers'!CD7</f>
        <v>0</v>
      </c>
      <c r="CE264" s="11">
        <f>'VIS STOP cijfers'!CE7</f>
        <v>0</v>
      </c>
      <c r="CF264" s="11">
        <f>'VIS STOP cijfers'!CF7</f>
        <v>0</v>
      </c>
      <c r="CG264" s="11">
        <f>'VIS STOP cijfers'!CG7</f>
        <v>0</v>
      </c>
      <c r="CH264" s="11">
        <f>'VIS STOP cijfers'!CH7</f>
        <v>0</v>
      </c>
      <c r="CI264" s="11">
        <f>'VIS STOP cijfers'!CI7</f>
        <v>0</v>
      </c>
      <c r="CJ264" s="11">
        <f>'VIS STOP cijfers'!CJ7</f>
        <v>0</v>
      </c>
      <c r="CK264" s="11">
        <f>'VIS STOP cijfers'!CK7</f>
        <v>0</v>
      </c>
      <c r="CL264" s="49">
        <f>'VIS STOP cijfers'!CL7</f>
        <v>0</v>
      </c>
      <c r="CM264" s="11">
        <f>'VIS STOP cijfers'!CM7</f>
        <v>0</v>
      </c>
      <c r="CN264" s="11">
        <f>'VIS STOP cijfers'!CN7</f>
        <v>0</v>
      </c>
      <c r="CO264" s="11">
        <f>'VIS STOP cijfers'!CO7</f>
        <v>0</v>
      </c>
      <c r="CP264" s="11">
        <f>'VIS STOP cijfers'!CP7</f>
        <v>0</v>
      </c>
      <c r="CQ264" s="11">
        <f>'VIS STOP cijfers'!CQ7</f>
        <v>0</v>
      </c>
      <c r="CR264" s="11">
        <f>'VIS STOP cijfers'!CR7</f>
        <v>0</v>
      </c>
      <c r="CS264" s="11">
        <f>'VIS STOP cijfers'!CS7</f>
        <v>0</v>
      </c>
      <c r="CT264" s="11">
        <f>'VIS STOP cijfers'!CT7</f>
        <v>0</v>
      </c>
      <c r="CU264" s="11">
        <f>'VIS STOP cijfers'!CU7</f>
        <v>0</v>
      </c>
      <c r="CV264" s="11">
        <f>'VIS STOP cijfers'!CV7</f>
        <v>0</v>
      </c>
      <c r="CW264" s="11">
        <f>'VIS STOP cijfers'!CW7</f>
        <v>0</v>
      </c>
      <c r="CX264" s="11">
        <f>'VIS STOP cijfers'!CX7</f>
        <v>0</v>
      </c>
      <c r="CY264" s="26">
        <f>'VIS STOP cijfers'!CY7</f>
        <v>0</v>
      </c>
      <c r="CZ264" s="11">
        <f>'VIS STOP cijfers'!CZ7</f>
        <v>0</v>
      </c>
      <c r="DA264" s="11">
        <f>'VIS STOP cijfers'!DA7</f>
        <v>0</v>
      </c>
      <c r="DB264" s="11">
        <f>'VIS STOP cijfers'!DB7</f>
        <v>0</v>
      </c>
      <c r="DC264" s="11">
        <f>'VIS STOP cijfers'!DC7</f>
        <v>0</v>
      </c>
      <c r="DD264" s="11">
        <f>'VIS STOP cijfers'!DD7</f>
        <v>0</v>
      </c>
      <c r="DE264" s="11">
        <f>'VIS STOP cijfers'!DE7</f>
        <v>0</v>
      </c>
      <c r="DF264" s="11">
        <f>'VIS STOP cijfers'!DF7</f>
        <v>0</v>
      </c>
      <c r="DG264" s="11">
        <f>'VIS STOP cijfers'!DG7</f>
        <v>0</v>
      </c>
      <c r="DH264" s="11">
        <f>'VIS STOP cijfers'!DH7</f>
        <v>0</v>
      </c>
      <c r="DI264" s="11">
        <f>'VIS STOP cijfers'!DI7</f>
        <v>0</v>
      </c>
      <c r="DJ264" s="11">
        <f>'VIS STOP cijfers'!DJ7</f>
        <v>0</v>
      </c>
      <c r="DK264" s="11">
        <f>'VIS STOP cijfers'!DK7</f>
        <v>0</v>
      </c>
      <c r="DL264" s="26">
        <f>'VIS STOP cijfers'!DL7</f>
        <v>0</v>
      </c>
    </row>
    <row r="265" spans="1:116" s="165" customFormat="1">
      <c r="A265" s="47">
        <f>'VIS STOP cijfers'!A8</f>
        <v>0</v>
      </c>
      <c r="B265" s="49" t="str">
        <f>'VIS STOP cijfers'!B8</f>
        <v>WENT</v>
      </c>
      <c r="C265" s="4" t="str">
        <f>'VIS STOP cijfers'!C8</f>
        <v>Visketen</v>
      </c>
      <c r="D265" s="4" t="str">
        <f>'VIS STOP cijfers'!D8</f>
        <v>VIS zeevisserij DG AGRO</v>
      </c>
      <c r="E265" s="4" t="str">
        <f>'VIS STOP cijfers'!E8</f>
        <v>Traceerbaarheid en etikettering</v>
      </c>
      <c r="F265" s="5" t="str">
        <f>'VIS STOP cijfers'!F8</f>
        <v>EL&amp;I AGRO</v>
      </c>
      <c r="G265" s="4">
        <f>'VIS STOP cijfers'!G8</f>
        <v>0</v>
      </c>
      <c r="H265" s="15">
        <f>'VIS STOP cijfers'!H8</f>
        <v>1300</v>
      </c>
      <c r="I265" s="625">
        <f>'VIS STOP cijfers'!I8</f>
        <v>0</v>
      </c>
      <c r="J265" s="11">
        <f>'VIS STOP cijfers'!J8</f>
        <v>0</v>
      </c>
      <c r="K265" s="11">
        <f>'VIS STOP cijfers'!K8</f>
        <v>0</v>
      </c>
      <c r="L265" s="11">
        <f>'VIS STOP cijfers'!L8</f>
        <v>0</v>
      </c>
      <c r="M265" s="11">
        <f>'VIS STOP cijfers'!M8</f>
        <v>0</v>
      </c>
      <c r="N265" s="11">
        <f>'VIS STOP cijfers'!N8</f>
        <v>0</v>
      </c>
      <c r="O265" s="11">
        <f>'VIS STOP cijfers'!O8</f>
        <v>0</v>
      </c>
      <c r="P265" s="11">
        <f>'VIS STOP cijfers'!P8</f>
        <v>0</v>
      </c>
      <c r="Q265" s="26">
        <f>'VIS STOP cijfers'!Q8</f>
        <v>1300</v>
      </c>
      <c r="R265" s="15">
        <f>'VIS STOP cijfers'!R8</f>
        <v>0</v>
      </c>
      <c r="S265" s="11">
        <f>'VIS STOP cijfers'!S8</f>
        <v>0</v>
      </c>
      <c r="T265" s="11">
        <f>'VIS STOP cijfers'!T8</f>
        <v>1300</v>
      </c>
      <c r="U265" s="11">
        <f>'VIS STOP cijfers'!U8</f>
        <v>0</v>
      </c>
      <c r="V265" s="11">
        <f>'VIS STOP cijfers'!V8</f>
        <v>0</v>
      </c>
      <c r="W265" s="11">
        <f>'VIS STOP cijfers'!W8</f>
        <v>0</v>
      </c>
      <c r="X265" s="11">
        <f>'VIS STOP cijfers'!X8</f>
        <v>0</v>
      </c>
      <c r="Y265" s="11">
        <f>'VIS STOP cijfers'!Y8</f>
        <v>0</v>
      </c>
      <c r="Z265" s="49">
        <f>'VIS STOP cijfers'!Z8</f>
        <v>1300</v>
      </c>
      <c r="AA265" s="11">
        <f>'VIS STOP cijfers'!AA8</f>
        <v>0</v>
      </c>
      <c r="AB265" s="11">
        <f>'VIS STOP cijfers'!AB8</f>
        <v>0</v>
      </c>
      <c r="AC265" s="11">
        <f>'VIS STOP cijfers'!AC8</f>
        <v>0</v>
      </c>
      <c r="AD265" s="11">
        <f>'VIS STOP cijfers'!AD8</f>
        <v>1300</v>
      </c>
      <c r="AE265" s="11">
        <f>'VIS STOP cijfers'!AE8</f>
        <v>0</v>
      </c>
      <c r="AF265" s="11">
        <f>'VIS STOP cijfers'!AF8</f>
        <v>0</v>
      </c>
      <c r="AG265" s="49">
        <f>'VIS STOP cijfers'!AG8</f>
        <v>0</v>
      </c>
      <c r="AH265" s="11">
        <f>'VIS STOP cijfers'!AH8</f>
        <v>0</v>
      </c>
      <c r="AI265" s="11">
        <f>'VIS STOP cijfers'!AI8</f>
        <v>0</v>
      </c>
      <c r="AJ265" s="11">
        <f>'VIS STOP cijfers'!AJ8</f>
        <v>0</v>
      </c>
      <c r="AK265" s="11">
        <f>'VIS STOP cijfers'!AK8</f>
        <v>0</v>
      </c>
      <c r="AL265" s="49">
        <f>'VIS STOP cijfers'!AL8</f>
        <v>0</v>
      </c>
      <c r="AM265" s="11">
        <f>'VIS STOP cijfers'!AM8</f>
        <v>0</v>
      </c>
      <c r="AN265" s="11">
        <f>'VIS STOP cijfers'!AN8</f>
        <v>325</v>
      </c>
      <c r="AO265" s="11">
        <f>'VIS STOP cijfers'!AO8</f>
        <v>325</v>
      </c>
      <c r="AP265" s="11">
        <f>'VIS STOP cijfers'!AP8</f>
        <v>325</v>
      </c>
      <c r="AQ265" s="11">
        <f>'VIS STOP cijfers'!AQ8</f>
        <v>325</v>
      </c>
      <c r="AR265" s="49">
        <f>'VIS STOP cijfers'!AR8</f>
        <v>0</v>
      </c>
      <c r="AS265" s="11">
        <f>'VIS STOP cijfers'!AS8</f>
        <v>0</v>
      </c>
      <c r="AT265" s="11">
        <f>'VIS STOP cijfers'!AT8</f>
        <v>0</v>
      </c>
      <c r="AU265" s="11">
        <f>'VIS STOP cijfers'!AU8</f>
        <v>0</v>
      </c>
      <c r="AV265" s="11">
        <f>'VIS STOP cijfers'!AV8</f>
        <v>0</v>
      </c>
      <c r="AW265" s="11">
        <f>'VIS STOP cijfers'!AW8</f>
        <v>0</v>
      </c>
      <c r="AX265" s="11">
        <f>'VIS STOP cijfers'!AX8</f>
        <v>0</v>
      </c>
      <c r="AY265" s="11">
        <f>'VIS STOP cijfers'!AY8</f>
        <v>0</v>
      </c>
      <c r="AZ265" s="11">
        <f>'VIS STOP cijfers'!AZ8</f>
        <v>0</v>
      </c>
      <c r="BA265" s="11">
        <f>'VIS STOP cijfers'!BA8</f>
        <v>0</v>
      </c>
      <c r="BB265" s="11">
        <f>'VIS STOP cijfers'!BB8</f>
        <v>0</v>
      </c>
      <c r="BC265" s="49">
        <f>'VIS STOP cijfers'!BC8</f>
        <v>0</v>
      </c>
      <c r="BD265" s="11">
        <f>'VIS STOP cijfers'!BD8</f>
        <v>0</v>
      </c>
      <c r="BE265" s="11">
        <f>'VIS STOP cijfers'!BE8</f>
        <v>0</v>
      </c>
      <c r="BF265" s="11">
        <f>'VIS STOP cijfers'!BF8</f>
        <v>0</v>
      </c>
      <c r="BG265" s="11">
        <f>'VIS STOP cijfers'!BG8</f>
        <v>0</v>
      </c>
      <c r="BH265" s="11">
        <f>'VIS STOP cijfers'!BH8</f>
        <v>0</v>
      </c>
      <c r="BI265" s="11">
        <f>'VIS STOP cijfers'!BI8</f>
        <v>0</v>
      </c>
      <c r="BJ265" s="11">
        <f>'VIS STOP cijfers'!BJ8</f>
        <v>0</v>
      </c>
      <c r="BK265" s="49">
        <f>'VIS STOP cijfers'!BK8</f>
        <v>0</v>
      </c>
      <c r="BL265" s="11">
        <f>'VIS STOP cijfers'!BL8</f>
        <v>0</v>
      </c>
      <c r="BM265" s="11">
        <f>'VIS STOP cijfers'!BM8</f>
        <v>0</v>
      </c>
      <c r="BN265" s="11">
        <f>'VIS STOP cijfers'!BN8</f>
        <v>0</v>
      </c>
      <c r="BO265" s="11">
        <f>'VIS STOP cijfers'!BO8</f>
        <v>0</v>
      </c>
      <c r="BP265" s="11">
        <f>'VIS STOP cijfers'!BP8</f>
        <v>0</v>
      </c>
      <c r="BQ265" s="49">
        <f>'VIS STOP cijfers'!BQ8</f>
        <v>0</v>
      </c>
      <c r="BR265" s="11">
        <f>'VIS STOP cijfers'!BR8</f>
        <v>0</v>
      </c>
      <c r="BS265" s="11">
        <f>'VIS STOP cijfers'!BS8</f>
        <v>0</v>
      </c>
      <c r="BT265" s="11">
        <f>'VIS STOP cijfers'!BT8</f>
        <v>0</v>
      </c>
      <c r="BU265" s="11">
        <f>'VIS STOP cijfers'!BU8</f>
        <v>0</v>
      </c>
      <c r="BV265" s="11">
        <f>'VIS STOP cijfers'!BV8</f>
        <v>0</v>
      </c>
      <c r="BW265" s="11">
        <f>'VIS STOP cijfers'!BW8</f>
        <v>0</v>
      </c>
      <c r="BX265" s="47">
        <f>'VIS STOP cijfers'!BX8</f>
        <v>0</v>
      </c>
      <c r="BY265" s="49">
        <f>'VIS STOP cijfers'!BY8</f>
        <v>1300</v>
      </c>
      <c r="BZ265" s="11">
        <f>'VIS STOP cijfers'!BZ8</f>
        <v>0</v>
      </c>
      <c r="CA265" s="11">
        <f>'VIS STOP cijfers'!CA8</f>
        <v>0</v>
      </c>
      <c r="CB265" s="11">
        <f>'VIS STOP cijfers'!CB8</f>
        <v>0</v>
      </c>
      <c r="CC265" s="11">
        <f>'VIS STOP cijfers'!CC8</f>
        <v>0</v>
      </c>
      <c r="CD265" s="11">
        <f>'VIS STOP cijfers'!CD8</f>
        <v>0</v>
      </c>
      <c r="CE265" s="11">
        <f>'VIS STOP cijfers'!CE8</f>
        <v>0</v>
      </c>
      <c r="CF265" s="11">
        <f>'VIS STOP cijfers'!CF8</f>
        <v>0</v>
      </c>
      <c r="CG265" s="11">
        <f>'VIS STOP cijfers'!CG8</f>
        <v>0</v>
      </c>
      <c r="CH265" s="11">
        <f>'VIS STOP cijfers'!CH8</f>
        <v>0</v>
      </c>
      <c r="CI265" s="11">
        <f>'VIS STOP cijfers'!CI8</f>
        <v>0</v>
      </c>
      <c r="CJ265" s="11">
        <f>'VIS STOP cijfers'!CJ8</f>
        <v>0</v>
      </c>
      <c r="CK265" s="11">
        <f>'VIS STOP cijfers'!CK8</f>
        <v>0</v>
      </c>
      <c r="CL265" s="49">
        <f>'VIS STOP cijfers'!CL8</f>
        <v>0</v>
      </c>
      <c r="CM265" s="11">
        <f>'VIS STOP cijfers'!CM8</f>
        <v>0</v>
      </c>
      <c r="CN265" s="11">
        <f>'VIS STOP cijfers'!CN8</f>
        <v>0</v>
      </c>
      <c r="CO265" s="11">
        <f>'VIS STOP cijfers'!CO8</f>
        <v>0</v>
      </c>
      <c r="CP265" s="11">
        <f>'VIS STOP cijfers'!CP8</f>
        <v>0</v>
      </c>
      <c r="CQ265" s="11">
        <f>'VIS STOP cijfers'!CQ8</f>
        <v>0</v>
      </c>
      <c r="CR265" s="11">
        <f>'VIS STOP cijfers'!CR8</f>
        <v>0</v>
      </c>
      <c r="CS265" s="11">
        <f>'VIS STOP cijfers'!CS8</f>
        <v>0</v>
      </c>
      <c r="CT265" s="11">
        <f>'VIS STOP cijfers'!CT8</f>
        <v>0</v>
      </c>
      <c r="CU265" s="11">
        <f>'VIS STOP cijfers'!CU8</f>
        <v>0</v>
      </c>
      <c r="CV265" s="11">
        <f>'VIS STOP cijfers'!CV8</f>
        <v>0</v>
      </c>
      <c r="CW265" s="11">
        <f>'VIS STOP cijfers'!CW8</f>
        <v>0</v>
      </c>
      <c r="CX265" s="11">
        <f>'VIS STOP cijfers'!CX8</f>
        <v>0</v>
      </c>
      <c r="CY265" s="26">
        <f>'VIS STOP cijfers'!CY8</f>
        <v>0</v>
      </c>
      <c r="CZ265" s="11">
        <f>'VIS STOP cijfers'!CZ8</f>
        <v>0</v>
      </c>
      <c r="DA265" s="11">
        <f>'VIS STOP cijfers'!DA8</f>
        <v>0</v>
      </c>
      <c r="DB265" s="11">
        <f>'VIS STOP cijfers'!DB8</f>
        <v>0</v>
      </c>
      <c r="DC265" s="11">
        <f>'VIS STOP cijfers'!DC8</f>
        <v>0</v>
      </c>
      <c r="DD265" s="11">
        <f>'VIS STOP cijfers'!DD8</f>
        <v>0</v>
      </c>
      <c r="DE265" s="11">
        <f>'VIS STOP cijfers'!DE8</f>
        <v>0</v>
      </c>
      <c r="DF265" s="11">
        <f>'VIS STOP cijfers'!DF8</f>
        <v>0</v>
      </c>
      <c r="DG265" s="11">
        <f>'VIS STOP cijfers'!DG8</f>
        <v>0</v>
      </c>
      <c r="DH265" s="11">
        <f>'VIS STOP cijfers'!DH8</f>
        <v>0</v>
      </c>
      <c r="DI265" s="11">
        <f>'VIS STOP cijfers'!DI8</f>
        <v>0</v>
      </c>
      <c r="DJ265" s="11">
        <f>'VIS STOP cijfers'!DJ8</f>
        <v>0</v>
      </c>
      <c r="DK265" s="11">
        <f>'VIS STOP cijfers'!DK8</f>
        <v>0</v>
      </c>
      <c r="DL265" s="26">
        <f>'VIS STOP cijfers'!DL8</f>
        <v>0</v>
      </c>
    </row>
    <row r="266" spans="1:116" s="165" customFormat="1">
      <c r="A266" s="47">
        <f>'VIS STOP cijfers'!A9</f>
        <v>0</v>
      </c>
      <c r="B266" s="49" t="str">
        <f>'VIS STOP cijfers'!B9</f>
        <v>WENT/WENL</v>
      </c>
      <c r="C266" s="4" t="str">
        <f>'VIS STOP cijfers'!C9</f>
        <v>Visketen</v>
      </c>
      <c r="D266" s="4" t="str">
        <f>'VIS STOP cijfers'!D9</f>
        <v>VIS zeevisserij DG AGRO</v>
      </c>
      <c r="E266" s="4" t="str">
        <f>'VIS STOP cijfers'!E9</f>
        <v>Integrale Multidisciplinaire aanpak Samenwerking met IOD, Horeca, Belastingdienst (doorloop 2014)</v>
      </c>
      <c r="F266" s="5" t="str">
        <f>'VIS STOP cijfers'!F9</f>
        <v>EL&amp;I AGRO</v>
      </c>
      <c r="G266" s="4">
        <f>'VIS STOP cijfers'!G9</f>
        <v>0</v>
      </c>
      <c r="H266" s="15">
        <f>'VIS STOP cijfers'!H9</f>
        <v>930</v>
      </c>
      <c r="I266" s="625">
        <f>'VIS STOP cijfers'!I9</f>
        <v>100</v>
      </c>
      <c r="J266" s="11">
        <f>'VIS STOP cijfers'!J9</f>
        <v>0</v>
      </c>
      <c r="K266" s="11">
        <f>'VIS STOP cijfers'!K9</f>
        <v>0</v>
      </c>
      <c r="L266" s="11">
        <f>'VIS STOP cijfers'!L9</f>
        <v>0</v>
      </c>
      <c r="M266" s="11">
        <f>'VIS STOP cijfers'!M9</f>
        <v>0</v>
      </c>
      <c r="N266" s="11">
        <f>'VIS STOP cijfers'!N9</f>
        <v>0</v>
      </c>
      <c r="O266" s="11">
        <f>'VIS STOP cijfers'!O9</f>
        <v>0</v>
      </c>
      <c r="P266" s="11">
        <f>'VIS STOP cijfers'!P9</f>
        <v>0</v>
      </c>
      <c r="Q266" s="26">
        <f>'VIS STOP cijfers'!Q9</f>
        <v>1030</v>
      </c>
      <c r="R266" s="15">
        <f>'VIS STOP cijfers'!R9</f>
        <v>0</v>
      </c>
      <c r="S266" s="11">
        <f>'VIS STOP cijfers'!S9</f>
        <v>0</v>
      </c>
      <c r="T266" s="11">
        <f>'VIS STOP cijfers'!T9</f>
        <v>1030</v>
      </c>
      <c r="U266" s="11">
        <f>'VIS STOP cijfers'!U9</f>
        <v>0</v>
      </c>
      <c r="V266" s="11">
        <f>'VIS STOP cijfers'!V9</f>
        <v>0</v>
      </c>
      <c r="W266" s="11">
        <f>'VIS STOP cijfers'!W9</f>
        <v>0</v>
      </c>
      <c r="X266" s="11">
        <f>'VIS STOP cijfers'!X9</f>
        <v>0</v>
      </c>
      <c r="Y266" s="11">
        <f>'VIS STOP cijfers'!Y9</f>
        <v>0</v>
      </c>
      <c r="Z266" s="49">
        <f>'VIS STOP cijfers'!Z9</f>
        <v>1030</v>
      </c>
      <c r="AA266" s="11">
        <f>'VIS STOP cijfers'!AA9</f>
        <v>0</v>
      </c>
      <c r="AB266" s="11">
        <f>'VIS STOP cijfers'!AB9</f>
        <v>0</v>
      </c>
      <c r="AC266" s="11">
        <f>'VIS STOP cijfers'!AC9</f>
        <v>0</v>
      </c>
      <c r="AD266" s="11">
        <f>'VIS STOP cijfers'!AD9</f>
        <v>930</v>
      </c>
      <c r="AE266" s="11">
        <f>'VIS STOP cijfers'!AE9</f>
        <v>0</v>
      </c>
      <c r="AF266" s="11">
        <f>'VIS STOP cijfers'!AF9</f>
        <v>100</v>
      </c>
      <c r="AG266" s="49">
        <f>'VIS STOP cijfers'!AG9</f>
        <v>0</v>
      </c>
      <c r="AH266" s="11">
        <f>'VIS STOP cijfers'!AH9</f>
        <v>0</v>
      </c>
      <c r="AI266" s="11">
        <f>'VIS STOP cijfers'!AI9</f>
        <v>0</v>
      </c>
      <c r="AJ266" s="11">
        <f>'VIS STOP cijfers'!AJ9</f>
        <v>0</v>
      </c>
      <c r="AK266" s="11">
        <f>'VIS STOP cijfers'!AK9</f>
        <v>0</v>
      </c>
      <c r="AL266" s="49">
        <f>'VIS STOP cijfers'!AL9</f>
        <v>0</v>
      </c>
      <c r="AM266" s="11">
        <f>'VIS STOP cijfers'!AM9</f>
        <v>0</v>
      </c>
      <c r="AN266" s="11">
        <f>'VIS STOP cijfers'!AN9</f>
        <v>233</v>
      </c>
      <c r="AO266" s="11">
        <f>'VIS STOP cijfers'!AO9</f>
        <v>233</v>
      </c>
      <c r="AP266" s="11">
        <f>'VIS STOP cijfers'!AP9</f>
        <v>233</v>
      </c>
      <c r="AQ266" s="11">
        <f>'VIS STOP cijfers'!AQ9</f>
        <v>231</v>
      </c>
      <c r="AR266" s="49">
        <f>'VIS STOP cijfers'!AR9</f>
        <v>0</v>
      </c>
      <c r="AS266" s="11">
        <f>'VIS STOP cijfers'!AS9</f>
        <v>0</v>
      </c>
      <c r="AT266" s="11">
        <f>'VIS STOP cijfers'!AT9</f>
        <v>0</v>
      </c>
      <c r="AU266" s="11">
        <f>'VIS STOP cijfers'!AU9</f>
        <v>0</v>
      </c>
      <c r="AV266" s="11">
        <f>'VIS STOP cijfers'!AV9</f>
        <v>0</v>
      </c>
      <c r="AW266" s="11">
        <f>'VIS STOP cijfers'!AW9</f>
        <v>0</v>
      </c>
      <c r="AX266" s="11">
        <f>'VIS STOP cijfers'!AX9</f>
        <v>0</v>
      </c>
      <c r="AY266" s="11">
        <f>'VIS STOP cijfers'!AY9</f>
        <v>0</v>
      </c>
      <c r="AZ266" s="11">
        <f>'VIS STOP cijfers'!AZ9</f>
        <v>0</v>
      </c>
      <c r="BA266" s="11">
        <f>'VIS STOP cijfers'!BA9</f>
        <v>0</v>
      </c>
      <c r="BB266" s="11">
        <f>'VIS STOP cijfers'!BB9</f>
        <v>0</v>
      </c>
      <c r="BC266" s="49">
        <f>'VIS STOP cijfers'!BC9</f>
        <v>0</v>
      </c>
      <c r="BD266" s="11">
        <f>'VIS STOP cijfers'!BD9</f>
        <v>100</v>
      </c>
      <c r="BE266" s="11">
        <f>'VIS STOP cijfers'!BE9</f>
        <v>0</v>
      </c>
      <c r="BF266" s="11">
        <f>'VIS STOP cijfers'!BF9</f>
        <v>0</v>
      </c>
      <c r="BG266" s="11">
        <f>'VIS STOP cijfers'!BG9</f>
        <v>0</v>
      </c>
      <c r="BH266" s="11">
        <f>'VIS STOP cijfers'!BH9</f>
        <v>0</v>
      </c>
      <c r="BI266" s="11">
        <f>'VIS STOP cijfers'!BI9</f>
        <v>0</v>
      </c>
      <c r="BJ266" s="11">
        <f>'VIS STOP cijfers'!BJ9</f>
        <v>0</v>
      </c>
      <c r="BK266" s="49">
        <f>'VIS STOP cijfers'!BK9</f>
        <v>0</v>
      </c>
      <c r="BL266" s="11">
        <f>'VIS STOP cijfers'!BL9</f>
        <v>0</v>
      </c>
      <c r="BM266" s="11">
        <f>'VIS STOP cijfers'!BM9</f>
        <v>0</v>
      </c>
      <c r="BN266" s="11">
        <f>'VIS STOP cijfers'!BN9</f>
        <v>0</v>
      </c>
      <c r="BO266" s="11">
        <f>'VIS STOP cijfers'!BO9</f>
        <v>0</v>
      </c>
      <c r="BP266" s="11">
        <f>'VIS STOP cijfers'!BP9</f>
        <v>0</v>
      </c>
      <c r="BQ266" s="49">
        <f>'VIS STOP cijfers'!BQ9</f>
        <v>0</v>
      </c>
      <c r="BR266" s="11">
        <f>'VIS STOP cijfers'!BR9</f>
        <v>0</v>
      </c>
      <c r="BS266" s="11">
        <f>'VIS STOP cijfers'!BS9</f>
        <v>0</v>
      </c>
      <c r="BT266" s="11">
        <f>'VIS STOP cijfers'!BT9</f>
        <v>0</v>
      </c>
      <c r="BU266" s="11">
        <f>'VIS STOP cijfers'!BU9</f>
        <v>0</v>
      </c>
      <c r="BV266" s="11">
        <f>'VIS STOP cijfers'!BV9</f>
        <v>0</v>
      </c>
      <c r="BW266" s="11">
        <f>'VIS STOP cijfers'!BW9</f>
        <v>0</v>
      </c>
      <c r="BX266" s="47">
        <f>'VIS STOP cijfers'!BX9</f>
        <v>0</v>
      </c>
      <c r="BY266" s="49">
        <f>'VIS STOP cijfers'!BY9</f>
        <v>1030</v>
      </c>
      <c r="BZ266" s="11">
        <f>'VIS STOP cijfers'!BZ9</f>
        <v>0</v>
      </c>
      <c r="CA266" s="11">
        <f>'VIS STOP cijfers'!CA9</f>
        <v>0</v>
      </c>
      <c r="CB266" s="11">
        <f>'VIS STOP cijfers'!CB9</f>
        <v>0</v>
      </c>
      <c r="CC266" s="11">
        <f>'VIS STOP cijfers'!CC9</f>
        <v>0</v>
      </c>
      <c r="CD266" s="11">
        <f>'VIS STOP cijfers'!CD9</f>
        <v>0</v>
      </c>
      <c r="CE266" s="11">
        <f>'VIS STOP cijfers'!CE9</f>
        <v>0</v>
      </c>
      <c r="CF266" s="11">
        <f>'VIS STOP cijfers'!CF9</f>
        <v>0</v>
      </c>
      <c r="CG266" s="11">
        <f>'VIS STOP cijfers'!CG9</f>
        <v>0</v>
      </c>
      <c r="CH266" s="11">
        <f>'VIS STOP cijfers'!CH9</f>
        <v>0</v>
      </c>
      <c r="CI266" s="11">
        <f>'VIS STOP cijfers'!CI9</f>
        <v>0</v>
      </c>
      <c r="CJ266" s="11">
        <f>'VIS STOP cijfers'!CJ9</f>
        <v>0</v>
      </c>
      <c r="CK266" s="11">
        <f>'VIS STOP cijfers'!CK9</f>
        <v>0</v>
      </c>
      <c r="CL266" s="49">
        <f>'VIS STOP cijfers'!CL9</f>
        <v>0</v>
      </c>
      <c r="CM266" s="11">
        <f>'VIS STOP cijfers'!CM9</f>
        <v>0</v>
      </c>
      <c r="CN266" s="11">
        <f>'VIS STOP cijfers'!CN9</f>
        <v>0</v>
      </c>
      <c r="CO266" s="11">
        <f>'VIS STOP cijfers'!CO9</f>
        <v>0</v>
      </c>
      <c r="CP266" s="11">
        <f>'VIS STOP cijfers'!CP9</f>
        <v>0</v>
      </c>
      <c r="CQ266" s="11">
        <f>'VIS STOP cijfers'!CQ9</f>
        <v>0</v>
      </c>
      <c r="CR266" s="11">
        <f>'VIS STOP cijfers'!CR9</f>
        <v>0</v>
      </c>
      <c r="CS266" s="11">
        <f>'VIS STOP cijfers'!CS9</f>
        <v>0</v>
      </c>
      <c r="CT266" s="11">
        <f>'VIS STOP cijfers'!CT9</f>
        <v>0</v>
      </c>
      <c r="CU266" s="11">
        <f>'VIS STOP cijfers'!CU9</f>
        <v>0</v>
      </c>
      <c r="CV266" s="11">
        <f>'VIS STOP cijfers'!CV9</f>
        <v>0</v>
      </c>
      <c r="CW266" s="11">
        <f>'VIS STOP cijfers'!CW9</f>
        <v>0</v>
      </c>
      <c r="CX266" s="11">
        <f>'VIS STOP cijfers'!CX9</f>
        <v>0</v>
      </c>
      <c r="CY266" s="26">
        <f>'VIS STOP cijfers'!CY9</f>
        <v>0</v>
      </c>
      <c r="CZ266" s="11">
        <f>'VIS STOP cijfers'!CZ9</f>
        <v>0</v>
      </c>
      <c r="DA266" s="11">
        <f>'VIS STOP cijfers'!DA9</f>
        <v>0</v>
      </c>
      <c r="DB266" s="11">
        <f>'VIS STOP cijfers'!DB9</f>
        <v>0</v>
      </c>
      <c r="DC266" s="11">
        <f>'VIS STOP cijfers'!DC9</f>
        <v>0</v>
      </c>
      <c r="DD266" s="11">
        <f>'VIS STOP cijfers'!DD9</f>
        <v>0</v>
      </c>
      <c r="DE266" s="11">
        <f>'VIS STOP cijfers'!DE9</f>
        <v>0</v>
      </c>
      <c r="DF266" s="11">
        <f>'VIS STOP cijfers'!DF9</f>
        <v>0</v>
      </c>
      <c r="DG266" s="11">
        <f>'VIS STOP cijfers'!DG9</f>
        <v>0</v>
      </c>
      <c r="DH266" s="11">
        <f>'VIS STOP cijfers'!DH9</f>
        <v>0</v>
      </c>
      <c r="DI266" s="11">
        <f>'VIS STOP cijfers'!DI9</f>
        <v>0</v>
      </c>
      <c r="DJ266" s="11">
        <f>'VIS STOP cijfers'!DJ9</f>
        <v>0</v>
      </c>
      <c r="DK266" s="11">
        <f>'VIS STOP cijfers'!DK9</f>
        <v>0</v>
      </c>
      <c r="DL266" s="26">
        <f>'VIS STOP cijfers'!DL9</f>
        <v>0</v>
      </c>
    </row>
    <row r="267" spans="1:116" s="165" customFormat="1">
      <c r="A267" s="47">
        <f>'VIS STOP cijfers'!A10</f>
        <v>0</v>
      </c>
      <c r="B267" s="49" t="str">
        <f>'VIS STOP cijfers'!B10</f>
        <v>WENT</v>
      </c>
      <c r="C267" s="13" t="str">
        <f>'VIS STOP cijfers'!C10</f>
        <v>Visketen</v>
      </c>
      <c r="D267" s="13" t="str">
        <f>'VIS STOP cijfers'!D10</f>
        <v>VIS zeevisserij DG AGRO</v>
      </c>
      <c r="E267" s="517" t="str">
        <f>'VIS STOP cijfers'!E10</f>
        <v>Verbeterplan (2,0 FTE TO capaciteit)</v>
      </c>
      <c r="F267" s="157" t="str">
        <f>'VIS STOP cijfers'!F10</f>
        <v>EL&amp;I AGRO</v>
      </c>
      <c r="G267" s="13" t="str">
        <f>'VIS STOP cijfers'!G10</f>
        <v>verbeterplan</v>
      </c>
      <c r="H267" s="15">
        <f>'VIS STOP cijfers'!H10</f>
        <v>2700</v>
      </c>
      <c r="I267" s="625">
        <f>'VIS STOP cijfers'!I10</f>
        <v>0</v>
      </c>
      <c r="J267" s="11">
        <f>'VIS STOP cijfers'!J10</f>
        <v>0</v>
      </c>
      <c r="K267" s="11">
        <f>'VIS STOP cijfers'!K10</f>
        <v>0</v>
      </c>
      <c r="L267" s="11">
        <f>'VIS STOP cijfers'!L10</f>
        <v>0</v>
      </c>
      <c r="M267" s="11">
        <f>'VIS STOP cijfers'!M10</f>
        <v>0</v>
      </c>
      <c r="N267" s="11">
        <f>'VIS STOP cijfers'!N10</f>
        <v>0</v>
      </c>
      <c r="O267" s="11">
        <f>'VIS STOP cijfers'!O10</f>
        <v>0</v>
      </c>
      <c r="P267" s="11">
        <f>'VIS STOP cijfers'!P10</f>
        <v>0</v>
      </c>
      <c r="Q267" s="26">
        <f>'VIS STOP cijfers'!Q10</f>
        <v>2700</v>
      </c>
      <c r="R267" s="15">
        <f>'VIS STOP cijfers'!R10</f>
        <v>0</v>
      </c>
      <c r="S267" s="11">
        <f>'VIS STOP cijfers'!S10</f>
        <v>0</v>
      </c>
      <c r="T267" s="11">
        <f>'VIS STOP cijfers'!T10</f>
        <v>2700</v>
      </c>
      <c r="U267" s="11">
        <f>'VIS STOP cijfers'!U10</f>
        <v>0</v>
      </c>
      <c r="V267" s="11">
        <f>'VIS STOP cijfers'!V10</f>
        <v>0</v>
      </c>
      <c r="W267" s="11">
        <f>'VIS STOP cijfers'!W10</f>
        <v>0</v>
      </c>
      <c r="X267" s="11">
        <f>'VIS STOP cijfers'!X10</f>
        <v>0</v>
      </c>
      <c r="Y267" s="11">
        <f>'VIS STOP cijfers'!Y10</f>
        <v>0</v>
      </c>
      <c r="Z267" s="49">
        <f>'VIS STOP cijfers'!Z10</f>
        <v>2700</v>
      </c>
      <c r="AA267" s="11">
        <f>'VIS STOP cijfers'!AA10</f>
        <v>2700</v>
      </c>
      <c r="AB267" s="11">
        <f>'VIS STOP cijfers'!AB10</f>
        <v>0</v>
      </c>
      <c r="AC267" s="11">
        <f>'VIS STOP cijfers'!AC10</f>
        <v>0</v>
      </c>
      <c r="AD267" s="11">
        <f>'VIS STOP cijfers'!AD10</f>
        <v>0</v>
      </c>
      <c r="AE267" s="11">
        <f>'VIS STOP cijfers'!AE10</f>
        <v>0</v>
      </c>
      <c r="AF267" s="11">
        <f>'VIS STOP cijfers'!AF10</f>
        <v>0</v>
      </c>
      <c r="AG267" s="49">
        <f>'VIS STOP cijfers'!AG10</f>
        <v>0</v>
      </c>
      <c r="AH267" s="11">
        <f>'VIS STOP cijfers'!AH10</f>
        <v>0</v>
      </c>
      <c r="AI267" s="11">
        <f>'VIS STOP cijfers'!AI10</f>
        <v>0</v>
      </c>
      <c r="AJ267" s="11">
        <f>'VIS STOP cijfers'!AJ10</f>
        <v>2700</v>
      </c>
      <c r="AK267" s="11">
        <f>'VIS STOP cijfers'!AK10</f>
        <v>0</v>
      </c>
      <c r="AL267" s="49">
        <f>'VIS STOP cijfers'!AL10</f>
        <v>0</v>
      </c>
      <c r="AM267" s="11">
        <f>'VIS STOP cijfers'!AM10</f>
        <v>0</v>
      </c>
      <c r="AN267" s="11">
        <f>'VIS STOP cijfers'!AN10</f>
        <v>0</v>
      </c>
      <c r="AO267" s="11">
        <f>'VIS STOP cijfers'!AO10</f>
        <v>0</v>
      </c>
      <c r="AP267" s="11">
        <f>'VIS STOP cijfers'!AP10</f>
        <v>0</v>
      </c>
      <c r="AQ267" s="11">
        <f>'VIS STOP cijfers'!AQ10</f>
        <v>0</v>
      </c>
      <c r="AR267" s="49">
        <f>'VIS STOP cijfers'!AR10</f>
        <v>0</v>
      </c>
      <c r="AS267" s="11">
        <f>'VIS STOP cijfers'!AS10</f>
        <v>0</v>
      </c>
      <c r="AT267" s="11">
        <f>'VIS STOP cijfers'!AT10</f>
        <v>0</v>
      </c>
      <c r="AU267" s="11">
        <f>'VIS STOP cijfers'!AU10</f>
        <v>0</v>
      </c>
      <c r="AV267" s="11">
        <f>'VIS STOP cijfers'!AV10</f>
        <v>0</v>
      </c>
      <c r="AW267" s="11">
        <f>'VIS STOP cijfers'!AW10</f>
        <v>0</v>
      </c>
      <c r="AX267" s="11">
        <f>'VIS STOP cijfers'!AX10</f>
        <v>0</v>
      </c>
      <c r="AY267" s="11">
        <f>'VIS STOP cijfers'!AY10</f>
        <v>0</v>
      </c>
      <c r="AZ267" s="11">
        <f>'VIS STOP cijfers'!AZ10</f>
        <v>0</v>
      </c>
      <c r="BA267" s="11">
        <f>'VIS STOP cijfers'!BA10</f>
        <v>0</v>
      </c>
      <c r="BB267" s="11">
        <f>'VIS STOP cijfers'!BB10</f>
        <v>0</v>
      </c>
      <c r="BC267" s="49">
        <f>'VIS STOP cijfers'!BC10</f>
        <v>0</v>
      </c>
      <c r="BD267" s="11">
        <f>'VIS STOP cijfers'!BD10</f>
        <v>0</v>
      </c>
      <c r="BE267" s="11">
        <f>'VIS STOP cijfers'!BE10</f>
        <v>0</v>
      </c>
      <c r="BF267" s="11">
        <f>'VIS STOP cijfers'!BF10</f>
        <v>0</v>
      </c>
      <c r="BG267" s="11">
        <f>'VIS STOP cijfers'!BG10</f>
        <v>0</v>
      </c>
      <c r="BH267" s="11">
        <f>'VIS STOP cijfers'!BH10</f>
        <v>0</v>
      </c>
      <c r="BI267" s="11">
        <f>'VIS STOP cijfers'!BI10</f>
        <v>0</v>
      </c>
      <c r="BJ267" s="11">
        <f>'VIS STOP cijfers'!BJ10</f>
        <v>0</v>
      </c>
      <c r="BK267" s="49">
        <f>'VIS STOP cijfers'!BK10</f>
        <v>0</v>
      </c>
      <c r="BL267" s="11">
        <f>'VIS STOP cijfers'!BL10</f>
        <v>0</v>
      </c>
      <c r="BM267" s="11">
        <f>'VIS STOP cijfers'!BM10</f>
        <v>0</v>
      </c>
      <c r="BN267" s="11">
        <f>'VIS STOP cijfers'!BN10</f>
        <v>0</v>
      </c>
      <c r="BO267" s="11">
        <f>'VIS STOP cijfers'!BO10</f>
        <v>0</v>
      </c>
      <c r="BP267" s="11">
        <f>'VIS STOP cijfers'!BP10</f>
        <v>0</v>
      </c>
      <c r="BQ267" s="49">
        <f>'VIS STOP cijfers'!BQ10</f>
        <v>0</v>
      </c>
      <c r="BR267" s="11">
        <f>'VIS STOP cijfers'!BR10</f>
        <v>0</v>
      </c>
      <c r="BS267" s="11">
        <f>'VIS STOP cijfers'!BS10</f>
        <v>0</v>
      </c>
      <c r="BT267" s="11">
        <f>'VIS STOP cijfers'!BT10</f>
        <v>0</v>
      </c>
      <c r="BU267" s="11">
        <f>'VIS STOP cijfers'!BU10</f>
        <v>0</v>
      </c>
      <c r="BV267" s="11">
        <f>'VIS STOP cijfers'!BV10</f>
        <v>0</v>
      </c>
      <c r="BW267" s="11">
        <f>'VIS STOP cijfers'!BW10</f>
        <v>0</v>
      </c>
      <c r="BX267" s="47">
        <f>'VIS STOP cijfers'!BX10</f>
        <v>0</v>
      </c>
      <c r="BY267" s="49">
        <f>'VIS STOP cijfers'!BY10</f>
        <v>2700</v>
      </c>
      <c r="BZ267" s="11">
        <f>'VIS STOP cijfers'!BZ10</f>
        <v>0</v>
      </c>
      <c r="CA267" s="11">
        <f>'VIS STOP cijfers'!CA10</f>
        <v>0</v>
      </c>
      <c r="CB267" s="11">
        <f>'VIS STOP cijfers'!CB10</f>
        <v>0</v>
      </c>
      <c r="CC267" s="11">
        <f>'VIS STOP cijfers'!CC10</f>
        <v>0</v>
      </c>
      <c r="CD267" s="11">
        <f>'VIS STOP cijfers'!CD10</f>
        <v>0</v>
      </c>
      <c r="CE267" s="11">
        <f>'VIS STOP cijfers'!CE10</f>
        <v>0</v>
      </c>
      <c r="CF267" s="11">
        <f>'VIS STOP cijfers'!CF10</f>
        <v>0</v>
      </c>
      <c r="CG267" s="11">
        <f>'VIS STOP cijfers'!CG10</f>
        <v>0</v>
      </c>
      <c r="CH267" s="11">
        <f>'VIS STOP cijfers'!CH10</f>
        <v>0</v>
      </c>
      <c r="CI267" s="11">
        <f>'VIS STOP cijfers'!CI10</f>
        <v>0</v>
      </c>
      <c r="CJ267" s="11">
        <f>'VIS STOP cijfers'!CJ10</f>
        <v>0</v>
      </c>
      <c r="CK267" s="11">
        <f>'VIS STOP cijfers'!CK10</f>
        <v>0</v>
      </c>
      <c r="CL267" s="49">
        <f>'VIS STOP cijfers'!CL10</f>
        <v>0</v>
      </c>
      <c r="CM267" s="11">
        <f>'VIS STOP cijfers'!CM10</f>
        <v>0</v>
      </c>
      <c r="CN267" s="11">
        <f>'VIS STOP cijfers'!CN10</f>
        <v>0</v>
      </c>
      <c r="CO267" s="11">
        <f>'VIS STOP cijfers'!CO10</f>
        <v>0</v>
      </c>
      <c r="CP267" s="11">
        <f>'VIS STOP cijfers'!CP10</f>
        <v>0</v>
      </c>
      <c r="CQ267" s="11">
        <f>'VIS STOP cijfers'!CQ10</f>
        <v>0</v>
      </c>
      <c r="CR267" s="11">
        <f>'VIS STOP cijfers'!CR10</f>
        <v>0</v>
      </c>
      <c r="CS267" s="11">
        <f>'VIS STOP cijfers'!CS10</f>
        <v>0</v>
      </c>
      <c r="CT267" s="11">
        <f>'VIS STOP cijfers'!CT10</f>
        <v>0</v>
      </c>
      <c r="CU267" s="11">
        <f>'VIS STOP cijfers'!CU10</f>
        <v>0</v>
      </c>
      <c r="CV267" s="11">
        <f>'VIS STOP cijfers'!CV10</f>
        <v>0</v>
      </c>
      <c r="CW267" s="11">
        <f>'VIS STOP cijfers'!CW10</f>
        <v>0</v>
      </c>
      <c r="CX267" s="11">
        <f>'VIS STOP cijfers'!CX10</f>
        <v>0</v>
      </c>
      <c r="CY267" s="26">
        <f>'VIS STOP cijfers'!CY10</f>
        <v>0</v>
      </c>
      <c r="CZ267" s="11">
        <f>'VIS STOP cijfers'!CZ10</f>
        <v>0</v>
      </c>
      <c r="DA267" s="11">
        <f>'VIS STOP cijfers'!DA10</f>
        <v>0</v>
      </c>
      <c r="DB267" s="11">
        <f>'VIS STOP cijfers'!DB10</f>
        <v>0</v>
      </c>
      <c r="DC267" s="11">
        <f>'VIS STOP cijfers'!DC10</f>
        <v>0</v>
      </c>
      <c r="DD267" s="11">
        <f>'VIS STOP cijfers'!DD10</f>
        <v>0</v>
      </c>
      <c r="DE267" s="11">
        <f>'VIS STOP cijfers'!DE10</f>
        <v>0</v>
      </c>
      <c r="DF267" s="11">
        <f>'VIS STOP cijfers'!DF10</f>
        <v>0</v>
      </c>
      <c r="DG267" s="11">
        <f>'VIS STOP cijfers'!DG10</f>
        <v>0</v>
      </c>
      <c r="DH267" s="11">
        <f>'VIS STOP cijfers'!DH10</f>
        <v>0</v>
      </c>
      <c r="DI267" s="11">
        <f>'VIS STOP cijfers'!DI10</f>
        <v>0</v>
      </c>
      <c r="DJ267" s="11">
        <f>'VIS STOP cijfers'!DJ10</f>
        <v>0</v>
      </c>
      <c r="DK267" s="11">
        <f>'VIS STOP cijfers'!DK10</f>
        <v>0</v>
      </c>
      <c r="DL267" s="26">
        <f>'VIS STOP cijfers'!DL10</f>
        <v>0</v>
      </c>
    </row>
    <row r="268" spans="1:116" s="165" customFormat="1">
      <c r="A268" s="47">
        <f>'VIS STOP cijfers'!A12</f>
        <v>0</v>
      </c>
      <c r="B268" s="49" t="str">
        <f>'VIS STOP cijfers'!B12</f>
        <v>WBNT/WBNA</v>
      </c>
      <c r="C268" s="4" t="str">
        <f>'VIS STOP cijfers'!C12</f>
        <v>Visketen</v>
      </c>
      <c r="D268" s="4" t="str">
        <f>'VIS STOP cijfers'!D12</f>
        <v>VIS Kust en Binnenvisserij DG AGRO</v>
      </c>
      <c r="E268" s="4" t="str">
        <f>'VIS STOP cijfers'!E12</f>
        <v>TO werkzaamheden</v>
      </c>
      <c r="F268" s="5" t="str">
        <f>'VIS STOP cijfers'!F12</f>
        <v>EL&amp;I AGRO</v>
      </c>
      <c r="G268" s="4">
        <f>'VIS STOP cijfers'!G12</f>
        <v>0</v>
      </c>
      <c r="H268" s="15">
        <f>'VIS STOP cijfers'!H12</f>
        <v>842</v>
      </c>
      <c r="I268" s="625">
        <f>'VIS STOP cijfers'!I12</f>
        <v>0</v>
      </c>
      <c r="J268" s="11">
        <f>'VIS STOP cijfers'!J12</f>
        <v>500</v>
      </c>
      <c r="K268" s="11">
        <f>'VIS STOP cijfers'!K12</f>
        <v>0</v>
      </c>
      <c r="L268" s="11">
        <f>'VIS STOP cijfers'!L12</f>
        <v>0</v>
      </c>
      <c r="M268" s="11">
        <f>'VIS STOP cijfers'!M12</f>
        <v>0</v>
      </c>
      <c r="N268" s="11">
        <f>'VIS STOP cijfers'!N12</f>
        <v>0</v>
      </c>
      <c r="O268" s="11">
        <f>'VIS STOP cijfers'!O12</f>
        <v>0</v>
      </c>
      <c r="P268" s="11">
        <f>'VIS STOP cijfers'!P12</f>
        <v>0</v>
      </c>
      <c r="Q268" s="26">
        <f>'VIS STOP cijfers'!Q12</f>
        <v>1342</v>
      </c>
      <c r="R268" s="15">
        <f>'VIS STOP cijfers'!R12</f>
        <v>0</v>
      </c>
      <c r="S268" s="11">
        <f>'VIS STOP cijfers'!S12</f>
        <v>0</v>
      </c>
      <c r="T268" s="11">
        <f>'VIS STOP cijfers'!T12</f>
        <v>1342</v>
      </c>
      <c r="U268" s="11">
        <f>'VIS STOP cijfers'!U12</f>
        <v>0</v>
      </c>
      <c r="V268" s="11">
        <f>'VIS STOP cijfers'!V12</f>
        <v>0</v>
      </c>
      <c r="W268" s="11">
        <f>'VIS STOP cijfers'!W12</f>
        <v>0</v>
      </c>
      <c r="X268" s="11">
        <f>'VIS STOP cijfers'!X12</f>
        <v>0</v>
      </c>
      <c r="Y268" s="11">
        <f>'VIS STOP cijfers'!Y12</f>
        <v>0</v>
      </c>
      <c r="Z268" s="49">
        <f>'VIS STOP cijfers'!Z12</f>
        <v>1342</v>
      </c>
      <c r="AA268" s="11">
        <f>'VIS STOP cijfers'!AA12</f>
        <v>1342</v>
      </c>
      <c r="AB268" s="11">
        <f>'VIS STOP cijfers'!AB12</f>
        <v>0</v>
      </c>
      <c r="AC268" s="11">
        <f>'VIS STOP cijfers'!AC12</f>
        <v>0</v>
      </c>
      <c r="AD268" s="11">
        <f>'VIS STOP cijfers'!AD12</f>
        <v>0</v>
      </c>
      <c r="AE268" s="11">
        <f>'VIS STOP cijfers'!AE12</f>
        <v>0</v>
      </c>
      <c r="AF268" s="11">
        <f>'VIS STOP cijfers'!AF12</f>
        <v>0</v>
      </c>
      <c r="AG268" s="49">
        <f>'VIS STOP cijfers'!AG12</f>
        <v>0</v>
      </c>
      <c r="AH268" s="11">
        <f>'VIS STOP cijfers'!AH12</f>
        <v>0</v>
      </c>
      <c r="AI268" s="11">
        <f>'VIS STOP cijfers'!AI12</f>
        <v>0</v>
      </c>
      <c r="AJ268" s="11">
        <f>'VIS STOP cijfers'!AJ12</f>
        <v>1342</v>
      </c>
      <c r="AK268" s="11">
        <f>'VIS STOP cijfers'!AK12</f>
        <v>0</v>
      </c>
      <c r="AL268" s="49">
        <f>'VIS STOP cijfers'!AL12</f>
        <v>0</v>
      </c>
      <c r="AM268" s="11">
        <f>'VIS STOP cijfers'!AM12</f>
        <v>0</v>
      </c>
      <c r="AN268" s="11">
        <f>'VIS STOP cijfers'!AN12</f>
        <v>0</v>
      </c>
      <c r="AO268" s="11">
        <f>'VIS STOP cijfers'!AO12</f>
        <v>0</v>
      </c>
      <c r="AP268" s="11">
        <f>'VIS STOP cijfers'!AP12</f>
        <v>0</v>
      </c>
      <c r="AQ268" s="11">
        <f>'VIS STOP cijfers'!AQ12</f>
        <v>0</v>
      </c>
      <c r="AR268" s="49">
        <f>'VIS STOP cijfers'!AR12</f>
        <v>0</v>
      </c>
      <c r="AS268" s="11">
        <f>'VIS STOP cijfers'!AS12</f>
        <v>0</v>
      </c>
      <c r="AT268" s="11">
        <f>'VIS STOP cijfers'!AT12</f>
        <v>0</v>
      </c>
      <c r="AU268" s="11">
        <f>'VIS STOP cijfers'!AU12</f>
        <v>0</v>
      </c>
      <c r="AV268" s="11">
        <f>'VIS STOP cijfers'!AV12</f>
        <v>0</v>
      </c>
      <c r="AW268" s="11">
        <f>'VIS STOP cijfers'!AW12</f>
        <v>0</v>
      </c>
      <c r="AX268" s="11">
        <f>'VIS STOP cijfers'!AX12</f>
        <v>0</v>
      </c>
      <c r="AY268" s="11">
        <f>'VIS STOP cijfers'!AY12</f>
        <v>0</v>
      </c>
      <c r="AZ268" s="11">
        <f>'VIS STOP cijfers'!AZ12</f>
        <v>0</v>
      </c>
      <c r="BA268" s="11">
        <f>'VIS STOP cijfers'!BA12</f>
        <v>0</v>
      </c>
      <c r="BB268" s="11">
        <f>'VIS STOP cijfers'!BB12</f>
        <v>0</v>
      </c>
      <c r="BC268" s="49">
        <f>'VIS STOP cijfers'!BC12</f>
        <v>0</v>
      </c>
      <c r="BD268" s="11">
        <f>'VIS STOP cijfers'!BD12</f>
        <v>0</v>
      </c>
      <c r="BE268" s="11">
        <f>'VIS STOP cijfers'!BE12</f>
        <v>0</v>
      </c>
      <c r="BF268" s="11">
        <f>'VIS STOP cijfers'!BF12</f>
        <v>0</v>
      </c>
      <c r="BG268" s="11">
        <f>'VIS STOP cijfers'!BG12</f>
        <v>0</v>
      </c>
      <c r="BH268" s="11">
        <f>'VIS STOP cijfers'!BH12</f>
        <v>0</v>
      </c>
      <c r="BI268" s="11">
        <f>'VIS STOP cijfers'!BI12</f>
        <v>0</v>
      </c>
      <c r="BJ268" s="11">
        <f>'VIS STOP cijfers'!BJ12</f>
        <v>0</v>
      </c>
      <c r="BK268" s="49">
        <f>'VIS STOP cijfers'!BK12</f>
        <v>0</v>
      </c>
      <c r="BL268" s="11">
        <f>'VIS STOP cijfers'!BL12</f>
        <v>0</v>
      </c>
      <c r="BM268" s="11">
        <f>'VIS STOP cijfers'!BM12</f>
        <v>0</v>
      </c>
      <c r="BN268" s="11">
        <f>'VIS STOP cijfers'!BN12</f>
        <v>0</v>
      </c>
      <c r="BO268" s="11">
        <f>'VIS STOP cijfers'!BO12</f>
        <v>0</v>
      </c>
      <c r="BP268" s="11">
        <f>'VIS STOP cijfers'!BP12</f>
        <v>0</v>
      </c>
      <c r="BQ268" s="49">
        <f>'VIS STOP cijfers'!BQ12</f>
        <v>0</v>
      </c>
      <c r="BR268" s="11">
        <f>'VIS STOP cijfers'!BR12</f>
        <v>0</v>
      </c>
      <c r="BS268" s="11">
        <f>'VIS STOP cijfers'!BS12</f>
        <v>0</v>
      </c>
      <c r="BT268" s="11">
        <f>'VIS STOP cijfers'!BT12</f>
        <v>0</v>
      </c>
      <c r="BU268" s="11">
        <f>'VIS STOP cijfers'!BU12</f>
        <v>0</v>
      </c>
      <c r="BV268" s="11">
        <f>'VIS STOP cijfers'!BV12</f>
        <v>0</v>
      </c>
      <c r="BW268" s="11">
        <f>'VIS STOP cijfers'!BW12</f>
        <v>0</v>
      </c>
      <c r="BX268" s="47">
        <f>'VIS STOP cijfers'!BX12</f>
        <v>0</v>
      </c>
      <c r="BY268" s="49">
        <f>'VIS STOP cijfers'!BY12</f>
        <v>1342</v>
      </c>
      <c r="BZ268" s="11">
        <f>'VIS STOP cijfers'!BZ12</f>
        <v>0</v>
      </c>
      <c r="CA268" s="11">
        <f>'VIS STOP cijfers'!CA12</f>
        <v>0</v>
      </c>
      <c r="CB268" s="11">
        <f>'VIS STOP cijfers'!CB12</f>
        <v>0</v>
      </c>
      <c r="CC268" s="11">
        <f>'VIS STOP cijfers'!CC12</f>
        <v>0</v>
      </c>
      <c r="CD268" s="11">
        <f>'VIS STOP cijfers'!CD12</f>
        <v>0</v>
      </c>
      <c r="CE268" s="11">
        <f>'VIS STOP cijfers'!CE12</f>
        <v>0</v>
      </c>
      <c r="CF268" s="11">
        <f>'VIS STOP cijfers'!CF12</f>
        <v>0</v>
      </c>
      <c r="CG268" s="11">
        <f>'VIS STOP cijfers'!CG12</f>
        <v>0</v>
      </c>
      <c r="CH268" s="11">
        <f>'VIS STOP cijfers'!CH12</f>
        <v>0</v>
      </c>
      <c r="CI268" s="11">
        <f>'VIS STOP cijfers'!CI12</f>
        <v>0</v>
      </c>
      <c r="CJ268" s="11">
        <f>'VIS STOP cijfers'!CJ12</f>
        <v>0</v>
      </c>
      <c r="CK268" s="11">
        <f>'VIS STOP cijfers'!CK12</f>
        <v>0</v>
      </c>
      <c r="CL268" s="49">
        <f>'VIS STOP cijfers'!CL12</f>
        <v>0</v>
      </c>
      <c r="CM268" s="11">
        <f>'VIS STOP cijfers'!CM12</f>
        <v>0</v>
      </c>
      <c r="CN268" s="11">
        <f>'VIS STOP cijfers'!CN12</f>
        <v>0</v>
      </c>
      <c r="CO268" s="11">
        <f>'VIS STOP cijfers'!CO12</f>
        <v>0</v>
      </c>
      <c r="CP268" s="11">
        <f>'VIS STOP cijfers'!CP12</f>
        <v>0</v>
      </c>
      <c r="CQ268" s="11">
        <f>'VIS STOP cijfers'!CQ12</f>
        <v>0</v>
      </c>
      <c r="CR268" s="11">
        <f>'VIS STOP cijfers'!CR12</f>
        <v>0</v>
      </c>
      <c r="CS268" s="11">
        <f>'VIS STOP cijfers'!CS12</f>
        <v>0</v>
      </c>
      <c r="CT268" s="11">
        <f>'VIS STOP cijfers'!CT12</f>
        <v>0</v>
      </c>
      <c r="CU268" s="11">
        <f>'VIS STOP cijfers'!CU12</f>
        <v>0</v>
      </c>
      <c r="CV268" s="11">
        <f>'VIS STOP cijfers'!CV12</f>
        <v>0</v>
      </c>
      <c r="CW268" s="11">
        <f>'VIS STOP cijfers'!CW12</f>
        <v>0</v>
      </c>
      <c r="CX268" s="11">
        <f>'VIS STOP cijfers'!CX12</f>
        <v>0</v>
      </c>
      <c r="CY268" s="26">
        <f>'VIS STOP cijfers'!CY12</f>
        <v>0</v>
      </c>
      <c r="CZ268" s="11">
        <f>'VIS STOP cijfers'!CZ12</f>
        <v>0</v>
      </c>
      <c r="DA268" s="11">
        <f>'VIS STOP cijfers'!DA12</f>
        <v>0</v>
      </c>
      <c r="DB268" s="11">
        <f>'VIS STOP cijfers'!DB12</f>
        <v>0</v>
      </c>
      <c r="DC268" s="11">
        <f>'VIS STOP cijfers'!DC12</f>
        <v>0</v>
      </c>
      <c r="DD268" s="11">
        <f>'VIS STOP cijfers'!DD12</f>
        <v>0</v>
      </c>
      <c r="DE268" s="11">
        <f>'VIS STOP cijfers'!DE12</f>
        <v>0</v>
      </c>
      <c r="DF268" s="11">
        <f>'VIS STOP cijfers'!DF12</f>
        <v>0</v>
      </c>
      <c r="DG268" s="11">
        <f>'VIS STOP cijfers'!DG12</f>
        <v>0</v>
      </c>
      <c r="DH268" s="11">
        <f>'VIS STOP cijfers'!DH12</f>
        <v>0</v>
      </c>
      <c r="DI268" s="11">
        <f>'VIS STOP cijfers'!DI12</f>
        <v>0</v>
      </c>
      <c r="DJ268" s="11">
        <f>'VIS STOP cijfers'!DJ12</f>
        <v>0</v>
      </c>
      <c r="DK268" s="11">
        <f>'VIS STOP cijfers'!DK12</f>
        <v>0</v>
      </c>
      <c r="DL268" s="26">
        <f>'VIS STOP cijfers'!DL12</f>
        <v>0</v>
      </c>
    </row>
    <row r="269" spans="1:116" s="165" customFormat="1">
      <c r="A269" s="47">
        <f>'VIS STOP cijfers'!A13</f>
        <v>0</v>
      </c>
      <c r="B269" s="49" t="str">
        <f>'VIS STOP cijfers'!B13</f>
        <v>WBNT</v>
      </c>
      <c r="C269" s="4" t="str">
        <f>'VIS STOP cijfers'!C13</f>
        <v>Visketen</v>
      </c>
      <c r="D269" s="4" t="str">
        <f>'VIS STOP cijfers'!D13</f>
        <v>VIS Kust en Binnenvisserij DG AGRO</v>
      </c>
      <c r="E269" s="4" t="str">
        <f>'VIS STOP cijfers'!E13</f>
        <v>Reguliere workflow/makelaarsfunctie visstroperij</v>
      </c>
      <c r="F269" s="5" t="str">
        <f>'VIS STOP cijfers'!F13</f>
        <v>EL&amp;I AGRO</v>
      </c>
      <c r="G269" s="4">
        <f>'VIS STOP cijfers'!G13</f>
        <v>0</v>
      </c>
      <c r="H269" s="15">
        <f>'VIS STOP cijfers'!H13</f>
        <v>5100</v>
      </c>
      <c r="I269" s="625">
        <f>'VIS STOP cijfers'!I13</f>
        <v>0</v>
      </c>
      <c r="J269" s="11">
        <f>'VIS STOP cijfers'!J13</f>
        <v>0</v>
      </c>
      <c r="K269" s="11">
        <f>'VIS STOP cijfers'!K13</f>
        <v>0</v>
      </c>
      <c r="L269" s="11">
        <f>'VIS STOP cijfers'!L13</f>
        <v>0</v>
      </c>
      <c r="M269" s="11">
        <f>'VIS STOP cijfers'!M13</f>
        <v>0</v>
      </c>
      <c r="N269" s="11">
        <f>'VIS STOP cijfers'!N13</f>
        <v>0</v>
      </c>
      <c r="O269" s="11">
        <f>'VIS STOP cijfers'!O13</f>
        <v>0</v>
      </c>
      <c r="P269" s="11">
        <f>'VIS STOP cijfers'!P13</f>
        <v>0</v>
      </c>
      <c r="Q269" s="26">
        <f>'VIS STOP cijfers'!Q13</f>
        <v>5100</v>
      </c>
      <c r="R269" s="15">
        <f>'VIS STOP cijfers'!R13</f>
        <v>0</v>
      </c>
      <c r="S269" s="11">
        <f>'VIS STOP cijfers'!S13</f>
        <v>0</v>
      </c>
      <c r="T269" s="11">
        <f>'VIS STOP cijfers'!T13</f>
        <v>5100</v>
      </c>
      <c r="U269" s="11">
        <f>'VIS STOP cijfers'!U13</f>
        <v>0</v>
      </c>
      <c r="V269" s="11">
        <f>'VIS STOP cijfers'!V13</f>
        <v>0</v>
      </c>
      <c r="W269" s="11">
        <f>'VIS STOP cijfers'!W13</f>
        <v>0</v>
      </c>
      <c r="X269" s="11">
        <f>'VIS STOP cijfers'!X13</f>
        <v>0</v>
      </c>
      <c r="Y269" s="11">
        <f>'VIS STOP cijfers'!Y13</f>
        <v>0</v>
      </c>
      <c r="Z269" s="49">
        <f>'VIS STOP cijfers'!Z13</f>
        <v>5100</v>
      </c>
      <c r="AA269" s="11">
        <f>'VIS STOP cijfers'!AA13</f>
        <v>0</v>
      </c>
      <c r="AB269" s="11">
        <f>'VIS STOP cijfers'!AB13</f>
        <v>0</v>
      </c>
      <c r="AC269" s="11">
        <f>'VIS STOP cijfers'!AC13</f>
        <v>0</v>
      </c>
      <c r="AD269" s="11">
        <f>'VIS STOP cijfers'!AD13</f>
        <v>5100</v>
      </c>
      <c r="AE269" s="11">
        <f>'VIS STOP cijfers'!AE13</f>
        <v>0</v>
      </c>
      <c r="AF269" s="11">
        <f>'VIS STOP cijfers'!AF13</f>
        <v>0</v>
      </c>
      <c r="AG269" s="49">
        <f>'VIS STOP cijfers'!AG13</f>
        <v>0</v>
      </c>
      <c r="AH269" s="11">
        <f>'VIS STOP cijfers'!AH13</f>
        <v>0</v>
      </c>
      <c r="AI269" s="11">
        <f>'VIS STOP cijfers'!AI13</f>
        <v>0</v>
      </c>
      <c r="AJ269" s="11">
        <f>'VIS STOP cijfers'!AJ13</f>
        <v>0</v>
      </c>
      <c r="AK269" s="11">
        <f>'VIS STOP cijfers'!AK13</f>
        <v>0</v>
      </c>
      <c r="AL269" s="49">
        <f>'VIS STOP cijfers'!AL13</f>
        <v>0</v>
      </c>
      <c r="AM269" s="11">
        <f>'VIS STOP cijfers'!AM13</f>
        <v>0</v>
      </c>
      <c r="AN269" s="11">
        <f>'VIS STOP cijfers'!AN13</f>
        <v>1275</v>
      </c>
      <c r="AO269" s="11">
        <f>'VIS STOP cijfers'!AO13</f>
        <v>1275</v>
      </c>
      <c r="AP269" s="11">
        <f>'VIS STOP cijfers'!AP13</f>
        <v>1275</v>
      </c>
      <c r="AQ269" s="11">
        <f>'VIS STOP cijfers'!AQ13</f>
        <v>1275</v>
      </c>
      <c r="AR269" s="49">
        <f>'VIS STOP cijfers'!AR13</f>
        <v>0</v>
      </c>
      <c r="AS269" s="11">
        <f>'VIS STOP cijfers'!AS13</f>
        <v>0</v>
      </c>
      <c r="AT269" s="11">
        <f>'VIS STOP cijfers'!AT13</f>
        <v>0</v>
      </c>
      <c r="AU269" s="11">
        <f>'VIS STOP cijfers'!AU13</f>
        <v>0</v>
      </c>
      <c r="AV269" s="11">
        <f>'VIS STOP cijfers'!AV13</f>
        <v>0</v>
      </c>
      <c r="AW269" s="11">
        <f>'VIS STOP cijfers'!AW13</f>
        <v>0</v>
      </c>
      <c r="AX269" s="11">
        <f>'VIS STOP cijfers'!AX13</f>
        <v>0</v>
      </c>
      <c r="AY269" s="11">
        <f>'VIS STOP cijfers'!AY13</f>
        <v>0</v>
      </c>
      <c r="AZ269" s="11">
        <f>'VIS STOP cijfers'!AZ13</f>
        <v>0</v>
      </c>
      <c r="BA269" s="11">
        <f>'VIS STOP cijfers'!BA13</f>
        <v>0</v>
      </c>
      <c r="BB269" s="11">
        <f>'VIS STOP cijfers'!BB13</f>
        <v>0</v>
      </c>
      <c r="BC269" s="49">
        <f>'VIS STOP cijfers'!BC13</f>
        <v>0</v>
      </c>
      <c r="BD269" s="11">
        <f>'VIS STOP cijfers'!BD13</f>
        <v>0</v>
      </c>
      <c r="BE269" s="11">
        <f>'VIS STOP cijfers'!BE13</f>
        <v>0</v>
      </c>
      <c r="BF269" s="11">
        <f>'VIS STOP cijfers'!BF13</f>
        <v>0</v>
      </c>
      <c r="BG269" s="11">
        <f>'VIS STOP cijfers'!BG13</f>
        <v>0</v>
      </c>
      <c r="BH269" s="11">
        <f>'VIS STOP cijfers'!BH13</f>
        <v>0</v>
      </c>
      <c r="BI269" s="11">
        <f>'VIS STOP cijfers'!BI13</f>
        <v>0</v>
      </c>
      <c r="BJ269" s="11">
        <f>'VIS STOP cijfers'!BJ13</f>
        <v>0</v>
      </c>
      <c r="BK269" s="49">
        <f>'VIS STOP cijfers'!BK13</f>
        <v>0</v>
      </c>
      <c r="BL269" s="11">
        <f>'VIS STOP cijfers'!BL13</f>
        <v>0</v>
      </c>
      <c r="BM269" s="11">
        <f>'VIS STOP cijfers'!BM13</f>
        <v>0</v>
      </c>
      <c r="BN269" s="11">
        <f>'VIS STOP cijfers'!BN13</f>
        <v>0</v>
      </c>
      <c r="BO269" s="11">
        <f>'VIS STOP cijfers'!BO13</f>
        <v>0</v>
      </c>
      <c r="BP269" s="11">
        <f>'VIS STOP cijfers'!BP13</f>
        <v>0</v>
      </c>
      <c r="BQ269" s="49">
        <f>'VIS STOP cijfers'!BQ13</f>
        <v>0</v>
      </c>
      <c r="BR269" s="11">
        <f>'VIS STOP cijfers'!BR13</f>
        <v>0</v>
      </c>
      <c r="BS269" s="11">
        <f>'VIS STOP cijfers'!BS13</f>
        <v>0</v>
      </c>
      <c r="BT269" s="11">
        <f>'VIS STOP cijfers'!BT13</f>
        <v>0</v>
      </c>
      <c r="BU269" s="11">
        <f>'VIS STOP cijfers'!BU13</f>
        <v>0</v>
      </c>
      <c r="BV269" s="11">
        <f>'VIS STOP cijfers'!BV13</f>
        <v>0</v>
      </c>
      <c r="BW269" s="11">
        <f>'VIS STOP cijfers'!BW13</f>
        <v>0</v>
      </c>
      <c r="BX269" s="47">
        <f>'VIS STOP cijfers'!BX13</f>
        <v>0</v>
      </c>
      <c r="BY269" s="49">
        <f>'VIS STOP cijfers'!BY13</f>
        <v>5100</v>
      </c>
      <c r="BZ269" s="11">
        <f>'VIS STOP cijfers'!BZ13</f>
        <v>0</v>
      </c>
      <c r="CA269" s="11">
        <f>'VIS STOP cijfers'!CA13</f>
        <v>0</v>
      </c>
      <c r="CB269" s="11">
        <f>'VIS STOP cijfers'!CB13</f>
        <v>0</v>
      </c>
      <c r="CC269" s="11">
        <f>'VIS STOP cijfers'!CC13</f>
        <v>0</v>
      </c>
      <c r="CD269" s="11">
        <f>'VIS STOP cijfers'!CD13</f>
        <v>0</v>
      </c>
      <c r="CE269" s="11">
        <f>'VIS STOP cijfers'!CE13</f>
        <v>0</v>
      </c>
      <c r="CF269" s="11">
        <f>'VIS STOP cijfers'!CF13</f>
        <v>0</v>
      </c>
      <c r="CG269" s="11">
        <f>'VIS STOP cijfers'!CG13</f>
        <v>0</v>
      </c>
      <c r="CH269" s="11">
        <f>'VIS STOP cijfers'!CH13</f>
        <v>0</v>
      </c>
      <c r="CI269" s="11">
        <f>'VIS STOP cijfers'!CI13</f>
        <v>0</v>
      </c>
      <c r="CJ269" s="11">
        <f>'VIS STOP cijfers'!CJ13</f>
        <v>0</v>
      </c>
      <c r="CK269" s="11">
        <f>'VIS STOP cijfers'!CK13</f>
        <v>0</v>
      </c>
      <c r="CL269" s="49">
        <f>'VIS STOP cijfers'!CL13</f>
        <v>0</v>
      </c>
      <c r="CM269" s="11">
        <f>'VIS STOP cijfers'!CM13</f>
        <v>0</v>
      </c>
      <c r="CN269" s="11">
        <f>'VIS STOP cijfers'!CN13</f>
        <v>0</v>
      </c>
      <c r="CO269" s="11">
        <f>'VIS STOP cijfers'!CO13</f>
        <v>0</v>
      </c>
      <c r="CP269" s="11">
        <f>'VIS STOP cijfers'!CP13</f>
        <v>0</v>
      </c>
      <c r="CQ269" s="11">
        <f>'VIS STOP cijfers'!CQ13</f>
        <v>0</v>
      </c>
      <c r="CR269" s="11">
        <f>'VIS STOP cijfers'!CR13</f>
        <v>0</v>
      </c>
      <c r="CS269" s="11">
        <f>'VIS STOP cijfers'!CS13</f>
        <v>0</v>
      </c>
      <c r="CT269" s="11">
        <f>'VIS STOP cijfers'!CT13</f>
        <v>0</v>
      </c>
      <c r="CU269" s="11">
        <f>'VIS STOP cijfers'!CU13</f>
        <v>0</v>
      </c>
      <c r="CV269" s="11">
        <f>'VIS STOP cijfers'!CV13</f>
        <v>0</v>
      </c>
      <c r="CW269" s="11">
        <f>'VIS STOP cijfers'!CW13</f>
        <v>0</v>
      </c>
      <c r="CX269" s="11">
        <f>'VIS STOP cijfers'!CX13</f>
        <v>0</v>
      </c>
      <c r="CY269" s="26">
        <f>'VIS STOP cijfers'!CY13</f>
        <v>0</v>
      </c>
      <c r="CZ269" s="11">
        <f>'VIS STOP cijfers'!CZ13</f>
        <v>0</v>
      </c>
      <c r="DA269" s="11">
        <f>'VIS STOP cijfers'!DA13</f>
        <v>0</v>
      </c>
      <c r="DB269" s="11">
        <f>'VIS STOP cijfers'!DB13</f>
        <v>0</v>
      </c>
      <c r="DC269" s="11">
        <f>'VIS STOP cijfers'!DC13</f>
        <v>0</v>
      </c>
      <c r="DD269" s="11">
        <f>'VIS STOP cijfers'!DD13</f>
        <v>0</v>
      </c>
      <c r="DE269" s="11">
        <f>'VIS STOP cijfers'!DE13</f>
        <v>0</v>
      </c>
      <c r="DF269" s="11">
        <f>'VIS STOP cijfers'!DF13</f>
        <v>0</v>
      </c>
      <c r="DG269" s="11">
        <f>'VIS STOP cijfers'!DG13</f>
        <v>0</v>
      </c>
      <c r="DH269" s="11">
        <f>'VIS STOP cijfers'!DH13</f>
        <v>0</v>
      </c>
      <c r="DI269" s="11">
        <f>'VIS STOP cijfers'!DI13</f>
        <v>0</v>
      </c>
      <c r="DJ269" s="11">
        <f>'VIS STOP cijfers'!DJ13</f>
        <v>0</v>
      </c>
      <c r="DK269" s="11">
        <f>'VIS STOP cijfers'!DK13</f>
        <v>0</v>
      </c>
      <c r="DL269" s="26">
        <f>'VIS STOP cijfers'!DL13</f>
        <v>0</v>
      </c>
    </row>
    <row r="270" spans="1:116" s="165" customFormat="1">
      <c r="A270" s="47">
        <f>'VIS STOP cijfers'!A14</f>
        <v>0</v>
      </c>
      <c r="B270" s="49" t="str">
        <f>'VIS STOP cijfers'!B14</f>
        <v>WBNT</v>
      </c>
      <c r="C270" s="4" t="str">
        <f>'VIS STOP cijfers'!C14</f>
        <v>Visketen</v>
      </c>
      <c r="D270" s="4" t="str">
        <f>'VIS STOP cijfers'!D14</f>
        <v>VIS Kust en Binnenvisserij DG AGRO</v>
      </c>
      <c r="E270" s="4" t="str">
        <f>'VIS STOP cijfers'!E14</f>
        <v>Handhaving Ijsselmeer visserijreductie</v>
      </c>
      <c r="F270" s="5" t="str">
        <f>'VIS STOP cijfers'!F14</f>
        <v>EL&amp;I AGRO</v>
      </c>
      <c r="G270" s="4">
        <f>'VIS STOP cijfers'!G14</f>
        <v>0</v>
      </c>
      <c r="H270" s="15">
        <f>'VIS STOP cijfers'!H14</f>
        <v>1000</v>
      </c>
      <c r="I270" s="625">
        <f>'VIS STOP cijfers'!I14</f>
        <v>0</v>
      </c>
      <c r="J270" s="11">
        <f>'VIS STOP cijfers'!J14</f>
        <v>0</v>
      </c>
      <c r="K270" s="11">
        <f>'VIS STOP cijfers'!K14</f>
        <v>0</v>
      </c>
      <c r="L270" s="11">
        <f>'VIS STOP cijfers'!L14</f>
        <v>0</v>
      </c>
      <c r="M270" s="11">
        <f>'VIS STOP cijfers'!M14</f>
        <v>0</v>
      </c>
      <c r="N270" s="11">
        <f>'VIS STOP cijfers'!N14</f>
        <v>0</v>
      </c>
      <c r="O270" s="11">
        <f>'VIS STOP cijfers'!O14</f>
        <v>0</v>
      </c>
      <c r="P270" s="11">
        <f>'VIS STOP cijfers'!P14</f>
        <v>0</v>
      </c>
      <c r="Q270" s="26">
        <f>'VIS STOP cijfers'!Q14</f>
        <v>1000</v>
      </c>
      <c r="R270" s="15">
        <f>'VIS STOP cijfers'!R14</f>
        <v>0</v>
      </c>
      <c r="S270" s="11">
        <f>'VIS STOP cijfers'!S14</f>
        <v>0</v>
      </c>
      <c r="T270" s="11">
        <f>'VIS STOP cijfers'!T14</f>
        <v>1000</v>
      </c>
      <c r="U270" s="11">
        <f>'VIS STOP cijfers'!U14</f>
        <v>0</v>
      </c>
      <c r="V270" s="11">
        <f>'VIS STOP cijfers'!V14</f>
        <v>0</v>
      </c>
      <c r="W270" s="11">
        <f>'VIS STOP cijfers'!W14</f>
        <v>0</v>
      </c>
      <c r="X270" s="11">
        <f>'VIS STOP cijfers'!X14</f>
        <v>0</v>
      </c>
      <c r="Y270" s="11">
        <f>'VIS STOP cijfers'!Y14</f>
        <v>0</v>
      </c>
      <c r="Z270" s="49">
        <f>'VIS STOP cijfers'!Z14</f>
        <v>1000</v>
      </c>
      <c r="AA270" s="11">
        <f>'VIS STOP cijfers'!AA14</f>
        <v>0</v>
      </c>
      <c r="AB270" s="11">
        <f>'VIS STOP cijfers'!AB14</f>
        <v>0</v>
      </c>
      <c r="AC270" s="11">
        <f>'VIS STOP cijfers'!AC14</f>
        <v>0</v>
      </c>
      <c r="AD270" s="11">
        <f>'VIS STOP cijfers'!AD14</f>
        <v>1000</v>
      </c>
      <c r="AE270" s="11">
        <f>'VIS STOP cijfers'!AE14</f>
        <v>0</v>
      </c>
      <c r="AF270" s="11">
        <f>'VIS STOP cijfers'!AF14</f>
        <v>0</v>
      </c>
      <c r="AG270" s="49">
        <f>'VIS STOP cijfers'!AG14</f>
        <v>0</v>
      </c>
      <c r="AH270" s="11">
        <f>'VIS STOP cijfers'!AH14</f>
        <v>0</v>
      </c>
      <c r="AI270" s="11">
        <f>'VIS STOP cijfers'!AI14</f>
        <v>0</v>
      </c>
      <c r="AJ270" s="11">
        <f>'VIS STOP cijfers'!AJ14</f>
        <v>0</v>
      </c>
      <c r="AK270" s="11">
        <f>'VIS STOP cijfers'!AK14</f>
        <v>0</v>
      </c>
      <c r="AL270" s="49">
        <f>'VIS STOP cijfers'!AL14</f>
        <v>0</v>
      </c>
      <c r="AM270" s="11">
        <f>'VIS STOP cijfers'!AM14</f>
        <v>0</v>
      </c>
      <c r="AN270" s="11">
        <f>'VIS STOP cijfers'!AN14</f>
        <v>250</v>
      </c>
      <c r="AO270" s="11">
        <f>'VIS STOP cijfers'!AO14</f>
        <v>250</v>
      </c>
      <c r="AP270" s="11">
        <f>'VIS STOP cijfers'!AP14</f>
        <v>250</v>
      </c>
      <c r="AQ270" s="11">
        <f>'VIS STOP cijfers'!AQ14</f>
        <v>250</v>
      </c>
      <c r="AR270" s="49">
        <f>'VIS STOP cijfers'!AR14</f>
        <v>0</v>
      </c>
      <c r="AS270" s="11">
        <f>'VIS STOP cijfers'!AS14</f>
        <v>0</v>
      </c>
      <c r="AT270" s="11">
        <f>'VIS STOP cijfers'!AT14</f>
        <v>0</v>
      </c>
      <c r="AU270" s="11">
        <f>'VIS STOP cijfers'!AU14</f>
        <v>0</v>
      </c>
      <c r="AV270" s="11">
        <f>'VIS STOP cijfers'!AV14</f>
        <v>0</v>
      </c>
      <c r="AW270" s="11">
        <f>'VIS STOP cijfers'!AW14</f>
        <v>0</v>
      </c>
      <c r="AX270" s="11">
        <f>'VIS STOP cijfers'!AX14</f>
        <v>0</v>
      </c>
      <c r="AY270" s="11">
        <f>'VIS STOP cijfers'!AY14</f>
        <v>0</v>
      </c>
      <c r="AZ270" s="11">
        <f>'VIS STOP cijfers'!AZ14</f>
        <v>0</v>
      </c>
      <c r="BA270" s="11">
        <f>'VIS STOP cijfers'!BA14</f>
        <v>0</v>
      </c>
      <c r="BB270" s="11">
        <f>'VIS STOP cijfers'!BB14</f>
        <v>0</v>
      </c>
      <c r="BC270" s="49">
        <f>'VIS STOP cijfers'!BC14</f>
        <v>0</v>
      </c>
      <c r="BD270" s="11">
        <f>'VIS STOP cijfers'!BD14</f>
        <v>0</v>
      </c>
      <c r="BE270" s="11">
        <f>'VIS STOP cijfers'!BE14</f>
        <v>0</v>
      </c>
      <c r="BF270" s="11">
        <f>'VIS STOP cijfers'!BF14</f>
        <v>0</v>
      </c>
      <c r="BG270" s="11">
        <f>'VIS STOP cijfers'!BG14</f>
        <v>0</v>
      </c>
      <c r="BH270" s="11">
        <f>'VIS STOP cijfers'!BH14</f>
        <v>0</v>
      </c>
      <c r="BI270" s="11">
        <f>'VIS STOP cijfers'!BI14</f>
        <v>0</v>
      </c>
      <c r="BJ270" s="11">
        <f>'VIS STOP cijfers'!BJ14</f>
        <v>0</v>
      </c>
      <c r="BK270" s="49">
        <f>'VIS STOP cijfers'!BK14</f>
        <v>0</v>
      </c>
      <c r="BL270" s="11">
        <f>'VIS STOP cijfers'!BL14</f>
        <v>0</v>
      </c>
      <c r="BM270" s="11">
        <f>'VIS STOP cijfers'!BM14</f>
        <v>0</v>
      </c>
      <c r="BN270" s="11">
        <f>'VIS STOP cijfers'!BN14</f>
        <v>0</v>
      </c>
      <c r="BO270" s="11">
        <f>'VIS STOP cijfers'!BO14</f>
        <v>0</v>
      </c>
      <c r="BP270" s="11">
        <f>'VIS STOP cijfers'!BP14</f>
        <v>0</v>
      </c>
      <c r="BQ270" s="49">
        <f>'VIS STOP cijfers'!BQ14</f>
        <v>0</v>
      </c>
      <c r="BR270" s="11">
        <f>'VIS STOP cijfers'!BR14</f>
        <v>0</v>
      </c>
      <c r="BS270" s="11">
        <f>'VIS STOP cijfers'!BS14</f>
        <v>0</v>
      </c>
      <c r="BT270" s="11">
        <f>'VIS STOP cijfers'!BT14</f>
        <v>0</v>
      </c>
      <c r="BU270" s="11">
        <f>'VIS STOP cijfers'!BU14</f>
        <v>0</v>
      </c>
      <c r="BV270" s="11">
        <f>'VIS STOP cijfers'!BV14</f>
        <v>0</v>
      </c>
      <c r="BW270" s="11">
        <f>'VIS STOP cijfers'!BW14</f>
        <v>0</v>
      </c>
      <c r="BX270" s="47">
        <f>'VIS STOP cijfers'!BX14</f>
        <v>0</v>
      </c>
      <c r="BY270" s="49">
        <f>'VIS STOP cijfers'!BY14</f>
        <v>0</v>
      </c>
      <c r="BZ270" s="11">
        <f>'VIS STOP cijfers'!BZ14</f>
        <v>0</v>
      </c>
      <c r="CA270" s="11">
        <f>'VIS STOP cijfers'!CA14</f>
        <v>0</v>
      </c>
      <c r="CB270" s="11">
        <f>'VIS STOP cijfers'!CB14</f>
        <v>0</v>
      </c>
      <c r="CC270" s="11">
        <f>'VIS STOP cijfers'!CC14</f>
        <v>0</v>
      </c>
      <c r="CD270" s="11">
        <f>'VIS STOP cijfers'!CD14</f>
        <v>0</v>
      </c>
      <c r="CE270" s="11">
        <f>'VIS STOP cijfers'!CE14</f>
        <v>0</v>
      </c>
      <c r="CF270" s="11">
        <f>'VIS STOP cijfers'!CF14</f>
        <v>0</v>
      </c>
      <c r="CG270" s="11">
        <f>'VIS STOP cijfers'!CG14</f>
        <v>0</v>
      </c>
      <c r="CH270" s="11">
        <f>'VIS STOP cijfers'!CH14</f>
        <v>0</v>
      </c>
      <c r="CI270" s="11">
        <f>'VIS STOP cijfers'!CI14</f>
        <v>0</v>
      </c>
      <c r="CJ270" s="11">
        <f>'VIS STOP cijfers'!CJ14</f>
        <v>0</v>
      </c>
      <c r="CK270" s="11">
        <f>'VIS STOP cijfers'!CK14</f>
        <v>0</v>
      </c>
      <c r="CL270" s="49">
        <f>'VIS STOP cijfers'!CL14</f>
        <v>0</v>
      </c>
      <c r="CM270" s="11">
        <f>'VIS STOP cijfers'!CM14</f>
        <v>0</v>
      </c>
      <c r="CN270" s="11">
        <f>'VIS STOP cijfers'!CN14</f>
        <v>0</v>
      </c>
      <c r="CO270" s="11">
        <f>'VIS STOP cijfers'!CO14</f>
        <v>0</v>
      </c>
      <c r="CP270" s="11">
        <f>'VIS STOP cijfers'!CP14</f>
        <v>0</v>
      </c>
      <c r="CQ270" s="11">
        <f>'VIS STOP cijfers'!CQ14</f>
        <v>0</v>
      </c>
      <c r="CR270" s="11">
        <f>'VIS STOP cijfers'!CR14</f>
        <v>0</v>
      </c>
      <c r="CS270" s="11">
        <f>'VIS STOP cijfers'!CS14</f>
        <v>0</v>
      </c>
      <c r="CT270" s="11">
        <f>'VIS STOP cijfers'!CT14</f>
        <v>0</v>
      </c>
      <c r="CU270" s="11">
        <f>'VIS STOP cijfers'!CU14</f>
        <v>0</v>
      </c>
      <c r="CV270" s="11">
        <f>'VIS STOP cijfers'!CV14</f>
        <v>0</v>
      </c>
      <c r="CW270" s="11">
        <f>'VIS STOP cijfers'!CW14</f>
        <v>0</v>
      </c>
      <c r="CX270" s="11">
        <f>'VIS STOP cijfers'!CX14</f>
        <v>0</v>
      </c>
      <c r="CY270" s="26">
        <f>'VIS STOP cijfers'!CY14</f>
        <v>0</v>
      </c>
      <c r="CZ270" s="11">
        <f>'VIS STOP cijfers'!CZ14</f>
        <v>0</v>
      </c>
      <c r="DA270" s="11">
        <f>'VIS STOP cijfers'!DA14</f>
        <v>0</v>
      </c>
      <c r="DB270" s="11">
        <f>'VIS STOP cijfers'!DB14</f>
        <v>0</v>
      </c>
      <c r="DC270" s="11">
        <f>'VIS STOP cijfers'!DC14</f>
        <v>0</v>
      </c>
      <c r="DD270" s="11">
        <f>'VIS STOP cijfers'!DD14</f>
        <v>0</v>
      </c>
      <c r="DE270" s="11">
        <f>'VIS STOP cijfers'!DE14</f>
        <v>0</v>
      </c>
      <c r="DF270" s="11">
        <f>'VIS STOP cijfers'!DF14</f>
        <v>0</v>
      </c>
      <c r="DG270" s="11">
        <f>'VIS STOP cijfers'!DG14</f>
        <v>0</v>
      </c>
      <c r="DH270" s="11">
        <f>'VIS STOP cijfers'!DH14</f>
        <v>0</v>
      </c>
      <c r="DI270" s="11">
        <f>'VIS STOP cijfers'!DI14</f>
        <v>0</v>
      </c>
      <c r="DJ270" s="11">
        <f>'VIS STOP cijfers'!DJ14</f>
        <v>0</v>
      </c>
      <c r="DK270" s="11">
        <f>'VIS STOP cijfers'!DK14</f>
        <v>0</v>
      </c>
      <c r="DL270" s="26">
        <f>'VIS STOP cijfers'!DL14</f>
        <v>0</v>
      </c>
    </row>
    <row r="271" spans="1:116" s="165" customFormat="1">
      <c r="A271" s="47">
        <f>'VIS STOP cijfers'!A15</f>
        <v>0</v>
      </c>
      <c r="B271" s="49" t="str">
        <f>'VIS STOP cijfers'!B15</f>
        <v>WBNT</v>
      </c>
      <c r="C271" s="4" t="str">
        <f>'VIS STOP cijfers'!C15</f>
        <v>Visketen</v>
      </c>
      <c r="D271" s="4" t="str">
        <f>'VIS STOP cijfers'!D15</f>
        <v>VIS Kust en Binnenvisserij DG AGRO</v>
      </c>
      <c r="E271" s="4" t="str">
        <f>'VIS STOP cijfers'!E15</f>
        <v>Regulering recreatieve visserij</v>
      </c>
      <c r="F271" s="5" t="str">
        <f>'VIS STOP cijfers'!F15</f>
        <v>EL&amp;I AGRO</v>
      </c>
      <c r="G271" s="4">
        <f>'VIS STOP cijfers'!G15</f>
        <v>0</v>
      </c>
      <c r="H271" s="15">
        <f>'VIS STOP cijfers'!H15</f>
        <v>1000</v>
      </c>
      <c r="I271" s="625">
        <f>'VIS STOP cijfers'!I15</f>
        <v>0</v>
      </c>
      <c r="J271" s="11">
        <f>'VIS STOP cijfers'!J15</f>
        <v>0</v>
      </c>
      <c r="K271" s="11">
        <f>'VIS STOP cijfers'!K15</f>
        <v>0</v>
      </c>
      <c r="L271" s="11">
        <f>'VIS STOP cijfers'!L15</f>
        <v>0</v>
      </c>
      <c r="M271" s="11">
        <f>'VIS STOP cijfers'!M15</f>
        <v>0</v>
      </c>
      <c r="N271" s="11">
        <f>'VIS STOP cijfers'!N15</f>
        <v>0</v>
      </c>
      <c r="O271" s="11">
        <f>'VIS STOP cijfers'!O15</f>
        <v>0</v>
      </c>
      <c r="P271" s="11">
        <f>'VIS STOP cijfers'!P15</f>
        <v>0</v>
      </c>
      <c r="Q271" s="26">
        <f>'VIS STOP cijfers'!Q15</f>
        <v>1000</v>
      </c>
      <c r="R271" s="15">
        <f>'VIS STOP cijfers'!R15</f>
        <v>0</v>
      </c>
      <c r="S271" s="11">
        <f>'VIS STOP cijfers'!S15</f>
        <v>0</v>
      </c>
      <c r="T271" s="11">
        <f>'VIS STOP cijfers'!T15</f>
        <v>1000</v>
      </c>
      <c r="U271" s="11">
        <f>'VIS STOP cijfers'!U15</f>
        <v>0</v>
      </c>
      <c r="V271" s="11">
        <f>'VIS STOP cijfers'!V15</f>
        <v>0</v>
      </c>
      <c r="W271" s="11">
        <f>'VIS STOP cijfers'!W15</f>
        <v>0</v>
      </c>
      <c r="X271" s="11">
        <f>'VIS STOP cijfers'!X15</f>
        <v>0</v>
      </c>
      <c r="Y271" s="11">
        <f>'VIS STOP cijfers'!Y15</f>
        <v>0</v>
      </c>
      <c r="Z271" s="49">
        <f>'VIS STOP cijfers'!Z15</f>
        <v>1000</v>
      </c>
      <c r="AA271" s="11">
        <f>'VIS STOP cijfers'!AA15</f>
        <v>0</v>
      </c>
      <c r="AB271" s="11">
        <f>'VIS STOP cijfers'!AB15</f>
        <v>0</v>
      </c>
      <c r="AC271" s="11">
        <f>'VIS STOP cijfers'!AC15</f>
        <v>0</v>
      </c>
      <c r="AD271" s="11">
        <f>'VIS STOP cijfers'!AD15</f>
        <v>1000</v>
      </c>
      <c r="AE271" s="11">
        <f>'VIS STOP cijfers'!AE15</f>
        <v>0</v>
      </c>
      <c r="AF271" s="11">
        <f>'VIS STOP cijfers'!AF15</f>
        <v>0</v>
      </c>
      <c r="AG271" s="49">
        <f>'VIS STOP cijfers'!AG15</f>
        <v>0</v>
      </c>
      <c r="AH271" s="11">
        <f>'VIS STOP cijfers'!AH15</f>
        <v>0</v>
      </c>
      <c r="AI271" s="11">
        <f>'VIS STOP cijfers'!AI15</f>
        <v>0</v>
      </c>
      <c r="AJ271" s="11">
        <f>'VIS STOP cijfers'!AJ15</f>
        <v>0</v>
      </c>
      <c r="AK271" s="11">
        <f>'VIS STOP cijfers'!AK15</f>
        <v>0</v>
      </c>
      <c r="AL271" s="49">
        <f>'VIS STOP cijfers'!AL15</f>
        <v>0</v>
      </c>
      <c r="AM271" s="11">
        <f>'VIS STOP cijfers'!AM15</f>
        <v>0</v>
      </c>
      <c r="AN271" s="11">
        <f>'VIS STOP cijfers'!AN15</f>
        <v>250</v>
      </c>
      <c r="AO271" s="11">
        <f>'VIS STOP cijfers'!AO15</f>
        <v>250</v>
      </c>
      <c r="AP271" s="11">
        <f>'VIS STOP cijfers'!AP15</f>
        <v>250</v>
      </c>
      <c r="AQ271" s="11">
        <f>'VIS STOP cijfers'!AQ15</f>
        <v>250</v>
      </c>
      <c r="AR271" s="49">
        <f>'VIS STOP cijfers'!AR15</f>
        <v>0</v>
      </c>
      <c r="AS271" s="11">
        <f>'VIS STOP cijfers'!AS15</f>
        <v>0</v>
      </c>
      <c r="AT271" s="11">
        <f>'VIS STOP cijfers'!AT15</f>
        <v>0</v>
      </c>
      <c r="AU271" s="11">
        <f>'VIS STOP cijfers'!AU15</f>
        <v>0</v>
      </c>
      <c r="AV271" s="11">
        <f>'VIS STOP cijfers'!AV15</f>
        <v>0</v>
      </c>
      <c r="AW271" s="11">
        <f>'VIS STOP cijfers'!AW15</f>
        <v>0</v>
      </c>
      <c r="AX271" s="11">
        <f>'VIS STOP cijfers'!AX15</f>
        <v>0</v>
      </c>
      <c r="AY271" s="11">
        <f>'VIS STOP cijfers'!AY15</f>
        <v>0</v>
      </c>
      <c r="AZ271" s="11">
        <f>'VIS STOP cijfers'!AZ15</f>
        <v>0</v>
      </c>
      <c r="BA271" s="11">
        <f>'VIS STOP cijfers'!BA15</f>
        <v>0</v>
      </c>
      <c r="BB271" s="11">
        <f>'VIS STOP cijfers'!BB15</f>
        <v>0</v>
      </c>
      <c r="BC271" s="49">
        <f>'VIS STOP cijfers'!BC15</f>
        <v>0</v>
      </c>
      <c r="BD271" s="11">
        <f>'VIS STOP cijfers'!BD15</f>
        <v>0</v>
      </c>
      <c r="BE271" s="11">
        <f>'VIS STOP cijfers'!BE15</f>
        <v>0</v>
      </c>
      <c r="BF271" s="11">
        <f>'VIS STOP cijfers'!BF15</f>
        <v>0</v>
      </c>
      <c r="BG271" s="11">
        <f>'VIS STOP cijfers'!BG15</f>
        <v>0</v>
      </c>
      <c r="BH271" s="11">
        <f>'VIS STOP cijfers'!BH15</f>
        <v>0</v>
      </c>
      <c r="BI271" s="11">
        <f>'VIS STOP cijfers'!BI15</f>
        <v>0</v>
      </c>
      <c r="BJ271" s="11">
        <f>'VIS STOP cijfers'!BJ15</f>
        <v>0</v>
      </c>
      <c r="BK271" s="49">
        <f>'VIS STOP cijfers'!BK15</f>
        <v>0</v>
      </c>
      <c r="BL271" s="11">
        <f>'VIS STOP cijfers'!BL15</f>
        <v>0</v>
      </c>
      <c r="BM271" s="11">
        <f>'VIS STOP cijfers'!BM15</f>
        <v>0</v>
      </c>
      <c r="BN271" s="11">
        <f>'VIS STOP cijfers'!BN15</f>
        <v>0</v>
      </c>
      <c r="BO271" s="11">
        <f>'VIS STOP cijfers'!BO15</f>
        <v>0</v>
      </c>
      <c r="BP271" s="11">
        <f>'VIS STOP cijfers'!BP15</f>
        <v>0</v>
      </c>
      <c r="BQ271" s="49">
        <f>'VIS STOP cijfers'!BQ15</f>
        <v>0</v>
      </c>
      <c r="BR271" s="11">
        <f>'VIS STOP cijfers'!BR15</f>
        <v>0</v>
      </c>
      <c r="BS271" s="11">
        <f>'VIS STOP cijfers'!BS15</f>
        <v>0</v>
      </c>
      <c r="BT271" s="11">
        <f>'VIS STOP cijfers'!BT15</f>
        <v>0</v>
      </c>
      <c r="BU271" s="11">
        <f>'VIS STOP cijfers'!BU15</f>
        <v>0</v>
      </c>
      <c r="BV271" s="11">
        <f>'VIS STOP cijfers'!BV15</f>
        <v>0</v>
      </c>
      <c r="BW271" s="11">
        <f>'VIS STOP cijfers'!BW15</f>
        <v>0</v>
      </c>
      <c r="BX271" s="47">
        <f>'VIS STOP cijfers'!BX15</f>
        <v>0</v>
      </c>
      <c r="BY271" s="49">
        <f>'VIS STOP cijfers'!BY15</f>
        <v>1000</v>
      </c>
      <c r="BZ271" s="11">
        <f>'VIS STOP cijfers'!BZ15</f>
        <v>0</v>
      </c>
      <c r="CA271" s="11">
        <f>'VIS STOP cijfers'!CA15</f>
        <v>0</v>
      </c>
      <c r="CB271" s="11">
        <f>'VIS STOP cijfers'!CB15</f>
        <v>0</v>
      </c>
      <c r="CC271" s="11">
        <f>'VIS STOP cijfers'!CC15</f>
        <v>0</v>
      </c>
      <c r="CD271" s="11">
        <f>'VIS STOP cijfers'!CD15</f>
        <v>0</v>
      </c>
      <c r="CE271" s="11">
        <f>'VIS STOP cijfers'!CE15</f>
        <v>0</v>
      </c>
      <c r="CF271" s="11">
        <f>'VIS STOP cijfers'!CF15</f>
        <v>0</v>
      </c>
      <c r="CG271" s="11">
        <f>'VIS STOP cijfers'!CG15</f>
        <v>0</v>
      </c>
      <c r="CH271" s="11">
        <f>'VIS STOP cijfers'!CH15</f>
        <v>0</v>
      </c>
      <c r="CI271" s="11">
        <f>'VIS STOP cijfers'!CI15</f>
        <v>0</v>
      </c>
      <c r="CJ271" s="11">
        <f>'VIS STOP cijfers'!CJ15</f>
        <v>0</v>
      </c>
      <c r="CK271" s="11">
        <f>'VIS STOP cijfers'!CK15</f>
        <v>0</v>
      </c>
      <c r="CL271" s="49">
        <f>'VIS STOP cijfers'!CL15</f>
        <v>0</v>
      </c>
      <c r="CM271" s="11">
        <f>'VIS STOP cijfers'!CM15</f>
        <v>0</v>
      </c>
      <c r="CN271" s="11">
        <f>'VIS STOP cijfers'!CN15</f>
        <v>0</v>
      </c>
      <c r="CO271" s="11">
        <f>'VIS STOP cijfers'!CO15</f>
        <v>0</v>
      </c>
      <c r="CP271" s="11">
        <f>'VIS STOP cijfers'!CP15</f>
        <v>0</v>
      </c>
      <c r="CQ271" s="11">
        <f>'VIS STOP cijfers'!CQ15</f>
        <v>0</v>
      </c>
      <c r="CR271" s="11">
        <f>'VIS STOP cijfers'!CR15</f>
        <v>0</v>
      </c>
      <c r="CS271" s="11">
        <f>'VIS STOP cijfers'!CS15</f>
        <v>0</v>
      </c>
      <c r="CT271" s="11">
        <f>'VIS STOP cijfers'!CT15</f>
        <v>0</v>
      </c>
      <c r="CU271" s="11">
        <f>'VIS STOP cijfers'!CU15</f>
        <v>0</v>
      </c>
      <c r="CV271" s="11">
        <f>'VIS STOP cijfers'!CV15</f>
        <v>0</v>
      </c>
      <c r="CW271" s="11">
        <f>'VIS STOP cijfers'!CW15</f>
        <v>0</v>
      </c>
      <c r="CX271" s="11">
        <f>'VIS STOP cijfers'!CX15</f>
        <v>0</v>
      </c>
      <c r="CY271" s="26">
        <f>'VIS STOP cijfers'!CY15</f>
        <v>0</v>
      </c>
      <c r="CZ271" s="11">
        <f>'VIS STOP cijfers'!CZ15</f>
        <v>0</v>
      </c>
      <c r="DA271" s="11">
        <f>'VIS STOP cijfers'!DA15</f>
        <v>0</v>
      </c>
      <c r="DB271" s="11">
        <f>'VIS STOP cijfers'!DB15</f>
        <v>0</v>
      </c>
      <c r="DC271" s="11">
        <f>'VIS STOP cijfers'!DC15</f>
        <v>0</v>
      </c>
      <c r="DD271" s="11">
        <f>'VIS STOP cijfers'!DD15</f>
        <v>0</v>
      </c>
      <c r="DE271" s="11">
        <f>'VIS STOP cijfers'!DE15</f>
        <v>0</v>
      </c>
      <c r="DF271" s="11">
        <f>'VIS STOP cijfers'!DF15</f>
        <v>0</v>
      </c>
      <c r="DG271" s="11">
        <f>'VIS STOP cijfers'!DG15</f>
        <v>0</v>
      </c>
      <c r="DH271" s="11">
        <f>'VIS STOP cijfers'!DH15</f>
        <v>0</v>
      </c>
      <c r="DI271" s="11">
        <f>'VIS STOP cijfers'!DI15</f>
        <v>0</v>
      </c>
      <c r="DJ271" s="11">
        <f>'VIS STOP cijfers'!DJ15</f>
        <v>0</v>
      </c>
      <c r="DK271" s="11">
        <f>'VIS STOP cijfers'!DK15</f>
        <v>0</v>
      </c>
      <c r="DL271" s="26">
        <f>'VIS STOP cijfers'!DL15</f>
        <v>0</v>
      </c>
    </row>
    <row r="272" spans="1:116" s="165" customFormat="1">
      <c r="A272" s="47">
        <f>'VIS STOP cijfers'!A16</f>
        <v>0</v>
      </c>
      <c r="B272" s="49" t="str">
        <f>'VIS STOP cijfers'!B16</f>
        <v>WBNT</v>
      </c>
      <c r="C272" s="4" t="str">
        <f>'VIS STOP cijfers'!C16</f>
        <v>Visketen</v>
      </c>
      <c r="D272" s="4" t="str">
        <f>'VIS STOP cijfers'!D16</f>
        <v>VIS Kust en Binnenvisserij DG AGRO</v>
      </c>
      <c r="E272" s="4" t="str">
        <f>'VIS STOP cijfers'!E16</f>
        <v>Ontwikkelen expertise centrum binnenvisserij*</v>
      </c>
      <c r="F272" s="5" t="str">
        <f>'VIS STOP cijfers'!F16</f>
        <v>EL&amp;I AGRO</v>
      </c>
      <c r="G272" s="4">
        <f>'VIS STOP cijfers'!G16</f>
        <v>0</v>
      </c>
      <c r="H272" s="15">
        <f>'VIS STOP cijfers'!H16</f>
        <v>3000</v>
      </c>
      <c r="I272" s="625">
        <f>'VIS STOP cijfers'!I16</f>
        <v>0</v>
      </c>
      <c r="J272" s="11">
        <f>'VIS STOP cijfers'!J16</f>
        <v>0</v>
      </c>
      <c r="K272" s="11">
        <f>'VIS STOP cijfers'!K16</f>
        <v>0</v>
      </c>
      <c r="L272" s="11">
        <f>'VIS STOP cijfers'!L16</f>
        <v>0</v>
      </c>
      <c r="M272" s="11">
        <f>'VIS STOP cijfers'!M16</f>
        <v>0</v>
      </c>
      <c r="N272" s="11">
        <f>'VIS STOP cijfers'!N16</f>
        <v>0</v>
      </c>
      <c r="O272" s="11">
        <f>'VIS STOP cijfers'!O16</f>
        <v>0</v>
      </c>
      <c r="P272" s="11">
        <f>'VIS STOP cijfers'!P16</f>
        <v>0</v>
      </c>
      <c r="Q272" s="26">
        <f>'VIS STOP cijfers'!Q16</f>
        <v>3000</v>
      </c>
      <c r="R272" s="15">
        <f>'VIS STOP cijfers'!R16</f>
        <v>0</v>
      </c>
      <c r="S272" s="11">
        <f>'VIS STOP cijfers'!S16</f>
        <v>0</v>
      </c>
      <c r="T272" s="11">
        <f>'VIS STOP cijfers'!T16</f>
        <v>3000</v>
      </c>
      <c r="U272" s="11">
        <f>'VIS STOP cijfers'!U16</f>
        <v>0</v>
      </c>
      <c r="V272" s="11">
        <f>'VIS STOP cijfers'!V16</f>
        <v>0</v>
      </c>
      <c r="W272" s="11">
        <f>'VIS STOP cijfers'!W16</f>
        <v>0</v>
      </c>
      <c r="X272" s="11">
        <f>'VIS STOP cijfers'!X16</f>
        <v>0</v>
      </c>
      <c r="Y272" s="11">
        <f>'VIS STOP cijfers'!Y16</f>
        <v>0</v>
      </c>
      <c r="Z272" s="49">
        <f>'VIS STOP cijfers'!Z16</f>
        <v>3000</v>
      </c>
      <c r="AA272" s="11">
        <f>'VIS STOP cijfers'!AA16</f>
        <v>0</v>
      </c>
      <c r="AB272" s="11">
        <f>'VIS STOP cijfers'!AB16</f>
        <v>0</v>
      </c>
      <c r="AC272" s="11">
        <f>'VIS STOP cijfers'!AC16</f>
        <v>0</v>
      </c>
      <c r="AD272" s="11">
        <f>'VIS STOP cijfers'!AD16</f>
        <v>3000</v>
      </c>
      <c r="AE272" s="11">
        <f>'VIS STOP cijfers'!AE16</f>
        <v>0</v>
      </c>
      <c r="AF272" s="11">
        <f>'VIS STOP cijfers'!AF16</f>
        <v>0</v>
      </c>
      <c r="AG272" s="49">
        <f>'VIS STOP cijfers'!AG16</f>
        <v>0</v>
      </c>
      <c r="AH272" s="11">
        <f>'VIS STOP cijfers'!AH16</f>
        <v>0</v>
      </c>
      <c r="AI272" s="11">
        <f>'VIS STOP cijfers'!AI16</f>
        <v>0</v>
      </c>
      <c r="AJ272" s="11">
        <f>'VIS STOP cijfers'!AJ16</f>
        <v>0</v>
      </c>
      <c r="AK272" s="11">
        <f>'VIS STOP cijfers'!AK16</f>
        <v>0</v>
      </c>
      <c r="AL272" s="49">
        <f>'VIS STOP cijfers'!AL16</f>
        <v>0</v>
      </c>
      <c r="AM272" s="11">
        <f>'VIS STOP cijfers'!AM16</f>
        <v>0</v>
      </c>
      <c r="AN272" s="11">
        <f>'VIS STOP cijfers'!AN16</f>
        <v>750</v>
      </c>
      <c r="AO272" s="11">
        <f>'VIS STOP cijfers'!AO16</f>
        <v>750</v>
      </c>
      <c r="AP272" s="11">
        <f>'VIS STOP cijfers'!AP16</f>
        <v>750</v>
      </c>
      <c r="AQ272" s="11">
        <f>'VIS STOP cijfers'!AQ16</f>
        <v>750</v>
      </c>
      <c r="AR272" s="49">
        <f>'VIS STOP cijfers'!AR16</f>
        <v>0</v>
      </c>
      <c r="AS272" s="11">
        <f>'VIS STOP cijfers'!AS16</f>
        <v>0</v>
      </c>
      <c r="AT272" s="11">
        <f>'VIS STOP cijfers'!AT16</f>
        <v>0</v>
      </c>
      <c r="AU272" s="11">
        <f>'VIS STOP cijfers'!AU16</f>
        <v>0</v>
      </c>
      <c r="AV272" s="11">
        <f>'VIS STOP cijfers'!AV16</f>
        <v>0</v>
      </c>
      <c r="AW272" s="11">
        <f>'VIS STOP cijfers'!AW16</f>
        <v>0</v>
      </c>
      <c r="AX272" s="11">
        <f>'VIS STOP cijfers'!AX16</f>
        <v>0</v>
      </c>
      <c r="AY272" s="11">
        <f>'VIS STOP cijfers'!AY16</f>
        <v>0</v>
      </c>
      <c r="AZ272" s="11">
        <f>'VIS STOP cijfers'!AZ16</f>
        <v>0</v>
      </c>
      <c r="BA272" s="11">
        <f>'VIS STOP cijfers'!BA16</f>
        <v>0</v>
      </c>
      <c r="BB272" s="11">
        <f>'VIS STOP cijfers'!BB16</f>
        <v>0</v>
      </c>
      <c r="BC272" s="49">
        <f>'VIS STOP cijfers'!BC16</f>
        <v>0</v>
      </c>
      <c r="BD272" s="11">
        <f>'VIS STOP cijfers'!BD16</f>
        <v>0</v>
      </c>
      <c r="BE272" s="11">
        <f>'VIS STOP cijfers'!BE16</f>
        <v>0</v>
      </c>
      <c r="BF272" s="11">
        <f>'VIS STOP cijfers'!BF16</f>
        <v>0</v>
      </c>
      <c r="BG272" s="11">
        <f>'VIS STOP cijfers'!BG16</f>
        <v>0</v>
      </c>
      <c r="BH272" s="11">
        <f>'VIS STOP cijfers'!BH16</f>
        <v>0</v>
      </c>
      <c r="BI272" s="11">
        <f>'VIS STOP cijfers'!BI16</f>
        <v>0</v>
      </c>
      <c r="BJ272" s="11">
        <f>'VIS STOP cijfers'!BJ16</f>
        <v>0</v>
      </c>
      <c r="BK272" s="49">
        <f>'VIS STOP cijfers'!BK16</f>
        <v>0</v>
      </c>
      <c r="BL272" s="11">
        <f>'VIS STOP cijfers'!BL16</f>
        <v>0</v>
      </c>
      <c r="BM272" s="11">
        <f>'VIS STOP cijfers'!BM16</f>
        <v>0</v>
      </c>
      <c r="BN272" s="11">
        <f>'VIS STOP cijfers'!BN16</f>
        <v>0</v>
      </c>
      <c r="BO272" s="11">
        <f>'VIS STOP cijfers'!BO16</f>
        <v>0</v>
      </c>
      <c r="BP272" s="11">
        <f>'VIS STOP cijfers'!BP16</f>
        <v>0</v>
      </c>
      <c r="BQ272" s="49">
        <f>'VIS STOP cijfers'!BQ16</f>
        <v>0</v>
      </c>
      <c r="BR272" s="11">
        <f>'VIS STOP cijfers'!BR16</f>
        <v>0</v>
      </c>
      <c r="BS272" s="11">
        <f>'VIS STOP cijfers'!BS16</f>
        <v>0</v>
      </c>
      <c r="BT272" s="11">
        <f>'VIS STOP cijfers'!BT16</f>
        <v>0</v>
      </c>
      <c r="BU272" s="11">
        <f>'VIS STOP cijfers'!BU16</f>
        <v>0</v>
      </c>
      <c r="BV272" s="11">
        <f>'VIS STOP cijfers'!BV16</f>
        <v>0</v>
      </c>
      <c r="BW272" s="11">
        <f>'VIS STOP cijfers'!BW16</f>
        <v>0</v>
      </c>
      <c r="BX272" s="47">
        <f>'VIS STOP cijfers'!BX16</f>
        <v>0</v>
      </c>
      <c r="BY272" s="49">
        <f>'VIS STOP cijfers'!BY16</f>
        <v>3000</v>
      </c>
      <c r="BZ272" s="11">
        <f>'VIS STOP cijfers'!BZ16</f>
        <v>0</v>
      </c>
      <c r="CA272" s="11">
        <f>'VIS STOP cijfers'!CA16</f>
        <v>0</v>
      </c>
      <c r="CB272" s="11">
        <f>'VIS STOP cijfers'!CB16</f>
        <v>0</v>
      </c>
      <c r="CC272" s="11">
        <f>'VIS STOP cijfers'!CC16</f>
        <v>0</v>
      </c>
      <c r="CD272" s="11">
        <f>'VIS STOP cijfers'!CD16</f>
        <v>0</v>
      </c>
      <c r="CE272" s="11">
        <f>'VIS STOP cijfers'!CE16</f>
        <v>0</v>
      </c>
      <c r="CF272" s="11">
        <f>'VIS STOP cijfers'!CF16</f>
        <v>0</v>
      </c>
      <c r="CG272" s="11">
        <f>'VIS STOP cijfers'!CG16</f>
        <v>0</v>
      </c>
      <c r="CH272" s="11">
        <f>'VIS STOP cijfers'!CH16</f>
        <v>0</v>
      </c>
      <c r="CI272" s="11">
        <f>'VIS STOP cijfers'!CI16</f>
        <v>0</v>
      </c>
      <c r="CJ272" s="11">
        <f>'VIS STOP cijfers'!CJ16</f>
        <v>0</v>
      </c>
      <c r="CK272" s="11">
        <f>'VIS STOP cijfers'!CK16</f>
        <v>0</v>
      </c>
      <c r="CL272" s="49">
        <f>'VIS STOP cijfers'!CL16</f>
        <v>0</v>
      </c>
      <c r="CM272" s="11">
        <f>'VIS STOP cijfers'!CM16</f>
        <v>0</v>
      </c>
      <c r="CN272" s="11">
        <f>'VIS STOP cijfers'!CN16</f>
        <v>0</v>
      </c>
      <c r="CO272" s="11">
        <f>'VIS STOP cijfers'!CO16</f>
        <v>0</v>
      </c>
      <c r="CP272" s="11">
        <f>'VIS STOP cijfers'!CP16</f>
        <v>0</v>
      </c>
      <c r="CQ272" s="11">
        <f>'VIS STOP cijfers'!CQ16</f>
        <v>0</v>
      </c>
      <c r="CR272" s="11">
        <f>'VIS STOP cijfers'!CR16</f>
        <v>0</v>
      </c>
      <c r="CS272" s="11">
        <f>'VIS STOP cijfers'!CS16</f>
        <v>0</v>
      </c>
      <c r="CT272" s="11">
        <f>'VIS STOP cijfers'!CT16</f>
        <v>0</v>
      </c>
      <c r="CU272" s="11">
        <f>'VIS STOP cijfers'!CU16</f>
        <v>0</v>
      </c>
      <c r="CV272" s="11">
        <f>'VIS STOP cijfers'!CV16</f>
        <v>0</v>
      </c>
      <c r="CW272" s="11">
        <f>'VIS STOP cijfers'!CW16</f>
        <v>0</v>
      </c>
      <c r="CX272" s="11">
        <f>'VIS STOP cijfers'!CX16</f>
        <v>0</v>
      </c>
      <c r="CY272" s="26">
        <f>'VIS STOP cijfers'!CY16</f>
        <v>0</v>
      </c>
      <c r="CZ272" s="11">
        <f>'VIS STOP cijfers'!CZ16</f>
        <v>0</v>
      </c>
      <c r="DA272" s="11">
        <f>'VIS STOP cijfers'!DA16</f>
        <v>0</v>
      </c>
      <c r="DB272" s="11">
        <f>'VIS STOP cijfers'!DB16</f>
        <v>0</v>
      </c>
      <c r="DC272" s="11">
        <f>'VIS STOP cijfers'!DC16</f>
        <v>0</v>
      </c>
      <c r="DD272" s="11">
        <f>'VIS STOP cijfers'!DD16</f>
        <v>0</v>
      </c>
      <c r="DE272" s="11">
        <f>'VIS STOP cijfers'!DE16</f>
        <v>0</v>
      </c>
      <c r="DF272" s="11">
        <f>'VIS STOP cijfers'!DF16</f>
        <v>0</v>
      </c>
      <c r="DG272" s="11">
        <f>'VIS STOP cijfers'!DG16</f>
        <v>0</v>
      </c>
      <c r="DH272" s="11">
        <f>'VIS STOP cijfers'!DH16</f>
        <v>0</v>
      </c>
      <c r="DI272" s="11">
        <f>'VIS STOP cijfers'!DI16</f>
        <v>0</v>
      </c>
      <c r="DJ272" s="11">
        <f>'VIS STOP cijfers'!DJ16</f>
        <v>0</v>
      </c>
      <c r="DK272" s="11">
        <f>'VIS STOP cijfers'!DK16</f>
        <v>0</v>
      </c>
      <c r="DL272" s="26">
        <f>'VIS STOP cijfers'!DL16</f>
        <v>0</v>
      </c>
    </row>
    <row r="273" spans="1:116" s="165" customFormat="1">
      <c r="A273" s="47">
        <f>'VIS STOP cijfers'!A17</f>
        <v>0</v>
      </c>
      <c r="B273" s="49" t="str">
        <f>'VIS STOP cijfers'!B17</f>
        <v>WBNT</v>
      </c>
      <c r="C273" s="4" t="str">
        <f>'VIS STOP cijfers'!C17</f>
        <v>Visketen</v>
      </c>
      <c r="D273" s="4" t="str">
        <f>'VIS STOP cijfers'!D17</f>
        <v>VIS Kust en Binnenvisserij DG AGRO</v>
      </c>
      <c r="E273" s="4" t="str">
        <f>'VIS STOP cijfers'!E17</f>
        <v>Aalbeheer</v>
      </c>
      <c r="F273" s="5" t="str">
        <f>'VIS STOP cijfers'!F17</f>
        <v>EL&amp;I AGRO</v>
      </c>
      <c r="G273" s="4">
        <f>'VIS STOP cijfers'!G17</f>
        <v>0</v>
      </c>
      <c r="H273" s="15">
        <f>'VIS STOP cijfers'!H17</f>
        <v>2900</v>
      </c>
      <c r="I273" s="625">
        <f>'VIS STOP cijfers'!I17</f>
        <v>0</v>
      </c>
      <c r="J273" s="11">
        <f>'VIS STOP cijfers'!J17</f>
        <v>0</v>
      </c>
      <c r="K273" s="11">
        <f>'VIS STOP cijfers'!K17</f>
        <v>0</v>
      </c>
      <c r="L273" s="11">
        <f>'VIS STOP cijfers'!L17</f>
        <v>0</v>
      </c>
      <c r="M273" s="11">
        <f>'VIS STOP cijfers'!M17</f>
        <v>0</v>
      </c>
      <c r="N273" s="11">
        <f>'VIS STOP cijfers'!N17</f>
        <v>0</v>
      </c>
      <c r="O273" s="11">
        <f>'VIS STOP cijfers'!O17</f>
        <v>0</v>
      </c>
      <c r="P273" s="11">
        <f>'VIS STOP cijfers'!P17</f>
        <v>0</v>
      </c>
      <c r="Q273" s="26">
        <f>'VIS STOP cijfers'!Q17</f>
        <v>2900</v>
      </c>
      <c r="R273" s="15">
        <f>'VIS STOP cijfers'!R17</f>
        <v>0</v>
      </c>
      <c r="S273" s="11">
        <f>'VIS STOP cijfers'!S17</f>
        <v>0</v>
      </c>
      <c r="T273" s="11">
        <f>'VIS STOP cijfers'!T17</f>
        <v>2900</v>
      </c>
      <c r="U273" s="11">
        <f>'VIS STOP cijfers'!U17</f>
        <v>0</v>
      </c>
      <c r="V273" s="11">
        <f>'VIS STOP cijfers'!V17</f>
        <v>0</v>
      </c>
      <c r="W273" s="11">
        <f>'VIS STOP cijfers'!W17</f>
        <v>0</v>
      </c>
      <c r="X273" s="11">
        <f>'VIS STOP cijfers'!X17</f>
        <v>0</v>
      </c>
      <c r="Y273" s="11">
        <f>'VIS STOP cijfers'!Y17</f>
        <v>0</v>
      </c>
      <c r="Z273" s="49">
        <f>'VIS STOP cijfers'!Z17</f>
        <v>2900</v>
      </c>
      <c r="AA273" s="11">
        <f>'VIS STOP cijfers'!AA17</f>
        <v>0</v>
      </c>
      <c r="AB273" s="11">
        <f>'VIS STOP cijfers'!AB17</f>
        <v>0</v>
      </c>
      <c r="AC273" s="11">
        <f>'VIS STOP cijfers'!AC17</f>
        <v>0</v>
      </c>
      <c r="AD273" s="11">
        <f>'VIS STOP cijfers'!AD17</f>
        <v>2900</v>
      </c>
      <c r="AE273" s="11">
        <f>'VIS STOP cijfers'!AE17</f>
        <v>0</v>
      </c>
      <c r="AF273" s="11">
        <f>'VIS STOP cijfers'!AF17</f>
        <v>0</v>
      </c>
      <c r="AG273" s="49">
        <f>'VIS STOP cijfers'!AG17</f>
        <v>0</v>
      </c>
      <c r="AH273" s="11">
        <f>'VIS STOP cijfers'!AH17</f>
        <v>0</v>
      </c>
      <c r="AI273" s="11">
        <f>'VIS STOP cijfers'!AI17</f>
        <v>0</v>
      </c>
      <c r="AJ273" s="11">
        <f>'VIS STOP cijfers'!AJ17</f>
        <v>0</v>
      </c>
      <c r="AK273" s="11">
        <f>'VIS STOP cijfers'!AK17</f>
        <v>0</v>
      </c>
      <c r="AL273" s="49">
        <f>'VIS STOP cijfers'!AL17</f>
        <v>0</v>
      </c>
      <c r="AM273" s="11">
        <f>'VIS STOP cijfers'!AM17</f>
        <v>0</v>
      </c>
      <c r="AN273" s="11">
        <f>'VIS STOP cijfers'!AN17</f>
        <v>725</v>
      </c>
      <c r="AO273" s="11">
        <f>'VIS STOP cijfers'!AO17</f>
        <v>725</v>
      </c>
      <c r="AP273" s="11">
        <f>'VIS STOP cijfers'!AP17</f>
        <v>725</v>
      </c>
      <c r="AQ273" s="11">
        <f>'VIS STOP cijfers'!AQ17</f>
        <v>725</v>
      </c>
      <c r="AR273" s="49">
        <f>'VIS STOP cijfers'!AR17</f>
        <v>0</v>
      </c>
      <c r="AS273" s="11">
        <f>'VIS STOP cijfers'!AS17</f>
        <v>0</v>
      </c>
      <c r="AT273" s="11">
        <f>'VIS STOP cijfers'!AT17</f>
        <v>0</v>
      </c>
      <c r="AU273" s="11">
        <f>'VIS STOP cijfers'!AU17</f>
        <v>0</v>
      </c>
      <c r="AV273" s="11">
        <f>'VIS STOP cijfers'!AV17</f>
        <v>0</v>
      </c>
      <c r="AW273" s="11">
        <f>'VIS STOP cijfers'!AW17</f>
        <v>0</v>
      </c>
      <c r="AX273" s="11">
        <f>'VIS STOP cijfers'!AX17</f>
        <v>0</v>
      </c>
      <c r="AY273" s="11">
        <f>'VIS STOP cijfers'!AY17</f>
        <v>0</v>
      </c>
      <c r="AZ273" s="11">
        <f>'VIS STOP cijfers'!AZ17</f>
        <v>0</v>
      </c>
      <c r="BA273" s="11">
        <f>'VIS STOP cijfers'!BA17</f>
        <v>0</v>
      </c>
      <c r="BB273" s="11">
        <f>'VIS STOP cijfers'!BB17</f>
        <v>0</v>
      </c>
      <c r="BC273" s="49">
        <f>'VIS STOP cijfers'!BC17</f>
        <v>0</v>
      </c>
      <c r="BD273" s="11">
        <f>'VIS STOP cijfers'!BD17</f>
        <v>0</v>
      </c>
      <c r="BE273" s="11">
        <f>'VIS STOP cijfers'!BE17</f>
        <v>0</v>
      </c>
      <c r="BF273" s="11">
        <f>'VIS STOP cijfers'!BF17</f>
        <v>0</v>
      </c>
      <c r="BG273" s="11">
        <f>'VIS STOP cijfers'!BG17</f>
        <v>0</v>
      </c>
      <c r="BH273" s="11">
        <f>'VIS STOP cijfers'!BH17</f>
        <v>0</v>
      </c>
      <c r="BI273" s="11">
        <f>'VIS STOP cijfers'!BI17</f>
        <v>0</v>
      </c>
      <c r="BJ273" s="11">
        <f>'VIS STOP cijfers'!BJ17</f>
        <v>0</v>
      </c>
      <c r="BK273" s="49">
        <f>'VIS STOP cijfers'!BK17</f>
        <v>0</v>
      </c>
      <c r="BL273" s="11">
        <f>'VIS STOP cijfers'!BL17</f>
        <v>0</v>
      </c>
      <c r="BM273" s="11">
        <f>'VIS STOP cijfers'!BM17</f>
        <v>0</v>
      </c>
      <c r="BN273" s="11">
        <f>'VIS STOP cijfers'!BN17</f>
        <v>0</v>
      </c>
      <c r="BO273" s="11">
        <f>'VIS STOP cijfers'!BO17</f>
        <v>0</v>
      </c>
      <c r="BP273" s="11">
        <f>'VIS STOP cijfers'!BP17</f>
        <v>0</v>
      </c>
      <c r="BQ273" s="49">
        <f>'VIS STOP cijfers'!BQ17</f>
        <v>0</v>
      </c>
      <c r="BR273" s="11">
        <f>'VIS STOP cijfers'!BR17</f>
        <v>0</v>
      </c>
      <c r="BS273" s="11">
        <f>'VIS STOP cijfers'!BS17</f>
        <v>0</v>
      </c>
      <c r="BT273" s="11">
        <f>'VIS STOP cijfers'!BT17</f>
        <v>0</v>
      </c>
      <c r="BU273" s="11">
        <f>'VIS STOP cijfers'!BU17</f>
        <v>0</v>
      </c>
      <c r="BV273" s="11">
        <f>'VIS STOP cijfers'!BV17</f>
        <v>0</v>
      </c>
      <c r="BW273" s="11">
        <f>'VIS STOP cijfers'!BW17</f>
        <v>0</v>
      </c>
      <c r="BX273" s="47">
        <f>'VIS STOP cijfers'!BX17</f>
        <v>0</v>
      </c>
      <c r="BY273" s="49">
        <f>'VIS STOP cijfers'!BY17</f>
        <v>2900</v>
      </c>
      <c r="BZ273" s="11">
        <f>'VIS STOP cijfers'!BZ17</f>
        <v>0</v>
      </c>
      <c r="CA273" s="11">
        <f>'VIS STOP cijfers'!CA17</f>
        <v>0</v>
      </c>
      <c r="CB273" s="11">
        <f>'VIS STOP cijfers'!CB17</f>
        <v>0</v>
      </c>
      <c r="CC273" s="11">
        <f>'VIS STOP cijfers'!CC17</f>
        <v>0</v>
      </c>
      <c r="CD273" s="11">
        <f>'VIS STOP cijfers'!CD17</f>
        <v>0</v>
      </c>
      <c r="CE273" s="11">
        <f>'VIS STOP cijfers'!CE17</f>
        <v>0</v>
      </c>
      <c r="CF273" s="11">
        <f>'VIS STOP cijfers'!CF17</f>
        <v>0</v>
      </c>
      <c r="CG273" s="11">
        <f>'VIS STOP cijfers'!CG17</f>
        <v>0</v>
      </c>
      <c r="CH273" s="11">
        <f>'VIS STOP cijfers'!CH17</f>
        <v>0</v>
      </c>
      <c r="CI273" s="11">
        <f>'VIS STOP cijfers'!CI17</f>
        <v>0</v>
      </c>
      <c r="CJ273" s="11">
        <f>'VIS STOP cijfers'!CJ17</f>
        <v>0</v>
      </c>
      <c r="CK273" s="11">
        <f>'VIS STOP cijfers'!CK17</f>
        <v>0</v>
      </c>
      <c r="CL273" s="49">
        <f>'VIS STOP cijfers'!CL17</f>
        <v>0</v>
      </c>
      <c r="CM273" s="11">
        <f>'VIS STOP cijfers'!CM17</f>
        <v>0</v>
      </c>
      <c r="CN273" s="11">
        <f>'VIS STOP cijfers'!CN17</f>
        <v>0</v>
      </c>
      <c r="CO273" s="11">
        <f>'VIS STOP cijfers'!CO17</f>
        <v>0</v>
      </c>
      <c r="CP273" s="11">
        <f>'VIS STOP cijfers'!CP17</f>
        <v>0</v>
      </c>
      <c r="CQ273" s="11">
        <f>'VIS STOP cijfers'!CQ17</f>
        <v>0</v>
      </c>
      <c r="CR273" s="11">
        <f>'VIS STOP cijfers'!CR17</f>
        <v>0</v>
      </c>
      <c r="CS273" s="11">
        <f>'VIS STOP cijfers'!CS17</f>
        <v>0</v>
      </c>
      <c r="CT273" s="11">
        <f>'VIS STOP cijfers'!CT17</f>
        <v>0</v>
      </c>
      <c r="CU273" s="11">
        <f>'VIS STOP cijfers'!CU17</f>
        <v>0</v>
      </c>
      <c r="CV273" s="11">
        <f>'VIS STOP cijfers'!CV17</f>
        <v>0</v>
      </c>
      <c r="CW273" s="11">
        <f>'VIS STOP cijfers'!CW17</f>
        <v>0</v>
      </c>
      <c r="CX273" s="11">
        <f>'VIS STOP cijfers'!CX17</f>
        <v>0</v>
      </c>
      <c r="CY273" s="26">
        <f>'VIS STOP cijfers'!CY17</f>
        <v>0</v>
      </c>
      <c r="CZ273" s="11">
        <f>'VIS STOP cijfers'!CZ17</f>
        <v>0</v>
      </c>
      <c r="DA273" s="11">
        <f>'VIS STOP cijfers'!DA17</f>
        <v>0</v>
      </c>
      <c r="DB273" s="11">
        <f>'VIS STOP cijfers'!DB17</f>
        <v>0</v>
      </c>
      <c r="DC273" s="11">
        <f>'VIS STOP cijfers'!DC17</f>
        <v>0</v>
      </c>
      <c r="DD273" s="11">
        <f>'VIS STOP cijfers'!DD17</f>
        <v>0</v>
      </c>
      <c r="DE273" s="11">
        <f>'VIS STOP cijfers'!DE17</f>
        <v>0</v>
      </c>
      <c r="DF273" s="11">
        <f>'VIS STOP cijfers'!DF17</f>
        <v>0</v>
      </c>
      <c r="DG273" s="11">
        <f>'VIS STOP cijfers'!DG17</f>
        <v>0</v>
      </c>
      <c r="DH273" s="11">
        <f>'VIS STOP cijfers'!DH17</f>
        <v>0</v>
      </c>
      <c r="DI273" s="11">
        <f>'VIS STOP cijfers'!DI17</f>
        <v>0</v>
      </c>
      <c r="DJ273" s="11">
        <f>'VIS STOP cijfers'!DJ17</f>
        <v>0</v>
      </c>
      <c r="DK273" s="11">
        <f>'VIS STOP cijfers'!DK17</f>
        <v>0</v>
      </c>
      <c r="DL273" s="26">
        <f>'VIS STOP cijfers'!DL17</f>
        <v>0</v>
      </c>
    </row>
    <row r="274" spans="1:116" s="165" customFormat="1">
      <c r="A274" s="47">
        <f>'VIS STOP cijfers'!A18</f>
        <v>0</v>
      </c>
      <c r="B274" s="49" t="str">
        <f>'VIS STOP cijfers'!B18</f>
        <v>WBNT</v>
      </c>
      <c r="C274" s="4" t="str">
        <f>'VIS STOP cijfers'!C18</f>
        <v>Visketen</v>
      </c>
      <c r="D274" s="4" t="str">
        <f>'VIS STOP cijfers'!D18</f>
        <v>VIS Kust en Binnenvisserij DG AGRO</v>
      </c>
      <c r="E274" s="519" t="str">
        <f>'VIS STOP cijfers'!E18</f>
        <v>Nationale maatregelen zeebaars</v>
      </c>
      <c r="F274" s="5" t="str">
        <f>'VIS STOP cijfers'!F18</f>
        <v>EL&amp;I AGRO</v>
      </c>
      <c r="G274" s="4">
        <f>'VIS STOP cijfers'!G18</f>
        <v>0</v>
      </c>
      <c r="H274" s="520" t="str">
        <f>'VIS STOP cijfers'!H18</f>
        <v>pm</v>
      </c>
      <c r="I274" s="627" t="str">
        <f>'VIS STOP cijfers'!I18</f>
        <v>afankelijk beleid</v>
      </c>
      <c r="J274" s="519">
        <f>'VIS STOP cijfers'!J18</f>
        <v>0</v>
      </c>
      <c r="K274" s="519">
        <f>'VIS STOP cijfers'!K18</f>
        <v>0</v>
      </c>
      <c r="L274" s="519">
        <f>'VIS STOP cijfers'!L18</f>
        <v>0</v>
      </c>
      <c r="M274" s="11">
        <f>'VIS STOP cijfers'!M18</f>
        <v>0</v>
      </c>
      <c r="N274" s="11">
        <f>'VIS STOP cijfers'!N18</f>
        <v>0</v>
      </c>
      <c r="O274" s="11">
        <f>'VIS STOP cijfers'!O18</f>
        <v>0</v>
      </c>
      <c r="P274" s="11">
        <f>'VIS STOP cijfers'!P18</f>
        <v>0</v>
      </c>
      <c r="Q274" s="26">
        <f>'VIS STOP cijfers'!Q18</f>
        <v>0</v>
      </c>
      <c r="R274" s="15">
        <f>'VIS STOP cijfers'!R18</f>
        <v>0</v>
      </c>
      <c r="S274" s="11">
        <f>'VIS STOP cijfers'!S18</f>
        <v>0</v>
      </c>
      <c r="T274" s="11">
        <f>'VIS STOP cijfers'!T18</f>
        <v>0</v>
      </c>
      <c r="U274" s="11">
        <f>'VIS STOP cijfers'!U18</f>
        <v>0</v>
      </c>
      <c r="V274" s="11">
        <f>'VIS STOP cijfers'!V18</f>
        <v>0</v>
      </c>
      <c r="W274" s="11">
        <f>'VIS STOP cijfers'!W18</f>
        <v>0</v>
      </c>
      <c r="X274" s="11">
        <f>'VIS STOP cijfers'!X18</f>
        <v>0</v>
      </c>
      <c r="Y274" s="11">
        <f>'VIS STOP cijfers'!Y18</f>
        <v>0</v>
      </c>
      <c r="Z274" s="49">
        <f>'VIS STOP cijfers'!Z18</f>
        <v>0</v>
      </c>
      <c r="AA274" s="519">
        <f>'VIS STOP cijfers'!AA18</f>
        <v>0</v>
      </c>
      <c r="AB274" s="519">
        <f>'VIS STOP cijfers'!AB18</f>
        <v>0</v>
      </c>
      <c r="AC274" s="519">
        <f>'VIS STOP cijfers'!AC18</f>
        <v>0</v>
      </c>
      <c r="AD274" s="519">
        <f>'VIS STOP cijfers'!AD18</f>
        <v>0</v>
      </c>
      <c r="AE274" s="519">
        <f>'VIS STOP cijfers'!AE18</f>
        <v>0</v>
      </c>
      <c r="AF274" s="519">
        <f>'VIS STOP cijfers'!AF18</f>
        <v>0</v>
      </c>
      <c r="AG274" s="49">
        <f>'VIS STOP cijfers'!AG18</f>
        <v>0</v>
      </c>
      <c r="AH274" s="11">
        <f>'VIS STOP cijfers'!AH18</f>
        <v>0</v>
      </c>
      <c r="AI274" s="11">
        <f>'VIS STOP cijfers'!AI18</f>
        <v>0</v>
      </c>
      <c r="AJ274" s="11">
        <f>'VIS STOP cijfers'!AJ18</f>
        <v>0</v>
      </c>
      <c r="AK274" s="11">
        <f>'VIS STOP cijfers'!AK18</f>
        <v>0</v>
      </c>
      <c r="AL274" s="49">
        <f>'VIS STOP cijfers'!AL18</f>
        <v>0</v>
      </c>
      <c r="AM274" s="11">
        <f>'VIS STOP cijfers'!AM18</f>
        <v>0</v>
      </c>
      <c r="AN274" s="11">
        <f>'VIS STOP cijfers'!AN18</f>
        <v>0</v>
      </c>
      <c r="AO274" s="11">
        <f>'VIS STOP cijfers'!AO18</f>
        <v>0</v>
      </c>
      <c r="AP274" s="11">
        <f>'VIS STOP cijfers'!AP18</f>
        <v>0</v>
      </c>
      <c r="AQ274" s="11">
        <f>'VIS STOP cijfers'!AQ18</f>
        <v>0</v>
      </c>
      <c r="AR274" s="49">
        <f>'VIS STOP cijfers'!AR18</f>
        <v>0</v>
      </c>
      <c r="AS274" s="11">
        <f>'VIS STOP cijfers'!AS18</f>
        <v>0</v>
      </c>
      <c r="AT274" s="11">
        <f>'VIS STOP cijfers'!AT18</f>
        <v>0</v>
      </c>
      <c r="AU274" s="11">
        <f>'VIS STOP cijfers'!AU18</f>
        <v>0</v>
      </c>
      <c r="AV274" s="11">
        <f>'VIS STOP cijfers'!AV18</f>
        <v>0</v>
      </c>
      <c r="AW274" s="11">
        <f>'VIS STOP cijfers'!AW18</f>
        <v>0</v>
      </c>
      <c r="AX274" s="11">
        <f>'VIS STOP cijfers'!AX18</f>
        <v>0</v>
      </c>
      <c r="AY274" s="11">
        <f>'VIS STOP cijfers'!AY18</f>
        <v>0</v>
      </c>
      <c r="AZ274" s="11">
        <f>'VIS STOP cijfers'!AZ18</f>
        <v>0</v>
      </c>
      <c r="BA274" s="11">
        <f>'VIS STOP cijfers'!BA18</f>
        <v>0</v>
      </c>
      <c r="BB274" s="11">
        <f>'VIS STOP cijfers'!BB18</f>
        <v>0</v>
      </c>
      <c r="BC274" s="49">
        <f>'VIS STOP cijfers'!BC18</f>
        <v>0</v>
      </c>
      <c r="BD274" s="11">
        <f>'VIS STOP cijfers'!BD18</f>
        <v>0</v>
      </c>
      <c r="BE274" s="11">
        <f>'VIS STOP cijfers'!BE18</f>
        <v>0</v>
      </c>
      <c r="BF274" s="11">
        <f>'VIS STOP cijfers'!BF18</f>
        <v>0</v>
      </c>
      <c r="BG274" s="11">
        <f>'VIS STOP cijfers'!BG18</f>
        <v>0</v>
      </c>
      <c r="BH274" s="11">
        <f>'VIS STOP cijfers'!BH18</f>
        <v>0</v>
      </c>
      <c r="BI274" s="11">
        <f>'VIS STOP cijfers'!BI18</f>
        <v>0</v>
      </c>
      <c r="BJ274" s="11">
        <f>'VIS STOP cijfers'!BJ18</f>
        <v>0</v>
      </c>
      <c r="BK274" s="49">
        <f>'VIS STOP cijfers'!BK18</f>
        <v>0</v>
      </c>
      <c r="BL274" s="11">
        <f>'VIS STOP cijfers'!BL18</f>
        <v>0</v>
      </c>
      <c r="BM274" s="11">
        <f>'VIS STOP cijfers'!BM18</f>
        <v>0</v>
      </c>
      <c r="BN274" s="11">
        <f>'VIS STOP cijfers'!BN18</f>
        <v>0</v>
      </c>
      <c r="BO274" s="11">
        <f>'VIS STOP cijfers'!BO18</f>
        <v>0</v>
      </c>
      <c r="BP274" s="11">
        <f>'VIS STOP cijfers'!BP18</f>
        <v>0</v>
      </c>
      <c r="BQ274" s="49">
        <f>'VIS STOP cijfers'!BQ18</f>
        <v>0</v>
      </c>
      <c r="BR274" s="11">
        <f>'VIS STOP cijfers'!BR18</f>
        <v>0</v>
      </c>
      <c r="BS274" s="11">
        <f>'VIS STOP cijfers'!BS18</f>
        <v>0</v>
      </c>
      <c r="BT274" s="11">
        <f>'VIS STOP cijfers'!BT18</f>
        <v>0</v>
      </c>
      <c r="BU274" s="11">
        <f>'VIS STOP cijfers'!BU18</f>
        <v>0</v>
      </c>
      <c r="BV274" s="11">
        <f>'VIS STOP cijfers'!BV18</f>
        <v>0</v>
      </c>
      <c r="BW274" s="11">
        <f>'VIS STOP cijfers'!BW18</f>
        <v>0</v>
      </c>
      <c r="BX274" s="47">
        <f>'VIS STOP cijfers'!BX18</f>
        <v>0</v>
      </c>
      <c r="BY274" s="49">
        <f>'VIS STOP cijfers'!BY18</f>
        <v>0</v>
      </c>
      <c r="BZ274" s="11">
        <f>'VIS STOP cijfers'!BZ18</f>
        <v>0</v>
      </c>
      <c r="CA274" s="11">
        <f>'VIS STOP cijfers'!CA18</f>
        <v>0</v>
      </c>
      <c r="CB274" s="11">
        <f>'VIS STOP cijfers'!CB18</f>
        <v>0</v>
      </c>
      <c r="CC274" s="11">
        <f>'VIS STOP cijfers'!CC18</f>
        <v>0</v>
      </c>
      <c r="CD274" s="11">
        <f>'VIS STOP cijfers'!CD18</f>
        <v>0</v>
      </c>
      <c r="CE274" s="11">
        <f>'VIS STOP cijfers'!CE18</f>
        <v>0</v>
      </c>
      <c r="CF274" s="11">
        <f>'VIS STOP cijfers'!CF18</f>
        <v>0</v>
      </c>
      <c r="CG274" s="11">
        <f>'VIS STOP cijfers'!CG18</f>
        <v>0</v>
      </c>
      <c r="CH274" s="11">
        <f>'VIS STOP cijfers'!CH18</f>
        <v>0</v>
      </c>
      <c r="CI274" s="11">
        <f>'VIS STOP cijfers'!CI18</f>
        <v>0</v>
      </c>
      <c r="CJ274" s="11">
        <f>'VIS STOP cijfers'!CJ18</f>
        <v>0</v>
      </c>
      <c r="CK274" s="11">
        <f>'VIS STOP cijfers'!CK18</f>
        <v>0</v>
      </c>
      <c r="CL274" s="49">
        <f>'VIS STOP cijfers'!CL18</f>
        <v>0</v>
      </c>
      <c r="CM274" s="11">
        <f>'VIS STOP cijfers'!CM18</f>
        <v>0</v>
      </c>
      <c r="CN274" s="11">
        <f>'VIS STOP cijfers'!CN18</f>
        <v>0</v>
      </c>
      <c r="CO274" s="11">
        <f>'VIS STOP cijfers'!CO18</f>
        <v>0</v>
      </c>
      <c r="CP274" s="11">
        <f>'VIS STOP cijfers'!CP18</f>
        <v>0</v>
      </c>
      <c r="CQ274" s="11">
        <f>'VIS STOP cijfers'!CQ18</f>
        <v>0</v>
      </c>
      <c r="CR274" s="11">
        <f>'VIS STOP cijfers'!CR18</f>
        <v>0</v>
      </c>
      <c r="CS274" s="11">
        <f>'VIS STOP cijfers'!CS18</f>
        <v>0</v>
      </c>
      <c r="CT274" s="11">
        <f>'VIS STOP cijfers'!CT18</f>
        <v>0</v>
      </c>
      <c r="CU274" s="11">
        <f>'VIS STOP cijfers'!CU18</f>
        <v>0</v>
      </c>
      <c r="CV274" s="11">
        <f>'VIS STOP cijfers'!CV18</f>
        <v>0</v>
      </c>
      <c r="CW274" s="11">
        <f>'VIS STOP cijfers'!CW18</f>
        <v>0</v>
      </c>
      <c r="CX274" s="11">
        <f>'VIS STOP cijfers'!CX18</f>
        <v>0</v>
      </c>
      <c r="CY274" s="26">
        <f>'VIS STOP cijfers'!CY18</f>
        <v>0</v>
      </c>
      <c r="CZ274" s="11">
        <f>'VIS STOP cijfers'!CZ18</f>
        <v>0</v>
      </c>
      <c r="DA274" s="11">
        <f>'VIS STOP cijfers'!DA18</f>
        <v>0</v>
      </c>
      <c r="DB274" s="11">
        <f>'VIS STOP cijfers'!DB18</f>
        <v>0</v>
      </c>
      <c r="DC274" s="11">
        <f>'VIS STOP cijfers'!DC18</f>
        <v>0</v>
      </c>
      <c r="DD274" s="11">
        <f>'VIS STOP cijfers'!DD18</f>
        <v>0</v>
      </c>
      <c r="DE274" s="11">
        <f>'VIS STOP cijfers'!DE18</f>
        <v>0</v>
      </c>
      <c r="DF274" s="11">
        <f>'VIS STOP cijfers'!DF18</f>
        <v>0</v>
      </c>
      <c r="DG274" s="11">
        <f>'VIS STOP cijfers'!DG18</f>
        <v>0</v>
      </c>
      <c r="DH274" s="11">
        <f>'VIS STOP cijfers'!DH18</f>
        <v>0</v>
      </c>
      <c r="DI274" s="11">
        <f>'VIS STOP cijfers'!DI18</f>
        <v>0</v>
      </c>
      <c r="DJ274" s="11">
        <f>'VIS STOP cijfers'!DJ18</f>
        <v>0</v>
      </c>
      <c r="DK274" s="11">
        <f>'VIS STOP cijfers'!DK18</f>
        <v>0</v>
      </c>
      <c r="DL274" s="26">
        <f>'VIS STOP cijfers'!DL18</f>
        <v>0</v>
      </c>
    </row>
    <row r="275" spans="1:116" s="165" customFormat="1">
      <c r="A275" s="47">
        <f>'VIS STOP cijfers'!A19</f>
        <v>0</v>
      </c>
      <c r="B275" s="49" t="str">
        <f>'VIS STOP cijfers'!B19</f>
        <v>WBNT</v>
      </c>
      <c r="C275" s="4" t="str">
        <f>'VIS STOP cijfers'!C19</f>
        <v>Visketen</v>
      </c>
      <c r="D275" s="4" t="str">
        <f>'VIS STOP cijfers'!D19</f>
        <v>VIS Kust en Binnenvisserij DG AGRO</v>
      </c>
      <c r="E275" s="4" t="str">
        <f>'VIS STOP cijfers'!E19</f>
        <v>Samenwerking met IOD</v>
      </c>
      <c r="F275" s="5" t="str">
        <f>'VIS STOP cijfers'!F19</f>
        <v>EL&amp;I AGRO</v>
      </c>
      <c r="G275" s="4">
        <f>'VIS STOP cijfers'!G19</f>
        <v>0</v>
      </c>
      <c r="H275" s="15">
        <f>'VIS STOP cijfers'!H19</f>
        <v>600</v>
      </c>
      <c r="I275" s="625">
        <f>'VIS STOP cijfers'!I19</f>
        <v>0</v>
      </c>
      <c r="J275" s="11">
        <f>'VIS STOP cijfers'!J19</f>
        <v>0</v>
      </c>
      <c r="K275" s="11">
        <f>'VIS STOP cijfers'!K19</f>
        <v>0</v>
      </c>
      <c r="L275" s="11">
        <f>'VIS STOP cijfers'!L19</f>
        <v>0</v>
      </c>
      <c r="M275" s="11">
        <f>'VIS STOP cijfers'!M19</f>
        <v>0</v>
      </c>
      <c r="N275" s="11">
        <f>'VIS STOP cijfers'!N19</f>
        <v>0</v>
      </c>
      <c r="O275" s="11">
        <f>'VIS STOP cijfers'!O19</f>
        <v>0</v>
      </c>
      <c r="P275" s="11">
        <f>'VIS STOP cijfers'!P19</f>
        <v>0</v>
      </c>
      <c r="Q275" s="26">
        <f>'VIS STOP cijfers'!Q19</f>
        <v>600</v>
      </c>
      <c r="R275" s="15">
        <f>'VIS STOP cijfers'!R19</f>
        <v>0</v>
      </c>
      <c r="S275" s="11">
        <f>'VIS STOP cijfers'!S19</f>
        <v>0</v>
      </c>
      <c r="T275" s="11">
        <f>'VIS STOP cijfers'!T19</f>
        <v>600</v>
      </c>
      <c r="U275" s="11">
        <f>'VIS STOP cijfers'!U19</f>
        <v>0</v>
      </c>
      <c r="V275" s="11">
        <f>'VIS STOP cijfers'!V19</f>
        <v>0</v>
      </c>
      <c r="W275" s="11">
        <f>'VIS STOP cijfers'!W19</f>
        <v>0</v>
      </c>
      <c r="X275" s="11">
        <f>'VIS STOP cijfers'!X19</f>
        <v>0</v>
      </c>
      <c r="Y275" s="11">
        <f>'VIS STOP cijfers'!Y19</f>
        <v>0</v>
      </c>
      <c r="Z275" s="49">
        <f>'VIS STOP cijfers'!Z19</f>
        <v>600</v>
      </c>
      <c r="AA275" s="11">
        <f>'VIS STOP cijfers'!AA19</f>
        <v>0</v>
      </c>
      <c r="AB275" s="11">
        <f>'VIS STOP cijfers'!AB19</f>
        <v>0</v>
      </c>
      <c r="AC275" s="11">
        <f>'VIS STOP cijfers'!AC19</f>
        <v>0</v>
      </c>
      <c r="AD275" s="11">
        <f>'VIS STOP cijfers'!AD19</f>
        <v>600</v>
      </c>
      <c r="AE275" s="11">
        <f>'VIS STOP cijfers'!AE19</f>
        <v>0</v>
      </c>
      <c r="AF275" s="11">
        <f>'VIS STOP cijfers'!AF19</f>
        <v>0</v>
      </c>
      <c r="AG275" s="49">
        <f>'VIS STOP cijfers'!AG19</f>
        <v>0</v>
      </c>
      <c r="AH275" s="11">
        <f>'VIS STOP cijfers'!AH19</f>
        <v>0</v>
      </c>
      <c r="AI275" s="11">
        <f>'VIS STOP cijfers'!AI19</f>
        <v>0</v>
      </c>
      <c r="AJ275" s="11">
        <f>'VIS STOP cijfers'!AJ19</f>
        <v>0</v>
      </c>
      <c r="AK275" s="11">
        <f>'VIS STOP cijfers'!AK19</f>
        <v>0</v>
      </c>
      <c r="AL275" s="49">
        <f>'VIS STOP cijfers'!AL19</f>
        <v>0</v>
      </c>
      <c r="AM275" s="11">
        <f>'VIS STOP cijfers'!AM19</f>
        <v>0</v>
      </c>
      <c r="AN275" s="11">
        <f>'VIS STOP cijfers'!AN19</f>
        <v>150</v>
      </c>
      <c r="AO275" s="11">
        <f>'VIS STOP cijfers'!AO19</f>
        <v>150</v>
      </c>
      <c r="AP275" s="11">
        <f>'VIS STOP cijfers'!AP19</f>
        <v>150</v>
      </c>
      <c r="AQ275" s="11">
        <f>'VIS STOP cijfers'!AQ19</f>
        <v>150</v>
      </c>
      <c r="AR275" s="49">
        <f>'VIS STOP cijfers'!AR19</f>
        <v>0</v>
      </c>
      <c r="AS275" s="11">
        <f>'VIS STOP cijfers'!AS19</f>
        <v>0</v>
      </c>
      <c r="AT275" s="11">
        <f>'VIS STOP cijfers'!AT19</f>
        <v>0</v>
      </c>
      <c r="AU275" s="11">
        <f>'VIS STOP cijfers'!AU19</f>
        <v>0</v>
      </c>
      <c r="AV275" s="11">
        <f>'VIS STOP cijfers'!AV19</f>
        <v>0</v>
      </c>
      <c r="AW275" s="11">
        <f>'VIS STOP cijfers'!AW19</f>
        <v>0</v>
      </c>
      <c r="AX275" s="11">
        <f>'VIS STOP cijfers'!AX19</f>
        <v>0</v>
      </c>
      <c r="AY275" s="11">
        <f>'VIS STOP cijfers'!AY19</f>
        <v>0</v>
      </c>
      <c r="AZ275" s="11">
        <f>'VIS STOP cijfers'!AZ19</f>
        <v>0</v>
      </c>
      <c r="BA275" s="11">
        <f>'VIS STOP cijfers'!BA19</f>
        <v>0</v>
      </c>
      <c r="BB275" s="11">
        <f>'VIS STOP cijfers'!BB19</f>
        <v>0</v>
      </c>
      <c r="BC275" s="49">
        <f>'VIS STOP cijfers'!BC19</f>
        <v>0</v>
      </c>
      <c r="BD275" s="11">
        <f>'VIS STOP cijfers'!BD19</f>
        <v>0</v>
      </c>
      <c r="BE275" s="11">
        <f>'VIS STOP cijfers'!BE19</f>
        <v>0</v>
      </c>
      <c r="BF275" s="11">
        <f>'VIS STOP cijfers'!BF19</f>
        <v>0</v>
      </c>
      <c r="BG275" s="11">
        <f>'VIS STOP cijfers'!BG19</f>
        <v>0</v>
      </c>
      <c r="BH275" s="11">
        <f>'VIS STOP cijfers'!BH19</f>
        <v>0</v>
      </c>
      <c r="BI275" s="11">
        <f>'VIS STOP cijfers'!BI19</f>
        <v>0</v>
      </c>
      <c r="BJ275" s="11">
        <f>'VIS STOP cijfers'!BJ19</f>
        <v>0</v>
      </c>
      <c r="BK275" s="49">
        <f>'VIS STOP cijfers'!BK19</f>
        <v>0</v>
      </c>
      <c r="BL275" s="11">
        <f>'VIS STOP cijfers'!BL19</f>
        <v>0</v>
      </c>
      <c r="BM275" s="11">
        <f>'VIS STOP cijfers'!BM19</f>
        <v>0</v>
      </c>
      <c r="BN275" s="11">
        <f>'VIS STOP cijfers'!BN19</f>
        <v>0</v>
      </c>
      <c r="BO275" s="11">
        <f>'VIS STOP cijfers'!BO19</f>
        <v>0</v>
      </c>
      <c r="BP275" s="11">
        <f>'VIS STOP cijfers'!BP19</f>
        <v>0</v>
      </c>
      <c r="BQ275" s="49">
        <f>'VIS STOP cijfers'!BQ19</f>
        <v>0</v>
      </c>
      <c r="BR275" s="11">
        <f>'VIS STOP cijfers'!BR19</f>
        <v>0</v>
      </c>
      <c r="BS275" s="11">
        <f>'VIS STOP cijfers'!BS19</f>
        <v>0</v>
      </c>
      <c r="BT275" s="11">
        <f>'VIS STOP cijfers'!BT19</f>
        <v>0</v>
      </c>
      <c r="BU275" s="11">
        <f>'VIS STOP cijfers'!BU19</f>
        <v>0</v>
      </c>
      <c r="BV275" s="11">
        <f>'VIS STOP cijfers'!BV19</f>
        <v>0</v>
      </c>
      <c r="BW275" s="11">
        <f>'VIS STOP cijfers'!BW19</f>
        <v>0</v>
      </c>
      <c r="BX275" s="47">
        <f>'VIS STOP cijfers'!BX19</f>
        <v>0</v>
      </c>
      <c r="BY275" s="49">
        <f>'VIS STOP cijfers'!BY19</f>
        <v>600</v>
      </c>
      <c r="BZ275" s="11">
        <f>'VIS STOP cijfers'!BZ19</f>
        <v>0</v>
      </c>
      <c r="CA275" s="11">
        <f>'VIS STOP cijfers'!CA19</f>
        <v>0</v>
      </c>
      <c r="CB275" s="11">
        <f>'VIS STOP cijfers'!CB19</f>
        <v>0</v>
      </c>
      <c r="CC275" s="11">
        <f>'VIS STOP cijfers'!CC19</f>
        <v>0</v>
      </c>
      <c r="CD275" s="11">
        <f>'VIS STOP cijfers'!CD19</f>
        <v>0</v>
      </c>
      <c r="CE275" s="11">
        <f>'VIS STOP cijfers'!CE19</f>
        <v>0</v>
      </c>
      <c r="CF275" s="11">
        <f>'VIS STOP cijfers'!CF19</f>
        <v>0</v>
      </c>
      <c r="CG275" s="11">
        <f>'VIS STOP cijfers'!CG19</f>
        <v>0</v>
      </c>
      <c r="CH275" s="11">
        <f>'VIS STOP cijfers'!CH19</f>
        <v>0</v>
      </c>
      <c r="CI275" s="11">
        <f>'VIS STOP cijfers'!CI19</f>
        <v>0</v>
      </c>
      <c r="CJ275" s="11">
        <f>'VIS STOP cijfers'!CJ19</f>
        <v>0</v>
      </c>
      <c r="CK275" s="11">
        <f>'VIS STOP cijfers'!CK19</f>
        <v>0</v>
      </c>
      <c r="CL275" s="49">
        <f>'VIS STOP cijfers'!CL19</f>
        <v>0</v>
      </c>
      <c r="CM275" s="11">
        <f>'VIS STOP cijfers'!CM19</f>
        <v>0</v>
      </c>
      <c r="CN275" s="11">
        <f>'VIS STOP cijfers'!CN19</f>
        <v>0</v>
      </c>
      <c r="CO275" s="11">
        <f>'VIS STOP cijfers'!CO19</f>
        <v>0</v>
      </c>
      <c r="CP275" s="11">
        <f>'VIS STOP cijfers'!CP19</f>
        <v>0</v>
      </c>
      <c r="CQ275" s="11">
        <f>'VIS STOP cijfers'!CQ19</f>
        <v>0</v>
      </c>
      <c r="CR275" s="11">
        <f>'VIS STOP cijfers'!CR19</f>
        <v>0</v>
      </c>
      <c r="CS275" s="11">
        <f>'VIS STOP cijfers'!CS19</f>
        <v>0</v>
      </c>
      <c r="CT275" s="11">
        <f>'VIS STOP cijfers'!CT19</f>
        <v>0</v>
      </c>
      <c r="CU275" s="11">
        <f>'VIS STOP cijfers'!CU19</f>
        <v>0</v>
      </c>
      <c r="CV275" s="11">
        <f>'VIS STOP cijfers'!CV19</f>
        <v>0</v>
      </c>
      <c r="CW275" s="11">
        <f>'VIS STOP cijfers'!CW19</f>
        <v>0</v>
      </c>
      <c r="CX275" s="11">
        <f>'VIS STOP cijfers'!CX19</f>
        <v>0</v>
      </c>
      <c r="CY275" s="26">
        <f>'VIS STOP cijfers'!CY19</f>
        <v>0</v>
      </c>
      <c r="CZ275" s="11">
        <f>'VIS STOP cijfers'!CZ19</f>
        <v>0</v>
      </c>
      <c r="DA275" s="11">
        <f>'VIS STOP cijfers'!DA19</f>
        <v>0</v>
      </c>
      <c r="DB275" s="11">
        <f>'VIS STOP cijfers'!DB19</f>
        <v>0</v>
      </c>
      <c r="DC275" s="11">
        <f>'VIS STOP cijfers'!DC19</f>
        <v>0</v>
      </c>
      <c r="DD275" s="11">
        <f>'VIS STOP cijfers'!DD19</f>
        <v>0</v>
      </c>
      <c r="DE275" s="11">
        <f>'VIS STOP cijfers'!DE19</f>
        <v>0</v>
      </c>
      <c r="DF275" s="11">
        <f>'VIS STOP cijfers'!DF19</f>
        <v>0</v>
      </c>
      <c r="DG275" s="11">
        <f>'VIS STOP cijfers'!DG19</f>
        <v>0</v>
      </c>
      <c r="DH275" s="11">
        <f>'VIS STOP cijfers'!DH19</f>
        <v>0</v>
      </c>
      <c r="DI275" s="11">
        <f>'VIS STOP cijfers'!DI19</f>
        <v>0</v>
      </c>
      <c r="DJ275" s="11">
        <f>'VIS STOP cijfers'!DJ19</f>
        <v>0</v>
      </c>
      <c r="DK275" s="11">
        <f>'VIS STOP cijfers'!DK19</f>
        <v>0</v>
      </c>
      <c r="DL275" s="26">
        <f>'VIS STOP cijfers'!DL19</f>
        <v>0</v>
      </c>
    </row>
    <row r="276" spans="1:116" s="165" customFormat="1">
      <c r="A276" s="47">
        <f>'VIS STOP cijfers'!A21</f>
        <v>0</v>
      </c>
      <c r="B276" s="49" t="str">
        <f>'VIS STOP cijfers'!B21</f>
        <v>WINT/WINA</v>
      </c>
      <c r="C276" s="4" t="str">
        <f>'VIS STOP cijfers'!C21</f>
        <v>Visketen</v>
      </c>
      <c r="D276" s="4" t="str">
        <f>'VIS STOP cijfers'!D21</f>
        <v>VIS IUU DG AGRO</v>
      </c>
      <c r="E276" s="4" t="str">
        <f>'VIS STOP cijfers'!E21</f>
        <v xml:space="preserve">TO werkzaamheden </v>
      </c>
      <c r="F276" s="5" t="str">
        <f>'VIS STOP cijfers'!F21</f>
        <v>EL&amp;I AGRO</v>
      </c>
      <c r="G276" s="4">
        <f>'VIS STOP cijfers'!G21</f>
        <v>0</v>
      </c>
      <c r="H276" s="15">
        <f>'VIS STOP cijfers'!H21</f>
        <v>283</v>
      </c>
      <c r="I276" s="625">
        <f>'VIS STOP cijfers'!I21</f>
        <v>0</v>
      </c>
      <c r="J276" s="11">
        <f>'VIS STOP cijfers'!J21</f>
        <v>132</v>
      </c>
      <c r="K276" s="11">
        <f>'VIS STOP cijfers'!K21</f>
        <v>0</v>
      </c>
      <c r="L276" s="11">
        <f>'VIS STOP cijfers'!L21</f>
        <v>0</v>
      </c>
      <c r="M276" s="11">
        <f>'VIS STOP cijfers'!M21</f>
        <v>0</v>
      </c>
      <c r="N276" s="11">
        <f>'VIS STOP cijfers'!N21</f>
        <v>0</v>
      </c>
      <c r="O276" s="11">
        <f>'VIS STOP cijfers'!O21</f>
        <v>0</v>
      </c>
      <c r="P276" s="11">
        <f>'VIS STOP cijfers'!P21</f>
        <v>0</v>
      </c>
      <c r="Q276" s="26">
        <f>'VIS STOP cijfers'!Q21</f>
        <v>415</v>
      </c>
      <c r="R276" s="15">
        <f>'VIS STOP cijfers'!R21</f>
        <v>0</v>
      </c>
      <c r="S276" s="11">
        <f>'VIS STOP cijfers'!S21</f>
        <v>0</v>
      </c>
      <c r="T276" s="11">
        <f>'VIS STOP cijfers'!T21</f>
        <v>415</v>
      </c>
      <c r="U276" s="11">
        <f>'VIS STOP cijfers'!U21</f>
        <v>0</v>
      </c>
      <c r="V276" s="11">
        <f>'VIS STOP cijfers'!V21</f>
        <v>0</v>
      </c>
      <c r="W276" s="11">
        <f>'VIS STOP cijfers'!W21</f>
        <v>0</v>
      </c>
      <c r="X276" s="11">
        <f>'VIS STOP cijfers'!X21</f>
        <v>0</v>
      </c>
      <c r="Y276" s="11">
        <f>'VIS STOP cijfers'!Y21</f>
        <v>0</v>
      </c>
      <c r="Z276" s="49">
        <f>'VIS STOP cijfers'!Z21</f>
        <v>415</v>
      </c>
      <c r="AA276" s="11">
        <f>'VIS STOP cijfers'!AA21</f>
        <v>415</v>
      </c>
      <c r="AB276" s="11">
        <f>'VIS STOP cijfers'!AB21</f>
        <v>0</v>
      </c>
      <c r="AC276" s="11">
        <f>'VIS STOP cijfers'!AC21</f>
        <v>0</v>
      </c>
      <c r="AD276" s="11">
        <f>'VIS STOP cijfers'!AD21</f>
        <v>0</v>
      </c>
      <c r="AE276" s="11">
        <f>'VIS STOP cijfers'!AE21</f>
        <v>0</v>
      </c>
      <c r="AF276" s="11">
        <f>'VIS STOP cijfers'!AF21</f>
        <v>0</v>
      </c>
      <c r="AG276" s="49">
        <f>'VIS STOP cijfers'!AG21</f>
        <v>0</v>
      </c>
      <c r="AH276" s="11">
        <f>'VIS STOP cijfers'!AH21</f>
        <v>0</v>
      </c>
      <c r="AI276" s="11">
        <f>'VIS STOP cijfers'!AI21</f>
        <v>0</v>
      </c>
      <c r="AJ276" s="11">
        <f>'VIS STOP cijfers'!AJ21</f>
        <v>415</v>
      </c>
      <c r="AK276" s="11">
        <f>'VIS STOP cijfers'!AK21</f>
        <v>0</v>
      </c>
      <c r="AL276" s="49">
        <f>'VIS STOP cijfers'!AL21</f>
        <v>0</v>
      </c>
      <c r="AM276" s="11">
        <f>'VIS STOP cijfers'!AM21</f>
        <v>0</v>
      </c>
      <c r="AN276" s="11">
        <f>'VIS STOP cijfers'!AN21</f>
        <v>0</v>
      </c>
      <c r="AO276" s="11">
        <f>'VIS STOP cijfers'!AO21</f>
        <v>0</v>
      </c>
      <c r="AP276" s="11">
        <f>'VIS STOP cijfers'!AP21</f>
        <v>0</v>
      </c>
      <c r="AQ276" s="11">
        <f>'VIS STOP cijfers'!AQ21</f>
        <v>0</v>
      </c>
      <c r="AR276" s="49">
        <f>'VIS STOP cijfers'!AR21</f>
        <v>0</v>
      </c>
      <c r="AS276" s="11">
        <f>'VIS STOP cijfers'!AS21</f>
        <v>0</v>
      </c>
      <c r="AT276" s="11">
        <f>'VIS STOP cijfers'!AT21</f>
        <v>0</v>
      </c>
      <c r="AU276" s="11">
        <f>'VIS STOP cijfers'!AU21</f>
        <v>0</v>
      </c>
      <c r="AV276" s="11">
        <f>'VIS STOP cijfers'!AV21</f>
        <v>0</v>
      </c>
      <c r="AW276" s="11">
        <f>'VIS STOP cijfers'!AW21</f>
        <v>0</v>
      </c>
      <c r="AX276" s="11">
        <f>'VIS STOP cijfers'!AX21</f>
        <v>0</v>
      </c>
      <c r="AY276" s="11">
        <f>'VIS STOP cijfers'!AY21</f>
        <v>0</v>
      </c>
      <c r="AZ276" s="11">
        <f>'VIS STOP cijfers'!AZ21</f>
        <v>0</v>
      </c>
      <c r="BA276" s="11">
        <f>'VIS STOP cijfers'!BA21</f>
        <v>0</v>
      </c>
      <c r="BB276" s="11">
        <f>'VIS STOP cijfers'!BB21</f>
        <v>0</v>
      </c>
      <c r="BC276" s="49">
        <f>'VIS STOP cijfers'!BC21</f>
        <v>0</v>
      </c>
      <c r="BD276" s="11">
        <f>'VIS STOP cijfers'!BD21</f>
        <v>0</v>
      </c>
      <c r="BE276" s="11">
        <f>'VIS STOP cijfers'!BE21</f>
        <v>0</v>
      </c>
      <c r="BF276" s="11">
        <f>'VIS STOP cijfers'!BF21</f>
        <v>0</v>
      </c>
      <c r="BG276" s="11">
        <f>'VIS STOP cijfers'!BG21</f>
        <v>0</v>
      </c>
      <c r="BH276" s="11">
        <f>'VIS STOP cijfers'!BH21</f>
        <v>0</v>
      </c>
      <c r="BI276" s="11">
        <f>'VIS STOP cijfers'!BI21</f>
        <v>0</v>
      </c>
      <c r="BJ276" s="11">
        <f>'VIS STOP cijfers'!BJ21</f>
        <v>0</v>
      </c>
      <c r="BK276" s="49">
        <f>'VIS STOP cijfers'!BK21</f>
        <v>0</v>
      </c>
      <c r="BL276" s="11">
        <f>'VIS STOP cijfers'!BL21</f>
        <v>0</v>
      </c>
      <c r="BM276" s="11">
        <f>'VIS STOP cijfers'!BM21</f>
        <v>0</v>
      </c>
      <c r="BN276" s="11">
        <f>'VIS STOP cijfers'!BN21</f>
        <v>0</v>
      </c>
      <c r="BO276" s="11">
        <f>'VIS STOP cijfers'!BO21</f>
        <v>0</v>
      </c>
      <c r="BP276" s="11">
        <f>'VIS STOP cijfers'!BP21</f>
        <v>0</v>
      </c>
      <c r="BQ276" s="49">
        <f>'VIS STOP cijfers'!BQ21</f>
        <v>0</v>
      </c>
      <c r="BR276" s="11">
        <f>'VIS STOP cijfers'!BR21</f>
        <v>0</v>
      </c>
      <c r="BS276" s="11">
        <f>'VIS STOP cijfers'!BS21</f>
        <v>0</v>
      </c>
      <c r="BT276" s="11">
        <f>'VIS STOP cijfers'!BT21</f>
        <v>0</v>
      </c>
      <c r="BU276" s="11">
        <f>'VIS STOP cijfers'!BU21</f>
        <v>0</v>
      </c>
      <c r="BV276" s="11">
        <f>'VIS STOP cijfers'!BV21</f>
        <v>0</v>
      </c>
      <c r="BW276" s="11">
        <f>'VIS STOP cijfers'!BW21</f>
        <v>0</v>
      </c>
      <c r="BX276" s="47">
        <f>'VIS STOP cijfers'!BX21</f>
        <v>0</v>
      </c>
      <c r="BY276" s="49">
        <f>'VIS STOP cijfers'!BY21</f>
        <v>415</v>
      </c>
      <c r="BZ276" s="11">
        <f>'VIS STOP cijfers'!BZ21</f>
        <v>0</v>
      </c>
      <c r="CA276" s="11">
        <f>'VIS STOP cijfers'!CA21</f>
        <v>0</v>
      </c>
      <c r="CB276" s="11">
        <f>'VIS STOP cijfers'!CB21</f>
        <v>0</v>
      </c>
      <c r="CC276" s="11">
        <f>'VIS STOP cijfers'!CC21</f>
        <v>0</v>
      </c>
      <c r="CD276" s="11">
        <f>'VIS STOP cijfers'!CD21</f>
        <v>0</v>
      </c>
      <c r="CE276" s="11">
        <f>'VIS STOP cijfers'!CE21</f>
        <v>0</v>
      </c>
      <c r="CF276" s="11">
        <f>'VIS STOP cijfers'!CF21</f>
        <v>0</v>
      </c>
      <c r="CG276" s="11">
        <f>'VIS STOP cijfers'!CG21</f>
        <v>0</v>
      </c>
      <c r="CH276" s="11">
        <f>'VIS STOP cijfers'!CH21</f>
        <v>0</v>
      </c>
      <c r="CI276" s="11">
        <f>'VIS STOP cijfers'!CI21</f>
        <v>0</v>
      </c>
      <c r="CJ276" s="11">
        <f>'VIS STOP cijfers'!CJ21</f>
        <v>0</v>
      </c>
      <c r="CK276" s="11">
        <f>'VIS STOP cijfers'!CK21</f>
        <v>0</v>
      </c>
      <c r="CL276" s="49">
        <f>'VIS STOP cijfers'!CL21</f>
        <v>0</v>
      </c>
      <c r="CM276" s="11">
        <f>'VIS STOP cijfers'!CM21</f>
        <v>0</v>
      </c>
      <c r="CN276" s="11">
        <f>'VIS STOP cijfers'!CN21</f>
        <v>0</v>
      </c>
      <c r="CO276" s="11">
        <f>'VIS STOP cijfers'!CO21</f>
        <v>0</v>
      </c>
      <c r="CP276" s="11">
        <f>'VIS STOP cijfers'!CP21</f>
        <v>0</v>
      </c>
      <c r="CQ276" s="11">
        <f>'VIS STOP cijfers'!CQ21</f>
        <v>0</v>
      </c>
      <c r="CR276" s="11">
        <f>'VIS STOP cijfers'!CR21</f>
        <v>0</v>
      </c>
      <c r="CS276" s="11">
        <f>'VIS STOP cijfers'!CS21</f>
        <v>0</v>
      </c>
      <c r="CT276" s="11">
        <f>'VIS STOP cijfers'!CT21</f>
        <v>0</v>
      </c>
      <c r="CU276" s="11">
        <f>'VIS STOP cijfers'!CU21</f>
        <v>0</v>
      </c>
      <c r="CV276" s="11">
        <f>'VIS STOP cijfers'!CV21</f>
        <v>0</v>
      </c>
      <c r="CW276" s="11">
        <f>'VIS STOP cijfers'!CW21</f>
        <v>0</v>
      </c>
      <c r="CX276" s="11">
        <f>'VIS STOP cijfers'!CX21</f>
        <v>0</v>
      </c>
      <c r="CY276" s="26">
        <f>'VIS STOP cijfers'!CY21</f>
        <v>0</v>
      </c>
      <c r="CZ276" s="11">
        <f>'VIS STOP cijfers'!CZ21</f>
        <v>0</v>
      </c>
      <c r="DA276" s="11">
        <f>'VIS STOP cijfers'!DA21</f>
        <v>0</v>
      </c>
      <c r="DB276" s="11">
        <f>'VIS STOP cijfers'!DB21</f>
        <v>0</v>
      </c>
      <c r="DC276" s="11">
        <f>'VIS STOP cijfers'!DC21</f>
        <v>0</v>
      </c>
      <c r="DD276" s="11">
        <f>'VIS STOP cijfers'!DD21</f>
        <v>0</v>
      </c>
      <c r="DE276" s="11">
        <f>'VIS STOP cijfers'!DE21</f>
        <v>0</v>
      </c>
      <c r="DF276" s="11">
        <f>'VIS STOP cijfers'!DF21</f>
        <v>0</v>
      </c>
      <c r="DG276" s="11">
        <f>'VIS STOP cijfers'!DG21</f>
        <v>0</v>
      </c>
      <c r="DH276" s="11">
        <f>'VIS STOP cijfers'!DH21</f>
        <v>0</v>
      </c>
      <c r="DI276" s="11">
        <f>'VIS STOP cijfers'!DI21</f>
        <v>0</v>
      </c>
      <c r="DJ276" s="11">
        <f>'VIS STOP cijfers'!DJ21</f>
        <v>0</v>
      </c>
      <c r="DK276" s="11">
        <f>'VIS STOP cijfers'!DK21</f>
        <v>0</v>
      </c>
      <c r="DL276" s="26">
        <f>'VIS STOP cijfers'!DL21</f>
        <v>0</v>
      </c>
    </row>
    <row r="277" spans="1:116" s="165" customFormat="1">
      <c r="A277" s="47">
        <f>'VIS STOP cijfers'!A22</f>
        <v>0</v>
      </c>
      <c r="B277" s="49" t="str">
        <f>'VIS STOP cijfers'!B22</f>
        <v>WINT</v>
      </c>
      <c r="C277" s="4" t="str">
        <f>'VIS STOP cijfers'!C22</f>
        <v>Visketen</v>
      </c>
      <c r="D277" s="4" t="str">
        <f>'VIS STOP cijfers'!D22</f>
        <v>VIS IUU DG AGRO</v>
      </c>
      <c r="E277" s="4" t="str">
        <f>'VIS STOP cijfers'!E22</f>
        <v xml:space="preserve">Reguliere workflow </v>
      </c>
      <c r="F277" s="5" t="str">
        <f>'VIS STOP cijfers'!F22</f>
        <v>EL&amp;I AGRO</v>
      </c>
      <c r="G277" s="4">
        <f>'VIS STOP cijfers'!G22</f>
        <v>0</v>
      </c>
      <c r="H277" s="15">
        <f>'VIS STOP cijfers'!H22</f>
        <v>600</v>
      </c>
      <c r="I277" s="625">
        <f>'VIS STOP cijfers'!I22</f>
        <v>0</v>
      </c>
      <c r="J277" s="11">
        <f>'VIS STOP cijfers'!J22</f>
        <v>0</v>
      </c>
      <c r="K277" s="11">
        <f>'VIS STOP cijfers'!K22</f>
        <v>0</v>
      </c>
      <c r="L277" s="11">
        <f>'VIS STOP cijfers'!L22</f>
        <v>0</v>
      </c>
      <c r="M277" s="11">
        <f>'VIS STOP cijfers'!M22</f>
        <v>0</v>
      </c>
      <c r="N277" s="11">
        <f>'VIS STOP cijfers'!N22</f>
        <v>0</v>
      </c>
      <c r="O277" s="11">
        <f>'VIS STOP cijfers'!O22</f>
        <v>0</v>
      </c>
      <c r="P277" s="11">
        <f>'VIS STOP cijfers'!P22</f>
        <v>0</v>
      </c>
      <c r="Q277" s="26">
        <f>'VIS STOP cijfers'!Q22</f>
        <v>600</v>
      </c>
      <c r="R277" s="15">
        <f>'VIS STOP cijfers'!R22</f>
        <v>0</v>
      </c>
      <c r="S277" s="11">
        <f>'VIS STOP cijfers'!S22</f>
        <v>0</v>
      </c>
      <c r="T277" s="11">
        <f>'VIS STOP cijfers'!T22</f>
        <v>600</v>
      </c>
      <c r="U277" s="11">
        <f>'VIS STOP cijfers'!U22</f>
        <v>0</v>
      </c>
      <c r="V277" s="11">
        <f>'VIS STOP cijfers'!V22</f>
        <v>0</v>
      </c>
      <c r="W277" s="11">
        <f>'VIS STOP cijfers'!W22</f>
        <v>0</v>
      </c>
      <c r="X277" s="11">
        <f>'VIS STOP cijfers'!X22</f>
        <v>0</v>
      </c>
      <c r="Y277" s="11">
        <f>'VIS STOP cijfers'!Y22</f>
        <v>0</v>
      </c>
      <c r="Z277" s="49">
        <f>'VIS STOP cijfers'!Z22</f>
        <v>600</v>
      </c>
      <c r="AA277" s="11">
        <f>'VIS STOP cijfers'!AA22</f>
        <v>0</v>
      </c>
      <c r="AB277" s="11">
        <f>'VIS STOP cijfers'!AB22</f>
        <v>0</v>
      </c>
      <c r="AC277" s="11">
        <f>'VIS STOP cijfers'!AC22</f>
        <v>0</v>
      </c>
      <c r="AD277" s="11">
        <f>'VIS STOP cijfers'!AD22</f>
        <v>600</v>
      </c>
      <c r="AE277" s="11">
        <f>'VIS STOP cijfers'!AE22</f>
        <v>0</v>
      </c>
      <c r="AF277" s="11">
        <f>'VIS STOP cijfers'!AF22</f>
        <v>0</v>
      </c>
      <c r="AG277" s="49">
        <f>'VIS STOP cijfers'!AG22</f>
        <v>0</v>
      </c>
      <c r="AH277" s="11">
        <f>'VIS STOP cijfers'!AH22</f>
        <v>0</v>
      </c>
      <c r="AI277" s="11">
        <f>'VIS STOP cijfers'!AI22</f>
        <v>0</v>
      </c>
      <c r="AJ277" s="11">
        <f>'VIS STOP cijfers'!AJ22</f>
        <v>0</v>
      </c>
      <c r="AK277" s="11">
        <f>'VIS STOP cijfers'!AK22</f>
        <v>0</v>
      </c>
      <c r="AL277" s="49">
        <f>'VIS STOP cijfers'!AL22</f>
        <v>0</v>
      </c>
      <c r="AM277" s="11">
        <f>'VIS STOP cijfers'!AM22</f>
        <v>0</v>
      </c>
      <c r="AN277" s="11">
        <f>'VIS STOP cijfers'!AN22</f>
        <v>150</v>
      </c>
      <c r="AO277" s="11">
        <f>'VIS STOP cijfers'!AO22</f>
        <v>150</v>
      </c>
      <c r="AP277" s="11">
        <f>'VIS STOP cijfers'!AP22</f>
        <v>150</v>
      </c>
      <c r="AQ277" s="11">
        <f>'VIS STOP cijfers'!AQ22</f>
        <v>150</v>
      </c>
      <c r="AR277" s="49">
        <f>'VIS STOP cijfers'!AR22</f>
        <v>0</v>
      </c>
      <c r="AS277" s="11">
        <f>'VIS STOP cijfers'!AS22</f>
        <v>0</v>
      </c>
      <c r="AT277" s="11">
        <f>'VIS STOP cijfers'!AT22</f>
        <v>0</v>
      </c>
      <c r="AU277" s="11">
        <f>'VIS STOP cijfers'!AU22</f>
        <v>0</v>
      </c>
      <c r="AV277" s="11">
        <f>'VIS STOP cijfers'!AV22</f>
        <v>0</v>
      </c>
      <c r="AW277" s="11">
        <f>'VIS STOP cijfers'!AW22</f>
        <v>0</v>
      </c>
      <c r="AX277" s="11">
        <f>'VIS STOP cijfers'!AX22</f>
        <v>0</v>
      </c>
      <c r="AY277" s="11">
        <f>'VIS STOP cijfers'!AY22</f>
        <v>0</v>
      </c>
      <c r="AZ277" s="11">
        <f>'VIS STOP cijfers'!AZ22</f>
        <v>0</v>
      </c>
      <c r="BA277" s="11">
        <f>'VIS STOP cijfers'!BA22</f>
        <v>0</v>
      </c>
      <c r="BB277" s="11">
        <f>'VIS STOP cijfers'!BB22</f>
        <v>0</v>
      </c>
      <c r="BC277" s="49">
        <f>'VIS STOP cijfers'!BC22</f>
        <v>0</v>
      </c>
      <c r="BD277" s="11">
        <f>'VIS STOP cijfers'!BD22</f>
        <v>0</v>
      </c>
      <c r="BE277" s="11">
        <f>'VIS STOP cijfers'!BE22</f>
        <v>0</v>
      </c>
      <c r="BF277" s="11">
        <f>'VIS STOP cijfers'!BF22</f>
        <v>0</v>
      </c>
      <c r="BG277" s="11">
        <f>'VIS STOP cijfers'!BG22</f>
        <v>0</v>
      </c>
      <c r="BH277" s="11">
        <f>'VIS STOP cijfers'!BH22</f>
        <v>0</v>
      </c>
      <c r="BI277" s="11">
        <f>'VIS STOP cijfers'!BI22</f>
        <v>0</v>
      </c>
      <c r="BJ277" s="11">
        <f>'VIS STOP cijfers'!BJ22</f>
        <v>0</v>
      </c>
      <c r="BK277" s="49">
        <f>'VIS STOP cijfers'!BK22</f>
        <v>0</v>
      </c>
      <c r="BL277" s="11">
        <f>'VIS STOP cijfers'!BL22</f>
        <v>0</v>
      </c>
      <c r="BM277" s="11">
        <f>'VIS STOP cijfers'!BM22</f>
        <v>0</v>
      </c>
      <c r="BN277" s="11">
        <f>'VIS STOP cijfers'!BN22</f>
        <v>0</v>
      </c>
      <c r="BO277" s="11">
        <f>'VIS STOP cijfers'!BO22</f>
        <v>0</v>
      </c>
      <c r="BP277" s="11">
        <f>'VIS STOP cijfers'!BP22</f>
        <v>0</v>
      </c>
      <c r="BQ277" s="49">
        <f>'VIS STOP cijfers'!BQ22</f>
        <v>0</v>
      </c>
      <c r="BR277" s="11">
        <f>'VIS STOP cijfers'!BR22</f>
        <v>0</v>
      </c>
      <c r="BS277" s="11">
        <f>'VIS STOP cijfers'!BS22</f>
        <v>0</v>
      </c>
      <c r="BT277" s="11">
        <f>'VIS STOP cijfers'!BT22</f>
        <v>0</v>
      </c>
      <c r="BU277" s="11">
        <f>'VIS STOP cijfers'!BU22</f>
        <v>0</v>
      </c>
      <c r="BV277" s="11">
        <f>'VIS STOP cijfers'!BV22</f>
        <v>0</v>
      </c>
      <c r="BW277" s="11">
        <f>'VIS STOP cijfers'!BW22</f>
        <v>0</v>
      </c>
      <c r="BX277" s="47">
        <f>'VIS STOP cijfers'!BX22</f>
        <v>0</v>
      </c>
      <c r="BY277" s="49">
        <f>'VIS STOP cijfers'!BY22</f>
        <v>600</v>
      </c>
      <c r="BZ277" s="11">
        <f>'VIS STOP cijfers'!BZ22</f>
        <v>0</v>
      </c>
      <c r="CA277" s="11">
        <f>'VIS STOP cijfers'!CA22</f>
        <v>0</v>
      </c>
      <c r="CB277" s="11">
        <f>'VIS STOP cijfers'!CB22</f>
        <v>0</v>
      </c>
      <c r="CC277" s="11">
        <f>'VIS STOP cijfers'!CC22</f>
        <v>0</v>
      </c>
      <c r="CD277" s="11">
        <f>'VIS STOP cijfers'!CD22</f>
        <v>0</v>
      </c>
      <c r="CE277" s="11">
        <f>'VIS STOP cijfers'!CE22</f>
        <v>0</v>
      </c>
      <c r="CF277" s="11">
        <f>'VIS STOP cijfers'!CF22</f>
        <v>0</v>
      </c>
      <c r="CG277" s="11">
        <f>'VIS STOP cijfers'!CG22</f>
        <v>0</v>
      </c>
      <c r="CH277" s="11">
        <f>'VIS STOP cijfers'!CH22</f>
        <v>0</v>
      </c>
      <c r="CI277" s="11">
        <f>'VIS STOP cijfers'!CI22</f>
        <v>0</v>
      </c>
      <c r="CJ277" s="11">
        <f>'VIS STOP cijfers'!CJ22</f>
        <v>0</v>
      </c>
      <c r="CK277" s="11">
        <f>'VIS STOP cijfers'!CK22</f>
        <v>0</v>
      </c>
      <c r="CL277" s="49">
        <f>'VIS STOP cijfers'!CL22</f>
        <v>0</v>
      </c>
      <c r="CM277" s="11">
        <f>'VIS STOP cijfers'!CM22</f>
        <v>0</v>
      </c>
      <c r="CN277" s="11">
        <f>'VIS STOP cijfers'!CN22</f>
        <v>0</v>
      </c>
      <c r="CO277" s="11">
        <f>'VIS STOP cijfers'!CO22</f>
        <v>0</v>
      </c>
      <c r="CP277" s="11">
        <f>'VIS STOP cijfers'!CP22</f>
        <v>0</v>
      </c>
      <c r="CQ277" s="11">
        <f>'VIS STOP cijfers'!CQ22</f>
        <v>0</v>
      </c>
      <c r="CR277" s="11">
        <f>'VIS STOP cijfers'!CR22</f>
        <v>0</v>
      </c>
      <c r="CS277" s="11">
        <f>'VIS STOP cijfers'!CS22</f>
        <v>0</v>
      </c>
      <c r="CT277" s="11">
        <f>'VIS STOP cijfers'!CT22</f>
        <v>0</v>
      </c>
      <c r="CU277" s="11">
        <f>'VIS STOP cijfers'!CU22</f>
        <v>0</v>
      </c>
      <c r="CV277" s="11">
        <f>'VIS STOP cijfers'!CV22</f>
        <v>0</v>
      </c>
      <c r="CW277" s="11">
        <f>'VIS STOP cijfers'!CW22</f>
        <v>0</v>
      </c>
      <c r="CX277" s="11">
        <f>'VIS STOP cijfers'!CX22</f>
        <v>0</v>
      </c>
      <c r="CY277" s="26">
        <f>'VIS STOP cijfers'!CY22</f>
        <v>0</v>
      </c>
      <c r="CZ277" s="11">
        <f>'VIS STOP cijfers'!CZ22</f>
        <v>0</v>
      </c>
      <c r="DA277" s="11">
        <f>'VIS STOP cijfers'!DA22</f>
        <v>0</v>
      </c>
      <c r="DB277" s="11">
        <f>'VIS STOP cijfers'!DB22</f>
        <v>0</v>
      </c>
      <c r="DC277" s="11">
        <f>'VIS STOP cijfers'!DC22</f>
        <v>0</v>
      </c>
      <c r="DD277" s="11">
        <f>'VIS STOP cijfers'!DD22</f>
        <v>0</v>
      </c>
      <c r="DE277" s="11">
        <f>'VIS STOP cijfers'!DE22</f>
        <v>0</v>
      </c>
      <c r="DF277" s="11">
        <f>'VIS STOP cijfers'!DF22</f>
        <v>0</v>
      </c>
      <c r="DG277" s="11">
        <f>'VIS STOP cijfers'!DG22</f>
        <v>0</v>
      </c>
      <c r="DH277" s="11">
        <f>'VIS STOP cijfers'!DH22</f>
        <v>0</v>
      </c>
      <c r="DI277" s="11">
        <f>'VIS STOP cijfers'!DI22</f>
        <v>0</v>
      </c>
      <c r="DJ277" s="11">
        <f>'VIS STOP cijfers'!DJ22</f>
        <v>0</v>
      </c>
      <c r="DK277" s="11">
        <f>'VIS STOP cijfers'!DK22</f>
        <v>0</v>
      </c>
      <c r="DL277" s="26">
        <f>'VIS STOP cijfers'!DL22</f>
        <v>0</v>
      </c>
    </row>
    <row r="278" spans="1:116" s="165" customFormat="1">
      <c r="A278" s="47">
        <f>'VIS STOP cijfers'!A23</f>
        <v>0</v>
      </c>
      <c r="B278" s="49" t="str">
        <f>'VIS STOP cijfers'!B23</f>
        <v>WINT</v>
      </c>
      <c r="C278" s="4" t="str">
        <f>'VIS STOP cijfers'!C23</f>
        <v>Visketen</v>
      </c>
      <c r="D278" s="4" t="str">
        <f>'VIS STOP cijfers'!D23</f>
        <v>VIS IUU DG AGRO</v>
      </c>
      <c r="E278" s="4" t="str">
        <f>'VIS STOP cijfers'!E23</f>
        <v xml:space="preserve"> Onderzoek afgifte IUU certificaten in Client</v>
      </c>
      <c r="F278" s="5" t="str">
        <f>'VIS STOP cijfers'!F23</f>
        <v>EL&amp;I AGRO</v>
      </c>
      <c r="G278" s="4">
        <f>'VIS STOP cijfers'!G23</f>
        <v>0</v>
      </c>
      <c r="H278" s="15">
        <f>'VIS STOP cijfers'!H23</f>
        <v>60</v>
      </c>
      <c r="I278" s="625">
        <f>'VIS STOP cijfers'!I23</f>
        <v>0</v>
      </c>
      <c r="J278" s="11">
        <f>'VIS STOP cijfers'!J23</f>
        <v>0</v>
      </c>
      <c r="K278" s="11">
        <f>'VIS STOP cijfers'!K23</f>
        <v>0</v>
      </c>
      <c r="L278" s="11">
        <f>'VIS STOP cijfers'!L23</f>
        <v>0</v>
      </c>
      <c r="M278" s="11">
        <f>'VIS STOP cijfers'!M23</f>
        <v>0</v>
      </c>
      <c r="N278" s="11">
        <f>'VIS STOP cijfers'!N23</f>
        <v>0</v>
      </c>
      <c r="O278" s="11">
        <f>'VIS STOP cijfers'!O23</f>
        <v>0</v>
      </c>
      <c r="P278" s="11">
        <f>'VIS STOP cijfers'!P23</f>
        <v>0</v>
      </c>
      <c r="Q278" s="26">
        <f>'VIS STOP cijfers'!Q23</f>
        <v>60</v>
      </c>
      <c r="R278" s="15">
        <f>'VIS STOP cijfers'!R23</f>
        <v>0</v>
      </c>
      <c r="S278" s="11">
        <f>'VIS STOP cijfers'!S23</f>
        <v>0</v>
      </c>
      <c r="T278" s="11">
        <f>'VIS STOP cijfers'!T23</f>
        <v>60</v>
      </c>
      <c r="U278" s="11">
        <f>'VIS STOP cijfers'!U23</f>
        <v>0</v>
      </c>
      <c r="V278" s="11">
        <f>'VIS STOP cijfers'!V23</f>
        <v>0</v>
      </c>
      <c r="W278" s="11">
        <f>'VIS STOP cijfers'!W23</f>
        <v>0</v>
      </c>
      <c r="X278" s="11">
        <f>'VIS STOP cijfers'!X23</f>
        <v>0</v>
      </c>
      <c r="Y278" s="11">
        <f>'VIS STOP cijfers'!Y23</f>
        <v>0</v>
      </c>
      <c r="Z278" s="49">
        <f>'VIS STOP cijfers'!Z23</f>
        <v>60</v>
      </c>
      <c r="AA278" s="11">
        <f>'VIS STOP cijfers'!AA23</f>
        <v>0</v>
      </c>
      <c r="AB278" s="11">
        <f>'VIS STOP cijfers'!AB23</f>
        <v>0</v>
      </c>
      <c r="AC278" s="11">
        <f>'VIS STOP cijfers'!AC23</f>
        <v>0</v>
      </c>
      <c r="AD278" s="11">
        <f>'VIS STOP cijfers'!AD23</f>
        <v>60</v>
      </c>
      <c r="AE278" s="11">
        <f>'VIS STOP cijfers'!AE23</f>
        <v>0</v>
      </c>
      <c r="AF278" s="11">
        <f>'VIS STOP cijfers'!AF23</f>
        <v>0</v>
      </c>
      <c r="AG278" s="49">
        <f>'VIS STOP cijfers'!AG23</f>
        <v>0</v>
      </c>
      <c r="AH278" s="11">
        <f>'VIS STOP cijfers'!AH23</f>
        <v>0</v>
      </c>
      <c r="AI278" s="11">
        <f>'VIS STOP cijfers'!AI23</f>
        <v>0</v>
      </c>
      <c r="AJ278" s="11">
        <f>'VIS STOP cijfers'!AJ23</f>
        <v>0</v>
      </c>
      <c r="AK278" s="11">
        <f>'VIS STOP cijfers'!AK23</f>
        <v>0</v>
      </c>
      <c r="AL278" s="49">
        <f>'VIS STOP cijfers'!AL23</f>
        <v>0</v>
      </c>
      <c r="AM278" s="11">
        <f>'VIS STOP cijfers'!AM23</f>
        <v>0</v>
      </c>
      <c r="AN278" s="11">
        <f>'VIS STOP cijfers'!AN23</f>
        <v>15</v>
      </c>
      <c r="AO278" s="11">
        <f>'VIS STOP cijfers'!AO23</f>
        <v>15</v>
      </c>
      <c r="AP278" s="11">
        <f>'VIS STOP cijfers'!AP23</f>
        <v>15</v>
      </c>
      <c r="AQ278" s="11">
        <f>'VIS STOP cijfers'!AQ23</f>
        <v>15</v>
      </c>
      <c r="AR278" s="49">
        <f>'VIS STOP cijfers'!AR23</f>
        <v>0</v>
      </c>
      <c r="AS278" s="11">
        <f>'VIS STOP cijfers'!AS23</f>
        <v>0</v>
      </c>
      <c r="AT278" s="11">
        <f>'VIS STOP cijfers'!AT23</f>
        <v>0</v>
      </c>
      <c r="AU278" s="11">
        <f>'VIS STOP cijfers'!AU23</f>
        <v>0</v>
      </c>
      <c r="AV278" s="11">
        <f>'VIS STOP cijfers'!AV23</f>
        <v>0</v>
      </c>
      <c r="AW278" s="11">
        <f>'VIS STOP cijfers'!AW23</f>
        <v>0</v>
      </c>
      <c r="AX278" s="11">
        <f>'VIS STOP cijfers'!AX23</f>
        <v>0</v>
      </c>
      <c r="AY278" s="11">
        <f>'VIS STOP cijfers'!AY23</f>
        <v>0</v>
      </c>
      <c r="AZ278" s="11">
        <f>'VIS STOP cijfers'!AZ23</f>
        <v>0</v>
      </c>
      <c r="BA278" s="11">
        <f>'VIS STOP cijfers'!BA23</f>
        <v>0</v>
      </c>
      <c r="BB278" s="11">
        <f>'VIS STOP cijfers'!BB23</f>
        <v>0</v>
      </c>
      <c r="BC278" s="49">
        <f>'VIS STOP cijfers'!BC23</f>
        <v>0</v>
      </c>
      <c r="BD278" s="11">
        <f>'VIS STOP cijfers'!BD23</f>
        <v>0</v>
      </c>
      <c r="BE278" s="11">
        <f>'VIS STOP cijfers'!BE23</f>
        <v>0</v>
      </c>
      <c r="BF278" s="11">
        <f>'VIS STOP cijfers'!BF23</f>
        <v>0</v>
      </c>
      <c r="BG278" s="11">
        <f>'VIS STOP cijfers'!BG23</f>
        <v>0</v>
      </c>
      <c r="BH278" s="11">
        <f>'VIS STOP cijfers'!BH23</f>
        <v>0</v>
      </c>
      <c r="BI278" s="11">
        <f>'VIS STOP cijfers'!BI23</f>
        <v>0</v>
      </c>
      <c r="BJ278" s="11">
        <f>'VIS STOP cijfers'!BJ23</f>
        <v>0</v>
      </c>
      <c r="BK278" s="49">
        <f>'VIS STOP cijfers'!BK23</f>
        <v>0</v>
      </c>
      <c r="BL278" s="11">
        <f>'VIS STOP cijfers'!BL23</f>
        <v>0</v>
      </c>
      <c r="BM278" s="11">
        <f>'VIS STOP cijfers'!BM23</f>
        <v>0</v>
      </c>
      <c r="BN278" s="11">
        <f>'VIS STOP cijfers'!BN23</f>
        <v>0</v>
      </c>
      <c r="BO278" s="11">
        <f>'VIS STOP cijfers'!BO23</f>
        <v>0</v>
      </c>
      <c r="BP278" s="11">
        <f>'VIS STOP cijfers'!BP23</f>
        <v>0</v>
      </c>
      <c r="BQ278" s="49">
        <f>'VIS STOP cijfers'!BQ23</f>
        <v>0</v>
      </c>
      <c r="BR278" s="11">
        <f>'VIS STOP cijfers'!BR23</f>
        <v>0</v>
      </c>
      <c r="BS278" s="11">
        <f>'VIS STOP cijfers'!BS23</f>
        <v>0</v>
      </c>
      <c r="BT278" s="11">
        <f>'VIS STOP cijfers'!BT23</f>
        <v>0</v>
      </c>
      <c r="BU278" s="11">
        <f>'VIS STOP cijfers'!BU23</f>
        <v>0</v>
      </c>
      <c r="BV278" s="11">
        <f>'VIS STOP cijfers'!BV23</f>
        <v>0</v>
      </c>
      <c r="BW278" s="11">
        <f>'VIS STOP cijfers'!BW23</f>
        <v>0</v>
      </c>
      <c r="BX278" s="47">
        <f>'VIS STOP cijfers'!BX23</f>
        <v>0</v>
      </c>
      <c r="BY278" s="49">
        <f>'VIS STOP cijfers'!BY23</f>
        <v>60</v>
      </c>
      <c r="BZ278" s="11">
        <f>'VIS STOP cijfers'!BZ23</f>
        <v>0</v>
      </c>
      <c r="CA278" s="11">
        <f>'VIS STOP cijfers'!CA23</f>
        <v>0</v>
      </c>
      <c r="CB278" s="11">
        <f>'VIS STOP cijfers'!CB23</f>
        <v>0</v>
      </c>
      <c r="CC278" s="11">
        <f>'VIS STOP cijfers'!CC23</f>
        <v>0</v>
      </c>
      <c r="CD278" s="11">
        <f>'VIS STOP cijfers'!CD23</f>
        <v>0</v>
      </c>
      <c r="CE278" s="11">
        <f>'VIS STOP cijfers'!CE23</f>
        <v>0</v>
      </c>
      <c r="CF278" s="11">
        <f>'VIS STOP cijfers'!CF23</f>
        <v>0</v>
      </c>
      <c r="CG278" s="11">
        <f>'VIS STOP cijfers'!CG23</f>
        <v>0</v>
      </c>
      <c r="CH278" s="11">
        <f>'VIS STOP cijfers'!CH23</f>
        <v>0</v>
      </c>
      <c r="CI278" s="11">
        <f>'VIS STOP cijfers'!CI23</f>
        <v>0</v>
      </c>
      <c r="CJ278" s="11">
        <f>'VIS STOP cijfers'!CJ23</f>
        <v>0</v>
      </c>
      <c r="CK278" s="11">
        <f>'VIS STOP cijfers'!CK23</f>
        <v>0</v>
      </c>
      <c r="CL278" s="49">
        <f>'VIS STOP cijfers'!CL23</f>
        <v>0</v>
      </c>
      <c r="CM278" s="11">
        <f>'VIS STOP cijfers'!CM23</f>
        <v>0</v>
      </c>
      <c r="CN278" s="11">
        <f>'VIS STOP cijfers'!CN23</f>
        <v>0</v>
      </c>
      <c r="CO278" s="11">
        <f>'VIS STOP cijfers'!CO23</f>
        <v>0</v>
      </c>
      <c r="CP278" s="11">
        <f>'VIS STOP cijfers'!CP23</f>
        <v>0</v>
      </c>
      <c r="CQ278" s="11">
        <f>'VIS STOP cijfers'!CQ23</f>
        <v>0</v>
      </c>
      <c r="CR278" s="11">
        <f>'VIS STOP cijfers'!CR23</f>
        <v>0</v>
      </c>
      <c r="CS278" s="11">
        <f>'VIS STOP cijfers'!CS23</f>
        <v>0</v>
      </c>
      <c r="CT278" s="11">
        <f>'VIS STOP cijfers'!CT23</f>
        <v>0</v>
      </c>
      <c r="CU278" s="11">
        <f>'VIS STOP cijfers'!CU23</f>
        <v>0</v>
      </c>
      <c r="CV278" s="11">
        <f>'VIS STOP cijfers'!CV23</f>
        <v>0</v>
      </c>
      <c r="CW278" s="11">
        <f>'VIS STOP cijfers'!CW23</f>
        <v>0</v>
      </c>
      <c r="CX278" s="11">
        <f>'VIS STOP cijfers'!CX23</f>
        <v>0</v>
      </c>
      <c r="CY278" s="26">
        <f>'VIS STOP cijfers'!CY23</f>
        <v>0</v>
      </c>
      <c r="CZ278" s="11">
        <f>'VIS STOP cijfers'!CZ23</f>
        <v>0</v>
      </c>
      <c r="DA278" s="11">
        <f>'VIS STOP cijfers'!DA23</f>
        <v>0</v>
      </c>
      <c r="DB278" s="11">
        <f>'VIS STOP cijfers'!DB23</f>
        <v>0</v>
      </c>
      <c r="DC278" s="11">
        <f>'VIS STOP cijfers'!DC23</f>
        <v>0</v>
      </c>
      <c r="DD278" s="11">
        <f>'VIS STOP cijfers'!DD23</f>
        <v>0</v>
      </c>
      <c r="DE278" s="11">
        <f>'VIS STOP cijfers'!DE23</f>
        <v>0</v>
      </c>
      <c r="DF278" s="11">
        <f>'VIS STOP cijfers'!DF23</f>
        <v>0</v>
      </c>
      <c r="DG278" s="11">
        <f>'VIS STOP cijfers'!DG23</f>
        <v>0</v>
      </c>
      <c r="DH278" s="11">
        <f>'VIS STOP cijfers'!DH23</f>
        <v>0</v>
      </c>
      <c r="DI278" s="11">
        <f>'VIS STOP cijfers'!DI23</f>
        <v>0</v>
      </c>
      <c r="DJ278" s="11">
        <f>'VIS STOP cijfers'!DJ23</f>
        <v>0</v>
      </c>
      <c r="DK278" s="11">
        <f>'VIS STOP cijfers'!DK23</f>
        <v>0</v>
      </c>
      <c r="DL278" s="26">
        <f>'VIS STOP cijfers'!DL23</f>
        <v>0</v>
      </c>
    </row>
    <row r="279" spans="1:116" s="165" customFormat="1">
      <c r="A279" s="47">
        <f>'VIS STOP cijfers'!A24</f>
        <v>0</v>
      </c>
      <c r="B279" s="49" t="str">
        <f>'VIS STOP cijfers'!B24</f>
        <v>WINT</v>
      </c>
      <c r="C279" s="4" t="str">
        <f>'VIS STOP cijfers'!C24</f>
        <v>Visketen</v>
      </c>
      <c r="D279" s="4" t="str">
        <f>'VIS STOP cijfers'!D24</f>
        <v>VIS IUU DG AGRO</v>
      </c>
      <c r="E279" s="13" t="str">
        <f>'VIS STOP cijfers'!E24</f>
        <v>Inregelen verificatieprocedures</v>
      </c>
      <c r="F279" s="5" t="str">
        <f>'VIS STOP cijfers'!F24</f>
        <v>EL&amp;I AGRO</v>
      </c>
      <c r="G279" s="4">
        <f>'VIS STOP cijfers'!G24</f>
        <v>0</v>
      </c>
      <c r="H279" s="15">
        <f>'VIS STOP cijfers'!H24</f>
        <v>100</v>
      </c>
      <c r="I279" s="625">
        <f>'VIS STOP cijfers'!I24</f>
        <v>0</v>
      </c>
      <c r="J279" s="11">
        <f>'VIS STOP cijfers'!J24</f>
        <v>0</v>
      </c>
      <c r="K279" s="11">
        <f>'VIS STOP cijfers'!K24</f>
        <v>0</v>
      </c>
      <c r="L279" s="11">
        <f>'VIS STOP cijfers'!L24</f>
        <v>0</v>
      </c>
      <c r="M279" s="519">
        <f>'VIS STOP cijfers'!M24</f>
        <v>0</v>
      </c>
      <c r="N279" s="519">
        <f>'VIS STOP cijfers'!N24</f>
        <v>0</v>
      </c>
      <c r="O279" s="519">
        <f>'VIS STOP cijfers'!O24</f>
        <v>0</v>
      </c>
      <c r="P279" s="519">
        <f>'VIS STOP cijfers'!P24</f>
        <v>0</v>
      </c>
      <c r="Q279" s="26">
        <f>'VIS STOP cijfers'!Q24</f>
        <v>100</v>
      </c>
      <c r="R279" s="15">
        <f>'VIS STOP cijfers'!R24</f>
        <v>0</v>
      </c>
      <c r="S279" s="11">
        <f>'VIS STOP cijfers'!S24</f>
        <v>0</v>
      </c>
      <c r="T279" s="11">
        <f>'VIS STOP cijfers'!T24</f>
        <v>100</v>
      </c>
      <c r="U279" s="11">
        <f>'VIS STOP cijfers'!U24</f>
        <v>0</v>
      </c>
      <c r="V279" s="11">
        <f>'VIS STOP cijfers'!V24</f>
        <v>0</v>
      </c>
      <c r="W279" s="11">
        <f>'VIS STOP cijfers'!W24</f>
        <v>0</v>
      </c>
      <c r="X279" s="11">
        <f>'VIS STOP cijfers'!X24</f>
        <v>0</v>
      </c>
      <c r="Y279" s="11">
        <f>'VIS STOP cijfers'!Y24</f>
        <v>0</v>
      </c>
      <c r="Z279" s="49">
        <f>'VIS STOP cijfers'!Z24</f>
        <v>100</v>
      </c>
      <c r="AA279" s="11">
        <f>'VIS STOP cijfers'!AA24</f>
        <v>0</v>
      </c>
      <c r="AB279" s="11">
        <f>'VIS STOP cijfers'!AB24</f>
        <v>0</v>
      </c>
      <c r="AC279" s="11">
        <f>'VIS STOP cijfers'!AC24</f>
        <v>0</v>
      </c>
      <c r="AD279" s="11">
        <f>'VIS STOP cijfers'!AD24</f>
        <v>100</v>
      </c>
      <c r="AE279" s="11">
        <f>'VIS STOP cijfers'!AE24</f>
        <v>0</v>
      </c>
      <c r="AF279" s="11">
        <f>'VIS STOP cijfers'!AF24</f>
        <v>0</v>
      </c>
      <c r="AG279" s="49">
        <f>'VIS STOP cijfers'!AG24</f>
        <v>0</v>
      </c>
      <c r="AH279" s="11">
        <f>'VIS STOP cijfers'!AH24</f>
        <v>0</v>
      </c>
      <c r="AI279" s="11">
        <f>'VIS STOP cijfers'!AI24</f>
        <v>0</v>
      </c>
      <c r="AJ279" s="11">
        <f>'VIS STOP cijfers'!AJ24</f>
        <v>0</v>
      </c>
      <c r="AK279" s="11">
        <f>'VIS STOP cijfers'!AK24</f>
        <v>0</v>
      </c>
      <c r="AL279" s="49">
        <f>'VIS STOP cijfers'!AL24</f>
        <v>0</v>
      </c>
      <c r="AM279" s="11">
        <f>'VIS STOP cijfers'!AM24</f>
        <v>0</v>
      </c>
      <c r="AN279" s="11">
        <f>'VIS STOP cijfers'!AN24</f>
        <v>25</v>
      </c>
      <c r="AO279" s="11">
        <f>'VIS STOP cijfers'!AO24</f>
        <v>25</v>
      </c>
      <c r="AP279" s="11">
        <f>'VIS STOP cijfers'!AP24</f>
        <v>25</v>
      </c>
      <c r="AQ279" s="11">
        <f>'VIS STOP cijfers'!AQ24</f>
        <v>25</v>
      </c>
      <c r="AR279" s="49">
        <f>'VIS STOP cijfers'!AR24</f>
        <v>0</v>
      </c>
      <c r="AS279" s="11">
        <f>'VIS STOP cijfers'!AS24</f>
        <v>0</v>
      </c>
      <c r="AT279" s="11">
        <f>'VIS STOP cijfers'!AT24</f>
        <v>0</v>
      </c>
      <c r="AU279" s="11">
        <f>'VIS STOP cijfers'!AU24</f>
        <v>0</v>
      </c>
      <c r="AV279" s="11">
        <f>'VIS STOP cijfers'!AV24</f>
        <v>0</v>
      </c>
      <c r="AW279" s="11">
        <f>'VIS STOP cijfers'!AW24</f>
        <v>0</v>
      </c>
      <c r="AX279" s="11">
        <f>'VIS STOP cijfers'!AX24</f>
        <v>0</v>
      </c>
      <c r="AY279" s="11">
        <f>'VIS STOP cijfers'!AY24</f>
        <v>0</v>
      </c>
      <c r="AZ279" s="11">
        <f>'VIS STOP cijfers'!AZ24</f>
        <v>0</v>
      </c>
      <c r="BA279" s="11">
        <f>'VIS STOP cijfers'!BA24</f>
        <v>0</v>
      </c>
      <c r="BB279" s="11">
        <f>'VIS STOP cijfers'!BB24</f>
        <v>0</v>
      </c>
      <c r="BC279" s="49">
        <f>'VIS STOP cijfers'!BC24</f>
        <v>0</v>
      </c>
      <c r="BD279" s="11">
        <f>'VIS STOP cijfers'!BD24</f>
        <v>0</v>
      </c>
      <c r="BE279" s="11">
        <f>'VIS STOP cijfers'!BE24</f>
        <v>0</v>
      </c>
      <c r="BF279" s="11">
        <f>'VIS STOP cijfers'!BF24</f>
        <v>0</v>
      </c>
      <c r="BG279" s="11">
        <f>'VIS STOP cijfers'!BG24</f>
        <v>0</v>
      </c>
      <c r="BH279" s="11">
        <f>'VIS STOP cijfers'!BH24</f>
        <v>0</v>
      </c>
      <c r="BI279" s="11">
        <f>'VIS STOP cijfers'!BI24</f>
        <v>0</v>
      </c>
      <c r="BJ279" s="11">
        <f>'VIS STOP cijfers'!BJ24</f>
        <v>0</v>
      </c>
      <c r="BK279" s="49">
        <f>'VIS STOP cijfers'!BK24</f>
        <v>0</v>
      </c>
      <c r="BL279" s="11">
        <f>'VIS STOP cijfers'!BL24</f>
        <v>0</v>
      </c>
      <c r="BM279" s="11">
        <f>'VIS STOP cijfers'!BM24</f>
        <v>0</v>
      </c>
      <c r="BN279" s="11">
        <f>'VIS STOP cijfers'!BN24</f>
        <v>0</v>
      </c>
      <c r="BO279" s="11">
        <f>'VIS STOP cijfers'!BO24</f>
        <v>0</v>
      </c>
      <c r="BP279" s="11">
        <f>'VIS STOP cijfers'!BP24</f>
        <v>0</v>
      </c>
      <c r="BQ279" s="49">
        <f>'VIS STOP cijfers'!BQ24</f>
        <v>0</v>
      </c>
      <c r="BR279" s="11">
        <f>'VIS STOP cijfers'!BR24</f>
        <v>0</v>
      </c>
      <c r="BS279" s="11">
        <f>'VIS STOP cijfers'!BS24</f>
        <v>0</v>
      </c>
      <c r="BT279" s="11">
        <f>'VIS STOP cijfers'!BT24</f>
        <v>0</v>
      </c>
      <c r="BU279" s="11">
        <f>'VIS STOP cijfers'!BU24</f>
        <v>0</v>
      </c>
      <c r="BV279" s="11">
        <f>'VIS STOP cijfers'!BV24</f>
        <v>0</v>
      </c>
      <c r="BW279" s="11">
        <f>'VIS STOP cijfers'!BW24</f>
        <v>0</v>
      </c>
      <c r="BX279" s="47">
        <f>'VIS STOP cijfers'!BX24</f>
        <v>0</v>
      </c>
      <c r="BY279" s="49">
        <f>'VIS STOP cijfers'!BY24</f>
        <v>100</v>
      </c>
      <c r="BZ279" s="11">
        <f>'VIS STOP cijfers'!BZ24</f>
        <v>0</v>
      </c>
      <c r="CA279" s="11">
        <f>'VIS STOP cijfers'!CA24</f>
        <v>0</v>
      </c>
      <c r="CB279" s="11">
        <f>'VIS STOP cijfers'!CB24</f>
        <v>0</v>
      </c>
      <c r="CC279" s="11">
        <f>'VIS STOP cijfers'!CC24</f>
        <v>0</v>
      </c>
      <c r="CD279" s="11">
        <f>'VIS STOP cijfers'!CD24</f>
        <v>0</v>
      </c>
      <c r="CE279" s="11">
        <f>'VIS STOP cijfers'!CE24</f>
        <v>0</v>
      </c>
      <c r="CF279" s="11">
        <f>'VIS STOP cijfers'!CF24</f>
        <v>0</v>
      </c>
      <c r="CG279" s="11">
        <f>'VIS STOP cijfers'!CG24</f>
        <v>0</v>
      </c>
      <c r="CH279" s="11">
        <f>'VIS STOP cijfers'!CH24</f>
        <v>0</v>
      </c>
      <c r="CI279" s="11">
        <f>'VIS STOP cijfers'!CI24</f>
        <v>0</v>
      </c>
      <c r="CJ279" s="11">
        <f>'VIS STOP cijfers'!CJ24</f>
        <v>0</v>
      </c>
      <c r="CK279" s="11">
        <f>'VIS STOP cijfers'!CK24</f>
        <v>0</v>
      </c>
      <c r="CL279" s="49">
        <f>'VIS STOP cijfers'!CL24</f>
        <v>0</v>
      </c>
      <c r="CM279" s="11">
        <f>'VIS STOP cijfers'!CM24</f>
        <v>0</v>
      </c>
      <c r="CN279" s="11">
        <f>'VIS STOP cijfers'!CN24</f>
        <v>0</v>
      </c>
      <c r="CO279" s="11">
        <f>'VIS STOP cijfers'!CO24</f>
        <v>0</v>
      </c>
      <c r="CP279" s="11">
        <f>'VIS STOP cijfers'!CP24</f>
        <v>0</v>
      </c>
      <c r="CQ279" s="11">
        <f>'VIS STOP cijfers'!CQ24</f>
        <v>0</v>
      </c>
      <c r="CR279" s="11">
        <f>'VIS STOP cijfers'!CR24</f>
        <v>0</v>
      </c>
      <c r="CS279" s="11">
        <f>'VIS STOP cijfers'!CS24</f>
        <v>0</v>
      </c>
      <c r="CT279" s="11">
        <f>'VIS STOP cijfers'!CT24</f>
        <v>0</v>
      </c>
      <c r="CU279" s="11">
        <f>'VIS STOP cijfers'!CU24</f>
        <v>0</v>
      </c>
      <c r="CV279" s="11">
        <f>'VIS STOP cijfers'!CV24</f>
        <v>0</v>
      </c>
      <c r="CW279" s="11">
        <f>'VIS STOP cijfers'!CW24</f>
        <v>0</v>
      </c>
      <c r="CX279" s="11">
        <f>'VIS STOP cijfers'!CX24</f>
        <v>0</v>
      </c>
      <c r="CY279" s="26">
        <f>'VIS STOP cijfers'!CY24</f>
        <v>0</v>
      </c>
      <c r="CZ279" s="11">
        <f>'VIS STOP cijfers'!CZ24</f>
        <v>0</v>
      </c>
      <c r="DA279" s="11">
        <f>'VIS STOP cijfers'!DA24</f>
        <v>0</v>
      </c>
      <c r="DB279" s="11">
        <f>'VIS STOP cijfers'!DB24</f>
        <v>0</v>
      </c>
      <c r="DC279" s="11">
        <f>'VIS STOP cijfers'!DC24</f>
        <v>0</v>
      </c>
      <c r="DD279" s="11">
        <f>'VIS STOP cijfers'!DD24</f>
        <v>0</v>
      </c>
      <c r="DE279" s="11">
        <f>'VIS STOP cijfers'!DE24</f>
        <v>0</v>
      </c>
      <c r="DF279" s="11">
        <f>'VIS STOP cijfers'!DF24</f>
        <v>0</v>
      </c>
      <c r="DG279" s="11">
        <f>'VIS STOP cijfers'!DG24</f>
        <v>0</v>
      </c>
      <c r="DH279" s="11">
        <f>'VIS STOP cijfers'!DH24</f>
        <v>0</v>
      </c>
      <c r="DI279" s="11">
        <f>'VIS STOP cijfers'!DI24</f>
        <v>0</v>
      </c>
      <c r="DJ279" s="11">
        <f>'VIS STOP cijfers'!DJ24</f>
        <v>0</v>
      </c>
      <c r="DK279" s="11">
        <f>'VIS STOP cijfers'!DK24</f>
        <v>0</v>
      </c>
      <c r="DL279" s="26">
        <f>'VIS STOP cijfers'!DL24</f>
        <v>0</v>
      </c>
    </row>
    <row r="280" spans="1:116" s="165" customFormat="1">
      <c r="A280" s="47">
        <f>'VIS STOP cijfers'!A25</f>
        <v>0</v>
      </c>
      <c r="B280" s="49" t="str">
        <f>'VIS STOP cijfers'!B25</f>
        <v>WINT</v>
      </c>
      <c r="C280" s="4" t="str">
        <f>'VIS STOP cijfers'!C25</f>
        <v>Visketen</v>
      </c>
      <c r="D280" s="4" t="str">
        <f>'VIS STOP cijfers'!D25</f>
        <v>VIS IUU DG AGRO</v>
      </c>
      <c r="E280" s="13" t="str">
        <f>'VIS STOP cijfers'!E25</f>
        <v>Handelsstromen visserijproducten/-transport over de weg</v>
      </c>
      <c r="F280" s="5" t="str">
        <f>'VIS STOP cijfers'!F25</f>
        <v>EL&amp;I AGRO</v>
      </c>
      <c r="G280" s="4">
        <f>'VIS STOP cijfers'!G25</f>
        <v>0</v>
      </c>
      <c r="H280" s="15">
        <f>'VIS STOP cijfers'!H25</f>
        <v>100</v>
      </c>
      <c r="I280" s="625">
        <f>'VIS STOP cijfers'!I25</f>
        <v>0</v>
      </c>
      <c r="J280" s="11">
        <f>'VIS STOP cijfers'!J25</f>
        <v>0</v>
      </c>
      <c r="K280" s="11">
        <f>'VIS STOP cijfers'!K25</f>
        <v>0</v>
      </c>
      <c r="L280" s="11">
        <f>'VIS STOP cijfers'!L25</f>
        <v>0</v>
      </c>
      <c r="M280" s="519">
        <f>'VIS STOP cijfers'!M25</f>
        <v>0</v>
      </c>
      <c r="N280" s="519">
        <f>'VIS STOP cijfers'!N25</f>
        <v>0</v>
      </c>
      <c r="O280" s="519">
        <f>'VIS STOP cijfers'!O25</f>
        <v>0</v>
      </c>
      <c r="P280" s="519">
        <f>'VIS STOP cijfers'!P25</f>
        <v>0</v>
      </c>
      <c r="Q280" s="26">
        <f>'VIS STOP cijfers'!Q25</f>
        <v>100</v>
      </c>
      <c r="R280" s="15">
        <f>'VIS STOP cijfers'!R25</f>
        <v>0</v>
      </c>
      <c r="S280" s="11">
        <f>'VIS STOP cijfers'!S25</f>
        <v>0</v>
      </c>
      <c r="T280" s="11">
        <f>'VIS STOP cijfers'!T25</f>
        <v>100</v>
      </c>
      <c r="U280" s="11">
        <f>'VIS STOP cijfers'!U25</f>
        <v>0</v>
      </c>
      <c r="V280" s="11">
        <f>'VIS STOP cijfers'!V25</f>
        <v>0</v>
      </c>
      <c r="W280" s="11">
        <f>'VIS STOP cijfers'!W25</f>
        <v>0</v>
      </c>
      <c r="X280" s="11">
        <f>'VIS STOP cijfers'!X25</f>
        <v>0</v>
      </c>
      <c r="Y280" s="11">
        <f>'VIS STOP cijfers'!Y25</f>
        <v>0</v>
      </c>
      <c r="Z280" s="49">
        <f>'VIS STOP cijfers'!Z25</f>
        <v>100</v>
      </c>
      <c r="AA280" s="11">
        <f>'VIS STOP cijfers'!AA25</f>
        <v>0</v>
      </c>
      <c r="AB280" s="11">
        <f>'VIS STOP cijfers'!AB25</f>
        <v>0</v>
      </c>
      <c r="AC280" s="11">
        <f>'VIS STOP cijfers'!AC25</f>
        <v>0</v>
      </c>
      <c r="AD280" s="11">
        <f>'VIS STOP cijfers'!AD25</f>
        <v>100</v>
      </c>
      <c r="AE280" s="11">
        <f>'VIS STOP cijfers'!AE25</f>
        <v>0</v>
      </c>
      <c r="AF280" s="11">
        <f>'VIS STOP cijfers'!AF25</f>
        <v>0</v>
      </c>
      <c r="AG280" s="49">
        <f>'VIS STOP cijfers'!AG25</f>
        <v>0</v>
      </c>
      <c r="AH280" s="11">
        <f>'VIS STOP cijfers'!AH25</f>
        <v>0</v>
      </c>
      <c r="AI280" s="11">
        <f>'VIS STOP cijfers'!AI25</f>
        <v>0</v>
      </c>
      <c r="AJ280" s="11">
        <f>'VIS STOP cijfers'!AJ25</f>
        <v>0</v>
      </c>
      <c r="AK280" s="11">
        <f>'VIS STOP cijfers'!AK25</f>
        <v>0</v>
      </c>
      <c r="AL280" s="49">
        <f>'VIS STOP cijfers'!AL25</f>
        <v>0</v>
      </c>
      <c r="AM280" s="11">
        <f>'VIS STOP cijfers'!AM25</f>
        <v>0</v>
      </c>
      <c r="AN280" s="11">
        <f>'VIS STOP cijfers'!AN25</f>
        <v>25</v>
      </c>
      <c r="AO280" s="11">
        <f>'VIS STOP cijfers'!AO25</f>
        <v>25</v>
      </c>
      <c r="AP280" s="11">
        <f>'VIS STOP cijfers'!AP25</f>
        <v>25</v>
      </c>
      <c r="AQ280" s="11">
        <f>'VIS STOP cijfers'!AQ25</f>
        <v>25</v>
      </c>
      <c r="AR280" s="49">
        <f>'VIS STOP cijfers'!AR25</f>
        <v>0</v>
      </c>
      <c r="AS280" s="11">
        <f>'VIS STOP cijfers'!AS25</f>
        <v>0</v>
      </c>
      <c r="AT280" s="11">
        <f>'VIS STOP cijfers'!AT25</f>
        <v>0</v>
      </c>
      <c r="AU280" s="11">
        <f>'VIS STOP cijfers'!AU25</f>
        <v>0</v>
      </c>
      <c r="AV280" s="11">
        <f>'VIS STOP cijfers'!AV25</f>
        <v>0</v>
      </c>
      <c r="AW280" s="11">
        <f>'VIS STOP cijfers'!AW25</f>
        <v>0</v>
      </c>
      <c r="AX280" s="11">
        <f>'VIS STOP cijfers'!AX25</f>
        <v>0</v>
      </c>
      <c r="AY280" s="11">
        <f>'VIS STOP cijfers'!AY25</f>
        <v>0</v>
      </c>
      <c r="AZ280" s="11">
        <f>'VIS STOP cijfers'!AZ25</f>
        <v>0</v>
      </c>
      <c r="BA280" s="11">
        <f>'VIS STOP cijfers'!BA25</f>
        <v>0</v>
      </c>
      <c r="BB280" s="11">
        <f>'VIS STOP cijfers'!BB25</f>
        <v>0</v>
      </c>
      <c r="BC280" s="49">
        <f>'VIS STOP cijfers'!BC25</f>
        <v>0</v>
      </c>
      <c r="BD280" s="11">
        <f>'VIS STOP cijfers'!BD25</f>
        <v>0</v>
      </c>
      <c r="BE280" s="11">
        <f>'VIS STOP cijfers'!BE25</f>
        <v>0</v>
      </c>
      <c r="BF280" s="11">
        <f>'VIS STOP cijfers'!BF25</f>
        <v>0</v>
      </c>
      <c r="BG280" s="11">
        <f>'VIS STOP cijfers'!BG25</f>
        <v>0</v>
      </c>
      <c r="BH280" s="11">
        <f>'VIS STOP cijfers'!BH25</f>
        <v>0</v>
      </c>
      <c r="BI280" s="11">
        <f>'VIS STOP cijfers'!BI25</f>
        <v>0</v>
      </c>
      <c r="BJ280" s="11">
        <f>'VIS STOP cijfers'!BJ25</f>
        <v>0</v>
      </c>
      <c r="BK280" s="49">
        <f>'VIS STOP cijfers'!BK25</f>
        <v>0</v>
      </c>
      <c r="BL280" s="11">
        <f>'VIS STOP cijfers'!BL25</f>
        <v>0</v>
      </c>
      <c r="BM280" s="11">
        <f>'VIS STOP cijfers'!BM25</f>
        <v>0</v>
      </c>
      <c r="BN280" s="11">
        <f>'VIS STOP cijfers'!BN25</f>
        <v>0</v>
      </c>
      <c r="BO280" s="11">
        <f>'VIS STOP cijfers'!BO25</f>
        <v>0</v>
      </c>
      <c r="BP280" s="11">
        <f>'VIS STOP cijfers'!BP25</f>
        <v>0</v>
      </c>
      <c r="BQ280" s="49">
        <f>'VIS STOP cijfers'!BQ25</f>
        <v>0</v>
      </c>
      <c r="BR280" s="11">
        <f>'VIS STOP cijfers'!BR25</f>
        <v>0</v>
      </c>
      <c r="BS280" s="11">
        <f>'VIS STOP cijfers'!BS25</f>
        <v>0</v>
      </c>
      <c r="BT280" s="11">
        <f>'VIS STOP cijfers'!BT25</f>
        <v>0</v>
      </c>
      <c r="BU280" s="11">
        <f>'VIS STOP cijfers'!BU25</f>
        <v>0</v>
      </c>
      <c r="BV280" s="11">
        <f>'VIS STOP cijfers'!BV25</f>
        <v>0</v>
      </c>
      <c r="BW280" s="11">
        <f>'VIS STOP cijfers'!BW25</f>
        <v>0</v>
      </c>
      <c r="BX280" s="47">
        <f>'VIS STOP cijfers'!BX25</f>
        <v>0</v>
      </c>
      <c r="BY280" s="49">
        <f>'VIS STOP cijfers'!BY25</f>
        <v>100</v>
      </c>
      <c r="BZ280" s="11">
        <f>'VIS STOP cijfers'!BZ25</f>
        <v>0</v>
      </c>
      <c r="CA280" s="11">
        <f>'VIS STOP cijfers'!CA25</f>
        <v>0</v>
      </c>
      <c r="CB280" s="11">
        <f>'VIS STOP cijfers'!CB25</f>
        <v>0</v>
      </c>
      <c r="CC280" s="11">
        <f>'VIS STOP cijfers'!CC25</f>
        <v>0</v>
      </c>
      <c r="CD280" s="11">
        <f>'VIS STOP cijfers'!CD25</f>
        <v>0</v>
      </c>
      <c r="CE280" s="11">
        <f>'VIS STOP cijfers'!CE25</f>
        <v>0</v>
      </c>
      <c r="CF280" s="11">
        <f>'VIS STOP cijfers'!CF25</f>
        <v>0</v>
      </c>
      <c r="CG280" s="11">
        <f>'VIS STOP cijfers'!CG25</f>
        <v>0</v>
      </c>
      <c r="CH280" s="11">
        <f>'VIS STOP cijfers'!CH25</f>
        <v>0</v>
      </c>
      <c r="CI280" s="11">
        <f>'VIS STOP cijfers'!CI25</f>
        <v>0</v>
      </c>
      <c r="CJ280" s="11">
        <f>'VIS STOP cijfers'!CJ25</f>
        <v>0</v>
      </c>
      <c r="CK280" s="11">
        <f>'VIS STOP cijfers'!CK25</f>
        <v>0</v>
      </c>
      <c r="CL280" s="49">
        <f>'VIS STOP cijfers'!CL25</f>
        <v>0</v>
      </c>
      <c r="CM280" s="11">
        <f>'VIS STOP cijfers'!CM25</f>
        <v>0</v>
      </c>
      <c r="CN280" s="11">
        <f>'VIS STOP cijfers'!CN25</f>
        <v>0</v>
      </c>
      <c r="CO280" s="11">
        <f>'VIS STOP cijfers'!CO25</f>
        <v>0</v>
      </c>
      <c r="CP280" s="11">
        <f>'VIS STOP cijfers'!CP25</f>
        <v>0</v>
      </c>
      <c r="CQ280" s="11">
        <f>'VIS STOP cijfers'!CQ25</f>
        <v>0</v>
      </c>
      <c r="CR280" s="11">
        <f>'VIS STOP cijfers'!CR25</f>
        <v>0</v>
      </c>
      <c r="CS280" s="11">
        <f>'VIS STOP cijfers'!CS25</f>
        <v>0</v>
      </c>
      <c r="CT280" s="11">
        <f>'VIS STOP cijfers'!CT25</f>
        <v>0</v>
      </c>
      <c r="CU280" s="11">
        <f>'VIS STOP cijfers'!CU25</f>
        <v>0</v>
      </c>
      <c r="CV280" s="11">
        <f>'VIS STOP cijfers'!CV25</f>
        <v>0</v>
      </c>
      <c r="CW280" s="11">
        <f>'VIS STOP cijfers'!CW25</f>
        <v>0</v>
      </c>
      <c r="CX280" s="11">
        <f>'VIS STOP cijfers'!CX25</f>
        <v>0</v>
      </c>
      <c r="CY280" s="26">
        <f>'VIS STOP cijfers'!CY25</f>
        <v>0</v>
      </c>
      <c r="CZ280" s="11">
        <f>'VIS STOP cijfers'!CZ25</f>
        <v>0</v>
      </c>
      <c r="DA280" s="11">
        <f>'VIS STOP cijfers'!DA25</f>
        <v>0</v>
      </c>
      <c r="DB280" s="11">
        <f>'VIS STOP cijfers'!DB25</f>
        <v>0</v>
      </c>
      <c r="DC280" s="11">
        <f>'VIS STOP cijfers'!DC25</f>
        <v>0</v>
      </c>
      <c r="DD280" s="11">
        <f>'VIS STOP cijfers'!DD25</f>
        <v>0</v>
      </c>
      <c r="DE280" s="11">
        <f>'VIS STOP cijfers'!DE25</f>
        <v>0</v>
      </c>
      <c r="DF280" s="11">
        <f>'VIS STOP cijfers'!DF25</f>
        <v>0</v>
      </c>
      <c r="DG280" s="11">
        <f>'VIS STOP cijfers'!DG25</f>
        <v>0</v>
      </c>
      <c r="DH280" s="11">
        <f>'VIS STOP cijfers'!DH25</f>
        <v>0</v>
      </c>
      <c r="DI280" s="11">
        <f>'VIS STOP cijfers'!DI25</f>
        <v>0</v>
      </c>
      <c r="DJ280" s="11">
        <f>'VIS STOP cijfers'!DJ25</f>
        <v>0</v>
      </c>
      <c r="DK280" s="11">
        <f>'VIS STOP cijfers'!DK25</f>
        <v>0</v>
      </c>
      <c r="DL280" s="26">
        <f>'VIS STOP cijfers'!DL25</f>
        <v>0</v>
      </c>
    </row>
    <row r="281" spans="1:116" s="165" customFormat="1">
      <c r="A281" s="47">
        <f>'VIS STOP cijfers'!A26</f>
        <v>0</v>
      </c>
      <c r="B281" s="49" t="str">
        <f>'VIS STOP cijfers'!B26</f>
        <v>WINT</v>
      </c>
      <c r="C281" s="4" t="str">
        <f>'VIS STOP cijfers'!C26</f>
        <v>Visketen</v>
      </c>
      <c r="D281" s="4" t="str">
        <f>'VIS STOP cijfers'!D26</f>
        <v>VIS IUU DG AGRO</v>
      </c>
      <c r="E281" s="13" t="str">
        <f>'VIS STOP cijfers'!E26</f>
        <v>Fysieke en administratieve controles bij grote re-export en doorvoer bedrijven</v>
      </c>
      <c r="F281" s="5" t="str">
        <f>'VIS STOP cijfers'!F26</f>
        <v>EL&amp;I AGRO</v>
      </c>
      <c r="G281" s="4">
        <f>'VIS STOP cijfers'!G26</f>
        <v>0</v>
      </c>
      <c r="H281" s="15">
        <f>'VIS STOP cijfers'!H26</f>
        <v>100</v>
      </c>
      <c r="I281" s="625">
        <f>'VIS STOP cijfers'!I26</f>
        <v>0</v>
      </c>
      <c r="J281" s="11">
        <f>'VIS STOP cijfers'!J26</f>
        <v>0</v>
      </c>
      <c r="K281" s="11">
        <f>'VIS STOP cijfers'!K26</f>
        <v>0</v>
      </c>
      <c r="L281" s="11">
        <f>'VIS STOP cijfers'!L26</f>
        <v>0</v>
      </c>
      <c r="M281" s="519">
        <f>'VIS STOP cijfers'!M26</f>
        <v>0</v>
      </c>
      <c r="N281" s="519">
        <f>'VIS STOP cijfers'!N26</f>
        <v>0</v>
      </c>
      <c r="O281" s="519">
        <f>'VIS STOP cijfers'!O26</f>
        <v>0</v>
      </c>
      <c r="P281" s="519">
        <f>'VIS STOP cijfers'!P26</f>
        <v>0</v>
      </c>
      <c r="Q281" s="26">
        <f>'VIS STOP cijfers'!Q26</f>
        <v>100</v>
      </c>
      <c r="R281" s="15">
        <f>'VIS STOP cijfers'!R26</f>
        <v>0</v>
      </c>
      <c r="S281" s="11">
        <f>'VIS STOP cijfers'!S26</f>
        <v>0</v>
      </c>
      <c r="T281" s="11">
        <f>'VIS STOP cijfers'!T26</f>
        <v>100</v>
      </c>
      <c r="U281" s="11">
        <f>'VIS STOP cijfers'!U26</f>
        <v>0</v>
      </c>
      <c r="V281" s="11">
        <f>'VIS STOP cijfers'!V26</f>
        <v>0</v>
      </c>
      <c r="W281" s="11">
        <f>'VIS STOP cijfers'!W26</f>
        <v>0</v>
      </c>
      <c r="X281" s="11">
        <f>'VIS STOP cijfers'!X26</f>
        <v>0</v>
      </c>
      <c r="Y281" s="11">
        <f>'VIS STOP cijfers'!Y26</f>
        <v>0</v>
      </c>
      <c r="Z281" s="49">
        <f>'VIS STOP cijfers'!Z26</f>
        <v>100</v>
      </c>
      <c r="AA281" s="11">
        <f>'VIS STOP cijfers'!AA26</f>
        <v>0</v>
      </c>
      <c r="AB281" s="11">
        <f>'VIS STOP cijfers'!AB26</f>
        <v>0</v>
      </c>
      <c r="AC281" s="11">
        <f>'VIS STOP cijfers'!AC26</f>
        <v>0</v>
      </c>
      <c r="AD281" s="11">
        <f>'VIS STOP cijfers'!AD26</f>
        <v>100</v>
      </c>
      <c r="AE281" s="11">
        <f>'VIS STOP cijfers'!AE26</f>
        <v>0</v>
      </c>
      <c r="AF281" s="11">
        <f>'VIS STOP cijfers'!AF26</f>
        <v>0</v>
      </c>
      <c r="AG281" s="49">
        <f>'VIS STOP cijfers'!AG26</f>
        <v>0</v>
      </c>
      <c r="AH281" s="11">
        <f>'VIS STOP cijfers'!AH26</f>
        <v>0</v>
      </c>
      <c r="AI281" s="11">
        <f>'VIS STOP cijfers'!AI26</f>
        <v>0</v>
      </c>
      <c r="AJ281" s="11">
        <f>'VIS STOP cijfers'!AJ26</f>
        <v>0</v>
      </c>
      <c r="AK281" s="11">
        <f>'VIS STOP cijfers'!AK26</f>
        <v>0</v>
      </c>
      <c r="AL281" s="49">
        <f>'VIS STOP cijfers'!AL26</f>
        <v>0</v>
      </c>
      <c r="AM281" s="11">
        <f>'VIS STOP cijfers'!AM26</f>
        <v>0</v>
      </c>
      <c r="AN281" s="11">
        <f>'VIS STOP cijfers'!AN26</f>
        <v>25</v>
      </c>
      <c r="AO281" s="11">
        <f>'VIS STOP cijfers'!AO26</f>
        <v>25</v>
      </c>
      <c r="AP281" s="11">
        <f>'VIS STOP cijfers'!AP26</f>
        <v>25</v>
      </c>
      <c r="AQ281" s="11">
        <f>'VIS STOP cijfers'!AQ26</f>
        <v>25</v>
      </c>
      <c r="AR281" s="49">
        <f>'VIS STOP cijfers'!AR26</f>
        <v>0</v>
      </c>
      <c r="AS281" s="11">
        <f>'VIS STOP cijfers'!AS26</f>
        <v>0</v>
      </c>
      <c r="AT281" s="11">
        <f>'VIS STOP cijfers'!AT26</f>
        <v>0</v>
      </c>
      <c r="AU281" s="11">
        <f>'VIS STOP cijfers'!AU26</f>
        <v>0</v>
      </c>
      <c r="AV281" s="11">
        <f>'VIS STOP cijfers'!AV26</f>
        <v>0</v>
      </c>
      <c r="AW281" s="11">
        <f>'VIS STOP cijfers'!AW26</f>
        <v>0</v>
      </c>
      <c r="AX281" s="11">
        <f>'VIS STOP cijfers'!AX26</f>
        <v>0</v>
      </c>
      <c r="AY281" s="11">
        <f>'VIS STOP cijfers'!AY26</f>
        <v>0</v>
      </c>
      <c r="AZ281" s="11">
        <f>'VIS STOP cijfers'!AZ26</f>
        <v>0</v>
      </c>
      <c r="BA281" s="11">
        <f>'VIS STOP cijfers'!BA26</f>
        <v>0</v>
      </c>
      <c r="BB281" s="11">
        <f>'VIS STOP cijfers'!BB26</f>
        <v>0</v>
      </c>
      <c r="BC281" s="49">
        <f>'VIS STOP cijfers'!BC26</f>
        <v>0</v>
      </c>
      <c r="BD281" s="11">
        <f>'VIS STOP cijfers'!BD26</f>
        <v>0</v>
      </c>
      <c r="BE281" s="11">
        <f>'VIS STOP cijfers'!BE26</f>
        <v>0</v>
      </c>
      <c r="BF281" s="11">
        <f>'VIS STOP cijfers'!BF26</f>
        <v>0</v>
      </c>
      <c r="BG281" s="11">
        <f>'VIS STOP cijfers'!BG26</f>
        <v>0</v>
      </c>
      <c r="BH281" s="11">
        <f>'VIS STOP cijfers'!BH26</f>
        <v>0</v>
      </c>
      <c r="BI281" s="11">
        <f>'VIS STOP cijfers'!BI26</f>
        <v>0</v>
      </c>
      <c r="BJ281" s="11">
        <f>'VIS STOP cijfers'!BJ26</f>
        <v>0</v>
      </c>
      <c r="BK281" s="49">
        <f>'VIS STOP cijfers'!BK26</f>
        <v>0</v>
      </c>
      <c r="BL281" s="11">
        <f>'VIS STOP cijfers'!BL26</f>
        <v>0</v>
      </c>
      <c r="BM281" s="11">
        <f>'VIS STOP cijfers'!BM26</f>
        <v>0</v>
      </c>
      <c r="BN281" s="11">
        <f>'VIS STOP cijfers'!BN26</f>
        <v>0</v>
      </c>
      <c r="BO281" s="11">
        <f>'VIS STOP cijfers'!BO26</f>
        <v>0</v>
      </c>
      <c r="BP281" s="11">
        <f>'VIS STOP cijfers'!BP26</f>
        <v>0</v>
      </c>
      <c r="BQ281" s="49">
        <f>'VIS STOP cijfers'!BQ26</f>
        <v>0</v>
      </c>
      <c r="BR281" s="11">
        <f>'VIS STOP cijfers'!BR26</f>
        <v>0</v>
      </c>
      <c r="BS281" s="11">
        <f>'VIS STOP cijfers'!BS26</f>
        <v>0</v>
      </c>
      <c r="BT281" s="11">
        <f>'VIS STOP cijfers'!BT26</f>
        <v>0</v>
      </c>
      <c r="BU281" s="11">
        <f>'VIS STOP cijfers'!BU26</f>
        <v>0</v>
      </c>
      <c r="BV281" s="11">
        <f>'VIS STOP cijfers'!BV26</f>
        <v>0</v>
      </c>
      <c r="BW281" s="11">
        <f>'VIS STOP cijfers'!BW26</f>
        <v>0</v>
      </c>
      <c r="BX281" s="47">
        <f>'VIS STOP cijfers'!BX26</f>
        <v>0</v>
      </c>
      <c r="BY281" s="49">
        <f>'VIS STOP cijfers'!BY26</f>
        <v>100</v>
      </c>
      <c r="BZ281" s="11">
        <f>'VIS STOP cijfers'!BZ26</f>
        <v>0</v>
      </c>
      <c r="CA281" s="11">
        <f>'VIS STOP cijfers'!CA26</f>
        <v>0</v>
      </c>
      <c r="CB281" s="11">
        <f>'VIS STOP cijfers'!CB26</f>
        <v>0</v>
      </c>
      <c r="CC281" s="11">
        <f>'VIS STOP cijfers'!CC26</f>
        <v>0</v>
      </c>
      <c r="CD281" s="11">
        <f>'VIS STOP cijfers'!CD26</f>
        <v>0</v>
      </c>
      <c r="CE281" s="11">
        <f>'VIS STOP cijfers'!CE26</f>
        <v>0</v>
      </c>
      <c r="CF281" s="11">
        <f>'VIS STOP cijfers'!CF26</f>
        <v>0</v>
      </c>
      <c r="CG281" s="11">
        <f>'VIS STOP cijfers'!CG26</f>
        <v>0</v>
      </c>
      <c r="CH281" s="11">
        <f>'VIS STOP cijfers'!CH26</f>
        <v>0</v>
      </c>
      <c r="CI281" s="11">
        <f>'VIS STOP cijfers'!CI26</f>
        <v>0</v>
      </c>
      <c r="CJ281" s="11">
        <f>'VIS STOP cijfers'!CJ26</f>
        <v>0</v>
      </c>
      <c r="CK281" s="11">
        <f>'VIS STOP cijfers'!CK26</f>
        <v>0</v>
      </c>
      <c r="CL281" s="49">
        <f>'VIS STOP cijfers'!CL26</f>
        <v>0</v>
      </c>
      <c r="CM281" s="11">
        <f>'VIS STOP cijfers'!CM26</f>
        <v>0</v>
      </c>
      <c r="CN281" s="11">
        <f>'VIS STOP cijfers'!CN26</f>
        <v>0</v>
      </c>
      <c r="CO281" s="11">
        <f>'VIS STOP cijfers'!CO26</f>
        <v>0</v>
      </c>
      <c r="CP281" s="11">
        <f>'VIS STOP cijfers'!CP26</f>
        <v>0</v>
      </c>
      <c r="CQ281" s="11">
        <f>'VIS STOP cijfers'!CQ26</f>
        <v>0</v>
      </c>
      <c r="CR281" s="11">
        <f>'VIS STOP cijfers'!CR26</f>
        <v>0</v>
      </c>
      <c r="CS281" s="11">
        <f>'VIS STOP cijfers'!CS26</f>
        <v>0</v>
      </c>
      <c r="CT281" s="11">
        <f>'VIS STOP cijfers'!CT26</f>
        <v>0</v>
      </c>
      <c r="CU281" s="11">
        <f>'VIS STOP cijfers'!CU26</f>
        <v>0</v>
      </c>
      <c r="CV281" s="11">
        <f>'VIS STOP cijfers'!CV26</f>
        <v>0</v>
      </c>
      <c r="CW281" s="11">
        <f>'VIS STOP cijfers'!CW26</f>
        <v>0</v>
      </c>
      <c r="CX281" s="11">
        <f>'VIS STOP cijfers'!CX26</f>
        <v>0</v>
      </c>
      <c r="CY281" s="26">
        <f>'VIS STOP cijfers'!CY26</f>
        <v>0</v>
      </c>
      <c r="CZ281" s="11">
        <f>'VIS STOP cijfers'!CZ26</f>
        <v>0</v>
      </c>
      <c r="DA281" s="11">
        <f>'VIS STOP cijfers'!DA26</f>
        <v>0</v>
      </c>
      <c r="DB281" s="11">
        <f>'VIS STOP cijfers'!DB26</f>
        <v>0</v>
      </c>
      <c r="DC281" s="11">
        <f>'VIS STOP cijfers'!DC26</f>
        <v>0</v>
      </c>
      <c r="DD281" s="11">
        <f>'VIS STOP cijfers'!DD26</f>
        <v>0</v>
      </c>
      <c r="DE281" s="11">
        <f>'VIS STOP cijfers'!DE26</f>
        <v>0</v>
      </c>
      <c r="DF281" s="11">
        <f>'VIS STOP cijfers'!DF26</f>
        <v>0</v>
      </c>
      <c r="DG281" s="11">
        <f>'VIS STOP cijfers'!DG26</f>
        <v>0</v>
      </c>
      <c r="DH281" s="11">
        <f>'VIS STOP cijfers'!DH26</f>
        <v>0</v>
      </c>
      <c r="DI281" s="11">
        <f>'VIS STOP cijfers'!DI26</f>
        <v>0</v>
      </c>
      <c r="DJ281" s="11">
        <f>'VIS STOP cijfers'!DJ26</f>
        <v>0</v>
      </c>
      <c r="DK281" s="11">
        <f>'VIS STOP cijfers'!DK26</f>
        <v>0</v>
      </c>
      <c r="DL281" s="26">
        <f>'VIS STOP cijfers'!DL26</f>
        <v>0</v>
      </c>
    </row>
    <row r="282" spans="1:116" s="165" customFormat="1">
      <c r="A282" s="47">
        <f>'VIS STOP cijfers'!A28</f>
        <v>0</v>
      </c>
      <c r="B282" s="49" t="str">
        <f>'VIS STOP cijfers'!B28</f>
        <v>WXNT</v>
      </c>
      <c r="C282" s="4" t="str">
        <f>'VIS STOP cijfers'!C28</f>
        <v>Visketen</v>
      </c>
      <c r="D282" s="4" t="str">
        <f>'VIS STOP cijfers'!D28</f>
        <v>VIS Handelsnormen DG AGRO</v>
      </c>
      <c r="E282" s="4" t="str">
        <f>'VIS STOP cijfers'!E28</f>
        <v>TO werkzaamheden</v>
      </c>
      <c r="F282" s="5" t="str">
        <f>'VIS STOP cijfers'!F28</f>
        <v>EL&amp;I AGRO</v>
      </c>
      <c r="G282" s="4" t="str">
        <f>'VIS STOP cijfers'!G28</f>
        <v>VP</v>
      </c>
      <c r="H282" s="533">
        <f>'VIS STOP cijfers'!H28</f>
        <v>2850</v>
      </c>
      <c r="I282" s="625">
        <f>'VIS STOP cijfers'!I28</f>
        <v>0</v>
      </c>
      <c r="J282" s="11">
        <f>'VIS STOP cijfers'!J28</f>
        <v>0</v>
      </c>
      <c r="K282" s="11">
        <f>'VIS STOP cijfers'!K28</f>
        <v>0</v>
      </c>
      <c r="L282" s="11">
        <f>'VIS STOP cijfers'!L28</f>
        <v>0</v>
      </c>
      <c r="M282" s="11">
        <f>'VIS STOP cijfers'!M28</f>
        <v>0</v>
      </c>
      <c r="N282" s="11">
        <f>'VIS STOP cijfers'!N28</f>
        <v>0</v>
      </c>
      <c r="O282" s="11">
        <f>'VIS STOP cijfers'!O28</f>
        <v>0</v>
      </c>
      <c r="P282" s="11">
        <f>'VIS STOP cijfers'!P28</f>
        <v>0</v>
      </c>
      <c r="Q282" s="26">
        <f>'VIS STOP cijfers'!Q28</f>
        <v>2850</v>
      </c>
      <c r="R282" s="15">
        <f>'VIS STOP cijfers'!R28</f>
        <v>0</v>
      </c>
      <c r="S282" s="11">
        <f>'VIS STOP cijfers'!S28</f>
        <v>0</v>
      </c>
      <c r="T282" s="11">
        <f>'VIS STOP cijfers'!T28</f>
        <v>2850</v>
      </c>
      <c r="U282" s="11">
        <f>'VIS STOP cijfers'!U28</f>
        <v>0</v>
      </c>
      <c r="V282" s="11">
        <f>'VIS STOP cijfers'!V28</f>
        <v>0</v>
      </c>
      <c r="W282" s="11">
        <f>'VIS STOP cijfers'!W28</f>
        <v>0</v>
      </c>
      <c r="X282" s="11">
        <f>'VIS STOP cijfers'!X28</f>
        <v>0</v>
      </c>
      <c r="Y282" s="11">
        <f>'VIS STOP cijfers'!Y28</f>
        <v>0</v>
      </c>
      <c r="Z282" s="49">
        <f>'VIS STOP cijfers'!Z28</f>
        <v>2850</v>
      </c>
      <c r="AA282" s="11">
        <f>'VIS STOP cijfers'!AA28</f>
        <v>2700</v>
      </c>
      <c r="AB282" s="11">
        <f>'VIS STOP cijfers'!AB28</f>
        <v>0</v>
      </c>
      <c r="AC282" s="11">
        <f>'VIS STOP cijfers'!AC28</f>
        <v>0</v>
      </c>
      <c r="AD282" s="11">
        <f>'VIS STOP cijfers'!AD28</f>
        <v>150</v>
      </c>
      <c r="AE282" s="11">
        <f>'VIS STOP cijfers'!AE28</f>
        <v>0</v>
      </c>
      <c r="AF282" s="11">
        <f>'VIS STOP cijfers'!AF28</f>
        <v>0</v>
      </c>
      <c r="AG282" s="49">
        <f>'VIS STOP cijfers'!AG28</f>
        <v>0</v>
      </c>
      <c r="AH282" s="11">
        <f>'VIS STOP cijfers'!AH28</f>
        <v>0</v>
      </c>
      <c r="AI282" s="11">
        <f>'VIS STOP cijfers'!AI28</f>
        <v>0</v>
      </c>
      <c r="AJ282" s="11">
        <f>'VIS STOP cijfers'!AJ28</f>
        <v>2700</v>
      </c>
      <c r="AK282" s="11">
        <f>'VIS STOP cijfers'!AK28</f>
        <v>0</v>
      </c>
      <c r="AL282" s="49">
        <f>'VIS STOP cijfers'!AL28</f>
        <v>0</v>
      </c>
      <c r="AM282" s="11">
        <f>'VIS STOP cijfers'!AM28</f>
        <v>0</v>
      </c>
      <c r="AN282" s="11">
        <f>'VIS STOP cijfers'!AN28</f>
        <v>38</v>
      </c>
      <c r="AO282" s="11">
        <f>'VIS STOP cijfers'!AO28</f>
        <v>37</v>
      </c>
      <c r="AP282" s="11">
        <f>'VIS STOP cijfers'!AP28</f>
        <v>38</v>
      </c>
      <c r="AQ282" s="11">
        <f>'VIS STOP cijfers'!AQ28</f>
        <v>37</v>
      </c>
      <c r="AR282" s="49">
        <f>'VIS STOP cijfers'!AR28</f>
        <v>0</v>
      </c>
      <c r="AS282" s="11">
        <f>'VIS STOP cijfers'!AS28</f>
        <v>0</v>
      </c>
      <c r="AT282" s="11">
        <f>'VIS STOP cijfers'!AT28</f>
        <v>0</v>
      </c>
      <c r="AU282" s="11">
        <f>'VIS STOP cijfers'!AU28</f>
        <v>0</v>
      </c>
      <c r="AV282" s="11">
        <f>'VIS STOP cijfers'!AV28</f>
        <v>0</v>
      </c>
      <c r="AW282" s="11">
        <f>'VIS STOP cijfers'!AW28</f>
        <v>0</v>
      </c>
      <c r="AX282" s="11">
        <f>'VIS STOP cijfers'!AX28</f>
        <v>0</v>
      </c>
      <c r="AY282" s="11">
        <f>'VIS STOP cijfers'!AY28</f>
        <v>0</v>
      </c>
      <c r="AZ282" s="11">
        <f>'VIS STOP cijfers'!AZ28</f>
        <v>0</v>
      </c>
      <c r="BA282" s="11">
        <f>'VIS STOP cijfers'!BA28</f>
        <v>0</v>
      </c>
      <c r="BB282" s="11">
        <f>'VIS STOP cijfers'!BB28</f>
        <v>0</v>
      </c>
      <c r="BC282" s="49">
        <f>'VIS STOP cijfers'!BC28</f>
        <v>0</v>
      </c>
      <c r="BD282" s="11">
        <f>'VIS STOP cijfers'!BD28</f>
        <v>0</v>
      </c>
      <c r="BE282" s="11">
        <f>'VIS STOP cijfers'!BE28</f>
        <v>0</v>
      </c>
      <c r="BF282" s="11">
        <f>'VIS STOP cijfers'!BF28</f>
        <v>0</v>
      </c>
      <c r="BG282" s="11">
        <f>'VIS STOP cijfers'!BG28</f>
        <v>0</v>
      </c>
      <c r="BH282" s="11">
        <f>'VIS STOP cijfers'!BH28</f>
        <v>0</v>
      </c>
      <c r="BI282" s="11">
        <f>'VIS STOP cijfers'!BI28</f>
        <v>0</v>
      </c>
      <c r="BJ282" s="11">
        <f>'VIS STOP cijfers'!BJ28</f>
        <v>0</v>
      </c>
      <c r="BK282" s="49">
        <f>'VIS STOP cijfers'!BK28</f>
        <v>0</v>
      </c>
      <c r="BL282" s="11">
        <f>'VIS STOP cijfers'!BL28</f>
        <v>0</v>
      </c>
      <c r="BM282" s="11">
        <f>'VIS STOP cijfers'!BM28</f>
        <v>0</v>
      </c>
      <c r="BN282" s="11">
        <f>'VIS STOP cijfers'!BN28</f>
        <v>0</v>
      </c>
      <c r="BO282" s="11">
        <f>'VIS STOP cijfers'!BO28</f>
        <v>0</v>
      </c>
      <c r="BP282" s="11">
        <f>'VIS STOP cijfers'!BP28</f>
        <v>0</v>
      </c>
      <c r="BQ282" s="49">
        <f>'VIS STOP cijfers'!BQ28</f>
        <v>0</v>
      </c>
      <c r="BR282" s="11">
        <f>'VIS STOP cijfers'!BR28</f>
        <v>0</v>
      </c>
      <c r="BS282" s="11">
        <f>'VIS STOP cijfers'!BS28</f>
        <v>0</v>
      </c>
      <c r="BT282" s="11">
        <f>'VIS STOP cijfers'!BT28</f>
        <v>0</v>
      </c>
      <c r="BU282" s="11">
        <f>'VIS STOP cijfers'!BU28</f>
        <v>0</v>
      </c>
      <c r="BV282" s="11">
        <f>'VIS STOP cijfers'!BV28</f>
        <v>0</v>
      </c>
      <c r="BW282" s="11">
        <f>'VIS STOP cijfers'!BW28</f>
        <v>0</v>
      </c>
      <c r="BX282" s="47">
        <f>'VIS STOP cijfers'!BX28</f>
        <v>0</v>
      </c>
      <c r="BY282" s="49">
        <f>'VIS STOP cijfers'!BY28</f>
        <v>2850</v>
      </c>
      <c r="BZ282" s="11">
        <f>'VIS STOP cijfers'!BZ28</f>
        <v>0</v>
      </c>
      <c r="CA282" s="11">
        <f>'VIS STOP cijfers'!CA28</f>
        <v>0</v>
      </c>
      <c r="CB282" s="11">
        <f>'VIS STOP cijfers'!CB28</f>
        <v>0</v>
      </c>
      <c r="CC282" s="11">
        <f>'VIS STOP cijfers'!CC28</f>
        <v>0</v>
      </c>
      <c r="CD282" s="11">
        <f>'VIS STOP cijfers'!CD28</f>
        <v>0</v>
      </c>
      <c r="CE282" s="11">
        <f>'VIS STOP cijfers'!CE28</f>
        <v>0</v>
      </c>
      <c r="CF282" s="11">
        <f>'VIS STOP cijfers'!CF28</f>
        <v>0</v>
      </c>
      <c r="CG282" s="11">
        <f>'VIS STOP cijfers'!CG28</f>
        <v>0</v>
      </c>
      <c r="CH282" s="11">
        <f>'VIS STOP cijfers'!CH28</f>
        <v>0</v>
      </c>
      <c r="CI282" s="11">
        <f>'VIS STOP cijfers'!CI28</f>
        <v>0</v>
      </c>
      <c r="CJ282" s="11">
        <f>'VIS STOP cijfers'!CJ28</f>
        <v>0</v>
      </c>
      <c r="CK282" s="11">
        <f>'VIS STOP cijfers'!CK28</f>
        <v>0</v>
      </c>
      <c r="CL282" s="49">
        <f>'VIS STOP cijfers'!CL28</f>
        <v>0</v>
      </c>
      <c r="CM282" s="11">
        <f>'VIS STOP cijfers'!CM28</f>
        <v>0</v>
      </c>
      <c r="CN282" s="11">
        <f>'VIS STOP cijfers'!CN28</f>
        <v>0</v>
      </c>
      <c r="CO282" s="11">
        <f>'VIS STOP cijfers'!CO28</f>
        <v>0</v>
      </c>
      <c r="CP282" s="11">
        <f>'VIS STOP cijfers'!CP28</f>
        <v>0</v>
      </c>
      <c r="CQ282" s="11">
        <f>'VIS STOP cijfers'!CQ28</f>
        <v>0</v>
      </c>
      <c r="CR282" s="11">
        <f>'VIS STOP cijfers'!CR28</f>
        <v>0</v>
      </c>
      <c r="CS282" s="11">
        <f>'VIS STOP cijfers'!CS28</f>
        <v>0</v>
      </c>
      <c r="CT282" s="11">
        <f>'VIS STOP cijfers'!CT28</f>
        <v>0</v>
      </c>
      <c r="CU282" s="11">
        <f>'VIS STOP cijfers'!CU28</f>
        <v>0</v>
      </c>
      <c r="CV282" s="11">
        <f>'VIS STOP cijfers'!CV28</f>
        <v>0</v>
      </c>
      <c r="CW282" s="11">
        <f>'VIS STOP cijfers'!CW28</f>
        <v>0</v>
      </c>
      <c r="CX282" s="11">
        <f>'VIS STOP cijfers'!CX28</f>
        <v>0</v>
      </c>
      <c r="CY282" s="26">
        <f>'VIS STOP cijfers'!CY28</f>
        <v>0</v>
      </c>
      <c r="CZ282" s="11">
        <f>'VIS STOP cijfers'!CZ28</f>
        <v>0</v>
      </c>
      <c r="DA282" s="11">
        <f>'VIS STOP cijfers'!DA28</f>
        <v>0</v>
      </c>
      <c r="DB282" s="11">
        <f>'VIS STOP cijfers'!DB28</f>
        <v>0</v>
      </c>
      <c r="DC282" s="11">
        <f>'VIS STOP cijfers'!DC28</f>
        <v>0</v>
      </c>
      <c r="DD282" s="11">
        <f>'VIS STOP cijfers'!DD28</f>
        <v>0</v>
      </c>
      <c r="DE282" s="11">
        <f>'VIS STOP cijfers'!DE28</f>
        <v>0</v>
      </c>
      <c r="DF282" s="11">
        <f>'VIS STOP cijfers'!DF28</f>
        <v>0</v>
      </c>
      <c r="DG282" s="11">
        <f>'VIS STOP cijfers'!DG28</f>
        <v>0</v>
      </c>
      <c r="DH282" s="11">
        <f>'VIS STOP cijfers'!DH28</f>
        <v>0</v>
      </c>
      <c r="DI282" s="11">
        <f>'VIS STOP cijfers'!DI28</f>
        <v>0</v>
      </c>
      <c r="DJ282" s="11">
        <f>'VIS STOP cijfers'!DJ28</f>
        <v>0</v>
      </c>
      <c r="DK282" s="11">
        <f>'VIS STOP cijfers'!DK28</f>
        <v>0</v>
      </c>
      <c r="DL282" s="26">
        <f>'VIS STOP cijfers'!DL28</f>
        <v>0</v>
      </c>
    </row>
    <row r="283" spans="1:116" s="165" customFormat="1">
      <c r="A283" s="47">
        <f>'VIS STOP cijfers'!A29</f>
        <v>0</v>
      </c>
      <c r="B283" s="49" t="str">
        <f>'VIS STOP cijfers'!B29</f>
        <v>WXNT</v>
      </c>
      <c r="C283" s="4" t="str">
        <f>'VIS STOP cijfers'!C29</f>
        <v>Visketen</v>
      </c>
      <c r="D283" s="4" t="str">
        <f>'VIS STOP cijfers'!D29</f>
        <v>VIS Handelsnormen DG AGRO</v>
      </c>
      <c r="E283" s="4" t="str">
        <f>'VIS STOP cijfers'!E29</f>
        <v>Reguliere workflow</v>
      </c>
      <c r="F283" s="5" t="str">
        <f>'VIS STOP cijfers'!F29</f>
        <v>EL&amp;I AGRO</v>
      </c>
      <c r="G283" s="4" t="str">
        <f>'VIS STOP cijfers'!G29</f>
        <v>VP</v>
      </c>
      <c r="H283" s="15">
        <f>'VIS STOP cijfers'!H29</f>
        <v>14963</v>
      </c>
      <c r="I283" s="625">
        <f>'VIS STOP cijfers'!I29</f>
        <v>0</v>
      </c>
      <c r="J283" s="11">
        <f>'VIS STOP cijfers'!J29</f>
        <v>0</v>
      </c>
      <c r="K283" s="11">
        <f>'VIS STOP cijfers'!K29</f>
        <v>0</v>
      </c>
      <c r="L283" s="11">
        <f>'VIS STOP cijfers'!L29</f>
        <v>0</v>
      </c>
      <c r="M283" s="11">
        <f>'VIS STOP cijfers'!M29</f>
        <v>0</v>
      </c>
      <c r="N283" s="11">
        <f>'VIS STOP cijfers'!N29</f>
        <v>0</v>
      </c>
      <c r="O283" s="11">
        <f>'VIS STOP cijfers'!O29</f>
        <v>0</v>
      </c>
      <c r="P283" s="11">
        <f>'VIS STOP cijfers'!P29</f>
        <v>0</v>
      </c>
      <c r="Q283" s="26">
        <f>'VIS STOP cijfers'!Q29</f>
        <v>14963</v>
      </c>
      <c r="R283" s="15">
        <f>'VIS STOP cijfers'!R29</f>
        <v>0</v>
      </c>
      <c r="S283" s="11">
        <f>'VIS STOP cijfers'!S29</f>
        <v>0</v>
      </c>
      <c r="T283" s="11">
        <f>'VIS STOP cijfers'!T29</f>
        <v>14963</v>
      </c>
      <c r="U283" s="11">
        <f>'VIS STOP cijfers'!U29</f>
        <v>0</v>
      </c>
      <c r="V283" s="11">
        <f>'VIS STOP cijfers'!V29</f>
        <v>0</v>
      </c>
      <c r="W283" s="11">
        <f>'VIS STOP cijfers'!W29</f>
        <v>0</v>
      </c>
      <c r="X283" s="11">
        <f>'VIS STOP cijfers'!X29</f>
        <v>0</v>
      </c>
      <c r="Y283" s="11">
        <f>'VIS STOP cijfers'!Y29</f>
        <v>0</v>
      </c>
      <c r="Z283" s="49">
        <f>'VIS STOP cijfers'!Z29</f>
        <v>14963</v>
      </c>
      <c r="AA283" s="11">
        <f>'VIS STOP cijfers'!AA29</f>
        <v>0</v>
      </c>
      <c r="AB283" s="11">
        <f>'VIS STOP cijfers'!AB29</f>
        <v>0</v>
      </c>
      <c r="AC283" s="11">
        <f>'VIS STOP cijfers'!AC29</f>
        <v>0</v>
      </c>
      <c r="AD283" s="11">
        <f>'VIS STOP cijfers'!AD29</f>
        <v>14963</v>
      </c>
      <c r="AE283" s="11">
        <f>'VIS STOP cijfers'!AE29</f>
        <v>0</v>
      </c>
      <c r="AF283" s="11">
        <f>'VIS STOP cijfers'!AF29</f>
        <v>0</v>
      </c>
      <c r="AG283" s="49">
        <f>'VIS STOP cijfers'!AG29</f>
        <v>0</v>
      </c>
      <c r="AH283" s="11">
        <f>'VIS STOP cijfers'!AH29</f>
        <v>0</v>
      </c>
      <c r="AI283" s="11">
        <f>'VIS STOP cijfers'!AI29</f>
        <v>0</v>
      </c>
      <c r="AJ283" s="11">
        <f>'VIS STOP cijfers'!AJ29</f>
        <v>0</v>
      </c>
      <c r="AK283" s="11">
        <f>'VIS STOP cijfers'!AK29</f>
        <v>0</v>
      </c>
      <c r="AL283" s="49">
        <f>'VIS STOP cijfers'!AL29</f>
        <v>0</v>
      </c>
      <c r="AM283" s="11">
        <f>'VIS STOP cijfers'!AM29</f>
        <v>0</v>
      </c>
      <c r="AN283" s="11">
        <f>'VIS STOP cijfers'!AN29</f>
        <v>3741</v>
      </c>
      <c r="AO283" s="11">
        <f>'VIS STOP cijfers'!AO29</f>
        <v>3741</v>
      </c>
      <c r="AP283" s="11">
        <f>'VIS STOP cijfers'!AP29</f>
        <v>3741</v>
      </c>
      <c r="AQ283" s="11">
        <f>'VIS STOP cijfers'!AQ29</f>
        <v>3740</v>
      </c>
      <c r="AR283" s="49">
        <f>'VIS STOP cijfers'!AR29</f>
        <v>0</v>
      </c>
      <c r="AS283" s="11">
        <f>'VIS STOP cijfers'!AS29</f>
        <v>0</v>
      </c>
      <c r="AT283" s="11">
        <f>'VIS STOP cijfers'!AT29</f>
        <v>0</v>
      </c>
      <c r="AU283" s="11">
        <f>'VIS STOP cijfers'!AU29</f>
        <v>0</v>
      </c>
      <c r="AV283" s="11">
        <f>'VIS STOP cijfers'!AV29</f>
        <v>0</v>
      </c>
      <c r="AW283" s="11">
        <f>'VIS STOP cijfers'!AW29</f>
        <v>0</v>
      </c>
      <c r="AX283" s="11">
        <f>'VIS STOP cijfers'!AX29</f>
        <v>0</v>
      </c>
      <c r="AY283" s="11">
        <f>'VIS STOP cijfers'!AY29</f>
        <v>0</v>
      </c>
      <c r="AZ283" s="11">
        <f>'VIS STOP cijfers'!AZ29</f>
        <v>0</v>
      </c>
      <c r="BA283" s="11">
        <f>'VIS STOP cijfers'!BA29</f>
        <v>0</v>
      </c>
      <c r="BB283" s="11">
        <f>'VIS STOP cijfers'!BB29</f>
        <v>0</v>
      </c>
      <c r="BC283" s="49">
        <f>'VIS STOP cijfers'!BC29</f>
        <v>0</v>
      </c>
      <c r="BD283" s="11">
        <f>'VIS STOP cijfers'!BD29</f>
        <v>0</v>
      </c>
      <c r="BE283" s="11">
        <f>'VIS STOP cijfers'!BE29</f>
        <v>0</v>
      </c>
      <c r="BF283" s="11">
        <f>'VIS STOP cijfers'!BF29</f>
        <v>0</v>
      </c>
      <c r="BG283" s="11">
        <f>'VIS STOP cijfers'!BG29</f>
        <v>0</v>
      </c>
      <c r="BH283" s="11">
        <f>'VIS STOP cijfers'!BH29</f>
        <v>0</v>
      </c>
      <c r="BI283" s="11">
        <f>'VIS STOP cijfers'!BI29</f>
        <v>0</v>
      </c>
      <c r="BJ283" s="11">
        <f>'VIS STOP cijfers'!BJ29</f>
        <v>0</v>
      </c>
      <c r="BK283" s="49">
        <f>'VIS STOP cijfers'!BK29</f>
        <v>0</v>
      </c>
      <c r="BL283" s="11">
        <f>'VIS STOP cijfers'!BL29</f>
        <v>0</v>
      </c>
      <c r="BM283" s="11">
        <f>'VIS STOP cijfers'!BM29</f>
        <v>0</v>
      </c>
      <c r="BN283" s="11">
        <f>'VIS STOP cijfers'!BN29</f>
        <v>0</v>
      </c>
      <c r="BO283" s="11">
        <f>'VIS STOP cijfers'!BO29</f>
        <v>0</v>
      </c>
      <c r="BP283" s="11">
        <f>'VIS STOP cijfers'!BP29</f>
        <v>0</v>
      </c>
      <c r="BQ283" s="49">
        <f>'VIS STOP cijfers'!BQ29</f>
        <v>0</v>
      </c>
      <c r="BR283" s="11">
        <f>'VIS STOP cijfers'!BR29</f>
        <v>0</v>
      </c>
      <c r="BS283" s="11">
        <f>'VIS STOP cijfers'!BS29</f>
        <v>0</v>
      </c>
      <c r="BT283" s="11">
        <f>'VIS STOP cijfers'!BT29</f>
        <v>0</v>
      </c>
      <c r="BU283" s="11">
        <f>'VIS STOP cijfers'!BU29</f>
        <v>0</v>
      </c>
      <c r="BV283" s="11">
        <f>'VIS STOP cijfers'!BV29</f>
        <v>0</v>
      </c>
      <c r="BW283" s="11">
        <f>'VIS STOP cijfers'!BW29</f>
        <v>0</v>
      </c>
      <c r="BX283" s="47">
        <f>'VIS STOP cijfers'!BX29</f>
        <v>0</v>
      </c>
      <c r="BY283" s="49">
        <f>'VIS STOP cijfers'!BY29</f>
        <v>14963</v>
      </c>
      <c r="BZ283" s="11">
        <f>'VIS STOP cijfers'!BZ29</f>
        <v>0</v>
      </c>
      <c r="CA283" s="11">
        <f>'VIS STOP cijfers'!CA29</f>
        <v>0</v>
      </c>
      <c r="CB283" s="11">
        <f>'VIS STOP cijfers'!CB29</f>
        <v>0</v>
      </c>
      <c r="CC283" s="11">
        <f>'VIS STOP cijfers'!CC29</f>
        <v>0</v>
      </c>
      <c r="CD283" s="11">
        <f>'VIS STOP cijfers'!CD29</f>
        <v>0</v>
      </c>
      <c r="CE283" s="11">
        <f>'VIS STOP cijfers'!CE29</f>
        <v>0</v>
      </c>
      <c r="CF283" s="11">
        <f>'VIS STOP cijfers'!CF29</f>
        <v>0</v>
      </c>
      <c r="CG283" s="11">
        <f>'VIS STOP cijfers'!CG29</f>
        <v>0</v>
      </c>
      <c r="CH283" s="11">
        <f>'VIS STOP cijfers'!CH29</f>
        <v>0</v>
      </c>
      <c r="CI283" s="11">
        <f>'VIS STOP cijfers'!CI29</f>
        <v>0</v>
      </c>
      <c r="CJ283" s="11">
        <f>'VIS STOP cijfers'!CJ29</f>
        <v>0</v>
      </c>
      <c r="CK283" s="11">
        <f>'VIS STOP cijfers'!CK29</f>
        <v>0</v>
      </c>
      <c r="CL283" s="49">
        <f>'VIS STOP cijfers'!CL29</f>
        <v>0</v>
      </c>
      <c r="CM283" s="11">
        <f>'VIS STOP cijfers'!CM29</f>
        <v>0</v>
      </c>
      <c r="CN283" s="11">
        <f>'VIS STOP cijfers'!CN29</f>
        <v>0</v>
      </c>
      <c r="CO283" s="11">
        <f>'VIS STOP cijfers'!CO29</f>
        <v>0</v>
      </c>
      <c r="CP283" s="11">
        <f>'VIS STOP cijfers'!CP29</f>
        <v>0</v>
      </c>
      <c r="CQ283" s="11">
        <f>'VIS STOP cijfers'!CQ29</f>
        <v>0</v>
      </c>
      <c r="CR283" s="11">
        <f>'VIS STOP cijfers'!CR29</f>
        <v>0</v>
      </c>
      <c r="CS283" s="11">
        <f>'VIS STOP cijfers'!CS29</f>
        <v>0</v>
      </c>
      <c r="CT283" s="11">
        <f>'VIS STOP cijfers'!CT29</f>
        <v>0</v>
      </c>
      <c r="CU283" s="11">
        <f>'VIS STOP cijfers'!CU29</f>
        <v>0</v>
      </c>
      <c r="CV283" s="11">
        <f>'VIS STOP cijfers'!CV29</f>
        <v>0</v>
      </c>
      <c r="CW283" s="11">
        <f>'VIS STOP cijfers'!CW29</f>
        <v>0</v>
      </c>
      <c r="CX283" s="11">
        <f>'VIS STOP cijfers'!CX29</f>
        <v>0</v>
      </c>
      <c r="CY283" s="26">
        <f>'VIS STOP cijfers'!CY29</f>
        <v>0</v>
      </c>
      <c r="CZ283" s="11">
        <f>'VIS STOP cijfers'!CZ29</f>
        <v>0</v>
      </c>
      <c r="DA283" s="11">
        <f>'VIS STOP cijfers'!DA29</f>
        <v>0</v>
      </c>
      <c r="DB283" s="11">
        <f>'VIS STOP cijfers'!DB29</f>
        <v>0</v>
      </c>
      <c r="DC283" s="11">
        <f>'VIS STOP cijfers'!DC29</f>
        <v>0</v>
      </c>
      <c r="DD283" s="11">
        <f>'VIS STOP cijfers'!DD29</f>
        <v>0</v>
      </c>
      <c r="DE283" s="11">
        <f>'VIS STOP cijfers'!DE29</f>
        <v>0</v>
      </c>
      <c r="DF283" s="11">
        <f>'VIS STOP cijfers'!DF29</f>
        <v>0</v>
      </c>
      <c r="DG283" s="11">
        <f>'VIS STOP cijfers'!DG29</f>
        <v>0</v>
      </c>
      <c r="DH283" s="11">
        <f>'VIS STOP cijfers'!DH29</f>
        <v>0</v>
      </c>
      <c r="DI283" s="11">
        <f>'VIS STOP cijfers'!DI29</f>
        <v>0</v>
      </c>
      <c r="DJ283" s="11">
        <f>'VIS STOP cijfers'!DJ29</f>
        <v>0</v>
      </c>
      <c r="DK283" s="11">
        <f>'VIS STOP cijfers'!DK29</f>
        <v>0</v>
      </c>
      <c r="DL283" s="26">
        <f>'VIS STOP cijfers'!DL29</f>
        <v>0</v>
      </c>
    </row>
    <row r="284" spans="1:116" s="165" customFormat="1">
      <c r="A284" s="47">
        <f>'VIS STOP cijfers'!A30</f>
        <v>0</v>
      </c>
      <c r="B284" s="49" t="str">
        <f>'VIS STOP cijfers'!B30</f>
        <v>WXNT</v>
      </c>
      <c r="C284" s="4" t="str">
        <f>'VIS STOP cijfers'!C30</f>
        <v>Visketen</v>
      </c>
      <c r="D284" s="4" t="str">
        <f>'VIS STOP cijfers'!D30</f>
        <v>VIS Handelsnormen DG AGRO</v>
      </c>
      <c r="E284" s="656" t="str">
        <f>'VIS STOP cijfers'!E30</f>
        <v>Opleiding PBO C&amp;V</v>
      </c>
      <c r="F284" s="5" t="str">
        <f>'VIS STOP cijfers'!F30</f>
        <v>EL&amp;I AGRO</v>
      </c>
      <c r="G284" s="4">
        <f>'VIS STOP cijfers'!G30</f>
        <v>0</v>
      </c>
      <c r="H284" s="512">
        <f>'VIS STOP cijfers'!H30</f>
        <v>0</v>
      </c>
      <c r="I284" s="625">
        <f>'VIS STOP cijfers'!I30</f>
        <v>0</v>
      </c>
      <c r="J284" s="11">
        <f>'VIS STOP cijfers'!J30</f>
        <v>0</v>
      </c>
      <c r="K284" s="11">
        <f>'VIS STOP cijfers'!K30</f>
        <v>0</v>
      </c>
      <c r="L284" s="11">
        <f>'VIS STOP cijfers'!L30</f>
        <v>0</v>
      </c>
      <c r="M284" s="11">
        <f>'VIS STOP cijfers'!M30</f>
        <v>0</v>
      </c>
      <c r="N284" s="11">
        <f>'VIS STOP cijfers'!N30</f>
        <v>0</v>
      </c>
      <c r="O284" s="11">
        <f>'VIS STOP cijfers'!O30</f>
        <v>0</v>
      </c>
      <c r="P284" s="11">
        <f>'VIS STOP cijfers'!P30</f>
        <v>0</v>
      </c>
      <c r="Q284" s="26">
        <f>'VIS STOP cijfers'!Q30</f>
        <v>0</v>
      </c>
      <c r="R284" s="15">
        <f>'VIS STOP cijfers'!R30</f>
        <v>0</v>
      </c>
      <c r="S284" s="11">
        <f>'VIS STOP cijfers'!S30</f>
        <v>0</v>
      </c>
      <c r="T284" s="510">
        <f>'VIS STOP cijfers'!T30</f>
        <v>0</v>
      </c>
      <c r="U284" s="11">
        <f>'VIS STOP cijfers'!U30</f>
        <v>0</v>
      </c>
      <c r="V284" s="11">
        <f>'VIS STOP cijfers'!V30</f>
        <v>0</v>
      </c>
      <c r="W284" s="11">
        <f>'VIS STOP cijfers'!W30</f>
        <v>0</v>
      </c>
      <c r="X284" s="11">
        <f>'VIS STOP cijfers'!X30</f>
        <v>0</v>
      </c>
      <c r="Y284" s="11">
        <f>'VIS STOP cijfers'!Y30</f>
        <v>0</v>
      </c>
      <c r="Z284" s="49">
        <f>'VIS STOP cijfers'!Z30</f>
        <v>0</v>
      </c>
      <c r="AA284" s="510">
        <f>'VIS STOP cijfers'!AA30</f>
        <v>0</v>
      </c>
      <c r="AB284" s="11">
        <f>'VIS STOP cijfers'!AB30</f>
        <v>0</v>
      </c>
      <c r="AC284" s="11">
        <f>'VIS STOP cijfers'!AC30</f>
        <v>0</v>
      </c>
      <c r="AD284" s="510">
        <f>'VIS STOP cijfers'!AD30</f>
        <v>0</v>
      </c>
      <c r="AE284" s="11">
        <f>'VIS STOP cijfers'!AE30</f>
        <v>0</v>
      </c>
      <c r="AF284" s="11">
        <f>'VIS STOP cijfers'!AF30</f>
        <v>0</v>
      </c>
      <c r="AG284" s="49">
        <f>'VIS STOP cijfers'!AG30</f>
        <v>0</v>
      </c>
      <c r="AH284" s="11">
        <f>'VIS STOP cijfers'!AH30</f>
        <v>0</v>
      </c>
      <c r="AI284" s="11">
        <f>'VIS STOP cijfers'!AI30</f>
        <v>0</v>
      </c>
      <c r="AJ284" s="11">
        <f>'VIS STOP cijfers'!AJ30</f>
        <v>0</v>
      </c>
      <c r="AK284" s="11">
        <f>'VIS STOP cijfers'!AK30</f>
        <v>0</v>
      </c>
      <c r="AL284" s="49">
        <f>'VIS STOP cijfers'!AL30</f>
        <v>0</v>
      </c>
      <c r="AM284" s="11">
        <f>'VIS STOP cijfers'!AM30</f>
        <v>0</v>
      </c>
      <c r="AN284" s="11">
        <f>'VIS STOP cijfers'!AN30</f>
        <v>0</v>
      </c>
      <c r="AO284" s="11">
        <f>'VIS STOP cijfers'!AO30</f>
        <v>0</v>
      </c>
      <c r="AP284" s="11">
        <f>'VIS STOP cijfers'!AP30</f>
        <v>0</v>
      </c>
      <c r="AQ284" s="11">
        <f>'VIS STOP cijfers'!AQ30</f>
        <v>0</v>
      </c>
      <c r="AR284" s="49">
        <f>'VIS STOP cijfers'!AR30</f>
        <v>0</v>
      </c>
      <c r="AS284" s="11">
        <f>'VIS STOP cijfers'!AS30</f>
        <v>0</v>
      </c>
      <c r="AT284" s="11">
        <f>'VIS STOP cijfers'!AT30</f>
        <v>0</v>
      </c>
      <c r="AU284" s="11">
        <f>'VIS STOP cijfers'!AU30</f>
        <v>0</v>
      </c>
      <c r="AV284" s="11">
        <f>'VIS STOP cijfers'!AV30</f>
        <v>0</v>
      </c>
      <c r="AW284" s="11">
        <f>'VIS STOP cijfers'!AW30</f>
        <v>0</v>
      </c>
      <c r="AX284" s="11">
        <f>'VIS STOP cijfers'!AX30</f>
        <v>0</v>
      </c>
      <c r="AY284" s="11">
        <f>'VIS STOP cijfers'!AY30</f>
        <v>0</v>
      </c>
      <c r="AZ284" s="11">
        <f>'VIS STOP cijfers'!AZ30</f>
        <v>0</v>
      </c>
      <c r="BA284" s="11">
        <f>'VIS STOP cijfers'!BA30</f>
        <v>0</v>
      </c>
      <c r="BB284" s="11">
        <f>'VIS STOP cijfers'!BB30</f>
        <v>0</v>
      </c>
      <c r="BC284" s="49">
        <f>'VIS STOP cijfers'!BC30</f>
        <v>0</v>
      </c>
      <c r="BD284" s="11">
        <f>'VIS STOP cijfers'!BD30</f>
        <v>0</v>
      </c>
      <c r="BE284" s="11">
        <f>'VIS STOP cijfers'!BE30</f>
        <v>0</v>
      </c>
      <c r="BF284" s="11">
        <f>'VIS STOP cijfers'!BF30</f>
        <v>0</v>
      </c>
      <c r="BG284" s="11">
        <f>'VIS STOP cijfers'!BG30</f>
        <v>0</v>
      </c>
      <c r="BH284" s="11">
        <f>'VIS STOP cijfers'!BH30</f>
        <v>0</v>
      </c>
      <c r="BI284" s="11">
        <f>'VIS STOP cijfers'!BI30</f>
        <v>0</v>
      </c>
      <c r="BJ284" s="11">
        <f>'VIS STOP cijfers'!BJ30</f>
        <v>0</v>
      </c>
      <c r="BK284" s="49">
        <f>'VIS STOP cijfers'!BK30</f>
        <v>0</v>
      </c>
      <c r="BL284" s="11">
        <f>'VIS STOP cijfers'!BL30</f>
        <v>0</v>
      </c>
      <c r="BM284" s="11">
        <f>'VIS STOP cijfers'!BM30</f>
        <v>0</v>
      </c>
      <c r="BN284" s="11">
        <f>'VIS STOP cijfers'!BN30</f>
        <v>0</v>
      </c>
      <c r="BO284" s="11">
        <f>'VIS STOP cijfers'!BO30</f>
        <v>0</v>
      </c>
      <c r="BP284" s="11">
        <f>'VIS STOP cijfers'!BP30</f>
        <v>0</v>
      </c>
      <c r="BQ284" s="49">
        <f>'VIS STOP cijfers'!BQ30</f>
        <v>0</v>
      </c>
      <c r="BR284" s="11">
        <f>'VIS STOP cijfers'!BR30</f>
        <v>0</v>
      </c>
      <c r="BS284" s="11">
        <f>'VIS STOP cijfers'!BS30</f>
        <v>0</v>
      </c>
      <c r="BT284" s="11">
        <f>'VIS STOP cijfers'!BT30</f>
        <v>0</v>
      </c>
      <c r="BU284" s="11">
        <f>'VIS STOP cijfers'!BU30</f>
        <v>0</v>
      </c>
      <c r="BV284" s="11">
        <f>'VIS STOP cijfers'!BV30</f>
        <v>0</v>
      </c>
      <c r="BW284" s="11">
        <f>'VIS STOP cijfers'!BW30</f>
        <v>0</v>
      </c>
      <c r="BX284" s="47">
        <f>'VIS STOP cijfers'!BX30</f>
        <v>0</v>
      </c>
      <c r="BY284" s="49">
        <f>'VIS STOP cijfers'!BY30</f>
        <v>0</v>
      </c>
      <c r="BZ284" s="11">
        <f>'VIS STOP cijfers'!BZ30</f>
        <v>0</v>
      </c>
      <c r="CA284" s="11">
        <f>'VIS STOP cijfers'!CA30</f>
        <v>0</v>
      </c>
      <c r="CB284" s="11">
        <f>'VIS STOP cijfers'!CB30</f>
        <v>0</v>
      </c>
      <c r="CC284" s="11">
        <f>'VIS STOP cijfers'!CC30</f>
        <v>0</v>
      </c>
      <c r="CD284" s="11">
        <f>'VIS STOP cijfers'!CD30</f>
        <v>0</v>
      </c>
      <c r="CE284" s="11">
        <f>'VIS STOP cijfers'!CE30</f>
        <v>0</v>
      </c>
      <c r="CF284" s="11">
        <f>'VIS STOP cijfers'!CF30</f>
        <v>0</v>
      </c>
      <c r="CG284" s="11">
        <f>'VIS STOP cijfers'!CG30</f>
        <v>0</v>
      </c>
      <c r="CH284" s="11">
        <f>'VIS STOP cijfers'!CH30</f>
        <v>0</v>
      </c>
      <c r="CI284" s="11">
        <f>'VIS STOP cijfers'!CI30</f>
        <v>0</v>
      </c>
      <c r="CJ284" s="11">
        <f>'VIS STOP cijfers'!CJ30</f>
        <v>0</v>
      </c>
      <c r="CK284" s="11">
        <f>'VIS STOP cijfers'!CK30</f>
        <v>0</v>
      </c>
      <c r="CL284" s="49">
        <f>'VIS STOP cijfers'!CL30</f>
        <v>0</v>
      </c>
      <c r="CM284" s="11">
        <f>'VIS STOP cijfers'!CM30</f>
        <v>0</v>
      </c>
      <c r="CN284" s="11">
        <f>'VIS STOP cijfers'!CN30</f>
        <v>0</v>
      </c>
      <c r="CO284" s="11">
        <f>'VIS STOP cijfers'!CO30</f>
        <v>0</v>
      </c>
      <c r="CP284" s="11">
        <f>'VIS STOP cijfers'!CP30</f>
        <v>0</v>
      </c>
      <c r="CQ284" s="11">
        <f>'VIS STOP cijfers'!CQ30</f>
        <v>0</v>
      </c>
      <c r="CR284" s="11">
        <f>'VIS STOP cijfers'!CR30</f>
        <v>0</v>
      </c>
      <c r="CS284" s="11">
        <f>'VIS STOP cijfers'!CS30</f>
        <v>0</v>
      </c>
      <c r="CT284" s="11">
        <f>'VIS STOP cijfers'!CT30</f>
        <v>0</v>
      </c>
      <c r="CU284" s="11">
        <f>'VIS STOP cijfers'!CU30</f>
        <v>0</v>
      </c>
      <c r="CV284" s="11">
        <f>'VIS STOP cijfers'!CV30</f>
        <v>0</v>
      </c>
      <c r="CW284" s="11">
        <f>'VIS STOP cijfers'!CW30</f>
        <v>0</v>
      </c>
      <c r="CX284" s="11">
        <f>'VIS STOP cijfers'!CX30</f>
        <v>0</v>
      </c>
      <c r="CY284" s="26">
        <f>'VIS STOP cijfers'!CY30</f>
        <v>0</v>
      </c>
      <c r="CZ284" s="11">
        <f>'VIS STOP cijfers'!CZ30</f>
        <v>0</v>
      </c>
      <c r="DA284" s="11">
        <f>'VIS STOP cijfers'!DA30</f>
        <v>0</v>
      </c>
      <c r="DB284" s="11">
        <f>'VIS STOP cijfers'!DB30</f>
        <v>0</v>
      </c>
      <c r="DC284" s="11">
        <f>'VIS STOP cijfers'!DC30</f>
        <v>0</v>
      </c>
      <c r="DD284" s="11">
        <f>'VIS STOP cijfers'!DD30</f>
        <v>0</v>
      </c>
      <c r="DE284" s="11">
        <f>'VIS STOP cijfers'!DE30</f>
        <v>0</v>
      </c>
      <c r="DF284" s="11">
        <f>'VIS STOP cijfers'!DF30</f>
        <v>0</v>
      </c>
      <c r="DG284" s="11">
        <f>'VIS STOP cijfers'!DG30</f>
        <v>0</v>
      </c>
      <c r="DH284" s="11">
        <f>'VIS STOP cijfers'!DH30</f>
        <v>0</v>
      </c>
      <c r="DI284" s="11">
        <f>'VIS STOP cijfers'!DI30</f>
        <v>0</v>
      </c>
      <c r="DJ284" s="11">
        <f>'VIS STOP cijfers'!DJ30</f>
        <v>0</v>
      </c>
      <c r="DK284" s="11">
        <f>'VIS STOP cijfers'!DK30</f>
        <v>0</v>
      </c>
      <c r="DL284" s="26">
        <f>'VIS STOP cijfers'!DL30</f>
        <v>0</v>
      </c>
    </row>
    <row r="285" spans="1:116" s="165" customFormat="1">
      <c r="A285" s="47">
        <f>'VIS STOP cijfers'!A32</f>
        <v>0</v>
      </c>
      <c r="B285" s="49" t="str">
        <f>'VIS STOP cijfers'!B32</f>
        <v>WSNT/WSNA</v>
      </c>
      <c r="C285" s="4" t="str">
        <f>'VIS STOP cijfers'!C32</f>
        <v>Visketen</v>
      </c>
      <c r="D285" s="4" t="str">
        <f>'VIS STOP cijfers'!D32</f>
        <v>VIS Natuurbeschermingswet DGU NR</v>
      </c>
      <c r="E285" s="4" t="str">
        <f>'VIS STOP cijfers'!E32</f>
        <v>TO werkzaamheden</v>
      </c>
      <c r="F285" s="5" t="str">
        <f>'VIS STOP cijfers'!F32</f>
        <v>DGU NR</v>
      </c>
      <c r="G285" s="4">
        <f>'VIS STOP cijfers'!G32</f>
        <v>0</v>
      </c>
      <c r="H285" s="15">
        <f>'VIS STOP cijfers'!H32</f>
        <v>200</v>
      </c>
      <c r="I285" s="625">
        <f>'VIS STOP cijfers'!I32</f>
        <v>0</v>
      </c>
      <c r="J285" s="11">
        <f>'VIS STOP cijfers'!J32</f>
        <v>450</v>
      </c>
      <c r="K285" s="11">
        <f>'VIS STOP cijfers'!K32</f>
        <v>0</v>
      </c>
      <c r="L285" s="11">
        <f>'VIS STOP cijfers'!L32</f>
        <v>0</v>
      </c>
      <c r="M285" s="11">
        <f>'VIS STOP cijfers'!M32</f>
        <v>0</v>
      </c>
      <c r="N285" s="11">
        <f>'VIS STOP cijfers'!N32</f>
        <v>0</v>
      </c>
      <c r="O285" s="11">
        <f>'VIS STOP cijfers'!O32</f>
        <v>0</v>
      </c>
      <c r="P285" s="11">
        <f>'VIS STOP cijfers'!P32</f>
        <v>0</v>
      </c>
      <c r="Q285" s="26">
        <f>'VIS STOP cijfers'!Q32</f>
        <v>650</v>
      </c>
      <c r="R285" s="15">
        <f>'VIS STOP cijfers'!R32</f>
        <v>0</v>
      </c>
      <c r="S285" s="11">
        <f>'VIS STOP cijfers'!S32</f>
        <v>0</v>
      </c>
      <c r="T285" s="11">
        <f>'VIS STOP cijfers'!T32</f>
        <v>650</v>
      </c>
      <c r="U285" s="11">
        <f>'VIS STOP cijfers'!U32</f>
        <v>0</v>
      </c>
      <c r="V285" s="11">
        <f>'VIS STOP cijfers'!V32</f>
        <v>0</v>
      </c>
      <c r="W285" s="11">
        <f>'VIS STOP cijfers'!W32</f>
        <v>0</v>
      </c>
      <c r="X285" s="11">
        <f>'VIS STOP cijfers'!X32</f>
        <v>0</v>
      </c>
      <c r="Y285" s="11">
        <f>'VIS STOP cijfers'!Y32</f>
        <v>0</v>
      </c>
      <c r="Z285" s="49">
        <f>'VIS STOP cijfers'!Z32</f>
        <v>650</v>
      </c>
      <c r="AA285" s="11">
        <f>'VIS STOP cijfers'!AA32</f>
        <v>650</v>
      </c>
      <c r="AB285" s="11">
        <f>'VIS STOP cijfers'!AB32</f>
        <v>0</v>
      </c>
      <c r="AC285" s="11">
        <f>'VIS STOP cijfers'!AC32</f>
        <v>0</v>
      </c>
      <c r="AD285" s="11">
        <f>'VIS STOP cijfers'!AD32</f>
        <v>0</v>
      </c>
      <c r="AE285" s="11">
        <f>'VIS STOP cijfers'!AE32</f>
        <v>0</v>
      </c>
      <c r="AF285" s="11">
        <f>'VIS STOP cijfers'!AF32</f>
        <v>0</v>
      </c>
      <c r="AG285" s="49">
        <f>'VIS STOP cijfers'!AG32</f>
        <v>0</v>
      </c>
      <c r="AH285" s="11">
        <f>'VIS STOP cijfers'!AH32</f>
        <v>0</v>
      </c>
      <c r="AI285" s="11">
        <f>'VIS STOP cijfers'!AI32</f>
        <v>0</v>
      </c>
      <c r="AJ285" s="11">
        <f>'VIS STOP cijfers'!AJ32</f>
        <v>650</v>
      </c>
      <c r="AK285" s="11">
        <f>'VIS STOP cijfers'!AK32</f>
        <v>0</v>
      </c>
      <c r="AL285" s="49">
        <f>'VIS STOP cijfers'!AL32</f>
        <v>0</v>
      </c>
      <c r="AM285" s="11">
        <f>'VIS STOP cijfers'!AM32</f>
        <v>0</v>
      </c>
      <c r="AN285" s="11">
        <f>'VIS STOP cijfers'!AN32</f>
        <v>0</v>
      </c>
      <c r="AO285" s="11">
        <f>'VIS STOP cijfers'!AO32</f>
        <v>0</v>
      </c>
      <c r="AP285" s="11">
        <f>'VIS STOP cijfers'!AP32</f>
        <v>0</v>
      </c>
      <c r="AQ285" s="11">
        <f>'VIS STOP cijfers'!AQ32</f>
        <v>0</v>
      </c>
      <c r="AR285" s="49">
        <f>'VIS STOP cijfers'!AR32</f>
        <v>0</v>
      </c>
      <c r="AS285" s="11">
        <f>'VIS STOP cijfers'!AS32</f>
        <v>0</v>
      </c>
      <c r="AT285" s="11">
        <f>'VIS STOP cijfers'!AT32</f>
        <v>0</v>
      </c>
      <c r="AU285" s="11">
        <f>'VIS STOP cijfers'!AU32</f>
        <v>0</v>
      </c>
      <c r="AV285" s="11">
        <f>'VIS STOP cijfers'!AV32</f>
        <v>0</v>
      </c>
      <c r="AW285" s="11">
        <f>'VIS STOP cijfers'!AW32</f>
        <v>0</v>
      </c>
      <c r="AX285" s="11">
        <f>'VIS STOP cijfers'!AX32</f>
        <v>0</v>
      </c>
      <c r="AY285" s="11">
        <f>'VIS STOP cijfers'!AY32</f>
        <v>0</v>
      </c>
      <c r="AZ285" s="11">
        <f>'VIS STOP cijfers'!AZ32</f>
        <v>0</v>
      </c>
      <c r="BA285" s="11">
        <f>'VIS STOP cijfers'!BA32</f>
        <v>0</v>
      </c>
      <c r="BB285" s="11">
        <f>'VIS STOP cijfers'!BB32</f>
        <v>0</v>
      </c>
      <c r="BC285" s="49">
        <f>'VIS STOP cijfers'!BC32</f>
        <v>0</v>
      </c>
      <c r="BD285" s="11">
        <f>'VIS STOP cijfers'!BD32</f>
        <v>0</v>
      </c>
      <c r="BE285" s="11">
        <f>'VIS STOP cijfers'!BE32</f>
        <v>0</v>
      </c>
      <c r="BF285" s="11">
        <f>'VIS STOP cijfers'!BF32</f>
        <v>0</v>
      </c>
      <c r="BG285" s="11">
        <f>'VIS STOP cijfers'!BG32</f>
        <v>0</v>
      </c>
      <c r="BH285" s="11">
        <f>'VIS STOP cijfers'!BH32</f>
        <v>0</v>
      </c>
      <c r="BI285" s="11">
        <f>'VIS STOP cijfers'!BI32</f>
        <v>0</v>
      </c>
      <c r="BJ285" s="11">
        <f>'VIS STOP cijfers'!BJ32</f>
        <v>0</v>
      </c>
      <c r="BK285" s="49">
        <f>'VIS STOP cijfers'!BK32</f>
        <v>0</v>
      </c>
      <c r="BL285" s="11">
        <f>'VIS STOP cijfers'!BL32</f>
        <v>0</v>
      </c>
      <c r="BM285" s="11">
        <f>'VIS STOP cijfers'!BM32</f>
        <v>0</v>
      </c>
      <c r="BN285" s="11">
        <f>'VIS STOP cijfers'!BN32</f>
        <v>0</v>
      </c>
      <c r="BO285" s="11">
        <f>'VIS STOP cijfers'!BO32</f>
        <v>0</v>
      </c>
      <c r="BP285" s="11">
        <f>'VIS STOP cijfers'!BP32</f>
        <v>0</v>
      </c>
      <c r="BQ285" s="49">
        <f>'VIS STOP cijfers'!BQ32</f>
        <v>0</v>
      </c>
      <c r="BR285" s="11">
        <f>'VIS STOP cijfers'!BR32</f>
        <v>0</v>
      </c>
      <c r="BS285" s="11">
        <f>'VIS STOP cijfers'!BS32</f>
        <v>0</v>
      </c>
      <c r="BT285" s="11">
        <f>'VIS STOP cijfers'!BT32</f>
        <v>0</v>
      </c>
      <c r="BU285" s="11">
        <f>'VIS STOP cijfers'!BU32</f>
        <v>0</v>
      </c>
      <c r="BV285" s="11">
        <f>'VIS STOP cijfers'!BV32</f>
        <v>0</v>
      </c>
      <c r="BW285" s="11">
        <f>'VIS STOP cijfers'!BW32</f>
        <v>0</v>
      </c>
      <c r="BX285" s="47">
        <f>'VIS STOP cijfers'!BX32</f>
        <v>0</v>
      </c>
      <c r="BY285" s="49">
        <f>'VIS STOP cijfers'!BY32</f>
        <v>650</v>
      </c>
      <c r="BZ285" s="11">
        <f>'VIS STOP cijfers'!BZ32</f>
        <v>0</v>
      </c>
      <c r="CA285" s="11">
        <f>'VIS STOP cijfers'!CA32</f>
        <v>0</v>
      </c>
      <c r="CB285" s="11">
        <f>'VIS STOP cijfers'!CB32</f>
        <v>0</v>
      </c>
      <c r="CC285" s="11">
        <f>'VIS STOP cijfers'!CC32</f>
        <v>0</v>
      </c>
      <c r="CD285" s="11">
        <f>'VIS STOP cijfers'!CD32</f>
        <v>0</v>
      </c>
      <c r="CE285" s="11">
        <f>'VIS STOP cijfers'!CE32</f>
        <v>0</v>
      </c>
      <c r="CF285" s="11">
        <f>'VIS STOP cijfers'!CF32</f>
        <v>0</v>
      </c>
      <c r="CG285" s="11">
        <f>'VIS STOP cijfers'!CG32</f>
        <v>0</v>
      </c>
      <c r="CH285" s="11">
        <f>'VIS STOP cijfers'!CH32</f>
        <v>0</v>
      </c>
      <c r="CI285" s="11">
        <f>'VIS STOP cijfers'!CI32</f>
        <v>0</v>
      </c>
      <c r="CJ285" s="11">
        <f>'VIS STOP cijfers'!CJ32</f>
        <v>0</v>
      </c>
      <c r="CK285" s="11">
        <f>'VIS STOP cijfers'!CK32</f>
        <v>0</v>
      </c>
      <c r="CL285" s="49">
        <f>'VIS STOP cijfers'!CL32</f>
        <v>0</v>
      </c>
      <c r="CM285" s="11">
        <f>'VIS STOP cijfers'!CM32</f>
        <v>0</v>
      </c>
      <c r="CN285" s="11">
        <f>'VIS STOP cijfers'!CN32</f>
        <v>0</v>
      </c>
      <c r="CO285" s="11">
        <f>'VIS STOP cijfers'!CO32</f>
        <v>0</v>
      </c>
      <c r="CP285" s="11">
        <f>'VIS STOP cijfers'!CP32</f>
        <v>0</v>
      </c>
      <c r="CQ285" s="11">
        <f>'VIS STOP cijfers'!CQ32</f>
        <v>0</v>
      </c>
      <c r="CR285" s="11">
        <f>'VIS STOP cijfers'!CR32</f>
        <v>0</v>
      </c>
      <c r="CS285" s="11">
        <f>'VIS STOP cijfers'!CS32</f>
        <v>0</v>
      </c>
      <c r="CT285" s="11">
        <f>'VIS STOP cijfers'!CT32</f>
        <v>0</v>
      </c>
      <c r="CU285" s="11">
        <f>'VIS STOP cijfers'!CU32</f>
        <v>0</v>
      </c>
      <c r="CV285" s="11">
        <f>'VIS STOP cijfers'!CV32</f>
        <v>0</v>
      </c>
      <c r="CW285" s="11">
        <f>'VIS STOP cijfers'!CW32</f>
        <v>0</v>
      </c>
      <c r="CX285" s="11">
        <f>'VIS STOP cijfers'!CX32</f>
        <v>0</v>
      </c>
      <c r="CY285" s="26">
        <f>'VIS STOP cijfers'!CY32</f>
        <v>0</v>
      </c>
      <c r="CZ285" s="11">
        <f>'VIS STOP cijfers'!CZ32</f>
        <v>0</v>
      </c>
      <c r="DA285" s="11">
        <f>'VIS STOP cijfers'!DA32</f>
        <v>0</v>
      </c>
      <c r="DB285" s="11">
        <f>'VIS STOP cijfers'!DB32</f>
        <v>0</v>
      </c>
      <c r="DC285" s="11">
        <f>'VIS STOP cijfers'!DC32</f>
        <v>0</v>
      </c>
      <c r="DD285" s="11">
        <f>'VIS STOP cijfers'!DD32</f>
        <v>0</v>
      </c>
      <c r="DE285" s="11">
        <f>'VIS STOP cijfers'!DE32</f>
        <v>0</v>
      </c>
      <c r="DF285" s="11">
        <f>'VIS STOP cijfers'!DF32</f>
        <v>0</v>
      </c>
      <c r="DG285" s="11">
        <f>'VIS STOP cijfers'!DG32</f>
        <v>0</v>
      </c>
      <c r="DH285" s="11">
        <f>'VIS STOP cijfers'!DH32</f>
        <v>0</v>
      </c>
      <c r="DI285" s="11">
        <f>'VIS STOP cijfers'!DI32</f>
        <v>0</v>
      </c>
      <c r="DJ285" s="11">
        <f>'VIS STOP cijfers'!DJ32</f>
        <v>0</v>
      </c>
      <c r="DK285" s="11">
        <f>'VIS STOP cijfers'!DK32</f>
        <v>0</v>
      </c>
      <c r="DL285" s="26">
        <f>'VIS STOP cijfers'!DL32</f>
        <v>0</v>
      </c>
    </row>
    <row r="286" spans="1:116" s="165" customFormat="1">
      <c r="A286" s="47">
        <f>'VIS STOP cijfers'!A33</f>
        <v>0</v>
      </c>
      <c r="B286" s="49" t="str">
        <f>'VIS STOP cijfers'!B33</f>
        <v>WSNT</v>
      </c>
      <c r="C286" s="4" t="str">
        <f>'VIS STOP cijfers'!C33</f>
        <v>Visketen</v>
      </c>
      <c r="D286" s="4" t="str">
        <f>'VIS STOP cijfers'!D33</f>
        <v>VIS Natuurbeschermingswet DGU NR</v>
      </c>
      <c r="E286" s="4" t="str">
        <f>'VIS STOP cijfers'!E33</f>
        <v>Reguliere workflow/voordelta</v>
      </c>
      <c r="F286" s="5" t="str">
        <f>'VIS STOP cijfers'!F33</f>
        <v>DGU NR</v>
      </c>
      <c r="G286" s="4">
        <f>'VIS STOP cijfers'!G33</f>
        <v>0</v>
      </c>
      <c r="H286" s="15">
        <f>'VIS STOP cijfers'!H33</f>
        <v>3900</v>
      </c>
      <c r="I286" s="625">
        <f>'VIS STOP cijfers'!I33</f>
        <v>0</v>
      </c>
      <c r="J286" s="11">
        <f>'VIS STOP cijfers'!J33</f>
        <v>0</v>
      </c>
      <c r="K286" s="11">
        <f>'VIS STOP cijfers'!K33</f>
        <v>0</v>
      </c>
      <c r="L286" s="11">
        <f>'VIS STOP cijfers'!L33</f>
        <v>0</v>
      </c>
      <c r="M286" s="11">
        <f>'VIS STOP cijfers'!M33</f>
        <v>0</v>
      </c>
      <c r="N286" s="11">
        <f>'VIS STOP cijfers'!N33</f>
        <v>0</v>
      </c>
      <c r="O286" s="11">
        <f>'VIS STOP cijfers'!O33</f>
        <v>0</v>
      </c>
      <c r="P286" s="11">
        <f>'VIS STOP cijfers'!P33</f>
        <v>0</v>
      </c>
      <c r="Q286" s="26">
        <f>'VIS STOP cijfers'!Q33</f>
        <v>3900</v>
      </c>
      <c r="R286" s="15">
        <f>'VIS STOP cijfers'!R33</f>
        <v>0</v>
      </c>
      <c r="S286" s="11">
        <f>'VIS STOP cijfers'!S33</f>
        <v>0</v>
      </c>
      <c r="T286" s="11">
        <f>'VIS STOP cijfers'!T33</f>
        <v>3900</v>
      </c>
      <c r="U286" s="11">
        <f>'VIS STOP cijfers'!U33</f>
        <v>0</v>
      </c>
      <c r="V286" s="11">
        <f>'VIS STOP cijfers'!V33</f>
        <v>0</v>
      </c>
      <c r="W286" s="11">
        <f>'VIS STOP cijfers'!W33</f>
        <v>0</v>
      </c>
      <c r="X286" s="11">
        <f>'VIS STOP cijfers'!X33</f>
        <v>0</v>
      </c>
      <c r="Y286" s="11">
        <f>'VIS STOP cijfers'!Y33</f>
        <v>0</v>
      </c>
      <c r="Z286" s="49">
        <f>'VIS STOP cijfers'!Z33</f>
        <v>3900</v>
      </c>
      <c r="AA286" s="11">
        <f>'VIS STOP cijfers'!AA33</f>
        <v>0</v>
      </c>
      <c r="AB286" s="11">
        <f>'VIS STOP cijfers'!AB33</f>
        <v>0</v>
      </c>
      <c r="AC286" s="11">
        <f>'VIS STOP cijfers'!AC33</f>
        <v>0</v>
      </c>
      <c r="AD286" s="11">
        <f>'VIS STOP cijfers'!AD33</f>
        <v>3900</v>
      </c>
      <c r="AE286" s="11">
        <f>'VIS STOP cijfers'!AE33</f>
        <v>0</v>
      </c>
      <c r="AF286" s="11">
        <f>'VIS STOP cijfers'!AF33</f>
        <v>0</v>
      </c>
      <c r="AG286" s="49">
        <f>'VIS STOP cijfers'!AG33</f>
        <v>0</v>
      </c>
      <c r="AH286" s="11">
        <f>'VIS STOP cijfers'!AH33</f>
        <v>0</v>
      </c>
      <c r="AI286" s="11">
        <f>'VIS STOP cijfers'!AI33</f>
        <v>0</v>
      </c>
      <c r="AJ286" s="11">
        <f>'VIS STOP cijfers'!AJ33</f>
        <v>0</v>
      </c>
      <c r="AK286" s="11">
        <f>'VIS STOP cijfers'!AK33</f>
        <v>0</v>
      </c>
      <c r="AL286" s="49">
        <f>'VIS STOP cijfers'!AL33</f>
        <v>0</v>
      </c>
      <c r="AM286" s="11">
        <f>'VIS STOP cijfers'!AM33</f>
        <v>0</v>
      </c>
      <c r="AN286" s="11">
        <f>'VIS STOP cijfers'!AN33</f>
        <v>975</v>
      </c>
      <c r="AO286" s="11">
        <f>'VIS STOP cijfers'!AO33</f>
        <v>975</v>
      </c>
      <c r="AP286" s="11">
        <f>'VIS STOP cijfers'!AP33</f>
        <v>975</v>
      </c>
      <c r="AQ286" s="11">
        <f>'VIS STOP cijfers'!AQ33</f>
        <v>975</v>
      </c>
      <c r="AR286" s="49">
        <f>'VIS STOP cijfers'!AR33</f>
        <v>0</v>
      </c>
      <c r="AS286" s="11">
        <f>'VIS STOP cijfers'!AS33</f>
        <v>0</v>
      </c>
      <c r="AT286" s="11">
        <f>'VIS STOP cijfers'!AT33</f>
        <v>0</v>
      </c>
      <c r="AU286" s="11">
        <f>'VIS STOP cijfers'!AU33</f>
        <v>0</v>
      </c>
      <c r="AV286" s="11">
        <f>'VIS STOP cijfers'!AV33</f>
        <v>0</v>
      </c>
      <c r="AW286" s="11">
        <f>'VIS STOP cijfers'!AW33</f>
        <v>0</v>
      </c>
      <c r="AX286" s="11">
        <f>'VIS STOP cijfers'!AX33</f>
        <v>0</v>
      </c>
      <c r="AY286" s="11">
        <f>'VIS STOP cijfers'!AY33</f>
        <v>0</v>
      </c>
      <c r="AZ286" s="11">
        <f>'VIS STOP cijfers'!AZ33</f>
        <v>0</v>
      </c>
      <c r="BA286" s="11">
        <f>'VIS STOP cijfers'!BA33</f>
        <v>0</v>
      </c>
      <c r="BB286" s="11">
        <f>'VIS STOP cijfers'!BB33</f>
        <v>0</v>
      </c>
      <c r="BC286" s="49">
        <f>'VIS STOP cijfers'!BC33</f>
        <v>0</v>
      </c>
      <c r="BD286" s="11">
        <f>'VIS STOP cijfers'!BD33</f>
        <v>0</v>
      </c>
      <c r="BE286" s="11">
        <f>'VIS STOP cijfers'!BE33</f>
        <v>0</v>
      </c>
      <c r="BF286" s="11">
        <f>'VIS STOP cijfers'!BF33</f>
        <v>0</v>
      </c>
      <c r="BG286" s="11">
        <f>'VIS STOP cijfers'!BG33</f>
        <v>0</v>
      </c>
      <c r="BH286" s="11">
        <f>'VIS STOP cijfers'!BH33</f>
        <v>0</v>
      </c>
      <c r="BI286" s="11">
        <f>'VIS STOP cijfers'!BI33</f>
        <v>0</v>
      </c>
      <c r="BJ286" s="11">
        <f>'VIS STOP cijfers'!BJ33</f>
        <v>0</v>
      </c>
      <c r="BK286" s="49">
        <f>'VIS STOP cijfers'!BK33</f>
        <v>0</v>
      </c>
      <c r="BL286" s="11">
        <f>'VIS STOP cijfers'!BL33</f>
        <v>0</v>
      </c>
      <c r="BM286" s="11">
        <f>'VIS STOP cijfers'!BM33</f>
        <v>0</v>
      </c>
      <c r="BN286" s="11">
        <f>'VIS STOP cijfers'!BN33</f>
        <v>0</v>
      </c>
      <c r="BO286" s="11">
        <f>'VIS STOP cijfers'!BO33</f>
        <v>0</v>
      </c>
      <c r="BP286" s="11">
        <f>'VIS STOP cijfers'!BP33</f>
        <v>0</v>
      </c>
      <c r="BQ286" s="49">
        <f>'VIS STOP cijfers'!BQ33</f>
        <v>0</v>
      </c>
      <c r="BR286" s="11">
        <f>'VIS STOP cijfers'!BR33</f>
        <v>0</v>
      </c>
      <c r="BS286" s="11">
        <f>'VIS STOP cijfers'!BS33</f>
        <v>0</v>
      </c>
      <c r="BT286" s="11">
        <f>'VIS STOP cijfers'!BT33</f>
        <v>0</v>
      </c>
      <c r="BU286" s="11">
        <f>'VIS STOP cijfers'!BU33</f>
        <v>0</v>
      </c>
      <c r="BV286" s="11">
        <f>'VIS STOP cijfers'!BV33</f>
        <v>0</v>
      </c>
      <c r="BW286" s="11">
        <f>'VIS STOP cijfers'!BW33</f>
        <v>0</v>
      </c>
      <c r="BX286" s="47">
        <f>'VIS STOP cijfers'!BX33</f>
        <v>0</v>
      </c>
      <c r="BY286" s="49">
        <f>'VIS STOP cijfers'!BY33</f>
        <v>3900</v>
      </c>
      <c r="BZ286" s="11">
        <f>'VIS STOP cijfers'!BZ33</f>
        <v>0</v>
      </c>
      <c r="CA286" s="11">
        <f>'VIS STOP cijfers'!CA33</f>
        <v>0</v>
      </c>
      <c r="CB286" s="11">
        <f>'VIS STOP cijfers'!CB33</f>
        <v>0</v>
      </c>
      <c r="CC286" s="11">
        <f>'VIS STOP cijfers'!CC33</f>
        <v>0</v>
      </c>
      <c r="CD286" s="11">
        <f>'VIS STOP cijfers'!CD33</f>
        <v>0</v>
      </c>
      <c r="CE286" s="11">
        <f>'VIS STOP cijfers'!CE33</f>
        <v>0</v>
      </c>
      <c r="CF286" s="11">
        <f>'VIS STOP cijfers'!CF33</f>
        <v>0</v>
      </c>
      <c r="CG286" s="11">
        <f>'VIS STOP cijfers'!CG33</f>
        <v>0</v>
      </c>
      <c r="CH286" s="11">
        <f>'VIS STOP cijfers'!CH33</f>
        <v>0</v>
      </c>
      <c r="CI286" s="11">
        <f>'VIS STOP cijfers'!CI33</f>
        <v>0</v>
      </c>
      <c r="CJ286" s="11">
        <f>'VIS STOP cijfers'!CJ33</f>
        <v>0</v>
      </c>
      <c r="CK286" s="11">
        <f>'VIS STOP cijfers'!CK33</f>
        <v>0</v>
      </c>
      <c r="CL286" s="49">
        <f>'VIS STOP cijfers'!CL33</f>
        <v>0</v>
      </c>
      <c r="CM286" s="11">
        <f>'VIS STOP cijfers'!CM33</f>
        <v>0</v>
      </c>
      <c r="CN286" s="11">
        <f>'VIS STOP cijfers'!CN33</f>
        <v>0</v>
      </c>
      <c r="CO286" s="11">
        <f>'VIS STOP cijfers'!CO33</f>
        <v>0</v>
      </c>
      <c r="CP286" s="11">
        <f>'VIS STOP cijfers'!CP33</f>
        <v>0</v>
      </c>
      <c r="CQ286" s="11">
        <f>'VIS STOP cijfers'!CQ33</f>
        <v>0</v>
      </c>
      <c r="CR286" s="11">
        <f>'VIS STOP cijfers'!CR33</f>
        <v>0</v>
      </c>
      <c r="CS286" s="11">
        <f>'VIS STOP cijfers'!CS33</f>
        <v>0</v>
      </c>
      <c r="CT286" s="11">
        <f>'VIS STOP cijfers'!CT33</f>
        <v>0</v>
      </c>
      <c r="CU286" s="11">
        <f>'VIS STOP cijfers'!CU33</f>
        <v>0</v>
      </c>
      <c r="CV286" s="11">
        <f>'VIS STOP cijfers'!CV33</f>
        <v>0</v>
      </c>
      <c r="CW286" s="11">
        <f>'VIS STOP cijfers'!CW33</f>
        <v>0</v>
      </c>
      <c r="CX286" s="11">
        <f>'VIS STOP cijfers'!CX33</f>
        <v>0</v>
      </c>
      <c r="CY286" s="26">
        <f>'VIS STOP cijfers'!CY33</f>
        <v>0</v>
      </c>
      <c r="CZ286" s="11">
        <f>'VIS STOP cijfers'!CZ33</f>
        <v>0</v>
      </c>
      <c r="DA286" s="11">
        <f>'VIS STOP cijfers'!DA33</f>
        <v>0</v>
      </c>
      <c r="DB286" s="11">
        <f>'VIS STOP cijfers'!DB33</f>
        <v>0</v>
      </c>
      <c r="DC286" s="11">
        <f>'VIS STOP cijfers'!DC33</f>
        <v>0</v>
      </c>
      <c r="DD286" s="11">
        <f>'VIS STOP cijfers'!DD33</f>
        <v>0</v>
      </c>
      <c r="DE286" s="11">
        <f>'VIS STOP cijfers'!DE33</f>
        <v>0</v>
      </c>
      <c r="DF286" s="11">
        <f>'VIS STOP cijfers'!DF33</f>
        <v>0</v>
      </c>
      <c r="DG286" s="11">
        <f>'VIS STOP cijfers'!DG33</f>
        <v>0</v>
      </c>
      <c r="DH286" s="11">
        <f>'VIS STOP cijfers'!DH33</f>
        <v>0</v>
      </c>
      <c r="DI286" s="11">
        <f>'VIS STOP cijfers'!DI33</f>
        <v>0</v>
      </c>
      <c r="DJ286" s="11">
        <f>'VIS STOP cijfers'!DJ33</f>
        <v>0</v>
      </c>
      <c r="DK286" s="11">
        <f>'VIS STOP cijfers'!DK33</f>
        <v>0</v>
      </c>
      <c r="DL286" s="26">
        <f>'VIS STOP cijfers'!DL33</f>
        <v>0</v>
      </c>
    </row>
    <row r="287" spans="1:116" s="165" customFormat="1">
      <c r="A287" s="47">
        <f>'VIS STOP cijfers'!A34</f>
        <v>0</v>
      </c>
      <c r="B287" s="49" t="str">
        <f>'VIS STOP cijfers'!B34</f>
        <v>WSNT</v>
      </c>
      <c r="C287" s="4" t="str">
        <f>'VIS STOP cijfers'!C34</f>
        <v>Visketen</v>
      </c>
      <c r="D287" s="4" t="str">
        <f>'VIS STOP cijfers'!D34</f>
        <v>VIS Natuurbeschermingswet DGU NR</v>
      </c>
      <c r="E287" s="519" t="str">
        <f>'VIS STOP cijfers'!E34</f>
        <v>PM Friese front en Doggersbank/Klaverbank</v>
      </c>
      <c r="F287" s="5" t="str">
        <f>'VIS STOP cijfers'!F34</f>
        <v>DGU NR</v>
      </c>
      <c r="G287" s="4">
        <f>'VIS STOP cijfers'!G34</f>
        <v>0</v>
      </c>
      <c r="H287" s="520" t="str">
        <f>'VIS STOP cijfers'!H34</f>
        <v>PM</v>
      </c>
      <c r="I287" s="625">
        <f>'VIS STOP cijfers'!I34</f>
        <v>0</v>
      </c>
      <c r="J287" s="11">
        <f>'VIS STOP cijfers'!J34</f>
        <v>0</v>
      </c>
      <c r="K287" s="11">
        <f>'VIS STOP cijfers'!K34</f>
        <v>0</v>
      </c>
      <c r="L287" s="11">
        <f>'VIS STOP cijfers'!L34</f>
        <v>0</v>
      </c>
      <c r="M287" s="11">
        <f>'VIS STOP cijfers'!M34</f>
        <v>0</v>
      </c>
      <c r="N287" s="11">
        <f>'VIS STOP cijfers'!N34</f>
        <v>0</v>
      </c>
      <c r="O287" s="11">
        <f>'VIS STOP cijfers'!O34</f>
        <v>0</v>
      </c>
      <c r="P287" s="11">
        <f>'VIS STOP cijfers'!P34</f>
        <v>0</v>
      </c>
      <c r="Q287" s="26">
        <f>'VIS STOP cijfers'!Q34</f>
        <v>0</v>
      </c>
      <c r="R287" s="15">
        <f>'VIS STOP cijfers'!R34</f>
        <v>0</v>
      </c>
      <c r="S287" s="11">
        <f>'VIS STOP cijfers'!S34</f>
        <v>0</v>
      </c>
      <c r="T287" s="11">
        <f>'VIS STOP cijfers'!T34</f>
        <v>0</v>
      </c>
      <c r="U287" s="11">
        <f>'VIS STOP cijfers'!U34</f>
        <v>0</v>
      </c>
      <c r="V287" s="11">
        <f>'VIS STOP cijfers'!V34</f>
        <v>0</v>
      </c>
      <c r="W287" s="11">
        <f>'VIS STOP cijfers'!W34</f>
        <v>0</v>
      </c>
      <c r="X287" s="11">
        <f>'VIS STOP cijfers'!X34</f>
        <v>0</v>
      </c>
      <c r="Y287" s="11">
        <f>'VIS STOP cijfers'!Y34</f>
        <v>0</v>
      </c>
      <c r="Z287" s="49">
        <f>'VIS STOP cijfers'!Z34</f>
        <v>0</v>
      </c>
      <c r="AA287" s="11">
        <f>'VIS STOP cijfers'!AA34</f>
        <v>0</v>
      </c>
      <c r="AB287" s="11">
        <f>'VIS STOP cijfers'!AB34</f>
        <v>0</v>
      </c>
      <c r="AC287" s="11">
        <f>'VIS STOP cijfers'!AC34</f>
        <v>0</v>
      </c>
      <c r="AD287" s="11">
        <f>'VIS STOP cijfers'!AD34</f>
        <v>0</v>
      </c>
      <c r="AE287" s="11">
        <f>'VIS STOP cijfers'!AE34</f>
        <v>0</v>
      </c>
      <c r="AF287" s="11">
        <f>'VIS STOP cijfers'!AF34</f>
        <v>0</v>
      </c>
      <c r="AG287" s="49">
        <f>'VIS STOP cijfers'!AG34</f>
        <v>0</v>
      </c>
      <c r="AH287" s="11">
        <f>'VIS STOP cijfers'!AH34</f>
        <v>0</v>
      </c>
      <c r="AI287" s="11">
        <f>'VIS STOP cijfers'!AI34</f>
        <v>0</v>
      </c>
      <c r="AJ287" s="11">
        <f>'VIS STOP cijfers'!AJ34</f>
        <v>0</v>
      </c>
      <c r="AK287" s="11">
        <f>'VIS STOP cijfers'!AK34</f>
        <v>0</v>
      </c>
      <c r="AL287" s="49">
        <f>'VIS STOP cijfers'!AL34</f>
        <v>0</v>
      </c>
      <c r="AM287" s="11">
        <f>'VIS STOP cijfers'!AM34</f>
        <v>0</v>
      </c>
      <c r="AN287" s="11">
        <f>'VIS STOP cijfers'!AN34</f>
        <v>0</v>
      </c>
      <c r="AO287" s="11">
        <f>'VIS STOP cijfers'!AO34</f>
        <v>0</v>
      </c>
      <c r="AP287" s="11">
        <f>'VIS STOP cijfers'!AP34</f>
        <v>0</v>
      </c>
      <c r="AQ287" s="11">
        <f>'VIS STOP cijfers'!AQ34</f>
        <v>0</v>
      </c>
      <c r="AR287" s="49">
        <f>'VIS STOP cijfers'!AR34</f>
        <v>0</v>
      </c>
      <c r="AS287" s="11">
        <f>'VIS STOP cijfers'!AS34</f>
        <v>0</v>
      </c>
      <c r="AT287" s="11">
        <f>'VIS STOP cijfers'!AT34</f>
        <v>0</v>
      </c>
      <c r="AU287" s="11">
        <f>'VIS STOP cijfers'!AU34</f>
        <v>0</v>
      </c>
      <c r="AV287" s="11">
        <f>'VIS STOP cijfers'!AV34</f>
        <v>0</v>
      </c>
      <c r="AW287" s="11">
        <f>'VIS STOP cijfers'!AW34</f>
        <v>0</v>
      </c>
      <c r="AX287" s="11">
        <f>'VIS STOP cijfers'!AX34</f>
        <v>0</v>
      </c>
      <c r="AY287" s="11">
        <f>'VIS STOP cijfers'!AY34</f>
        <v>0</v>
      </c>
      <c r="AZ287" s="11">
        <f>'VIS STOP cijfers'!AZ34</f>
        <v>0</v>
      </c>
      <c r="BA287" s="11">
        <f>'VIS STOP cijfers'!BA34</f>
        <v>0</v>
      </c>
      <c r="BB287" s="11">
        <f>'VIS STOP cijfers'!BB34</f>
        <v>0</v>
      </c>
      <c r="BC287" s="49">
        <f>'VIS STOP cijfers'!BC34</f>
        <v>0</v>
      </c>
      <c r="BD287" s="11">
        <f>'VIS STOP cijfers'!BD34</f>
        <v>0</v>
      </c>
      <c r="BE287" s="11">
        <f>'VIS STOP cijfers'!BE34</f>
        <v>0</v>
      </c>
      <c r="BF287" s="11">
        <f>'VIS STOP cijfers'!BF34</f>
        <v>0</v>
      </c>
      <c r="BG287" s="11">
        <f>'VIS STOP cijfers'!BG34</f>
        <v>0</v>
      </c>
      <c r="BH287" s="11">
        <f>'VIS STOP cijfers'!BH34</f>
        <v>0</v>
      </c>
      <c r="BI287" s="11">
        <f>'VIS STOP cijfers'!BI34</f>
        <v>0</v>
      </c>
      <c r="BJ287" s="11">
        <f>'VIS STOP cijfers'!BJ34</f>
        <v>0</v>
      </c>
      <c r="BK287" s="49">
        <f>'VIS STOP cijfers'!BK34</f>
        <v>0</v>
      </c>
      <c r="BL287" s="11">
        <f>'VIS STOP cijfers'!BL34</f>
        <v>0</v>
      </c>
      <c r="BM287" s="11">
        <f>'VIS STOP cijfers'!BM34</f>
        <v>0</v>
      </c>
      <c r="BN287" s="11">
        <f>'VIS STOP cijfers'!BN34</f>
        <v>0</v>
      </c>
      <c r="BO287" s="11">
        <f>'VIS STOP cijfers'!BO34</f>
        <v>0</v>
      </c>
      <c r="BP287" s="11">
        <f>'VIS STOP cijfers'!BP34</f>
        <v>0</v>
      </c>
      <c r="BQ287" s="49">
        <f>'VIS STOP cijfers'!BQ34</f>
        <v>0</v>
      </c>
      <c r="BR287" s="11">
        <f>'VIS STOP cijfers'!BR34</f>
        <v>0</v>
      </c>
      <c r="BS287" s="11">
        <f>'VIS STOP cijfers'!BS34</f>
        <v>0</v>
      </c>
      <c r="BT287" s="11">
        <f>'VIS STOP cijfers'!BT34</f>
        <v>0</v>
      </c>
      <c r="BU287" s="11">
        <f>'VIS STOP cijfers'!BU34</f>
        <v>0</v>
      </c>
      <c r="BV287" s="11">
        <f>'VIS STOP cijfers'!BV34</f>
        <v>0</v>
      </c>
      <c r="BW287" s="11">
        <f>'VIS STOP cijfers'!BW34</f>
        <v>0</v>
      </c>
      <c r="BX287" s="47">
        <f>'VIS STOP cijfers'!BX34</f>
        <v>0</v>
      </c>
      <c r="BY287" s="49">
        <f>'VIS STOP cijfers'!BY34</f>
        <v>0</v>
      </c>
      <c r="BZ287" s="11">
        <f>'VIS STOP cijfers'!BZ34</f>
        <v>0</v>
      </c>
      <c r="CA287" s="11">
        <f>'VIS STOP cijfers'!CA34</f>
        <v>0</v>
      </c>
      <c r="CB287" s="11">
        <f>'VIS STOP cijfers'!CB34</f>
        <v>0</v>
      </c>
      <c r="CC287" s="11">
        <f>'VIS STOP cijfers'!CC34</f>
        <v>0</v>
      </c>
      <c r="CD287" s="11">
        <f>'VIS STOP cijfers'!CD34</f>
        <v>0</v>
      </c>
      <c r="CE287" s="11">
        <f>'VIS STOP cijfers'!CE34</f>
        <v>0</v>
      </c>
      <c r="CF287" s="11">
        <f>'VIS STOP cijfers'!CF34</f>
        <v>0</v>
      </c>
      <c r="CG287" s="11">
        <f>'VIS STOP cijfers'!CG34</f>
        <v>0</v>
      </c>
      <c r="CH287" s="11">
        <f>'VIS STOP cijfers'!CH34</f>
        <v>0</v>
      </c>
      <c r="CI287" s="11">
        <f>'VIS STOP cijfers'!CI34</f>
        <v>0</v>
      </c>
      <c r="CJ287" s="11">
        <f>'VIS STOP cijfers'!CJ34</f>
        <v>0</v>
      </c>
      <c r="CK287" s="11">
        <f>'VIS STOP cijfers'!CK34</f>
        <v>0</v>
      </c>
      <c r="CL287" s="49">
        <f>'VIS STOP cijfers'!CL34</f>
        <v>0</v>
      </c>
      <c r="CM287" s="11">
        <f>'VIS STOP cijfers'!CM34</f>
        <v>0</v>
      </c>
      <c r="CN287" s="11">
        <f>'VIS STOP cijfers'!CN34</f>
        <v>0</v>
      </c>
      <c r="CO287" s="11">
        <f>'VIS STOP cijfers'!CO34</f>
        <v>0</v>
      </c>
      <c r="CP287" s="11">
        <f>'VIS STOP cijfers'!CP34</f>
        <v>0</v>
      </c>
      <c r="CQ287" s="11">
        <f>'VIS STOP cijfers'!CQ34</f>
        <v>0</v>
      </c>
      <c r="CR287" s="11">
        <f>'VIS STOP cijfers'!CR34</f>
        <v>0</v>
      </c>
      <c r="CS287" s="11">
        <f>'VIS STOP cijfers'!CS34</f>
        <v>0</v>
      </c>
      <c r="CT287" s="11">
        <f>'VIS STOP cijfers'!CT34</f>
        <v>0</v>
      </c>
      <c r="CU287" s="11">
        <f>'VIS STOP cijfers'!CU34</f>
        <v>0</v>
      </c>
      <c r="CV287" s="11">
        <f>'VIS STOP cijfers'!CV34</f>
        <v>0</v>
      </c>
      <c r="CW287" s="11">
        <f>'VIS STOP cijfers'!CW34</f>
        <v>0</v>
      </c>
      <c r="CX287" s="11">
        <f>'VIS STOP cijfers'!CX34</f>
        <v>0</v>
      </c>
      <c r="CY287" s="26">
        <f>'VIS STOP cijfers'!CY34</f>
        <v>0</v>
      </c>
      <c r="CZ287" s="11">
        <f>'VIS STOP cijfers'!CZ34</f>
        <v>0</v>
      </c>
      <c r="DA287" s="11">
        <f>'VIS STOP cijfers'!DA34</f>
        <v>0</v>
      </c>
      <c r="DB287" s="11">
        <f>'VIS STOP cijfers'!DB34</f>
        <v>0</v>
      </c>
      <c r="DC287" s="11">
        <f>'VIS STOP cijfers'!DC34</f>
        <v>0</v>
      </c>
      <c r="DD287" s="11">
        <f>'VIS STOP cijfers'!DD34</f>
        <v>0</v>
      </c>
      <c r="DE287" s="11">
        <f>'VIS STOP cijfers'!DE34</f>
        <v>0</v>
      </c>
      <c r="DF287" s="11">
        <f>'VIS STOP cijfers'!DF34</f>
        <v>0</v>
      </c>
      <c r="DG287" s="11">
        <f>'VIS STOP cijfers'!DG34</f>
        <v>0</v>
      </c>
      <c r="DH287" s="11">
        <f>'VIS STOP cijfers'!DH34</f>
        <v>0</v>
      </c>
      <c r="DI287" s="11">
        <f>'VIS STOP cijfers'!DI34</f>
        <v>0</v>
      </c>
      <c r="DJ287" s="11">
        <f>'VIS STOP cijfers'!DJ34</f>
        <v>0</v>
      </c>
      <c r="DK287" s="11">
        <f>'VIS STOP cijfers'!DK34</f>
        <v>0</v>
      </c>
      <c r="DL287" s="26">
        <f>'VIS STOP cijfers'!DL34</f>
        <v>0</v>
      </c>
    </row>
    <row r="288" spans="1:116" s="165" customFormat="1">
      <c r="A288" s="47">
        <f>'VIS STOP cijfers'!A36</f>
        <v>0</v>
      </c>
      <c r="B288" s="49" t="str">
        <f>'VIS STOP cijfers'!B36</f>
        <v>WVNT5473</v>
      </c>
      <c r="C288" s="4" t="str">
        <f>'VIS STOP cijfers'!C36</f>
        <v>Visketen</v>
      </c>
      <c r="D288" s="4" t="str">
        <f>'VIS STOP cijfers'!D36</f>
        <v>VIS Voedselveiligheid niet retribueerbaar VWS</v>
      </c>
      <c r="E288" s="4" t="str">
        <f>'VIS STOP cijfers'!E36</f>
        <v>TO werkzaamheden</v>
      </c>
      <c r="F288" s="5" t="str">
        <f>'VIS STOP cijfers'!F36</f>
        <v>VWS</v>
      </c>
      <c r="G288" s="4">
        <f>'VIS STOP cijfers'!G36</f>
        <v>0</v>
      </c>
      <c r="H288" s="15">
        <f>'VIS STOP cijfers'!H36</f>
        <v>396</v>
      </c>
      <c r="I288" s="625">
        <f>'VIS STOP cijfers'!I36</f>
        <v>0</v>
      </c>
      <c r="J288" s="11">
        <f>'VIS STOP cijfers'!J36</f>
        <v>0</v>
      </c>
      <c r="K288" s="11">
        <f>'VIS STOP cijfers'!K36</f>
        <v>0</v>
      </c>
      <c r="L288" s="11">
        <f>'VIS STOP cijfers'!L36</f>
        <v>0</v>
      </c>
      <c r="M288" s="11">
        <f>'VIS STOP cijfers'!M36</f>
        <v>0</v>
      </c>
      <c r="N288" s="11">
        <f>'VIS STOP cijfers'!N36</f>
        <v>0</v>
      </c>
      <c r="O288" s="11">
        <f>'VIS STOP cijfers'!O36</f>
        <v>0</v>
      </c>
      <c r="P288" s="11">
        <f>'VIS STOP cijfers'!P36</f>
        <v>0</v>
      </c>
      <c r="Q288" s="26">
        <f>'VIS STOP cijfers'!Q36</f>
        <v>396</v>
      </c>
      <c r="R288" s="15">
        <f>'VIS STOP cijfers'!R36</f>
        <v>0</v>
      </c>
      <c r="S288" s="11">
        <f>'VIS STOP cijfers'!S36</f>
        <v>0</v>
      </c>
      <c r="T288" s="11">
        <f>'VIS STOP cijfers'!T36</f>
        <v>396</v>
      </c>
      <c r="U288" s="11">
        <f>'VIS STOP cijfers'!U36</f>
        <v>0</v>
      </c>
      <c r="V288" s="11">
        <f>'VIS STOP cijfers'!V36</f>
        <v>0</v>
      </c>
      <c r="W288" s="11">
        <f>'VIS STOP cijfers'!W36</f>
        <v>0</v>
      </c>
      <c r="X288" s="11">
        <f>'VIS STOP cijfers'!X36</f>
        <v>0</v>
      </c>
      <c r="Y288" s="11">
        <f>'VIS STOP cijfers'!Y36</f>
        <v>0</v>
      </c>
      <c r="Z288" s="49">
        <f>'VIS STOP cijfers'!Z36</f>
        <v>396</v>
      </c>
      <c r="AA288" s="11">
        <f>'VIS STOP cijfers'!AA36</f>
        <v>396</v>
      </c>
      <c r="AB288" s="11">
        <f>'VIS STOP cijfers'!AB36</f>
        <v>0</v>
      </c>
      <c r="AC288" s="11">
        <f>'VIS STOP cijfers'!AC36</f>
        <v>0</v>
      </c>
      <c r="AD288" s="11">
        <f>'VIS STOP cijfers'!AD36</f>
        <v>0</v>
      </c>
      <c r="AE288" s="11">
        <f>'VIS STOP cijfers'!AE36</f>
        <v>0</v>
      </c>
      <c r="AF288" s="11">
        <f>'VIS STOP cijfers'!AF36</f>
        <v>0</v>
      </c>
      <c r="AG288" s="49">
        <f>'VIS STOP cijfers'!AG36</f>
        <v>0</v>
      </c>
      <c r="AH288" s="11">
        <f>'VIS STOP cijfers'!AH36</f>
        <v>0</v>
      </c>
      <c r="AI288" s="11">
        <f>'VIS STOP cijfers'!AI36</f>
        <v>0</v>
      </c>
      <c r="AJ288" s="11">
        <f>'VIS STOP cijfers'!AJ36</f>
        <v>396</v>
      </c>
      <c r="AK288" s="11">
        <f>'VIS STOP cijfers'!AK36</f>
        <v>0</v>
      </c>
      <c r="AL288" s="49">
        <f>'VIS STOP cijfers'!AL36</f>
        <v>0</v>
      </c>
      <c r="AM288" s="11">
        <f>'VIS STOP cijfers'!AM36</f>
        <v>0</v>
      </c>
      <c r="AN288" s="11">
        <f>'VIS STOP cijfers'!AN36</f>
        <v>0</v>
      </c>
      <c r="AO288" s="11">
        <f>'VIS STOP cijfers'!AO36</f>
        <v>0</v>
      </c>
      <c r="AP288" s="11">
        <f>'VIS STOP cijfers'!AP36</f>
        <v>0</v>
      </c>
      <c r="AQ288" s="11">
        <f>'VIS STOP cijfers'!AQ36</f>
        <v>0</v>
      </c>
      <c r="AR288" s="49">
        <f>'VIS STOP cijfers'!AR36</f>
        <v>0</v>
      </c>
      <c r="AS288" s="11">
        <f>'VIS STOP cijfers'!AS36</f>
        <v>0</v>
      </c>
      <c r="AT288" s="11">
        <f>'VIS STOP cijfers'!AT36</f>
        <v>0</v>
      </c>
      <c r="AU288" s="11">
        <f>'VIS STOP cijfers'!AU36</f>
        <v>0</v>
      </c>
      <c r="AV288" s="11">
        <f>'VIS STOP cijfers'!AV36</f>
        <v>0</v>
      </c>
      <c r="AW288" s="11">
        <f>'VIS STOP cijfers'!AW36</f>
        <v>0</v>
      </c>
      <c r="AX288" s="11">
        <f>'VIS STOP cijfers'!AX36</f>
        <v>0</v>
      </c>
      <c r="AY288" s="11">
        <f>'VIS STOP cijfers'!AY36</f>
        <v>0</v>
      </c>
      <c r="AZ288" s="11">
        <f>'VIS STOP cijfers'!AZ36</f>
        <v>0</v>
      </c>
      <c r="BA288" s="11">
        <f>'VIS STOP cijfers'!BA36</f>
        <v>0</v>
      </c>
      <c r="BB288" s="11">
        <f>'VIS STOP cijfers'!BB36</f>
        <v>0</v>
      </c>
      <c r="BC288" s="49">
        <f>'VIS STOP cijfers'!BC36</f>
        <v>0</v>
      </c>
      <c r="BD288" s="11">
        <f>'VIS STOP cijfers'!BD36</f>
        <v>0</v>
      </c>
      <c r="BE288" s="11">
        <f>'VIS STOP cijfers'!BE36</f>
        <v>0</v>
      </c>
      <c r="BF288" s="11">
        <f>'VIS STOP cijfers'!BF36</f>
        <v>0</v>
      </c>
      <c r="BG288" s="11">
        <f>'VIS STOP cijfers'!BG36</f>
        <v>0</v>
      </c>
      <c r="BH288" s="11">
        <f>'VIS STOP cijfers'!BH36</f>
        <v>0</v>
      </c>
      <c r="BI288" s="11">
        <f>'VIS STOP cijfers'!BI36</f>
        <v>0</v>
      </c>
      <c r="BJ288" s="11">
        <f>'VIS STOP cijfers'!BJ36</f>
        <v>0</v>
      </c>
      <c r="BK288" s="49">
        <f>'VIS STOP cijfers'!BK36</f>
        <v>0</v>
      </c>
      <c r="BL288" s="11">
        <f>'VIS STOP cijfers'!BL36</f>
        <v>0</v>
      </c>
      <c r="BM288" s="11">
        <f>'VIS STOP cijfers'!BM36</f>
        <v>0</v>
      </c>
      <c r="BN288" s="11">
        <f>'VIS STOP cijfers'!BN36</f>
        <v>0</v>
      </c>
      <c r="BO288" s="11">
        <f>'VIS STOP cijfers'!BO36</f>
        <v>0</v>
      </c>
      <c r="BP288" s="11">
        <f>'VIS STOP cijfers'!BP36</f>
        <v>0</v>
      </c>
      <c r="BQ288" s="49">
        <f>'VIS STOP cijfers'!BQ36</f>
        <v>0</v>
      </c>
      <c r="BR288" s="11">
        <f>'VIS STOP cijfers'!BR36</f>
        <v>0</v>
      </c>
      <c r="BS288" s="11">
        <f>'VIS STOP cijfers'!BS36</f>
        <v>0</v>
      </c>
      <c r="BT288" s="11">
        <f>'VIS STOP cijfers'!BT36</f>
        <v>0</v>
      </c>
      <c r="BU288" s="11">
        <f>'VIS STOP cijfers'!BU36</f>
        <v>0</v>
      </c>
      <c r="BV288" s="11">
        <f>'VIS STOP cijfers'!BV36</f>
        <v>0</v>
      </c>
      <c r="BW288" s="11">
        <f>'VIS STOP cijfers'!BW36</f>
        <v>0</v>
      </c>
      <c r="BX288" s="47">
        <f>'VIS STOP cijfers'!BX36</f>
        <v>0</v>
      </c>
      <c r="BY288" s="49">
        <f>'VIS STOP cijfers'!BY36</f>
        <v>396</v>
      </c>
      <c r="BZ288" s="11">
        <f>'VIS STOP cijfers'!BZ36</f>
        <v>0</v>
      </c>
      <c r="CA288" s="11">
        <f>'VIS STOP cijfers'!CA36</f>
        <v>0</v>
      </c>
      <c r="CB288" s="11">
        <f>'VIS STOP cijfers'!CB36</f>
        <v>0</v>
      </c>
      <c r="CC288" s="11">
        <f>'VIS STOP cijfers'!CC36</f>
        <v>0</v>
      </c>
      <c r="CD288" s="11">
        <f>'VIS STOP cijfers'!CD36</f>
        <v>0</v>
      </c>
      <c r="CE288" s="11">
        <f>'VIS STOP cijfers'!CE36</f>
        <v>0</v>
      </c>
      <c r="CF288" s="11">
        <f>'VIS STOP cijfers'!CF36</f>
        <v>0</v>
      </c>
      <c r="CG288" s="11">
        <f>'VIS STOP cijfers'!CG36</f>
        <v>0</v>
      </c>
      <c r="CH288" s="11">
        <f>'VIS STOP cijfers'!CH36</f>
        <v>0</v>
      </c>
      <c r="CI288" s="11">
        <f>'VIS STOP cijfers'!CI36</f>
        <v>0</v>
      </c>
      <c r="CJ288" s="11">
        <f>'VIS STOP cijfers'!CJ36</f>
        <v>0</v>
      </c>
      <c r="CK288" s="11">
        <f>'VIS STOP cijfers'!CK36</f>
        <v>0</v>
      </c>
      <c r="CL288" s="49">
        <f>'VIS STOP cijfers'!CL36</f>
        <v>0</v>
      </c>
      <c r="CM288" s="11">
        <f>'VIS STOP cijfers'!CM36</f>
        <v>0</v>
      </c>
      <c r="CN288" s="11">
        <f>'VIS STOP cijfers'!CN36</f>
        <v>0</v>
      </c>
      <c r="CO288" s="11">
        <f>'VIS STOP cijfers'!CO36</f>
        <v>0</v>
      </c>
      <c r="CP288" s="11">
        <f>'VIS STOP cijfers'!CP36</f>
        <v>0</v>
      </c>
      <c r="CQ288" s="11">
        <f>'VIS STOP cijfers'!CQ36</f>
        <v>0</v>
      </c>
      <c r="CR288" s="11">
        <f>'VIS STOP cijfers'!CR36</f>
        <v>0</v>
      </c>
      <c r="CS288" s="11">
        <f>'VIS STOP cijfers'!CS36</f>
        <v>0</v>
      </c>
      <c r="CT288" s="11">
        <f>'VIS STOP cijfers'!CT36</f>
        <v>0</v>
      </c>
      <c r="CU288" s="11">
        <f>'VIS STOP cijfers'!CU36</f>
        <v>0</v>
      </c>
      <c r="CV288" s="11">
        <f>'VIS STOP cijfers'!CV36</f>
        <v>0</v>
      </c>
      <c r="CW288" s="11">
        <f>'VIS STOP cijfers'!CW36</f>
        <v>0</v>
      </c>
      <c r="CX288" s="11">
        <f>'VIS STOP cijfers'!CX36</f>
        <v>0</v>
      </c>
      <c r="CY288" s="26">
        <f>'VIS STOP cijfers'!CY36</f>
        <v>0</v>
      </c>
      <c r="CZ288" s="11">
        <f>'VIS STOP cijfers'!CZ36</f>
        <v>0</v>
      </c>
      <c r="DA288" s="11">
        <f>'VIS STOP cijfers'!DA36</f>
        <v>0</v>
      </c>
      <c r="DB288" s="11">
        <f>'VIS STOP cijfers'!DB36</f>
        <v>0</v>
      </c>
      <c r="DC288" s="11">
        <f>'VIS STOP cijfers'!DC36</f>
        <v>0</v>
      </c>
      <c r="DD288" s="11">
        <f>'VIS STOP cijfers'!DD36</f>
        <v>0</v>
      </c>
      <c r="DE288" s="11">
        <f>'VIS STOP cijfers'!DE36</f>
        <v>0</v>
      </c>
      <c r="DF288" s="11">
        <f>'VIS STOP cijfers'!DF36</f>
        <v>0</v>
      </c>
      <c r="DG288" s="11">
        <f>'VIS STOP cijfers'!DG36</f>
        <v>0</v>
      </c>
      <c r="DH288" s="11">
        <f>'VIS STOP cijfers'!DH36</f>
        <v>0</v>
      </c>
      <c r="DI288" s="11">
        <f>'VIS STOP cijfers'!DI36</f>
        <v>0</v>
      </c>
      <c r="DJ288" s="11">
        <f>'VIS STOP cijfers'!DJ36</f>
        <v>0</v>
      </c>
      <c r="DK288" s="11">
        <f>'VIS STOP cijfers'!DK36</f>
        <v>0</v>
      </c>
      <c r="DL288" s="26">
        <f>'VIS STOP cijfers'!DL36</f>
        <v>0</v>
      </c>
    </row>
    <row r="289" spans="1:116" s="165" customFormat="1">
      <c r="A289" s="47" t="str">
        <f>'VIS STOP cijfers'!A37</f>
        <v xml:space="preserve">verbeterplan </v>
      </c>
      <c r="B289" s="49" t="str">
        <f>'VIS STOP cijfers'!B37</f>
        <v>WVNT</v>
      </c>
      <c r="C289" s="4" t="str">
        <f>'VIS STOP cijfers'!C37</f>
        <v>Visketen</v>
      </c>
      <c r="D289" s="4" t="str">
        <f>'VIS STOP cijfers'!D37</f>
        <v>VIS Voedselveiligheid niet retribueerbaar VWS</v>
      </c>
      <c r="E289" s="274" t="str">
        <f>'VIS STOP cijfers'!E37</f>
        <v>Regulier laboratorium onderzoek chemisch:Aanwezigheid van histamine in vis met hoog histidine gehalte</v>
      </c>
      <c r="F289" s="5" t="str">
        <f>'VIS STOP cijfers'!F37</f>
        <v>VWS</v>
      </c>
      <c r="G289" s="4">
        <f>'VIS STOP cijfers'!G37</f>
        <v>0</v>
      </c>
      <c r="H289" s="15">
        <f>'VIS STOP cijfers'!H37</f>
        <v>0</v>
      </c>
      <c r="I289" s="625">
        <f>'VIS STOP cijfers'!I37</f>
        <v>100</v>
      </c>
      <c r="J289" s="11">
        <f>'VIS STOP cijfers'!J37</f>
        <v>0</v>
      </c>
      <c r="K289" s="11">
        <f>'VIS STOP cijfers'!K37</f>
        <v>0</v>
      </c>
      <c r="L289" s="11">
        <f>'VIS STOP cijfers'!L37</f>
        <v>0</v>
      </c>
      <c r="M289" s="11">
        <f>'VIS STOP cijfers'!M37</f>
        <v>0</v>
      </c>
      <c r="N289" s="11">
        <f>'VIS STOP cijfers'!N37</f>
        <v>0</v>
      </c>
      <c r="O289" s="11">
        <f>'VIS STOP cijfers'!O37</f>
        <v>0</v>
      </c>
      <c r="P289" s="11">
        <f>'VIS STOP cijfers'!P37</f>
        <v>0</v>
      </c>
      <c r="Q289" s="26">
        <f>'VIS STOP cijfers'!Q37</f>
        <v>100</v>
      </c>
      <c r="R289" s="512">
        <f>'VIS STOP cijfers'!R37</f>
        <v>0</v>
      </c>
      <c r="S289" s="11">
        <f>'VIS STOP cijfers'!S37</f>
        <v>0</v>
      </c>
      <c r="T289" s="11">
        <f>'VIS STOP cijfers'!T37</f>
        <v>100</v>
      </c>
      <c r="U289" s="11">
        <f>'VIS STOP cijfers'!U37</f>
        <v>0</v>
      </c>
      <c r="V289" s="11">
        <f>'VIS STOP cijfers'!V37</f>
        <v>0</v>
      </c>
      <c r="W289" s="11">
        <f>'VIS STOP cijfers'!W37</f>
        <v>0</v>
      </c>
      <c r="X289" s="11">
        <f>'VIS STOP cijfers'!X37</f>
        <v>0</v>
      </c>
      <c r="Y289" s="11">
        <f>'VIS STOP cijfers'!Y37</f>
        <v>0</v>
      </c>
      <c r="Z289" s="49">
        <f>'VIS STOP cijfers'!Z37</f>
        <v>100</v>
      </c>
      <c r="AA289" s="11">
        <f>'VIS STOP cijfers'!AA37</f>
        <v>0</v>
      </c>
      <c r="AB289" s="11">
        <f>'VIS STOP cijfers'!AB37</f>
        <v>0</v>
      </c>
      <c r="AC289" s="11">
        <f>'VIS STOP cijfers'!AC37</f>
        <v>0</v>
      </c>
      <c r="AD289" s="11">
        <f>'VIS STOP cijfers'!AD37</f>
        <v>0</v>
      </c>
      <c r="AE289" s="11">
        <f>'VIS STOP cijfers'!AE37</f>
        <v>0</v>
      </c>
      <c r="AF289" s="11">
        <f>'VIS STOP cijfers'!AF37</f>
        <v>100</v>
      </c>
      <c r="AG289" s="49">
        <f>'VIS STOP cijfers'!AG37</f>
        <v>0</v>
      </c>
      <c r="AH289" s="11">
        <f>'VIS STOP cijfers'!AH37</f>
        <v>0</v>
      </c>
      <c r="AI289" s="11">
        <f>'VIS STOP cijfers'!AI37</f>
        <v>0</v>
      </c>
      <c r="AJ289" s="11">
        <f>'VIS STOP cijfers'!AJ37</f>
        <v>0</v>
      </c>
      <c r="AK289" s="11">
        <f>'VIS STOP cijfers'!AK37</f>
        <v>0</v>
      </c>
      <c r="AL289" s="49">
        <f>'VIS STOP cijfers'!AL37</f>
        <v>0</v>
      </c>
      <c r="AM289" s="11">
        <f>'VIS STOP cijfers'!AM37</f>
        <v>0</v>
      </c>
      <c r="AN289" s="11">
        <f>'VIS STOP cijfers'!AN37</f>
        <v>0</v>
      </c>
      <c r="AO289" s="11">
        <f>'VIS STOP cijfers'!AO37</f>
        <v>0</v>
      </c>
      <c r="AP289" s="11">
        <f>'VIS STOP cijfers'!AP37</f>
        <v>0</v>
      </c>
      <c r="AQ289" s="11">
        <f>'VIS STOP cijfers'!AQ37</f>
        <v>0</v>
      </c>
      <c r="AR289" s="49">
        <f>'VIS STOP cijfers'!AR37</f>
        <v>0</v>
      </c>
      <c r="AS289" s="11">
        <f>'VIS STOP cijfers'!AS37</f>
        <v>0</v>
      </c>
      <c r="AT289" s="11">
        <f>'VIS STOP cijfers'!AT37</f>
        <v>0</v>
      </c>
      <c r="AU289" s="11">
        <f>'VIS STOP cijfers'!AU37</f>
        <v>0</v>
      </c>
      <c r="AV289" s="11">
        <f>'VIS STOP cijfers'!AV37</f>
        <v>0</v>
      </c>
      <c r="AW289" s="11">
        <f>'VIS STOP cijfers'!AW37</f>
        <v>0</v>
      </c>
      <c r="AX289" s="11">
        <f>'VIS STOP cijfers'!AX37</f>
        <v>0</v>
      </c>
      <c r="AY289" s="11">
        <f>'VIS STOP cijfers'!AY37</f>
        <v>0</v>
      </c>
      <c r="AZ289" s="11">
        <f>'VIS STOP cijfers'!AZ37</f>
        <v>0</v>
      </c>
      <c r="BA289" s="11">
        <f>'VIS STOP cijfers'!BA37</f>
        <v>0</v>
      </c>
      <c r="BB289" s="11">
        <f>'VIS STOP cijfers'!BB37</f>
        <v>0</v>
      </c>
      <c r="BC289" s="49">
        <f>'VIS STOP cijfers'!BC37</f>
        <v>0</v>
      </c>
      <c r="BD289" s="11">
        <f>'VIS STOP cijfers'!BD37</f>
        <v>100</v>
      </c>
      <c r="BE289" s="11">
        <f>'VIS STOP cijfers'!BE37</f>
        <v>0</v>
      </c>
      <c r="BF289" s="11">
        <f>'VIS STOP cijfers'!BF37</f>
        <v>0</v>
      </c>
      <c r="BG289" s="11">
        <f>'VIS STOP cijfers'!BG37</f>
        <v>0</v>
      </c>
      <c r="BH289" s="11">
        <f>'VIS STOP cijfers'!BH37</f>
        <v>0</v>
      </c>
      <c r="BI289" s="11">
        <f>'VIS STOP cijfers'!BI37</f>
        <v>0</v>
      </c>
      <c r="BJ289" s="11">
        <f>'VIS STOP cijfers'!BJ37</f>
        <v>0</v>
      </c>
      <c r="BK289" s="49">
        <f>'VIS STOP cijfers'!BK37</f>
        <v>0</v>
      </c>
      <c r="BL289" s="11">
        <f>'VIS STOP cijfers'!BL37</f>
        <v>0</v>
      </c>
      <c r="BM289" s="11">
        <f>'VIS STOP cijfers'!BM37</f>
        <v>0</v>
      </c>
      <c r="BN289" s="11">
        <f>'VIS STOP cijfers'!BN37</f>
        <v>0</v>
      </c>
      <c r="BO289" s="11">
        <f>'VIS STOP cijfers'!BO37</f>
        <v>0</v>
      </c>
      <c r="BP289" s="11">
        <f>'VIS STOP cijfers'!BP37</f>
        <v>0</v>
      </c>
      <c r="BQ289" s="49">
        <f>'VIS STOP cijfers'!BQ37</f>
        <v>0</v>
      </c>
      <c r="BR289" s="11">
        <f>'VIS STOP cijfers'!BR37</f>
        <v>0</v>
      </c>
      <c r="BS289" s="11">
        <f>'VIS STOP cijfers'!BS37</f>
        <v>0</v>
      </c>
      <c r="BT289" s="11">
        <f>'VIS STOP cijfers'!BT37</f>
        <v>0</v>
      </c>
      <c r="BU289" s="11">
        <f>'VIS STOP cijfers'!BU37</f>
        <v>0</v>
      </c>
      <c r="BV289" s="11">
        <f>'VIS STOP cijfers'!BV37</f>
        <v>0</v>
      </c>
      <c r="BW289" s="11">
        <f>'VIS STOP cijfers'!BW37</f>
        <v>0</v>
      </c>
      <c r="BX289" s="47">
        <f>'VIS STOP cijfers'!BX37</f>
        <v>0</v>
      </c>
      <c r="BY289" s="49">
        <f>'VIS STOP cijfers'!BY37</f>
        <v>100</v>
      </c>
      <c r="BZ289" s="11">
        <f>'VIS STOP cijfers'!BZ37</f>
        <v>0</v>
      </c>
      <c r="CA289" s="11">
        <f>'VIS STOP cijfers'!CA37</f>
        <v>0</v>
      </c>
      <c r="CB289" s="11">
        <f>'VIS STOP cijfers'!CB37</f>
        <v>0</v>
      </c>
      <c r="CC289" s="11">
        <f>'VIS STOP cijfers'!CC37</f>
        <v>0</v>
      </c>
      <c r="CD289" s="11">
        <f>'VIS STOP cijfers'!CD37</f>
        <v>0</v>
      </c>
      <c r="CE289" s="11">
        <f>'VIS STOP cijfers'!CE37</f>
        <v>0</v>
      </c>
      <c r="CF289" s="11">
        <f>'VIS STOP cijfers'!CF37</f>
        <v>0</v>
      </c>
      <c r="CG289" s="11">
        <f>'VIS STOP cijfers'!CG37</f>
        <v>0</v>
      </c>
      <c r="CH289" s="11">
        <f>'VIS STOP cijfers'!CH37</f>
        <v>0</v>
      </c>
      <c r="CI289" s="11">
        <f>'VIS STOP cijfers'!CI37</f>
        <v>0</v>
      </c>
      <c r="CJ289" s="11">
        <f>'VIS STOP cijfers'!CJ37</f>
        <v>0</v>
      </c>
      <c r="CK289" s="11">
        <f>'VIS STOP cijfers'!CK37</f>
        <v>0</v>
      </c>
      <c r="CL289" s="49">
        <f>'VIS STOP cijfers'!CL37</f>
        <v>0</v>
      </c>
      <c r="CM289" s="11">
        <f>'VIS STOP cijfers'!CM37</f>
        <v>0</v>
      </c>
      <c r="CN289" s="11">
        <f>'VIS STOP cijfers'!CN37</f>
        <v>0</v>
      </c>
      <c r="CO289" s="11">
        <f>'VIS STOP cijfers'!CO37</f>
        <v>0</v>
      </c>
      <c r="CP289" s="11">
        <f>'VIS STOP cijfers'!CP37</f>
        <v>0</v>
      </c>
      <c r="CQ289" s="11">
        <f>'VIS STOP cijfers'!CQ37</f>
        <v>0</v>
      </c>
      <c r="CR289" s="11">
        <f>'VIS STOP cijfers'!CR37</f>
        <v>0</v>
      </c>
      <c r="CS289" s="11">
        <f>'VIS STOP cijfers'!CS37</f>
        <v>0</v>
      </c>
      <c r="CT289" s="11">
        <f>'VIS STOP cijfers'!CT37</f>
        <v>0</v>
      </c>
      <c r="CU289" s="11">
        <f>'VIS STOP cijfers'!CU37</f>
        <v>0</v>
      </c>
      <c r="CV289" s="11">
        <f>'VIS STOP cijfers'!CV37</f>
        <v>0</v>
      </c>
      <c r="CW289" s="11">
        <f>'VIS STOP cijfers'!CW37</f>
        <v>0</v>
      </c>
      <c r="CX289" s="11">
        <f>'VIS STOP cijfers'!CX37</f>
        <v>0</v>
      </c>
      <c r="CY289" s="26">
        <f>'VIS STOP cijfers'!CY37</f>
        <v>0</v>
      </c>
      <c r="CZ289" s="11">
        <f>'VIS STOP cijfers'!CZ37</f>
        <v>0</v>
      </c>
      <c r="DA289" s="11">
        <f>'VIS STOP cijfers'!DA37</f>
        <v>0</v>
      </c>
      <c r="DB289" s="11">
        <f>'VIS STOP cijfers'!DB37</f>
        <v>0</v>
      </c>
      <c r="DC289" s="11">
        <f>'VIS STOP cijfers'!DC37</f>
        <v>0</v>
      </c>
      <c r="DD289" s="11">
        <f>'VIS STOP cijfers'!DD37</f>
        <v>0</v>
      </c>
      <c r="DE289" s="11">
        <f>'VIS STOP cijfers'!DE37</f>
        <v>0</v>
      </c>
      <c r="DF289" s="11">
        <f>'VIS STOP cijfers'!DF37</f>
        <v>0</v>
      </c>
      <c r="DG289" s="11">
        <f>'VIS STOP cijfers'!DG37</f>
        <v>0</v>
      </c>
      <c r="DH289" s="11">
        <f>'VIS STOP cijfers'!DH37</f>
        <v>0</v>
      </c>
      <c r="DI289" s="11">
        <f>'VIS STOP cijfers'!DI37</f>
        <v>0</v>
      </c>
      <c r="DJ289" s="11">
        <f>'VIS STOP cijfers'!DJ37</f>
        <v>0</v>
      </c>
      <c r="DK289" s="11">
        <f>'VIS STOP cijfers'!DK37</f>
        <v>0</v>
      </c>
      <c r="DL289" s="26">
        <f>'VIS STOP cijfers'!DL37</f>
        <v>0</v>
      </c>
    </row>
    <row r="290" spans="1:116" s="165" customFormat="1">
      <c r="A290" s="47" t="str">
        <f>'VIS STOP cijfers'!A38</f>
        <v>1 fte lab</v>
      </c>
      <c r="B290" s="49" t="str">
        <f>'VIS STOP cijfers'!B38</f>
        <v>WVNT</v>
      </c>
      <c r="C290" s="4" t="str">
        <f>'VIS STOP cijfers'!C38</f>
        <v>Visketen</v>
      </c>
      <c r="D290" s="4" t="str">
        <f>'VIS STOP cijfers'!D38</f>
        <v>VIS Voedselveiligheid niet retribueerbaar VWS</v>
      </c>
      <c r="E290" s="274" t="str">
        <f>'VIS STOP cijfers'!E38</f>
        <v>Regulier laboratorium onderzoek chemisch: Verificatie biotoxines in levende 2-kleppige weekdieren (officiële controle verzend- en zuiveringcentra)</v>
      </c>
      <c r="F290" s="5" t="str">
        <f>'VIS STOP cijfers'!F38</f>
        <v>VWS</v>
      </c>
      <c r="G290" s="4">
        <f>'VIS STOP cijfers'!G38</f>
        <v>0</v>
      </c>
      <c r="H290" s="15">
        <f>'VIS STOP cijfers'!H38</f>
        <v>75</v>
      </c>
      <c r="I290" s="625">
        <f>'VIS STOP cijfers'!I38</f>
        <v>400</v>
      </c>
      <c r="J290" s="11">
        <f>'VIS STOP cijfers'!J38</f>
        <v>0</v>
      </c>
      <c r="K290" s="11">
        <f>'VIS STOP cijfers'!K38</f>
        <v>0</v>
      </c>
      <c r="L290" s="11">
        <f>'VIS STOP cijfers'!L38</f>
        <v>0</v>
      </c>
      <c r="M290" s="11">
        <f>'VIS STOP cijfers'!M38</f>
        <v>0</v>
      </c>
      <c r="N290" s="11">
        <f>'VIS STOP cijfers'!N38</f>
        <v>0</v>
      </c>
      <c r="O290" s="11">
        <f>'VIS STOP cijfers'!O38</f>
        <v>0</v>
      </c>
      <c r="P290" s="11">
        <f>'VIS STOP cijfers'!P38</f>
        <v>0</v>
      </c>
      <c r="Q290" s="26">
        <f>'VIS STOP cijfers'!Q38</f>
        <v>475</v>
      </c>
      <c r="R290" s="15">
        <f>'VIS STOP cijfers'!R38</f>
        <v>0</v>
      </c>
      <c r="S290" s="11">
        <f>'VIS STOP cijfers'!S38</f>
        <v>0</v>
      </c>
      <c r="T290" s="11">
        <f>'VIS STOP cijfers'!T38</f>
        <v>475</v>
      </c>
      <c r="U290" s="11">
        <f>'VIS STOP cijfers'!U38</f>
        <v>0</v>
      </c>
      <c r="V290" s="11">
        <f>'VIS STOP cijfers'!V38</f>
        <v>0</v>
      </c>
      <c r="W290" s="11">
        <f>'VIS STOP cijfers'!W38</f>
        <v>0</v>
      </c>
      <c r="X290" s="11">
        <f>'VIS STOP cijfers'!X38</f>
        <v>0</v>
      </c>
      <c r="Y290" s="11">
        <f>'VIS STOP cijfers'!Y38</f>
        <v>0</v>
      </c>
      <c r="Z290" s="49">
        <f>'VIS STOP cijfers'!Z38</f>
        <v>475</v>
      </c>
      <c r="AA290" s="11">
        <f>'VIS STOP cijfers'!AA38</f>
        <v>0</v>
      </c>
      <c r="AB290" s="11">
        <f>'VIS STOP cijfers'!AB38</f>
        <v>0</v>
      </c>
      <c r="AC290" s="11">
        <f>'VIS STOP cijfers'!AC38</f>
        <v>0</v>
      </c>
      <c r="AD290" s="11">
        <f>'VIS STOP cijfers'!AD38</f>
        <v>75</v>
      </c>
      <c r="AE290" s="11">
        <f>'VIS STOP cijfers'!AE38</f>
        <v>0</v>
      </c>
      <c r="AF290" s="11">
        <f>'VIS STOP cijfers'!AF38</f>
        <v>400</v>
      </c>
      <c r="AG290" s="49">
        <f>'VIS STOP cijfers'!AG38</f>
        <v>0</v>
      </c>
      <c r="AH290" s="11">
        <f>'VIS STOP cijfers'!AH38</f>
        <v>0</v>
      </c>
      <c r="AI290" s="11">
        <f>'VIS STOP cijfers'!AI38</f>
        <v>0</v>
      </c>
      <c r="AJ290" s="11">
        <f>'VIS STOP cijfers'!AJ38</f>
        <v>0</v>
      </c>
      <c r="AK290" s="11">
        <f>'VIS STOP cijfers'!AK38</f>
        <v>0</v>
      </c>
      <c r="AL290" s="49">
        <f>'VIS STOP cijfers'!AL38</f>
        <v>0</v>
      </c>
      <c r="AM290" s="11">
        <f>'VIS STOP cijfers'!AM38</f>
        <v>0</v>
      </c>
      <c r="AN290" s="11">
        <f>'VIS STOP cijfers'!AN38</f>
        <v>18.75</v>
      </c>
      <c r="AO290" s="11">
        <f>'VIS STOP cijfers'!AO38</f>
        <v>18.75</v>
      </c>
      <c r="AP290" s="11">
        <f>'VIS STOP cijfers'!AP38</f>
        <v>18.75</v>
      </c>
      <c r="AQ290" s="11">
        <f>'VIS STOP cijfers'!AQ38</f>
        <v>18.75</v>
      </c>
      <c r="AR290" s="49">
        <f>'VIS STOP cijfers'!AR38</f>
        <v>0</v>
      </c>
      <c r="AS290" s="11">
        <f>'VIS STOP cijfers'!AS38</f>
        <v>0</v>
      </c>
      <c r="AT290" s="11">
        <f>'VIS STOP cijfers'!AT38</f>
        <v>0</v>
      </c>
      <c r="AU290" s="11">
        <f>'VIS STOP cijfers'!AU38</f>
        <v>0</v>
      </c>
      <c r="AV290" s="11">
        <f>'VIS STOP cijfers'!AV38</f>
        <v>0</v>
      </c>
      <c r="AW290" s="11">
        <f>'VIS STOP cijfers'!AW38</f>
        <v>0</v>
      </c>
      <c r="AX290" s="11">
        <f>'VIS STOP cijfers'!AX38</f>
        <v>0</v>
      </c>
      <c r="AY290" s="11">
        <f>'VIS STOP cijfers'!AY38</f>
        <v>0</v>
      </c>
      <c r="AZ290" s="11">
        <f>'VIS STOP cijfers'!AZ38</f>
        <v>0</v>
      </c>
      <c r="BA290" s="11">
        <f>'VIS STOP cijfers'!BA38</f>
        <v>0</v>
      </c>
      <c r="BB290" s="11">
        <f>'VIS STOP cijfers'!BB38</f>
        <v>0</v>
      </c>
      <c r="BC290" s="49">
        <f>'VIS STOP cijfers'!BC38</f>
        <v>0</v>
      </c>
      <c r="BD290" s="11">
        <f>'VIS STOP cijfers'!BD38</f>
        <v>400</v>
      </c>
      <c r="BE290" s="11">
        <f>'VIS STOP cijfers'!BE38</f>
        <v>0</v>
      </c>
      <c r="BF290" s="11">
        <f>'VIS STOP cijfers'!BF38</f>
        <v>0</v>
      </c>
      <c r="BG290" s="11">
        <f>'VIS STOP cijfers'!BG38</f>
        <v>0</v>
      </c>
      <c r="BH290" s="11">
        <f>'VIS STOP cijfers'!BH38</f>
        <v>0</v>
      </c>
      <c r="BI290" s="11">
        <f>'VIS STOP cijfers'!BI38</f>
        <v>0</v>
      </c>
      <c r="BJ290" s="11">
        <f>'VIS STOP cijfers'!BJ38</f>
        <v>0</v>
      </c>
      <c r="BK290" s="49">
        <f>'VIS STOP cijfers'!BK38</f>
        <v>0</v>
      </c>
      <c r="BL290" s="11">
        <f>'VIS STOP cijfers'!BL38</f>
        <v>0</v>
      </c>
      <c r="BM290" s="11">
        <f>'VIS STOP cijfers'!BM38</f>
        <v>0</v>
      </c>
      <c r="BN290" s="11">
        <f>'VIS STOP cijfers'!BN38</f>
        <v>0</v>
      </c>
      <c r="BO290" s="11">
        <f>'VIS STOP cijfers'!BO38</f>
        <v>0</v>
      </c>
      <c r="BP290" s="11">
        <f>'VIS STOP cijfers'!BP38</f>
        <v>0</v>
      </c>
      <c r="BQ290" s="49">
        <f>'VIS STOP cijfers'!BQ38</f>
        <v>0</v>
      </c>
      <c r="BR290" s="11">
        <f>'VIS STOP cijfers'!BR38</f>
        <v>0</v>
      </c>
      <c r="BS290" s="11">
        <f>'VIS STOP cijfers'!BS38</f>
        <v>0</v>
      </c>
      <c r="BT290" s="11">
        <f>'VIS STOP cijfers'!BT38</f>
        <v>0</v>
      </c>
      <c r="BU290" s="11">
        <f>'VIS STOP cijfers'!BU38</f>
        <v>0</v>
      </c>
      <c r="BV290" s="11">
        <f>'VIS STOP cijfers'!BV38</f>
        <v>0</v>
      </c>
      <c r="BW290" s="11">
        <f>'VIS STOP cijfers'!BW38</f>
        <v>0</v>
      </c>
      <c r="BX290" s="47">
        <f>'VIS STOP cijfers'!BX38</f>
        <v>0</v>
      </c>
      <c r="BY290" s="49">
        <f>'VIS STOP cijfers'!BY38</f>
        <v>475</v>
      </c>
      <c r="BZ290" s="11">
        <f>'VIS STOP cijfers'!BZ38</f>
        <v>0</v>
      </c>
      <c r="CA290" s="11">
        <f>'VIS STOP cijfers'!CA38</f>
        <v>0</v>
      </c>
      <c r="CB290" s="11">
        <f>'VIS STOP cijfers'!CB38</f>
        <v>0</v>
      </c>
      <c r="CC290" s="11">
        <f>'VIS STOP cijfers'!CC38</f>
        <v>0</v>
      </c>
      <c r="CD290" s="11">
        <f>'VIS STOP cijfers'!CD38</f>
        <v>0</v>
      </c>
      <c r="CE290" s="11">
        <f>'VIS STOP cijfers'!CE38</f>
        <v>0</v>
      </c>
      <c r="CF290" s="11">
        <f>'VIS STOP cijfers'!CF38</f>
        <v>0</v>
      </c>
      <c r="CG290" s="11">
        <f>'VIS STOP cijfers'!CG38</f>
        <v>0</v>
      </c>
      <c r="CH290" s="11">
        <f>'VIS STOP cijfers'!CH38</f>
        <v>0</v>
      </c>
      <c r="CI290" s="11">
        <f>'VIS STOP cijfers'!CI38</f>
        <v>0</v>
      </c>
      <c r="CJ290" s="11">
        <f>'VIS STOP cijfers'!CJ38</f>
        <v>0</v>
      </c>
      <c r="CK290" s="11">
        <f>'VIS STOP cijfers'!CK38</f>
        <v>0</v>
      </c>
      <c r="CL290" s="49">
        <f>'VIS STOP cijfers'!CL38</f>
        <v>0</v>
      </c>
      <c r="CM290" s="11">
        <f>'VIS STOP cijfers'!CM38</f>
        <v>0</v>
      </c>
      <c r="CN290" s="11">
        <f>'VIS STOP cijfers'!CN38</f>
        <v>0</v>
      </c>
      <c r="CO290" s="11">
        <f>'VIS STOP cijfers'!CO38</f>
        <v>0</v>
      </c>
      <c r="CP290" s="11">
        <f>'VIS STOP cijfers'!CP38</f>
        <v>0</v>
      </c>
      <c r="CQ290" s="11">
        <f>'VIS STOP cijfers'!CQ38</f>
        <v>0</v>
      </c>
      <c r="CR290" s="11">
        <f>'VIS STOP cijfers'!CR38</f>
        <v>0</v>
      </c>
      <c r="CS290" s="11">
        <f>'VIS STOP cijfers'!CS38</f>
        <v>0</v>
      </c>
      <c r="CT290" s="11">
        <f>'VIS STOP cijfers'!CT38</f>
        <v>0</v>
      </c>
      <c r="CU290" s="11">
        <f>'VIS STOP cijfers'!CU38</f>
        <v>0</v>
      </c>
      <c r="CV290" s="11">
        <f>'VIS STOP cijfers'!CV38</f>
        <v>0</v>
      </c>
      <c r="CW290" s="11">
        <f>'VIS STOP cijfers'!CW38</f>
        <v>0</v>
      </c>
      <c r="CX290" s="11">
        <f>'VIS STOP cijfers'!CX38</f>
        <v>0</v>
      </c>
      <c r="CY290" s="26">
        <f>'VIS STOP cijfers'!CY38</f>
        <v>0</v>
      </c>
      <c r="CZ290" s="11">
        <f>'VIS STOP cijfers'!CZ38</f>
        <v>0</v>
      </c>
      <c r="DA290" s="11">
        <f>'VIS STOP cijfers'!DA38</f>
        <v>0</v>
      </c>
      <c r="DB290" s="11">
        <f>'VIS STOP cijfers'!DB38</f>
        <v>0</v>
      </c>
      <c r="DC290" s="11">
        <f>'VIS STOP cijfers'!DC38</f>
        <v>0</v>
      </c>
      <c r="DD290" s="11">
        <f>'VIS STOP cijfers'!DD38</f>
        <v>0</v>
      </c>
      <c r="DE290" s="11">
        <f>'VIS STOP cijfers'!DE38</f>
        <v>0</v>
      </c>
      <c r="DF290" s="11">
        <f>'VIS STOP cijfers'!DF38</f>
        <v>0</v>
      </c>
      <c r="DG290" s="11">
        <f>'VIS STOP cijfers'!DG38</f>
        <v>0</v>
      </c>
      <c r="DH290" s="11">
        <f>'VIS STOP cijfers'!DH38</f>
        <v>0</v>
      </c>
      <c r="DI290" s="11">
        <f>'VIS STOP cijfers'!DI38</f>
        <v>0</v>
      </c>
      <c r="DJ290" s="11">
        <f>'VIS STOP cijfers'!DJ38</f>
        <v>0</v>
      </c>
      <c r="DK290" s="11">
        <f>'VIS STOP cijfers'!DK38</f>
        <v>0</v>
      </c>
      <c r="DL290" s="26">
        <f>'VIS STOP cijfers'!DL38</f>
        <v>0</v>
      </c>
    </row>
    <row r="291" spans="1:116" s="165" customFormat="1">
      <c r="A291" s="47" t="str">
        <f>'VIS STOP cijfers'!A39</f>
        <v>2 fte TU</v>
      </c>
      <c r="B291" s="49" t="str">
        <f>'VIS STOP cijfers'!B39</f>
        <v>WVNT</v>
      </c>
      <c r="C291" s="4" t="str">
        <f>'VIS STOP cijfers'!C39</f>
        <v>Visketen</v>
      </c>
      <c r="D291" s="4" t="str">
        <f>'VIS STOP cijfers'!D39</f>
        <v>VIS Voedselveiligheid niet retribueerbaar VWS</v>
      </c>
      <c r="E291" s="274" t="str">
        <f>'VIS STOP cijfers'!E39</f>
        <v>Regulier laboratorium onderzoek chemisch: Verificatie biotoxines in levende 2-kleppige weekdieren (officiële controle retail)</v>
      </c>
      <c r="F291" s="5" t="str">
        <f>'VIS STOP cijfers'!F39</f>
        <v>VWS</v>
      </c>
      <c r="G291" s="4" t="str">
        <f>'VIS STOP cijfers'!G39</f>
        <v>verbeterplan</v>
      </c>
      <c r="H291" s="15">
        <f>'VIS STOP cijfers'!H39</f>
        <v>12.5</v>
      </c>
      <c r="I291" s="625">
        <f>'VIS STOP cijfers'!I39</f>
        <v>80</v>
      </c>
      <c r="J291" s="11">
        <f>'VIS STOP cijfers'!J39</f>
        <v>0</v>
      </c>
      <c r="K291" s="11">
        <f>'VIS STOP cijfers'!K39</f>
        <v>0</v>
      </c>
      <c r="L291" s="11">
        <f>'VIS STOP cijfers'!L39</f>
        <v>0</v>
      </c>
      <c r="M291" s="11">
        <f>'VIS STOP cijfers'!M39</f>
        <v>0</v>
      </c>
      <c r="N291" s="11">
        <f>'VIS STOP cijfers'!N39</f>
        <v>0</v>
      </c>
      <c r="O291" s="11">
        <f>'VIS STOP cijfers'!O39</f>
        <v>0</v>
      </c>
      <c r="P291" s="11">
        <f>'VIS STOP cijfers'!P39</f>
        <v>0</v>
      </c>
      <c r="Q291" s="26">
        <f>'VIS STOP cijfers'!Q39</f>
        <v>92.5</v>
      </c>
      <c r="R291" s="15">
        <f>'VIS STOP cijfers'!R39</f>
        <v>0</v>
      </c>
      <c r="S291" s="11">
        <f>'VIS STOP cijfers'!S39</f>
        <v>0</v>
      </c>
      <c r="T291" s="11">
        <f>'VIS STOP cijfers'!T39</f>
        <v>92.5</v>
      </c>
      <c r="U291" s="11">
        <f>'VIS STOP cijfers'!U39</f>
        <v>0</v>
      </c>
      <c r="V291" s="11">
        <f>'VIS STOP cijfers'!V39</f>
        <v>0</v>
      </c>
      <c r="W291" s="11">
        <f>'VIS STOP cijfers'!W39</f>
        <v>0</v>
      </c>
      <c r="X291" s="11">
        <f>'VIS STOP cijfers'!X39</f>
        <v>0</v>
      </c>
      <c r="Y291" s="11">
        <f>'VIS STOP cijfers'!Y39</f>
        <v>0</v>
      </c>
      <c r="Z291" s="49">
        <f>'VIS STOP cijfers'!Z39</f>
        <v>92.5</v>
      </c>
      <c r="AA291" s="11">
        <f>'VIS STOP cijfers'!AA39</f>
        <v>0</v>
      </c>
      <c r="AB291" s="11">
        <f>'VIS STOP cijfers'!AB39</f>
        <v>0</v>
      </c>
      <c r="AC291" s="11">
        <f>'VIS STOP cijfers'!AC39</f>
        <v>0</v>
      </c>
      <c r="AD291" s="11">
        <f>'VIS STOP cijfers'!AD39</f>
        <v>12.5</v>
      </c>
      <c r="AE291" s="11">
        <f>'VIS STOP cijfers'!AE39</f>
        <v>0</v>
      </c>
      <c r="AF291" s="11">
        <f>'VIS STOP cijfers'!AF39</f>
        <v>80</v>
      </c>
      <c r="AG291" s="49">
        <f>'VIS STOP cijfers'!AG39</f>
        <v>0</v>
      </c>
      <c r="AH291" s="11">
        <f>'VIS STOP cijfers'!AH39</f>
        <v>0</v>
      </c>
      <c r="AI291" s="11">
        <f>'VIS STOP cijfers'!AI39</f>
        <v>0</v>
      </c>
      <c r="AJ291" s="11">
        <f>'VIS STOP cijfers'!AJ39</f>
        <v>0</v>
      </c>
      <c r="AK291" s="11">
        <f>'VIS STOP cijfers'!AK39</f>
        <v>0</v>
      </c>
      <c r="AL291" s="49">
        <f>'VIS STOP cijfers'!AL39</f>
        <v>0</v>
      </c>
      <c r="AM291" s="11">
        <f>'VIS STOP cijfers'!AM39</f>
        <v>0</v>
      </c>
      <c r="AN291" s="11">
        <f>'VIS STOP cijfers'!AN39</f>
        <v>4</v>
      </c>
      <c r="AO291" s="11">
        <f>'VIS STOP cijfers'!AO39</f>
        <v>3</v>
      </c>
      <c r="AP291" s="11">
        <f>'VIS STOP cijfers'!AP39</f>
        <v>3</v>
      </c>
      <c r="AQ291" s="11">
        <f>'VIS STOP cijfers'!AQ39</f>
        <v>3</v>
      </c>
      <c r="AR291" s="49">
        <f>'VIS STOP cijfers'!AR39</f>
        <v>-0.5</v>
      </c>
      <c r="AS291" s="11">
        <f>'VIS STOP cijfers'!AS39</f>
        <v>0</v>
      </c>
      <c r="AT291" s="11">
        <f>'VIS STOP cijfers'!AT39</f>
        <v>0</v>
      </c>
      <c r="AU291" s="11">
        <f>'VIS STOP cijfers'!AU39</f>
        <v>0</v>
      </c>
      <c r="AV291" s="11">
        <f>'VIS STOP cijfers'!AV39</f>
        <v>0</v>
      </c>
      <c r="AW291" s="11">
        <f>'VIS STOP cijfers'!AW39</f>
        <v>0</v>
      </c>
      <c r="AX291" s="11">
        <f>'VIS STOP cijfers'!AX39</f>
        <v>0</v>
      </c>
      <c r="AY291" s="11">
        <f>'VIS STOP cijfers'!AY39</f>
        <v>0</v>
      </c>
      <c r="AZ291" s="11">
        <f>'VIS STOP cijfers'!AZ39</f>
        <v>0</v>
      </c>
      <c r="BA291" s="11">
        <f>'VIS STOP cijfers'!BA39</f>
        <v>0</v>
      </c>
      <c r="BB291" s="11">
        <f>'VIS STOP cijfers'!BB39</f>
        <v>0</v>
      </c>
      <c r="BC291" s="49">
        <f>'VIS STOP cijfers'!BC39</f>
        <v>0</v>
      </c>
      <c r="BD291" s="11">
        <f>'VIS STOP cijfers'!BD39</f>
        <v>80</v>
      </c>
      <c r="BE291" s="11">
        <f>'VIS STOP cijfers'!BE39</f>
        <v>0</v>
      </c>
      <c r="BF291" s="11">
        <f>'VIS STOP cijfers'!BF39</f>
        <v>0</v>
      </c>
      <c r="BG291" s="11">
        <f>'VIS STOP cijfers'!BG39</f>
        <v>0</v>
      </c>
      <c r="BH291" s="11">
        <f>'VIS STOP cijfers'!BH39</f>
        <v>0</v>
      </c>
      <c r="BI291" s="11">
        <f>'VIS STOP cijfers'!BI39</f>
        <v>0</v>
      </c>
      <c r="BJ291" s="11">
        <f>'VIS STOP cijfers'!BJ39</f>
        <v>0</v>
      </c>
      <c r="BK291" s="49">
        <f>'VIS STOP cijfers'!BK39</f>
        <v>0</v>
      </c>
      <c r="BL291" s="11">
        <f>'VIS STOP cijfers'!BL39</f>
        <v>0</v>
      </c>
      <c r="BM291" s="11">
        <f>'VIS STOP cijfers'!BM39</f>
        <v>0</v>
      </c>
      <c r="BN291" s="11">
        <f>'VIS STOP cijfers'!BN39</f>
        <v>0</v>
      </c>
      <c r="BO291" s="11">
        <f>'VIS STOP cijfers'!BO39</f>
        <v>0</v>
      </c>
      <c r="BP291" s="11">
        <f>'VIS STOP cijfers'!BP39</f>
        <v>0</v>
      </c>
      <c r="BQ291" s="49">
        <f>'VIS STOP cijfers'!BQ39</f>
        <v>0</v>
      </c>
      <c r="BR291" s="11">
        <f>'VIS STOP cijfers'!BR39</f>
        <v>0</v>
      </c>
      <c r="BS291" s="11">
        <f>'VIS STOP cijfers'!BS39</f>
        <v>0</v>
      </c>
      <c r="BT291" s="11">
        <f>'VIS STOP cijfers'!BT39</f>
        <v>0</v>
      </c>
      <c r="BU291" s="11">
        <f>'VIS STOP cijfers'!BU39</f>
        <v>0</v>
      </c>
      <c r="BV291" s="11">
        <f>'VIS STOP cijfers'!BV39</f>
        <v>0</v>
      </c>
      <c r="BW291" s="11">
        <f>'VIS STOP cijfers'!BW39</f>
        <v>0</v>
      </c>
      <c r="BX291" s="47">
        <f>'VIS STOP cijfers'!BX39</f>
        <v>0</v>
      </c>
      <c r="BY291" s="49">
        <f>'VIS STOP cijfers'!BY39</f>
        <v>93</v>
      </c>
      <c r="BZ291" s="11">
        <f>'VIS STOP cijfers'!BZ39</f>
        <v>0</v>
      </c>
      <c r="CA291" s="11">
        <f>'VIS STOP cijfers'!CA39</f>
        <v>0</v>
      </c>
      <c r="CB291" s="11">
        <f>'VIS STOP cijfers'!CB39</f>
        <v>0</v>
      </c>
      <c r="CC291" s="11">
        <f>'VIS STOP cijfers'!CC39</f>
        <v>0</v>
      </c>
      <c r="CD291" s="11">
        <f>'VIS STOP cijfers'!CD39</f>
        <v>0</v>
      </c>
      <c r="CE291" s="11">
        <f>'VIS STOP cijfers'!CE39</f>
        <v>0</v>
      </c>
      <c r="CF291" s="11">
        <f>'VIS STOP cijfers'!CF39</f>
        <v>0</v>
      </c>
      <c r="CG291" s="11">
        <f>'VIS STOP cijfers'!CG39</f>
        <v>0</v>
      </c>
      <c r="CH291" s="11">
        <f>'VIS STOP cijfers'!CH39</f>
        <v>0</v>
      </c>
      <c r="CI291" s="11">
        <f>'VIS STOP cijfers'!CI39</f>
        <v>0</v>
      </c>
      <c r="CJ291" s="11">
        <f>'VIS STOP cijfers'!CJ39</f>
        <v>0</v>
      </c>
      <c r="CK291" s="11">
        <f>'VIS STOP cijfers'!CK39</f>
        <v>0</v>
      </c>
      <c r="CL291" s="49">
        <f>'VIS STOP cijfers'!CL39</f>
        <v>0</v>
      </c>
      <c r="CM291" s="11">
        <f>'VIS STOP cijfers'!CM39</f>
        <v>0</v>
      </c>
      <c r="CN291" s="11">
        <f>'VIS STOP cijfers'!CN39</f>
        <v>0</v>
      </c>
      <c r="CO291" s="11">
        <f>'VIS STOP cijfers'!CO39</f>
        <v>0</v>
      </c>
      <c r="CP291" s="11">
        <f>'VIS STOP cijfers'!CP39</f>
        <v>0</v>
      </c>
      <c r="CQ291" s="11">
        <f>'VIS STOP cijfers'!CQ39</f>
        <v>0</v>
      </c>
      <c r="CR291" s="11">
        <f>'VIS STOP cijfers'!CR39</f>
        <v>0</v>
      </c>
      <c r="CS291" s="11">
        <f>'VIS STOP cijfers'!CS39</f>
        <v>0</v>
      </c>
      <c r="CT291" s="11">
        <f>'VIS STOP cijfers'!CT39</f>
        <v>0</v>
      </c>
      <c r="CU291" s="11">
        <f>'VIS STOP cijfers'!CU39</f>
        <v>0</v>
      </c>
      <c r="CV291" s="11">
        <f>'VIS STOP cijfers'!CV39</f>
        <v>0</v>
      </c>
      <c r="CW291" s="11">
        <f>'VIS STOP cijfers'!CW39</f>
        <v>0</v>
      </c>
      <c r="CX291" s="11">
        <f>'VIS STOP cijfers'!CX39</f>
        <v>0</v>
      </c>
      <c r="CY291" s="26">
        <f>'VIS STOP cijfers'!CY39</f>
        <v>0</v>
      </c>
      <c r="CZ291" s="11">
        <f>'VIS STOP cijfers'!CZ39</f>
        <v>0</v>
      </c>
      <c r="DA291" s="11">
        <f>'VIS STOP cijfers'!DA39</f>
        <v>0</v>
      </c>
      <c r="DB291" s="11">
        <f>'VIS STOP cijfers'!DB39</f>
        <v>0</v>
      </c>
      <c r="DC291" s="11">
        <f>'VIS STOP cijfers'!DC39</f>
        <v>0</v>
      </c>
      <c r="DD291" s="11">
        <f>'VIS STOP cijfers'!DD39</f>
        <v>0</v>
      </c>
      <c r="DE291" s="11">
        <f>'VIS STOP cijfers'!DE39</f>
        <v>0</v>
      </c>
      <c r="DF291" s="11">
        <f>'VIS STOP cijfers'!DF39</f>
        <v>0</v>
      </c>
      <c r="DG291" s="11">
        <f>'VIS STOP cijfers'!DG39</f>
        <v>0</v>
      </c>
      <c r="DH291" s="11">
        <f>'VIS STOP cijfers'!DH39</f>
        <v>0</v>
      </c>
      <c r="DI291" s="11">
        <f>'VIS STOP cijfers'!DI39</f>
        <v>0</v>
      </c>
      <c r="DJ291" s="11">
        <f>'VIS STOP cijfers'!DJ39</f>
        <v>0</v>
      </c>
      <c r="DK291" s="11">
        <f>'VIS STOP cijfers'!DK39</f>
        <v>0</v>
      </c>
      <c r="DL291" s="26">
        <f>'VIS STOP cijfers'!DL39</f>
        <v>0</v>
      </c>
    </row>
    <row r="292" spans="1:116" s="165" customFormat="1">
      <c r="A292" s="47">
        <f>'VIS STOP cijfers'!A40</f>
        <v>0</v>
      </c>
      <c r="B292" s="49" t="str">
        <f>'VIS STOP cijfers'!B40</f>
        <v>WVNT</v>
      </c>
      <c r="C292" s="4" t="str">
        <f>'VIS STOP cijfers'!C40</f>
        <v>Visketen</v>
      </c>
      <c r="D292" s="4" t="str">
        <f>'VIS STOP cijfers'!D40</f>
        <v>VIS Voedselveiligheid niet retribueerbaar VWS</v>
      </c>
      <c r="E292" s="274" t="str">
        <f>'VIS STOP cijfers'!E40</f>
        <v>Regulier laboratorium onderzoek chemisch: Verificatie biotoxines in Pectinidae geoogst buiten geclassificeerd gebied (officiële controle aanlanding)</v>
      </c>
      <c r="F292" s="5" t="str">
        <f>'VIS STOP cijfers'!F40</f>
        <v>VWS</v>
      </c>
      <c r="G292" s="4" t="str">
        <f>'VIS STOP cijfers'!G40</f>
        <v>verbeterplan</v>
      </c>
      <c r="H292" s="15">
        <f>'VIS STOP cijfers'!H40</f>
        <v>10</v>
      </c>
      <c r="I292" s="625">
        <f>'VIS STOP cijfers'!I40</f>
        <v>40</v>
      </c>
      <c r="J292" s="11">
        <f>'VIS STOP cijfers'!J40</f>
        <v>0</v>
      </c>
      <c r="K292" s="11">
        <f>'VIS STOP cijfers'!K40</f>
        <v>0</v>
      </c>
      <c r="L292" s="11">
        <f>'VIS STOP cijfers'!L40</f>
        <v>0</v>
      </c>
      <c r="M292" s="11">
        <f>'VIS STOP cijfers'!M40</f>
        <v>0</v>
      </c>
      <c r="N292" s="11">
        <f>'VIS STOP cijfers'!N40</f>
        <v>0</v>
      </c>
      <c r="O292" s="11">
        <f>'VIS STOP cijfers'!O40</f>
        <v>0</v>
      </c>
      <c r="P292" s="11">
        <f>'VIS STOP cijfers'!P40</f>
        <v>0</v>
      </c>
      <c r="Q292" s="26">
        <f>'VIS STOP cijfers'!Q40</f>
        <v>50</v>
      </c>
      <c r="R292" s="15">
        <f>'VIS STOP cijfers'!R40</f>
        <v>0</v>
      </c>
      <c r="S292" s="11">
        <f>'VIS STOP cijfers'!S40</f>
        <v>0</v>
      </c>
      <c r="T292" s="11">
        <f>'VIS STOP cijfers'!T40</f>
        <v>50</v>
      </c>
      <c r="U292" s="11">
        <f>'VIS STOP cijfers'!U40</f>
        <v>0</v>
      </c>
      <c r="V292" s="11">
        <f>'VIS STOP cijfers'!V40</f>
        <v>0</v>
      </c>
      <c r="W292" s="11">
        <f>'VIS STOP cijfers'!W40</f>
        <v>0</v>
      </c>
      <c r="X292" s="11">
        <f>'VIS STOP cijfers'!X40</f>
        <v>0</v>
      </c>
      <c r="Y292" s="11">
        <f>'VIS STOP cijfers'!Y40</f>
        <v>0</v>
      </c>
      <c r="Z292" s="49">
        <f>'VIS STOP cijfers'!Z40</f>
        <v>50</v>
      </c>
      <c r="AA292" s="11">
        <f>'VIS STOP cijfers'!AA40</f>
        <v>0</v>
      </c>
      <c r="AB292" s="11">
        <f>'VIS STOP cijfers'!AB40</f>
        <v>0</v>
      </c>
      <c r="AC292" s="11">
        <f>'VIS STOP cijfers'!AC40</f>
        <v>0</v>
      </c>
      <c r="AD292" s="11">
        <f>'VIS STOP cijfers'!AD40</f>
        <v>10</v>
      </c>
      <c r="AE292" s="11">
        <f>'VIS STOP cijfers'!AE40</f>
        <v>0</v>
      </c>
      <c r="AF292" s="11">
        <f>'VIS STOP cijfers'!AF40</f>
        <v>40</v>
      </c>
      <c r="AG292" s="49">
        <f>'VIS STOP cijfers'!AG40</f>
        <v>0</v>
      </c>
      <c r="AH292" s="11">
        <f>'VIS STOP cijfers'!AH40</f>
        <v>0</v>
      </c>
      <c r="AI292" s="11">
        <f>'VIS STOP cijfers'!AI40</f>
        <v>0</v>
      </c>
      <c r="AJ292" s="11">
        <f>'VIS STOP cijfers'!AJ40</f>
        <v>0</v>
      </c>
      <c r="AK292" s="11">
        <f>'VIS STOP cijfers'!AK40</f>
        <v>0</v>
      </c>
      <c r="AL292" s="49">
        <f>'VIS STOP cijfers'!AL40</f>
        <v>0</v>
      </c>
      <c r="AM292" s="11">
        <f>'VIS STOP cijfers'!AM40</f>
        <v>0</v>
      </c>
      <c r="AN292" s="11">
        <f>'VIS STOP cijfers'!AN40</f>
        <v>3</v>
      </c>
      <c r="AO292" s="11">
        <f>'VIS STOP cijfers'!AO40</f>
        <v>2</v>
      </c>
      <c r="AP292" s="11">
        <f>'VIS STOP cijfers'!AP40</f>
        <v>2</v>
      </c>
      <c r="AQ292" s="11">
        <f>'VIS STOP cijfers'!AQ40</f>
        <v>3</v>
      </c>
      <c r="AR292" s="49">
        <f>'VIS STOP cijfers'!AR40</f>
        <v>0</v>
      </c>
      <c r="AS292" s="11">
        <f>'VIS STOP cijfers'!AS40</f>
        <v>0</v>
      </c>
      <c r="AT292" s="11">
        <f>'VIS STOP cijfers'!AT40</f>
        <v>0</v>
      </c>
      <c r="AU292" s="11">
        <f>'VIS STOP cijfers'!AU40</f>
        <v>0</v>
      </c>
      <c r="AV292" s="11">
        <f>'VIS STOP cijfers'!AV40</f>
        <v>0</v>
      </c>
      <c r="AW292" s="11">
        <f>'VIS STOP cijfers'!AW40</f>
        <v>0</v>
      </c>
      <c r="AX292" s="11">
        <f>'VIS STOP cijfers'!AX40</f>
        <v>0</v>
      </c>
      <c r="AY292" s="11">
        <f>'VIS STOP cijfers'!AY40</f>
        <v>0</v>
      </c>
      <c r="AZ292" s="11">
        <f>'VIS STOP cijfers'!AZ40</f>
        <v>0</v>
      </c>
      <c r="BA292" s="11">
        <f>'VIS STOP cijfers'!BA40</f>
        <v>0</v>
      </c>
      <c r="BB292" s="11">
        <f>'VIS STOP cijfers'!BB40</f>
        <v>0</v>
      </c>
      <c r="BC292" s="49">
        <f>'VIS STOP cijfers'!BC40</f>
        <v>0</v>
      </c>
      <c r="BD292" s="11">
        <f>'VIS STOP cijfers'!BD40</f>
        <v>40</v>
      </c>
      <c r="BE292" s="11">
        <f>'VIS STOP cijfers'!BE40</f>
        <v>0</v>
      </c>
      <c r="BF292" s="11">
        <f>'VIS STOP cijfers'!BF40</f>
        <v>0</v>
      </c>
      <c r="BG292" s="11">
        <f>'VIS STOP cijfers'!BG40</f>
        <v>0</v>
      </c>
      <c r="BH292" s="11">
        <f>'VIS STOP cijfers'!BH40</f>
        <v>0</v>
      </c>
      <c r="BI292" s="11">
        <f>'VIS STOP cijfers'!BI40</f>
        <v>0</v>
      </c>
      <c r="BJ292" s="11">
        <f>'VIS STOP cijfers'!BJ40</f>
        <v>0</v>
      </c>
      <c r="BK292" s="49">
        <f>'VIS STOP cijfers'!BK40</f>
        <v>0</v>
      </c>
      <c r="BL292" s="11">
        <f>'VIS STOP cijfers'!BL40</f>
        <v>0</v>
      </c>
      <c r="BM292" s="11">
        <f>'VIS STOP cijfers'!BM40</f>
        <v>0</v>
      </c>
      <c r="BN292" s="11">
        <f>'VIS STOP cijfers'!BN40</f>
        <v>0</v>
      </c>
      <c r="BO292" s="11">
        <f>'VIS STOP cijfers'!BO40</f>
        <v>0</v>
      </c>
      <c r="BP292" s="11">
        <f>'VIS STOP cijfers'!BP40</f>
        <v>0</v>
      </c>
      <c r="BQ292" s="49">
        <f>'VIS STOP cijfers'!BQ40</f>
        <v>0</v>
      </c>
      <c r="BR292" s="11">
        <f>'VIS STOP cijfers'!BR40</f>
        <v>0</v>
      </c>
      <c r="BS292" s="11">
        <f>'VIS STOP cijfers'!BS40</f>
        <v>0</v>
      </c>
      <c r="BT292" s="11">
        <f>'VIS STOP cijfers'!BT40</f>
        <v>0</v>
      </c>
      <c r="BU292" s="11">
        <f>'VIS STOP cijfers'!BU40</f>
        <v>0</v>
      </c>
      <c r="BV292" s="11">
        <f>'VIS STOP cijfers'!BV40</f>
        <v>0</v>
      </c>
      <c r="BW292" s="11">
        <f>'VIS STOP cijfers'!BW40</f>
        <v>0</v>
      </c>
      <c r="BX292" s="47">
        <f>'VIS STOP cijfers'!BX40</f>
        <v>0</v>
      </c>
      <c r="BY292" s="49">
        <f>'VIS STOP cijfers'!BY40</f>
        <v>50</v>
      </c>
      <c r="BZ292" s="11">
        <f>'VIS STOP cijfers'!BZ40</f>
        <v>0</v>
      </c>
      <c r="CA292" s="11">
        <f>'VIS STOP cijfers'!CA40</f>
        <v>0</v>
      </c>
      <c r="CB292" s="11">
        <f>'VIS STOP cijfers'!CB40</f>
        <v>0</v>
      </c>
      <c r="CC292" s="11">
        <f>'VIS STOP cijfers'!CC40</f>
        <v>0</v>
      </c>
      <c r="CD292" s="11">
        <f>'VIS STOP cijfers'!CD40</f>
        <v>0</v>
      </c>
      <c r="CE292" s="11">
        <f>'VIS STOP cijfers'!CE40</f>
        <v>0</v>
      </c>
      <c r="CF292" s="11">
        <f>'VIS STOP cijfers'!CF40</f>
        <v>0</v>
      </c>
      <c r="CG292" s="11">
        <f>'VIS STOP cijfers'!CG40</f>
        <v>0</v>
      </c>
      <c r="CH292" s="11">
        <f>'VIS STOP cijfers'!CH40</f>
        <v>0</v>
      </c>
      <c r="CI292" s="11">
        <f>'VIS STOP cijfers'!CI40</f>
        <v>0</v>
      </c>
      <c r="CJ292" s="11">
        <f>'VIS STOP cijfers'!CJ40</f>
        <v>0</v>
      </c>
      <c r="CK292" s="11">
        <f>'VIS STOP cijfers'!CK40</f>
        <v>0</v>
      </c>
      <c r="CL292" s="49">
        <f>'VIS STOP cijfers'!CL40</f>
        <v>0</v>
      </c>
      <c r="CM292" s="11">
        <f>'VIS STOP cijfers'!CM40</f>
        <v>0</v>
      </c>
      <c r="CN292" s="11">
        <f>'VIS STOP cijfers'!CN40</f>
        <v>0</v>
      </c>
      <c r="CO292" s="11">
        <f>'VIS STOP cijfers'!CO40</f>
        <v>0</v>
      </c>
      <c r="CP292" s="11">
        <f>'VIS STOP cijfers'!CP40</f>
        <v>0</v>
      </c>
      <c r="CQ292" s="11">
        <f>'VIS STOP cijfers'!CQ40</f>
        <v>0</v>
      </c>
      <c r="CR292" s="11">
        <f>'VIS STOP cijfers'!CR40</f>
        <v>0</v>
      </c>
      <c r="CS292" s="11">
        <f>'VIS STOP cijfers'!CS40</f>
        <v>0</v>
      </c>
      <c r="CT292" s="11">
        <f>'VIS STOP cijfers'!CT40</f>
        <v>0</v>
      </c>
      <c r="CU292" s="11">
        <f>'VIS STOP cijfers'!CU40</f>
        <v>0</v>
      </c>
      <c r="CV292" s="11">
        <f>'VIS STOP cijfers'!CV40</f>
        <v>0</v>
      </c>
      <c r="CW292" s="11">
        <f>'VIS STOP cijfers'!CW40</f>
        <v>0</v>
      </c>
      <c r="CX292" s="11">
        <f>'VIS STOP cijfers'!CX40</f>
        <v>0</v>
      </c>
      <c r="CY292" s="26">
        <f>'VIS STOP cijfers'!CY40</f>
        <v>0</v>
      </c>
      <c r="CZ292" s="11">
        <f>'VIS STOP cijfers'!CZ40</f>
        <v>0</v>
      </c>
      <c r="DA292" s="11">
        <f>'VIS STOP cijfers'!DA40</f>
        <v>0</v>
      </c>
      <c r="DB292" s="11">
        <f>'VIS STOP cijfers'!DB40</f>
        <v>0</v>
      </c>
      <c r="DC292" s="11">
        <f>'VIS STOP cijfers'!DC40</f>
        <v>0</v>
      </c>
      <c r="DD292" s="11">
        <f>'VIS STOP cijfers'!DD40</f>
        <v>0</v>
      </c>
      <c r="DE292" s="11">
        <f>'VIS STOP cijfers'!DE40</f>
        <v>0</v>
      </c>
      <c r="DF292" s="11">
        <f>'VIS STOP cijfers'!DF40</f>
        <v>0</v>
      </c>
      <c r="DG292" s="11">
        <f>'VIS STOP cijfers'!DG40</f>
        <v>0</v>
      </c>
      <c r="DH292" s="11">
        <f>'VIS STOP cijfers'!DH40</f>
        <v>0</v>
      </c>
      <c r="DI292" s="11">
        <f>'VIS STOP cijfers'!DI40</f>
        <v>0</v>
      </c>
      <c r="DJ292" s="11">
        <f>'VIS STOP cijfers'!DJ40</f>
        <v>0</v>
      </c>
      <c r="DK292" s="11">
        <f>'VIS STOP cijfers'!DK40</f>
        <v>0</v>
      </c>
      <c r="DL292" s="26">
        <f>'VIS STOP cijfers'!DL40</f>
        <v>0</v>
      </c>
    </row>
    <row r="293" spans="1:116" s="165" customFormat="1">
      <c r="A293" s="47">
        <f>'VIS STOP cijfers'!A41</f>
        <v>0</v>
      </c>
      <c r="B293" s="49" t="str">
        <f>'VIS STOP cijfers'!B41</f>
        <v>WVNTWVNK</v>
      </c>
      <c r="C293" s="4" t="str">
        <f>'VIS STOP cijfers'!C41</f>
        <v>Visketen</v>
      </c>
      <c r="D293" s="4" t="str">
        <f>'VIS STOP cijfers'!D41</f>
        <v>VIS Voedselveiligheid niet retribueerbaar VWS</v>
      </c>
      <c r="E293" s="4" t="str">
        <f>'VIS STOP cijfers'!E41</f>
        <v>Regulier laboratorium onderzoek chemisch: Aanwezigheid residuen biociden en diergeneesmiddelen (import en kwekerijen)</v>
      </c>
      <c r="F293" s="5" t="str">
        <f>'VIS STOP cijfers'!F41</f>
        <v>VWS</v>
      </c>
      <c r="G293" s="4">
        <f>'VIS STOP cijfers'!G41</f>
        <v>0</v>
      </c>
      <c r="H293" s="15">
        <f>'VIS STOP cijfers'!H41</f>
        <v>0</v>
      </c>
      <c r="I293" s="625">
        <f>'VIS STOP cijfers'!I41</f>
        <v>150</v>
      </c>
      <c r="J293" s="11">
        <f>'VIS STOP cijfers'!J41</f>
        <v>0</v>
      </c>
      <c r="K293" s="11">
        <f>'VIS STOP cijfers'!K41</f>
        <v>75</v>
      </c>
      <c r="L293" s="11">
        <f>'VIS STOP cijfers'!L41</f>
        <v>0</v>
      </c>
      <c r="M293" s="11">
        <f>'VIS STOP cijfers'!M41</f>
        <v>0</v>
      </c>
      <c r="N293" s="11">
        <f>'VIS STOP cijfers'!N41</f>
        <v>0</v>
      </c>
      <c r="O293" s="11">
        <f>'VIS STOP cijfers'!O41</f>
        <v>0</v>
      </c>
      <c r="P293" s="11">
        <f>'VIS STOP cijfers'!P41</f>
        <v>0</v>
      </c>
      <c r="Q293" s="26">
        <f>'VIS STOP cijfers'!Q41</f>
        <v>225</v>
      </c>
      <c r="R293" s="512">
        <f>'VIS STOP cijfers'!R41</f>
        <v>0</v>
      </c>
      <c r="S293" s="11">
        <f>'VIS STOP cijfers'!S41</f>
        <v>0</v>
      </c>
      <c r="T293" s="11">
        <f>'VIS STOP cijfers'!T41</f>
        <v>225</v>
      </c>
      <c r="U293" s="11">
        <f>'VIS STOP cijfers'!U41</f>
        <v>0</v>
      </c>
      <c r="V293" s="11">
        <f>'VIS STOP cijfers'!V41</f>
        <v>0</v>
      </c>
      <c r="W293" s="11">
        <f>'VIS STOP cijfers'!W41</f>
        <v>0</v>
      </c>
      <c r="X293" s="11">
        <f>'VIS STOP cijfers'!X41</f>
        <v>0</v>
      </c>
      <c r="Y293" s="11">
        <f>'VIS STOP cijfers'!Y41</f>
        <v>0</v>
      </c>
      <c r="Z293" s="49">
        <f>'VIS STOP cijfers'!Z41</f>
        <v>225</v>
      </c>
      <c r="AA293" s="11">
        <f>'VIS STOP cijfers'!AA41</f>
        <v>0</v>
      </c>
      <c r="AB293" s="11">
        <f>'VIS STOP cijfers'!AB41</f>
        <v>0</v>
      </c>
      <c r="AC293" s="11">
        <f>'VIS STOP cijfers'!AC41</f>
        <v>0</v>
      </c>
      <c r="AD293" s="11">
        <f>'VIS STOP cijfers'!AD41</f>
        <v>0</v>
      </c>
      <c r="AE293" s="11">
        <f>'VIS STOP cijfers'!AE41</f>
        <v>0</v>
      </c>
      <c r="AF293" s="11">
        <f>'VIS STOP cijfers'!AF41</f>
        <v>225</v>
      </c>
      <c r="AG293" s="49">
        <f>'VIS STOP cijfers'!AG41</f>
        <v>0</v>
      </c>
      <c r="AH293" s="11">
        <f>'VIS STOP cijfers'!AH41</f>
        <v>0</v>
      </c>
      <c r="AI293" s="11">
        <f>'VIS STOP cijfers'!AI41</f>
        <v>0</v>
      </c>
      <c r="AJ293" s="11">
        <f>'VIS STOP cijfers'!AJ41</f>
        <v>0</v>
      </c>
      <c r="AK293" s="11">
        <f>'VIS STOP cijfers'!AK41</f>
        <v>0</v>
      </c>
      <c r="AL293" s="49">
        <f>'VIS STOP cijfers'!AL41</f>
        <v>0</v>
      </c>
      <c r="AM293" s="11">
        <f>'VIS STOP cijfers'!AM41</f>
        <v>0</v>
      </c>
      <c r="AN293" s="11">
        <f>'VIS STOP cijfers'!AN41</f>
        <v>0</v>
      </c>
      <c r="AO293" s="11">
        <f>'VIS STOP cijfers'!AO41</f>
        <v>0</v>
      </c>
      <c r="AP293" s="11">
        <f>'VIS STOP cijfers'!AP41</f>
        <v>0</v>
      </c>
      <c r="AQ293" s="11">
        <f>'VIS STOP cijfers'!AQ41</f>
        <v>0</v>
      </c>
      <c r="AR293" s="49">
        <f>'VIS STOP cijfers'!AR41</f>
        <v>0</v>
      </c>
      <c r="AS293" s="11">
        <f>'VIS STOP cijfers'!AS41</f>
        <v>0</v>
      </c>
      <c r="AT293" s="11">
        <f>'VIS STOP cijfers'!AT41</f>
        <v>0</v>
      </c>
      <c r="AU293" s="11">
        <f>'VIS STOP cijfers'!AU41</f>
        <v>0</v>
      </c>
      <c r="AV293" s="11">
        <f>'VIS STOP cijfers'!AV41</f>
        <v>0</v>
      </c>
      <c r="AW293" s="11">
        <f>'VIS STOP cijfers'!AW41</f>
        <v>0</v>
      </c>
      <c r="AX293" s="11">
        <f>'VIS STOP cijfers'!AX41</f>
        <v>0</v>
      </c>
      <c r="AY293" s="11">
        <f>'VIS STOP cijfers'!AY41</f>
        <v>0</v>
      </c>
      <c r="AZ293" s="11">
        <f>'VIS STOP cijfers'!AZ41</f>
        <v>0</v>
      </c>
      <c r="BA293" s="11">
        <f>'VIS STOP cijfers'!BA41</f>
        <v>0</v>
      </c>
      <c r="BB293" s="11">
        <f>'VIS STOP cijfers'!BB41</f>
        <v>0</v>
      </c>
      <c r="BC293" s="49">
        <f>'VIS STOP cijfers'!BC41</f>
        <v>0</v>
      </c>
      <c r="BD293" s="11">
        <f>'VIS STOP cijfers'!BD41</f>
        <v>225</v>
      </c>
      <c r="BE293" s="11">
        <f>'VIS STOP cijfers'!BE41</f>
        <v>0</v>
      </c>
      <c r="BF293" s="11">
        <f>'VIS STOP cijfers'!BF41</f>
        <v>0</v>
      </c>
      <c r="BG293" s="11">
        <f>'VIS STOP cijfers'!BG41</f>
        <v>0</v>
      </c>
      <c r="BH293" s="11">
        <f>'VIS STOP cijfers'!BH41</f>
        <v>0</v>
      </c>
      <c r="BI293" s="11">
        <f>'VIS STOP cijfers'!BI41</f>
        <v>0</v>
      </c>
      <c r="BJ293" s="11">
        <f>'VIS STOP cijfers'!BJ41</f>
        <v>0</v>
      </c>
      <c r="BK293" s="49">
        <f>'VIS STOP cijfers'!BK41</f>
        <v>0</v>
      </c>
      <c r="BL293" s="11">
        <f>'VIS STOP cijfers'!BL41</f>
        <v>0</v>
      </c>
      <c r="BM293" s="11">
        <f>'VIS STOP cijfers'!BM41</f>
        <v>0</v>
      </c>
      <c r="BN293" s="11">
        <f>'VIS STOP cijfers'!BN41</f>
        <v>0</v>
      </c>
      <c r="BO293" s="11">
        <f>'VIS STOP cijfers'!BO41</f>
        <v>0</v>
      </c>
      <c r="BP293" s="11">
        <f>'VIS STOP cijfers'!BP41</f>
        <v>0</v>
      </c>
      <c r="BQ293" s="49">
        <f>'VIS STOP cijfers'!BQ41</f>
        <v>0</v>
      </c>
      <c r="BR293" s="11">
        <f>'VIS STOP cijfers'!BR41</f>
        <v>0</v>
      </c>
      <c r="BS293" s="11">
        <f>'VIS STOP cijfers'!BS41</f>
        <v>0</v>
      </c>
      <c r="BT293" s="11">
        <f>'VIS STOP cijfers'!BT41</f>
        <v>0</v>
      </c>
      <c r="BU293" s="11">
        <f>'VIS STOP cijfers'!BU41</f>
        <v>0</v>
      </c>
      <c r="BV293" s="11">
        <f>'VIS STOP cijfers'!BV41</f>
        <v>0</v>
      </c>
      <c r="BW293" s="11">
        <f>'VIS STOP cijfers'!BW41</f>
        <v>0</v>
      </c>
      <c r="BX293" s="47">
        <f>'VIS STOP cijfers'!BX41</f>
        <v>0</v>
      </c>
      <c r="BY293" s="49">
        <f>'VIS STOP cijfers'!BY41</f>
        <v>225</v>
      </c>
      <c r="BZ293" s="11">
        <f>'VIS STOP cijfers'!BZ41</f>
        <v>0</v>
      </c>
      <c r="CA293" s="11">
        <f>'VIS STOP cijfers'!CA41</f>
        <v>0</v>
      </c>
      <c r="CB293" s="11">
        <f>'VIS STOP cijfers'!CB41</f>
        <v>0</v>
      </c>
      <c r="CC293" s="11">
        <f>'VIS STOP cijfers'!CC41</f>
        <v>0</v>
      </c>
      <c r="CD293" s="11">
        <f>'VIS STOP cijfers'!CD41</f>
        <v>0</v>
      </c>
      <c r="CE293" s="11">
        <f>'VIS STOP cijfers'!CE41</f>
        <v>0</v>
      </c>
      <c r="CF293" s="11">
        <f>'VIS STOP cijfers'!CF41</f>
        <v>0</v>
      </c>
      <c r="CG293" s="11">
        <f>'VIS STOP cijfers'!CG41</f>
        <v>0</v>
      </c>
      <c r="CH293" s="11">
        <f>'VIS STOP cijfers'!CH41</f>
        <v>0</v>
      </c>
      <c r="CI293" s="11">
        <f>'VIS STOP cijfers'!CI41</f>
        <v>0</v>
      </c>
      <c r="CJ293" s="11">
        <f>'VIS STOP cijfers'!CJ41</f>
        <v>0</v>
      </c>
      <c r="CK293" s="11">
        <f>'VIS STOP cijfers'!CK41</f>
        <v>0</v>
      </c>
      <c r="CL293" s="49">
        <f>'VIS STOP cijfers'!CL41</f>
        <v>0</v>
      </c>
      <c r="CM293" s="11">
        <f>'VIS STOP cijfers'!CM41</f>
        <v>0</v>
      </c>
      <c r="CN293" s="11">
        <f>'VIS STOP cijfers'!CN41</f>
        <v>0</v>
      </c>
      <c r="CO293" s="11">
        <f>'VIS STOP cijfers'!CO41</f>
        <v>0</v>
      </c>
      <c r="CP293" s="11">
        <f>'VIS STOP cijfers'!CP41</f>
        <v>0</v>
      </c>
      <c r="CQ293" s="11">
        <f>'VIS STOP cijfers'!CQ41</f>
        <v>0</v>
      </c>
      <c r="CR293" s="11">
        <f>'VIS STOP cijfers'!CR41</f>
        <v>0</v>
      </c>
      <c r="CS293" s="11">
        <f>'VIS STOP cijfers'!CS41</f>
        <v>0</v>
      </c>
      <c r="CT293" s="11">
        <f>'VIS STOP cijfers'!CT41</f>
        <v>0</v>
      </c>
      <c r="CU293" s="11">
        <f>'VIS STOP cijfers'!CU41</f>
        <v>0</v>
      </c>
      <c r="CV293" s="11">
        <f>'VIS STOP cijfers'!CV41</f>
        <v>0</v>
      </c>
      <c r="CW293" s="11">
        <f>'VIS STOP cijfers'!CW41</f>
        <v>0</v>
      </c>
      <c r="CX293" s="11">
        <f>'VIS STOP cijfers'!CX41</f>
        <v>0</v>
      </c>
      <c r="CY293" s="26">
        <f>'VIS STOP cijfers'!CY41</f>
        <v>0</v>
      </c>
      <c r="CZ293" s="11">
        <f>'VIS STOP cijfers'!CZ41</f>
        <v>0</v>
      </c>
      <c r="DA293" s="11">
        <f>'VIS STOP cijfers'!DA41</f>
        <v>0</v>
      </c>
      <c r="DB293" s="11">
        <f>'VIS STOP cijfers'!DB41</f>
        <v>0</v>
      </c>
      <c r="DC293" s="11">
        <f>'VIS STOP cijfers'!DC41</f>
        <v>0</v>
      </c>
      <c r="DD293" s="11">
        <f>'VIS STOP cijfers'!DD41</f>
        <v>0</v>
      </c>
      <c r="DE293" s="11">
        <f>'VIS STOP cijfers'!DE41</f>
        <v>0</v>
      </c>
      <c r="DF293" s="11">
        <f>'VIS STOP cijfers'!DF41</f>
        <v>0</v>
      </c>
      <c r="DG293" s="11">
        <f>'VIS STOP cijfers'!DG41</f>
        <v>0</v>
      </c>
      <c r="DH293" s="11">
        <f>'VIS STOP cijfers'!DH41</f>
        <v>0</v>
      </c>
      <c r="DI293" s="11">
        <f>'VIS STOP cijfers'!DI41</f>
        <v>0</v>
      </c>
      <c r="DJ293" s="11">
        <f>'VIS STOP cijfers'!DJ41</f>
        <v>0</v>
      </c>
      <c r="DK293" s="11">
        <f>'VIS STOP cijfers'!DK41</f>
        <v>0</v>
      </c>
      <c r="DL293" s="26">
        <f>'VIS STOP cijfers'!DL41</f>
        <v>0</v>
      </c>
    </row>
    <row r="294" spans="1:116" s="165" customFormat="1">
      <c r="A294" s="47">
        <f>'VIS STOP cijfers'!A42</f>
        <v>0</v>
      </c>
      <c r="B294" s="49" t="str">
        <f>'VIS STOP cijfers'!B42</f>
        <v>WVNT</v>
      </c>
      <c r="C294" s="4" t="str">
        <f>'VIS STOP cijfers'!C42</f>
        <v>Visketen</v>
      </c>
      <c r="D294" s="4" t="str">
        <f>'VIS STOP cijfers'!D42</f>
        <v>VIS Voedselveiligheid niet retribueerbaar VWS</v>
      </c>
      <c r="E294" s="274" t="str">
        <f>'VIS STOP cijfers'!E42</f>
        <v>Regulier laboratorium onderzoek chemisch: Contaminanten</v>
      </c>
      <c r="F294" s="5" t="str">
        <f>'VIS STOP cijfers'!F42</f>
        <v>VWS</v>
      </c>
      <c r="G294" s="4">
        <f>'VIS STOP cijfers'!G42</f>
        <v>0</v>
      </c>
      <c r="H294" s="15">
        <f>'VIS STOP cijfers'!H42</f>
        <v>20</v>
      </c>
      <c r="I294" s="625">
        <f>'VIS STOP cijfers'!I42</f>
        <v>100</v>
      </c>
      <c r="J294" s="11">
        <f>'VIS STOP cijfers'!J42</f>
        <v>0</v>
      </c>
      <c r="K294" s="11">
        <f>'VIS STOP cijfers'!K42</f>
        <v>0</v>
      </c>
      <c r="L294" s="11">
        <f>'VIS STOP cijfers'!L42</f>
        <v>0</v>
      </c>
      <c r="M294" s="11">
        <f>'VIS STOP cijfers'!M42</f>
        <v>0</v>
      </c>
      <c r="N294" s="11">
        <f>'VIS STOP cijfers'!N42</f>
        <v>0</v>
      </c>
      <c r="O294" s="11">
        <f>'VIS STOP cijfers'!O42</f>
        <v>0</v>
      </c>
      <c r="P294" s="11">
        <f>'VIS STOP cijfers'!P42</f>
        <v>0</v>
      </c>
      <c r="Q294" s="26">
        <f>'VIS STOP cijfers'!Q42</f>
        <v>120</v>
      </c>
      <c r="R294" s="15">
        <f>'VIS STOP cijfers'!R42</f>
        <v>0</v>
      </c>
      <c r="S294" s="11">
        <f>'VIS STOP cijfers'!S42</f>
        <v>0</v>
      </c>
      <c r="T294" s="11">
        <f>'VIS STOP cijfers'!T42</f>
        <v>120</v>
      </c>
      <c r="U294" s="11">
        <f>'VIS STOP cijfers'!U42</f>
        <v>0</v>
      </c>
      <c r="V294" s="11">
        <f>'VIS STOP cijfers'!V42</f>
        <v>0</v>
      </c>
      <c r="W294" s="11">
        <f>'VIS STOP cijfers'!W42</f>
        <v>0</v>
      </c>
      <c r="X294" s="11">
        <f>'VIS STOP cijfers'!X42</f>
        <v>0</v>
      </c>
      <c r="Y294" s="11">
        <f>'VIS STOP cijfers'!Y42</f>
        <v>0</v>
      </c>
      <c r="Z294" s="49">
        <f>'VIS STOP cijfers'!Z42</f>
        <v>120</v>
      </c>
      <c r="AA294" s="11">
        <f>'VIS STOP cijfers'!AA42</f>
        <v>0</v>
      </c>
      <c r="AB294" s="11">
        <f>'VIS STOP cijfers'!AB42</f>
        <v>0</v>
      </c>
      <c r="AC294" s="11">
        <f>'VIS STOP cijfers'!AC42</f>
        <v>0</v>
      </c>
      <c r="AD294" s="11">
        <f>'VIS STOP cijfers'!AD42</f>
        <v>20</v>
      </c>
      <c r="AE294" s="11">
        <f>'VIS STOP cijfers'!AE42</f>
        <v>0</v>
      </c>
      <c r="AF294" s="11">
        <f>'VIS STOP cijfers'!AF42</f>
        <v>100</v>
      </c>
      <c r="AG294" s="49">
        <f>'VIS STOP cijfers'!AG42</f>
        <v>0</v>
      </c>
      <c r="AH294" s="11">
        <f>'VIS STOP cijfers'!AH42</f>
        <v>0</v>
      </c>
      <c r="AI294" s="11">
        <f>'VIS STOP cijfers'!AI42</f>
        <v>0</v>
      </c>
      <c r="AJ294" s="11">
        <f>'VIS STOP cijfers'!AJ42</f>
        <v>0</v>
      </c>
      <c r="AK294" s="11">
        <f>'VIS STOP cijfers'!AK42</f>
        <v>0</v>
      </c>
      <c r="AL294" s="49">
        <f>'VIS STOP cijfers'!AL42</f>
        <v>0</v>
      </c>
      <c r="AM294" s="11">
        <f>'VIS STOP cijfers'!AM42</f>
        <v>0</v>
      </c>
      <c r="AN294" s="11">
        <f>'VIS STOP cijfers'!AN42</f>
        <v>5</v>
      </c>
      <c r="AO294" s="11">
        <f>'VIS STOP cijfers'!AO42</f>
        <v>5</v>
      </c>
      <c r="AP294" s="11">
        <f>'VIS STOP cijfers'!AP42</f>
        <v>5</v>
      </c>
      <c r="AQ294" s="11">
        <f>'VIS STOP cijfers'!AQ42</f>
        <v>5</v>
      </c>
      <c r="AR294" s="49">
        <f>'VIS STOP cijfers'!AR42</f>
        <v>0</v>
      </c>
      <c r="AS294" s="11">
        <f>'VIS STOP cijfers'!AS42</f>
        <v>0</v>
      </c>
      <c r="AT294" s="11">
        <f>'VIS STOP cijfers'!AT42</f>
        <v>0</v>
      </c>
      <c r="AU294" s="11">
        <f>'VIS STOP cijfers'!AU42</f>
        <v>0</v>
      </c>
      <c r="AV294" s="11">
        <f>'VIS STOP cijfers'!AV42</f>
        <v>0</v>
      </c>
      <c r="AW294" s="11">
        <f>'VIS STOP cijfers'!AW42</f>
        <v>0</v>
      </c>
      <c r="AX294" s="11">
        <f>'VIS STOP cijfers'!AX42</f>
        <v>0</v>
      </c>
      <c r="AY294" s="11">
        <f>'VIS STOP cijfers'!AY42</f>
        <v>0</v>
      </c>
      <c r="AZ294" s="11">
        <f>'VIS STOP cijfers'!AZ42</f>
        <v>0</v>
      </c>
      <c r="BA294" s="11">
        <f>'VIS STOP cijfers'!BA42</f>
        <v>0</v>
      </c>
      <c r="BB294" s="11">
        <f>'VIS STOP cijfers'!BB42</f>
        <v>0</v>
      </c>
      <c r="BC294" s="49">
        <f>'VIS STOP cijfers'!BC42</f>
        <v>0</v>
      </c>
      <c r="BD294" s="11">
        <f>'VIS STOP cijfers'!BD42</f>
        <v>100</v>
      </c>
      <c r="BE294" s="11">
        <f>'VIS STOP cijfers'!BE42</f>
        <v>0</v>
      </c>
      <c r="BF294" s="11">
        <f>'VIS STOP cijfers'!BF42</f>
        <v>0</v>
      </c>
      <c r="BG294" s="11">
        <f>'VIS STOP cijfers'!BG42</f>
        <v>0</v>
      </c>
      <c r="BH294" s="11">
        <f>'VIS STOP cijfers'!BH42</f>
        <v>0</v>
      </c>
      <c r="BI294" s="11">
        <f>'VIS STOP cijfers'!BI42</f>
        <v>0</v>
      </c>
      <c r="BJ294" s="11">
        <f>'VIS STOP cijfers'!BJ42</f>
        <v>0</v>
      </c>
      <c r="BK294" s="49">
        <f>'VIS STOP cijfers'!BK42</f>
        <v>0</v>
      </c>
      <c r="BL294" s="11">
        <f>'VIS STOP cijfers'!BL42</f>
        <v>0</v>
      </c>
      <c r="BM294" s="11">
        <f>'VIS STOP cijfers'!BM42</f>
        <v>0</v>
      </c>
      <c r="BN294" s="11">
        <f>'VIS STOP cijfers'!BN42</f>
        <v>0</v>
      </c>
      <c r="BO294" s="11">
        <f>'VIS STOP cijfers'!BO42</f>
        <v>0</v>
      </c>
      <c r="BP294" s="11">
        <f>'VIS STOP cijfers'!BP42</f>
        <v>0</v>
      </c>
      <c r="BQ294" s="49">
        <f>'VIS STOP cijfers'!BQ42</f>
        <v>0</v>
      </c>
      <c r="BR294" s="11">
        <f>'VIS STOP cijfers'!BR42</f>
        <v>0</v>
      </c>
      <c r="BS294" s="11">
        <f>'VIS STOP cijfers'!BS42</f>
        <v>0</v>
      </c>
      <c r="BT294" s="11">
        <f>'VIS STOP cijfers'!BT42</f>
        <v>0</v>
      </c>
      <c r="BU294" s="11">
        <f>'VIS STOP cijfers'!BU42</f>
        <v>0</v>
      </c>
      <c r="BV294" s="11">
        <f>'VIS STOP cijfers'!BV42</f>
        <v>0</v>
      </c>
      <c r="BW294" s="11">
        <f>'VIS STOP cijfers'!BW42</f>
        <v>0</v>
      </c>
      <c r="BX294" s="47">
        <f>'VIS STOP cijfers'!BX42</f>
        <v>0</v>
      </c>
      <c r="BY294" s="49">
        <f>'VIS STOP cijfers'!BY42</f>
        <v>120</v>
      </c>
      <c r="BZ294" s="11">
        <f>'VIS STOP cijfers'!BZ42</f>
        <v>0</v>
      </c>
      <c r="CA294" s="11">
        <f>'VIS STOP cijfers'!CA42</f>
        <v>0</v>
      </c>
      <c r="CB294" s="11">
        <f>'VIS STOP cijfers'!CB42</f>
        <v>0</v>
      </c>
      <c r="CC294" s="11">
        <f>'VIS STOP cijfers'!CC42</f>
        <v>0</v>
      </c>
      <c r="CD294" s="11">
        <f>'VIS STOP cijfers'!CD42</f>
        <v>0</v>
      </c>
      <c r="CE294" s="11">
        <f>'VIS STOP cijfers'!CE42</f>
        <v>0</v>
      </c>
      <c r="CF294" s="11">
        <f>'VIS STOP cijfers'!CF42</f>
        <v>0</v>
      </c>
      <c r="CG294" s="11">
        <f>'VIS STOP cijfers'!CG42</f>
        <v>0</v>
      </c>
      <c r="CH294" s="11">
        <f>'VIS STOP cijfers'!CH42</f>
        <v>0</v>
      </c>
      <c r="CI294" s="11">
        <f>'VIS STOP cijfers'!CI42</f>
        <v>0</v>
      </c>
      <c r="CJ294" s="11">
        <f>'VIS STOP cijfers'!CJ42</f>
        <v>0</v>
      </c>
      <c r="CK294" s="11">
        <f>'VIS STOP cijfers'!CK42</f>
        <v>0</v>
      </c>
      <c r="CL294" s="49">
        <f>'VIS STOP cijfers'!CL42</f>
        <v>0</v>
      </c>
      <c r="CM294" s="11">
        <f>'VIS STOP cijfers'!CM42</f>
        <v>0</v>
      </c>
      <c r="CN294" s="11">
        <f>'VIS STOP cijfers'!CN42</f>
        <v>0</v>
      </c>
      <c r="CO294" s="11">
        <f>'VIS STOP cijfers'!CO42</f>
        <v>0</v>
      </c>
      <c r="CP294" s="11">
        <f>'VIS STOP cijfers'!CP42</f>
        <v>0</v>
      </c>
      <c r="CQ294" s="11">
        <f>'VIS STOP cijfers'!CQ42</f>
        <v>0</v>
      </c>
      <c r="CR294" s="11">
        <f>'VIS STOP cijfers'!CR42</f>
        <v>0</v>
      </c>
      <c r="CS294" s="11">
        <f>'VIS STOP cijfers'!CS42</f>
        <v>0</v>
      </c>
      <c r="CT294" s="11">
        <f>'VIS STOP cijfers'!CT42</f>
        <v>0</v>
      </c>
      <c r="CU294" s="11">
        <f>'VIS STOP cijfers'!CU42</f>
        <v>0</v>
      </c>
      <c r="CV294" s="11">
        <f>'VIS STOP cijfers'!CV42</f>
        <v>0</v>
      </c>
      <c r="CW294" s="11">
        <f>'VIS STOP cijfers'!CW42</f>
        <v>0</v>
      </c>
      <c r="CX294" s="11">
        <f>'VIS STOP cijfers'!CX42</f>
        <v>0</v>
      </c>
      <c r="CY294" s="26">
        <f>'VIS STOP cijfers'!CY42</f>
        <v>0</v>
      </c>
      <c r="CZ294" s="11">
        <f>'VIS STOP cijfers'!CZ42</f>
        <v>0</v>
      </c>
      <c r="DA294" s="11">
        <f>'VIS STOP cijfers'!DA42</f>
        <v>0</v>
      </c>
      <c r="DB294" s="11">
        <f>'VIS STOP cijfers'!DB42</f>
        <v>0</v>
      </c>
      <c r="DC294" s="11">
        <f>'VIS STOP cijfers'!DC42</f>
        <v>0</v>
      </c>
      <c r="DD294" s="11">
        <f>'VIS STOP cijfers'!DD42</f>
        <v>0</v>
      </c>
      <c r="DE294" s="11">
        <f>'VIS STOP cijfers'!DE42</f>
        <v>0</v>
      </c>
      <c r="DF294" s="11">
        <f>'VIS STOP cijfers'!DF42</f>
        <v>0</v>
      </c>
      <c r="DG294" s="11">
        <f>'VIS STOP cijfers'!DG42</f>
        <v>0</v>
      </c>
      <c r="DH294" s="11">
        <f>'VIS STOP cijfers'!DH42</f>
        <v>0</v>
      </c>
      <c r="DI294" s="11">
        <f>'VIS STOP cijfers'!DI42</f>
        <v>0</v>
      </c>
      <c r="DJ294" s="11">
        <f>'VIS STOP cijfers'!DJ42</f>
        <v>0</v>
      </c>
      <c r="DK294" s="11">
        <f>'VIS STOP cijfers'!DK42</f>
        <v>0</v>
      </c>
      <c r="DL294" s="26">
        <f>'VIS STOP cijfers'!DL42</f>
        <v>0</v>
      </c>
    </row>
    <row r="295" spans="1:116" s="165" customFormat="1">
      <c r="A295" s="47">
        <f>'VIS STOP cijfers'!A43</f>
        <v>0</v>
      </c>
      <c r="B295" s="49" t="str">
        <f>'VIS STOP cijfers'!B43</f>
        <v>WVNT</v>
      </c>
      <c r="C295" s="4" t="str">
        <f>'VIS STOP cijfers'!C43</f>
        <v>Visketen</v>
      </c>
      <c r="D295" s="4" t="str">
        <f>'VIS STOP cijfers'!D43</f>
        <v>VIS Voedselveiligheid niet retribueerbaar VWS</v>
      </c>
      <c r="E295" s="4" t="str">
        <f>'VIS STOP cijfers'!E43</f>
        <v>Regulier laboratorium ondezoek chemish: Totaal vluchtige basen</v>
      </c>
      <c r="F295" s="5" t="str">
        <f>'VIS STOP cijfers'!F43</f>
        <v>VWS</v>
      </c>
      <c r="G295" s="4">
        <f>'VIS STOP cijfers'!G43</f>
        <v>0</v>
      </c>
      <c r="H295" s="15">
        <f>'VIS STOP cijfers'!H43</f>
        <v>20</v>
      </c>
      <c r="I295" s="625">
        <f>'VIS STOP cijfers'!I43</f>
        <v>93</v>
      </c>
      <c r="J295" s="11">
        <f>'VIS STOP cijfers'!J43</f>
        <v>0</v>
      </c>
      <c r="K295" s="11">
        <f>'VIS STOP cijfers'!K43</f>
        <v>0</v>
      </c>
      <c r="L295" s="11">
        <f>'VIS STOP cijfers'!L43</f>
        <v>0</v>
      </c>
      <c r="M295" s="11">
        <f>'VIS STOP cijfers'!M43</f>
        <v>0</v>
      </c>
      <c r="N295" s="11">
        <f>'VIS STOP cijfers'!N43</f>
        <v>0</v>
      </c>
      <c r="O295" s="11">
        <f>'VIS STOP cijfers'!O43</f>
        <v>0</v>
      </c>
      <c r="P295" s="11">
        <f>'VIS STOP cijfers'!P43</f>
        <v>0</v>
      </c>
      <c r="Q295" s="26">
        <f>'VIS STOP cijfers'!Q43</f>
        <v>113</v>
      </c>
      <c r="R295" s="15">
        <f>'VIS STOP cijfers'!R43</f>
        <v>0</v>
      </c>
      <c r="S295" s="11">
        <f>'VIS STOP cijfers'!S43</f>
        <v>0</v>
      </c>
      <c r="T295" s="11">
        <f>'VIS STOP cijfers'!T43</f>
        <v>113</v>
      </c>
      <c r="U295" s="11">
        <f>'VIS STOP cijfers'!U43</f>
        <v>0</v>
      </c>
      <c r="V295" s="11">
        <f>'VIS STOP cijfers'!V43</f>
        <v>0</v>
      </c>
      <c r="W295" s="11">
        <f>'VIS STOP cijfers'!W43</f>
        <v>0</v>
      </c>
      <c r="X295" s="11">
        <f>'VIS STOP cijfers'!X43</f>
        <v>0</v>
      </c>
      <c r="Y295" s="11">
        <f>'VIS STOP cijfers'!Y43</f>
        <v>0</v>
      </c>
      <c r="Z295" s="49">
        <f>'VIS STOP cijfers'!Z43</f>
        <v>113</v>
      </c>
      <c r="AA295" s="11">
        <f>'VIS STOP cijfers'!AA43</f>
        <v>0</v>
      </c>
      <c r="AB295" s="11">
        <f>'VIS STOP cijfers'!AB43</f>
        <v>0</v>
      </c>
      <c r="AC295" s="11">
        <f>'VIS STOP cijfers'!AC43</f>
        <v>0</v>
      </c>
      <c r="AD295" s="11">
        <f>'VIS STOP cijfers'!AD43</f>
        <v>20</v>
      </c>
      <c r="AE295" s="11">
        <f>'VIS STOP cijfers'!AE43</f>
        <v>0</v>
      </c>
      <c r="AF295" s="11">
        <f>'VIS STOP cijfers'!AF43</f>
        <v>93</v>
      </c>
      <c r="AG295" s="49">
        <f>'VIS STOP cijfers'!AG43</f>
        <v>0</v>
      </c>
      <c r="AH295" s="11">
        <f>'VIS STOP cijfers'!AH43</f>
        <v>0</v>
      </c>
      <c r="AI295" s="11">
        <f>'VIS STOP cijfers'!AI43</f>
        <v>0</v>
      </c>
      <c r="AJ295" s="11">
        <f>'VIS STOP cijfers'!AJ43</f>
        <v>0</v>
      </c>
      <c r="AK295" s="11">
        <f>'VIS STOP cijfers'!AK43</f>
        <v>0</v>
      </c>
      <c r="AL295" s="49">
        <f>'VIS STOP cijfers'!AL43</f>
        <v>0</v>
      </c>
      <c r="AM295" s="11">
        <f>'VIS STOP cijfers'!AM43</f>
        <v>0</v>
      </c>
      <c r="AN295" s="11">
        <f>'VIS STOP cijfers'!AN43</f>
        <v>5</v>
      </c>
      <c r="AO295" s="11">
        <f>'VIS STOP cijfers'!AO43</f>
        <v>5</v>
      </c>
      <c r="AP295" s="11">
        <f>'VIS STOP cijfers'!AP43</f>
        <v>5</v>
      </c>
      <c r="AQ295" s="11">
        <f>'VIS STOP cijfers'!AQ43</f>
        <v>5</v>
      </c>
      <c r="AR295" s="49">
        <f>'VIS STOP cijfers'!AR43</f>
        <v>0</v>
      </c>
      <c r="AS295" s="11">
        <f>'VIS STOP cijfers'!AS43</f>
        <v>0</v>
      </c>
      <c r="AT295" s="11">
        <f>'VIS STOP cijfers'!AT43</f>
        <v>0</v>
      </c>
      <c r="AU295" s="11">
        <f>'VIS STOP cijfers'!AU43</f>
        <v>0</v>
      </c>
      <c r="AV295" s="11">
        <f>'VIS STOP cijfers'!AV43</f>
        <v>0</v>
      </c>
      <c r="AW295" s="11">
        <f>'VIS STOP cijfers'!AW43</f>
        <v>0</v>
      </c>
      <c r="AX295" s="11">
        <f>'VIS STOP cijfers'!AX43</f>
        <v>0</v>
      </c>
      <c r="AY295" s="11">
        <f>'VIS STOP cijfers'!AY43</f>
        <v>0</v>
      </c>
      <c r="AZ295" s="11">
        <f>'VIS STOP cijfers'!AZ43</f>
        <v>0</v>
      </c>
      <c r="BA295" s="11">
        <f>'VIS STOP cijfers'!BA43</f>
        <v>0</v>
      </c>
      <c r="BB295" s="11">
        <f>'VIS STOP cijfers'!BB43</f>
        <v>0</v>
      </c>
      <c r="BC295" s="49">
        <f>'VIS STOP cijfers'!BC43</f>
        <v>0</v>
      </c>
      <c r="BD295" s="11">
        <f>'VIS STOP cijfers'!BD43</f>
        <v>93</v>
      </c>
      <c r="BE295" s="11">
        <f>'VIS STOP cijfers'!BE43</f>
        <v>0</v>
      </c>
      <c r="BF295" s="11">
        <f>'VIS STOP cijfers'!BF43</f>
        <v>0</v>
      </c>
      <c r="BG295" s="11">
        <f>'VIS STOP cijfers'!BG43</f>
        <v>0</v>
      </c>
      <c r="BH295" s="11">
        <f>'VIS STOP cijfers'!BH43</f>
        <v>0</v>
      </c>
      <c r="BI295" s="11">
        <f>'VIS STOP cijfers'!BI43</f>
        <v>0</v>
      </c>
      <c r="BJ295" s="11">
        <f>'VIS STOP cijfers'!BJ43</f>
        <v>0</v>
      </c>
      <c r="BK295" s="49">
        <f>'VIS STOP cijfers'!BK43</f>
        <v>0</v>
      </c>
      <c r="BL295" s="11">
        <f>'VIS STOP cijfers'!BL43</f>
        <v>0</v>
      </c>
      <c r="BM295" s="11">
        <f>'VIS STOP cijfers'!BM43</f>
        <v>0</v>
      </c>
      <c r="BN295" s="11">
        <f>'VIS STOP cijfers'!BN43</f>
        <v>0</v>
      </c>
      <c r="BO295" s="11">
        <f>'VIS STOP cijfers'!BO43</f>
        <v>0</v>
      </c>
      <c r="BP295" s="11">
        <f>'VIS STOP cijfers'!BP43</f>
        <v>0</v>
      </c>
      <c r="BQ295" s="49">
        <f>'VIS STOP cijfers'!BQ43</f>
        <v>0</v>
      </c>
      <c r="BR295" s="11">
        <f>'VIS STOP cijfers'!BR43</f>
        <v>0</v>
      </c>
      <c r="BS295" s="11">
        <f>'VIS STOP cijfers'!BS43</f>
        <v>0</v>
      </c>
      <c r="BT295" s="11">
        <f>'VIS STOP cijfers'!BT43</f>
        <v>0</v>
      </c>
      <c r="BU295" s="11">
        <f>'VIS STOP cijfers'!BU43</f>
        <v>0</v>
      </c>
      <c r="BV295" s="11">
        <f>'VIS STOP cijfers'!BV43</f>
        <v>0</v>
      </c>
      <c r="BW295" s="11">
        <f>'VIS STOP cijfers'!BW43</f>
        <v>0</v>
      </c>
      <c r="BX295" s="47">
        <f>'VIS STOP cijfers'!BX43</f>
        <v>0</v>
      </c>
      <c r="BY295" s="49">
        <f>'VIS STOP cijfers'!BY43</f>
        <v>113</v>
      </c>
      <c r="BZ295" s="11">
        <f>'VIS STOP cijfers'!BZ43</f>
        <v>0</v>
      </c>
      <c r="CA295" s="11">
        <f>'VIS STOP cijfers'!CA43</f>
        <v>0</v>
      </c>
      <c r="CB295" s="11">
        <f>'VIS STOP cijfers'!CB43</f>
        <v>0</v>
      </c>
      <c r="CC295" s="11">
        <f>'VIS STOP cijfers'!CC43</f>
        <v>0</v>
      </c>
      <c r="CD295" s="11">
        <f>'VIS STOP cijfers'!CD43</f>
        <v>0</v>
      </c>
      <c r="CE295" s="11">
        <f>'VIS STOP cijfers'!CE43</f>
        <v>0</v>
      </c>
      <c r="CF295" s="11">
        <f>'VIS STOP cijfers'!CF43</f>
        <v>0</v>
      </c>
      <c r="CG295" s="11">
        <f>'VIS STOP cijfers'!CG43</f>
        <v>0</v>
      </c>
      <c r="CH295" s="11">
        <f>'VIS STOP cijfers'!CH43</f>
        <v>0</v>
      </c>
      <c r="CI295" s="11">
        <f>'VIS STOP cijfers'!CI43</f>
        <v>0</v>
      </c>
      <c r="CJ295" s="11">
        <f>'VIS STOP cijfers'!CJ43</f>
        <v>0</v>
      </c>
      <c r="CK295" s="11">
        <f>'VIS STOP cijfers'!CK43</f>
        <v>0</v>
      </c>
      <c r="CL295" s="49">
        <f>'VIS STOP cijfers'!CL43</f>
        <v>0</v>
      </c>
      <c r="CM295" s="11">
        <f>'VIS STOP cijfers'!CM43</f>
        <v>0</v>
      </c>
      <c r="CN295" s="11">
        <f>'VIS STOP cijfers'!CN43</f>
        <v>0</v>
      </c>
      <c r="CO295" s="11">
        <f>'VIS STOP cijfers'!CO43</f>
        <v>0</v>
      </c>
      <c r="CP295" s="11">
        <f>'VIS STOP cijfers'!CP43</f>
        <v>0</v>
      </c>
      <c r="CQ295" s="11">
        <f>'VIS STOP cijfers'!CQ43</f>
        <v>0</v>
      </c>
      <c r="CR295" s="11">
        <f>'VIS STOP cijfers'!CR43</f>
        <v>0</v>
      </c>
      <c r="CS295" s="11">
        <f>'VIS STOP cijfers'!CS43</f>
        <v>0</v>
      </c>
      <c r="CT295" s="11">
        <f>'VIS STOP cijfers'!CT43</f>
        <v>0</v>
      </c>
      <c r="CU295" s="11">
        <f>'VIS STOP cijfers'!CU43</f>
        <v>0</v>
      </c>
      <c r="CV295" s="11">
        <f>'VIS STOP cijfers'!CV43</f>
        <v>0</v>
      </c>
      <c r="CW295" s="11">
        <f>'VIS STOP cijfers'!CW43</f>
        <v>0</v>
      </c>
      <c r="CX295" s="11">
        <f>'VIS STOP cijfers'!CX43</f>
        <v>0</v>
      </c>
      <c r="CY295" s="26">
        <f>'VIS STOP cijfers'!CY43</f>
        <v>0</v>
      </c>
      <c r="CZ295" s="11">
        <f>'VIS STOP cijfers'!CZ43</f>
        <v>0</v>
      </c>
      <c r="DA295" s="11">
        <f>'VIS STOP cijfers'!DA43</f>
        <v>0</v>
      </c>
      <c r="DB295" s="11">
        <f>'VIS STOP cijfers'!DB43</f>
        <v>0</v>
      </c>
      <c r="DC295" s="11">
        <f>'VIS STOP cijfers'!DC43</f>
        <v>0</v>
      </c>
      <c r="DD295" s="11">
        <f>'VIS STOP cijfers'!DD43</f>
        <v>0</v>
      </c>
      <c r="DE295" s="11">
        <f>'VIS STOP cijfers'!DE43</f>
        <v>0</v>
      </c>
      <c r="DF295" s="11">
        <f>'VIS STOP cijfers'!DF43</f>
        <v>0</v>
      </c>
      <c r="DG295" s="11">
        <f>'VIS STOP cijfers'!DG43</f>
        <v>0</v>
      </c>
      <c r="DH295" s="11">
        <f>'VIS STOP cijfers'!DH43</f>
        <v>0</v>
      </c>
      <c r="DI295" s="11">
        <f>'VIS STOP cijfers'!DI43</f>
        <v>0</v>
      </c>
      <c r="DJ295" s="11">
        <f>'VIS STOP cijfers'!DJ43</f>
        <v>0</v>
      </c>
      <c r="DK295" s="11">
        <f>'VIS STOP cijfers'!DK43</f>
        <v>0</v>
      </c>
      <c r="DL295" s="26">
        <f>'VIS STOP cijfers'!DL43</f>
        <v>0</v>
      </c>
    </row>
    <row r="296" spans="1:116" s="165" customFormat="1">
      <c r="A296" s="47">
        <f>'VIS STOP cijfers'!A44</f>
        <v>0</v>
      </c>
      <c r="B296" s="49" t="str">
        <f>'VIS STOP cijfers'!B44</f>
        <v>WVNT</v>
      </c>
      <c r="C296" s="4" t="str">
        <f>'VIS STOP cijfers'!C44</f>
        <v>Visketen</v>
      </c>
      <c r="D296" s="4" t="str">
        <f>'VIS STOP cijfers'!D44</f>
        <v>VIS Voedselveiligheid niet retribueerbaar VWS</v>
      </c>
      <c r="E296" s="4" t="str">
        <f>'VIS STOP cijfers'!E44</f>
        <v>Regulier laboratorium onderzoek chemisch: Additieven</v>
      </c>
      <c r="F296" s="5" t="str">
        <f>'VIS STOP cijfers'!F44</f>
        <v>VWS</v>
      </c>
      <c r="G296" s="4">
        <f>'VIS STOP cijfers'!G44</f>
        <v>0</v>
      </c>
      <c r="H296" s="15">
        <f>'VIS STOP cijfers'!H44</f>
        <v>25</v>
      </c>
      <c r="I296" s="625">
        <f>'VIS STOP cijfers'!I44</f>
        <v>150</v>
      </c>
      <c r="J296" s="11">
        <f>'VIS STOP cijfers'!J44</f>
        <v>0</v>
      </c>
      <c r="K296" s="11">
        <f>'VIS STOP cijfers'!K44</f>
        <v>0</v>
      </c>
      <c r="L296" s="11">
        <f>'VIS STOP cijfers'!L44</f>
        <v>0</v>
      </c>
      <c r="M296" s="11">
        <f>'VIS STOP cijfers'!M44</f>
        <v>0</v>
      </c>
      <c r="N296" s="11">
        <f>'VIS STOP cijfers'!N44</f>
        <v>0</v>
      </c>
      <c r="O296" s="11">
        <f>'VIS STOP cijfers'!O44</f>
        <v>0</v>
      </c>
      <c r="P296" s="11">
        <f>'VIS STOP cijfers'!P44</f>
        <v>0</v>
      </c>
      <c r="Q296" s="26">
        <f>'VIS STOP cijfers'!Q44</f>
        <v>175</v>
      </c>
      <c r="R296" s="15">
        <f>'VIS STOP cijfers'!R44</f>
        <v>0</v>
      </c>
      <c r="S296" s="11">
        <f>'VIS STOP cijfers'!S44</f>
        <v>0</v>
      </c>
      <c r="T296" s="11">
        <f>'VIS STOP cijfers'!T44</f>
        <v>175</v>
      </c>
      <c r="U296" s="11">
        <f>'VIS STOP cijfers'!U44</f>
        <v>0</v>
      </c>
      <c r="V296" s="11">
        <f>'VIS STOP cijfers'!V44</f>
        <v>0</v>
      </c>
      <c r="W296" s="11">
        <f>'VIS STOP cijfers'!W44</f>
        <v>0</v>
      </c>
      <c r="X296" s="11">
        <f>'VIS STOP cijfers'!X44</f>
        <v>0</v>
      </c>
      <c r="Y296" s="11">
        <f>'VIS STOP cijfers'!Y44</f>
        <v>0</v>
      </c>
      <c r="Z296" s="49">
        <f>'VIS STOP cijfers'!Z44</f>
        <v>175</v>
      </c>
      <c r="AA296" s="11">
        <f>'VIS STOP cijfers'!AA44</f>
        <v>0</v>
      </c>
      <c r="AB296" s="11">
        <f>'VIS STOP cijfers'!AB44</f>
        <v>0</v>
      </c>
      <c r="AC296" s="11">
        <f>'VIS STOP cijfers'!AC44</f>
        <v>0</v>
      </c>
      <c r="AD296" s="11">
        <f>'VIS STOP cijfers'!AD44</f>
        <v>25</v>
      </c>
      <c r="AE296" s="11">
        <f>'VIS STOP cijfers'!AE44</f>
        <v>0</v>
      </c>
      <c r="AF296" s="11">
        <f>'VIS STOP cijfers'!AF44</f>
        <v>150</v>
      </c>
      <c r="AG296" s="49">
        <f>'VIS STOP cijfers'!AG44</f>
        <v>0</v>
      </c>
      <c r="AH296" s="11">
        <f>'VIS STOP cijfers'!AH44</f>
        <v>0</v>
      </c>
      <c r="AI296" s="11">
        <f>'VIS STOP cijfers'!AI44</f>
        <v>0</v>
      </c>
      <c r="AJ296" s="11">
        <f>'VIS STOP cijfers'!AJ44</f>
        <v>0</v>
      </c>
      <c r="AK296" s="11">
        <f>'VIS STOP cijfers'!AK44</f>
        <v>0</v>
      </c>
      <c r="AL296" s="49">
        <f>'VIS STOP cijfers'!AL44</f>
        <v>0</v>
      </c>
      <c r="AM296" s="11">
        <f>'VIS STOP cijfers'!AM44</f>
        <v>0</v>
      </c>
      <c r="AN296" s="11">
        <f>'VIS STOP cijfers'!AN44</f>
        <v>6</v>
      </c>
      <c r="AO296" s="11">
        <f>'VIS STOP cijfers'!AO44</f>
        <v>6</v>
      </c>
      <c r="AP296" s="11">
        <f>'VIS STOP cijfers'!AP44</f>
        <v>6</v>
      </c>
      <c r="AQ296" s="11">
        <f>'VIS STOP cijfers'!AQ44</f>
        <v>7</v>
      </c>
      <c r="AR296" s="49">
        <f>'VIS STOP cijfers'!AR44</f>
        <v>0</v>
      </c>
      <c r="AS296" s="11">
        <f>'VIS STOP cijfers'!AS44</f>
        <v>0</v>
      </c>
      <c r="AT296" s="11">
        <f>'VIS STOP cijfers'!AT44</f>
        <v>0</v>
      </c>
      <c r="AU296" s="11">
        <f>'VIS STOP cijfers'!AU44</f>
        <v>0</v>
      </c>
      <c r="AV296" s="11">
        <f>'VIS STOP cijfers'!AV44</f>
        <v>0</v>
      </c>
      <c r="AW296" s="11">
        <f>'VIS STOP cijfers'!AW44</f>
        <v>0</v>
      </c>
      <c r="AX296" s="11">
        <f>'VIS STOP cijfers'!AX44</f>
        <v>0</v>
      </c>
      <c r="AY296" s="11">
        <f>'VIS STOP cijfers'!AY44</f>
        <v>0</v>
      </c>
      <c r="AZ296" s="11">
        <f>'VIS STOP cijfers'!AZ44</f>
        <v>0</v>
      </c>
      <c r="BA296" s="11">
        <f>'VIS STOP cijfers'!BA44</f>
        <v>0</v>
      </c>
      <c r="BB296" s="11">
        <f>'VIS STOP cijfers'!BB44</f>
        <v>0</v>
      </c>
      <c r="BC296" s="49">
        <f>'VIS STOP cijfers'!BC44</f>
        <v>0</v>
      </c>
      <c r="BD296" s="11">
        <f>'VIS STOP cijfers'!BD44</f>
        <v>150</v>
      </c>
      <c r="BE296" s="11">
        <f>'VIS STOP cijfers'!BE44</f>
        <v>0</v>
      </c>
      <c r="BF296" s="11">
        <f>'VIS STOP cijfers'!BF44</f>
        <v>0</v>
      </c>
      <c r="BG296" s="11">
        <f>'VIS STOP cijfers'!BG44</f>
        <v>0</v>
      </c>
      <c r="BH296" s="11">
        <f>'VIS STOP cijfers'!BH44</f>
        <v>0</v>
      </c>
      <c r="BI296" s="11">
        <f>'VIS STOP cijfers'!BI44</f>
        <v>0</v>
      </c>
      <c r="BJ296" s="11">
        <f>'VIS STOP cijfers'!BJ44</f>
        <v>0</v>
      </c>
      <c r="BK296" s="49">
        <f>'VIS STOP cijfers'!BK44</f>
        <v>0</v>
      </c>
      <c r="BL296" s="11">
        <f>'VIS STOP cijfers'!BL44</f>
        <v>0</v>
      </c>
      <c r="BM296" s="11">
        <f>'VIS STOP cijfers'!BM44</f>
        <v>0</v>
      </c>
      <c r="BN296" s="11">
        <f>'VIS STOP cijfers'!BN44</f>
        <v>0</v>
      </c>
      <c r="BO296" s="11">
        <f>'VIS STOP cijfers'!BO44</f>
        <v>0</v>
      </c>
      <c r="BP296" s="11">
        <f>'VIS STOP cijfers'!BP44</f>
        <v>0</v>
      </c>
      <c r="BQ296" s="49">
        <f>'VIS STOP cijfers'!BQ44</f>
        <v>0</v>
      </c>
      <c r="BR296" s="11">
        <f>'VIS STOP cijfers'!BR44</f>
        <v>0</v>
      </c>
      <c r="BS296" s="11">
        <f>'VIS STOP cijfers'!BS44</f>
        <v>0</v>
      </c>
      <c r="BT296" s="11">
        <f>'VIS STOP cijfers'!BT44</f>
        <v>0</v>
      </c>
      <c r="BU296" s="11">
        <f>'VIS STOP cijfers'!BU44</f>
        <v>0</v>
      </c>
      <c r="BV296" s="11">
        <f>'VIS STOP cijfers'!BV44</f>
        <v>0</v>
      </c>
      <c r="BW296" s="11">
        <f>'VIS STOP cijfers'!BW44</f>
        <v>0</v>
      </c>
      <c r="BX296" s="47">
        <f>'VIS STOP cijfers'!BX44</f>
        <v>0</v>
      </c>
      <c r="BY296" s="49">
        <f>'VIS STOP cijfers'!BY44</f>
        <v>175</v>
      </c>
      <c r="BZ296" s="11">
        <f>'VIS STOP cijfers'!BZ44</f>
        <v>0</v>
      </c>
      <c r="CA296" s="11">
        <f>'VIS STOP cijfers'!CA44</f>
        <v>0</v>
      </c>
      <c r="CB296" s="11">
        <f>'VIS STOP cijfers'!CB44</f>
        <v>0</v>
      </c>
      <c r="CC296" s="11">
        <f>'VIS STOP cijfers'!CC44</f>
        <v>0</v>
      </c>
      <c r="CD296" s="11">
        <f>'VIS STOP cijfers'!CD44</f>
        <v>0</v>
      </c>
      <c r="CE296" s="11">
        <f>'VIS STOP cijfers'!CE44</f>
        <v>0</v>
      </c>
      <c r="CF296" s="11">
        <f>'VIS STOP cijfers'!CF44</f>
        <v>0</v>
      </c>
      <c r="CG296" s="11">
        <f>'VIS STOP cijfers'!CG44</f>
        <v>0</v>
      </c>
      <c r="CH296" s="11">
        <f>'VIS STOP cijfers'!CH44</f>
        <v>0</v>
      </c>
      <c r="CI296" s="11">
        <f>'VIS STOP cijfers'!CI44</f>
        <v>0</v>
      </c>
      <c r="CJ296" s="11">
        <f>'VIS STOP cijfers'!CJ44</f>
        <v>0</v>
      </c>
      <c r="CK296" s="11">
        <f>'VIS STOP cijfers'!CK44</f>
        <v>0</v>
      </c>
      <c r="CL296" s="49">
        <f>'VIS STOP cijfers'!CL44</f>
        <v>0</v>
      </c>
      <c r="CM296" s="11">
        <f>'VIS STOP cijfers'!CM44</f>
        <v>0</v>
      </c>
      <c r="CN296" s="11">
        <f>'VIS STOP cijfers'!CN44</f>
        <v>0</v>
      </c>
      <c r="CO296" s="11">
        <f>'VIS STOP cijfers'!CO44</f>
        <v>0</v>
      </c>
      <c r="CP296" s="11">
        <f>'VIS STOP cijfers'!CP44</f>
        <v>0</v>
      </c>
      <c r="CQ296" s="11">
        <f>'VIS STOP cijfers'!CQ44</f>
        <v>0</v>
      </c>
      <c r="CR296" s="11">
        <f>'VIS STOP cijfers'!CR44</f>
        <v>0</v>
      </c>
      <c r="CS296" s="11">
        <f>'VIS STOP cijfers'!CS44</f>
        <v>0</v>
      </c>
      <c r="CT296" s="11">
        <f>'VIS STOP cijfers'!CT44</f>
        <v>0</v>
      </c>
      <c r="CU296" s="11">
        <f>'VIS STOP cijfers'!CU44</f>
        <v>0</v>
      </c>
      <c r="CV296" s="11">
        <f>'VIS STOP cijfers'!CV44</f>
        <v>0</v>
      </c>
      <c r="CW296" s="11">
        <f>'VIS STOP cijfers'!CW44</f>
        <v>0</v>
      </c>
      <c r="CX296" s="11">
        <f>'VIS STOP cijfers'!CX44</f>
        <v>0</v>
      </c>
      <c r="CY296" s="26">
        <f>'VIS STOP cijfers'!CY44</f>
        <v>0</v>
      </c>
      <c r="CZ296" s="11">
        <f>'VIS STOP cijfers'!CZ44</f>
        <v>0</v>
      </c>
      <c r="DA296" s="11">
        <f>'VIS STOP cijfers'!DA44</f>
        <v>0</v>
      </c>
      <c r="DB296" s="11">
        <f>'VIS STOP cijfers'!DB44</f>
        <v>0</v>
      </c>
      <c r="DC296" s="11">
        <f>'VIS STOP cijfers'!DC44</f>
        <v>0</v>
      </c>
      <c r="DD296" s="11">
        <f>'VIS STOP cijfers'!DD44</f>
        <v>0</v>
      </c>
      <c r="DE296" s="11">
        <f>'VIS STOP cijfers'!DE44</f>
        <v>0</v>
      </c>
      <c r="DF296" s="11">
        <f>'VIS STOP cijfers'!DF44</f>
        <v>0</v>
      </c>
      <c r="DG296" s="11">
        <f>'VIS STOP cijfers'!DG44</f>
        <v>0</v>
      </c>
      <c r="DH296" s="11">
        <f>'VIS STOP cijfers'!DH44</f>
        <v>0</v>
      </c>
      <c r="DI296" s="11">
        <f>'VIS STOP cijfers'!DI44</f>
        <v>0</v>
      </c>
      <c r="DJ296" s="11">
        <f>'VIS STOP cijfers'!DJ44</f>
        <v>0</v>
      </c>
      <c r="DK296" s="11">
        <f>'VIS STOP cijfers'!DK44</f>
        <v>0</v>
      </c>
      <c r="DL296" s="26">
        <f>'VIS STOP cijfers'!DL44</f>
        <v>0</v>
      </c>
    </row>
    <row r="297" spans="1:116" s="165" customFormat="1">
      <c r="A297" s="47">
        <f>'VIS STOP cijfers'!A45</f>
        <v>0</v>
      </c>
      <c r="B297" s="49" t="str">
        <f>'VIS STOP cijfers'!B45</f>
        <v>WVNT</v>
      </c>
      <c r="C297" s="4" t="str">
        <f>'VIS STOP cijfers'!C45</f>
        <v>Visketen</v>
      </c>
      <c r="D297" s="4" t="str">
        <f>'VIS STOP cijfers'!D45</f>
        <v>VIS Voedselveiligheid niet retribueerbaar VWS</v>
      </c>
      <c r="E297" s="13" t="str">
        <f>'VIS STOP cijfers'!E45</f>
        <v>Regulier laboratorium onderzoek chemisch: Polycyclische aromatische koolwaterstoffen</v>
      </c>
      <c r="F297" s="5" t="str">
        <f>'VIS STOP cijfers'!F45</f>
        <v>VWS</v>
      </c>
      <c r="G297" s="4" t="str">
        <f>'VIS STOP cijfers'!G45</f>
        <v>verbeterplan</v>
      </c>
      <c r="H297" s="15">
        <f>'VIS STOP cijfers'!H45</f>
        <v>25</v>
      </c>
      <c r="I297" s="625">
        <f>'VIS STOP cijfers'!I45</f>
        <v>200</v>
      </c>
      <c r="J297" s="11">
        <f>'VIS STOP cijfers'!J45</f>
        <v>0</v>
      </c>
      <c r="K297" s="11">
        <f>'VIS STOP cijfers'!K45</f>
        <v>0</v>
      </c>
      <c r="L297" s="11">
        <f>'VIS STOP cijfers'!L45</f>
        <v>0</v>
      </c>
      <c r="M297" s="11">
        <f>'VIS STOP cijfers'!M45</f>
        <v>0</v>
      </c>
      <c r="N297" s="11">
        <f>'VIS STOP cijfers'!N45</f>
        <v>0</v>
      </c>
      <c r="O297" s="11">
        <f>'VIS STOP cijfers'!O45</f>
        <v>0</v>
      </c>
      <c r="P297" s="11">
        <f>'VIS STOP cijfers'!P45</f>
        <v>0</v>
      </c>
      <c r="Q297" s="26">
        <f>'VIS STOP cijfers'!Q45</f>
        <v>225</v>
      </c>
      <c r="R297" s="15">
        <f>'VIS STOP cijfers'!R45</f>
        <v>0</v>
      </c>
      <c r="S297" s="11">
        <f>'VIS STOP cijfers'!S45</f>
        <v>0</v>
      </c>
      <c r="T297" s="11">
        <f>'VIS STOP cijfers'!T45</f>
        <v>225</v>
      </c>
      <c r="U297" s="11">
        <f>'VIS STOP cijfers'!U45</f>
        <v>0</v>
      </c>
      <c r="V297" s="11">
        <f>'VIS STOP cijfers'!V45</f>
        <v>0</v>
      </c>
      <c r="W297" s="11">
        <f>'VIS STOP cijfers'!W45</f>
        <v>0</v>
      </c>
      <c r="X297" s="11">
        <f>'VIS STOP cijfers'!X45</f>
        <v>0</v>
      </c>
      <c r="Y297" s="11">
        <f>'VIS STOP cijfers'!Y45</f>
        <v>0</v>
      </c>
      <c r="Z297" s="49">
        <f>'VIS STOP cijfers'!Z45</f>
        <v>225</v>
      </c>
      <c r="AA297" s="11">
        <f>'VIS STOP cijfers'!AA45</f>
        <v>0</v>
      </c>
      <c r="AB297" s="11">
        <f>'VIS STOP cijfers'!AB45</f>
        <v>0</v>
      </c>
      <c r="AC297" s="11">
        <f>'VIS STOP cijfers'!AC45</f>
        <v>0</v>
      </c>
      <c r="AD297" s="11">
        <f>'VIS STOP cijfers'!AD45</f>
        <v>25</v>
      </c>
      <c r="AE297" s="11">
        <f>'VIS STOP cijfers'!AE45</f>
        <v>0</v>
      </c>
      <c r="AF297" s="11">
        <f>'VIS STOP cijfers'!AF45</f>
        <v>200</v>
      </c>
      <c r="AG297" s="49">
        <f>'VIS STOP cijfers'!AG45</f>
        <v>0</v>
      </c>
      <c r="AH297" s="11">
        <f>'VIS STOP cijfers'!AH45</f>
        <v>0</v>
      </c>
      <c r="AI297" s="11">
        <f>'VIS STOP cijfers'!AI45</f>
        <v>0</v>
      </c>
      <c r="AJ297" s="11">
        <f>'VIS STOP cijfers'!AJ45</f>
        <v>0</v>
      </c>
      <c r="AK297" s="11">
        <f>'VIS STOP cijfers'!AK45</f>
        <v>0</v>
      </c>
      <c r="AL297" s="49">
        <f>'VIS STOP cijfers'!AL45</f>
        <v>0</v>
      </c>
      <c r="AM297" s="11">
        <f>'VIS STOP cijfers'!AM45</f>
        <v>0</v>
      </c>
      <c r="AN297" s="11">
        <f>'VIS STOP cijfers'!AN45</f>
        <v>6</v>
      </c>
      <c r="AO297" s="11">
        <f>'VIS STOP cijfers'!AO45</f>
        <v>7</v>
      </c>
      <c r="AP297" s="11">
        <f>'VIS STOP cijfers'!AP45</f>
        <v>6</v>
      </c>
      <c r="AQ297" s="11">
        <f>'VIS STOP cijfers'!AQ45</f>
        <v>6</v>
      </c>
      <c r="AR297" s="49">
        <f>'VIS STOP cijfers'!AR45</f>
        <v>0</v>
      </c>
      <c r="AS297" s="11">
        <f>'VIS STOP cijfers'!AS45</f>
        <v>0</v>
      </c>
      <c r="AT297" s="11">
        <f>'VIS STOP cijfers'!AT45</f>
        <v>0</v>
      </c>
      <c r="AU297" s="11">
        <f>'VIS STOP cijfers'!AU45</f>
        <v>0</v>
      </c>
      <c r="AV297" s="11">
        <f>'VIS STOP cijfers'!AV45</f>
        <v>0</v>
      </c>
      <c r="AW297" s="11">
        <f>'VIS STOP cijfers'!AW45</f>
        <v>0</v>
      </c>
      <c r="AX297" s="11">
        <f>'VIS STOP cijfers'!AX45</f>
        <v>0</v>
      </c>
      <c r="AY297" s="11">
        <f>'VIS STOP cijfers'!AY45</f>
        <v>0</v>
      </c>
      <c r="AZ297" s="11">
        <f>'VIS STOP cijfers'!AZ45</f>
        <v>0</v>
      </c>
      <c r="BA297" s="11">
        <f>'VIS STOP cijfers'!BA45</f>
        <v>0</v>
      </c>
      <c r="BB297" s="11">
        <f>'VIS STOP cijfers'!BB45</f>
        <v>0</v>
      </c>
      <c r="BC297" s="49">
        <f>'VIS STOP cijfers'!BC45</f>
        <v>0</v>
      </c>
      <c r="BD297" s="11">
        <f>'VIS STOP cijfers'!BD45</f>
        <v>200</v>
      </c>
      <c r="BE297" s="11">
        <f>'VIS STOP cijfers'!BE45</f>
        <v>0</v>
      </c>
      <c r="BF297" s="11">
        <f>'VIS STOP cijfers'!BF45</f>
        <v>0</v>
      </c>
      <c r="BG297" s="11">
        <f>'VIS STOP cijfers'!BG45</f>
        <v>0</v>
      </c>
      <c r="BH297" s="11">
        <f>'VIS STOP cijfers'!BH45</f>
        <v>0</v>
      </c>
      <c r="BI297" s="11">
        <f>'VIS STOP cijfers'!BI45</f>
        <v>0</v>
      </c>
      <c r="BJ297" s="11">
        <f>'VIS STOP cijfers'!BJ45</f>
        <v>0</v>
      </c>
      <c r="BK297" s="49">
        <f>'VIS STOP cijfers'!BK45</f>
        <v>0</v>
      </c>
      <c r="BL297" s="11">
        <f>'VIS STOP cijfers'!BL45</f>
        <v>0</v>
      </c>
      <c r="BM297" s="11">
        <f>'VIS STOP cijfers'!BM45</f>
        <v>0</v>
      </c>
      <c r="BN297" s="11">
        <f>'VIS STOP cijfers'!BN45</f>
        <v>0</v>
      </c>
      <c r="BO297" s="11">
        <f>'VIS STOP cijfers'!BO45</f>
        <v>0</v>
      </c>
      <c r="BP297" s="11">
        <f>'VIS STOP cijfers'!BP45</f>
        <v>0</v>
      </c>
      <c r="BQ297" s="49">
        <f>'VIS STOP cijfers'!BQ45</f>
        <v>0</v>
      </c>
      <c r="BR297" s="11">
        <f>'VIS STOP cijfers'!BR45</f>
        <v>0</v>
      </c>
      <c r="BS297" s="11">
        <f>'VIS STOP cijfers'!BS45</f>
        <v>0</v>
      </c>
      <c r="BT297" s="11">
        <f>'VIS STOP cijfers'!BT45</f>
        <v>0</v>
      </c>
      <c r="BU297" s="11">
        <f>'VIS STOP cijfers'!BU45</f>
        <v>0</v>
      </c>
      <c r="BV297" s="11">
        <f>'VIS STOP cijfers'!BV45</f>
        <v>0</v>
      </c>
      <c r="BW297" s="11">
        <f>'VIS STOP cijfers'!BW45</f>
        <v>0</v>
      </c>
      <c r="BX297" s="47">
        <f>'VIS STOP cijfers'!BX45</f>
        <v>0</v>
      </c>
      <c r="BY297" s="49">
        <f>'VIS STOP cijfers'!BY45</f>
        <v>225</v>
      </c>
      <c r="BZ297" s="11">
        <f>'VIS STOP cijfers'!BZ45</f>
        <v>0</v>
      </c>
      <c r="CA297" s="11">
        <f>'VIS STOP cijfers'!CA45</f>
        <v>0</v>
      </c>
      <c r="CB297" s="11">
        <f>'VIS STOP cijfers'!CB45</f>
        <v>0</v>
      </c>
      <c r="CC297" s="11">
        <f>'VIS STOP cijfers'!CC45</f>
        <v>0</v>
      </c>
      <c r="CD297" s="11">
        <f>'VIS STOP cijfers'!CD45</f>
        <v>0</v>
      </c>
      <c r="CE297" s="11">
        <f>'VIS STOP cijfers'!CE45</f>
        <v>0</v>
      </c>
      <c r="CF297" s="11">
        <f>'VIS STOP cijfers'!CF45</f>
        <v>0</v>
      </c>
      <c r="CG297" s="11">
        <f>'VIS STOP cijfers'!CG45</f>
        <v>0</v>
      </c>
      <c r="CH297" s="11">
        <f>'VIS STOP cijfers'!CH45</f>
        <v>0</v>
      </c>
      <c r="CI297" s="11">
        <f>'VIS STOP cijfers'!CI45</f>
        <v>0</v>
      </c>
      <c r="CJ297" s="11">
        <f>'VIS STOP cijfers'!CJ45</f>
        <v>0</v>
      </c>
      <c r="CK297" s="11">
        <f>'VIS STOP cijfers'!CK45</f>
        <v>0</v>
      </c>
      <c r="CL297" s="49">
        <f>'VIS STOP cijfers'!CL45</f>
        <v>0</v>
      </c>
      <c r="CM297" s="11">
        <f>'VIS STOP cijfers'!CM45</f>
        <v>0</v>
      </c>
      <c r="CN297" s="11">
        <f>'VIS STOP cijfers'!CN45</f>
        <v>0</v>
      </c>
      <c r="CO297" s="11">
        <f>'VIS STOP cijfers'!CO45</f>
        <v>0</v>
      </c>
      <c r="CP297" s="11">
        <f>'VIS STOP cijfers'!CP45</f>
        <v>0</v>
      </c>
      <c r="CQ297" s="11">
        <f>'VIS STOP cijfers'!CQ45</f>
        <v>0</v>
      </c>
      <c r="CR297" s="11">
        <f>'VIS STOP cijfers'!CR45</f>
        <v>0</v>
      </c>
      <c r="CS297" s="11">
        <f>'VIS STOP cijfers'!CS45</f>
        <v>0</v>
      </c>
      <c r="CT297" s="11">
        <f>'VIS STOP cijfers'!CT45</f>
        <v>0</v>
      </c>
      <c r="CU297" s="11">
        <f>'VIS STOP cijfers'!CU45</f>
        <v>0</v>
      </c>
      <c r="CV297" s="11">
        <f>'VIS STOP cijfers'!CV45</f>
        <v>0</v>
      </c>
      <c r="CW297" s="11">
        <f>'VIS STOP cijfers'!CW45</f>
        <v>0</v>
      </c>
      <c r="CX297" s="11">
        <f>'VIS STOP cijfers'!CX45</f>
        <v>0</v>
      </c>
      <c r="CY297" s="26">
        <f>'VIS STOP cijfers'!CY45</f>
        <v>0</v>
      </c>
      <c r="CZ297" s="11">
        <f>'VIS STOP cijfers'!CZ45</f>
        <v>0</v>
      </c>
      <c r="DA297" s="11">
        <f>'VIS STOP cijfers'!DA45</f>
        <v>0</v>
      </c>
      <c r="DB297" s="11">
        <f>'VIS STOP cijfers'!DB45</f>
        <v>0</v>
      </c>
      <c r="DC297" s="11">
        <f>'VIS STOP cijfers'!DC45</f>
        <v>0</v>
      </c>
      <c r="DD297" s="11">
        <f>'VIS STOP cijfers'!DD45</f>
        <v>0</v>
      </c>
      <c r="DE297" s="11">
        <f>'VIS STOP cijfers'!DE45</f>
        <v>0</v>
      </c>
      <c r="DF297" s="11">
        <f>'VIS STOP cijfers'!DF45</f>
        <v>0</v>
      </c>
      <c r="DG297" s="11">
        <f>'VIS STOP cijfers'!DG45</f>
        <v>0</v>
      </c>
      <c r="DH297" s="11">
        <f>'VIS STOP cijfers'!DH45</f>
        <v>0</v>
      </c>
      <c r="DI297" s="11">
        <f>'VIS STOP cijfers'!DI45</f>
        <v>0</v>
      </c>
      <c r="DJ297" s="11">
        <f>'VIS STOP cijfers'!DJ45</f>
        <v>0</v>
      </c>
      <c r="DK297" s="11">
        <f>'VIS STOP cijfers'!DK45</f>
        <v>0</v>
      </c>
      <c r="DL297" s="26">
        <f>'VIS STOP cijfers'!DL45</f>
        <v>0</v>
      </c>
    </row>
    <row r="298" spans="1:116" s="165" customFormat="1">
      <c r="A298" s="47">
        <f>'VIS STOP cijfers'!A46</f>
        <v>0</v>
      </c>
      <c r="B298" s="49" t="str">
        <f>'VIS STOP cijfers'!B46</f>
        <v>WVNT</v>
      </c>
      <c r="C298" s="4" t="str">
        <f>'VIS STOP cijfers'!C46</f>
        <v>Visketen</v>
      </c>
      <c r="D298" s="4" t="str">
        <f>'VIS STOP cijfers'!D46</f>
        <v>VIS Voedselveiligheid niet retribueerbaar VWS</v>
      </c>
      <c r="E298" s="13" t="str">
        <f>'VIS STOP cijfers'!E46</f>
        <v>Regulier laboratorium onderzoek microbiologisch: E. Coli, Noro virus en hepatitis A in levende tweekleppige weekdieren (officiele controle verzend- en zuiveringscentra)</v>
      </c>
      <c r="F298" s="5" t="str">
        <f>'VIS STOP cijfers'!F46</f>
        <v>VWS</v>
      </c>
      <c r="G298" s="4">
        <f>'VIS STOP cijfers'!G46</f>
        <v>0</v>
      </c>
      <c r="H298" s="15">
        <f>'VIS STOP cijfers'!H46</f>
        <v>200</v>
      </c>
      <c r="I298" s="625">
        <f>'VIS STOP cijfers'!I46</f>
        <v>0</v>
      </c>
      <c r="J298" s="11">
        <f>'VIS STOP cijfers'!J46</f>
        <v>0</v>
      </c>
      <c r="K298" s="11">
        <f>'VIS STOP cijfers'!K46</f>
        <v>0</v>
      </c>
      <c r="L298" s="11">
        <f>'VIS STOP cijfers'!L46</f>
        <v>0</v>
      </c>
      <c r="M298" s="11">
        <f>'VIS STOP cijfers'!M46</f>
        <v>0</v>
      </c>
      <c r="N298" s="11">
        <f>'VIS STOP cijfers'!N46</f>
        <v>0</v>
      </c>
      <c r="O298" s="11">
        <f>'VIS STOP cijfers'!O46</f>
        <v>0</v>
      </c>
      <c r="P298" s="11">
        <f>'VIS STOP cijfers'!P46</f>
        <v>0</v>
      </c>
      <c r="Q298" s="26">
        <f>'VIS STOP cijfers'!Q46</f>
        <v>200</v>
      </c>
      <c r="R298" s="15">
        <f>'VIS STOP cijfers'!R46</f>
        <v>0</v>
      </c>
      <c r="S298" s="11">
        <f>'VIS STOP cijfers'!S46</f>
        <v>0</v>
      </c>
      <c r="T298" s="11">
        <f>'VIS STOP cijfers'!T46</f>
        <v>200</v>
      </c>
      <c r="U298" s="11">
        <f>'VIS STOP cijfers'!U46</f>
        <v>0</v>
      </c>
      <c r="V298" s="11">
        <f>'VIS STOP cijfers'!V46</f>
        <v>0</v>
      </c>
      <c r="W298" s="11">
        <f>'VIS STOP cijfers'!W46</f>
        <v>0</v>
      </c>
      <c r="X298" s="11">
        <f>'VIS STOP cijfers'!X46</f>
        <v>0</v>
      </c>
      <c r="Y298" s="11">
        <f>'VIS STOP cijfers'!Y46</f>
        <v>0</v>
      </c>
      <c r="Z298" s="49">
        <f>'VIS STOP cijfers'!Z46</f>
        <v>200</v>
      </c>
      <c r="AA298" s="11">
        <f>'VIS STOP cijfers'!AA46</f>
        <v>0</v>
      </c>
      <c r="AB298" s="11">
        <f>'VIS STOP cijfers'!AB46</f>
        <v>0</v>
      </c>
      <c r="AC298" s="11">
        <f>'VIS STOP cijfers'!AC46</f>
        <v>0</v>
      </c>
      <c r="AD298" s="11">
        <f>'VIS STOP cijfers'!AD46</f>
        <v>200</v>
      </c>
      <c r="AE298" s="11">
        <f>'VIS STOP cijfers'!AE46</f>
        <v>0</v>
      </c>
      <c r="AF298" s="11">
        <f>'VIS STOP cijfers'!AF46</f>
        <v>0</v>
      </c>
      <c r="AG298" s="49">
        <f>'VIS STOP cijfers'!AG46</f>
        <v>0</v>
      </c>
      <c r="AH298" s="11">
        <f>'VIS STOP cijfers'!AH46</f>
        <v>0</v>
      </c>
      <c r="AI298" s="11">
        <f>'VIS STOP cijfers'!AI46</f>
        <v>0</v>
      </c>
      <c r="AJ298" s="11">
        <f>'VIS STOP cijfers'!AJ46</f>
        <v>0</v>
      </c>
      <c r="AK298" s="11">
        <f>'VIS STOP cijfers'!AK46</f>
        <v>0</v>
      </c>
      <c r="AL298" s="49">
        <f>'VIS STOP cijfers'!AL46</f>
        <v>0</v>
      </c>
      <c r="AM298" s="11">
        <f>'VIS STOP cijfers'!AM46</f>
        <v>0</v>
      </c>
      <c r="AN298" s="11">
        <f>'VIS STOP cijfers'!AN46</f>
        <v>50</v>
      </c>
      <c r="AO298" s="11">
        <f>'VIS STOP cijfers'!AO46</f>
        <v>50</v>
      </c>
      <c r="AP298" s="11">
        <f>'VIS STOP cijfers'!AP46</f>
        <v>50</v>
      </c>
      <c r="AQ298" s="11">
        <f>'VIS STOP cijfers'!AQ46</f>
        <v>50</v>
      </c>
      <c r="AR298" s="49">
        <f>'VIS STOP cijfers'!AR46</f>
        <v>0</v>
      </c>
      <c r="AS298" s="11">
        <f>'VIS STOP cijfers'!AS46</f>
        <v>0</v>
      </c>
      <c r="AT298" s="11">
        <f>'VIS STOP cijfers'!AT46</f>
        <v>0</v>
      </c>
      <c r="AU298" s="11">
        <f>'VIS STOP cijfers'!AU46</f>
        <v>0</v>
      </c>
      <c r="AV298" s="11">
        <f>'VIS STOP cijfers'!AV46</f>
        <v>0</v>
      </c>
      <c r="AW298" s="11">
        <f>'VIS STOP cijfers'!AW46</f>
        <v>0</v>
      </c>
      <c r="AX298" s="11">
        <f>'VIS STOP cijfers'!AX46</f>
        <v>0</v>
      </c>
      <c r="AY298" s="11">
        <f>'VIS STOP cijfers'!AY46</f>
        <v>0</v>
      </c>
      <c r="AZ298" s="11">
        <f>'VIS STOP cijfers'!AZ46</f>
        <v>0</v>
      </c>
      <c r="BA298" s="11">
        <f>'VIS STOP cijfers'!BA46</f>
        <v>0</v>
      </c>
      <c r="BB298" s="11">
        <f>'VIS STOP cijfers'!BB46</f>
        <v>0</v>
      </c>
      <c r="BC298" s="49">
        <f>'VIS STOP cijfers'!BC46</f>
        <v>0</v>
      </c>
      <c r="BD298" s="11">
        <f>'VIS STOP cijfers'!BD46</f>
        <v>0</v>
      </c>
      <c r="BE298" s="11">
        <f>'VIS STOP cijfers'!BE46</f>
        <v>0</v>
      </c>
      <c r="BF298" s="11">
        <f>'VIS STOP cijfers'!BF46</f>
        <v>0</v>
      </c>
      <c r="BG298" s="11">
        <f>'VIS STOP cijfers'!BG46</f>
        <v>0</v>
      </c>
      <c r="BH298" s="11">
        <f>'VIS STOP cijfers'!BH46</f>
        <v>0</v>
      </c>
      <c r="BI298" s="11">
        <f>'VIS STOP cijfers'!BI46</f>
        <v>0</v>
      </c>
      <c r="BJ298" s="11">
        <f>'VIS STOP cijfers'!BJ46</f>
        <v>0</v>
      </c>
      <c r="BK298" s="49">
        <f>'VIS STOP cijfers'!BK46</f>
        <v>0</v>
      </c>
      <c r="BL298" s="11">
        <f>'VIS STOP cijfers'!BL46</f>
        <v>0</v>
      </c>
      <c r="BM298" s="11">
        <f>'VIS STOP cijfers'!BM46</f>
        <v>0</v>
      </c>
      <c r="BN298" s="11">
        <f>'VIS STOP cijfers'!BN46</f>
        <v>0</v>
      </c>
      <c r="BO298" s="11">
        <f>'VIS STOP cijfers'!BO46</f>
        <v>0</v>
      </c>
      <c r="BP298" s="11">
        <f>'VIS STOP cijfers'!BP46</f>
        <v>0</v>
      </c>
      <c r="BQ298" s="49">
        <f>'VIS STOP cijfers'!BQ46</f>
        <v>0</v>
      </c>
      <c r="BR298" s="11">
        <f>'VIS STOP cijfers'!BR46</f>
        <v>0</v>
      </c>
      <c r="BS298" s="11">
        <f>'VIS STOP cijfers'!BS46</f>
        <v>0</v>
      </c>
      <c r="BT298" s="11">
        <f>'VIS STOP cijfers'!BT46</f>
        <v>0</v>
      </c>
      <c r="BU298" s="11">
        <f>'VIS STOP cijfers'!BU46</f>
        <v>0</v>
      </c>
      <c r="BV298" s="11">
        <f>'VIS STOP cijfers'!BV46</f>
        <v>0</v>
      </c>
      <c r="BW298" s="11">
        <f>'VIS STOP cijfers'!BW46</f>
        <v>0</v>
      </c>
      <c r="BX298" s="47">
        <f>'VIS STOP cijfers'!BX46</f>
        <v>0</v>
      </c>
      <c r="BY298" s="49">
        <f>'VIS STOP cijfers'!BY46</f>
        <v>200</v>
      </c>
      <c r="BZ298" s="11">
        <f>'VIS STOP cijfers'!BZ46</f>
        <v>0</v>
      </c>
      <c r="CA298" s="11">
        <f>'VIS STOP cijfers'!CA46</f>
        <v>0</v>
      </c>
      <c r="CB298" s="11">
        <f>'VIS STOP cijfers'!CB46</f>
        <v>0</v>
      </c>
      <c r="CC298" s="11">
        <f>'VIS STOP cijfers'!CC46</f>
        <v>0</v>
      </c>
      <c r="CD298" s="11">
        <f>'VIS STOP cijfers'!CD46</f>
        <v>0</v>
      </c>
      <c r="CE298" s="11">
        <f>'VIS STOP cijfers'!CE46</f>
        <v>0</v>
      </c>
      <c r="CF298" s="11">
        <f>'VIS STOP cijfers'!CF46</f>
        <v>0</v>
      </c>
      <c r="CG298" s="11">
        <f>'VIS STOP cijfers'!CG46</f>
        <v>0</v>
      </c>
      <c r="CH298" s="11">
        <f>'VIS STOP cijfers'!CH46</f>
        <v>0</v>
      </c>
      <c r="CI298" s="11">
        <f>'VIS STOP cijfers'!CI46</f>
        <v>0</v>
      </c>
      <c r="CJ298" s="11">
        <f>'VIS STOP cijfers'!CJ46</f>
        <v>0</v>
      </c>
      <c r="CK298" s="11">
        <f>'VIS STOP cijfers'!CK46</f>
        <v>0</v>
      </c>
      <c r="CL298" s="49">
        <f>'VIS STOP cijfers'!CL46</f>
        <v>0</v>
      </c>
      <c r="CM298" s="11">
        <f>'VIS STOP cijfers'!CM46</f>
        <v>0</v>
      </c>
      <c r="CN298" s="11">
        <f>'VIS STOP cijfers'!CN46</f>
        <v>0</v>
      </c>
      <c r="CO298" s="11">
        <f>'VIS STOP cijfers'!CO46</f>
        <v>0</v>
      </c>
      <c r="CP298" s="11">
        <f>'VIS STOP cijfers'!CP46</f>
        <v>0</v>
      </c>
      <c r="CQ298" s="11">
        <f>'VIS STOP cijfers'!CQ46</f>
        <v>0</v>
      </c>
      <c r="CR298" s="11">
        <f>'VIS STOP cijfers'!CR46</f>
        <v>0</v>
      </c>
      <c r="CS298" s="11">
        <f>'VIS STOP cijfers'!CS46</f>
        <v>0</v>
      </c>
      <c r="CT298" s="11">
        <f>'VIS STOP cijfers'!CT46</f>
        <v>0</v>
      </c>
      <c r="CU298" s="11">
        <f>'VIS STOP cijfers'!CU46</f>
        <v>0</v>
      </c>
      <c r="CV298" s="11">
        <f>'VIS STOP cijfers'!CV46</f>
        <v>0</v>
      </c>
      <c r="CW298" s="11">
        <f>'VIS STOP cijfers'!CW46</f>
        <v>0</v>
      </c>
      <c r="CX298" s="11">
        <f>'VIS STOP cijfers'!CX46</f>
        <v>0</v>
      </c>
      <c r="CY298" s="26">
        <f>'VIS STOP cijfers'!CY46</f>
        <v>0</v>
      </c>
      <c r="CZ298" s="11">
        <f>'VIS STOP cijfers'!CZ46</f>
        <v>0</v>
      </c>
      <c r="DA298" s="11">
        <f>'VIS STOP cijfers'!DA46</f>
        <v>0</v>
      </c>
      <c r="DB298" s="11">
        <f>'VIS STOP cijfers'!DB46</f>
        <v>0</v>
      </c>
      <c r="DC298" s="11">
        <f>'VIS STOP cijfers'!DC46</f>
        <v>0</v>
      </c>
      <c r="DD298" s="11">
        <f>'VIS STOP cijfers'!DD46</f>
        <v>0</v>
      </c>
      <c r="DE298" s="11">
        <f>'VIS STOP cijfers'!DE46</f>
        <v>0</v>
      </c>
      <c r="DF298" s="11">
        <f>'VIS STOP cijfers'!DF46</f>
        <v>0</v>
      </c>
      <c r="DG298" s="11">
        <f>'VIS STOP cijfers'!DG46</f>
        <v>0</v>
      </c>
      <c r="DH298" s="11">
        <f>'VIS STOP cijfers'!DH46</f>
        <v>0</v>
      </c>
      <c r="DI298" s="11">
        <f>'VIS STOP cijfers'!DI46</f>
        <v>0</v>
      </c>
      <c r="DJ298" s="11">
        <f>'VIS STOP cijfers'!DJ46</f>
        <v>0</v>
      </c>
      <c r="DK298" s="11">
        <f>'VIS STOP cijfers'!DK46</f>
        <v>0</v>
      </c>
      <c r="DL298" s="26">
        <f>'VIS STOP cijfers'!DL46</f>
        <v>0</v>
      </c>
    </row>
    <row r="299" spans="1:116" s="165" customFormat="1">
      <c r="A299" s="47">
        <f>'VIS STOP cijfers'!A47</f>
        <v>0</v>
      </c>
      <c r="B299" s="49" t="str">
        <f>'VIS STOP cijfers'!B47</f>
        <v>WVNT</v>
      </c>
      <c r="C299" s="4" t="str">
        <f>'VIS STOP cijfers'!C47</f>
        <v>Visketen</v>
      </c>
      <c r="D299" s="4" t="str">
        <f>'VIS STOP cijfers'!D47</f>
        <v>VIS Voedselveiligheid niet retribueerbaar VWS</v>
      </c>
      <c r="E299" s="13" t="str">
        <f>'VIS STOP cijfers'!E47</f>
        <v>Regulier laboratorium onderzoek microbiologisch: E. Coli, Noro virus en hepatitis A in levende tweekleppige weekdieren (officiele controle retail)</v>
      </c>
      <c r="F299" s="5" t="str">
        <f>'VIS STOP cijfers'!F47</f>
        <v>VWS</v>
      </c>
      <c r="G299" s="4">
        <f>'VIS STOP cijfers'!G47</f>
        <v>0</v>
      </c>
      <c r="H299" s="15">
        <f>'VIS STOP cijfers'!H47</f>
        <v>50</v>
      </c>
      <c r="I299" s="625">
        <f>'VIS STOP cijfers'!I47</f>
        <v>0</v>
      </c>
      <c r="J299" s="11">
        <f>'VIS STOP cijfers'!J47</f>
        <v>0</v>
      </c>
      <c r="K299" s="11">
        <f>'VIS STOP cijfers'!K47</f>
        <v>0</v>
      </c>
      <c r="L299" s="11">
        <f>'VIS STOP cijfers'!L47</f>
        <v>0</v>
      </c>
      <c r="M299" s="11">
        <f>'VIS STOP cijfers'!M47</f>
        <v>0</v>
      </c>
      <c r="N299" s="11">
        <f>'VIS STOP cijfers'!N47</f>
        <v>0</v>
      </c>
      <c r="O299" s="11">
        <f>'VIS STOP cijfers'!O47</f>
        <v>0</v>
      </c>
      <c r="P299" s="11">
        <f>'VIS STOP cijfers'!P47</f>
        <v>0</v>
      </c>
      <c r="Q299" s="26">
        <f>'VIS STOP cijfers'!Q47</f>
        <v>50</v>
      </c>
      <c r="R299" s="15">
        <f>'VIS STOP cijfers'!R47</f>
        <v>0</v>
      </c>
      <c r="S299" s="11">
        <f>'VIS STOP cijfers'!S47</f>
        <v>0</v>
      </c>
      <c r="T299" s="11">
        <f>'VIS STOP cijfers'!T47</f>
        <v>50</v>
      </c>
      <c r="U299" s="11">
        <f>'VIS STOP cijfers'!U47</f>
        <v>0</v>
      </c>
      <c r="V299" s="11">
        <f>'VIS STOP cijfers'!V47</f>
        <v>0</v>
      </c>
      <c r="W299" s="11">
        <f>'VIS STOP cijfers'!W47</f>
        <v>0</v>
      </c>
      <c r="X299" s="11">
        <f>'VIS STOP cijfers'!X47</f>
        <v>0</v>
      </c>
      <c r="Y299" s="11">
        <f>'VIS STOP cijfers'!Y47</f>
        <v>0</v>
      </c>
      <c r="Z299" s="49">
        <f>'VIS STOP cijfers'!Z47</f>
        <v>50</v>
      </c>
      <c r="AA299" s="11">
        <f>'VIS STOP cijfers'!AA47</f>
        <v>0</v>
      </c>
      <c r="AB299" s="11">
        <f>'VIS STOP cijfers'!AB47</f>
        <v>0</v>
      </c>
      <c r="AC299" s="11">
        <f>'VIS STOP cijfers'!AC47</f>
        <v>0</v>
      </c>
      <c r="AD299" s="11">
        <f>'VIS STOP cijfers'!AD47</f>
        <v>50</v>
      </c>
      <c r="AE299" s="11">
        <f>'VIS STOP cijfers'!AE47</f>
        <v>0</v>
      </c>
      <c r="AF299" s="11">
        <f>'VIS STOP cijfers'!AF47</f>
        <v>0</v>
      </c>
      <c r="AG299" s="49">
        <f>'VIS STOP cijfers'!AG47</f>
        <v>0</v>
      </c>
      <c r="AH299" s="11">
        <f>'VIS STOP cijfers'!AH47</f>
        <v>0</v>
      </c>
      <c r="AI299" s="11">
        <f>'VIS STOP cijfers'!AI47</f>
        <v>0</v>
      </c>
      <c r="AJ299" s="11">
        <f>'VIS STOP cijfers'!AJ47</f>
        <v>0</v>
      </c>
      <c r="AK299" s="11">
        <f>'VIS STOP cijfers'!AK47</f>
        <v>0</v>
      </c>
      <c r="AL299" s="49">
        <f>'VIS STOP cijfers'!AL47</f>
        <v>0</v>
      </c>
      <c r="AM299" s="11">
        <f>'VIS STOP cijfers'!AM47</f>
        <v>0</v>
      </c>
      <c r="AN299" s="11">
        <f>'VIS STOP cijfers'!AN47</f>
        <v>13</v>
      </c>
      <c r="AO299" s="11">
        <f>'VIS STOP cijfers'!AO47</f>
        <v>13</v>
      </c>
      <c r="AP299" s="11">
        <f>'VIS STOP cijfers'!AP47</f>
        <v>12</v>
      </c>
      <c r="AQ299" s="11">
        <f>'VIS STOP cijfers'!AQ47</f>
        <v>12</v>
      </c>
      <c r="AR299" s="49">
        <f>'VIS STOP cijfers'!AR47</f>
        <v>0</v>
      </c>
      <c r="AS299" s="11">
        <f>'VIS STOP cijfers'!AS47</f>
        <v>0</v>
      </c>
      <c r="AT299" s="11">
        <f>'VIS STOP cijfers'!AT47</f>
        <v>0</v>
      </c>
      <c r="AU299" s="11">
        <f>'VIS STOP cijfers'!AU47</f>
        <v>0</v>
      </c>
      <c r="AV299" s="11">
        <f>'VIS STOP cijfers'!AV47</f>
        <v>0</v>
      </c>
      <c r="AW299" s="11">
        <f>'VIS STOP cijfers'!AW47</f>
        <v>0</v>
      </c>
      <c r="AX299" s="11">
        <f>'VIS STOP cijfers'!AX47</f>
        <v>0</v>
      </c>
      <c r="AY299" s="11">
        <f>'VIS STOP cijfers'!AY47</f>
        <v>0</v>
      </c>
      <c r="AZ299" s="11">
        <f>'VIS STOP cijfers'!AZ47</f>
        <v>0</v>
      </c>
      <c r="BA299" s="11">
        <f>'VIS STOP cijfers'!BA47</f>
        <v>0</v>
      </c>
      <c r="BB299" s="11">
        <f>'VIS STOP cijfers'!BB47</f>
        <v>0</v>
      </c>
      <c r="BC299" s="49">
        <f>'VIS STOP cijfers'!BC47</f>
        <v>0</v>
      </c>
      <c r="BD299" s="11">
        <f>'VIS STOP cijfers'!BD47</f>
        <v>0</v>
      </c>
      <c r="BE299" s="11">
        <f>'VIS STOP cijfers'!BE47</f>
        <v>0</v>
      </c>
      <c r="BF299" s="11">
        <f>'VIS STOP cijfers'!BF47</f>
        <v>0</v>
      </c>
      <c r="BG299" s="11">
        <f>'VIS STOP cijfers'!BG47</f>
        <v>0</v>
      </c>
      <c r="BH299" s="11">
        <f>'VIS STOP cijfers'!BH47</f>
        <v>0</v>
      </c>
      <c r="BI299" s="11">
        <f>'VIS STOP cijfers'!BI47</f>
        <v>0</v>
      </c>
      <c r="BJ299" s="11">
        <f>'VIS STOP cijfers'!BJ47</f>
        <v>0</v>
      </c>
      <c r="BK299" s="49">
        <f>'VIS STOP cijfers'!BK47</f>
        <v>0</v>
      </c>
      <c r="BL299" s="11">
        <f>'VIS STOP cijfers'!BL47</f>
        <v>0</v>
      </c>
      <c r="BM299" s="11">
        <f>'VIS STOP cijfers'!BM47</f>
        <v>0</v>
      </c>
      <c r="BN299" s="11">
        <f>'VIS STOP cijfers'!BN47</f>
        <v>0</v>
      </c>
      <c r="BO299" s="11">
        <f>'VIS STOP cijfers'!BO47</f>
        <v>0</v>
      </c>
      <c r="BP299" s="11">
        <f>'VIS STOP cijfers'!BP47</f>
        <v>0</v>
      </c>
      <c r="BQ299" s="49">
        <f>'VIS STOP cijfers'!BQ47</f>
        <v>0</v>
      </c>
      <c r="BR299" s="11">
        <f>'VIS STOP cijfers'!BR47</f>
        <v>0</v>
      </c>
      <c r="BS299" s="11">
        <f>'VIS STOP cijfers'!BS47</f>
        <v>0</v>
      </c>
      <c r="BT299" s="11">
        <f>'VIS STOP cijfers'!BT47</f>
        <v>0</v>
      </c>
      <c r="BU299" s="11">
        <f>'VIS STOP cijfers'!BU47</f>
        <v>0</v>
      </c>
      <c r="BV299" s="11">
        <f>'VIS STOP cijfers'!BV47</f>
        <v>0</v>
      </c>
      <c r="BW299" s="11">
        <f>'VIS STOP cijfers'!BW47</f>
        <v>0</v>
      </c>
      <c r="BX299" s="47">
        <f>'VIS STOP cijfers'!BX47</f>
        <v>0</v>
      </c>
      <c r="BY299" s="49">
        <f>'VIS STOP cijfers'!BY47</f>
        <v>50</v>
      </c>
      <c r="BZ299" s="11">
        <f>'VIS STOP cijfers'!BZ47</f>
        <v>0</v>
      </c>
      <c r="CA299" s="11">
        <f>'VIS STOP cijfers'!CA47</f>
        <v>0</v>
      </c>
      <c r="CB299" s="11">
        <f>'VIS STOP cijfers'!CB47</f>
        <v>0</v>
      </c>
      <c r="CC299" s="11">
        <f>'VIS STOP cijfers'!CC47</f>
        <v>0</v>
      </c>
      <c r="CD299" s="11">
        <f>'VIS STOP cijfers'!CD47</f>
        <v>0</v>
      </c>
      <c r="CE299" s="11">
        <f>'VIS STOP cijfers'!CE47</f>
        <v>0</v>
      </c>
      <c r="CF299" s="11">
        <f>'VIS STOP cijfers'!CF47</f>
        <v>0</v>
      </c>
      <c r="CG299" s="11">
        <f>'VIS STOP cijfers'!CG47</f>
        <v>0</v>
      </c>
      <c r="CH299" s="11">
        <f>'VIS STOP cijfers'!CH47</f>
        <v>0</v>
      </c>
      <c r="CI299" s="11">
        <f>'VIS STOP cijfers'!CI47</f>
        <v>0</v>
      </c>
      <c r="CJ299" s="11">
        <f>'VIS STOP cijfers'!CJ47</f>
        <v>0</v>
      </c>
      <c r="CK299" s="11">
        <f>'VIS STOP cijfers'!CK47</f>
        <v>0</v>
      </c>
      <c r="CL299" s="49">
        <f>'VIS STOP cijfers'!CL47</f>
        <v>0</v>
      </c>
      <c r="CM299" s="11">
        <f>'VIS STOP cijfers'!CM47</f>
        <v>0</v>
      </c>
      <c r="CN299" s="11">
        <f>'VIS STOP cijfers'!CN47</f>
        <v>0</v>
      </c>
      <c r="CO299" s="11">
        <f>'VIS STOP cijfers'!CO47</f>
        <v>0</v>
      </c>
      <c r="CP299" s="11">
        <f>'VIS STOP cijfers'!CP47</f>
        <v>0</v>
      </c>
      <c r="CQ299" s="11">
        <f>'VIS STOP cijfers'!CQ47</f>
        <v>0</v>
      </c>
      <c r="CR299" s="11">
        <f>'VIS STOP cijfers'!CR47</f>
        <v>0</v>
      </c>
      <c r="CS299" s="11">
        <f>'VIS STOP cijfers'!CS47</f>
        <v>0</v>
      </c>
      <c r="CT299" s="11">
        <f>'VIS STOP cijfers'!CT47</f>
        <v>0</v>
      </c>
      <c r="CU299" s="11">
        <f>'VIS STOP cijfers'!CU47</f>
        <v>0</v>
      </c>
      <c r="CV299" s="11">
        <f>'VIS STOP cijfers'!CV47</f>
        <v>0</v>
      </c>
      <c r="CW299" s="11">
        <f>'VIS STOP cijfers'!CW47</f>
        <v>0</v>
      </c>
      <c r="CX299" s="11">
        <f>'VIS STOP cijfers'!CX47</f>
        <v>0</v>
      </c>
      <c r="CY299" s="26">
        <f>'VIS STOP cijfers'!CY47</f>
        <v>0</v>
      </c>
      <c r="CZ299" s="11">
        <f>'VIS STOP cijfers'!CZ47</f>
        <v>0</v>
      </c>
      <c r="DA299" s="11">
        <f>'VIS STOP cijfers'!DA47</f>
        <v>0</v>
      </c>
      <c r="DB299" s="11">
        <f>'VIS STOP cijfers'!DB47</f>
        <v>0</v>
      </c>
      <c r="DC299" s="11">
        <f>'VIS STOP cijfers'!DC47</f>
        <v>0</v>
      </c>
      <c r="DD299" s="11">
        <f>'VIS STOP cijfers'!DD47</f>
        <v>0</v>
      </c>
      <c r="DE299" s="11">
        <f>'VIS STOP cijfers'!DE47</f>
        <v>0</v>
      </c>
      <c r="DF299" s="11">
        <f>'VIS STOP cijfers'!DF47</f>
        <v>0</v>
      </c>
      <c r="DG299" s="11">
        <f>'VIS STOP cijfers'!DG47</f>
        <v>0</v>
      </c>
      <c r="DH299" s="11">
        <f>'VIS STOP cijfers'!DH47</f>
        <v>0</v>
      </c>
      <c r="DI299" s="11">
        <f>'VIS STOP cijfers'!DI47</f>
        <v>0</v>
      </c>
      <c r="DJ299" s="11">
        <f>'VIS STOP cijfers'!DJ47</f>
        <v>0</v>
      </c>
      <c r="DK299" s="11">
        <f>'VIS STOP cijfers'!DK47</f>
        <v>0</v>
      </c>
      <c r="DL299" s="26">
        <f>'VIS STOP cijfers'!DL47</f>
        <v>0</v>
      </c>
    </row>
    <row r="300" spans="1:116" s="165" customFormat="1">
      <c r="A300" s="47">
        <f>'VIS STOP cijfers'!A48</f>
        <v>0</v>
      </c>
      <c r="B300" s="49" t="str">
        <f>'VIS STOP cijfers'!B48</f>
        <v>WVNT</v>
      </c>
      <c r="C300" s="4" t="str">
        <f>'VIS STOP cijfers'!C48</f>
        <v>Visketen</v>
      </c>
      <c r="D300" s="4" t="str">
        <f>'VIS STOP cijfers'!D48</f>
        <v>VIS Voedselveiligheid niet retribueerbaar VWS</v>
      </c>
      <c r="E300" s="13" t="str">
        <f>'VIS STOP cijfers'!E48</f>
        <v>Regulier laboratorium onderzoek microbiologisch: Verificatie E. Coli in Pectinidae geogst buiten geclassificeerd gebied (officiele controle aanlanding)</v>
      </c>
      <c r="F300" s="5" t="str">
        <f>'VIS STOP cijfers'!F48</f>
        <v>VWS</v>
      </c>
      <c r="G300" s="4">
        <f>'VIS STOP cijfers'!G48</f>
        <v>0</v>
      </c>
      <c r="H300" s="15">
        <f>'VIS STOP cijfers'!H48</f>
        <v>10</v>
      </c>
      <c r="I300" s="625">
        <f>'VIS STOP cijfers'!I48</f>
        <v>0</v>
      </c>
      <c r="J300" s="11">
        <f>'VIS STOP cijfers'!J48</f>
        <v>0</v>
      </c>
      <c r="K300" s="11">
        <f>'VIS STOP cijfers'!K48</f>
        <v>0</v>
      </c>
      <c r="L300" s="11">
        <f>'VIS STOP cijfers'!L48</f>
        <v>0</v>
      </c>
      <c r="M300" s="11">
        <f>'VIS STOP cijfers'!M48</f>
        <v>0</v>
      </c>
      <c r="N300" s="11">
        <f>'VIS STOP cijfers'!N48</f>
        <v>0</v>
      </c>
      <c r="O300" s="11">
        <f>'VIS STOP cijfers'!O48</f>
        <v>0</v>
      </c>
      <c r="P300" s="11">
        <f>'VIS STOP cijfers'!P48</f>
        <v>0</v>
      </c>
      <c r="Q300" s="26">
        <f>'VIS STOP cijfers'!Q48</f>
        <v>10</v>
      </c>
      <c r="R300" s="15">
        <f>'VIS STOP cijfers'!R48</f>
        <v>0</v>
      </c>
      <c r="S300" s="11">
        <f>'VIS STOP cijfers'!S48</f>
        <v>0</v>
      </c>
      <c r="T300" s="11">
        <f>'VIS STOP cijfers'!T48</f>
        <v>10</v>
      </c>
      <c r="U300" s="11">
        <f>'VIS STOP cijfers'!U48</f>
        <v>0</v>
      </c>
      <c r="V300" s="11">
        <f>'VIS STOP cijfers'!V48</f>
        <v>0</v>
      </c>
      <c r="W300" s="11">
        <f>'VIS STOP cijfers'!W48</f>
        <v>0</v>
      </c>
      <c r="X300" s="11">
        <f>'VIS STOP cijfers'!X48</f>
        <v>0</v>
      </c>
      <c r="Y300" s="11">
        <f>'VIS STOP cijfers'!Y48</f>
        <v>0</v>
      </c>
      <c r="Z300" s="49">
        <f>'VIS STOP cijfers'!Z48</f>
        <v>10</v>
      </c>
      <c r="AA300" s="11">
        <f>'VIS STOP cijfers'!AA48</f>
        <v>0</v>
      </c>
      <c r="AB300" s="11">
        <f>'VIS STOP cijfers'!AB48</f>
        <v>0</v>
      </c>
      <c r="AC300" s="11">
        <f>'VIS STOP cijfers'!AC48</f>
        <v>0</v>
      </c>
      <c r="AD300" s="11">
        <f>'VIS STOP cijfers'!AD48</f>
        <v>10</v>
      </c>
      <c r="AE300" s="11">
        <f>'VIS STOP cijfers'!AE48</f>
        <v>0</v>
      </c>
      <c r="AF300" s="11">
        <f>'VIS STOP cijfers'!AF48</f>
        <v>0</v>
      </c>
      <c r="AG300" s="49">
        <f>'VIS STOP cijfers'!AG48</f>
        <v>0</v>
      </c>
      <c r="AH300" s="11">
        <f>'VIS STOP cijfers'!AH48</f>
        <v>0</v>
      </c>
      <c r="AI300" s="11">
        <f>'VIS STOP cijfers'!AI48</f>
        <v>0</v>
      </c>
      <c r="AJ300" s="11">
        <f>'VIS STOP cijfers'!AJ48</f>
        <v>0</v>
      </c>
      <c r="AK300" s="11">
        <f>'VIS STOP cijfers'!AK48</f>
        <v>0</v>
      </c>
      <c r="AL300" s="49">
        <f>'VIS STOP cijfers'!AL48</f>
        <v>0</v>
      </c>
      <c r="AM300" s="11">
        <f>'VIS STOP cijfers'!AM48</f>
        <v>0</v>
      </c>
      <c r="AN300" s="11">
        <f>'VIS STOP cijfers'!AN48</f>
        <v>2.5</v>
      </c>
      <c r="AO300" s="11">
        <f>'VIS STOP cijfers'!AO48</f>
        <v>3</v>
      </c>
      <c r="AP300" s="11">
        <f>'VIS STOP cijfers'!AP48</f>
        <v>2</v>
      </c>
      <c r="AQ300" s="11">
        <f>'VIS STOP cijfers'!AQ48</f>
        <v>2</v>
      </c>
      <c r="AR300" s="49">
        <f>'VIS STOP cijfers'!AR48</f>
        <v>0.5</v>
      </c>
      <c r="AS300" s="11">
        <f>'VIS STOP cijfers'!AS48</f>
        <v>0</v>
      </c>
      <c r="AT300" s="11">
        <f>'VIS STOP cijfers'!AT48</f>
        <v>0</v>
      </c>
      <c r="AU300" s="11">
        <f>'VIS STOP cijfers'!AU48</f>
        <v>0</v>
      </c>
      <c r="AV300" s="11">
        <f>'VIS STOP cijfers'!AV48</f>
        <v>0</v>
      </c>
      <c r="AW300" s="11">
        <f>'VIS STOP cijfers'!AW48</f>
        <v>0</v>
      </c>
      <c r="AX300" s="11">
        <f>'VIS STOP cijfers'!AX48</f>
        <v>0</v>
      </c>
      <c r="AY300" s="11">
        <f>'VIS STOP cijfers'!AY48</f>
        <v>0</v>
      </c>
      <c r="AZ300" s="11">
        <f>'VIS STOP cijfers'!AZ48</f>
        <v>0</v>
      </c>
      <c r="BA300" s="11">
        <f>'VIS STOP cijfers'!BA48</f>
        <v>0</v>
      </c>
      <c r="BB300" s="11">
        <f>'VIS STOP cijfers'!BB48</f>
        <v>0</v>
      </c>
      <c r="BC300" s="49">
        <f>'VIS STOP cijfers'!BC48</f>
        <v>0</v>
      </c>
      <c r="BD300" s="11">
        <f>'VIS STOP cijfers'!BD48</f>
        <v>0</v>
      </c>
      <c r="BE300" s="11">
        <f>'VIS STOP cijfers'!BE48</f>
        <v>0</v>
      </c>
      <c r="BF300" s="11">
        <f>'VIS STOP cijfers'!BF48</f>
        <v>0</v>
      </c>
      <c r="BG300" s="11">
        <f>'VIS STOP cijfers'!BG48</f>
        <v>0</v>
      </c>
      <c r="BH300" s="11">
        <f>'VIS STOP cijfers'!BH48</f>
        <v>0</v>
      </c>
      <c r="BI300" s="11">
        <f>'VIS STOP cijfers'!BI48</f>
        <v>0</v>
      </c>
      <c r="BJ300" s="11">
        <f>'VIS STOP cijfers'!BJ48</f>
        <v>0</v>
      </c>
      <c r="BK300" s="49">
        <f>'VIS STOP cijfers'!BK48</f>
        <v>0</v>
      </c>
      <c r="BL300" s="11">
        <f>'VIS STOP cijfers'!BL48</f>
        <v>0</v>
      </c>
      <c r="BM300" s="11">
        <f>'VIS STOP cijfers'!BM48</f>
        <v>0</v>
      </c>
      <c r="BN300" s="11">
        <f>'VIS STOP cijfers'!BN48</f>
        <v>0</v>
      </c>
      <c r="BO300" s="11">
        <f>'VIS STOP cijfers'!BO48</f>
        <v>0</v>
      </c>
      <c r="BP300" s="11">
        <f>'VIS STOP cijfers'!BP48</f>
        <v>0</v>
      </c>
      <c r="BQ300" s="49">
        <f>'VIS STOP cijfers'!BQ48</f>
        <v>0</v>
      </c>
      <c r="BR300" s="11">
        <f>'VIS STOP cijfers'!BR48</f>
        <v>0</v>
      </c>
      <c r="BS300" s="11">
        <f>'VIS STOP cijfers'!BS48</f>
        <v>0</v>
      </c>
      <c r="BT300" s="11">
        <f>'VIS STOP cijfers'!BT48</f>
        <v>0</v>
      </c>
      <c r="BU300" s="11">
        <f>'VIS STOP cijfers'!BU48</f>
        <v>0</v>
      </c>
      <c r="BV300" s="11">
        <f>'VIS STOP cijfers'!BV48</f>
        <v>0</v>
      </c>
      <c r="BW300" s="11">
        <f>'VIS STOP cijfers'!BW48</f>
        <v>0</v>
      </c>
      <c r="BX300" s="47">
        <f>'VIS STOP cijfers'!BX48</f>
        <v>0</v>
      </c>
      <c r="BY300" s="49">
        <f>'VIS STOP cijfers'!BY48</f>
        <v>9.5</v>
      </c>
      <c r="BZ300" s="11">
        <f>'VIS STOP cijfers'!BZ48</f>
        <v>0</v>
      </c>
      <c r="CA300" s="11">
        <f>'VIS STOP cijfers'!CA48</f>
        <v>0</v>
      </c>
      <c r="CB300" s="11">
        <f>'VIS STOP cijfers'!CB48</f>
        <v>0</v>
      </c>
      <c r="CC300" s="11">
        <f>'VIS STOP cijfers'!CC48</f>
        <v>0</v>
      </c>
      <c r="CD300" s="11">
        <f>'VIS STOP cijfers'!CD48</f>
        <v>0</v>
      </c>
      <c r="CE300" s="11">
        <f>'VIS STOP cijfers'!CE48</f>
        <v>0</v>
      </c>
      <c r="CF300" s="11">
        <f>'VIS STOP cijfers'!CF48</f>
        <v>0</v>
      </c>
      <c r="CG300" s="11">
        <f>'VIS STOP cijfers'!CG48</f>
        <v>0</v>
      </c>
      <c r="CH300" s="11">
        <f>'VIS STOP cijfers'!CH48</f>
        <v>0</v>
      </c>
      <c r="CI300" s="11">
        <f>'VIS STOP cijfers'!CI48</f>
        <v>0</v>
      </c>
      <c r="CJ300" s="11">
        <f>'VIS STOP cijfers'!CJ48</f>
        <v>0</v>
      </c>
      <c r="CK300" s="11">
        <f>'VIS STOP cijfers'!CK48</f>
        <v>0</v>
      </c>
      <c r="CL300" s="49">
        <f>'VIS STOP cijfers'!CL48</f>
        <v>0</v>
      </c>
      <c r="CM300" s="11">
        <f>'VIS STOP cijfers'!CM48</f>
        <v>0</v>
      </c>
      <c r="CN300" s="11">
        <f>'VIS STOP cijfers'!CN48</f>
        <v>0</v>
      </c>
      <c r="CO300" s="11">
        <f>'VIS STOP cijfers'!CO48</f>
        <v>0</v>
      </c>
      <c r="CP300" s="11">
        <f>'VIS STOP cijfers'!CP48</f>
        <v>0</v>
      </c>
      <c r="CQ300" s="11">
        <f>'VIS STOP cijfers'!CQ48</f>
        <v>0</v>
      </c>
      <c r="CR300" s="11">
        <f>'VIS STOP cijfers'!CR48</f>
        <v>0</v>
      </c>
      <c r="CS300" s="11">
        <f>'VIS STOP cijfers'!CS48</f>
        <v>0</v>
      </c>
      <c r="CT300" s="11">
        <f>'VIS STOP cijfers'!CT48</f>
        <v>0</v>
      </c>
      <c r="CU300" s="11">
        <f>'VIS STOP cijfers'!CU48</f>
        <v>0</v>
      </c>
      <c r="CV300" s="11">
        <f>'VIS STOP cijfers'!CV48</f>
        <v>0</v>
      </c>
      <c r="CW300" s="11">
        <f>'VIS STOP cijfers'!CW48</f>
        <v>0</v>
      </c>
      <c r="CX300" s="11">
        <f>'VIS STOP cijfers'!CX48</f>
        <v>0</v>
      </c>
      <c r="CY300" s="26">
        <f>'VIS STOP cijfers'!CY48</f>
        <v>0</v>
      </c>
      <c r="CZ300" s="11">
        <f>'VIS STOP cijfers'!CZ48</f>
        <v>0</v>
      </c>
      <c r="DA300" s="11">
        <f>'VIS STOP cijfers'!DA48</f>
        <v>0</v>
      </c>
      <c r="DB300" s="11">
        <f>'VIS STOP cijfers'!DB48</f>
        <v>0</v>
      </c>
      <c r="DC300" s="11">
        <f>'VIS STOP cijfers'!DC48</f>
        <v>0</v>
      </c>
      <c r="DD300" s="11">
        <f>'VIS STOP cijfers'!DD48</f>
        <v>0</v>
      </c>
      <c r="DE300" s="11">
        <f>'VIS STOP cijfers'!DE48</f>
        <v>0</v>
      </c>
      <c r="DF300" s="11">
        <f>'VIS STOP cijfers'!DF48</f>
        <v>0</v>
      </c>
      <c r="DG300" s="11">
        <f>'VIS STOP cijfers'!DG48</f>
        <v>0</v>
      </c>
      <c r="DH300" s="11">
        <f>'VIS STOP cijfers'!DH48</f>
        <v>0</v>
      </c>
      <c r="DI300" s="11">
        <f>'VIS STOP cijfers'!DI48</f>
        <v>0</v>
      </c>
      <c r="DJ300" s="11">
        <f>'VIS STOP cijfers'!DJ48</f>
        <v>0</v>
      </c>
      <c r="DK300" s="11">
        <f>'VIS STOP cijfers'!DK48</f>
        <v>0</v>
      </c>
      <c r="DL300" s="26">
        <f>'VIS STOP cijfers'!DL48</f>
        <v>0</v>
      </c>
    </row>
    <row r="301" spans="1:116" s="165" customFormat="1">
      <c r="A301" s="47">
        <f>'VIS STOP cijfers'!A49</f>
        <v>0</v>
      </c>
      <c r="B301" s="49" t="str">
        <f>'VIS STOP cijfers'!B49</f>
        <v>WVNT</v>
      </c>
      <c r="C301" s="4" t="str">
        <f>'VIS STOP cijfers'!C49</f>
        <v>Visketen</v>
      </c>
      <c r="D301" s="4" t="str">
        <f>'VIS STOP cijfers'!D49</f>
        <v>VIS Voedselveiligheid niet retribueerbaar VWS</v>
      </c>
      <c r="E301" s="13" t="str">
        <f>'VIS STOP cijfers'!E49</f>
        <v>Regulier laboratorium onderzoek microbiologisch: Verificatie Salmonella garnalen (FVO)</v>
      </c>
      <c r="F301" s="5" t="str">
        <f>'VIS STOP cijfers'!F49</f>
        <v>VWS</v>
      </c>
      <c r="G301" s="4">
        <f>'VIS STOP cijfers'!G49</f>
        <v>0</v>
      </c>
      <c r="H301" s="15">
        <f>'VIS STOP cijfers'!H49</f>
        <v>25</v>
      </c>
      <c r="I301" s="625">
        <f>'VIS STOP cijfers'!I49</f>
        <v>0</v>
      </c>
      <c r="J301" s="11">
        <f>'VIS STOP cijfers'!J49</f>
        <v>0</v>
      </c>
      <c r="K301" s="11">
        <f>'VIS STOP cijfers'!K49</f>
        <v>0</v>
      </c>
      <c r="L301" s="11">
        <f>'VIS STOP cijfers'!L49</f>
        <v>0</v>
      </c>
      <c r="M301" s="11">
        <f>'VIS STOP cijfers'!M49</f>
        <v>0</v>
      </c>
      <c r="N301" s="11">
        <f>'VIS STOP cijfers'!N49</f>
        <v>0</v>
      </c>
      <c r="O301" s="11">
        <f>'VIS STOP cijfers'!O49</f>
        <v>0</v>
      </c>
      <c r="P301" s="11">
        <f>'VIS STOP cijfers'!P49</f>
        <v>0</v>
      </c>
      <c r="Q301" s="26">
        <f>'VIS STOP cijfers'!Q49</f>
        <v>25</v>
      </c>
      <c r="R301" s="15">
        <f>'VIS STOP cijfers'!R49</f>
        <v>0</v>
      </c>
      <c r="S301" s="11">
        <f>'VIS STOP cijfers'!S49</f>
        <v>0</v>
      </c>
      <c r="T301" s="11">
        <f>'VIS STOP cijfers'!T49</f>
        <v>25</v>
      </c>
      <c r="U301" s="11">
        <f>'VIS STOP cijfers'!U49</f>
        <v>0</v>
      </c>
      <c r="V301" s="11">
        <f>'VIS STOP cijfers'!V49</f>
        <v>0</v>
      </c>
      <c r="W301" s="11">
        <f>'VIS STOP cijfers'!W49</f>
        <v>0</v>
      </c>
      <c r="X301" s="11">
        <f>'VIS STOP cijfers'!X49</f>
        <v>0</v>
      </c>
      <c r="Y301" s="11">
        <f>'VIS STOP cijfers'!Y49</f>
        <v>0</v>
      </c>
      <c r="Z301" s="49">
        <f>'VIS STOP cijfers'!Z49</f>
        <v>25</v>
      </c>
      <c r="AA301" s="11">
        <f>'VIS STOP cijfers'!AA49</f>
        <v>0</v>
      </c>
      <c r="AB301" s="11">
        <f>'VIS STOP cijfers'!AB49</f>
        <v>0</v>
      </c>
      <c r="AC301" s="11">
        <f>'VIS STOP cijfers'!AC49</f>
        <v>0</v>
      </c>
      <c r="AD301" s="11">
        <f>'VIS STOP cijfers'!AD49</f>
        <v>25</v>
      </c>
      <c r="AE301" s="11">
        <f>'VIS STOP cijfers'!AE49</f>
        <v>0</v>
      </c>
      <c r="AF301" s="11">
        <f>'VIS STOP cijfers'!AF49</f>
        <v>0</v>
      </c>
      <c r="AG301" s="49">
        <f>'VIS STOP cijfers'!AG49</f>
        <v>0</v>
      </c>
      <c r="AH301" s="11">
        <f>'VIS STOP cijfers'!AH49</f>
        <v>0</v>
      </c>
      <c r="AI301" s="11">
        <f>'VIS STOP cijfers'!AI49</f>
        <v>0</v>
      </c>
      <c r="AJ301" s="11">
        <f>'VIS STOP cijfers'!AJ49</f>
        <v>0</v>
      </c>
      <c r="AK301" s="11">
        <f>'VIS STOP cijfers'!AK49</f>
        <v>0</v>
      </c>
      <c r="AL301" s="49">
        <f>'VIS STOP cijfers'!AL49</f>
        <v>0</v>
      </c>
      <c r="AM301" s="11">
        <f>'VIS STOP cijfers'!AM49</f>
        <v>0</v>
      </c>
      <c r="AN301" s="11">
        <f>'VIS STOP cijfers'!AN49</f>
        <v>6.25</v>
      </c>
      <c r="AO301" s="11">
        <f>'VIS STOP cijfers'!AO49</f>
        <v>6.25</v>
      </c>
      <c r="AP301" s="11">
        <f>'VIS STOP cijfers'!AP49</f>
        <v>6.25</v>
      </c>
      <c r="AQ301" s="11">
        <f>'VIS STOP cijfers'!AQ49</f>
        <v>6.25</v>
      </c>
      <c r="AR301" s="49">
        <f>'VIS STOP cijfers'!AR49</f>
        <v>0</v>
      </c>
      <c r="AS301" s="11">
        <f>'VIS STOP cijfers'!AS49</f>
        <v>0</v>
      </c>
      <c r="AT301" s="11">
        <f>'VIS STOP cijfers'!AT49</f>
        <v>0</v>
      </c>
      <c r="AU301" s="11">
        <f>'VIS STOP cijfers'!AU49</f>
        <v>0</v>
      </c>
      <c r="AV301" s="11">
        <f>'VIS STOP cijfers'!AV49</f>
        <v>0</v>
      </c>
      <c r="AW301" s="11">
        <f>'VIS STOP cijfers'!AW49</f>
        <v>0</v>
      </c>
      <c r="AX301" s="11">
        <f>'VIS STOP cijfers'!AX49</f>
        <v>0</v>
      </c>
      <c r="AY301" s="11">
        <f>'VIS STOP cijfers'!AY49</f>
        <v>0</v>
      </c>
      <c r="AZ301" s="11">
        <f>'VIS STOP cijfers'!AZ49</f>
        <v>0</v>
      </c>
      <c r="BA301" s="11">
        <f>'VIS STOP cijfers'!BA49</f>
        <v>0</v>
      </c>
      <c r="BB301" s="11">
        <f>'VIS STOP cijfers'!BB49</f>
        <v>0</v>
      </c>
      <c r="BC301" s="49">
        <f>'VIS STOP cijfers'!BC49</f>
        <v>0</v>
      </c>
      <c r="BD301" s="11">
        <f>'VIS STOP cijfers'!BD49</f>
        <v>0</v>
      </c>
      <c r="BE301" s="11">
        <f>'VIS STOP cijfers'!BE49</f>
        <v>0</v>
      </c>
      <c r="BF301" s="11">
        <f>'VIS STOP cijfers'!BF49</f>
        <v>0</v>
      </c>
      <c r="BG301" s="11">
        <f>'VIS STOP cijfers'!BG49</f>
        <v>0</v>
      </c>
      <c r="BH301" s="11">
        <f>'VIS STOP cijfers'!BH49</f>
        <v>0</v>
      </c>
      <c r="BI301" s="11">
        <f>'VIS STOP cijfers'!BI49</f>
        <v>0</v>
      </c>
      <c r="BJ301" s="11">
        <f>'VIS STOP cijfers'!BJ49</f>
        <v>0</v>
      </c>
      <c r="BK301" s="49">
        <f>'VIS STOP cijfers'!BK49</f>
        <v>0</v>
      </c>
      <c r="BL301" s="11">
        <f>'VIS STOP cijfers'!BL49</f>
        <v>0</v>
      </c>
      <c r="BM301" s="11">
        <f>'VIS STOP cijfers'!BM49</f>
        <v>0</v>
      </c>
      <c r="BN301" s="11">
        <f>'VIS STOP cijfers'!BN49</f>
        <v>0</v>
      </c>
      <c r="BO301" s="11">
        <f>'VIS STOP cijfers'!BO49</f>
        <v>0</v>
      </c>
      <c r="BP301" s="11">
        <f>'VIS STOP cijfers'!BP49</f>
        <v>0</v>
      </c>
      <c r="BQ301" s="49">
        <f>'VIS STOP cijfers'!BQ49</f>
        <v>0</v>
      </c>
      <c r="BR301" s="11">
        <f>'VIS STOP cijfers'!BR49</f>
        <v>0</v>
      </c>
      <c r="BS301" s="11">
        <f>'VIS STOP cijfers'!BS49</f>
        <v>0</v>
      </c>
      <c r="BT301" s="11">
        <f>'VIS STOP cijfers'!BT49</f>
        <v>0</v>
      </c>
      <c r="BU301" s="11">
        <f>'VIS STOP cijfers'!BU49</f>
        <v>0</v>
      </c>
      <c r="BV301" s="11">
        <f>'VIS STOP cijfers'!BV49</f>
        <v>0</v>
      </c>
      <c r="BW301" s="11">
        <f>'VIS STOP cijfers'!BW49</f>
        <v>0</v>
      </c>
      <c r="BX301" s="47">
        <f>'VIS STOP cijfers'!BX49</f>
        <v>0</v>
      </c>
      <c r="BY301" s="49">
        <f>'VIS STOP cijfers'!BY49</f>
        <v>25</v>
      </c>
      <c r="BZ301" s="11">
        <f>'VIS STOP cijfers'!BZ49</f>
        <v>0</v>
      </c>
      <c r="CA301" s="11">
        <f>'VIS STOP cijfers'!CA49</f>
        <v>0</v>
      </c>
      <c r="CB301" s="11">
        <f>'VIS STOP cijfers'!CB49</f>
        <v>0</v>
      </c>
      <c r="CC301" s="11">
        <f>'VIS STOP cijfers'!CC49</f>
        <v>0</v>
      </c>
      <c r="CD301" s="11">
        <f>'VIS STOP cijfers'!CD49</f>
        <v>0</v>
      </c>
      <c r="CE301" s="11">
        <f>'VIS STOP cijfers'!CE49</f>
        <v>0</v>
      </c>
      <c r="CF301" s="11">
        <f>'VIS STOP cijfers'!CF49</f>
        <v>0</v>
      </c>
      <c r="CG301" s="11">
        <f>'VIS STOP cijfers'!CG49</f>
        <v>0</v>
      </c>
      <c r="CH301" s="11">
        <f>'VIS STOP cijfers'!CH49</f>
        <v>0</v>
      </c>
      <c r="CI301" s="11">
        <f>'VIS STOP cijfers'!CI49</f>
        <v>0</v>
      </c>
      <c r="CJ301" s="11">
        <f>'VIS STOP cijfers'!CJ49</f>
        <v>0</v>
      </c>
      <c r="CK301" s="11">
        <f>'VIS STOP cijfers'!CK49</f>
        <v>0</v>
      </c>
      <c r="CL301" s="49">
        <f>'VIS STOP cijfers'!CL49</f>
        <v>0</v>
      </c>
      <c r="CM301" s="11">
        <f>'VIS STOP cijfers'!CM49</f>
        <v>0</v>
      </c>
      <c r="CN301" s="11">
        <f>'VIS STOP cijfers'!CN49</f>
        <v>0</v>
      </c>
      <c r="CO301" s="11">
        <f>'VIS STOP cijfers'!CO49</f>
        <v>0</v>
      </c>
      <c r="CP301" s="11">
        <f>'VIS STOP cijfers'!CP49</f>
        <v>0</v>
      </c>
      <c r="CQ301" s="11">
        <f>'VIS STOP cijfers'!CQ49</f>
        <v>0</v>
      </c>
      <c r="CR301" s="11">
        <f>'VIS STOP cijfers'!CR49</f>
        <v>0</v>
      </c>
      <c r="CS301" s="11">
        <f>'VIS STOP cijfers'!CS49</f>
        <v>0</v>
      </c>
      <c r="CT301" s="11">
        <f>'VIS STOP cijfers'!CT49</f>
        <v>0</v>
      </c>
      <c r="CU301" s="11">
        <f>'VIS STOP cijfers'!CU49</f>
        <v>0</v>
      </c>
      <c r="CV301" s="11">
        <f>'VIS STOP cijfers'!CV49</f>
        <v>0</v>
      </c>
      <c r="CW301" s="11">
        <f>'VIS STOP cijfers'!CW49</f>
        <v>0</v>
      </c>
      <c r="CX301" s="11">
        <f>'VIS STOP cijfers'!CX49</f>
        <v>0</v>
      </c>
      <c r="CY301" s="26">
        <f>'VIS STOP cijfers'!CY49</f>
        <v>0</v>
      </c>
      <c r="CZ301" s="11">
        <f>'VIS STOP cijfers'!CZ49</f>
        <v>0</v>
      </c>
      <c r="DA301" s="11">
        <f>'VIS STOP cijfers'!DA49</f>
        <v>0</v>
      </c>
      <c r="DB301" s="11">
        <f>'VIS STOP cijfers'!DB49</f>
        <v>0</v>
      </c>
      <c r="DC301" s="11">
        <f>'VIS STOP cijfers'!DC49</f>
        <v>0</v>
      </c>
      <c r="DD301" s="11">
        <f>'VIS STOP cijfers'!DD49</f>
        <v>0</v>
      </c>
      <c r="DE301" s="11">
        <f>'VIS STOP cijfers'!DE49</f>
        <v>0</v>
      </c>
      <c r="DF301" s="11">
        <f>'VIS STOP cijfers'!DF49</f>
        <v>0</v>
      </c>
      <c r="DG301" s="11">
        <f>'VIS STOP cijfers'!DG49</f>
        <v>0</v>
      </c>
      <c r="DH301" s="11">
        <f>'VIS STOP cijfers'!DH49</f>
        <v>0</v>
      </c>
      <c r="DI301" s="11">
        <f>'VIS STOP cijfers'!DI49</f>
        <v>0</v>
      </c>
      <c r="DJ301" s="11">
        <f>'VIS STOP cijfers'!DJ49</f>
        <v>0</v>
      </c>
      <c r="DK301" s="11">
        <f>'VIS STOP cijfers'!DK49</f>
        <v>0</v>
      </c>
      <c r="DL301" s="26">
        <f>'VIS STOP cijfers'!DL49</f>
        <v>0</v>
      </c>
    </row>
    <row r="302" spans="1:116" s="165" customFormat="1">
      <c r="A302" s="47">
        <f>'VIS STOP cijfers'!A50</f>
        <v>0</v>
      </c>
      <c r="B302" s="49" t="str">
        <f>'VIS STOP cijfers'!B50</f>
        <v>WVNT</v>
      </c>
      <c r="C302" s="4" t="str">
        <f>'VIS STOP cijfers'!C50</f>
        <v>Visketen</v>
      </c>
      <c r="D302" s="4" t="str">
        <f>'VIS STOP cijfers'!D50</f>
        <v>VIS Voedselveiligheid niet retribueerbaar VWS</v>
      </c>
      <c r="E302" s="4" t="str">
        <f>'VIS STOP cijfers'!E50</f>
        <v>Regulier laboratorium onderzoek microbiologisch: Wateronderzoek scherfijs productie door viskotters</v>
      </c>
      <c r="F302" s="5" t="str">
        <f>'VIS STOP cijfers'!F50</f>
        <v>VWS</v>
      </c>
      <c r="G302" s="4">
        <f>'VIS STOP cijfers'!G50</f>
        <v>0</v>
      </c>
      <c r="H302" s="15">
        <f>'VIS STOP cijfers'!H50</f>
        <v>25</v>
      </c>
      <c r="I302" s="625">
        <f>'VIS STOP cijfers'!I50</f>
        <v>0</v>
      </c>
      <c r="J302" s="11">
        <f>'VIS STOP cijfers'!J50</f>
        <v>0</v>
      </c>
      <c r="K302" s="11">
        <f>'VIS STOP cijfers'!K50</f>
        <v>0</v>
      </c>
      <c r="L302" s="11">
        <f>'VIS STOP cijfers'!L50</f>
        <v>0</v>
      </c>
      <c r="M302" s="11">
        <f>'VIS STOP cijfers'!M50</f>
        <v>0</v>
      </c>
      <c r="N302" s="11">
        <f>'VIS STOP cijfers'!N50</f>
        <v>0</v>
      </c>
      <c r="O302" s="11">
        <f>'VIS STOP cijfers'!O50</f>
        <v>0</v>
      </c>
      <c r="P302" s="11">
        <f>'VIS STOP cijfers'!P50</f>
        <v>0</v>
      </c>
      <c r="Q302" s="26">
        <f>'VIS STOP cijfers'!Q50</f>
        <v>25</v>
      </c>
      <c r="R302" s="15">
        <f>'VIS STOP cijfers'!R50</f>
        <v>0</v>
      </c>
      <c r="S302" s="11">
        <f>'VIS STOP cijfers'!S50</f>
        <v>0</v>
      </c>
      <c r="T302" s="11">
        <f>'VIS STOP cijfers'!T50</f>
        <v>25</v>
      </c>
      <c r="U302" s="11">
        <f>'VIS STOP cijfers'!U50</f>
        <v>0</v>
      </c>
      <c r="V302" s="11">
        <f>'VIS STOP cijfers'!V50</f>
        <v>0</v>
      </c>
      <c r="W302" s="11">
        <f>'VIS STOP cijfers'!W50</f>
        <v>0</v>
      </c>
      <c r="X302" s="11">
        <f>'VIS STOP cijfers'!X50</f>
        <v>0</v>
      </c>
      <c r="Y302" s="11">
        <f>'VIS STOP cijfers'!Y50</f>
        <v>0</v>
      </c>
      <c r="Z302" s="49">
        <f>'VIS STOP cijfers'!Z50</f>
        <v>25</v>
      </c>
      <c r="AA302" s="11">
        <f>'VIS STOP cijfers'!AA50</f>
        <v>0</v>
      </c>
      <c r="AB302" s="11">
        <f>'VIS STOP cijfers'!AB50</f>
        <v>0</v>
      </c>
      <c r="AC302" s="11">
        <f>'VIS STOP cijfers'!AC50</f>
        <v>0</v>
      </c>
      <c r="AD302" s="11">
        <f>'VIS STOP cijfers'!AD50</f>
        <v>25</v>
      </c>
      <c r="AE302" s="11">
        <f>'VIS STOP cijfers'!AE50</f>
        <v>0</v>
      </c>
      <c r="AF302" s="11">
        <f>'VIS STOP cijfers'!AF50</f>
        <v>0</v>
      </c>
      <c r="AG302" s="49">
        <f>'VIS STOP cijfers'!AG50</f>
        <v>0</v>
      </c>
      <c r="AH302" s="11">
        <f>'VIS STOP cijfers'!AH50</f>
        <v>0</v>
      </c>
      <c r="AI302" s="11">
        <f>'VIS STOP cijfers'!AI50</f>
        <v>0</v>
      </c>
      <c r="AJ302" s="11">
        <f>'VIS STOP cijfers'!AJ50</f>
        <v>0</v>
      </c>
      <c r="AK302" s="11">
        <f>'VIS STOP cijfers'!AK50</f>
        <v>0</v>
      </c>
      <c r="AL302" s="49">
        <f>'VIS STOP cijfers'!AL50</f>
        <v>0</v>
      </c>
      <c r="AM302" s="11">
        <f>'VIS STOP cijfers'!AM50</f>
        <v>0</v>
      </c>
      <c r="AN302" s="11">
        <f>'VIS STOP cijfers'!AN50</f>
        <v>6.25</v>
      </c>
      <c r="AO302" s="11">
        <f>'VIS STOP cijfers'!AO50</f>
        <v>6.25</v>
      </c>
      <c r="AP302" s="11">
        <f>'VIS STOP cijfers'!AP50</f>
        <v>6.25</v>
      </c>
      <c r="AQ302" s="11">
        <f>'VIS STOP cijfers'!AQ50</f>
        <v>6.25</v>
      </c>
      <c r="AR302" s="49">
        <f>'VIS STOP cijfers'!AR50</f>
        <v>0</v>
      </c>
      <c r="AS302" s="11">
        <f>'VIS STOP cijfers'!AS50</f>
        <v>0</v>
      </c>
      <c r="AT302" s="11">
        <f>'VIS STOP cijfers'!AT50</f>
        <v>0</v>
      </c>
      <c r="AU302" s="11">
        <f>'VIS STOP cijfers'!AU50</f>
        <v>0</v>
      </c>
      <c r="AV302" s="11">
        <f>'VIS STOP cijfers'!AV50</f>
        <v>0</v>
      </c>
      <c r="AW302" s="11">
        <f>'VIS STOP cijfers'!AW50</f>
        <v>0</v>
      </c>
      <c r="AX302" s="11">
        <f>'VIS STOP cijfers'!AX50</f>
        <v>0</v>
      </c>
      <c r="AY302" s="11">
        <f>'VIS STOP cijfers'!AY50</f>
        <v>0</v>
      </c>
      <c r="AZ302" s="11">
        <f>'VIS STOP cijfers'!AZ50</f>
        <v>0</v>
      </c>
      <c r="BA302" s="11">
        <f>'VIS STOP cijfers'!BA50</f>
        <v>0</v>
      </c>
      <c r="BB302" s="11">
        <f>'VIS STOP cijfers'!BB50</f>
        <v>0</v>
      </c>
      <c r="BC302" s="49">
        <f>'VIS STOP cijfers'!BC50</f>
        <v>0</v>
      </c>
      <c r="BD302" s="11">
        <f>'VIS STOP cijfers'!BD50</f>
        <v>0</v>
      </c>
      <c r="BE302" s="11">
        <f>'VIS STOP cijfers'!BE50</f>
        <v>0</v>
      </c>
      <c r="BF302" s="11">
        <f>'VIS STOP cijfers'!BF50</f>
        <v>0</v>
      </c>
      <c r="BG302" s="11">
        <f>'VIS STOP cijfers'!BG50</f>
        <v>0</v>
      </c>
      <c r="BH302" s="11">
        <f>'VIS STOP cijfers'!BH50</f>
        <v>0</v>
      </c>
      <c r="BI302" s="11">
        <f>'VIS STOP cijfers'!BI50</f>
        <v>0</v>
      </c>
      <c r="BJ302" s="11">
        <f>'VIS STOP cijfers'!BJ50</f>
        <v>0</v>
      </c>
      <c r="BK302" s="49">
        <f>'VIS STOP cijfers'!BK50</f>
        <v>0</v>
      </c>
      <c r="BL302" s="11">
        <f>'VIS STOP cijfers'!BL50</f>
        <v>0</v>
      </c>
      <c r="BM302" s="11">
        <f>'VIS STOP cijfers'!BM50</f>
        <v>0</v>
      </c>
      <c r="BN302" s="11">
        <f>'VIS STOP cijfers'!BN50</f>
        <v>0</v>
      </c>
      <c r="BO302" s="11">
        <f>'VIS STOP cijfers'!BO50</f>
        <v>0</v>
      </c>
      <c r="BP302" s="11">
        <f>'VIS STOP cijfers'!BP50</f>
        <v>0</v>
      </c>
      <c r="BQ302" s="49">
        <f>'VIS STOP cijfers'!BQ50</f>
        <v>0</v>
      </c>
      <c r="BR302" s="11">
        <f>'VIS STOP cijfers'!BR50</f>
        <v>0</v>
      </c>
      <c r="BS302" s="11">
        <f>'VIS STOP cijfers'!BS50</f>
        <v>0</v>
      </c>
      <c r="BT302" s="11">
        <f>'VIS STOP cijfers'!BT50</f>
        <v>0</v>
      </c>
      <c r="BU302" s="11">
        <f>'VIS STOP cijfers'!BU50</f>
        <v>0</v>
      </c>
      <c r="BV302" s="11">
        <f>'VIS STOP cijfers'!BV50</f>
        <v>0</v>
      </c>
      <c r="BW302" s="11">
        <f>'VIS STOP cijfers'!BW50</f>
        <v>0</v>
      </c>
      <c r="BX302" s="47">
        <f>'VIS STOP cijfers'!BX50</f>
        <v>0</v>
      </c>
      <c r="BY302" s="49">
        <f>'VIS STOP cijfers'!BY50</f>
        <v>25</v>
      </c>
      <c r="BZ302" s="11">
        <f>'VIS STOP cijfers'!BZ50</f>
        <v>0</v>
      </c>
      <c r="CA302" s="11">
        <f>'VIS STOP cijfers'!CA50</f>
        <v>0</v>
      </c>
      <c r="CB302" s="11">
        <f>'VIS STOP cijfers'!CB50</f>
        <v>0</v>
      </c>
      <c r="CC302" s="11">
        <f>'VIS STOP cijfers'!CC50</f>
        <v>0</v>
      </c>
      <c r="CD302" s="11">
        <f>'VIS STOP cijfers'!CD50</f>
        <v>0</v>
      </c>
      <c r="CE302" s="11">
        <f>'VIS STOP cijfers'!CE50</f>
        <v>0</v>
      </c>
      <c r="CF302" s="11">
        <f>'VIS STOP cijfers'!CF50</f>
        <v>0</v>
      </c>
      <c r="CG302" s="11">
        <f>'VIS STOP cijfers'!CG50</f>
        <v>0</v>
      </c>
      <c r="CH302" s="11">
        <f>'VIS STOP cijfers'!CH50</f>
        <v>0</v>
      </c>
      <c r="CI302" s="11">
        <f>'VIS STOP cijfers'!CI50</f>
        <v>0</v>
      </c>
      <c r="CJ302" s="11">
        <f>'VIS STOP cijfers'!CJ50</f>
        <v>0</v>
      </c>
      <c r="CK302" s="11">
        <f>'VIS STOP cijfers'!CK50</f>
        <v>0</v>
      </c>
      <c r="CL302" s="49">
        <f>'VIS STOP cijfers'!CL50</f>
        <v>0</v>
      </c>
      <c r="CM302" s="11">
        <f>'VIS STOP cijfers'!CM50</f>
        <v>0</v>
      </c>
      <c r="CN302" s="11">
        <f>'VIS STOP cijfers'!CN50</f>
        <v>0</v>
      </c>
      <c r="CO302" s="11">
        <f>'VIS STOP cijfers'!CO50</f>
        <v>0</v>
      </c>
      <c r="CP302" s="11">
        <f>'VIS STOP cijfers'!CP50</f>
        <v>0</v>
      </c>
      <c r="CQ302" s="11">
        <f>'VIS STOP cijfers'!CQ50</f>
        <v>0</v>
      </c>
      <c r="CR302" s="11">
        <f>'VIS STOP cijfers'!CR50</f>
        <v>0</v>
      </c>
      <c r="CS302" s="11">
        <f>'VIS STOP cijfers'!CS50</f>
        <v>0</v>
      </c>
      <c r="CT302" s="11">
        <f>'VIS STOP cijfers'!CT50</f>
        <v>0</v>
      </c>
      <c r="CU302" s="11">
        <f>'VIS STOP cijfers'!CU50</f>
        <v>0</v>
      </c>
      <c r="CV302" s="11">
        <f>'VIS STOP cijfers'!CV50</f>
        <v>0</v>
      </c>
      <c r="CW302" s="11">
        <f>'VIS STOP cijfers'!CW50</f>
        <v>0</v>
      </c>
      <c r="CX302" s="11">
        <f>'VIS STOP cijfers'!CX50</f>
        <v>0</v>
      </c>
      <c r="CY302" s="26">
        <f>'VIS STOP cijfers'!CY50</f>
        <v>0</v>
      </c>
      <c r="CZ302" s="11">
        <f>'VIS STOP cijfers'!CZ50</f>
        <v>0</v>
      </c>
      <c r="DA302" s="11">
        <f>'VIS STOP cijfers'!DA50</f>
        <v>0</v>
      </c>
      <c r="DB302" s="11">
        <f>'VIS STOP cijfers'!DB50</f>
        <v>0</v>
      </c>
      <c r="DC302" s="11">
        <f>'VIS STOP cijfers'!DC50</f>
        <v>0</v>
      </c>
      <c r="DD302" s="11">
        <f>'VIS STOP cijfers'!DD50</f>
        <v>0</v>
      </c>
      <c r="DE302" s="11">
        <f>'VIS STOP cijfers'!DE50</f>
        <v>0</v>
      </c>
      <c r="DF302" s="11">
        <f>'VIS STOP cijfers'!DF50</f>
        <v>0</v>
      </c>
      <c r="DG302" s="11">
        <f>'VIS STOP cijfers'!DG50</f>
        <v>0</v>
      </c>
      <c r="DH302" s="11">
        <f>'VIS STOP cijfers'!DH50</f>
        <v>0</v>
      </c>
      <c r="DI302" s="11">
        <f>'VIS STOP cijfers'!DI50</f>
        <v>0</v>
      </c>
      <c r="DJ302" s="11">
        <f>'VIS STOP cijfers'!DJ50</f>
        <v>0</v>
      </c>
      <c r="DK302" s="11">
        <f>'VIS STOP cijfers'!DK50</f>
        <v>0</v>
      </c>
      <c r="DL302" s="26">
        <f>'VIS STOP cijfers'!DL50</f>
        <v>0</v>
      </c>
    </row>
    <row r="303" spans="1:116" s="165" customFormat="1">
      <c r="A303" s="47">
        <f>'VIS STOP cijfers'!A51</f>
        <v>0</v>
      </c>
      <c r="B303" s="49" t="str">
        <f>'VIS STOP cijfers'!B51</f>
        <v>WVNTWVNK</v>
      </c>
      <c r="C303" s="4" t="str">
        <f>'VIS STOP cijfers'!C51</f>
        <v>Visketen</v>
      </c>
      <c r="D303" s="4" t="str">
        <f>'VIS STOP cijfers'!D51</f>
        <v>VIS Voedselveiligheid niet retribueerbaar VWS</v>
      </c>
      <c r="E303" s="71" t="str">
        <f>'VIS STOP cijfers'!E51</f>
        <v>Additioneel laboratorium onderzoek chemisch: Authenticiteitsonderzoek door species onderzoek voorverpakte vis (incl Chileense zalm zonder oorsprongvermelding)</v>
      </c>
      <c r="F303" s="5">
        <f>'VIS STOP cijfers'!F51</f>
        <v>0</v>
      </c>
      <c r="G303" s="4" t="str">
        <f>'VIS STOP cijfers'!G51</f>
        <v>verbeterplan</v>
      </c>
      <c r="H303" s="308">
        <f>'VIS STOP cijfers'!H51</f>
        <v>50</v>
      </c>
      <c r="I303" s="625">
        <f>'VIS STOP cijfers'!I51</f>
        <v>250</v>
      </c>
      <c r="J303" s="11">
        <f>'VIS STOP cijfers'!J51</f>
        <v>0</v>
      </c>
      <c r="K303" s="11">
        <f>'VIS STOP cijfers'!K51</f>
        <v>50</v>
      </c>
      <c r="L303" s="11">
        <f>'VIS STOP cijfers'!L51</f>
        <v>0</v>
      </c>
      <c r="M303" s="11">
        <f>'VIS STOP cijfers'!M51</f>
        <v>0</v>
      </c>
      <c r="N303" s="11">
        <f>'VIS STOP cijfers'!N51</f>
        <v>0</v>
      </c>
      <c r="O303" s="11">
        <f>'VIS STOP cijfers'!O51</f>
        <v>0</v>
      </c>
      <c r="P303" s="11">
        <f>'VIS STOP cijfers'!P51</f>
        <v>0</v>
      </c>
      <c r="Q303" s="26">
        <f>'VIS STOP cijfers'!Q51</f>
        <v>350</v>
      </c>
      <c r="R303" s="15">
        <f>'VIS STOP cijfers'!R51</f>
        <v>0</v>
      </c>
      <c r="S303" s="11">
        <f>'VIS STOP cijfers'!S51</f>
        <v>0</v>
      </c>
      <c r="T303" s="11">
        <f>'VIS STOP cijfers'!T51</f>
        <v>350</v>
      </c>
      <c r="U303" s="11">
        <f>'VIS STOP cijfers'!U51</f>
        <v>0</v>
      </c>
      <c r="V303" s="11">
        <f>'VIS STOP cijfers'!V51</f>
        <v>0</v>
      </c>
      <c r="W303" s="11">
        <f>'VIS STOP cijfers'!W51</f>
        <v>0</v>
      </c>
      <c r="X303" s="11">
        <f>'VIS STOP cijfers'!X51</f>
        <v>0</v>
      </c>
      <c r="Y303" s="11">
        <f>'VIS STOP cijfers'!Y51</f>
        <v>0</v>
      </c>
      <c r="Z303" s="49">
        <f>'VIS STOP cijfers'!Z51</f>
        <v>350</v>
      </c>
      <c r="AA303" s="11">
        <f>'VIS STOP cijfers'!AA51</f>
        <v>0</v>
      </c>
      <c r="AB303" s="11">
        <f>'VIS STOP cijfers'!AB51</f>
        <v>0</v>
      </c>
      <c r="AC303" s="11">
        <f>'VIS STOP cijfers'!AC51</f>
        <v>0</v>
      </c>
      <c r="AD303" s="11">
        <f>'VIS STOP cijfers'!AD51</f>
        <v>50</v>
      </c>
      <c r="AE303" s="11">
        <f>'VIS STOP cijfers'!AE51</f>
        <v>0</v>
      </c>
      <c r="AF303" s="11">
        <f>'VIS STOP cijfers'!AF51</f>
        <v>300</v>
      </c>
      <c r="AG303" s="49">
        <f>'VIS STOP cijfers'!AG51</f>
        <v>0</v>
      </c>
      <c r="AH303" s="11">
        <f>'VIS STOP cijfers'!AH51</f>
        <v>0</v>
      </c>
      <c r="AI303" s="11">
        <f>'VIS STOP cijfers'!AI51</f>
        <v>0</v>
      </c>
      <c r="AJ303" s="11">
        <f>'VIS STOP cijfers'!AJ51</f>
        <v>0</v>
      </c>
      <c r="AK303" s="11">
        <f>'VIS STOP cijfers'!AK51</f>
        <v>0</v>
      </c>
      <c r="AL303" s="49">
        <f>'VIS STOP cijfers'!AL51</f>
        <v>0</v>
      </c>
      <c r="AM303" s="11">
        <f>'VIS STOP cijfers'!AM51</f>
        <v>0</v>
      </c>
      <c r="AN303" s="11">
        <f>'VIS STOP cijfers'!AN51</f>
        <v>13</v>
      </c>
      <c r="AO303" s="11">
        <f>'VIS STOP cijfers'!AO51</f>
        <v>13</v>
      </c>
      <c r="AP303" s="11">
        <f>'VIS STOP cijfers'!AP51</f>
        <v>12</v>
      </c>
      <c r="AQ303" s="11">
        <f>'VIS STOP cijfers'!AQ51</f>
        <v>12</v>
      </c>
      <c r="AR303" s="49">
        <f>'VIS STOP cijfers'!AR51</f>
        <v>0</v>
      </c>
      <c r="AS303" s="11">
        <f>'VIS STOP cijfers'!AS51</f>
        <v>0</v>
      </c>
      <c r="AT303" s="11">
        <f>'VIS STOP cijfers'!AT51</f>
        <v>0</v>
      </c>
      <c r="AU303" s="11">
        <f>'VIS STOP cijfers'!AU51</f>
        <v>0</v>
      </c>
      <c r="AV303" s="11">
        <f>'VIS STOP cijfers'!AV51</f>
        <v>0</v>
      </c>
      <c r="AW303" s="11">
        <f>'VIS STOP cijfers'!AW51</f>
        <v>0</v>
      </c>
      <c r="AX303" s="11">
        <f>'VIS STOP cijfers'!AX51</f>
        <v>0</v>
      </c>
      <c r="AY303" s="11">
        <f>'VIS STOP cijfers'!AY51</f>
        <v>0</v>
      </c>
      <c r="AZ303" s="11">
        <f>'VIS STOP cijfers'!AZ51</f>
        <v>0</v>
      </c>
      <c r="BA303" s="11">
        <f>'VIS STOP cijfers'!BA51</f>
        <v>0</v>
      </c>
      <c r="BB303" s="11">
        <f>'VIS STOP cijfers'!BB51</f>
        <v>0</v>
      </c>
      <c r="BC303" s="49">
        <f>'VIS STOP cijfers'!BC51</f>
        <v>0</v>
      </c>
      <c r="BD303" s="11">
        <f>'VIS STOP cijfers'!BD51</f>
        <v>300</v>
      </c>
      <c r="BE303" s="11">
        <f>'VIS STOP cijfers'!BE51</f>
        <v>0</v>
      </c>
      <c r="BF303" s="11">
        <f>'VIS STOP cijfers'!BF51</f>
        <v>0</v>
      </c>
      <c r="BG303" s="11">
        <f>'VIS STOP cijfers'!BG51</f>
        <v>0</v>
      </c>
      <c r="BH303" s="11">
        <f>'VIS STOP cijfers'!BH51</f>
        <v>0</v>
      </c>
      <c r="BI303" s="11">
        <f>'VIS STOP cijfers'!BI51</f>
        <v>0</v>
      </c>
      <c r="BJ303" s="11">
        <f>'VIS STOP cijfers'!BJ51</f>
        <v>0</v>
      </c>
      <c r="BK303" s="49">
        <f>'VIS STOP cijfers'!BK51</f>
        <v>0</v>
      </c>
      <c r="BL303" s="11">
        <f>'VIS STOP cijfers'!BL51</f>
        <v>0</v>
      </c>
      <c r="BM303" s="11">
        <f>'VIS STOP cijfers'!BM51</f>
        <v>0</v>
      </c>
      <c r="BN303" s="11">
        <f>'VIS STOP cijfers'!BN51</f>
        <v>0</v>
      </c>
      <c r="BO303" s="11">
        <f>'VIS STOP cijfers'!BO51</f>
        <v>0</v>
      </c>
      <c r="BP303" s="11">
        <f>'VIS STOP cijfers'!BP51</f>
        <v>0</v>
      </c>
      <c r="BQ303" s="49">
        <f>'VIS STOP cijfers'!BQ51</f>
        <v>0</v>
      </c>
      <c r="BR303" s="11">
        <f>'VIS STOP cijfers'!BR51</f>
        <v>0</v>
      </c>
      <c r="BS303" s="11">
        <f>'VIS STOP cijfers'!BS51</f>
        <v>0</v>
      </c>
      <c r="BT303" s="11">
        <f>'VIS STOP cijfers'!BT51</f>
        <v>0</v>
      </c>
      <c r="BU303" s="11">
        <f>'VIS STOP cijfers'!BU51</f>
        <v>0</v>
      </c>
      <c r="BV303" s="11">
        <f>'VIS STOP cijfers'!BV51</f>
        <v>0</v>
      </c>
      <c r="BW303" s="11">
        <f>'VIS STOP cijfers'!BW51</f>
        <v>0</v>
      </c>
      <c r="BX303" s="47">
        <f>'VIS STOP cijfers'!BX51</f>
        <v>0</v>
      </c>
      <c r="BY303" s="49">
        <f>'VIS STOP cijfers'!BY51</f>
        <v>0</v>
      </c>
      <c r="BZ303" s="11">
        <f>'VIS STOP cijfers'!BZ51</f>
        <v>0</v>
      </c>
      <c r="CA303" s="11">
        <f>'VIS STOP cijfers'!CA51</f>
        <v>0</v>
      </c>
      <c r="CB303" s="11">
        <f>'VIS STOP cijfers'!CB51</f>
        <v>0</v>
      </c>
      <c r="CC303" s="11">
        <f>'VIS STOP cijfers'!CC51</f>
        <v>0</v>
      </c>
      <c r="CD303" s="11">
        <f>'VIS STOP cijfers'!CD51</f>
        <v>0</v>
      </c>
      <c r="CE303" s="11">
        <f>'VIS STOP cijfers'!CE51</f>
        <v>0</v>
      </c>
      <c r="CF303" s="11">
        <f>'VIS STOP cijfers'!CF51</f>
        <v>0</v>
      </c>
      <c r="CG303" s="11">
        <f>'VIS STOP cijfers'!CG51</f>
        <v>0</v>
      </c>
      <c r="CH303" s="11">
        <f>'VIS STOP cijfers'!CH51</f>
        <v>0</v>
      </c>
      <c r="CI303" s="11">
        <f>'VIS STOP cijfers'!CI51</f>
        <v>0</v>
      </c>
      <c r="CJ303" s="11">
        <f>'VIS STOP cijfers'!CJ51</f>
        <v>0</v>
      </c>
      <c r="CK303" s="11">
        <f>'VIS STOP cijfers'!CK51</f>
        <v>0</v>
      </c>
      <c r="CL303" s="49">
        <f>'VIS STOP cijfers'!CL51</f>
        <v>0</v>
      </c>
      <c r="CM303" s="11">
        <f>'VIS STOP cijfers'!CM51</f>
        <v>0</v>
      </c>
      <c r="CN303" s="11">
        <f>'VIS STOP cijfers'!CN51</f>
        <v>0</v>
      </c>
      <c r="CO303" s="11">
        <f>'VIS STOP cijfers'!CO51</f>
        <v>0</v>
      </c>
      <c r="CP303" s="11">
        <f>'VIS STOP cijfers'!CP51</f>
        <v>0</v>
      </c>
      <c r="CQ303" s="11">
        <f>'VIS STOP cijfers'!CQ51</f>
        <v>0</v>
      </c>
      <c r="CR303" s="11">
        <f>'VIS STOP cijfers'!CR51</f>
        <v>0</v>
      </c>
      <c r="CS303" s="11">
        <f>'VIS STOP cijfers'!CS51</f>
        <v>0</v>
      </c>
      <c r="CT303" s="11">
        <f>'VIS STOP cijfers'!CT51</f>
        <v>0</v>
      </c>
      <c r="CU303" s="11">
        <f>'VIS STOP cijfers'!CU51</f>
        <v>0</v>
      </c>
      <c r="CV303" s="11">
        <f>'VIS STOP cijfers'!CV51</f>
        <v>0</v>
      </c>
      <c r="CW303" s="11">
        <f>'VIS STOP cijfers'!CW51</f>
        <v>0</v>
      </c>
      <c r="CX303" s="11">
        <f>'VIS STOP cijfers'!CX51</f>
        <v>0</v>
      </c>
      <c r="CY303" s="26">
        <f>'VIS STOP cijfers'!CY51</f>
        <v>0</v>
      </c>
      <c r="CZ303" s="11">
        <f>'VIS STOP cijfers'!CZ51</f>
        <v>0</v>
      </c>
      <c r="DA303" s="11">
        <f>'VIS STOP cijfers'!DA51</f>
        <v>0</v>
      </c>
      <c r="DB303" s="11">
        <f>'VIS STOP cijfers'!DB51</f>
        <v>0</v>
      </c>
      <c r="DC303" s="11">
        <f>'VIS STOP cijfers'!DC51</f>
        <v>0</v>
      </c>
      <c r="DD303" s="11">
        <f>'VIS STOP cijfers'!DD51</f>
        <v>0</v>
      </c>
      <c r="DE303" s="11">
        <f>'VIS STOP cijfers'!DE51</f>
        <v>0</v>
      </c>
      <c r="DF303" s="11">
        <f>'VIS STOP cijfers'!DF51</f>
        <v>0</v>
      </c>
      <c r="DG303" s="11">
        <f>'VIS STOP cijfers'!DG51</f>
        <v>0</v>
      </c>
      <c r="DH303" s="11">
        <f>'VIS STOP cijfers'!DH51</f>
        <v>0</v>
      </c>
      <c r="DI303" s="11">
        <f>'VIS STOP cijfers'!DI51</f>
        <v>0</v>
      </c>
      <c r="DJ303" s="11">
        <f>'VIS STOP cijfers'!DJ51</f>
        <v>0</v>
      </c>
      <c r="DK303" s="11">
        <f>'VIS STOP cijfers'!DK51</f>
        <v>0</v>
      </c>
      <c r="DL303" s="26">
        <f>'VIS STOP cijfers'!DL51</f>
        <v>0</v>
      </c>
    </row>
    <row r="304" spans="1:116" s="165" customFormat="1">
      <c r="A304" s="47">
        <f>'VIS STOP cijfers'!A52</f>
        <v>0</v>
      </c>
      <c r="B304" s="49" t="str">
        <f>'VIS STOP cijfers'!B52</f>
        <v>WVNTWVNK</v>
      </c>
      <c r="C304" s="4" t="str">
        <f>'VIS STOP cijfers'!C52</f>
        <v>Visketen</v>
      </c>
      <c r="D304" s="4" t="str">
        <f>'VIS STOP cijfers'!D52</f>
        <v>VIS Voedselveiligheid niet retribueerbaar VWS</v>
      </c>
      <c r="E304" s="4" t="str">
        <f>'VIS STOP cijfers'!E52</f>
        <v>Additioneel laboratorium onderzoek chemisch: Onderzoek gericht op misleidende etikettering</v>
      </c>
      <c r="F304" s="5" t="str">
        <f>'VIS STOP cijfers'!F52</f>
        <v>VWS</v>
      </c>
      <c r="G304" s="4" t="str">
        <f>'VIS STOP cijfers'!G52</f>
        <v>verbeterplan</v>
      </c>
      <c r="H304" s="15">
        <f>'VIS STOP cijfers'!H52</f>
        <v>25</v>
      </c>
      <c r="I304" s="625">
        <f>'VIS STOP cijfers'!I52</f>
        <v>250</v>
      </c>
      <c r="J304" s="11">
        <f>'VIS STOP cijfers'!J52</f>
        <v>0</v>
      </c>
      <c r="K304" s="11">
        <f>'VIS STOP cijfers'!K52</f>
        <v>25</v>
      </c>
      <c r="L304" s="11">
        <f>'VIS STOP cijfers'!L52</f>
        <v>0</v>
      </c>
      <c r="M304" s="11">
        <f>'VIS STOP cijfers'!M52</f>
        <v>0</v>
      </c>
      <c r="N304" s="11">
        <f>'VIS STOP cijfers'!N52</f>
        <v>0</v>
      </c>
      <c r="O304" s="11">
        <f>'VIS STOP cijfers'!O52</f>
        <v>0</v>
      </c>
      <c r="P304" s="11">
        <f>'VIS STOP cijfers'!P52</f>
        <v>0</v>
      </c>
      <c r="Q304" s="26">
        <f>'VIS STOP cijfers'!Q52</f>
        <v>300</v>
      </c>
      <c r="R304" s="15">
        <f>'VIS STOP cijfers'!R52</f>
        <v>0</v>
      </c>
      <c r="S304" s="11">
        <f>'VIS STOP cijfers'!S52</f>
        <v>0</v>
      </c>
      <c r="T304" s="11">
        <f>'VIS STOP cijfers'!T52</f>
        <v>300</v>
      </c>
      <c r="U304" s="11">
        <f>'VIS STOP cijfers'!U52</f>
        <v>0</v>
      </c>
      <c r="V304" s="11">
        <f>'VIS STOP cijfers'!V52</f>
        <v>0</v>
      </c>
      <c r="W304" s="11">
        <f>'VIS STOP cijfers'!W52</f>
        <v>0</v>
      </c>
      <c r="X304" s="11">
        <f>'VIS STOP cijfers'!X52</f>
        <v>0</v>
      </c>
      <c r="Y304" s="11">
        <f>'VIS STOP cijfers'!Y52</f>
        <v>0</v>
      </c>
      <c r="Z304" s="49">
        <f>'VIS STOP cijfers'!Z52</f>
        <v>300</v>
      </c>
      <c r="AA304" s="11">
        <f>'VIS STOP cijfers'!AA52</f>
        <v>0</v>
      </c>
      <c r="AB304" s="11">
        <f>'VIS STOP cijfers'!AB52</f>
        <v>0</v>
      </c>
      <c r="AC304" s="11">
        <f>'VIS STOP cijfers'!AC52</f>
        <v>0</v>
      </c>
      <c r="AD304" s="11">
        <f>'VIS STOP cijfers'!AD52</f>
        <v>25</v>
      </c>
      <c r="AE304" s="11">
        <f>'VIS STOP cijfers'!AE52</f>
        <v>0</v>
      </c>
      <c r="AF304" s="11">
        <f>'VIS STOP cijfers'!AF52</f>
        <v>275</v>
      </c>
      <c r="AG304" s="49">
        <f>'VIS STOP cijfers'!AG52</f>
        <v>0</v>
      </c>
      <c r="AH304" s="11">
        <f>'VIS STOP cijfers'!AH52</f>
        <v>0</v>
      </c>
      <c r="AI304" s="11">
        <f>'VIS STOP cijfers'!AI52</f>
        <v>0</v>
      </c>
      <c r="AJ304" s="11">
        <f>'VIS STOP cijfers'!AJ52</f>
        <v>0</v>
      </c>
      <c r="AK304" s="11">
        <f>'VIS STOP cijfers'!AK52</f>
        <v>0</v>
      </c>
      <c r="AL304" s="49">
        <f>'VIS STOP cijfers'!AL52</f>
        <v>0</v>
      </c>
      <c r="AM304" s="11">
        <f>'VIS STOP cijfers'!AM52</f>
        <v>0</v>
      </c>
      <c r="AN304" s="11">
        <f>'VIS STOP cijfers'!AN52</f>
        <v>6.25</v>
      </c>
      <c r="AO304" s="11">
        <f>'VIS STOP cijfers'!AO52</f>
        <v>6</v>
      </c>
      <c r="AP304" s="11">
        <f>'VIS STOP cijfers'!AP52</f>
        <v>6</v>
      </c>
      <c r="AQ304" s="11">
        <f>'VIS STOP cijfers'!AQ52</f>
        <v>7</v>
      </c>
      <c r="AR304" s="49">
        <f>'VIS STOP cijfers'!AR52</f>
        <v>-0.25</v>
      </c>
      <c r="AS304" s="11">
        <f>'VIS STOP cijfers'!AS52</f>
        <v>0</v>
      </c>
      <c r="AT304" s="11">
        <f>'VIS STOP cijfers'!AT52</f>
        <v>0</v>
      </c>
      <c r="AU304" s="11">
        <f>'VIS STOP cijfers'!AU52</f>
        <v>0</v>
      </c>
      <c r="AV304" s="11">
        <f>'VIS STOP cijfers'!AV52</f>
        <v>0</v>
      </c>
      <c r="AW304" s="11">
        <f>'VIS STOP cijfers'!AW52</f>
        <v>0</v>
      </c>
      <c r="AX304" s="11">
        <f>'VIS STOP cijfers'!AX52</f>
        <v>0</v>
      </c>
      <c r="AY304" s="11">
        <f>'VIS STOP cijfers'!AY52</f>
        <v>0</v>
      </c>
      <c r="AZ304" s="11">
        <f>'VIS STOP cijfers'!AZ52</f>
        <v>0</v>
      </c>
      <c r="BA304" s="11">
        <f>'VIS STOP cijfers'!BA52</f>
        <v>0</v>
      </c>
      <c r="BB304" s="11">
        <f>'VIS STOP cijfers'!BB52</f>
        <v>0</v>
      </c>
      <c r="BC304" s="49">
        <f>'VIS STOP cijfers'!BC52</f>
        <v>0</v>
      </c>
      <c r="BD304" s="11">
        <f>'VIS STOP cijfers'!BD52</f>
        <v>275</v>
      </c>
      <c r="BE304" s="11">
        <f>'VIS STOP cijfers'!BE52</f>
        <v>0</v>
      </c>
      <c r="BF304" s="11">
        <f>'VIS STOP cijfers'!BF52</f>
        <v>0</v>
      </c>
      <c r="BG304" s="11">
        <f>'VIS STOP cijfers'!BG52</f>
        <v>0</v>
      </c>
      <c r="BH304" s="11">
        <f>'VIS STOP cijfers'!BH52</f>
        <v>0</v>
      </c>
      <c r="BI304" s="11">
        <f>'VIS STOP cijfers'!BI52</f>
        <v>0</v>
      </c>
      <c r="BJ304" s="11">
        <f>'VIS STOP cijfers'!BJ52</f>
        <v>0</v>
      </c>
      <c r="BK304" s="49">
        <f>'VIS STOP cijfers'!BK52</f>
        <v>0</v>
      </c>
      <c r="BL304" s="11">
        <f>'VIS STOP cijfers'!BL52</f>
        <v>0</v>
      </c>
      <c r="BM304" s="11">
        <f>'VIS STOP cijfers'!BM52</f>
        <v>0</v>
      </c>
      <c r="BN304" s="11">
        <f>'VIS STOP cijfers'!BN52</f>
        <v>0</v>
      </c>
      <c r="BO304" s="11">
        <f>'VIS STOP cijfers'!BO52</f>
        <v>0</v>
      </c>
      <c r="BP304" s="11">
        <f>'VIS STOP cijfers'!BP52</f>
        <v>0</v>
      </c>
      <c r="BQ304" s="49">
        <f>'VIS STOP cijfers'!BQ52</f>
        <v>0</v>
      </c>
      <c r="BR304" s="11">
        <f>'VIS STOP cijfers'!BR52</f>
        <v>0</v>
      </c>
      <c r="BS304" s="11">
        <f>'VIS STOP cijfers'!BS52</f>
        <v>0</v>
      </c>
      <c r="BT304" s="11">
        <f>'VIS STOP cijfers'!BT52</f>
        <v>0</v>
      </c>
      <c r="BU304" s="11">
        <f>'VIS STOP cijfers'!BU52</f>
        <v>0</v>
      </c>
      <c r="BV304" s="11">
        <f>'VIS STOP cijfers'!BV52</f>
        <v>0</v>
      </c>
      <c r="BW304" s="11">
        <f>'VIS STOP cijfers'!BW52</f>
        <v>0</v>
      </c>
      <c r="BX304" s="47">
        <f>'VIS STOP cijfers'!BX52</f>
        <v>0</v>
      </c>
      <c r="BY304" s="49">
        <f>'VIS STOP cijfers'!BY52</f>
        <v>300.25</v>
      </c>
      <c r="BZ304" s="11">
        <f>'VIS STOP cijfers'!BZ52</f>
        <v>0</v>
      </c>
      <c r="CA304" s="11">
        <f>'VIS STOP cijfers'!CA52</f>
        <v>0</v>
      </c>
      <c r="CB304" s="11">
        <f>'VIS STOP cijfers'!CB52</f>
        <v>0</v>
      </c>
      <c r="CC304" s="11">
        <f>'VIS STOP cijfers'!CC52</f>
        <v>0</v>
      </c>
      <c r="CD304" s="11">
        <f>'VIS STOP cijfers'!CD52</f>
        <v>0</v>
      </c>
      <c r="CE304" s="11">
        <f>'VIS STOP cijfers'!CE52</f>
        <v>0</v>
      </c>
      <c r="CF304" s="11">
        <f>'VIS STOP cijfers'!CF52</f>
        <v>0</v>
      </c>
      <c r="CG304" s="11">
        <f>'VIS STOP cijfers'!CG52</f>
        <v>0</v>
      </c>
      <c r="CH304" s="11">
        <f>'VIS STOP cijfers'!CH52</f>
        <v>0</v>
      </c>
      <c r="CI304" s="11">
        <f>'VIS STOP cijfers'!CI52</f>
        <v>0</v>
      </c>
      <c r="CJ304" s="11">
        <f>'VIS STOP cijfers'!CJ52</f>
        <v>0</v>
      </c>
      <c r="CK304" s="11">
        <f>'VIS STOP cijfers'!CK52</f>
        <v>0</v>
      </c>
      <c r="CL304" s="49">
        <f>'VIS STOP cijfers'!CL52</f>
        <v>0</v>
      </c>
      <c r="CM304" s="11">
        <f>'VIS STOP cijfers'!CM52</f>
        <v>0</v>
      </c>
      <c r="CN304" s="11">
        <f>'VIS STOP cijfers'!CN52</f>
        <v>0</v>
      </c>
      <c r="CO304" s="11">
        <f>'VIS STOP cijfers'!CO52</f>
        <v>0</v>
      </c>
      <c r="CP304" s="11">
        <f>'VIS STOP cijfers'!CP52</f>
        <v>0</v>
      </c>
      <c r="CQ304" s="11">
        <f>'VIS STOP cijfers'!CQ52</f>
        <v>0</v>
      </c>
      <c r="CR304" s="11">
        <f>'VIS STOP cijfers'!CR52</f>
        <v>0</v>
      </c>
      <c r="CS304" s="11">
        <f>'VIS STOP cijfers'!CS52</f>
        <v>0</v>
      </c>
      <c r="CT304" s="11">
        <f>'VIS STOP cijfers'!CT52</f>
        <v>0</v>
      </c>
      <c r="CU304" s="11">
        <f>'VIS STOP cijfers'!CU52</f>
        <v>0</v>
      </c>
      <c r="CV304" s="11">
        <f>'VIS STOP cijfers'!CV52</f>
        <v>0</v>
      </c>
      <c r="CW304" s="11">
        <f>'VIS STOP cijfers'!CW52</f>
        <v>0</v>
      </c>
      <c r="CX304" s="11">
        <f>'VIS STOP cijfers'!CX52</f>
        <v>0</v>
      </c>
      <c r="CY304" s="26">
        <f>'VIS STOP cijfers'!CY52</f>
        <v>0</v>
      </c>
      <c r="CZ304" s="11">
        <f>'VIS STOP cijfers'!CZ52</f>
        <v>0</v>
      </c>
      <c r="DA304" s="11">
        <f>'VIS STOP cijfers'!DA52</f>
        <v>0</v>
      </c>
      <c r="DB304" s="11">
        <f>'VIS STOP cijfers'!DB52</f>
        <v>0</v>
      </c>
      <c r="DC304" s="11">
        <f>'VIS STOP cijfers'!DC52</f>
        <v>0</v>
      </c>
      <c r="DD304" s="11">
        <f>'VIS STOP cijfers'!DD52</f>
        <v>0</v>
      </c>
      <c r="DE304" s="11">
        <f>'VIS STOP cijfers'!DE52</f>
        <v>0</v>
      </c>
      <c r="DF304" s="11">
        <f>'VIS STOP cijfers'!DF52</f>
        <v>0</v>
      </c>
      <c r="DG304" s="11">
        <f>'VIS STOP cijfers'!DG52</f>
        <v>0</v>
      </c>
      <c r="DH304" s="11">
        <f>'VIS STOP cijfers'!DH52</f>
        <v>0</v>
      </c>
      <c r="DI304" s="11">
        <f>'VIS STOP cijfers'!DI52</f>
        <v>0</v>
      </c>
      <c r="DJ304" s="11">
        <f>'VIS STOP cijfers'!DJ52</f>
        <v>0</v>
      </c>
      <c r="DK304" s="11">
        <f>'VIS STOP cijfers'!DK52</f>
        <v>0</v>
      </c>
      <c r="DL304" s="26">
        <f>'VIS STOP cijfers'!DL52</f>
        <v>0</v>
      </c>
    </row>
    <row r="305" spans="1:116" s="165" customFormat="1">
      <c r="A305" s="47">
        <f>'VIS STOP cijfers'!A53</f>
        <v>0</v>
      </c>
      <c r="B305" s="49" t="str">
        <f>'VIS STOP cijfers'!B53</f>
        <v>WVNT</v>
      </c>
      <c r="C305" s="4" t="str">
        <f>'VIS STOP cijfers'!C53</f>
        <v>Visketen</v>
      </c>
      <c r="D305" s="4" t="str">
        <f>'VIS STOP cijfers'!D53</f>
        <v>VIS Voedselveiligheid niet retribueerbaar VWS</v>
      </c>
      <c r="E305" s="4" t="str">
        <f>'VIS STOP cijfers'!E53</f>
        <v>Additioneel laboratorium onderzoek chemisch: Verificatie residuen dioxine in op binnenwater regulier gevangen aal</v>
      </c>
      <c r="F305" s="5" t="str">
        <f>'VIS STOP cijfers'!F53</f>
        <v>VWS</v>
      </c>
      <c r="G305" s="4">
        <f>'VIS STOP cijfers'!G53</f>
        <v>0</v>
      </c>
      <c r="H305" s="15">
        <f>'VIS STOP cijfers'!H53</f>
        <v>75</v>
      </c>
      <c r="I305" s="625">
        <f>'VIS STOP cijfers'!I53</f>
        <v>0</v>
      </c>
      <c r="J305" s="11">
        <f>'VIS STOP cijfers'!J53</f>
        <v>0</v>
      </c>
      <c r="K305" s="11">
        <f>'VIS STOP cijfers'!K53</f>
        <v>0</v>
      </c>
      <c r="L305" s="11">
        <f>'VIS STOP cijfers'!L53</f>
        <v>0</v>
      </c>
      <c r="M305" s="11">
        <f>'VIS STOP cijfers'!M53</f>
        <v>0</v>
      </c>
      <c r="N305" s="11">
        <f>'VIS STOP cijfers'!N53</f>
        <v>0</v>
      </c>
      <c r="O305" s="11">
        <f>'VIS STOP cijfers'!O53</f>
        <v>0</v>
      </c>
      <c r="P305" s="11">
        <f>'VIS STOP cijfers'!P53</f>
        <v>0</v>
      </c>
      <c r="Q305" s="26">
        <f>'VIS STOP cijfers'!Q53</f>
        <v>75</v>
      </c>
      <c r="R305" s="15">
        <f>'VIS STOP cijfers'!R53</f>
        <v>0</v>
      </c>
      <c r="S305" s="11">
        <f>'VIS STOP cijfers'!S53</f>
        <v>0</v>
      </c>
      <c r="T305" s="11">
        <f>'VIS STOP cijfers'!T53</f>
        <v>75</v>
      </c>
      <c r="U305" s="11">
        <f>'VIS STOP cijfers'!U53</f>
        <v>0</v>
      </c>
      <c r="V305" s="11">
        <f>'VIS STOP cijfers'!V53</f>
        <v>0</v>
      </c>
      <c r="W305" s="11">
        <f>'VIS STOP cijfers'!W53</f>
        <v>0</v>
      </c>
      <c r="X305" s="11">
        <f>'VIS STOP cijfers'!X53</f>
        <v>0</v>
      </c>
      <c r="Y305" s="11">
        <f>'VIS STOP cijfers'!Y53</f>
        <v>0</v>
      </c>
      <c r="Z305" s="49">
        <f>'VIS STOP cijfers'!Z53</f>
        <v>75</v>
      </c>
      <c r="AA305" s="11">
        <f>'VIS STOP cijfers'!AA53</f>
        <v>0</v>
      </c>
      <c r="AB305" s="11">
        <f>'VIS STOP cijfers'!AB53</f>
        <v>0</v>
      </c>
      <c r="AC305" s="11">
        <f>'VIS STOP cijfers'!AC53</f>
        <v>0</v>
      </c>
      <c r="AD305" s="11">
        <f>'VIS STOP cijfers'!AD53</f>
        <v>75</v>
      </c>
      <c r="AE305" s="11">
        <f>'VIS STOP cijfers'!AE53</f>
        <v>0</v>
      </c>
      <c r="AF305" s="11">
        <f>'VIS STOP cijfers'!AF53</f>
        <v>0</v>
      </c>
      <c r="AG305" s="49">
        <f>'VIS STOP cijfers'!AG53</f>
        <v>0</v>
      </c>
      <c r="AH305" s="11">
        <f>'VIS STOP cijfers'!AH53</f>
        <v>0</v>
      </c>
      <c r="AI305" s="11">
        <f>'VIS STOP cijfers'!AI53</f>
        <v>0</v>
      </c>
      <c r="AJ305" s="11">
        <f>'VIS STOP cijfers'!AJ53</f>
        <v>0</v>
      </c>
      <c r="AK305" s="11">
        <f>'VIS STOP cijfers'!AK53</f>
        <v>0</v>
      </c>
      <c r="AL305" s="49">
        <f>'VIS STOP cijfers'!AL53</f>
        <v>0</v>
      </c>
      <c r="AM305" s="11">
        <f>'VIS STOP cijfers'!AM53</f>
        <v>0</v>
      </c>
      <c r="AN305" s="11">
        <f>'VIS STOP cijfers'!AN53</f>
        <v>19</v>
      </c>
      <c r="AO305" s="11">
        <f>'VIS STOP cijfers'!AO53</f>
        <v>19</v>
      </c>
      <c r="AP305" s="11">
        <f>'VIS STOP cijfers'!AP53</f>
        <v>19</v>
      </c>
      <c r="AQ305" s="11">
        <f>'VIS STOP cijfers'!AQ53</f>
        <v>18</v>
      </c>
      <c r="AR305" s="49">
        <f>'VIS STOP cijfers'!AR53</f>
        <v>0</v>
      </c>
      <c r="AS305" s="11">
        <f>'VIS STOP cijfers'!AS53</f>
        <v>0</v>
      </c>
      <c r="AT305" s="11">
        <f>'VIS STOP cijfers'!AT53</f>
        <v>0</v>
      </c>
      <c r="AU305" s="11">
        <f>'VIS STOP cijfers'!AU53</f>
        <v>0</v>
      </c>
      <c r="AV305" s="11">
        <f>'VIS STOP cijfers'!AV53</f>
        <v>0</v>
      </c>
      <c r="AW305" s="11">
        <f>'VIS STOP cijfers'!AW53</f>
        <v>0</v>
      </c>
      <c r="AX305" s="11">
        <f>'VIS STOP cijfers'!AX53</f>
        <v>0</v>
      </c>
      <c r="AY305" s="11">
        <f>'VIS STOP cijfers'!AY53</f>
        <v>0</v>
      </c>
      <c r="AZ305" s="11">
        <f>'VIS STOP cijfers'!AZ53</f>
        <v>0</v>
      </c>
      <c r="BA305" s="11">
        <f>'VIS STOP cijfers'!BA53</f>
        <v>0</v>
      </c>
      <c r="BB305" s="11">
        <f>'VIS STOP cijfers'!BB53</f>
        <v>0</v>
      </c>
      <c r="BC305" s="49">
        <f>'VIS STOP cijfers'!BC53</f>
        <v>0</v>
      </c>
      <c r="BD305" s="11">
        <f>'VIS STOP cijfers'!BD53</f>
        <v>0</v>
      </c>
      <c r="BE305" s="11">
        <f>'VIS STOP cijfers'!BE53</f>
        <v>0</v>
      </c>
      <c r="BF305" s="11">
        <f>'VIS STOP cijfers'!BF53</f>
        <v>0</v>
      </c>
      <c r="BG305" s="11">
        <f>'VIS STOP cijfers'!BG53</f>
        <v>0</v>
      </c>
      <c r="BH305" s="11">
        <f>'VIS STOP cijfers'!BH53</f>
        <v>0</v>
      </c>
      <c r="BI305" s="11">
        <f>'VIS STOP cijfers'!BI53</f>
        <v>0</v>
      </c>
      <c r="BJ305" s="11">
        <f>'VIS STOP cijfers'!BJ53</f>
        <v>0</v>
      </c>
      <c r="BK305" s="49">
        <f>'VIS STOP cijfers'!BK53</f>
        <v>0</v>
      </c>
      <c r="BL305" s="11">
        <f>'VIS STOP cijfers'!BL53</f>
        <v>0</v>
      </c>
      <c r="BM305" s="11">
        <f>'VIS STOP cijfers'!BM53</f>
        <v>0</v>
      </c>
      <c r="BN305" s="11">
        <f>'VIS STOP cijfers'!BN53</f>
        <v>0</v>
      </c>
      <c r="BO305" s="11">
        <f>'VIS STOP cijfers'!BO53</f>
        <v>0</v>
      </c>
      <c r="BP305" s="11">
        <f>'VIS STOP cijfers'!BP53</f>
        <v>0</v>
      </c>
      <c r="BQ305" s="49">
        <f>'VIS STOP cijfers'!BQ53</f>
        <v>0</v>
      </c>
      <c r="BR305" s="11">
        <f>'VIS STOP cijfers'!BR53</f>
        <v>0</v>
      </c>
      <c r="BS305" s="11">
        <f>'VIS STOP cijfers'!BS53</f>
        <v>0</v>
      </c>
      <c r="BT305" s="11">
        <f>'VIS STOP cijfers'!BT53</f>
        <v>0</v>
      </c>
      <c r="BU305" s="11">
        <f>'VIS STOP cijfers'!BU53</f>
        <v>0</v>
      </c>
      <c r="BV305" s="11">
        <f>'VIS STOP cijfers'!BV53</f>
        <v>0</v>
      </c>
      <c r="BW305" s="11">
        <f>'VIS STOP cijfers'!BW53</f>
        <v>0</v>
      </c>
      <c r="BX305" s="47">
        <f>'VIS STOP cijfers'!BX53</f>
        <v>0</v>
      </c>
      <c r="BY305" s="49">
        <f>'VIS STOP cijfers'!BY53</f>
        <v>75</v>
      </c>
      <c r="BZ305" s="11">
        <f>'VIS STOP cijfers'!BZ53</f>
        <v>0</v>
      </c>
      <c r="CA305" s="11">
        <f>'VIS STOP cijfers'!CA53</f>
        <v>0</v>
      </c>
      <c r="CB305" s="11">
        <f>'VIS STOP cijfers'!CB53</f>
        <v>0</v>
      </c>
      <c r="CC305" s="11">
        <f>'VIS STOP cijfers'!CC53</f>
        <v>0</v>
      </c>
      <c r="CD305" s="11">
        <f>'VIS STOP cijfers'!CD53</f>
        <v>0</v>
      </c>
      <c r="CE305" s="11">
        <f>'VIS STOP cijfers'!CE53</f>
        <v>0</v>
      </c>
      <c r="CF305" s="11">
        <f>'VIS STOP cijfers'!CF53</f>
        <v>0</v>
      </c>
      <c r="CG305" s="11">
        <f>'VIS STOP cijfers'!CG53</f>
        <v>0</v>
      </c>
      <c r="CH305" s="11">
        <f>'VIS STOP cijfers'!CH53</f>
        <v>0</v>
      </c>
      <c r="CI305" s="11">
        <f>'VIS STOP cijfers'!CI53</f>
        <v>0</v>
      </c>
      <c r="CJ305" s="11">
        <f>'VIS STOP cijfers'!CJ53</f>
        <v>0</v>
      </c>
      <c r="CK305" s="11">
        <f>'VIS STOP cijfers'!CK53</f>
        <v>0</v>
      </c>
      <c r="CL305" s="49">
        <f>'VIS STOP cijfers'!CL53</f>
        <v>0</v>
      </c>
      <c r="CM305" s="11">
        <f>'VIS STOP cijfers'!CM53</f>
        <v>0</v>
      </c>
      <c r="CN305" s="11">
        <f>'VIS STOP cijfers'!CN53</f>
        <v>0</v>
      </c>
      <c r="CO305" s="11">
        <f>'VIS STOP cijfers'!CO53</f>
        <v>0</v>
      </c>
      <c r="CP305" s="11">
        <f>'VIS STOP cijfers'!CP53</f>
        <v>0</v>
      </c>
      <c r="CQ305" s="11">
        <f>'VIS STOP cijfers'!CQ53</f>
        <v>0</v>
      </c>
      <c r="CR305" s="11">
        <f>'VIS STOP cijfers'!CR53</f>
        <v>0</v>
      </c>
      <c r="CS305" s="11">
        <f>'VIS STOP cijfers'!CS53</f>
        <v>0</v>
      </c>
      <c r="CT305" s="11">
        <f>'VIS STOP cijfers'!CT53</f>
        <v>0</v>
      </c>
      <c r="CU305" s="11">
        <f>'VIS STOP cijfers'!CU53</f>
        <v>0</v>
      </c>
      <c r="CV305" s="11">
        <f>'VIS STOP cijfers'!CV53</f>
        <v>0</v>
      </c>
      <c r="CW305" s="11">
        <f>'VIS STOP cijfers'!CW53</f>
        <v>0</v>
      </c>
      <c r="CX305" s="11">
        <f>'VIS STOP cijfers'!CX53</f>
        <v>0</v>
      </c>
      <c r="CY305" s="26">
        <f>'VIS STOP cijfers'!CY53</f>
        <v>0</v>
      </c>
      <c r="CZ305" s="11">
        <f>'VIS STOP cijfers'!CZ53</f>
        <v>0</v>
      </c>
      <c r="DA305" s="11">
        <f>'VIS STOP cijfers'!DA53</f>
        <v>0</v>
      </c>
      <c r="DB305" s="11">
        <f>'VIS STOP cijfers'!DB53</f>
        <v>0</v>
      </c>
      <c r="DC305" s="11">
        <f>'VIS STOP cijfers'!DC53</f>
        <v>0</v>
      </c>
      <c r="DD305" s="11">
        <f>'VIS STOP cijfers'!DD53</f>
        <v>0</v>
      </c>
      <c r="DE305" s="11">
        <f>'VIS STOP cijfers'!DE53</f>
        <v>0</v>
      </c>
      <c r="DF305" s="11">
        <f>'VIS STOP cijfers'!DF53</f>
        <v>0</v>
      </c>
      <c r="DG305" s="11">
        <f>'VIS STOP cijfers'!DG53</f>
        <v>0</v>
      </c>
      <c r="DH305" s="11">
        <f>'VIS STOP cijfers'!DH53</f>
        <v>0</v>
      </c>
      <c r="DI305" s="11">
        <f>'VIS STOP cijfers'!DI53</f>
        <v>0</v>
      </c>
      <c r="DJ305" s="11">
        <f>'VIS STOP cijfers'!DJ53</f>
        <v>0</v>
      </c>
      <c r="DK305" s="11">
        <f>'VIS STOP cijfers'!DK53</f>
        <v>0</v>
      </c>
      <c r="DL305" s="26">
        <f>'VIS STOP cijfers'!DL53</f>
        <v>0</v>
      </c>
    </row>
    <row r="306" spans="1:116" s="165" customFormat="1">
      <c r="A306" s="47">
        <f>'VIS STOP cijfers'!A54</f>
        <v>0</v>
      </c>
      <c r="B306" s="49" t="str">
        <f>'VIS STOP cijfers'!B54</f>
        <v>WVNTWVNK</v>
      </c>
      <c r="C306" s="4" t="str">
        <f>'VIS STOP cijfers'!C54</f>
        <v>Visketen</v>
      </c>
      <c r="D306" s="4" t="str">
        <f>'VIS STOP cijfers'!D54</f>
        <v>VIS Voedselveiligheid niet retribueerbaar VWS</v>
      </c>
      <c r="E306" s="4" t="str">
        <f>'VIS STOP cijfers'!E54</f>
        <v>Additioneel laboratorium onderzoek chemisch: Doorontwikkeling laboratorium methode voor de vaststelling van ondermaatse tong</v>
      </c>
      <c r="F306" s="5" t="str">
        <f>'VIS STOP cijfers'!F54</f>
        <v>VWS</v>
      </c>
      <c r="G306" s="4" t="str">
        <f>'VIS STOP cijfers'!G54</f>
        <v>verbeterplan</v>
      </c>
      <c r="H306" s="15">
        <f>'VIS STOP cijfers'!H54</f>
        <v>0</v>
      </c>
      <c r="I306" s="625">
        <f>'VIS STOP cijfers'!I54</f>
        <v>174</v>
      </c>
      <c r="J306" s="11">
        <f>'VIS STOP cijfers'!J54</f>
        <v>0</v>
      </c>
      <c r="K306" s="11">
        <f>'VIS STOP cijfers'!K54</f>
        <v>50</v>
      </c>
      <c r="L306" s="11">
        <f>'VIS STOP cijfers'!L54</f>
        <v>0</v>
      </c>
      <c r="M306" s="11">
        <f>'VIS STOP cijfers'!M54</f>
        <v>0</v>
      </c>
      <c r="N306" s="11">
        <f>'VIS STOP cijfers'!N54</f>
        <v>0</v>
      </c>
      <c r="O306" s="11">
        <f>'VIS STOP cijfers'!O54</f>
        <v>0</v>
      </c>
      <c r="P306" s="11">
        <f>'VIS STOP cijfers'!P54</f>
        <v>0</v>
      </c>
      <c r="Q306" s="26">
        <f>'VIS STOP cijfers'!Q54</f>
        <v>224</v>
      </c>
      <c r="R306" s="15">
        <f>'VIS STOP cijfers'!R54</f>
        <v>0</v>
      </c>
      <c r="S306" s="11">
        <f>'VIS STOP cijfers'!S54</f>
        <v>0</v>
      </c>
      <c r="T306" s="11">
        <f>'VIS STOP cijfers'!T54</f>
        <v>224</v>
      </c>
      <c r="U306" s="11">
        <f>'VIS STOP cijfers'!U54</f>
        <v>0</v>
      </c>
      <c r="V306" s="11">
        <f>'VIS STOP cijfers'!V54</f>
        <v>0</v>
      </c>
      <c r="W306" s="11">
        <f>'VIS STOP cijfers'!W54</f>
        <v>0</v>
      </c>
      <c r="X306" s="11">
        <f>'VIS STOP cijfers'!X54</f>
        <v>0</v>
      </c>
      <c r="Y306" s="11">
        <f>'VIS STOP cijfers'!Y54</f>
        <v>0</v>
      </c>
      <c r="Z306" s="49">
        <f>'VIS STOP cijfers'!Z54</f>
        <v>224</v>
      </c>
      <c r="AA306" s="11">
        <f>'VIS STOP cijfers'!AA54</f>
        <v>0</v>
      </c>
      <c r="AB306" s="11">
        <f>'VIS STOP cijfers'!AB54</f>
        <v>0</v>
      </c>
      <c r="AC306" s="11">
        <f>'VIS STOP cijfers'!AC54</f>
        <v>0</v>
      </c>
      <c r="AD306" s="11">
        <f>'VIS STOP cijfers'!AD54</f>
        <v>0</v>
      </c>
      <c r="AE306" s="11">
        <f>'VIS STOP cijfers'!AE54</f>
        <v>0</v>
      </c>
      <c r="AF306" s="11">
        <f>'VIS STOP cijfers'!AF54</f>
        <v>224</v>
      </c>
      <c r="AG306" s="49">
        <f>'VIS STOP cijfers'!AG54</f>
        <v>0</v>
      </c>
      <c r="AH306" s="11">
        <f>'VIS STOP cijfers'!AH54</f>
        <v>0</v>
      </c>
      <c r="AI306" s="11">
        <f>'VIS STOP cijfers'!AI54</f>
        <v>0</v>
      </c>
      <c r="AJ306" s="11">
        <f>'VIS STOP cijfers'!AJ54</f>
        <v>0</v>
      </c>
      <c r="AK306" s="11">
        <f>'VIS STOP cijfers'!AK54</f>
        <v>0</v>
      </c>
      <c r="AL306" s="49">
        <f>'VIS STOP cijfers'!AL54</f>
        <v>0</v>
      </c>
      <c r="AM306" s="11">
        <f>'VIS STOP cijfers'!AM54</f>
        <v>0</v>
      </c>
      <c r="AN306" s="11">
        <f>'VIS STOP cijfers'!AN54</f>
        <v>0</v>
      </c>
      <c r="AO306" s="11">
        <f>'VIS STOP cijfers'!AO54</f>
        <v>0</v>
      </c>
      <c r="AP306" s="11">
        <f>'VIS STOP cijfers'!AP54</f>
        <v>0</v>
      </c>
      <c r="AQ306" s="11">
        <f>'VIS STOP cijfers'!AQ54</f>
        <v>0</v>
      </c>
      <c r="AR306" s="49">
        <f>'VIS STOP cijfers'!AR54</f>
        <v>0</v>
      </c>
      <c r="AS306" s="11">
        <f>'VIS STOP cijfers'!AS54</f>
        <v>0</v>
      </c>
      <c r="AT306" s="11">
        <f>'VIS STOP cijfers'!AT54</f>
        <v>0</v>
      </c>
      <c r="AU306" s="11">
        <f>'VIS STOP cijfers'!AU54</f>
        <v>0</v>
      </c>
      <c r="AV306" s="11">
        <f>'VIS STOP cijfers'!AV54</f>
        <v>0</v>
      </c>
      <c r="AW306" s="11">
        <f>'VIS STOP cijfers'!AW54</f>
        <v>0</v>
      </c>
      <c r="AX306" s="11">
        <f>'VIS STOP cijfers'!AX54</f>
        <v>0</v>
      </c>
      <c r="AY306" s="11">
        <f>'VIS STOP cijfers'!AY54</f>
        <v>0</v>
      </c>
      <c r="AZ306" s="11">
        <f>'VIS STOP cijfers'!AZ54</f>
        <v>0</v>
      </c>
      <c r="BA306" s="11">
        <f>'VIS STOP cijfers'!BA54</f>
        <v>0</v>
      </c>
      <c r="BB306" s="11">
        <f>'VIS STOP cijfers'!BB54</f>
        <v>0</v>
      </c>
      <c r="BC306" s="49">
        <f>'VIS STOP cijfers'!BC54</f>
        <v>0</v>
      </c>
      <c r="BD306" s="11">
        <f>'VIS STOP cijfers'!BD54</f>
        <v>224</v>
      </c>
      <c r="BE306" s="11">
        <f>'VIS STOP cijfers'!BE54</f>
        <v>0</v>
      </c>
      <c r="BF306" s="11">
        <f>'VIS STOP cijfers'!BF54</f>
        <v>0</v>
      </c>
      <c r="BG306" s="11">
        <f>'VIS STOP cijfers'!BG54</f>
        <v>0</v>
      </c>
      <c r="BH306" s="11">
        <f>'VIS STOP cijfers'!BH54</f>
        <v>0</v>
      </c>
      <c r="BI306" s="11">
        <f>'VIS STOP cijfers'!BI54</f>
        <v>0</v>
      </c>
      <c r="BJ306" s="11">
        <f>'VIS STOP cijfers'!BJ54</f>
        <v>0</v>
      </c>
      <c r="BK306" s="49">
        <f>'VIS STOP cijfers'!BK54</f>
        <v>0</v>
      </c>
      <c r="BL306" s="11">
        <f>'VIS STOP cijfers'!BL54</f>
        <v>0</v>
      </c>
      <c r="BM306" s="11">
        <f>'VIS STOP cijfers'!BM54</f>
        <v>0</v>
      </c>
      <c r="BN306" s="11">
        <f>'VIS STOP cijfers'!BN54</f>
        <v>0</v>
      </c>
      <c r="BO306" s="11">
        <f>'VIS STOP cijfers'!BO54</f>
        <v>0</v>
      </c>
      <c r="BP306" s="11">
        <f>'VIS STOP cijfers'!BP54</f>
        <v>0</v>
      </c>
      <c r="BQ306" s="49">
        <f>'VIS STOP cijfers'!BQ54</f>
        <v>0</v>
      </c>
      <c r="BR306" s="11">
        <f>'VIS STOP cijfers'!BR54</f>
        <v>0</v>
      </c>
      <c r="BS306" s="11">
        <f>'VIS STOP cijfers'!BS54</f>
        <v>0</v>
      </c>
      <c r="BT306" s="11">
        <f>'VIS STOP cijfers'!BT54</f>
        <v>0</v>
      </c>
      <c r="BU306" s="11">
        <f>'VIS STOP cijfers'!BU54</f>
        <v>0</v>
      </c>
      <c r="BV306" s="11">
        <f>'VIS STOP cijfers'!BV54</f>
        <v>0</v>
      </c>
      <c r="BW306" s="11">
        <f>'VIS STOP cijfers'!BW54</f>
        <v>0</v>
      </c>
      <c r="BX306" s="47">
        <f>'VIS STOP cijfers'!BX54</f>
        <v>0</v>
      </c>
      <c r="BY306" s="49">
        <f>'VIS STOP cijfers'!BY54</f>
        <v>224</v>
      </c>
      <c r="BZ306" s="11">
        <f>'VIS STOP cijfers'!BZ54</f>
        <v>0</v>
      </c>
      <c r="CA306" s="11">
        <f>'VIS STOP cijfers'!CA54</f>
        <v>0</v>
      </c>
      <c r="CB306" s="11">
        <f>'VIS STOP cijfers'!CB54</f>
        <v>0</v>
      </c>
      <c r="CC306" s="11">
        <f>'VIS STOP cijfers'!CC54</f>
        <v>0</v>
      </c>
      <c r="CD306" s="11">
        <f>'VIS STOP cijfers'!CD54</f>
        <v>0</v>
      </c>
      <c r="CE306" s="11">
        <f>'VIS STOP cijfers'!CE54</f>
        <v>0</v>
      </c>
      <c r="CF306" s="11">
        <f>'VIS STOP cijfers'!CF54</f>
        <v>0</v>
      </c>
      <c r="CG306" s="11">
        <f>'VIS STOP cijfers'!CG54</f>
        <v>0</v>
      </c>
      <c r="CH306" s="11">
        <f>'VIS STOP cijfers'!CH54</f>
        <v>0</v>
      </c>
      <c r="CI306" s="11">
        <f>'VIS STOP cijfers'!CI54</f>
        <v>0</v>
      </c>
      <c r="CJ306" s="11">
        <f>'VIS STOP cijfers'!CJ54</f>
        <v>0</v>
      </c>
      <c r="CK306" s="11">
        <f>'VIS STOP cijfers'!CK54</f>
        <v>0</v>
      </c>
      <c r="CL306" s="49">
        <f>'VIS STOP cijfers'!CL54</f>
        <v>0</v>
      </c>
      <c r="CM306" s="11">
        <f>'VIS STOP cijfers'!CM54</f>
        <v>0</v>
      </c>
      <c r="CN306" s="11">
        <f>'VIS STOP cijfers'!CN54</f>
        <v>0</v>
      </c>
      <c r="CO306" s="11">
        <f>'VIS STOP cijfers'!CO54</f>
        <v>0</v>
      </c>
      <c r="CP306" s="11">
        <f>'VIS STOP cijfers'!CP54</f>
        <v>0</v>
      </c>
      <c r="CQ306" s="11">
        <f>'VIS STOP cijfers'!CQ54</f>
        <v>0</v>
      </c>
      <c r="CR306" s="11">
        <f>'VIS STOP cijfers'!CR54</f>
        <v>0</v>
      </c>
      <c r="CS306" s="11">
        <f>'VIS STOP cijfers'!CS54</f>
        <v>0</v>
      </c>
      <c r="CT306" s="11">
        <f>'VIS STOP cijfers'!CT54</f>
        <v>0</v>
      </c>
      <c r="CU306" s="11">
        <f>'VIS STOP cijfers'!CU54</f>
        <v>0</v>
      </c>
      <c r="CV306" s="11">
        <f>'VIS STOP cijfers'!CV54</f>
        <v>0</v>
      </c>
      <c r="CW306" s="11">
        <f>'VIS STOP cijfers'!CW54</f>
        <v>0</v>
      </c>
      <c r="CX306" s="11">
        <f>'VIS STOP cijfers'!CX54</f>
        <v>0</v>
      </c>
      <c r="CY306" s="26">
        <f>'VIS STOP cijfers'!CY54</f>
        <v>0</v>
      </c>
      <c r="CZ306" s="11">
        <f>'VIS STOP cijfers'!CZ54</f>
        <v>0</v>
      </c>
      <c r="DA306" s="11">
        <f>'VIS STOP cijfers'!DA54</f>
        <v>0</v>
      </c>
      <c r="DB306" s="11">
        <f>'VIS STOP cijfers'!DB54</f>
        <v>0</v>
      </c>
      <c r="DC306" s="11">
        <f>'VIS STOP cijfers'!DC54</f>
        <v>0</v>
      </c>
      <c r="DD306" s="11">
        <f>'VIS STOP cijfers'!DD54</f>
        <v>0</v>
      </c>
      <c r="DE306" s="11">
        <f>'VIS STOP cijfers'!DE54</f>
        <v>0</v>
      </c>
      <c r="DF306" s="11">
        <f>'VIS STOP cijfers'!DF54</f>
        <v>0</v>
      </c>
      <c r="DG306" s="11">
        <f>'VIS STOP cijfers'!DG54</f>
        <v>0</v>
      </c>
      <c r="DH306" s="11">
        <f>'VIS STOP cijfers'!DH54</f>
        <v>0</v>
      </c>
      <c r="DI306" s="11">
        <f>'VIS STOP cijfers'!DI54</f>
        <v>0</v>
      </c>
      <c r="DJ306" s="11">
        <f>'VIS STOP cijfers'!DJ54</f>
        <v>0</v>
      </c>
      <c r="DK306" s="11">
        <f>'VIS STOP cijfers'!DK54</f>
        <v>0</v>
      </c>
      <c r="DL306" s="26">
        <f>'VIS STOP cijfers'!DL54</f>
        <v>0</v>
      </c>
    </row>
    <row r="307" spans="1:116" s="165" customFormat="1">
      <c r="A307" s="47">
        <f>'VIS STOP cijfers'!A55</f>
        <v>0</v>
      </c>
      <c r="B307" s="49" t="str">
        <f>'VIS STOP cijfers'!B55</f>
        <v>WVNT</v>
      </c>
      <c r="C307" s="4" t="str">
        <f>'VIS STOP cijfers'!C55</f>
        <v>Visketen</v>
      </c>
      <c r="D307" s="4" t="str">
        <f>'VIS STOP cijfers'!D55</f>
        <v>VIS Voedselveiligheid niet retribueerbaar VWS</v>
      </c>
      <c r="E307" s="4" t="str">
        <f>'VIS STOP cijfers'!E55</f>
        <v>Additioneel laboratorium onderzoek chemisch: Aanwezigheid van niet toegelaten additieven in onbewerkte vis</v>
      </c>
      <c r="F307" s="5" t="str">
        <f>'VIS STOP cijfers'!F55</f>
        <v>VWS</v>
      </c>
      <c r="G307" s="4" t="str">
        <f>'VIS STOP cijfers'!G55</f>
        <v>verbeterplan</v>
      </c>
      <c r="H307" s="15">
        <f>'VIS STOP cijfers'!H55</f>
        <v>50</v>
      </c>
      <c r="I307" s="625">
        <f>'VIS STOP cijfers'!I55</f>
        <v>250</v>
      </c>
      <c r="J307" s="11">
        <f>'VIS STOP cijfers'!J55</f>
        <v>0</v>
      </c>
      <c r="K307" s="11">
        <f>'VIS STOP cijfers'!K55</f>
        <v>0</v>
      </c>
      <c r="L307" s="11">
        <f>'VIS STOP cijfers'!L55</f>
        <v>0</v>
      </c>
      <c r="M307" s="11">
        <f>'VIS STOP cijfers'!M55</f>
        <v>0</v>
      </c>
      <c r="N307" s="11">
        <f>'VIS STOP cijfers'!N55</f>
        <v>0</v>
      </c>
      <c r="O307" s="11">
        <f>'VIS STOP cijfers'!O55</f>
        <v>0</v>
      </c>
      <c r="P307" s="11">
        <f>'VIS STOP cijfers'!P55</f>
        <v>0</v>
      </c>
      <c r="Q307" s="26">
        <f>'VIS STOP cijfers'!Q55</f>
        <v>300</v>
      </c>
      <c r="R307" s="15">
        <f>'VIS STOP cijfers'!R55</f>
        <v>0</v>
      </c>
      <c r="S307" s="11">
        <f>'VIS STOP cijfers'!S55</f>
        <v>0</v>
      </c>
      <c r="T307" s="11">
        <f>'VIS STOP cijfers'!T55</f>
        <v>300</v>
      </c>
      <c r="U307" s="11">
        <f>'VIS STOP cijfers'!U55</f>
        <v>0</v>
      </c>
      <c r="V307" s="11">
        <f>'VIS STOP cijfers'!V55</f>
        <v>0</v>
      </c>
      <c r="W307" s="11">
        <f>'VIS STOP cijfers'!W55</f>
        <v>0</v>
      </c>
      <c r="X307" s="11">
        <f>'VIS STOP cijfers'!X55</f>
        <v>0</v>
      </c>
      <c r="Y307" s="11">
        <f>'VIS STOP cijfers'!Y55</f>
        <v>0</v>
      </c>
      <c r="Z307" s="49">
        <f>'VIS STOP cijfers'!Z55</f>
        <v>300</v>
      </c>
      <c r="AA307" s="11">
        <f>'VIS STOP cijfers'!AA55</f>
        <v>0</v>
      </c>
      <c r="AB307" s="11">
        <f>'VIS STOP cijfers'!AB55</f>
        <v>0</v>
      </c>
      <c r="AC307" s="11">
        <f>'VIS STOP cijfers'!AC55</f>
        <v>0</v>
      </c>
      <c r="AD307" s="11">
        <f>'VIS STOP cijfers'!AD55</f>
        <v>50</v>
      </c>
      <c r="AE307" s="11">
        <f>'VIS STOP cijfers'!AE55</f>
        <v>0</v>
      </c>
      <c r="AF307" s="11">
        <f>'VIS STOP cijfers'!AF55</f>
        <v>250</v>
      </c>
      <c r="AG307" s="49">
        <f>'VIS STOP cijfers'!AG55</f>
        <v>0</v>
      </c>
      <c r="AH307" s="11">
        <f>'VIS STOP cijfers'!AH55</f>
        <v>0</v>
      </c>
      <c r="AI307" s="11">
        <f>'VIS STOP cijfers'!AI55</f>
        <v>0</v>
      </c>
      <c r="AJ307" s="11">
        <f>'VIS STOP cijfers'!AJ55</f>
        <v>0</v>
      </c>
      <c r="AK307" s="11">
        <f>'VIS STOP cijfers'!AK55</f>
        <v>0</v>
      </c>
      <c r="AL307" s="49">
        <f>'VIS STOP cijfers'!AL55</f>
        <v>0</v>
      </c>
      <c r="AM307" s="11">
        <f>'VIS STOP cijfers'!AM55</f>
        <v>0</v>
      </c>
      <c r="AN307" s="11">
        <f>'VIS STOP cijfers'!AN55</f>
        <v>13</v>
      </c>
      <c r="AO307" s="11">
        <f>'VIS STOP cijfers'!AO55</f>
        <v>13</v>
      </c>
      <c r="AP307" s="11">
        <f>'VIS STOP cijfers'!AP55</f>
        <v>12</v>
      </c>
      <c r="AQ307" s="11">
        <f>'VIS STOP cijfers'!AQ55</f>
        <v>12</v>
      </c>
      <c r="AR307" s="49">
        <f>'VIS STOP cijfers'!AR55</f>
        <v>0</v>
      </c>
      <c r="AS307" s="11">
        <f>'VIS STOP cijfers'!AS55</f>
        <v>0</v>
      </c>
      <c r="AT307" s="11">
        <f>'VIS STOP cijfers'!AT55</f>
        <v>0</v>
      </c>
      <c r="AU307" s="11">
        <f>'VIS STOP cijfers'!AU55</f>
        <v>0</v>
      </c>
      <c r="AV307" s="11">
        <f>'VIS STOP cijfers'!AV55</f>
        <v>0</v>
      </c>
      <c r="AW307" s="11">
        <f>'VIS STOP cijfers'!AW55</f>
        <v>0</v>
      </c>
      <c r="AX307" s="11">
        <f>'VIS STOP cijfers'!AX55</f>
        <v>0</v>
      </c>
      <c r="AY307" s="11">
        <f>'VIS STOP cijfers'!AY55</f>
        <v>0</v>
      </c>
      <c r="AZ307" s="11">
        <f>'VIS STOP cijfers'!AZ55</f>
        <v>0</v>
      </c>
      <c r="BA307" s="11">
        <f>'VIS STOP cijfers'!BA55</f>
        <v>0</v>
      </c>
      <c r="BB307" s="11">
        <f>'VIS STOP cijfers'!BB55</f>
        <v>0</v>
      </c>
      <c r="BC307" s="49">
        <f>'VIS STOP cijfers'!BC55</f>
        <v>0</v>
      </c>
      <c r="BD307" s="11">
        <f>'VIS STOP cijfers'!BD55</f>
        <v>250</v>
      </c>
      <c r="BE307" s="11">
        <f>'VIS STOP cijfers'!BE55</f>
        <v>0</v>
      </c>
      <c r="BF307" s="11">
        <f>'VIS STOP cijfers'!BF55</f>
        <v>0</v>
      </c>
      <c r="BG307" s="11">
        <f>'VIS STOP cijfers'!BG55</f>
        <v>0</v>
      </c>
      <c r="BH307" s="11">
        <f>'VIS STOP cijfers'!BH55</f>
        <v>0</v>
      </c>
      <c r="BI307" s="11">
        <f>'VIS STOP cijfers'!BI55</f>
        <v>0</v>
      </c>
      <c r="BJ307" s="11">
        <f>'VIS STOP cijfers'!BJ55</f>
        <v>0</v>
      </c>
      <c r="BK307" s="49">
        <f>'VIS STOP cijfers'!BK55</f>
        <v>0</v>
      </c>
      <c r="BL307" s="11">
        <f>'VIS STOP cijfers'!BL55</f>
        <v>0</v>
      </c>
      <c r="BM307" s="11">
        <f>'VIS STOP cijfers'!BM55</f>
        <v>0</v>
      </c>
      <c r="BN307" s="11">
        <f>'VIS STOP cijfers'!BN55</f>
        <v>0</v>
      </c>
      <c r="BO307" s="11">
        <f>'VIS STOP cijfers'!BO55</f>
        <v>0</v>
      </c>
      <c r="BP307" s="11">
        <f>'VIS STOP cijfers'!BP55</f>
        <v>0</v>
      </c>
      <c r="BQ307" s="49">
        <f>'VIS STOP cijfers'!BQ55</f>
        <v>0</v>
      </c>
      <c r="BR307" s="11">
        <f>'VIS STOP cijfers'!BR55</f>
        <v>0</v>
      </c>
      <c r="BS307" s="11">
        <f>'VIS STOP cijfers'!BS55</f>
        <v>0</v>
      </c>
      <c r="BT307" s="11">
        <f>'VIS STOP cijfers'!BT55</f>
        <v>0</v>
      </c>
      <c r="BU307" s="11">
        <f>'VIS STOP cijfers'!BU55</f>
        <v>0</v>
      </c>
      <c r="BV307" s="11">
        <f>'VIS STOP cijfers'!BV55</f>
        <v>0</v>
      </c>
      <c r="BW307" s="11">
        <f>'VIS STOP cijfers'!BW55</f>
        <v>0</v>
      </c>
      <c r="BX307" s="47">
        <f>'VIS STOP cijfers'!BX55</f>
        <v>0</v>
      </c>
      <c r="BY307" s="49">
        <f>'VIS STOP cijfers'!BY55</f>
        <v>300</v>
      </c>
      <c r="BZ307" s="11">
        <f>'VIS STOP cijfers'!BZ55</f>
        <v>0</v>
      </c>
      <c r="CA307" s="11">
        <f>'VIS STOP cijfers'!CA55</f>
        <v>0</v>
      </c>
      <c r="CB307" s="11">
        <f>'VIS STOP cijfers'!CB55</f>
        <v>0</v>
      </c>
      <c r="CC307" s="11">
        <f>'VIS STOP cijfers'!CC55</f>
        <v>0</v>
      </c>
      <c r="CD307" s="11">
        <f>'VIS STOP cijfers'!CD55</f>
        <v>0</v>
      </c>
      <c r="CE307" s="11">
        <f>'VIS STOP cijfers'!CE55</f>
        <v>0</v>
      </c>
      <c r="CF307" s="11">
        <f>'VIS STOP cijfers'!CF55</f>
        <v>0</v>
      </c>
      <c r="CG307" s="11">
        <f>'VIS STOP cijfers'!CG55</f>
        <v>0</v>
      </c>
      <c r="CH307" s="11">
        <f>'VIS STOP cijfers'!CH55</f>
        <v>0</v>
      </c>
      <c r="CI307" s="11">
        <f>'VIS STOP cijfers'!CI55</f>
        <v>0</v>
      </c>
      <c r="CJ307" s="11">
        <f>'VIS STOP cijfers'!CJ55</f>
        <v>0</v>
      </c>
      <c r="CK307" s="11">
        <f>'VIS STOP cijfers'!CK55</f>
        <v>0</v>
      </c>
      <c r="CL307" s="49">
        <f>'VIS STOP cijfers'!CL55</f>
        <v>0</v>
      </c>
      <c r="CM307" s="11">
        <f>'VIS STOP cijfers'!CM55</f>
        <v>0</v>
      </c>
      <c r="CN307" s="11">
        <f>'VIS STOP cijfers'!CN55</f>
        <v>0</v>
      </c>
      <c r="CO307" s="11">
        <f>'VIS STOP cijfers'!CO55</f>
        <v>0</v>
      </c>
      <c r="CP307" s="11">
        <f>'VIS STOP cijfers'!CP55</f>
        <v>0</v>
      </c>
      <c r="CQ307" s="11">
        <f>'VIS STOP cijfers'!CQ55</f>
        <v>0</v>
      </c>
      <c r="CR307" s="11">
        <f>'VIS STOP cijfers'!CR55</f>
        <v>0</v>
      </c>
      <c r="CS307" s="11">
        <f>'VIS STOP cijfers'!CS55</f>
        <v>0</v>
      </c>
      <c r="CT307" s="11">
        <f>'VIS STOP cijfers'!CT55</f>
        <v>0</v>
      </c>
      <c r="CU307" s="11">
        <f>'VIS STOP cijfers'!CU55</f>
        <v>0</v>
      </c>
      <c r="CV307" s="11">
        <f>'VIS STOP cijfers'!CV55</f>
        <v>0</v>
      </c>
      <c r="CW307" s="11">
        <f>'VIS STOP cijfers'!CW55</f>
        <v>0</v>
      </c>
      <c r="CX307" s="11">
        <f>'VIS STOP cijfers'!CX55</f>
        <v>0</v>
      </c>
      <c r="CY307" s="26">
        <f>'VIS STOP cijfers'!CY55</f>
        <v>0</v>
      </c>
      <c r="CZ307" s="11">
        <f>'VIS STOP cijfers'!CZ55</f>
        <v>0</v>
      </c>
      <c r="DA307" s="11">
        <f>'VIS STOP cijfers'!DA55</f>
        <v>0</v>
      </c>
      <c r="DB307" s="11">
        <f>'VIS STOP cijfers'!DB55</f>
        <v>0</v>
      </c>
      <c r="DC307" s="11">
        <f>'VIS STOP cijfers'!DC55</f>
        <v>0</v>
      </c>
      <c r="DD307" s="11">
        <f>'VIS STOP cijfers'!DD55</f>
        <v>0</v>
      </c>
      <c r="DE307" s="11">
        <f>'VIS STOP cijfers'!DE55</f>
        <v>0</v>
      </c>
      <c r="DF307" s="11">
        <f>'VIS STOP cijfers'!DF55</f>
        <v>0</v>
      </c>
      <c r="DG307" s="11">
        <f>'VIS STOP cijfers'!DG55</f>
        <v>0</v>
      </c>
      <c r="DH307" s="11">
        <f>'VIS STOP cijfers'!DH55</f>
        <v>0</v>
      </c>
      <c r="DI307" s="11">
        <f>'VIS STOP cijfers'!DI55</f>
        <v>0</v>
      </c>
      <c r="DJ307" s="11">
        <f>'VIS STOP cijfers'!DJ55</f>
        <v>0</v>
      </c>
      <c r="DK307" s="11">
        <f>'VIS STOP cijfers'!DK55</f>
        <v>0</v>
      </c>
      <c r="DL307" s="26">
        <f>'VIS STOP cijfers'!DL55</f>
        <v>0</v>
      </c>
    </row>
    <row r="308" spans="1:116" s="165" customFormat="1">
      <c r="A308" s="47">
        <f>'VIS STOP cijfers'!A56</f>
        <v>0</v>
      </c>
      <c r="B308" s="49" t="str">
        <f>'VIS STOP cijfers'!B56</f>
        <v>WVNT</v>
      </c>
      <c r="C308" s="4" t="str">
        <f>'VIS STOP cijfers'!C56</f>
        <v>Visketen</v>
      </c>
      <c r="D308" s="4" t="str">
        <f>'VIS STOP cijfers'!D56</f>
        <v>VIS Voedselveiligheid niet retribueerbaar VWS</v>
      </c>
      <c r="E308" s="13" t="str">
        <f>'VIS STOP cijfers'!E56</f>
        <v>Additioneel laboratorium onderzoek microbiologisch: Listeria Monocytogenes in gerookte vis en lichtgezouten haring (maatjes)</v>
      </c>
      <c r="F308" s="5" t="str">
        <f>'VIS STOP cijfers'!F56</f>
        <v>VWS</v>
      </c>
      <c r="G308" s="4">
        <f>'VIS STOP cijfers'!G56</f>
        <v>0</v>
      </c>
      <c r="H308" s="15">
        <f>'VIS STOP cijfers'!H56</f>
        <v>50</v>
      </c>
      <c r="I308" s="625">
        <f>'VIS STOP cijfers'!I56</f>
        <v>0</v>
      </c>
      <c r="J308" s="11">
        <f>'VIS STOP cijfers'!J56</f>
        <v>0</v>
      </c>
      <c r="K308" s="11">
        <f>'VIS STOP cijfers'!K56</f>
        <v>0</v>
      </c>
      <c r="L308" s="11">
        <f>'VIS STOP cijfers'!L56</f>
        <v>0</v>
      </c>
      <c r="M308" s="11">
        <f>'VIS STOP cijfers'!M56</f>
        <v>0</v>
      </c>
      <c r="N308" s="11">
        <f>'VIS STOP cijfers'!N56</f>
        <v>0</v>
      </c>
      <c r="O308" s="11">
        <f>'VIS STOP cijfers'!O56</f>
        <v>0</v>
      </c>
      <c r="P308" s="11">
        <f>'VIS STOP cijfers'!P56</f>
        <v>0</v>
      </c>
      <c r="Q308" s="26">
        <f>'VIS STOP cijfers'!Q56</f>
        <v>50</v>
      </c>
      <c r="R308" s="15">
        <f>'VIS STOP cijfers'!R56</f>
        <v>0</v>
      </c>
      <c r="S308" s="11">
        <f>'VIS STOP cijfers'!S56</f>
        <v>0</v>
      </c>
      <c r="T308" s="11">
        <f>'VIS STOP cijfers'!T56</f>
        <v>50</v>
      </c>
      <c r="U308" s="11">
        <f>'VIS STOP cijfers'!U56</f>
        <v>0</v>
      </c>
      <c r="V308" s="11">
        <f>'VIS STOP cijfers'!V56</f>
        <v>0</v>
      </c>
      <c r="W308" s="11">
        <f>'VIS STOP cijfers'!W56</f>
        <v>0</v>
      </c>
      <c r="X308" s="11">
        <f>'VIS STOP cijfers'!X56</f>
        <v>0</v>
      </c>
      <c r="Y308" s="11">
        <f>'VIS STOP cijfers'!Y56</f>
        <v>0</v>
      </c>
      <c r="Z308" s="49">
        <f>'VIS STOP cijfers'!Z56</f>
        <v>50</v>
      </c>
      <c r="AA308" s="11">
        <f>'VIS STOP cijfers'!AA56</f>
        <v>0</v>
      </c>
      <c r="AB308" s="11">
        <f>'VIS STOP cijfers'!AB56</f>
        <v>0</v>
      </c>
      <c r="AC308" s="11">
        <f>'VIS STOP cijfers'!AC56</f>
        <v>0</v>
      </c>
      <c r="AD308" s="11">
        <f>'VIS STOP cijfers'!AD56</f>
        <v>50</v>
      </c>
      <c r="AE308" s="11">
        <f>'VIS STOP cijfers'!AE56</f>
        <v>0</v>
      </c>
      <c r="AF308" s="11">
        <f>'VIS STOP cijfers'!AF56</f>
        <v>0</v>
      </c>
      <c r="AG308" s="49">
        <f>'VIS STOP cijfers'!AG56</f>
        <v>0</v>
      </c>
      <c r="AH308" s="11">
        <f>'VIS STOP cijfers'!AH56</f>
        <v>0</v>
      </c>
      <c r="AI308" s="11">
        <f>'VIS STOP cijfers'!AI56</f>
        <v>0</v>
      </c>
      <c r="AJ308" s="11">
        <f>'VIS STOP cijfers'!AJ56</f>
        <v>0</v>
      </c>
      <c r="AK308" s="11">
        <f>'VIS STOP cijfers'!AK56</f>
        <v>0</v>
      </c>
      <c r="AL308" s="49">
        <f>'VIS STOP cijfers'!AL56</f>
        <v>0</v>
      </c>
      <c r="AM308" s="11">
        <f>'VIS STOP cijfers'!AM56</f>
        <v>0</v>
      </c>
      <c r="AN308" s="11">
        <f>'VIS STOP cijfers'!AN56</f>
        <v>12</v>
      </c>
      <c r="AO308" s="11">
        <f>'VIS STOP cijfers'!AO56</f>
        <v>12</v>
      </c>
      <c r="AP308" s="11">
        <f>'VIS STOP cijfers'!AP56</f>
        <v>13</v>
      </c>
      <c r="AQ308" s="11">
        <f>'VIS STOP cijfers'!AQ56</f>
        <v>13</v>
      </c>
      <c r="AR308" s="49">
        <f>'VIS STOP cijfers'!AR56</f>
        <v>0</v>
      </c>
      <c r="AS308" s="11">
        <f>'VIS STOP cijfers'!AS56</f>
        <v>0</v>
      </c>
      <c r="AT308" s="11">
        <f>'VIS STOP cijfers'!AT56</f>
        <v>0</v>
      </c>
      <c r="AU308" s="11">
        <f>'VIS STOP cijfers'!AU56</f>
        <v>0</v>
      </c>
      <c r="AV308" s="11">
        <f>'VIS STOP cijfers'!AV56</f>
        <v>0</v>
      </c>
      <c r="AW308" s="11">
        <f>'VIS STOP cijfers'!AW56</f>
        <v>0</v>
      </c>
      <c r="AX308" s="11">
        <f>'VIS STOP cijfers'!AX56</f>
        <v>0</v>
      </c>
      <c r="AY308" s="11">
        <f>'VIS STOP cijfers'!AY56</f>
        <v>0</v>
      </c>
      <c r="AZ308" s="11">
        <f>'VIS STOP cijfers'!AZ56</f>
        <v>0</v>
      </c>
      <c r="BA308" s="11">
        <f>'VIS STOP cijfers'!BA56</f>
        <v>0</v>
      </c>
      <c r="BB308" s="11">
        <f>'VIS STOP cijfers'!BB56</f>
        <v>0</v>
      </c>
      <c r="BC308" s="49">
        <f>'VIS STOP cijfers'!BC56</f>
        <v>0</v>
      </c>
      <c r="BD308" s="11">
        <f>'VIS STOP cijfers'!BD56</f>
        <v>0</v>
      </c>
      <c r="BE308" s="11">
        <f>'VIS STOP cijfers'!BE56</f>
        <v>0</v>
      </c>
      <c r="BF308" s="11">
        <f>'VIS STOP cijfers'!BF56</f>
        <v>0</v>
      </c>
      <c r="BG308" s="11">
        <f>'VIS STOP cijfers'!BG56</f>
        <v>0</v>
      </c>
      <c r="BH308" s="11">
        <f>'VIS STOP cijfers'!BH56</f>
        <v>0</v>
      </c>
      <c r="BI308" s="11">
        <f>'VIS STOP cijfers'!BI56</f>
        <v>0</v>
      </c>
      <c r="BJ308" s="11">
        <f>'VIS STOP cijfers'!BJ56</f>
        <v>0</v>
      </c>
      <c r="BK308" s="49">
        <f>'VIS STOP cijfers'!BK56</f>
        <v>0</v>
      </c>
      <c r="BL308" s="11">
        <f>'VIS STOP cijfers'!BL56</f>
        <v>0</v>
      </c>
      <c r="BM308" s="11">
        <f>'VIS STOP cijfers'!BM56</f>
        <v>0</v>
      </c>
      <c r="BN308" s="11">
        <f>'VIS STOP cijfers'!BN56</f>
        <v>0</v>
      </c>
      <c r="BO308" s="11">
        <f>'VIS STOP cijfers'!BO56</f>
        <v>0</v>
      </c>
      <c r="BP308" s="11">
        <f>'VIS STOP cijfers'!BP56</f>
        <v>0</v>
      </c>
      <c r="BQ308" s="49">
        <f>'VIS STOP cijfers'!BQ56</f>
        <v>0</v>
      </c>
      <c r="BR308" s="11">
        <f>'VIS STOP cijfers'!BR56</f>
        <v>0</v>
      </c>
      <c r="BS308" s="11">
        <f>'VIS STOP cijfers'!BS56</f>
        <v>0</v>
      </c>
      <c r="BT308" s="11">
        <f>'VIS STOP cijfers'!BT56</f>
        <v>0</v>
      </c>
      <c r="BU308" s="11">
        <f>'VIS STOP cijfers'!BU56</f>
        <v>0</v>
      </c>
      <c r="BV308" s="11">
        <f>'VIS STOP cijfers'!BV56</f>
        <v>0</v>
      </c>
      <c r="BW308" s="11">
        <f>'VIS STOP cijfers'!BW56</f>
        <v>0</v>
      </c>
      <c r="BX308" s="47">
        <f>'VIS STOP cijfers'!BX56</f>
        <v>0</v>
      </c>
      <c r="BY308" s="49">
        <f>'VIS STOP cijfers'!BY56</f>
        <v>50</v>
      </c>
      <c r="BZ308" s="11">
        <f>'VIS STOP cijfers'!BZ56</f>
        <v>0</v>
      </c>
      <c r="CA308" s="11">
        <f>'VIS STOP cijfers'!CA56</f>
        <v>0</v>
      </c>
      <c r="CB308" s="11">
        <f>'VIS STOP cijfers'!CB56</f>
        <v>0</v>
      </c>
      <c r="CC308" s="11">
        <f>'VIS STOP cijfers'!CC56</f>
        <v>0</v>
      </c>
      <c r="CD308" s="11">
        <f>'VIS STOP cijfers'!CD56</f>
        <v>0</v>
      </c>
      <c r="CE308" s="11">
        <f>'VIS STOP cijfers'!CE56</f>
        <v>0</v>
      </c>
      <c r="CF308" s="11">
        <f>'VIS STOP cijfers'!CF56</f>
        <v>0</v>
      </c>
      <c r="CG308" s="11">
        <f>'VIS STOP cijfers'!CG56</f>
        <v>0</v>
      </c>
      <c r="CH308" s="11">
        <f>'VIS STOP cijfers'!CH56</f>
        <v>0</v>
      </c>
      <c r="CI308" s="11">
        <f>'VIS STOP cijfers'!CI56</f>
        <v>0</v>
      </c>
      <c r="CJ308" s="11">
        <f>'VIS STOP cijfers'!CJ56</f>
        <v>0</v>
      </c>
      <c r="CK308" s="11">
        <f>'VIS STOP cijfers'!CK56</f>
        <v>0</v>
      </c>
      <c r="CL308" s="49">
        <f>'VIS STOP cijfers'!CL56</f>
        <v>0</v>
      </c>
      <c r="CM308" s="11">
        <f>'VIS STOP cijfers'!CM56</f>
        <v>0</v>
      </c>
      <c r="CN308" s="11">
        <f>'VIS STOP cijfers'!CN56</f>
        <v>0</v>
      </c>
      <c r="CO308" s="11">
        <f>'VIS STOP cijfers'!CO56</f>
        <v>0</v>
      </c>
      <c r="CP308" s="11">
        <f>'VIS STOP cijfers'!CP56</f>
        <v>0</v>
      </c>
      <c r="CQ308" s="11">
        <f>'VIS STOP cijfers'!CQ56</f>
        <v>0</v>
      </c>
      <c r="CR308" s="11">
        <f>'VIS STOP cijfers'!CR56</f>
        <v>0</v>
      </c>
      <c r="CS308" s="11">
        <f>'VIS STOP cijfers'!CS56</f>
        <v>0</v>
      </c>
      <c r="CT308" s="11">
        <f>'VIS STOP cijfers'!CT56</f>
        <v>0</v>
      </c>
      <c r="CU308" s="11">
        <f>'VIS STOP cijfers'!CU56</f>
        <v>0</v>
      </c>
      <c r="CV308" s="11">
        <f>'VIS STOP cijfers'!CV56</f>
        <v>0</v>
      </c>
      <c r="CW308" s="11">
        <f>'VIS STOP cijfers'!CW56</f>
        <v>0</v>
      </c>
      <c r="CX308" s="11">
        <f>'VIS STOP cijfers'!CX56</f>
        <v>0</v>
      </c>
      <c r="CY308" s="26">
        <f>'VIS STOP cijfers'!CY56</f>
        <v>0</v>
      </c>
      <c r="CZ308" s="11">
        <f>'VIS STOP cijfers'!CZ56</f>
        <v>0</v>
      </c>
      <c r="DA308" s="11">
        <f>'VIS STOP cijfers'!DA56</f>
        <v>0</v>
      </c>
      <c r="DB308" s="11">
        <f>'VIS STOP cijfers'!DB56</f>
        <v>0</v>
      </c>
      <c r="DC308" s="11">
        <f>'VIS STOP cijfers'!DC56</f>
        <v>0</v>
      </c>
      <c r="DD308" s="11">
        <f>'VIS STOP cijfers'!DD56</f>
        <v>0</v>
      </c>
      <c r="DE308" s="11">
        <f>'VIS STOP cijfers'!DE56</f>
        <v>0</v>
      </c>
      <c r="DF308" s="11">
        <f>'VIS STOP cijfers'!DF56</f>
        <v>0</v>
      </c>
      <c r="DG308" s="11">
        <f>'VIS STOP cijfers'!DG56</f>
        <v>0</v>
      </c>
      <c r="DH308" s="11">
        <f>'VIS STOP cijfers'!DH56</f>
        <v>0</v>
      </c>
      <c r="DI308" s="11">
        <f>'VIS STOP cijfers'!DI56</f>
        <v>0</v>
      </c>
      <c r="DJ308" s="11">
        <f>'VIS STOP cijfers'!DJ56</f>
        <v>0</v>
      </c>
      <c r="DK308" s="11">
        <f>'VIS STOP cijfers'!DK56</f>
        <v>0</v>
      </c>
      <c r="DL308" s="26">
        <f>'VIS STOP cijfers'!DL56</f>
        <v>0</v>
      </c>
    </row>
    <row r="309" spans="1:116" s="165" customFormat="1">
      <c r="A309" s="47">
        <f>'VIS STOP cijfers'!A57</f>
        <v>0</v>
      </c>
      <c r="B309" s="49" t="str">
        <f>'VIS STOP cijfers'!B57</f>
        <v>WVNT</v>
      </c>
      <c r="C309" s="4" t="str">
        <f>'VIS STOP cijfers'!C57</f>
        <v>Visketen</v>
      </c>
      <c r="D309" s="4" t="str">
        <f>'VIS STOP cijfers'!D57</f>
        <v>VIS Voedselveiligheid niet retribueerbaar VWS</v>
      </c>
      <c r="E309" s="13" t="str">
        <f>'VIS STOP cijfers'!E57</f>
        <v>Project vis importeurs (doorloop uit 2014)</v>
      </c>
      <c r="F309" s="5" t="str">
        <f>'VIS STOP cijfers'!F57</f>
        <v>VWS</v>
      </c>
      <c r="G309" s="4">
        <f>'VIS STOP cijfers'!G57</f>
        <v>0</v>
      </c>
      <c r="H309" s="15">
        <f>'VIS STOP cijfers'!H57</f>
        <v>200</v>
      </c>
      <c r="I309" s="625">
        <f>'VIS STOP cijfers'!I57</f>
        <v>0</v>
      </c>
      <c r="J309" s="11">
        <f>'VIS STOP cijfers'!J57</f>
        <v>0</v>
      </c>
      <c r="K309" s="11">
        <f>'VIS STOP cijfers'!K57</f>
        <v>0</v>
      </c>
      <c r="L309" s="11">
        <f>'VIS STOP cijfers'!L57</f>
        <v>0</v>
      </c>
      <c r="M309" s="11">
        <f>'VIS STOP cijfers'!M57</f>
        <v>0</v>
      </c>
      <c r="N309" s="11">
        <f>'VIS STOP cijfers'!N57</f>
        <v>0</v>
      </c>
      <c r="O309" s="11">
        <f>'VIS STOP cijfers'!O57</f>
        <v>0</v>
      </c>
      <c r="P309" s="11">
        <f>'VIS STOP cijfers'!P57</f>
        <v>0</v>
      </c>
      <c r="Q309" s="26">
        <f>'VIS STOP cijfers'!Q57</f>
        <v>200</v>
      </c>
      <c r="R309" s="15">
        <f>'VIS STOP cijfers'!R57</f>
        <v>0</v>
      </c>
      <c r="S309" s="11">
        <f>'VIS STOP cijfers'!S57</f>
        <v>0</v>
      </c>
      <c r="T309" s="11">
        <f>'VIS STOP cijfers'!T57</f>
        <v>200</v>
      </c>
      <c r="U309" s="11">
        <f>'VIS STOP cijfers'!U57</f>
        <v>0</v>
      </c>
      <c r="V309" s="11">
        <f>'VIS STOP cijfers'!V57</f>
        <v>0</v>
      </c>
      <c r="W309" s="11">
        <f>'VIS STOP cijfers'!W57</f>
        <v>0</v>
      </c>
      <c r="X309" s="11">
        <f>'VIS STOP cijfers'!X57</f>
        <v>0</v>
      </c>
      <c r="Y309" s="11">
        <f>'VIS STOP cijfers'!Y57</f>
        <v>0</v>
      </c>
      <c r="Z309" s="49">
        <f>'VIS STOP cijfers'!Z57</f>
        <v>200</v>
      </c>
      <c r="AA309" s="11">
        <f>'VIS STOP cijfers'!AA57</f>
        <v>0</v>
      </c>
      <c r="AB309" s="11">
        <f>'VIS STOP cijfers'!AB57</f>
        <v>0</v>
      </c>
      <c r="AC309" s="11">
        <f>'VIS STOP cijfers'!AC57</f>
        <v>0</v>
      </c>
      <c r="AD309" s="11">
        <f>'VIS STOP cijfers'!AD57</f>
        <v>200</v>
      </c>
      <c r="AE309" s="11">
        <f>'VIS STOP cijfers'!AE57</f>
        <v>0</v>
      </c>
      <c r="AF309" s="11">
        <f>'VIS STOP cijfers'!AF57</f>
        <v>0</v>
      </c>
      <c r="AG309" s="49">
        <f>'VIS STOP cijfers'!AG57</f>
        <v>0</v>
      </c>
      <c r="AH309" s="11">
        <f>'VIS STOP cijfers'!AH57</f>
        <v>0</v>
      </c>
      <c r="AI309" s="11">
        <f>'VIS STOP cijfers'!AI57</f>
        <v>0</v>
      </c>
      <c r="AJ309" s="11">
        <f>'VIS STOP cijfers'!AJ57</f>
        <v>0</v>
      </c>
      <c r="AK309" s="11">
        <f>'VIS STOP cijfers'!AK57</f>
        <v>0</v>
      </c>
      <c r="AL309" s="49">
        <f>'VIS STOP cijfers'!AL57</f>
        <v>0</v>
      </c>
      <c r="AM309" s="11">
        <f>'VIS STOP cijfers'!AM57</f>
        <v>0</v>
      </c>
      <c r="AN309" s="11">
        <f>'VIS STOP cijfers'!AN57</f>
        <v>50</v>
      </c>
      <c r="AO309" s="11">
        <f>'VIS STOP cijfers'!AO57</f>
        <v>50</v>
      </c>
      <c r="AP309" s="11">
        <f>'VIS STOP cijfers'!AP57</f>
        <v>50</v>
      </c>
      <c r="AQ309" s="11">
        <f>'VIS STOP cijfers'!AQ57</f>
        <v>50</v>
      </c>
      <c r="AR309" s="49">
        <f>'VIS STOP cijfers'!AR57</f>
        <v>0</v>
      </c>
      <c r="AS309" s="11">
        <f>'VIS STOP cijfers'!AS57</f>
        <v>0</v>
      </c>
      <c r="AT309" s="11">
        <f>'VIS STOP cijfers'!AT57</f>
        <v>0</v>
      </c>
      <c r="AU309" s="11">
        <f>'VIS STOP cijfers'!AU57</f>
        <v>0</v>
      </c>
      <c r="AV309" s="11">
        <f>'VIS STOP cijfers'!AV57</f>
        <v>0</v>
      </c>
      <c r="AW309" s="11">
        <f>'VIS STOP cijfers'!AW57</f>
        <v>0</v>
      </c>
      <c r="AX309" s="11">
        <f>'VIS STOP cijfers'!AX57</f>
        <v>0</v>
      </c>
      <c r="AY309" s="11">
        <f>'VIS STOP cijfers'!AY57</f>
        <v>0</v>
      </c>
      <c r="AZ309" s="11">
        <f>'VIS STOP cijfers'!AZ57</f>
        <v>0</v>
      </c>
      <c r="BA309" s="11">
        <f>'VIS STOP cijfers'!BA57</f>
        <v>0</v>
      </c>
      <c r="BB309" s="11">
        <f>'VIS STOP cijfers'!BB57</f>
        <v>0</v>
      </c>
      <c r="BC309" s="49">
        <f>'VIS STOP cijfers'!BC57</f>
        <v>0</v>
      </c>
      <c r="BD309" s="11">
        <f>'VIS STOP cijfers'!BD57</f>
        <v>0</v>
      </c>
      <c r="BE309" s="11">
        <f>'VIS STOP cijfers'!BE57</f>
        <v>0</v>
      </c>
      <c r="BF309" s="11">
        <f>'VIS STOP cijfers'!BF57</f>
        <v>0</v>
      </c>
      <c r="BG309" s="11">
        <f>'VIS STOP cijfers'!BG57</f>
        <v>0</v>
      </c>
      <c r="BH309" s="11">
        <f>'VIS STOP cijfers'!BH57</f>
        <v>0</v>
      </c>
      <c r="BI309" s="11">
        <f>'VIS STOP cijfers'!BI57</f>
        <v>0</v>
      </c>
      <c r="BJ309" s="11">
        <f>'VIS STOP cijfers'!BJ57</f>
        <v>0</v>
      </c>
      <c r="BK309" s="49">
        <f>'VIS STOP cijfers'!BK57</f>
        <v>0</v>
      </c>
      <c r="BL309" s="11">
        <f>'VIS STOP cijfers'!BL57</f>
        <v>0</v>
      </c>
      <c r="BM309" s="11">
        <f>'VIS STOP cijfers'!BM57</f>
        <v>0</v>
      </c>
      <c r="BN309" s="11">
        <f>'VIS STOP cijfers'!BN57</f>
        <v>0</v>
      </c>
      <c r="BO309" s="11">
        <f>'VIS STOP cijfers'!BO57</f>
        <v>0</v>
      </c>
      <c r="BP309" s="11">
        <f>'VIS STOP cijfers'!BP57</f>
        <v>0</v>
      </c>
      <c r="BQ309" s="49">
        <f>'VIS STOP cijfers'!BQ57</f>
        <v>0</v>
      </c>
      <c r="BR309" s="11">
        <f>'VIS STOP cijfers'!BR57</f>
        <v>0</v>
      </c>
      <c r="BS309" s="11">
        <f>'VIS STOP cijfers'!BS57</f>
        <v>0</v>
      </c>
      <c r="BT309" s="11">
        <f>'VIS STOP cijfers'!BT57</f>
        <v>0</v>
      </c>
      <c r="BU309" s="11">
        <f>'VIS STOP cijfers'!BU57</f>
        <v>0</v>
      </c>
      <c r="BV309" s="11">
        <f>'VIS STOP cijfers'!BV57</f>
        <v>0</v>
      </c>
      <c r="BW309" s="11">
        <f>'VIS STOP cijfers'!BW57</f>
        <v>0</v>
      </c>
      <c r="BX309" s="47">
        <f>'VIS STOP cijfers'!BX57</f>
        <v>0</v>
      </c>
      <c r="BY309" s="49">
        <f>'VIS STOP cijfers'!BY57</f>
        <v>200</v>
      </c>
      <c r="BZ309" s="11">
        <f>'VIS STOP cijfers'!BZ57</f>
        <v>0</v>
      </c>
      <c r="CA309" s="11">
        <f>'VIS STOP cijfers'!CA57</f>
        <v>0</v>
      </c>
      <c r="CB309" s="11">
        <f>'VIS STOP cijfers'!CB57</f>
        <v>0</v>
      </c>
      <c r="CC309" s="11">
        <f>'VIS STOP cijfers'!CC57</f>
        <v>0</v>
      </c>
      <c r="CD309" s="11">
        <f>'VIS STOP cijfers'!CD57</f>
        <v>0</v>
      </c>
      <c r="CE309" s="11">
        <f>'VIS STOP cijfers'!CE57</f>
        <v>0</v>
      </c>
      <c r="CF309" s="11">
        <f>'VIS STOP cijfers'!CF57</f>
        <v>0</v>
      </c>
      <c r="CG309" s="11">
        <f>'VIS STOP cijfers'!CG57</f>
        <v>0</v>
      </c>
      <c r="CH309" s="11">
        <f>'VIS STOP cijfers'!CH57</f>
        <v>0</v>
      </c>
      <c r="CI309" s="11">
        <f>'VIS STOP cijfers'!CI57</f>
        <v>0</v>
      </c>
      <c r="CJ309" s="11">
        <f>'VIS STOP cijfers'!CJ57</f>
        <v>0</v>
      </c>
      <c r="CK309" s="11">
        <f>'VIS STOP cijfers'!CK57</f>
        <v>0</v>
      </c>
      <c r="CL309" s="49">
        <f>'VIS STOP cijfers'!CL57</f>
        <v>0</v>
      </c>
      <c r="CM309" s="11">
        <f>'VIS STOP cijfers'!CM57</f>
        <v>0</v>
      </c>
      <c r="CN309" s="11">
        <f>'VIS STOP cijfers'!CN57</f>
        <v>0</v>
      </c>
      <c r="CO309" s="11">
        <f>'VIS STOP cijfers'!CO57</f>
        <v>0</v>
      </c>
      <c r="CP309" s="11">
        <f>'VIS STOP cijfers'!CP57</f>
        <v>0</v>
      </c>
      <c r="CQ309" s="11">
        <f>'VIS STOP cijfers'!CQ57</f>
        <v>0</v>
      </c>
      <c r="CR309" s="11">
        <f>'VIS STOP cijfers'!CR57</f>
        <v>0</v>
      </c>
      <c r="CS309" s="11">
        <f>'VIS STOP cijfers'!CS57</f>
        <v>0</v>
      </c>
      <c r="CT309" s="11">
        <f>'VIS STOP cijfers'!CT57</f>
        <v>0</v>
      </c>
      <c r="CU309" s="11">
        <f>'VIS STOP cijfers'!CU57</f>
        <v>0</v>
      </c>
      <c r="CV309" s="11">
        <f>'VIS STOP cijfers'!CV57</f>
        <v>0</v>
      </c>
      <c r="CW309" s="11">
        <f>'VIS STOP cijfers'!CW57</f>
        <v>0</v>
      </c>
      <c r="CX309" s="11">
        <f>'VIS STOP cijfers'!CX57</f>
        <v>0</v>
      </c>
      <c r="CY309" s="26">
        <f>'VIS STOP cijfers'!CY57</f>
        <v>0</v>
      </c>
      <c r="CZ309" s="11">
        <f>'VIS STOP cijfers'!CZ57</f>
        <v>0</v>
      </c>
      <c r="DA309" s="11">
        <f>'VIS STOP cijfers'!DA57</f>
        <v>0</v>
      </c>
      <c r="DB309" s="11">
        <f>'VIS STOP cijfers'!DB57</f>
        <v>0</v>
      </c>
      <c r="DC309" s="11">
        <f>'VIS STOP cijfers'!DC57</f>
        <v>0</v>
      </c>
      <c r="DD309" s="11">
        <f>'VIS STOP cijfers'!DD57</f>
        <v>0</v>
      </c>
      <c r="DE309" s="11">
        <f>'VIS STOP cijfers'!DE57</f>
        <v>0</v>
      </c>
      <c r="DF309" s="11">
        <f>'VIS STOP cijfers'!DF57</f>
        <v>0</v>
      </c>
      <c r="DG309" s="11">
        <f>'VIS STOP cijfers'!DG57</f>
        <v>0</v>
      </c>
      <c r="DH309" s="11">
        <f>'VIS STOP cijfers'!DH57</f>
        <v>0</v>
      </c>
      <c r="DI309" s="11">
        <f>'VIS STOP cijfers'!DI57</f>
        <v>0</v>
      </c>
      <c r="DJ309" s="11">
        <f>'VIS STOP cijfers'!DJ57</f>
        <v>0</v>
      </c>
      <c r="DK309" s="11">
        <f>'VIS STOP cijfers'!DK57</f>
        <v>0</v>
      </c>
      <c r="DL309" s="26">
        <f>'VIS STOP cijfers'!DL57</f>
        <v>0</v>
      </c>
    </row>
    <row r="310" spans="1:116" s="165" customFormat="1">
      <c r="A310" s="47">
        <f>'VIS STOP cijfers'!A58</f>
        <v>0</v>
      </c>
      <c r="B310" s="49" t="str">
        <f>'VIS STOP cijfers'!B58</f>
        <v>WVNT</v>
      </c>
      <c r="C310" s="4" t="str">
        <f>'VIS STOP cijfers'!C58</f>
        <v>Visketen</v>
      </c>
      <c r="D310" s="4" t="str">
        <f>'VIS STOP cijfers'!D58</f>
        <v>VIS Voedselveiligheid niet retribueerbaar VWS</v>
      </c>
      <c r="E310" s="13" t="str">
        <f>'VIS STOP cijfers'!E58</f>
        <v>Project Validatie zuiveringsproces door zuiveringscentra (doorloop uit 2014)</v>
      </c>
      <c r="F310" s="5" t="str">
        <f>'VIS STOP cijfers'!F58</f>
        <v>VWS</v>
      </c>
      <c r="G310" s="4">
        <f>'VIS STOP cijfers'!G58</f>
        <v>0</v>
      </c>
      <c r="H310" s="15">
        <f>'VIS STOP cijfers'!H58</f>
        <v>250</v>
      </c>
      <c r="I310" s="625">
        <f>'VIS STOP cijfers'!I58</f>
        <v>0</v>
      </c>
      <c r="J310" s="11">
        <f>'VIS STOP cijfers'!J58</f>
        <v>0</v>
      </c>
      <c r="K310" s="11">
        <f>'VIS STOP cijfers'!K58</f>
        <v>0</v>
      </c>
      <c r="L310" s="11">
        <f>'VIS STOP cijfers'!L58</f>
        <v>0</v>
      </c>
      <c r="M310" s="11">
        <f>'VIS STOP cijfers'!M58</f>
        <v>0</v>
      </c>
      <c r="N310" s="11">
        <f>'VIS STOP cijfers'!N58</f>
        <v>0</v>
      </c>
      <c r="O310" s="11">
        <f>'VIS STOP cijfers'!O58</f>
        <v>0</v>
      </c>
      <c r="P310" s="11">
        <f>'VIS STOP cijfers'!P58</f>
        <v>0</v>
      </c>
      <c r="Q310" s="26">
        <f>'VIS STOP cijfers'!Q58</f>
        <v>250</v>
      </c>
      <c r="R310" s="15">
        <f>'VIS STOP cijfers'!R58</f>
        <v>0</v>
      </c>
      <c r="S310" s="11">
        <f>'VIS STOP cijfers'!S58</f>
        <v>0</v>
      </c>
      <c r="T310" s="11">
        <f>'VIS STOP cijfers'!T58</f>
        <v>250</v>
      </c>
      <c r="U310" s="11">
        <f>'VIS STOP cijfers'!U58</f>
        <v>0</v>
      </c>
      <c r="V310" s="11">
        <f>'VIS STOP cijfers'!V58</f>
        <v>0</v>
      </c>
      <c r="W310" s="11">
        <f>'VIS STOP cijfers'!W58</f>
        <v>0</v>
      </c>
      <c r="X310" s="11">
        <f>'VIS STOP cijfers'!X58</f>
        <v>0</v>
      </c>
      <c r="Y310" s="11">
        <f>'VIS STOP cijfers'!Y58</f>
        <v>0</v>
      </c>
      <c r="Z310" s="49">
        <f>'VIS STOP cijfers'!Z58</f>
        <v>250</v>
      </c>
      <c r="AA310" s="11">
        <f>'VIS STOP cijfers'!AA58</f>
        <v>0</v>
      </c>
      <c r="AB310" s="11">
        <f>'VIS STOP cijfers'!AB58</f>
        <v>0</v>
      </c>
      <c r="AC310" s="11">
        <f>'VIS STOP cijfers'!AC58</f>
        <v>0</v>
      </c>
      <c r="AD310" s="11">
        <f>'VIS STOP cijfers'!AD58</f>
        <v>250</v>
      </c>
      <c r="AE310" s="11">
        <f>'VIS STOP cijfers'!AE58</f>
        <v>0</v>
      </c>
      <c r="AF310" s="11">
        <f>'VIS STOP cijfers'!AF58</f>
        <v>0</v>
      </c>
      <c r="AG310" s="49">
        <f>'VIS STOP cijfers'!AG58</f>
        <v>0</v>
      </c>
      <c r="AH310" s="11">
        <f>'VIS STOP cijfers'!AH58</f>
        <v>0</v>
      </c>
      <c r="AI310" s="11">
        <f>'VIS STOP cijfers'!AI58</f>
        <v>0</v>
      </c>
      <c r="AJ310" s="11">
        <f>'VIS STOP cijfers'!AJ58</f>
        <v>0</v>
      </c>
      <c r="AK310" s="11">
        <f>'VIS STOP cijfers'!AK58</f>
        <v>0</v>
      </c>
      <c r="AL310" s="49">
        <f>'VIS STOP cijfers'!AL58</f>
        <v>0</v>
      </c>
      <c r="AM310" s="11">
        <f>'VIS STOP cijfers'!AM58</f>
        <v>0</v>
      </c>
      <c r="AN310" s="11">
        <f>'VIS STOP cijfers'!AN58</f>
        <v>63</v>
      </c>
      <c r="AO310" s="11">
        <f>'VIS STOP cijfers'!AO58</f>
        <v>63</v>
      </c>
      <c r="AP310" s="11">
        <f>'VIS STOP cijfers'!AP58</f>
        <v>62</v>
      </c>
      <c r="AQ310" s="11">
        <f>'VIS STOP cijfers'!AQ58</f>
        <v>62</v>
      </c>
      <c r="AR310" s="49">
        <f>'VIS STOP cijfers'!AR58</f>
        <v>0</v>
      </c>
      <c r="AS310" s="11">
        <f>'VIS STOP cijfers'!AS58</f>
        <v>0</v>
      </c>
      <c r="AT310" s="11">
        <f>'VIS STOP cijfers'!AT58</f>
        <v>0</v>
      </c>
      <c r="AU310" s="11">
        <f>'VIS STOP cijfers'!AU58</f>
        <v>0</v>
      </c>
      <c r="AV310" s="11">
        <f>'VIS STOP cijfers'!AV58</f>
        <v>0</v>
      </c>
      <c r="AW310" s="11">
        <f>'VIS STOP cijfers'!AW58</f>
        <v>0</v>
      </c>
      <c r="AX310" s="11">
        <f>'VIS STOP cijfers'!AX58</f>
        <v>0</v>
      </c>
      <c r="AY310" s="11">
        <f>'VIS STOP cijfers'!AY58</f>
        <v>0</v>
      </c>
      <c r="AZ310" s="11">
        <f>'VIS STOP cijfers'!AZ58</f>
        <v>0</v>
      </c>
      <c r="BA310" s="11">
        <f>'VIS STOP cijfers'!BA58</f>
        <v>0</v>
      </c>
      <c r="BB310" s="11">
        <f>'VIS STOP cijfers'!BB58</f>
        <v>0</v>
      </c>
      <c r="BC310" s="49">
        <f>'VIS STOP cijfers'!BC58</f>
        <v>0</v>
      </c>
      <c r="BD310" s="11">
        <f>'VIS STOP cijfers'!BD58</f>
        <v>0</v>
      </c>
      <c r="BE310" s="11">
        <f>'VIS STOP cijfers'!BE58</f>
        <v>0</v>
      </c>
      <c r="BF310" s="11">
        <f>'VIS STOP cijfers'!BF58</f>
        <v>0</v>
      </c>
      <c r="BG310" s="11">
        <f>'VIS STOP cijfers'!BG58</f>
        <v>0</v>
      </c>
      <c r="BH310" s="11">
        <f>'VIS STOP cijfers'!BH58</f>
        <v>0</v>
      </c>
      <c r="BI310" s="11">
        <f>'VIS STOP cijfers'!BI58</f>
        <v>0</v>
      </c>
      <c r="BJ310" s="11">
        <f>'VIS STOP cijfers'!BJ58</f>
        <v>0</v>
      </c>
      <c r="BK310" s="49">
        <f>'VIS STOP cijfers'!BK58</f>
        <v>0</v>
      </c>
      <c r="BL310" s="11">
        <f>'VIS STOP cijfers'!BL58</f>
        <v>0</v>
      </c>
      <c r="BM310" s="11">
        <f>'VIS STOP cijfers'!BM58</f>
        <v>0</v>
      </c>
      <c r="BN310" s="11">
        <f>'VIS STOP cijfers'!BN58</f>
        <v>0</v>
      </c>
      <c r="BO310" s="11">
        <f>'VIS STOP cijfers'!BO58</f>
        <v>0</v>
      </c>
      <c r="BP310" s="11">
        <f>'VIS STOP cijfers'!BP58</f>
        <v>0</v>
      </c>
      <c r="BQ310" s="49">
        <f>'VIS STOP cijfers'!BQ58</f>
        <v>0</v>
      </c>
      <c r="BR310" s="11">
        <f>'VIS STOP cijfers'!BR58</f>
        <v>0</v>
      </c>
      <c r="BS310" s="11">
        <f>'VIS STOP cijfers'!BS58</f>
        <v>0</v>
      </c>
      <c r="BT310" s="11">
        <f>'VIS STOP cijfers'!BT58</f>
        <v>0</v>
      </c>
      <c r="BU310" s="11">
        <f>'VIS STOP cijfers'!BU58</f>
        <v>0</v>
      </c>
      <c r="BV310" s="11">
        <f>'VIS STOP cijfers'!BV58</f>
        <v>0</v>
      </c>
      <c r="BW310" s="11">
        <f>'VIS STOP cijfers'!BW58</f>
        <v>0</v>
      </c>
      <c r="BX310" s="47">
        <f>'VIS STOP cijfers'!BX58</f>
        <v>0</v>
      </c>
      <c r="BY310" s="49">
        <f>'VIS STOP cijfers'!BY58</f>
        <v>250</v>
      </c>
      <c r="BZ310" s="11">
        <f>'VIS STOP cijfers'!BZ58</f>
        <v>0</v>
      </c>
      <c r="CA310" s="11">
        <f>'VIS STOP cijfers'!CA58</f>
        <v>0</v>
      </c>
      <c r="CB310" s="11">
        <f>'VIS STOP cijfers'!CB58</f>
        <v>0</v>
      </c>
      <c r="CC310" s="11">
        <f>'VIS STOP cijfers'!CC58</f>
        <v>0</v>
      </c>
      <c r="CD310" s="11">
        <f>'VIS STOP cijfers'!CD58</f>
        <v>0</v>
      </c>
      <c r="CE310" s="11">
        <f>'VIS STOP cijfers'!CE58</f>
        <v>0</v>
      </c>
      <c r="CF310" s="11">
        <f>'VIS STOP cijfers'!CF58</f>
        <v>0</v>
      </c>
      <c r="CG310" s="11">
        <f>'VIS STOP cijfers'!CG58</f>
        <v>0</v>
      </c>
      <c r="CH310" s="11">
        <f>'VIS STOP cijfers'!CH58</f>
        <v>0</v>
      </c>
      <c r="CI310" s="11">
        <f>'VIS STOP cijfers'!CI58</f>
        <v>0</v>
      </c>
      <c r="CJ310" s="11">
        <f>'VIS STOP cijfers'!CJ58</f>
        <v>0</v>
      </c>
      <c r="CK310" s="11">
        <f>'VIS STOP cijfers'!CK58</f>
        <v>0</v>
      </c>
      <c r="CL310" s="49">
        <f>'VIS STOP cijfers'!CL58</f>
        <v>0</v>
      </c>
      <c r="CM310" s="11">
        <f>'VIS STOP cijfers'!CM58</f>
        <v>0</v>
      </c>
      <c r="CN310" s="11">
        <f>'VIS STOP cijfers'!CN58</f>
        <v>0</v>
      </c>
      <c r="CO310" s="11">
        <f>'VIS STOP cijfers'!CO58</f>
        <v>0</v>
      </c>
      <c r="CP310" s="11">
        <f>'VIS STOP cijfers'!CP58</f>
        <v>0</v>
      </c>
      <c r="CQ310" s="11">
        <f>'VIS STOP cijfers'!CQ58</f>
        <v>0</v>
      </c>
      <c r="CR310" s="11">
        <f>'VIS STOP cijfers'!CR58</f>
        <v>0</v>
      </c>
      <c r="CS310" s="11">
        <f>'VIS STOP cijfers'!CS58</f>
        <v>0</v>
      </c>
      <c r="CT310" s="11">
        <f>'VIS STOP cijfers'!CT58</f>
        <v>0</v>
      </c>
      <c r="CU310" s="11">
        <f>'VIS STOP cijfers'!CU58</f>
        <v>0</v>
      </c>
      <c r="CV310" s="11">
        <f>'VIS STOP cijfers'!CV58</f>
        <v>0</v>
      </c>
      <c r="CW310" s="11">
        <f>'VIS STOP cijfers'!CW58</f>
        <v>0</v>
      </c>
      <c r="CX310" s="11">
        <f>'VIS STOP cijfers'!CX58</f>
        <v>0</v>
      </c>
      <c r="CY310" s="26">
        <f>'VIS STOP cijfers'!CY58</f>
        <v>0</v>
      </c>
      <c r="CZ310" s="11">
        <f>'VIS STOP cijfers'!CZ58</f>
        <v>0</v>
      </c>
      <c r="DA310" s="11">
        <f>'VIS STOP cijfers'!DA58</f>
        <v>0</v>
      </c>
      <c r="DB310" s="11">
        <f>'VIS STOP cijfers'!DB58</f>
        <v>0</v>
      </c>
      <c r="DC310" s="11">
        <f>'VIS STOP cijfers'!DC58</f>
        <v>0</v>
      </c>
      <c r="DD310" s="11">
        <f>'VIS STOP cijfers'!DD58</f>
        <v>0</v>
      </c>
      <c r="DE310" s="11">
        <f>'VIS STOP cijfers'!DE58</f>
        <v>0</v>
      </c>
      <c r="DF310" s="11">
        <f>'VIS STOP cijfers'!DF58</f>
        <v>0</v>
      </c>
      <c r="DG310" s="11">
        <f>'VIS STOP cijfers'!DG58</f>
        <v>0</v>
      </c>
      <c r="DH310" s="11">
        <f>'VIS STOP cijfers'!DH58</f>
        <v>0</v>
      </c>
      <c r="DI310" s="11">
        <f>'VIS STOP cijfers'!DI58</f>
        <v>0</v>
      </c>
      <c r="DJ310" s="11">
        <f>'VIS STOP cijfers'!DJ58</f>
        <v>0</v>
      </c>
      <c r="DK310" s="11">
        <f>'VIS STOP cijfers'!DK58</f>
        <v>0</v>
      </c>
      <c r="DL310" s="26">
        <f>'VIS STOP cijfers'!DL58</f>
        <v>0</v>
      </c>
    </row>
    <row r="311" spans="1:116" s="165" customFormat="1">
      <c r="A311" s="47">
        <f>'VIS STOP cijfers'!A59</f>
        <v>0</v>
      </c>
      <c r="B311" s="49" t="str">
        <f>'VIS STOP cijfers'!B59</f>
        <v>WVNT</v>
      </c>
      <c r="C311" s="4" t="str">
        <f>'VIS STOP cijfers'!C59</f>
        <v>Visketen</v>
      </c>
      <c r="D311" s="4" t="str">
        <f>'VIS STOP cijfers'!D59</f>
        <v>VIS Voedselveiligheid niet retribueerbaar VWS</v>
      </c>
      <c r="E311" s="13" t="str">
        <f>'VIS STOP cijfers'!E59</f>
        <v>Project Openbaamaking inspectiegegevens Nederlandse visafslagen (doorloop uit 2014)</v>
      </c>
      <c r="F311" s="5" t="str">
        <f>'VIS STOP cijfers'!F59</f>
        <v>VWS</v>
      </c>
      <c r="G311" s="4">
        <f>'VIS STOP cijfers'!G59</f>
        <v>0</v>
      </c>
      <c r="H311" s="15">
        <f>'VIS STOP cijfers'!H59</f>
        <v>250</v>
      </c>
      <c r="I311" s="625">
        <f>'VIS STOP cijfers'!I59</f>
        <v>0</v>
      </c>
      <c r="J311" s="11">
        <f>'VIS STOP cijfers'!J59</f>
        <v>0</v>
      </c>
      <c r="K311" s="11">
        <f>'VIS STOP cijfers'!K59</f>
        <v>0</v>
      </c>
      <c r="L311" s="11">
        <f>'VIS STOP cijfers'!L59</f>
        <v>0</v>
      </c>
      <c r="M311" s="11">
        <f>'VIS STOP cijfers'!M59</f>
        <v>0</v>
      </c>
      <c r="N311" s="11">
        <f>'VIS STOP cijfers'!N59</f>
        <v>0</v>
      </c>
      <c r="O311" s="11">
        <f>'VIS STOP cijfers'!O59</f>
        <v>0</v>
      </c>
      <c r="P311" s="11">
        <f>'VIS STOP cijfers'!P59</f>
        <v>0</v>
      </c>
      <c r="Q311" s="26">
        <f>'VIS STOP cijfers'!Q59</f>
        <v>250</v>
      </c>
      <c r="R311" s="15">
        <f>'VIS STOP cijfers'!R59</f>
        <v>0</v>
      </c>
      <c r="S311" s="11">
        <f>'VIS STOP cijfers'!S59</f>
        <v>0</v>
      </c>
      <c r="T311" s="11">
        <f>'VIS STOP cijfers'!T59</f>
        <v>250</v>
      </c>
      <c r="U311" s="11">
        <f>'VIS STOP cijfers'!U59</f>
        <v>0</v>
      </c>
      <c r="V311" s="11">
        <f>'VIS STOP cijfers'!V59</f>
        <v>0</v>
      </c>
      <c r="W311" s="11">
        <f>'VIS STOP cijfers'!W59</f>
        <v>0</v>
      </c>
      <c r="X311" s="11">
        <f>'VIS STOP cijfers'!X59</f>
        <v>0</v>
      </c>
      <c r="Y311" s="11">
        <f>'VIS STOP cijfers'!Y59</f>
        <v>0</v>
      </c>
      <c r="Z311" s="49">
        <f>'VIS STOP cijfers'!Z59</f>
        <v>250</v>
      </c>
      <c r="AA311" s="11">
        <f>'VIS STOP cijfers'!AA59</f>
        <v>0</v>
      </c>
      <c r="AB311" s="11">
        <f>'VIS STOP cijfers'!AB59</f>
        <v>0</v>
      </c>
      <c r="AC311" s="11">
        <f>'VIS STOP cijfers'!AC59</f>
        <v>0</v>
      </c>
      <c r="AD311" s="11">
        <f>'VIS STOP cijfers'!AD59</f>
        <v>250</v>
      </c>
      <c r="AE311" s="11">
        <f>'VIS STOP cijfers'!AE59</f>
        <v>0</v>
      </c>
      <c r="AF311" s="11">
        <f>'VIS STOP cijfers'!AF59</f>
        <v>0</v>
      </c>
      <c r="AG311" s="49">
        <f>'VIS STOP cijfers'!AG59</f>
        <v>0</v>
      </c>
      <c r="AH311" s="11">
        <f>'VIS STOP cijfers'!AH59</f>
        <v>0</v>
      </c>
      <c r="AI311" s="11">
        <f>'VIS STOP cijfers'!AI59</f>
        <v>0</v>
      </c>
      <c r="AJ311" s="11">
        <f>'VIS STOP cijfers'!AJ59</f>
        <v>0</v>
      </c>
      <c r="AK311" s="11">
        <f>'VIS STOP cijfers'!AK59</f>
        <v>0</v>
      </c>
      <c r="AL311" s="49">
        <f>'VIS STOP cijfers'!AL59</f>
        <v>0</v>
      </c>
      <c r="AM311" s="11">
        <f>'VIS STOP cijfers'!AM59</f>
        <v>0</v>
      </c>
      <c r="AN311" s="11">
        <f>'VIS STOP cijfers'!AN59</f>
        <v>62</v>
      </c>
      <c r="AO311" s="11">
        <f>'VIS STOP cijfers'!AO59</f>
        <v>62</v>
      </c>
      <c r="AP311" s="11">
        <f>'VIS STOP cijfers'!AP59</f>
        <v>63</v>
      </c>
      <c r="AQ311" s="11">
        <f>'VIS STOP cijfers'!AQ59</f>
        <v>63</v>
      </c>
      <c r="AR311" s="49">
        <f>'VIS STOP cijfers'!AR59</f>
        <v>0</v>
      </c>
      <c r="AS311" s="11">
        <f>'VIS STOP cijfers'!AS59</f>
        <v>0</v>
      </c>
      <c r="AT311" s="11">
        <f>'VIS STOP cijfers'!AT59</f>
        <v>0</v>
      </c>
      <c r="AU311" s="11">
        <f>'VIS STOP cijfers'!AU59</f>
        <v>0</v>
      </c>
      <c r="AV311" s="11">
        <f>'VIS STOP cijfers'!AV59</f>
        <v>0</v>
      </c>
      <c r="AW311" s="11">
        <f>'VIS STOP cijfers'!AW59</f>
        <v>0</v>
      </c>
      <c r="AX311" s="11">
        <f>'VIS STOP cijfers'!AX59</f>
        <v>0</v>
      </c>
      <c r="AY311" s="11">
        <f>'VIS STOP cijfers'!AY59</f>
        <v>0</v>
      </c>
      <c r="AZ311" s="11">
        <f>'VIS STOP cijfers'!AZ59</f>
        <v>0</v>
      </c>
      <c r="BA311" s="11">
        <f>'VIS STOP cijfers'!BA59</f>
        <v>0</v>
      </c>
      <c r="BB311" s="11">
        <f>'VIS STOP cijfers'!BB59</f>
        <v>0</v>
      </c>
      <c r="BC311" s="49">
        <f>'VIS STOP cijfers'!BC59</f>
        <v>0</v>
      </c>
      <c r="BD311" s="11">
        <f>'VIS STOP cijfers'!BD59</f>
        <v>0</v>
      </c>
      <c r="BE311" s="11">
        <f>'VIS STOP cijfers'!BE59</f>
        <v>0</v>
      </c>
      <c r="BF311" s="11">
        <f>'VIS STOP cijfers'!BF59</f>
        <v>0</v>
      </c>
      <c r="BG311" s="11">
        <f>'VIS STOP cijfers'!BG59</f>
        <v>0</v>
      </c>
      <c r="BH311" s="11">
        <f>'VIS STOP cijfers'!BH59</f>
        <v>0</v>
      </c>
      <c r="BI311" s="11">
        <f>'VIS STOP cijfers'!BI59</f>
        <v>0</v>
      </c>
      <c r="BJ311" s="11">
        <f>'VIS STOP cijfers'!BJ59</f>
        <v>0</v>
      </c>
      <c r="BK311" s="49">
        <f>'VIS STOP cijfers'!BK59</f>
        <v>0</v>
      </c>
      <c r="BL311" s="11">
        <f>'VIS STOP cijfers'!BL59</f>
        <v>0</v>
      </c>
      <c r="BM311" s="11">
        <f>'VIS STOP cijfers'!BM59</f>
        <v>0</v>
      </c>
      <c r="BN311" s="11">
        <f>'VIS STOP cijfers'!BN59</f>
        <v>0</v>
      </c>
      <c r="BO311" s="11">
        <f>'VIS STOP cijfers'!BO59</f>
        <v>0</v>
      </c>
      <c r="BP311" s="11">
        <f>'VIS STOP cijfers'!BP59</f>
        <v>0</v>
      </c>
      <c r="BQ311" s="49">
        <f>'VIS STOP cijfers'!BQ59</f>
        <v>0</v>
      </c>
      <c r="BR311" s="11">
        <f>'VIS STOP cijfers'!BR59</f>
        <v>0</v>
      </c>
      <c r="BS311" s="11">
        <f>'VIS STOP cijfers'!BS59</f>
        <v>0</v>
      </c>
      <c r="BT311" s="11">
        <f>'VIS STOP cijfers'!BT59</f>
        <v>0</v>
      </c>
      <c r="BU311" s="11">
        <f>'VIS STOP cijfers'!BU59</f>
        <v>0</v>
      </c>
      <c r="BV311" s="11">
        <f>'VIS STOP cijfers'!BV59</f>
        <v>0</v>
      </c>
      <c r="BW311" s="11">
        <f>'VIS STOP cijfers'!BW59</f>
        <v>0</v>
      </c>
      <c r="BX311" s="47">
        <f>'VIS STOP cijfers'!BX59</f>
        <v>0</v>
      </c>
      <c r="BY311" s="49">
        <f>'VIS STOP cijfers'!BY59</f>
        <v>250</v>
      </c>
      <c r="BZ311" s="11">
        <f>'VIS STOP cijfers'!BZ59</f>
        <v>0</v>
      </c>
      <c r="CA311" s="11">
        <f>'VIS STOP cijfers'!CA59</f>
        <v>0</v>
      </c>
      <c r="CB311" s="11">
        <f>'VIS STOP cijfers'!CB59</f>
        <v>0</v>
      </c>
      <c r="CC311" s="11">
        <f>'VIS STOP cijfers'!CC59</f>
        <v>0</v>
      </c>
      <c r="CD311" s="11">
        <f>'VIS STOP cijfers'!CD59</f>
        <v>0</v>
      </c>
      <c r="CE311" s="11">
        <f>'VIS STOP cijfers'!CE59</f>
        <v>0</v>
      </c>
      <c r="CF311" s="11">
        <f>'VIS STOP cijfers'!CF59</f>
        <v>0</v>
      </c>
      <c r="CG311" s="11">
        <f>'VIS STOP cijfers'!CG59</f>
        <v>0</v>
      </c>
      <c r="CH311" s="11">
        <f>'VIS STOP cijfers'!CH59</f>
        <v>0</v>
      </c>
      <c r="CI311" s="11">
        <f>'VIS STOP cijfers'!CI59</f>
        <v>0</v>
      </c>
      <c r="CJ311" s="11">
        <f>'VIS STOP cijfers'!CJ59</f>
        <v>0</v>
      </c>
      <c r="CK311" s="11">
        <f>'VIS STOP cijfers'!CK59</f>
        <v>0</v>
      </c>
      <c r="CL311" s="49">
        <f>'VIS STOP cijfers'!CL59</f>
        <v>0</v>
      </c>
      <c r="CM311" s="11">
        <f>'VIS STOP cijfers'!CM59</f>
        <v>0</v>
      </c>
      <c r="CN311" s="11">
        <f>'VIS STOP cijfers'!CN59</f>
        <v>0</v>
      </c>
      <c r="CO311" s="11">
        <f>'VIS STOP cijfers'!CO59</f>
        <v>0</v>
      </c>
      <c r="CP311" s="11">
        <f>'VIS STOP cijfers'!CP59</f>
        <v>0</v>
      </c>
      <c r="CQ311" s="11">
        <f>'VIS STOP cijfers'!CQ59</f>
        <v>0</v>
      </c>
      <c r="CR311" s="11">
        <f>'VIS STOP cijfers'!CR59</f>
        <v>0</v>
      </c>
      <c r="CS311" s="11">
        <f>'VIS STOP cijfers'!CS59</f>
        <v>0</v>
      </c>
      <c r="CT311" s="11">
        <f>'VIS STOP cijfers'!CT59</f>
        <v>0</v>
      </c>
      <c r="CU311" s="11">
        <f>'VIS STOP cijfers'!CU59</f>
        <v>0</v>
      </c>
      <c r="CV311" s="11">
        <f>'VIS STOP cijfers'!CV59</f>
        <v>0</v>
      </c>
      <c r="CW311" s="11">
        <f>'VIS STOP cijfers'!CW59</f>
        <v>0</v>
      </c>
      <c r="CX311" s="11">
        <f>'VIS STOP cijfers'!CX59</f>
        <v>0</v>
      </c>
      <c r="CY311" s="26">
        <f>'VIS STOP cijfers'!CY59</f>
        <v>0</v>
      </c>
      <c r="CZ311" s="11">
        <f>'VIS STOP cijfers'!CZ59</f>
        <v>0</v>
      </c>
      <c r="DA311" s="11">
        <f>'VIS STOP cijfers'!DA59</f>
        <v>0</v>
      </c>
      <c r="DB311" s="11">
        <f>'VIS STOP cijfers'!DB59</f>
        <v>0</v>
      </c>
      <c r="DC311" s="11">
        <f>'VIS STOP cijfers'!DC59</f>
        <v>0</v>
      </c>
      <c r="DD311" s="11">
        <f>'VIS STOP cijfers'!DD59</f>
        <v>0</v>
      </c>
      <c r="DE311" s="11">
        <f>'VIS STOP cijfers'!DE59</f>
        <v>0</v>
      </c>
      <c r="DF311" s="11">
        <f>'VIS STOP cijfers'!DF59</f>
        <v>0</v>
      </c>
      <c r="DG311" s="11">
        <f>'VIS STOP cijfers'!DG59</f>
        <v>0</v>
      </c>
      <c r="DH311" s="11">
        <f>'VIS STOP cijfers'!DH59</f>
        <v>0</v>
      </c>
      <c r="DI311" s="11">
        <f>'VIS STOP cijfers'!DI59</f>
        <v>0</v>
      </c>
      <c r="DJ311" s="11">
        <f>'VIS STOP cijfers'!DJ59</f>
        <v>0</v>
      </c>
      <c r="DK311" s="11">
        <f>'VIS STOP cijfers'!DK59</f>
        <v>0</v>
      </c>
      <c r="DL311" s="26">
        <f>'VIS STOP cijfers'!DL59</f>
        <v>0</v>
      </c>
    </row>
    <row r="312" spans="1:116" s="165" customFormat="1">
      <c r="A312" s="47">
        <f>'VIS STOP cijfers'!A60</f>
        <v>0</v>
      </c>
      <c r="B312" s="49" t="str">
        <f>'VIS STOP cijfers'!B60</f>
        <v>WVNT</v>
      </c>
      <c r="C312" s="4" t="str">
        <f>'VIS STOP cijfers'!C60</f>
        <v>Visketen</v>
      </c>
      <c r="D312" s="4" t="str">
        <f>'VIS STOP cijfers'!D60</f>
        <v>VIS Voedselveiligheid niet retribueerbaar VWS</v>
      </c>
      <c r="E312" s="13" t="str">
        <f>'VIS STOP cijfers'!E60</f>
        <v>Project realisatie aanbevelingen naar aanleiding van de FVO audit in 2014</v>
      </c>
      <c r="F312" s="5" t="str">
        <f>'VIS STOP cijfers'!F60</f>
        <v>VWS</v>
      </c>
      <c r="G312" s="4">
        <f>'VIS STOP cijfers'!G60</f>
        <v>0</v>
      </c>
      <c r="H312" s="15" t="str">
        <f>'VIS STOP cijfers'!H60</f>
        <v xml:space="preserve">                  PM</v>
      </c>
      <c r="I312" s="625">
        <f>'VIS STOP cijfers'!I60</f>
        <v>0</v>
      </c>
      <c r="J312" s="11">
        <f>'VIS STOP cijfers'!J60</f>
        <v>0</v>
      </c>
      <c r="K312" s="11">
        <f>'VIS STOP cijfers'!K60</f>
        <v>0</v>
      </c>
      <c r="L312" s="11">
        <f>'VIS STOP cijfers'!L60</f>
        <v>0</v>
      </c>
      <c r="M312" s="11">
        <f>'VIS STOP cijfers'!M60</f>
        <v>0</v>
      </c>
      <c r="N312" s="11">
        <f>'VIS STOP cijfers'!N60</f>
        <v>0</v>
      </c>
      <c r="O312" s="11">
        <f>'VIS STOP cijfers'!O60</f>
        <v>0</v>
      </c>
      <c r="P312" s="11">
        <f>'VIS STOP cijfers'!P60</f>
        <v>0</v>
      </c>
      <c r="Q312" s="26">
        <f>'VIS STOP cijfers'!Q60</f>
        <v>0</v>
      </c>
      <c r="R312" s="15">
        <f>'VIS STOP cijfers'!R60</f>
        <v>0</v>
      </c>
      <c r="S312" s="11">
        <f>'VIS STOP cijfers'!S60</f>
        <v>0</v>
      </c>
      <c r="T312" s="11">
        <f>'VIS STOP cijfers'!T60</f>
        <v>0</v>
      </c>
      <c r="U312" s="11">
        <f>'VIS STOP cijfers'!U60</f>
        <v>0</v>
      </c>
      <c r="V312" s="11">
        <f>'VIS STOP cijfers'!V60</f>
        <v>0</v>
      </c>
      <c r="W312" s="11">
        <f>'VIS STOP cijfers'!W60</f>
        <v>0</v>
      </c>
      <c r="X312" s="11">
        <f>'VIS STOP cijfers'!X60</f>
        <v>0</v>
      </c>
      <c r="Y312" s="11">
        <f>'VIS STOP cijfers'!Y60</f>
        <v>0</v>
      </c>
      <c r="Z312" s="49">
        <f>'VIS STOP cijfers'!Z60</f>
        <v>0</v>
      </c>
      <c r="AA312" s="11">
        <f>'VIS STOP cijfers'!AA60</f>
        <v>0</v>
      </c>
      <c r="AB312" s="11">
        <f>'VIS STOP cijfers'!AB60</f>
        <v>0</v>
      </c>
      <c r="AC312" s="11">
        <f>'VIS STOP cijfers'!AC60</f>
        <v>0</v>
      </c>
      <c r="AD312" s="11">
        <f>'VIS STOP cijfers'!AD60</f>
        <v>0</v>
      </c>
      <c r="AE312" s="11">
        <f>'VIS STOP cijfers'!AE60</f>
        <v>0</v>
      </c>
      <c r="AF312" s="11">
        <f>'VIS STOP cijfers'!AF60</f>
        <v>0</v>
      </c>
      <c r="AG312" s="49">
        <f>'VIS STOP cijfers'!AG60</f>
        <v>0</v>
      </c>
      <c r="AH312" s="11">
        <f>'VIS STOP cijfers'!AH60</f>
        <v>0</v>
      </c>
      <c r="AI312" s="11">
        <f>'VIS STOP cijfers'!AI60</f>
        <v>0</v>
      </c>
      <c r="AJ312" s="11">
        <f>'VIS STOP cijfers'!AJ60</f>
        <v>0</v>
      </c>
      <c r="AK312" s="11">
        <f>'VIS STOP cijfers'!AK60</f>
        <v>0</v>
      </c>
      <c r="AL312" s="49">
        <f>'VIS STOP cijfers'!AL60</f>
        <v>0</v>
      </c>
      <c r="AM312" s="11">
        <f>'VIS STOP cijfers'!AM60</f>
        <v>0</v>
      </c>
      <c r="AN312" s="11">
        <f>'VIS STOP cijfers'!AN60</f>
        <v>0</v>
      </c>
      <c r="AO312" s="11">
        <f>'VIS STOP cijfers'!AO60</f>
        <v>0</v>
      </c>
      <c r="AP312" s="11">
        <f>'VIS STOP cijfers'!AP60</f>
        <v>0</v>
      </c>
      <c r="AQ312" s="11">
        <f>'VIS STOP cijfers'!AQ60</f>
        <v>0</v>
      </c>
      <c r="AR312" s="49">
        <f>'VIS STOP cijfers'!AR60</f>
        <v>0</v>
      </c>
      <c r="AS312" s="11">
        <f>'VIS STOP cijfers'!AS60</f>
        <v>0</v>
      </c>
      <c r="AT312" s="11">
        <f>'VIS STOP cijfers'!AT60</f>
        <v>0</v>
      </c>
      <c r="AU312" s="11">
        <f>'VIS STOP cijfers'!AU60</f>
        <v>0</v>
      </c>
      <c r="AV312" s="11">
        <f>'VIS STOP cijfers'!AV60</f>
        <v>0</v>
      </c>
      <c r="AW312" s="11">
        <f>'VIS STOP cijfers'!AW60</f>
        <v>0</v>
      </c>
      <c r="AX312" s="11">
        <f>'VIS STOP cijfers'!AX60</f>
        <v>0</v>
      </c>
      <c r="AY312" s="11">
        <f>'VIS STOP cijfers'!AY60</f>
        <v>0</v>
      </c>
      <c r="AZ312" s="11">
        <f>'VIS STOP cijfers'!AZ60</f>
        <v>0</v>
      </c>
      <c r="BA312" s="11">
        <f>'VIS STOP cijfers'!BA60</f>
        <v>0</v>
      </c>
      <c r="BB312" s="11">
        <f>'VIS STOP cijfers'!BB60</f>
        <v>0</v>
      </c>
      <c r="BC312" s="49">
        <f>'VIS STOP cijfers'!BC60</f>
        <v>0</v>
      </c>
      <c r="BD312" s="11">
        <f>'VIS STOP cijfers'!BD60</f>
        <v>0</v>
      </c>
      <c r="BE312" s="11">
        <f>'VIS STOP cijfers'!BE60</f>
        <v>0</v>
      </c>
      <c r="BF312" s="11">
        <f>'VIS STOP cijfers'!BF60</f>
        <v>0</v>
      </c>
      <c r="BG312" s="11">
        <f>'VIS STOP cijfers'!BG60</f>
        <v>0</v>
      </c>
      <c r="BH312" s="11">
        <f>'VIS STOP cijfers'!BH60</f>
        <v>0</v>
      </c>
      <c r="BI312" s="11">
        <f>'VIS STOP cijfers'!BI60</f>
        <v>0</v>
      </c>
      <c r="BJ312" s="11">
        <f>'VIS STOP cijfers'!BJ60</f>
        <v>0</v>
      </c>
      <c r="BK312" s="49">
        <f>'VIS STOP cijfers'!BK60</f>
        <v>0</v>
      </c>
      <c r="BL312" s="11">
        <f>'VIS STOP cijfers'!BL60</f>
        <v>0</v>
      </c>
      <c r="BM312" s="11">
        <f>'VIS STOP cijfers'!BM60</f>
        <v>0</v>
      </c>
      <c r="BN312" s="11">
        <f>'VIS STOP cijfers'!BN60</f>
        <v>0</v>
      </c>
      <c r="BO312" s="11">
        <f>'VIS STOP cijfers'!BO60</f>
        <v>0</v>
      </c>
      <c r="BP312" s="11">
        <f>'VIS STOP cijfers'!BP60</f>
        <v>0</v>
      </c>
      <c r="BQ312" s="49">
        <f>'VIS STOP cijfers'!BQ60</f>
        <v>0</v>
      </c>
      <c r="BR312" s="11">
        <f>'VIS STOP cijfers'!BR60</f>
        <v>0</v>
      </c>
      <c r="BS312" s="11">
        <f>'VIS STOP cijfers'!BS60</f>
        <v>0</v>
      </c>
      <c r="BT312" s="11">
        <f>'VIS STOP cijfers'!BT60</f>
        <v>0</v>
      </c>
      <c r="BU312" s="11">
        <f>'VIS STOP cijfers'!BU60</f>
        <v>0</v>
      </c>
      <c r="BV312" s="11">
        <f>'VIS STOP cijfers'!BV60</f>
        <v>0</v>
      </c>
      <c r="BW312" s="11">
        <f>'VIS STOP cijfers'!BW60</f>
        <v>0</v>
      </c>
      <c r="BX312" s="47">
        <f>'VIS STOP cijfers'!BX60</f>
        <v>0</v>
      </c>
      <c r="BY312" s="49">
        <f>'VIS STOP cijfers'!BY60</f>
        <v>0</v>
      </c>
      <c r="BZ312" s="11">
        <f>'VIS STOP cijfers'!BZ60</f>
        <v>0</v>
      </c>
      <c r="CA312" s="11">
        <f>'VIS STOP cijfers'!CA60</f>
        <v>0</v>
      </c>
      <c r="CB312" s="11">
        <f>'VIS STOP cijfers'!CB60</f>
        <v>0</v>
      </c>
      <c r="CC312" s="11">
        <f>'VIS STOP cijfers'!CC60</f>
        <v>0</v>
      </c>
      <c r="CD312" s="11">
        <f>'VIS STOP cijfers'!CD60</f>
        <v>0</v>
      </c>
      <c r="CE312" s="11">
        <f>'VIS STOP cijfers'!CE60</f>
        <v>0</v>
      </c>
      <c r="CF312" s="11">
        <f>'VIS STOP cijfers'!CF60</f>
        <v>0</v>
      </c>
      <c r="CG312" s="11">
        <f>'VIS STOP cijfers'!CG60</f>
        <v>0</v>
      </c>
      <c r="CH312" s="11">
        <f>'VIS STOP cijfers'!CH60</f>
        <v>0</v>
      </c>
      <c r="CI312" s="11">
        <f>'VIS STOP cijfers'!CI60</f>
        <v>0</v>
      </c>
      <c r="CJ312" s="11">
        <f>'VIS STOP cijfers'!CJ60</f>
        <v>0</v>
      </c>
      <c r="CK312" s="11">
        <f>'VIS STOP cijfers'!CK60</f>
        <v>0</v>
      </c>
      <c r="CL312" s="49">
        <f>'VIS STOP cijfers'!CL60</f>
        <v>0</v>
      </c>
      <c r="CM312" s="11">
        <f>'VIS STOP cijfers'!CM60</f>
        <v>0</v>
      </c>
      <c r="CN312" s="11">
        <f>'VIS STOP cijfers'!CN60</f>
        <v>0</v>
      </c>
      <c r="CO312" s="11">
        <f>'VIS STOP cijfers'!CO60</f>
        <v>0</v>
      </c>
      <c r="CP312" s="11">
        <f>'VIS STOP cijfers'!CP60</f>
        <v>0</v>
      </c>
      <c r="CQ312" s="11">
        <f>'VIS STOP cijfers'!CQ60</f>
        <v>0</v>
      </c>
      <c r="CR312" s="11">
        <f>'VIS STOP cijfers'!CR60</f>
        <v>0</v>
      </c>
      <c r="CS312" s="11">
        <f>'VIS STOP cijfers'!CS60</f>
        <v>0</v>
      </c>
      <c r="CT312" s="11">
        <f>'VIS STOP cijfers'!CT60</f>
        <v>0</v>
      </c>
      <c r="CU312" s="11">
        <f>'VIS STOP cijfers'!CU60</f>
        <v>0</v>
      </c>
      <c r="CV312" s="11">
        <f>'VIS STOP cijfers'!CV60</f>
        <v>0</v>
      </c>
      <c r="CW312" s="11">
        <f>'VIS STOP cijfers'!CW60</f>
        <v>0</v>
      </c>
      <c r="CX312" s="11">
        <f>'VIS STOP cijfers'!CX60</f>
        <v>0</v>
      </c>
      <c r="CY312" s="26">
        <f>'VIS STOP cijfers'!CY60</f>
        <v>0</v>
      </c>
      <c r="CZ312" s="11">
        <f>'VIS STOP cijfers'!CZ60</f>
        <v>0</v>
      </c>
      <c r="DA312" s="11">
        <f>'VIS STOP cijfers'!DA60</f>
        <v>0</v>
      </c>
      <c r="DB312" s="11">
        <f>'VIS STOP cijfers'!DB60</f>
        <v>0</v>
      </c>
      <c r="DC312" s="11">
        <f>'VIS STOP cijfers'!DC60</f>
        <v>0</v>
      </c>
      <c r="DD312" s="11">
        <f>'VIS STOP cijfers'!DD60</f>
        <v>0</v>
      </c>
      <c r="DE312" s="11">
        <f>'VIS STOP cijfers'!DE60</f>
        <v>0</v>
      </c>
      <c r="DF312" s="11">
        <f>'VIS STOP cijfers'!DF60</f>
        <v>0</v>
      </c>
      <c r="DG312" s="11">
        <f>'VIS STOP cijfers'!DG60</f>
        <v>0</v>
      </c>
      <c r="DH312" s="11">
        <f>'VIS STOP cijfers'!DH60</f>
        <v>0</v>
      </c>
      <c r="DI312" s="11">
        <f>'VIS STOP cijfers'!DI60</f>
        <v>0</v>
      </c>
      <c r="DJ312" s="11">
        <f>'VIS STOP cijfers'!DJ60</f>
        <v>0</v>
      </c>
      <c r="DK312" s="11">
        <f>'VIS STOP cijfers'!DK60</f>
        <v>0</v>
      </c>
      <c r="DL312" s="26">
        <f>'VIS STOP cijfers'!DL60</f>
        <v>0</v>
      </c>
    </row>
    <row r="313" spans="1:116" s="165" customFormat="1">
      <c r="A313" s="47">
        <f>'VIS STOP cijfers'!A61</f>
        <v>0</v>
      </c>
      <c r="B313" s="49" t="str">
        <f>'VIS STOP cijfers'!B61</f>
        <v>WVNT</v>
      </c>
      <c r="C313" s="4" t="str">
        <f>'VIS STOP cijfers'!C61</f>
        <v>Visketen</v>
      </c>
      <c r="D313" s="4" t="str">
        <f>'VIS STOP cijfers'!D61</f>
        <v>VIS Voedselveiligheid niet retribueerbaar VWS</v>
      </c>
      <c r="E313" s="71" t="str">
        <f>'VIS STOP cijfers'!E61</f>
        <v>Project etikettering vis- en visprodukten op nieuwe voorschriften (verzoek EZ)</v>
      </c>
      <c r="F313" s="5" t="str">
        <f>'VIS STOP cijfers'!F61</f>
        <v>VWS</v>
      </c>
      <c r="G313" s="4">
        <f>'VIS STOP cijfers'!G61</f>
        <v>0</v>
      </c>
      <c r="H313" s="15" t="str">
        <f>'VIS STOP cijfers'!H61</f>
        <v xml:space="preserve">                  PM</v>
      </c>
      <c r="I313" s="625">
        <f>'VIS STOP cijfers'!I61</f>
        <v>0</v>
      </c>
      <c r="J313" s="11">
        <f>'VIS STOP cijfers'!J61</f>
        <v>0</v>
      </c>
      <c r="K313" s="11">
        <f>'VIS STOP cijfers'!K61</f>
        <v>0</v>
      </c>
      <c r="L313" s="11">
        <f>'VIS STOP cijfers'!L61</f>
        <v>0</v>
      </c>
      <c r="M313" s="11">
        <f>'VIS STOP cijfers'!M61</f>
        <v>0</v>
      </c>
      <c r="N313" s="11">
        <f>'VIS STOP cijfers'!N61</f>
        <v>0</v>
      </c>
      <c r="O313" s="11">
        <f>'VIS STOP cijfers'!O61</f>
        <v>0</v>
      </c>
      <c r="P313" s="11">
        <f>'VIS STOP cijfers'!P61</f>
        <v>0</v>
      </c>
      <c r="Q313" s="26">
        <f>'VIS STOP cijfers'!Q61</f>
        <v>0</v>
      </c>
      <c r="R313" s="15">
        <f>'VIS STOP cijfers'!R61</f>
        <v>0</v>
      </c>
      <c r="S313" s="11">
        <f>'VIS STOP cijfers'!S61</f>
        <v>0</v>
      </c>
      <c r="T313" s="11">
        <f>'VIS STOP cijfers'!T61</f>
        <v>0</v>
      </c>
      <c r="U313" s="11">
        <f>'VIS STOP cijfers'!U61</f>
        <v>0</v>
      </c>
      <c r="V313" s="11">
        <f>'VIS STOP cijfers'!V61</f>
        <v>0</v>
      </c>
      <c r="W313" s="11">
        <f>'VIS STOP cijfers'!W61</f>
        <v>0</v>
      </c>
      <c r="X313" s="11">
        <f>'VIS STOP cijfers'!X61</f>
        <v>0</v>
      </c>
      <c r="Y313" s="11">
        <f>'VIS STOP cijfers'!Y61</f>
        <v>0</v>
      </c>
      <c r="Z313" s="49">
        <f>'VIS STOP cijfers'!Z61</f>
        <v>0</v>
      </c>
      <c r="AA313" s="11">
        <f>'VIS STOP cijfers'!AA61</f>
        <v>0</v>
      </c>
      <c r="AB313" s="11">
        <f>'VIS STOP cijfers'!AB61</f>
        <v>0</v>
      </c>
      <c r="AC313" s="11">
        <f>'VIS STOP cijfers'!AC61</f>
        <v>0</v>
      </c>
      <c r="AD313" s="11">
        <f>'VIS STOP cijfers'!AD61</f>
        <v>0</v>
      </c>
      <c r="AE313" s="11">
        <f>'VIS STOP cijfers'!AE61</f>
        <v>0</v>
      </c>
      <c r="AF313" s="11">
        <f>'VIS STOP cijfers'!AF61</f>
        <v>0</v>
      </c>
      <c r="AG313" s="49">
        <f>'VIS STOP cijfers'!AG61</f>
        <v>0</v>
      </c>
      <c r="AH313" s="11">
        <f>'VIS STOP cijfers'!AH61</f>
        <v>0</v>
      </c>
      <c r="AI313" s="11">
        <f>'VIS STOP cijfers'!AI61</f>
        <v>0</v>
      </c>
      <c r="AJ313" s="11">
        <f>'VIS STOP cijfers'!AJ61</f>
        <v>0</v>
      </c>
      <c r="AK313" s="11">
        <f>'VIS STOP cijfers'!AK61</f>
        <v>0</v>
      </c>
      <c r="AL313" s="49">
        <f>'VIS STOP cijfers'!AL61</f>
        <v>0</v>
      </c>
      <c r="AM313" s="11">
        <f>'VIS STOP cijfers'!AM61</f>
        <v>0</v>
      </c>
      <c r="AN313" s="11">
        <f>'VIS STOP cijfers'!AN61</f>
        <v>0</v>
      </c>
      <c r="AO313" s="11">
        <f>'VIS STOP cijfers'!AO61</f>
        <v>0</v>
      </c>
      <c r="AP313" s="11">
        <f>'VIS STOP cijfers'!AP61</f>
        <v>0</v>
      </c>
      <c r="AQ313" s="11">
        <f>'VIS STOP cijfers'!AQ61</f>
        <v>0</v>
      </c>
      <c r="AR313" s="49">
        <f>'VIS STOP cijfers'!AR61</f>
        <v>0</v>
      </c>
      <c r="AS313" s="11">
        <f>'VIS STOP cijfers'!AS61</f>
        <v>0</v>
      </c>
      <c r="AT313" s="11">
        <f>'VIS STOP cijfers'!AT61</f>
        <v>0</v>
      </c>
      <c r="AU313" s="11">
        <f>'VIS STOP cijfers'!AU61</f>
        <v>0</v>
      </c>
      <c r="AV313" s="11">
        <f>'VIS STOP cijfers'!AV61</f>
        <v>0</v>
      </c>
      <c r="AW313" s="11">
        <f>'VIS STOP cijfers'!AW61</f>
        <v>0</v>
      </c>
      <c r="AX313" s="11">
        <f>'VIS STOP cijfers'!AX61</f>
        <v>0</v>
      </c>
      <c r="AY313" s="11">
        <f>'VIS STOP cijfers'!AY61</f>
        <v>0</v>
      </c>
      <c r="AZ313" s="11">
        <f>'VIS STOP cijfers'!AZ61</f>
        <v>0</v>
      </c>
      <c r="BA313" s="11">
        <f>'VIS STOP cijfers'!BA61</f>
        <v>0</v>
      </c>
      <c r="BB313" s="11">
        <f>'VIS STOP cijfers'!BB61</f>
        <v>0</v>
      </c>
      <c r="BC313" s="49">
        <f>'VIS STOP cijfers'!BC61</f>
        <v>0</v>
      </c>
      <c r="BD313" s="11">
        <f>'VIS STOP cijfers'!BD61</f>
        <v>0</v>
      </c>
      <c r="BE313" s="11">
        <f>'VIS STOP cijfers'!BE61</f>
        <v>0</v>
      </c>
      <c r="BF313" s="11">
        <f>'VIS STOP cijfers'!BF61</f>
        <v>0</v>
      </c>
      <c r="BG313" s="11">
        <f>'VIS STOP cijfers'!BG61</f>
        <v>0</v>
      </c>
      <c r="BH313" s="11">
        <f>'VIS STOP cijfers'!BH61</f>
        <v>0</v>
      </c>
      <c r="BI313" s="11">
        <f>'VIS STOP cijfers'!BI61</f>
        <v>0</v>
      </c>
      <c r="BJ313" s="11">
        <f>'VIS STOP cijfers'!BJ61</f>
        <v>0</v>
      </c>
      <c r="BK313" s="49">
        <f>'VIS STOP cijfers'!BK61</f>
        <v>0</v>
      </c>
      <c r="BL313" s="11">
        <f>'VIS STOP cijfers'!BL61</f>
        <v>0</v>
      </c>
      <c r="BM313" s="11">
        <f>'VIS STOP cijfers'!BM61</f>
        <v>0</v>
      </c>
      <c r="BN313" s="11">
        <f>'VIS STOP cijfers'!BN61</f>
        <v>0</v>
      </c>
      <c r="BO313" s="11">
        <f>'VIS STOP cijfers'!BO61</f>
        <v>0</v>
      </c>
      <c r="BP313" s="11">
        <f>'VIS STOP cijfers'!BP61</f>
        <v>0</v>
      </c>
      <c r="BQ313" s="49">
        <f>'VIS STOP cijfers'!BQ61</f>
        <v>0</v>
      </c>
      <c r="BR313" s="11">
        <f>'VIS STOP cijfers'!BR61</f>
        <v>0</v>
      </c>
      <c r="BS313" s="11">
        <f>'VIS STOP cijfers'!BS61</f>
        <v>0</v>
      </c>
      <c r="BT313" s="11">
        <f>'VIS STOP cijfers'!BT61</f>
        <v>0</v>
      </c>
      <c r="BU313" s="11">
        <f>'VIS STOP cijfers'!BU61</f>
        <v>0</v>
      </c>
      <c r="BV313" s="11">
        <f>'VIS STOP cijfers'!BV61</f>
        <v>0</v>
      </c>
      <c r="BW313" s="11">
        <f>'VIS STOP cijfers'!BW61</f>
        <v>0</v>
      </c>
      <c r="BX313" s="47">
        <f>'VIS STOP cijfers'!BX61</f>
        <v>0</v>
      </c>
      <c r="BY313" s="49">
        <f>'VIS STOP cijfers'!BY61</f>
        <v>0</v>
      </c>
      <c r="BZ313" s="11">
        <f>'VIS STOP cijfers'!BZ61</f>
        <v>0</v>
      </c>
      <c r="CA313" s="11">
        <f>'VIS STOP cijfers'!CA61</f>
        <v>0</v>
      </c>
      <c r="CB313" s="11">
        <f>'VIS STOP cijfers'!CB61</f>
        <v>0</v>
      </c>
      <c r="CC313" s="11">
        <f>'VIS STOP cijfers'!CC61</f>
        <v>0</v>
      </c>
      <c r="CD313" s="11">
        <f>'VIS STOP cijfers'!CD61</f>
        <v>0</v>
      </c>
      <c r="CE313" s="11">
        <f>'VIS STOP cijfers'!CE61</f>
        <v>0</v>
      </c>
      <c r="CF313" s="11">
        <f>'VIS STOP cijfers'!CF61</f>
        <v>0</v>
      </c>
      <c r="CG313" s="11">
        <f>'VIS STOP cijfers'!CG61</f>
        <v>0</v>
      </c>
      <c r="CH313" s="11">
        <f>'VIS STOP cijfers'!CH61</f>
        <v>0</v>
      </c>
      <c r="CI313" s="11">
        <f>'VIS STOP cijfers'!CI61</f>
        <v>0</v>
      </c>
      <c r="CJ313" s="11">
        <f>'VIS STOP cijfers'!CJ61</f>
        <v>0</v>
      </c>
      <c r="CK313" s="11">
        <f>'VIS STOP cijfers'!CK61</f>
        <v>0</v>
      </c>
      <c r="CL313" s="49">
        <f>'VIS STOP cijfers'!CL61</f>
        <v>0</v>
      </c>
      <c r="CM313" s="11">
        <f>'VIS STOP cijfers'!CM61</f>
        <v>0</v>
      </c>
      <c r="CN313" s="11">
        <f>'VIS STOP cijfers'!CN61</f>
        <v>0</v>
      </c>
      <c r="CO313" s="11">
        <f>'VIS STOP cijfers'!CO61</f>
        <v>0</v>
      </c>
      <c r="CP313" s="11">
        <f>'VIS STOP cijfers'!CP61</f>
        <v>0</v>
      </c>
      <c r="CQ313" s="11">
        <f>'VIS STOP cijfers'!CQ61</f>
        <v>0</v>
      </c>
      <c r="CR313" s="11">
        <f>'VIS STOP cijfers'!CR61</f>
        <v>0</v>
      </c>
      <c r="CS313" s="11">
        <f>'VIS STOP cijfers'!CS61</f>
        <v>0</v>
      </c>
      <c r="CT313" s="11">
        <f>'VIS STOP cijfers'!CT61</f>
        <v>0</v>
      </c>
      <c r="CU313" s="11">
        <f>'VIS STOP cijfers'!CU61</f>
        <v>0</v>
      </c>
      <c r="CV313" s="11">
        <f>'VIS STOP cijfers'!CV61</f>
        <v>0</v>
      </c>
      <c r="CW313" s="11">
        <f>'VIS STOP cijfers'!CW61</f>
        <v>0</v>
      </c>
      <c r="CX313" s="11">
        <f>'VIS STOP cijfers'!CX61</f>
        <v>0</v>
      </c>
      <c r="CY313" s="26">
        <f>'VIS STOP cijfers'!CY61</f>
        <v>0</v>
      </c>
      <c r="CZ313" s="11">
        <f>'VIS STOP cijfers'!CZ61</f>
        <v>0</v>
      </c>
      <c r="DA313" s="11">
        <f>'VIS STOP cijfers'!DA61</f>
        <v>0</v>
      </c>
      <c r="DB313" s="11">
        <f>'VIS STOP cijfers'!DB61</f>
        <v>0</v>
      </c>
      <c r="DC313" s="11">
        <f>'VIS STOP cijfers'!DC61</f>
        <v>0</v>
      </c>
      <c r="DD313" s="11">
        <f>'VIS STOP cijfers'!DD61</f>
        <v>0</v>
      </c>
      <c r="DE313" s="11">
        <f>'VIS STOP cijfers'!DE61</f>
        <v>0</v>
      </c>
      <c r="DF313" s="11">
        <f>'VIS STOP cijfers'!DF61</f>
        <v>0</v>
      </c>
      <c r="DG313" s="11">
        <f>'VIS STOP cijfers'!DG61</f>
        <v>0</v>
      </c>
      <c r="DH313" s="11">
        <f>'VIS STOP cijfers'!DH61</f>
        <v>0</v>
      </c>
      <c r="DI313" s="11">
        <f>'VIS STOP cijfers'!DI61</f>
        <v>0</v>
      </c>
      <c r="DJ313" s="11">
        <f>'VIS STOP cijfers'!DJ61</f>
        <v>0</v>
      </c>
      <c r="DK313" s="11">
        <f>'VIS STOP cijfers'!DK61</f>
        <v>0</v>
      </c>
      <c r="DL313" s="26">
        <f>'VIS STOP cijfers'!DL61</f>
        <v>0</v>
      </c>
    </row>
    <row r="314" spans="1:116" s="165" customFormat="1">
      <c r="A314" s="47">
        <f>'VIS STOP cijfers'!A62</f>
        <v>0</v>
      </c>
      <c r="B314" s="49" t="str">
        <f>'VIS STOP cijfers'!B62</f>
        <v>WVNT</v>
      </c>
      <c r="C314" s="4" t="str">
        <f>'VIS STOP cijfers'!C62</f>
        <v>Visketen</v>
      </c>
      <c r="D314" s="4" t="str">
        <f>'VIS STOP cijfers'!D62</f>
        <v>VIS Voedselveiligheid niet retribueerbaar VWS</v>
      </c>
      <c r="E314" s="71" t="str">
        <f>'VIS STOP cijfers'!E62</f>
        <v>Reguliere workfloww regulier</v>
      </c>
      <c r="F314" s="5" t="str">
        <f>'VIS STOP cijfers'!F62</f>
        <v>VWS</v>
      </c>
      <c r="G314" s="4">
        <f>'VIS STOP cijfers'!G62</f>
        <v>0</v>
      </c>
      <c r="H314" s="15">
        <f>'VIS STOP cijfers'!H62</f>
        <v>538.5</v>
      </c>
      <c r="I314" s="625">
        <f>'VIS STOP cijfers'!I62</f>
        <v>0</v>
      </c>
      <c r="J314" s="11">
        <f>'VIS STOP cijfers'!J62</f>
        <v>0</v>
      </c>
      <c r="K314" s="11">
        <f>'VIS STOP cijfers'!K62</f>
        <v>0</v>
      </c>
      <c r="L314" s="11">
        <f>'VIS STOP cijfers'!L62</f>
        <v>0</v>
      </c>
      <c r="M314" s="11">
        <f>'VIS STOP cijfers'!M62</f>
        <v>0</v>
      </c>
      <c r="N314" s="11">
        <f>'VIS STOP cijfers'!N62</f>
        <v>0</v>
      </c>
      <c r="O314" s="11">
        <f>'VIS STOP cijfers'!O62</f>
        <v>0</v>
      </c>
      <c r="P314" s="11">
        <f>'VIS STOP cijfers'!P62</f>
        <v>0</v>
      </c>
      <c r="Q314" s="26">
        <f>'VIS STOP cijfers'!Q62</f>
        <v>538.5</v>
      </c>
      <c r="R314" s="15">
        <f>'VIS STOP cijfers'!R62</f>
        <v>0</v>
      </c>
      <c r="S314" s="11">
        <f>'VIS STOP cijfers'!S62</f>
        <v>0</v>
      </c>
      <c r="T314" s="11">
        <f>'VIS STOP cijfers'!T62</f>
        <v>538.5</v>
      </c>
      <c r="U314" s="11">
        <f>'VIS STOP cijfers'!U62</f>
        <v>0</v>
      </c>
      <c r="V314" s="11">
        <f>'VIS STOP cijfers'!V62</f>
        <v>0</v>
      </c>
      <c r="W314" s="11">
        <f>'VIS STOP cijfers'!W62</f>
        <v>0</v>
      </c>
      <c r="X314" s="11">
        <f>'VIS STOP cijfers'!X62</f>
        <v>0</v>
      </c>
      <c r="Y314" s="11">
        <f>'VIS STOP cijfers'!Y62</f>
        <v>0</v>
      </c>
      <c r="Z314" s="49">
        <f>'VIS STOP cijfers'!Z62</f>
        <v>538.5</v>
      </c>
      <c r="AA314" s="11">
        <f>'VIS STOP cijfers'!AA62</f>
        <v>0</v>
      </c>
      <c r="AB314" s="11">
        <f>'VIS STOP cijfers'!AB62</f>
        <v>0</v>
      </c>
      <c r="AC314" s="11">
        <f>'VIS STOP cijfers'!AC62</f>
        <v>0</v>
      </c>
      <c r="AD314" s="11">
        <f>'VIS STOP cijfers'!AD62</f>
        <v>538.5</v>
      </c>
      <c r="AE314" s="11">
        <f>'VIS STOP cijfers'!AE62</f>
        <v>0</v>
      </c>
      <c r="AF314" s="11">
        <f>'VIS STOP cijfers'!AF62</f>
        <v>0</v>
      </c>
      <c r="AG314" s="49">
        <f>'VIS STOP cijfers'!AG62</f>
        <v>0</v>
      </c>
      <c r="AH314" s="11">
        <f>'VIS STOP cijfers'!AH62</f>
        <v>0</v>
      </c>
      <c r="AI314" s="11">
        <f>'VIS STOP cijfers'!AI62</f>
        <v>0</v>
      </c>
      <c r="AJ314" s="11">
        <f>'VIS STOP cijfers'!AJ62</f>
        <v>0</v>
      </c>
      <c r="AK314" s="11">
        <f>'VIS STOP cijfers'!AK62</f>
        <v>0</v>
      </c>
      <c r="AL314" s="49">
        <f>'VIS STOP cijfers'!AL62</f>
        <v>0</v>
      </c>
      <c r="AM314" s="11">
        <f>'VIS STOP cijfers'!AM62</f>
        <v>0</v>
      </c>
      <c r="AN314" s="11">
        <f>'VIS STOP cijfers'!AN62</f>
        <v>135</v>
      </c>
      <c r="AO314" s="11">
        <f>'VIS STOP cijfers'!AO62</f>
        <v>135</v>
      </c>
      <c r="AP314" s="11">
        <f>'VIS STOP cijfers'!AP62</f>
        <v>135</v>
      </c>
      <c r="AQ314" s="11">
        <f>'VIS STOP cijfers'!AQ62</f>
        <v>134</v>
      </c>
      <c r="AR314" s="49">
        <f>'VIS STOP cijfers'!AR62</f>
        <v>-0.5</v>
      </c>
      <c r="AS314" s="11">
        <f>'VIS STOP cijfers'!AS62</f>
        <v>0</v>
      </c>
      <c r="AT314" s="11">
        <f>'VIS STOP cijfers'!AT62</f>
        <v>0</v>
      </c>
      <c r="AU314" s="11">
        <f>'VIS STOP cijfers'!AU62</f>
        <v>0</v>
      </c>
      <c r="AV314" s="11">
        <f>'VIS STOP cijfers'!AV62</f>
        <v>0</v>
      </c>
      <c r="AW314" s="11">
        <f>'VIS STOP cijfers'!AW62</f>
        <v>0</v>
      </c>
      <c r="AX314" s="11">
        <f>'VIS STOP cijfers'!AX62</f>
        <v>0</v>
      </c>
      <c r="AY314" s="11">
        <f>'VIS STOP cijfers'!AY62</f>
        <v>0</v>
      </c>
      <c r="AZ314" s="11">
        <f>'VIS STOP cijfers'!AZ62</f>
        <v>0</v>
      </c>
      <c r="BA314" s="11">
        <f>'VIS STOP cijfers'!BA62</f>
        <v>0</v>
      </c>
      <c r="BB314" s="11">
        <f>'VIS STOP cijfers'!BB62</f>
        <v>0</v>
      </c>
      <c r="BC314" s="49">
        <f>'VIS STOP cijfers'!BC62</f>
        <v>0</v>
      </c>
      <c r="BD314" s="11">
        <f>'VIS STOP cijfers'!BD62</f>
        <v>0</v>
      </c>
      <c r="BE314" s="11">
        <f>'VIS STOP cijfers'!BE62</f>
        <v>0</v>
      </c>
      <c r="BF314" s="11">
        <f>'VIS STOP cijfers'!BF62</f>
        <v>0</v>
      </c>
      <c r="BG314" s="11">
        <f>'VIS STOP cijfers'!BG62</f>
        <v>0</v>
      </c>
      <c r="BH314" s="11">
        <f>'VIS STOP cijfers'!BH62</f>
        <v>0</v>
      </c>
      <c r="BI314" s="11">
        <f>'VIS STOP cijfers'!BI62</f>
        <v>0</v>
      </c>
      <c r="BJ314" s="11">
        <f>'VIS STOP cijfers'!BJ62</f>
        <v>0</v>
      </c>
      <c r="BK314" s="49">
        <f>'VIS STOP cijfers'!BK62</f>
        <v>0</v>
      </c>
      <c r="BL314" s="11">
        <f>'VIS STOP cijfers'!BL62</f>
        <v>0</v>
      </c>
      <c r="BM314" s="11">
        <f>'VIS STOP cijfers'!BM62</f>
        <v>0</v>
      </c>
      <c r="BN314" s="11">
        <f>'VIS STOP cijfers'!BN62</f>
        <v>0</v>
      </c>
      <c r="BO314" s="11">
        <f>'VIS STOP cijfers'!BO62</f>
        <v>0</v>
      </c>
      <c r="BP314" s="11">
        <f>'VIS STOP cijfers'!BP62</f>
        <v>0</v>
      </c>
      <c r="BQ314" s="49">
        <f>'VIS STOP cijfers'!BQ62</f>
        <v>0</v>
      </c>
      <c r="BR314" s="11">
        <f>'VIS STOP cijfers'!BR62</f>
        <v>0</v>
      </c>
      <c r="BS314" s="11">
        <f>'VIS STOP cijfers'!BS62</f>
        <v>0</v>
      </c>
      <c r="BT314" s="11">
        <f>'VIS STOP cijfers'!BT62</f>
        <v>0</v>
      </c>
      <c r="BU314" s="11">
        <f>'VIS STOP cijfers'!BU62</f>
        <v>0</v>
      </c>
      <c r="BV314" s="11">
        <f>'VIS STOP cijfers'!BV62</f>
        <v>0</v>
      </c>
      <c r="BW314" s="11">
        <f>'VIS STOP cijfers'!BW62</f>
        <v>0</v>
      </c>
      <c r="BX314" s="47">
        <f>'VIS STOP cijfers'!BX62</f>
        <v>0</v>
      </c>
      <c r="BY314" s="49">
        <f>'VIS STOP cijfers'!BY62</f>
        <v>0</v>
      </c>
      <c r="BZ314" s="11">
        <f>'VIS STOP cijfers'!BZ62</f>
        <v>0</v>
      </c>
      <c r="CA314" s="11">
        <f>'VIS STOP cijfers'!CA62</f>
        <v>0</v>
      </c>
      <c r="CB314" s="11">
        <f>'VIS STOP cijfers'!CB62</f>
        <v>0</v>
      </c>
      <c r="CC314" s="11">
        <f>'VIS STOP cijfers'!CC62</f>
        <v>0</v>
      </c>
      <c r="CD314" s="11">
        <f>'VIS STOP cijfers'!CD62</f>
        <v>0</v>
      </c>
      <c r="CE314" s="11">
        <f>'VIS STOP cijfers'!CE62</f>
        <v>0</v>
      </c>
      <c r="CF314" s="11">
        <f>'VIS STOP cijfers'!CF62</f>
        <v>0</v>
      </c>
      <c r="CG314" s="11">
        <f>'VIS STOP cijfers'!CG62</f>
        <v>0</v>
      </c>
      <c r="CH314" s="11">
        <f>'VIS STOP cijfers'!CH62</f>
        <v>0</v>
      </c>
      <c r="CI314" s="11">
        <f>'VIS STOP cijfers'!CI62</f>
        <v>0</v>
      </c>
      <c r="CJ314" s="11">
        <f>'VIS STOP cijfers'!CJ62</f>
        <v>0</v>
      </c>
      <c r="CK314" s="11">
        <f>'VIS STOP cijfers'!CK62</f>
        <v>0</v>
      </c>
      <c r="CL314" s="49">
        <f>'VIS STOP cijfers'!CL62</f>
        <v>0</v>
      </c>
      <c r="CM314" s="11">
        <f>'VIS STOP cijfers'!CM62</f>
        <v>0</v>
      </c>
      <c r="CN314" s="11">
        <f>'VIS STOP cijfers'!CN62</f>
        <v>0</v>
      </c>
      <c r="CO314" s="11">
        <f>'VIS STOP cijfers'!CO62</f>
        <v>0</v>
      </c>
      <c r="CP314" s="11">
        <f>'VIS STOP cijfers'!CP62</f>
        <v>0</v>
      </c>
      <c r="CQ314" s="11">
        <f>'VIS STOP cijfers'!CQ62</f>
        <v>0</v>
      </c>
      <c r="CR314" s="11">
        <f>'VIS STOP cijfers'!CR62</f>
        <v>0</v>
      </c>
      <c r="CS314" s="11">
        <f>'VIS STOP cijfers'!CS62</f>
        <v>0</v>
      </c>
      <c r="CT314" s="11">
        <f>'VIS STOP cijfers'!CT62</f>
        <v>0</v>
      </c>
      <c r="CU314" s="11">
        <f>'VIS STOP cijfers'!CU62</f>
        <v>0</v>
      </c>
      <c r="CV314" s="11">
        <f>'VIS STOP cijfers'!CV62</f>
        <v>0</v>
      </c>
      <c r="CW314" s="11">
        <f>'VIS STOP cijfers'!CW62</f>
        <v>0</v>
      </c>
      <c r="CX314" s="11">
        <f>'VIS STOP cijfers'!CX62</f>
        <v>0</v>
      </c>
      <c r="CY314" s="26">
        <f>'VIS STOP cijfers'!CY62</f>
        <v>0</v>
      </c>
      <c r="CZ314" s="11">
        <f>'VIS STOP cijfers'!CZ62</f>
        <v>0</v>
      </c>
      <c r="DA314" s="11">
        <f>'VIS STOP cijfers'!DA62</f>
        <v>0</v>
      </c>
      <c r="DB314" s="11">
        <f>'VIS STOP cijfers'!DB62</f>
        <v>0</v>
      </c>
      <c r="DC314" s="11">
        <f>'VIS STOP cijfers'!DC62</f>
        <v>0</v>
      </c>
      <c r="DD314" s="11">
        <f>'VIS STOP cijfers'!DD62</f>
        <v>0</v>
      </c>
      <c r="DE314" s="11">
        <f>'VIS STOP cijfers'!DE62</f>
        <v>0</v>
      </c>
      <c r="DF314" s="11">
        <f>'VIS STOP cijfers'!DF62</f>
        <v>0</v>
      </c>
      <c r="DG314" s="11">
        <f>'VIS STOP cijfers'!DG62</f>
        <v>0</v>
      </c>
      <c r="DH314" s="11">
        <f>'VIS STOP cijfers'!DH62</f>
        <v>0</v>
      </c>
      <c r="DI314" s="11">
        <f>'VIS STOP cijfers'!DI62</f>
        <v>0</v>
      </c>
      <c r="DJ314" s="11">
        <f>'VIS STOP cijfers'!DJ62</f>
        <v>0</v>
      </c>
      <c r="DK314" s="11">
        <f>'VIS STOP cijfers'!DK62</f>
        <v>0</v>
      </c>
      <c r="DL314" s="26">
        <f>'VIS STOP cijfers'!DL62</f>
        <v>0</v>
      </c>
    </row>
    <row r="315" spans="1:116" s="165" customFormat="1">
      <c r="A315" s="47">
        <f>'VIS STOP cijfers'!A63</f>
        <v>0</v>
      </c>
      <c r="B315" s="49" t="str">
        <f>'VIS STOP cijfers'!B63</f>
        <v>WVNT</v>
      </c>
      <c r="C315" s="4" t="str">
        <f>'VIS STOP cijfers'!C63</f>
        <v>Visketen</v>
      </c>
      <c r="D315" s="4" t="str">
        <f>'VIS STOP cijfers'!D63</f>
        <v>VIS Voedselveiligheid niet retribueerbaar VWS</v>
      </c>
      <c r="E315" s="530" t="str">
        <f>'VIS STOP cijfers'!E63</f>
        <v>Reguliere workflow verbeterplan (2,0 FTE TU capaciteit: De resterende 1850 uur zijn toegevoegd aan de diverse projecten)</v>
      </c>
      <c r="F315" s="5" t="str">
        <f>'VIS STOP cijfers'!F63</f>
        <v>VWS</v>
      </c>
      <c r="G315" s="4" t="str">
        <f>'VIS STOP cijfers'!G63</f>
        <v>verbeterplan</v>
      </c>
      <c r="H315" s="533">
        <f>'VIS STOP cijfers'!H63</f>
        <v>2700</v>
      </c>
      <c r="I315" s="625">
        <f>'VIS STOP cijfers'!I63</f>
        <v>0</v>
      </c>
      <c r="J315" s="11">
        <f>'VIS STOP cijfers'!J63</f>
        <v>0</v>
      </c>
      <c r="K315" s="11">
        <f>'VIS STOP cijfers'!K63</f>
        <v>0</v>
      </c>
      <c r="L315" s="11">
        <f>'VIS STOP cijfers'!L63</f>
        <v>0</v>
      </c>
      <c r="M315" s="11">
        <f>'VIS STOP cijfers'!M63</f>
        <v>0</v>
      </c>
      <c r="N315" s="11">
        <f>'VIS STOP cijfers'!N63</f>
        <v>0</v>
      </c>
      <c r="O315" s="11">
        <f>'VIS STOP cijfers'!O63</f>
        <v>0</v>
      </c>
      <c r="P315" s="11">
        <f>'VIS STOP cijfers'!P63</f>
        <v>0</v>
      </c>
      <c r="Q315" s="26">
        <f>'VIS STOP cijfers'!Q63</f>
        <v>2700</v>
      </c>
      <c r="R315" s="15">
        <f>'VIS STOP cijfers'!R63</f>
        <v>0</v>
      </c>
      <c r="S315" s="11">
        <f>'VIS STOP cijfers'!S63</f>
        <v>0</v>
      </c>
      <c r="T315" s="11">
        <f>'VIS STOP cijfers'!T63</f>
        <v>2700</v>
      </c>
      <c r="U315" s="11">
        <f>'VIS STOP cijfers'!U63</f>
        <v>0</v>
      </c>
      <c r="V315" s="11">
        <f>'VIS STOP cijfers'!V63</f>
        <v>0</v>
      </c>
      <c r="W315" s="11">
        <f>'VIS STOP cijfers'!W63</f>
        <v>0</v>
      </c>
      <c r="X315" s="11">
        <f>'VIS STOP cijfers'!X63</f>
        <v>0</v>
      </c>
      <c r="Y315" s="11">
        <f>'VIS STOP cijfers'!Y63</f>
        <v>0</v>
      </c>
      <c r="Z315" s="49">
        <f>'VIS STOP cijfers'!Z63</f>
        <v>2700</v>
      </c>
      <c r="AA315" s="11">
        <f>'VIS STOP cijfers'!AA63</f>
        <v>0</v>
      </c>
      <c r="AB315" s="11">
        <f>'VIS STOP cijfers'!AB63</f>
        <v>0</v>
      </c>
      <c r="AC315" s="11">
        <f>'VIS STOP cijfers'!AC63</f>
        <v>0</v>
      </c>
      <c r="AD315" s="11">
        <f>'VIS STOP cijfers'!AD63</f>
        <v>2700</v>
      </c>
      <c r="AE315" s="11">
        <f>'VIS STOP cijfers'!AE63</f>
        <v>0</v>
      </c>
      <c r="AF315" s="11">
        <f>'VIS STOP cijfers'!AF63</f>
        <v>0</v>
      </c>
      <c r="AG315" s="49">
        <f>'VIS STOP cijfers'!AG63</f>
        <v>0</v>
      </c>
      <c r="AH315" s="11">
        <f>'VIS STOP cijfers'!AH63</f>
        <v>0</v>
      </c>
      <c r="AI315" s="11">
        <f>'VIS STOP cijfers'!AI63</f>
        <v>0</v>
      </c>
      <c r="AJ315" s="11">
        <f>'VIS STOP cijfers'!AJ63</f>
        <v>0</v>
      </c>
      <c r="AK315" s="11">
        <f>'VIS STOP cijfers'!AK63</f>
        <v>0</v>
      </c>
      <c r="AL315" s="49">
        <f>'VIS STOP cijfers'!AL63</f>
        <v>0</v>
      </c>
      <c r="AM315" s="11">
        <f>'VIS STOP cijfers'!AM63</f>
        <v>0</v>
      </c>
      <c r="AN315" s="11">
        <f>'VIS STOP cijfers'!AN63</f>
        <v>675</v>
      </c>
      <c r="AO315" s="11">
        <f>'VIS STOP cijfers'!AO63</f>
        <v>675</v>
      </c>
      <c r="AP315" s="11">
        <f>'VIS STOP cijfers'!AP63</f>
        <v>675</v>
      </c>
      <c r="AQ315" s="11">
        <f>'VIS STOP cijfers'!AQ63</f>
        <v>675</v>
      </c>
      <c r="AR315" s="49">
        <f>'VIS STOP cijfers'!AR63</f>
        <v>0</v>
      </c>
      <c r="AS315" s="11">
        <f>'VIS STOP cijfers'!AS63</f>
        <v>0</v>
      </c>
      <c r="AT315" s="11">
        <f>'VIS STOP cijfers'!AT63</f>
        <v>0</v>
      </c>
      <c r="AU315" s="11">
        <f>'VIS STOP cijfers'!AU63</f>
        <v>0</v>
      </c>
      <c r="AV315" s="11">
        <f>'VIS STOP cijfers'!AV63</f>
        <v>0</v>
      </c>
      <c r="AW315" s="11">
        <f>'VIS STOP cijfers'!AW63</f>
        <v>0</v>
      </c>
      <c r="AX315" s="11">
        <f>'VIS STOP cijfers'!AX63</f>
        <v>0</v>
      </c>
      <c r="AY315" s="11">
        <f>'VIS STOP cijfers'!AY63</f>
        <v>0</v>
      </c>
      <c r="AZ315" s="11">
        <f>'VIS STOP cijfers'!AZ63</f>
        <v>0</v>
      </c>
      <c r="BA315" s="11">
        <f>'VIS STOP cijfers'!BA63</f>
        <v>0</v>
      </c>
      <c r="BB315" s="11">
        <f>'VIS STOP cijfers'!BB63</f>
        <v>0</v>
      </c>
      <c r="BC315" s="49">
        <f>'VIS STOP cijfers'!BC63</f>
        <v>0</v>
      </c>
      <c r="BD315" s="11">
        <f>'VIS STOP cijfers'!BD63</f>
        <v>0</v>
      </c>
      <c r="BE315" s="11">
        <f>'VIS STOP cijfers'!BE63</f>
        <v>0</v>
      </c>
      <c r="BF315" s="11">
        <f>'VIS STOP cijfers'!BF63</f>
        <v>0</v>
      </c>
      <c r="BG315" s="11">
        <f>'VIS STOP cijfers'!BG63</f>
        <v>0</v>
      </c>
      <c r="BH315" s="11">
        <f>'VIS STOP cijfers'!BH63</f>
        <v>0</v>
      </c>
      <c r="BI315" s="11">
        <f>'VIS STOP cijfers'!BI63</f>
        <v>0</v>
      </c>
      <c r="BJ315" s="11">
        <f>'VIS STOP cijfers'!BJ63</f>
        <v>0</v>
      </c>
      <c r="BK315" s="49">
        <f>'VIS STOP cijfers'!BK63</f>
        <v>0</v>
      </c>
      <c r="BL315" s="11">
        <f>'VIS STOP cijfers'!BL63</f>
        <v>0</v>
      </c>
      <c r="BM315" s="11">
        <f>'VIS STOP cijfers'!BM63</f>
        <v>0</v>
      </c>
      <c r="BN315" s="11">
        <f>'VIS STOP cijfers'!BN63</f>
        <v>0</v>
      </c>
      <c r="BO315" s="11">
        <f>'VIS STOP cijfers'!BO63</f>
        <v>0</v>
      </c>
      <c r="BP315" s="11">
        <f>'VIS STOP cijfers'!BP63</f>
        <v>0</v>
      </c>
      <c r="BQ315" s="49">
        <f>'VIS STOP cijfers'!BQ63</f>
        <v>0</v>
      </c>
      <c r="BR315" s="11">
        <f>'VIS STOP cijfers'!BR63</f>
        <v>0</v>
      </c>
      <c r="BS315" s="11">
        <f>'VIS STOP cijfers'!BS63</f>
        <v>0</v>
      </c>
      <c r="BT315" s="11">
        <f>'VIS STOP cijfers'!BT63</f>
        <v>0</v>
      </c>
      <c r="BU315" s="11">
        <f>'VIS STOP cijfers'!BU63</f>
        <v>0</v>
      </c>
      <c r="BV315" s="11">
        <f>'VIS STOP cijfers'!BV63</f>
        <v>0</v>
      </c>
      <c r="BW315" s="11">
        <f>'VIS STOP cijfers'!BW63</f>
        <v>0</v>
      </c>
      <c r="BX315" s="47">
        <f>'VIS STOP cijfers'!BX63</f>
        <v>0</v>
      </c>
      <c r="BY315" s="49">
        <f>'VIS STOP cijfers'!BY63</f>
        <v>0</v>
      </c>
      <c r="BZ315" s="11">
        <f>'VIS STOP cijfers'!BZ63</f>
        <v>0</v>
      </c>
      <c r="CA315" s="11">
        <f>'VIS STOP cijfers'!CA63</f>
        <v>0</v>
      </c>
      <c r="CB315" s="11">
        <f>'VIS STOP cijfers'!CB63</f>
        <v>0</v>
      </c>
      <c r="CC315" s="11">
        <f>'VIS STOP cijfers'!CC63</f>
        <v>0</v>
      </c>
      <c r="CD315" s="11">
        <f>'VIS STOP cijfers'!CD63</f>
        <v>0</v>
      </c>
      <c r="CE315" s="11">
        <f>'VIS STOP cijfers'!CE63</f>
        <v>0</v>
      </c>
      <c r="CF315" s="11">
        <f>'VIS STOP cijfers'!CF63</f>
        <v>0</v>
      </c>
      <c r="CG315" s="11">
        <f>'VIS STOP cijfers'!CG63</f>
        <v>0</v>
      </c>
      <c r="CH315" s="11">
        <f>'VIS STOP cijfers'!CH63</f>
        <v>0</v>
      </c>
      <c r="CI315" s="11">
        <f>'VIS STOP cijfers'!CI63</f>
        <v>0</v>
      </c>
      <c r="CJ315" s="11">
        <f>'VIS STOP cijfers'!CJ63</f>
        <v>0</v>
      </c>
      <c r="CK315" s="11">
        <f>'VIS STOP cijfers'!CK63</f>
        <v>0</v>
      </c>
      <c r="CL315" s="49">
        <f>'VIS STOP cijfers'!CL63</f>
        <v>0</v>
      </c>
      <c r="CM315" s="11">
        <f>'VIS STOP cijfers'!CM63</f>
        <v>0</v>
      </c>
      <c r="CN315" s="11">
        <f>'VIS STOP cijfers'!CN63</f>
        <v>0</v>
      </c>
      <c r="CO315" s="11">
        <f>'VIS STOP cijfers'!CO63</f>
        <v>0</v>
      </c>
      <c r="CP315" s="11">
        <f>'VIS STOP cijfers'!CP63</f>
        <v>0</v>
      </c>
      <c r="CQ315" s="11">
        <f>'VIS STOP cijfers'!CQ63</f>
        <v>0</v>
      </c>
      <c r="CR315" s="11">
        <f>'VIS STOP cijfers'!CR63</f>
        <v>0</v>
      </c>
      <c r="CS315" s="11">
        <f>'VIS STOP cijfers'!CS63</f>
        <v>0</v>
      </c>
      <c r="CT315" s="11">
        <f>'VIS STOP cijfers'!CT63</f>
        <v>0</v>
      </c>
      <c r="CU315" s="11">
        <f>'VIS STOP cijfers'!CU63</f>
        <v>0</v>
      </c>
      <c r="CV315" s="11">
        <f>'VIS STOP cijfers'!CV63</f>
        <v>0</v>
      </c>
      <c r="CW315" s="11">
        <f>'VIS STOP cijfers'!CW63</f>
        <v>0</v>
      </c>
      <c r="CX315" s="11">
        <f>'VIS STOP cijfers'!CX63</f>
        <v>0</v>
      </c>
      <c r="CY315" s="26">
        <f>'VIS STOP cijfers'!CY63</f>
        <v>0</v>
      </c>
      <c r="CZ315" s="11">
        <f>'VIS STOP cijfers'!CZ63</f>
        <v>0</v>
      </c>
      <c r="DA315" s="11">
        <f>'VIS STOP cijfers'!DA63</f>
        <v>0</v>
      </c>
      <c r="DB315" s="11">
        <f>'VIS STOP cijfers'!DB63</f>
        <v>0</v>
      </c>
      <c r="DC315" s="11">
        <f>'VIS STOP cijfers'!DC63</f>
        <v>0</v>
      </c>
      <c r="DD315" s="11">
        <f>'VIS STOP cijfers'!DD63</f>
        <v>0</v>
      </c>
      <c r="DE315" s="11">
        <f>'VIS STOP cijfers'!DE63</f>
        <v>0</v>
      </c>
      <c r="DF315" s="11">
        <f>'VIS STOP cijfers'!DF63</f>
        <v>0</v>
      </c>
      <c r="DG315" s="11">
        <f>'VIS STOP cijfers'!DG63</f>
        <v>0</v>
      </c>
      <c r="DH315" s="11">
        <f>'VIS STOP cijfers'!DH63</f>
        <v>0</v>
      </c>
      <c r="DI315" s="11">
        <f>'VIS STOP cijfers'!DI63</f>
        <v>0</v>
      </c>
      <c r="DJ315" s="11">
        <f>'VIS STOP cijfers'!DJ63</f>
        <v>0</v>
      </c>
      <c r="DK315" s="11">
        <f>'VIS STOP cijfers'!DK63</f>
        <v>0</v>
      </c>
      <c r="DL315" s="26">
        <f>'VIS STOP cijfers'!DL63</f>
        <v>0</v>
      </c>
    </row>
    <row r="316" spans="1:116" s="165" customFormat="1">
      <c r="A316" s="47">
        <f>'VIS STOP cijfers'!A64</f>
        <v>0</v>
      </c>
      <c r="B316" s="49" t="str">
        <f>'VIS STOP cijfers'!B64</f>
        <v>WVNL/XINLMB00</v>
      </c>
      <c r="C316" s="4" t="str">
        <f>'VIS STOP cijfers'!C64</f>
        <v>Visketen</v>
      </c>
      <c r="D316" s="4" t="str">
        <f>'VIS STOP cijfers'!D64</f>
        <v>VIS Voedselveiligheid niet retribueerbaar VWS</v>
      </c>
      <c r="E316" s="530" t="str">
        <f>'VIS STOP cijfers'!E64</f>
        <v>Reguliere workflow verbeterplan lab onderzoek (1,0 FTE Lab: De bewuste 1350 uur zij toegevoegd aan de diverse laboratorium onderzoeken)</v>
      </c>
      <c r="F316" s="5" t="str">
        <f>'VIS STOP cijfers'!F64</f>
        <v>VWS</v>
      </c>
      <c r="G316" s="4">
        <f>'VIS STOP cijfers'!G64</f>
        <v>0</v>
      </c>
      <c r="H316" s="533">
        <f>'VIS STOP cijfers'!H64</f>
        <v>0</v>
      </c>
      <c r="I316" s="637">
        <f>'VIS STOP cijfers'!I64</f>
        <v>0</v>
      </c>
      <c r="J316" s="11">
        <f>'VIS STOP cijfers'!J64</f>
        <v>0</v>
      </c>
      <c r="K316" s="11">
        <f>'VIS STOP cijfers'!K64</f>
        <v>0</v>
      </c>
      <c r="L316" s="11">
        <f>'VIS STOP cijfers'!L64</f>
        <v>0</v>
      </c>
      <c r="M316" s="11">
        <f>'VIS STOP cijfers'!M64</f>
        <v>0</v>
      </c>
      <c r="N316" s="11">
        <f>'VIS STOP cijfers'!N64</f>
        <v>0</v>
      </c>
      <c r="O316" s="11">
        <f>'VIS STOP cijfers'!O64</f>
        <v>0</v>
      </c>
      <c r="P316" s="11">
        <f>'VIS STOP cijfers'!P64</f>
        <v>0</v>
      </c>
      <c r="Q316" s="26">
        <f>'VIS STOP cijfers'!Q64</f>
        <v>0</v>
      </c>
      <c r="R316" s="15">
        <f>'VIS STOP cijfers'!R64</f>
        <v>0</v>
      </c>
      <c r="S316" s="11">
        <f>'VIS STOP cijfers'!S64</f>
        <v>0</v>
      </c>
      <c r="T316" s="11">
        <f>'VIS STOP cijfers'!T64</f>
        <v>0</v>
      </c>
      <c r="U316" s="11">
        <f>'VIS STOP cijfers'!U64</f>
        <v>0</v>
      </c>
      <c r="V316" s="11">
        <f>'VIS STOP cijfers'!V64</f>
        <v>0</v>
      </c>
      <c r="W316" s="11">
        <f>'VIS STOP cijfers'!W64</f>
        <v>0</v>
      </c>
      <c r="X316" s="11">
        <f>'VIS STOP cijfers'!X64</f>
        <v>0</v>
      </c>
      <c r="Y316" s="11">
        <f>'VIS STOP cijfers'!Y64</f>
        <v>0</v>
      </c>
      <c r="Z316" s="49">
        <f>'VIS STOP cijfers'!Z64</f>
        <v>0</v>
      </c>
      <c r="AA316" s="11">
        <f>'VIS STOP cijfers'!AA64</f>
        <v>0</v>
      </c>
      <c r="AB316" s="11">
        <f>'VIS STOP cijfers'!AB64</f>
        <v>0</v>
      </c>
      <c r="AC316" s="11">
        <f>'VIS STOP cijfers'!AC64</f>
        <v>0</v>
      </c>
      <c r="AD316" s="11">
        <f>'VIS STOP cijfers'!AD64</f>
        <v>0</v>
      </c>
      <c r="AE316" s="11">
        <f>'VIS STOP cijfers'!AE64</f>
        <v>0</v>
      </c>
      <c r="AF316" s="11">
        <f>'VIS STOP cijfers'!AF64</f>
        <v>0</v>
      </c>
      <c r="AG316" s="49">
        <f>'VIS STOP cijfers'!AG64</f>
        <v>0</v>
      </c>
      <c r="AH316" s="11">
        <f>'VIS STOP cijfers'!AH64</f>
        <v>0</v>
      </c>
      <c r="AI316" s="11">
        <f>'VIS STOP cijfers'!AI64</f>
        <v>0</v>
      </c>
      <c r="AJ316" s="11">
        <f>'VIS STOP cijfers'!AJ64</f>
        <v>0</v>
      </c>
      <c r="AK316" s="11">
        <f>'VIS STOP cijfers'!AK64</f>
        <v>0</v>
      </c>
      <c r="AL316" s="49">
        <f>'VIS STOP cijfers'!AL64</f>
        <v>0</v>
      </c>
      <c r="AM316" s="11">
        <f>'VIS STOP cijfers'!AM64</f>
        <v>0</v>
      </c>
      <c r="AN316" s="11">
        <f>'VIS STOP cijfers'!AN64</f>
        <v>0</v>
      </c>
      <c r="AO316" s="11">
        <f>'VIS STOP cijfers'!AO64</f>
        <v>0</v>
      </c>
      <c r="AP316" s="11">
        <f>'VIS STOP cijfers'!AP64</f>
        <v>0</v>
      </c>
      <c r="AQ316" s="11">
        <f>'VIS STOP cijfers'!AQ64</f>
        <v>0</v>
      </c>
      <c r="AR316" s="49">
        <f>'VIS STOP cijfers'!AR64</f>
        <v>0</v>
      </c>
      <c r="AS316" s="11">
        <f>'VIS STOP cijfers'!AS64</f>
        <v>0</v>
      </c>
      <c r="AT316" s="11">
        <f>'VIS STOP cijfers'!AT64</f>
        <v>0</v>
      </c>
      <c r="AU316" s="11">
        <f>'VIS STOP cijfers'!AU64</f>
        <v>0</v>
      </c>
      <c r="AV316" s="11">
        <f>'VIS STOP cijfers'!AV64</f>
        <v>0</v>
      </c>
      <c r="AW316" s="11">
        <f>'VIS STOP cijfers'!AW64</f>
        <v>0</v>
      </c>
      <c r="AX316" s="11">
        <f>'VIS STOP cijfers'!AX64</f>
        <v>0</v>
      </c>
      <c r="AY316" s="11">
        <f>'VIS STOP cijfers'!AY64</f>
        <v>0</v>
      </c>
      <c r="AZ316" s="11">
        <f>'VIS STOP cijfers'!AZ64</f>
        <v>0</v>
      </c>
      <c r="BA316" s="11">
        <f>'VIS STOP cijfers'!BA64</f>
        <v>0</v>
      </c>
      <c r="BB316" s="11">
        <f>'VIS STOP cijfers'!BB64</f>
        <v>0</v>
      </c>
      <c r="BC316" s="49">
        <f>'VIS STOP cijfers'!BC64</f>
        <v>0</v>
      </c>
      <c r="BD316" s="11">
        <f>'VIS STOP cijfers'!BD64</f>
        <v>0</v>
      </c>
      <c r="BE316" s="11">
        <f>'VIS STOP cijfers'!BE64</f>
        <v>0</v>
      </c>
      <c r="BF316" s="11">
        <f>'VIS STOP cijfers'!BF64</f>
        <v>0</v>
      </c>
      <c r="BG316" s="11">
        <f>'VIS STOP cijfers'!BG64</f>
        <v>0</v>
      </c>
      <c r="BH316" s="11">
        <f>'VIS STOP cijfers'!BH64</f>
        <v>0</v>
      </c>
      <c r="BI316" s="11">
        <f>'VIS STOP cijfers'!BI64</f>
        <v>0</v>
      </c>
      <c r="BJ316" s="11">
        <f>'VIS STOP cijfers'!BJ64</f>
        <v>0</v>
      </c>
      <c r="BK316" s="49">
        <f>'VIS STOP cijfers'!BK64</f>
        <v>0</v>
      </c>
      <c r="BL316" s="11">
        <f>'VIS STOP cijfers'!BL64</f>
        <v>0</v>
      </c>
      <c r="BM316" s="11">
        <f>'VIS STOP cijfers'!BM64</f>
        <v>0</v>
      </c>
      <c r="BN316" s="11">
        <f>'VIS STOP cijfers'!BN64</f>
        <v>0</v>
      </c>
      <c r="BO316" s="11">
        <f>'VIS STOP cijfers'!BO64</f>
        <v>0</v>
      </c>
      <c r="BP316" s="11">
        <f>'VIS STOP cijfers'!BP64</f>
        <v>0</v>
      </c>
      <c r="BQ316" s="49">
        <f>'VIS STOP cijfers'!BQ64</f>
        <v>0</v>
      </c>
      <c r="BR316" s="11">
        <f>'VIS STOP cijfers'!BR64</f>
        <v>0</v>
      </c>
      <c r="BS316" s="11">
        <f>'VIS STOP cijfers'!BS64</f>
        <v>0</v>
      </c>
      <c r="BT316" s="11">
        <f>'VIS STOP cijfers'!BT64</f>
        <v>0</v>
      </c>
      <c r="BU316" s="11">
        <f>'VIS STOP cijfers'!BU64</f>
        <v>0</v>
      </c>
      <c r="BV316" s="11">
        <f>'VIS STOP cijfers'!BV64</f>
        <v>0</v>
      </c>
      <c r="BW316" s="11">
        <f>'VIS STOP cijfers'!BW64</f>
        <v>0</v>
      </c>
      <c r="BX316" s="47">
        <f>'VIS STOP cijfers'!BX64</f>
        <v>0</v>
      </c>
      <c r="BY316" s="49">
        <f>'VIS STOP cijfers'!BY64</f>
        <v>0</v>
      </c>
      <c r="BZ316" s="11">
        <f>'VIS STOP cijfers'!BZ64</f>
        <v>0</v>
      </c>
      <c r="CA316" s="11">
        <f>'VIS STOP cijfers'!CA64</f>
        <v>0</v>
      </c>
      <c r="CB316" s="11">
        <f>'VIS STOP cijfers'!CB64</f>
        <v>0</v>
      </c>
      <c r="CC316" s="11">
        <f>'VIS STOP cijfers'!CC64</f>
        <v>0</v>
      </c>
      <c r="CD316" s="11">
        <f>'VIS STOP cijfers'!CD64</f>
        <v>0</v>
      </c>
      <c r="CE316" s="11">
        <f>'VIS STOP cijfers'!CE64</f>
        <v>0</v>
      </c>
      <c r="CF316" s="11">
        <f>'VIS STOP cijfers'!CF64</f>
        <v>0</v>
      </c>
      <c r="CG316" s="11">
        <f>'VIS STOP cijfers'!CG64</f>
        <v>0</v>
      </c>
      <c r="CH316" s="11">
        <f>'VIS STOP cijfers'!CH64</f>
        <v>0</v>
      </c>
      <c r="CI316" s="11">
        <f>'VIS STOP cijfers'!CI64</f>
        <v>0</v>
      </c>
      <c r="CJ316" s="11">
        <f>'VIS STOP cijfers'!CJ64</f>
        <v>0</v>
      </c>
      <c r="CK316" s="11">
        <f>'VIS STOP cijfers'!CK64</f>
        <v>0</v>
      </c>
      <c r="CL316" s="49">
        <f>'VIS STOP cijfers'!CL64</f>
        <v>0</v>
      </c>
      <c r="CM316" s="11">
        <f>'VIS STOP cijfers'!CM64</f>
        <v>0</v>
      </c>
      <c r="CN316" s="11">
        <f>'VIS STOP cijfers'!CN64</f>
        <v>0</v>
      </c>
      <c r="CO316" s="11">
        <f>'VIS STOP cijfers'!CO64</f>
        <v>0</v>
      </c>
      <c r="CP316" s="11">
        <f>'VIS STOP cijfers'!CP64</f>
        <v>0</v>
      </c>
      <c r="CQ316" s="11">
        <f>'VIS STOP cijfers'!CQ64</f>
        <v>0</v>
      </c>
      <c r="CR316" s="11">
        <f>'VIS STOP cijfers'!CR64</f>
        <v>0</v>
      </c>
      <c r="CS316" s="11">
        <f>'VIS STOP cijfers'!CS64</f>
        <v>0</v>
      </c>
      <c r="CT316" s="11">
        <f>'VIS STOP cijfers'!CT64</f>
        <v>0</v>
      </c>
      <c r="CU316" s="11">
        <f>'VIS STOP cijfers'!CU64</f>
        <v>0</v>
      </c>
      <c r="CV316" s="11">
        <f>'VIS STOP cijfers'!CV64</f>
        <v>0</v>
      </c>
      <c r="CW316" s="11">
        <f>'VIS STOP cijfers'!CW64</f>
        <v>0</v>
      </c>
      <c r="CX316" s="11">
        <f>'VIS STOP cijfers'!CX64</f>
        <v>0</v>
      </c>
      <c r="CY316" s="26">
        <f>'VIS STOP cijfers'!CY64</f>
        <v>0</v>
      </c>
      <c r="CZ316" s="11">
        <f>'VIS STOP cijfers'!CZ64</f>
        <v>0</v>
      </c>
      <c r="DA316" s="11">
        <f>'VIS STOP cijfers'!DA64</f>
        <v>0</v>
      </c>
      <c r="DB316" s="11">
        <f>'VIS STOP cijfers'!DB64</f>
        <v>0</v>
      </c>
      <c r="DC316" s="11">
        <f>'VIS STOP cijfers'!DC64</f>
        <v>0</v>
      </c>
      <c r="DD316" s="11">
        <f>'VIS STOP cijfers'!DD64</f>
        <v>0</v>
      </c>
      <c r="DE316" s="11">
        <f>'VIS STOP cijfers'!DE64</f>
        <v>0</v>
      </c>
      <c r="DF316" s="11">
        <f>'VIS STOP cijfers'!DF64</f>
        <v>0</v>
      </c>
      <c r="DG316" s="11">
        <f>'VIS STOP cijfers'!DG64</f>
        <v>0</v>
      </c>
      <c r="DH316" s="11">
        <f>'VIS STOP cijfers'!DH64</f>
        <v>0</v>
      </c>
      <c r="DI316" s="11">
        <f>'VIS STOP cijfers'!DI64</f>
        <v>0</v>
      </c>
      <c r="DJ316" s="11">
        <f>'VIS STOP cijfers'!DJ64</f>
        <v>0</v>
      </c>
      <c r="DK316" s="11">
        <f>'VIS STOP cijfers'!DK64</f>
        <v>0</v>
      </c>
      <c r="DL316" s="26">
        <f>'VIS STOP cijfers'!DL64</f>
        <v>0</v>
      </c>
    </row>
    <row r="317" spans="1:116" s="165" customFormat="1">
      <c r="A317" s="47">
        <f>'VIS STOP cijfers'!A66</f>
        <v>0</v>
      </c>
      <c r="B317" s="49" t="str">
        <f>'VIS STOP cijfers'!B66</f>
        <v>WJNT</v>
      </c>
      <c r="C317" s="4" t="str">
        <f>'VIS STOP cijfers'!C66</f>
        <v>Visketen</v>
      </c>
      <c r="D317" s="4" t="str">
        <f>'VIS STOP cijfers'!D66</f>
        <v>VIS Klachten &amp; Meldingen VWS</v>
      </c>
      <c r="E317" s="4" t="str">
        <f>'VIS STOP cijfers'!E66</f>
        <v>Reguliere workflow</v>
      </c>
      <c r="F317" s="5" t="str">
        <f>'VIS STOP cijfers'!F66</f>
        <v>VWS</v>
      </c>
      <c r="G317" s="4">
        <f>'VIS STOP cijfers'!G66</f>
        <v>0</v>
      </c>
      <c r="H317" s="15">
        <f>'VIS STOP cijfers'!H66</f>
        <v>2119</v>
      </c>
      <c r="I317" s="625">
        <f>'VIS STOP cijfers'!I66</f>
        <v>0</v>
      </c>
      <c r="J317" s="11">
        <f>'VIS STOP cijfers'!J66</f>
        <v>0</v>
      </c>
      <c r="K317" s="11">
        <f>'VIS STOP cijfers'!K66</f>
        <v>0</v>
      </c>
      <c r="L317" s="11">
        <f>'VIS STOP cijfers'!L66</f>
        <v>0</v>
      </c>
      <c r="M317" s="11">
        <f>'VIS STOP cijfers'!M66</f>
        <v>0</v>
      </c>
      <c r="N317" s="11">
        <f>'VIS STOP cijfers'!N66</f>
        <v>0</v>
      </c>
      <c r="O317" s="11">
        <f>'VIS STOP cijfers'!O66</f>
        <v>0</v>
      </c>
      <c r="P317" s="11">
        <f>'VIS STOP cijfers'!P66</f>
        <v>0</v>
      </c>
      <c r="Q317" s="26">
        <f>'VIS STOP cijfers'!Q66</f>
        <v>2119</v>
      </c>
      <c r="R317" s="15">
        <f>'VIS STOP cijfers'!R66</f>
        <v>0</v>
      </c>
      <c r="S317" s="11">
        <f>'VIS STOP cijfers'!S66</f>
        <v>0</v>
      </c>
      <c r="T317" s="11">
        <f>'VIS STOP cijfers'!T66</f>
        <v>2119</v>
      </c>
      <c r="U317" s="11">
        <f>'VIS STOP cijfers'!U66</f>
        <v>0</v>
      </c>
      <c r="V317" s="11">
        <f>'VIS STOP cijfers'!V66</f>
        <v>0</v>
      </c>
      <c r="W317" s="11">
        <f>'VIS STOP cijfers'!W66</f>
        <v>0</v>
      </c>
      <c r="X317" s="11">
        <f>'VIS STOP cijfers'!X66</f>
        <v>0</v>
      </c>
      <c r="Y317" s="11">
        <f>'VIS STOP cijfers'!Y66</f>
        <v>0</v>
      </c>
      <c r="Z317" s="49">
        <f>'VIS STOP cijfers'!Z66</f>
        <v>2119</v>
      </c>
      <c r="AA317" s="11">
        <f>'VIS STOP cijfers'!AA66</f>
        <v>0</v>
      </c>
      <c r="AB317" s="11">
        <f>'VIS STOP cijfers'!AB66</f>
        <v>0</v>
      </c>
      <c r="AC317" s="11">
        <f>'VIS STOP cijfers'!AC66</f>
        <v>0</v>
      </c>
      <c r="AD317" s="11">
        <f>'VIS STOP cijfers'!AD66</f>
        <v>2119</v>
      </c>
      <c r="AE317" s="11">
        <f>'VIS STOP cijfers'!AE66</f>
        <v>0</v>
      </c>
      <c r="AF317" s="11">
        <f>'VIS STOP cijfers'!AF66</f>
        <v>0</v>
      </c>
      <c r="AG317" s="49">
        <f>'VIS STOP cijfers'!AG66</f>
        <v>0</v>
      </c>
      <c r="AH317" s="11">
        <f>'VIS STOP cijfers'!AH66</f>
        <v>0</v>
      </c>
      <c r="AI317" s="11">
        <f>'VIS STOP cijfers'!AI66</f>
        <v>0</v>
      </c>
      <c r="AJ317" s="11">
        <f>'VIS STOP cijfers'!AJ66</f>
        <v>0</v>
      </c>
      <c r="AK317" s="11">
        <f>'VIS STOP cijfers'!AK66</f>
        <v>0</v>
      </c>
      <c r="AL317" s="49">
        <f>'VIS STOP cijfers'!AL66</f>
        <v>0</v>
      </c>
      <c r="AM317" s="11">
        <f>'VIS STOP cijfers'!AM66</f>
        <v>0</v>
      </c>
      <c r="AN317" s="11">
        <f>'VIS STOP cijfers'!AN66</f>
        <v>530</v>
      </c>
      <c r="AO317" s="11">
        <f>'VIS STOP cijfers'!AO66</f>
        <v>530</v>
      </c>
      <c r="AP317" s="11">
        <f>'VIS STOP cijfers'!AP66</f>
        <v>530</v>
      </c>
      <c r="AQ317" s="11">
        <f>'VIS STOP cijfers'!AQ66</f>
        <v>529</v>
      </c>
      <c r="AR317" s="49">
        <f>'VIS STOP cijfers'!AR66</f>
        <v>0</v>
      </c>
      <c r="AS317" s="11">
        <f>'VIS STOP cijfers'!AS66</f>
        <v>0</v>
      </c>
      <c r="AT317" s="11">
        <f>'VIS STOP cijfers'!AT66</f>
        <v>0</v>
      </c>
      <c r="AU317" s="11">
        <f>'VIS STOP cijfers'!AU66</f>
        <v>0</v>
      </c>
      <c r="AV317" s="11">
        <f>'VIS STOP cijfers'!AV66</f>
        <v>0</v>
      </c>
      <c r="AW317" s="11">
        <f>'VIS STOP cijfers'!AW66</f>
        <v>0</v>
      </c>
      <c r="AX317" s="11">
        <f>'VIS STOP cijfers'!AX66</f>
        <v>0</v>
      </c>
      <c r="AY317" s="11">
        <f>'VIS STOP cijfers'!AY66</f>
        <v>0</v>
      </c>
      <c r="AZ317" s="11">
        <f>'VIS STOP cijfers'!AZ66</f>
        <v>0</v>
      </c>
      <c r="BA317" s="11">
        <f>'VIS STOP cijfers'!BA66</f>
        <v>0</v>
      </c>
      <c r="BB317" s="11">
        <f>'VIS STOP cijfers'!BB66</f>
        <v>0</v>
      </c>
      <c r="BC317" s="49">
        <f>'VIS STOP cijfers'!BC66</f>
        <v>0</v>
      </c>
      <c r="BD317" s="11">
        <f>'VIS STOP cijfers'!BD66</f>
        <v>0</v>
      </c>
      <c r="BE317" s="11">
        <f>'VIS STOP cijfers'!BE66</f>
        <v>0</v>
      </c>
      <c r="BF317" s="11">
        <f>'VIS STOP cijfers'!BF66</f>
        <v>0</v>
      </c>
      <c r="BG317" s="11">
        <f>'VIS STOP cijfers'!BG66</f>
        <v>0</v>
      </c>
      <c r="BH317" s="11">
        <f>'VIS STOP cijfers'!BH66</f>
        <v>0</v>
      </c>
      <c r="BI317" s="11">
        <f>'VIS STOP cijfers'!BI66</f>
        <v>0</v>
      </c>
      <c r="BJ317" s="11">
        <f>'VIS STOP cijfers'!BJ66</f>
        <v>0</v>
      </c>
      <c r="BK317" s="49">
        <f>'VIS STOP cijfers'!BK66</f>
        <v>0</v>
      </c>
      <c r="BL317" s="11">
        <f>'VIS STOP cijfers'!BL66</f>
        <v>0</v>
      </c>
      <c r="BM317" s="11">
        <f>'VIS STOP cijfers'!BM66</f>
        <v>0</v>
      </c>
      <c r="BN317" s="11">
        <f>'VIS STOP cijfers'!BN66</f>
        <v>0</v>
      </c>
      <c r="BO317" s="11">
        <f>'VIS STOP cijfers'!BO66</f>
        <v>0</v>
      </c>
      <c r="BP317" s="11">
        <f>'VIS STOP cijfers'!BP66</f>
        <v>0</v>
      </c>
      <c r="BQ317" s="49">
        <f>'VIS STOP cijfers'!BQ66</f>
        <v>0</v>
      </c>
      <c r="BR317" s="11">
        <f>'VIS STOP cijfers'!BR66</f>
        <v>0</v>
      </c>
      <c r="BS317" s="11">
        <f>'VIS STOP cijfers'!BS66</f>
        <v>0</v>
      </c>
      <c r="BT317" s="11">
        <f>'VIS STOP cijfers'!BT66</f>
        <v>0</v>
      </c>
      <c r="BU317" s="11">
        <f>'VIS STOP cijfers'!BU66</f>
        <v>0</v>
      </c>
      <c r="BV317" s="11">
        <f>'VIS STOP cijfers'!BV66</f>
        <v>0</v>
      </c>
      <c r="BW317" s="11">
        <f>'VIS STOP cijfers'!BW66</f>
        <v>0</v>
      </c>
      <c r="BX317" s="47">
        <f>'VIS STOP cijfers'!BX66</f>
        <v>0</v>
      </c>
      <c r="BY317" s="49">
        <f>'VIS STOP cijfers'!BY66</f>
        <v>2119</v>
      </c>
      <c r="BZ317" s="11">
        <f>'VIS STOP cijfers'!BZ66</f>
        <v>0</v>
      </c>
      <c r="CA317" s="11">
        <f>'VIS STOP cijfers'!CA66</f>
        <v>0</v>
      </c>
      <c r="CB317" s="11">
        <f>'VIS STOP cijfers'!CB66</f>
        <v>0</v>
      </c>
      <c r="CC317" s="11">
        <f>'VIS STOP cijfers'!CC66</f>
        <v>0</v>
      </c>
      <c r="CD317" s="11">
        <f>'VIS STOP cijfers'!CD66</f>
        <v>0</v>
      </c>
      <c r="CE317" s="11">
        <f>'VIS STOP cijfers'!CE66</f>
        <v>0</v>
      </c>
      <c r="CF317" s="11">
        <f>'VIS STOP cijfers'!CF66</f>
        <v>0</v>
      </c>
      <c r="CG317" s="11">
        <f>'VIS STOP cijfers'!CG66</f>
        <v>0</v>
      </c>
      <c r="CH317" s="11">
        <f>'VIS STOP cijfers'!CH66</f>
        <v>0</v>
      </c>
      <c r="CI317" s="11">
        <f>'VIS STOP cijfers'!CI66</f>
        <v>0</v>
      </c>
      <c r="CJ317" s="11">
        <f>'VIS STOP cijfers'!CJ66</f>
        <v>0</v>
      </c>
      <c r="CK317" s="11">
        <f>'VIS STOP cijfers'!CK66</f>
        <v>0</v>
      </c>
      <c r="CL317" s="49">
        <f>'VIS STOP cijfers'!CL66</f>
        <v>0</v>
      </c>
      <c r="CM317" s="11">
        <f>'VIS STOP cijfers'!CM66</f>
        <v>0</v>
      </c>
      <c r="CN317" s="11">
        <f>'VIS STOP cijfers'!CN66</f>
        <v>0</v>
      </c>
      <c r="CO317" s="11">
        <f>'VIS STOP cijfers'!CO66</f>
        <v>0</v>
      </c>
      <c r="CP317" s="11">
        <f>'VIS STOP cijfers'!CP66</f>
        <v>0</v>
      </c>
      <c r="CQ317" s="11">
        <f>'VIS STOP cijfers'!CQ66</f>
        <v>0</v>
      </c>
      <c r="CR317" s="11">
        <f>'VIS STOP cijfers'!CR66</f>
        <v>0</v>
      </c>
      <c r="CS317" s="11">
        <f>'VIS STOP cijfers'!CS66</f>
        <v>0</v>
      </c>
      <c r="CT317" s="11">
        <f>'VIS STOP cijfers'!CT66</f>
        <v>0</v>
      </c>
      <c r="CU317" s="11">
        <f>'VIS STOP cijfers'!CU66</f>
        <v>0</v>
      </c>
      <c r="CV317" s="11">
        <f>'VIS STOP cijfers'!CV66</f>
        <v>0</v>
      </c>
      <c r="CW317" s="11">
        <f>'VIS STOP cijfers'!CW66</f>
        <v>0</v>
      </c>
      <c r="CX317" s="11">
        <f>'VIS STOP cijfers'!CX66</f>
        <v>0</v>
      </c>
      <c r="CY317" s="26">
        <f>'VIS STOP cijfers'!CY66</f>
        <v>0</v>
      </c>
      <c r="CZ317" s="11">
        <f>'VIS STOP cijfers'!CZ66</f>
        <v>0</v>
      </c>
      <c r="DA317" s="11">
        <f>'VIS STOP cijfers'!DA66</f>
        <v>0</v>
      </c>
      <c r="DB317" s="11">
        <f>'VIS STOP cijfers'!DB66</f>
        <v>0</v>
      </c>
      <c r="DC317" s="11">
        <f>'VIS STOP cijfers'!DC66</f>
        <v>0</v>
      </c>
      <c r="DD317" s="11">
        <f>'VIS STOP cijfers'!DD66</f>
        <v>0</v>
      </c>
      <c r="DE317" s="11">
        <f>'VIS STOP cijfers'!DE66</f>
        <v>0</v>
      </c>
      <c r="DF317" s="11">
        <f>'VIS STOP cijfers'!DF66</f>
        <v>0</v>
      </c>
      <c r="DG317" s="11">
        <f>'VIS STOP cijfers'!DG66</f>
        <v>0</v>
      </c>
      <c r="DH317" s="11">
        <f>'VIS STOP cijfers'!DH66</f>
        <v>0</v>
      </c>
      <c r="DI317" s="11">
        <f>'VIS STOP cijfers'!DI66</f>
        <v>0</v>
      </c>
      <c r="DJ317" s="11">
        <f>'VIS STOP cijfers'!DJ66</f>
        <v>0</v>
      </c>
      <c r="DK317" s="11">
        <f>'VIS STOP cijfers'!DK66</f>
        <v>0</v>
      </c>
      <c r="DL317" s="26">
        <f>'VIS STOP cijfers'!DL66</f>
        <v>0</v>
      </c>
    </row>
    <row r="318" spans="1:116" s="165" customFormat="1">
      <c r="A318" s="47">
        <f>'VIS STOP cijfers'!A67</f>
        <v>0</v>
      </c>
      <c r="B318" s="49">
        <f>'VIS STOP cijfers'!B67</f>
        <v>0</v>
      </c>
      <c r="C318" s="4" t="str">
        <f>'VIS STOP cijfers'!C67</f>
        <v>Visketen</v>
      </c>
      <c r="D318" s="4" t="str">
        <f>'VIS STOP cijfers'!D67</f>
        <v>VIS Klachten &amp; Meldingen VWS</v>
      </c>
      <c r="E318" s="4" t="str">
        <f>'VIS STOP cijfers'!E67</f>
        <v>verbeterplan</v>
      </c>
      <c r="F318" s="5">
        <f>'VIS STOP cijfers'!F67</f>
        <v>0</v>
      </c>
      <c r="G318" s="4">
        <f>'VIS STOP cijfers'!G67</f>
        <v>0</v>
      </c>
      <c r="H318" s="15">
        <f>'VIS STOP cijfers'!H67</f>
        <v>0</v>
      </c>
      <c r="I318" s="625">
        <f>'VIS STOP cijfers'!I67</f>
        <v>0</v>
      </c>
      <c r="J318" s="11">
        <f>'VIS STOP cijfers'!J67</f>
        <v>0</v>
      </c>
      <c r="K318" s="11">
        <f>'VIS STOP cijfers'!K67</f>
        <v>0</v>
      </c>
      <c r="L318" s="11">
        <f>'VIS STOP cijfers'!L67</f>
        <v>0</v>
      </c>
      <c r="M318" s="11">
        <f>'VIS STOP cijfers'!M67</f>
        <v>0</v>
      </c>
      <c r="N318" s="11">
        <f>'VIS STOP cijfers'!N67</f>
        <v>0</v>
      </c>
      <c r="O318" s="11">
        <f>'VIS STOP cijfers'!O67</f>
        <v>0</v>
      </c>
      <c r="P318" s="11">
        <f>'VIS STOP cijfers'!P67</f>
        <v>0</v>
      </c>
      <c r="Q318" s="26">
        <f>'VIS STOP cijfers'!Q67</f>
        <v>0</v>
      </c>
      <c r="R318" s="15">
        <f>'VIS STOP cijfers'!R67</f>
        <v>0</v>
      </c>
      <c r="S318" s="11">
        <f>'VIS STOP cijfers'!S67</f>
        <v>0</v>
      </c>
      <c r="T318" s="11">
        <f>'VIS STOP cijfers'!T67</f>
        <v>0</v>
      </c>
      <c r="U318" s="11">
        <f>'VIS STOP cijfers'!U67</f>
        <v>0</v>
      </c>
      <c r="V318" s="11">
        <f>'VIS STOP cijfers'!V67</f>
        <v>0</v>
      </c>
      <c r="W318" s="11">
        <f>'VIS STOP cijfers'!W67</f>
        <v>0</v>
      </c>
      <c r="X318" s="11">
        <f>'VIS STOP cijfers'!X67</f>
        <v>0</v>
      </c>
      <c r="Y318" s="11">
        <f>'VIS STOP cijfers'!Y67</f>
        <v>0</v>
      </c>
      <c r="Z318" s="49">
        <f>'VIS STOP cijfers'!Z67</f>
        <v>0</v>
      </c>
      <c r="AA318" s="11">
        <f>'VIS STOP cijfers'!AA67</f>
        <v>0</v>
      </c>
      <c r="AB318" s="11">
        <f>'VIS STOP cijfers'!AB67</f>
        <v>0</v>
      </c>
      <c r="AC318" s="11">
        <f>'VIS STOP cijfers'!AC67</f>
        <v>0</v>
      </c>
      <c r="AD318" s="11">
        <f>'VIS STOP cijfers'!AD67</f>
        <v>0</v>
      </c>
      <c r="AE318" s="11">
        <f>'VIS STOP cijfers'!AE67</f>
        <v>0</v>
      </c>
      <c r="AF318" s="11">
        <f>'VIS STOP cijfers'!AF67</f>
        <v>0</v>
      </c>
      <c r="AG318" s="49">
        <f>'VIS STOP cijfers'!AG67</f>
        <v>0</v>
      </c>
      <c r="AH318" s="11">
        <f>'VIS STOP cijfers'!AH67</f>
        <v>0</v>
      </c>
      <c r="AI318" s="11">
        <f>'VIS STOP cijfers'!AI67</f>
        <v>0</v>
      </c>
      <c r="AJ318" s="11">
        <f>'VIS STOP cijfers'!AJ67</f>
        <v>0</v>
      </c>
      <c r="AK318" s="11">
        <f>'VIS STOP cijfers'!AK67</f>
        <v>0</v>
      </c>
      <c r="AL318" s="49">
        <f>'VIS STOP cijfers'!AL67</f>
        <v>0</v>
      </c>
      <c r="AM318" s="11">
        <f>'VIS STOP cijfers'!AM67</f>
        <v>0</v>
      </c>
      <c r="AN318" s="11">
        <f>'VIS STOP cijfers'!AN67</f>
        <v>0</v>
      </c>
      <c r="AO318" s="11">
        <f>'VIS STOP cijfers'!AO67</f>
        <v>0</v>
      </c>
      <c r="AP318" s="11">
        <f>'VIS STOP cijfers'!AP67</f>
        <v>0</v>
      </c>
      <c r="AQ318" s="11">
        <f>'VIS STOP cijfers'!AQ67</f>
        <v>0</v>
      </c>
      <c r="AR318" s="49">
        <f>'VIS STOP cijfers'!AR67</f>
        <v>0</v>
      </c>
      <c r="AS318" s="11">
        <f>'VIS STOP cijfers'!AS67</f>
        <v>0</v>
      </c>
      <c r="AT318" s="11">
        <f>'VIS STOP cijfers'!AT67</f>
        <v>0</v>
      </c>
      <c r="AU318" s="11">
        <f>'VIS STOP cijfers'!AU67</f>
        <v>0</v>
      </c>
      <c r="AV318" s="11">
        <f>'VIS STOP cijfers'!AV67</f>
        <v>0</v>
      </c>
      <c r="AW318" s="11">
        <f>'VIS STOP cijfers'!AW67</f>
        <v>0</v>
      </c>
      <c r="AX318" s="11">
        <f>'VIS STOP cijfers'!AX67</f>
        <v>0</v>
      </c>
      <c r="AY318" s="11">
        <f>'VIS STOP cijfers'!AY67</f>
        <v>0</v>
      </c>
      <c r="AZ318" s="11">
        <f>'VIS STOP cijfers'!AZ67</f>
        <v>0</v>
      </c>
      <c r="BA318" s="11">
        <f>'VIS STOP cijfers'!BA67</f>
        <v>0</v>
      </c>
      <c r="BB318" s="11">
        <f>'VIS STOP cijfers'!BB67</f>
        <v>0</v>
      </c>
      <c r="BC318" s="49">
        <f>'VIS STOP cijfers'!BC67</f>
        <v>0</v>
      </c>
      <c r="BD318" s="11">
        <f>'VIS STOP cijfers'!BD67</f>
        <v>0</v>
      </c>
      <c r="BE318" s="11">
        <f>'VIS STOP cijfers'!BE67</f>
        <v>0</v>
      </c>
      <c r="BF318" s="11">
        <f>'VIS STOP cijfers'!BF67</f>
        <v>0</v>
      </c>
      <c r="BG318" s="11">
        <f>'VIS STOP cijfers'!BG67</f>
        <v>0</v>
      </c>
      <c r="BH318" s="11">
        <f>'VIS STOP cijfers'!BH67</f>
        <v>0</v>
      </c>
      <c r="BI318" s="11">
        <f>'VIS STOP cijfers'!BI67</f>
        <v>0</v>
      </c>
      <c r="BJ318" s="11">
        <f>'VIS STOP cijfers'!BJ67</f>
        <v>0</v>
      </c>
      <c r="BK318" s="49">
        <f>'VIS STOP cijfers'!BK67</f>
        <v>0</v>
      </c>
      <c r="BL318" s="11">
        <f>'VIS STOP cijfers'!BL67</f>
        <v>0</v>
      </c>
      <c r="BM318" s="11">
        <f>'VIS STOP cijfers'!BM67</f>
        <v>0</v>
      </c>
      <c r="BN318" s="11">
        <f>'VIS STOP cijfers'!BN67</f>
        <v>0</v>
      </c>
      <c r="BO318" s="11">
        <f>'VIS STOP cijfers'!BO67</f>
        <v>0</v>
      </c>
      <c r="BP318" s="11">
        <f>'VIS STOP cijfers'!BP67</f>
        <v>0</v>
      </c>
      <c r="BQ318" s="49">
        <f>'VIS STOP cijfers'!BQ67</f>
        <v>0</v>
      </c>
      <c r="BR318" s="11">
        <f>'VIS STOP cijfers'!BR67</f>
        <v>0</v>
      </c>
      <c r="BS318" s="11">
        <f>'VIS STOP cijfers'!BS67</f>
        <v>0</v>
      </c>
      <c r="BT318" s="11">
        <f>'VIS STOP cijfers'!BT67</f>
        <v>0</v>
      </c>
      <c r="BU318" s="11">
        <f>'VIS STOP cijfers'!BU67</f>
        <v>0</v>
      </c>
      <c r="BV318" s="11">
        <f>'VIS STOP cijfers'!BV67</f>
        <v>0</v>
      </c>
      <c r="BW318" s="11">
        <f>'VIS STOP cijfers'!BW67</f>
        <v>0</v>
      </c>
      <c r="BX318" s="47">
        <f>'VIS STOP cijfers'!BX67</f>
        <v>0</v>
      </c>
      <c r="BY318" s="49">
        <f>'VIS STOP cijfers'!BY67</f>
        <v>0</v>
      </c>
      <c r="BZ318" s="11">
        <f>'VIS STOP cijfers'!BZ67</f>
        <v>0</v>
      </c>
      <c r="CA318" s="11">
        <f>'VIS STOP cijfers'!CA67</f>
        <v>0</v>
      </c>
      <c r="CB318" s="11">
        <f>'VIS STOP cijfers'!CB67</f>
        <v>0</v>
      </c>
      <c r="CC318" s="11">
        <f>'VIS STOP cijfers'!CC67</f>
        <v>0</v>
      </c>
      <c r="CD318" s="11">
        <f>'VIS STOP cijfers'!CD67</f>
        <v>0</v>
      </c>
      <c r="CE318" s="11">
        <f>'VIS STOP cijfers'!CE67</f>
        <v>0</v>
      </c>
      <c r="CF318" s="11">
        <f>'VIS STOP cijfers'!CF67</f>
        <v>0</v>
      </c>
      <c r="CG318" s="11">
        <f>'VIS STOP cijfers'!CG67</f>
        <v>0</v>
      </c>
      <c r="CH318" s="11">
        <f>'VIS STOP cijfers'!CH67</f>
        <v>0</v>
      </c>
      <c r="CI318" s="11">
        <f>'VIS STOP cijfers'!CI67</f>
        <v>0</v>
      </c>
      <c r="CJ318" s="11">
        <f>'VIS STOP cijfers'!CJ67</f>
        <v>0</v>
      </c>
      <c r="CK318" s="11">
        <f>'VIS STOP cijfers'!CK67</f>
        <v>0</v>
      </c>
      <c r="CL318" s="49">
        <f>'VIS STOP cijfers'!CL67</f>
        <v>0</v>
      </c>
      <c r="CM318" s="11">
        <f>'VIS STOP cijfers'!CM67</f>
        <v>0</v>
      </c>
      <c r="CN318" s="11">
        <f>'VIS STOP cijfers'!CN67</f>
        <v>0</v>
      </c>
      <c r="CO318" s="11">
        <f>'VIS STOP cijfers'!CO67</f>
        <v>0</v>
      </c>
      <c r="CP318" s="11">
        <f>'VIS STOP cijfers'!CP67</f>
        <v>0</v>
      </c>
      <c r="CQ318" s="11">
        <f>'VIS STOP cijfers'!CQ67</f>
        <v>0</v>
      </c>
      <c r="CR318" s="11">
        <f>'VIS STOP cijfers'!CR67</f>
        <v>0</v>
      </c>
      <c r="CS318" s="11">
        <f>'VIS STOP cijfers'!CS67</f>
        <v>0</v>
      </c>
      <c r="CT318" s="11">
        <f>'VIS STOP cijfers'!CT67</f>
        <v>0</v>
      </c>
      <c r="CU318" s="11">
        <f>'VIS STOP cijfers'!CU67</f>
        <v>0</v>
      </c>
      <c r="CV318" s="11">
        <f>'VIS STOP cijfers'!CV67</f>
        <v>0</v>
      </c>
      <c r="CW318" s="11">
        <f>'VIS STOP cijfers'!CW67</f>
        <v>0</v>
      </c>
      <c r="CX318" s="11">
        <f>'VIS STOP cijfers'!CX67</f>
        <v>0</v>
      </c>
      <c r="CY318" s="26">
        <f>'VIS STOP cijfers'!CY67</f>
        <v>0</v>
      </c>
      <c r="CZ318" s="11">
        <f>'VIS STOP cijfers'!CZ67</f>
        <v>0</v>
      </c>
      <c r="DA318" s="11">
        <f>'VIS STOP cijfers'!DA67</f>
        <v>0</v>
      </c>
      <c r="DB318" s="11">
        <f>'VIS STOP cijfers'!DB67</f>
        <v>0</v>
      </c>
      <c r="DC318" s="11">
        <f>'VIS STOP cijfers'!DC67</f>
        <v>0</v>
      </c>
      <c r="DD318" s="11">
        <f>'VIS STOP cijfers'!DD67</f>
        <v>0</v>
      </c>
      <c r="DE318" s="11">
        <f>'VIS STOP cijfers'!DE67</f>
        <v>0</v>
      </c>
      <c r="DF318" s="11">
        <f>'VIS STOP cijfers'!DF67</f>
        <v>0</v>
      </c>
      <c r="DG318" s="11">
        <f>'VIS STOP cijfers'!DG67</f>
        <v>0</v>
      </c>
      <c r="DH318" s="11">
        <f>'VIS STOP cijfers'!DH67</f>
        <v>0</v>
      </c>
      <c r="DI318" s="11">
        <f>'VIS STOP cijfers'!DI67</f>
        <v>0</v>
      </c>
      <c r="DJ318" s="11">
        <f>'VIS STOP cijfers'!DJ67</f>
        <v>0</v>
      </c>
      <c r="DK318" s="11">
        <f>'VIS STOP cijfers'!DK67</f>
        <v>0</v>
      </c>
      <c r="DL318" s="26">
        <f>'VIS STOP cijfers'!DL67</f>
        <v>0</v>
      </c>
    </row>
    <row r="319" spans="1:116" s="165" customFormat="1">
      <c r="A319" s="47">
        <f>'VIS STOP cijfers'!A69</f>
        <v>0</v>
      </c>
      <c r="B319" s="49" t="str">
        <f>'VIS STOP cijfers'!B69</f>
        <v>WTNT</v>
      </c>
      <c r="C319" s="4" t="str">
        <f>'VIS STOP cijfers'!C69</f>
        <v>Visketen</v>
      </c>
      <c r="D319" s="4" t="str">
        <f>'VIS STOP cijfers'!D69</f>
        <v>VIS Schelpdieronderzoek  VWS</v>
      </c>
      <c r="E319" s="4" t="str">
        <f>'VIS STOP cijfers'!E69</f>
        <v>Reguliere workflow</v>
      </c>
      <c r="F319" s="5" t="str">
        <f>'VIS STOP cijfers'!F69</f>
        <v>VWS</v>
      </c>
      <c r="G319" s="4">
        <f>'VIS STOP cijfers'!G69</f>
        <v>0</v>
      </c>
      <c r="H319" s="15">
        <f>'VIS STOP cijfers'!H69</f>
        <v>2819</v>
      </c>
      <c r="I319" s="625">
        <f>'VIS STOP cijfers'!I69</f>
        <v>0</v>
      </c>
      <c r="J319" s="11">
        <f>'VIS STOP cijfers'!J69</f>
        <v>0</v>
      </c>
      <c r="K319" s="11">
        <f>'VIS STOP cijfers'!K69</f>
        <v>0</v>
      </c>
      <c r="L319" s="11">
        <f>'VIS STOP cijfers'!L69</f>
        <v>0</v>
      </c>
      <c r="M319" s="11">
        <f>'VIS STOP cijfers'!M69</f>
        <v>0</v>
      </c>
      <c r="N319" s="11">
        <f>'VIS STOP cijfers'!N69</f>
        <v>0</v>
      </c>
      <c r="O319" s="11">
        <f>'VIS STOP cijfers'!O69</f>
        <v>0</v>
      </c>
      <c r="P319" s="11">
        <f>'VIS STOP cijfers'!P69</f>
        <v>0</v>
      </c>
      <c r="Q319" s="26">
        <f>'VIS STOP cijfers'!Q69</f>
        <v>2819</v>
      </c>
      <c r="R319" s="15">
        <f>'VIS STOP cijfers'!R69</f>
        <v>0</v>
      </c>
      <c r="S319" s="11">
        <f>'VIS STOP cijfers'!S69</f>
        <v>0</v>
      </c>
      <c r="T319" s="11">
        <f>'VIS STOP cijfers'!T69</f>
        <v>2819</v>
      </c>
      <c r="U319" s="11">
        <f>'VIS STOP cijfers'!U69</f>
        <v>0</v>
      </c>
      <c r="V319" s="11">
        <f>'VIS STOP cijfers'!V69</f>
        <v>0</v>
      </c>
      <c r="W319" s="11">
        <f>'VIS STOP cijfers'!W69</f>
        <v>0</v>
      </c>
      <c r="X319" s="11">
        <f>'VIS STOP cijfers'!X69</f>
        <v>0</v>
      </c>
      <c r="Y319" s="11">
        <f>'VIS STOP cijfers'!Y69</f>
        <v>0</v>
      </c>
      <c r="Z319" s="49">
        <f>'VIS STOP cijfers'!Z69</f>
        <v>2819</v>
      </c>
      <c r="AA319" s="11">
        <f>'VIS STOP cijfers'!AA69</f>
        <v>2819</v>
      </c>
      <c r="AB319" s="11">
        <f>'VIS STOP cijfers'!AB69</f>
        <v>0</v>
      </c>
      <c r="AC319" s="11">
        <f>'VIS STOP cijfers'!AC69</f>
        <v>0</v>
      </c>
      <c r="AD319" s="11">
        <f>'VIS STOP cijfers'!AD69</f>
        <v>0</v>
      </c>
      <c r="AE319" s="11">
        <f>'VIS STOP cijfers'!AE69</f>
        <v>0</v>
      </c>
      <c r="AF319" s="11">
        <f>'VIS STOP cijfers'!AF69</f>
        <v>0</v>
      </c>
      <c r="AG319" s="49">
        <f>'VIS STOP cijfers'!AG69</f>
        <v>0</v>
      </c>
      <c r="AH319" s="11">
        <f>'VIS STOP cijfers'!AH69</f>
        <v>0</v>
      </c>
      <c r="AI319" s="11">
        <f>'VIS STOP cijfers'!AI69</f>
        <v>0</v>
      </c>
      <c r="AJ319" s="11">
        <f>'VIS STOP cijfers'!AJ69</f>
        <v>2819</v>
      </c>
      <c r="AK319" s="11">
        <f>'VIS STOP cijfers'!AK69</f>
        <v>0</v>
      </c>
      <c r="AL319" s="49">
        <f>'VIS STOP cijfers'!AL69</f>
        <v>0</v>
      </c>
      <c r="AM319" s="11">
        <f>'VIS STOP cijfers'!AM69</f>
        <v>0</v>
      </c>
      <c r="AN319" s="11">
        <f>'VIS STOP cijfers'!AN69</f>
        <v>0</v>
      </c>
      <c r="AO319" s="11">
        <f>'VIS STOP cijfers'!AO69</f>
        <v>0</v>
      </c>
      <c r="AP319" s="11">
        <f>'VIS STOP cijfers'!AP69</f>
        <v>0</v>
      </c>
      <c r="AQ319" s="11">
        <f>'VIS STOP cijfers'!AQ69</f>
        <v>0</v>
      </c>
      <c r="AR319" s="49">
        <f>'VIS STOP cijfers'!AR69</f>
        <v>0</v>
      </c>
      <c r="AS319" s="11">
        <f>'VIS STOP cijfers'!AS69</f>
        <v>0</v>
      </c>
      <c r="AT319" s="11">
        <f>'VIS STOP cijfers'!AT69</f>
        <v>0</v>
      </c>
      <c r="AU319" s="11">
        <f>'VIS STOP cijfers'!AU69</f>
        <v>0</v>
      </c>
      <c r="AV319" s="11">
        <f>'VIS STOP cijfers'!AV69</f>
        <v>0</v>
      </c>
      <c r="AW319" s="11">
        <f>'VIS STOP cijfers'!AW69</f>
        <v>0</v>
      </c>
      <c r="AX319" s="11">
        <f>'VIS STOP cijfers'!AX69</f>
        <v>0</v>
      </c>
      <c r="AY319" s="11">
        <f>'VIS STOP cijfers'!AY69</f>
        <v>0</v>
      </c>
      <c r="AZ319" s="11">
        <f>'VIS STOP cijfers'!AZ69</f>
        <v>0</v>
      </c>
      <c r="BA319" s="11">
        <f>'VIS STOP cijfers'!BA69</f>
        <v>0</v>
      </c>
      <c r="BB319" s="11">
        <f>'VIS STOP cijfers'!BB69</f>
        <v>0</v>
      </c>
      <c r="BC319" s="49">
        <f>'VIS STOP cijfers'!BC69</f>
        <v>0</v>
      </c>
      <c r="BD319" s="11">
        <f>'VIS STOP cijfers'!BD69</f>
        <v>0</v>
      </c>
      <c r="BE319" s="11">
        <f>'VIS STOP cijfers'!BE69</f>
        <v>0</v>
      </c>
      <c r="BF319" s="11">
        <f>'VIS STOP cijfers'!BF69</f>
        <v>0</v>
      </c>
      <c r="BG319" s="11">
        <f>'VIS STOP cijfers'!BG69</f>
        <v>0</v>
      </c>
      <c r="BH319" s="11">
        <f>'VIS STOP cijfers'!BH69</f>
        <v>0</v>
      </c>
      <c r="BI319" s="11">
        <f>'VIS STOP cijfers'!BI69</f>
        <v>0</v>
      </c>
      <c r="BJ319" s="11">
        <f>'VIS STOP cijfers'!BJ69</f>
        <v>0</v>
      </c>
      <c r="BK319" s="49">
        <f>'VIS STOP cijfers'!BK69</f>
        <v>0</v>
      </c>
      <c r="BL319" s="11">
        <f>'VIS STOP cijfers'!BL69</f>
        <v>0</v>
      </c>
      <c r="BM319" s="11">
        <f>'VIS STOP cijfers'!BM69</f>
        <v>0</v>
      </c>
      <c r="BN319" s="11">
        <f>'VIS STOP cijfers'!BN69</f>
        <v>0</v>
      </c>
      <c r="BO319" s="11">
        <f>'VIS STOP cijfers'!BO69</f>
        <v>0</v>
      </c>
      <c r="BP319" s="11">
        <f>'VIS STOP cijfers'!BP69</f>
        <v>0</v>
      </c>
      <c r="BQ319" s="49">
        <f>'VIS STOP cijfers'!BQ69</f>
        <v>0</v>
      </c>
      <c r="BR319" s="11">
        <f>'VIS STOP cijfers'!BR69</f>
        <v>0</v>
      </c>
      <c r="BS319" s="11">
        <f>'VIS STOP cijfers'!BS69</f>
        <v>0</v>
      </c>
      <c r="BT319" s="11">
        <f>'VIS STOP cijfers'!BT69</f>
        <v>0</v>
      </c>
      <c r="BU319" s="11">
        <f>'VIS STOP cijfers'!BU69</f>
        <v>0</v>
      </c>
      <c r="BV319" s="11">
        <f>'VIS STOP cijfers'!BV69</f>
        <v>0</v>
      </c>
      <c r="BW319" s="11">
        <f>'VIS STOP cijfers'!BW69</f>
        <v>0</v>
      </c>
      <c r="BX319" s="47">
        <f>'VIS STOP cijfers'!BX69</f>
        <v>0</v>
      </c>
      <c r="BY319" s="49">
        <f>'VIS STOP cijfers'!BY69</f>
        <v>2819</v>
      </c>
      <c r="BZ319" s="11">
        <f>'VIS STOP cijfers'!BZ69</f>
        <v>0</v>
      </c>
      <c r="CA319" s="11">
        <f>'VIS STOP cijfers'!CA69</f>
        <v>0</v>
      </c>
      <c r="CB319" s="11">
        <f>'VIS STOP cijfers'!CB69</f>
        <v>0</v>
      </c>
      <c r="CC319" s="11">
        <f>'VIS STOP cijfers'!CC69</f>
        <v>0</v>
      </c>
      <c r="CD319" s="11">
        <f>'VIS STOP cijfers'!CD69</f>
        <v>0</v>
      </c>
      <c r="CE319" s="11">
        <f>'VIS STOP cijfers'!CE69</f>
        <v>0</v>
      </c>
      <c r="CF319" s="11">
        <f>'VIS STOP cijfers'!CF69</f>
        <v>0</v>
      </c>
      <c r="CG319" s="11">
        <f>'VIS STOP cijfers'!CG69</f>
        <v>0</v>
      </c>
      <c r="CH319" s="11">
        <f>'VIS STOP cijfers'!CH69</f>
        <v>0</v>
      </c>
      <c r="CI319" s="11">
        <f>'VIS STOP cijfers'!CI69</f>
        <v>0</v>
      </c>
      <c r="CJ319" s="11">
        <f>'VIS STOP cijfers'!CJ69</f>
        <v>0</v>
      </c>
      <c r="CK319" s="11">
        <f>'VIS STOP cijfers'!CK69</f>
        <v>0</v>
      </c>
      <c r="CL319" s="49">
        <f>'VIS STOP cijfers'!CL69</f>
        <v>0</v>
      </c>
      <c r="CM319" s="11">
        <f>'VIS STOP cijfers'!CM69</f>
        <v>0</v>
      </c>
      <c r="CN319" s="11">
        <f>'VIS STOP cijfers'!CN69</f>
        <v>0</v>
      </c>
      <c r="CO319" s="11">
        <f>'VIS STOP cijfers'!CO69</f>
        <v>0</v>
      </c>
      <c r="CP319" s="11">
        <f>'VIS STOP cijfers'!CP69</f>
        <v>0</v>
      </c>
      <c r="CQ319" s="11">
        <f>'VIS STOP cijfers'!CQ69</f>
        <v>0</v>
      </c>
      <c r="CR319" s="11">
        <f>'VIS STOP cijfers'!CR69</f>
        <v>0</v>
      </c>
      <c r="CS319" s="11">
        <f>'VIS STOP cijfers'!CS69</f>
        <v>0</v>
      </c>
      <c r="CT319" s="11">
        <f>'VIS STOP cijfers'!CT69</f>
        <v>0</v>
      </c>
      <c r="CU319" s="11">
        <f>'VIS STOP cijfers'!CU69</f>
        <v>0</v>
      </c>
      <c r="CV319" s="11">
        <f>'VIS STOP cijfers'!CV69</f>
        <v>0</v>
      </c>
      <c r="CW319" s="11">
        <f>'VIS STOP cijfers'!CW69</f>
        <v>0</v>
      </c>
      <c r="CX319" s="11">
        <f>'VIS STOP cijfers'!CX69</f>
        <v>0</v>
      </c>
      <c r="CY319" s="26">
        <f>'VIS STOP cijfers'!CY69</f>
        <v>0</v>
      </c>
      <c r="CZ319" s="11">
        <f>'VIS STOP cijfers'!CZ69</f>
        <v>0</v>
      </c>
      <c r="DA319" s="11">
        <f>'VIS STOP cijfers'!DA69</f>
        <v>0</v>
      </c>
      <c r="DB319" s="11">
        <f>'VIS STOP cijfers'!DB69</f>
        <v>0</v>
      </c>
      <c r="DC319" s="11">
        <f>'VIS STOP cijfers'!DC69</f>
        <v>0</v>
      </c>
      <c r="DD319" s="11">
        <f>'VIS STOP cijfers'!DD69</f>
        <v>0</v>
      </c>
      <c r="DE319" s="11">
        <f>'VIS STOP cijfers'!DE69</f>
        <v>0</v>
      </c>
      <c r="DF319" s="11">
        <f>'VIS STOP cijfers'!DF69</f>
        <v>0</v>
      </c>
      <c r="DG319" s="11">
        <f>'VIS STOP cijfers'!DG69</f>
        <v>0</v>
      </c>
      <c r="DH319" s="11">
        <f>'VIS STOP cijfers'!DH69</f>
        <v>0</v>
      </c>
      <c r="DI319" s="11">
        <f>'VIS STOP cijfers'!DI69</f>
        <v>0</v>
      </c>
      <c r="DJ319" s="11">
        <f>'VIS STOP cijfers'!DJ69</f>
        <v>0</v>
      </c>
      <c r="DK319" s="11">
        <f>'VIS STOP cijfers'!DK69</f>
        <v>0</v>
      </c>
      <c r="DL319" s="26">
        <f>'VIS STOP cijfers'!DL69</f>
        <v>0</v>
      </c>
    </row>
    <row r="320" spans="1:116" s="165" customFormat="1">
      <c r="A320" s="47">
        <f>'VIS STOP cijfers'!A70</f>
        <v>0</v>
      </c>
      <c r="B320" s="49" t="str">
        <f>'VIS STOP cijfers'!B70</f>
        <v>WTNT</v>
      </c>
      <c r="C320" s="4" t="str">
        <f>'VIS STOP cijfers'!C70</f>
        <v>Visketen</v>
      </c>
      <c r="D320" s="4" t="str">
        <f>'VIS STOP cijfers'!D70</f>
        <v>VIS Schelpdieronderzoek  VWS</v>
      </c>
      <c r="E320" s="519" t="str">
        <f>'VIS STOP cijfers'!E70</f>
        <v>Aanvullende monitoring ivm eisen USA (Al geregeld bij microbiologisch?)</v>
      </c>
      <c r="F320" s="5">
        <f>'VIS STOP cijfers'!F70</f>
        <v>0</v>
      </c>
      <c r="G320" s="4">
        <f>'VIS STOP cijfers'!G70</f>
        <v>0</v>
      </c>
      <c r="H320" s="520" t="str">
        <f>'VIS STOP cijfers'!H70</f>
        <v>pm</v>
      </c>
      <c r="I320" s="627" t="str">
        <f>'VIS STOP cijfers'!I70</f>
        <v xml:space="preserve">afhankelijk najaar </v>
      </c>
      <c r="J320" s="519">
        <f>'VIS STOP cijfers'!J70</f>
        <v>0</v>
      </c>
      <c r="K320" s="519">
        <f>'VIS STOP cijfers'!K70</f>
        <v>0</v>
      </c>
      <c r="L320" s="519">
        <f>'VIS STOP cijfers'!L70</f>
        <v>0</v>
      </c>
      <c r="M320" s="11">
        <f>'VIS STOP cijfers'!M70</f>
        <v>0</v>
      </c>
      <c r="N320" s="11">
        <f>'VIS STOP cijfers'!N70</f>
        <v>0</v>
      </c>
      <c r="O320" s="11">
        <f>'VIS STOP cijfers'!O70</f>
        <v>0</v>
      </c>
      <c r="P320" s="11">
        <f>'VIS STOP cijfers'!P70</f>
        <v>0</v>
      </c>
      <c r="Q320" s="26">
        <f>'VIS STOP cijfers'!Q70</f>
        <v>0</v>
      </c>
      <c r="R320" s="15">
        <f>'VIS STOP cijfers'!R70</f>
        <v>0</v>
      </c>
      <c r="S320" s="11">
        <f>'VIS STOP cijfers'!S70</f>
        <v>0</v>
      </c>
      <c r="T320" s="11">
        <f>'VIS STOP cijfers'!T70</f>
        <v>0</v>
      </c>
      <c r="U320" s="11">
        <f>'VIS STOP cijfers'!U70</f>
        <v>0</v>
      </c>
      <c r="V320" s="11">
        <f>'VIS STOP cijfers'!V70</f>
        <v>0</v>
      </c>
      <c r="W320" s="11">
        <f>'VIS STOP cijfers'!W70</f>
        <v>0</v>
      </c>
      <c r="X320" s="11">
        <f>'VIS STOP cijfers'!X70</f>
        <v>0</v>
      </c>
      <c r="Y320" s="11">
        <f>'VIS STOP cijfers'!Y70</f>
        <v>0</v>
      </c>
      <c r="Z320" s="49">
        <f>'VIS STOP cijfers'!Z70</f>
        <v>0</v>
      </c>
      <c r="AA320" s="11">
        <f>'VIS STOP cijfers'!AA70</f>
        <v>0</v>
      </c>
      <c r="AB320" s="11">
        <f>'VIS STOP cijfers'!AB70</f>
        <v>0</v>
      </c>
      <c r="AC320" s="11">
        <f>'VIS STOP cijfers'!AC70</f>
        <v>0</v>
      </c>
      <c r="AD320" s="11">
        <f>'VIS STOP cijfers'!AD70</f>
        <v>0</v>
      </c>
      <c r="AE320" s="11">
        <f>'VIS STOP cijfers'!AE70</f>
        <v>0</v>
      </c>
      <c r="AF320" s="11">
        <f>'VIS STOP cijfers'!AF70</f>
        <v>0</v>
      </c>
      <c r="AG320" s="49">
        <f>'VIS STOP cijfers'!AG70</f>
        <v>0</v>
      </c>
      <c r="AH320" s="11">
        <f>'VIS STOP cijfers'!AH70</f>
        <v>0</v>
      </c>
      <c r="AI320" s="11">
        <f>'VIS STOP cijfers'!AI70</f>
        <v>0</v>
      </c>
      <c r="AJ320" s="11">
        <f>'VIS STOP cijfers'!AJ70</f>
        <v>0</v>
      </c>
      <c r="AK320" s="11">
        <f>'VIS STOP cijfers'!AK70</f>
        <v>0</v>
      </c>
      <c r="AL320" s="49">
        <f>'VIS STOP cijfers'!AL70</f>
        <v>0</v>
      </c>
      <c r="AM320" s="11">
        <f>'VIS STOP cijfers'!AM70</f>
        <v>0</v>
      </c>
      <c r="AN320" s="11">
        <f>'VIS STOP cijfers'!AN70</f>
        <v>0</v>
      </c>
      <c r="AO320" s="11">
        <f>'VIS STOP cijfers'!AO70</f>
        <v>0</v>
      </c>
      <c r="AP320" s="11">
        <f>'VIS STOP cijfers'!AP70</f>
        <v>0</v>
      </c>
      <c r="AQ320" s="11">
        <f>'VIS STOP cijfers'!AQ70</f>
        <v>0</v>
      </c>
      <c r="AR320" s="49">
        <f>'VIS STOP cijfers'!AR70</f>
        <v>0</v>
      </c>
      <c r="AS320" s="11">
        <f>'VIS STOP cijfers'!AS70</f>
        <v>0</v>
      </c>
      <c r="AT320" s="11">
        <f>'VIS STOP cijfers'!AT70</f>
        <v>0</v>
      </c>
      <c r="AU320" s="11">
        <f>'VIS STOP cijfers'!AU70</f>
        <v>0</v>
      </c>
      <c r="AV320" s="11">
        <f>'VIS STOP cijfers'!AV70</f>
        <v>0</v>
      </c>
      <c r="AW320" s="11">
        <f>'VIS STOP cijfers'!AW70</f>
        <v>0</v>
      </c>
      <c r="AX320" s="11">
        <f>'VIS STOP cijfers'!AX70</f>
        <v>0</v>
      </c>
      <c r="AY320" s="11">
        <f>'VIS STOP cijfers'!AY70</f>
        <v>0</v>
      </c>
      <c r="AZ320" s="11">
        <f>'VIS STOP cijfers'!AZ70</f>
        <v>0</v>
      </c>
      <c r="BA320" s="11">
        <f>'VIS STOP cijfers'!BA70</f>
        <v>0</v>
      </c>
      <c r="BB320" s="11">
        <f>'VIS STOP cijfers'!BB70</f>
        <v>0</v>
      </c>
      <c r="BC320" s="49">
        <f>'VIS STOP cijfers'!BC70</f>
        <v>0</v>
      </c>
      <c r="BD320" s="11">
        <f>'VIS STOP cijfers'!BD70</f>
        <v>0</v>
      </c>
      <c r="BE320" s="11">
        <f>'VIS STOP cijfers'!BE70</f>
        <v>0</v>
      </c>
      <c r="BF320" s="11">
        <f>'VIS STOP cijfers'!BF70</f>
        <v>0</v>
      </c>
      <c r="BG320" s="11">
        <f>'VIS STOP cijfers'!BG70</f>
        <v>0</v>
      </c>
      <c r="BH320" s="11">
        <f>'VIS STOP cijfers'!BH70</f>
        <v>0</v>
      </c>
      <c r="BI320" s="11">
        <f>'VIS STOP cijfers'!BI70</f>
        <v>0</v>
      </c>
      <c r="BJ320" s="11">
        <f>'VIS STOP cijfers'!BJ70</f>
        <v>0</v>
      </c>
      <c r="BK320" s="49">
        <f>'VIS STOP cijfers'!BK70</f>
        <v>0</v>
      </c>
      <c r="BL320" s="11">
        <f>'VIS STOP cijfers'!BL70</f>
        <v>0</v>
      </c>
      <c r="BM320" s="11">
        <f>'VIS STOP cijfers'!BM70</f>
        <v>0</v>
      </c>
      <c r="BN320" s="11">
        <f>'VIS STOP cijfers'!BN70</f>
        <v>0</v>
      </c>
      <c r="BO320" s="11">
        <f>'VIS STOP cijfers'!BO70</f>
        <v>0</v>
      </c>
      <c r="BP320" s="11">
        <f>'VIS STOP cijfers'!BP70</f>
        <v>0</v>
      </c>
      <c r="BQ320" s="49">
        <f>'VIS STOP cijfers'!BQ70</f>
        <v>0</v>
      </c>
      <c r="BR320" s="11">
        <f>'VIS STOP cijfers'!BR70</f>
        <v>0</v>
      </c>
      <c r="BS320" s="11">
        <f>'VIS STOP cijfers'!BS70</f>
        <v>0</v>
      </c>
      <c r="BT320" s="11">
        <f>'VIS STOP cijfers'!BT70</f>
        <v>0</v>
      </c>
      <c r="BU320" s="11">
        <f>'VIS STOP cijfers'!BU70</f>
        <v>0</v>
      </c>
      <c r="BV320" s="11">
        <f>'VIS STOP cijfers'!BV70</f>
        <v>0</v>
      </c>
      <c r="BW320" s="11">
        <f>'VIS STOP cijfers'!BW70</f>
        <v>0</v>
      </c>
      <c r="BX320" s="47">
        <f>'VIS STOP cijfers'!BX70</f>
        <v>0</v>
      </c>
      <c r="BY320" s="49">
        <f>'VIS STOP cijfers'!BY70</f>
        <v>0</v>
      </c>
      <c r="BZ320" s="11">
        <f>'VIS STOP cijfers'!BZ70</f>
        <v>0</v>
      </c>
      <c r="CA320" s="11">
        <f>'VIS STOP cijfers'!CA70</f>
        <v>0</v>
      </c>
      <c r="CB320" s="11">
        <f>'VIS STOP cijfers'!CB70</f>
        <v>0</v>
      </c>
      <c r="CC320" s="11">
        <f>'VIS STOP cijfers'!CC70</f>
        <v>0</v>
      </c>
      <c r="CD320" s="11">
        <f>'VIS STOP cijfers'!CD70</f>
        <v>0</v>
      </c>
      <c r="CE320" s="11">
        <f>'VIS STOP cijfers'!CE70</f>
        <v>0</v>
      </c>
      <c r="CF320" s="11">
        <f>'VIS STOP cijfers'!CF70</f>
        <v>0</v>
      </c>
      <c r="CG320" s="11">
        <f>'VIS STOP cijfers'!CG70</f>
        <v>0</v>
      </c>
      <c r="CH320" s="11">
        <f>'VIS STOP cijfers'!CH70</f>
        <v>0</v>
      </c>
      <c r="CI320" s="11">
        <f>'VIS STOP cijfers'!CI70</f>
        <v>0</v>
      </c>
      <c r="CJ320" s="11">
        <f>'VIS STOP cijfers'!CJ70</f>
        <v>0</v>
      </c>
      <c r="CK320" s="11">
        <f>'VIS STOP cijfers'!CK70</f>
        <v>0</v>
      </c>
      <c r="CL320" s="49">
        <f>'VIS STOP cijfers'!CL70</f>
        <v>0</v>
      </c>
      <c r="CM320" s="11">
        <f>'VIS STOP cijfers'!CM70</f>
        <v>0</v>
      </c>
      <c r="CN320" s="11">
        <f>'VIS STOP cijfers'!CN70</f>
        <v>0</v>
      </c>
      <c r="CO320" s="11">
        <f>'VIS STOP cijfers'!CO70</f>
        <v>0</v>
      </c>
      <c r="CP320" s="11">
        <f>'VIS STOP cijfers'!CP70</f>
        <v>0</v>
      </c>
      <c r="CQ320" s="11">
        <f>'VIS STOP cijfers'!CQ70</f>
        <v>0</v>
      </c>
      <c r="CR320" s="11">
        <f>'VIS STOP cijfers'!CR70</f>
        <v>0</v>
      </c>
      <c r="CS320" s="11">
        <f>'VIS STOP cijfers'!CS70</f>
        <v>0</v>
      </c>
      <c r="CT320" s="11">
        <f>'VIS STOP cijfers'!CT70</f>
        <v>0</v>
      </c>
      <c r="CU320" s="11">
        <f>'VIS STOP cijfers'!CU70</f>
        <v>0</v>
      </c>
      <c r="CV320" s="11">
        <f>'VIS STOP cijfers'!CV70</f>
        <v>0</v>
      </c>
      <c r="CW320" s="11">
        <f>'VIS STOP cijfers'!CW70</f>
        <v>0</v>
      </c>
      <c r="CX320" s="11">
        <f>'VIS STOP cijfers'!CX70</f>
        <v>0</v>
      </c>
      <c r="CY320" s="26">
        <f>'VIS STOP cijfers'!CY70</f>
        <v>0</v>
      </c>
      <c r="CZ320" s="11">
        <f>'VIS STOP cijfers'!CZ70</f>
        <v>0</v>
      </c>
      <c r="DA320" s="11">
        <f>'VIS STOP cijfers'!DA70</f>
        <v>0</v>
      </c>
      <c r="DB320" s="11">
        <f>'VIS STOP cijfers'!DB70</f>
        <v>0</v>
      </c>
      <c r="DC320" s="11">
        <f>'VIS STOP cijfers'!DC70</f>
        <v>0</v>
      </c>
      <c r="DD320" s="11">
        <f>'VIS STOP cijfers'!DD70</f>
        <v>0</v>
      </c>
      <c r="DE320" s="11">
        <f>'VIS STOP cijfers'!DE70</f>
        <v>0</v>
      </c>
      <c r="DF320" s="11">
        <f>'VIS STOP cijfers'!DF70</f>
        <v>0</v>
      </c>
      <c r="DG320" s="11">
        <f>'VIS STOP cijfers'!DG70</f>
        <v>0</v>
      </c>
      <c r="DH320" s="11">
        <f>'VIS STOP cijfers'!DH70</f>
        <v>0</v>
      </c>
      <c r="DI320" s="11">
        <f>'VIS STOP cijfers'!DI70</f>
        <v>0</v>
      </c>
      <c r="DJ320" s="11">
        <f>'VIS STOP cijfers'!DJ70</f>
        <v>0</v>
      </c>
      <c r="DK320" s="11">
        <f>'VIS STOP cijfers'!DK70</f>
        <v>0</v>
      </c>
      <c r="DL320" s="26">
        <f>'VIS STOP cijfers'!DL70</f>
        <v>0</v>
      </c>
    </row>
    <row r="321" spans="1:116" s="165" customFormat="1">
      <c r="A321" s="47">
        <f>'VIS STOP cijfers'!A71</f>
        <v>0</v>
      </c>
      <c r="B321" s="49" t="str">
        <f>'VIS STOP cijfers'!B71</f>
        <v>WTNT</v>
      </c>
      <c r="C321" s="4" t="str">
        <f>'VIS STOP cijfers'!C71</f>
        <v>Visketen</v>
      </c>
      <c r="D321" s="4" t="str">
        <f>'VIS STOP cijfers'!D71</f>
        <v>VIS Schelpdieronderzoek  VWS</v>
      </c>
      <c r="E321" s="656" t="str">
        <f>'VIS STOP cijfers'!E71</f>
        <v>Opleiding PBO C&amp;V</v>
      </c>
      <c r="F321" s="5" t="str">
        <f>'VIS STOP cijfers'!F71</f>
        <v>VWS</v>
      </c>
      <c r="G321" s="4">
        <f>'VIS STOP cijfers'!G71</f>
        <v>0</v>
      </c>
      <c r="H321" s="512">
        <f>'VIS STOP cijfers'!H71</f>
        <v>0</v>
      </c>
      <c r="I321" s="627">
        <f>'VIS STOP cijfers'!I71</f>
        <v>0</v>
      </c>
      <c r="J321" s="519">
        <f>'VIS STOP cijfers'!J71</f>
        <v>0</v>
      </c>
      <c r="K321" s="519">
        <f>'VIS STOP cijfers'!K71</f>
        <v>0</v>
      </c>
      <c r="L321" s="519">
        <f>'VIS STOP cijfers'!L71</f>
        <v>0</v>
      </c>
      <c r="M321" s="11">
        <f>'VIS STOP cijfers'!M71</f>
        <v>0</v>
      </c>
      <c r="N321" s="11">
        <f>'VIS STOP cijfers'!N71</f>
        <v>0</v>
      </c>
      <c r="O321" s="11">
        <f>'VIS STOP cijfers'!O71</f>
        <v>0</v>
      </c>
      <c r="P321" s="11">
        <f>'VIS STOP cijfers'!P71</f>
        <v>0</v>
      </c>
      <c r="Q321" s="26">
        <f>'VIS STOP cijfers'!Q71</f>
        <v>0</v>
      </c>
      <c r="R321" s="15">
        <f>'VIS STOP cijfers'!R71</f>
        <v>0</v>
      </c>
      <c r="S321" s="11">
        <f>'VIS STOP cijfers'!S71</f>
        <v>0</v>
      </c>
      <c r="T321" s="510">
        <f>'VIS STOP cijfers'!T71</f>
        <v>0</v>
      </c>
      <c r="U321" s="11">
        <f>'VIS STOP cijfers'!U71</f>
        <v>0</v>
      </c>
      <c r="V321" s="11">
        <f>'VIS STOP cijfers'!V71</f>
        <v>0</v>
      </c>
      <c r="W321" s="11">
        <f>'VIS STOP cijfers'!W71</f>
        <v>0</v>
      </c>
      <c r="X321" s="11">
        <f>'VIS STOP cijfers'!X71</f>
        <v>0</v>
      </c>
      <c r="Y321" s="11">
        <f>'VIS STOP cijfers'!Y71</f>
        <v>0</v>
      </c>
      <c r="Z321" s="49">
        <f>'VIS STOP cijfers'!Z71</f>
        <v>0</v>
      </c>
      <c r="AA321" s="510">
        <f>'VIS STOP cijfers'!AA71</f>
        <v>0</v>
      </c>
      <c r="AB321" s="11">
        <f>'VIS STOP cijfers'!AB71</f>
        <v>0</v>
      </c>
      <c r="AC321" s="11">
        <f>'VIS STOP cijfers'!AC71</f>
        <v>0</v>
      </c>
      <c r="AD321" s="11">
        <f>'VIS STOP cijfers'!AD71</f>
        <v>0</v>
      </c>
      <c r="AE321" s="11">
        <f>'VIS STOP cijfers'!AE71</f>
        <v>0</v>
      </c>
      <c r="AF321" s="11">
        <f>'VIS STOP cijfers'!AF71</f>
        <v>0</v>
      </c>
      <c r="AG321" s="49">
        <f>'VIS STOP cijfers'!AG71</f>
        <v>0</v>
      </c>
      <c r="AH321" s="11">
        <f>'VIS STOP cijfers'!AH71</f>
        <v>0</v>
      </c>
      <c r="AI321" s="11">
        <f>'VIS STOP cijfers'!AI71</f>
        <v>0</v>
      </c>
      <c r="AJ321" s="11">
        <f>'VIS STOP cijfers'!AJ71</f>
        <v>0</v>
      </c>
      <c r="AK321" s="11">
        <f>'VIS STOP cijfers'!AK71</f>
        <v>0</v>
      </c>
      <c r="AL321" s="49">
        <f>'VIS STOP cijfers'!AL71</f>
        <v>0</v>
      </c>
      <c r="AM321" s="11">
        <f>'VIS STOP cijfers'!AM71</f>
        <v>0</v>
      </c>
      <c r="AN321" s="11">
        <f>'VIS STOP cijfers'!AN71</f>
        <v>0</v>
      </c>
      <c r="AO321" s="11">
        <f>'VIS STOP cijfers'!AO71</f>
        <v>0</v>
      </c>
      <c r="AP321" s="11">
        <f>'VIS STOP cijfers'!AP71</f>
        <v>0</v>
      </c>
      <c r="AQ321" s="11">
        <f>'VIS STOP cijfers'!AQ71</f>
        <v>0</v>
      </c>
      <c r="AR321" s="49">
        <f>'VIS STOP cijfers'!AR71</f>
        <v>0</v>
      </c>
      <c r="AS321" s="11">
        <f>'VIS STOP cijfers'!AS71</f>
        <v>0</v>
      </c>
      <c r="AT321" s="11">
        <f>'VIS STOP cijfers'!AT71</f>
        <v>0</v>
      </c>
      <c r="AU321" s="11">
        <f>'VIS STOP cijfers'!AU71</f>
        <v>0</v>
      </c>
      <c r="AV321" s="11">
        <f>'VIS STOP cijfers'!AV71</f>
        <v>0</v>
      </c>
      <c r="AW321" s="11">
        <f>'VIS STOP cijfers'!AW71</f>
        <v>0</v>
      </c>
      <c r="AX321" s="11">
        <f>'VIS STOP cijfers'!AX71</f>
        <v>0</v>
      </c>
      <c r="AY321" s="11">
        <f>'VIS STOP cijfers'!AY71</f>
        <v>0</v>
      </c>
      <c r="AZ321" s="11">
        <f>'VIS STOP cijfers'!AZ71</f>
        <v>0</v>
      </c>
      <c r="BA321" s="11">
        <f>'VIS STOP cijfers'!BA71</f>
        <v>0</v>
      </c>
      <c r="BB321" s="11">
        <f>'VIS STOP cijfers'!BB71</f>
        <v>0</v>
      </c>
      <c r="BC321" s="49">
        <f>'VIS STOP cijfers'!BC71</f>
        <v>0</v>
      </c>
      <c r="BD321" s="11">
        <f>'VIS STOP cijfers'!BD71</f>
        <v>0</v>
      </c>
      <c r="BE321" s="11">
        <f>'VIS STOP cijfers'!BE71</f>
        <v>0</v>
      </c>
      <c r="BF321" s="11">
        <f>'VIS STOP cijfers'!BF71</f>
        <v>0</v>
      </c>
      <c r="BG321" s="11">
        <f>'VIS STOP cijfers'!BG71</f>
        <v>0</v>
      </c>
      <c r="BH321" s="11">
        <f>'VIS STOP cijfers'!BH71</f>
        <v>0</v>
      </c>
      <c r="BI321" s="11">
        <f>'VIS STOP cijfers'!BI71</f>
        <v>0</v>
      </c>
      <c r="BJ321" s="11">
        <f>'VIS STOP cijfers'!BJ71</f>
        <v>0</v>
      </c>
      <c r="BK321" s="49">
        <f>'VIS STOP cijfers'!BK71</f>
        <v>0</v>
      </c>
      <c r="BL321" s="11">
        <f>'VIS STOP cijfers'!BL71</f>
        <v>0</v>
      </c>
      <c r="BM321" s="11">
        <f>'VIS STOP cijfers'!BM71</f>
        <v>0</v>
      </c>
      <c r="BN321" s="11">
        <f>'VIS STOP cijfers'!BN71</f>
        <v>0</v>
      </c>
      <c r="BO321" s="11">
        <f>'VIS STOP cijfers'!BO71</f>
        <v>0</v>
      </c>
      <c r="BP321" s="11">
        <f>'VIS STOP cijfers'!BP71</f>
        <v>0</v>
      </c>
      <c r="BQ321" s="49">
        <f>'VIS STOP cijfers'!BQ71</f>
        <v>0</v>
      </c>
      <c r="BR321" s="11">
        <f>'VIS STOP cijfers'!BR71</f>
        <v>0</v>
      </c>
      <c r="BS321" s="11">
        <f>'VIS STOP cijfers'!BS71</f>
        <v>0</v>
      </c>
      <c r="BT321" s="11">
        <f>'VIS STOP cijfers'!BT71</f>
        <v>0</v>
      </c>
      <c r="BU321" s="11">
        <f>'VIS STOP cijfers'!BU71</f>
        <v>0</v>
      </c>
      <c r="BV321" s="11">
        <f>'VIS STOP cijfers'!BV71</f>
        <v>0</v>
      </c>
      <c r="BW321" s="11">
        <f>'VIS STOP cijfers'!BW71</f>
        <v>0</v>
      </c>
      <c r="BX321" s="47">
        <f>'VIS STOP cijfers'!BX71</f>
        <v>0</v>
      </c>
      <c r="BY321" s="49">
        <f>'VIS STOP cijfers'!BY71</f>
        <v>0</v>
      </c>
      <c r="BZ321" s="11">
        <f>'VIS STOP cijfers'!BZ71</f>
        <v>0</v>
      </c>
      <c r="CA321" s="11">
        <f>'VIS STOP cijfers'!CA71</f>
        <v>0</v>
      </c>
      <c r="CB321" s="11">
        <f>'VIS STOP cijfers'!CB71</f>
        <v>0</v>
      </c>
      <c r="CC321" s="11">
        <f>'VIS STOP cijfers'!CC71</f>
        <v>0</v>
      </c>
      <c r="CD321" s="11">
        <f>'VIS STOP cijfers'!CD71</f>
        <v>0</v>
      </c>
      <c r="CE321" s="11">
        <f>'VIS STOP cijfers'!CE71</f>
        <v>0</v>
      </c>
      <c r="CF321" s="11">
        <f>'VIS STOP cijfers'!CF71</f>
        <v>0</v>
      </c>
      <c r="CG321" s="11">
        <f>'VIS STOP cijfers'!CG71</f>
        <v>0</v>
      </c>
      <c r="CH321" s="11">
        <f>'VIS STOP cijfers'!CH71</f>
        <v>0</v>
      </c>
      <c r="CI321" s="11">
        <f>'VIS STOP cijfers'!CI71</f>
        <v>0</v>
      </c>
      <c r="CJ321" s="11">
        <f>'VIS STOP cijfers'!CJ71</f>
        <v>0</v>
      </c>
      <c r="CK321" s="11">
        <f>'VIS STOP cijfers'!CK71</f>
        <v>0</v>
      </c>
      <c r="CL321" s="49">
        <f>'VIS STOP cijfers'!CL71</f>
        <v>0</v>
      </c>
      <c r="CM321" s="11">
        <f>'VIS STOP cijfers'!CM71</f>
        <v>0</v>
      </c>
      <c r="CN321" s="11">
        <f>'VIS STOP cijfers'!CN71</f>
        <v>0</v>
      </c>
      <c r="CO321" s="11">
        <f>'VIS STOP cijfers'!CO71</f>
        <v>0</v>
      </c>
      <c r="CP321" s="11">
        <f>'VIS STOP cijfers'!CP71</f>
        <v>0</v>
      </c>
      <c r="CQ321" s="11">
        <f>'VIS STOP cijfers'!CQ71</f>
        <v>0</v>
      </c>
      <c r="CR321" s="11">
        <f>'VIS STOP cijfers'!CR71</f>
        <v>0</v>
      </c>
      <c r="CS321" s="11">
        <f>'VIS STOP cijfers'!CS71</f>
        <v>0</v>
      </c>
      <c r="CT321" s="11">
        <f>'VIS STOP cijfers'!CT71</f>
        <v>0</v>
      </c>
      <c r="CU321" s="11">
        <f>'VIS STOP cijfers'!CU71</f>
        <v>0</v>
      </c>
      <c r="CV321" s="11">
        <f>'VIS STOP cijfers'!CV71</f>
        <v>0</v>
      </c>
      <c r="CW321" s="11">
        <f>'VIS STOP cijfers'!CW71</f>
        <v>0</v>
      </c>
      <c r="CX321" s="11">
        <f>'VIS STOP cijfers'!CX71</f>
        <v>0</v>
      </c>
      <c r="CY321" s="26">
        <f>'VIS STOP cijfers'!CY71</f>
        <v>0</v>
      </c>
      <c r="CZ321" s="11">
        <f>'VIS STOP cijfers'!CZ71</f>
        <v>0</v>
      </c>
      <c r="DA321" s="11">
        <f>'VIS STOP cijfers'!DA71</f>
        <v>0</v>
      </c>
      <c r="DB321" s="11">
        <f>'VIS STOP cijfers'!DB71</f>
        <v>0</v>
      </c>
      <c r="DC321" s="11">
        <f>'VIS STOP cijfers'!DC71</f>
        <v>0</v>
      </c>
      <c r="DD321" s="11">
        <f>'VIS STOP cijfers'!DD71</f>
        <v>0</v>
      </c>
      <c r="DE321" s="11">
        <f>'VIS STOP cijfers'!DE71</f>
        <v>0</v>
      </c>
      <c r="DF321" s="11">
        <f>'VIS STOP cijfers'!DF71</f>
        <v>0</v>
      </c>
      <c r="DG321" s="11">
        <f>'VIS STOP cijfers'!DG71</f>
        <v>0</v>
      </c>
      <c r="DH321" s="11">
        <f>'VIS STOP cijfers'!DH71</f>
        <v>0</v>
      </c>
      <c r="DI321" s="11">
        <f>'VIS STOP cijfers'!DI71</f>
        <v>0</v>
      </c>
      <c r="DJ321" s="11">
        <f>'VIS STOP cijfers'!DJ71</f>
        <v>0</v>
      </c>
      <c r="DK321" s="11">
        <f>'VIS STOP cijfers'!DK71</f>
        <v>0</v>
      </c>
      <c r="DL321" s="26">
        <f>'VIS STOP cijfers'!DL71</f>
        <v>0</v>
      </c>
    </row>
    <row r="322" spans="1:116" s="165" customFormat="1">
      <c r="A322" s="47">
        <f>'VIS STOP cijfers'!A73</f>
        <v>0</v>
      </c>
      <c r="B322" s="49" t="str">
        <f>'VIS STOP cijfers'!B73</f>
        <v>WONT</v>
      </c>
      <c r="C322" s="4" t="str">
        <f>'VIS STOP cijfers'!C73</f>
        <v>Visketen</v>
      </c>
      <c r="D322" s="4" t="str">
        <f>'VIS STOP cijfers'!D73</f>
        <v>VIS Aanlanding VVH Derden</v>
      </c>
      <c r="E322" s="4" t="str">
        <f>'VIS STOP cijfers'!E73</f>
        <v>TO werkzaamheden</v>
      </c>
      <c r="F322" s="5" t="str">
        <f>'VIS STOP cijfers'!F73</f>
        <v>Derden</v>
      </c>
      <c r="G322" s="4">
        <f>'VIS STOP cijfers'!G73</f>
        <v>0</v>
      </c>
      <c r="H322" s="15">
        <f>'VIS STOP cijfers'!H73</f>
        <v>50</v>
      </c>
      <c r="I322" s="625">
        <f>'VIS STOP cijfers'!I73</f>
        <v>0</v>
      </c>
      <c r="J322" s="11">
        <f>'VIS STOP cijfers'!J73</f>
        <v>0</v>
      </c>
      <c r="K322" s="11">
        <f>'VIS STOP cijfers'!K73</f>
        <v>0</v>
      </c>
      <c r="L322" s="11">
        <f>'VIS STOP cijfers'!L73</f>
        <v>0</v>
      </c>
      <c r="M322" s="11">
        <f>'VIS STOP cijfers'!M73</f>
        <v>0</v>
      </c>
      <c r="N322" s="11">
        <f>'VIS STOP cijfers'!N73</f>
        <v>0</v>
      </c>
      <c r="O322" s="11">
        <f>'VIS STOP cijfers'!O73</f>
        <v>0</v>
      </c>
      <c r="P322" s="11">
        <f>'VIS STOP cijfers'!P73</f>
        <v>0</v>
      </c>
      <c r="Q322" s="26">
        <f>'VIS STOP cijfers'!Q73</f>
        <v>50</v>
      </c>
      <c r="R322" s="15">
        <f>'VIS STOP cijfers'!R73</f>
        <v>0</v>
      </c>
      <c r="S322" s="11">
        <f>'VIS STOP cijfers'!S73</f>
        <v>0</v>
      </c>
      <c r="T322" s="11">
        <f>'VIS STOP cijfers'!T73</f>
        <v>50</v>
      </c>
      <c r="U322" s="11">
        <f>'VIS STOP cijfers'!U73</f>
        <v>0</v>
      </c>
      <c r="V322" s="11">
        <f>'VIS STOP cijfers'!V73</f>
        <v>0</v>
      </c>
      <c r="W322" s="11">
        <f>'VIS STOP cijfers'!W73</f>
        <v>0</v>
      </c>
      <c r="X322" s="11">
        <f>'VIS STOP cijfers'!X73</f>
        <v>0</v>
      </c>
      <c r="Y322" s="11">
        <f>'VIS STOP cijfers'!Y73</f>
        <v>0</v>
      </c>
      <c r="Z322" s="49">
        <f>'VIS STOP cijfers'!Z73</f>
        <v>50</v>
      </c>
      <c r="AA322" s="11">
        <f>'VIS STOP cijfers'!AA73</f>
        <v>50</v>
      </c>
      <c r="AB322" s="11">
        <f>'VIS STOP cijfers'!AB73</f>
        <v>0</v>
      </c>
      <c r="AC322" s="11">
        <f>'VIS STOP cijfers'!AC73</f>
        <v>0</v>
      </c>
      <c r="AD322" s="11">
        <f>'VIS STOP cijfers'!AD73</f>
        <v>0</v>
      </c>
      <c r="AE322" s="11">
        <f>'VIS STOP cijfers'!AE73</f>
        <v>0</v>
      </c>
      <c r="AF322" s="11">
        <f>'VIS STOP cijfers'!AF73</f>
        <v>0</v>
      </c>
      <c r="AG322" s="49">
        <f>'VIS STOP cijfers'!AG73</f>
        <v>0</v>
      </c>
      <c r="AH322" s="11">
        <f>'VIS STOP cijfers'!AH73</f>
        <v>0</v>
      </c>
      <c r="AI322" s="11">
        <f>'VIS STOP cijfers'!AI73</f>
        <v>0</v>
      </c>
      <c r="AJ322" s="11">
        <f>'VIS STOP cijfers'!AJ73</f>
        <v>50</v>
      </c>
      <c r="AK322" s="11">
        <f>'VIS STOP cijfers'!AK73</f>
        <v>0</v>
      </c>
      <c r="AL322" s="49">
        <f>'VIS STOP cijfers'!AL73</f>
        <v>0</v>
      </c>
      <c r="AM322" s="11">
        <f>'VIS STOP cijfers'!AM73</f>
        <v>0</v>
      </c>
      <c r="AN322" s="11">
        <f>'VIS STOP cijfers'!AN73</f>
        <v>0</v>
      </c>
      <c r="AO322" s="11">
        <f>'VIS STOP cijfers'!AO73</f>
        <v>0</v>
      </c>
      <c r="AP322" s="11">
        <f>'VIS STOP cijfers'!AP73</f>
        <v>0</v>
      </c>
      <c r="AQ322" s="11">
        <f>'VIS STOP cijfers'!AQ73</f>
        <v>0</v>
      </c>
      <c r="AR322" s="49">
        <f>'VIS STOP cijfers'!AR73</f>
        <v>0</v>
      </c>
      <c r="AS322" s="11">
        <f>'VIS STOP cijfers'!AS73</f>
        <v>0</v>
      </c>
      <c r="AT322" s="11">
        <f>'VIS STOP cijfers'!AT73</f>
        <v>0</v>
      </c>
      <c r="AU322" s="11">
        <f>'VIS STOP cijfers'!AU73</f>
        <v>0</v>
      </c>
      <c r="AV322" s="11">
        <f>'VIS STOP cijfers'!AV73</f>
        <v>0</v>
      </c>
      <c r="AW322" s="11">
        <f>'VIS STOP cijfers'!AW73</f>
        <v>0</v>
      </c>
      <c r="AX322" s="11">
        <f>'VIS STOP cijfers'!AX73</f>
        <v>0</v>
      </c>
      <c r="AY322" s="11">
        <f>'VIS STOP cijfers'!AY73</f>
        <v>0</v>
      </c>
      <c r="AZ322" s="11">
        <f>'VIS STOP cijfers'!AZ73</f>
        <v>0</v>
      </c>
      <c r="BA322" s="11">
        <f>'VIS STOP cijfers'!BA73</f>
        <v>0</v>
      </c>
      <c r="BB322" s="11">
        <f>'VIS STOP cijfers'!BB73</f>
        <v>0</v>
      </c>
      <c r="BC322" s="49">
        <f>'VIS STOP cijfers'!BC73</f>
        <v>0</v>
      </c>
      <c r="BD322" s="11">
        <f>'VIS STOP cijfers'!BD73</f>
        <v>0</v>
      </c>
      <c r="BE322" s="11">
        <f>'VIS STOP cijfers'!BE73</f>
        <v>0</v>
      </c>
      <c r="BF322" s="11">
        <f>'VIS STOP cijfers'!BF73</f>
        <v>0</v>
      </c>
      <c r="BG322" s="11">
        <f>'VIS STOP cijfers'!BG73</f>
        <v>0</v>
      </c>
      <c r="BH322" s="11">
        <f>'VIS STOP cijfers'!BH73</f>
        <v>0</v>
      </c>
      <c r="BI322" s="11">
        <f>'VIS STOP cijfers'!BI73</f>
        <v>0</v>
      </c>
      <c r="BJ322" s="11">
        <f>'VIS STOP cijfers'!BJ73</f>
        <v>0</v>
      </c>
      <c r="BK322" s="49">
        <f>'VIS STOP cijfers'!BK73</f>
        <v>0</v>
      </c>
      <c r="BL322" s="11">
        <f>'VIS STOP cijfers'!BL73</f>
        <v>0</v>
      </c>
      <c r="BM322" s="11">
        <f>'VIS STOP cijfers'!BM73</f>
        <v>0</v>
      </c>
      <c r="BN322" s="11">
        <f>'VIS STOP cijfers'!BN73</f>
        <v>0</v>
      </c>
      <c r="BO322" s="11">
        <f>'VIS STOP cijfers'!BO73</f>
        <v>0</v>
      </c>
      <c r="BP322" s="11">
        <f>'VIS STOP cijfers'!BP73</f>
        <v>0</v>
      </c>
      <c r="BQ322" s="49">
        <f>'VIS STOP cijfers'!BQ73</f>
        <v>0</v>
      </c>
      <c r="BR322" s="11">
        <f>'VIS STOP cijfers'!BR73</f>
        <v>0</v>
      </c>
      <c r="BS322" s="11">
        <f>'VIS STOP cijfers'!BS73</f>
        <v>0</v>
      </c>
      <c r="BT322" s="11">
        <f>'VIS STOP cijfers'!BT73</f>
        <v>0</v>
      </c>
      <c r="BU322" s="11">
        <f>'VIS STOP cijfers'!BU73</f>
        <v>0</v>
      </c>
      <c r="BV322" s="11">
        <f>'VIS STOP cijfers'!BV73</f>
        <v>0</v>
      </c>
      <c r="BW322" s="11">
        <f>'VIS STOP cijfers'!BW73</f>
        <v>0</v>
      </c>
      <c r="BX322" s="47">
        <f>'VIS STOP cijfers'!BX73</f>
        <v>0</v>
      </c>
      <c r="BY322" s="49">
        <f>'VIS STOP cijfers'!BY73</f>
        <v>50</v>
      </c>
      <c r="BZ322" s="11">
        <f>'VIS STOP cijfers'!BZ73</f>
        <v>0</v>
      </c>
      <c r="CA322" s="11">
        <f>'VIS STOP cijfers'!CA73</f>
        <v>0</v>
      </c>
      <c r="CB322" s="11">
        <f>'VIS STOP cijfers'!CB73</f>
        <v>0</v>
      </c>
      <c r="CC322" s="11">
        <f>'VIS STOP cijfers'!CC73</f>
        <v>0</v>
      </c>
      <c r="CD322" s="11">
        <f>'VIS STOP cijfers'!CD73</f>
        <v>0</v>
      </c>
      <c r="CE322" s="11">
        <f>'VIS STOP cijfers'!CE73</f>
        <v>0</v>
      </c>
      <c r="CF322" s="11">
        <f>'VIS STOP cijfers'!CF73</f>
        <v>0</v>
      </c>
      <c r="CG322" s="11">
        <f>'VIS STOP cijfers'!CG73</f>
        <v>0</v>
      </c>
      <c r="CH322" s="11">
        <f>'VIS STOP cijfers'!CH73</f>
        <v>0</v>
      </c>
      <c r="CI322" s="11">
        <f>'VIS STOP cijfers'!CI73</f>
        <v>0</v>
      </c>
      <c r="CJ322" s="11">
        <f>'VIS STOP cijfers'!CJ73</f>
        <v>0</v>
      </c>
      <c r="CK322" s="11">
        <f>'VIS STOP cijfers'!CK73</f>
        <v>0</v>
      </c>
      <c r="CL322" s="49">
        <f>'VIS STOP cijfers'!CL73</f>
        <v>0</v>
      </c>
      <c r="CM322" s="11">
        <f>'VIS STOP cijfers'!CM73</f>
        <v>0</v>
      </c>
      <c r="CN322" s="11">
        <f>'VIS STOP cijfers'!CN73</f>
        <v>0</v>
      </c>
      <c r="CO322" s="11">
        <f>'VIS STOP cijfers'!CO73</f>
        <v>0</v>
      </c>
      <c r="CP322" s="11">
        <f>'VIS STOP cijfers'!CP73</f>
        <v>0</v>
      </c>
      <c r="CQ322" s="11">
        <f>'VIS STOP cijfers'!CQ73</f>
        <v>0</v>
      </c>
      <c r="CR322" s="11">
        <f>'VIS STOP cijfers'!CR73</f>
        <v>0</v>
      </c>
      <c r="CS322" s="11">
        <f>'VIS STOP cijfers'!CS73</f>
        <v>0</v>
      </c>
      <c r="CT322" s="11">
        <f>'VIS STOP cijfers'!CT73</f>
        <v>0</v>
      </c>
      <c r="CU322" s="11">
        <f>'VIS STOP cijfers'!CU73</f>
        <v>0</v>
      </c>
      <c r="CV322" s="11">
        <f>'VIS STOP cijfers'!CV73</f>
        <v>0</v>
      </c>
      <c r="CW322" s="11">
        <f>'VIS STOP cijfers'!CW73</f>
        <v>0</v>
      </c>
      <c r="CX322" s="11">
        <f>'VIS STOP cijfers'!CX73</f>
        <v>0</v>
      </c>
      <c r="CY322" s="26">
        <f>'VIS STOP cijfers'!CY73</f>
        <v>0</v>
      </c>
      <c r="CZ322" s="11">
        <f>'VIS STOP cijfers'!CZ73</f>
        <v>0</v>
      </c>
      <c r="DA322" s="11">
        <f>'VIS STOP cijfers'!DA73</f>
        <v>0</v>
      </c>
      <c r="DB322" s="11">
        <f>'VIS STOP cijfers'!DB73</f>
        <v>0</v>
      </c>
      <c r="DC322" s="11">
        <f>'VIS STOP cijfers'!DC73</f>
        <v>0</v>
      </c>
      <c r="DD322" s="11">
        <f>'VIS STOP cijfers'!DD73</f>
        <v>0</v>
      </c>
      <c r="DE322" s="11">
        <f>'VIS STOP cijfers'!DE73</f>
        <v>0</v>
      </c>
      <c r="DF322" s="11">
        <f>'VIS STOP cijfers'!DF73</f>
        <v>0</v>
      </c>
      <c r="DG322" s="11">
        <f>'VIS STOP cijfers'!DG73</f>
        <v>0</v>
      </c>
      <c r="DH322" s="11">
        <f>'VIS STOP cijfers'!DH73</f>
        <v>0</v>
      </c>
      <c r="DI322" s="11">
        <f>'VIS STOP cijfers'!DI73</f>
        <v>0</v>
      </c>
      <c r="DJ322" s="11">
        <f>'VIS STOP cijfers'!DJ73</f>
        <v>0</v>
      </c>
      <c r="DK322" s="11">
        <f>'VIS STOP cijfers'!DK73</f>
        <v>0</v>
      </c>
      <c r="DL322" s="26">
        <f>'VIS STOP cijfers'!DL73</f>
        <v>0</v>
      </c>
    </row>
    <row r="323" spans="1:116" s="165" customFormat="1">
      <c r="A323" s="47">
        <f>'VIS STOP cijfers'!A74</f>
        <v>0</v>
      </c>
      <c r="B323" s="49" t="str">
        <f>'VIS STOP cijfers'!B74</f>
        <v>ISW6</v>
      </c>
      <c r="C323" s="4" t="str">
        <f>'VIS STOP cijfers'!C74</f>
        <v>Visketen</v>
      </c>
      <c r="D323" s="4" t="str">
        <f>'VIS STOP cijfers'!D74</f>
        <v>VIS Aanlanding VVH Derden</v>
      </c>
      <c r="E323" s="4" t="str">
        <f>'VIS STOP cijfers'!E74</f>
        <v>Reguliere workflow</v>
      </c>
      <c r="F323" s="5" t="str">
        <f>'VIS STOP cijfers'!F74</f>
        <v>Derden</v>
      </c>
      <c r="G323" s="4">
        <f>'VIS STOP cijfers'!G74</f>
        <v>0</v>
      </c>
      <c r="H323" s="15">
        <f>'VIS STOP cijfers'!H74</f>
        <v>1000</v>
      </c>
      <c r="I323" s="625">
        <f>'VIS STOP cijfers'!I74</f>
        <v>0</v>
      </c>
      <c r="J323" s="11">
        <f>'VIS STOP cijfers'!J74</f>
        <v>0</v>
      </c>
      <c r="K323" s="11">
        <f>'VIS STOP cijfers'!K74</f>
        <v>0</v>
      </c>
      <c r="L323" s="11">
        <f>'VIS STOP cijfers'!L74</f>
        <v>0</v>
      </c>
      <c r="M323" s="11">
        <f>'VIS STOP cijfers'!M74</f>
        <v>0</v>
      </c>
      <c r="N323" s="11">
        <f>'VIS STOP cijfers'!N74</f>
        <v>0</v>
      </c>
      <c r="O323" s="11">
        <f>'VIS STOP cijfers'!O74</f>
        <v>0</v>
      </c>
      <c r="P323" s="11">
        <f>'VIS STOP cijfers'!P74</f>
        <v>0</v>
      </c>
      <c r="Q323" s="26">
        <f>'VIS STOP cijfers'!Q74</f>
        <v>1000</v>
      </c>
      <c r="R323" s="15">
        <f>'VIS STOP cijfers'!R74</f>
        <v>0</v>
      </c>
      <c r="S323" s="11">
        <f>'VIS STOP cijfers'!S74</f>
        <v>0</v>
      </c>
      <c r="T323" s="11">
        <f>'VIS STOP cijfers'!T74</f>
        <v>1000</v>
      </c>
      <c r="U323" s="11">
        <f>'VIS STOP cijfers'!U74</f>
        <v>0</v>
      </c>
      <c r="V323" s="11">
        <f>'VIS STOP cijfers'!V74</f>
        <v>0</v>
      </c>
      <c r="W323" s="11">
        <f>'VIS STOP cijfers'!W74</f>
        <v>0</v>
      </c>
      <c r="X323" s="11">
        <f>'VIS STOP cijfers'!X74</f>
        <v>0</v>
      </c>
      <c r="Y323" s="11">
        <f>'VIS STOP cijfers'!Y74</f>
        <v>0</v>
      </c>
      <c r="Z323" s="49">
        <f>'VIS STOP cijfers'!Z74</f>
        <v>1000</v>
      </c>
      <c r="AA323" s="11">
        <f>'VIS STOP cijfers'!AA74</f>
        <v>0</v>
      </c>
      <c r="AB323" s="11">
        <f>'VIS STOP cijfers'!AB74</f>
        <v>0</v>
      </c>
      <c r="AC323" s="11">
        <f>'VIS STOP cijfers'!AC74</f>
        <v>0</v>
      </c>
      <c r="AD323" s="11">
        <f>'VIS STOP cijfers'!AD74</f>
        <v>1000</v>
      </c>
      <c r="AE323" s="11">
        <f>'VIS STOP cijfers'!AE74</f>
        <v>0</v>
      </c>
      <c r="AF323" s="11">
        <f>'VIS STOP cijfers'!AF74</f>
        <v>0</v>
      </c>
      <c r="AG323" s="49">
        <f>'VIS STOP cijfers'!AG74</f>
        <v>0</v>
      </c>
      <c r="AH323" s="11">
        <f>'VIS STOP cijfers'!AH74</f>
        <v>0</v>
      </c>
      <c r="AI323" s="11">
        <f>'VIS STOP cijfers'!AI74</f>
        <v>0</v>
      </c>
      <c r="AJ323" s="11">
        <f>'VIS STOP cijfers'!AJ74</f>
        <v>0</v>
      </c>
      <c r="AK323" s="11">
        <f>'VIS STOP cijfers'!AK74</f>
        <v>0</v>
      </c>
      <c r="AL323" s="49">
        <f>'VIS STOP cijfers'!AL74</f>
        <v>0</v>
      </c>
      <c r="AM323" s="11">
        <f>'VIS STOP cijfers'!AM74</f>
        <v>0</v>
      </c>
      <c r="AN323" s="11">
        <f>'VIS STOP cijfers'!AN74</f>
        <v>250</v>
      </c>
      <c r="AO323" s="11">
        <f>'VIS STOP cijfers'!AO74</f>
        <v>250</v>
      </c>
      <c r="AP323" s="11">
        <f>'VIS STOP cijfers'!AP74</f>
        <v>250</v>
      </c>
      <c r="AQ323" s="11">
        <f>'VIS STOP cijfers'!AQ74</f>
        <v>250</v>
      </c>
      <c r="AR323" s="49">
        <f>'VIS STOP cijfers'!AR74</f>
        <v>0</v>
      </c>
      <c r="AS323" s="11">
        <f>'VIS STOP cijfers'!AS74</f>
        <v>0</v>
      </c>
      <c r="AT323" s="11">
        <f>'VIS STOP cijfers'!AT74</f>
        <v>0</v>
      </c>
      <c r="AU323" s="11">
        <f>'VIS STOP cijfers'!AU74</f>
        <v>0</v>
      </c>
      <c r="AV323" s="11">
        <f>'VIS STOP cijfers'!AV74</f>
        <v>0</v>
      </c>
      <c r="AW323" s="11">
        <f>'VIS STOP cijfers'!AW74</f>
        <v>0</v>
      </c>
      <c r="AX323" s="11">
        <f>'VIS STOP cijfers'!AX74</f>
        <v>0</v>
      </c>
      <c r="AY323" s="11">
        <f>'VIS STOP cijfers'!AY74</f>
        <v>0</v>
      </c>
      <c r="AZ323" s="11">
        <f>'VIS STOP cijfers'!AZ74</f>
        <v>0</v>
      </c>
      <c r="BA323" s="11">
        <f>'VIS STOP cijfers'!BA74</f>
        <v>0</v>
      </c>
      <c r="BB323" s="11">
        <f>'VIS STOP cijfers'!BB74</f>
        <v>0</v>
      </c>
      <c r="BC323" s="49">
        <f>'VIS STOP cijfers'!BC74</f>
        <v>0</v>
      </c>
      <c r="BD323" s="11">
        <f>'VIS STOP cijfers'!BD74</f>
        <v>0</v>
      </c>
      <c r="BE323" s="11">
        <f>'VIS STOP cijfers'!BE74</f>
        <v>0</v>
      </c>
      <c r="BF323" s="11">
        <f>'VIS STOP cijfers'!BF74</f>
        <v>0</v>
      </c>
      <c r="BG323" s="11">
        <f>'VIS STOP cijfers'!BG74</f>
        <v>0</v>
      </c>
      <c r="BH323" s="11">
        <f>'VIS STOP cijfers'!BH74</f>
        <v>0</v>
      </c>
      <c r="BI323" s="11">
        <f>'VIS STOP cijfers'!BI74</f>
        <v>0</v>
      </c>
      <c r="BJ323" s="11">
        <f>'VIS STOP cijfers'!BJ74</f>
        <v>0</v>
      </c>
      <c r="BK323" s="49">
        <f>'VIS STOP cijfers'!BK74</f>
        <v>0</v>
      </c>
      <c r="BL323" s="11">
        <f>'VIS STOP cijfers'!BL74</f>
        <v>0</v>
      </c>
      <c r="BM323" s="11">
        <f>'VIS STOP cijfers'!BM74</f>
        <v>0</v>
      </c>
      <c r="BN323" s="11">
        <f>'VIS STOP cijfers'!BN74</f>
        <v>0</v>
      </c>
      <c r="BO323" s="11">
        <f>'VIS STOP cijfers'!BO74</f>
        <v>0</v>
      </c>
      <c r="BP323" s="11">
        <f>'VIS STOP cijfers'!BP74</f>
        <v>0</v>
      </c>
      <c r="BQ323" s="49">
        <f>'VIS STOP cijfers'!BQ74</f>
        <v>0</v>
      </c>
      <c r="BR323" s="11">
        <f>'VIS STOP cijfers'!BR74</f>
        <v>0</v>
      </c>
      <c r="BS323" s="11">
        <f>'VIS STOP cijfers'!BS74</f>
        <v>0</v>
      </c>
      <c r="BT323" s="11">
        <f>'VIS STOP cijfers'!BT74</f>
        <v>0</v>
      </c>
      <c r="BU323" s="11">
        <f>'VIS STOP cijfers'!BU74</f>
        <v>0</v>
      </c>
      <c r="BV323" s="11">
        <f>'VIS STOP cijfers'!BV74</f>
        <v>0</v>
      </c>
      <c r="BW323" s="11">
        <f>'VIS STOP cijfers'!BW74</f>
        <v>0</v>
      </c>
      <c r="BX323" s="47">
        <f>'VIS STOP cijfers'!BX74</f>
        <v>0</v>
      </c>
      <c r="BY323" s="49">
        <f>'VIS STOP cijfers'!BY74</f>
        <v>1000</v>
      </c>
      <c r="BZ323" s="11">
        <f>'VIS STOP cijfers'!BZ74</f>
        <v>0</v>
      </c>
      <c r="CA323" s="11">
        <f>'VIS STOP cijfers'!CA74</f>
        <v>0</v>
      </c>
      <c r="CB323" s="11">
        <f>'VIS STOP cijfers'!CB74</f>
        <v>0</v>
      </c>
      <c r="CC323" s="11">
        <f>'VIS STOP cijfers'!CC74</f>
        <v>0</v>
      </c>
      <c r="CD323" s="11">
        <f>'VIS STOP cijfers'!CD74</f>
        <v>0</v>
      </c>
      <c r="CE323" s="11">
        <f>'VIS STOP cijfers'!CE74</f>
        <v>0</v>
      </c>
      <c r="CF323" s="11">
        <f>'VIS STOP cijfers'!CF74</f>
        <v>0</v>
      </c>
      <c r="CG323" s="11">
        <f>'VIS STOP cijfers'!CG74</f>
        <v>0</v>
      </c>
      <c r="CH323" s="11">
        <f>'VIS STOP cijfers'!CH74</f>
        <v>0</v>
      </c>
      <c r="CI323" s="11">
        <f>'VIS STOP cijfers'!CI74</f>
        <v>0</v>
      </c>
      <c r="CJ323" s="11">
        <f>'VIS STOP cijfers'!CJ74</f>
        <v>0</v>
      </c>
      <c r="CK323" s="11">
        <f>'VIS STOP cijfers'!CK74</f>
        <v>0</v>
      </c>
      <c r="CL323" s="49">
        <f>'VIS STOP cijfers'!CL74</f>
        <v>0</v>
      </c>
      <c r="CM323" s="11">
        <f>'VIS STOP cijfers'!CM74</f>
        <v>0</v>
      </c>
      <c r="CN323" s="11">
        <f>'VIS STOP cijfers'!CN74</f>
        <v>0</v>
      </c>
      <c r="CO323" s="11">
        <f>'VIS STOP cijfers'!CO74</f>
        <v>0</v>
      </c>
      <c r="CP323" s="11">
        <f>'VIS STOP cijfers'!CP74</f>
        <v>0</v>
      </c>
      <c r="CQ323" s="11">
        <f>'VIS STOP cijfers'!CQ74</f>
        <v>0</v>
      </c>
      <c r="CR323" s="11">
        <f>'VIS STOP cijfers'!CR74</f>
        <v>0</v>
      </c>
      <c r="CS323" s="11">
        <f>'VIS STOP cijfers'!CS74</f>
        <v>0</v>
      </c>
      <c r="CT323" s="11">
        <f>'VIS STOP cijfers'!CT74</f>
        <v>0</v>
      </c>
      <c r="CU323" s="11">
        <f>'VIS STOP cijfers'!CU74</f>
        <v>0</v>
      </c>
      <c r="CV323" s="11">
        <f>'VIS STOP cijfers'!CV74</f>
        <v>0</v>
      </c>
      <c r="CW323" s="11">
        <f>'VIS STOP cijfers'!CW74</f>
        <v>0</v>
      </c>
      <c r="CX323" s="11">
        <f>'VIS STOP cijfers'!CX74</f>
        <v>0</v>
      </c>
      <c r="CY323" s="26">
        <f>'VIS STOP cijfers'!CY74</f>
        <v>0</v>
      </c>
      <c r="CZ323" s="11">
        <f>'VIS STOP cijfers'!CZ74</f>
        <v>0</v>
      </c>
      <c r="DA323" s="11">
        <f>'VIS STOP cijfers'!DA74</f>
        <v>0</v>
      </c>
      <c r="DB323" s="11">
        <f>'VIS STOP cijfers'!DB74</f>
        <v>0</v>
      </c>
      <c r="DC323" s="11">
        <f>'VIS STOP cijfers'!DC74</f>
        <v>0</v>
      </c>
      <c r="DD323" s="11">
        <f>'VIS STOP cijfers'!DD74</f>
        <v>0</v>
      </c>
      <c r="DE323" s="11">
        <f>'VIS STOP cijfers'!DE74</f>
        <v>0</v>
      </c>
      <c r="DF323" s="11">
        <f>'VIS STOP cijfers'!DF74</f>
        <v>0</v>
      </c>
      <c r="DG323" s="11">
        <f>'VIS STOP cijfers'!DG74</f>
        <v>0</v>
      </c>
      <c r="DH323" s="11">
        <f>'VIS STOP cijfers'!DH74</f>
        <v>0</v>
      </c>
      <c r="DI323" s="11">
        <f>'VIS STOP cijfers'!DI74</f>
        <v>0</v>
      </c>
      <c r="DJ323" s="11">
        <f>'VIS STOP cijfers'!DJ74</f>
        <v>0</v>
      </c>
      <c r="DK323" s="11">
        <f>'VIS STOP cijfers'!DK74</f>
        <v>0</v>
      </c>
      <c r="DL323" s="26">
        <f>'VIS STOP cijfers'!DL74</f>
        <v>0</v>
      </c>
    </row>
    <row r="324" spans="1:116" s="165" customFormat="1">
      <c r="A324" s="47">
        <f>'VIS STOP cijfers'!A76</f>
        <v>0</v>
      </c>
      <c r="B324" s="49" t="str">
        <f>'VIS STOP cijfers'!B76</f>
        <v>WCNT/KEWZ</v>
      </c>
      <c r="C324" s="4" t="str">
        <f>'VIS STOP cijfers'!C76</f>
        <v>Visketen</v>
      </c>
      <c r="D324" s="4" t="str">
        <f>'VIS STOP cijfers'!D76</f>
        <v>VIS Certificering DERDEN</v>
      </c>
      <c r="E324" s="4" t="str">
        <f>'VIS STOP cijfers'!E76</f>
        <v>TO werkzaamheden</v>
      </c>
      <c r="F324" s="5" t="str">
        <f>'VIS STOP cijfers'!F76</f>
        <v>Derden</v>
      </c>
      <c r="G324" s="4">
        <f>'VIS STOP cijfers'!G76</f>
        <v>0</v>
      </c>
      <c r="H324" s="15">
        <f>'VIS STOP cijfers'!H76</f>
        <v>50</v>
      </c>
      <c r="I324" s="625">
        <f>'VIS STOP cijfers'!I76</f>
        <v>0</v>
      </c>
      <c r="J324" s="11">
        <f>'VIS STOP cijfers'!J76</f>
        <v>0</v>
      </c>
      <c r="K324" s="11">
        <f>'VIS STOP cijfers'!K76</f>
        <v>0</v>
      </c>
      <c r="L324" s="11">
        <f>'VIS STOP cijfers'!L76</f>
        <v>0</v>
      </c>
      <c r="M324" s="11">
        <f>'VIS STOP cijfers'!M76</f>
        <v>0</v>
      </c>
      <c r="N324" s="11">
        <f>'VIS STOP cijfers'!N76</f>
        <v>0</v>
      </c>
      <c r="O324" s="11">
        <f>'VIS STOP cijfers'!O76</f>
        <v>0</v>
      </c>
      <c r="P324" s="11">
        <f>'VIS STOP cijfers'!P76</f>
        <v>0</v>
      </c>
      <c r="Q324" s="26">
        <f>'VIS STOP cijfers'!Q76</f>
        <v>50</v>
      </c>
      <c r="R324" s="15">
        <f>'VIS STOP cijfers'!R76</f>
        <v>0</v>
      </c>
      <c r="S324" s="11">
        <f>'VIS STOP cijfers'!S76</f>
        <v>0</v>
      </c>
      <c r="T324" s="11">
        <f>'VIS STOP cijfers'!T76</f>
        <v>50</v>
      </c>
      <c r="U324" s="11">
        <f>'VIS STOP cijfers'!U76</f>
        <v>0</v>
      </c>
      <c r="V324" s="11">
        <f>'VIS STOP cijfers'!V76</f>
        <v>0</v>
      </c>
      <c r="W324" s="11">
        <f>'VIS STOP cijfers'!W76</f>
        <v>0</v>
      </c>
      <c r="X324" s="11">
        <f>'VIS STOP cijfers'!X76</f>
        <v>0</v>
      </c>
      <c r="Y324" s="11">
        <f>'VIS STOP cijfers'!Y76</f>
        <v>0</v>
      </c>
      <c r="Z324" s="49">
        <f>'VIS STOP cijfers'!Z76</f>
        <v>50</v>
      </c>
      <c r="AA324" s="11">
        <f>'VIS STOP cijfers'!AA76</f>
        <v>50</v>
      </c>
      <c r="AB324" s="11">
        <f>'VIS STOP cijfers'!AB76</f>
        <v>0</v>
      </c>
      <c r="AC324" s="11">
        <f>'VIS STOP cijfers'!AC76</f>
        <v>0</v>
      </c>
      <c r="AD324" s="11">
        <f>'VIS STOP cijfers'!AD76</f>
        <v>0</v>
      </c>
      <c r="AE324" s="11">
        <f>'VIS STOP cijfers'!AE76</f>
        <v>0</v>
      </c>
      <c r="AF324" s="11">
        <f>'VIS STOP cijfers'!AF76</f>
        <v>0</v>
      </c>
      <c r="AG324" s="49">
        <f>'VIS STOP cijfers'!AG76</f>
        <v>0</v>
      </c>
      <c r="AH324" s="11">
        <f>'VIS STOP cijfers'!AH76</f>
        <v>0</v>
      </c>
      <c r="AI324" s="11">
        <f>'VIS STOP cijfers'!AI76</f>
        <v>0</v>
      </c>
      <c r="AJ324" s="11">
        <f>'VIS STOP cijfers'!AJ76</f>
        <v>50</v>
      </c>
      <c r="AK324" s="11">
        <f>'VIS STOP cijfers'!AK76</f>
        <v>0</v>
      </c>
      <c r="AL324" s="49">
        <f>'VIS STOP cijfers'!AL76</f>
        <v>0</v>
      </c>
      <c r="AM324" s="11">
        <f>'VIS STOP cijfers'!AM76</f>
        <v>0</v>
      </c>
      <c r="AN324" s="11">
        <f>'VIS STOP cijfers'!AN76</f>
        <v>0</v>
      </c>
      <c r="AO324" s="11">
        <f>'VIS STOP cijfers'!AO76</f>
        <v>0</v>
      </c>
      <c r="AP324" s="11">
        <f>'VIS STOP cijfers'!AP76</f>
        <v>0</v>
      </c>
      <c r="AQ324" s="11">
        <f>'VIS STOP cijfers'!AQ76</f>
        <v>0</v>
      </c>
      <c r="AR324" s="49">
        <f>'VIS STOP cijfers'!AR76</f>
        <v>0</v>
      </c>
      <c r="AS324" s="11">
        <f>'VIS STOP cijfers'!AS76</f>
        <v>0</v>
      </c>
      <c r="AT324" s="11">
        <f>'VIS STOP cijfers'!AT76</f>
        <v>0</v>
      </c>
      <c r="AU324" s="11">
        <f>'VIS STOP cijfers'!AU76</f>
        <v>0</v>
      </c>
      <c r="AV324" s="11">
        <f>'VIS STOP cijfers'!AV76</f>
        <v>0</v>
      </c>
      <c r="AW324" s="11">
        <f>'VIS STOP cijfers'!AW76</f>
        <v>0</v>
      </c>
      <c r="AX324" s="11">
        <f>'VIS STOP cijfers'!AX76</f>
        <v>0</v>
      </c>
      <c r="AY324" s="11">
        <f>'VIS STOP cijfers'!AY76</f>
        <v>0</v>
      </c>
      <c r="AZ324" s="11">
        <f>'VIS STOP cijfers'!AZ76</f>
        <v>0</v>
      </c>
      <c r="BA324" s="11">
        <f>'VIS STOP cijfers'!BA76</f>
        <v>0</v>
      </c>
      <c r="BB324" s="11">
        <f>'VIS STOP cijfers'!BB76</f>
        <v>0</v>
      </c>
      <c r="BC324" s="49">
        <f>'VIS STOP cijfers'!BC76</f>
        <v>0</v>
      </c>
      <c r="BD324" s="11">
        <f>'VIS STOP cijfers'!BD76</f>
        <v>0</v>
      </c>
      <c r="BE324" s="11">
        <f>'VIS STOP cijfers'!BE76</f>
        <v>0</v>
      </c>
      <c r="BF324" s="11">
        <f>'VIS STOP cijfers'!BF76</f>
        <v>0</v>
      </c>
      <c r="BG324" s="11">
        <f>'VIS STOP cijfers'!BG76</f>
        <v>0</v>
      </c>
      <c r="BH324" s="11">
        <f>'VIS STOP cijfers'!BH76</f>
        <v>0</v>
      </c>
      <c r="BI324" s="11">
        <f>'VIS STOP cijfers'!BI76</f>
        <v>0</v>
      </c>
      <c r="BJ324" s="11">
        <f>'VIS STOP cijfers'!BJ76</f>
        <v>0</v>
      </c>
      <c r="BK324" s="49">
        <f>'VIS STOP cijfers'!BK76</f>
        <v>0</v>
      </c>
      <c r="BL324" s="11">
        <f>'VIS STOP cijfers'!BL76</f>
        <v>0</v>
      </c>
      <c r="BM324" s="11">
        <f>'VIS STOP cijfers'!BM76</f>
        <v>0</v>
      </c>
      <c r="BN324" s="11">
        <f>'VIS STOP cijfers'!BN76</f>
        <v>0</v>
      </c>
      <c r="BO324" s="11">
        <f>'VIS STOP cijfers'!BO76</f>
        <v>0</v>
      </c>
      <c r="BP324" s="11">
        <f>'VIS STOP cijfers'!BP76</f>
        <v>0</v>
      </c>
      <c r="BQ324" s="49">
        <f>'VIS STOP cijfers'!BQ76</f>
        <v>0</v>
      </c>
      <c r="BR324" s="11">
        <f>'VIS STOP cijfers'!BR76</f>
        <v>0</v>
      </c>
      <c r="BS324" s="11">
        <f>'VIS STOP cijfers'!BS76</f>
        <v>0</v>
      </c>
      <c r="BT324" s="11">
        <f>'VIS STOP cijfers'!BT76</f>
        <v>0</v>
      </c>
      <c r="BU324" s="11">
        <f>'VIS STOP cijfers'!BU76</f>
        <v>0</v>
      </c>
      <c r="BV324" s="11">
        <f>'VIS STOP cijfers'!BV76</f>
        <v>0</v>
      </c>
      <c r="BW324" s="11">
        <f>'VIS STOP cijfers'!BW76</f>
        <v>0</v>
      </c>
      <c r="BX324" s="47">
        <f>'VIS STOP cijfers'!BX76</f>
        <v>0</v>
      </c>
      <c r="BY324" s="49">
        <f>'VIS STOP cijfers'!BY76</f>
        <v>50</v>
      </c>
      <c r="BZ324" s="11">
        <f>'VIS STOP cijfers'!BZ76</f>
        <v>0</v>
      </c>
      <c r="CA324" s="11">
        <f>'VIS STOP cijfers'!CA76</f>
        <v>0</v>
      </c>
      <c r="CB324" s="11">
        <f>'VIS STOP cijfers'!CB76</f>
        <v>0</v>
      </c>
      <c r="CC324" s="11">
        <f>'VIS STOP cijfers'!CC76</f>
        <v>0</v>
      </c>
      <c r="CD324" s="11">
        <f>'VIS STOP cijfers'!CD76</f>
        <v>0</v>
      </c>
      <c r="CE324" s="11">
        <f>'VIS STOP cijfers'!CE76</f>
        <v>0</v>
      </c>
      <c r="CF324" s="11">
        <f>'VIS STOP cijfers'!CF76</f>
        <v>0</v>
      </c>
      <c r="CG324" s="11">
        <f>'VIS STOP cijfers'!CG76</f>
        <v>0</v>
      </c>
      <c r="CH324" s="11">
        <f>'VIS STOP cijfers'!CH76</f>
        <v>0</v>
      </c>
      <c r="CI324" s="11">
        <f>'VIS STOP cijfers'!CI76</f>
        <v>0</v>
      </c>
      <c r="CJ324" s="11">
        <f>'VIS STOP cijfers'!CJ76</f>
        <v>0</v>
      </c>
      <c r="CK324" s="11">
        <f>'VIS STOP cijfers'!CK76</f>
        <v>0</v>
      </c>
      <c r="CL324" s="49">
        <f>'VIS STOP cijfers'!CL76</f>
        <v>0</v>
      </c>
      <c r="CM324" s="11">
        <f>'VIS STOP cijfers'!CM76</f>
        <v>0</v>
      </c>
      <c r="CN324" s="11">
        <f>'VIS STOP cijfers'!CN76</f>
        <v>0</v>
      </c>
      <c r="CO324" s="11">
        <f>'VIS STOP cijfers'!CO76</f>
        <v>0</v>
      </c>
      <c r="CP324" s="11">
        <f>'VIS STOP cijfers'!CP76</f>
        <v>0</v>
      </c>
      <c r="CQ324" s="11">
        <f>'VIS STOP cijfers'!CQ76</f>
        <v>0</v>
      </c>
      <c r="CR324" s="11">
        <f>'VIS STOP cijfers'!CR76</f>
        <v>0</v>
      </c>
      <c r="CS324" s="11">
        <f>'VIS STOP cijfers'!CS76</f>
        <v>0</v>
      </c>
      <c r="CT324" s="11">
        <f>'VIS STOP cijfers'!CT76</f>
        <v>0</v>
      </c>
      <c r="CU324" s="11">
        <f>'VIS STOP cijfers'!CU76</f>
        <v>0</v>
      </c>
      <c r="CV324" s="11">
        <f>'VIS STOP cijfers'!CV76</f>
        <v>0</v>
      </c>
      <c r="CW324" s="11">
        <f>'VIS STOP cijfers'!CW76</f>
        <v>0</v>
      </c>
      <c r="CX324" s="11">
        <f>'VIS STOP cijfers'!CX76</f>
        <v>0</v>
      </c>
      <c r="CY324" s="26">
        <f>'VIS STOP cijfers'!CY76</f>
        <v>0</v>
      </c>
      <c r="CZ324" s="11">
        <f>'VIS STOP cijfers'!CZ76</f>
        <v>0</v>
      </c>
      <c r="DA324" s="11">
        <f>'VIS STOP cijfers'!DA76</f>
        <v>0</v>
      </c>
      <c r="DB324" s="11">
        <f>'VIS STOP cijfers'!DB76</f>
        <v>0</v>
      </c>
      <c r="DC324" s="11">
        <f>'VIS STOP cijfers'!DC76</f>
        <v>0</v>
      </c>
      <c r="DD324" s="11">
        <f>'VIS STOP cijfers'!DD76</f>
        <v>0</v>
      </c>
      <c r="DE324" s="11">
        <f>'VIS STOP cijfers'!DE76</f>
        <v>0</v>
      </c>
      <c r="DF324" s="11">
        <f>'VIS STOP cijfers'!DF76</f>
        <v>0</v>
      </c>
      <c r="DG324" s="11">
        <f>'VIS STOP cijfers'!DG76</f>
        <v>0</v>
      </c>
      <c r="DH324" s="11">
        <f>'VIS STOP cijfers'!DH76</f>
        <v>0</v>
      </c>
      <c r="DI324" s="11">
        <f>'VIS STOP cijfers'!DI76</f>
        <v>0</v>
      </c>
      <c r="DJ324" s="11">
        <f>'VIS STOP cijfers'!DJ76</f>
        <v>0</v>
      </c>
      <c r="DK324" s="11">
        <f>'VIS STOP cijfers'!DK76</f>
        <v>0</v>
      </c>
      <c r="DL324" s="26">
        <f>'VIS STOP cijfers'!DL76</f>
        <v>0</v>
      </c>
    </row>
    <row r="325" spans="1:116" s="165" customFormat="1">
      <c r="A325" s="47">
        <f>'VIS STOP cijfers'!A77</f>
        <v>0</v>
      </c>
      <c r="B325" s="49" t="str">
        <f>'VIS STOP cijfers'!B77</f>
        <v>WCNT/KEWZ</v>
      </c>
      <c r="C325" s="4" t="str">
        <f>'VIS STOP cijfers'!C77</f>
        <v>Visketen</v>
      </c>
      <c r="D325" s="4" t="str">
        <f>'VIS STOP cijfers'!D77</f>
        <v>VIS Certificering DERDEN</v>
      </c>
      <c r="E325" s="4" t="str">
        <f>'VIS STOP cijfers'!E77</f>
        <v>Reguliere workflow</v>
      </c>
      <c r="F325" s="5" t="str">
        <f>'VIS STOP cijfers'!F77</f>
        <v>Derden</v>
      </c>
      <c r="G325" s="4">
        <f>'VIS STOP cijfers'!G77</f>
        <v>0</v>
      </c>
      <c r="H325" s="15">
        <f>'VIS STOP cijfers'!H77</f>
        <v>7000</v>
      </c>
      <c r="I325" s="625">
        <f>'VIS STOP cijfers'!I77</f>
        <v>0</v>
      </c>
      <c r="J325" s="11">
        <f>'VIS STOP cijfers'!J77</f>
        <v>0</v>
      </c>
      <c r="K325" s="11">
        <f>'VIS STOP cijfers'!K77</f>
        <v>0</v>
      </c>
      <c r="L325" s="11">
        <f>'VIS STOP cijfers'!L77</f>
        <v>0</v>
      </c>
      <c r="M325" s="11">
        <f>'VIS STOP cijfers'!M77</f>
        <v>0</v>
      </c>
      <c r="N325" s="11">
        <f>'VIS STOP cijfers'!N77</f>
        <v>0</v>
      </c>
      <c r="O325" s="11">
        <f>'VIS STOP cijfers'!O77</f>
        <v>0</v>
      </c>
      <c r="P325" s="11">
        <f>'VIS STOP cijfers'!P77</f>
        <v>0</v>
      </c>
      <c r="Q325" s="26">
        <f>'VIS STOP cijfers'!Q77</f>
        <v>7000</v>
      </c>
      <c r="R325" s="15">
        <f>'VIS STOP cijfers'!R77</f>
        <v>0</v>
      </c>
      <c r="S325" s="11">
        <f>'VIS STOP cijfers'!S77</f>
        <v>0</v>
      </c>
      <c r="T325" s="11">
        <f>'VIS STOP cijfers'!T77</f>
        <v>7000</v>
      </c>
      <c r="U325" s="11">
        <f>'VIS STOP cijfers'!U77</f>
        <v>0</v>
      </c>
      <c r="V325" s="11">
        <f>'VIS STOP cijfers'!V77</f>
        <v>0</v>
      </c>
      <c r="W325" s="11">
        <f>'VIS STOP cijfers'!W77</f>
        <v>0</v>
      </c>
      <c r="X325" s="11">
        <f>'VIS STOP cijfers'!X77</f>
        <v>0</v>
      </c>
      <c r="Y325" s="11">
        <f>'VIS STOP cijfers'!Y77</f>
        <v>0</v>
      </c>
      <c r="Z325" s="49">
        <f>'VIS STOP cijfers'!Z77</f>
        <v>7000</v>
      </c>
      <c r="AA325" s="11">
        <f>'VIS STOP cijfers'!AA77</f>
        <v>0</v>
      </c>
      <c r="AB325" s="11">
        <f>'VIS STOP cijfers'!AB77</f>
        <v>0</v>
      </c>
      <c r="AC325" s="11">
        <f>'VIS STOP cijfers'!AC77</f>
        <v>0</v>
      </c>
      <c r="AD325" s="11">
        <f>'VIS STOP cijfers'!AD77</f>
        <v>7000</v>
      </c>
      <c r="AE325" s="11">
        <f>'VIS STOP cijfers'!AE77</f>
        <v>0</v>
      </c>
      <c r="AF325" s="11">
        <f>'VIS STOP cijfers'!AF77</f>
        <v>0</v>
      </c>
      <c r="AG325" s="49">
        <f>'VIS STOP cijfers'!AG77</f>
        <v>0</v>
      </c>
      <c r="AH325" s="11">
        <f>'VIS STOP cijfers'!AH77</f>
        <v>0</v>
      </c>
      <c r="AI325" s="11">
        <f>'VIS STOP cijfers'!AI77</f>
        <v>0</v>
      </c>
      <c r="AJ325" s="11">
        <f>'VIS STOP cijfers'!AJ77</f>
        <v>0</v>
      </c>
      <c r="AK325" s="11">
        <f>'VIS STOP cijfers'!AK77</f>
        <v>0</v>
      </c>
      <c r="AL325" s="49">
        <f>'VIS STOP cijfers'!AL77</f>
        <v>0</v>
      </c>
      <c r="AM325" s="11">
        <f>'VIS STOP cijfers'!AM77</f>
        <v>0</v>
      </c>
      <c r="AN325" s="11">
        <f>'VIS STOP cijfers'!AN77</f>
        <v>1750</v>
      </c>
      <c r="AO325" s="11">
        <f>'VIS STOP cijfers'!AO77</f>
        <v>1750</v>
      </c>
      <c r="AP325" s="11">
        <f>'VIS STOP cijfers'!AP77</f>
        <v>1750</v>
      </c>
      <c r="AQ325" s="11">
        <f>'VIS STOP cijfers'!AQ77</f>
        <v>1750</v>
      </c>
      <c r="AR325" s="49">
        <f>'VIS STOP cijfers'!AR77</f>
        <v>0</v>
      </c>
      <c r="AS325" s="11">
        <f>'VIS STOP cijfers'!AS77</f>
        <v>0</v>
      </c>
      <c r="AT325" s="11">
        <f>'VIS STOP cijfers'!AT77</f>
        <v>0</v>
      </c>
      <c r="AU325" s="11">
        <f>'VIS STOP cijfers'!AU77</f>
        <v>0</v>
      </c>
      <c r="AV325" s="11">
        <f>'VIS STOP cijfers'!AV77</f>
        <v>0</v>
      </c>
      <c r="AW325" s="11">
        <f>'VIS STOP cijfers'!AW77</f>
        <v>0</v>
      </c>
      <c r="AX325" s="11">
        <f>'VIS STOP cijfers'!AX77</f>
        <v>0</v>
      </c>
      <c r="AY325" s="11">
        <f>'VIS STOP cijfers'!AY77</f>
        <v>0</v>
      </c>
      <c r="AZ325" s="11">
        <f>'VIS STOP cijfers'!AZ77</f>
        <v>0</v>
      </c>
      <c r="BA325" s="11">
        <f>'VIS STOP cijfers'!BA77</f>
        <v>0</v>
      </c>
      <c r="BB325" s="11">
        <f>'VIS STOP cijfers'!BB77</f>
        <v>0</v>
      </c>
      <c r="BC325" s="49">
        <f>'VIS STOP cijfers'!BC77</f>
        <v>0</v>
      </c>
      <c r="BD325" s="11">
        <f>'VIS STOP cijfers'!BD77</f>
        <v>0</v>
      </c>
      <c r="BE325" s="11">
        <f>'VIS STOP cijfers'!BE77</f>
        <v>0</v>
      </c>
      <c r="BF325" s="11">
        <f>'VIS STOP cijfers'!BF77</f>
        <v>0</v>
      </c>
      <c r="BG325" s="11">
        <f>'VIS STOP cijfers'!BG77</f>
        <v>0</v>
      </c>
      <c r="BH325" s="11">
        <f>'VIS STOP cijfers'!BH77</f>
        <v>0</v>
      </c>
      <c r="BI325" s="11">
        <f>'VIS STOP cijfers'!BI77</f>
        <v>0</v>
      </c>
      <c r="BJ325" s="11">
        <f>'VIS STOP cijfers'!BJ77</f>
        <v>0</v>
      </c>
      <c r="BK325" s="49">
        <f>'VIS STOP cijfers'!BK77</f>
        <v>0</v>
      </c>
      <c r="BL325" s="11">
        <f>'VIS STOP cijfers'!BL77</f>
        <v>0</v>
      </c>
      <c r="BM325" s="11">
        <f>'VIS STOP cijfers'!BM77</f>
        <v>0</v>
      </c>
      <c r="BN325" s="11">
        <f>'VIS STOP cijfers'!BN77</f>
        <v>0</v>
      </c>
      <c r="BO325" s="11">
        <f>'VIS STOP cijfers'!BO77</f>
        <v>0</v>
      </c>
      <c r="BP325" s="11">
        <f>'VIS STOP cijfers'!BP77</f>
        <v>0</v>
      </c>
      <c r="BQ325" s="49">
        <f>'VIS STOP cijfers'!BQ77</f>
        <v>0</v>
      </c>
      <c r="BR325" s="11">
        <f>'VIS STOP cijfers'!BR77</f>
        <v>0</v>
      </c>
      <c r="BS325" s="11">
        <f>'VIS STOP cijfers'!BS77</f>
        <v>0</v>
      </c>
      <c r="BT325" s="11">
        <f>'VIS STOP cijfers'!BT77</f>
        <v>0</v>
      </c>
      <c r="BU325" s="11">
        <f>'VIS STOP cijfers'!BU77</f>
        <v>0</v>
      </c>
      <c r="BV325" s="11">
        <f>'VIS STOP cijfers'!BV77</f>
        <v>0</v>
      </c>
      <c r="BW325" s="11">
        <f>'VIS STOP cijfers'!BW77</f>
        <v>0</v>
      </c>
      <c r="BX325" s="47">
        <f>'VIS STOP cijfers'!BX77</f>
        <v>0</v>
      </c>
      <c r="BY325" s="49">
        <f>'VIS STOP cijfers'!BY77</f>
        <v>7000</v>
      </c>
      <c r="BZ325" s="11">
        <f>'VIS STOP cijfers'!BZ77</f>
        <v>0</v>
      </c>
      <c r="CA325" s="11">
        <f>'VIS STOP cijfers'!CA77</f>
        <v>0</v>
      </c>
      <c r="CB325" s="11">
        <f>'VIS STOP cijfers'!CB77</f>
        <v>0</v>
      </c>
      <c r="CC325" s="11">
        <f>'VIS STOP cijfers'!CC77</f>
        <v>0</v>
      </c>
      <c r="CD325" s="11">
        <f>'VIS STOP cijfers'!CD77</f>
        <v>0</v>
      </c>
      <c r="CE325" s="11">
        <f>'VIS STOP cijfers'!CE77</f>
        <v>0</v>
      </c>
      <c r="CF325" s="11">
        <f>'VIS STOP cijfers'!CF77</f>
        <v>0</v>
      </c>
      <c r="CG325" s="11">
        <f>'VIS STOP cijfers'!CG77</f>
        <v>0</v>
      </c>
      <c r="CH325" s="11">
        <f>'VIS STOP cijfers'!CH77</f>
        <v>0</v>
      </c>
      <c r="CI325" s="11">
        <f>'VIS STOP cijfers'!CI77</f>
        <v>0</v>
      </c>
      <c r="CJ325" s="11">
        <f>'VIS STOP cijfers'!CJ77</f>
        <v>0</v>
      </c>
      <c r="CK325" s="11">
        <f>'VIS STOP cijfers'!CK77</f>
        <v>0</v>
      </c>
      <c r="CL325" s="49">
        <f>'VIS STOP cijfers'!CL77</f>
        <v>0</v>
      </c>
      <c r="CM325" s="11">
        <f>'VIS STOP cijfers'!CM77</f>
        <v>0</v>
      </c>
      <c r="CN325" s="11">
        <f>'VIS STOP cijfers'!CN77</f>
        <v>0</v>
      </c>
      <c r="CO325" s="11">
        <f>'VIS STOP cijfers'!CO77</f>
        <v>0</v>
      </c>
      <c r="CP325" s="11">
        <f>'VIS STOP cijfers'!CP77</f>
        <v>0</v>
      </c>
      <c r="CQ325" s="11">
        <f>'VIS STOP cijfers'!CQ77</f>
        <v>0</v>
      </c>
      <c r="CR325" s="11">
        <f>'VIS STOP cijfers'!CR77</f>
        <v>0</v>
      </c>
      <c r="CS325" s="11">
        <f>'VIS STOP cijfers'!CS77</f>
        <v>0</v>
      </c>
      <c r="CT325" s="11">
        <f>'VIS STOP cijfers'!CT77</f>
        <v>0</v>
      </c>
      <c r="CU325" s="11">
        <f>'VIS STOP cijfers'!CU77</f>
        <v>0</v>
      </c>
      <c r="CV325" s="11">
        <f>'VIS STOP cijfers'!CV77</f>
        <v>0</v>
      </c>
      <c r="CW325" s="11">
        <f>'VIS STOP cijfers'!CW77</f>
        <v>0</v>
      </c>
      <c r="CX325" s="11">
        <f>'VIS STOP cijfers'!CX77</f>
        <v>0</v>
      </c>
      <c r="CY325" s="26">
        <f>'VIS STOP cijfers'!CY77</f>
        <v>0</v>
      </c>
      <c r="CZ325" s="11">
        <f>'VIS STOP cijfers'!CZ77</f>
        <v>0</v>
      </c>
      <c r="DA325" s="11">
        <f>'VIS STOP cijfers'!DA77</f>
        <v>0</v>
      </c>
      <c r="DB325" s="11">
        <f>'VIS STOP cijfers'!DB77</f>
        <v>0</v>
      </c>
      <c r="DC325" s="11">
        <f>'VIS STOP cijfers'!DC77</f>
        <v>0</v>
      </c>
      <c r="DD325" s="11">
        <f>'VIS STOP cijfers'!DD77</f>
        <v>0</v>
      </c>
      <c r="DE325" s="11">
        <f>'VIS STOP cijfers'!DE77</f>
        <v>0</v>
      </c>
      <c r="DF325" s="11">
        <f>'VIS STOP cijfers'!DF77</f>
        <v>0</v>
      </c>
      <c r="DG325" s="11">
        <f>'VIS STOP cijfers'!DG77</f>
        <v>0</v>
      </c>
      <c r="DH325" s="11">
        <f>'VIS STOP cijfers'!DH77</f>
        <v>0</v>
      </c>
      <c r="DI325" s="11">
        <f>'VIS STOP cijfers'!DI77</f>
        <v>0</v>
      </c>
      <c r="DJ325" s="11">
        <f>'VIS STOP cijfers'!DJ77</f>
        <v>0</v>
      </c>
      <c r="DK325" s="11">
        <f>'VIS STOP cijfers'!DK77</f>
        <v>0</v>
      </c>
      <c r="DL325" s="26">
        <f>'VIS STOP cijfers'!DL77</f>
        <v>0</v>
      </c>
    </row>
    <row r="326" spans="1:116" s="165" customFormat="1">
      <c r="A326" s="47">
        <f>'VIS STOP cijfers'!A78</f>
        <v>0</v>
      </c>
      <c r="B326" s="49" t="str">
        <f>'VIS STOP cijfers'!B78</f>
        <v>WCNT/KEWZ</v>
      </c>
      <c r="C326" s="4" t="str">
        <f>'VIS STOP cijfers'!C78</f>
        <v>Visketen</v>
      </c>
      <c r="D326" s="4" t="str">
        <f>'VIS STOP cijfers'!D78</f>
        <v>VIS Certificering DERDEN</v>
      </c>
      <c r="E326" s="4" t="str">
        <f>'VIS STOP cijfers'!E78</f>
        <v>Efficiencyslag certificering</v>
      </c>
      <c r="F326" s="5" t="str">
        <f>'VIS STOP cijfers'!F78</f>
        <v>Derden</v>
      </c>
      <c r="G326" s="4">
        <f>'VIS STOP cijfers'!G78</f>
        <v>0</v>
      </c>
      <c r="H326" s="15">
        <f>'VIS STOP cijfers'!H78</f>
        <v>200</v>
      </c>
      <c r="I326" s="625">
        <f>'VIS STOP cijfers'!I78</f>
        <v>0</v>
      </c>
      <c r="J326" s="11">
        <f>'VIS STOP cijfers'!J78</f>
        <v>0</v>
      </c>
      <c r="K326" s="11">
        <f>'VIS STOP cijfers'!K78</f>
        <v>0</v>
      </c>
      <c r="L326" s="11">
        <f>'VIS STOP cijfers'!L78</f>
        <v>0</v>
      </c>
      <c r="M326" s="11">
        <f>'VIS STOP cijfers'!M78</f>
        <v>0</v>
      </c>
      <c r="N326" s="11">
        <f>'VIS STOP cijfers'!N78</f>
        <v>0</v>
      </c>
      <c r="O326" s="11">
        <f>'VIS STOP cijfers'!O78</f>
        <v>0</v>
      </c>
      <c r="P326" s="11">
        <f>'VIS STOP cijfers'!P78</f>
        <v>0</v>
      </c>
      <c r="Q326" s="26">
        <f>'VIS STOP cijfers'!Q78</f>
        <v>200</v>
      </c>
      <c r="R326" s="15">
        <f>'VIS STOP cijfers'!R78</f>
        <v>0</v>
      </c>
      <c r="S326" s="11">
        <f>'VIS STOP cijfers'!S78</f>
        <v>0</v>
      </c>
      <c r="T326" s="11">
        <f>'VIS STOP cijfers'!T78</f>
        <v>200</v>
      </c>
      <c r="U326" s="11">
        <f>'VIS STOP cijfers'!U78</f>
        <v>0</v>
      </c>
      <c r="V326" s="11">
        <f>'VIS STOP cijfers'!V78</f>
        <v>0</v>
      </c>
      <c r="W326" s="11">
        <f>'VIS STOP cijfers'!W78</f>
        <v>0</v>
      </c>
      <c r="X326" s="11">
        <f>'VIS STOP cijfers'!X78</f>
        <v>0</v>
      </c>
      <c r="Y326" s="11">
        <f>'VIS STOP cijfers'!Y78</f>
        <v>0</v>
      </c>
      <c r="Z326" s="49">
        <f>'VIS STOP cijfers'!Z78</f>
        <v>200</v>
      </c>
      <c r="AA326" s="11">
        <f>'VIS STOP cijfers'!AA78</f>
        <v>0</v>
      </c>
      <c r="AB326" s="11">
        <f>'VIS STOP cijfers'!AB78</f>
        <v>0</v>
      </c>
      <c r="AC326" s="11">
        <f>'VIS STOP cijfers'!AC78</f>
        <v>0</v>
      </c>
      <c r="AD326" s="11">
        <f>'VIS STOP cijfers'!AD78</f>
        <v>200</v>
      </c>
      <c r="AE326" s="11">
        <f>'VIS STOP cijfers'!AE78</f>
        <v>0</v>
      </c>
      <c r="AF326" s="11">
        <f>'VIS STOP cijfers'!AF78</f>
        <v>0</v>
      </c>
      <c r="AG326" s="49">
        <f>'VIS STOP cijfers'!AG78</f>
        <v>0</v>
      </c>
      <c r="AH326" s="11">
        <f>'VIS STOP cijfers'!AH78</f>
        <v>0</v>
      </c>
      <c r="AI326" s="11">
        <f>'VIS STOP cijfers'!AI78</f>
        <v>0</v>
      </c>
      <c r="AJ326" s="11">
        <f>'VIS STOP cijfers'!AJ78</f>
        <v>0</v>
      </c>
      <c r="AK326" s="11">
        <f>'VIS STOP cijfers'!AK78</f>
        <v>0</v>
      </c>
      <c r="AL326" s="49">
        <f>'VIS STOP cijfers'!AL78</f>
        <v>0</v>
      </c>
      <c r="AM326" s="11">
        <f>'VIS STOP cijfers'!AM78</f>
        <v>0</v>
      </c>
      <c r="AN326" s="11">
        <f>'VIS STOP cijfers'!AN78</f>
        <v>50</v>
      </c>
      <c r="AO326" s="11">
        <f>'VIS STOP cijfers'!AO78</f>
        <v>50</v>
      </c>
      <c r="AP326" s="11">
        <f>'VIS STOP cijfers'!AP78</f>
        <v>50</v>
      </c>
      <c r="AQ326" s="11">
        <f>'VIS STOP cijfers'!AQ78</f>
        <v>50</v>
      </c>
      <c r="AR326" s="49">
        <f>'VIS STOP cijfers'!AR78</f>
        <v>0</v>
      </c>
      <c r="AS326" s="11">
        <f>'VIS STOP cijfers'!AS78</f>
        <v>0</v>
      </c>
      <c r="AT326" s="11">
        <f>'VIS STOP cijfers'!AT78</f>
        <v>0</v>
      </c>
      <c r="AU326" s="11">
        <f>'VIS STOP cijfers'!AU78</f>
        <v>0</v>
      </c>
      <c r="AV326" s="11">
        <f>'VIS STOP cijfers'!AV78</f>
        <v>0</v>
      </c>
      <c r="AW326" s="11">
        <f>'VIS STOP cijfers'!AW78</f>
        <v>0</v>
      </c>
      <c r="AX326" s="11">
        <f>'VIS STOP cijfers'!AX78</f>
        <v>0</v>
      </c>
      <c r="AY326" s="11">
        <f>'VIS STOP cijfers'!AY78</f>
        <v>0</v>
      </c>
      <c r="AZ326" s="11">
        <f>'VIS STOP cijfers'!AZ78</f>
        <v>0</v>
      </c>
      <c r="BA326" s="11">
        <f>'VIS STOP cijfers'!BA78</f>
        <v>0</v>
      </c>
      <c r="BB326" s="11">
        <f>'VIS STOP cijfers'!BB78</f>
        <v>0</v>
      </c>
      <c r="BC326" s="49">
        <f>'VIS STOP cijfers'!BC78</f>
        <v>0</v>
      </c>
      <c r="BD326" s="11">
        <f>'VIS STOP cijfers'!BD78</f>
        <v>0</v>
      </c>
      <c r="BE326" s="11">
        <f>'VIS STOP cijfers'!BE78</f>
        <v>0</v>
      </c>
      <c r="BF326" s="11">
        <f>'VIS STOP cijfers'!BF78</f>
        <v>0</v>
      </c>
      <c r="BG326" s="11">
        <f>'VIS STOP cijfers'!BG78</f>
        <v>0</v>
      </c>
      <c r="BH326" s="11">
        <f>'VIS STOP cijfers'!BH78</f>
        <v>0</v>
      </c>
      <c r="BI326" s="11">
        <f>'VIS STOP cijfers'!BI78</f>
        <v>0</v>
      </c>
      <c r="BJ326" s="11">
        <f>'VIS STOP cijfers'!BJ78</f>
        <v>0</v>
      </c>
      <c r="BK326" s="49">
        <f>'VIS STOP cijfers'!BK78</f>
        <v>0</v>
      </c>
      <c r="BL326" s="11">
        <f>'VIS STOP cijfers'!BL78</f>
        <v>0</v>
      </c>
      <c r="BM326" s="11">
        <f>'VIS STOP cijfers'!BM78</f>
        <v>0</v>
      </c>
      <c r="BN326" s="11">
        <f>'VIS STOP cijfers'!BN78</f>
        <v>0</v>
      </c>
      <c r="BO326" s="11">
        <f>'VIS STOP cijfers'!BO78</f>
        <v>0</v>
      </c>
      <c r="BP326" s="11">
        <f>'VIS STOP cijfers'!BP78</f>
        <v>0</v>
      </c>
      <c r="BQ326" s="49">
        <f>'VIS STOP cijfers'!BQ78</f>
        <v>0</v>
      </c>
      <c r="BR326" s="11">
        <f>'VIS STOP cijfers'!BR78</f>
        <v>0</v>
      </c>
      <c r="BS326" s="11">
        <f>'VIS STOP cijfers'!BS78</f>
        <v>0</v>
      </c>
      <c r="BT326" s="11">
        <f>'VIS STOP cijfers'!BT78</f>
        <v>0</v>
      </c>
      <c r="BU326" s="11">
        <f>'VIS STOP cijfers'!BU78</f>
        <v>0</v>
      </c>
      <c r="BV326" s="11">
        <f>'VIS STOP cijfers'!BV78</f>
        <v>0</v>
      </c>
      <c r="BW326" s="11">
        <f>'VIS STOP cijfers'!BW78</f>
        <v>0</v>
      </c>
      <c r="BX326" s="47">
        <f>'VIS STOP cijfers'!BX78</f>
        <v>0</v>
      </c>
      <c r="BY326" s="49">
        <f>'VIS STOP cijfers'!BY78</f>
        <v>200</v>
      </c>
      <c r="BZ326" s="11">
        <f>'VIS STOP cijfers'!BZ78</f>
        <v>0</v>
      </c>
      <c r="CA326" s="11">
        <f>'VIS STOP cijfers'!CA78</f>
        <v>0</v>
      </c>
      <c r="CB326" s="11">
        <f>'VIS STOP cijfers'!CB78</f>
        <v>0</v>
      </c>
      <c r="CC326" s="11">
        <f>'VIS STOP cijfers'!CC78</f>
        <v>0</v>
      </c>
      <c r="CD326" s="11">
        <f>'VIS STOP cijfers'!CD78</f>
        <v>0</v>
      </c>
      <c r="CE326" s="11">
        <f>'VIS STOP cijfers'!CE78</f>
        <v>0</v>
      </c>
      <c r="CF326" s="11">
        <f>'VIS STOP cijfers'!CF78</f>
        <v>0</v>
      </c>
      <c r="CG326" s="11">
        <f>'VIS STOP cijfers'!CG78</f>
        <v>0</v>
      </c>
      <c r="CH326" s="11">
        <f>'VIS STOP cijfers'!CH78</f>
        <v>0</v>
      </c>
      <c r="CI326" s="11">
        <f>'VIS STOP cijfers'!CI78</f>
        <v>0</v>
      </c>
      <c r="CJ326" s="11">
        <f>'VIS STOP cijfers'!CJ78</f>
        <v>0</v>
      </c>
      <c r="CK326" s="11">
        <f>'VIS STOP cijfers'!CK78</f>
        <v>0</v>
      </c>
      <c r="CL326" s="49">
        <f>'VIS STOP cijfers'!CL78</f>
        <v>0</v>
      </c>
      <c r="CM326" s="11">
        <f>'VIS STOP cijfers'!CM78</f>
        <v>0</v>
      </c>
      <c r="CN326" s="11">
        <f>'VIS STOP cijfers'!CN78</f>
        <v>0</v>
      </c>
      <c r="CO326" s="11">
        <f>'VIS STOP cijfers'!CO78</f>
        <v>0</v>
      </c>
      <c r="CP326" s="11">
        <f>'VIS STOP cijfers'!CP78</f>
        <v>0</v>
      </c>
      <c r="CQ326" s="11">
        <f>'VIS STOP cijfers'!CQ78</f>
        <v>0</v>
      </c>
      <c r="CR326" s="11">
        <f>'VIS STOP cijfers'!CR78</f>
        <v>0</v>
      </c>
      <c r="CS326" s="11">
        <f>'VIS STOP cijfers'!CS78</f>
        <v>0</v>
      </c>
      <c r="CT326" s="11">
        <f>'VIS STOP cijfers'!CT78</f>
        <v>0</v>
      </c>
      <c r="CU326" s="11">
        <f>'VIS STOP cijfers'!CU78</f>
        <v>0</v>
      </c>
      <c r="CV326" s="11">
        <f>'VIS STOP cijfers'!CV78</f>
        <v>0</v>
      </c>
      <c r="CW326" s="11">
        <f>'VIS STOP cijfers'!CW78</f>
        <v>0</v>
      </c>
      <c r="CX326" s="11">
        <f>'VIS STOP cijfers'!CX78</f>
        <v>0</v>
      </c>
      <c r="CY326" s="26">
        <f>'VIS STOP cijfers'!CY78</f>
        <v>0</v>
      </c>
      <c r="CZ326" s="11">
        <f>'VIS STOP cijfers'!CZ78</f>
        <v>0</v>
      </c>
      <c r="DA326" s="11">
        <f>'VIS STOP cijfers'!DA78</f>
        <v>0</v>
      </c>
      <c r="DB326" s="11">
        <f>'VIS STOP cijfers'!DB78</f>
        <v>0</v>
      </c>
      <c r="DC326" s="11">
        <f>'VIS STOP cijfers'!DC78</f>
        <v>0</v>
      </c>
      <c r="DD326" s="11">
        <f>'VIS STOP cijfers'!DD78</f>
        <v>0</v>
      </c>
      <c r="DE326" s="11">
        <f>'VIS STOP cijfers'!DE78</f>
        <v>0</v>
      </c>
      <c r="DF326" s="11">
        <f>'VIS STOP cijfers'!DF78</f>
        <v>0</v>
      </c>
      <c r="DG326" s="11">
        <f>'VIS STOP cijfers'!DG78</f>
        <v>0</v>
      </c>
      <c r="DH326" s="11">
        <f>'VIS STOP cijfers'!DH78</f>
        <v>0</v>
      </c>
      <c r="DI326" s="11">
        <f>'VIS STOP cijfers'!DI78</f>
        <v>0</v>
      </c>
      <c r="DJ326" s="11">
        <f>'VIS STOP cijfers'!DJ78</f>
        <v>0</v>
      </c>
      <c r="DK326" s="11">
        <f>'VIS STOP cijfers'!DK78</f>
        <v>0</v>
      </c>
      <c r="DL326" s="26">
        <f>'VIS STOP cijfers'!DL78</f>
        <v>0</v>
      </c>
    </row>
    <row r="327" spans="1:116" s="165" customFormat="1">
      <c r="A327" s="47">
        <f>'VIS STOP cijfers'!A80</f>
        <v>0</v>
      </c>
      <c r="B327" s="49" t="str">
        <f>'VIS STOP cijfers'!B80</f>
        <v>WHNT</v>
      </c>
      <c r="C327" s="4" t="str">
        <f>'VIS STOP cijfers'!C80</f>
        <v>Visketen</v>
      </c>
      <c r="D327" s="4" t="str">
        <f>'VIS STOP cijfers'!D80</f>
        <v>VIS Voedselveiligheid retribueerbaar DERDEN</v>
      </c>
      <c r="E327" s="4" t="str">
        <f>'VIS STOP cijfers'!E80</f>
        <v>TO werkzaamheden</v>
      </c>
      <c r="F327" s="5" t="str">
        <f>'VIS STOP cijfers'!F80</f>
        <v>Derden</v>
      </c>
      <c r="G327" s="4">
        <f>'VIS STOP cijfers'!G80</f>
        <v>0</v>
      </c>
      <c r="H327" s="15">
        <f>'VIS STOP cijfers'!H80</f>
        <v>50</v>
      </c>
      <c r="I327" s="625">
        <f>'VIS STOP cijfers'!I80</f>
        <v>0</v>
      </c>
      <c r="J327" s="11">
        <f>'VIS STOP cijfers'!J80</f>
        <v>0</v>
      </c>
      <c r="K327" s="11">
        <f>'VIS STOP cijfers'!K80</f>
        <v>0</v>
      </c>
      <c r="L327" s="11">
        <f>'VIS STOP cijfers'!L80</f>
        <v>0</v>
      </c>
      <c r="M327" s="11">
        <f>'VIS STOP cijfers'!M80</f>
        <v>0</v>
      </c>
      <c r="N327" s="11">
        <f>'VIS STOP cijfers'!N80</f>
        <v>0</v>
      </c>
      <c r="O327" s="11">
        <f>'VIS STOP cijfers'!O80</f>
        <v>0</v>
      </c>
      <c r="P327" s="11">
        <f>'VIS STOP cijfers'!P80</f>
        <v>0</v>
      </c>
      <c r="Q327" s="26">
        <f>'VIS STOP cijfers'!Q80</f>
        <v>50</v>
      </c>
      <c r="R327" s="15">
        <f>'VIS STOP cijfers'!R80</f>
        <v>0</v>
      </c>
      <c r="S327" s="11">
        <f>'VIS STOP cijfers'!S80</f>
        <v>0</v>
      </c>
      <c r="T327" s="11">
        <f>'VIS STOP cijfers'!T80</f>
        <v>50</v>
      </c>
      <c r="U327" s="11">
        <f>'VIS STOP cijfers'!U80</f>
        <v>0</v>
      </c>
      <c r="V327" s="11">
        <f>'VIS STOP cijfers'!V80</f>
        <v>0</v>
      </c>
      <c r="W327" s="11">
        <f>'VIS STOP cijfers'!W80</f>
        <v>0</v>
      </c>
      <c r="X327" s="11">
        <f>'VIS STOP cijfers'!X80</f>
        <v>0</v>
      </c>
      <c r="Y327" s="11">
        <f>'VIS STOP cijfers'!Y80</f>
        <v>0</v>
      </c>
      <c r="Z327" s="49">
        <f>'VIS STOP cijfers'!Z80</f>
        <v>50</v>
      </c>
      <c r="AA327" s="11">
        <f>'VIS STOP cijfers'!AA80</f>
        <v>50</v>
      </c>
      <c r="AB327" s="11">
        <f>'VIS STOP cijfers'!AB80</f>
        <v>0</v>
      </c>
      <c r="AC327" s="11">
        <f>'VIS STOP cijfers'!AC80</f>
        <v>0</v>
      </c>
      <c r="AD327" s="11">
        <f>'VIS STOP cijfers'!AD80</f>
        <v>0</v>
      </c>
      <c r="AE327" s="11">
        <f>'VIS STOP cijfers'!AE80</f>
        <v>0</v>
      </c>
      <c r="AF327" s="11">
        <f>'VIS STOP cijfers'!AF80</f>
        <v>0</v>
      </c>
      <c r="AG327" s="49">
        <f>'VIS STOP cijfers'!AG80</f>
        <v>0</v>
      </c>
      <c r="AH327" s="11">
        <f>'VIS STOP cijfers'!AH80</f>
        <v>0</v>
      </c>
      <c r="AI327" s="11">
        <f>'VIS STOP cijfers'!AI80</f>
        <v>0</v>
      </c>
      <c r="AJ327" s="11">
        <f>'VIS STOP cijfers'!AJ80</f>
        <v>50</v>
      </c>
      <c r="AK327" s="11">
        <f>'VIS STOP cijfers'!AK80</f>
        <v>0</v>
      </c>
      <c r="AL327" s="49">
        <f>'VIS STOP cijfers'!AL80</f>
        <v>0</v>
      </c>
      <c r="AM327" s="11">
        <f>'VIS STOP cijfers'!AM80</f>
        <v>0</v>
      </c>
      <c r="AN327" s="11">
        <f>'VIS STOP cijfers'!AN80</f>
        <v>0</v>
      </c>
      <c r="AO327" s="11">
        <f>'VIS STOP cijfers'!AO80</f>
        <v>0</v>
      </c>
      <c r="AP327" s="11">
        <f>'VIS STOP cijfers'!AP80</f>
        <v>0</v>
      </c>
      <c r="AQ327" s="11">
        <f>'VIS STOP cijfers'!AQ80</f>
        <v>0</v>
      </c>
      <c r="AR327" s="49">
        <f>'VIS STOP cijfers'!AR80</f>
        <v>0</v>
      </c>
      <c r="AS327" s="11">
        <f>'VIS STOP cijfers'!AS80</f>
        <v>0</v>
      </c>
      <c r="AT327" s="11">
        <f>'VIS STOP cijfers'!AT80</f>
        <v>0</v>
      </c>
      <c r="AU327" s="11">
        <f>'VIS STOP cijfers'!AU80</f>
        <v>0</v>
      </c>
      <c r="AV327" s="11">
        <f>'VIS STOP cijfers'!AV80</f>
        <v>0</v>
      </c>
      <c r="AW327" s="11">
        <f>'VIS STOP cijfers'!AW80</f>
        <v>0</v>
      </c>
      <c r="AX327" s="11">
        <f>'VIS STOP cijfers'!AX80</f>
        <v>0</v>
      </c>
      <c r="AY327" s="11">
        <f>'VIS STOP cijfers'!AY80</f>
        <v>0</v>
      </c>
      <c r="AZ327" s="11">
        <f>'VIS STOP cijfers'!AZ80</f>
        <v>0</v>
      </c>
      <c r="BA327" s="11">
        <f>'VIS STOP cijfers'!BA80</f>
        <v>0</v>
      </c>
      <c r="BB327" s="11">
        <f>'VIS STOP cijfers'!BB80</f>
        <v>0</v>
      </c>
      <c r="BC327" s="49">
        <f>'VIS STOP cijfers'!BC80</f>
        <v>0</v>
      </c>
      <c r="BD327" s="11">
        <f>'VIS STOP cijfers'!BD80</f>
        <v>0</v>
      </c>
      <c r="BE327" s="11">
        <f>'VIS STOP cijfers'!BE80</f>
        <v>0</v>
      </c>
      <c r="BF327" s="11">
        <f>'VIS STOP cijfers'!BF80</f>
        <v>0</v>
      </c>
      <c r="BG327" s="11">
        <f>'VIS STOP cijfers'!BG80</f>
        <v>0</v>
      </c>
      <c r="BH327" s="11">
        <f>'VIS STOP cijfers'!BH80</f>
        <v>0</v>
      </c>
      <c r="BI327" s="11">
        <f>'VIS STOP cijfers'!BI80</f>
        <v>0</v>
      </c>
      <c r="BJ327" s="11">
        <f>'VIS STOP cijfers'!BJ80</f>
        <v>0</v>
      </c>
      <c r="BK327" s="49">
        <f>'VIS STOP cijfers'!BK80</f>
        <v>0</v>
      </c>
      <c r="BL327" s="11">
        <f>'VIS STOP cijfers'!BL80</f>
        <v>0</v>
      </c>
      <c r="BM327" s="11">
        <f>'VIS STOP cijfers'!BM80</f>
        <v>0</v>
      </c>
      <c r="BN327" s="11">
        <f>'VIS STOP cijfers'!BN80</f>
        <v>0</v>
      </c>
      <c r="BO327" s="11">
        <f>'VIS STOP cijfers'!BO80</f>
        <v>0</v>
      </c>
      <c r="BP327" s="11">
        <f>'VIS STOP cijfers'!BP80</f>
        <v>0</v>
      </c>
      <c r="BQ327" s="49">
        <f>'VIS STOP cijfers'!BQ80</f>
        <v>0</v>
      </c>
      <c r="BR327" s="11">
        <f>'VIS STOP cijfers'!BR80</f>
        <v>0</v>
      </c>
      <c r="BS327" s="11">
        <f>'VIS STOP cijfers'!BS80</f>
        <v>0</v>
      </c>
      <c r="BT327" s="11">
        <f>'VIS STOP cijfers'!BT80</f>
        <v>0</v>
      </c>
      <c r="BU327" s="11">
        <f>'VIS STOP cijfers'!BU80</f>
        <v>0</v>
      </c>
      <c r="BV327" s="11">
        <f>'VIS STOP cijfers'!BV80</f>
        <v>0</v>
      </c>
      <c r="BW327" s="11">
        <f>'VIS STOP cijfers'!BW80</f>
        <v>0</v>
      </c>
      <c r="BX327" s="47">
        <f>'VIS STOP cijfers'!BX80</f>
        <v>0</v>
      </c>
      <c r="BY327" s="49">
        <f>'VIS STOP cijfers'!BY80</f>
        <v>50</v>
      </c>
      <c r="BZ327" s="11">
        <f>'VIS STOP cijfers'!BZ80</f>
        <v>0</v>
      </c>
      <c r="CA327" s="11">
        <f>'VIS STOP cijfers'!CA80</f>
        <v>0</v>
      </c>
      <c r="CB327" s="11">
        <f>'VIS STOP cijfers'!CB80</f>
        <v>0</v>
      </c>
      <c r="CC327" s="11">
        <f>'VIS STOP cijfers'!CC80</f>
        <v>0</v>
      </c>
      <c r="CD327" s="11">
        <f>'VIS STOP cijfers'!CD80</f>
        <v>0</v>
      </c>
      <c r="CE327" s="11">
        <f>'VIS STOP cijfers'!CE80</f>
        <v>0</v>
      </c>
      <c r="CF327" s="11">
        <f>'VIS STOP cijfers'!CF80</f>
        <v>0</v>
      </c>
      <c r="CG327" s="11">
        <f>'VIS STOP cijfers'!CG80</f>
        <v>0</v>
      </c>
      <c r="CH327" s="11">
        <f>'VIS STOP cijfers'!CH80</f>
        <v>0</v>
      </c>
      <c r="CI327" s="11">
        <f>'VIS STOP cijfers'!CI80</f>
        <v>0</v>
      </c>
      <c r="CJ327" s="11">
        <f>'VIS STOP cijfers'!CJ80</f>
        <v>0</v>
      </c>
      <c r="CK327" s="11">
        <f>'VIS STOP cijfers'!CK80</f>
        <v>0</v>
      </c>
      <c r="CL327" s="49">
        <f>'VIS STOP cijfers'!CL80</f>
        <v>0</v>
      </c>
      <c r="CM327" s="11">
        <f>'VIS STOP cijfers'!CM80</f>
        <v>0</v>
      </c>
      <c r="CN327" s="11">
        <f>'VIS STOP cijfers'!CN80</f>
        <v>0</v>
      </c>
      <c r="CO327" s="11">
        <f>'VIS STOP cijfers'!CO80</f>
        <v>0</v>
      </c>
      <c r="CP327" s="11">
        <f>'VIS STOP cijfers'!CP80</f>
        <v>0</v>
      </c>
      <c r="CQ327" s="11">
        <f>'VIS STOP cijfers'!CQ80</f>
        <v>0</v>
      </c>
      <c r="CR327" s="11">
        <f>'VIS STOP cijfers'!CR80</f>
        <v>0</v>
      </c>
      <c r="CS327" s="11">
        <f>'VIS STOP cijfers'!CS80</f>
        <v>0</v>
      </c>
      <c r="CT327" s="11">
        <f>'VIS STOP cijfers'!CT80</f>
        <v>0</v>
      </c>
      <c r="CU327" s="11">
        <f>'VIS STOP cijfers'!CU80</f>
        <v>0</v>
      </c>
      <c r="CV327" s="11">
        <f>'VIS STOP cijfers'!CV80</f>
        <v>0</v>
      </c>
      <c r="CW327" s="11">
        <f>'VIS STOP cijfers'!CW80</f>
        <v>0</v>
      </c>
      <c r="CX327" s="11">
        <f>'VIS STOP cijfers'!CX80</f>
        <v>0</v>
      </c>
      <c r="CY327" s="26">
        <f>'VIS STOP cijfers'!CY80</f>
        <v>0</v>
      </c>
      <c r="CZ327" s="11">
        <f>'VIS STOP cijfers'!CZ80</f>
        <v>0</v>
      </c>
      <c r="DA327" s="11">
        <f>'VIS STOP cijfers'!DA80</f>
        <v>0</v>
      </c>
      <c r="DB327" s="11">
        <f>'VIS STOP cijfers'!DB80</f>
        <v>0</v>
      </c>
      <c r="DC327" s="11">
        <f>'VIS STOP cijfers'!DC80</f>
        <v>0</v>
      </c>
      <c r="DD327" s="11">
        <f>'VIS STOP cijfers'!DD80</f>
        <v>0</v>
      </c>
      <c r="DE327" s="11">
        <f>'VIS STOP cijfers'!DE80</f>
        <v>0</v>
      </c>
      <c r="DF327" s="11">
        <f>'VIS STOP cijfers'!DF80</f>
        <v>0</v>
      </c>
      <c r="DG327" s="11">
        <f>'VIS STOP cijfers'!DG80</f>
        <v>0</v>
      </c>
      <c r="DH327" s="11">
        <f>'VIS STOP cijfers'!DH80</f>
        <v>0</v>
      </c>
      <c r="DI327" s="11">
        <f>'VIS STOP cijfers'!DI80</f>
        <v>0</v>
      </c>
      <c r="DJ327" s="11">
        <f>'VIS STOP cijfers'!DJ80</f>
        <v>0</v>
      </c>
      <c r="DK327" s="11">
        <f>'VIS STOP cijfers'!DK80</f>
        <v>0</v>
      </c>
      <c r="DL327" s="26">
        <f>'VIS STOP cijfers'!DL80</f>
        <v>0</v>
      </c>
    </row>
    <row r="328" spans="1:116" s="165" customFormat="1">
      <c r="A328" s="47">
        <f>'VIS STOP cijfers'!A81</f>
        <v>0</v>
      </c>
      <c r="B328" s="49" t="str">
        <f>'VIS STOP cijfers'!B81</f>
        <v>ISWE/ISWD/WHNT</v>
      </c>
      <c r="C328" s="4" t="str">
        <f>'VIS STOP cijfers'!C81</f>
        <v>Visketen</v>
      </c>
      <c r="D328" s="4" t="str">
        <f>'VIS STOP cijfers'!D81</f>
        <v>VIS Voedselveiligheid retribueerbaar DERDEN</v>
      </c>
      <c r="E328" s="4" t="str">
        <f>'VIS STOP cijfers'!E81</f>
        <v>Reguliere workflow</v>
      </c>
      <c r="F328" s="5" t="str">
        <f>'VIS STOP cijfers'!F81</f>
        <v>Derden</v>
      </c>
      <c r="G328" s="4">
        <f>'VIS STOP cijfers'!G81</f>
        <v>0</v>
      </c>
      <c r="H328" s="15">
        <f>'VIS STOP cijfers'!H81</f>
        <v>8195</v>
      </c>
      <c r="I328" s="625">
        <f>'VIS STOP cijfers'!I81</f>
        <v>0</v>
      </c>
      <c r="J328" s="11">
        <f>'VIS STOP cijfers'!J81</f>
        <v>0</v>
      </c>
      <c r="K328" s="11">
        <f>'VIS STOP cijfers'!K81</f>
        <v>0</v>
      </c>
      <c r="L328" s="11">
        <f>'VIS STOP cijfers'!L81</f>
        <v>0</v>
      </c>
      <c r="M328" s="11">
        <f>'VIS STOP cijfers'!M81</f>
        <v>0</v>
      </c>
      <c r="N328" s="11">
        <f>'VIS STOP cijfers'!N81</f>
        <v>0</v>
      </c>
      <c r="O328" s="11">
        <f>'VIS STOP cijfers'!O81</f>
        <v>0</v>
      </c>
      <c r="P328" s="11">
        <f>'VIS STOP cijfers'!P81</f>
        <v>0</v>
      </c>
      <c r="Q328" s="26">
        <f>'VIS STOP cijfers'!Q81</f>
        <v>8195</v>
      </c>
      <c r="R328" s="15">
        <f>'VIS STOP cijfers'!R81</f>
        <v>0</v>
      </c>
      <c r="S328" s="11">
        <f>'VIS STOP cijfers'!S81</f>
        <v>0</v>
      </c>
      <c r="T328" s="11">
        <f>'VIS STOP cijfers'!T81</f>
        <v>8195</v>
      </c>
      <c r="U328" s="11">
        <f>'VIS STOP cijfers'!U81</f>
        <v>0</v>
      </c>
      <c r="V328" s="11">
        <f>'VIS STOP cijfers'!V81</f>
        <v>0</v>
      </c>
      <c r="W328" s="11">
        <f>'VIS STOP cijfers'!W81</f>
        <v>0</v>
      </c>
      <c r="X328" s="11">
        <f>'VIS STOP cijfers'!X81</f>
        <v>0</v>
      </c>
      <c r="Y328" s="11">
        <f>'VIS STOP cijfers'!Y81</f>
        <v>0</v>
      </c>
      <c r="Z328" s="49">
        <f>'VIS STOP cijfers'!Z81</f>
        <v>8195</v>
      </c>
      <c r="AA328" s="11">
        <f>'VIS STOP cijfers'!AA81</f>
        <v>0</v>
      </c>
      <c r="AB328" s="11">
        <f>'VIS STOP cijfers'!AB81</f>
        <v>0</v>
      </c>
      <c r="AC328" s="11">
        <f>'VIS STOP cijfers'!AC81</f>
        <v>0</v>
      </c>
      <c r="AD328" s="11">
        <f>'VIS STOP cijfers'!AD81</f>
        <v>8195</v>
      </c>
      <c r="AE328" s="11">
        <f>'VIS STOP cijfers'!AE81</f>
        <v>0</v>
      </c>
      <c r="AF328" s="11">
        <f>'VIS STOP cijfers'!AF81</f>
        <v>0</v>
      </c>
      <c r="AG328" s="49">
        <f>'VIS STOP cijfers'!AG81</f>
        <v>0</v>
      </c>
      <c r="AH328" s="11">
        <f>'VIS STOP cijfers'!AH81</f>
        <v>0</v>
      </c>
      <c r="AI328" s="11">
        <f>'VIS STOP cijfers'!AI81</f>
        <v>0</v>
      </c>
      <c r="AJ328" s="11">
        <f>'VIS STOP cijfers'!AJ81</f>
        <v>0</v>
      </c>
      <c r="AK328" s="11">
        <f>'VIS STOP cijfers'!AK81</f>
        <v>0</v>
      </c>
      <c r="AL328" s="49">
        <f>'VIS STOP cijfers'!AL81</f>
        <v>0</v>
      </c>
      <c r="AM328" s="11">
        <f>'VIS STOP cijfers'!AM81</f>
        <v>0</v>
      </c>
      <c r="AN328" s="11">
        <f>'VIS STOP cijfers'!AN81</f>
        <v>2049</v>
      </c>
      <c r="AO328" s="11">
        <f>'VIS STOP cijfers'!AO81</f>
        <v>2049</v>
      </c>
      <c r="AP328" s="11">
        <f>'VIS STOP cijfers'!AP81</f>
        <v>2049</v>
      </c>
      <c r="AQ328" s="11">
        <f>'VIS STOP cijfers'!AQ81</f>
        <v>2048</v>
      </c>
      <c r="AR328" s="49">
        <f>'VIS STOP cijfers'!AR81</f>
        <v>0</v>
      </c>
      <c r="AS328" s="11">
        <f>'VIS STOP cijfers'!AS81</f>
        <v>0</v>
      </c>
      <c r="AT328" s="11">
        <f>'VIS STOP cijfers'!AT81</f>
        <v>0</v>
      </c>
      <c r="AU328" s="11">
        <f>'VIS STOP cijfers'!AU81</f>
        <v>0</v>
      </c>
      <c r="AV328" s="11">
        <f>'VIS STOP cijfers'!AV81</f>
        <v>0</v>
      </c>
      <c r="AW328" s="11">
        <f>'VIS STOP cijfers'!AW81</f>
        <v>0</v>
      </c>
      <c r="AX328" s="11">
        <f>'VIS STOP cijfers'!AX81</f>
        <v>0</v>
      </c>
      <c r="AY328" s="11">
        <f>'VIS STOP cijfers'!AY81</f>
        <v>0</v>
      </c>
      <c r="AZ328" s="11">
        <f>'VIS STOP cijfers'!AZ81</f>
        <v>0</v>
      </c>
      <c r="BA328" s="11">
        <f>'VIS STOP cijfers'!BA81</f>
        <v>0</v>
      </c>
      <c r="BB328" s="11">
        <f>'VIS STOP cijfers'!BB81</f>
        <v>0</v>
      </c>
      <c r="BC328" s="49">
        <f>'VIS STOP cijfers'!BC81</f>
        <v>0</v>
      </c>
      <c r="BD328" s="11">
        <f>'VIS STOP cijfers'!BD81</f>
        <v>0</v>
      </c>
      <c r="BE328" s="11">
        <f>'VIS STOP cijfers'!BE81</f>
        <v>0</v>
      </c>
      <c r="BF328" s="11">
        <f>'VIS STOP cijfers'!BF81</f>
        <v>0</v>
      </c>
      <c r="BG328" s="11">
        <f>'VIS STOP cijfers'!BG81</f>
        <v>0</v>
      </c>
      <c r="BH328" s="11">
        <f>'VIS STOP cijfers'!BH81</f>
        <v>0</v>
      </c>
      <c r="BI328" s="11">
        <f>'VIS STOP cijfers'!BI81</f>
        <v>0</v>
      </c>
      <c r="BJ328" s="11">
        <f>'VIS STOP cijfers'!BJ81</f>
        <v>0</v>
      </c>
      <c r="BK328" s="49">
        <f>'VIS STOP cijfers'!BK81</f>
        <v>0</v>
      </c>
      <c r="BL328" s="11">
        <f>'VIS STOP cijfers'!BL81</f>
        <v>0</v>
      </c>
      <c r="BM328" s="11">
        <f>'VIS STOP cijfers'!BM81</f>
        <v>0</v>
      </c>
      <c r="BN328" s="11">
        <f>'VIS STOP cijfers'!BN81</f>
        <v>0</v>
      </c>
      <c r="BO328" s="11">
        <f>'VIS STOP cijfers'!BO81</f>
        <v>0</v>
      </c>
      <c r="BP328" s="11">
        <f>'VIS STOP cijfers'!BP81</f>
        <v>0</v>
      </c>
      <c r="BQ328" s="49">
        <f>'VIS STOP cijfers'!BQ81</f>
        <v>0</v>
      </c>
      <c r="BR328" s="11">
        <f>'VIS STOP cijfers'!BR81</f>
        <v>0</v>
      </c>
      <c r="BS328" s="11">
        <f>'VIS STOP cijfers'!BS81</f>
        <v>0</v>
      </c>
      <c r="BT328" s="11">
        <f>'VIS STOP cijfers'!BT81</f>
        <v>0</v>
      </c>
      <c r="BU328" s="11">
        <f>'VIS STOP cijfers'!BU81</f>
        <v>0</v>
      </c>
      <c r="BV328" s="11">
        <f>'VIS STOP cijfers'!BV81</f>
        <v>0</v>
      </c>
      <c r="BW328" s="11">
        <f>'VIS STOP cijfers'!BW81</f>
        <v>0</v>
      </c>
      <c r="BX328" s="47">
        <f>'VIS STOP cijfers'!BX81</f>
        <v>0</v>
      </c>
      <c r="BY328" s="49">
        <f>'VIS STOP cijfers'!BY81</f>
        <v>8195</v>
      </c>
      <c r="BZ328" s="11">
        <f>'VIS STOP cijfers'!BZ81</f>
        <v>0</v>
      </c>
      <c r="CA328" s="11">
        <f>'VIS STOP cijfers'!CA81</f>
        <v>0</v>
      </c>
      <c r="CB328" s="11">
        <f>'VIS STOP cijfers'!CB81</f>
        <v>0</v>
      </c>
      <c r="CC328" s="11">
        <f>'VIS STOP cijfers'!CC81</f>
        <v>0</v>
      </c>
      <c r="CD328" s="11">
        <f>'VIS STOP cijfers'!CD81</f>
        <v>0</v>
      </c>
      <c r="CE328" s="11">
        <f>'VIS STOP cijfers'!CE81</f>
        <v>0</v>
      </c>
      <c r="CF328" s="11">
        <f>'VIS STOP cijfers'!CF81</f>
        <v>0</v>
      </c>
      <c r="CG328" s="11">
        <f>'VIS STOP cijfers'!CG81</f>
        <v>0</v>
      </c>
      <c r="CH328" s="11">
        <f>'VIS STOP cijfers'!CH81</f>
        <v>0</v>
      </c>
      <c r="CI328" s="11">
        <f>'VIS STOP cijfers'!CI81</f>
        <v>0</v>
      </c>
      <c r="CJ328" s="11">
        <f>'VIS STOP cijfers'!CJ81</f>
        <v>0</v>
      </c>
      <c r="CK328" s="11">
        <f>'VIS STOP cijfers'!CK81</f>
        <v>0</v>
      </c>
      <c r="CL328" s="49">
        <f>'VIS STOP cijfers'!CL81</f>
        <v>0</v>
      </c>
      <c r="CM328" s="11">
        <f>'VIS STOP cijfers'!CM81</f>
        <v>0</v>
      </c>
      <c r="CN328" s="11">
        <f>'VIS STOP cijfers'!CN81</f>
        <v>0</v>
      </c>
      <c r="CO328" s="11">
        <f>'VIS STOP cijfers'!CO81</f>
        <v>0</v>
      </c>
      <c r="CP328" s="11">
        <f>'VIS STOP cijfers'!CP81</f>
        <v>0</v>
      </c>
      <c r="CQ328" s="11">
        <f>'VIS STOP cijfers'!CQ81</f>
        <v>0</v>
      </c>
      <c r="CR328" s="11">
        <f>'VIS STOP cijfers'!CR81</f>
        <v>0</v>
      </c>
      <c r="CS328" s="11">
        <f>'VIS STOP cijfers'!CS81</f>
        <v>0</v>
      </c>
      <c r="CT328" s="11">
        <f>'VIS STOP cijfers'!CT81</f>
        <v>0</v>
      </c>
      <c r="CU328" s="11">
        <f>'VIS STOP cijfers'!CU81</f>
        <v>0</v>
      </c>
      <c r="CV328" s="11">
        <f>'VIS STOP cijfers'!CV81</f>
        <v>0</v>
      </c>
      <c r="CW328" s="11">
        <f>'VIS STOP cijfers'!CW81</f>
        <v>0</v>
      </c>
      <c r="CX328" s="11">
        <f>'VIS STOP cijfers'!CX81</f>
        <v>0</v>
      </c>
      <c r="CY328" s="26">
        <f>'VIS STOP cijfers'!CY81</f>
        <v>0</v>
      </c>
      <c r="CZ328" s="11">
        <f>'VIS STOP cijfers'!CZ81</f>
        <v>0</v>
      </c>
      <c r="DA328" s="11">
        <f>'VIS STOP cijfers'!DA81</f>
        <v>0</v>
      </c>
      <c r="DB328" s="11">
        <f>'VIS STOP cijfers'!DB81</f>
        <v>0</v>
      </c>
      <c r="DC328" s="11">
        <f>'VIS STOP cijfers'!DC81</f>
        <v>0</v>
      </c>
      <c r="DD328" s="11">
        <f>'VIS STOP cijfers'!DD81</f>
        <v>0</v>
      </c>
      <c r="DE328" s="11">
        <f>'VIS STOP cijfers'!DE81</f>
        <v>0</v>
      </c>
      <c r="DF328" s="11">
        <f>'VIS STOP cijfers'!DF81</f>
        <v>0</v>
      </c>
      <c r="DG328" s="11">
        <f>'VIS STOP cijfers'!DG81</f>
        <v>0</v>
      </c>
      <c r="DH328" s="11">
        <f>'VIS STOP cijfers'!DH81</f>
        <v>0</v>
      </c>
      <c r="DI328" s="11">
        <f>'VIS STOP cijfers'!DI81</f>
        <v>0</v>
      </c>
      <c r="DJ328" s="11">
        <f>'VIS STOP cijfers'!DJ81</f>
        <v>0</v>
      </c>
      <c r="DK328" s="11">
        <f>'VIS STOP cijfers'!DK81</f>
        <v>0</v>
      </c>
      <c r="DL328" s="26">
        <f>'VIS STOP cijfers'!DL81</f>
        <v>0</v>
      </c>
    </row>
    <row r="329" spans="1:116" s="165" customFormat="1" ht="13.8" thickBot="1">
      <c r="A329" s="47">
        <f>'VIS STOP cijfers'!A82</f>
        <v>0</v>
      </c>
      <c r="B329" s="49">
        <f>'VIS STOP cijfers'!B82</f>
        <v>0</v>
      </c>
      <c r="C329" s="4" t="str">
        <f>'VIS STOP cijfers'!C82</f>
        <v>Visketen</v>
      </c>
      <c r="D329" s="4" t="str">
        <f>'VIS STOP cijfers'!D82</f>
        <v>VIS Voedselveiligheid retribueerbaar DERDEN</v>
      </c>
      <c r="E329" s="519" t="str">
        <f>'VIS STOP cijfers'!E82</f>
        <v>Realisatie aanbevelingen FVO 2014</v>
      </c>
      <c r="F329" s="5" t="str">
        <f>'VIS STOP cijfers'!F82</f>
        <v>Derden</v>
      </c>
      <c r="G329" s="4">
        <f>'VIS STOP cijfers'!G82</f>
        <v>0</v>
      </c>
      <c r="H329" s="520" t="str">
        <f>'VIS STOP cijfers'!H82</f>
        <v>pm</v>
      </c>
      <c r="I329" s="627" t="str">
        <f>'VIS STOP cijfers'!I82</f>
        <v>vws? Geen uren toegekend</v>
      </c>
      <c r="J329" s="519">
        <f>'VIS STOP cijfers'!J82</f>
        <v>0</v>
      </c>
      <c r="K329" s="519">
        <f>'VIS STOP cijfers'!K82</f>
        <v>0</v>
      </c>
      <c r="L329" s="519">
        <f>'VIS STOP cijfers'!L82</f>
        <v>0</v>
      </c>
      <c r="M329" s="11">
        <f>'VIS STOP cijfers'!M82</f>
        <v>0</v>
      </c>
      <c r="N329" s="11">
        <f>'VIS STOP cijfers'!N82</f>
        <v>0</v>
      </c>
      <c r="O329" s="11">
        <f>'VIS STOP cijfers'!O82</f>
        <v>0</v>
      </c>
      <c r="P329" s="11">
        <f>'VIS STOP cijfers'!P82</f>
        <v>0</v>
      </c>
      <c r="Q329" s="26">
        <f>'VIS STOP cijfers'!Q82</f>
        <v>0</v>
      </c>
      <c r="R329" s="15">
        <f>'VIS STOP cijfers'!R82</f>
        <v>0</v>
      </c>
      <c r="S329" s="11">
        <f>'VIS STOP cijfers'!S82</f>
        <v>0</v>
      </c>
      <c r="T329" s="11">
        <f>'VIS STOP cijfers'!T82</f>
        <v>0</v>
      </c>
      <c r="U329" s="11">
        <f>'VIS STOP cijfers'!U82</f>
        <v>0</v>
      </c>
      <c r="V329" s="11">
        <f>'VIS STOP cijfers'!V82</f>
        <v>0</v>
      </c>
      <c r="W329" s="11">
        <f>'VIS STOP cijfers'!W82</f>
        <v>0</v>
      </c>
      <c r="X329" s="11">
        <f>'VIS STOP cijfers'!X82</f>
        <v>0</v>
      </c>
      <c r="Y329" s="11">
        <f>'VIS STOP cijfers'!Y82</f>
        <v>0</v>
      </c>
      <c r="Z329" s="49">
        <f>'VIS STOP cijfers'!Z82</f>
        <v>0</v>
      </c>
      <c r="AA329" s="11">
        <f>'VIS STOP cijfers'!AA82</f>
        <v>0</v>
      </c>
      <c r="AB329" s="11">
        <f>'VIS STOP cijfers'!AB82</f>
        <v>0</v>
      </c>
      <c r="AC329" s="11">
        <f>'VIS STOP cijfers'!AC82</f>
        <v>0</v>
      </c>
      <c r="AD329" s="11">
        <f>'VIS STOP cijfers'!AD82</f>
        <v>0</v>
      </c>
      <c r="AE329" s="11">
        <f>'VIS STOP cijfers'!AE82</f>
        <v>0</v>
      </c>
      <c r="AF329" s="11">
        <f>'VIS STOP cijfers'!AF82</f>
        <v>0</v>
      </c>
      <c r="AG329" s="49">
        <f>'VIS STOP cijfers'!AG82</f>
        <v>0</v>
      </c>
      <c r="AH329" s="11">
        <f>'VIS STOP cijfers'!AH82</f>
        <v>0</v>
      </c>
      <c r="AI329" s="11">
        <f>'VIS STOP cijfers'!AI82</f>
        <v>0</v>
      </c>
      <c r="AJ329" s="11">
        <f>'VIS STOP cijfers'!AJ82</f>
        <v>0</v>
      </c>
      <c r="AK329" s="11">
        <f>'VIS STOP cijfers'!AK82</f>
        <v>0</v>
      </c>
      <c r="AL329" s="49">
        <f>'VIS STOP cijfers'!AL82</f>
        <v>0</v>
      </c>
      <c r="AM329" s="11">
        <f>'VIS STOP cijfers'!AM82</f>
        <v>0</v>
      </c>
      <c r="AN329" s="11">
        <f>'VIS STOP cijfers'!AN82</f>
        <v>0</v>
      </c>
      <c r="AO329" s="11">
        <f>'VIS STOP cijfers'!AO82</f>
        <v>0</v>
      </c>
      <c r="AP329" s="11">
        <f>'VIS STOP cijfers'!AP82</f>
        <v>0</v>
      </c>
      <c r="AQ329" s="11">
        <f>'VIS STOP cijfers'!AQ82</f>
        <v>0</v>
      </c>
      <c r="AR329" s="49">
        <f>'VIS STOP cijfers'!AR82</f>
        <v>0</v>
      </c>
      <c r="AS329" s="11">
        <f>'VIS STOP cijfers'!AS82</f>
        <v>0</v>
      </c>
      <c r="AT329" s="11">
        <f>'VIS STOP cijfers'!AT82</f>
        <v>0</v>
      </c>
      <c r="AU329" s="11">
        <f>'VIS STOP cijfers'!AU82</f>
        <v>0</v>
      </c>
      <c r="AV329" s="11">
        <f>'VIS STOP cijfers'!AV82</f>
        <v>0</v>
      </c>
      <c r="AW329" s="11">
        <f>'VIS STOP cijfers'!AW82</f>
        <v>0</v>
      </c>
      <c r="AX329" s="11">
        <f>'VIS STOP cijfers'!AX82</f>
        <v>0</v>
      </c>
      <c r="AY329" s="11">
        <f>'VIS STOP cijfers'!AY82</f>
        <v>0</v>
      </c>
      <c r="AZ329" s="11">
        <f>'VIS STOP cijfers'!AZ82</f>
        <v>0</v>
      </c>
      <c r="BA329" s="11">
        <f>'VIS STOP cijfers'!BA82</f>
        <v>0</v>
      </c>
      <c r="BB329" s="11">
        <f>'VIS STOP cijfers'!BB82</f>
        <v>0</v>
      </c>
      <c r="BC329" s="49">
        <f>'VIS STOP cijfers'!BC82</f>
        <v>0</v>
      </c>
      <c r="BD329" s="11">
        <f>'VIS STOP cijfers'!BD82</f>
        <v>0</v>
      </c>
      <c r="BE329" s="11">
        <f>'VIS STOP cijfers'!BE82</f>
        <v>0</v>
      </c>
      <c r="BF329" s="11">
        <f>'VIS STOP cijfers'!BF82</f>
        <v>0</v>
      </c>
      <c r="BG329" s="11">
        <f>'VIS STOP cijfers'!BG82</f>
        <v>0</v>
      </c>
      <c r="BH329" s="11">
        <f>'VIS STOP cijfers'!BH82</f>
        <v>0</v>
      </c>
      <c r="BI329" s="11">
        <f>'VIS STOP cijfers'!BI82</f>
        <v>0</v>
      </c>
      <c r="BJ329" s="11">
        <f>'VIS STOP cijfers'!BJ82</f>
        <v>0</v>
      </c>
      <c r="BK329" s="49">
        <f>'VIS STOP cijfers'!BK82</f>
        <v>0</v>
      </c>
      <c r="BL329" s="11">
        <f>'VIS STOP cijfers'!BL82</f>
        <v>0</v>
      </c>
      <c r="BM329" s="11">
        <f>'VIS STOP cijfers'!BM82</f>
        <v>0</v>
      </c>
      <c r="BN329" s="11">
        <f>'VIS STOP cijfers'!BN82</f>
        <v>0</v>
      </c>
      <c r="BO329" s="11">
        <f>'VIS STOP cijfers'!BO82</f>
        <v>0</v>
      </c>
      <c r="BP329" s="11">
        <f>'VIS STOP cijfers'!BP82</f>
        <v>0</v>
      </c>
      <c r="BQ329" s="49">
        <f>'VIS STOP cijfers'!BQ82</f>
        <v>0</v>
      </c>
      <c r="BR329" s="11">
        <f>'VIS STOP cijfers'!BR82</f>
        <v>0</v>
      </c>
      <c r="BS329" s="11">
        <f>'VIS STOP cijfers'!BS82</f>
        <v>0</v>
      </c>
      <c r="BT329" s="11">
        <f>'VIS STOP cijfers'!BT82</f>
        <v>0</v>
      </c>
      <c r="BU329" s="11">
        <f>'VIS STOP cijfers'!BU82</f>
        <v>0</v>
      </c>
      <c r="BV329" s="11">
        <f>'VIS STOP cijfers'!BV82</f>
        <v>0</v>
      </c>
      <c r="BW329" s="11">
        <f>'VIS STOP cijfers'!BW82</f>
        <v>0</v>
      </c>
      <c r="BX329" s="47">
        <f>'VIS STOP cijfers'!BX82</f>
        <v>0</v>
      </c>
      <c r="BY329" s="49">
        <f>'VIS STOP cijfers'!BY82</f>
        <v>0</v>
      </c>
      <c r="BZ329" s="11">
        <f>'VIS STOP cijfers'!BZ82</f>
        <v>0</v>
      </c>
      <c r="CA329" s="11">
        <f>'VIS STOP cijfers'!CA82</f>
        <v>0</v>
      </c>
      <c r="CB329" s="11">
        <f>'VIS STOP cijfers'!CB82</f>
        <v>0</v>
      </c>
      <c r="CC329" s="11">
        <f>'VIS STOP cijfers'!CC82</f>
        <v>0</v>
      </c>
      <c r="CD329" s="11">
        <f>'VIS STOP cijfers'!CD82</f>
        <v>0</v>
      </c>
      <c r="CE329" s="11">
        <f>'VIS STOP cijfers'!CE82</f>
        <v>0</v>
      </c>
      <c r="CF329" s="11">
        <f>'VIS STOP cijfers'!CF82</f>
        <v>0</v>
      </c>
      <c r="CG329" s="11">
        <f>'VIS STOP cijfers'!CG82</f>
        <v>0</v>
      </c>
      <c r="CH329" s="11">
        <f>'VIS STOP cijfers'!CH82</f>
        <v>0</v>
      </c>
      <c r="CI329" s="11">
        <f>'VIS STOP cijfers'!CI82</f>
        <v>0</v>
      </c>
      <c r="CJ329" s="11">
        <f>'VIS STOP cijfers'!CJ82</f>
        <v>0</v>
      </c>
      <c r="CK329" s="11">
        <f>'VIS STOP cijfers'!CK82</f>
        <v>0</v>
      </c>
      <c r="CL329" s="49">
        <f>'VIS STOP cijfers'!CL82</f>
        <v>0</v>
      </c>
      <c r="CM329" s="11">
        <f>'VIS STOP cijfers'!CM82</f>
        <v>0</v>
      </c>
      <c r="CN329" s="11">
        <f>'VIS STOP cijfers'!CN82</f>
        <v>0</v>
      </c>
      <c r="CO329" s="11">
        <f>'VIS STOP cijfers'!CO82</f>
        <v>0</v>
      </c>
      <c r="CP329" s="11">
        <f>'VIS STOP cijfers'!CP82</f>
        <v>0</v>
      </c>
      <c r="CQ329" s="11">
        <f>'VIS STOP cijfers'!CQ82</f>
        <v>0</v>
      </c>
      <c r="CR329" s="11">
        <f>'VIS STOP cijfers'!CR82</f>
        <v>0</v>
      </c>
      <c r="CS329" s="11">
        <f>'VIS STOP cijfers'!CS82</f>
        <v>0</v>
      </c>
      <c r="CT329" s="11">
        <f>'VIS STOP cijfers'!CT82</f>
        <v>0</v>
      </c>
      <c r="CU329" s="11">
        <f>'VIS STOP cijfers'!CU82</f>
        <v>0</v>
      </c>
      <c r="CV329" s="11">
        <f>'VIS STOP cijfers'!CV82</f>
        <v>0</v>
      </c>
      <c r="CW329" s="11">
        <f>'VIS STOP cijfers'!CW82</f>
        <v>0</v>
      </c>
      <c r="CX329" s="11">
        <f>'VIS STOP cijfers'!CX82</f>
        <v>0</v>
      </c>
      <c r="CY329" s="26">
        <f>'VIS STOP cijfers'!CY82</f>
        <v>0</v>
      </c>
      <c r="CZ329" s="11">
        <f>'VIS STOP cijfers'!CZ82</f>
        <v>0</v>
      </c>
      <c r="DA329" s="11">
        <f>'VIS STOP cijfers'!DA82</f>
        <v>0</v>
      </c>
      <c r="DB329" s="11">
        <f>'VIS STOP cijfers'!DB82</f>
        <v>0</v>
      </c>
      <c r="DC329" s="11">
        <f>'VIS STOP cijfers'!DC82</f>
        <v>0</v>
      </c>
      <c r="DD329" s="11">
        <f>'VIS STOP cijfers'!DD82</f>
        <v>0</v>
      </c>
      <c r="DE329" s="11">
        <f>'VIS STOP cijfers'!DE82</f>
        <v>0</v>
      </c>
      <c r="DF329" s="11">
        <f>'VIS STOP cijfers'!DF82</f>
        <v>0</v>
      </c>
      <c r="DG329" s="11">
        <f>'VIS STOP cijfers'!DG82</f>
        <v>0</v>
      </c>
      <c r="DH329" s="11">
        <f>'VIS STOP cijfers'!DH82</f>
        <v>0</v>
      </c>
      <c r="DI329" s="11">
        <f>'VIS STOP cijfers'!DI82</f>
        <v>0</v>
      </c>
      <c r="DJ329" s="11">
        <f>'VIS STOP cijfers'!DJ82</f>
        <v>0</v>
      </c>
      <c r="DK329" s="11">
        <f>'VIS STOP cijfers'!DK82</f>
        <v>0</v>
      </c>
      <c r="DL329" s="26">
        <f>'VIS STOP cijfers'!DL82</f>
        <v>0</v>
      </c>
    </row>
    <row r="330" spans="1:116">
      <c r="A330" s="52">
        <f>'CV uitvoerend overige domeinen'!A3</f>
        <v>0</v>
      </c>
      <c r="B330" s="48">
        <f>'CV uitvoerend overige domeinen'!B3</f>
        <v>0</v>
      </c>
      <c r="C330" s="54" t="str">
        <f>'CV uitvoerend overige domeinen'!C3</f>
        <v>Dierenwelzijn</v>
      </c>
      <c r="D330" s="54" t="str">
        <f>'CV uitvoerend overige domeinen'!D3</f>
        <v>DW TU Doden van dieren op slachthuizen</v>
      </c>
      <c r="E330" s="54">
        <f>'CV uitvoerend overige domeinen'!E3</f>
        <v>0</v>
      </c>
      <c r="F330" s="60">
        <f>'CV uitvoerend overige domeinen'!F3</f>
        <v>0</v>
      </c>
      <c r="G330" s="54" t="str">
        <f>'CV uitvoerend overige domeinen'!G3</f>
        <v>DG Agro</v>
      </c>
      <c r="H330" s="21">
        <f>'CV uitvoerend overige domeinen'!H3</f>
        <v>200</v>
      </c>
      <c r="I330" s="14">
        <f>'CV uitvoerend overige domeinen'!I3</f>
        <v>0</v>
      </c>
      <c r="J330" s="14">
        <f>'CV uitvoerend overige domeinen'!J3</f>
        <v>0</v>
      </c>
      <c r="K330" s="14">
        <f>'CV uitvoerend overige domeinen'!K3</f>
        <v>0</v>
      </c>
      <c r="L330" s="14">
        <f>'CV uitvoerend overige domeinen'!L3</f>
        <v>0</v>
      </c>
      <c r="M330" s="14">
        <f>'CV uitvoerend overige domeinen'!M3</f>
        <v>0</v>
      </c>
      <c r="N330" s="14">
        <f>'CV uitvoerend overige domeinen'!N3</f>
        <v>0</v>
      </c>
      <c r="O330" s="14">
        <f>'CV uitvoerend overige domeinen'!O3</f>
        <v>0</v>
      </c>
      <c r="P330" s="14">
        <f>'CV uitvoerend overige domeinen'!P3</f>
        <v>0</v>
      </c>
      <c r="Q330" s="51">
        <f>'CV uitvoerend overige domeinen'!Q3</f>
        <v>200</v>
      </c>
      <c r="R330" s="21">
        <f>'CV uitvoerend overige domeinen'!R3</f>
        <v>0</v>
      </c>
      <c r="S330" s="14">
        <f>'CV uitvoerend overige domeinen'!S3</f>
        <v>0</v>
      </c>
      <c r="T330" s="14">
        <f>'CV uitvoerend overige domeinen'!T3</f>
        <v>200</v>
      </c>
      <c r="U330" s="14">
        <f>'CV uitvoerend overige domeinen'!U3</f>
        <v>0</v>
      </c>
      <c r="V330" s="14">
        <f>'CV uitvoerend overige domeinen'!V3</f>
        <v>0</v>
      </c>
      <c r="W330" s="14">
        <f>'CV uitvoerend overige domeinen'!W3</f>
        <v>0</v>
      </c>
      <c r="X330" s="14">
        <f>'CV uitvoerend overige domeinen'!X3</f>
        <v>0</v>
      </c>
      <c r="Y330" s="14">
        <f>'CV uitvoerend overige domeinen'!Y3</f>
        <v>0</v>
      </c>
      <c r="Z330" s="48">
        <f>'CV uitvoerend overige domeinen'!Z3</f>
        <v>200</v>
      </c>
      <c r="AA330" s="14">
        <f>'CV uitvoerend overige domeinen'!AA3</f>
        <v>0</v>
      </c>
      <c r="AB330" s="14">
        <f>'CV uitvoerend overige domeinen'!AB3</f>
        <v>0</v>
      </c>
      <c r="AC330" s="14">
        <f>'CV uitvoerend overige domeinen'!AC3</f>
        <v>200</v>
      </c>
      <c r="AD330" s="14">
        <f>'CV uitvoerend overige domeinen'!AD3</f>
        <v>0</v>
      </c>
      <c r="AE330" s="14">
        <f>'CV uitvoerend overige domeinen'!AE3</f>
        <v>0</v>
      </c>
      <c r="AF330" s="14">
        <f>'CV uitvoerend overige domeinen'!AF3</f>
        <v>0</v>
      </c>
      <c r="AG330" s="48">
        <f>'CV uitvoerend overige domeinen'!AG3</f>
        <v>0</v>
      </c>
      <c r="AH330" s="14">
        <f>'CV uitvoerend overige domeinen'!AH3</f>
        <v>0</v>
      </c>
      <c r="AI330" s="14">
        <f>'CV uitvoerend overige domeinen'!AI3</f>
        <v>0</v>
      </c>
      <c r="AJ330" s="14">
        <f>'CV uitvoerend overige domeinen'!AJ3</f>
        <v>0</v>
      </c>
      <c r="AK330" s="14">
        <f>'CV uitvoerend overige domeinen'!AK3</f>
        <v>0</v>
      </c>
      <c r="AL330" s="48">
        <f>'CV uitvoerend overige domeinen'!AL3</f>
        <v>0</v>
      </c>
      <c r="AM330" s="14">
        <f>'CV uitvoerend overige domeinen'!AM3</f>
        <v>0</v>
      </c>
      <c r="AN330" s="14">
        <f>'CV uitvoerend overige domeinen'!AN3</f>
        <v>0</v>
      </c>
      <c r="AO330" s="14">
        <f>'CV uitvoerend overige domeinen'!AO3</f>
        <v>0</v>
      </c>
      <c r="AP330" s="14">
        <f>'CV uitvoerend overige domeinen'!AP3</f>
        <v>0</v>
      </c>
      <c r="AQ330" s="14">
        <f>'CV uitvoerend overige domeinen'!AQ3</f>
        <v>0</v>
      </c>
      <c r="AR330" s="48">
        <f>'CV uitvoerend overige domeinen'!AR3</f>
        <v>0</v>
      </c>
      <c r="AS330" s="14">
        <f>'CV uitvoerend overige domeinen'!AS3</f>
        <v>0</v>
      </c>
      <c r="AT330" s="14">
        <f>'CV uitvoerend overige domeinen'!AT3</f>
        <v>0</v>
      </c>
      <c r="AU330" s="14">
        <f>'CV uitvoerend overige domeinen'!AU3</f>
        <v>0</v>
      </c>
      <c r="AV330" s="14">
        <f>'CV uitvoerend overige domeinen'!AV3</f>
        <v>0</v>
      </c>
      <c r="AW330" s="14">
        <f>'CV uitvoerend overige domeinen'!AW3</f>
        <v>0</v>
      </c>
      <c r="AX330" s="14">
        <f>'CV uitvoerend overige domeinen'!AX3</f>
        <v>0</v>
      </c>
      <c r="AY330" s="14">
        <f>'CV uitvoerend overige domeinen'!AY3</f>
        <v>0</v>
      </c>
      <c r="AZ330" s="14">
        <f>'CV uitvoerend overige domeinen'!AZ3</f>
        <v>0</v>
      </c>
      <c r="BA330" s="14">
        <f>'CV uitvoerend overige domeinen'!BA3</f>
        <v>0</v>
      </c>
      <c r="BB330" s="14">
        <f>'CV uitvoerend overige domeinen'!BB3</f>
        <v>0</v>
      </c>
      <c r="BC330" s="48">
        <f>'CV uitvoerend overige domeinen'!BC3</f>
        <v>0</v>
      </c>
      <c r="BD330" s="14">
        <f>'CV uitvoerend overige domeinen'!BD3</f>
        <v>0</v>
      </c>
      <c r="BE330" s="14">
        <f>'CV uitvoerend overige domeinen'!BE3</f>
        <v>0</v>
      </c>
      <c r="BF330" s="14">
        <f>'CV uitvoerend overige domeinen'!BF3</f>
        <v>0</v>
      </c>
      <c r="BG330" s="14">
        <f>'CV uitvoerend overige domeinen'!BG3</f>
        <v>0</v>
      </c>
      <c r="BH330" s="14">
        <f>'CV uitvoerend overige domeinen'!BH3</f>
        <v>0</v>
      </c>
      <c r="BI330" s="14">
        <f>'CV uitvoerend overige domeinen'!BI3</f>
        <v>0</v>
      </c>
      <c r="BJ330" s="14">
        <f>'CV uitvoerend overige domeinen'!BJ3</f>
        <v>0</v>
      </c>
      <c r="BK330" s="48">
        <f>'CV uitvoerend overige domeinen'!BK3</f>
        <v>0</v>
      </c>
      <c r="BL330" s="14">
        <f>'CV uitvoerend overige domeinen'!BL3</f>
        <v>0</v>
      </c>
      <c r="BM330" s="14">
        <f>'CV uitvoerend overige domeinen'!BM3</f>
        <v>0</v>
      </c>
      <c r="BN330" s="14">
        <f>'CV uitvoerend overige domeinen'!BN3</f>
        <v>0</v>
      </c>
      <c r="BO330" s="14">
        <f>'CV uitvoerend overige domeinen'!BO3</f>
        <v>0</v>
      </c>
      <c r="BP330" s="14">
        <f>'CV uitvoerend overige domeinen'!BP3</f>
        <v>0</v>
      </c>
      <c r="BQ330" s="48">
        <f>'CV uitvoerend overige domeinen'!BQ3</f>
        <v>0</v>
      </c>
      <c r="BR330" s="14">
        <v>50</v>
      </c>
      <c r="BS330" s="14">
        <v>50</v>
      </c>
      <c r="BT330" s="14">
        <v>25</v>
      </c>
      <c r="BU330" s="14">
        <v>25</v>
      </c>
      <c r="BV330" s="14">
        <v>25</v>
      </c>
      <c r="BW330" s="14">
        <v>25</v>
      </c>
      <c r="BX330" s="48">
        <f>'CV uitvoerend overige domeinen'!BX3</f>
        <v>200</v>
      </c>
      <c r="BY330" s="48">
        <f>'CV uitvoerend overige domeinen'!BY3</f>
        <v>0</v>
      </c>
      <c r="BZ330" s="14">
        <f>'CV uitvoerend overige domeinen'!BZ3</f>
        <v>0</v>
      </c>
      <c r="CA330" s="14">
        <f>'CV uitvoerend overige domeinen'!CA3</f>
        <v>0</v>
      </c>
      <c r="CB330" s="14">
        <f>'CV uitvoerend overige domeinen'!CB3</f>
        <v>0</v>
      </c>
      <c r="CC330" s="14">
        <f>'CV uitvoerend overige domeinen'!CC3</f>
        <v>0</v>
      </c>
      <c r="CD330" s="14">
        <f>'CV uitvoerend overige domeinen'!CD3</f>
        <v>0</v>
      </c>
      <c r="CE330" s="14">
        <f>'CV uitvoerend overige domeinen'!CE3</f>
        <v>0</v>
      </c>
      <c r="CF330" s="14">
        <f>'CV uitvoerend overige domeinen'!CF3</f>
        <v>0</v>
      </c>
      <c r="CG330" s="14">
        <f>'CV uitvoerend overige domeinen'!CG3</f>
        <v>0</v>
      </c>
      <c r="CH330" s="14">
        <f>'CV uitvoerend overige domeinen'!CH3</f>
        <v>0</v>
      </c>
      <c r="CI330" s="14">
        <f>'CV uitvoerend overige domeinen'!CI3</f>
        <v>0</v>
      </c>
      <c r="CJ330" s="14">
        <f>'CV uitvoerend overige domeinen'!CJ3</f>
        <v>0</v>
      </c>
      <c r="CK330" s="14">
        <f>'CV uitvoerend overige domeinen'!CK3</f>
        <v>0</v>
      </c>
      <c r="CL330" s="48">
        <f>'CV uitvoerend overige domeinen'!CL3</f>
        <v>0</v>
      </c>
      <c r="CM330" s="14">
        <f>'CV uitvoerend overige domeinen'!CM3</f>
        <v>0</v>
      </c>
      <c r="CN330" s="14">
        <f>'CV uitvoerend overige domeinen'!CN3</f>
        <v>0</v>
      </c>
      <c r="CO330" s="14">
        <f>'CV uitvoerend overige domeinen'!CO3</f>
        <v>0</v>
      </c>
      <c r="CP330" s="14">
        <f>'CV uitvoerend overige domeinen'!CP3</f>
        <v>0</v>
      </c>
      <c r="CQ330" s="14">
        <f>'CV uitvoerend overige domeinen'!CQ3</f>
        <v>0</v>
      </c>
      <c r="CR330" s="14">
        <f>'CV uitvoerend overige domeinen'!CR3</f>
        <v>0</v>
      </c>
      <c r="CS330" s="14">
        <f>'CV uitvoerend overige domeinen'!CS3</f>
        <v>0</v>
      </c>
      <c r="CT330" s="14">
        <f>'CV uitvoerend overige domeinen'!CT3</f>
        <v>0</v>
      </c>
      <c r="CU330" s="14">
        <f>'CV uitvoerend overige domeinen'!CU3</f>
        <v>0</v>
      </c>
      <c r="CV330" s="14">
        <f>'CV uitvoerend overige domeinen'!CV3</f>
        <v>0</v>
      </c>
      <c r="CW330" s="14">
        <f>'CV uitvoerend overige domeinen'!CW3</f>
        <v>0</v>
      </c>
      <c r="CX330" s="14">
        <f>'CV uitvoerend overige domeinen'!CX3</f>
        <v>0</v>
      </c>
      <c r="CY330" s="51">
        <f>'CV uitvoerend overige domeinen'!CY3</f>
        <v>0</v>
      </c>
      <c r="CZ330" s="21">
        <f>'CV uitvoerend overige domeinen'!CZ3</f>
        <v>0</v>
      </c>
      <c r="DA330" s="14">
        <f>'CV uitvoerend overige domeinen'!DA3</f>
        <v>0</v>
      </c>
      <c r="DB330" s="14">
        <f>'CV uitvoerend overige domeinen'!DB3</f>
        <v>0</v>
      </c>
      <c r="DC330" s="14">
        <f>'CV uitvoerend overige domeinen'!DC3</f>
        <v>0</v>
      </c>
      <c r="DD330" s="14">
        <f>'CV uitvoerend overige domeinen'!DD3</f>
        <v>0</v>
      </c>
      <c r="DE330" s="14">
        <f>'CV uitvoerend overige domeinen'!DE3</f>
        <v>0</v>
      </c>
      <c r="DF330" s="14">
        <f>'CV uitvoerend overige domeinen'!DF3</f>
        <v>0</v>
      </c>
      <c r="DG330" s="14">
        <f>'CV uitvoerend overige domeinen'!DG3</f>
        <v>0</v>
      </c>
      <c r="DH330" s="14">
        <f>'CV uitvoerend overige domeinen'!DH3</f>
        <v>0</v>
      </c>
      <c r="DI330" s="14">
        <f>'CV uitvoerend overige domeinen'!DI3</f>
        <v>0</v>
      </c>
      <c r="DJ330" s="14">
        <f>'CV uitvoerend overige domeinen'!DJ3</f>
        <v>0</v>
      </c>
      <c r="DK330" s="14">
        <f>'CV uitvoerend overige domeinen'!DK3</f>
        <v>0</v>
      </c>
      <c r="DL330" s="51">
        <f>'CV uitvoerend overige domeinen'!DL3</f>
        <v>0</v>
      </c>
    </row>
    <row r="331" spans="1:116">
      <c r="A331" s="47">
        <f>'CV uitvoerend overige domeinen'!A6</f>
        <v>0</v>
      </c>
      <c r="B331" s="49">
        <f>'CV uitvoerend overige domeinen'!B6</f>
        <v>0</v>
      </c>
      <c r="C331" s="4" t="str">
        <f>'CV uitvoerend overige domeinen'!C6</f>
        <v>Export</v>
      </c>
      <c r="D331" s="4" t="str">
        <f>'CV uitvoerend overige domeinen'!D6</f>
        <v>EXP TU Steekproef Derden</v>
      </c>
      <c r="E331" s="4">
        <f>'CV uitvoerend overige domeinen'!E6</f>
        <v>0</v>
      </c>
      <c r="F331" s="5">
        <f>'CV uitvoerend overige domeinen'!F6</f>
        <v>0</v>
      </c>
      <c r="G331" s="4" t="str">
        <f>'CV uitvoerend overige domeinen'!G6</f>
        <v>Derden</v>
      </c>
      <c r="H331" s="15">
        <f>'CV uitvoerend overige domeinen'!H6</f>
        <v>2820</v>
      </c>
      <c r="I331" s="11">
        <f>'CV uitvoerend overige domeinen'!I6</f>
        <v>0</v>
      </c>
      <c r="J331" s="11">
        <f>'CV uitvoerend overige domeinen'!J6</f>
        <v>0</v>
      </c>
      <c r="K331" s="11">
        <f>'CV uitvoerend overige domeinen'!K6</f>
        <v>0</v>
      </c>
      <c r="L331" s="11">
        <f>'CV uitvoerend overige domeinen'!L6</f>
        <v>0</v>
      </c>
      <c r="M331" s="11">
        <f>'CV uitvoerend overige domeinen'!M6</f>
        <v>0</v>
      </c>
      <c r="N331" s="11">
        <f>'CV uitvoerend overige domeinen'!N6</f>
        <v>0</v>
      </c>
      <c r="O331" s="11">
        <f>'CV uitvoerend overige domeinen'!O6</f>
        <v>0</v>
      </c>
      <c r="P331" s="11">
        <f>'CV uitvoerend overige domeinen'!P6</f>
        <v>0</v>
      </c>
      <c r="Q331" s="26">
        <f>'CV uitvoerend overige domeinen'!Q6</f>
        <v>2820</v>
      </c>
      <c r="R331" s="15">
        <f>'CV uitvoerend overige domeinen'!R6</f>
        <v>0</v>
      </c>
      <c r="S331" s="11">
        <f>'CV uitvoerend overige domeinen'!S6</f>
        <v>0</v>
      </c>
      <c r="T331" s="11">
        <f>'CV uitvoerend overige domeinen'!T6</f>
        <v>2820</v>
      </c>
      <c r="U331" s="11">
        <f>'CV uitvoerend overige domeinen'!U6</f>
        <v>0</v>
      </c>
      <c r="V331" s="11">
        <f>'CV uitvoerend overige domeinen'!V6</f>
        <v>0</v>
      </c>
      <c r="W331" s="11">
        <f>'CV uitvoerend overige domeinen'!W6</f>
        <v>0</v>
      </c>
      <c r="X331" s="11">
        <f>'CV uitvoerend overige domeinen'!X6</f>
        <v>0</v>
      </c>
      <c r="Y331" s="11">
        <f>'CV uitvoerend overige domeinen'!Y6</f>
        <v>0</v>
      </c>
      <c r="Z331" s="49">
        <f>'CV uitvoerend overige domeinen'!Z6</f>
        <v>2820</v>
      </c>
      <c r="AA331" s="11">
        <f>'CV uitvoerend overige domeinen'!AA6</f>
        <v>0</v>
      </c>
      <c r="AB331" s="11">
        <f>'CV uitvoerend overige domeinen'!AB6</f>
        <v>0</v>
      </c>
      <c r="AC331" s="11">
        <f>'CV uitvoerend overige domeinen'!AC6</f>
        <v>2820</v>
      </c>
      <c r="AD331" s="11">
        <f>'CV uitvoerend overige domeinen'!AD6</f>
        <v>0</v>
      </c>
      <c r="AE331" s="11">
        <f>'CV uitvoerend overige domeinen'!AE6</f>
        <v>0</v>
      </c>
      <c r="AF331" s="11">
        <f>'CV uitvoerend overige domeinen'!AF6</f>
        <v>0</v>
      </c>
      <c r="AG331" s="49">
        <f>'CV uitvoerend overige domeinen'!AG6</f>
        <v>0</v>
      </c>
      <c r="AH331" s="11">
        <f>'CV uitvoerend overige domeinen'!AH6</f>
        <v>0</v>
      </c>
      <c r="AI331" s="11">
        <f>'CV uitvoerend overige domeinen'!AI6</f>
        <v>0</v>
      </c>
      <c r="AJ331" s="11">
        <f>'CV uitvoerend overige domeinen'!AJ6</f>
        <v>0</v>
      </c>
      <c r="AK331" s="11">
        <f>'CV uitvoerend overige domeinen'!AK6</f>
        <v>0</v>
      </c>
      <c r="AL331" s="49">
        <f>'CV uitvoerend overige domeinen'!AL6</f>
        <v>0</v>
      </c>
      <c r="AM331" s="11">
        <f>'CV uitvoerend overige domeinen'!AM6</f>
        <v>0</v>
      </c>
      <c r="AN331" s="11">
        <f>'CV uitvoerend overige domeinen'!AN6</f>
        <v>0</v>
      </c>
      <c r="AO331" s="11">
        <f>'CV uitvoerend overige domeinen'!AO6</f>
        <v>0</v>
      </c>
      <c r="AP331" s="11">
        <f>'CV uitvoerend overige domeinen'!AP6</f>
        <v>0</v>
      </c>
      <c r="AQ331" s="11">
        <f>'CV uitvoerend overige domeinen'!AQ6</f>
        <v>0</v>
      </c>
      <c r="AR331" s="49">
        <f>'CV uitvoerend overige domeinen'!AR6</f>
        <v>0</v>
      </c>
      <c r="AS331" s="11">
        <f>'CV uitvoerend overige domeinen'!AS6</f>
        <v>0</v>
      </c>
      <c r="AT331" s="11">
        <f>'CV uitvoerend overige domeinen'!AT6</f>
        <v>0</v>
      </c>
      <c r="AU331" s="11">
        <f>'CV uitvoerend overige domeinen'!AU6</f>
        <v>0</v>
      </c>
      <c r="AV331" s="11">
        <f>'CV uitvoerend overige domeinen'!AV6</f>
        <v>0</v>
      </c>
      <c r="AW331" s="11">
        <f>'CV uitvoerend overige domeinen'!AW6</f>
        <v>0</v>
      </c>
      <c r="AX331" s="11">
        <f>'CV uitvoerend overige domeinen'!AX6</f>
        <v>0</v>
      </c>
      <c r="AY331" s="11">
        <f>'CV uitvoerend overige domeinen'!AY6</f>
        <v>0</v>
      </c>
      <c r="AZ331" s="11">
        <f>'CV uitvoerend overige domeinen'!AZ6</f>
        <v>0</v>
      </c>
      <c r="BA331" s="11">
        <f>'CV uitvoerend overige domeinen'!BA6</f>
        <v>0</v>
      </c>
      <c r="BB331" s="11">
        <f>'CV uitvoerend overige domeinen'!BB6</f>
        <v>0</v>
      </c>
      <c r="BC331" s="49">
        <f>'CV uitvoerend overige domeinen'!BC6</f>
        <v>0</v>
      </c>
      <c r="BD331" s="11">
        <f>'CV uitvoerend overige domeinen'!BD6</f>
        <v>0</v>
      </c>
      <c r="BE331" s="11">
        <f>'CV uitvoerend overige domeinen'!BE6</f>
        <v>0</v>
      </c>
      <c r="BF331" s="11">
        <f>'CV uitvoerend overige domeinen'!BF6</f>
        <v>0</v>
      </c>
      <c r="BG331" s="11">
        <f>'CV uitvoerend overige domeinen'!BG6</f>
        <v>0</v>
      </c>
      <c r="BH331" s="11">
        <f>'CV uitvoerend overige domeinen'!BH6</f>
        <v>0</v>
      </c>
      <c r="BI331" s="11">
        <f>'CV uitvoerend overige domeinen'!BI6</f>
        <v>0</v>
      </c>
      <c r="BJ331" s="11">
        <f>'CV uitvoerend overige domeinen'!BJ6</f>
        <v>0</v>
      </c>
      <c r="BK331" s="49">
        <f>'CV uitvoerend overige domeinen'!BK6</f>
        <v>0</v>
      </c>
      <c r="BL331" s="11">
        <f>'CV uitvoerend overige domeinen'!BL6</f>
        <v>0</v>
      </c>
      <c r="BM331" s="11">
        <f>'CV uitvoerend overige domeinen'!BM6</f>
        <v>0</v>
      </c>
      <c r="BN331" s="11">
        <f>'CV uitvoerend overige domeinen'!BN6</f>
        <v>0</v>
      </c>
      <c r="BO331" s="11">
        <f>'CV uitvoerend overige domeinen'!BO6</f>
        <v>0</v>
      </c>
      <c r="BP331" s="11">
        <f>'CV uitvoerend overige domeinen'!BP6</f>
        <v>0</v>
      </c>
      <c r="BQ331" s="49">
        <f>'CV uitvoerend overige domeinen'!BQ6</f>
        <v>0</v>
      </c>
      <c r="BR331" s="11">
        <f>'CV uitvoerend overige domeinen'!BR6</f>
        <v>0</v>
      </c>
      <c r="BS331" s="11">
        <v>1015</v>
      </c>
      <c r="BT331" s="11">
        <f>'CV uitvoerend overige domeinen'!BT6</f>
        <v>0</v>
      </c>
      <c r="BU331" s="11">
        <v>1805</v>
      </c>
      <c r="BV331" s="11">
        <f>'CV uitvoerend overige domeinen'!BV6</f>
        <v>0</v>
      </c>
      <c r="BW331" s="11">
        <f>'CV uitvoerend overige domeinen'!BW6</f>
        <v>0</v>
      </c>
      <c r="BX331" s="49">
        <f>'CV uitvoerend overige domeinen'!BX6</f>
        <v>2820</v>
      </c>
      <c r="BY331" s="49">
        <f>'CV uitvoerend overige domeinen'!BY6</f>
        <v>0</v>
      </c>
      <c r="BZ331" s="11">
        <f>'CV uitvoerend overige domeinen'!BZ6</f>
        <v>0</v>
      </c>
      <c r="CA331" s="11">
        <f>'CV uitvoerend overige domeinen'!CA6</f>
        <v>0</v>
      </c>
      <c r="CB331" s="11">
        <f>'CV uitvoerend overige domeinen'!CB6</f>
        <v>0</v>
      </c>
      <c r="CC331" s="11">
        <f>'CV uitvoerend overige domeinen'!CC6</f>
        <v>0</v>
      </c>
      <c r="CD331" s="11">
        <f>'CV uitvoerend overige domeinen'!CD6</f>
        <v>0</v>
      </c>
      <c r="CE331" s="11">
        <f>'CV uitvoerend overige domeinen'!CE6</f>
        <v>0</v>
      </c>
      <c r="CF331" s="11">
        <f>'CV uitvoerend overige domeinen'!CF6</f>
        <v>0</v>
      </c>
      <c r="CG331" s="11">
        <f>'CV uitvoerend overige domeinen'!CG6</f>
        <v>0</v>
      </c>
      <c r="CH331" s="11">
        <f>'CV uitvoerend overige domeinen'!CH6</f>
        <v>0</v>
      </c>
      <c r="CI331" s="11">
        <f>'CV uitvoerend overige domeinen'!CI6</f>
        <v>0</v>
      </c>
      <c r="CJ331" s="11">
        <f>'CV uitvoerend overige domeinen'!CJ6</f>
        <v>0</v>
      </c>
      <c r="CK331" s="11">
        <f>'CV uitvoerend overige domeinen'!CK6</f>
        <v>0</v>
      </c>
      <c r="CL331" s="49">
        <f>'CV uitvoerend overige domeinen'!CL6</f>
        <v>0</v>
      </c>
      <c r="CM331" s="11">
        <f>'CV uitvoerend overige domeinen'!CM6</f>
        <v>0</v>
      </c>
      <c r="CN331" s="11">
        <f>'CV uitvoerend overige domeinen'!CN6</f>
        <v>0</v>
      </c>
      <c r="CO331" s="11">
        <f>'CV uitvoerend overige domeinen'!CO6</f>
        <v>0</v>
      </c>
      <c r="CP331" s="11">
        <f>'CV uitvoerend overige domeinen'!CP6</f>
        <v>0</v>
      </c>
      <c r="CQ331" s="11">
        <f>'CV uitvoerend overige domeinen'!CQ6</f>
        <v>0</v>
      </c>
      <c r="CR331" s="11">
        <f>'CV uitvoerend overige domeinen'!CR6</f>
        <v>0</v>
      </c>
      <c r="CS331" s="11">
        <f>'CV uitvoerend overige domeinen'!CS6</f>
        <v>0</v>
      </c>
      <c r="CT331" s="11">
        <f>'CV uitvoerend overige domeinen'!CT6</f>
        <v>0</v>
      </c>
      <c r="CU331" s="11">
        <f>'CV uitvoerend overige domeinen'!CU6</f>
        <v>0</v>
      </c>
      <c r="CV331" s="11">
        <f>'CV uitvoerend overige domeinen'!CV6</f>
        <v>0</v>
      </c>
      <c r="CW331" s="11">
        <f>'CV uitvoerend overige domeinen'!CW6</f>
        <v>0</v>
      </c>
      <c r="CX331" s="11">
        <f>'CV uitvoerend overige domeinen'!CX6</f>
        <v>0</v>
      </c>
      <c r="CY331" s="26">
        <f>'CV uitvoerend overige domeinen'!CY6</f>
        <v>0</v>
      </c>
      <c r="CZ331" s="15">
        <f>'CV uitvoerend overige domeinen'!CZ6</f>
        <v>0</v>
      </c>
      <c r="DA331" s="11">
        <f>'CV uitvoerend overige domeinen'!DA6</f>
        <v>0</v>
      </c>
      <c r="DB331" s="11">
        <f>'CV uitvoerend overige domeinen'!DB6</f>
        <v>0</v>
      </c>
      <c r="DC331" s="11">
        <f>'CV uitvoerend overige domeinen'!DC6</f>
        <v>0</v>
      </c>
      <c r="DD331" s="11">
        <f>'CV uitvoerend overige domeinen'!DD6</f>
        <v>0</v>
      </c>
      <c r="DE331" s="11">
        <f>'CV uitvoerend overige domeinen'!DE6</f>
        <v>0</v>
      </c>
      <c r="DF331" s="11">
        <f>'CV uitvoerend overige domeinen'!DF6</f>
        <v>0</v>
      </c>
      <c r="DG331" s="11">
        <f>'CV uitvoerend overige domeinen'!DG6</f>
        <v>0</v>
      </c>
      <c r="DH331" s="11">
        <f>'CV uitvoerend overige domeinen'!DH6</f>
        <v>0</v>
      </c>
      <c r="DI331" s="11">
        <f>'CV uitvoerend overige domeinen'!DI6</f>
        <v>0</v>
      </c>
      <c r="DJ331" s="11">
        <f>'CV uitvoerend overige domeinen'!DJ6</f>
        <v>0</v>
      </c>
      <c r="DK331" s="11">
        <f>'CV uitvoerend overige domeinen'!DK6</f>
        <v>0</v>
      </c>
      <c r="DL331" s="26">
        <f>'CV uitvoerend overige domeinen'!DL6</f>
        <v>0</v>
      </c>
    </row>
    <row r="332" spans="1:116">
      <c r="A332" s="47">
        <f>'CV uitvoerend overige domeinen'!A7</f>
        <v>0</v>
      </c>
      <c r="B332" s="49">
        <f>'CV uitvoerend overige domeinen'!B7</f>
        <v>0</v>
      </c>
      <c r="C332" s="4" t="str">
        <f>'CV uitvoerend overige domeinen'!C7</f>
        <v>Export</v>
      </c>
      <c r="D332" s="4" t="str">
        <f>'CV uitvoerend overige domeinen'!D7</f>
        <v>EXP LAB Certificeren Derden</v>
      </c>
      <c r="E332" s="4">
        <f>'CV uitvoerend overige domeinen'!E7</f>
        <v>0</v>
      </c>
      <c r="F332" s="5">
        <f>'CV uitvoerend overige domeinen'!F7</f>
        <v>0</v>
      </c>
      <c r="G332" s="4" t="str">
        <f>'CV uitvoerend overige domeinen'!G7</f>
        <v>Derden</v>
      </c>
      <c r="H332" s="15">
        <f>'CV uitvoerend overige domeinen'!H7</f>
        <v>0</v>
      </c>
      <c r="I332" s="11">
        <f>'CV uitvoerend overige domeinen'!I7</f>
        <v>2000</v>
      </c>
      <c r="J332" s="11">
        <f>'CV uitvoerend overige domeinen'!J7</f>
        <v>0</v>
      </c>
      <c r="K332" s="11">
        <f>'CV uitvoerend overige domeinen'!K7</f>
        <v>0</v>
      </c>
      <c r="L332" s="11">
        <f>'CV uitvoerend overige domeinen'!L7</f>
        <v>0</v>
      </c>
      <c r="M332" s="11">
        <f>'CV uitvoerend overige domeinen'!M7</f>
        <v>0</v>
      </c>
      <c r="N332" s="11">
        <f>'CV uitvoerend overige domeinen'!N7</f>
        <v>0</v>
      </c>
      <c r="O332" s="11">
        <f>'CV uitvoerend overige domeinen'!O7</f>
        <v>0</v>
      </c>
      <c r="P332" s="11">
        <f>'CV uitvoerend overige domeinen'!P7</f>
        <v>0</v>
      </c>
      <c r="Q332" s="26">
        <f>'CV uitvoerend overige domeinen'!Q7</f>
        <v>2000</v>
      </c>
      <c r="R332" s="15">
        <f>'CV uitvoerend overige domeinen'!R7</f>
        <v>0</v>
      </c>
      <c r="S332" s="11">
        <f>'CV uitvoerend overige domeinen'!S7</f>
        <v>0</v>
      </c>
      <c r="T332" s="11">
        <f>'CV uitvoerend overige domeinen'!T7</f>
        <v>2000</v>
      </c>
      <c r="U332" s="11">
        <f>'CV uitvoerend overige domeinen'!U7</f>
        <v>0</v>
      </c>
      <c r="V332" s="11">
        <f>'CV uitvoerend overige domeinen'!V7</f>
        <v>0</v>
      </c>
      <c r="W332" s="11">
        <f>'CV uitvoerend overige domeinen'!W7</f>
        <v>0</v>
      </c>
      <c r="X332" s="11">
        <f>'CV uitvoerend overige domeinen'!X7</f>
        <v>0</v>
      </c>
      <c r="Y332" s="11">
        <f>'CV uitvoerend overige domeinen'!Y7</f>
        <v>0</v>
      </c>
      <c r="Z332" s="49">
        <f>'CV uitvoerend overige domeinen'!Z7</f>
        <v>2000</v>
      </c>
      <c r="AA332" s="11">
        <f>'CV uitvoerend overige domeinen'!AA7</f>
        <v>0</v>
      </c>
      <c r="AB332" s="11">
        <f>'CV uitvoerend overige domeinen'!AB7</f>
        <v>0</v>
      </c>
      <c r="AC332" s="11">
        <f>'CV uitvoerend overige domeinen'!AC7</f>
        <v>0</v>
      </c>
      <c r="AD332" s="11">
        <f>'CV uitvoerend overige domeinen'!AD7</f>
        <v>0</v>
      </c>
      <c r="AE332" s="11">
        <f>'CV uitvoerend overige domeinen'!AE7</f>
        <v>0</v>
      </c>
      <c r="AF332" s="11">
        <f>'CV uitvoerend overige domeinen'!AF7</f>
        <v>2000</v>
      </c>
      <c r="AG332" s="49">
        <f>'CV uitvoerend overige domeinen'!AG7</f>
        <v>0</v>
      </c>
      <c r="AH332" s="11">
        <f>'CV uitvoerend overige domeinen'!AH7</f>
        <v>0</v>
      </c>
      <c r="AI332" s="11">
        <f>'CV uitvoerend overige domeinen'!AI7</f>
        <v>0</v>
      </c>
      <c r="AJ332" s="11">
        <f>'CV uitvoerend overige domeinen'!AJ7</f>
        <v>0</v>
      </c>
      <c r="AK332" s="11">
        <f>'CV uitvoerend overige domeinen'!AK7</f>
        <v>0</v>
      </c>
      <c r="AL332" s="49">
        <f>'CV uitvoerend overige domeinen'!AL7</f>
        <v>0</v>
      </c>
      <c r="AM332" s="11">
        <f>'CV uitvoerend overige domeinen'!AM7</f>
        <v>0</v>
      </c>
      <c r="AN332" s="11">
        <f>'CV uitvoerend overige domeinen'!AN7</f>
        <v>0</v>
      </c>
      <c r="AO332" s="11">
        <f>'CV uitvoerend overige domeinen'!AO7</f>
        <v>0</v>
      </c>
      <c r="AP332" s="11">
        <f>'CV uitvoerend overige domeinen'!AP7</f>
        <v>0</v>
      </c>
      <c r="AQ332" s="11">
        <f>'CV uitvoerend overige domeinen'!AQ7</f>
        <v>0</v>
      </c>
      <c r="AR332" s="49">
        <f>'CV uitvoerend overige domeinen'!AR7</f>
        <v>0</v>
      </c>
      <c r="AS332" s="11">
        <f>'CV uitvoerend overige domeinen'!AS7</f>
        <v>0</v>
      </c>
      <c r="AT332" s="11">
        <f>'CV uitvoerend overige domeinen'!AT7</f>
        <v>0</v>
      </c>
      <c r="AU332" s="11">
        <f>'CV uitvoerend overige domeinen'!AU7</f>
        <v>0</v>
      </c>
      <c r="AV332" s="11">
        <f>'CV uitvoerend overige domeinen'!AV7</f>
        <v>0</v>
      </c>
      <c r="AW332" s="11">
        <f>'CV uitvoerend overige domeinen'!AW7</f>
        <v>0</v>
      </c>
      <c r="AX332" s="11">
        <f>'CV uitvoerend overige domeinen'!AX7</f>
        <v>0</v>
      </c>
      <c r="AY332" s="11">
        <f>'CV uitvoerend overige domeinen'!AY7</f>
        <v>0</v>
      </c>
      <c r="AZ332" s="11">
        <f>'CV uitvoerend overige domeinen'!AZ7</f>
        <v>0</v>
      </c>
      <c r="BA332" s="11">
        <f>'CV uitvoerend overige domeinen'!BA7</f>
        <v>0</v>
      </c>
      <c r="BB332" s="11">
        <f>'CV uitvoerend overige domeinen'!BB7</f>
        <v>0</v>
      </c>
      <c r="BC332" s="49">
        <f>'CV uitvoerend overige domeinen'!BC7</f>
        <v>0</v>
      </c>
      <c r="BD332" s="11">
        <f>'CV uitvoerend overige domeinen'!BD7</f>
        <v>0</v>
      </c>
      <c r="BE332" s="11">
        <f>'CV uitvoerend overige domeinen'!BE7</f>
        <v>0</v>
      </c>
      <c r="BF332" s="11">
        <f>'CV uitvoerend overige domeinen'!BF7</f>
        <v>0</v>
      </c>
      <c r="BG332" s="11">
        <f>'CV uitvoerend overige domeinen'!BG7</f>
        <v>0</v>
      </c>
      <c r="BH332" s="11">
        <f>'CV uitvoerend overige domeinen'!BH7</f>
        <v>0</v>
      </c>
      <c r="BI332" s="11">
        <f>'CV uitvoerend overige domeinen'!BI7</f>
        <v>0</v>
      </c>
      <c r="BJ332" s="11">
        <f>'CV uitvoerend overige domeinen'!BJ7</f>
        <v>0</v>
      </c>
      <c r="BK332" s="49">
        <f>'CV uitvoerend overige domeinen'!BK7</f>
        <v>2000</v>
      </c>
      <c r="BL332" s="11">
        <f>'CV uitvoerend overige domeinen'!BL7</f>
        <v>0</v>
      </c>
      <c r="BM332" s="11">
        <f>'CV uitvoerend overige domeinen'!BM7</f>
        <v>0</v>
      </c>
      <c r="BN332" s="11">
        <f>'CV uitvoerend overige domeinen'!BN7</f>
        <v>0</v>
      </c>
      <c r="BO332" s="11">
        <f>'CV uitvoerend overige domeinen'!BO7</f>
        <v>0</v>
      </c>
      <c r="BP332" s="11">
        <f>'CV uitvoerend overige domeinen'!BP7</f>
        <v>0</v>
      </c>
      <c r="BQ332" s="49">
        <f>'CV uitvoerend overige domeinen'!BQ7</f>
        <v>0</v>
      </c>
      <c r="BR332" s="11">
        <f>'CV uitvoerend overige domeinen'!BR7</f>
        <v>0</v>
      </c>
      <c r="BS332" s="11">
        <f>'CV uitvoerend overige domeinen'!BS7</f>
        <v>0</v>
      </c>
      <c r="BT332" s="11">
        <f>'CV uitvoerend overige domeinen'!BT7</f>
        <v>0</v>
      </c>
      <c r="BU332" s="11">
        <f>'CV uitvoerend overige domeinen'!BU7</f>
        <v>0</v>
      </c>
      <c r="BV332" s="11">
        <f>'CV uitvoerend overige domeinen'!BV7</f>
        <v>0</v>
      </c>
      <c r="BW332" s="11">
        <f>'CV uitvoerend overige domeinen'!BW7</f>
        <v>0</v>
      </c>
      <c r="BX332" s="49">
        <f>'CV uitvoerend overige domeinen'!BX7</f>
        <v>0</v>
      </c>
      <c r="BY332" s="49">
        <f>'CV uitvoerend overige domeinen'!BY7</f>
        <v>0</v>
      </c>
      <c r="BZ332" s="11">
        <f>'CV uitvoerend overige domeinen'!BZ7</f>
        <v>0</v>
      </c>
      <c r="CA332" s="11">
        <f>'CV uitvoerend overige domeinen'!CA7</f>
        <v>0</v>
      </c>
      <c r="CB332" s="11">
        <f>'CV uitvoerend overige domeinen'!CB7</f>
        <v>0</v>
      </c>
      <c r="CC332" s="11">
        <f>'CV uitvoerend overige domeinen'!CC7</f>
        <v>0</v>
      </c>
      <c r="CD332" s="11">
        <f>'CV uitvoerend overige domeinen'!CD7</f>
        <v>0</v>
      </c>
      <c r="CE332" s="11">
        <f>'CV uitvoerend overige domeinen'!CE7</f>
        <v>0</v>
      </c>
      <c r="CF332" s="11">
        <f>'CV uitvoerend overige domeinen'!CF7</f>
        <v>0</v>
      </c>
      <c r="CG332" s="11">
        <f>'CV uitvoerend overige domeinen'!CG7</f>
        <v>0</v>
      </c>
      <c r="CH332" s="11">
        <f>'CV uitvoerend overige domeinen'!CH7</f>
        <v>0</v>
      </c>
      <c r="CI332" s="11">
        <f>'CV uitvoerend overige domeinen'!CI7</f>
        <v>0</v>
      </c>
      <c r="CJ332" s="11">
        <f>'CV uitvoerend overige domeinen'!CJ7</f>
        <v>0</v>
      </c>
      <c r="CK332" s="11">
        <f>'CV uitvoerend overige domeinen'!CK7</f>
        <v>0</v>
      </c>
      <c r="CL332" s="49">
        <f>'CV uitvoerend overige domeinen'!CL7</f>
        <v>0</v>
      </c>
      <c r="CM332" s="11">
        <f>'CV uitvoerend overige domeinen'!CM7</f>
        <v>0</v>
      </c>
      <c r="CN332" s="11">
        <f>'CV uitvoerend overige domeinen'!CN7</f>
        <v>0</v>
      </c>
      <c r="CO332" s="11">
        <f>'CV uitvoerend overige domeinen'!CO7</f>
        <v>0</v>
      </c>
      <c r="CP332" s="11">
        <f>'CV uitvoerend overige domeinen'!CP7</f>
        <v>0</v>
      </c>
      <c r="CQ332" s="11">
        <f>'CV uitvoerend overige domeinen'!CQ7</f>
        <v>0</v>
      </c>
      <c r="CR332" s="11">
        <f>'CV uitvoerend overige domeinen'!CR7</f>
        <v>0</v>
      </c>
      <c r="CS332" s="11">
        <f>'CV uitvoerend overige domeinen'!CS7</f>
        <v>0</v>
      </c>
      <c r="CT332" s="11">
        <f>'CV uitvoerend overige domeinen'!CT7</f>
        <v>0</v>
      </c>
      <c r="CU332" s="11">
        <f>'CV uitvoerend overige domeinen'!CU7</f>
        <v>0</v>
      </c>
      <c r="CV332" s="11">
        <f>'CV uitvoerend overige domeinen'!CV7</f>
        <v>0</v>
      </c>
      <c r="CW332" s="11">
        <f>'CV uitvoerend overige domeinen'!CW7</f>
        <v>0</v>
      </c>
      <c r="CX332" s="11">
        <f>'CV uitvoerend overige domeinen'!CX7</f>
        <v>0</v>
      </c>
      <c r="CY332" s="26">
        <f>'CV uitvoerend overige domeinen'!CY7</f>
        <v>0</v>
      </c>
      <c r="CZ332" s="15">
        <f>'CV uitvoerend overige domeinen'!CZ7</f>
        <v>0</v>
      </c>
      <c r="DA332" s="11">
        <f>'CV uitvoerend overige domeinen'!DA7</f>
        <v>0</v>
      </c>
      <c r="DB332" s="11">
        <f>'CV uitvoerend overige domeinen'!DB7</f>
        <v>0</v>
      </c>
      <c r="DC332" s="11">
        <f>'CV uitvoerend overige domeinen'!DC7</f>
        <v>0</v>
      </c>
      <c r="DD332" s="11">
        <f>'CV uitvoerend overige domeinen'!DD7</f>
        <v>0</v>
      </c>
      <c r="DE332" s="11">
        <f>'CV uitvoerend overige domeinen'!DE7</f>
        <v>0</v>
      </c>
      <c r="DF332" s="11">
        <f>'CV uitvoerend overige domeinen'!DF7</f>
        <v>0</v>
      </c>
      <c r="DG332" s="11">
        <f>'CV uitvoerend overige domeinen'!DG7</f>
        <v>0</v>
      </c>
      <c r="DH332" s="11">
        <f>'CV uitvoerend overige domeinen'!DH7</f>
        <v>0</v>
      </c>
      <c r="DI332" s="11">
        <f>'CV uitvoerend overige domeinen'!DI7</f>
        <v>0</v>
      </c>
      <c r="DJ332" s="11">
        <f>'CV uitvoerend overige domeinen'!DJ7</f>
        <v>0</v>
      </c>
      <c r="DK332" s="11">
        <f>'CV uitvoerend overige domeinen'!DK7</f>
        <v>0</v>
      </c>
      <c r="DL332" s="26">
        <f>'CV uitvoerend overige domeinen'!DL7</f>
        <v>0</v>
      </c>
    </row>
    <row r="333" spans="1:116">
      <c r="A333" s="47">
        <f>'CV uitvoerend overige domeinen'!A10</f>
        <v>0</v>
      </c>
      <c r="B333" s="49">
        <f>'CV uitvoerend overige domeinen'!B10</f>
        <v>0</v>
      </c>
      <c r="C333" s="4" t="str">
        <f>'CV uitvoerend overige domeinen'!C10</f>
        <v>Import</v>
      </c>
      <c r="D333" s="4" t="str">
        <f>'CV uitvoerend overige domeinen'!D10</f>
        <v>IMP LAB Veterinair Derden</v>
      </c>
      <c r="E333" s="4">
        <f>'CV uitvoerend overige domeinen'!E10</f>
        <v>0</v>
      </c>
      <c r="F333" s="5">
        <f>'CV uitvoerend overige domeinen'!F10</f>
        <v>0</v>
      </c>
      <c r="G333" s="4" t="str">
        <f>'CV uitvoerend overige domeinen'!G10</f>
        <v>Derden</v>
      </c>
      <c r="H333" s="15">
        <f>'CV uitvoerend overige domeinen'!H10</f>
        <v>0</v>
      </c>
      <c r="I333" s="11">
        <f>'CV uitvoerend overige domeinen'!I10</f>
        <v>5100</v>
      </c>
      <c r="J333" s="11">
        <f>'CV uitvoerend overige domeinen'!J10</f>
        <v>0</v>
      </c>
      <c r="K333" s="11">
        <f>'CV uitvoerend overige domeinen'!K10</f>
        <v>450</v>
      </c>
      <c r="L333" s="11">
        <f>'CV uitvoerend overige domeinen'!L10</f>
        <v>0</v>
      </c>
      <c r="M333" s="11">
        <f>'CV uitvoerend overige domeinen'!M10</f>
        <v>0</v>
      </c>
      <c r="N333" s="11">
        <f>'CV uitvoerend overige domeinen'!N10</f>
        <v>0</v>
      </c>
      <c r="O333" s="11">
        <f>'CV uitvoerend overige domeinen'!O10</f>
        <v>0</v>
      </c>
      <c r="P333" s="11">
        <f>'CV uitvoerend overige domeinen'!P10</f>
        <v>0</v>
      </c>
      <c r="Q333" s="26">
        <f>'CV uitvoerend overige domeinen'!Q10</f>
        <v>5550</v>
      </c>
      <c r="R333" s="15">
        <f>'CV uitvoerend overige domeinen'!R10</f>
        <v>0</v>
      </c>
      <c r="S333" s="11">
        <f>'CV uitvoerend overige domeinen'!S10</f>
        <v>0</v>
      </c>
      <c r="T333" s="11">
        <f>'CV uitvoerend overige domeinen'!T10</f>
        <v>5550</v>
      </c>
      <c r="U333" s="11">
        <f>'CV uitvoerend overige domeinen'!U10</f>
        <v>0</v>
      </c>
      <c r="V333" s="11">
        <f>'CV uitvoerend overige domeinen'!V10</f>
        <v>0</v>
      </c>
      <c r="W333" s="11">
        <f>'CV uitvoerend overige domeinen'!W10</f>
        <v>0</v>
      </c>
      <c r="X333" s="11">
        <f>'CV uitvoerend overige domeinen'!X10</f>
        <v>0</v>
      </c>
      <c r="Y333" s="11">
        <f>'CV uitvoerend overige domeinen'!Y10</f>
        <v>0</v>
      </c>
      <c r="Z333" s="49">
        <f>'CV uitvoerend overige domeinen'!Z10</f>
        <v>5550</v>
      </c>
      <c r="AA333" s="11">
        <f>'CV uitvoerend overige domeinen'!AA10</f>
        <v>0</v>
      </c>
      <c r="AB333" s="11">
        <f>'CV uitvoerend overige domeinen'!AB10</f>
        <v>0</v>
      </c>
      <c r="AC333" s="11">
        <f>'CV uitvoerend overige domeinen'!AC10</f>
        <v>0</v>
      </c>
      <c r="AD333" s="11">
        <f>'CV uitvoerend overige domeinen'!AD10</f>
        <v>0</v>
      </c>
      <c r="AE333" s="11">
        <f>'CV uitvoerend overige domeinen'!AE10</f>
        <v>0</v>
      </c>
      <c r="AF333" s="11">
        <f>'CV uitvoerend overige domeinen'!AF10</f>
        <v>5550</v>
      </c>
      <c r="AG333" s="49">
        <f>'CV uitvoerend overige domeinen'!AG10</f>
        <v>0</v>
      </c>
      <c r="AH333" s="11">
        <f>'CV uitvoerend overige domeinen'!AH10</f>
        <v>0</v>
      </c>
      <c r="AI333" s="11">
        <f>'CV uitvoerend overige domeinen'!AI10</f>
        <v>0</v>
      </c>
      <c r="AJ333" s="11">
        <f>'CV uitvoerend overige domeinen'!AJ10</f>
        <v>0</v>
      </c>
      <c r="AK333" s="11">
        <f>'CV uitvoerend overige domeinen'!AK10</f>
        <v>0</v>
      </c>
      <c r="AL333" s="49">
        <f>'CV uitvoerend overige domeinen'!AL10</f>
        <v>0</v>
      </c>
      <c r="AM333" s="11">
        <f>'CV uitvoerend overige domeinen'!AM10</f>
        <v>0</v>
      </c>
      <c r="AN333" s="11">
        <f>'CV uitvoerend overige domeinen'!AN10</f>
        <v>0</v>
      </c>
      <c r="AO333" s="11">
        <f>'CV uitvoerend overige domeinen'!AO10</f>
        <v>0</v>
      </c>
      <c r="AP333" s="11">
        <f>'CV uitvoerend overige domeinen'!AP10</f>
        <v>0</v>
      </c>
      <c r="AQ333" s="11">
        <f>'CV uitvoerend overige domeinen'!AQ10</f>
        <v>0</v>
      </c>
      <c r="AR333" s="49">
        <f>'CV uitvoerend overige domeinen'!AR10</f>
        <v>0</v>
      </c>
      <c r="AS333" s="11">
        <f>'CV uitvoerend overige domeinen'!AS10</f>
        <v>0</v>
      </c>
      <c r="AT333" s="11">
        <f>'CV uitvoerend overige domeinen'!AT10</f>
        <v>0</v>
      </c>
      <c r="AU333" s="11">
        <f>'CV uitvoerend overige domeinen'!AU10</f>
        <v>0</v>
      </c>
      <c r="AV333" s="11">
        <f>'CV uitvoerend overige domeinen'!AV10</f>
        <v>0</v>
      </c>
      <c r="AW333" s="11">
        <f>'CV uitvoerend overige domeinen'!AW10</f>
        <v>0</v>
      </c>
      <c r="AX333" s="11">
        <f>'CV uitvoerend overige domeinen'!AX10</f>
        <v>0</v>
      </c>
      <c r="AY333" s="11">
        <f>'CV uitvoerend overige domeinen'!AY10</f>
        <v>0</v>
      </c>
      <c r="AZ333" s="11">
        <f>'CV uitvoerend overige domeinen'!AZ10</f>
        <v>0</v>
      </c>
      <c r="BA333" s="11">
        <f>'CV uitvoerend overige domeinen'!BA10</f>
        <v>0</v>
      </c>
      <c r="BB333" s="11">
        <f>'CV uitvoerend overige domeinen'!BB10</f>
        <v>0</v>
      </c>
      <c r="BC333" s="49">
        <f>'CV uitvoerend overige domeinen'!BC10</f>
        <v>0</v>
      </c>
      <c r="BD333" s="11">
        <f>'CV uitvoerend overige domeinen'!BD10</f>
        <v>0</v>
      </c>
      <c r="BE333" s="11">
        <f>'CV uitvoerend overige domeinen'!BE10</f>
        <v>0</v>
      </c>
      <c r="BF333" s="11">
        <f>'CV uitvoerend overige domeinen'!BF10</f>
        <v>0</v>
      </c>
      <c r="BG333" s="11">
        <f>'CV uitvoerend overige domeinen'!BG10</f>
        <v>0</v>
      </c>
      <c r="BH333" s="11">
        <f>'CV uitvoerend overige domeinen'!BH10</f>
        <v>0</v>
      </c>
      <c r="BI333" s="11">
        <f>'CV uitvoerend overige domeinen'!BI10</f>
        <v>0</v>
      </c>
      <c r="BJ333" s="11">
        <f>'CV uitvoerend overige domeinen'!BJ10</f>
        <v>0</v>
      </c>
      <c r="BK333" s="49">
        <f>'CV uitvoerend overige domeinen'!BK10</f>
        <v>5550</v>
      </c>
      <c r="BL333" s="11">
        <f>'CV uitvoerend overige domeinen'!BL10</f>
        <v>0</v>
      </c>
      <c r="BM333" s="11">
        <f>'CV uitvoerend overige domeinen'!BM10</f>
        <v>0</v>
      </c>
      <c r="BN333" s="11">
        <f>'CV uitvoerend overige domeinen'!BN10</f>
        <v>0</v>
      </c>
      <c r="BO333" s="11">
        <f>'CV uitvoerend overige domeinen'!BO10</f>
        <v>0</v>
      </c>
      <c r="BP333" s="11">
        <f>'CV uitvoerend overige domeinen'!BP10</f>
        <v>0</v>
      </c>
      <c r="BQ333" s="49">
        <f>'CV uitvoerend overige domeinen'!BQ10</f>
        <v>0</v>
      </c>
      <c r="BR333" s="11">
        <f>'CV uitvoerend overige domeinen'!BR10</f>
        <v>0</v>
      </c>
      <c r="BS333" s="11">
        <f>'CV uitvoerend overige domeinen'!BS10</f>
        <v>0</v>
      </c>
      <c r="BT333" s="11">
        <f>'CV uitvoerend overige domeinen'!BT10</f>
        <v>0</v>
      </c>
      <c r="BU333" s="11">
        <f>'CV uitvoerend overige domeinen'!BU10</f>
        <v>0</v>
      </c>
      <c r="BV333" s="11">
        <f>'CV uitvoerend overige domeinen'!BV10</f>
        <v>0</v>
      </c>
      <c r="BW333" s="11">
        <f>'CV uitvoerend overige domeinen'!BW10</f>
        <v>0</v>
      </c>
      <c r="BX333" s="49">
        <f>'CV uitvoerend overige domeinen'!BX10</f>
        <v>0</v>
      </c>
      <c r="BY333" s="49">
        <f>'CV uitvoerend overige domeinen'!BY10</f>
        <v>0</v>
      </c>
      <c r="BZ333" s="11">
        <f>'CV uitvoerend overige domeinen'!BZ10</f>
        <v>0</v>
      </c>
      <c r="CA333" s="11">
        <f>'CV uitvoerend overige domeinen'!CA10</f>
        <v>0</v>
      </c>
      <c r="CB333" s="11">
        <f>'CV uitvoerend overige domeinen'!CB10</f>
        <v>0</v>
      </c>
      <c r="CC333" s="11">
        <f>'CV uitvoerend overige domeinen'!CC10</f>
        <v>0</v>
      </c>
      <c r="CD333" s="11">
        <f>'CV uitvoerend overige domeinen'!CD10</f>
        <v>0</v>
      </c>
      <c r="CE333" s="11">
        <f>'CV uitvoerend overige domeinen'!CE10</f>
        <v>0</v>
      </c>
      <c r="CF333" s="11">
        <f>'CV uitvoerend overige domeinen'!CF10</f>
        <v>0</v>
      </c>
      <c r="CG333" s="11">
        <f>'CV uitvoerend overige domeinen'!CG10</f>
        <v>0</v>
      </c>
      <c r="CH333" s="11">
        <f>'CV uitvoerend overige domeinen'!CH10</f>
        <v>0</v>
      </c>
      <c r="CI333" s="11">
        <f>'CV uitvoerend overige domeinen'!CI10</f>
        <v>0</v>
      </c>
      <c r="CJ333" s="11">
        <f>'CV uitvoerend overige domeinen'!CJ10</f>
        <v>0</v>
      </c>
      <c r="CK333" s="11">
        <f>'CV uitvoerend overige domeinen'!CK10</f>
        <v>0</v>
      </c>
      <c r="CL333" s="49">
        <f>'CV uitvoerend overige domeinen'!CL10</f>
        <v>0</v>
      </c>
      <c r="CM333" s="11">
        <f>'CV uitvoerend overige domeinen'!CM10</f>
        <v>0</v>
      </c>
      <c r="CN333" s="11">
        <f>'CV uitvoerend overige domeinen'!CN10</f>
        <v>0</v>
      </c>
      <c r="CO333" s="11">
        <f>'CV uitvoerend overige domeinen'!CO10</f>
        <v>0</v>
      </c>
      <c r="CP333" s="11">
        <f>'CV uitvoerend overige domeinen'!CP10</f>
        <v>0</v>
      </c>
      <c r="CQ333" s="11">
        <f>'CV uitvoerend overige domeinen'!CQ10</f>
        <v>0</v>
      </c>
      <c r="CR333" s="11">
        <f>'CV uitvoerend overige domeinen'!CR10</f>
        <v>0</v>
      </c>
      <c r="CS333" s="11">
        <f>'CV uitvoerend overige domeinen'!CS10</f>
        <v>0</v>
      </c>
      <c r="CT333" s="11">
        <f>'CV uitvoerend overige domeinen'!CT10</f>
        <v>0</v>
      </c>
      <c r="CU333" s="11">
        <f>'CV uitvoerend overige domeinen'!CU10</f>
        <v>0</v>
      </c>
      <c r="CV333" s="11">
        <f>'CV uitvoerend overige domeinen'!CV10</f>
        <v>0</v>
      </c>
      <c r="CW333" s="11">
        <f>'CV uitvoerend overige domeinen'!CW10</f>
        <v>0</v>
      </c>
      <c r="CX333" s="11">
        <f>'CV uitvoerend overige domeinen'!CX10</f>
        <v>0</v>
      </c>
      <c r="CY333" s="26">
        <f>'CV uitvoerend overige domeinen'!CY10</f>
        <v>0</v>
      </c>
      <c r="CZ333" s="15">
        <f>'CV uitvoerend overige domeinen'!CZ10</f>
        <v>0</v>
      </c>
      <c r="DA333" s="11">
        <f>'CV uitvoerend overige domeinen'!DA10</f>
        <v>0</v>
      </c>
      <c r="DB333" s="11">
        <f>'CV uitvoerend overige domeinen'!DB10</f>
        <v>0</v>
      </c>
      <c r="DC333" s="11">
        <f>'CV uitvoerend overige domeinen'!DC10</f>
        <v>0</v>
      </c>
      <c r="DD333" s="11">
        <f>'CV uitvoerend overige domeinen'!DD10</f>
        <v>0</v>
      </c>
      <c r="DE333" s="11">
        <f>'CV uitvoerend overige domeinen'!DE10</f>
        <v>0</v>
      </c>
      <c r="DF333" s="11">
        <f>'CV uitvoerend overige domeinen'!DF10</f>
        <v>0</v>
      </c>
      <c r="DG333" s="11">
        <f>'CV uitvoerend overige domeinen'!DG10</f>
        <v>0</v>
      </c>
      <c r="DH333" s="11">
        <f>'CV uitvoerend overige domeinen'!DH10</f>
        <v>0</v>
      </c>
      <c r="DI333" s="11">
        <f>'CV uitvoerend overige domeinen'!DI10</f>
        <v>0</v>
      </c>
      <c r="DJ333" s="11">
        <f>'CV uitvoerend overige domeinen'!DJ10</f>
        <v>0</v>
      </c>
      <c r="DK333" s="11">
        <f>'CV uitvoerend overige domeinen'!DK10</f>
        <v>0</v>
      </c>
      <c r="DL333" s="26">
        <f>'CV uitvoerend overige domeinen'!DL10</f>
        <v>0</v>
      </c>
    </row>
    <row r="334" spans="1:116">
      <c r="A334" s="47">
        <f>'CV uitvoerend overige domeinen'!A11</f>
        <v>0</v>
      </c>
      <c r="B334" s="49">
        <f>'CV uitvoerend overige domeinen'!B11</f>
        <v>0</v>
      </c>
      <c r="C334" s="4" t="str">
        <f>'CV uitvoerend overige domeinen'!C11</f>
        <v>Import</v>
      </c>
      <c r="D334" s="4" t="str">
        <f>'CV uitvoerend overige domeinen'!D11</f>
        <v>IMP LAB Levensmiddelen en diervoeders en productveiligheid Derden</v>
      </c>
      <c r="E334" s="4">
        <f>'CV uitvoerend overige domeinen'!E11</f>
        <v>0</v>
      </c>
      <c r="F334" s="5">
        <f>'CV uitvoerend overige domeinen'!F11</f>
        <v>0</v>
      </c>
      <c r="G334" s="4" t="str">
        <f>'CV uitvoerend overige domeinen'!G11</f>
        <v>Derden</v>
      </c>
      <c r="H334" s="15">
        <f>'CV uitvoerend overige domeinen'!H11</f>
        <v>0</v>
      </c>
      <c r="I334" s="11">
        <f>'CV uitvoerend overige domeinen'!I11</f>
        <v>8900</v>
      </c>
      <c r="J334" s="11">
        <f>'CV uitvoerend overige domeinen'!J11</f>
        <v>0</v>
      </c>
      <c r="K334" s="11">
        <f>'CV uitvoerend overige domeinen'!K11</f>
        <v>900</v>
      </c>
      <c r="L334" s="11">
        <f>'CV uitvoerend overige domeinen'!L11</f>
        <v>0</v>
      </c>
      <c r="M334" s="11">
        <f>'CV uitvoerend overige domeinen'!M11</f>
        <v>0</v>
      </c>
      <c r="N334" s="11">
        <f>'CV uitvoerend overige domeinen'!N11</f>
        <v>0</v>
      </c>
      <c r="O334" s="11">
        <f>'CV uitvoerend overige domeinen'!O11</f>
        <v>0</v>
      </c>
      <c r="P334" s="11">
        <f>'CV uitvoerend overige domeinen'!P11</f>
        <v>0</v>
      </c>
      <c r="Q334" s="26">
        <f>'CV uitvoerend overige domeinen'!Q11</f>
        <v>9800</v>
      </c>
      <c r="R334" s="15">
        <f>'CV uitvoerend overige domeinen'!R11</f>
        <v>0</v>
      </c>
      <c r="S334" s="11">
        <f>'CV uitvoerend overige domeinen'!S11</f>
        <v>0</v>
      </c>
      <c r="T334" s="11">
        <f>'CV uitvoerend overige domeinen'!T11</f>
        <v>9800</v>
      </c>
      <c r="U334" s="11">
        <f>'CV uitvoerend overige domeinen'!U11</f>
        <v>0</v>
      </c>
      <c r="V334" s="11">
        <f>'CV uitvoerend overige domeinen'!V11</f>
        <v>0</v>
      </c>
      <c r="W334" s="11">
        <f>'CV uitvoerend overige domeinen'!W11</f>
        <v>0</v>
      </c>
      <c r="X334" s="11">
        <f>'CV uitvoerend overige domeinen'!X11</f>
        <v>0</v>
      </c>
      <c r="Y334" s="11">
        <f>'CV uitvoerend overige domeinen'!Y11</f>
        <v>0</v>
      </c>
      <c r="Z334" s="49">
        <f>'CV uitvoerend overige domeinen'!Z11</f>
        <v>9800</v>
      </c>
      <c r="AA334" s="11">
        <f>'CV uitvoerend overige domeinen'!AA11</f>
        <v>0</v>
      </c>
      <c r="AB334" s="11">
        <f>'CV uitvoerend overige domeinen'!AB11</f>
        <v>0</v>
      </c>
      <c r="AC334" s="11">
        <f>'CV uitvoerend overige domeinen'!AC11</f>
        <v>0</v>
      </c>
      <c r="AD334" s="11">
        <f>'CV uitvoerend overige domeinen'!AD11</f>
        <v>0</v>
      </c>
      <c r="AE334" s="11">
        <f>'CV uitvoerend overige domeinen'!AE11</f>
        <v>0</v>
      </c>
      <c r="AF334" s="11">
        <f>'CV uitvoerend overige domeinen'!AF11</f>
        <v>9800</v>
      </c>
      <c r="AG334" s="49">
        <f>'CV uitvoerend overige domeinen'!AG11</f>
        <v>0</v>
      </c>
      <c r="AH334" s="11">
        <f>'CV uitvoerend overige domeinen'!AH11</f>
        <v>0</v>
      </c>
      <c r="AI334" s="11">
        <f>'CV uitvoerend overige domeinen'!AI11</f>
        <v>0</v>
      </c>
      <c r="AJ334" s="11">
        <f>'CV uitvoerend overige domeinen'!AJ11</f>
        <v>0</v>
      </c>
      <c r="AK334" s="11">
        <f>'CV uitvoerend overige domeinen'!AK11</f>
        <v>0</v>
      </c>
      <c r="AL334" s="49">
        <f>'CV uitvoerend overige domeinen'!AL11</f>
        <v>0</v>
      </c>
      <c r="AM334" s="11">
        <f>'CV uitvoerend overige domeinen'!AM11</f>
        <v>0</v>
      </c>
      <c r="AN334" s="11">
        <f>'CV uitvoerend overige domeinen'!AN11</f>
        <v>0</v>
      </c>
      <c r="AO334" s="11">
        <f>'CV uitvoerend overige domeinen'!AO11</f>
        <v>0</v>
      </c>
      <c r="AP334" s="11">
        <f>'CV uitvoerend overige domeinen'!AP11</f>
        <v>0</v>
      </c>
      <c r="AQ334" s="11">
        <f>'CV uitvoerend overige domeinen'!AQ11</f>
        <v>0</v>
      </c>
      <c r="AR334" s="49">
        <f>'CV uitvoerend overige domeinen'!AR11</f>
        <v>0</v>
      </c>
      <c r="AS334" s="11">
        <f>'CV uitvoerend overige domeinen'!AS11</f>
        <v>0</v>
      </c>
      <c r="AT334" s="11">
        <f>'CV uitvoerend overige domeinen'!AT11</f>
        <v>0</v>
      </c>
      <c r="AU334" s="11">
        <f>'CV uitvoerend overige domeinen'!AU11</f>
        <v>0</v>
      </c>
      <c r="AV334" s="11">
        <f>'CV uitvoerend overige domeinen'!AV11</f>
        <v>0</v>
      </c>
      <c r="AW334" s="11">
        <f>'CV uitvoerend overige domeinen'!AW11</f>
        <v>0</v>
      </c>
      <c r="AX334" s="11">
        <f>'CV uitvoerend overige domeinen'!AX11</f>
        <v>0</v>
      </c>
      <c r="AY334" s="11">
        <f>'CV uitvoerend overige domeinen'!AY11</f>
        <v>0</v>
      </c>
      <c r="AZ334" s="11">
        <f>'CV uitvoerend overige domeinen'!AZ11</f>
        <v>0</v>
      </c>
      <c r="BA334" s="11">
        <f>'CV uitvoerend overige domeinen'!BA11</f>
        <v>0</v>
      </c>
      <c r="BB334" s="11">
        <f>'CV uitvoerend overige domeinen'!BB11</f>
        <v>0</v>
      </c>
      <c r="BC334" s="49">
        <f>'CV uitvoerend overige domeinen'!BC11</f>
        <v>0</v>
      </c>
      <c r="BD334" s="11">
        <f>'CV uitvoerend overige domeinen'!BD11</f>
        <v>0</v>
      </c>
      <c r="BE334" s="11">
        <f>'CV uitvoerend overige domeinen'!BE11</f>
        <v>0</v>
      </c>
      <c r="BF334" s="11">
        <f>'CV uitvoerend overige domeinen'!BF11</f>
        <v>0</v>
      </c>
      <c r="BG334" s="11">
        <f>'CV uitvoerend overige domeinen'!BG11</f>
        <v>0</v>
      </c>
      <c r="BH334" s="11">
        <f>'CV uitvoerend overige domeinen'!BH11</f>
        <v>0</v>
      </c>
      <c r="BI334" s="11">
        <f>'CV uitvoerend overige domeinen'!BI11</f>
        <v>0</v>
      </c>
      <c r="BJ334" s="11">
        <f>'CV uitvoerend overige domeinen'!BJ11</f>
        <v>0</v>
      </c>
      <c r="BK334" s="49">
        <f>'CV uitvoerend overige domeinen'!BK11</f>
        <v>9800</v>
      </c>
      <c r="BL334" s="11">
        <f>'CV uitvoerend overige domeinen'!BL11</f>
        <v>0</v>
      </c>
      <c r="BM334" s="11">
        <f>'CV uitvoerend overige domeinen'!BM11</f>
        <v>0</v>
      </c>
      <c r="BN334" s="11">
        <f>'CV uitvoerend overige domeinen'!BN11</f>
        <v>0</v>
      </c>
      <c r="BO334" s="11">
        <f>'CV uitvoerend overige domeinen'!BO11</f>
        <v>0</v>
      </c>
      <c r="BP334" s="11">
        <f>'CV uitvoerend overige domeinen'!BP11</f>
        <v>0</v>
      </c>
      <c r="BQ334" s="49">
        <f>'CV uitvoerend overige domeinen'!BQ11</f>
        <v>0</v>
      </c>
      <c r="BR334" s="11">
        <f>'CV uitvoerend overige domeinen'!BR11</f>
        <v>0</v>
      </c>
      <c r="BS334" s="11">
        <f>'CV uitvoerend overige domeinen'!BS11</f>
        <v>0</v>
      </c>
      <c r="BT334" s="11">
        <f>'CV uitvoerend overige domeinen'!BT11</f>
        <v>0</v>
      </c>
      <c r="BU334" s="11">
        <f>'CV uitvoerend overige domeinen'!BU11</f>
        <v>0</v>
      </c>
      <c r="BV334" s="11">
        <f>'CV uitvoerend overige domeinen'!BV11</f>
        <v>0</v>
      </c>
      <c r="BW334" s="11">
        <f>'CV uitvoerend overige domeinen'!BW11</f>
        <v>0</v>
      </c>
      <c r="BX334" s="49">
        <f>'CV uitvoerend overige domeinen'!BX11</f>
        <v>0</v>
      </c>
      <c r="BY334" s="49">
        <f>'CV uitvoerend overige domeinen'!BY11</f>
        <v>0</v>
      </c>
      <c r="BZ334" s="11">
        <f>'CV uitvoerend overige domeinen'!BZ11</f>
        <v>0</v>
      </c>
      <c r="CA334" s="11">
        <f>'CV uitvoerend overige domeinen'!CA11</f>
        <v>0</v>
      </c>
      <c r="CB334" s="11">
        <f>'CV uitvoerend overige domeinen'!CB11</f>
        <v>0</v>
      </c>
      <c r="CC334" s="11">
        <f>'CV uitvoerend overige domeinen'!CC11</f>
        <v>0</v>
      </c>
      <c r="CD334" s="11">
        <f>'CV uitvoerend overige domeinen'!CD11</f>
        <v>0</v>
      </c>
      <c r="CE334" s="11">
        <f>'CV uitvoerend overige domeinen'!CE11</f>
        <v>0</v>
      </c>
      <c r="CF334" s="11">
        <f>'CV uitvoerend overige domeinen'!CF11</f>
        <v>0</v>
      </c>
      <c r="CG334" s="11">
        <f>'CV uitvoerend overige domeinen'!CG11</f>
        <v>0</v>
      </c>
      <c r="CH334" s="11">
        <f>'CV uitvoerend overige domeinen'!CH11</f>
        <v>0</v>
      </c>
      <c r="CI334" s="11">
        <f>'CV uitvoerend overige domeinen'!CI11</f>
        <v>0</v>
      </c>
      <c r="CJ334" s="11">
        <f>'CV uitvoerend overige domeinen'!CJ11</f>
        <v>0</v>
      </c>
      <c r="CK334" s="11">
        <f>'CV uitvoerend overige domeinen'!CK11</f>
        <v>0</v>
      </c>
      <c r="CL334" s="49">
        <f>'CV uitvoerend overige domeinen'!CL11</f>
        <v>0</v>
      </c>
      <c r="CM334" s="11">
        <f>'CV uitvoerend overige domeinen'!CM11</f>
        <v>0</v>
      </c>
      <c r="CN334" s="11">
        <f>'CV uitvoerend overige domeinen'!CN11</f>
        <v>0</v>
      </c>
      <c r="CO334" s="11">
        <f>'CV uitvoerend overige domeinen'!CO11</f>
        <v>0</v>
      </c>
      <c r="CP334" s="11">
        <f>'CV uitvoerend overige domeinen'!CP11</f>
        <v>0</v>
      </c>
      <c r="CQ334" s="11">
        <f>'CV uitvoerend overige domeinen'!CQ11</f>
        <v>0</v>
      </c>
      <c r="CR334" s="11">
        <f>'CV uitvoerend overige domeinen'!CR11</f>
        <v>0</v>
      </c>
      <c r="CS334" s="11">
        <f>'CV uitvoerend overige domeinen'!CS11</f>
        <v>0</v>
      </c>
      <c r="CT334" s="11">
        <f>'CV uitvoerend overige domeinen'!CT11</f>
        <v>0</v>
      </c>
      <c r="CU334" s="11">
        <f>'CV uitvoerend overige domeinen'!CU11</f>
        <v>0</v>
      </c>
      <c r="CV334" s="11">
        <f>'CV uitvoerend overige domeinen'!CV11</f>
        <v>0</v>
      </c>
      <c r="CW334" s="11">
        <f>'CV uitvoerend overige domeinen'!CW11</f>
        <v>0</v>
      </c>
      <c r="CX334" s="11">
        <f>'CV uitvoerend overige domeinen'!CX11</f>
        <v>0</v>
      </c>
      <c r="CY334" s="26">
        <f>'CV uitvoerend overige domeinen'!CY11</f>
        <v>0</v>
      </c>
      <c r="CZ334" s="15">
        <f>'CV uitvoerend overige domeinen'!CZ11</f>
        <v>0</v>
      </c>
      <c r="DA334" s="11">
        <f>'CV uitvoerend overige domeinen'!DA11</f>
        <v>0</v>
      </c>
      <c r="DB334" s="11">
        <f>'CV uitvoerend overige domeinen'!DB11</f>
        <v>0</v>
      </c>
      <c r="DC334" s="11">
        <f>'CV uitvoerend overige domeinen'!DC11</f>
        <v>0</v>
      </c>
      <c r="DD334" s="11">
        <f>'CV uitvoerend overige domeinen'!DD11</f>
        <v>0</v>
      </c>
      <c r="DE334" s="11">
        <f>'CV uitvoerend overige domeinen'!DE11</f>
        <v>0</v>
      </c>
      <c r="DF334" s="11">
        <f>'CV uitvoerend overige domeinen'!DF11</f>
        <v>0</v>
      </c>
      <c r="DG334" s="11">
        <f>'CV uitvoerend overige domeinen'!DG11</f>
        <v>0</v>
      </c>
      <c r="DH334" s="11">
        <f>'CV uitvoerend overige domeinen'!DH11</f>
        <v>0</v>
      </c>
      <c r="DI334" s="11">
        <f>'CV uitvoerend overige domeinen'!DI11</f>
        <v>0</v>
      </c>
      <c r="DJ334" s="11">
        <f>'CV uitvoerend overige domeinen'!DJ11</f>
        <v>0</v>
      </c>
      <c r="DK334" s="11">
        <f>'CV uitvoerend overige domeinen'!DK11</f>
        <v>0</v>
      </c>
      <c r="DL334" s="26">
        <f>'CV uitvoerend overige domeinen'!DL11</f>
        <v>0</v>
      </c>
    </row>
    <row r="335" spans="1:116">
      <c r="A335" s="47">
        <f>'CV uitvoerend overige domeinen'!A14</f>
        <v>0</v>
      </c>
      <c r="B335" s="49">
        <f>'CV uitvoerend overige domeinen'!B14</f>
        <v>0</v>
      </c>
      <c r="C335" s="4" t="str">
        <f>'CV uitvoerend overige domeinen'!C14</f>
        <v>Levende Dieren en Diergezondheid</v>
      </c>
      <c r="D335" s="4" t="str">
        <f>'CV uitvoerend overige domeinen'!D14</f>
        <v>LDD Aquacultuur</v>
      </c>
      <c r="E335" s="4">
        <f>'CV uitvoerend overige domeinen'!E14</f>
        <v>0</v>
      </c>
      <c r="F335" s="5">
        <f>'CV uitvoerend overige domeinen'!F14</f>
        <v>0</v>
      </c>
      <c r="G335" s="4" t="str">
        <f>'CV uitvoerend overige domeinen'!G14</f>
        <v>Derden</v>
      </c>
      <c r="H335" s="15">
        <f>'CV uitvoerend overige domeinen'!H14</f>
        <v>350</v>
      </c>
      <c r="I335" s="11">
        <f>'CV uitvoerend overige domeinen'!I14</f>
        <v>0</v>
      </c>
      <c r="J335" s="11">
        <f>'CV uitvoerend overige domeinen'!J14</f>
        <v>0</v>
      </c>
      <c r="K335" s="11">
        <f>'CV uitvoerend overige domeinen'!K14</f>
        <v>0</v>
      </c>
      <c r="L335" s="11">
        <f>'CV uitvoerend overige domeinen'!L14</f>
        <v>0</v>
      </c>
      <c r="M335" s="11">
        <f>'CV uitvoerend overige domeinen'!M14</f>
        <v>0</v>
      </c>
      <c r="N335" s="11">
        <f>'CV uitvoerend overige domeinen'!N14</f>
        <v>0</v>
      </c>
      <c r="O335" s="11">
        <f>'CV uitvoerend overige domeinen'!O14</f>
        <v>0</v>
      </c>
      <c r="P335" s="11">
        <f>'CV uitvoerend overige domeinen'!P14</f>
        <v>0</v>
      </c>
      <c r="Q335" s="26">
        <f>'CV uitvoerend overige domeinen'!Q14</f>
        <v>350</v>
      </c>
      <c r="R335" s="15">
        <f>'CV uitvoerend overige domeinen'!R14</f>
        <v>0</v>
      </c>
      <c r="S335" s="11">
        <f>'CV uitvoerend overige domeinen'!S14</f>
        <v>0</v>
      </c>
      <c r="T335" s="11">
        <f>'CV uitvoerend overige domeinen'!T14</f>
        <v>350</v>
      </c>
      <c r="U335" s="11">
        <f>'CV uitvoerend overige domeinen'!U14</f>
        <v>0</v>
      </c>
      <c r="V335" s="11">
        <f>'CV uitvoerend overige domeinen'!V14</f>
        <v>0</v>
      </c>
      <c r="W335" s="11">
        <f>'CV uitvoerend overige domeinen'!W14</f>
        <v>0</v>
      </c>
      <c r="X335" s="11">
        <f>'CV uitvoerend overige domeinen'!X14</f>
        <v>0</v>
      </c>
      <c r="Y335" s="11">
        <f>'CV uitvoerend overige domeinen'!Y14</f>
        <v>0</v>
      </c>
      <c r="Z335" s="49">
        <f>'CV uitvoerend overige domeinen'!Z14</f>
        <v>350</v>
      </c>
      <c r="AA335" s="11">
        <f>'CV uitvoerend overige domeinen'!AA14</f>
        <v>350</v>
      </c>
      <c r="AB335" s="11">
        <f>'CV uitvoerend overige domeinen'!AB14</f>
        <v>0</v>
      </c>
      <c r="AC335" s="11">
        <f>'CV uitvoerend overige domeinen'!AC14</f>
        <v>0</v>
      </c>
      <c r="AD335" s="11">
        <f>'CV uitvoerend overige domeinen'!AD14</f>
        <v>0</v>
      </c>
      <c r="AE335" s="11">
        <f>'CV uitvoerend overige domeinen'!AE14</f>
        <v>0</v>
      </c>
      <c r="AF335" s="11">
        <f>'CV uitvoerend overige domeinen'!AF14</f>
        <v>0</v>
      </c>
      <c r="AG335" s="49">
        <f>'CV uitvoerend overige domeinen'!AG14</f>
        <v>0</v>
      </c>
      <c r="AH335" s="11">
        <f>'CV uitvoerend overige domeinen'!AH14</f>
        <v>0</v>
      </c>
      <c r="AI335" s="11">
        <f>'CV uitvoerend overige domeinen'!AI14</f>
        <v>0</v>
      </c>
      <c r="AJ335" s="11">
        <f>'CV uitvoerend overige domeinen'!AJ14</f>
        <v>350</v>
      </c>
      <c r="AK335" s="11">
        <f>'CV uitvoerend overige domeinen'!AK14</f>
        <v>0</v>
      </c>
      <c r="AL335" s="49">
        <f>'CV uitvoerend overige domeinen'!AL14</f>
        <v>0</v>
      </c>
      <c r="AM335" s="11">
        <f>'CV uitvoerend overige domeinen'!AM14</f>
        <v>0</v>
      </c>
      <c r="AN335" s="11">
        <f>'CV uitvoerend overige domeinen'!AN14</f>
        <v>0</v>
      </c>
      <c r="AO335" s="11">
        <f>'CV uitvoerend overige domeinen'!AO14</f>
        <v>0</v>
      </c>
      <c r="AP335" s="11">
        <f>'CV uitvoerend overige domeinen'!AP14</f>
        <v>0</v>
      </c>
      <c r="AQ335" s="11">
        <f>'CV uitvoerend overige domeinen'!AQ14</f>
        <v>0</v>
      </c>
      <c r="AR335" s="49">
        <f>'CV uitvoerend overige domeinen'!AR14</f>
        <v>0</v>
      </c>
      <c r="AS335" s="11">
        <f>'CV uitvoerend overige domeinen'!AS14</f>
        <v>0</v>
      </c>
      <c r="AT335" s="11">
        <f>'CV uitvoerend overige domeinen'!AT14</f>
        <v>0</v>
      </c>
      <c r="AU335" s="11">
        <f>'CV uitvoerend overige domeinen'!AU14</f>
        <v>0</v>
      </c>
      <c r="AV335" s="11">
        <f>'CV uitvoerend overige domeinen'!AV14</f>
        <v>0</v>
      </c>
      <c r="AW335" s="11">
        <f>'CV uitvoerend overige domeinen'!AW14</f>
        <v>0</v>
      </c>
      <c r="AX335" s="11">
        <f>'CV uitvoerend overige domeinen'!AX14</f>
        <v>0</v>
      </c>
      <c r="AY335" s="11">
        <f>'CV uitvoerend overige domeinen'!AY14</f>
        <v>0</v>
      </c>
      <c r="AZ335" s="11">
        <f>'CV uitvoerend overige domeinen'!AZ14</f>
        <v>0</v>
      </c>
      <c r="BA335" s="11">
        <f>'CV uitvoerend overige domeinen'!BA14</f>
        <v>0</v>
      </c>
      <c r="BB335" s="11">
        <f>'CV uitvoerend overige domeinen'!BB14</f>
        <v>0</v>
      </c>
      <c r="BC335" s="49">
        <f>'CV uitvoerend overige domeinen'!BC14</f>
        <v>0</v>
      </c>
      <c r="BD335" s="11">
        <f>'CV uitvoerend overige domeinen'!BD14</f>
        <v>0</v>
      </c>
      <c r="BE335" s="11">
        <f>'CV uitvoerend overige domeinen'!BE14</f>
        <v>0</v>
      </c>
      <c r="BF335" s="11">
        <f>'CV uitvoerend overige domeinen'!BF14</f>
        <v>0</v>
      </c>
      <c r="BG335" s="11">
        <f>'CV uitvoerend overige domeinen'!BG14</f>
        <v>0</v>
      </c>
      <c r="BH335" s="11">
        <f>'CV uitvoerend overige domeinen'!BH14</f>
        <v>0</v>
      </c>
      <c r="BI335" s="11">
        <f>'CV uitvoerend overige domeinen'!BI14</f>
        <v>0</v>
      </c>
      <c r="BJ335" s="11">
        <f>'CV uitvoerend overige domeinen'!BJ14</f>
        <v>0</v>
      </c>
      <c r="BK335" s="49">
        <f>'CV uitvoerend overige domeinen'!BK14</f>
        <v>0</v>
      </c>
      <c r="BL335" s="11">
        <f>'CV uitvoerend overige domeinen'!BL14</f>
        <v>0</v>
      </c>
      <c r="BM335" s="11">
        <f>'CV uitvoerend overige domeinen'!BM14</f>
        <v>0</v>
      </c>
      <c r="BN335" s="11">
        <f>'CV uitvoerend overige domeinen'!BN14</f>
        <v>0</v>
      </c>
      <c r="BO335" s="11">
        <f>'CV uitvoerend overige domeinen'!BO14</f>
        <v>0</v>
      </c>
      <c r="BP335" s="11">
        <f>'CV uitvoerend overige domeinen'!BP14</f>
        <v>0</v>
      </c>
      <c r="BQ335" s="49">
        <f>'CV uitvoerend overige domeinen'!BQ14</f>
        <v>0</v>
      </c>
      <c r="BR335" s="11">
        <f>'CV uitvoerend overige domeinen'!BR14</f>
        <v>0</v>
      </c>
      <c r="BS335" s="11">
        <f>'CV uitvoerend overige domeinen'!BS14</f>
        <v>0</v>
      </c>
      <c r="BT335" s="11">
        <f>'CV uitvoerend overige domeinen'!BT14</f>
        <v>0</v>
      </c>
      <c r="BU335" s="11">
        <f>'CV uitvoerend overige domeinen'!BU14</f>
        <v>0</v>
      </c>
      <c r="BV335" s="11">
        <f>'CV uitvoerend overige domeinen'!BV14</f>
        <v>0</v>
      </c>
      <c r="BW335" s="11">
        <f>'CV uitvoerend overige domeinen'!BW14</f>
        <v>0</v>
      </c>
      <c r="BX335" s="49">
        <f>'CV uitvoerend overige domeinen'!BX14</f>
        <v>0</v>
      </c>
      <c r="BY335" s="49">
        <f>'CV uitvoerend overige domeinen'!BY14</f>
        <v>350</v>
      </c>
      <c r="BZ335" s="11">
        <f>'CV uitvoerend overige domeinen'!BZ14</f>
        <v>0</v>
      </c>
      <c r="CA335" s="11">
        <f>'CV uitvoerend overige domeinen'!CA14</f>
        <v>0</v>
      </c>
      <c r="CB335" s="11">
        <f>'CV uitvoerend overige domeinen'!CB14</f>
        <v>0</v>
      </c>
      <c r="CC335" s="11">
        <f>'CV uitvoerend overige domeinen'!CC14</f>
        <v>0</v>
      </c>
      <c r="CD335" s="11">
        <f>'CV uitvoerend overige domeinen'!CD14</f>
        <v>0</v>
      </c>
      <c r="CE335" s="11">
        <f>'CV uitvoerend overige domeinen'!CE14</f>
        <v>0</v>
      </c>
      <c r="CF335" s="11">
        <f>'CV uitvoerend overige domeinen'!CF14</f>
        <v>0</v>
      </c>
      <c r="CG335" s="11">
        <f>'CV uitvoerend overige domeinen'!CG14</f>
        <v>0</v>
      </c>
      <c r="CH335" s="11">
        <f>'CV uitvoerend overige domeinen'!CH14</f>
        <v>0</v>
      </c>
      <c r="CI335" s="11">
        <f>'CV uitvoerend overige domeinen'!CI14</f>
        <v>0</v>
      </c>
      <c r="CJ335" s="11">
        <f>'CV uitvoerend overige domeinen'!CJ14</f>
        <v>0</v>
      </c>
      <c r="CK335" s="11">
        <f>'CV uitvoerend overige domeinen'!CK14</f>
        <v>0</v>
      </c>
      <c r="CL335" s="49">
        <f>'CV uitvoerend overige domeinen'!CL14</f>
        <v>0</v>
      </c>
      <c r="CM335" s="11">
        <f>'CV uitvoerend overige domeinen'!CM14</f>
        <v>0</v>
      </c>
      <c r="CN335" s="11">
        <f>'CV uitvoerend overige domeinen'!CN14</f>
        <v>0</v>
      </c>
      <c r="CO335" s="11">
        <f>'CV uitvoerend overige domeinen'!CO14</f>
        <v>0</v>
      </c>
      <c r="CP335" s="11">
        <f>'CV uitvoerend overige domeinen'!CP14</f>
        <v>0</v>
      </c>
      <c r="CQ335" s="11">
        <f>'CV uitvoerend overige domeinen'!CQ14</f>
        <v>0</v>
      </c>
      <c r="CR335" s="11">
        <f>'CV uitvoerend overige domeinen'!CR14</f>
        <v>0</v>
      </c>
      <c r="CS335" s="11">
        <f>'CV uitvoerend overige domeinen'!CS14</f>
        <v>0</v>
      </c>
      <c r="CT335" s="11">
        <f>'CV uitvoerend overige domeinen'!CT14</f>
        <v>0</v>
      </c>
      <c r="CU335" s="11">
        <f>'CV uitvoerend overige domeinen'!CU14</f>
        <v>0</v>
      </c>
      <c r="CV335" s="11">
        <f>'CV uitvoerend overige domeinen'!CV14</f>
        <v>0</v>
      </c>
      <c r="CW335" s="11">
        <f>'CV uitvoerend overige domeinen'!CW14</f>
        <v>0</v>
      </c>
      <c r="CX335" s="11">
        <f>'CV uitvoerend overige domeinen'!CX14</f>
        <v>0</v>
      </c>
      <c r="CY335" s="26">
        <f>'CV uitvoerend overige domeinen'!CY14</f>
        <v>0</v>
      </c>
      <c r="CZ335" s="15">
        <f>'CV uitvoerend overige domeinen'!CZ14</f>
        <v>0</v>
      </c>
      <c r="DA335" s="11">
        <f>'CV uitvoerend overige domeinen'!DA14</f>
        <v>0</v>
      </c>
      <c r="DB335" s="11">
        <f>'CV uitvoerend overige domeinen'!DB14</f>
        <v>0</v>
      </c>
      <c r="DC335" s="11">
        <f>'CV uitvoerend overige domeinen'!DC14</f>
        <v>0</v>
      </c>
      <c r="DD335" s="11">
        <f>'CV uitvoerend overige domeinen'!DD14</f>
        <v>0</v>
      </c>
      <c r="DE335" s="11">
        <f>'CV uitvoerend overige domeinen'!DE14</f>
        <v>0</v>
      </c>
      <c r="DF335" s="11">
        <f>'CV uitvoerend overige domeinen'!DF14</f>
        <v>0</v>
      </c>
      <c r="DG335" s="11">
        <f>'CV uitvoerend overige domeinen'!DG14</f>
        <v>0</v>
      </c>
      <c r="DH335" s="11">
        <f>'CV uitvoerend overige domeinen'!DH14</f>
        <v>0</v>
      </c>
      <c r="DI335" s="11">
        <f>'CV uitvoerend overige domeinen'!DI14</f>
        <v>0</v>
      </c>
      <c r="DJ335" s="11">
        <f>'CV uitvoerend overige domeinen'!DJ14</f>
        <v>0</v>
      </c>
      <c r="DK335" s="11">
        <f>'CV uitvoerend overige domeinen'!DK14</f>
        <v>0</v>
      </c>
      <c r="DL335" s="26">
        <f>'CV uitvoerend overige domeinen'!DL14</f>
        <v>0</v>
      </c>
    </row>
    <row r="336" spans="1:116">
      <c r="A336" s="47">
        <f>'CV uitvoerend overige domeinen'!A15</f>
        <v>0</v>
      </c>
      <c r="B336" s="49">
        <f>'CV uitvoerend overige domeinen'!B15</f>
        <v>0</v>
      </c>
      <c r="C336" s="4" t="str">
        <f>'CV uitvoerend overige domeinen'!C15</f>
        <v>Levende Dieren en Diergezondheid</v>
      </c>
      <c r="D336" s="4" t="str">
        <f>'CV uitvoerend overige domeinen'!D15</f>
        <v>LDD TU Preventie Derden</v>
      </c>
      <c r="E336" s="4">
        <f>'CV uitvoerend overige domeinen'!E15</f>
        <v>0</v>
      </c>
      <c r="F336" s="5">
        <f>'CV uitvoerend overige domeinen'!F15</f>
        <v>0</v>
      </c>
      <c r="G336" s="4" t="str">
        <f>'CV uitvoerend overige domeinen'!G15</f>
        <v>Derden</v>
      </c>
      <c r="H336" s="15">
        <f>'CV uitvoerend overige domeinen'!H15</f>
        <v>100</v>
      </c>
      <c r="I336" s="11">
        <f>'CV uitvoerend overige domeinen'!I15</f>
        <v>0</v>
      </c>
      <c r="J336" s="11">
        <f>'CV uitvoerend overige domeinen'!J15</f>
        <v>0</v>
      </c>
      <c r="K336" s="11">
        <f>'CV uitvoerend overige domeinen'!K15</f>
        <v>0</v>
      </c>
      <c r="L336" s="11">
        <f>'CV uitvoerend overige domeinen'!L15</f>
        <v>0</v>
      </c>
      <c r="M336" s="11">
        <f>'CV uitvoerend overige domeinen'!M15</f>
        <v>0</v>
      </c>
      <c r="N336" s="11">
        <f>'CV uitvoerend overige domeinen'!N15</f>
        <v>0</v>
      </c>
      <c r="O336" s="11">
        <f>'CV uitvoerend overige domeinen'!O15</f>
        <v>0</v>
      </c>
      <c r="P336" s="11">
        <f>'CV uitvoerend overige domeinen'!P15</f>
        <v>0</v>
      </c>
      <c r="Q336" s="26">
        <f>'CV uitvoerend overige domeinen'!Q15</f>
        <v>100</v>
      </c>
      <c r="R336" s="15">
        <f>'CV uitvoerend overige domeinen'!R15</f>
        <v>0</v>
      </c>
      <c r="S336" s="11">
        <f>'CV uitvoerend overige domeinen'!S15</f>
        <v>0</v>
      </c>
      <c r="T336" s="11">
        <f>'CV uitvoerend overige domeinen'!T15</f>
        <v>100</v>
      </c>
      <c r="U336" s="11">
        <f>'CV uitvoerend overige domeinen'!U15</f>
        <v>0</v>
      </c>
      <c r="V336" s="11">
        <f>'CV uitvoerend overige domeinen'!V15</f>
        <v>0</v>
      </c>
      <c r="W336" s="11">
        <f>'CV uitvoerend overige domeinen'!W15</f>
        <v>0</v>
      </c>
      <c r="X336" s="11">
        <f>'CV uitvoerend overige domeinen'!X15</f>
        <v>0</v>
      </c>
      <c r="Y336" s="11">
        <f>'CV uitvoerend overige domeinen'!Y15</f>
        <v>0</v>
      </c>
      <c r="Z336" s="49">
        <f>'CV uitvoerend overige domeinen'!Z15</f>
        <v>100</v>
      </c>
      <c r="AA336" s="11">
        <f>'CV uitvoerend overige domeinen'!AA15</f>
        <v>0</v>
      </c>
      <c r="AB336" s="11">
        <f>'CV uitvoerend overige domeinen'!AB15</f>
        <v>0</v>
      </c>
      <c r="AC336" s="11">
        <f>'CV uitvoerend overige domeinen'!AC15</f>
        <v>100</v>
      </c>
      <c r="AD336" s="11">
        <f>'CV uitvoerend overige domeinen'!AD15</f>
        <v>0</v>
      </c>
      <c r="AE336" s="11">
        <f>'CV uitvoerend overige domeinen'!AE15</f>
        <v>0</v>
      </c>
      <c r="AF336" s="11">
        <f>'CV uitvoerend overige domeinen'!AF15</f>
        <v>0</v>
      </c>
      <c r="AG336" s="49">
        <f>'CV uitvoerend overige domeinen'!AG15</f>
        <v>0</v>
      </c>
      <c r="AH336" s="11">
        <f>'CV uitvoerend overige domeinen'!AH15</f>
        <v>0</v>
      </c>
      <c r="AI336" s="11">
        <f>'CV uitvoerend overige domeinen'!AI15</f>
        <v>0</v>
      </c>
      <c r="AJ336" s="11">
        <f>'CV uitvoerend overige domeinen'!AJ15</f>
        <v>0</v>
      </c>
      <c r="AK336" s="11">
        <f>'CV uitvoerend overige domeinen'!AK15</f>
        <v>0</v>
      </c>
      <c r="AL336" s="49">
        <f>'CV uitvoerend overige domeinen'!AL15</f>
        <v>0</v>
      </c>
      <c r="AM336" s="11">
        <f>'CV uitvoerend overige domeinen'!AM15</f>
        <v>0</v>
      </c>
      <c r="AN336" s="11">
        <f>'CV uitvoerend overige domeinen'!AN15</f>
        <v>0</v>
      </c>
      <c r="AO336" s="11">
        <f>'CV uitvoerend overige domeinen'!AO15</f>
        <v>0</v>
      </c>
      <c r="AP336" s="11">
        <f>'CV uitvoerend overige domeinen'!AP15</f>
        <v>0</v>
      </c>
      <c r="AQ336" s="11">
        <f>'CV uitvoerend overige domeinen'!AQ15</f>
        <v>0</v>
      </c>
      <c r="AR336" s="49">
        <f>'CV uitvoerend overige domeinen'!AR15</f>
        <v>0</v>
      </c>
      <c r="AS336" s="11">
        <f>'CV uitvoerend overige domeinen'!AS15</f>
        <v>0</v>
      </c>
      <c r="AT336" s="11">
        <f>'CV uitvoerend overige domeinen'!AT15</f>
        <v>0</v>
      </c>
      <c r="AU336" s="11">
        <f>'CV uitvoerend overige domeinen'!AU15</f>
        <v>0</v>
      </c>
      <c r="AV336" s="11">
        <f>'CV uitvoerend overige domeinen'!AV15</f>
        <v>0</v>
      </c>
      <c r="AW336" s="11">
        <f>'CV uitvoerend overige domeinen'!AW15</f>
        <v>0</v>
      </c>
      <c r="AX336" s="11">
        <f>'CV uitvoerend overige domeinen'!AX15</f>
        <v>0</v>
      </c>
      <c r="AY336" s="11">
        <f>'CV uitvoerend overige domeinen'!AY15</f>
        <v>0</v>
      </c>
      <c r="AZ336" s="11">
        <f>'CV uitvoerend overige domeinen'!AZ15</f>
        <v>0</v>
      </c>
      <c r="BA336" s="11">
        <f>'CV uitvoerend overige domeinen'!BA15</f>
        <v>0</v>
      </c>
      <c r="BB336" s="11">
        <f>'CV uitvoerend overige domeinen'!BB15</f>
        <v>0</v>
      </c>
      <c r="BC336" s="49">
        <f>'CV uitvoerend overige domeinen'!BC15</f>
        <v>0</v>
      </c>
      <c r="BD336" s="11">
        <f>'CV uitvoerend overige domeinen'!BD15</f>
        <v>0</v>
      </c>
      <c r="BE336" s="11">
        <f>'CV uitvoerend overige domeinen'!BE15</f>
        <v>0</v>
      </c>
      <c r="BF336" s="11">
        <f>'CV uitvoerend overige domeinen'!BF15</f>
        <v>0</v>
      </c>
      <c r="BG336" s="11">
        <f>'CV uitvoerend overige domeinen'!BG15</f>
        <v>0</v>
      </c>
      <c r="BH336" s="11">
        <f>'CV uitvoerend overige domeinen'!BH15</f>
        <v>0</v>
      </c>
      <c r="BI336" s="11">
        <f>'CV uitvoerend overige domeinen'!BI15</f>
        <v>0</v>
      </c>
      <c r="BJ336" s="11">
        <f>'CV uitvoerend overige domeinen'!BJ15</f>
        <v>0</v>
      </c>
      <c r="BK336" s="49">
        <f>'CV uitvoerend overige domeinen'!BK15</f>
        <v>0</v>
      </c>
      <c r="BL336" s="11">
        <f>'CV uitvoerend overige domeinen'!BL15</f>
        <v>0</v>
      </c>
      <c r="BM336" s="11">
        <f>'CV uitvoerend overige domeinen'!BM15</f>
        <v>0</v>
      </c>
      <c r="BN336" s="11">
        <f>'CV uitvoerend overige domeinen'!BN15</f>
        <v>0</v>
      </c>
      <c r="BO336" s="11">
        <f>'CV uitvoerend overige domeinen'!BO15</f>
        <v>0</v>
      </c>
      <c r="BP336" s="11">
        <f>'CV uitvoerend overige domeinen'!BP15</f>
        <v>0</v>
      </c>
      <c r="BQ336" s="49">
        <f>'CV uitvoerend overige domeinen'!BQ15</f>
        <v>0</v>
      </c>
      <c r="BR336" s="11">
        <f>'CV uitvoerend overige domeinen'!BR15</f>
        <v>0</v>
      </c>
      <c r="BS336" s="11">
        <f>'CV uitvoerend overige domeinen'!BS15</f>
        <v>0</v>
      </c>
      <c r="BT336" s="11">
        <f>'CV uitvoerend overige domeinen'!BT15</f>
        <v>0</v>
      </c>
      <c r="BU336" s="11">
        <f>'CV uitvoerend overige domeinen'!BU15</f>
        <v>0</v>
      </c>
      <c r="BV336" s="11">
        <f>'CV uitvoerend overige domeinen'!BV15</f>
        <v>0</v>
      </c>
      <c r="BW336" s="11">
        <f>'CV uitvoerend overige domeinen'!BW15</f>
        <v>0</v>
      </c>
      <c r="BX336" s="49">
        <f>'CV uitvoerend overige domeinen'!BX15</f>
        <v>0</v>
      </c>
      <c r="BY336" s="49">
        <f>'CV uitvoerend overige domeinen'!BY15</f>
        <v>0</v>
      </c>
      <c r="BZ336" s="11">
        <f>'CV uitvoerend overige domeinen'!BZ15</f>
        <v>0</v>
      </c>
      <c r="CA336" s="11">
        <f>'CV uitvoerend overige domeinen'!CA15</f>
        <v>0</v>
      </c>
      <c r="CB336" s="11">
        <f>'CV uitvoerend overige domeinen'!CB15</f>
        <v>0</v>
      </c>
      <c r="CC336" s="11">
        <f>'CV uitvoerend overige domeinen'!CC15</f>
        <v>0</v>
      </c>
      <c r="CD336" s="11">
        <f>'CV uitvoerend overige domeinen'!CD15</f>
        <v>0</v>
      </c>
      <c r="CE336" s="11">
        <f>'CV uitvoerend overige domeinen'!CE15</f>
        <v>0</v>
      </c>
      <c r="CF336" s="11">
        <f>'CV uitvoerend overige domeinen'!CF15</f>
        <v>0</v>
      </c>
      <c r="CG336" s="11">
        <f>'CV uitvoerend overige domeinen'!CG15</f>
        <v>0</v>
      </c>
      <c r="CH336" s="11">
        <f>'CV uitvoerend overige domeinen'!CH15</f>
        <v>0</v>
      </c>
      <c r="CI336" s="11">
        <f>'CV uitvoerend overige domeinen'!CI15</f>
        <v>0</v>
      </c>
      <c r="CJ336" s="11">
        <f>'CV uitvoerend overige domeinen'!CJ15</f>
        <v>0</v>
      </c>
      <c r="CK336" s="11">
        <f>'CV uitvoerend overige domeinen'!CK15</f>
        <v>0</v>
      </c>
      <c r="CL336" s="49">
        <f>'CV uitvoerend overige domeinen'!CL15</f>
        <v>0</v>
      </c>
      <c r="CM336" s="11">
        <f>'CV uitvoerend overige domeinen'!CM15</f>
        <v>0</v>
      </c>
      <c r="CN336" s="11">
        <f>'CV uitvoerend overige domeinen'!CN15</f>
        <v>0</v>
      </c>
      <c r="CO336" s="11">
        <f>'CV uitvoerend overige domeinen'!CO15</f>
        <v>0</v>
      </c>
      <c r="CP336" s="11">
        <f>'CV uitvoerend overige domeinen'!CP15</f>
        <v>0</v>
      </c>
      <c r="CQ336" s="11">
        <f>'CV uitvoerend overige domeinen'!CQ15</f>
        <v>0</v>
      </c>
      <c r="CR336" s="11">
        <f>'CV uitvoerend overige domeinen'!CR15</f>
        <v>0</v>
      </c>
      <c r="CS336" s="11">
        <f>'CV uitvoerend overige domeinen'!CS15</f>
        <v>0</v>
      </c>
      <c r="CT336" s="11">
        <f>'CV uitvoerend overige domeinen'!CT15</f>
        <v>0</v>
      </c>
      <c r="CU336" s="11">
        <f>'CV uitvoerend overige domeinen'!CU15</f>
        <v>0</v>
      </c>
      <c r="CV336" s="11">
        <f>'CV uitvoerend overige domeinen'!CV15</f>
        <v>0</v>
      </c>
      <c r="CW336" s="11">
        <f>'CV uitvoerend overige domeinen'!CW15</f>
        <v>0</v>
      </c>
      <c r="CX336" s="11">
        <f>'CV uitvoerend overige domeinen'!CX15</f>
        <v>0</v>
      </c>
      <c r="CY336" s="26">
        <f>'CV uitvoerend overige domeinen'!CY15</f>
        <v>0</v>
      </c>
      <c r="CZ336" s="15">
        <f>'CV uitvoerend overige domeinen'!CZ15</f>
        <v>0</v>
      </c>
      <c r="DA336" s="11">
        <f>'CV uitvoerend overige domeinen'!DA15</f>
        <v>0</v>
      </c>
      <c r="DB336" s="11">
        <f>'CV uitvoerend overige domeinen'!DB15</f>
        <v>0</v>
      </c>
      <c r="DC336" s="11">
        <f>'CV uitvoerend overige domeinen'!DC15</f>
        <v>0</v>
      </c>
      <c r="DD336" s="11">
        <f>'CV uitvoerend overige domeinen'!DD15</f>
        <v>0</v>
      </c>
      <c r="DE336" s="11">
        <f>'CV uitvoerend overige domeinen'!DE15</f>
        <v>0</v>
      </c>
      <c r="DF336" s="11">
        <f>'CV uitvoerend overige domeinen'!DF15</f>
        <v>0</v>
      </c>
      <c r="DG336" s="11">
        <f>'CV uitvoerend overige domeinen'!DG15</f>
        <v>0</v>
      </c>
      <c r="DH336" s="11">
        <f>'CV uitvoerend overige domeinen'!DH15</f>
        <v>0</v>
      </c>
      <c r="DI336" s="11">
        <f>'CV uitvoerend overige domeinen'!DI15</f>
        <v>0</v>
      </c>
      <c r="DJ336" s="11">
        <f>'CV uitvoerend overige domeinen'!DJ15</f>
        <v>0</v>
      </c>
      <c r="DK336" s="11">
        <f>'CV uitvoerend overige domeinen'!DK15</f>
        <v>0</v>
      </c>
      <c r="DL336" s="26">
        <f>'CV uitvoerend overige domeinen'!DL15</f>
        <v>0</v>
      </c>
    </row>
    <row r="337" spans="1:116">
      <c r="A337" s="47">
        <f>'CV uitvoerend overige domeinen'!A16</f>
        <v>0</v>
      </c>
      <c r="B337" s="49">
        <f>'CV uitvoerend overige domeinen'!B16</f>
        <v>0</v>
      </c>
      <c r="C337" s="4" t="str">
        <f>'CV uitvoerend overige domeinen'!C16</f>
        <v>Levende Dieren en Diergezondheid</v>
      </c>
      <c r="D337" s="4" t="str">
        <f>'CV uitvoerend overige domeinen'!D16</f>
        <v>LDD Aquacultuur inspecties Derden</v>
      </c>
      <c r="E337" s="4">
        <f>'CV uitvoerend overige domeinen'!E16</f>
        <v>0</v>
      </c>
      <c r="F337" s="5">
        <f>'CV uitvoerend overige domeinen'!F16</f>
        <v>0</v>
      </c>
      <c r="G337" s="4" t="str">
        <f>'CV uitvoerend overige domeinen'!G16</f>
        <v>Derden</v>
      </c>
      <c r="H337" s="15">
        <f>'CV uitvoerend overige domeinen'!H16</f>
        <v>150</v>
      </c>
      <c r="I337" s="11">
        <f>'CV uitvoerend overige domeinen'!I16</f>
        <v>0</v>
      </c>
      <c r="J337" s="11">
        <f>'CV uitvoerend overige domeinen'!J16</f>
        <v>0</v>
      </c>
      <c r="K337" s="11">
        <f>'CV uitvoerend overige domeinen'!K16</f>
        <v>0</v>
      </c>
      <c r="L337" s="11">
        <f>'CV uitvoerend overige domeinen'!L16</f>
        <v>0</v>
      </c>
      <c r="M337" s="11">
        <f>'CV uitvoerend overige domeinen'!M16</f>
        <v>0</v>
      </c>
      <c r="N337" s="11">
        <f>'CV uitvoerend overige domeinen'!N16</f>
        <v>0</v>
      </c>
      <c r="O337" s="11">
        <f>'CV uitvoerend overige domeinen'!O16</f>
        <v>0</v>
      </c>
      <c r="P337" s="11">
        <f>'CV uitvoerend overige domeinen'!P16</f>
        <v>0</v>
      </c>
      <c r="Q337" s="26">
        <f>'CV uitvoerend overige domeinen'!Q16</f>
        <v>150</v>
      </c>
      <c r="R337" s="15">
        <f>'CV uitvoerend overige domeinen'!R16</f>
        <v>0</v>
      </c>
      <c r="S337" s="11">
        <f>'CV uitvoerend overige domeinen'!S16</f>
        <v>0</v>
      </c>
      <c r="T337" s="11">
        <f>'CV uitvoerend overige domeinen'!T16</f>
        <v>150</v>
      </c>
      <c r="U337" s="11">
        <f>'CV uitvoerend overige domeinen'!U16</f>
        <v>0</v>
      </c>
      <c r="V337" s="11">
        <f>'CV uitvoerend overige domeinen'!V16</f>
        <v>0</v>
      </c>
      <c r="W337" s="11">
        <f>'CV uitvoerend overige domeinen'!W16</f>
        <v>0</v>
      </c>
      <c r="X337" s="11">
        <f>'CV uitvoerend overige domeinen'!X16</f>
        <v>0</v>
      </c>
      <c r="Y337" s="11">
        <f>'CV uitvoerend overige domeinen'!Y16</f>
        <v>0</v>
      </c>
      <c r="Z337" s="49">
        <f>'CV uitvoerend overige domeinen'!Z16</f>
        <v>150</v>
      </c>
      <c r="AA337" s="11">
        <f>'CV uitvoerend overige domeinen'!AA16</f>
        <v>0</v>
      </c>
      <c r="AB337" s="11">
        <f>'CV uitvoerend overige domeinen'!AB16</f>
        <v>0</v>
      </c>
      <c r="AC337" s="11">
        <f>'CV uitvoerend overige domeinen'!AC16</f>
        <v>150</v>
      </c>
      <c r="AD337" s="11">
        <f>'CV uitvoerend overige domeinen'!AD16</f>
        <v>0</v>
      </c>
      <c r="AE337" s="11">
        <f>'CV uitvoerend overige domeinen'!AE16</f>
        <v>0</v>
      </c>
      <c r="AF337" s="11">
        <f>'CV uitvoerend overige domeinen'!AF16</f>
        <v>0</v>
      </c>
      <c r="AG337" s="49">
        <f>'CV uitvoerend overige domeinen'!AG16</f>
        <v>0</v>
      </c>
      <c r="AH337" s="11">
        <f>'CV uitvoerend overige domeinen'!AH16</f>
        <v>0</v>
      </c>
      <c r="AI337" s="11">
        <f>'CV uitvoerend overige domeinen'!AI16</f>
        <v>0</v>
      </c>
      <c r="AJ337" s="11">
        <f>'CV uitvoerend overige domeinen'!AJ16</f>
        <v>0</v>
      </c>
      <c r="AK337" s="11">
        <f>'CV uitvoerend overige domeinen'!AK16</f>
        <v>0</v>
      </c>
      <c r="AL337" s="49">
        <f>'CV uitvoerend overige domeinen'!AL16</f>
        <v>0</v>
      </c>
      <c r="AM337" s="11">
        <f>'CV uitvoerend overige domeinen'!AM16</f>
        <v>0</v>
      </c>
      <c r="AN337" s="11">
        <f>'CV uitvoerend overige domeinen'!AN16</f>
        <v>0</v>
      </c>
      <c r="AO337" s="11">
        <f>'CV uitvoerend overige domeinen'!AO16</f>
        <v>0</v>
      </c>
      <c r="AP337" s="11">
        <f>'CV uitvoerend overige domeinen'!AP16</f>
        <v>0</v>
      </c>
      <c r="AQ337" s="11">
        <f>'CV uitvoerend overige domeinen'!AQ16</f>
        <v>0</v>
      </c>
      <c r="AR337" s="49">
        <f>'CV uitvoerend overige domeinen'!AR16</f>
        <v>0</v>
      </c>
      <c r="AS337" s="11">
        <f>'CV uitvoerend overige domeinen'!AS16</f>
        <v>0</v>
      </c>
      <c r="AT337" s="11">
        <f>'CV uitvoerend overige domeinen'!AT16</f>
        <v>0</v>
      </c>
      <c r="AU337" s="11">
        <f>'CV uitvoerend overige domeinen'!AU16</f>
        <v>0</v>
      </c>
      <c r="AV337" s="11">
        <f>'CV uitvoerend overige domeinen'!AV16</f>
        <v>0</v>
      </c>
      <c r="AW337" s="11">
        <f>'CV uitvoerend overige domeinen'!AW16</f>
        <v>0</v>
      </c>
      <c r="AX337" s="11">
        <f>'CV uitvoerend overige domeinen'!AX16</f>
        <v>0</v>
      </c>
      <c r="AY337" s="11">
        <f>'CV uitvoerend overige domeinen'!AY16</f>
        <v>0</v>
      </c>
      <c r="AZ337" s="11">
        <f>'CV uitvoerend overige domeinen'!AZ16</f>
        <v>0</v>
      </c>
      <c r="BA337" s="11">
        <f>'CV uitvoerend overige domeinen'!BA16</f>
        <v>0</v>
      </c>
      <c r="BB337" s="11">
        <f>'CV uitvoerend overige domeinen'!BB16</f>
        <v>0</v>
      </c>
      <c r="BC337" s="49">
        <f>'CV uitvoerend overige domeinen'!BC16</f>
        <v>0</v>
      </c>
      <c r="BD337" s="11">
        <f>'CV uitvoerend overige domeinen'!BD16</f>
        <v>0</v>
      </c>
      <c r="BE337" s="11">
        <f>'CV uitvoerend overige domeinen'!BE16</f>
        <v>0</v>
      </c>
      <c r="BF337" s="11">
        <f>'CV uitvoerend overige domeinen'!BF16</f>
        <v>0</v>
      </c>
      <c r="BG337" s="11">
        <f>'CV uitvoerend overige domeinen'!BG16</f>
        <v>0</v>
      </c>
      <c r="BH337" s="11">
        <f>'CV uitvoerend overige domeinen'!BH16</f>
        <v>0</v>
      </c>
      <c r="BI337" s="11">
        <f>'CV uitvoerend overige domeinen'!BI16</f>
        <v>0</v>
      </c>
      <c r="BJ337" s="11">
        <f>'CV uitvoerend overige domeinen'!BJ16</f>
        <v>0</v>
      </c>
      <c r="BK337" s="49">
        <f>'CV uitvoerend overige domeinen'!BK16</f>
        <v>0</v>
      </c>
      <c r="BL337" s="11">
        <f>'CV uitvoerend overige domeinen'!BL16</f>
        <v>0</v>
      </c>
      <c r="BM337" s="11">
        <f>'CV uitvoerend overige domeinen'!BM16</f>
        <v>0</v>
      </c>
      <c r="BN337" s="11">
        <f>'CV uitvoerend overige domeinen'!BN16</f>
        <v>0</v>
      </c>
      <c r="BO337" s="11">
        <f>'CV uitvoerend overige domeinen'!BO16</f>
        <v>0</v>
      </c>
      <c r="BP337" s="11">
        <f>'CV uitvoerend overige domeinen'!BP16</f>
        <v>0</v>
      </c>
      <c r="BQ337" s="49">
        <f>'CV uitvoerend overige domeinen'!BQ16</f>
        <v>0</v>
      </c>
      <c r="BR337" s="11">
        <f>'CV uitvoerend overige domeinen'!BR16</f>
        <v>0</v>
      </c>
      <c r="BS337" s="11">
        <f>'CV uitvoerend overige domeinen'!BS16</f>
        <v>0</v>
      </c>
      <c r="BT337" s="11">
        <f>'CV uitvoerend overige domeinen'!BT16</f>
        <v>0</v>
      </c>
      <c r="BU337" s="11">
        <f>'CV uitvoerend overige domeinen'!BU16</f>
        <v>0</v>
      </c>
      <c r="BV337" s="11">
        <f>'CV uitvoerend overige domeinen'!BV16</f>
        <v>0</v>
      </c>
      <c r="BW337" s="11">
        <f>'CV uitvoerend overige domeinen'!BW16</f>
        <v>0</v>
      </c>
      <c r="BX337" s="49">
        <f>'CV uitvoerend overige domeinen'!BX16</f>
        <v>0</v>
      </c>
      <c r="BY337" s="49">
        <f>'CV uitvoerend overige domeinen'!BY16</f>
        <v>0</v>
      </c>
      <c r="BZ337" s="11">
        <f>'CV uitvoerend overige domeinen'!BZ16</f>
        <v>0</v>
      </c>
      <c r="CA337" s="11">
        <f>'CV uitvoerend overige domeinen'!CA16</f>
        <v>0</v>
      </c>
      <c r="CB337" s="11">
        <f>'CV uitvoerend overige domeinen'!CB16</f>
        <v>0</v>
      </c>
      <c r="CC337" s="11">
        <f>'CV uitvoerend overige domeinen'!CC16</f>
        <v>0</v>
      </c>
      <c r="CD337" s="11">
        <f>'CV uitvoerend overige domeinen'!CD16</f>
        <v>0</v>
      </c>
      <c r="CE337" s="11">
        <f>'CV uitvoerend overige domeinen'!CE16</f>
        <v>0</v>
      </c>
      <c r="CF337" s="11">
        <f>'CV uitvoerend overige domeinen'!CF16</f>
        <v>0</v>
      </c>
      <c r="CG337" s="11">
        <f>'CV uitvoerend overige domeinen'!CG16</f>
        <v>0</v>
      </c>
      <c r="CH337" s="11">
        <f>'CV uitvoerend overige domeinen'!CH16</f>
        <v>0</v>
      </c>
      <c r="CI337" s="11">
        <f>'CV uitvoerend overige domeinen'!CI16</f>
        <v>0</v>
      </c>
      <c r="CJ337" s="11">
        <f>'CV uitvoerend overige domeinen'!CJ16</f>
        <v>0</v>
      </c>
      <c r="CK337" s="11">
        <f>'CV uitvoerend overige domeinen'!CK16</f>
        <v>0</v>
      </c>
      <c r="CL337" s="49">
        <f>'CV uitvoerend overige domeinen'!CL16</f>
        <v>0</v>
      </c>
      <c r="CM337" s="11">
        <f>'CV uitvoerend overige domeinen'!CM16</f>
        <v>0</v>
      </c>
      <c r="CN337" s="11">
        <f>'CV uitvoerend overige domeinen'!CN16</f>
        <v>0</v>
      </c>
      <c r="CO337" s="11">
        <f>'CV uitvoerend overige domeinen'!CO16</f>
        <v>0</v>
      </c>
      <c r="CP337" s="11">
        <f>'CV uitvoerend overige domeinen'!CP16</f>
        <v>0</v>
      </c>
      <c r="CQ337" s="11">
        <f>'CV uitvoerend overige domeinen'!CQ16</f>
        <v>0</v>
      </c>
      <c r="CR337" s="11">
        <f>'CV uitvoerend overige domeinen'!CR16</f>
        <v>0</v>
      </c>
      <c r="CS337" s="11">
        <f>'CV uitvoerend overige domeinen'!CS16</f>
        <v>0</v>
      </c>
      <c r="CT337" s="11">
        <f>'CV uitvoerend overige domeinen'!CT16</f>
        <v>0</v>
      </c>
      <c r="CU337" s="11">
        <f>'CV uitvoerend overige domeinen'!CU16</f>
        <v>0</v>
      </c>
      <c r="CV337" s="11">
        <f>'CV uitvoerend overige domeinen'!CV16</f>
        <v>0</v>
      </c>
      <c r="CW337" s="11">
        <f>'CV uitvoerend overige domeinen'!CW16</f>
        <v>0</v>
      </c>
      <c r="CX337" s="11">
        <f>'CV uitvoerend overige domeinen'!CX16</f>
        <v>0</v>
      </c>
      <c r="CY337" s="26">
        <f>'CV uitvoerend overige domeinen'!CY16</f>
        <v>0</v>
      </c>
      <c r="CZ337" s="15">
        <f>'CV uitvoerend overige domeinen'!CZ16</f>
        <v>0</v>
      </c>
      <c r="DA337" s="11">
        <f>'CV uitvoerend overige domeinen'!DA16</f>
        <v>0</v>
      </c>
      <c r="DB337" s="11">
        <f>'CV uitvoerend overige domeinen'!DB16</f>
        <v>0</v>
      </c>
      <c r="DC337" s="11">
        <f>'CV uitvoerend overige domeinen'!DC16</f>
        <v>0</v>
      </c>
      <c r="DD337" s="11">
        <f>'CV uitvoerend overige domeinen'!DD16</f>
        <v>0</v>
      </c>
      <c r="DE337" s="11">
        <f>'CV uitvoerend overige domeinen'!DE16</f>
        <v>0</v>
      </c>
      <c r="DF337" s="11">
        <f>'CV uitvoerend overige domeinen'!DF16</f>
        <v>0</v>
      </c>
      <c r="DG337" s="11">
        <f>'CV uitvoerend overige domeinen'!DG16</f>
        <v>0</v>
      </c>
      <c r="DH337" s="11">
        <f>'CV uitvoerend overige domeinen'!DH16</f>
        <v>0</v>
      </c>
      <c r="DI337" s="11">
        <f>'CV uitvoerend overige domeinen'!DI16</f>
        <v>0</v>
      </c>
      <c r="DJ337" s="11">
        <f>'CV uitvoerend overige domeinen'!DJ16</f>
        <v>0</v>
      </c>
      <c r="DK337" s="11">
        <f>'CV uitvoerend overige domeinen'!DK16</f>
        <v>0</v>
      </c>
      <c r="DL337" s="26">
        <f>'CV uitvoerend overige domeinen'!DL16</f>
        <v>0</v>
      </c>
    </row>
    <row r="338" spans="1:116">
      <c r="A338" s="47">
        <f>'CV uitvoerend overige domeinen'!A19</f>
        <v>0</v>
      </c>
      <c r="B338" s="49">
        <f>'CV uitvoerend overige domeinen'!B19</f>
        <v>0</v>
      </c>
      <c r="C338" s="4" t="str">
        <f>'CV uitvoerend overige domeinen'!C19</f>
        <v>Vleesketen en Voedselveiligheid</v>
      </c>
      <c r="D338" s="4" t="str">
        <f>'CV uitvoerend overige domeinen'!D19</f>
        <v>VVV National plan VWS</v>
      </c>
      <c r="E338" s="4">
        <f>'CV uitvoerend overige domeinen'!E19</f>
        <v>0</v>
      </c>
      <c r="F338" s="5">
        <f>'CV uitvoerend overige domeinen'!F19</f>
        <v>0</v>
      </c>
      <c r="G338" s="4" t="str">
        <f>'CV uitvoerend overige domeinen'!G19</f>
        <v>VWS</v>
      </c>
      <c r="H338" s="15">
        <f>'CV uitvoerend overige domeinen'!H19</f>
        <v>130</v>
      </c>
      <c r="I338" s="11">
        <f>'CV uitvoerend overige domeinen'!I19</f>
        <v>100</v>
      </c>
      <c r="J338" s="11">
        <f>'CV uitvoerend overige domeinen'!J19</f>
        <v>0</v>
      </c>
      <c r="K338" s="11">
        <f>'CV uitvoerend overige domeinen'!K19</f>
        <v>300</v>
      </c>
      <c r="L338" s="11">
        <f>'CV uitvoerend overige domeinen'!L19</f>
        <v>0</v>
      </c>
      <c r="M338" s="11">
        <f>'CV uitvoerend overige domeinen'!M19</f>
        <v>0</v>
      </c>
      <c r="N338" s="11">
        <f>'CV uitvoerend overige domeinen'!N19</f>
        <v>0</v>
      </c>
      <c r="O338" s="11">
        <f>'CV uitvoerend overige domeinen'!O19</f>
        <v>0</v>
      </c>
      <c r="P338" s="11">
        <f>'CV uitvoerend overige domeinen'!P19</f>
        <v>0</v>
      </c>
      <c r="Q338" s="26">
        <f>'CV uitvoerend overige domeinen'!Q19</f>
        <v>530</v>
      </c>
      <c r="R338" s="15">
        <f>'CV uitvoerend overige domeinen'!R19</f>
        <v>0</v>
      </c>
      <c r="S338" s="11">
        <f>'CV uitvoerend overige domeinen'!S19</f>
        <v>0</v>
      </c>
      <c r="T338" s="11">
        <f>'CV uitvoerend overige domeinen'!T19</f>
        <v>530</v>
      </c>
      <c r="U338" s="11">
        <f>'CV uitvoerend overige domeinen'!U19</f>
        <v>0</v>
      </c>
      <c r="V338" s="11">
        <f>'CV uitvoerend overige domeinen'!V19</f>
        <v>0</v>
      </c>
      <c r="W338" s="11">
        <f>'CV uitvoerend overige domeinen'!W19</f>
        <v>0</v>
      </c>
      <c r="X338" s="11">
        <f>'CV uitvoerend overige domeinen'!X19</f>
        <v>0</v>
      </c>
      <c r="Y338" s="11">
        <f>'CV uitvoerend overige domeinen'!Y19</f>
        <v>0</v>
      </c>
      <c r="Z338" s="49">
        <f>'CV uitvoerend overige domeinen'!Z19</f>
        <v>530</v>
      </c>
      <c r="AA338" s="11">
        <f>'CV uitvoerend overige domeinen'!AA19</f>
        <v>0</v>
      </c>
      <c r="AB338" s="11">
        <f>'CV uitvoerend overige domeinen'!AB19</f>
        <v>0</v>
      </c>
      <c r="AC338" s="11">
        <f>'CV uitvoerend overige domeinen'!AC19</f>
        <v>0</v>
      </c>
      <c r="AD338" s="11">
        <f>'CV uitvoerend overige domeinen'!AD19</f>
        <v>0</v>
      </c>
      <c r="AE338" s="11">
        <f>'CV uitvoerend overige domeinen'!AE19</f>
        <v>0</v>
      </c>
      <c r="AF338" s="11">
        <f>'CV uitvoerend overige domeinen'!AF19</f>
        <v>530</v>
      </c>
      <c r="AG338" s="49">
        <f>'CV uitvoerend overige domeinen'!AG19</f>
        <v>0</v>
      </c>
      <c r="AH338" s="11">
        <f>'CV uitvoerend overige domeinen'!AH19</f>
        <v>0</v>
      </c>
      <c r="AI338" s="11">
        <f>'CV uitvoerend overige domeinen'!AI19</f>
        <v>0</v>
      </c>
      <c r="AJ338" s="11">
        <f>'CV uitvoerend overige domeinen'!AJ19</f>
        <v>0</v>
      </c>
      <c r="AK338" s="11">
        <f>'CV uitvoerend overige domeinen'!AK19</f>
        <v>0</v>
      </c>
      <c r="AL338" s="49">
        <f>'CV uitvoerend overige domeinen'!AL19</f>
        <v>0</v>
      </c>
      <c r="AM338" s="11">
        <f>'CV uitvoerend overige domeinen'!AM19</f>
        <v>0</v>
      </c>
      <c r="AN338" s="11">
        <f>'CV uitvoerend overige domeinen'!AN19</f>
        <v>0</v>
      </c>
      <c r="AO338" s="11">
        <f>'CV uitvoerend overige domeinen'!AO19</f>
        <v>0</v>
      </c>
      <c r="AP338" s="11">
        <f>'CV uitvoerend overige domeinen'!AP19</f>
        <v>0</v>
      </c>
      <c r="AQ338" s="11">
        <f>'CV uitvoerend overige domeinen'!AQ19</f>
        <v>0</v>
      </c>
      <c r="AR338" s="49">
        <f>'CV uitvoerend overige domeinen'!AR19</f>
        <v>0</v>
      </c>
      <c r="AS338" s="11">
        <f>'CV uitvoerend overige domeinen'!AS19</f>
        <v>0</v>
      </c>
      <c r="AT338" s="11">
        <f>'CV uitvoerend overige domeinen'!AT19</f>
        <v>0</v>
      </c>
      <c r="AU338" s="11">
        <f>'CV uitvoerend overige domeinen'!AU19</f>
        <v>0</v>
      </c>
      <c r="AV338" s="11">
        <f>'CV uitvoerend overige domeinen'!AV19</f>
        <v>0</v>
      </c>
      <c r="AW338" s="11">
        <f>'CV uitvoerend overige domeinen'!AW19</f>
        <v>0</v>
      </c>
      <c r="AX338" s="11">
        <f>'CV uitvoerend overige domeinen'!AX19</f>
        <v>0</v>
      </c>
      <c r="AY338" s="11">
        <f>'CV uitvoerend overige domeinen'!AY19</f>
        <v>0</v>
      </c>
      <c r="AZ338" s="11">
        <f>'CV uitvoerend overige domeinen'!AZ19</f>
        <v>0</v>
      </c>
      <c r="BA338" s="11">
        <f>'CV uitvoerend overige domeinen'!BA19</f>
        <v>0</v>
      </c>
      <c r="BB338" s="11">
        <f>'CV uitvoerend overige domeinen'!BB19</f>
        <v>0</v>
      </c>
      <c r="BC338" s="49">
        <f>'CV uitvoerend overige domeinen'!BC19</f>
        <v>0</v>
      </c>
      <c r="BD338" s="11">
        <f>'CV uitvoerend overige domeinen'!BD19</f>
        <v>0</v>
      </c>
      <c r="BE338" s="11">
        <f>'CV uitvoerend overige domeinen'!BE19</f>
        <v>0</v>
      </c>
      <c r="BF338" s="11">
        <f>'CV uitvoerend overige domeinen'!BF19</f>
        <v>0</v>
      </c>
      <c r="BG338" s="11">
        <f>'CV uitvoerend overige domeinen'!BG19</f>
        <v>0</v>
      </c>
      <c r="BH338" s="11">
        <f>'CV uitvoerend overige domeinen'!BH19</f>
        <v>0</v>
      </c>
      <c r="BI338" s="11">
        <f>'CV uitvoerend overige domeinen'!BI19</f>
        <v>0</v>
      </c>
      <c r="BJ338" s="11">
        <f>'CV uitvoerend overige domeinen'!BJ19</f>
        <v>0</v>
      </c>
      <c r="BK338" s="49">
        <f>'CV uitvoerend overige domeinen'!BK19</f>
        <v>530</v>
      </c>
      <c r="BL338" s="11">
        <f>'CV uitvoerend overige domeinen'!BL19</f>
        <v>0</v>
      </c>
      <c r="BM338" s="11">
        <f>'CV uitvoerend overige domeinen'!BM19</f>
        <v>0</v>
      </c>
      <c r="BN338" s="11">
        <f>'CV uitvoerend overige domeinen'!BN19</f>
        <v>0</v>
      </c>
      <c r="BO338" s="11">
        <f>'CV uitvoerend overige domeinen'!BO19</f>
        <v>0</v>
      </c>
      <c r="BP338" s="11">
        <f>'CV uitvoerend overige domeinen'!BP19</f>
        <v>0</v>
      </c>
      <c r="BQ338" s="49">
        <f>'CV uitvoerend overige domeinen'!BQ19</f>
        <v>0</v>
      </c>
      <c r="BR338" s="11">
        <f>'CV uitvoerend overige domeinen'!BR19</f>
        <v>0</v>
      </c>
      <c r="BS338" s="11">
        <f>'CV uitvoerend overige domeinen'!BS19</f>
        <v>0</v>
      </c>
      <c r="BT338" s="11">
        <f>'CV uitvoerend overige domeinen'!BT19</f>
        <v>0</v>
      </c>
      <c r="BU338" s="11">
        <f>'CV uitvoerend overige domeinen'!BU19</f>
        <v>0</v>
      </c>
      <c r="BV338" s="11">
        <f>'CV uitvoerend overige domeinen'!BV19</f>
        <v>0</v>
      </c>
      <c r="BW338" s="11">
        <f>'CV uitvoerend overige domeinen'!BW19</f>
        <v>0</v>
      </c>
      <c r="BX338" s="49">
        <f>'CV uitvoerend overige domeinen'!BX19</f>
        <v>0</v>
      </c>
      <c r="BY338" s="49">
        <f>'CV uitvoerend overige domeinen'!BY19</f>
        <v>0</v>
      </c>
      <c r="BZ338" s="11">
        <f>'CV uitvoerend overige domeinen'!BZ19</f>
        <v>0</v>
      </c>
      <c r="CA338" s="11">
        <f>'CV uitvoerend overige domeinen'!CA19</f>
        <v>0</v>
      </c>
      <c r="CB338" s="11">
        <f>'CV uitvoerend overige domeinen'!CB19</f>
        <v>0</v>
      </c>
      <c r="CC338" s="11">
        <f>'CV uitvoerend overige domeinen'!CC19</f>
        <v>0</v>
      </c>
      <c r="CD338" s="11">
        <f>'CV uitvoerend overige domeinen'!CD19</f>
        <v>0</v>
      </c>
      <c r="CE338" s="11">
        <f>'CV uitvoerend overige domeinen'!CE19</f>
        <v>0</v>
      </c>
      <c r="CF338" s="11">
        <f>'CV uitvoerend overige domeinen'!CF19</f>
        <v>0</v>
      </c>
      <c r="CG338" s="11">
        <f>'CV uitvoerend overige domeinen'!CG19</f>
        <v>0</v>
      </c>
      <c r="CH338" s="11">
        <f>'CV uitvoerend overige domeinen'!CH19</f>
        <v>0</v>
      </c>
      <c r="CI338" s="11">
        <f>'CV uitvoerend overige domeinen'!CI19</f>
        <v>0</v>
      </c>
      <c r="CJ338" s="11">
        <f>'CV uitvoerend overige domeinen'!CJ19</f>
        <v>0</v>
      </c>
      <c r="CK338" s="11">
        <f>'CV uitvoerend overige domeinen'!CK19</f>
        <v>0</v>
      </c>
      <c r="CL338" s="49">
        <f>'CV uitvoerend overige domeinen'!CL19</f>
        <v>0</v>
      </c>
      <c r="CM338" s="11">
        <f>'CV uitvoerend overige domeinen'!CM19</f>
        <v>0</v>
      </c>
      <c r="CN338" s="11">
        <f>'CV uitvoerend overige domeinen'!CN19</f>
        <v>0</v>
      </c>
      <c r="CO338" s="11">
        <f>'CV uitvoerend overige domeinen'!CO19</f>
        <v>0</v>
      </c>
      <c r="CP338" s="11">
        <f>'CV uitvoerend overige domeinen'!CP19</f>
        <v>0</v>
      </c>
      <c r="CQ338" s="11">
        <f>'CV uitvoerend overige domeinen'!CQ19</f>
        <v>0</v>
      </c>
      <c r="CR338" s="11">
        <f>'CV uitvoerend overige domeinen'!CR19</f>
        <v>0</v>
      </c>
      <c r="CS338" s="11">
        <f>'CV uitvoerend overige domeinen'!CS19</f>
        <v>0</v>
      </c>
      <c r="CT338" s="11">
        <f>'CV uitvoerend overige domeinen'!CT19</f>
        <v>0</v>
      </c>
      <c r="CU338" s="11">
        <f>'CV uitvoerend overige domeinen'!CU19</f>
        <v>0</v>
      </c>
      <c r="CV338" s="11">
        <f>'CV uitvoerend overige domeinen'!CV19</f>
        <v>0</v>
      </c>
      <c r="CW338" s="11">
        <f>'CV uitvoerend overige domeinen'!CW19</f>
        <v>0</v>
      </c>
      <c r="CX338" s="11">
        <f>'CV uitvoerend overige domeinen'!CX19</f>
        <v>0</v>
      </c>
      <c r="CY338" s="26">
        <f>'CV uitvoerend overige domeinen'!CY19</f>
        <v>0</v>
      </c>
      <c r="CZ338" s="15">
        <f>'CV uitvoerend overige domeinen'!CZ19</f>
        <v>0</v>
      </c>
      <c r="DA338" s="11">
        <f>'CV uitvoerend overige domeinen'!DA19</f>
        <v>0</v>
      </c>
      <c r="DB338" s="11">
        <f>'CV uitvoerend overige domeinen'!DB19</f>
        <v>0</v>
      </c>
      <c r="DC338" s="11">
        <f>'CV uitvoerend overige domeinen'!DC19</f>
        <v>0</v>
      </c>
      <c r="DD338" s="11">
        <f>'CV uitvoerend overige domeinen'!DD19</f>
        <v>0</v>
      </c>
      <c r="DE338" s="11">
        <f>'CV uitvoerend overige domeinen'!DE19</f>
        <v>0</v>
      </c>
      <c r="DF338" s="11">
        <f>'CV uitvoerend overige domeinen'!DF19</f>
        <v>0</v>
      </c>
      <c r="DG338" s="11">
        <f>'CV uitvoerend overige domeinen'!DG19</f>
        <v>0</v>
      </c>
      <c r="DH338" s="11">
        <f>'CV uitvoerend overige domeinen'!DH19</f>
        <v>0</v>
      </c>
      <c r="DI338" s="11">
        <f>'CV uitvoerend overige domeinen'!DI19</f>
        <v>0</v>
      </c>
      <c r="DJ338" s="11">
        <f>'CV uitvoerend overige domeinen'!DJ19</f>
        <v>0</v>
      </c>
      <c r="DK338" s="11">
        <f>'CV uitvoerend overige domeinen'!DK19</f>
        <v>0</v>
      </c>
      <c r="DL338" s="26">
        <f>'CV uitvoerend overige domeinen'!DL19</f>
        <v>0</v>
      </c>
    </row>
    <row r="339" spans="1:116">
      <c r="A339" s="47">
        <f>'CV uitvoerend overige domeinen'!A20</f>
        <v>0</v>
      </c>
      <c r="B339" s="49">
        <f>'CV uitvoerend overige domeinen'!B20</f>
        <v>0</v>
      </c>
      <c r="C339" s="4" t="str">
        <f>'CV uitvoerend overige domeinen'!C20</f>
        <v>Vleesketen en Voedselveiligheid</v>
      </c>
      <c r="D339" s="4" t="str">
        <f>'CV uitvoerend overige domeinen'!D20</f>
        <v>VVV Nationaal plan Residuen DG AGRO</v>
      </c>
      <c r="E339" s="4">
        <f>'CV uitvoerend overige domeinen'!E20</f>
        <v>0</v>
      </c>
      <c r="F339" s="5">
        <f>'CV uitvoerend overige domeinen'!F20</f>
        <v>0</v>
      </c>
      <c r="G339" s="4" t="str">
        <f>'CV uitvoerend overige domeinen'!G20</f>
        <v>DG Agro</v>
      </c>
      <c r="H339" s="15">
        <f>'CV uitvoerend overige domeinen'!H20</f>
        <v>58</v>
      </c>
      <c r="I339" s="11">
        <f>'CV uitvoerend overige domeinen'!I20</f>
        <v>0</v>
      </c>
      <c r="J339" s="11">
        <f>'CV uitvoerend overige domeinen'!J20</f>
        <v>0</v>
      </c>
      <c r="K339" s="11">
        <f>'CV uitvoerend overige domeinen'!K20</f>
        <v>0</v>
      </c>
      <c r="L339" s="11">
        <f>'CV uitvoerend overige domeinen'!L20</f>
        <v>0</v>
      </c>
      <c r="M339" s="11">
        <f>'CV uitvoerend overige domeinen'!M20</f>
        <v>0</v>
      </c>
      <c r="N339" s="11">
        <f>'CV uitvoerend overige domeinen'!N20</f>
        <v>0</v>
      </c>
      <c r="O339" s="11">
        <f>'CV uitvoerend overige domeinen'!O20</f>
        <v>0</v>
      </c>
      <c r="P339" s="11">
        <f>'CV uitvoerend overige domeinen'!P20</f>
        <v>0</v>
      </c>
      <c r="Q339" s="26">
        <f>'CV uitvoerend overige domeinen'!Q20</f>
        <v>58</v>
      </c>
      <c r="R339" s="15">
        <f>'CV uitvoerend overige domeinen'!R20</f>
        <v>0</v>
      </c>
      <c r="S339" s="11">
        <f>'CV uitvoerend overige domeinen'!S20</f>
        <v>0</v>
      </c>
      <c r="T339" s="11">
        <f>'CV uitvoerend overige domeinen'!T20</f>
        <v>58</v>
      </c>
      <c r="U339" s="11">
        <f>'CV uitvoerend overige domeinen'!U20</f>
        <v>0</v>
      </c>
      <c r="V339" s="11">
        <f>'CV uitvoerend overige domeinen'!V20</f>
        <v>0</v>
      </c>
      <c r="W339" s="11">
        <f>'CV uitvoerend overige domeinen'!W20</f>
        <v>0</v>
      </c>
      <c r="X339" s="11">
        <f>'CV uitvoerend overige domeinen'!X20</f>
        <v>0</v>
      </c>
      <c r="Y339" s="11">
        <f>'CV uitvoerend overige domeinen'!Y20</f>
        <v>0</v>
      </c>
      <c r="Z339" s="49">
        <f>'CV uitvoerend overige domeinen'!Z20</f>
        <v>58</v>
      </c>
      <c r="AA339" s="11">
        <f>'CV uitvoerend overige domeinen'!AA20</f>
        <v>0</v>
      </c>
      <c r="AB339" s="11">
        <f>'CV uitvoerend overige domeinen'!AB20</f>
        <v>0</v>
      </c>
      <c r="AC339" s="11">
        <f>'CV uitvoerend overige domeinen'!AC20</f>
        <v>58</v>
      </c>
      <c r="AD339" s="11">
        <f>'CV uitvoerend overige domeinen'!AD20</f>
        <v>0</v>
      </c>
      <c r="AE339" s="11">
        <f>'CV uitvoerend overige domeinen'!AE20</f>
        <v>0</v>
      </c>
      <c r="AF339" s="11">
        <f>'CV uitvoerend overige domeinen'!AF20</f>
        <v>0</v>
      </c>
      <c r="AG339" s="49">
        <f>'CV uitvoerend overige domeinen'!AG20</f>
        <v>0</v>
      </c>
      <c r="AH339" s="11">
        <f>'CV uitvoerend overige domeinen'!AH20</f>
        <v>0</v>
      </c>
      <c r="AI339" s="11">
        <f>'CV uitvoerend overige domeinen'!AI20</f>
        <v>0</v>
      </c>
      <c r="AJ339" s="11">
        <f>'CV uitvoerend overige domeinen'!AJ20</f>
        <v>0</v>
      </c>
      <c r="AK339" s="11">
        <f>'CV uitvoerend overige domeinen'!AK20</f>
        <v>0</v>
      </c>
      <c r="AL339" s="49">
        <f>'CV uitvoerend overige domeinen'!AL20</f>
        <v>0</v>
      </c>
      <c r="AM339" s="11">
        <f>'CV uitvoerend overige domeinen'!AM20</f>
        <v>0</v>
      </c>
      <c r="AN339" s="11">
        <f>'CV uitvoerend overige domeinen'!AN20</f>
        <v>0</v>
      </c>
      <c r="AO339" s="11">
        <f>'CV uitvoerend overige domeinen'!AO20</f>
        <v>0</v>
      </c>
      <c r="AP339" s="11">
        <f>'CV uitvoerend overige domeinen'!AP20</f>
        <v>0</v>
      </c>
      <c r="AQ339" s="11">
        <f>'CV uitvoerend overige domeinen'!AQ20</f>
        <v>0</v>
      </c>
      <c r="AR339" s="49">
        <f>'CV uitvoerend overige domeinen'!AR20</f>
        <v>0</v>
      </c>
      <c r="AS339" s="11">
        <f>'CV uitvoerend overige domeinen'!AS20</f>
        <v>0</v>
      </c>
      <c r="AT339" s="11">
        <f>'CV uitvoerend overige domeinen'!AT20</f>
        <v>0</v>
      </c>
      <c r="AU339" s="11">
        <f>'CV uitvoerend overige domeinen'!AU20</f>
        <v>0</v>
      </c>
      <c r="AV339" s="11">
        <f>'CV uitvoerend overige domeinen'!AV20</f>
        <v>0</v>
      </c>
      <c r="AW339" s="11">
        <f>'CV uitvoerend overige domeinen'!AW20</f>
        <v>0</v>
      </c>
      <c r="AX339" s="11">
        <f>'CV uitvoerend overige domeinen'!AX20</f>
        <v>0</v>
      </c>
      <c r="AY339" s="11">
        <f>'CV uitvoerend overige domeinen'!AY20</f>
        <v>0</v>
      </c>
      <c r="AZ339" s="11">
        <f>'CV uitvoerend overige domeinen'!AZ20</f>
        <v>0</v>
      </c>
      <c r="BA339" s="11">
        <f>'CV uitvoerend overige domeinen'!BA20</f>
        <v>0</v>
      </c>
      <c r="BB339" s="11">
        <f>'CV uitvoerend overige domeinen'!BB20</f>
        <v>0</v>
      </c>
      <c r="BC339" s="49">
        <f>'CV uitvoerend overige domeinen'!BC20</f>
        <v>0</v>
      </c>
      <c r="BD339" s="11">
        <f>'CV uitvoerend overige domeinen'!BD20</f>
        <v>0</v>
      </c>
      <c r="BE339" s="11">
        <f>'CV uitvoerend overige domeinen'!BE20</f>
        <v>0</v>
      </c>
      <c r="BF339" s="11">
        <f>'CV uitvoerend overige domeinen'!BF20</f>
        <v>0</v>
      </c>
      <c r="BG339" s="11">
        <f>'CV uitvoerend overige domeinen'!BG20</f>
        <v>0</v>
      </c>
      <c r="BH339" s="11">
        <f>'CV uitvoerend overige domeinen'!BH20</f>
        <v>0</v>
      </c>
      <c r="BI339" s="11">
        <f>'CV uitvoerend overige domeinen'!BI20</f>
        <v>0</v>
      </c>
      <c r="BJ339" s="11">
        <f>'CV uitvoerend overige domeinen'!BJ20</f>
        <v>0</v>
      </c>
      <c r="BK339" s="49">
        <f>'CV uitvoerend overige domeinen'!BK20</f>
        <v>0</v>
      </c>
      <c r="BL339" s="11">
        <f>'CV uitvoerend overige domeinen'!BL20</f>
        <v>0</v>
      </c>
      <c r="BM339" s="11">
        <f>'CV uitvoerend overige domeinen'!BM20</f>
        <v>0</v>
      </c>
      <c r="BN339" s="11">
        <f>'CV uitvoerend overige domeinen'!BN20</f>
        <v>0</v>
      </c>
      <c r="BO339" s="11">
        <f>'CV uitvoerend overige domeinen'!BO20</f>
        <v>0</v>
      </c>
      <c r="BP339" s="11">
        <f>'CV uitvoerend overige domeinen'!BP20</f>
        <v>0</v>
      </c>
      <c r="BQ339" s="49">
        <f>'CV uitvoerend overige domeinen'!BQ20</f>
        <v>0</v>
      </c>
      <c r="BR339" s="11">
        <f>'CV uitvoerend overige domeinen'!BR20</f>
        <v>0</v>
      </c>
      <c r="BS339" s="11">
        <f>'CV uitvoerend overige domeinen'!BS20</f>
        <v>0</v>
      </c>
      <c r="BT339" s="11">
        <f>'CV uitvoerend overige domeinen'!BT20</f>
        <v>0</v>
      </c>
      <c r="BU339" s="11">
        <f>'CV uitvoerend overige domeinen'!BU20</f>
        <v>0</v>
      </c>
      <c r="BV339" s="11">
        <f>'CV uitvoerend overige domeinen'!BV20</f>
        <v>0</v>
      </c>
      <c r="BW339" s="11">
        <f>'CV uitvoerend overige domeinen'!BW20</f>
        <v>0</v>
      </c>
      <c r="BX339" s="49">
        <f>'CV uitvoerend overige domeinen'!BX20</f>
        <v>0</v>
      </c>
      <c r="BY339" s="49">
        <f>'CV uitvoerend overige domeinen'!BY20</f>
        <v>0</v>
      </c>
      <c r="BZ339" s="11">
        <f>'CV uitvoerend overige domeinen'!BZ20</f>
        <v>0</v>
      </c>
      <c r="CA339" s="11">
        <f>'CV uitvoerend overige domeinen'!CA20</f>
        <v>0</v>
      </c>
      <c r="CB339" s="11">
        <f>'CV uitvoerend overige domeinen'!CB20</f>
        <v>0</v>
      </c>
      <c r="CC339" s="11">
        <f>'CV uitvoerend overige domeinen'!CC20</f>
        <v>0</v>
      </c>
      <c r="CD339" s="11">
        <f>'CV uitvoerend overige domeinen'!CD20</f>
        <v>0</v>
      </c>
      <c r="CE339" s="11">
        <f>'CV uitvoerend overige domeinen'!CE20</f>
        <v>0</v>
      </c>
      <c r="CF339" s="11">
        <f>'CV uitvoerend overige domeinen'!CF20</f>
        <v>0</v>
      </c>
      <c r="CG339" s="11">
        <f>'CV uitvoerend overige domeinen'!CG20</f>
        <v>0</v>
      </c>
      <c r="CH339" s="11">
        <f>'CV uitvoerend overige domeinen'!CH20</f>
        <v>0</v>
      </c>
      <c r="CI339" s="11">
        <f>'CV uitvoerend overige domeinen'!CI20</f>
        <v>0</v>
      </c>
      <c r="CJ339" s="11">
        <f>'CV uitvoerend overige domeinen'!CJ20</f>
        <v>0</v>
      </c>
      <c r="CK339" s="11">
        <f>'CV uitvoerend overige domeinen'!CK20</f>
        <v>0</v>
      </c>
      <c r="CL339" s="49">
        <f>'CV uitvoerend overige domeinen'!CL20</f>
        <v>0</v>
      </c>
      <c r="CM339" s="11">
        <f>'CV uitvoerend overige domeinen'!CM20</f>
        <v>0</v>
      </c>
      <c r="CN339" s="11">
        <f>'CV uitvoerend overige domeinen'!CN20</f>
        <v>0</v>
      </c>
      <c r="CO339" s="11">
        <f>'CV uitvoerend overige domeinen'!CO20</f>
        <v>0</v>
      </c>
      <c r="CP339" s="11">
        <f>'CV uitvoerend overige domeinen'!CP20</f>
        <v>0</v>
      </c>
      <c r="CQ339" s="11">
        <f>'CV uitvoerend overige domeinen'!CQ20</f>
        <v>0</v>
      </c>
      <c r="CR339" s="11">
        <f>'CV uitvoerend overige domeinen'!CR20</f>
        <v>0</v>
      </c>
      <c r="CS339" s="11">
        <f>'CV uitvoerend overige domeinen'!CS20</f>
        <v>0</v>
      </c>
      <c r="CT339" s="11">
        <f>'CV uitvoerend overige domeinen'!CT20</f>
        <v>0</v>
      </c>
      <c r="CU339" s="11">
        <f>'CV uitvoerend overige domeinen'!CU20</f>
        <v>0</v>
      </c>
      <c r="CV339" s="11">
        <f>'CV uitvoerend overige domeinen'!CV20</f>
        <v>0</v>
      </c>
      <c r="CW339" s="11">
        <f>'CV uitvoerend overige domeinen'!CW20</f>
        <v>0</v>
      </c>
      <c r="CX339" s="11">
        <f>'CV uitvoerend overige domeinen'!CX20</f>
        <v>0</v>
      </c>
      <c r="CY339" s="26">
        <f>'CV uitvoerend overige domeinen'!CY20</f>
        <v>0</v>
      </c>
      <c r="CZ339" s="15">
        <f>'CV uitvoerend overige domeinen'!CZ20</f>
        <v>0</v>
      </c>
      <c r="DA339" s="11">
        <f>'CV uitvoerend overige domeinen'!DA20</f>
        <v>0</v>
      </c>
      <c r="DB339" s="11">
        <f>'CV uitvoerend overige domeinen'!DB20</f>
        <v>0</v>
      </c>
      <c r="DC339" s="11">
        <f>'CV uitvoerend overige domeinen'!DC20</f>
        <v>0</v>
      </c>
      <c r="DD339" s="11">
        <f>'CV uitvoerend overige domeinen'!DD20</f>
        <v>0</v>
      </c>
      <c r="DE339" s="11">
        <f>'CV uitvoerend overige domeinen'!DE20</f>
        <v>0</v>
      </c>
      <c r="DF339" s="11">
        <f>'CV uitvoerend overige domeinen'!DF20</f>
        <v>0</v>
      </c>
      <c r="DG339" s="11">
        <f>'CV uitvoerend overige domeinen'!DG20</f>
        <v>0</v>
      </c>
      <c r="DH339" s="11">
        <f>'CV uitvoerend overige domeinen'!DH20</f>
        <v>0</v>
      </c>
      <c r="DI339" s="11">
        <f>'CV uitvoerend overige domeinen'!DI20</f>
        <v>0</v>
      </c>
      <c r="DJ339" s="11">
        <f>'CV uitvoerend overige domeinen'!DJ20</f>
        <v>0</v>
      </c>
      <c r="DK339" s="11">
        <f>'CV uitvoerend overige domeinen'!DK20</f>
        <v>0</v>
      </c>
      <c r="DL339" s="26">
        <f>'CV uitvoerend overige domeinen'!DL20</f>
        <v>0</v>
      </c>
    </row>
    <row r="340" spans="1:116">
      <c r="A340" s="47">
        <f>'CV uitvoerend overige domeinen'!A21</f>
        <v>0</v>
      </c>
      <c r="B340" s="49">
        <f>'CV uitvoerend overige domeinen'!B21</f>
        <v>0</v>
      </c>
      <c r="C340" s="4" t="str">
        <f>'CV uitvoerend overige domeinen'!C21</f>
        <v>Vleesketen en Voedselveiligheid</v>
      </c>
      <c r="D340" s="4" t="str">
        <f>'CV uitvoerend overige domeinen'!D21</f>
        <v>VVV Slachthuis LHD Derden</v>
      </c>
      <c r="E340" s="4">
        <f>'CV uitvoerend overige domeinen'!E21</f>
        <v>0</v>
      </c>
      <c r="F340" s="5">
        <f>'CV uitvoerend overige domeinen'!F21</f>
        <v>0</v>
      </c>
      <c r="G340" s="4" t="str">
        <f>'CV uitvoerend overige domeinen'!G21</f>
        <v>Derden</v>
      </c>
      <c r="H340" s="15">
        <f>'CV uitvoerend overige domeinen'!H21</f>
        <v>0</v>
      </c>
      <c r="I340" s="11">
        <f>'CV uitvoerend overige domeinen'!I21</f>
        <v>5800</v>
      </c>
      <c r="J340" s="11">
        <f>'CV uitvoerend overige domeinen'!J21</f>
        <v>0</v>
      </c>
      <c r="K340" s="11">
        <f>'CV uitvoerend overige domeinen'!K21</f>
        <v>0</v>
      </c>
      <c r="L340" s="11">
        <f>'CV uitvoerend overige domeinen'!L21</f>
        <v>0</v>
      </c>
      <c r="M340" s="11">
        <f>'CV uitvoerend overige domeinen'!M21</f>
        <v>0</v>
      </c>
      <c r="N340" s="11">
        <f>'CV uitvoerend overige domeinen'!N21</f>
        <v>0</v>
      </c>
      <c r="O340" s="11">
        <f>'CV uitvoerend overige domeinen'!O21</f>
        <v>0</v>
      </c>
      <c r="P340" s="11">
        <f>'CV uitvoerend overige domeinen'!P21</f>
        <v>0</v>
      </c>
      <c r="Q340" s="26">
        <f>'CV uitvoerend overige domeinen'!Q21</f>
        <v>5800</v>
      </c>
      <c r="R340" s="15">
        <f>'CV uitvoerend overige domeinen'!R21</f>
        <v>0</v>
      </c>
      <c r="S340" s="11">
        <f>'CV uitvoerend overige domeinen'!S21</f>
        <v>0</v>
      </c>
      <c r="T340" s="11">
        <f>'CV uitvoerend overige domeinen'!T21</f>
        <v>5800</v>
      </c>
      <c r="U340" s="11">
        <f>'CV uitvoerend overige domeinen'!U21</f>
        <v>0</v>
      </c>
      <c r="V340" s="11">
        <f>'CV uitvoerend overige domeinen'!V21</f>
        <v>0</v>
      </c>
      <c r="W340" s="11">
        <f>'CV uitvoerend overige domeinen'!W21</f>
        <v>0</v>
      </c>
      <c r="X340" s="11">
        <f>'CV uitvoerend overige domeinen'!X21</f>
        <v>0</v>
      </c>
      <c r="Y340" s="11">
        <f>'CV uitvoerend overige domeinen'!Y21</f>
        <v>0</v>
      </c>
      <c r="Z340" s="49">
        <f>'CV uitvoerend overige domeinen'!Z21</f>
        <v>5800</v>
      </c>
      <c r="AA340" s="11">
        <f>'CV uitvoerend overige domeinen'!AA21</f>
        <v>0</v>
      </c>
      <c r="AB340" s="11">
        <f>'CV uitvoerend overige domeinen'!AB21</f>
        <v>0</v>
      </c>
      <c r="AC340" s="11">
        <f>'CV uitvoerend overige domeinen'!AC21</f>
        <v>0</v>
      </c>
      <c r="AD340" s="11">
        <f>'CV uitvoerend overige domeinen'!AD21</f>
        <v>0</v>
      </c>
      <c r="AE340" s="11">
        <f>'CV uitvoerend overige domeinen'!AE21</f>
        <v>0</v>
      </c>
      <c r="AF340" s="11">
        <f>'CV uitvoerend overige domeinen'!AF21</f>
        <v>5800</v>
      </c>
      <c r="AG340" s="49">
        <f>'CV uitvoerend overige domeinen'!AG21</f>
        <v>0</v>
      </c>
      <c r="AH340" s="11">
        <f>'CV uitvoerend overige domeinen'!AH21</f>
        <v>0</v>
      </c>
      <c r="AI340" s="11">
        <f>'CV uitvoerend overige domeinen'!AI21</f>
        <v>0</v>
      </c>
      <c r="AJ340" s="11">
        <f>'CV uitvoerend overige domeinen'!AJ21</f>
        <v>0</v>
      </c>
      <c r="AK340" s="11">
        <f>'CV uitvoerend overige domeinen'!AK21</f>
        <v>0</v>
      </c>
      <c r="AL340" s="49">
        <f>'CV uitvoerend overige domeinen'!AL21</f>
        <v>0</v>
      </c>
      <c r="AM340" s="11">
        <f>'CV uitvoerend overige domeinen'!AM21</f>
        <v>0</v>
      </c>
      <c r="AN340" s="11">
        <f>'CV uitvoerend overige domeinen'!AN21</f>
        <v>0</v>
      </c>
      <c r="AO340" s="11">
        <f>'CV uitvoerend overige domeinen'!AO21</f>
        <v>0</v>
      </c>
      <c r="AP340" s="11">
        <f>'CV uitvoerend overige domeinen'!AP21</f>
        <v>0</v>
      </c>
      <c r="AQ340" s="11">
        <f>'CV uitvoerend overige domeinen'!AQ21</f>
        <v>0</v>
      </c>
      <c r="AR340" s="49">
        <f>'CV uitvoerend overige domeinen'!AR21</f>
        <v>0</v>
      </c>
      <c r="AS340" s="11">
        <f>'CV uitvoerend overige domeinen'!AS21</f>
        <v>0</v>
      </c>
      <c r="AT340" s="11">
        <f>'CV uitvoerend overige domeinen'!AT21</f>
        <v>0</v>
      </c>
      <c r="AU340" s="11">
        <f>'CV uitvoerend overige domeinen'!AU21</f>
        <v>0</v>
      </c>
      <c r="AV340" s="11">
        <f>'CV uitvoerend overige domeinen'!AV21</f>
        <v>0</v>
      </c>
      <c r="AW340" s="11">
        <f>'CV uitvoerend overige domeinen'!AW21</f>
        <v>0</v>
      </c>
      <c r="AX340" s="11">
        <f>'CV uitvoerend overige domeinen'!AX21</f>
        <v>0</v>
      </c>
      <c r="AY340" s="11">
        <f>'CV uitvoerend overige domeinen'!AY21</f>
        <v>0</v>
      </c>
      <c r="AZ340" s="11">
        <f>'CV uitvoerend overige domeinen'!AZ21</f>
        <v>0</v>
      </c>
      <c r="BA340" s="11">
        <f>'CV uitvoerend overige domeinen'!BA21</f>
        <v>0</v>
      </c>
      <c r="BB340" s="11">
        <f>'CV uitvoerend overige domeinen'!BB21</f>
        <v>0</v>
      </c>
      <c r="BC340" s="49">
        <f>'CV uitvoerend overige domeinen'!BC21</f>
        <v>0</v>
      </c>
      <c r="BD340" s="11">
        <f>'CV uitvoerend overige domeinen'!BD21</f>
        <v>0</v>
      </c>
      <c r="BE340" s="11">
        <f>'CV uitvoerend overige domeinen'!BE21</f>
        <v>0</v>
      </c>
      <c r="BF340" s="11">
        <f>'CV uitvoerend overige domeinen'!BF21</f>
        <v>0</v>
      </c>
      <c r="BG340" s="11">
        <f>'CV uitvoerend overige domeinen'!BG21</f>
        <v>0</v>
      </c>
      <c r="BH340" s="11">
        <f>'CV uitvoerend overige domeinen'!BH21</f>
        <v>0</v>
      </c>
      <c r="BI340" s="11">
        <f>'CV uitvoerend overige domeinen'!BI21</f>
        <v>0</v>
      </c>
      <c r="BJ340" s="11">
        <f>'CV uitvoerend overige domeinen'!BJ21</f>
        <v>0</v>
      </c>
      <c r="BK340" s="49">
        <f>'CV uitvoerend overige domeinen'!BK21</f>
        <v>5800</v>
      </c>
      <c r="BL340" s="11">
        <f>'CV uitvoerend overige domeinen'!BL21</f>
        <v>0</v>
      </c>
      <c r="BM340" s="11">
        <f>'CV uitvoerend overige domeinen'!BM21</f>
        <v>0</v>
      </c>
      <c r="BN340" s="11">
        <f>'CV uitvoerend overige domeinen'!BN21</f>
        <v>0</v>
      </c>
      <c r="BO340" s="11">
        <f>'CV uitvoerend overige domeinen'!BO21</f>
        <v>0</v>
      </c>
      <c r="BP340" s="11">
        <f>'CV uitvoerend overige domeinen'!BP21</f>
        <v>0</v>
      </c>
      <c r="BQ340" s="49">
        <f>'CV uitvoerend overige domeinen'!BQ21</f>
        <v>0</v>
      </c>
      <c r="BR340" s="11">
        <f>'CV uitvoerend overige domeinen'!BR21</f>
        <v>0</v>
      </c>
      <c r="BS340" s="11">
        <f>'CV uitvoerend overige domeinen'!BS21</f>
        <v>0</v>
      </c>
      <c r="BT340" s="11">
        <f>'CV uitvoerend overige domeinen'!BT21</f>
        <v>0</v>
      </c>
      <c r="BU340" s="11">
        <f>'CV uitvoerend overige domeinen'!BU21</f>
        <v>0</v>
      </c>
      <c r="BV340" s="11">
        <f>'CV uitvoerend overige domeinen'!BV21</f>
        <v>0</v>
      </c>
      <c r="BW340" s="11">
        <f>'CV uitvoerend overige domeinen'!BW21</f>
        <v>0</v>
      </c>
      <c r="BX340" s="49">
        <f>'CV uitvoerend overige domeinen'!BX21</f>
        <v>0</v>
      </c>
      <c r="BY340" s="49">
        <f>'CV uitvoerend overige domeinen'!BY21</f>
        <v>0</v>
      </c>
      <c r="BZ340" s="11">
        <f>'CV uitvoerend overige domeinen'!BZ21</f>
        <v>0</v>
      </c>
      <c r="CA340" s="11">
        <f>'CV uitvoerend overige domeinen'!CA21</f>
        <v>0</v>
      </c>
      <c r="CB340" s="11">
        <f>'CV uitvoerend overige domeinen'!CB21</f>
        <v>0</v>
      </c>
      <c r="CC340" s="11">
        <f>'CV uitvoerend overige domeinen'!CC21</f>
        <v>0</v>
      </c>
      <c r="CD340" s="11">
        <f>'CV uitvoerend overige domeinen'!CD21</f>
        <v>0</v>
      </c>
      <c r="CE340" s="11">
        <f>'CV uitvoerend overige domeinen'!CE21</f>
        <v>0</v>
      </c>
      <c r="CF340" s="11">
        <f>'CV uitvoerend overige domeinen'!CF21</f>
        <v>0</v>
      </c>
      <c r="CG340" s="11">
        <f>'CV uitvoerend overige domeinen'!CG21</f>
        <v>0</v>
      </c>
      <c r="CH340" s="11">
        <f>'CV uitvoerend overige domeinen'!CH21</f>
        <v>0</v>
      </c>
      <c r="CI340" s="11">
        <f>'CV uitvoerend overige domeinen'!CI21</f>
        <v>0</v>
      </c>
      <c r="CJ340" s="11">
        <f>'CV uitvoerend overige domeinen'!CJ21</f>
        <v>0</v>
      </c>
      <c r="CK340" s="11">
        <f>'CV uitvoerend overige domeinen'!CK21</f>
        <v>0</v>
      </c>
      <c r="CL340" s="49">
        <f>'CV uitvoerend overige domeinen'!CL21</f>
        <v>0</v>
      </c>
      <c r="CM340" s="11">
        <f>'CV uitvoerend overige domeinen'!CM21</f>
        <v>0</v>
      </c>
      <c r="CN340" s="11">
        <f>'CV uitvoerend overige domeinen'!CN21</f>
        <v>0</v>
      </c>
      <c r="CO340" s="11">
        <f>'CV uitvoerend overige domeinen'!CO21</f>
        <v>0</v>
      </c>
      <c r="CP340" s="11">
        <f>'CV uitvoerend overige domeinen'!CP21</f>
        <v>0</v>
      </c>
      <c r="CQ340" s="11">
        <f>'CV uitvoerend overige domeinen'!CQ21</f>
        <v>0</v>
      </c>
      <c r="CR340" s="11">
        <f>'CV uitvoerend overige domeinen'!CR21</f>
        <v>0</v>
      </c>
      <c r="CS340" s="11">
        <f>'CV uitvoerend overige domeinen'!CS21</f>
        <v>0</v>
      </c>
      <c r="CT340" s="11">
        <f>'CV uitvoerend overige domeinen'!CT21</f>
        <v>0</v>
      </c>
      <c r="CU340" s="11">
        <f>'CV uitvoerend overige domeinen'!CU21</f>
        <v>0</v>
      </c>
      <c r="CV340" s="11">
        <f>'CV uitvoerend overige domeinen'!CV21</f>
        <v>0</v>
      </c>
      <c r="CW340" s="11">
        <f>'CV uitvoerend overige domeinen'!CW21</f>
        <v>0</v>
      </c>
      <c r="CX340" s="11">
        <f>'CV uitvoerend overige domeinen'!CX21</f>
        <v>0</v>
      </c>
      <c r="CY340" s="26">
        <f>'CV uitvoerend overige domeinen'!CY21</f>
        <v>0</v>
      </c>
      <c r="CZ340" s="15">
        <f>'CV uitvoerend overige domeinen'!CZ21</f>
        <v>0</v>
      </c>
      <c r="DA340" s="11">
        <f>'CV uitvoerend overige domeinen'!DA21</f>
        <v>0</v>
      </c>
      <c r="DB340" s="11">
        <f>'CV uitvoerend overige domeinen'!DB21</f>
        <v>0</v>
      </c>
      <c r="DC340" s="11">
        <f>'CV uitvoerend overige domeinen'!DC21</f>
        <v>0</v>
      </c>
      <c r="DD340" s="11">
        <f>'CV uitvoerend overige domeinen'!DD21</f>
        <v>0</v>
      </c>
      <c r="DE340" s="11">
        <f>'CV uitvoerend overige domeinen'!DE21</f>
        <v>0</v>
      </c>
      <c r="DF340" s="11">
        <f>'CV uitvoerend overige domeinen'!DF21</f>
        <v>0</v>
      </c>
      <c r="DG340" s="11">
        <f>'CV uitvoerend overige domeinen'!DG21</f>
        <v>0</v>
      </c>
      <c r="DH340" s="11">
        <f>'CV uitvoerend overige domeinen'!DH21</f>
        <v>0</v>
      </c>
      <c r="DI340" s="11">
        <f>'CV uitvoerend overige domeinen'!DI21</f>
        <v>0</v>
      </c>
      <c r="DJ340" s="11">
        <f>'CV uitvoerend overige domeinen'!DJ21</f>
        <v>0</v>
      </c>
      <c r="DK340" s="11">
        <f>'CV uitvoerend overige domeinen'!DK21</f>
        <v>0</v>
      </c>
      <c r="DL340" s="26">
        <f>'CV uitvoerend overige domeinen'!DL21</f>
        <v>0</v>
      </c>
    </row>
    <row r="341" spans="1:116">
      <c r="A341" s="47">
        <f>'CV uitvoerend overige domeinen'!A22</f>
        <v>0</v>
      </c>
      <c r="B341" s="49">
        <f>'CV uitvoerend overige domeinen'!B22</f>
        <v>0</v>
      </c>
      <c r="C341" s="4" t="str">
        <f>'CV uitvoerend overige domeinen'!C22</f>
        <v>Vleesketen en Voedselveiligheid</v>
      </c>
      <c r="D341" s="4" t="str">
        <f>'CV uitvoerend overige domeinen'!D22</f>
        <v>VVV Nationaal plan residuen Derden</v>
      </c>
      <c r="E341" s="4">
        <f>'CV uitvoerend overige domeinen'!E22</f>
        <v>0</v>
      </c>
      <c r="F341" s="5">
        <f>'CV uitvoerend overige domeinen'!F22</f>
        <v>0</v>
      </c>
      <c r="G341" s="4" t="str">
        <f>'CV uitvoerend overige domeinen'!G22</f>
        <v>Derden</v>
      </c>
      <c r="H341" s="15">
        <f>'CV uitvoerend overige domeinen'!H22</f>
        <v>0</v>
      </c>
      <c r="I341" s="11">
        <f>'CV uitvoerend overige domeinen'!I22</f>
        <v>28600</v>
      </c>
      <c r="J341" s="11">
        <f>'CV uitvoerend overige domeinen'!J22</f>
        <v>0</v>
      </c>
      <c r="K341" s="11">
        <f>'CV uitvoerend overige domeinen'!K22</f>
        <v>2600</v>
      </c>
      <c r="L341" s="11">
        <f>'CV uitvoerend overige domeinen'!L22</f>
        <v>0</v>
      </c>
      <c r="M341" s="11">
        <f>'CV uitvoerend overige domeinen'!M22</f>
        <v>0</v>
      </c>
      <c r="N341" s="11">
        <f>'CV uitvoerend overige domeinen'!N22</f>
        <v>0</v>
      </c>
      <c r="O341" s="11">
        <f>'CV uitvoerend overige domeinen'!O22</f>
        <v>0</v>
      </c>
      <c r="P341" s="11">
        <f>'CV uitvoerend overige domeinen'!P22</f>
        <v>0</v>
      </c>
      <c r="Q341" s="26">
        <f>'CV uitvoerend overige domeinen'!Q22</f>
        <v>31200</v>
      </c>
      <c r="R341" s="15">
        <f>'CV uitvoerend overige domeinen'!R22</f>
        <v>0</v>
      </c>
      <c r="S341" s="11">
        <f>'CV uitvoerend overige domeinen'!S22</f>
        <v>0</v>
      </c>
      <c r="T341" s="11">
        <f>'CV uitvoerend overige domeinen'!T22</f>
        <v>31200</v>
      </c>
      <c r="U341" s="11">
        <f>'CV uitvoerend overige domeinen'!U22</f>
        <v>0</v>
      </c>
      <c r="V341" s="11">
        <f>'CV uitvoerend overige domeinen'!V22</f>
        <v>0</v>
      </c>
      <c r="W341" s="11">
        <f>'CV uitvoerend overige domeinen'!W22</f>
        <v>0</v>
      </c>
      <c r="X341" s="11">
        <f>'CV uitvoerend overige domeinen'!X22</f>
        <v>0</v>
      </c>
      <c r="Y341" s="11">
        <f>'CV uitvoerend overige domeinen'!Y22</f>
        <v>0</v>
      </c>
      <c r="Z341" s="49">
        <f>'CV uitvoerend overige domeinen'!Z22</f>
        <v>31200</v>
      </c>
      <c r="AA341" s="11">
        <f>'CV uitvoerend overige domeinen'!AA22</f>
        <v>0</v>
      </c>
      <c r="AB341" s="11">
        <f>'CV uitvoerend overige domeinen'!AB22</f>
        <v>0</v>
      </c>
      <c r="AC341" s="11">
        <f>'CV uitvoerend overige domeinen'!AC22</f>
        <v>0</v>
      </c>
      <c r="AD341" s="11">
        <f>'CV uitvoerend overige domeinen'!AD22</f>
        <v>0</v>
      </c>
      <c r="AE341" s="11">
        <f>'CV uitvoerend overige domeinen'!AE22</f>
        <v>0</v>
      </c>
      <c r="AF341" s="11">
        <f>'CV uitvoerend overige domeinen'!AF22</f>
        <v>31200</v>
      </c>
      <c r="AG341" s="49">
        <f>'CV uitvoerend overige domeinen'!AG22</f>
        <v>0</v>
      </c>
      <c r="AH341" s="11">
        <f>'CV uitvoerend overige domeinen'!AH22</f>
        <v>0</v>
      </c>
      <c r="AI341" s="11">
        <f>'CV uitvoerend overige domeinen'!AI22</f>
        <v>0</v>
      </c>
      <c r="AJ341" s="11">
        <f>'CV uitvoerend overige domeinen'!AJ22</f>
        <v>0</v>
      </c>
      <c r="AK341" s="11">
        <f>'CV uitvoerend overige domeinen'!AK22</f>
        <v>0</v>
      </c>
      <c r="AL341" s="49">
        <f>'CV uitvoerend overige domeinen'!AL22</f>
        <v>0</v>
      </c>
      <c r="AM341" s="11">
        <f>'CV uitvoerend overige domeinen'!AM22</f>
        <v>0</v>
      </c>
      <c r="AN341" s="11">
        <f>'CV uitvoerend overige domeinen'!AN22</f>
        <v>0</v>
      </c>
      <c r="AO341" s="11">
        <f>'CV uitvoerend overige domeinen'!AO22</f>
        <v>0</v>
      </c>
      <c r="AP341" s="11">
        <f>'CV uitvoerend overige domeinen'!AP22</f>
        <v>0</v>
      </c>
      <c r="AQ341" s="11">
        <f>'CV uitvoerend overige domeinen'!AQ22</f>
        <v>0</v>
      </c>
      <c r="AR341" s="49">
        <f>'CV uitvoerend overige domeinen'!AR22</f>
        <v>0</v>
      </c>
      <c r="AS341" s="11">
        <f>'CV uitvoerend overige domeinen'!AS22</f>
        <v>0</v>
      </c>
      <c r="AT341" s="11">
        <f>'CV uitvoerend overige domeinen'!AT22</f>
        <v>0</v>
      </c>
      <c r="AU341" s="11">
        <f>'CV uitvoerend overige domeinen'!AU22</f>
        <v>0</v>
      </c>
      <c r="AV341" s="11">
        <f>'CV uitvoerend overige domeinen'!AV22</f>
        <v>0</v>
      </c>
      <c r="AW341" s="11">
        <f>'CV uitvoerend overige domeinen'!AW22</f>
        <v>0</v>
      </c>
      <c r="AX341" s="11">
        <f>'CV uitvoerend overige domeinen'!AX22</f>
        <v>0</v>
      </c>
      <c r="AY341" s="11">
        <f>'CV uitvoerend overige domeinen'!AY22</f>
        <v>0</v>
      </c>
      <c r="AZ341" s="11">
        <f>'CV uitvoerend overige domeinen'!AZ22</f>
        <v>0</v>
      </c>
      <c r="BA341" s="11">
        <f>'CV uitvoerend overige domeinen'!BA22</f>
        <v>0</v>
      </c>
      <c r="BB341" s="11">
        <f>'CV uitvoerend overige domeinen'!BB22</f>
        <v>0</v>
      </c>
      <c r="BC341" s="49">
        <f>'CV uitvoerend overige domeinen'!BC22</f>
        <v>0</v>
      </c>
      <c r="BD341" s="11">
        <f>'CV uitvoerend overige domeinen'!BD22</f>
        <v>0</v>
      </c>
      <c r="BE341" s="11">
        <f>'CV uitvoerend overige domeinen'!BE22</f>
        <v>0</v>
      </c>
      <c r="BF341" s="11">
        <f>'CV uitvoerend overige domeinen'!BF22</f>
        <v>0</v>
      </c>
      <c r="BG341" s="11">
        <f>'CV uitvoerend overige domeinen'!BG22</f>
        <v>0</v>
      </c>
      <c r="BH341" s="11">
        <f>'CV uitvoerend overige domeinen'!BH22</f>
        <v>0</v>
      </c>
      <c r="BI341" s="11">
        <f>'CV uitvoerend overige domeinen'!BI22</f>
        <v>0</v>
      </c>
      <c r="BJ341" s="11">
        <f>'CV uitvoerend overige domeinen'!BJ22</f>
        <v>0</v>
      </c>
      <c r="BK341" s="49">
        <f>'CV uitvoerend overige domeinen'!BK22</f>
        <v>31200</v>
      </c>
      <c r="BL341" s="11">
        <f>'CV uitvoerend overige domeinen'!BL22</f>
        <v>0</v>
      </c>
      <c r="BM341" s="11">
        <f>'CV uitvoerend overige domeinen'!BM22</f>
        <v>0</v>
      </c>
      <c r="BN341" s="11">
        <f>'CV uitvoerend overige domeinen'!BN22</f>
        <v>0</v>
      </c>
      <c r="BO341" s="11">
        <f>'CV uitvoerend overige domeinen'!BO22</f>
        <v>0</v>
      </c>
      <c r="BP341" s="11">
        <f>'CV uitvoerend overige domeinen'!BP22</f>
        <v>0</v>
      </c>
      <c r="BQ341" s="49">
        <f>'CV uitvoerend overige domeinen'!BQ22</f>
        <v>0</v>
      </c>
      <c r="BR341" s="11">
        <f>'CV uitvoerend overige domeinen'!BR22</f>
        <v>0</v>
      </c>
      <c r="BS341" s="11">
        <f>'CV uitvoerend overige domeinen'!BS22</f>
        <v>0</v>
      </c>
      <c r="BT341" s="11">
        <f>'CV uitvoerend overige domeinen'!BT22</f>
        <v>0</v>
      </c>
      <c r="BU341" s="11">
        <f>'CV uitvoerend overige domeinen'!BU22</f>
        <v>0</v>
      </c>
      <c r="BV341" s="11">
        <f>'CV uitvoerend overige domeinen'!BV22</f>
        <v>0</v>
      </c>
      <c r="BW341" s="11">
        <f>'CV uitvoerend overige domeinen'!BW22</f>
        <v>0</v>
      </c>
      <c r="BX341" s="49">
        <f>'CV uitvoerend overige domeinen'!BX22</f>
        <v>0</v>
      </c>
      <c r="BY341" s="49">
        <f>'CV uitvoerend overige domeinen'!BY22</f>
        <v>0</v>
      </c>
      <c r="BZ341" s="11">
        <f>'CV uitvoerend overige domeinen'!BZ22</f>
        <v>0</v>
      </c>
      <c r="CA341" s="11">
        <f>'CV uitvoerend overige domeinen'!CA22</f>
        <v>0</v>
      </c>
      <c r="CB341" s="11">
        <f>'CV uitvoerend overige domeinen'!CB22</f>
        <v>0</v>
      </c>
      <c r="CC341" s="11">
        <f>'CV uitvoerend overige domeinen'!CC22</f>
        <v>0</v>
      </c>
      <c r="CD341" s="11">
        <f>'CV uitvoerend overige domeinen'!CD22</f>
        <v>0</v>
      </c>
      <c r="CE341" s="11">
        <f>'CV uitvoerend overige domeinen'!CE22</f>
        <v>0</v>
      </c>
      <c r="CF341" s="11">
        <f>'CV uitvoerend overige domeinen'!CF22</f>
        <v>0</v>
      </c>
      <c r="CG341" s="11">
        <f>'CV uitvoerend overige domeinen'!CG22</f>
        <v>0</v>
      </c>
      <c r="CH341" s="11">
        <f>'CV uitvoerend overige domeinen'!CH22</f>
        <v>0</v>
      </c>
      <c r="CI341" s="11">
        <f>'CV uitvoerend overige domeinen'!CI22</f>
        <v>0</v>
      </c>
      <c r="CJ341" s="11">
        <f>'CV uitvoerend overige domeinen'!CJ22</f>
        <v>0</v>
      </c>
      <c r="CK341" s="11">
        <f>'CV uitvoerend overige domeinen'!CK22</f>
        <v>0</v>
      </c>
      <c r="CL341" s="49">
        <f>'CV uitvoerend overige domeinen'!CL22</f>
        <v>0</v>
      </c>
      <c r="CM341" s="11">
        <f>'CV uitvoerend overige domeinen'!CM22</f>
        <v>0</v>
      </c>
      <c r="CN341" s="11">
        <f>'CV uitvoerend overige domeinen'!CN22</f>
        <v>0</v>
      </c>
      <c r="CO341" s="11">
        <f>'CV uitvoerend overige domeinen'!CO22</f>
        <v>0</v>
      </c>
      <c r="CP341" s="11">
        <f>'CV uitvoerend overige domeinen'!CP22</f>
        <v>0</v>
      </c>
      <c r="CQ341" s="11">
        <f>'CV uitvoerend overige domeinen'!CQ22</f>
        <v>0</v>
      </c>
      <c r="CR341" s="11">
        <f>'CV uitvoerend overige domeinen'!CR22</f>
        <v>0</v>
      </c>
      <c r="CS341" s="11">
        <f>'CV uitvoerend overige domeinen'!CS22</f>
        <v>0</v>
      </c>
      <c r="CT341" s="11">
        <f>'CV uitvoerend overige domeinen'!CT22</f>
        <v>0</v>
      </c>
      <c r="CU341" s="11">
        <f>'CV uitvoerend overige domeinen'!CU22</f>
        <v>0</v>
      </c>
      <c r="CV341" s="11">
        <f>'CV uitvoerend overige domeinen'!CV22</f>
        <v>0</v>
      </c>
      <c r="CW341" s="11">
        <f>'CV uitvoerend overige domeinen'!CW22</f>
        <v>0</v>
      </c>
      <c r="CX341" s="11">
        <f>'CV uitvoerend overige domeinen'!CX22</f>
        <v>0</v>
      </c>
      <c r="CY341" s="26">
        <f>'CV uitvoerend overige domeinen'!CY22</f>
        <v>0</v>
      </c>
      <c r="CZ341" s="15">
        <f>'CV uitvoerend overige domeinen'!CZ22</f>
        <v>0</v>
      </c>
      <c r="DA341" s="11">
        <f>'CV uitvoerend overige domeinen'!DA22</f>
        <v>0</v>
      </c>
      <c r="DB341" s="11">
        <f>'CV uitvoerend overige domeinen'!DB22</f>
        <v>0</v>
      </c>
      <c r="DC341" s="11">
        <f>'CV uitvoerend overige domeinen'!DC22</f>
        <v>0</v>
      </c>
      <c r="DD341" s="11">
        <f>'CV uitvoerend overige domeinen'!DD22</f>
        <v>0</v>
      </c>
      <c r="DE341" s="11">
        <f>'CV uitvoerend overige domeinen'!DE22</f>
        <v>0</v>
      </c>
      <c r="DF341" s="11">
        <f>'CV uitvoerend overige domeinen'!DF22</f>
        <v>0</v>
      </c>
      <c r="DG341" s="11">
        <f>'CV uitvoerend overige domeinen'!DG22</f>
        <v>0</v>
      </c>
      <c r="DH341" s="11">
        <f>'CV uitvoerend overige domeinen'!DH22</f>
        <v>0</v>
      </c>
      <c r="DI341" s="11">
        <f>'CV uitvoerend overige domeinen'!DI22</f>
        <v>0</v>
      </c>
      <c r="DJ341" s="11">
        <f>'CV uitvoerend overige domeinen'!DJ22</f>
        <v>0</v>
      </c>
      <c r="DK341" s="11">
        <f>'CV uitvoerend overige domeinen'!DK22</f>
        <v>0</v>
      </c>
      <c r="DL341" s="26">
        <f>'CV uitvoerend overige domeinen'!DL22</f>
        <v>0</v>
      </c>
    </row>
    <row r="342" spans="1:116">
      <c r="A342" s="47">
        <f>'CV uitvoerend overige domeinen'!A23</f>
        <v>0</v>
      </c>
      <c r="B342" s="49">
        <f>'CV uitvoerend overige domeinen'!B23</f>
        <v>0</v>
      </c>
      <c r="C342" s="4" t="str">
        <f>'CV uitvoerend overige domeinen'!C23</f>
        <v>Vleesketen en Voedselveiligheid</v>
      </c>
      <c r="D342" s="4" t="str">
        <f>'CV uitvoerend overige domeinen'!D23</f>
        <v>VVV Internationale projecten</v>
      </c>
      <c r="E342" s="4">
        <f>'CV uitvoerend overige domeinen'!E23</f>
        <v>0</v>
      </c>
      <c r="F342" s="5">
        <f>'CV uitvoerend overige domeinen'!F23</f>
        <v>0</v>
      </c>
      <c r="G342" s="4" t="str">
        <f>'CV uitvoerend overige domeinen'!G23</f>
        <v>Overige baten</v>
      </c>
      <c r="H342" s="15">
        <f>'CV uitvoerend overige domeinen'!H23</f>
        <v>0</v>
      </c>
      <c r="I342" s="11">
        <f>'CV uitvoerend overige domeinen'!I23</f>
        <v>0</v>
      </c>
      <c r="J342" s="11">
        <f>'CV uitvoerend overige domeinen'!J23</f>
        <v>0</v>
      </c>
      <c r="K342" s="11">
        <f>'CV uitvoerend overige domeinen'!K23</f>
        <v>875</v>
      </c>
      <c r="L342" s="11">
        <f>'CV uitvoerend overige domeinen'!L23</f>
        <v>0</v>
      </c>
      <c r="M342" s="11">
        <f>'CV uitvoerend overige domeinen'!M23</f>
        <v>0</v>
      </c>
      <c r="N342" s="11">
        <f>'CV uitvoerend overige domeinen'!N23</f>
        <v>0</v>
      </c>
      <c r="O342" s="11">
        <f>'CV uitvoerend overige domeinen'!O23</f>
        <v>0</v>
      </c>
      <c r="P342" s="11">
        <f>'CV uitvoerend overige domeinen'!P23</f>
        <v>0</v>
      </c>
      <c r="Q342" s="26">
        <f>'CV uitvoerend overige domeinen'!Q23</f>
        <v>875</v>
      </c>
      <c r="R342" s="15">
        <f>'CV uitvoerend overige domeinen'!R23</f>
        <v>0</v>
      </c>
      <c r="S342" s="11">
        <f>'CV uitvoerend overige domeinen'!S23</f>
        <v>0</v>
      </c>
      <c r="T342" s="11">
        <f>'CV uitvoerend overige domeinen'!T23</f>
        <v>875</v>
      </c>
      <c r="U342" s="11">
        <f>'CV uitvoerend overige domeinen'!U23</f>
        <v>0</v>
      </c>
      <c r="V342" s="11">
        <f>'CV uitvoerend overige domeinen'!V23</f>
        <v>0</v>
      </c>
      <c r="W342" s="11">
        <f>'CV uitvoerend overige domeinen'!W23</f>
        <v>0</v>
      </c>
      <c r="X342" s="11">
        <f>'CV uitvoerend overige domeinen'!X23</f>
        <v>0</v>
      </c>
      <c r="Y342" s="11">
        <f>'CV uitvoerend overige domeinen'!Y23</f>
        <v>0</v>
      </c>
      <c r="Z342" s="49">
        <f>'CV uitvoerend overige domeinen'!Z23</f>
        <v>875</v>
      </c>
      <c r="AA342" s="11">
        <f>'CV uitvoerend overige domeinen'!AA23</f>
        <v>0</v>
      </c>
      <c r="AB342" s="11">
        <f>'CV uitvoerend overige domeinen'!AB23</f>
        <v>0</v>
      </c>
      <c r="AC342" s="11">
        <f>'CV uitvoerend overige domeinen'!AC23</f>
        <v>0</v>
      </c>
      <c r="AD342" s="11">
        <f>'CV uitvoerend overige domeinen'!AD23</f>
        <v>0</v>
      </c>
      <c r="AE342" s="11">
        <f>'CV uitvoerend overige domeinen'!AE23</f>
        <v>0</v>
      </c>
      <c r="AF342" s="11">
        <f>'CV uitvoerend overige domeinen'!AF23</f>
        <v>875</v>
      </c>
      <c r="AG342" s="49">
        <f>'CV uitvoerend overige domeinen'!AG23</f>
        <v>0</v>
      </c>
      <c r="AH342" s="11">
        <f>'CV uitvoerend overige domeinen'!AH23</f>
        <v>0</v>
      </c>
      <c r="AI342" s="11">
        <f>'CV uitvoerend overige domeinen'!AI23</f>
        <v>0</v>
      </c>
      <c r="AJ342" s="11">
        <f>'CV uitvoerend overige domeinen'!AJ23</f>
        <v>0</v>
      </c>
      <c r="AK342" s="11">
        <f>'CV uitvoerend overige domeinen'!AK23</f>
        <v>0</v>
      </c>
      <c r="AL342" s="49">
        <f>'CV uitvoerend overige domeinen'!AL23</f>
        <v>0</v>
      </c>
      <c r="AM342" s="11">
        <f>'CV uitvoerend overige domeinen'!AM23</f>
        <v>0</v>
      </c>
      <c r="AN342" s="11">
        <f>'CV uitvoerend overige domeinen'!AN23</f>
        <v>0</v>
      </c>
      <c r="AO342" s="11">
        <f>'CV uitvoerend overige domeinen'!AO23</f>
        <v>0</v>
      </c>
      <c r="AP342" s="11">
        <f>'CV uitvoerend overige domeinen'!AP23</f>
        <v>0</v>
      </c>
      <c r="AQ342" s="11">
        <f>'CV uitvoerend overige domeinen'!AQ23</f>
        <v>0</v>
      </c>
      <c r="AR342" s="49">
        <f>'CV uitvoerend overige domeinen'!AR23</f>
        <v>0</v>
      </c>
      <c r="AS342" s="11">
        <f>'CV uitvoerend overige domeinen'!AS23</f>
        <v>0</v>
      </c>
      <c r="AT342" s="11">
        <f>'CV uitvoerend overige domeinen'!AT23</f>
        <v>0</v>
      </c>
      <c r="AU342" s="11">
        <f>'CV uitvoerend overige domeinen'!AU23</f>
        <v>0</v>
      </c>
      <c r="AV342" s="11">
        <f>'CV uitvoerend overige domeinen'!AV23</f>
        <v>0</v>
      </c>
      <c r="AW342" s="11">
        <f>'CV uitvoerend overige domeinen'!AW23</f>
        <v>0</v>
      </c>
      <c r="AX342" s="11">
        <f>'CV uitvoerend overige domeinen'!AX23</f>
        <v>0</v>
      </c>
      <c r="AY342" s="11">
        <f>'CV uitvoerend overige domeinen'!AY23</f>
        <v>0</v>
      </c>
      <c r="AZ342" s="11">
        <f>'CV uitvoerend overige domeinen'!AZ23</f>
        <v>0</v>
      </c>
      <c r="BA342" s="11">
        <f>'CV uitvoerend overige domeinen'!BA23</f>
        <v>0</v>
      </c>
      <c r="BB342" s="11">
        <f>'CV uitvoerend overige domeinen'!BB23</f>
        <v>0</v>
      </c>
      <c r="BC342" s="49">
        <f>'CV uitvoerend overige domeinen'!BC23</f>
        <v>0</v>
      </c>
      <c r="BD342" s="11">
        <f>'CV uitvoerend overige domeinen'!BD23</f>
        <v>0</v>
      </c>
      <c r="BE342" s="11">
        <f>'CV uitvoerend overige domeinen'!BE23</f>
        <v>0</v>
      </c>
      <c r="BF342" s="11">
        <f>'CV uitvoerend overige domeinen'!BF23</f>
        <v>0</v>
      </c>
      <c r="BG342" s="11">
        <f>'CV uitvoerend overige domeinen'!BG23</f>
        <v>0</v>
      </c>
      <c r="BH342" s="11">
        <f>'CV uitvoerend overige domeinen'!BH23</f>
        <v>0</v>
      </c>
      <c r="BI342" s="11">
        <f>'CV uitvoerend overige domeinen'!BI23</f>
        <v>0</v>
      </c>
      <c r="BJ342" s="11">
        <f>'CV uitvoerend overige domeinen'!BJ23</f>
        <v>0</v>
      </c>
      <c r="BK342" s="49">
        <f>'CV uitvoerend overige domeinen'!BK23</f>
        <v>875</v>
      </c>
      <c r="BL342" s="11">
        <f>'CV uitvoerend overige domeinen'!BL23</f>
        <v>0</v>
      </c>
      <c r="BM342" s="11">
        <f>'CV uitvoerend overige domeinen'!BM23</f>
        <v>0</v>
      </c>
      <c r="BN342" s="11">
        <f>'CV uitvoerend overige domeinen'!BN23</f>
        <v>0</v>
      </c>
      <c r="BO342" s="11">
        <f>'CV uitvoerend overige domeinen'!BO23</f>
        <v>0</v>
      </c>
      <c r="BP342" s="11">
        <f>'CV uitvoerend overige domeinen'!BP23</f>
        <v>0</v>
      </c>
      <c r="BQ342" s="49">
        <f>'CV uitvoerend overige domeinen'!BQ23</f>
        <v>0</v>
      </c>
      <c r="BR342" s="11">
        <f>'CV uitvoerend overige domeinen'!BR23</f>
        <v>0</v>
      </c>
      <c r="BS342" s="11">
        <f>'CV uitvoerend overige domeinen'!BS23</f>
        <v>0</v>
      </c>
      <c r="BT342" s="11">
        <f>'CV uitvoerend overige domeinen'!BT23</f>
        <v>0</v>
      </c>
      <c r="BU342" s="11">
        <f>'CV uitvoerend overige domeinen'!BU23</f>
        <v>0</v>
      </c>
      <c r="BV342" s="11">
        <f>'CV uitvoerend overige domeinen'!BV23</f>
        <v>0</v>
      </c>
      <c r="BW342" s="11">
        <f>'CV uitvoerend overige domeinen'!BW23</f>
        <v>0</v>
      </c>
      <c r="BX342" s="49">
        <f>'CV uitvoerend overige domeinen'!BX23</f>
        <v>0</v>
      </c>
      <c r="BY342" s="49">
        <f>'CV uitvoerend overige domeinen'!BY23</f>
        <v>0</v>
      </c>
      <c r="BZ342" s="11">
        <f>'CV uitvoerend overige domeinen'!BZ23</f>
        <v>0</v>
      </c>
      <c r="CA342" s="11">
        <f>'CV uitvoerend overige domeinen'!CA23</f>
        <v>0</v>
      </c>
      <c r="CB342" s="11">
        <f>'CV uitvoerend overige domeinen'!CB23</f>
        <v>0</v>
      </c>
      <c r="CC342" s="11">
        <f>'CV uitvoerend overige domeinen'!CC23</f>
        <v>0</v>
      </c>
      <c r="CD342" s="11">
        <f>'CV uitvoerend overige domeinen'!CD23</f>
        <v>0</v>
      </c>
      <c r="CE342" s="11">
        <f>'CV uitvoerend overige domeinen'!CE23</f>
        <v>0</v>
      </c>
      <c r="CF342" s="11">
        <f>'CV uitvoerend overige domeinen'!CF23</f>
        <v>0</v>
      </c>
      <c r="CG342" s="11">
        <f>'CV uitvoerend overige domeinen'!CG23</f>
        <v>0</v>
      </c>
      <c r="CH342" s="11">
        <f>'CV uitvoerend overige domeinen'!CH23</f>
        <v>0</v>
      </c>
      <c r="CI342" s="11">
        <f>'CV uitvoerend overige domeinen'!CI23</f>
        <v>0</v>
      </c>
      <c r="CJ342" s="11">
        <f>'CV uitvoerend overige domeinen'!CJ23</f>
        <v>0</v>
      </c>
      <c r="CK342" s="11">
        <f>'CV uitvoerend overige domeinen'!CK23</f>
        <v>0</v>
      </c>
      <c r="CL342" s="49">
        <f>'CV uitvoerend overige domeinen'!CL23</f>
        <v>0</v>
      </c>
      <c r="CM342" s="11">
        <f>'CV uitvoerend overige domeinen'!CM23</f>
        <v>0</v>
      </c>
      <c r="CN342" s="11">
        <f>'CV uitvoerend overige domeinen'!CN23</f>
        <v>0</v>
      </c>
      <c r="CO342" s="11">
        <f>'CV uitvoerend overige domeinen'!CO23</f>
        <v>0</v>
      </c>
      <c r="CP342" s="11">
        <f>'CV uitvoerend overige domeinen'!CP23</f>
        <v>0</v>
      </c>
      <c r="CQ342" s="11">
        <f>'CV uitvoerend overige domeinen'!CQ23</f>
        <v>0</v>
      </c>
      <c r="CR342" s="11">
        <f>'CV uitvoerend overige domeinen'!CR23</f>
        <v>0</v>
      </c>
      <c r="CS342" s="11">
        <f>'CV uitvoerend overige domeinen'!CS23</f>
        <v>0</v>
      </c>
      <c r="CT342" s="11">
        <f>'CV uitvoerend overige domeinen'!CT23</f>
        <v>0</v>
      </c>
      <c r="CU342" s="11">
        <f>'CV uitvoerend overige domeinen'!CU23</f>
        <v>0</v>
      </c>
      <c r="CV342" s="11">
        <f>'CV uitvoerend overige domeinen'!CV23</f>
        <v>0</v>
      </c>
      <c r="CW342" s="11">
        <f>'CV uitvoerend overige domeinen'!CW23</f>
        <v>0</v>
      </c>
      <c r="CX342" s="11">
        <f>'CV uitvoerend overige domeinen'!CX23</f>
        <v>0</v>
      </c>
      <c r="CY342" s="26">
        <f>'CV uitvoerend overige domeinen'!CY23</f>
        <v>0</v>
      </c>
      <c r="CZ342" s="15">
        <f>'CV uitvoerend overige domeinen'!CZ23</f>
        <v>0</v>
      </c>
      <c r="DA342" s="11">
        <f>'CV uitvoerend overige domeinen'!DA23</f>
        <v>0</v>
      </c>
      <c r="DB342" s="11">
        <f>'CV uitvoerend overige domeinen'!DB23</f>
        <v>0</v>
      </c>
      <c r="DC342" s="11">
        <f>'CV uitvoerend overige domeinen'!DC23</f>
        <v>0</v>
      </c>
      <c r="DD342" s="11">
        <f>'CV uitvoerend overige domeinen'!DD23</f>
        <v>0</v>
      </c>
      <c r="DE342" s="11">
        <f>'CV uitvoerend overige domeinen'!DE23</f>
        <v>0</v>
      </c>
      <c r="DF342" s="11">
        <f>'CV uitvoerend overige domeinen'!DF23</f>
        <v>0</v>
      </c>
      <c r="DG342" s="11">
        <f>'CV uitvoerend overige domeinen'!DG23</f>
        <v>0</v>
      </c>
      <c r="DH342" s="11">
        <f>'CV uitvoerend overige domeinen'!DH23</f>
        <v>0</v>
      </c>
      <c r="DI342" s="11">
        <f>'CV uitvoerend overige domeinen'!DI23</f>
        <v>0</v>
      </c>
      <c r="DJ342" s="11">
        <f>'CV uitvoerend overige domeinen'!DJ23</f>
        <v>0</v>
      </c>
      <c r="DK342" s="11">
        <f>'CV uitvoerend overige domeinen'!DK23</f>
        <v>0</v>
      </c>
      <c r="DL342" s="26">
        <f>'CV uitvoerend overige domeinen'!DL23</f>
        <v>0</v>
      </c>
    </row>
    <row r="343" spans="1:116" ht="13.8" thickBot="1">
      <c r="A343" s="53">
        <f>'CV uitvoerend overige domeinen'!A24</f>
        <v>0</v>
      </c>
      <c r="B343" s="50">
        <f>'CV uitvoerend overige domeinen'!B24</f>
        <v>0</v>
      </c>
      <c r="C343" s="6" t="str">
        <f>'CV uitvoerend overige domeinen'!C24</f>
        <v>Vleesketen en Voedselveiligheid</v>
      </c>
      <c r="D343" s="6" t="str">
        <f>'CV uitvoerend overige domeinen'!D24</f>
        <v>VVV Systeem Toezicht</v>
      </c>
      <c r="E343" s="6">
        <f>'CV uitvoerend overige domeinen'!E24</f>
        <v>0</v>
      </c>
      <c r="F343" s="7">
        <f>'CV uitvoerend overige domeinen'!F24</f>
        <v>0</v>
      </c>
      <c r="G343" s="6" t="str">
        <f>'CV uitvoerend overige domeinen'!G24</f>
        <v>Derden</v>
      </c>
      <c r="H343" s="305">
        <f>'CV uitvoerend overige domeinen'!H24</f>
        <v>700</v>
      </c>
      <c r="I343" s="523">
        <f>'CV uitvoerend overige domeinen'!I24</f>
        <v>0</v>
      </c>
      <c r="J343" s="523">
        <f>'CV uitvoerend overige domeinen'!J24</f>
        <v>0</v>
      </c>
      <c r="K343" s="523">
        <f>'CV uitvoerend overige domeinen'!K24</f>
        <v>0</v>
      </c>
      <c r="L343" s="523">
        <f>'CV uitvoerend overige domeinen'!L24</f>
        <v>0</v>
      </c>
      <c r="M343" s="523">
        <f>'CV uitvoerend overige domeinen'!M24</f>
        <v>0</v>
      </c>
      <c r="N343" s="523">
        <f>'CV uitvoerend overige domeinen'!N24</f>
        <v>0</v>
      </c>
      <c r="O343" s="523">
        <f>'CV uitvoerend overige domeinen'!O24</f>
        <v>0</v>
      </c>
      <c r="P343" s="523">
        <f>'CV uitvoerend overige domeinen'!P24</f>
        <v>0</v>
      </c>
      <c r="Q343" s="27">
        <f>'CV uitvoerend overige domeinen'!Q24</f>
        <v>700</v>
      </c>
      <c r="R343" s="305">
        <f>'CV uitvoerend overige domeinen'!R24</f>
        <v>0</v>
      </c>
      <c r="S343" s="523">
        <f>'CV uitvoerend overige domeinen'!S24</f>
        <v>0</v>
      </c>
      <c r="T343" s="523">
        <f>'CV uitvoerend overige domeinen'!T24</f>
        <v>700</v>
      </c>
      <c r="U343" s="523">
        <f>'CV uitvoerend overige domeinen'!U24</f>
        <v>0</v>
      </c>
      <c r="V343" s="523">
        <f>'CV uitvoerend overige domeinen'!V24</f>
        <v>0</v>
      </c>
      <c r="W343" s="523">
        <f>'CV uitvoerend overige domeinen'!W24</f>
        <v>0</v>
      </c>
      <c r="X343" s="523">
        <f>'CV uitvoerend overige domeinen'!X24</f>
        <v>0</v>
      </c>
      <c r="Y343" s="523">
        <f>'CV uitvoerend overige domeinen'!Y24</f>
        <v>0</v>
      </c>
      <c r="Z343" s="50">
        <f>'CV uitvoerend overige domeinen'!Z24</f>
        <v>700</v>
      </c>
      <c r="AA343" s="523">
        <f>'CV uitvoerend overige domeinen'!AA24</f>
        <v>0</v>
      </c>
      <c r="AB343" s="523">
        <f>'CV uitvoerend overige domeinen'!AB24</f>
        <v>0</v>
      </c>
      <c r="AC343" s="523">
        <f>'CV uitvoerend overige domeinen'!AC24</f>
        <v>700</v>
      </c>
      <c r="AD343" s="523">
        <f>'CV uitvoerend overige domeinen'!AD24</f>
        <v>0</v>
      </c>
      <c r="AE343" s="523">
        <f>'CV uitvoerend overige domeinen'!AE24</f>
        <v>0</v>
      </c>
      <c r="AF343" s="523">
        <f>'CV uitvoerend overige domeinen'!AF24</f>
        <v>0</v>
      </c>
      <c r="AG343" s="50">
        <f>'CV uitvoerend overige domeinen'!AG24</f>
        <v>0</v>
      </c>
      <c r="AH343" s="523">
        <f>'CV uitvoerend overige domeinen'!AH24</f>
        <v>0</v>
      </c>
      <c r="AI343" s="523">
        <f>'CV uitvoerend overige domeinen'!AI24</f>
        <v>0</v>
      </c>
      <c r="AJ343" s="523">
        <f>'CV uitvoerend overige domeinen'!AJ24</f>
        <v>0</v>
      </c>
      <c r="AK343" s="523">
        <f>'CV uitvoerend overige domeinen'!AK24</f>
        <v>0</v>
      </c>
      <c r="AL343" s="50">
        <f>'CV uitvoerend overige domeinen'!AL24</f>
        <v>0</v>
      </c>
      <c r="AM343" s="523">
        <f>'CV uitvoerend overige domeinen'!AM24</f>
        <v>0</v>
      </c>
      <c r="AN343" s="523">
        <f>'CV uitvoerend overige domeinen'!AN24</f>
        <v>0</v>
      </c>
      <c r="AO343" s="523">
        <f>'CV uitvoerend overige domeinen'!AO24</f>
        <v>0</v>
      </c>
      <c r="AP343" s="523">
        <f>'CV uitvoerend overige domeinen'!AP24</f>
        <v>0</v>
      </c>
      <c r="AQ343" s="523">
        <f>'CV uitvoerend overige domeinen'!AQ24</f>
        <v>0</v>
      </c>
      <c r="AR343" s="50">
        <f>'CV uitvoerend overige domeinen'!AR24</f>
        <v>0</v>
      </c>
      <c r="AS343" s="523">
        <f>'CV uitvoerend overige domeinen'!AS24</f>
        <v>0</v>
      </c>
      <c r="AT343" s="523">
        <f>'CV uitvoerend overige domeinen'!AT24</f>
        <v>0</v>
      </c>
      <c r="AU343" s="523">
        <f>'CV uitvoerend overige domeinen'!AU24</f>
        <v>0</v>
      </c>
      <c r="AV343" s="523">
        <f>'CV uitvoerend overige domeinen'!AV24</f>
        <v>0</v>
      </c>
      <c r="AW343" s="523">
        <f>'CV uitvoerend overige domeinen'!AW24</f>
        <v>0</v>
      </c>
      <c r="AX343" s="523">
        <f>'CV uitvoerend overige domeinen'!AX24</f>
        <v>0</v>
      </c>
      <c r="AY343" s="523">
        <f>'CV uitvoerend overige domeinen'!AY24</f>
        <v>0</v>
      </c>
      <c r="AZ343" s="523">
        <f>'CV uitvoerend overige domeinen'!AZ24</f>
        <v>0</v>
      </c>
      <c r="BA343" s="523">
        <f>'CV uitvoerend overige domeinen'!BA24</f>
        <v>0</v>
      </c>
      <c r="BB343" s="523">
        <f>'CV uitvoerend overige domeinen'!BB24</f>
        <v>0</v>
      </c>
      <c r="BC343" s="50">
        <f>'CV uitvoerend overige domeinen'!BC24</f>
        <v>0</v>
      </c>
      <c r="BD343" s="523">
        <f>'CV uitvoerend overige domeinen'!BD24</f>
        <v>0</v>
      </c>
      <c r="BE343" s="523">
        <f>'CV uitvoerend overige domeinen'!BE24</f>
        <v>0</v>
      </c>
      <c r="BF343" s="523">
        <f>'CV uitvoerend overige domeinen'!BF24</f>
        <v>0</v>
      </c>
      <c r="BG343" s="523">
        <f>'CV uitvoerend overige domeinen'!BG24</f>
        <v>0</v>
      </c>
      <c r="BH343" s="523">
        <f>'CV uitvoerend overige domeinen'!BH24</f>
        <v>0</v>
      </c>
      <c r="BI343" s="523">
        <f>'CV uitvoerend overige domeinen'!BI24</f>
        <v>0</v>
      </c>
      <c r="BJ343" s="523">
        <f>'CV uitvoerend overige domeinen'!BJ24</f>
        <v>0</v>
      </c>
      <c r="BK343" s="50">
        <f>'CV uitvoerend overige domeinen'!BK24</f>
        <v>0</v>
      </c>
      <c r="BL343" s="523">
        <f>'CV uitvoerend overige domeinen'!BL24</f>
        <v>0</v>
      </c>
      <c r="BM343" s="523">
        <f>'CV uitvoerend overige domeinen'!BM24</f>
        <v>0</v>
      </c>
      <c r="BN343" s="523">
        <f>'CV uitvoerend overige domeinen'!BN24</f>
        <v>0</v>
      </c>
      <c r="BO343" s="523">
        <f>'CV uitvoerend overige domeinen'!BO24</f>
        <v>0</v>
      </c>
      <c r="BP343" s="523">
        <f>'CV uitvoerend overige domeinen'!BP24</f>
        <v>0</v>
      </c>
      <c r="BQ343" s="50">
        <f>'CV uitvoerend overige domeinen'!BQ24</f>
        <v>0</v>
      </c>
      <c r="BR343" s="523">
        <f>'CV uitvoerend overige domeinen'!BR24</f>
        <v>0</v>
      </c>
      <c r="BS343" s="523">
        <f>'CV uitvoerend overige domeinen'!BS24</f>
        <v>0</v>
      </c>
      <c r="BT343" s="523">
        <f>'CV uitvoerend overige domeinen'!BT24</f>
        <v>0</v>
      </c>
      <c r="BU343" s="523">
        <f>'CV uitvoerend overige domeinen'!BU24</f>
        <v>0</v>
      </c>
      <c r="BV343" s="523">
        <f>'CV uitvoerend overige domeinen'!BV24</f>
        <v>0</v>
      </c>
      <c r="BW343" s="523">
        <f>'CV uitvoerend overige domeinen'!BW24</f>
        <v>0</v>
      </c>
      <c r="BX343" s="50">
        <f>'CV uitvoerend overige domeinen'!BX24</f>
        <v>0</v>
      </c>
      <c r="BY343" s="50">
        <f>'CV uitvoerend overige domeinen'!BY24</f>
        <v>0</v>
      </c>
      <c r="BZ343" s="523">
        <f>'CV uitvoerend overige domeinen'!BZ24</f>
        <v>0</v>
      </c>
      <c r="CA343" s="523">
        <f>'CV uitvoerend overige domeinen'!CA24</f>
        <v>0</v>
      </c>
      <c r="CB343" s="523">
        <f>'CV uitvoerend overige domeinen'!CB24</f>
        <v>0</v>
      </c>
      <c r="CC343" s="523">
        <f>'CV uitvoerend overige domeinen'!CC24</f>
        <v>0</v>
      </c>
      <c r="CD343" s="523">
        <f>'CV uitvoerend overige domeinen'!CD24</f>
        <v>0</v>
      </c>
      <c r="CE343" s="523">
        <f>'CV uitvoerend overige domeinen'!CE24</f>
        <v>0</v>
      </c>
      <c r="CF343" s="523">
        <f>'CV uitvoerend overige domeinen'!CF24</f>
        <v>0</v>
      </c>
      <c r="CG343" s="523">
        <f>'CV uitvoerend overige domeinen'!CG24</f>
        <v>0</v>
      </c>
      <c r="CH343" s="523">
        <f>'CV uitvoerend overige domeinen'!CH24</f>
        <v>0</v>
      </c>
      <c r="CI343" s="523">
        <f>'CV uitvoerend overige domeinen'!CI24</f>
        <v>0</v>
      </c>
      <c r="CJ343" s="523">
        <f>'CV uitvoerend overige domeinen'!CJ24</f>
        <v>0</v>
      </c>
      <c r="CK343" s="523">
        <f>'CV uitvoerend overige domeinen'!CK24</f>
        <v>0</v>
      </c>
      <c r="CL343" s="50">
        <f>'CV uitvoerend overige domeinen'!CL24</f>
        <v>0</v>
      </c>
      <c r="CM343" s="523">
        <f>'CV uitvoerend overige domeinen'!CM24</f>
        <v>0</v>
      </c>
      <c r="CN343" s="523">
        <f>'CV uitvoerend overige domeinen'!CN24</f>
        <v>0</v>
      </c>
      <c r="CO343" s="523">
        <f>'CV uitvoerend overige domeinen'!CO24</f>
        <v>0</v>
      </c>
      <c r="CP343" s="523">
        <f>'CV uitvoerend overige domeinen'!CP24</f>
        <v>0</v>
      </c>
      <c r="CQ343" s="523">
        <f>'CV uitvoerend overige domeinen'!CQ24</f>
        <v>0</v>
      </c>
      <c r="CR343" s="523">
        <f>'CV uitvoerend overige domeinen'!CR24</f>
        <v>0</v>
      </c>
      <c r="CS343" s="523">
        <f>'CV uitvoerend overige domeinen'!CS24</f>
        <v>0</v>
      </c>
      <c r="CT343" s="523">
        <f>'CV uitvoerend overige domeinen'!CT24</f>
        <v>0</v>
      </c>
      <c r="CU343" s="523">
        <f>'CV uitvoerend overige domeinen'!CU24</f>
        <v>0</v>
      </c>
      <c r="CV343" s="523">
        <f>'CV uitvoerend overige domeinen'!CV24</f>
        <v>0</v>
      </c>
      <c r="CW343" s="523">
        <f>'CV uitvoerend overige domeinen'!CW24</f>
        <v>0</v>
      </c>
      <c r="CX343" s="523">
        <f>'CV uitvoerend overige domeinen'!CX24</f>
        <v>0</v>
      </c>
      <c r="CY343" s="27">
        <f>'CV uitvoerend overige domeinen'!CY24</f>
        <v>0</v>
      </c>
      <c r="CZ343" s="305">
        <f>'CV uitvoerend overige domeinen'!CZ24</f>
        <v>0</v>
      </c>
      <c r="DA343" s="523">
        <f>'CV uitvoerend overige domeinen'!DA24</f>
        <v>0</v>
      </c>
      <c r="DB343" s="523">
        <f>'CV uitvoerend overige domeinen'!DB24</f>
        <v>0</v>
      </c>
      <c r="DC343" s="523">
        <f>'CV uitvoerend overige domeinen'!DC24</f>
        <v>0</v>
      </c>
      <c r="DD343" s="523">
        <f>'CV uitvoerend overige domeinen'!DD24</f>
        <v>0</v>
      </c>
      <c r="DE343" s="523">
        <f>'CV uitvoerend overige domeinen'!DE24</f>
        <v>0</v>
      </c>
      <c r="DF343" s="523">
        <f>'CV uitvoerend overige domeinen'!DF24</f>
        <v>0</v>
      </c>
      <c r="DG343" s="523">
        <f>'CV uitvoerend overige domeinen'!DG24</f>
        <v>0</v>
      </c>
      <c r="DH343" s="523">
        <f>'CV uitvoerend overige domeinen'!DH24</f>
        <v>0</v>
      </c>
      <c r="DI343" s="523">
        <f>'CV uitvoerend overige domeinen'!DI24</f>
        <v>0</v>
      </c>
      <c r="DJ343" s="523">
        <f>'CV uitvoerend overige domeinen'!DJ24</f>
        <v>0</v>
      </c>
      <c r="DK343" s="523">
        <f>'CV uitvoerend overige domeinen'!DK24</f>
        <v>0</v>
      </c>
      <c r="DL343" s="27">
        <f>'CV uitvoerend overige domeinen'!DL24</f>
        <v>0</v>
      </c>
    </row>
    <row r="344" spans="1:116">
      <c r="A344" s="47">
        <f>'CV uitvoerend overige domeinen'!A25</f>
        <v>0</v>
      </c>
      <c r="B344" s="49">
        <f>'CV uitvoerend overige domeinen'!B25</f>
        <v>0</v>
      </c>
      <c r="C344" s="4">
        <f>'CV uitvoerend overige domeinen'!C25</f>
        <v>0</v>
      </c>
      <c r="D344" s="4">
        <f>'CV uitvoerend overige domeinen'!D25</f>
        <v>0</v>
      </c>
      <c r="E344" s="4">
        <f>'CV uitvoerend overige domeinen'!E25</f>
        <v>0</v>
      </c>
      <c r="F344" s="5">
        <f>'CV uitvoerend overige domeinen'!F25</f>
        <v>0</v>
      </c>
      <c r="G344" s="4">
        <f>'CV uitvoerend overige domeinen'!G25</f>
        <v>0</v>
      </c>
      <c r="H344" s="15">
        <f>'CV uitvoerend overige domeinen'!H25</f>
        <v>0</v>
      </c>
      <c r="I344" s="11">
        <f>'CV uitvoerend overige domeinen'!I25</f>
        <v>0</v>
      </c>
      <c r="J344" s="11">
        <f>'CV uitvoerend overige domeinen'!J25</f>
        <v>0</v>
      </c>
      <c r="K344" s="11">
        <f>'CV uitvoerend overige domeinen'!K25</f>
        <v>0</v>
      </c>
      <c r="L344" s="11">
        <f>'CV uitvoerend overige domeinen'!L25</f>
        <v>0</v>
      </c>
      <c r="M344" s="11">
        <f>'CV uitvoerend overige domeinen'!M25</f>
        <v>0</v>
      </c>
      <c r="N344" s="11">
        <f>'CV uitvoerend overige domeinen'!N25</f>
        <v>0</v>
      </c>
      <c r="O344" s="11">
        <f>'CV uitvoerend overige domeinen'!O25</f>
        <v>0</v>
      </c>
      <c r="P344" s="11">
        <f>'CV uitvoerend overige domeinen'!P25</f>
        <v>0</v>
      </c>
      <c r="Q344" s="26">
        <f>'CV uitvoerend overige domeinen'!Q25</f>
        <v>0</v>
      </c>
      <c r="R344" s="15">
        <f>'CV uitvoerend overige domeinen'!R25</f>
        <v>0</v>
      </c>
      <c r="S344" s="11">
        <f>'CV uitvoerend overige domeinen'!S25</f>
        <v>0</v>
      </c>
      <c r="T344" s="11">
        <f>'CV uitvoerend overige domeinen'!T25</f>
        <v>0</v>
      </c>
      <c r="U344" s="11">
        <f>'CV uitvoerend overige domeinen'!U25</f>
        <v>0</v>
      </c>
      <c r="V344" s="11">
        <f>'CV uitvoerend overige domeinen'!V25</f>
        <v>0</v>
      </c>
      <c r="W344" s="11">
        <f>'CV uitvoerend overige domeinen'!W25</f>
        <v>0</v>
      </c>
      <c r="X344" s="11">
        <f>'CV uitvoerend overige domeinen'!X25</f>
        <v>0</v>
      </c>
      <c r="Y344" s="11">
        <f>'CV uitvoerend overige domeinen'!Y25</f>
        <v>0</v>
      </c>
      <c r="Z344" s="49">
        <f>'CV uitvoerend overige domeinen'!Z25</f>
        <v>0</v>
      </c>
      <c r="AA344" s="11">
        <f>'CV uitvoerend overige domeinen'!AA25</f>
        <v>0</v>
      </c>
      <c r="AB344" s="11">
        <f>'CV uitvoerend overige domeinen'!AB25</f>
        <v>0</v>
      </c>
      <c r="AC344" s="11">
        <f>'CV uitvoerend overige domeinen'!AC25</f>
        <v>0</v>
      </c>
      <c r="AD344" s="11">
        <f>'CV uitvoerend overige domeinen'!AD25</f>
        <v>0</v>
      </c>
      <c r="AE344" s="11">
        <f>'CV uitvoerend overige domeinen'!AE25</f>
        <v>0</v>
      </c>
      <c r="AF344" s="11">
        <f>'CV uitvoerend overige domeinen'!AF25</f>
        <v>0</v>
      </c>
      <c r="AG344" s="49">
        <f>'CV uitvoerend overige domeinen'!AG25</f>
        <v>0</v>
      </c>
      <c r="AH344" s="11">
        <f>'CV uitvoerend overige domeinen'!AH25</f>
        <v>0</v>
      </c>
      <c r="AI344" s="11">
        <f>'CV uitvoerend overige domeinen'!AI25</f>
        <v>0</v>
      </c>
      <c r="AJ344" s="11">
        <f>'CV uitvoerend overige domeinen'!AJ25</f>
        <v>0</v>
      </c>
      <c r="AK344" s="11">
        <f>'CV uitvoerend overige domeinen'!AK25</f>
        <v>0</v>
      </c>
      <c r="AL344" s="49">
        <f>'CV uitvoerend overige domeinen'!AL25</f>
        <v>0</v>
      </c>
      <c r="AM344" s="11">
        <f>'CV uitvoerend overige domeinen'!AM25</f>
        <v>0</v>
      </c>
      <c r="AN344" s="11">
        <f>'CV uitvoerend overige domeinen'!AN25</f>
        <v>0</v>
      </c>
      <c r="AO344" s="11">
        <f>'CV uitvoerend overige domeinen'!AO25</f>
        <v>0</v>
      </c>
      <c r="AP344" s="11">
        <f>'CV uitvoerend overige domeinen'!AP25</f>
        <v>0</v>
      </c>
      <c r="AQ344" s="11">
        <f>'CV uitvoerend overige domeinen'!AQ25</f>
        <v>0</v>
      </c>
      <c r="AR344" s="49">
        <f>'CV uitvoerend overige domeinen'!AR25</f>
        <v>0</v>
      </c>
      <c r="AS344" s="11">
        <f>'CV uitvoerend overige domeinen'!AS25</f>
        <v>0</v>
      </c>
      <c r="AT344" s="11">
        <f>'CV uitvoerend overige domeinen'!AT25</f>
        <v>0</v>
      </c>
      <c r="AU344" s="11">
        <f>'CV uitvoerend overige domeinen'!AU25</f>
        <v>0</v>
      </c>
      <c r="AV344" s="11">
        <f>'CV uitvoerend overige domeinen'!AV25</f>
        <v>0</v>
      </c>
      <c r="AW344" s="11">
        <f>'CV uitvoerend overige domeinen'!AW25</f>
        <v>0</v>
      </c>
      <c r="AX344" s="11">
        <f>'CV uitvoerend overige domeinen'!AX25</f>
        <v>0</v>
      </c>
      <c r="AY344" s="11">
        <f>'CV uitvoerend overige domeinen'!AY25</f>
        <v>0</v>
      </c>
      <c r="AZ344" s="11">
        <f>'CV uitvoerend overige domeinen'!AZ25</f>
        <v>0</v>
      </c>
      <c r="BA344" s="11">
        <f>'CV uitvoerend overige domeinen'!BA25</f>
        <v>0</v>
      </c>
      <c r="BB344" s="11">
        <f>'CV uitvoerend overige domeinen'!BB25</f>
        <v>0</v>
      </c>
      <c r="BC344" s="49">
        <f>'CV uitvoerend overige domeinen'!BC25</f>
        <v>0</v>
      </c>
      <c r="BD344" s="11">
        <f>'CV uitvoerend overige domeinen'!BD25</f>
        <v>0</v>
      </c>
      <c r="BE344" s="11">
        <f>'CV uitvoerend overige domeinen'!BE25</f>
        <v>0</v>
      </c>
      <c r="BF344" s="11">
        <f>'CV uitvoerend overige domeinen'!BF25</f>
        <v>0</v>
      </c>
      <c r="BG344" s="11">
        <f>'CV uitvoerend overige domeinen'!BG25</f>
        <v>0</v>
      </c>
      <c r="BH344" s="11">
        <f>'CV uitvoerend overige domeinen'!BH25</f>
        <v>0</v>
      </c>
      <c r="BI344" s="11">
        <f>'CV uitvoerend overige domeinen'!BI25</f>
        <v>0</v>
      </c>
      <c r="BJ344" s="11">
        <f>'CV uitvoerend overige domeinen'!BJ25</f>
        <v>0</v>
      </c>
      <c r="BK344" s="49">
        <f>'CV uitvoerend overige domeinen'!BK25</f>
        <v>0</v>
      </c>
      <c r="BL344" s="11">
        <f>'CV uitvoerend overige domeinen'!BL25</f>
        <v>0</v>
      </c>
      <c r="BM344" s="11">
        <f>'CV uitvoerend overige domeinen'!BM25</f>
        <v>0</v>
      </c>
      <c r="BN344" s="11">
        <f>'CV uitvoerend overige domeinen'!BN25</f>
        <v>0</v>
      </c>
      <c r="BO344" s="11">
        <f>'CV uitvoerend overige domeinen'!BO25</f>
        <v>0</v>
      </c>
      <c r="BP344" s="11">
        <f>'CV uitvoerend overige domeinen'!BP25</f>
        <v>0</v>
      </c>
      <c r="BQ344" s="49">
        <f>'CV uitvoerend overige domeinen'!BQ25</f>
        <v>0</v>
      </c>
      <c r="BR344" s="11">
        <f>'CV uitvoerend overige domeinen'!BR25</f>
        <v>0</v>
      </c>
      <c r="BS344" s="11">
        <f>'CV uitvoerend overige domeinen'!BS25</f>
        <v>0</v>
      </c>
      <c r="BT344" s="11">
        <f>'CV uitvoerend overige domeinen'!BT25</f>
        <v>0</v>
      </c>
      <c r="BU344" s="11">
        <f>'CV uitvoerend overige domeinen'!BU25</f>
        <v>0</v>
      </c>
      <c r="BV344" s="11">
        <f>'CV uitvoerend overige domeinen'!BV25</f>
        <v>0</v>
      </c>
      <c r="BW344" s="11">
        <f>'CV uitvoerend overige domeinen'!BW25</f>
        <v>0</v>
      </c>
      <c r="BX344" s="49">
        <f>'CV uitvoerend overige domeinen'!BX25</f>
        <v>0</v>
      </c>
      <c r="BY344" s="49">
        <f>'CV uitvoerend overige domeinen'!BY25</f>
        <v>0</v>
      </c>
      <c r="BZ344" s="11">
        <f>'CV uitvoerend overige domeinen'!BZ25</f>
        <v>0</v>
      </c>
      <c r="CA344" s="11">
        <f>'CV uitvoerend overige domeinen'!CA25</f>
        <v>0</v>
      </c>
      <c r="CB344" s="11">
        <f>'CV uitvoerend overige domeinen'!CB25</f>
        <v>0</v>
      </c>
      <c r="CC344" s="11">
        <f>'CV uitvoerend overige domeinen'!CC25</f>
        <v>0</v>
      </c>
      <c r="CD344" s="11">
        <f>'CV uitvoerend overige domeinen'!CD25</f>
        <v>0</v>
      </c>
      <c r="CE344" s="11">
        <f>'CV uitvoerend overige domeinen'!CE25</f>
        <v>0</v>
      </c>
      <c r="CF344" s="11">
        <f>'CV uitvoerend overige domeinen'!CF25</f>
        <v>0</v>
      </c>
      <c r="CG344" s="11">
        <f>'CV uitvoerend overige domeinen'!CG25</f>
        <v>0</v>
      </c>
      <c r="CH344" s="11">
        <f>'CV uitvoerend overige domeinen'!CH25</f>
        <v>0</v>
      </c>
      <c r="CI344" s="11">
        <f>'CV uitvoerend overige domeinen'!CI25</f>
        <v>0</v>
      </c>
      <c r="CJ344" s="11">
        <f>'CV uitvoerend overige domeinen'!CJ25</f>
        <v>0</v>
      </c>
      <c r="CK344" s="11">
        <f>'CV uitvoerend overige domeinen'!CK25</f>
        <v>0</v>
      </c>
      <c r="CL344" s="49">
        <f>'CV uitvoerend overige domeinen'!CL25</f>
        <v>0</v>
      </c>
      <c r="CM344" s="11">
        <f>'CV uitvoerend overige domeinen'!CM25</f>
        <v>0</v>
      </c>
      <c r="CN344" s="11">
        <f>'CV uitvoerend overige domeinen'!CN25</f>
        <v>0</v>
      </c>
      <c r="CO344" s="11">
        <f>'CV uitvoerend overige domeinen'!CO25</f>
        <v>0</v>
      </c>
      <c r="CP344" s="11">
        <f>'CV uitvoerend overige domeinen'!CP25</f>
        <v>0</v>
      </c>
      <c r="CQ344" s="11">
        <f>'CV uitvoerend overige domeinen'!CQ25</f>
        <v>0</v>
      </c>
      <c r="CR344" s="11">
        <f>'CV uitvoerend overige domeinen'!CR25</f>
        <v>0</v>
      </c>
      <c r="CS344" s="11">
        <f>'CV uitvoerend overige domeinen'!CS25</f>
        <v>0</v>
      </c>
      <c r="CT344" s="11">
        <f>'CV uitvoerend overige domeinen'!CT25</f>
        <v>0</v>
      </c>
      <c r="CU344" s="11">
        <f>'CV uitvoerend overige domeinen'!CU25</f>
        <v>0</v>
      </c>
      <c r="CV344" s="11">
        <f>'CV uitvoerend overige domeinen'!CV25</f>
        <v>0</v>
      </c>
      <c r="CW344" s="11">
        <f>'CV uitvoerend overige domeinen'!CW25</f>
        <v>0</v>
      </c>
      <c r="CX344" s="11">
        <f>'CV uitvoerend overige domeinen'!CX25</f>
        <v>0</v>
      </c>
      <c r="CY344" s="26">
        <f>'CV uitvoerend overige domeinen'!CY25</f>
        <v>0</v>
      </c>
      <c r="CZ344" s="15">
        <f>'CV uitvoerend overige domeinen'!CZ25</f>
        <v>0</v>
      </c>
      <c r="DA344" s="11">
        <f>'CV uitvoerend overige domeinen'!DA25</f>
        <v>0</v>
      </c>
      <c r="DB344" s="11">
        <f>'CV uitvoerend overige domeinen'!DB25</f>
        <v>0</v>
      </c>
      <c r="DC344" s="11">
        <f>'CV uitvoerend overige domeinen'!DC25</f>
        <v>0</v>
      </c>
      <c r="DD344" s="11">
        <f>'CV uitvoerend overige domeinen'!DD25</f>
        <v>0</v>
      </c>
      <c r="DE344" s="11">
        <f>'CV uitvoerend overige domeinen'!DE25</f>
        <v>0</v>
      </c>
      <c r="DF344" s="11">
        <f>'CV uitvoerend overige domeinen'!DF25</f>
        <v>0</v>
      </c>
      <c r="DG344" s="11">
        <f>'CV uitvoerend overige domeinen'!DG25</f>
        <v>0</v>
      </c>
      <c r="DH344" s="11">
        <f>'CV uitvoerend overige domeinen'!DH25</f>
        <v>0</v>
      </c>
      <c r="DI344" s="11">
        <f>'CV uitvoerend overige domeinen'!DI25</f>
        <v>0</v>
      </c>
      <c r="DJ344" s="11">
        <f>'CV uitvoerend overige domeinen'!DJ25</f>
        <v>0</v>
      </c>
      <c r="DK344" s="11">
        <f>'CV uitvoerend overige domeinen'!DK25</f>
        <v>0</v>
      </c>
      <c r="DL344" s="26">
        <f>'CV uitvoerend overige domeinen'!DL25</f>
        <v>0</v>
      </c>
    </row>
    <row r="345" spans="1:116">
      <c r="A345" s="47"/>
      <c r="B345" s="49"/>
      <c r="C345" s="4"/>
      <c r="D345" s="4"/>
      <c r="E345" s="4"/>
      <c r="F345" s="5"/>
      <c r="G345" s="4"/>
      <c r="H345" s="15"/>
      <c r="I345" s="11"/>
      <c r="J345" s="11"/>
      <c r="K345" s="11"/>
      <c r="L345" s="11"/>
      <c r="M345" s="11"/>
      <c r="N345" s="11"/>
      <c r="O345" s="11"/>
      <c r="P345" s="11"/>
      <c r="Q345" s="26">
        <f>SUM(H345:P345)</f>
        <v>0</v>
      </c>
      <c r="R345" s="15">
        <v>0</v>
      </c>
      <c r="S345" s="11">
        <v>0</v>
      </c>
      <c r="T345" s="11">
        <v>0</v>
      </c>
      <c r="U345" s="11"/>
      <c r="V345" s="11"/>
      <c r="W345" s="11"/>
      <c r="X345" s="11">
        <v>0</v>
      </c>
      <c r="Y345" s="11">
        <v>0</v>
      </c>
      <c r="Z345" s="49">
        <f>SUM(R345:Y345)</f>
        <v>0</v>
      </c>
      <c r="AA345" s="11"/>
      <c r="AB345" s="11"/>
      <c r="AC345" s="11"/>
      <c r="AD345" s="11"/>
      <c r="AE345" s="11"/>
      <c r="AF345" s="11"/>
      <c r="AG345" s="49">
        <f>T345-SUM(AA345:AF345)</f>
        <v>0</v>
      </c>
      <c r="AH345" s="11"/>
      <c r="AI345" s="11"/>
      <c r="AJ345" s="11"/>
      <c r="AK345" s="11"/>
      <c r="AL345" s="49">
        <f>AA345-SUM(AH345:AK345)</f>
        <v>0</v>
      </c>
      <c r="AM345" s="11"/>
      <c r="AN345" s="11"/>
      <c r="AO345" s="11"/>
      <c r="AP345" s="11"/>
      <c r="AQ345" s="11"/>
      <c r="AR345" s="49">
        <f>AD345-SUM(AM345:AQ345)</f>
        <v>0</v>
      </c>
      <c r="AS345" s="11"/>
      <c r="AT345" s="11"/>
      <c r="AU345" s="11"/>
      <c r="AV345" s="11"/>
      <c r="AW345" s="11"/>
      <c r="AX345" s="11"/>
      <c r="AY345" s="11"/>
      <c r="AZ345" s="11"/>
      <c r="BA345" s="11"/>
      <c r="BB345" s="11"/>
      <c r="BC345" s="49">
        <f>AB345-SUM(AS345:BB345)</f>
        <v>0</v>
      </c>
      <c r="BD345" s="11"/>
      <c r="BE345" s="11"/>
      <c r="BF345" s="11"/>
      <c r="BG345" s="11"/>
      <c r="BH345" s="11"/>
      <c r="BI345" s="11"/>
      <c r="BJ345" s="11"/>
      <c r="BK345" s="49">
        <f>AF345-SUM(BD345:BJ345)</f>
        <v>0</v>
      </c>
      <c r="BL345" s="11"/>
      <c r="BM345" s="11"/>
      <c r="BN345" s="11"/>
      <c r="BO345" s="11"/>
      <c r="BP345" s="11"/>
      <c r="BQ345" s="49">
        <f>AE345-SUM(BL345:BP345)</f>
        <v>0</v>
      </c>
      <c r="BR345" s="11"/>
      <c r="BS345" s="11"/>
      <c r="BT345" s="11"/>
      <c r="BU345" s="11"/>
      <c r="BV345" s="11"/>
      <c r="BW345" s="11"/>
      <c r="BX345" s="49">
        <f>AC345-SUM(BR345:BW345)</f>
        <v>0</v>
      </c>
      <c r="BY345" s="49">
        <f>SUM(AH345:AK345,AM345:AQ345,AS345:BB345,BD345:BJ345,BL345:BP345,BR345:BW345)</f>
        <v>0</v>
      </c>
      <c r="BZ345" s="11"/>
      <c r="CA345" s="11"/>
      <c r="CB345" s="11"/>
      <c r="CC345" s="11"/>
      <c r="CD345" s="11"/>
      <c r="CE345" s="11"/>
      <c r="CF345" s="11"/>
      <c r="CG345" s="11"/>
      <c r="CH345" s="11"/>
      <c r="CI345" s="11"/>
      <c r="CJ345" s="11"/>
      <c r="CK345" s="11"/>
      <c r="CL345" s="49">
        <f>SUM(BZ345:CK345)</f>
        <v>0</v>
      </c>
      <c r="CM345" s="11">
        <v>0</v>
      </c>
      <c r="CN345" s="11">
        <v>0</v>
      </c>
      <c r="CO345" s="11">
        <v>0</v>
      </c>
      <c r="CP345" s="11">
        <v>0</v>
      </c>
      <c r="CQ345" s="11">
        <v>0</v>
      </c>
      <c r="CR345" s="11">
        <v>0</v>
      </c>
      <c r="CS345" s="11">
        <v>0</v>
      </c>
      <c r="CT345" s="11">
        <v>0</v>
      </c>
      <c r="CU345" s="11">
        <v>0</v>
      </c>
      <c r="CV345" s="11">
        <v>0</v>
      </c>
      <c r="CW345" s="11">
        <v>0</v>
      </c>
      <c r="CX345" s="11">
        <v>0</v>
      </c>
      <c r="CY345" s="26">
        <f>SUM(CM345:CX345)</f>
        <v>0</v>
      </c>
      <c r="CZ345" s="15">
        <v>0</v>
      </c>
      <c r="DA345" s="11">
        <v>0</v>
      </c>
      <c r="DB345" s="11">
        <v>0</v>
      </c>
      <c r="DC345" s="11">
        <v>0</v>
      </c>
      <c r="DD345" s="11">
        <v>0</v>
      </c>
      <c r="DE345" s="11">
        <v>0</v>
      </c>
      <c r="DF345" s="11">
        <v>0</v>
      </c>
      <c r="DG345" s="11">
        <v>0</v>
      </c>
      <c r="DH345" s="11">
        <v>0</v>
      </c>
      <c r="DI345" s="11">
        <v>0</v>
      </c>
      <c r="DJ345" s="11">
        <v>0</v>
      </c>
      <c r="DK345" s="11">
        <v>0</v>
      </c>
      <c r="DL345" s="26">
        <f>SUM(CZ345:DK345)</f>
        <v>0</v>
      </c>
    </row>
    <row r="346" spans="1:116">
      <c r="A346" s="47"/>
      <c r="B346" s="49"/>
      <c r="C346" s="4"/>
      <c r="D346" s="4"/>
      <c r="E346" s="4"/>
      <c r="F346" s="5"/>
      <c r="G346" s="4"/>
      <c r="H346" s="15"/>
      <c r="I346" s="11"/>
      <c r="J346" s="11"/>
      <c r="K346" s="11"/>
      <c r="L346" s="11"/>
      <c r="M346" s="11"/>
      <c r="N346" s="11"/>
      <c r="O346" s="11"/>
      <c r="P346" s="11"/>
      <c r="Q346" s="26">
        <f>SUM(H346:P346)</f>
        <v>0</v>
      </c>
      <c r="R346" s="15">
        <v>0</v>
      </c>
      <c r="S346" s="11">
        <v>0</v>
      </c>
      <c r="T346" s="11">
        <v>0</v>
      </c>
      <c r="U346" s="11"/>
      <c r="V346" s="11"/>
      <c r="W346" s="11"/>
      <c r="X346" s="11">
        <v>0</v>
      </c>
      <c r="Y346" s="11">
        <v>0</v>
      </c>
      <c r="Z346" s="49">
        <f>SUM(R346:Y346)</f>
        <v>0</v>
      </c>
      <c r="AA346" s="11"/>
      <c r="AB346" s="11"/>
      <c r="AC346" s="11"/>
      <c r="AD346" s="11"/>
      <c r="AE346" s="11"/>
      <c r="AF346" s="11"/>
      <c r="AG346" s="49">
        <f>T346-SUM(AA346:AF346)</f>
        <v>0</v>
      </c>
      <c r="AH346" s="11"/>
      <c r="AI346" s="11"/>
      <c r="AJ346" s="11"/>
      <c r="AK346" s="11"/>
      <c r="AL346" s="49">
        <f>AA346-SUM(AH346:AK346)</f>
        <v>0</v>
      </c>
      <c r="AM346" s="11"/>
      <c r="AN346" s="11"/>
      <c r="AO346" s="11"/>
      <c r="AP346" s="11"/>
      <c r="AQ346" s="11"/>
      <c r="AR346" s="49">
        <f>AD346-SUM(AM346:AQ346)</f>
        <v>0</v>
      </c>
      <c r="AS346" s="11"/>
      <c r="AT346" s="11"/>
      <c r="AU346" s="11"/>
      <c r="AV346" s="11"/>
      <c r="AW346" s="11"/>
      <c r="AX346" s="11"/>
      <c r="AY346" s="11"/>
      <c r="AZ346" s="11"/>
      <c r="BA346" s="11"/>
      <c r="BB346" s="11"/>
      <c r="BC346" s="49">
        <f>AB346-SUM(AS346:BB346)</f>
        <v>0</v>
      </c>
      <c r="BD346" s="11"/>
      <c r="BE346" s="11"/>
      <c r="BF346" s="11"/>
      <c r="BG346" s="11"/>
      <c r="BH346" s="11"/>
      <c r="BI346" s="11"/>
      <c r="BJ346" s="11"/>
      <c r="BK346" s="49">
        <f>AF346-SUM(BD346:BJ346)</f>
        <v>0</v>
      </c>
      <c r="BL346" s="11"/>
      <c r="BM346" s="11"/>
      <c r="BN346" s="11"/>
      <c r="BO346" s="11"/>
      <c r="BP346" s="11"/>
      <c r="BQ346" s="49">
        <f>AE346-SUM(BL346:BP346)</f>
        <v>0</v>
      </c>
      <c r="BR346" s="11"/>
      <c r="BS346" s="11"/>
      <c r="BT346" s="11"/>
      <c r="BU346" s="11"/>
      <c r="BV346" s="11"/>
      <c r="BW346" s="11"/>
      <c r="BX346" s="49">
        <f>AC346-SUM(BR346:BW346)</f>
        <v>0</v>
      </c>
      <c r="BY346" s="49">
        <f>SUM(AH346:AK346,AM346:AQ346,AS346:BB346,BD346:BJ346,BL346:BP346,BR346:BW346)</f>
        <v>0</v>
      </c>
      <c r="BZ346" s="11"/>
      <c r="CA346" s="11"/>
      <c r="CB346" s="11"/>
      <c r="CC346" s="11"/>
      <c r="CD346" s="11"/>
      <c r="CE346" s="11"/>
      <c r="CF346" s="11"/>
      <c r="CG346" s="11"/>
      <c r="CH346" s="11"/>
      <c r="CI346" s="11"/>
      <c r="CJ346" s="11"/>
      <c r="CK346" s="11"/>
      <c r="CL346" s="49">
        <f>SUM(BZ346:CK346)</f>
        <v>0</v>
      </c>
      <c r="CM346" s="11">
        <v>0</v>
      </c>
      <c r="CN346" s="11">
        <v>0</v>
      </c>
      <c r="CO346" s="11">
        <v>0</v>
      </c>
      <c r="CP346" s="11">
        <v>0</v>
      </c>
      <c r="CQ346" s="11">
        <v>0</v>
      </c>
      <c r="CR346" s="11">
        <v>0</v>
      </c>
      <c r="CS346" s="11">
        <v>0</v>
      </c>
      <c r="CT346" s="11">
        <v>0</v>
      </c>
      <c r="CU346" s="11">
        <v>0</v>
      </c>
      <c r="CV346" s="11">
        <v>0</v>
      </c>
      <c r="CW346" s="11">
        <v>0</v>
      </c>
      <c r="CX346" s="11">
        <v>0</v>
      </c>
      <c r="CY346" s="26">
        <f>SUM(CM346:CX346)</f>
        <v>0</v>
      </c>
      <c r="CZ346" s="15">
        <v>0</v>
      </c>
      <c r="DA346" s="11">
        <v>0</v>
      </c>
      <c r="DB346" s="11">
        <v>0</v>
      </c>
      <c r="DC346" s="11">
        <v>0</v>
      </c>
      <c r="DD346" s="11">
        <v>0</v>
      </c>
      <c r="DE346" s="11">
        <v>0</v>
      </c>
      <c r="DF346" s="11">
        <v>0</v>
      </c>
      <c r="DG346" s="11">
        <v>0</v>
      </c>
      <c r="DH346" s="11">
        <v>0</v>
      </c>
      <c r="DI346" s="11">
        <v>0</v>
      </c>
      <c r="DJ346" s="11">
        <v>0</v>
      </c>
      <c r="DK346" s="11">
        <v>0</v>
      </c>
      <c r="DL346" s="26">
        <f>SUM(CZ346:DK346)</f>
        <v>0</v>
      </c>
    </row>
    <row r="347" spans="1:116" ht="13.8" thickBot="1">
      <c r="A347" s="47"/>
      <c r="B347" s="49"/>
      <c r="C347" s="4"/>
      <c r="D347" s="4"/>
      <c r="E347" s="4"/>
      <c r="F347" s="5"/>
      <c r="G347" s="4"/>
      <c r="H347" s="15"/>
      <c r="I347" s="11"/>
      <c r="J347" s="11"/>
      <c r="K347" s="11"/>
      <c r="L347" s="11"/>
      <c r="M347" s="11"/>
      <c r="N347" s="11"/>
      <c r="O347" s="11"/>
      <c r="P347" s="11"/>
      <c r="Q347" s="26">
        <f>SUM(H347:P347)</f>
        <v>0</v>
      </c>
      <c r="R347" s="15">
        <v>0</v>
      </c>
      <c r="S347" s="11">
        <v>0</v>
      </c>
      <c r="T347" s="11">
        <v>0</v>
      </c>
      <c r="U347" s="11"/>
      <c r="V347" s="11"/>
      <c r="W347" s="11"/>
      <c r="X347" s="11">
        <v>0</v>
      </c>
      <c r="Y347" s="11">
        <v>0</v>
      </c>
      <c r="Z347" s="49">
        <f>SUM(R347:Y347)</f>
        <v>0</v>
      </c>
      <c r="AA347" s="11"/>
      <c r="AB347" s="11"/>
      <c r="AC347" s="11"/>
      <c r="AD347" s="11"/>
      <c r="AE347" s="11"/>
      <c r="AF347" s="11"/>
      <c r="AG347" s="49">
        <f>T347-SUM(AA347:AF347)</f>
        <v>0</v>
      </c>
      <c r="AH347" s="11"/>
      <c r="AI347" s="11"/>
      <c r="AJ347" s="11"/>
      <c r="AK347" s="11"/>
      <c r="AL347" s="49">
        <f>AA347-SUM(AH347:AK347)</f>
        <v>0</v>
      </c>
      <c r="AM347" s="11"/>
      <c r="AN347" s="11"/>
      <c r="AO347" s="11"/>
      <c r="AP347" s="11"/>
      <c r="AQ347" s="11"/>
      <c r="AR347" s="49">
        <f>AD347-SUM(AM347:AQ347)</f>
        <v>0</v>
      </c>
      <c r="AS347" s="11"/>
      <c r="AT347" s="11"/>
      <c r="AU347" s="11"/>
      <c r="AV347" s="11"/>
      <c r="AW347" s="11"/>
      <c r="AX347" s="11"/>
      <c r="AY347" s="11"/>
      <c r="AZ347" s="11"/>
      <c r="BA347" s="11"/>
      <c r="BB347" s="11"/>
      <c r="BC347" s="49">
        <f>AB347-SUM(AS347:BB347)</f>
        <v>0</v>
      </c>
      <c r="BD347" s="11"/>
      <c r="BE347" s="11"/>
      <c r="BF347" s="11"/>
      <c r="BG347" s="11"/>
      <c r="BH347" s="11"/>
      <c r="BI347" s="11"/>
      <c r="BJ347" s="11"/>
      <c r="BK347" s="49">
        <f>AF347-SUM(BD347:BJ347)</f>
        <v>0</v>
      </c>
      <c r="BL347" s="11"/>
      <c r="BM347" s="11"/>
      <c r="BN347" s="11"/>
      <c r="BO347" s="11"/>
      <c r="BP347" s="11"/>
      <c r="BQ347" s="49">
        <f>AE347-SUM(BL347:BP347)</f>
        <v>0</v>
      </c>
      <c r="BR347" s="11"/>
      <c r="BS347" s="11"/>
      <c r="BT347" s="11"/>
      <c r="BU347" s="11"/>
      <c r="BV347" s="11"/>
      <c r="BW347" s="11"/>
      <c r="BX347" s="49">
        <f>AC347-SUM(BR347:BW347)</f>
        <v>0</v>
      </c>
      <c r="BY347" s="49">
        <f>SUM(AH347:AK347,AM347:AQ347,AS347:BB347,BD347:BJ347,BL347:BP347,BR347:BW347)</f>
        <v>0</v>
      </c>
      <c r="BZ347" s="11"/>
      <c r="CA347" s="11"/>
      <c r="CB347" s="11"/>
      <c r="CC347" s="11"/>
      <c r="CD347" s="11"/>
      <c r="CE347" s="11"/>
      <c r="CF347" s="11"/>
      <c r="CG347" s="11"/>
      <c r="CH347" s="11"/>
      <c r="CI347" s="11"/>
      <c r="CJ347" s="11"/>
      <c r="CK347" s="11"/>
      <c r="CL347" s="49">
        <f>SUM(BZ347:CK347)</f>
        <v>0</v>
      </c>
      <c r="CM347" s="11">
        <v>0</v>
      </c>
      <c r="CN347" s="11">
        <v>0</v>
      </c>
      <c r="CO347" s="11">
        <v>0</v>
      </c>
      <c r="CP347" s="11">
        <v>0</v>
      </c>
      <c r="CQ347" s="11">
        <v>0</v>
      </c>
      <c r="CR347" s="11">
        <v>0</v>
      </c>
      <c r="CS347" s="11">
        <v>0</v>
      </c>
      <c r="CT347" s="11">
        <v>0</v>
      </c>
      <c r="CU347" s="11">
        <v>0</v>
      </c>
      <c r="CV347" s="11">
        <v>0</v>
      </c>
      <c r="CW347" s="11">
        <v>0</v>
      </c>
      <c r="CX347" s="11">
        <v>0</v>
      </c>
      <c r="CY347" s="26">
        <f>SUM(CM347:CX347)</f>
        <v>0</v>
      </c>
      <c r="CZ347" s="15">
        <v>0</v>
      </c>
      <c r="DA347" s="11">
        <v>0</v>
      </c>
      <c r="DB347" s="11">
        <v>0</v>
      </c>
      <c r="DC347" s="11">
        <v>0</v>
      </c>
      <c r="DD347" s="11">
        <v>0</v>
      </c>
      <c r="DE347" s="11">
        <v>0</v>
      </c>
      <c r="DF347" s="11">
        <v>0</v>
      </c>
      <c r="DG347" s="11">
        <v>0</v>
      </c>
      <c r="DH347" s="11">
        <v>0</v>
      </c>
      <c r="DI347" s="11">
        <v>0</v>
      </c>
      <c r="DJ347" s="11">
        <v>0</v>
      </c>
      <c r="DK347" s="11">
        <v>0</v>
      </c>
      <c r="DL347" s="26">
        <f>SUM(CZ347:DK347)</f>
        <v>0</v>
      </c>
    </row>
    <row r="348" spans="1:116" s="165" customFormat="1" ht="13.8" thickBot="1">
      <c r="A348" s="4"/>
      <c r="B348" s="4"/>
      <c r="C348" s="41" t="s">
        <v>1339</v>
      </c>
      <c r="D348" s="42"/>
      <c r="E348" s="9"/>
      <c r="F348" s="9"/>
      <c r="G348" s="9"/>
      <c r="H348" s="9">
        <f>SUM(H3:H347)</f>
        <v>685668</v>
      </c>
      <c r="I348" s="9">
        <f t="shared" ref="I348:BT348" si="0">SUM(I3:I347)</f>
        <v>168181</v>
      </c>
      <c r="J348" s="9">
        <f t="shared" si="0"/>
        <v>15783</v>
      </c>
      <c r="K348" s="9">
        <f t="shared" si="0"/>
        <v>39490</v>
      </c>
      <c r="L348" s="9">
        <f t="shared" si="0"/>
        <v>4655</v>
      </c>
      <c r="M348" s="9">
        <f t="shared" si="0"/>
        <v>0</v>
      </c>
      <c r="N348" s="9">
        <f t="shared" si="0"/>
        <v>0</v>
      </c>
      <c r="O348" s="9">
        <f t="shared" si="0"/>
        <v>0</v>
      </c>
      <c r="P348" s="9">
        <f t="shared" si="0"/>
        <v>0</v>
      </c>
      <c r="Q348" s="9">
        <f>SUM(Q3:Q347)</f>
        <v>913777</v>
      </c>
      <c r="R348" s="9">
        <f t="shared" si="0"/>
        <v>11705</v>
      </c>
      <c r="S348" s="9">
        <f t="shared" si="0"/>
        <v>14240</v>
      </c>
      <c r="T348" s="701">
        <f t="shared" si="0"/>
        <v>887832</v>
      </c>
      <c r="U348" s="9">
        <f t="shared" si="0"/>
        <v>0</v>
      </c>
      <c r="V348" s="9">
        <f t="shared" si="0"/>
        <v>0</v>
      </c>
      <c r="W348" s="9">
        <f t="shared" si="0"/>
        <v>0</v>
      </c>
      <c r="X348" s="9">
        <f t="shared" si="0"/>
        <v>0</v>
      </c>
      <c r="Y348" s="9">
        <f t="shared" si="0"/>
        <v>0</v>
      </c>
      <c r="Z348" s="9">
        <f t="shared" si="0"/>
        <v>913777</v>
      </c>
      <c r="AA348" s="9">
        <f t="shared" si="0"/>
        <v>136843</v>
      </c>
      <c r="AB348" s="9">
        <f t="shared" si="0"/>
        <v>226883</v>
      </c>
      <c r="AC348" s="9">
        <f t="shared" si="0"/>
        <v>129139</v>
      </c>
      <c r="AD348" s="9">
        <f t="shared" si="0"/>
        <v>130481</v>
      </c>
      <c r="AE348" s="9">
        <f t="shared" si="0"/>
        <v>101669</v>
      </c>
      <c r="AF348" s="9">
        <f t="shared" si="0"/>
        <v>162817</v>
      </c>
      <c r="AG348" s="9">
        <f t="shared" si="0"/>
        <v>0</v>
      </c>
      <c r="AH348" s="9">
        <f t="shared" si="0"/>
        <v>42678</v>
      </c>
      <c r="AI348" s="9">
        <f t="shared" si="0"/>
        <v>27736</v>
      </c>
      <c r="AJ348" s="9">
        <f t="shared" si="0"/>
        <v>38635</v>
      </c>
      <c r="AK348" s="9">
        <f t="shared" si="0"/>
        <v>27594</v>
      </c>
      <c r="AL348" s="9">
        <f t="shared" si="0"/>
        <v>0</v>
      </c>
      <c r="AM348" s="9">
        <f t="shared" si="0"/>
        <v>35693</v>
      </c>
      <c r="AN348" s="9">
        <f t="shared" si="0"/>
        <v>23586</v>
      </c>
      <c r="AO348" s="9">
        <f t="shared" si="0"/>
        <v>23584.25</v>
      </c>
      <c r="AP348" s="9">
        <f t="shared" si="0"/>
        <v>24041.25</v>
      </c>
      <c r="AQ348" s="9">
        <f t="shared" si="0"/>
        <v>23577.25</v>
      </c>
      <c r="AR348" s="9">
        <f t="shared" si="0"/>
        <v>-0.75</v>
      </c>
      <c r="AS348" s="9">
        <f t="shared" si="0"/>
        <v>22371.571428571424</v>
      </c>
      <c r="AT348" s="9">
        <f t="shared" si="0"/>
        <v>22154.571428571428</v>
      </c>
      <c r="AU348" s="9">
        <f t="shared" si="0"/>
        <v>22504.571428571424</v>
      </c>
      <c r="AV348" s="9">
        <f t="shared" si="0"/>
        <v>22154.571428571428</v>
      </c>
      <c r="AW348" s="9">
        <f t="shared" si="0"/>
        <v>22919.571428571424</v>
      </c>
      <c r="AX348" s="9">
        <f t="shared" si="0"/>
        <v>22702.571428571424</v>
      </c>
      <c r="AY348" s="9">
        <f t="shared" si="0"/>
        <v>22921.571428571424</v>
      </c>
      <c r="AZ348" s="9">
        <f t="shared" si="0"/>
        <v>22027</v>
      </c>
      <c r="BA348" s="9">
        <f t="shared" si="0"/>
        <v>22027</v>
      </c>
      <c r="BB348" s="9">
        <f t="shared" si="0"/>
        <v>25100</v>
      </c>
      <c r="BC348" s="9">
        <f t="shared" si="0"/>
        <v>0</v>
      </c>
      <c r="BD348" s="9">
        <f t="shared" si="0"/>
        <v>17424</v>
      </c>
      <c r="BE348" s="9">
        <f t="shared" si="0"/>
        <v>11425</v>
      </c>
      <c r="BF348" s="9">
        <f t="shared" si="0"/>
        <v>15193</v>
      </c>
      <c r="BG348" s="9">
        <f t="shared" si="0"/>
        <v>0</v>
      </c>
      <c r="BH348" s="9">
        <f t="shared" si="0"/>
        <v>22928.5</v>
      </c>
      <c r="BI348" s="9">
        <f t="shared" si="0"/>
        <v>22461.5</v>
      </c>
      <c r="BJ348" s="9">
        <f t="shared" si="0"/>
        <v>17630</v>
      </c>
      <c r="BK348" s="9">
        <f t="shared" si="0"/>
        <v>55755</v>
      </c>
      <c r="BL348" s="9">
        <f t="shared" si="0"/>
        <v>22163</v>
      </c>
      <c r="BM348" s="9">
        <f t="shared" si="0"/>
        <v>22346</v>
      </c>
      <c r="BN348" s="9">
        <f t="shared" si="0"/>
        <v>19053.333333333336</v>
      </c>
      <c r="BO348" s="9">
        <f t="shared" si="0"/>
        <v>19053.333333333336</v>
      </c>
      <c r="BP348" s="9">
        <f t="shared" si="0"/>
        <v>19053.333333333336</v>
      </c>
      <c r="BQ348" s="9">
        <f t="shared" si="0"/>
        <v>0</v>
      </c>
      <c r="BR348" s="9">
        <f t="shared" si="0"/>
        <v>24262.86</v>
      </c>
      <c r="BS348" s="9">
        <f t="shared" si="0"/>
        <v>18713.14</v>
      </c>
      <c r="BT348" s="9">
        <f t="shared" si="0"/>
        <v>16306.916666666666</v>
      </c>
      <c r="BU348" s="9">
        <f t="shared" ref="BU348:DL348" si="1">SUM(BU3:BU347)</f>
        <v>6371.916666666667</v>
      </c>
      <c r="BV348" s="9">
        <f t="shared" si="1"/>
        <v>4566.916666666667</v>
      </c>
      <c r="BW348" s="9">
        <f t="shared" si="1"/>
        <v>4306.25</v>
      </c>
      <c r="BX348" s="9">
        <f t="shared" si="1"/>
        <v>53007</v>
      </c>
      <c r="BY348" s="9">
        <f t="shared" si="1"/>
        <v>763516.75</v>
      </c>
      <c r="BZ348" s="9">
        <f t="shared" si="1"/>
        <v>11140.735714285714</v>
      </c>
      <c r="CA348" s="9">
        <f t="shared" si="1"/>
        <v>21310.5</v>
      </c>
      <c r="CB348" s="9">
        <f t="shared" si="1"/>
        <v>21310.5</v>
      </c>
      <c r="CC348" s="9">
        <f t="shared" si="1"/>
        <v>21310.5</v>
      </c>
      <c r="CD348" s="9">
        <f t="shared" si="1"/>
        <v>21310.5</v>
      </c>
      <c r="CE348" s="9">
        <f t="shared" si="1"/>
        <v>12210.449999999999</v>
      </c>
      <c r="CF348" s="9">
        <f t="shared" si="1"/>
        <v>10622.05</v>
      </c>
      <c r="CG348" s="9">
        <f t="shared" si="1"/>
        <v>20408.5</v>
      </c>
      <c r="CH348" s="9">
        <f t="shared" si="1"/>
        <v>21478.5</v>
      </c>
      <c r="CI348" s="9">
        <f t="shared" si="1"/>
        <v>21478.5</v>
      </c>
      <c r="CJ348" s="9">
        <f t="shared" si="1"/>
        <v>21478.5</v>
      </c>
      <c r="CK348" s="9">
        <f t="shared" si="1"/>
        <v>10788.05</v>
      </c>
      <c r="CL348" s="9">
        <f t="shared" si="1"/>
        <v>214847.28571428571</v>
      </c>
      <c r="CM348" s="9">
        <f t="shared" si="1"/>
        <v>0</v>
      </c>
      <c r="CN348" s="9">
        <f t="shared" si="1"/>
        <v>0</v>
      </c>
      <c r="CO348" s="9">
        <f t="shared" si="1"/>
        <v>0</v>
      </c>
      <c r="CP348" s="9">
        <f t="shared" si="1"/>
        <v>0</v>
      </c>
      <c r="CQ348" s="9">
        <f t="shared" si="1"/>
        <v>0</v>
      </c>
      <c r="CR348" s="9">
        <f t="shared" si="1"/>
        <v>0</v>
      </c>
      <c r="CS348" s="9">
        <f t="shared" si="1"/>
        <v>0</v>
      </c>
      <c r="CT348" s="9">
        <f t="shared" si="1"/>
        <v>0</v>
      </c>
      <c r="CU348" s="9">
        <f t="shared" si="1"/>
        <v>0</v>
      </c>
      <c r="CV348" s="9">
        <f t="shared" si="1"/>
        <v>0</v>
      </c>
      <c r="CW348" s="9">
        <f t="shared" si="1"/>
        <v>0</v>
      </c>
      <c r="CX348" s="9">
        <f t="shared" si="1"/>
        <v>0</v>
      </c>
      <c r="CY348" s="9">
        <f t="shared" si="1"/>
        <v>0</v>
      </c>
      <c r="CZ348" s="9">
        <f t="shared" si="1"/>
        <v>552</v>
      </c>
      <c r="DA348" s="9">
        <f t="shared" si="1"/>
        <v>979</v>
      </c>
      <c r="DB348" s="9">
        <f t="shared" si="1"/>
        <v>979</v>
      </c>
      <c r="DC348" s="9">
        <f t="shared" si="1"/>
        <v>979</v>
      </c>
      <c r="DD348" s="9">
        <f t="shared" si="1"/>
        <v>979</v>
      </c>
      <c r="DE348" s="9">
        <f t="shared" si="1"/>
        <v>979</v>
      </c>
      <c r="DF348" s="9">
        <f t="shared" si="1"/>
        <v>552</v>
      </c>
      <c r="DG348" s="9">
        <f t="shared" si="1"/>
        <v>552</v>
      </c>
      <c r="DH348" s="9">
        <f t="shared" si="1"/>
        <v>979</v>
      </c>
      <c r="DI348" s="9">
        <f t="shared" si="1"/>
        <v>979</v>
      </c>
      <c r="DJ348" s="9">
        <f t="shared" si="1"/>
        <v>979</v>
      </c>
      <c r="DK348" s="9">
        <f t="shared" si="1"/>
        <v>552</v>
      </c>
      <c r="DL348" s="9">
        <f t="shared" si="1"/>
        <v>10040</v>
      </c>
    </row>
    <row r="349" spans="1:116" s="165" customFormat="1" ht="13.8" thickBot="1">
      <c r="A349" s="8"/>
      <c r="B349" s="8"/>
      <c r="C349" s="22" t="s">
        <v>1341</v>
      </c>
      <c r="D349" s="43"/>
      <c r="E349" s="12"/>
      <c r="F349" s="12"/>
      <c r="G349" s="12"/>
      <c r="H349" s="39">
        <f>'AT STOP cijfers'!H33+'BED STOP cijfers'!H34+'DBP STOP cijfers'!H59+'DP STOP cijfers'!H41+'DV STOP cijfers'!H59+'EUS STOP cijfers'!H45+'HAP STOP cijfers'!H41+' IP STOP cijfers nieuw'!H70+'MB STOP cijfers'!H34+'PV STOP cijfers'!H63+'VIS STOP cijfers'!H93+'CV uitvoerend overige domeinen'!H32</f>
        <v>685668</v>
      </c>
      <c r="I349" s="39">
        <f>'AT STOP cijfers'!I33+'BED STOP cijfers'!I34+'DBP STOP cijfers'!I59+'DP STOP cijfers'!I41+'DV STOP cijfers'!I59+'EUS STOP cijfers'!I45+'HAP STOP cijfers'!I41+' IP STOP cijfers nieuw'!I70+'MB STOP cijfers'!I34+'PV STOP cijfers'!I63+'VIS STOP cijfers'!I93+'CV uitvoerend overige domeinen'!I32</f>
        <v>168181</v>
      </c>
      <c r="J349" s="39">
        <f>'AT STOP cijfers'!J33+'BED STOP cijfers'!J34+'DBP STOP cijfers'!J59+'DP STOP cijfers'!J41+'DV STOP cijfers'!J59+'EUS STOP cijfers'!J45+'HAP STOP cijfers'!J41+' IP STOP cijfers nieuw'!J70+'MB STOP cijfers'!J34+'PV STOP cijfers'!J63+'VIS STOP cijfers'!J93+'CV uitvoerend overige domeinen'!J32</f>
        <v>15783</v>
      </c>
      <c r="K349" s="39">
        <f>'AT STOP cijfers'!K33+'BED STOP cijfers'!K34+'DBP STOP cijfers'!K59+'DP STOP cijfers'!K41+'DV STOP cijfers'!K59+'EUS STOP cijfers'!K45+'HAP STOP cijfers'!K41+' IP STOP cijfers nieuw'!K70+'MB STOP cijfers'!K34+'PV STOP cijfers'!K63+'VIS STOP cijfers'!K93+'CV uitvoerend overige domeinen'!K32</f>
        <v>39490</v>
      </c>
      <c r="L349" s="39">
        <f>'AT STOP cijfers'!L33+'BED STOP cijfers'!L34+'DBP STOP cijfers'!L59+'DP STOP cijfers'!L41+'DV STOP cijfers'!L59+'EUS STOP cijfers'!L45+'HAP STOP cijfers'!L41+' IP STOP cijfers nieuw'!L70+'MB STOP cijfers'!L34+'PV STOP cijfers'!L63+'VIS STOP cijfers'!L93+'CV uitvoerend overige domeinen'!L32</f>
        <v>4655</v>
      </c>
      <c r="M349" s="39">
        <f>'AT STOP cijfers'!M33+'BED STOP cijfers'!M34+'DBP STOP cijfers'!M59+'DP STOP cijfers'!M41+'DV STOP cijfers'!M59+'EUS STOP cijfers'!M45+'HAP STOP cijfers'!M41+' IP STOP cijfers nieuw'!M70+'MB STOP cijfers'!M34+'PV STOP cijfers'!M63+'VIS STOP cijfers'!M93+'CV uitvoerend overige domeinen'!M32</f>
        <v>0</v>
      </c>
      <c r="N349" s="39">
        <f>'AT STOP cijfers'!N33+'BED STOP cijfers'!N34+'DBP STOP cijfers'!N59+'DP STOP cijfers'!N41+'DV STOP cijfers'!N59+'EUS STOP cijfers'!N45+'HAP STOP cijfers'!N41+' IP STOP cijfers nieuw'!N70+'MB STOP cijfers'!N34+'PV STOP cijfers'!N63+'VIS STOP cijfers'!N93+'CV uitvoerend overige domeinen'!N32</f>
        <v>0</v>
      </c>
      <c r="O349" s="39">
        <f>'AT STOP cijfers'!O33+'BED STOP cijfers'!O34+'DBP STOP cijfers'!O59+'DP STOP cijfers'!O41+'DV STOP cijfers'!O59+'EUS STOP cijfers'!O45+'HAP STOP cijfers'!O41+' IP STOP cijfers nieuw'!O70+'MB STOP cijfers'!O34+'PV STOP cijfers'!O63+'VIS STOP cijfers'!O93+'CV uitvoerend overige domeinen'!O32</f>
        <v>0</v>
      </c>
      <c r="P349" s="39">
        <f>'AT STOP cijfers'!P33+'BED STOP cijfers'!P34+'DBP STOP cijfers'!P59+'DP STOP cijfers'!P41+'DV STOP cijfers'!P59+'EUS STOP cijfers'!P45+'HAP STOP cijfers'!P41+' IP STOP cijfers nieuw'!P70+'MB STOP cijfers'!P34+'PV STOP cijfers'!P63+'VIS STOP cijfers'!P93+'CV uitvoerend overige domeinen'!P32</f>
        <v>0</v>
      </c>
      <c r="Q349" s="39">
        <f>'AT STOP cijfers'!Q33+'BED STOP cijfers'!Q34+'DBP STOP cijfers'!Q59+'DP STOP cijfers'!Q41+'DV STOP cijfers'!Q59+'EUS STOP cijfers'!Q45+'HAP STOP cijfers'!Q41+' IP STOP cijfers nieuw'!Q70+'MB STOP cijfers'!Q34+'PV STOP cijfers'!Q63+'VIS STOP cijfers'!Q93+'CV uitvoerend overige domeinen'!Q32</f>
        <v>913777</v>
      </c>
      <c r="R349" s="39">
        <f>'AT STOP cijfers'!R33+'BED STOP cijfers'!R34+'DBP STOP cijfers'!R59+'DP STOP cijfers'!R41+'DV STOP cijfers'!R59+'EUS STOP cijfers'!R45+'HAP STOP cijfers'!R41+' IP STOP cijfers nieuw'!R70+'MB STOP cijfers'!R34+'PV STOP cijfers'!R63+'VIS STOP cijfers'!R93+'CV uitvoerend overige domeinen'!R32</f>
        <v>11705</v>
      </c>
      <c r="S349" s="39">
        <f>'AT STOP cijfers'!S33+'BED STOP cijfers'!S34+'DBP STOP cijfers'!S59+'DP STOP cijfers'!S41+'DV STOP cijfers'!S59+'EUS STOP cijfers'!S45+'HAP STOP cijfers'!S41+' IP STOP cijfers nieuw'!S70+'MB STOP cijfers'!S34+'PV STOP cijfers'!S63+'VIS STOP cijfers'!S93+'CV uitvoerend overige domeinen'!S32</f>
        <v>13740</v>
      </c>
      <c r="T349" s="39">
        <f>'AT STOP cijfers'!T33+'BED STOP cijfers'!T34+'DBP STOP cijfers'!T59+'DP STOP cijfers'!T41+'DV STOP cijfers'!T59+'EUS STOP cijfers'!T45+'HAP STOP cijfers'!T41+' IP STOP cijfers nieuw'!T70+'MB STOP cijfers'!T34+'PV STOP cijfers'!T63+'VIS STOP cijfers'!T93+'CV uitvoerend overige domeinen'!T32</f>
        <v>888332</v>
      </c>
      <c r="U349" s="39">
        <f>'AT STOP cijfers'!U33+'BED STOP cijfers'!U34+'DBP STOP cijfers'!U59+'DP STOP cijfers'!U41+'DV STOP cijfers'!U59+'EUS STOP cijfers'!U45+'HAP STOP cijfers'!U41+' IP STOP cijfers nieuw'!U70+'MB STOP cijfers'!U34+'PV STOP cijfers'!U63+'VIS STOP cijfers'!U93+'CV uitvoerend overige domeinen'!U32</f>
        <v>0</v>
      </c>
      <c r="V349" s="39">
        <f>'AT STOP cijfers'!V33+'BED STOP cijfers'!V34+'DBP STOP cijfers'!V59+'DP STOP cijfers'!V41+'DV STOP cijfers'!V59+'EUS STOP cijfers'!V45+'HAP STOP cijfers'!V41+' IP STOP cijfers nieuw'!V70+'MB STOP cijfers'!V34+'PV STOP cijfers'!V63+'VIS STOP cijfers'!V93+'CV uitvoerend overige domeinen'!V32</f>
        <v>0</v>
      </c>
      <c r="W349" s="39">
        <f>'AT STOP cijfers'!W33+'BED STOP cijfers'!W34+'DBP STOP cijfers'!W59+'DP STOP cijfers'!W41+'DV STOP cijfers'!W59+'EUS STOP cijfers'!W45+'HAP STOP cijfers'!W41+' IP STOP cijfers nieuw'!W70+'MB STOP cijfers'!W34+'PV STOP cijfers'!W63+'VIS STOP cijfers'!W93+'CV uitvoerend overige domeinen'!W32</f>
        <v>0</v>
      </c>
      <c r="X349" s="39">
        <f>'AT STOP cijfers'!X33+'BED STOP cijfers'!X34+'DBP STOP cijfers'!X59+'DP STOP cijfers'!X41+'DV STOP cijfers'!X59+'EUS STOP cijfers'!X45+'HAP STOP cijfers'!X41+' IP STOP cijfers nieuw'!X70+'MB STOP cijfers'!X34+'PV STOP cijfers'!X63+'VIS STOP cijfers'!X93+'CV uitvoerend overige domeinen'!X32</f>
        <v>0</v>
      </c>
      <c r="Y349" s="39">
        <f>'AT STOP cijfers'!Y33+'BED STOP cijfers'!Y34+'DBP STOP cijfers'!Y59+'DP STOP cijfers'!Y41+'DV STOP cijfers'!Y59+'EUS STOP cijfers'!Y45+'HAP STOP cijfers'!Y41+' IP STOP cijfers nieuw'!Y70+'MB STOP cijfers'!Y34+'PV STOP cijfers'!Y63+'VIS STOP cijfers'!Y93+'CV uitvoerend overige domeinen'!Y32</f>
        <v>0</v>
      </c>
      <c r="Z349" s="39">
        <f>'AT STOP cijfers'!Z33+'BED STOP cijfers'!Z34+'DBP STOP cijfers'!Z59+'DP STOP cijfers'!Z41+'DV STOP cijfers'!Z59+'EUS STOP cijfers'!Z45+'HAP STOP cijfers'!Z41+' IP STOP cijfers nieuw'!Z70+'MB STOP cijfers'!Z34+'PV STOP cijfers'!Z63+'VIS STOP cijfers'!Z93+'CV uitvoerend overige domeinen'!Z32</f>
        <v>913777</v>
      </c>
      <c r="AA349" s="39">
        <f>'AT STOP cijfers'!AA33+'BED STOP cijfers'!AA34+'DBP STOP cijfers'!AA59+'DP STOP cijfers'!AA41+'DV STOP cijfers'!AA59+'EUS STOP cijfers'!AA45+'HAP STOP cijfers'!AA41+' IP STOP cijfers nieuw'!AA70+'MB STOP cijfers'!AA34+'PV STOP cijfers'!AA63+'VIS STOP cijfers'!AA93+'CV uitvoerend overige domeinen'!AA32</f>
        <v>137353</v>
      </c>
      <c r="AB349" s="39">
        <f>'AT STOP cijfers'!AB33+'BED STOP cijfers'!AB34+'DBP STOP cijfers'!AB59+'DP STOP cijfers'!AB41+'DV STOP cijfers'!AB59+'EUS STOP cijfers'!AB45+'HAP STOP cijfers'!AB41+' IP STOP cijfers nieuw'!AB70+'MB STOP cijfers'!AB34+'PV STOP cijfers'!AB63+'VIS STOP cijfers'!AB93+'CV uitvoerend overige domeinen'!AB32</f>
        <v>226883</v>
      </c>
      <c r="AC349" s="39">
        <f>'AT STOP cijfers'!AC33+'BED STOP cijfers'!AC34+'DBP STOP cijfers'!AC59+'DP STOP cijfers'!AC41+'DV STOP cijfers'!AC59+'EUS STOP cijfers'!AC45+'HAP STOP cijfers'!AC41+' IP STOP cijfers nieuw'!AC70+'MB STOP cijfers'!AC34+'PV STOP cijfers'!AC63+'VIS STOP cijfers'!AC93+'CV uitvoerend overige domeinen'!AC32</f>
        <v>129249</v>
      </c>
      <c r="AD349" s="39">
        <f>'AT STOP cijfers'!AD33+'BED STOP cijfers'!AD34+'DBP STOP cijfers'!AD59+'DP STOP cijfers'!AD41+'DV STOP cijfers'!AD59+'EUS STOP cijfers'!AD45+'HAP STOP cijfers'!AD41+' IP STOP cijfers nieuw'!AD70+'MB STOP cijfers'!AD34+'PV STOP cijfers'!AD63+'VIS STOP cijfers'!AD93+'CV uitvoerend overige domeinen'!AD32</f>
        <v>130361</v>
      </c>
      <c r="AE349" s="39">
        <f>'AT STOP cijfers'!AE33+'BED STOP cijfers'!AE34+'DBP STOP cijfers'!AE59+'DP STOP cijfers'!AE41+'DV STOP cijfers'!AE59+'EUS STOP cijfers'!AE45+'HAP STOP cijfers'!AE41+' IP STOP cijfers nieuw'!AE70+'MB STOP cijfers'!AE34+'PV STOP cijfers'!AE63+'VIS STOP cijfers'!AE93+'CV uitvoerend overige domeinen'!AE32</f>
        <v>101669</v>
      </c>
      <c r="AF349" s="39">
        <f>'AT STOP cijfers'!AF33+'BED STOP cijfers'!AF34+'DBP STOP cijfers'!AF59+'DP STOP cijfers'!AF41+'DV STOP cijfers'!AF59+'EUS STOP cijfers'!AF45+'HAP STOP cijfers'!AF41+' IP STOP cijfers nieuw'!AF70+'MB STOP cijfers'!AF34+'PV STOP cijfers'!AF63+'VIS STOP cijfers'!AF93+'CV uitvoerend overige domeinen'!AF32</f>
        <v>162817</v>
      </c>
      <c r="AG349" s="39">
        <v>0</v>
      </c>
      <c r="AH349" s="8"/>
      <c r="AI349" s="8"/>
      <c r="AJ349" s="8"/>
      <c r="AK349" s="8"/>
      <c r="AL349" s="12"/>
      <c r="AM349" s="8"/>
      <c r="AN349" s="8"/>
      <c r="AO349" s="8"/>
      <c r="AP349" s="8"/>
      <c r="AQ349" s="8"/>
      <c r="AR349" s="12"/>
      <c r="AS349" s="8"/>
      <c r="AT349" s="8"/>
      <c r="AU349" s="8"/>
      <c r="AV349" s="8"/>
      <c r="AW349" s="8"/>
      <c r="AX349" s="8"/>
      <c r="AY349" s="8"/>
      <c r="AZ349" s="8"/>
      <c r="BA349" s="8"/>
      <c r="BB349" s="8"/>
      <c r="BC349" s="12"/>
      <c r="BD349" s="8"/>
      <c r="BE349" s="8"/>
      <c r="BF349" s="8"/>
      <c r="BG349" s="8"/>
      <c r="BH349" s="8"/>
      <c r="BI349" s="8"/>
      <c r="BJ349" s="8"/>
      <c r="BK349" s="12"/>
      <c r="BL349" s="8"/>
      <c r="BM349" s="8"/>
      <c r="BN349" s="8"/>
      <c r="BO349" s="8"/>
      <c r="BP349" s="8"/>
      <c r="BQ349" s="12"/>
      <c r="BR349" s="8"/>
      <c r="BS349" s="8"/>
      <c r="BT349" s="8"/>
      <c r="BU349" s="8" t="s">
        <v>354</v>
      </c>
      <c r="BV349" s="8"/>
      <c r="BW349" s="8"/>
      <c r="BX349" s="12"/>
      <c r="BY349" s="67">
        <f>T348</f>
        <v>887832</v>
      </c>
      <c r="BZ349" s="8"/>
      <c r="CA349" s="8"/>
      <c r="CB349" s="8"/>
      <c r="CC349" s="8"/>
      <c r="CD349" s="8"/>
      <c r="CE349" s="8"/>
      <c r="CF349" s="8"/>
      <c r="CG349" s="8"/>
      <c r="CH349" s="8"/>
      <c r="CI349" s="8"/>
      <c r="CJ349" s="8"/>
      <c r="CK349" s="8"/>
      <c r="CL349" s="8"/>
      <c r="CM349" s="8"/>
      <c r="CN349" s="8"/>
      <c r="CO349" s="8"/>
      <c r="CP349" s="8"/>
      <c r="CQ349" s="8"/>
      <c r="CR349" s="8"/>
      <c r="CS349" s="8"/>
      <c r="CT349" s="8"/>
      <c r="CU349" s="8"/>
      <c r="CV349" s="8"/>
      <c r="CW349" s="8"/>
      <c r="CX349" s="8"/>
      <c r="CY349" s="8"/>
      <c r="CZ349" s="8"/>
      <c r="DA349" s="8"/>
      <c r="DB349" s="8"/>
      <c r="DC349" s="8"/>
      <c r="DD349" s="8"/>
      <c r="DE349" s="8"/>
      <c r="DF349" s="8"/>
      <c r="DG349" s="8"/>
      <c r="DH349" s="8"/>
      <c r="DI349" s="8"/>
      <c r="DJ349" s="8"/>
      <c r="DK349" s="8"/>
      <c r="DL349" s="8"/>
    </row>
    <row r="350" spans="1:116" s="165" customFormat="1" ht="13.8" thickBot="1">
      <c r="A350" s="8"/>
      <c r="B350" s="8"/>
      <c r="C350" s="63" t="s">
        <v>344</v>
      </c>
      <c r="D350" s="29"/>
      <c r="E350" s="64"/>
      <c r="F350" s="64"/>
      <c r="G350" s="64"/>
      <c r="H350" s="64">
        <f>H348-H349</f>
        <v>0</v>
      </c>
      <c r="I350" s="64">
        <f t="shared" ref="I350:Y350" si="2">I348-I349</f>
        <v>0</v>
      </c>
      <c r="J350" s="64">
        <f t="shared" si="2"/>
        <v>0</v>
      </c>
      <c r="K350" s="64">
        <f t="shared" si="2"/>
        <v>0</v>
      </c>
      <c r="L350" s="64">
        <f t="shared" si="2"/>
        <v>0</v>
      </c>
      <c r="M350" s="64">
        <f t="shared" si="2"/>
        <v>0</v>
      </c>
      <c r="N350" s="64">
        <f t="shared" si="2"/>
        <v>0</v>
      </c>
      <c r="O350" s="64">
        <f t="shared" si="2"/>
        <v>0</v>
      </c>
      <c r="P350" s="64">
        <f t="shared" si="2"/>
        <v>0</v>
      </c>
      <c r="Q350" s="64">
        <f t="shared" si="2"/>
        <v>0</v>
      </c>
      <c r="R350" s="64">
        <f t="shared" si="2"/>
        <v>0</v>
      </c>
      <c r="S350" s="64">
        <f t="shared" si="2"/>
        <v>500</v>
      </c>
      <c r="T350" s="64">
        <f t="shared" si="2"/>
        <v>-500</v>
      </c>
      <c r="U350" s="64">
        <f t="shared" si="2"/>
        <v>0</v>
      </c>
      <c r="V350" s="64">
        <f t="shared" si="2"/>
        <v>0</v>
      </c>
      <c r="W350" s="64">
        <f t="shared" si="2"/>
        <v>0</v>
      </c>
      <c r="X350" s="64">
        <f t="shared" si="2"/>
        <v>0</v>
      </c>
      <c r="Y350" s="64">
        <f t="shared" si="2"/>
        <v>0</v>
      </c>
      <c r="Z350" s="64">
        <f>SUM(R350:T350)</f>
        <v>0</v>
      </c>
      <c r="AA350" s="64">
        <f t="shared" ref="AA350:AG350" si="3">AA348-AA349</f>
        <v>-510</v>
      </c>
      <c r="AB350" s="64">
        <f t="shared" si="3"/>
        <v>0</v>
      </c>
      <c r="AC350" s="64">
        <f t="shared" si="3"/>
        <v>-110</v>
      </c>
      <c r="AD350" s="64">
        <f t="shared" si="3"/>
        <v>120</v>
      </c>
      <c r="AE350" s="64">
        <f t="shared" si="3"/>
        <v>0</v>
      </c>
      <c r="AF350" s="64">
        <f t="shared" si="3"/>
        <v>0</v>
      </c>
      <c r="AG350" s="64">
        <f t="shared" si="3"/>
        <v>0</v>
      </c>
      <c r="AH350" s="8"/>
      <c r="AI350" s="8"/>
      <c r="AJ350" s="8"/>
      <c r="AK350" s="8"/>
      <c r="AL350" s="12"/>
      <c r="AM350" s="8"/>
      <c r="AN350" s="8"/>
      <c r="AO350" s="8"/>
      <c r="AP350" s="8"/>
      <c r="AQ350" s="8"/>
      <c r="AR350" s="12"/>
      <c r="AS350" s="8"/>
      <c r="AT350" s="8"/>
      <c r="AU350" s="8"/>
      <c r="AV350" s="8"/>
      <c r="AW350" s="8"/>
      <c r="AX350" s="8"/>
      <c r="AY350" s="8"/>
      <c r="AZ350" s="8"/>
      <c r="BA350" s="8"/>
      <c r="BB350" s="8"/>
      <c r="BC350" s="12"/>
      <c r="BD350" s="8"/>
      <c r="BE350" s="8"/>
      <c r="BF350" s="8"/>
      <c r="BG350" s="8"/>
      <c r="BH350" s="8"/>
      <c r="BI350" s="8"/>
      <c r="BJ350" s="8"/>
      <c r="BK350" s="12"/>
      <c r="BL350" s="8"/>
      <c r="BM350" s="8"/>
      <c r="BN350" s="8"/>
      <c r="BO350" s="8"/>
      <c r="BP350" s="8"/>
      <c r="BQ350" s="12"/>
      <c r="BR350" s="8"/>
      <c r="BS350" s="8"/>
      <c r="BT350" s="8"/>
      <c r="BU350" s="8" t="s">
        <v>353</v>
      </c>
      <c r="BV350" s="8"/>
      <c r="BW350" s="8"/>
      <c r="BX350" s="12"/>
      <c r="BY350" s="68">
        <f>BY348-BY349</f>
        <v>-124315.25</v>
      </c>
      <c r="BZ350" s="8"/>
      <c r="CA350" s="8"/>
      <c r="CB350" s="8"/>
      <c r="CC350" s="8"/>
      <c r="CD350" s="8"/>
      <c r="CE350" s="8"/>
      <c r="CF350" s="8"/>
      <c r="CG350" s="8"/>
      <c r="CH350" s="8"/>
      <c r="CI350" s="8"/>
      <c r="CJ350" s="8"/>
      <c r="CK350" s="8"/>
      <c r="CL350" s="8"/>
      <c r="CM350" s="8"/>
      <c r="CN350" s="8"/>
      <c r="CO350" s="8"/>
      <c r="CP350" s="8"/>
      <c r="CQ350" s="8"/>
      <c r="CR350" s="8"/>
      <c r="CS350" s="8"/>
      <c r="CT350" s="8"/>
      <c r="CU350" s="8"/>
      <c r="CV350" s="8"/>
      <c r="CW350" s="8"/>
      <c r="CX350" s="8"/>
      <c r="CY350" s="8"/>
      <c r="CZ350" s="8"/>
      <c r="DA350" s="8"/>
      <c r="DB350" s="8"/>
      <c r="DC350" s="8"/>
      <c r="DD350" s="8"/>
      <c r="DE350" s="8"/>
      <c r="DF350" s="8"/>
      <c r="DG350" s="8"/>
      <c r="DH350" s="8"/>
      <c r="DI350" s="8"/>
      <c r="DJ350" s="8"/>
      <c r="DK350" s="8"/>
      <c r="DL350" s="8"/>
    </row>
    <row r="351" spans="1:116" ht="13.8" thickBot="1">
      <c r="C351" s="43"/>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L351" s="12"/>
      <c r="AR351" s="12"/>
      <c r="BC351" s="12"/>
      <c r="BK351" s="12"/>
      <c r="BQ351" s="12"/>
      <c r="BX351" s="12"/>
    </row>
    <row r="352" spans="1:116" s="357" customFormat="1">
      <c r="A352" s="352"/>
      <c r="B352" s="353"/>
      <c r="C352" s="354" t="s">
        <v>640</v>
      </c>
      <c r="D352" s="355" t="s">
        <v>641</v>
      </c>
      <c r="E352" s="353"/>
      <c r="F352" s="353"/>
      <c r="G352" s="356"/>
      <c r="H352" s="353"/>
      <c r="I352" s="353"/>
      <c r="J352" s="353"/>
      <c r="K352" s="353"/>
      <c r="L352" s="353"/>
      <c r="M352" s="353"/>
      <c r="N352" s="353"/>
      <c r="O352" s="353"/>
      <c r="P352" s="353"/>
      <c r="Q352" s="353"/>
      <c r="R352" s="353"/>
      <c r="S352" s="353"/>
      <c r="T352" s="353"/>
      <c r="U352" s="353"/>
      <c r="V352" s="353"/>
      <c r="W352" s="353"/>
      <c r="X352" s="353"/>
      <c r="Y352" s="353"/>
      <c r="Z352" s="353"/>
      <c r="AA352" s="353">
        <f>werkformatie!F12</f>
        <v>95.500000000000014</v>
      </c>
      <c r="AB352" s="353">
        <f>werkformatie!F33</f>
        <v>169.90000000000003</v>
      </c>
      <c r="AC352" s="353">
        <f>werkformatie!L30</f>
        <v>94.8</v>
      </c>
      <c r="AD352" s="353">
        <f>werkformatie!F20</f>
        <v>80.2</v>
      </c>
      <c r="AE352" s="353">
        <f>werkformatie!L21</f>
        <v>77.300000000000011</v>
      </c>
      <c r="AF352" s="353">
        <f>werkformatie!L13</f>
        <v>122.70000000000002</v>
      </c>
      <c r="AG352" s="353">
        <f>SUM(AA352:AF352)</f>
        <v>640.40000000000009</v>
      </c>
      <c r="AH352" s="353">
        <f>werkformatie!F10</f>
        <v>31.200000000000003</v>
      </c>
      <c r="AI352" s="353">
        <f>werkformatie!F11</f>
        <v>21.2</v>
      </c>
      <c r="AJ352" s="353">
        <f>werkformatie!F9</f>
        <v>22.8</v>
      </c>
      <c r="AK352" s="353">
        <f>werkformatie!F8</f>
        <v>20.3</v>
      </c>
      <c r="AL352" s="353">
        <f>SUM(AH352:AK352)</f>
        <v>95.5</v>
      </c>
      <c r="AM352" s="353">
        <f>werkformatie!F15</f>
        <v>18.899999999999999</v>
      </c>
      <c r="AN352" s="353">
        <f>werkformatie!F16</f>
        <v>15.2</v>
      </c>
      <c r="AO352" s="353">
        <f>werkformatie!F17</f>
        <v>14.1</v>
      </c>
      <c r="AP352" s="353">
        <f>werkformatie!F19</f>
        <v>15.2</v>
      </c>
      <c r="AQ352" s="353">
        <f>werkformatie!F18</f>
        <v>16.8</v>
      </c>
      <c r="AR352" s="353">
        <f>SUM(AM352:AQ352)</f>
        <v>80.199999999999989</v>
      </c>
      <c r="AS352" s="353">
        <f>werkformatie!F23</f>
        <v>20.3</v>
      </c>
      <c r="AT352" s="353">
        <f>werkformatie!F24</f>
        <v>20.3</v>
      </c>
      <c r="AU352" s="353">
        <f>werkformatie!F25</f>
        <v>21.3</v>
      </c>
      <c r="AV352" s="353">
        <f>werkformatie!F26</f>
        <v>19.3</v>
      </c>
      <c r="AW352" s="353">
        <f>werkformatie!F27</f>
        <v>19.3</v>
      </c>
      <c r="AX352" s="353">
        <f>werkformatie!F28</f>
        <v>19.399999999999999</v>
      </c>
      <c r="AY352" s="353">
        <f>werkformatie!F29</f>
        <v>19.399999999999999</v>
      </c>
      <c r="AZ352" s="353">
        <f>werkformatie!F30</f>
        <v>15</v>
      </c>
      <c r="BA352" s="353">
        <f>werkformatie!F31</f>
        <v>7.8000000000000007</v>
      </c>
      <c r="BB352" s="353">
        <f>werkformatie!F32</f>
        <v>7.8000000000000007</v>
      </c>
      <c r="BC352" s="353">
        <f>SUM(AS352:BB352)</f>
        <v>169.90000000000003</v>
      </c>
      <c r="BD352" s="353">
        <f>werkformatie!L6</f>
        <v>13.9</v>
      </c>
      <c r="BE352" s="353">
        <f>werkformatie!L7</f>
        <v>13.9</v>
      </c>
      <c r="BF352" s="353">
        <f>werkformatie!L8</f>
        <v>15.3</v>
      </c>
      <c r="BG352" s="353">
        <f>werkformatie!L9</f>
        <v>22.9</v>
      </c>
      <c r="BH352" s="353">
        <f>werkformatie!L10</f>
        <v>13.9</v>
      </c>
      <c r="BI352" s="353">
        <f>werkformatie!L11</f>
        <v>17.899999999999999</v>
      </c>
      <c r="BJ352" s="353">
        <f>werkformatie!L12</f>
        <v>24.9</v>
      </c>
      <c r="BK352" s="353">
        <f>SUM(BD352:BJ352)</f>
        <v>122.70000000000002</v>
      </c>
      <c r="BL352" s="353">
        <f>werkformatie!L16</f>
        <v>16.399999999999999</v>
      </c>
      <c r="BM352" s="353">
        <f>werkformatie!L17</f>
        <v>17.399999999999999</v>
      </c>
      <c r="BN352" s="353">
        <f>werkformatie!L20</f>
        <v>15.100000000000001</v>
      </c>
      <c r="BO352" s="353">
        <f>werkformatie!L19</f>
        <v>14.8</v>
      </c>
      <c r="BP352" s="353">
        <f>werkformatie!L18</f>
        <v>13.6</v>
      </c>
      <c r="BQ352" s="353">
        <f>SUM(BL352:BP352)</f>
        <v>77.3</v>
      </c>
      <c r="BR352" s="353">
        <f>werkformatie!L24</f>
        <v>14.700000000000001</v>
      </c>
      <c r="BS352" s="353">
        <f>werkformatie!L25</f>
        <v>14.8</v>
      </c>
      <c r="BT352" s="353">
        <f>werkformatie!L26</f>
        <v>17.2</v>
      </c>
      <c r="BU352" s="353">
        <f>werkformatie!L28</f>
        <v>15.3</v>
      </c>
      <c r="BV352" s="353">
        <f>werkformatie!L27</f>
        <v>15.5</v>
      </c>
      <c r="BW352" s="353">
        <f>werkformatie!L29</f>
        <v>17.3</v>
      </c>
      <c r="BX352" s="353">
        <f>SUM(BR352:BW352)</f>
        <v>94.8</v>
      </c>
      <c r="BY352" s="353">
        <f>SUM(BX352,BQ352,BK352,BC352,AR352,AL352,)</f>
        <v>640.40000000000009</v>
      </c>
      <c r="BZ352" s="353"/>
      <c r="CA352" s="353"/>
      <c r="CB352" s="353"/>
      <c r="CC352" s="353"/>
      <c r="CD352" s="353"/>
      <c r="CE352" s="353"/>
      <c r="CF352" s="353"/>
      <c r="CG352" s="353"/>
      <c r="CH352" s="353"/>
      <c r="CI352" s="353"/>
      <c r="CJ352" s="353"/>
      <c r="CK352" s="353"/>
      <c r="CL352" s="353"/>
      <c r="CM352" s="353"/>
      <c r="CN352" s="353"/>
      <c r="CO352" s="353"/>
      <c r="CP352" s="353"/>
      <c r="CQ352" s="353"/>
      <c r="CR352" s="353"/>
      <c r="CS352" s="353"/>
      <c r="CT352" s="353"/>
      <c r="CU352" s="353"/>
      <c r="CV352" s="353"/>
      <c r="CW352" s="353"/>
      <c r="CX352" s="353"/>
      <c r="CY352" s="353"/>
      <c r="CZ352" s="353"/>
      <c r="DA352" s="353"/>
      <c r="DB352" s="353"/>
      <c r="DC352" s="353"/>
      <c r="DD352" s="353"/>
      <c r="DE352" s="353"/>
      <c r="DF352" s="353"/>
      <c r="DG352" s="353"/>
      <c r="DH352" s="353"/>
      <c r="DI352" s="353"/>
      <c r="DJ352" s="353"/>
      <c r="DK352" s="353"/>
      <c r="DL352" s="356"/>
    </row>
    <row r="353" spans="1:116" ht="13.8" thickBot="1">
      <c r="A353" s="56"/>
      <c r="B353" s="4"/>
      <c r="C353" s="56"/>
      <c r="D353" s="12" t="s">
        <v>1735</v>
      </c>
      <c r="E353" s="4"/>
      <c r="F353" s="4"/>
      <c r="G353" s="5"/>
      <c r="H353" s="4"/>
      <c r="I353" s="4"/>
      <c r="J353" s="4"/>
      <c r="K353" s="4"/>
      <c r="L353" s="4"/>
      <c r="M353" s="4"/>
      <c r="N353" s="4"/>
      <c r="O353" s="4"/>
      <c r="P353" s="4"/>
      <c r="Q353" s="4"/>
      <c r="R353" s="4"/>
      <c r="S353" s="4"/>
      <c r="T353" s="4"/>
      <c r="U353" s="4"/>
      <c r="V353" s="4"/>
      <c r="W353" s="4"/>
      <c r="X353" s="4"/>
      <c r="Y353" s="4"/>
      <c r="Z353" s="4"/>
      <c r="AA353" s="4">
        <f>AA352*1350</f>
        <v>128925.00000000001</v>
      </c>
      <c r="AB353" s="4">
        <f t="shared" ref="AB353:BU353" si="4">AB352*1350</f>
        <v>229365.00000000006</v>
      </c>
      <c r="AC353" s="4">
        <f t="shared" si="4"/>
        <v>127980</v>
      </c>
      <c r="AD353" s="4">
        <f t="shared" si="4"/>
        <v>108270</v>
      </c>
      <c r="AE353" s="4">
        <f t="shared" si="4"/>
        <v>104355.00000000001</v>
      </c>
      <c r="AF353" s="4">
        <f t="shared" si="4"/>
        <v>165645.00000000003</v>
      </c>
      <c r="AG353" s="4">
        <f t="shared" si="4"/>
        <v>864540.00000000012</v>
      </c>
      <c r="AH353" s="4">
        <f t="shared" si="4"/>
        <v>42120.000000000007</v>
      </c>
      <c r="AI353" s="4">
        <f t="shared" si="4"/>
        <v>28620</v>
      </c>
      <c r="AJ353" s="4">
        <f t="shared" si="4"/>
        <v>30780</v>
      </c>
      <c r="AK353" s="4">
        <f t="shared" si="4"/>
        <v>27405</v>
      </c>
      <c r="AL353" s="4">
        <f t="shared" si="4"/>
        <v>128925</v>
      </c>
      <c r="AM353" s="4">
        <f t="shared" si="4"/>
        <v>25514.999999999996</v>
      </c>
      <c r="AN353" s="4">
        <f t="shared" si="4"/>
        <v>20520</v>
      </c>
      <c r="AO353" s="4">
        <f t="shared" si="4"/>
        <v>19035</v>
      </c>
      <c r="AP353" s="4">
        <f t="shared" si="4"/>
        <v>20520</v>
      </c>
      <c r="AQ353" s="4">
        <f t="shared" si="4"/>
        <v>22680</v>
      </c>
      <c r="AR353" s="4">
        <f t="shared" si="4"/>
        <v>108269.99999999999</v>
      </c>
      <c r="AS353" s="4">
        <f t="shared" si="4"/>
        <v>27405</v>
      </c>
      <c r="AT353" s="4">
        <f t="shared" si="4"/>
        <v>27405</v>
      </c>
      <c r="AU353" s="4">
        <f t="shared" si="4"/>
        <v>28755</v>
      </c>
      <c r="AV353" s="4">
        <f t="shared" si="4"/>
        <v>26055</v>
      </c>
      <c r="AW353" s="4">
        <f t="shared" si="4"/>
        <v>26055</v>
      </c>
      <c r="AX353" s="4">
        <f t="shared" si="4"/>
        <v>26189.999999999996</v>
      </c>
      <c r="AY353" s="4">
        <f t="shared" si="4"/>
        <v>26189.999999999996</v>
      </c>
      <c r="AZ353" s="4">
        <f t="shared" si="4"/>
        <v>20250</v>
      </c>
      <c r="BA353" s="4">
        <f t="shared" si="4"/>
        <v>10530.000000000002</v>
      </c>
      <c r="BB353" s="4">
        <f t="shared" si="4"/>
        <v>10530.000000000002</v>
      </c>
      <c r="BC353" s="4">
        <f t="shared" si="4"/>
        <v>229365.00000000006</v>
      </c>
      <c r="BD353" s="4">
        <f t="shared" si="4"/>
        <v>18765</v>
      </c>
      <c r="BE353" s="4">
        <f t="shared" si="4"/>
        <v>18765</v>
      </c>
      <c r="BF353" s="4">
        <f t="shared" si="4"/>
        <v>20655</v>
      </c>
      <c r="BG353" s="4">
        <f t="shared" si="4"/>
        <v>30914.999999999996</v>
      </c>
      <c r="BH353" s="4">
        <f t="shared" si="4"/>
        <v>18765</v>
      </c>
      <c r="BI353" s="4">
        <f t="shared" si="4"/>
        <v>24164.999999999996</v>
      </c>
      <c r="BJ353" s="4">
        <f t="shared" si="4"/>
        <v>33615</v>
      </c>
      <c r="BK353" s="4">
        <f t="shared" si="4"/>
        <v>165645.00000000003</v>
      </c>
      <c r="BL353" s="4">
        <f t="shared" si="4"/>
        <v>22139.999999999996</v>
      </c>
      <c r="BM353" s="4">
        <f t="shared" si="4"/>
        <v>23489.999999999996</v>
      </c>
      <c r="BN353" s="4">
        <f t="shared" si="4"/>
        <v>20385.000000000004</v>
      </c>
      <c r="BO353" s="4">
        <f t="shared" si="4"/>
        <v>19980</v>
      </c>
      <c r="BP353" s="4">
        <f t="shared" si="4"/>
        <v>18360</v>
      </c>
      <c r="BQ353" s="4">
        <f t="shared" si="4"/>
        <v>104355</v>
      </c>
      <c r="BR353" s="4">
        <f t="shared" si="4"/>
        <v>19845</v>
      </c>
      <c r="BS353" s="4">
        <f t="shared" si="4"/>
        <v>19980</v>
      </c>
      <c r="BT353" s="4">
        <f t="shared" si="4"/>
        <v>23220</v>
      </c>
      <c r="BU353" s="4">
        <f t="shared" si="4"/>
        <v>20655</v>
      </c>
      <c r="BV353" s="4">
        <f>BV352*1350</f>
        <v>20925</v>
      </c>
      <c r="BW353" s="4">
        <f>BW352*1350</f>
        <v>23355</v>
      </c>
      <c r="BX353" s="4">
        <f>BX352*1350</f>
        <v>127980</v>
      </c>
      <c r="BY353" s="4">
        <f>BY352*1350</f>
        <v>864540.00000000012</v>
      </c>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5"/>
    </row>
    <row r="354" spans="1:116" ht="13.8" thickBot="1">
      <c r="A354" s="313"/>
      <c r="B354" s="314"/>
      <c r="C354" s="313"/>
      <c r="D354" s="315" t="s">
        <v>642</v>
      </c>
      <c r="E354" s="314"/>
      <c r="F354" s="314"/>
      <c r="G354" s="316"/>
      <c r="H354" s="314"/>
      <c r="I354" s="314"/>
      <c r="J354" s="314"/>
      <c r="K354" s="314"/>
      <c r="L354" s="314"/>
      <c r="M354" s="314"/>
      <c r="N354" s="314"/>
      <c r="O354" s="314"/>
      <c r="P354" s="314"/>
      <c r="Q354" s="314"/>
      <c r="R354" s="314"/>
      <c r="S354" s="314"/>
      <c r="T354" s="314"/>
      <c r="U354" s="314"/>
      <c r="V354" s="314"/>
      <c r="W354" s="314"/>
      <c r="X354" s="314"/>
      <c r="Y354" s="314"/>
      <c r="Z354" s="314"/>
      <c r="AA354" s="314">
        <f>AA348-AA353</f>
        <v>7917.9999999999854</v>
      </c>
      <c r="AB354" s="314">
        <f t="shared" ref="AB354:BU354" si="5">AB348-AB353</f>
        <v>-2482.0000000000582</v>
      </c>
      <c r="AC354" s="314">
        <f t="shared" si="5"/>
        <v>1159</v>
      </c>
      <c r="AD354" s="314">
        <f t="shared" si="5"/>
        <v>22211</v>
      </c>
      <c r="AE354" s="314">
        <f t="shared" si="5"/>
        <v>-2686.0000000000146</v>
      </c>
      <c r="AF354" s="314">
        <f t="shared" si="5"/>
        <v>-2828.0000000000291</v>
      </c>
      <c r="AG354" s="314">
        <f t="shared" si="5"/>
        <v>-864540.00000000012</v>
      </c>
      <c r="AH354" s="314">
        <f t="shared" si="5"/>
        <v>557.99999999999272</v>
      </c>
      <c r="AI354" s="314">
        <f t="shared" si="5"/>
        <v>-884</v>
      </c>
      <c r="AJ354" s="314">
        <f t="shared" si="5"/>
        <v>7855</v>
      </c>
      <c r="AK354" s="314">
        <f t="shared" si="5"/>
        <v>189</v>
      </c>
      <c r="AL354" s="314">
        <f t="shared" si="5"/>
        <v>-128925</v>
      </c>
      <c r="AM354" s="314">
        <f t="shared" si="5"/>
        <v>10178.000000000004</v>
      </c>
      <c r="AN354" s="314">
        <f t="shared" si="5"/>
        <v>3066</v>
      </c>
      <c r="AO354" s="314">
        <f t="shared" si="5"/>
        <v>4549.25</v>
      </c>
      <c r="AP354" s="314">
        <f t="shared" si="5"/>
        <v>3521.25</v>
      </c>
      <c r="AQ354" s="314">
        <f t="shared" si="5"/>
        <v>897.25</v>
      </c>
      <c r="AR354" s="314">
        <f t="shared" si="5"/>
        <v>-108270.74999999999</v>
      </c>
      <c r="AS354" s="314">
        <f t="shared" si="5"/>
        <v>-5033.4285714285761</v>
      </c>
      <c r="AT354" s="314">
        <f t="shared" si="5"/>
        <v>-5250.4285714285725</v>
      </c>
      <c r="AU354" s="314">
        <f t="shared" si="5"/>
        <v>-6250.4285714285761</v>
      </c>
      <c r="AV354" s="314">
        <f t="shared" si="5"/>
        <v>-3900.4285714285725</v>
      </c>
      <c r="AW354" s="314">
        <f t="shared" si="5"/>
        <v>-3135.4285714285761</v>
      </c>
      <c r="AX354" s="314">
        <f t="shared" si="5"/>
        <v>-3487.4285714285725</v>
      </c>
      <c r="AY354" s="314">
        <f t="shared" si="5"/>
        <v>-3268.4285714285725</v>
      </c>
      <c r="AZ354" s="314">
        <f t="shared" si="5"/>
        <v>1777</v>
      </c>
      <c r="BA354" s="314">
        <f t="shared" si="5"/>
        <v>11496.999999999998</v>
      </c>
      <c r="BB354" s="314">
        <f t="shared" si="5"/>
        <v>14569.999999999998</v>
      </c>
      <c r="BC354" s="314">
        <f t="shared" si="5"/>
        <v>-229365.00000000006</v>
      </c>
      <c r="BD354" s="314">
        <f t="shared" si="5"/>
        <v>-1341</v>
      </c>
      <c r="BE354" s="314">
        <f t="shared" si="5"/>
        <v>-7340</v>
      </c>
      <c r="BF354" s="314">
        <f t="shared" si="5"/>
        <v>-5462</v>
      </c>
      <c r="BG354" s="314">
        <f t="shared" si="5"/>
        <v>-30914.999999999996</v>
      </c>
      <c r="BH354" s="314">
        <f t="shared" si="5"/>
        <v>4163.5</v>
      </c>
      <c r="BI354" s="314">
        <f t="shared" si="5"/>
        <v>-1703.4999999999964</v>
      </c>
      <c r="BJ354" s="314">
        <f t="shared" si="5"/>
        <v>-15985</v>
      </c>
      <c r="BK354" s="314">
        <f t="shared" si="5"/>
        <v>-109890.00000000003</v>
      </c>
      <c r="BL354" s="314">
        <f t="shared" si="5"/>
        <v>23.000000000003638</v>
      </c>
      <c r="BM354" s="314">
        <f t="shared" si="5"/>
        <v>-1143.9999999999964</v>
      </c>
      <c r="BN354" s="314">
        <f t="shared" si="5"/>
        <v>-1331.6666666666679</v>
      </c>
      <c r="BO354" s="314">
        <f t="shared" si="5"/>
        <v>-926.66666666666424</v>
      </c>
      <c r="BP354" s="314">
        <f t="shared" si="5"/>
        <v>693.33333333333576</v>
      </c>
      <c r="BQ354" s="314">
        <f t="shared" si="5"/>
        <v>-104355</v>
      </c>
      <c r="BR354" s="314">
        <f t="shared" si="5"/>
        <v>4417.8600000000006</v>
      </c>
      <c r="BS354" s="314">
        <f t="shared" si="5"/>
        <v>-1266.8600000000006</v>
      </c>
      <c r="BT354" s="314">
        <f t="shared" si="5"/>
        <v>-6913.0833333333339</v>
      </c>
      <c r="BU354" s="314">
        <f t="shared" si="5"/>
        <v>-14283.083333333332</v>
      </c>
      <c r="BV354" s="314">
        <f>BV348-BV353</f>
        <v>-16358.083333333332</v>
      </c>
      <c r="BW354" s="314">
        <f>BW348-BW353</f>
        <v>-19048.75</v>
      </c>
      <c r="BX354" s="314">
        <f>BX348-BX353</f>
        <v>-74973</v>
      </c>
      <c r="BY354" s="314">
        <f>BY348-BY353</f>
        <v>-101023.25000000012</v>
      </c>
      <c r="BZ354" s="314"/>
      <c r="CA354" s="314"/>
      <c r="CB354" s="314"/>
      <c r="CC354" s="314"/>
      <c r="CD354" s="314"/>
      <c r="CE354" s="314"/>
      <c r="CF354" s="314"/>
      <c r="CG354" s="314"/>
      <c r="CH354" s="314"/>
      <c r="CI354" s="314"/>
      <c r="CJ354" s="314"/>
      <c r="CK354" s="314"/>
      <c r="CL354" s="314"/>
      <c r="CM354" s="314"/>
      <c r="CN354" s="314"/>
      <c r="CO354" s="314"/>
      <c r="CP354" s="314"/>
      <c r="CQ354" s="314"/>
      <c r="CR354" s="314"/>
      <c r="CS354" s="314"/>
      <c r="CT354" s="314"/>
      <c r="CU354" s="314"/>
      <c r="CV354" s="314"/>
      <c r="CW354" s="314"/>
      <c r="CX354" s="314"/>
      <c r="CY354" s="314"/>
      <c r="CZ354" s="314"/>
      <c r="DA354" s="314"/>
      <c r="DB354" s="314"/>
      <c r="DC354" s="314"/>
      <c r="DD354" s="314"/>
      <c r="DE354" s="314"/>
      <c r="DF354" s="314"/>
      <c r="DG354" s="314"/>
      <c r="DH354" s="314"/>
      <c r="DI354" s="314"/>
      <c r="DJ354" s="314"/>
      <c r="DK354" s="314"/>
      <c r="DL354" s="316"/>
    </row>
    <row r="357" spans="1:116" hidden="1">
      <c r="C357" s="41" t="s">
        <v>345</v>
      </c>
      <c r="D357" s="9" t="s">
        <v>1740</v>
      </c>
      <c r="E357" s="54"/>
      <c r="F357" s="9" t="s">
        <v>1338</v>
      </c>
      <c r="G357" s="9" t="s">
        <v>343</v>
      </c>
      <c r="H357" s="9" t="s">
        <v>1998</v>
      </c>
      <c r="I357" s="9" t="s">
        <v>1994</v>
      </c>
      <c r="J357" s="9" t="s">
        <v>1359</v>
      </c>
      <c r="K357" s="9" t="s">
        <v>1790</v>
      </c>
      <c r="L357" s="10" t="s">
        <v>1323</v>
      </c>
    </row>
    <row r="358" spans="1:116" hidden="1">
      <c r="C358" s="55"/>
      <c r="D358" s="69" t="s">
        <v>1215</v>
      </c>
      <c r="E358" s="4"/>
      <c r="F358" s="28">
        <f>'AT STOP cijfers'!F43</f>
        <v>53025</v>
      </c>
      <c r="G358" s="28"/>
      <c r="H358" s="28"/>
      <c r="I358" s="28"/>
      <c r="J358" s="28"/>
      <c r="K358" s="28"/>
      <c r="L358" s="58">
        <f>SUM(F358:K358)</f>
        <v>53025</v>
      </c>
    </row>
    <row r="359" spans="1:116" hidden="1">
      <c r="C359" s="56"/>
      <c r="D359" s="4" t="s">
        <v>543</v>
      </c>
      <c r="E359" s="4"/>
      <c r="F359" s="28">
        <f>'BED STOP cijfers'!F44</f>
        <v>33476</v>
      </c>
      <c r="G359" s="28"/>
      <c r="H359" s="28"/>
      <c r="I359" s="28"/>
      <c r="J359" s="28">
        <f>'BED STOP cijfers'!J44</f>
        <v>400</v>
      </c>
      <c r="K359" s="28"/>
      <c r="L359" s="58">
        <f>SUM(F359:K359)</f>
        <v>33876</v>
      </c>
    </row>
    <row r="360" spans="1:116" hidden="1">
      <c r="C360" s="56"/>
      <c r="D360" s="4" t="s">
        <v>544</v>
      </c>
      <c r="E360" s="4"/>
      <c r="F360" s="28"/>
      <c r="G360" s="28"/>
      <c r="H360" s="28"/>
      <c r="I360" s="28"/>
      <c r="J360" s="28"/>
      <c r="K360" s="28"/>
      <c r="L360" s="58">
        <f t="shared" ref="L360:L367" si="6">SUM(F360:K360)</f>
        <v>0</v>
      </c>
    </row>
    <row r="361" spans="1:116" hidden="1">
      <c r="C361" s="56"/>
      <c r="D361" s="4" t="s">
        <v>2160</v>
      </c>
      <c r="E361" s="4"/>
      <c r="F361" s="28"/>
      <c r="G361" s="28">
        <f>'DP STOP cijfers'!G51</f>
        <v>5484</v>
      </c>
      <c r="H361" s="28"/>
      <c r="I361" s="28"/>
      <c r="J361" s="28"/>
      <c r="K361" s="28">
        <f>'DP STOP cijfers'!K51</f>
        <v>120</v>
      </c>
      <c r="L361" s="58">
        <f t="shared" si="6"/>
        <v>5604</v>
      </c>
    </row>
    <row r="362" spans="1:116" hidden="1">
      <c r="C362" s="56"/>
      <c r="D362" s="4"/>
      <c r="E362" s="4"/>
      <c r="F362" s="28"/>
      <c r="G362" s="28"/>
      <c r="H362" s="28"/>
      <c r="I362" s="28"/>
      <c r="J362" s="28"/>
      <c r="K362" s="28"/>
      <c r="L362" s="58">
        <f t="shared" si="6"/>
        <v>0</v>
      </c>
    </row>
    <row r="363" spans="1:116" hidden="1">
      <c r="C363" s="56"/>
      <c r="D363" s="4"/>
      <c r="E363" s="4"/>
      <c r="F363" s="28"/>
      <c r="G363" s="28"/>
      <c r="H363" s="28"/>
      <c r="I363" s="28"/>
      <c r="J363" s="28"/>
      <c r="K363" s="28"/>
      <c r="L363" s="58">
        <f t="shared" si="6"/>
        <v>0</v>
      </c>
    </row>
    <row r="364" spans="1:116" hidden="1">
      <c r="C364" s="56"/>
      <c r="D364" s="4"/>
      <c r="E364" s="4"/>
      <c r="F364" s="28"/>
      <c r="G364" s="28"/>
      <c r="H364" s="28"/>
      <c r="I364" s="28"/>
      <c r="J364" s="28"/>
      <c r="K364" s="28"/>
      <c r="L364" s="58">
        <f t="shared" si="6"/>
        <v>0</v>
      </c>
    </row>
    <row r="365" spans="1:116" hidden="1">
      <c r="C365" s="56"/>
      <c r="D365" s="4" t="s">
        <v>2032</v>
      </c>
      <c r="E365" s="4"/>
      <c r="F365" s="28">
        <f>'HAP STOP cijfers'!F52</f>
        <v>186901</v>
      </c>
      <c r="G365" s="28"/>
      <c r="H365" s="28"/>
      <c r="I365" s="28"/>
      <c r="J365" s="28">
        <f>'HAP STOP cijfers'!J52</f>
        <v>16500</v>
      </c>
      <c r="K365" s="28"/>
      <c r="L365" s="58">
        <f>SUM(F365:K365)</f>
        <v>203401</v>
      </c>
    </row>
    <row r="366" spans="1:116" hidden="1">
      <c r="C366" s="56"/>
      <c r="D366" s="4"/>
      <c r="E366" s="4"/>
      <c r="F366" s="28"/>
      <c r="G366" s="28"/>
      <c r="H366" s="28"/>
      <c r="I366" s="28"/>
      <c r="J366" s="28"/>
      <c r="K366" s="28"/>
      <c r="L366" s="58">
        <f t="shared" si="6"/>
        <v>0</v>
      </c>
    </row>
    <row r="367" spans="1:116" hidden="1">
      <c r="C367" s="56"/>
      <c r="D367" s="4"/>
      <c r="E367" s="4"/>
      <c r="F367" s="28"/>
      <c r="G367" s="28"/>
      <c r="H367" s="28"/>
      <c r="I367" s="28"/>
      <c r="J367" s="28"/>
      <c r="K367" s="28"/>
      <c r="L367" s="58">
        <f t="shared" si="6"/>
        <v>0</v>
      </c>
    </row>
    <row r="368" spans="1:116" hidden="1">
      <c r="C368" s="56"/>
      <c r="D368" s="4"/>
      <c r="E368" s="4"/>
      <c r="F368" s="28"/>
      <c r="G368" s="28"/>
      <c r="H368" s="28"/>
      <c r="I368" s="28"/>
      <c r="J368" s="28"/>
      <c r="K368" s="28"/>
      <c r="L368" s="58">
        <f t="shared" ref="L368:L376" si="7">SUM(F368:K368)</f>
        <v>0</v>
      </c>
    </row>
    <row r="369" spans="3:17" hidden="1">
      <c r="C369" s="56"/>
      <c r="D369" s="4"/>
      <c r="E369" s="4"/>
      <c r="F369" s="28"/>
      <c r="G369" s="28"/>
      <c r="H369" s="28"/>
      <c r="I369" s="28"/>
      <c r="J369" s="28"/>
      <c r="K369" s="28"/>
      <c r="L369" s="58">
        <f t="shared" si="7"/>
        <v>0</v>
      </c>
    </row>
    <row r="370" spans="3:17" hidden="1">
      <c r="C370" s="56"/>
      <c r="D370" s="4"/>
      <c r="E370" s="4"/>
      <c r="F370" s="28"/>
      <c r="G370" s="28"/>
      <c r="H370" s="28"/>
      <c r="I370" s="28"/>
      <c r="J370" s="28"/>
      <c r="K370" s="28"/>
      <c r="L370" s="58">
        <f t="shared" si="7"/>
        <v>0</v>
      </c>
    </row>
    <row r="371" spans="3:17" hidden="1">
      <c r="C371" s="56"/>
      <c r="D371" s="4"/>
      <c r="E371" s="4"/>
      <c r="F371" s="28"/>
      <c r="G371" s="28"/>
      <c r="H371" s="28"/>
      <c r="I371" s="28"/>
      <c r="J371" s="28"/>
      <c r="K371" s="28"/>
      <c r="L371" s="58">
        <f t="shared" si="7"/>
        <v>0</v>
      </c>
    </row>
    <row r="372" spans="3:17" hidden="1">
      <c r="C372" s="56"/>
      <c r="D372" s="4"/>
      <c r="E372" s="4"/>
      <c r="F372" s="28"/>
      <c r="G372" s="28"/>
      <c r="H372" s="28"/>
      <c r="I372" s="28"/>
      <c r="J372" s="28"/>
      <c r="K372" s="28"/>
      <c r="L372" s="58">
        <f t="shared" si="7"/>
        <v>0</v>
      </c>
    </row>
    <row r="373" spans="3:17" hidden="1">
      <c r="C373" s="56"/>
      <c r="D373" s="4"/>
      <c r="E373" s="4"/>
      <c r="F373" s="28"/>
      <c r="G373" s="28"/>
      <c r="H373" s="28"/>
      <c r="I373" s="28"/>
      <c r="J373" s="28"/>
      <c r="K373" s="28"/>
      <c r="L373" s="58">
        <f t="shared" si="7"/>
        <v>0</v>
      </c>
    </row>
    <row r="374" spans="3:17" hidden="1">
      <c r="C374" s="56"/>
      <c r="D374" s="4"/>
      <c r="E374" s="4"/>
      <c r="F374" s="28"/>
      <c r="G374" s="28"/>
      <c r="H374" s="28"/>
      <c r="I374" s="28"/>
      <c r="J374" s="28"/>
      <c r="K374" s="28"/>
      <c r="L374" s="58">
        <f t="shared" si="7"/>
        <v>0</v>
      </c>
    </row>
    <row r="375" spans="3:17" hidden="1">
      <c r="C375" s="56"/>
      <c r="D375" s="12" t="s">
        <v>1339</v>
      </c>
      <c r="E375" s="4"/>
      <c r="F375" s="59">
        <f t="shared" ref="F375:K375" si="8">SUM(F358:F374)</f>
        <v>273402</v>
      </c>
      <c r="G375" s="59">
        <f t="shared" si="8"/>
        <v>5484</v>
      </c>
      <c r="H375" s="59">
        <f t="shared" si="8"/>
        <v>0</v>
      </c>
      <c r="I375" s="59">
        <f t="shared" si="8"/>
        <v>0</v>
      </c>
      <c r="J375" s="59">
        <f t="shared" si="8"/>
        <v>16900</v>
      </c>
      <c r="K375" s="59">
        <f t="shared" si="8"/>
        <v>120</v>
      </c>
      <c r="L375" s="58">
        <f t="shared" si="7"/>
        <v>295906</v>
      </c>
    </row>
    <row r="376" spans="3:17" hidden="1">
      <c r="C376" s="56"/>
      <c r="D376" s="43" t="s">
        <v>1341</v>
      </c>
      <c r="E376" s="43"/>
      <c r="F376" s="39"/>
      <c r="G376" s="39"/>
      <c r="H376" s="39"/>
      <c r="I376" s="39"/>
      <c r="J376" s="39"/>
      <c r="K376" s="39"/>
      <c r="L376" s="66">
        <f t="shared" si="7"/>
        <v>0</v>
      </c>
    </row>
    <row r="377" spans="3:17" ht="13.8" hidden="1" thickBot="1">
      <c r="C377" s="57"/>
      <c r="D377" s="44" t="s">
        <v>348</v>
      </c>
      <c r="E377" s="6"/>
      <c r="F377" s="64">
        <f>F375-F376</f>
        <v>273402</v>
      </c>
      <c r="G377" s="64">
        <f t="shared" ref="G377:L377" si="9">G375-G376</f>
        <v>5484</v>
      </c>
      <c r="H377" s="64">
        <f t="shared" si="9"/>
        <v>0</v>
      </c>
      <c r="I377" s="64">
        <f t="shared" si="9"/>
        <v>0</v>
      </c>
      <c r="J377" s="64">
        <f t="shared" si="9"/>
        <v>16900</v>
      </c>
      <c r="K377" s="64">
        <f t="shared" si="9"/>
        <v>120</v>
      </c>
      <c r="L377" s="64">
        <f t="shared" si="9"/>
        <v>295906</v>
      </c>
    </row>
    <row r="378" spans="3:17" hidden="1"/>
    <row r="379" spans="3:17" hidden="1">
      <c r="C379" s="41" t="s">
        <v>349</v>
      </c>
      <c r="D379" s="9" t="s">
        <v>351</v>
      </c>
      <c r="E379" s="9" t="s">
        <v>350</v>
      </c>
      <c r="F379" s="54"/>
      <c r="G379" s="54"/>
    </row>
    <row r="380" spans="3:17" ht="13.8" hidden="1">
      <c r="C380" s="524" t="s">
        <v>1215</v>
      </c>
      <c r="D380" s="4" t="s">
        <v>1224</v>
      </c>
      <c r="E380" s="70">
        <f>'AT STOP cijfers'!E48</f>
        <v>335000</v>
      </c>
      <c r="F380" s="4"/>
      <c r="G380" s="4"/>
      <c r="H380" s="4"/>
      <c r="I380" s="4"/>
      <c r="J380" s="4"/>
      <c r="K380" s="4"/>
      <c r="L380" s="4"/>
      <c r="M380" s="4"/>
      <c r="N380" s="4"/>
      <c r="O380" s="4"/>
      <c r="P380" s="4"/>
      <c r="Q380" s="5"/>
    </row>
    <row r="381" spans="3:17" ht="14.4" hidden="1" thickBot="1">
      <c r="C381" s="524" t="s">
        <v>1215</v>
      </c>
      <c r="D381" s="71" t="s">
        <v>1225</v>
      </c>
      <c r="E381" s="61">
        <f>'AT STOP cijfers'!E49</f>
        <v>110000</v>
      </c>
      <c r="F381" s="4"/>
      <c r="G381" s="4"/>
      <c r="H381" s="4"/>
      <c r="I381" s="4"/>
      <c r="J381" s="4"/>
      <c r="K381" s="4"/>
      <c r="L381" s="4"/>
      <c r="M381" s="4"/>
      <c r="N381" s="4"/>
      <c r="O381" s="4"/>
      <c r="P381" s="4"/>
      <c r="Q381" s="5"/>
    </row>
    <row r="382" spans="3:17" ht="14.4" hidden="1" thickBot="1">
      <c r="C382" s="57"/>
      <c r="D382" s="6"/>
      <c r="E382" s="311"/>
      <c r="F382" s="312"/>
      <c r="G382" s="312"/>
    </row>
    <row r="383" spans="3:17" hidden="1"/>
    <row r="384" spans="3:17"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sheetData>
  <autoFilter ref="A1:IV35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7" showButton="0"/>
    <filterColumn colId="18" showButton="0"/>
    <filterColumn colId="19" showButton="0"/>
    <filterColumn colId="20" showButton="0"/>
    <filterColumn colId="21" showButton="0"/>
    <filterColumn colId="22" showButton="0"/>
    <filterColumn colId="23" showButton="0"/>
  </autoFilter>
  <mergeCells count="2">
    <mergeCell ref="H1:P1"/>
    <mergeCell ref="R1:Y1"/>
  </mergeCells>
  <phoneticPr fontId="3" type="noConversion"/>
  <conditionalFormatting sqref="F377:L377 H350:AG350">
    <cfRule type="cellIs" dxfId="141" priority="1" stopIfTrue="1" operator="equal">
      <formula>0</formula>
    </cfRule>
    <cfRule type="cellIs" dxfId="140" priority="2" stopIfTrue="1" operator="notEqual">
      <formula>0</formula>
    </cfRule>
  </conditionalFormatting>
  <conditionalFormatting sqref="AA354:BY354">
    <cfRule type="cellIs" dxfId="139" priority="3" stopIfTrue="1" operator="equal">
      <formula>0</formula>
    </cfRule>
    <cfRule type="cellIs" dxfId="138" priority="4" stopIfTrue="1" operator="lessThan">
      <formula>0</formula>
    </cfRule>
    <cfRule type="cellIs" dxfId="137" priority="5" stopIfTrue="1" operator="greaterThan">
      <formula>0</formula>
    </cfRule>
  </conditionalFormatting>
  <conditionalFormatting sqref="BY133:BY347 BY3:BY109">
    <cfRule type="cellIs" dxfId="136" priority="6" stopIfTrue="1" operator="equal">
      <formula>T3</formula>
    </cfRule>
    <cfRule type="cellIs" dxfId="135" priority="7" stopIfTrue="1" operator="notEqual">
      <formula>T3</formula>
    </cfRule>
  </conditionalFormatting>
  <conditionalFormatting sqref="BY110:BY132">
    <cfRule type="cellIs" dxfId="134" priority="8" stopIfTrue="1" operator="equal">
      <formula>$T$3</formula>
    </cfRule>
    <cfRule type="cellIs" dxfId="133" priority="9" stopIfTrue="1" operator="notEqual">
      <formula>$T$3</formula>
    </cfRule>
  </conditionalFormatting>
  <conditionalFormatting sqref="CL3:CL347">
    <cfRule type="cellIs" dxfId="132" priority="10" stopIfTrue="1" operator="equal">
      <formula>BY3</formula>
    </cfRule>
    <cfRule type="cellIs" dxfId="131" priority="11" stopIfTrue="1" operator="notEqual">
      <formula>BY3</formula>
    </cfRule>
  </conditionalFormatting>
  <conditionalFormatting sqref="BQ3:BQ347 AR3:AR347 BC3:BC347 BK3:BK347 BX3:BX347 AG3:AG347 AL3:AL347">
    <cfRule type="cellIs" dxfId="130" priority="12" stopIfTrue="1" operator="equal">
      <formula>0</formula>
    </cfRule>
    <cfRule type="cellIs" dxfId="129" priority="13" stopIfTrue="1" operator="notEqual">
      <formula>0</formula>
    </cfRule>
  </conditionalFormatting>
  <conditionalFormatting sqref="Z3:Z347">
    <cfRule type="cellIs" dxfId="128" priority="14" stopIfTrue="1" operator="equal">
      <formula>Q3</formula>
    </cfRule>
    <cfRule type="cellIs" dxfId="127" priority="15" stopIfTrue="1" operator="notEqual">
      <formula>Q3</formula>
    </cfRule>
  </conditionalFormatting>
  <pageMargins left="0.75" right="0.75" top="1" bottom="1" header="0.5" footer="0.5"/>
  <pageSetup paperSize="9" orientation="portrait" verticalDpi="0" r:id="rId1"/>
  <headerFooter alignWithMargins="0"/>
  <legacyDrawing r:id="rId2"/>
</worksheet>
</file>

<file path=xl/worksheets/sheet11.xml><?xml version="1.0" encoding="utf-8"?>
<worksheet xmlns="http://schemas.openxmlformats.org/spreadsheetml/2006/main" xmlns:r="http://schemas.openxmlformats.org/officeDocument/2006/relationships">
  <dimension ref="A1:DL44"/>
  <sheetViews>
    <sheetView zoomScale="75" workbookViewId="0">
      <selection activeCell="CB21" sqref="CB21"/>
    </sheetView>
  </sheetViews>
  <sheetFormatPr defaultColWidth="9.109375" defaultRowHeight="13.2"/>
  <cols>
    <col min="1" max="1" width="9.109375" style="8"/>
    <col min="2" max="2" width="11.5546875" style="8" bestFit="1" customWidth="1"/>
    <col min="3" max="3" width="19.33203125" style="8" customWidth="1"/>
    <col min="4" max="4" width="24.33203125" style="8" customWidth="1"/>
    <col min="5" max="5" width="31.33203125" style="8" customWidth="1"/>
    <col min="6" max="6" width="12.5546875" style="8" bestFit="1" customWidth="1"/>
    <col min="7" max="7" width="15.5546875" style="8" customWidth="1"/>
    <col min="8" max="8" width="10" style="8" bestFit="1" customWidth="1"/>
    <col min="9" max="12" width="11" style="8" customWidth="1"/>
    <col min="13" max="16" width="0" style="8" hidden="1" customWidth="1"/>
    <col min="17" max="20" width="9.109375" style="8"/>
    <col min="21" max="25" width="0" style="8" hidden="1" customWidth="1"/>
    <col min="26" max="32" width="9.109375" style="8"/>
    <col min="33" max="33" width="10" style="8" customWidth="1"/>
    <col min="34" max="35" width="15.44140625" style="8" hidden="1" customWidth="1"/>
    <col min="36" max="36" width="15.44140625" style="8" customWidth="1"/>
    <col min="37" max="37" width="15.44140625" style="8" hidden="1" customWidth="1"/>
    <col min="38" max="38" width="10.109375" style="8" customWidth="1"/>
    <col min="39" max="43" width="15.44140625" style="8" hidden="1" customWidth="1"/>
    <col min="44" max="44" width="10.109375" style="8" hidden="1" customWidth="1"/>
    <col min="45" max="54" width="15.44140625" style="8" hidden="1" customWidth="1"/>
    <col min="55" max="55" width="10.109375" style="8" hidden="1" customWidth="1"/>
    <col min="56" max="62" width="15.44140625" style="8" customWidth="1"/>
    <col min="63" max="63" width="10.109375" style="8" customWidth="1"/>
    <col min="64" max="68" width="15.44140625" style="8" hidden="1" customWidth="1"/>
    <col min="69" max="69" width="10.109375" style="8" hidden="1" customWidth="1"/>
    <col min="70" max="75" width="15.44140625" style="8" customWidth="1"/>
    <col min="76" max="76" width="10.109375" style="8" customWidth="1"/>
    <col min="77" max="16384" width="9.109375" style="8"/>
  </cols>
  <sheetData>
    <row r="1" spans="1:116" s="13" customFormat="1" ht="13.8" thickBot="1">
      <c r="C1" s="30" t="s">
        <v>1735</v>
      </c>
      <c r="H1" s="833" t="s">
        <v>1736</v>
      </c>
      <c r="I1" s="833"/>
      <c r="J1" s="833"/>
      <c r="K1" s="833"/>
      <c r="L1" s="833"/>
      <c r="M1" s="833"/>
      <c r="N1" s="833"/>
      <c r="O1" s="833"/>
      <c r="P1" s="833"/>
      <c r="Q1" s="31"/>
      <c r="R1" s="834" t="s">
        <v>1737</v>
      </c>
      <c r="S1" s="834"/>
      <c r="T1" s="834"/>
      <c r="U1" s="834"/>
      <c r="V1" s="834"/>
      <c r="W1" s="834"/>
      <c r="X1" s="834"/>
      <c r="Y1" s="834"/>
      <c r="Z1" s="32"/>
      <c r="AA1" s="260"/>
      <c r="AB1" s="260"/>
      <c r="AC1" s="260"/>
      <c r="AD1" s="260"/>
      <c r="AE1" s="260"/>
      <c r="AF1" s="260"/>
      <c r="AG1" s="268"/>
      <c r="AH1" s="33"/>
      <c r="AI1" s="33"/>
      <c r="AJ1" s="33"/>
      <c r="AK1" s="33"/>
      <c r="AL1" s="268"/>
      <c r="AM1" s="33"/>
      <c r="AN1" s="33"/>
      <c r="AO1" s="33"/>
      <c r="AP1" s="33"/>
      <c r="AQ1" s="33"/>
      <c r="AR1" s="268"/>
      <c r="AS1" s="33"/>
      <c r="AT1" s="33"/>
      <c r="AU1" s="33"/>
      <c r="AV1" s="33"/>
      <c r="AW1" s="33"/>
      <c r="AX1" s="33"/>
      <c r="AY1" s="33"/>
      <c r="AZ1" s="33"/>
      <c r="BA1" s="33"/>
      <c r="BB1" s="33"/>
      <c r="BC1" s="268"/>
      <c r="BD1" s="33"/>
      <c r="BE1" s="33"/>
      <c r="BF1" s="33"/>
      <c r="BG1" s="33"/>
      <c r="BH1" s="33"/>
      <c r="BI1" s="33"/>
      <c r="BJ1" s="33"/>
      <c r="BK1" s="268"/>
      <c r="BL1" s="33"/>
      <c r="BM1" s="33"/>
      <c r="BN1" s="33"/>
      <c r="BO1" s="33"/>
      <c r="BP1" s="33"/>
      <c r="BQ1" s="268"/>
      <c r="BR1" s="34" t="s">
        <v>1342</v>
      </c>
      <c r="BS1" s="35"/>
      <c r="BT1" s="35"/>
      <c r="BU1" s="35"/>
      <c r="BV1" s="35"/>
      <c r="BW1" s="35"/>
      <c r="BX1" s="269"/>
      <c r="BY1" s="270"/>
      <c r="BZ1" s="2"/>
      <c r="CA1" s="2"/>
      <c r="CB1" s="2"/>
      <c r="CC1" s="2"/>
      <c r="CD1" s="2"/>
      <c r="CE1" s="1" t="s">
        <v>1735</v>
      </c>
      <c r="CF1" s="2"/>
      <c r="CG1" s="2"/>
      <c r="CH1" s="2"/>
      <c r="CI1" s="2"/>
      <c r="CJ1" s="2"/>
      <c r="CK1" s="2"/>
      <c r="CL1" s="272"/>
      <c r="CM1" s="36"/>
      <c r="CN1" s="36"/>
      <c r="CO1" s="36"/>
      <c r="CP1" s="36"/>
      <c r="CQ1" s="36"/>
      <c r="CR1" s="37" t="s">
        <v>1343</v>
      </c>
      <c r="CS1" s="36"/>
      <c r="CT1" s="36"/>
      <c r="CU1" s="36"/>
      <c r="CV1" s="36"/>
      <c r="CW1" s="36"/>
      <c r="CX1" s="36"/>
      <c r="CY1" s="36"/>
      <c r="CZ1" s="38"/>
      <c r="DA1" s="38"/>
      <c r="DB1" s="38"/>
      <c r="DC1" s="38"/>
      <c r="DD1" s="38"/>
      <c r="DE1" s="38"/>
      <c r="DF1" s="39" t="s">
        <v>1738</v>
      </c>
      <c r="DG1" s="38"/>
      <c r="DH1" s="38"/>
      <c r="DI1" s="38"/>
      <c r="DJ1" s="38"/>
      <c r="DK1" s="38"/>
      <c r="DL1" s="38"/>
    </row>
    <row r="2" spans="1:116" s="396" customFormat="1" ht="72.75" customHeight="1" thickBot="1">
      <c r="A2" s="376" t="s">
        <v>1739</v>
      </c>
      <c r="B2" s="377" t="s">
        <v>346</v>
      </c>
      <c r="C2" s="378" t="s">
        <v>1740</v>
      </c>
      <c r="D2" s="379" t="s">
        <v>1741</v>
      </c>
      <c r="E2" s="379" t="s">
        <v>1319</v>
      </c>
      <c r="F2" s="379" t="s">
        <v>1320</v>
      </c>
      <c r="G2" s="380" t="s">
        <v>1788</v>
      </c>
      <c r="H2" s="378" t="s">
        <v>1321</v>
      </c>
      <c r="I2" s="379" t="s">
        <v>1789</v>
      </c>
      <c r="J2" s="379" t="s">
        <v>1322</v>
      </c>
      <c r="K2" s="379" t="s">
        <v>1581</v>
      </c>
      <c r="L2" s="379" t="s">
        <v>1582</v>
      </c>
      <c r="M2" s="379" t="s">
        <v>1590</v>
      </c>
      <c r="N2" s="379" t="s">
        <v>1573</v>
      </c>
      <c r="O2" s="379" t="s">
        <v>1591</v>
      </c>
      <c r="P2" s="379" t="s">
        <v>1743</v>
      </c>
      <c r="Q2" s="381" t="s">
        <v>1323</v>
      </c>
      <c r="R2" s="382" t="s">
        <v>1324</v>
      </c>
      <c r="S2" s="382" t="s">
        <v>1325</v>
      </c>
      <c r="T2" s="382" t="s">
        <v>1583</v>
      </c>
      <c r="U2" s="382" t="s">
        <v>1584</v>
      </c>
      <c r="V2" s="382" t="s">
        <v>1585</v>
      </c>
      <c r="W2" s="382" t="s">
        <v>2024</v>
      </c>
      <c r="X2" s="382" t="s">
        <v>1586</v>
      </c>
      <c r="Y2" s="382" t="s">
        <v>1587</v>
      </c>
      <c r="Z2" s="383" t="s">
        <v>1323</v>
      </c>
      <c r="AA2" s="384" t="s">
        <v>1916</v>
      </c>
      <c r="AB2" s="385" t="s">
        <v>1340</v>
      </c>
      <c r="AC2" s="385" t="s">
        <v>1588</v>
      </c>
      <c r="AD2" s="385" t="s">
        <v>493</v>
      </c>
      <c r="AE2" s="385" t="s">
        <v>550</v>
      </c>
      <c r="AF2" s="385" t="s">
        <v>1589</v>
      </c>
      <c r="AG2" s="386" t="s">
        <v>1781</v>
      </c>
      <c r="AH2" s="387" t="s">
        <v>1746</v>
      </c>
      <c r="AI2" s="387" t="s">
        <v>1744</v>
      </c>
      <c r="AJ2" s="387" t="s">
        <v>1777</v>
      </c>
      <c r="AK2" s="387" t="s">
        <v>1755</v>
      </c>
      <c r="AL2" s="386" t="s">
        <v>1780</v>
      </c>
      <c r="AM2" s="387" t="s">
        <v>1770</v>
      </c>
      <c r="AN2" s="387" t="s">
        <v>1764</v>
      </c>
      <c r="AO2" s="387" t="s">
        <v>1767</v>
      </c>
      <c r="AP2" s="387" t="s">
        <v>1773</v>
      </c>
      <c r="AQ2" s="387" t="s">
        <v>1769</v>
      </c>
      <c r="AR2" s="386" t="s">
        <v>1782</v>
      </c>
      <c r="AS2" s="387" t="s">
        <v>1756</v>
      </c>
      <c r="AT2" s="387" t="s">
        <v>1757</v>
      </c>
      <c r="AU2" s="387" t="s">
        <v>1758</v>
      </c>
      <c r="AV2" s="387" t="s">
        <v>1759</v>
      </c>
      <c r="AW2" s="387" t="s">
        <v>1760</v>
      </c>
      <c r="AX2" s="387" t="s">
        <v>1761</v>
      </c>
      <c r="AY2" s="387" t="s">
        <v>1762</v>
      </c>
      <c r="AZ2" s="387" t="s">
        <v>1763</v>
      </c>
      <c r="BA2" s="387" t="s">
        <v>1778</v>
      </c>
      <c r="BB2" s="387" t="s">
        <v>1779</v>
      </c>
      <c r="BC2" s="386" t="s">
        <v>1783</v>
      </c>
      <c r="BD2" s="387" t="s">
        <v>1747</v>
      </c>
      <c r="BE2" s="387" t="s">
        <v>1749</v>
      </c>
      <c r="BF2" s="387" t="s">
        <v>1751</v>
      </c>
      <c r="BG2" s="387" t="s">
        <v>1753</v>
      </c>
      <c r="BH2" s="387" t="s">
        <v>1748</v>
      </c>
      <c r="BI2" s="387" t="s">
        <v>1750</v>
      </c>
      <c r="BJ2" s="387" t="s">
        <v>1752</v>
      </c>
      <c r="BK2" s="386" t="s">
        <v>1784</v>
      </c>
      <c r="BL2" s="387" t="s">
        <v>1754</v>
      </c>
      <c r="BM2" s="387" t="s">
        <v>1745</v>
      </c>
      <c r="BN2" s="387" t="s">
        <v>643</v>
      </c>
      <c r="BO2" s="387" t="s">
        <v>1776</v>
      </c>
      <c r="BP2" s="387" t="s">
        <v>1775</v>
      </c>
      <c r="BQ2" s="386" t="s">
        <v>1785</v>
      </c>
      <c r="BR2" s="387" t="s">
        <v>1765</v>
      </c>
      <c r="BS2" s="387" t="s">
        <v>1771</v>
      </c>
      <c r="BT2" s="387" t="s">
        <v>1766</v>
      </c>
      <c r="BU2" s="387" t="s">
        <v>1772</v>
      </c>
      <c r="BV2" s="387" t="s">
        <v>1768</v>
      </c>
      <c r="BW2" s="387" t="s">
        <v>1774</v>
      </c>
      <c r="BX2" s="386" t="s">
        <v>1786</v>
      </c>
      <c r="BY2" s="388" t="s">
        <v>1787</v>
      </c>
      <c r="BZ2" s="389" t="s">
        <v>1326</v>
      </c>
      <c r="CA2" s="389" t="s">
        <v>1327</v>
      </c>
      <c r="CB2" s="389" t="s">
        <v>1328</v>
      </c>
      <c r="CC2" s="389" t="s">
        <v>1329</v>
      </c>
      <c r="CD2" s="389" t="s">
        <v>1330</v>
      </c>
      <c r="CE2" s="389" t="s">
        <v>1331</v>
      </c>
      <c r="CF2" s="389" t="s">
        <v>1332</v>
      </c>
      <c r="CG2" s="389" t="s">
        <v>1333</v>
      </c>
      <c r="CH2" s="389" t="s">
        <v>1334</v>
      </c>
      <c r="CI2" s="389" t="s">
        <v>1335</v>
      </c>
      <c r="CJ2" s="389" t="s">
        <v>1336</v>
      </c>
      <c r="CK2" s="389" t="s">
        <v>1337</v>
      </c>
      <c r="CL2" s="390" t="s">
        <v>1323</v>
      </c>
      <c r="CM2" s="391" t="s">
        <v>1326</v>
      </c>
      <c r="CN2" s="391" t="s">
        <v>1327</v>
      </c>
      <c r="CO2" s="391" t="s">
        <v>1328</v>
      </c>
      <c r="CP2" s="391" t="s">
        <v>1329</v>
      </c>
      <c r="CQ2" s="391" t="s">
        <v>1330</v>
      </c>
      <c r="CR2" s="391" t="s">
        <v>1331</v>
      </c>
      <c r="CS2" s="391" t="s">
        <v>1332</v>
      </c>
      <c r="CT2" s="391" t="s">
        <v>1333</v>
      </c>
      <c r="CU2" s="391" t="s">
        <v>1334</v>
      </c>
      <c r="CV2" s="391" t="s">
        <v>1335</v>
      </c>
      <c r="CW2" s="391" t="s">
        <v>1336</v>
      </c>
      <c r="CX2" s="391" t="s">
        <v>1337</v>
      </c>
      <c r="CY2" s="392" t="s">
        <v>1323</v>
      </c>
      <c r="CZ2" s="393" t="s">
        <v>1326</v>
      </c>
      <c r="DA2" s="394" t="s">
        <v>1327</v>
      </c>
      <c r="DB2" s="394" t="s">
        <v>1328</v>
      </c>
      <c r="DC2" s="394" t="s">
        <v>1329</v>
      </c>
      <c r="DD2" s="394" t="s">
        <v>1330</v>
      </c>
      <c r="DE2" s="394" t="s">
        <v>1331</v>
      </c>
      <c r="DF2" s="394" t="s">
        <v>1332</v>
      </c>
      <c r="DG2" s="394" t="s">
        <v>1333</v>
      </c>
      <c r="DH2" s="394" t="s">
        <v>1334</v>
      </c>
      <c r="DI2" s="394" t="s">
        <v>1335</v>
      </c>
      <c r="DJ2" s="394" t="s">
        <v>1336</v>
      </c>
      <c r="DK2" s="394" t="s">
        <v>1337</v>
      </c>
      <c r="DL2" s="395" t="s">
        <v>1323</v>
      </c>
    </row>
    <row r="3" spans="1:116">
      <c r="A3" s="52"/>
      <c r="B3" s="48"/>
      <c r="C3" s="69" t="s">
        <v>1157</v>
      </c>
      <c r="D3" s="4" t="s">
        <v>1158</v>
      </c>
      <c r="E3" s="4"/>
      <c r="F3" s="5"/>
      <c r="G3" s="4" t="s">
        <v>530</v>
      </c>
      <c r="H3" s="21">
        <v>200</v>
      </c>
      <c r="I3" s="14"/>
      <c r="J3" s="14"/>
      <c r="K3" s="14"/>
      <c r="L3" s="14"/>
      <c r="M3" s="14"/>
      <c r="N3" s="14"/>
      <c r="O3" s="14"/>
      <c r="P3" s="14"/>
      <c r="Q3" s="51">
        <f>SUM(H3:P3)</f>
        <v>200</v>
      </c>
      <c r="R3" s="21"/>
      <c r="S3" s="14"/>
      <c r="T3" s="14">
        <v>200</v>
      </c>
      <c r="U3" s="14"/>
      <c r="V3" s="14"/>
      <c r="W3" s="14"/>
      <c r="X3" s="14"/>
      <c r="Y3" s="14"/>
      <c r="Z3" s="49">
        <f t="shared" ref="Z3:Z30" si="0">SUM(R3:Y3)</f>
        <v>200</v>
      </c>
      <c r="AA3" s="11"/>
      <c r="AB3" s="11"/>
      <c r="AC3" s="11">
        <v>200</v>
      </c>
      <c r="AD3" s="11"/>
      <c r="AE3" s="11"/>
      <c r="AF3" s="11"/>
      <c r="AG3" s="49">
        <f>T3-SUM(AA3:AF3)</f>
        <v>0</v>
      </c>
      <c r="AH3" s="14"/>
      <c r="AI3" s="14"/>
      <c r="AJ3" s="14"/>
      <c r="AK3" s="14"/>
      <c r="AL3" s="49">
        <f>AA3-SUM(AH3:AK3)</f>
        <v>0</v>
      </c>
      <c r="AM3" s="14"/>
      <c r="AN3" s="14"/>
      <c r="AO3" s="14"/>
      <c r="AP3" s="14"/>
      <c r="AQ3" s="14"/>
      <c r="AR3" s="49">
        <f>AD3-SUM(AM3:AQ3)</f>
        <v>0</v>
      </c>
      <c r="AS3" s="14"/>
      <c r="AT3" s="14"/>
      <c r="AU3" s="14"/>
      <c r="AV3" s="14"/>
      <c r="AW3" s="14"/>
      <c r="AX3" s="14"/>
      <c r="AY3" s="14"/>
      <c r="AZ3" s="14"/>
      <c r="BA3" s="14"/>
      <c r="BB3" s="14"/>
      <c r="BC3" s="49">
        <f>AB3-SUM(AS3:BB3)</f>
        <v>0</v>
      </c>
      <c r="BD3" s="14"/>
      <c r="BE3" s="14"/>
      <c r="BF3" s="14"/>
      <c r="BG3" s="14"/>
      <c r="BH3" s="14"/>
      <c r="BI3" s="14"/>
      <c r="BJ3" s="14"/>
      <c r="BK3" s="49">
        <f>AF3-SUM(BD3:BJ3)</f>
        <v>0</v>
      </c>
      <c r="BL3" s="14"/>
      <c r="BM3" s="14"/>
      <c r="BN3" s="14"/>
      <c r="BO3" s="14"/>
      <c r="BP3" s="14"/>
      <c r="BQ3" s="49">
        <f>AE3-SUM(BL3:BP3)</f>
        <v>0</v>
      </c>
      <c r="BR3" s="14"/>
      <c r="BS3" s="14"/>
      <c r="BT3" s="14"/>
      <c r="BU3" s="14"/>
      <c r="BV3" s="14"/>
      <c r="BW3" s="14"/>
      <c r="BX3" s="49">
        <f>AC3-SUM(BR3:BW3)</f>
        <v>200</v>
      </c>
      <c r="BY3" s="49">
        <f>SUM(AH3:AK3,AM3:AQ3,AS3:BB3,BD3:BJ3,BL3:BP3,BR3:BW3)</f>
        <v>0</v>
      </c>
      <c r="BZ3" s="14"/>
      <c r="CA3" s="14"/>
      <c r="CB3" s="14"/>
      <c r="CC3" s="14"/>
      <c r="CD3" s="14"/>
      <c r="CE3" s="14"/>
      <c r="CF3" s="14"/>
      <c r="CG3" s="14"/>
      <c r="CH3" s="14"/>
      <c r="CI3" s="14"/>
      <c r="CJ3" s="14"/>
      <c r="CK3" s="14"/>
      <c r="CL3" s="49">
        <f>SUM(BZ3:CK3)</f>
        <v>0</v>
      </c>
      <c r="CM3" s="14">
        <v>0</v>
      </c>
      <c r="CN3" s="14">
        <v>0</v>
      </c>
      <c r="CO3" s="14">
        <v>0</v>
      </c>
      <c r="CP3" s="14">
        <v>0</v>
      </c>
      <c r="CQ3" s="14">
        <v>0</v>
      </c>
      <c r="CR3" s="14">
        <v>0</v>
      </c>
      <c r="CS3" s="14">
        <v>0</v>
      </c>
      <c r="CT3" s="14">
        <v>0</v>
      </c>
      <c r="CU3" s="14">
        <v>0</v>
      </c>
      <c r="CV3" s="14">
        <v>0</v>
      </c>
      <c r="CW3" s="14">
        <v>0</v>
      </c>
      <c r="CX3" s="14">
        <v>0</v>
      </c>
      <c r="CY3" s="51">
        <f>SUM(CM3:CX3)</f>
        <v>0</v>
      </c>
      <c r="CZ3" s="21">
        <v>0</v>
      </c>
      <c r="DA3" s="14">
        <v>0</v>
      </c>
      <c r="DB3" s="14">
        <v>0</v>
      </c>
      <c r="DC3" s="14">
        <v>0</v>
      </c>
      <c r="DD3" s="14">
        <v>0</v>
      </c>
      <c r="DE3" s="14">
        <v>0</v>
      </c>
      <c r="DF3" s="14">
        <v>0</v>
      </c>
      <c r="DG3" s="14">
        <v>0</v>
      </c>
      <c r="DH3" s="14">
        <v>0</v>
      </c>
      <c r="DI3" s="14">
        <v>0</v>
      </c>
      <c r="DJ3" s="14">
        <v>0</v>
      </c>
      <c r="DK3" s="14">
        <v>0</v>
      </c>
      <c r="DL3" s="51">
        <f>SUM(CZ3:DK3)</f>
        <v>0</v>
      </c>
    </row>
    <row r="4" spans="1:116">
      <c r="A4" s="47"/>
      <c r="B4" s="49"/>
      <c r="C4" s="4"/>
      <c r="E4" s="4"/>
      <c r="F4" s="5"/>
      <c r="G4" s="4"/>
      <c r="H4" s="15"/>
      <c r="I4" s="11"/>
      <c r="J4" s="11"/>
      <c r="K4" s="11"/>
      <c r="L4" s="11"/>
      <c r="M4" s="11"/>
      <c r="N4" s="11"/>
      <c r="O4" s="11"/>
      <c r="P4" s="11"/>
      <c r="Q4" s="26">
        <f>SUM(H4:P4)</f>
        <v>0</v>
      </c>
      <c r="R4" s="15"/>
      <c r="S4" s="11"/>
      <c r="T4" s="11"/>
      <c r="U4" s="11"/>
      <c r="V4" s="11"/>
      <c r="W4" s="11"/>
      <c r="X4" s="11"/>
      <c r="Y4" s="11"/>
      <c r="Z4" s="49">
        <f t="shared" si="0"/>
        <v>0</v>
      </c>
      <c r="AA4" s="11"/>
      <c r="AB4" s="11"/>
      <c r="AC4" s="11"/>
      <c r="AD4" s="11"/>
      <c r="AE4" s="11"/>
      <c r="AF4" s="11"/>
      <c r="AG4" s="49">
        <f t="shared" ref="AG4:AG30" si="1">T4-SUM(AA4:AF4)</f>
        <v>0</v>
      </c>
      <c r="AH4" s="11"/>
      <c r="AI4" s="11"/>
      <c r="AJ4" s="11"/>
      <c r="AK4" s="11"/>
      <c r="AL4" s="49">
        <f t="shared" ref="AL4:AL30" si="2">AA4-SUM(AH4:AK4)</f>
        <v>0</v>
      </c>
      <c r="AM4" s="11"/>
      <c r="AN4" s="11"/>
      <c r="AO4" s="11"/>
      <c r="AP4" s="11"/>
      <c r="AQ4" s="11"/>
      <c r="AR4" s="49">
        <f t="shared" ref="AR4:AR30" si="3">AD4-SUM(AM4:AQ4)</f>
        <v>0</v>
      </c>
      <c r="AS4" s="11"/>
      <c r="AT4" s="11"/>
      <c r="AU4" s="11"/>
      <c r="AV4" s="11"/>
      <c r="AW4" s="11"/>
      <c r="AX4" s="11"/>
      <c r="AY4" s="11"/>
      <c r="AZ4" s="11"/>
      <c r="BA4" s="11"/>
      <c r="BB4" s="11"/>
      <c r="BC4" s="49">
        <f t="shared" ref="BC4:BC30" si="4">AB4-SUM(AS4:BB4)</f>
        <v>0</v>
      </c>
      <c r="BD4" s="11"/>
      <c r="BE4" s="11"/>
      <c r="BF4" s="11"/>
      <c r="BG4" s="11"/>
      <c r="BH4" s="11"/>
      <c r="BI4" s="11"/>
      <c r="BJ4" s="11"/>
      <c r="BK4" s="49">
        <f t="shared" ref="BK4:BK30" si="5">AF4-SUM(BD4:BJ4)</f>
        <v>0</v>
      </c>
      <c r="BL4" s="11"/>
      <c r="BM4" s="11"/>
      <c r="BN4" s="11"/>
      <c r="BO4" s="11"/>
      <c r="BP4" s="11"/>
      <c r="BQ4" s="49">
        <f t="shared" ref="BQ4:BQ30" si="6">AE4-SUM(BL4:BP4)</f>
        <v>0</v>
      </c>
      <c r="BR4" s="11"/>
      <c r="BS4" s="11"/>
      <c r="BT4" s="11"/>
      <c r="BU4" s="11"/>
      <c r="BV4" s="11"/>
      <c r="BW4" s="11"/>
      <c r="BX4" s="49">
        <f t="shared" ref="BX4:BX30" si="7">AC4-SUM(BR4:BW4)</f>
        <v>0</v>
      </c>
      <c r="BY4" s="49">
        <f t="shared" ref="BY4:BY30" si="8">SUM(AH4:AK4,AM4:AQ4,AS4:BB4,BD4:BJ4,BL4:BP4,BR4:BW4)</f>
        <v>0</v>
      </c>
      <c r="BZ4" s="11"/>
      <c r="CA4" s="11"/>
      <c r="CB4" s="11"/>
      <c r="CC4" s="11"/>
      <c r="CD4" s="11"/>
      <c r="CE4" s="11"/>
      <c r="CF4" s="11"/>
      <c r="CG4" s="11"/>
      <c r="CH4" s="11"/>
      <c r="CI4" s="11"/>
      <c r="CJ4" s="11"/>
      <c r="CK4" s="11"/>
      <c r="CL4" s="49">
        <f t="shared" ref="CL4:CL30" si="9">SUM(BZ4:CK4)</f>
        <v>0</v>
      </c>
      <c r="CM4" s="11">
        <v>0</v>
      </c>
      <c r="CN4" s="11">
        <v>0</v>
      </c>
      <c r="CO4" s="11">
        <v>0</v>
      </c>
      <c r="CP4" s="11">
        <v>0</v>
      </c>
      <c r="CQ4" s="11">
        <v>0</v>
      </c>
      <c r="CR4" s="11">
        <v>0</v>
      </c>
      <c r="CS4" s="11">
        <v>0</v>
      </c>
      <c r="CT4" s="11">
        <v>0</v>
      </c>
      <c r="CU4" s="11">
        <v>0</v>
      </c>
      <c r="CV4" s="11">
        <v>0</v>
      </c>
      <c r="CW4" s="11">
        <v>0</v>
      </c>
      <c r="CX4" s="11">
        <v>0</v>
      </c>
      <c r="CY4" s="26">
        <f>SUM(CM4:CX4)</f>
        <v>0</v>
      </c>
      <c r="CZ4" s="15">
        <v>0</v>
      </c>
      <c r="DA4" s="11">
        <v>0</v>
      </c>
      <c r="DB4" s="11">
        <v>0</v>
      </c>
      <c r="DC4" s="11">
        <v>0</v>
      </c>
      <c r="DD4" s="11">
        <v>0</v>
      </c>
      <c r="DE4" s="11">
        <v>0</v>
      </c>
      <c r="DF4" s="11">
        <v>0</v>
      </c>
      <c r="DG4" s="11">
        <v>0</v>
      </c>
      <c r="DH4" s="11">
        <v>0</v>
      </c>
      <c r="DI4" s="11">
        <v>0</v>
      </c>
      <c r="DJ4" s="11">
        <v>0</v>
      </c>
      <c r="DK4" s="11">
        <v>0</v>
      </c>
      <c r="DL4" s="26">
        <f>SUM(CZ4:DK4)</f>
        <v>0</v>
      </c>
    </row>
    <row r="5" spans="1:116">
      <c r="A5" s="47"/>
      <c r="B5" s="49"/>
      <c r="C5" s="28" t="s">
        <v>347</v>
      </c>
      <c r="D5" s="28"/>
      <c r="E5" s="28"/>
      <c r="F5" s="26"/>
      <c r="G5" s="28"/>
      <c r="H5" s="47">
        <f t="shared" ref="H5:Y5" si="10">SUM(H3:H4)</f>
        <v>200</v>
      </c>
      <c r="I5" s="28">
        <f t="shared" si="10"/>
        <v>0</v>
      </c>
      <c r="J5" s="28">
        <f t="shared" si="10"/>
        <v>0</v>
      </c>
      <c r="K5" s="28">
        <f t="shared" si="10"/>
        <v>0</v>
      </c>
      <c r="L5" s="28">
        <f t="shared" si="10"/>
        <v>0</v>
      </c>
      <c r="M5" s="28">
        <f t="shared" si="10"/>
        <v>0</v>
      </c>
      <c r="N5" s="28">
        <f t="shared" si="10"/>
        <v>0</v>
      </c>
      <c r="O5" s="28">
        <f t="shared" si="10"/>
        <v>0</v>
      </c>
      <c r="P5" s="28">
        <f t="shared" si="10"/>
        <v>0</v>
      </c>
      <c r="Q5" s="26">
        <f t="shared" si="10"/>
        <v>200</v>
      </c>
      <c r="R5" s="47">
        <f t="shared" si="10"/>
        <v>0</v>
      </c>
      <c r="S5" s="28">
        <f t="shared" si="10"/>
        <v>0</v>
      </c>
      <c r="T5" s="28">
        <f t="shared" si="10"/>
        <v>200</v>
      </c>
      <c r="U5" s="28">
        <f t="shared" si="10"/>
        <v>0</v>
      </c>
      <c r="V5" s="28">
        <f t="shared" si="10"/>
        <v>0</v>
      </c>
      <c r="W5" s="28">
        <f t="shared" si="10"/>
        <v>0</v>
      </c>
      <c r="X5" s="28">
        <f t="shared" si="10"/>
        <v>0</v>
      </c>
      <c r="Y5" s="28">
        <f t="shared" si="10"/>
        <v>0</v>
      </c>
      <c r="Z5" s="49">
        <f t="shared" si="0"/>
        <v>200</v>
      </c>
      <c r="AA5" s="28">
        <f t="shared" ref="AA5:AF5" si="11">SUM(AA3:AA4)</f>
        <v>0</v>
      </c>
      <c r="AB5" s="28">
        <f t="shared" si="11"/>
        <v>0</v>
      </c>
      <c r="AC5" s="28">
        <f t="shared" si="11"/>
        <v>200</v>
      </c>
      <c r="AD5" s="28">
        <f t="shared" si="11"/>
        <v>0</v>
      </c>
      <c r="AE5" s="28">
        <f t="shared" si="11"/>
        <v>0</v>
      </c>
      <c r="AF5" s="28">
        <f t="shared" si="11"/>
        <v>0</v>
      </c>
      <c r="AG5" s="49">
        <f t="shared" si="1"/>
        <v>0</v>
      </c>
      <c r="AH5" s="28">
        <f>SUM(AH3:AH4)</f>
        <v>0</v>
      </c>
      <c r="AI5" s="28">
        <f>SUM(AI3:AI4)</f>
        <v>0</v>
      </c>
      <c r="AJ5" s="28">
        <f>SUM(AJ3:AJ4)</f>
        <v>0</v>
      </c>
      <c r="AK5" s="28">
        <f>SUM(AK3:AK4)</f>
        <v>0</v>
      </c>
      <c r="AL5" s="49">
        <f t="shared" si="2"/>
        <v>0</v>
      </c>
      <c r="AM5" s="28">
        <f>SUM(AM3:AM4)</f>
        <v>0</v>
      </c>
      <c r="AN5" s="28">
        <f>SUM(AN3:AN4)</f>
        <v>0</v>
      </c>
      <c r="AO5" s="28">
        <f>SUM(AO3:AO4)</f>
        <v>0</v>
      </c>
      <c r="AP5" s="28">
        <f>SUM(AP3:AP4)</f>
        <v>0</v>
      </c>
      <c r="AQ5" s="28">
        <f>SUM(AQ3:AQ4)</f>
        <v>0</v>
      </c>
      <c r="AR5" s="49">
        <f t="shared" si="3"/>
        <v>0</v>
      </c>
      <c r="AS5" s="28">
        <f t="shared" ref="AS5:BB5" si="12">SUM(AS3:AS4)</f>
        <v>0</v>
      </c>
      <c r="AT5" s="28">
        <f t="shared" si="12"/>
        <v>0</v>
      </c>
      <c r="AU5" s="28">
        <f t="shared" si="12"/>
        <v>0</v>
      </c>
      <c r="AV5" s="28">
        <f t="shared" si="12"/>
        <v>0</v>
      </c>
      <c r="AW5" s="28">
        <f t="shared" si="12"/>
        <v>0</v>
      </c>
      <c r="AX5" s="28">
        <f t="shared" si="12"/>
        <v>0</v>
      </c>
      <c r="AY5" s="28">
        <f t="shared" si="12"/>
        <v>0</v>
      </c>
      <c r="AZ5" s="28">
        <f t="shared" si="12"/>
        <v>0</v>
      </c>
      <c r="BA5" s="28">
        <f t="shared" si="12"/>
        <v>0</v>
      </c>
      <c r="BB5" s="28">
        <f t="shared" si="12"/>
        <v>0</v>
      </c>
      <c r="BC5" s="49">
        <f t="shared" si="4"/>
        <v>0</v>
      </c>
      <c r="BD5" s="28">
        <f t="shared" ref="BD5:BJ5" si="13">SUM(BD3:BD4)</f>
        <v>0</v>
      </c>
      <c r="BE5" s="28">
        <f t="shared" si="13"/>
        <v>0</v>
      </c>
      <c r="BF5" s="28">
        <f t="shared" si="13"/>
        <v>0</v>
      </c>
      <c r="BG5" s="28">
        <f t="shared" si="13"/>
        <v>0</v>
      </c>
      <c r="BH5" s="28">
        <f t="shared" si="13"/>
        <v>0</v>
      </c>
      <c r="BI5" s="28">
        <f t="shared" si="13"/>
        <v>0</v>
      </c>
      <c r="BJ5" s="28">
        <f t="shared" si="13"/>
        <v>0</v>
      </c>
      <c r="BK5" s="49">
        <f t="shared" si="5"/>
        <v>0</v>
      </c>
      <c r="BL5" s="28">
        <f>SUM(BL3:BL4)</f>
        <v>0</v>
      </c>
      <c r="BM5" s="28">
        <f>SUM(BM3:BM4)</f>
        <v>0</v>
      </c>
      <c r="BN5" s="28">
        <f>SUM(BN3:BN4)</f>
        <v>0</v>
      </c>
      <c r="BO5" s="28">
        <f>SUM(BO3:BO4)</f>
        <v>0</v>
      </c>
      <c r="BP5" s="28">
        <f>SUM(BP3:BP4)</f>
        <v>0</v>
      </c>
      <c r="BQ5" s="49">
        <f t="shared" si="6"/>
        <v>0</v>
      </c>
      <c r="BR5" s="28">
        <f t="shared" ref="BR5:BW5" si="14">SUM(BR3:BR4)</f>
        <v>0</v>
      </c>
      <c r="BS5" s="28">
        <f t="shared" si="14"/>
        <v>0</v>
      </c>
      <c r="BT5" s="28">
        <f t="shared" si="14"/>
        <v>0</v>
      </c>
      <c r="BU5" s="28">
        <f t="shared" si="14"/>
        <v>0</v>
      </c>
      <c r="BV5" s="28">
        <f t="shared" si="14"/>
        <v>0</v>
      </c>
      <c r="BW5" s="28">
        <f t="shared" si="14"/>
        <v>0</v>
      </c>
      <c r="BX5" s="49">
        <f t="shared" si="7"/>
        <v>200</v>
      </c>
      <c r="BY5" s="49">
        <f t="shared" si="8"/>
        <v>0</v>
      </c>
      <c r="BZ5" s="28">
        <f t="shared" ref="BZ5:CK5" si="15">SUM(BZ3:BZ4)</f>
        <v>0</v>
      </c>
      <c r="CA5" s="28">
        <f t="shared" si="15"/>
        <v>0</v>
      </c>
      <c r="CB5" s="28">
        <f t="shared" si="15"/>
        <v>0</v>
      </c>
      <c r="CC5" s="28">
        <f t="shared" si="15"/>
        <v>0</v>
      </c>
      <c r="CD5" s="28">
        <f t="shared" si="15"/>
        <v>0</v>
      </c>
      <c r="CE5" s="28">
        <f t="shared" si="15"/>
        <v>0</v>
      </c>
      <c r="CF5" s="28">
        <f t="shared" si="15"/>
        <v>0</v>
      </c>
      <c r="CG5" s="28">
        <f t="shared" si="15"/>
        <v>0</v>
      </c>
      <c r="CH5" s="28">
        <f t="shared" si="15"/>
        <v>0</v>
      </c>
      <c r="CI5" s="28">
        <f t="shared" si="15"/>
        <v>0</v>
      </c>
      <c r="CJ5" s="28">
        <f t="shared" si="15"/>
        <v>0</v>
      </c>
      <c r="CK5" s="28">
        <f t="shared" si="15"/>
        <v>0</v>
      </c>
      <c r="CL5" s="49">
        <f t="shared" si="9"/>
        <v>0</v>
      </c>
      <c r="CM5" s="28">
        <f t="shared" ref="CM5:DL5" si="16">SUM(CM3:CM4)</f>
        <v>0</v>
      </c>
      <c r="CN5" s="28">
        <f t="shared" si="16"/>
        <v>0</v>
      </c>
      <c r="CO5" s="28">
        <f t="shared" si="16"/>
        <v>0</v>
      </c>
      <c r="CP5" s="28">
        <f t="shared" si="16"/>
        <v>0</v>
      </c>
      <c r="CQ5" s="28">
        <f t="shared" si="16"/>
        <v>0</v>
      </c>
      <c r="CR5" s="28">
        <f t="shared" si="16"/>
        <v>0</v>
      </c>
      <c r="CS5" s="28">
        <f t="shared" si="16"/>
        <v>0</v>
      </c>
      <c r="CT5" s="28">
        <f t="shared" si="16"/>
        <v>0</v>
      </c>
      <c r="CU5" s="28">
        <f t="shared" si="16"/>
        <v>0</v>
      </c>
      <c r="CV5" s="28">
        <f t="shared" si="16"/>
        <v>0</v>
      </c>
      <c r="CW5" s="28">
        <f t="shared" si="16"/>
        <v>0</v>
      </c>
      <c r="CX5" s="28">
        <f t="shared" si="16"/>
        <v>0</v>
      </c>
      <c r="CY5" s="26">
        <f t="shared" si="16"/>
        <v>0</v>
      </c>
      <c r="CZ5" s="47">
        <f t="shared" si="16"/>
        <v>0</v>
      </c>
      <c r="DA5" s="28">
        <f t="shared" si="16"/>
        <v>0</v>
      </c>
      <c r="DB5" s="28">
        <f t="shared" si="16"/>
        <v>0</v>
      </c>
      <c r="DC5" s="28">
        <f t="shared" si="16"/>
        <v>0</v>
      </c>
      <c r="DD5" s="28">
        <f t="shared" si="16"/>
        <v>0</v>
      </c>
      <c r="DE5" s="28">
        <f t="shared" si="16"/>
        <v>0</v>
      </c>
      <c r="DF5" s="28">
        <f t="shared" si="16"/>
        <v>0</v>
      </c>
      <c r="DG5" s="28">
        <f t="shared" si="16"/>
        <v>0</v>
      </c>
      <c r="DH5" s="28">
        <f t="shared" si="16"/>
        <v>0</v>
      </c>
      <c r="DI5" s="28">
        <f t="shared" si="16"/>
        <v>0</v>
      </c>
      <c r="DJ5" s="28">
        <f t="shared" si="16"/>
        <v>0</v>
      </c>
      <c r="DK5" s="28">
        <f t="shared" si="16"/>
        <v>0</v>
      </c>
      <c r="DL5" s="26">
        <f t="shared" si="16"/>
        <v>0</v>
      </c>
    </row>
    <row r="6" spans="1:116">
      <c r="A6" s="47"/>
      <c r="B6" s="49"/>
      <c r="C6" s="69" t="s">
        <v>1161</v>
      </c>
      <c r="D6" s="4" t="s">
        <v>1162</v>
      </c>
      <c r="E6" s="4"/>
      <c r="F6" s="5"/>
      <c r="G6" s="4" t="s">
        <v>1359</v>
      </c>
      <c r="H6" s="15">
        <v>2820</v>
      </c>
      <c r="I6" s="11"/>
      <c r="J6" s="11"/>
      <c r="K6" s="11"/>
      <c r="L6" s="11"/>
      <c r="M6" s="11"/>
      <c r="N6" s="11"/>
      <c r="O6" s="11"/>
      <c r="P6" s="11"/>
      <c r="Q6" s="26">
        <f>SUM(H6:P6)</f>
        <v>2820</v>
      </c>
      <c r="R6" s="15"/>
      <c r="S6" s="11"/>
      <c r="T6" s="11">
        <v>2820</v>
      </c>
      <c r="U6" s="11"/>
      <c r="V6" s="11"/>
      <c r="W6" s="11"/>
      <c r="X6" s="11"/>
      <c r="Y6" s="11"/>
      <c r="Z6" s="49">
        <f t="shared" si="0"/>
        <v>2820</v>
      </c>
      <c r="AA6" s="11"/>
      <c r="AB6" s="11"/>
      <c r="AC6" s="11">
        <v>2820</v>
      </c>
      <c r="AD6" s="11"/>
      <c r="AE6" s="11"/>
      <c r="AF6" s="11"/>
      <c r="AG6" s="49">
        <f t="shared" si="1"/>
        <v>0</v>
      </c>
      <c r="AH6" s="11"/>
      <c r="AI6" s="11"/>
      <c r="AJ6" s="11"/>
      <c r="AK6" s="11"/>
      <c r="AL6" s="49">
        <f t="shared" si="2"/>
        <v>0</v>
      </c>
      <c r="AM6" s="11"/>
      <c r="AN6" s="11"/>
      <c r="AO6" s="11"/>
      <c r="AP6" s="11"/>
      <c r="AQ6" s="11"/>
      <c r="AR6" s="49">
        <f t="shared" si="3"/>
        <v>0</v>
      </c>
      <c r="AS6" s="11"/>
      <c r="AT6" s="11"/>
      <c r="AU6" s="11"/>
      <c r="AV6" s="11"/>
      <c r="AW6" s="11"/>
      <c r="AX6" s="11"/>
      <c r="AY6" s="11"/>
      <c r="AZ6" s="11"/>
      <c r="BA6" s="11"/>
      <c r="BB6" s="11"/>
      <c r="BC6" s="49">
        <f t="shared" si="4"/>
        <v>0</v>
      </c>
      <c r="BD6" s="11"/>
      <c r="BE6" s="11"/>
      <c r="BF6" s="11"/>
      <c r="BG6" s="11"/>
      <c r="BH6" s="11"/>
      <c r="BI6" s="11"/>
      <c r="BJ6" s="11"/>
      <c r="BK6" s="49">
        <f t="shared" si="5"/>
        <v>0</v>
      </c>
      <c r="BL6" s="11"/>
      <c r="BM6" s="11"/>
      <c r="BN6" s="11"/>
      <c r="BO6" s="11"/>
      <c r="BP6" s="11"/>
      <c r="BQ6" s="49">
        <f t="shared" si="6"/>
        <v>0</v>
      </c>
      <c r="BR6" s="11"/>
      <c r="BS6" s="11"/>
      <c r="BT6" s="11"/>
      <c r="BU6" s="11"/>
      <c r="BV6" s="11"/>
      <c r="BW6" s="11"/>
      <c r="BX6" s="49">
        <f t="shared" si="7"/>
        <v>2820</v>
      </c>
      <c r="BY6" s="49">
        <f t="shared" si="8"/>
        <v>0</v>
      </c>
      <c r="BZ6" s="11"/>
      <c r="CA6" s="11"/>
      <c r="CB6" s="11"/>
      <c r="CC6" s="11"/>
      <c r="CD6" s="11"/>
      <c r="CE6" s="11"/>
      <c r="CF6" s="11"/>
      <c r="CG6" s="11"/>
      <c r="CH6" s="11"/>
      <c r="CI6" s="11"/>
      <c r="CJ6" s="11"/>
      <c r="CK6" s="11"/>
      <c r="CL6" s="49">
        <f t="shared" si="9"/>
        <v>0</v>
      </c>
      <c r="CM6" s="11">
        <v>0</v>
      </c>
      <c r="CN6" s="11">
        <v>0</v>
      </c>
      <c r="CO6" s="11">
        <v>0</v>
      </c>
      <c r="CP6" s="11">
        <v>0</v>
      </c>
      <c r="CQ6" s="11">
        <v>0</v>
      </c>
      <c r="CR6" s="11">
        <v>0</v>
      </c>
      <c r="CS6" s="11">
        <v>0</v>
      </c>
      <c r="CT6" s="11">
        <v>0</v>
      </c>
      <c r="CU6" s="11">
        <v>0</v>
      </c>
      <c r="CV6" s="11">
        <v>0</v>
      </c>
      <c r="CW6" s="11">
        <v>0</v>
      </c>
      <c r="CX6" s="11">
        <v>0</v>
      </c>
      <c r="CY6" s="26">
        <f>SUM(CM6:CX6)</f>
        <v>0</v>
      </c>
      <c r="CZ6" s="15">
        <v>0</v>
      </c>
      <c r="DA6" s="11">
        <v>0</v>
      </c>
      <c r="DB6" s="11">
        <v>0</v>
      </c>
      <c r="DC6" s="11">
        <v>0</v>
      </c>
      <c r="DD6" s="11">
        <v>0</v>
      </c>
      <c r="DE6" s="11">
        <v>0</v>
      </c>
      <c r="DF6" s="11">
        <v>0</v>
      </c>
      <c r="DG6" s="11">
        <v>0</v>
      </c>
      <c r="DH6" s="11">
        <v>0</v>
      </c>
      <c r="DI6" s="11">
        <v>0</v>
      </c>
      <c r="DJ6" s="11">
        <v>0</v>
      </c>
      <c r="DK6" s="11">
        <v>0</v>
      </c>
      <c r="DL6" s="26">
        <f>SUM(CZ6:DK6)</f>
        <v>0</v>
      </c>
    </row>
    <row r="7" spans="1:116">
      <c r="A7" s="47"/>
      <c r="B7" s="49"/>
      <c r="C7" s="69" t="s">
        <v>1161</v>
      </c>
      <c r="D7" s="4" t="s">
        <v>1165</v>
      </c>
      <c r="E7" s="4"/>
      <c r="F7" s="5"/>
      <c r="G7" s="4" t="s">
        <v>1359</v>
      </c>
      <c r="H7" s="15"/>
      <c r="I7" s="11">
        <v>2000</v>
      </c>
      <c r="J7" s="11"/>
      <c r="K7" s="11"/>
      <c r="L7" s="11"/>
      <c r="M7" s="11"/>
      <c r="N7" s="11"/>
      <c r="O7" s="11"/>
      <c r="P7" s="11"/>
      <c r="Q7" s="26">
        <f t="shared" ref="Q7:Q29" si="17">SUM(H7:P7)</f>
        <v>2000</v>
      </c>
      <c r="R7" s="15"/>
      <c r="S7" s="11"/>
      <c r="T7" s="11">
        <v>2000</v>
      </c>
      <c r="U7" s="11"/>
      <c r="V7" s="11"/>
      <c r="W7" s="11"/>
      <c r="X7" s="11"/>
      <c r="Y7" s="11"/>
      <c r="Z7" s="49">
        <f t="shared" si="0"/>
        <v>2000</v>
      </c>
      <c r="AA7" s="11"/>
      <c r="AB7" s="11"/>
      <c r="AC7" s="11"/>
      <c r="AD7" s="11"/>
      <c r="AE7" s="11"/>
      <c r="AF7" s="11">
        <v>2000</v>
      </c>
      <c r="AG7" s="49">
        <f t="shared" si="1"/>
        <v>0</v>
      </c>
      <c r="AH7" s="11"/>
      <c r="AI7" s="11"/>
      <c r="AJ7" s="11"/>
      <c r="AK7" s="11"/>
      <c r="AL7" s="49">
        <f t="shared" si="2"/>
        <v>0</v>
      </c>
      <c r="AM7" s="11"/>
      <c r="AN7" s="11"/>
      <c r="AO7" s="11"/>
      <c r="AP7" s="11"/>
      <c r="AQ7" s="11"/>
      <c r="AR7" s="49"/>
      <c r="AS7" s="11"/>
      <c r="AT7" s="11"/>
      <c r="AU7" s="11"/>
      <c r="AV7" s="11"/>
      <c r="AW7" s="11"/>
      <c r="AX7" s="11"/>
      <c r="AY7" s="11"/>
      <c r="AZ7" s="11"/>
      <c r="BA7" s="11"/>
      <c r="BB7" s="11"/>
      <c r="BC7" s="49">
        <f t="shared" si="4"/>
        <v>0</v>
      </c>
      <c r="BD7" s="11"/>
      <c r="BE7" s="11"/>
      <c r="BF7" s="11"/>
      <c r="BG7" s="11"/>
      <c r="BH7" s="11"/>
      <c r="BI7" s="11"/>
      <c r="BJ7" s="11"/>
      <c r="BK7" s="49">
        <f t="shared" si="5"/>
        <v>2000</v>
      </c>
      <c r="BL7" s="11"/>
      <c r="BM7" s="11"/>
      <c r="BN7" s="11"/>
      <c r="BO7" s="11"/>
      <c r="BP7" s="11"/>
      <c r="BQ7" s="49">
        <f t="shared" si="6"/>
        <v>0</v>
      </c>
      <c r="BR7" s="11"/>
      <c r="BS7" s="11"/>
      <c r="BT7" s="11"/>
      <c r="BU7" s="11"/>
      <c r="BV7" s="11"/>
      <c r="BW7" s="11"/>
      <c r="BX7" s="49"/>
      <c r="BY7" s="49">
        <f t="shared" si="8"/>
        <v>0</v>
      </c>
      <c r="BZ7" s="11"/>
      <c r="CA7" s="11"/>
      <c r="CB7" s="11"/>
      <c r="CC7" s="11"/>
      <c r="CD7" s="11"/>
      <c r="CE7" s="11"/>
      <c r="CF7" s="11"/>
      <c r="CG7" s="11"/>
      <c r="CH7" s="11"/>
      <c r="CI7" s="11"/>
      <c r="CJ7" s="11"/>
      <c r="CK7" s="11"/>
      <c r="CL7" s="49"/>
      <c r="CM7" s="11"/>
      <c r="CN7" s="11"/>
      <c r="CO7" s="11"/>
      <c r="CP7" s="11"/>
      <c r="CQ7" s="11"/>
      <c r="CR7" s="11"/>
      <c r="CS7" s="11"/>
      <c r="CT7" s="11"/>
      <c r="CU7" s="11"/>
      <c r="CV7" s="11"/>
      <c r="CW7" s="11"/>
      <c r="CX7" s="11"/>
      <c r="CY7" s="26"/>
      <c r="CZ7" s="15"/>
      <c r="DA7" s="11"/>
      <c r="DB7" s="11"/>
      <c r="DC7" s="11"/>
      <c r="DD7" s="11"/>
      <c r="DE7" s="11"/>
      <c r="DF7" s="11"/>
      <c r="DG7" s="11"/>
      <c r="DH7" s="11"/>
      <c r="DI7" s="11"/>
      <c r="DJ7" s="11"/>
      <c r="DK7" s="11"/>
      <c r="DL7" s="26"/>
    </row>
    <row r="8" spans="1:116">
      <c r="A8" s="47"/>
      <c r="B8" s="49"/>
      <c r="C8" s="69"/>
      <c r="D8" s="4"/>
      <c r="E8" s="4"/>
      <c r="F8" s="5"/>
      <c r="G8" s="4"/>
      <c r="H8" s="15"/>
      <c r="I8" s="11"/>
      <c r="J8" s="11"/>
      <c r="K8" s="11"/>
      <c r="L8" s="11"/>
      <c r="M8" s="11"/>
      <c r="N8" s="11"/>
      <c r="O8" s="11"/>
      <c r="P8" s="11"/>
      <c r="Q8" s="26">
        <f t="shared" si="17"/>
        <v>0</v>
      </c>
      <c r="R8" s="15"/>
      <c r="S8" s="11"/>
      <c r="T8" s="11"/>
      <c r="U8" s="11"/>
      <c r="V8" s="11"/>
      <c r="W8" s="11"/>
      <c r="X8" s="11"/>
      <c r="Y8" s="11"/>
      <c r="Z8" s="49">
        <f t="shared" si="0"/>
        <v>0</v>
      </c>
      <c r="AA8" s="11"/>
      <c r="AB8" s="11"/>
      <c r="AC8" s="11"/>
      <c r="AD8" s="11"/>
      <c r="AE8" s="11"/>
      <c r="AF8" s="11"/>
      <c r="AG8" s="49">
        <f t="shared" si="1"/>
        <v>0</v>
      </c>
      <c r="AH8" s="11"/>
      <c r="AI8" s="11"/>
      <c r="AJ8" s="11"/>
      <c r="AK8" s="11"/>
      <c r="AL8" s="49">
        <f t="shared" si="2"/>
        <v>0</v>
      </c>
      <c r="AM8" s="11"/>
      <c r="AN8" s="11"/>
      <c r="AO8" s="11"/>
      <c r="AP8" s="11"/>
      <c r="AQ8" s="11"/>
      <c r="AR8" s="49"/>
      <c r="AS8" s="11"/>
      <c r="AT8" s="11"/>
      <c r="AU8" s="11"/>
      <c r="AV8" s="11"/>
      <c r="AW8" s="11"/>
      <c r="AX8" s="11"/>
      <c r="AY8" s="11"/>
      <c r="AZ8" s="11"/>
      <c r="BA8" s="11"/>
      <c r="BB8" s="11"/>
      <c r="BC8" s="49">
        <f t="shared" si="4"/>
        <v>0</v>
      </c>
      <c r="BD8" s="11"/>
      <c r="BE8" s="11"/>
      <c r="BF8" s="11"/>
      <c r="BG8" s="11"/>
      <c r="BH8" s="11"/>
      <c r="BI8" s="11"/>
      <c r="BJ8" s="11"/>
      <c r="BK8" s="49">
        <f t="shared" si="5"/>
        <v>0</v>
      </c>
      <c r="BL8" s="11"/>
      <c r="BM8" s="11"/>
      <c r="BN8" s="11"/>
      <c r="BO8" s="11"/>
      <c r="BP8" s="11"/>
      <c r="BQ8" s="49">
        <f t="shared" si="6"/>
        <v>0</v>
      </c>
      <c r="BR8" s="11"/>
      <c r="BS8" s="11"/>
      <c r="BT8" s="11"/>
      <c r="BU8" s="11"/>
      <c r="BV8" s="11"/>
      <c r="BW8" s="11"/>
      <c r="BX8" s="49"/>
      <c r="BY8" s="49">
        <f t="shared" si="8"/>
        <v>0</v>
      </c>
      <c r="BZ8" s="11"/>
      <c r="CA8" s="11"/>
      <c r="CB8" s="11"/>
      <c r="CC8" s="11"/>
      <c r="CD8" s="11"/>
      <c r="CE8" s="11"/>
      <c r="CF8" s="11"/>
      <c r="CG8" s="11"/>
      <c r="CH8" s="11"/>
      <c r="CI8" s="11"/>
      <c r="CJ8" s="11"/>
      <c r="CK8" s="11"/>
      <c r="CL8" s="49"/>
      <c r="CM8" s="11"/>
      <c r="CN8" s="11"/>
      <c r="CO8" s="11"/>
      <c r="CP8" s="11"/>
      <c r="CQ8" s="11"/>
      <c r="CR8" s="11"/>
      <c r="CS8" s="11"/>
      <c r="CT8" s="11"/>
      <c r="CU8" s="11"/>
      <c r="CV8" s="11"/>
      <c r="CW8" s="11"/>
      <c r="CX8" s="11"/>
      <c r="CY8" s="26"/>
      <c r="CZ8" s="15"/>
      <c r="DA8" s="11"/>
      <c r="DB8" s="11"/>
      <c r="DC8" s="11"/>
      <c r="DD8" s="11"/>
      <c r="DE8" s="11"/>
      <c r="DF8" s="11"/>
      <c r="DG8" s="11"/>
      <c r="DH8" s="11"/>
      <c r="DI8" s="11"/>
      <c r="DJ8" s="11"/>
      <c r="DK8" s="11"/>
      <c r="DL8" s="26"/>
    </row>
    <row r="9" spans="1:116">
      <c r="A9" s="47"/>
      <c r="B9" s="49"/>
      <c r="C9" s="28" t="s">
        <v>347</v>
      </c>
      <c r="D9" s="28"/>
      <c r="E9" s="28"/>
      <c r="F9" s="26"/>
      <c r="G9" s="28"/>
      <c r="H9" s="47">
        <f t="shared" ref="H9:Y9" si="18">SUM(H6:H8)</f>
        <v>2820</v>
      </c>
      <c r="I9" s="28">
        <f t="shared" si="18"/>
        <v>2000</v>
      </c>
      <c r="J9" s="28">
        <f t="shared" si="18"/>
        <v>0</v>
      </c>
      <c r="K9" s="28">
        <f t="shared" si="18"/>
        <v>0</v>
      </c>
      <c r="L9" s="28">
        <f t="shared" si="18"/>
        <v>0</v>
      </c>
      <c r="M9" s="28">
        <f t="shared" si="18"/>
        <v>0</v>
      </c>
      <c r="N9" s="28">
        <f t="shared" si="18"/>
        <v>0</v>
      </c>
      <c r="O9" s="28">
        <f t="shared" si="18"/>
        <v>0</v>
      </c>
      <c r="P9" s="28">
        <f t="shared" si="18"/>
        <v>0</v>
      </c>
      <c r="Q9" s="26">
        <f t="shared" si="17"/>
        <v>4820</v>
      </c>
      <c r="R9" s="47">
        <f t="shared" si="18"/>
        <v>0</v>
      </c>
      <c r="S9" s="28">
        <f t="shared" si="18"/>
        <v>0</v>
      </c>
      <c r="T9" s="28">
        <f t="shared" si="18"/>
        <v>4820</v>
      </c>
      <c r="U9" s="28">
        <f t="shared" si="18"/>
        <v>0</v>
      </c>
      <c r="V9" s="28">
        <f t="shared" si="18"/>
        <v>0</v>
      </c>
      <c r="W9" s="28">
        <f t="shared" si="18"/>
        <v>0</v>
      </c>
      <c r="X9" s="28">
        <f t="shared" si="18"/>
        <v>0</v>
      </c>
      <c r="Y9" s="28">
        <f t="shared" si="18"/>
        <v>0</v>
      </c>
      <c r="Z9" s="49">
        <f t="shared" si="0"/>
        <v>4820</v>
      </c>
      <c r="AA9" s="28">
        <f t="shared" ref="AA9:AF9" si="19">SUM(AA6:AA8)</f>
        <v>0</v>
      </c>
      <c r="AB9" s="28">
        <f t="shared" si="19"/>
        <v>0</v>
      </c>
      <c r="AC9" s="28">
        <f t="shared" si="19"/>
        <v>2820</v>
      </c>
      <c r="AD9" s="28">
        <f t="shared" si="19"/>
        <v>0</v>
      </c>
      <c r="AE9" s="28">
        <f t="shared" si="19"/>
        <v>0</v>
      </c>
      <c r="AF9" s="28">
        <f t="shared" si="19"/>
        <v>2000</v>
      </c>
      <c r="AG9" s="49">
        <f t="shared" si="1"/>
        <v>0</v>
      </c>
      <c r="AH9" s="28">
        <f>SUM(AH6:AH8)</f>
        <v>0</v>
      </c>
      <c r="AI9" s="28">
        <f>SUM(AI6:AI8)</f>
        <v>0</v>
      </c>
      <c r="AJ9" s="28">
        <f>SUM(AJ6:AJ8)</f>
        <v>0</v>
      </c>
      <c r="AK9" s="28">
        <f>SUM(AK6:AK8)</f>
        <v>0</v>
      </c>
      <c r="AL9" s="49">
        <f t="shared" si="2"/>
        <v>0</v>
      </c>
      <c r="AM9" s="28">
        <f>SUM(AM6:AM8)</f>
        <v>0</v>
      </c>
      <c r="AN9" s="28">
        <f>SUM(AN6:AN8)</f>
        <v>0</v>
      </c>
      <c r="AO9" s="28">
        <f>SUM(AO6:AO8)</f>
        <v>0</v>
      </c>
      <c r="AP9" s="28">
        <f>SUM(AP6:AP8)</f>
        <v>0</v>
      </c>
      <c r="AQ9" s="28">
        <f>SUM(AQ6:AQ8)</f>
        <v>0</v>
      </c>
      <c r="AR9" s="49">
        <f t="shared" si="3"/>
        <v>0</v>
      </c>
      <c r="AS9" s="28">
        <f t="shared" ref="AS9:BB9" si="20">SUM(AS6:AS8)</f>
        <v>0</v>
      </c>
      <c r="AT9" s="28">
        <f t="shared" si="20"/>
        <v>0</v>
      </c>
      <c r="AU9" s="28">
        <f t="shared" si="20"/>
        <v>0</v>
      </c>
      <c r="AV9" s="28">
        <f t="shared" si="20"/>
        <v>0</v>
      </c>
      <c r="AW9" s="28">
        <f t="shared" si="20"/>
        <v>0</v>
      </c>
      <c r="AX9" s="28">
        <f t="shared" si="20"/>
        <v>0</v>
      </c>
      <c r="AY9" s="28">
        <f t="shared" si="20"/>
        <v>0</v>
      </c>
      <c r="AZ9" s="28">
        <f t="shared" si="20"/>
        <v>0</v>
      </c>
      <c r="BA9" s="28">
        <f t="shared" si="20"/>
        <v>0</v>
      </c>
      <c r="BB9" s="28">
        <f t="shared" si="20"/>
        <v>0</v>
      </c>
      <c r="BC9" s="49">
        <f t="shared" si="4"/>
        <v>0</v>
      </c>
      <c r="BD9" s="28">
        <f t="shared" ref="BD9:BJ9" si="21">SUM(BD6:BD8)</f>
        <v>0</v>
      </c>
      <c r="BE9" s="28">
        <f t="shared" si="21"/>
        <v>0</v>
      </c>
      <c r="BF9" s="28">
        <f t="shared" si="21"/>
        <v>0</v>
      </c>
      <c r="BG9" s="28">
        <f t="shared" si="21"/>
        <v>0</v>
      </c>
      <c r="BH9" s="28">
        <f t="shared" si="21"/>
        <v>0</v>
      </c>
      <c r="BI9" s="28">
        <f t="shared" si="21"/>
        <v>0</v>
      </c>
      <c r="BJ9" s="28">
        <f t="shared" si="21"/>
        <v>0</v>
      </c>
      <c r="BK9" s="49">
        <f t="shared" si="5"/>
        <v>2000</v>
      </c>
      <c r="BL9" s="28">
        <f>SUM(BL6:BL8)</f>
        <v>0</v>
      </c>
      <c r="BM9" s="28">
        <f>SUM(BM6:BM8)</f>
        <v>0</v>
      </c>
      <c r="BN9" s="28">
        <f>SUM(BN6:BN8)</f>
        <v>0</v>
      </c>
      <c r="BO9" s="28">
        <f>SUM(BO6:BO8)</f>
        <v>0</v>
      </c>
      <c r="BP9" s="28">
        <f>SUM(BP6:BP8)</f>
        <v>0</v>
      </c>
      <c r="BQ9" s="49">
        <f t="shared" si="6"/>
        <v>0</v>
      </c>
      <c r="BR9" s="28">
        <f t="shared" ref="BR9:BW9" si="22">SUM(BR6:BR8)</f>
        <v>0</v>
      </c>
      <c r="BS9" s="28">
        <f t="shared" si="22"/>
        <v>0</v>
      </c>
      <c r="BT9" s="28">
        <f t="shared" si="22"/>
        <v>0</v>
      </c>
      <c r="BU9" s="28">
        <f t="shared" si="22"/>
        <v>0</v>
      </c>
      <c r="BV9" s="28">
        <f t="shared" si="22"/>
        <v>0</v>
      </c>
      <c r="BW9" s="28">
        <f t="shared" si="22"/>
        <v>0</v>
      </c>
      <c r="BX9" s="49">
        <f t="shared" si="7"/>
        <v>2820</v>
      </c>
      <c r="BY9" s="49">
        <f t="shared" si="8"/>
        <v>0</v>
      </c>
      <c r="BZ9" s="28">
        <f t="shared" ref="BZ9:CK9" si="23">SUM(BZ6:BZ8)</f>
        <v>0</v>
      </c>
      <c r="CA9" s="28">
        <f t="shared" si="23"/>
        <v>0</v>
      </c>
      <c r="CB9" s="28">
        <f t="shared" si="23"/>
        <v>0</v>
      </c>
      <c r="CC9" s="28">
        <f t="shared" si="23"/>
        <v>0</v>
      </c>
      <c r="CD9" s="28">
        <f t="shared" si="23"/>
        <v>0</v>
      </c>
      <c r="CE9" s="28">
        <f t="shared" si="23"/>
        <v>0</v>
      </c>
      <c r="CF9" s="28">
        <f t="shared" si="23"/>
        <v>0</v>
      </c>
      <c r="CG9" s="28">
        <f t="shared" si="23"/>
        <v>0</v>
      </c>
      <c r="CH9" s="28">
        <f t="shared" si="23"/>
        <v>0</v>
      </c>
      <c r="CI9" s="28">
        <f t="shared" si="23"/>
        <v>0</v>
      </c>
      <c r="CJ9" s="28">
        <f t="shared" si="23"/>
        <v>0</v>
      </c>
      <c r="CK9" s="28">
        <f t="shared" si="23"/>
        <v>0</v>
      </c>
      <c r="CL9" s="49">
        <f t="shared" si="9"/>
        <v>0</v>
      </c>
      <c r="CM9" s="28">
        <f t="shared" ref="CM9:DL9" si="24">SUM(CM6:CM8)</f>
        <v>0</v>
      </c>
      <c r="CN9" s="28">
        <f t="shared" si="24"/>
        <v>0</v>
      </c>
      <c r="CO9" s="28">
        <f t="shared" si="24"/>
        <v>0</v>
      </c>
      <c r="CP9" s="28">
        <f t="shared" si="24"/>
        <v>0</v>
      </c>
      <c r="CQ9" s="28">
        <f t="shared" si="24"/>
        <v>0</v>
      </c>
      <c r="CR9" s="28">
        <f t="shared" si="24"/>
        <v>0</v>
      </c>
      <c r="CS9" s="28">
        <f t="shared" si="24"/>
        <v>0</v>
      </c>
      <c r="CT9" s="28">
        <f t="shared" si="24"/>
        <v>0</v>
      </c>
      <c r="CU9" s="28">
        <f t="shared" si="24"/>
        <v>0</v>
      </c>
      <c r="CV9" s="28">
        <f t="shared" si="24"/>
        <v>0</v>
      </c>
      <c r="CW9" s="28">
        <f t="shared" si="24"/>
        <v>0</v>
      </c>
      <c r="CX9" s="28">
        <f t="shared" si="24"/>
        <v>0</v>
      </c>
      <c r="CY9" s="26">
        <f t="shared" si="24"/>
        <v>0</v>
      </c>
      <c r="CZ9" s="47">
        <f t="shared" si="24"/>
        <v>0</v>
      </c>
      <c r="DA9" s="28">
        <f t="shared" si="24"/>
        <v>0</v>
      </c>
      <c r="DB9" s="28">
        <f t="shared" si="24"/>
        <v>0</v>
      </c>
      <c r="DC9" s="28">
        <f t="shared" si="24"/>
        <v>0</v>
      </c>
      <c r="DD9" s="28">
        <f t="shared" si="24"/>
        <v>0</v>
      </c>
      <c r="DE9" s="28">
        <f t="shared" si="24"/>
        <v>0</v>
      </c>
      <c r="DF9" s="28">
        <f t="shared" si="24"/>
        <v>0</v>
      </c>
      <c r="DG9" s="28">
        <f t="shared" si="24"/>
        <v>0</v>
      </c>
      <c r="DH9" s="28">
        <f t="shared" si="24"/>
        <v>0</v>
      </c>
      <c r="DI9" s="28">
        <f t="shared" si="24"/>
        <v>0</v>
      </c>
      <c r="DJ9" s="28">
        <f t="shared" si="24"/>
        <v>0</v>
      </c>
      <c r="DK9" s="28">
        <f t="shared" si="24"/>
        <v>0</v>
      </c>
      <c r="DL9" s="26">
        <f t="shared" si="24"/>
        <v>0</v>
      </c>
    </row>
    <row r="10" spans="1:116">
      <c r="A10" s="47"/>
      <c r="B10" s="49"/>
      <c r="C10" s="69" t="s">
        <v>1038</v>
      </c>
      <c r="D10" s="4" t="s">
        <v>1167</v>
      </c>
      <c r="E10" s="4"/>
      <c r="F10" s="5"/>
      <c r="G10" s="4" t="s">
        <v>1359</v>
      </c>
      <c r="H10" s="15"/>
      <c r="I10" s="11">
        <v>5100</v>
      </c>
      <c r="J10" s="11"/>
      <c r="K10" s="11">
        <v>450</v>
      </c>
      <c r="L10" s="11"/>
      <c r="M10" s="11"/>
      <c r="N10" s="11"/>
      <c r="O10" s="11"/>
      <c r="P10" s="11"/>
      <c r="Q10" s="26">
        <f t="shared" si="17"/>
        <v>5550</v>
      </c>
      <c r="R10" s="15"/>
      <c r="S10" s="11"/>
      <c r="T10" s="11">
        <v>5550</v>
      </c>
      <c r="U10" s="11"/>
      <c r="V10" s="11"/>
      <c r="W10" s="11"/>
      <c r="X10" s="11"/>
      <c r="Y10" s="11"/>
      <c r="Z10" s="49">
        <f t="shared" si="0"/>
        <v>5550</v>
      </c>
      <c r="AA10" s="11"/>
      <c r="AB10" s="11"/>
      <c r="AC10" s="11"/>
      <c r="AD10" s="11"/>
      <c r="AE10" s="11"/>
      <c r="AF10" s="11">
        <v>5550</v>
      </c>
      <c r="AG10" s="49">
        <f t="shared" si="1"/>
        <v>0</v>
      </c>
      <c r="AH10" s="11"/>
      <c r="AI10" s="11"/>
      <c r="AJ10" s="11"/>
      <c r="AK10" s="11"/>
      <c r="AL10" s="49">
        <f t="shared" si="2"/>
        <v>0</v>
      </c>
      <c r="AM10" s="11"/>
      <c r="AN10" s="11"/>
      <c r="AO10" s="11"/>
      <c r="AP10" s="11"/>
      <c r="AQ10" s="11"/>
      <c r="AR10" s="49">
        <f t="shared" si="3"/>
        <v>0</v>
      </c>
      <c r="AS10" s="11"/>
      <c r="AT10" s="11"/>
      <c r="AU10" s="11"/>
      <c r="AV10" s="11"/>
      <c r="AW10" s="11"/>
      <c r="AX10" s="11"/>
      <c r="AY10" s="11"/>
      <c r="AZ10" s="11"/>
      <c r="BA10" s="11"/>
      <c r="BB10" s="11"/>
      <c r="BC10" s="49">
        <f t="shared" si="4"/>
        <v>0</v>
      </c>
      <c r="BD10" s="11"/>
      <c r="BE10" s="11"/>
      <c r="BF10" s="11"/>
      <c r="BG10" s="11"/>
      <c r="BH10" s="11"/>
      <c r="BI10" s="11"/>
      <c r="BJ10" s="11"/>
      <c r="BK10" s="49">
        <f t="shared" si="5"/>
        <v>5550</v>
      </c>
      <c r="BL10" s="11"/>
      <c r="BM10" s="11"/>
      <c r="BN10" s="11"/>
      <c r="BO10" s="11"/>
      <c r="BP10" s="11"/>
      <c r="BQ10" s="49">
        <f t="shared" si="6"/>
        <v>0</v>
      </c>
      <c r="BR10" s="11"/>
      <c r="BS10" s="11"/>
      <c r="BT10" s="11"/>
      <c r="BU10" s="11"/>
      <c r="BV10" s="11"/>
      <c r="BW10" s="11"/>
      <c r="BX10" s="49">
        <f t="shared" si="7"/>
        <v>0</v>
      </c>
      <c r="BY10" s="49">
        <f t="shared" si="8"/>
        <v>0</v>
      </c>
      <c r="BZ10" s="11"/>
      <c r="CA10" s="11"/>
      <c r="CB10" s="11"/>
      <c r="CC10" s="11"/>
      <c r="CD10" s="11"/>
      <c r="CE10" s="11"/>
      <c r="CF10" s="11"/>
      <c r="CG10" s="11"/>
      <c r="CH10" s="11"/>
      <c r="CI10" s="11"/>
      <c r="CJ10" s="11"/>
      <c r="CK10" s="11"/>
      <c r="CL10" s="49">
        <f t="shared" si="9"/>
        <v>0</v>
      </c>
      <c r="CM10" s="11">
        <v>0</v>
      </c>
      <c r="CN10" s="11">
        <v>0</v>
      </c>
      <c r="CO10" s="11">
        <v>0</v>
      </c>
      <c r="CP10" s="11">
        <v>0</v>
      </c>
      <c r="CQ10" s="11">
        <v>0</v>
      </c>
      <c r="CR10" s="11">
        <v>0</v>
      </c>
      <c r="CS10" s="11">
        <v>0</v>
      </c>
      <c r="CT10" s="11">
        <v>0</v>
      </c>
      <c r="CU10" s="11">
        <v>0</v>
      </c>
      <c r="CV10" s="11">
        <v>0</v>
      </c>
      <c r="CW10" s="11">
        <v>0</v>
      </c>
      <c r="CX10" s="11">
        <v>0</v>
      </c>
      <c r="CY10" s="26">
        <f>SUM(CM10:CX10)</f>
        <v>0</v>
      </c>
      <c r="CZ10" s="15">
        <v>0</v>
      </c>
      <c r="DA10" s="11">
        <v>0</v>
      </c>
      <c r="DB10" s="11">
        <v>0</v>
      </c>
      <c r="DC10" s="11">
        <v>0</v>
      </c>
      <c r="DD10" s="11">
        <v>0</v>
      </c>
      <c r="DE10" s="11">
        <v>0</v>
      </c>
      <c r="DF10" s="11">
        <v>0</v>
      </c>
      <c r="DG10" s="11">
        <v>0</v>
      </c>
      <c r="DH10" s="11">
        <v>0</v>
      </c>
      <c r="DI10" s="11">
        <v>0</v>
      </c>
      <c r="DJ10" s="11">
        <v>0</v>
      </c>
      <c r="DK10" s="11">
        <v>0</v>
      </c>
      <c r="DL10" s="26">
        <f>SUM(CZ10:DK10)</f>
        <v>0</v>
      </c>
    </row>
    <row r="11" spans="1:116">
      <c r="A11" s="47"/>
      <c r="B11" s="49"/>
      <c r="C11" s="69" t="s">
        <v>1038</v>
      </c>
      <c r="D11" s="4" t="s">
        <v>1252</v>
      </c>
      <c r="E11" s="4"/>
      <c r="F11" s="5"/>
      <c r="G11" s="4" t="s">
        <v>1359</v>
      </c>
      <c r="H11" s="15"/>
      <c r="I11" s="11">
        <v>8900</v>
      </c>
      <c r="J11" s="11"/>
      <c r="K11" s="11">
        <v>900</v>
      </c>
      <c r="L11" s="11"/>
      <c r="M11" s="11"/>
      <c r="N11" s="11"/>
      <c r="O11" s="11"/>
      <c r="P11" s="11"/>
      <c r="Q11" s="26">
        <f t="shared" si="17"/>
        <v>9800</v>
      </c>
      <c r="R11" s="15"/>
      <c r="S11" s="11"/>
      <c r="T11" s="11">
        <v>9800</v>
      </c>
      <c r="U11" s="11"/>
      <c r="V11" s="11"/>
      <c r="W11" s="11"/>
      <c r="X11" s="11"/>
      <c r="Y11" s="11"/>
      <c r="Z11" s="49">
        <f t="shared" si="0"/>
        <v>9800</v>
      </c>
      <c r="AA11" s="11"/>
      <c r="AB11" s="11"/>
      <c r="AC11" s="11"/>
      <c r="AD11" s="11"/>
      <c r="AE11" s="11"/>
      <c r="AF11" s="11">
        <v>9800</v>
      </c>
      <c r="AG11" s="49">
        <f t="shared" si="1"/>
        <v>0</v>
      </c>
      <c r="AH11" s="11"/>
      <c r="AI11" s="11"/>
      <c r="AJ11" s="11"/>
      <c r="AK11" s="11"/>
      <c r="AL11" s="49">
        <f t="shared" si="2"/>
        <v>0</v>
      </c>
      <c r="AM11" s="11"/>
      <c r="AN11" s="11"/>
      <c r="AO11" s="11"/>
      <c r="AP11" s="11"/>
      <c r="AQ11" s="11"/>
      <c r="AR11" s="49">
        <f t="shared" si="3"/>
        <v>0</v>
      </c>
      <c r="AS11" s="11"/>
      <c r="AT11" s="11"/>
      <c r="AU11" s="11"/>
      <c r="AV11" s="11"/>
      <c r="AW11" s="11"/>
      <c r="AX11" s="11"/>
      <c r="AY11" s="11"/>
      <c r="AZ11" s="11"/>
      <c r="BA11" s="11"/>
      <c r="BB11" s="11"/>
      <c r="BC11" s="49">
        <f t="shared" si="4"/>
        <v>0</v>
      </c>
      <c r="BD11" s="11"/>
      <c r="BE11" s="11"/>
      <c r="BF11" s="11"/>
      <c r="BG11" s="11"/>
      <c r="BH11" s="11"/>
      <c r="BI11" s="11"/>
      <c r="BJ11" s="11"/>
      <c r="BK11" s="49">
        <f t="shared" si="5"/>
        <v>9800</v>
      </c>
      <c r="BL11" s="11"/>
      <c r="BM11" s="11"/>
      <c r="BN11" s="11"/>
      <c r="BO11" s="11"/>
      <c r="BP11" s="11"/>
      <c r="BQ11" s="49">
        <f t="shared" si="6"/>
        <v>0</v>
      </c>
      <c r="BR11" s="11"/>
      <c r="BS11" s="11"/>
      <c r="BT11" s="11"/>
      <c r="BU11" s="11"/>
      <c r="BV11" s="11"/>
      <c r="BW11" s="11"/>
      <c r="BX11" s="49">
        <f t="shared" si="7"/>
        <v>0</v>
      </c>
      <c r="BY11" s="49">
        <f t="shared" si="8"/>
        <v>0</v>
      </c>
      <c r="BZ11" s="11"/>
      <c r="CA11" s="11"/>
      <c r="CB11" s="11"/>
      <c r="CC11" s="11"/>
      <c r="CD11" s="11"/>
      <c r="CE11" s="11"/>
      <c r="CF11" s="11"/>
      <c r="CG11" s="11"/>
      <c r="CH11" s="11"/>
      <c r="CI11" s="11"/>
      <c r="CJ11" s="11"/>
      <c r="CK11" s="11"/>
      <c r="CL11" s="49">
        <f t="shared" si="9"/>
        <v>0</v>
      </c>
      <c r="CM11" s="11">
        <v>0</v>
      </c>
      <c r="CN11" s="11">
        <v>0</v>
      </c>
      <c r="CO11" s="11">
        <v>0</v>
      </c>
      <c r="CP11" s="11">
        <v>0</v>
      </c>
      <c r="CQ11" s="11">
        <v>0</v>
      </c>
      <c r="CR11" s="11">
        <v>0</v>
      </c>
      <c r="CS11" s="11">
        <v>0</v>
      </c>
      <c r="CT11" s="11">
        <v>0</v>
      </c>
      <c r="CU11" s="11">
        <v>0</v>
      </c>
      <c r="CV11" s="11">
        <v>0</v>
      </c>
      <c r="CW11" s="11">
        <v>0</v>
      </c>
      <c r="CX11" s="11">
        <v>0</v>
      </c>
      <c r="CY11" s="26">
        <f>SUM(CM11:CX11)</f>
        <v>0</v>
      </c>
      <c r="CZ11" s="15">
        <v>0</v>
      </c>
      <c r="DA11" s="11">
        <v>0</v>
      </c>
      <c r="DB11" s="11">
        <v>0</v>
      </c>
      <c r="DC11" s="11">
        <v>0</v>
      </c>
      <c r="DD11" s="11">
        <v>0</v>
      </c>
      <c r="DE11" s="11">
        <v>0</v>
      </c>
      <c r="DF11" s="11">
        <v>0</v>
      </c>
      <c r="DG11" s="11">
        <v>0</v>
      </c>
      <c r="DH11" s="11">
        <v>0</v>
      </c>
      <c r="DI11" s="11">
        <v>0</v>
      </c>
      <c r="DJ11" s="11">
        <v>0</v>
      </c>
      <c r="DK11" s="11">
        <v>0</v>
      </c>
      <c r="DL11" s="26">
        <f>SUM(CZ11:DK11)</f>
        <v>0</v>
      </c>
    </row>
    <row r="12" spans="1:116">
      <c r="A12" s="47"/>
      <c r="B12" s="49"/>
      <c r="C12" s="69"/>
      <c r="D12" s="4"/>
      <c r="E12" s="4"/>
      <c r="F12" s="5"/>
      <c r="G12" s="4"/>
      <c r="H12" s="15"/>
      <c r="I12" s="11"/>
      <c r="J12" s="11"/>
      <c r="K12" s="11"/>
      <c r="L12" s="11"/>
      <c r="M12" s="11"/>
      <c r="N12" s="11"/>
      <c r="O12" s="11"/>
      <c r="P12" s="11"/>
      <c r="Q12" s="26">
        <f t="shared" si="17"/>
        <v>0</v>
      </c>
      <c r="R12" s="15"/>
      <c r="S12" s="11"/>
      <c r="T12" s="11"/>
      <c r="U12" s="11"/>
      <c r="V12" s="11"/>
      <c r="W12" s="11"/>
      <c r="X12" s="11"/>
      <c r="Y12" s="11"/>
      <c r="Z12" s="49">
        <f t="shared" si="0"/>
        <v>0</v>
      </c>
      <c r="AA12" s="11"/>
      <c r="AB12" s="11"/>
      <c r="AC12" s="11"/>
      <c r="AD12" s="11"/>
      <c r="AE12" s="11"/>
      <c r="AF12" s="11"/>
      <c r="AG12" s="49">
        <f t="shared" si="1"/>
        <v>0</v>
      </c>
      <c r="AH12" s="11"/>
      <c r="AI12" s="11"/>
      <c r="AJ12" s="11"/>
      <c r="AK12" s="11"/>
      <c r="AL12" s="49">
        <f t="shared" si="2"/>
        <v>0</v>
      </c>
      <c r="AM12" s="11"/>
      <c r="AN12" s="11"/>
      <c r="AO12" s="11"/>
      <c r="AP12" s="11"/>
      <c r="AQ12" s="11"/>
      <c r="AR12" s="49">
        <f t="shared" si="3"/>
        <v>0</v>
      </c>
      <c r="AS12" s="11"/>
      <c r="AT12" s="11"/>
      <c r="AU12" s="11"/>
      <c r="AV12" s="11"/>
      <c r="AW12" s="11"/>
      <c r="AX12" s="11"/>
      <c r="AY12" s="11"/>
      <c r="AZ12" s="11"/>
      <c r="BA12" s="11"/>
      <c r="BB12" s="11"/>
      <c r="BC12" s="49">
        <f t="shared" si="4"/>
        <v>0</v>
      </c>
      <c r="BD12" s="11"/>
      <c r="BE12" s="11"/>
      <c r="BF12" s="11"/>
      <c r="BG12" s="11"/>
      <c r="BH12" s="11"/>
      <c r="BI12" s="11"/>
      <c r="BJ12" s="11"/>
      <c r="BK12" s="49">
        <f t="shared" si="5"/>
        <v>0</v>
      </c>
      <c r="BL12" s="11"/>
      <c r="BM12" s="11"/>
      <c r="BN12" s="11"/>
      <c r="BO12" s="11"/>
      <c r="BP12" s="11"/>
      <c r="BQ12" s="49">
        <f t="shared" si="6"/>
        <v>0</v>
      </c>
      <c r="BR12" s="11"/>
      <c r="BS12" s="11"/>
      <c r="BT12" s="11"/>
      <c r="BU12" s="11"/>
      <c r="BV12" s="11"/>
      <c r="BW12" s="11"/>
      <c r="BX12" s="49">
        <f t="shared" si="7"/>
        <v>0</v>
      </c>
      <c r="BY12" s="49">
        <f t="shared" si="8"/>
        <v>0</v>
      </c>
      <c r="BZ12" s="11"/>
      <c r="CA12" s="11"/>
      <c r="CB12" s="11"/>
      <c r="CC12" s="11"/>
      <c r="CD12" s="11"/>
      <c r="CE12" s="11"/>
      <c r="CF12" s="11"/>
      <c r="CG12" s="11"/>
      <c r="CH12" s="11"/>
      <c r="CI12" s="11"/>
      <c r="CJ12" s="11"/>
      <c r="CK12" s="11"/>
      <c r="CL12" s="49">
        <f t="shared" si="9"/>
        <v>0</v>
      </c>
      <c r="CM12" s="11">
        <v>0</v>
      </c>
      <c r="CN12" s="11">
        <v>0</v>
      </c>
      <c r="CO12" s="11">
        <v>0</v>
      </c>
      <c r="CP12" s="11">
        <v>0</v>
      </c>
      <c r="CQ12" s="11">
        <v>0</v>
      </c>
      <c r="CR12" s="11">
        <v>0</v>
      </c>
      <c r="CS12" s="11">
        <v>0</v>
      </c>
      <c r="CT12" s="11">
        <v>0</v>
      </c>
      <c r="CU12" s="11">
        <v>0</v>
      </c>
      <c r="CV12" s="11">
        <v>0</v>
      </c>
      <c r="CW12" s="11">
        <v>0</v>
      </c>
      <c r="CX12" s="11">
        <v>0</v>
      </c>
      <c r="CY12" s="26">
        <f>SUM(CM12:CX12)</f>
        <v>0</v>
      </c>
      <c r="CZ12" s="15">
        <v>0</v>
      </c>
      <c r="DA12" s="11">
        <v>0</v>
      </c>
      <c r="DB12" s="11">
        <v>0</v>
      </c>
      <c r="DC12" s="11">
        <v>0</v>
      </c>
      <c r="DD12" s="11">
        <v>0</v>
      </c>
      <c r="DE12" s="11">
        <v>0</v>
      </c>
      <c r="DF12" s="11">
        <v>0</v>
      </c>
      <c r="DG12" s="11">
        <v>0</v>
      </c>
      <c r="DH12" s="11">
        <v>0</v>
      </c>
      <c r="DI12" s="11">
        <v>0</v>
      </c>
      <c r="DJ12" s="11">
        <v>0</v>
      </c>
      <c r="DK12" s="11">
        <v>0</v>
      </c>
      <c r="DL12" s="26">
        <f>SUM(CZ12:DK12)</f>
        <v>0</v>
      </c>
    </row>
    <row r="13" spans="1:116">
      <c r="A13" s="47"/>
      <c r="B13" s="49"/>
      <c r="C13" s="28" t="s">
        <v>347</v>
      </c>
      <c r="D13" s="28"/>
      <c r="E13" s="28"/>
      <c r="F13" s="26"/>
      <c r="G13" s="28"/>
      <c r="H13" s="47">
        <f t="shared" ref="H13:Y13" si="25">SUM(H10:H12)</f>
        <v>0</v>
      </c>
      <c r="I13" s="28">
        <f t="shared" si="25"/>
        <v>14000</v>
      </c>
      <c r="J13" s="28">
        <f t="shared" si="25"/>
        <v>0</v>
      </c>
      <c r="K13" s="28">
        <f t="shared" si="25"/>
        <v>1350</v>
      </c>
      <c r="L13" s="28">
        <f t="shared" si="25"/>
        <v>0</v>
      </c>
      <c r="M13" s="28">
        <f t="shared" si="25"/>
        <v>0</v>
      </c>
      <c r="N13" s="28">
        <f t="shared" si="25"/>
        <v>0</v>
      </c>
      <c r="O13" s="28">
        <f t="shared" si="25"/>
        <v>0</v>
      </c>
      <c r="P13" s="28">
        <f t="shared" si="25"/>
        <v>0</v>
      </c>
      <c r="Q13" s="26">
        <f t="shared" si="17"/>
        <v>15350</v>
      </c>
      <c r="R13" s="47">
        <f t="shared" si="25"/>
        <v>0</v>
      </c>
      <c r="S13" s="28">
        <f t="shared" si="25"/>
        <v>0</v>
      </c>
      <c r="T13" s="28">
        <f t="shared" si="25"/>
        <v>15350</v>
      </c>
      <c r="U13" s="28">
        <f t="shared" si="25"/>
        <v>0</v>
      </c>
      <c r="V13" s="28">
        <f t="shared" si="25"/>
        <v>0</v>
      </c>
      <c r="W13" s="28">
        <f t="shared" si="25"/>
        <v>0</v>
      </c>
      <c r="X13" s="28">
        <f t="shared" si="25"/>
        <v>0</v>
      </c>
      <c r="Y13" s="28">
        <f t="shared" si="25"/>
        <v>0</v>
      </c>
      <c r="Z13" s="49">
        <f t="shared" si="0"/>
        <v>15350</v>
      </c>
      <c r="AA13" s="28">
        <f t="shared" ref="AA13:AF13" si="26">SUM(AA10:AA12)</f>
        <v>0</v>
      </c>
      <c r="AB13" s="28">
        <f t="shared" si="26"/>
        <v>0</v>
      </c>
      <c r="AC13" s="28">
        <f t="shared" si="26"/>
        <v>0</v>
      </c>
      <c r="AD13" s="28">
        <f t="shared" si="26"/>
        <v>0</v>
      </c>
      <c r="AE13" s="28">
        <f t="shared" si="26"/>
        <v>0</v>
      </c>
      <c r="AF13" s="28">
        <f t="shared" si="26"/>
        <v>15350</v>
      </c>
      <c r="AG13" s="49">
        <f t="shared" si="1"/>
        <v>0</v>
      </c>
      <c r="AH13" s="28">
        <f>SUM(AH10:AH12)</f>
        <v>0</v>
      </c>
      <c r="AI13" s="28">
        <f>SUM(AI10:AI12)</f>
        <v>0</v>
      </c>
      <c r="AJ13" s="28">
        <f>SUM(AJ10:AJ12)</f>
        <v>0</v>
      </c>
      <c r="AK13" s="28">
        <f>SUM(AK10:AK12)</f>
        <v>0</v>
      </c>
      <c r="AL13" s="49">
        <f t="shared" si="2"/>
        <v>0</v>
      </c>
      <c r="AM13" s="28">
        <f>SUM(AM10:AM12)</f>
        <v>0</v>
      </c>
      <c r="AN13" s="28">
        <f>SUM(AN10:AN12)</f>
        <v>0</v>
      </c>
      <c r="AO13" s="28">
        <f>SUM(AO10:AO12)</f>
        <v>0</v>
      </c>
      <c r="AP13" s="28">
        <f>SUM(AP10:AP12)</f>
        <v>0</v>
      </c>
      <c r="AQ13" s="28">
        <f>SUM(AQ10:AQ12)</f>
        <v>0</v>
      </c>
      <c r="AR13" s="49">
        <f t="shared" si="3"/>
        <v>0</v>
      </c>
      <c r="AS13" s="28">
        <f t="shared" ref="AS13:BB13" si="27">SUM(AS10:AS12)</f>
        <v>0</v>
      </c>
      <c r="AT13" s="28">
        <f t="shared" si="27"/>
        <v>0</v>
      </c>
      <c r="AU13" s="28">
        <f t="shared" si="27"/>
        <v>0</v>
      </c>
      <c r="AV13" s="28">
        <f t="shared" si="27"/>
        <v>0</v>
      </c>
      <c r="AW13" s="28">
        <f t="shared" si="27"/>
        <v>0</v>
      </c>
      <c r="AX13" s="28">
        <f t="shared" si="27"/>
        <v>0</v>
      </c>
      <c r="AY13" s="28">
        <f t="shared" si="27"/>
        <v>0</v>
      </c>
      <c r="AZ13" s="28">
        <f t="shared" si="27"/>
        <v>0</v>
      </c>
      <c r="BA13" s="28">
        <f t="shared" si="27"/>
        <v>0</v>
      </c>
      <c r="BB13" s="28">
        <f t="shared" si="27"/>
        <v>0</v>
      </c>
      <c r="BC13" s="49">
        <f t="shared" si="4"/>
        <v>0</v>
      </c>
      <c r="BD13" s="28">
        <f t="shared" ref="BD13:BJ13" si="28">SUM(BD10:BD12)</f>
        <v>0</v>
      </c>
      <c r="BE13" s="28">
        <f t="shared" si="28"/>
        <v>0</v>
      </c>
      <c r="BF13" s="28">
        <f t="shared" si="28"/>
        <v>0</v>
      </c>
      <c r="BG13" s="28">
        <f t="shared" si="28"/>
        <v>0</v>
      </c>
      <c r="BH13" s="28">
        <f t="shared" si="28"/>
        <v>0</v>
      </c>
      <c r="BI13" s="28">
        <f t="shared" si="28"/>
        <v>0</v>
      </c>
      <c r="BJ13" s="28">
        <f t="shared" si="28"/>
        <v>0</v>
      </c>
      <c r="BK13" s="49">
        <f t="shared" si="5"/>
        <v>15350</v>
      </c>
      <c r="BL13" s="28">
        <f>SUM(BL10:BL12)</f>
        <v>0</v>
      </c>
      <c r="BM13" s="28">
        <f>SUM(BM10:BM12)</f>
        <v>0</v>
      </c>
      <c r="BN13" s="28">
        <f>SUM(BN10:BN12)</f>
        <v>0</v>
      </c>
      <c r="BO13" s="28">
        <f>SUM(BO10:BO12)</f>
        <v>0</v>
      </c>
      <c r="BP13" s="28">
        <f>SUM(BP10:BP12)</f>
        <v>0</v>
      </c>
      <c r="BQ13" s="49">
        <f t="shared" si="6"/>
        <v>0</v>
      </c>
      <c r="BR13" s="28">
        <f t="shared" ref="BR13:BW13" si="29">SUM(BR10:BR12)</f>
        <v>0</v>
      </c>
      <c r="BS13" s="28">
        <f t="shared" si="29"/>
        <v>0</v>
      </c>
      <c r="BT13" s="28">
        <f t="shared" si="29"/>
        <v>0</v>
      </c>
      <c r="BU13" s="28">
        <f t="shared" si="29"/>
        <v>0</v>
      </c>
      <c r="BV13" s="28">
        <f t="shared" si="29"/>
        <v>0</v>
      </c>
      <c r="BW13" s="28">
        <f t="shared" si="29"/>
        <v>0</v>
      </c>
      <c r="BX13" s="49">
        <f t="shared" si="7"/>
        <v>0</v>
      </c>
      <c r="BY13" s="49">
        <f t="shared" si="8"/>
        <v>0</v>
      </c>
      <c r="BZ13" s="28">
        <f t="shared" ref="BZ13:CK13" si="30">SUM(BZ10:BZ12)</f>
        <v>0</v>
      </c>
      <c r="CA13" s="28">
        <f t="shared" si="30"/>
        <v>0</v>
      </c>
      <c r="CB13" s="28">
        <f t="shared" si="30"/>
        <v>0</v>
      </c>
      <c r="CC13" s="28">
        <f t="shared" si="30"/>
        <v>0</v>
      </c>
      <c r="CD13" s="28">
        <f t="shared" si="30"/>
        <v>0</v>
      </c>
      <c r="CE13" s="28">
        <f t="shared" si="30"/>
        <v>0</v>
      </c>
      <c r="CF13" s="28">
        <f t="shared" si="30"/>
        <v>0</v>
      </c>
      <c r="CG13" s="28">
        <f t="shared" si="30"/>
        <v>0</v>
      </c>
      <c r="CH13" s="28">
        <f t="shared" si="30"/>
        <v>0</v>
      </c>
      <c r="CI13" s="28">
        <f t="shared" si="30"/>
        <v>0</v>
      </c>
      <c r="CJ13" s="28">
        <f t="shared" si="30"/>
        <v>0</v>
      </c>
      <c r="CK13" s="28">
        <f t="shared" si="30"/>
        <v>0</v>
      </c>
      <c r="CL13" s="49">
        <f t="shared" si="9"/>
        <v>0</v>
      </c>
      <c r="CM13" s="28">
        <f t="shared" ref="CM13:DL13" si="31">SUM(CM10:CM12)</f>
        <v>0</v>
      </c>
      <c r="CN13" s="28">
        <f t="shared" si="31"/>
        <v>0</v>
      </c>
      <c r="CO13" s="28">
        <f t="shared" si="31"/>
        <v>0</v>
      </c>
      <c r="CP13" s="28">
        <f t="shared" si="31"/>
        <v>0</v>
      </c>
      <c r="CQ13" s="28">
        <f t="shared" si="31"/>
        <v>0</v>
      </c>
      <c r="CR13" s="28">
        <f t="shared" si="31"/>
        <v>0</v>
      </c>
      <c r="CS13" s="28">
        <f t="shared" si="31"/>
        <v>0</v>
      </c>
      <c r="CT13" s="28">
        <f t="shared" si="31"/>
        <v>0</v>
      </c>
      <c r="CU13" s="28">
        <f t="shared" si="31"/>
        <v>0</v>
      </c>
      <c r="CV13" s="28">
        <f t="shared" si="31"/>
        <v>0</v>
      </c>
      <c r="CW13" s="28">
        <f t="shared" si="31"/>
        <v>0</v>
      </c>
      <c r="CX13" s="28">
        <f t="shared" si="31"/>
        <v>0</v>
      </c>
      <c r="CY13" s="26">
        <f t="shared" si="31"/>
        <v>0</v>
      </c>
      <c r="CZ13" s="47">
        <f t="shared" si="31"/>
        <v>0</v>
      </c>
      <c r="DA13" s="28">
        <f t="shared" si="31"/>
        <v>0</v>
      </c>
      <c r="DB13" s="28">
        <f t="shared" si="31"/>
        <v>0</v>
      </c>
      <c r="DC13" s="28">
        <f t="shared" si="31"/>
        <v>0</v>
      </c>
      <c r="DD13" s="28">
        <f t="shared" si="31"/>
        <v>0</v>
      </c>
      <c r="DE13" s="28">
        <f t="shared" si="31"/>
        <v>0</v>
      </c>
      <c r="DF13" s="28">
        <f t="shared" si="31"/>
        <v>0</v>
      </c>
      <c r="DG13" s="28">
        <f t="shared" si="31"/>
        <v>0</v>
      </c>
      <c r="DH13" s="28">
        <f t="shared" si="31"/>
        <v>0</v>
      </c>
      <c r="DI13" s="28">
        <f t="shared" si="31"/>
        <v>0</v>
      </c>
      <c r="DJ13" s="28">
        <f t="shared" si="31"/>
        <v>0</v>
      </c>
      <c r="DK13" s="28">
        <f t="shared" si="31"/>
        <v>0</v>
      </c>
      <c r="DL13" s="26">
        <f t="shared" si="31"/>
        <v>0</v>
      </c>
    </row>
    <row r="14" spans="1:116">
      <c r="A14" s="47"/>
      <c r="B14" s="49"/>
      <c r="C14" s="69" t="s">
        <v>1256</v>
      </c>
      <c r="D14" s="4" t="s">
        <v>1257</v>
      </c>
      <c r="E14" s="4"/>
      <c r="F14" s="5"/>
      <c r="G14" s="4" t="s">
        <v>1359</v>
      </c>
      <c r="H14" s="15">
        <v>350</v>
      </c>
      <c r="I14" s="11"/>
      <c r="J14" s="11"/>
      <c r="K14" s="11"/>
      <c r="L14" s="11"/>
      <c r="M14" s="11"/>
      <c r="N14" s="11"/>
      <c r="O14" s="11"/>
      <c r="P14" s="11"/>
      <c r="Q14" s="26">
        <f t="shared" si="17"/>
        <v>350</v>
      </c>
      <c r="R14" s="15"/>
      <c r="S14" s="11"/>
      <c r="T14" s="11">
        <v>350</v>
      </c>
      <c r="U14" s="11"/>
      <c r="V14" s="11"/>
      <c r="W14" s="11"/>
      <c r="X14" s="11"/>
      <c r="Y14" s="11"/>
      <c r="Z14" s="49">
        <f t="shared" si="0"/>
        <v>350</v>
      </c>
      <c r="AA14" s="11">
        <v>350</v>
      </c>
      <c r="AB14" s="11"/>
      <c r="AC14" s="11"/>
      <c r="AD14" s="11"/>
      <c r="AE14" s="11"/>
      <c r="AF14" s="11"/>
      <c r="AG14" s="49">
        <f t="shared" si="1"/>
        <v>0</v>
      </c>
      <c r="AH14" s="11"/>
      <c r="AI14" s="11"/>
      <c r="AJ14" s="519">
        <v>350</v>
      </c>
      <c r="AK14" s="11"/>
      <c r="AL14" s="49">
        <f t="shared" si="2"/>
        <v>0</v>
      </c>
      <c r="AM14" s="11"/>
      <c r="AN14" s="11"/>
      <c r="AO14" s="11"/>
      <c r="AP14" s="11"/>
      <c r="AQ14" s="11"/>
      <c r="AR14" s="49">
        <f t="shared" si="3"/>
        <v>0</v>
      </c>
      <c r="AS14" s="11"/>
      <c r="AT14" s="11"/>
      <c r="AU14" s="11"/>
      <c r="AV14" s="11"/>
      <c r="AW14" s="11"/>
      <c r="AX14" s="11"/>
      <c r="AY14" s="11"/>
      <c r="AZ14" s="11"/>
      <c r="BA14" s="11"/>
      <c r="BB14" s="11"/>
      <c r="BC14" s="49">
        <f t="shared" si="4"/>
        <v>0</v>
      </c>
      <c r="BD14" s="11"/>
      <c r="BE14" s="11"/>
      <c r="BF14" s="11"/>
      <c r="BG14" s="11"/>
      <c r="BH14" s="11"/>
      <c r="BI14" s="11"/>
      <c r="BJ14" s="11"/>
      <c r="BK14" s="49">
        <f t="shared" si="5"/>
        <v>0</v>
      </c>
      <c r="BL14" s="11"/>
      <c r="BM14" s="11"/>
      <c r="BN14" s="11"/>
      <c r="BO14" s="11"/>
      <c r="BP14" s="11"/>
      <c r="BQ14" s="49">
        <f t="shared" si="6"/>
        <v>0</v>
      </c>
      <c r="BR14" s="11"/>
      <c r="BS14" s="11"/>
      <c r="BT14" s="11"/>
      <c r="BU14" s="11"/>
      <c r="BV14" s="11"/>
      <c r="BW14" s="11"/>
      <c r="BX14" s="49">
        <f t="shared" si="7"/>
        <v>0</v>
      </c>
      <c r="BY14" s="49">
        <f t="shared" si="8"/>
        <v>350</v>
      </c>
      <c r="BZ14" s="11"/>
      <c r="CA14" s="11"/>
      <c r="CB14" s="11"/>
      <c r="CC14" s="11"/>
      <c r="CD14" s="11"/>
      <c r="CE14" s="11"/>
      <c r="CF14" s="11"/>
      <c r="CG14" s="11"/>
      <c r="CH14" s="11"/>
      <c r="CI14" s="11"/>
      <c r="CJ14" s="11"/>
      <c r="CK14" s="11"/>
      <c r="CL14" s="49">
        <f t="shared" si="9"/>
        <v>0</v>
      </c>
      <c r="CM14" s="11">
        <v>0</v>
      </c>
      <c r="CN14" s="11">
        <v>0</v>
      </c>
      <c r="CO14" s="11">
        <v>0</v>
      </c>
      <c r="CP14" s="11">
        <v>0</v>
      </c>
      <c r="CQ14" s="11">
        <v>0</v>
      </c>
      <c r="CR14" s="11">
        <v>0</v>
      </c>
      <c r="CS14" s="11">
        <v>0</v>
      </c>
      <c r="CT14" s="11">
        <v>0</v>
      </c>
      <c r="CU14" s="11">
        <v>0</v>
      </c>
      <c r="CV14" s="11">
        <v>0</v>
      </c>
      <c r="CW14" s="11">
        <v>0</v>
      </c>
      <c r="CX14" s="11">
        <v>0</v>
      </c>
      <c r="CY14" s="26">
        <f>SUM(CM14:CX14)</f>
        <v>0</v>
      </c>
      <c r="CZ14" s="15">
        <v>0</v>
      </c>
      <c r="DA14" s="11">
        <v>0</v>
      </c>
      <c r="DB14" s="11">
        <v>0</v>
      </c>
      <c r="DC14" s="11">
        <v>0</v>
      </c>
      <c r="DD14" s="11">
        <v>0</v>
      </c>
      <c r="DE14" s="11">
        <v>0</v>
      </c>
      <c r="DF14" s="11">
        <v>0</v>
      </c>
      <c r="DG14" s="11">
        <v>0</v>
      </c>
      <c r="DH14" s="11">
        <v>0</v>
      </c>
      <c r="DI14" s="11">
        <v>0</v>
      </c>
      <c r="DJ14" s="11">
        <v>0</v>
      </c>
      <c r="DK14" s="11">
        <v>0</v>
      </c>
      <c r="DL14" s="26">
        <f>SUM(CZ14:DK14)</f>
        <v>0</v>
      </c>
    </row>
    <row r="15" spans="1:116">
      <c r="A15" s="47"/>
      <c r="B15" s="49"/>
      <c r="C15" s="69" t="s">
        <v>1256</v>
      </c>
      <c r="D15" s="4" t="s">
        <v>1260</v>
      </c>
      <c r="E15" s="4"/>
      <c r="F15" s="5"/>
      <c r="G15" s="4" t="s">
        <v>1359</v>
      </c>
      <c r="H15" s="15">
        <v>100</v>
      </c>
      <c r="I15" s="11"/>
      <c r="J15" s="11"/>
      <c r="K15" s="11"/>
      <c r="L15" s="11"/>
      <c r="M15" s="11"/>
      <c r="N15" s="11"/>
      <c r="O15" s="11"/>
      <c r="P15" s="11"/>
      <c r="Q15" s="26">
        <f t="shared" si="17"/>
        <v>100</v>
      </c>
      <c r="R15" s="15"/>
      <c r="S15" s="11"/>
      <c r="T15" s="11">
        <v>100</v>
      </c>
      <c r="U15" s="11"/>
      <c r="V15" s="11"/>
      <c r="W15" s="11"/>
      <c r="X15" s="11"/>
      <c r="Y15" s="11"/>
      <c r="Z15" s="49">
        <f t="shared" si="0"/>
        <v>100</v>
      </c>
      <c r="AA15" s="11"/>
      <c r="AB15" s="11"/>
      <c r="AC15" s="11">
        <v>100</v>
      </c>
      <c r="AD15" s="11"/>
      <c r="AE15" s="11"/>
      <c r="AF15" s="11"/>
      <c r="AG15" s="49">
        <f t="shared" si="1"/>
        <v>0</v>
      </c>
      <c r="AH15" s="11"/>
      <c r="AI15" s="11"/>
      <c r="AJ15" s="11"/>
      <c r="AK15" s="11"/>
      <c r="AL15" s="49">
        <f t="shared" si="2"/>
        <v>0</v>
      </c>
      <c r="AM15" s="11"/>
      <c r="AN15" s="11"/>
      <c r="AO15" s="11"/>
      <c r="AP15" s="11"/>
      <c r="AQ15" s="11"/>
      <c r="AR15" s="49"/>
      <c r="AS15" s="11"/>
      <c r="AT15" s="11"/>
      <c r="AU15" s="11"/>
      <c r="AV15" s="11"/>
      <c r="AW15" s="11"/>
      <c r="AX15" s="11"/>
      <c r="AY15" s="11"/>
      <c r="AZ15" s="11"/>
      <c r="BA15" s="11"/>
      <c r="BB15" s="11"/>
      <c r="BC15" s="49">
        <f t="shared" si="4"/>
        <v>0</v>
      </c>
      <c r="BD15" s="11"/>
      <c r="BE15" s="11"/>
      <c r="BF15" s="11"/>
      <c r="BG15" s="11"/>
      <c r="BH15" s="11"/>
      <c r="BI15" s="11"/>
      <c r="BJ15" s="11"/>
      <c r="BK15" s="49">
        <f t="shared" si="5"/>
        <v>0</v>
      </c>
      <c r="BL15" s="11"/>
      <c r="BM15" s="11"/>
      <c r="BN15" s="11"/>
      <c r="BO15" s="11"/>
      <c r="BP15" s="11"/>
      <c r="BQ15" s="49">
        <f t="shared" si="6"/>
        <v>0</v>
      </c>
      <c r="BR15" s="11"/>
      <c r="BS15" s="11"/>
      <c r="BT15" s="11"/>
      <c r="BU15" s="11"/>
      <c r="BV15" s="11"/>
      <c r="BW15" s="11"/>
      <c r="BX15" s="49"/>
      <c r="BY15" s="49">
        <f t="shared" si="8"/>
        <v>0</v>
      </c>
      <c r="BZ15" s="11"/>
      <c r="CA15" s="11"/>
      <c r="CB15" s="11"/>
      <c r="CC15" s="11"/>
      <c r="CD15" s="11"/>
      <c r="CE15" s="11"/>
      <c r="CF15" s="11"/>
      <c r="CG15" s="11"/>
      <c r="CH15" s="11"/>
      <c r="CI15" s="11"/>
      <c r="CJ15" s="11"/>
      <c r="CK15" s="11"/>
      <c r="CL15" s="49"/>
      <c r="CM15" s="11"/>
      <c r="CN15" s="11"/>
      <c r="CO15" s="11"/>
      <c r="CP15" s="11"/>
      <c r="CQ15" s="11"/>
      <c r="CR15" s="11"/>
      <c r="CS15" s="11"/>
      <c r="CT15" s="11"/>
      <c r="CU15" s="11"/>
      <c r="CV15" s="11"/>
      <c r="CW15" s="11"/>
      <c r="CX15" s="11"/>
      <c r="CY15" s="26"/>
      <c r="CZ15" s="15"/>
      <c r="DA15" s="11"/>
      <c r="DB15" s="11"/>
      <c r="DC15" s="11"/>
      <c r="DD15" s="11"/>
      <c r="DE15" s="11"/>
      <c r="DF15" s="11"/>
      <c r="DG15" s="11"/>
      <c r="DH15" s="11"/>
      <c r="DI15" s="11"/>
      <c r="DJ15" s="11"/>
      <c r="DK15" s="11"/>
      <c r="DL15" s="26"/>
    </row>
    <row r="16" spans="1:116">
      <c r="A16" s="47"/>
      <c r="B16" s="49"/>
      <c r="C16" s="69" t="s">
        <v>1256</v>
      </c>
      <c r="D16" s="4" t="s">
        <v>1263</v>
      </c>
      <c r="E16" s="4"/>
      <c r="F16" s="5"/>
      <c r="G16" s="4" t="s">
        <v>1359</v>
      </c>
      <c r="H16" s="15">
        <v>150</v>
      </c>
      <c r="I16" s="11"/>
      <c r="J16" s="11"/>
      <c r="K16" s="11"/>
      <c r="L16" s="11"/>
      <c r="M16" s="11"/>
      <c r="N16" s="11"/>
      <c r="O16" s="11"/>
      <c r="P16" s="11"/>
      <c r="Q16" s="26">
        <f t="shared" si="17"/>
        <v>150</v>
      </c>
      <c r="R16" s="15"/>
      <c r="S16" s="11"/>
      <c r="T16" s="11">
        <v>150</v>
      </c>
      <c r="U16" s="11"/>
      <c r="V16" s="11"/>
      <c r="W16" s="11"/>
      <c r="X16" s="11"/>
      <c r="Y16" s="11"/>
      <c r="Z16" s="49">
        <f t="shared" si="0"/>
        <v>150</v>
      </c>
      <c r="AA16" s="11"/>
      <c r="AB16" s="11"/>
      <c r="AC16" s="11">
        <v>150</v>
      </c>
      <c r="AD16" s="11"/>
      <c r="AE16" s="11"/>
      <c r="AF16" s="11"/>
      <c r="AG16" s="49">
        <f t="shared" si="1"/>
        <v>0</v>
      </c>
      <c r="AH16" s="11"/>
      <c r="AI16" s="11"/>
      <c r="AJ16" s="11"/>
      <c r="AK16" s="11"/>
      <c r="AL16" s="49">
        <f t="shared" si="2"/>
        <v>0</v>
      </c>
      <c r="AM16" s="11"/>
      <c r="AN16" s="11"/>
      <c r="AO16" s="11"/>
      <c r="AP16" s="11"/>
      <c r="AQ16" s="11"/>
      <c r="AR16" s="49"/>
      <c r="AS16" s="11"/>
      <c r="AT16" s="11"/>
      <c r="AU16" s="11"/>
      <c r="AV16" s="11"/>
      <c r="AW16" s="11"/>
      <c r="AX16" s="11"/>
      <c r="AY16" s="11"/>
      <c r="AZ16" s="11"/>
      <c r="BA16" s="11"/>
      <c r="BB16" s="11"/>
      <c r="BC16" s="49">
        <f t="shared" si="4"/>
        <v>0</v>
      </c>
      <c r="BD16" s="11"/>
      <c r="BE16" s="11"/>
      <c r="BF16" s="11"/>
      <c r="BG16" s="11"/>
      <c r="BH16" s="11"/>
      <c r="BI16" s="11"/>
      <c r="BJ16" s="11"/>
      <c r="BK16" s="49">
        <f t="shared" si="5"/>
        <v>0</v>
      </c>
      <c r="BL16" s="11"/>
      <c r="BM16" s="11"/>
      <c r="BN16" s="11"/>
      <c r="BO16" s="11"/>
      <c r="BP16" s="11"/>
      <c r="BQ16" s="49">
        <f t="shared" si="6"/>
        <v>0</v>
      </c>
      <c r="BR16" s="11"/>
      <c r="BS16" s="11"/>
      <c r="BT16" s="11"/>
      <c r="BU16" s="11"/>
      <c r="BV16" s="11"/>
      <c r="BW16" s="11"/>
      <c r="BX16" s="49"/>
      <c r="BY16" s="49">
        <f t="shared" si="8"/>
        <v>0</v>
      </c>
      <c r="BZ16" s="11"/>
      <c r="CA16" s="11"/>
      <c r="CB16" s="11"/>
      <c r="CC16" s="11"/>
      <c r="CD16" s="11"/>
      <c r="CE16" s="11"/>
      <c r="CF16" s="11"/>
      <c r="CG16" s="11"/>
      <c r="CH16" s="11"/>
      <c r="CI16" s="11"/>
      <c r="CJ16" s="11"/>
      <c r="CK16" s="11"/>
      <c r="CL16" s="49"/>
      <c r="CM16" s="11"/>
      <c r="CN16" s="11"/>
      <c r="CO16" s="11"/>
      <c r="CP16" s="11"/>
      <c r="CQ16" s="11"/>
      <c r="CR16" s="11"/>
      <c r="CS16" s="11"/>
      <c r="CT16" s="11"/>
      <c r="CU16" s="11"/>
      <c r="CV16" s="11"/>
      <c r="CW16" s="11"/>
      <c r="CX16" s="11"/>
      <c r="CY16" s="26"/>
      <c r="CZ16" s="15"/>
      <c r="DA16" s="11"/>
      <c r="DB16" s="11"/>
      <c r="DC16" s="11"/>
      <c r="DD16" s="11"/>
      <c r="DE16" s="11"/>
      <c r="DF16" s="11"/>
      <c r="DG16" s="11"/>
      <c r="DH16" s="11"/>
      <c r="DI16" s="11"/>
      <c r="DJ16" s="11"/>
      <c r="DK16" s="11"/>
      <c r="DL16" s="26"/>
    </row>
    <row r="17" spans="1:116">
      <c r="A17" s="47"/>
      <c r="B17" s="49"/>
      <c r="C17" s="4"/>
      <c r="D17" s="4"/>
      <c r="E17" s="4"/>
      <c r="F17" s="5"/>
      <c r="G17" s="4"/>
      <c r="H17" s="15"/>
      <c r="I17" s="11"/>
      <c r="J17" s="11"/>
      <c r="K17" s="11"/>
      <c r="L17" s="11"/>
      <c r="M17" s="11"/>
      <c r="N17" s="11"/>
      <c r="O17" s="11"/>
      <c r="P17" s="11"/>
      <c r="Q17" s="26">
        <f t="shared" si="17"/>
        <v>0</v>
      </c>
      <c r="R17" s="15"/>
      <c r="S17" s="11"/>
      <c r="T17" s="11"/>
      <c r="U17" s="11"/>
      <c r="V17" s="11"/>
      <c r="W17" s="11"/>
      <c r="X17" s="11"/>
      <c r="Y17" s="11"/>
      <c r="Z17" s="49">
        <f t="shared" si="0"/>
        <v>0</v>
      </c>
      <c r="AA17" s="11"/>
      <c r="AB17" s="11"/>
      <c r="AC17" s="11"/>
      <c r="AD17" s="11"/>
      <c r="AE17" s="11"/>
      <c r="AF17" s="11"/>
      <c r="AG17" s="49">
        <f t="shared" si="1"/>
        <v>0</v>
      </c>
      <c r="AH17" s="11"/>
      <c r="AI17" s="11"/>
      <c r="AJ17" s="11"/>
      <c r="AK17" s="11"/>
      <c r="AL17" s="49">
        <f t="shared" si="2"/>
        <v>0</v>
      </c>
      <c r="AM17" s="11"/>
      <c r="AN17" s="11"/>
      <c r="AO17" s="11"/>
      <c r="AP17" s="11"/>
      <c r="AQ17" s="11"/>
      <c r="AR17" s="49">
        <f t="shared" si="3"/>
        <v>0</v>
      </c>
      <c r="AS17" s="11"/>
      <c r="AT17" s="11"/>
      <c r="AU17" s="11"/>
      <c r="AV17" s="11"/>
      <c r="AW17" s="11"/>
      <c r="AX17" s="11"/>
      <c r="AY17" s="11"/>
      <c r="AZ17" s="11"/>
      <c r="BA17" s="11"/>
      <c r="BB17" s="11"/>
      <c r="BC17" s="49">
        <f t="shared" si="4"/>
        <v>0</v>
      </c>
      <c r="BD17" s="11"/>
      <c r="BE17" s="11"/>
      <c r="BF17" s="11"/>
      <c r="BG17" s="11"/>
      <c r="BH17" s="11"/>
      <c r="BI17" s="11"/>
      <c r="BJ17" s="11"/>
      <c r="BK17" s="49">
        <f t="shared" si="5"/>
        <v>0</v>
      </c>
      <c r="BL17" s="11"/>
      <c r="BM17" s="11"/>
      <c r="BN17" s="11"/>
      <c r="BO17" s="11"/>
      <c r="BP17" s="11"/>
      <c r="BQ17" s="49">
        <f t="shared" si="6"/>
        <v>0</v>
      </c>
      <c r="BR17" s="11"/>
      <c r="BS17" s="11"/>
      <c r="BT17" s="11"/>
      <c r="BU17" s="11"/>
      <c r="BV17" s="11"/>
      <c r="BW17" s="11"/>
      <c r="BX17" s="49">
        <f t="shared" si="7"/>
        <v>0</v>
      </c>
      <c r="BY17" s="49">
        <f t="shared" si="8"/>
        <v>0</v>
      </c>
      <c r="BZ17" s="11"/>
      <c r="CA17" s="11"/>
      <c r="CB17" s="11"/>
      <c r="CC17" s="11"/>
      <c r="CD17" s="11"/>
      <c r="CE17" s="11"/>
      <c r="CF17" s="11"/>
      <c r="CG17" s="11"/>
      <c r="CH17" s="11"/>
      <c r="CI17" s="11"/>
      <c r="CJ17" s="11"/>
      <c r="CK17" s="11"/>
      <c r="CL17" s="49">
        <f t="shared" si="9"/>
        <v>0</v>
      </c>
      <c r="CM17" s="11">
        <v>0</v>
      </c>
      <c r="CN17" s="11">
        <v>0</v>
      </c>
      <c r="CO17" s="11">
        <v>0</v>
      </c>
      <c r="CP17" s="11">
        <v>0</v>
      </c>
      <c r="CQ17" s="11">
        <v>0</v>
      </c>
      <c r="CR17" s="11">
        <v>0</v>
      </c>
      <c r="CS17" s="11">
        <v>0</v>
      </c>
      <c r="CT17" s="11">
        <v>0</v>
      </c>
      <c r="CU17" s="11">
        <v>0</v>
      </c>
      <c r="CV17" s="11">
        <v>0</v>
      </c>
      <c r="CW17" s="11">
        <v>0</v>
      </c>
      <c r="CX17" s="11">
        <v>0</v>
      </c>
      <c r="CY17" s="26">
        <f>SUM(CM17:CX17)</f>
        <v>0</v>
      </c>
      <c r="CZ17" s="15">
        <v>0</v>
      </c>
      <c r="DA17" s="11">
        <v>0</v>
      </c>
      <c r="DB17" s="11">
        <v>0</v>
      </c>
      <c r="DC17" s="11">
        <v>0</v>
      </c>
      <c r="DD17" s="11">
        <v>0</v>
      </c>
      <c r="DE17" s="11">
        <v>0</v>
      </c>
      <c r="DF17" s="11">
        <v>0</v>
      </c>
      <c r="DG17" s="11">
        <v>0</v>
      </c>
      <c r="DH17" s="11">
        <v>0</v>
      </c>
      <c r="DI17" s="11">
        <v>0</v>
      </c>
      <c r="DJ17" s="11">
        <v>0</v>
      </c>
      <c r="DK17" s="11">
        <v>0</v>
      </c>
      <c r="DL17" s="26">
        <f>SUM(CZ17:DK17)</f>
        <v>0</v>
      </c>
    </row>
    <row r="18" spans="1:116">
      <c r="A18" s="47"/>
      <c r="B18" s="49"/>
      <c r="C18" s="28" t="s">
        <v>347</v>
      </c>
      <c r="D18" s="28"/>
      <c r="E18" s="28"/>
      <c r="F18" s="26"/>
      <c r="G18" s="28"/>
      <c r="H18" s="28">
        <f t="shared" ref="H18:Y18" si="32">SUM(H14:H17)</f>
        <v>600</v>
      </c>
      <c r="I18" s="28">
        <f t="shared" si="32"/>
        <v>0</v>
      </c>
      <c r="J18" s="28">
        <f t="shared" si="32"/>
        <v>0</v>
      </c>
      <c r="K18" s="28">
        <f t="shared" si="32"/>
        <v>0</v>
      </c>
      <c r="L18" s="28">
        <f t="shared" si="32"/>
        <v>0</v>
      </c>
      <c r="M18" s="28">
        <f t="shared" si="32"/>
        <v>0</v>
      </c>
      <c r="N18" s="28">
        <f t="shared" si="32"/>
        <v>0</v>
      </c>
      <c r="O18" s="28">
        <f t="shared" si="32"/>
        <v>0</v>
      </c>
      <c r="P18" s="28">
        <f t="shared" si="32"/>
        <v>0</v>
      </c>
      <c r="Q18" s="26">
        <f t="shared" si="17"/>
        <v>600</v>
      </c>
      <c r="R18" s="47">
        <f t="shared" si="32"/>
        <v>0</v>
      </c>
      <c r="S18" s="28">
        <f t="shared" si="32"/>
        <v>0</v>
      </c>
      <c r="T18" s="28">
        <f t="shared" si="32"/>
        <v>600</v>
      </c>
      <c r="U18" s="28">
        <f t="shared" si="32"/>
        <v>0</v>
      </c>
      <c r="V18" s="28">
        <f t="shared" si="32"/>
        <v>0</v>
      </c>
      <c r="W18" s="28">
        <f t="shared" si="32"/>
        <v>0</v>
      </c>
      <c r="X18" s="28">
        <f t="shared" si="32"/>
        <v>0</v>
      </c>
      <c r="Y18" s="28">
        <f t="shared" si="32"/>
        <v>0</v>
      </c>
      <c r="Z18" s="49">
        <f t="shared" si="0"/>
        <v>600</v>
      </c>
      <c r="AA18" s="28">
        <f t="shared" ref="AA18:AF18" si="33">SUM(AA14:AA17)</f>
        <v>350</v>
      </c>
      <c r="AB18" s="28">
        <f t="shared" si="33"/>
        <v>0</v>
      </c>
      <c r="AC18" s="28">
        <f t="shared" si="33"/>
        <v>250</v>
      </c>
      <c r="AD18" s="28">
        <f t="shared" si="33"/>
        <v>0</v>
      </c>
      <c r="AE18" s="28">
        <f t="shared" si="33"/>
        <v>0</v>
      </c>
      <c r="AF18" s="28">
        <f t="shared" si="33"/>
        <v>0</v>
      </c>
      <c r="AG18" s="49">
        <f t="shared" si="1"/>
        <v>0</v>
      </c>
      <c r="AH18" s="28">
        <f>SUM(AH14:AH17)</f>
        <v>0</v>
      </c>
      <c r="AI18" s="28">
        <f>SUM(AI14:AI17)</f>
        <v>0</v>
      </c>
      <c r="AJ18" s="28">
        <f>SUM(AJ14:AJ17)</f>
        <v>350</v>
      </c>
      <c r="AK18" s="28">
        <f>SUM(AK14:AK17)</f>
        <v>0</v>
      </c>
      <c r="AL18" s="49">
        <f t="shared" si="2"/>
        <v>0</v>
      </c>
      <c r="AM18" s="28">
        <f>SUM(AM14:AM17)</f>
        <v>0</v>
      </c>
      <c r="AN18" s="28">
        <f>SUM(AN14:AN17)</f>
        <v>0</v>
      </c>
      <c r="AO18" s="28">
        <f>SUM(AO14:AO17)</f>
        <v>0</v>
      </c>
      <c r="AP18" s="28">
        <f>SUM(AP14:AP17)</f>
        <v>0</v>
      </c>
      <c r="AQ18" s="28">
        <f>SUM(AQ14:AQ17)</f>
        <v>0</v>
      </c>
      <c r="AR18" s="49">
        <f t="shared" si="3"/>
        <v>0</v>
      </c>
      <c r="AS18" s="28">
        <f t="shared" ref="AS18:BB18" si="34">SUM(AS14:AS17)</f>
        <v>0</v>
      </c>
      <c r="AT18" s="28">
        <f t="shared" si="34"/>
        <v>0</v>
      </c>
      <c r="AU18" s="28">
        <f t="shared" si="34"/>
        <v>0</v>
      </c>
      <c r="AV18" s="28">
        <f t="shared" si="34"/>
        <v>0</v>
      </c>
      <c r="AW18" s="28">
        <f t="shared" si="34"/>
        <v>0</v>
      </c>
      <c r="AX18" s="28">
        <f t="shared" si="34"/>
        <v>0</v>
      </c>
      <c r="AY18" s="28">
        <f t="shared" si="34"/>
        <v>0</v>
      </c>
      <c r="AZ18" s="28">
        <f t="shared" si="34"/>
        <v>0</v>
      </c>
      <c r="BA18" s="28">
        <f t="shared" si="34"/>
        <v>0</v>
      </c>
      <c r="BB18" s="28">
        <f t="shared" si="34"/>
        <v>0</v>
      </c>
      <c r="BC18" s="49">
        <f t="shared" si="4"/>
        <v>0</v>
      </c>
      <c r="BD18" s="28">
        <f t="shared" ref="BD18:BJ18" si="35">SUM(BD14:BD17)</f>
        <v>0</v>
      </c>
      <c r="BE18" s="28">
        <f t="shared" si="35"/>
        <v>0</v>
      </c>
      <c r="BF18" s="28">
        <f t="shared" si="35"/>
        <v>0</v>
      </c>
      <c r="BG18" s="28">
        <f t="shared" si="35"/>
        <v>0</v>
      </c>
      <c r="BH18" s="28">
        <f t="shared" si="35"/>
        <v>0</v>
      </c>
      <c r="BI18" s="28">
        <f t="shared" si="35"/>
        <v>0</v>
      </c>
      <c r="BJ18" s="28">
        <f t="shared" si="35"/>
        <v>0</v>
      </c>
      <c r="BK18" s="49">
        <f t="shared" si="5"/>
        <v>0</v>
      </c>
      <c r="BL18" s="28">
        <f>SUM(BL14:BL17)</f>
        <v>0</v>
      </c>
      <c r="BM18" s="28">
        <f>SUM(BM14:BM17)</f>
        <v>0</v>
      </c>
      <c r="BN18" s="28">
        <f>SUM(BN14:BN17)</f>
        <v>0</v>
      </c>
      <c r="BO18" s="28">
        <f>SUM(BO14:BO17)</f>
        <v>0</v>
      </c>
      <c r="BP18" s="28">
        <f>SUM(BP14:BP17)</f>
        <v>0</v>
      </c>
      <c r="BQ18" s="49">
        <f t="shared" si="6"/>
        <v>0</v>
      </c>
      <c r="BR18" s="28">
        <f t="shared" ref="BR18:BW18" si="36">SUM(BR14:BR17)</f>
        <v>0</v>
      </c>
      <c r="BS18" s="28">
        <f t="shared" si="36"/>
        <v>0</v>
      </c>
      <c r="BT18" s="28">
        <f t="shared" si="36"/>
        <v>0</v>
      </c>
      <c r="BU18" s="28">
        <f t="shared" si="36"/>
        <v>0</v>
      </c>
      <c r="BV18" s="28">
        <f t="shared" si="36"/>
        <v>0</v>
      </c>
      <c r="BW18" s="28">
        <f t="shared" si="36"/>
        <v>0</v>
      </c>
      <c r="BX18" s="49">
        <f t="shared" si="7"/>
        <v>250</v>
      </c>
      <c r="BY18" s="49">
        <f t="shared" si="8"/>
        <v>350</v>
      </c>
      <c r="BZ18" s="28">
        <f t="shared" ref="BZ18:CK18" si="37">SUM(BZ14:BZ17)</f>
        <v>0</v>
      </c>
      <c r="CA18" s="28">
        <f t="shared" si="37"/>
        <v>0</v>
      </c>
      <c r="CB18" s="28">
        <f t="shared" si="37"/>
        <v>0</v>
      </c>
      <c r="CC18" s="28">
        <f t="shared" si="37"/>
        <v>0</v>
      </c>
      <c r="CD18" s="28">
        <f t="shared" si="37"/>
        <v>0</v>
      </c>
      <c r="CE18" s="28">
        <f t="shared" si="37"/>
        <v>0</v>
      </c>
      <c r="CF18" s="28">
        <f t="shared" si="37"/>
        <v>0</v>
      </c>
      <c r="CG18" s="28">
        <f t="shared" si="37"/>
        <v>0</v>
      </c>
      <c r="CH18" s="28">
        <f t="shared" si="37"/>
        <v>0</v>
      </c>
      <c r="CI18" s="28">
        <f t="shared" si="37"/>
        <v>0</v>
      </c>
      <c r="CJ18" s="28">
        <f t="shared" si="37"/>
        <v>0</v>
      </c>
      <c r="CK18" s="28">
        <f t="shared" si="37"/>
        <v>0</v>
      </c>
      <c r="CL18" s="49">
        <f t="shared" si="9"/>
        <v>0</v>
      </c>
      <c r="CM18" s="28">
        <f t="shared" ref="CM18:DL18" si="38">SUM(CM14:CM17)</f>
        <v>0</v>
      </c>
      <c r="CN18" s="28">
        <f t="shared" si="38"/>
        <v>0</v>
      </c>
      <c r="CO18" s="28">
        <f t="shared" si="38"/>
        <v>0</v>
      </c>
      <c r="CP18" s="28">
        <f t="shared" si="38"/>
        <v>0</v>
      </c>
      <c r="CQ18" s="28">
        <f t="shared" si="38"/>
        <v>0</v>
      </c>
      <c r="CR18" s="28">
        <f t="shared" si="38"/>
        <v>0</v>
      </c>
      <c r="CS18" s="28">
        <f t="shared" si="38"/>
        <v>0</v>
      </c>
      <c r="CT18" s="28">
        <f t="shared" si="38"/>
        <v>0</v>
      </c>
      <c r="CU18" s="28">
        <f t="shared" si="38"/>
        <v>0</v>
      </c>
      <c r="CV18" s="28">
        <f t="shared" si="38"/>
        <v>0</v>
      </c>
      <c r="CW18" s="28">
        <f t="shared" si="38"/>
        <v>0</v>
      </c>
      <c r="CX18" s="28">
        <f t="shared" si="38"/>
        <v>0</v>
      </c>
      <c r="CY18" s="26">
        <f t="shared" si="38"/>
        <v>0</v>
      </c>
      <c r="CZ18" s="47">
        <f t="shared" si="38"/>
        <v>0</v>
      </c>
      <c r="DA18" s="28">
        <f t="shared" si="38"/>
        <v>0</v>
      </c>
      <c r="DB18" s="28">
        <f t="shared" si="38"/>
        <v>0</v>
      </c>
      <c r="DC18" s="28">
        <f t="shared" si="38"/>
        <v>0</v>
      </c>
      <c r="DD18" s="28">
        <f t="shared" si="38"/>
        <v>0</v>
      </c>
      <c r="DE18" s="28">
        <f t="shared" si="38"/>
        <v>0</v>
      </c>
      <c r="DF18" s="28">
        <f t="shared" si="38"/>
        <v>0</v>
      </c>
      <c r="DG18" s="28">
        <f t="shared" si="38"/>
        <v>0</v>
      </c>
      <c r="DH18" s="28">
        <f t="shared" si="38"/>
        <v>0</v>
      </c>
      <c r="DI18" s="28">
        <f t="shared" si="38"/>
        <v>0</v>
      </c>
      <c r="DJ18" s="28">
        <f t="shared" si="38"/>
        <v>0</v>
      </c>
      <c r="DK18" s="28">
        <f t="shared" si="38"/>
        <v>0</v>
      </c>
      <c r="DL18" s="26">
        <f t="shared" si="38"/>
        <v>0</v>
      </c>
    </row>
    <row r="19" spans="1:116">
      <c r="A19" s="47"/>
      <c r="B19" s="49"/>
      <c r="C19" s="69" t="s">
        <v>1266</v>
      </c>
      <c r="D19" s="4" t="s">
        <v>1267</v>
      </c>
      <c r="E19" s="4"/>
      <c r="F19" s="5"/>
      <c r="G19" s="4" t="s">
        <v>1338</v>
      </c>
      <c r="H19" s="15">
        <v>130</v>
      </c>
      <c r="I19" s="11">
        <v>100</v>
      </c>
      <c r="J19" s="11"/>
      <c r="K19" s="11">
        <v>300</v>
      </c>
      <c r="L19" s="11"/>
      <c r="M19" s="11"/>
      <c r="N19" s="11"/>
      <c r="O19" s="11"/>
      <c r="P19" s="11"/>
      <c r="Q19" s="26">
        <f t="shared" si="17"/>
        <v>530</v>
      </c>
      <c r="R19" s="15"/>
      <c r="S19" s="11"/>
      <c r="T19" s="11">
        <v>530</v>
      </c>
      <c r="U19" s="11"/>
      <c r="V19" s="11"/>
      <c r="W19" s="11"/>
      <c r="X19" s="11"/>
      <c r="Y19" s="11"/>
      <c r="Z19" s="49">
        <f t="shared" si="0"/>
        <v>530</v>
      </c>
      <c r="AA19" s="11"/>
      <c r="AB19" s="11"/>
      <c r="AC19" s="11"/>
      <c r="AD19" s="11"/>
      <c r="AE19" s="11"/>
      <c r="AF19" s="11">
        <v>530</v>
      </c>
      <c r="AG19" s="49">
        <f t="shared" si="1"/>
        <v>0</v>
      </c>
      <c r="AH19" s="11"/>
      <c r="AI19" s="11"/>
      <c r="AJ19" s="11"/>
      <c r="AK19" s="11"/>
      <c r="AL19" s="49">
        <f t="shared" si="2"/>
        <v>0</v>
      </c>
      <c r="AM19" s="11"/>
      <c r="AN19" s="11"/>
      <c r="AO19" s="11"/>
      <c r="AP19" s="11"/>
      <c r="AQ19" s="11"/>
      <c r="AR19" s="49">
        <f>AD19-SUM(AM19:AQ19)</f>
        <v>0</v>
      </c>
      <c r="AS19" s="11"/>
      <c r="AT19" s="11"/>
      <c r="AU19" s="11"/>
      <c r="AV19" s="11"/>
      <c r="AW19" s="11"/>
      <c r="AX19" s="11"/>
      <c r="AY19" s="11"/>
      <c r="AZ19" s="11"/>
      <c r="BA19" s="11"/>
      <c r="BB19" s="11"/>
      <c r="BC19" s="49">
        <f t="shared" si="4"/>
        <v>0</v>
      </c>
      <c r="BD19" s="11"/>
      <c r="BE19" s="11"/>
      <c r="BF19" s="11"/>
      <c r="BG19" s="11"/>
      <c r="BH19" s="11"/>
      <c r="BI19" s="11"/>
      <c r="BJ19" s="11"/>
      <c r="BK19" s="49">
        <f t="shared" si="5"/>
        <v>530</v>
      </c>
      <c r="BL19" s="11"/>
      <c r="BM19" s="11"/>
      <c r="BN19" s="11"/>
      <c r="BO19" s="11"/>
      <c r="BP19" s="11"/>
      <c r="BQ19" s="49">
        <f t="shared" si="6"/>
        <v>0</v>
      </c>
      <c r="BR19" s="11"/>
      <c r="BS19" s="11"/>
      <c r="BT19" s="11"/>
      <c r="BU19" s="11"/>
      <c r="BV19" s="11"/>
      <c r="BW19" s="11"/>
      <c r="BX19" s="49">
        <f>AC19-SUM(BR19:BW19)</f>
        <v>0</v>
      </c>
      <c r="BY19" s="49">
        <f t="shared" si="8"/>
        <v>0</v>
      </c>
      <c r="BZ19" s="11"/>
      <c r="CA19" s="11"/>
      <c r="CB19" s="11"/>
      <c r="CC19" s="11"/>
      <c r="CD19" s="11"/>
      <c r="CE19" s="11"/>
      <c r="CF19" s="11"/>
      <c r="CG19" s="11"/>
      <c r="CH19" s="11"/>
      <c r="CI19" s="11"/>
      <c r="CJ19" s="11"/>
      <c r="CK19" s="11"/>
      <c r="CL19" s="49">
        <f>SUM(BZ19:CK19)</f>
        <v>0</v>
      </c>
      <c r="CM19" s="11">
        <v>0</v>
      </c>
      <c r="CN19" s="11">
        <v>0</v>
      </c>
      <c r="CO19" s="11">
        <v>0</v>
      </c>
      <c r="CP19" s="11">
        <v>0</v>
      </c>
      <c r="CQ19" s="11">
        <v>0</v>
      </c>
      <c r="CR19" s="11">
        <v>0</v>
      </c>
      <c r="CS19" s="11">
        <v>0</v>
      </c>
      <c r="CT19" s="11">
        <v>0</v>
      </c>
      <c r="CU19" s="11">
        <v>0</v>
      </c>
      <c r="CV19" s="11">
        <v>0</v>
      </c>
      <c r="CW19" s="11">
        <v>0</v>
      </c>
      <c r="CX19" s="11">
        <v>0</v>
      </c>
      <c r="CY19" s="26">
        <f>SUM(CM19:CX19)</f>
        <v>0</v>
      </c>
      <c r="CZ19" s="15">
        <v>0</v>
      </c>
      <c r="DA19" s="11">
        <v>0</v>
      </c>
      <c r="DB19" s="11">
        <v>0</v>
      </c>
      <c r="DC19" s="11">
        <v>0</v>
      </c>
      <c r="DD19" s="11">
        <v>0</v>
      </c>
      <c r="DE19" s="11">
        <v>0</v>
      </c>
      <c r="DF19" s="11">
        <v>0</v>
      </c>
      <c r="DG19" s="11">
        <v>0</v>
      </c>
      <c r="DH19" s="11">
        <v>0</v>
      </c>
      <c r="DI19" s="11">
        <v>0</v>
      </c>
      <c r="DJ19" s="11">
        <v>0</v>
      </c>
      <c r="DK19" s="11">
        <v>0</v>
      </c>
      <c r="DL19" s="26">
        <f>SUM(CZ19:DK19)</f>
        <v>0</v>
      </c>
    </row>
    <row r="20" spans="1:116">
      <c r="A20" s="47"/>
      <c r="B20" s="49"/>
      <c r="C20" s="69" t="s">
        <v>1266</v>
      </c>
      <c r="D20" s="4" t="s">
        <v>1272</v>
      </c>
      <c r="E20" s="4"/>
      <c r="F20" s="5"/>
      <c r="G20" s="4" t="s">
        <v>530</v>
      </c>
      <c r="H20" s="15">
        <v>58</v>
      </c>
      <c r="I20" s="11"/>
      <c r="J20" s="11"/>
      <c r="K20" s="11"/>
      <c r="L20" s="11"/>
      <c r="M20" s="11"/>
      <c r="N20" s="11"/>
      <c r="O20" s="11"/>
      <c r="P20" s="11"/>
      <c r="Q20" s="26">
        <f t="shared" si="17"/>
        <v>58</v>
      </c>
      <c r="R20" s="15"/>
      <c r="S20" s="11"/>
      <c r="T20" s="11">
        <v>58</v>
      </c>
      <c r="U20" s="11"/>
      <c r="V20" s="11"/>
      <c r="W20" s="11"/>
      <c r="X20" s="11"/>
      <c r="Y20" s="11"/>
      <c r="Z20" s="49">
        <f t="shared" si="0"/>
        <v>58</v>
      </c>
      <c r="AA20" s="11"/>
      <c r="AB20" s="11"/>
      <c r="AC20" s="11">
        <v>58</v>
      </c>
      <c r="AD20" s="11"/>
      <c r="AE20" s="11"/>
      <c r="AF20" s="11"/>
      <c r="AG20" s="49">
        <f t="shared" si="1"/>
        <v>0</v>
      </c>
      <c r="AH20" s="11"/>
      <c r="AI20" s="11"/>
      <c r="AJ20" s="11"/>
      <c r="AK20" s="11"/>
      <c r="AL20" s="49">
        <f t="shared" si="2"/>
        <v>0</v>
      </c>
      <c r="AM20" s="11"/>
      <c r="AN20" s="11"/>
      <c r="AO20" s="11"/>
      <c r="AP20" s="11"/>
      <c r="AQ20" s="11"/>
      <c r="AR20" s="49"/>
      <c r="AS20" s="11"/>
      <c r="AT20" s="11"/>
      <c r="AU20" s="11"/>
      <c r="AV20" s="11"/>
      <c r="AW20" s="11"/>
      <c r="AX20" s="11"/>
      <c r="AY20" s="11"/>
      <c r="AZ20" s="11"/>
      <c r="BA20" s="11"/>
      <c r="BB20" s="11"/>
      <c r="BC20" s="49">
        <f t="shared" si="4"/>
        <v>0</v>
      </c>
      <c r="BD20" s="11"/>
      <c r="BE20" s="11"/>
      <c r="BF20" s="11"/>
      <c r="BG20" s="11"/>
      <c r="BH20" s="11"/>
      <c r="BI20" s="11"/>
      <c r="BJ20" s="11"/>
      <c r="BK20" s="49">
        <f t="shared" si="5"/>
        <v>0</v>
      </c>
      <c r="BL20" s="11"/>
      <c r="BM20" s="11"/>
      <c r="BN20" s="11"/>
      <c r="BO20" s="11"/>
      <c r="BP20" s="11"/>
      <c r="BQ20" s="49">
        <f t="shared" si="6"/>
        <v>0</v>
      </c>
      <c r="BR20" s="11"/>
      <c r="BS20" s="11"/>
      <c r="BT20" s="11"/>
      <c r="BU20" s="11"/>
      <c r="BV20" s="11"/>
      <c r="BW20" s="11"/>
      <c r="BX20" s="49"/>
      <c r="BY20" s="49">
        <f t="shared" si="8"/>
        <v>0</v>
      </c>
      <c r="BZ20" s="11"/>
      <c r="CA20" s="11"/>
      <c r="CB20" s="11"/>
      <c r="CC20" s="11"/>
      <c r="CD20" s="11"/>
      <c r="CE20" s="11"/>
      <c r="CF20" s="11"/>
      <c r="CG20" s="11"/>
      <c r="CH20" s="11"/>
      <c r="CI20" s="11"/>
      <c r="CJ20" s="11"/>
      <c r="CK20" s="11"/>
      <c r="CL20" s="49"/>
      <c r="CM20" s="11"/>
      <c r="CN20" s="11"/>
      <c r="CO20" s="11"/>
      <c r="CP20" s="11"/>
      <c r="CQ20" s="11"/>
      <c r="CR20" s="11"/>
      <c r="CS20" s="11"/>
      <c r="CT20" s="11"/>
      <c r="CU20" s="11"/>
      <c r="CV20" s="11"/>
      <c r="CW20" s="11"/>
      <c r="CX20" s="11"/>
      <c r="CY20" s="26"/>
      <c r="CZ20" s="15"/>
      <c r="DA20" s="11"/>
      <c r="DB20" s="11"/>
      <c r="DC20" s="11"/>
      <c r="DD20" s="11"/>
      <c r="DE20" s="11"/>
      <c r="DF20" s="11"/>
      <c r="DG20" s="11"/>
      <c r="DH20" s="11"/>
      <c r="DI20" s="11"/>
      <c r="DJ20" s="11"/>
      <c r="DK20" s="11"/>
      <c r="DL20" s="26"/>
    </row>
    <row r="21" spans="1:116">
      <c r="A21" s="47"/>
      <c r="B21" s="49"/>
      <c r="C21" s="69" t="s">
        <v>1266</v>
      </c>
      <c r="D21" s="4" t="s">
        <v>1275</v>
      </c>
      <c r="E21" s="4"/>
      <c r="F21" s="5"/>
      <c r="G21" s="4" t="s">
        <v>1359</v>
      </c>
      <c r="H21" s="15"/>
      <c r="I21" s="11">
        <v>5800</v>
      </c>
      <c r="J21" s="11"/>
      <c r="K21" s="11"/>
      <c r="L21" s="11"/>
      <c r="M21" s="11"/>
      <c r="N21" s="11"/>
      <c r="O21" s="11"/>
      <c r="P21" s="11"/>
      <c r="Q21" s="26">
        <f t="shared" si="17"/>
        <v>5800</v>
      </c>
      <c r="R21" s="15"/>
      <c r="S21" s="11"/>
      <c r="T21" s="11">
        <v>5800</v>
      </c>
      <c r="U21" s="11"/>
      <c r="V21" s="11"/>
      <c r="W21" s="11"/>
      <c r="X21" s="11"/>
      <c r="Y21" s="11"/>
      <c r="Z21" s="49">
        <f t="shared" si="0"/>
        <v>5800</v>
      </c>
      <c r="AA21" s="11"/>
      <c r="AB21" s="11"/>
      <c r="AC21" s="11"/>
      <c r="AD21" s="11"/>
      <c r="AE21" s="11"/>
      <c r="AF21" s="11">
        <v>5800</v>
      </c>
      <c r="AG21" s="49">
        <f t="shared" si="1"/>
        <v>0</v>
      </c>
      <c r="AH21" s="11"/>
      <c r="AI21" s="11"/>
      <c r="AJ21" s="11"/>
      <c r="AK21" s="11"/>
      <c r="AL21" s="49">
        <f t="shared" si="2"/>
        <v>0</v>
      </c>
      <c r="AM21" s="11"/>
      <c r="AN21" s="11"/>
      <c r="AO21" s="11"/>
      <c r="AP21" s="11"/>
      <c r="AQ21" s="11"/>
      <c r="AR21" s="49"/>
      <c r="AS21" s="11"/>
      <c r="AT21" s="11"/>
      <c r="AU21" s="11"/>
      <c r="AV21" s="11"/>
      <c r="AW21" s="11"/>
      <c r="AX21" s="11"/>
      <c r="AY21" s="11"/>
      <c r="AZ21" s="11"/>
      <c r="BA21" s="11"/>
      <c r="BB21" s="11"/>
      <c r="BC21" s="49">
        <f t="shared" si="4"/>
        <v>0</v>
      </c>
      <c r="BD21" s="11"/>
      <c r="BE21" s="11"/>
      <c r="BF21" s="11"/>
      <c r="BG21" s="11"/>
      <c r="BH21" s="11"/>
      <c r="BI21" s="11"/>
      <c r="BJ21" s="11"/>
      <c r="BK21" s="49">
        <f t="shared" si="5"/>
        <v>5800</v>
      </c>
      <c r="BL21" s="11"/>
      <c r="BM21" s="11"/>
      <c r="BN21" s="11"/>
      <c r="BO21" s="11"/>
      <c r="BP21" s="11"/>
      <c r="BQ21" s="49">
        <f t="shared" si="6"/>
        <v>0</v>
      </c>
      <c r="BR21" s="11"/>
      <c r="BS21" s="11"/>
      <c r="BT21" s="11"/>
      <c r="BU21" s="11"/>
      <c r="BV21" s="11"/>
      <c r="BW21" s="11"/>
      <c r="BX21" s="49"/>
      <c r="BY21" s="49">
        <f t="shared" si="8"/>
        <v>0</v>
      </c>
      <c r="BZ21" s="11"/>
      <c r="CA21" s="11"/>
      <c r="CB21" s="11"/>
      <c r="CC21" s="11"/>
      <c r="CD21" s="11"/>
      <c r="CE21" s="11"/>
      <c r="CF21" s="11"/>
      <c r="CG21" s="11"/>
      <c r="CH21" s="11"/>
      <c r="CI21" s="11"/>
      <c r="CJ21" s="11"/>
      <c r="CK21" s="11"/>
      <c r="CL21" s="49"/>
      <c r="CM21" s="11"/>
      <c r="CN21" s="11"/>
      <c r="CO21" s="11"/>
      <c r="CP21" s="11"/>
      <c r="CQ21" s="11"/>
      <c r="CR21" s="11"/>
      <c r="CS21" s="11"/>
      <c r="CT21" s="11"/>
      <c r="CU21" s="11"/>
      <c r="CV21" s="11"/>
      <c r="CW21" s="11"/>
      <c r="CX21" s="11"/>
      <c r="CY21" s="26"/>
      <c r="CZ21" s="15"/>
      <c r="DA21" s="11"/>
      <c r="DB21" s="11"/>
      <c r="DC21" s="11"/>
      <c r="DD21" s="11"/>
      <c r="DE21" s="11"/>
      <c r="DF21" s="11"/>
      <c r="DG21" s="11"/>
      <c r="DH21" s="11"/>
      <c r="DI21" s="11"/>
      <c r="DJ21" s="11"/>
      <c r="DK21" s="11"/>
      <c r="DL21" s="26"/>
    </row>
    <row r="22" spans="1:116">
      <c r="A22" s="47"/>
      <c r="B22" s="49"/>
      <c r="C22" s="4" t="s">
        <v>1266</v>
      </c>
      <c r="D22" s="4" t="s">
        <v>1278</v>
      </c>
      <c r="E22" s="4"/>
      <c r="F22" s="5"/>
      <c r="G22" s="4" t="s">
        <v>1359</v>
      </c>
      <c r="H22" s="15"/>
      <c r="I22" s="11">
        <v>28600</v>
      </c>
      <c r="J22" s="11"/>
      <c r="K22" s="11">
        <v>2600</v>
      </c>
      <c r="L22" s="11"/>
      <c r="M22" s="11"/>
      <c r="N22" s="11"/>
      <c r="O22" s="11"/>
      <c r="P22" s="11"/>
      <c r="Q22" s="26">
        <f t="shared" si="17"/>
        <v>31200</v>
      </c>
      <c r="R22" s="15"/>
      <c r="S22" s="11"/>
      <c r="T22" s="11">
        <v>31200</v>
      </c>
      <c r="U22" s="11"/>
      <c r="V22" s="11"/>
      <c r="W22" s="11"/>
      <c r="X22" s="11"/>
      <c r="Y22" s="11"/>
      <c r="Z22" s="49">
        <f t="shared" si="0"/>
        <v>31200</v>
      </c>
      <c r="AA22" s="11"/>
      <c r="AB22" s="11"/>
      <c r="AC22" s="11"/>
      <c r="AD22" s="11"/>
      <c r="AE22" s="11"/>
      <c r="AF22" s="11">
        <v>31200</v>
      </c>
      <c r="AG22" s="49">
        <f t="shared" si="1"/>
        <v>0</v>
      </c>
      <c r="AH22" s="11"/>
      <c r="AI22" s="11"/>
      <c r="AJ22" s="11"/>
      <c r="AK22" s="11"/>
      <c r="AL22" s="49">
        <f t="shared" si="2"/>
        <v>0</v>
      </c>
      <c r="AM22" s="11"/>
      <c r="AN22" s="11"/>
      <c r="AO22" s="11"/>
      <c r="AP22" s="11"/>
      <c r="AQ22" s="11"/>
      <c r="AR22" s="49">
        <f>AD22-SUM(AM22:AQ22)</f>
        <v>0</v>
      </c>
      <c r="AS22" s="11"/>
      <c r="AT22" s="11"/>
      <c r="AU22" s="11"/>
      <c r="AV22" s="11"/>
      <c r="AW22" s="11"/>
      <c r="AX22" s="11"/>
      <c r="AY22" s="11"/>
      <c r="AZ22" s="11"/>
      <c r="BA22" s="11"/>
      <c r="BB22" s="11"/>
      <c r="BC22" s="49">
        <f t="shared" si="4"/>
        <v>0</v>
      </c>
      <c r="BD22" s="11"/>
      <c r="BE22" s="11"/>
      <c r="BF22" s="11"/>
      <c r="BG22" s="11"/>
      <c r="BH22" s="11"/>
      <c r="BI22" s="11"/>
      <c r="BJ22" s="11"/>
      <c r="BK22" s="49">
        <f t="shared" si="5"/>
        <v>31200</v>
      </c>
      <c r="BL22" s="11"/>
      <c r="BM22" s="11"/>
      <c r="BN22" s="11"/>
      <c r="BO22" s="11"/>
      <c r="BP22" s="11"/>
      <c r="BQ22" s="49">
        <f t="shared" si="6"/>
        <v>0</v>
      </c>
      <c r="BR22" s="11"/>
      <c r="BS22" s="11"/>
      <c r="BT22" s="11"/>
      <c r="BU22" s="11"/>
      <c r="BV22" s="11"/>
      <c r="BW22" s="11"/>
      <c r="BX22" s="49">
        <f>AC22-SUM(BR22:BW22)</f>
        <v>0</v>
      </c>
      <c r="BY22" s="49">
        <f t="shared" si="8"/>
        <v>0</v>
      </c>
      <c r="BZ22" s="11"/>
      <c r="CA22" s="11"/>
      <c r="CB22" s="11"/>
      <c r="CC22" s="11"/>
      <c r="CD22" s="11"/>
      <c r="CE22" s="11"/>
      <c r="CF22" s="11"/>
      <c r="CG22" s="11"/>
      <c r="CH22" s="11"/>
      <c r="CI22" s="11"/>
      <c r="CJ22" s="11"/>
      <c r="CK22" s="11"/>
      <c r="CL22" s="49">
        <f>SUM(BZ22:CK22)</f>
        <v>0</v>
      </c>
      <c r="CM22" s="11">
        <v>0</v>
      </c>
      <c r="CN22" s="11">
        <v>0</v>
      </c>
      <c r="CO22" s="11">
        <v>0</v>
      </c>
      <c r="CP22" s="11">
        <v>0</v>
      </c>
      <c r="CQ22" s="11">
        <v>0</v>
      </c>
      <c r="CR22" s="11">
        <v>0</v>
      </c>
      <c r="CS22" s="11">
        <v>0</v>
      </c>
      <c r="CT22" s="11">
        <v>0</v>
      </c>
      <c r="CU22" s="11">
        <v>0</v>
      </c>
      <c r="CV22" s="11">
        <v>0</v>
      </c>
      <c r="CW22" s="11">
        <v>0</v>
      </c>
      <c r="CX22" s="11">
        <v>0</v>
      </c>
      <c r="CY22" s="26">
        <f>SUM(CM22:CX22)</f>
        <v>0</v>
      </c>
      <c r="CZ22" s="15">
        <v>0</v>
      </c>
      <c r="DA22" s="11">
        <v>0</v>
      </c>
      <c r="DB22" s="11">
        <v>0</v>
      </c>
      <c r="DC22" s="11">
        <v>0</v>
      </c>
      <c r="DD22" s="11">
        <v>0</v>
      </c>
      <c r="DE22" s="11">
        <v>0</v>
      </c>
      <c r="DF22" s="11">
        <v>0</v>
      </c>
      <c r="DG22" s="11">
        <v>0</v>
      </c>
      <c r="DH22" s="11">
        <v>0</v>
      </c>
      <c r="DI22" s="11">
        <v>0</v>
      </c>
      <c r="DJ22" s="11">
        <v>0</v>
      </c>
      <c r="DK22" s="11">
        <v>0</v>
      </c>
      <c r="DL22" s="26">
        <f>SUM(CZ22:DK22)</f>
        <v>0</v>
      </c>
    </row>
    <row r="23" spans="1:116">
      <c r="A23" s="47"/>
      <c r="B23" s="49"/>
      <c r="C23" s="4" t="s">
        <v>1266</v>
      </c>
      <c r="D23" s="4" t="s">
        <v>1282</v>
      </c>
      <c r="E23" s="4"/>
      <c r="F23" s="5"/>
      <c r="G23" s="4" t="s">
        <v>531</v>
      </c>
      <c r="H23" s="15"/>
      <c r="I23" s="11"/>
      <c r="J23" s="11"/>
      <c r="K23" s="11">
        <v>875</v>
      </c>
      <c r="L23" s="11"/>
      <c r="M23" s="11"/>
      <c r="N23" s="11"/>
      <c r="O23" s="11"/>
      <c r="P23" s="11"/>
      <c r="Q23" s="26">
        <f t="shared" si="17"/>
        <v>875</v>
      </c>
      <c r="R23" s="15"/>
      <c r="S23" s="11"/>
      <c r="T23" s="11">
        <v>875</v>
      </c>
      <c r="U23" s="11"/>
      <c r="V23" s="11"/>
      <c r="W23" s="11"/>
      <c r="X23" s="11"/>
      <c r="Y23" s="11"/>
      <c r="Z23" s="49">
        <f t="shared" si="0"/>
        <v>875</v>
      </c>
      <c r="AA23" s="11"/>
      <c r="AB23" s="11"/>
      <c r="AC23" s="11"/>
      <c r="AD23" s="11"/>
      <c r="AE23" s="11"/>
      <c r="AF23" s="11">
        <v>875</v>
      </c>
      <c r="AG23" s="49">
        <f t="shared" si="1"/>
        <v>0</v>
      </c>
      <c r="AH23" s="11"/>
      <c r="AI23" s="11"/>
      <c r="AJ23" s="11"/>
      <c r="AK23" s="11"/>
      <c r="AL23" s="49">
        <f t="shared" si="2"/>
        <v>0</v>
      </c>
      <c r="AM23" s="11"/>
      <c r="AN23" s="11"/>
      <c r="AO23" s="11"/>
      <c r="AP23" s="11"/>
      <c r="AQ23" s="11"/>
      <c r="AR23" s="49"/>
      <c r="AS23" s="11"/>
      <c r="AT23" s="11"/>
      <c r="AU23" s="11"/>
      <c r="AV23" s="11"/>
      <c r="AW23" s="11"/>
      <c r="AX23" s="11"/>
      <c r="AY23" s="11"/>
      <c r="AZ23" s="11"/>
      <c r="BA23" s="11"/>
      <c r="BB23" s="11"/>
      <c r="BC23" s="49">
        <f t="shared" si="4"/>
        <v>0</v>
      </c>
      <c r="BD23" s="11"/>
      <c r="BE23" s="11"/>
      <c r="BF23" s="11"/>
      <c r="BG23" s="11"/>
      <c r="BH23" s="11"/>
      <c r="BI23" s="11"/>
      <c r="BJ23" s="11"/>
      <c r="BK23" s="49">
        <f t="shared" si="5"/>
        <v>875</v>
      </c>
      <c r="BL23" s="11"/>
      <c r="BM23" s="11"/>
      <c r="BN23" s="11"/>
      <c r="BO23" s="11"/>
      <c r="BP23" s="11"/>
      <c r="BQ23" s="49">
        <f t="shared" si="6"/>
        <v>0</v>
      </c>
      <c r="BR23" s="11"/>
      <c r="BS23" s="11"/>
      <c r="BT23" s="11"/>
      <c r="BU23" s="11"/>
      <c r="BV23" s="11"/>
      <c r="BW23" s="11"/>
      <c r="BX23" s="49"/>
      <c r="BY23" s="49">
        <f t="shared" si="8"/>
        <v>0</v>
      </c>
      <c r="BZ23" s="11"/>
      <c r="CA23" s="11"/>
      <c r="CB23" s="11"/>
      <c r="CC23" s="11"/>
      <c r="CD23" s="11"/>
      <c r="CE23" s="11"/>
      <c r="CF23" s="11"/>
      <c r="CG23" s="11"/>
      <c r="CH23" s="11"/>
      <c r="CI23" s="11"/>
      <c r="CJ23" s="11"/>
      <c r="CK23" s="11"/>
      <c r="CL23" s="49"/>
      <c r="CM23" s="11"/>
      <c r="CN23" s="11"/>
      <c r="CO23" s="11"/>
      <c r="CP23" s="11"/>
      <c r="CQ23" s="11"/>
      <c r="CR23" s="11"/>
      <c r="CS23" s="11"/>
      <c r="CT23" s="11"/>
      <c r="CU23" s="11"/>
      <c r="CV23" s="11"/>
      <c r="CW23" s="11"/>
      <c r="CX23" s="11"/>
      <c r="CY23" s="26"/>
      <c r="CZ23" s="15"/>
      <c r="DA23" s="11"/>
      <c r="DB23" s="11"/>
      <c r="DC23" s="11"/>
      <c r="DD23" s="11"/>
      <c r="DE23" s="11"/>
      <c r="DF23" s="11"/>
      <c r="DG23" s="11"/>
      <c r="DH23" s="11"/>
      <c r="DI23" s="11"/>
      <c r="DJ23" s="11"/>
      <c r="DK23" s="11"/>
      <c r="DL23" s="26"/>
    </row>
    <row r="24" spans="1:116">
      <c r="A24" s="47"/>
      <c r="B24" s="49"/>
      <c r="C24" s="4" t="s">
        <v>1266</v>
      </c>
      <c r="D24" s="4" t="s">
        <v>1285</v>
      </c>
      <c r="E24" s="4"/>
      <c r="F24" s="5"/>
      <c r="G24" s="4" t="s">
        <v>1359</v>
      </c>
      <c r="H24" s="15">
        <v>700</v>
      </c>
      <c r="I24" s="11"/>
      <c r="J24" s="11"/>
      <c r="K24" s="11"/>
      <c r="L24" s="11"/>
      <c r="M24" s="11"/>
      <c r="N24" s="11"/>
      <c r="O24" s="11"/>
      <c r="P24" s="11"/>
      <c r="Q24" s="26">
        <f t="shared" si="17"/>
        <v>700</v>
      </c>
      <c r="R24" s="15"/>
      <c r="S24" s="11"/>
      <c r="T24" s="11">
        <v>700</v>
      </c>
      <c r="U24" s="11"/>
      <c r="V24" s="11"/>
      <c r="W24" s="11"/>
      <c r="X24" s="11"/>
      <c r="Y24" s="11"/>
      <c r="Z24" s="49">
        <f t="shared" si="0"/>
        <v>700</v>
      </c>
      <c r="AA24" s="11"/>
      <c r="AB24" s="11"/>
      <c r="AC24" s="11">
        <v>700</v>
      </c>
      <c r="AD24" s="11"/>
      <c r="AE24" s="11"/>
      <c r="AF24" s="11"/>
      <c r="AG24" s="49">
        <f t="shared" si="1"/>
        <v>0</v>
      </c>
      <c r="AH24" s="11"/>
      <c r="AI24" s="11"/>
      <c r="AJ24" s="11"/>
      <c r="AK24" s="11"/>
      <c r="AL24" s="49">
        <f t="shared" si="2"/>
        <v>0</v>
      </c>
      <c r="AM24" s="11"/>
      <c r="AN24" s="11"/>
      <c r="AO24" s="11"/>
      <c r="AP24" s="11"/>
      <c r="AQ24" s="11"/>
      <c r="AR24" s="49"/>
      <c r="AS24" s="11"/>
      <c r="AT24" s="11"/>
      <c r="AU24" s="11"/>
      <c r="AV24" s="11"/>
      <c r="AW24" s="11"/>
      <c r="AX24" s="11"/>
      <c r="AY24" s="11"/>
      <c r="AZ24" s="11"/>
      <c r="BA24" s="11"/>
      <c r="BB24" s="11"/>
      <c r="BC24" s="49">
        <f t="shared" si="4"/>
        <v>0</v>
      </c>
      <c r="BD24" s="11"/>
      <c r="BE24" s="11"/>
      <c r="BF24" s="11"/>
      <c r="BG24" s="11"/>
      <c r="BH24" s="11"/>
      <c r="BI24" s="11"/>
      <c r="BJ24" s="11"/>
      <c r="BK24" s="49">
        <f t="shared" si="5"/>
        <v>0</v>
      </c>
      <c r="BL24" s="11"/>
      <c r="BM24" s="11"/>
      <c r="BN24" s="11"/>
      <c r="BO24" s="11"/>
      <c r="BP24" s="11"/>
      <c r="BQ24" s="49">
        <f t="shared" si="6"/>
        <v>0</v>
      </c>
      <c r="BR24" s="11"/>
      <c r="BS24" s="11"/>
      <c r="BT24" s="11"/>
      <c r="BU24" s="11"/>
      <c r="BV24" s="11"/>
      <c r="BW24" s="11"/>
      <c r="BX24" s="49"/>
      <c r="BY24" s="49">
        <f t="shared" si="8"/>
        <v>0</v>
      </c>
      <c r="BZ24" s="11"/>
      <c r="CA24" s="11"/>
      <c r="CB24" s="11"/>
      <c r="CC24" s="11"/>
      <c r="CD24" s="11"/>
      <c r="CE24" s="11"/>
      <c r="CF24" s="11"/>
      <c r="CG24" s="11"/>
      <c r="CH24" s="11"/>
      <c r="CI24" s="11"/>
      <c r="CJ24" s="11"/>
      <c r="CK24" s="11"/>
      <c r="CL24" s="49"/>
      <c r="CM24" s="11"/>
      <c r="CN24" s="11"/>
      <c r="CO24" s="11"/>
      <c r="CP24" s="11"/>
      <c r="CQ24" s="11"/>
      <c r="CR24" s="11"/>
      <c r="CS24" s="11"/>
      <c r="CT24" s="11"/>
      <c r="CU24" s="11"/>
      <c r="CV24" s="11"/>
      <c r="CW24" s="11"/>
      <c r="CX24" s="11"/>
      <c r="CY24" s="26"/>
      <c r="CZ24" s="15"/>
      <c r="DA24" s="11"/>
      <c r="DB24" s="11"/>
      <c r="DC24" s="11"/>
      <c r="DD24" s="11"/>
      <c r="DE24" s="11"/>
      <c r="DF24" s="11"/>
      <c r="DG24" s="11"/>
      <c r="DH24" s="11"/>
      <c r="DI24" s="11"/>
      <c r="DJ24" s="11"/>
      <c r="DK24" s="11"/>
      <c r="DL24" s="26"/>
    </row>
    <row r="25" spans="1:116">
      <c r="A25" s="47"/>
      <c r="B25" s="49"/>
      <c r="C25" s="4"/>
      <c r="D25" s="4"/>
      <c r="E25" s="4"/>
      <c r="F25" s="5"/>
      <c r="G25" s="4"/>
      <c r="H25" s="15"/>
      <c r="I25" s="11"/>
      <c r="J25" s="11"/>
      <c r="K25" s="11"/>
      <c r="L25" s="11"/>
      <c r="M25" s="11"/>
      <c r="N25" s="11"/>
      <c r="O25" s="11"/>
      <c r="P25" s="11"/>
      <c r="Q25" s="26">
        <f t="shared" si="17"/>
        <v>0</v>
      </c>
      <c r="R25" s="15"/>
      <c r="S25" s="11"/>
      <c r="T25" s="11"/>
      <c r="U25" s="11"/>
      <c r="V25" s="11"/>
      <c r="W25" s="11"/>
      <c r="X25" s="11"/>
      <c r="Y25" s="11"/>
      <c r="Z25" s="49">
        <f t="shared" si="0"/>
        <v>0</v>
      </c>
      <c r="AA25" s="11"/>
      <c r="AB25" s="11"/>
      <c r="AC25" s="11"/>
      <c r="AD25" s="11"/>
      <c r="AE25" s="11"/>
      <c r="AF25" s="11"/>
      <c r="AG25" s="49">
        <f t="shared" si="1"/>
        <v>0</v>
      </c>
      <c r="AH25" s="11"/>
      <c r="AI25" s="11"/>
      <c r="AJ25" s="11"/>
      <c r="AK25" s="11"/>
      <c r="AL25" s="49">
        <f t="shared" si="2"/>
        <v>0</v>
      </c>
      <c r="AM25" s="11"/>
      <c r="AN25" s="11"/>
      <c r="AO25" s="11"/>
      <c r="AP25" s="11"/>
      <c r="AQ25" s="11"/>
      <c r="AR25" s="49">
        <f>AD25-SUM(AM25:AQ25)</f>
        <v>0</v>
      </c>
      <c r="AS25" s="11"/>
      <c r="AT25" s="11"/>
      <c r="AU25" s="11"/>
      <c r="AV25" s="11"/>
      <c r="AW25" s="11"/>
      <c r="AX25" s="11"/>
      <c r="AY25" s="11"/>
      <c r="AZ25" s="11"/>
      <c r="BA25" s="11"/>
      <c r="BB25" s="11"/>
      <c r="BC25" s="49">
        <f t="shared" si="4"/>
        <v>0</v>
      </c>
      <c r="BD25" s="11"/>
      <c r="BE25" s="11"/>
      <c r="BF25" s="11"/>
      <c r="BG25" s="11"/>
      <c r="BH25" s="11"/>
      <c r="BI25" s="11"/>
      <c r="BJ25" s="11"/>
      <c r="BK25" s="49">
        <f t="shared" si="5"/>
        <v>0</v>
      </c>
      <c r="BL25" s="11"/>
      <c r="BM25" s="11"/>
      <c r="BN25" s="11"/>
      <c r="BO25" s="11"/>
      <c r="BP25" s="11"/>
      <c r="BQ25" s="49">
        <f t="shared" si="6"/>
        <v>0</v>
      </c>
      <c r="BR25" s="11"/>
      <c r="BS25" s="11"/>
      <c r="BT25" s="11"/>
      <c r="BU25" s="11"/>
      <c r="BV25" s="11"/>
      <c r="BW25" s="11"/>
      <c r="BX25" s="49">
        <f>AC25-SUM(BR25:BW25)</f>
        <v>0</v>
      </c>
      <c r="BY25" s="49">
        <f t="shared" si="8"/>
        <v>0</v>
      </c>
      <c r="BZ25" s="11"/>
      <c r="CA25" s="11"/>
      <c r="CB25" s="11"/>
      <c r="CC25" s="11"/>
      <c r="CD25" s="11"/>
      <c r="CE25" s="11"/>
      <c r="CF25" s="11"/>
      <c r="CG25" s="11"/>
      <c r="CH25" s="11"/>
      <c r="CI25" s="11"/>
      <c r="CJ25" s="11"/>
      <c r="CK25" s="11"/>
      <c r="CL25" s="49">
        <f>SUM(BZ25:CK25)</f>
        <v>0</v>
      </c>
      <c r="CM25" s="11">
        <v>0</v>
      </c>
      <c r="CN25" s="11">
        <v>0</v>
      </c>
      <c r="CO25" s="11">
        <v>0</v>
      </c>
      <c r="CP25" s="11">
        <v>0</v>
      </c>
      <c r="CQ25" s="11">
        <v>0</v>
      </c>
      <c r="CR25" s="11">
        <v>0</v>
      </c>
      <c r="CS25" s="11">
        <v>0</v>
      </c>
      <c r="CT25" s="11">
        <v>0</v>
      </c>
      <c r="CU25" s="11">
        <v>0</v>
      </c>
      <c r="CV25" s="11">
        <v>0</v>
      </c>
      <c r="CW25" s="11">
        <v>0</v>
      </c>
      <c r="CX25" s="11">
        <v>0</v>
      </c>
      <c r="CY25" s="26">
        <f>SUM(CM25:CX25)</f>
        <v>0</v>
      </c>
      <c r="CZ25" s="15">
        <v>0</v>
      </c>
      <c r="DA25" s="11">
        <v>0</v>
      </c>
      <c r="DB25" s="11">
        <v>0</v>
      </c>
      <c r="DC25" s="11">
        <v>0</v>
      </c>
      <c r="DD25" s="11">
        <v>0</v>
      </c>
      <c r="DE25" s="11">
        <v>0</v>
      </c>
      <c r="DF25" s="11">
        <v>0</v>
      </c>
      <c r="DG25" s="11">
        <v>0</v>
      </c>
      <c r="DH25" s="11">
        <v>0</v>
      </c>
      <c r="DI25" s="11">
        <v>0</v>
      </c>
      <c r="DJ25" s="11">
        <v>0</v>
      </c>
      <c r="DK25" s="11">
        <v>0</v>
      </c>
      <c r="DL25" s="26">
        <f>SUM(CZ25:DK25)</f>
        <v>0</v>
      </c>
    </row>
    <row r="26" spans="1:116">
      <c r="A26" s="47"/>
      <c r="B26" s="49"/>
      <c r="C26" s="28" t="s">
        <v>347</v>
      </c>
      <c r="D26" s="28"/>
      <c r="E26" s="28"/>
      <c r="F26" s="26"/>
      <c r="G26" s="28"/>
      <c r="H26" s="28">
        <f t="shared" ref="H26:Y26" si="39">SUM(H19:H25)</f>
        <v>888</v>
      </c>
      <c r="I26" s="28">
        <f t="shared" si="39"/>
        <v>34500</v>
      </c>
      <c r="J26" s="28">
        <f t="shared" si="39"/>
        <v>0</v>
      </c>
      <c r="K26" s="28">
        <f t="shared" si="39"/>
        <v>3775</v>
      </c>
      <c r="L26" s="28">
        <f t="shared" si="39"/>
        <v>0</v>
      </c>
      <c r="M26" s="28">
        <f t="shared" si="39"/>
        <v>0</v>
      </c>
      <c r="N26" s="28">
        <f t="shared" si="39"/>
        <v>0</v>
      </c>
      <c r="O26" s="28">
        <f t="shared" si="39"/>
        <v>0</v>
      </c>
      <c r="P26" s="28">
        <f t="shared" si="39"/>
        <v>0</v>
      </c>
      <c r="Q26" s="26">
        <f t="shared" si="17"/>
        <v>39163</v>
      </c>
      <c r="R26" s="47">
        <f t="shared" si="39"/>
        <v>0</v>
      </c>
      <c r="S26" s="28">
        <f t="shared" si="39"/>
        <v>0</v>
      </c>
      <c r="T26" s="28">
        <f t="shared" si="39"/>
        <v>39163</v>
      </c>
      <c r="U26" s="28">
        <f t="shared" si="39"/>
        <v>0</v>
      </c>
      <c r="V26" s="28">
        <f t="shared" si="39"/>
        <v>0</v>
      </c>
      <c r="W26" s="28">
        <f t="shared" si="39"/>
        <v>0</v>
      </c>
      <c r="X26" s="28">
        <f t="shared" si="39"/>
        <v>0</v>
      </c>
      <c r="Y26" s="28">
        <f t="shared" si="39"/>
        <v>0</v>
      </c>
      <c r="Z26" s="49">
        <f t="shared" si="0"/>
        <v>39163</v>
      </c>
      <c r="AA26" s="28">
        <f t="shared" ref="AA26:AF26" si="40">SUM(AA19:AA25)</f>
        <v>0</v>
      </c>
      <c r="AB26" s="28">
        <f t="shared" si="40"/>
        <v>0</v>
      </c>
      <c r="AC26" s="28">
        <f t="shared" si="40"/>
        <v>758</v>
      </c>
      <c r="AD26" s="28">
        <f t="shared" si="40"/>
        <v>0</v>
      </c>
      <c r="AE26" s="28">
        <f t="shared" si="40"/>
        <v>0</v>
      </c>
      <c r="AF26" s="28">
        <f t="shared" si="40"/>
        <v>38405</v>
      </c>
      <c r="AG26" s="49">
        <f t="shared" si="1"/>
        <v>0</v>
      </c>
      <c r="AH26" s="28">
        <f>SUM(AH19:AH25)</f>
        <v>0</v>
      </c>
      <c r="AI26" s="28">
        <f>SUM(AI19:AI25)</f>
        <v>0</v>
      </c>
      <c r="AJ26" s="28">
        <f>SUM(AJ19:AJ25)</f>
        <v>0</v>
      </c>
      <c r="AK26" s="28">
        <f>SUM(AK19:AK25)</f>
        <v>0</v>
      </c>
      <c r="AL26" s="49">
        <f t="shared" si="2"/>
        <v>0</v>
      </c>
      <c r="AM26" s="28">
        <f>SUM(AM19:AM25)</f>
        <v>0</v>
      </c>
      <c r="AN26" s="28">
        <f>SUM(AN19:AN25)</f>
        <v>0</v>
      </c>
      <c r="AO26" s="28">
        <f>SUM(AO19:AO25)</f>
        <v>0</v>
      </c>
      <c r="AP26" s="28">
        <f>SUM(AP19:AP25)</f>
        <v>0</v>
      </c>
      <c r="AQ26" s="28">
        <f>SUM(AQ19:AQ25)</f>
        <v>0</v>
      </c>
      <c r="AR26" s="49">
        <f>AD26-SUM(AM26:AQ26)</f>
        <v>0</v>
      </c>
      <c r="AS26" s="28">
        <f t="shared" ref="AS26:BB26" si="41">SUM(AS19:AS25)</f>
        <v>0</v>
      </c>
      <c r="AT26" s="28">
        <f t="shared" si="41"/>
        <v>0</v>
      </c>
      <c r="AU26" s="28">
        <f t="shared" si="41"/>
        <v>0</v>
      </c>
      <c r="AV26" s="28">
        <f t="shared" si="41"/>
        <v>0</v>
      </c>
      <c r="AW26" s="28">
        <f t="shared" si="41"/>
        <v>0</v>
      </c>
      <c r="AX26" s="28">
        <f t="shared" si="41"/>
        <v>0</v>
      </c>
      <c r="AY26" s="28">
        <f t="shared" si="41"/>
        <v>0</v>
      </c>
      <c r="AZ26" s="28">
        <f t="shared" si="41"/>
        <v>0</v>
      </c>
      <c r="BA26" s="28">
        <f t="shared" si="41"/>
        <v>0</v>
      </c>
      <c r="BB26" s="28">
        <f t="shared" si="41"/>
        <v>0</v>
      </c>
      <c r="BC26" s="49">
        <f t="shared" si="4"/>
        <v>0</v>
      </c>
      <c r="BD26" s="28">
        <f t="shared" ref="BD26:BJ26" si="42">SUM(BD19:BD25)</f>
        <v>0</v>
      </c>
      <c r="BE26" s="28">
        <f t="shared" si="42"/>
        <v>0</v>
      </c>
      <c r="BF26" s="28">
        <f t="shared" si="42"/>
        <v>0</v>
      </c>
      <c r="BG26" s="28">
        <f t="shared" si="42"/>
        <v>0</v>
      </c>
      <c r="BH26" s="28">
        <f t="shared" si="42"/>
        <v>0</v>
      </c>
      <c r="BI26" s="28">
        <f t="shared" si="42"/>
        <v>0</v>
      </c>
      <c r="BJ26" s="28">
        <f t="shared" si="42"/>
        <v>0</v>
      </c>
      <c r="BK26" s="49">
        <f t="shared" si="5"/>
        <v>38405</v>
      </c>
      <c r="BL26" s="28">
        <f>SUM(BL19:BL25)</f>
        <v>0</v>
      </c>
      <c r="BM26" s="28">
        <f>SUM(BM19:BM25)</f>
        <v>0</v>
      </c>
      <c r="BN26" s="28">
        <f>SUM(BN19:BN25)</f>
        <v>0</v>
      </c>
      <c r="BO26" s="28">
        <f>SUM(BO19:BO25)</f>
        <v>0</v>
      </c>
      <c r="BP26" s="28">
        <f>SUM(BP19:BP25)</f>
        <v>0</v>
      </c>
      <c r="BQ26" s="49">
        <f t="shared" si="6"/>
        <v>0</v>
      </c>
      <c r="BR26" s="28">
        <f t="shared" ref="BR26:BW26" si="43">SUM(BR19:BR25)</f>
        <v>0</v>
      </c>
      <c r="BS26" s="28">
        <f t="shared" si="43"/>
        <v>0</v>
      </c>
      <c r="BT26" s="28">
        <f t="shared" si="43"/>
        <v>0</v>
      </c>
      <c r="BU26" s="28">
        <f t="shared" si="43"/>
        <v>0</v>
      </c>
      <c r="BV26" s="28">
        <f t="shared" si="43"/>
        <v>0</v>
      </c>
      <c r="BW26" s="28">
        <f t="shared" si="43"/>
        <v>0</v>
      </c>
      <c r="BX26" s="49">
        <f>AC26-SUM(BR26:BW26)</f>
        <v>758</v>
      </c>
      <c r="BY26" s="49">
        <f t="shared" si="8"/>
        <v>0</v>
      </c>
      <c r="BZ26" s="28">
        <f t="shared" ref="BZ26:CK26" si="44">SUM(BZ19:BZ25)</f>
        <v>0</v>
      </c>
      <c r="CA26" s="28">
        <f t="shared" si="44"/>
        <v>0</v>
      </c>
      <c r="CB26" s="28">
        <f t="shared" si="44"/>
        <v>0</v>
      </c>
      <c r="CC26" s="28">
        <f t="shared" si="44"/>
        <v>0</v>
      </c>
      <c r="CD26" s="28">
        <f t="shared" si="44"/>
        <v>0</v>
      </c>
      <c r="CE26" s="28">
        <f t="shared" si="44"/>
        <v>0</v>
      </c>
      <c r="CF26" s="28">
        <f t="shared" si="44"/>
        <v>0</v>
      </c>
      <c r="CG26" s="28">
        <f t="shared" si="44"/>
        <v>0</v>
      </c>
      <c r="CH26" s="28">
        <f t="shared" si="44"/>
        <v>0</v>
      </c>
      <c r="CI26" s="28">
        <f t="shared" si="44"/>
        <v>0</v>
      </c>
      <c r="CJ26" s="28">
        <f t="shared" si="44"/>
        <v>0</v>
      </c>
      <c r="CK26" s="28">
        <f t="shared" si="44"/>
        <v>0</v>
      </c>
      <c r="CL26" s="49">
        <f>SUM(BZ26:CK26)</f>
        <v>0</v>
      </c>
      <c r="CM26" s="28">
        <f t="shared" ref="CM26:DL26" si="45">SUM(CM19:CM25)</f>
        <v>0</v>
      </c>
      <c r="CN26" s="28">
        <f t="shared" si="45"/>
        <v>0</v>
      </c>
      <c r="CO26" s="28">
        <f t="shared" si="45"/>
        <v>0</v>
      </c>
      <c r="CP26" s="28">
        <f t="shared" si="45"/>
        <v>0</v>
      </c>
      <c r="CQ26" s="28">
        <f t="shared" si="45"/>
        <v>0</v>
      </c>
      <c r="CR26" s="28">
        <f t="shared" si="45"/>
        <v>0</v>
      </c>
      <c r="CS26" s="28">
        <f t="shared" si="45"/>
        <v>0</v>
      </c>
      <c r="CT26" s="28">
        <f t="shared" si="45"/>
        <v>0</v>
      </c>
      <c r="CU26" s="28">
        <f t="shared" si="45"/>
        <v>0</v>
      </c>
      <c r="CV26" s="28">
        <f t="shared" si="45"/>
        <v>0</v>
      </c>
      <c r="CW26" s="28">
        <f t="shared" si="45"/>
        <v>0</v>
      </c>
      <c r="CX26" s="28">
        <f t="shared" si="45"/>
        <v>0</v>
      </c>
      <c r="CY26" s="26">
        <f t="shared" si="45"/>
        <v>0</v>
      </c>
      <c r="CZ26" s="47">
        <f t="shared" si="45"/>
        <v>0</v>
      </c>
      <c r="DA26" s="28">
        <f t="shared" si="45"/>
        <v>0</v>
      </c>
      <c r="DB26" s="28">
        <f t="shared" si="45"/>
        <v>0</v>
      </c>
      <c r="DC26" s="28">
        <f t="shared" si="45"/>
        <v>0</v>
      </c>
      <c r="DD26" s="28">
        <f t="shared" si="45"/>
        <v>0</v>
      </c>
      <c r="DE26" s="28">
        <f t="shared" si="45"/>
        <v>0</v>
      </c>
      <c r="DF26" s="28">
        <f t="shared" si="45"/>
        <v>0</v>
      </c>
      <c r="DG26" s="28">
        <f t="shared" si="45"/>
        <v>0</v>
      </c>
      <c r="DH26" s="28">
        <f t="shared" si="45"/>
        <v>0</v>
      </c>
      <c r="DI26" s="28">
        <f t="shared" si="45"/>
        <v>0</v>
      </c>
      <c r="DJ26" s="28">
        <f t="shared" si="45"/>
        <v>0</v>
      </c>
      <c r="DK26" s="28">
        <f t="shared" si="45"/>
        <v>0</v>
      </c>
      <c r="DL26" s="26">
        <f t="shared" si="45"/>
        <v>0</v>
      </c>
    </row>
    <row r="27" spans="1:116">
      <c r="A27" s="47"/>
      <c r="B27" s="49"/>
      <c r="C27" s="4"/>
      <c r="D27" s="4"/>
      <c r="E27" s="4"/>
      <c r="F27" s="5"/>
      <c r="G27" s="4"/>
      <c r="H27" s="15"/>
      <c r="I27" s="11"/>
      <c r="J27" s="11"/>
      <c r="K27" s="11"/>
      <c r="L27" s="11"/>
      <c r="M27" s="11"/>
      <c r="N27" s="11"/>
      <c r="O27" s="11"/>
      <c r="P27" s="11"/>
      <c r="Q27" s="26">
        <f t="shared" si="17"/>
        <v>0</v>
      </c>
      <c r="R27" s="15">
        <v>0</v>
      </c>
      <c r="S27" s="11">
        <v>0</v>
      </c>
      <c r="T27" s="11">
        <v>0</v>
      </c>
      <c r="U27" s="11"/>
      <c r="V27" s="11"/>
      <c r="W27" s="11"/>
      <c r="X27" s="11">
        <v>0</v>
      </c>
      <c r="Y27" s="11">
        <v>0</v>
      </c>
      <c r="Z27" s="49">
        <f t="shared" si="0"/>
        <v>0</v>
      </c>
      <c r="AA27" s="11"/>
      <c r="AB27" s="11"/>
      <c r="AC27" s="11"/>
      <c r="AD27" s="11"/>
      <c r="AE27" s="11"/>
      <c r="AF27" s="11"/>
      <c r="AG27" s="49">
        <f t="shared" si="1"/>
        <v>0</v>
      </c>
      <c r="AH27" s="11"/>
      <c r="AI27" s="11"/>
      <c r="AJ27" s="11"/>
      <c r="AK27" s="11"/>
      <c r="AL27" s="49">
        <f t="shared" si="2"/>
        <v>0</v>
      </c>
      <c r="AM27" s="11"/>
      <c r="AN27" s="11"/>
      <c r="AO27" s="11"/>
      <c r="AP27" s="11"/>
      <c r="AQ27" s="11"/>
      <c r="AR27" s="49">
        <f t="shared" si="3"/>
        <v>0</v>
      </c>
      <c r="AS27" s="11"/>
      <c r="AT27" s="11"/>
      <c r="AU27" s="11"/>
      <c r="AV27" s="11"/>
      <c r="AW27" s="11"/>
      <c r="AX27" s="11"/>
      <c r="AY27" s="11"/>
      <c r="AZ27" s="11"/>
      <c r="BA27" s="11"/>
      <c r="BB27" s="11"/>
      <c r="BC27" s="49">
        <f t="shared" si="4"/>
        <v>0</v>
      </c>
      <c r="BD27" s="11"/>
      <c r="BE27" s="11"/>
      <c r="BF27" s="11"/>
      <c r="BG27" s="11"/>
      <c r="BH27" s="11"/>
      <c r="BI27" s="11"/>
      <c r="BJ27" s="11"/>
      <c r="BK27" s="49">
        <f t="shared" si="5"/>
        <v>0</v>
      </c>
      <c r="BL27" s="11"/>
      <c r="BM27" s="11"/>
      <c r="BN27" s="11"/>
      <c r="BO27" s="11"/>
      <c r="BP27" s="11"/>
      <c r="BQ27" s="49">
        <f t="shared" si="6"/>
        <v>0</v>
      </c>
      <c r="BR27" s="11"/>
      <c r="BS27" s="11"/>
      <c r="BT27" s="11"/>
      <c r="BU27" s="11"/>
      <c r="BV27" s="11"/>
      <c r="BW27" s="11"/>
      <c r="BX27" s="49">
        <f t="shared" si="7"/>
        <v>0</v>
      </c>
      <c r="BY27" s="49">
        <f t="shared" si="8"/>
        <v>0</v>
      </c>
      <c r="BZ27" s="11"/>
      <c r="CA27" s="11"/>
      <c r="CB27" s="11"/>
      <c r="CC27" s="11"/>
      <c r="CD27" s="11"/>
      <c r="CE27" s="11"/>
      <c r="CF27" s="11"/>
      <c r="CG27" s="11"/>
      <c r="CH27" s="11"/>
      <c r="CI27" s="11"/>
      <c r="CJ27" s="11"/>
      <c r="CK27" s="11"/>
      <c r="CL27" s="49">
        <f t="shared" si="9"/>
        <v>0</v>
      </c>
      <c r="CM27" s="11">
        <v>0</v>
      </c>
      <c r="CN27" s="11">
        <v>0</v>
      </c>
      <c r="CO27" s="11">
        <v>0</v>
      </c>
      <c r="CP27" s="11">
        <v>0</v>
      </c>
      <c r="CQ27" s="11">
        <v>0</v>
      </c>
      <c r="CR27" s="11">
        <v>0</v>
      </c>
      <c r="CS27" s="11">
        <v>0</v>
      </c>
      <c r="CT27" s="11">
        <v>0</v>
      </c>
      <c r="CU27" s="11">
        <v>0</v>
      </c>
      <c r="CV27" s="11">
        <v>0</v>
      </c>
      <c r="CW27" s="11">
        <v>0</v>
      </c>
      <c r="CX27" s="11">
        <v>0</v>
      </c>
      <c r="CY27" s="26">
        <f>SUM(CM27:CX27)</f>
        <v>0</v>
      </c>
      <c r="CZ27" s="15">
        <v>0</v>
      </c>
      <c r="DA27" s="11">
        <v>0</v>
      </c>
      <c r="DB27" s="11">
        <v>0</v>
      </c>
      <c r="DC27" s="11">
        <v>0</v>
      </c>
      <c r="DD27" s="11">
        <v>0</v>
      </c>
      <c r="DE27" s="11">
        <v>0</v>
      </c>
      <c r="DF27" s="11">
        <v>0</v>
      </c>
      <c r="DG27" s="11">
        <v>0</v>
      </c>
      <c r="DH27" s="11">
        <v>0</v>
      </c>
      <c r="DI27" s="11">
        <v>0</v>
      </c>
      <c r="DJ27" s="11">
        <v>0</v>
      </c>
      <c r="DK27" s="11">
        <v>0</v>
      </c>
      <c r="DL27" s="26">
        <f>SUM(CZ27:DK27)</f>
        <v>0</v>
      </c>
    </row>
    <row r="28" spans="1:116">
      <c r="A28" s="47"/>
      <c r="B28" s="49"/>
      <c r="C28" s="4"/>
      <c r="D28" s="4"/>
      <c r="E28" s="4"/>
      <c r="F28" s="5"/>
      <c r="G28" s="4"/>
      <c r="H28" s="15"/>
      <c r="I28" s="11"/>
      <c r="J28" s="11"/>
      <c r="K28" s="11"/>
      <c r="L28" s="11"/>
      <c r="M28" s="11"/>
      <c r="N28" s="11"/>
      <c r="O28" s="11"/>
      <c r="P28" s="11"/>
      <c r="Q28" s="26">
        <f t="shared" si="17"/>
        <v>0</v>
      </c>
      <c r="R28" s="15">
        <v>0</v>
      </c>
      <c r="S28" s="11">
        <v>0</v>
      </c>
      <c r="T28" s="11">
        <v>0</v>
      </c>
      <c r="U28" s="11"/>
      <c r="V28" s="11"/>
      <c r="W28" s="11"/>
      <c r="X28" s="11">
        <v>0</v>
      </c>
      <c r="Y28" s="11">
        <v>0</v>
      </c>
      <c r="Z28" s="49">
        <f t="shared" si="0"/>
        <v>0</v>
      </c>
      <c r="AA28" s="11"/>
      <c r="AB28" s="11"/>
      <c r="AC28" s="11"/>
      <c r="AD28" s="11"/>
      <c r="AE28" s="11"/>
      <c r="AF28" s="11"/>
      <c r="AG28" s="49">
        <f t="shared" si="1"/>
        <v>0</v>
      </c>
      <c r="AH28" s="11"/>
      <c r="AI28" s="11"/>
      <c r="AJ28" s="11"/>
      <c r="AK28" s="11"/>
      <c r="AL28" s="49">
        <f t="shared" si="2"/>
        <v>0</v>
      </c>
      <c r="AM28" s="11"/>
      <c r="AN28" s="11"/>
      <c r="AO28" s="11"/>
      <c r="AP28" s="11"/>
      <c r="AQ28" s="11"/>
      <c r="AR28" s="49">
        <f t="shared" si="3"/>
        <v>0</v>
      </c>
      <c r="AS28" s="11"/>
      <c r="AT28" s="11"/>
      <c r="AU28" s="11"/>
      <c r="AV28" s="11"/>
      <c r="AW28" s="11"/>
      <c r="AX28" s="11"/>
      <c r="AY28" s="11"/>
      <c r="AZ28" s="11"/>
      <c r="BA28" s="11"/>
      <c r="BB28" s="11"/>
      <c r="BC28" s="49">
        <f t="shared" si="4"/>
        <v>0</v>
      </c>
      <c r="BD28" s="11"/>
      <c r="BE28" s="11"/>
      <c r="BF28" s="11"/>
      <c r="BG28" s="11"/>
      <c r="BH28" s="11"/>
      <c r="BI28" s="11"/>
      <c r="BJ28" s="11"/>
      <c r="BK28" s="49">
        <f t="shared" si="5"/>
        <v>0</v>
      </c>
      <c r="BL28" s="11"/>
      <c r="BM28" s="11"/>
      <c r="BN28" s="11"/>
      <c r="BO28" s="11"/>
      <c r="BP28" s="11"/>
      <c r="BQ28" s="49">
        <f t="shared" si="6"/>
        <v>0</v>
      </c>
      <c r="BR28" s="11"/>
      <c r="BS28" s="11"/>
      <c r="BT28" s="11"/>
      <c r="BU28" s="11"/>
      <c r="BV28" s="11"/>
      <c r="BW28" s="11"/>
      <c r="BX28" s="49">
        <f t="shared" si="7"/>
        <v>0</v>
      </c>
      <c r="BY28" s="49">
        <f t="shared" si="8"/>
        <v>0</v>
      </c>
      <c r="BZ28" s="11"/>
      <c r="CA28" s="11"/>
      <c r="CB28" s="11"/>
      <c r="CC28" s="11"/>
      <c r="CD28" s="11"/>
      <c r="CE28" s="11"/>
      <c r="CF28" s="11"/>
      <c r="CG28" s="11"/>
      <c r="CH28" s="11"/>
      <c r="CI28" s="11"/>
      <c r="CJ28" s="11"/>
      <c r="CK28" s="11"/>
      <c r="CL28" s="49">
        <f t="shared" si="9"/>
        <v>0</v>
      </c>
      <c r="CM28" s="11">
        <v>0</v>
      </c>
      <c r="CN28" s="11">
        <v>0</v>
      </c>
      <c r="CO28" s="11">
        <v>0</v>
      </c>
      <c r="CP28" s="11">
        <v>0</v>
      </c>
      <c r="CQ28" s="11">
        <v>0</v>
      </c>
      <c r="CR28" s="11">
        <v>0</v>
      </c>
      <c r="CS28" s="11">
        <v>0</v>
      </c>
      <c r="CT28" s="11">
        <v>0</v>
      </c>
      <c r="CU28" s="11">
        <v>0</v>
      </c>
      <c r="CV28" s="11">
        <v>0</v>
      </c>
      <c r="CW28" s="11">
        <v>0</v>
      </c>
      <c r="CX28" s="11">
        <v>0</v>
      </c>
      <c r="CY28" s="26">
        <f>SUM(CM28:CX28)</f>
        <v>0</v>
      </c>
      <c r="CZ28" s="15">
        <v>0</v>
      </c>
      <c r="DA28" s="11">
        <v>0</v>
      </c>
      <c r="DB28" s="11">
        <v>0</v>
      </c>
      <c r="DC28" s="11">
        <v>0</v>
      </c>
      <c r="DD28" s="11">
        <v>0</v>
      </c>
      <c r="DE28" s="11">
        <v>0</v>
      </c>
      <c r="DF28" s="11">
        <v>0</v>
      </c>
      <c r="DG28" s="11">
        <v>0</v>
      </c>
      <c r="DH28" s="11">
        <v>0</v>
      </c>
      <c r="DI28" s="11">
        <v>0</v>
      </c>
      <c r="DJ28" s="11">
        <v>0</v>
      </c>
      <c r="DK28" s="11">
        <v>0</v>
      </c>
      <c r="DL28" s="26">
        <f>SUM(CZ28:DK28)</f>
        <v>0</v>
      </c>
    </row>
    <row r="29" spans="1:116">
      <c r="A29" s="47"/>
      <c r="B29" s="49"/>
      <c r="C29" s="4"/>
      <c r="D29" s="4"/>
      <c r="E29" s="4"/>
      <c r="F29" s="5"/>
      <c r="G29" s="4"/>
      <c r="H29" s="15"/>
      <c r="I29" s="11"/>
      <c r="J29" s="11"/>
      <c r="K29" s="11"/>
      <c r="L29" s="11"/>
      <c r="M29" s="11"/>
      <c r="N29" s="11"/>
      <c r="O29" s="11"/>
      <c r="P29" s="11"/>
      <c r="Q29" s="26">
        <f t="shared" si="17"/>
        <v>0</v>
      </c>
      <c r="R29" s="15">
        <v>0</v>
      </c>
      <c r="S29" s="11">
        <v>0</v>
      </c>
      <c r="T29" s="11">
        <v>0</v>
      </c>
      <c r="U29" s="11"/>
      <c r="V29" s="11"/>
      <c r="W29" s="11"/>
      <c r="X29" s="11">
        <v>0</v>
      </c>
      <c r="Y29" s="11">
        <v>0</v>
      </c>
      <c r="Z29" s="49">
        <f t="shared" si="0"/>
        <v>0</v>
      </c>
      <c r="AA29" s="11"/>
      <c r="AB29" s="11"/>
      <c r="AC29" s="11"/>
      <c r="AD29" s="11"/>
      <c r="AE29" s="11"/>
      <c r="AF29" s="11"/>
      <c r="AG29" s="49">
        <f t="shared" si="1"/>
        <v>0</v>
      </c>
      <c r="AH29" s="11"/>
      <c r="AI29" s="11"/>
      <c r="AJ29" s="11"/>
      <c r="AK29" s="11"/>
      <c r="AL29" s="49">
        <f t="shared" si="2"/>
        <v>0</v>
      </c>
      <c r="AM29" s="11"/>
      <c r="AN29" s="11"/>
      <c r="AO29" s="11"/>
      <c r="AP29" s="11"/>
      <c r="AQ29" s="11"/>
      <c r="AR29" s="49">
        <f t="shared" si="3"/>
        <v>0</v>
      </c>
      <c r="AS29" s="11"/>
      <c r="AT29" s="11"/>
      <c r="AU29" s="11"/>
      <c r="AV29" s="11"/>
      <c r="AW29" s="11"/>
      <c r="AX29" s="11"/>
      <c r="AY29" s="11"/>
      <c r="AZ29" s="11"/>
      <c r="BA29" s="11"/>
      <c r="BB29" s="11"/>
      <c r="BC29" s="49">
        <f t="shared" si="4"/>
        <v>0</v>
      </c>
      <c r="BD29" s="11"/>
      <c r="BE29" s="11"/>
      <c r="BF29" s="11"/>
      <c r="BG29" s="11"/>
      <c r="BH29" s="11"/>
      <c r="BI29" s="11"/>
      <c r="BJ29" s="11"/>
      <c r="BK29" s="49">
        <f t="shared" si="5"/>
        <v>0</v>
      </c>
      <c r="BL29" s="11"/>
      <c r="BM29" s="11"/>
      <c r="BN29" s="11"/>
      <c r="BO29" s="11"/>
      <c r="BP29" s="11"/>
      <c r="BQ29" s="49">
        <f t="shared" si="6"/>
        <v>0</v>
      </c>
      <c r="BR29" s="11"/>
      <c r="BS29" s="11"/>
      <c r="BT29" s="11"/>
      <c r="BU29" s="11"/>
      <c r="BV29" s="11"/>
      <c r="BW29" s="11"/>
      <c r="BX29" s="49">
        <f t="shared" si="7"/>
        <v>0</v>
      </c>
      <c r="BY29" s="49">
        <f t="shared" si="8"/>
        <v>0</v>
      </c>
      <c r="BZ29" s="11"/>
      <c r="CA29" s="11"/>
      <c r="CB29" s="11"/>
      <c r="CC29" s="11"/>
      <c r="CD29" s="11"/>
      <c r="CE29" s="11"/>
      <c r="CF29" s="11"/>
      <c r="CG29" s="11"/>
      <c r="CH29" s="11"/>
      <c r="CI29" s="11"/>
      <c r="CJ29" s="11"/>
      <c r="CK29" s="11"/>
      <c r="CL29" s="49">
        <f t="shared" si="9"/>
        <v>0</v>
      </c>
      <c r="CM29" s="11">
        <v>0</v>
      </c>
      <c r="CN29" s="11">
        <v>0</v>
      </c>
      <c r="CO29" s="11">
        <v>0</v>
      </c>
      <c r="CP29" s="11">
        <v>0</v>
      </c>
      <c r="CQ29" s="11">
        <v>0</v>
      </c>
      <c r="CR29" s="11">
        <v>0</v>
      </c>
      <c r="CS29" s="11">
        <v>0</v>
      </c>
      <c r="CT29" s="11">
        <v>0</v>
      </c>
      <c r="CU29" s="11">
        <v>0</v>
      </c>
      <c r="CV29" s="11">
        <v>0</v>
      </c>
      <c r="CW29" s="11">
        <v>0</v>
      </c>
      <c r="CX29" s="11">
        <v>0</v>
      </c>
      <c r="CY29" s="26">
        <f>SUM(CM29:CX29)</f>
        <v>0</v>
      </c>
      <c r="CZ29" s="15">
        <v>0</v>
      </c>
      <c r="DA29" s="11">
        <v>0</v>
      </c>
      <c r="DB29" s="11">
        <v>0</v>
      </c>
      <c r="DC29" s="11">
        <v>0</v>
      </c>
      <c r="DD29" s="11">
        <v>0</v>
      </c>
      <c r="DE29" s="11">
        <v>0</v>
      </c>
      <c r="DF29" s="11">
        <v>0</v>
      </c>
      <c r="DG29" s="11">
        <v>0</v>
      </c>
      <c r="DH29" s="11">
        <v>0</v>
      </c>
      <c r="DI29" s="11">
        <v>0</v>
      </c>
      <c r="DJ29" s="11">
        <v>0</v>
      </c>
      <c r="DK29" s="11">
        <v>0</v>
      </c>
      <c r="DL29" s="26">
        <f>SUM(CZ29:DK29)</f>
        <v>0</v>
      </c>
    </row>
    <row r="30" spans="1:116" ht="13.8" thickBot="1">
      <c r="A30" s="53"/>
      <c r="B30" s="50"/>
      <c r="C30" s="29" t="s">
        <v>347</v>
      </c>
      <c r="D30" s="29"/>
      <c r="E30" s="29"/>
      <c r="F30" s="27"/>
      <c r="G30" s="29"/>
      <c r="H30" s="53">
        <f>SUM(H27:H29)</f>
        <v>0</v>
      </c>
      <c r="I30" s="29">
        <f t="shared" ref="I30:BT30" si="46">SUM(I27:I29)</f>
        <v>0</v>
      </c>
      <c r="J30" s="29">
        <f t="shared" si="46"/>
        <v>0</v>
      </c>
      <c r="K30" s="29">
        <f t="shared" si="46"/>
        <v>0</v>
      </c>
      <c r="L30" s="29">
        <f t="shared" si="46"/>
        <v>0</v>
      </c>
      <c r="M30" s="29">
        <f t="shared" si="46"/>
        <v>0</v>
      </c>
      <c r="N30" s="29">
        <f t="shared" si="46"/>
        <v>0</v>
      </c>
      <c r="O30" s="29">
        <f t="shared" si="46"/>
        <v>0</v>
      </c>
      <c r="P30" s="29">
        <f t="shared" si="46"/>
        <v>0</v>
      </c>
      <c r="Q30" s="27">
        <f t="shared" si="46"/>
        <v>0</v>
      </c>
      <c r="R30" s="53">
        <f t="shared" si="46"/>
        <v>0</v>
      </c>
      <c r="S30" s="29">
        <f t="shared" si="46"/>
        <v>0</v>
      </c>
      <c r="T30" s="29">
        <f t="shared" si="46"/>
        <v>0</v>
      </c>
      <c r="U30" s="29">
        <f t="shared" si="46"/>
        <v>0</v>
      </c>
      <c r="V30" s="29">
        <f t="shared" si="46"/>
        <v>0</v>
      </c>
      <c r="W30" s="29">
        <f t="shared" si="46"/>
        <v>0</v>
      </c>
      <c r="X30" s="29">
        <f t="shared" si="46"/>
        <v>0</v>
      </c>
      <c r="Y30" s="29">
        <f t="shared" si="46"/>
        <v>0</v>
      </c>
      <c r="Z30" s="49">
        <f t="shared" si="0"/>
        <v>0</v>
      </c>
      <c r="AA30" s="29">
        <f t="shared" si="46"/>
        <v>0</v>
      </c>
      <c r="AB30" s="29">
        <f t="shared" si="46"/>
        <v>0</v>
      </c>
      <c r="AC30" s="29">
        <f t="shared" si="46"/>
        <v>0</v>
      </c>
      <c r="AD30" s="29">
        <f t="shared" si="46"/>
        <v>0</v>
      </c>
      <c r="AE30" s="29">
        <f t="shared" si="46"/>
        <v>0</v>
      </c>
      <c r="AF30" s="29">
        <f t="shared" si="46"/>
        <v>0</v>
      </c>
      <c r="AG30" s="49">
        <f t="shared" si="1"/>
        <v>0</v>
      </c>
      <c r="AH30" s="29">
        <f t="shared" si="46"/>
        <v>0</v>
      </c>
      <c r="AI30" s="29">
        <f t="shared" si="46"/>
        <v>0</v>
      </c>
      <c r="AJ30" s="29">
        <f t="shared" si="46"/>
        <v>0</v>
      </c>
      <c r="AK30" s="29">
        <f t="shared" si="46"/>
        <v>0</v>
      </c>
      <c r="AL30" s="50">
        <f t="shared" si="2"/>
        <v>0</v>
      </c>
      <c r="AM30" s="29">
        <f t="shared" si="46"/>
        <v>0</v>
      </c>
      <c r="AN30" s="29">
        <f t="shared" si="46"/>
        <v>0</v>
      </c>
      <c r="AO30" s="29">
        <f t="shared" si="46"/>
        <v>0</v>
      </c>
      <c r="AP30" s="29">
        <f t="shared" si="46"/>
        <v>0</v>
      </c>
      <c r="AQ30" s="29">
        <f t="shared" si="46"/>
        <v>0</v>
      </c>
      <c r="AR30" s="50">
        <f t="shared" si="3"/>
        <v>0</v>
      </c>
      <c r="AS30" s="29">
        <f t="shared" si="46"/>
        <v>0</v>
      </c>
      <c r="AT30" s="29">
        <f t="shared" si="46"/>
        <v>0</v>
      </c>
      <c r="AU30" s="29">
        <f t="shared" si="46"/>
        <v>0</v>
      </c>
      <c r="AV30" s="29">
        <f t="shared" si="46"/>
        <v>0</v>
      </c>
      <c r="AW30" s="29">
        <f t="shared" si="46"/>
        <v>0</v>
      </c>
      <c r="AX30" s="29">
        <f t="shared" si="46"/>
        <v>0</v>
      </c>
      <c r="AY30" s="29">
        <f t="shared" si="46"/>
        <v>0</v>
      </c>
      <c r="AZ30" s="29">
        <f t="shared" si="46"/>
        <v>0</v>
      </c>
      <c r="BA30" s="29">
        <f t="shared" si="46"/>
        <v>0</v>
      </c>
      <c r="BB30" s="29">
        <f t="shared" si="46"/>
        <v>0</v>
      </c>
      <c r="BC30" s="50">
        <f t="shared" si="4"/>
        <v>0</v>
      </c>
      <c r="BD30" s="29">
        <f t="shared" si="46"/>
        <v>0</v>
      </c>
      <c r="BE30" s="29">
        <f t="shared" si="46"/>
        <v>0</v>
      </c>
      <c r="BF30" s="29">
        <f t="shared" si="46"/>
        <v>0</v>
      </c>
      <c r="BG30" s="29">
        <f t="shared" si="46"/>
        <v>0</v>
      </c>
      <c r="BH30" s="29">
        <f t="shared" si="46"/>
        <v>0</v>
      </c>
      <c r="BI30" s="29">
        <f t="shared" si="46"/>
        <v>0</v>
      </c>
      <c r="BJ30" s="29">
        <f t="shared" si="46"/>
        <v>0</v>
      </c>
      <c r="BK30" s="50">
        <f t="shared" si="5"/>
        <v>0</v>
      </c>
      <c r="BL30" s="29">
        <f t="shared" si="46"/>
        <v>0</v>
      </c>
      <c r="BM30" s="29">
        <f t="shared" si="46"/>
        <v>0</v>
      </c>
      <c r="BN30" s="29">
        <f t="shared" si="46"/>
        <v>0</v>
      </c>
      <c r="BO30" s="29">
        <f t="shared" si="46"/>
        <v>0</v>
      </c>
      <c r="BP30" s="29">
        <f t="shared" si="46"/>
        <v>0</v>
      </c>
      <c r="BQ30" s="50">
        <f t="shared" si="6"/>
        <v>0</v>
      </c>
      <c r="BR30" s="29">
        <f t="shared" si="46"/>
        <v>0</v>
      </c>
      <c r="BS30" s="29">
        <f t="shared" si="46"/>
        <v>0</v>
      </c>
      <c r="BT30" s="29">
        <f t="shared" si="46"/>
        <v>0</v>
      </c>
      <c r="BU30" s="29">
        <f t="shared" ref="BU30:DL30" si="47">SUM(BU27:BU29)</f>
        <v>0</v>
      </c>
      <c r="BV30" s="29">
        <f t="shared" si="47"/>
        <v>0</v>
      </c>
      <c r="BW30" s="29">
        <f t="shared" si="47"/>
        <v>0</v>
      </c>
      <c r="BX30" s="50">
        <f t="shared" si="7"/>
        <v>0</v>
      </c>
      <c r="BY30" s="50">
        <f t="shared" si="8"/>
        <v>0</v>
      </c>
      <c r="BZ30" s="29">
        <f t="shared" si="47"/>
        <v>0</v>
      </c>
      <c r="CA30" s="29">
        <f t="shared" si="47"/>
        <v>0</v>
      </c>
      <c r="CB30" s="29">
        <f t="shared" si="47"/>
        <v>0</v>
      </c>
      <c r="CC30" s="29">
        <f t="shared" si="47"/>
        <v>0</v>
      </c>
      <c r="CD30" s="29">
        <f t="shared" si="47"/>
        <v>0</v>
      </c>
      <c r="CE30" s="29">
        <f t="shared" si="47"/>
        <v>0</v>
      </c>
      <c r="CF30" s="29">
        <f t="shared" si="47"/>
        <v>0</v>
      </c>
      <c r="CG30" s="29">
        <f t="shared" si="47"/>
        <v>0</v>
      </c>
      <c r="CH30" s="29">
        <f t="shared" si="47"/>
        <v>0</v>
      </c>
      <c r="CI30" s="29">
        <f t="shared" si="47"/>
        <v>0</v>
      </c>
      <c r="CJ30" s="29">
        <f t="shared" si="47"/>
        <v>0</v>
      </c>
      <c r="CK30" s="29">
        <f t="shared" si="47"/>
        <v>0</v>
      </c>
      <c r="CL30" s="50">
        <f t="shared" si="9"/>
        <v>0</v>
      </c>
      <c r="CM30" s="29">
        <f t="shared" si="47"/>
        <v>0</v>
      </c>
      <c r="CN30" s="29">
        <f t="shared" si="47"/>
        <v>0</v>
      </c>
      <c r="CO30" s="29">
        <f t="shared" si="47"/>
        <v>0</v>
      </c>
      <c r="CP30" s="29">
        <f t="shared" si="47"/>
        <v>0</v>
      </c>
      <c r="CQ30" s="29">
        <f t="shared" si="47"/>
        <v>0</v>
      </c>
      <c r="CR30" s="29">
        <f t="shared" si="47"/>
        <v>0</v>
      </c>
      <c r="CS30" s="29">
        <f t="shared" si="47"/>
        <v>0</v>
      </c>
      <c r="CT30" s="29">
        <f t="shared" si="47"/>
        <v>0</v>
      </c>
      <c r="CU30" s="29">
        <f t="shared" si="47"/>
        <v>0</v>
      </c>
      <c r="CV30" s="29">
        <f t="shared" si="47"/>
        <v>0</v>
      </c>
      <c r="CW30" s="29">
        <f t="shared" si="47"/>
        <v>0</v>
      </c>
      <c r="CX30" s="29">
        <f t="shared" si="47"/>
        <v>0</v>
      </c>
      <c r="CY30" s="27">
        <f t="shared" si="47"/>
        <v>0</v>
      </c>
      <c r="CZ30" s="53">
        <f t="shared" si="47"/>
        <v>0</v>
      </c>
      <c r="DA30" s="29">
        <f t="shared" si="47"/>
        <v>0</v>
      </c>
      <c r="DB30" s="29">
        <f t="shared" si="47"/>
        <v>0</v>
      </c>
      <c r="DC30" s="29">
        <f t="shared" si="47"/>
        <v>0</v>
      </c>
      <c r="DD30" s="29">
        <f t="shared" si="47"/>
        <v>0</v>
      </c>
      <c r="DE30" s="29">
        <f t="shared" si="47"/>
        <v>0</v>
      </c>
      <c r="DF30" s="29">
        <f t="shared" si="47"/>
        <v>0</v>
      </c>
      <c r="DG30" s="29">
        <f t="shared" si="47"/>
        <v>0</v>
      </c>
      <c r="DH30" s="29">
        <f t="shared" si="47"/>
        <v>0</v>
      </c>
      <c r="DI30" s="29">
        <f t="shared" si="47"/>
        <v>0</v>
      </c>
      <c r="DJ30" s="29">
        <f t="shared" si="47"/>
        <v>0</v>
      </c>
      <c r="DK30" s="29">
        <f t="shared" si="47"/>
        <v>0</v>
      </c>
      <c r="DL30" s="27">
        <f t="shared" si="47"/>
        <v>0</v>
      </c>
    </row>
    <row r="31" spans="1:116" s="165" customFormat="1" ht="13.8" thickBot="1">
      <c r="A31" s="4"/>
      <c r="B31" s="4"/>
      <c r="C31" s="41" t="s">
        <v>1339</v>
      </c>
      <c r="D31" s="42"/>
      <c r="E31" s="9"/>
      <c r="F31" s="9"/>
      <c r="G31" s="9"/>
      <c r="H31" s="9">
        <f t="shared" ref="H31:AM31" si="48">SUM(H30,H26,H18,H13,H9,H5)</f>
        <v>4508</v>
      </c>
      <c r="I31" s="9">
        <f t="shared" si="48"/>
        <v>50500</v>
      </c>
      <c r="J31" s="9">
        <f t="shared" si="48"/>
        <v>0</v>
      </c>
      <c r="K31" s="9">
        <f t="shared" si="48"/>
        <v>5125</v>
      </c>
      <c r="L31" s="9">
        <f t="shared" si="48"/>
        <v>0</v>
      </c>
      <c r="M31" s="9">
        <f t="shared" si="48"/>
        <v>0</v>
      </c>
      <c r="N31" s="9">
        <f t="shared" si="48"/>
        <v>0</v>
      </c>
      <c r="O31" s="9">
        <f t="shared" si="48"/>
        <v>0</v>
      </c>
      <c r="P31" s="9">
        <f t="shared" si="48"/>
        <v>0</v>
      </c>
      <c r="Q31" s="9">
        <f t="shared" si="48"/>
        <v>60133</v>
      </c>
      <c r="R31" s="9">
        <f t="shared" si="48"/>
        <v>0</v>
      </c>
      <c r="S31" s="9">
        <f t="shared" si="48"/>
        <v>0</v>
      </c>
      <c r="T31" s="9">
        <f t="shared" si="48"/>
        <v>60133</v>
      </c>
      <c r="U31" s="9">
        <f t="shared" si="48"/>
        <v>0</v>
      </c>
      <c r="V31" s="9">
        <f t="shared" si="48"/>
        <v>0</v>
      </c>
      <c r="W31" s="9">
        <f t="shared" si="48"/>
        <v>0</v>
      </c>
      <c r="X31" s="9">
        <f t="shared" si="48"/>
        <v>0</v>
      </c>
      <c r="Y31" s="9">
        <f t="shared" si="48"/>
        <v>0</v>
      </c>
      <c r="Z31" s="9">
        <f t="shared" si="48"/>
        <v>60133</v>
      </c>
      <c r="AA31" s="9">
        <f t="shared" si="48"/>
        <v>350</v>
      </c>
      <c r="AB31" s="9">
        <f t="shared" si="48"/>
        <v>0</v>
      </c>
      <c r="AC31" s="9">
        <f t="shared" si="48"/>
        <v>4028</v>
      </c>
      <c r="AD31" s="9">
        <f t="shared" si="48"/>
        <v>0</v>
      </c>
      <c r="AE31" s="9">
        <f t="shared" si="48"/>
        <v>0</v>
      </c>
      <c r="AF31" s="9">
        <f t="shared" si="48"/>
        <v>55755</v>
      </c>
      <c r="AG31" s="9">
        <f>SUM(AA31:AF31)</f>
        <v>60133</v>
      </c>
      <c r="AH31" s="9">
        <f t="shared" si="48"/>
        <v>0</v>
      </c>
      <c r="AI31" s="9">
        <f t="shared" si="48"/>
        <v>0</v>
      </c>
      <c r="AJ31" s="9">
        <f t="shared" si="48"/>
        <v>350</v>
      </c>
      <c r="AK31" s="9">
        <f t="shared" si="48"/>
        <v>0</v>
      </c>
      <c r="AL31" s="9">
        <f t="shared" si="48"/>
        <v>0</v>
      </c>
      <c r="AM31" s="9">
        <f t="shared" si="48"/>
        <v>0</v>
      </c>
      <c r="AN31" s="9">
        <f t="shared" ref="AN31:BS31" si="49">SUM(AN30,AN26,AN18,AN13,AN9,AN5)</f>
        <v>0</v>
      </c>
      <c r="AO31" s="9">
        <f t="shared" si="49"/>
        <v>0</v>
      </c>
      <c r="AP31" s="9">
        <f t="shared" si="49"/>
        <v>0</v>
      </c>
      <c r="AQ31" s="9">
        <f t="shared" si="49"/>
        <v>0</v>
      </c>
      <c r="AR31" s="9">
        <f t="shared" si="49"/>
        <v>0</v>
      </c>
      <c r="AS31" s="9">
        <f t="shared" si="49"/>
        <v>0</v>
      </c>
      <c r="AT31" s="9">
        <f t="shared" si="49"/>
        <v>0</v>
      </c>
      <c r="AU31" s="9">
        <f t="shared" si="49"/>
        <v>0</v>
      </c>
      <c r="AV31" s="9">
        <f t="shared" si="49"/>
        <v>0</v>
      </c>
      <c r="AW31" s="9">
        <f t="shared" si="49"/>
        <v>0</v>
      </c>
      <c r="AX31" s="9">
        <f t="shared" si="49"/>
        <v>0</v>
      </c>
      <c r="AY31" s="9">
        <f t="shared" si="49"/>
        <v>0</v>
      </c>
      <c r="AZ31" s="9">
        <f t="shared" si="49"/>
        <v>0</v>
      </c>
      <c r="BA31" s="9">
        <f t="shared" si="49"/>
        <v>0</v>
      </c>
      <c r="BB31" s="9">
        <f t="shared" si="49"/>
        <v>0</v>
      </c>
      <c r="BC31" s="9">
        <f t="shared" si="49"/>
        <v>0</v>
      </c>
      <c r="BD31" s="9">
        <f t="shared" si="49"/>
        <v>0</v>
      </c>
      <c r="BE31" s="9">
        <f t="shared" si="49"/>
        <v>0</v>
      </c>
      <c r="BF31" s="9">
        <f t="shared" si="49"/>
        <v>0</v>
      </c>
      <c r="BG31" s="9">
        <f t="shared" si="49"/>
        <v>0</v>
      </c>
      <c r="BH31" s="9">
        <f t="shared" si="49"/>
        <v>0</v>
      </c>
      <c r="BI31" s="9">
        <f t="shared" si="49"/>
        <v>0</v>
      </c>
      <c r="BJ31" s="9">
        <f t="shared" si="49"/>
        <v>0</v>
      </c>
      <c r="BK31" s="9">
        <f t="shared" si="49"/>
        <v>55755</v>
      </c>
      <c r="BL31" s="9">
        <f t="shared" si="49"/>
        <v>0</v>
      </c>
      <c r="BM31" s="9">
        <f t="shared" si="49"/>
        <v>0</v>
      </c>
      <c r="BN31" s="9">
        <f t="shared" si="49"/>
        <v>0</v>
      </c>
      <c r="BO31" s="9">
        <f t="shared" si="49"/>
        <v>0</v>
      </c>
      <c r="BP31" s="9">
        <f t="shared" si="49"/>
        <v>0</v>
      </c>
      <c r="BQ31" s="9">
        <f t="shared" si="49"/>
        <v>0</v>
      </c>
      <c r="BR31" s="9">
        <f t="shared" si="49"/>
        <v>0</v>
      </c>
      <c r="BS31" s="9">
        <f t="shared" si="49"/>
        <v>0</v>
      </c>
      <c r="BT31" s="9">
        <f t="shared" ref="BT31:CY31" si="50">SUM(BT30,BT26,BT18,BT13,BT9,BT5)</f>
        <v>0</v>
      </c>
      <c r="BU31" s="9">
        <f t="shared" si="50"/>
        <v>0</v>
      </c>
      <c r="BV31" s="9">
        <f t="shared" si="50"/>
        <v>0</v>
      </c>
      <c r="BW31" s="9">
        <f t="shared" si="50"/>
        <v>0</v>
      </c>
      <c r="BX31" s="9">
        <f t="shared" si="50"/>
        <v>4028</v>
      </c>
      <c r="BY31" s="9">
        <f t="shared" si="50"/>
        <v>350</v>
      </c>
      <c r="BZ31" s="9">
        <f t="shared" si="50"/>
        <v>0</v>
      </c>
      <c r="CA31" s="9">
        <f t="shared" si="50"/>
        <v>0</v>
      </c>
      <c r="CB31" s="9">
        <f t="shared" si="50"/>
        <v>0</v>
      </c>
      <c r="CC31" s="9">
        <f t="shared" si="50"/>
        <v>0</v>
      </c>
      <c r="CD31" s="9">
        <f t="shared" si="50"/>
        <v>0</v>
      </c>
      <c r="CE31" s="9">
        <f t="shared" si="50"/>
        <v>0</v>
      </c>
      <c r="CF31" s="9">
        <f t="shared" si="50"/>
        <v>0</v>
      </c>
      <c r="CG31" s="9">
        <f t="shared" si="50"/>
        <v>0</v>
      </c>
      <c r="CH31" s="9">
        <f t="shared" si="50"/>
        <v>0</v>
      </c>
      <c r="CI31" s="9">
        <f t="shared" si="50"/>
        <v>0</v>
      </c>
      <c r="CJ31" s="9">
        <f t="shared" si="50"/>
        <v>0</v>
      </c>
      <c r="CK31" s="9">
        <f t="shared" si="50"/>
        <v>0</v>
      </c>
      <c r="CL31" s="9">
        <f t="shared" si="50"/>
        <v>0</v>
      </c>
      <c r="CM31" s="9">
        <f t="shared" si="50"/>
        <v>0</v>
      </c>
      <c r="CN31" s="9">
        <f t="shared" si="50"/>
        <v>0</v>
      </c>
      <c r="CO31" s="9">
        <f t="shared" si="50"/>
        <v>0</v>
      </c>
      <c r="CP31" s="9">
        <f t="shared" si="50"/>
        <v>0</v>
      </c>
      <c r="CQ31" s="9">
        <f t="shared" si="50"/>
        <v>0</v>
      </c>
      <c r="CR31" s="9">
        <f t="shared" si="50"/>
        <v>0</v>
      </c>
      <c r="CS31" s="9">
        <f t="shared" si="50"/>
        <v>0</v>
      </c>
      <c r="CT31" s="9">
        <f t="shared" si="50"/>
        <v>0</v>
      </c>
      <c r="CU31" s="9">
        <f t="shared" si="50"/>
        <v>0</v>
      </c>
      <c r="CV31" s="9">
        <f t="shared" si="50"/>
        <v>0</v>
      </c>
      <c r="CW31" s="9">
        <f t="shared" si="50"/>
        <v>0</v>
      </c>
      <c r="CX31" s="9">
        <f t="shared" si="50"/>
        <v>0</v>
      </c>
      <c r="CY31" s="9">
        <f t="shared" si="50"/>
        <v>0</v>
      </c>
      <c r="CZ31" s="9">
        <f t="shared" ref="CZ31:DL31" si="51">SUM(CZ30,CZ26,CZ18,CZ13,CZ9,CZ5)</f>
        <v>0</v>
      </c>
      <c r="DA31" s="9">
        <f t="shared" si="51"/>
        <v>0</v>
      </c>
      <c r="DB31" s="9">
        <f t="shared" si="51"/>
        <v>0</v>
      </c>
      <c r="DC31" s="9">
        <f t="shared" si="51"/>
        <v>0</v>
      </c>
      <c r="DD31" s="9">
        <f t="shared" si="51"/>
        <v>0</v>
      </c>
      <c r="DE31" s="9">
        <f t="shared" si="51"/>
        <v>0</v>
      </c>
      <c r="DF31" s="9">
        <f t="shared" si="51"/>
        <v>0</v>
      </c>
      <c r="DG31" s="9">
        <f t="shared" si="51"/>
        <v>0</v>
      </c>
      <c r="DH31" s="9">
        <f t="shared" si="51"/>
        <v>0</v>
      </c>
      <c r="DI31" s="9">
        <f t="shared" si="51"/>
        <v>0</v>
      </c>
      <c r="DJ31" s="9">
        <f t="shared" si="51"/>
        <v>0</v>
      </c>
      <c r="DK31" s="9">
        <f t="shared" si="51"/>
        <v>0</v>
      </c>
      <c r="DL31" s="9">
        <f t="shared" si="51"/>
        <v>0</v>
      </c>
    </row>
    <row r="32" spans="1:116" s="165" customFormat="1" ht="13.8" thickBot="1">
      <c r="A32" s="8"/>
      <c r="B32" s="8"/>
      <c r="C32" s="22" t="s">
        <v>1341</v>
      </c>
      <c r="D32" s="43"/>
      <c r="E32" s="12"/>
      <c r="F32" s="12"/>
      <c r="G32" s="12"/>
      <c r="H32" s="39">
        <v>4508</v>
      </c>
      <c r="I32" s="39">
        <v>50500</v>
      </c>
      <c r="J32" s="39"/>
      <c r="K32" s="39">
        <v>5125</v>
      </c>
      <c r="L32" s="39"/>
      <c r="M32" s="39"/>
      <c r="N32" s="39"/>
      <c r="O32" s="39"/>
      <c r="P32" s="39"/>
      <c r="Q32" s="66">
        <f>SUM(H32:P32)</f>
        <v>60133</v>
      </c>
      <c r="R32" s="39">
        <v>0</v>
      </c>
      <c r="S32" s="39"/>
      <c r="T32" s="39">
        <v>60133</v>
      </c>
      <c r="U32" s="39"/>
      <c r="V32" s="39"/>
      <c r="W32" s="39"/>
      <c r="X32" s="39"/>
      <c r="Y32" s="39"/>
      <c r="Z32" s="39">
        <f>SUM(R32:Y32)</f>
        <v>60133</v>
      </c>
      <c r="AA32" s="39">
        <v>350</v>
      </c>
      <c r="AB32" s="39"/>
      <c r="AC32" s="39">
        <v>4028</v>
      </c>
      <c r="AD32" s="39"/>
      <c r="AE32" s="39"/>
      <c r="AF32" s="39">
        <v>55755</v>
      </c>
      <c r="AG32" s="39">
        <f>SUM(AA32:AF32)</f>
        <v>60133</v>
      </c>
      <c r="AH32" s="8"/>
      <c r="AI32" s="8"/>
      <c r="AJ32" s="8"/>
      <c r="AK32" s="8"/>
      <c r="AL32" s="12"/>
      <c r="AM32" s="8"/>
      <c r="AN32" s="8"/>
      <c r="AO32" s="8"/>
      <c r="AP32" s="8"/>
      <c r="AQ32" s="8"/>
      <c r="AR32" s="12"/>
      <c r="AS32" s="8"/>
      <c r="AT32" s="8"/>
      <c r="AU32" s="8"/>
      <c r="AV32" s="8"/>
      <c r="AW32" s="8"/>
      <c r="AX32" s="8"/>
      <c r="AY32" s="8"/>
      <c r="AZ32" s="8"/>
      <c r="BA32" s="8"/>
      <c r="BB32" s="8"/>
      <c r="BC32" s="12"/>
      <c r="BD32" s="8"/>
      <c r="BE32" s="8"/>
      <c r="BF32" s="8"/>
      <c r="BG32" s="8"/>
      <c r="BH32" s="8"/>
      <c r="BI32" s="8"/>
      <c r="BJ32" s="8"/>
      <c r="BK32" s="12"/>
      <c r="BL32" s="8"/>
      <c r="BM32" s="8"/>
      <c r="BN32" s="8"/>
      <c r="BO32" s="8"/>
      <c r="BP32" s="8"/>
      <c r="BQ32" s="12"/>
      <c r="BR32" s="8"/>
      <c r="BS32" s="8"/>
      <c r="BT32" s="8"/>
      <c r="BU32" s="8" t="s">
        <v>354</v>
      </c>
      <c r="BV32" s="8"/>
      <c r="BW32" s="8"/>
      <c r="BX32" s="12"/>
      <c r="BY32" s="67">
        <f>T31</f>
        <v>60133</v>
      </c>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row>
    <row r="33" spans="1:116" s="165" customFormat="1" ht="13.8" thickBot="1">
      <c r="A33" s="8"/>
      <c r="B33" s="8"/>
      <c r="C33" s="63" t="s">
        <v>344</v>
      </c>
      <c r="D33" s="29"/>
      <c r="E33" s="64"/>
      <c r="F33" s="64"/>
      <c r="G33" s="64"/>
      <c r="H33" s="64">
        <f>H31-H32</f>
        <v>0</v>
      </c>
      <c r="I33" s="64">
        <f t="shared" ref="I33:Y33" si="52">I31-I32</f>
        <v>0</v>
      </c>
      <c r="J33" s="64">
        <f t="shared" si="52"/>
        <v>0</v>
      </c>
      <c r="K33" s="64">
        <f t="shared" si="52"/>
        <v>0</v>
      </c>
      <c r="L33" s="64">
        <f t="shared" si="52"/>
        <v>0</v>
      </c>
      <c r="M33" s="64">
        <f t="shared" si="52"/>
        <v>0</v>
      </c>
      <c r="N33" s="64">
        <f t="shared" si="52"/>
        <v>0</v>
      </c>
      <c r="O33" s="64">
        <f t="shared" si="52"/>
        <v>0</v>
      </c>
      <c r="P33" s="64">
        <f t="shared" si="52"/>
        <v>0</v>
      </c>
      <c r="Q33" s="64">
        <f t="shared" si="52"/>
        <v>0</v>
      </c>
      <c r="R33" s="64">
        <f t="shared" si="52"/>
        <v>0</v>
      </c>
      <c r="S33" s="64">
        <f t="shared" si="52"/>
        <v>0</v>
      </c>
      <c r="T33" s="64">
        <f t="shared" si="52"/>
        <v>0</v>
      </c>
      <c r="U33" s="64">
        <f t="shared" si="52"/>
        <v>0</v>
      </c>
      <c r="V33" s="64">
        <f t="shared" si="52"/>
        <v>0</v>
      </c>
      <c r="W33" s="64">
        <f t="shared" si="52"/>
        <v>0</v>
      </c>
      <c r="X33" s="64">
        <f t="shared" si="52"/>
        <v>0</v>
      </c>
      <c r="Y33" s="64">
        <f t="shared" si="52"/>
        <v>0</v>
      </c>
      <c r="Z33" s="64">
        <f>SUM(R33:T33)</f>
        <v>0</v>
      </c>
      <c r="AA33" s="64">
        <f t="shared" ref="AA33:AG33" si="53">AA31-AA32</f>
        <v>0</v>
      </c>
      <c r="AB33" s="64">
        <f t="shared" si="53"/>
        <v>0</v>
      </c>
      <c r="AC33" s="64">
        <f t="shared" si="53"/>
        <v>0</v>
      </c>
      <c r="AD33" s="64">
        <f t="shared" si="53"/>
        <v>0</v>
      </c>
      <c r="AE33" s="64">
        <f t="shared" si="53"/>
        <v>0</v>
      </c>
      <c r="AF33" s="64">
        <f t="shared" si="53"/>
        <v>0</v>
      </c>
      <c r="AG33" s="64">
        <f t="shared" si="53"/>
        <v>0</v>
      </c>
      <c r="AH33" s="8"/>
      <c r="AI33" s="8"/>
      <c r="AJ33" s="8"/>
      <c r="AK33" s="8"/>
      <c r="AL33" s="12"/>
      <c r="AM33" s="8"/>
      <c r="AN33" s="8"/>
      <c r="AO33" s="8"/>
      <c r="AP33" s="8"/>
      <c r="AQ33" s="8"/>
      <c r="AR33" s="12"/>
      <c r="AS33" s="8"/>
      <c r="AT33" s="8"/>
      <c r="AU33" s="8"/>
      <c r="AV33" s="8"/>
      <c r="AW33" s="8"/>
      <c r="AX33" s="8"/>
      <c r="AY33" s="8"/>
      <c r="AZ33" s="8"/>
      <c r="BA33" s="8"/>
      <c r="BB33" s="8"/>
      <c r="BC33" s="12"/>
      <c r="BD33" s="8"/>
      <c r="BE33" s="8"/>
      <c r="BF33" s="8"/>
      <c r="BG33" s="8"/>
      <c r="BH33" s="8"/>
      <c r="BI33" s="8"/>
      <c r="BJ33" s="8"/>
      <c r="BK33" s="12"/>
      <c r="BL33" s="8"/>
      <c r="BM33" s="8"/>
      <c r="BN33" s="8"/>
      <c r="BO33" s="8"/>
      <c r="BP33" s="8"/>
      <c r="BQ33" s="12"/>
      <c r="BR33" s="8"/>
      <c r="BS33" s="8"/>
      <c r="BT33" s="8"/>
      <c r="BU33" s="8" t="s">
        <v>353</v>
      </c>
      <c r="BV33" s="8"/>
      <c r="BW33" s="8"/>
      <c r="BX33" s="12"/>
      <c r="BY33" s="68">
        <f>BY31-BY32</f>
        <v>-59783</v>
      </c>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row>
    <row r="34" spans="1:116">
      <c r="C34" s="43"/>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L34" s="12"/>
      <c r="AR34" s="12"/>
      <c r="BC34" s="12"/>
      <c r="BK34" s="12"/>
      <c r="BQ34" s="12"/>
      <c r="BX34" s="12"/>
    </row>
    <row r="35" spans="1:116" ht="13.8" thickBot="1"/>
    <row r="36" spans="1:116">
      <c r="C36" s="41" t="s">
        <v>345</v>
      </c>
      <c r="D36" s="9" t="s">
        <v>1741</v>
      </c>
      <c r="E36" s="54"/>
      <c r="F36" s="9" t="s">
        <v>1338</v>
      </c>
      <c r="G36" s="9" t="s">
        <v>343</v>
      </c>
      <c r="H36" s="9" t="s">
        <v>1998</v>
      </c>
      <c r="I36" s="9" t="s">
        <v>1994</v>
      </c>
      <c r="J36" s="9" t="s">
        <v>1359</v>
      </c>
      <c r="K36" s="9" t="s">
        <v>1790</v>
      </c>
      <c r="L36" s="10" t="s">
        <v>1323</v>
      </c>
    </row>
    <row r="37" spans="1:116">
      <c r="C37" s="55"/>
      <c r="D37" s="4"/>
      <c r="E37" s="4"/>
      <c r="F37" s="28">
        <f>Q5</f>
        <v>200</v>
      </c>
      <c r="G37" s="28"/>
      <c r="H37" s="28"/>
      <c r="I37" s="28"/>
      <c r="J37" s="28"/>
      <c r="K37" s="28"/>
      <c r="L37" s="58">
        <f t="shared" ref="L37:L43" si="54">SUM(F37:K37)</f>
        <v>200</v>
      </c>
    </row>
    <row r="38" spans="1:116">
      <c r="C38" s="56"/>
      <c r="D38" s="4"/>
      <c r="E38" s="4"/>
      <c r="F38" s="28">
        <f>Q9</f>
        <v>4820</v>
      </c>
      <c r="G38" s="28"/>
      <c r="H38" s="28"/>
      <c r="I38" s="28"/>
      <c r="J38" s="28"/>
      <c r="K38" s="28"/>
      <c r="L38" s="58">
        <f t="shared" si="54"/>
        <v>4820</v>
      </c>
    </row>
    <row r="39" spans="1:116">
      <c r="C39" s="56"/>
      <c r="D39" s="4"/>
      <c r="E39" s="4"/>
      <c r="F39" s="28">
        <f>Q13</f>
        <v>15350</v>
      </c>
      <c r="G39" s="28"/>
      <c r="H39" s="28"/>
      <c r="I39" s="28"/>
      <c r="J39" s="28"/>
      <c r="K39" s="28"/>
      <c r="L39" s="58">
        <f t="shared" si="54"/>
        <v>15350</v>
      </c>
    </row>
    <row r="40" spans="1:116">
      <c r="C40" s="56"/>
      <c r="D40" s="4"/>
      <c r="E40" s="4"/>
      <c r="F40" s="28">
        <f>Q18</f>
        <v>600</v>
      </c>
      <c r="G40" s="28"/>
      <c r="H40" s="28"/>
      <c r="I40" s="28"/>
      <c r="J40" s="28"/>
      <c r="K40" s="28"/>
      <c r="L40" s="58">
        <f t="shared" si="54"/>
        <v>600</v>
      </c>
    </row>
    <row r="41" spans="1:116">
      <c r="C41" s="56"/>
      <c r="D41" s="4"/>
      <c r="E41" s="4"/>
      <c r="F41" s="28">
        <v>0</v>
      </c>
      <c r="G41" s="28"/>
      <c r="H41" s="28"/>
      <c r="I41" s="28"/>
      <c r="J41" s="28"/>
      <c r="K41" s="28"/>
      <c r="L41" s="58">
        <f t="shared" si="54"/>
        <v>0</v>
      </c>
    </row>
    <row r="42" spans="1:116">
      <c r="C42" s="56"/>
      <c r="D42" s="12" t="s">
        <v>1339</v>
      </c>
      <c r="E42" s="4"/>
      <c r="F42" s="59">
        <f t="shared" ref="F42:K42" si="55">SUM(F37:F41)</f>
        <v>20970</v>
      </c>
      <c r="G42" s="59">
        <f t="shared" si="55"/>
        <v>0</v>
      </c>
      <c r="H42" s="59">
        <f t="shared" si="55"/>
        <v>0</v>
      </c>
      <c r="I42" s="59">
        <f t="shared" si="55"/>
        <v>0</v>
      </c>
      <c r="J42" s="59">
        <f t="shared" si="55"/>
        <v>0</v>
      </c>
      <c r="K42" s="59">
        <f t="shared" si="55"/>
        <v>0</v>
      </c>
      <c r="L42" s="58">
        <f t="shared" si="54"/>
        <v>20970</v>
      </c>
    </row>
    <row r="43" spans="1:116">
      <c r="C43" s="56"/>
      <c r="D43" s="43" t="s">
        <v>1341</v>
      </c>
      <c r="E43" s="43"/>
      <c r="F43" s="39"/>
      <c r="G43" s="39"/>
      <c r="H43" s="39"/>
      <c r="I43" s="39"/>
      <c r="J43" s="39"/>
      <c r="K43" s="39"/>
      <c r="L43" s="66">
        <f t="shared" si="54"/>
        <v>0</v>
      </c>
    </row>
    <row r="44" spans="1:116" ht="13.8" thickBot="1">
      <c r="C44" s="57"/>
      <c r="D44" s="44" t="s">
        <v>348</v>
      </c>
      <c r="E44" s="6"/>
      <c r="F44" s="64">
        <f>F42-F43</f>
        <v>20970</v>
      </c>
      <c r="G44" s="64">
        <f t="shared" ref="G44:L44" si="56">G42-G43</f>
        <v>0</v>
      </c>
      <c r="H44" s="64">
        <f t="shared" si="56"/>
        <v>0</v>
      </c>
      <c r="I44" s="64">
        <f t="shared" si="56"/>
        <v>0</v>
      </c>
      <c r="J44" s="64">
        <f t="shared" si="56"/>
        <v>0</v>
      </c>
      <c r="K44" s="64">
        <f t="shared" si="56"/>
        <v>0</v>
      </c>
      <c r="L44" s="64">
        <f t="shared" si="56"/>
        <v>20970</v>
      </c>
    </row>
  </sheetData>
  <mergeCells count="2">
    <mergeCell ref="H1:P1"/>
    <mergeCell ref="R1:Y1"/>
  </mergeCells>
  <phoneticPr fontId="3" type="noConversion"/>
  <conditionalFormatting sqref="Z3:Z30">
    <cfRule type="cellIs" dxfId="126" priority="1" stopIfTrue="1" operator="equal">
      <formula>Q3</formula>
    </cfRule>
    <cfRule type="cellIs" dxfId="125" priority="2" stopIfTrue="1" operator="notEqual">
      <formula>Q3</formula>
    </cfRule>
  </conditionalFormatting>
  <conditionalFormatting sqref="BY3:BY30">
    <cfRule type="cellIs" dxfId="124" priority="3" stopIfTrue="1" operator="equal">
      <formula>T3</formula>
    </cfRule>
    <cfRule type="cellIs" dxfId="123" priority="4" stopIfTrue="1" operator="notEqual">
      <formula>T3</formula>
    </cfRule>
  </conditionalFormatting>
  <conditionalFormatting sqref="CL3:CL30">
    <cfRule type="cellIs" dxfId="122" priority="5" stopIfTrue="1" operator="equal">
      <formula>BY3</formula>
    </cfRule>
    <cfRule type="cellIs" dxfId="121" priority="6" stopIfTrue="1" operator="notEqual">
      <formula>BY3</formula>
    </cfRule>
  </conditionalFormatting>
  <conditionalFormatting sqref="F44:L44 H33:AG33">
    <cfRule type="cellIs" dxfId="120" priority="7" stopIfTrue="1" operator="equal">
      <formula>0</formula>
    </cfRule>
    <cfRule type="cellIs" dxfId="119" priority="8" stopIfTrue="1" operator="notEqual">
      <formula>0</formula>
    </cfRule>
  </conditionalFormatting>
  <conditionalFormatting sqref="BX3:BX30 AL3:AL30 AG3:AG30 AR3:AR30 BC3:BC30 BQ3:BQ30 BK3:BK30">
    <cfRule type="cellIs" dxfId="118" priority="9" stopIfTrue="1" operator="equal">
      <formula>0</formula>
    </cfRule>
    <cfRule type="cellIs" dxfId="117" priority="10" stopIfTrue="1" operator="notEqual">
      <formula>0</formula>
    </cfRule>
  </conditionalFormatting>
  <pageMargins left="0.75" right="0.75" top="1" bottom="1" header="0.5" footer="0.5"/>
  <headerFooter alignWithMargins="0"/>
  <legacyDrawing r:id="rId1"/>
</worksheet>
</file>

<file path=xl/worksheets/sheet12.xml><?xml version="1.0" encoding="utf-8"?>
<worksheet xmlns="http://schemas.openxmlformats.org/spreadsheetml/2006/main" xmlns:r="http://schemas.openxmlformats.org/officeDocument/2006/relationships">
  <dimension ref="A1:DL118"/>
  <sheetViews>
    <sheetView zoomScale="75" workbookViewId="0">
      <pane xSplit="7" ySplit="2" topLeftCell="H3" activePane="bottomRight" state="frozen"/>
      <selection activeCell="A2" activeCellId="1" sqref="A2:IV2 A2:IV2"/>
      <selection pane="topRight" activeCell="A2" activeCellId="1" sqref="A2:IV2 A2:IV2"/>
      <selection pane="bottomLeft" activeCell="A2" activeCellId="1" sqref="A2:IV2 A2:IV2"/>
      <selection pane="bottomRight" activeCell="BC14" sqref="BC14"/>
    </sheetView>
  </sheetViews>
  <sheetFormatPr defaultColWidth="9.109375" defaultRowHeight="13.2"/>
  <cols>
    <col min="1" max="1" width="9.109375" style="8"/>
    <col min="2" max="2" width="17.6640625" style="8" customWidth="1"/>
    <col min="3" max="3" width="6.5546875" style="8" customWidth="1"/>
    <col min="4" max="5" width="19.109375" style="8" customWidth="1"/>
    <col min="6" max="6" width="9.33203125" style="8" customWidth="1"/>
    <col min="7" max="7" width="15.5546875" style="8" customWidth="1"/>
    <col min="8" max="8" width="10" style="8" bestFit="1" customWidth="1"/>
    <col min="9" max="12" width="11" style="8" customWidth="1"/>
    <col min="13" max="16" width="0" style="8" hidden="1" customWidth="1"/>
    <col min="17" max="20" width="9.109375" style="8"/>
    <col min="21" max="25" width="9.109375" style="8" hidden="1" customWidth="1"/>
    <col min="26" max="32" width="9.109375" style="8"/>
    <col min="33" max="33" width="10.109375" style="8" customWidth="1"/>
    <col min="34" max="34" width="15.44140625" style="8" hidden="1" customWidth="1"/>
    <col min="35" max="35" width="15.44140625" style="8" customWidth="1"/>
    <col min="36" max="37" width="15.44140625" style="8" hidden="1" customWidth="1"/>
    <col min="38" max="38" width="10.109375" style="8" customWidth="1"/>
    <col min="39" max="43" width="15.44140625" style="8" hidden="1" customWidth="1"/>
    <col min="44" max="44" width="10.109375" style="8" hidden="1" customWidth="1"/>
    <col min="45" max="54" width="15.44140625" style="8" customWidth="1"/>
    <col min="55" max="55" width="10.109375" style="8" customWidth="1"/>
    <col min="56" max="62" width="15.44140625" style="8" hidden="1" customWidth="1"/>
    <col min="63" max="63" width="10.109375" style="8" hidden="1" customWidth="1"/>
    <col min="64" max="68" width="15.44140625" style="8" hidden="1" customWidth="1"/>
    <col min="69" max="69" width="10.109375" style="8" hidden="1" customWidth="1"/>
    <col min="70" max="75" width="15.44140625" style="8" hidden="1" customWidth="1"/>
    <col min="76" max="76" width="10.109375" style="8" hidden="1" customWidth="1"/>
    <col min="77" max="16384" width="9.109375" style="8"/>
  </cols>
  <sheetData>
    <row r="1" spans="1:116" s="13" customFormat="1" ht="13.8" thickBot="1">
      <c r="C1" s="30" t="s">
        <v>1735</v>
      </c>
      <c r="H1" s="833" t="s">
        <v>1736</v>
      </c>
      <c r="I1" s="833"/>
      <c r="J1" s="833"/>
      <c r="K1" s="833"/>
      <c r="L1" s="833"/>
      <c r="M1" s="833"/>
      <c r="N1" s="833"/>
      <c r="O1" s="833"/>
      <c r="P1" s="833"/>
      <c r="Q1" s="31"/>
      <c r="R1" s="834" t="s">
        <v>1737</v>
      </c>
      <c r="S1" s="834"/>
      <c r="T1" s="834"/>
      <c r="U1" s="834"/>
      <c r="V1" s="834"/>
      <c r="W1" s="834"/>
      <c r="X1" s="834"/>
      <c r="Y1" s="834"/>
      <c r="Z1" s="32"/>
      <c r="AA1" s="260"/>
      <c r="AB1" s="260"/>
      <c r="AC1" s="260"/>
      <c r="AD1" s="260"/>
      <c r="AE1" s="260"/>
      <c r="AF1" s="260"/>
      <c r="AG1" s="268"/>
      <c r="AH1" s="33"/>
      <c r="AI1" s="33"/>
      <c r="AJ1" s="33"/>
      <c r="AK1" s="33"/>
      <c r="AL1" s="268"/>
      <c r="AM1" s="33"/>
      <c r="AN1" s="33"/>
      <c r="AO1" s="33"/>
      <c r="AP1" s="33"/>
      <c r="AQ1" s="33"/>
      <c r="AR1" s="268"/>
      <c r="AS1" s="33"/>
      <c r="AT1" s="33"/>
      <c r="AU1" s="33"/>
      <c r="AV1" s="33"/>
      <c r="AW1" s="33"/>
      <c r="AX1" s="33"/>
      <c r="AY1" s="33"/>
      <c r="AZ1" s="33"/>
      <c r="BA1" s="33"/>
      <c r="BB1" s="33"/>
      <c r="BC1" s="268"/>
      <c r="BD1" s="33"/>
      <c r="BE1" s="33"/>
      <c r="BF1" s="33"/>
      <c r="BG1" s="33"/>
      <c r="BH1" s="33"/>
      <c r="BI1" s="33"/>
      <c r="BJ1" s="33"/>
      <c r="BK1" s="268"/>
      <c r="BL1" s="33"/>
      <c r="BM1" s="33"/>
      <c r="BN1" s="33"/>
      <c r="BO1" s="33"/>
      <c r="BP1" s="33"/>
      <c r="BQ1" s="268"/>
      <c r="BR1" s="34" t="s">
        <v>1342</v>
      </c>
      <c r="BS1" s="35"/>
      <c r="BT1" s="35"/>
      <c r="BU1" s="35"/>
      <c r="BV1" s="35"/>
      <c r="BW1" s="35"/>
      <c r="BX1" s="269"/>
      <c r="BY1" s="270"/>
      <c r="BZ1" s="2"/>
      <c r="CA1" s="2"/>
      <c r="CB1" s="2"/>
      <c r="CC1" s="2"/>
      <c r="CD1" s="2"/>
      <c r="CE1" s="1" t="s">
        <v>1735</v>
      </c>
      <c r="CF1" s="2"/>
      <c r="CG1" s="2"/>
      <c r="CH1" s="2"/>
      <c r="CI1" s="2"/>
      <c r="CJ1" s="2"/>
      <c r="CK1" s="2"/>
      <c r="CL1" s="272"/>
      <c r="CM1" s="36"/>
      <c r="CN1" s="36"/>
      <c r="CO1" s="36"/>
      <c r="CP1" s="36"/>
      <c r="CQ1" s="36"/>
      <c r="CR1" s="37" t="s">
        <v>1343</v>
      </c>
      <c r="CS1" s="36"/>
      <c r="CT1" s="36"/>
      <c r="CU1" s="36"/>
      <c r="CV1" s="36"/>
      <c r="CW1" s="36"/>
      <c r="CX1" s="36"/>
      <c r="CY1" s="36"/>
      <c r="CZ1" s="38"/>
      <c r="DA1" s="38"/>
      <c r="DB1" s="38"/>
      <c r="DC1" s="38"/>
      <c r="DD1" s="38"/>
      <c r="DE1" s="38"/>
      <c r="DF1" s="39" t="s">
        <v>1738</v>
      </c>
      <c r="DG1" s="38"/>
      <c r="DH1" s="38"/>
      <c r="DI1" s="38"/>
      <c r="DJ1" s="38"/>
      <c r="DK1" s="38"/>
      <c r="DL1" s="38"/>
    </row>
    <row r="2" spans="1:116" s="396" customFormat="1" ht="72.75" customHeight="1" thickBot="1">
      <c r="A2" s="376" t="s">
        <v>1739</v>
      </c>
      <c r="B2" s="377" t="s">
        <v>346</v>
      </c>
      <c r="C2" s="378" t="s">
        <v>1740</v>
      </c>
      <c r="D2" s="379" t="s">
        <v>1741</v>
      </c>
      <c r="E2" s="379" t="s">
        <v>1319</v>
      </c>
      <c r="F2" s="379" t="s">
        <v>1320</v>
      </c>
      <c r="G2" s="380" t="s">
        <v>1788</v>
      </c>
      <c r="H2" s="378" t="s">
        <v>1321</v>
      </c>
      <c r="I2" s="379" t="s">
        <v>1789</v>
      </c>
      <c r="J2" s="379" t="s">
        <v>1322</v>
      </c>
      <c r="K2" s="379" t="s">
        <v>1581</v>
      </c>
      <c r="L2" s="379" t="s">
        <v>1582</v>
      </c>
      <c r="M2" s="379" t="s">
        <v>1590</v>
      </c>
      <c r="N2" s="379" t="s">
        <v>1573</v>
      </c>
      <c r="O2" s="379" t="s">
        <v>1591</v>
      </c>
      <c r="P2" s="379" t="s">
        <v>1743</v>
      </c>
      <c r="Q2" s="381" t="s">
        <v>1323</v>
      </c>
      <c r="R2" s="382" t="s">
        <v>1324</v>
      </c>
      <c r="S2" s="382" t="s">
        <v>1325</v>
      </c>
      <c r="T2" s="382" t="s">
        <v>1583</v>
      </c>
      <c r="U2" s="382" t="s">
        <v>1584</v>
      </c>
      <c r="V2" s="382" t="s">
        <v>1585</v>
      </c>
      <c r="W2" s="382" t="s">
        <v>2024</v>
      </c>
      <c r="X2" s="382" t="s">
        <v>1586</v>
      </c>
      <c r="Y2" s="382" t="s">
        <v>1587</v>
      </c>
      <c r="Z2" s="383" t="s">
        <v>1323</v>
      </c>
      <c r="AA2" s="384" t="s">
        <v>1916</v>
      </c>
      <c r="AB2" s="385" t="s">
        <v>1340</v>
      </c>
      <c r="AC2" s="385" t="s">
        <v>1588</v>
      </c>
      <c r="AD2" s="385" t="s">
        <v>493</v>
      </c>
      <c r="AE2" s="385" t="s">
        <v>550</v>
      </c>
      <c r="AF2" s="385" t="s">
        <v>1589</v>
      </c>
      <c r="AG2" s="386" t="s">
        <v>1781</v>
      </c>
      <c r="AH2" s="397" t="s">
        <v>1746</v>
      </c>
      <c r="AI2" s="397" t="s">
        <v>1744</v>
      </c>
      <c r="AJ2" s="397" t="s">
        <v>1777</v>
      </c>
      <c r="AK2" s="397" t="s">
        <v>1755</v>
      </c>
      <c r="AL2" s="386" t="s">
        <v>1780</v>
      </c>
      <c r="AM2" s="397" t="s">
        <v>1770</v>
      </c>
      <c r="AN2" s="397" t="s">
        <v>1764</v>
      </c>
      <c r="AO2" s="397" t="s">
        <v>1767</v>
      </c>
      <c r="AP2" s="397" t="s">
        <v>1773</v>
      </c>
      <c r="AQ2" s="397" t="s">
        <v>1769</v>
      </c>
      <c r="AR2" s="386" t="s">
        <v>1782</v>
      </c>
      <c r="AS2" s="397" t="s">
        <v>1756</v>
      </c>
      <c r="AT2" s="397" t="s">
        <v>1757</v>
      </c>
      <c r="AU2" s="397" t="s">
        <v>1758</v>
      </c>
      <c r="AV2" s="397" t="s">
        <v>1759</v>
      </c>
      <c r="AW2" s="397" t="s">
        <v>1760</v>
      </c>
      <c r="AX2" s="397" t="s">
        <v>1761</v>
      </c>
      <c r="AY2" s="397" t="s">
        <v>1762</v>
      </c>
      <c r="AZ2" s="397" t="s">
        <v>1763</v>
      </c>
      <c r="BA2" s="397" t="s">
        <v>1778</v>
      </c>
      <c r="BB2" s="397" t="s">
        <v>1779</v>
      </c>
      <c r="BC2" s="386" t="s">
        <v>1783</v>
      </c>
      <c r="BD2" s="397" t="s">
        <v>1747</v>
      </c>
      <c r="BE2" s="397" t="s">
        <v>1749</v>
      </c>
      <c r="BF2" s="397" t="s">
        <v>1751</v>
      </c>
      <c r="BG2" s="397" t="s">
        <v>1753</v>
      </c>
      <c r="BH2" s="397" t="s">
        <v>1748</v>
      </c>
      <c r="BI2" s="397" t="s">
        <v>1750</v>
      </c>
      <c r="BJ2" s="397" t="s">
        <v>1752</v>
      </c>
      <c r="BK2" s="386" t="s">
        <v>1784</v>
      </c>
      <c r="BL2" s="397" t="s">
        <v>1754</v>
      </c>
      <c r="BM2" s="397" t="s">
        <v>1745</v>
      </c>
      <c r="BN2" s="397" t="s">
        <v>643</v>
      </c>
      <c r="BO2" s="397" t="s">
        <v>1776</v>
      </c>
      <c r="BP2" s="397" t="s">
        <v>1775</v>
      </c>
      <c r="BQ2" s="386" t="s">
        <v>1785</v>
      </c>
      <c r="BR2" s="397" t="s">
        <v>1765</v>
      </c>
      <c r="BS2" s="397" t="s">
        <v>1771</v>
      </c>
      <c r="BT2" s="397" t="s">
        <v>1766</v>
      </c>
      <c r="BU2" s="397" t="s">
        <v>1772</v>
      </c>
      <c r="BV2" s="397" t="s">
        <v>1768</v>
      </c>
      <c r="BW2" s="397" t="s">
        <v>1774</v>
      </c>
      <c r="BX2" s="386" t="s">
        <v>1786</v>
      </c>
      <c r="BY2" s="398" t="s">
        <v>1787</v>
      </c>
      <c r="BZ2" s="399" t="s">
        <v>1326</v>
      </c>
      <c r="CA2" s="399" t="s">
        <v>1327</v>
      </c>
      <c r="CB2" s="399" t="s">
        <v>1328</v>
      </c>
      <c r="CC2" s="399" t="s">
        <v>1329</v>
      </c>
      <c r="CD2" s="399" t="s">
        <v>1330</v>
      </c>
      <c r="CE2" s="399" t="s">
        <v>1331</v>
      </c>
      <c r="CF2" s="399" t="s">
        <v>1332</v>
      </c>
      <c r="CG2" s="399" t="s">
        <v>1333</v>
      </c>
      <c r="CH2" s="399" t="s">
        <v>1334</v>
      </c>
      <c r="CI2" s="399" t="s">
        <v>1335</v>
      </c>
      <c r="CJ2" s="399" t="s">
        <v>1336</v>
      </c>
      <c r="CK2" s="399" t="s">
        <v>1337</v>
      </c>
      <c r="CL2" s="400" t="s">
        <v>1323</v>
      </c>
      <c r="CM2" s="401" t="s">
        <v>1326</v>
      </c>
      <c r="CN2" s="401" t="s">
        <v>1327</v>
      </c>
      <c r="CO2" s="401" t="s">
        <v>1328</v>
      </c>
      <c r="CP2" s="401" t="s">
        <v>1329</v>
      </c>
      <c r="CQ2" s="401" t="s">
        <v>1330</v>
      </c>
      <c r="CR2" s="401" t="s">
        <v>1331</v>
      </c>
      <c r="CS2" s="401" t="s">
        <v>1332</v>
      </c>
      <c r="CT2" s="401" t="s">
        <v>1333</v>
      </c>
      <c r="CU2" s="401" t="s">
        <v>1334</v>
      </c>
      <c r="CV2" s="401" t="s">
        <v>1335</v>
      </c>
      <c r="CW2" s="401" t="s">
        <v>1336</v>
      </c>
      <c r="CX2" s="401" t="s">
        <v>1337</v>
      </c>
      <c r="CY2" s="402" t="s">
        <v>1323</v>
      </c>
      <c r="CZ2" s="403" t="s">
        <v>1326</v>
      </c>
      <c r="DA2" s="404" t="s">
        <v>1327</v>
      </c>
      <c r="DB2" s="404" t="s">
        <v>1328</v>
      </c>
      <c r="DC2" s="404" t="s">
        <v>1329</v>
      </c>
      <c r="DD2" s="404" t="s">
        <v>1330</v>
      </c>
      <c r="DE2" s="404" t="s">
        <v>1331</v>
      </c>
      <c r="DF2" s="404" t="s">
        <v>1332</v>
      </c>
      <c r="DG2" s="404" t="s">
        <v>1333</v>
      </c>
      <c r="DH2" s="404" t="s">
        <v>1334</v>
      </c>
      <c r="DI2" s="404" t="s">
        <v>1335</v>
      </c>
      <c r="DJ2" s="404" t="s">
        <v>1336</v>
      </c>
      <c r="DK2" s="404" t="s">
        <v>1337</v>
      </c>
      <c r="DL2" s="405" t="s">
        <v>1323</v>
      </c>
    </row>
    <row r="3" spans="1:116">
      <c r="A3" s="52"/>
      <c r="B3" s="48" t="s">
        <v>1510</v>
      </c>
      <c r="C3" s="69" t="s">
        <v>1215</v>
      </c>
      <c r="D3" s="4" t="s">
        <v>1216</v>
      </c>
      <c r="E3" s="4" t="s">
        <v>1217</v>
      </c>
      <c r="F3" s="5" t="s">
        <v>1338</v>
      </c>
      <c r="G3" s="4"/>
      <c r="H3" s="21">
        <v>1000</v>
      </c>
      <c r="I3" s="14"/>
      <c r="J3" s="14">
        <v>100</v>
      </c>
      <c r="K3" s="14"/>
      <c r="L3" s="14">
        <v>200</v>
      </c>
      <c r="M3" s="14"/>
      <c r="N3" s="14"/>
      <c r="O3" s="14"/>
      <c r="P3" s="14"/>
      <c r="Q3" s="51">
        <f>SUM(H3:P3)</f>
        <v>1300</v>
      </c>
      <c r="R3" s="21"/>
      <c r="S3" s="14"/>
      <c r="T3" s="14">
        <v>1300</v>
      </c>
      <c r="U3" s="14"/>
      <c r="V3" s="14"/>
      <c r="W3" s="14"/>
      <c r="X3" s="14"/>
      <c r="Y3" s="14"/>
      <c r="Z3" s="49">
        <f t="shared" ref="Z3:Z31" si="0">SUM(R3:Y3)</f>
        <v>1300</v>
      </c>
      <c r="AA3" s="11">
        <v>650</v>
      </c>
      <c r="AB3" s="11">
        <v>650</v>
      </c>
      <c r="AC3" s="11"/>
      <c r="AD3" s="11"/>
      <c r="AE3" s="11"/>
      <c r="AF3" s="11"/>
      <c r="AG3" s="49">
        <f>T3-SUM(AA3:AF3)</f>
        <v>0</v>
      </c>
      <c r="AH3" s="14"/>
      <c r="AI3" s="14">
        <v>650</v>
      </c>
      <c r="AJ3" s="14"/>
      <c r="AK3" s="14"/>
      <c r="AL3" s="49">
        <f>AA3-SUM(AH3:AK3)</f>
        <v>0</v>
      </c>
      <c r="AM3" s="14"/>
      <c r="AN3" s="14"/>
      <c r="AO3" s="14"/>
      <c r="AP3" s="14"/>
      <c r="AQ3" s="14"/>
      <c r="AR3" s="49">
        <f>AD3-SUM(AM3:AQ3)</f>
        <v>0</v>
      </c>
      <c r="AS3" s="14">
        <v>218</v>
      </c>
      <c r="AT3" s="14"/>
      <c r="AU3" s="14"/>
      <c r="AV3" s="14"/>
      <c r="AW3" s="14">
        <v>216</v>
      </c>
      <c r="AX3" s="14"/>
      <c r="AY3" s="14">
        <v>216</v>
      </c>
      <c r="AZ3" s="14"/>
      <c r="BA3" s="14"/>
      <c r="BB3" s="14"/>
      <c r="BC3" s="49">
        <f>AB3-SUM(AS3:BB3)</f>
        <v>0</v>
      </c>
      <c r="BD3" s="14"/>
      <c r="BE3" s="14"/>
      <c r="BF3" s="14"/>
      <c r="BG3" s="14"/>
      <c r="BH3" s="14"/>
      <c r="BI3" s="14"/>
      <c r="BJ3" s="14"/>
      <c r="BK3" s="49">
        <f>AF3-SUM(BD3:BJ3)</f>
        <v>0</v>
      </c>
      <c r="BL3" s="14"/>
      <c r="BM3" s="14"/>
      <c r="BN3" s="14"/>
      <c r="BO3" s="14"/>
      <c r="BP3" s="14"/>
      <c r="BQ3" s="49">
        <f>AE3-SUM(BL3:BP3)</f>
        <v>0</v>
      </c>
      <c r="BR3" s="14"/>
      <c r="BS3" s="14"/>
      <c r="BT3" s="14"/>
      <c r="BU3" s="14"/>
      <c r="BV3" s="14"/>
      <c r="BW3" s="14"/>
      <c r="BX3" s="49">
        <f>AC3-SUM(BR3:BW3)</f>
        <v>0</v>
      </c>
      <c r="BY3" s="49">
        <f>SUM(AH3:AK3,AM3:AQ3,AS3:BB3,BD3:BJ3,BL3:BP3,BR3:BW3)</f>
        <v>1300</v>
      </c>
      <c r="BZ3" s="14"/>
      <c r="CA3" s="14"/>
      <c r="CB3" s="14"/>
      <c r="CC3" s="14"/>
      <c r="CD3" s="14"/>
      <c r="CE3" s="14"/>
      <c r="CF3" s="14"/>
      <c r="CG3" s="14"/>
      <c r="CH3" s="14"/>
      <c r="CI3" s="14"/>
      <c r="CJ3" s="14"/>
      <c r="CK3" s="14"/>
      <c r="CL3" s="49">
        <f>SUM(BZ3:CK3)</f>
        <v>0</v>
      </c>
      <c r="CM3" s="14">
        <v>0</v>
      </c>
      <c r="CN3" s="14">
        <v>0</v>
      </c>
      <c r="CO3" s="14">
        <v>0</v>
      </c>
      <c r="CP3" s="14">
        <v>0</v>
      </c>
      <c r="CQ3" s="14">
        <v>0</v>
      </c>
      <c r="CR3" s="14">
        <v>0</v>
      </c>
      <c r="CS3" s="14">
        <v>0</v>
      </c>
      <c r="CT3" s="14">
        <v>0</v>
      </c>
      <c r="CU3" s="14">
        <v>0</v>
      </c>
      <c r="CV3" s="14">
        <v>0</v>
      </c>
      <c r="CW3" s="14">
        <v>0</v>
      </c>
      <c r="CX3" s="14">
        <v>0</v>
      </c>
      <c r="CY3" s="51">
        <f>SUM(CM3:CX3)</f>
        <v>0</v>
      </c>
      <c r="CZ3" s="21">
        <v>0</v>
      </c>
      <c r="DA3" s="14">
        <v>0</v>
      </c>
      <c r="DB3" s="14">
        <v>0</v>
      </c>
      <c r="DC3" s="14">
        <v>0</v>
      </c>
      <c r="DD3" s="14">
        <v>0</v>
      </c>
      <c r="DE3" s="14">
        <v>0</v>
      </c>
      <c r="DF3" s="14">
        <v>0</v>
      </c>
      <c r="DG3" s="14">
        <v>0</v>
      </c>
      <c r="DH3" s="14">
        <v>0</v>
      </c>
      <c r="DI3" s="14">
        <v>0</v>
      </c>
      <c r="DJ3" s="14">
        <v>0</v>
      </c>
      <c r="DK3" s="14">
        <v>0</v>
      </c>
      <c r="DL3" s="51">
        <f>SUM(CZ3:DK3)</f>
        <v>0</v>
      </c>
    </row>
    <row r="4" spans="1:116">
      <c r="A4" s="47"/>
      <c r="B4" s="49"/>
      <c r="C4" s="4"/>
      <c r="E4" s="4"/>
      <c r="F4" s="5"/>
      <c r="G4" s="4"/>
      <c r="H4" s="15"/>
      <c r="I4" s="11"/>
      <c r="J4" s="11"/>
      <c r="K4" s="11"/>
      <c r="L4" s="11"/>
      <c r="M4" s="11"/>
      <c r="N4" s="11"/>
      <c r="O4" s="11"/>
      <c r="P4" s="11"/>
      <c r="Q4" s="26">
        <f>SUM(H4:P4)</f>
        <v>0</v>
      </c>
      <c r="R4" s="15"/>
      <c r="S4" s="11"/>
      <c r="T4" s="11"/>
      <c r="U4" s="11"/>
      <c r="V4" s="11"/>
      <c r="W4" s="11"/>
      <c r="X4" s="11"/>
      <c r="Y4" s="11"/>
      <c r="Z4" s="49">
        <f t="shared" si="0"/>
        <v>0</v>
      </c>
      <c r="AA4" s="11"/>
      <c r="AB4" s="11"/>
      <c r="AC4" s="11"/>
      <c r="AD4" s="11"/>
      <c r="AE4" s="11"/>
      <c r="AF4" s="11"/>
      <c r="AG4" s="49">
        <f t="shared" ref="AG4:AG31" si="1">T4-SUM(AA4:AF4)</f>
        <v>0</v>
      </c>
      <c r="AH4" s="11"/>
      <c r="AI4" s="11"/>
      <c r="AJ4" s="11"/>
      <c r="AK4" s="11"/>
      <c r="AL4" s="49">
        <f t="shared" ref="AL4:AL31" si="2">AA4-SUM(AH4:AK4)</f>
        <v>0</v>
      </c>
      <c r="AM4" s="11"/>
      <c r="AN4" s="11"/>
      <c r="AO4" s="11"/>
      <c r="AP4" s="11"/>
      <c r="AQ4" s="11"/>
      <c r="AR4" s="49">
        <f t="shared" ref="AR4:AR31" si="3">AD4-SUM(AM4:AQ4)</f>
        <v>0</v>
      </c>
      <c r="AS4" s="11"/>
      <c r="AT4" s="11"/>
      <c r="AU4" s="11"/>
      <c r="AV4" s="11"/>
      <c r="AW4" s="11"/>
      <c r="AX4" s="11"/>
      <c r="AY4" s="11"/>
      <c r="AZ4" s="11"/>
      <c r="BA4" s="11"/>
      <c r="BB4" s="11"/>
      <c r="BC4" s="49">
        <f t="shared" ref="BC4:BC31" si="4">AB4-SUM(AS4:BB4)</f>
        <v>0</v>
      </c>
      <c r="BD4" s="11"/>
      <c r="BE4" s="11"/>
      <c r="BF4" s="11"/>
      <c r="BG4" s="11"/>
      <c r="BH4" s="11"/>
      <c r="BI4" s="11"/>
      <c r="BJ4" s="11"/>
      <c r="BK4" s="49">
        <f t="shared" ref="BK4:BK31" si="5">AF4-SUM(BD4:BJ4)</f>
        <v>0</v>
      </c>
      <c r="BL4" s="11"/>
      <c r="BM4" s="11"/>
      <c r="BN4" s="11"/>
      <c r="BO4" s="11"/>
      <c r="BP4" s="11"/>
      <c r="BQ4" s="49">
        <f t="shared" ref="BQ4:BQ31" si="6">AE4-SUM(BL4:BP4)</f>
        <v>0</v>
      </c>
      <c r="BR4" s="11"/>
      <c r="BS4" s="11"/>
      <c r="BT4" s="11"/>
      <c r="BU4" s="11"/>
      <c r="BV4" s="11"/>
      <c r="BW4" s="11"/>
      <c r="BX4" s="49">
        <f t="shared" ref="BX4:BX31" si="7">AC4-SUM(BR4:BW4)</f>
        <v>0</v>
      </c>
      <c r="BY4" s="49">
        <f t="shared" ref="BY4:BY31" si="8">SUM(AH4:AK4,AM4:AQ4,AS4:BB4,BD4:BJ4,BL4:BP4,BR4:BW4)</f>
        <v>0</v>
      </c>
      <c r="BZ4" s="11"/>
      <c r="CA4" s="11"/>
      <c r="CB4" s="11"/>
      <c r="CC4" s="11"/>
      <c r="CD4" s="11"/>
      <c r="CE4" s="11"/>
      <c r="CF4" s="11"/>
      <c r="CG4" s="11"/>
      <c r="CH4" s="11"/>
      <c r="CI4" s="11"/>
      <c r="CJ4" s="11"/>
      <c r="CK4" s="11"/>
      <c r="CL4" s="49">
        <f t="shared" ref="CL4:CL31" si="9">SUM(BZ4:CK4)</f>
        <v>0</v>
      </c>
      <c r="CM4" s="11">
        <v>0</v>
      </c>
      <c r="CN4" s="11">
        <v>0</v>
      </c>
      <c r="CO4" s="11">
        <v>0</v>
      </c>
      <c r="CP4" s="11">
        <v>0</v>
      </c>
      <c r="CQ4" s="11">
        <v>0</v>
      </c>
      <c r="CR4" s="11">
        <v>0</v>
      </c>
      <c r="CS4" s="11">
        <v>0</v>
      </c>
      <c r="CT4" s="11">
        <v>0</v>
      </c>
      <c r="CU4" s="11">
        <v>0</v>
      </c>
      <c r="CV4" s="11">
        <v>0</v>
      </c>
      <c r="CW4" s="11">
        <v>0</v>
      </c>
      <c r="CX4" s="11">
        <v>0</v>
      </c>
      <c r="CY4" s="26">
        <f t="shared" ref="CY4:CY30" si="10">SUM(CM4:CX4)</f>
        <v>0</v>
      </c>
      <c r="CZ4" s="15">
        <v>0</v>
      </c>
      <c r="DA4" s="11">
        <v>0</v>
      </c>
      <c r="DB4" s="11">
        <v>0</v>
      </c>
      <c r="DC4" s="11">
        <v>0</v>
      </c>
      <c r="DD4" s="11">
        <v>0</v>
      </c>
      <c r="DE4" s="11">
        <v>0</v>
      </c>
      <c r="DF4" s="11">
        <v>0</v>
      </c>
      <c r="DG4" s="11">
        <v>0</v>
      </c>
      <c r="DH4" s="11">
        <v>0</v>
      </c>
      <c r="DI4" s="11">
        <v>0</v>
      </c>
      <c r="DJ4" s="11">
        <v>0</v>
      </c>
      <c r="DK4" s="11">
        <v>0</v>
      </c>
      <c r="DL4" s="26">
        <f t="shared" ref="DL4:DL30" si="11">SUM(CZ4:DK4)</f>
        <v>0</v>
      </c>
    </row>
    <row r="5" spans="1:116">
      <c r="A5" s="47"/>
      <c r="B5" s="49"/>
      <c r="C5" s="4"/>
      <c r="E5" s="4"/>
      <c r="F5" s="5"/>
      <c r="G5" s="4"/>
      <c r="H5" s="15"/>
      <c r="I5" s="11"/>
      <c r="J5" s="11"/>
      <c r="K5" s="11"/>
      <c r="L5" s="11"/>
      <c r="M5" s="11"/>
      <c r="N5" s="11"/>
      <c r="O5" s="11"/>
      <c r="P5" s="11"/>
      <c r="Q5" s="26">
        <f>SUM(H5:P5)</f>
        <v>0</v>
      </c>
      <c r="R5" s="15"/>
      <c r="S5" s="11"/>
      <c r="T5" s="11"/>
      <c r="U5" s="11"/>
      <c r="V5" s="11"/>
      <c r="W5" s="11"/>
      <c r="X5" s="11"/>
      <c r="Y5" s="11"/>
      <c r="Z5" s="49">
        <f t="shared" si="0"/>
        <v>0</v>
      </c>
      <c r="AA5" s="11"/>
      <c r="AB5" s="11"/>
      <c r="AC5" s="11"/>
      <c r="AD5" s="11"/>
      <c r="AE5" s="11"/>
      <c r="AF5" s="11"/>
      <c r="AG5" s="49">
        <f t="shared" si="1"/>
        <v>0</v>
      </c>
      <c r="AH5" s="11"/>
      <c r="AI5" s="11"/>
      <c r="AJ5" s="11"/>
      <c r="AK5" s="11"/>
      <c r="AL5" s="49">
        <f t="shared" si="2"/>
        <v>0</v>
      </c>
      <c r="AM5" s="11"/>
      <c r="AN5" s="11"/>
      <c r="AO5" s="11"/>
      <c r="AP5" s="11"/>
      <c r="AQ5" s="11"/>
      <c r="AR5" s="49">
        <f t="shared" si="3"/>
        <v>0</v>
      </c>
      <c r="AS5" s="11"/>
      <c r="AT5" s="11"/>
      <c r="AU5" s="11"/>
      <c r="AV5" s="11"/>
      <c r="AW5" s="11"/>
      <c r="AX5" s="11"/>
      <c r="AY5" s="11"/>
      <c r="AZ5" s="11"/>
      <c r="BA5" s="11"/>
      <c r="BB5" s="11"/>
      <c r="BC5" s="49">
        <f t="shared" si="4"/>
        <v>0</v>
      </c>
      <c r="BD5" s="11"/>
      <c r="BE5" s="11"/>
      <c r="BF5" s="11"/>
      <c r="BG5" s="11"/>
      <c r="BH5" s="11"/>
      <c r="BI5" s="11"/>
      <c r="BJ5" s="11"/>
      <c r="BK5" s="49">
        <f t="shared" si="5"/>
        <v>0</v>
      </c>
      <c r="BL5" s="11"/>
      <c r="BM5" s="11"/>
      <c r="BN5" s="11"/>
      <c r="BO5" s="11"/>
      <c r="BP5" s="11"/>
      <c r="BQ5" s="49">
        <f t="shared" si="6"/>
        <v>0</v>
      </c>
      <c r="BR5" s="11"/>
      <c r="BS5" s="11"/>
      <c r="BT5" s="11"/>
      <c r="BU5" s="11"/>
      <c r="BV5" s="11"/>
      <c r="BW5" s="11"/>
      <c r="BX5" s="49">
        <f t="shared" si="7"/>
        <v>0</v>
      </c>
      <c r="BY5" s="49">
        <f t="shared" si="8"/>
        <v>0</v>
      </c>
      <c r="BZ5" s="11"/>
      <c r="CA5" s="11"/>
      <c r="CB5" s="11"/>
      <c r="CC5" s="11"/>
      <c r="CD5" s="11"/>
      <c r="CE5" s="11"/>
      <c r="CF5" s="11"/>
      <c r="CG5" s="11"/>
      <c r="CH5" s="11"/>
      <c r="CI5" s="11"/>
      <c r="CJ5" s="11"/>
      <c r="CK5" s="11"/>
      <c r="CL5" s="49">
        <f t="shared" si="9"/>
        <v>0</v>
      </c>
      <c r="CM5" s="11">
        <v>0</v>
      </c>
      <c r="CN5" s="11">
        <v>0</v>
      </c>
      <c r="CO5" s="11">
        <v>0</v>
      </c>
      <c r="CP5" s="11">
        <v>0</v>
      </c>
      <c r="CQ5" s="11">
        <v>0</v>
      </c>
      <c r="CR5" s="11">
        <v>0</v>
      </c>
      <c r="CS5" s="11">
        <v>0</v>
      </c>
      <c r="CT5" s="11">
        <v>0</v>
      </c>
      <c r="CU5" s="11">
        <v>0</v>
      </c>
      <c r="CV5" s="11">
        <v>0</v>
      </c>
      <c r="CW5" s="11">
        <v>0</v>
      </c>
      <c r="CX5" s="11">
        <v>0</v>
      </c>
      <c r="CY5" s="26">
        <f t="shared" si="10"/>
        <v>0</v>
      </c>
      <c r="CZ5" s="15">
        <v>0</v>
      </c>
      <c r="DA5" s="11">
        <v>0</v>
      </c>
      <c r="DB5" s="11">
        <v>0</v>
      </c>
      <c r="DC5" s="11">
        <v>0</v>
      </c>
      <c r="DD5" s="11">
        <v>0</v>
      </c>
      <c r="DE5" s="11">
        <v>0</v>
      </c>
      <c r="DF5" s="11">
        <v>0</v>
      </c>
      <c r="DG5" s="11">
        <v>0</v>
      </c>
      <c r="DH5" s="11">
        <v>0</v>
      </c>
      <c r="DI5" s="11">
        <v>0</v>
      </c>
      <c r="DJ5" s="11">
        <v>0</v>
      </c>
      <c r="DK5" s="11">
        <v>0</v>
      </c>
      <c r="DL5" s="26">
        <f t="shared" si="11"/>
        <v>0</v>
      </c>
    </row>
    <row r="6" spans="1:116">
      <c r="A6" s="47"/>
      <c r="B6" s="49"/>
      <c r="C6" s="28" t="s">
        <v>347</v>
      </c>
      <c r="D6" s="28"/>
      <c r="E6" s="28"/>
      <c r="F6" s="26"/>
      <c r="G6" s="28"/>
      <c r="H6" s="47">
        <f t="shared" ref="H6:Y6" si="12">SUM(H3:H5)</f>
        <v>1000</v>
      </c>
      <c r="I6" s="28">
        <f t="shared" si="12"/>
        <v>0</v>
      </c>
      <c r="J6" s="28">
        <f t="shared" si="12"/>
        <v>100</v>
      </c>
      <c r="K6" s="28">
        <f t="shared" si="12"/>
        <v>0</v>
      </c>
      <c r="L6" s="28">
        <f t="shared" si="12"/>
        <v>200</v>
      </c>
      <c r="M6" s="28">
        <f t="shared" si="12"/>
        <v>0</v>
      </c>
      <c r="N6" s="28">
        <f t="shared" si="12"/>
        <v>0</v>
      </c>
      <c r="O6" s="28">
        <f t="shared" si="12"/>
        <v>0</v>
      </c>
      <c r="P6" s="28">
        <f t="shared" si="12"/>
        <v>0</v>
      </c>
      <c r="Q6" s="26">
        <f t="shared" si="12"/>
        <v>1300</v>
      </c>
      <c r="R6" s="47">
        <f t="shared" si="12"/>
        <v>0</v>
      </c>
      <c r="S6" s="28">
        <f t="shared" si="12"/>
        <v>0</v>
      </c>
      <c r="T6" s="28">
        <f t="shared" si="12"/>
        <v>1300</v>
      </c>
      <c r="U6" s="28">
        <f t="shared" si="12"/>
        <v>0</v>
      </c>
      <c r="V6" s="28">
        <f t="shared" si="12"/>
        <v>0</v>
      </c>
      <c r="W6" s="28">
        <f t="shared" si="12"/>
        <v>0</v>
      </c>
      <c r="X6" s="28">
        <f t="shared" si="12"/>
        <v>0</v>
      </c>
      <c r="Y6" s="28">
        <f t="shared" si="12"/>
        <v>0</v>
      </c>
      <c r="Z6" s="49">
        <f t="shared" si="0"/>
        <v>1300</v>
      </c>
      <c r="AA6" s="28">
        <f t="shared" ref="AA6:AF6" si="13">SUM(AA3:AA5)</f>
        <v>650</v>
      </c>
      <c r="AB6" s="28">
        <f t="shared" si="13"/>
        <v>650</v>
      </c>
      <c r="AC6" s="28">
        <f t="shared" si="13"/>
        <v>0</v>
      </c>
      <c r="AD6" s="28">
        <f t="shared" si="13"/>
        <v>0</v>
      </c>
      <c r="AE6" s="28">
        <f t="shared" si="13"/>
        <v>0</v>
      </c>
      <c r="AF6" s="28">
        <f t="shared" si="13"/>
        <v>0</v>
      </c>
      <c r="AG6" s="49">
        <f t="shared" si="1"/>
        <v>0</v>
      </c>
      <c r="AH6" s="28">
        <f>SUM(AH3:AH5)</f>
        <v>0</v>
      </c>
      <c r="AI6" s="28">
        <f>SUM(AI3:AI5)</f>
        <v>650</v>
      </c>
      <c r="AJ6" s="28">
        <f>SUM(AJ3:AJ5)</f>
        <v>0</v>
      </c>
      <c r="AK6" s="28">
        <f>SUM(AK3:AK5)</f>
        <v>0</v>
      </c>
      <c r="AL6" s="49">
        <f t="shared" si="2"/>
        <v>0</v>
      </c>
      <c r="AM6" s="28">
        <f>SUM(AM3:AM5)</f>
        <v>0</v>
      </c>
      <c r="AN6" s="28">
        <f>SUM(AN3:AN5)</f>
        <v>0</v>
      </c>
      <c r="AO6" s="28">
        <f>SUM(AO3:AO5)</f>
        <v>0</v>
      </c>
      <c r="AP6" s="28">
        <f>SUM(AP3:AP5)</f>
        <v>0</v>
      </c>
      <c r="AQ6" s="28">
        <f>SUM(AQ3:AQ5)</f>
        <v>0</v>
      </c>
      <c r="AR6" s="49">
        <f t="shared" si="3"/>
        <v>0</v>
      </c>
      <c r="AS6" s="28">
        <f t="shared" ref="AS6:BB6" si="14">SUM(AS3:AS5)</f>
        <v>218</v>
      </c>
      <c r="AT6" s="28">
        <f t="shared" si="14"/>
        <v>0</v>
      </c>
      <c r="AU6" s="28">
        <f t="shared" si="14"/>
        <v>0</v>
      </c>
      <c r="AV6" s="28">
        <f t="shared" si="14"/>
        <v>0</v>
      </c>
      <c r="AW6" s="28">
        <f t="shared" si="14"/>
        <v>216</v>
      </c>
      <c r="AX6" s="28">
        <f t="shared" si="14"/>
        <v>0</v>
      </c>
      <c r="AY6" s="28">
        <f t="shared" si="14"/>
        <v>216</v>
      </c>
      <c r="AZ6" s="28">
        <f t="shared" si="14"/>
        <v>0</v>
      </c>
      <c r="BA6" s="28">
        <f t="shared" si="14"/>
        <v>0</v>
      </c>
      <c r="BB6" s="28">
        <f t="shared" si="14"/>
        <v>0</v>
      </c>
      <c r="BC6" s="49">
        <f t="shared" si="4"/>
        <v>0</v>
      </c>
      <c r="BD6" s="28">
        <f t="shared" ref="BD6:BJ6" si="15">SUM(BD3:BD5)</f>
        <v>0</v>
      </c>
      <c r="BE6" s="28">
        <f t="shared" si="15"/>
        <v>0</v>
      </c>
      <c r="BF6" s="28">
        <f t="shared" si="15"/>
        <v>0</v>
      </c>
      <c r="BG6" s="28">
        <f t="shared" si="15"/>
        <v>0</v>
      </c>
      <c r="BH6" s="28">
        <f t="shared" si="15"/>
        <v>0</v>
      </c>
      <c r="BI6" s="28">
        <f t="shared" si="15"/>
        <v>0</v>
      </c>
      <c r="BJ6" s="28">
        <f t="shared" si="15"/>
        <v>0</v>
      </c>
      <c r="BK6" s="49">
        <f t="shared" si="5"/>
        <v>0</v>
      </c>
      <c r="BL6" s="28">
        <f>SUM(BL3:BL5)</f>
        <v>0</v>
      </c>
      <c r="BM6" s="28">
        <f>SUM(BM3:BM5)</f>
        <v>0</v>
      </c>
      <c r="BN6" s="28">
        <f>SUM(BN3:BN5)</f>
        <v>0</v>
      </c>
      <c r="BO6" s="28">
        <f>SUM(BO3:BO5)</f>
        <v>0</v>
      </c>
      <c r="BP6" s="28">
        <f>SUM(BP3:BP5)</f>
        <v>0</v>
      </c>
      <c r="BQ6" s="49">
        <f t="shared" si="6"/>
        <v>0</v>
      </c>
      <c r="BR6" s="28">
        <f t="shared" ref="BR6:BW6" si="16">SUM(BR3:BR5)</f>
        <v>0</v>
      </c>
      <c r="BS6" s="28">
        <f t="shared" si="16"/>
        <v>0</v>
      </c>
      <c r="BT6" s="28">
        <f t="shared" si="16"/>
        <v>0</v>
      </c>
      <c r="BU6" s="28">
        <f t="shared" si="16"/>
        <v>0</v>
      </c>
      <c r="BV6" s="28">
        <f t="shared" si="16"/>
        <v>0</v>
      </c>
      <c r="BW6" s="28">
        <f t="shared" si="16"/>
        <v>0</v>
      </c>
      <c r="BX6" s="49">
        <f t="shared" si="7"/>
        <v>0</v>
      </c>
      <c r="BY6" s="49">
        <f t="shared" si="8"/>
        <v>1300</v>
      </c>
      <c r="BZ6" s="28">
        <f t="shared" ref="BZ6:CK6" si="17">SUM(BZ3:BZ5)</f>
        <v>0</v>
      </c>
      <c r="CA6" s="28">
        <f t="shared" si="17"/>
        <v>0</v>
      </c>
      <c r="CB6" s="28">
        <f t="shared" si="17"/>
        <v>0</v>
      </c>
      <c r="CC6" s="28">
        <f t="shared" si="17"/>
        <v>0</v>
      </c>
      <c r="CD6" s="28">
        <f t="shared" si="17"/>
        <v>0</v>
      </c>
      <c r="CE6" s="28">
        <f t="shared" si="17"/>
        <v>0</v>
      </c>
      <c r="CF6" s="28">
        <f t="shared" si="17"/>
        <v>0</v>
      </c>
      <c r="CG6" s="28">
        <f t="shared" si="17"/>
        <v>0</v>
      </c>
      <c r="CH6" s="28">
        <f t="shared" si="17"/>
        <v>0</v>
      </c>
      <c r="CI6" s="28">
        <f t="shared" si="17"/>
        <v>0</v>
      </c>
      <c r="CJ6" s="28">
        <f t="shared" si="17"/>
        <v>0</v>
      </c>
      <c r="CK6" s="28">
        <f t="shared" si="17"/>
        <v>0</v>
      </c>
      <c r="CL6" s="49">
        <f t="shared" si="9"/>
        <v>0</v>
      </c>
      <c r="CM6" s="28">
        <f t="shared" ref="CM6:DL6" si="18">SUM(CM3:CM5)</f>
        <v>0</v>
      </c>
      <c r="CN6" s="28">
        <f t="shared" si="18"/>
        <v>0</v>
      </c>
      <c r="CO6" s="28">
        <f t="shared" si="18"/>
        <v>0</v>
      </c>
      <c r="CP6" s="28">
        <f t="shared" si="18"/>
        <v>0</v>
      </c>
      <c r="CQ6" s="28">
        <f t="shared" si="18"/>
        <v>0</v>
      </c>
      <c r="CR6" s="28">
        <f t="shared" si="18"/>
        <v>0</v>
      </c>
      <c r="CS6" s="28">
        <f t="shared" si="18"/>
        <v>0</v>
      </c>
      <c r="CT6" s="28">
        <f t="shared" si="18"/>
        <v>0</v>
      </c>
      <c r="CU6" s="28">
        <f t="shared" si="18"/>
        <v>0</v>
      </c>
      <c r="CV6" s="28">
        <f t="shared" si="18"/>
        <v>0</v>
      </c>
      <c r="CW6" s="28">
        <f t="shared" si="18"/>
        <v>0</v>
      </c>
      <c r="CX6" s="28">
        <f t="shared" si="18"/>
        <v>0</v>
      </c>
      <c r="CY6" s="26">
        <f t="shared" si="18"/>
        <v>0</v>
      </c>
      <c r="CZ6" s="47">
        <f t="shared" si="18"/>
        <v>0</v>
      </c>
      <c r="DA6" s="28">
        <f t="shared" si="18"/>
        <v>0</v>
      </c>
      <c r="DB6" s="28">
        <f t="shared" si="18"/>
        <v>0</v>
      </c>
      <c r="DC6" s="28">
        <f t="shared" si="18"/>
        <v>0</v>
      </c>
      <c r="DD6" s="28">
        <f t="shared" si="18"/>
        <v>0</v>
      </c>
      <c r="DE6" s="28">
        <f t="shared" si="18"/>
        <v>0</v>
      </c>
      <c r="DF6" s="28">
        <f t="shared" si="18"/>
        <v>0</v>
      </c>
      <c r="DG6" s="28">
        <f t="shared" si="18"/>
        <v>0</v>
      </c>
      <c r="DH6" s="28">
        <f t="shared" si="18"/>
        <v>0</v>
      </c>
      <c r="DI6" s="28">
        <f t="shared" si="18"/>
        <v>0</v>
      </c>
      <c r="DJ6" s="28">
        <f t="shared" si="18"/>
        <v>0</v>
      </c>
      <c r="DK6" s="28">
        <f t="shared" si="18"/>
        <v>0</v>
      </c>
      <c r="DL6" s="26">
        <f t="shared" si="18"/>
        <v>0</v>
      </c>
    </row>
    <row r="7" spans="1:116">
      <c r="A7" s="47"/>
      <c r="B7" s="49" t="s">
        <v>635</v>
      </c>
      <c r="C7" s="69" t="s">
        <v>1215</v>
      </c>
      <c r="D7" s="4" t="s">
        <v>636</v>
      </c>
      <c r="E7" s="4" t="s">
        <v>637</v>
      </c>
      <c r="F7" s="5" t="s">
        <v>1338</v>
      </c>
      <c r="G7" s="4"/>
      <c r="H7" s="15"/>
      <c r="I7" s="11"/>
      <c r="J7" s="11"/>
      <c r="K7" s="11"/>
      <c r="L7" s="11"/>
      <c r="M7" s="11"/>
      <c r="N7" s="11"/>
      <c r="O7" s="11"/>
      <c r="P7" s="11"/>
      <c r="Q7" s="26">
        <f>SUM(H7:P7)</f>
        <v>0</v>
      </c>
      <c r="R7" s="15"/>
      <c r="S7" s="11"/>
      <c r="T7" s="11"/>
      <c r="U7" s="11"/>
      <c r="V7" s="11"/>
      <c r="W7" s="11"/>
      <c r="X7" s="11"/>
      <c r="Y7" s="11"/>
      <c r="Z7" s="49">
        <f t="shared" si="0"/>
        <v>0</v>
      </c>
      <c r="AA7" s="11"/>
      <c r="AB7" s="11"/>
      <c r="AC7" s="11"/>
      <c r="AD7" s="11"/>
      <c r="AE7" s="11"/>
      <c r="AF7" s="11"/>
      <c r="AG7" s="49">
        <f t="shared" si="1"/>
        <v>0</v>
      </c>
      <c r="AH7" s="11"/>
      <c r="AI7" s="11"/>
      <c r="AJ7" s="11"/>
      <c r="AK7" s="11"/>
      <c r="AL7" s="49">
        <f t="shared" si="2"/>
        <v>0</v>
      </c>
      <c r="AM7" s="11"/>
      <c r="AN7" s="11"/>
      <c r="AO7" s="11"/>
      <c r="AP7" s="11"/>
      <c r="AQ7" s="11"/>
      <c r="AR7" s="49">
        <f t="shared" si="3"/>
        <v>0</v>
      </c>
      <c r="AS7" s="11"/>
      <c r="AT7" s="11"/>
      <c r="AU7" s="11"/>
      <c r="AV7" s="11"/>
      <c r="AW7" s="11"/>
      <c r="AX7" s="11"/>
      <c r="AY7" s="11"/>
      <c r="AZ7" s="11"/>
      <c r="BA7" s="11"/>
      <c r="BB7" s="11"/>
      <c r="BC7" s="49">
        <f t="shared" si="4"/>
        <v>0</v>
      </c>
      <c r="BD7" s="11"/>
      <c r="BE7" s="11"/>
      <c r="BF7" s="11"/>
      <c r="BG7" s="11"/>
      <c r="BH7" s="11"/>
      <c r="BI7" s="11"/>
      <c r="BJ7" s="11"/>
      <c r="BK7" s="49">
        <f t="shared" si="5"/>
        <v>0</v>
      </c>
      <c r="BL7" s="11"/>
      <c r="BM7" s="11"/>
      <c r="BN7" s="11"/>
      <c r="BO7" s="11"/>
      <c r="BP7" s="11"/>
      <c r="BQ7" s="49">
        <f t="shared" si="6"/>
        <v>0</v>
      </c>
      <c r="BR7" s="11"/>
      <c r="BS7" s="11"/>
      <c r="BT7" s="11"/>
      <c r="BU7" s="11"/>
      <c r="BV7" s="11"/>
      <c r="BW7" s="11"/>
      <c r="BX7" s="49">
        <f t="shared" si="7"/>
        <v>0</v>
      </c>
      <c r="BY7" s="49">
        <f t="shared" si="8"/>
        <v>0</v>
      </c>
      <c r="BZ7" s="11"/>
      <c r="CA7" s="11"/>
      <c r="CB7" s="11"/>
      <c r="CC7" s="11"/>
      <c r="CD7" s="11"/>
      <c r="CE7" s="11"/>
      <c r="CF7" s="11"/>
      <c r="CG7" s="11"/>
      <c r="CH7" s="11"/>
      <c r="CI7" s="11"/>
      <c r="CJ7" s="11"/>
      <c r="CK7" s="11"/>
      <c r="CL7" s="49">
        <f t="shared" si="9"/>
        <v>0</v>
      </c>
      <c r="CM7" s="11">
        <v>0</v>
      </c>
      <c r="CN7" s="11">
        <v>0</v>
      </c>
      <c r="CO7" s="11">
        <v>0</v>
      </c>
      <c r="CP7" s="11">
        <v>0</v>
      </c>
      <c r="CQ7" s="11">
        <v>0</v>
      </c>
      <c r="CR7" s="11">
        <v>0</v>
      </c>
      <c r="CS7" s="11">
        <v>0</v>
      </c>
      <c r="CT7" s="11">
        <v>0</v>
      </c>
      <c r="CU7" s="11">
        <v>0</v>
      </c>
      <c r="CV7" s="11">
        <v>0</v>
      </c>
      <c r="CW7" s="11">
        <v>0</v>
      </c>
      <c r="CX7" s="11">
        <v>0</v>
      </c>
      <c r="CY7" s="26">
        <f t="shared" si="10"/>
        <v>0</v>
      </c>
      <c r="CZ7" s="15">
        <v>0</v>
      </c>
      <c r="DA7" s="11">
        <v>0</v>
      </c>
      <c r="DB7" s="11">
        <v>0</v>
      </c>
      <c r="DC7" s="11">
        <v>0</v>
      </c>
      <c r="DD7" s="11">
        <v>0</v>
      </c>
      <c r="DE7" s="11">
        <v>0</v>
      </c>
      <c r="DF7" s="11">
        <v>0</v>
      </c>
      <c r="DG7" s="11">
        <v>0</v>
      </c>
      <c r="DH7" s="11">
        <v>0</v>
      </c>
      <c r="DI7" s="11">
        <v>0</v>
      </c>
      <c r="DJ7" s="11">
        <v>0</v>
      </c>
      <c r="DK7" s="11">
        <v>0</v>
      </c>
      <c r="DL7" s="26">
        <f t="shared" si="11"/>
        <v>0</v>
      </c>
    </row>
    <row r="8" spans="1:116">
      <c r="A8" s="47"/>
      <c r="B8" s="49"/>
      <c r="C8" s="4"/>
      <c r="D8" s="4"/>
      <c r="E8" s="4"/>
      <c r="F8" s="5"/>
      <c r="G8" s="4"/>
      <c r="H8" s="15"/>
      <c r="I8" s="11"/>
      <c r="J8" s="11"/>
      <c r="K8" s="11"/>
      <c r="L8" s="11"/>
      <c r="M8" s="11"/>
      <c r="N8" s="11"/>
      <c r="O8" s="11"/>
      <c r="P8" s="11"/>
      <c r="Q8" s="26">
        <f>SUM(H8:P8)</f>
        <v>0</v>
      </c>
      <c r="R8" s="15"/>
      <c r="S8" s="11"/>
      <c r="T8" s="11"/>
      <c r="U8" s="11"/>
      <c r="V8" s="11"/>
      <c r="W8" s="11"/>
      <c r="X8" s="11"/>
      <c r="Y8" s="11"/>
      <c r="Z8" s="49">
        <f t="shared" si="0"/>
        <v>0</v>
      </c>
      <c r="AA8" s="11"/>
      <c r="AB8" s="11"/>
      <c r="AC8" s="11"/>
      <c r="AD8" s="11"/>
      <c r="AE8" s="11"/>
      <c r="AF8" s="11"/>
      <c r="AG8" s="49">
        <f t="shared" si="1"/>
        <v>0</v>
      </c>
      <c r="AH8" s="11"/>
      <c r="AI8" s="11"/>
      <c r="AJ8" s="11"/>
      <c r="AK8" s="11"/>
      <c r="AL8" s="49">
        <f t="shared" si="2"/>
        <v>0</v>
      </c>
      <c r="AM8" s="11"/>
      <c r="AN8" s="11"/>
      <c r="AO8" s="11"/>
      <c r="AP8" s="11"/>
      <c r="AQ8" s="11"/>
      <c r="AR8" s="49">
        <f t="shared" si="3"/>
        <v>0</v>
      </c>
      <c r="AS8" s="11"/>
      <c r="AT8" s="11"/>
      <c r="AU8" s="11"/>
      <c r="AV8" s="11"/>
      <c r="AW8" s="11"/>
      <c r="AX8" s="11"/>
      <c r="AY8" s="11"/>
      <c r="AZ8" s="11"/>
      <c r="BA8" s="11"/>
      <c r="BB8" s="11"/>
      <c r="BC8" s="49">
        <f t="shared" si="4"/>
        <v>0</v>
      </c>
      <c r="BD8" s="11"/>
      <c r="BE8" s="11"/>
      <c r="BF8" s="11"/>
      <c r="BG8" s="11"/>
      <c r="BH8" s="11"/>
      <c r="BI8" s="11"/>
      <c r="BJ8" s="11"/>
      <c r="BK8" s="49">
        <f t="shared" si="5"/>
        <v>0</v>
      </c>
      <c r="BL8" s="11"/>
      <c r="BM8" s="11"/>
      <c r="BN8" s="11"/>
      <c r="BO8" s="11"/>
      <c r="BP8" s="11"/>
      <c r="BQ8" s="49">
        <f t="shared" si="6"/>
        <v>0</v>
      </c>
      <c r="BR8" s="11"/>
      <c r="BS8" s="11"/>
      <c r="BT8" s="11"/>
      <c r="BU8" s="11"/>
      <c r="BV8" s="11"/>
      <c r="BW8" s="11"/>
      <c r="BX8" s="49">
        <f t="shared" si="7"/>
        <v>0</v>
      </c>
      <c r="BY8" s="49">
        <f t="shared" si="8"/>
        <v>0</v>
      </c>
      <c r="BZ8" s="11"/>
      <c r="CA8" s="11"/>
      <c r="CB8" s="11"/>
      <c r="CC8" s="11"/>
      <c r="CD8" s="11"/>
      <c r="CE8" s="11"/>
      <c r="CF8" s="11"/>
      <c r="CG8" s="11"/>
      <c r="CH8" s="11"/>
      <c r="CI8" s="11"/>
      <c r="CJ8" s="11"/>
      <c r="CK8" s="11"/>
      <c r="CL8" s="49">
        <f t="shared" si="9"/>
        <v>0</v>
      </c>
      <c r="CM8" s="11">
        <v>0</v>
      </c>
      <c r="CN8" s="11">
        <v>0</v>
      </c>
      <c r="CO8" s="11">
        <v>0</v>
      </c>
      <c r="CP8" s="11">
        <v>0</v>
      </c>
      <c r="CQ8" s="11">
        <v>0</v>
      </c>
      <c r="CR8" s="11">
        <v>0</v>
      </c>
      <c r="CS8" s="11">
        <v>0</v>
      </c>
      <c r="CT8" s="11">
        <v>0</v>
      </c>
      <c r="CU8" s="11">
        <v>0</v>
      </c>
      <c r="CV8" s="11">
        <v>0</v>
      </c>
      <c r="CW8" s="11">
        <v>0</v>
      </c>
      <c r="CX8" s="11">
        <v>0</v>
      </c>
      <c r="CY8" s="26">
        <f t="shared" si="10"/>
        <v>0</v>
      </c>
      <c r="CZ8" s="15">
        <v>0</v>
      </c>
      <c r="DA8" s="11">
        <v>0</v>
      </c>
      <c r="DB8" s="11">
        <v>0</v>
      </c>
      <c r="DC8" s="11">
        <v>0</v>
      </c>
      <c r="DD8" s="11">
        <v>0</v>
      </c>
      <c r="DE8" s="11">
        <v>0</v>
      </c>
      <c r="DF8" s="11">
        <v>0</v>
      </c>
      <c r="DG8" s="11">
        <v>0</v>
      </c>
      <c r="DH8" s="11">
        <v>0</v>
      </c>
      <c r="DI8" s="11">
        <v>0</v>
      </c>
      <c r="DJ8" s="11">
        <v>0</v>
      </c>
      <c r="DK8" s="11">
        <v>0</v>
      </c>
      <c r="DL8" s="26">
        <f t="shared" si="11"/>
        <v>0</v>
      </c>
    </row>
    <row r="9" spans="1:116">
      <c r="A9" s="47"/>
      <c r="B9" s="49"/>
      <c r="C9" s="4"/>
      <c r="D9" s="4"/>
      <c r="E9" s="4"/>
      <c r="F9" s="5"/>
      <c r="G9" s="4"/>
      <c r="H9" s="15"/>
      <c r="I9" s="11"/>
      <c r="J9" s="11"/>
      <c r="K9" s="11"/>
      <c r="L9" s="11"/>
      <c r="M9" s="11"/>
      <c r="N9" s="11"/>
      <c r="O9" s="11"/>
      <c r="P9" s="11"/>
      <c r="Q9" s="26">
        <f>SUM(H9:P9)</f>
        <v>0</v>
      </c>
      <c r="R9" s="15"/>
      <c r="S9" s="11"/>
      <c r="T9" s="11"/>
      <c r="U9" s="11"/>
      <c r="V9" s="11"/>
      <c r="W9" s="11"/>
      <c r="X9" s="11"/>
      <c r="Y9" s="11"/>
      <c r="Z9" s="49">
        <f t="shared" si="0"/>
        <v>0</v>
      </c>
      <c r="AA9" s="11"/>
      <c r="AB9" s="11"/>
      <c r="AC9" s="11"/>
      <c r="AD9" s="11"/>
      <c r="AE9" s="11"/>
      <c r="AF9" s="11"/>
      <c r="AG9" s="49">
        <f t="shared" si="1"/>
        <v>0</v>
      </c>
      <c r="AH9" s="11"/>
      <c r="AI9" s="11"/>
      <c r="AJ9" s="11"/>
      <c r="AK9" s="11"/>
      <c r="AL9" s="49">
        <f t="shared" si="2"/>
        <v>0</v>
      </c>
      <c r="AM9" s="11"/>
      <c r="AN9" s="11"/>
      <c r="AO9" s="11"/>
      <c r="AP9" s="11"/>
      <c r="AQ9" s="11"/>
      <c r="AR9" s="49">
        <f t="shared" si="3"/>
        <v>0</v>
      </c>
      <c r="AS9" s="11"/>
      <c r="AT9" s="11"/>
      <c r="AU9" s="11"/>
      <c r="AV9" s="11"/>
      <c r="AW9" s="11"/>
      <c r="AX9" s="11"/>
      <c r="AY9" s="11"/>
      <c r="AZ9" s="11"/>
      <c r="BA9" s="11"/>
      <c r="BB9" s="11"/>
      <c r="BC9" s="49">
        <f t="shared" si="4"/>
        <v>0</v>
      </c>
      <c r="BD9" s="11"/>
      <c r="BE9" s="11"/>
      <c r="BF9" s="11"/>
      <c r="BG9" s="11"/>
      <c r="BH9" s="11"/>
      <c r="BI9" s="11"/>
      <c r="BJ9" s="11"/>
      <c r="BK9" s="49">
        <f t="shared" si="5"/>
        <v>0</v>
      </c>
      <c r="BL9" s="11"/>
      <c r="BM9" s="11"/>
      <c r="BN9" s="11"/>
      <c r="BO9" s="11"/>
      <c r="BP9" s="11"/>
      <c r="BQ9" s="49">
        <f t="shared" si="6"/>
        <v>0</v>
      </c>
      <c r="BR9" s="11"/>
      <c r="BS9" s="11"/>
      <c r="BT9" s="11"/>
      <c r="BU9" s="11"/>
      <c r="BV9" s="11"/>
      <c r="BW9" s="11"/>
      <c r="BX9" s="49">
        <f t="shared" si="7"/>
        <v>0</v>
      </c>
      <c r="BY9" s="49">
        <f t="shared" si="8"/>
        <v>0</v>
      </c>
      <c r="BZ9" s="11"/>
      <c r="CA9" s="11"/>
      <c r="CB9" s="11"/>
      <c r="CC9" s="11"/>
      <c r="CD9" s="11"/>
      <c r="CE9" s="11"/>
      <c r="CF9" s="11"/>
      <c r="CG9" s="11"/>
      <c r="CH9" s="11"/>
      <c r="CI9" s="11"/>
      <c r="CJ9" s="11"/>
      <c r="CK9" s="11"/>
      <c r="CL9" s="49">
        <f t="shared" si="9"/>
        <v>0</v>
      </c>
      <c r="CM9" s="11">
        <v>0</v>
      </c>
      <c r="CN9" s="11">
        <v>0</v>
      </c>
      <c r="CO9" s="11">
        <v>0</v>
      </c>
      <c r="CP9" s="11">
        <v>0</v>
      </c>
      <c r="CQ9" s="11">
        <v>0</v>
      </c>
      <c r="CR9" s="11">
        <v>0</v>
      </c>
      <c r="CS9" s="11">
        <v>0</v>
      </c>
      <c r="CT9" s="11">
        <v>0</v>
      </c>
      <c r="CU9" s="11">
        <v>0</v>
      </c>
      <c r="CV9" s="11">
        <v>0</v>
      </c>
      <c r="CW9" s="11">
        <v>0</v>
      </c>
      <c r="CX9" s="11">
        <v>0</v>
      </c>
      <c r="CY9" s="26">
        <f t="shared" si="10"/>
        <v>0</v>
      </c>
      <c r="CZ9" s="15">
        <v>0</v>
      </c>
      <c r="DA9" s="11">
        <v>0</v>
      </c>
      <c r="DB9" s="11">
        <v>0</v>
      </c>
      <c r="DC9" s="11">
        <v>0</v>
      </c>
      <c r="DD9" s="11">
        <v>0</v>
      </c>
      <c r="DE9" s="11">
        <v>0</v>
      </c>
      <c r="DF9" s="11">
        <v>0</v>
      </c>
      <c r="DG9" s="11">
        <v>0</v>
      </c>
      <c r="DH9" s="11">
        <v>0</v>
      </c>
      <c r="DI9" s="11">
        <v>0</v>
      </c>
      <c r="DJ9" s="11">
        <v>0</v>
      </c>
      <c r="DK9" s="11">
        <v>0</v>
      </c>
      <c r="DL9" s="26">
        <f t="shared" si="11"/>
        <v>0</v>
      </c>
    </row>
    <row r="10" spans="1:116">
      <c r="A10" s="47"/>
      <c r="B10" s="49"/>
      <c r="C10" s="28" t="s">
        <v>347</v>
      </c>
      <c r="D10" s="28"/>
      <c r="E10" s="28"/>
      <c r="F10" s="26"/>
      <c r="G10" s="28"/>
      <c r="H10" s="47">
        <f>SUM(H7:H9)</f>
        <v>0</v>
      </c>
      <c r="I10" s="28">
        <f t="shared" ref="I10:BT10" si="19">SUM(I7:I9)</f>
        <v>0</v>
      </c>
      <c r="J10" s="28">
        <f t="shared" si="19"/>
        <v>0</v>
      </c>
      <c r="K10" s="28">
        <f t="shared" si="19"/>
        <v>0</v>
      </c>
      <c r="L10" s="28">
        <f t="shared" si="19"/>
        <v>0</v>
      </c>
      <c r="M10" s="28">
        <f t="shared" si="19"/>
        <v>0</v>
      </c>
      <c r="N10" s="28">
        <f t="shared" si="19"/>
        <v>0</v>
      </c>
      <c r="O10" s="28">
        <f t="shared" si="19"/>
        <v>0</v>
      </c>
      <c r="P10" s="28">
        <f t="shared" si="19"/>
        <v>0</v>
      </c>
      <c r="Q10" s="26">
        <f t="shared" si="19"/>
        <v>0</v>
      </c>
      <c r="R10" s="47">
        <f t="shared" si="19"/>
        <v>0</v>
      </c>
      <c r="S10" s="28">
        <f t="shared" si="19"/>
        <v>0</v>
      </c>
      <c r="T10" s="28">
        <f t="shared" si="19"/>
        <v>0</v>
      </c>
      <c r="U10" s="28">
        <f t="shared" si="19"/>
        <v>0</v>
      </c>
      <c r="V10" s="28">
        <f t="shared" si="19"/>
        <v>0</v>
      </c>
      <c r="W10" s="28">
        <f t="shared" si="19"/>
        <v>0</v>
      </c>
      <c r="X10" s="28">
        <f t="shared" si="19"/>
        <v>0</v>
      </c>
      <c r="Y10" s="28">
        <f t="shared" si="19"/>
        <v>0</v>
      </c>
      <c r="Z10" s="49">
        <f t="shared" si="0"/>
        <v>0</v>
      </c>
      <c r="AA10" s="28">
        <f t="shared" si="19"/>
        <v>0</v>
      </c>
      <c r="AB10" s="28">
        <f t="shared" si="19"/>
        <v>0</v>
      </c>
      <c r="AC10" s="28">
        <f t="shared" si="19"/>
        <v>0</v>
      </c>
      <c r="AD10" s="28">
        <f t="shared" si="19"/>
        <v>0</v>
      </c>
      <c r="AE10" s="28">
        <f t="shared" si="19"/>
        <v>0</v>
      </c>
      <c r="AF10" s="28">
        <f t="shared" si="19"/>
        <v>0</v>
      </c>
      <c r="AG10" s="49">
        <f t="shared" si="1"/>
        <v>0</v>
      </c>
      <c r="AH10" s="28">
        <f t="shared" si="19"/>
        <v>0</v>
      </c>
      <c r="AI10" s="28">
        <f t="shared" si="19"/>
        <v>0</v>
      </c>
      <c r="AJ10" s="28">
        <f t="shared" si="19"/>
        <v>0</v>
      </c>
      <c r="AK10" s="28">
        <f t="shared" si="19"/>
        <v>0</v>
      </c>
      <c r="AL10" s="49">
        <f t="shared" si="2"/>
        <v>0</v>
      </c>
      <c r="AM10" s="28">
        <f t="shared" si="19"/>
        <v>0</v>
      </c>
      <c r="AN10" s="28">
        <f t="shared" si="19"/>
        <v>0</v>
      </c>
      <c r="AO10" s="28">
        <f t="shared" si="19"/>
        <v>0</v>
      </c>
      <c r="AP10" s="28">
        <f t="shared" si="19"/>
        <v>0</v>
      </c>
      <c r="AQ10" s="28">
        <f t="shared" si="19"/>
        <v>0</v>
      </c>
      <c r="AR10" s="49">
        <f t="shared" si="3"/>
        <v>0</v>
      </c>
      <c r="AS10" s="28">
        <f t="shared" si="19"/>
        <v>0</v>
      </c>
      <c r="AT10" s="28">
        <f t="shared" si="19"/>
        <v>0</v>
      </c>
      <c r="AU10" s="28">
        <f t="shared" si="19"/>
        <v>0</v>
      </c>
      <c r="AV10" s="28">
        <f t="shared" si="19"/>
        <v>0</v>
      </c>
      <c r="AW10" s="28">
        <f t="shared" si="19"/>
        <v>0</v>
      </c>
      <c r="AX10" s="28">
        <f t="shared" si="19"/>
        <v>0</v>
      </c>
      <c r="AY10" s="28">
        <f t="shared" si="19"/>
        <v>0</v>
      </c>
      <c r="AZ10" s="28">
        <f t="shared" si="19"/>
        <v>0</v>
      </c>
      <c r="BA10" s="28">
        <f t="shared" si="19"/>
        <v>0</v>
      </c>
      <c r="BB10" s="28">
        <f t="shared" si="19"/>
        <v>0</v>
      </c>
      <c r="BC10" s="49">
        <f t="shared" si="4"/>
        <v>0</v>
      </c>
      <c r="BD10" s="28">
        <f t="shared" si="19"/>
        <v>0</v>
      </c>
      <c r="BE10" s="28">
        <f t="shared" si="19"/>
        <v>0</v>
      </c>
      <c r="BF10" s="28">
        <f t="shared" si="19"/>
        <v>0</v>
      </c>
      <c r="BG10" s="28">
        <f t="shared" si="19"/>
        <v>0</v>
      </c>
      <c r="BH10" s="28">
        <f t="shared" si="19"/>
        <v>0</v>
      </c>
      <c r="BI10" s="28">
        <f t="shared" si="19"/>
        <v>0</v>
      </c>
      <c r="BJ10" s="28">
        <f t="shared" si="19"/>
        <v>0</v>
      </c>
      <c r="BK10" s="49">
        <f t="shared" si="5"/>
        <v>0</v>
      </c>
      <c r="BL10" s="28">
        <f t="shared" si="19"/>
        <v>0</v>
      </c>
      <c r="BM10" s="28">
        <f t="shared" si="19"/>
        <v>0</v>
      </c>
      <c r="BN10" s="28">
        <f t="shared" si="19"/>
        <v>0</v>
      </c>
      <c r="BO10" s="28">
        <f t="shared" si="19"/>
        <v>0</v>
      </c>
      <c r="BP10" s="28">
        <f t="shared" si="19"/>
        <v>0</v>
      </c>
      <c r="BQ10" s="49">
        <f t="shared" si="6"/>
        <v>0</v>
      </c>
      <c r="BR10" s="28">
        <f t="shared" si="19"/>
        <v>0</v>
      </c>
      <c r="BS10" s="28">
        <f t="shared" si="19"/>
        <v>0</v>
      </c>
      <c r="BT10" s="28">
        <f t="shared" si="19"/>
        <v>0</v>
      </c>
      <c r="BU10" s="28">
        <f t="shared" ref="BU10:DL10" si="20">SUM(BU7:BU9)</f>
        <v>0</v>
      </c>
      <c r="BV10" s="28">
        <f t="shared" si="20"/>
        <v>0</v>
      </c>
      <c r="BW10" s="28">
        <f t="shared" si="20"/>
        <v>0</v>
      </c>
      <c r="BX10" s="49">
        <f t="shared" si="7"/>
        <v>0</v>
      </c>
      <c r="BY10" s="49">
        <f t="shared" si="8"/>
        <v>0</v>
      </c>
      <c r="BZ10" s="28">
        <f t="shared" si="20"/>
        <v>0</v>
      </c>
      <c r="CA10" s="28">
        <f t="shared" si="20"/>
        <v>0</v>
      </c>
      <c r="CB10" s="28">
        <f t="shared" si="20"/>
        <v>0</v>
      </c>
      <c r="CC10" s="28">
        <f t="shared" si="20"/>
        <v>0</v>
      </c>
      <c r="CD10" s="28">
        <f t="shared" si="20"/>
        <v>0</v>
      </c>
      <c r="CE10" s="28">
        <f t="shared" si="20"/>
        <v>0</v>
      </c>
      <c r="CF10" s="28">
        <f t="shared" si="20"/>
        <v>0</v>
      </c>
      <c r="CG10" s="28">
        <f t="shared" si="20"/>
        <v>0</v>
      </c>
      <c r="CH10" s="28">
        <f t="shared" si="20"/>
        <v>0</v>
      </c>
      <c r="CI10" s="28">
        <f t="shared" si="20"/>
        <v>0</v>
      </c>
      <c r="CJ10" s="28">
        <f t="shared" si="20"/>
        <v>0</v>
      </c>
      <c r="CK10" s="28">
        <f t="shared" si="20"/>
        <v>0</v>
      </c>
      <c r="CL10" s="49">
        <f t="shared" si="9"/>
        <v>0</v>
      </c>
      <c r="CM10" s="28">
        <f t="shared" si="20"/>
        <v>0</v>
      </c>
      <c r="CN10" s="28">
        <f t="shared" si="20"/>
        <v>0</v>
      </c>
      <c r="CO10" s="28">
        <f t="shared" si="20"/>
        <v>0</v>
      </c>
      <c r="CP10" s="28">
        <f t="shared" si="20"/>
        <v>0</v>
      </c>
      <c r="CQ10" s="28">
        <f t="shared" si="20"/>
        <v>0</v>
      </c>
      <c r="CR10" s="28">
        <f t="shared" si="20"/>
        <v>0</v>
      </c>
      <c r="CS10" s="28">
        <f t="shared" si="20"/>
        <v>0</v>
      </c>
      <c r="CT10" s="28">
        <f t="shared" si="20"/>
        <v>0</v>
      </c>
      <c r="CU10" s="28">
        <f t="shared" si="20"/>
        <v>0</v>
      </c>
      <c r="CV10" s="28">
        <f t="shared" si="20"/>
        <v>0</v>
      </c>
      <c r="CW10" s="28">
        <f t="shared" si="20"/>
        <v>0</v>
      </c>
      <c r="CX10" s="28">
        <f t="shared" si="20"/>
        <v>0</v>
      </c>
      <c r="CY10" s="26">
        <f t="shared" si="20"/>
        <v>0</v>
      </c>
      <c r="CZ10" s="47">
        <f t="shared" si="20"/>
        <v>0</v>
      </c>
      <c r="DA10" s="28">
        <f t="shared" si="20"/>
        <v>0</v>
      </c>
      <c r="DB10" s="28">
        <f t="shared" si="20"/>
        <v>0</v>
      </c>
      <c r="DC10" s="28">
        <f t="shared" si="20"/>
        <v>0</v>
      </c>
      <c r="DD10" s="28">
        <f t="shared" si="20"/>
        <v>0</v>
      </c>
      <c r="DE10" s="28">
        <f t="shared" si="20"/>
        <v>0</v>
      </c>
      <c r="DF10" s="28">
        <f t="shared" si="20"/>
        <v>0</v>
      </c>
      <c r="DG10" s="28">
        <f t="shared" si="20"/>
        <v>0</v>
      </c>
      <c r="DH10" s="28">
        <f t="shared" si="20"/>
        <v>0</v>
      </c>
      <c r="DI10" s="28">
        <f t="shared" si="20"/>
        <v>0</v>
      </c>
      <c r="DJ10" s="28">
        <f t="shared" si="20"/>
        <v>0</v>
      </c>
      <c r="DK10" s="28">
        <f t="shared" si="20"/>
        <v>0</v>
      </c>
      <c r="DL10" s="26">
        <f t="shared" si="20"/>
        <v>0</v>
      </c>
    </row>
    <row r="11" spans="1:116">
      <c r="A11" s="47"/>
      <c r="B11" s="49" t="s">
        <v>556</v>
      </c>
      <c r="C11" s="69" t="s">
        <v>1215</v>
      </c>
      <c r="D11" s="4" t="s">
        <v>1218</v>
      </c>
      <c r="E11" s="4" t="s">
        <v>1219</v>
      </c>
      <c r="F11" s="5" t="s">
        <v>1338</v>
      </c>
      <c r="G11" s="4"/>
      <c r="H11" s="15">
        <v>900</v>
      </c>
      <c r="I11" s="11"/>
      <c r="J11" s="11"/>
      <c r="K11" s="11"/>
      <c r="L11" s="11"/>
      <c r="M11" s="11"/>
      <c r="N11" s="11"/>
      <c r="O11" s="11"/>
      <c r="P11" s="11"/>
      <c r="Q11" s="26">
        <f t="shared" ref="Q11:Q22" si="21">SUM(H11:P11)</f>
        <v>900</v>
      </c>
      <c r="R11" s="15"/>
      <c r="S11" s="11"/>
      <c r="T11" s="11">
        <v>900</v>
      </c>
      <c r="U11" s="11"/>
      <c r="V11" s="11"/>
      <c r="W11" s="11"/>
      <c r="X11" s="11"/>
      <c r="Y11" s="11"/>
      <c r="Z11" s="49">
        <f t="shared" si="0"/>
        <v>900</v>
      </c>
      <c r="AA11" s="11">
        <v>500</v>
      </c>
      <c r="AB11" s="11">
        <v>400</v>
      </c>
      <c r="AC11" s="11"/>
      <c r="AD11" s="11"/>
      <c r="AE11" s="11"/>
      <c r="AF11" s="11"/>
      <c r="AG11" s="49">
        <f t="shared" si="1"/>
        <v>0</v>
      </c>
      <c r="AH11" s="11"/>
      <c r="AI11" s="11">
        <v>500</v>
      </c>
      <c r="AJ11" s="11"/>
      <c r="AK11" s="11"/>
      <c r="AL11" s="49">
        <f t="shared" si="2"/>
        <v>0</v>
      </c>
      <c r="AM11" s="11"/>
      <c r="AN11" s="11"/>
      <c r="AO11" s="11"/>
      <c r="AP11" s="11"/>
      <c r="AQ11" s="11"/>
      <c r="AR11" s="49">
        <f t="shared" si="3"/>
        <v>0</v>
      </c>
      <c r="AS11" s="11"/>
      <c r="AT11" s="11"/>
      <c r="AU11" s="11"/>
      <c r="AV11" s="11"/>
      <c r="AW11" s="11">
        <v>133</v>
      </c>
      <c r="AX11" s="11">
        <v>133</v>
      </c>
      <c r="AY11" s="11">
        <v>134</v>
      </c>
      <c r="AZ11" s="11"/>
      <c r="BA11" s="11"/>
      <c r="BB11" s="11"/>
      <c r="BC11" s="49">
        <f t="shared" si="4"/>
        <v>0</v>
      </c>
      <c r="BD11" s="11"/>
      <c r="BE11" s="11"/>
      <c r="BF11" s="11"/>
      <c r="BG11" s="11"/>
      <c r="BH11" s="11"/>
      <c r="BI11" s="11"/>
      <c r="BJ11" s="11"/>
      <c r="BK11" s="49">
        <f t="shared" si="5"/>
        <v>0</v>
      </c>
      <c r="BL11" s="11"/>
      <c r="BM11" s="11"/>
      <c r="BN11" s="11"/>
      <c r="BO11" s="11"/>
      <c r="BP11" s="11"/>
      <c r="BQ11" s="49">
        <f t="shared" si="6"/>
        <v>0</v>
      </c>
      <c r="BR11" s="11"/>
      <c r="BS11" s="11"/>
      <c r="BT11" s="11"/>
      <c r="BU11" s="11"/>
      <c r="BV11" s="11"/>
      <c r="BW11" s="11"/>
      <c r="BX11" s="49">
        <f t="shared" si="7"/>
        <v>0</v>
      </c>
      <c r="BY11" s="49">
        <f t="shared" si="8"/>
        <v>900</v>
      </c>
      <c r="BZ11" s="11"/>
      <c r="CA11" s="11"/>
      <c r="CB11" s="11"/>
      <c r="CC11" s="11"/>
      <c r="CD11" s="11"/>
      <c r="CE11" s="11"/>
      <c r="CF11" s="11"/>
      <c r="CG11" s="11"/>
      <c r="CH11" s="11"/>
      <c r="CI11" s="11"/>
      <c r="CJ11" s="11"/>
      <c r="CK11" s="11"/>
      <c r="CL11" s="49">
        <f t="shared" si="9"/>
        <v>0</v>
      </c>
      <c r="CM11" s="11">
        <v>0</v>
      </c>
      <c r="CN11" s="11">
        <v>0</v>
      </c>
      <c r="CO11" s="11">
        <v>0</v>
      </c>
      <c r="CP11" s="11">
        <v>0</v>
      </c>
      <c r="CQ11" s="11">
        <v>0</v>
      </c>
      <c r="CR11" s="11">
        <v>0</v>
      </c>
      <c r="CS11" s="11">
        <v>0</v>
      </c>
      <c r="CT11" s="11">
        <v>0</v>
      </c>
      <c r="CU11" s="11">
        <v>0</v>
      </c>
      <c r="CV11" s="11">
        <v>0</v>
      </c>
      <c r="CW11" s="11">
        <v>0</v>
      </c>
      <c r="CX11" s="11">
        <v>0</v>
      </c>
      <c r="CY11" s="26">
        <f t="shared" si="10"/>
        <v>0</v>
      </c>
      <c r="CZ11" s="15">
        <v>0</v>
      </c>
      <c r="DA11" s="11">
        <v>0</v>
      </c>
      <c r="DB11" s="11">
        <v>0</v>
      </c>
      <c r="DC11" s="11">
        <v>0</v>
      </c>
      <c r="DD11" s="11">
        <v>0</v>
      </c>
      <c r="DE11" s="11">
        <v>0</v>
      </c>
      <c r="DF11" s="11">
        <v>0</v>
      </c>
      <c r="DG11" s="11">
        <v>0</v>
      </c>
      <c r="DH11" s="11">
        <v>0</v>
      </c>
      <c r="DI11" s="11">
        <v>0</v>
      </c>
      <c r="DJ11" s="11">
        <v>0</v>
      </c>
      <c r="DK11" s="11">
        <v>0</v>
      </c>
      <c r="DL11" s="26">
        <f t="shared" si="11"/>
        <v>0</v>
      </c>
    </row>
    <row r="12" spans="1:116">
      <c r="A12" s="47"/>
      <c r="B12" s="49" t="s">
        <v>556</v>
      </c>
      <c r="C12" s="69" t="s">
        <v>1215</v>
      </c>
      <c r="D12" s="4" t="s">
        <v>1218</v>
      </c>
      <c r="E12" s="4" t="s">
        <v>1220</v>
      </c>
      <c r="F12" s="5" t="s">
        <v>1338</v>
      </c>
      <c r="G12" s="4"/>
      <c r="H12" s="15">
        <v>450</v>
      </c>
      <c r="I12" s="11"/>
      <c r="J12" s="11"/>
      <c r="K12" s="11"/>
      <c r="L12" s="11"/>
      <c r="M12" s="11"/>
      <c r="N12" s="11"/>
      <c r="O12" s="11"/>
      <c r="P12" s="11"/>
      <c r="Q12" s="26">
        <f t="shared" si="21"/>
        <v>450</v>
      </c>
      <c r="R12" s="15"/>
      <c r="S12" s="11"/>
      <c r="T12" s="11">
        <v>450</v>
      </c>
      <c r="U12" s="11"/>
      <c r="V12" s="11"/>
      <c r="W12" s="11"/>
      <c r="X12" s="11"/>
      <c r="Y12" s="11"/>
      <c r="Z12" s="49">
        <f t="shared" si="0"/>
        <v>450</v>
      </c>
      <c r="AA12" s="11">
        <v>100</v>
      </c>
      <c r="AB12" s="11">
        <v>350</v>
      </c>
      <c r="AC12" s="11"/>
      <c r="AD12" s="11"/>
      <c r="AE12" s="11"/>
      <c r="AF12" s="11"/>
      <c r="AG12" s="49">
        <f t="shared" si="1"/>
        <v>0</v>
      </c>
      <c r="AH12" s="11"/>
      <c r="AI12" s="11">
        <v>100</v>
      </c>
      <c r="AJ12" s="11"/>
      <c r="AK12" s="11"/>
      <c r="AL12" s="49">
        <f t="shared" si="2"/>
        <v>0</v>
      </c>
      <c r="AM12" s="11"/>
      <c r="AN12" s="11"/>
      <c r="AO12" s="11"/>
      <c r="AP12" s="11"/>
      <c r="AQ12" s="11"/>
      <c r="AR12" s="49">
        <f t="shared" si="3"/>
        <v>0</v>
      </c>
      <c r="AS12" s="11"/>
      <c r="AT12" s="11"/>
      <c r="AU12" s="11">
        <v>350</v>
      </c>
      <c r="AV12" s="11"/>
      <c r="AW12" s="11"/>
      <c r="AX12" s="11"/>
      <c r="AY12" s="11"/>
      <c r="AZ12" s="11"/>
      <c r="BA12" s="11"/>
      <c r="BB12" s="11"/>
      <c r="BC12" s="49">
        <f t="shared" si="4"/>
        <v>0</v>
      </c>
      <c r="BD12" s="11"/>
      <c r="BE12" s="11"/>
      <c r="BF12" s="11"/>
      <c r="BG12" s="11"/>
      <c r="BH12" s="11"/>
      <c r="BI12" s="11"/>
      <c r="BJ12" s="11"/>
      <c r="BK12" s="49">
        <f t="shared" si="5"/>
        <v>0</v>
      </c>
      <c r="BL12" s="11"/>
      <c r="BM12" s="11"/>
      <c r="BN12" s="11"/>
      <c r="BO12" s="11"/>
      <c r="BP12" s="11"/>
      <c r="BQ12" s="49">
        <f t="shared" si="6"/>
        <v>0</v>
      </c>
      <c r="BR12" s="11"/>
      <c r="BS12" s="11"/>
      <c r="BT12" s="11"/>
      <c r="BU12" s="11"/>
      <c r="BV12" s="11"/>
      <c r="BW12" s="11"/>
      <c r="BX12" s="49">
        <f t="shared" si="7"/>
        <v>0</v>
      </c>
      <c r="BY12" s="49">
        <f t="shared" si="8"/>
        <v>450</v>
      </c>
      <c r="BZ12" s="11"/>
      <c r="CA12" s="11"/>
      <c r="CB12" s="11"/>
      <c r="CC12" s="11"/>
      <c r="CD12" s="11"/>
      <c r="CE12" s="11"/>
      <c r="CF12" s="11"/>
      <c r="CG12" s="11"/>
      <c r="CH12" s="11"/>
      <c r="CI12" s="11"/>
      <c r="CJ12" s="11"/>
      <c r="CK12" s="11"/>
      <c r="CL12" s="49">
        <f t="shared" si="9"/>
        <v>0</v>
      </c>
      <c r="CM12" s="11">
        <v>0</v>
      </c>
      <c r="CN12" s="11">
        <v>0</v>
      </c>
      <c r="CO12" s="11">
        <v>0</v>
      </c>
      <c r="CP12" s="11">
        <v>0</v>
      </c>
      <c r="CQ12" s="11">
        <v>0</v>
      </c>
      <c r="CR12" s="11">
        <v>0</v>
      </c>
      <c r="CS12" s="11">
        <v>0</v>
      </c>
      <c r="CT12" s="11">
        <v>0</v>
      </c>
      <c r="CU12" s="11">
        <v>0</v>
      </c>
      <c r="CV12" s="11">
        <v>0</v>
      </c>
      <c r="CW12" s="11">
        <v>0</v>
      </c>
      <c r="CX12" s="11">
        <v>0</v>
      </c>
      <c r="CY12" s="26">
        <f t="shared" si="10"/>
        <v>0</v>
      </c>
      <c r="CZ12" s="15">
        <v>0</v>
      </c>
      <c r="DA12" s="11">
        <v>0</v>
      </c>
      <c r="DB12" s="11">
        <v>0</v>
      </c>
      <c r="DC12" s="11">
        <v>0</v>
      </c>
      <c r="DD12" s="11">
        <v>0</v>
      </c>
      <c r="DE12" s="11">
        <v>0</v>
      </c>
      <c r="DF12" s="11">
        <v>0</v>
      </c>
      <c r="DG12" s="11">
        <v>0</v>
      </c>
      <c r="DH12" s="11">
        <v>0</v>
      </c>
      <c r="DI12" s="11">
        <v>0</v>
      </c>
      <c r="DJ12" s="11">
        <v>0</v>
      </c>
      <c r="DK12" s="11">
        <v>0</v>
      </c>
      <c r="DL12" s="26">
        <f t="shared" si="11"/>
        <v>0</v>
      </c>
    </row>
    <row r="13" spans="1:116">
      <c r="A13" s="47"/>
      <c r="B13" s="49" t="s">
        <v>557</v>
      </c>
      <c r="C13" s="69" t="s">
        <v>1215</v>
      </c>
      <c r="D13" s="4" t="s">
        <v>1218</v>
      </c>
      <c r="E13" s="4" t="s">
        <v>1221</v>
      </c>
      <c r="F13" s="5" t="s">
        <v>1338</v>
      </c>
      <c r="G13" s="4"/>
      <c r="H13" s="15">
        <v>12725</v>
      </c>
      <c r="I13" s="11"/>
      <c r="J13" s="11">
        <v>75</v>
      </c>
      <c r="K13" s="11"/>
      <c r="L13" s="11"/>
      <c r="M13" s="11"/>
      <c r="N13" s="11"/>
      <c r="O13" s="11"/>
      <c r="P13" s="11"/>
      <c r="Q13" s="26">
        <f t="shared" si="21"/>
        <v>12800</v>
      </c>
      <c r="R13" s="15"/>
      <c r="S13" s="11"/>
      <c r="T13" s="11">
        <v>12800</v>
      </c>
      <c r="U13" s="11"/>
      <c r="V13" s="11"/>
      <c r="W13" s="11"/>
      <c r="X13" s="11"/>
      <c r="Y13" s="11"/>
      <c r="Z13" s="49">
        <f t="shared" si="0"/>
        <v>12800</v>
      </c>
      <c r="AA13" s="11">
        <f>1500</f>
        <v>1500</v>
      </c>
      <c r="AB13" s="11">
        <v>11300</v>
      </c>
      <c r="AC13" s="11"/>
      <c r="AD13" s="11"/>
      <c r="AE13" s="11"/>
      <c r="AF13" s="11"/>
      <c r="AG13" s="49">
        <f t="shared" si="1"/>
        <v>0</v>
      </c>
      <c r="AH13" s="11"/>
      <c r="AI13" s="11">
        <v>1500</v>
      </c>
      <c r="AJ13" s="11"/>
      <c r="AK13" s="11"/>
      <c r="AL13" s="49">
        <f t="shared" si="2"/>
        <v>0</v>
      </c>
      <c r="AM13" s="11"/>
      <c r="AN13" s="11"/>
      <c r="AO13" s="11"/>
      <c r="AP13" s="11"/>
      <c r="AQ13" s="11"/>
      <c r="AR13" s="49">
        <f t="shared" si="3"/>
        <v>0</v>
      </c>
      <c r="AS13" s="11"/>
      <c r="AT13" s="11"/>
      <c r="AU13" s="11"/>
      <c r="AV13" s="11"/>
      <c r="AW13" s="11"/>
      <c r="AX13" s="11"/>
      <c r="AY13" s="11"/>
      <c r="AZ13" s="11"/>
      <c r="BA13" s="11"/>
      <c r="BB13" s="11">
        <f>AB13</f>
        <v>11300</v>
      </c>
      <c r="BC13" s="49">
        <f t="shared" si="4"/>
        <v>0</v>
      </c>
      <c r="BD13" s="11"/>
      <c r="BE13" s="11"/>
      <c r="BF13" s="11"/>
      <c r="BG13" s="11"/>
      <c r="BH13" s="11"/>
      <c r="BI13" s="11"/>
      <c r="BJ13" s="11"/>
      <c r="BK13" s="49">
        <f t="shared" si="5"/>
        <v>0</v>
      </c>
      <c r="BL13" s="11"/>
      <c r="BM13" s="11"/>
      <c r="BN13" s="11"/>
      <c r="BO13" s="11"/>
      <c r="BP13" s="11"/>
      <c r="BQ13" s="49">
        <f t="shared" si="6"/>
        <v>0</v>
      </c>
      <c r="BR13" s="11"/>
      <c r="BS13" s="11"/>
      <c r="BT13" s="11"/>
      <c r="BU13" s="11"/>
      <c r="BV13" s="11"/>
      <c r="BW13" s="11"/>
      <c r="BX13" s="49">
        <f t="shared" si="7"/>
        <v>0</v>
      </c>
      <c r="BY13" s="49">
        <f t="shared" si="8"/>
        <v>12800</v>
      </c>
      <c r="BZ13" s="11"/>
      <c r="CA13" s="11"/>
      <c r="CB13" s="11"/>
      <c r="CC13" s="11"/>
      <c r="CD13" s="11"/>
      <c r="CE13" s="11"/>
      <c r="CF13" s="11"/>
      <c r="CG13" s="11"/>
      <c r="CH13" s="11"/>
      <c r="CI13" s="11"/>
      <c r="CJ13" s="11"/>
      <c r="CK13" s="11"/>
      <c r="CL13" s="49">
        <f t="shared" si="9"/>
        <v>0</v>
      </c>
      <c r="CM13" s="11">
        <v>0</v>
      </c>
      <c r="CN13" s="11">
        <v>0</v>
      </c>
      <c r="CO13" s="11">
        <v>0</v>
      </c>
      <c r="CP13" s="11">
        <v>0</v>
      </c>
      <c r="CQ13" s="11">
        <v>0</v>
      </c>
      <c r="CR13" s="11">
        <v>0</v>
      </c>
      <c r="CS13" s="11">
        <v>0</v>
      </c>
      <c r="CT13" s="11">
        <v>0</v>
      </c>
      <c r="CU13" s="11">
        <v>0</v>
      </c>
      <c r="CV13" s="11">
        <v>0</v>
      </c>
      <c r="CW13" s="11">
        <v>0</v>
      </c>
      <c r="CX13" s="11">
        <v>0</v>
      </c>
      <c r="CY13" s="26">
        <f t="shared" si="10"/>
        <v>0</v>
      </c>
      <c r="CZ13" s="15">
        <v>0</v>
      </c>
      <c r="DA13" s="11">
        <v>0</v>
      </c>
      <c r="DB13" s="11">
        <v>0</v>
      </c>
      <c r="DC13" s="11">
        <v>0</v>
      </c>
      <c r="DD13" s="11">
        <v>0</v>
      </c>
      <c r="DE13" s="11">
        <v>0</v>
      </c>
      <c r="DF13" s="11">
        <v>0</v>
      </c>
      <c r="DG13" s="11">
        <v>0</v>
      </c>
      <c r="DH13" s="11">
        <v>0</v>
      </c>
      <c r="DI13" s="11">
        <v>0</v>
      </c>
      <c r="DJ13" s="11">
        <v>0</v>
      </c>
      <c r="DK13" s="11">
        <v>0</v>
      </c>
      <c r="DL13" s="26">
        <f t="shared" si="11"/>
        <v>0</v>
      </c>
    </row>
    <row r="14" spans="1:116">
      <c r="A14" s="47"/>
      <c r="B14" s="49" t="s">
        <v>557</v>
      </c>
      <c r="C14" s="69" t="s">
        <v>1215</v>
      </c>
      <c r="D14" s="4" t="s">
        <v>1218</v>
      </c>
      <c r="E14" s="4" t="s">
        <v>1485</v>
      </c>
      <c r="F14" s="5" t="s">
        <v>1338</v>
      </c>
      <c r="G14" s="4"/>
      <c r="H14" s="15">
        <f>34150-1350+375</f>
        <v>33175</v>
      </c>
      <c r="I14" s="11"/>
      <c r="J14" s="11">
        <v>250</v>
      </c>
      <c r="K14" s="11"/>
      <c r="L14" s="11"/>
      <c r="M14" s="11"/>
      <c r="N14" s="11"/>
      <c r="O14" s="11"/>
      <c r="P14" s="11"/>
      <c r="Q14" s="26">
        <f t="shared" si="21"/>
        <v>33425</v>
      </c>
      <c r="R14" s="15"/>
      <c r="S14" s="11"/>
      <c r="T14" s="11">
        <v>33425</v>
      </c>
      <c r="U14" s="11"/>
      <c r="V14" s="11"/>
      <c r="W14" s="11"/>
      <c r="X14" s="11"/>
      <c r="Y14" s="11"/>
      <c r="Z14" s="49">
        <f t="shared" si="0"/>
        <v>33425</v>
      </c>
      <c r="AA14" s="11">
        <f>2600+375</f>
        <v>2975</v>
      </c>
      <c r="AB14" s="11">
        <f>30450</f>
        <v>30450</v>
      </c>
      <c r="AC14" s="11"/>
      <c r="AD14" s="11"/>
      <c r="AE14" s="11"/>
      <c r="AF14" s="11"/>
      <c r="AG14" s="49">
        <f t="shared" si="1"/>
        <v>0</v>
      </c>
      <c r="AH14" s="11"/>
      <c r="AI14" s="11">
        <v>2975</v>
      </c>
      <c r="AJ14" s="11"/>
      <c r="AK14" s="11"/>
      <c r="AL14" s="49">
        <f t="shared" si="2"/>
        <v>0</v>
      </c>
      <c r="AM14" s="11"/>
      <c r="AN14" s="11"/>
      <c r="AO14" s="11"/>
      <c r="AP14" s="11"/>
      <c r="AQ14" s="11"/>
      <c r="AR14" s="49">
        <f t="shared" si="3"/>
        <v>0</v>
      </c>
      <c r="AS14" s="11">
        <v>1883</v>
      </c>
      <c r="AT14" s="11">
        <v>1883</v>
      </c>
      <c r="AU14" s="11">
        <v>1883</v>
      </c>
      <c r="AV14" s="11">
        <v>1883</v>
      </c>
      <c r="AW14" s="11">
        <v>1883</v>
      </c>
      <c r="AX14" s="11">
        <v>1883</v>
      </c>
      <c r="AY14" s="11">
        <v>1884</v>
      </c>
      <c r="AZ14" s="11">
        <v>1884</v>
      </c>
      <c r="BA14" s="11">
        <v>1884</v>
      </c>
      <c r="BB14" s="11">
        <v>13500</v>
      </c>
      <c r="BC14" s="49">
        <f t="shared" si="4"/>
        <v>0</v>
      </c>
      <c r="BD14" s="11"/>
      <c r="BE14" s="11"/>
      <c r="BF14" s="11"/>
      <c r="BG14" s="11"/>
      <c r="BH14" s="11"/>
      <c r="BI14" s="11"/>
      <c r="BJ14" s="11"/>
      <c r="BK14" s="49">
        <f t="shared" si="5"/>
        <v>0</v>
      </c>
      <c r="BL14" s="11"/>
      <c r="BM14" s="11"/>
      <c r="BN14" s="11"/>
      <c r="BO14" s="11"/>
      <c r="BP14" s="11"/>
      <c r="BQ14" s="49">
        <f t="shared" si="6"/>
        <v>0</v>
      </c>
      <c r="BR14" s="11"/>
      <c r="BS14" s="11"/>
      <c r="BT14" s="11"/>
      <c r="BU14" s="11"/>
      <c r="BV14" s="11"/>
      <c r="BW14" s="11"/>
      <c r="BX14" s="49">
        <f t="shared" si="7"/>
        <v>0</v>
      </c>
      <c r="BY14" s="49">
        <f t="shared" si="8"/>
        <v>33425</v>
      </c>
      <c r="BZ14" s="11"/>
      <c r="CA14" s="11"/>
      <c r="CB14" s="11"/>
      <c r="CC14" s="11"/>
      <c r="CD14" s="11"/>
      <c r="CE14" s="11"/>
      <c r="CF14" s="11"/>
      <c r="CG14" s="11"/>
      <c r="CH14" s="11"/>
      <c r="CI14" s="11"/>
      <c r="CJ14" s="11"/>
      <c r="CK14" s="11"/>
      <c r="CL14" s="49">
        <f t="shared" si="9"/>
        <v>0</v>
      </c>
      <c r="CM14" s="11">
        <v>0</v>
      </c>
      <c r="CN14" s="11">
        <v>0</v>
      </c>
      <c r="CO14" s="11">
        <v>0</v>
      </c>
      <c r="CP14" s="11">
        <v>0</v>
      </c>
      <c r="CQ14" s="11">
        <v>0</v>
      </c>
      <c r="CR14" s="11">
        <v>0</v>
      </c>
      <c r="CS14" s="11">
        <v>0</v>
      </c>
      <c r="CT14" s="11">
        <v>0</v>
      </c>
      <c r="CU14" s="11">
        <v>0</v>
      </c>
      <c r="CV14" s="11">
        <v>0</v>
      </c>
      <c r="CW14" s="11">
        <v>0</v>
      </c>
      <c r="CX14" s="11">
        <v>0</v>
      </c>
      <c r="CY14" s="26">
        <f t="shared" si="10"/>
        <v>0</v>
      </c>
      <c r="CZ14" s="15">
        <v>0</v>
      </c>
      <c r="DA14" s="11">
        <v>0</v>
      </c>
      <c r="DB14" s="11">
        <v>0</v>
      </c>
      <c r="DC14" s="11">
        <v>0</v>
      </c>
      <c r="DD14" s="11">
        <v>0</v>
      </c>
      <c r="DE14" s="11">
        <v>0</v>
      </c>
      <c r="DF14" s="11">
        <v>0</v>
      </c>
      <c r="DG14" s="11">
        <v>0</v>
      </c>
      <c r="DH14" s="11">
        <v>0</v>
      </c>
      <c r="DI14" s="11">
        <v>0</v>
      </c>
      <c r="DJ14" s="11">
        <v>0</v>
      </c>
      <c r="DK14" s="11">
        <v>0</v>
      </c>
      <c r="DL14" s="26">
        <f t="shared" si="11"/>
        <v>0</v>
      </c>
    </row>
    <row r="15" spans="1:116">
      <c r="A15" s="47"/>
      <c r="B15" s="49" t="s">
        <v>556</v>
      </c>
      <c r="C15" s="69" t="s">
        <v>1215</v>
      </c>
      <c r="D15" s="4" t="s">
        <v>1218</v>
      </c>
      <c r="E15" s="4" t="s">
        <v>1222</v>
      </c>
      <c r="F15" s="5" t="s">
        <v>1338</v>
      </c>
      <c r="G15" s="4"/>
      <c r="H15" s="15">
        <v>3500</v>
      </c>
      <c r="I15" s="11"/>
      <c r="J15" s="11"/>
      <c r="K15" s="11"/>
      <c r="L15" s="11"/>
      <c r="M15" s="11"/>
      <c r="N15" s="11"/>
      <c r="O15" s="11"/>
      <c r="P15" s="11"/>
      <c r="Q15" s="26">
        <f t="shared" si="21"/>
        <v>3500</v>
      </c>
      <c r="R15" s="15"/>
      <c r="S15" s="11"/>
      <c r="T15" s="11">
        <v>3500</v>
      </c>
      <c r="U15" s="11"/>
      <c r="V15" s="11"/>
      <c r="W15" s="11"/>
      <c r="X15" s="11"/>
      <c r="Y15" s="11"/>
      <c r="Z15" s="49">
        <f t="shared" si="0"/>
        <v>3500</v>
      </c>
      <c r="AA15" s="11">
        <v>1000</v>
      </c>
      <c r="AB15" s="11">
        <v>2500</v>
      </c>
      <c r="AC15" s="11"/>
      <c r="AD15" s="11"/>
      <c r="AE15" s="11"/>
      <c r="AF15" s="11"/>
      <c r="AG15" s="49">
        <f t="shared" si="1"/>
        <v>0</v>
      </c>
      <c r="AH15" s="11"/>
      <c r="AI15" s="11">
        <v>1000</v>
      </c>
      <c r="AJ15" s="11"/>
      <c r="AK15" s="11"/>
      <c r="AL15" s="49">
        <f t="shared" si="2"/>
        <v>0</v>
      </c>
      <c r="AM15" s="11"/>
      <c r="AN15" s="11"/>
      <c r="AO15" s="11"/>
      <c r="AP15" s="11"/>
      <c r="AQ15" s="11"/>
      <c r="AR15" s="49">
        <f t="shared" si="3"/>
        <v>0</v>
      </c>
      <c r="AS15" s="11">
        <v>139</v>
      </c>
      <c r="AT15" s="11">
        <v>139</v>
      </c>
      <c r="AU15" s="11">
        <v>139</v>
      </c>
      <c r="AV15" s="11">
        <v>139</v>
      </c>
      <c r="AW15" s="11">
        <v>556</v>
      </c>
      <c r="AX15" s="11">
        <v>555</v>
      </c>
      <c r="AY15" s="11">
        <v>555</v>
      </c>
      <c r="AZ15" s="11">
        <v>139</v>
      </c>
      <c r="BA15" s="11">
        <v>139</v>
      </c>
      <c r="BB15" s="11"/>
      <c r="BC15" s="49">
        <f t="shared" si="4"/>
        <v>0</v>
      </c>
      <c r="BD15" s="11"/>
      <c r="BE15" s="11"/>
      <c r="BF15" s="11"/>
      <c r="BG15" s="11"/>
      <c r="BH15" s="11"/>
      <c r="BI15" s="11"/>
      <c r="BJ15" s="11"/>
      <c r="BK15" s="49">
        <f t="shared" si="5"/>
        <v>0</v>
      </c>
      <c r="BL15" s="11"/>
      <c r="BM15" s="11"/>
      <c r="BN15" s="11"/>
      <c r="BO15" s="11"/>
      <c r="BP15" s="11"/>
      <c r="BQ15" s="49">
        <f t="shared" si="6"/>
        <v>0</v>
      </c>
      <c r="BR15" s="11"/>
      <c r="BS15" s="11"/>
      <c r="BT15" s="11"/>
      <c r="BU15" s="11"/>
      <c r="BV15" s="11"/>
      <c r="BW15" s="11"/>
      <c r="BX15" s="49">
        <f t="shared" si="7"/>
        <v>0</v>
      </c>
      <c r="BY15" s="49">
        <f t="shared" si="8"/>
        <v>3500</v>
      </c>
      <c r="BZ15" s="11"/>
      <c r="CA15" s="11"/>
      <c r="CB15" s="11"/>
      <c r="CC15" s="11"/>
      <c r="CD15" s="11"/>
      <c r="CE15" s="11"/>
      <c r="CF15" s="11"/>
      <c r="CG15" s="11"/>
      <c r="CH15" s="11"/>
      <c r="CI15" s="11"/>
      <c r="CJ15" s="11"/>
      <c r="CK15" s="11"/>
      <c r="CL15" s="49">
        <f t="shared" si="9"/>
        <v>0</v>
      </c>
      <c r="CM15" s="11">
        <v>0</v>
      </c>
      <c r="CN15" s="11">
        <v>0</v>
      </c>
      <c r="CO15" s="11">
        <v>0</v>
      </c>
      <c r="CP15" s="11">
        <v>0</v>
      </c>
      <c r="CQ15" s="11">
        <v>0</v>
      </c>
      <c r="CR15" s="11">
        <v>0</v>
      </c>
      <c r="CS15" s="11">
        <v>0</v>
      </c>
      <c r="CT15" s="11">
        <v>0</v>
      </c>
      <c r="CU15" s="11">
        <v>0</v>
      </c>
      <c r="CV15" s="11">
        <v>0</v>
      </c>
      <c r="CW15" s="11">
        <v>0</v>
      </c>
      <c r="CX15" s="11">
        <v>0</v>
      </c>
      <c r="CY15" s="26">
        <f t="shared" si="10"/>
        <v>0</v>
      </c>
      <c r="CZ15" s="15">
        <v>0</v>
      </c>
      <c r="DA15" s="11">
        <v>0</v>
      </c>
      <c r="DB15" s="11">
        <v>0</v>
      </c>
      <c r="DC15" s="11">
        <v>0</v>
      </c>
      <c r="DD15" s="11">
        <v>0</v>
      </c>
      <c r="DE15" s="11">
        <v>0</v>
      </c>
      <c r="DF15" s="11">
        <v>0</v>
      </c>
      <c r="DG15" s="11">
        <v>0</v>
      </c>
      <c r="DH15" s="11">
        <v>0</v>
      </c>
      <c r="DI15" s="11">
        <v>0</v>
      </c>
      <c r="DJ15" s="11">
        <v>0</v>
      </c>
      <c r="DK15" s="11">
        <v>0</v>
      </c>
      <c r="DL15" s="26">
        <f t="shared" si="11"/>
        <v>0</v>
      </c>
    </row>
    <row r="16" spans="1:116">
      <c r="A16" s="47"/>
      <c r="B16" s="49"/>
      <c r="C16" s="264" t="s">
        <v>1215</v>
      </c>
      <c r="D16" s="13" t="s">
        <v>1218</v>
      </c>
      <c r="E16" s="13" t="s">
        <v>638</v>
      </c>
      <c r="F16" s="157" t="s">
        <v>1338</v>
      </c>
      <c r="G16" s="13"/>
      <c r="H16" s="15"/>
      <c r="I16" s="11"/>
      <c r="J16" s="11"/>
      <c r="K16" s="11"/>
      <c r="L16" s="11"/>
      <c r="M16" s="11"/>
      <c r="N16" s="11"/>
      <c r="O16" s="11"/>
      <c r="P16" s="11"/>
      <c r="Q16" s="26">
        <f t="shared" si="21"/>
        <v>0</v>
      </c>
      <c r="R16" s="15"/>
      <c r="S16" s="11"/>
      <c r="T16" s="11"/>
      <c r="U16" s="11"/>
      <c r="V16" s="11"/>
      <c r="W16" s="11"/>
      <c r="X16" s="11"/>
      <c r="Y16" s="11"/>
      <c r="Z16" s="49">
        <f t="shared" si="0"/>
        <v>0</v>
      </c>
      <c r="AA16" s="11"/>
      <c r="AB16" s="11"/>
      <c r="AC16" s="11"/>
      <c r="AD16" s="11"/>
      <c r="AE16" s="11"/>
      <c r="AF16" s="11"/>
      <c r="AG16" s="49">
        <f t="shared" si="1"/>
        <v>0</v>
      </c>
      <c r="AH16" s="11"/>
      <c r="AI16" s="11"/>
      <c r="AJ16" s="11"/>
      <c r="AK16" s="11"/>
      <c r="AL16" s="49">
        <f t="shared" si="2"/>
        <v>0</v>
      </c>
      <c r="AM16" s="11"/>
      <c r="AN16" s="11"/>
      <c r="AO16" s="11"/>
      <c r="AP16" s="11"/>
      <c r="AQ16" s="11"/>
      <c r="AR16" s="49">
        <f t="shared" si="3"/>
        <v>0</v>
      </c>
      <c r="AS16" s="11"/>
      <c r="AT16" s="11"/>
      <c r="AU16" s="11"/>
      <c r="AV16" s="11"/>
      <c r="AW16" s="11"/>
      <c r="AX16" s="11"/>
      <c r="AY16" s="11"/>
      <c r="AZ16" s="11"/>
      <c r="BA16" s="11"/>
      <c r="BB16" s="11"/>
      <c r="BC16" s="49">
        <f t="shared" si="4"/>
        <v>0</v>
      </c>
      <c r="BD16" s="11"/>
      <c r="BE16" s="11"/>
      <c r="BF16" s="11"/>
      <c r="BG16" s="11"/>
      <c r="BH16" s="11"/>
      <c r="BI16" s="11"/>
      <c r="BJ16" s="11"/>
      <c r="BK16" s="49">
        <f t="shared" si="5"/>
        <v>0</v>
      </c>
      <c r="BL16" s="11"/>
      <c r="BM16" s="11"/>
      <c r="BN16" s="11"/>
      <c r="BO16" s="11"/>
      <c r="BP16" s="11"/>
      <c r="BQ16" s="49">
        <f t="shared" si="6"/>
        <v>0</v>
      </c>
      <c r="BR16" s="11"/>
      <c r="BS16" s="11"/>
      <c r="BT16" s="11"/>
      <c r="BU16" s="11"/>
      <c r="BV16" s="11"/>
      <c r="BW16" s="11"/>
      <c r="BX16" s="49">
        <f t="shared" si="7"/>
        <v>0</v>
      </c>
      <c r="BY16" s="49">
        <f t="shared" si="8"/>
        <v>0</v>
      </c>
      <c r="BZ16" s="11"/>
      <c r="CA16" s="11"/>
      <c r="CB16" s="11"/>
      <c r="CC16" s="11"/>
      <c r="CD16" s="11"/>
      <c r="CE16" s="11"/>
      <c r="CF16" s="11"/>
      <c r="CG16" s="11"/>
      <c r="CH16" s="11"/>
      <c r="CI16" s="11"/>
      <c r="CJ16" s="11"/>
      <c r="CK16" s="11"/>
      <c r="CL16" s="49">
        <f t="shared" si="9"/>
        <v>0</v>
      </c>
      <c r="CM16" s="11">
        <v>0</v>
      </c>
      <c r="CN16" s="11">
        <v>0</v>
      </c>
      <c r="CO16" s="11">
        <v>0</v>
      </c>
      <c r="CP16" s="11">
        <v>0</v>
      </c>
      <c r="CQ16" s="11">
        <v>0</v>
      </c>
      <c r="CR16" s="11">
        <v>0</v>
      </c>
      <c r="CS16" s="11">
        <v>0</v>
      </c>
      <c r="CT16" s="11">
        <v>0</v>
      </c>
      <c r="CU16" s="11">
        <v>0</v>
      </c>
      <c r="CV16" s="11">
        <v>0</v>
      </c>
      <c r="CW16" s="11">
        <v>0</v>
      </c>
      <c r="CX16" s="11">
        <v>0</v>
      </c>
      <c r="CY16" s="26">
        <f t="shared" si="10"/>
        <v>0</v>
      </c>
      <c r="CZ16" s="15">
        <v>0</v>
      </c>
      <c r="DA16" s="11">
        <v>0</v>
      </c>
      <c r="DB16" s="11">
        <v>0</v>
      </c>
      <c r="DC16" s="11">
        <v>0</v>
      </c>
      <c r="DD16" s="11">
        <v>0</v>
      </c>
      <c r="DE16" s="11">
        <v>0</v>
      </c>
      <c r="DF16" s="11">
        <v>0</v>
      </c>
      <c r="DG16" s="11">
        <v>0</v>
      </c>
      <c r="DH16" s="11">
        <v>0</v>
      </c>
      <c r="DI16" s="11">
        <v>0</v>
      </c>
      <c r="DJ16" s="11">
        <v>0</v>
      </c>
      <c r="DK16" s="11">
        <v>0</v>
      </c>
      <c r="DL16" s="26">
        <f t="shared" si="11"/>
        <v>0</v>
      </c>
    </row>
    <row r="17" spans="1:116">
      <c r="A17" s="47"/>
      <c r="B17" s="49"/>
      <c r="C17" s="4"/>
      <c r="D17" s="4"/>
      <c r="E17" s="4"/>
      <c r="F17" s="5"/>
      <c r="G17" s="4"/>
      <c r="H17" s="15"/>
      <c r="I17" s="11"/>
      <c r="J17" s="11"/>
      <c r="K17" s="11"/>
      <c r="L17" s="11"/>
      <c r="M17" s="11"/>
      <c r="N17" s="11"/>
      <c r="O17" s="11"/>
      <c r="P17" s="11"/>
      <c r="Q17" s="26">
        <f t="shared" si="21"/>
        <v>0</v>
      </c>
      <c r="R17" s="15"/>
      <c r="S17" s="11"/>
      <c r="T17" s="11"/>
      <c r="U17" s="11"/>
      <c r="V17" s="11"/>
      <c r="W17" s="11"/>
      <c r="X17" s="11"/>
      <c r="Y17" s="11"/>
      <c r="Z17" s="49">
        <f t="shared" si="0"/>
        <v>0</v>
      </c>
      <c r="AA17" s="11"/>
      <c r="AB17" s="11"/>
      <c r="AC17" s="11"/>
      <c r="AD17" s="11"/>
      <c r="AE17" s="11"/>
      <c r="AF17" s="11"/>
      <c r="AG17" s="49">
        <f t="shared" si="1"/>
        <v>0</v>
      </c>
      <c r="AH17" s="11"/>
      <c r="AI17" s="11"/>
      <c r="AJ17" s="11"/>
      <c r="AK17" s="11"/>
      <c r="AL17" s="49">
        <f t="shared" si="2"/>
        <v>0</v>
      </c>
      <c r="AM17" s="11"/>
      <c r="AN17" s="11"/>
      <c r="AO17" s="11"/>
      <c r="AP17" s="11"/>
      <c r="AQ17" s="11"/>
      <c r="AR17" s="49">
        <f t="shared" si="3"/>
        <v>0</v>
      </c>
      <c r="AS17" s="11"/>
      <c r="AT17" s="11"/>
      <c r="AU17" s="11"/>
      <c r="AV17" s="11"/>
      <c r="AW17" s="11"/>
      <c r="AX17" s="11"/>
      <c r="AY17" s="11"/>
      <c r="AZ17" s="11"/>
      <c r="BA17" s="11"/>
      <c r="BB17" s="11"/>
      <c r="BC17" s="49">
        <f t="shared" si="4"/>
        <v>0</v>
      </c>
      <c r="BD17" s="11"/>
      <c r="BE17" s="11"/>
      <c r="BF17" s="11"/>
      <c r="BG17" s="11"/>
      <c r="BH17" s="11"/>
      <c r="BI17" s="11"/>
      <c r="BJ17" s="11"/>
      <c r="BK17" s="49">
        <f t="shared" si="5"/>
        <v>0</v>
      </c>
      <c r="BL17" s="11"/>
      <c r="BM17" s="11"/>
      <c r="BN17" s="11"/>
      <c r="BO17" s="11"/>
      <c r="BP17" s="11"/>
      <c r="BQ17" s="49">
        <f t="shared" si="6"/>
        <v>0</v>
      </c>
      <c r="BR17" s="11"/>
      <c r="BS17" s="11"/>
      <c r="BT17" s="11"/>
      <c r="BU17" s="11"/>
      <c r="BV17" s="11"/>
      <c r="BW17" s="11"/>
      <c r="BX17" s="49">
        <f t="shared" si="7"/>
        <v>0</v>
      </c>
      <c r="BY17" s="49">
        <f t="shared" si="8"/>
        <v>0</v>
      </c>
      <c r="BZ17" s="11"/>
      <c r="CA17" s="11"/>
      <c r="CB17" s="11"/>
      <c r="CC17" s="11"/>
      <c r="CD17" s="11"/>
      <c r="CE17" s="11"/>
      <c r="CF17" s="11"/>
      <c r="CG17" s="11"/>
      <c r="CH17" s="11"/>
      <c r="CI17" s="11"/>
      <c r="CJ17" s="11"/>
      <c r="CK17" s="11"/>
      <c r="CL17" s="49">
        <f t="shared" si="9"/>
        <v>0</v>
      </c>
      <c r="CM17" s="11">
        <v>0</v>
      </c>
      <c r="CN17" s="11">
        <v>0</v>
      </c>
      <c r="CO17" s="11">
        <v>0</v>
      </c>
      <c r="CP17" s="11">
        <v>0</v>
      </c>
      <c r="CQ17" s="11">
        <v>0</v>
      </c>
      <c r="CR17" s="11">
        <v>0</v>
      </c>
      <c r="CS17" s="11">
        <v>0</v>
      </c>
      <c r="CT17" s="11">
        <v>0</v>
      </c>
      <c r="CU17" s="11">
        <v>0</v>
      </c>
      <c r="CV17" s="11">
        <v>0</v>
      </c>
      <c r="CW17" s="11">
        <v>0</v>
      </c>
      <c r="CX17" s="11">
        <v>0</v>
      </c>
      <c r="CY17" s="26">
        <f t="shared" si="10"/>
        <v>0</v>
      </c>
      <c r="CZ17" s="15">
        <v>0</v>
      </c>
      <c r="DA17" s="11">
        <v>0</v>
      </c>
      <c r="DB17" s="11">
        <v>0</v>
      </c>
      <c r="DC17" s="11">
        <v>0</v>
      </c>
      <c r="DD17" s="11">
        <v>0</v>
      </c>
      <c r="DE17" s="11">
        <v>0</v>
      </c>
      <c r="DF17" s="11">
        <v>0</v>
      </c>
      <c r="DG17" s="11">
        <v>0</v>
      </c>
      <c r="DH17" s="11">
        <v>0</v>
      </c>
      <c r="DI17" s="11">
        <v>0</v>
      </c>
      <c r="DJ17" s="11">
        <v>0</v>
      </c>
      <c r="DK17" s="11">
        <v>0</v>
      </c>
      <c r="DL17" s="26">
        <f t="shared" si="11"/>
        <v>0</v>
      </c>
    </row>
    <row r="18" spans="1:116">
      <c r="A18" s="47"/>
      <c r="B18" s="49"/>
      <c r="C18" s="4"/>
      <c r="D18" s="4"/>
      <c r="E18" s="4"/>
      <c r="F18" s="5"/>
      <c r="G18" s="4"/>
      <c r="H18" s="15"/>
      <c r="I18" s="11"/>
      <c r="J18" s="11"/>
      <c r="K18" s="11"/>
      <c r="L18" s="11"/>
      <c r="M18" s="11"/>
      <c r="N18" s="11"/>
      <c r="O18" s="11"/>
      <c r="P18" s="11"/>
      <c r="Q18" s="26">
        <f t="shared" si="21"/>
        <v>0</v>
      </c>
      <c r="R18" s="15"/>
      <c r="S18" s="11"/>
      <c r="T18" s="11"/>
      <c r="U18" s="11"/>
      <c r="V18" s="11"/>
      <c r="W18" s="11"/>
      <c r="X18" s="11"/>
      <c r="Y18" s="11"/>
      <c r="Z18" s="49">
        <f t="shared" si="0"/>
        <v>0</v>
      </c>
      <c r="AA18" s="11"/>
      <c r="AB18" s="11"/>
      <c r="AC18" s="11"/>
      <c r="AD18" s="11"/>
      <c r="AE18" s="11"/>
      <c r="AF18" s="11"/>
      <c r="AG18" s="49">
        <f t="shared" si="1"/>
        <v>0</v>
      </c>
      <c r="AH18" s="11"/>
      <c r="AI18" s="11"/>
      <c r="AJ18" s="11"/>
      <c r="AK18" s="11"/>
      <c r="AL18" s="49">
        <f t="shared" si="2"/>
        <v>0</v>
      </c>
      <c r="AM18" s="11"/>
      <c r="AN18" s="11"/>
      <c r="AO18" s="11"/>
      <c r="AP18" s="11"/>
      <c r="AQ18" s="11"/>
      <c r="AR18" s="49">
        <f t="shared" si="3"/>
        <v>0</v>
      </c>
      <c r="AS18" s="11"/>
      <c r="AT18" s="11"/>
      <c r="AU18" s="11"/>
      <c r="AV18" s="11"/>
      <c r="AW18" s="11"/>
      <c r="AX18" s="11"/>
      <c r="AY18" s="11"/>
      <c r="AZ18" s="11"/>
      <c r="BA18" s="11"/>
      <c r="BB18" s="11"/>
      <c r="BC18" s="49">
        <f t="shared" si="4"/>
        <v>0</v>
      </c>
      <c r="BD18" s="11"/>
      <c r="BE18" s="11"/>
      <c r="BF18" s="11"/>
      <c r="BG18" s="11"/>
      <c r="BH18" s="11"/>
      <c r="BI18" s="11"/>
      <c r="BJ18" s="11"/>
      <c r="BK18" s="49">
        <f t="shared" si="5"/>
        <v>0</v>
      </c>
      <c r="BL18" s="11"/>
      <c r="BM18" s="11"/>
      <c r="BN18" s="11"/>
      <c r="BO18" s="11"/>
      <c r="BP18" s="11"/>
      <c r="BQ18" s="49">
        <f t="shared" si="6"/>
        <v>0</v>
      </c>
      <c r="BR18" s="11"/>
      <c r="BS18" s="11"/>
      <c r="BT18" s="11"/>
      <c r="BU18" s="11"/>
      <c r="BV18" s="11"/>
      <c r="BW18" s="11"/>
      <c r="BX18" s="49">
        <f t="shared" si="7"/>
        <v>0</v>
      </c>
      <c r="BY18" s="49">
        <f t="shared" si="8"/>
        <v>0</v>
      </c>
      <c r="BZ18" s="11"/>
      <c r="CA18" s="11"/>
      <c r="CB18" s="11"/>
      <c r="CC18" s="11"/>
      <c r="CD18" s="11"/>
      <c r="CE18" s="11"/>
      <c r="CF18" s="11"/>
      <c r="CG18" s="11"/>
      <c r="CH18" s="11"/>
      <c r="CI18" s="11"/>
      <c r="CJ18" s="11"/>
      <c r="CK18" s="11"/>
      <c r="CL18" s="49">
        <f t="shared" si="9"/>
        <v>0</v>
      </c>
      <c r="CM18" s="11">
        <v>0</v>
      </c>
      <c r="CN18" s="11">
        <v>0</v>
      </c>
      <c r="CO18" s="11">
        <v>0</v>
      </c>
      <c r="CP18" s="11">
        <v>0</v>
      </c>
      <c r="CQ18" s="11">
        <v>0</v>
      </c>
      <c r="CR18" s="11">
        <v>0</v>
      </c>
      <c r="CS18" s="11">
        <v>0</v>
      </c>
      <c r="CT18" s="11">
        <v>0</v>
      </c>
      <c r="CU18" s="11">
        <v>0</v>
      </c>
      <c r="CV18" s="11">
        <v>0</v>
      </c>
      <c r="CW18" s="11">
        <v>0</v>
      </c>
      <c r="CX18" s="11">
        <v>0</v>
      </c>
      <c r="CY18" s="26">
        <f t="shared" si="10"/>
        <v>0</v>
      </c>
      <c r="CZ18" s="15">
        <v>0</v>
      </c>
      <c r="DA18" s="11">
        <v>0</v>
      </c>
      <c r="DB18" s="11">
        <v>0</v>
      </c>
      <c r="DC18" s="11">
        <v>0</v>
      </c>
      <c r="DD18" s="11">
        <v>0</v>
      </c>
      <c r="DE18" s="11">
        <v>0</v>
      </c>
      <c r="DF18" s="11">
        <v>0</v>
      </c>
      <c r="DG18" s="11">
        <v>0</v>
      </c>
      <c r="DH18" s="11">
        <v>0</v>
      </c>
      <c r="DI18" s="11">
        <v>0</v>
      </c>
      <c r="DJ18" s="11">
        <v>0</v>
      </c>
      <c r="DK18" s="11">
        <v>0</v>
      </c>
      <c r="DL18" s="26">
        <f t="shared" si="11"/>
        <v>0</v>
      </c>
    </row>
    <row r="19" spans="1:116">
      <c r="A19" s="47"/>
      <c r="B19" s="49"/>
      <c r="C19" s="28" t="s">
        <v>347</v>
      </c>
      <c r="D19" s="28"/>
      <c r="E19" s="28"/>
      <c r="F19" s="26"/>
      <c r="G19" s="28"/>
      <c r="H19" s="47">
        <f>SUM(H11:H18)</f>
        <v>50750</v>
      </c>
      <c r="I19" s="28">
        <f t="shared" ref="I19:BT19" si="22">SUM(I11:I18)</f>
        <v>0</v>
      </c>
      <c r="J19" s="28">
        <f t="shared" si="22"/>
        <v>325</v>
      </c>
      <c r="K19" s="28">
        <f t="shared" si="22"/>
        <v>0</v>
      </c>
      <c r="L19" s="28">
        <f t="shared" si="22"/>
        <v>0</v>
      </c>
      <c r="M19" s="28">
        <f t="shared" si="22"/>
        <v>0</v>
      </c>
      <c r="N19" s="28">
        <f t="shared" si="22"/>
        <v>0</v>
      </c>
      <c r="O19" s="28">
        <f t="shared" si="22"/>
        <v>0</v>
      </c>
      <c r="P19" s="28">
        <f t="shared" si="22"/>
        <v>0</v>
      </c>
      <c r="Q19" s="26">
        <f t="shared" si="22"/>
        <v>51075</v>
      </c>
      <c r="R19" s="47">
        <f t="shared" si="22"/>
        <v>0</v>
      </c>
      <c r="S19" s="28">
        <f t="shared" si="22"/>
        <v>0</v>
      </c>
      <c r="T19" s="28">
        <f t="shared" si="22"/>
        <v>51075</v>
      </c>
      <c r="U19" s="28">
        <f t="shared" si="22"/>
        <v>0</v>
      </c>
      <c r="V19" s="28">
        <f t="shared" si="22"/>
        <v>0</v>
      </c>
      <c r="W19" s="28">
        <f t="shared" si="22"/>
        <v>0</v>
      </c>
      <c r="X19" s="28">
        <f t="shared" si="22"/>
        <v>0</v>
      </c>
      <c r="Y19" s="28">
        <f t="shared" si="22"/>
        <v>0</v>
      </c>
      <c r="Z19" s="49">
        <f t="shared" si="0"/>
        <v>51075</v>
      </c>
      <c r="AA19" s="28">
        <f t="shared" si="22"/>
        <v>6075</v>
      </c>
      <c r="AB19" s="28">
        <f t="shared" si="22"/>
        <v>45000</v>
      </c>
      <c r="AC19" s="28">
        <f t="shared" si="22"/>
        <v>0</v>
      </c>
      <c r="AD19" s="28">
        <f t="shared" si="22"/>
        <v>0</v>
      </c>
      <c r="AE19" s="28">
        <f t="shared" si="22"/>
        <v>0</v>
      </c>
      <c r="AF19" s="28">
        <f t="shared" si="22"/>
        <v>0</v>
      </c>
      <c r="AG19" s="49">
        <f t="shared" si="1"/>
        <v>0</v>
      </c>
      <c r="AH19" s="28">
        <f t="shared" si="22"/>
        <v>0</v>
      </c>
      <c r="AI19" s="28">
        <f t="shared" si="22"/>
        <v>6075</v>
      </c>
      <c r="AJ19" s="28">
        <f t="shared" si="22"/>
        <v>0</v>
      </c>
      <c r="AK19" s="28">
        <f t="shared" si="22"/>
        <v>0</v>
      </c>
      <c r="AL19" s="49">
        <f t="shared" si="2"/>
        <v>0</v>
      </c>
      <c r="AM19" s="28">
        <f t="shared" si="22"/>
        <v>0</v>
      </c>
      <c r="AN19" s="28">
        <f t="shared" si="22"/>
        <v>0</v>
      </c>
      <c r="AO19" s="28">
        <f t="shared" si="22"/>
        <v>0</v>
      </c>
      <c r="AP19" s="28">
        <f t="shared" si="22"/>
        <v>0</v>
      </c>
      <c r="AQ19" s="28">
        <f t="shared" si="22"/>
        <v>0</v>
      </c>
      <c r="AR19" s="49">
        <f t="shared" si="3"/>
        <v>0</v>
      </c>
      <c r="AS19" s="28">
        <f t="shared" si="22"/>
        <v>2022</v>
      </c>
      <c r="AT19" s="28">
        <f t="shared" si="22"/>
        <v>2022</v>
      </c>
      <c r="AU19" s="28">
        <f t="shared" si="22"/>
        <v>2372</v>
      </c>
      <c r="AV19" s="28">
        <f t="shared" si="22"/>
        <v>2022</v>
      </c>
      <c r="AW19" s="28">
        <f t="shared" si="22"/>
        <v>2572</v>
      </c>
      <c r="AX19" s="28">
        <f t="shared" si="22"/>
        <v>2571</v>
      </c>
      <c r="AY19" s="28">
        <f t="shared" si="22"/>
        <v>2573</v>
      </c>
      <c r="AZ19" s="28">
        <f t="shared" si="22"/>
        <v>2023</v>
      </c>
      <c r="BA19" s="28">
        <f t="shared" si="22"/>
        <v>2023</v>
      </c>
      <c r="BB19" s="28">
        <f t="shared" si="22"/>
        <v>24800</v>
      </c>
      <c r="BC19" s="49">
        <f t="shared" si="4"/>
        <v>0</v>
      </c>
      <c r="BD19" s="28">
        <f t="shared" si="22"/>
        <v>0</v>
      </c>
      <c r="BE19" s="28">
        <f t="shared" si="22"/>
        <v>0</v>
      </c>
      <c r="BF19" s="28">
        <f t="shared" si="22"/>
        <v>0</v>
      </c>
      <c r="BG19" s="28">
        <f t="shared" si="22"/>
        <v>0</v>
      </c>
      <c r="BH19" s="28">
        <f t="shared" si="22"/>
        <v>0</v>
      </c>
      <c r="BI19" s="28">
        <f t="shared" si="22"/>
        <v>0</v>
      </c>
      <c r="BJ19" s="28">
        <f t="shared" si="22"/>
        <v>0</v>
      </c>
      <c r="BK19" s="49">
        <f t="shared" si="5"/>
        <v>0</v>
      </c>
      <c r="BL19" s="28">
        <f t="shared" si="22"/>
        <v>0</v>
      </c>
      <c r="BM19" s="28">
        <f t="shared" si="22"/>
        <v>0</v>
      </c>
      <c r="BN19" s="28">
        <f t="shared" si="22"/>
        <v>0</v>
      </c>
      <c r="BO19" s="28">
        <f t="shared" si="22"/>
        <v>0</v>
      </c>
      <c r="BP19" s="28">
        <f t="shared" si="22"/>
        <v>0</v>
      </c>
      <c r="BQ19" s="49">
        <f t="shared" si="6"/>
        <v>0</v>
      </c>
      <c r="BR19" s="28">
        <f t="shared" si="22"/>
        <v>0</v>
      </c>
      <c r="BS19" s="28">
        <f t="shared" si="22"/>
        <v>0</v>
      </c>
      <c r="BT19" s="28">
        <f t="shared" si="22"/>
        <v>0</v>
      </c>
      <c r="BU19" s="28">
        <f t="shared" ref="BU19:DL19" si="23">SUM(BU11:BU18)</f>
        <v>0</v>
      </c>
      <c r="BV19" s="28">
        <f t="shared" si="23"/>
        <v>0</v>
      </c>
      <c r="BW19" s="28">
        <f t="shared" si="23"/>
        <v>0</v>
      </c>
      <c r="BX19" s="49">
        <f t="shared" si="7"/>
        <v>0</v>
      </c>
      <c r="BY19" s="49">
        <f t="shared" si="8"/>
        <v>51075</v>
      </c>
      <c r="BZ19" s="28">
        <f t="shared" si="23"/>
        <v>0</v>
      </c>
      <c r="CA19" s="28">
        <f t="shared" si="23"/>
        <v>0</v>
      </c>
      <c r="CB19" s="28">
        <f t="shared" si="23"/>
        <v>0</v>
      </c>
      <c r="CC19" s="28">
        <f t="shared" si="23"/>
        <v>0</v>
      </c>
      <c r="CD19" s="28">
        <f t="shared" si="23"/>
        <v>0</v>
      </c>
      <c r="CE19" s="28">
        <f t="shared" si="23"/>
        <v>0</v>
      </c>
      <c r="CF19" s="28">
        <f t="shared" si="23"/>
        <v>0</v>
      </c>
      <c r="CG19" s="28">
        <f t="shared" si="23"/>
        <v>0</v>
      </c>
      <c r="CH19" s="28">
        <f t="shared" si="23"/>
        <v>0</v>
      </c>
      <c r="CI19" s="28">
        <f t="shared" si="23"/>
        <v>0</v>
      </c>
      <c r="CJ19" s="28">
        <f t="shared" si="23"/>
        <v>0</v>
      </c>
      <c r="CK19" s="28">
        <f t="shared" si="23"/>
        <v>0</v>
      </c>
      <c r="CL19" s="49">
        <f t="shared" si="9"/>
        <v>0</v>
      </c>
      <c r="CM19" s="28">
        <f t="shared" si="23"/>
        <v>0</v>
      </c>
      <c r="CN19" s="28">
        <f t="shared" si="23"/>
        <v>0</v>
      </c>
      <c r="CO19" s="28">
        <f t="shared" si="23"/>
        <v>0</v>
      </c>
      <c r="CP19" s="28">
        <f t="shared" si="23"/>
        <v>0</v>
      </c>
      <c r="CQ19" s="28">
        <f t="shared" si="23"/>
        <v>0</v>
      </c>
      <c r="CR19" s="28">
        <f t="shared" si="23"/>
        <v>0</v>
      </c>
      <c r="CS19" s="28">
        <f t="shared" si="23"/>
        <v>0</v>
      </c>
      <c r="CT19" s="28">
        <f t="shared" si="23"/>
        <v>0</v>
      </c>
      <c r="CU19" s="28">
        <f t="shared" si="23"/>
        <v>0</v>
      </c>
      <c r="CV19" s="28">
        <f t="shared" si="23"/>
        <v>0</v>
      </c>
      <c r="CW19" s="28">
        <f t="shared" si="23"/>
        <v>0</v>
      </c>
      <c r="CX19" s="28">
        <f t="shared" si="23"/>
        <v>0</v>
      </c>
      <c r="CY19" s="26">
        <f t="shared" si="23"/>
        <v>0</v>
      </c>
      <c r="CZ19" s="47">
        <f t="shared" si="23"/>
        <v>0</v>
      </c>
      <c r="DA19" s="28">
        <f t="shared" si="23"/>
        <v>0</v>
      </c>
      <c r="DB19" s="28">
        <f t="shared" si="23"/>
        <v>0</v>
      </c>
      <c r="DC19" s="28">
        <f t="shared" si="23"/>
        <v>0</v>
      </c>
      <c r="DD19" s="28">
        <f t="shared" si="23"/>
        <v>0</v>
      </c>
      <c r="DE19" s="28">
        <f t="shared" si="23"/>
        <v>0</v>
      </c>
      <c r="DF19" s="28">
        <f t="shared" si="23"/>
        <v>0</v>
      </c>
      <c r="DG19" s="28">
        <f t="shared" si="23"/>
        <v>0</v>
      </c>
      <c r="DH19" s="28">
        <f t="shared" si="23"/>
        <v>0</v>
      </c>
      <c r="DI19" s="28">
        <f t="shared" si="23"/>
        <v>0</v>
      </c>
      <c r="DJ19" s="28">
        <f t="shared" si="23"/>
        <v>0</v>
      </c>
      <c r="DK19" s="28">
        <f t="shared" si="23"/>
        <v>0</v>
      </c>
      <c r="DL19" s="26">
        <f t="shared" si="23"/>
        <v>0</v>
      </c>
    </row>
    <row r="20" spans="1:116">
      <c r="A20" s="47"/>
      <c r="B20" s="49" t="s">
        <v>558</v>
      </c>
      <c r="C20" s="69" t="s">
        <v>1215</v>
      </c>
      <c r="D20" s="4" t="s">
        <v>1223</v>
      </c>
      <c r="E20" s="4"/>
      <c r="F20" s="5" t="s">
        <v>1338</v>
      </c>
      <c r="G20" s="4"/>
      <c r="H20" s="15">
        <v>650</v>
      </c>
      <c r="I20" s="11"/>
      <c r="J20" s="11"/>
      <c r="K20" s="11"/>
      <c r="L20" s="11"/>
      <c r="M20" s="11"/>
      <c r="N20" s="11"/>
      <c r="O20" s="11"/>
      <c r="P20" s="11"/>
      <c r="Q20" s="26">
        <f t="shared" si="21"/>
        <v>650</v>
      </c>
      <c r="R20" s="15"/>
      <c r="S20" s="11"/>
      <c r="T20" s="11">
        <v>650</v>
      </c>
      <c r="U20" s="11"/>
      <c r="V20" s="11"/>
      <c r="W20" s="11"/>
      <c r="X20" s="11"/>
      <c r="Y20" s="11"/>
      <c r="Z20" s="49">
        <f t="shared" si="0"/>
        <v>650</v>
      </c>
      <c r="AA20" s="11">
        <v>150</v>
      </c>
      <c r="AB20" s="11">
        <v>500</v>
      </c>
      <c r="AC20" s="11"/>
      <c r="AD20" s="11"/>
      <c r="AE20" s="11"/>
      <c r="AF20" s="11"/>
      <c r="AG20" s="49">
        <f t="shared" si="1"/>
        <v>0</v>
      </c>
      <c r="AH20" s="11"/>
      <c r="AI20" s="11">
        <v>150</v>
      </c>
      <c r="AJ20" s="11"/>
      <c r="AK20" s="11"/>
      <c r="AL20" s="49">
        <f t="shared" si="2"/>
        <v>0</v>
      </c>
      <c r="AM20" s="11"/>
      <c r="AN20" s="11"/>
      <c r="AO20" s="11"/>
      <c r="AP20" s="11"/>
      <c r="AQ20" s="11"/>
      <c r="AR20" s="49">
        <f t="shared" si="3"/>
        <v>0</v>
      </c>
      <c r="AS20" s="11">
        <v>55</v>
      </c>
      <c r="AT20" s="11">
        <v>56</v>
      </c>
      <c r="AU20" s="11">
        <v>56</v>
      </c>
      <c r="AV20" s="11">
        <v>56</v>
      </c>
      <c r="AW20" s="11">
        <v>55</v>
      </c>
      <c r="AX20" s="11">
        <v>55</v>
      </c>
      <c r="AY20" s="11">
        <v>55</v>
      </c>
      <c r="AZ20" s="11">
        <v>56</v>
      </c>
      <c r="BA20" s="11">
        <v>56</v>
      </c>
      <c r="BB20" s="11"/>
      <c r="BC20" s="49">
        <f t="shared" si="4"/>
        <v>0</v>
      </c>
      <c r="BD20" s="11"/>
      <c r="BE20" s="11"/>
      <c r="BF20" s="11"/>
      <c r="BG20" s="11"/>
      <c r="BH20" s="11"/>
      <c r="BI20" s="11"/>
      <c r="BJ20" s="11"/>
      <c r="BK20" s="49">
        <f t="shared" si="5"/>
        <v>0</v>
      </c>
      <c r="BL20" s="11"/>
      <c r="BM20" s="11"/>
      <c r="BN20" s="11"/>
      <c r="BO20" s="11"/>
      <c r="BP20" s="11"/>
      <c r="BQ20" s="49">
        <f t="shared" si="6"/>
        <v>0</v>
      </c>
      <c r="BR20" s="11"/>
      <c r="BS20" s="11"/>
      <c r="BT20" s="11"/>
      <c r="BU20" s="11"/>
      <c r="BV20" s="11"/>
      <c r="BW20" s="11"/>
      <c r="BX20" s="49">
        <f t="shared" si="7"/>
        <v>0</v>
      </c>
      <c r="BY20" s="49">
        <f t="shared" si="8"/>
        <v>650</v>
      </c>
      <c r="BZ20" s="11"/>
      <c r="CA20" s="11"/>
      <c r="CB20" s="11"/>
      <c r="CC20" s="11"/>
      <c r="CD20" s="11"/>
      <c r="CE20" s="11"/>
      <c r="CF20" s="11"/>
      <c r="CG20" s="11"/>
      <c r="CH20" s="11"/>
      <c r="CI20" s="11"/>
      <c r="CJ20" s="11"/>
      <c r="CK20" s="11"/>
      <c r="CL20" s="49">
        <f t="shared" si="9"/>
        <v>0</v>
      </c>
      <c r="CM20" s="11">
        <v>0</v>
      </c>
      <c r="CN20" s="11">
        <v>0</v>
      </c>
      <c r="CO20" s="11">
        <v>0</v>
      </c>
      <c r="CP20" s="11">
        <v>0</v>
      </c>
      <c r="CQ20" s="11">
        <v>0</v>
      </c>
      <c r="CR20" s="11">
        <v>0</v>
      </c>
      <c r="CS20" s="11">
        <v>0</v>
      </c>
      <c r="CT20" s="11">
        <v>0</v>
      </c>
      <c r="CU20" s="11">
        <v>0</v>
      </c>
      <c r="CV20" s="11">
        <v>0</v>
      </c>
      <c r="CW20" s="11">
        <v>0</v>
      </c>
      <c r="CX20" s="11">
        <v>0</v>
      </c>
      <c r="CY20" s="26">
        <f t="shared" si="10"/>
        <v>0</v>
      </c>
      <c r="CZ20" s="15">
        <v>0</v>
      </c>
      <c r="DA20" s="11">
        <v>0</v>
      </c>
      <c r="DB20" s="11">
        <v>0</v>
      </c>
      <c r="DC20" s="11">
        <v>0</v>
      </c>
      <c r="DD20" s="11">
        <v>0</v>
      </c>
      <c r="DE20" s="11">
        <v>0</v>
      </c>
      <c r="DF20" s="11">
        <v>0</v>
      </c>
      <c r="DG20" s="11">
        <v>0</v>
      </c>
      <c r="DH20" s="11">
        <v>0</v>
      </c>
      <c r="DI20" s="11">
        <v>0</v>
      </c>
      <c r="DJ20" s="11">
        <v>0</v>
      </c>
      <c r="DK20" s="11">
        <v>0</v>
      </c>
      <c r="DL20" s="26">
        <f t="shared" si="11"/>
        <v>0</v>
      </c>
    </row>
    <row r="21" spans="1:116">
      <c r="A21" s="47"/>
      <c r="B21" s="49"/>
      <c r="C21" s="4"/>
      <c r="D21" s="4"/>
      <c r="E21" s="4"/>
      <c r="F21" s="5"/>
      <c r="G21" s="4"/>
      <c r="H21" s="15"/>
      <c r="I21" s="11"/>
      <c r="J21" s="11"/>
      <c r="K21" s="11"/>
      <c r="L21" s="11"/>
      <c r="M21" s="11"/>
      <c r="N21" s="11"/>
      <c r="O21" s="11"/>
      <c r="P21" s="11"/>
      <c r="Q21" s="26">
        <f t="shared" si="21"/>
        <v>0</v>
      </c>
      <c r="R21" s="15"/>
      <c r="S21" s="11"/>
      <c r="T21" s="11"/>
      <c r="U21" s="11"/>
      <c r="V21" s="11"/>
      <c r="W21" s="11"/>
      <c r="X21" s="11"/>
      <c r="Y21" s="11"/>
      <c r="Z21" s="49">
        <f t="shared" si="0"/>
        <v>0</v>
      </c>
      <c r="AA21" s="11"/>
      <c r="AB21" s="11"/>
      <c r="AC21" s="11"/>
      <c r="AD21" s="11"/>
      <c r="AE21" s="11"/>
      <c r="AF21" s="11"/>
      <c r="AG21" s="49">
        <f t="shared" si="1"/>
        <v>0</v>
      </c>
      <c r="AH21" s="11"/>
      <c r="AI21" s="11"/>
      <c r="AJ21" s="11"/>
      <c r="AK21" s="11"/>
      <c r="AL21" s="49">
        <f t="shared" si="2"/>
        <v>0</v>
      </c>
      <c r="AM21" s="11"/>
      <c r="AN21" s="11"/>
      <c r="AO21" s="11"/>
      <c r="AP21" s="11"/>
      <c r="AQ21" s="11"/>
      <c r="AR21" s="49">
        <f t="shared" si="3"/>
        <v>0</v>
      </c>
      <c r="AS21" s="11"/>
      <c r="AT21" s="11"/>
      <c r="AU21" s="11"/>
      <c r="AV21" s="11"/>
      <c r="AW21" s="11"/>
      <c r="AX21" s="11"/>
      <c r="AY21" s="11"/>
      <c r="AZ21" s="11"/>
      <c r="BA21" s="11"/>
      <c r="BB21" s="11"/>
      <c r="BC21" s="49">
        <f t="shared" si="4"/>
        <v>0</v>
      </c>
      <c r="BD21" s="11"/>
      <c r="BE21" s="11"/>
      <c r="BF21" s="11"/>
      <c r="BG21" s="11"/>
      <c r="BH21" s="11"/>
      <c r="BI21" s="11"/>
      <c r="BJ21" s="11"/>
      <c r="BK21" s="49">
        <f t="shared" si="5"/>
        <v>0</v>
      </c>
      <c r="BL21" s="11"/>
      <c r="BM21" s="11"/>
      <c r="BN21" s="11"/>
      <c r="BO21" s="11"/>
      <c r="BP21" s="11"/>
      <c r="BQ21" s="49">
        <f t="shared" si="6"/>
        <v>0</v>
      </c>
      <c r="BR21" s="11"/>
      <c r="BS21" s="11"/>
      <c r="BT21" s="11"/>
      <c r="BU21" s="11"/>
      <c r="BV21" s="11"/>
      <c r="BW21" s="11"/>
      <c r="BX21" s="49">
        <f t="shared" si="7"/>
        <v>0</v>
      </c>
      <c r="BY21" s="49">
        <f t="shared" si="8"/>
        <v>0</v>
      </c>
      <c r="BZ21" s="11"/>
      <c r="CA21" s="11"/>
      <c r="CB21" s="11"/>
      <c r="CC21" s="11"/>
      <c r="CD21" s="11"/>
      <c r="CE21" s="11"/>
      <c r="CF21" s="11"/>
      <c r="CG21" s="11"/>
      <c r="CH21" s="11"/>
      <c r="CI21" s="11"/>
      <c r="CJ21" s="11"/>
      <c r="CK21" s="11"/>
      <c r="CL21" s="49">
        <f t="shared" si="9"/>
        <v>0</v>
      </c>
      <c r="CM21" s="11">
        <v>0</v>
      </c>
      <c r="CN21" s="11">
        <v>0</v>
      </c>
      <c r="CO21" s="11">
        <v>0</v>
      </c>
      <c r="CP21" s="11">
        <v>0</v>
      </c>
      <c r="CQ21" s="11">
        <v>0</v>
      </c>
      <c r="CR21" s="11">
        <v>0</v>
      </c>
      <c r="CS21" s="11">
        <v>0</v>
      </c>
      <c r="CT21" s="11">
        <v>0</v>
      </c>
      <c r="CU21" s="11">
        <v>0</v>
      </c>
      <c r="CV21" s="11">
        <v>0</v>
      </c>
      <c r="CW21" s="11">
        <v>0</v>
      </c>
      <c r="CX21" s="11">
        <v>0</v>
      </c>
      <c r="CY21" s="26">
        <f t="shared" si="10"/>
        <v>0</v>
      </c>
      <c r="CZ21" s="15">
        <v>0</v>
      </c>
      <c r="DA21" s="11">
        <v>0</v>
      </c>
      <c r="DB21" s="11">
        <v>0</v>
      </c>
      <c r="DC21" s="11">
        <v>0</v>
      </c>
      <c r="DD21" s="11">
        <v>0</v>
      </c>
      <c r="DE21" s="11">
        <v>0</v>
      </c>
      <c r="DF21" s="11">
        <v>0</v>
      </c>
      <c r="DG21" s="11">
        <v>0</v>
      </c>
      <c r="DH21" s="11">
        <v>0</v>
      </c>
      <c r="DI21" s="11">
        <v>0</v>
      </c>
      <c r="DJ21" s="11">
        <v>0</v>
      </c>
      <c r="DK21" s="11">
        <v>0</v>
      </c>
      <c r="DL21" s="26">
        <f t="shared" si="11"/>
        <v>0</v>
      </c>
    </row>
    <row r="22" spans="1:116">
      <c r="A22" s="47"/>
      <c r="B22" s="49"/>
      <c r="C22" s="4"/>
      <c r="D22" s="4"/>
      <c r="E22" s="4"/>
      <c r="F22" s="5"/>
      <c r="G22" s="4"/>
      <c r="H22" s="15"/>
      <c r="I22" s="11"/>
      <c r="J22" s="11"/>
      <c r="K22" s="11"/>
      <c r="L22" s="11"/>
      <c r="M22" s="11"/>
      <c r="N22" s="11"/>
      <c r="O22" s="11"/>
      <c r="P22" s="11"/>
      <c r="Q22" s="26">
        <f t="shared" si="21"/>
        <v>0</v>
      </c>
      <c r="R22" s="15"/>
      <c r="S22" s="11"/>
      <c r="T22" s="11"/>
      <c r="U22" s="11"/>
      <c r="V22" s="11"/>
      <c r="W22" s="11"/>
      <c r="X22" s="11"/>
      <c r="Y22" s="11"/>
      <c r="Z22" s="49">
        <f t="shared" si="0"/>
        <v>0</v>
      </c>
      <c r="AA22" s="11"/>
      <c r="AB22" s="11"/>
      <c r="AC22" s="11"/>
      <c r="AD22" s="11"/>
      <c r="AE22" s="11"/>
      <c r="AF22" s="11"/>
      <c r="AG22" s="49">
        <f t="shared" si="1"/>
        <v>0</v>
      </c>
      <c r="AH22" s="11"/>
      <c r="AI22" s="11"/>
      <c r="AJ22" s="11"/>
      <c r="AK22" s="11"/>
      <c r="AL22" s="49">
        <f t="shared" si="2"/>
        <v>0</v>
      </c>
      <c r="AM22" s="11"/>
      <c r="AN22" s="11"/>
      <c r="AO22" s="11"/>
      <c r="AP22" s="11"/>
      <c r="AQ22" s="11"/>
      <c r="AR22" s="49">
        <f t="shared" si="3"/>
        <v>0</v>
      </c>
      <c r="AS22" s="11"/>
      <c r="AT22" s="11"/>
      <c r="AU22" s="11"/>
      <c r="AV22" s="11"/>
      <c r="AW22" s="11"/>
      <c r="AX22" s="11"/>
      <c r="AY22" s="11"/>
      <c r="AZ22" s="11"/>
      <c r="BA22" s="11"/>
      <c r="BB22" s="11"/>
      <c r="BC22" s="49">
        <f t="shared" si="4"/>
        <v>0</v>
      </c>
      <c r="BD22" s="11"/>
      <c r="BE22" s="11"/>
      <c r="BF22" s="11"/>
      <c r="BG22" s="11"/>
      <c r="BH22" s="11"/>
      <c r="BI22" s="11"/>
      <c r="BJ22" s="11"/>
      <c r="BK22" s="49">
        <f t="shared" si="5"/>
        <v>0</v>
      </c>
      <c r="BL22" s="11"/>
      <c r="BM22" s="11"/>
      <c r="BN22" s="11"/>
      <c r="BO22" s="11"/>
      <c r="BP22" s="11"/>
      <c r="BQ22" s="49">
        <f t="shared" si="6"/>
        <v>0</v>
      </c>
      <c r="BR22" s="11"/>
      <c r="BS22" s="11"/>
      <c r="BT22" s="11"/>
      <c r="BU22" s="11"/>
      <c r="BV22" s="11"/>
      <c r="BW22" s="11"/>
      <c r="BX22" s="49">
        <f t="shared" si="7"/>
        <v>0</v>
      </c>
      <c r="BY22" s="49">
        <f t="shared" si="8"/>
        <v>0</v>
      </c>
      <c r="BZ22" s="11"/>
      <c r="CA22" s="11"/>
      <c r="CB22" s="11"/>
      <c r="CC22" s="11"/>
      <c r="CD22" s="11"/>
      <c r="CE22" s="11"/>
      <c r="CF22" s="11"/>
      <c r="CG22" s="11"/>
      <c r="CH22" s="11"/>
      <c r="CI22" s="11"/>
      <c r="CJ22" s="11"/>
      <c r="CK22" s="11"/>
      <c r="CL22" s="49">
        <f t="shared" si="9"/>
        <v>0</v>
      </c>
      <c r="CM22" s="11">
        <v>0</v>
      </c>
      <c r="CN22" s="11">
        <v>0</v>
      </c>
      <c r="CO22" s="11">
        <v>0</v>
      </c>
      <c r="CP22" s="11">
        <v>0</v>
      </c>
      <c r="CQ22" s="11">
        <v>0</v>
      </c>
      <c r="CR22" s="11">
        <v>0</v>
      </c>
      <c r="CS22" s="11">
        <v>0</v>
      </c>
      <c r="CT22" s="11">
        <v>0</v>
      </c>
      <c r="CU22" s="11">
        <v>0</v>
      </c>
      <c r="CV22" s="11">
        <v>0</v>
      </c>
      <c r="CW22" s="11">
        <v>0</v>
      </c>
      <c r="CX22" s="11">
        <v>0</v>
      </c>
      <c r="CY22" s="26">
        <f t="shared" si="10"/>
        <v>0</v>
      </c>
      <c r="CZ22" s="15">
        <v>0</v>
      </c>
      <c r="DA22" s="11">
        <v>0</v>
      </c>
      <c r="DB22" s="11">
        <v>0</v>
      </c>
      <c r="DC22" s="11">
        <v>0</v>
      </c>
      <c r="DD22" s="11">
        <v>0</v>
      </c>
      <c r="DE22" s="11">
        <v>0</v>
      </c>
      <c r="DF22" s="11">
        <v>0</v>
      </c>
      <c r="DG22" s="11">
        <v>0</v>
      </c>
      <c r="DH22" s="11">
        <v>0</v>
      </c>
      <c r="DI22" s="11">
        <v>0</v>
      </c>
      <c r="DJ22" s="11">
        <v>0</v>
      </c>
      <c r="DK22" s="11">
        <v>0</v>
      </c>
      <c r="DL22" s="26">
        <f t="shared" si="11"/>
        <v>0</v>
      </c>
    </row>
    <row r="23" spans="1:116">
      <c r="A23" s="47"/>
      <c r="B23" s="49"/>
      <c r="C23" s="28" t="s">
        <v>347</v>
      </c>
      <c r="D23" s="28"/>
      <c r="E23" s="28"/>
      <c r="F23" s="26"/>
      <c r="G23" s="28"/>
      <c r="H23" s="28">
        <f>SUM(H20:H22)</f>
        <v>650</v>
      </c>
      <c r="I23" s="28">
        <f t="shared" ref="I23:BT23" si="24">SUM(I20:I22)</f>
        <v>0</v>
      </c>
      <c r="J23" s="28">
        <f t="shared" si="24"/>
        <v>0</v>
      </c>
      <c r="K23" s="28">
        <f t="shared" si="24"/>
        <v>0</v>
      </c>
      <c r="L23" s="28">
        <f t="shared" si="24"/>
        <v>0</v>
      </c>
      <c r="M23" s="28">
        <f t="shared" si="24"/>
        <v>0</v>
      </c>
      <c r="N23" s="28">
        <f t="shared" si="24"/>
        <v>0</v>
      </c>
      <c r="O23" s="28">
        <f t="shared" si="24"/>
        <v>0</v>
      </c>
      <c r="P23" s="28">
        <f t="shared" si="24"/>
        <v>0</v>
      </c>
      <c r="Q23" s="26">
        <f t="shared" si="24"/>
        <v>650</v>
      </c>
      <c r="R23" s="47">
        <f t="shared" si="24"/>
        <v>0</v>
      </c>
      <c r="S23" s="28">
        <f t="shared" si="24"/>
        <v>0</v>
      </c>
      <c r="T23" s="28">
        <f t="shared" si="24"/>
        <v>650</v>
      </c>
      <c r="U23" s="28">
        <f t="shared" si="24"/>
        <v>0</v>
      </c>
      <c r="V23" s="28">
        <f t="shared" si="24"/>
        <v>0</v>
      </c>
      <c r="W23" s="28">
        <f t="shared" si="24"/>
        <v>0</v>
      </c>
      <c r="X23" s="28">
        <f t="shared" si="24"/>
        <v>0</v>
      </c>
      <c r="Y23" s="28">
        <f t="shared" si="24"/>
        <v>0</v>
      </c>
      <c r="Z23" s="49">
        <f t="shared" si="0"/>
        <v>650</v>
      </c>
      <c r="AA23" s="28">
        <f t="shared" si="24"/>
        <v>150</v>
      </c>
      <c r="AB23" s="28">
        <f t="shared" si="24"/>
        <v>500</v>
      </c>
      <c r="AC23" s="28">
        <f t="shared" si="24"/>
        <v>0</v>
      </c>
      <c r="AD23" s="28">
        <f t="shared" si="24"/>
        <v>0</v>
      </c>
      <c r="AE23" s="28">
        <f t="shared" si="24"/>
        <v>0</v>
      </c>
      <c r="AF23" s="28">
        <f t="shared" si="24"/>
        <v>0</v>
      </c>
      <c r="AG23" s="49">
        <f t="shared" si="1"/>
        <v>0</v>
      </c>
      <c r="AH23" s="28">
        <f t="shared" si="24"/>
        <v>0</v>
      </c>
      <c r="AI23" s="28">
        <f t="shared" si="24"/>
        <v>150</v>
      </c>
      <c r="AJ23" s="28">
        <f t="shared" si="24"/>
        <v>0</v>
      </c>
      <c r="AK23" s="28">
        <f t="shared" si="24"/>
        <v>0</v>
      </c>
      <c r="AL23" s="49">
        <f t="shared" si="2"/>
        <v>0</v>
      </c>
      <c r="AM23" s="28">
        <f t="shared" si="24"/>
        <v>0</v>
      </c>
      <c r="AN23" s="28">
        <f t="shared" si="24"/>
        <v>0</v>
      </c>
      <c r="AO23" s="28">
        <f t="shared" si="24"/>
        <v>0</v>
      </c>
      <c r="AP23" s="28">
        <f t="shared" si="24"/>
        <v>0</v>
      </c>
      <c r="AQ23" s="28">
        <f t="shared" si="24"/>
        <v>0</v>
      </c>
      <c r="AR23" s="49">
        <f t="shared" si="3"/>
        <v>0</v>
      </c>
      <c r="AS23" s="28">
        <f t="shared" si="24"/>
        <v>55</v>
      </c>
      <c r="AT23" s="28">
        <f t="shared" si="24"/>
        <v>56</v>
      </c>
      <c r="AU23" s="28">
        <f t="shared" si="24"/>
        <v>56</v>
      </c>
      <c r="AV23" s="28">
        <f t="shared" si="24"/>
        <v>56</v>
      </c>
      <c r="AW23" s="28">
        <f t="shared" si="24"/>
        <v>55</v>
      </c>
      <c r="AX23" s="28">
        <f t="shared" si="24"/>
        <v>55</v>
      </c>
      <c r="AY23" s="28">
        <f t="shared" si="24"/>
        <v>55</v>
      </c>
      <c r="AZ23" s="28">
        <f t="shared" si="24"/>
        <v>56</v>
      </c>
      <c r="BA23" s="28">
        <f t="shared" si="24"/>
        <v>56</v>
      </c>
      <c r="BB23" s="28">
        <f t="shared" si="24"/>
        <v>0</v>
      </c>
      <c r="BC23" s="49">
        <f t="shared" si="4"/>
        <v>0</v>
      </c>
      <c r="BD23" s="28">
        <f t="shared" si="24"/>
        <v>0</v>
      </c>
      <c r="BE23" s="28">
        <f t="shared" si="24"/>
        <v>0</v>
      </c>
      <c r="BF23" s="28">
        <f t="shared" si="24"/>
        <v>0</v>
      </c>
      <c r="BG23" s="28">
        <f t="shared" si="24"/>
        <v>0</v>
      </c>
      <c r="BH23" s="28">
        <f t="shared" si="24"/>
        <v>0</v>
      </c>
      <c r="BI23" s="28">
        <f t="shared" si="24"/>
        <v>0</v>
      </c>
      <c r="BJ23" s="28">
        <f t="shared" si="24"/>
        <v>0</v>
      </c>
      <c r="BK23" s="49">
        <f t="shared" si="5"/>
        <v>0</v>
      </c>
      <c r="BL23" s="28">
        <f t="shared" si="24"/>
        <v>0</v>
      </c>
      <c r="BM23" s="28">
        <f t="shared" si="24"/>
        <v>0</v>
      </c>
      <c r="BN23" s="28">
        <f t="shared" si="24"/>
        <v>0</v>
      </c>
      <c r="BO23" s="28">
        <f t="shared" si="24"/>
        <v>0</v>
      </c>
      <c r="BP23" s="28">
        <f t="shared" si="24"/>
        <v>0</v>
      </c>
      <c r="BQ23" s="49">
        <f t="shared" si="6"/>
        <v>0</v>
      </c>
      <c r="BR23" s="28">
        <f t="shared" si="24"/>
        <v>0</v>
      </c>
      <c r="BS23" s="28">
        <f t="shared" si="24"/>
        <v>0</v>
      </c>
      <c r="BT23" s="28">
        <f t="shared" si="24"/>
        <v>0</v>
      </c>
      <c r="BU23" s="28">
        <f t="shared" ref="BU23:DL23" si="25">SUM(BU20:BU22)</f>
        <v>0</v>
      </c>
      <c r="BV23" s="28">
        <f t="shared" si="25"/>
        <v>0</v>
      </c>
      <c r="BW23" s="28">
        <f t="shared" si="25"/>
        <v>0</v>
      </c>
      <c r="BX23" s="49">
        <f t="shared" si="7"/>
        <v>0</v>
      </c>
      <c r="BY23" s="49">
        <f t="shared" si="8"/>
        <v>650</v>
      </c>
      <c r="BZ23" s="28">
        <f t="shared" si="25"/>
        <v>0</v>
      </c>
      <c r="CA23" s="28">
        <f t="shared" si="25"/>
        <v>0</v>
      </c>
      <c r="CB23" s="28">
        <f t="shared" si="25"/>
        <v>0</v>
      </c>
      <c r="CC23" s="28">
        <f t="shared" si="25"/>
        <v>0</v>
      </c>
      <c r="CD23" s="28">
        <f t="shared" si="25"/>
        <v>0</v>
      </c>
      <c r="CE23" s="28">
        <f t="shared" si="25"/>
        <v>0</v>
      </c>
      <c r="CF23" s="28">
        <f t="shared" si="25"/>
        <v>0</v>
      </c>
      <c r="CG23" s="28">
        <f t="shared" si="25"/>
        <v>0</v>
      </c>
      <c r="CH23" s="28">
        <f t="shared" si="25"/>
        <v>0</v>
      </c>
      <c r="CI23" s="28">
        <f t="shared" si="25"/>
        <v>0</v>
      </c>
      <c r="CJ23" s="28">
        <f t="shared" si="25"/>
        <v>0</v>
      </c>
      <c r="CK23" s="28">
        <f t="shared" si="25"/>
        <v>0</v>
      </c>
      <c r="CL23" s="49">
        <f t="shared" si="9"/>
        <v>0</v>
      </c>
      <c r="CM23" s="28">
        <f t="shared" si="25"/>
        <v>0</v>
      </c>
      <c r="CN23" s="28">
        <f t="shared" si="25"/>
        <v>0</v>
      </c>
      <c r="CO23" s="28">
        <f t="shared" si="25"/>
        <v>0</v>
      </c>
      <c r="CP23" s="28">
        <f t="shared" si="25"/>
        <v>0</v>
      </c>
      <c r="CQ23" s="28">
        <f t="shared" si="25"/>
        <v>0</v>
      </c>
      <c r="CR23" s="28">
        <f t="shared" si="25"/>
        <v>0</v>
      </c>
      <c r="CS23" s="28">
        <f t="shared" si="25"/>
        <v>0</v>
      </c>
      <c r="CT23" s="28">
        <f t="shared" si="25"/>
        <v>0</v>
      </c>
      <c r="CU23" s="28">
        <f t="shared" si="25"/>
        <v>0</v>
      </c>
      <c r="CV23" s="28">
        <f t="shared" si="25"/>
        <v>0</v>
      </c>
      <c r="CW23" s="28">
        <f t="shared" si="25"/>
        <v>0</v>
      </c>
      <c r="CX23" s="28">
        <f t="shared" si="25"/>
        <v>0</v>
      </c>
      <c r="CY23" s="26">
        <f t="shared" si="25"/>
        <v>0</v>
      </c>
      <c r="CZ23" s="47">
        <f t="shared" si="25"/>
        <v>0</v>
      </c>
      <c r="DA23" s="28">
        <f t="shared" si="25"/>
        <v>0</v>
      </c>
      <c r="DB23" s="28">
        <f t="shared" si="25"/>
        <v>0</v>
      </c>
      <c r="DC23" s="28">
        <f t="shared" si="25"/>
        <v>0</v>
      </c>
      <c r="DD23" s="28">
        <f t="shared" si="25"/>
        <v>0</v>
      </c>
      <c r="DE23" s="28">
        <f t="shared" si="25"/>
        <v>0</v>
      </c>
      <c r="DF23" s="28">
        <f t="shared" si="25"/>
        <v>0</v>
      </c>
      <c r="DG23" s="28">
        <f t="shared" si="25"/>
        <v>0</v>
      </c>
      <c r="DH23" s="28">
        <f t="shared" si="25"/>
        <v>0</v>
      </c>
      <c r="DI23" s="28">
        <f t="shared" si="25"/>
        <v>0</v>
      </c>
      <c r="DJ23" s="28">
        <f t="shared" si="25"/>
        <v>0</v>
      </c>
      <c r="DK23" s="28">
        <f t="shared" si="25"/>
        <v>0</v>
      </c>
      <c r="DL23" s="26">
        <f t="shared" si="25"/>
        <v>0</v>
      </c>
    </row>
    <row r="24" spans="1:116">
      <c r="A24" s="47"/>
      <c r="B24" s="49"/>
      <c r="C24" s="69"/>
      <c r="D24" s="4"/>
      <c r="E24" s="4"/>
      <c r="F24" s="5"/>
      <c r="G24" s="4"/>
      <c r="H24" s="15"/>
      <c r="I24" s="11"/>
      <c r="J24" s="11"/>
      <c r="K24" s="11"/>
      <c r="L24" s="11"/>
      <c r="M24" s="11"/>
      <c r="N24" s="11"/>
      <c r="O24" s="11"/>
      <c r="P24" s="11"/>
      <c r="Q24" s="26">
        <f>SUM(H24:P24)</f>
        <v>0</v>
      </c>
      <c r="R24" s="15"/>
      <c r="S24" s="11"/>
      <c r="T24" s="11"/>
      <c r="U24" s="11"/>
      <c r="V24" s="11"/>
      <c r="W24" s="11"/>
      <c r="X24" s="11"/>
      <c r="Y24" s="11"/>
      <c r="Z24" s="49">
        <f>SUM(R24:Y24)</f>
        <v>0</v>
      </c>
      <c r="AA24" s="11"/>
      <c r="AB24" s="11"/>
      <c r="AC24" s="11"/>
      <c r="AD24" s="11"/>
      <c r="AE24" s="11"/>
      <c r="AF24" s="11"/>
      <c r="AG24" s="49">
        <f>T24-SUM(AA24:AF24)</f>
        <v>0</v>
      </c>
      <c r="AH24" s="11"/>
      <c r="AI24" s="11"/>
      <c r="AJ24" s="11"/>
      <c r="AK24" s="11"/>
      <c r="AL24" s="49">
        <f>AA24-SUM(AH24:AK24)</f>
        <v>0</v>
      </c>
      <c r="AM24" s="11"/>
      <c r="AN24" s="11"/>
      <c r="AO24" s="11"/>
      <c r="AP24" s="11"/>
      <c r="AQ24" s="11"/>
      <c r="AR24" s="49">
        <f>AD24-SUM(AM24:AQ24)</f>
        <v>0</v>
      </c>
      <c r="AS24" s="11"/>
      <c r="AT24" s="11"/>
      <c r="AU24" s="11"/>
      <c r="AV24" s="11"/>
      <c r="AW24" s="11"/>
      <c r="AX24" s="11"/>
      <c r="AY24" s="11"/>
      <c r="AZ24" s="11"/>
      <c r="BA24" s="11"/>
      <c r="BB24" s="11"/>
      <c r="BC24" s="49">
        <f>AB24-SUM(AS24:BB24)</f>
        <v>0</v>
      </c>
      <c r="BD24" s="11"/>
      <c r="BE24" s="11"/>
      <c r="BF24" s="11"/>
      <c r="BG24" s="11"/>
      <c r="BH24" s="11"/>
      <c r="BI24" s="11"/>
      <c r="BJ24" s="11"/>
      <c r="BK24" s="49">
        <f>AF24-SUM(BD24:BJ24)</f>
        <v>0</v>
      </c>
      <c r="BL24" s="11"/>
      <c r="BM24" s="11"/>
      <c r="BN24" s="11"/>
      <c r="BO24" s="11"/>
      <c r="BP24" s="11"/>
      <c r="BQ24" s="49">
        <f>AE24-SUM(BL24:BP24)</f>
        <v>0</v>
      </c>
      <c r="BR24" s="11"/>
      <c r="BS24" s="11"/>
      <c r="BT24" s="11"/>
      <c r="BU24" s="11"/>
      <c r="BV24" s="11"/>
      <c r="BW24" s="11"/>
      <c r="BX24" s="49">
        <f>AC24-SUM(BR24:BW24)</f>
        <v>0</v>
      </c>
      <c r="BY24" s="49">
        <f>SUM(AH24:AK24,AM24:AQ24,AS24:BB24,BD24:BJ24,BL24:BP24,BR24:BW24)</f>
        <v>0</v>
      </c>
      <c r="BZ24" s="11"/>
      <c r="CA24" s="11"/>
      <c r="CB24" s="11"/>
      <c r="CC24" s="11"/>
      <c r="CD24" s="11"/>
      <c r="CE24" s="11"/>
      <c r="CF24" s="11"/>
      <c r="CG24" s="11"/>
      <c r="CH24" s="11"/>
      <c r="CI24" s="11"/>
      <c r="CJ24" s="11"/>
      <c r="CK24" s="11"/>
      <c r="CL24" s="49">
        <f>SUM(BZ24:CK24)</f>
        <v>0</v>
      </c>
      <c r="CM24" s="11">
        <v>0</v>
      </c>
      <c r="CN24" s="11">
        <v>0</v>
      </c>
      <c r="CO24" s="11">
        <v>0</v>
      </c>
      <c r="CP24" s="11">
        <v>0</v>
      </c>
      <c r="CQ24" s="11">
        <v>0</v>
      </c>
      <c r="CR24" s="11">
        <v>0</v>
      </c>
      <c r="CS24" s="11">
        <v>0</v>
      </c>
      <c r="CT24" s="11">
        <v>0</v>
      </c>
      <c r="CU24" s="11">
        <v>0</v>
      </c>
      <c r="CV24" s="11">
        <v>0</v>
      </c>
      <c r="CW24" s="11">
        <v>0</v>
      </c>
      <c r="CX24" s="11">
        <v>0</v>
      </c>
      <c r="CY24" s="26">
        <f>SUM(CM24:CX24)</f>
        <v>0</v>
      </c>
      <c r="CZ24" s="15">
        <v>0</v>
      </c>
      <c r="DA24" s="11">
        <v>0</v>
      </c>
      <c r="DB24" s="11">
        <v>0</v>
      </c>
      <c r="DC24" s="11">
        <v>0</v>
      </c>
      <c r="DD24" s="11">
        <v>0</v>
      </c>
      <c r="DE24" s="11">
        <v>0</v>
      </c>
      <c r="DF24" s="11">
        <v>0</v>
      </c>
      <c r="DG24" s="11">
        <v>0</v>
      </c>
      <c r="DH24" s="11">
        <v>0</v>
      </c>
      <c r="DI24" s="11">
        <v>0</v>
      </c>
      <c r="DJ24" s="11">
        <v>0</v>
      </c>
      <c r="DK24" s="11">
        <v>0</v>
      </c>
      <c r="DL24" s="26">
        <f>SUM(CZ24:DK24)</f>
        <v>0</v>
      </c>
    </row>
    <row r="25" spans="1:116">
      <c r="A25" s="47"/>
      <c r="B25" s="49"/>
      <c r="C25" s="4"/>
      <c r="D25" s="4"/>
      <c r="E25" s="4"/>
      <c r="F25" s="5"/>
      <c r="G25" s="4"/>
      <c r="H25" s="15"/>
      <c r="I25" s="11"/>
      <c r="J25" s="11"/>
      <c r="K25" s="11"/>
      <c r="L25" s="11"/>
      <c r="M25" s="11"/>
      <c r="N25" s="11"/>
      <c r="O25" s="11"/>
      <c r="P25" s="11"/>
      <c r="Q25" s="26">
        <f>SUM(H25:P25)</f>
        <v>0</v>
      </c>
      <c r="R25" s="15"/>
      <c r="S25" s="11"/>
      <c r="T25" s="11"/>
      <c r="U25" s="11"/>
      <c r="V25" s="11"/>
      <c r="W25" s="11"/>
      <c r="X25" s="11"/>
      <c r="Y25" s="11"/>
      <c r="Z25" s="49">
        <f>SUM(R25:Y25)</f>
        <v>0</v>
      </c>
      <c r="AA25" s="11"/>
      <c r="AB25" s="11"/>
      <c r="AC25" s="11"/>
      <c r="AD25" s="11"/>
      <c r="AE25" s="11"/>
      <c r="AF25" s="11"/>
      <c r="AG25" s="49">
        <f>T25-SUM(AA25:AF25)</f>
        <v>0</v>
      </c>
      <c r="AH25" s="11"/>
      <c r="AI25" s="11"/>
      <c r="AJ25" s="11"/>
      <c r="AK25" s="11"/>
      <c r="AL25" s="49">
        <f>AA25-SUM(AH25:AK25)</f>
        <v>0</v>
      </c>
      <c r="AM25" s="11"/>
      <c r="AN25" s="11"/>
      <c r="AO25" s="11"/>
      <c r="AP25" s="11"/>
      <c r="AQ25" s="11"/>
      <c r="AR25" s="49">
        <f>AD25-SUM(AM25:AQ25)</f>
        <v>0</v>
      </c>
      <c r="AS25" s="11"/>
      <c r="AT25" s="11"/>
      <c r="AU25" s="11"/>
      <c r="AV25" s="11"/>
      <c r="AW25" s="11"/>
      <c r="AX25" s="11"/>
      <c r="AY25" s="11"/>
      <c r="AZ25" s="11"/>
      <c r="BA25" s="11"/>
      <c r="BB25" s="11"/>
      <c r="BC25" s="49">
        <f>AB25-SUM(AS25:BB25)</f>
        <v>0</v>
      </c>
      <c r="BD25" s="11"/>
      <c r="BE25" s="11"/>
      <c r="BF25" s="11"/>
      <c r="BG25" s="11"/>
      <c r="BH25" s="11"/>
      <c r="BI25" s="11"/>
      <c r="BJ25" s="11"/>
      <c r="BK25" s="49">
        <f>AF25-SUM(BD25:BJ25)</f>
        <v>0</v>
      </c>
      <c r="BL25" s="11"/>
      <c r="BM25" s="11"/>
      <c r="BN25" s="11"/>
      <c r="BO25" s="11"/>
      <c r="BP25" s="11"/>
      <c r="BQ25" s="49">
        <f>AE25-SUM(BL25:BP25)</f>
        <v>0</v>
      </c>
      <c r="BR25" s="11"/>
      <c r="BS25" s="11"/>
      <c r="BT25" s="11"/>
      <c r="BU25" s="11"/>
      <c r="BV25" s="11"/>
      <c r="BW25" s="11"/>
      <c r="BX25" s="49">
        <f>AC25-SUM(BR25:BW25)</f>
        <v>0</v>
      </c>
      <c r="BY25" s="49">
        <f>SUM(AH25:AK25,AM25:AQ25,AS25:BB25,BD25:BJ25,BL25:BP25,BR25:BW25)</f>
        <v>0</v>
      </c>
      <c r="BZ25" s="11"/>
      <c r="CA25" s="11"/>
      <c r="CB25" s="11"/>
      <c r="CC25" s="11"/>
      <c r="CD25" s="11"/>
      <c r="CE25" s="11"/>
      <c r="CF25" s="11"/>
      <c r="CG25" s="11"/>
      <c r="CH25" s="11"/>
      <c r="CI25" s="11"/>
      <c r="CJ25" s="11"/>
      <c r="CK25" s="11"/>
      <c r="CL25" s="49">
        <f>SUM(BZ25:CK25)</f>
        <v>0</v>
      </c>
      <c r="CM25" s="11">
        <v>0</v>
      </c>
      <c r="CN25" s="11">
        <v>0</v>
      </c>
      <c r="CO25" s="11">
        <v>0</v>
      </c>
      <c r="CP25" s="11">
        <v>0</v>
      </c>
      <c r="CQ25" s="11">
        <v>0</v>
      </c>
      <c r="CR25" s="11">
        <v>0</v>
      </c>
      <c r="CS25" s="11">
        <v>0</v>
      </c>
      <c r="CT25" s="11">
        <v>0</v>
      </c>
      <c r="CU25" s="11">
        <v>0</v>
      </c>
      <c r="CV25" s="11">
        <v>0</v>
      </c>
      <c r="CW25" s="11">
        <v>0</v>
      </c>
      <c r="CX25" s="11">
        <v>0</v>
      </c>
      <c r="CY25" s="26">
        <f>SUM(CM25:CX25)</f>
        <v>0</v>
      </c>
      <c r="CZ25" s="15">
        <v>0</v>
      </c>
      <c r="DA25" s="11">
        <v>0</v>
      </c>
      <c r="DB25" s="11">
        <v>0</v>
      </c>
      <c r="DC25" s="11">
        <v>0</v>
      </c>
      <c r="DD25" s="11">
        <v>0</v>
      </c>
      <c r="DE25" s="11">
        <v>0</v>
      </c>
      <c r="DF25" s="11">
        <v>0</v>
      </c>
      <c r="DG25" s="11">
        <v>0</v>
      </c>
      <c r="DH25" s="11">
        <v>0</v>
      </c>
      <c r="DI25" s="11">
        <v>0</v>
      </c>
      <c r="DJ25" s="11">
        <v>0</v>
      </c>
      <c r="DK25" s="11">
        <v>0</v>
      </c>
      <c r="DL25" s="26">
        <f>SUM(CZ25:DK25)</f>
        <v>0</v>
      </c>
    </row>
    <row r="26" spans="1:116">
      <c r="A26" s="47"/>
      <c r="B26" s="49"/>
      <c r="C26" s="4"/>
      <c r="D26" s="4"/>
      <c r="E26" s="4"/>
      <c r="F26" s="5"/>
      <c r="G26" s="4"/>
      <c r="H26" s="15"/>
      <c r="I26" s="11"/>
      <c r="J26" s="11"/>
      <c r="K26" s="11"/>
      <c r="L26" s="11"/>
      <c r="M26" s="11"/>
      <c r="N26" s="11"/>
      <c r="O26" s="11"/>
      <c r="P26" s="11"/>
      <c r="Q26" s="26">
        <f>SUM(H26:P26)</f>
        <v>0</v>
      </c>
      <c r="R26" s="15"/>
      <c r="S26" s="11"/>
      <c r="T26" s="11"/>
      <c r="U26" s="11"/>
      <c r="V26" s="11"/>
      <c r="W26" s="11"/>
      <c r="X26" s="11"/>
      <c r="Y26" s="11"/>
      <c r="Z26" s="49">
        <f>SUM(R26:Y26)</f>
        <v>0</v>
      </c>
      <c r="AA26" s="11"/>
      <c r="AB26" s="11"/>
      <c r="AC26" s="11"/>
      <c r="AD26" s="11"/>
      <c r="AE26" s="11"/>
      <c r="AF26" s="11"/>
      <c r="AG26" s="49">
        <f>T26-SUM(AA26:AF26)</f>
        <v>0</v>
      </c>
      <c r="AH26" s="11"/>
      <c r="AI26" s="11"/>
      <c r="AJ26" s="11"/>
      <c r="AK26" s="11"/>
      <c r="AL26" s="49">
        <f>AA26-SUM(AH26:AK26)</f>
        <v>0</v>
      </c>
      <c r="AM26" s="11"/>
      <c r="AN26" s="11"/>
      <c r="AO26" s="11"/>
      <c r="AP26" s="11"/>
      <c r="AQ26" s="11"/>
      <c r="AR26" s="49">
        <f>AD26-SUM(AM26:AQ26)</f>
        <v>0</v>
      </c>
      <c r="AS26" s="11"/>
      <c r="AT26" s="11"/>
      <c r="AU26" s="11"/>
      <c r="AV26" s="11"/>
      <c r="AW26" s="11"/>
      <c r="AX26" s="11"/>
      <c r="AY26" s="11"/>
      <c r="AZ26" s="11"/>
      <c r="BA26" s="11"/>
      <c r="BB26" s="11"/>
      <c r="BC26" s="49">
        <f>AB26-SUM(AS26:BB26)</f>
        <v>0</v>
      </c>
      <c r="BD26" s="11"/>
      <c r="BE26" s="11"/>
      <c r="BF26" s="11"/>
      <c r="BG26" s="11"/>
      <c r="BH26" s="11"/>
      <c r="BI26" s="11"/>
      <c r="BJ26" s="11"/>
      <c r="BK26" s="49">
        <f>AF26-SUM(BD26:BJ26)</f>
        <v>0</v>
      </c>
      <c r="BL26" s="11"/>
      <c r="BM26" s="11"/>
      <c r="BN26" s="11"/>
      <c r="BO26" s="11"/>
      <c r="BP26" s="11"/>
      <c r="BQ26" s="49">
        <f>AE26-SUM(BL26:BP26)</f>
        <v>0</v>
      </c>
      <c r="BR26" s="11"/>
      <c r="BS26" s="11"/>
      <c r="BT26" s="11"/>
      <c r="BU26" s="11"/>
      <c r="BV26" s="11"/>
      <c r="BW26" s="11"/>
      <c r="BX26" s="49">
        <f>AC26-SUM(BR26:BW26)</f>
        <v>0</v>
      </c>
      <c r="BY26" s="49">
        <f>SUM(AH26:AK26,AM26:AQ26,AS26:BB26,BD26:BJ26,BL26:BP26,BR26:BW26)</f>
        <v>0</v>
      </c>
      <c r="BZ26" s="11"/>
      <c r="CA26" s="11"/>
      <c r="CB26" s="11"/>
      <c r="CC26" s="11"/>
      <c r="CD26" s="11"/>
      <c r="CE26" s="11"/>
      <c r="CF26" s="11"/>
      <c r="CG26" s="11"/>
      <c r="CH26" s="11"/>
      <c r="CI26" s="11"/>
      <c r="CJ26" s="11"/>
      <c r="CK26" s="11"/>
      <c r="CL26" s="49">
        <f>SUM(BZ26:CK26)</f>
        <v>0</v>
      </c>
      <c r="CM26" s="11">
        <v>0</v>
      </c>
      <c r="CN26" s="11">
        <v>0</v>
      </c>
      <c r="CO26" s="11">
        <v>0</v>
      </c>
      <c r="CP26" s="11">
        <v>0</v>
      </c>
      <c r="CQ26" s="11">
        <v>0</v>
      </c>
      <c r="CR26" s="11">
        <v>0</v>
      </c>
      <c r="CS26" s="11">
        <v>0</v>
      </c>
      <c r="CT26" s="11">
        <v>0</v>
      </c>
      <c r="CU26" s="11">
        <v>0</v>
      </c>
      <c r="CV26" s="11">
        <v>0</v>
      </c>
      <c r="CW26" s="11">
        <v>0</v>
      </c>
      <c r="CX26" s="11">
        <v>0</v>
      </c>
      <c r="CY26" s="26">
        <f>SUM(CM26:CX26)</f>
        <v>0</v>
      </c>
      <c r="CZ26" s="15">
        <v>0</v>
      </c>
      <c r="DA26" s="11">
        <v>0</v>
      </c>
      <c r="DB26" s="11">
        <v>0</v>
      </c>
      <c r="DC26" s="11">
        <v>0</v>
      </c>
      <c r="DD26" s="11">
        <v>0</v>
      </c>
      <c r="DE26" s="11">
        <v>0</v>
      </c>
      <c r="DF26" s="11">
        <v>0</v>
      </c>
      <c r="DG26" s="11">
        <v>0</v>
      </c>
      <c r="DH26" s="11">
        <v>0</v>
      </c>
      <c r="DI26" s="11">
        <v>0</v>
      </c>
      <c r="DJ26" s="11">
        <v>0</v>
      </c>
      <c r="DK26" s="11">
        <v>0</v>
      </c>
      <c r="DL26" s="26">
        <f>SUM(CZ26:DK26)</f>
        <v>0</v>
      </c>
    </row>
    <row r="27" spans="1:116">
      <c r="A27" s="47"/>
      <c r="B27" s="49"/>
      <c r="C27" s="28" t="s">
        <v>347</v>
      </c>
      <c r="D27" s="28"/>
      <c r="E27" s="28"/>
      <c r="F27" s="26"/>
      <c r="G27" s="28"/>
      <c r="H27" s="28">
        <f t="shared" ref="H27:Y27" si="26">SUM(H24:H26)</f>
        <v>0</v>
      </c>
      <c r="I27" s="28">
        <f t="shared" si="26"/>
        <v>0</v>
      </c>
      <c r="J27" s="28">
        <f t="shared" si="26"/>
        <v>0</v>
      </c>
      <c r="K27" s="28">
        <f t="shared" si="26"/>
        <v>0</v>
      </c>
      <c r="L27" s="28">
        <f t="shared" si="26"/>
        <v>0</v>
      </c>
      <c r="M27" s="28">
        <f t="shared" si="26"/>
        <v>0</v>
      </c>
      <c r="N27" s="28">
        <f t="shared" si="26"/>
        <v>0</v>
      </c>
      <c r="O27" s="28">
        <f t="shared" si="26"/>
        <v>0</v>
      </c>
      <c r="P27" s="28">
        <f t="shared" si="26"/>
        <v>0</v>
      </c>
      <c r="Q27" s="26">
        <f t="shared" si="26"/>
        <v>0</v>
      </c>
      <c r="R27" s="47">
        <f t="shared" si="26"/>
        <v>0</v>
      </c>
      <c r="S27" s="28">
        <f t="shared" si="26"/>
        <v>0</v>
      </c>
      <c r="T27" s="28">
        <f t="shared" si="26"/>
        <v>0</v>
      </c>
      <c r="U27" s="28">
        <f t="shared" si="26"/>
        <v>0</v>
      </c>
      <c r="V27" s="28">
        <f t="shared" si="26"/>
        <v>0</v>
      </c>
      <c r="W27" s="28">
        <f t="shared" si="26"/>
        <v>0</v>
      </c>
      <c r="X27" s="28">
        <f t="shared" si="26"/>
        <v>0</v>
      </c>
      <c r="Y27" s="28">
        <f t="shared" si="26"/>
        <v>0</v>
      </c>
      <c r="Z27" s="49">
        <f>SUM(R27:Y27)</f>
        <v>0</v>
      </c>
      <c r="AA27" s="28">
        <f t="shared" ref="AA27:AF27" si="27">SUM(AA24:AA26)</f>
        <v>0</v>
      </c>
      <c r="AB27" s="28">
        <f t="shared" si="27"/>
        <v>0</v>
      </c>
      <c r="AC27" s="28">
        <f t="shared" si="27"/>
        <v>0</v>
      </c>
      <c r="AD27" s="28">
        <f t="shared" si="27"/>
        <v>0</v>
      </c>
      <c r="AE27" s="28">
        <f t="shared" si="27"/>
        <v>0</v>
      </c>
      <c r="AF27" s="28">
        <f t="shared" si="27"/>
        <v>0</v>
      </c>
      <c r="AG27" s="49">
        <f>T27-SUM(AA27:AF27)</f>
        <v>0</v>
      </c>
      <c r="AH27" s="28">
        <f>SUM(AH24:AH26)</f>
        <v>0</v>
      </c>
      <c r="AI27" s="28">
        <f>SUM(AI24:AI26)</f>
        <v>0</v>
      </c>
      <c r="AJ27" s="28">
        <f>SUM(AJ24:AJ26)</f>
        <v>0</v>
      </c>
      <c r="AK27" s="28">
        <f>SUM(AK24:AK26)</f>
        <v>0</v>
      </c>
      <c r="AL27" s="49">
        <f>AA27-SUM(AH27:AK27)</f>
        <v>0</v>
      </c>
      <c r="AM27" s="28">
        <f>SUM(AM24:AM26)</f>
        <v>0</v>
      </c>
      <c r="AN27" s="28">
        <f>SUM(AN24:AN26)</f>
        <v>0</v>
      </c>
      <c r="AO27" s="28">
        <f>SUM(AO24:AO26)</f>
        <v>0</v>
      </c>
      <c r="AP27" s="28">
        <f>SUM(AP24:AP26)</f>
        <v>0</v>
      </c>
      <c r="AQ27" s="28">
        <f>SUM(AQ24:AQ26)</f>
        <v>0</v>
      </c>
      <c r="AR27" s="49">
        <f>AD27-SUM(AM27:AQ27)</f>
        <v>0</v>
      </c>
      <c r="AS27" s="28">
        <f t="shared" ref="AS27:BB27" si="28">SUM(AS24:AS26)</f>
        <v>0</v>
      </c>
      <c r="AT27" s="28">
        <f t="shared" si="28"/>
        <v>0</v>
      </c>
      <c r="AU27" s="28">
        <f t="shared" si="28"/>
        <v>0</v>
      </c>
      <c r="AV27" s="28">
        <f t="shared" si="28"/>
        <v>0</v>
      </c>
      <c r="AW27" s="28">
        <f t="shared" si="28"/>
        <v>0</v>
      </c>
      <c r="AX27" s="28">
        <f t="shared" si="28"/>
        <v>0</v>
      </c>
      <c r="AY27" s="28">
        <f t="shared" si="28"/>
        <v>0</v>
      </c>
      <c r="AZ27" s="28">
        <f t="shared" si="28"/>
        <v>0</v>
      </c>
      <c r="BA27" s="28">
        <f t="shared" si="28"/>
        <v>0</v>
      </c>
      <c r="BB27" s="28">
        <f t="shared" si="28"/>
        <v>0</v>
      </c>
      <c r="BC27" s="49">
        <f>AB27-SUM(AS27:BB27)</f>
        <v>0</v>
      </c>
      <c r="BD27" s="28">
        <f t="shared" ref="BD27:BJ27" si="29">SUM(BD24:BD26)</f>
        <v>0</v>
      </c>
      <c r="BE27" s="28">
        <f t="shared" si="29"/>
        <v>0</v>
      </c>
      <c r="BF27" s="28">
        <f t="shared" si="29"/>
        <v>0</v>
      </c>
      <c r="BG27" s="28">
        <f t="shared" si="29"/>
        <v>0</v>
      </c>
      <c r="BH27" s="28">
        <f t="shared" si="29"/>
        <v>0</v>
      </c>
      <c r="BI27" s="28">
        <f t="shared" si="29"/>
        <v>0</v>
      </c>
      <c r="BJ27" s="28">
        <f t="shared" si="29"/>
        <v>0</v>
      </c>
      <c r="BK27" s="49">
        <f>AF27-SUM(BD27:BJ27)</f>
        <v>0</v>
      </c>
      <c r="BL27" s="28">
        <f>SUM(BL24:BL26)</f>
        <v>0</v>
      </c>
      <c r="BM27" s="28">
        <f>SUM(BM24:BM26)</f>
        <v>0</v>
      </c>
      <c r="BN27" s="28">
        <f>SUM(BN24:BN26)</f>
        <v>0</v>
      </c>
      <c r="BO27" s="28">
        <f>SUM(BO24:BO26)</f>
        <v>0</v>
      </c>
      <c r="BP27" s="28">
        <f>SUM(BP24:BP26)</f>
        <v>0</v>
      </c>
      <c r="BQ27" s="49">
        <f>AE27-SUM(BL27:BP27)</f>
        <v>0</v>
      </c>
      <c r="BR27" s="28">
        <f t="shared" ref="BR27:BW27" si="30">SUM(BR24:BR26)</f>
        <v>0</v>
      </c>
      <c r="BS27" s="28">
        <f t="shared" si="30"/>
        <v>0</v>
      </c>
      <c r="BT27" s="28">
        <f t="shared" si="30"/>
        <v>0</v>
      </c>
      <c r="BU27" s="28">
        <f t="shared" si="30"/>
        <v>0</v>
      </c>
      <c r="BV27" s="28">
        <f t="shared" si="30"/>
        <v>0</v>
      </c>
      <c r="BW27" s="28">
        <f t="shared" si="30"/>
        <v>0</v>
      </c>
      <c r="BX27" s="49">
        <f>AC27-SUM(BR27:BW27)</f>
        <v>0</v>
      </c>
      <c r="BY27" s="49">
        <f>SUM(AH27:AK27,AM27:AQ27,AS27:BB27,BD27:BJ27,BL27:BP27,BR27:BW27)</f>
        <v>0</v>
      </c>
      <c r="BZ27" s="28">
        <f t="shared" ref="BZ27:CK27" si="31">SUM(BZ24:BZ26)</f>
        <v>0</v>
      </c>
      <c r="CA27" s="28">
        <f t="shared" si="31"/>
        <v>0</v>
      </c>
      <c r="CB27" s="28">
        <f t="shared" si="31"/>
        <v>0</v>
      </c>
      <c r="CC27" s="28">
        <f t="shared" si="31"/>
        <v>0</v>
      </c>
      <c r="CD27" s="28">
        <f t="shared" si="31"/>
        <v>0</v>
      </c>
      <c r="CE27" s="28">
        <f t="shared" si="31"/>
        <v>0</v>
      </c>
      <c r="CF27" s="28">
        <f t="shared" si="31"/>
        <v>0</v>
      </c>
      <c r="CG27" s="28">
        <f t="shared" si="31"/>
        <v>0</v>
      </c>
      <c r="CH27" s="28">
        <f t="shared" si="31"/>
        <v>0</v>
      </c>
      <c r="CI27" s="28">
        <f t="shared" si="31"/>
        <v>0</v>
      </c>
      <c r="CJ27" s="28">
        <f t="shared" si="31"/>
        <v>0</v>
      </c>
      <c r="CK27" s="28">
        <f t="shared" si="31"/>
        <v>0</v>
      </c>
      <c r="CL27" s="49">
        <f>SUM(BZ27:CK27)</f>
        <v>0</v>
      </c>
      <c r="CM27" s="28">
        <f t="shared" ref="CM27:DL27" si="32">SUM(CM24:CM26)</f>
        <v>0</v>
      </c>
      <c r="CN27" s="28">
        <f t="shared" si="32"/>
        <v>0</v>
      </c>
      <c r="CO27" s="28">
        <f t="shared" si="32"/>
        <v>0</v>
      </c>
      <c r="CP27" s="28">
        <f t="shared" si="32"/>
        <v>0</v>
      </c>
      <c r="CQ27" s="28">
        <f t="shared" si="32"/>
        <v>0</v>
      </c>
      <c r="CR27" s="28">
        <f t="shared" si="32"/>
        <v>0</v>
      </c>
      <c r="CS27" s="28">
        <f t="shared" si="32"/>
        <v>0</v>
      </c>
      <c r="CT27" s="28">
        <f t="shared" si="32"/>
        <v>0</v>
      </c>
      <c r="CU27" s="28">
        <f t="shared" si="32"/>
        <v>0</v>
      </c>
      <c r="CV27" s="28">
        <f t="shared" si="32"/>
        <v>0</v>
      </c>
      <c r="CW27" s="28">
        <f t="shared" si="32"/>
        <v>0</v>
      </c>
      <c r="CX27" s="28">
        <f t="shared" si="32"/>
        <v>0</v>
      </c>
      <c r="CY27" s="26">
        <f t="shared" si="32"/>
        <v>0</v>
      </c>
      <c r="CZ27" s="47">
        <f t="shared" si="32"/>
        <v>0</v>
      </c>
      <c r="DA27" s="28">
        <f t="shared" si="32"/>
        <v>0</v>
      </c>
      <c r="DB27" s="28">
        <f t="shared" si="32"/>
        <v>0</v>
      </c>
      <c r="DC27" s="28">
        <f t="shared" si="32"/>
        <v>0</v>
      </c>
      <c r="DD27" s="28">
        <f t="shared" si="32"/>
        <v>0</v>
      </c>
      <c r="DE27" s="28">
        <f t="shared" si="32"/>
        <v>0</v>
      </c>
      <c r="DF27" s="28">
        <f t="shared" si="32"/>
        <v>0</v>
      </c>
      <c r="DG27" s="28">
        <f t="shared" si="32"/>
        <v>0</v>
      </c>
      <c r="DH27" s="28">
        <f t="shared" si="32"/>
        <v>0</v>
      </c>
      <c r="DI27" s="28">
        <f t="shared" si="32"/>
        <v>0</v>
      </c>
      <c r="DJ27" s="28">
        <f t="shared" si="32"/>
        <v>0</v>
      </c>
      <c r="DK27" s="28">
        <f t="shared" si="32"/>
        <v>0</v>
      </c>
      <c r="DL27" s="26">
        <f t="shared" si="32"/>
        <v>0</v>
      </c>
    </row>
    <row r="28" spans="1:116">
      <c r="A28" s="47"/>
      <c r="B28" s="49"/>
      <c r="C28" s="4"/>
      <c r="D28" s="4"/>
      <c r="E28" s="4"/>
      <c r="F28" s="5"/>
      <c r="G28" s="4"/>
      <c r="H28" s="15"/>
      <c r="I28" s="11"/>
      <c r="J28" s="11"/>
      <c r="K28" s="11"/>
      <c r="L28" s="11"/>
      <c r="M28" s="11"/>
      <c r="N28" s="11"/>
      <c r="O28" s="11"/>
      <c r="P28" s="11"/>
      <c r="Q28" s="26">
        <f>SUM(H28:P28)</f>
        <v>0</v>
      </c>
      <c r="R28" s="15">
        <v>0</v>
      </c>
      <c r="S28" s="11">
        <v>0</v>
      </c>
      <c r="T28" s="11">
        <v>0</v>
      </c>
      <c r="U28" s="11"/>
      <c r="V28" s="11"/>
      <c r="W28" s="11"/>
      <c r="X28" s="11">
        <v>0</v>
      </c>
      <c r="Y28" s="11">
        <v>0</v>
      </c>
      <c r="Z28" s="49">
        <f t="shared" si="0"/>
        <v>0</v>
      </c>
      <c r="AA28" s="11"/>
      <c r="AB28" s="11"/>
      <c r="AC28" s="11"/>
      <c r="AD28" s="11"/>
      <c r="AE28" s="11"/>
      <c r="AF28" s="11"/>
      <c r="AG28" s="49">
        <f t="shared" si="1"/>
        <v>0</v>
      </c>
      <c r="AH28" s="11"/>
      <c r="AI28" s="11"/>
      <c r="AJ28" s="11"/>
      <c r="AK28" s="11"/>
      <c r="AL28" s="49">
        <f t="shared" si="2"/>
        <v>0</v>
      </c>
      <c r="AM28" s="11"/>
      <c r="AN28" s="11"/>
      <c r="AO28" s="11"/>
      <c r="AP28" s="11"/>
      <c r="AQ28" s="11"/>
      <c r="AR28" s="49">
        <f t="shared" si="3"/>
        <v>0</v>
      </c>
      <c r="AS28" s="11"/>
      <c r="AT28" s="11"/>
      <c r="AU28" s="11"/>
      <c r="AV28" s="11"/>
      <c r="AW28" s="11"/>
      <c r="AX28" s="11"/>
      <c r="AY28" s="11"/>
      <c r="AZ28" s="11"/>
      <c r="BA28" s="11"/>
      <c r="BB28" s="11"/>
      <c r="BC28" s="49">
        <f t="shared" si="4"/>
        <v>0</v>
      </c>
      <c r="BD28" s="11"/>
      <c r="BE28" s="11"/>
      <c r="BF28" s="11"/>
      <c r="BG28" s="11"/>
      <c r="BH28" s="11"/>
      <c r="BI28" s="11"/>
      <c r="BJ28" s="11"/>
      <c r="BK28" s="49">
        <f t="shared" si="5"/>
        <v>0</v>
      </c>
      <c r="BL28" s="11"/>
      <c r="BM28" s="11"/>
      <c r="BN28" s="11"/>
      <c r="BO28" s="11"/>
      <c r="BP28" s="11"/>
      <c r="BQ28" s="49">
        <f t="shared" si="6"/>
        <v>0</v>
      </c>
      <c r="BR28" s="11"/>
      <c r="BS28" s="11"/>
      <c r="BT28" s="11"/>
      <c r="BU28" s="11"/>
      <c r="BV28" s="11"/>
      <c r="BW28" s="11"/>
      <c r="BX28" s="49">
        <f t="shared" si="7"/>
        <v>0</v>
      </c>
      <c r="BY28" s="49">
        <f t="shared" si="8"/>
        <v>0</v>
      </c>
      <c r="BZ28" s="11"/>
      <c r="CA28" s="11"/>
      <c r="CB28" s="11"/>
      <c r="CC28" s="11"/>
      <c r="CD28" s="11"/>
      <c r="CE28" s="11"/>
      <c r="CF28" s="11"/>
      <c r="CG28" s="11"/>
      <c r="CH28" s="11"/>
      <c r="CI28" s="11"/>
      <c r="CJ28" s="11"/>
      <c r="CK28" s="11"/>
      <c r="CL28" s="49">
        <f t="shared" si="9"/>
        <v>0</v>
      </c>
      <c r="CM28" s="11">
        <v>0</v>
      </c>
      <c r="CN28" s="11">
        <v>0</v>
      </c>
      <c r="CO28" s="11">
        <v>0</v>
      </c>
      <c r="CP28" s="11">
        <v>0</v>
      </c>
      <c r="CQ28" s="11">
        <v>0</v>
      </c>
      <c r="CR28" s="11">
        <v>0</v>
      </c>
      <c r="CS28" s="11">
        <v>0</v>
      </c>
      <c r="CT28" s="11">
        <v>0</v>
      </c>
      <c r="CU28" s="11">
        <v>0</v>
      </c>
      <c r="CV28" s="11">
        <v>0</v>
      </c>
      <c r="CW28" s="11">
        <v>0</v>
      </c>
      <c r="CX28" s="11">
        <v>0</v>
      </c>
      <c r="CY28" s="26">
        <f t="shared" si="10"/>
        <v>0</v>
      </c>
      <c r="CZ28" s="15">
        <v>0</v>
      </c>
      <c r="DA28" s="11">
        <v>0</v>
      </c>
      <c r="DB28" s="11">
        <v>0</v>
      </c>
      <c r="DC28" s="11">
        <v>0</v>
      </c>
      <c r="DD28" s="11">
        <v>0</v>
      </c>
      <c r="DE28" s="11">
        <v>0</v>
      </c>
      <c r="DF28" s="11">
        <v>0</v>
      </c>
      <c r="DG28" s="11">
        <v>0</v>
      </c>
      <c r="DH28" s="11">
        <v>0</v>
      </c>
      <c r="DI28" s="11">
        <v>0</v>
      </c>
      <c r="DJ28" s="11">
        <v>0</v>
      </c>
      <c r="DK28" s="11">
        <v>0</v>
      </c>
      <c r="DL28" s="26">
        <f t="shared" si="11"/>
        <v>0</v>
      </c>
    </row>
    <row r="29" spans="1:116">
      <c r="A29" s="47"/>
      <c r="B29" s="49"/>
      <c r="C29" s="4"/>
      <c r="D29" s="4"/>
      <c r="E29" s="4"/>
      <c r="F29" s="5"/>
      <c r="G29" s="4"/>
      <c r="H29" s="15"/>
      <c r="I29" s="11"/>
      <c r="J29" s="11"/>
      <c r="K29" s="11"/>
      <c r="L29" s="11"/>
      <c r="M29" s="11"/>
      <c r="N29" s="11"/>
      <c r="O29" s="11"/>
      <c r="P29" s="11"/>
      <c r="Q29" s="26">
        <f>SUM(H29:P29)</f>
        <v>0</v>
      </c>
      <c r="R29" s="15">
        <v>0</v>
      </c>
      <c r="S29" s="11">
        <v>0</v>
      </c>
      <c r="T29" s="11">
        <v>0</v>
      </c>
      <c r="U29" s="11"/>
      <c r="V29" s="11"/>
      <c r="W29" s="11"/>
      <c r="X29" s="11">
        <v>0</v>
      </c>
      <c r="Y29" s="11">
        <v>0</v>
      </c>
      <c r="Z29" s="49">
        <f t="shared" si="0"/>
        <v>0</v>
      </c>
      <c r="AA29" s="11"/>
      <c r="AB29" s="11"/>
      <c r="AC29" s="11"/>
      <c r="AD29" s="11"/>
      <c r="AE29" s="11"/>
      <c r="AF29" s="11"/>
      <c r="AG29" s="49">
        <f t="shared" si="1"/>
        <v>0</v>
      </c>
      <c r="AH29" s="11"/>
      <c r="AI29" s="11"/>
      <c r="AJ29" s="11"/>
      <c r="AK29" s="11"/>
      <c r="AL29" s="49">
        <f t="shared" si="2"/>
        <v>0</v>
      </c>
      <c r="AM29" s="11"/>
      <c r="AN29" s="11"/>
      <c r="AO29" s="11"/>
      <c r="AP29" s="11"/>
      <c r="AQ29" s="11"/>
      <c r="AR29" s="49">
        <f t="shared" si="3"/>
        <v>0</v>
      </c>
      <c r="AS29" s="11"/>
      <c r="AT29" s="11"/>
      <c r="AU29" s="11"/>
      <c r="AV29" s="11"/>
      <c r="AW29" s="11"/>
      <c r="AX29" s="11"/>
      <c r="AY29" s="11"/>
      <c r="AZ29" s="11"/>
      <c r="BA29" s="11"/>
      <c r="BB29" s="11"/>
      <c r="BC29" s="49">
        <f t="shared" si="4"/>
        <v>0</v>
      </c>
      <c r="BD29" s="11"/>
      <c r="BE29" s="11"/>
      <c r="BF29" s="11"/>
      <c r="BG29" s="11"/>
      <c r="BH29" s="11"/>
      <c r="BI29" s="11"/>
      <c r="BJ29" s="11"/>
      <c r="BK29" s="49">
        <f t="shared" si="5"/>
        <v>0</v>
      </c>
      <c r="BL29" s="11"/>
      <c r="BM29" s="11"/>
      <c r="BN29" s="11"/>
      <c r="BO29" s="11"/>
      <c r="BP29" s="11"/>
      <c r="BQ29" s="49">
        <f t="shared" si="6"/>
        <v>0</v>
      </c>
      <c r="BR29" s="11"/>
      <c r="BS29" s="11"/>
      <c r="BT29" s="11"/>
      <c r="BU29" s="11"/>
      <c r="BV29" s="11"/>
      <c r="BW29" s="11"/>
      <c r="BX29" s="49">
        <f t="shared" si="7"/>
        <v>0</v>
      </c>
      <c r="BY29" s="49">
        <f t="shared" si="8"/>
        <v>0</v>
      </c>
      <c r="BZ29" s="11"/>
      <c r="CA29" s="11"/>
      <c r="CB29" s="11"/>
      <c r="CC29" s="11"/>
      <c r="CD29" s="11"/>
      <c r="CE29" s="11"/>
      <c r="CF29" s="11"/>
      <c r="CG29" s="11"/>
      <c r="CH29" s="11"/>
      <c r="CI29" s="11"/>
      <c r="CJ29" s="11"/>
      <c r="CK29" s="11"/>
      <c r="CL29" s="49">
        <f t="shared" si="9"/>
        <v>0</v>
      </c>
      <c r="CM29" s="11">
        <v>0</v>
      </c>
      <c r="CN29" s="11">
        <v>0</v>
      </c>
      <c r="CO29" s="11">
        <v>0</v>
      </c>
      <c r="CP29" s="11">
        <v>0</v>
      </c>
      <c r="CQ29" s="11">
        <v>0</v>
      </c>
      <c r="CR29" s="11">
        <v>0</v>
      </c>
      <c r="CS29" s="11">
        <v>0</v>
      </c>
      <c r="CT29" s="11">
        <v>0</v>
      </c>
      <c r="CU29" s="11">
        <v>0</v>
      </c>
      <c r="CV29" s="11">
        <v>0</v>
      </c>
      <c r="CW29" s="11">
        <v>0</v>
      </c>
      <c r="CX29" s="11">
        <v>0</v>
      </c>
      <c r="CY29" s="26">
        <f t="shared" si="10"/>
        <v>0</v>
      </c>
      <c r="CZ29" s="15">
        <v>0</v>
      </c>
      <c r="DA29" s="11">
        <v>0</v>
      </c>
      <c r="DB29" s="11">
        <v>0</v>
      </c>
      <c r="DC29" s="11">
        <v>0</v>
      </c>
      <c r="DD29" s="11">
        <v>0</v>
      </c>
      <c r="DE29" s="11">
        <v>0</v>
      </c>
      <c r="DF29" s="11">
        <v>0</v>
      </c>
      <c r="DG29" s="11">
        <v>0</v>
      </c>
      <c r="DH29" s="11">
        <v>0</v>
      </c>
      <c r="DI29" s="11">
        <v>0</v>
      </c>
      <c r="DJ29" s="11">
        <v>0</v>
      </c>
      <c r="DK29" s="11">
        <v>0</v>
      </c>
      <c r="DL29" s="26">
        <f t="shared" si="11"/>
        <v>0</v>
      </c>
    </row>
    <row r="30" spans="1:116">
      <c r="A30" s="47"/>
      <c r="B30" s="49"/>
      <c r="C30" s="4"/>
      <c r="D30" s="4"/>
      <c r="E30" s="4"/>
      <c r="F30" s="5"/>
      <c r="G30" s="4"/>
      <c r="H30" s="15"/>
      <c r="I30" s="11"/>
      <c r="J30" s="11"/>
      <c r="K30" s="11"/>
      <c r="L30" s="11"/>
      <c r="M30" s="11"/>
      <c r="N30" s="11"/>
      <c r="O30" s="11"/>
      <c r="P30" s="11"/>
      <c r="Q30" s="26">
        <f>SUM(H30:P30)</f>
        <v>0</v>
      </c>
      <c r="R30" s="15">
        <v>0</v>
      </c>
      <c r="S30" s="11">
        <v>0</v>
      </c>
      <c r="T30" s="11">
        <v>0</v>
      </c>
      <c r="U30" s="11"/>
      <c r="V30" s="11"/>
      <c r="W30" s="11"/>
      <c r="X30" s="11">
        <v>0</v>
      </c>
      <c r="Y30" s="11">
        <v>0</v>
      </c>
      <c r="Z30" s="49">
        <f t="shared" si="0"/>
        <v>0</v>
      </c>
      <c r="AA30" s="11"/>
      <c r="AB30" s="11"/>
      <c r="AC30" s="11"/>
      <c r="AD30" s="11"/>
      <c r="AE30" s="11"/>
      <c r="AF30" s="11"/>
      <c r="AG30" s="49">
        <f t="shared" si="1"/>
        <v>0</v>
      </c>
      <c r="AH30" s="11"/>
      <c r="AI30" s="11"/>
      <c r="AJ30" s="11"/>
      <c r="AK30" s="11"/>
      <c r="AL30" s="49">
        <f t="shared" si="2"/>
        <v>0</v>
      </c>
      <c r="AM30" s="11"/>
      <c r="AN30" s="11"/>
      <c r="AO30" s="11"/>
      <c r="AP30" s="11"/>
      <c r="AQ30" s="11"/>
      <c r="AR30" s="49">
        <f t="shared" si="3"/>
        <v>0</v>
      </c>
      <c r="AS30" s="11"/>
      <c r="AT30" s="11"/>
      <c r="AU30" s="11"/>
      <c r="AV30" s="11"/>
      <c r="AW30" s="11"/>
      <c r="AX30" s="11"/>
      <c r="AY30" s="11"/>
      <c r="AZ30" s="11"/>
      <c r="BA30" s="11"/>
      <c r="BB30" s="11"/>
      <c r="BC30" s="49">
        <f t="shared" si="4"/>
        <v>0</v>
      </c>
      <c r="BD30" s="11"/>
      <c r="BE30" s="11"/>
      <c r="BF30" s="11"/>
      <c r="BG30" s="11"/>
      <c r="BH30" s="11"/>
      <c r="BI30" s="11"/>
      <c r="BJ30" s="11"/>
      <c r="BK30" s="49">
        <f t="shared" si="5"/>
        <v>0</v>
      </c>
      <c r="BL30" s="11"/>
      <c r="BM30" s="11"/>
      <c r="BN30" s="11"/>
      <c r="BO30" s="11"/>
      <c r="BP30" s="11"/>
      <c r="BQ30" s="49">
        <f t="shared" si="6"/>
        <v>0</v>
      </c>
      <c r="BR30" s="11"/>
      <c r="BS30" s="11"/>
      <c r="BT30" s="11"/>
      <c r="BU30" s="11"/>
      <c r="BV30" s="11"/>
      <c r="BW30" s="11"/>
      <c r="BX30" s="49">
        <f t="shared" si="7"/>
        <v>0</v>
      </c>
      <c r="BY30" s="49">
        <f t="shared" si="8"/>
        <v>0</v>
      </c>
      <c r="BZ30" s="11"/>
      <c r="CA30" s="11"/>
      <c r="CB30" s="11"/>
      <c r="CC30" s="11"/>
      <c r="CD30" s="11"/>
      <c r="CE30" s="11"/>
      <c r="CF30" s="11"/>
      <c r="CG30" s="11"/>
      <c r="CH30" s="11"/>
      <c r="CI30" s="11"/>
      <c r="CJ30" s="11"/>
      <c r="CK30" s="11"/>
      <c r="CL30" s="49">
        <f t="shared" si="9"/>
        <v>0</v>
      </c>
      <c r="CM30" s="11">
        <v>0</v>
      </c>
      <c r="CN30" s="11">
        <v>0</v>
      </c>
      <c r="CO30" s="11">
        <v>0</v>
      </c>
      <c r="CP30" s="11">
        <v>0</v>
      </c>
      <c r="CQ30" s="11">
        <v>0</v>
      </c>
      <c r="CR30" s="11">
        <v>0</v>
      </c>
      <c r="CS30" s="11">
        <v>0</v>
      </c>
      <c r="CT30" s="11">
        <v>0</v>
      </c>
      <c r="CU30" s="11">
        <v>0</v>
      </c>
      <c r="CV30" s="11">
        <v>0</v>
      </c>
      <c r="CW30" s="11">
        <v>0</v>
      </c>
      <c r="CX30" s="11">
        <v>0</v>
      </c>
      <c r="CY30" s="26">
        <f t="shared" si="10"/>
        <v>0</v>
      </c>
      <c r="CZ30" s="15">
        <v>0</v>
      </c>
      <c r="DA30" s="11">
        <v>0</v>
      </c>
      <c r="DB30" s="11">
        <v>0</v>
      </c>
      <c r="DC30" s="11">
        <v>0</v>
      </c>
      <c r="DD30" s="11">
        <v>0</v>
      </c>
      <c r="DE30" s="11">
        <v>0</v>
      </c>
      <c r="DF30" s="11">
        <v>0</v>
      </c>
      <c r="DG30" s="11">
        <v>0</v>
      </c>
      <c r="DH30" s="11">
        <v>0</v>
      </c>
      <c r="DI30" s="11">
        <v>0</v>
      </c>
      <c r="DJ30" s="11">
        <v>0</v>
      </c>
      <c r="DK30" s="11">
        <v>0</v>
      </c>
      <c r="DL30" s="26">
        <f t="shared" si="11"/>
        <v>0</v>
      </c>
    </row>
    <row r="31" spans="1:116" ht="13.8" thickBot="1">
      <c r="A31" s="53"/>
      <c r="B31" s="50"/>
      <c r="C31" s="29" t="s">
        <v>347</v>
      </c>
      <c r="D31" s="29"/>
      <c r="E31" s="29"/>
      <c r="F31" s="27"/>
      <c r="G31" s="29"/>
      <c r="H31" s="53">
        <f>SUM(H28:H30)</f>
        <v>0</v>
      </c>
      <c r="I31" s="29">
        <f t="shared" ref="I31:BT31" si="33">SUM(I28:I30)</f>
        <v>0</v>
      </c>
      <c r="J31" s="29">
        <f t="shared" si="33"/>
        <v>0</v>
      </c>
      <c r="K31" s="29">
        <f t="shared" si="33"/>
        <v>0</v>
      </c>
      <c r="L31" s="29">
        <f t="shared" si="33"/>
        <v>0</v>
      </c>
      <c r="M31" s="29">
        <f t="shared" si="33"/>
        <v>0</v>
      </c>
      <c r="N31" s="29">
        <f t="shared" si="33"/>
        <v>0</v>
      </c>
      <c r="O31" s="29">
        <f t="shared" si="33"/>
        <v>0</v>
      </c>
      <c r="P31" s="29">
        <f t="shared" si="33"/>
        <v>0</v>
      </c>
      <c r="Q31" s="27">
        <f t="shared" si="33"/>
        <v>0</v>
      </c>
      <c r="R31" s="53">
        <f t="shared" si="33"/>
        <v>0</v>
      </c>
      <c r="S31" s="29">
        <f t="shared" si="33"/>
        <v>0</v>
      </c>
      <c r="T31" s="29">
        <f t="shared" si="33"/>
        <v>0</v>
      </c>
      <c r="U31" s="29">
        <f t="shared" si="33"/>
        <v>0</v>
      </c>
      <c r="V31" s="29">
        <f t="shared" si="33"/>
        <v>0</v>
      </c>
      <c r="W31" s="29">
        <f t="shared" si="33"/>
        <v>0</v>
      </c>
      <c r="X31" s="29">
        <f t="shared" si="33"/>
        <v>0</v>
      </c>
      <c r="Y31" s="29">
        <f t="shared" si="33"/>
        <v>0</v>
      </c>
      <c r="Z31" s="49">
        <f t="shared" si="0"/>
        <v>0</v>
      </c>
      <c r="AA31" s="29">
        <f t="shared" si="33"/>
        <v>0</v>
      </c>
      <c r="AB31" s="29">
        <f t="shared" si="33"/>
        <v>0</v>
      </c>
      <c r="AC31" s="29">
        <f t="shared" si="33"/>
        <v>0</v>
      </c>
      <c r="AD31" s="29">
        <f t="shared" si="33"/>
        <v>0</v>
      </c>
      <c r="AE31" s="29">
        <f t="shared" si="33"/>
        <v>0</v>
      </c>
      <c r="AF31" s="29">
        <f t="shared" si="33"/>
        <v>0</v>
      </c>
      <c r="AG31" s="50">
        <f t="shared" si="1"/>
        <v>0</v>
      </c>
      <c r="AH31" s="29">
        <f t="shared" si="33"/>
        <v>0</v>
      </c>
      <c r="AI31" s="29">
        <f t="shared" si="33"/>
        <v>0</v>
      </c>
      <c r="AJ31" s="29">
        <f t="shared" si="33"/>
        <v>0</v>
      </c>
      <c r="AK31" s="29">
        <f t="shared" si="33"/>
        <v>0</v>
      </c>
      <c r="AL31" s="50">
        <f t="shared" si="2"/>
        <v>0</v>
      </c>
      <c r="AM31" s="29">
        <f t="shared" si="33"/>
        <v>0</v>
      </c>
      <c r="AN31" s="29">
        <f t="shared" si="33"/>
        <v>0</v>
      </c>
      <c r="AO31" s="29">
        <f t="shared" si="33"/>
        <v>0</v>
      </c>
      <c r="AP31" s="29">
        <f t="shared" si="33"/>
        <v>0</v>
      </c>
      <c r="AQ31" s="29">
        <f t="shared" si="33"/>
        <v>0</v>
      </c>
      <c r="AR31" s="50">
        <f t="shared" si="3"/>
        <v>0</v>
      </c>
      <c r="AS31" s="29">
        <f t="shared" si="33"/>
        <v>0</v>
      </c>
      <c r="AT31" s="29">
        <f t="shared" si="33"/>
        <v>0</v>
      </c>
      <c r="AU31" s="29">
        <f t="shared" si="33"/>
        <v>0</v>
      </c>
      <c r="AV31" s="29">
        <f t="shared" si="33"/>
        <v>0</v>
      </c>
      <c r="AW31" s="29">
        <f t="shared" si="33"/>
        <v>0</v>
      </c>
      <c r="AX31" s="29">
        <f t="shared" si="33"/>
        <v>0</v>
      </c>
      <c r="AY31" s="29">
        <f t="shared" si="33"/>
        <v>0</v>
      </c>
      <c r="AZ31" s="29">
        <f t="shared" si="33"/>
        <v>0</v>
      </c>
      <c r="BA31" s="29">
        <f t="shared" si="33"/>
        <v>0</v>
      </c>
      <c r="BB31" s="29">
        <f t="shared" si="33"/>
        <v>0</v>
      </c>
      <c r="BC31" s="50">
        <f t="shared" si="4"/>
        <v>0</v>
      </c>
      <c r="BD31" s="29">
        <f t="shared" si="33"/>
        <v>0</v>
      </c>
      <c r="BE31" s="29">
        <f t="shared" si="33"/>
        <v>0</v>
      </c>
      <c r="BF31" s="29">
        <f t="shared" si="33"/>
        <v>0</v>
      </c>
      <c r="BG31" s="29">
        <f t="shared" si="33"/>
        <v>0</v>
      </c>
      <c r="BH31" s="29">
        <f t="shared" si="33"/>
        <v>0</v>
      </c>
      <c r="BI31" s="29">
        <f t="shared" si="33"/>
        <v>0</v>
      </c>
      <c r="BJ31" s="29">
        <f t="shared" si="33"/>
        <v>0</v>
      </c>
      <c r="BK31" s="50">
        <f t="shared" si="5"/>
        <v>0</v>
      </c>
      <c r="BL31" s="29">
        <f t="shared" si="33"/>
        <v>0</v>
      </c>
      <c r="BM31" s="29">
        <f t="shared" si="33"/>
        <v>0</v>
      </c>
      <c r="BN31" s="29">
        <f t="shared" si="33"/>
        <v>0</v>
      </c>
      <c r="BO31" s="29">
        <f t="shared" si="33"/>
        <v>0</v>
      </c>
      <c r="BP31" s="29">
        <f t="shared" si="33"/>
        <v>0</v>
      </c>
      <c r="BQ31" s="50">
        <f t="shared" si="6"/>
        <v>0</v>
      </c>
      <c r="BR31" s="29">
        <f t="shared" si="33"/>
        <v>0</v>
      </c>
      <c r="BS31" s="29">
        <f t="shared" si="33"/>
        <v>0</v>
      </c>
      <c r="BT31" s="29">
        <f t="shared" si="33"/>
        <v>0</v>
      </c>
      <c r="BU31" s="29">
        <f t="shared" ref="BU31:DL31" si="34">SUM(BU28:BU30)</f>
        <v>0</v>
      </c>
      <c r="BV31" s="29">
        <f t="shared" si="34"/>
        <v>0</v>
      </c>
      <c r="BW31" s="29">
        <f t="shared" si="34"/>
        <v>0</v>
      </c>
      <c r="BX31" s="50">
        <f t="shared" si="7"/>
        <v>0</v>
      </c>
      <c r="BY31" s="50">
        <f t="shared" si="8"/>
        <v>0</v>
      </c>
      <c r="BZ31" s="29">
        <f t="shared" si="34"/>
        <v>0</v>
      </c>
      <c r="CA31" s="29">
        <f t="shared" si="34"/>
        <v>0</v>
      </c>
      <c r="CB31" s="29">
        <f t="shared" si="34"/>
        <v>0</v>
      </c>
      <c r="CC31" s="29">
        <f t="shared" si="34"/>
        <v>0</v>
      </c>
      <c r="CD31" s="29">
        <f t="shared" si="34"/>
        <v>0</v>
      </c>
      <c r="CE31" s="29">
        <f t="shared" si="34"/>
        <v>0</v>
      </c>
      <c r="CF31" s="29">
        <f t="shared" si="34"/>
        <v>0</v>
      </c>
      <c r="CG31" s="29">
        <f t="shared" si="34"/>
        <v>0</v>
      </c>
      <c r="CH31" s="29">
        <f t="shared" si="34"/>
        <v>0</v>
      </c>
      <c r="CI31" s="29">
        <f t="shared" si="34"/>
        <v>0</v>
      </c>
      <c r="CJ31" s="29">
        <f t="shared" si="34"/>
        <v>0</v>
      </c>
      <c r="CK31" s="29">
        <f t="shared" si="34"/>
        <v>0</v>
      </c>
      <c r="CL31" s="50">
        <f t="shared" si="9"/>
        <v>0</v>
      </c>
      <c r="CM31" s="29">
        <f t="shared" si="34"/>
        <v>0</v>
      </c>
      <c r="CN31" s="29">
        <f t="shared" si="34"/>
        <v>0</v>
      </c>
      <c r="CO31" s="29">
        <f t="shared" si="34"/>
        <v>0</v>
      </c>
      <c r="CP31" s="29">
        <f t="shared" si="34"/>
        <v>0</v>
      </c>
      <c r="CQ31" s="29">
        <f t="shared" si="34"/>
        <v>0</v>
      </c>
      <c r="CR31" s="29">
        <f t="shared" si="34"/>
        <v>0</v>
      </c>
      <c r="CS31" s="29">
        <f t="shared" si="34"/>
        <v>0</v>
      </c>
      <c r="CT31" s="29">
        <f t="shared" si="34"/>
        <v>0</v>
      </c>
      <c r="CU31" s="29">
        <f t="shared" si="34"/>
        <v>0</v>
      </c>
      <c r="CV31" s="29">
        <f t="shared" si="34"/>
        <v>0</v>
      </c>
      <c r="CW31" s="29">
        <f t="shared" si="34"/>
        <v>0</v>
      </c>
      <c r="CX31" s="29">
        <f t="shared" si="34"/>
        <v>0</v>
      </c>
      <c r="CY31" s="27">
        <f t="shared" si="34"/>
        <v>0</v>
      </c>
      <c r="CZ31" s="53">
        <f t="shared" si="34"/>
        <v>0</v>
      </c>
      <c r="DA31" s="29">
        <f t="shared" si="34"/>
        <v>0</v>
      </c>
      <c r="DB31" s="29">
        <f t="shared" si="34"/>
        <v>0</v>
      </c>
      <c r="DC31" s="29">
        <f t="shared" si="34"/>
        <v>0</v>
      </c>
      <c r="DD31" s="29">
        <f t="shared" si="34"/>
        <v>0</v>
      </c>
      <c r="DE31" s="29">
        <f t="shared" si="34"/>
        <v>0</v>
      </c>
      <c r="DF31" s="29">
        <f t="shared" si="34"/>
        <v>0</v>
      </c>
      <c r="DG31" s="29">
        <f t="shared" si="34"/>
        <v>0</v>
      </c>
      <c r="DH31" s="29">
        <f t="shared" si="34"/>
        <v>0</v>
      </c>
      <c r="DI31" s="29">
        <f t="shared" si="34"/>
        <v>0</v>
      </c>
      <c r="DJ31" s="29">
        <f t="shared" si="34"/>
        <v>0</v>
      </c>
      <c r="DK31" s="29">
        <f t="shared" si="34"/>
        <v>0</v>
      </c>
      <c r="DL31" s="27">
        <f t="shared" si="34"/>
        <v>0</v>
      </c>
    </row>
    <row r="32" spans="1:116" s="165" customFormat="1" ht="13.8" thickBot="1">
      <c r="A32" s="4"/>
      <c r="B32" s="4"/>
      <c r="C32" s="41" t="s">
        <v>1339</v>
      </c>
      <c r="D32" s="42"/>
      <c r="E32" s="9"/>
      <c r="F32" s="9"/>
      <c r="G32" s="9"/>
      <c r="H32" s="9">
        <f>SUM(H31,H27,H23,H19,H10,H6)</f>
        <v>52400</v>
      </c>
      <c r="I32" s="9">
        <f t="shared" ref="I32:BT32" si="35">SUM(I31,I27,I23,I19,I10,I6)</f>
        <v>0</v>
      </c>
      <c r="J32" s="9">
        <f t="shared" si="35"/>
        <v>425</v>
      </c>
      <c r="K32" s="9">
        <f t="shared" si="35"/>
        <v>0</v>
      </c>
      <c r="L32" s="9">
        <f t="shared" si="35"/>
        <v>200</v>
      </c>
      <c r="M32" s="9">
        <f t="shared" si="35"/>
        <v>0</v>
      </c>
      <c r="N32" s="9">
        <f t="shared" si="35"/>
        <v>0</v>
      </c>
      <c r="O32" s="9">
        <f t="shared" si="35"/>
        <v>0</v>
      </c>
      <c r="P32" s="9">
        <f t="shared" si="35"/>
        <v>0</v>
      </c>
      <c r="Q32" s="9">
        <f t="shared" si="35"/>
        <v>53025</v>
      </c>
      <c r="R32" s="9">
        <f t="shared" si="35"/>
        <v>0</v>
      </c>
      <c r="S32" s="9">
        <f t="shared" si="35"/>
        <v>0</v>
      </c>
      <c r="T32" s="9">
        <f t="shared" si="35"/>
        <v>53025</v>
      </c>
      <c r="U32" s="9">
        <f t="shared" si="35"/>
        <v>0</v>
      </c>
      <c r="V32" s="9">
        <f t="shared" si="35"/>
        <v>0</v>
      </c>
      <c r="W32" s="9">
        <f t="shared" si="35"/>
        <v>0</v>
      </c>
      <c r="X32" s="9">
        <f t="shared" si="35"/>
        <v>0</v>
      </c>
      <c r="Y32" s="9">
        <f t="shared" si="35"/>
        <v>0</v>
      </c>
      <c r="Z32" s="9">
        <f t="shared" si="35"/>
        <v>53025</v>
      </c>
      <c r="AA32" s="9">
        <f t="shared" si="35"/>
        <v>6875</v>
      </c>
      <c r="AB32" s="42">
        <f t="shared" si="35"/>
        <v>46150</v>
      </c>
      <c r="AC32" s="9">
        <f t="shared" si="35"/>
        <v>0</v>
      </c>
      <c r="AD32" s="9">
        <f t="shared" si="35"/>
        <v>0</v>
      </c>
      <c r="AE32" s="9">
        <f t="shared" si="35"/>
        <v>0</v>
      </c>
      <c r="AF32" s="9">
        <f t="shared" si="35"/>
        <v>0</v>
      </c>
      <c r="AG32" s="9">
        <f>SUM(AA32:AF32)</f>
        <v>53025</v>
      </c>
      <c r="AH32" s="9">
        <f t="shared" si="35"/>
        <v>0</v>
      </c>
      <c r="AI32" s="9">
        <f t="shared" si="35"/>
        <v>6875</v>
      </c>
      <c r="AJ32" s="9">
        <f t="shared" si="35"/>
        <v>0</v>
      </c>
      <c r="AK32" s="9">
        <f t="shared" si="35"/>
        <v>0</v>
      </c>
      <c r="AL32" s="9">
        <f t="shared" si="35"/>
        <v>0</v>
      </c>
      <c r="AM32" s="9">
        <f t="shared" si="35"/>
        <v>0</v>
      </c>
      <c r="AN32" s="9">
        <f t="shared" si="35"/>
        <v>0</v>
      </c>
      <c r="AO32" s="9">
        <f t="shared" si="35"/>
        <v>0</v>
      </c>
      <c r="AP32" s="9">
        <f t="shared" si="35"/>
        <v>0</v>
      </c>
      <c r="AQ32" s="9">
        <f t="shared" si="35"/>
        <v>0</v>
      </c>
      <c r="AR32" s="9">
        <f t="shared" si="35"/>
        <v>0</v>
      </c>
      <c r="AS32" s="9">
        <f t="shared" si="35"/>
        <v>2295</v>
      </c>
      <c r="AT32" s="9">
        <f t="shared" si="35"/>
        <v>2078</v>
      </c>
      <c r="AU32" s="9">
        <f t="shared" si="35"/>
        <v>2428</v>
      </c>
      <c r="AV32" s="9">
        <f t="shared" si="35"/>
        <v>2078</v>
      </c>
      <c r="AW32" s="9">
        <f t="shared" si="35"/>
        <v>2843</v>
      </c>
      <c r="AX32" s="9">
        <f t="shared" si="35"/>
        <v>2626</v>
      </c>
      <c r="AY32" s="9">
        <f t="shared" si="35"/>
        <v>2844</v>
      </c>
      <c r="AZ32" s="9">
        <f t="shared" si="35"/>
        <v>2079</v>
      </c>
      <c r="BA32" s="9">
        <f t="shared" si="35"/>
        <v>2079</v>
      </c>
      <c r="BB32" s="9">
        <f t="shared" si="35"/>
        <v>24800</v>
      </c>
      <c r="BC32" s="9">
        <f t="shared" si="35"/>
        <v>0</v>
      </c>
      <c r="BD32" s="9">
        <f t="shared" si="35"/>
        <v>0</v>
      </c>
      <c r="BE32" s="9">
        <f t="shared" si="35"/>
        <v>0</v>
      </c>
      <c r="BF32" s="9">
        <f t="shared" si="35"/>
        <v>0</v>
      </c>
      <c r="BG32" s="9">
        <f t="shared" si="35"/>
        <v>0</v>
      </c>
      <c r="BH32" s="9">
        <f t="shared" si="35"/>
        <v>0</v>
      </c>
      <c r="BI32" s="9">
        <f t="shared" si="35"/>
        <v>0</v>
      </c>
      <c r="BJ32" s="9">
        <f t="shared" si="35"/>
        <v>0</v>
      </c>
      <c r="BK32" s="9">
        <f t="shared" si="35"/>
        <v>0</v>
      </c>
      <c r="BL32" s="9">
        <f t="shared" si="35"/>
        <v>0</v>
      </c>
      <c r="BM32" s="9">
        <f t="shared" si="35"/>
        <v>0</v>
      </c>
      <c r="BN32" s="9">
        <f t="shared" si="35"/>
        <v>0</v>
      </c>
      <c r="BO32" s="9">
        <f t="shared" si="35"/>
        <v>0</v>
      </c>
      <c r="BP32" s="9">
        <f t="shared" si="35"/>
        <v>0</v>
      </c>
      <c r="BQ32" s="9">
        <f t="shared" si="35"/>
        <v>0</v>
      </c>
      <c r="BR32" s="9">
        <f t="shared" si="35"/>
        <v>0</v>
      </c>
      <c r="BS32" s="9">
        <f t="shared" si="35"/>
        <v>0</v>
      </c>
      <c r="BT32" s="9">
        <f t="shared" si="35"/>
        <v>0</v>
      </c>
      <c r="BU32" s="9">
        <f t="shared" ref="BU32:DL32" si="36">SUM(BU31,BU27,BU23,BU19,BU10,BU6)</f>
        <v>0</v>
      </c>
      <c r="BV32" s="9">
        <f t="shared" si="36"/>
        <v>0</v>
      </c>
      <c r="BW32" s="9">
        <f t="shared" si="36"/>
        <v>0</v>
      </c>
      <c r="BX32" s="9">
        <f t="shared" si="36"/>
        <v>0</v>
      </c>
      <c r="BY32" s="9">
        <f t="shared" si="36"/>
        <v>53025</v>
      </c>
      <c r="BZ32" s="9">
        <f t="shared" si="36"/>
        <v>0</v>
      </c>
      <c r="CA32" s="9">
        <f t="shared" si="36"/>
        <v>0</v>
      </c>
      <c r="CB32" s="9">
        <f t="shared" si="36"/>
        <v>0</v>
      </c>
      <c r="CC32" s="9">
        <f t="shared" si="36"/>
        <v>0</v>
      </c>
      <c r="CD32" s="9">
        <f t="shared" si="36"/>
        <v>0</v>
      </c>
      <c r="CE32" s="9">
        <f t="shared" si="36"/>
        <v>0</v>
      </c>
      <c r="CF32" s="9">
        <f t="shared" si="36"/>
        <v>0</v>
      </c>
      <c r="CG32" s="9">
        <f t="shared" si="36"/>
        <v>0</v>
      </c>
      <c r="CH32" s="9">
        <f t="shared" si="36"/>
        <v>0</v>
      </c>
      <c r="CI32" s="9">
        <f t="shared" si="36"/>
        <v>0</v>
      </c>
      <c r="CJ32" s="9">
        <f t="shared" si="36"/>
        <v>0</v>
      </c>
      <c r="CK32" s="9">
        <f t="shared" si="36"/>
        <v>0</v>
      </c>
      <c r="CL32" s="9">
        <f t="shared" si="36"/>
        <v>0</v>
      </c>
      <c r="CM32" s="9">
        <f t="shared" si="36"/>
        <v>0</v>
      </c>
      <c r="CN32" s="9">
        <f t="shared" si="36"/>
        <v>0</v>
      </c>
      <c r="CO32" s="9">
        <f t="shared" si="36"/>
        <v>0</v>
      </c>
      <c r="CP32" s="9">
        <f t="shared" si="36"/>
        <v>0</v>
      </c>
      <c r="CQ32" s="9">
        <f t="shared" si="36"/>
        <v>0</v>
      </c>
      <c r="CR32" s="9">
        <f t="shared" si="36"/>
        <v>0</v>
      </c>
      <c r="CS32" s="9">
        <f t="shared" si="36"/>
        <v>0</v>
      </c>
      <c r="CT32" s="9">
        <f t="shared" si="36"/>
        <v>0</v>
      </c>
      <c r="CU32" s="9">
        <f t="shared" si="36"/>
        <v>0</v>
      </c>
      <c r="CV32" s="9">
        <f t="shared" si="36"/>
        <v>0</v>
      </c>
      <c r="CW32" s="9">
        <f t="shared" si="36"/>
        <v>0</v>
      </c>
      <c r="CX32" s="9">
        <f t="shared" si="36"/>
        <v>0</v>
      </c>
      <c r="CY32" s="9">
        <f t="shared" si="36"/>
        <v>0</v>
      </c>
      <c r="CZ32" s="9">
        <f t="shared" si="36"/>
        <v>0</v>
      </c>
      <c r="DA32" s="9">
        <f t="shared" si="36"/>
        <v>0</v>
      </c>
      <c r="DB32" s="9">
        <f t="shared" si="36"/>
        <v>0</v>
      </c>
      <c r="DC32" s="9">
        <f t="shared" si="36"/>
        <v>0</v>
      </c>
      <c r="DD32" s="9">
        <f t="shared" si="36"/>
        <v>0</v>
      </c>
      <c r="DE32" s="9">
        <f t="shared" si="36"/>
        <v>0</v>
      </c>
      <c r="DF32" s="9">
        <f t="shared" si="36"/>
        <v>0</v>
      </c>
      <c r="DG32" s="9">
        <f t="shared" si="36"/>
        <v>0</v>
      </c>
      <c r="DH32" s="9">
        <f t="shared" si="36"/>
        <v>0</v>
      </c>
      <c r="DI32" s="9">
        <f t="shared" si="36"/>
        <v>0</v>
      </c>
      <c r="DJ32" s="9">
        <f t="shared" si="36"/>
        <v>0</v>
      </c>
      <c r="DK32" s="9">
        <f t="shared" si="36"/>
        <v>0</v>
      </c>
      <c r="DL32" s="9">
        <f t="shared" si="36"/>
        <v>0</v>
      </c>
    </row>
    <row r="33" spans="1:116" s="165" customFormat="1" ht="13.8" thickBot="1">
      <c r="A33" s="8"/>
      <c r="B33" s="8"/>
      <c r="C33" s="22" t="s">
        <v>1341</v>
      </c>
      <c r="D33" s="43"/>
      <c r="E33" s="12"/>
      <c r="F33" s="12"/>
      <c r="G33" s="12"/>
      <c r="H33" s="39">
        <v>52400</v>
      </c>
      <c r="I33" s="39"/>
      <c r="J33" s="39">
        <v>425</v>
      </c>
      <c r="K33" s="39"/>
      <c r="L33" s="39">
        <v>200</v>
      </c>
      <c r="M33" s="39"/>
      <c r="N33" s="39"/>
      <c r="O33" s="39"/>
      <c r="P33" s="39"/>
      <c r="Q33" s="66">
        <f>SUM(H33:P33)</f>
        <v>53025</v>
      </c>
      <c r="R33" s="39">
        <v>0</v>
      </c>
      <c r="S33" s="39"/>
      <c r="T33" s="39">
        <v>53025</v>
      </c>
      <c r="U33" s="39"/>
      <c r="V33" s="39"/>
      <c r="W33" s="39"/>
      <c r="X33" s="39"/>
      <c r="Y33" s="39"/>
      <c r="Z33" s="39">
        <f>SUM(R33:Y33)</f>
        <v>53025</v>
      </c>
      <c r="AA33" s="39">
        <v>6875</v>
      </c>
      <c r="AB33" s="39">
        <v>46150</v>
      </c>
      <c r="AC33" s="39"/>
      <c r="AD33" s="39"/>
      <c r="AE33" s="39"/>
      <c r="AF33" s="39"/>
      <c r="AG33" s="39">
        <f>SUM(AA33:AF33)</f>
        <v>53025</v>
      </c>
      <c r="AH33" s="8"/>
      <c r="AI33" s="8"/>
      <c r="AJ33" s="8"/>
      <c r="AK33" s="8"/>
      <c r="AL33" s="12"/>
      <c r="AM33" s="8"/>
      <c r="AN33" s="8"/>
      <c r="AO33" s="8"/>
      <c r="AP33" s="8"/>
      <c r="AQ33" s="8"/>
      <c r="AR33" s="12"/>
      <c r="AS33" s="8"/>
      <c r="AT33" s="8"/>
      <c r="AU33" s="8"/>
      <c r="AV33" s="8"/>
      <c r="AW33" s="8"/>
      <c r="AX33" s="8"/>
      <c r="AY33" s="8"/>
      <c r="AZ33" s="8"/>
      <c r="BA33" s="8"/>
      <c r="BB33" s="8"/>
      <c r="BC33" s="12"/>
      <c r="BD33" s="8"/>
      <c r="BE33" s="8"/>
      <c r="BF33" s="8"/>
      <c r="BG33" s="8"/>
      <c r="BH33" s="8"/>
      <c r="BI33" s="8"/>
      <c r="BJ33" s="8"/>
      <c r="BK33" s="12"/>
      <c r="BL33" s="8"/>
      <c r="BM33" s="8"/>
      <c r="BN33" s="8"/>
      <c r="BO33" s="8"/>
      <c r="BP33" s="8"/>
      <c r="BQ33" s="12"/>
      <c r="BR33" s="8"/>
      <c r="BS33" s="8"/>
      <c r="BT33" s="8"/>
      <c r="BU33" s="8" t="s">
        <v>354</v>
      </c>
      <c r="BV33" s="8"/>
      <c r="BW33" s="8"/>
      <c r="BX33" s="12"/>
      <c r="BY33" s="67">
        <f>T32</f>
        <v>53025</v>
      </c>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row>
    <row r="34" spans="1:116" s="165" customFormat="1" ht="13.8" thickBot="1">
      <c r="A34" s="8"/>
      <c r="B34" s="8"/>
      <c r="C34" s="63" t="s">
        <v>344</v>
      </c>
      <c r="D34" s="29"/>
      <c r="E34" s="64"/>
      <c r="F34" s="64"/>
      <c r="G34" s="64"/>
      <c r="H34" s="64">
        <f>H32-H33</f>
        <v>0</v>
      </c>
      <c r="I34" s="64">
        <f t="shared" ref="I34:Y34" si="37">I32-I33</f>
        <v>0</v>
      </c>
      <c r="J34" s="64">
        <f t="shared" si="37"/>
        <v>0</v>
      </c>
      <c r="K34" s="64">
        <f t="shared" si="37"/>
        <v>0</v>
      </c>
      <c r="L34" s="64">
        <f t="shared" si="37"/>
        <v>0</v>
      </c>
      <c r="M34" s="64">
        <f t="shared" si="37"/>
        <v>0</v>
      </c>
      <c r="N34" s="64">
        <f t="shared" si="37"/>
        <v>0</v>
      </c>
      <c r="O34" s="64">
        <f t="shared" si="37"/>
        <v>0</v>
      </c>
      <c r="P34" s="64">
        <f t="shared" si="37"/>
        <v>0</v>
      </c>
      <c r="Q34" s="64">
        <f t="shared" si="37"/>
        <v>0</v>
      </c>
      <c r="R34" s="64">
        <f t="shared" si="37"/>
        <v>0</v>
      </c>
      <c r="S34" s="64">
        <f t="shared" si="37"/>
        <v>0</v>
      </c>
      <c r="T34" s="64">
        <f t="shared" si="37"/>
        <v>0</v>
      </c>
      <c r="U34" s="64">
        <f t="shared" si="37"/>
        <v>0</v>
      </c>
      <c r="V34" s="64">
        <f t="shared" si="37"/>
        <v>0</v>
      </c>
      <c r="W34" s="64">
        <f t="shared" si="37"/>
        <v>0</v>
      </c>
      <c r="X34" s="64">
        <f t="shared" si="37"/>
        <v>0</v>
      </c>
      <c r="Y34" s="64">
        <f t="shared" si="37"/>
        <v>0</v>
      </c>
      <c r="Z34" s="64">
        <f>SUM(R34:T34)</f>
        <v>0</v>
      </c>
      <c r="AA34" s="64">
        <f t="shared" ref="AA34:AG34" si="38">AA32-AA33</f>
        <v>0</v>
      </c>
      <c r="AB34" s="64">
        <f t="shared" si="38"/>
        <v>0</v>
      </c>
      <c r="AC34" s="64">
        <f t="shared" si="38"/>
        <v>0</v>
      </c>
      <c r="AD34" s="64">
        <f t="shared" si="38"/>
        <v>0</v>
      </c>
      <c r="AE34" s="64">
        <f t="shared" si="38"/>
        <v>0</v>
      </c>
      <c r="AF34" s="64">
        <f t="shared" si="38"/>
        <v>0</v>
      </c>
      <c r="AG34" s="64">
        <f t="shared" si="38"/>
        <v>0</v>
      </c>
      <c r="AH34" s="8"/>
      <c r="AI34" s="8"/>
      <c r="AJ34" s="8"/>
      <c r="AK34" s="8"/>
      <c r="AL34" s="12"/>
      <c r="AM34" s="8"/>
      <c r="AN34" s="8"/>
      <c r="AO34" s="8"/>
      <c r="AP34" s="8"/>
      <c r="AQ34" s="8"/>
      <c r="AR34" s="12"/>
      <c r="AS34" s="8"/>
      <c r="AT34" s="8"/>
      <c r="AU34" s="8"/>
      <c r="AV34" s="8"/>
      <c r="AW34" s="8"/>
      <c r="AX34" s="8"/>
      <c r="AY34" s="8"/>
      <c r="AZ34" s="8"/>
      <c r="BA34" s="8"/>
      <c r="BB34" s="8"/>
      <c r="BC34" s="12"/>
      <c r="BD34" s="8"/>
      <c r="BE34" s="8"/>
      <c r="BF34" s="8"/>
      <c r="BG34" s="8"/>
      <c r="BH34" s="8"/>
      <c r="BI34" s="8"/>
      <c r="BJ34" s="8"/>
      <c r="BK34" s="12"/>
      <c r="BL34" s="8"/>
      <c r="BM34" s="8"/>
      <c r="BN34" s="8"/>
      <c r="BO34" s="8"/>
      <c r="BP34" s="8"/>
      <c r="BQ34" s="12"/>
      <c r="BR34" s="8"/>
      <c r="BS34" s="8"/>
      <c r="BT34" s="8"/>
      <c r="BU34" s="8" t="s">
        <v>353</v>
      </c>
      <c r="BV34" s="8"/>
      <c r="BW34" s="8"/>
      <c r="BX34" s="12"/>
      <c r="BY34" s="68">
        <f>BY32-BY33</f>
        <v>0</v>
      </c>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row>
    <row r="35" spans="1:116">
      <c r="C35" s="43"/>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L35" s="12"/>
      <c r="AR35" s="12"/>
      <c r="BC35" s="12"/>
      <c r="BK35" s="12"/>
      <c r="BQ35" s="12"/>
      <c r="BX35" s="12"/>
    </row>
    <row r="36" spans="1:116" ht="13.8" thickBot="1">
      <c r="AA36" s="709"/>
      <c r="AB36" s="709"/>
    </row>
    <row r="37" spans="1:116">
      <c r="C37" s="41" t="s">
        <v>345</v>
      </c>
      <c r="D37" s="9" t="s">
        <v>1741</v>
      </c>
      <c r="E37" s="54"/>
      <c r="F37" s="9" t="s">
        <v>1338</v>
      </c>
      <c r="G37" s="9" t="s">
        <v>343</v>
      </c>
      <c r="H37" s="9" t="s">
        <v>1998</v>
      </c>
      <c r="I37" s="9" t="s">
        <v>1994</v>
      </c>
      <c r="J37" s="9" t="s">
        <v>1359</v>
      </c>
      <c r="K37" s="9" t="s">
        <v>1790</v>
      </c>
      <c r="L37" s="10" t="s">
        <v>1323</v>
      </c>
    </row>
    <row r="38" spans="1:116">
      <c r="C38" s="55"/>
      <c r="D38" s="4" t="s">
        <v>1216</v>
      </c>
      <c r="E38" s="4"/>
      <c r="F38" s="28">
        <f>Q6</f>
        <v>1300</v>
      </c>
      <c r="G38" s="28"/>
      <c r="H38" s="28"/>
      <c r="I38" s="28"/>
      <c r="J38" s="28"/>
      <c r="K38" s="28"/>
      <c r="L38" s="58">
        <f t="shared" ref="L38:L44" si="39">SUM(F38:K38)</f>
        <v>1300</v>
      </c>
    </row>
    <row r="39" spans="1:116">
      <c r="C39" s="56"/>
      <c r="D39" s="4" t="s">
        <v>636</v>
      </c>
      <c r="E39" s="4"/>
      <c r="F39" s="28">
        <f>Q10</f>
        <v>0</v>
      </c>
      <c r="G39" s="28"/>
      <c r="H39" s="28"/>
      <c r="I39" s="28"/>
      <c r="J39" s="28"/>
      <c r="K39" s="28"/>
      <c r="L39" s="58">
        <f t="shared" si="39"/>
        <v>0</v>
      </c>
      <c r="T39" s="8" t="s">
        <v>1796</v>
      </c>
    </row>
    <row r="40" spans="1:116">
      <c r="C40" s="56"/>
      <c r="D40" s="4" t="s">
        <v>1218</v>
      </c>
      <c r="E40" s="4"/>
      <c r="F40" s="28">
        <f>Q19</f>
        <v>51075</v>
      </c>
      <c r="G40" s="28"/>
      <c r="H40" s="28"/>
      <c r="I40" s="28"/>
      <c r="J40" s="28"/>
      <c r="K40" s="28"/>
      <c r="L40" s="58">
        <f t="shared" si="39"/>
        <v>51075</v>
      </c>
    </row>
    <row r="41" spans="1:116">
      <c r="C41" s="56"/>
      <c r="D41" s="4" t="s">
        <v>1223</v>
      </c>
      <c r="E41" s="4"/>
      <c r="F41" s="28">
        <f>Q23</f>
        <v>650</v>
      </c>
      <c r="G41" s="28"/>
      <c r="H41" s="28"/>
      <c r="I41" s="28"/>
      <c r="J41" s="28"/>
      <c r="K41" s="28"/>
      <c r="L41" s="58">
        <f t="shared" si="39"/>
        <v>650</v>
      </c>
    </row>
    <row r="42" spans="1:116">
      <c r="C42" s="56"/>
      <c r="D42" s="4"/>
      <c r="E42" s="4"/>
      <c r="F42" s="28">
        <v>0</v>
      </c>
      <c r="G42" s="28"/>
      <c r="H42" s="28"/>
      <c r="I42" s="28"/>
      <c r="J42" s="28"/>
      <c r="K42" s="28"/>
      <c r="L42" s="58">
        <f t="shared" si="39"/>
        <v>0</v>
      </c>
    </row>
    <row r="43" spans="1:116">
      <c r="C43" s="56"/>
      <c r="D43" s="12" t="s">
        <v>1339</v>
      </c>
      <c r="E43" s="4"/>
      <c r="F43" s="59">
        <f t="shared" ref="F43:K43" si="40">SUM(F38:F42)</f>
        <v>53025</v>
      </c>
      <c r="G43" s="59">
        <f t="shared" si="40"/>
        <v>0</v>
      </c>
      <c r="H43" s="59">
        <f t="shared" si="40"/>
        <v>0</v>
      </c>
      <c r="I43" s="59">
        <f t="shared" si="40"/>
        <v>0</v>
      </c>
      <c r="J43" s="59">
        <f t="shared" si="40"/>
        <v>0</v>
      </c>
      <c r="K43" s="59">
        <f t="shared" si="40"/>
        <v>0</v>
      </c>
      <c r="L43" s="58">
        <f t="shared" si="39"/>
        <v>53025</v>
      </c>
    </row>
    <row r="44" spans="1:116">
      <c r="C44" s="56"/>
      <c r="D44" s="43" t="s">
        <v>1341</v>
      </c>
      <c r="E44" s="43"/>
      <c r="F44" s="39">
        <v>53025</v>
      </c>
      <c r="G44" s="39"/>
      <c r="H44" s="39"/>
      <c r="I44" s="39"/>
      <c r="J44" s="39"/>
      <c r="K44" s="39"/>
      <c r="L44" s="66">
        <f t="shared" si="39"/>
        <v>53025</v>
      </c>
    </row>
    <row r="45" spans="1:116" ht="13.8" thickBot="1">
      <c r="C45" s="57"/>
      <c r="D45" s="44" t="s">
        <v>348</v>
      </c>
      <c r="E45" s="6"/>
      <c r="F45" s="64">
        <f>F43-F44</f>
        <v>0</v>
      </c>
      <c r="G45" s="64">
        <f t="shared" ref="G45:L45" si="41">G43-G44</f>
        <v>0</v>
      </c>
      <c r="H45" s="64">
        <f t="shared" si="41"/>
        <v>0</v>
      </c>
      <c r="I45" s="64">
        <f t="shared" si="41"/>
        <v>0</v>
      </c>
      <c r="J45" s="64">
        <f t="shared" si="41"/>
        <v>0</v>
      </c>
      <c r="K45" s="64">
        <f t="shared" si="41"/>
        <v>0</v>
      </c>
      <c r="L45" s="64">
        <f t="shared" si="41"/>
        <v>0</v>
      </c>
    </row>
    <row r="46" spans="1:116" ht="13.8" thickBot="1"/>
    <row r="47" spans="1:116">
      <c r="C47" s="41" t="s">
        <v>349</v>
      </c>
      <c r="D47" s="9" t="s">
        <v>351</v>
      </c>
      <c r="E47" s="9" t="s">
        <v>350</v>
      </c>
      <c r="F47" s="54"/>
      <c r="G47" s="54"/>
      <c r="H47" s="54"/>
      <c r="I47" s="54"/>
      <c r="J47" s="54"/>
      <c r="K47" s="54"/>
      <c r="L47" s="54"/>
      <c r="M47" s="54"/>
      <c r="N47" s="54"/>
      <c r="O47" s="54"/>
      <c r="P47" s="54"/>
      <c r="Q47" s="60"/>
    </row>
    <row r="48" spans="1:116" ht="13.8">
      <c r="C48" s="55"/>
      <c r="D48" s="4" t="s">
        <v>1224</v>
      </c>
      <c r="E48" s="70">
        <v>335000</v>
      </c>
      <c r="F48" s="4"/>
      <c r="G48" s="4"/>
      <c r="H48" s="4"/>
      <c r="I48" s="4"/>
      <c r="J48" s="4"/>
      <c r="K48" s="4"/>
      <c r="L48" s="4"/>
      <c r="M48" s="4"/>
      <c r="N48" s="4"/>
      <c r="O48" s="4"/>
      <c r="P48" s="4"/>
      <c r="Q48" s="5"/>
    </row>
    <row r="49" spans="1:17" ht="14.4" thickBot="1">
      <c r="C49" s="55"/>
      <c r="D49" s="71" t="s">
        <v>1225</v>
      </c>
      <c r="E49" s="61">
        <v>110000</v>
      </c>
      <c r="F49" s="4"/>
      <c r="G49" s="4"/>
      <c r="H49" s="4"/>
      <c r="I49" s="4"/>
      <c r="J49" s="4"/>
      <c r="K49" s="4"/>
      <c r="L49" s="4"/>
      <c r="M49" s="4"/>
      <c r="N49" s="4"/>
      <c r="O49" s="4"/>
      <c r="P49" s="4"/>
      <c r="Q49" s="5"/>
    </row>
    <row r="50" spans="1:17" ht="36" customHeight="1" thickBot="1">
      <c r="C50" s="57"/>
      <c r="D50" s="6"/>
      <c r="E50" s="61">
        <f>SUM(E48:E49)</f>
        <v>445000</v>
      </c>
      <c r="F50" s="6"/>
      <c r="G50" s="6"/>
      <c r="H50" s="6"/>
      <c r="I50" s="6"/>
      <c r="J50" s="6"/>
      <c r="K50" s="6"/>
      <c r="L50" s="6"/>
      <c r="M50" s="6"/>
      <c r="N50" s="6"/>
      <c r="O50" s="6"/>
      <c r="P50" s="6"/>
      <c r="Q50" s="7"/>
    </row>
    <row r="52" spans="1:17">
      <c r="A52"/>
      <c r="B52"/>
      <c r="C52"/>
      <c r="D52"/>
      <c r="E52"/>
    </row>
    <row r="53" spans="1:17">
      <c r="A53"/>
      <c r="B53"/>
      <c r="C53"/>
      <c r="D53"/>
      <c r="E53"/>
    </row>
    <row r="54" spans="1:17">
      <c r="A54"/>
      <c r="B54"/>
      <c r="C54"/>
      <c r="D54"/>
      <c r="E54"/>
    </row>
    <row r="55" spans="1:17">
      <c r="A55"/>
      <c r="B55"/>
      <c r="C55"/>
      <c r="D55"/>
      <c r="E55"/>
    </row>
    <row r="56" spans="1:17">
      <c r="A56"/>
      <c r="B56"/>
      <c r="C56"/>
      <c r="D56"/>
      <c r="E56"/>
    </row>
    <row r="57" spans="1:17">
      <c r="A57"/>
      <c r="B57"/>
      <c r="C57"/>
      <c r="D57"/>
      <c r="E57"/>
    </row>
    <row r="58" spans="1:17">
      <c r="A58"/>
      <c r="B58"/>
      <c r="C58"/>
      <c r="D58"/>
      <c r="E58"/>
    </row>
    <row r="59" spans="1:17">
      <c r="A59"/>
      <c r="B59"/>
      <c r="C59"/>
      <c r="D59"/>
      <c r="E59"/>
    </row>
    <row r="60" spans="1:17">
      <c r="A60"/>
      <c r="B60"/>
      <c r="C60"/>
      <c r="D60"/>
      <c r="E60"/>
    </row>
    <row r="61" spans="1:17">
      <c r="A61"/>
      <c r="B61"/>
      <c r="C61"/>
      <c r="D61"/>
      <c r="E61"/>
    </row>
    <row r="62" spans="1:17">
      <c r="A62"/>
      <c r="B62"/>
      <c r="C62"/>
      <c r="D62"/>
      <c r="E62"/>
    </row>
    <row r="63" spans="1:17">
      <c r="A63"/>
      <c r="B63"/>
      <c r="C63"/>
      <c r="D63"/>
      <c r="E63"/>
    </row>
    <row r="64" spans="1:17">
      <c r="A64"/>
      <c r="B64"/>
      <c r="C64"/>
      <c r="D64"/>
      <c r="E64"/>
    </row>
    <row r="65" spans="1:5">
      <c r="A65"/>
      <c r="B65"/>
      <c r="C65"/>
      <c r="D65"/>
      <c r="E65"/>
    </row>
    <row r="66" spans="1:5">
      <c r="A66"/>
      <c r="B66"/>
      <c r="C66"/>
      <c r="D66"/>
      <c r="E66"/>
    </row>
    <row r="67" spans="1:5">
      <c r="A67"/>
      <c r="B67"/>
      <c r="C67"/>
      <c r="D67"/>
      <c r="E67"/>
    </row>
    <row r="68" spans="1:5">
      <c r="A68"/>
      <c r="B68"/>
      <c r="C68"/>
      <c r="D68"/>
      <c r="E68"/>
    </row>
    <row r="69" spans="1:5">
      <c r="A69"/>
      <c r="B69"/>
      <c r="C69"/>
      <c r="D69"/>
      <c r="E69"/>
    </row>
    <row r="70" spans="1:5">
      <c r="A70"/>
      <c r="B70"/>
      <c r="C70"/>
      <c r="D70"/>
      <c r="E70"/>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row r="77" spans="1:5">
      <c r="A77"/>
      <c r="B77"/>
      <c r="C77"/>
      <c r="D77"/>
      <c r="E77"/>
    </row>
    <row r="78" spans="1:5">
      <c r="A78"/>
      <c r="B78"/>
      <c r="C78"/>
      <c r="D78"/>
      <c r="E78"/>
    </row>
    <row r="79" spans="1:5">
      <c r="A79"/>
      <c r="B79"/>
      <c r="C79"/>
      <c r="D79"/>
      <c r="E79"/>
    </row>
    <row r="80" spans="1:5">
      <c r="A80"/>
      <c r="B80"/>
      <c r="C80"/>
      <c r="D80"/>
      <c r="E80"/>
    </row>
    <row r="81" spans="1:5">
      <c r="A81"/>
      <c r="B81"/>
      <c r="C81"/>
      <c r="D81"/>
      <c r="E81"/>
    </row>
    <row r="82" spans="1:5">
      <c r="A82"/>
      <c r="B82"/>
      <c r="C82"/>
      <c r="D82"/>
      <c r="E82"/>
    </row>
    <row r="83" spans="1:5">
      <c r="A83"/>
      <c r="B83"/>
      <c r="C83"/>
      <c r="D83"/>
      <c r="E83"/>
    </row>
    <row r="84" spans="1:5">
      <c r="A84"/>
      <c r="B84"/>
      <c r="C84"/>
      <c r="D84"/>
      <c r="E84"/>
    </row>
    <row r="85" spans="1:5">
      <c r="A85"/>
      <c r="B85"/>
      <c r="C85"/>
      <c r="D85"/>
      <c r="E85"/>
    </row>
    <row r="86" spans="1:5">
      <c r="A86"/>
      <c r="B86"/>
      <c r="C86"/>
      <c r="D86"/>
      <c r="E86"/>
    </row>
    <row r="87" spans="1:5">
      <c r="A87"/>
      <c r="B87"/>
      <c r="C87"/>
      <c r="D87"/>
      <c r="E87"/>
    </row>
    <row r="88" spans="1:5">
      <c r="A88"/>
      <c r="B88"/>
      <c r="C88"/>
      <c r="D88"/>
      <c r="E88"/>
    </row>
    <row r="89" spans="1:5">
      <c r="A89"/>
      <c r="B89"/>
      <c r="C89"/>
      <c r="D89"/>
      <c r="E89"/>
    </row>
    <row r="90" spans="1:5">
      <c r="A90"/>
      <c r="B90"/>
      <c r="C90"/>
      <c r="D90"/>
      <c r="E90"/>
    </row>
    <row r="91" spans="1:5">
      <c r="A91"/>
      <c r="B91"/>
      <c r="C91"/>
      <c r="D91"/>
      <c r="E91"/>
    </row>
    <row r="92" spans="1:5">
      <c r="A92"/>
      <c r="B92"/>
      <c r="C92"/>
      <c r="D92"/>
      <c r="E92"/>
    </row>
    <row r="93" spans="1:5">
      <c r="A93"/>
      <c r="B93"/>
      <c r="C93"/>
      <c r="D93"/>
      <c r="E93"/>
    </row>
    <row r="94" spans="1:5">
      <c r="A94"/>
      <c r="B94"/>
      <c r="C94"/>
      <c r="D94"/>
      <c r="E94"/>
    </row>
    <row r="95" spans="1:5">
      <c r="A95"/>
      <c r="B95"/>
      <c r="C95"/>
      <c r="D95"/>
      <c r="E95"/>
    </row>
    <row r="96" spans="1:5">
      <c r="A96"/>
      <c r="B96"/>
      <c r="C96"/>
      <c r="D96"/>
      <c r="E96"/>
    </row>
    <row r="97" spans="1:5">
      <c r="A97"/>
      <c r="B97"/>
      <c r="C97"/>
      <c r="D97"/>
      <c r="E97"/>
    </row>
    <row r="98" spans="1:5">
      <c r="A98"/>
      <c r="B98"/>
      <c r="C98"/>
      <c r="D98"/>
      <c r="E98"/>
    </row>
    <row r="99" spans="1:5">
      <c r="A99"/>
      <c r="B99"/>
      <c r="C99"/>
      <c r="D99"/>
      <c r="E99"/>
    </row>
    <row r="100" spans="1:5">
      <c r="A100"/>
      <c r="B100"/>
      <c r="C100"/>
      <c r="D100"/>
      <c r="E100"/>
    </row>
    <row r="101" spans="1:5">
      <c r="A101"/>
      <c r="B101"/>
      <c r="C101"/>
      <c r="D101"/>
      <c r="E101"/>
    </row>
    <row r="102" spans="1:5">
      <c r="A102"/>
      <c r="B102"/>
      <c r="C102"/>
      <c r="D102"/>
      <c r="E102"/>
    </row>
    <row r="103" spans="1:5">
      <c r="A103"/>
      <c r="B103"/>
      <c r="C103"/>
      <c r="D103"/>
      <c r="E103"/>
    </row>
    <row r="104" spans="1:5">
      <c r="A104"/>
      <c r="B104"/>
      <c r="C104"/>
      <c r="D104"/>
      <c r="E104"/>
    </row>
    <row r="105" spans="1:5">
      <c r="A105"/>
      <c r="B105"/>
      <c r="C105"/>
      <c r="D105"/>
      <c r="E105"/>
    </row>
    <row r="106" spans="1:5">
      <c r="A106"/>
      <c r="B106"/>
      <c r="C106"/>
      <c r="D106"/>
      <c r="E106"/>
    </row>
    <row r="107" spans="1:5">
      <c r="A107"/>
      <c r="B107"/>
      <c r="C107"/>
      <c r="D107"/>
      <c r="E107"/>
    </row>
    <row r="108" spans="1:5">
      <c r="A108"/>
      <c r="B108"/>
      <c r="C108"/>
      <c r="D108"/>
      <c r="E108"/>
    </row>
    <row r="109" spans="1:5">
      <c r="A109"/>
      <c r="B109"/>
      <c r="C109"/>
      <c r="D109"/>
      <c r="E109"/>
    </row>
    <row r="110" spans="1:5">
      <c r="A110"/>
      <c r="B110"/>
      <c r="C110"/>
      <c r="D110"/>
      <c r="E110"/>
    </row>
    <row r="111" spans="1:5">
      <c r="A111"/>
      <c r="B111"/>
      <c r="C111"/>
      <c r="D111"/>
      <c r="E111"/>
    </row>
    <row r="112" spans="1:5">
      <c r="A112"/>
      <c r="B112"/>
      <c r="C112"/>
      <c r="D112"/>
      <c r="E112"/>
    </row>
    <row r="113" spans="1:5">
      <c r="A113"/>
      <c r="B113"/>
      <c r="C113"/>
      <c r="D113"/>
      <c r="E113"/>
    </row>
    <row r="114" spans="1:5">
      <c r="A114"/>
      <c r="B114"/>
      <c r="C114"/>
      <c r="D114"/>
      <c r="E114"/>
    </row>
    <row r="115" spans="1:5">
      <c r="A115"/>
      <c r="B115"/>
      <c r="C115"/>
      <c r="D115"/>
      <c r="E115"/>
    </row>
    <row r="116" spans="1:5">
      <c r="A116"/>
      <c r="B116"/>
      <c r="C116"/>
      <c r="D116"/>
      <c r="E116"/>
    </row>
    <row r="117" spans="1:5">
      <c r="A117"/>
      <c r="B117"/>
      <c r="C117"/>
      <c r="D117"/>
      <c r="E117"/>
    </row>
    <row r="118" spans="1:5">
      <c r="A118"/>
      <c r="B118"/>
      <c r="C118"/>
      <c r="D118"/>
      <c r="E118"/>
    </row>
  </sheetData>
  <mergeCells count="2">
    <mergeCell ref="H1:P1"/>
    <mergeCell ref="R1:Y1"/>
  </mergeCells>
  <phoneticPr fontId="3" type="noConversion"/>
  <conditionalFormatting sqref="Z3:Z31">
    <cfRule type="cellIs" dxfId="116" priority="1" stopIfTrue="1" operator="equal">
      <formula>Q3</formula>
    </cfRule>
    <cfRule type="cellIs" dxfId="115" priority="2" stopIfTrue="1" operator="notEqual">
      <formula>Q3</formula>
    </cfRule>
  </conditionalFormatting>
  <conditionalFormatting sqref="BY3:BY31">
    <cfRule type="cellIs" dxfId="114" priority="3" stopIfTrue="1" operator="equal">
      <formula>T3</formula>
    </cfRule>
    <cfRule type="cellIs" dxfId="113" priority="4" stopIfTrue="1" operator="notEqual">
      <formula>T3</formula>
    </cfRule>
  </conditionalFormatting>
  <conditionalFormatting sqref="CL3:CL31">
    <cfRule type="cellIs" dxfId="112" priority="5" stopIfTrue="1" operator="equal">
      <formula>BY3</formula>
    </cfRule>
    <cfRule type="cellIs" dxfId="111" priority="6" stopIfTrue="1" operator="notEqual">
      <formula>BY3</formula>
    </cfRule>
  </conditionalFormatting>
  <conditionalFormatting sqref="F45:L45 H34:AG34">
    <cfRule type="cellIs" dxfId="110" priority="7" stopIfTrue="1" operator="equal">
      <formula>0</formula>
    </cfRule>
    <cfRule type="cellIs" dxfId="109" priority="8" stopIfTrue="1" operator="notEqual">
      <formula>0</formula>
    </cfRule>
  </conditionalFormatting>
  <conditionalFormatting sqref="BX3:BX31 BK3:BK31 BC3:BC31 AR3:AR31 BQ3:BQ31 AL3:AL31 AG3:AG31">
    <cfRule type="cellIs" dxfId="108" priority="9" stopIfTrue="1" operator="equal">
      <formula>0</formula>
    </cfRule>
    <cfRule type="cellIs" dxfId="107" priority="10" stopIfTrue="1" operator="notEqual">
      <formula>0</formula>
    </cfRule>
  </conditionalFormatting>
  <pageMargins left="0.75" right="0.75" top="1" bottom="1" header="0.5" footer="0.5"/>
  <pageSetup paperSize="9" orientation="portrait" verticalDpi="0" r:id="rId1"/>
  <headerFooter alignWithMargins="0"/>
</worksheet>
</file>

<file path=xl/worksheets/sheet13.xml><?xml version="1.0" encoding="utf-8"?>
<worksheet xmlns="http://schemas.openxmlformats.org/spreadsheetml/2006/main" xmlns:r="http://schemas.openxmlformats.org/officeDocument/2006/relationships">
  <dimension ref="A1:B219"/>
  <sheetViews>
    <sheetView tabSelected="1" zoomScale="75" workbookViewId="0">
      <selection activeCell="A2" sqref="A2:A3"/>
    </sheetView>
  </sheetViews>
  <sheetFormatPr defaultColWidth="9.109375" defaultRowHeight="12.6"/>
  <cols>
    <col min="1" max="1" width="46.33203125" style="443" bestFit="1" customWidth="1"/>
    <col min="2" max="2" width="176.5546875" style="65" bestFit="1" customWidth="1"/>
    <col min="3" max="3" width="31" style="155" customWidth="1"/>
    <col min="4" max="4" width="25.109375" style="155" customWidth="1"/>
    <col min="5" max="16384" width="9.109375" style="155"/>
  </cols>
  <sheetData>
    <row r="1" spans="1:2" ht="16.2">
      <c r="A1" s="539" t="s">
        <v>1741</v>
      </c>
      <c r="B1" s="540" t="s">
        <v>783</v>
      </c>
    </row>
    <row r="2" spans="1:2">
      <c r="A2" s="839" t="s">
        <v>1216</v>
      </c>
      <c r="B2" s="838" t="s">
        <v>1486</v>
      </c>
    </row>
    <row r="3" spans="1:2" ht="34.5" customHeight="1">
      <c r="A3" s="840"/>
      <c r="B3" s="841"/>
    </row>
    <row r="4" spans="1:2">
      <c r="A4" s="479" t="s">
        <v>786</v>
      </c>
      <c r="B4" s="480" t="s">
        <v>1217</v>
      </c>
    </row>
    <row r="5" spans="1:2">
      <c r="A5" s="481" t="s">
        <v>788</v>
      </c>
      <c r="B5" s="482" t="s">
        <v>1487</v>
      </c>
    </row>
    <row r="6" spans="1:2">
      <c r="A6" s="475" t="s">
        <v>1488</v>
      </c>
      <c r="B6" s="483" t="s">
        <v>1593</v>
      </c>
    </row>
    <row r="7" spans="1:2">
      <c r="A7" s="484" t="s">
        <v>790</v>
      </c>
      <c r="B7" s="483" t="s">
        <v>1593</v>
      </c>
    </row>
    <row r="8" spans="1:2">
      <c r="A8" s="484" t="s">
        <v>791</v>
      </c>
      <c r="B8" s="483" t="s">
        <v>1593</v>
      </c>
    </row>
    <row r="9" spans="1:2">
      <c r="A9" s="461" t="s">
        <v>792</v>
      </c>
      <c r="B9" s="462" t="s">
        <v>1489</v>
      </c>
    </row>
    <row r="10" spans="1:2">
      <c r="A10" s="461" t="s">
        <v>793</v>
      </c>
      <c r="B10" s="463" t="s">
        <v>1490</v>
      </c>
    </row>
    <row r="11" spans="1:2">
      <c r="A11" s="461" t="s">
        <v>794</v>
      </c>
      <c r="B11" s="464" t="s">
        <v>1491</v>
      </c>
    </row>
    <row r="12" spans="1:2">
      <c r="A12" s="461" t="s">
        <v>1492</v>
      </c>
      <c r="B12" s="464" t="s">
        <v>1493</v>
      </c>
    </row>
    <row r="13" spans="1:2">
      <c r="A13" s="461" t="s">
        <v>1494</v>
      </c>
      <c r="B13" s="464" t="s">
        <v>0</v>
      </c>
    </row>
    <row r="14" spans="1:2">
      <c r="A14" s="461" t="s">
        <v>1495</v>
      </c>
      <c r="B14" s="464" t="s">
        <v>1496</v>
      </c>
    </row>
    <row r="15" spans="1:2">
      <c r="A15" s="461" t="s">
        <v>798</v>
      </c>
      <c r="B15" s="464" t="s">
        <v>41</v>
      </c>
    </row>
    <row r="16" spans="1:2">
      <c r="A16" s="461" t="s">
        <v>799</v>
      </c>
      <c r="B16" s="464" t="s">
        <v>1497</v>
      </c>
    </row>
    <row r="17" spans="1:2">
      <c r="A17" s="461" t="s">
        <v>1498</v>
      </c>
      <c r="B17" s="462" t="s">
        <v>1217</v>
      </c>
    </row>
    <row r="18" spans="1:2">
      <c r="A18" s="461" t="s">
        <v>1499</v>
      </c>
      <c r="B18" s="465" t="s">
        <v>1500</v>
      </c>
    </row>
    <row r="19" spans="1:2" ht="25.2">
      <c r="A19" s="461" t="s">
        <v>1501</v>
      </c>
      <c r="B19" s="465" t="s">
        <v>1502</v>
      </c>
    </row>
    <row r="20" spans="1:2" ht="13.2" thickBot="1">
      <c r="A20" s="441"/>
      <c r="B20" s="442"/>
    </row>
    <row r="21" spans="1:2">
      <c r="A21" s="467"/>
      <c r="B21" s="468"/>
    </row>
    <row r="22" spans="1:2">
      <c r="A22" s="479" t="s">
        <v>786</v>
      </c>
      <c r="B22" s="480" t="s">
        <v>1503</v>
      </c>
    </row>
    <row r="23" spans="1:2">
      <c r="A23" s="481" t="s">
        <v>788</v>
      </c>
      <c r="B23" s="482" t="s">
        <v>1504</v>
      </c>
    </row>
    <row r="24" spans="1:2">
      <c r="A24" s="475" t="s">
        <v>1488</v>
      </c>
      <c r="B24" s="483" t="s">
        <v>1593</v>
      </c>
    </row>
    <row r="25" spans="1:2">
      <c r="A25" s="484" t="s">
        <v>790</v>
      </c>
      <c r="B25" s="483" t="s">
        <v>1593</v>
      </c>
    </row>
    <row r="26" spans="1:2">
      <c r="A26" s="484" t="s">
        <v>791</v>
      </c>
      <c r="B26" s="483" t="s">
        <v>1593</v>
      </c>
    </row>
    <row r="27" spans="1:2">
      <c r="A27" s="461" t="s">
        <v>792</v>
      </c>
      <c r="B27" s="462" t="s">
        <v>1505</v>
      </c>
    </row>
    <row r="28" spans="1:2">
      <c r="A28" s="461" t="s">
        <v>793</v>
      </c>
      <c r="B28" s="463" t="s">
        <v>1506</v>
      </c>
    </row>
    <row r="29" spans="1:2">
      <c r="A29" s="461" t="s">
        <v>794</v>
      </c>
      <c r="B29" s="464" t="s">
        <v>1491</v>
      </c>
    </row>
    <row r="30" spans="1:2">
      <c r="A30" s="461" t="s">
        <v>1492</v>
      </c>
      <c r="B30" s="464" t="s">
        <v>1593</v>
      </c>
    </row>
    <row r="31" spans="1:2">
      <c r="A31" s="461" t="s">
        <v>1494</v>
      </c>
      <c r="B31" s="464" t="s">
        <v>0</v>
      </c>
    </row>
    <row r="32" spans="1:2">
      <c r="A32" s="461" t="s">
        <v>1495</v>
      </c>
      <c r="B32" s="464"/>
    </row>
    <row r="33" spans="1:2">
      <c r="A33" s="461" t="s">
        <v>798</v>
      </c>
      <c r="B33" s="464" t="s">
        <v>1507</v>
      </c>
    </row>
    <row r="34" spans="1:2">
      <c r="A34" s="461" t="s">
        <v>799</v>
      </c>
      <c r="B34" s="464"/>
    </row>
    <row r="35" spans="1:2">
      <c r="A35" s="461" t="s">
        <v>1498</v>
      </c>
      <c r="B35" s="462" t="s">
        <v>1593</v>
      </c>
    </row>
    <row r="36" spans="1:2">
      <c r="A36" s="461" t="s">
        <v>1499</v>
      </c>
      <c r="B36" s="465" t="s">
        <v>1593</v>
      </c>
    </row>
    <row r="37" spans="1:2" ht="25.8" thickBot="1">
      <c r="A37" s="466" t="s">
        <v>1501</v>
      </c>
      <c r="B37" s="485" t="s">
        <v>1</v>
      </c>
    </row>
    <row r="38" spans="1:2" ht="13.2" thickBot="1">
      <c r="A38" s="461"/>
      <c r="B38" s="522"/>
    </row>
    <row r="39" spans="1:2" ht="16.8" thickBot="1">
      <c r="A39" s="539" t="s">
        <v>1741</v>
      </c>
      <c r="B39" s="541" t="s">
        <v>783</v>
      </c>
    </row>
    <row r="40" spans="1:2" ht="12.75" customHeight="1">
      <c r="A40" s="835" t="s">
        <v>1218</v>
      </c>
      <c r="B40" s="837" t="s">
        <v>1093</v>
      </c>
    </row>
    <row r="41" spans="1:2">
      <c r="A41" s="836"/>
      <c r="B41" s="838"/>
    </row>
    <row r="42" spans="1:2" ht="48.75" customHeight="1">
      <c r="A42" s="842"/>
      <c r="B42" s="843"/>
    </row>
    <row r="43" spans="1:2">
      <c r="A43" s="479" t="s">
        <v>785</v>
      </c>
      <c r="B43" s="486"/>
    </row>
    <row r="44" spans="1:2">
      <c r="A44" s="479" t="s">
        <v>786</v>
      </c>
      <c r="B44" s="486" t="s">
        <v>2</v>
      </c>
    </row>
    <row r="45" spans="1:2">
      <c r="A45" s="481" t="s">
        <v>788</v>
      </c>
      <c r="B45" s="482" t="s">
        <v>3</v>
      </c>
    </row>
    <row r="46" spans="1:2">
      <c r="A46" s="475" t="s">
        <v>1488</v>
      </c>
      <c r="B46" s="483" t="s">
        <v>1094</v>
      </c>
    </row>
    <row r="47" spans="1:2">
      <c r="A47" s="484" t="s">
        <v>790</v>
      </c>
      <c r="B47" s="483" t="s">
        <v>4</v>
      </c>
    </row>
    <row r="48" spans="1:2" ht="29.25" customHeight="1">
      <c r="A48" s="484" t="s">
        <v>791</v>
      </c>
      <c r="B48" s="483" t="s">
        <v>1111</v>
      </c>
    </row>
    <row r="49" spans="1:2">
      <c r="A49" s="461" t="s">
        <v>792</v>
      </c>
      <c r="B49" s="462" t="s">
        <v>1340</v>
      </c>
    </row>
    <row r="50" spans="1:2">
      <c r="A50" s="461" t="s">
        <v>793</v>
      </c>
      <c r="B50" s="463" t="s">
        <v>1112</v>
      </c>
    </row>
    <row r="51" spans="1:2">
      <c r="A51" s="461" t="s">
        <v>794</v>
      </c>
      <c r="B51" s="464" t="s">
        <v>1113</v>
      </c>
    </row>
    <row r="52" spans="1:2">
      <c r="A52" s="461" t="s">
        <v>1492</v>
      </c>
      <c r="B52" s="464" t="s">
        <v>1792</v>
      </c>
    </row>
    <row r="53" spans="1:2">
      <c r="A53" s="461" t="s">
        <v>1494</v>
      </c>
      <c r="B53" s="464" t="s">
        <v>0</v>
      </c>
    </row>
    <row r="54" spans="1:2">
      <c r="A54" s="461" t="s">
        <v>1495</v>
      </c>
      <c r="B54" s="464" t="s">
        <v>5</v>
      </c>
    </row>
    <row r="55" spans="1:2">
      <c r="A55" s="461" t="s">
        <v>798</v>
      </c>
      <c r="B55" s="464" t="s">
        <v>1114</v>
      </c>
    </row>
    <row r="56" spans="1:2">
      <c r="A56" s="461" t="s">
        <v>799</v>
      </c>
      <c r="B56" s="464"/>
    </row>
    <row r="57" spans="1:2">
      <c r="A57" s="461" t="s">
        <v>1498</v>
      </c>
      <c r="B57" s="462" t="s">
        <v>2</v>
      </c>
    </row>
    <row r="58" spans="1:2">
      <c r="A58" s="461" t="s">
        <v>1499</v>
      </c>
      <c r="B58" s="465" t="s">
        <v>1500</v>
      </c>
    </row>
    <row r="59" spans="1:2" ht="25.8" thickBot="1">
      <c r="A59" s="466" t="s">
        <v>1501</v>
      </c>
      <c r="B59" s="485" t="s">
        <v>1115</v>
      </c>
    </row>
    <row r="60" spans="1:2" ht="12.75" customHeight="1">
      <c r="A60" s="467"/>
      <c r="B60" s="468"/>
    </row>
    <row r="61" spans="1:2">
      <c r="A61" s="479" t="s">
        <v>786</v>
      </c>
      <c r="B61" s="486" t="s">
        <v>613</v>
      </c>
    </row>
    <row r="62" spans="1:2" ht="16.5" customHeight="1">
      <c r="A62" s="481" t="s">
        <v>788</v>
      </c>
      <c r="B62" s="482" t="s">
        <v>614</v>
      </c>
    </row>
    <row r="63" spans="1:2">
      <c r="A63" s="475" t="s">
        <v>1488</v>
      </c>
      <c r="B63" s="483" t="s">
        <v>1094</v>
      </c>
    </row>
    <row r="64" spans="1:2">
      <c r="A64" s="484" t="s">
        <v>790</v>
      </c>
      <c r="B64" s="483" t="s">
        <v>615</v>
      </c>
    </row>
    <row r="65" spans="1:2" ht="29.25" customHeight="1">
      <c r="A65" s="484" t="s">
        <v>791</v>
      </c>
      <c r="B65" s="483" t="s">
        <v>1111</v>
      </c>
    </row>
    <row r="66" spans="1:2">
      <c r="A66" s="461" t="s">
        <v>792</v>
      </c>
      <c r="B66" s="462" t="s">
        <v>1340</v>
      </c>
    </row>
    <row r="67" spans="1:2">
      <c r="A67" s="461" t="s">
        <v>793</v>
      </c>
      <c r="B67" s="463" t="s">
        <v>616</v>
      </c>
    </row>
    <row r="68" spans="1:2">
      <c r="A68" s="461" t="s">
        <v>794</v>
      </c>
      <c r="B68" s="464" t="s">
        <v>617</v>
      </c>
    </row>
    <row r="69" spans="1:2">
      <c r="A69" s="461" t="s">
        <v>1492</v>
      </c>
      <c r="B69" s="464" t="s">
        <v>1593</v>
      </c>
    </row>
    <row r="70" spans="1:2">
      <c r="A70" s="461" t="s">
        <v>1494</v>
      </c>
      <c r="B70" s="464"/>
    </row>
    <row r="71" spans="1:2">
      <c r="A71" s="461" t="s">
        <v>1495</v>
      </c>
      <c r="B71" s="464" t="s">
        <v>618</v>
      </c>
    </row>
    <row r="72" spans="1:2">
      <c r="A72" s="461" t="s">
        <v>798</v>
      </c>
      <c r="B72" s="464" t="s">
        <v>619</v>
      </c>
    </row>
    <row r="73" spans="1:2">
      <c r="A73" s="461" t="s">
        <v>799</v>
      </c>
      <c r="B73" s="464"/>
    </row>
    <row r="74" spans="1:2">
      <c r="A74" s="461" t="s">
        <v>1498</v>
      </c>
      <c r="B74" s="462" t="s">
        <v>613</v>
      </c>
    </row>
    <row r="75" spans="1:2">
      <c r="A75" s="461" t="s">
        <v>1499</v>
      </c>
      <c r="B75" s="465" t="s">
        <v>1085</v>
      </c>
    </row>
    <row r="76" spans="1:2" ht="25.8" thickBot="1">
      <c r="A76" s="466" t="s">
        <v>1501</v>
      </c>
      <c r="B76" s="485" t="s">
        <v>1115</v>
      </c>
    </row>
    <row r="77" spans="1:2">
      <c r="A77" s="461"/>
      <c r="B77" s="464"/>
    </row>
    <row r="78" spans="1:2">
      <c r="A78" s="487" t="s">
        <v>786</v>
      </c>
      <c r="B78" s="488" t="s">
        <v>1222</v>
      </c>
    </row>
    <row r="79" spans="1:2">
      <c r="A79" s="489" t="s">
        <v>788</v>
      </c>
      <c r="B79" s="490" t="s">
        <v>620</v>
      </c>
    </row>
    <row r="80" spans="1:2">
      <c r="A80" s="475" t="s">
        <v>1488</v>
      </c>
      <c r="B80" s="483" t="s">
        <v>1593</v>
      </c>
    </row>
    <row r="81" spans="1:2">
      <c r="A81" s="484" t="s">
        <v>790</v>
      </c>
      <c r="B81" s="483" t="s">
        <v>1593</v>
      </c>
    </row>
    <row r="82" spans="1:2">
      <c r="A82" s="484" t="s">
        <v>791</v>
      </c>
      <c r="B82" s="483" t="s">
        <v>1085</v>
      </c>
    </row>
    <row r="83" spans="1:2">
      <c r="A83" s="461" t="s">
        <v>792</v>
      </c>
      <c r="B83" s="462" t="s">
        <v>1367</v>
      </c>
    </row>
    <row r="84" spans="1:2">
      <c r="A84" s="461" t="s">
        <v>793</v>
      </c>
      <c r="B84" s="463" t="s">
        <v>39</v>
      </c>
    </row>
    <row r="85" spans="1:2">
      <c r="A85" s="461" t="s">
        <v>794</v>
      </c>
      <c r="B85" s="464" t="s">
        <v>40</v>
      </c>
    </row>
    <row r="86" spans="1:2">
      <c r="A86" s="461" t="s">
        <v>1492</v>
      </c>
      <c r="B86" s="464" t="s">
        <v>1792</v>
      </c>
    </row>
    <row r="87" spans="1:2">
      <c r="A87" s="461" t="s">
        <v>1494</v>
      </c>
      <c r="B87" s="464"/>
    </row>
    <row r="88" spans="1:2">
      <c r="A88" s="461" t="s">
        <v>1495</v>
      </c>
      <c r="B88" s="464" t="s">
        <v>1496</v>
      </c>
    </row>
    <row r="89" spans="1:2">
      <c r="A89" s="461" t="s">
        <v>798</v>
      </c>
      <c r="B89" s="464" t="s">
        <v>41</v>
      </c>
    </row>
    <row r="90" spans="1:2">
      <c r="A90" s="461" t="s">
        <v>799</v>
      </c>
      <c r="B90" s="464" t="s">
        <v>42</v>
      </c>
    </row>
    <row r="91" spans="1:2">
      <c r="A91" s="461" t="s">
        <v>1498</v>
      </c>
      <c r="B91" s="462" t="s">
        <v>1222</v>
      </c>
    </row>
    <row r="92" spans="1:2">
      <c r="A92" s="461" t="s">
        <v>1499</v>
      </c>
      <c r="B92" s="465" t="s">
        <v>1500</v>
      </c>
    </row>
    <row r="93" spans="1:2" ht="25.8" thickBot="1">
      <c r="A93" s="466" t="s">
        <v>1501</v>
      </c>
      <c r="B93" s="485" t="s">
        <v>1115</v>
      </c>
    </row>
    <row r="94" spans="1:2">
      <c r="A94" s="491"/>
      <c r="B94" s="464"/>
    </row>
    <row r="95" spans="1:2">
      <c r="A95" s="487" t="s">
        <v>786</v>
      </c>
      <c r="B95" s="488" t="s">
        <v>621</v>
      </c>
    </row>
    <row r="96" spans="1:2">
      <c r="A96" s="489" t="s">
        <v>788</v>
      </c>
      <c r="B96" s="490" t="s">
        <v>43</v>
      </c>
    </row>
    <row r="97" spans="1:2">
      <c r="A97" s="475" t="s">
        <v>1488</v>
      </c>
      <c r="B97" s="483" t="s">
        <v>44</v>
      </c>
    </row>
    <row r="98" spans="1:2">
      <c r="A98" s="484" t="s">
        <v>790</v>
      </c>
      <c r="B98" s="483" t="s">
        <v>622</v>
      </c>
    </row>
    <row r="99" spans="1:2" ht="46.5" customHeight="1">
      <c r="A99" s="484" t="s">
        <v>791</v>
      </c>
      <c r="B99" s="483" t="s">
        <v>1123</v>
      </c>
    </row>
    <row r="100" spans="1:2">
      <c r="A100" s="461" t="s">
        <v>792</v>
      </c>
      <c r="B100" s="462" t="s">
        <v>1124</v>
      </c>
    </row>
    <row r="101" spans="1:2">
      <c r="A101" s="461" t="s">
        <v>793</v>
      </c>
      <c r="B101" s="463" t="s">
        <v>1125</v>
      </c>
    </row>
    <row r="102" spans="1:2">
      <c r="A102" s="461" t="s">
        <v>794</v>
      </c>
      <c r="B102" s="464" t="s">
        <v>1491</v>
      </c>
    </row>
    <row r="103" spans="1:2">
      <c r="A103" s="461" t="s">
        <v>1492</v>
      </c>
      <c r="B103" s="464" t="s">
        <v>1792</v>
      </c>
    </row>
    <row r="104" spans="1:2">
      <c r="A104" s="461" t="s">
        <v>1494</v>
      </c>
      <c r="B104" s="464" t="s">
        <v>0</v>
      </c>
    </row>
    <row r="105" spans="1:2">
      <c r="A105" s="461" t="s">
        <v>1495</v>
      </c>
      <c r="B105" s="464" t="s">
        <v>1126</v>
      </c>
    </row>
    <row r="106" spans="1:2">
      <c r="A106" s="461" t="s">
        <v>798</v>
      </c>
      <c r="B106" s="464" t="s">
        <v>1127</v>
      </c>
    </row>
    <row r="107" spans="1:2">
      <c r="A107" s="461" t="s">
        <v>799</v>
      </c>
      <c r="B107" s="464"/>
    </row>
    <row r="108" spans="1:2">
      <c r="A108" s="461" t="s">
        <v>1498</v>
      </c>
      <c r="B108" s="462" t="s">
        <v>1128</v>
      </c>
    </row>
    <row r="109" spans="1:2">
      <c r="A109" s="461" t="s">
        <v>1499</v>
      </c>
      <c r="B109" s="465" t="s">
        <v>1500</v>
      </c>
    </row>
    <row r="110" spans="1:2" ht="25.8" thickBot="1">
      <c r="A110" s="466" t="s">
        <v>1501</v>
      </c>
      <c r="B110" s="485" t="s">
        <v>623</v>
      </c>
    </row>
    <row r="111" spans="1:2">
      <c r="A111" s="461"/>
      <c r="B111" s="465"/>
    </row>
    <row r="112" spans="1:2">
      <c r="A112" s="487" t="s">
        <v>786</v>
      </c>
      <c r="B112" s="488" t="s">
        <v>624</v>
      </c>
    </row>
    <row r="113" spans="1:2">
      <c r="A113" s="489" t="s">
        <v>788</v>
      </c>
      <c r="B113" s="490" t="s">
        <v>43</v>
      </c>
    </row>
    <row r="114" spans="1:2">
      <c r="A114" s="475" t="s">
        <v>1488</v>
      </c>
      <c r="B114" s="483" t="s">
        <v>44</v>
      </c>
    </row>
    <row r="115" spans="1:2">
      <c r="A115" s="484" t="s">
        <v>790</v>
      </c>
      <c r="B115" s="483" t="s">
        <v>625</v>
      </c>
    </row>
    <row r="116" spans="1:2" ht="46.5" customHeight="1">
      <c r="A116" s="484" t="s">
        <v>791</v>
      </c>
      <c r="B116" s="483" t="s">
        <v>1123</v>
      </c>
    </row>
    <row r="117" spans="1:2">
      <c r="A117" s="461" t="s">
        <v>792</v>
      </c>
      <c r="B117" s="462" t="s">
        <v>1124</v>
      </c>
    </row>
    <row r="118" spans="1:2">
      <c r="A118" s="461" t="s">
        <v>793</v>
      </c>
      <c r="B118" s="463" t="s">
        <v>626</v>
      </c>
    </row>
    <row r="119" spans="1:2">
      <c r="A119" s="461" t="s">
        <v>794</v>
      </c>
      <c r="B119" s="464" t="s">
        <v>1491</v>
      </c>
    </row>
    <row r="120" spans="1:2">
      <c r="A120" s="461" t="s">
        <v>1492</v>
      </c>
      <c r="B120" s="464" t="s">
        <v>1593</v>
      </c>
    </row>
    <row r="121" spans="1:2">
      <c r="A121" s="461" t="s">
        <v>1494</v>
      </c>
      <c r="B121" s="464" t="s">
        <v>0</v>
      </c>
    </row>
    <row r="122" spans="1:2">
      <c r="A122" s="461" t="s">
        <v>1495</v>
      </c>
      <c r="B122" s="464"/>
    </row>
    <row r="123" spans="1:2">
      <c r="A123" s="461" t="s">
        <v>798</v>
      </c>
      <c r="B123" s="464" t="s">
        <v>627</v>
      </c>
    </row>
    <row r="124" spans="1:2">
      <c r="A124" s="461" t="s">
        <v>799</v>
      </c>
      <c r="B124" s="464"/>
    </row>
    <row r="125" spans="1:2">
      <c r="A125" s="461" t="s">
        <v>1498</v>
      </c>
      <c r="B125" s="462" t="s">
        <v>1128</v>
      </c>
    </row>
    <row r="126" spans="1:2">
      <c r="A126" s="461" t="s">
        <v>1499</v>
      </c>
      <c r="B126" s="465" t="s">
        <v>1500</v>
      </c>
    </row>
    <row r="127" spans="1:2" ht="25.8" thickBot="1">
      <c r="A127" s="466" t="s">
        <v>1501</v>
      </c>
      <c r="B127" s="485" t="s">
        <v>623</v>
      </c>
    </row>
    <row r="128" spans="1:2">
      <c r="A128" s="461"/>
      <c r="B128" s="465"/>
    </row>
    <row r="129" spans="1:2">
      <c r="A129" s="461"/>
      <c r="B129" s="465"/>
    </row>
    <row r="130" spans="1:2">
      <c r="A130" s="487" t="s">
        <v>786</v>
      </c>
      <c r="B130" s="488" t="s">
        <v>628</v>
      </c>
    </row>
    <row r="131" spans="1:2">
      <c r="A131" s="489" t="s">
        <v>788</v>
      </c>
      <c r="B131" s="490" t="s">
        <v>629</v>
      </c>
    </row>
    <row r="132" spans="1:2">
      <c r="A132" s="475" t="s">
        <v>1488</v>
      </c>
      <c r="B132" s="483" t="s">
        <v>1593</v>
      </c>
    </row>
    <row r="133" spans="1:2">
      <c r="A133" s="484" t="s">
        <v>790</v>
      </c>
      <c r="B133" s="483" t="s">
        <v>630</v>
      </c>
    </row>
    <row r="134" spans="1:2" ht="15.75" customHeight="1">
      <c r="A134" s="484" t="s">
        <v>791</v>
      </c>
      <c r="B134" s="483" t="s">
        <v>1593</v>
      </c>
    </row>
    <row r="135" spans="1:2">
      <c r="A135" s="461" t="s">
        <v>792</v>
      </c>
      <c r="B135" s="462"/>
    </row>
    <row r="136" spans="1:2">
      <c r="A136" s="461" t="s">
        <v>793</v>
      </c>
      <c r="B136" s="463" t="s">
        <v>626</v>
      </c>
    </row>
    <row r="137" spans="1:2">
      <c r="A137" s="461" t="s">
        <v>794</v>
      </c>
      <c r="B137" s="464" t="s">
        <v>1491</v>
      </c>
    </row>
    <row r="138" spans="1:2">
      <c r="A138" s="461" t="s">
        <v>1492</v>
      </c>
      <c r="B138" s="464" t="s">
        <v>1593</v>
      </c>
    </row>
    <row r="139" spans="1:2">
      <c r="A139" s="461" t="s">
        <v>1494</v>
      </c>
      <c r="B139" s="464" t="s">
        <v>0</v>
      </c>
    </row>
    <row r="140" spans="1:2">
      <c r="A140" s="461" t="s">
        <v>1495</v>
      </c>
      <c r="B140" s="464"/>
    </row>
    <row r="141" spans="1:2">
      <c r="A141" s="461" t="s">
        <v>798</v>
      </c>
      <c r="B141" s="464" t="s">
        <v>631</v>
      </c>
    </row>
    <row r="142" spans="1:2">
      <c r="A142" s="461" t="s">
        <v>799</v>
      </c>
      <c r="B142" s="464"/>
    </row>
    <row r="143" spans="1:2">
      <c r="A143" s="461" t="s">
        <v>1498</v>
      </c>
      <c r="B143" s="462"/>
    </row>
    <row r="144" spans="1:2">
      <c r="A144" s="461" t="s">
        <v>1499</v>
      </c>
      <c r="B144" s="465" t="s">
        <v>1593</v>
      </c>
    </row>
    <row r="145" spans="1:2" ht="25.8" thickBot="1">
      <c r="A145" s="466" t="s">
        <v>1501</v>
      </c>
      <c r="B145" s="485" t="s">
        <v>1482</v>
      </c>
    </row>
    <row r="146" spans="1:2">
      <c r="A146" s="491"/>
      <c r="B146" s="464"/>
    </row>
    <row r="147" spans="1:2">
      <c r="A147" s="487" t="s">
        <v>786</v>
      </c>
      <c r="B147" s="488" t="s">
        <v>1219</v>
      </c>
    </row>
    <row r="148" spans="1:2">
      <c r="A148" s="489" t="s">
        <v>788</v>
      </c>
      <c r="B148" s="490" t="s">
        <v>1129</v>
      </c>
    </row>
    <row r="149" spans="1:2">
      <c r="A149" s="475" t="s">
        <v>1488</v>
      </c>
      <c r="B149" s="483" t="s">
        <v>1593</v>
      </c>
    </row>
    <row r="150" spans="1:2">
      <c r="A150" s="484" t="s">
        <v>790</v>
      </c>
      <c r="B150" s="483" t="s">
        <v>1593</v>
      </c>
    </row>
    <row r="151" spans="1:2" ht="17.25" customHeight="1">
      <c r="A151" s="484" t="s">
        <v>791</v>
      </c>
      <c r="B151" s="483" t="s">
        <v>1130</v>
      </c>
    </row>
    <row r="152" spans="1:2">
      <c r="A152" s="461" t="s">
        <v>792</v>
      </c>
      <c r="B152" s="462" t="s">
        <v>1131</v>
      </c>
    </row>
    <row r="153" spans="1:2">
      <c r="A153" s="461" t="s">
        <v>793</v>
      </c>
      <c r="B153" s="463" t="s">
        <v>1950</v>
      </c>
    </row>
    <row r="154" spans="1:2">
      <c r="A154" s="461" t="s">
        <v>794</v>
      </c>
      <c r="B154" s="464" t="s">
        <v>1951</v>
      </c>
    </row>
    <row r="155" spans="1:2">
      <c r="A155" s="461" t="s">
        <v>1492</v>
      </c>
      <c r="B155" s="464" t="s">
        <v>1792</v>
      </c>
    </row>
    <row r="156" spans="1:2">
      <c r="A156" s="461" t="s">
        <v>1494</v>
      </c>
      <c r="B156" s="464" t="s">
        <v>1952</v>
      </c>
    </row>
    <row r="157" spans="1:2">
      <c r="A157" s="461" t="s">
        <v>1495</v>
      </c>
      <c r="B157" s="464" t="s">
        <v>1496</v>
      </c>
    </row>
    <row r="158" spans="1:2">
      <c r="A158" s="461" t="s">
        <v>798</v>
      </c>
      <c r="B158" s="464" t="s">
        <v>632</v>
      </c>
    </row>
    <row r="159" spans="1:2">
      <c r="A159" s="461" t="s">
        <v>799</v>
      </c>
      <c r="B159" s="464"/>
    </row>
    <row r="160" spans="1:2">
      <c r="A160" s="461" t="s">
        <v>1498</v>
      </c>
      <c r="B160" s="462" t="s">
        <v>1953</v>
      </c>
    </row>
    <row r="161" spans="1:2">
      <c r="A161" s="461" t="s">
        <v>1499</v>
      </c>
      <c r="B161" s="465" t="s">
        <v>1500</v>
      </c>
    </row>
    <row r="162" spans="1:2" ht="25.8" thickBot="1">
      <c r="A162" s="466" t="s">
        <v>1501</v>
      </c>
      <c r="B162" s="485" t="s">
        <v>1115</v>
      </c>
    </row>
    <row r="163" spans="1:2">
      <c r="A163" s="461"/>
      <c r="B163" s="465"/>
    </row>
    <row r="164" spans="1:2">
      <c r="A164" s="487" t="s">
        <v>786</v>
      </c>
      <c r="B164" s="488" t="s">
        <v>1205</v>
      </c>
    </row>
    <row r="165" spans="1:2">
      <c r="A165" s="489" t="s">
        <v>788</v>
      </c>
      <c r="B165" s="490" t="s">
        <v>1206</v>
      </c>
    </row>
    <row r="166" spans="1:2">
      <c r="A166" s="475" t="s">
        <v>1488</v>
      </c>
      <c r="B166" s="483" t="s">
        <v>1207</v>
      </c>
    </row>
    <row r="167" spans="1:2">
      <c r="A167" s="484" t="s">
        <v>790</v>
      </c>
      <c r="B167" s="483" t="s">
        <v>1593</v>
      </c>
    </row>
    <row r="168" spans="1:2" ht="17.25" customHeight="1">
      <c r="A168" s="484" t="s">
        <v>791</v>
      </c>
      <c r="B168" s="483" t="s">
        <v>1130</v>
      </c>
    </row>
    <row r="169" spans="1:2">
      <c r="A169" s="461" t="s">
        <v>792</v>
      </c>
      <c r="B169" s="462"/>
    </row>
    <row r="170" spans="1:2">
      <c r="A170" s="461" t="s">
        <v>793</v>
      </c>
      <c r="B170" s="463" t="s">
        <v>1916</v>
      </c>
    </row>
    <row r="171" spans="1:2">
      <c r="A171" s="461" t="s">
        <v>794</v>
      </c>
      <c r="B171" s="464" t="s">
        <v>1491</v>
      </c>
    </row>
    <row r="172" spans="1:2">
      <c r="A172" s="461" t="s">
        <v>1492</v>
      </c>
      <c r="B172" s="464" t="s">
        <v>1593</v>
      </c>
    </row>
    <row r="173" spans="1:2">
      <c r="A173" s="461" t="s">
        <v>1494</v>
      </c>
      <c r="B173" s="464" t="s">
        <v>1208</v>
      </c>
    </row>
    <row r="174" spans="1:2">
      <c r="A174" s="461" t="s">
        <v>1495</v>
      </c>
      <c r="B174" s="464"/>
    </row>
    <row r="175" spans="1:2">
      <c r="A175" s="461" t="s">
        <v>798</v>
      </c>
      <c r="B175" s="464" t="s">
        <v>1209</v>
      </c>
    </row>
    <row r="176" spans="1:2">
      <c r="A176" s="461" t="s">
        <v>799</v>
      </c>
      <c r="B176" s="464"/>
    </row>
    <row r="177" spans="1:2">
      <c r="A177" s="461" t="s">
        <v>1498</v>
      </c>
      <c r="B177" s="462" t="s">
        <v>1205</v>
      </c>
    </row>
    <row r="178" spans="1:2">
      <c r="A178" s="461" t="s">
        <v>1499</v>
      </c>
      <c r="B178" s="465" t="s">
        <v>1593</v>
      </c>
    </row>
    <row r="179" spans="1:2" ht="25.8" thickBot="1">
      <c r="A179" s="466" t="s">
        <v>1501</v>
      </c>
      <c r="B179" s="485" t="s">
        <v>210</v>
      </c>
    </row>
    <row r="180" spans="1:2">
      <c r="A180" s="461"/>
      <c r="B180" s="465"/>
    </row>
    <row r="181" spans="1:2" ht="13.2" thickBot="1">
      <c r="A181" s="461"/>
      <c r="B181" s="465"/>
    </row>
    <row r="182" spans="1:2">
      <c r="A182" s="492"/>
      <c r="B182" s="493"/>
    </row>
    <row r="183" spans="1:2">
      <c r="A183" s="479" t="s">
        <v>786</v>
      </c>
      <c r="B183" s="480" t="s">
        <v>1220</v>
      </c>
    </row>
    <row r="184" spans="1:2">
      <c r="A184" s="481" t="s">
        <v>788</v>
      </c>
      <c r="B184" s="482" t="s">
        <v>1954</v>
      </c>
    </row>
    <row r="185" spans="1:2">
      <c r="A185" s="475" t="s">
        <v>1488</v>
      </c>
      <c r="B185" s="483" t="s">
        <v>1593</v>
      </c>
    </row>
    <row r="186" spans="1:2">
      <c r="A186" s="484" t="s">
        <v>790</v>
      </c>
      <c r="B186" s="483" t="s">
        <v>1593</v>
      </c>
    </row>
    <row r="187" spans="1:2" ht="19.5" customHeight="1">
      <c r="A187" s="484" t="s">
        <v>791</v>
      </c>
      <c r="B187" s="483" t="s">
        <v>1955</v>
      </c>
    </row>
    <row r="188" spans="1:2">
      <c r="A188" s="461" t="s">
        <v>792</v>
      </c>
      <c r="B188" s="462" t="s">
        <v>1956</v>
      </c>
    </row>
    <row r="189" spans="1:2">
      <c r="A189" s="461" t="s">
        <v>793</v>
      </c>
      <c r="B189" s="463" t="s">
        <v>1957</v>
      </c>
    </row>
    <row r="190" spans="1:2">
      <c r="A190" s="461" t="s">
        <v>794</v>
      </c>
      <c r="B190" s="464" t="s">
        <v>1958</v>
      </c>
    </row>
    <row r="191" spans="1:2">
      <c r="A191" s="461" t="s">
        <v>1492</v>
      </c>
      <c r="B191" s="464" t="s">
        <v>1959</v>
      </c>
    </row>
    <row r="192" spans="1:2">
      <c r="A192" s="461" t="s">
        <v>1494</v>
      </c>
      <c r="B192" s="464" t="s">
        <v>0</v>
      </c>
    </row>
    <row r="193" spans="1:2">
      <c r="A193" s="461" t="s">
        <v>1495</v>
      </c>
      <c r="B193" s="464" t="s">
        <v>1960</v>
      </c>
    </row>
    <row r="194" spans="1:2">
      <c r="A194" s="461" t="s">
        <v>798</v>
      </c>
      <c r="B194" s="464" t="s">
        <v>632</v>
      </c>
    </row>
    <row r="195" spans="1:2">
      <c r="A195" s="461" t="s">
        <v>799</v>
      </c>
      <c r="B195" s="464"/>
    </row>
    <row r="196" spans="1:2">
      <c r="A196" s="461" t="s">
        <v>1498</v>
      </c>
      <c r="B196" s="462" t="s">
        <v>1961</v>
      </c>
    </row>
    <row r="197" spans="1:2">
      <c r="A197" s="461" t="s">
        <v>1499</v>
      </c>
      <c r="B197" s="465" t="s">
        <v>1593</v>
      </c>
    </row>
    <row r="198" spans="1:2" ht="25.2">
      <c r="A198" s="461" t="s">
        <v>1501</v>
      </c>
      <c r="B198" s="465" t="s">
        <v>1115</v>
      </c>
    </row>
    <row r="199" spans="1:2" ht="13.2" thickBot="1">
      <c r="A199" s="441"/>
      <c r="B199" s="442"/>
    </row>
    <row r="200" spans="1:2" ht="16.8" thickBot="1">
      <c r="A200" s="539" t="s">
        <v>1741</v>
      </c>
      <c r="B200" s="541" t="s">
        <v>783</v>
      </c>
    </row>
    <row r="201" spans="1:2">
      <c r="A201" s="835" t="s">
        <v>1223</v>
      </c>
      <c r="B201" s="837" t="s">
        <v>1962</v>
      </c>
    </row>
    <row r="202" spans="1:2">
      <c r="A202" s="836"/>
      <c r="B202" s="838"/>
    </row>
    <row r="203" spans="1:2">
      <c r="A203" s="836"/>
      <c r="B203" s="838"/>
    </row>
    <row r="204" spans="1:2">
      <c r="A204" s="479" t="s">
        <v>786</v>
      </c>
      <c r="B204" s="486" t="s">
        <v>1963</v>
      </c>
    </row>
    <row r="205" spans="1:2" ht="15.75" customHeight="1">
      <c r="A205" s="481" t="s">
        <v>788</v>
      </c>
      <c r="B205" s="482" t="s">
        <v>633</v>
      </c>
    </row>
    <row r="206" spans="1:2">
      <c r="A206" s="475" t="s">
        <v>1488</v>
      </c>
      <c r="B206" s="483" t="s">
        <v>1593</v>
      </c>
    </row>
    <row r="207" spans="1:2">
      <c r="A207" s="484" t="s">
        <v>790</v>
      </c>
      <c r="B207" s="483" t="s">
        <v>1593</v>
      </c>
    </row>
    <row r="208" spans="1:2">
      <c r="A208" s="484" t="s">
        <v>791</v>
      </c>
      <c r="B208" s="483" t="s">
        <v>1593</v>
      </c>
    </row>
    <row r="209" spans="1:2">
      <c r="A209" s="461" t="s">
        <v>792</v>
      </c>
      <c r="B209" s="483" t="s">
        <v>1171</v>
      </c>
    </row>
    <row r="210" spans="1:2">
      <c r="A210" s="461" t="s">
        <v>793</v>
      </c>
      <c r="B210" s="494" t="s">
        <v>1172</v>
      </c>
    </row>
    <row r="211" spans="1:2">
      <c r="A211" s="461" t="s">
        <v>794</v>
      </c>
      <c r="B211" s="464" t="s">
        <v>1491</v>
      </c>
    </row>
    <row r="212" spans="1:2">
      <c r="A212" s="461" t="s">
        <v>1492</v>
      </c>
      <c r="B212" s="464" t="s">
        <v>1792</v>
      </c>
    </row>
    <row r="213" spans="1:2">
      <c r="A213" s="461" t="s">
        <v>1494</v>
      </c>
      <c r="B213" s="464" t="s">
        <v>0</v>
      </c>
    </row>
    <row r="214" spans="1:2">
      <c r="A214" s="461" t="s">
        <v>1495</v>
      </c>
      <c r="B214" s="464" t="s">
        <v>1173</v>
      </c>
    </row>
    <row r="215" spans="1:2">
      <c r="A215" s="461" t="s">
        <v>798</v>
      </c>
      <c r="B215" s="464" t="s">
        <v>634</v>
      </c>
    </row>
    <row r="216" spans="1:2">
      <c r="A216" s="461" t="s">
        <v>799</v>
      </c>
      <c r="B216" s="464"/>
    </row>
    <row r="217" spans="1:2">
      <c r="A217" s="461" t="s">
        <v>1498</v>
      </c>
      <c r="B217" s="462" t="s">
        <v>1485</v>
      </c>
    </row>
    <row r="218" spans="1:2">
      <c r="A218" s="461" t="s">
        <v>1499</v>
      </c>
      <c r="B218" s="465" t="s">
        <v>1500</v>
      </c>
    </row>
    <row r="219" spans="1:2" ht="25.8" thickBot="1">
      <c r="A219" s="466" t="s">
        <v>1501</v>
      </c>
      <c r="B219" s="485" t="s">
        <v>1174</v>
      </c>
    </row>
  </sheetData>
  <mergeCells count="6">
    <mergeCell ref="A201:A203"/>
    <mergeCell ref="B201:B203"/>
    <mergeCell ref="A2:A3"/>
    <mergeCell ref="B2:B3"/>
    <mergeCell ref="A40:A42"/>
    <mergeCell ref="B40:B42"/>
  </mergeCells>
  <phoneticPr fontId="3"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dimension ref="A1:DL58"/>
  <sheetViews>
    <sheetView topLeftCell="C1" zoomScale="75" workbookViewId="0">
      <selection activeCell="D13" sqref="D13"/>
    </sheetView>
  </sheetViews>
  <sheetFormatPr defaultColWidth="9.109375" defaultRowHeight="13.2"/>
  <cols>
    <col min="1" max="1" width="9.109375" style="8"/>
    <col min="2" max="2" width="38.44140625" style="8" bestFit="1" customWidth="1"/>
    <col min="3" max="3" width="6.5546875" style="8" customWidth="1"/>
    <col min="4" max="4" width="24.33203125" style="8" customWidth="1"/>
    <col min="5" max="5" width="68.88671875" style="8" bestFit="1" customWidth="1"/>
    <col min="6" max="6" width="12.5546875" style="8" bestFit="1" customWidth="1"/>
    <col min="7" max="7" width="15.5546875" style="8" customWidth="1"/>
    <col min="8" max="8" width="10" style="8" bestFit="1" customWidth="1"/>
    <col min="9" max="12" width="11" style="8" customWidth="1"/>
    <col min="13" max="16" width="0" style="8" hidden="1" customWidth="1"/>
    <col min="17" max="20" width="9.109375" style="8"/>
    <col min="21" max="25" width="0" style="8" hidden="1" customWidth="1"/>
    <col min="26" max="32" width="9.109375" style="8"/>
    <col min="33" max="33" width="10.109375" style="8" customWidth="1"/>
    <col min="34" max="34" width="15.44140625" style="8" customWidth="1"/>
    <col min="35" max="37" width="15.44140625" style="8" hidden="1" customWidth="1"/>
    <col min="38" max="38" width="10.109375" style="8" customWidth="1"/>
    <col min="39" max="43" width="15.44140625" style="8" hidden="1" customWidth="1"/>
    <col min="44" max="44" width="10.109375" style="8" hidden="1" customWidth="1"/>
    <col min="45" max="54" width="15.44140625" style="8" hidden="1" customWidth="1"/>
    <col min="55" max="55" width="10.109375" style="8" hidden="1" customWidth="1"/>
    <col min="56" max="62" width="15.44140625" style="8" customWidth="1"/>
    <col min="63" max="63" width="10.109375" style="8" customWidth="1"/>
    <col min="64" max="68" width="15.44140625" style="8" hidden="1" customWidth="1"/>
    <col min="69" max="69" width="10.109375" style="8" hidden="1" customWidth="1"/>
    <col min="70" max="75" width="15.44140625" style="8" customWidth="1"/>
    <col min="76" max="76" width="10.109375" style="8" customWidth="1"/>
    <col min="77" max="116" width="9.109375" style="8"/>
    <col min="117" max="16384" width="9.109375" style="165"/>
  </cols>
  <sheetData>
    <row r="1" spans="1:116" s="13" customFormat="1" ht="13.8" thickBot="1">
      <c r="C1" s="30" t="s">
        <v>1735</v>
      </c>
      <c r="H1" s="844" t="s">
        <v>1736</v>
      </c>
      <c r="I1" s="844"/>
      <c r="J1" s="844"/>
      <c r="K1" s="844"/>
      <c r="L1" s="844"/>
      <c r="M1" s="844"/>
      <c r="N1" s="844"/>
      <c r="O1" s="844"/>
      <c r="P1" s="844"/>
      <c r="Q1" s="31"/>
      <c r="R1" s="845" t="s">
        <v>1737</v>
      </c>
      <c r="S1" s="845"/>
      <c r="T1" s="845"/>
      <c r="U1" s="845"/>
      <c r="V1" s="845"/>
      <c r="W1" s="845"/>
      <c r="X1" s="845"/>
      <c r="Y1" s="845"/>
      <c r="Z1" s="32"/>
      <c r="AA1" s="260"/>
      <c r="AB1" s="260"/>
      <c r="AC1" s="260"/>
      <c r="AD1" s="260"/>
      <c r="AE1" s="260"/>
      <c r="AF1" s="260"/>
      <c r="AG1" s="268"/>
      <c r="AH1" s="33"/>
      <c r="AI1" s="33"/>
      <c r="AJ1" s="33"/>
      <c r="AK1" s="33"/>
      <c r="AL1" s="268"/>
      <c r="AM1" s="33"/>
      <c r="AN1" s="33"/>
      <c r="AO1" s="33"/>
      <c r="AP1" s="33"/>
      <c r="AQ1" s="33"/>
      <c r="AR1" s="268"/>
      <c r="AS1" s="33"/>
      <c r="AT1" s="33"/>
      <c r="AU1" s="33"/>
      <c r="AV1" s="33"/>
      <c r="AW1" s="33"/>
      <c r="AX1" s="33"/>
      <c r="AY1" s="33"/>
      <c r="AZ1" s="33"/>
      <c r="BA1" s="33"/>
      <c r="BB1" s="33"/>
      <c r="BC1" s="268"/>
      <c r="BD1" s="33"/>
      <c r="BE1" s="33"/>
      <c r="BF1" s="33"/>
      <c r="BG1" s="33"/>
      <c r="BH1" s="33"/>
      <c r="BI1" s="33"/>
      <c r="BJ1" s="33"/>
      <c r="BK1" s="268"/>
      <c r="BL1" s="33"/>
      <c r="BM1" s="33"/>
      <c r="BN1" s="33"/>
      <c r="BO1" s="33"/>
      <c r="BP1" s="33"/>
      <c r="BQ1" s="268"/>
      <c r="BR1" s="34" t="s">
        <v>1342</v>
      </c>
      <c r="BS1" s="35"/>
      <c r="BT1" s="35"/>
      <c r="BU1" s="35"/>
      <c r="BV1" s="35"/>
      <c r="BW1" s="35"/>
      <c r="BX1" s="268"/>
      <c r="BY1" s="35"/>
      <c r="BZ1" s="2"/>
      <c r="CA1" s="2"/>
      <c r="CB1" s="2"/>
      <c r="CC1" s="2"/>
      <c r="CD1" s="2"/>
      <c r="CE1" s="1" t="s">
        <v>1735</v>
      </c>
      <c r="CF1" s="2"/>
      <c r="CG1" s="2"/>
      <c r="CH1" s="2"/>
      <c r="CI1" s="2"/>
      <c r="CJ1" s="2"/>
      <c r="CK1" s="2"/>
      <c r="CL1" s="2"/>
      <c r="CM1" s="36"/>
      <c r="CN1" s="36"/>
      <c r="CO1" s="36"/>
      <c r="CP1" s="36"/>
      <c r="CQ1" s="36"/>
      <c r="CR1" s="37" t="s">
        <v>1343</v>
      </c>
      <c r="CS1" s="36"/>
      <c r="CT1" s="36"/>
      <c r="CU1" s="36"/>
      <c r="CV1" s="36"/>
      <c r="CW1" s="36"/>
      <c r="CX1" s="36"/>
      <c r="CY1" s="36"/>
      <c r="CZ1" s="38"/>
      <c r="DA1" s="38"/>
      <c r="DB1" s="38"/>
      <c r="DC1" s="38"/>
      <c r="DD1" s="38"/>
      <c r="DE1" s="38"/>
      <c r="DF1" s="39" t="s">
        <v>1738</v>
      </c>
      <c r="DG1" s="38"/>
      <c r="DH1" s="38"/>
      <c r="DI1" s="38"/>
      <c r="DJ1" s="38"/>
      <c r="DK1" s="38"/>
      <c r="DL1" s="38"/>
    </row>
    <row r="2" spans="1:116" s="396" customFormat="1" ht="72.75" customHeight="1" thickBot="1">
      <c r="A2" s="376" t="s">
        <v>1739</v>
      </c>
      <c r="B2" s="377" t="s">
        <v>346</v>
      </c>
      <c r="C2" s="378" t="s">
        <v>1740</v>
      </c>
      <c r="D2" s="379" t="s">
        <v>1741</v>
      </c>
      <c r="E2" s="805" t="s">
        <v>1319</v>
      </c>
      <c r="F2" s="379" t="s">
        <v>1320</v>
      </c>
      <c r="G2" s="380" t="s">
        <v>1788</v>
      </c>
      <c r="H2" s="378" t="s">
        <v>1321</v>
      </c>
      <c r="I2" s="379" t="s">
        <v>1789</v>
      </c>
      <c r="J2" s="379" t="s">
        <v>1322</v>
      </c>
      <c r="K2" s="379" t="s">
        <v>1581</v>
      </c>
      <c r="L2" s="379" t="s">
        <v>1582</v>
      </c>
      <c r="M2" s="379" t="s">
        <v>1590</v>
      </c>
      <c r="N2" s="379" t="s">
        <v>1573</v>
      </c>
      <c r="O2" s="379" t="s">
        <v>1591</v>
      </c>
      <c r="P2" s="379" t="s">
        <v>1743</v>
      </c>
      <c r="Q2" s="381" t="s">
        <v>1323</v>
      </c>
      <c r="R2" s="382" t="s">
        <v>1324</v>
      </c>
      <c r="S2" s="382" t="s">
        <v>1325</v>
      </c>
      <c r="T2" s="382" t="s">
        <v>1583</v>
      </c>
      <c r="U2" s="382" t="s">
        <v>1584</v>
      </c>
      <c r="V2" s="382" t="s">
        <v>1585</v>
      </c>
      <c r="W2" s="382" t="s">
        <v>2024</v>
      </c>
      <c r="X2" s="382" t="s">
        <v>1586</v>
      </c>
      <c r="Y2" s="382" t="s">
        <v>1587</v>
      </c>
      <c r="Z2" s="383" t="s">
        <v>1323</v>
      </c>
      <c r="AA2" s="384" t="s">
        <v>1916</v>
      </c>
      <c r="AB2" s="385" t="s">
        <v>1340</v>
      </c>
      <c r="AC2" s="385" t="s">
        <v>1588</v>
      </c>
      <c r="AD2" s="385" t="s">
        <v>493</v>
      </c>
      <c r="AE2" s="385" t="s">
        <v>550</v>
      </c>
      <c r="AF2" s="385" t="s">
        <v>1589</v>
      </c>
      <c r="AG2" s="386" t="s">
        <v>1781</v>
      </c>
      <c r="AH2" s="397" t="s">
        <v>1746</v>
      </c>
      <c r="AI2" s="397" t="s">
        <v>1744</v>
      </c>
      <c r="AJ2" s="397" t="s">
        <v>1777</v>
      </c>
      <c r="AK2" s="397" t="s">
        <v>1755</v>
      </c>
      <c r="AL2" s="386" t="s">
        <v>1780</v>
      </c>
      <c r="AM2" s="397" t="s">
        <v>1770</v>
      </c>
      <c r="AN2" s="397" t="s">
        <v>1764</v>
      </c>
      <c r="AO2" s="397" t="s">
        <v>1767</v>
      </c>
      <c r="AP2" s="397" t="s">
        <v>1773</v>
      </c>
      <c r="AQ2" s="397" t="s">
        <v>1769</v>
      </c>
      <c r="AR2" s="386" t="s">
        <v>1782</v>
      </c>
      <c r="AS2" s="397" t="s">
        <v>1756</v>
      </c>
      <c r="AT2" s="397" t="s">
        <v>1757</v>
      </c>
      <c r="AU2" s="397" t="s">
        <v>1758</v>
      </c>
      <c r="AV2" s="397" t="s">
        <v>1759</v>
      </c>
      <c r="AW2" s="397" t="s">
        <v>1760</v>
      </c>
      <c r="AX2" s="397" t="s">
        <v>1761</v>
      </c>
      <c r="AY2" s="397" t="s">
        <v>1762</v>
      </c>
      <c r="AZ2" s="397" t="s">
        <v>1763</v>
      </c>
      <c r="BA2" s="397" t="s">
        <v>1778</v>
      </c>
      <c r="BB2" s="397" t="s">
        <v>1779</v>
      </c>
      <c r="BC2" s="386" t="s">
        <v>1783</v>
      </c>
      <c r="BD2" s="397" t="s">
        <v>1747</v>
      </c>
      <c r="BE2" s="397" t="s">
        <v>1749</v>
      </c>
      <c r="BF2" s="397" t="s">
        <v>1751</v>
      </c>
      <c r="BG2" s="397" t="s">
        <v>1753</v>
      </c>
      <c r="BH2" s="397" t="s">
        <v>1748</v>
      </c>
      <c r="BI2" s="397" t="s">
        <v>1750</v>
      </c>
      <c r="BJ2" s="397" t="s">
        <v>1752</v>
      </c>
      <c r="BK2" s="386" t="s">
        <v>1784</v>
      </c>
      <c r="BL2" s="397" t="s">
        <v>1754</v>
      </c>
      <c r="BM2" s="397" t="s">
        <v>1745</v>
      </c>
      <c r="BN2" s="397" t="s">
        <v>643</v>
      </c>
      <c r="BO2" s="397" t="s">
        <v>1776</v>
      </c>
      <c r="BP2" s="397" t="s">
        <v>1775</v>
      </c>
      <c r="BQ2" s="386" t="s">
        <v>1785</v>
      </c>
      <c r="BR2" s="397" t="s">
        <v>1765</v>
      </c>
      <c r="BS2" s="397" t="s">
        <v>1771</v>
      </c>
      <c r="BT2" s="397" t="s">
        <v>1766</v>
      </c>
      <c r="BU2" s="397" t="s">
        <v>1772</v>
      </c>
      <c r="BV2" s="397" t="s">
        <v>1768</v>
      </c>
      <c r="BW2" s="397" t="s">
        <v>1774</v>
      </c>
      <c r="BX2" s="386" t="s">
        <v>1786</v>
      </c>
      <c r="BY2" s="398" t="s">
        <v>1787</v>
      </c>
      <c r="BZ2" s="399" t="s">
        <v>1326</v>
      </c>
      <c r="CA2" s="399" t="s">
        <v>1327</v>
      </c>
      <c r="CB2" s="399" t="s">
        <v>1328</v>
      </c>
      <c r="CC2" s="399" t="s">
        <v>1329</v>
      </c>
      <c r="CD2" s="399" t="s">
        <v>1330</v>
      </c>
      <c r="CE2" s="399" t="s">
        <v>1331</v>
      </c>
      <c r="CF2" s="399" t="s">
        <v>1332</v>
      </c>
      <c r="CG2" s="399" t="s">
        <v>1333</v>
      </c>
      <c r="CH2" s="399" t="s">
        <v>1334</v>
      </c>
      <c r="CI2" s="399" t="s">
        <v>1335</v>
      </c>
      <c r="CJ2" s="399" t="s">
        <v>1336</v>
      </c>
      <c r="CK2" s="399" t="s">
        <v>1337</v>
      </c>
      <c r="CL2" s="400" t="s">
        <v>1323</v>
      </c>
      <c r="CM2" s="401" t="s">
        <v>1326</v>
      </c>
      <c r="CN2" s="401" t="s">
        <v>1327</v>
      </c>
      <c r="CO2" s="401" t="s">
        <v>1328</v>
      </c>
      <c r="CP2" s="401" t="s">
        <v>1329</v>
      </c>
      <c r="CQ2" s="401" t="s">
        <v>1330</v>
      </c>
      <c r="CR2" s="401" t="s">
        <v>1331</v>
      </c>
      <c r="CS2" s="401" t="s">
        <v>1332</v>
      </c>
      <c r="CT2" s="401" t="s">
        <v>1333</v>
      </c>
      <c r="CU2" s="401" t="s">
        <v>1334</v>
      </c>
      <c r="CV2" s="401" t="s">
        <v>1335</v>
      </c>
      <c r="CW2" s="401" t="s">
        <v>1336</v>
      </c>
      <c r="CX2" s="401" t="s">
        <v>1337</v>
      </c>
      <c r="CY2" s="402" t="s">
        <v>1323</v>
      </c>
      <c r="CZ2" s="403" t="s">
        <v>1326</v>
      </c>
      <c r="DA2" s="404" t="s">
        <v>1327</v>
      </c>
      <c r="DB2" s="404" t="s">
        <v>1328</v>
      </c>
      <c r="DC2" s="404" t="s">
        <v>1329</v>
      </c>
      <c r="DD2" s="404" t="s">
        <v>1330</v>
      </c>
      <c r="DE2" s="404" t="s">
        <v>1331</v>
      </c>
      <c r="DF2" s="404" t="s">
        <v>1332</v>
      </c>
      <c r="DG2" s="404" t="s">
        <v>1333</v>
      </c>
      <c r="DH2" s="404" t="s">
        <v>1334</v>
      </c>
      <c r="DI2" s="404" t="s">
        <v>1335</v>
      </c>
      <c r="DJ2" s="404" t="s">
        <v>1336</v>
      </c>
      <c r="DK2" s="404" t="s">
        <v>1337</v>
      </c>
      <c r="DL2" s="405" t="s">
        <v>1323</v>
      </c>
    </row>
    <row r="3" spans="1:116">
      <c r="A3" s="52"/>
      <c r="B3" s="48" t="s">
        <v>559</v>
      </c>
      <c r="C3" s="4" t="s">
        <v>2052</v>
      </c>
      <c r="D3" s="160" t="s">
        <v>2053</v>
      </c>
      <c r="E3" s="4" t="s">
        <v>1197</v>
      </c>
      <c r="F3" s="4" t="s">
        <v>1338</v>
      </c>
      <c r="G3" s="301"/>
      <c r="H3" s="640">
        <f>10663-78-528-5000-2000</f>
        <v>3057</v>
      </c>
      <c r="I3" s="830">
        <f>4615-630-150-1900+100-500</f>
        <v>1535</v>
      </c>
      <c r="J3" s="14">
        <v>510</v>
      </c>
      <c r="K3" s="14">
        <v>266</v>
      </c>
      <c r="L3" s="14"/>
      <c r="M3" s="14"/>
      <c r="N3" s="14"/>
      <c r="O3" s="14"/>
      <c r="P3" s="14"/>
      <c r="Q3" s="51">
        <f t="shared" ref="Q3:Q11" si="0">SUM(H3:P3)</f>
        <v>5368</v>
      </c>
      <c r="R3" s="14"/>
      <c r="S3" s="14"/>
      <c r="T3" s="14">
        <f t="shared" ref="T3:T11" si="1">Q3</f>
        <v>5368</v>
      </c>
      <c r="U3" s="14"/>
      <c r="V3" s="14"/>
      <c r="W3" s="14"/>
      <c r="X3" s="14"/>
      <c r="Y3" s="14"/>
      <c r="Z3" s="48">
        <f t="shared" ref="Z3:Z32" si="2">SUM(R3:Y3)</f>
        <v>5368</v>
      </c>
      <c r="AA3" s="614">
        <v>1152</v>
      </c>
      <c r="AB3" s="14"/>
      <c r="AC3" s="614">
        <v>2415</v>
      </c>
      <c r="AD3" s="14"/>
      <c r="AE3" s="14"/>
      <c r="AF3" s="614">
        <f>4881-630-1900-150+100-500</f>
        <v>1801</v>
      </c>
      <c r="AG3" s="48">
        <f t="shared" ref="AG3:AG32" si="3">T3-SUM(AA3:AF3)</f>
        <v>0</v>
      </c>
      <c r="AH3" s="14">
        <f t="shared" ref="AH3:AH11" si="4">AA3</f>
        <v>1152</v>
      </c>
      <c r="AI3" s="14"/>
      <c r="AJ3" s="14"/>
      <c r="AK3" s="14"/>
      <c r="AL3" s="48">
        <f t="shared" ref="AL3:AL32" si="5">AA3-SUM(AH3:AK3)</f>
        <v>0</v>
      </c>
      <c r="AM3" s="14"/>
      <c r="AN3" s="14"/>
      <c r="AO3" s="14"/>
      <c r="AP3" s="14"/>
      <c r="AQ3" s="14"/>
      <c r="AR3" s="48">
        <f>AD3-SUM(AM3:AQ3)</f>
        <v>0</v>
      </c>
      <c r="AS3" s="14"/>
      <c r="AT3" s="14"/>
      <c r="AU3" s="14"/>
      <c r="AV3" s="14"/>
      <c r="AW3" s="14"/>
      <c r="AX3" s="14"/>
      <c r="AY3" s="14"/>
      <c r="AZ3" s="14"/>
      <c r="BA3" s="14"/>
      <c r="BB3" s="14"/>
      <c r="BC3" s="48">
        <f>AB3-SUM(AS3:BB3)</f>
        <v>0</v>
      </c>
      <c r="BD3" s="14">
        <v>1801</v>
      </c>
      <c r="BE3" s="14"/>
      <c r="BF3" s="14"/>
      <c r="BG3" s="14"/>
      <c r="BH3" s="14"/>
      <c r="BI3" s="14"/>
      <c r="BJ3" s="14"/>
      <c r="BK3" s="48">
        <f t="shared" ref="BK3:BK8" si="6">AF3-SUM(BD3:BJ3)</f>
        <v>0</v>
      </c>
      <c r="BL3" s="14"/>
      <c r="BM3" s="14"/>
      <c r="BN3" s="14">
        <v>0</v>
      </c>
      <c r="BO3" s="14"/>
      <c r="BP3" s="14">
        <v>0</v>
      </c>
      <c r="BQ3" s="48">
        <f t="shared" ref="BQ3:BQ8" si="7">AE3-SUM(BL3:BP3)</f>
        <v>0</v>
      </c>
      <c r="BR3" s="21"/>
      <c r="BS3" s="14">
        <v>0</v>
      </c>
      <c r="BT3" s="14">
        <f>$AC$3/4</f>
        <v>603.75</v>
      </c>
      <c r="BU3" s="14">
        <f>$AC$3/4</f>
        <v>603.75</v>
      </c>
      <c r="BV3" s="14">
        <f>$AC$3/4</f>
        <v>603.75</v>
      </c>
      <c r="BW3" s="14">
        <f>$AC$3/4</f>
        <v>603.75</v>
      </c>
      <c r="BX3" s="28">
        <f t="shared" ref="BX3:BX8" si="8">AC3-SUM(BR3:BW3)</f>
        <v>0</v>
      </c>
      <c r="BY3" s="48">
        <f t="shared" ref="BY3:BY8" si="9">SUM(AH3:AK3,AM3:AQ3,AS3:BB3,BD3:BJ3,BL3:BP3,BR3:BW3)</f>
        <v>5368</v>
      </c>
      <c r="BZ3" s="14">
        <v>0</v>
      </c>
      <c r="CA3" s="14">
        <v>0</v>
      </c>
      <c r="CB3" s="14">
        <v>0</v>
      </c>
      <c r="CC3" s="14">
        <v>0</v>
      </c>
      <c r="CD3" s="14">
        <v>0</v>
      </c>
      <c r="CE3" s="14">
        <v>0</v>
      </c>
      <c r="CF3" s="14">
        <v>0</v>
      </c>
      <c r="CG3" s="14">
        <v>0</v>
      </c>
      <c r="CH3" s="14">
        <v>0</v>
      </c>
      <c r="CI3" s="14">
        <v>0</v>
      </c>
      <c r="CJ3" s="14">
        <v>0</v>
      </c>
      <c r="CK3" s="14">
        <v>0</v>
      </c>
      <c r="CL3" s="48">
        <f>SUM(BZ3:CK3)</f>
        <v>0</v>
      </c>
      <c r="CM3" s="21">
        <v>0</v>
      </c>
      <c r="CN3" s="14">
        <v>0</v>
      </c>
      <c r="CO3" s="14">
        <v>0</v>
      </c>
      <c r="CP3" s="14">
        <v>0</v>
      </c>
      <c r="CQ3" s="14">
        <v>0</v>
      </c>
      <c r="CR3" s="14">
        <v>0</v>
      </c>
      <c r="CS3" s="14">
        <v>0</v>
      </c>
      <c r="CT3" s="14">
        <v>0</v>
      </c>
      <c r="CU3" s="14">
        <v>0</v>
      </c>
      <c r="CV3" s="14">
        <v>0</v>
      </c>
      <c r="CW3" s="14">
        <v>0</v>
      </c>
      <c r="CX3" s="14">
        <v>0</v>
      </c>
      <c r="CY3" s="51">
        <f>SUM(CM3:CX3)</f>
        <v>0</v>
      </c>
      <c r="CZ3" s="21">
        <v>0</v>
      </c>
      <c r="DA3" s="14">
        <v>0</v>
      </c>
      <c r="DB3" s="14">
        <v>0</v>
      </c>
      <c r="DC3" s="14">
        <v>0</v>
      </c>
      <c r="DD3" s="14">
        <v>0</v>
      </c>
      <c r="DE3" s="14">
        <v>0</v>
      </c>
      <c r="DF3" s="14">
        <v>0</v>
      </c>
      <c r="DG3" s="14">
        <v>0</v>
      </c>
      <c r="DH3" s="14">
        <v>0</v>
      </c>
      <c r="DI3" s="14">
        <v>0</v>
      </c>
      <c r="DJ3" s="14">
        <v>0</v>
      </c>
      <c r="DK3" s="14">
        <v>0</v>
      </c>
      <c r="DL3" s="51">
        <f>SUM(CZ3:DK3)</f>
        <v>0</v>
      </c>
    </row>
    <row r="4" spans="1:116" s="13" customFormat="1">
      <c r="A4" s="28"/>
      <c r="B4" s="49" t="s">
        <v>559</v>
      </c>
      <c r="C4" s="4" t="s">
        <v>2052</v>
      </c>
      <c r="D4" s="69" t="s">
        <v>2053</v>
      </c>
      <c r="E4" s="4" t="s">
        <v>1196</v>
      </c>
      <c r="F4" s="4" t="s">
        <v>1338</v>
      </c>
      <c r="G4" s="292"/>
      <c r="H4" s="512">
        <v>5000</v>
      </c>
      <c r="I4" s="510">
        <f>1900+75</f>
        <v>1975</v>
      </c>
      <c r="J4" s="11"/>
      <c r="K4" s="11"/>
      <c r="L4" s="11"/>
      <c r="M4" s="11"/>
      <c r="N4" s="11"/>
      <c r="O4" s="11"/>
      <c r="P4" s="11"/>
      <c r="Q4" s="26">
        <f>SUM(H4:P4)</f>
        <v>6975</v>
      </c>
      <c r="R4" s="11"/>
      <c r="S4" s="11"/>
      <c r="T4" s="11">
        <f>Q4</f>
        <v>6975</v>
      </c>
      <c r="U4" s="11"/>
      <c r="V4" s="11"/>
      <c r="W4" s="11"/>
      <c r="X4" s="11"/>
      <c r="Y4" s="11"/>
      <c r="Z4" s="49">
        <f>SUM(R4:Y4)</f>
        <v>6975</v>
      </c>
      <c r="AA4" s="510">
        <v>1100</v>
      </c>
      <c r="AB4" s="11"/>
      <c r="AC4" s="510">
        <v>3900</v>
      </c>
      <c r="AD4" s="11"/>
      <c r="AE4" s="11"/>
      <c r="AF4" s="510">
        <f>1900+75</f>
        <v>1975</v>
      </c>
      <c r="AG4" s="49">
        <f>T4-SUM(AA4:AF4)</f>
        <v>0</v>
      </c>
      <c r="AH4" s="11">
        <f>AA4</f>
        <v>1100</v>
      </c>
      <c r="AI4" s="11"/>
      <c r="AJ4" s="11"/>
      <c r="AK4" s="11"/>
      <c r="AL4" s="49">
        <f>AA4-SUM(AH4:AK4)</f>
        <v>0</v>
      </c>
      <c r="AM4" s="11"/>
      <c r="AN4" s="11"/>
      <c r="AO4" s="11"/>
      <c r="AP4" s="11"/>
      <c r="AQ4" s="11"/>
      <c r="AR4" s="49">
        <f>AD4-SUM(AM4:AQ4)</f>
        <v>0</v>
      </c>
      <c r="AS4" s="11"/>
      <c r="AT4" s="11"/>
      <c r="AU4" s="11"/>
      <c r="AV4" s="11"/>
      <c r="AW4" s="11"/>
      <c r="AX4" s="11"/>
      <c r="AY4" s="11"/>
      <c r="AZ4" s="11"/>
      <c r="BA4" s="11"/>
      <c r="BB4" s="11"/>
      <c r="BC4" s="49">
        <f>AB4-SUM(AS4:BB4)</f>
        <v>0</v>
      </c>
      <c r="BD4" s="11">
        <f>AF4</f>
        <v>1975</v>
      </c>
      <c r="BE4" s="11"/>
      <c r="BF4" s="11"/>
      <c r="BG4" s="11"/>
      <c r="BH4" s="11"/>
      <c r="BI4" s="11"/>
      <c r="BJ4" s="11"/>
      <c r="BK4" s="49">
        <f t="shared" si="6"/>
        <v>0</v>
      </c>
      <c r="BL4" s="11"/>
      <c r="BM4" s="11"/>
      <c r="BN4" s="11">
        <v>0</v>
      </c>
      <c r="BO4" s="11"/>
      <c r="BP4" s="11">
        <v>0</v>
      </c>
      <c r="BQ4" s="49">
        <f t="shared" si="7"/>
        <v>0</v>
      </c>
      <c r="BR4" s="15"/>
      <c r="BS4" s="11">
        <v>0</v>
      </c>
      <c r="BT4" s="11">
        <f>$AC$4/4</f>
        <v>975</v>
      </c>
      <c r="BU4" s="11">
        <f>$AC$4/4</f>
        <v>975</v>
      </c>
      <c r="BV4" s="11">
        <f>$AC$4/4</f>
        <v>975</v>
      </c>
      <c r="BW4" s="11">
        <f>$AC$4/4</f>
        <v>975</v>
      </c>
      <c r="BX4" s="28">
        <f t="shared" si="8"/>
        <v>0</v>
      </c>
      <c r="BY4" s="49">
        <f t="shared" si="9"/>
        <v>6975</v>
      </c>
      <c r="BZ4" s="11">
        <v>0</v>
      </c>
      <c r="CA4" s="11">
        <v>0</v>
      </c>
      <c r="CB4" s="11">
        <v>0</v>
      </c>
      <c r="CC4" s="11">
        <v>0</v>
      </c>
      <c r="CD4" s="11">
        <v>0</v>
      </c>
      <c r="CE4" s="11">
        <v>0</v>
      </c>
      <c r="CF4" s="11">
        <v>0</v>
      </c>
      <c r="CG4" s="11">
        <v>0</v>
      </c>
      <c r="CH4" s="11">
        <v>0</v>
      </c>
      <c r="CI4" s="11">
        <v>0</v>
      </c>
      <c r="CJ4" s="11">
        <v>0</v>
      </c>
      <c r="CK4" s="11">
        <v>0</v>
      </c>
      <c r="CL4" s="49">
        <f>SUM(BZ4:CK4)</f>
        <v>0</v>
      </c>
      <c r="CM4" s="15">
        <v>0</v>
      </c>
      <c r="CN4" s="11">
        <v>0</v>
      </c>
      <c r="CO4" s="11">
        <v>0</v>
      </c>
      <c r="CP4" s="11">
        <v>0</v>
      </c>
      <c r="CQ4" s="11">
        <v>0</v>
      </c>
      <c r="CR4" s="11">
        <v>0</v>
      </c>
      <c r="CS4" s="11">
        <v>0</v>
      </c>
      <c r="CT4" s="11">
        <v>0</v>
      </c>
      <c r="CU4" s="11">
        <v>0</v>
      </c>
      <c r="CV4" s="11">
        <v>0</v>
      </c>
      <c r="CW4" s="11">
        <v>0</v>
      </c>
      <c r="CX4" s="11">
        <v>0</v>
      </c>
      <c r="CY4" s="26">
        <f>SUM(CM4:CX4)</f>
        <v>0</v>
      </c>
      <c r="CZ4" s="15">
        <v>0</v>
      </c>
      <c r="DA4" s="11">
        <v>0</v>
      </c>
      <c r="DB4" s="11">
        <v>0</v>
      </c>
      <c r="DC4" s="11">
        <v>0</v>
      </c>
      <c r="DD4" s="11">
        <v>0</v>
      </c>
      <c r="DE4" s="11">
        <v>0</v>
      </c>
      <c r="DF4" s="11">
        <v>0</v>
      </c>
      <c r="DG4" s="11">
        <v>0</v>
      </c>
      <c r="DH4" s="11">
        <v>0</v>
      </c>
      <c r="DI4" s="11">
        <v>0</v>
      </c>
      <c r="DJ4" s="11">
        <v>0</v>
      </c>
      <c r="DK4" s="11">
        <v>0</v>
      </c>
      <c r="DL4" s="26">
        <f>SUM(CZ4:DK4)</f>
        <v>0</v>
      </c>
    </row>
    <row r="5" spans="1:116">
      <c r="A5" s="47"/>
      <c r="B5" s="49" t="s">
        <v>560</v>
      </c>
      <c r="C5" s="69" t="s">
        <v>2052</v>
      </c>
      <c r="D5" s="4" t="s">
        <v>2053</v>
      </c>
      <c r="E5" s="4" t="s">
        <v>2155</v>
      </c>
      <c r="F5" s="4" t="s">
        <v>1338</v>
      </c>
      <c r="G5" s="292"/>
      <c r="H5" s="15">
        <f>2600+159+314-46</f>
        <v>3027</v>
      </c>
      <c r="I5" s="11">
        <v>0</v>
      </c>
      <c r="J5" s="11">
        <v>112</v>
      </c>
      <c r="K5" s="11">
        <v>38</v>
      </c>
      <c r="L5" s="11"/>
      <c r="M5" s="11"/>
      <c r="N5" s="11"/>
      <c r="O5" s="11"/>
      <c r="P5" s="11"/>
      <c r="Q5" s="26">
        <f t="shared" si="0"/>
        <v>3177</v>
      </c>
      <c r="R5" s="11"/>
      <c r="S5" s="11"/>
      <c r="T5" s="11">
        <f t="shared" si="1"/>
        <v>3177</v>
      </c>
      <c r="U5" s="11"/>
      <c r="V5" s="11"/>
      <c r="W5" s="11"/>
      <c r="X5" s="11"/>
      <c r="Y5" s="11"/>
      <c r="Z5" s="49">
        <f t="shared" si="2"/>
        <v>3177</v>
      </c>
      <c r="AA5" s="36">
        <f>750+159-46</f>
        <v>863</v>
      </c>
      <c r="AB5" s="11"/>
      <c r="AC5" s="11">
        <f>1962+314</f>
        <v>2276</v>
      </c>
      <c r="AD5" s="11"/>
      <c r="AE5" s="11"/>
      <c r="AF5" s="11">
        <v>38</v>
      </c>
      <c r="AG5" s="49">
        <f t="shared" si="3"/>
        <v>0</v>
      </c>
      <c r="AH5" s="11">
        <f t="shared" si="4"/>
        <v>863</v>
      </c>
      <c r="AI5" s="11"/>
      <c r="AJ5" s="11"/>
      <c r="AK5" s="11"/>
      <c r="AL5" s="49">
        <f t="shared" si="5"/>
        <v>0</v>
      </c>
      <c r="AM5" s="11"/>
      <c r="AN5" s="11"/>
      <c r="AO5" s="11"/>
      <c r="AP5" s="11"/>
      <c r="AQ5" s="11"/>
      <c r="AR5" s="49">
        <f>AD5-SUM(AM5:AQ5)</f>
        <v>0</v>
      </c>
      <c r="AS5" s="11"/>
      <c r="AT5" s="11"/>
      <c r="AU5" s="11"/>
      <c r="AV5" s="11"/>
      <c r="AW5" s="11"/>
      <c r="AX5" s="11"/>
      <c r="AY5" s="11"/>
      <c r="AZ5" s="11"/>
      <c r="BA5" s="11"/>
      <c r="BB5" s="11"/>
      <c r="BC5" s="49">
        <f>AB5-SUM(AS5:BB5)</f>
        <v>0</v>
      </c>
      <c r="BD5" s="11">
        <v>38</v>
      </c>
      <c r="BE5" s="11"/>
      <c r="BF5" s="11"/>
      <c r="BG5" s="11"/>
      <c r="BH5" s="11"/>
      <c r="BI5" s="11"/>
      <c r="BJ5" s="11"/>
      <c r="BK5" s="49">
        <f t="shared" si="6"/>
        <v>0</v>
      </c>
      <c r="BL5" s="11"/>
      <c r="BM5" s="11"/>
      <c r="BN5" s="11">
        <v>0</v>
      </c>
      <c r="BO5" s="11"/>
      <c r="BP5" s="11">
        <v>0</v>
      </c>
      <c r="BQ5" s="49">
        <f t="shared" si="7"/>
        <v>0</v>
      </c>
      <c r="BR5" s="15"/>
      <c r="BS5" s="11">
        <v>0</v>
      </c>
      <c r="BT5" s="11">
        <f>$AC$5/4</f>
        <v>569</v>
      </c>
      <c r="BU5" s="11">
        <f>$AC$5/4</f>
        <v>569</v>
      </c>
      <c r="BV5" s="11">
        <f>$AC$5/4</f>
        <v>569</v>
      </c>
      <c r="BW5" s="11">
        <f>$AC$5/4</f>
        <v>569</v>
      </c>
      <c r="BX5" s="28">
        <f t="shared" si="8"/>
        <v>0</v>
      </c>
      <c r="BY5" s="49">
        <f t="shared" si="9"/>
        <v>3177</v>
      </c>
      <c r="BZ5" s="11">
        <v>0</v>
      </c>
      <c r="CA5" s="11">
        <v>0</v>
      </c>
      <c r="CB5" s="11">
        <v>0</v>
      </c>
      <c r="CC5" s="11">
        <v>0</v>
      </c>
      <c r="CD5" s="11">
        <v>0</v>
      </c>
      <c r="CE5" s="11">
        <v>0</v>
      </c>
      <c r="CF5" s="11">
        <v>0</v>
      </c>
      <c r="CG5" s="11">
        <v>0</v>
      </c>
      <c r="CH5" s="11">
        <v>0</v>
      </c>
      <c r="CI5" s="11">
        <v>0</v>
      </c>
      <c r="CJ5" s="11">
        <v>0</v>
      </c>
      <c r="CK5" s="11">
        <v>0</v>
      </c>
      <c r="CL5" s="49">
        <f>SUM(BZ5:CK5)</f>
        <v>0</v>
      </c>
      <c r="CM5" s="15">
        <v>0</v>
      </c>
      <c r="CN5" s="11">
        <v>0</v>
      </c>
      <c r="CO5" s="11">
        <v>0</v>
      </c>
      <c r="CP5" s="11">
        <v>0</v>
      </c>
      <c r="CQ5" s="11">
        <v>0</v>
      </c>
      <c r="CR5" s="11">
        <v>0</v>
      </c>
      <c r="CS5" s="11">
        <v>0</v>
      </c>
      <c r="CT5" s="11">
        <v>0</v>
      </c>
      <c r="CU5" s="11">
        <v>0</v>
      </c>
      <c r="CV5" s="11">
        <v>0</v>
      </c>
      <c r="CW5" s="11">
        <v>0</v>
      </c>
      <c r="CX5" s="11">
        <v>0</v>
      </c>
      <c r="CY5" s="26">
        <f>SUM(CM5:CX5)</f>
        <v>0</v>
      </c>
      <c r="CZ5" s="15">
        <v>0</v>
      </c>
      <c r="DA5" s="11">
        <v>0</v>
      </c>
      <c r="DB5" s="11">
        <v>0</v>
      </c>
      <c r="DC5" s="11">
        <v>0</v>
      </c>
      <c r="DD5" s="11">
        <v>0</v>
      </c>
      <c r="DE5" s="11">
        <v>0</v>
      </c>
      <c r="DF5" s="11">
        <v>0</v>
      </c>
      <c r="DG5" s="11">
        <v>0</v>
      </c>
      <c r="DH5" s="11">
        <v>0</v>
      </c>
      <c r="DI5" s="11">
        <v>0</v>
      </c>
      <c r="DJ5" s="11">
        <v>0</v>
      </c>
      <c r="DK5" s="11">
        <v>0</v>
      </c>
      <c r="DL5" s="26">
        <f>SUM(CZ5:DK5)</f>
        <v>0</v>
      </c>
    </row>
    <row r="6" spans="1:116">
      <c r="A6" s="47"/>
      <c r="B6" s="49"/>
      <c r="C6" s="69" t="s">
        <v>2052</v>
      </c>
      <c r="D6" s="4" t="s">
        <v>2053</v>
      </c>
      <c r="E6" s="530" t="s">
        <v>1198</v>
      </c>
      <c r="F6" s="4" t="s">
        <v>1338</v>
      </c>
      <c r="G6" s="292" t="s">
        <v>1579</v>
      </c>
      <c r="H6" s="533">
        <v>250</v>
      </c>
      <c r="I6" s="11"/>
      <c r="J6" s="11"/>
      <c r="K6" s="11"/>
      <c r="L6" s="11"/>
      <c r="M6" s="11"/>
      <c r="N6" s="11"/>
      <c r="O6" s="11"/>
      <c r="P6" s="11"/>
      <c r="Q6" s="26">
        <f t="shared" si="0"/>
        <v>250</v>
      </c>
      <c r="R6" s="11"/>
      <c r="S6" s="11"/>
      <c r="T6" s="11">
        <f t="shared" si="1"/>
        <v>250</v>
      </c>
      <c r="U6" s="11"/>
      <c r="V6" s="11"/>
      <c r="W6" s="11"/>
      <c r="X6" s="11"/>
      <c r="Y6" s="11"/>
      <c r="Z6" s="49">
        <f t="shared" si="2"/>
        <v>250</v>
      </c>
      <c r="AA6" s="11">
        <v>250</v>
      </c>
      <c r="AB6" s="11"/>
      <c r="AC6" s="36"/>
      <c r="AD6" s="11"/>
      <c r="AE6" s="11"/>
      <c r="AF6" s="11"/>
      <c r="AG6" s="49">
        <f t="shared" si="3"/>
        <v>0</v>
      </c>
      <c r="AH6" s="11">
        <f t="shared" si="4"/>
        <v>250</v>
      </c>
      <c r="AI6" s="11"/>
      <c r="AJ6" s="11"/>
      <c r="AK6" s="11"/>
      <c r="AL6" s="49">
        <f t="shared" si="5"/>
        <v>0</v>
      </c>
      <c r="AM6" s="11"/>
      <c r="AN6" s="11"/>
      <c r="AO6" s="11"/>
      <c r="AP6" s="11"/>
      <c r="AQ6" s="11"/>
      <c r="AR6" s="49"/>
      <c r="AS6" s="11"/>
      <c r="AT6" s="11"/>
      <c r="AU6" s="11"/>
      <c r="AV6" s="11"/>
      <c r="AW6" s="11"/>
      <c r="AX6" s="11"/>
      <c r="AY6" s="11"/>
      <c r="AZ6" s="11"/>
      <c r="BA6" s="11"/>
      <c r="BB6" s="11"/>
      <c r="BC6" s="49"/>
      <c r="BD6" s="11"/>
      <c r="BE6" s="11"/>
      <c r="BF6" s="11"/>
      <c r="BG6" s="11"/>
      <c r="BH6" s="11"/>
      <c r="BI6" s="11"/>
      <c r="BJ6" s="11"/>
      <c r="BK6" s="49">
        <f t="shared" si="6"/>
        <v>0</v>
      </c>
      <c r="BL6" s="11"/>
      <c r="BM6" s="11"/>
      <c r="BN6" s="11"/>
      <c r="BO6" s="11"/>
      <c r="BP6" s="11"/>
      <c r="BQ6" s="49">
        <f t="shared" si="7"/>
        <v>0</v>
      </c>
      <c r="BR6" s="15"/>
      <c r="BS6" s="11"/>
      <c r="BT6" s="11">
        <f>$AC$6/4</f>
        <v>0</v>
      </c>
      <c r="BU6" s="11">
        <f>$AC$6/4</f>
        <v>0</v>
      </c>
      <c r="BV6" s="11">
        <f>$AC$6/4</f>
        <v>0</v>
      </c>
      <c r="BW6" s="11">
        <f>$AC$6/4</f>
        <v>0</v>
      </c>
      <c r="BX6" s="28">
        <f t="shared" si="8"/>
        <v>0</v>
      </c>
      <c r="BY6" s="49">
        <f t="shared" si="9"/>
        <v>250</v>
      </c>
      <c r="BZ6" s="11"/>
      <c r="CA6" s="11"/>
      <c r="CB6" s="11"/>
      <c r="CC6" s="11"/>
      <c r="CD6" s="11"/>
      <c r="CE6" s="11"/>
      <c r="CF6" s="11"/>
      <c r="CG6" s="11"/>
      <c r="CH6" s="11"/>
      <c r="CI6" s="11"/>
      <c r="CJ6" s="11"/>
      <c r="CK6" s="11"/>
      <c r="CL6" s="49"/>
      <c r="CM6" s="15"/>
      <c r="CN6" s="11"/>
      <c r="CO6" s="11"/>
      <c r="CP6" s="11"/>
      <c r="CQ6" s="11"/>
      <c r="CR6" s="11"/>
      <c r="CS6" s="11"/>
      <c r="CT6" s="11"/>
      <c r="CU6" s="11"/>
      <c r="CV6" s="11"/>
      <c r="CW6" s="11"/>
      <c r="CX6" s="11"/>
      <c r="CY6" s="26"/>
      <c r="CZ6" s="15"/>
      <c r="DA6" s="11"/>
      <c r="DB6" s="11"/>
      <c r="DC6" s="11"/>
      <c r="DD6" s="11"/>
      <c r="DE6" s="11"/>
      <c r="DF6" s="11"/>
      <c r="DG6" s="11"/>
      <c r="DH6" s="11"/>
      <c r="DI6" s="11"/>
      <c r="DJ6" s="11"/>
      <c r="DK6" s="11"/>
      <c r="DL6" s="26"/>
    </row>
    <row r="7" spans="1:116">
      <c r="A7" s="47"/>
      <c r="B7" s="49"/>
      <c r="C7" s="69" t="s">
        <v>2052</v>
      </c>
      <c r="D7" s="4" t="s">
        <v>2053</v>
      </c>
      <c r="E7" s="71" t="s">
        <v>1195</v>
      </c>
      <c r="F7" s="4" t="s">
        <v>1338</v>
      </c>
      <c r="G7" s="292"/>
      <c r="H7" s="512">
        <f>2000+250</f>
        <v>2250</v>
      </c>
      <c r="I7" s="510">
        <v>150</v>
      </c>
      <c r="J7" s="11"/>
      <c r="K7" s="11"/>
      <c r="L7" s="11"/>
      <c r="M7" s="11"/>
      <c r="N7" s="11"/>
      <c r="O7" s="11"/>
      <c r="P7" s="11"/>
      <c r="Q7" s="26">
        <f>SUM(H7:P7)</f>
        <v>2400</v>
      </c>
      <c r="R7" s="11"/>
      <c r="S7" s="11"/>
      <c r="T7" s="11">
        <f>Q7</f>
        <v>2400</v>
      </c>
      <c r="U7" s="11"/>
      <c r="V7" s="11"/>
      <c r="W7" s="11"/>
      <c r="X7" s="11"/>
      <c r="Y7" s="11"/>
      <c r="Z7" s="49">
        <f>SUM(R7:Y7)</f>
        <v>2400</v>
      </c>
      <c r="AA7" s="36">
        <v>250</v>
      </c>
      <c r="AB7" s="11"/>
      <c r="AC7" s="11">
        <f>2000</f>
        <v>2000</v>
      </c>
      <c r="AD7" s="11"/>
      <c r="AE7" s="11"/>
      <c r="AF7" s="11">
        <v>150</v>
      </c>
      <c r="AG7" s="49">
        <f>T7-SUM(AA7:AF7)</f>
        <v>0</v>
      </c>
      <c r="AH7" s="11">
        <f>AA7</f>
        <v>250</v>
      </c>
      <c r="AI7" s="11"/>
      <c r="AJ7" s="11"/>
      <c r="AK7" s="11"/>
      <c r="AL7" s="49">
        <f>AA7-SUM(AH7:AK7)</f>
        <v>0</v>
      </c>
      <c r="AM7" s="11"/>
      <c r="AN7" s="11"/>
      <c r="AO7" s="11"/>
      <c r="AP7" s="11"/>
      <c r="AQ7" s="11"/>
      <c r="AR7" s="49"/>
      <c r="AS7" s="11"/>
      <c r="AT7" s="11"/>
      <c r="AU7" s="11"/>
      <c r="AV7" s="11"/>
      <c r="AW7" s="11"/>
      <c r="AX7" s="11"/>
      <c r="AY7" s="11"/>
      <c r="AZ7" s="11"/>
      <c r="BA7" s="11"/>
      <c r="BB7" s="11"/>
      <c r="BC7" s="49"/>
      <c r="BD7" s="11">
        <v>150</v>
      </c>
      <c r="BE7" s="11"/>
      <c r="BF7" s="11"/>
      <c r="BG7" s="11"/>
      <c r="BH7" s="11"/>
      <c r="BI7" s="11"/>
      <c r="BJ7" s="11"/>
      <c r="BK7" s="49">
        <f t="shared" si="6"/>
        <v>0</v>
      </c>
      <c r="BL7" s="11"/>
      <c r="BM7" s="11"/>
      <c r="BN7" s="11"/>
      <c r="BO7" s="11"/>
      <c r="BP7" s="11"/>
      <c r="BQ7" s="49">
        <f t="shared" si="7"/>
        <v>0</v>
      </c>
      <c r="BR7" s="15"/>
      <c r="BS7" s="11"/>
      <c r="BT7" s="11">
        <f>$AC$7/4</f>
        <v>500</v>
      </c>
      <c r="BU7" s="11">
        <f>$AC$7/4</f>
        <v>500</v>
      </c>
      <c r="BV7" s="11">
        <f>$AC$7/4</f>
        <v>500</v>
      </c>
      <c r="BW7" s="11">
        <f>$AC$7/4</f>
        <v>500</v>
      </c>
      <c r="BX7" s="28">
        <f t="shared" si="8"/>
        <v>0</v>
      </c>
      <c r="BY7" s="49">
        <f t="shared" si="9"/>
        <v>2400</v>
      </c>
      <c r="BZ7" s="11"/>
      <c r="CA7" s="11"/>
      <c r="CB7" s="11"/>
      <c r="CC7" s="11"/>
      <c r="CD7" s="11"/>
      <c r="CE7" s="11"/>
      <c r="CF7" s="11"/>
      <c r="CG7" s="11"/>
      <c r="CH7" s="11"/>
      <c r="CI7" s="11"/>
      <c r="CJ7" s="11"/>
      <c r="CK7" s="11"/>
      <c r="CL7" s="49"/>
      <c r="CM7" s="15"/>
      <c r="CN7" s="11"/>
      <c r="CO7" s="11"/>
      <c r="CP7" s="11"/>
      <c r="CQ7" s="11"/>
      <c r="CR7" s="11"/>
      <c r="CS7" s="11"/>
      <c r="CT7" s="11"/>
      <c r="CU7" s="11"/>
      <c r="CV7" s="11"/>
      <c r="CW7" s="11"/>
      <c r="CX7" s="11"/>
      <c r="CY7" s="26"/>
      <c r="CZ7" s="15"/>
      <c r="DA7" s="11"/>
      <c r="DB7" s="11"/>
      <c r="DC7" s="11"/>
      <c r="DD7" s="11"/>
      <c r="DE7" s="11"/>
      <c r="DF7" s="11"/>
      <c r="DG7" s="11"/>
      <c r="DH7" s="11"/>
      <c r="DI7" s="11"/>
      <c r="DJ7" s="11"/>
      <c r="DK7" s="11"/>
      <c r="DL7" s="26"/>
    </row>
    <row r="8" spans="1:116">
      <c r="A8" s="47"/>
      <c r="B8" s="49"/>
      <c r="C8" s="69" t="s">
        <v>2052</v>
      </c>
      <c r="D8" s="4" t="s">
        <v>2053</v>
      </c>
      <c r="E8" s="530" t="s">
        <v>2156</v>
      </c>
      <c r="F8" s="4" t="s">
        <v>1338</v>
      </c>
      <c r="G8" s="292" t="s">
        <v>1579</v>
      </c>
      <c r="H8" s="533">
        <v>250</v>
      </c>
      <c r="I8" s="11"/>
      <c r="J8" s="11"/>
      <c r="K8" s="11"/>
      <c r="L8" s="11"/>
      <c r="M8" s="11"/>
      <c r="N8" s="11"/>
      <c r="O8" s="11"/>
      <c r="P8" s="11"/>
      <c r="Q8" s="26">
        <f t="shared" si="0"/>
        <v>250</v>
      </c>
      <c r="R8" s="11"/>
      <c r="S8" s="11"/>
      <c r="T8" s="11">
        <f t="shared" si="1"/>
        <v>250</v>
      </c>
      <c r="U8" s="11"/>
      <c r="V8" s="11"/>
      <c r="W8" s="11"/>
      <c r="X8" s="11"/>
      <c r="Y8" s="11"/>
      <c r="Z8" s="49">
        <f t="shared" si="2"/>
        <v>250</v>
      </c>
      <c r="AA8" s="11">
        <v>250</v>
      </c>
      <c r="AB8" s="11"/>
      <c r="AC8" s="11"/>
      <c r="AD8" s="11"/>
      <c r="AE8" s="11"/>
      <c r="AF8" s="11"/>
      <c r="AG8" s="49">
        <f t="shared" si="3"/>
        <v>0</v>
      </c>
      <c r="AH8" s="11">
        <f t="shared" si="4"/>
        <v>250</v>
      </c>
      <c r="AI8" s="11"/>
      <c r="AJ8" s="11"/>
      <c r="AK8" s="11"/>
      <c r="AL8" s="49">
        <f t="shared" si="5"/>
        <v>0</v>
      </c>
      <c r="AM8" s="11"/>
      <c r="AN8" s="11"/>
      <c r="AO8" s="11"/>
      <c r="AP8" s="11"/>
      <c r="AQ8" s="11"/>
      <c r="AR8" s="49"/>
      <c r="AS8" s="11"/>
      <c r="AT8" s="11"/>
      <c r="AU8" s="11"/>
      <c r="AV8" s="11"/>
      <c r="AW8" s="11"/>
      <c r="AX8" s="11"/>
      <c r="AY8" s="11"/>
      <c r="AZ8" s="11"/>
      <c r="BA8" s="11"/>
      <c r="BB8" s="11"/>
      <c r="BC8" s="49"/>
      <c r="BD8" s="11"/>
      <c r="BE8" s="11"/>
      <c r="BF8" s="11"/>
      <c r="BG8" s="11"/>
      <c r="BH8" s="11"/>
      <c r="BI8" s="11"/>
      <c r="BJ8" s="11"/>
      <c r="BK8" s="49">
        <f t="shared" si="6"/>
        <v>0</v>
      </c>
      <c r="BL8" s="11"/>
      <c r="BM8" s="11"/>
      <c r="BN8" s="11"/>
      <c r="BO8" s="11"/>
      <c r="BP8" s="11"/>
      <c r="BQ8" s="49">
        <f t="shared" si="7"/>
        <v>0</v>
      </c>
      <c r="BR8" s="15"/>
      <c r="BS8" s="11"/>
      <c r="BT8" s="11">
        <f>$AC$8/4</f>
        <v>0</v>
      </c>
      <c r="BU8" s="11">
        <f>$AC$8/4</f>
        <v>0</v>
      </c>
      <c r="BV8" s="11">
        <f>$AC$8/4</f>
        <v>0</v>
      </c>
      <c r="BW8" s="11">
        <f>$AC$8/4</f>
        <v>0</v>
      </c>
      <c r="BX8" s="28">
        <f t="shared" si="8"/>
        <v>0</v>
      </c>
      <c r="BY8" s="49">
        <f t="shared" si="9"/>
        <v>250</v>
      </c>
      <c r="BZ8" s="11"/>
      <c r="CA8" s="11"/>
      <c r="CB8" s="11"/>
      <c r="CC8" s="11"/>
      <c r="CD8" s="11"/>
      <c r="CE8" s="11"/>
      <c r="CF8" s="11"/>
      <c r="CG8" s="11"/>
      <c r="CH8" s="11"/>
      <c r="CI8" s="11"/>
      <c r="CJ8" s="11"/>
      <c r="CK8" s="11"/>
      <c r="CL8" s="49"/>
      <c r="CM8" s="15"/>
      <c r="CN8" s="11"/>
      <c r="CO8" s="11"/>
      <c r="CP8" s="11"/>
      <c r="CQ8" s="11"/>
      <c r="CR8" s="11"/>
      <c r="CS8" s="11"/>
      <c r="CT8" s="11"/>
      <c r="CU8" s="11"/>
      <c r="CV8" s="11"/>
      <c r="CW8" s="11"/>
      <c r="CX8" s="11"/>
      <c r="CY8" s="26"/>
      <c r="CZ8" s="15"/>
      <c r="DA8" s="11"/>
      <c r="DB8" s="11"/>
      <c r="DC8" s="11"/>
      <c r="DD8" s="11"/>
      <c r="DE8" s="11"/>
      <c r="DF8" s="11"/>
      <c r="DG8" s="11"/>
      <c r="DH8" s="11"/>
      <c r="DI8" s="11"/>
      <c r="DJ8" s="11"/>
      <c r="DK8" s="11"/>
      <c r="DL8" s="26"/>
    </row>
    <row r="9" spans="1:116">
      <c r="A9" s="47"/>
      <c r="B9" s="49" t="s">
        <v>559</v>
      </c>
      <c r="C9" s="69" t="s">
        <v>2052</v>
      </c>
      <c r="D9" s="4" t="s">
        <v>2053</v>
      </c>
      <c r="E9" s="4" t="s">
        <v>2054</v>
      </c>
      <c r="F9" s="4" t="s">
        <v>1338</v>
      </c>
      <c r="G9" s="292"/>
      <c r="H9" s="512">
        <f>2400-600</f>
        <v>1800</v>
      </c>
      <c r="I9" s="11">
        <v>150</v>
      </c>
      <c r="J9" s="11">
        <v>75</v>
      </c>
      <c r="K9" s="11">
        <v>25</v>
      </c>
      <c r="L9" s="11"/>
      <c r="M9" s="11"/>
      <c r="N9" s="11"/>
      <c r="O9" s="11"/>
      <c r="P9" s="11"/>
      <c r="Q9" s="26">
        <f t="shared" si="0"/>
        <v>2050</v>
      </c>
      <c r="R9" s="11"/>
      <c r="S9" s="11"/>
      <c r="T9" s="11">
        <f t="shared" si="1"/>
        <v>2050</v>
      </c>
      <c r="U9" s="11"/>
      <c r="V9" s="11"/>
      <c r="W9" s="11"/>
      <c r="X9" s="11"/>
      <c r="Y9" s="11"/>
      <c r="Z9" s="49">
        <f t="shared" si="2"/>
        <v>2050</v>
      </c>
      <c r="AA9" s="11">
        <v>500</v>
      </c>
      <c r="AB9" s="11"/>
      <c r="AC9" s="510">
        <f>1975-600</f>
        <v>1375</v>
      </c>
      <c r="AD9" s="11"/>
      <c r="AE9" s="11"/>
      <c r="AF9" s="11">
        <v>175</v>
      </c>
      <c r="AG9" s="49">
        <f t="shared" si="3"/>
        <v>0</v>
      </c>
      <c r="AH9" s="11">
        <f t="shared" si="4"/>
        <v>500</v>
      </c>
      <c r="AI9" s="11"/>
      <c r="AJ9" s="11"/>
      <c r="AK9" s="11"/>
      <c r="AL9" s="49">
        <f t="shared" si="5"/>
        <v>0</v>
      </c>
      <c r="AM9" s="11"/>
      <c r="AN9" s="11"/>
      <c r="AO9" s="11"/>
      <c r="AP9" s="11"/>
      <c r="AQ9" s="11"/>
      <c r="AR9" s="49">
        <f t="shared" ref="AR9:AR32" si="10">AD9-SUM(AM9:AQ9)</f>
        <v>0</v>
      </c>
      <c r="AS9" s="11"/>
      <c r="AT9" s="11"/>
      <c r="AU9" s="11"/>
      <c r="AV9" s="11"/>
      <c r="AW9" s="11"/>
      <c r="AX9" s="11"/>
      <c r="AY9" s="11"/>
      <c r="AZ9" s="11"/>
      <c r="BA9" s="11"/>
      <c r="BB9" s="11"/>
      <c r="BC9" s="49">
        <f t="shared" ref="BC9:BC32" si="11">AB9-SUM(AS9:BB9)</f>
        <v>0</v>
      </c>
      <c r="BD9" s="11">
        <v>175</v>
      </c>
      <c r="BE9" s="11"/>
      <c r="BF9" s="11"/>
      <c r="BG9" s="11"/>
      <c r="BH9" s="11"/>
      <c r="BI9" s="11"/>
      <c r="BJ9" s="11"/>
      <c r="BK9" s="49">
        <f t="shared" ref="BK9:BK32" si="12">AF9-SUM(BD9:BJ9)</f>
        <v>0</v>
      </c>
      <c r="BL9" s="11"/>
      <c r="BM9" s="11"/>
      <c r="BN9" s="11">
        <v>0</v>
      </c>
      <c r="BO9" s="11"/>
      <c r="BP9" s="11">
        <v>0</v>
      </c>
      <c r="BQ9" s="49">
        <f t="shared" ref="BQ9:BQ32" si="13">AE9-SUM(BL9:BP9)</f>
        <v>0</v>
      </c>
      <c r="BR9" s="15"/>
      <c r="BS9" s="11">
        <v>0</v>
      </c>
      <c r="BT9" s="11">
        <f>$AC$9/4</f>
        <v>343.75</v>
      </c>
      <c r="BU9" s="11">
        <f>$AC$9/4</f>
        <v>343.75</v>
      </c>
      <c r="BV9" s="11">
        <f>$AC$9/4</f>
        <v>343.75</v>
      </c>
      <c r="BW9" s="11">
        <f>$AC$9/4</f>
        <v>343.75</v>
      </c>
      <c r="BX9" s="28">
        <f t="shared" ref="BX9:BX32" si="14">AC9-SUM(BR9:BW9)</f>
        <v>0</v>
      </c>
      <c r="BY9" s="49">
        <f t="shared" ref="BY9:BY32" si="15">SUM(AH9:AK9,AM9:AQ9,AS9:BB9,BD9:BJ9,BL9:BP9,BR9:BW9)</f>
        <v>2050</v>
      </c>
      <c r="BZ9" s="11">
        <v>0</v>
      </c>
      <c r="CA9" s="11">
        <v>0</v>
      </c>
      <c r="CB9" s="11">
        <v>0</v>
      </c>
      <c r="CC9" s="11">
        <v>0</v>
      </c>
      <c r="CD9" s="11">
        <v>0</v>
      </c>
      <c r="CE9" s="11">
        <v>0</v>
      </c>
      <c r="CF9" s="11">
        <v>0</v>
      </c>
      <c r="CG9" s="11">
        <v>0</v>
      </c>
      <c r="CH9" s="11">
        <v>0</v>
      </c>
      <c r="CI9" s="11">
        <v>0</v>
      </c>
      <c r="CJ9" s="11">
        <v>0</v>
      </c>
      <c r="CK9" s="11">
        <v>0</v>
      </c>
      <c r="CL9" s="49">
        <f>SUM(BZ9:CK9)</f>
        <v>0</v>
      </c>
      <c r="CM9" s="15">
        <v>0</v>
      </c>
      <c r="CN9" s="11">
        <v>0</v>
      </c>
      <c r="CO9" s="11">
        <v>0</v>
      </c>
      <c r="CP9" s="11">
        <v>0</v>
      </c>
      <c r="CQ9" s="11">
        <v>0</v>
      </c>
      <c r="CR9" s="11">
        <v>0</v>
      </c>
      <c r="CS9" s="11">
        <v>0</v>
      </c>
      <c r="CT9" s="11">
        <v>0</v>
      </c>
      <c r="CU9" s="11">
        <v>0</v>
      </c>
      <c r="CV9" s="11">
        <v>0</v>
      </c>
      <c r="CW9" s="11">
        <v>0</v>
      </c>
      <c r="CX9" s="11">
        <v>0</v>
      </c>
      <c r="CY9" s="26">
        <f>SUM(CM9:CX9)</f>
        <v>0</v>
      </c>
      <c r="CZ9" s="15">
        <v>0</v>
      </c>
      <c r="DA9" s="11">
        <v>0</v>
      </c>
      <c r="DB9" s="11">
        <v>0</v>
      </c>
      <c r="DC9" s="11">
        <v>0</v>
      </c>
      <c r="DD9" s="11">
        <v>0</v>
      </c>
      <c r="DE9" s="11">
        <v>0</v>
      </c>
      <c r="DF9" s="11">
        <v>0</v>
      </c>
      <c r="DG9" s="11">
        <v>0</v>
      </c>
      <c r="DH9" s="11">
        <v>0</v>
      </c>
      <c r="DI9" s="11">
        <v>0</v>
      </c>
      <c r="DJ9" s="11">
        <v>0</v>
      </c>
      <c r="DK9" s="11">
        <v>0</v>
      </c>
      <c r="DL9" s="26">
        <f>SUM(CZ9:DK9)</f>
        <v>0</v>
      </c>
    </row>
    <row r="10" spans="1:116">
      <c r="A10" s="47"/>
      <c r="B10" s="49"/>
      <c r="C10" s="69" t="s">
        <v>2052</v>
      </c>
      <c r="D10" s="4" t="s">
        <v>2053</v>
      </c>
      <c r="E10" s="526" t="s">
        <v>2157</v>
      </c>
      <c r="F10" s="4" t="s">
        <v>1338</v>
      </c>
      <c r="G10" s="292" t="s">
        <v>1579</v>
      </c>
      <c r="H10" s="533">
        <f>850-106</f>
        <v>744</v>
      </c>
      <c r="I10" s="11"/>
      <c r="J10" s="11"/>
      <c r="K10" s="11"/>
      <c r="L10" s="11"/>
      <c r="M10" s="11"/>
      <c r="N10" s="11"/>
      <c r="O10" s="11"/>
      <c r="P10" s="11"/>
      <c r="Q10" s="26">
        <f t="shared" si="0"/>
        <v>744</v>
      </c>
      <c r="R10" s="11"/>
      <c r="S10" s="11"/>
      <c r="T10" s="11">
        <f t="shared" si="1"/>
        <v>744</v>
      </c>
      <c r="U10" s="11"/>
      <c r="V10" s="11"/>
      <c r="W10" s="11"/>
      <c r="X10" s="11"/>
      <c r="Y10" s="11"/>
      <c r="Z10" s="49">
        <f t="shared" si="2"/>
        <v>744</v>
      </c>
      <c r="AA10" s="11">
        <f>850-106</f>
        <v>744</v>
      </c>
      <c r="AB10" s="11"/>
      <c r="AC10" s="11"/>
      <c r="AD10" s="11"/>
      <c r="AE10" s="11"/>
      <c r="AF10" s="11"/>
      <c r="AG10" s="49">
        <f t="shared" si="3"/>
        <v>0</v>
      </c>
      <c r="AH10" s="11">
        <f t="shared" si="4"/>
        <v>744</v>
      </c>
      <c r="AI10" s="11"/>
      <c r="AJ10" s="11"/>
      <c r="AK10" s="11"/>
      <c r="AL10" s="49">
        <f t="shared" si="5"/>
        <v>0</v>
      </c>
      <c r="AM10" s="11"/>
      <c r="AN10" s="11"/>
      <c r="AO10" s="11"/>
      <c r="AP10" s="11"/>
      <c r="AQ10" s="11"/>
      <c r="AR10" s="49">
        <f t="shared" si="10"/>
        <v>0</v>
      </c>
      <c r="AS10" s="11"/>
      <c r="AT10" s="11"/>
      <c r="AU10" s="11"/>
      <c r="AV10" s="11"/>
      <c r="AW10" s="11"/>
      <c r="AX10" s="11"/>
      <c r="AY10" s="11"/>
      <c r="AZ10" s="11"/>
      <c r="BA10" s="11"/>
      <c r="BB10" s="11"/>
      <c r="BC10" s="49">
        <f t="shared" si="11"/>
        <v>0</v>
      </c>
      <c r="BD10" s="11"/>
      <c r="BE10" s="11"/>
      <c r="BF10" s="11"/>
      <c r="BG10" s="11"/>
      <c r="BH10" s="11"/>
      <c r="BI10" s="11"/>
      <c r="BJ10" s="11"/>
      <c r="BK10" s="49">
        <f t="shared" si="12"/>
        <v>0</v>
      </c>
      <c r="BL10" s="11"/>
      <c r="BM10" s="11"/>
      <c r="BN10" s="11"/>
      <c r="BO10" s="11"/>
      <c r="BP10" s="11"/>
      <c r="BQ10" s="49">
        <f t="shared" si="13"/>
        <v>0</v>
      </c>
      <c r="BR10" s="15"/>
      <c r="BS10" s="11"/>
      <c r="BT10" s="11">
        <f>$AC$10/4</f>
        <v>0</v>
      </c>
      <c r="BU10" s="11">
        <f>$AC$10/4</f>
        <v>0</v>
      </c>
      <c r="BV10" s="11">
        <f>$AC$10/4</f>
        <v>0</v>
      </c>
      <c r="BW10" s="11">
        <f>$AC$10/4</f>
        <v>0</v>
      </c>
      <c r="BX10" s="28">
        <f t="shared" si="14"/>
        <v>0</v>
      </c>
      <c r="BY10" s="49">
        <f t="shared" si="15"/>
        <v>744</v>
      </c>
      <c r="BZ10" s="11"/>
      <c r="CA10" s="11"/>
      <c r="CB10" s="11"/>
      <c r="CC10" s="11"/>
      <c r="CD10" s="11"/>
      <c r="CE10" s="11"/>
      <c r="CF10" s="11"/>
      <c r="CG10" s="11"/>
      <c r="CH10" s="11"/>
      <c r="CI10" s="11"/>
      <c r="CJ10" s="11"/>
      <c r="CK10" s="11"/>
      <c r="CL10" s="49"/>
      <c r="CM10" s="15"/>
      <c r="CN10" s="11"/>
      <c r="CO10" s="11"/>
      <c r="CP10" s="11"/>
      <c r="CQ10" s="11"/>
      <c r="CR10" s="11"/>
      <c r="CS10" s="11"/>
      <c r="CT10" s="11"/>
      <c r="CU10" s="11"/>
      <c r="CV10" s="11"/>
      <c r="CW10" s="11"/>
      <c r="CX10" s="11"/>
      <c r="CY10" s="26"/>
      <c r="CZ10" s="15"/>
      <c r="DA10" s="11"/>
      <c r="DB10" s="11"/>
      <c r="DC10" s="11"/>
      <c r="DD10" s="11"/>
      <c r="DE10" s="11"/>
      <c r="DF10" s="11"/>
      <c r="DG10" s="11"/>
      <c r="DH10" s="11"/>
      <c r="DI10" s="11"/>
      <c r="DJ10" s="11"/>
      <c r="DK10" s="11"/>
      <c r="DL10" s="26"/>
    </row>
    <row r="11" spans="1:116">
      <c r="A11" s="47"/>
      <c r="B11" s="49" t="s">
        <v>560</v>
      </c>
      <c r="C11" s="69" t="s">
        <v>2052</v>
      </c>
      <c r="D11" s="4" t="s">
        <v>2053</v>
      </c>
      <c r="E11" s="4" t="s">
        <v>2158</v>
      </c>
      <c r="F11" s="4" t="s">
        <v>1338</v>
      </c>
      <c r="G11" s="292"/>
      <c r="H11" s="15">
        <v>2400</v>
      </c>
      <c r="I11" s="11">
        <v>0</v>
      </c>
      <c r="J11" s="11">
        <v>75</v>
      </c>
      <c r="K11" s="11">
        <v>25</v>
      </c>
      <c r="L11" s="11"/>
      <c r="M11" s="11"/>
      <c r="N11" s="11"/>
      <c r="O11" s="11"/>
      <c r="P11" s="11"/>
      <c r="Q11" s="26">
        <f t="shared" si="0"/>
        <v>2500</v>
      </c>
      <c r="R11" s="11"/>
      <c r="S11" s="11"/>
      <c r="T11" s="11">
        <f t="shared" si="1"/>
        <v>2500</v>
      </c>
      <c r="U11" s="11"/>
      <c r="V11" s="11"/>
      <c r="W11" s="11"/>
      <c r="X11" s="11"/>
      <c r="Y11" s="11"/>
      <c r="Z11" s="49">
        <f t="shared" si="2"/>
        <v>2500</v>
      </c>
      <c r="AA11" s="11">
        <v>500</v>
      </c>
      <c r="AB11" s="11"/>
      <c r="AC11" s="11">
        <v>1975</v>
      </c>
      <c r="AD11" s="11"/>
      <c r="AE11" s="11"/>
      <c r="AF11" s="11">
        <v>25</v>
      </c>
      <c r="AG11" s="49">
        <f t="shared" si="3"/>
        <v>0</v>
      </c>
      <c r="AH11" s="11">
        <f t="shared" si="4"/>
        <v>500</v>
      </c>
      <c r="AI11" s="11"/>
      <c r="AJ11" s="11"/>
      <c r="AK11" s="11"/>
      <c r="AL11" s="49">
        <f t="shared" si="5"/>
        <v>0</v>
      </c>
      <c r="AM11" s="11"/>
      <c r="AN11" s="11"/>
      <c r="AO11" s="11"/>
      <c r="AP11" s="11"/>
      <c r="AQ11" s="11"/>
      <c r="AR11" s="49">
        <f t="shared" si="10"/>
        <v>0</v>
      </c>
      <c r="AS11" s="11"/>
      <c r="AT11" s="11"/>
      <c r="AU11" s="11"/>
      <c r="AV11" s="11"/>
      <c r="AW11" s="11"/>
      <c r="AX11" s="11"/>
      <c r="AY11" s="11"/>
      <c r="AZ11" s="11"/>
      <c r="BA11" s="11"/>
      <c r="BB11" s="11"/>
      <c r="BC11" s="49">
        <f t="shared" si="11"/>
        <v>0</v>
      </c>
      <c r="BD11" s="11">
        <v>25</v>
      </c>
      <c r="BE11" s="11"/>
      <c r="BF11" s="11"/>
      <c r="BG11" s="11"/>
      <c r="BH11" s="11"/>
      <c r="BI11" s="11"/>
      <c r="BJ11" s="11"/>
      <c r="BK11" s="49">
        <f t="shared" si="12"/>
        <v>0</v>
      </c>
      <c r="BL11" s="11"/>
      <c r="BM11" s="11"/>
      <c r="BN11" s="11">
        <v>0</v>
      </c>
      <c r="BO11" s="11"/>
      <c r="BP11" s="11">
        <v>0</v>
      </c>
      <c r="BQ11" s="49">
        <f t="shared" si="13"/>
        <v>0</v>
      </c>
      <c r="BR11" s="15"/>
      <c r="BS11" s="11">
        <v>0</v>
      </c>
      <c r="BT11" s="11">
        <f>$AC$11/4</f>
        <v>493.75</v>
      </c>
      <c r="BU11" s="11">
        <f>$AC$11/4</f>
        <v>493.75</v>
      </c>
      <c r="BV11" s="11">
        <f>$AC$11/4</f>
        <v>493.75</v>
      </c>
      <c r="BW11" s="11">
        <f>$AC$11/4</f>
        <v>493.75</v>
      </c>
      <c r="BX11" s="28">
        <f t="shared" si="14"/>
        <v>0</v>
      </c>
      <c r="BY11" s="49">
        <f t="shared" si="15"/>
        <v>2500</v>
      </c>
      <c r="BZ11" s="11">
        <v>0</v>
      </c>
      <c r="CA11" s="11">
        <v>0</v>
      </c>
      <c r="CB11" s="11">
        <v>0</v>
      </c>
      <c r="CC11" s="11">
        <v>0</v>
      </c>
      <c r="CD11" s="11">
        <v>0</v>
      </c>
      <c r="CE11" s="11">
        <v>0</v>
      </c>
      <c r="CF11" s="11">
        <v>0</v>
      </c>
      <c r="CG11" s="11">
        <v>0</v>
      </c>
      <c r="CH11" s="11">
        <v>0</v>
      </c>
      <c r="CI11" s="11">
        <v>0</v>
      </c>
      <c r="CJ11" s="11">
        <v>0</v>
      </c>
      <c r="CK11" s="11">
        <v>0</v>
      </c>
      <c r="CL11" s="49">
        <f t="shared" ref="CL11:CL32" si="16">SUM(BZ11:CK11)</f>
        <v>0</v>
      </c>
      <c r="CM11" s="15">
        <v>0</v>
      </c>
      <c r="CN11" s="11">
        <v>0</v>
      </c>
      <c r="CO11" s="11">
        <v>0</v>
      </c>
      <c r="CP11" s="11">
        <v>0</v>
      </c>
      <c r="CQ11" s="11">
        <v>0</v>
      </c>
      <c r="CR11" s="11">
        <v>0</v>
      </c>
      <c r="CS11" s="11">
        <v>0</v>
      </c>
      <c r="CT11" s="11">
        <v>0</v>
      </c>
      <c r="CU11" s="11">
        <v>0</v>
      </c>
      <c r="CV11" s="11">
        <v>0</v>
      </c>
      <c r="CW11" s="11">
        <v>0</v>
      </c>
      <c r="CX11" s="11">
        <v>0</v>
      </c>
      <c r="CY11" s="26">
        <f>SUM(CM11:CX11)</f>
        <v>0</v>
      </c>
      <c r="CZ11" s="15">
        <v>0</v>
      </c>
      <c r="DA11" s="11">
        <v>0</v>
      </c>
      <c r="DB11" s="11">
        <v>0</v>
      </c>
      <c r="DC11" s="11">
        <v>0</v>
      </c>
      <c r="DD11" s="11">
        <v>0</v>
      </c>
      <c r="DE11" s="11">
        <v>0</v>
      </c>
      <c r="DF11" s="11">
        <v>0</v>
      </c>
      <c r="DG11" s="11">
        <v>0</v>
      </c>
      <c r="DH11" s="11">
        <v>0</v>
      </c>
      <c r="DI11" s="11">
        <v>0</v>
      </c>
      <c r="DJ11" s="11">
        <v>0</v>
      </c>
      <c r="DK11" s="11">
        <v>0</v>
      </c>
      <c r="DL11" s="26">
        <f>SUM(CZ11:DK11)</f>
        <v>0</v>
      </c>
    </row>
    <row r="12" spans="1:116">
      <c r="A12" s="47"/>
      <c r="B12" s="49"/>
      <c r="C12" s="28" t="s">
        <v>347</v>
      </c>
      <c r="D12" s="28"/>
      <c r="E12" s="28"/>
      <c r="F12" s="28"/>
      <c r="G12" s="49"/>
      <c r="H12" s="47">
        <f t="shared" ref="H12:Y12" si="17">SUM(H3:H11)</f>
        <v>18778</v>
      </c>
      <c r="I12" s="28">
        <f t="shared" si="17"/>
        <v>3810</v>
      </c>
      <c r="J12" s="28">
        <f t="shared" si="17"/>
        <v>772</v>
      </c>
      <c r="K12" s="28">
        <f t="shared" si="17"/>
        <v>354</v>
      </c>
      <c r="L12" s="28">
        <f t="shared" si="17"/>
        <v>0</v>
      </c>
      <c r="M12" s="28">
        <f t="shared" si="17"/>
        <v>0</v>
      </c>
      <c r="N12" s="28">
        <f t="shared" si="17"/>
        <v>0</v>
      </c>
      <c r="O12" s="28">
        <f t="shared" si="17"/>
        <v>0</v>
      </c>
      <c r="P12" s="28">
        <f t="shared" si="17"/>
        <v>0</v>
      </c>
      <c r="Q12" s="26">
        <f t="shared" si="17"/>
        <v>23714</v>
      </c>
      <c r="R12" s="28">
        <f t="shared" si="17"/>
        <v>0</v>
      </c>
      <c r="S12" s="28">
        <f t="shared" si="17"/>
        <v>0</v>
      </c>
      <c r="T12" s="28">
        <f t="shared" si="17"/>
        <v>23714</v>
      </c>
      <c r="U12" s="28">
        <f t="shared" si="17"/>
        <v>0</v>
      </c>
      <c r="V12" s="28">
        <f t="shared" si="17"/>
        <v>0</v>
      </c>
      <c r="W12" s="28">
        <f t="shared" si="17"/>
        <v>0</v>
      </c>
      <c r="X12" s="28">
        <f t="shared" si="17"/>
        <v>0</v>
      </c>
      <c r="Y12" s="28">
        <f t="shared" si="17"/>
        <v>0</v>
      </c>
      <c r="Z12" s="49">
        <f t="shared" si="2"/>
        <v>23714</v>
      </c>
      <c r="AA12" s="28">
        <f t="shared" ref="AA12:AF12" si="18">SUM(AA3:AA11)</f>
        <v>5609</v>
      </c>
      <c r="AB12" s="28">
        <f t="shared" si="18"/>
        <v>0</v>
      </c>
      <c r="AC12" s="28">
        <f t="shared" si="18"/>
        <v>13941</v>
      </c>
      <c r="AD12" s="28">
        <f t="shared" si="18"/>
        <v>0</v>
      </c>
      <c r="AE12" s="28">
        <f t="shared" si="18"/>
        <v>0</v>
      </c>
      <c r="AF12" s="28">
        <f t="shared" si="18"/>
        <v>4164</v>
      </c>
      <c r="AG12" s="49">
        <f t="shared" si="3"/>
        <v>0</v>
      </c>
      <c r="AH12" s="28">
        <f>SUM(AH3:AH11)</f>
        <v>5609</v>
      </c>
      <c r="AI12" s="28">
        <f>SUM(AI3:AI11)</f>
        <v>0</v>
      </c>
      <c r="AJ12" s="28">
        <f>SUM(AJ3:AJ11)</f>
        <v>0</v>
      </c>
      <c r="AK12" s="28">
        <f>SUM(AK3:AK11)</f>
        <v>0</v>
      </c>
      <c r="AL12" s="49">
        <f t="shared" si="5"/>
        <v>0</v>
      </c>
      <c r="AM12" s="28">
        <f>SUM(AM3:AM11)</f>
        <v>0</v>
      </c>
      <c r="AN12" s="28">
        <f>SUM(AN3:AN11)</f>
        <v>0</v>
      </c>
      <c r="AO12" s="28">
        <f>SUM(AO3:AO11)</f>
        <v>0</v>
      </c>
      <c r="AP12" s="28">
        <f>SUM(AP3:AP11)</f>
        <v>0</v>
      </c>
      <c r="AQ12" s="28">
        <f>SUM(AQ3:AQ11)</f>
        <v>0</v>
      </c>
      <c r="AR12" s="49">
        <f t="shared" si="10"/>
        <v>0</v>
      </c>
      <c r="AS12" s="28">
        <f t="shared" ref="AS12:BB12" si="19">SUM(AS3:AS11)</f>
        <v>0</v>
      </c>
      <c r="AT12" s="28">
        <f t="shared" si="19"/>
        <v>0</v>
      </c>
      <c r="AU12" s="28">
        <f t="shared" si="19"/>
        <v>0</v>
      </c>
      <c r="AV12" s="28">
        <f t="shared" si="19"/>
        <v>0</v>
      </c>
      <c r="AW12" s="28">
        <f t="shared" si="19"/>
        <v>0</v>
      </c>
      <c r="AX12" s="28">
        <f t="shared" si="19"/>
        <v>0</v>
      </c>
      <c r="AY12" s="28">
        <f t="shared" si="19"/>
        <v>0</v>
      </c>
      <c r="AZ12" s="28">
        <f t="shared" si="19"/>
        <v>0</v>
      </c>
      <c r="BA12" s="28">
        <f t="shared" si="19"/>
        <v>0</v>
      </c>
      <c r="BB12" s="28">
        <f t="shared" si="19"/>
        <v>0</v>
      </c>
      <c r="BC12" s="49">
        <f t="shared" si="11"/>
        <v>0</v>
      </c>
      <c r="BD12" s="28">
        <f t="shared" ref="BD12:BJ12" si="20">SUM(BD3:BD11)</f>
        <v>4164</v>
      </c>
      <c r="BE12" s="28">
        <f t="shared" si="20"/>
        <v>0</v>
      </c>
      <c r="BF12" s="28">
        <f t="shared" si="20"/>
        <v>0</v>
      </c>
      <c r="BG12" s="28">
        <f t="shared" si="20"/>
        <v>0</v>
      </c>
      <c r="BH12" s="28">
        <f t="shared" si="20"/>
        <v>0</v>
      </c>
      <c r="BI12" s="28">
        <f t="shared" si="20"/>
        <v>0</v>
      </c>
      <c r="BJ12" s="28">
        <f t="shared" si="20"/>
        <v>0</v>
      </c>
      <c r="BK12" s="49">
        <f t="shared" si="12"/>
        <v>0</v>
      </c>
      <c r="BL12" s="28">
        <f>SUM(BL3:BL11)</f>
        <v>0</v>
      </c>
      <c r="BM12" s="28">
        <f>SUM(BM3:BM11)</f>
        <v>0</v>
      </c>
      <c r="BN12" s="28">
        <f>SUM(BN3:BN11)</f>
        <v>0</v>
      </c>
      <c r="BO12" s="28">
        <f>SUM(BO3:BO11)</f>
        <v>0</v>
      </c>
      <c r="BP12" s="28">
        <f>SUM(BP3:BP11)</f>
        <v>0</v>
      </c>
      <c r="BQ12" s="49">
        <f t="shared" si="13"/>
        <v>0</v>
      </c>
      <c r="BR12" s="47">
        <f t="shared" ref="BR12:BW12" si="21">SUM(BR3:BR11)</f>
        <v>0</v>
      </c>
      <c r="BS12" s="28">
        <f t="shared" si="21"/>
        <v>0</v>
      </c>
      <c r="BT12" s="28">
        <f t="shared" si="21"/>
        <v>3485.25</v>
      </c>
      <c r="BU12" s="28">
        <f t="shared" si="21"/>
        <v>3485.25</v>
      </c>
      <c r="BV12" s="28">
        <f t="shared" si="21"/>
        <v>3485.25</v>
      </c>
      <c r="BW12" s="26">
        <f t="shared" si="21"/>
        <v>3485.25</v>
      </c>
      <c r="BX12" s="28">
        <f t="shared" si="14"/>
        <v>0</v>
      </c>
      <c r="BY12" s="49">
        <f t="shared" si="15"/>
        <v>23714</v>
      </c>
      <c r="BZ12" s="28">
        <f t="shared" ref="BZ12:CK12" si="22">SUM(BZ3:BZ11)</f>
        <v>0</v>
      </c>
      <c r="CA12" s="28">
        <f t="shared" si="22"/>
        <v>0</v>
      </c>
      <c r="CB12" s="28">
        <f t="shared" si="22"/>
        <v>0</v>
      </c>
      <c r="CC12" s="28">
        <f t="shared" si="22"/>
        <v>0</v>
      </c>
      <c r="CD12" s="28">
        <f t="shared" si="22"/>
        <v>0</v>
      </c>
      <c r="CE12" s="28">
        <f t="shared" si="22"/>
        <v>0</v>
      </c>
      <c r="CF12" s="28">
        <f t="shared" si="22"/>
        <v>0</v>
      </c>
      <c r="CG12" s="28">
        <f t="shared" si="22"/>
        <v>0</v>
      </c>
      <c r="CH12" s="28">
        <f t="shared" si="22"/>
        <v>0</v>
      </c>
      <c r="CI12" s="28">
        <f t="shared" si="22"/>
        <v>0</v>
      </c>
      <c r="CJ12" s="28">
        <f t="shared" si="22"/>
        <v>0</v>
      </c>
      <c r="CK12" s="28">
        <f t="shared" si="22"/>
        <v>0</v>
      </c>
      <c r="CL12" s="49">
        <f t="shared" si="16"/>
        <v>0</v>
      </c>
      <c r="CM12" s="47">
        <f t="shared" ref="CM12:DL12" si="23">SUM(CM3:CM11)</f>
        <v>0</v>
      </c>
      <c r="CN12" s="28">
        <f t="shared" si="23"/>
        <v>0</v>
      </c>
      <c r="CO12" s="28">
        <f t="shared" si="23"/>
        <v>0</v>
      </c>
      <c r="CP12" s="28">
        <f t="shared" si="23"/>
        <v>0</v>
      </c>
      <c r="CQ12" s="28">
        <f t="shared" si="23"/>
        <v>0</v>
      </c>
      <c r="CR12" s="28">
        <f t="shared" si="23"/>
        <v>0</v>
      </c>
      <c r="CS12" s="28">
        <f t="shared" si="23"/>
        <v>0</v>
      </c>
      <c r="CT12" s="28">
        <f t="shared" si="23"/>
        <v>0</v>
      </c>
      <c r="CU12" s="28">
        <f t="shared" si="23"/>
        <v>0</v>
      </c>
      <c r="CV12" s="28">
        <f t="shared" si="23"/>
        <v>0</v>
      </c>
      <c r="CW12" s="28">
        <f t="shared" si="23"/>
        <v>0</v>
      </c>
      <c r="CX12" s="28">
        <f t="shared" si="23"/>
        <v>0</v>
      </c>
      <c r="CY12" s="26">
        <f t="shared" si="23"/>
        <v>0</v>
      </c>
      <c r="CZ12" s="47">
        <f t="shared" si="23"/>
        <v>0</v>
      </c>
      <c r="DA12" s="28">
        <f t="shared" si="23"/>
        <v>0</v>
      </c>
      <c r="DB12" s="28">
        <f t="shared" si="23"/>
        <v>0</v>
      </c>
      <c r="DC12" s="28">
        <f t="shared" si="23"/>
        <v>0</v>
      </c>
      <c r="DD12" s="28">
        <f t="shared" si="23"/>
        <v>0</v>
      </c>
      <c r="DE12" s="28">
        <f t="shared" si="23"/>
        <v>0</v>
      </c>
      <c r="DF12" s="28">
        <f t="shared" si="23"/>
        <v>0</v>
      </c>
      <c r="DG12" s="28">
        <f t="shared" si="23"/>
        <v>0</v>
      </c>
      <c r="DH12" s="28">
        <f t="shared" si="23"/>
        <v>0</v>
      </c>
      <c r="DI12" s="28">
        <f t="shared" si="23"/>
        <v>0</v>
      </c>
      <c r="DJ12" s="28">
        <f t="shared" si="23"/>
        <v>0</v>
      </c>
      <c r="DK12" s="28">
        <f t="shared" si="23"/>
        <v>0</v>
      </c>
      <c r="DL12" s="26">
        <f t="shared" si="23"/>
        <v>0</v>
      </c>
    </row>
    <row r="13" spans="1:116">
      <c r="A13" s="47"/>
      <c r="B13" s="49" t="s">
        <v>561</v>
      </c>
      <c r="C13" s="4" t="s">
        <v>2052</v>
      </c>
      <c r="D13" s="4" t="s">
        <v>2055</v>
      </c>
      <c r="E13" s="4"/>
      <c r="F13" s="4" t="s">
        <v>1338</v>
      </c>
      <c r="G13" s="292"/>
      <c r="H13" s="15">
        <f>1650+46</f>
        <v>1696</v>
      </c>
      <c r="I13" s="38">
        <v>500</v>
      </c>
      <c r="J13" s="11">
        <v>60</v>
      </c>
      <c r="K13" s="11">
        <v>20</v>
      </c>
      <c r="L13" s="11"/>
      <c r="M13" s="11"/>
      <c r="N13" s="11"/>
      <c r="O13" s="11"/>
      <c r="P13" s="11"/>
      <c r="Q13" s="26">
        <f>SUM(H13:P13)</f>
        <v>2276</v>
      </c>
      <c r="R13" s="11"/>
      <c r="S13" s="11"/>
      <c r="T13" s="11">
        <f>SUM(H13:L13)</f>
        <v>2276</v>
      </c>
      <c r="U13" s="11"/>
      <c r="V13" s="11"/>
      <c r="W13" s="11"/>
      <c r="X13" s="11"/>
      <c r="Y13" s="11"/>
      <c r="Z13" s="49">
        <f t="shared" si="2"/>
        <v>2276</v>
      </c>
      <c r="AA13" s="11">
        <v>446</v>
      </c>
      <c r="AB13" s="11"/>
      <c r="AC13" s="11">
        <v>1310</v>
      </c>
      <c r="AD13" s="11"/>
      <c r="AE13" s="11"/>
      <c r="AF13" s="11">
        <f>K13+500</f>
        <v>520</v>
      </c>
      <c r="AG13" s="49">
        <f t="shared" si="3"/>
        <v>0</v>
      </c>
      <c r="AH13" s="11">
        <f>AA13</f>
        <v>446</v>
      </c>
      <c r="AI13" s="11"/>
      <c r="AJ13" s="11"/>
      <c r="AK13" s="11"/>
      <c r="AL13" s="49">
        <f t="shared" si="5"/>
        <v>0</v>
      </c>
      <c r="AM13" s="11"/>
      <c r="AN13" s="11"/>
      <c r="AO13" s="11"/>
      <c r="AP13" s="11"/>
      <c r="AQ13" s="11"/>
      <c r="AR13" s="49">
        <f t="shared" si="10"/>
        <v>0</v>
      </c>
      <c r="AS13" s="11"/>
      <c r="AT13" s="11"/>
      <c r="AU13" s="11"/>
      <c r="AV13" s="11"/>
      <c r="AW13" s="11"/>
      <c r="AX13" s="11"/>
      <c r="AY13" s="11"/>
      <c r="AZ13" s="11"/>
      <c r="BA13" s="11"/>
      <c r="BB13" s="11"/>
      <c r="BC13" s="49">
        <f t="shared" si="11"/>
        <v>0</v>
      </c>
      <c r="BD13" s="11">
        <v>520</v>
      </c>
      <c r="BE13" s="11"/>
      <c r="BF13" s="11"/>
      <c r="BG13" s="11"/>
      <c r="BH13" s="11"/>
      <c r="BI13" s="11"/>
      <c r="BJ13" s="11"/>
      <c r="BK13" s="49">
        <f t="shared" si="12"/>
        <v>0</v>
      </c>
      <c r="BL13" s="11"/>
      <c r="BM13" s="11"/>
      <c r="BN13" s="11">
        <v>0</v>
      </c>
      <c r="BO13" s="11"/>
      <c r="BP13" s="11">
        <v>0</v>
      </c>
      <c r="BQ13" s="49">
        <f t="shared" si="13"/>
        <v>0</v>
      </c>
      <c r="BR13" s="15"/>
      <c r="BS13" s="11">
        <v>0</v>
      </c>
      <c r="BT13" s="11">
        <f>$AC$13/4</f>
        <v>327.5</v>
      </c>
      <c r="BU13" s="11">
        <f>$AC$13/4</f>
        <v>327.5</v>
      </c>
      <c r="BV13" s="11">
        <f>$AC$13/4</f>
        <v>327.5</v>
      </c>
      <c r="BW13" s="11">
        <f>$AC$13/4</f>
        <v>327.5</v>
      </c>
      <c r="BX13" s="28">
        <f t="shared" si="14"/>
        <v>0</v>
      </c>
      <c r="BY13" s="49">
        <f t="shared" si="15"/>
        <v>2276</v>
      </c>
      <c r="BZ13" s="11">
        <v>0</v>
      </c>
      <c r="CA13" s="11">
        <v>0</v>
      </c>
      <c r="CB13" s="11">
        <v>0</v>
      </c>
      <c r="CC13" s="11">
        <v>0</v>
      </c>
      <c r="CD13" s="11">
        <v>0</v>
      </c>
      <c r="CE13" s="11">
        <v>0</v>
      </c>
      <c r="CF13" s="11">
        <v>0</v>
      </c>
      <c r="CG13" s="11">
        <v>0</v>
      </c>
      <c r="CH13" s="11">
        <v>0</v>
      </c>
      <c r="CI13" s="11">
        <v>0</v>
      </c>
      <c r="CJ13" s="11">
        <v>0</v>
      </c>
      <c r="CK13" s="11">
        <v>0</v>
      </c>
      <c r="CL13" s="49">
        <f t="shared" si="16"/>
        <v>0</v>
      </c>
      <c r="CM13" s="15">
        <v>0</v>
      </c>
      <c r="CN13" s="11">
        <v>0</v>
      </c>
      <c r="CO13" s="11">
        <v>0</v>
      </c>
      <c r="CP13" s="11">
        <v>0</v>
      </c>
      <c r="CQ13" s="11">
        <v>0</v>
      </c>
      <c r="CR13" s="11">
        <v>0</v>
      </c>
      <c r="CS13" s="11">
        <v>0</v>
      </c>
      <c r="CT13" s="11">
        <v>0</v>
      </c>
      <c r="CU13" s="11">
        <v>0</v>
      </c>
      <c r="CV13" s="11">
        <v>0</v>
      </c>
      <c r="CW13" s="11">
        <v>0</v>
      </c>
      <c r="CX13" s="11">
        <v>0</v>
      </c>
      <c r="CY13" s="26">
        <f>SUM(CM13:CX13)</f>
        <v>0</v>
      </c>
      <c r="CZ13" s="15">
        <v>0</v>
      </c>
      <c r="DA13" s="11">
        <v>0</v>
      </c>
      <c r="DB13" s="11">
        <v>0</v>
      </c>
      <c r="DC13" s="11">
        <v>0</v>
      </c>
      <c r="DD13" s="11">
        <v>0</v>
      </c>
      <c r="DE13" s="11">
        <v>0</v>
      </c>
      <c r="DF13" s="11">
        <v>0</v>
      </c>
      <c r="DG13" s="11">
        <v>0</v>
      </c>
      <c r="DH13" s="11">
        <v>0</v>
      </c>
      <c r="DI13" s="11">
        <v>0</v>
      </c>
      <c r="DJ13" s="11">
        <v>0</v>
      </c>
      <c r="DK13" s="11">
        <v>0</v>
      </c>
      <c r="DL13" s="26">
        <f>SUM(CZ13:DK13)</f>
        <v>0</v>
      </c>
    </row>
    <row r="14" spans="1:116">
      <c r="A14" s="47"/>
      <c r="B14" s="49"/>
      <c r="C14" s="4" t="s">
        <v>2052</v>
      </c>
      <c r="D14" s="4" t="s">
        <v>2055</v>
      </c>
      <c r="E14" s="526" t="s">
        <v>1579</v>
      </c>
      <c r="F14" s="4" t="s">
        <v>1338</v>
      </c>
      <c r="G14" s="292" t="s">
        <v>1579</v>
      </c>
      <c r="H14" s="533">
        <f>1350-106</f>
        <v>1244</v>
      </c>
      <c r="I14" s="11"/>
      <c r="J14" s="11"/>
      <c r="K14" s="11"/>
      <c r="L14" s="11"/>
      <c r="M14" s="11"/>
      <c r="N14" s="11"/>
      <c r="O14" s="11"/>
      <c r="P14" s="11"/>
      <c r="Q14" s="26">
        <f>SUM(H14:P14)</f>
        <v>1244</v>
      </c>
      <c r="R14" s="11"/>
      <c r="S14" s="11"/>
      <c r="T14" s="11">
        <f>Q14</f>
        <v>1244</v>
      </c>
      <c r="U14" s="11"/>
      <c r="V14" s="11"/>
      <c r="W14" s="11"/>
      <c r="X14" s="11"/>
      <c r="Y14" s="11"/>
      <c r="Z14" s="49">
        <f t="shared" si="2"/>
        <v>1244</v>
      </c>
      <c r="AA14" s="11">
        <f>T14</f>
        <v>1244</v>
      </c>
      <c r="AB14" s="11"/>
      <c r="AC14" s="11"/>
      <c r="AD14" s="11"/>
      <c r="AE14" s="11"/>
      <c r="AF14" s="11"/>
      <c r="AG14" s="49">
        <f t="shared" si="3"/>
        <v>0</v>
      </c>
      <c r="AH14" s="11">
        <f>AA14</f>
        <v>1244</v>
      </c>
      <c r="AI14" s="11"/>
      <c r="AJ14" s="11"/>
      <c r="AK14" s="11"/>
      <c r="AL14" s="49">
        <f t="shared" si="5"/>
        <v>0</v>
      </c>
      <c r="AM14" s="11"/>
      <c r="AN14" s="11"/>
      <c r="AO14" s="11"/>
      <c r="AP14" s="11"/>
      <c r="AQ14" s="11"/>
      <c r="AR14" s="49">
        <f t="shared" si="10"/>
        <v>0</v>
      </c>
      <c r="AS14" s="11"/>
      <c r="AT14" s="11"/>
      <c r="AU14" s="11"/>
      <c r="AV14" s="11"/>
      <c r="AW14" s="11"/>
      <c r="AX14" s="11"/>
      <c r="AY14" s="11"/>
      <c r="AZ14" s="11"/>
      <c r="BA14" s="11"/>
      <c r="BB14" s="11"/>
      <c r="BC14" s="49">
        <f t="shared" si="11"/>
        <v>0</v>
      </c>
      <c r="BD14" s="11"/>
      <c r="BE14" s="11"/>
      <c r="BF14" s="11"/>
      <c r="BG14" s="11"/>
      <c r="BH14" s="11"/>
      <c r="BI14" s="11"/>
      <c r="BJ14" s="11"/>
      <c r="BK14" s="49">
        <f t="shared" si="12"/>
        <v>0</v>
      </c>
      <c r="BL14" s="11"/>
      <c r="BM14" s="11"/>
      <c r="BN14" s="11">
        <v>0</v>
      </c>
      <c r="BO14" s="11"/>
      <c r="BP14" s="11">
        <v>0</v>
      </c>
      <c r="BQ14" s="49">
        <f t="shared" si="13"/>
        <v>0</v>
      </c>
      <c r="BR14" s="15"/>
      <c r="BS14" s="11">
        <v>0</v>
      </c>
      <c r="BT14" s="11">
        <f>AC14/4</f>
        <v>0</v>
      </c>
      <c r="BU14" s="11">
        <f>Y14</f>
        <v>0</v>
      </c>
      <c r="BV14" s="11">
        <v>0</v>
      </c>
      <c r="BW14" s="294">
        <v>0</v>
      </c>
      <c r="BX14" s="28">
        <f t="shared" si="14"/>
        <v>0</v>
      </c>
      <c r="BY14" s="49">
        <f t="shared" si="15"/>
        <v>1244</v>
      </c>
      <c r="BZ14" s="11">
        <v>0</v>
      </c>
      <c r="CA14" s="11">
        <v>0</v>
      </c>
      <c r="CB14" s="11">
        <v>0</v>
      </c>
      <c r="CC14" s="11">
        <v>0</v>
      </c>
      <c r="CD14" s="11">
        <v>0</v>
      </c>
      <c r="CE14" s="11">
        <v>0</v>
      </c>
      <c r="CF14" s="11">
        <v>0</v>
      </c>
      <c r="CG14" s="11">
        <v>0</v>
      </c>
      <c r="CH14" s="11">
        <v>0</v>
      </c>
      <c r="CI14" s="11">
        <v>0</v>
      </c>
      <c r="CJ14" s="11">
        <v>0</v>
      </c>
      <c r="CK14" s="11">
        <v>0</v>
      </c>
      <c r="CL14" s="49">
        <f t="shared" si="16"/>
        <v>0</v>
      </c>
      <c r="CM14" s="15">
        <v>0</v>
      </c>
      <c r="CN14" s="11">
        <v>0</v>
      </c>
      <c r="CO14" s="11">
        <v>0</v>
      </c>
      <c r="CP14" s="11">
        <v>0</v>
      </c>
      <c r="CQ14" s="11">
        <v>0</v>
      </c>
      <c r="CR14" s="11">
        <v>0</v>
      </c>
      <c r="CS14" s="11">
        <v>0</v>
      </c>
      <c r="CT14" s="11">
        <v>0</v>
      </c>
      <c r="CU14" s="11">
        <v>0</v>
      </c>
      <c r="CV14" s="11">
        <v>0</v>
      </c>
      <c r="CW14" s="11">
        <v>0</v>
      </c>
      <c r="CX14" s="11">
        <v>0</v>
      </c>
      <c r="CY14" s="26">
        <f>SUM(CM14:CX14)</f>
        <v>0</v>
      </c>
      <c r="CZ14" s="15">
        <v>0</v>
      </c>
      <c r="DA14" s="11">
        <v>0</v>
      </c>
      <c r="DB14" s="11">
        <v>0</v>
      </c>
      <c r="DC14" s="11">
        <v>0</v>
      </c>
      <c r="DD14" s="11">
        <v>0</v>
      </c>
      <c r="DE14" s="11">
        <v>0</v>
      </c>
      <c r="DF14" s="11">
        <v>0</v>
      </c>
      <c r="DG14" s="11">
        <v>0</v>
      </c>
      <c r="DH14" s="11">
        <v>0</v>
      </c>
      <c r="DI14" s="11">
        <v>0</v>
      </c>
      <c r="DJ14" s="11">
        <v>0</v>
      </c>
      <c r="DK14" s="11">
        <v>0</v>
      </c>
      <c r="DL14" s="26">
        <f>SUM(CZ14:DK14)</f>
        <v>0</v>
      </c>
    </row>
    <row r="15" spans="1:116">
      <c r="A15" s="47"/>
      <c r="B15" s="49"/>
      <c r="C15" s="4"/>
      <c r="D15" s="4"/>
      <c r="E15" s="4"/>
      <c r="F15" s="4"/>
      <c r="G15" s="292"/>
      <c r="H15" s="15"/>
      <c r="I15" s="11"/>
      <c r="J15" s="11"/>
      <c r="K15" s="11"/>
      <c r="L15" s="11"/>
      <c r="M15" s="11"/>
      <c r="N15" s="11"/>
      <c r="O15" s="11"/>
      <c r="P15" s="11"/>
      <c r="Q15" s="26">
        <f>SUM(H15:P15)</f>
        <v>0</v>
      </c>
      <c r="R15" s="11"/>
      <c r="S15" s="11"/>
      <c r="T15" s="11"/>
      <c r="U15" s="11"/>
      <c r="V15" s="11"/>
      <c r="W15" s="11"/>
      <c r="X15" s="11"/>
      <c r="Y15" s="11"/>
      <c r="Z15" s="49">
        <f t="shared" si="2"/>
        <v>0</v>
      </c>
      <c r="AA15" s="11"/>
      <c r="AB15" s="11"/>
      <c r="AC15" s="11"/>
      <c r="AD15" s="11"/>
      <c r="AE15" s="11"/>
      <c r="AF15" s="11"/>
      <c r="AG15" s="49">
        <f t="shared" si="3"/>
        <v>0</v>
      </c>
      <c r="AH15" s="11">
        <f>X15</f>
        <v>0</v>
      </c>
      <c r="AI15" s="11"/>
      <c r="AJ15" s="11"/>
      <c r="AK15" s="11"/>
      <c r="AL15" s="49">
        <f t="shared" si="5"/>
        <v>0</v>
      </c>
      <c r="AM15" s="11"/>
      <c r="AN15" s="11"/>
      <c r="AO15" s="11"/>
      <c r="AP15" s="11"/>
      <c r="AQ15" s="11"/>
      <c r="AR15" s="49">
        <f t="shared" si="10"/>
        <v>0</v>
      </c>
      <c r="AS15" s="11"/>
      <c r="AT15" s="11"/>
      <c r="AU15" s="11"/>
      <c r="AV15" s="11"/>
      <c r="AW15" s="11"/>
      <c r="AX15" s="11"/>
      <c r="AY15" s="11"/>
      <c r="AZ15" s="11"/>
      <c r="BA15" s="11"/>
      <c r="BB15" s="11"/>
      <c r="BC15" s="49">
        <f t="shared" si="11"/>
        <v>0</v>
      </c>
      <c r="BD15" s="11"/>
      <c r="BE15" s="11"/>
      <c r="BF15" s="11"/>
      <c r="BG15" s="11"/>
      <c r="BH15" s="11"/>
      <c r="BI15" s="11"/>
      <c r="BJ15" s="11"/>
      <c r="BK15" s="49">
        <f t="shared" si="12"/>
        <v>0</v>
      </c>
      <c r="BL15" s="11"/>
      <c r="BM15" s="11"/>
      <c r="BN15" s="11">
        <v>0</v>
      </c>
      <c r="BO15" s="11"/>
      <c r="BP15" s="11">
        <v>0</v>
      </c>
      <c r="BQ15" s="49">
        <f t="shared" si="13"/>
        <v>0</v>
      </c>
      <c r="BR15" s="15">
        <f>T15</f>
        <v>0</v>
      </c>
      <c r="BS15" s="11">
        <v>0</v>
      </c>
      <c r="BT15" s="11">
        <f>AC15/4</f>
        <v>0</v>
      </c>
      <c r="BU15" s="11">
        <f>Y15</f>
        <v>0</v>
      </c>
      <c r="BV15" s="11">
        <v>0</v>
      </c>
      <c r="BW15" s="294">
        <v>0</v>
      </c>
      <c r="BX15" s="28">
        <f t="shared" si="14"/>
        <v>0</v>
      </c>
      <c r="BY15" s="49">
        <f t="shared" si="15"/>
        <v>0</v>
      </c>
      <c r="BZ15" s="11">
        <v>0</v>
      </c>
      <c r="CA15" s="11">
        <v>0</v>
      </c>
      <c r="CB15" s="11">
        <v>0</v>
      </c>
      <c r="CC15" s="11">
        <v>0</v>
      </c>
      <c r="CD15" s="11">
        <v>0</v>
      </c>
      <c r="CE15" s="11">
        <v>0</v>
      </c>
      <c r="CF15" s="11">
        <v>0</v>
      </c>
      <c r="CG15" s="11">
        <v>0</v>
      </c>
      <c r="CH15" s="11">
        <v>0</v>
      </c>
      <c r="CI15" s="11">
        <v>0</v>
      </c>
      <c r="CJ15" s="11">
        <v>0</v>
      </c>
      <c r="CK15" s="11">
        <v>0</v>
      </c>
      <c r="CL15" s="49">
        <f t="shared" si="16"/>
        <v>0</v>
      </c>
      <c r="CM15" s="15">
        <v>0</v>
      </c>
      <c r="CN15" s="11">
        <v>0</v>
      </c>
      <c r="CO15" s="11">
        <v>0</v>
      </c>
      <c r="CP15" s="11">
        <v>0</v>
      </c>
      <c r="CQ15" s="11">
        <v>0</v>
      </c>
      <c r="CR15" s="11">
        <v>0</v>
      </c>
      <c r="CS15" s="11">
        <v>0</v>
      </c>
      <c r="CT15" s="11">
        <v>0</v>
      </c>
      <c r="CU15" s="11">
        <v>0</v>
      </c>
      <c r="CV15" s="11">
        <v>0</v>
      </c>
      <c r="CW15" s="11">
        <v>0</v>
      </c>
      <c r="CX15" s="11">
        <v>0</v>
      </c>
      <c r="CY15" s="26">
        <f>SUM(CM15:CX15)</f>
        <v>0</v>
      </c>
      <c r="CZ15" s="15">
        <v>0</v>
      </c>
      <c r="DA15" s="11">
        <v>0</v>
      </c>
      <c r="DB15" s="11">
        <v>0</v>
      </c>
      <c r="DC15" s="11">
        <v>0</v>
      </c>
      <c r="DD15" s="11">
        <v>0</v>
      </c>
      <c r="DE15" s="11">
        <v>0</v>
      </c>
      <c r="DF15" s="11">
        <v>0</v>
      </c>
      <c r="DG15" s="11">
        <v>0</v>
      </c>
      <c r="DH15" s="11">
        <v>0</v>
      </c>
      <c r="DI15" s="11">
        <v>0</v>
      </c>
      <c r="DJ15" s="11">
        <v>0</v>
      </c>
      <c r="DK15" s="11">
        <v>0</v>
      </c>
      <c r="DL15" s="26">
        <f>SUM(CZ15:DK15)</f>
        <v>0</v>
      </c>
    </row>
    <row r="16" spans="1:116">
      <c r="A16" s="47"/>
      <c r="B16" s="49"/>
      <c r="C16" s="28" t="s">
        <v>347</v>
      </c>
      <c r="D16" s="28"/>
      <c r="E16" s="28"/>
      <c r="F16" s="28"/>
      <c r="G16" s="49"/>
      <c r="H16" s="47">
        <f t="shared" ref="H16:Y16" si="24">SUM(H13:H15)</f>
        <v>2940</v>
      </c>
      <c r="I16" s="28">
        <f t="shared" si="24"/>
        <v>500</v>
      </c>
      <c r="J16" s="28">
        <f t="shared" si="24"/>
        <v>60</v>
      </c>
      <c r="K16" s="28">
        <f t="shared" si="24"/>
        <v>20</v>
      </c>
      <c r="L16" s="28">
        <f t="shared" si="24"/>
        <v>0</v>
      </c>
      <c r="M16" s="28">
        <f t="shared" si="24"/>
        <v>0</v>
      </c>
      <c r="N16" s="28">
        <f t="shared" si="24"/>
        <v>0</v>
      </c>
      <c r="O16" s="28">
        <f t="shared" si="24"/>
        <v>0</v>
      </c>
      <c r="P16" s="28">
        <f t="shared" si="24"/>
        <v>0</v>
      </c>
      <c r="Q16" s="26">
        <f t="shared" si="24"/>
        <v>3520</v>
      </c>
      <c r="R16" s="28">
        <f t="shared" si="24"/>
        <v>0</v>
      </c>
      <c r="S16" s="28">
        <f t="shared" si="24"/>
        <v>0</v>
      </c>
      <c r="T16" s="28">
        <f t="shared" si="24"/>
        <v>3520</v>
      </c>
      <c r="U16" s="28">
        <f t="shared" si="24"/>
        <v>0</v>
      </c>
      <c r="V16" s="28">
        <f t="shared" si="24"/>
        <v>0</v>
      </c>
      <c r="W16" s="28">
        <f t="shared" si="24"/>
        <v>0</v>
      </c>
      <c r="X16" s="28">
        <f t="shared" si="24"/>
        <v>0</v>
      </c>
      <c r="Y16" s="28">
        <f t="shared" si="24"/>
        <v>0</v>
      </c>
      <c r="Z16" s="49">
        <f t="shared" si="2"/>
        <v>3520</v>
      </c>
      <c r="AA16" s="28">
        <f t="shared" ref="AA16:AF16" si="25">SUM(AA13:AA15)</f>
        <v>1690</v>
      </c>
      <c r="AB16" s="28">
        <f t="shared" si="25"/>
        <v>0</v>
      </c>
      <c r="AC16" s="28">
        <f t="shared" si="25"/>
        <v>1310</v>
      </c>
      <c r="AD16" s="28">
        <f t="shared" si="25"/>
        <v>0</v>
      </c>
      <c r="AE16" s="28">
        <f t="shared" si="25"/>
        <v>0</v>
      </c>
      <c r="AF16" s="28">
        <f t="shared" si="25"/>
        <v>520</v>
      </c>
      <c r="AG16" s="49">
        <f t="shared" si="3"/>
        <v>0</v>
      </c>
      <c r="AH16" s="28">
        <f>SUM(AH13:AH15)</f>
        <v>1690</v>
      </c>
      <c r="AI16" s="28">
        <f>SUM(AI13:AI15)</f>
        <v>0</v>
      </c>
      <c r="AJ16" s="28">
        <f>SUM(AJ13:AJ15)</f>
        <v>0</v>
      </c>
      <c r="AK16" s="28">
        <f>SUM(AK13:AK15)</f>
        <v>0</v>
      </c>
      <c r="AL16" s="49">
        <f t="shared" si="5"/>
        <v>0</v>
      </c>
      <c r="AM16" s="28">
        <f>SUM(AM13:AM15)</f>
        <v>0</v>
      </c>
      <c r="AN16" s="28">
        <f>SUM(AN13:AN15)</f>
        <v>0</v>
      </c>
      <c r="AO16" s="28">
        <f>SUM(AO13:AO15)</f>
        <v>0</v>
      </c>
      <c r="AP16" s="28">
        <f>SUM(AP13:AP15)</f>
        <v>0</v>
      </c>
      <c r="AQ16" s="28">
        <f>SUM(AQ13:AQ15)</f>
        <v>0</v>
      </c>
      <c r="AR16" s="49">
        <f t="shared" si="10"/>
        <v>0</v>
      </c>
      <c r="AS16" s="28">
        <f t="shared" ref="AS16:BB16" si="26">SUM(AS13:AS15)</f>
        <v>0</v>
      </c>
      <c r="AT16" s="28">
        <f t="shared" si="26"/>
        <v>0</v>
      </c>
      <c r="AU16" s="28">
        <f t="shared" si="26"/>
        <v>0</v>
      </c>
      <c r="AV16" s="28">
        <f t="shared" si="26"/>
        <v>0</v>
      </c>
      <c r="AW16" s="28">
        <f t="shared" si="26"/>
        <v>0</v>
      </c>
      <c r="AX16" s="28">
        <f t="shared" si="26"/>
        <v>0</v>
      </c>
      <c r="AY16" s="28">
        <f t="shared" si="26"/>
        <v>0</v>
      </c>
      <c r="AZ16" s="28">
        <f t="shared" si="26"/>
        <v>0</v>
      </c>
      <c r="BA16" s="28">
        <f t="shared" si="26"/>
        <v>0</v>
      </c>
      <c r="BB16" s="28">
        <f t="shared" si="26"/>
        <v>0</v>
      </c>
      <c r="BC16" s="49">
        <f t="shared" si="11"/>
        <v>0</v>
      </c>
      <c r="BD16" s="28">
        <f t="shared" ref="BD16:BJ16" si="27">SUM(BD13:BD15)</f>
        <v>520</v>
      </c>
      <c r="BE16" s="28">
        <f t="shared" si="27"/>
        <v>0</v>
      </c>
      <c r="BF16" s="28">
        <f t="shared" si="27"/>
        <v>0</v>
      </c>
      <c r="BG16" s="28">
        <f t="shared" si="27"/>
        <v>0</v>
      </c>
      <c r="BH16" s="28">
        <f t="shared" si="27"/>
        <v>0</v>
      </c>
      <c r="BI16" s="28">
        <f t="shared" si="27"/>
        <v>0</v>
      </c>
      <c r="BJ16" s="28">
        <f t="shared" si="27"/>
        <v>0</v>
      </c>
      <c r="BK16" s="49">
        <f t="shared" si="12"/>
        <v>0</v>
      </c>
      <c r="BL16" s="28">
        <f>SUM(BL13:BL15)</f>
        <v>0</v>
      </c>
      <c r="BM16" s="28">
        <f>SUM(BM13:BM15)</f>
        <v>0</v>
      </c>
      <c r="BN16" s="28">
        <f>SUM(BN13:BN15)</f>
        <v>0</v>
      </c>
      <c r="BO16" s="28">
        <f>SUM(BO13:BO15)</f>
        <v>0</v>
      </c>
      <c r="BP16" s="28">
        <f>SUM(BP13:BP15)</f>
        <v>0</v>
      </c>
      <c r="BQ16" s="49">
        <f t="shared" si="13"/>
        <v>0</v>
      </c>
      <c r="BR16" s="47">
        <f t="shared" ref="BR16:BW16" si="28">SUM(BR13:BR15)</f>
        <v>0</v>
      </c>
      <c r="BS16" s="28">
        <f t="shared" si="28"/>
        <v>0</v>
      </c>
      <c r="BT16" s="28">
        <f t="shared" si="28"/>
        <v>327.5</v>
      </c>
      <c r="BU16" s="28">
        <f t="shared" si="28"/>
        <v>327.5</v>
      </c>
      <c r="BV16" s="28">
        <f t="shared" si="28"/>
        <v>327.5</v>
      </c>
      <c r="BW16" s="26">
        <f t="shared" si="28"/>
        <v>327.5</v>
      </c>
      <c r="BX16" s="28">
        <f t="shared" si="14"/>
        <v>0</v>
      </c>
      <c r="BY16" s="49">
        <f t="shared" si="15"/>
        <v>3520</v>
      </c>
      <c r="BZ16" s="28">
        <f t="shared" ref="BZ16:CK16" si="29">SUM(BZ13:BZ15)</f>
        <v>0</v>
      </c>
      <c r="CA16" s="28">
        <f t="shared" si="29"/>
        <v>0</v>
      </c>
      <c r="CB16" s="28">
        <f t="shared" si="29"/>
        <v>0</v>
      </c>
      <c r="CC16" s="28">
        <f t="shared" si="29"/>
        <v>0</v>
      </c>
      <c r="CD16" s="28">
        <f t="shared" si="29"/>
        <v>0</v>
      </c>
      <c r="CE16" s="28">
        <f t="shared" si="29"/>
        <v>0</v>
      </c>
      <c r="CF16" s="28">
        <f t="shared" si="29"/>
        <v>0</v>
      </c>
      <c r="CG16" s="28">
        <f t="shared" si="29"/>
        <v>0</v>
      </c>
      <c r="CH16" s="28">
        <f t="shared" si="29"/>
        <v>0</v>
      </c>
      <c r="CI16" s="28">
        <f t="shared" si="29"/>
        <v>0</v>
      </c>
      <c r="CJ16" s="28">
        <f t="shared" si="29"/>
        <v>0</v>
      </c>
      <c r="CK16" s="28">
        <f t="shared" si="29"/>
        <v>0</v>
      </c>
      <c r="CL16" s="49">
        <f t="shared" si="16"/>
        <v>0</v>
      </c>
      <c r="CM16" s="47">
        <f t="shared" ref="CM16:DL16" si="30">SUM(CM13:CM15)</f>
        <v>0</v>
      </c>
      <c r="CN16" s="28">
        <f t="shared" si="30"/>
        <v>0</v>
      </c>
      <c r="CO16" s="28">
        <f t="shared" si="30"/>
        <v>0</v>
      </c>
      <c r="CP16" s="28">
        <f t="shared" si="30"/>
        <v>0</v>
      </c>
      <c r="CQ16" s="28">
        <f t="shared" si="30"/>
        <v>0</v>
      </c>
      <c r="CR16" s="28">
        <f t="shared" si="30"/>
        <v>0</v>
      </c>
      <c r="CS16" s="28">
        <f t="shared" si="30"/>
        <v>0</v>
      </c>
      <c r="CT16" s="28">
        <f t="shared" si="30"/>
        <v>0</v>
      </c>
      <c r="CU16" s="28">
        <f t="shared" si="30"/>
        <v>0</v>
      </c>
      <c r="CV16" s="28">
        <f t="shared" si="30"/>
        <v>0</v>
      </c>
      <c r="CW16" s="28">
        <f t="shared" si="30"/>
        <v>0</v>
      </c>
      <c r="CX16" s="28">
        <f t="shared" si="30"/>
        <v>0</v>
      </c>
      <c r="CY16" s="26">
        <f t="shared" si="30"/>
        <v>0</v>
      </c>
      <c r="CZ16" s="47">
        <f t="shared" si="30"/>
        <v>0</v>
      </c>
      <c r="DA16" s="28">
        <f t="shared" si="30"/>
        <v>0</v>
      </c>
      <c r="DB16" s="28">
        <f t="shared" si="30"/>
        <v>0</v>
      </c>
      <c r="DC16" s="28">
        <f t="shared" si="30"/>
        <v>0</v>
      </c>
      <c r="DD16" s="28">
        <f t="shared" si="30"/>
        <v>0</v>
      </c>
      <c r="DE16" s="28">
        <f t="shared" si="30"/>
        <v>0</v>
      </c>
      <c r="DF16" s="28">
        <f t="shared" si="30"/>
        <v>0</v>
      </c>
      <c r="DG16" s="28">
        <f t="shared" si="30"/>
        <v>0</v>
      </c>
      <c r="DH16" s="28">
        <f t="shared" si="30"/>
        <v>0</v>
      </c>
      <c r="DI16" s="28">
        <f t="shared" si="30"/>
        <v>0</v>
      </c>
      <c r="DJ16" s="28">
        <f t="shared" si="30"/>
        <v>0</v>
      </c>
      <c r="DK16" s="28">
        <f t="shared" si="30"/>
        <v>0</v>
      </c>
      <c r="DL16" s="26">
        <f t="shared" si="30"/>
        <v>0</v>
      </c>
    </row>
    <row r="17" spans="1:116">
      <c r="A17" s="47"/>
      <c r="B17" s="49" t="s">
        <v>562</v>
      </c>
      <c r="C17" s="4" t="s">
        <v>2052</v>
      </c>
      <c r="D17" s="4" t="s">
        <v>2056</v>
      </c>
      <c r="E17" s="4" t="s">
        <v>1364</v>
      </c>
      <c r="F17" s="4" t="s">
        <v>1338</v>
      </c>
      <c r="G17" s="292"/>
      <c r="H17" s="15">
        <f>1916-78-900</f>
        <v>938</v>
      </c>
      <c r="I17" s="11">
        <v>2000</v>
      </c>
      <c r="J17" s="11">
        <v>38</v>
      </c>
      <c r="K17" s="11">
        <f>326-150</f>
        <v>176</v>
      </c>
      <c r="L17" s="11"/>
      <c r="M17" s="11"/>
      <c r="N17" s="11"/>
      <c r="O17" s="11"/>
      <c r="P17" s="11"/>
      <c r="Q17" s="26">
        <f>SUM(H17:P17)</f>
        <v>3152</v>
      </c>
      <c r="R17" s="11"/>
      <c r="S17" s="11"/>
      <c r="T17" s="11">
        <f>SUM(H17:L17)</f>
        <v>3152</v>
      </c>
      <c r="U17" s="11"/>
      <c r="V17" s="11"/>
      <c r="W17" s="11"/>
      <c r="X17" s="11"/>
      <c r="Y17" s="11"/>
      <c r="Z17" s="49">
        <f t="shared" si="2"/>
        <v>3152</v>
      </c>
      <c r="AA17" s="11">
        <v>221</v>
      </c>
      <c r="AB17" s="11"/>
      <c r="AC17" s="11">
        <f>1474/2</f>
        <v>737</v>
      </c>
      <c r="AD17" s="11"/>
      <c r="AE17" s="11"/>
      <c r="AF17" s="11">
        <v>2194</v>
      </c>
      <c r="AG17" s="49">
        <f t="shared" si="3"/>
        <v>0</v>
      </c>
      <c r="AH17" s="11">
        <f>AA17</f>
        <v>221</v>
      </c>
      <c r="AI17" s="11"/>
      <c r="AJ17" s="11"/>
      <c r="AK17" s="11"/>
      <c r="AL17" s="49">
        <f t="shared" si="5"/>
        <v>0</v>
      </c>
      <c r="AM17" s="11"/>
      <c r="AN17" s="11"/>
      <c r="AO17" s="11"/>
      <c r="AP17" s="11"/>
      <c r="AQ17" s="11"/>
      <c r="AR17" s="49">
        <f t="shared" si="10"/>
        <v>0</v>
      </c>
      <c r="AS17" s="11"/>
      <c r="AT17" s="11"/>
      <c r="AU17" s="11"/>
      <c r="AV17" s="11"/>
      <c r="AW17" s="11"/>
      <c r="AX17" s="11"/>
      <c r="AY17" s="11"/>
      <c r="AZ17" s="11"/>
      <c r="BA17" s="11"/>
      <c r="BB17" s="11"/>
      <c r="BC17" s="49">
        <f t="shared" si="11"/>
        <v>0</v>
      </c>
      <c r="BD17" s="11">
        <f>AF17</f>
        <v>2194</v>
      </c>
      <c r="BE17" s="11"/>
      <c r="BF17" s="11"/>
      <c r="BG17" s="11"/>
      <c r="BH17" s="11"/>
      <c r="BI17" s="11"/>
      <c r="BJ17" s="11"/>
      <c r="BK17" s="49">
        <f t="shared" si="12"/>
        <v>0</v>
      </c>
      <c r="BL17" s="11"/>
      <c r="BM17" s="11"/>
      <c r="BN17" s="11">
        <v>0</v>
      </c>
      <c r="BO17" s="11"/>
      <c r="BP17" s="11">
        <v>0</v>
      </c>
      <c r="BQ17" s="49">
        <f t="shared" si="13"/>
        <v>0</v>
      </c>
      <c r="BR17" s="15"/>
      <c r="BS17" s="11">
        <v>0</v>
      </c>
      <c r="BT17" s="11">
        <f>$AC$17/4</f>
        <v>184.25</v>
      </c>
      <c r="BU17" s="11">
        <f>$AC$17/4</f>
        <v>184.25</v>
      </c>
      <c r="BV17" s="11">
        <f>$AC$17/4</f>
        <v>184.25</v>
      </c>
      <c r="BW17" s="11">
        <f>$AC$17/4</f>
        <v>184.25</v>
      </c>
      <c r="BX17" s="28">
        <f t="shared" si="14"/>
        <v>0</v>
      </c>
      <c r="BY17" s="49">
        <f t="shared" si="15"/>
        <v>3152</v>
      </c>
      <c r="BZ17" s="36">
        <f>Q17/7</f>
        <v>450.28571428571428</v>
      </c>
      <c r="CA17" s="36">
        <v>450</v>
      </c>
      <c r="CB17" s="36">
        <v>450</v>
      </c>
      <c r="CC17" s="36">
        <v>450</v>
      </c>
      <c r="CD17" s="36">
        <v>450</v>
      </c>
      <c r="CE17" s="36">
        <v>450</v>
      </c>
      <c r="CF17" s="36">
        <v>452</v>
      </c>
      <c r="CG17" s="11">
        <v>0</v>
      </c>
      <c r="CH17" s="11">
        <v>0</v>
      </c>
      <c r="CI17" s="11">
        <v>0</v>
      </c>
      <c r="CJ17" s="11">
        <v>0</v>
      </c>
      <c r="CK17" s="11">
        <v>0</v>
      </c>
      <c r="CL17" s="49">
        <f t="shared" si="16"/>
        <v>3152.2857142857142</v>
      </c>
      <c r="CM17" s="15">
        <v>0</v>
      </c>
      <c r="CN17" s="11">
        <v>0</v>
      </c>
      <c r="CO17" s="11">
        <v>0</v>
      </c>
      <c r="CP17" s="11">
        <v>0</v>
      </c>
      <c r="CQ17" s="11">
        <v>0</v>
      </c>
      <c r="CR17" s="11">
        <v>0</v>
      </c>
      <c r="CS17" s="11">
        <v>0</v>
      </c>
      <c r="CT17" s="11">
        <v>0</v>
      </c>
      <c r="CU17" s="11">
        <v>0</v>
      </c>
      <c r="CV17" s="11">
        <v>0</v>
      </c>
      <c r="CW17" s="11">
        <v>0</v>
      </c>
      <c r="CX17" s="11">
        <v>0</v>
      </c>
      <c r="CY17" s="26">
        <f>SUM(CM17:CX17)</f>
        <v>0</v>
      </c>
      <c r="CZ17" s="15">
        <v>0</v>
      </c>
      <c r="DA17" s="11">
        <v>0</v>
      </c>
      <c r="DB17" s="11">
        <v>0</v>
      </c>
      <c r="DC17" s="11">
        <v>0</v>
      </c>
      <c r="DD17" s="11">
        <v>0</v>
      </c>
      <c r="DE17" s="11">
        <v>0</v>
      </c>
      <c r="DF17" s="11">
        <v>0</v>
      </c>
      <c r="DG17" s="11">
        <v>0</v>
      </c>
      <c r="DH17" s="11">
        <v>0</v>
      </c>
      <c r="DI17" s="11">
        <v>0</v>
      </c>
      <c r="DJ17" s="11">
        <v>0</v>
      </c>
      <c r="DK17" s="11">
        <v>0</v>
      </c>
      <c r="DL17" s="26">
        <f>SUM(CZ17:DK17)</f>
        <v>0</v>
      </c>
    </row>
    <row r="18" spans="1:116">
      <c r="A18" s="47"/>
      <c r="B18" s="49"/>
      <c r="C18" s="4" t="s">
        <v>2052</v>
      </c>
      <c r="D18" s="36" t="s">
        <v>2056</v>
      </c>
      <c r="E18" s="36" t="s">
        <v>1365</v>
      </c>
      <c r="F18" s="36" t="s">
        <v>1338</v>
      </c>
      <c r="G18" s="292"/>
      <c r="H18" s="15">
        <v>900</v>
      </c>
      <c r="I18" s="11">
        <v>2000</v>
      </c>
      <c r="J18" s="11">
        <v>40</v>
      </c>
      <c r="K18" s="11">
        <v>150</v>
      </c>
      <c r="L18" s="11"/>
      <c r="M18" s="11"/>
      <c r="N18" s="11"/>
      <c r="O18" s="11"/>
      <c r="P18" s="11"/>
      <c r="Q18" s="26">
        <f>SUM(H18:P18)</f>
        <v>3090</v>
      </c>
      <c r="R18" s="11"/>
      <c r="S18" s="11"/>
      <c r="T18" s="11">
        <f>Q18</f>
        <v>3090</v>
      </c>
      <c r="U18" s="11"/>
      <c r="V18" s="11"/>
      <c r="W18" s="11"/>
      <c r="X18" s="11"/>
      <c r="Y18" s="11"/>
      <c r="Z18" s="49">
        <f t="shared" si="2"/>
        <v>3090</v>
      </c>
      <c r="AA18" s="11">
        <v>221</v>
      </c>
      <c r="AB18" s="11"/>
      <c r="AC18" s="11">
        <v>737</v>
      </c>
      <c r="AD18" s="11"/>
      <c r="AE18" s="11"/>
      <c r="AF18" s="11">
        <v>2132</v>
      </c>
      <c r="AG18" s="49">
        <f t="shared" si="3"/>
        <v>0</v>
      </c>
      <c r="AH18" s="11">
        <v>221</v>
      </c>
      <c r="AI18" s="11"/>
      <c r="AJ18" s="11"/>
      <c r="AK18" s="11"/>
      <c r="AL18" s="49">
        <f t="shared" si="5"/>
        <v>0</v>
      </c>
      <c r="AM18" s="11"/>
      <c r="AN18" s="11"/>
      <c r="AO18" s="11"/>
      <c r="AP18" s="11"/>
      <c r="AQ18" s="11"/>
      <c r="AR18" s="49">
        <f t="shared" si="10"/>
        <v>0</v>
      </c>
      <c r="AS18" s="11"/>
      <c r="AT18" s="11"/>
      <c r="AU18" s="11"/>
      <c r="AV18" s="11"/>
      <c r="AW18" s="11"/>
      <c r="AX18" s="11"/>
      <c r="AY18" s="11"/>
      <c r="AZ18" s="11"/>
      <c r="BA18" s="11"/>
      <c r="BB18" s="11"/>
      <c r="BC18" s="49">
        <f t="shared" si="11"/>
        <v>0</v>
      </c>
      <c r="BD18" s="11">
        <v>2132</v>
      </c>
      <c r="BE18" s="11"/>
      <c r="BF18" s="11"/>
      <c r="BG18" s="11"/>
      <c r="BH18" s="11"/>
      <c r="BI18" s="11"/>
      <c r="BJ18" s="11"/>
      <c r="BK18" s="49">
        <f t="shared" si="12"/>
        <v>0</v>
      </c>
      <c r="BL18" s="11"/>
      <c r="BM18" s="11"/>
      <c r="BN18" s="11">
        <v>0</v>
      </c>
      <c r="BO18" s="11"/>
      <c r="BP18" s="11">
        <v>0</v>
      </c>
      <c r="BQ18" s="49">
        <f t="shared" si="13"/>
        <v>0</v>
      </c>
      <c r="BR18" s="15"/>
      <c r="BS18" s="11">
        <v>0</v>
      </c>
      <c r="BT18" s="11">
        <f>$AC$18/4</f>
        <v>184.25</v>
      </c>
      <c r="BU18" s="11">
        <f>$AC$18/4</f>
        <v>184.25</v>
      </c>
      <c r="BV18" s="11">
        <f>$AC$18/4</f>
        <v>184.25</v>
      </c>
      <c r="BW18" s="11">
        <f>$AC$18/4</f>
        <v>184.25</v>
      </c>
      <c r="BX18" s="28">
        <f t="shared" si="14"/>
        <v>0</v>
      </c>
      <c r="BY18" s="49">
        <f t="shared" si="15"/>
        <v>3090</v>
      </c>
      <c r="BZ18" s="11">
        <v>0</v>
      </c>
      <c r="CA18" s="11">
        <v>0</v>
      </c>
      <c r="CB18" s="11">
        <v>0</v>
      </c>
      <c r="CC18" s="11">
        <v>0</v>
      </c>
      <c r="CD18" s="11">
        <v>0</v>
      </c>
      <c r="CE18" s="11">
        <v>0</v>
      </c>
      <c r="CF18" s="11">
        <v>0</v>
      </c>
      <c r="CG18" s="36">
        <f>3090/5</f>
        <v>618</v>
      </c>
      <c r="CH18" s="36">
        <f>3090/5</f>
        <v>618</v>
      </c>
      <c r="CI18" s="36">
        <f>3090/5</f>
        <v>618</v>
      </c>
      <c r="CJ18" s="36">
        <f>3090/5</f>
        <v>618</v>
      </c>
      <c r="CK18" s="36">
        <f>3090/5</f>
        <v>618</v>
      </c>
      <c r="CL18" s="49">
        <f t="shared" si="16"/>
        <v>3090</v>
      </c>
      <c r="CM18" s="15">
        <v>0</v>
      </c>
      <c r="CN18" s="11">
        <v>0</v>
      </c>
      <c r="CO18" s="11">
        <v>0</v>
      </c>
      <c r="CP18" s="11">
        <v>0</v>
      </c>
      <c r="CQ18" s="11">
        <v>0</v>
      </c>
      <c r="CR18" s="11">
        <v>0</v>
      </c>
      <c r="CS18" s="11">
        <v>0</v>
      </c>
      <c r="CT18" s="11">
        <v>0</v>
      </c>
      <c r="CU18" s="11">
        <v>0</v>
      </c>
      <c r="CV18" s="11">
        <v>0</v>
      </c>
      <c r="CW18" s="11">
        <v>0</v>
      </c>
      <c r="CX18" s="11">
        <v>0</v>
      </c>
      <c r="CY18" s="26">
        <f>SUM(CM18:CX18)</f>
        <v>0</v>
      </c>
      <c r="CZ18" s="15">
        <v>0</v>
      </c>
      <c r="DA18" s="11">
        <v>0</v>
      </c>
      <c r="DB18" s="11">
        <v>0</v>
      </c>
      <c r="DC18" s="11">
        <v>0</v>
      </c>
      <c r="DD18" s="11">
        <v>0</v>
      </c>
      <c r="DE18" s="11">
        <v>0</v>
      </c>
      <c r="DF18" s="11">
        <v>0</v>
      </c>
      <c r="DG18" s="11">
        <v>0</v>
      </c>
      <c r="DH18" s="11">
        <v>0</v>
      </c>
      <c r="DI18" s="11">
        <v>0</v>
      </c>
      <c r="DJ18" s="11">
        <v>0</v>
      </c>
      <c r="DK18" s="11">
        <v>0</v>
      </c>
      <c r="DL18" s="26">
        <f>SUM(CZ18:DK18)</f>
        <v>0</v>
      </c>
    </row>
    <row r="19" spans="1:116">
      <c r="A19" s="47"/>
      <c r="B19" s="49"/>
      <c r="C19" s="4"/>
      <c r="D19" s="4"/>
      <c r="E19" s="4"/>
      <c r="F19" s="4"/>
      <c r="G19" s="292"/>
      <c r="H19" s="15"/>
      <c r="I19" s="11"/>
      <c r="J19" s="11"/>
      <c r="K19" s="11"/>
      <c r="L19" s="11"/>
      <c r="M19" s="11"/>
      <c r="N19" s="11"/>
      <c r="O19" s="11"/>
      <c r="P19" s="11"/>
      <c r="Q19" s="26">
        <f>SUM(H19:P19)</f>
        <v>0</v>
      </c>
      <c r="R19" s="11"/>
      <c r="S19" s="11"/>
      <c r="T19" s="11"/>
      <c r="U19" s="11"/>
      <c r="V19" s="11"/>
      <c r="W19" s="11"/>
      <c r="X19" s="11"/>
      <c r="Y19" s="11"/>
      <c r="Z19" s="49">
        <f t="shared" si="2"/>
        <v>0</v>
      </c>
      <c r="AA19" s="11"/>
      <c r="AB19" s="11"/>
      <c r="AC19" s="11"/>
      <c r="AD19" s="11"/>
      <c r="AE19" s="11"/>
      <c r="AF19" s="11"/>
      <c r="AG19" s="49">
        <f t="shared" si="3"/>
        <v>0</v>
      </c>
      <c r="AH19" s="11">
        <f>X19</f>
        <v>0</v>
      </c>
      <c r="AI19" s="11"/>
      <c r="AJ19" s="11"/>
      <c r="AK19" s="11"/>
      <c r="AL19" s="49">
        <f t="shared" si="5"/>
        <v>0</v>
      </c>
      <c r="AM19" s="11"/>
      <c r="AN19" s="11"/>
      <c r="AO19" s="11"/>
      <c r="AP19" s="11"/>
      <c r="AQ19" s="11"/>
      <c r="AR19" s="49">
        <f t="shared" si="10"/>
        <v>0</v>
      </c>
      <c r="AS19" s="11"/>
      <c r="AT19" s="11"/>
      <c r="AU19" s="11"/>
      <c r="AV19" s="11"/>
      <c r="AW19" s="11"/>
      <c r="AX19" s="11"/>
      <c r="AY19" s="11"/>
      <c r="AZ19" s="11"/>
      <c r="BA19" s="11"/>
      <c r="BB19" s="11"/>
      <c r="BC19" s="49">
        <f t="shared" si="11"/>
        <v>0</v>
      </c>
      <c r="BD19" s="11"/>
      <c r="BE19" s="11"/>
      <c r="BF19" s="11"/>
      <c r="BG19" s="11"/>
      <c r="BH19" s="11"/>
      <c r="BI19" s="11"/>
      <c r="BJ19" s="11"/>
      <c r="BK19" s="49">
        <f t="shared" si="12"/>
        <v>0</v>
      </c>
      <c r="BL19" s="11"/>
      <c r="BM19" s="11"/>
      <c r="BN19" s="11">
        <v>0</v>
      </c>
      <c r="BO19" s="11"/>
      <c r="BP19" s="11">
        <v>0</v>
      </c>
      <c r="BQ19" s="49">
        <f t="shared" si="13"/>
        <v>0</v>
      </c>
      <c r="BR19" s="15">
        <f>T19</f>
        <v>0</v>
      </c>
      <c r="BS19" s="11">
        <v>0</v>
      </c>
      <c r="BT19" s="11">
        <f>AC19</f>
        <v>0</v>
      </c>
      <c r="BU19" s="11">
        <f>Y19</f>
        <v>0</v>
      </c>
      <c r="BV19" s="11">
        <v>0</v>
      </c>
      <c r="BW19" s="294">
        <v>0</v>
      </c>
      <c r="BX19" s="28">
        <f t="shared" si="14"/>
        <v>0</v>
      </c>
      <c r="BY19" s="49">
        <f t="shared" si="15"/>
        <v>0</v>
      </c>
      <c r="BZ19" s="11">
        <v>0</v>
      </c>
      <c r="CA19" s="11">
        <v>0</v>
      </c>
      <c r="CB19" s="11">
        <v>0</v>
      </c>
      <c r="CC19" s="11">
        <v>0</v>
      </c>
      <c r="CD19" s="11">
        <v>0</v>
      </c>
      <c r="CE19" s="11">
        <v>0</v>
      </c>
      <c r="CF19" s="11">
        <v>0</v>
      </c>
      <c r="CG19" s="11">
        <v>0</v>
      </c>
      <c r="CH19" s="11">
        <v>0</v>
      </c>
      <c r="CI19" s="11">
        <v>0</v>
      </c>
      <c r="CJ19" s="11">
        <v>0</v>
      </c>
      <c r="CK19" s="11">
        <v>0</v>
      </c>
      <c r="CL19" s="49">
        <f t="shared" si="16"/>
        <v>0</v>
      </c>
      <c r="CM19" s="15">
        <v>0</v>
      </c>
      <c r="CN19" s="11">
        <v>0</v>
      </c>
      <c r="CO19" s="11">
        <v>0</v>
      </c>
      <c r="CP19" s="11">
        <v>0</v>
      </c>
      <c r="CQ19" s="11">
        <v>0</v>
      </c>
      <c r="CR19" s="11">
        <v>0</v>
      </c>
      <c r="CS19" s="11">
        <v>0</v>
      </c>
      <c r="CT19" s="11">
        <v>0</v>
      </c>
      <c r="CU19" s="11">
        <v>0</v>
      </c>
      <c r="CV19" s="11">
        <v>0</v>
      </c>
      <c r="CW19" s="11">
        <v>0</v>
      </c>
      <c r="CX19" s="11">
        <v>0</v>
      </c>
      <c r="CY19" s="26">
        <f>SUM(CM19:CX19)</f>
        <v>0</v>
      </c>
      <c r="CZ19" s="15">
        <v>0</v>
      </c>
      <c r="DA19" s="11">
        <v>0</v>
      </c>
      <c r="DB19" s="11">
        <v>0</v>
      </c>
      <c r="DC19" s="11">
        <v>0</v>
      </c>
      <c r="DD19" s="11">
        <v>0</v>
      </c>
      <c r="DE19" s="11">
        <v>0</v>
      </c>
      <c r="DF19" s="11">
        <v>0</v>
      </c>
      <c r="DG19" s="11">
        <v>0</v>
      </c>
      <c r="DH19" s="11">
        <v>0</v>
      </c>
      <c r="DI19" s="11">
        <v>0</v>
      </c>
      <c r="DJ19" s="11">
        <v>0</v>
      </c>
      <c r="DK19" s="11">
        <v>0</v>
      </c>
      <c r="DL19" s="26">
        <f>SUM(CZ19:DK19)</f>
        <v>0</v>
      </c>
    </row>
    <row r="20" spans="1:116">
      <c r="A20" s="47"/>
      <c r="B20" s="49"/>
      <c r="C20" s="28" t="s">
        <v>347</v>
      </c>
      <c r="D20" s="28"/>
      <c r="E20" s="28"/>
      <c r="F20" s="28"/>
      <c r="G20" s="49"/>
      <c r="H20" s="47">
        <f t="shared" ref="H20:Y20" si="31">SUM(H17:H19)</f>
        <v>1838</v>
      </c>
      <c r="I20" s="28">
        <f t="shared" si="31"/>
        <v>4000</v>
      </c>
      <c r="J20" s="28">
        <f t="shared" si="31"/>
        <v>78</v>
      </c>
      <c r="K20" s="28">
        <f t="shared" si="31"/>
        <v>326</v>
      </c>
      <c r="L20" s="28">
        <f t="shared" si="31"/>
        <v>0</v>
      </c>
      <c r="M20" s="28">
        <f t="shared" si="31"/>
        <v>0</v>
      </c>
      <c r="N20" s="28">
        <f t="shared" si="31"/>
        <v>0</v>
      </c>
      <c r="O20" s="28">
        <f t="shared" si="31"/>
        <v>0</v>
      </c>
      <c r="P20" s="28">
        <f t="shared" si="31"/>
        <v>0</v>
      </c>
      <c r="Q20" s="26">
        <f t="shared" si="31"/>
        <v>6242</v>
      </c>
      <c r="R20" s="28">
        <f t="shared" si="31"/>
        <v>0</v>
      </c>
      <c r="S20" s="28">
        <f t="shared" si="31"/>
        <v>0</v>
      </c>
      <c r="T20" s="28">
        <f t="shared" si="31"/>
        <v>6242</v>
      </c>
      <c r="U20" s="28">
        <f t="shared" si="31"/>
        <v>0</v>
      </c>
      <c r="V20" s="28">
        <f t="shared" si="31"/>
        <v>0</v>
      </c>
      <c r="W20" s="28">
        <f t="shared" si="31"/>
        <v>0</v>
      </c>
      <c r="X20" s="28">
        <f t="shared" si="31"/>
        <v>0</v>
      </c>
      <c r="Y20" s="28">
        <f t="shared" si="31"/>
        <v>0</v>
      </c>
      <c r="Z20" s="49">
        <f t="shared" si="2"/>
        <v>6242</v>
      </c>
      <c r="AA20" s="28">
        <f t="shared" ref="AA20:AF20" si="32">SUM(AA17:AA19)</f>
        <v>442</v>
      </c>
      <c r="AB20" s="28">
        <f t="shared" si="32"/>
        <v>0</v>
      </c>
      <c r="AC20" s="28">
        <f t="shared" si="32"/>
        <v>1474</v>
      </c>
      <c r="AD20" s="28">
        <f t="shared" si="32"/>
        <v>0</v>
      </c>
      <c r="AE20" s="28">
        <f t="shared" si="32"/>
        <v>0</v>
      </c>
      <c r="AF20" s="28">
        <f t="shared" si="32"/>
        <v>4326</v>
      </c>
      <c r="AG20" s="49">
        <f t="shared" si="3"/>
        <v>0</v>
      </c>
      <c r="AH20" s="28">
        <f>SUM(AH17:AH19)</f>
        <v>442</v>
      </c>
      <c r="AI20" s="28">
        <f>SUM(AI17:AI19)</f>
        <v>0</v>
      </c>
      <c r="AJ20" s="28">
        <f>SUM(AJ17:AJ19)</f>
        <v>0</v>
      </c>
      <c r="AK20" s="28">
        <f>SUM(AK17:AK19)</f>
        <v>0</v>
      </c>
      <c r="AL20" s="49">
        <f t="shared" si="5"/>
        <v>0</v>
      </c>
      <c r="AM20" s="28">
        <f>SUM(AM17:AM19)</f>
        <v>0</v>
      </c>
      <c r="AN20" s="28">
        <f>SUM(AN17:AN19)</f>
        <v>0</v>
      </c>
      <c r="AO20" s="28">
        <f>SUM(AO17:AO19)</f>
        <v>0</v>
      </c>
      <c r="AP20" s="28">
        <f>SUM(AP17:AP19)</f>
        <v>0</v>
      </c>
      <c r="AQ20" s="28">
        <f>SUM(AQ17:AQ19)</f>
        <v>0</v>
      </c>
      <c r="AR20" s="49">
        <f t="shared" si="10"/>
        <v>0</v>
      </c>
      <c r="AS20" s="28">
        <f t="shared" ref="AS20:BB20" si="33">SUM(AS17:AS19)</f>
        <v>0</v>
      </c>
      <c r="AT20" s="28">
        <f t="shared" si="33"/>
        <v>0</v>
      </c>
      <c r="AU20" s="28">
        <f t="shared" si="33"/>
        <v>0</v>
      </c>
      <c r="AV20" s="28">
        <f t="shared" si="33"/>
        <v>0</v>
      </c>
      <c r="AW20" s="28">
        <f t="shared" si="33"/>
        <v>0</v>
      </c>
      <c r="AX20" s="28">
        <f t="shared" si="33"/>
        <v>0</v>
      </c>
      <c r="AY20" s="28">
        <f t="shared" si="33"/>
        <v>0</v>
      </c>
      <c r="AZ20" s="28">
        <f t="shared" si="33"/>
        <v>0</v>
      </c>
      <c r="BA20" s="28">
        <f t="shared" si="33"/>
        <v>0</v>
      </c>
      <c r="BB20" s="28">
        <f t="shared" si="33"/>
        <v>0</v>
      </c>
      <c r="BC20" s="49">
        <f t="shared" si="11"/>
        <v>0</v>
      </c>
      <c r="BD20" s="28">
        <f t="shared" ref="BD20:BJ20" si="34">SUM(BD17:BD19)</f>
        <v>4326</v>
      </c>
      <c r="BE20" s="28">
        <f t="shared" si="34"/>
        <v>0</v>
      </c>
      <c r="BF20" s="28">
        <f t="shared" si="34"/>
        <v>0</v>
      </c>
      <c r="BG20" s="28">
        <f t="shared" si="34"/>
        <v>0</v>
      </c>
      <c r="BH20" s="28">
        <f t="shared" si="34"/>
        <v>0</v>
      </c>
      <c r="BI20" s="28">
        <f t="shared" si="34"/>
        <v>0</v>
      </c>
      <c r="BJ20" s="28">
        <f t="shared" si="34"/>
        <v>0</v>
      </c>
      <c r="BK20" s="49">
        <f t="shared" si="12"/>
        <v>0</v>
      </c>
      <c r="BL20" s="28">
        <f>SUM(BL17:BL19)</f>
        <v>0</v>
      </c>
      <c r="BM20" s="28">
        <f>SUM(BM17:BM19)</f>
        <v>0</v>
      </c>
      <c r="BN20" s="28">
        <f>SUM(BN17:BN19)</f>
        <v>0</v>
      </c>
      <c r="BO20" s="28">
        <f>SUM(BO17:BO19)</f>
        <v>0</v>
      </c>
      <c r="BP20" s="28">
        <f>SUM(BP17:BP19)</f>
        <v>0</v>
      </c>
      <c r="BQ20" s="49">
        <f t="shared" si="13"/>
        <v>0</v>
      </c>
      <c r="BR20" s="47">
        <f t="shared" ref="BR20:BW20" si="35">SUM(BR17:BR19)</f>
        <v>0</v>
      </c>
      <c r="BS20" s="28">
        <f t="shared" si="35"/>
        <v>0</v>
      </c>
      <c r="BT20" s="28">
        <f t="shared" si="35"/>
        <v>368.5</v>
      </c>
      <c r="BU20" s="28">
        <f t="shared" si="35"/>
        <v>368.5</v>
      </c>
      <c r="BV20" s="28">
        <f t="shared" si="35"/>
        <v>368.5</v>
      </c>
      <c r="BW20" s="26">
        <f t="shared" si="35"/>
        <v>368.5</v>
      </c>
      <c r="BX20" s="28">
        <f t="shared" si="14"/>
        <v>0</v>
      </c>
      <c r="BY20" s="49">
        <f t="shared" si="15"/>
        <v>6242</v>
      </c>
      <c r="BZ20" s="28">
        <f t="shared" ref="BZ20:CK20" si="36">SUM(BZ17:BZ19)</f>
        <v>450.28571428571428</v>
      </c>
      <c r="CA20" s="28">
        <f t="shared" si="36"/>
        <v>450</v>
      </c>
      <c r="CB20" s="28">
        <f t="shared" si="36"/>
        <v>450</v>
      </c>
      <c r="CC20" s="28">
        <f t="shared" si="36"/>
        <v>450</v>
      </c>
      <c r="CD20" s="28">
        <f t="shared" si="36"/>
        <v>450</v>
      </c>
      <c r="CE20" s="28">
        <f t="shared" si="36"/>
        <v>450</v>
      </c>
      <c r="CF20" s="28">
        <f t="shared" si="36"/>
        <v>452</v>
      </c>
      <c r="CG20" s="28">
        <f t="shared" si="36"/>
        <v>618</v>
      </c>
      <c r="CH20" s="28">
        <f t="shared" si="36"/>
        <v>618</v>
      </c>
      <c r="CI20" s="28">
        <f t="shared" si="36"/>
        <v>618</v>
      </c>
      <c r="CJ20" s="28">
        <f t="shared" si="36"/>
        <v>618</v>
      </c>
      <c r="CK20" s="28">
        <f t="shared" si="36"/>
        <v>618</v>
      </c>
      <c r="CL20" s="49">
        <f t="shared" si="16"/>
        <v>6242.2857142857138</v>
      </c>
      <c r="CM20" s="47">
        <f t="shared" ref="CM20:DL20" si="37">SUM(CM17:CM19)</f>
        <v>0</v>
      </c>
      <c r="CN20" s="28">
        <f t="shared" si="37"/>
        <v>0</v>
      </c>
      <c r="CO20" s="28">
        <f t="shared" si="37"/>
        <v>0</v>
      </c>
      <c r="CP20" s="28">
        <f t="shared" si="37"/>
        <v>0</v>
      </c>
      <c r="CQ20" s="28">
        <f t="shared" si="37"/>
        <v>0</v>
      </c>
      <c r="CR20" s="28">
        <f t="shared" si="37"/>
        <v>0</v>
      </c>
      <c r="CS20" s="28">
        <f t="shared" si="37"/>
        <v>0</v>
      </c>
      <c r="CT20" s="28">
        <f t="shared" si="37"/>
        <v>0</v>
      </c>
      <c r="CU20" s="28">
        <f t="shared" si="37"/>
        <v>0</v>
      </c>
      <c r="CV20" s="28">
        <f t="shared" si="37"/>
        <v>0</v>
      </c>
      <c r="CW20" s="28">
        <f t="shared" si="37"/>
        <v>0</v>
      </c>
      <c r="CX20" s="28">
        <f t="shared" si="37"/>
        <v>0</v>
      </c>
      <c r="CY20" s="26">
        <f t="shared" si="37"/>
        <v>0</v>
      </c>
      <c r="CZ20" s="47">
        <f t="shared" si="37"/>
        <v>0</v>
      </c>
      <c r="DA20" s="28">
        <f t="shared" si="37"/>
        <v>0</v>
      </c>
      <c r="DB20" s="28">
        <f t="shared" si="37"/>
        <v>0</v>
      </c>
      <c r="DC20" s="28">
        <f t="shared" si="37"/>
        <v>0</v>
      </c>
      <c r="DD20" s="28">
        <f t="shared" si="37"/>
        <v>0</v>
      </c>
      <c r="DE20" s="28">
        <f t="shared" si="37"/>
        <v>0</v>
      </c>
      <c r="DF20" s="28">
        <f t="shared" si="37"/>
        <v>0</v>
      </c>
      <c r="DG20" s="28">
        <f t="shared" si="37"/>
        <v>0</v>
      </c>
      <c r="DH20" s="28">
        <f t="shared" si="37"/>
        <v>0</v>
      </c>
      <c r="DI20" s="28">
        <f t="shared" si="37"/>
        <v>0</v>
      </c>
      <c r="DJ20" s="28">
        <f t="shared" si="37"/>
        <v>0</v>
      </c>
      <c r="DK20" s="28">
        <f t="shared" si="37"/>
        <v>0</v>
      </c>
      <c r="DL20" s="26">
        <f t="shared" si="37"/>
        <v>0</v>
      </c>
    </row>
    <row r="21" spans="1:116">
      <c r="A21" s="47"/>
      <c r="B21" s="49" t="s">
        <v>1558</v>
      </c>
      <c r="C21" s="4" t="s">
        <v>2052</v>
      </c>
      <c r="D21" s="4" t="s">
        <v>1557</v>
      </c>
      <c r="E21" s="4"/>
      <c r="F21" s="4" t="s">
        <v>1359</v>
      </c>
      <c r="G21" s="292"/>
      <c r="H21" s="15">
        <v>400</v>
      </c>
      <c r="I21" s="11"/>
      <c r="J21" s="11"/>
      <c r="K21" s="11"/>
      <c r="L21" s="11"/>
      <c r="M21" s="11"/>
      <c r="N21" s="11"/>
      <c r="O21" s="11"/>
      <c r="P21" s="11"/>
      <c r="Q21" s="26">
        <f>SUM(H21:P21)</f>
        <v>400</v>
      </c>
      <c r="R21" s="11"/>
      <c r="S21" s="11"/>
      <c r="T21" s="11">
        <f>SUM(H21:L21)</f>
        <v>400</v>
      </c>
      <c r="U21" s="11"/>
      <c r="V21" s="11"/>
      <c r="W21" s="11"/>
      <c r="X21" s="11"/>
      <c r="Y21" s="11"/>
      <c r="Z21" s="49">
        <f t="shared" si="2"/>
        <v>400</v>
      </c>
      <c r="AA21" s="11"/>
      <c r="AB21" s="11"/>
      <c r="AC21" s="11">
        <v>400</v>
      </c>
      <c r="AD21" s="11"/>
      <c r="AE21" s="11"/>
      <c r="AF21" s="11"/>
      <c r="AG21" s="49">
        <f t="shared" si="3"/>
        <v>0</v>
      </c>
      <c r="AH21" s="11">
        <v>0</v>
      </c>
      <c r="AI21" s="11"/>
      <c r="AJ21" s="11"/>
      <c r="AK21" s="11"/>
      <c r="AL21" s="49">
        <f t="shared" si="5"/>
        <v>0</v>
      </c>
      <c r="AM21" s="11"/>
      <c r="AN21" s="11"/>
      <c r="AO21" s="11"/>
      <c r="AP21" s="11"/>
      <c r="AQ21" s="11"/>
      <c r="AR21" s="49">
        <f t="shared" si="10"/>
        <v>0</v>
      </c>
      <c r="AS21" s="11"/>
      <c r="AT21" s="11"/>
      <c r="AU21" s="11"/>
      <c r="AV21" s="11"/>
      <c r="AW21" s="11"/>
      <c r="AX21" s="11"/>
      <c r="AY21" s="11"/>
      <c r="AZ21" s="11"/>
      <c r="BA21" s="11"/>
      <c r="BB21" s="11"/>
      <c r="BC21" s="49">
        <f t="shared" si="11"/>
        <v>0</v>
      </c>
      <c r="BD21" s="11"/>
      <c r="BE21" s="11"/>
      <c r="BF21" s="11"/>
      <c r="BG21" s="11"/>
      <c r="BH21" s="11"/>
      <c r="BI21" s="11"/>
      <c r="BJ21" s="11"/>
      <c r="BK21" s="49">
        <f t="shared" si="12"/>
        <v>0</v>
      </c>
      <c r="BL21" s="11"/>
      <c r="BM21" s="11"/>
      <c r="BN21" s="11">
        <v>0</v>
      </c>
      <c r="BO21" s="11"/>
      <c r="BP21" s="11">
        <v>0</v>
      </c>
      <c r="BQ21" s="49">
        <f t="shared" si="13"/>
        <v>0</v>
      </c>
      <c r="BR21" s="15"/>
      <c r="BS21" s="11">
        <v>0</v>
      </c>
      <c r="BT21" s="11">
        <v>100</v>
      </c>
      <c r="BU21" s="11">
        <v>100</v>
      </c>
      <c r="BV21" s="11">
        <v>100</v>
      </c>
      <c r="BW21" s="294">
        <v>100</v>
      </c>
      <c r="BX21" s="28">
        <f t="shared" si="14"/>
        <v>0</v>
      </c>
      <c r="BY21" s="49">
        <f t="shared" si="15"/>
        <v>400</v>
      </c>
      <c r="BZ21" s="11">
        <v>0</v>
      </c>
      <c r="CA21" s="11">
        <v>0</v>
      </c>
      <c r="CB21" s="11">
        <v>0</v>
      </c>
      <c r="CC21" s="11">
        <v>0</v>
      </c>
      <c r="CD21" s="11">
        <v>0</v>
      </c>
      <c r="CE21" s="11">
        <v>0</v>
      </c>
      <c r="CF21" s="11">
        <v>0</v>
      </c>
      <c r="CG21" s="11">
        <v>0</v>
      </c>
      <c r="CH21" s="11">
        <v>0</v>
      </c>
      <c r="CI21" s="11">
        <v>0</v>
      </c>
      <c r="CJ21" s="11">
        <v>0</v>
      </c>
      <c r="CK21" s="11">
        <v>0</v>
      </c>
      <c r="CL21" s="49">
        <f t="shared" si="16"/>
        <v>0</v>
      </c>
      <c r="CM21" s="15">
        <v>0</v>
      </c>
      <c r="CN21" s="11">
        <v>0</v>
      </c>
      <c r="CO21" s="11">
        <v>0</v>
      </c>
      <c r="CP21" s="11">
        <v>0</v>
      </c>
      <c r="CQ21" s="11">
        <v>0</v>
      </c>
      <c r="CR21" s="11">
        <v>0</v>
      </c>
      <c r="CS21" s="11">
        <v>0</v>
      </c>
      <c r="CT21" s="11">
        <v>0</v>
      </c>
      <c r="CU21" s="11">
        <v>0</v>
      </c>
      <c r="CV21" s="11">
        <v>0</v>
      </c>
      <c r="CW21" s="11">
        <v>0</v>
      </c>
      <c r="CX21" s="11">
        <v>0</v>
      </c>
      <c r="CY21" s="26">
        <f>SUM(CM21:CX21)</f>
        <v>0</v>
      </c>
      <c r="CZ21" s="15">
        <v>0</v>
      </c>
      <c r="DA21" s="11">
        <v>0</v>
      </c>
      <c r="DB21" s="11">
        <v>0</v>
      </c>
      <c r="DC21" s="11">
        <v>0</v>
      </c>
      <c r="DD21" s="11">
        <v>0</v>
      </c>
      <c r="DE21" s="11">
        <v>0</v>
      </c>
      <c r="DF21" s="11">
        <v>0</v>
      </c>
      <c r="DG21" s="11">
        <v>0</v>
      </c>
      <c r="DH21" s="11">
        <v>0</v>
      </c>
      <c r="DI21" s="11">
        <v>0</v>
      </c>
      <c r="DJ21" s="11">
        <v>0</v>
      </c>
      <c r="DK21" s="11">
        <v>0</v>
      </c>
      <c r="DL21" s="26">
        <f>SUM(CZ21:DK21)</f>
        <v>0</v>
      </c>
    </row>
    <row r="22" spans="1:116">
      <c r="A22" s="47"/>
      <c r="B22" s="49"/>
      <c r="C22" s="4"/>
      <c r="D22" s="4"/>
      <c r="E22" s="4"/>
      <c r="F22" s="4"/>
      <c r="G22" s="292"/>
      <c r="H22" s="15"/>
      <c r="I22" s="11"/>
      <c r="J22" s="11"/>
      <c r="K22" s="11"/>
      <c r="L22" s="11"/>
      <c r="M22" s="11"/>
      <c r="N22" s="11"/>
      <c r="O22" s="11"/>
      <c r="P22" s="11"/>
      <c r="Q22" s="26">
        <f>SUM(H22:P22)</f>
        <v>0</v>
      </c>
      <c r="R22" s="11"/>
      <c r="S22" s="11"/>
      <c r="T22" s="11"/>
      <c r="U22" s="11"/>
      <c r="V22" s="11"/>
      <c r="W22" s="11"/>
      <c r="X22" s="11"/>
      <c r="Y22" s="11"/>
      <c r="Z22" s="49">
        <f t="shared" si="2"/>
        <v>0</v>
      </c>
      <c r="AA22" s="11"/>
      <c r="AB22" s="11"/>
      <c r="AC22" s="11"/>
      <c r="AD22" s="11"/>
      <c r="AE22" s="11"/>
      <c r="AF22" s="11"/>
      <c r="AG22" s="49">
        <f t="shared" si="3"/>
        <v>0</v>
      </c>
      <c r="AH22" s="11">
        <v>0</v>
      </c>
      <c r="AI22" s="11"/>
      <c r="AJ22" s="11"/>
      <c r="AK22" s="11"/>
      <c r="AL22" s="49">
        <f t="shared" si="5"/>
        <v>0</v>
      </c>
      <c r="AM22" s="11"/>
      <c r="AN22" s="11"/>
      <c r="AO22" s="11"/>
      <c r="AP22" s="11"/>
      <c r="AQ22" s="11"/>
      <c r="AR22" s="49">
        <f t="shared" si="10"/>
        <v>0</v>
      </c>
      <c r="AS22" s="11"/>
      <c r="AT22" s="11"/>
      <c r="AU22" s="11"/>
      <c r="AV22" s="11"/>
      <c r="AW22" s="11"/>
      <c r="AX22" s="11"/>
      <c r="AY22" s="11"/>
      <c r="AZ22" s="11"/>
      <c r="BA22" s="11"/>
      <c r="BB22" s="11"/>
      <c r="BC22" s="49">
        <f t="shared" si="11"/>
        <v>0</v>
      </c>
      <c r="BD22" s="11"/>
      <c r="BE22" s="11"/>
      <c r="BF22" s="11"/>
      <c r="BG22" s="11"/>
      <c r="BH22" s="11"/>
      <c r="BI22" s="11"/>
      <c r="BJ22" s="11"/>
      <c r="BK22" s="49">
        <f t="shared" si="12"/>
        <v>0</v>
      </c>
      <c r="BL22" s="11"/>
      <c r="BM22" s="11"/>
      <c r="BN22" s="11">
        <v>0</v>
      </c>
      <c r="BO22" s="11"/>
      <c r="BP22" s="11">
        <v>0</v>
      </c>
      <c r="BQ22" s="49">
        <f t="shared" si="13"/>
        <v>0</v>
      </c>
      <c r="BR22" s="15">
        <v>0</v>
      </c>
      <c r="BS22" s="11">
        <v>0</v>
      </c>
      <c r="BT22" s="11">
        <v>0</v>
      </c>
      <c r="BU22" s="11">
        <v>0</v>
      </c>
      <c r="BV22" s="11">
        <v>0</v>
      </c>
      <c r="BW22" s="294">
        <v>0</v>
      </c>
      <c r="BX22" s="28">
        <f t="shared" si="14"/>
        <v>0</v>
      </c>
      <c r="BY22" s="49">
        <f t="shared" si="15"/>
        <v>0</v>
      </c>
      <c r="BZ22" s="11">
        <v>0</v>
      </c>
      <c r="CA22" s="11">
        <v>0</v>
      </c>
      <c r="CB22" s="11">
        <v>0</v>
      </c>
      <c r="CC22" s="11">
        <v>0</v>
      </c>
      <c r="CD22" s="11">
        <v>0</v>
      </c>
      <c r="CE22" s="11">
        <v>0</v>
      </c>
      <c r="CF22" s="11">
        <v>0</v>
      </c>
      <c r="CG22" s="11">
        <v>0</v>
      </c>
      <c r="CH22" s="11">
        <v>0</v>
      </c>
      <c r="CI22" s="11">
        <v>0</v>
      </c>
      <c r="CJ22" s="11">
        <v>0</v>
      </c>
      <c r="CK22" s="11">
        <v>0</v>
      </c>
      <c r="CL22" s="49">
        <f t="shared" si="16"/>
        <v>0</v>
      </c>
      <c r="CM22" s="15">
        <v>0</v>
      </c>
      <c r="CN22" s="11">
        <v>0</v>
      </c>
      <c r="CO22" s="11">
        <v>0</v>
      </c>
      <c r="CP22" s="11">
        <v>0</v>
      </c>
      <c r="CQ22" s="11">
        <v>0</v>
      </c>
      <c r="CR22" s="11">
        <v>0</v>
      </c>
      <c r="CS22" s="11">
        <v>0</v>
      </c>
      <c r="CT22" s="11">
        <v>0</v>
      </c>
      <c r="CU22" s="11">
        <v>0</v>
      </c>
      <c r="CV22" s="11">
        <v>0</v>
      </c>
      <c r="CW22" s="11">
        <v>0</v>
      </c>
      <c r="CX22" s="11">
        <v>0</v>
      </c>
      <c r="CY22" s="26">
        <f>SUM(CM22:CX22)</f>
        <v>0</v>
      </c>
      <c r="CZ22" s="15">
        <v>0</v>
      </c>
      <c r="DA22" s="11">
        <v>0</v>
      </c>
      <c r="DB22" s="11">
        <v>0</v>
      </c>
      <c r="DC22" s="11">
        <v>0</v>
      </c>
      <c r="DD22" s="11">
        <v>0</v>
      </c>
      <c r="DE22" s="11">
        <v>0</v>
      </c>
      <c r="DF22" s="11">
        <v>0</v>
      </c>
      <c r="DG22" s="11">
        <v>0</v>
      </c>
      <c r="DH22" s="11">
        <v>0</v>
      </c>
      <c r="DI22" s="11">
        <v>0</v>
      </c>
      <c r="DJ22" s="11">
        <v>0</v>
      </c>
      <c r="DK22" s="11">
        <v>0</v>
      </c>
      <c r="DL22" s="26">
        <f>SUM(CZ22:DK22)</f>
        <v>0</v>
      </c>
    </row>
    <row r="23" spans="1:116">
      <c r="A23" s="47"/>
      <c r="B23" s="49"/>
      <c r="C23" s="4"/>
      <c r="D23" s="4"/>
      <c r="E23" s="4"/>
      <c r="F23" s="4"/>
      <c r="G23" s="292"/>
      <c r="H23" s="15"/>
      <c r="I23" s="11"/>
      <c r="J23" s="11"/>
      <c r="K23" s="11"/>
      <c r="L23" s="11"/>
      <c r="M23" s="11"/>
      <c r="N23" s="11"/>
      <c r="O23" s="11"/>
      <c r="P23" s="11"/>
      <c r="Q23" s="26">
        <f>SUM(H23:P23)</f>
        <v>0</v>
      </c>
      <c r="R23" s="11"/>
      <c r="S23" s="11"/>
      <c r="T23" s="11"/>
      <c r="U23" s="11"/>
      <c r="V23" s="11"/>
      <c r="W23" s="11"/>
      <c r="X23" s="11"/>
      <c r="Y23" s="11"/>
      <c r="Z23" s="49">
        <f t="shared" si="2"/>
        <v>0</v>
      </c>
      <c r="AA23" s="11"/>
      <c r="AB23" s="11"/>
      <c r="AC23" s="11"/>
      <c r="AD23" s="11"/>
      <c r="AE23" s="11"/>
      <c r="AF23" s="11"/>
      <c r="AG23" s="49">
        <f t="shared" si="3"/>
        <v>0</v>
      </c>
      <c r="AH23" s="11">
        <v>0</v>
      </c>
      <c r="AI23" s="11"/>
      <c r="AJ23" s="11"/>
      <c r="AK23" s="11"/>
      <c r="AL23" s="49">
        <f t="shared" si="5"/>
        <v>0</v>
      </c>
      <c r="AM23" s="11"/>
      <c r="AN23" s="11"/>
      <c r="AO23" s="11"/>
      <c r="AP23" s="11"/>
      <c r="AQ23" s="11"/>
      <c r="AR23" s="49">
        <f t="shared" si="10"/>
        <v>0</v>
      </c>
      <c r="AS23" s="11"/>
      <c r="AT23" s="11"/>
      <c r="AU23" s="11"/>
      <c r="AV23" s="11"/>
      <c r="AW23" s="11"/>
      <c r="AX23" s="11"/>
      <c r="AY23" s="11"/>
      <c r="AZ23" s="11"/>
      <c r="BA23" s="11"/>
      <c r="BB23" s="11"/>
      <c r="BC23" s="49">
        <f t="shared" si="11"/>
        <v>0</v>
      </c>
      <c r="BD23" s="11"/>
      <c r="BE23" s="11"/>
      <c r="BF23" s="11"/>
      <c r="BG23" s="11"/>
      <c r="BH23" s="11"/>
      <c r="BI23" s="11"/>
      <c r="BJ23" s="11"/>
      <c r="BK23" s="49">
        <f t="shared" si="12"/>
        <v>0</v>
      </c>
      <c r="BL23" s="11"/>
      <c r="BM23" s="11"/>
      <c r="BN23" s="11">
        <v>0</v>
      </c>
      <c r="BO23" s="11"/>
      <c r="BP23" s="11">
        <v>0</v>
      </c>
      <c r="BQ23" s="49">
        <f t="shared" si="13"/>
        <v>0</v>
      </c>
      <c r="BR23" s="15">
        <v>0</v>
      </c>
      <c r="BS23" s="11">
        <v>0</v>
      </c>
      <c r="BT23" s="11">
        <v>0</v>
      </c>
      <c r="BU23" s="11">
        <v>0</v>
      </c>
      <c r="BV23" s="11">
        <v>0</v>
      </c>
      <c r="BW23" s="294">
        <v>0</v>
      </c>
      <c r="BX23" s="28">
        <f t="shared" si="14"/>
        <v>0</v>
      </c>
      <c r="BY23" s="49">
        <f t="shared" si="15"/>
        <v>0</v>
      </c>
      <c r="BZ23" s="11">
        <v>0</v>
      </c>
      <c r="CA23" s="11">
        <v>0</v>
      </c>
      <c r="CB23" s="11">
        <v>0</v>
      </c>
      <c r="CC23" s="11">
        <v>0</v>
      </c>
      <c r="CD23" s="11">
        <v>0</v>
      </c>
      <c r="CE23" s="11">
        <v>0</v>
      </c>
      <c r="CF23" s="11">
        <v>0</v>
      </c>
      <c r="CG23" s="11">
        <v>0</v>
      </c>
      <c r="CH23" s="11">
        <v>0</v>
      </c>
      <c r="CI23" s="11">
        <v>0</v>
      </c>
      <c r="CJ23" s="11">
        <v>0</v>
      </c>
      <c r="CK23" s="11">
        <v>0</v>
      </c>
      <c r="CL23" s="49">
        <f t="shared" si="16"/>
        <v>0</v>
      </c>
      <c r="CM23" s="15">
        <v>0</v>
      </c>
      <c r="CN23" s="11">
        <v>0</v>
      </c>
      <c r="CO23" s="11">
        <v>0</v>
      </c>
      <c r="CP23" s="11">
        <v>0</v>
      </c>
      <c r="CQ23" s="11">
        <v>0</v>
      </c>
      <c r="CR23" s="11">
        <v>0</v>
      </c>
      <c r="CS23" s="11">
        <v>0</v>
      </c>
      <c r="CT23" s="11">
        <v>0</v>
      </c>
      <c r="CU23" s="11">
        <v>0</v>
      </c>
      <c r="CV23" s="11">
        <v>0</v>
      </c>
      <c r="CW23" s="11">
        <v>0</v>
      </c>
      <c r="CX23" s="11">
        <v>0</v>
      </c>
      <c r="CY23" s="26">
        <f>SUM(CM23:CX23)</f>
        <v>0</v>
      </c>
      <c r="CZ23" s="15">
        <v>0</v>
      </c>
      <c r="DA23" s="11">
        <v>0</v>
      </c>
      <c r="DB23" s="11">
        <v>0</v>
      </c>
      <c r="DC23" s="11">
        <v>0</v>
      </c>
      <c r="DD23" s="11">
        <v>0</v>
      </c>
      <c r="DE23" s="11">
        <v>0</v>
      </c>
      <c r="DF23" s="11">
        <v>0</v>
      </c>
      <c r="DG23" s="11">
        <v>0</v>
      </c>
      <c r="DH23" s="11">
        <v>0</v>
      </c>
      <c r="DI23" s="11">
        <v>0</v>
      </c>
      <c r="DJ23" s="11">
        <v>0</v>
      </c>
      <c r="DK23" s="11">
        <v>0</v>
      </c>
      <c r="DL23" s="26">
        <f>SUM(CZ23:DK23)</f>
        <v>0</v>
      </c>
    </row>
    <row r="24" spans="1:116">
      <c r="A24" s="47"/>
      <c r="B24" s="49"/>
      <c r="C24" s="28" t="s">
        <v>347</v>
      </c>
      <c r="D24" s="28"/>
      <c r="E24" s="28"/>
      <c r="F24" s="28"/>
      <c r="G24" s="49"/>
      <c r="H24" s="47">
        <f t="shared" ref="H24:Y24" si="38">SUM(H21:H23)</f>
        <v>400</v>
      </c>
      <c r="I24" s="28">
        <f t="shared" si="38"/>
        <v>0</v>
      </c>
      <c r="J24" s="28">
        <f t="shared" si="38"/>
        <v>0</v>
      </c>
      <c r="K24" s="28">
        <f t="shared" si="38"/>
        <v>0</v>
      </c>
      <c r="L24" s="28">
        <f t="shared" si="38"/>
        <v>0</v>
      </c>
      <c r="M24" s="28">
        <f t="shared" si="38"/>
        <v>0</v>
      </c>
      <c r="N24" s="28">
        <f t="shared" si="38"/>
        <v>0</v>
      </c>
      <c r="O24" s="28">
        <f t="shared" si="38"/>
        <v>0</v>
      </c>
      <c r="P24" s="28">
        <f t="shared" si="38"/>
        <v>0</v>
      </c>
      <c r="Q24" s="26">
        <f t="shared" si="38"/>
        <v>400</v>
      </c>
      <c r="R24" s="28">
        <f t="shared" si="38"/>
        <v>0</v>
      </c>
      <c r="S24" s="28">
        <f t="shared" si="38"/>
        <v>0</v>
      </c>
      <c r="T24" s="28">
        <f t="shared" si="38"/>
        <v>400</v>
      </c>
      <c r="U24" s="28">
        <f t="shared" si="38"/>
        <v>0</v>
      </c>
      <c r="V24" s="28">
        <f t="shared" si="38"/>
        <v>0</v>
      </c>
      <c r="W24" s="28">
        <f t="shared" si="38"/>
        <v>0</v>
      </c>
      <c r="X24" s="28">
        <f t="shared" si="38"/>
        <v>0</v>
      </c>
      <c r="Y24" s="28">
        <f t="shared" si="38"/>
        <v>0</v>
      </c>
      <c r="Z24" s="49">
        <f t="shared" si="2"/>
        <v>400</v>
      </c>
      <c r="AA24" s="28">
        <f t="shared" ref="AA24:AF24" si="39">SUM(AA21:AA23)</f>
        <v>0</v>
      </c>
      <c r="AB24" s="28">
        <f t="shared" si="39"/>
        <v>0</v>
      </c>
      <c r="AC24" s="28">
        <f t="shared" si="39"/>
        <v>400</v>
      </c>
      <c r="AD24" s="28">
        <f t="shared" si="39"/>
        <v>0</v>
      </c>
      <c r="AE24" s="28">
        <f t="shared" si="39"/>
        <v>0</v>
      </c>
      <c r="AF24" s="28">
        <f t="shared" si="39"/>
        <v>0</v>
      </c>
      <c r="AG24" s="49">
        <f t="shared" si="3"/>
        <v>0</v>
      </c>
      <c r="AH24" s="28">
        <f>SUM(AH21:AH23)</f>
        <v>0</v>
      </c>
      <c r="AI24" s="28">
        <f>SUM(AI21:AI23)</f>
        <v>0</v>
      </c>
      <c r="AJ24" s="28">
        <f>SUM(AJ21:AJ23)</f>
        <v>0</v>
      </c>
      <c r="AK24" s="28">
        <f>SUM(AK21:AK23)</f>
        <v>0</v>
      </c>
      <c r="AL24" s="49">
        <f t="shared" si="5"/>
        <v>0</v>
      </c>
      <c r="AM24" s="28">
        <f>SUM(AM21:AM23)</f>
        <v>0</v>
      </c>
      <c r="AN24" s="28">
        <f>SUM(AN21:AN23)</f>
        <v>0</v>
      </c>
      <c r="AO24" s="28">
        <f>SUM(AO21:AO23)</f>
        <v>0</v>
      </c>
      <c r="AP24" s="28">
        <f>SUM(AP21:AP23)</f>
        <v>0</v>
      </c>
      <c r="AQ24" s="28">
        <f>SUM(AQ21:AQ23)</f>
        <v>0</v>
      </c>
      <c r="AR24" s="49">
        <f t="shared" si="10"/>
        <v>0</v>
      </c>
      <c r="AS24" s="28">
        <f t="shared" ref="AS24:BB24" si="40">SUM(AS21:AS23)</f>
        <v>0</v>
      </c>
      <c r="AT24" s="28">
        <f t="shared" si="40"/>
        <v>0</v>
      </c>
      <c r="AU24" s="28">
        <f t="shared" si="40"/>
        <v>0</v>
      </c>
      <c r="AV24" s="28">
        <f t="shared" si="40"/>
        <v>0</v>
      </c>
      <c r="AW24" s="28">
        <f t="shared" si="40"/>
        <v>0</v>
      </c>
      <c r="AX24" s="28">
        <f t="shared" si="40"/>
        <v>0</v>
      </c>
      <c r="AY24" s="28">
        <f t="shared" si="40"/>
        <v>0</v>
      </c>
      <c r="AZ24" s="28">
        <f t="shared" si="40"/>
        <v>0</v>
      </c>
      <c r="BA24" s="28">
        <f t="shared" si="40"/>
        <v>0</v>
      </c>
      <c r="BB24" s="28">
        <f t="shared" si="40"/>
        <v>0</v>
      </c>
      <c r="BC24" s="49">
        <f t="shared" si="11"/>
        <v>0</v>
      </c>
      <c r="BD24" s="28">
        <f t="shared" ref="BD24:BJ24" si="41">SUM(BD21:BD23)</f>
        <v>0</v>
      </c>
      <c r="BE24" s="28">
        <f t="shared" si="41"/>
        <v>0</v>
      </c>
      <c r="BF24" s="28">
        <f t="shared" si="41"/>
        <v>0</v>
      </c>
      <c r="BG24" s="28">
        <f t="shared" si="41"/>
        <v>0</v>
      </c>
      <c r="BH24" s="28">
        <f t="shared" si="41"/>
        <v>0</v>
      </c>
      <c r="BI24" s="28">
        <f t="shared" si="41"/>
        <v>0</v>
      </c>
      <c r="BJ24" s="28">
        <f t="shared" si="41"/>
        <v>0</v>
      </c>
      <c r="BK24" s="49">
        <f t="shared" si="12"/>
        <v>0</v>
      </c>
      <c r="BL24" s="28">
        <f>SUM(BL21:BL23)</f>
        <v>0</v>
      </c>
      <c r="BM24" s="28">
        <f>SUM(BM21:BM23)</f>
        <v>0</v>
      </c>
      <c r="BN24" s="28">
        <f>SUM(BN21:BN23)</f>
        <v>0</v>
      </c>
      <c r="BO24" s="28">
        <f>SUM(BO21:BO23)</f>
        <v>0</v>
      </c>
      <c r="BP24" s="28">
        <f>SUM(BP21:BP23)</f>
        <v>0</v>
      </c>
      <c r="BQ24" s="49">
        <f t="shared" si="13"/>
        <v>0</v>
      </c>
      <c r="BR24" s="47">
        <f t="shared" ref="BR24:BW24" si="42">SUM(BR21:BR23)</f>
        <v>0</v>
      </c>
      <c r="BS24" s="28">
        <f t="shared" si="42"/>
        <v>0</v>
      </c>
      <c r="BT24" s="28">
        <f t="shared" si="42"/>
        <v>100</v>
      </c>
      <c r="BU24" s="28">
        <f t="shared" si="42"/>
        <v>100</v>
      </c>
      <c r="BV24" s="28">
        <f t="shared" si="42"/>
        <v>100</v>
      </c>
      <c r="BW24" s="26">
        <f t="shared" si="42"/>
        <v>100</v>
      </c>
      <c r="BX24" s="28">
        <f t="shared" si="14"/>
        <v>0</v>
      </c>
      <c r="BY24" s="49">
        <f t="shared" si="15"/>
        <v>400</v>
      </c>
      <c r="BZ24" s="28">
        <f t="shared" ref="BZ24:CK24" si="43">SUM(BZ21:BZ23)</f>
        <v>0</v>
      </c>
      <c r="CA24" s="28">
        <f t="shared" si="43"/>
        <v>0</v>
      </c>
      <c r="CB24" s="28">
        <f t="shared" si="43"/>
        <v>0</v>
      </c>
      <c r="CC24" s="28">
        <f t="shared" si="43"/>
        <v>0</v>
      </c>
      <c r="CD24" s="28">
        <f t="shared" si="43"/>
        <v>0</v>
      </c>
      <c r="CE24" s="28">
        <f t="shared" si="43"/>
        <v>0</v>
      </c>
      <c r="CF24" s="28">
        <f t="shared" si="43"/>
        <v>0</v>
      </c>
      <c r="CG24" s="28">
        <f t="shared" si="43"/>
        <v>0</v>
      </c>
      <c r="CH24" s="28">
        <f t="shared" si="43"/>
        <v>0</v>
      </c>
      <c r="CI24" s="28">
        <f t="shared" si="43"/>
        <v>0</v>
      </c>
      <c r="CJ24" s="28">
        <f t="shared" si="43"/>
        <v>0</v>
      </c>
      <c r="CK24" s="28">
        <f t="shared" si="43"/>
        <v>0</v>
      </c>
      <c r="CL24" s="49">
        <f t="shared" si="16"/>
        <v>0</v>
      </c>
      <c r="CM24" s="47">
        <f t="shared" ref="CM24:DL24" si="44">SUM(CM21:CM23)</f>
        <v>0</v>
      </c>
      <c r="CN24" s="28">
        <f t="shared" si="44"/>
        <v>0</v>
      </c>
      <c r="CO24" s="28">
        <f t="shared" si="44"/>
        <v>0</v>
      </c>
      <c r="CP24" s="28">
        <f t="shared" si="44"/>
        <v>0</v>
      </c>
      <c r="CQ24" s="28">
        <f t="shared" si="44"/>
        <v>0</v>
      </c>
      <c r="CR24" s="28">
        <f t="shared" si="44"/>
        <v>0</v>
      </c>
      <c r="CS24" s="28">
        <f t="shared" si="44"/>
        <v>0</v>
      </c>
      <c r="CT24" s="28">
        <f t="shared" si="44"/>
        <v>0</v>
      </c>
      <c r="CU24" s="28">
        <f t="shared" si="44"/>
        <v>0</v>
      </c>
      <c r="CV24" s="28">
        <f t="shared" si="44"/>
        <v>0</v>
      </c>
      <c r="CW24" s="28">
        <f t="shared" si="44"/>
        <v>0</v>
      </c>
      <c r="CX24" s="28">
        <f t="shared" si="44"/>
        <v>0</v>
      </c>
      <c r="CY24" s="26">
        <f t="shared" si="44"/>
        <v>0</v>
      </c>
      <c r="CZ24" s="47">
        <f t="shared" si="44"/>
        <v>0</v>
      </c>
      <c r="DA24" s="28">
        <f t="shared" si="44"/>
        <v>0</v>
      </c>
      <c r="DB24" s="28">
        <f t="shared" si="44"/>
        <v>0</v>
      </c>
      <c r="DC24" s="28">
        <f t="shared" si="44"/>
        <v>0</v>
      </c>
      <c r="DD24" s="28">
        <f t="shared" si="44"/>
        <v>0</v>
      </c>
      <c r="DE24" s="28">
        <f t="shared" si="44"/>
        <v>0</v>
      </c>
      <c r="DF24" s="28">
        <f t="shared" si="44"/>
        <v>0</v>
      </c>
      <c r="DG24" s="28">
        <f t="shared" si="44"/>
        <v>0</v>
      </c>
      <c r="DH24" s="28">
        <f t="shared" si="44"/>
        <v>0</v>
      </c>
      <c r="DI24" s="28">
        <f t="shared" si="44"/>
        <v>0</v>
      </c>
      <c r="DJ24" s="28">
        <f t="shared" si="44"/>
        <v>0</v>
      </c>
      <c r="DK24" s="28">
        <f t="shared" si="44"/>
        <v>0</v>
      </c>
      <c r="DL24" s="26">
        <f t="shared" si="44"/>
        <v>0</v>
      </c>
    </row>
    <row r="25" spans="1:116" s="8" customFormat="1">
      <c r="A25" s="47"/>
      <c r="B25" s="49"/>
      <c r="C25" s="532" t="s">
        <v>2052</v>
      </c>
      <c r="D25" s="532" t="s">
        <v>2159</v>
      </c>
      <c r="E25" s="532" t="s">
        <v>366</v>
      </c>
      <c r="F25" s="532" t="s">
        <v>1359</v>
      </c>
      <c r="G25" s="292"/>
      <c r="H25" s="15"/>
      <c r="I25" s="11"/>
      <c r="J25" s="11"/>
      <c r="K25" s="11"/>
      <c r="L25" s="11"/>
      <c r="M25" s="11"/>
      <c r="N25" s="11"/>
      <c r="O25" s="11"/>
      <c r="P25" s="11"/>
      <c r="Q25" s="26">
        <f>SUM(H25:P25)</f>
        <v>0</v>
      </c>
      <c r="R25" s="11"/>
      <c r="S25" s="11"/>
      <c r="T25" s="11"/>
      <c r="U25" s="11"/>
      <c r="V25" s="11"/>
      <c r="W25" s="11"/>
      <c r="X25" s="11"/>
      <c r="Y25" s="11"/>
      <c r="Z25" s="49">
        <f t="shared" si="2"/>
        <v>0</v>
      </c>
      <c r="AA25" s="11"/>
      <c r="AB25" s="11"/>
      <c r="AC25" s="11"/>
      <c r="AD25" s="11"/>
      <c r="AE25" s="11"/>
      <c r="AF25" s="11"/>
      <c r="AG25" s="49">
        <f t="shared" si="3"/>
        <v>0</v>
      </c>
      <c r="AH25" s="11"/>
      <c r="AI25" s="11"/>
      <c r="AJ25" s="11"/>
      <c r="AK25" s="11"/>
      <c r="AL25" s="49">
        <f t="shared" si="5"/>
        <v>0</v>
      </c>
      <c r="AM25" s="11"/>
      <c r="AN25" s="11"/>
      <c r="AO25" s="11"/>
      <c r="AP25" s="11"/>
      <c r="AQ25" s="11"/>
      <c r="AR25" s="49">
        <f t="shared" si="10"/>
        <v>0</v>
      </c>
      <c r="AS25" s="11"/>
      <c r="AT25" s="11"/>
      <c r="AU25" s="11"/>
      <c r="AV25" s="11"/>
      <c r="AW25" s="11"/>
      <c r="AX25" s="11"/>
      <c r="AY25" s="11"/>
      <c r="AZ25" s="11"/>
      <c r="BA25" s="11"/>
      <c r="BB25" s="11"/>
      <c r="BC25" s="49">
        <f t="shared" si="11"/>
        <v>0</v>
      </c>
      <c r="BD25" s="11"/>
      <c r="BE25" s="11"/>
      <c r="BF25" s="11"/>
      <c r="BG25" s="11"/>
      <c r="BH25" s="11"/>
      <c r="BI25" s="11"/>
      <c r="BJ25" s="11"/>
      <c r="BK25" s="49">
        <f t="shared" si="12"/>
        <v>0</v>
      </c>
      <c r="BL25" s="11"/>
      <c r="BM25" s="11"/>
      <c r="BN25" s="11"/>
      <c r="BO25" s="11"/>
      <c r="BP25" s="11"/>
      <c r="BQ25" s="49">
        <f t="shared" si="13"/>
        <v>0</v>
      </c>
      <c r="BR25" s="15"/>
      <c r="BS25" s="11"/>
      <c r="BT25" s="11"/>
      <c r="BU25" s="11"/>
      <c r="BV25" s="11"/>
      <c r="BW25" s="294"/>
      <c r="BX25" s="28">
        <f t="shared" si="14"/>
        <v>0</v>
      </c>
      <c r="BY25" s="49">
        <f t="shared" si="15"/>
        <v>0</v>
      </c>
      <c r="BZ25" s="11"/>
      <c r="CA25" s="11"/>
      <c r="CB25" s="11"/>
      <c r="CC25" s="11"/>
      <c r="CD25" s="11"/>
      <c r="CE25" s="11"/>
      <c r="CF25" s="11"/>
      <c r="CG25" s="11"/>
      <c r="CH25" s="11"/>
      <c r="CI25" s="11"/>
      <c r="CJ25" s="11"/>
      <c r="CK25" s="11"/>
      <c r="CL25" s="49">
        <f t="shared" si="16"/>
        <v>0</v>
      </c>
      <c r="CM25" s="15">
        <v>0</v>
      </c>
      <c r="CN25" s="11">
        <v>0</v>
      </c>
      <c r="CO25" s="11">
        <v>0</v>
      </c>
      <c r="CP25" s="11">
        <v>0</v>
      </c>
      <c r="CQ25" s="11">
        <v>0</v>
      </c>
      <c r="CR25" s="11">
        <v>0</v>
      </c>
      <c r="CS25" s="11">
        <v>0</v>
      </c>
      <c r="CT25" s="11">
        <v>0</v>
      </c>
      <c r="CU25" s="11">
        <v>0</v>
      </c>
      <c r="CV25" s="11">
        <v>0</v>
      </c>
      <c r="CW25" s="11">
        <v>0</v>
      </c>
      <c r="CX25" s="11">
        <v>0</v>
      </c>
      <c r="CY25" s="26">
        <f>SUM(CM25:CX25)</f>
        <v>0</v>
      </c>
      <c r="CZ25" s="15">
        <v>0</v>
      </c>
      <c r="DA25" s="11">
        <v>0</v>
      </c>
      <c r="DB25" s="11">
        <v>0</v>
      </c>
      <c r="DC25" s="11">
        <v>0</v>
      </c>
      <c r="DD25" s="11">
        <v>0</v>
      </c>
      <c r="DE25" s="11">
        <v>0</v>
      </c>
      <c r="DF25" s="11">
        <v>0</v>
      </c>
      <c r="DG25" s="11">
        <v>0</v>
      </c>
      <c r="DH25" s="11">
        <v>0</v>
      </c>
      <c r="DI25" s="11">
        <v>0</v>
      </c>
      <c r="DJ25" s="11">
        <v>0</v>
      </c>
      <c r="DK25" s="11">
        <v>0</v>
      </c>
      <c r="DL25" s="26">
        <f>SUM(CZ25:DK25)</f>
        <v>0</v>
      </c>
    </row>
    <row r="26" spans="1:116" s="8" customFormat="1">
      <c r="A26" s="47"/>
      <c r="B26" s="49"/>
      <c r="C26" s="532"/>
      <c r="D26" s="532"/>
      <c r="E26" s="532"/>
      <c r="F26" s="532"/>
      <c r="G26" s="292"/>
      <c r="H26" s="15"/>
      <c r="I26" s="11"/>
      <c r="J26" s="11"/>
      <c r="K26" s="11"/>
      <c r="L26" s="11"/>
      <c r="M26" s="11"/>
      <c r="N26" s="11"/>
      <c r="O26" s="11"/>
      <c r="P26" s="11"/>
      <c r="Q26" s="26">
        <f>SUM(H26:P26)</f>
        <v>0</v>
      </c>
      <c r="R26" s="11"/>
      <c r="S26" s="11"/>
      <c r="T26" s="11"/>
      <c r="U26" s="11"/>
      <c r="V26" s="11"/>
      <c r="W26" s="11"/>
      <c r="X26" s="11"/>
      <c r="Y26" s="11"/>
      <c r="Z26" s="49">
        <f t="shared" si="2"/>
        <v>0</v>
      </c>
      <c r="AA26" s="11"/>
      <c r="AB26" s="11"/>
      <c r="AC26" s="11"/>
      <c r="AD26" s="11"/>
      <c r="AE26" s="11"/>
      <c r="AF26" s="11"/>
      <c r="AG26" s="49">
        <f t="shared" si="3"/>
        <v>0</v>
      </c>
      <c r="AH26" s="11"/>
      <c r="AI26" s="11"/>
      <c r="AJ26" s="11"/>
      <c r="AK26" s="11"/>
      <c r="AL26" s="49">
        <f t="shared" si="5"/>
        <v>0</v>
      </c>
      <c r="AM26" s="11"/>
      <c r="AN26" s="11"/>
      <c r="AO26" s="11"/>
      <c r="AP26" s="11"/>
      <c r="AQ26" s="11"/>
      <c r="AR26" s="49">
        <f t="shared" si="10"/>
        <v>0</v>
      </c>
      <c r="AS26" s="11"/>
      <c r="AT26" s="11"/>
      <c r="AU26" s="11"/>
      <c r="AV26" s="11"/>
      <c r="AW26" s="11"/>
      <c r="AX26" s="11"/>
      <c r="AY26" s="11"/>
      <c r="AZ26" s="11"/>
      <c r="BA26" s="11"/>
      <c r="BB26" s="11"/>
      <c r="BC26" s="49">
        <f t="shared" si="11"/>
        <v>0</v>
      </c>
      <c r="BD26" s="11"/>
      <c r="BE26" s="11"/>
      <c r="BF26" s="11"/>
      <c r="BG26" s="11"/>
      <c r="BH26" s="11"/>
      <c r="BI26" s="11"/>
      <c r="BJ26" s="11"/>
      <c r="BK26" s="49">
        <f t="shared" si="12"/>
        <v>0</v>
      </c>
      <c r="BL26" s="11"/>
      <c r="BM26" s="11"/>
      <c r="BN26" s="11"/>
      <c r="BO26" s="11"/>
      <c r="BP26" s="11"/>
      <c r="BQ26" s="49">
        <f t="shared" si="13"/>
        <v>0</v>
      </c>
      <c r="BR26" s="15"/>
      <c r="BS26" s="11"/>
      <c r="BT26" s="11"/>
      <c r="BU26" s="11"/>
      <c r="BV26" s="11"/>
      <c r="BW26" s="294"/>
      <c r="BX26" s="28">
        <f t="shared" si="14"/>
        <v>0</v>
      </c>
      <c r="BY26" s="49">
        <f t="shared" si="15"/>
        <v>0</v>
      </c>
      <c r="BZ26" s="11"/>
      <c r="CA26" s="11"/>
      <c r="CB26" s="11"/>
      <c r="CC26" s="11"/>
      <c r="CD26" s="11"/>
      <c r="CE26" s="11"/>
      <c r="CF26" s="11"/>
      <c r="CG26" s="11"/>
      <c r="CH26" s="11"/>
      <c r="CI26" s="11"/>
      <c r="CJ26" s="11"/>
      <c r="CK26" s="11"/>
      <c r="CL26" s="49">
        <f t="shared" si="16"/>
        <v>0</v>
      </c>
      <c r="CM26" s="15">
        <v>0</v>
      </c>
      <c r="CN26" s="11">
        <v>0</v>
      </c>
      <c r="CO26" s="11">
        <v>0</v>
      </c>
      <c r="CP26" s="11">
        <v>0</v>
      </c>
      <c r="CQ26" s="11">
        <v>0</v>
      </c>
      <c r="CR26" s="11">
        <v>0</v>
      </c>
      <c r="CS26" s="11">
        <v>0</v>
      </c>
      <c r="CT26" s="11">
        <v>0</v>
      </c>
      <c r="CU26" s="11">
        <v>0</v>
      </c>
      <c r="CV26" s="11">
        <v>0</v>
      </c>
      <c r="CW26" s="11">
        <v>0</v>
      </c>
      <c r="CX26" s="11">
        <v>0</v>
      </c>
      <c r="CY26" s="26">
        <f>SUM(CM26:CX26)</f>
        <v>0</v>
      </c>
      <c r="CZ26" s="15">
        <v>0</v>
      </c>
      <c r="DA26" s="11">
        <v>0</v>
      </c>
      <c r="DB26" s="11">
        <v>0</v>
      </c>
      <c r="DC26" s="11">
        <v>0</v>
      </c>
      <c r="DD26" s="11">
        <v>0</v>
      </c>
      <c r="DE26" s="11">
        <v>0</v>
      </c>
      <c r="DF26" s="11">
        <v>0</v>
      </c>
      <c r="DG26" s="11">
        <v>0</v>
      </c>
      <c r="DH26" s="11">
        <v>0</v>
      </c>
      <c r="DI26" s="11">
        <v>0</v>
      </c>
      <c r="DJ26" s="11">
        <v>0</v>
      </c>
      <c r="DK26" s="11">
        <v>0</v>
      </c>
      <c r="DL26" s="26">
        <f>SUM(CZ26:DK26)</f>
        <v>0</v>
      </c>
    </row>
    <row r="27" spans="1:116" s="8" customFormat="1">
      <c r="A27" s="47"/>
      <c r="B27" s="49"/>
      <c r="C27" s="532"/>
      <c r="D27" s="532"/>
      <c r="E27" s="532"/>
      <c r="F27" s="532"/>
      <c r="G27" s="292"/>
      <c r="H27" s="15"/>
      <c r="I27" s="11"/>
      <c r="J27" s="11"/>
      <c r="K27" s="11"/>
      <c r="L27" s="11"/>
      <c r="M27" s="11"/>
      <c r="N27" s="11"/>
      <c r="O27" s="11"/>
      <c r="P27" s="11"/>
      <c r="Q27" s="26">
        <f>SUM(H27:P27)</f>
        <v>0</v>
      </c>
      <c r="R27" s="11"/>
      <c r="S27" s="11"/>
      <c r="T27" s="11"/>
      <c r="U27" s="11"/>
      <c r="V27" s="11"/>
      <c r="W27" s="11"/>
      <c r="X27" s="11"/>
      <c r="Y27" s="11"/>
      <c r="Z27" s="49">
        <f t="shared" si="2"/>
        <v>0</v>
      </c>
      <c r="AA27" s="11"/>
      <c r="AB27" s="11"/>
      <c r="AC27" s="11"/>
      <c r="AD27" s="11"/>
      <c r="AE27" s="11"/>
      <c r="AF27" s="11"/>
      <c r="AG27" s="49">
        <f t="shared" si="3"/>
        <v>0</v>
      </c>
      <c r="AH27" s="11"/>
      <c r="AI27" s="11"/>
      <c r="AJ27" s="11"/>
      <c r="AK27" s="11"/>
      <c r="AL27" s="49">
        <f t="shared" si="5"/>
        <v>0</v>
      </c>
      <c r="AM27" s="11"/>
      <c r="AN27" s="11"/>
      <c r="AO27" s="11"/>
      <c r="AP27" s="11"/>
      <c r="AQ27" s="11"/>
      <c r="AR27" s="49">
        <f t="shared" si="10"/>
        <v>0</v>
      </c>
      <c r="AS27" s="11"/>
      <c r="AT27" s="11"/>
      <c r="AU27" s="11"/>
      <c r="AV27" s="11"/>
      <c r="AW27" s="11"/>
      <c r="AX27" s="11"/>
      <c r="AY27" s="11"/>
      <c r="AZ27" s="11"/>
      <c r="BA27" s="11"/>
      <c r="BB27" s="11"/>
      <c r="BC27" s="49">
        <f t="shared" si="11"/>
        <v>0</v>
      </c>
      <c r="BD27" s="11"/>
      <c r="BE27" s="11"/>
      <c r="BF27" s="11"/>
      <c r="BG27" s="11"/>
      <c r="BH27" s="11"/>
      <c r="BI27" s="11"/>
      <c r="BJ27" s="11"/>
      <c r="BK27" s="49">
        <f t="shared" si="12"/>
        <v>0</v>
      </c>
      <c r="BL27" s="11"/>
      <c r="BM27" s="11"/>
      <c r="BN27" s="11"/>
      <c r="BO27" s="11"/>
      <c r="BP27" s="11"/>
      <c r="BQ27" s="49">
        <f t="shared" si="13"/>
        <v>0</v>
      </c>
      <c r="BR27" s="15"/>
      <c r="BS27" s="11"/>
      <c r="BT27" s="11"/>
      <c r="BU27" s="11"/>
      <c r="BV27" s="11"/>
      <c r="BW27" s="294"/>
      <c r="BX27" s="28">
        <f t="shared" si="14"/>
        <v>0</v>
      </c>
      <c r="BY27" s="49">
        <f t="shared" si="15"/>
        <v>0</v>
      </c>
      <c r="BZ27" s="11"/>
      <c r="CA27" s="11"/>
      <c r="CB27" s="11"/>
      <c r="CC27" s="11"/>
      <c r="CD27" s="11"/>
      <c r="CE27" s="11"/>
      <c r="CF27" s="11"/>
      <c r="CG27" s="11"/>
      <c r="CH27" s="11"/>
      <c r="CI27" s="11"/>
      <c r="CJ27" s="11"/>
      <c r="CK27" s="11"/>
      <c r="CL27" s="49">
        <f t="shared" si="16"/>
        <v>0</v>
      </c>
      <c r="CM27" s="15">
        <v>0</v>
      </c>
      <c r="CN27" s="11">
        <v>0</v>
      </c>
      <c r="CO27" s="11">
        <v>0</v>
      </c>
      <c r="CP27" s="11">
        <v>0</v>
      </c>
      <c r="CQ27" s="11">
        <v>0</v>
      </c>
      <c r="CR27" s="11">
        <v>0</v>
      </c>
      <c r="CS27" s="11">
        <v>0</v>
      </c>
      <c r="CT27" s="11">
        <v>0</v>
      </c>
      <c r="CU27" s="11">
        <v>0</v>
      </c>
      <c r="CV27" s="11">
        <v>0</v>
      </c>
      <c r="CW27" s="11">
        <v>0</v>
      </c>
      <c r="CX27" s="11">
        <v>0</v>
      </c>
      <c r="CY27" s="26">
        <f>SUM(CM27:CX27)</f>
        <v>0</v>
      </c>
      <c r="CZ27" s="15">
        <v>0</v>
      </c>
      <c r="DA27" s="11">
        <v>0</v>
      </c>
      <c r="DB27" s="11">
        <v>0</v>
      </c>
      <c r="DC27" s="11">
        <v>0</v>
      </c>
      <c r="DD27" s="11">
        <v>0</v>
      </c>
      <c r="DE27" s="11">
        <v>0</v>
      </c>
      <c r="DF27" s="11">
        <v>0</v>
      </c>
      <c r="DG27" s="11">
        <v>0</v>
      </c>
      <c r="DH27" s="11">
        <v>0</v>
      </c>
      <c r="DI27" s="11">
        <v>0</v>
      </c>
      <c r="DJ27" s="11">
        <v>0</v>
      </c>
      <c r="DK27" s="11">
        <v>0</v>
      </c>
      <c r="DL27" s="26">
        <f>SUM(CZ27:DK27)</f>
        <v>0</v>
      </c>
    </row>
    <row r="28" spans="1:116" s="8" customFormat="1">
      <c r="A28" s="47"/>
      <c r="B28" s="49"/>
      <c r="C28" s="28" t="s">
        <v>347</v>
      </c>
      <c r="D28" s="28"/>
      <c r="E28" s="28"/>
      <c r="F28" s="28"/>
      <c r="G28" s="49"/>
      <c r="H28" s="47">
        <f t="shared" ref="H28:Y28" si="45">SUM(H25:H27)</f>
        <v>0</v>
      </c>
      <c r="I28" s="28">
        <f t="shared" si="45"/>
        <v>0</v>
      </c>
      <c r="J28" s="28">
        <f t="shared" si="45"/>
        <v>0</v>
      </c>
      <c r="K28" s="28">
        <f t="shared" si="45"/>
        <v>0</v>
      </c>
      <c r="L28" s="28">
        <f t="shared" si="45"/>
        <v>0</v>
      </c>
      <c r="M28" s="28">
        <f t="shared" si="45"/>
        <v>0</v>
      </c>
      <c r="N28" s="28">
        <f t="shared" si="45"/>
        <v>0</v>
      </c>
      <c r="O28" s="28">
        <f t="shared" si="45"/>
        <v>0</v>
      </c>
      <c r="P28" s="28">
        <f t="shared" si="45"/>
        <v>0</v>
      </c>
      <c r="Q28" s="26">
        <f t="shared" si="45"/>
        <v>0</v>
      </c>
      <c r="R28" s="28">
        <f t="shared" si="45"/>
        <v>0</v>
      </c>
      <c r="S28" s="28">
        <f t="shared" si="45"/>
        <v>0</v>
      </c>
      <c r="T28" s="28">
        <f t="shared" si="45"/>
        <v>0</v>
      </c>
      <c r="U28" s="28">
        <f t="shared" si="45"/>
        <v>0</v>
      </c>
      <c r="V28" s="28">
        <f t="shared" si="45"/>
        <v>0</v>
      </c>
      <c r="W28" s="28">
        <f t="shared" si="45"/>
        <v>0</v>
      </c>
      <c r="X28" s="28">
        <f t="shared" si="45"/>
        <v>0</v>
      </c>
      <c r="Y28" s="28">
        <f t="shared" si="45"/>
        <v>0</v>
      </c>
      <c r="Z28" s="49">
        <f t="shared" si="2"/>
        <v>0</v>
      </c>
      <c r="AA28" s="28">
        <f t="shared" ref="AA28:AF28" si="46">SUM(AA25:AA27)</f>
        <v>0</v>
      </c>
      <c r="AB28" s="28">
        <f t="shared" si="46"/>
        <v>0</v>
      </c>
      <c r="AC28" s="28">
        <f t="shared" si="46"/>
        <v>0</v>
      </c>
      <c r="AD28" s="28">
        <f t="shared" si="46"/>
        <v>0</v>
      </c>
      <c r="AE28" s="28">
        <f t="shared" si="46"/>
        <v>0</v>
      </c>
      <c r="AF28" s="28">
        <f t="shared" si="46"/>
        <v>0</v>
      </c>
      <c r="AG28" s="49">
        <f t="shared" si="3"/>
        <v>0</v>
      </c>
      <c r="AH28" s="28">
        <f>SUM(AH25:AH27)</f>
        <v>0</v>
      </c>
      <c r="AI28" s="28">
        <f>SUM(AI25:AI27)</f>
        <v>0</v>
      </c>
      <c r="AJ28" s="28">
        <f>SUM(AJ25:AJ27)</f>
        <v>0</v>
      </c>
      <c r="AK28" s="28">
        <f>SUM(AK25:AK27)</f>
        <v>0</v>
      </c>
      <c r="AL28" s="49">
        <f t="shared" si="5"/>
        <v>0</v>
      </c>
      <c r="AM28" s="28">
        <f>SUM(AM25:AM27)</f>
        <v>0</v>
      </c>
      <c r="AN28" s="28">
        <f>SUM(AN25:AN27)</f>
        <v>0</v>
      </c>
      <c r="AO28" s="28">
        <f>SUM(AO25:AO27)</f>
        <v>0</v>
      </c>
      <c r="AP28" s="28">
        <f>SUM(AP25:AP27)</f>
        <v>0</v>
      </c>
      <c r="AQ28" s="28">
        <f>SUM(AQ25:AQ27)</f>
        <v>0</v>
      </c>
      <c r="AR28" s="49">
        <f t="shared" si="10"/>
        <v>0</v>
      </c>
      <c r="AS28" s="28">
        <f t="shared" ref="AS28:BB28" si="47">SUM(AS25:AS27)</f>
        <v>0</v>
      </c>
      <c r="AT28" s="28">
        <f t="shared" si="47"/>
        <v>0</v>
      </c>
      <c r="AU28" s="28">
        <f t="shared" si="47"/>
        <v>0</v>
      </c>
      <c r="AV28" s="28">
        <f t="shared" si="47"/>
        <v>0</v>
      </c>
      <c r="AW28" s="28">
        <f t="shared" si="47"/>
        <v>0</v>
      </c>
      <c r="AX28" s="28">
        <f t="shared" si="47"/>
        <v>0</v>
      </c>
      <c r="AY28" s="28">
        <f t="shared" si="47"/>
        <v>0</v>
      </c>
      <c r="AZ28" s="28">
        <f t="shared" si="47"/>
        <v>0</v>
      </c>
      <c r="BA28" s="28">
        <f t="shared" si="47"/>
        <v>0</v>
      </c>
      <c r="BB28" s="28">
        <f t="shared" si="47"/>
        <v>0</v>
      </c>
      <c r="BC28" s="49">
        <f t="shared" si="11"/>
        <v>0</v>
      </c>
      <c r="BD28" s="28">
        <f t="shared" ref="BD28:BJ28" si="48">SUM(BD25:BD27)</f>
        <v>0</v>
      </c>
      <c r="BE28" s="28">
        <f t="shared" si="48"/>
        <v>0</v>
      </c>
      <c r="BF28" s="28">
        <f t="shared" si="48"/>
        <v>0</v>
      </c>
      <c r="BG28" s="28">
        <f t="shared" si="48"/>
        <v>0</v>
      </c>
      <c r="BH28" s="28">
        <f t="shared" si="48"/>
        <v>0</v>
      </c>
      <c r="BI28" s="28">
        <f t="shared" si="48"/>
        <v>0</v>
      </c>
      <c r="BJ28" s="28">
        <f t="shared" si="48"/>
        <v>0</v>
      </c>
      <c r="BK28" s="49">
        <f t="shared" si="12"/>
        <v>0</v>
      </c>
      <c r="BL28" s="28">
        <f>SUM(BL25:BL27)</f>
        <v>0</v>
      </c>
      <c r="BM28" s="28">
        <f>SUM(BM25:BM27)</f>
        <v>0</v>
      </c>
      <c r="BN28" s="28">
        <f>SUM(BN25:BN27)</f>
        <v>0</v>
      </c>
      <c r="BO28" s="28">
        <f>SUM(BO25:BO27)</f>
        <v>0</v>
      </c>
      <c r="BP28" s="28">
        <f>SUM(BP25:BP27)</f>
        <v>0</v>
      </c>
      <c r="BQ28" s="49">
        <f t="shared" si="13"/>
        <v>0</v>
      </c>
      <c r="BR28" s="47">
        <f t="shared" ref="BR28:BW28" si="49">SUM(BR25:BR27)</f>
        <v>0</v>
      </c>
      <c r="BS28" s="28">
        <f t="shared" si="49"/>
        <v>0</v>
      </c>
      <c r="BT28" s="28">
        <f t="shared" si="49"/>
        <v>0</v>
      </c>
      <c r="BU28" s="28">
        <f t="shared" si="49"/>
        <v>0</v>
      </c>
      <c r="BV28" s="28">
        <f t="shared" si="49"/>
        <v>0</v>
      </c>
      <c r="BW28" s="26">
        <f t="shared" si="49"/>
        <v>0</v>
      </c>
      <c r="BX28" s="28">
        <f t="shared" si="14"/>
        <v>0</v>
      </c>
      <c r="BY28" s="49">
        <f t="shared" si="15"/>
        <v>0</v>
      </c>
      <c r="BZ28" s="28">
        <f t="shared" ref="BZ28:CK28" si="50">SUM(BZ25:BZ27)</f>
        <v>0</v>
      </c>
      <c r="CA28" s="28">
        <f t="shared" si="50"/>
        <v>0</v>
      </c>
      <c r="CB28" s="28">
        <f t="shared" si="50"/>
        <v>0</v>
      </c>
      <c r="CC28" s="28">
        <f t="shared" si="50"/>
        <v>0</v>
      </c>
      <c r="CD28" s="28">
        <f t="shared" si="50"/>
        <v>0</v>
      </c>
      <c r="CE28" s="28">
        <f t="shared" si="50"/>
        <v>0</v>
      </c>
      <c r="CF28" s="28">
        <f t="shared" si="50"/>
        <v>0</v>
      </c>
      <c r="CG28" s="28">
        <f t="shared" si="50"/>
        <v>0</v>
      </c>
      <c r="CH28" s="28">
        <f t="shared" si="50"/>
        <v>0</v>
      </c>
      <c r="CI28" s="28">
        <f t="shared" si="50"/>
        <v>0</v>
      </c>
      <c r="CJ28" s="28">
        <f t="shared" si="50"/>
        <v>0</v>
      </c>
      <c r="CK28" s="28">
        <f t="shared" si="50"/>
        <v>0</v>
      </c>
      <c r="CL28" s="49">
        <f t="shared" si="16"/>
        <v>0</v>
      </c>
      <c r="CM28" s="47">
        <f t="shared" ref="CM28:DL28" si="51">SUM(CM25:CM27)</f>
        <v>0</v>
      </c>
      <c r="CN28" s="28">
        <f t="shared" si="51"/>
        <v>0</v>
      </c>
      <c r="CO28" s="28">
        <f t="shared" si="51"/>
        <v>0</v>
      </c>
      <c r="CP28" s="28">
        <f t="shared" si="51"/>
        <v>0</v>
      </c>
      <c r="CQ28" s="28">
        <f t="shared" si="51"/>
        <v>0</v>
      </c>
      <c r="CR28" s="28">
        <f t="shared" si="51"/>
        <v>0</v>
      </c>
      <c r="CS28" s="28">
        <f t="shared" si="51"/>
        <v>0</v>
      </c>
      <c r="CT28" s="28">
        <f t="shared" si="51"/>
        <v>0</v>
      </c>
      <c r="CU28" s="28">
        <f t="shared" si="51"/>
        <v>0</v>
      </c>
      <c r="CV28" s="28">
        <f t="shared" si="51"/>
        <v>0</v>
      </c>
      <c r="CW28" s="28">
        <f t="shared" si="51"/>
        <v>0</v>
      </c>
      <c r="CX28" s="28">
        <f t="shared" si="51"/>
        <v>0</v>
      </c>
      <c r="CY28" s="26">
        <f t="shared" si="51"/>
        <v>0</v>
      </c>
      <c r="CZ28" s="47">
        <f t="shared" si="51"/>
        <v>0</v>
      </c>
      <c r="DA28" s="28">
        <f t="shared" si="51"/>
        <v>0</v>
      </c>
      <c r="DB28" s="28">
        <f t="shared" si="51"/>
        <v>0</v>
      </c>
      <c r="DC28" s="28">
        <f t="shared" si="51"/>
        <v>0</v>
      </c>
      <c r="DD28" s="28">
        <f t="shared" si="51"/>
        <v>0</v>
      </c>
      <c r="DE28" s="28">
        <f t="shared" si="51"/>
        <v>0</v>
      </c>
      <c r="DF28" s="28">
        <f t="shared" si="51"/>
        <v>0</v>
      </c>
      <c r="DG28" s="28">
        <f t="shared" si="51"/>
        <v>0</v>
      </c>
      <c r="DH28" s="28">
        <f t="shared" si="51"/>
        <v>0</v>
      </c>
      <c r="DI28" s="28">
        <f t="shared" si="51"/>
        <v>0</v>
      </c>
      <c r="DJ28" s="28">
        <f t="shared" si="51"/>
        <v>0</v>
      </c>
      <c r="DK28" s="28">
        <f t="shared" si="51"/>
        <v>0</v>
      </c>
      <c r="DL28" s="26">
        <f t="shared" si="51"/>
        <v>0</v>
      </c>
    </row>
    <row r="29" spans="1:116">
      <c r="A29" s="47"/>
      <c r="B29" s="49"/>
      <c r="C29" s="4"/>
      <c r="D29" s="4"/>
      <c r="E29" s="4"/>
      <c r="F29" s="4"/>
      <c r="G29" s="292"/>
      <c r="H29" s="15"/>
      <c r="I29" s="11"/>
      <c r="J29" s="11"/>
      <c r="K29" s="11"/>
      <c r="L29" s="11"/>
      <c r="M29" s="11"/>
      <c r="N29" s="11"/>
      <c r="O29" s="11"/>
      <c r="P29" s="11"/>
      <c r="Q29" s="26">
        <f>SUM(H29:P29)</f>
        <v>0</v>
      </c>
      <c r="R29" s="11"/>
      <c r="S29" s="11"/>
      <c r="T29" s="11"/>
      <c r="U29" s="11"/>
      <c r="V29" s="11"/>
      <c r="W29" s="11"/>
      <c r="X29" s="11"/>
      <c r="Y29" s="11"/>
      <c r="Z29" s="49">
        <f t="shared" si="2"/>
        <v>0</v>
      </c>
      <c r="AA29" s="11"/>
      <c r="AB29" s="11"/>
      <c r="AC29" s="11"/>
      <c r="AD29" s="11"/>
      <c r="AE29" s="11"/>
      <c r="AF29" s="11"/>
      <c r="AG29" s="49">
        <f t="shared" si="3"/>
        <v>0</v>
      </c>
      <c r="AH29" s="11">
        <v>0</v>
      </c>
      <c r="AI29" s="11"/>
      <c r="AJ29" s="11"/>
      <c r="AK29" s="11"/>
      <c r="AL29" s="49">
        <f t="shared" si="5"/>
        <v>0</v>
      </c>
      <c r="AM29" s="11"/>
      <c r="AN29" s="11"/>
      <c r="AO29" s="11"/>
      <c r="AP29" s="11"/>
      <c r="AQ29" s="11"/>
      <c r="AR29" s="49">
        <f t="shared" si="10"/>
        <v>0</v>
      </c>
      <c r="AS29" s="11"/>
      <c r="AT29" s="11"/>
      <c r="AU29" s="11"/>
      <c r="AV29" s="11"/>
      <c r="AW29" s="11"/>
      <c r="AX29" s="11"/>
      <c r="AY29" s="11"/>
      <c r="AZ29" s="11"/>
      <c r="BA29" s="11"/>
      <c r="BB29" s="11"/>
      <c r="BC29" s="49">
        <f t="shared" si="11"/>
        <v>0</v>
      </c>
      <c r="BD29" s="11"/>
      <c r="BE29" s="11"/>
      <c r="BF29" s="11"/>
      <c r="BG29" s="11"/>
      <c r="BH29" s="11"/>
      <c r="BI29" s="11"/>
      <c r="BJ29" s="11"/>
      <c r="BK29" s="49">
        <f t="shared" si="12"/>
        <v>0</v>
      </c>
      <c r="BL29" s="11"/>
      <c r="BM29" s="11"/>
      <c r="BN29" s="11">
        <v>0</v>
      </c>
      <c r="BO29" s="11"/>
      <c r="BP29" s="11">
        <v>0</v>
      </c>
      <c r="BQ29" s="49">
        <f t="shared" si="13"/>
        <v>0</v>
      </c>
      <c r="BR29" s="15">
        <v>0</v>
      </c>
      <c r="BS29" s="11">
        <v>0</v>
      </c>
      <c r="BT29" s="11">
        <v>0</v>
      </c>
      <c r="BU29" s="11">
        <v>0</v>
      </c>
      <c r="BV29" s="11">
        <v>0</v>
      </c>
      <c r="BW29" s="294">
        <v>0</v>
      </c>
      <c r="BX29" s="28">
        <f t="shared" si="14"/>
        <v>0</v>
      </c>
      <c r="BY29" s="49">
        <f t="shared" si="15"/>
        <v>0</v>
      </c>
      <c r="BZ29" s="11">
        <v>0</v>
      </c>
      <c r="CA29" s="11">
        <v>0</v>
      </c>
      <c r="CB29" s="11">
        <v>0</v>
      </c>
      <c r="CC29" s="11">
        <v>0</v>
      </c>
      <c r="CD29" s="11">
        <v>0</v>
      </c>
      <c r="CE29" s="11">
        <v>0</v>
      </c>
      <c r="CF29" s="11">
        <v>0</v>
      </c>
      <c r="CG29" s="11">
        <v>0</v>
      </c>
      <c r="CH29" s="11">
        <v>0</v>
      </c>
      <c r="CI29" s="11">
        <v>0</v>
      </c>
      <c r="CJ29" s="11">
        <v>0</v>
      </c>
      <c r="CK29" s="11">
        <v>0</v>
      </c>
      <c r="CL29" s="49">
        <f t="shared" si="16"/>
        <v>0</v>
      </c>
      <c r="CM29" s="15">
        <v>0</v>
      </c>
      <c r="CN29" s="11">
        <v>0</v>
      </c>
      <c r="CO29" s="11">
        <v>0</v>
      </c>
      <c r="CP29" s="11">
        <v>0</v>
      </c>
      <c r="CQ29" s="11">
        <v>0</v>
      </c>
      <c r="CR29" s="11">
        <v>0</v>
      </c>
      <c r="CS29" s="11">
        <v>0</v>
      </c>
      <c r="CT29" s="11">
        <v>0</v>
      </c>
      <c r="CU29" s="11">
        <v>0</v>
      </c>
      <c r="CV29" s="11">
        <v>0</v>
      </c>
      <c r="CW29" s="11">
        <v>0</v>
      </c>
      <c r="CX29" s="11">
        <v>0</v>
      </c>
      <c r="CY29" s="26">
        <f>SUM(CM29:CX29)</f>
        <v>0</v>
      </c>
      <c r="CZ29" s="15">
        <v>0</v>
      </c>
      <c r="DA29" s="11">
        <v>0</v>
      </c>
      <c r="DB29" s="11">
        <v>0</v>
      </c>
      <c r="DC29" s="11">
        <v>0</v>
      </c>
      <c r="DD29" s="11">
        <v>0</v>
      </c>
      <c r="DE29" s="11">
        <v>0</v>
      </c>
      <c r="DF29" s="11">
        <v>0</v>
      </c>
      <c r="DG29" s="11">
        <v>0</v>
      </c>
      <c r="DH29" s="11">
        <v>0</v>
      </c>
      <c r="DI29" s="11">
        <v>0</v>
      </c>
      <c r="DJ29" s="11">
        <v>0</v>
      </c>
      <c r="DK29" s="11">
        <v>0</v>
      </c>
      <c r="DL29" s="26">
        <f>SUM(CZ29:DK29)</f>
        <v>0</v>
      </c>
    </row>
    <row r="30" spans="1:116">
      <c r="A30" s="47"/>
      <c r="B30" s="49"/>
      <c r="C30" s="4"/>
      <c r="D30" s="4"/>
      <c r="E30" s="4"/>
      <c r="F30" s="4"/>
      <c r="G30" s="292"/>
      <c r="H30" s="15"/>
      <c r="I30" s="11"/>
      <c r="J30" s="11"/>
      <c r="K30" s="11"/>
      <c r="L30" s="11"/>
      <c r="M30" s="11"/>
      <c r="N30" s="11"/>
      <c r="O30" s="11"/>
      <c r="P30" s="11"/>
      <c r="Q30" s="26">
        <f>SUM(H30:P30)</f>
        <v>0</v>
      </c>
      <c r="R30" s="11"/>
      <c r="S30" s="11"/>
      <c r="T30" s="11"/>
      <c r="U30" s="11"/>
      <c r="V30" s="11"/>
      <c r="W30" s="11"/>
      <c r="X30" s="11"/>
      <c r="Y30" s="11"/>
      <c r="Z30" s="49">
        <f t="shared" si="2"/>
        <v>0</v>
      </c>
      <c r="AA30" s="11"/>
      <c r="AB30" s="11"/>
      <c r="AC30" s="11"/>
      <c r="AD30" s="11"/>
      <c r="AE30" s="11"/>
      <c r="AF30" s="11"/>
      <c r="AG30" s="49">
        <f t="shared" si="3"/>
        <v>0</v>
      </c>
      <c r="AH30" s="11">
        <v>0</v>
      </c>
      <c r="AI30" s="11"/>
      <c r="AJ30" s="11"/>
      <c r="AK30" s="11"/>
      <c r="AL30" s="49">
        <f t="shared" si="5"/>
        <v>0</v>
      </c>
      <c r="AM30" s="11"/>
      <c r="AN30" s="11"/>
      <c r="AO30" s="11"/>
      <c r="AP30" s="11"/>
      <c r="AQ30" s="11"/>
      <c r="AR30" s="49">
        <f t="shared" si="10"/>
        <v>0</v>
      </c>
      <c r="AS30" s="11"/>
      <c r="AT30" s="11"/>
      <c r="AU30" s="11"/>
      <c r="AV30" s="11"/>
      <c r="AW30" s="11"/>
      <c r="AX30" s="11"/>
      <c r="AY30" s="11"/>
      <c r="AZ30" s="11"/>
      <c r="BA30" s="11"/>
      <c r="BB30" s="11"/>
      <c r="BC30" s="49">
        <f t="shared" si="11"/>
        <v>0</v>
      </c>
      <c r="BD30" s="11"/>
      <c r="BE30" s="11"/>
      <c r="BF30" s="11"/>
      <c r="BG30" s="11"/>
      <c r="BH30" s="11"/>
      <c r="BI30" s="11"/>
      <c r="BJ30" s="11"/>
      <c r="BK30" s="49">
        <f t="shared" si="12"/>
        <v>0</v>
      </c>
      <c r="BL30" s="11"/>
      <c r="BM30" s="11"/>
      <c r="BN30" s="11">
        <v>0</v>
      </c>
      <c r="BO30" s="11"/>
      <c r="BP30" s="11">
        <v>0</v>
      </c>
      <c r="BQ30" s="49">
        <f t="shared" si="13"/>
        <v>0</v>
      </c>
      <c r="BR30" s="15">
        <v>0</v>
      </c>
      <c r="BS30" s="11">
        <v>0</v>
      </c>
      <c r="BT30" s="11">
        <v>0</v>
      </c>
      <c r="BU30" s="11">
        <v>0</v>
      </c>
      <c r="BV30" s="11">
        <v>0</v>
      </c>
      <c r="BW30" s="294">
        <v>0</v>
      </c>
      <c r="BX30" s="28">
        <f t="shared" si="14"/>
        <v>0</v>
      </c>
      <c r="BY30" s="49">
        <f t="shared" si="15"/>
        <v>0</v>
      </c>
      <c r="BZ30" s="11">
        <v>0</v>
      </c>
      <c r="CA30" s="11">
        <v>0</v>
      </c>
      <c r="CB30" s="11">
        <v>0</v>
      </c>
      <c r="CC30" s="11">
        <v>0</v>
      </c>
      <c r="CD30" s="11">
        <v>0</v>
      </c>
      <c r="CE30" s="11">
        <v>0</v>
      </c>
      <c r="CF30" s="11">
        <v>0</v>
      </c>
      <c r="CG30" s="11">
        <v>0</v>
      </c>
      <c r="CH30" s="11">
        <v>0</v>
      </c>
      <c r="CI30" s="11">
        <v>0</v>
      </c>
      <c r="CJ30" s="11">
        <v>0</v>
      </c>
      <c r="CK30" s="11">
        <v>0</v>
      </c>
      <c r="CL30" s="49">
        <f t="shared" si="16"/>
        <v>0</v>
      </c>
      <c r="CM30" s="15">
        <v>0</v>
      </c>
      <c r="CN30" s="11">
        <v>0</v>
      </c>
      <c r="CO30" s="11">
        <v>0</v>
      </c>
      <c r="CP30" s="11">
        <v>0</v>
      </c>
      <c r="CQ30" s="11">
        <v>0</v>
      </c>
      <c r="CR30" s="11">
        <v>0</v>
      </c>
      <c r="CS30" s="11">
        <v>0</v>
      </c>
      <c r="CT30" s="11">
        <v>0</v>
      </c>
      <c r="CU30" s="11">
        <v>0</v>
      </c>
      <c r="CV30" s="11">
        <v>0</v>
      </c>
      <c r="CW30" s="11">
        <v>0</v>
      </c>
      <c r="CX30" s="11">
        <v>0</v>
      </c>
      <c r="CY30" s="26">
        <f>SUM(CM30:CX30)</f>
        <v>0</v>
      </c>
      <c r="CZ30" s="15">
        <v>0</v>
      </c>
      <c r="DA30" s="11">
        <v>0</v>
      </c>
      <c r="DB30" s="11">
        <v>0</v>
      </c>
      <c r="DC30" s="11">
        <v>0</v>
      </c>
      <c r="DD30" s="11">
        <v>0</v>
      </c>
      <c r="DE30" s="11">
        <v>0</v>
      </c>
      <c r="DF30" s="11">
        <v>0</v>
      </c>
      <c r="DG30" s="11">
        <v>0</v>
      </c>
      <c r="DH30" s="11">
        <v>0</v>
      </c>
      <c r="DI30" s="11">
        <v>0</v>
      </c>
      <c r="DJ30" s="11">
        <v>0</v>
      </c>
      <c r="DK30" s="11">
        <v>0</v>
      </c>
      <c r="DL30" s="26">
        <f>SUM(CZ30:DK30)</f>
        <v>0</v>
      </c>
    </row>
    <row r="31" spans="1:116">
      <c r="A31" s="47"/>
      <c r="B31" s="49"/>
      <c r="C31" s="4"/>
      <c r="D31" s="4"/>
      <c r="E31" s="4"/>
      <c r="F31" s="4"/>
      <c r="G31" s="292"/>
      <c r="H31" s="15"/>
      <c r="I31" s="11"/>
      <c r="J31" s="11"/>
      <c r="K31" s="11"/>
      <c r="L31" s="11"/>
      <c r="M31" s="11"/>
      <c r="N31" s="11"/>
      <c r="O31" s="11"/>
      <c r="P31" s="11"/>
      <c r="Q31" s="26">
        <f>SUM(H31:P31)</f>
        <v>0</v>
      </c>
      <c r="R31" s="11"/>
      <c r="S31" s="11"/>
      <c r="T31" s="11"/>
      <c r="U31" s="11"/>
      <c r="V31" s="11"/>
      <c r="W31" s="11"/>
      <c r="X31" s="11"/>
      <c r="Y31" s="11"/>
      <c r="Z31" s="49">
        <f t="shared" si="2"/>
        <v>0</v>
      </c>
      <c r="AA31" s="11"/>
      <c r="AB31" s="11"/>
      <c r="AC31" s="11"/>
      <c r="AD31" s="11"/>
      <c r="AE31" s="11"/>
      <c r="AF31" s="11"/>
      <c r="AG31" s="49">
        <f t="shared" si="3"/>
        <v>0</v>
      </c>
      <c r="AH31" s="11">
        <v>0</v>
      </c>
      <c r="AI31" s="11"/>
      <c r="AJ31" s="11"/>
      <c r="AK31" s="11"/>
      <c r="AL31" s="49">
        <f t="shared" si="5"/>
        <v>0</v>
      </c>
      <c r="AM31" s="11"/>
      <c r="AN31" s="11"/>
      <c r="AO31" s="11"/>
      <c r="AP31" s="11"/>
      <c r="AQ31" s="11"/>
      <c r="AR31" s="49">
        <f t="shared" si="10"/>
        <v>0</v>
      </c>
      <c r="AS31" s="11"/>
      <c r="AT31" s="11"/>
      <c r="AU31" s="11"/>
      <c r="AV31" s="11"/>
      <c r="AW31" s="11"/>
      <c r="AX31" s="11"/>
      <c r="AY31" s="11"/>
      <c r="AZ31" s="11"/>
      <c r="BA31" s="11"/>
      <c r="BB31" s="11"/>
      <c r="BC31" s="49">
        <f t="shared" si="11"/>
        <v>0</v>
      </c>
      <c r="BD31" s="11"/>
      <c r="BE31" s="11"/>
      <c r="BF31" s="11"/>
      <c r="BG31" s="11"/>
      <c r="BH31" s="11"/>
      <c r="BI31" s="11"/>
      <c r="BJ31" s="11"/>
      <c r="BK31" s="49">
        <f t="shared" si="12"/>
        <v>0</v>
      </c>
      <c r="BL31" s="11"/>
      <c r="BM31" s="11"/>
      <c r="BN31" s="11">
        <v>0</v>
      </c>
      <c r="BO31" s="11"/>
      <c r="BP31" s="11">
        <v>0</v>
      </c>
      <c r="BQ31" s="49">
        <f t="shared" si="13"/>
        <v>0</v>
      </c>
      <c r="BR31" s="15">
        <v>0</v>
      </c>
      <c r="BS31" s="11">
        <v>0</v>
      </c>
      <c r="BT31" s="11">
        <v>0</v>
      </c>
      <c r="BU31" s="11">
        <v>0</v>
      </c>
      <c r="BV31" s="11">
        <v>0</v>
      </c>
      <c r="BW31" s="294">
        <v>0</v>
      </c>
      <c r="BX31" s="28">
        <f t="shared" si="14"/>
        <v>0</v>
      </c>
      <c r="BY31" s="49">
        <f t="shared" si="15"/>
        <v>0</v>
      </c>
      <c r="BZ31" s="11">
        <v>0</v>
      </c>
      <c r="CA31" s="11">
        <v>0</v>
      </c>
      <c r="CB31" s="11">
        <v>0</v>
      </c>
      <c r="CC31" s="11">
        <v>0</v>
      </c>
      <c r="CD31" s="11">
        <v>0</v>
      </c>
      <c r="CE31" s="11">
        <v>0</v>
      </c>
      <c r="CF31" s="11">
        <v>0</v>
      </c>
      <c r="CG31" s="11">
        <v>0</v>
      </c>
      <c r="CH31" s="11">
        <v>0</v>
      </c>
      <c r="CI31" s="11">
        <v>0</v>
      </c>
      <c r="CJ31" s="11">
        <v>0</v>
      </c>
      <c r="CK31" s="11">
        <v>0</v>
      </c>
      <c r="CL31" s="49">
        <f t="shared" si="16"/>
        <v>0</v>
      </c>
      <c r="CM31" s="15">
        <v>0</v>
      </c>
      <c r="CN31" s="11">
        <v>0</v>
      </c>
      <c r="CO31" s="11">
        <v>0</v>
      </c>
      <c r="CP31" s="11">
        <v>0</v>
      </c>
      <c r="CQ31" s="11">
        <v>0</v>
      </c>
      <c r="CR31" s="11">
        <v>0</v>
      </c>
      <c r="CS31" s="11">
        <v>0</v>
      </c>
      <c r="CT31" s="11">
        <v>0</v>
      </c>
      <c r="CU31" s="11">
        <v>0</v>
      </c>
      <c r="CV31" s="11">
        <v>0</v>
      </c>
      <c r="CW31" s="11">
        <v>0</v>
      </c>
      <c r="CX31" s="11">
        <v>0</v>
      </c>
      <c r="CY31" s="26">
        <f>SUM(CM31:CX31)</f>
        <v>0</v>
      </c>
      <c r="CZ31" s="15">
        <v>0</v>
      </c>
      <c r="DA31" s="11">
        <v>0</v>
      </c>
      <c r="DB31" s="11">
        <v>0</v>
      </c>
      <c r="DC31" s="11">
        <v>0</v>
      </c>
      <c r="DD31" s="11">
        <v>0</v>
      </c>
      <c r="DE31" s="11">
        <v>0</v>
      </c>
      <c r="DF31" s="11">
        <v>0</v>
      </c>
      <c r="DG31" s="11">
        <v>0</v>
      </c>
      <c r="DH31" s="11">
        <v>0</v>
      </c>
      <c r="DI31" s="11">
        <v>0</v>
      </c>
      <c r="DJ31" s="11">
        <v>0</v>
      </c>
      <c r="DK31" s="11">
        <v>0</v>
      </c>
      <c r="DL31" s="26">
        <f>SUM(CZ31:DK31)</f>
        <v>0</v>
      </c>
    </row>
    <row r="32" spans="1:116" ht="13.8" thickBot="1">
      <c r="A32" s="53"/>
      <c r="B32" s="50"/>
      <c r="C32" s="29" t="s">
        <v>347</v>
      </c>
      <c r="D32" s="29"/>
      <c r="E32" s="28"/>
      <c r="F32" s="29"/>
      <c r="G32" s="50"/>
      <c r="H32" s="53">
        <f t="shared" ref="H32:Y32" si="52">SUM(H29:H31)</f>
        <v>0</v>
      </c>
      <c r="I32" s="29">
        <f t="shared" si="52"/>
        <v>0</v>
      </c>
      <c r="J32" s="29">
        <f t="shared" si="52"/>
        <v>0</v>
      </c>
      <c r="K32" s="29">
        <f t="shared" si="52"/>
        <v>0</v>
      </c>
      <c r="L32" s="29">
        <f t="shared" si="52"/>
        <v>0</v>
      </c>
      <c r="M32" s="29">
        <f t="shared" si="52"/>
        <v>0</v>
      </c>
      <c r="N32" s="29">
        <f t="shared" si="52"/>
        <v>0</v>
      </c>
      <c r="O32" s="29">
        <f t="shared" si="52"/>
        <v>0</v>
      </c>
      <c r="P32" s="29">
        <f t="shared" si="52"/>
        <v>0</v>
      </c>
      <c r="Q32" s="27">
        <f t="shared" si="52"/>
        <v>0</v>
      </c>
      <c r="R32" s="29">
        <f t="shared" si="52"/>
        <v>0</v>
      </c>
      <c r="S32" s="29">
        <f t="shared" si="52"/>
        <v>0</v>
      </c>
      <c r="T32" s="29">
        <f t="shared" si="52"/>
        <v>0</v>
      </c>
      <c r="U32" s="29">
        <f t="shared" si="52"/>
        <v>0</v>
      </c>
      <c r="V32" s="29">
        <f t="shared" si="52"/>
        <v>0</v>
      </c>
      <c r="W32" s="29">
        <f t="shared" si="52"/>
        <v>0</v>
      </c>
      <c r="X32" s="29">
        <f t="shared" si="52"/>
        <v>0</v>
      </c>
      <c r="Y32" s="29">
        <f t="shared" si="52"/>
        <v>0</v>
      </c>
      <c r="Z32" s="50">
        <f t="shared" si="2"/>
        <v>0</v>
      </c>
      <c r="AA32" s="29">
        <f t="shared" ref="AA32:AF32" si="53">SUM(AA29:AA31)</f>
        <v>0</v>
      </c>
      <c r="AB32" s="29">
        <f t="shared" si="53"/>
        <v>0</v>
      </c>
      <c r="AC32" s="29">
        <f t="shared" si="53"/>
        <v>0</v>
      </c>
      <c r="AD32" s="29">
        <f t="shared" si="53"/>
        <v>0</v>
      </c>
      <c r="AE32" s="29">
        <f t="shared" si="53"/>
        <v>0</v>
      </c>
      <c r="AF32" s="29">
        <f t="shared" si="53"/>
        <v>0</v>
      </c>
      <c r="AG32" s="50">
        <f t="shared" si="3"/>
        <v>0</v>
      </c>
      <c r="AH32" s="29">
        <f>SUM(AH29:AH31)</f>
        <v>0</v>
      </c>
      <c r="AI32" s="29">
        <f>SUM(AI29:AI31)</f>
        <v>0</v>
      </c>
      <c r="AJ32" s="29">
        <f>SUM(AJ29:AJ31)</f>
        <v>0</v>
      </c>
      <c r="AK32" s="29">
        <f>SUM(AK29:AK31)</f>
        <v>0</v>
      </c>
      <c r="AL32" s="50">
        <f t="shared" si="5"/>
        <v>0</v>
      </c>
      <c r="AM32" s="29">
        <f>SUM(AM29:AM31)</f>
        <v>0</v>
      </c>
      <c r="AN32" s="29">
        <f>SUM(AN29:AN31)</f>
        <v>0</v>
      </c>
      <c r="AO32" s="29">
        <f>SUM(AO29:AO31)</f>
        <v>0</v>
      </c>
      <c r="AP32" s="29">
        <f>SUM(AP29:AP31)</f>
        <v>0</v>
      </c>
      <c r="AQ32" s="29">
        <f>SUM(AQ29:AQ31)</f>
        <v>0</v>
      </c>
      <c r="AR32" s="50">
        <f t="shared" si="10"/>
        <v>0</v>
      </c>
      <c r="AS32" s="29">
        <f t="shared" ref="AS32:BB32" si="54">SUM(AS29:AS31)</f>
        <v>0</v>
      </c>
      <c r="AT32" s="29">
        <f t="shared" si="54"/>
        <v>0</v>
      </c>
      <c r="AU32" s="29">
        <f t="shared" si="54"/>
        <v>0</v>
      </c>
      <c r="AV32" s="29">
        <f t="shared" si="54"/>
        <v>0</v>
      </c>
      <c r="AW32" s="29">
        <f t="shared" si="54"/>
        <v>0</v>
      </c>
      <c r="AX32" s="29">
        <f t="shared" si="54"/>
        <v>0</v>
      </c>
      <c r="AY32" s="29">
        <f t="shared" si="54"/>
        <v>0</v>
      </c>
      <c r="AZ32" s="29">
        <f t="shared" si="54"/>
        <v>0</v>
      </c>
      <c r="BA32" s="29">
        <f t="shared" si="54"/>
        <v>0</v>
      </c>
      <c r="BB32" s="29">
        <f t="shared" si="54"/>
        <v>0</v>
      </c>
      <c r="BC32" s="50">
        <f t="shared" si="11"/>
        <v>0</v>
      </c>
      <c r="BD32" s="29">
        <f t="shared" ref="BD32:BJ32" si="55">SUM(BD29:BD31)</f>
        <v>0</v>
      </c>
      <c r="BE32" s="29">
        <f t="shared" si="55"/>
        <v>0</v>
      </c>
      <c r="BF32" s="29">
        <f t="shared" si="55"/>
        <v>0</v>
      </c>
      <c r="BG32" s="29">
        <f t="shared" si="55"/>
        <v>0</v>
      </c>
      <c r="BH32" s="29">
        <f t="shared" si="55"/>
        <v>0</v>
      </c>
      <c r="BI32" s="29">
        <f t="shared" si="55"/>
        <v>0</v>
      </c>
      <c r="BJ32" s="29">
        <f t="shared" si="55"/>
        <v>0</v>
      </c>
      <c r="BK32" s="50">
        <f t="shared" si="12"/>
        <v>0</v>
      </c>
      <c r="BL32" s="29">
        <f>SUM(BL29:BL31)</f>
        <v>0</v>
      </c>
      <c r="BM32" s="29">
        <f>SUM(BM29:BM31)</f>
        <v>0</v>
      </c>
      <c r="BN32" s="29">
        <f>SUM(BN29:BN31)</f>
        <v>0</v>
      </c>
      <c r="BO32" s="29">
        <f>SUM(BO29:BO31)</f>
        <v>0</v>
      </c>
      <c r="BP32" s="29">
        <f>SUM(BP29:BP31)</f>
        <v>0</v>
      </c>
      <c r="BQ32" s="50">
        <f t="shared" si="13"/>
        <v>0</v>
      </c>
      <c r="BR32" s="53">
        <f t="shared" ref="BR32:BW32" si="56">SUM(BR29:BR31)</f>
        <v>0</v>
      </c>
      <c r="BS32" s="29">
        <f t="shared" si="56"/>
        <v>0</v>
      </c>
      <c r="BT32" s="29">
        <f t="shared" si="56"/>
        <v>0</v>
      </c>
      <c r="BU32" s="29">
        <f t="shared" si="56"/>
        <v>0</v>
      </c>
      <c r="BV32" s="29">
        <f t="shared" si="56"/>
        <v>0</v>
      </c>
      <c r="BW32" s="27">
        <f t="shared" si="56"/>
        <v>0</v>
      </c>
      <c r="BX32" s="29">
        <f t="shared" si="14"/>
        <v>0</v>
      </c>
      <c r="BY32" s="50">
        <f t="shared" si="15"/>
        <v>0</v>
      </c>
      <c r="BZ32" s="29">
        <f t="shared" ref="BZ32:CK32" si="57">SUM(BZ29:BZ31)</f>
        <v>0</v>
      </c>
      <c r="CA32" s="29">
        <f t="shared" si="57"/>
        <v>0</v>
      </c>
      <c r="CB32" s="29">
        <f t="shared" si="57"/>
        <v>0</v>
      </c>
      <c r="CC32" s="29">
        <f t="shared" si="57"/>
        <v>0</v>
      </c>
      <c r="CD32" s="29">
        <f t="shared" si="57"/>
        <v>0</v>
      </c>
      <c r="CE32" s="29">
        <f t="shared" si="57"/>
        <v>0</v>
      </c>
      <c r="CF32" s="29">
        <f t="shared" si="57"/>
        <v>0</v>
      </c>
      <c r="CG32" s="29">
        <f t="shared" si="57"/>
        <v>0</v>
      </c>
      <c r="CH32" s="29">
        <f t="shared" si="57"/>
        <v>0</v>
      </c>
      <c r="CI32" s="29">
        <f t="shared" si="57"/>
        <v>0</v>
      </c>
      <c r="CJ32" s="29">
        <f t="shared" si="57"/>
        <v>0</v>
      </c>
      <c r="CK32" s="29">
        <f t="shared" si="57"/>
        <v>0</v>
      </c>
      <c r="CL32" s="50">
        <f t="shared" si="16"/>
        <v>0</v>
      </c>
      <c r="CM32" s="53">
        <f t="shared" ref="CM32:DL32" si="58">SUM(CM29:CM31)</f>
        <v>0</v>
      </c>
      <c r="CN32" s="29">
        <f t="shared" si="58"/>
        <v>0</v>
      </c>
      <c r="CO32" s="29">
        <f t="shared" si="58"/>
        <v>0</v>
      </c>
      <c r="CP32" s="29">
        <f t="shared" si="58"/>
        <v>0</v>
      </c>
      <c r="CQ32" s="29">
        <f t="shared" si="58"/>
        <v>0</v>
      </c>
      <c r="CR32" s="29">
        <f t="shared" si="58"/>
        <v>0</v>
      </c>
      <c r="CS32" s="29">
        <f t="shared" si="58"/>
        <v>0</v>
      </c>
      <c r="CT32" s="29">
        <f t="shared" si="58"/>
        <v>0</v>
      </c>
      <c r="CU32" s="29">
        <f t="shared" si="58"/>
        <v>0</v>
      </c>
      <c r="CV32" s="29">
        <f t="shared" si="58"/>
        <v>0</v>
      </c>
      <c r="CW32" s="29">
        <f t="shared" si="58"/>
        <v>0</v>
      </c>
      <c r="CX32" s="29">
        <f t="shared" si="58"/>
        <v>0</v>
      </c>
      <c r="CY32" s="27">
        <f t="shared" si="58"/>
        <v>0</v>
      </c>
      <c r="CZ32" s="53">
        <f t="shared" si="58"/>
        <v>0</v>
      </c>
      <c r="DA32" s="29">
        <f t="shared" si="58"/>
        <v>0</v>
      </c>
      <c r="DB32" s="29">
        <f t="shared" si="58"/>
        <v>0</v>
      </c>
      <c r="DC32" s="29">
        <f t="shared" si="58"/>
        <v>0</v>
      </c>
      <c r="DD32" s="29">
        <f t="shared" si="58"/>
        <v>0</v>
      </c>
      <c r="DE32" s="29">
        <f t="shared" si="58"/>
        <v>0</v>
      </c>
      <c r="DF32" s="29">
        <f t="shared" si="58"/>
        <v>0</v>
      </c>
      <c r="DG32" s="29">
        <f t="shared" si="58"/>
        <v>0</v>
      </c>
      <c r="DH32" s="29">
        <f t="shared" si="58"/>
        <v>0</v>
      </c>
      <c r="DI32" s="29">
        <f t="shared" si="58"/>
        <v>0</v>
      </c>
      <c r="DJ32" s="29">
        <f t="shared" si="58"/>
        <v>0</v>
      </c>
      <c r="DK32" s="29">
        <f t="shared" si="58"/>
        <v>0</v>
      </c>
      <c r="DL32" s="27">
        <f t="shared" si="58"/>
        <v>0</v>
      </c>
    </row>
    <row r="33" spans="1:116" ht="13.8" thickBot="1">
      <c r="A33" s="4"/>
      <c r="B33" s="4"/>
      <c r="C33" s="41" t="s">
        <v>1339</v>
      </c>
      <c r="D33" s="42"/>
      <c r="E33" s="12"/>
      <c r="F33" s="9"/>
      <c r="G33" s="9"/>
      <c r="H33" s="9">
        <f t="shared" ref="H33:BS33" si="59">SUM(H32,H28,H24,H20,H16,H12)</f>
        <v>23956</v>
      </c>
      <c r="I33" s="9">
        <f t="shared" si="59"/>
        <v>8310</v>
      </c>
      <c r="J33" s="9">
        <f t="shared" si="59"/>
        <v>910</v>
      </c>
      <c r="K33" s="9">
        <f t="shared" si="59"/>
        <v>700</v>
      </c>
      <c r="L33" s="9">
        <f t="shared" si="59"/>
        <v>0</v>
      </c>
      <c r="M33" s="9">
        <f t="shared" si="59"/>
        <v>0</v>
      </c>
      <c r="N33" s="9">
        <f t="shared" si="59"/>
        <v>0</v>
      </c>
      <c r="O33" s="9">
        <f t="shared" si="59"/>
        <v>0</v>
      </c>
      <c r="P33" s="9">
        <f t="shared" si="59"/>
        <v>0</v>
      </c>
      <c r="Q33" s="9">
        <f t="shared" si="59"/>
        <v>33876</v>
      </c>
      <c r="R33" s="9">
        <f t="shared" si="59"/>
        <v>0</v>
      </c>
      <c r="S33" s="9">
        <f t="shared" si="59"/>
        <v>0</v>
      </c>
      <c r="T33" s="9">
        <f t="shared" si="59"/>
        <v>33876</v>
      </c>
      <c r="U33" s="9">
        <f t="shared" si="59"/>
        <v>0</v>
      </c>
      <c r="V33" s="9">
        <f t="shared" si="59"/>
        <v>0</v>
      </c>
      <c r="W33" s="9">
        <f t="shared" si="59"/>
        <v>0</v>
      </c>
      <c r="X33" s="9">
        <f t="shared" si="59"/>
        <v>0</v>
      </c>
      <c r="Y33" s="9">
        <f t="shared" si="59"/>
        <v>0</v>
      </c>
      <c r="Z33" s="9">
        <f t="shared" si="59"/>
        <v>33876</v>
      </c>
      <c r="AA33" s="9">
        <f t="shared" si="59"/>
        <v>7741</v>
      </c>
      <c r="AB33" s="9">
        <f t="shared" si="59"/>
        <v>0</v>
      </c>
      <c r="AC33" s="9">
        <f t="shared" si="59"/>
        <v>17125</v>
      </c>
      <c r="AD33" s="9">
        <f t="shared" si="59"/>
        <v>0</v>
      </c>
      <c r="AE33" s="9">
        <f t="shared" si="59"/>
        <v>0</v>
      </c>
      <c r="AF33" s="9">
        <f t="shared" si="59"/>
        <v>9010</v>
      </c>
      <c r="AG33" s="9">
        <f>SUM(AA33:AF33)</f>
        <v>33876</v>
      </c>
      <c r="AH33" s="9">
        <f t="shared" si="59"/>
        <v>7741</v>
      </c>
      <c r="AI33" s="9">
        <f t="shared" si="59"/>
        <v>0</v>
      </c>
      <c r="AJ33" s="9">
        <f t="shared" si="59"/>
        <v>0</v>
      </c>
      <c r="AK33" s="9">
        <f t="shared" si="59"/>
        <v>0</v>
      </c>
      <c r="AL33" s="9">
        <f t="shared" si="59"/>
        <v>0</v>
      </c>
      <c r="AM33" s="9">
        <f t="shared" si="59"/>
        <v>0</v>
      </c>
      <c r="AN33" s="9">
        <f t="shared" si="59"/>
        <v>0</v>
      </c>
      <c r="AO33" s="9">
        <f t="shared" si="59"/>
        <v>0</v>
      </c>
      <c r="AP33" s="9">
        <f t="shared" si="59"/>
        <v>0</v>
      </c>
      <c r="AQ33" s="9">
        <f t="shared" si="59"/>
        <v>0</v>
      </c>
      <c r="AR33" s="9">
        <f t="shared" si="59"/>
        <v>0</v>
      </c>
      <c r="AS33" s="9">
        <f t="shared" si="59"/>
        <v>0</v>
      </c>
      <c r="AT33" s="9">
        <f t="shared" si="59"/>
        <v>0</v>
      </c>
      <c r="AU33" s="9">
        <f t="shared" si="59"/>
        <v>0</v>
      </c>
      <c r="AV33" s="9">
        <f t="shared" si="59"/>
        <v>0</v>
      </c>
      <c r="AW33" s="9">
        <f t="shared" si="59"/>
        <v>0</v>
      </c>
      <c r="AX33" s="9">
        <f t="shared" si="59"/>
        <v>0</v>
      </c>
      <c r="AY33" s="9">
        <f t="shared" si="59"/>
        <v>0</v>
      </c>
      <c r="AZ33" s="9">
        <f t="shared" si="59"/>
        <v>0</v>
      </c>
      <c r="BA33" s="9">
        <f t="shared" si="59"/>
        <v>0</v>
      </c>
      <c r="BB33" s="9">
        <f t="shared" si="59"/>
        <v>0</v>
      </c>
      <c r="BC33" s="9">
        <f t="shared" si="59"/>
        <v>0</v>
      </c>
      <c r="BD33" s="9">
        <f t="shared" si="59"/>
        <v>9010</v>
      </c>
      <c r="BE33" s="9">
        <f t="shared" si="59"/>
        <v>0</v>
      </c>
      <c r="BF33" s="9">
        <f t="shared" si="59"/>
        <v>0</v>
      </c>
      <c r="BG33" s="9">
        <f t="shared" si="59"/>
        <v>0</v>
      </c>
      <c r="BH33" s="9">
        <f t="shared" si="59"/>
        <v>0</v>
      </c>
      <c r="BI33" s="9">
        <f t="shared" si="59"/>
        <v>0</v>
      </c>
      <c r="BJ33" s="9">
        <f t="shared" si="59"/>
        <v>0</v>
      </c>
      <c r="BK33" s="9">
        <f t="shared" si="59"/>
        <v>0</v>
      </c>
      <c r="BL33" s="9">
        <f t="shared" si="59"/>
        <v>0</v>
      </c>
      <c r="BM33" s="9">
        <f t="shared" si="59"/>
        <v>0</v>
      </c>
      <c r="BN33" s="9">
        <f t="shared" si="59"/>
        <v>0</v>
      </c>
      <c r="BO33" s="9">
        <f t="shared" si="59"/>
        <v>0</v>
      </c>
      <c r="BP33" s="9">
        <f t="shared" si="59"/>
        <v>0</v>
      </c>
      <c r="BQ33" s="9">
        <f t="shared" si="59"/>
        <v>0</v>
      </c>
      <c r="BR33" s="9">
        <f t="shared" si="59"/>
        <v>0</v>
      </c>
      <c r="BS33" s="9">
        <f t="shared" si="59"/>
        <v>0</v>
      </c>
      <c r="BT33" s="9">
        <f t="shared" ref="BT33:DL33" si="60">SUM(BT32,BT28,BT24,BT20,BT16,BT12)</f>
        <v>4281.25</v>
      </c>
      <c r="BU33" s="9">
        <f t="shared" si="60"/>
        <v>4281.25</v>
      </c>
      <c r="BV33" s="9">
        <f t="shared" si="60"/>
        <v>4281.25</v>
      </c>
      <c r="BW33" s="9">
        <f t="shared" si="60"/>
        <v>4281.25</v>
      </c>
      <c r="BX33" s="9">
        <f t="shared" si="60"/>
        <v>0</v>
      </c>
      <c r="BY33" s="9">
        <f t="shared" si="60"/>
        <v>33876</v>
      </c>
      <c r="BZ33" s="9">
        <f t="shared" si="60"/>
        <v>450.28571428571428</v>
      </c>
      <c r="CA33" s="9">
        <f t="shared" si="60"/>
        <v>450</v>
      </c>
      <c r="CB33" s="9">
        <f t="shared" si="60"/>
        <v>450</v>
      </c>
      <c r="CC33" s="9">
        <f t="shared" si="60"/>
        <v>450</v>
      </c>
      <c r="CD33" s="9">
        <f t="shared" si="60"/>
        <v>450</v>
      </c>
      <c r="CE33" s="9">
        <f t="shared" si="60"/>
        <v>450</v>
      </c>
      <c r="CF33" s="9">
        <f t="shared" si="60"/>
        <v>452</v>
      </c>
      <c r="CG33" s="9">
        <f t="shared" si="60"/>
        <v>618</v>
      </c>
      <c r="CH33" s="9">
        <f t="shared" si="60"/>
        <v>618</v>
      </c>
      <c r="CI33" s="9">
        <f t="shared" si="60"/>
        <v>618</v>
      </c>
      <c r="CJ33" s="9">
        <f t="shared" si="60"/>
        <v>618</v>
      </c>
      <c r="CK33" s="9">
        <f t="shared" si="60"/>
        <v>618</v>
      </c>
      <c r="CL33" s="9">
        <f t="shared" si="60"/>
        <v>6242.2857142857138</v>
      </c>
      <c r="CM33" s="9">
        <f t="shared" si="60"/>
        <v>0</v>
      </c>
      <c r="CN33" s="9">
        <f t="shared" si="60"/>
        <v>0</v>
      </c>
      <c r="CO33" s="9">
        <f t="shared" si="60"/>
        <v>0</v>
      </c>
      <c r="CP33" s="9">
        <f t="shared" si="60"/>
        <v>0</v>
      </c>
      <c r="CQ33" s="9">
        <f t="shared" si="60"/>
        <v>0</v>
      </c>
      <c r="CR33" s="9">
        <f t="shared" si="60"/>
        <v>0</v>
      </c>
      <c r="CS33" s="9">
        <f t="shared" si="60"/>
        <v>0</v>
      </c>
      <c r="CT33" s="9">
        <f t="shared" si="60"/>
        <v>0</v>
      </c>
      <c r="CU33" s="9">
        <f t="shared" si="60"/>
        <v>0</v>
      </c>
      <c r="CV33" s="9">
        <f t="shared" si="60"/>
        <v>0</v>
      </c>
      <c r="CW33" s="9">
        <f t="shared" si="60"/>
        <v>0</v>
      </c>
      <c r="CX33" s="9">
        <f t="shared" si="60"/>
        <v>0</v>
      </c>
      <c r="CY33" s="9">
        <f t="shared" si="60"/>
        <v>0</v>
      </c>
      <c r="CZ33" s="9">
        <f t="shared" si="60"/>
        <v>0</v>
      </c>
      <c r="DA33" s="9">
        <f t="shared" si="60"/>
        <v>0</v>
      </c>
      <c r="DB33" s="9">
        <f t="shared" si="60"/>
        <v>0</v>
      </c>
      <c r="DC33" s="9">
        <f t="shared" si="60"/>
        <v>0</v>
      </c>
      <c r="DD33" s="9">
        <f t="shared" si="60"/>
        <v>0</v>
      </c>
      <c r="DE33" s="9">
        <f t="shared" si="60"/>
        <v>0</v>
      </c>
      <c r="DF33" s="9">
        <f t="shared" si="60"/>
        <v>0</v>
      </c>
      <c r="DG33" s="9">
        <f t="shared" si="60"/>
        <v>0</v>
      </c>
      <c r="DH33" s="9">
        <f t="shared" si="60"/>
        <v>0</v>
      </c>
      <c r="DI33" s="9">
        <f t="shared" si="60"/>
        <v>0</v>
      </c>
      <c r="DJ33" s="9">
        <f t="shared" si="60"/>
        <v>0</v>
      </c>
      <c r="DK33" s="9">
        <f t="shared" si="60"/>
        <v>0</v>
      </c>
      <c r="DL33" s="9">
        <f t="shared" si="60"/>
        <v>0</v>
      </c>
    </row>
    <row r="34" spans="1:116" ht="13.8" thickBot="1">
      <c r="C34" s="22" t="s">
        <v>1341</v>
      </c>
      <c r="D34" s="43"/>
      <c r="E34" s="12"/>
      <c r="F34" s="12"/>
      <c r="G34" s="12"/>
      <c r="H34" s="39">
        <v>23956</v>
      </c>
      <c r="I34" s="39">
        <v>8310</v>
      </c>
      <c r="J34" s="39">
        <v>910</v>
      </c>
      <c r="K34" s="39">
        <v>700</v>
      </c>
      <c r="L34" s="39"/>
      <c r="M34" s="39"/>
      <c r="N34" s="39"/>
      <c r="O34" s="39"/>
      <c r="P34" s="39"/>
      <c r="Q34" s="66">
        <f>SUM(H34:P34)</f>
        <v>33876</v>
      </c>
      <c r="R34" s="39">
        <v>0</v>
      </c>
      <c r="S34" s="39"/>
      <c r="T34" s="39">
        <v>33876</v>
      </c>
      <c r="U34" s="39"/>
      <c r="V34" s="39"/>
      <c r="W34" s="39"/>
      <c r="X34" s="39"/>
      <c r="Y34" s="39"/>
      <c r="Z34" s="39">
        <f>SUM(R34:Y34)</f>
        <v>33876</v>
      </c>
      <c r="AA34" s="39">
        <v>7741</v>
      </c>
      <c r="AB34" s="39">
        <v>0</v>
      </c>
      <c r="AC34" s="39">
        <v>17125</v>
      </c>
      <c r="AD34" s="39"/>
      <c r="AE34" s="39"/>
      <c r="AF34" s="39">
        <v>9010</v>
      </c>
      <c r="AG34" s="39">
        <f>SUM(AA34:AF34)</f>
        <v>33876</v>
      </c>
      <c r="AL34" s="12"/>
      <c r="AR34" s="12"/>
      <c r="BC34" s="12"/>
      <c r="BK34" s="12"/>
      <c r="BQ34" s="12"/>
      <c r="BU34" s="8" t="s">
        <v>354</v>
      </c>
      <c r="BX34" s="12"/>
      <c r="BY34" s="67">
        <f>T33</f>
        <v>33876</v>
      </c>
    </row>
    <row r="35" spans="1:116" ht="13.8" thickBot="1">
      <c r="C35" s="63" t="s">
        <v>344</v>
      </c>
      <c r="D35" s="29"/>
      <c r="E35" s="59"/>
      <c r="F35" s="64"/>
      <c r="G35" s="64"/>
      <c r="H35" s="64">
        <f>H33-H34</f>
        <v>0</v>
      </c>
      <c r="I35" s="64">
        <f t="shared" ref="I35:Y35" si="61">I33-I34</f>
        <v>0</v>
      </c>
      <c r="J35" s="64">
        <f t="shared" si="61"/>
        <v>0</v>
      </c>
      <c r="K35" s="64">
        <f t="shared" si="61"/>
        <v>0</v>
      </c>
      <c r="L35" s="64">
        <f t="shared" si="61"/>
        <v>0</v>
      </c>
      <c r="M35" s="64">
        <f t="shared" si="61"/>
        <v>0</v>
      </c>
      <c r="N35" s="64">
        <f t="shared" si="61"/>
        <v>0</v>
      </c>
      <c r="O35" s="64">
        <f t="shared" si="61"/>
        <v>0</v>
      </c>
      <c r="P35" s="64">
        <f t="shared" si="61"/>
        <v>0</v>
      </c>
      <c r="Q35" s="64">
        <f t="shared" si="61"/>
        <v>0</v>
      </c>
      <c r="R35" s="64">
        <f t="shared" si="61"/>
        <v>0</v>
      </c>
      <c r="S35" s="64">
        <f t="shared" si="61"/>
        <v>0</v>
      </c>
      <c r="T35" s="64">
        <f t="shared" si="61"/>
        <v>0</v>
      </c>
      <c r="U35" s="64">
        <f t="shared" si="61"/>
        <v>0</v>
      </c>
      <c r="V35" s="64">
        <f t="shared" si="61"/>
        <v>0</v>
      </c>
      <c r="W35" s="64">
        <f t="shared" si="61"/>
        <v>0</v>
      </c>
      <c r="X35" s="64">
        <f t="shared" si="61"/>
        <v>0</v>
      </c>
      <c r="Y35" s="64">
        <f t="shared" si="61"/>
        <v>0</v>
      </c>
      <c r="Z35" s="64">
        <f>SUM(R35:T35)</f>
        <v>0</v>
      </c>
      <c r="AA35" s="64">
        <f t="shared" ref="AA35:AG35" si="62">AA33-AA34</f>
        <v>0</v>
      </c>
      <c r="AB35" s="64">
        <f t="shared" si="62"/>
        <v>0</v>
      </c>
      <c r="AC35" s="64">
        <f t="shared" si="62"/>
        <v>0</v>
      </c>
      <c r="AD35" s="64">
        <f t="shared" si="62"/>
        <v>0</v>
      </c>
      <c r="AE35" s="64">
        <f t="shared" si="62"/>
        <v>0</v>
      </c>
      <c r="AF35" s="64">
        <f t="shared" si="62"/>
        <v>0</v>
      </c>
      <c r="AG35" s="64">
        <f t="shared" si="62"/>
        <v>0</v>
      </c>
      <c r="AL35" s="12"/>
      <c r="AR35" s="12"/>
      <c r="BC35" s="12"/>
      <c r="BK35" s="12"/>
      <c r="BQ35" s="12"/>
      <c r="BU35" s="8" t="s">
        <v>353</v>
      </c>
      <c r="BX35" s="12"/>
      <c r="BY35" s="68">
        <f>BY33-BY34</f>
        <v>0</v>
      </c>
    </row>
    <row r="36" spans="1:116">
      <c r="C36" s="43"/>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L36" s="12"/>
      <c r="AR36" s="12"/>
      <c r="BC36" s="12"/>
      <c r="BK36" s="12"/>
      <c r="BQ36" s="12"/>
      <c r="BX36" s="12"/>
    </row>
    <row r="37" spans="1:116" ht="13.8" thickBot="1"/>
    <row r="38" spans="1:116">
      <c r="C38" s="41" t="s">
        <v>345</v>
      </c>
      <c r="D38" s="9" t="s">
        <v>1741</v>
      </c>
      <c r="E38" s="54"/>
      <c r="F38" s="9" t="s">
        <v>1338</v>
      </c>
      <c r="G38" s="9" t="s">
        <v>343</v>
      </c>
      <c r="H38" s="9" t="s">
        <v>1998</v>
      </c>
      <c r="I38" s="9" t="s">
        <v>1994</v>
      </c>
      <c r="J38" s="9" t="s">
        <v>1359</v>
      </c>
      <c r="K38" s="9" t="s">
        <v>1790</v>
      </c>
      <c r="L38" s="10" t="s">
        <v>1323</v>
      </c>
      <c r="Z38" s="4"/>
      <c r="AA38" s="4"/>
      <c r="AB38" s="4"/>
      <c r="AC38" s="4"/>
      <c r="AD38" s="4"/>
      <c r="AE38" s="4"/>
      <c r="AF38" s="4"/>
      <c r="AG38" s="4"/>
      <c r="DH38" s="165"/>
      <c r="DI38" s="165"/>
      <c r="DJ38" s="165"/>
      <c r="DK38" s="165"/>
      <c r="DL38" s="165"/>
    </row>
    <row r="39" spans="1:116">
      <c r="C39" s="55"/>
      <c r="D39" s="160" t="s">
        <v>2053</v>
      </c>
      <c r="E39" s="4"/>
      <c r="F39" s="28">
        <f>Q12</f>
        <v>23714</v>
      </c>
      <c r="G39" s="28"/>
      <c r="H39" s="28"/>
      <c r="I39" s="28"/>
      <c r="J39" s="28"/>
      <c r="K39" s="28"/>
      <c r="L39" s="58">
        <f t="shared" ref="L39:L45" si="63">SUM(F39:K39)</f>
        <v>23714</v>
      </c>
      <c r="S39" s="72" t="s">
        <v>1366</v>
      </c>
      <c r="Z39" s="4"/>
      <c r="AA39" s="4"/>
      <c r="AB39" s="4"/>
      <c r="AC39" s="4"/>
      <c r="AD39" s="4"/>
      <c r="AE39" s="4"/>
      <c r="AF39" s="4"/>
      <c r="AG39" s="4"/>
      <c r="DH39" s="165"/>
      <c r="DI39" s="165"/>
      <c r="DJ39" s="165"/>
      <c r="DK39" s="165"/>
      <c r="DL39" s="165"/>
    </row>
    <row r="40" spans="1:116">
      <c r="C40" s="56"/>
      <c r="D40" s="4" t="s">
        <v>2055</v>
      </c>
      <c r="E40" s="4"/>
      <c r="F40" s="28">
        <f>Q16</f>
        <v>3520</v>
      </c>
      <c r="G40" s="28"/>
      <c r="H40" s="28"/>
      <c r="I40" s="28"/>
      <c r="J40" s="28"/>
      <c r="K40" s="28"/>
      <c r="L40" s="58">
        <f t="shared" si="63"/>
        <v>3520</v>
      </c>
      <c r="Z40" s="4"/>
      <c r="AA40" s="4"/>
      <c r="AB40" s="4"/>
      <c r="AC40" s="4"/>
      <c r="AD40" s="4"/>
      <c r="AE40" s="4"/>
      <c r="AF40" s="4"/>
      <c r="AG40" s="4"/>
      <c r="DH40" s="165"/>
      <c r="DI40" s="165"/>
      <c r="DJ40" s="165"/>
      <c r="DK40" s="165"/>
      <c r="DL40" s="165"/>
    </row>
    <row r="41" spans="1:116">
      <c r="C41" s="56"/>
      <c r="D41" s="4" t="s">
        <v>2056</v>
      </c>
      <c r="E41" s="4"/>
      <c r="F41" s="28">
        <f>Q20</f>
        <v>6242</v>
      </c>
      <c r="G41" s="28"/>
      <c r="H41" s="28"/>
      <c r="I41" s="28"/>
      <c r="J41" s="28"/>
      <c r="K41" s="28"/>
      <c r="L41" s="58">
        <f t="shared" si="63"/>
        <v>6242</v>
      </c>
      <c r="Z41" s="4"/>
      <c r="AA41" s="4"/>
      <c r="AB41" s="4"/>
      <c r="AC41" s="4"/>
      <c r="AD41" s="4"/>
      <c r="AE41" s="4"/>
      <c r="AF41" s="4"/>
      <c r="AG41" s="4"/>
      <c r="DH41" s="165"/>
      <c r="DI41" s="165"/>
      <c r="DJ41" s="165"/>
      <c r="DK41" s="165"/>
      <c r="DL41" s="165"/>
    </row>
    <row r="42" spans="1:116">
      <c r="C42" s="56"/>
      <c r="D42" s="4" t="s">
        <v>1557</v>
      </c>
      <c r="E42" s="4"/>
      <c r="F42" s="28"/>
      <c r="G42" s="28"/>
      <c r="H42" s="28"/>
      <c r="I42" s="28"/>
      <c r="J42" s="28">
        <f>Q24</f>
        <v>400</v>
      </c>
      <c r="K42" s="28"/>
      <c r="L42" s="58">
        <f t="shared" si="63"/>
        <v>400</v>
      </c>
      <c r="DH42" s="165"/>
      <c r="DI42" s="165"/>
      <c r="DJ42" s="165"/>
      <c r="DK42" s="165"/>
      <c r="DL42" s="165"/>
    </row>
    <row r="43" spans="1:116">
      <c r="C43" s="56"/>
      <c r="D43" s="4" t="str">
        <f>D25</f>
        <v>Inspectie tbv certificering</v>
      </c>
      <c r="E43" s="4"/>
      <c r="F43" s="28"/>
      <c r="G43" s="28"/>
      <c r="H43" s="28"/>
      <c r="I43" s="28"/>
      <c r="J43" s="28">
        <f>Q28</f>
        <v>0</v>
      </c>
      <c r="K43" s="28"/>
      <c r="L43" s="58">
        <f t="shared" si="63"/>
        <v>0</v>
      </c>
      <c r="DH43" s="165"/>
      <c r="DI43" s="165"/>
      <c r="DJ43" s="165"/>
      <c r="DK43" s="165"/>
      <c r="DL43" s="165"/>
    </row>
    <row r="44" spans="1:116">
      <c r="C44" s="56"/>
      <c r="D44" s="12" t="s">
        <v>1339</v>
      </c>
      <c r="E44" s="4"/>
      <c r="F44" s="59">
        <f t="shared" ref="F44:K44" si="64">SUM(F39:F43)</f>
        <v>33476</v>
      </c>
      <c r="G44" s="59">
        <f t="shared" si="64"/>
        <v>0</v>
      </c>
      <c r="H44" s="59">
        <f t="shared" si="64"/>
        <v>0</v>
      </c>
      <c r="I44" s="59">
        <f t="shared" si="64"/>
        <v>0</v>
      </c>
      <c r="J44" s="59">
        <f t="shared" si="64"/>
        <v>400</v>
      </c>
      <c r="K44" s="59">
        <f t="shared" si="64"/>
        <v>0</v>
      </c>
      <c r="L44" s="58">
        <f t="shared" si="63"/>
        <v>33876</v>
      </c>
      <c r="DH44" s="165"/>
      <c r="DI44" s="165"/>
      <c r="DJ44" s="165"/>
      <c r="DK44" s="165"/>
      <c r="DL44" s="165"/>
    </row>
    <row r="45" spans="1:116">
      <c r="C45" s="56"/>
      <c r="D45" s="43" t="s">
        <v>1341</v>
      </c>
      <c r="E45" s="43"/>
      <c r="F45" s="39">
        <v>33476</v>
      </c>
      <c r="G45" s="39"/>
      <c r="H45" s="39"/>
      <c r="I45" s="39"/>
      <c r="J45" s="39">
        <v>400</v>
      </c>
      <c r="K45" s="39"/>
      <c r="L45" s="66">
        <f t="shared" si="63"/>
        <v>33876</v>
      </c>
      <c r="Z45" s="343"/>
      <c r="AA45" s="343"/>
      <c r="AB45" s="639"/>
      <c r="DH45" s="165"/>
      <c r="DI45" s="165"/>
      <c r="DJ45" s="165"/>
      <c r="DK45" s="165"/>
      <c r="DL45" s="165"/>
    </row>
    <row r="46" spans="1:116" ht="13.8" thickBot="1">
      <c r="C46" s="57"/>
      <c r="D46" s="44" t="s">
        <v>348</v>
      </c>
      <c r="E46" s="6"/>
      <c r="F46" s="64">
        <f t="shared" ref="F46:L46" si="65">F44-F45</f>
        <v>0</v>
      </c>
      <c r="G46" s="64">
        <f t="shared" si="65"/>
        <v>0</v>
      </c>
      <c r="H46" s="64">
        <f t="shared" si="65"/>
        <v>0</v>
      </c>
      <c r="I46" s="64">
        <f t="shared" si="65"/>
        <v>0</v>
      </c>
      <c r="J46" s="64">
        <f t="shared" si="65"/>
        <v>0</v>
      </c>
      <c r="K46" s="64">
        <f t="shared" si="65"/>
        <v>0</v>
      </c>
      <c r="L46" s="64">
        <f t="shared" si="65"/>
        <v>0</v>
      </c>
      <c r="Z46" s="343"/>
      <c r="AA46" s="343"/>
      <c r="AB46" s="639"/>
      <c r="DH46" s="165"/>
      <c r="DI46" s="165"/>
      <c r="DJ46" s="165"/>
      <c r="DK46" s="165"/>
      <c r="DL46" s="165"/>
    </row>
    <row r="47" spans="1:116" ht="13.8" thickBot="1">
      <c r="Z47" s="343"/>
      <c r="AA47" s="343"/>
      <c r="AB47" s="639"/>
      <c r="DH47" s="165"/>
      <c r="DI47" s="165"/>
      <c r="DJ47" s="165"/>
      <c r="DK47" s="165"/>
      <c r="DL47" s="165"/>
    </row>
    <row r="48" spans="1:116">
      <c r="C48" s="41" t="s">
        <v>349</v>
      </c>
      <c r="D48" s="9" t="s">
        <v>351</v>
      </c>
      <c r="E48" s="9" t="s">
        <v>350</v>
      </c>
      <c r="F48" s="54"/>
      <c r="G48" s="54"/>
      <c r="H48" s="54"/>
      <c r="I48" s="54"/>
      <c r="J48" s="54"/>
      <c r="K48" s="54"/>
      <c r="L48" s="54"/>
      <c r="Z48" s="343"/>
      <c r="AA48" s="343"/>
      <c r="AB48" s="639"/>
      <c r="DH48" s="165"/>
      <c r="DI48" s="165"/>
      <c r="DJ48" s="165"/>
      <c r="DK48" s="165"/>
      <c r="DL48" s="165"/>
    </row>
    <row r="49" spans="3:116" ht="14.4" thickBot="1">
      <c r="C49" s="57"/>
      <c r="D49" s="6" t="s">
        <v>552</v>
      </c>
      <c r="E49" s="208">
        <v>0</v>
      </c>
      <c r="F49" s="209" t="s">
        <v>1553</v>
      </c>
      <c r="G49" s="209"/>
      <c r="H49" s="209"/>
      <c r="I49" s="209"/>
      <c r="J49" s="209"/>
      <c r="K49" s="209"/>
      <c r="L49" s="209"/>
      <c r="DH49" s="165"/>
      <c r="DI49" s="165"/>
      <c r="DJ49" s="165"/>
      <c r="DK49" s="165"/>
      <c r="DL49" s="165"/>
    </row>
    <row r="52" spans="3:116">
      <c r="F52" s="343"/>
    </row>
    <row r="53" spans="3:116">
      <c r="F53" s="343"/>
    </row>
    <row r="57" spans="3:116">
      <c r="F57" s="343"/>
    </row>
    <row r="58" spans="3:116">
      <c r="F58" s="343"/>
    </row>
  </sheetData>
  <mergeCells count="2">
    <mergeCell ref="H1:P1"/>
    <mergeCell ref="R1:Y1"/>
  </mergeCells>
  <phoneticPr fontId="3" type="noConversion"/>
  <conditionalFormatting sqref="Z3:Z32">
    <cfRule type="cellIs" dxfId="106" priority="1" stopIfTrue="1" operator="equal">
      <formula>Q3</formula>
    </cfRule>
    <cfRule type="cellIs" dxfId="105" priority="2" stopIfTrue="1" operator="notEqual">
      <formula>Q3</formula>
    </cfRule>
  </conditionalFormatting>
  <conditionalFormatting sqref="BY3:BY32">
    <cfRule type="cellIs" dxfId="104" priority="3" stopIfTrue="1" operator="equal">
      <formula>T3</formula>
    </cfRule>
    <cfRule type="cellIs" dxfId="103" priority="4" stopIfTrue="1" operator="notEqual">
      <formula>T3</formula>
    </cfRule>
  </conditionalFormatting>
  <conditionalFormatting sqref="CL3:CL32">
    <cfRule type="cellIs" dxfId="102" priority="5" stopIfTrue="1" operator="equal">
      <formula>BY3</formula>
    </cfRule>
    <cfRule type="cellIs" dxfId="101" priority="6" stopIfTrue="1" operator="notEqual">
      <formula>BY3</formula>
    </cfRule>
  </conditionalFormatting>
  <conditionalFormatting sqref="F46:L46 H35:AG35">
    <cfRule type="cellIs" dxfId="100" priority="7" stopIfTrue="1" operator="equal">
      <formula>0</formula>
    </cfRule>
    <cfRule type="cellIs" dxfId="99" priority="8" stopIfTrue="1" operator="notEqual">
      <formula>0</formula>
    </cfRule>
  </conditionalFormatting>
  <conditionalFormatting sqref="AL3:AL32 BX3:BX32 BC3:BC32 AR3:AR32 AG3:AG32 BK3:BK32 BQ3:BQ32">
    <cfRule type="cellIs" dxfId="98" priority="9" stopIfTrue="1" operator="equal">
      <formula>0</formula>
    </cfRule>
    <cfRule type="cellIs" dxfId="97" priority="10" stopIfTrue="1" operator="notEqual">
      <formula>0</formula>
    </cfRule>
  </conditionalFormatting>
  <pageMargins left="0.75" right="0.75" top="1" bottom="1" header="0.5" footer="0.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dimension ref="A1:F275"/>
  <sheetViews>
    <sheetView topLeftCell="C1" zoomScale="75" workbookViewId="0">
      <selection sqref="A1:IV65536"/>
    </sheetView>
  </sheetViews>
  <sheetFormatPr defaultColWidth="9.109375" defaultRowHeight="12.6"/>
  <cols>
    <col min="1" max="1" width="46.33203125" style="711" bestFit="1" customWidth="1"/>
    <col min="2" max="2" width="158.109375" style="711" customWidth="1"/>
    <col min="3" max="3" width="25.109375" style="155" customWidth="1"/>
    <col min="4" max="16384" width="9.109375" style="155"/>
  </cols>
  <sheetData>
    <row r="1" spans="1:6">
      <c r="A1" s="710" t="s">
        <v>1741</v>
      </c>
      <c r="B1" s="710" t="s">
        <v>783</v>
      </c>
    </row>
    <row r="2" spans="1:6">
      <c r="A2" s="846" t="s">
        <v>2053</v>
      </c>
      <c r="B2" s="848" t="s">
        <v>1594</v>
      </c>
    </row>
    <row r="3" spans="1:6">
      <c r="A3" s="847"/>
      <c r="B3" s="848"/>
    </row>
    <row r="4" spans="1:6">
      <c r="A4" s="847"/>
      <c r="B4" s="848"/>
    </row>
    <row r="5" spans="1:6">
      <c r="A5" s="713" t="s">
        <v>785</v>
      </c>
      <c r="B5" s="713" t="s">
        <v>783</v>
      </c>
    </row>
    <row r="6" spans="1:6" ht="13.2">
      <c r="A6" s="713" t="s">
        <v>786</v>
      </c>
      <c r="B6" s="713" t="s">
        <v>974</v>
      </c>
      <c r="C6" s="69"/>
      <c r="F6" s="436"/>
    </row>
    <row r="7" spans="1:6" ht="13.2">
      <c r="A7" s="714" t="s">
        <v>788</v>
      </c>
      <c r="B7" s="714" t="s">
        <v>1595</v>
      </c>
      <c r="C7" s="69"/>
      <c r="F7" s="436"/>
    </row>
    <row r="8" spans="1:6" ht="25.8">
      <c r="A8" s="715" t="s">
        <v>789</v>
      </c>
      <c r="B8" s="715" t="s">
        <v>1596</v>
      </c>
      <c r="C8" s="69"/>
      <c r="F8" s="436"/>
    </row>
    <row r="9" spans="1:6" ht="13.2">
      <c r="A9" s="715" t="s">
        <v>790</v>
      </c>
      <c r="B9" s="715"/>
      <c r="C9" s="69"/>
      <c r="F9" s="436"/>
    </row>
    <row r="10" spans="1:6" ht="13.2">
      <c r="A10" s="715" t="s">
        <v>791</v>
      </c>
      <c r="B10" s="715" t="s">
        <v>1085</v>
      </c>
      <c r="C10" s="69"/>
      <c r="F10" s="436"/>
    </row>
    <row r="11" spans="1:6" ht="13.2">
      <c r="A11" s="712" t="s">
        <v>792</v>
      </c>
      <c r="B11" s="711" t="s">
        <v>1597</v>
      </c>
      <c r="C11" s="69"/>
      <c r="F11" s="436"/>
    </row>
    <row r="12" spans="1:6" ht="13.2">
      <c r="A12" s="712" t="s">
        <v>793</v>
      </c>
      <c r="B12" s="711" t="s">
        <v>1598</v>
      </c>
      <c r="C12" s="69"/>
      <c r="F12" s="436"/>
    </row>
    <row r="13" spans="1:6" ht="13.2">
      <c r="A13" s="712" t="s">
        <v>794</v>
      </c>
      <c r="B13" s="711" t="s">
        <v>1599</v>
      </c>
      <c r="C13" s="69"/>
      <c r="F13" s="436"/>
    </row>
    <row r="14" spans="1:6" ht="51">
      <c r="A14" s="712" t="s">
        <v>795</v>
      </c>
      <c r="B14" s="711" t="s">
        <v>1600</v>
      </c>
      <c r="C14" s="69"/>
      <c r="F14" s="436"/>
    </row>
    <row r="15" spans="1:6" ht="13.2">
      <c r="A15" s="712" t="s">
        <v>796</v>
      </c>
      <c r="C15" s="69"/>
      <c r="F15" s="436"/>
    </row>
    <row r="16" spans="1:6" ht="13.2">
      <c r="A16" s="712" t="s">
        <v>797</v>
      </c>
      <c r="C16" s="69"/>
      <c r="F16" s="436"/>
    </row>
    <row r="17" spans="1:6" ht="13.2">
      <c r="A17" s="712" t="s">
        <v>798</v>
      </c>
      <c r="B17" s="711" t="s">
        <v>1601</v>
      </c>
      <c r="C17" s="69"/>
      <c r="F17" s="436"/>
    </row>
    <row r="18" spans="1:6">
      <c r="A18" s="712" t="s">
        <v>799</v>
      </c>
      <c r="B18" s="711" t="s">
        <v>1602</v>
      </c>
    </row>
    <row r="19" spans="1:6">
      <c r="A19" s="712" t="s">
        <v>800</v>
      </c>
    </row>
    <row r="20" spans="1:6">
      <c r="A20" s="712" t="s">
        <v>801</v>
      </c>
    </row>
    <row r="21" spans="1:6" ht="25.2">
      <c r="A21" s="712" t="s">
        <v>802</v>
      </c>
    </row>
    <row r="23" spans="1:6" ht="13.2">
      <c r="A23" s="713" t="s">
        <v>786</v>
      </c>
      <c r="B23" s="713" t="s">
        <v>974</v>
      </c>
      <c r="C23" s="69"/>
      <c r="F23" s="436"/>
    </row>
    <row r="24" spans="1:6" ht="13.2">
      <c r="A24" s="714" t="s">
        <v>788</v>
      </c>
      <c r="B24" s="714" t="s">
        <v>1603</v>
      </c>
      <c r="C24" s="69"/>
      <c r="F24" s="436"/>
    </row>
    <row r="25" spans="1:6" ht="13.2">
      <c r="A25" s="715" t="s">
        <v>789</v>
      </c>
      <c r="B25" s="715" t="s">
        <v>1422</v>
      </c>
      <c r="C25" s="69"/>
      <c r="F25" s="436"/>
    </row>
    <row r="26" spans="1:6" ht="13.2">
      <c r="A26" s="715" t="s">
        <v>790</v>
      </c>
      <c r="B26" s="715"/>
      <c r="C26" s="69"/>
      <c r="F26" s="436"/>
    </row>
    <row r="27" spans="1:6" ht="13.2">
      <c r="A27" s="715" t="s">
        <v>791</v>
      </c>
      <c r="B27" s="715"/>
      <c r="C27" s="69"/>
      <c r="F27" s="436"/>
    </row>
    <row r="28" spans="1:6" ht="13.2">
      <c r="A28" s="712" t="s">
        <v>792</v>
      </c>
      <c r="B28" s="711" t="s">
        <v>1423</v>
      </c>
      <c r="C28" s="69"/>
      <c r="F28" s="436"/>
    </row>
    <row r="29" spans="1:6" ht="13.2">
      <c r="A29" s="712" t="s">
        <v>793</v>
      </c>
      <c r="B29" s="711" t="s">
        <v>1598</v>
      </c>
      <c r="C29" s="69"/>
      <c r="F29" s="436"/>
    </row>
    <row r="30" spans="1:6" ht="13.2">
      <c r="A30" s="712" t="s">
        <v>794</v>
      </c>
      <c r="B30" s="711" t="s">
        <v>1599</v>
      </c>
      <c r="C30" s="69"/>
      <c r="F30" s="436"/>
    </row>
    <row r="31" spans="1:6" ht="13.2">
      <c r="A31" s="712" t="s">
        <v>795</v>
      </c>
      <c r="B31" s="711" t="s">
        <v>1424</v>
      </c>
      <c r="C31" s="69"/>
      <c r="F31" s="436"/>
    </row>
    <row r="32" spans="1:6" ht="13.2">
      <c r="A32" s="712" t="s">
        <v>796</v>
      </c>
      <c r="C32" s="69"/>
      <c r="F32" s="436"/>
    </row>
    <row r="33" spans="1:6" ht="13.2">
      <c r="A33" s="712" t="s">
        <v>797</v>
      </c>
      <c r="C33" s="69"/>
      <c r="F33" s="436"/>
    </row>
    <row r="34" spans="1:6" ht="13.2">
      <c r="A34" s="712" t="s">
        <v>798</v>
      </c>
      <c r="B34" s="711" t="s">
        <v>210</v>
      </c>
      <c r="C34" s="69"/>
      <c r="F34" s="436"/>
    </row>
    <row r="35" spans="1:6">
      <c r="A35" s="712" t="s">
        <v>799</v>
      </c>
      <c r="B35" s="711" t="s">
        <v>1425</v>
      </c>
    </row>
    <row r="36" spans="1:6">
      <c r="A36" s="712" t="s">
        <v>800</v>
      </c>
    </row>
    <row r="37" spans="1:6">
      <c r="A37" s="712" t="s">
        <v>801</v>
      </c>
    </row>
    <row r="38" spans="1:6" ht="25.2">
      <c r="A38" s="712" t="s">
        <v>802</v>
      </c>
    </row>
    <row r="40" spans="1:6" ht="13.2">
      <c r="A40" s="713" t="s">
        <v>786</v>
      </c>
      <c r="B40" s="713" t="s">
        <v>974</v>
      </c>
      <c r="C40" s="69"/>
      <c r="F40" s="436"/>
    </row>
    <row r="41" spans="1:6" ht="13.2">
      <c r="A41" s="714" t="s">
        <v>788</v>
      </c>
      <c r="B41" s="714" t="s">
        <v>1426</v>
      </c>
      <c r="C41" s="69"/>
      <c r="F41" s="436"/>
    </row>
    <row r="42" spans="1:6" ht="13.2">
      <c r="A42" s="715" t="s">
        <v>789</v>
      </c>
      <c r="B42" s="715" t="s">
        <v>1085</v>
      </c>
      <c r="C42" s="69"/>
      <c r="F42" s="436"/>
    </row>
    <row r="43" spans="1:6" ht="13.2">
      <c r="A43" s="715" t="s">
        <v>790</v>
      </c>
      <c r="B43" s="715"/>
      <c r="C43" s="69"/>
      <c r="F43" s="436"/>
    </row>
    <row r="44" spans="1:6" ht="13.2">
      <c r="A44" s="715" t="s">
        <v>791</v>
      </c>
      <c r="B44" s="715" t="s">
        <v>1085</v>
      </c>
      <c r="C44" s="69"/>
      <c r="F44" s="436"/>
    </row>
    <row r="45" spans="1:6" ht="13.2">
      <c r="A45" s="712" t="s">
        <v>792</v>
      </c>
      <c r="B45" s="711" t="s">
        <v>1427</v>
      </c>
      <c r="C45" s="69"/>
      <c r="F45" s="436"/>
    </row>
    <row r="46" spans="1:6" ht="13.2">
      <c r="A46" s="712" t="s">
        <v>793</v>
      </c>
      <c r="B46" s="711" t="s">
        <v>1428</v>
      </c>
      <c r="C46" s="69"/>
      <c r="F46" s="436"/>
    </row>
    <row r="47" spans="1:6" ht="25.8">
      <c r="A47" s="712" t="s">
        <v>794</v>
      </c>
      <c r="B47" s="711" t="s">
        <v>1429</v>
      </c>
      <c r="C47" s="69"/>
      <c r="F47" s="436"/>
    </row>
    <row r="48" spans="1:6" ht="13.2">
      <c r="A48" s="712" t="s">
        <v>795</v>
      </c>
      <c r="B48" s="711" t="s">
        <v>1430</v>
      </c>
      <c r="C48" s="69"/>
      <c r="F48" s="436"/>
    </row>
    <row r="49" spans="1:6" ht="13.2">
      <c r="A49" s="712" t="s">
        <v>796</v>
      </c>
      <c r="C49" s="69"/>
      <c r="F49" s="436"/>
    </row>
    <row r="50" spans="1:6" ht="13.2">
      <c r="A50" s="712" t="s">
        <v>797</v>
      </c>
      <c r="C50" s="69"/>
      <c r="F50" s="436"/>
    </row>
    <row r="51" spans="1:6" ht="13.2">
      <c r="A51" s="712" t="s">
        <v>798</v>
      </c>
      <c r="B51" s="711" t="s">
        <v>1431</v>
      </c>
      <c r="C51" s="69"/>
      <c r="F51" s="436"/>
    </row>
    <row r="52" spans="1:6">
      <c r="A52" s="712" t="s">
        <v>799</v>
      </c>
      <c r="B52" s="711" t="s">
        <v>1432</v>
      </c>
    </row>
    <row r="53" spans="1:6">
      <c r="A53" s="712" t="s">
        <v>800</v>
      </c>
    </row>
    <row r="54" spans="1:6">
      <c r="A54" s="712" t="s">
        <v>801</v>
      </c>
    </row>
    <row r="55" spans="1:6" ht="25.2">
      <c r="A55" s="712" t="s">
        <v>802</v>
      </c>
    </row>
    <row r="57" spans="1:6" ht="13.2">
      <c r="A57" s="713" t="s">
        <v>786</v>
      </c>
      <c r="B57" s="713" t="s">
        <v>974</v>
      </c>
      <c r="C57" s="69"/>
      <c r="F57" s="436"/>
    </row>
    <row r="58" spans="1:6" ht="13.2">
      <c r="A58" s="714" t="s">
        <v>788</v>
      </c>
      <c r="B58" s="714" t="s">
        <v>1433</v>
      </c>
      <c r="C58" s="69"/>
      <c r="F58" s="436"/>
    </row>
    <row r="59" spans="1:6" ht="13.2">
      <c r="A59" s="715" t="s">
        <v>789</v>
      </c>
      <c r="B59" s="715"/>
      <c r="C59" s="69"/>
      <c r="F59" s="436"/>
    </row>
    <row r="60" spans="1:6" ht="13.2">
      <c r="A60" s="715" t="s">
        <v>790</v>
      </c>
      <c r="B60" s="715"/>
      <c r="C60" s="69"/>
      <c r="F60" s="436"/>
    </row>
    <row r="61" spans="1:6" ht="25.8">
      <c r="A61" s="715" t="s">
        <v>791</v>
      </c>
      <c r="B61" s="715" t="s">
        <v>1434</v>
      </c>
      <c r="C61" s="69"/>
      <c r="F61" s="436"/>
    </row>
    <row r="62" spans="1:6" ht="13.2">
      <c r="A62" s="712" t="s">
        <v>792</v>
      </c>
      <c r="B62" s="711" t="s">
        <v>1435</v>
      </c>
      <c r="C62" s="69"/>
      <c r="F62" s="436"/>
    </row>
    <row r="63" spans="1:6" ht="13.2">
      <c r="A63" s="712" t="s">
        <v>793</v>
      </c>
      <c r="B63" s="711" t="s">
        <v>1598</v>
      </c>
      <c r="C63" s="69"/>
      <c r="F63" s="436"/>
    </row>
    <row r="64" spans="1:6" ht="13.2">
      <c r="A64" s="712" t="s">
        <v>794</v>
      </c>
      <c r="B64" s="711" t="s">
        <v>1436</v>
      </c>
      <c r="C64" s="69"/>
      <c r="F64" s="436"/>
    </row>
    <row r="65" spans="1:6" ht="51">
      <c r="A65" s="712" t="s">
        <v>795</v>
      </c>
      <c r="B65" s="711" t="s">
        <v>1437</v>
      </c>
      <c r="C65" s="69"/>
      <c r="F65" s="436"/>
    </row>
    <row r="66" spans="1:6" ht="13.2">
      <c r="A66" s="712" t="s">
        <v>796</v>
      </c>
      <c r="C66" s="69"/>
      <c r="F66" s="436"/>
    </row>
    <row r="67" spans="1:6" ht="13.2">
      <c r="A67" s="712" t="s">
        <v>797</v>
      </c>
      <c r="C67" s="69"/>
      <c r="F67" s="436"/>
    </row>
    <row r="68" spans="1:6" ht="13.2">
      <c r="A68" s="712" t="s">
        <v>798</v>
      </c>
      <c r="B68" s="711" t="s">
        <v>1438</v>
      </c>
      <c r="C68" s="69"/>
      <c r="F68" s="436"/>
    </row>
    <row r="69" spans="1:6">
      <c r="A69" s="712" t="s">
        <v>799</v>
      </c>
      <c r="B69" s="711" t="s">
        <v>1439</v>
      </c>
    </row>
    <row r="70" spans="1:6">
      <c r="A70" s="712" t="s">
        <v>800</v>
      </c>
    </row>
    <row r="71" spans="1:6">
      <c r="A71" s="712" t="s">
        <v>801</v>
      </c>
    </row>
    <row r="72" spans="1:6" ht="25.2">
      <c r="A72" s="712" t="s">
        <v>802</v>
      </c>
    </row>
    <row r="74" spans="1:6" ht="13.2">
      <c r="A74" s="713" t="s">
        <v>786</v>
      </c>
      <c r="B74" s="713" t="s">
        <v>2158</v>
      </c>
      <c r="C74" s="69"/>
      <c r="F74" s="436"/>
    </row>
    <row r="75" spans="1:6" ht="25.8">
      <c r="A75" s="714" t="s">
        <v>788</v>
      </c>
      <c r="B75" s="714" t="s">
        <v>1440</v>
      </c>
      <c r="C75" s="69"/>
      <c r="F75" s="436"/>
    </row>
    <row r="76" spans="1:6" ht="13.2">
      <c r="A76" s="715" t="s">
        <v>789</v>
      </c>
      <c r="B76" s="715" t="s">
        <v>1085</v>
      </c>
      <c r="C76" s="69"/>
      <c r="F76" s="436"/>
    </row>
    <row r="77" spans="1:6" ht="13.2">
      <c r="A77" s="715" t="s">
        <v>790</v>
      </c>
      <c r="B77" s="715"/>
      <c r="C77" s="69"/>
      <c r="F77" s="436"/>
    </row>
    <row r="78" spans="1:6" ht="38.4">
      <c r="A78" s="715" t="s">
        <v>791</v>
      </c>
      <c r="B78" s="715" t="s">
        <v>1441</v>
      </c>
      <c r="C78" s="69"/>
      <c r="F78" s="436"/>
    </row>
    <row r="79" spans="1:6" ht="13.2">
      <c r="A79" s="712" t="s">
        <v>792</v>
      </c>
      <c r="B79" s="711" t="s">
        <v>1442</v>
      </c>
      <c r="C79" s="69"/>
      <c r="F79" s="436"/>
    </row>
    <row r="80" spans="1:6" ht="13.2">
      <c r="A80" s="712" t="s">
        <v>793</v>
      </c>
      <c r="B80" s="711" t="s">
        <v>1443</v>
      </c>
      <c r="C80" s="69"/>
      <c r="F80" s="436"/>
    </row>
    <row r="81" spans="1:6" ht="13.2">
      <c r="A81" s="712" t="s">
        <v>794</v>
      </c>
      <c r="C81" s="69"/>
      <c r="F81" s="436"/>
    </row>
    <row r="82" spans="1:6" ht="25.8">
      <c r="A82" s="712" t="s">
        <v>795</v>
      </c>
      <c r="B82" s="711" t="s">
        <v>1444</v>
      </c>
      <c r="C82" s="69"/>
      <c r="F82" s="436"/>
    </row>
    <row r="83" spans="1:6" ht="13.2">
      <c r="A83" s="712" t="s">
        <v>796</v>
      </c>
      <c r="C83" s="69"/>
      <c r="F83" s="436"/>
    </row>
    <row r="84" spans="1:6" ht="13.2">
      <c r="A84" s="712" t="s">
        <v>797</v>
      </c>
      <c r="C84" s="69"/>
      <c r="F84" s="436"/>
    </row>
    <row r="85" spans="1:6" ht="13.2">
      <c r="A85" s="712" t="s">
        <v>798</v>
      </c>
      <c r="B85" s="711" t="s">
        <v>1445</v>
      </c>
      <c r="C85" s="69"/>
      <c r="F85" s="436"/>
    </row>
    <row r="86" spans="1:6">
      <c r="A86" s="712" t="s">
        <v>799</v>
      </c>
      <c r="B86" s="711" t="s">
        <v>1446</v>
      </c>
    </row>
    <row r="87" spans="1:6">
      <c r="A87" s="712" t="s">
        <v>800</v>
      </c>
    </row>
    <row r="88" spans="1:6">
      <c r="A88" s="712" t="s">
        <v>801</v>
      </c>
    </row>
    <row r="89" spans="1:6" ht="25.2">
      <c r="A89" s="712" t="s">
        <v>802</v>
      </c>
    </row>
    <row r="92" spans="1:6" ht="13.2">
      <c r="A92" s="713" t="s">
        <v>786</v>
      </c>
      <c r="B92" s="713" t="s">
        <v>1447</v>
      </c>
      <c r="C92" s="69"/>
      <c r="F92" s="436"/>
    </row>
    <row r="93" spans="1:6" ht="25.8">
      <c r="A93" s="714" t="s">
        <v>788</v>
      </c>
      <c r="B93" s="714" t="s">
        <v>1448</v>
      </c>
      <c r="C93" s="69"/>
      <c r="F93" s="436"/>
    </row>
    <row r="94" spans="1:6" ht="13.2">
      <c r="A94" s="715" t="s">
        <v>789</v>
      </c>
      <c r="B94" s="716" t="s">
        <v>1085</v>
      </c>
      <c r="C94" s="69"/>
      <c r="F94" s="436"/>
    </row>
    <row r="95" spans="1:6" ht="13.2">
      <c r="A95" s="715" t="s">
        <v>790</v>
      </c>
      <c r="B95" s="715"/>
      <c r="C95" s="69"/>
      <c r="F95" s="436"/>
    </row>
    <row r="96" spans="1:6" ht="38.4">
      <c r="A96" s="715" t="s">
        <v>791</v>
      </c>
      <c r="B96" s="715" t="s">
        <v>1449</v>
      </c>
      <c r="C96" s="69"/>
      <c r="F96" s="436"/>
    </row>
    <row r="97" spans="1:6" ht="13.2">
      <c r="A97" s="712" t="s">
        <v>792</v>
      </c>
      <c r="B97" s="711" t="s">
        <v>1450</v>
      </c>
      <c r="C97" s="69"/>
      <c r="F97" s="436"/>
    </row>
    <row r="98" spans="1:6" ht="13.2">
      <c r="A98" s="712" t="s">
        <v>793</v>
      </c>
      <c r="B98" s="711" t="s">
        <v>1451</v>
      </c>
      <c r="C98" s="69"/>
      <c r="F98" s="436"/>
    </row>
    <row r="99" spans="1:6" ht="13.2">
      <c r="A99" s="712" t="s">
        <v>794</v>
      </c>
      <c r="B99" s="711" t="s">
        <v>1452</v>
      </c>
      <c r="C99" s="69"/>
      <c r="F99" s="436"/>
    </row>
    <row r="100" spans="1:6" ht="25.8">
      <c r="A100" s="712" t="s">
        <v>795</v>
      </c>
      <c r="B100" s="711" t="s">
        <v>1453</v>
      </c>
      <c r="C100" s="69"/>
      <c r="F100" s="436"/>
    </row>
    <row r="101" spans="1:6" ht="13.2">
      <c r="A101" s="712" t="s">
        <v>796</v>
      </c>
      <c r="C101" s="69"/>
      <c r="F101" s="436"/>
    </row>
    <row r="102" spans="1:6" ht="13.2">
      <c r="A102" s="712" t="s">
        <v>797</v>
      </c>
      <c r="C102" s="69"/>
      <c r="F102" s="436"/>
    </row>
    <row r="103" spans="1:6" ht="13.2">
      <c r="A103" s="712" t="s">
        <v>798</v>
      </c>
      <c r="B103" s="711" t="s">
        <v>1431</v>
      </c>
      <c r="C103" s="69"/>
      <c r="F103" s="436"/>
    </row>
    <row r="104" spans="1:6">
      <c r="A104" s="712" t="s">
        <v>799</v>
      </c>
      <c r="B104" s="711" t="s">
        <v>1439</v>
      </c>
    </row>
    <row r="105" spans="1:6">
      <c r="A105" s="712" t="s">
        <v>800</v>
      </c>
    </row>
    <row r="106" spans="1:6">
      <c r="A106" s="712" t="s">
        <v>801</v>
      </c>
      <c r="B106" s="711" t="s">
        <v>1454</v>
      </c>
    </row>
    <row r="107" spans="1:6" ht="25.2">
      <c r="A107" s="712" t="s">
        <v>802</v>
      </c>
    </row>
    <row r="108" spans="1:6">
      <c r="A108" s="712"/>
    </row>
    <row r="109" spans="1:6" ht="13.2">
      <c r="A109" s="713" t="s">
        <v>786</v>
      </c>
      <c r="B109" s="713" t="s">
        <v>1455</v>
      </c>
      <c r="C109" s="69"/>
      <c r="F109" s="436"/>
    </row>
    <row r="110" spans="1:6" ht="13.2">
      <c r="A110" s="714" t="s">
        <v>788</v>
      </c>
      <c r="B110" s="714" t="s">
        <v>447</v>
      </c>
      <c r="C110" s="69"/>
      <c r="F110" s="436"/>
    </row>
    <row r="111" spans="1:6" ht="13.2">
      <c r="A111" s="715" t="s">
        <v>789</v>
      </c>
      <c r="B111" s="716" t="s">
        <v>1085</v>
      </c>
      <c r="C111" s="69"/>
      <c r="F111" s="436"/>
    </row>
    <row r="112" spans="1:6" ht="13.2">
      <c r="A112" s="715" t="s">
        <v>790</v>
      </c>
      <c r="B112" s="715"/>
      <c r="C112" s="69"/>
      <c r="F112" s="436"/>
    </row>
    <row r="113" spans="1:6" ht="13.2">
      <c r="A113" s="715" t="s">
        <v>791</v>
      </c>
      <c r="B113" s="715" t="s">
        <v>1085</v>
      </c>
      <c r="C113" s="69"/>
      <c r="F113" s="436"/>
    </row>
    <row r="114" spans="1:6" ht="13.2">
      <c r="A114" s="712" t="s">
        <v>792</v>
      </c>
      <c r="C114" s="69"/>
      <c r="F114" s="436"/>
    </row>
    <row r="115" spans="1:6" ht="13.2">
      <c r="A115" s="712" t="s">
        <v>793</v>
      </c>
      <c r="B115" s="711" t="s">
        <v>1916</v>
      </c>
      <c r="C115" s="69"/>
      <c r="F115" s="436"/>
    </row>
    <row r="116" spans="1:6" ht="13.2">
      <c r="A116" s="712" t="s">
        <v>794</v>
      </c>
      <c r="C116" s="69"/>
      <c r="F116" s="436"/>
    </row>
    <row r="117" spans="1:6" ht="13.2">
      <c r="A117" s="712" t="s">
        <v>795</v>
      </c>
      <c r="C117" s="69"/>
      <c r="F117" s="436"/>
    </row>
    <row r="118" spans="1:6" ht="13.2">
      <c r="A118" s="712" t="s">
        <v>796</v>
      </c>
      <c r="C118" s="69"/>
      <c r="F118" s="436"/>
    </row>
    <row r="119" spans="1:6" ht="13.2">
      <c r="A119" s="712" t="s">
        <v>797</v>
      </c>
      <c r="C119" s="69"/>
      <c r="F119" s="436"/>
    </row>
    <row r="120" spans="1:6" ht="13.2">
      <c r="A120" s="712" t="s">
        <v>798</v>
      </c>
      <c r="B120" s="711" t="s">
        <v>448</v>
      </c>
      <c r="C120" s="69"/>
      <c r="F120" s="436"/>
    </row>
    <row r="121" spans="1:6">
      <c r="A121" s="712" t="s">
        <v>799</v>
      </c>
    </row>
    <row r="122" spans="1:6">
      <c r="A122" s="712" t="s">
        <v>800</v>
      </c>
    </row>
    <row r="123" spans="1:6">
      <c r="A123" s="712" t="s">
        <v>801</v>
      </c>
    </row>
    <row r="124" spans="1:6" ht="25.2">
      <c r="A124" s="712" t="s">
        <v>802</v>
      </c>
    </row>
    <row r="125" spans="1:6">
      <c r="A125" s="712"/>
    </row>
    <row r="127" spans="1:6" ht="13.2">
      <c r="A127" s="713" t="s">
        <v>786</v>
      </c>
      <c r="B127" s="713" t="s">
        <v>2156</v>
      </c>
      <c r="C127" s="69"/>
      <c r="F127" s="436"/>
    </row>
    <row r="128" spans="1:6" ht="13.2">
      <c r="A128" s="714" t="s">
        <v>788</v>
      </c>
      <c r="B128" s="714" t="s">
        <v>1657</v>
      </c>
      <c r="C128" s="69"/>
      <c r="F128" s="436"/>
    </row>
    <row r="129" spans="1:6" ht="13.2">
      <c r="A129" s="715" t="s">
        <v>789</v>
      </c>
      <c r="B129" s="715" t="s">
        <v>1085</v>
      </c>
      <c r="C129" s="69"/>
      <c r="F129" s="436"/>
    </row>
    <row r="130" spans="1:6" ht="13.2">
      <c r="A130" s="715" t="s">
        <v>790</v>
      </c>
      <c r="B130" s="715"/>
      <c r="C130" s="69"/>
      <c r="F130" s="436"/>
    </row>
    <row r="131" spans="1:6" ht="13.2">
      <c r="A131" s="715" t="s">
        <v>791</v>
      </c>
      <c r="B131" s="715" t="s">
        <v>1085</v>
      </c>
      <c r="C131" s="69"/>
      <c r="F131" s="436"/>
    </row>
    <row r="132" spans="1:6" ht="13.2">
      <c r="A132" s="712" t="s">
        <v>792</v>
      </c>
      <c r="B132" s="711" t="s">
        <v>1658</v>
      </c>
      <c r="C132" s="69"/>
      <c r="F132" s="436"/>
    </row>
    <row r="133" spans="1:6" ht="13.2">
      <c r="A133" s="712" t="s">
        <v>793</v>
      </c>
      <c r="B133" s="711" t="s">
        <v>1916</v>
      </c>
      <c r="C133" s="69"/>
      <c r="F133" s="436"/>
    </row>
    <row r="134" spans="1:6" ht="13.2">
      <c r="A134" s="712" t="s">
        <v>794</v>
      </c>
      <c r="C134" s="69"/>
      <c r="F134" s="436"/>
    </row>
    <row r="135" spans="1:6" ht="13.2">
      <c r="A135" s="712" t="s">
        <v>795</v>
      </c>
      <c r="C135" s="69"/>
      <c r="F135" s="436"/>
    </row>
    <row r="136" spans="1:6" ht="13.2">
      <c r="A136" s="712" t="s">
        <v>796</v>
      </c>
      <c r="C136" s="69"/>
      <c r="F136" s="436"/>
    </row>
    <row r="137" spans="1:6" ht="13.2">
      <c r="A137" s="712" t="s">
        <v>797</v>
      </c>
      <c r="C137" s="69"/>
      <c r="F137" s="436"/>
    </row>
    <row r="138" spans="1:6" ht="13.2">
      <c r="A138" s="712" t="s">
        <v>798</v>
      </c>
      <c r="B138" s="711" t="s">
        <v>448</v>
      </c>
      <c r="C138" s="69"/>
      <c r="F138" s="436"/>
    </row>
    <row r="139" spans="1:6">
      <c r="A139" s="712" t="s">
        <v>799</v>
      </c>
    </row>
    <row r="140" spans="1:6">
      <c r="A140" s="712" t="s">
        <v>800</v>
      </c>
    </row>
    <row r="141" spans="1:6">
      <c r="A141" s="712" t="s">
        <v>801</v>
      </c>
    </row>
    <row r="142" spans="1:6" ht="25.2">
      <c r="A142" s="712" t="s">
        <v>802</v>
      </c>
    </row>
    <row r="144" spans="1:6" ht="13.2">
      <c r="A144" s="713" t="s">
        <v>786</v>
      </c>
      <c r="B144" s="713" t="s">
        <v>2155</v>
      </c>
      <c r="C144" s="69"/>
      <c r="F144" s="436"/>
    </row>
    <row r="145" spans="1:6" ht="13.2">
      <c r="A145" s="714" t="s">
        <v>788</v>
      </c>
      <c r="B145" s="714" t="s">
        <v>1659</v>
      </c>
      <c r="C145" s="69"/>
      <c r="F145" s="436"/>
    </row>
    <row r="146" spans="1:6" ht="13.2">
      <c r="A146" s="715" t="s">
        <v>789</v>
      </c>
      <c r="B146" s="715" t="s">
        <v>1085</v>
      </c>
      <c r="C146" s="69"/>
      <c r="F146" s="436"/>
    </row>
    <row r="147" spans="1:6" ht="13.2">
      <c r="A147" s="715" t="s">
        <v>790</v>
      </c>
      <c r="B147" s="715"/>
      <c r="C147" s="69"/>
      <c r="F147" s="436"/>
    </row>
    <row r="148" spans="1:6" ht="13.2">
      <c r="A148" s="715" t="s">
        <v>791</v>
      </c>
      <c r="B148" s="715" t="s">
        <v>1660</v>
      </c>
      <c r="C148" s="69"/>
      <c r="F148" s="436"/>
    </row>
    <row r="149" spans="1:6" ht="13.2">
      <c r="A149" s="712" t="s">
        <v>792</v>
      </c>
      <c r="B149" s="711" t="s">
        <v>1661</v>
      </c>
      <c r="C149" s="69"/>
      <c r="F149" s="436"/>
    </row>
    <row r="150" spans="1:6" ht="13.2">
      <c r="A150" s="712" t="s">
        <v>793</v>
      </c>
      <c r="C150" s="69"/>
      <c r="F150" s="436"/>
    </row>
    <row r="151" spans="1:6" ht="25.8">
      <c r="A151" s="712" t="s">
        <v>794</v>
      </c>
      <c r="B151" s="711" t="s">
        <v>1662</v>
      </c>
      <c r="C151" s="69"/>
      <c r="F151" s="436"/>
    </row>
    <row r="152" spans="1:6" ht="13.2">
      <c r="A152" s="712" t="s">
        <v>795</v>
      </c>
      <c r="B152" s="711" t="s">
        <v>1663</v>
      </c>
      <c r="C152" s="69"/>
      <c r="F152" s="436"/>
    </row>
    <row r="153" spans="1:6" ht="13.2">
      <c r="A153" s="712" t="s">
        <v>796</v>
      </c>
      <c r="C153" s="69"/>
      <c r="F153" s="436"/>
    </row>
    <row r="154" spans="1:6" ht="13.2">
      <c r="A154" s="712" t="s">
        <v>797</v>
      </c>
      <c r="C154" s="69"/>
      <c r="F154" s="436"/>
    </row>
    <row r="155" spans="1:6" ht="13.2">
      <c r="A155" s="712" t="s">
        <v>798</v>
      </c>
      <c r="B155" s="711" t="s">
        <v>1431</v>
      </c>
      <c r="C155" s="69"/>
      <c r="F155" s="436"/>
    </row>
    <row r="156" spans="1:6">
      <c r="A156" s="712" t="s">
        <v>799</v>
      </c>
      <c r="B156" s="711" t="s">
        <v>1664</v>
      </c>
    </row>
    <row r="157" spans="1:6">
      <c r="A157" s="712" t="s">
        <v>800</v>
      </c>
    </row>
    <row r="158" spans="1:6">
      <c r="A158" s="712" t="s">
        <v>801</v>
      </c>
    </row>
    <row r="159" spans="1:6" ht="25.2">
      <c r="A159" s="712" t="s">
        <v>802</v>
      </c>
    </row>
    <row r="161" spans="1:6">
      <c r="A161" s="712"/>
    </row>
    <row r="162" spans="1:6" ht="13.2">
      <c r="A162" s="713" t="s">
        <v>786</v>
      </c>
      <c r="B162" s="713" t="s">
        <v>2155</v>
      </c>
      <c r="C162" s="69"/>
      <c r="F162" s="436"/>
    </row>
    <row r="163" spans="1:6" ht="13.2">
      <c r="A163" s="714" t="s">
        <v>788</v>
      </c>
      <c r="B163" s="714" t="s">
        <v>1665</v>
      </c>
      <c r="C163" s="69"/>
      <c r="F163" s="436"/>
    </row>
    <row r="164" spans="1:6" ht="13.2">
      <c r="A164" s="715" t="s">
        <v>789</v>
      </c>
      <c r="B164" s="715"/>
      <c r="C164" s="69"/>
      <c r="F164" s="436"/>
    </row>
    <row r="165" spans="1:6" ht="13.2">
      <c r="A165" s="715" t="s">
        <v>790</v>
      </c>
      <c r="B165" s="715"/>
      <c r="C165" s="69"/>
      <c r="F165" s="436"/>
    </row>
    <row r="166" spans="1:6" ht="13.2">
      <c r="A166" s="715" t="s">
        <v>791</v>
      </c>
      <c r="B166" s="715" t="s">
        <v>1666</v>
      </c>
      <c r="C166" s="69"/>
      <c r="F166" s="436"/>
    </row>
    <row r="167" spans="1:6" ht="13.2">
      <c r="A167" s="712" t="s">
        <v>792</v>
      </c>
      <c r="B167" s="711" t="s">
        <v>1667</v>
      </c>
      <c r="C167" s="69"/>
      <c r="F167" s="436"/>
    </row>
    <row r="168" spans="1:6" ht="13.2">
      <c r="A168" s="712" t="s">
        <v>793</v>
      </c>
      <c r="B168" s="711" t="s">
        <v>1668</v>
      </c>
      <c r="C168" s="69"/>
      <c r="F168" s="436"/>
    </row>
    <row r="169" spans="1:6" ht="13.2">
      <c r="A169" s="712" t="s">
        <v>794</v>
      </c>
      <c r="B169" s="711" t="s">
        <v>1669</v>
      </c>
      <c r="C169" s="69"/>
      <c r="F169" s="436"/>
    </row>
    <row r="170" spans="1:6" ht="38.4">
      <c r="A170" s="712" t="s">
        <v>795</v>
      </c>
      <c r="B170" s="711" t="s">
        <v>1670</v>
      </c>
      <c r="C170" s="69"/>
      <c r="F170" s="436"/>
    </row>
    <row r="171" spans="1:6" ht="13.2">
      <c r="A171" s="712" t="s">
        <v>796</v>
      </c>
      <c r="C171" s="69"/>
      <c r="F171" s="436"/>
    </row>
    <row r="172" spans="1:6" ht="13.2">
      <c r="A172" s="712" t="s">
        <v>797</v>
      </c>
      <c r="C172" s="69"/>
      <c r="F172" s="436"/>
    </row>
    <row r="173" spans="1:6" ht="13.2">
      <c r="A173" s="712" t="s">
        <v>798</v>
      </c>
      <c r="B173" s="711" t="s">
        <v>1431</v>
      </c>
      <c r="C173" s="69"/>
      <c r="F173" s="436"/>
    </row>
    <row r="174" spans="1:6">
      <c r="A174" s="712" t="s">
        <v>799</v>
      </c>
      <c r="B174" s="711" t="s">
        <v>1671</v>
      </c>
    </row>
    <row r="175" spans="1:6">
      <c r="A175" s="712" t="s">
        <v>800</v>
      </c>
    </row>
    <row r="176" spans="1:6">
      <c r="A176" s="712" t="s">
        <v>801</v>
      </c>
    </row>
    <row r="177" spans="1:6" ht="25.2">
      <c r="A177" s="712" t="s">
        <v>802</v>
      </c>
    </row>
    <row r="179" spans="1:6">
      <c r="A179" s="712"/>
    </row>
    <row r="180" spans="1:6" ht="13.2">
      <c r="A180" s="713" t="s">
        <v>786</v>
      </c>
      <c r="B180" s="713" t="s">
        <v>2155</v>
      </c>
      <c r="C180" s="69"/>
      <c r="F180" s="436"/>
    </row>
    <row r="181" spans="1:6">
      <c r="A181" s="714" t="s">
        <v>788</v>
      </c>
      <c r="B181" s="714" t="s">
        <v>1672</v>
      </c>
    </row>
    <row r="182" spans="1:6">
      <c r="A182" s="715" t="s">
        <v>789</v>
      </c>
      <c r="B182" s="715" t="s">
        <v>1085</v>
      </c>
    </row>
    <row r="183" spans="1:6">
      <c r="A183" s="715" t="s">
        <v>790</v>
      </c>
      <c r="B183" s="715"/>
    </row>
    <row r="184" spans="1:6" ht="37.799999999999997">
      <c r="A184" s="715" t="s">
        <v>791</v>
      </c>
      <c r="B184" s="715" t="s">
        <v>1673</v>
      </c>
    </row>
    <row r="185" spans="1:6">
      <c r="A185" s="712" t="s">
        <v>792</v>
      </c>
      <c r="B185" s="711" t="s">
        <v>1674</v>
      </c>
    </row>
    <row r="186" spans="1:6">
      <c r="A186" s="712" t="s">
        <v>793</v>
      </c>
      <c r="B186" s="711" t="s">
        <v>1675</v>
      </c>
    </row>
    <row r="187" spans="1:6">
      <c r="A187" s="712" t="s">
        <v>794</v>
      </c>
      <c r="B187" s="711" t="s">
        <v>1676</v>
      </c>
    </row>
    <row r="188" spans="1:6">
      <c r="A188" s="712" t="s">
        <v>795</v>
      </c>
    </row>
    <row r="189" spans="1:6">
      <c r="A189" s="712" t="s">
        <v>796</v>
      </c>
    </row>
    <row r="190" spans="1:6">
      <c r="A190" s="712" t="s">
        <v>797</v>
      </c>
    </row>
    <row r="191" spans="1:6">
      <c r="A191" s="712" t="s">
        <v>798</v>
      </c>
      <c r="B191" s="711" t="s">
        <v>1431</v>
      </c>
    </row>
    <row r="192" spans="1:6">
      <c r="A192" s="712" t="s">
        <v>799</v>
      </c>
      <c r="B192" s="711" t="s">
        <v>1664</v>
      </c>
    </row>
    <row r="193" spans="1:2">
      <c r="A193" s="712" t="s">
        <v>800</v>
      </c>
    </row>
    <row r="194" spans="1:2">
      <c r="A194" s="712" t="s">
        <v>801</v>
      </c>
    </row>
    <row r="195" spans="1:2" ht="25.2">
      <c r="A195" s="712" t="s">
        <v>802</v>
      </c>
    </row>
    <row r="196" spans="1:2">
      <c r="A196" s="713" t="s">
        <v>786</v>
      </c>
      <c r="B196" s="713" t="s">
        <v>505</v>
      </c>
    </row>
    <row r="197" spans="1:2">
      <c r="A197" s="714" t="s">
        <v>788</v>
      </c>
      <c r="B197" s="714"/>
    </row>
    <row r="198" spans="1:2">
      <c r="A198" s="715" t="s">
        <v>789</v>
      </c>
      <c r="B198" s="715"/>
    </row>
    <row r="199" spans="1:2">
      <c r="A199" s="715" t="s">
        <v>790</v>
      </c>
      <c r="B199" s="715"/>
    </row>
    <row r="200" spans="1:2">
      <c r="A200" s="715" t="s">
        <v>791</v>
      </c>
      <c r="B200" s="715"/>
    </row>
    <row r="201" spans="1:2">
      <c r="A201" s="712" t="s">
        <v>792</v>
      </c>
    </row>
    <row r="202" spans="1:2">
      <c r="A202" s="712" t="s">
        <v>793</v>
      </c>
    </row>
    <row r="203" spans="1:2">
      <c r="A203" s="712" t="s">
        <v>794</v>
      </c>
    </row>
    <row r="204" spans="1:2" ht="25.2">
      <c r="A204" s="712" t="s">
        <v>795</v>
      </c>
      <c r="B204" s="711" t="s">
        <v>1677</v>
      </c>
    </row>
    <row r="205" spans="1:2">
      <c r="A205" s="712" t="s">
        <v>796</v>
      </c>
    </row>
    <row r="206" spans="1:2">
      <c r="A206" s="712" t="s">
        <v>797</v>
      </c>
    </row>
    <row r="207" spans="1:2">
      <c r="A207" s="712" t="s">
        <v>798</v>
      </c>
    </row>
    <row r="208" spans="1:2">
      <c r="A208" s="712" t="s">
        <v>799</v>
      </c>
    </row>
    <row r="209" spans="1:2">
      <c r="A209" s="712" t="s">
        <v>800</v>
      </c>
    </row>
    <row r="210" spans="1:2">
      <c r="A210" s="712" t="s">
        <v>801</v>
      </c>
    </row>
    <row r="211" spans="1:2" ht="25.2">
      <c r="A211" s="712" t="s">
        <v>802</v>
      </c>
    </row>
    <row r="212" spans="1:2">
      <c r="A212" s="710" t="s">
        <v>1741</v>
      </c>
      <c r="B212" s="710" t="s">
        <v>783</v>
      </c>
    </row>
    <row r="213" spans="1:2">
      <c r="A213" s="846" t="s">
        <v>2056</v>
      </c>
      <c r="B213" s="848" t="s">
        <v>1678</v>
      </c>
    </row>
    <row r="214" spans="1:2">
      <c r="A214" s="846"/>
      <c r="B214" s="848"/>
    </row>
    <row r="215" spans="1:2">
      <c r="A215" s="846"/>
      <c r="B215" s="848"/>
    </row>
    <row r="216" spans="1:2">
      <c r="A216" s="713" t="s">
        <v>785</v>
      </c>
      <c r="B216" s="713" t="s">
        <v>783</v>
      </c>
    </row>
    <row r="217" spans="1:2">
      <c r="A217" s="713" t="s">
        <v>786</v>
      </c>
      <c r="B217" s="713" t="s">
        <v>1679</v>
      </c>
    </row>
    <row r="218" spans="1:2">
      <c r="A218" s="714" t="s">
        <v>788</v>
      </c>
      <c r="B218" s="714" t="s">
        <v>1680</v>
      </c>
    </row>
    <row r="219" spans="1:2">
      <c r="A219" s="715" t="s">
        <v>789</v>
      </c>
      <c r="B219" s="715"/>
    </row>
    <row r="220" spans="1:2">
      <c r="A220" s="715" t="s">
        <v>790</v>
      </c>
      <c r="B220" s="715"/>
    </row>
    <row r="221" spans="1:2">
      <c r="A221" s="715" t="s">
        <v>791</v>
      </c>
      <c r="B221" s="715"/>
    </row>
    <row r="222" spans="1:2">
      <c r="A222" s="712" t="s">
        <v>792</v>
      </c>
    </row>
    <row r="223" spans="1:2">
      <c r="A223" s="712" t="s">
        <v>793</v>
      </c>
    </row>
    <row r="224" spans="1:2">
      <c r="A224" s="712" t="s">
        <v>794</v>
      </c>
    </row>
    <row r="225" spans="1:2">
      <c r="A225" s="712" t="s">
        <v>795</v>
      </c>
    </row>
    <row r="226" spans="1:2">
      <c r="A226" s="712" t="s">
        <v>796</v>
      </c>
    </row>
    <row r="227" spans="1:2">
      <c r="A227" s="712" t="s">
        <v>797</v>
      </c>
    </row>
    <row r="228" spans="1:2">
      <c r="A228" s="712" t="s">
        <v>798</v>
      </c>
      <c r="B228" s="711" t="s">
        <v>1681</v>
      </c>
    </row>
    <row r="229" spans="1:2">
      <c r="A229" s="712" t="s">
        <v>799</v>
      </c>
    </row>
    <row r="230" spans="1:2">
      <c r="A230" s="712" t="s">
        <v>800</v>
      </c>
    </row>
    <row r="231" spans="1:2">
      <c r="A231" s="712" t="s">
        <v>801</v>
      </c>
    </row>
    <row r="232" spans="1:2" ht="25.2">
      <c r="A232" s="712" t="s">
        <v>802</v>
      </c>
    </row>
    <row r="233" spans="1:2">
      <c r="A233" s="713" t="s">
        <v>786</v>
      </c>
      <c r="B233" s="713" t="s">
        <v>1679</v>
      </c>
    </row>
    <row r="234" spans="1:2">
      <c r="A234" s="714" t="s">
        <v>788</v>
      </c>
      <c r="B234" s="714" t="s">
        <v>1302</v>
      </c>
    </row>
    <row r="235" spans="1:2">
      <c r="A235" s="715" t="s">
        <v>789</v>
      </c>
      <c r="B235" s="715"/>
    </row>
    <row r="236" spans="1:2">
      <c r="A236" s="715" t="s">
        <v>790</v>
      </c>
      <c r="B236" s="715"/>
    </row>
    <row r="237" spans="1:2">
      <c r="A237" s="715" t="s">
        <v>791</v>
      </c>
      <c r="B237" s="715"/>
    </row>
    <row r="238" spans="1:2">
      <c r="A238" s="712" t="s">
        <v>792</v>
      </c>
    </row>
    <row r="239" spans="1:2">
      <c r="A239" s="712" t="s">
        <v>793</v>
      </c>
    </row>
    <row r="240" spans="1:2">
      <c r="A240" s="712" t="s">
        <v>794</v>
      </c>
    </row>
    <row r="241" spans="1:2" ht="25.2">
      <c r="A241" s="712" t="s">
        <v>795</v>
      </c>
      <c r="B241" s="717" t="s">
        <v>1682</v>
      </c>
    </row>
    <row r="242" spans="1:2">
      <c r="A242" s="712" t="s">
        <v>796</v>
      </c>
    </row>
    <row r="243" spans="1:2">
      <c r="A243" s="712" t="s">
        <v>797</v>
      </c>
    </row>
    <row r="244" spans="1:2">
      <c r="A244" s="712" t="s">
        <v>798</v>
      </c>
      <c r="B244" s="711" t="s">
        <v>1681</v>
      </c>
    </row>
    <row r="245" spans="1:2">
      <c r="A245" s="712" t="s">
        <v>799</v>
      </c>
    </row>
    <row r="246" spans="1:2">
      <c r="A246" s="712" t="s">
        <v>800</v>
      </c>
    </row>
    <row r="247" spans="1:2">
      <c r="A247" s="712" t="s">
        <v>801</v>
      </c>
    </row>
    <row r="248" spans="1:2" ht="25.2">
      <c r="A248" s="712" t="s">
        <v>802</v>
      </c>
    </row>
    <row r="249" spans="1:2">
      <c r="A249" s="713" t="s">
        <v>786</v>
      </c>
      <c r="B249" s="713" t="s">
        <v>1303</v>
      </c>
    </row>
    <row r="250" spans="1:2">
      <c r="A250" s="714" t="s">
        <v>788</v>
      </c>
      <c r="B250" s="714" t="s">
        <v>1683</v>
      </c>
    </row>
    <row r="251" spans="1:2">
      <c r="A251" s="715" t="s">
        <v>789</v>
      </c>
      <c r="B251" s="715"/>
    </row>
    <row r="252" spans="1:2">
      <c r="A252" s="715" t="s">
        <v>790</v>
      </c>
      <c r="B252" s="715"/>
    </row>
    <row r="253" spans="1:2">
      <c r="A253" s="715" t="s">
        <v>791</v>
      </c>
      <c r="B253" s="715"/>
    </row>
    <row r="254" spans="1:2">
      <c r="A254" s="712" t="s">
        <v>792</v>
      </c>
    </row>
    <row r="255" spans="1:2">
      <c r="A255" s="712" t="s">
        <v>793</v>
      </c>
    </row>
    <row r="256" spans="1:2">
      <c r="A256" s="712" t="s">
        <v>794</v>
      </c>
    </row>
    <row r="257" spans="1:2">
      <c r="A257" s="712" t="s">
        <v>795</v>
      </c>
    </row>
    <row r="258" spans="1:2">
      <c r="A258" s="712" t="s">
        <v>796</v>
      </c>
    </row>
    <row r="259" spans="1:2">
      <c r="A259" s="712" t="s">
        <v>797</v>
      </c>
    </row>
    <row r="260" spans="1:2">
      <c r="A260" s="712" t="s">
        <v>798</v>
      </c>
      <c r="B260" s="711" t="s">
        <v>1684</v>
      </c>
    </row>
    <row r="261" spans="1:2">
      <c r="A261" s="712" t="s">
        <v>799</v>
      </c>
    </row>
    <row r="262" spans="1:2">
      <c r="A262" s="712" t="s">
        <v>800</v>
      </c>
    </row>
    <row r="263" spans="1:2">
      <c r="A263" s="712" t="s">
        <v>801</v>
      </c>
    </row>
    <row r="264" spans="1:2" ht="25.2">
      <c r="A264" s="712" t="s">
        <v>802</v>
      </c>
    </row>
    <row r="265" spans="1:2">
      <c r="A265" s="710" t="s">
        <v>1741</v>
      </c>
      <c r="B265" s="710" t="s">
        <v>783</v>
      </c>
    </row>
    <row r="266" spans="1:2">
      <c r="A266" s="846" t="s">
        <v>2055</v>
      </c>
      <c r="B266" s="848" t="s">
        <v>1301</v>
      </c>
    </row>
    <row r="267" spans="1:2">
      <c r="A267" s="847"/>
      <c r="B267" s="848"/>
    </row>
    <row r="268" spans="1:2">
      <c r="A268" s="847"/>
      <c r="B268" s="848"/>
    </row>
    <row r="269" spans="1:2">
      <c r="A269" s="712"/>
    </row>
    <row r="270" spans="1:2">
      <c r="A270" s="710" t="s">
        <v>1741</v>
      </c>
      <c r="B270" s="710" t="s">
        <v>783</v>
      </c>
    </row>
    <row r="271" spans="1:2">
      <c r="A271" s="846" t="s">
        <v>1685</v>
      </c>
      <c r="B271" s="848" t="s">
        <v>1686</v>
      </c>
    </row>
    <row r="272" spans="1:2">
      <c r="A272" s="847"/>
      <c r="B272" s="848"/>
    </row>
    <row r="273" spans="1:2">
      <c r="A273" s="847"/>
      <c r="B273" s="848"/>
    </row>
    <row r="274" spans="1:2">
      <c r="A274" s="710" t="s">
        <v>1741</v>
      </c>
      <c r="B274" s="710" t="s">
        <v>783</v>
      </c>
    </row>
    <row r="275" spans="1:2">
      <c r="A275" s="712" t="s">
        <v>1557</v>
      </c>
    </row>
  </sheetData>
  <mergeCells count="8">
    <mergeCell ref="A266:A268"/>
    <mergeCell ref="B266:B268"/>
    <mergeCell ref="A271:A273"/>
    <mergeCell ref="B271:B273"/>
    <mergeCell ref="A2:A4"/>
    <mergeCell ref="B2:B4"/>
    <mergeCell ref="A213:A215"/>
    <mergeCell ref="B213:B215"/>
  </mergeCells>
  <phoneticPr fontId="3"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dimension ref="A1:DL88"/>
  <sheetViews>
    <sheetView topLeftCell="D56" zoomScale="80" workbookViewId="0">
      <selection activeCell="E74" sqref="E74"/>
    </sheetView>
  </sheetViews>
  <sheetFormatPr defaultColWidth="9.109375" defaultRowHeight="13.2"/>
  <cols>
    <col min="1" max="1" width="9.109375" style="8"/>
    <col min="2" max="2" width="21.33203125" style="8" customWidth="1"/>
    <col min="3" max="3" width="6.5546875" style="8" customWidth="1"/>
    <col min="4" max="4" width="64.88671875" style="8" bestFit="1" customWidth="1"/>
    <col min="5" max="5" width="34.5546875" style="8" customWidth="1"/>
    <col min="6" max="6" width="12.5546875" style="8" bestFit="1" customWidth="1"/>
    <col min="7" max="7" width="15.5546875" style="8" customWidth="1"/>
    <col min="8" max="8" width="10" style="8" bestFit="1" customWidth="1"/>
    <col min="9" max="12" width="11" style="8" customWidth="1"/>
    <col min="13" max="16" width="0" style="8" hidden="1" customWidth="1"/>
    <col min="17" max="20" width="9.109375" style="8"/>
    <col min="21" max="25" width="0" style="8" hidden="1" customWidth="1"/>
    <col min="26" max="32" width="9.109375" style="8"/>
    <col min="33" max="33" width="10.109375" style="8" customWidth="1"/>
    <col min="34" max="35" width="15.44140625" style="8" hidden="1" customWidth="1"/>
    <col min="36" max="36" width="15.44140625" style="8" customWidth="1"/>
    <col min="37" max="37" width="15.44140625" style="8" hidden="1" customWidth="1"/>
    <col min="38" max="38" width="10.109375" style="8" customWidth="1"/>
    <col min="39" max="39" width="15.44140625" style="8" customWidth="1"/>
    <col min="40" max="43" width="15.44140625" style="8" hidden="1" customWidth="1"/>
    <col min="44" max="44" width="10.109375" style="8" customWidth="1"/>
    <col min="45" max="54" width="15.44140625" style="8" customWidth="1"/>
    <col min="55" max="55" width="10.109375" style="8" customWidth="1"/>
    <col min="56" max="62" width="15.44140625" style="8" customWidth="1"/>
    <col min="63" max="63" width="10.109375" style="8" customWidth="1"/>
    <col min="64" max="68" width="15.44140625" style="8" hidden="1" customWidth="1"/>
    <col min="69" max="69" width="10.109375" style="8" hidden="1" customWidth="1"/>
    <col min="70" max="75" width="15.44140625" style="8" customWidth="1"/>
    <col min="76" max="76" width="10.109375" style="8" customWidth="1"/>
    <col min="77" max="16384" width="9.109375" style="8"/>
  </cols>
  <sheetData>
    <row r="1" spans="1:116" s="13" customFormat="1" ht="21" customHeight="1" thickBot="1">
      <c r="C1" s="30" t="s">
        <v>1735</v>
      </c>
      <c r="H1" s="844" t="s">
        <v>1541</v>
      </c>
      <c r="I1" s="844"/>
      <c r="J1" s="844"/>
      <c r="K1" s="844"/>
      <c r="L1" s="844"/>
      <c r="M1" s="844"/>
      <c r="N1" s="844"/>
      <c r="O1" s="844"/>
      <c r="P1" s="844"/>
      <c r="Q1" s="31"/>
      <c r="R1" s="845" t="s">
        <v>1737</v>
      </c>
      <c r="S1" s="845"/>
      <c r="T1" s="845"/>
      <c r="U1" s="845"/>
      <c r="V1" s="845"/>
      <c r="W1" s="845"/>
      <c r="X1" s="845"/>
      <c r="Y1" s="845"/>
      <c r="Z1" s="32"/>
      <c r="AA1" s="260"/>
      <c r="AB1" s="260"/>
      <c r="AC1" s="260"/>
      <c r="AD1" s="260"/>
      <c r="AE1" s="260"/>
      <c r="AF1" s="260"/>
      <c r="AG1" s="268"/>
      <c r="AH1" s="33"/>
      <c r="AI1" s="33"/>
      <c r="AJ1" s="33"/>
      <c r="AK1" s="33"/>
      <c r="AL1" s="268"/>
      <c r="AM1" s="33"/>
      <c r="AN1" s="33"/>
      <c r="AO1" s="33"/>
      <c r="AP1" s="33"/>
      <c r="AQ1" s="33"/>
      <c r="AR1" s="268"/>
      <c r="AS1" s="33"/>
      <c r="AT1" s="33"/>
      <c r="AU1" s="33"/>
      <c r="AV1" s="33"/>
      <c r="AW1" s="33"/>
      <c r="AX1" s="33"/>
      <c r="AY1" s="33"/>
      <c r="AZ1" s="33"/>
      <c r="BA1" s="33"/>
      <c r="BB1" s="33"/>
      <c r="BC1" s="268"/>
      <c r="BD1" s="33"/>
      <c r="BE1" s="33"/>
      <c r="BF1" s="33"/>
      <c r="BG1" s="33"/>
      <c r="BH1" s="33"/>
      <c r="BI1" s="33"/>
      <c r="BJ1" s="33"/>
      <c r="BK1" s="268"/>
      <c r="BL1" s="33"/>
      <c r="BM1" s="33"/>
      <c r="BN1" s="33"/>
      <c r="BO1" s="33"/>
      <c r="BP1" s="33"/>
      <c r="BQ1" s="268"/>
      <c r="BR1" s="34" t="s">
        <v>1342</v>
      </c>
      <c r="BS1" s="35"/>
      <c r="BT1" s="35"/>
      <c r="BU1" s="35"/>
      <c r="BV1" s="35"/>
      <c r="BW1" s="35"/>
      <c r="BX1" s="268"/>
      <c r="BY1" s="35"/>
      <c r="BZ1" s="2"/>
      <c r="CA1" s="2"/>
      <c r="CB1" s="2"/>
      <c r="CC1" s="2"/>
      <c r="CD1" s="2"/>
      <c r="CE1" s="1" t="s">
        <v>1735</v>
      </c>
      <c r="CF1" s="2"/>
      <c r="CG1" s="2"/>
      <c r="CH1" s="2"/>
      <c r="CI1" s="2"/>
      <c r="CJ1" s="2"/>
      <c r="CK1" s="2"/>
      <c r="CL1" s="35"/>
      <c r="CM1" s="36"/>
      <c r="CN1" s="36"/>
      <c r="CO1" s="36"/>
      <c r="CP1" s="36"/>
      <c r="CQ1" s="36"/>
      <c r="CR1" s="37" t="s">
        <v>1343</v>
      </c>
      <c r="CS1" s="36"/>
      <c r="CT1" s="36"/>
      <c r="CU1" s="36"/>
      <c r="CV1" s="36"/>
      <c r="CW1" s="36"/>
      <c r="CX1" s="36"/>
      <c r="CY1" s="36"/>
      <c r="CZ1" s="38"/>
      <c r="DA1" s="38"/>
      <c r="DB1" s="38"/>
      <c r="DC1" s="38"/>
      <c r="DD1" s="38"/>
      <c r="DE1" s="38"/>
      <c r="DF1" s="39" t="s">
        <v>1738</v>
      </c>
      <c r="DG1" s="38"/>
      <c r="DH1" s="38"/>
      <c r="DI1" s="38"/>
      <c r="DJ1" s="38"/>
      <c r="DK1" s="38"/>
      <c r="DL1" s="38"/>
    </row>
    <row r="2" spans="1:116" s="396" customFormat="1" ht="72.75" customHeight="1" thickBot="1">
      <c r="A2" s="376" t="s">
        <v>1739</v>
      </c>
      <c r="B2" s="377" t="s">
        <v>346</v>
      </c>
      <c r="C2" s="378" t="s">
        <v>1740</v>
      </c>
      <c r="D2" s="379" t="s">
        <v>1741</v>
      </c>
      <c r="E2" s="379" t="s">
        <v>1319</v>
      </c>
      <c r="F2" s="379" t="s">
        <v>1320</v>
      </c>
      <c r="G2" s="380" t="s">
        <v>1788</v>
      </c>
      <c r="H2" s="378" t="s">
        <v>1321</v>
      </c>
      <c r="I2" s="379" t="s">
        <v>1789</v>
      </c>
      <c r="J2" s="379" t="s">
        <v>1322</v>
      </c>
      <c r="K2" s="379" t="s">
        <v>1581</v>
      </c>
      <c r="L2" s="379" t="s">
        <v>1582</v>
      </c>
      <c r="M2" s="379" t="s">
        <v>1590</v>
      </c>
      <c r="N2" s="379" t="s">
        <v>1573</v>
      </c>
      <c r="O2" s="379" t="s">
        <v>1591</v>
      </c>
      <c r="P2" s="379" t="s">
        <v>1743</v>
      </c>
      <c r="Q2" s="381" t="s">
        <v>1323</v>
      </c>
      <c r="R2" s="382" t="s">
        <v>1324</v>
      </c>
      <c r="S2" s="382" t="s">
        <v>1325</v>
      </c>
      <c r="T2" s="382" t="s">
        <v>1583</v>
      </c>
      <c r="U2" s="382" t="s">
        <v>1584</v>
      </c>
      <c r="V2" s="382" t="s">
        <v>1585</v>
      </c>
      <c r="W2" s="382" t="s">
        <v>2024</v>
      </c>
      <c r="X2" s="382" t="s">
        <v>1586</v>
      </c>
      <c r="Y2" s="382" t="s">
        <v>1587</v>
      </c>
      <c r="Z2" s="383" t="s">
        <v>1323</v>
      </c>
      <c r="AA2" s="384" t="s">
        <v>1916</v>
      </c>
      <c r="AB2" s="385" t="s">
        <v>1340</v>
      </c>
      <c r="AC2" s="385" t="s">
        <v>1588</v>
      </c>
      <c r="AD2" s="385" t="s">
        <v>493</v>
      </c>
      <c r="AE2" s="385" t="s">
        <v>550</v>
      </c>
      <c r="AF2" s="385" t="s">
        <v>1589</v>
      </c>
      <c r="AG2" s="386" t="s">
        <v>1781</v>
      </c>
      <c r="AH2" s="397" t="s">
        <v>1746</v>
      </c>
      <c r="AI2" s="397" t="s">
        <v>1744</v>
      </c>
      <c r="AJ2" s="397" t="s">
        <v>1777</v>
      </c>
      <c r="AK2" s="397" t="s">
        <v>1755</v>
      </c>
      <c r="AL2" s="386" t="s">
        <v>1780</v>
      </c>
      <c r="AM2" s="397" t="s">
        <v>1770</v>
      </c>
      <c r="AN2" s="397" t="s">
        <v>1764</v>
      </c>
      <c r="AO2" s="397" t="s">
        <v>1767</v>
      </c>
      <c r="AP2" s="397" t="s">
        <v>1773</v>
      </c>
      <c r="AQ2" s="397" t="s">
        <v>1769</v>
      </c>
      <c r="AR2" s="386" t="s">
        <v>1782</v>
      </c>
      <c r="AS2" s="397" t="s">
        <v>1756</v>
      </c>
      <c r="AT2" s="397" t="s">
        <v>1757</v>
      </c>
      <c r="AU2" s="397" t="s">
        <v>1758</v>
      </c>
      <c r="AV2" s="397" t="s">
        <v>1759</v>
      </c>
      <c r="AW2" s="397" t="s">
        <v>1760</v>
      </c>
      <c r="AX2" s="397" t="s">
        <v>1761</v>
      </c>
      <c r="AY2" s="397" t="s">
        <v>1762</v>
      </c>
      <c r="AZ2" s="397" t="s">
        <v>1763</v>
      </c>
      <c r="BA2" s="397" t="s">
        <v>1778</v>
      </c>
      <c r="BB2" s="397" t="s">
        <v>1779</v>
      </c>
      <c r="BC2" s="386" t="s">
        <v>1783</v>
      </c>
      <c r="BD2" s="397" t="s">
        <v>1747</v>
      </c>
      <c r="BE2" s="397" t="s">
        <v>1749</v>
      </c>
      <c r="BF2" s="397" t="s">
        <v>1751</v>
      </c>
      <c r="BG2" s="397" t="s">
        <v>1753</v>
      </c>
      <c r="BH2" s="397" t="s">
        <v>1748</v>
      </c>
      <c r="BI2" s="397" t="s">
        <v>1750</v>
      </c>
      <c r="BJ2" s="397" t="s">
        <v>1752</v>
      </c>
      <c r="BK2" s="386" t="s">
        <v>1784</v>
      </c>
      <c r="BL2" s="397" t="s">
        <v>1754</v>
      </c>
      <c r="BM2" s="397" t="s">
        <v>1745</v>
      </c>
      <c r="BN2" s="397" t="s">
        <v>643</v>
      </c>
      <c r="BO2" s="397" t="s">
        <v>1776</v>
      </c>
      <c r="BP2" s="397" t="s">
        <v>1775</v>
      </c>
      <c r="BQ2" s="386" t="s">
        <v>1785</v>
      </c>
      <c r="BR2" s="397" t="s">
        <v>1765</v>
      </c>
      <c r="BS2" s="397" t="s">
        <v>1771</v>
      </c>
      <c r="BT2" s="397" t="s">
        <v>1766</v>
      </c>
      <c r="BU2" s="397" t="s">
        <v>1772</v>
      </c>
      <c r="BV2" s="397" t="s">
        <v>1768</v>
      </c>
      <c r="BW2" s="397" t="s">
        <v>1774</v>
      </c>
      <c r="BX2" s="386" t="s">
        <v>1786</v>
      </c>
      <c r="BY2" s="398" t="s">
        <v>1787</v>
      </c>
      <c r="BZ2" s="399" t="s">
        <v>1326</v>
      </c>
      <c r="CA2" s="399" t="s">
        <v>1327</v>
      </c>
      <c r="CB2" s="399" t="s">
        <v>1328</v>
      </c>
      <c r="CC2" s="399" t="s">
        <v>1329</v>
      </c>
      <c r="CD2" s="399" t="s">
        <v>1330</v>
      </c>
      <c r="CE2" s="399" t="s">
        <v>1331</v>
      </c>
      <c r="CF2" s="399" t="s">
        <v>1332</v>
      </c>
      <c r="CG2" s="399" t="s">
        <v>1333</v>
      </c>
      <c r="CH2" s="399" t="s">
        <v>1334</v>
      </c>
      <c r="CI2" s="399" t="s">
        <v>1335</v>
      </c>
      <c r="CJ2" s="399" t="s">
        <v>1336</v>
      </c>
      <c r="CK2" s="399" t="s">
        <v>1337</v>
      </c>
      <c r="CL2" s="400" t="s">
        <v>1323</v>
      </c>
      <c r="CM2" s="401" t="s">
        <v>1326</v>
      </c>
      <c r="CN2" s="401" t="s">
        <v>1327</v>
      </c>
      <c r="CO2" s="401" t="s">
        <v>1328</v>
      </c>
      <c r="CP2" s="401" t="s">
        <v>1329</v>
      </c>
      <c r="CQ2" s="401" t="s">
        <v>1330</v>
      </c>
      <c r="CR2" s="401" t="s">
        <v>1331</v>
      </c>
      <c r="CS2" s="401" t="s">
        <v>1332</v>
      </c>
      <c r="CT2" s="401" t="s">
        <v>1333</v>
      </c>
      <c r="CU2" s="401" t="s">
        <v>1334</v>
      </c>
      <c r="CV2" s="401" t="s">
        <v>1335</v>
      </c>
      <c r="CW2" s="401" t="s">
        <v>1336</v>
      </c>
      <c r="CX2" s="401" t="s">
        <v>1337</v>
      </c>
      <c r="CY2" s="402" t="s">
        <v>1323</v>
      </c>
      <c r="CZ2" s="403" t="s">
        <v>1326</v>
      </c>
      <c r="DA2" s="404" t="s">
        <v>1327</v>
      </c>
      <c r="DB2" s="404" t="s">
        <v>1328</v>
      </c>
      <c r="DC2" s="404" t="s">
        <v>1329</v>
      </c>
      <c r="DD2" s="404" t="s">
        <v>1330</v>
      </c>
      <c r="DE2" s="404" t="s">
        <v>1331</v>
      </c>
      <c r="DF2" s="404" t="s">
        <v>1332</v>
      </c>
      <c r="DG2" s="404" t="s">
        <v>1333</v>
      </c>
      <c r="DH2" s="404" t="s">
        <v>1334</v>
      </c>
      <c r="DI2" s="404" t="s">
        <v>1335</v>
      </c>
      <c r="DJ2" s="404" t="s">
        <v>1336</v>
      </c>
      <c r="DK2" s="404" t="s">
        <v>1337</v>
      </c>
      <c r="DL2" s="405" t="s">
        <v>1323</v>
      </c>
    </row>
    <row r="3" spans="1:116">
      <c r="A3" s="47"/>
      <c r="B3" s="49" t="s">
        <v>564</v>
      </c>
      <c r="C3" s="4" t="s">
        <v>1800</v>
      </c>
      <c r="D3" s="4" t="s">
        <v>1791</v>
      </c>
      <c r="E3" s="4" t="s">
        <v>1805</v>
      </c>
      <c r="F3" s="5" t="s">
        <v>1359</v>
      </c>
      <c r="G3" s="4" t="s">
        <v>1792</v>
      </c>
      <c r="H3" s="15">
        <f>5975+1300</f>
        <v>7275</v>
      </c>
      <c r="I3" s="11">
        <v>450</v>
      </c>
      <c r="J3" s="11"/>
      <c r="K3" s="11"/>
      <c r="L3" s="11"/>
      <c r="M3" s="11"/>
      <c r="N3" s="11"/>
      <c r="O3" s="11"/>
      <c r="P3" s="11"/>
      <c r="Q3" s="26">
        <f t="shared" ref="Q3:Q8" si="0">SUM(H3:P3)</f>
        <v>7725</v>
      </c>
      <c r="R3" s="15"/>
      <c r="S3" s="11"/>
      <c r="T3" s="11">
        <v>7725</v>
      </c>
      <c r="U3" s="11"/>
      <c r="V3" s="11"/>
      <c r="W3" s="11"/>
      <c r="X3" s="11"/>
      <c r="Y3" s="11"/>
      <c r="Z3" s="49">
        <f t="shared" ref="Z3:Z44" si="1">SUM(R3:Y3)</f>
        <v>7725</v>
      </c>
      <c r="AA3" s="519">
        <f>300+500</f>
        <v>800</v>
      </c>
      <c r="AB3" s="11"/>
      <c r="AC3" s="11">
        <f>5675+800</f>
        <v>6475</v>
      </c>
      <c r="AD3" s="11"/>
      <c r="AE3" s="11"/>
      <c r="AF3" s="11">
        <v>450</v>
      </c>
      <c r="AG3" s="49">
        <f t="shared" ref="AG3:AG49" si="2">T3-SUM(AA3:AF3)</f>
        <v>0</v>
      </c>
      <c r="AH3" s="11"/>
      <c r="AI3" s="11"/>
      <c r="AJ3" s="519">
        <v>800</v>
      </c>
      <c r="AK3" s="11"/>
      <c r="AL3" s="49">
        <f t="shared" ref="AL3:AL49" si="3">AA3-SUM(AH3:AK3)</f>
        <v>0</v>
      </c>
      <c r="AM3" s="11"/>
      <c r="AN3" s="11"/>
      <c r="AO3" s="11"/>
      <c r="AP3" s="11"/>
      <c r="AQ3" s="11"/>
      <c r="AR3" s="49">
        <f t="shared" ref="AR3:AR57" si="4">AD3-SUM(AM3:AQ3)</f>
        <v>0</v>
      </c>
      <c r="AS3" s="11"/>
      <c r="AT3" s="11"/>
      <c r="AU3" s="11"/>
      <c r="AV3" s="11"/>
      <c r="AW3" s="11"/>
      <c r="AX3" s="11"/>
      <c r="AY3" s="11"/>
      <c r="AZ3" s="11"/>
      <c r="BA3" s="11"/>
      <c r="BB3" s="11"/>
      <c r="BC3" s="49">
        <f t="shared" ref="BC3:BC11" si="5">AB3-SUM(AS3:BB3)</f>
        <v>0</v>
      </c>
      <c r="BD3" s="11"/>
      <c r="BE3" s="11"/>
      <c r="BF3" s="11"/>
      <c r="BG3" s="11"/>
      <c r="BH3" s="519">
        <v>225</v>
      </c>
      <c r="BI3" s="11">
        <v>225</v>
      </c>
      <c r="BJ3" s="11"/>
      <c r="BK3" s="49">
        <f t="shared" ref="BK3:BK57" si="6">AF3-SUM(BD3:BJ3)</f>
        <v>0</v>
      </c>
      <c r="BL3" s="11"/>
      <c r="BM3" s="11"/>
      <c r="BN3" s="11"/>
      <c r="BO3" s="11"/>
      <c r="BP3" s="11"/>
      <c r="BQ3" s="49">
        <f t="shared" ref="BQ3:BQ57" si="7">AE3-SUM(BL3:BP3)</f>
        <v>0</v>
      </c>
      <c r="BR3" s="11">
        <f>AC3*58%</f>
        <v>3755.4999999999995</v>
      </c>
      <c r="BS3" s="11">
        <f>AC3*42%</f>
        <v>2719.5</v>
      </c>
      <c r="BT3" s="11"/>
      <c r="BU3" s="11"/>
      <c r="BV3" s="11"/>
      <c r="BW3" s="11"/>
      <c r="BX3" s="47">
        <f t="shared" ref="BX3:BX57" si="8">AC3-SUM(BR3:BW3)</f>
        <v>0</v>
      </c>
      <c r="BY3" s="49">
        <f t="shared" ref="BY3:BY57" si="9">SUM(AH3:AK3,AM3:AQ3,AS3:BB3,BD3:BJ3,BL3:BP3,BR3:BW3)</f>
        <v>7725</v>
      </c>
      <c r="BZ3" s="11"/>
      <c r="CA3" s="11"/>
      <c r="CB3" s="11"/>
      <c r="CC3" s="11"/>
      <c r="CD3" s="11"/>
      <c r="CE3" s="11"/>
      <c r="CF3" s="11"/>
      <c r="CG3" s="11"/>
      <c r="CH3" s="11"/>
      <c r="CI3" s="11"/>
      <c r="CJ3" s="11"/>
      <c r="CK3" s="11"/>
      <c r="CL3" s="49">
        <f t="shared" ref="CL3:CL11" si="10">SUM(BZ3:CK3)</f>
        <v>0</v>
      </c>
      <c r="CM3" s="15"/>
      <c r="CN3" s="11"/>
      <c r="CO3" s="11"/>
      <c r="CP3" s="11"/>
      <c r="CQ3" s="11"/>
      <c r="CR3" s="11"/>
      <c r="CS3" s="11"/>
      <c r="CT3" s="11"/>
      <c r="CU3" s="11"/>
      <c r="CV3" s="11"/>
      <c r="CW3" s="11"/>
      <c r="CX3" s="11"/>
      <c r="CY3" s="26">
        <f t="shared" ref="CY3:CY11" si="11">SUM(CM3:CX3)</f>
        <v>0</v>
      </c>
      <c r="CZ3" s="15"/>
      <c r="DA3" s="11"/>
      <c r="DB3" s="11"/>
      <c r="DC3" s="11"/>
      <c r="DD3" s="11"/>
      <c r="DE3" s="11"/>
      <c r="DF3" s="11"/>
      <c r="DG3" s="11"/>
      <c r="DH3" s="11"/>
      <c r="DI3" s="11"/>
      <c r="DJ3" s="11"/>
      <c r="DK3" s="11"/>
      <c r="DL3" s="26">
        <f t="shared" ref="DL3:DL11" si="12">SUM(CZ3:DK3)</f>
        <v>0</v>
      </c>
    </row>
    <row r="4" spans="1:116">
      <c r="A4" s="47"/>
      <c r="B4" s="49" t="s">
        <v>565</v>
      </c>
      <c r="C4" s="69" t="s">
        <v>1800</v>
      </c>
      <c r="D4" s="4" t="s">
        <v>1791</v>
      </c>
      <c r="E4" s="4" t="s">
        <v>1793</v>
      </c>
      <c r="F4" s="5" t="s">
        <v>1359</v>
      </c>
      <c r="G4" s="4" t="s">
        <v>1792</v>
      </c>
      <c r="H4" s="15"/>
      <c r="I4" s="11"/>
      <c r="J4" s="11"/>
      <c r="K4" s="11"/>
      <c r="L4" s="11"/>
      <c r="M4" s="11"/>
      <c r="N4" s="11"/>
      <c r="O4" s="11"/>
      <c r="P4" s="11"/>
      <c r="Q4" s="26">
        <f t="shared" si="0"/>
        <v>0</v>
      </c>
      <c r="R4" s="15"/>
      <c r="S4" s="11"/>
      <c r="T4" s="11"/>
      <c r="U4" s="11"/>
      <c r="V4" s="11"/>
      <c r="W4" s="11"/>
      <c r="X4" s="11"/>
      <c r="Y4" s="11"/>
      <c r="Z4" s="49">
        <f t="shared" si="1"/>
        <v>0</v>
      </c>
      <c r="AA4" s="11"/>
      <c r="AB4" s="11"/>
      <c r="AC4" s="11"/>
      <c r="AD4" s="11"/>
      <c r="AE4" s="11"/>
      <c r="AF4" s="11"/>
      <c r="AG4" s="49">
        <f t="shared" si="2"/>
        <v>0</v>
      </c>
      <c r="AH4" s="11"/>
      <c r="AI4" s="11"/>
      <c r="AJ4" s="11"/>
      <c r="AK4" s="11"/>
      <c r="AL4" s="49">
        <f t="shared" si="3"/>
        <v>0</v>
      </c>
      <c r="AM4" s="11"/>
      <c r="AN4" s="11"/>
      <c r="AO4" s="11"/>
      <c r="AP4" s="11"/>
      <c r="AQ4" s="11"/>
      <c r="AR4" s="49">
        <f t="shared" si="4"/>
        <v>0</v>
      </c>
      <c r="AS4" s="11"/>
      <c r="AT4" s="11"/>
      <c r="AU4" s="11"/>
      <c r="AV4" s="11"/>
      <c r="AW4" s="11"/>
      <c r="AX4" s="11"/>
      <c r="AY4" s="11"/>
      <c r="AZ4" s="11"/>
      <c r="BA4" s="11"/>
      <c r="BB4" s="11"/>
      <c r="BC4" s="49">
        <f t="shared" si="5"/>
        <v>0</v>
      </c>
      <c r="BD4" s="11"/>
      <c r="BE4" s="11"/>
      <c r="BF4" s="11"/>
      <c r="BG4" s="11"/>
      <c r="BH4" s="11"/>
      <c r="BI4" s="11"/>
      <c r="BJ4" s="11"/>
      <c r="BK4" s="49">
        <f t="shared" si="6"/>
        <v>0</v>
      </c>
      <c r="BL4" s="11"/>
      <c r="BM4" s="11"/>
      <c r="BN4" s="11"/>
      <c r="BO4" s="11"/>
      <c r="BP4" s="11"/>
      <c r="BQ4" s="49">
        <f t="shared" si="7"/>
        <v>0</v>
      </c>
      <c r="BR4" s="11"/>
      <c r="BS4" s="11"/>
      <c r="BT4" s="11"/>
      <c r="BU4" s="11"/>
      <c r="BV4" s="11"/>
      <c r="BW4" s="11"/>
      <c r="BX4" s="47">
        <f t="shared" si="8"/>
        <v>0</v>
      </c>
      <c r="BY4" s="49">
        <f t="shared" si="9"/>
        <v>0</v>
      </c>
      <c r="BZ4" s="11"/>
      <c r="CA4" s="11"/>
      <c r="CB4" s="11"/>
      <c r="CC4" s="11"/>
      <c r="CD4" s="11"/>
      <c r="CE4" s="11"/>
      <c r="CF4" s="11"/>
      <c r="CG4" s="11"/>
      <c r="CH4" s="11"/>
      <c r="CI4" s="11"/>
      <c r="CJ4" s="11"/>
      <c r="CK4" s="11"/>
      <c r="CL4" s="49">
        <f t="shared" si="10"/>
        <v>0</v>
      </c>
      <c r="CM4" s="15"/>
      <c r="CN4" s="11"/>
      <c r="CO4" s="11"/>
      <c r="CP4" s="11"/>
      <c r="CQ4" s="11"/>
      <c r="CR4" s="11"/>
      <c r="CS4" s="11"/>
      <c r="CT4" s="11"/>
      <c r="CU4" s="11"/>
      <c r="CV4" s="11"/>
      <c r="CW4" s="11"/>
      <c r="CX4" s="11"/>
      <c r="CY4" s="26">
        <f t="shared" si="11"/>
        <v>0</v>
      </c>
      <c r="CZ4" s="15"/>
      <c r="DA4" s="11"/>
      <c r="DB4" s="11"/>
      <c r="DC4" s="11"/>
      <c r="DD4" s="11"/>
      <c r="DE4" s="11"/>
      <c r="DF4" s="11"/>
      <c r="DG4" s="11"/>
      <c r="DH4" s="11"/>
      <c r="DI4" s="11"/>
      <c r="DJ4" s="11"/>
      <c r="DK4" s="11"/>
      <c r="DL4" s="26">
        <f t="shared" si="12"/>
        <v>0</v>
      </c>
    </row>
    <row r="5" spans="1:116">
      <c r="A5" s="47"/>
      <c r="B5" s="49" t="s">
        <v>565</v>
      </c>
      <c r="C5" s="69" t="s">
        <v>1800</v>
      </c>
      <c r="D5" s="4" t="s">
        <v>1794</v>
      </c>
      <c r="E5" s="4" t="s">
        <v>1806</v>
      </c>
      <c r="F5" s="5" t="s">
        <v>1359</v>
      </c>
      <c r="G5" s="4" t="s">
        <v>1792</v>
      </c>
      <c r="H5" s="15"/>
      <c r="I5" s="11"/>
      <c r="J5" s="11"/>
      <c r="K5" s="11"/>
      <c r="L5" s="11"/>
      <c r="M5" s="11"/>
      <c r="N5" s="11"/>
      <c r="O5" s="11"/>
      <c r="P5" s="11"/>
      <c r="Q5" s="26">
        <f t="shared" si="0"/>
        <v>0</v>
      </c>
      <c r="R5" s="15"/>
      <c r="S5" s="11"/>
      <c r="T5" s="11"/>
      <c r="U5" s="11"/>
      <c r="V5" s="11"/>
      <c r="W5" s="11"/>
      <c r="X5" s="11"/>
      <c r="Y5" s="11"/>
      <c r="Z5" s="49">
        <f t="shared" si="1"/>
        <v>0</v>
      </c>
      <c r="AA5" s="11"/>
      <c r="AB5" s="11"/>
      <c r="AC5" s="11"/>
      <c r="AD5" s="11"/>
      <c r="AE5" s="11"/>
      <c r="AF5" s="11"/>
      <c r="AG5" s="49">
        <f t="shared" si="2"/>
        <v>0</v>
      </c>
      <c r="AH5" s="11"/>
      <c r="AI5" s="11"/>
      <c r="AJ5" s="11"/>
      <c r="AK5" s="11"/>
      <c r="AL5" s="49">
        <f t="shared" si="3"/>
        <v>0</v>
      </c>
      <c r="AM5" s="11"/>
      <c r="AN5" s="11"/>
      <c r="AO5" s="11"/>
      <c r="AP5" s="11"/>
      <c r="AQ5" s="11"/>
      <c r="AR5" s="49">
        <f t="shared" si="4"/>
        <v>0</v>
      </c>
      <c r="AS5" s="11"/>
      <c r="AT5" s="11"/>
      <c r="AU5" s="11"/>
      <c r="AV5" s="11"/>
      <c r="AW5" s="11"/>
      <c r="AX5" s="11"/>
      <c r="AY5" s="11"/>
      <c r="AZ5" s="11"/>
      <c r="BA5" s="11"/>
      <c r="BB5" s="11"/>
      <c r="BC5" s="49">
        <f t="shared" si="5"/>
        <v>0</v>
      </c>
      <c r="BD5" s="11"/>
      <c r="BE5" s="11"/>
      <c r="BF5" s="11"/>
      <c r="BG5" s="11"/>
      <c r="BH5" s="11"/>
      <c r="BI5" s="11"/>
      <c r="BJ5" s="11"/>
      <c r="BK5" s="49">
        <f t="shared" si="6"/>
        <v>0</v>
      </c>
      <c r="BL5" s="11"/>
      <c r="BM5" s="11"/>
      <c r="BN5" s="11"/>
      <c r="BO5" s="11"/>
      <c r="BP5" s="11"/>
      <c r="BQ5" s="49">
        <f t="shared" si="7"/>
        <v>0</v>
      </c>
      <c r="BR5" s="11"/>
      <c r="BS5" s="11"/>
      <c r="BT5" s="11"/>
      <c r="BU5" s="11"/>
      <c r="BV5" s="11"/>
      <c r="BW5" s="11"/>
      <c r="BX5" s="47">
        <f t="shared" si="8"/>
        <v>0</v>
      </c>
      <c r="BY5" s="49">
        <f t="shared" si="9"/>
        <v>0</v>
      </c>
      <c r="BZ5" s="11"/>
      <c r="CA5" s="11"/>
      <c r="CB5" s="11"/>
      <c r="CC5" s="11"/>
      <c r="CD5" s="11"/>
      <c r="CE5" s="11"/>
      <c r="CF5" s="11"/>
      <c r="CG5" s="11"/>
      <c r="CH5" s="11"/>
      <c r="CI5" s="11"/>
      <c r="CJ5" s="11"/>
      <c r="CK5" s="11"/>
      <c r="CL5" s="49">
        <f t="shared" si="10"/>
        <v>0</v>
      </c>
      <c r="CM5" s="15"/>
      <c r="CN5" s="11"/>
      <c r="CO5" s="11"/>
      <c r="CP5" s="11"/>
      <c r="CQ5" s="11"/>
      <c r="CR5" s="11"/>
      <c r="CS5" s="11"/>
      <c r="CT5" s="11"/>
      <c r="CU5" s="11"/>
      <c r="CV5" s="11"/>
      <c r="CW5" s="11"/>
      <c r="CX5" s="11"/>
      <c r="CY5" s="26">
        <f t="shared" si="11"/>
        <v>0</v>
      </c>
      <c r="CZ5" s="15"/>
      <c r="DA5" s="11"/>
      <c r="DB5" s="11"/>
      <c r="DC5" s="11"/>
      <c r="DD5" s="11"/>
      <c r="DE5" s="11"/>
      <c r="DF5" s="11"/>
      <c r="DG5" s="11"/>
      <c r="DH5" s="11"/>
      <c r="DI5" s="11"/>
      <c r="DJ5" s="11"/>
      <c r="DK5" s="11"/>
      <c r="DL5" s="26">
        <f t="shared" si="12"/>
        <v>0</v>
      </c>
    </row>
    <row r="6" spans="1:116">
      <c r="A6" s="47"/>
      <c r="B6" s="49" t="s">
        <v>565</v>
      </c>
      <c r="C6" s="69" t="s">
        <v>1800</v>
      </c>
      <c r="D6" s="4" t="s">
        <v>1791</v>
      </c>
      <c r="E6" s="4" t="s">
        <v>1807</v>
      </c>
      <c r="F6" s="5" t="s">
        <v>1359</v>
      </c>
      <c r="G6" s="4" t="s">
        <v>1792</v>
      </c>
      <c r="H6" s="15"/>
      <c r="I6" s="11"/>
      <c r="J6" s="11"/>
      <c r="K6" s="11"/>
      <c r="L6" s="11"/>
      <c r="M6" s="11"/>
      <c r="N6" s="11"/>
      <c r="O6" s="11"/>
      <c r="P6" s="11"/>
      <c r="Q6" s="26">
        <f t="shared" si="0"/>
        <v>0</v>
      </c>
      <c r="R6" s="15"/>
      <c r="S6" s="11"/>
      <c r="T6" s="11"/>
      <c r="U6" s="11"/>
      <c r="V6" s="11"/>
      <c r="W6" s="11"/>
      <c r="X6" s="11"/>
      <c r="Y6" s="11"/>
      <c r="Z6" s="49">
        <f t="shared" si="1"/>
        <v>0</v>
      </c>
      <c r="AA6" s="11"/>
      <c r="AB6" s="11"/>
      <c r="AC6" s="11"/>
      <c r="AD6" s="11"/>
      <c r="AE6" s="11"/>
      <c r="AF6" s="11"/>
      <c r="AG6" s="49">
        <f t="shared" si="2"/>
        <v>0</v>
      </c>
      <c r="AH6" s="11"/>
      <c r="AI6" s="11"/>
      <c r="AJ6" s="11"/>
      <c r="AK6" s="11"/>
      <c r="AL6" s="49">
        <f t="shared" si="3"/>
        <v>0</v>
      </c>
      <c r="AM6" s="11"/>
      <c r="AN6" s="11"/>
      <c r="AO6" s="11"/>
      <c r="AP6" s="11"/>
      <c r="AQ6" s="11"/>
      <c r="AR6" s="49">
        <f t="shared" si="4"/>
        <v>0</v>
      </c>
      <c r="AS6" s="11"/>
      <c r="AT6" s="11"/>
      <c r="AU6" s="11"/>
      <c r="AV6" s="11"/>
      <c r="AW6" s="11"/>
      <c r="AX6" s="11"/>
      <c r="AY6" s="11"/>
      <c r="AZ6" s="11"/>
      <c r="BA6" s="11"/>
      <c r="BB6" s="11"/>
      <c r="BC6" s="49">
        <f t="shared" si="5"/>
        <v>0</v>
      </c>
      <c r="BD6" s="11"/>
      <c r="BE6" s="11"/>
      <c r="BF6" s="11"/>
      <c r="BG6" s="11"/>
      <c r="BH6" s="11"/>
      <c r="BI6" s="11"/>
      <c r="BJ6" s="11"/>
      <c r="BK6" s="49">
        <f t="shared" si="6"/>
        <v>0</v>
      </c>
      <c r="BL6" s="11"/>
      <c r="BM6" s="11"/>
      <c r="BN6" s="11"/>
      <c r="BO6" s="11"/>
      <c r="BP6" s="11"/>
      <c r="BQ6" s="49">
        <f t="shared" si="7"/>
        <v>0</v>
      </c>
      <c r="BR6" s="11"/>
      <c r="BS6" s="11"/>
      <c r="BT6" s="11"/>
      <c r="BU6" s="11"/>
      <c r="BV6" s="11"/>
      <c r="BW6" s="11"/>
      <c r="BX6" s="47">
        <f t="shared" si="8"/>
        <v>0</v>
      </c>
      <c r="BY6" s="49">
        <f t="shared" si="9"/>
        <v>0</v>
      </c>
      <c r="BZ6" s="11"/>
      <c r="CA6" s="11"/>
      <c r="CB6" s="11"/>
      <c r="CC6" s="11"/>
      <c r="CD6" s="11"/>
      <c r="CE6" s="11"/>
      <c r="CF6" s="11"/>
      <c r="CG6" s="11"/>
      <c r="CH6" s="11"/>
      <c r="CI6" s="11"/>
      <c r="CJ6" s="11"/>
      <c r="CK6" s="11"/>
      <c r="CL6" s="49">
        <f t="shared" si="10"/>
        <v>0</v>
      </c>
      <c r="CM6" s="15"/>
      <c r="CN6" s="11"/>
      <c r="CO6" s="11"/>
      <c r="CP6" s="11"/>
      <c r="CQ6" s="11"/>
      <c r="CR6" s="11"/>
      <c r="CS6" s="11"/>
      <c r="CT6" s="11"/>
      <c r="CU6" s="11"/>
      <c r="CV6" s="11"/>
      <c r="CW6" s="11"/>
      <c r="CX6" s="11"/>
      <c r="CY6" s="26">
        <f t="shared" si="11"/>
        <v>0</v>
      </c>
      <c r="CZ6" s="15"/>
      <c r="DA6" s="11"/>
      <c r="DB6" s="11"/>
      <c r="DC6" s="11"/>
      <c r="DD6" s="11"/>
      <c r="DE6" s="11"/>
      <c r="DF6" s="11"/>
      <c r="DG6" s="11"/>
      <c r="DH6" s="11"/>
      <c r="DI6" s="11"/>
      <c r="DJ6" s="11"/>
      <c r="DK6" s="11"/>
      <c r="DL6" s="26">
        <f t="shared" si="12"/>
        <v>0</v>
      </c>
    </row>
    <row r="7" spans="1:116">
      <c r="A7" s="47"/>
      <c r="B7" s="49" t="s">
        <v>565</v>
      </c>
      <c r="C7" s="534" t="s">
        <v>1800</v>
      </c>
      <c r="D7" s="535" t="s">
        <v>1791</v>
      </c>
      <c r="E7" s="535" t="s">
        <v>367</v>
      </c>
      <c r="F7" s="5" t="s">
        <v>1359</v>
      </c>
      <c r="G7" s="4"/>
      <c r="H7" s="520">
        <f>1300-1300</f>
        <v>0</v>
      </c>
      <c r="I7" s="11"/>
      <c r="J7" s="11"/>
      <c r="K7" s="11"/>
      <c r="L7" s="11"/>
      <c r="M7" s="11"/>
      <c r="N7" s="11"/>
      <c r="O7" s="11"/>
      <c r="P7" s="11"/>
      <c r="Q7" s="26">
        <f t="shared" si="0"/>
        <v>0</v>
      </c>
      <c r="R7" s="15"/>
      <c r="S7" s="11"/>
      <c r="T7" s="519">
        <v>0</v>
      </c>
      <c r="U7" s="11"/>
      <c r="V7" s="11"/>
      <c r="W7" s="11"/>
      <c r="X7" s="11"/>
      <c r="Y7" s="11"/>
      <c r="Z7" s="49">
        <f t="shared" si="1"/>
        <v>0</v>
      </c>
      <c r="AA7" s="11"/>
      <c r="AB7" s="11"/>
      <c r="AC7" s="519">
        <v>0</v>
      </c>
      <c r="AD7" s="11"/>
      <c r="AE7" s="11"/>
      <c r="AF7" s="11"/>
      <c r="AG7" s="49">
        <f t="shared" si="2"/>
        <v>0</v>
      </c>
      <c r="AH7" s="11"/>
      <c r="AI7" s="11"/>
      <c r="AJ7" s="11"/>
      <c r="AK7" s="11"/>
      <c r="AL7" s="49">
        <f t="shared" si="3"/>
        <v>0</v>
      </c>
      <c r="AM7" s="11"/>
      <c r="AN7" s="11"/>
      <c r="AO7" s="11"/>
      <c r="AP7" s="11"/>
      <c r="AQ7" s="11"/>
      <c r="AR7" s="49">
        <f t="shared" si="4"/>
        <v>0</v>
      </c>
      <c r="AS7" s="11"/>
      <c r="AT7" s="11"/>
      <c r="AU7" s="11"/>
      <c r="AV7" s="11"/>
      <c r="AW7" s="11"/>
      <c r="AX7" s="11"/>
      <c r="AY7" s="11"/>
      <c r="AZ7" s="11"/>
      <c r="BA7" s="11"/>
      <c r="BB7" s="11"/>
      <c r="BC7" s="49"/>
      <c r="BD7" s="11"/>
      <c r="BE7" s="11"/>
      <c r="BF7" s="11"/>
      <c r="BG7" s="11"/>
      <c r="BH7" s="11"/>
      <c r="BI7" s="11"/>
      <c r="BJ7" s="11"/>
      <c r="BK7" s="49">
        <f t="shared" si="6"/>
        <v>0</v>
      </c>
      <c r="BL7" s="11"/>
      <c r="BM7" s="11"/>
      <c r="BN7" s="11"/>
      <c r="BO7" s="11"/>
      <c r="BP7" s="11"/>
      <c r="BQ7" s="49">
        <f t="shared" si="7"/>
        <v>0</v>
      </c>
      <c r="BR7" s="11"/>
      <c r="BS7" s="11"/>
      <c r="BT7" s="11"/>
      <c r="BU7" s="11"/>
      <c r="BV7" s="11"/>
      <c r="BW7" s="11"/>
      <c r="BX7" s="47">
        <f t="shared" si="8"/>
        <v>0</v>
      </c>
      <c r="BY7" s="49">
        <f t="shared" si="9"/>
        <v>0</v>
      </c>
      <c r="BZ7" s="11"/>
      <c r="CA7" s="11"/>
      <c r="CB7" s="11"/>
      <c r="CC7" s="11"/>
      <c r="CD7" s="11"/>
      <c r="CE7" s="11"/>
      <c r="CF7" s="11"/>
      <c r="CG7" s="11"/>
      <c r="CH7" s="11"/>
      <c r="CI7" s="11"/>
      <c r="CJ7" s="11"/>
      <c r="CK7" s="11"/>
      <c r="CL7" s="49"/>
      <c r="CM7" s="15"/>
      <c r="CN7" s="11"/>
      <c r="CO7" s="11"/>
      <c r="CP7" s="11"/>
      <c r="CQ7" s="11"/>
      <c r="CR7" s="11"/>
      <c r="CS7" s="11"/>
      <c r="CT7" s="11"/>
      <c r="CU7" s="11"/>
      <c r="CV7" s="11"/>
      <c r="CW7" s="11"/>
      <c r="CX7" s="11"/>
      <c r="CY7" s="26"/>
      <c r="CZ7" s="15"/>
      <c r="DA7" s="11"/>
      <c r="DB7" s="11"/>
      <c r="DC7" s="11"/>
      <c r="DD7" s="11"/>
      <c r="DE7" s="11"/>
      <c r="DF7" s="11"/>
      <c r="DG7" s="11"/>
      <c r="DH7" s="11"/>
      <c r="DI7" s="11"/>
      <c r="DJ7" s="11"/>
      <c r="DK7" s="11"/>
      <c r="DL7" s="26"/>
    </row>
    <row r="8" spans="1:116">
      <c r="A8" s="47" t="s">
        <v>1482</v>
      </c>
      <c r="B8" s="49" t="s">
        <v>565</v>
      </c>
      <c r="C8" s="8" t="s">
        <v>1800</v>
      </c>
      <c r="D8" s="8" t="s">
        <v>1791</v>
      </c>
      <c r="E8" s="536" t="s">
        <v>1592</v>
      </c>
      <c r="F8" s="5" t="s">
        <v>1359</v>
      </c>
      <c r="G8" s="4" t="s">
        <v>1593</v>
      </c>
      <c r="H8" s="15"/>
      <c r="I8" s="11"/>
      <c r="J8" s="11"/>
      <c r="K8" s="11"/>
      <c r="L8" s="11"/>
      <c r="M8" s="11"/>
      <c r="N8" s="11"/>
      <c r="O8" s="11"/>
      <c r="P8" s="11"/>
      <c r="Q8" s="26">
        <f t="shared" si="0"/>
        <v>0</v>
      </c>
      <c r="R8" s="15"/>
      <c r="S8" s="11"/>
      <c r="T8" s="11"/>
      <c r="U8" s="11"/>
      <c r="V8" s="11"/>
      <c r="W8" s="11"/>
      <c r="X8" s="11"/>
      <c r="Y8" s="11"/>
      <c r="Z8" s="49">
        <f t="shared" si="1"/>
        <v>0</v>
      </c>
      <c r="AA8" s="11"/>
      <c r="AB8" s="11"/>
      <c r="AC8" s="11"/>
      <c r="AD8" s="11"/>
      <c r="AE8" s="11"/>
      <c r="AF8" s="11"/>
      <c r="AG8" s="49">
        <f t="shared" si="2"/>
        <v>0</v>
      </c>
      <c r="AH8" s="11"/>
      <c r="AI8" s="11"/>
      <c r="AJ8" s="11"/>
      <c r="AK8" s="11"/>
      <c r="AL8" s="49">
        <f t="shared" si="3"/>
        <v>0</v>
      </c>
      <c r="AM8" s="11"/>
      <c r="AN8" s="11"/>
      <c r="AO8" s="11"/>
      <c r="AP8" s="11"/>
      <c r="AQ8" s="11"/>
      <c r="AR8" s="49">
        <f t="shared" si="4"/>
        <v>0</v>
      </c>
      <c r="AS8" s="11"/>
      <c r="AT8" s="11"/>
      <c r="AU8" s="11"/>
      <c r="AV8" s="11"/>
      <c r="AW8" s="11"/>
      <c r="AX8" s="11"/>
      <c r="AY8" s="11"/>
      <c r="AZ8" s="11"/>
      <c r="BA8" s="11"/>
      <c r="BB8" s="11"/>
      <c r="BC8" s="49">
        <f t="shared" si="5"/>
        <v>0</v>
      </c>
      <c r="BD8" s="11"/>
      <c r="BE8" s="11"/>
      <c r="BF8" s="11"/>
      <c r="BG8" s="11"/>
      <c r="BH8" s="11"/>
      <c r="BI8" s="11"/>
      <c r="BJ8" s="11"/>
      <c r="BK8" s="49">
        <f t="shared" si="6"/>
        <v>0</v>
      </c>
      <c r="BL8" s="11"/>
      <c r="BM8" s="11"/>
      <c r="BN8" s="11"/>
      <c r="BO8" s="11"/>
      <c r="BP8" s="11"/>
      <c r="BQ8" s="49">
        <f t="shared" si="7"/>
        <v>0</v>
      </c>
      <c r="BR8" s="11"/>
      <c r="BS8" s="11"/>
      <c r="BT8" s="11"/>
      <c r="BU8" s="11"/>
      <c r="BV8" s="11"/>
      <c r="BW8" s="11"/>
      <c r="BX8" s="47">
        <f t="shared" si="8"/>
        <v>0</v>
      </c>
      <c r="BY8" s="49">
        <f t="shared" si="9"/>
        <v>0</v>
      </c>
      <c r="BZ8" s="11"/>
      <c r="CA8" s="11"/>
      <c r="CB8" s="11"/>
      <c r="CC8" s="11"/>
      <c r="CD8" s="11"/>
      <c r="CE8" s="11"/>
      <c r="CF8" s="11"/>
      <c r="CG8" s="11"/>
      <c r="CH8" s="11"/>
      <c r="CI8" s="11"/>
      <c r="CJ8" s="11"/>
      <c r="CK8" s="11"/>
      <c r="CL8" s="49">
        <f t="shared" si="10"/>
        <v>0</v>
      </c>
      <c r="CM8" s="15"/>
      <c r="CN8" s="11"/>
      <c r="CO8" s="11"/>
      <c r="CP8" s="11"/>
      <c r="CQ8" s="11"/>
      <c r="CR8" s="11"/>
      <c r="CS8" s="11"/>
      <c r="CT8" s="11"/>
      <c r="CU8" s="11"/>
      <c r="CV8" s="11"/>
      <c r="CW8" s="11"/>
      <c r="CX8" s="11"/>
      <c r="CY8" s="26">
        <f t="shared" si="11"/>
        <v>0</v>
      </c>
      <c r="CZ8" s="15"/>
      <c r="DA8" s="11"/>
      <c r="DB8" s="11"/>
      <c r="DC8" s="11"/>
      <c r="DD8" s="11"/>
      <c r="DE8" s="11"/>
      <c r="DF8" s="11"/>
      <c r="DG8" s="11"/>
      <c r="DH8" s="11"/>
      <c r="DI8" s="11"/>
      <c r="DJ8" s="11"/>
      <c r="DK8" s="11"/>
      <c r="DL8" s="26">
        <f t="shared" si="12"/>
        <v>0</v>
      </c>
    </row>
    <row r="9" spans="1:116">
      <c r="A9" s="47"/>
      <c r="B9" s="49"/>
      <c r="C9" s="28" t="s">
        <v>347</v>
      </c>
      <c r="D9" s="28"/>
      <c r="E9" s="28"/>
      <c r="F9" s="26"/>
      <c r="G9" s="28"/>
      <c r="H9" s="47">
        <f>SUM(H3:H8)</f>
        <v>7275</v>
      </c>
      <c r="I9" s="28">
        <f t="shared" ref="I9:BT9" si="13">SUM(I3:I8)</f>
        <v>450</v>
      </c>
      <c r="J9" s="28">
        <f t="shared" si="13"/>
        <v>0</v>
      </c>
      <c r="K9" s="28">
        <f t="shared" si="13"/>
        <v>0</v>
      </c>
      <c r="L9" s="28">
        <f t="shared" si="13"/>
        <v>0</v>
      </c>
      <c r="M9" s="28">
        <f t="shared" si="13"/>
        <v>0</v>
      </c>
      <c r="N9" s="28">
        <f t="shared" si="13"/>
        <v>0</v>
      </c>
      <c r="O9" s="28">
        <f t="shared" si="13"/>
        <v>0</v>
      </c>
      <c r="P9" s="28">
        <f t="shared" si="13"/>
        <v>0</v>
      </c>
      <c r="Q9" s="26">
        <f>SUM(Q3:Q8)</f>
        <v>7725</v>
      </c>
      <c r="R9" s="47">
        <f t="shared" si="13"/>
        <v>0</v>
      </c>
      <c r="S9" s="28">
        <f t="shared" si="13"/>
        <v>0</v>
      </c>
      <c r="T9" s="28">
        <f t="shared" si="13"/>
        <v>7725</v>
      </c>
      <c r="U9" s="28">
        <f t="shared" si="13"/>
        <v>0</v>
      </c>
      <c r="V9" s="28">
        <f t="shared" si="13"/>
        <v>0</v>
      </c>
      <c r="W9" s="28">
        <f t="shared" si="13"/>
        <v>0</v>
      </c>
      <c r="X9" s="28">
        <f t="shared" si="13"/>
        <v>0</v>
      </c>
      <c r="Y9" s="28">
        <f t="shared" si="13"/>
        <v>0</v>
      </c>
      <c r="Z9" s="49">
        <f t="shared" si="13"/>
        <v>7725</v>
      </c>
      <c r="AA9" s="28">
        <f t="shared" si="13"/>
        <v>800</v>
      </c>
      <c r="AB9" s="28">
        <f t="shared" si="13"/>
        <v>0</v>
      </c>
      <c r="AC9" s="28">
        <f t="shared" si="13"/>
        <v>6475</v>
      </c>
      <c r="AD9" s="28">
        <f t="shared" si="13"/>
        <v>0</v>
      </c>
      <c r="AE9" s="28">
        <f t="shared" si="13"/>
        <v>0</v>
      </c>
      <c r="AF9" s="28">
        <f t="shared" si="13"/>
        <v>450</v>
      </c>
      <c r="AG9" s="49">
        <f t="shared" si="2"/>
        <v>0</v>
      </c>
      <c r="AH9" s="28">
        <f t="shared" si="13"/>
        <v>0</v>
      </c>
      <c r="AI9" s="28">
        <f t="shared" si="13"/>
        <v>0</v>
      </c>
      <c r="AJ9" s="28">
        <f t="shared" si="13"/>
        <v>800</v>
      </c>
      <c r="AK9" s="28">
        <f t="shared" si="13"/>
        <v>0</v>
      </c>
      <c r="AL9" s="49">
        <f t="shared" si="3"/>
        <v>0</v>
      </c>
      <c r="AM9" s="28">
        <f t="shared" si="13"/>
        <v>0</v>
      </c>
      <c r="AN9" s="28">
        <f t="shared" si="13"/>
        <v>0</v>
      </c>
      <c r="AO9" s="28">
        <f t="shared" si="13"/>
        <v>0</v>
      </c>
      <c r="AP9" s="28">
        <f t="shared" si="13"/>
        <v>0</v>
      </c>
      <c r="AQ9" s="28">
        <f t="shared" si="13"/>
        <v>0</v>
      </c>
      <c r="AR9" s="49">
        <f t="shared" si="4"/>
        <v>0</v>
      </c>
      <c r="AS9" s="28">
        <f t="shared" si="13"/>
        <v>0</v>
      </c>
      <c r="AT9" s="28">
        <f t="shared" si="13"/>
        <v>0</v>
      </c>
      <c r="AU9" s="28">
        <f t="shared" si="13"/>
        <v>0</v>
      </c>
      <c r="AV9" s="28">
        <f t="shared" si="13"/>
        <v>0</v>
      </c>
      <c r="AW9" s="28">
        <f t="shared" si="13"/>
        <v>0</v>
      </c>
      <c r="AX9" s="28">
        <f t="shared" si="13"/>
        <v>0</v>
      </c>
      <c r="AY9" s="28">
        <f t="shared" si="13"/>
        <v>0</v>
      </c>
      <c r="AZ9" s="28">
        <f t="shared" si="13"/>
        <v>0</v>
      </c>
      <c r="BA9" s="28">
        <f t="shared" si="13"/>
        <v>0</v>
      </c>
      <c r="BB9" s="28">
        <f t="shared" si="13"/>
        <v>0</v>
      </c>
      <c r="BC9" s="49">
        <f t="shared" si="5"/>
        <v>0</v>
      </c>
      <c r="BD9" s="28">
        <f t="shared" si="13"/>
        <v>0</v>
      </c>
      <c r="BE9" s="28">
        <f t="shared" si="13"/>
        <v>0</v>
      </c>
      <c r="BF9" s="28">
        <f t="shared" si="13"/>
        <v>0</v>
      </c>
      <c r="BG9" s="28">
        <f t="shared" si="13"/>
        <v>0</v>
      </c>
      <c r="BH9" s="28">
        <f t="shared" si="13"/>
        <v>225</v>
      </c>
      <c r="BI9" s="28">
        <f t="shared" si="13"/>
        <v>225</v>
      </c>
      <c r="BJ9" s="28">
        <f t="shared" si="13"/>
        <v>0</v>
      </c>
      <c r="BK9" s="49">
        <f t="shared" si="6"/>
        <v>0</v>
      </c>
      <c r="BL9" s="28">
        <f t="shared" si="13"/>
        <v>0</v>
      </c>
      <c r="BM9" s="28">
        <f t="shared" si="13"/>
        <v>0</v>
      </c>
      <c r="BN9" s="28">
        <f t="shared" si="13"/>
        <v>0</v>
      </c>
      <c r="BO9" s="28">
        <f t="shared" si="13"/>
        <v>0</v>
      </c>
      <c r="BP9" s="28">
        <f t="shared" si="13"/>
        <v>0</v>
      </c>
      <c r="BQ9" s="49">
        <f t="shared" si="7"/>
        <v>0</v>
      </c>
      <c r="BR9" s="28">
        <f t="shared" si="13"/>
        <v>3755.4999999999995</v>
      </c>
      <c r="BS9" s="28">
        <f t="shared" si="13"/>
        <v>2719.5</v>
      </c>
      <c r="BT9" s="28">
        <f t="shared" si="13"/>
        <v>0</v>
      </c>
      <c r="BU9" s="28">
        <f t="shared" ref="BU9:DK9" si="14">SUM(BU3:BU8)</f>
        <v>0</v>
      </c>
      <c r="BV9" s="28">
        <f t="shared" si="14"/>
        <v>0</v>
      </c>
      <c r="BW9" s="28">
        <f t="shared" si="14"/>
        <v>0</v>
      </c>
      <c r="BX9" s="47">
        <f t="shared" si="8"/>
        <v>0</v>
      </c>
      <c r="BY9" s="49">
        <f t="shared" si="9"/>
        <v>7725</v>
      </c>
      <c r="BZ9" s="28">
        <f t="shared" si="14"/>
        <v>0</v>
      </c>
      <c r="CA9" s="28">
        <f t="shared" si="14"/>
        <v>0</v>
      </c>
      <c r="CB9" s="28">
        <f t="shared" si="14"/>
        <v>0</v>
      </c>
      <c r="CC9" s="28">
        <f t="shared" si="14"/>
        <v>0</v>
      </c>
      <c r="CD9" s="28">
        <f t="shared" si="14"/>
        <v>0</v>
      </c>
      <c r="CE9" s="28">
        <f t="shared" si="14"/>
        <v>0</v>
      </c>
      <c r="CF9" s="28">
        <f t="shared" si="14"/>
        <v>0</v>
      </c>
      <c r="CG9" s="28">
        <f t="shared" si="14"/>
        <v>0</v>
      </c>
      <c r="CH9" s="28">
        <f t="shared" si="14"/>
        <v>0</v>
      </c>
      <c r="CI9" s="28">
        <f t="shared" si="14"/>
        <v>0</v>
      </c>
      <c r="CJ9" s="28">
        <f t="shared" si="14"/>
        <v>0</v>
      </c>
      <c r="CK9" s="28">
        <f t="shared" si="14"/>
        <v>0</v>
      </c>
      <c r="CL9" s="49">
        <f t="shared" si="10"/>
        <v>0</v>
      </c>
      <c r="CM9" s="47">
        <f t="shared" si="14"/>
        <v>0</v>
      </c>
      <c r="CN9" s="28">
        <f t="shared" si="14"/>
        <v>0</v>
      </c>
      <c r="CO9" s="28">
        <f t="shared" si="14"/>
        <v>0</v>
      </c>
      <c r="CP9" s="28">
        <f t="shared" si="14"/>
        <v>0</v>
      </c>
      <c r="CQ9" s="28">
        <f t="shared" si="14"/>
        <v>0</v>
      </c>
      <c r="CR9" s="28">
        <f t="shared" si="14"/>
        <v>0</v>
      </c>
      <c r="CS9" s="28">
        <f t="shared" si="14"/>
        <v>0</v>
      </c>
      <c r="CT9" s="28">
        <f t="shared" si="14"/>
        <v>0</v>
      </c>
      <c r="CU9" s="28">
        <f t="shared" si="14"/>
        <v>0</v>
      </c>
      <c r="CV9" s="28">
        <f t="shared" si="14"/>
        <v>0</v>
      </c>
      <c r="CW9" s="28">
        <f t="shared" si="14"/>
        <v>0</v>
      </c>
      <c r="CX9" s="28">
        <f t="shared" si="14"/>
        <v>0</v>
      </c>
      <c r="CY9" s="26">
        <f t="shared" si="11"/>
        <v>0</v>
      </c>
      <c r="CZ9" s="47">
        <f t="shared" si="14"/>
        <v>0</v>
      </c>
      <c r="DA9" s="28">
        <f t="shared" si="14"/>
        <v>0</v>
      </c>
      <c r="DB9" s="28">
        <f t="shared" si="14"/>
        <v>0</v>
      </c>
      <c r="DC9" s="28">
        <f t="shared" si="14"/>
        <v>0</v>
      </c>
      <c r="DD9" s="28">
        <f t="shared" si="14"/>
        <v>0</v>
      </c>
      <c r="DE9" s="28">
        <f t="shared" si="14"/>
        <v>0</v>
      </c>
      <c r="DF9" s="28">
        <f t="shared" si="14"/>
        <v>0</v>
      </c>
      <c r="DG9" s="28">
        <f t="shared" si="14"/>
        <v>0</v>
      </c>
      <c r="DH9" s="28">
        <f t="shared" si="14"/>
        <v>0</v>
      </c>
      <c r="DI9" s="28">
        <f t="shared" si="14"/>
        <v>0</v>
      </c>
      <c r="DJ9" s="28">
        <f t="shared" si="14"/>
        <v>0</v>
      </c>
      <c r="DK9" s="28">
        <f t="shared" si="14"/>
        <v>0</v>
      </c>
      <c r="DL9" s="26">
        <f t="shared" si="12"/>
        <v>0</v>
      </c>
    </row>
    <row r="10" spans="1:116">
      <c r="A10" s="47" t="s">
        <v>206</v>
      </c>
      <c r="B10" s="49" t="s">
        <v>563</v>
      </c>
      <c r="C10" s="69" t="s">
        <v>1800</v>
      </c>
      <c r="D10" s="4" t="s">
        <v>1096</v>
      </c>
      <c r="E10" s="4" t="s">
        <v>180</v>
      </c>
      <c r="F10" s="5" t="s">
        <v>1803</v>
      </c>
      <c r="G10" s="4" t="s">
        <v>1792</v>
      </c>
      <c r="H10" s="15">
        <v>1755</v>
      </c>
      <c r="I10" s="11"/>
      <c r="J10" s="11"/>
      <c r="K10" s="11"/>
      <c r="L10" s="11"/>
      <c r="M10" s="11"/>
      <c r="N10" s="11"/>
      <c r="O10" s="11"/>
      <c r="P10" s="11"/>
      <c r="Q10" s="26">
        <f>SUM(H10:P10)</f>
        <v>1755</v>
      </c>
      <c r="R10" s="15"/>
      <c r="S10" s="11">
        <v>1510</v>
      </c>
      <c r="T10" s="11">
        <v>245</v>
      </c>
      <c r="U10" s="11"/>
      <c r="V10" s="11"/>
      <c r="W10" s="11"/>
      <c r="X10" s="11"/>
      <c r="Y10" s="11"/>
      <c r="Z10" s="49">
        <f t="shared" si="1"/>
        <v>1755</v>
      </c>
      <c r="AA10" s="11">
        <v>245</v>
      </c>
      <c r="AB10" s="11"/>
      <c r="AC10" s="11"/>
      <c r="AD10" s="11"/>
      <c r="AE10" s="11"/>
      <c r="AF10" s="11"/>
      <c r="AG10" s="49">
        <f t="shared" si="2"/>
        <v>0</v>
      </c>
      <c r="AH10" s="11"/>
      <c r="AI10" s="11"/>
      <c r="AJ10" s="11">
        <f>AA10</f>
        <v>245</v>
      </c>
      <c r="AK10" s="11"/>
      <c r="AL10" s="49">
        <f t="shared" si="3"/>
        <v>0</v>
      </c>
      <c r="AM10" s="11"/>
      <c r="AN10" s="11"/>
      <c r="AO10" s="11"/>
      <c r="AP10" s="11"/>
      <c r="AQ10" s="11"/>
      <c r="AR10" s="49">
        <f t="shared" si="4"/>
        <v>0</v>
      </c>
      <c r="AS10" s="11"/>
      <c r="AT10" s="11"/>
      <c r="AU10" s="11"/>
      <c r="AV10" s="11"/>
      <c r="AW10" s="11"/>
      <c r="AX10" s="11"/>
      <c r="AY10" s="11"/>
      <c r="AZ10" s="11"/>
      <c r="BA10" s="11"/>
      <c r="BB10" s="11"/>
      <c r="BC10" s="49">
        <f t="shared" si="5"/>
        <v>0</v>
      </c>
      <c r="BD10" s="11"/>
      <c r="BE10" s="11"/>
      <c r="BF10" s="11"/>
      <c r="BG10" s="11"/>
      <c r="BH10" s="11"/>
      <c r="BI10" s="11"/>
      <c r="BJ10" s="11"/>
      <c r="BK10" s="49">
        <f t="shared" si="6"/>
        <v>0</v>
      </c>
      <c r="BL10" s="11"/>
      <c r="BM10" s="11"/>
      <c r="BN10" s="11"/>
      <c r="BO10" s="11"/>
      <c r="BP10" s="11"/>
      <c r="BQ10" s="49">
        <f t="shared" si="7"/>
        <v>0</v>
      </c>
      <c r="BR10" s="11"/>
      <c r="BS10" s="11"/>
      <c r="BT10" s="11"/>
      <c r="BU10" s="11"/>
      <c r="BV10" s="11"/>
      <c r="BW10" s="11"/>
      <c r="BX10" s="47">
        <f t="shared" si="8"/>
        <v>0</v>
      </c>
      <c r="BY10" s="49">
        <f t="shared" si="9"/>
        <v>245</v>
      </c>
      <c r="BZ10" s="11"/>
      <c r="CA10" s="11"/>
      <c r="CB10" s="11"/>
      <c r="CC10" s="11"/>
      <c r="CD10" s="11"/>
      <c r="CE10" s="11"/>
      <c r="CF10" s="11"/>
      <c r="CG10" s="11"/>
      <c r="CH10" s="11"/>
      <c r="CI10" s="11"/>
      <c r="CJ10" s="11"/>
      <c r="CK10" s="11"/>
      <c r="CL10" s="49">
        <f t="shared" si="10"/>
        <v>0</v>
      </c>
      <c r="CM10" s="15"/>
      <c r="CN10" s="11"/>
      <c r="CO10" s="11"/>
      <c r="CP10" s="11"/>
      <c r="CQ10" s="11"/>
      <c r="CR10" s="11"/>
      <c r="CS10" s="11"/>
      <c r="CT10" s="11"/>
      <c r="CU10" s="11"/>
      <c r="CV10" s="11"/>
      <c r="CW10" s="11"/>
      <c r="CX10" s="11"/>
      <c r="CY10" s="26">
        <f t="shared" si="11"/>
        <v>0</v>
      </c>
      <c r="CZ10" s="15"/>
      <c r="DA10" s="11"/>
      <c r="DB10" s="11"/>
      <c r="DC10" s="11"/>
      <c r="DD10" s="11"/>
      <c r="DE10" s="11"/>
      <c r="DF10" s="11"/>
      <c r="DG10" s="11"/>
      <c r="DH10" s="11"/>
      <c r="DI10" s="11"/>
      <c r="DJ10" s="11"/>
      <c r="DK10" s="11"/>
      <c r="DL10" s="26">
        <f t="shared" si="12"/>
        <v>0</v>
      </c>
    </row>
    <row r="11" spans="1:116">
      <c r="A11" s="47"/>
      <c r="B11" s="49" t="s">
        <v>563</v>
      </c>
      <c r="C11" s="69" t="s">
        <v>1800</v>
      </c>
      <c r="D11" s="4" t="s">
        <v>1096</v>
      </c>
      <c r="E11" s="4" t="s">
        <v>181</v>
      </c>
      <c r="F11" s="5" t="s">
        <v>1803</v>
      </c>
      <c r="G11" s="4" t="s">
        <v>1792</v>
      </c>
      <c r="H11" s="15">
        <v>1350</v>
      </c>
      <c r="I11" s="11"/>
      <c r="J11" s="11"/>
      <c r="K11" s="11"/>
      <c r="L11" s="11"/>
      <c r="M11" s="11"/>
      <c r="N11" s="11"/>
      <c r="O11" s="11"/>
      <c r="P11" s="11"/>
      <c r="Q11" s="26">
        <f>SUM(H11:P11)</f>
        <v>1350</v>
      </c>
      <c r="R11" s="15"/>
      <c r="S11" s="11">
        <v>1100</v>
      </c>
      <c r="T11" s="11">
        <v>250</v>
      </c>
      <c r="U11" s="11"/>
      <c r="V11" s="11"/>
      <c r="W11" s="11"/>
      <c r="X11" s="11"/>
      <c r="Y11" s="11"/>
      <c r="Z11" s="49">
        <f t="shared" si="1"/>
        <v>1350</v>
      </c>
      <c r="AA11" s="11">
        <v>250</v>
      </c>
      <c r="AB11" s="11"/>
      <c r="AC11" s="11"/>
      <c r="AD11" s="11"/>
      <c r="AE11" s="11"/>
      <c r="AF11" s="11"/>
      <c r="AG11" s="49">
        <f t="shared" si="2"/>
        <v>0</v>
      </c>
      <c r="AH11" s="11"/>
      <c r="AI11" s="11"/>
      <c r="AJ11" s="11">
        <f>AA11</f>
        <v>250</v>
      </c>
      <c r="AK11" s="11"/>
      <c r="AL11" s="49">
        <f t="shared" si="3"/>
        <v>0</v>
      </c>
      <c r="AM11" s="11"/>
      <c r="AN11" s="11"/>
      <c r="AO11" s="11"/>
      <c r="AP11" s="11"/>
      <c r="AQ11" s="11"/>
      <c r="AR11" s="49">
        <f t="shared" si="4"/>
        <v>0</v>
      </c>
      <c r="AS11" s="11"/>
      <c r="AT11" s="11"/>
      <c r="AU11" s="11"/>
      <c r="AV11" s="11"/>
      <c r="AW11" s="11"/>
      <c r="AX11" s="11"/>
      <c r="AY11" s="11"/>
      <c r="AZ11" s="11"/>
      <c r="BA11" s="11"/>
      <c r="BB11" s="11"/>
      <c r="BC11" s="49">
        <f t="shared" si="5"/>
        <v>0</v>
      </c>
      <c r="BD11" s="11"/>
      <c r="BE11" s="11"/>
      <c r="BF11" s="11"/>
      <c r="BG11" s="11"/>
      <c r="BH11" s="11"/>
      <c r="BI11" s="11"/>
      <c r="BJ11" s="11"/>
      <c r="BK11" s="49">
        <f t="shared" si="6"/>
        <v>0</v>
      </c>
      <c r="BL11" s="11"/>
      <c r="BM11" s="11"/>
      <c r="BN11" s="11"/>
      <c r="BO11" s="11"/>
      <c r="BP11" s="11"/>
      <c r="BQ11" s="49">
        <f t="shared" si="7"/>
        <v>0</v>
      </c>
      <c r="BR11" s="11"/>
      <c r="BS11" s="11"/>
      <c r="BT11" s="11"/>
      <c r="BU11" s="11"/>
      <c r="BV11" s="11"/>
      <c r="BW11" s="11"/>
      <c r="BX11" s="47">
        <f t="shared" si="8"/>
        <v>0</v>
      </c>
      <c r="BY11" s="49">
        <f t="shared" si="9"/>
        <v>250</v>
      </c>
      <c r="BZ11" s="11"/>
      <c r="CA11" s="11"/>
      <c r="CB11" s="11"/>
      <c r="CC11" s="11"/>
      <c r="CD11" s="11"/>
      <c r="CE11" s="11"/>
      <c r="CF11" s="11"/>
      <c r="CG11" s="11"/>
      <c r="CH11" s="11"/>
      <c r="CI11" s="11"/>
      <c r="CJ11" s="11"/>
      <c r="CK11" s="11"/>
      <c r="CL11" s="49">
        <f t="shared" si="10"/>
        <v>0</v>
      </c>
      <c r="CM11" s="15"/>
      <c r="CN11" s="11"/>
      <c r="CO11" s="11"/>
      <c r="CP11" s="11"/>
      <c r="CQ11" s="11"/>
      <c r="CR11" s="11"/>
      <c r="CS11" s="11"/>
      <c r="CT11" s="11"/>
      <c r="CU11" s="11"/>
      <c r="CV11" s="11"/>
      <c r="CW11" s="11"/>
      <c r="CX11" s="11"/>
      <c r="CY11" s="26">
        <f t="shared" si="11"/>
        <v>0</v>
      </c>
      <c r="CZ11" s="15"/>
      <c r="DA11" s="11"/>
      <c r="DB11" s="11"/>
      <c r="DC11" s="11"/>
      <c r="DD11" s="11"/>
      <c r="DE11" s="11"/>
      <c r="DF11" s="11"/>
      <c r="DG11" s="11"/>
      <c r="DH11" s="11"/>
      <c r="DI11" s="11"/>
      <c r="DJ11" s="11"/>
      <c r="DK11" s="11"/>
      <c r="DL11" s="26">
        <f t="shared" si="12"/>
        <v>0</v>
      </c>
    </row>
    <row r="12" spans="1:116">
      <c r="A12" s="47"/>
      <c r="B12" s="49" t="s">
        <v>563</v>
      </c>
      <c r="C12" s="264" t="s">
        <v>953</v>
      </c>
      <c r="D12" s="4" t="s">
        <v>1096</v>
      </c>
      <c r="E12" s="4" t="s">
        <v>555</v>
      </c>
      <c r="F12" s="5" t="s">
        <v>1803</v>
      </c>
      <c r="G12" s="4" t="s">
        <v>1792</v>
      </c>
      <c r="H12" s="15">
        <v>480</v>
      </c>
      <c r="I12" s="11"/>
      <c r="J12" s="11"/>
      <c r="K12" s="11"/>
      <c r="L12" s="11"/>
      <c r="M12" s="11"/>
      <c r="N12" s="11"/>
      <c r="O12" s="11"/>
      <c r="P12" s="11"/>
      <c r="Q12" s="26">
        <f>SUM(H12:P12)</f>
        <v>480</v>
      </c>
      <c r="R12" s="15"/>
      <c r="S12" s="11">
        <v>400</v>
      </c>
      <c r="T12" s="11">
        <v>80</v>
      </c>
      <c r="U12" s="11"/>
      <c r="V12" s="11"/>
      <c r="W12" s="11"/>
      <c r="X12" s="11"/>
      <c r="Y12" s="11"/>
      <c r="Z12" s="49">
        <f t="shared" si="1"/>
        <v>480</v>
      </c>
      <c r="AA12" s="11">
        <v>80</v>
      </c>
      <c r="AB12" s="11"/>
      <c r="AC12" s="11"/>
      <c r="AD12" s="11"/>
      <c r="AE12" s="11"/>
      <c r="AF12" s="11"/>
      <c r="AG12" s="49">
        <f t="shared" si="2"/>
        <v>0</v>
      </c>
      <c r="AH12" s="11"/>
      <c r="AI12" s="11"/>
      <c r="AJ12" s="11">
        <f>AA12</f>
        <v>80</v>
      </c>
      <c r="AK12" s="11"/>
      <c r="AL12" s="49">
        <f t="shared" si="3"/>
        <v>0</v>
      </c>
      <c r="AM12" s="11"/>
      <c r="AN12" s="11"/>
      <c r="AO12" s="11"/>
      <c r="AP12" s="11"/>
      <c r="AQ12" s="11"/>
      <c r="AR12" s="49">
        <f t="shared" si="4"/>
        <v>0</v>
      </c>
      <c r="AS12" s="11"/>
      <c r="AT12" s="11"/>
      <c r="AU12" s="11"/>
      <c r="AV12" s="11"/>
      <c r="AW12" s="11"/>
      <c r="AX12" s="11"/>
      <c r="AY12" s="11"/>
      <c r="AZ12" s="11"/>
      <c r="BA12" s="11"/>
      <c r="BB12" s="11"/>
      <c r="BC12" s="49"/>
      <c r="BD12" s="11"/>
      <c r="BE12" s="11"/>
      <c r="BF12" s="11"/>
      <c r="BG12" s="11"/>
      <c r="BH12" s="11"/>
      <c r="BI12" s="11"/>
      <c r="BJ12" s="11"/>
      <c r="BK12" s="49">
        <f t="shared" si="6"/>
        <v>0</v>
      </c>
      <c r="BL12" s="11"/>
      <c r="BM12" s="11"/>
      <c r="BN12" s="11"/>
      <c r="BO12" s="11"/>
      <c r="BP12" s="11"/>
      <c r="BQ12" s="49">
        <f t="shared" si="7"/>
        <v>0</v>
      </c>
      <c r="BR12" s="11"/>
      <c r="BS12" s="11"/>
      <c r="BT12" s="11"/>
      <c r="BU12" s="11"/>
      <c r="BV12" s="11"/>
      <c r="BW12" s="11"/>
      <c r="BX12" s="47">
        <f t="shared" si="8"/>
        <v>0</v>
      </c>
      <c r="BY12" s="49">
        <f t="shared" si="9"/>
        <v>80</v>
      </c>
      <c r="BZ12" s="11"/>
      <c r="CA12" s="11"/>
      <c r="CB12" s="11"/>
      <c r="CC12" s="11"/>
      <c r="CD12" s="11"/>
      <c r="CE12" s="11"/>
      <c r="CF12" s="11"/>
      <c r="CG12" s="11"/>
      <c r="CH12" s="11"/>
      <c r="CI12" s="11"/>
      <c r="CJ12" s="11"/>
      <c r="CK12" s="11"/>
      <c r="CL12" s="49"/>
      <c r="CM12" s="15"/>
      <c r="CN12" s="11"/>
      <c r="CO12" s="11"/>
      <c r="CP12" s="11"/>
      <c r="CQ12" s="11"/>
      <c r="CR12" s="11"/>
      <c r="CS12" s="11"/>
      <c r="CT12" s="11"/>
      <c r="CU12" s="11"/>
      <c r="CV12" s="11"/>
      <c r="CW12" s="11"/>
      <c r="CX12" s="11"/>
      <c r="CY12" s="26"/>
      <c r="CZ12" s="15"/>
      <c r="DA12" s="11"/>
      <c r="DB12" s="11"/>
      <c r="DC12" s="11"/>
      <c r="DD12" s="11"/>
      <c r="DE12" s="11"/>
      <c r="DF12" s="11"/>
      <c r="DG12" s="11"/>
      <c r="DH12" s="11"/>
      <c r="DI12" s="11"/>
      <c r="DJ12" s="11"/>
      <c r="DK12" s="11"/>
      <c r="DL12" s="26"/>
    </row>
    <row r="13" spans="1:116">
      <c r="A13" s="47"/>
      <c r="B13" s="49"/>
      <c r="C13" s="69" t="s">
        <v>1800</v>
      </c>
      <c r="D13" s="4" t="s">
        <v>1096</v>
      </c>
      <c r="E13" s="4" t="s">
        <v>182</v>
      </c>
      <c r="F13" s="5" t="s">
        <v>1803</v>
      </c>
      <c r="G13" s="4" t="s">
        <v>1792</v>
      </c>
      <c r="H13" s="15">
        <v>160</v>
      </c>
      <c r="I13" s="11"/>
      <c r="J13" s="11"/>
      <c r="K13" s="11"/>
      <c r="L13" s="11"/>
      <c r="M13" s="11"/>
      <c r="N13" s="11"/>
      <c r="O13" s="11"/>
      <c r="P13" s="11"/>
      <c r="Q13" s="26">
        <f>SUM(H13:P13)</f>
        <v>160</v>
      </c>
      <c r="R13" s="15"/>
      <c r="S13" s="11">
        <v>100</v>
      </c>
      <c r="T13" s="11">
        <v>60</v>
      </c>
      <c r="U13" s="11"/>
      <c r="V13" s="11"/>
      <c r="W13" s="11"/>
      <c r="X13" s="11"/>
      <c r="Y13" s="11"/>
      <c r="Z13" s="49">
        <f t="shared" si="1"/>
        <v>160</v>
      </c>
      <c r="AA13" s="11">
        <v>60</v>
      </c>
      <c r="AB13" s="11"/>
      <c r="AC13" s="11"/>
      <c r="AD13" s="11"/>
      <c r="AE13" s="11"/>
      <c r="AF13" s="11"/>
      <c r="AG13" s="49">
        <f t="shared" si="2"/>
        <v>0</v>
      </c>
      <c r="AH13" s="11"/>
      <c r="AI13" s="11"/>
      <c r="AJ13" s="11">
        <f>AA13</f>
        <v>60</v>
      </c>
      <c r="AK13" s="11"/>
      <c r="AL13" s="49">
        <f t="shared" si="3"/>
        <v>0</v>
      </c>
      <c r="AM13" s="11"/>
      <c r="AN13" s="11"/>
      <c r="AO13" s="11"/>
      <c r="AP13" s="11"/>
      <c r="AQ13" s="11"/>
      <c r="AR13" s="49">
        <f t="shared" si="4"/>
        <v>0</v>
      </c>
      <c r="AS13" s="11"/>
      <c r="AT13" s="11"/>
      <c r="AU13" s="11"/>
      <c r="AV13" s="11"/>
      <c r="AW13" s="11"/>
      <c r="AX13" s="11"/>
      <c r="AY13" s="11"/>
      <c r="AZ13" s="11"/>
      <c r="BA13" s="11"/>
      <c r="BB13" s="11"/>
      <c r="BC13" s="49"/>
      <c r="BD13" s="11"/>
      <c r="BE13" s="11"/>
      <c r="BF13" s="11"/>
      <c r="BG13" s="11"/>
      <c r="BH13" s="11"/>
      <c r="BI13" s="11"/>
      <c r="BJ13" s="11"/>
      <c r="BK13" s="49">
        <f t="shared" si="6"/>
        <v>0</v>
      </c>
      <c r="BL13" s="11"/>
      <c r="BM13" s="11"/>
      <c r="BN13" s="11"/>
      <c r="BO13" s="11"/>
      <c r="BP13" s="11"/>
      <c r="BQ13" s="49">
        <f t="shared" si="7"/>
        <v>0</v>
      </c>
      <c r="BR13" s="11"/>
      <c r="BS13" s="11"/>
      <c r="BT13" s="11"/>
      <c r="BU13" s="11"/>
      <c r="BV13" s="11"/>
      <c r="BW13" s="11"/>
      <c r="BX13" s="47">
        <f t="shared" si="8"/>
        <v>0</v>
      </c>
      <c r="BY13" s="49">
        <f t="shared" si="9"/>
        <v>60</v>
      </c>
      <c r="BZ13" s="11"/>
      <c r="CA13" s="11"/>
      <c r="CB13" s="11"/>
      <c r="CC13" s="11"/>
      <c r="CD13" s="11"/>
      <c r="CE13" s="11"/>
      <c r="CF13" s="11"/>
      <c r="CG13" s="11"/>
      <c r="CH13" s="11"/>
      <c r="CI13" s="11"/>
      <c r="CJ13" s="11"/>
      <c r="CK13" s="11"/>
      <c r="CL13" s="49"/>
      <c r="CM13" s="15"/>
      <c r="CN13" s="11"/>
      <c r="CO13" s="11"/>
      <c r="CP13" s="11"/>
      <c r="CQ13" s="11"/>
      <c r="CR13" s="11"/>
      <c r="CS13" s="11"/>
      <c r="CT13" s="11"/>
      <c r="CU13" s="11"/>
      <c r="CV13" s="11"/>
      <c r="CW13" s="11"/>
      <c r="CX13" s="11"/>
      <c r="CY13" s="26"/>
      <c r="CZ13" s="15"/>
      <c r="DA13" s="11"/>
      <c r="DB13" s="11"/>
      <c r="DC13" s="11"/>
      <c r="DD13" s="11"/>
      <c r="DE13" s="11"/>
      <c r="DF13" s="11"/>
      <c r="DG13" s="11"/>
      <c r="DH13" s="11"/>
      <c r="DI13" s="11"/>
      <c r="DJ13" s="11"/>
      <c r="DK13" s="11"/>
      <c r="DL13" s="26"/>
    </row>
    <row r="14" spans="1:116">
      <c r="A14" s="47"/>
      <c r="B14" s="49"/>
      <c r="C14" s="28" t="s">
        <v>347</v>
      </c>
      <c r="D14" s="28"/>
      <c r="E14" s="28"/>
      <c r="F14" s="26"/>
      <c r="G14" s="28"/>
      <c r="H14" s="47">
        <f t="shared" ref="H14:AF14" si="15">SUM(H10:H13)</f>
        <v>3745</v>
      </c>
      <c r="I14" s="28">
        <f t="shared" si="15"/>
        <v>0</v>
      </c>
      <c r="J14" s="28">
        <f t="shared" si="15"/>
        <v>0</v>
      </c>
      <c r="K14" s="28">
        <f t="shared" si="15"/>
        <v>0</v>
      </c>
      <c r="L14" s="28">
        <f t="shared" si="15"/>
        <v>0</v>
      </c>
      <c r="M14" s="28">
        <f t="shared" si="15"/>
        <v>0</v>
      </c>
      <c r="N14" s="28">
        <f t="shared" si="15"/>
        <v>0</v>
      </c>
      <c r="O14" s="28">
        <f t="shared" si="15"/>
        <v>0</v>
      </c>
      <c r="P14" s="28">
        <f t="shared" si="15"/>
        <v>0</v>
      </c>
      <c r="Q14" s="26">
        <f>SUM(Q10:Q13)</f>
        <v>3745</v>
      </c>
      <c r="R14" s="47">
        <f t="shared" si="15"/>
        <v>0</v>
      </c>
      <c r="S14" s="28">
        <f t="shared" si="15"/>
        <v>3110</v>
      </c>
      <c r="T14" s="28">
        <f t="shared" si="15"/>
        <v>635</v>
      </c>
      <c r="U14" s="28">
        <f t="shared" si="15"/>
        <v>0</v>
      </c>
      <c r="V14" s="28">
        <f t="shared" si="15"/>
        <v>0</v>
      </c>
      <c r="W14" s="28">
        <f t="shared" si="15"/>
        <v>0</v>
      </c>
      <c r="X14" s="28">
        <f t="shared" si="15"/>
        <v>0</v>
      </c>
      <c r="Y14" s="28">
        <f t="shared" si="15"/>
        <v>0</v>
      </c>
      <c r="Z14" s="49">
        <f t="shared" si="15"/>
        <v>3745</v>
      </c>
      <c r="AA14" s="28">
        <f t="shared" si="15"/>
        <v>635</v>
      </c>
      <c r="AB14" s="28">
        <f t="shared" si="15"/>
        <v>0</v>
      </c>
      <c r="AC14" s="28">
        <f t="shared" si="15"/>
        <v>0</v>
      </c>
      <c r="AD14" s="28">
        <f t="shared" si="15"/>
        <v>0</v>
      </c>
      <c r="AE14" s="28">
        <f t="shared" si="15"/>
        <v>0</v>
      </c>
      <c r="AF14" s="28">
        <f t="shared" si="15"/>
        <v>0</v>
      </c>
      <c r="AG14" s="49">
        <f t="shared" si="2"/>
        <v>0</v>
      </c>
      <c r="AH14" s="28">
        <f>SUM(AH10:AH13)</f>
        <v>0</v>
      </c>
      <c r="AI14" s="28">
        <f>SUM(AI10:AI13)</f>
        <v>0</v>
      </c>
      <c r="AJ14" s="28">
        <f>SUM(AJ10:AJ13)</f>
        <v>635</v>
      </c>
      <c r="AK14" s="28">
        <f>SUM(AK10:AK13)</f>
        <v>0</v>
      </c>
      <c r="AL14" s="49">
        <f t="shared" si="3"/>
        <v>0</v>
      </c>
      <c r="AM14" s="28">
        <f>SUM(AM10:AM13)</f>
        <v>0</v>
      </c>
      <c r="AN14" s="28">
        <f>SUM(AN10:AN13)</f>
        <v>0</v>
      </c>
      <c r="AO14" s="28">
        <f>SUM(AO10:AO13)</f>
        <v>0</v>
      </c>
      <c r="AP14" s="28">
        <f>SUM(AP10:AP13)</f>
        <v>0</v>
      </c>
      <c r="AQ14" s="28">
        <f>SUM(AQ10:AQ13)</f>
        <v>0</v>
      </c>
      <c r="AR14" s="49">
        <f t="shared" si="4"/>
        <v>0</v>
      </c>
      <c r="AS14" s="28">
        <f t="shared" ref="AS14:BB14" si="16">SUM(AS10:AS13)</f>
        <v>0</v>
      </c>
      <c r="AT14" s="28">
        <f t="shared" si="16"/>
        <v>0</v>
      </c>
      <c r="AU14" s="28">
        <f t="shared" si="16"/>
        <v>0</v>
      </c>
      <c r="AV14" s="28">
        <f t="shared" si="16"/>
        <v>0</v>
      </c>
      <c r="AW14" s="28">
        <f t="shared" si="16"/>
        <v>0</v>
      </c>
      <c r="AX14" s="28">
        <f t="shared" si="16"/>
        <v>0</v>
      </c>
      <c r="AY14" s="28">
        <f t="shared" si="16"/>
        <v>0</v>
      </c>
      <c r="AZ14" s="28">
        <f t="shared" si="16"/>
        <v>0</v>
      </c>
      <c r="BA14" s="28">
        <f t="shared" si="16"/>
        <v>0</v>
      </c>
      <c r="BB14" s="28">
        <f t="shared" si="16"/>
        <v>0</v>
      </c>
      <c r="BC14" s="49">
        <f t="shared" ref="BC14:BC49" si="17">AB14-SUM(AS14:BB14)</f>
        <v>0</v>
      </c>
      <c r="BD14" s="28">
        <f t="shared" ref="BD14:BJ14" si="18">SUM(BD10:BD13)</f>
        <v>0</v>
      </c>
      <c r="BE14" s="28">
        <f t="shared" si="18"/>
        <v>0</v>
      </c>
      <c r="BF14" s="28">
        <f t="shared" si="18"/>
        <v>0</v>
      </c>
      <c r="BG14" s="28">
        <f t="shared" si="18"/>
        <v>0</v>
      </c>
      <c r="BH14" s="28">
        <f t="shared" si="18"/>
        <v>0</v>
      </c>
      <c r="BI14" s="28">
        <f t="shared" si="18"/>
        <v>0</v>
      </c>
      <c r="BJ14" s="28">
        <f t="shared" si="18"/>
        <v>0</v>
      </c>
      <c r="BK14" s="49">
        <f t="shared" si="6"/>
        <v>0</v>
      </c>
      <c r="BL14" s="28">
        <f>SUM(BL10:BL13)</f>
        <v>0</v>
      </c>
      <c r="BM14" s="28">
        <f>SUM(BM10:BM13)</f>
        <v>0</v>
      </c>
      <c r="BN14" s="28">
        <f>SUM(BN10:BN13)</f>
        <v>0</v>
      </c>
      <c r="BO14" s="28">
        <f>SUM(BO10:BO13)</f>
        <v>0</v>
      </c>
      <c r="BP14" s="28">
        <f>SUM(BP10:BP13)</f>
        <v>0</v>
      </c>
      <c r="BQ14" s="49">
        <f t="shared" si="7"/>
        <v>0</v>
      </c>
      <c r="BR14" s="28">
        <f t="shared" ref="BR14:BW14" si="19">SUM(BR10:BR13)</f>
        <v>0</v>
      </c>
      <c r="BS14" s="28">
        <f t="shared" si="19"/>
        <v>0</v>
      </c>
      <c r="BT14" s="28">
        <f t="shared" si="19"/>
        <v>0</v>
      </c>
      <c r="BU14" s="28">
        <f t="shared" si="19"/>
        <v>0</v>
      </c>
      <c r="BV14" s="28">
        <f t="shared" si="19"/>
        <v>0</v>
      </c>
      <c r="BW14" s="28">
        <f t="shared" si="19"/>
        <v>0</v>
      </c>
      <c r="BX14" s="47">
        <f t="shared" si="8"/>
        <v>0</v>
      </c>
      <c r="BY14" s="49">
        <f t="shared" si="9"/>
        <v>635</v>
      </c>
      <c r="BZ14" s="28">
        <f t="shared" ref="BZ14:CK14" si="20">SUM(BZ10:BZ13)</f>
        <v>0</v>
      </c>
      <c r="CA14" s="28">
        <f t="shared" si="20"/>
        <v>0</v>
      </c>
      <c r="CB14" s="28">
        <f t="shared" si="20"/>
        <v>0</v>
      </c>
      <c r="CC14" s="28">
        <f t="shared" si="20"/>
        <v>0</v>
      </c>
      <c r="CD14" s="28">
        <f t="shared" si="20"/>
        <v>0</v>
      </c>
      <c r="CE14" s="28">
        <f t="shared" si="20"/>
        <v>0</v>
      </c>
      <c r="CF14" s="28">
        <f t="shared" si="20"/>
        <v>0</v>
      </c>
      <c r="CG14" s="28">
        <f t="shared" si="20"/>
        <v>0</v>
      </c>
      <c r="CH14" s="28">
        <f t="shared" si="20"/>
        <v>0</v>
      </c>
      <c r="CI14" s="28">
        <f t="shared" si="20"/>
        <v>0</v>
      </c>
      <c r="CJ14" s="28">
        <f t="shared" si="20"/>
        <v>0</v>
      </c>
      <c r="CK14" s="28">
        <f t="shared" si="20"/>
        <v>0</v>
      </c>
      <c r="CL14" s="49">
        <f t="shared" ref="CL14:CL49" si="21">SUM(BZ14:CK14)</f>
        <v>0</v>
      </c>
      <c r="CM14" s="47">
        <f t="shared" ref="CM14:CX14" si="22">SUM(CM10:CM13)</f>
        <v>0</v>
      </c>
      <c r="CN14" s="28">
        <f t="shared" si="22"/>
        <v>0</v>
      </c>
      <c r="CO14" s="28">
        <f t="shared" si="22"/>
        <v>0</v>
      </c>
      <c r="CP14" s="28">
        <f t="shared" si="22"/>
        <v>0</v>
      </c>
      <c r="CQ14" s="28">
        <f t="shared" si="22"/>
        <v>0</v>
      </c>
      <c r="CR14" s="28">
        <f t="shared" si="22"/>
        <v>0</v>
      </c>
      <c r="CS14" s="28">
        <f t="shared" si="22"/>
        <v>0</v>
      </c>
      <c r="CT14" s="28">
        <f t="shared" si="22"/>
        <v>0</v>
      </c>
      <c r="CU14" s="28">
        <f t="shared" si="22"/>
        <v>0</v>
      </c>
      <c r="CV14" s="28">
        <f t="shared" si="22"/>
        <v>0</v>
      </c>
      <c r="CW14" s="28">
        <f t="shared" si="22"/>
        <v>0</v>
      </c>
      <c r="CX14" s="28">
        <f t="shared" si="22"/>
        <v>0</v>
      </c>
      <c r="CY14" s="26">
        <f t="shared" ref="CY14:CY52" si="23">SUM(CM14:CX14)</f>
        <v>0</v>
      </c>
      <c r="CZ14" s="47">
        <f t="shared" ref="CZ14:DK14" si="24">SUM(CZ10:CZ13)</f>
        <v>0</v>
      </c>
      <c r="DA14" s="28">
        <f t="shared" si="24"/>
        <v>0</v>
      </c>
      <c r="DB14" s="28">
        <f t="shared" si="24"/>
        <v>0</v>
      </c>
      <c r="DC14" s="28">
        <f t="shared" si="24"/>
        <v>0</v>
      </c>
      <c r="DD14" s="28">
        <f t="shared" si="24"/>
        <v>0</v>
      </c>
      <c r="DE14" s="28">
        <f t="shared" si="24"/>
        <v>0</v>
      </c>
      <c r="DF14" s="28">
        <f t="shared" si="24"/>
        <v>0</v>
      </c>
      <c r="DG14" s="28">
        <f t="shared" si="24"/>
        <v>0</v>
      </c>
      <c r="DH14" s="28">
        <f t="shared" si="24"/>
        <v>0</v>
      </c>
      <c r="DI14" s="28">
        <f t="shared" si="24"/>
        <v>0</v>
      </c>
      <c r="DJ14" s="28">
        <f t="shared" si="24"/>
        <v>0</v>
      </c>
      <c r="DK14" s="28">
        <f t="shared" si="24"/>
        <v>0</v>
      </c>
      <c r="DL14" s="26">
        <f t="shared" ref="DL14:DL48" si="25">SUM(CZ14:DK14)</f>
        <v>0</v>
      </c>
    </row>
    <row r="15" spans="1:116">
      <c r="A15" s="47" t="s">
        <v>206</v>
      </c>
      <c r="B15" s="49" t="s">
        <v>566</v>
      </c>
      <c r="C15" s="69" t="s">
        <v>1800</v>
      </c>
      <c r="D15" s="4" t="s">
        <v>183</v>
      </c>
      <c r="E15" s="4" t="s">
        <v>184</v>
      </c>
      <c r="F15" s="5" t="s">
        <v>1803</v>
      </c>
      <c r="G15" s="4" t="s">
        <v>1792</v>
      </c>
      <c r="H15" s="15">
        <v>540</v>
      </c>
      <c r="I15" s="11"/>
      <c r="J15" s="11"/>
      <c r="K15" s="11"/>
      <c r="L15" s="11"/>
      <c r="M15" s="11"/>
      <c r="N15" s="11"/>
      <c r="O15" s="11"/>
      <c r="P15" s="11"/>
      <c r="Q15" s="26">
        <f t="shared" ref="Q15:Q35" si="26">SUM(H15:P15)</f>
        <v>540</v>
      </c>
      <c r="R15" s="15"/>
      <c r="S15" s="11"/>
      <c r="T15" s="11">
        <v>540</v>
      </c>
      <c r="U15" s="11"/>
      <c r="V15" s="11"/>
      <c r="W15" s="11"/>
      <c r="X15" s="11"/>
      <c r="Y15" s="11"/>
      <c r="Z15" s="49">
        <f t="shared" si="1"/>
        <v>540</v>
      </c>
      <c r="AA15" s="11">
        <v>40</v>
      </c>
      <c r="AB15" s="11"/>
      <c r="AC15" s="11"/>
      <c r="AD15" s="11">
        <v>500</v>
      </c>
      <c r="AE15" s="11"/>
      <c r="AF15" s="11"/>
      <c r="AG15" s="49">
        <f t="shared" si="2"/>
        <v>0</v>
      </c>
      <c r="AH15" s="11"/>
      <c r="AI15" s="11"/>
      <c r="AJ15" s="11">
        <f>AA15</f>
        <v>40</v>
      </c>
      <c r="AK15" s="11"/>
      <c r="AL15" s="49">
        <f t="shared" si="3"/>
        <v>0</v>
      </c>
      <c r="AM15" s="11">
        <v>500</v>
      </c>
      <c r="AN15" s="11"/>
      <c r="AO15" s="11"/>
      <c r="AP15" s="11"/>
      <c r="AQ15" s="11"/>
      <c r="AR15" s="49">
        <f t="shared" si="4"/>
        <v>0</v>
      </c>
      <c r="AS15" s="11"/>
      <c r="AT15" s="11"/>
      <c r="AU15" s="11"/>
      <c r="AV15" s="11"/>
      <c r="AW15" s="11"/>
      <c r="AX15" s="11"/>
      <c r="AY15" s="11"/>
      <c r="AZ15" s="11"/>
      <c r="BA15" s="11"/>
      <c r="BB15" s="11"/>
      <c r="BC15" s="49">
        <f t="shared" si="17"/>
        <v>0</v>
      </c>
      <c r="BD15" s="11"/>
      <c r="BE15" s="11"/>
      <c r="BF15" s="11"/>
      <c r="BG15" s="11"/>
      <c r="BH15" s="11"/>
      <c r="BI15" s="11"/>
      <c r="BJ15" s="11"/>
      <c r="BK15" s="49">
        <f t="shared" si="6"/>
        <v>0</v>
      </c>
      <c r="BL15" s="11"/>
      <c r="BM15" s="11"/>
      <c r="BN15" s="11"/>
      <c r="BO15" s="11"/>
      <c r="BP15" s="11"/>
      <c r="BQ15" s="49">
        <f t="shared" si="7"/>
        <v>0</v>
      </c>
      <c r="BR15" s="11"/>
      <c r="BS15" s="11"/>
      <c r="BT15" s="11"/>
      <c r="BU15" s="11"/>
      <c r="BV15" s="11"/>
      <c r="BW15" s="11"/>
      <c r="BX15" s="47">
        <f t="shared" si="8"/>
        <v>0</v>
      </c>
      <c r="BY15" s="49">
        <f t="shared" si="9"/>
        <v>540</v>
      </c>
      <c r="BZ15" s="11"/>
      <c r="CA15" s="11"/>
      <c r="CB15" s="11"/>
      <c r="CC15" s="11"/>
      <c r="CD15" s="11"/>
      <c r="CE15" s="11"/>
      <c r="CF15" s="11"/>
      <c r="CG15" s="11"/>
      <c r="CH15" s="11"/>
      <c r="CI15" s="11"/>
      <c r="CJ15" s="11"/>
      <c r="CK15" s="11"/>
      <c r="CL15" s="49">
        <f t="shared" si="21"/>
        <v>0</v>
      </c>
      <c r="CM15" s="15"/>
      <c r="CN15" s="11"/>
      <c r="CO15" s="11"/>
      <c r="CP15" s="11"/>
      <c r="CQ15" s="11"/>
      <c r="CR15" s="11"/>
      <c r="CS15" s="11"/>
      <c r="CT15" s="11"/>
      <c r="CU15" s="11"/>
      <c r="CV15" s="11"/>
      <c r="CW15" s="11"/>
      <c r="CX15" s="11"/>
      <c r="CY15" s="26">
        <f t="shared" si="23"/>
        <v>0</v>
      </c>
      <c r="CZ15" s="15"/>
      <c r="DA15" s="11"/>
      <c r="DB15" s="11"/>
      <c r="DC15" s="11"/>
      <c r="DD15" s="11"/>
      <c r="DE15" s="11"/>
      <c r="DF15" s="11"/>
      <c r="DG15" s="11"/>
      <c r="DH15" s="11"/>
      <c r="DI15" s="11"/>
      <c r="DJ15" s="11"/>
      <c r="DK15" s="11"/>
      <c r="DL15" s="26">
        <f t="shared" si="25"/>
        <v>0</v>
      </c>
    </row>
    <row r="16" spans="1:116">
      <c r="A16" s="47"/>
      <c r="B16" s="49" t="s">
        <v>566</v>
      </c>
      <c r="C16" s="69" t="s">
        <v>1800</v>
      </c>
      <c r="D16" s="4" t="s">
        <v>183</v>
      </c>
      <c r="E16" s="4" t="s">
        <v>185</v>
      </c>
      <c r="F16" s="5" t="s">
        <v>1803</v>
      </c>
      <c r="G16" s="4" t="s">
        <v>1792</v>
      </c>
      <c r="H16" s="15">
        <v>400</v>
      </c>
      <c r="I16" s="11"/>
      <c r="J16" s="11"/>
      <c r="K16" s="11"/>
      <c r="L16" s="11"/>
      <c r="M16" s="11"/>
      <c r="N16" s="11"/>
      <c r="O16" s="11"/>
      <c r="P16" s="11"/>
      <c r="Q16" s="26">
        <f t="shared" si="26"/>
        <v>400</v>
      </c>
      <c r="R16" s="15"/>
      <c r="S16" s="11"/>
      <c r="T16" s="11">
        <v>400</v>
      </c>
      <c r="U16" s="11"/>
      <c r="V16" s="11"/>
      <c r="W16" s="11"/>
      <c r="X16" s="11"/>
      <c r="Y16" s="11"/>
      <c r="Z16" s="49">
        <f t="shared" si="1"/>
        <v>400</v>
      </c>
      <c r="AA16" s="11">
        <v>40</v>
      </c>
      <c r="AB16" s="11"/>
      <c r="AC16" s="11">
        <v>360</v>
      </c>
      <c r="AD16" s="11"/>
      <c r="AE16" s="11"/>
      <c r="AF16" s="11"/>
      <c r="AG16" s="49">
        <f t="shared" si="2"/>
        <v>0</v>
      </c>
      <c r="AH16" s="11"/>
      <c r="AI16" s="11"/>
      <c r="AJ16" s="11">
        <f t="shared" ref="AJ16:AJ35" si="27">AA16</f>
        <v>40</v>
      </c>
      <c r="AK16" s="11"/>
      <c r="AL16" s="49">
        <f t="shared" si="3"/>
        <v>0</v>
      </c>
      <c r="AM16" s="11"/>
      <c r="AN16" s="11"/>
      <c r="AO16" s="11"/>
      <c r="AP16" s="11"/>
      <c r="AQ16" s="11"/>
      <c r="AR16" s="49">
        <f t="shared" si="4"/>
        <v>0</v>
      </c>
      <c r="AS16" s="11"/>
      <c r="AT16" s="11"/>
      <c r="AU16" s="11"/>
      <c r="AV16" s="11"/>
      <c r="AW16" s="11"/>
      <c r="AX16" s="11"/>
      <c r="AY16" s="11"/>
      <c r="AZ16" s="11"/>
      <c r="BA16" s="11"/>
      <c r="BB16" s="11"/>
      <c r="BC16" s="49">
        <f t="shared" si="17"/>
        <v>0</v>
      </c>
      <c r="BD16" s="11"/>
      <c r="BE16" s="11"/>
      <c r="BF16" s="11"/>
      <c r="BG16" s="11"/>
      <c r="BH16" s="11"/>
      <c r="BI16" s="11"/>
      <c r="BJ16" s="11"/>
      <c r="BK16" s="49">
        <f t="shared" si="6"/>
        <v>0</v>
      </c>
      <c r="BL16" s="11"/>
      <c r="BM16" s="11"/>
      <c r="BN16" s="11"/>
      <c r="BO16" s="11"/>
      <c r="BP16" s="11"/>
      <c r="BQ16" s="49">
        <f t="shared" si="7"/>
        <v>0</v>
      </c>
      <c r="BR16" s="11">
        <f>AC16*58%</f>
        <v>208.79999999999998</v>
      </c>
      <c r="BS16" s="11">
        <f>AC16*42%</f>
        <v>151.19999999999999</v>
      </c>
      <c r="BT16" s="519"/>
      <c r="BU16" s="519"/>
      <c r="BV16" s="519"/>
      <c r="BW16" s="519"/>
      <c r="BX16" s="47">
        <f t="shared" si="8"/>
        <v>0</v>
      </c>
      <c r="BY16" s="49">
        <f t="shared" si="9"/>
        <v>400</v>
      </c>
      <c r="BZ16" s="11"/>
      <c r="CA16" s="11"/>
      <c r="CB16" s="11"/>
      <c r="CC16" s="11"/>
      <c r="CD16" s="11"/>
      <c r="CE16" s="11"/>
      <c r="CF16" s="11"/>
      <c r="CG16" s="11"/>
      <c r="CH16" s="11"/>
      <c r="CI16" s="11"/>
      <c r="CJ16" s="11"/>
      <c r="CK16" s="11"/>
      <c r="CL16" s="49">
        <f t="shared" si="21"/>
        <v>0</v>
      </c>
      <c r="CM16" s="15"/>
      <c r="CN16" s="11"/>
      <c r="CO16" s="11"/>
      <c r="CP16" s="11"/>
      <c r="CQ16" s="11"/>
      <c r="CR16" s="11"/>
      <c r="CS16" s="11"/>
      <c r="CT16" s="11"/>
      <c r="CU16" s="11"/>
      <c r="CV16" s="11"/>
      <c r="CW16" s="11"/>
      <c r="CX16" s="11"/>
      <c r="CY16" s="26">
        <f t="shared" si="23"/>
        <v>0</v>
      </c>
      <c r="CZ16" s="15"/>
      <c r="DA16" s="11"/>
      <c r="DB16" s="11"/>
      <c r="DC16" s="11"/>
      <c r="DD16" s="11"/>
      <c r="DE16" s="11"/>
      <c r="DF16" s="11"/>
      <c r="DG16" s="11"/>
      <c r="DH16" s="11"/>
      <c r="DI16" s="11"/>
      <c r="DJ16" s="11"/>
      <c r="DK16" s="11"/>
      <c r="DL16" s="26">
        <f t="shared" si="25"/>
        <v>0</v>
      </c>
    </row>
    <row r="17" spans="1:116">
      <c r="A17" s="47"/>
      <c r="B17" s="49" t="s">
        <v>1511</v>
      </c>
      <c r="C17" s="69" t="s">
        <v>1800</v>
      </c>
      <c r="D17" s="4" t="s">
        <v>183</v>
      </c>
      <c r="E17" s="4" t="s">
        <v>186</v>
      </c>
      <c r="F17" s="5" t="s">
        <v>1803</v>
      </c>
      <c r="G17" s="4" t="s">
        <v>1792</v>
      </c>
      <c r="H17" s="15">
        <v>840</v>
      </c>
      <c r="I17" s="11">
        <v>24</v>
      </c>
      <c r="J17" s="11"/>
      <c r="K17" s="11"/>
      <c r="L17" s="11"/>
      <c r="M17" s="11"/>
      <c r="N17" s="11"/>
      <c r="O17" s="11"/>
      <c r="P17" s="11"/>
      <c r="Q17" s="26">
        <f t="shared" si="26"/>
        <v>864</v>
      </c>
      <c r="R17" s="15"/>
      <c r="S17" s="11"/>
      <c r="T17" s="11">
        <v>864</v>
      </c>
      <c r="U17" s="11"/>
      <c r="V17" s="11"/>
      <c r="W17" s="11"/>
      <c r="X17" s="11"/>
      <c r="Y17" s="11"/>
      <c r="Z17" s="49">
        <f t="shared" si="1"/>
        <v>864</v>
      </c>
      <c r="AA17" s="11">
        <v>40</v>
      </c>
      <c r="AB17" s="11">
        <v>800</v>
      </c>
      <c r="AC17" s="11"/>
      <c r="AD17" s="11"/>
      <c r="AE17" s="11"/>
      <c r="AF17" s="11">
        <v>24</v>
      </c>
      <c r="AG17" s="49">
        <f t="shared" si="2"/>
        <v>0</v>
      </c>
      <c r="AH17" s="11"/>
      <c r="AI17" s="11"/>
      <c r="AJ17" s="11">
        <f t="shared" si="27"/>
        <v>40</v>
      </c>
      <c r="AK17" s="11"/>
      <c r="AL17" s="49">
        <f t="shared" si="3"/>
        <v>0</v>
      </c>
      <c r="AM17" s="11"/>
      <c r="AN17" s="11"/>
      <c r="AO17" s="11"/>
      <c r="AP17" s="11"/>
      <c r="AQ17" s="11"/>
      <c r="AR17" s="49">
        <f t="shared" si="4"/>
        <v>0</v>
      </c>
      <c r="AS17" s="519">
        <f>$AB17/9</f>
        <v>88.888888888888886</v>
      </c>
      <c r="AT17" s="519">
        <f t="shared" ref="AT17:AZ17" si="28">$AB17/9</f>
        <v>88.888888888888886</v>
      </c>
      <c r="AU17" s="519">
        <f t="shared" si="28"/>
        <v>88.888888888888886</v>
      </c>
      <c r="AV17" s="519">
        <f t="shared" si="28"/>
        <v>88.888888888888886</v>
      </c>
      <c r="AW17" s="519">
        <f t="shared" si="28"/>
        <v>88.888888888888886</v>
      </c>
      <c r="AX17" s="519">
        <f t="shared" si="28"/>
        <v>88.888888888888886</v>
      </c>
      <c r="AY17" s="519">
        <f t="shared" si="28"/>
        <v>88.888888888888886</v>
      </c>
      <c r="AZ17" s="519">
        <f t="shared" si="28"/>
        <v>88.888888888888886</v>
      </c>
      <c r="BA17" s="519">
        <f>$AB17/9</f>
        <v>88.888888888888886</v>
      </c>
      <c r="BB17" s="11"/>
      <c r="BC17" s="49">
        <f t="shared" si="17"/>
        <v>0</v>
      </c>
      <c r="BD17" s="11"/>
      <c r="BE17" s="11"/>
      <c r="BF17" s="11"/>
      <c r="BG17" s="11"/>
      <c r="BH17" s="519">
        <v>24</v>
      </c>
      <c r="BI17" s="11"/>
      <c r="BJ17" s="11"/>
      <c r="BK17" s="49">
        <f t="shared" si="6"/>
        <v>0</v>
      </c>
      <c r="BL17" s="11"/>
      <c r="BM17" s="11"/>
      <c r="BN17" s="11"/>
      <c r="BO17" s="11"/>
      <c r="BP17" s="11"/>
      <c r="BQ17" s="49">
        <f t="shared" si="7"/>
        <v>0</v>
      </c>
      <c r="BR17" s="11"/>
      <c r="BS17" s="11"/>
      <c r="BT17" s="11"/>
      <c r="BU17" s="11"/>
      <c r="BV17" s="11"/>
      <c r="BW17" s="11"/>
      <c r="BX17" s="47">
        <f t="shared" si="8"/>
        <v>0</v>
      </c>
      <c r="BY17" s="49">
        <f t="shared" si="9"/>
        <v>864.00000000000011</v>
      </c>
      <c r="BZ17" s="11"/>
      <c r="CA17" s="11"/>
      <c r="CB17" s="11"/>
      <c r="CC17" s="11"/>
      <c r="CD17" s="11"/>
      <c r="CE17" s="11"/>
      <c r="CF17" s="11"/>
      <c r="CG17" s="11"/>
      <c r="CH17" s="11"/>
      <c r="CI17" s="11"/>
      <c r="CJ17" s="11"/>
      <c r="CK17" s="11"/>
      <c r="CL17" s="49">
        <f t="shared" si="21"/>
        <v>0</v>
      </c>
      <c r="CM17" s="15"/>
      <c r="CN17" s="11"/>
      <c r="CO17" s="11"/>
      <c r="CP17" s="11"/>
      <c r="CQ17" s="11"/>
      <c r="CR17" s="11"/>
      <c r="CS17" s="11"/>
      <c r="CT17" s="11"/>
      <c r="CU17" s="11"/>
      <c r="CV17" s="11"/>
      <c r="CW17" s="11"/>
      <c r="CX17" s="11"/>
      <c r="CY17" s="26">
        <f t="shared" si="23"/>
        <v>0</v>
      </c>
      <c r="CZ17" s="15"/>
      <c r="DA17" s="11"/>
      <c r="DB17" s="11"/>
      <c r="DC17" s="11"/>
      <c r="DD17" s="11"/>
      <c r="DE17" s="11"/>
      <c r="DF17" s="11"/>
      <c r="DG17" s="11"/>
      <c r="DH17" s="11"/>
      <c r="DI17" s="11"/>
      <c r="DJ17" s="11"/>
      <c r="DK17" s="11"/>
      <c r="DL17" s="26">
        <f t="shared" si="25"/>
        <v>0</v>
      </c>
    </row>
    <row r="18" spans="1:116">
      <c r="A18" s="47"/>
      <c r="B18" s="49" t="s">
        <v>566</v>
      </c>
      <c r="C18" s="69" t="s">
        <v>1800</v>
      </c>
      <c r="D18" s="4" t="s">
        <v>183</v>
      </c>
      <c r="E18" s="8" t="s">
        <v>187</v>
      </c>
      <c r="F18" s="5" t="s">
        <v>1803</v>
      </c>
      <c r="G18" s="4" t="s">
        <v>1792</v>
      </c>
      <c r="H18" s="531">
        <v>2584</v>
      </c>
      <c r="I18" s="11"/>
      <c r="J18" s="11"/>
      <c r="K18" s="11"/>
      <c r="L18" s="11"/>
      <c r="M18" s="11"/>
      <c r="N18" s="11"/>
      <c r="O18" s="11"/>
      <c r="P18" s="11"/>
      <c r="Q18" s="26">
        <f t="shared" si="26"/>
        <v>2584</v>
      </c>
      <c r="R18" s="15"/>
      <c r="S18" s="11"/>
      <c r="T18" s="11">
        <v>2584</v>
      </c>
      <c r="U18" s="11"/>
      <c r="V18" s="11"/>
      <c r="W18" s="11"/>
      <c r="X18" s="11"/>
      <c r="Y18" s="11"/>
      <c r="Z18" s="49">
        <f t="shared" si="1"/>
        <v>2584</v>
      </c>
      <c r="AA18" s="519">
        <f>1000-500</f>
        <v>500</v>
      </c>
      <c r="AB18" s="11"/>
      <c r="AC18" s="519">
        <f>2462-378</f>
        <v>2084</v>
      </c>
      <c r="AD18" s="11"/>
      <c r="AE18" s="11"/>
      <c r="AF18" s="11"/>
      <c r="AG18" s="49">
        <f t="shared" si="2"/>
        <v>0</v>
      </c>
      <c r="AH18" s="11"/>
      <c r="AI18" s="11"/>
      <c r="AJ18" s="11">
        <f t="shared" si="27"/>
        <v>500</v>
      </c>
      <c r="AK18" s="11"/>
      <c r="AL18" s="49">
        <f t="shared" si="3"/>
        <v>0</v>
      </c>
      <c r="AM18" s="11"/>
      <c r="AN18" s="11"/>
      <c r="AO18" s="11"/>
      <c r="AP18" s="11"/>
      <c r="AQ18" s="11"/>
      <c r="AR18" s="49">
        <f t="shared" si="4"/>
        <v>0</v>
      </c>
      <c r="AS18" s="11"/>
      <c r="AT18" s="11"/>
      <c r="AU18" s="11"/>
      <c r="AV18" s="11"/>
      <c r="AW18" s="11"/>
      <c r="AX18" s="11"/>
      <c r="AY18" s="11"/>
      <c r="AZ18" s="11"/>
      <c r="BA18" s="11"/>
      <c r="BB18" s="11"/>
      <c r="BC18" s="49">
        <f t="shared" si="17"/>
        <v>0</v>
      </c>
      <c r="BD18" s="11"/>
      <c r="BE18" s="11"/>
      <c r="BF18" s="11"/>
      <c r="BG18" s="11"/>
      <c r="BH18" s="11"/>
      <c r="BI18" s="11"/>
      <c r="BJ18" s="11"/>
      <c r="BK18" s="49">
        <f t="shared" si="6"/>
        <v>0</v>
      </c>
      <c r="BL18" s="11"/>
      <c r="BM18" s="11"/>
      <c r="BN18" s="11"/>
      <c r="BO18" s="11"/>
      <c r="BP18" s="11"/>
      <c r="BQ18" s="49">
        <f t="shared" si="7"/>
        <v>0</v>
      </c>
      <c r="BR18" s="11">
        <f t="shared" ref="BR18:BR31" si="29">AC18*58%</f>
        <v>1208.72</v>
      </c>
      <c r="BS18" s="11">
        <f t="shared" ref="BS18:BS31" si="30">AC18*42%</f>
        <v>875.28</v>
      </c>
      <c r="BT18" s="11"/>
      <c r="BU18" s="11"/>
      <c r="BV18" s="11"/>
      <c r="BW18" s="11"/>
      <c r="BX18" s="47">
        <f t="shared" si="8"/>
        <v>0</v>
      </c>
      <c r="BY18" s="49">
        <f t="shared" si="9"/>
        <v>2584</v>
      </c>
      <c r="BZ18" s="11"/>
      <c r="CA18" s="11"/>
      <c r="CB18" s="11"/>
      <c r="CC18" s="11"/>
      <c r="CD18" s="11"/>
      <c r="CE18" s="11"/>
      <c r="CF18" s="11"/>
      <c r="CG18" s="11"/>
      <c r="CH18" s="11"/>
      <c r="CI18" s="11"/>
      <c r="CJ18" s="11"/>
      <c r="CK18" s="11"/>
      <c r="CL18" s="49">
        <f t="shared" si="21"/>
        <v>0</v>
      </c>
      <c r="CM18" s="15"/>
      <c r="CN18" s="11"/>
      <c r="CO18" s="11"/>
      <c r="CP18" s="11"/>
      <c r="CQ18" s="11"/>
      <c r="CR18" s="11"/>
      <c r="CS18" s="11"/>
      <c r="CT18" s="11"/>
      <c r="CU18" s="11"/>
      <c r="CV18" s="11"/>
      <c r="CW18" s="11"/>
      <c r="CX18" s="11"/>
      <c r="CY18" s="26">
        <f t="shared" si="23"/>
        <v>0</v>
      </c>
      <c r="CZ18" s="15"/>
      <c r="DA18" s="11"/>
      <c r="DB18" s="11"/>
      <c r="DC18" s="11"/>
      <c r="DD18" s="11"/>
      <c r="DE18" s="11"/>
      <c r="DF18" s="11"/>
      <c r="DG18" s="11"/>
      <c r="DH18" s="11"/>
      <c r="DI18" s="11"/>
      <c r="DJ18" s="11"/>
      <c r="DK18" s="11"/>
      <c r="DL18" s="26">
        <f t="shared" si="25"/>
        <v>0</v>
      </c>
    </row>
    <row r="19" spans="1:116">
      <c r="A19" s="47"/>
      <c r="B19" s="49" t="s">
        <v>566</v>
      </c>
      <c r="C19" s="69" t="s">
        <v>1800</v>
      </c>
      <c r="D19" s="4" t="s">
        <v>183</v>
      </c>
      <c r="E19" s="526" t="s">
        <v>689</v>
      </c>
      <c r="F19" s="5" t="s">
        <v>1803</v>
      </c>
      <c r="G19" s="4" t="s">
        <v>1579</v>
      </c>
      <c r="H19" s="533">
        <v>1485</v>
      </c>
      <c r="I19" s="11"/>
      <c r="J19" s="11"/>
      <c r="K19" s="11"/>
      <c r="L19" s="11"/>
      <c r="M19" s="11"/>
      <c r="N19" s="11"/>
      <c r="O19" s="11"/>
      <c r="P19" s="11"/>
      <c r="Q19" s="26">
        <f>SUM(H19:P19)</f>
        <v>1485</v>
      </c>
      <c r="R19" s="15"/>
      <c r="S19" s="11"/>
      <c r="T19" s="518">
        <v>1485</v>
      </c>
      <c r="U19" s="11"/>
      <c r="V19" s="11"/>
      <c r="W19" s="11"/>
      <c r="X19" s="11"/>
      <c r="Y19" s="11"/>
      <c r="Z19" s="49">
        <f>SUM(R19:Y19)</f>
        <v>1485</v>
      </c>
      <c r="AA19" s="11"/>
      <c r="AB19" s="11"/>
      <c r="AC19" s="518">
        <v>1485</v>
      </c>
      <c r="AD19" s="11"/>
      <c r="AE19" s="11"/>
      <c r="AF19" s="11"/>
      <c r="AG19" s="49">
        <f>T19-SUM(AA19:AF19)</f>
        <v>0</v>
      </c>
      <c r="AH19" s="11"/>
      <c r="AI19" s="11"/>
      <c r="AJ19" s="11"/>
      <c r="AK19" s="11"/>
      <c r="AL19" s="49">
        <f>AA19-SUM(AH19:AK19)</f>
        <v>0</v>
      </c>
      <c r="AM19" s="11"/>
      <c r="AN19" s="11"/>
      <c r="AO19" s="11"/>
      <c r="AP19" s="11"/>
      <c r="AQ19" s="11"/>
      <c r="AR19" s="49">
        <f t="shared" si="4"/>
        <v>0</v>
      </c>
      <c r="AS19" s="11"/>
      <c r="AT19" s="11"/>
      <c r="AU19" s="11"/>
      <c r="AV19" s="11"/>
      <c r="AW19" s="11"/>
      <c r="AX19" s="11"/>
      <c r="AY19" s="11"/>
      <c r="AZ19" s="11"/>
      <c r="BA19" s="11"/>
      <c r="BB19" s="11"/>
      <c r="BC19" s="49">
        <f>AB19-SUM(AS19:BB19)</f>
        <v>0</v>
      </c>
      <c r="BD19" s="11"/>
      <c r="BE19" s="11"/>
      <c r="BF19" s="11"/>
      <c r="BG19" s="11"/>
      <c r="BH19" s="11"/>
      <c r="BI19" s="11"/>
      <c r="BJ19" s="11"/>
      <c r="BK19" s="49">
        <f t="shared" si="6"/>
        <v>0</v>
      </c>
      <c r="BL19" s="11"/>
      <c r="BM19" s="11"/>
      <c r="BN19" s="11"/>
      <c r="BO19" s="11"/>
      <c r="BP19" s="11"/>
      <c r="BQ19" s="49">
        <f t="shared" si="7"/>
        <v>0</v>
      </c>
      <c r="BR19" s="11">
        <f t="shared" si="29"/>
        <v>861.3</v>
      </c>
      <c r="BS19" s="11">
        <f t="shared" si="30"/>
        <v>623.69999999999993</v>
      </c>
      <c r="BT19" s="11"/>
      <c r="BU19" s="11"/>
      <c r="BV19" s="11"/>
      <c r="BW19" s="11"/>
      <c r="BX19" s="47">
        <f t="shared" si="8"/>
        <v>0</v>
      </c>
      <c r="BY19" s="49">
        <f t="shared" si="9"/>
        <v>1485</v>
      </c>
      <c r="BZ19" s="11"/>
      <c r="CA19" s="11"/>
      <c r="CB19" s="11"/>
      <c r="CC19" s="11"/>
      <c r="CD19" s="11"/>
      <c r="CE19" s="11"/>
      <c r="CF19" s="11"/>
      <c r="CG19" s="11"/>
      <c r="CH19" s="11"/>
      <c r="CI19" s="11"/>
      <c r="CJ19" s="11"/>
      <c r="CK19" s="11"/>
      <c r="CL19" s="49">
        <f>SUM(BZ19:CK19)</f>
        <v>0</v>
      </c>
      <c r="CM19" s="15"/>
      <c r="CN19" s="11"/>
      <c r="CO19" s="11"/>
      <c r="CP19" s="11"/>
      <c r="CQ19" s="11"/>
      <c r="CR19" s="11"/>
      <c r="CS19" s="11"/>
      <c r="CT19" s="11"/>
      <c r="CU19" s="11"/>
      <c r="CV19" s="11"/>
      <c r="CW19" s="11"/>
      <c r="CX19" s="11"/>
      <c r="CY19" s="26">
        <f>SUM(CM19:CX19)</f>
        <v>0</v>
      </c>
      <c r="CZ19" s="15"/>
      <c r="DA19" s="11"/>
      <c r="DB19" s="11"/>
      <c r="DC19" s="11"/>
      <c r="DD19" s="11"/>
      <c r="DE19" s="11"/>
      <c r="DF19" s="11"/>
      <c r="DG19" s="11"/>
      <c r="DH19" s="11"/>
      <c r="DI19" s="11"/>
      <c r="DJ19" s="11"/>
      <c r="DK19" s="11"/>
      <c r="DL19" s="26">
        <f>SUM(CZ19:DK19)</f>
        <v>0</v>
      </c>
    </row>
    <row r="20" spans="1:116">
      <c r="A20" s="47"/>
      <c r="B20" s="49" t="s">
        <v>566</v>
      </c>
      <c r="C20" s="69" t="s">
        <v>1800</v>
      </c>
      <c r="D20" s="4" t="s">
        <v>183</v>
      </c>
      <c r="E20" s="4" t="s">
        <v>188</v>
      </c>
      <c r="F20" s="5" t="s">
        <v>1803</v>
      </c>
      <c r="G20" s="4" t="s">
        <v>1792</v>
      </c>
      <c r="H20" s="15">
        <v>2680</v>
      </c>
      <c r="I20" s="11"/>
      <c r="J20" s="11"/>
      <c r="K20" s="11"/>
      <c r="L20" s="11"/>
      <c r="M20" s="11"/>
      <c r="N20" s="11"/>
      <c r="O20" s="11"/>
      <c r="P20" s="11"/>
      <c r="Q20" s="26">
        <f t="shared" si="26"/>
        <v>2680</v>
      </c>
      <c r="R20" s="15"/>
      <c r="S20" s="11"/>
      <c r="T20" s="11">
        <v>2680</v>
      </c>
      <c r="U20" s="11"/>
      <c r="V20" s="11"/>
      <c r="W20" s="11"/>
      <c r="X20" s="11"/>
      <c r="Y20" s="11"/>
      <c r="Z20" s="49">
        <f t="shared" si="1"/>
        <v>2680</v>
      </c>
      <c r="AA20" s="11">
        <v>80</v>
      </c>
      <c r="AB20" s="11"/>
      <c r="AC20" s="11">
        <v>2600</v>
      </c>
      <c r="AD20" s="11"/>
      <c r="AE20" s="11"/>
      <c r="AF20" s="11"/>
      <c r="AG20" s="49">
        <f t="shared" si="2"/>
        <v>0</v>
      </c>
      <c r="AH20" s="11"/>
      <c r="AI20" s="11"/>
      <c r="AJ20" s="11">
        <f t="shared" si="27"/>
        <v>80</v>
      </c>
      <c r="AK20" s="11"/>
      <c r="AL20" s="49">
        <f t="shared" si="3"/>
        <v>0</v>
      </c>
      <c r="AM20" s="11"/>
      <c r="AN20" s="11"/>
      <c r="AO20" s="11"/>
      <c r="AP20" s="11"/>
      <c r="AQ20" s="11"/>
      <c r="AR20" s="49">
        <f t="shared" si="4"/>
        <v>0</v>
      </c>
      <c r="AS20" s="11"/>
      <c r="AT20" s="11"/>
      <c r="AU20" s="11"/>
      <c r="AV20" s="11"/>
      <c r="AW20" s="11"/>
      <c r="AX20" s="11"/>
      <c r="AY20" s="11"/>
      <c r="AZ20" s="11"/>
      <c r="BA20" s="11"/>
      <c r="BB20" s="11"/>
      <c r="BC20" s="49">
        <f t="shared" si="17"/>
        <v>0</v>
      </c>
      <c r="BD20" s="11"/>
      <c r="BE20" s="11"/>
      <c r="BF20" s="11"/>
      <c r="BG20" s="11"/>
      <c r="BH20" s="11"/>
      <c r="BI20" s="11"/>
      <c r="BJ20" s="11"/>
      <c r="BK20" s="49">
        <f t="shared" si="6"/>
        <v>0</v>
      </c>
      <c r="BL20" s="11"/>
      <c r="BM20" s="11"/>
      <c r="BN20" s="11"/>
      <c r="BO20" s="11"/>
      <c r="BP20" s="11"/>
      <c r="BQ20" s="49">
        <f t="shared" si="7"/>
        <v>0</v>
      </c>
      <c r="BR20" s="11">
        <f t="shared" si="29"/>
        <v>1508</v>
      </c>
      <c r="BS20" s="11">
        <f t="shared" si="30"/>
        <v>1092</v>
      </c>
      <c r="BT20" s="11"/>
      <c r="BU20" s="11"/>
      <c r="BV20" s="11"/>
      <c r="BW20" s="11"/>
      <c r="BX20" s="47">
        <f t="shared" si="8"/>
        <v>0</v>
      </c>
      <c r="BY20" s="49">
        <f t="shared" si="9"/>
        <v>2680</v>
      </c>
      <c r="BZ20" s="11"/>
      <c r="CA20" s="11"/>
      <c r="CB20" s="11"/>
      <c r="CC20" s="11"/>
      <c r="CD20" s="11"/>
      <c r="CE20" s="11"/>
      <c r="CF20" s="11"/>
      <c r="CG20" s="11"/>
      <c r="CH20" s="11"/>
      <c r="CI20" s="11"/>
      <c r="CJ20" s="11"/>
      <c r="CK20" s="11"/>
      <c r="CL20" s="49">
        <f t="shared" si="21"/>
        <v>0</v>
      </c>
      <c r="CM20" s="15"/>
      <c r="CN20" s="11"/>
      <c r="CO20" s="11"/>
      <c r="CP20" s="11"/>
      <c r="CQ20" s="11"/>
      <c r="CR20" s="11"/>
      <c r="CS20" s="11"/>
      <c r="CT20" s="11"/>
      <c r="CU20" s="11"/>
      <c r="CV20" s="11"/>
      <c r="CW20" s="11"/>
      <c r="CX20" s="11"/>
      <c r="CY20" s="26">
        <f t="shared" si="23"/>
        <v>0</v>
      </c>
      <c r="CZ20" s="15"/>
      <c r="DA20" s="11"/>
      <c r="DB20" s="11"/>
      <c r="DC20" s="11"/>
      <c r="DD20" s="11"/>
      <c r="DE20" s="11"/>
      <c r="DF20" s="11"/>
      <c r="DG20" s="11"/>
      <c r="DH20" s="11"/>
      <c r="DI20" s="11"/>
      <c r="DJ20" s="11"/>
      <c r="DK20" s="11"/>
      <c r="DL20" s="26">
        <f t="shared" si="25"/>
        <v>0</v>
      </c>
    </row>
    <row r="21" spans="1:116">
      <c r="A21" s="47"/>
      <c r="B21" s="49" t="s">
        <v>566</v>
      </c>
      <c r="C21" s="264" t="s">
        <v>1800</v>
      </c>
      <c r="D21" s="4" t="s">
        <v>183</v>
      </c>
      <c r="E21" s="4" t="s">
        <v>189</v>
      </c>
      <c r="F21" s="5" t="s">
        <v>1803</v>
      </c>
      <c r="G21" s="4" t="s">
        <v>1792</v>
      </c>
      <c r="H21" s="15">
        <v>40</v>
      </c>
      <c r="I21" s="11"/>
      <c r="J21" s="11"/>
      <c r="K21" s="11"/>
      <c r="L21" s="11"/>
      <c r="M21" s="11"/>
      <c r="N21" s="11"/>
      <c r="O21" s="11"/>
      <c r="P21" s="11"/>
      <c r="Q21" s="26">
        <f t="shared" si="26"/>
        <v>40</v>
      </c>
      <c r="R21" s="15"/>
      <c r="S21" s="11"/>
      <c r="T21" s="11">
        <v>40</v>
      </c>
      <c r="U21" s="11"/>
      <c r="V21" s="11"/>
      <c r="W21" s="11"/>
      <c r="X21" s="11"/>
      <c r="Y21" s="11"/>
      <c r="Z21" s="49">
        <f t="shared" si="1"/>
        <v>40</v>
      </c>
      <c r="AA21" s="11">
        <v>40</v>
      </c>
      <c r="AB21" s="11"/>
      <c r="AC21" s="11"/>
      <c r="AD21" s="11"/>
      <c r="AE21" s="11"/>
      <c r="AF21" s="11"/>
      <c r="AG21" s="49">
        <f t="shared" si="2"/>
        <v>0</v>
      </c>
      <c r="AH21" s="11"/>
      <c r="AI21" s="11"/>
      <c r="AJ21" s="11">
        <f t="shared" si="27"/>
        <v>40</v>
      </c>
      <c r="AK21" s="11"/>
      <c r="AL21" s="49">
        <f t="shared" si="3"/>
        <v>0</v>
      </c>
      <c r="AM21" s="11"/>
      <c r="AN21" s="11"/>
      <c r="AO21" s="11"/>
      <c r="AP21" s="11"/>
      <c r="AQ21" s="11"/>
      <c r="AR21" s="49">
        <f t="shared" si="4"/>
        <v>0</v>
      </c>
      <c r="AS21" s="11"/>
      <c r="AT21" s="11"/>
      <c r="AU21" s="11"/>
      <c r="AV21" s="11"/>
      <c r="AW21" s="11"/>
      <c r="AX21" s="11"/>
      <c r="AY21" s="11"/>
      <c r="AZ21" s="11"/>
      <c r="BA21" s="11"/>
      <c r="BB21" s="11"/>
      <c r="BC21" s="49"/>
      <c r="BD21" s="11"/>
      <c r="BE21" s="11"/>
      <c r="BF21" s="11"/>
      <c r="BG21" s="11"/>
      <c r="BH21" s="11"/>
      <c r="BI21" s="11"/>
      <c r="BJ21" s="11"/>
      <c r="BK21" s="49">
        <f t="shared" si="6"/>
        <v>0</v>
      </c>
      <c r="BL21" s="11"/>
      <c r="BM21" s="11"/>
      <c r="BN21" s="11"/>
      <c r="BO21" s="11"/>
      <c r="BP21" s="11"/>
      <c r="BQ21" s="49">
        <f t="shared" si="7"/>
        <v>0</v>
      </c>
      <c r="BR21" s="11"/>
      <c r="BS21" s="11"/>
      <c r="BT21" s="11"/>
      <c r="BU21" s="11"/>
      <c r="BV21" s="11"/>
      <c r="BW21" s="11"/>
      <c r="BX21" s="47">
        <f t="shared" si="8"/>
        <v>0</v>
      </c>
      <c r="BY21" s="49">
        <f t="shared" si="9"/>
        <v>40</v>
      </c>
      <c r="BZ21" s="11"/>
      <c r="CA21" s="11"/>
      <c r="CB21" s="11"/>
      <c r="CC21" s="11"/>
      <c r="CD21" s="11"/>
      <c r="CE21" s="11"/>
      <c r="CF21" s="11"/>
      <c r="CG21" s="11"/>
      <c r="CH21" s="11"/>
      <c r="CI21" s="11"/>
      <c r="CJ21" s="11"/>
      <c r="CK21" s="11"/>
      <c r="CL21" s="49"/>
      <c r="CM21" s="15"/>
      <c r="CN21" s="11"/>
      <c r="CO21" s="11"/>
      <c r="CP21" s="11"/>
      <c r="CQ21" s="11"/>
      <c r="CR21" s="11"/>
      <c r="CS21" s="11"/>
      <c r="CT21" s="11"/>
      <c r="CU21" s="11"/>
      <c r="CV21" s="11"/>
      <c r="CW21" s="11"/>
      <c r="CX21" s="11"/>
      <c r="CY21" s="26"/>
      <c r="CZ21" s="15"/>
      <c r="DA21" s="11"/>
      <c r="DB21" s="11"/>
      <c r="DC21" s="11"/>
      <c r="DD21" s="11"/>
      <c r="DE21" s="11"/>
      <c r="DF21" s="11"/>
      <c r="DG21" s="11"/>
      <c r="DH21" s="11"/>
      <c r="DI21" s="11"/>
      <c r="DJ21" s="11"/>
      <c r="DK21" s="11"/>
      <c r="DL21" s="26"/>
    </row>
    <row r="22" spans="1:116">
      <c r="A22" s="47"/>
      <c r="B22" s="49" t="s">
        <v>1511</v>
      </c>
      <c r="C22" s="69" t="s">
        <v>1800</v>
      </c>
      <c r="D22" s="4" t="s">
        <v>183</v>
      </c>
      <c r="E22" s="4" t="s">
        <v>190</v>
      </c>
      <c r="F22" s="5" t="s">
        <v>1803</v>
      </c>
      <c r="G22" s="4" t="s">
        <v>1792</v>
      </c>
      <c r="H22" s="520">
        <f>540+500</f>
        <v>1040</v>
      </c>
      <c r="I22" s="11">
        <v>20</v>
      </c>
      <c r="J22" s="11"/>
      <c r="K22" s="11"/>
      <c r="L22" s="11"/>
      <c r="M22" s="11"/>
      <c r="N22" s="11"/>
      <c r="O22" s="11"/>
      <c r="P22" s="11"/>
      <c r="Q22" s="26">
        <f t="shared" si="26"/>
        <v>1060</v>
      </c>
      <c r="R22" s="15"/>
      <c r="S22" s="11"/>
      <c r="T22" s="519">
        <f>560+500</f>
        <v>1060</v>
      </c>
      <c r="U22" s="11"/>
      <c r="V22" s="11"/>
      <c r="W22" s="11"/>
      <c r="X22" s="11"/>
      <c r="Y22" s="11"/>
      <c r="Z22" s="49">
        <f t="shared" si="1"/>
        <v>1060</v>
      </c>
      <c r="AA22" s="11">
        <v>40</v>
      </c>
      <c r="AB22" s="11"/>
      <c r="AC22" s="519">
        <f>500+500</f>
        <v>1000</v>
      </c>
      <c r="AD22" s="11"/>
      <c r="AE22" s="11"/>
      <c r="AF22" s="11">
        <v>20</v>
      </c>
      <c r="AG22" s="49">
        <f t="shared" si="2"/>
        <v>0</v>
      </c>
      <c r="AH22" s="11"/>
      <c r="AI22" s="11"/>
      <c r="AJ22" s="11">
        <f t="shared" si="27"/>
        <v>40</v>
      </c>
      <c r="AK22" s="11"/>
      <c r="AL22" s="49">
        <f t="shared" si="3"/>
        <v>0</v>
      </c>
      <c r="AM22" s="11"/>
      <c r="AN22" s="11"/>
      <c r="AO22" s="11"/>
      <c r="AP22" s="11"/>
      <c r="AQ22" s="11"/>
      <c r="AR22" s="49">
        <f t="shared" si="4"/>
        <v>0</v>
      </c>
      <c r="AS22" s="11"/>
      <c r="AT22" s="11"/>
      <c r="AU22" s="11"/>
      <c r="AV22" s="11"/>
      <c r="AW22" s="11"/>
      <c r="AX22" s="11"/>
      <c r="AY22" s="11"/>
      <c r="AZ22" s="11"/>
      <c r="BA22" s="11"/>
      <c r="BB22" s="11"/>
      <c r="BC22" s="49">
        <f t="shared" si="17"/>
        <v>0</v>
      </c>
      <c r="BD22" s="11"/>
      <c r="BE22" s="11"/>
      <c r="BF22" s="11"/>
      <c r="BG22" s="11"/>
      <c r="BH22" s="519">
        <v>20</v>
      </c>
      <c r="BI22" s="11"/>
      <c r="BJ22" s="11"/>
      <c r="BK22" s="49">
        <f t="shared" si="6"/>
        <v>0</v>
      </c>
      <c r="BL22" s="11"/>
      <c r="BM22" s="11"/>
      <c r="BN22" s="11"/>
      <c r="BO22" s="11"/>
      <c r="BP22" s="11"/>
      <c r="BQ22" s="49">
        <f t="shared" si="7"/>
        <v>0</v>
      </c>
      <c r="BR22" s="11">
        <f t="shared" si="29"/>
        <v>580</v>
      </c>
      <c r="BS22" s="11">
        <f t="shared" si="30"/>
        <v>420</v>
      </c>
      <c r="BT22" s="11"/>
      <c r="BU22" s="11"/>
      <c r="BV22" s="11"/>
      <c r="BW22" s="11"/>
      <c r="BX22" s="47">
        <f t="shared" si="8"/>
        <v>0</v>
      </c>
      <c r="BY22" s="49">
        <f t="shared" si="9"/>
        <v>1060</v>
      </c>
      <c r="BZ22" s="11"/>
      <c r="CA22" s="11"/>
      <c r="CB22" s="11"/>
      <c r="CC22" s="11"/>
      <c r="CD22" s="11"/>
      <c r="CE22" s="11"/>
      <c r="CF22" s="11"/>
      <c r="CG22" s="11"/>
      <c r="CH22" s="11"/>
      <c r="CI22" s="11"/>
      <c r="CJ22" s="11"/>
      <c r="CK22" s="11"/>
      <c r="CL22" s="49">
        <f t="shared" si="21"/>
        <v>0</v>
      </c>
      <c r="CM22" s="15"/>
      <c r="CN22" s="11"/>
      <c r="CO22" s="11"/>
      <c r="CP22" s="11"/>
      <c r="CQ22" s="11"/>
      <c r="CR22" s="11"/>
      <c r="CS22" s="11"/>
      <c r="CT22" s="11"/>
      <c r="CU22" s="11"/>
      <c r="CV22" s="11"/>
      <c r="CW22" s="11"/>
      <c r="CX22" s="11"/>
      <c r="CY22" s="26">
        <f t="shared" si="23"/>
        <v>0</v>
      </c>
      <c r="CZ22" s="15"/>
      <c r="DA22" s="11"/>
      <c r="DB22" s="11"/>
      <c r="DC22" s="11"/>
      <c r="DD22" s="11"/>
      <c r="DE22" s="11"/>
      <c r="DF22" s="11"/>
      <c r="DG22" s="11"/>
      <c r="DH22" s="11"/>
      <c r="DI22" s="11"/>
      <c r="DJ22" s="11"/>
      <c r="DK22" s="11"/>
      <c r="DL22" s="26">
        <f t="shared" si="25"/>
        <v>0</v>
      </c>
    </row>
    <row r="23" spans="1:116">
      <c r="A23" s="47"/>
      <c r="B23" s="49" t="s">
        <v>1511</v>
      </c>
      <c r="C23" s="69" t="s">
        <v>1800</v>
      </c>
      <c r="D23" s="4" t="s">
        <v>183</v>
      </c>
      <c r="E23" s="8" t="s">
        <v>191</v>
      </c>
      <c r="F23" s="5" t="s">
        <v>1803</v>
      </c>
      <c r="G23" s="4" t="s">
        <v>1792</v>
      </c>
      <c r="H23" s="15">
        <v>420</v>
      </c>
      <c r="I23" s="11">
        <v>20</v>
      </c>
      <c r="J23" s="11"/>
      <c r="K23" s="11"/>
      <c r="L23" s="11"/>
      <c r="M23" s="11"/>
      <c r="N23" s="11"/>
      <c r="O23" s="11"/>
      <c r="P23" s="11"/>
      <c r="Q23" s="26">
        <f t="shared" si="26"/>
        <v>440</v>
      </c>
      <c r="R23" s="15"/>
      <c r="S23" s="11"/>
      <c r="T23" s="11">
        <v>440</v>
      </c>
      <c r="U23" s="11"/>
      <c r="V23" s="11"/>
      <c r="W23" s="11"/>
      <c r="X23" s="11"/>
      <c r="Y23" s="11"/>
      <c r="Z23" s="49">
        <f t="shared" si="1"/>
        <v>440</v>
      </c>
      <c r="AA23" s="11">
        <v>220</v>
      </c>
      <c r="AB23" s="11"/>
      <c r="AC23" s="11">
        <v>200</v>
      </c>
      <c r="AD23" s="11"/>
      <c r="AE23" s="11"/>
      <c r="AF23" s="11">
        <v>20</v>
      </c>
      <c r="AG23" s="49">
        <f t="shared" si="2"/>
        <v>0</v>
      </c>
      <c r="AH23" s="11"/>
      <c r="AI23" s="11"/>
      <c r="AJ23" s="11">
        <f t="shared" si="27"/>
        <v>220</v>
      </c>
      <c r="AK23" s="11"/>
      <c r="AL23" s="49">
        <f t="shared" si="3"/>
        <v>0</v>
      </c>
      <c r="AM23" s="11"/>
      <c r="AN23" s="11"/>
      <c r="AO23" s="11"/>
      <c r="AP23" s="11"/>
      <c r="AQ23" s="11"/>
      <c r="AR23" s="49">
        <f t="shared" si="4"/>
        <v>0</v>
      </c>
      <c r="AS23" s="11"/>
      <c r="AT23" s="11"/>
      <c r="AU23" s="11"/>
      <c r="AV23" s="11"/>
      <c r="AW23" s="11"/>
      <c r="AX23" s="11"/>
      <c r="AY23" s="11"/>
      <c r="AZ23" s="11"/>
      <c r="BA23" s="11"/>
      <c r="BB23" s="11"/>
      <c r="BC23" s="49">
        <f t="shared" si="17"/>
        <v>0</v>
      </c>
      <c r="BD23" s="11"/>
      <c r="BE23" s="11"/>
      <c r="BF23" s="11"/>
      <c r="BG23" s="11"/>
      <c r="BH23" s="519">
        <v>20</v>
      </c>
      <c r="BI23" s="11"/>
      <c r="BJ23" s="11"/>
      <c r="BK23" s="49">
        <f t="shared" si="6"/>
        <v>0</v>
      </c>
      <c r="BL23" s="11"/>
      <c r="BM23" s="11"/>
      <c r="BN23" s="11"/>
      <c r="BO23" s="11"/>
      <c r="BP23" s="11"/>
      <c r="BQ23" s="49">
        <f t="shared" si="7"/>
        <v>0</v>
      </c>
      <c r="BR23" s="11">
        <f t="shared" si="29"/>
        <v>115.99999999999999</v>
      </c>
      <c r="BS23" s="11">
        <f t="shared" si="30"/>
        <v>84</v>
      </c>
      <c r="BT23" s="11"/>
      <c r="BU23" s="11"/>
      <c r="BV23" s="11"/>
      <c r="BW23" s="11"/>
      <c r="BX23" s="47">
        <f t="shared" si="8"/>
        <v>0</v>
      </c>
      <c r="BY23" s="49">
        <f t="shared" si="9"/>
        <v>440</v>
      </c>
      <c r="BZ23" s="11"/>
      <c r="CA23" s="11"/>
      <c r="CB23" s="11"/>
      <c r="CC23" s="11"/>
      <c r="CD23" s="11"/>
      <c r="CE23" s="11"/>
      <c r="CF23" s="11"/>
      <c r="CG23" s="11"/>
      <c r="CH23" s="11"/>
      <c r="CI23" s="11"/>
      <c r="CJ23" s="11"/>
      <c r="CK23" s="11"/>
      <c r="CL23" s="49">
        <f t="shared" si="21"/>
        <v>0</v>
      </c>
      <c r="CM23" s="15"/>
      <c r="CN23" s="11"/>
      <c r="CO23" s="11"/>
      <c r="CP23" s="11"/>
      <c r="CQ23" s="11"/>
      <c r="CR23" s="11"/>
      <c r="CS23" s="11"/>
      <c r="CT23" s="11"/>
      <c r="CU23" s="11"/>
      <c r="CV23" s="11"/>
      <c r="CW23" s="11"/>
      <c r="CX23" s="11"/>
      <c r="CY23" s="26">
        <f t="shared" si="23"/>
        <v>0</v>
      </c>
      <c r="CZ23" s="15"/>
      <c r="DA23" s="11"/>
      <c r="DB23" s="11"/>
      <c r="DC23" s="11"/>
      <c r="DD23" s="11"/>
      <c r="DE23" s="11"/>
      <c r="DF23" s="11"/>
      <c r="DG23" s="11"/>
      <c r="DH23" s="11"/>
      <c r="DI23" s="11"/>
      <c r="DJ23" s="11"/>
      <c r="DK23" s="11"/>
      <c r="DL23" s="26">
        <f t="shared" si="25"/>
        <v>0</v>
      </c>
    </row>
    <row r="24" spans="1:116">
      <c r="A24" s="47"/>
      <c r="B24" s="49" t="s">
        <v>566</v>
      </c>
      <c r="C24" s="69" t="s">
        <v>1800</v>
      </c>
      <c r="D24" s="4" t="s">
        <v>183</v>
      </c>
      <c r="E24" s="8" t="s">
        <v>192</v>
      </c>
      <c r="F24" s="5" t="s">
        <v>1803</v>
      </c>
      <c r="G24" s="4" t="s">
        <v>1792</v>
      </c>
      <c r="H24" s="15">
        <v>520</v>
      </c>
      <c r="I24" s="11"/>
      <c r="J24" s="11"/>
      <c r="K24" s="11"/>
      <c r="L24" s="11"/>
      <c r="M24" s="11"/>
      <c r="N24" s="11"/>
      <c r="O24" s="11"/>
      <c r="P24" s="11"/>
      <c r="Q24" s="26">
        <f t="shared" si="26"/>
        <v>520</v>
      </c>
      <c r="R24" s="15"/>
      <c r="S24" s="11"/>
      <c r="T24" s="11">
        <v>520</v>
      </c>
      <c r="U24" s="11"/>
      <c r="V24" s="11"/>
      <c r="W24" s="11"/>
      <c r="X24" s="11"/>
      <c r="Y24" s="11"/>
      <c r="Z24" s="49">
        <f t="shared" si="1"/>
        <v>520</v>
      </c>
      <c r="AA24" s="11">
        <v>120</v>
      </c>
      <c r="AB24" s="11"/>
      <c r="AC24" s="519">
        <v>280</v>
      </c>
      <c r="AD24" s="519">
        <v>120</v>
      </c>
      <c r="AE24" s="11"/>
      <c r="AF24" s="11"/>
      <c r="AG24" s="49">
        <f t="shared" si="2"/>
        <v>0</v>
      </c>
      <c r="AH24" s="11"/>
      <c r="AI24" s="11"/>
      <c r="AJ24" s="11">
        <f t="shared" si="27"/>
        <v>120</v>
      </c>
      <c r="AK24" s="11"/>
      <c r="AL24" s="49">
        <f t="shared" si="3"/>
        <v>0</v>
      </c>
      <c r="AM24" s="519">
        <v>120</v>
      </c>
      <c r="AN24" s="11"/>
      <c r="AO24" s="11"/>
      <c r="AP24" s="11"/>
      <c r="AQ24" s="11"/>
      <c r="AR24" s="49">
        <f t="shared" si="4"/>
        <v>0</v>
      </c>
      <c r="AS24" s="11"/>
      <c r="AT24" s="11"/>
      <c r="AU24" s="11"/>
      <c r="AV24" s="11"/>
      <c r="AW24" s="11"/>
      <c r="AX24" s="11"/>
      <c r="AY24" s="11"/>
      <c r="AZ24" s="11"/>
      <c r="BA24" s="11"/>
      <c r="BB24" s="11"/>
      <c r="BC24" s="49"/>
      <c r="BD24" s="11"/>
      <c r="BE24" s="11"/>
      <c r="BF24" s="11"/>
      <c r="BG24" s="11"/>
      <c r="BH24" s="11"/>
      <c r="BI24" s="11"/>
      <c r="BJ24" s="11"/>
      <c r="BK24" s="49">
        <f t="shared" si="6"/>
        <v>0</v>
      </c>
      <c r="BL24" s="11"/>
      <c r="BM24" s="11"/>
      <c r="BN24" s="11"/>
      <c r="BO24" s="11"/>
      <c r="BP24" s="11"/>
      <c r="BQ24" s="49">
        <f t="shared" si="7"/>
        <v>0</v>
      </c>
      <c r="BR24" s="11">
        <f t="shared" si="29"/>
        <v>162.39999999999998</v>
      </c>
      <c r="BS24" s="11">
        <f t="shared" si="30"/>
        <v>117.6</v>
      </c>
      <c r="BT24" s="11"/>
      <c r="BU24" s="11"/>
      <c r="BV24" s="11"/>
      <c r="BW24" s="11"/>
      <c r="BX24" s="47">
        <f t="shared" si="8"/>
        <v>0</v>
      </c>
      <c r="BY24" s="49">
        <f t="shared" si="9"/>
        <v>520</v>
      </c>
      <c r="BZ24" s="11"/>
      <c r="CA24" s="11"/>
      <c r="CB24" s="11"/>
      <c r="CC24" s="11"/>
      <c r="CD24" s="11"/>
      <c r="CE24" s="11"/>
      <c r="CF24" s="11"/>
      <c r="CG24" s="11"/>
      <c r="CH24" s="11"/>
      <c r="CI24" s="11"/>
      <c r="CJ24" s="11"/>
      <c r="CK24" s="11"/>
      <c r="CL24" s="49"/>
      <c r="CM24" s="15"/>
      <c r="CN24" s="11"/>
      <c r="CO24" s="11"/>
      <c r="CP24" s="11"/>
      <c r="CQ24" s="11"/>
      <c r="CR24" s="11"/>
      <c r="CS24" s="11"/>
      <c r="CT24" s="11"/>
      <c r="CU24" s="11"/>
      <c r="CV24" s="11"/>
      <c r="CW24" s="11"/>
      <c r="CX24" s="11"/>
      <c r="CY24" s="26"/>
      <c r="CZ24" s="15"/>
      <c r="DA24" s="11"/>
      <c r="DB24" s="11"/>
      <c r="DC24" s="11"/>
      <c r="DD24" s="11"/>
      <c r="DE24" s="11"/>
      <c r="DF24" s="11"/>
      <c r="DG24" s="11"/>
      <c r="DH24" s="11"/>
      <c r="DI24" s="11"/>
      <c r="DJ24" s="11"/>
      <c r="DK24" s="11"/>
      <c r="DL24" s="26"/>
    </row>
    <row r="25" spans="1:116">
      <c r="A25" s="47"/>
      <c r="B25" s="49" t="s">
        <v>566</v>
      </c>
      <c r="C25" s="69" t="s">
        <v>1800</v>
      </c>
      <c r="D25" s="4" t="s">
        <v>183</v>
      </c>
      <c r="E25" s="8" t="s">
        <v>193</v>
      </c>
      <c r="F25" s="5" t="s">
        <v>1803</v>
      </c>
      <c r="G25" s="4" t="s">
        <v>1792</v>
      </c>
      <c r="H25" s="15">
        <v>900</v>
      </c>
      <c r="I25" s="11"/>
      <c r="J25" s="11"/>
      <c r="K25" s="11"/>
      <c r="L25" s="11"/>
      <c r="M25" s="11"/>
      <c r="N25" s="11"/>
      <c r="O25" s="11"/>
      <c r="P25" s="11"/>
      <c r="Q25" s="26">
        <f t="shared" si="26"/>
        <v>900</v>
      </c>
      <c r="R25" s="15"/>
      <c r="S25" s="11"/>
      <c r="T25" s="11">
        <v>900</v>
      </c>
      <c r="U25" s="11"/>
      <c r="V25" s="11"/>
      <c r="W25" s="11"/>
      <c r="X25" s="11"/>
      <c r="Y25" s="11"/>
      <c r="Z25" s="49">
        <f t="shared" si="1"/>
        <v>900</v>
      </c>
      <c r="AA25" s="11">
        <v>500</v>
      </c>
      <c r="AB25" s="11"/>
      <c r="AC25" s="11">
        <v>400</v>
      </c>
      <c r="AD25" s="11"/>
      <c r="AE25" s="11"/>
      <c r="AF25" s="11"/>
      <c r="AG25" s="49">
        <f t="shared" si="2"/>
        <v>0</v>
      </c>
      <c r="AH25" s="11"/>
      <c r="AI25" s="11"/>
      <c r="AJ25" s="11">
        <f t="shared" si="27"/>
        <v>500</v>
      </c>
      <c r="AK25" s="11"/>
      <c r="AL25" s="49">
        <f t="shared" si="3"/>
        <v>0</v>
      </c>
      <c r="AM25" s="11"/>
      <c r="AN25" s="11"/>
      <c r="AO25" s="11"/>
      <c r="AP25" s="11"/>
      <c r="AQ25" s="11"/>
      <c r="AR25" s="49">
        <f t="shared" si="4"/>
        <v>0</v>
      </c>
      <c r="AS25" s="11"/>
      <c r="AT25" s="11"/>
      <c r="AU25" s="11"/>
      <c r="AV25" s="11"/>
      <c r="AW25" s="11"/>
      <c r="AX25" s="11"/>
      <c r="AY25" s="11"/>
      <c r="AZ25" s="11"/>
      <c r="BA25" s="11"/>
      <c r="BB25" s="11"/>
      <c r="BC25" s="49"/>
      <c r="BD25" s="11"/>
      <c r="BE25" s="11"/>
      <c r="BF25" s="11"/>
      <c r="BG25" s="11"/>
      <c r="BH25" s="11"/>
      <c r="BI25" s="11"/>
      <c r="BJ25" s="11"/>
      <c r="BK25" s="49">
        <f t="shared" si="6"/>
        <v>0</v>
      </c>
      <c r="BL25" s="11"/>
      <c r="BM25" s="11"/>
      <c r="BN25" s="11"/>
      <c r="BO25" s="11"/>
      <c r="BP25" s="11"/>
      <c r="BQ25" s="49">
        <f t="shared" si="7"/>
        <v>0</v>
      </c>
      <c r="BR25" s="11">
        <f t="shared" si="29"/>
        <v>231.99999999999997</v>
      </c>
      <c r="BS25" s="11">
        <f t="shared" si="30"/>
        <v>168</v>
      </c>
      <c r="BT25" s="11"/>
      <c r="BU25" s="11"/>
      <c r="BV25" s="11"/>
      <c r="BW25" s="11"/>
      <c r="BX25" s="47">
        <f t="shared" si="8"/>
        <v>0</v>
      </c>
      <c r="BY25" s="49">
        <f t="shared" si="9"/>
        <v>900</v>
      </c>
      <c r="BZ25" s="11"/>
      <c r="CA25" s="11"/>
      <c r="CB25" s="11"/>
      <c r="CC25" s="11"/>
      <c r="CD25" s="11"/>
      <c r="CE25" s="11"/>
      <c r="CF25" s="11"/>
      <c r="CG25" s="11"/>
      <c r="CH25" s="11"/>
      <c r="CI25" s="11"/>
      <c r="CJ25" s="11"/>
      <c r="CK25" s="11"/>
      <c r="CL25" s="49"/>
      <c r="CM25" s="15"/>
      <c r="CN25" s="11"/>
      <c r="CO25" s="11"/>
      <c r="CP25" s="11"/>
      <c r="CQ25" s="11"/>
      <c r="CR25" s="11"/>
      <c r="CS25" s="11"/>
      <c r="CT25" s="11"/>
      <c r="CU25" s="11"/>
      <c r="CV25" s="11"/>
      <c r="CW25" s="11"/>
      <c r="CX25" s="11"/>
      <c r="CY25" s="26"/>
      <c r="CZ25" s="15"/>
      <c r="DA25" s="11"/>
      <c r="DB25" s="11"/>
      <c r="DC25" s="11"/>
      <c r="DD25" s="11"/>
      <c r="DE25" s="11"/>
      <c r="DF25" s="11"/>
      <c r="DG25" s="11"/>
      <c r="DH25" s="11"/>
      <c r="DI25" s="11"/>
      <c r="DJ25" s="11"/>
      <c r="DK25" s="11"/>
      <c r="DL25" s="26"/>
    </row>
    <row r="26" spans="1:116" ht="13.5" customHeight="1">
      <c r="A26" s="47"/>
      <c r="B26" s="49" t="s">
        <v>566</v>
      </c>
      <c r="C26" s="69" t="s">
        <v>1800</v>
      </c>
      <c r="D26" s="4" t="s">
        <v>183</v>
      </c>
      <c r="E26" s="8" t="s">
        <v>194</v>
      </c>
      <c r="F26" s="5" t="s">
        <v>1803</v>
      </c>
      <c r="G26" s="4" t="s">
        <v>1792</v>
      </c>
      <c r="H26" s="531">
        <v>1000</v>
      </c>
      <c r="I26" s="11"/>
      <c r="J26" s="11"/>
      <c r="K26" s="11"/>
      <c r="L26" s="11"/>
      <c r="M26" s="11"/>
      <c r="N26" s="11"/>
      <c r="O26" s="11"/>
      <c r="P26" s="11"/>
      <c r="Q26" s="26">
        <f t="shared" si="26"/>
        <v>1000</v>
      </c>
      <c r="R26" s="15"/>
      <c r="S26" s="11"/>
      <c r="T26" s="11">
        <v>1000</v>
      </c>
      <c r="U26" s="11"/>
      <c r="V26" s="11"/>
      <c r="W26" s="11"/>
      <c r="X26" s="11"/>
      <c r="Y26" s="11"/>
      <c r="Z26" s="49">
        <f t="shared" si="1"/>
        <v>1000</v>
      </c>
      <c r="AA26" s="11">
        <v>40</v>
      </c>
      <c r="AB26" s="11"/>
      <c r="AC26" s="11">
        <f>1202-242</f>
        <v>960</v>
      </c>
      <c r="AD26" s="11"/>
      <c r="AE26" s="11"/>
      <c r="AF26" s="11"/>
      <c r="AG26" s="49">
        <f t="shared" si="2"/>
        <v>0</v>
      </c>
      <c r="AH26" s="11"/>
      <c r="AI26" s="11"/>
      <c r="AJ26" s="11">
        <f t="shared" si="27"/>
        <v>40</v>
      </c>
      <c r="AK26" s="11"/>
      <c r="AL26" s="49">
        <f t="shared" si="3"/>
        <v>0</v>
      </c>
      <c r="AM26" s="11"/>
      <c r="AN26" s="11"/>
      <c r="AO26" s="11"/>
      <c r="AP26" s="11"/>
      <c r="AQ26" s="11"/>
      <c r="AR26" s="49">
        <f t="shared" si="4"/>
        <v>0</v>
      </c>
      <c r="AS26" s="11"/>
      <c r="AT26" s="11"/>
      <c r="AU26" s="11"/>
      <c r="AV26" s="11"/>
      <c r="AW26" s="11"/>
      <c r="AX26" s="11"/>
      <c r="AY26" s="11"/>
      <c r="AZ26" s="11"/>
      <c r="BA26" s="11"/>
      <c r="BB26" s="11"/>
      <c r="BC26" s="49">
        <f t="shared" si="17"/>
        <v>0</v>
      </c>
      <c r="BD26" s="11"/>
      <c r="BE26" s="11"/>
      <c r="BF26" s="11"/>
      <c r="BG26" s="11"/>
      <c r="BH26" s="11"/>
      <c r="BI26" s="11"/>
      <c r="BJ26" s="11"/>
      <c r="BK26" s="49">
        <f t="shared" si="6"/>
        <v>0</v>
      </c>
      <c r="BL26" s="11"/>
      <c r="BM26" s="11"/>
      <c r="BN26" s="11"/>
      <c r="BO26" s="11"/>
      <c r="BP26" s="11"/>
      <c r="BQ26" s="49">
        <f t="shared" si="7"/>
        <v>0</v>
      </c>
      <c r="BR26" s="11">
        <f t="shared" si="29"/>
        <v>556.79999999999995</v>
      </c>
      <c r="BS26" s="11">
        <f t="shared" si="30"/>
        <v>403.2</v>
      </c>
      <c r="BT26" s="11"/>
      <c r="BU26" s="11"/>
      <c r="BV26" s="11"/>
      <c r="BW26" s="11"/>
      <c r="BX26" s="47">
        <f t="shared" si="8"/>
        <v>0</v>
      </c>
      <c r="BY26" s="49">
        <f t="shared" si="9"/>
        <v>1000</v>
      </c>
      <c r="BZ26" s="11"/>
      <c r="CA26" s="11"/>
      <c r="CB26" s="11"/>
      <c r="CC26" s="11"/>
      <c r="CD26" s="11"/>
      <c r="CE26" s="11"/>
      <c r="CF26" s="11"/>
      <c r="CG26" s="11"/>
      <c r="CH26" s="11"/>
      <c r="CI26" s="11"/>
      <c r="CJ26" s="11"/>
      <c r="CK26" s="11"/>
      <c r="CL26" s="49">
        <f t="shared" si="21"/>
        <v>0</v>
      </c>
      <c r="CM26" s="15"/>
      <c r="CN26" s="11"/>
      <c r="CO26" s="11"/>
      <c r="CP26" s="11"/>
      <c r="CQ26" s="11"/>
      <c r="CR26" s="11"/>
      <c r="CS26" s="11"/>
      <c r="CT26" s="11"/>
      <c r="CU26" s="11"/>
      <c r="CV26" s="11"/>
      <c r="CW26" s="11"/>
      <c r="CX26" s="11"/>
      <c r="CY26" s="26">
        <f t="shared" si="23"/>
        <v>0</v>
      </c>
      <c r="CZ26" s="15"/>
      <c r="DA26" s="11"/>
      <c r="DB26" s="11"/>
      <c r="DC26" s="11"/>
      <c r="DD26" s="11"/>
      <c r="DE26" s="11"/>
      <c r="DF26" s="11"/>
      <c r="DG26" s="11"/>
      <c r="DH26" s="11"/>
      <c r="DI26" s="11"/>
      <c r="DJ26" s="11"/>
      <c r="DK26" s="11"/>
      <c r="DL26" s="26">
        <f t="shared" si="25"/>
        <v>0</v>
      </c>
    </row>
    <row r="27" spans="1:116" ht="13.5" customHeight="1">
      <c r="A27" s="47"/>
      <c r="B27" s="49" t="s">
        <v>1511</v>
      </c>
      <c r="C27" s="69" t="s">
        <v>1800</v>
      </c>
      <c r="D27" s="4" t="s">
        <v>183</v>
      </c>
      <c r="E27" s="4" t="s">
        <v>195</v>
      </c>
      <c r="F27" s="5" t="s">
        <v>1803</v>
      </c>
      <c r="G27" s="4" t="s">
        <v>1792</v>
      </c>
      <c r="H27" s="15">
        <v>265</v>
      </c>
      <c r="I27" s="11">
        <v>24</v>
      </c>
      <c r="J27" s="11"/>
      <c r="K27" s="11"/>
      <c r="L27" s="11"/>
      <c r="M27" s="11"/>
      <c r="N27" s="11"/>
      <c r="O27" s="11"/>
      <c r="P27" s="11"/>
      <c r="Q27" s="26">
        <f t="shared" si="26"/>
        <v>289</v>
      </c>
      <c r="R27" s="15"/>
      <c r="S27" s="11"/>
      <c r="T27" s="11">
        <v>289</v>
      </c>
      <c r="U27" s="11"/>
      <c r="V27" s="11"/>
      <c r="W27" s="11"/>
      <c r="X27" s="11"/>
      <c r="Y27" s="11"/>
      <c r="Z27" s="49">
        <f t="shared" si="1"/>
        <v>289</v>
      </c>
      <c r="AA27" s="11">
        <v>20</v>
      </c>
      <c r="AB27" s="11"/>
      <c r="AC27" s="11">
        <v>245</v>
      </c>
      <c r="AD27" s="11"/>
      <c r="AE27" s="11"/>
      <c r="AF27" s="11">
        <v>24</v>
      </c>
      <c r="AG27" s="49">
        <f t="shared" si="2"/>
        <v>0</v>
      </c>
      <c r="AH27" s="11"/>
      <c r="AI27" s="11"/>
      <c r="AJ27" s="11">
        <f t="shared" si="27"/>
        <v>20</v>
      </c>
      <c r="AK27" s="11"/>
      <c r="AL27" s="49">
        <f t="shared" si="3"/>
        <v>0</v>
      </c>
      <c r="AM27" s="11"/>
      <c r="AN27" s="11"/>
      <c r="AO27" s="11"/>
      <c r="AP27" s="11"/>
      <c r="AQ27" s="11"/>
      <c r="AR27" s="49">
        <f t="shared" si="4"/>
        <v>0</v>
      </c>
      <c r="AS27" s="11"/>
      <c r="AT27" s="11"/>
      <c r="AU27" s="11"/>
      <c r="AV27" s="11"/>
      <c r="AW27" s="11"/>
      <c r="AX27" s="11"/>
      <c r="AY27" s="11"/>
      <c r="AZ27" s="11"/>
      <c r="BA27" s="11"/>
      <c r="BB27" s="11"/>
      <c r="BC27" s="49"/>
      <c r="BD27" s="11"/>
      <c r="BE27" s="11"/>
      <c r="BF27" s="11"/>
      <c r="BG27" s="11"/>
      <c r="BH27" s="519">
        <v>24</v>
      </c>
      <c r="BI27" s="11"/>
      <c r="BJ27" s="11"/>
      <c r="BK27" s="49">
        <f t="shared" si="6"/>
        <v>0</v>
      </c>
      <c r="BL27" s="11"/>
      <c r="BM27" s="11"/>
      <c r="BN27" s="11"/>
      <c r="BO27" s="11"/>
      <c r="BP27" s="11"/>
      <c r="BQ27" s="49">
        <f t="shared" si="7"/>
        <v>0</v>
      </c>
      <c r="BR27" s="11">
        <f t="shared" si="29"/>
        <v>142.1</v>
      </c>
      <c r="BS27" s="11">
        <f t="shared" si="30"/>
        <v>102.89999999999999</v>
      </c>
      <c r="BT27" s="11"/>
      <c r="BU27" s="11"/>
      <c r="BV27" s="11"/>
      <c r="BW27" s="11"/>
      <c r="BX27" s="47">
        <f t="shared" si="8"/>
        <v>0</v>
      </c>
      <c r="BY27" s="49">
        <f t="shared" si="9"/>
        <v>289</v>
      </c>
      <c r="BZ27" s="11"/>
      <c r="CA27" s="11"/>
      <c r="CB27" s="11"/>
      <c r="CC27" s="11"/>
      <c r="CD27" s="11"/>
      <c r="CE27" s="11"/>
      <c r="CF27" s="11"/>
      <c r="CG27" s="11"/>
      <c r="CH27" s="11"/>
      <c r="CI27" s="11"/>
      <c r="CJ27" s="11"/>
      <c r="CK27" s="11"/>
      <c r="CL27" s="49"/>
      <c r="CM27" s="15"/>
      <c r="CN27" s="11"/>
      <c r="CO27" s="11"/>
      <c r="CP27" s="11"/>
      <c r="CQ27" s="11"/>
      <c r="CR27" s="11"/>
      <c r="CS27" s="11"/>
      <c r="CT27" s="11"/>
      <c r="CU27" s="11"/>
      <c r="CV27" s="11"/>
      <c r="CW27" s="11"/>
      <c r="CX27" s="11"/>
      <c r="CY27" s="26"/>
      <c r="CZ27" s="15"/>
      <c r="DA27" s="11"/>
      <c r="DB27" s="11"/>
      <c r="DC27" s="11"/>
      <c r="DD27" s="11"/>
      <c r="DE27" s="11"/>
      <c r="DF27" s="11"/>
      <c r="DG27" s="11"/>
      <c r="DH27" s="11"/>
      <c r="DI27" s="11"/>
      <c r="DJ27" s="11"/>
      <c r="DK27" s="11"/>
      <c r="DL27" s="26"/>
    </row>
    <row r="28" spans="1:116" ht="13.5" customHeight="1">
      <c r="A28" s="47"/>
      <c r="B28" s="49" t="s">
        <v>566</v>
      </c>
      <c r="C28" s="69" t="s">
        <v>1800</v>
      </c>
      <c r="D28" s="4" t="s">
        <v>183</v>
      </c>
      <c r="E28" s="4" t="s">
        <v>196</v>
      </c>
      <c r="F28" s="5" t="s">
        <v>1803</v>
      </c>
      <c r="G28" s="4" t="s">
        <v>1792</v>
      </c>
      <c r="H28" s="15">
        <v>98</v>
      </c>
      <c r="I28" s="11"/>
      <c r="J28" s="11"/>
      <c r="K28" s="11"/>
      <c r="L28" s="11"/>
      <c r="M28" s="11"/>
      <c r="N28" s="11"/>
      <c r="O28" s="11"/>
      <c r="P28" s="11"/>
      <c r="Q28" s="26">
        <f t="shared" si="26"/>
        <v>98</v>
      </c>
      <c r="R28" s="15"/>
      <c r="S28" s="11"/>
      <c r="T28" s="11">
        <v>98</v>
      </c>
      <c r="U28" s="11"/>
      <c r="V28" s="11"/>
      <c r="W28" s="11"/>
      <c r="X28" s="11"/>
      <c r="Y28" s="11"/>
      <c r="Z28" s="49">
        <f t="shared" si="1"/>
        <v>98</v>
      </c>
      <c r="AA28" s="11">
        <v>20</v>
      </c>
      <c r="AB28" s="11"/>
      <c r="AC28" s="11">
        <v>78</v>
      </c>
      <c r="AD28" s="11"/>
      <c r="AE28" s="11"/>
      <c r="AF28" s="11"/>
      <c r="AG28" s="49">
        <f t="shared" si="2"/>
        <v>0</v>
      </c>
      <c r="AH28" s="11"/>
      <c r="AI28" s="11"/>
      <c r="AJ28" s="11">
        <f t="shared" si="27"/>
        <v>20</v>
      </c>
      <c r="AK28" s="11"/>
      <c r="AL28" s="49">
        <f t="shared" si="3"/>
        <v>0</v>
      </c>
      <c r="AM28" s="11"/>
      <c r="AN28" s="11"/>
      <c r="AO28" s="11"/>
      <c r="AP28" s="11"/>
      <c r="AQ28" s="11"/>
      <c r="AR28" s="49">
        <f t="shared" si="4"/>
        <v>0</v>
      </c>
      <c r="AS28" s="11"/>
      <c r="AT28" s="11"/>
      <c r="AU28" s="11"/>
      <c r="AV28" s="11"/>
      <c r="AW28" s="11"/>
      <c r="AX28" s="11"/>
      <c r="AY28" s="11"/>
      <c r="AZ28" s="11"/>
      <c r="BA28" s="11"/>
      <c r="BB28" s="11"/>
      <c r="BC28" s="49"/>
      <c r="BD28" s="11"/>
      <c r="BE28" s="11"/>
      <c r="BF28" s="11"/>
      <c r="BG28" s="11"/>
      <c r="BH28" s="11"/>
      <c r="BI28" s="11"/>
      <c r="BJ28" s="11"/>
      <c r="BK28" s="49">
        <f t="shared" si="6"/>
        <v>0</v>
      </c>
      <c r="BL28" s="11"/>
      <c r="BM28" s="11"/>
      <c r="BN28" s="11"/>
      <c r="BO28" s="11"/>
      <c r="BP28" s="11"/>
      <c r="BQ28" s="49">
        <f t="shared" si="7"/>
        <v>0</v>
      </c>
      <c r="BR28" s="11">
        <f t="shared" si="29"/>
        <v>45.239999999999995</v>
      </c>
      <c r="BS28" s="11">
        <f t="shared" si="30"/>
        <v>32.76</v>
      </c>
      <c r="BT28" s="11"/>
      <c r="BU28" s="11"/>
      <c r="BV28" s="11"/>
      <c r="BW28" s="11"/>
      <c r="BX28" s="47">
        <f t="shared" si="8"/>
        <v>0</v>
      </c>
      <c r="BY28" s="49">
        <f t="shared" si="9"/>
        <v>98</v>
      </c>
      <c r="BZ28" s="11"/>
      <c r="CA28" s="11"/>
      <c r="CB28" s="11"/>
      <c r="CC28" s="11"/>
      <c r="CD28" s="11"/>
      <c r="CE28" s="11"/>
      <c r="CF28" s="11"/>
      <c r="CG28" s="11"/>
      <c r="CH28" s="11"/>
      <c r="CI28" s="11"/>
      <c r="CJ28" s="11"/>
      <c r="CK28" s="11"/>
      <c r="CL28" s="49"/>
      <c r="CM28" s="15"/>
      <c r="CN28" s="11"/>
      <c r="CO28" s="11"/>
      <c r="CP28" s="11"/>
      <c r="CQ28" s="11"/>
      <c r="CR28" s="11"/>
      <c r="CS28" s="11"/>
      <c r="CT28" s="11"/>
      <c r="CU28" s="11"/>
      <c r="CV28" s="11"/>
      <c r="CW28" s="11"/>
      <c r="CX28" s="11"/>
      <c r="CY28" s="26"/>
      <c r="CZ28" s="15"/>
      <c r="DA28" s="11"/>
      <c r="DB28" s="11"/>
      <c r="DC28" s="11"/>
      <c r="DD28" s="11"/>
      <c r="DE28" s="11"/>
      <c r="DF28" s="11"/>
      <c r="DG28" s="11"/>
      <c r="DH28" s="11"/>
      <c r="DI28" s="11"/>
      <c r="DJ28" s="11"/>
      <c r="DK28" s="11"/>
      <c r="DL28" s="26"/>
    </row>
    <row r="29" spans="1:116" ht="13.5" customHeight="1">
      <c r="A29" s="47"/>
      <c r="B29" s="49" t="s">
        <v>566</v>
      </c>
      <c r="C29" s="69" t="s">
        <v>1800</v>
      </c>
      <c r="D29" s="4" t="s">
        <v>183</v>
      </c>
      <c r="E29" s="4" t="s">
        <v>1592</v>
      </c>
      <c r="F29" s="5" t="s">
        <v>1803</v>
      </c>
      <c r="G29" s="4" t="s">
        <v>1593</v>
      </c>
      <c r="H29" s="15">
        <v>1100</v>
      </c>
      <c r="I29" s="11"/>
      <c r="J29" s="11"/>
      <c r="K29" s="11"/>
      <c r="L29" s="11"/>
      <c r="M29" s="11"/>
      <c r="N29" s="11"/>
      <c r="O29" s="11"/>
      <c r="P29" s="11"/>
      <c r="Q29" s="26">
        <f t="shared" si="26"/>
        <v>1100</v>
      </c>
      <c r="R29" s="15"/>
      <c r="S29" s="11"/>
      <c r="T29" s="11">
        <v>1100</v>
      </c>
      <c r="U29" s="11"/>
      <c r="V29" s="11"/>
      <c r="W29" s="11"/>
      <c r="X29" s="11"/>
      <c r="Y29" s="11"/>
      <c r="Z29" s="49">
        <f t="shared" si="1"/>
        <v>1100</v>
      </c>
      <c r="AA29" s="11">
        <v>0</v>
      </c>
      <c r="AB29" s="11"/>
      <c r="AC29" s="11">
        <v>1100</v>
      </c>
      <c r="AD29" s="11"/>
      <c r="AE29" s="11"/>
      <c r="AF29" s="11"/>
      <c r="AG29" s="49">
        <f t="shared" si="2"/>
        <v>0</v>
      </c>
      <c r="AH29" s="11"/>
      <c r="AI29" s="11"/>
      <c r="AJ29" s="11">
        <f t="shared" si="27"/>
        <v>0</v>
      </c>
      <c r="AK29" s="11"/>
      <c r="AL29" s="49">
        <f t="shared" si="3"/>
        <v>0</v>
      </c>
      <c r="AM29" s="11"/>
      <c r="AN29" s="11"/>
      <c r="AO29" s="11"/>
      <c r="AP29" s="11"/>
      <c r="AQ29" s="11"/>
      <c r="AR29" s="49">
        <f t="shared" si="4"/>
        <v>0</v>
      </c>
      <c r="AS29" s="11"/>
      <c r="AT29" s="11"/>
      <c r="AU29" s="11"/>
      <c r="AV29" s="11"/>
      <c r="AW29" s="11"/>
      <c r="AX29" s="11"/>
      <c r="AY29" s="11"/>
      <c r="AZ29" s="11"/>
      <c r="BA29" s="11"/>
      <c r="BB29" s="11"/>
      <c r="BC29" s="49"/>
      <c r="BD29" s="11"/>
      <c r="BE29" s="11"/>
      <c r="BF29" s="11"/>
      <c r="BG29" s="11"/>
      <c r="BH29" s="11"/>
      <c r="BI29" s="11"/>
      <c r="BJ29" s="11"/>
      <c r="BK29" s="49">
        <f t="shared" si="6"/>
        <v>0</v>
      </c>
      <c r="BL29" s="11"/>
      <c r="BM29" s="11"/>
      <c r="BN29" s="11"/>
      <c r="BO29" s="11"/>
      <c r="BP29" s="11"/>
      <c r="BQ29" s="49">
        <f t="shared" si="7"/>
        <v>0</v>
      </c>
      <c r="BR29" s="11">
        <f t="shared" si="29"/>
        <v>638</v>
      </c>
      <c r="BS29" s="11">
        <f t="shared" si="30"/>
        <v>462</v>
      </c>
      <c r="BT29" s="11"/>
      <c r="BU29" s="11"/>
      <c r="BV29" s="11"/>
      <c r="BW29" s="11"/>
      <c r="BX29" s="47">
        <f t="shared" si="8"/>
        <v>0</v>
      </c>
      <c r="BY29" s="49">
        <f t="shared" si="9"/>
        <v>1100</v>
      </c>
      <c r="BZ29" s="11"/>
      <c r="CA29" s="11"/>
      <c r="CB29" s="11"/>
      <c r="CC29" s="11"/>
      <c r="CD29" s="11"/>
      <c r="CE29" s="11"/>
      <c r="CF29" s="11"/>
      <c r="CG29" s="11"/>
      <c r="CH29" s="11"/>
      <c r="CI29" s="11"/>
      <c r="CJ29" s="11"/>
      <c r="CK29" s="11"/>
      <c r="CL29" s="49"/>
      <c r="CM29" s="15"/>
      <c r="CN29" s="11"/>
      <c r="CO29" s="11"/>
      <c r="CP29" s="11"/>
      <c r="CQ29" s="11"/>
      <c r="CR29" s="11"/>
      <c r="CS29" s="11"/>
      <c r="CT29" s="11"/>
      <c r="CU29" s="11"/>
      <c r="CV29" s="11"/>
      <c r="CW29" s="11"/>
      <c r="CX29" s="11"/>
      <c r="CY29" s="26"/>
      <c r="CZ29" s="15"/>
      <c r="DA29" s="11"/>
      <c r="DB29" s="11"/>
      <c r="DC29" s="11"/>
      <c r="DD29" s="11"/>
      <c r="DE29" s="11"/>
      <c r="DF29" s="11"/>
      <c r="DG29" s="11"/>
      <c r="DH29" s="11"/>
      <c r="DI29" s="11"/>
      <c r="DJ29" s="11"/>
      <c r="DK29" s="11"/>
      <c r="DL29" s="26"/>
    </row>
    <row r="30" spans="1:116" ht="13.5" customHeight="1">
      <c r="A30" s="47"/>
      <c r="B30" s="49" t="s">
        <v>566</v>
      </c>
      <c r="C30" s="69" t="s">
        <v>1800</v>
      </c>
      <c r="D30" s="4" t="s">
        <v>183</v>
      </c>
      <c r="E30" s="4" t="s">
        <v>197</v>
      </c>
      <c r="F30" s="5" t="s">
        <v>1803</v>
      </c>
      <c r="G30" s="4" t="s">
        <v>1593</v>
      </c>
      <c r="H30" s="15">
        <v>500</v>
      </c>
      <c r="I30" s="11"/>
      <c r="J30" s="11"/>
      <c r="K30" s="11"/>
      <c r="L30" s="11"/>
      <c r="M30" s="11"/>
      <c r="N30" s="11"/>
      <c r="O30" s="11"/>
      <c r="P30" s="11"/>
      <c r="Q30" s="26">
        <f t="shared" si="26"/>
        <v>500</v>
      </c>
      <c r="R30" s="15"/>
      <c r="S30" s="11"/>
      <c r="T30" s="11">
        <v>500</v>
      </c>
      <c r="U30" s="11"/>
      <c r="V30" s="11"/>
      <c r="W30" s="11"/>
      <c r="X30" s="11"/>
      <c r="Y30" s="11"/>
      <c r="Z30" s="49">
        <f t="shared" si="1"/>
        <v>500</v>
      </c>
      <c r="AA30" s="11">
        <v>0</v>
      </c>
      <c r="AB30" s="11"/>
      <c r="AC30" s="11">
        <v>500</v>
      </c>
      <c r="AD30" s="11"/>
      <c r="AE30" s="11"/>
      <c r="AF30" s="11"/>
      <c r="AG30" s="49">
        <f t="shared" si="2"/>
        <v>0</v>
      </c>
      <c r="AH30" s="11"/>
      <c r="AI30" s="11"/>
      <c r="AJ30" s="11">
        <f t="shared" si="27"/>
        <v>0</v>
      </c>
      <c r="AK30" s="11"/>
      <c r="AL30" s="49">
        <f t="shared" si="3"/>
        <v>0</v>
      </c>
      <c r="AM30" s="11"/>
      <c r="AN30" s="11"/>
      <c r="AO30" s="11"/>
      <c r="AP30" s="11"/>
      <c r="AQ30" s="11"/>
      <c r="AR30" s="49">
        <f t="shared" si="4"/>
        <v>0</v>
      </c>
      <c r="AS30" s="11"/>
      <c r="AT30" s="11"/>
      <c r="AU30" s="11"/>
      <c r="AV30" s="11"/>
      <c r="AW30" s="11"/>
      <c r="AX30" s="11"/>
      <c r="AY30" s="11"/>
      <c r="AZ30" s="11"/>
      <c r="BA30" s="11"/>
      <c r="BB30" s="11"/>
      <c r="BC30" s="49"/>
      <c r="BD30" s="11"/>
      <c r="BE30" s="11"/>
      <c r="BF30" s="11"/>
      <c r="BG30" s="11"/>
      <c r="BH30" s="11"/>
      <c r="BI30" s="11"/>
      <c r="BJ30" s="11"/>
      <c r="BK30" s="49">
        <f t="shared" si="6"/>
        <v>0</v>
      </c>
      <c r="BL30" s="11"/>
      <c r="BM30" s="11"/>
      <c r="BN30" s="11"/>
      <c r="BO30" s="11"/>
      <c r="BP30" s="11"/>
      <c r="BQ30" s="49">
        <f t="shared" si="7"/>
        <v>0</v>
      </c>
      <c r="BR30" s="11">
        <f t="shared" si="29"/>
        <v>290</v>
      </c>
      <c r="BS30" s="11">
        <f t="shared" si="30"/>
        <v>210</v>
      </c>
      <c r="BT30" s="11"/>
      <c r="BU30" s="11"/>
      <c r="BV30" s="11"/>
      <c r="BW30" s="11"/>
      <c r="BX30" s="47">
        <f t="shared" si="8"/>
        <v>0</v>
      </c>
      <c r="BY30" s="49">
        <f t="shared" si="9"/>
        <v>500</v>
      </c>
      <c r="BZ30" s="11"/>
      <c r="CA30" s="11"/>
      <c r="CB30" s="11"/>
      <c r="CC30" s="11"/>
      <c r="CD30" s="11"/>
      <c r="CE30" s="11"/>
      <c r="CF30" s="11"/>
      <c r="CG30" s="11"/>
      <c r="CH30" s="11"/>
      <c r="CI30" s="11"/>
      <c r="CJ30" s="11"/>
      <c r="CK30" s="11"/>
      <c r="CL30" s="49"/>
      <c r="CM30" s="15"/>
      <c r="CN30" s="11"/>
      <c r="CO30" s="11"/>
      <c r="CP30" s="11"/>
      <c r="CQ30" s="11"/>
      <c r="CR30" s="11"/>
      <c r="CS30" s="11"/>
      <c r="CT30" s="11"/>
      <c r="CU30" s="11"/>
      <c r="CV30" s="11"/>
      <c r="CW30" s="11"/>
      <c r="CX30" s="11"/>
      <c r="CY30" s="26"/>
      <c r="CZ30" s="15"/>
      <c r="DA30" s="11"/>
      <c r="DB30" s="11"/>
      <c r="DC30" s="11"/>
      <c r="DD30" s="11"/>
      <c r="DE30" s="11"/>
      <c r="DF30" s="11"/>
      <c r="DG30" s="11"/>
      <c r="DH30" s="11"/>
      <c r="DI30" s="11"/>
      <c r="DJ30" s="11"/>
      <c r="DK30" s="11"/>
      <c r="DL30" s="26"/>
    </row>
    <row r="31" spans="1:116" ht="13.5" customHeight="1">
      <c r="A31" s="47"/>
      <c r="B31" s="49" t="s">
        <v>566</v>
      </c>
      <c r="C31" s="69" t="s">
        <v>1800</v>
      </c>
      <c r="D31" s="4" t="s">
        <v>183</v>
      </c>
      <c r="E31" s="4" t="s">
        <v>198</v>
      </c>
      <c r="F31" s="5" t="s">
        <v>1803</v>
      </c>
      <c r="G31" s="4" t="s">
        <v>1593</v>
      </c>
      <c r="H31" s="15">
        <v>700</v>
      </c>
      <c r="I31" s="11"/>
      <c r="J31" s="11"/>
      <c r="K31" s="11"/>
      <c r="L31" s="11"/>
      <c r="M31" s="11"/>
      <c r="N31" s="11"/>
      <c r="O31" s="11"/>
      <c r="P31" s="11"/>
      <c r="Q31" s="26">
        <f t="shared" si="26"/>
        <v>700</v>
      </c>
      <c r="R31" s="15"/>
      <c r="S31" s="11"/>
      <c r="T31" s="11">
        <v>700</v>
      </c>
      <c r="U31" s="11"/>
      <c r="V31" s="11"/>
      <c r="W31" s="11"/>
      <c r="X31" s="11"/>
      <c r="Y31" s="11"/>
      <c r="Z31" s="49">
        <f t="shared" si="1"/>
        <v>700</v>
      </c>
      <c r="AA31" s="11">
        <v>0</v>
      </c>
      <c r="AB31" s="11"/>
      <c r="AC31" s="11">
        <v>700</v>
      </c>
      <c r="AD31" s="11"/>
      <c r="AE31" s="11"/>
      <c r="AF31" s="11"/>
      <c r="AG31" s="49">
        <f t="shared" si="2"/>
        <v>0</v>
      </c>
      <c r="AH31" s="11"/>
      <c r="AI31" s="11"/>
      <c r="AJ31" s="11">
        <f t="shared" si="27"/>
        <v>0</v>
      </c>
      <c r="AK31" s="11"/>
      <c r="AL31" s="49">
        <f t="shared" si="3"/>
        <v>0</v>
      </c>
      <c r="AM31" s="11"/>
      <c r="AN31" s="11"/>
      <c r="AO31" s="11"/>
      <c r="AP31" s="11"/>
      <c r="AQ31" s="11"/>
      <c r="AR31" s="49">
        <f t="shared" si="4"/>
        <v>0</v>
      </c>
      <c r="AS31" s="11"/>
      <c r="AT31" s="11"/>
      <c r="AU31" s="11"/>
      <c r="AV31" s="11"/>
      <c r="AW31" s="11"/>
      <c r="AX31" s="11"/>
      <c r="AY31" s="11"/>
      <c r="AZ31" s="11"/>
      <c r="BA31" s="11"/>
      <c r="BB31" s="11"/>
      <c r="BC31" s="49"/>
      <c r="BD31" s="11"/>
      <c r="BE31" s="11"/>
      <c r="BF31" s="11"/>
      <c r="BG31" s="11"/>
      <c r="BH31" s="11"/>
      <c r="BI31" s="11"/>
      <c r="BJ31" s="11"/>
      <c r="BK31" s="49">
        <f t="shared" si="6"/>
        <v>0</v>
      </c>
      <c r="BL31" s="11"/>
      <c r="BM31" s="11"/>
      <c r="BN31" s="11"/>
      <c r="BO31" s="11"/>
      <c r="BP31" s="11"/>
      <c r="BQ31" s="49">
        <f t="shared" si="7"/>
        <v>0</v>
      </c>
      <c r="BR31" s="11">
        <f t="shared" si="29"/>
        <v>406</v>
      </c>
      <c r="BS31" s="11">
        <f t="shared" si="30"/>
        <v>294</v>
      </c>
      <c r="BT31" s="11"/>
      <c r="BU31" s="11"/>
      <c r="BV31" s="11"/>
      <c r="BW31" s="11"/>
      <c r="BX31" s="47">
        <f t="shared" si="8"/>
        <v>0</v>
      </c>
      <c r="BY31" s="49">
        <f t="shared" si="9"/>
        <v>700</v>
      </c>
      <c r="BZ31" s="11"/>
      <c r="CA31" s="11"/>
      <c r="CB31" s="11"/>
      <c r="CC31" s="11"/>
      <c r="CD31" s="11"/>
      <c r="CE31" s="11"/>
      <c r="CF31" s="11"/>
      <c r="CG31" s="11"/>
      <c r="CH31" s="11"/>
      <c r="CI31" s="11"/>
      <c r="CJ31" s="11"/>
      <c r="CK31" s="11"/>
      <c r="CL31" s="49"/>
      <c r="CM31" s="15"/>
      <c r="CN31" s="11"/>
      <c r="CO31" s="11"/>
      <c r="CP31" s="11"/>
      <c r="CQ31" s="11"/>
      <c r="CR31" s="11"/>
      <c r="CS31" s="11"/>
      <c r="CT31" s="11"/>
      <c r="CU31" s="11"/>
      <c r="CV31" s="11"/>
      <c r="CW31" s="11"/>
      <c r="CX31" s="11"/>
      <c r="CY31" s="26"/>
      <c r="CZ31" s="15"/>
      <c r="DA31" s="11"/>
      <c r="DB31" s="11"/>
      <c r="DC31" s="11"/>
      <c r="DD31" s="11"/>
      <c r="DE31" s="11"/>
      <c r="DF31" s="11"/>
      <c r="DG31" s="11"/>
      <c r="DH31" s="11"/>
      <c r="DI31" s="11"/>
      <c r="DJ31" s="11"/>
      <c r="DK31" s="11"/>
      <c r="DL31" s="26"/>
    </row>
    <row r="32" spans="1:116" ht="13.5" customHeight="1">
      <c r="A32" s="47"/>
      <c r="B32" s="49" t="s">
        <v>566</v>
      </c>
      <c r="C32" s="69" t="s">
        <v>1800</v>
      </c>
      <c r="D32" s="4" t="s">
        <v>183</v>
      </c>
      <c r="E32" s="4" t="s">
        <v>199</v>
      </c>
      <c r="F32" s="5" t="s">
        <v>1803</v>
      </c>
      <c r="G32" s="4" t="s">
        <v>1792</v>
      </c>
      <c r="H32" s="15">
        <v>676</v>
      </c>
      <c r="I32" s="11"/>
      <c r="J32" s="11"/>
      <c r="K32" s="11"/>
      <c r="L32" s="11"/>
      <c r="M32" s="11"/>
      <c r="N32" s="11"/>
      <c r="O32" s="11"/>
      <c r="P32" s="11"/>
      <c r="Q32" s="26">
        <f t="shared" si="26"/>
        <v>676</v>
      </c>
      <c r="R32" s="15"/>
      <c r="S32" s="11"/>
      <c r="T32" s="11">
        <v>676</v>
      </c>
      <c r="U32" s="11"/>
      <c r="V32" s="11"/>
      <c r="W32" s="11"/>
      <c r="X32" s="11"/>
      <c r="Y32" s="11"/>
      <c r="Z32" s="49">
        <f t="shared" si="1"/>
        <v>676</v>
      </c>
      <c r="AA32" s="11">
        <v>676</v>
      </c>
      <c r="AB32" s="11"/>
      <c r="AC32" s="11"/>
      <c r="AD32" s="11"/>
      <c r="AE32" s="11"/>
      <c r="AF32" s="11"/>
      <c r="AG32" s="49">
        <f t="shared" si="2"/>
        <v>0</v>
      </c>
      <c r="AH32" s="11"/>
      <c r="AI32" s="11"/>
      <c r="AJ32" s="11">
        <f t="shared" si="27"/>
        <v>676</v>
      </c>
      <c r="AK32" s="11"/>
      <c r="AL32" s="49">
        <f t="shared" si="3"/>
        <v>0</v>
      </c>
      <c r="AM32" s="11"/>
      <c r="AN32" s="11"/>
      <c r="AO32" s="11"/>
      <c r="AP32" s="11"/>
      <c r="AQ32" s="11"/>
      <c r="AR32" s="49">
        <f t="shared" si="4"/>
        <v>0</v>
      </c>
      <c r="AS32" s="11"/>
      <c r="AT32" s="11"/>
      <c r="AU32" s="11"/>
      <c r="AV32" s="11"/>
      <c r="AW32" s="11"/>
      <c r="AX32" s="11"/>
      <c r="AY32" s="11"/>
      <c r="AZ32" s="11"/>
      <c r="BA32" s="11"/>
      <c r="BB32" s="11"/>
      <c r="BC32" s="49"/>
      <c r="BD32" s="11"/>
      <c r="BE32" s="11"/>
      <c r="BF32" s="11"/>
      <c r="BG32" s="11"/>
      <c r="BH32" s="11"/>
      <c r="BI32" s="11"/>
      <c r="BJ32" s="11"/>
      <c r="BK32" s="49">
        <f t="shared" si="6"/>
        <v>0</v>
      </c>
      <c r="BL32" s="11"/>
      <c r="BM32" s="11"/>
      <c r="BN32" s="11"/>
      <c r="BO32" s="11"/>
      <c r="BP32" s="11"/>
      <c r="BQ32" s="49">
        <f t="shared" si="7"/>
        <v>0</v>
      </c>
      <c r="BR32" s="11"/>
      <c r="BS32" s="11"/>
      <c r="BT32" s="11"/>
      <c r="BU32" s="11"/>
      <c r="BV32" s="11"/>
      <c r="BW32" s="11"/>
      <c r="BX32" s="47">
        <f t="shared" si="8"/>
        <v>0</v>
      </c>
      <c r="BY32" s="49">
        <f t="shared" si="9"/>
        <v>676</v>
      </c>
      <c r="BZ32" s="11"/>
      <c r="CA32" s="11"/>
      <c r="CB32" s="11"/>
      <c r="CC32" s="11"/>
      <c r="CD32" s="11"/>
      <c r="CE32" s="11"/>
      <c r="CF32" s="11"/>
      <c r="CG32" s="11"/>
      <c r="CH32" s="11"/>
      <c r="CI32" s="11"/>
      <c r="CJ32" s="11"/>
      <c r="CK32" s="11"/>
      <c r="CL32" s="49"/>
      <c r="CM32" s="15"/>
      <c r="CN32" s="11"/>
      <c r="CO32" s="11"/>
      <c r="CP32" s="11"/>
      <c r="CQ32" s="11"/>
      <c r="CR32" s="11"/>
      <c r="CS32" s="11"/>
      <c r="CT32" s="11"/>
      <c r="CU32" s="11"/>
      <c r="CV32" s="11"/>
      <c r="CW32" s="11"/>
      <c r="CX32" s="11"/>
      <c r="CY32" s="26"/>
      <c r="CZ32" s="15"/>
      <c r="DA32" s="11"/>
      <c r="DB32" s="11"/>
      <c r="DC32" s="11"/>
      <c r="DD32" s="11"/>
      <c r="DE32" s="11"/>
      <c r="DF32" s="11"/>
      <c r="DG32" s="11"/>
      <c r="DH32" s="11"/>
      <c r="DI32" s="11"/>
      <c r="DJ32" s="11"/>
      <c r="DK32" s="11"/>
      <c r="DL32" s="26"/>
    </row>
    <row r="33" spans="1:116" ht="13.5" customHeight="1">
      <c r="A33" s="47"/>
      <c r="B33" s="49" t="s">
        <v>567</v>
      </c>
      <c r="C33" s="69" t="s">
        <v>1800</v>
      </c>
      <c r="D33" s="4" t="s">
        <v>183</v>
      </c>
      <c r="E33" s="4" t="s">
        <v>200</v>
      </c>
      <c r="F33" s="5" t="s">
        <v>1803</v>
      </c>
      <c r="G33" s="4" t="s">
        <v>1593</v>
      </c>
      <c r="H33" s="15">
        <v>0</v>
      </c>
      <c r="I33" s="11"/>
      <c r="J33" s="11">
        <v>500</v>
      </c>
      <c r="K33" s="11"/>
      <c r="L33" s="11"/>
      <c r="M33" s="11"/>
      <c r="N33" s="11"/>
      <c r="O33" s="11"/>
      <c r="P33" s="11"/>
      <c r="Q33" s="26">
        <f t="shared" si="26"/>
        <v>500</v>
      </c>
      <c r="R33" s="15"/>
      <c r="S33" s="11"/>
      <c r="T33" s="11">
        <v>500</v>
      </c>
      <c r="U33" s="11"/>
      <c r="V33" s="11"/>
      <c r="W33" s="11"/>
      <c r="X33" s="11"/>
      <c r="Y33" s="11"/>
      <c r="Z33" s="49">
        <f t="shared" si="1"/>
        <v>500</v>
      </c>
      <c r="AA33" s="11">
        <v>500</v>
      </c>
      <c r="AB33" s="11"/>
      <c r="AC33" s="11"/>
      <c r="AD33" s="11"/>
      <c r="AE33" s="11"/>
      <c r="AF33" s="11"/>
      <c r="AG33" s="49">
        <f t="shared" si="2"/>
        <v>0</v>
      </c>
      <c r="AH33" s="11"/>
      <c r="AI33" s="11"/>
      <c r="AJ33" s="11">
        <f t="shared" si="27"/>
        <v>500</v>
      </c>
      <c r="AK33" s="11"/>
      <c r="AL33" s="49">
        <f t="shared" si="3"/>
        <v>0</v>
      </c>
      <c r="AM33" s="11"/>
      <c r="AN33" s="11"/>
      <c r="AO33" s="11"/>
      <c r="AP33" s="11"/>
      <c r="AQ33" s="11"/>
      <c r="AR33" s="49">
        <f t="shared" si="4"/>
        <v>0</v>
      </c>
      <c r="AS33" s="11"/>
      <c r="AT33" s="11"/>
      <c r="AU33" s="11"/>
      <c r="AV33" s="11"/>
      <c r="AW33" s="11"/>
      <c r="AX33" s="11"/>
      <c r="AY33" s="11"/>
      <c r="AZ33" s="11"/>
      <c r="BA33" s="11"/>
      <c r="BB33" s="11"/>
      <c r="BC33" s="49"/>
      <c r="BD33" s="11"/>
      <c r="BE33" s="11"/>
      <c r="BF33" s="11"/>
      <c r="BG33" s="11"/>
      <c r="BH33" s="11"/>
      <c r="BI33" s="11"/>
      <c r="BJ33" s="11"/>
      <c r="BK33" s="49">
        <f t="shared" si="6"/>
        <v>0</v>
      </c>
      <c r="BL33" s="11"/>
      <c r="BM33" s="11"/>
      <c r="BN33" s="11"/>
      <c r="BO33" s="11"/>
      <c r="BP33" s="11"/>
      <c r="BQ33" s="49">
        <f t="shared" si="7"/>
        <v>0</v>
      </c>
      <c r="BR33" s="11"/>
      <c r="BS33" s="11"/>
      <c r="BT33" s="11"/>
      <c r="BU33" s="11"/>
      <c r="BV33" s="11"/>
      <c r="BW33" s="11"/>
      <c r="BX33" s="47">
        <f t="shared" si="8"/>
        <v>0</v>
      </c>
      <c r="BY33" s="49">
        <f t="shared" si="9"/>
        <v>500</v>
      </c>
      <c r="BZ33" s="11"/>
      <c r="CA33" s="11"/>
      <c r="CB33" s="11"/>
      <c r="CC33" s="11"/>
      <c r="CD33" s="11"/>
      <c r="CE33" s="11"/>
      <c r="CF33" s="11"/>
      <c r="CG33" s="11"/>
      <c r="CH33" s="11"/>
      <c r="CI33" s="11"/>
      <c r="CJ33" s="11"/>
      <c r="CK33" s="11"/>
      <c r="CL33" s="49"/>
      <c r="CM33" s="15"/>
      <c r="CN33" s="11"/>
      <c r="CO33" s="11"/>
      <c r="CP33" s="11"/>
      <c r="CQ33" s="11"/>
      <c r="CR33" s="11"/>
      <c r="CS33" s="11"/>
      <c r="CT33" s="11"/>
      <c r="CU33" s="11"/>
      <c r="CV33" s="11"/>
      <c r="CW33" s="11"/>
      <c r="CX33" s="11"/>
      <c r="CY33" s="26"/>
      <c r="CZ33" s="15"/>
      <c r="DA33" s="11"/>
      <c r="DB33" s="11"/>
      <c r="DC33" s="11"/>
      <c r="DD33" s="11"/>
      <c r="DE33" s="11"/>
      <c r="DF33" s="11"/>
      <c r="DG33" s="11"/>
      <c r="DH33" s="11"/>
      <c r="DI33" s="11"/>
      <c r="DJ33" s="11"/>
      <c r="DK33" s="11"/>
      <c r="DL33" s="26"/>
    </row>
    <row r="34" spans="1:116" ht="13.5" customHeight="1">
      <c r="A34" s="47"/>
      <c r="B34" s="49" t="s">
        <v>566</v>
      </c>
      <c r="C34" s="69" t="s">
        <v>1800</v>
      </c>
      <c r="D34" s="4" t="s">
        <v>183</v>
      </c>
      <c r="E34" s="526" t="s">
        <v>688</v>
      </c>
      <c r="F34" s="5" t="s">
        <v>1803</v>
      </c>
      <c r="G34" s="4" t="s">
        <v>1579</v>
      </c>
      <c r="H34" s="533">
        <v>1350</v>
      </c>
      <c r="I34" s="11"/>
      <c r="J34" s="11"/>
      <c r="K34" s="11"/>
      <c r="L34" s="11"/>
      <c r="M34" s="11"/>
      <c r="N34" s="11"/>
      <c r="O34" s="11"/>
      <c r="P34" s="11"/>
      <c r="Q34" s="26">
        <f t="shared" si="26"/>
        <v>1350</v>
      </c>
      <c r="R34" s="15"/>
      <c r="S34" s="11"/>
      <c r="T34" s="518">
        <v>1350</v>
      </c>
      <c r="U34" s="11"/>
      <c r="V34" s="11"/>
      <c r="W34" s="11"/>
      <c r="X34" s="11"/>
      <c r="Y34" s="11"/>
      <c r="Z34" s="49">
        <f t="shared" si="1"/>
        <v>1350</v>
      </c>
      <c r="AA34" s="518">
        <v>1350</v>
      </c>
      <c r="AB34" s="11"/>
      <c r="AC34" s="11"/>
      <c r="AD34" s="11"/>
      <c r="AE34" s="11"/>
      <c r="AF34" s="11"/>
      <c r="AG34" s="49">
        <f t="shared" si="2"/>
        <v>0</v>
      </c>
      <c r="AH34" s="11"/>
      <c r="AI34" s="11"/>
      <c r="AJ34" s="11">
        <f t="shared" si="27"/>
        <v>1350</v>
      </c>
      <c r="AK34" s="11"/>
      <c r="AL34" s="49">
        <f t="shared" si="3"/>
        <v>0</v>
      </c>
      <c r="AM34" s="11"/>
      <c r="AN34" s="11"/>
      <c r="AO34" s="11"/>
      <c r="AP34" s="11"/>
      <c r="AQ34" s="11"/>
      <c r="AR34" s="49">
        <f t="shared" si="4"/>
        <v>0</v>
      </c>
      <c r="AS34" s="11"/>
      <c r="AT34" s="11"/>
      <c r="AU34" s="11"/>
      <c r="AV34" s="11"/>
      <c r="AW34" s="11"/>
      <c r="AX34" s="11"/>
      <c r="AY34" s="11"/>
      <c r="AZ34" s="11"/>
      <c r="BA34" s="11"/>
      <c r="BB34" s="11"/>
      <c r="BC34" s="49"/>
      <c r="BD34" s="11"/>
      <c r="BE34" s="11"/>
      <c r="BF34" s="11"/>
      <c r="BG34" s="11"/>
      <c r="BH34" s="11"/>
      <c r="BI34" s="11"/>
      <c r="BJ34" s="11"/>
      <c r="BK34" s="49">
        <f t="shared" si="6"/>
        <v>0</v>
      </c>
      <c r="BL34" s="11"/>
      <c r="BM34" s="11"/>
      <c r="BN34" s="11"/>
      <c r="BO34" s="11"/>
      <c r="BP34" s="11"/>
      <c r="BQ34" s="49">
        <f t="shared" si="7"/>
        <v>0</v>
      </c>
      <c r="BR34" s="11"/>
      <c r="BS34" s="11"/>
      <c r="BT34" s="11"/>
      <c r="BU34" s="11"/>
      <c r="BV34" s="11"/>
      <c r="BW34" s="11"/>
      <c r="BX34" s="47">
        <f t="shared" si="8"/>
        <v>0</v>
      </c>
      <c r="BY34" s="49">
        <f t="shared" si="9"/>
        <v>1350</v>
      </c>
      <c r="BZ34" s="11"/>
      <c r="CA34" s="11"/>
      <c r="CB34" s="11"/>
      <c r="CC34" s="11"/>
      <c r="CD34" s="11"/>
      <c r="CE34" s="11"/>
      <c r="CF34" s="11"/>
      <c r="CG34" s="11"/>
      <c r="CH34" s="11"/>
      <c r="CI34" s="11"/>
      <c r="CJ34" s="11"/>
      <c r="CK34" s="11"/>
      <c r="CL34" s="49"/>
      <c r="CM34" s="15"/>
      <c r="CN34" s="11"/>
      <c r="CO34" s="11"/>
      <c r="CP34" s="11"/>
      <c r="CQ34" s="11"/>
      <c r="CR34" s="11"/>
      <c r="CS34" s="11"/>
      <c r="CT34" s="11"/>
      <c r="CU34" s="11"/>
      <c r="CV34" s="11"/>
      <c r="CW34" s="11"/>
      <c r="CX34" s="11"/>
      <c r="CY34" s="26"/>
      <c r="CZ34" s="15"/>
      <c r="DA34" s="11"/>
      <c r="DB34" s="11"/>
      <c r="DC34" s="11"/>
      <c r="DD34" s="11"/>
      <c r="DE34" s="11"/>
      <c r="DF34" s="11"/>
      <c r="DG34" s="11"/>
      <c r="DH34" s="11"/>
      <c r="DI34" s="11"/>
      <c r="DJ34" s="11"/>
      <c r="DK34" s="11"/>
      <c r="DL34" s="26"/>
    </row>
    <row r="35" spans="1:116" ht="13.5" customHeight="1">
      <c r="A35" s="47"/>
      <c r="B35" s="49"/>
      <c r="C35" s="264" t="s">
        <v>1800</v>
      </c>
      <c r="D35" s="4" t="s">
        <v>183</v>
      </c>
      <c r="E35" s="13" t="s">
        <v>201</v>
      </c>
      <c r="F35" s="5" t="s">
        <v>1803</v>
      </c>
      <c r="G35" s="4" t="s">
        <v>1593</v>
      </c>
      <c r="H35" s="15">
        <v>0</v>
      </c>
      <c r="I35" s="11"/>
      <c r="J35" s="11">
        <v>0</v>
      </c>
      <c r="K35" s="11"/>
      <c r="L35" s="11"/>
      <c r="M35" s="11"/>
      <c r="N35" s="11"/>
      <c r="O35" s="11"/>
      <c r="P35" s="11"/>
      <c r="Q35" s="26">
        <f t="shared" si="26"/>
        <v>0</v>
      </c>
      <c r="R35" s="15"/>
      <c r="S35" s="11"/>
      <c r="T35" s="11"/>
      <c r="U35" s="11"/>
      <c r="V35" s="11"/>
      <c r="W35" s="11"/>
      <c r="X35" s="11"/>
      <c r="Y35" s="11"/>
      <c r="Z35" s="49">
        <f t="shared" si="1"/>
        <v>0</v>
      </c>
      <c r="AA35" s="11">
        <v>0</v>
      </c>
      <c r="AB35" s="11"/>
      <c r="AC35" s="11"/>
      <c r="AD35" s="11"/>
      <c r="AE35" s="11"/>
      <c r="AF35" s="11"/>
      <c r="AG35" s="49">
        <f t="shared" si="2"/>
        <v>0</v>
      </c>
      <c r="AH35" s="11"/>
      <c r="AI35" s="11"/>
      <c r="AJ35" s="11">
        <f t="shared" si="27"/>
        <v>0</v>
      </c>
      <c r="AK35" s="11"/>
      <c r="AL35" s="49">
        <f t="shared" si="3"/>
        <v>0</v>
      </c>
      <c r="AM35" s="11"/>
      <c r="AN35" s="11"/>
      <c r="AO35" s="11"/>
      <c r="AP35" s="11"/>
      <c r="AQ35" s="11"/>
      <c r="AR35" s="49">
        <f t="shared" si="4"/>
        <v>0</v>
      </c>
      <c r="AS35" s="11"/>
      <c r="AT35" s="11"/>
      <c r="AU35" s="11"/>
      <c r="AV35" s="11"/>
      <c r="AW35" s="11"/>
      <c r="AX35" s="11"/>
      <c r="AY35" s="11"/>
      <c r="AZ35" s="11"/>
      <c r="BA35" s="11"/>
      <c r="BB35" s="11"/>
      <c r="BC35" s="49">
        <f t="shared" si="17"/>
        <v>0</v>
      </c>
      <c r="BD35" s="11"/>
      <c r="BE35" s="11"/>
      <c r="BF35" s="11"/>
      <c r="BG35" s="11"/>
      <c r="BH35" s="11"/>
      <c r="BI35" s="11"/>
      <c r="BJ35" s="11"/>
      <c r="BK35" s="49">
        <f t="shared" si="6"/>
        <v>0</v>
      </c>
      <c r="BL35" s="11"/>
      <c r="BM35" s="11"/>
      <c r="BN35" s="11"/>
      <c r="BO35" s="11"/>
      <c r="BP35" s="11"/>
      <c r="BQ35" s="49">
        <f t="shared" si="7"/>
        <v>0</v>
      </c>
      <c r="BR35" s="11"/>
      <c r="BS35" s="11"/>
      <c r="BT35" s="11"/>
      <c r="BU35" s="11"/>
      <c r="BV35" s="11"/>
      <c r="BW35" s="11"/>
      <c r="BX35" s="47">
        <f t="shared" si="8"/>
        <v>0</v>
      </c>
      <c r="BY35" s="49">
        <f t="shared" si="9"/>
        <v>0</v>
      </c>
      <c r="BZ35" s="11"/>
      <c r="CA35" s="11"/>
      <c r="CB35" s="11"/>
      <c r="CC35" s="11"/>
      <c r="CD35" s="11"/>
      <c r="CE35" s="11"/>
      <c r="CF35" s="11"/>
      <c r="CG35" s="11"/>
      <c r="CH35" s="11"/>
      <c r="CI35" s="11"/>
      <c r="CJ35" s="11"/>
      <c r="CK35" s="11"/>
      <c r="CL35" s="49">
        <f t="shared" si="21"/>
        <v>0</v>
      </c>
      <c r="CM35" s="15"/>
      <c r="CN35" s="11"/>
      <c r="CO35" s="11"/>
      <c r="CP35" s="11"/>
      <c r="CQ35" s="11"/>
      <c r="CR35" s="11"/>
      <c r="CS35" s="11"/>
      <c r="CT35" s="11"/>
      <c r="CU35" s="11"/>
      <c r="CV35" s="11"/>
      <c r="CW35" s="11"/>
      <c r="CX35" s="11"/>
      <c r="CY35" s="26">
        <f t="shared" si="23"/>
        <v>0</v>
      </c>
      <c r="CZ35" s="15"/>
      <c r="DA35" s="11"/>
      <c r="DB35" s="11"/>
      <c r="DC35" s="11"/>
      <c r="DD35" s="11"/>
      <c r="DE35" s="11"/>
      <c r="DF35" s="11"/>
      <c r="DG35" s="11"/>
      <c r="DH35" s="11"/>
      <c r="DI35" s="11"/>
      <c r="DJ35" s="11"/>
      <c r="DK35" s="11"/>
      <c r="DL35" s="26">
        <f t="shared" si="25"/>
        <v>0</v>
      </c>
    </row>
    <row r="36" spans="1:116">
      <c r="A36" s="47"/>
      <c r="B36" s="49"/>
      <c r="C36" s="28" t="s">
        <v>347</v>
      </c>
      <c r="D36" s="28"/>
      <c r="E36" s="28"/>
      <c r="F36" s="26"/>
      <c r="G36" s="28"/>
      <c r="H36" s="47">
        <f>SUM(H15:H35)</f>
        <v>17138</v>
      </c>
      <c r="I36" s="28">
        <f t="shared" ref="I36:BT36" si="31">SUM(I15:I35)</f>
        <v>88</v>
      </c>
      <c r="J36" s="28">
        <f t="shared" si="31"/>
        <v>500</v>
      </c>
      <c r="K36" s="28">
        <f t="shared" si="31"/>
        <v>0</v>
      </c>
      <c r="L36" s="28">
        <f t="shared" si="31"/>
        <v>0</v>
      </c>
      <c r="M36" s="28">
        <f t="shared" si="31"/>
        <v>0</v>
      </c>
      <c r="N36" s="28">
        <f t="shared" si="31"/>
        <v>0</v>
      </c>
      <c r="O36" s="28">
        <f t="shared" si="31"/>
        <v>0</v>
      </c>
      <c r="P36" s="28">
        <f t="shared" si="31"/>
        <v>0</v>
      </c>
      <c r="Q36" s="26">
        <f t="shared" si="31"/>
        <v>17726</v>
      </c>
      <c r="R36" s="47">
        <f t="shared" si="31"/>
        <v>0</v>
      </c>
      <c r="S36" s="28">
        <f t="shared" si="31"/>
        <v>0</v>
      </c>
      <c r="T36" s="28">
        <f t="shared" si="31"/>
        <v>17726</v>
      </c>
      <c r="U36" s="28">
        <f t="shared" si="31"/>
        <v>0</v>
      </c>
      <c r="V36" s="28">
        <f t="shared" si="31"/>
        <v>0</v>
      </c>
      <c r="W36" s="28">
        <f t="shared" si="31"/>
        <v>0</v>
      </c>
      <c r="X36" s="28">
        <f t="shared" si="31"/>
        <v>0</v>
      </c>
      <c r="Y36" s="28">
        <f t="shared" si="31"/>
        <v>0</v>
      </c>
      <c r="Z36" s="49">
        <f t="shared" si="31"/>
        <v>17726</v>
      </c>
      <c r="AA36" s="28">
        <f t="shared" si="31"/>
        <v>4226</v>
      </c>
      <c r="AB36" s="28">
        <f t="shared" si="31"/>
        <v>800</v>
      </c>
      <c r="AC36" s="28">
        <f t="shared" si="31"/>
        <v>11992</v>
      </c>
      <c r="AD36" s="28">
        <f t="shared" si="31"/>
        <v>620</v>
      </c>
      <c r="AE36" s="28">
        <f t="shared" si="31"/>
        <v>0</v>
      </c>
      <c r="AF36" s="28">
        <f t="shared" si="31"/>
        <v>88</v>
      </c>
      <c r="AG36" s="49">
        <f t="shared" si="2"/>
        <v>0</v>
      </c>
      <c r="AH36" s="28">
        <f t="shared" si="31"/>
        <v>0</v>
      </c>
      <c r="AI36" s="28">
        <f t="shared" si="31"/>
        <v>0</v>
      </c>
      <c r="AJ36" s="28">
        <f t="shared" si="31"/>
        <v>4226</v>
      </c>
      <c r="AK36" s="28">
        <f t="shared" si="31"/>
        <v>0</v>
      </c>
      <c r="AL36" s="49">
        <f t="shared" si="3"/>
        <v>0</v>
      </c>
      <c r="AM36" s="28">
        <f t="shared" si="31"/>
        <v>620</v>
      </c>
      <c r="AN36" s="28">
        <f t="shared" si="31"/>
        <v>0</v>
      </c>
      <c r="AO36" s="28">
        <f t="shared" si="31"/>
        <v>0</v>
      </c>
      <c r="AP36" s="28">
        <f t="shared" si="31"/>
        <v>0</v>
      </c>
      <c r="AQ36" s="28">
        <f t="shared" si="31"/>
        <v>0</v>
      </c>
      <c r="AR36" s="49">
        <f t="shared" si="4"/>
        <v>0</v>
      </c>
      <c r="AS36" s="28">
        <f t="shared" si="31"/>
        <v>88.888888888888886</v>
      </c>
      <c r="AT36" s="28">
        <f t="shared" si="31"/>
        <v>88.888888888888886</v>
      </c>
      <c r="AU36" s="28">
        <f t="shared" si="31"/>
        <v>88.888888888888886</v>
      </c>
      <c r="AV36" s="28">
        <f t="shared" si="31"/>
        <v>88.888888888888886</v>
      </c>
      <c r="AW36" s="28">
        <f t="shared" si="31"/>
        <v>88.888888888888886</v>
      </c>
      <c r="AX36" s="28">
        <f t="shared" si="31"/>
        <v>88.888888888888886</v>
      </c>
      <c r="AY36" s="28">
        <f t="shared" si="31"/>
        <v>88.888888888888886</v>
      </c>
      <c r="AZ36" s="28">
        <f t="shared" si="31"/>
        <v>88.888888888888886</v>
      </c>
      <c r="BA36" s="28">
        <f t="shared" si="31"/>
        <v>88.888888888888886</v>
      </c>
      <c r="BB36" s="28">
        <f t="shared" si="31"/>
        <v>0</v>
      </c>
      <c r="BC36" s="49">
        <f t="shared" si="17"/>
        <v>0</v>
      </c>
      <c r="BD36" s="28">
        <f t="shared" si="31"/>
        <v>0</v>
      </c>
      <c r="BE36" s="28">
        <f t="shared" si="31"/>
        <v>0</v>
      </c>
      <c r="BF36" s="28">
        <f t="shared" si="31"/>
        <v>0</v>
      </c>
      <c r="BG36" s="28">
        <f t="shared" si="31"/>
        <v>0</v>
      </c>
      <c r="BH36" s="28">
        <f t="shared" si="31"/>
        <v>88</v>
      </c>
      <c r="BI36" s="28">
        <f t="shared" si="31"/>
        <v>0</v>
      </c>
      <c r="BJ36" s="28">
        <f t="shared" si="31"/>
        <v>0</v>
      </c>
      <c r="BK36" s="49">
        <f t="shared" si="6"/>
        <v>0</v>
      </c>
      <c r="BL36" s="28">
        <f t="shared" si="31"/>
        <v>0</v>
      </c>
      <c r="BM36" s="28">
        <f t="shared" si="31"/>
        <v>0</v>
      </c>
      <c r="BN36" s="28">
        <f t="shared" si="31"/>
        <v>0</v>
      </c>
      <c r="BO36" s="28">
        <f t="shared" si="31"/>
        <v>0</v>
      </c>
      <c r="BP36" s="28">
        <f t="shared" si="31"/>
        <v>0</v>
      </c>
      <c r="BQ36" s="49">
        <f t="shared" si="7"/>
        <v>0</v>
      </c>
      <c r="BR36" s="28">
        <f t="shared" si="31"/>
        <v>6955.36</v>
      </c>
      <c r="BS36" s="28">
        <f t="shared" si="31"/>
        <v>5036.6399999999994</v>
      </c>
      <c r="BT36" s="28">
        <f t="shared" si="31"/>
        <v>0</v>
      </c>
      <c r="BU36" s="28">
        <f t="shared" ref="BU36:DK36" si="32">SUM(BU15:BU35)</f>
        <v>0</v>
      </c>
      <c r="BV36" s="28">
        <f t="shared" si="32"/>
        <v>0</v>
      </c>
      <c r="BW36" s="28">
        <f t="shared" si="32"/>
        <v>0</v>
      </c>
      <c r="BX36" s="47">
        <f t="shared" si="8"/>
        <v>0</v>
      </c>
      <c r="BY36" s="49">
        <f t="shared" si="9"/>
        <v>17725.999999999996</v>
      </c>
      <c r="BZ36" s="28">
        <f t="shared" si="32"/>
        <v>0</v>
      </c>
      <c r="CA36" s="28">
        <f t="shared" si="32"/>
        <v>0</v>
      </c>
      <c r="CB36" s="28">
        <f t="shared" si="32"/>
        <v>0</v>
      </c>
      <c r="CC36" s="28">
        <f t="shared" si="32"/>
        <v>0</v>
      </c>
      <c r="CD36" s="28">
        <f t="shared" si="32"/>
        <v>0</v>
      </c>
      <c r="CE36" s="28">
        <f t="shared" si="32"/>
        <v>0</v>
      </c>
      <c r="CF36" s="28">
        <f t="shared" si="32"/>
        <v>0</v>
      </c>
      <c r="CG36" s="28">
        <f t="shared" si="32"/>
        <v>0</v>
      </c>
      <c r="CH36" s="28">
        <f t="shared" si="32"/>
        <v>0</v>
      </c>
      <c r="CI36" s="28">
        <f t="shared" si="32"/>
        <v>0</v>
      </c>
      <c r="CJ36" s="28">
        <f t="shared" si="32"/>
        <v>0</v>
      </c>
      <c r="CK36" s="28">
        <f t="shared" si="32"/>
        <v>0</v>
      </c>
      <c r="CL36" s="49">
        <f t="shared" si="21"/>
        <v>0</v>
      </c>
      <c r="CM36" s="47">
        <f t="shared" si="32"/>
        <v>0</v>
      </c>
      <c r="CN36" s="28">
        <f t="shared" si="32"/>
        <v>0</v>
      </c>
      <c r="CO36" s="28">
        <f t="shared" si="32"/>
        <v>0</v>
      </c>
      <c r="CP36" s="28">
        <f t="shared" si="32"/>
        <v>0</v>
      </c>
      <c r="CQ36" s="28">
        <f t="shared" si="32"/>
        <v>0</v>
      </c>
      <c r="CR36" s="28">
        <f t="shared" si="32"/>
        <v>0</v>
      </c>
      <c r="CS36" s="28">
        <f t="shared" si="32"/>
        <v>0</v>
      </c>
      <c r="CT36" s="28">
        <f t="shared" si="32"/>
        <v>0</v>
      </c>
      <c r="CU36" s="28">
        <f t="shared" si="32"/>
        <v>0</v>
      </c>
      <c r="CV36" s="28">
        <f t="shared" si="32"/>
        <v>0</v>
      </c>
      <c r="CW36" s="28">
        <f t="shared" si="32"/>
        <v>0</v>
      </c>
      <c r="CX36" s="28">
        <f t="shared" si="32"/>
        <v>0</v>
      </c>
      <c r="CY36" s="26">
        <f t="shared" si="23"/>
        <v>0</v>
      </c>
      <c r="CZ36" s="47">
        <f t="shared" si="32"/>
        <v>0</v>
      </c>
      <c r="DA36" s="28">
        <f t="shared" si="32"/>
        <v>0</v>
      </c>
      <c r="DB36" s="28">
        <f t="shared" si="32"/>
        <v>0</v>
      </c>
      <c r="DC36" s="28">
        <f t="shared" si="32"/>
        <v>0</v>
      </c>
      <c r="DD36" s="28">
        <f t="shared" si="32"/>
        <v>0</v>
      </c>
      <c r="DE36" s="28">
        <f t="shared" si="32"/>
        <v>0</v>
      </c>
      <c r="DF36" s="28">
        <f t="shared" si="32"/>
        <v>0</v>
      </c>
      <c r="DG36" s="28">
        <f t="shared" si="32"/>
        <v>0</v>
      </c>
      <c r="DH36" s="28">
        <f t="shared" si="32"/>
        <v>0</v>
      </c>
      <c r="DI36" s="28">
        <f t="shared" si="32"/>
        <v>0</v>
      </c>
      <c r="DJ36" s="28">
        <f t="shared" si="32"/>
        <v>0</v>
      </c>
      <c r="DK36" s="28">
        <f t="shared" si="32"/>
        <v>0</v>
      </c>
      <c r="DL36" s="26">
        <f t="shared" si="25"/>
        <v>0</v>
      </c>
    </row>
    <row r="37" spans="1:116">
      <c r="A37" s="47" t="s">
        <v>206</v>
      </c>
      <c r="B37" s="49" t="s">
        <v>568</v>
      </c>
      <c r="C37" s="69" t="s">
        <v>1800</v>
      </c>
      <c r="D37" s="4" t="s">
        <v>202</v>
      </c>
      <c r="E37" s="4" t="s">
        <v>203</v>
      </c>
      <c r="F37" s="5" t="s">
        <v>1803</v>
      </c>
      <c r="G37" s="4" t="s">
        <v>1593</v>
      </c>
      <c r="H37" s="15">
        <v>40</v>
      </c>
      <c r="I37" s="11"/>
      <c r="J37" s="11"/>
      <c r="K37" s="11"/>
      <c r="L37" s="11"/>
      <c r="M37" s="11"/>
      <c r="N37" s="11"/>
      <c r="O37" s="11"/>
      <c r="P37" s="11"/>
      <c r="Q37" s="26">
        <f>SUM(H37:P37)</f>
        <v>40</v>
      </c>
      <c r="R37" s="15">
        <v>40</v>
      </c>
      <c r="S37" s="11"/>
      <c r="T37" s="11"/>
      <c r="U37" s="11"/>
      <c r="V37" s="11"/>
      <c r="W37" s="11"/>
      <c r="X37" s="11"/>
      <c r="Y37" s="11"/>
      <c r="Z37" s="49">
        <f t="shared" si="1"/>
        <v>40</v>
      </c>
      <c r="AA37" s="11"/>
      <c r="AB37" s="11"/>
      <c r="AC37" s="11"/>
      <c r="AD37" s="11"/>
      <c r="AE37" s="11"/>
      <c r="AF37" s="11"/>
      <c r="AG37" s="49">
        <f t="shared" si="2"/>
        <v>0</v>
      </c>
      <c r="AH37" s="11"/>
      <c r="AI37" s="11"/>
      <c r="AJ37" s="11">
        <f>AA37</f>
        <v>0</v>
      </c>
      <c r="AK37" s="11"/>
      <c r="AL37" s="49">
        <f t="shared" si="3"/>
        <v>0</v>
      </c>
      <c r="AM37" s="11"/>
      <c r="AN37" s="11"/>
      <c r="AO37" s="11"/>
      <c r="AP37" s="11"/>
      <c r="AQ37" s="11"/>
      <c r="AR37" s="49">
        <f t="shared" si="4"/>
        <v>0</v>
      </c>
      <c r="AS37" s="11"/>
      <c r="AT37" s="11"/>
      <c r="AU37" s="11"/>
      <c r="AV37" s="11"/>
      <c r="AW37" s="11"/>
      <c r="AX37" s="11"/>
      <c r="AY37" s="11"/>
      <c r="AZ37" s="11"/>
      <c r="BA37" s="11"/>
      <c r="BB37" s="11"/>
      <c r="BC37" s="49">
        <f t="shared" si="17"/>
        <v>0</v>
      </c>
      <c r="BD37" s="11"/>
      <c r="BE37" s="11"/>
      <c r="BF37" s="11"/>
      <c r="BG37" s="11"/>
      <c r="BH37" s="11"/>
      <c r="BI37" s="11"/>
      <c r="BJ37" s="11"/>
      <c r="BK37" s="49">
        <f t="shared" si="6"/>
        <v>0</v>
      </c>
      <c r="BL37" s="11"/>
      <c r="BM37" s="11"/>
      <c r="BN37" s="11"/>
      <c r="BO37" s="11"/>
      <c r="BP37" s="11"/>
      <c r="BQ37" s="49">
        <f t="shared" si="7"/>
        <v>0</v>
      </c>
      <c r="BR37" s="11">
        <f>AC37*58%</f>
        <v>0</v>
      </c>
      <c r="BS37" s="11">
        <f>AC37*42%</f>
        <v>0</v>
      </c>
      <c r="BT37" s="11"/>
      <c r="BU37" s="11"/>
      <c r="BV37" s="11"/>
      <c r="BW37" s="11"/>
      <c r="BX37" s="47">
        <f t="shared" si="8"/>
        <v>0</v>
      </c>
      <c r="BY37" s="49">
        <f t="shared" si="9"/>
        <v>0</v>
      </c>
      <c r="BZ37" s="11"/>
      <c r="CA37" s="11"/>
      <c r="CB37" s="11"/>
      <c r="CC37" s="11"/>
      <c r="CD37" s="11"/>
      <c r="CE37" s="11"/>
      <c r="CF37" s="11"/>
      <c r="CG37" s="11"/>
      <c r="CH37" s="11"/>
      <c r="CI37" s="11"/>
      <c r="CJ37" s="11"/>
      <c r="CK37" s="11"/>
      <c r="CL37" s="49">
        <f t="shared" si="21"/>
        <v>0</v>
      </c>
      <c r="CM37" s="15"/>
      <c r="CN37" s="11"/>
      <c r="CO37" s="11"/>
      <c r="CP37" s="11"/>
      <c r="CQ37" s="11"/>
      <c r="CR37" s="11"/>
      <c r="CS37" s="11"/>
      <c r="CT37" s="11"/>
      <c r="CU37" s="11"/>
      <c r="CV37" s="11"/>
      <c r="CW37" s="11"/>
      <c r="CX37" s="11"/>
      <c r="CY37" s="26">
        <f t="shared" si="23"/>
        <v>0</v>
      </c>
      <c r="CZ37" s="15"/>
      <c r="DA37" s="11"/>
      <c r="DB37" s="11"/>
      <c r="DC37" s="11"/>
      <c r="DD37" s="11"/>
      <c r="DE37" s="11"/>
      <c r="DF37" s="11"/>
      <c r="DG37" s="11"/>
      <c r="DH37" s="11"/>
      <c r="DI37" s="11"/>
      <c r="DJ37" s="11"/>
      <c r="DK37" s="11"/>
      <c r="DL37" s="26">
        <f t="shared" si="25"/>
        <v>0</v>
      </c>
    </row>
    <row r="38" spans="1:116">
      <c r="A38" s="47"/>
      <c r="B38" s="49" t="s">
        <v>568</v>
      </c>
      <c r="C38" s="69" t="s">
        <v>1800</v>
      </c>
      <c r="D38" s="4" t="s">
        <v>202</v>
      </c>
      <c r="E38" s="4" t="s">
        <v>204</v>
      </c>
      <c r="F38" s="5" t="s">
        <v>1803</v>
      </c>
      <c r="G38" s="4" t="s">
        <v>1792</v>
      </c>
      <c r="H38" s="15">
        <f>1620-400+145</f>
        <v>1365</v>
      </c>
      <c r="I38" s="11"/>
      <c r="J38" s="11"/>
      <c r="K38" s="11"/>
      <c r="L38" s="11"/>
      <c r="M38" s="11"/>
      <c r="N38" s="11"/>
      <c r="O38" s="11"/>
      <c r="P38" s="11"/>
      <c r="Q38" s="26">
        <f>SUM(H38:P38)</f>
        <v>1365</v>
      </c>
      <c r="R38" s="15">
        <f>Q38-T38</f>
        <v>1015</v>
      </c>
      <c r="S38" s="11"/>
      <c r="T38" s="11">
        <v>350</v>
      </c>
      <c r="U38" s="11"/>
      <c r="V38" s="11"/>
      <c r="W38" s="11"/>
      <c r="X38" s="11"/>
      <c r="Y38" s="11"/>
      <c r="Z38" s="49">
        <f t="shared" si="1"/>
        <v>1365</v>
      </c>
      <c r="AA38" s="11">
        <v>100</v>
      </c>
      <c r="AB38" s="11"/>
      <c r="AC38" s="11">
        <v>250</v>
      </c>
      <c r="AD38" s="11"/>
      <c r="AE38" s="11"/>
      <c r="AF38" s="11"/>
      <c r="AG38" s="49">
        <f t="shared" si="2"/>
        <v>0</v>
      </c>
      <c r="AH38" s="11"/>
      <c r="AI38" s="11"/>
      <c r="AJ38" s="11">
        <f>AA38</f>
        <v>100</v>
      </c>
      <c r="AK38" s="11"/>
      <c r="AL38" s="49">
        <f t="shared" si="3"/>
        <v>0</v>
      </c>
      <c r="AM38" s="11"/>
      <c r="AN38" s="11"/>
      <c r="AO38" s="11"/>
      <c r="AP38" s="11"/>
      <c r="AQ38" s="11"/>
      <c r="AR38" s="49">
        <f t="shared" si="4"/>
        <v>0</v>
      </c>
      <c r="AS38" s="11"/>
      <c r="AT38" s="11"/>
      <c r="AU38" s="11"/>
      <c r="AV38" s="11"/>
      <c r="AW38" s="11"/>
      <c r="AX38" s="11"/>
      <c r="AY38" s="11"/>
      <c r="AZ38" s="11"/>
      <c r="BA38" s="11"/>
      <c r="BB38" s="11"/>
      <c r="BC38" s="49">
        <f t="shared" si="17"/>
        <v>0</v>
      </c>
      <c r="BD38" s="11"/>
      <c r="BE38" s="11"/>
      <c r="BF38" s="11"/>
      <c r="BG38" s="11"/>
      <c r="BH38" s="11"/>
      <c r="BI38" s="11"/>
      <c r="BJ38" s="11"/>
      <c r="BK38" s="49">
        <f t="shared" si="6"/>
        <v>0</v>
      </c>
      <c r="BL38" s="11"/>
      <c r="BM38" s="11"/>
      <c r="BN38" s="11"/>
      <c r="BO38" s="11"/>
      <c r="BP38" s="11"/>
      <c r="BQ38" s="49">
        <f t="shared" si="7"/>
        <v>0</v>
      </c>
      <c r="BR38" s="11">
        <f>AC38*58%</f>
        <v>145</v>
      </c>
      <c r="BS38" s="11">
        <f>AC38*42%</f>
        <v>105</v>
      </c>
      <c r="BT38" s="11"/>
      <c r="BU38" s="11"/>
      <c r="BV38" s="11"/>
      <c r="BW38" s="11"/>
      <c r="BX38" s="47">
        <f t="shared" si="8"/>
        <v>0</v>
      </c>
      <c r="BY38" s="49">
        <f t="shared" si="9"/>
        <v>350</v>
      </c>
      <c r="BZ38" s="11"/>
      <c r="CA38" s="11"/>
      <c r="CB38" s="11"/>
      <c r="CC38" s="11"/>
      <c r="CD38" s="11"/>
      <c r="CE38" s="11"/>
      <c r="CF38" s="11"/>
      <c r="CG38" s="11"/>
      <c r="CH38" s="11"/>
      <c r="CI38" s="11"/>
      <c r="CJ38" s="11"/>
      <c r="CK38" s="11"/>
      <c r="CL38" s="49">
        <f t="shared" si="21"/>
        <v>0</v>
      </c>
      <c r="CM38" s="15"/>
      <c r="CN38" s="11"/>
      <c r="CO38" s="11"/>
      <c r="CP38" s="11"/>
      <c r="CQ38" s="11"/>
      <c r="CR38" s="11"/>
      <c r="CS38" s="11"/>
      <c r="CT38" s="11"/>
      <c r="CU38" s="11"/>
      <c r="CV38" s="11"/>
      <c r="CW38" s="11"/>
      <c r="CX38" s="11"/>
      <c r="CY38" s="26">
        <f t="shared" si="23"/>
        <v>0</v>
      </c>
      <c r="CZ38" s="15"/>
      <c r="DA38" s="11"/>
      <c r="DB38" s="11"/>
      <c r="DC38" s="11"/>
      <c r="DD38" s="11"/>
      <c r="DE38" s="11"/>
      <c r="DF38" s="11"/>
      <c r="DG38" s="11"/>
      <c r="DH38" s="11"/>
      <c r="DI38" s="11"/>
      <c r="DJ38" s="11"/>
      <c r="DK38" s="11"/>
      <c r="DL38" s="26">
        <f t="shared" si="25"/>
        <v>0</v>
      </c>
    </row>
    <row r="39" spans="1:116">
      <c r="A39" s="47"/>
      <c r="B39" s="49"/>
      <c r="C39" s="69" t="s">
        <v>1800</v>
      </c>
      <c r="D39" s="4" t="s">
        <v>202</v>
      </c>
      <c r="E39" s="4" t="s">
        <v>1508</v>
      </c>
      <c r="F39" s="5" t="s">
        <v>1803</v>
      </c>
      <c r="G39" s="4" t="s">
        <v>1792</v>
      </c>
      <c r="H39" s="531"/>
      <c r="I39" s="11"/>
      <c r="J39" s="11"/>
      <c r="K39" s="11"/>
      <c r="L39" s="11"/>
      <c r="M39" s="11"/>
      <c r="N39" s="11"/>
      <c r="O39" s="11"/>
      <c r="P39" s="11"/>
      <c r="Q39" s="26">
        <f>SUM(H39:P39)</f>
        <v>0</v>
      </c>
      <c r="R39" s="15"/>
      <c r="S39" s="11"/>
      <c r="T39" s="11"/>
      <c r="U39" s="11"/>
      <c r="V39" s="11"/>
      <c r="W39" s="11"/>
      <c r="X39" s="11"/>
      <c r="Y39" s="11"/>
      <c r="Z39" s="49">
        <f t="shared" si="1"/>
        <v>0</v>
      </c>
      <c r="AA39" s="11"/>
      <c r="AB39" s="11"/>
      <c r="AC39" s="11"/>
      <c r="AD39" s="11"/>
      <c r="AE39" s="11"/>
      <c r="AF39" s="11"/>
      <c r="AG39" s="49">
        <f t="shared" si="2"/>
        <v>0</v>
      </c>
      <c r="AH39" s="11"/>
      <c r="AI39" s="11"/>
      <c r="AJ39" s="11"/>
      <c r="AK39" s="11"/>
      <c r="AL39" s="49">
        <f t="shared" si="3"/>
        <v>0</v>
      </c>
      <c r="AM39" s="11"/>
      <c r="AN39" s="11"/>
      <c r="AO39" s="11"/>
      <c r="AP39" s="11"/>
      <c r="AQ39" s="11"/>
      <c r="AR39" s="49">
        <f t="shared" si="4"/>
        <v>0</v>
      </c>
      <c r="AS39" s="11"/>
      <c r="AT39" s="11"/>
      <c r="AU39" s="11"/>
      <c r="AV39" s="11"/>
      <c r="AW39" s="11"/>
      <c r="AX39" s="11"/>
      <c r="AY39" s="11"/>
      <c r="AZ39" s="11"/>
      <c r="BA39" s="11"/>
      <c r="BB39" s="11"/>
      <c r="BC39" s="49"/>
      <c r="BD39" s="11"/>
      <c r="BE39" s="11"/>
      <c r="BF39" s="11"/>
      <c r="BG39" s="11"/>
      <c r="BH39" s="11"/>
      <c r="BI39" s="11"/>
      <c r="BJ39" s="11"/>
      <c r="BK39" s="49">
        <f t="shared" si="6"/>
        <v>0</v>
      </c>
      <c r="BL39" s="11"/>
      <c r="BM39" s="11"/>
      <c r="BN39" s="11"/>
      <c r="BO39" s="11"/>
      <c r="BP39" s="11"/>
      <c r="BQ39" s="49">
        <f t="shared" si="7"/>
        <v>0</v>
      </c>
      <c r="BR39" s="11">
        <f>AC39*58%</f>
        <v>0</v>
      </c>
      <c r="BS39" s="11">
        <f>AC39*42%</f>
        <v>0</v>
      </c>
      <c r="BT39" s="11"/>
      <c r="BU39" s="11"/>
      <c r="BV39" s="11"/>
      <c r="BW39" s="11"/>
      <c r="BX39" s="47">
        <f t="shared" si="8"/>
        <v>0</v>
      </c>
      <c r="BY39" s="49">
        <f t="shared" si="9"/>
        <v>0</v>
      </c>
      <c r="BZ39" s="11"/>
      <c r="CA39" s="11"/>
      <c r="CB39" s="11"/>
      <c r="CC39" s="11"/>
      <c r="CD39" s="11"/>
      <c r="CE39" s="11"/>
      <c r="CF39" s="11"/>
      <c r="CG39" s="11"/>
      <c r="CH39" s="11"/>
      <c r="CI39" s="11"/>
      <c r="CJ39" s="11"/>
      <c r="CK39" s="11"/>
      <c r="CL39" s="49"/>
      <c r="CM39" s="15"/>
      <c r="CN39" s="11"/>
      <c r="CO39" s="11"/>
      <c r="CP39" s="11"/>
      <c r="CQ39" s="11"/>
      <c r="CR39" s="11"/>
      <c r="CS39" s="11"/>
      <c r="CT39" s="11"/>
      <c r="CU39" s="11"/>
      <c r="CV39" s="11"/>
      <c r="CW39" s="11"/>
      <c r="CX39" s="11"/>
      <c r="CY39" s="26"/>
      <c r="CZ39" s="15"/>
      <c r="DA39" s="11"/>
      <c r="DB39" s="11"/>
      <c r="DC39" s="11"/>
      <c r="DD39" s="11"/>
      <c r="DE39" s="11"/>
      <c r="DF39" s="11"/>
      <c r="DG39" s="11"/>
      <c r="DH39" s="11"/>
      <c r="DI39" s="11"/>
      <c r="DJ39" s="11"/>
      <c r="DK39" s="11"/>
      <c r="DL39" s="26"/>
    </row>
    <row r="40" spans="1:116">
      <c r="A40" s="47"/>
      <c r="B40" s="49"/>
      <c r="C40" s="69" t="s">
        <v>1800</v>
      </c>
      <c r="D40" s="4" t="s">
        <v>202</v>
      </c>
      <c r="E40" s="4" t="s">
        <v>1509</v>
      </c>
      <c r="F40" s="5" t="s">
        <v>1803</v>
      </c>
      <c r="G40" s="4" t="s">
        <v>1792</v>
      </c>
      <c r="H40" s="531"/>
      <c r="I40" s="11"/>
      <c r="J40" s="11"/>
      <c r="K40" s="11"/>
      <c r="L40" s="11"/>
      <c r="M40" s="11"/>
      <c r="N40" s="11"/>
      <c r="O40" s="11"/>
      <c r="P40" s="11"/>
      <c r="Q40" s="26">
        <f>SUM(H40:P40)</f>
        <v>0</v>
      </c>
      <c r="R40" s="15"/>
      <c r="S40" s="11"/>
      <c r="T40" s="11"/>
      <c r="U40" s="11"/>
      <c r="V40" s="11"/>
      <c r="W40" s="11"/>
      <c r="X40" s="11"/>
      <c r="Y40" s="11"/>
      <c r="Z40" s="49">
        <f t="shared" si="1"/>
        <v>0</v>
      </c>
      <c r="AA40" s="11"/>
      <c r="AB40" s="11"/>
      <c r="AC40" s="11"/>
      <c r="AD40" s="11"/>
      <c r="AE40" s="11"/>
      <c r="AF40" s="11"/>
      <c r="AG40" s="49">
        <f t="shared" si="2"/>
        <v>0</v>
      </c>
      <c r="AH40" s="11"/>
      <c r="AI40" s="11"/>
      <c r="AJ40" s="11"/>
      <c r="AK40" s="11"/>
      <c r="AL40" s="49">
        <f t="shared" si="3"/>
        <v>0</v>
      </c>
      <c r="AM40" s="11"/>
      <c r="AN40" s="11"/>
      <c r="AO40" s="11"/>
      <c r="AP40" s="11"/>
      <c r="AQ40" s="11"/>
      <c r="AR40" s="49">
        <f t="shared" si="4"/>
        <v>0</v>
      </c>
      <c r="AS40" s="11"/>
      <c r="AT40" s="11"/>
      <c r="AU40" s="11"/>
      <c r="AV40" s="11"/>
      <c r="AW40" s="11"/>
      <c r="AX40" s="11"/>
      <c r="AY40" s="11"/>
      <c r="AZ40" s="11"/>
      <c r="BA40" s="11"/>
      <c r="BB40" s="11"/>
      <c r="BC40" s="49"/>
      <c r="BD40" s="11"/>
      <c r="BE40" s="11"/>
      <c r="BF40" s="11"/>
      <c r="BG40" s="11"/>
      <c r="BH40" s="11"/>
      <c r="BI40" s="11"/>
      <c r="BJ40" s="11"/>
      <c r="BK40" s="49">
        <f t="shared" si="6"/>
        <v>0</v>
      </c>
      <c r="BL40" s="11"/>
      <c r="BM40" s="11"/>
      <c r="BN40" s="11"/>
      <c r="BO40" s="11"/>
      <c r="BP40" s="11"/>
      <c r="BQ40" s="49">
        <f t="shared" si="7"/>
        <v>0</v>
      </c>
      <c r="BR40" s="11">
        <f>AC40*58%</f>
        <v>0</v>
      </c>
      <c r="BS40" s="11">
        <f>AC40*42%</f>
        <v>0</v>
      </c>
      <c r="BT40" s="11"/>
      <c r="BU40" s="11"/>
      <c r="BV40" s="11"/>
      <c r="BW40" s="11"/>
      <c r="BX40" s="47">
        <f t="shared" si="8"/>
        <v>0</v>
      </c>
      <c r="BY40" s="49">
        <f t="shared" si="9"/>
        <v>0</v>
      </c>
      <c r="BZ40" s="11"/>
      <c r="CA40" s="11"/>
      <c r="CB40" s="11"/>
      <c r="CC40" s="11"/>
      <c r="CD40" s="11"/>
      <c r="CE40" s="11"/>
      <c r="CF40" s="11"/>
      <c r="CG40" s="11"/>
      <c r="CH40" s="11"/>
      <c r="CI40" s="11"/>
      <c r="CJ40" s="11"/>
      <c r="CK40" s="11"/>
      <c r="CL40" s="49"/>
      <c r="CM40" s="15"/>
      <c r="CN40" s="11"/>
      <c r="CO40" s="11"/>
      <c r="CP40" s="11"/>
      <c r="CQ40" s="11"/>
      <c r="CR40" s="11"/>
      <c r="CS40" s="11"/>
      <c r="CT40" s="11"/>
      <c r="CU40" s="11"/>
      <c r="CV40" s="11"/>
      <c r="CW40" s="11"/>
      <c r="CX40" s="11"/>
      <c r="CY40" s="26"/>
      <c r="CZ40" s="15"/>
      <c r="DA40" s="11"/>
      <c r="DB40" s="11"/>
      <c r="DC40" s="11"/>
      <c r="DD40" s="11"/>
      <c r="DE40" s="11"/>
      <c r="DF40" s="11"/>
      <c r="DG40" s="11"/>
      <c r="DH40" s="11"/>
      <c r="DI40" s="11"/>
      <c r="DJ40" s="11"/>
      <c r="DK40" s="11"/>
      <c r="DL40" s="26"/>
    </row>
    <row r="41" spans="1:116">
      <c r="A41" s="47"/>
      <c r="B41" s="49" t="s">
        <v>568</v>
      </c>
      <c r="C41" s="69" t="s">
        <v>1800</v>
      </c>
      <c r="D41" s="4" t="s">
        <v>202</v>
      </c>
      <c r="E41" s="4" t="s">
        <v>205</v>
      </c>
      <c r="F41" s="5" t="s">
        <v>1803</v>
      </c>
      <c r="G41" s="4" t="s">
        <v>1792</v>
      </c>
      <c r="H41" s="15">
        <f>520-230</f>
        <v>290</v>
      </c>
      <c r="I41" s="11"/>
      <c r="J41" s="11"/>
      <c r="K41" s="11"/>
      <c r="L41" s="11"/>
      <c r="M41" s="11"/>
      <c r="N41" s="11"/>
      <c r="O41" s="11"/>
      <c r="P41" s="11"/>
      <c r="Q41" s="26">
        <f>SUM(H41:P41)</f>
        <v>290</v>
      </c>
      <c r="R41" s="15">
        <v>145</v>
      </c>
      <c r="S41" s="11"/>
      <c r="T41" s="11">
        <v>145</v>
      </c>
      <c r="U41" s="11"/>
      <c r="V41" s="11"/>
      <c r="W41" s="11"/>
      <c r="X41" s="11"/>
      <c r="Y41" s="11"/>
      <c r="Z41" s="49">
        <f t="shared" si="1"/>
        <v>290</v>
      </c>
      <c r="AA41" s="11">
        <v>45</v>
      </c>
      <c r="AB41" s="11"/>
      <c r="AC41" s="11">
        <v>100</v>
      </c>
      <c r="AD41" s="11"/>
      <c r="AE41" s="11"/>
      <c r="AF41" s="11"/>
      <c r="AG41" s="49">
        <f t="shared" si="2"/>
        <v>0</v>
      </c>
      <c r="AH41" s="11"/>
      <c r="AI41" s="11"/>
      <c r="AJ41" s="11">
        <f>AA41</f>
        <v>45</v>
      </c>
      <c r="AK41" s="11"/>
      <c r="AL41" s="49">
        <f t="shared" si="3"/>
        <v>0</v>
      </c>
      <c r="AM41" s="11"/>
      <c r="AN41" s="11"/>
      <c r="AO41" s="11"/>
      <c r="AP41" s="11"/>
      <c r="AQ41" s="11"/>
      <c r="AR41" s="49">
        <f t="shared" si="4"/>
        <v>0</v>
      </c>
      <c r="AS41" s="11"/>
      <c r="AT41" s="11"/>
      <c r="AU41" s="11"/>
      <c r="AV41" s="11"/>
      <c r="AW41" s="11"/>
      <c r="AX41" s="11"/>
      <c r="AY41" s="11"/>
      <c r="AZ41" s="11"/>
      <c r="BA41" s="11"/>
      <c r="BB41" s="11"/>
      <c r="BC41" s="49">
        <f t="shared" si="17"/>
        <v>0</v>
      </c>
      <c r="BD41" s="11"/>
      <c r="BE41" s="11"/>
      <c r="BF41" s="11"/>
      <c r="BG41" s="11"/>
      <c r="BH41" s="11"/>
      <c r="BI41" s="11"/>
      <c r="BJ41" s="11"/>
      <c r="BK41" s="49">
        <f t="shared" si="6"/>
        <v>0</v>
      </c>
      <c r="BL41" s="11"/>
      <c r="BM41" s="11"/>
      <c r="BN41" s="11"/>
      <c r="BO41" s="11"/>
      <c r="BP41" s="11"/>
      <c r="BQ41" s="49">
        <f t="shared" si="7"/>
        <v>0</v>
      </c>
      <c r="BR41" s="11">
        <f>AC41*58%</f>
        <v>57.999999999999993</v>
      </c>
      <c r="BS41" s="11">
        <f>AC41*42%</f>
        <v>42</v>
      </c>
      <c r="BT41" s="11"/>
      <c r="BU41" s="11"/>
      <c r="BV41" s="11"/>
      <c r="BW41" s="11"/>
      <c r="BX41" s="47">
        <f t="shared" si="8"/>
        <v>0</v>
      </c>
      <c r="BY41" s="49">
        <f t="shared" si="9"/>
        <v>145</v>
      </c>
      <c r="BZ41" s="11"/>
      <c r="CA41" s="11"/>
      <c r="CB41" s="11"/>
      <c r="CC41" s="11"/>
      <c r="CD41" s="11"/>
      <c r="CE41" s="11"/>
      <c r="CF41" s="11"/>
      <c r="CG41" s="11"/>
      <c r="CH41" s="11"/>
      <c r="CI41" s="11"/>
      <c r="CJ41" s="11"/>
      <c r="CK41" s="11"/>
      <c r="CL41" s="49">
        <f t="shared" si="21"/>
        <v>0</v>
      </c>
      <c r="CM41" s="15"/>
      <c r="CN41" s="11"/>
      <c r="CO41" s="11"/>
      <c r="CP41" s="11"/>
      <c r="CQ41" s="11"/>
      <c r="CR41" s="11"/>
      <c r="CS41" s="11"/>
      <c r="CT41" s="11"/>
      <c r="CU41" s="11"/>
      <c r="CV41" s="11"/>
      <c r="CW41" s="11"/>
      <c r="CX41" s="11"/>
      <c r="CY41" s="26">
        <f t="shared" si="23"/>
        <v>0</v>
      </c>
      <c r="CZ41" s="15"/>
      <c r="DA41" s="11"/>
      <c r="DB41" s="11"/>
      <c r="DC41" s="11"/>
      <c r="DD41" s="11"/>
      <c r="DE41" s="11"/>
      <c r="DF41" s="11"/>
      <c r="DG41" s="11"/>
      <c r="DH41" s="11"/>
      <c r="DI41" s="11"/>
      <c r="DJ41" s="11"/>
      <c r="DK41" s="11"/>
      <c r="DL41" s="26">
        <f t="shared" si="25"/>
        <v>0</v>
      </c>
    </row>
    <row r="42" spans="1:116">
      <c r="A42" s="47"/>
      <c r="B42" s="49"/>
      <c r="C42" s="28" t="s">
        <v>347</v>
      </c>
      <c r="D42" s="28"/>
      <c r="E42" s="28"/>
      <c r="F42" s="26"/>
      <c r="G42" s="28"/>
      <c r="H42" s="47">
        <f t="shared" ref="H42:AF42" si="33">SUM(H37:H41)</f>
        <v>1695</v>
      </c>
      <c r="I42" s="28">
        <f t="shared" si="33"/>
        <v>0</v>
      </c>
      <c r="J42" s="28">
        <f t="shared" si="33"/>
        <v>0</v>
      </c>
      <c r="K42" s="28">
        <f t="shared" si="33"/>
        <v>0</v>
      </c>
      <c r="L42" s="28">
        <f t="shared" si="33"/>
        <v>0</v>
      </c>
      <c r="M42" s="28">
        <f t="shared" si="33"/>
        <v>0</v>
      </c>
      <c r="N42" s="28">
        <f t="shared" si="33"/>
        <v>0</v>
      </c>
      <c r="O42" s="28">
        <f t="shared" si="33"/>
        <v>0</v>
      </c>
      <c r="P42" s="28">
        <f t="shared" si="33"/>
        <v>0</v>
      </c>
      <c r="Q42" s="26">
        <f t="shared" si="33"/>
        <v>1695</v>
      </c>
      <c r="R42" s="47">
        <f t="shared" si="33"/>
        <v>1200</v>
      </c>
      <c r="S42" s="28">
        <f t="shared" si="33"/>
        <v>0</v>
      </c>
      <c r="T42" s="28">
        <f t="shared" si="33"/>
        <v>495</v>
      </c>
      <c r="U42" s="28">
        <f t="shared" si="33"/>
        <v>0</v>
      </c>
      <c r="V42" s="28">
        <f t="shared" si="33"/>
        <v>0</v>
      </c>
      <c r="W42" s="28">
        <f t="shared" si="33"/>
        <v>0</v>
      </c>
      <c r="X42" s="28">
        <f t="shared" si="33"/>
        <v>0</v>
      </c>
      <c r="Y42" s="28">
        <f t="shared" si="33"/>
        <v>0</v>
      </c>
      <c r="Z42" s="49">
        <f t="shared" si="33"/>
        <v>1695</v>
      </c>
      <c r="AA42" s="28">
        <f t="shared" si="33"/>
        <v>145</v>
      </c>
      <c r="AB42" s="28">
        <f t="shared" si="33"/>
        <v>0</v>
      </c>
      <c r="AC42" s="28">
        <f t="shared" si="33"/>
        <v>350</v>
      </c>
      <c r="AD42" s="28">
        <f t="shared" si="33"/>
        <v>0</v>
      </c>
      <c r="AE42" s="28">
        <f t="shared" si="33"/>
        <v>0</v>
      </c>
      <c r="AF42" s="28">
        <f t="shared" si="33"/>
        <v>0</v>
      </c>
      <c r="AG42" s="49">
        <f t="shared" si="2"/>
        <v>0</v>
      </c>
      <c r="AH42" s="28">
        <f>SUM(AH37:AH41)</f>
        <v>0</v>
      </c>
      <c r="AI42" s="28">
        <f>SUM(AI37:AI41)</f>
        <v>0</v>
      </c>
      <c r="AJ42" s="28">
        <f>SUM(AJ37:AJ41)</f>
        <v>145</v>
      </c>
      <c r="AK42" s="28">
        <f>SUM(AK37:AK41)</f>
        <v>0</v>
      </c>
      <c r="AL42" s="49">
        <f t="shared" si="3"/>
        <v>0</v>
      </c>
      <c r="AM42" s="28">
        <f>SUM(AM37:AM41)</f>
        <v>0</v>
      </c>
      <c r="AN42" s="28">
        <f>SUM(AN37:AN41)</f>
        <v>0</v>
      </c>
      <c r="AO42" s="28">
        <f>SUM(AO37:AO41)</f>
        <v>0</v>
      </c>
      <c r="AP42" s="28">
        <f>SUM(AP37:AP41)</f>
        <v>0</v>
      </c>
      <c r="AQ42" s="28">
        <f>SUM(AQ37:AQ41)</f>
        <v>0</v>
      </c>
      <c r="AR42" s="49">
        <f t="shared" si="4"/>
        <v>0</v>
      </c>
      <c r="AS42" s="28">
        <f t="shared" ref="AS42:BB42" si="34">SUM(AS37:AS41)</f>
        <v>0</v>
      </c>
      <c r="AT42" s="28">
        <f t="shared" si="34"/>
        <v>0</v>
      </c>
      <c r="AU42" s="28">
        <f t="shared" si="34"/>
        <v>0</v>
      </c>
      <c r="AV42" s="28">
        <f t="shared" si="34"/>
        <v>0</v>
      </c>
      <c r="AW42" s="28">
        <f t="shared" si="34"/>
        <v>0</v>
      </c>
      <c r="AX42" s="28">
        <f t="shared" si="34"/>
        <v>0</v>
      </c>
      <c r="AY42" s="28">
        <f t="shared" si="34"/>
        <v>0</v>
      </c>
      <c r="AZ42" s="28">
        <f t="shared" si="34"/>
        <v>0</v>
      </c>
      <c r="BA42" s="28">
        <f t="shared" si="34"/>
        <v>0</v>
      </c>
      <c r="BB42" s="28">
        <f t="shared" si="34"/>
        <v>0</v>
      </c>
      <c r="BC42" s="49">
        <f t="shared" si="17"/>
        <v>0</v>
      </c>
      <c r="BD42" s="28">
        <f t="shared" ref="BD42:BJ42" si="35">SUM(BD37:BD41)</f>
        <v>0</v>
      </c>
      <c r="BE42" s="28">
        <f t="shared" si="35"/>
        <v>0</v>
      </c>
      <c r="BF42" s="28">
        <f t="shared" si="35"/>
        <v>0</v>
      </c>
      <c r="BG42" s="28">
        <f t="shared" si="35"/>
        <v>0</v>
      </c>
      <c r="BH42" s="28">
        <f t="shared" si="35"/>
        <v>0</v>
      </c>
      <c r="BI42" s="28">
        <f t="shared" si="35"/>
        <v>0</v>
      </c>
      <c r="BJ42" s="28">
        <f t="shared" si="35"/>
        <v>0</v>
      </c>
      <c r="BK42" s="49">
        <f t="shared" si="6"/>
        <v>0</v>
      </c>
      <c r="BL42" s="28">
        <f>SUM(BL37:BL41)</f>
        <v>0</v>
      </c>
      <c r="BM42" s="28">
        <f>SUM(BM37:BM41)</f>
        <v>0</v>
      </c>
      <c r="BN42" s="28">
        <f>SUM(BN37:BN41)</f>
        <v>0</v>
      </c>
      <c r="BO42" s="28">
        <f>SUM(BO37:BO41)</f>
        <v>0</v>
      </c>
      <c r="BP42" s="28">
        <f>SUM(BP37:BP41)</f>
        <v>0</v>
      </c>
      <c r="BQ42" s="49">
        <f t="shared" si="7"/>
        <v>0</v>
      </c>
      <c r="BR42" s="28">
        <f t="shared" ref="BR42:BW42" si="36">SUM(BR37:BR41)</f>
        <v>203</v>
      </c>
      <c r="BS42" s="28">
        <f t="shared" si="36"/>
        <v>147</v>
      </c>
      <c r="BT42" s="28">
        <f t="shared" si="36"/>
        <v>0</v>
      </c>
      <c r="BU42" s="28">
        <f t="shared" si="36"/>
        <v>0</v>
      </c>
      <c r="BV42" s="28">
        <f t="shared" si="36"/>
        <v>0</v>
      </c>
      <c r="BW42" s="28">
        <f t="shared" si="36"/>
        <v>0</v>
      </c>
      <c r="BX42" s="47">
        <f t="shared" si="8"/>
        <v>0</v>
      </c>
      <c r="BY42" s="49">
        <f t="shared" si="9"/>
        <v>495</v>
      </c>
      <c r="BZ42" s="28">
        <f t="shared" ref="BZ42:CK42" si="37">SUM(BZ37:BZ41)</f>
        <v>0</v>
      </c>
      <c r="CA42" s="28">
        <f t="shared" si="37"/>
        <v>0</v>
      </c>
      <c r="CB42" s="28">
        <f t="shared" si="37"/>
        <v>0</v>
      </c>
      <c r="CC42" s="28">
        <f t="shared" si="37"/>
        <v>0</v>
      </c>
      <c r="CD42" s="28">
        <f t="shared" si="37"/>
        <v>0</v>
      </c>
      <c r="CE42" s="28">
        <f t="shared" si="37"/>
        <v>0</v>
      </c>
      <c r="CF42" s="28">
        <f t="shared" si="37"/>
        <v>0</v>
      </c>
      <c r="CG42" s="28">
        <f t="shared" si="37"/>
        <v>0</v>
      </c>
      <c r="CH42" s="28">
        <f t="shared" si="37"/>
        <v>0</v>
      </c>
      <c r="CI42" s="28">
        <f t="shared" si="37"/>
        <v>0</v>
      </c>
      <c r="CJ42" s="28">
        <f t="shared" si="37"/>
        <v>0</v>
      </c>
      <c r="CK42" s="28">
        <f t="shared" si="37"/>
        <v>0</v>
      </c>
      <c r="CL42" s="49">
        <f t="shared" si="21"/>
        <v>0</v>
      </c>
      <c r="CM42" s="47">
        <f t="shared" ref="CM42:CX42" si="38">SUM(CM37:CM41)</f>
        <v>0</v>
      </c>
      <c r="CN42" s="28">
        <f t="shared" si="38"/>
        <v>0</v>
      </c>
      <c r="CO42" s="28">
        <f t="shared" si="38"/>
        <v>0</v>
      </c>
      <c r="CP42" s="28">
        <f t="shared" si="38"/>
        <v>0</v>
      </c>
      <c r="CQ42" s="28">
        <f t="shared" si="38"/>
        <v>0</v>
      </c>
      <c r="CR42" s="28">
        <f t="shared" si="38"/>
        <v>0</v>
      </c>
      <c r="CS42" s="28">
        <f t="shared" si="38"/>
        <v>0</v>
      </c>
      <c r="CT42" s="28">
        <f t="shared" si="38"/>
        <v>0</v>
      </c>
      <c r="CU42" s="28">
        <f t="shared" si="38"/>
        <v>0</v>
      </c>
      <c r="CV42" s="28">
        <f t="shared" si="38"/>
        <v>0</v>
      </c>
      <c r="CW42" s="28">
        <f t="shared" si="38"/>
        <v>0</v>
      </c>
      <c r="CX42" s="28">
        <f t="shared" si="38"/>
        <v>0</v>
      </c>
      <c r="CY42" s="26">
        <f t="shared" si="23"/>
        <v>0</v>
      </c>
      <c r="CZ42" s="47">
        <f t="shared" ref="CZ42:DK42" si="39">SUM(CZ37:CZ41)</f>
        <v>0</v>
      </c>
      <c r="DA42" s="28">
        <f t="shared" si="39"/>
        <v>0</v>
      </c>
      <c r="DB42" s="28">
        <f t="shared" si="39"/>
        <v>0</v>
      </c>
      <c r="DC42" s="28">
        <f t="shared" si="39"/>
        <v>0</v>
      </c>
      <c r="DD42" s="28">
        <f t="shared" si="39"/>
        <v>0</v>
      </c>
      <c r="DE42" s="28">
        <f t="shared" si="39"/>
        <v>0</v>
      </c>
      <c r="DF42" s="28">
        <f t="shared" si="39"/>
        <v>0</v>
      </c>
      <c r="DG42" s="28">
        <f t="shared" si="39"/>
        <v>0</v>
      </c>
      <c r="DH42" s="28">
        <f t="shared" si="39"/>
        <v>0</v>
      </c>
      <c r="DI42" s="28">
        <f t="shared" si="39"/>
        <v>0</v>
      </c>
      <c r="DJ42" s="28">
        <f t="shared" si="39"/>
        <v>0</v>
      </c>
      <c r="DK42" s="28">
        <f t="shared" si="39"/>
        <v>0</v>
      </c>
      <c r="DL42" s="26">
        <f t="shared" si="25"/>
        <v>0</v>
      </c>
    </row>
    <row r="43" spans="1:116">
      <c r="A43" s="47"/>
      <c r="B43" s="49" t="s">
        <v>523</v>
      </c>
      <c r="C43" s="69" t="s">
        <v>1800</v>
      </c>
      <c r="D43" s="4" t="s">
        <v>1810</v>
      </c>
      <c r="E43" s="4" t="s">
        <v>524</v>
      </c>
      <c r="F43" s="5" t="s">
        <v>1803</v>
      </c>
      <c r="G43" s="4" t="s">
        <v>1792</v>
      </c>
      <c r="H43" s="15">
        <v>1700</v>
      </c>
      <c r="I43" s="11"/>
      <c r="J43" s="11"/>
      <c r="K43" s="11"/>
      <c r="L43" s="11"/>
      <c r="M43" s="11"/>
      <c r="N43" s="11"/>
      <c r="O43" s="11"/>
      <c r="P43" s="11"/>
      <c r="Q43" s="26">
        <f>SUM(H43:P43)</f>
        <v>1700</v>
      </c>
      <c r="R43" s="15"/>
      <c r="S43" s="11"/>
      <c r="T43" s="11">
        <v>1700</v>
      </c>
      <c r="U43" s="11"/>
      <c r="V43" s="11"/>
      <c r="W43" s="11"/>
      <c r="X43" s="11"/>
      <c r="Y43" s="11"/>
      <c r="Z43" s="49">
        <f t="shared" si="1"/>
        <v>1700</v>
      </c>
      <c r="AA43" s="11">
        <v>1200</v>
      </c>
      <c r="AB43" s="11"/>
      <c r="AC43" s="11">
        <v>500</v>
      </c>
      <c r="AD43" s="11"/>
      <c r="AE43" s="11"/>
      <c r="AF43" s="11"/>
      <c r="AG43" s="49">
        <f t="shared" si="2"/>
        <v>0</v>
      </c>
      <c r="AH43" s="11"/>
      <c r="AI43" s="11"/>
      <c r="AJ43" s="11">
        <f>AA43</f>
        <v>1200</v>
      </c>
      <c r="AK43" s="11"/>
      <c r="AL43" s="49">
        <f t="shared" si="3"/>
        <v>0</v>
      </c>
      <c r="AM43" s="11"/>
      <c r="AN43" s="11"/>
      <c r="AO43" s="11"/>
      <c r="AP43" s="11"/>
      <c r="AQ43" s="11"/>
      <c r="AR43" s="49">
        <f t="shared" si="4"/>
        <v>0</v>
      </c>
      <c r="AS43" s="11"/>
      <c r="AT43" s="11"/>
      <c r="AU43" s="11"/>
      <c r="AV43" s="11"/>
      <c r="AW43" s="11"/>
      <c r="AX43" s="11"/>
      <c r="AY43" s="11"/>
      <c r="AZ43" s="11"/>
      <c r="BA43" s="11"/>
      <c r="BB43" s="11"/>
      <c r="BC43" s="49">
        <f t="shared" si="17"/>
        <v>0</v>
      </c>
      <c r="BD43" s="11"/>
      <c r="BE43" s="11"/>
      <c r="BF43" s="11"/>
      <c r="BG43" s="11"/>
      <c r="BH43" s="11"/>
      <c r="BI43" s="11"/>
      <c r="BJ43" s="11"/>
      <c r="BK43" s="49">
        <f t="shared" si="6"/>
        <v>0</v>
      </c>
      <c r="BL43" s="11"/>
      <c r="BM43" s="11"/>
      <c r="BN43" s="11"/>
      <c r="BO43" s="11"/>
      <c r="BP43" s="11"/>
      <c r="BQ43" s="49">
        <f t="shared" si="7"/>
        <v>0</v>
      </c>
      <c r="BR43" s="11">
        <f>AC43*58%</f>
        <v>290</v>
      </c>
      <c r="BS43" s="11">
        <f>AC43*42%</f>
        <v>210</v>
      </c>
      <c r="BT43" s="11"/>
      <c r="BU43" s="11"/>
      <c r="BV43" s="11"/>
      <c r="BW43" s="11"/>
      <c r="BX43" s="47">
        <f t="shared" si="8"/>
        <v>0</v>
      </c>
      <c r="BY43" s="49">
        <f t="shared" si="9"/>
        <v>1700</v>
      </c>
      <c r="BZ43" s="11"/>
      <c r="CA43" s="11"/>
      <c r="CB43" s="11"/>
      <c r="CC43" s="11"/>
      <c r="CD43" s="11"/>
      <c r="CE43" s="11"/>
      <c r="CF43" s="11"/>
      <c r="CG43" s="11"/>
      <c r="CH43" s="11"/>
      <c r="CI43" s="11"/>
      <c r="CJ43" s="11"/>
      <c r="CK43" s="11"/>
      <c r="CL43" s="49">
        <f t="shared" si="21"/>
        <v>0</v>
      </c>
      <c r="CM43" s="15"/>
      <c r="CN43" s="11"/>
      <c r="CO43" s="11"/>
      <c r="CP43" s="11"/>
      <c r="CQ43" s="11"/>
      <c r="CR43" s="11"/>
      <c r="CS43" s="11"/>
      <c r="CT43" s="11"/>
      <c r="CU43" s="11"/>
      <c r="CV43" s="11"/>
      <c r="CW43" s="11"/>
      <c r="CX43" s="11"/>
      <c r="CY43" s="26">
        <f t="shared" si="23"/>
        <v>0</v>
      </c>
      <c r="CZ43" s="15"/>
      <c r="DA43" s="11"/>
      <c r="DB43" s="11"/>
      <c r="DC43" s="11"/>
      <c r="DD43" s="11"/>
      <c r="DE43" s="11"/>
      <c r="DF43" s="11"/>
      <c r="DG43" s="11"/>
      <c r="DH43" s="11"/>
      <c r="DI43" s="11"/>
      <c r="DJ43" s="11"/>
      <c r="DK43" s="11"/>
      <c r="DL43" s="26">
        <f t="shared" si="25"/>
        <v>0</v>
      </c>
    </row>
    <row r="44" spans="1:116">
      <c r="A44" s="47"/>
      <c r="B44" s="49" t="s">
        <v>523</v>
      </c>
      <c r="C44" s="69" t="s">
        <v>1800</v>
      </c>
      <c r="D44" s="4" t="s">
        <v>1810</v>
      </c>
      <c r="E44" s="4" t="s">
        <v>525</v>
      </c>
      <c r="F44" s="5" t="s">
        <v>1803</v>
      </c>
      <c r="G44" s="4" t="s">
        <v>1792</v>
      </c>
      <c r="H44" s="15">
        <v>1770</v>
      </c>
      <c r="I44" s="11"/>
      <c r="J44" s="11"/>
      <c r="K44" s="11"/>
      <c r="L44" s="11"/>
      <c r="M44" s="11"/>
      <c r="N44" s="11"/>
      <c r="O44" s="11"/>
      <c r="P44" s="11"/>
      <c r="Q44" s="26">
        <f>SUM(H44:P44)</f>
        <v>1770</v>
      </c>
      <c r="R44" s="15"/>
      <c r="S44" s="11">
        <v>1730</v>
      </c>
      <c r="T44" s="11">
        <v>40</v>
      </c>
      <c r="U44" s="11"/>
      <c r="V44" s="11"/>
      <c r="W44" s="11"/>
      <c r="X44" s="11"/>
      <c r="Y44" s="11"/>
      <c r="Z44" s="49">
        <f t="shared" si="1"/>
        <v>1770</v>
      </c>
      <c r="AA44" s="11">
        <v>40</v>
      </c>
      <c r="AB44" s="11"/>
      <c r="AC44" s="11"/>
      <c r="AD44" s="11"/>
      <c r="AE44" s="11"/>
      <c r="AF44" s="11"/>
      <c r="AG44" s="49">
        <f t="shared" si="2"/>
        <v>0</v>
      </c>
      <c r="AH44" s="11"/>
      <c r="AI44" s="11"/>
      <c r="AJ44" s="11">
        <f>AA44</f>
        <v>40</v>
      </c>
      <c r="AK44" s="11"/>
      <c r="AL44" s="49">
        <f t="shared" si="3"/>
        <v>0</v>
      </c>
      <c r="AM44" s="11"/>
      <c r="AN44" s="11"/>
      <c r="AO44" s="11"/>
      <c r="AP44" s="11"/>
      <c r="AQ44" s="11"/>
      <c r="AR44" s="49">
        <f t="shared" si="4"/>
        <v>0</v>
      </c>
      <c r="AS44" s="11"/>
      <c r="AT44" s="11"/>
      <c r="AU44" s="11"/>
      <c r="AV44" s="11"/>
      <c r="AW44" s="11"/>
      <c r="AX44" s="11"/>
      <c r="AY44" s="11"/>
      <c r="AZ44" s="11"/>
      <c r="BA44" s="11"/>
      <c r="BB44" s="11"/>
      <c r="BC44" s="49">
        <f t="shared" si="17"/>
        <v>0</v>
      </c>
      <c r="BD44" s="11"/>
      <c r="BE44" s="11"/>
      <c r="BF44" s="11"/>
      <c r="BG44" s="11"/>
      <c r="BH44" s="11"/>
      <c r="BI44" s="11"/>
      <c r="BJ44" s="11"/>
      <c r="BK44" s="49">
        <f t="shared" si="6"/>
        <v>0</v>
      </c>
      <c r="BL44" s="11"/>
      <c r="BM44" s="11"/>
      <c r="BN44" s="11"/>
      <c r="BO44" s="11"/>
      <c r="BP44" s="11"/>
      <c r="BQ44" s="49">
        <f t="shared" si="7"/>
        <v>0</v>
      </c>
      <c r="BR44" s="11"/>
      <c r="BS44" s="11"/>
      <c r="BT44" s="11"/>
      <c r="BU44" s="11"/>
      <c r="BV44" s="11"/>
      <c r="BW44" s="11"/>
      <c r="BX44" s="47">
        <f t="shared" si="8"/>
        <v>0</v>
      </c>
      <c r="BY44" s="49">
        <f t="shared" si="9"/>
        <v>40</v>
      </c>
      <c r="BZ44" s="11"/>
      <c r="CA44" s="11"/>
      <c r="CB44" s="11"/>
      <c r="CC44" s="11"/>
      <c r="CD44" s="11"/>
      <c r="CE44" s="11"/>
      <c r="CF44" s="11"/>
      <c r="CG44" s="11"/>
      <c r="CH44" s="11"/>
      <c r="CI44" s="11"/>
      <c r="CJ44" s="11"/>
      <c r="CK44" s="11"/>
      <c r="CL44" s="49">
        <f t="shared" si="21"/>
        <v>0</v>
      </c>
      <c r="CM44" s="15"/>
      <c r="CN44" s="11"/>
      <c r="CO44" s="11"/>
      <c r="CP44" s="11"/>
      <c r="CQ44" s="11"/>
      <c r="CR44" s="11"/>
      <c r="CS44" s="11"/>
      <c r="CT44" s="11"/>
      <c r="CU44" s="11"/>
      <c r="CV44" s="11"/>
      <c r="CW44" s="11"/>
      <c r="CX44" s="11"/>
      <c r="CY44" s="26">
        <f t="shared" si="23"/>
        <v>0</v>
      </c>
      <c r="CZ44" s="15"/>
      <c r="DA44" s="11"/>
      <c r="DB44" s="11"/>
      <c r="DC44" s="11"/>
      <c r="DD44" s="11"/>
      <c r="DE44" s="11"/>
      <c r="DF44" s="11"/>
      <c r="DG44" s="11"/>
      <c r="DH44" s="11"/>
      <c r="DI44" s="11"/>
      <c r="DJ44" s="11"/>
      <c r="DK44" s="11"/>
      <c r="DL44" s="26">
        <f t="shared" si="25"/>
        <v>0</v>
      </c>
    </row>
    <row r="45" spans="1:116" ht="13.8" thickBot="1">
      <c r="A45" s="47"/>
      <c r="B45" s="49"/>
      <c r="C45" s="28" t="s">
        <v>347</v>
      </c>
      <c r="D45" s="28"/>
      <c r="E45" s="28"/>
      <c r="F45" s="26"/>
      <c r="G45" s="28"/>
      <c r="H45" s="47">
        <f t="shared" ref="H45:AF45" si="40">SUM(H43:H44)</f>
        <v>3470</v>
      </c>
      <c r="I45" s="28">
        <f t="shared" si="40"/>
        <v>0</v>
      </c>
      <c r="J45" s="28">
        <f t="shared" si="40"/>
        <v>0</v>
      </c>
      <c r="K45" s="28">
        <f t="shared" si="40"/>
        <v>0</v>
      </c>
      <c r="L45" s="28">
        <f t="shared" si="40"/>
        <v>0</v>
      </c>
      <c r="M45" s="28">
        <f t="shared" si="40"/>
        <v>0</v>
      </c>
      <c r="N45" s="28">
        <f t="shared" si="40"/>
        <v>0</v>
      </c>
      <c r="O45" s="28">
        <f t="shared" si="40"/>
        <v>0</v>
      </c>
      <c r="P45" s="28">
        <f t="shared" si="40"/>
        <v>0</v>
      </c>
      <c r="Q45" s="26">
        <f t="shared" si="40"/>
        <v>3470</v>
      </c>
      <c r="R45" s="47">
        <f t="shared" si="40"/>
        <v>0</v>
      </c>
      <c r="S45" s="28">
        <f t="shared" si="40"/>
        <v>1730</v>
      </c>
      <c r="T45" s="28">
        <f t="shared" si="40"/>
        <v>1740</v>
      </c>
      <c r="U45" s="28">
        <f t="shared" si="40"/>
        <v>0</v>
      </c>
      <c r="V45" s="28">
        <f t="shared" si="40"/>
        <v>0</v>
      </c>
      <c r="W45" s="28">
        <f t="shared" si="40"/>
        <v>0</v>
      </c>
      <c r="X45" s="28">
        <f t="shared" si="40"/>
        <v>0</v>
      </c>
      <c r="Y45" s="28">
        <f t="shared" si="40"/>
        <v>0</v>
      </c>
      <c r="Z45" s="50">
        <f t="shared" si="40"/>
        <v>3470</v>
      </c>
      <c r="AA45" s="28">
        <f t="shared" si="40"/>
        <v>1240</v>
      </c>
      <c r="AB45" s="28">
        <f t="shared" si="40"/>
        <v>0</v>
      </c>
      <c r="AC45" s="28">
        <f t="shared" si="40"/>
        <v>500</v>
      </c>
      <c r="AD45" s="28">
        <f t="shared" si="40"/>
        <v>0</v>
      </c>
      <c r="AE45" s="28">
        <f t="shared" si="40"/>
        <v>0</v>
      </c>
      <c r="AF45" s="28">
        <f t="shared" si="40"/>
        <v>0</v>
      </c>
      <c r="AG45" s="50">
        <f t="shared" si="2"/>
        <v>0</v>
      </c>
      <c r="AH45" s="28">
        <f>SUM(AH43:AH44)</f>
        <v>0</v>
      </c>
      <c r="AI45" s="28">
        <f>SUM(AI43:AI44)</f>
        <v>0</v>
      </c>
      <c r="AJ45" s="28">
        <f>SUM(AJ43:AJ44)</f>
        <v>1240</v>
      </c>
      <c r="AK45" s="28">
        <f>SUM(AK43:AK44)</f>
        <v>0</v>
      </c>
      <c r="AL45" s="50">
        <f t="shared" si="3"/>
        <v>0</v>
      </c>
      <c r="AM45" s="28">
        <f>SUM(AM43:AM44)</f>
        <v>0</v>
      </c>
      <c r="AN45" s="28">
        <f>SUM(AN43:AN44)</f>
        <v>0</v>
      </c>
      <c r="AO45" s="28">
        <f>SUM(AO43:AO44)</f>
        <v>0</v>
      </c>
      <c r="AP45" s="28">
        <f>SUM(AP43:AP44)</f>
        <v>0</v>
      </c>
      <c r="AQ45" s="28">
        <f>SUM(AQ43:AQ44)</f>
        <v>0</v>
      </c>
      <c r="AR45" s="49">
        <f t="shared" si="4"/>
        <v>0</v>
      </c>
      <c r="AS45" s="28">
        <f t="shared" ref="AS45:BB45" si="41">SUM(AS43:AS44)</f>
        <v>0</v>
      </c>
      <c r="AT45" s="28">
        <f t="shared" si="41"/>
        <v>0</v>
      </c>
      <c r="AU45" s="28">
        <f t="shared" si="41"/>
        <v>0</v>
      </c>
      <c r="AV45" s="28">
        <f t="shared" si="41"/>
        <v>0</v>
      </c>
      <c r="AW45" s="28">
        <f t="shared" si="41"/>
        <v>0</v>
      </c>
      <c r="AX45" s="28">
        <f t="shared" si="41"/>
        <v>0</v>
      </c>
      <c r="AY45" s="28">
        <f t="shared" si="41"/>
        <v>0</v>
      </c>
      <c r="AZ45" s="28">
        <f t="shared" si="41"/>
        <v>0</v>
      </c>
      <c r="BA45" s="28">
        <f t="shared" si="41"/>
        <v>0</v>
      </c>
      <c r="BB45" s="28">
        <f t="shared" si="41"/>
        <v>0</v>
      </c>
      <c r="BC45" s="50">
        <f t="shared" si="17"/>
        <v>0</v>
      </c>
      <c r="BD45" s="28">
        <f t="shared" ref="BD45:BJ45" si="42">SUM(BD43:BD44)</f>
        <v>0</v>
      </c>
      <c r="BE45" s="28">
        <f t="shared" si="42"/>
        <v>0</v>
      </c>
      <c r="BF45" s="28">
        <f t="shared" si="42"/>
        <v>0</v>
      </c>
      <c r="BG45" s="28">
        <f t="shared" si="42"/>
        <v>0</v>
      </c>
      <c r="BH45" s="28">
        <f t="shared" si="42"/>
        <v>0</v>
      </c>
      <c r="BI45" s="28">
        <f t="shared" si="42"/>
        <v>0</v>
      </c>
      <c r="BJ45" s="28">
        <f t="shared" si="42"/>
        <v>0</v>
      </c>
      <c r="BK45" s="49">
        <f t="shared" si="6"/>
        <v>0</v>
      </c>
      <c r="BL45" s="28">
        <f>SUM(BL43:BL44)</f>
        <v>0</v>
      </c>
      <c r="BM45" s="28">
        <f>SUM(BM43:BM44)</f>
        <v>0</v>
      </c>
      <c r="BN45" s="28">
        <f>SUM(BN43:BN44)</f>
        <v>0</v>
      </c>
      <c r="BO45" s="28">
        <f>SUM(BO43:BO44)</f>
        <v>0</v>
      </c>
      <c r="BP45" s="28">
        <f>SUM(BP43:BP44)</f>
        <v>0</v>
      </c>
      <c r="BQ45" s="49">
        <f t="shared" si="7"/>
        <v>0</v>
      </c>
      <c r="BR45" s="28">
        <f t="shared" ref="BR45:BW45" si="43">SUM(BR43:BR44)</f>
        <v>290</v>
      </c>
      <c r="BS45" s="28">
        <f t="shared" si="43"/>
        <v>210</v>
      </c>
      <c r="BT45" s="28">
        <f t="shared" si="43"/>
        <v>0</v>
      </c>
      <c r="BU45" s="28">
        <f t="shared" si="43"/>
        <v>0</v>
      </c>
      <c r="BV45" s="28">
        <f t="shared" si="43"/>
        <v>0</v>
      </c>
      <c r="BW45" s="28">
        <f t="shared" si="43"/>
        <v>0</v>
      </c>
      <c r="BX45" s="47">
        <f t="shared" si="8"/>
        <v>0</v>
      </c>
      <c r="BY45" s="49">
        <f t="shared" si="9"/>
        <v>1740</v>
      </c>
      <c r="BZ45" s="28">
        <f t="shared" ref="BZ45:CK45" si="44">SUM(BZ43:BZ44)</f>
        <v>0</v>
      </c>
      <c r="CA45" s="28">
        <f t="shared" si="44"/>
        <v>0</v>
      </c>
      <c r="CB45" s="28">
        <f t="shared" si="44"/>
        <v>0</v>
      </c>
      <c r="CC45" s="28">
        <f t="shared" si="44"/>
        <v>0</v>
      </c>
      <c r="CD45" s="28">
        <f t="shared" si="44"/>
        <v>0</v>
      </c>
      <c r="CE45" s="28">
        <f t="shared" si="44"/>
        <v>0</v>
      </c>
      <c r="CF45" s="28">
        <f t="shared" si="44"/>
        <v>0</v>
      </c>
      <c r="CG45" s="28">
        <f t="shared" si="44"/>
        <v>0</v>
      </c>
      <c r="CH45" s="28">
        <f t="shared" si="44"/>
        <v>0</v>
      </c>
      <c r="CI45" s="28">
        <f t="shared" si="44"/>
        <v>0</v>
      </c>
      <c r="CJ45" s="28">
        <f t="shared" si="44"/>
        <v>0</v>
      </c>
      <c r="CK45" s="28">
        <f t="shared" si="44"/>
        <v>0</v>
      </c>
      <c r="CL45" s="49">
        <f t="shared" si="21"/>
        <v>0</v>
      </c>
      <c r="CM45" s="47">
        <f t="shared" ref="CM45:CX45" si="45">SUM(CM43:CM44)</f>
        <v>0</v>
      </c>
      <c r="CN45" s="28">
        <f t="shared" si="45"/>
        <v>0</v>
      </c>
      <c r="CO45" s="28">
        <f t="shared" si="45"/>
        <v>0</v>
      </c>
      <c r="CP45" s="28">
        <f t="shared" si="45"/>
        <v>0</v>
      </c>
      <c r="CQ45" s="28">
        <f t="shared" si="45"/>
        <v>0</v>
      </c>
      <c r="CR45" s="28">
        <f t="shared" si="45"/>
        <v>0</v>
      </c>
      <c r="CS45" s="28">
        <f t="shared" si="45"/>
        <v>0</v>
      </c>
      <c r="CT45" s="28">
        <f t="shared" si="45"/>
        <v>0</v>
      </c>
      <c r="CU45" s="28">
        <f t="shared" si="45"/>
        <v>0</v>
      </c>
      <c r="CV45" s="28">
        <f t="shared" si="45"/>
        <v>0</v>
      </c>
      <c r="CW45" s="28">
        <f t="shared" si="45"/>
        <v>0</v>
      </c>
      <c r="CX45" s="28">
        <f t="shared" si="45"/>
        <v>0</v>
      </c>
      <c r="CY45" s="26">
        <f t="shared" si="23"/>
        <v>0</v>
      </c>
      <c r="CZ45" s="47">
        <f t="shared" ref="CZ45:DL45" si="46">SUM(CZ43:CZ44)</f>
        <v>0</v>
      </c>
      <c r="DA45" s="28">
        <f t="shared" si="46"/>
        <v>0</v>
      </c>
      <c r="DB45" s="28">
        <f t="shared" si="46"/>
        <v>0</v>
      </c>
      <c r="DC45" s="28">
        <f t="shared" si="46"/>
        <v>0</v>
      </c>
      <c r="DD45" s="28">
        <f t="shared" si="46"/>
        <v>0</v>
      </c>
      <c r="DE45" s="28">
        <f t="shared" si="46"/>
        <v>0</v>
      </c>
      <c r="DF45" s="28">
        <f t="shared" si="46"/>
        <v>0</v>
      </c>
      <c r="DG45" s="28">
        <f t="shared" si="46"/>
        <v>0</v>
      </c>
      <c r="DH45" s="28">
        <f t="shared" si="46"/>
        <v>0</v>
      </c>
      <c r="DI45" s="28">
        <f t="shared" si="46"/>
        <v>0</v>
      </c>
      <c r="DJ45" s="28">
        <f t="shared" si="46"/>
        <v>0</v>
      </c>
      <c r="DK45" s="28">
        <f t="shared" si="46"/>
        <v>0</v>
      </c>
      <c r="DL45" s="26">
        <f t="shared" si="46"/>
        <v>0</v>
      </c>
    </row>
    <row r="46" spans="1:116">
      <c r="A46" s="47"/>
      <c r="B46" s="49"/>
      <c r="C46" s="69"/>
      <c r="D46" s="4"/>
      <c r="E46" s="4"/>
      <c r="F46" s="5"/>
      <c r="G46" s="4"/>
      <c r="H46" s="15"/>
      <c r="I46" s="11"/>
      <c r="J46" s="11"/>
      <c r="K46" s="11"/>
      <c r="L46" s="11"/>
      <c r="M46" s="11"/>
      <c r="N46" s="11"/>
      <c r="O46" s="11"/>
      <c r="P46" s="11"/>
      <c r="Q46" s="26">
        <f>SUM(H46:P46)</f>
        <v>0</v>
      </c>
      <c r="R46" s="15"/>
      <c r="S46" s="11"/>
      <c r="T46" s="11"/>
      <c r="U46" s="11"/>
      <c r="V46" s="11"/>
      <c r="W46" s="11"/>
      <c r="X46" s="11"/>
      <c r="Y46" s="11"/>
      <c r="Z46" s="49">
        <f>SUM(R46:Y46)</f>
        <v>0</v>
      </c>
      <c r="AA46" s="11"/>
      <c r="AB46" s="11"/>
      <c r="AC46" s="11"/>
      <c r="AD46" s="11"/>
      <c r="AE46" s="11"/>
      <c r="AF46" s="11"/>
      <c r="AG46" s="49">
        <f t="shared" si="2"/>
        <v>0</v>
      </c>
      <c r="AH46" s="11"/>
      <c r="AI46" s="11"/>
      <c r="AJ46" s="11"/>
      <c r="AK46" s="11"/>
      <c r="AL46" s="49">
        <f t="shared" si="3"/>
        <v>0</v>
      </c>
      <c r="AM46" s="11"/>
      <c r="AN46" s="11"/>
      <c r="AO46" s="11"/>
      <c r="AP46" s="11"/>
      <c r="AQ46" s="11"/>
      <c r="AR46" s="49">
        <f t="shared" si="4"/>
        <v>0</v>
      </c>
      <c r="AS46" s="11"/>
      <c r="AT46" s="11"/>
      <c r="AU46" s="11"/>
      <c r="AV46" s="11"/>
      <c r="AW46" s="11"/>
      <c r="AX46" s="11"/>
      <c r="AY46" s="11"/>
      <c r="AZ46" s="11"/>
      <c r="BA46" s="11"/>
      <c r="BB46" s="11"/>
      <c r="BC46" s="49">
        <f t="shared" si="17"/>
        <v>0</v>
      </c>
      <c r="BD46" s="11"/>
      <c r="BE46" s="11"/>
      <c r="BF46" s="11"/>
      <c r="BG46" s="11"/>
      <c r="BH46" s="11"/>
      <c r="BI46" s="11"/>
      <c r="BJ46" s="11"/>
      <c r="BK46" s="49">
        <f t="shared" si="6"/>
        <v>0</v>
      </c>
      <c r="BL46" s="11"/>
      <c r="BM46" s="11"/>
      <c r="BN46" s="11"/>
      <c r="BO46" s="11"/>
      <c r="BP46" s="11"/>
      <c r="BQ46" s="49">
        <f t="shared" si="7"/>
        <v>0</v>
      </c>
      <c r="BR46" s="11"/>
      <c r="BS46" s="11"/>
      <c r="BT46" s="11"/>
      <c r="BU46" s="11"/>
      <c r="BV46" s="11"/>
      <c r="BW46" s="11"/>
      <c r="BX46" s="47">
        <f t="shared" si="8"/>
        <v>0</v>
      </c>
      <c r="BY46" s="49">
        <f t="shared" si="9"/>
        <v>0</v>
      </c>
      <c r="BZ46" s="11"/>
      <c r="CA46" s="11"/>
      <c r="CB46" s="11"/>
      <c r="CC46" s="11"/>
      <c r="CD46" s="11"/>
      <c r="CE46" s="11"/>
      <c r="CF46" s="11"/>
      <c r="CG46" s="11"/>
      <c r="CH46" s="11"/>
      <c r="CI46" s="11"/>
      <c r="CJ46" s="11"/>
      <c r="CK46" s="11"/>
      <c r="CL46" s="49">
        <f t="shared" si="21"/>
        <v>0</v>
      </c>
      <c r="CM46" s="15"/>
      <c r="CN46" s="11"/>
      <c r="CO46" s="11"/>
      <c r="CP46" s="11"/>
      <c r="CQ46" s="11"/>
      <c r="CR46" s="11"/>
      <c r="CS46" s="11"/>
      <c r="CT46" s="11"/>
      <c r="CU46" s="11"/>
      <c r="CV46" s="11"/>
      <c r="CW46" s="11"/>
      <c r="CX46" s="11"/>
      <c r="CY46" s="26">
        <f t="shared" si="23"/>
        <v>0</v>
      </c>
      <c r="CZ46" s="15"/>
      <c r="DA46" s="11"/>
      <c r="DB46" s="11"/>
      <c r="DC46" s="11"/>
      <c r="DD46" s="11"/>
      <c r="DE46" s="11"/>
      <c r="DF46" s="11"/>
      <c r="DG46" s="11"/>
      <c r="DH46" s="11"/>
      <c r="DI46" s="11"/>
      <c r="DJ46" s="11"/>
      <c r="DK46" s="11"/>
      <c r="DL46" s="26">
        <f t="shared" si="25"/>
        <v>0</v>
      </c>
    </row>
    <row r="47" spans="1:116">
      <c r="A47" s="47"/>
      <c r="B47" s="49"/>
      <c r="C47" s="69"/>
      <c r="D47" s="4"/>
      <c r="E47" s="4"/>
      <c r="F47" s="5"/>
      <c r="G47" s="4"/>
      <c r="H47" s="15"/>
      <c r="I47" s="11"/>
      <c r="J47" s="11"/>
      <c r="K47" s="11"/>
      <c r="L47" s="11"/>
      <c r="M47" s="11"/>
      <c r="N47" s="11"/>
      <c r="O47" s="11"/>
      <c r="P47" s="11"/>
      <c r="Q47" s="26">
        <f>SUM(H47:P47)</f>
        <v>0</v>
      </c>
      <c r="R47" s="15"/>
      <c r="S47" s="11"/>
      <c r="T47" s="11"/>
      <c r="U47" s="11"/>
      <c r="V47" s="11"/>
      <c r="W47" s="11"/>
      <c r="X47" s="11"/>
      <c r="Y47" s="11"/>
      <c r="Z47" s="49">
        <f>SUM(R47:Y47)</f>
        <v>0</v>
      </c>
      <c r="AA47" s="11"/>
      <c r="AB47" s="11"/>
      <c r="AC47" s="11"/>
      <c r="AD47" s="11"/>
      <c r="AE47" s="11"/>
      <c r="AF47" s="11"/>
      <c r="AG47" s="49">
        <f t="shared" si="2"/>
        <v>0</v>
      </c>
      <c r="AH47" s="11"/>
      <c r="AI47" s="11"/>
      <c r="AJ47" s="11"/>
      <c r="AK47" s="11"/>
      <c r="AL47" s="49">
        <f t="shared" si="3"/>
        <v>0</v>
      </c>
      <c r="AM47" s="11"/>
      <c r="AN47" s="11"/>
      <c r="AO47" s="11"/>
      <c r="AP47" s="11"/>
      <c r="AQ47" s="11"/>
      <c r="AR47" s="49">
        <f t="shared" si="4"/>
        <v>0</v>
      </c>
      <c r="AS47" s="11"/>
      <c r="AT47" s="11"/>
      <c r="AU47" s="11"/>
      <c r="AV47" s="11"/>
      <c r="AW47" s="11"/>
      <c r="AX47" s="11"/>
      <c r="AY47" s="11"/>
      <c r="AZ47" s="11"/>
      <c r="BA47" s="11"/>
      <c r="BB47" s="11"/>
      <c r="BC47" s="49">
        <f t="shared" si="17"/>
        <v>0</v>
      </c>
      <c r="BD47" s="11"/>
      <c r="BE47" s="11"/>
      <c r="BF47" s="11"/>
      <c r="BG47" s="11"/>
      <c r="BH47" s="11"/>
      <c r="BI47" s="11"/>
      <c r="BJ47" s="11"/>
      <c r="BK47" s="49">
        <f t="shared" si="6"/>
        <v>0</v>
      </c>
      <c r="BL47" s="11"/>
      <c r="BM47" s="11"/>
      <c r="BN47" s="11"/>
      <c r="BO47" s="11"/>
      <c r="BP47" s="11"/>
      <c r="BQ47" s="49">
        <f t="shared" si="7"/>
        <v>0</v>
      </c>
      <c r="BR47" s="11"/>
      <c r="BS47" s="11"/>
      <c r="BT47" s="11"/>
      <c r="BU47" s="11"/>
      <c r="BV47" s="11"/>
      <c r="BW47" s="11"/>
      <c r="BX47" s="47">
        <f t="shared" si="8"/>
        <v>0</v>
      </c>
      <c r="BY47" s="49">
        <f t="shared" si="9"/>
        <v>0</v>
      </c>
      <c r="BZ47" s="11"/>
      <c r="CA47" s="11"/>
      <c r="CB47" s="11"/>
      <c r="CC47" s="11"/>
      <c r="CD47" s="11"/>
      <c r="CE47" s="11"/>
      <c r="CF47" s="11"/>
      <c r="CG47" s="11"/>
      <c r="CH47" s="11"/>
      <c r="CI47" s="11"/>
      <c r="CJ47" s="11"/>
      <c r="CK47" s="11"/>
      <c r="CL47" s="49">
        <f t="shared" si="21"/>
        <v>0</v>
      </c>
      <c r="CM47" s="15"/>
      <c r="CN47" s="11"/>
      <c r="CO47" s="11"/>
      <c r="CP47" s="11"/>
      <c r="CQ47" s="11"/>
      <c r="CR47" s="11"/>
      <c r="CS47" s="11"/>
      <c r="CT47" s="11"/>
      <c r="CU47" s="11"/>
      <c r="CV47" s="11"/>
      <c r="CW47" s="11"/>
      <c r="CX47" s="11"/>
      <c r="CY47" s="26">
        <f t="shared" si="23"/>
        <v>0</v>
      </c>
      <c r="CZ47" s="15"/>
      <c r="DA47" s="11"/>
      <c r="DB47" s="11"/>
      <c r="DC47" s="11"/>
      <c r="DD47" s="11"/>
      <c r="DE47" s="11"/>
      <c r="DF47" s="11"/>
      <c r="DG47" s="11"/>
      <c r="DH47" s="11"/>
      <c r="DI47" s="11"/>
      <c r="DJ47" s="11"/>
      <c r="DK47" s="11"/>
      <c r="DL47" s="26">
        <f t="shared" si="25"/>
        <v>0</v>
      </c>
    </row>
    <row r="48" spans="1:116">
      <c r="A48" s="47"/>
      <c r="B48" s="49"/>
      <c r="C48" s="69"/>
      <c r="D48" s="4"/>
      <c r="E48" s="4"/>
      <c r="F48" s="5"/>
      <c r="G48" s="4"/>
      <c r="H48" s="15"/>
      <c r="I48" s="11"/>
      <c r="J48" s="11"/>
      <c r="K48" s="11"/>
      <c r="L48" s="11"/>
      <c r="M48" s="11"/>
      <c r="N48" s="11"/>
      <c r="O48" s="11"/>
      <c r="P48" s="11"/>
      <c r="Q48" s="26">
        <f>SUM(H48:P48)</f>
        <v>0</v>
      </c>
      <c r="R48" s="15"/>
      <c r="S48" s="11"/>
      <c r="T48" s="11"/>
      <c r="U48" s="11"/>
      <c r="V48" s="11"/>
      <c r="W48" s="11"/>
      <c r="X48" s="11"/>
      <c r="Y48" s="11"/>
      <c r="Z48" s="49">
        <f>SUM(R48:Y48)</f>
        <v>0</v>
      </c>
      <c r="AA48" s="11"/>
      <c r="AB48" s="11"/>
      <c r="AC48" s="11"/>
      <c r="AD48" s="11"/>
      <c r="AE48" s="11"/>
      <c r="AF48" s="11"/>
      <c r="AG48" s="49">
        <f t="shared" si="2"/>
        <v>0</v>
      </c>
      <c r="AH48" s="11"/>
      <c r="AI48" s="11"/>
      <c r="AJ48" s="11"/>
      <c r="AK48" s="11"/>
      <c r="AL48" s="49">
        <f t="shared" si="3"/>
        <v>0</v>
      </c>
      <c r="AM48" s="11"/>
      <c r="AN48" s="11"/>
      <c r="AO48" s="11"/>
      <c r="AP48" s="11"/>
      <c r="AQ48" s="11"/>
      <c r="AR48" s="49">
        <f t="shared" si="4"/>
        <v>0</v>
      </c>
      <c r="AS48" s="11"/>
      <c r="AT48" s="11"/>
      <c r="AU48" s="11"/>
      <c r="AV48" s="11"/>
      <c r="AW48" s="11"/>
      <c r="AX48" s="11"/>
      <c r="AY48" s="11"/>
      <c r="AZ48" s="11"/>
      <c r="BA48" s="11"/>
      <c r="BB48" s="11"/>
      <c r="BC48" s="49">
        <f t="shared" si="17"/>
        <v>0</v>
      </c>
      <c r="BD48" s="11"/>
      <c r="BE48" s="11"/>
      <c r="BF48" s="11"/>
      <c r="BG48" s="11"/>
      <c r="BH48" s="11"/>
      <c r="BI48" s="11"/>
      <c r="BJ48" s="11"/>
      <c r="BK48" s="49">
        <f t="shared" si="6"/>
        <v>0</v>
      </c>
      <c r="BL48" s="11"/>
      <c r="BM48" s="11"/>
      <c r="BN48" s="11"/>
      <c r="BO48" s="11"/>
      <c r="BP48" s="11"/>
      <c r="BQ48" s="49">
        <f t="shared" si="7"/>
        <v>0</v>
      </c>
      <c r="BR48" s="11"/>
      <c r="BS48" s="11"/>
      <c r="BT48" s="11"/>
      <c r="BU48" s="11"/>
      <c r="BV48" s="11"/>
      <c r="BW48" s="11"/>
      <c r="BX48" s="47">
        <f t="shared" si="8"/>
        <v>0</v>
      </c>
      <c r="BY48" s="49">
        <f t="shared" si="9"/>
        <v>0</v>
      </c>
      <c r="BZ48" s="11"/>
      <c r="CA48" s="11"/>
      <c r="CB48" s="11"/>
      <c r="CC48" s="11"/>
      <c r="CD48" s="11"/>
      <c r="CE48" s="11"/>
      <c r="CF48" s="11"/>
      <c r="CG48" s="11"/>
      <c r="CH48" s="11"/>
      <c r="CI48" s="11"/>
      <c r="CJ48" s="11"/>
      <c r="CK48" s="11"/>
      <c r="CL48" s="49">
        <f t="shared" si="21"/>
        <v>0</v>
      </c>
      <c r="CM48" s="15"/>
      <c r="CN48" s="11"/>
      <c r="CO48" s="11"/>
      <c r="CP48" s="11"/>
      <c r="CQ48" s="11"/>
      <c r="CR48" s="11"/>
      <c r="CS48" s="11"/>
      <c r="CT48" s="11"/>
      <c r="CU48" s="11"/>
      <c r="CV48" s="11"/>
      <c r="CW48" s="11"/>
      <c r="CX48" s="11"/>
      <c r="CY48" s="26">
        <f t="shared" si="23"/>
        <v>0</v>
      </c>
      <c r="CZ48" s="15"/>
      <c r="DA48" s="11"/>
      <c r="DB48" s="11"/>
      <c r="DC48" s="11"/>
      <c r="DD48" s="11"/>
      <c r="DE48" s="11"/>
      <c r="DF48" s="11"/>
      <c r="DG48" s="11"/>
      <c r="DH48" s="11"/>
      <c r="DI48" s="11"/>
      <c r="DJ48" s="11"/>
      <c r="DK48" s="11"/>
      <c r="DL48" s="26">
        <f t="shared" si="25"/>
        <v>0</v>
      </c>
    </row>
    <row r="49" spans="1:116" ht="13.8" thickBot="1">
      <c r="A49" s="47"/>
      <c r="B49" s="49"/>
      <c r="C49" s="28" t="s">
        <v>347</v>
      </c>
      <c r="D49" s="28"/>
      <c r="E49" s="28"/>
      <c r="F49" s="26"/>
      <c r="G49" s="28"/>
      <c r="H49" s="47">
        <f>SUM(H46:H48)</f>
        <v>0</v>
      </c>
      <c r="I49" s="28">
        <f t="shared" ref="I49:BT49" si="47">SUM(I46:I48)</f>
        <v>0</v>
      </c>
      <c r="J49" s="28">
        <f t="shared" si="47"/>
        <v>0</v>
      </c>
      <c r="K49" s="28">
        <f t="shared" si="47"/>
        <v>0</v>
      </c>
      <c r="L49" s="28">
        <f t="shared" si="47"/>
        <v>0</v>
      </c>
      <c r="M49" s="28">
        <f t="shared" si="47"/>
        <v>0</v>
      </c>
      <c r="N49" s="28">
        <f t="shared" si="47"/>
        <v>0</v>
      </c>
      <c r="O49" s="28">
        <f t="shared" si="47"/>
        <v>0</v>
      </c>
      <c r="P49" s="28">
        <f t="shared" si="47"/>
        <v>0</v>
      </c>
      <c r="Q49" s="26">
        <f t="shared" si="47"/>
        <v>0</v>
      </c>
      <c r="R49" s="47">
        <f t="shared" si="47"/>
        <v>0</v>
      </c>
      <c r="S49" s="28">
        <f t="shared" si="47"/>
        <v>0</v>
      </c>
      <c r="T49" s="28">
        <f t="shared" si="47"/>
        <v>0</v>
      </c>
      <c r="U49" s="28">
        <f t="shared" si="47"/>
        <v>0</v>
      </c>
      <c r="V49" s="28">
        <f t="shared" si="47"/>
        <v>0</v>
      </c>
      <c r="W49" s="28">
        <f t="shared" si="47"/>
        <v>0</v>
      </c>
      <c r="X49" s="28">
        <f t="shared" si="47"/>
        <v>0</v>
      </c>
      <c r="Y49" s="28">
        <f t="shared" si="47"/>
        <v>0</v>
      </c>
      <c r="Z49" s="50">
        <f t="shared" si="47"/>
        <v>0</v>
      </c>
      <c r="AA49" s="28">
        <f t="shared" si="47"/>
        <v>0</v>
      </c>
      <c r="AB49" s="28">
        <f t="shared" si="47"/>
        <v>0</v>
      </c>
      <c r="AC49" s="28">
        <f t="shared" si="47"/>
        <v>0</v>
      </c>
      <c r="AD49" s="28">
        <f t="shared" si="47"/>
        <v>0</v>
      </c>
      <c r="AE49" s="28">
        <f t="shared" si="47"/>
        <v>0</v>
      </c>
      <c r="AF49" s="28">
        <f t="shared" si="47"/>
        <v>0</v>
      </c>
      <c r="AG49" s="50">
        <f t="shared" si="2"/>
        <v>0</v>
      </c>
      <c r="AH49" s="28">
        <f t="shared" si="47"/>
        <v>0</v>
      </c>
      <c r="AI49" s="28">
        <f t="shared" si="47"/>
        <v>0</v>
      </c>
      <c r="AJ49" s="28">
        <f t="shared" si="47"/>
        <v>0</v>
      </c>
      <c r="AK49" s="28">
        <f t="shared" si="47"/>
        <v>0</v>
      </c>
      <c r="AL49" s="50">
        <f t="shared" si="3"/>
        <v>0</v>
      </c>
      <c r="AM49" s="28">
        <f t="shared" si="47"/>
        <v>0</v>
      </c>
      <c r="AN49" s="28">
        <f t="shared" si="47"/>
        <v>0</v>
      </c>
      <c r="AO49" s="28">
        <f t="shared" si="47"/>
        <v>0</v>
      </c>
      <c r="AP49" s="28">
        <f t="shared" si="47"/>
        <v>0</v>
      </c>
      <c r="AQ49" s="28">
        <f t="shared" si="47"/>
        <v>0</v>
      </c>
      <c r="AR49" s="49">
        <f t="shared" si="4"/>
        <v>0</v>
      </c>
      <c r="AS49" s="28">
        <f t="shared" si="47"/>
        <v>0</v>
      </c>
      <c r="AT49" s="28">
        <f t="shared" si="47"/>
        <v>0</v>
      </c>
      <c r="AU49" s="28">
        <f t="shared" si="47"/>
        <v>0</v>
      </c>
      <c r="AV49" s="28">
        <f t="shared" si="47"/>
        <v>0</v>
      </c>
      <c r="AW49" s="28">
        <f t="shared" si="47"/>
        <v>0</v>
      </c>
      <c r="AX49" s="28">
        <f t="shared" si="47"/>
        <v>0</v>
      </c>
      <c r="AY49" s="28">
        <f t="shared" si="47"/>
        <v>0</v>
      </c>
      <c r="AZ49" s="28">
        <f t="shared" si="47"/>
        <v>0</v>
      </c>
      <c r="BA49" s="28">
        <f t="shared" si="47"/>
        <v>0</v>
      </c>
      <c r="BB49" s="28">
        <f t="shared" si="47"/>
        <v>0</v>
      </c>
      <c r="BC49" s="50">
        <f t="shared" si="17"/>
        <v>0</v>
      </c>
      <c r="BD49" s="28">
        <f t="shared" si="47"/>
        <v>0</v>
      </c>
      <c r="BE49" s="28">
        <f t="shared" si="47"/>
        <v>0</v>
      </c>
      <c r="BF49" s="28">
        <f t="shared" si="47"/>
        <v>0</v>
      </c>
      <c r="BG49" s="28">
        <f t="shared" si="47"/>
        <v>0</v>
      </c>
      <c r="BH49" s="28">
        <f t="shared" si="47"/>
        <v>0</v>
      </c>
      <c r="BI49" s="28">
        <f t="shared" si="47"/>
        <v>0</v>
      </c>
      <c r="BJ49" s="28">
        <f t="shared" si="47"/>
        <v>0</v>
      </c>
      <c r="BK49" s="49">
        <f t="shared" si="6"/>
        <v>0</v>
      </c>
      <c r="BL49" s="28">
        <f t="shared" si="47"/>
        <v>0</v>
      </c>
      <c r="BM49" s="28">
        <f t="shared" si="47"/>
        <v>0</v>
      </c>
      <c r="BN49" s="28">
        <f t="shared" si="47"/>
        <v>0</v>
      </c>
      <c r="BO49" s="28">
        <f t="shared" si="47"/>
        <v>0</v>
      </c>
      <c r="BP49" s="28">
        <f t="shared" si="47"/>
        <v>0</v>
      </c>
      <c r="BQ49" s="49">
        <f t="shared" si="7"/>
        <v>0</v>
      </c>
      <c r="BR49" s="28">
        <f t="shared" si="47"/>
        <v>0</v>
      </c>
      <c r="BS49" s="28">
        <f t="shared" si="47"/>
        <v>0</v>
      </c>
      <c r="BT49" s="28">
        <f t="shared" si="47"/>
        <v>0</v>
      </c>
      <c r="BU49" s="28">
        <f t="shared" ref="BU49:DL49" si="48">SUM(BU46:BU48)</f>
        <v>0</v>
      </c>
      <c r="BV49" s="28">
        <f t="shared" si="48"/>
        <v>0</v>
      </c>
      <c r="BW49" s="28">
        <f t="shared" si="48"/>
        <v>0</v>
      </c>
      <c r="BX49" s="47">
        <f t="shared" si="8"/>
        <v>0</v>
      </c>
      <c r="BY49" s="49">
        <f t="shared" si="9"/>
        <v>0</v>
      </c>
      <c r="BZ49" s="28">
        <f t="shared" si="48"/>
        <v>0</v>
      </c>
      <c r="CA49" s="28">
        <f t="shared" si="48"/>
        <v>0</v>
      </c>
      <c r="CB49" s="28">
        <f t="shared" si="48"/>
        <v>0</v>
      </c>
      <c r="CC49" s="28">
        <f t="shared" si="48"/>
        <v>0</v>
      </c>
      <c r="CD49" s="28">
        <f t="shared" si="48"/>
        <v>0</v>
      </c>
      <c r="CE49" s="28">
        <f t="shared" si="48"/>
        <v>0</v>
      </c>
      <c r="CF49" s="28">
        <f t="shared" si="48"/>
        <v>0</v>
      </c>
      <c r="CG49" s="28">
        <f t="shared" si="48"/>
        <v>0</v>
      </c>
      <c r="CH49" s="28">
        <f t="shared" si="48"/>
        <v>0</v>
      </c>
      <c r="CI49" s="28">
        <f t="shared" si="48"/>
        <v>0</v>
      </c>
      <c r="CJ49" s="28">
        <f t="shared" si="48"/>
        <v>0</v>
      </c>
      <c r="CK49" s="28">
        <f t="shared" si="48"/>
        <v>0</v>
      </c>
      <c r="CL49" s="49">
        <f t="shared" si="21"/>
        <v>0</v>
      </c>
      <c r="CM49" s="47">
        <f t="shared" si="48"/>
        <v>0</v>
      </c>
      <c r="CN49" s="28">
        <f t="shared" si="48"/>
        <v>0</v>
      </c>
      <c r="CO49" s="28">
        <f t="shared" si="48"/>
        <v>0</v>
      </c>
      <c r="CP49" s="28">
        <f t="shared" si="48"/>
        <v>0</v>
      </c>
      <c r="CQ49" s="28">
        <f t="shared" si="48"/>
        <v>0</v>
      </c>
      <c r="CR49" s="28">
        <f t="shared" si="48"/>
        <v>0</v>
      </c>
      <c r="CS49" s="28">
        <f t="shared" si="48"/>
        <v>0</v>
      </c>
      <c r="CT49" s="28">
        <f t="shared" si="48"/>
        <v>0</v>
      </c>
      <c r="CU49" s="28">
        <f t="shared" si="48"/>
        <v>0</v>
      </c>
      <c r="CV49" s="28">
        <f t="shared" si="48"/>
        <v>0</v>
      </c>
      <c r="CW49" s="28">
        <f t="shared" si="48"/>
        <v>0</v>
      </c>
      <c r="CX49" s="28">
        <f t="shared" si="48"/>
        <v>0</v>
      </c>
      <c r="CY49" s="26">
        <f t="shared" si="23"/>
        <v>0</v>
      </c>
      <c r="CZ49" s="47">
        <f t="shared" si="48"/>
        <v>0</v>
      </c>
      <c r="DA49" s="28">
        <f t="shared" si="48"/>
        <v>0</v>
      </c>
      <c r="DB49" s="28">
        <f t="shared" si="48"/>
        <v>0</v>
      </c>
      <c r="DC49" s="28">
        <f t="shared" si="48"/>
        <v>0</v>
      </c>
      <c r="DD49" s="28">
        <f t="shared" si="48"/>
        <v>0</v>
      </c>
      <c r="DE49" s="28">
        <f t="shared" si="48"/>
        <v>0</v>
      </c>
      <c r="DF49" s="28">
        <f t="shared" si="48"/>
        <v>0</v>
      </c>
      <c r="DG49" s="28">
        <f t="shared" si="48"/>
        <v>0</v>
      </c>
      <c r="DH49" s="28">
        <f t="shared" si="48"/>
        <v>0</v>
      </c>
      <c r="DI49" s="28">
        <f t="shared" si="48"/>
        <v>0</v>
      </c>
      <c r="DJ49" s="28">
        <f t="shared" si="48"/>
        <v>0</v>
      </c>
      <c r="DK49" s="28">
        <f t="shared" si="48"/>
        <v>0</v>
      </c>
      <c r="DL49" s="26">
        <f t="shared" si="48"/>
        <v>0</v>
      </c>
    </row>
    <row r="50" spans="1:116">
      <c r="A50" s="47"/>
      <c r="B50" s="49"/>
      <c r="C50" s="69"/>
      <c r="D50" s="4"/>
      <c r="E50" s="4"/>
      <c r="F50" s="5"/>
      <c r="G50" s="4"/>
      <c r="H50" s="15"/>
      <c r="I50" s="11"/>
      <c r="J50" s="11"/>
      <c r="K50" s="11"/>
      <c r="L50" s="11"/>
      <c r="M50" s="11"/>
      <c r="N50" s="11"/>
      <c r="O50" s="11"/>
      <c r="P50" s="11"/>
      <c r="Q50" s="26">
        <f>SUM(H50:P50)</f>
        <v>0</v>
      </c>
      <c r="R50" s="15"/>
      <c r="S50" s="11"/>
      <c r="T50" s="11"/>
      <c r="U50" s="11"/>
      <c r="V50" s="11"/>
      <c r="W50" s="11"/>
      <c r="X50" s="11"/>
      <c r="Y50" s="11"/>
      <c r="Z50" s="49">
        <f t="shared" ref="Z50:Z57" si="49">SUM(R50:Y50)</f>
        <v>0</v>
      </c>
      <c r="AA50" s="11"/>
      <c r="AB50" s="11"/>
      <c r="AC50" s="11"/>
      <c r="AD50" s="11"/>
      <c r="AE50" s="11"/>
      <c r="AF50" s="11"/>
      <c r="AG50" s="49">
        <f t="shared" ref="AG50:AG57" si="50">T50-SUM(AA50:AF50)</f>
        <v>0</v>
      </c>
      <c r="AH50" s="11"/>
      <c r="AI50" s="11"/>
      <c r="AJ50" s="11"/>
      <c r="AK50" s="11"/>
      <c r="AL50" s="49">
        <f t="shared" ref="AL50:AL57" si="51">AA50-SUM(AH50:AK50)</f>
        <v>0</v>
      </c>
      <c r="AM50" s="11"/>
      <c r="AN50" s="11"/>
      <c r="AO50" s="11"/>
      <c r="AP50" s="11"/>
      <c r="AQ50" s="11"/>
      <c r="AR50" s="49">
        <f t="shared" si="4"/>
        <v>0</v>
      </c>
      <c r="AS50" s="11"/>
      <c r="AT50" s="11"/>
      <c r="AU50" s="11"/>
      <c r="AV50" s="11"/>
      <c r="AW50" s="11"/>
      <c r="AX50" s="11"/>
      <c r="AY50" s="11"/>
      <c r="AZ50" s="11"/>
      <c r="BA50" s="11"/>
      <c r="BB50" s="11"/>
      <c r="BC50" s="49">
        <f t="shared" ref="BC50:BC57" si="52">AB50-SUM(AS50:BB50)</f>
        <v>0</v>
      </c>
      <c r="BD50" s="11"/>
      <c r="BE50" s="11"/>
      <c r="BF50" s="11"/>
      <c r="BG50" s="11"/>
      <c r="BH50" s="11"/>
      <c r="BI50" s="11"/>
      <c r="BJ50" s="11"/>
      <c r="BK50" s="49">
        <f t="shared" si="6"/>
        <v>0</v>
      </c>
      <c r="BL50" s="11"/>
      <c r="BM50" s="11"/>
      <c r="BN50" s="11"/>
      <c r="BO50" s="11"/>
      <c r="BP50" s="11"/>
      <c r="BQ50" s="49">
        <f t="shared" si="7"/>
        <v>0</v>
      </c>
      <c r="BR50" s="11"/>
      <c r="BS50" s="11"/>
      <c r="BT50" s="11"/>
      <c r="BU50" s="11"/>
      <c r="BV50" s="11"/>
      <c r="BW50" s="11"/>
      <c r="BX50" s="47">
        <f t="shared" si="8"/>
        <v>0</v>
      </c>
      <c r="BY50" s="49">
        <f t="shared" si="9"/>
        <v>0</v>
      </c>
      <c r="BZ50" s="11"/>
      <c r="CA50" s="11"/>
      <c r="CB50" s="11"/>
      <c r="CC50" s="11"/>
      <c r="CD50" s="11"/>
      <c r="CE50" s="11"/>
      <c r="CF50" s="11"/>
      <c r="CG50" s="11"/>
      <c r="CH50" s="11"/>
      <c r="CI50" s="11"/>
      <c r="CJ50" s="11"/>
      <c r="CK50" s="11"/>
      <c r="CL50" s="49">
        <f t="shared" ref="CL50:CL57" si="53">SUM(BZ50:CK50)</f>
        <v>0</v>
      </c>
      <c r="CM50" s="11">
        <v>0</v>
      </c>
      <c r="CN50" s="11">
        <v>0</v>
      </c>
      <c r="CO50" s="11">
        <v>0</v>
      </c>
      <c r="CP50" s="11">
        <v>0</v>
      </c>
      <c r="CQ50" s="11">
        <v>0</v>
      </c>
      <c r="CR50" s="11">
        <v>0</v>
      </c>
      <c r="CS50" s="11">
        <v>0</v>
      </c>
      <c r="CT50" s="11">
        <v>0</v>
      </c>
      <c r="CU50" s="11">
        <v>0</v>
      </c>
      <c r="CV50" s="11">
        <v>0</v>
      </c>
      <c r="CW50" s="11">
        <v>0</v>
      </c>
      <c r="CX50" s="11">
        <v>0</v>
      </c>
      <c r="CY50" s="26">
        <f t="shared" si="23"/>
        <v>0</v>
      </c>
      <c r="CZ50" s="15">
        <v>0</v>
      </c>
      <c r="DA50" s="11">
        <v>0</v>
      </c>
      <c r="DB50" s="11">
        <v>0</v>
      </c>
      <c r="DC50" s="11">
        <v>0</v>
      </c>
      <c r="DD50" s="11">
        <v>0</v>
      </c>
      <c r="DE50" s="11">
        <v>0</v>
      </c>
      <c r="DF50" s="11">
        <v>0</v>
      </c>
      <c r="DG50" s="11">
        <v>0</v>
      </c>
      <c r="DH50" s="11">
        <v>0</v>
      </c>
      <c r="DI50" s="11">
        <v>0</v>
      </c>
      <c r="DJ50" s="11">
        <v>0</v>
      </c>
      <c r="DK50" s="11">
        <v>0</v>
      </c>
      <c r="DL50" s="26">
        <f>SUM(CZ50:DK50)</f>
        <v>0</v>
      </c>
    </row>
    <row r="51" spans="1:116">
      <c r="A51" s="47"/>
      <c r="B51" s="49"/>
      <c r="C51" s="4"/>
      <c r="D51" s="4"/>
      <c r="E51" s="4"/>
      <c r="F51" s="5"/>
      <c r="G51" s="4"/>
      <c r="H51" s="15"/>
      <c r="I51" s="11"/>
      <c r="J51" s="11"/>
      <c r="K51" s="11"/>
      <c r="L51" s="11"/>
      <c r="M51" s="11"/>
      <c r="N51" s="11"/>
      <c r="O51" s="11"/>
      <c r="P51" s="11"/>
      <c r="Q51" s="26">
        <f>SUM(H51:P51)</f>
        <v>0</v>
      </c>
      <c r="R51" s="15"/>
      <c r="S51" s="11"/>
      <c r="T51" s="11"/>
      <c r="U51" s="11"/>
      <c r="V51" s="11"/>
      <c r="W51" s="11"/>
      <c r="X51" s="11"/>
      <c r="Y51" s="11"/>
      <c r="Z51" s="49">
        <f t="shared" si="49"/>
        <v>0</v>
      </c>
      <c r="AA51" s="11"/>
      <c r="AB51" s="11"/>
      <c r="AC51" s="11"/>
      <c r="AD51" s="11"/>
      <c r="AE51" s="11"/>
      <c r="AF51" s="11"/>
      <c r="AG51" s="49">
        <f t="shared" si="50"/>
        <v>0</v>
      </c>
      <c r="AH51" s="11"/>
      <c r="AI51" s="11"/>
      <c r="AJ51" s="11"/>
      <c r="AK51" s="11"/>
      <c r="AL51" s="49">
        <f t="shared" si="51"/>
        <v>0</v>
      </c>
      <c r="AM51" s="11"/>
      <c r="AN51" s="11"/>
      <c r="AO51" s="11"/>
      <c r="AP51" s="11"/>
      <c r="AQ51" s="11"/>
      <c r="AR51" s="49">
        <f t="shared" si="4"/>
        <v>0</v>
      </c>
      <c r="AS51" s="11"/>
      <c r="AT51" s="11"/>
      <c r="AU51" s="11"/>
      <c r="AV51" s="11"/>
      <c r="AW51" s="11"/>
      <c r="AX51" s="11"/>
      <c r="AY51" s="11"/>
      <c r="AZ51" s="11"/>
      <c r="BA51" s="11"/>
      <c r="BB51" s="11"/>
      <c r="BC51" s="49">
        <f t="shared" si="52"/>
        <v>0</v>
      </c>
      <c r="BD51" s="11"/>
      <c r="BE51" s="11"/>
      <c r="BF51" s="11"/>
      <c r="BG51" s="11"/>
      <c r="BH51" s="11"/>
      <c r="BI51" s="11"/>
      <c r="BJ51" s="11"/>
      <c r="BK51" s="49">
        <f t="shared" si="6"/>
        <v>0</v>
      </c>
      <c r="BL51" s="11"/>
      <c r="BM51" s="11"/>
      <c r="BN51" s="11"/>
      <c r="BO51" s="11"/>
      <c r="BP51" s="11"/>
      <c r="BQ51" s="49">
        <f t="shared" si="7"/>
        <v>0</v>
      </c>
      <c r="BR51" s="11"/>
      <c r="BS51" s="11"/>
      <c r="BT51" s="11"/>
      <c r="BU51" s="11"/>
      <c r="BV51" s="11"/>
      <c r="BW51" s="11"/>
      <c r="BX51" s="47">
        <f t="shared" si="8"/>
        <v>0</v>
      </c>
      <c r="BY51" s="49">
        <f t="shared" si="9"/>
        <v>0</v>
      </c>
      <c r="BZ51" s="11"/>
      <c r="CA51" s="11"/>
      <c r="CB51" s="11"/>
      <c r="CC51" s="11"/>
      <c r="CD51" s="11"/>
      <c r="CE51" s="11"/>
      <c r="CF51" s="11"/>
      <c r="CG51" s="11"/>
      <c r="CH51" s="11"/>
      <c r="CI51" s="11"/>
      <c r="CJ51" s="11"/>
      <c r="CK51" s="11"/>
      <c r="CL51" s="49">
        <f t="shared" si="53"/>
        <v>0</v>
      </c>
      <c r="CM51" s="11">
        <v>0</v>
      </c>
      <c r="CN51" s="11">
        <v>0</v>
      </c>
      <c r="CO51" s="11">
        <v>0</v>
      </c>
      <c r="CP51" s="11">
        <v>0</v>
      </c>
      <c r="CQ51" s="11">
        <v>0</v>
      </c>
      <c r="CR51" s="11">
        <v>0</v>
      </c>
      <c r="CS51" s="11">
        <v>0</v>
      </c>
      <c r="CT51" s="11">
        <v>0</v>
      </c>
      <c r="CU51" s="11">
        <v>0</v>
      </c>
      <c r="CV51" s="11">
        <v>0</v>
      </c>
      <c r="CW51" s="11">
        <v>0</v>
      </c>
      <c r="CX51" s="11">
        <v>0</v>
      </c>
      <c r="CY51" s="26">
        <f t="shared" si="23"/>
        <v>0</v>
      </c>
      <c r="CZ51" s="15">
        <v>0</v>
      </c>
      <c r="DA51" s="11">
        <v>0</v>
      </c>
      <c r="DB51" s="11">
        <v>0</v>
      </c>
      <c r="DC51" s="11">
        <v>0</v>
      </c>
      <c r="DD51" s="11">
        <v>0</v>
      </c>
      <c r="DE51" s="11">
        <v>0</v>
      </c>
      <c r="DF51" s="11">
        <v>0</v>
      </c>
      <c r="DG51" s="11">
        <v>0</v>
      </c>
      <c r="DH51" s="11">
        <v>0</v>
      </c>
      <c r="DI51" s="11">
        <v>0</v>
      </c>
      <c r="DJ51" s="11">
        <v>0</v>
      </c>
      <c r="DK51" s="11">
        <v>0</v>
      </c>
      <c r="DL51" s="26">
        <f>SUM(CZ51:DK51)</f>
        <v>0</v>
      </c>
    </row>
    <row r="52" spans="1:116">
      <c r="A52" s="47"/>
      <c r="B52" s="49"/>
      <c r="C52" s="4"/>
      <c r="D52" s="4"/>
      <c r="E52" s="4"/>
      <c r="F52" s="5"/>
      <c r="G52" s="4"/>
      <c r="H52" s="15"/>
      <c r="I52" s="11"/>
      <c r="J52" s="11"/>
      <c r="K52" s="11"/>
      <c r="L52" s="11"/>
      <c r="M52" s="11"/>
      <c r="N52" s="11"/>
      <c r="O52" s="11"/>
      <c r="P52" s="11"/>
      <c r="Q52" s="26">
        <f>SUM(H52:P52)</f>
        <v>0</v>
      </c>
      <c r="R52" s="15"/>
      <c r="S52" s="11"/>
      <c r="T52" s="11"/>
      <c r="U52" s="11"/>
      <c r="V52" s="11"/>
      <c r="W52" s="11"/>
      <c r="X52" s="11"/>
      <c r="Y52" s="11"/>
      <c r="Z52" s="49">
        <f t="shared" si="49"/>
        <v>0</v>
      </c>
      <c r="AA52" s="11"/>
      <c r="AB52" s="11"/>
      <c r="AC52" s="11"/>
      <c r="AD52" s="11"/>
      <c r="AE52" s="11"/>
      <c r="AF52" s="11"/>
      <c r="AG52" s="49">
        <f t="shared" si="50"/>
        <v>0</v>
      </c>
      <c r="AH52" s="11"/>
      <c r="AI52" s="11"/>
      <c r="AJ52" s="11"/>
      <c r="AK52" s="11"/>
      <c r="AL52" s="49">
        <f t="shared" si="51"/>
        <v>0</v>
      </c>
      <c r="AM52" s="11"/>
      <c r="AN52" s="11"/>
      <c r="AO52" s="11"/>
      <c r="AP52" s="11"/>
      <c r="AQ52" s="11"/>
      <c r="AR52" s="49">
        <f t="shared" si="4"/>
        <v>0</v>
      </c>
      <c r="AS52" s="11"/>
      <c r="AT52" s="11"/>
      <c r="AU52" s="11"/>
      <c r="AV52" s="11"/>
      <c r="AW52" s="11"/>
      <c r="AX52" s="11"/>
      <c r="AY52" s="11"/>
      <c r="AZ52" s="11"/>
      <c r="BA52" s="11"/>
      <c r="BB52" s="11"/>
      <c r="BC52" s="49">
        <f t="shared" si="52"/>
        <v>0</v>
      </c>
      <c r="BD52" s="11"/>
      <c r="BE52" s="11"/>
      <c r="BF52" s="11"/>
      <c r="BG52" s="11"/>
      <c r="BH52" s="11"/>
      <c r="BI52" s="11"/>
      <c r="BJ52" s="11"/>
      <c r="BK52" s="49">
        <f t="shared" si="6"/>
        <v>0</v>
      </c>
      <c r="BL52" s="11"/>
      <c r="BM52" s="11"/>
      <c r="BN52" s="11"/>
      <c r="BO52" s="11"/>
      <c r="BP52" s="11"/>
      <c r="BQ52" s="49">
        <f t="shared" si="7"/>
        <v>0</v>
      </c>
      <c r="BR52" s="11"/>
      <c r="BS52" s="11"/>
      <c r="BT52" s="11"/>
      <c r="BU52" s="11"/>
      <c r="BV52" s="11"/>
      <c r="BW52" s="11"/>
      <c r="BX52" s="47">
        <f t="shared" si="8"/>
        <v>0</v>
      </c>
      <c r="BY52" s="49">
        <f t="shared" si="9"/>
        <v>0</v>
      </c>
      <c r="BZ52" s="11"/>
      <c r="CA52" s="11"/>
      <c r="CB52" s="11"/>
      <c r="CC52" s="11"/>
      <c r="CD52" s="11"/>
      <c r="CE52" s="11"/>
      <c r="CF52" s="11"/>
      <c r="CG52" s="11"/>
      <c r="CH52" s="11"/>
      <c r="CI52" s="11"/>
      <c r="CJ52" s="11"/>
      <c r="CK52" s="11"/>
      <c r="CL52" s="49">
        <f t="shared" si="53"/>
        <v>0</v>
      </c>
      <c r="CM52" s="11">
        <v>0</v>
      </c>
      <c r="CN52" s="11">
        <v>0</v>
      </c>
      <c r="CO52" s="11">
        <v>0</v>
      </c>
      <c r="CP52" s="11">
        <v>0</v>
      </c>
      <c r="CQ52" s="11">
        <v>0</v>
      </c>
      <c r="CR52" s="11">
        <v>0</v>
      </c>
      <c r="CS52" s="11">
        <v>0</v>
      </c>
      <c r="CT52" s="11">
        <v>0</v>
      </c>
      <c r="CU52" s="11">
        <v>0</v>
      </c>
      <c r="CV52" s="11">
        <v>0</v>
      </c>
      <c r="CW52" s="11">
        <v>0</v>
      </c>
      <c r="CX52" s="11">
        <v>0</v>
      </c>
      <c r="CY52" s="26">
        <f t="shared" si="23"/>
        <v>0</v>
      </c>
      <c r="CZ52" s="15">
        <v>0</v>
      </c>
      <c r="DA52" s="11">
        <v>0</v>
      </c>
      <c r="DB52" s="11">
        <v>0</v>
      </c>
      <c r="DC52" s="11">
        <v>0</v>
      </c>
      <c r="DD52" s="11">
        <v>0</v>
      </c>
      <c r="DE52" s="11">
        <v>0</v>
      </c>
      <c r="DF52" s="11">
        <v>0</v>
      </c>
      <c r="DG52" s="11">
        <v>0</v>
      </c>
      <c r="DH52" s="11">
        <v>0</v>
      </c>
      <c r="DI52" s="11">
        <v>0</v>
      </c>
      <c r="DJ52" s="11">
        <v>0</v>
      </c>
      <c r="DK52" s="11">
        <v>0</v>
      </c>
      <c r="DL52" s="26">
        <f>SUM(CZ52:DK52)</f>
        <v>0</v>
      </c>
    </row>
    <row r="53" spans="1:116">
      <c r="A53" s="47"/>
      <c r="B53" s="49"/>
      <c r="C53" s="28" t="s">
        <v>347</v>
      </c>
      <c r="D53" s="28"/>
      <c r="E53" s="28"/>
      <c r="F53" s="26"/>
      <c r="G53" s="28"/>
      <c r="H53" s="28">
        <f>SUM(H50:H52)</f>
        <v>0</v>
      </c>
      <c r="I53" s="28">
        <f t="shared" ref="I53:Y53" si="54">SUM(I50:I52)</f>
        <v>0</v>
      </c>
      <c r="J53" s="28">
        <f t="shared" si="54"/>
        <v>0</v>
      </c>
      <c r="K53" s="28">
        <f t="shared" si="54"/>
        <v>0</v>
      </c>
      <c r="L53" s="28">
        <f t="shared" si="54"/>
        <v>0</v>
      </c>
      <c r="M53" s="28">
        <f t="shared" si="54"/>
        <v>0</v>
      </c>
      <c r="N53" s="28">
        <f t="shared" si="54"/>
        <v>0</v>
      </c>
      <c r="O53" s="28">
        <f t="shared" si="54"/>
        <v>0</v>
      </c>
      <c r="P53" s="28">
        <f t="shared" si="54"/>
        <v>0</v>
      </c>
      <c r="Q53" s="26">
        <f t="shared" si="54"/>
        <v>0</v>
      </c>
      <c r="R53" s="47">
        <f t="shared" si="54"/>
        <v>0</v>
      </c>
      <c r="S53" s="28">
        <f t="shared" si="54"/>
        <v>0</v>
      </c>
      <c r="T53" s="28">
        <f t="shared" si="54"/>
        <v>0</v>
      </c>
      <c r="U53" s="28">
        <f t="shared" si="54"/>
        <v>0</v>
      </c>
      <c r="V53" s="28">
        <f t="shared" si="54"/>
        <v>0</v>
      </c>
      <c r="W53" s="28">
        <f t="shared" si="54"/>
        <v>0</v>
      </c>
      <c r="X53" s="28">
        <f t="shared" si="54"/>
        <v>0</v>
      </c>
      <c r="Y53" s="28">
        <f t="shared" si="54"/>
        <v>0</v>
      </c>
      <c r="Z53" s="49">
        <f t="shared" si="49"/>
        <v>0</v>
      </c>
      <c r="AA53" s="28">
        <f t="shared" ref="AA53:AF53" si="55">SUM(AA50:AA52)</f>
        <v>0</v>
      </c>
      <c r="AB53" s="28">
        <f t="shared" si="55"/>
        <v>0</v>
      </c>
      <c r="AC53" s="28">
        <f t="shared" si="55"/>
        <v>0</v>
      </c>
      <c r="AD53" s="28">
        <f t="shared" si="55"/>
        <v>0</v>
      </c>
      <c r="AE53" s="28">
        <f t="shared" si="55"/>
        <v>0</v>
      </c>
      <c r="AF53" s="28">
        <f t="shared" si="55"/>
        <v>0</v>
      </c>
      <c r="AG53" s="49">
        <f t="shared" si="50"/>
        <v>0</v>
      </c>
      <c r="AH53" s="28">
        <f>SUM(AH50:AH52)</f>
        <v>0</v>
      </c>
      <c r="AI53" s="28">
        <f>SUM(AI50:AI52)</f>
        <v>0</v>
      </c>
      <c r="AJ53" s="28">
        <f>SUM(AJ50:AJ52)</f>
        <v>0</v>
      </c>
      <c r="AK53" s="28">
        <f>SUM(AK50:AK52)</f>
        <v>0</v>
      </c>
      <c r="AL53" s="49">
        <f t="shared" si="51"/>
        <v>0</v>
      </c>
      <c r="AM53" s="28">
        <f>SUM(AM50:AM52)</f>
        <v>0</v>
      </c>
      <c r="AN53" s="28">
        <f>SUM(AN50:AN52)</f>
        <v>0</v>
      </c>
      <c r="AO53" s="28">
        <f>SUM(AO50:AO52)</f>
        <v>0</v>
      </c>
      <c r="AP53" s="28">
        <f>SUM(AP50:AP52)</f>
        <v>0</v>
      </c>
      <c r="AQ53" s="28">
        <f>SUM(AQ50:AQ52)</f>
        <v>0</v>
      </c>
      <c r="AR53" s="49">
        <f t="shared" si="4"/>
        <v>0</v>
      </c>
      <c r="AS53" s="28">
        <f t="shared" ref="AS53:BB53" si="56">SUM(AS50:AS52)</f>
        <v>0</v>
      </c>
      <c r="AT53" s="28">
        <f t="shared" si="56"/>
        <v>0</v>
      </c>
      <c r="AU53" s="28">
        <f t="shared" si="56"/>
        <v>0</v>
      </c>
      <c r="AV53" s="28">
        <f t="shared" si="56"/>
        <v>0</v>
      </c>
      <c r="AW53" s="28">
        <f t="shared" si="56"/>
        <v>0</v>
      </c>
      <c r="AX53" s="28">
        <f t="shared" si="56"/>
        <v>0</v>
      </c>
      <c r="AY53" s="28">
        <f t="shared" si="56"/>
        <v>0</v>
      </c>
      <c r="AZ53" s="28">
        <f t="shared" si="56"/>
        <v>0</v>
      </c>
      <c r="BA53" s="28">
        <f t="shared" si="56"/>
        <v>0</v>
      </c>
      <c r="BB53" s="28">
        <f t="shared" si="56"/>
        <v>0</v>
      </c>
      <c r="BC53" s="49">
        <f t="shared" si="52"/>
        <v>0</v>
      </c>
      <c r="BD53" s="28">
        <f t="shared" ref="BD53:BJ53" si="57">SUM(BD50:BD52)</f>
        <v>0</v>
      </c>
      <c r="BE53" s="28">
        <f t="shared" si="57"/>
        <v>0</v>
      </c>
      <c r="BF53" s="28">
        <f t="shared" si="57"/>
        <v>0</v>
      </c>
      <c r="BG53" s="28">
        <f t="shared" si="57"/>
        <v>0</v>
      </c>
      <c r="BH53" s="28">
        <f t="shared" si="57"/>
        <v>0</v>
      </c>
      <c r="BI53" s="28">
        <f t="shared" si="57"/>
        <v>0</v>
      </c>
      <c r="BJ53" s="28">
        <f t="shared" si="57"/>
        <v>0</v>
      </c>
      <c r="BK53" s="49">
        <f t="shared" si="6"/>
        <v>0</v>
      </c>
      <c r="BL53" s="28">
        <f>SUM(BL50:BL52)</f>
        <v>0</v>
      </c>
      <c r="BM53" s="28">
        <f>SUM(BM50:BM52)</f>
        <v>0</v>
      </c>
      <c r="BN53" s="28">
        <f>SUM(BN50:BN52)</f>
        <v>0</v>
      </c>
      <c r="BO53" s="28">
        <f>SUM(BO50:BO52)</f>
        <v>0</v>
      </c>
      <c r="BP53" s="28">
        <f>SUM(BP50:BP52)</f>
        <v>0</v>
      </c>
      <c r="BQ53" s="49">
        <f t="shared" si="7"/>
        <v>0</v>
      </c>
      <c r="BR53" s="28">
        <f t="shared" ref="BR53:BW53" si="58">SUM(BR50:BR52)</f>
        <v>0</v>
      </c>
      <c r="BS53" s="28">
        <f t="shared" si="58"/>
        <v>0</v>
      </c>
      <c r="BT53" s="28">
        <f t="shared" si="58"/>
        <v>0</v>
      </c>
      <c r="BU53" s="28">
        <f t="shared" si="58"/>
        <v>0</v>
      </c>
      <c r="BV53" s="28">
        <f t="shared" si="58"/>
        <v>0</v>
      </c>
      <c r="BW53" s="28">
        <f t="shared" si="58"/>
        <v>0</v>
      </c>
      <c r="BX53" s="47">
        <f t="shared" si="8"/>
        <v>0</v>
      </c>
      <c r="BY53" s="49">
        <f t="shared" si="9"/>
        <v>0</v>
      </c>
      <c r="BZ53" s="28">
        <f t="shared" ref="BZ53:CK53" si="59">SUM(BZ50:BZ52)</f>
        <v>0</v>
      </c>
      <c r="CA53" s="28">
        <f t="shared" si="59"/>
        <v>0</v>
      </c>
      <c r="CB53" s="28">
        <f t="shared" si="59"/>
        <v>0</v>
      </c>
      <c r="CC53" s="28">
        <f t="shared" si="59"/>
        <v>0</v>
      </c>
      <c r="CD53" s="28">
        <f t="shared" si="59"/>
        <v>0</v>
      </c>
      <c r="CE53" s="28">
        <f t="shared" si="59"/>
        <v>0</v>
      </c>
      <c r="CF53" s="28">
        <f t="shared" si="59"/>
        <v>0</v>
      </c>
      <c r="CG53" s="28">
        <f t="shared" si="59"/>
        <v>0</v>
      </c>
      <c r="CH53" s="28">
        <f t="shared" si="59"/>
        <v>0</v>
      </c>
      <c r="CI53" s="28">
        <f t="shared" si="59"/>
        <v>0</v>
      </c>
      <c r="CJ53" s="28">
        <f t="shared" si="59"/>
        <v>0</v>
      </c>
      <c r="CK53" s="28">
        <f t="shared" si="59"/>
        <v>0</v>
      </c>
      <c r="CL53" s="49">
        <f t="shared" si="53"/>
        <v>0</v>
      </c>
      <c r="CM53" s="28">
        <f t="shared" ref="CM53:DL53" si="60">SUM(CM50:CM52)</f>
        <v>0</v>
      </c>
      <c r="CN53" s="28">
        <f t="shared" si="60"/>
        <v>0</v>
      </c>
      <c r="CO53" s="28">
        <f t="shared" si="60"/>
        <v>0</v>
      </c>
      <c r="CP53" s="28">
        <f t="shared" si="60"/>
        <v>0</v>
      </c>
      <c r="CQ53" s="28">
        <f t="shared" si="60"/>
        <v>0</v>
      </c>
      <c r="CR53" s="28">
        <f t="shared" si="60"/>
        <v>0</v>
      </c>
      <c r="CS53" s="28">
        <f t="shared" si="60"/>
        <v>0</v>
      </c>
      <c r="CT53" s="28">
        <f t="shared" si="60"/>
        <v>0</v>
      </c>
      <c r="CU53" s="28">
        <f t="shared" si="60"/>
        <v>0</v>
      </c>
      <c r="CV53" s="28">
        <f t="shared" si="60"/>
        <v>0</v>
      </c>
      <c r="CW53" s="28">
        <f t="shared" si="60"/>
        <v>0</v>
      </c>
      <c r="CX53" s="28">
        <f t="shared" si="60"/>
        <v>0</v>
      </c>
      <c r="CY53" s="26">
        <f t="shared" si="60"/>
        <v>0</v>
      </c>
      <c r="CZ53" s="47">
        <f t="shared" si="60"/>
        <v>0</v>
      </c>
      <c r="DA53" s="28">
        <f t="shared" si="60"/>
        <v>0</v>
      </c>
      <c r="DB53" s="28">
        <f t="shared" si="60"/>
        <v>0</v>
      </c>
      <c r="DC53" s="28">
        <f t="shared" si="60"/>
        <v>0</v>
      </c>
      <c r="DD53" s="28">
        <f t="shared" si="60"/>
        <v>0</v>
      </c>
      <c r="DE53" s="28">
        <f t="shared" si="60"/>
        <v>0</v>
      </c>
      <c r="DF53" s="28">
        <f t="shared" si="60"/>
        <v>0</v>
      </c>
      <c r="DG53" s="28">
        <f t="shared" si="60"/>
        <v>0</v>
      </c>
      <c r="DH53" s="28">
        <f t="shared" si="60"/>
        <v>0</v>
      </c>
      <c r="DI53" s="28">
        <f t="shared" si="60"/>
        <v>0</v>
      </c>
      <c r="DJ53" s="28">
        <f t="shared" si="60"/>
        <v>0</v>
      </c>
      <c r="DK53" s="28">
        <f t="shared" si="60"/>
        <v>0</v>
      </c>
      <c r="DL53" s="26">
        <f t="shared" si="60"/>
        <v>0</v>
      </c>
    </row>
    <row r="54" spans="1:116">
      <c r="A54" s="47"/>
      <c r="B54" s="49"/>
      <c r="C54" s="4"/>
      <c r="D54" s="4"/>
      <c r="E54" s="4"/>
      <c r="F54" s="5"/>
      <c r="G54" s="4"/>
      <c r="H54" s="15"/>
      <c r="I54" s="11"/>
      <c r="J54" s="11"/>
      <c r="K54" s="11"/>
      <c r="L54" s="11"/>
      <c r="M54" s="11"/>
      <c r="N54" s="11"/>
      <c r="O54" s="11"/>
      <c r="P54" s="11"/>
      <c r="Q54" s="26">
        <f>SUM(H54:P54)</f>
        <v>0</v>
      </c>
      <c r="R54" s="15">
        <v>0</v>
      </c>
      <c r="S54" s="11">
        <v>0</v>
      </c>
      <c r="T54" s="11">
        <v>0</v>
      </c>
      <c r="U54" s="11"/>
      <c r="V54" s="11"/>
      <c r="W54" s="11"/>
      <c r="X54" s="11">
        <v>0</v>
      </c>
      <c r="Y54" s="11">
        <v>0</v>
      </c>
      <c r="Z54" s="49">
        <f t="shared" si="49"/>
        <v>0</v>
      </c>
      <c r="AA54" s="11"/>
      <c r="AB54" s="11"/>
      <c r="AC54" s="11"/>
      <c r="AD54" s="11"/>
      <c r="AE54" s="11"/>
      <c r="AF54" s="11"/>
      <c r="AG54" s="49">
        <f t="shared" si="50"/>
        <v>0</v>
      </c>
      <c r="AH54" s="11"/>
      <c r="AI54" s="11"/>
      <c r="AJ54" s="11"/>
      <c r="AK54" s="11"/>
      <c r="AL54" s="49">
        <f t="shared" si="51"/>
        <v>0</v>
      </c>
      <c r="AM54" s="11"/>
      <c r="AN54" s="11"/>
      <c r="AO54" s="11"/>
      <c r="AP54" s="11"/>
      <c r="AQ54" s="11"/>
      <c r="AR54" s="49">
        <f t="shared" si="4"/>
        <v>0</v>
      </c>
      <c r="AS54" s="11"/>
      <c r="AT54" s="11"/>
      <c r="AU54" s="11"/>
      <c r="AV54" s="11"/>
      <c r="AW54" s="11"/>
      <c r="AX54" s="11"/>
      <c r="AY54" s="11"/>
      <c r="AZ54" s="11"/>
      <c r="BA54" s="11"/>
      <c r="BB54" s="11"/>
      <c r="BC54" s="49">
        <f t="shared" si="52"/>
        <v>0</v>
      </c>
      <c r="BD54" s="11"/>
      <c r="BE54" s="11"/>
      <c r="BF54" s="11"/>
      <c r="BG54" s="11"/>
      <c r="BH54" s="11"/>
      <c r="BI54" s="11"/>
      <c r="BJ54" s="11"/>
      <c r="BK54" s="49">
        <f t="shared" si="6"/>
        <v>0</v>
      </c>
      <c r="BL54" s="11"/>
      <c r="BM54" s="11"/>
      <c r="BN54" s="11"/>
      <c r="BO54" s="11"/>
      <c r="BP54" s="11"/>
      <c r="BQ54" s="49">
        <f t="shared" si="7"/>
        <v>0</v>
      </c>
      <c r="BR54" s="11"/>
      <c r="BS54" s="11"/>
      <c r="BT54" s="11"/>
      <c r="BU54" s="11"/>
      <c r="BV54" s="11"/>
      <c r="BW54" s="11"/>
      <c r="BX54" s="47">
        <f t="shared" si="8"/>
        <v>0</v>
      </c>
      <c r="BY54" s="49">
        <f t="shared" si="9"/>
        <v>0</v>
      </c>
      <c r="BZ54" s="11"/>
      <c r="CA54" s="11"/>
      <c r="CB54" s="11"/>
      <c r="CC54" s="11"/>
      <c r="CD54" s="11"/>
      <c r="CE54" s="11"/>
      <c r="CF54" s="11"/>
      <c r="CG54" s="11"/>
      <c r="CH54" s="11"/>
      <c r="CI54" s="11"/>
      <c r="CJ54" s="11"/>
      <c r="CK54" s="11"/>
      <c r="CL54" s="49">
        <f t="shared" si="53"/>
        <v>0</v>
      </c>
      <c r="CM54" s="11">
        <v>0</v>
      </c>
      <c r="CN54" s="11">
        <v>0</v>
      </c>
      <c r="CO54" s="11">
        <v>0</v>
      </c>
      <c r="CP54" s="11">
        <v>0</v>
      </c>
      <c r="CQ54" s="11">
        <v>0</v>
      </c>
      <c r="CR54" s="11">
        <v>0</v>
      </c>
      <c r="CS54" s="11">
        <v>0</v>
      </c>
      <c r="CT54" s="11">
        <v>0</v>
      </c>
      <c r="CU54" s="11">
        <v>0</v>
      </c>
      <c r="CV54" s="11">
        <v>0</v>
      </c>
      <c r="CW54" s="11">
        <v>0</v>
      </c>
      <c r="CX54" s="11">
        <v>0</v>
      </c>
      <c r="CY54" s="26">
        <f>SUM(CM54:CX54)</f>
        <v>0</v>
      </c>
      <c r="CZ54" s="15">
        <v>0</v>
      </c>
      <c r="DA54" s="11">
        <v>0</v>
      </c>
      <c r="DB54" s="11">
        <v>0</v>
      </c>
      <c r="DC54" s="11">
        <v>0</v>
      </c>
      <c r="DD54" s="11">
        <v>0</v>
      </c>
      <c r="DE54" s="11">
        <v>0</v>
      </c>
      <c r="DF54" s="11">
        <v>0</v>
      </c>
      <c r="DG54" s="11">
        <v>0</v>
      </c>
      <c r="DH54" s="11">
        <v>0</v>
      </c>
      <c r="DI54" s="11">
        <v>0</v>
      </c>
      <c r="DJ54" s="11">
        <v>0</v>
      </c>
      <c r="DK54" s="11">
        <v>0</v>
      </c>
      <c r="DL54" s="26">
        <f>SUM(CZ54:DK54)</f>
        <v>0</v>
      </c>
    </row>
    <row r="55" spans="1:116">
      <c r="A55" s="47"/>
      <c r="B55" s="49"/>
      <c r="C55" s="4"/>
      <c r="D55" s="4"/>
      <c r="E55" s="4"/>
      <c r="F55" s="5"/>
      <c r="G55" s="4"/>
      <c r="H55" s="15"/>
      <c r="I55" s="11"/>
      <c r="J55" s="11"/>
      <c r="K55" s="11"/>
      <c r="L55" s="11"/>
      <c r="M55" s="11"/>
      <c r="N55" s="11"/>
      <c r="O55" s="11"/>
      <c r="P55" s="11"/>
      <c r="Q55" s="26">
        <f>SUM(H55:P55)</f>
        <v>0</v>
      </c>
      <c r="R55" s="15">
        <v>0</v>
      </c>
      <c r="S55" s="11">
        <v>0</v>
      </c>
      <c r="T55" s="11">
        <v>0</v>
      </c>
      <c r="U55" s="11"/>
      <c r="V55" s="11"/>
      <c r="W55" s="11"/>
      <c r="X55" s="11">
        <v>0</v>
      </c>
      <c r="Y55" s="11">
        <v>0</v>
      </c>
      <c r="Z55" s="49">
        <f t="shared" si="49"/>
        <v>0</v>
      </c>
      <c r="AA55" s="11"/>
      <c r="AB55" s="11"/>
      <c r="AC55" s="11"/>
      <c r="AD55" s="11"/>
      <c r="AE55" s="11"/>
      <c r="AF55" s="11"/>
      <c r="AG55" s="49">
        <f t="shared" si="50"/>
        <v>0</v>
      </c>
      <c r="AH55" s="11"/>
      <c r="AI55" s="11"/>
      <c r="AJ55" s="11"/>
      <c r="AK55" s="11"/>
      <c r="AL55" s="49">
        <f t="shared" si="51"/>
        <v>0</v>
      </c>
      <c r="AM55" s="11"/>
      <c r="AN55" s="11"/>
      <c r="AO55" s="11"/>
      <c r="AP55" s="11"/>
      <c r="AQ55" s="11"/>
      <c r="AR55" s="49">
        <f t="shared" si="4"/>
        <v>0</v>
      </c>
      <c r="AS55" s="11"/>
      <c r="AT55" s="11"/>
      <c r="AU55" s="11"/>
      <c r="AV55" s="11"/>
      <c r="AW55" s="11"/>
      <c r="AX55" s="11"/>
      <c r="AY55" s="11"/>
      <c r="AZ55" s="11"/>
      <c r="BA55" s="11"/>
      <c r="BB55" s="11"/>
      <c r="BC55" s="49">
        <f t="shared" si="52"/>
        <v>0</v>
      </c>
      <c r="BD55" s="11"/>
      <c r="BE55" s="11"/>
      <c r="BF55" s="11"/>
      <c r="BG55" s="11"/>
      <c r="BH55" s="11"/>
      <c r="BI55" s="11"/>
      <c r="BJ55" s="11"/>
      <c r="BK55" s="49">
        <f t="shared" si="6"/>
        <v>0</v>
      </c>
      <c r="BL55" s="11"/>
      <c r="BM55" s="11"/>
      <c r="BN55" s="11"/>
      <c r="BO55" s="11"/>
      <c r="BP55" s="11"/>
      <c r="BQ55" s="49">
        <f t="shared" si="7"/>
        <v>0</v>
      </c>
      <c r="BR55" s="11"/>
      <c r="BS55" s="11"/>
      <c r="BT55" s="11"/>
      <c r="BU55" s="11"/>
      <c r="BV55" s="11"/>
      <c r="BW55" s="11"/>
      <c r="BX55" s="47">
        <f t="shared" si="8"/>
        <v>0</v>
      </c>
      <c r="BY55" s="49">
        <f t="shared" si="9"/>
        <v>0</v>
      </c>
      <c r="BZ55" s="11"/>
      <c r="CA55" s="11"/>
      <c r="CB55" s="11"/>
      <c r="CC55" s="11"/>
      <c r="CD55" s="11"/>
      <c r="CE55" s="11"/>
      <c r="CF55" s="11"/>
      <c r="CG55" s="11"/>
      <c r="CH55" s="11"/>
      <c r="CI55" s="11"/>
      <c r="CJ55" s="11"/>
      <c r="CK55" s="11"/>
      <c r="CL55" s="49">
        <f t="shared" si="53"/>
        <v>0</v>
      </c>
      <c r="CM55" s="11">
        <v>0</v>
      </c>
      <c r="CN55" s="11">
        <v>0</v>
      </c>
      <c r="CO55" s="11">
        <v>0</v>
      </c>
      <c r="CP55" s="11">
        <v>0</v>
      </c>
      <c r="CQ55" s="11">
        <v>0</v>
      </c>
      <c r="CR55" s="11">
        <v>0</v>
      </c>
      <c r="CS55" s="11">
        <v>0</v>
      </c>
      <c r="CT55" s="11">
        <v>0</v>
      </c>
      <c r="CU55" s="11">
        <v>0</v>
      </c>
      <c r="CV55" s="11">
        <v>0</v>
      </c>
      <c r="CW55" s="11">
        <v>0</v>
      </c>
      <c r="CX55" s="11">
        <v>0</v>
      </c>
      <c r="CY55" s="26">
        <f>SUM(CM55:CX55)</f>
        <v>0</v>
      </c>
      <c r="CZ55" s="15">
        <v>0</v>
      </c>
      <c r="DA55" s="11">
        <v>0</v>
      </c>
      <c r="DB55" s="11">
        <v>0</v>
      </c>
      <c r="DC55" s="11">
        <v>0</v>
      </c>
      <c r="DD55" s="11">
        <v>0</v>
      </c>
      <c r="DE55" s="11">
        <v>0</v>
      </c>
      <c r="DF55" s="11">
        <v>0</v>
      </c>
      <c r="DG55" s="11">
        <v>0</v>
      </c>
      <c r="DH55" s="11">
        <v>0</v>
      </c>
      <c r="DI55" s="11">
        <v>0</v>
      </c>
      <c r="DJ55" s="11">
        <v>0</v>
      </c>
      <c r="DK55" s="11">
        <v>0</v>
      </c>
      <c r="DL55" s="26">
        <f>SUM(CZ55:DK55)</f>
        <v>0</v>
      </c>
    </row>
    <row r="56" spans="1:116">
      <c r="A56" s="47"/>
      <c r="B56" s="49"/>
      <c r="C56" s="4"/>
      <c r="D56" s="4"/>
      <c r="E56" s="4"/>
      <c r="F56" s="5"/>
      <c r="G56" s="4"/>
      <c r="H56" s="15"/>
      <c r="I56" s="11"/>
      <c r="J56" s="11"/>
      <c r="K56" s="11"/>
      <c r="L56" s="11"/>
      <c r="M56" s="11"/>
      <c r="N56" s="11"/>
      <c r="O56" s="11"/>
      <c r="P56" s="11"/>
      <c r="Q56" s="26">
        <f>SUM(H56:P56)</f>
        <v>0</v>
      </c>
      <c r="R56" s="15">
        <v>0</v>
      </c>
      <c r="S56" s="11">
        <v>0</v>
      </c>
      <c r="T56" s="11">
        <v>0</v>
      </c>
      <c r="U56" s="11"/>
      <c r="V56" s="11"/>
      <c r="W56" s="11"/>
      <c r="X56" s="11">
        <v>0</v>
      </c>
      <c r="Y56" s="11">
        <v>0</v>
      </c>
      <c r="Z56" s="49">
        <f t="shared" si="49"/>
        <v>0</v>
      </c>
      <c r="AA56" s="11"/>
      <c r="AB56" s="11"/>
      <c r="AC56" s="11"/>
      <c r="AD56" s="11"/>
      <c r="AE56" s="11"/>
      <c r="AF56" s="11"/>
      <c r="AG56" s="49">
        <f t="shared" si="50"/>
        <v>0</v>
      </c>
      <c r="AH56" s="11"/>
      <c r="AI56" s="11"/>
      <c r="AJ56" s="11"/>
      <c r="AK56" s="11"/>
      <c r="AL56" s="49">
        <f t="shared" si="51"/>
        <v>0</v>
      </c>
      <c r="AM56" s="11"/>
      <c r="AN56" s="11"/>
      <c r="AO56" s="11"/>
      <c r="AP56" s="11"/>
      <c r="AQ56" s="11"/>
      <c r="AR56" s="49">
        <f t="shared" si="4"/>
        <v>0</v>
      </c>
      <c r="AS56" s="11"/>
      <c r="AT56" s="11"/>
      <c r="AU56" s="11"/>
      <c r="AV56" s="11"/>
      <c r="AW56" s="11"/>
      <c r="AX56" s="11"/>
      <c r="AY56" s="11"/>
      <c r="AZ56" s="11"/>
      <c r="BA56" s="11"/>
      <c r="BB56" s="11"/>
      <c r="BC56" s="49">
        <f t="shared" si="52"/>
        <v>0</v>
      </c>
      <c r="BD56" s="11"/>
      <c r="BE56" s="11"/>
      <c r="BF56" s="11"/>
      <c r="BG56" s="11"/>
      <c r="BH56" s="11"/>
      <c r="BI56" s="11"/>
      <c r="BJ56" s="11"/>
      <c r="BK56" s="49">
        <f t="shared" si="6"/>
        <v>0</v>
      </c>
      <c r="BL56" s="11"/>
      <c r="BM56" s="11"/>
      <c r="BN56" s="11"/>
      <c r="BO56" s="11"/>
      <c r="BP56" s="11"/>
      <c r="BQ56" s="49">
        <f t="shared" si="7"/>
        <v>0</v>
      </c>
      <c r="BR56" s="11"/>
      <c r="BS56" s="11"/>
      <c r="BT56" s="11"/>
      <c r="BU56" s="11"/>
      <c r="BV56" s="11"/>
      <c r="BW56" s="11"/>
      <c r="BX56" s="47">
        <f t="shared" si="8"/>
        <v>0</v>
      </c>
      <c r="BY56" s="49">
        <f t="shared" si="9"/>
        <v>0</v>
      </c>
      <c r="BZ56" s="11"/>
      <c r="CA56" s="11"/>
      <c r="CB56" s="11"/>
      <c r="CC56" s="11"/>
      <c r="CD56" s="11"/>
      <c r="CE56" s="11"/>
      <c r="CF56" s="11"/>
      <c r="CG56" s="11"/>
      <c r="CH56" s="11"/>
      <c r="CI56" s="11"/>
      <c r="CJ56" s="11"/>
      <c r="CK56" s="11"/>
      <c r="CL56" s="49">
        <f t="shared" si="53"/>
        <v>0</v>
      </c>
      <c r="CM56" s="11">
        <v>0</v>
      </c>
      <c r="CN56" s="11">
        <v>0</v>
      </c>
      <c r="CO56" s="11">
        <v>0</v>
      </c>
      <c r="CP56" s="11">
        <v>0</v>
      </c>
      <c r="CQ56" s="11">
        <v>0</v>
      </c>
      <c r="CR56" s="11">
        <v>0</v>
      </c>
      <c r="CS56" s="11">
        <v>0</v>
      </c>
      <c r="CT56" s="11">
        <v>0</v>
      </c>
      <c r="CU56" s="11">
        <v>0</v>
      </c>
      <c r="CV56" s="11">
        <v>0</v>
      </c>
      <c r="CW56" s="11">
        <v>0</v>
      </c>
      <c r="CX56" s="11">
        <v>0</v>
      </c>
      <c r="CY56" s="26">
        <f>SUM(CM56:CX56)</f>
        <v>0</v>
      </c>
      <c r="CZ56" s="15">
        <v>0</v>
      </c>
      <c r="DA56" s="11">
        <v>0</v>
      </c>
      <c r="DB56" s="11">
        <v>0</v>
      </c>
      <c r="DC56" s="11">
        <v>0</v>
      </c>
      <c r="DD56" s="11">
        <v>0</v>
      </c>
      <c r="DE56" s="11">
        <v>0</v>
      </c>
      <c r="DF56" s="11">
        <v>0</v>
      </c>
      <c r="DG56" s="11">
        <v>0</v>
      </c>
      <c r="DH56" s="11">
        <v>0</v>
      </c>
      <c r="DI56" s="11">
        <v>0</v>
      </c>
      <c r="DJ56" s="11">
        <v>0</v>
      </c>
      <c r="DK56" s="11">
        <v>0</v>
      </c>
      <c r="DL56" s="26">
        <f>SUM(CZ56:DK56)</f>
        <v>0</v>
      </c>
    </row>
    <row r="57" spans="1:116" ht="13.8" thickBot="1">
      <c r="A57" s="53"/>
      <c r="B57" s="50"/>
      <c r="C57" s="29" t="s">
        <v>347</v>
      </c>
      <c r="D57" s="29"/>
      <c r="E57" s="29"/>
      <c r="F57" s="27"/>
      <c r="G57" s="29"/>
      <c r="H57" s="53">
        <f>SUM(H54:H56)</f>
        <v>0</v>
      </c>
      <c r="I57" s="29">
        <f t="shared" ref="I57:BT57" si="61">SUM(I54:I56)</f>
        <v>0</v>
      </c>
      <c r="J57" s="29">
        <f t="shared" si="61"/>
        <v>0</v>
      </c>
      <c r="K57" s="29">
        <f t="shared" si="61"/>
        <v>0</v>
      </c>
      <c r="L57" s="29">
        <f t="shared" si="61"/>
        <v>0</v>
      </c>
      <c r="M57" s="29">
        <f t="shared" si="61"/>
        <v>0</v>
      </c>
      <c r="N57" s="29">
        <f t="shared" si="61"/>
        <v>0</v>
      </c>
      <c r="O57" s="29">
        <f t="shared" si="61"/>
        <v>0</v>
      </c>
      <c r="P57" s="29">
        <f t="shared" si="61"/>
        <v>0</v>
      </c>
      <c r="Q57" s="27">
        <f t="shared" si="61"/>
        <v>0</v>
      </c>
      <c r="R57" s="53">
        <f t="shared" si="61"/>
        <v>0</v>
      </c>
      <c r="S57" s="29">
        <f t="shared" si="61"/>
        <v>0</v>
      </c>
      <c r="T57" s="29">
        <f t="shared" si="61"/>
        <v>0</v>
      </c>
      <c r="U57" s="29">
        <f t="shared" si="61"/>
        <v>0</v>
      </c>
      <c r="V57" s="29">
        <f t="shared" si="61"/>
        <v>0</v>
      </c>
      <c r="W57" s="29">
        <f t="shared" si="61"/>
        <v>0</v>
      </c>
      <c r="X57" s="29">
        <f t="shared" si="61"/>
        <v>0</v>
      </c>
      <c r="Y57" s="29">
        <f t="shared" si="61"/>
        <v>0</v>
      </c>
      <c r="Z57" s="49">
        <f t="shared" si="49"/>
        <v>0</v>
      </c>
      <c r="AA57" s="29">
        <f t="shared" si="61"/>
        <v>0</v>
      </c>
      <c r="AB57" s="29">
        <f t="shared" si="61"/>
        <v>0</v>
      </c>
      <c r="AC57" s="29">
        <f t="shared" si="61"/>
        <v>0</v>
      </c>
      <c r="AD57" s="29">
        <f t="shared" si="61"/>
        <v>0</v>
      </c>
      <c r="AE57" s="29">
        <f t="shared" si="61"/>
        <v>0</v>
      </c>
      <c r="AF57" s="29">
        <f t="shared" si="61"/>
        <v>0</v>
      </c>
      <c r="AG57" s="50">
        <f t="shared" si="50"/>
        <v>0</v>
      </c>
      <c r="AH57" s="29">
        <f t="shared" si="61"/>
        <v>0</v>
      </c>
      <c r="AI57" s="29">
        <f t="shared" si="61"/>
        <v>0</v>
      </c>
      <c r="AJ57" s="29">
        <f t="shared" si="61"/>
        <v>0</v>
      </c>
      <c r="AK57" s="29">
        <f t="shared" si="61"/>
        <v>0</v>
      </c>
      <c r="AL57" s="50">
        <f t="shared" si="51"/>
        <v>0</v>
      </c>
      <c r="AM57" s="29">
        <f t="shared" si="61"/>
        <v>0</v>
      </c>
      <c r="AN57" s="29">
        <f t="shared" si="61"/>
        <v>0</v>
      </c>
      <c r="AO57" s="29">
        <f t="shared" si="61"/>
        <v>0</v>
      </c>
      <c r="AP57" s="29">
        <f t="shared" si="61"/>
        <v>0</v>
      </c>
      <c r="AQ57" s="29">
        <f t="shared" si="61"/>
        <v>0</v>
      </c>
      <c r="AR57" s="49">
        <f t="shared" si="4"/>
        <v>0</v>
      </c>
      <c r="AS57" s="29">
        <f t="shared" si="61"/>
        <v>0</v>
      </c>
      <c r="AT57" s="29">
        <f t="shared" si="61"/>
        <v>0</v>
      </c>
      <c r="AU57" s="29">
        <f t="shared" si="61"/>
        <v>0</v>
      </c>
      <c r="AV57" s="29">
        <f t="shared" si="61"/>
        <v>0</v>
      </c>
      <c r="AW57" s="29">
        <f t="shared" si="61"/>
        <v>0</v>
      </c>
      <c r="AX57" s="29">
        <f t="shared" si="61"/>
        <v>0</v>
      </c>
      <c r="AY57" s="29">
        <f t="shared" si="61"/>
        <v>0</v>
      </c>
      <c r="AZ57" s="29">
        <f t="shared" si="61"/>
        <v>0</v>
      </c>
      <c r="BA57" s="29">
        <f t="shared" si="61"/>
        <v>0</v>
      </c>
      <c r="BB57" s="29">
        <f t="shared" si="61"/>
        <v>0</v>
      </c>
      <c r="BC57" s="50">
        <f t="shared" si="52"/>
        <v>0</v>
      </c>
      <c r="BD57" s="29">
        <f t="shared" si="61"/>
        <v>0</v>
      </c>
      <c r="BE57" s="29">
        <f t="shared" si="61"/>
        <v>0</v>
      </c>
      <c r="BF57" s="29">
        <f t="shared" si="61"/>
        <v>0</v>
      </c>
      <c r="BG57" s="29">
        <f t="shared" si="61"/>
        <v>0</v>
      </c>
      <c r="BH57" s="29">
        <f t="shared" si="61"/>
        <v>0</v>
      </c>
      <c r="BI57" s="29">
        <f t="shared" si="61"/>
        <v>0</v>
      </c>
      <c r="BJ57" s="29">
        <f t="shared" si="61"/>
        <v>0</v>
      </c>
      <c r="BK57" s="49">
        <f t="shared" si="6"/>
        <v>0</v>
      </c>
      <c r="BL57" s="29">
        <f t="shared" si="61"/>
        <v>0</v>
      </c>
      <c r="BM57" s="29">
        <f t="shared" si="61"/>
        <v>0</v>
      </c>
      <c r="BN57" s="29">
        <f t="shared" si="61"/>
        <v>0</v>
      </c>
      <c r="BO57" s="29">
        <f t="shared" si="61"/>
        <v>0</v>
      </c>
      <c r="BP57" s="29">
        <f t="shared" si="61"/>
        <v>0</v>
      </c>
      <c r="BQ57" s="49">
        <f t="shared" si="7"/>
        <v>0</v>
      </c>
      <c r="BR57" s="29">
        <f t="shared" si="61"/>
        <v>0</v>
      </c>
      <c r="BS57" s="29">
        <f t="shared" si="61"/>
        <v>0</v>
      </c>
      <c r="BT57" s="29">
        <f t="shared" si="61"/>
        <v>0</v>
      </c>
      <c r="BU57" s="29">
        <f t="shared" ref="BU57:DL57" si="62">SUM(BU54:BU56)</f>
        <v>0</v>
      </c>
      <c r="BV57" s="29">
        <f t="shared" si="62"/>
        <v>0</v>
      </c>
      <c r="BW57" s="29">
        <f t="shared" si="62"/>
        <v>0</v>
      </c>
      <c r="BX57" s="47">
        <f t="shared" si="8"/>
        <v>0</v>
      </c>
      <c r="BY57" s="49">
        <f t="shared" si="9"/>
        <v>0</v>
      </c>
      <c r="BZ57" s="29">
        <f t="shared" si="62"/>
        <v>0</v>
      </c>
      <c r="CA57" s="29">
        <f t="shared" si="62"/>
        <v>0</v>
      </c>
      <c r="CB57" s="29">
        <f t="shared" si="62"/>
        <v>0</v>
      </c>
      <c r="CC57" s="29">
        <f t="shared" si="62"/>
        <v>0</v>
      </c>
      <c r="CD57" s="29">
        <f t="shared" si="62"/>
        <v>0</v>
      </c>
      <c r="CE57" s="29">
        <f t="shared" si="62"/>
        <v>0</v>
      </c>
      <c r="CF57" s="29">
        <f t="shared" si="62"/>
        <v>0</v>
      </c>
      <c r="CG57" s="29">
        <f t="shared" si="62"/>
        <v>0</v>
      </c>
      <c r="CH57" s="29">
        <f t="shared" si="62"/>
        <v>0</v>
      </c>
      <c r="CI57" s="29">
        <f t="shared" si="62"/>
        <v>0</v>
      </c>
      <c r="CJ57" s="29">
        <f t="shared" si="62"/>
        <v>0</v>
      </c>
      <c r="CK57" s="29">
        <f t="shared" si="62"/>
        <v>0</v>
      </c>
      <c r="CL57" s="50">
        <f t="shared" si="53"/>
        <v>0</v>
      </c>
      <c r="CM57" s="29">
        <f t="shared" si="62"/>
        <v>0</v>
      </c>
      <c r="CN57" s="29">
        <f t="shared" si="62"/>
        <v>0</v>
      </c>
      <c r="CO57" s="29">
        <f t="shared" si="62"/>
        <v>0</v>
      </c>
      <c r="CP57" s="29">
        <f t="shared" si="62"/>
        <v>0</v>
      </c>
      <c r="CQ57" s="29">
        <f t="shared" si="62"/>
        <v>0</v>
      </c>
      <c r="CR57" s="29">
        <f t="shared" si="62"/>
        <v>0</v>
      </c>
      <c r="CS57" s="29">
        <f t="shared" si="62"/>
        <v>0</v>
      </c>
      <c r="CT57" s="29">
        <f t="shared" si="62"/>
        <v>0</v>
      </c>
      <c r="CU57" s="29">
        <f t="shared" si="62"/>
        <v>0</v>
      </c>
      <c r="CV57" s="29">
        <f t="shared" si="62"/>
        <v>0</v>
      </c>
      <c r="CW57" s="29">
        <f t="shared" si="62"/>
        <v>0</v>
      </c>
      <c r="CX57" s="29">
        <f t="shared" si="62"/>
        <v>0</v>
      </c>
      <c r="CY57" s="27">
        <f t="shared" si="62"/>
        <v>0</v>
      </c>
      <c r="CZ57" s="53">
        <f t="shared" si="62"/>
        <v>0</v>
      </c>
      <c r="DA57" s="29">
        <f t="shared" si="62"/>
        <v>0</v>
      </c>
      <c r="DB57" s="29">
        <f t="shared" si="62"/>
        <v>0</v>
      </c>
      <c r="DC57" s="29">
        <f t="shared" si="62"/>
        <v>0</v>
      </c>
      <c r="DD57" s="29">
        <f t="shared" si="62"/>
        <v>0</v>
      </c>
      <c r="DE57" s="29">
        <f t="shared" si="62"/>
        <v>0</v>
      </c>
      <c r="DF57" s="29">
        <f t="shared" si="62"/>
        <v>0</v>
      </c>
      <c r="DG57" s="29">
        <f t="shared" si="62"/>
        <v>0</v>
      </c>
      <c r="DH57" s="29">
        <f t="shared" si="62"/>
        <v>0</v>
      </c>
      <c r="DI57" s="29">
        <f t="shared" si="62"/>
        <v>0</v>
      </c>
      <c r="DJ57" s="29">
        <f t="shared" si="62"/>
        <v>0</v>
      </c>
      <c r="DK57" s="29">
        <f t="shared" si="62"/>
        <v>0</v>
      </c>
      <c r="DL57" s="27">
        <f t="shared" si="62"/>
        <v>0</v>
      </c>
    </row>
    <row r="58" spans="1:116" ht="13.8" thickBot="1">
      <c r="A58" s="4"/>
      <c r="B58" s="4"/>
      <c r="C58" s="41" t="s">
        <v>1339</v>
      </c>
      <c r="D58" s="42"/>
      <c r="E58" s="9"/>
      <c r="F58" s="9"/>
      <c r="G58" s="9"/>
      <c r="H58" s="9">
        <f t="shared" ref="H58:BS58" si="63">SUM(H57,H53,H49,H45,H42,H36,H9,H14)</f>
        <v>33323</v>
      </c>
      <c r="I58" s="9">
        <f t="shared" si="63"/>
        <v>538</v>
      </c>
      <c r="J58" s="9">
        <f t="shared" si="63"/>
        <v>500</v>
      </c>
      <c r="K58" s="9">
        <f t="shared" si="63"/>
        <v>0</v>
      </c>
      <c r="L58" s="9">
        <f t="shared" si="63"/>
        <v>0</v>
      </c>
      <c r="M58" s="9">
        <f t="shared" si="63"/>
        <v>0</v>
      </c>
      <c r="N58" s="9">
        <f t="shared" si="63"/>
        <v>0</v>
      </c>
      <c r="O58" s="9">
        <f t="shared" si="63"/>
        <v>0</v>
      </c>
      <c r="P58" s="9">
        <f t="shared" si="63"/>
        <v>0</v>
      </c>
      <c r="Q58" s="9">
        <f>SUM(Q57,Q53,Q49,Q45,Q42,Q36,Q9,Q14)</f>
        <v>34361</v>
      </c>
      <c r="R58" s="9">
        <f t="shared" si="63"/>
        <v>1200</v>
      </c>
      <c r="S58" s="9">
        <f t="shared" si="63"/>
        <v>4840</v>
      </c>
      <c r="T58" s="9">
        <f t="shared" si="63"/>
        <v>28321</v>
      </c>
      <c r="U58" s="9">
        <f t="shared" si="63"/>
        <v>0</v>
      </c>
      <c r="V58" s="9">
        <f t="shared" si="63"/>
        <v>0</v>
      </c>
      <c r="W58" s="9">
        <f t="shared" si="63"/>
        <v>0</v>
      </c>
      <c r="X58" s="9">
        <f t="shared" si="63"/>
        <v>0</v>
      </c>
      <c r="Y58" s="9">
        <f t="shared" si="63"/>
        <v>0</v>
      </c>
      <c r="Z58" s="9">
        <f t="shared" si="63"/>
        <v>34361</v>
      </c>
      <c r="AA58" s="9">
        <f t="shared" si="63"/>
        <v>7046</v>
      </c>
      <c r="AB58" s="9">
        <f t="shared" si="63"/>
        <v>800</v>
      </c>
      <c r="AC58" s="9">
        <f t="shared" si="63"/>
        <v>19317</v>
      </c>
      <c r="AD58" s="9">
        <f t="shared" si="63"/>
        <v>620</v>
      </c>
      <c r="AE58" s="9">
        <f t="shared" si="63"/>
        <v>0</v>
      </c>
      <c r="AF58" s="9">
        <f t="shared" si="63"/>
        <v>538</v>
      </c>
      <c r="AG58" s="9">
        <f>SUM(AA58:AF58)</f>
        <v>28321</v>
      </c>
      <c r="AH58" s="9">
        <f t="shared" si="63"/>
        <v>0</v>
      </c>
      <c r="AI58" s="9">
        <f t="shared" si="63"/>
        <v>0</v>
      </c>
      <c r="AJ58" s="9">
        <f t="shared" si="63"/>
        <v>7046</v>
      </c>
      <c r="AK58" s="9">
        <f t="shared" si="63"/>
        <v>0</v>
      </c>
      <c r="AL58" s="9">
        <f t="shared" si="63"/>
        <v>0</v>
      </c>
      <c r="AM58" s="9">
        <f t="shared" si="63"/>
        <v>620</v>
      </c>
      <c r="AN58" s="9">
        <f t="shared" si="63"/>
        <v>0</v>
      </c>
      <c r="AO58" s="9">
        <f t="shared" si="63"/>
        <v>0</v>
      </c>
      <c r="AP58" s="9">
        <f t="shared" si="63"/>
        <v>0</v>
      </c>
      <c r="AQ58" s="9">
        <f t="shared" si="63"/>
        <v>0</v>
      </c>
      <c r="AR58" s="9">
        <f t="shared" si="63"/>
        <v>0</v>
      </c>
      <c r="AS58" s="9">
        <f t="shared" si="63"/>
        <v>88.888888888888886</v>
      </c>
      <c r="AT58" s="9">
        <f t="shared" si="63"/>
        <v>88.888888888888886</v>
      </c>
      <c r="AU58" s="9">
        <f t="shared" si="63"/>
        <v>88.888888888888886</v>
      </c>
      <c r="AV58" s="9">
        <f t="shared" si="63"/>
        <v>88.888888888888886</v>
      </c>
      <c r="AW58" s="9">
        <f t="shared" si="63"/>
        <v>88.888888888888886</v>
      </c>
      <c r="AX58" s="9">
        <f t="shared" si="63"/>
        <v>88.888888888888886</v>
      </c>
      <c r="AY58" s="9">
        <f t="shared" si="63"/>
        <v>88.888888888888886</v>
      </c>
      <c r="AZ58" s="9">
        <f t="shared" si="63"/>
        <v>88.888888888888886</v>
      </c>
      <c r="BA58" s="9">
        <f t="shared" si="63"/>
        <v>88.888888888888886</v>
      </c>
      <c r="BB58" s="9">
        <f t="shared" si="63"/>
        <v>0</v>
      </c>
      <c r="BC58" s="9">
        <f t="shared" si="63"/>
        <v>0</v>
      </c>
      <c r="BD58" s="9">
        <f t="shared" si="63"/>
        <v>0</v>
      </c>
      <c r="BE58" s="9">
        <f t="shared" si="63"/>
        <v>0</v>
      </c>
      <c r="BF58" s="9">
        <f t="shared" si="63"/>
        <v>0</v>
      </c>
      <c r="BG58" s="9">
        <f t="shared" si="63"/>
        <v>0</v>
      </c>
      <c r="BH58" s="9">
        <f t="shared" si="63"/>
        <v>313</v>
      </c>
      <c r="BI58" s="9">
        <f t="shared" si="63"/>
        <v>225</v>
      </c>
      <c r="BJ58" s="9">
        <f t="shared" si="63"/>
        <v>0</v>
      </c>
      <c r="BK58" s="9">
        <f t="shared" si="63"/>
        <v>0</v>
      </c>
      <c r="BL58" s="9">
        <f t="shared" si="63"/>
        <v>0</v>
      </c>
      <c r="BM58" s="9">
        <f t="shared" si="63"/>
        <v>0</v>
      </c>
      <c r="BN58" s="9">
        <f t="shared" si="63"/>
        <v>0</v>
      </c>
      <c r="BO58" s="9">
        <f t="shared" si="63"/>
        <v>0</v>
      </c>
      <c r="BP58" s="9">
        <f t="shared" si="63"/>
        <v>0</v>
      </c>
      <c r="BQ58" s="9">
        <f t="shared" si="63"/>
        <v>0</v>
      </c>
      <c r="BR58" s="9">
        <f t="shared" si="63"/>
        <v>11203.859999999999</v>
      </c>
      <c r="BS58" s="9">
        <f t="shared" si="63"/>
        <v>8113.1399999999994</v>
      </c>
      <c r="BT58" s="9">
        <f t="shared" ref="BT58:DL58" si="64">SUM(BT57,BT53,BT49,BT45,BT42,BT36,BT9,BT14)</f>
        <v>0</v>
      </c>
      <c r="BU58" s="9">
        <f t="shared" si="64"/>
        <v>0</v>
      </c>
      <c r="BV58" s="9">
        <f t="shared" si="64"/>
        <v>0</v>
      </c>
      <c r="BW58" s="9">
        <f t="shared" si="64"/>
        <v>0</v>
      </c>
      <c r="BX58" s="9">
        <f t="shared" si="64"/>
        <v>0</v>
      </c>
      <c r="BY58" s="9">
        <f t="shared" si="64"/>
        <v>28320.999999999996</v>
      </c>
      <c r="BZ58" s="9">
        <f t="shared" si="64"/>
        <v>0</v>
      </c>
      <c r="CA58" s="9">
        <f t="shared" si="64"/>
        <v>0</v>
      </c>
      <c r="CB58" s="9">
        <f t="shared" si="64"/>
        <v>0</v>
      </c>
      <c r="CC58" s="9">
        <f t="shared" si="64"/>
        <v>0</v>
      </c>
      <c r="CD58" s="9">
        <f t="shared" si="64"/>
        <v>0</v>
      </c>
      <c r="CE58" s="9">
        <f t="shared" si="64"/>
        <v>0</v>
      </c>
      <c r="CF58" s="9">
        <f t="shared" si="64"/>
        <v>0</v>
      </c>
      <c r="CG58" s="9">
        <f t="shared" si="64"/>
        <v>0</v>
      </c>
      <c r="CH58" s="9">
        <f t="shared" si="64"/>
        <v>0</v>
      </c>
      <c r="CI58" s="9">
        <f t="shared" si="64"/>
        <v>0</v>
      </c>
      <c r="CJ58" s="9">
        <f t="shared" si="64"/>
        <v>0</v>
      </c>
      <c r="CK58" s="9">
        <f t="shared" si="64"/>
        <v>0</v>
      </c>
      <c r="CL58" s="9">
        <f t="shared" si="64"/>
        <v>0</v>
      </c>
      <c r="CM58" s="9">
        <f t="shared" si="64"/>
        <v>0</v>
      </c>
      <c r="CN58" s="9">
        <f t="shared" si="64"/>
        <v>0</v>
      </c>
      <c r="CO58" s="9">
        <f t="shared" si="64"/>
        <v>0</v>
      </c>
      <c r="CP58" s="9">
        <f t="shared" si="64"/>
        <v>0</v>
      </c>
      <c r="CQ58" s="9">
        <f t="shared" si="64"/>
        <v>0</v>
      </c>
      <c r="CR58" s="9">
        <f t="shared" si="64"/>
        <v>0</v>
      </c>
      <c r="CS58" s="9">
        <f t="shared" si="64"/>
        <v>0</v>
      </c>
      <c r="CT58" s="9">
        <f t="shared" si="64"/>
        <v>0</v>
      </c>
      <c r="CU58" s="9">
        <f t="shared" si="64"/>
        <v>0</v>
      </c>
      <c r="CV58" s="9">
        <f t="shared" si="64"/>
        <v>0</v>
      </c>
      <c r="CW58" s="9">
        <f t="shared" si="64"/>
        <v>0</v>
      </c>
      <c r="CX58" s="9">
        <f t="shared" si="64"/>
        <v>0</v>
      </c>
      <c r="CY58" s="9">
        <f t="shared" si="64"/>
        <v>0</v>
      </c>
      <c r="CZ58" s="9">
        <f t="shared" si="64"/>
        <v>0</v>
      </c>
      <c r="DA58" s="9">
        <f t="shared" si="64"/>
        <v>0</v>
      </c>
      <c r="DB58" s="9">
        <f t="shared" si="64"/>
        <v>0</v>
      </c>
      <c r="DC58" s="9">
        <f t="shared" si="64"/>
        <v>0</v>
      </c>
      <c r="DD58" s="9">
        <f t="shared" si="64"/>
        <v>0</v>
      </c>
      <c r="DE58" s="9">
        <f t="shared" si="64"/>
        <v>0</v>
      </c>
      <c r="DF58" s="9">
        <f t="shared" si="64"/>
        <v>0</v>
      </c>
      <c r="DG58" s="9">
        <f t="shared" si="64"/>
        <v>0</v>
      </c>
      <c r="DH58" s="9">
        <f t="shared" si="64"/>
        <v>0</v>
      </c>
      <c r="DI58" s="9">
        <f t="shared" si="64"/>
        <v>0</v>
      </c>
      <c r="DJ58" s="9">
        <f t="shared" si="64"/>
        <v>0</v>
      </c>
      <c r="DK58" s="9">
        <f t="shared" si="64"/>
        <v>0</v>
      </c>
      <c r="DL58" s="9">
        <f t="shared" si="64"/>
        <v>0</v>
      </c>
    </row>
    <row r="59" spans="1:116" s="165" customFormat="1" ht="13.8" thickBot="1">
      <c r="A59" s="8"/>
      <c r="B59" s="8"/>
      <c r="C59" s="22" t="s">
        <v>1341</v>
      </c>
      <c r="D59" s="43"/>
      <c r="E59" s="12"/>
      <c r="F59" s="12"/>
      <c r="G59" s="12"/>
      <c r="H59" s="39">
        <v>33323</v>
      </c>
      <c r="I59" s="39">
        <v>538</v>
      </c>
      <c r="J59" s="39">
        <v>500</v>
      </c>
      <c r="K59" s="39"/>
      <c r="L59" s="39"/>
      <c r="M59" s="39"/>
      <c r="N59" s="39"/>
      <c r="O59" s="39"/>
      <c r="P59" s="39"/>
      <c r="Q59" s="39">
        <f>SUM(H59:P59)</f>
        <v>34361</v>
      </c>
      <c r="R59" s="39">
        <v>1200</v>
      </c>
      <c r="S59" s="39">
        <v>4840</v>
      </c>
      <c r="T59" s="39">
        <v>28321</v>
      </c>
      <c r="U59" s="39"/>
      <c r="V59" s="39"/>
      <c r="W59" s="39"/>
      <c r="X59" s="39"/>
      <c r="Y59" s="39"/>
      <c r="Z59" s="39">
        <f>SUM(R59:Y59)</f>
        <v>34361</v>
      </c>
      <c r="AA59" s="39">
        <f>5696+1350</f>
        <v>7046</v>
      </c>
      <c r="AB59" s="39">
        <v>800</v>
      </c>
      <c r="AC59" s="39">
        <f>20787-1350</f>
        <v>19437</v>
      </c>
      <c r="AD59" s="39">
        <v>500</v>
      </c>
      <c r="AE59" s="39"/>
      <c r="AF59" s="39">
        <v>538</v>
      </c>
      <c r="AG59" s="39">
        <f>SUM(AA59:AF59)</f>
        <v>28321</v>
      </c>
      <c r="AH59" s="8"/>
      <c r="AI59" s="8"/>
      <c r="AJ59" s="8"/>
      <c r="AK59" s="8"/>
      <c r="AL59" s="12"/>
      <c r="AM59" s="8"/>
      <c r="AN59" s="8"/>
      <c r="AO59" s="8"/>
      <c r="AP59" s="8"/>
      <c r="AQ59" s="8"/>
      <c r="AR59" s="12"/>
      <c r="AS59" s="8"/>
      <c r="AT59" s="8"/>
      <c r="AU59" s="8"/>
      <c r="AV59" s="8"/>
      <c r="AW59" s="8"/>
      <c r="AX59" s="8"/>
      <c r="AY59" s="8"/>
      <c r="AZ59" s="8"/>
      <c r="BA59" s="8"/>
      <c r="BB59" s="8"/>
      <c r="BC59" s="12"/>
      <c r="BD59" s="8"/>
      <c r="BE59" s="8"/>
      <c r="BF59" s="8"/>
      <c r="BG59" s="8"/>
      <c r="BH59" s="8"/>
      <c r="BI59" s="8"/>
      <c r="BJ59" s="8"/>
      <c r="BK59" s="12"/>
      <c r="BL59" s="8"/>
      <c r="BM59" s="8"/>
      <c r="BN59" s="8"/>
      <c r="BO59" s="8"/>
      <c r="BP59" s="8"/>
      <c r="BQ59" s="12"/>
      <c r="BR59" s="8"/>
      <c r="BS59" s="8"/>
      <c r="BT59" s="8"/>
      <c r="BU59" s="8" t="s">
        <v>354</v>
      </c>
      <c r="BV59" s="8"/>
      <c r="BW59" s="8"/>
      <c r="BX59" s="12"/>
      <c r="BY59" s="67">
        <f>T58</f>
        <v>28321</v>
      </c>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row>
    <row r="60" spans="1:116" s="165" customFormat="1" ht="13.8" thickBot="1">
      <c r="A60" s="8"/>
      <c r="B60" s="8"/>
      <c r="C60" s="63" t="s">
        <v>344</v>
      </c>
      <c r="D60" s="29"/>
      <c r="E60" s="64"/>
      <c r="F60" s="64"/>
      <c r="G60" s="64"/>
      <c r="H60" s="64">
        <f>H58-H59</f>
        <v>0</v>
      </c>
      <c r="I60" s="64">
        <f t="shared" ref="I60:Y60" si="65">I58-I59</f>
        <v>0</v>
      </c>
      <c r="J60" s="64">
        <f t="shared" si="65"/>
        <v>0</v>
      </c>
      <c r="K60" s="64">
        <f t="shared" si="65"/>
        <v>0</v>
      </c>
      <c r="L60" s="64">
        <f t="shared" si="65"/>
        <v>0</v>
      </c>
      <c r="M60" s="64">
        <f t="shared" si="65"/>
        <v>0</v>
      </c>
      <c r="N60" s="64">
        <f t="shared" si="65"/>
        <v>0</v>
      </c>
      <c r="O60" s="64">
        <f t="shared" si="65"/>
        <v>0</v>
      </c>
      <c r="P60" s="64">
        <f t="shared" si="65"/>
        <v>0</v>
      </c>
      <c r="Q60" s="64">
        <f t="shared" si="65"/>
        <v>0</v>
      </c>
      <c r="R60" s="64">
        <f t="shared" si="65"/>
        <v>0</v>
      </c>
      <c r="S60" s="64">
        <f t="shared" si="65"/>
        <v>0</v>
      </c>
      <c r="T60" s="64">
        <f t="shared" si="65"/>
        <v>0</v>
      </c>
      <c r="U60" s="64">
        <f t="shared" si="65"/>
        <v>0</v>
      </c>
      <c r="V60" s="64">
        <f t="shared" si="65"/>
        <v>0</v>
      </c>
      <c r="W60" s="64">
        <f t="shared" si="65"/>
        <v>0</v>
      </c>
      <c r="X60" s="64">
        <f t="shared" si="65"/>
        <v>0</v>
      </c>
      <c r="Y60" s="64">
        <f t="shared" si="65"/>
        <v>0</v>
      </c>
      <c r="Z60" s="64">
        <f>SUM(R60:T60)</f>
        <v>0</v>
      </c>
      <c r="AA60" s="64">
        <f t="shared" ref="AA60:AG60" si="66">AA58-AA59</f>
        <v>0</v>
      </c>
      <c r="AB60" s="64">
        <f t="shared" si="66"/>
        <v>0</v>
      </c>
      <c r="AC60" s="64">
        <f t="shared" si="66"/>
        <v>-120</v>
      </c>
      <c r="AD60" s="64">
        <f t="shared" si="66"/>
        <v>120</v>
      </c>
      <c r="AE60" s="64">
        <f t="shared" si="66"/>
        <v>0</v>
      </c>
      <c r="AF60" s="64">
        <f t="shared" si="66"/>
        <v>0</v>
      </c>
      <c r="AG60" s="64">
        <f t="shared" si="66"/>
        <v>0</v>
      </c>
      <c r="AH60" s="8"/>
      <c r="AI60" s="8"/>
      <c r="AJ60" s="8"/>
      <c r="AK60" s="8"/>
      <c r="AL60" s="12"/>
      <c r="AM60" s="8"/>
      <c r="AN60" s="8"/>
      <c r="AO60" s="8"/>
      <c r="AP60" s="8"/>
      <c r="AQ60" s="8"/>
      <c r="AR60" s="12"/>
      <c r="AS60" s="8"/>
      <c r="AT60" s="8"/>
      <c r="AU60" s="8"/>
      <c r="AV60" s="8"/>
      <c r="AW60" s="8"/>
      <c r="AX60" s="8"/>
      <c r="AY60" s="8"/>
      <c r="AZ60" s="8"/>
      <c r="BA60" s="8"/>
      <c r="BB60" s="8"/>
      <c r="BC60" s="12"/>
      <c r="BD60" s="8"/>
      <c r="BE60" s="8"/>
      <c r="BF60" s="8"/>
      <c r="BG60" s="8"/>
      <c r="BH60" s="8"/>
      <c r="BI60" s="8"/>
      <c r="BJ60" s="8"/>
      <c r="BK60" s="12"/>
      <c r="BL60" s="8"/>
      <c r="BM60" s="8"/>
      <c r="BN60" s="8"/>
      <c r="BO60" s="8"/>
      <c r="BP60" s="8"/>
      <c r="BQ60" s="12"/>
      <c r="BR60" s="8"/>
      <c r="BS60" s="8"/>
      <c r="BT60" s="8"/>
      <c r="BU60" s="8" t="s">
        <v>353</v>
      </c>
      <c r="BV60" s="8"/>
      <c r="BW60" s="8"/>
      <c r="BX60" s="12"/>
      <c r="BY60" s="68">
        <f>BY58-BY59</f>
        <v>0</v>
      </c>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row>
    <row r="61" spans="1:116">
      <c r="C61" s="43"/>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L61" s="12"/>
      <c r="AR61" s="12"/>
      <c r="BC61" s="12"/>
      <c r="BK61" s="12"/>
      <c r="BQ61" s="12"/>
      <c r="BX61" s="12"/>
    </row>
    <row r="62" spans="1:116" ht="13.8" thickBot="1"/>
    <row r="63" spans="1:116">
      <c r="C63" s="41" t="s">
        <v>345</v>
      </c>
      <c r="D63" s="9" t="s">
        <v>1741</v>
      </c>
      <c r="E63" s="54"/>
      <c r="F63" s="9" t="s">
        <v>1338</v>
      </c>
      <c r="G63" s="9" t="s">
        <v>343</v>
      </c>
      <c r="H63" s="9" t="s">
        <v>1998</v>
      </c>
      <c r="I63" s="9" t="s">
        <v>1994</v>
      </c>
      <c r="J63" s="9" t="s">
        <v>1359</v>
      </c>
      <c r="K63" s="9" t="s">
        <v>1790</v>
      </c>
      <c r="L63" s="10" t="s">
        <v>1323</v>
      </c>
    </row>
    <row r="64" spans="1:116">
      <c r="C64" s="56"/>
      <c r="D64" s="4" t="s">
        <v>1791</v>
      </c>
      <c r="E64" s="4"/>
      <c r="F64" s="28"/>
      <c r="G64" s="28"/>
      <c r="H64" s="28"/>
      <c r="I64" s="28"/>
      <c r="J64" s="28">
        <f>Q9</f>
        <v>7725</v>
      </c>
      <c r="K64" s="28"/>
      <c r="L64" s="58">
        <f t="shared" ref="L64:L70" si="67">SUM(F64:K64)</f>
        <v>7725</v>
      </c>
    </row>
    <row r="65" spans="3:12">
      <c r="C65" s="56"/>
      <c r="D65" s="4" t="s">
        <v>1096</v>
      </c>
      <c r="E65" s="4"/>
      <c r="F65" s="28"/>
      <c r="G65" s="28">
        <f>Q14</f>
        <v>3745</v>
      </c>
      <c r="H65" s="28"/>
      <c r="I65" s="28"/>
      <c r="J65" s="28"/>
      <c r="K65" s="28"/>
      <c r="L65" s="58">
        <f t="shared" si="67"/>
        <v>3745</v>
      </c>
    </row>
    <row r="66" spans="3:12">
      <c r="C66" s="56"/>
      <c r="D66" s="4" t="s">
        <v>183</v>
      </c>
      <c r="E66" s="4"/>
      <c r="F66" s="28"/>
      <c r="G66" s="28">
        <f>Q36</f>
        <v>17726</v>
      </c>
      <c r="H66" s="28"/>
      <c r="I66" s="28"/>
      <c r="J66" s="28"/>
      <c r="K66" s="28"/>
      <c r="L66" s="58">
        <f t="shared" si="67"/>
        <v>17726</v>
      </c>
    </row>
    <row r="67" spans="3:12">
      <c r="C67" s="56"/>
      <c r="D67" s="4" t="s">
        <v>202</v>
      </c>
      <c r="E67" s="4"/>
      <c r="F67" s="28"/>
      <c r="G67" s="28">
        <f>Q42</f>
        <v>1695</v>
      </c>
      <c r="H67" s="28"/>
      <c r="I67" s="28"/>
      <c r="J67" s="28"/>
      <c r="K67" s="28"/>
      <c r="L67" s="58">
        <f t="shared" si="67"/>
        <v>1695</v>
      </c>
    </row>
    <row r="68" spans="3:12">
      <c r="C68" s="56"/>
      <c r="D68" s="4" t="s">
        <v>1810</v>
      </c>
      <c r="E68" s="4"/>
      <c r="F68" s="28"/>
      <c r="G68" s="28">
        <f>Q45</f>
        <v>3470</v>
      </c>
      <c r="H68" s="28"/>
      <c r="I68" s="28"/>
      <c r="J68" s="28"/>
      <c r="K68" s="28"/>
      <c r="L68" s="58">
        <f>SUM(F68:K68)</f>
        <v>3470</v>
      </c>
    </row>
    <row r="69" spans="3:12">
      <c r="C69" s="56"/>
      <c r="D69" s="12" t="s">
        <v>1339</v>
      </c>
      <c r="E69" s="4"/>
      <c r="F69" s="59">
        <f t="shared" ref="F69:K69" si="68">SUM(F64:F68)</f>
        <v>0</v>
      </c>
      <c r="G69" s="59">
        <f t="shared" si="68"/>
        <v>26636</v>
      </c>
      <c r="H69" s="59">
        <f t="shared" si="68"/>
        <v>0</v>
      </c>
      <c r="I69" s="59">
        <f t="shared" si="68"/>
        <v>0</v>
      </c>
      <c r="J69" s="59">
        <f t="shared" si="68"/>
        <v>7725</v>
      </c>
      <c r="K69" s="59">
        <f t="shared" si="68"/>
        <v>0</v>
      </c>
      <c r="L69" s="58">
        <f t="shared" si="67"/>
        <v>34361</v>
      </c>
    </row>
    <row r="70" spans="3:12">
      <c r="C70" s="56"/>
      <c r="D70" s="43" t="s">
        <v>1341</v>
      </c>
      <c r="E70" s="43"/>
      <c r="F70" s="39"/>
      <c r="G70" s="39">
        <v>26636</v>
      </c>
      <c r="H70" s="39"/>
      <c r="I70" s="39"/>
      <c r="J70" s="39">
        <v>7725</v>
      </c>
      <c r="K70" s="39"/>
      <c r="L70" s="66">
        <f t="shared" si="67"/>
        <v>34361</v>
      </c>
    </row>
    <row r="71" spans="3:12" ht="13.8" thickBot="1">
      <c r="C71" s="57"/>
      <c r="D71" s="44" t="s">
        <v>348</v>
      </c>
      <c r="E71" s="6"/>
      <c r="F71" s="64">
        <f>F69-F70</f>
        <v>0</v>
      </c>
      <c r="G71" s="64">
        <f t="shared" ref="G71:L71" si="69">G69-G70</f>
        <v>0</v>
      </c>
      <c r="H71" s="64">
        <f t="shared" si="69"/>
        <v>0</v>
      </c>
      <c r="I71" s="64">
        <f t="shared" si="69"/>
        <v>0</v>
      </c>
      <c r="J71" s="64">
        <f t="shared" si="69"/>
        <v>0</v>
      </c>
      <c r="K71" s="64">
        <f t="shared" si="69"/>
        <v>0</v>
      </c>
      <c r="L71" s="64">
        <f t="shared" si="69"/>
        <v>0</v>
      </c>
    </row>
    <row r="72" spans="3:12" ht="13.8" thickBot="1"/>
    <row r="73" spans="3:12">
      <c r="C73" s="41" t="s">
        <v>349</v>
      </c>
      <c r="D73" s="9" t="s">
        <v>351</v>
      </c>
      <c r="E73" s="9" t="s">
        <v>350</v>
      </c>
      <c r="F73" s="54"/>
      <c r="G73" s="54"/>
      <c r="H73" s="54"/>
      <c r="I73" s="54"/>
      <c r="J73" s="54"/>
      <c r="K73" s="54"/>
      <c r="L73" s="54"/>
    </row>
    <row r="74" spans="3:12" ht="13.8" thickBot="1">
      <c r="C74" s="57"/>
      <c r="D74" s="6" t="s">
        <v>1007</v>
      </c>
      <c r="E74" s="831">
        <v>268913.65339999995</v>
      </c>
      <c r="F74" s="6"/>
      <c r="G74" s="6"/>
      <c r="H74" s="6"/>
      <c r="I74" s="6"/>
      <c r="J74" s="6"/>
      <c r="K74" s="6"/>
      <c r="L74" s="6"/>
    </row>
    <row r="78" spans="3:12">
      <c r="D78" s="426" t="s">
        <v>529</v>
      </c>
      <c r="E78" s="406" t="s">
        <v>2029</v>
      </c>
    </row>
    <row r="79" spans="3:12">
      <c r="D79" s="426" t="s">
        <v>1740</v>
      </c>
      <c r="E79" s="406" t="s">
        <v>1800</v>
      </c>
      <c r="F79" s="370"/>
    </row>
    <row r="80" spans="3:12">
      <c r="D80"/>
      <c r="E80"/>
      <c r="F80" s="370"/>
    </row>
    <row r="81" spans="4:6">
      <c r="D81" s="448" t="s">
        <v>256</v>
      </c>
      <c r="E81" s="408"/>
      <c r="F81" s="416"/>
    </row>
    <row r="82" spans="4:6">
      <c r="D82" s="428" t="s">
        <v>253</v>
      </c>
      <c r="E82" s="428" t="s">
        <v>254</v>
      </c>
      <c r="F82" s="449" t="s">
        <v>1323</v>
      </c>
    </row>
    <row r="83" spans="4:6">
      <c r="D83" s="160" t="s">
        <v>1562</v>
      </c>
      <c r="E83" s="160" t="s">
        <v>258</v>
      </c>
      <c r="F83" s="416">
        <v>6899.9988028289345</v>
      </c>
    </row>
    <row r="84" spans="4:6">
      <c r="D84" s="160" t="s">
        <v>235</v>
      </c>
      <c r="E84" s="407"/>
      <c r="F84" s="416">
        <v>6899.9988028289345</v>
      </c>
    </row>
    <row r="85" spans="4:6">
      <c r="D85" s="160" t="s">
        <v>244</v>
      </c>
      <c r="E85" s="160" t="s">
        <v>258</v>
      </c>
      <c r="F85" s="416">
        <v>26962.323123631715</v>
      </c>
    </row>
    <row r="86" spans="4:6">
      <c r="D86" s="417"/>
      <c r="E86" s="445" t="s">
        <v>1579</v>
      </c>
      <c r="F86" s="420">
        <v>3536</v>
      </c>
    </row>
    <row r="87" spans="4:6">
      <c r="D87" s="160" t="s">
        <v>251</v>
      </c>
      <c r="E87" s="407"/>
      <c r="F87" s="416">
        <v>30498.323123631715</v>
      </c>
    </row>
    <row r="88" spans="4:6">
      <c r="D88" s="421" t="s">
        <v>1292</v>
      </c>
      <c r="E88" s="422"/>
      <c r="F88" s="425">
        <v>37398.321926460652</v>
      </c>
    </row>
  </sheetData>
  <mergeCells count="2">
    <mergeCell ref="H1:P1"/>
    <mergeCell ref="R1:Y1"/>
  </mergeCells>
  <phoneticPr fontId="3" type="noConversion"/>
  <conditionalFormatting sqref="Z3:Z57">
    <cfRule type="cellIs" dxfId="92" priority="1" stopIfTrue="1" operator="equal">
      <formula>Q3</formula>
    </cfRule>
    <cfRule type="cellIs" dxfId="91" priority="2" stopIfTrue="1" operator="notEqual">
      <formula>Q3</formula>
    </cfRule>
  </conditionalFormatting>
  <conditionalFormatting sqref="BY3:BY57">
    <cfRule type="cellIs" dxfId="90" priority="3" stopIfTrue="1" operator="equal">
      <formula>T3</formula>
    </cfRule>
    <cfRule type="cellIs" dxfId="89" priority="4" stopIfTrue="1" operator="notEqual">
      <formula>T3</formula>
    </cfRule>
  </conditionalFormatting>
  <conditionalFormatting sqref="CL3:CL57">
    <cfRule type="cellIs" dxfId="88" priority="5" stopIfTrue="1" operator="equal">
      <formula>BY3</formula>
    </cfRule>
    <cfRule type="cellIs" dxfId="87" priority="6" stopIfTrue="1" operator="notEqual">
      <formula>BY3</formula>
    </cfRule>
  </conditionalFormatting>
  <conditionalFormatting sqref="AL3:AL57 AG3:AG57 BK3:BK57 BQ3:BQ57 BC3:BC57 AR3:AR57 BX3:BX57">
    <cfRule type="cellIs" dxfId="86" priority="7" stopIfTrue="1" operator="equal">
      <formula>0</formula>
    </cfRule>
    <cfRule type="cellIs" dxfId="85" priority="8" stopIfTrue="1" operator="notEqual">
      <formula>0</formula>
    </cfRule>
  </conditionalFormatting>
  <conditionalFormatting sqref="F71:L71 H60:AG60">
    <cfRule type="cellIs" dxfId="84" priority="9" stopIfTrue="1" operator="equal">
      <formula>0</formula>
    </cfRule>
    <cfRule type="cellIs" dxfId="83" priority="10" stopIfTrue="1" operator="notEqual">
      <formula>0</formula>
    </cfRule>
  </conditionalFormatting>
  <pageMargins left="0.75" right="0.75" top="1" bottom="1" header="0.5" footer="0.5"/>
  <pageSetup paperSize="9" orientation="portrait" verticalDpi="0" r:id="rId2"/>
  <headerFooter alignWithMargins="0"/>
  <legacyDrawing r:id="rId3"/>
</worksheet>
</file>

<file path=xl/worksheets/sheet17.xml><?xml version="1.0" encoding="utf-8"?>
<worksheet xmlns="http://schemas.openxmlformats.org/spreadsheetml/2006/main" xmlns:r="http://schemas.openxmlformats.org/officeDocument/2006/relationships">
  <dimension ref="A1:G347"/>
  <sheetViews>
    <sheetView zoomScale="75" workbookViewId="0">
      <selection activeCell="B2" sqref="B2:B4"/>
    </sheetView>
  </sheetViews>
  <sheetFormatPr defaultColWidth="9.109375" defaultRowHeight="12.6"/>
  <cols>
    <col min="1" max="1" width="46.33203125" style="432" bestFit="1" customWidth="1"/>
    <col min="2" max="2" width="176.5546875" style="433" bestFit="1" customWidth="1"/>
    <col min="3" max="3" width="31" style="155" customWidth="1"/>
    <col min="4" max="4" width="25.109375" style="155" customWidth="1"/>
    <col min="5" max="16384" width="9.109375" style="155"/>
  </cols>
  <sheetData>
    <row r="1" spans="1:7">
      <c r="A1" s="430" t="s">
        <v>1741</v>
      </c>
      <c r="B1" s="431" t="s">
        <v>783</v>
      </c>
    </row>
    <row r="2" spans="1:7" ht="14.25" customHeight="1">
      <c r="A2" s="849" t="s">
        <v>1791</v>
      </c>
      <c r="B2" s="851" t="s">
        <v>207</v>
      </c>
    </row>
    <row r="3" spans="1:7" ht="14.25" customHeight="1">
      <c r="A3" s="850"/>
      <c r="B3" s="852"/>
    </row>
    <row r="4" spans="1:7" ht="14.25" customHeight="1">
      <c r="A4" s="850"/>
      <c r="B4" s="852"/>
    </row>
    <row r="5" spans="1:7">
      <c r="A5" s="434" t="s">
        <v>785</v>
      </c>
      <c r="B5" s="434" t="s">
        <v>783</v>
      </c>
    </row>
    <row r="6" spans="1:7" ht="13.2">
      <c r="A6" s="434" t="s">
        <v>786</v>
      </c>
      <c r="B6" s="435" t="s">
        <v>208</v>
      </c>
      <c r="D6" s="69"/>
      <c r="G6" s="436"/>
    </row>
    <row r="7" spans="1:7" ht="13.2">
      <c r="A7" s="437" t="s">
        <v>788</v>
      </c>
      <c r="B7" s="437" t="s">
        <v>209</v>
      </c>
      <c r="D7" s="69"/>
      <c r="G7" s="436"/>
    </row>
    <row r="8" spans="1:7" ht="13.2">
      <c r="A8" s="438" t="s">
        <v>789</v>
      </c>
      <c r="B8" s="438" t="s">
        <v>210</v>
      </c>
      <c r="D8" s="69"/>
      <c r="G8" s="436"/>
    </row>
    <row r="9" spans="1:7" ht="13.2">
      <c r="A9" s="438" t="s">
        <v>790</v>
      </c>
      <c r="B9" s="438" t="s">
        <v>1792</v>
      </c>
      <c r="D9" s="69"/>
      <c r="G9" s="436"/>
    </row>
    <row r="10" spans="1:7" ht="13.2">
      <c r="A10" s="438" t="s">
        <v>791</v>
      </c>
      <c r="B10" s="438" t="s">
        <v>1792</v>
      </c>
      <c r="D10" s="69"/>
      <c r="G10" s="436"/>
    </row>
    <row r="11" spans="1:7" ht="13.2">
      <c r="A11" s="429" t="s">
        <v>792</v>
      </c>
      <c r="B11" s="432" t="s">
        <v>211</v>
      </c>
      <c r="D11" s="69"/>
      <c r="G11" s="436"/>
    </row>
    <row r="12" spans="1:7" ht="13.2">
      <c r="A12" s="429" t="s">
        <v>793</v>
      </c>
      <c r="B12" s="439" t="s">
        <v>212</v>
      </c>
      <c r="D12" s="69"/>
      <c r="G12" s="436"/>
    </row>
    <row r="13" spans="1:7" ht="13.2">
      <c r="A13" s="429" t="s">
        <v>794</v>
      </c>
      <c r="B13" s="433" t="s">
        <v>213</v>
      </c>
      <c r="D13" s="69"/>
      <c r="G13" s="436"/>
    </row>
    <row r="14" spans="1:7" ht="13.2">
      <c r="A14" s="429" t="s">
        <v>795</v>
      </c>
      <c r="D14" s="69"/>
      <c r="G14" s="436"/>
    </row>
    <row r="15" spans="1:7" ht="13.2">
      <c r="A15" s="429" t="s">
        <v>796</v>
      </c>
      <c r="B15" s="433" t="s">
        <v>1593</v>
      </c>
      <c r="D15" s="69"/>
      <c r="G15" s="436"/>
    </row>
    <row r="16" spans="1:7" ht="13.2">
      <c r="A16" s="429" t="s">
        <v>797</v>
      </c>
      <c r="B16" s="433" t="s">
        <v>1593</v>
      </c>
      <c r="D16" s="69"/>
      <c r="G16" s="436"/>
    </row>
    <row r="17" spans="1:7" ht="13.2">
      <c r="A17" s="429" t="s">
        <v>798</v>
      </c>
      <c r="D17" s="69"/>
      <c r="G17" s="436"/>
    </row>
    <row r="18" spans="1:7">
      <c r="A18" s="429" t="s">
        <v>799</v>
      </c>
    </row>
    <row r="19" spans="1:7" ht="14.25" customHeight="1">
      <c r="A19" s="429" t="s">
        <v>800</v>
      </c>
      <c r="B19" s="432" t="s">
        <v>214</v>
      </c>
    </row>
    <row r="20" spans="1:7" ht="14.25" customHeight="1">
      <c r="A20" s="429" t="s">
        <v>801</v>
      </c>
      <c r="B20" s="440"/>
    </row>
    <row r="21" spans="1:7" ht="15" customHeight="1">
      <c r="A21" s="429" t="s">
        <v>802</v>
      </c>
      <c r="B21" s="433" t="s">
        <v>215</v>
      </c>
    </row>
    <row r="23" spans="1:7" ht="13.2">
      <c r="A23" s="434" t="s">
        <v>786</v>
      </c>
      <c r="B23" s="435" t="s">
        <v>216</v>
      </c>
      <c r="D23" s="69"/>
      <c r="G23" s="436"/>
    </row>
    <row r="24" spans="1:7" ht="13.2">
      <c r="A24" s="437" t="s">
        <v>788</v>
      </c>
      <c r="B24" s="437" t="s">
        <v>217</v>
      </c>
      <c r="D24" s="69"/>
      <c r="G24" s="436"/>
    </row>
    <row r="25" spans="1:7" ht="13.2">
      <c r="A25" s="438" t="s">
        <v>789</v>
      </c>
      <c r="B25" s="438" t="s">
        <v>210</v>
      </c>
      <c r="D25" s="69"/>
      <c r="G25" s="436"/>
    </row>
    <row r="26" spans="1:7" ht="13.2">
      <c r="A26" s="438" t="s">
        <v>790</v>
      </c>
      <c r="B26" s="438" t="s">
        <v>1593</v>
      </c>
      <c r="D26" s="69"/>
      <c r="G26" s="436"/>
    </row>
    <row r="27" spans="1:7" ht="13.2">
      <c r="A27" s="438" t="s">
        <v>791</v>
      </c>
      <c r="B27" s="438" t="s">
        <v>1792</v>
      </c>
      <c r="D27" s="69"/>
      <c r="G27" s="436"/>
    </row>
    <row r="28" spans="1:7" ht="13.2">
      <c r="A28" s="429" t="s">
        <v>792</v>
      </c>
      <c r="B28" s="432" t="s">
        <v>218</v>
      </c>
      <c r="D28" s="69"/>
      <c r="G28" s="436"/>
    </row>
    <row r="29" spans="1:7" ht="13.2">
      <c r="A29" s="429" t="s">
        <v>793</v>
      </c>
      <c r="B29" s="439" t="s">
        <v>212</v>
      </c>
      <c r="D29" s="69"/>
      <c r="G29" s="436"/>
    </row>
    <row r="30" spans="1:7" ht="13.2">
      <c r="A30" s="429" t="s">
        <v>794</v>
      </c>
      <c r="B30" s="433" t="s">
        <v>213</v>
      </c>
      <c r="D30" s="69"/>
      <c r="G30" s="436"/>
    </row>
    <row r="31" spans="1:7" ht="13.2">
      <c r="A31" s="429" t="s">
        <v>795</v>
      </c>
      <c r="D31" s="69"/>
      <c r="G31" s="436"/>
    </row>
    <row r="32" spans="1:7" ht="13.2">
      <c r="A32" s="429" t="s">
        <v>796</v>
      </c>
      <c r="B32" s="433" t="s">
        <v>1593</v>
      </c>
      <c r="D32" s="69"/>
      <c r="G32" s="436"/>
    </row>
    <row r="33" spans="1:7" ht="13.2">
      <c r="A33" s="429" t="s">
        <v>797</v>
      </c>
      <c r="B33" s="433" t="s">
        <v>1593</v>
      </c>
      <c r="D33" s="69"/>
      <c r="G33" s="436"/>
    </row>
    <row r="34" spans="1:7" ht="13.2">
      <c r="A34" s="429" t="s">
        <v>798</v>
      </c>
      <c r="D34" s="69"/>
      <c r="G34" s="436"/>
    </row>
    <row r="35" spans="1:7">
      <c r="A35" s="429" t="s">
        <v>799</v>
      </c>
    </row>
    <row r="36" spans="1:7" ht="14.25" customHeight="1">
      <c r="A36" s="429" t="s">
        <v>800</v>
      </c>
      <c r="B36" s="432" t="s">
        <v>219</v>
      </c>
    </row>
    <row r="37" spans="1:7" ht="14.25" customHeight="1">
      <c r="A37" s="429" t="s">
        <v>801</v>
      </c>
      <c r="B37" s="440"/>
    </row>
    <row r="38" spans="1:7" ht="15" customHeight="1">
      <c r="A38" s="429" t="s">
        <v>802</v>
      </c>
      <c r="B38" s="433" t="s">
        <v>215</v>
      </c>
    </row>
    <row r="40" spans="1:7" ht="13.2">
      <c r="A40" s="434" t="s">
        <v>786</v>
      </c>
      <c r="B40" s="435" t="s">
        <v>220</v>
      </c>
      <c r="D40" s="69"/>
      <c r="G40" s="436"/>
    </row>
    <row r="41" spans="1:7" ht="13.2">
      <c r="A41" s="437" t="s">
        <v>788</v>
      </c>
      <c r="B41" s="437" t="s">
        <v>221</v>
      </c>
      <c r="D41" s="69"/>
      <c r="G41" s="436"/>
    </row>
    <row r="42" spans="1:7" ht="13.2">
      <c r="A42" s="438" t="s">
        <v>789</v>
      </c>
      <c r="B42" s="438" t="s">
        <v>210</v>
      </c>
      <c r="D42" s="69"/>
      <c r="G42" s="436"/>
    </row>
    <row r="43" spans="1:7" ht="13.2">
      <c r="A43" s="438" t="s">
        <v>790</v>
      </c>
      <c r="B43" s="438" t="s">
        <v>1593</v>
      </c>
      <c r="D43" s="69"/>
      <c r="G43" s="436"/>
    </row>
    <row r="44" spans="1:7" ht="13.2">
      <c r="A44" s="438" t="s">
        <v>791</v>
      </c>
      <c r="B44" s="438" t="s">
        <v>1792</v>
      </c>
      <c r="D44" s="69"/>
      <c r="G44" s="436"/>
    </row>
    <row r="45" spans="1:7" ht="13.2">
      <c r="A45" s="429" t="s">
        <v>792</v>
      </c>
      <c r="B45" s="432" t="s">
        <v>1653</v>
      </c>
      <c r="D45" s="69"/>
      <c r="G45" s="436"/>
    </row>
    <row r="46" spans="1:7" ht="13.2">
      <c r="A46" s="429" t="s">
        <v>793</v>
      </c>
      <c r="B46" s="439" t="s">
        <v>212</v>
      </c>
      <c r="D46" s="69"/>
      <c r="G46" s="436"/>
    </row>
    <row r="47" spans="1:7" ht="13.2">
      <c r="A47" s="429" t="s">
        <v>794</v>
      </c>
      <c r="B47" s="433" t="s">
        <v>213</v>
      </c>
      <c r="D47" s="69"/>
      <c r="G47" s="436"/>
    </row>
    <row r="48" spans="1:7" ht="13.2">
      <c r="A48" s="429" t="s">
        <v>795</v>
      </c>
      <c r="D48" s="69"/>
      <c r="G48" s="436"/>
    </row>
    <row r="49" spans="1:7" ht="13.2">
      <c r="A49" s="429" t="s">
        <v>796</v>
      </c>
      <c r="D49" s="69"/>
      <c r="G49" s="436"/>
    </row>
    <row r="50" spans="1:7" ht="13.2">
      <c r="A50" s="429" t="s">
        <v>797</v>
      </c>
      <c r="D50" s="69"/>
      <c r="G50" s="436"/>
    </row>
    <row r="51" spans="1:7" ht="13.2">
      <c r="A51" s="429" t="s">
        <v>798</v>
      </c>
      <c r="D51" s="69"/>
      <c r="G51" s="436"/>
    </row>
    <row r="52" spans="1:7">
      <c r="A52" s="429" t="s">
        <v>799</v>
      </c>
    </row>
    <row r="53" spans="1:7" ht="14.25" customHeight="1">
      <c r="A53" s="429" t="s">
        <v>800</v>
      </c>
      <c r="B53" s="432" t="s">
        <v>1654</v>
      </c>
    </row>
    <row r="54" spans="1:7" ht="14.25" customHeight="1">
      <c r="A54" s="429" t="s">
        <v>801</v>
      </c>
      <c r="B54" s="440"/>
    </row>
    <row r="55" spans="1:7" ht="15" customHeight="1">
      <c r="A55" s="429" t="s">
        <v>802</v>
      </c>
      <c r="B55" s="433" t="s">
        <v>1655</v>
      </c>
    </row>
    <row r="56" spans="1:7" ht="15" customHeight="1">
      <c r="A56" s="429"/>
    </row>
    <row r="57" spans="1:7">
      <c r="A57" s="430" t="s">
        <v>1741</v>
      </c>
      <c r="B57" s="431" t="s">
        <v>783</v>
      </c>
    </row>
    <row r="58" spans="1:7">
      <c r="A58" s="849" t="s">
        <v>1656</v>
      </c>
      <c r="B58" s="851" t="s">
        <v>1461</v>
      </c>
    </row>
    <row r="59" spans="1:7">
      <c r="A59" s="850"/>
      <c r="B59" s="852"/>
    </row>
    <row r="60" spans="1:7">
      <c r="A60" s="850"/>
      <c r="B60" s="852"/>
    </row>
    <row r="61" spans="1:7" ht="13.2">
      <c r="A61" s="434" t="s">
        <v>786</v>
      </c>
      <c r="B61" s="435" t="s">
        <v>1462</v>
      </c>
      <c r="D61" s="69"/>
      <c r="G61" s="436"/>
    </row>
    <row r="62" spans="1:7" ht="13.2">
      <c r="A62" s="437" t="s">
        <v>788</v>
      </c>
      <c r="B62" s="437" t="s">
        <v>1463</v>
      </c>
      <c r="D62" s="69"/>
      <c r="G62" s="436"/>
    </row>
    <row r="63" spans="1:7" ht="13.2">
      <c r="A63" s="438" t="s">
        <v>789</v>
      </c>
      <c r="B63" s="438" t="s">
        <v>210</v>
      </c>
      <c r="D63" s="69"/>
      <c r="G63" s="436"/>
    </row>
    <row r="64" spans="1:7" ht="13.2">
      <c r="A64" s="438" t="s">
        <v>790</v>
      </c>
      <c r="B64" s="438" t="s">
        <v>1593</v>
      </c>
      <c r="D64" s="69"/>
      <c r="G64" s="436"/>
    </row>
    <row r="65" spans="1:7" ht="13.2">
      <c r="A65" s="438" t="s">
        <v>791</v>
      </c>
      <c r="B65" s="438" t="s">
        <v>1792</v>
      </c>
      <c r="D65" s="69"/>
      <c r="G65" s="436"/>
    </row>
    <row r="66" spans="1:7" ht="13.2">
      <c r="A66" s="429" t="s">
        <v>792</v>
      </c>
      <c r="B66" s="432" t="s">
        <v>1464</v>
      </c>
      <c r="D66" s="69"/>
      <c r="G66" s="436"/>
    </row>
    <row r="67" spans="1:7" ht="13.2">
      <c r="A67" s="429" t="s">
        <v>793</v>
      </c>
      <c r="B67" s="439" t="s">
        <v>1325</v>
      </c>
      <c r="D67" s="69"/>
      <c r="G67" s="436"/>
    </row>
    <row r="68" spans="1:7" ht="13.2">
      <c r="A68" s="429" t="s">
        <v>794</v>
      </c>
      <c r="B68" s="433" t="s">
        <v>213</v>
      </c>
      <c r="D68" s="69"/>
      <c r="G68" s="436"/>
    </row>
    <row r="69" spans="1:7" ht="13.2">
      <c r="A69" s="429" t="s">
        <v>795</v>
      </c>
      <c r="B69" s="433" t="s">
        <v>1465</v>
      </c>
      <c r="D69" s="69"/>
      <c r="G69" s="436"/>
    </row>
    <row r="70" spans="1:7" ht="13.2">
      <c r="A70" s="429" t="s">
        <v>796</v>
      </c>
      <c r="D70" s="69"/>
      <c r="G70" s="436"/>
    </row>
    <row r="71" spans="1:7" ht="13.2">
      <c r="A71" s="429" t="s">
        <v>797</v>
      </c>
      <c r="D71" s="69"/>
      <c r="G71" s="436"/>
    </row>
    <row r="72" spans="1:7" ht="13.2">
      <c r="A72" s="429" t="s">
        <v>798</v>
      </c>
      <c r="B72" s="433" t="s">
        <v>1466</v>
      </c>
      <c r="D72" s="69"/>
      <c r="G72" s="436"/>
    </row>
    <row r="73" spans="1:7">
      <c r="A73" s="429" t="s">
        <v>799</v>
      </c>
    </row>
    <row r="74" spans="1:7" ht="14.25" customHeight="1">
      <c r="A74" s="429" t="s">
        <v>800</v>
      </c>
      <c r="B74" s="432"/>
    </row>
    <row r="75" spans="1:7" ht="14.25" customHeight="1">
      <c r="A75" s="429" t="s">
        <v>801</v>
      </c>
      <c r="B75" s="440"/>
    </row>
    <row r="76" spans="1:7" ht="15" customHeight="1">
      <c r="A76" s="429" t="s">
        <v>802</v>
      </c>
    </row>
    <row r="78" spans="1:7" ht="13.2">
      <c r="A78" s="434" t="s">
        <v>786</v>
      </c>
      <c r="B78" s="435" t="s">
        <v>1467</v>
      </c>
      <c r="C78" s="155">
        <v>500</v>
      </c>
      <c r="D78" s="69"/>
      <c r="G78" s="436"/>
    </row>
    <row r="79" spans="1:7" ht="13.2">
      <c r="A79" s="437" t="s">
        <v>788</v>
      </c>
      <c r="B79" s="437" t="s">
        <v>1468</v>
      </c>
      <c r="D79" s="69"/>
      <c r="G79" s="436"/>
    </row>
    <row r="80" spans="1:7" ht="13.2">
      <c r="A80" s="438" t="s">
        <v>789</v>
      </c>
      <c r="B80" s="438" t="s">
        <v>210</v>
      </c>
      <c r="D80" s="69"/>
      <c r="G80" s="436"/>
    </row>
    <row r="81" spans="1:7" ht="13.2">
      <c r="A81" s="438" t="s">
        <v>790</v>
      </c>
      <c r="B81" s="438" t="s">
        <v>1593</v>
      </c>
      <c r="D81" s="69"/>
      <c r="G81" s="436"/>
    </row>
    <row r="82" spans="1:7" ht="13.2">
      <c r="A82" s="438" t="s">
        <v>791</v>
      </c>
      <c r="B82" s="438" t="s">
        <v>1792</v>
      </c>
      <c r="D82" s="69"/>
      <c r="G82" s="436"/>
    </row>
    <row r="83" spans="1:7" ht="13.2">
      <c r="A83" s="429" t="s">
        <v>792</v>
      </c>
      <c r="B83" s="432" t="s">
        <v>1469</v>
      </c>
      <c r="D83" s="69"/>
      <c r="G83" s="436"/>
    </row>
    <row r="84" spans="1:7" ht="13.2">
      <c r="A84" s="429" t="s">
        <v>793</v>
      </c>
      <c r="B84" s="439" t="s">
        <v>1470</v>
      </c>
      <c r="D84" s="69"/>
      <c r="G84" s="436"/>
    </row>
    <row r="85" spans="1:7" ht="13.2">
      <c r="A85" s="429" t="s">
        <v>794</v>
      </c>
      <c r="D85" s="69"/>
      <c r="G85" s="436"/>
    </row>
    <row r="86" spans="1:7" ht="13.2">
      <c r="A86" s="429" t="s">
        <v>795</v>
      </c>
      <c r="D86" s="69"/>
      <c r="G86" s="436"/>
    </row>
    <row r="87" spans="1:7" ht="13.2">
      <c r="A87" s="429" t="s">
        <v>796</v>
      </c>
      <c r="B87" s="433" t="s">
        <v>1593</v>
      </c>
      <c r="D87" s="69"/>
      <c r="G87" s="436"/>
    </row>
    <row r="88" spans="1:7" ht="13.2">
      <c r="A88" s="429" t="s">
        <v>797</v>
      </c>
      <c r="D88" s="69"/>
      <c r="G88" s="436"/>
    </row>
    <row r="89" spans="1:7" ht="13.2">
      <c r="A89" s="429" t="s">
        <v>798</v>
      </c>
      <c r="B89" s="433" t="s">
        <v>1466</v>
      </c>
      <c r="D89" s="69"/>
      <c r="G89" s="436"/>
    </row>
    <row r="90" spans="1:7">
      <c r="A90" s="429" t="s">
        <v>799</v>
      </c>
    </row>
    <row r="91" spans="1:7" ht="14.25" customHeight="1">
      <c r="A91" s="429" t="s">
        <v>800</v>
      </c>
      <c r="B91" s="432"/>
    </row>
    <row r="92" spans="1:7" ht="14.25" customHeight="1">
      <c r="A92" s="429" t="s">
        <v>801</v>
      </c>
      <c r="B92" s="440"/>
    </row>
    <row r="93" spans="1:7" ht="15" customHeight="1">
      <c r="A93" s="429" t="s">
        <v>802</v>
      </c>
    </row>
    <row r="95" spans="1:7" ht="13.2">
      <c r="A95" s="434" t="s">
        <v>786</v>
      </c>
      <c r="B95" s="435" t="s">
        <v>1471</v>
      </c>
      <c r="C95" s="155">
        <v>200</v>
      </c>
      <c r="D95" s="69"/>
      <c r="G95" s="436"/>
    </row>
    <row r="96" spans="1:7" ht="13.2">
      <c r="A96" s="437" t="s">
        <v>788</v>
      </c>
      <c r="B96" s="437" t="s">
        <v>1472</v>
      </c>
      <c r="D96" s="69"/>
      <c r="G96" s="436"/>
    </row>
    <row r="97" spans="1:7" ht="13.2">
      <c r="A97" s="438" t="s">
        <v>789</v>
      </c>
      <c r="B97" s="438"/>
      <c r="D97" s="69"/>
      <c r="G97" s="436"/>
    </row>
    <row r="98" spans="1:7" ht="13.2">
      <c r="A98" s="438" t="s">
        <v>790</v>
      </c>
      <c r="B98" s="438"/>
      <c r="D98" s="69"/>
      <c r="G98" s="436"/>
    </row>
    <row r="99" spans="1:7" ht="13.2">
      <c r="A99" s="438" t="s">
        <v>791</v>
      </c>
      <c r="B99" s="438"/>
      <c r="D99" s="69"/>
      <c r="G99" s="436"/>
    </row>
    <row r="100" spans="1:7" ht="13.2">
      <c r="A100" s="429" t="s">
        <v>792</v>
      </c>
      <c r="B100" s="432"/>
      <c r="D100" s="69"/>
      <c r="G100" s="436"/>
    </row>
    <row r="101" spans="1:7" ht="13.2">
      <c r="A101" s="429" t="s">
        <v>793</v>
      </c>
      <c r="B101" s="439" t="s">
        <v>1325</v>
      </c>
      <c r="D101" s="69"/>
      <c r="G101" s="436"/>
    </row>
    <row r="102" spans="1:7" ht="13.2">
      <c r="A102" s="429" t="s">
        <v>794</v>
      </c>
      <c r="D102" s="69"/>
      <c r="G102" s="436"/>
    </row>
    <row r="103" spans="1:7" ht="13.2">
      <c r="A103" s="429" t="s">
        <v>795</v>
      </c>
      <c r="D103" s="69"/>
      <c r="G103" s="436"/>
    </row>
    <row r="104" spans="1:7" ht="13.2">
      <c r="A104" s="429" t="s">
        <v>796</v>
      </c>
      <c r="D104" s="69"/>
      <c r="G104" s="436"/>
    </row>
    <row r="105" spans="1:7" ht="13.2">
      <c r="A105" s="429" t="s">
        <v>797</v>
      </c>
      <c r="D105" s="69"/>
      <c r="G105" s="436"/>
    </row>
    <row r="106" spans="1:7" ht="13.2">
      <c r="A106" s="429" t="s">
        <v>798</v>
      </c>
      <c r="D106" s="69"/>
      <c r="G106" s="436"/>
    </row>
    <row r="107" spans="1:7">
      <c r="A107" s="429" t="s">
        <v>799</v>
      </c>
    </row>
    <row r="108" spans="1:7" ht="14.25" customHeight="1">
      <c r="A108" s="429" t="s">
        <v>800</v>
      </c>
      <c r="B108" s="432"/>
    </row>
    <row r="109" spans="1:7" ht="14.25" customHeight="1">
      <c r="A109" s="429" t="s">
        <v>801</v>
      </c>
      <c r="B109" s="440"/>
    </row>
    <row r="110" spans="1:7" ht="15" customHeight="1">
      <c r="A110" s="429" t="s">
        <v>802</v>
      </c>
    </row>
    <row r="112" spans="1:7">
      <c r="A112" s="430" t="s">
        <v>1741</v>
      </c>
      <c r="B112" s="431" t="s">
        <v>783</v>
      </c>
    </row>
    <row r="113" spans="1:7">
      <c r="A113" s="849" t="s">
        <v>1473</v>
      </c>
      <c r="B113" s="851" t="s">
        <v>1474</v>
      </c>
    </row>
    <row r="114" spans="1:7">
      <c r="A114" s="850"/>
      <c r="B114" s="852"/>
    </row>
    <row r="115" spans="1:7">
      <c r="A115" s="850"/>
      <c r="B115" s="852"/>
    </row>
    <row r="116" spans="1:7" ht="13.2">
      <c r="A116" s="434" t="s">
        <v>786</v>
      </c>
      <c r="B116" s="435" t="s">
        <v>1475</v>
      </c>
      <c r="D116" s="69"/>
      <c r="G116" s="436"/>
    </row>
    <row r="117" spans="1:7" ht="13.2">
      <c r="A117" s="437" t="s">
        <v>788</v>
      </c>
      <c r="B117" s="437"/>
      <c r="D117" s="69"/>
      <c r="G117" s="436"/>
    </row>
    <row r="118" spans="1:7" ht="13.2">
      <c r="A118" s="438" t="s">
        <v>789</v>
      </c>
      <c r="B118" s="438" t="s">
        <v>210</v>
      </c>
      <c r="D118" s="69"/>
      <c r="G118" s="436"/>
    </row>
    <row r="119" spans="1:7" ht="13.2">
      <c r="A119" s="438" t="s">
        <v>790</v>
      </c>
      <c r="B119" s="438" t="s">
        <v>1593</v>
      </c>
      <c r="D119" s="69"/>
      <c r="G119" s="436"/>
    </row>
    <row r="120" spans="1:7" ht="13.2">
      <c r="A120" s="438" t="s">
        <v>791</v>
      </c>
      <c r="B120" s="438" t="s">
        <v>1792</v>
      </c>
      <c r="D120" s="69"/>
      <c r="G120" s="436"/>
    </row>
    <row r="121" spans="1:7" ht="13.2">
      <c r="A121" s="429" t="s">
        <v>792</v>
      </c>
      <c r="B121" s="432" t="s">
        <v>1476</v>
      </c>
      <c r="D121" s="69"/>
      <c r="G121" s="436"/>
    </row>
    <row r="122" spans="1:7" ht="13.2">
      <c r="A122" s="429" t="s">
        <v>793</v>
      </c>
      <c r="B122" s="439" t="s">
        <v>493</v>
      </c>
      <c r="D122" s="69"/>
      <c r="G122" s="436"/>
    </row>
    <row r="123" spans="1:7" ht="13.2">
      <c r="A123" s="429" t="s">
        <v>794</v>
      </c>
      <c r="D123" s="69"/>
      <c r="G123" s="436"/>
    </row>
    <row r="124" spans="1:7" ht="13.2">
      <c r="A124" s="429" t="s">
        <v>795</v>
      </c>
      <c r="D124" s="69"/>
      <c r="G124" s="436"/>
    </row>
    <row r="125" spans="1:7" ht="13.2">
      <c r="A125" s="429" t="s">
        <v>796</v>
      </c>
      <c r="D125" s="69"/>
      <c r="G125" s="436"/>
    </row>
    <row r="126" spans="1:7" ht="13.2">
      <c r="A126" s="429" t="s">
        <v>797</v>
      </c>
      <c r="D126" s="69"/>
      <c r="G126" s="436"/>
    </row>
    <row r="127" spans="1:7" ht="13.2">
      <c r="A127" s="429" t="s">
        <v>798</v>
      </c>
      <c r="D127" s="69"/>
      <c r="G127" s="436"/>
    </row>
    <row r="128" spans="1:7">
      <c r="A128" s="429" t="s">
        <v>799</v>
      </c>
    </row>
    <row r="129" spans="1:7" ht="14.25" customHeight="1">
      <c r="A129" s="429" t="s">
        <v>800</v>
      </c>
      <c r="B129" s="432"/>
    </row>
    <row r="130" spans="1:7" ht="14.25" customHeight="1">
      <c r="A130" s="429" t="s">
        <v>801</v>
      </c>
      <c r="B130" s="440"/>
    </row>
    <row r="131" spans="1:7" ht="15" customHeight="1">
      <c r="A131" s="429" t="s">
        <v>802</v>
      </c>
    </row>
    <row r="133" spans="1:7" ht="13.2">
      <c r="A133" s="434" t="s">
        <v>786</v>
      </c>
      <c r="B133" s="435" t="s">
        <v>1477</v>
      </c>
      <c r="C133" s="155">
        <v>500</v>
      </c>
      <c r="D133" s="69"/>
      <c r="G133" s="436"/>
    </row>
    <row r="134" spans="1:7" ht="13.2">
      <c r="A134" s="437" t="s">
        <v>788</v>
      </c>
      <c r="B134" s="437"/>
      <c r="D134" s="69"/>
      <c r="G134" s="436"/>
    </row>
    <row r="135" spans="1:7" ht="13.2">
      <c r="A135" s="438" t="s">
        <v>789</v>
      </c>
      <c r="B135" s="438" t="s">
        <v>210</v>
      </c>
      <c r="D135" s="69"/>
      <c r="G135" s="436"/>
    </row>
    <row r="136" spans="1:7" ht="13.2">
      <c r="A136" s="438" t="s">
        <v>790</v>
      </c>
      <c r="B136" s="438" t="s">
        <v>1593</v>
      </c>
      <c r="D136" s="69"/>
      <c r="G136" s="436"/>
    </row>
    <row r="137" spans="1:7" ht="13.2">
      <c r="A137" s="438" t="s">
        <v>791</v>
      </c>
      <c r="B137" s="438" t="s">
        <v>1792</v>
      </c>
      <c r="D137" s="69"/>
      <c r="G137" s="436"/>
    </row>
    <row r="138" spans="1:7" ht="13.2">
      <c r="A138" s="429" t="s">
        <v>792</v>
      </c>
      <c r="B138" s="432" t="s">
        <v>1478</v>
      </c>
      <c r="D138" s="69"/>
      <c r="G138" s="436"/>
    </row>
    <row r="139" spans="1:7" ht="13.2">
      <c r="A139" s="429" t="s">
        <v>793</v>
      </c>
      <c r="B139" s="439" t="s">
        <v>1588</v>
      </c>
      <c r="D139" s="69"/>
      <c r="G139" s="436"/>
    </row>
    <row r="140" spans="1:7" ht="13.2">
      <c r="A140" s="429" t="s">
        <v>794</v>
      </c>
      <c r="D140" s="69"/>
      <c r="G140" s="436"/>
    </row>
    <row r="141" spans="1:7" ht="13.2">
      <c r="A141" s="429" t="s">
        <v>795</v>
      </c>
      <c r="D141" s="69"/>
      <c r="G141" s="436"/>
    </row>
    <row r="142" spans="1:7" ht="13.2">
      <c r="A142" s="429" t="s">
        <v>796</v>
      </c>
      <c r="D142" s="69"/>
      <c r="G142" s="436"/>
    </row>
    <row r="143" spans="1:7" ht="13.2">
      <c r="A143" s="429" t="s">
        <v>797</v>
      </c>
      <c r="D143" s="69"/>
      <c r="G143" s="436"/>
    </row>
    <row r="144" spans="1:7" ht="13.2">
      <c r="A144" s="429" t="s">
        <v>798</v>
      </c>
      <c r="D144" s="69"/>
      <c r="G144" s="436"/>
    </row>
    <row r="145" spans="1:7">
      <c r="A145" s="429" t="s">
        <v>799</v>
      </c>
    </row>
    <row r="146" spans="1:7" ht="14.25" customHeight="1">
      <c r="A146" s="429" t="s">
        <v>800</v>
      </c>
      <c r="B146" s="432"/>
    </row>
    <row r="147" spans="1:7" ht="14.25" customHeight="1">
      <c r="A147" s="429" t="s">
        <v>801</v>
      </c>
      <c r="B147" s="440"/>
    </row>
    <row r="148" spans="1:7" ht="15" customHeight="1">
      <c r="A148" s="429" t="s">
        <v>802</v>
      </c>
    </row>
    <row r="150" spans="1:7" ht="13.2">
      <c r="A150" s="434" t="s">
        <v>786</v>
      </c>
      <c r="B150" s="435" t="s">
        <v>1479</v>
      </c>
      <c r="C150" s="155">
        <v>200</v>
      </c>
      <c r="D150" s="69"/>
      <c r="G150" s="436"/>
    </row>
    <row r="151" spans="1:7" ht="13.2">
      <c r="A151" s="437" t="s">
        <v>788</v>
      </c>
      <c r="B151" s="437"/>
      <c r="D151" s="69"/>
      <c r="G151" s="436"/>
    </row>
    <row r="152" spans="1:7" ht="13.2">
      <c r="A152" s="438" t="s">
        <v>789</v>
      </c>
      <c r="B152" s="438" t="s">
        <v>210</v>
      </c>
      <c r="D152" s="69"/>
      <c r="G152" s="436"/>
    </row>
    <row r="153" spans="1:7" ht="13.2">
      <c r="A153" s="438" t="s">
        <v>790</v>
      </c>
      <c r="B153" s="438" t="s">
        <v>1593</v>
      </c>
      <c r="D153" s="69"/>
      <c r="G153" s="436"/>
    </row>
    <row r="154" spans="1:7" ht="13.2">
      <c r="A154" s="438" t="s">
        <v>791</v>
      </c>
      <c r="B154" s="438" t="s">
        <v>1792</v>
      </c>
      <c r="D154" s="69"/>
      <c r="G154" s="436"/>
    </row>
    <row r="155" spans="1:7" ht="13.2">
      <c r="A155" s="429" t="s">
        <v>792</v>
      </c>
      <c r="B155" s="432" t="s">
        <v>1480</v>
      </c>
      <c r="D155" s="69"/>
      <c r="G155" s="436"/>
    </row>
    <row r="156" spans="1:7" ht="13.2">
      <c r="A156" s="429" t="s">
        <v>793</v>
      </c>
      <c r="B156" s="439" t="s">
        <v>1481</v>
      </c>
      <c r="D156" s="69"/>
      <c r="G156" s="436"/>
    </row>
    <row r="157" spans="1:7" ht="13.2">
      <c r="A157" s="429" t="s">
        <v>794</v>
      </c>
      <c r="D157" s="69"/>
      <c r="G157" s="436"/>
    </row>
    <row r="158" spans="1:7" ht="13.2">
      <c r="A158" s="429" t="s">
        <v>795</v>
      </c>
      <c r="D158" s="69"/>
      <c r="G158" s="436"/>
    </row>
    <row r="159" spans="1:7" ht="13.2">
      <c r="A159" s="429" t="s">
        <v>796</v>
      </c>
      <c r="D159" s="69"/>
      <c r="G159" s="436"/>
    </row>
    <row r="160" spans="1:7" ht="13.2">
      <c r="A160" s="429" t="s">
        <v>797</v>
      </c>
      <c r="D160" s="69"/>
      <c r="G160" s="436"/>
    </row>
    <row r="161" spans="1:7" ht="13.2">
      <c r="A161" s="429" t="s">
        <v>798</v>
      </c>
      <c r="D161" s="69"/>
      <c r="G161" s="436"/>
    </row>
    <row r="162" spans="1:7">
      <c r="A162" s="429" t="s">
        <v>799</v>
      </c>
    </row>
    <row r="163" spans="1:7" ht="14.25" customHeight="1">
      <c r="A163" s="429" t="s">
        <v>800</v>
      </c>
      <c r="B163" s="432"/>
    </row>
    <row r="164" spans="1:7" ht="14.25" customHeight="1">
      <c r="A164" s="429" t="s">
        <v>801</v>
      </c>
      <c r="B164" s="440"/>
    </row>
    <row r="165" spans="1:7" ht="15" customHeight="1">
      <c r="A165" s="429" t="s">
        <v>802</v>
      </c>
    </row>
    <row r="167" spans="1:7">
      <c r="A167" s="434" t="s">
        <v>786</v>
      </c>
      <c r="B167" s="435" t="s">
        <v>1808</v>
      </c>
    </row>
    <row r="168" spans="1:7">
      <c r="A168" s="437" t="s">
        <v>788</v>
      </c>
      <c r="B168" s="437"/>
    </row>
    <row r="169" spans="1:7">
      <c r="A169" s="438" t="s">
        <v>789</v>
      </c>
      <c r="B169" s="438"/>
    </row>
    <row r="170" spans="1:7">
      <c r="A170" s="438" t="s">
        <v>790</v>
      </c>
      <c r="B170" s="438"/>
    </row>
    <row r="171" spans="1:7">
      <c r="A171" s="438" t="s">
        <v>791</v>
      </c>
      <c r="B171" s="438"/>
    </row>
    <row r="172" spans="1:7">
      <c r="A172" s="429" t="s">
        <v>792</v>
      </c>
      <c r="B172" s="432"/>
    </row>
    <row r="173" spans="1:7">
      <c r="A173" s="429" t="s">
        <v>793</v>
      </c>
      <c r="B173" s="439"/>
    </row>
    <row r="174" spans="1:7">
      <c r="A174" s="429" t="s">
        <v>794</v>
      </c>
    </row>
    <row r="175" spans="1:7">
      <c r="A175" s="429" t="s">
        <v>795</v>
      </c>
    </row>
    <row r="176" spans="1:7">
      <c r="A176" s="429" t="s">
        <v>796</v>
      </c>
    </row>
    <row r="177" spans="1:3">
      <c r="A177" s="429" t="s">
        <v>797</v>
      </c>
    </row>
    <row r="178" spans="1:3">
      <c r="A178" s="429" t="s">
        <v>798</v>
      </c>
    </row>
    <row r="179" spans="1:3">
      <c r="A179" s="429" t="s">
        <v>799</v>
      </c>
    </row>
    <row r="180" spans="1:3" ht="14.25" customHeight="1">
      <c r="A180" s="429" t="s">
        <v>800</v>
      </c>
      <c r="B180" s="432"/>
    </row>
    <row r="181" spans="1:3" ht="14.25" customHeight="1">
      <c r="A181" s="429" t="s">
        <v>801</v>
      </c>
      <c r="B181" s="440"/>
    </row>
    <row r="182" spans="1:3" ht="15" customHeight="1">
      <c r="A182" s="429" t="s">
        <v>802</v>
      </c>
    </row>
    <row r="183" spans="1:3" ht="15" customHeight="1">
      <c r="A183" s="429"/>
    </row>
    <row r="184" spans="1:3">
      <c r="A184" s="434" t="s">
        <v>786</v>
      </c>
      <c r="B184" s="434" t="s">
        <v>1304</v>
      </c>
      <c r="C184" s="155">
        <v>340</v>
      </c>
    </row>
    <row r="185" spans="1:3">
      <c r="A185" s="437" t="s">
        <v>788</v>
      </c>
      <c r="B185" s="437"/>
    </row>
    <row r="186" spans="1:3">
      <c r="A186" s="438" t="s">
        <v>789</v>
      </c>
      <c r="B186" s="438"/>
    </row>
    <row r="187" spans="1:3">
      <c r="A187" s="438" t="s">
        <v>790</v>
      </c>
      <c r="B187" s="438"/>
    </row>
    <row r="188" spans="1:3">
      <c r="A188" s="438" t="s">
        <v>791</v>
      </c>
      <c r="B188" s="438"/>
    </row>
    <row r="189" spans="1:3">
      <c r="A189" s="429" t="s">
        <v>792</v>
      </c>
      <c r="B189" s="432"/>
    </row>
    <row r="190" spans="1:3">
      <c r="A190" s="429" t="s">
        <v>793</v>
      </c>
      <c r="B190" s="439"/>
    </row>
    <row r="191" spans="1:3">
      <c r="A191" s="429" t="s">
        <v>794</v>
      </c>
    </row>
    <row r="192" spans="1:3">
      <c r="A192" s="429" t="s">
        <v>795</v>
      </c>
    </row>
    <row r="193" spans="1:3">
      <c r="A193" s="429" t="s">
        <v>796</v>
      </c>
    </row>
    <row r="194" spans="1:3">
      <c r="A194" s="429" t="s">
        <v>797</v>
      </c>
    </row>
    <row r="195" spans="1:3">
      <c r="A195" s="429" t="s">
        <v>798</v>
      </c>
    </row>
    <row r="196" spans="1:3">
      <c r="A196" s="429" t="s">
        <v>799</v>
      </c>
    </row>
    <row r="197" spans="1:3">
      <c r="A197" s="429" t="s">
        <v>800</v>
      </c>
      <c r="B197" s="432"/>
    </row>
    <row r="198" spans="1:3">
      <c r="A198" s="429" t="s">
        <v>801</v>
      </c>
      <c r="B198" s="440"/>
    </row>
    <row r="199" spans="1:3" ht="25.2">
      <c r="A199" s="429" t="s">
        <v>802</v>
      </c>
    </row>
    <row r="200" spans="1:3">
      <c r="A200" s="434" t="s">
        <v>786</v>
      </c>
      <c r="B200" s="435" t="s">
        <v>1305</v>
      </c>
      <c r="C200" s="155">
        <v>1072</v>
      </c>
    </row>
    <row r="201" spans="1:3">
      <c r="A201" s="437" t="s">
        <v>788</v>
      </c>
      <c r="B201" s="437"/>
    </row>
    <row r="202" spans="1:3">
      <c r="A202" s="438" t="s">
        <v>789</v>
      </c>
      <c r="B202" s="438"/>
    </row>
    <row r="203" spans="1:3">
      <c r="A203" s="438" t="s">
        <v>790</v>
      </c>
      <c r="B203" s="438"/>
    </row>
    <row r="204" spans="1:3">
      <c r="A204" s="438" t="s">
        <v>791</v>
      </c>
      <c r="B204" s="438"/>
    </row>
    <row r="205" spans="1:3">
      <c r="A205" s="429" t="s">
        <v>792</v>
      </c>
      <c r="B205" s="432"/>
    </row>
    <row r="206" spans="1:3">
      <c r="A206" s="429" t="s">
        <v>793</v>
      </c>
      <c r="B206" s="439"/>
    </row>
    <row r="207" spans="1:3">
      <c r="A207" s="429" t="s">
        <v>794</v>
      </c>
    </row>
    <row r="208" spans="1:3">
      <c r="A208" s="429" t="s">
        <v>795</v>
      </c>
    </row>
    <row r="209" spans="1:3">
      <c r="A209" s="429" t="s">
        <v>796</v>
      </c>
    </row>
    <row r="210" spans="1:3">
      <c r="A210" s="429" t="s">
        <v>797</v>
      </c>
    </row>
    <row r="211" spans="1:3">
      <c r="A211" s="429" t="s">
        <v>798</v>
      </c>
    </row>
    <row r="212" spans="1:3">
      <c r="A212" s="429" t="s">
        <v>799</v>
      </c>
    </row>
    <row r="213" spans="1:3">
      <c r="A213" s="429" t="s">
        <v>800</v>
      </c>
      <c r="B213" s="432"/>
    </row>
    <row r="214" spans="1:3">
      <c r="A214" s="429" t="s">
        <v>801</v>
      </c>
      <c r="B214" s="440"/>
    </row>
    <row r="215" spans="1:3" ht="25.2">
      <c r="A215" s="429" t="s">
        <v>802</v>
      </c>
    </row>
    <row r="216" spans="1:3">
      <c r="A216" s="434" t="s">
        <v>786</v>
      </c>
      <c r="B216" s="435" t="s">
        <v>1306</v>
      </c>
      <c r="C216" s="155">
        <v>1072</v>
      </c>
    </row>
    <row r="217" spans="1:3">
      <c r="A217" s="437" t="s">
        <v>788</v>
      </c>
      <c r="B217" s="437"/>
    </row>
    <row r="218" spans="1:3">
      <c r="A218" s="438" t="s">
        <v>789</v>
      </c>
      <c r="B218" s="438"/>
    </row>
    <row r="219" spans="1:3">
      <c r="A219" s="438" t="s">
        <v>790</v>
      </c>
      <c r="B219" s="438"/>
    </row>
    <row r="220" spans="1:3">
      <c r="A220" s="438" t="s">
        <v>791</v>
      </c>
      <c r="B220" s="438"/>
    </row>
    <row r="221" spans="1:3">
      <c r="A221" s="429" t="s">
        <v>792</v>
      </c>
      <c r="B221" s="432"/>
    </row>
    <row r="222" spans="1:3">
      <c r="A222" s="429" t="s">
        <v>793</v>
      </c>
      <c r="B222" s="439"/>
    </row>
    <row r="223" spans="1:3">
      <c r="A223" s="429" t="s">
        <v>794</v>
      </c>
    </row>
    <row r="224" spans="1:3">
      <c r="A224" s="429" t="s">
        <v>795</v>
      </c>
    </row>
    <row r="225" spans="1:2">
      <c r="A225" s="429" t="s">
        <v>796</v>
      </c>
    </row>
    <row r="226" spans="1:2">
      <c r="A226" s="429" t="s">
        <v>797</v>
      </c>
    </row>
    <row r="227" spans="1:2">
      <c r="A227" s="429" t="s">
        <v>798</v>
      </c>
    </row>
    <row r="228" spans="1:2">
      <c r="A228" s="429" t="s">
        <v>799</v>
      </c>
    </row>
    <row r="229" spans="1:2">
      <c r="A229" s="429" t="s">
        <v>800</v>
      </c>
      <c r="B229" s="432"/>
    </row>
    <row r="230" spans="1:2">
      <c r="A230" s="429" t="s">
        <v>801</v>
      </c>
      <c r="B230" s="440"/>
    </row>
    <row r="231" spans="1:2" ht="25.2">
      <c r="A231" s="429" t="s">
        <v>802</v>
      </c>
    </row>
    <row r="232" spans="1:2">
      <c r="A232" s="434" t="s">
        <v>786</v>
      </c>
      <c r="B232" s="435" t="s">
        <v>1307</v>
      </c>
    </row>
    <row r="233" spans="1:2">
      <c r="A233" s="437" t="s">
        <v>788</v>
      </c>
      <c r="B233" s="437"/>
    </row>
    <row r="234" spans="1:2">
      <c r="A234" s="438" t="s">
        <v>789</v>
      </c>
      <c r="B234" s="438"/>
    </row>
    <row r="235" spans="1:2">
      <c r="A235" s="438" t="s">
        <v>790</v>
      </c>
      <c r="B235" s="438"/>
    </row>
    <row r="236" spans="1:2">
      <c r="A236" s="438" t="s">
        <v>791</v>
      </c>
      <c r="B236" s="438"/>
    </row>
    <row r="237" spans="1:2">
      <c r="A237" s="429" t="s">
        <v>792</v>
      </c>
      <c r="B237" s="432"/>
    </row>
    <row r="238" spans="1:2">
      <c r="A238" s="429" t="s">
        <v>793</v>
      </c>
      <c r="B238" s="439"/>
    </row>
    <row r="239" spans="1:2">
      <c r="A239" s="429" t="s">
        <v>794</v>
      </c>
    </row>
    <row r="240" spans="1:2">
      <c r="A240" s="429" t="s">
        <v>795</v>
      </c>
    </row>
    <row r="241" spans="1:2">
      <c r="A241" s="429" t="s">
        <v>796</v>
      </c>
    </row>
    <row r="242" spans="1:2">
      <c r="A242" s="429" t="s">
        <v>797</v>
      </c>
    </row>
    <row r="243" spans="1:2">
      <c r="A243" s="429" t="s">
        <v>798</v>
      </c>
    </row>
    <row r="244" spans="1:2">
      <c r="A244" s="429" t="s">
        <v>799</v>
      </c>
    </row>
    <row r="245" spans="1:2" ht="14.25" customHeight="1">
      <c r="A245" s="429" t="s">
        <v>800</v>
      </c>
      <c r="B245" s="432"/>
    </row>
    <row r="246" spans="1:2" ht="14.25" customHeight="1">
      <c r="A246" s="429" t="s">
        <v>801</v>
      </c>
      <c r="B246" s="440"/>
    </row>
    <row r="247" spans="1:2" ht="15" customHeight="1">
      <c r="A247" s="429" t="s">
        <v>802</v>
      </c>
    </row>
    <row r="250" spans="1:2">
      <c r="A250" s="430" t="s">
        <v>1741</v>
      </c>
      <c r="B250" s="431" t="s">
        <v>783</v>
      </c>
    </row>
    <row r="251" spans="1:2" ht="12.75" customHeight="1">
      <c r="A251" s="849" t="s">
        <v>1810</v>
      </c>
      <c r="B251" s="851" t="s">
        <v>1308</v>
      </c>
    </row>
    <row r="252" spans="1:2">
      <c r="A252" s="849"/>
      <c r="B252" s="851"/>
    </row>
    <row r="253" spans="1:2">
      <c r="A253" s="849"/>
      <c r="B253" s="851"/>
    </row>
    <row r="254" spans="1:2">
      <c r="A254" s="434" t="s">
        <v>785</v>
      </c>
      <c r="B254" s="434" t="s">
        <v>783</v>
      </c>
    </row>
    <row r="255" spans="1:2">
      <c r="A255" s="434" t="s">
        <v>786</v>
      </c>
      <c r="B255" s="434" t="s">
        <v>1006</v>
      </c>
    </row>
    <row r="256" spans="1:2">
      <c r="A256" s="437" t="s">
        <v>788</v>
      </c>
      <c r="B256" s="437"/>
    </row>
    <row r="257" spans="1:3">
      <c r="A257" s="438" t="s">
        <v>789</v>
      </c>
      <c r="B257" s="438"/>
    </row>
    <row r="258" spans="1:3">
      <c r="A258" s="438" t="s">
        <v>790</v>
      </c>
      <c r="B258" s="438"/>
    </row>
    <row r="259" spans="1:3">
      <c r="A259" s="438" t="s">
        <v>791</v>
      </c>
      <c r="B259" s="438"/>
    </row>
    <row r="260" spans="1:3">
      <c r="A260" s="429" t="s">
        <v>792</v>
      </c>
      <c r="B260" s="432"/>
    </row>
    <row r="261" spans="1:3">
      <c r="A261" s="429" t="s">
        <v>793</v>
      </c>
      <c r="B261" s="439"/>
    </row>
    <row r="262" spans="1:3">
      <c r="A262" s="429" t="s">
        <v>794</v>
      </c>
    </row>
    <row r="263" spans="1:3">
      <c r="A263" s="429" t="s">
        <v>795</v>
      </c>
    </row>
    <row r="264" spans="1:3">
      <c r="A264" s="429" t="s">
        <v>796</v>
      </c>
    </row>
    <row r="265" spans="1:3">
      <c r="A265" s="429" t="s">
        <v>797</v>
      </c>
    </row>
    <row r="266" spans="1:3">
      <c r="A266" s="429" t="s">
        <v>798</v>
      </c>
    </row>
    <row r="267" spans="1:3">
      <c r="A267" s="429" t="s">
        <v>799</v>
      </c>
    </row>
    <row r="268" spans="1:3">
      <c r="A268" s="429" t="s">
        <v>800</v>
      </c>
      <c r="B268" s="432"/>
    </row>
    <row r="269" spans="1:3">
      <c r="A269" s="429" t="s">
        <v>801</v>
      </c>
      <c r="B269" s="440"/>
    </row>
    <row r="270" spans="1:3" ht="25.2">
      <c r="A270" s="429" t="s">
        <v>802</v>
      </c>
    </row>
    <row r="271" spans="1:3">
      <c r="A271" s="434" t="s">
        <v>786</v>
      </c>
      <c r="B271" s="435" t="s">
        <v>1309</v>
      </c>
      <c r="C271" s="155">
        <v>1072</v>
      </c>
    </row>
    <row r="272" spans="1:3">
      <c r="A272" s="437" t="s">
        <v>788</v>
      </c>
      <c r="B272" s="437"/>
    </row>
    <row r="273" spans="1:2">
      <c r="A273" s="438" t="s">
        <v>789</v>
      </c>
      <c r="B273" s="438"/>
    </row>
    <row r="274" spans="1:2">
      <c r="A274" s="438" t="s">
        <v>790</v>
      </c>
      <c r="B274" s="438"/>
    </row>
    <row r="275" spans="1:2">
      <c r="A275" s="438" t="s">
        <v>791</v>
      </c>
      <c r="B275" s="438"/>
    </row>
    <row r="276" spans="1:2">
      <c r="A276" s="429" t="s">
        <v>792</v>
      </c>
      <c r="B276" s="432"/>
    </row>
    <row r="277" spans="1:2">
      <c r="A277" s="429" t="s">
        <v>793</v>
      </c>
      <c r="B277" s="439"/>
    </row>
    <row r="278" spans="1:2">
      <c r="A278" s="429" t="s">
        <v>794</v>
      </c>
    </row>
    <row r="279" spans="1:2">
      <c r="A279" s="429" t="s">
        <v>795</v>
      </c>
    </row>
    <row r="280" spans="1:2">
      <c r="A280" s="429" t="s">
        <v>796</v>
      </c>
    </row>
    <row r="281" spans="1:2">
      <c r="A281" s="429" t="s">
        <v>797</v>
      </c>
    </row>
    <row r="282" spans="1:2">
      <c r="A282" s="429" t="s">
        <v>798</v>
      </c>
    </row>
    <row r="283" spans="1:2">
      <c r="A283" s="429" t="s">
        <v>799</v>
      </c>
    </row>
    <row r="284" spans="1:2">
      <c r="A284" s="429" t="s">
        <v>800</v>
      </c>
      <c r="B284" s="432"/>
    </row>
    <row r="285" spans="1:2">
      <c r="A285" s="429" t="s">
        <v>801</v>
      </c>
      <c r="B285" s="440"/>
    </row>
    <row r="286" spans="1:2" ht="25.2">
      <c r="A286" s="429" t="s">
        <v>802</v>
      </c>
    </row>
    <row r="289" spans="1:2">
      <c r="A289" s="430" t="s">
        <v>1741</v>
      </c>
      <c r="B289" s="431" t="s">
        <v>783</v>
      </c>
    </row>
    <row r="290" spans="1:2">
      <c r="A290" s="849" t="s">
        <v>1801</v>
      </c>
      <c r="B290" s="851" t="s">
        <v>1310</v>
      </c>
    </row>
    <row r="291" spans="1:2">
      <c r="A291" s="849"/>
      <c r="B291" s="851"/>
    </row>
    <row r="292" spans="1:2">
      <c r="A292" s="849"/>
      <c r="B292" s="851"/>
    </row>
    <row r="293" spans="1:2">
      <c r="A293" s="434" t="s">
        <v>785</v>
      </c>
      <c r="B293" s="434" t="s">
        <v>783</v>
      </c>
    </row>
    <row r="294" spans="1:2">
      <c r="A294" s="434" t="s">
        <v>786</v>
      </c>
      <c r="B294" s="434" t="s">
        <v>1802</v>
      </c>
    </row>
    <row r="295" spans="1:2">
      <c r="A295" s="437" t="s">
        <v>788</v>
      </c>
      <c r="B295" s="437"/>
    </row>
    <row r="296" spans="1:2">
      <c r="A296" s="438" t="s">
        <v>789</v>
      </c>
      <c r="B296" s="438"/>
    </row>
    <row r="297" spans="1:2">
      <c r="A297" s="438" t="s">
        <v>790</v>
      </c>
      <c r="B297" s="438"/>
    </row>
    <row r="298" spans="1:2">
      <c r="A298" s="438" t="s">
        <v>791</v>
      </c>
      <c r="B298" s="438"/>
    </row>
    <row r="299" spans="1:2">
      <c r="A299" s="429" t="s">
        <v>792</v>
      </c>
      <c r="B299" s="432"/>
    </row>
    <row r="300" spans="1:2">
      <c r="A300" s="429" t="s">
        <v>793</v>
      </c>
      <c r="B300" s="439"/>
    </row>
    <row r="301" spans="1:2">
      <c r="A301" s="429" t="s">
        <v>794</v>
      </c>
    </row>
    <row r="302" spans="1:2">
      <c r="A302" s="429" t="s">
        <v>795</v>
      </c>
    </row>
    <row r="303" spans="1:2">
      <c r="A303" s="429" t="s">
        <v>796</v>
      </c>
    </row>
    <row r="304" spans="1:2">
      <c r="A304" s="429" t="s">
        <v>797</v>
      </c>
    </row>
    <row r="305" spans="1:2">
      <c r="A305" s="429" t="s">
        <v>798</v>
      </c>
    </row>
    <row r="306" spans="1:2">
      <c r="A306" s="429" t="s">
        <v>799</v>
      </c>
    </row>
    <row r="307" spans="1:2">
      <c r="A307" s="429" t="s">
        <v>800</v>
      </c>
      <c r="B307" s="432"/>
    </row>
    <row r="308" spans="1:2">
      <c r="A308" s="429" t="s">
        <v>801</v>
      </c>
      <c r="B308" s="440"/>
    </row>
    <row r="309" spans="1:2" ht="25.2">
      <c r="A309" s="429" t="s">
        <v>802</v>
      </c>
    </row>
    <row r="311" spans="1:2">
      <c r="A311" s="430" t="s">
        <v>1741</v>
      </c>
      <c r="B311" s="431" t="s">
        <v>783</v>
      </c>
    </row>
    <row r="312" spans="1:2">
      <c r="A312" s="849" t="s">
        <v>1804</v>
      </c>
      <c r="B312" s="851" t="s">
        <v>1311</v>
      </c>
    </row>
    <row r="313" spans="1:2">
      <c r="A313" s="849"/>
      <c r="B313" s="851"/>
    </row>
    <row r="314" spans="1:2">
      <c r="A314" s="849"/>
      <c r="B314" s="851"/>
    </row>
    <row r="315" spans="1:2">
      <c r="A315" s="434" t="s">
        <v>785</v>
      </c>
      <c r="B315" s="434" t="s">
        <v>783</v>
      </c>
    </row>
    <row r="316" spans="1:2">
      <c r="A316" s="434" t="s">
        <v>786</v>
      </c>
      <c r="B316" s="434" t="s">
        <v>1312</v>
      </c>
    </row>
    <row r="317" spans="1:2">
      <c r="A317" s="437" t="s">
        <v>788</v>
      </c>
      <c r="B317" s="437"/>
    </row>
    <row r="318" spans="1:2">
      <c r="A318" s="438" t="s">
        <v>789</v>
      </c>
      <c r="B318" s="438"/>
    </row>
    <row r="319" spans="1:2">
      <c r="A319" s="438" t="s">
        <v>790</v>
      </c>
      <c r="B319" s="438"/>
    </row>
    <row r="320" spans="1:2">
      <c r="A320" s="438" t="s">
        <v>791</v>
      </c>
      <c r="B320" s="438"/>
    </row>
    <row r="321" spans="1:2">
      <c r="A321" s="429" t="s">
        <v>792</v>
      </c>
      <c r="B321" s="432"/>
    </row>
    <row r="322" spans="1:2">
      <c r="A322" s="429" t="s">
        <v>793</v>
      </c>
      <c r="B322" s="439"/>
    </row>
    <row r="323" spans="1:2">
      <c r="A323" s="429" t="s">
        <v>794</v>
      </c>
    </row>
    <row r="324" spans="1:2">
      <c r="A324" s="429" t="s">
        <v>795</v>
      </c>
    </row>
    <row r="325" spans="1:2">
      <c r="A325" s="429" t="s">
        <v>796</v>
      </c>
    </row>
    <row r="326" spans="1:2">
      <c r="A326" s="429" t="s">
        <v>797</v>
      </c>
    </row>
    <row r="327" spans="1:2">
      <c r="A327" s="429" t="s">
        <v>798</v>
      </c>
    </row>
    <row r="328" spans="1:2">
      <c r="A328" s="429" t="s">
        <v>799</v>
      </c>
    </row>
    <row r="329" spans="1:2">
      <c r="A329" s="429" t="s">
        <v>800</v>
      </c>
      <c r="B329" s="432"/>
    </row>
    <row r="330" spans="1:2">
      <c r="A330" s="429" t="s">
        <v>801</v>
      </c>
      <c r="B330" s="440"/>
    </row>
    <row r="331" spans="1:2" ht="25.2">
      <c r="A331" s="429" t="s">
        <v>802</v>
      </c>
    </row>
    <row r="332" spans="1:2">
      <c r="A332" s="434" t="s">
        <v>786</v>
      </c>
      <c r="B332" s="435" t="s">
        <v>974</v>
      </c>
    </row>
    <row r="333" spans="1:2">
      <c r="A333" s="437" t="s">
        <v>788</v>
      </c>
      <c r="B333" s="437"/>
    </row>
    <row r="334" spans="1:2">
      <c r="A334" s="438" t="s">
        <v>789</v>
      </c>
      <c r="B334" s="438"/>
    </row>
    <row r="335" spans="1:2">
      <c r="A335" s="438" t="s">
        <v>790</v>
      </c>
      <c r="B335" s="438"/>
    </row>
    <row r="336" spans="1:2">
      <c r="A336" s="438" t="s">
        <v>791</v>
      </c>
      <c r="B336" s="438"/>
    </row>
    <row r="337" spans="1:2">
      <c r="A337" s="429" t="s">
        <v>792</v>
      </c>
      <c r="B337" s="432"/>
    </row>
    <row r="338" spans="1:2">
      <c r="A338" s="429" t="s">
        <v>793</v>
      </c>
      <c r="B338" s="439"/>
    </row>
    <row r="339" spans="1:2">
      <c r="A339" s="429" t="s">
        <v>794</v>
      </c>
    </row>
    <row r="340" spans="1:2">
      <c r="A340" s="429" t="s">
        <v>795</v>
      </c>
    </row>
    <row r="341" spans="1:2">
      <c r="A341" s="429" t="s">
        <v>796</v>
      </c>
    </row>
    <row r="342" spans="1:2">
      <c r="A342" s="429" t="s">
        <v>797</v>
      </c>
    </row>
    <row r="343" spans="1:2">
      <c r="A343" s="429" t="s">
        <v>798</v>
      </c>
    </row>
    <row r="344" spans="1:2">
      <c r="A344" s="429" t="s">
        <v>799</v>
      </c>
    </row>
    <row r="345" spans="1:2">
      <c r="A345" s="429" t="s">
        <v>800</v>
      </c>
      <c r="B345" s="432"/>
    </row>
    <row r="346" spans="1:2">
      <c r="A346" s="429" t="s">
        <v>801</v>
      </c>
      <c r="B346" s="440"/>
    </row>
    <row r="347" spans="1:2" ht="25.2">
      <c r="A347" s="429" t="s">
        <v>802</v>
      </c>
    </row>
  </sheetData>
  <mergeCells count="12">
    <mergeCell ref="A290:A292"/>
    <mergeCell ref="B290:B292"/>
    <mergeCell ref="A312:A314"/>
    <mergeCell ref="B312:B314"/>
    <mergeCell ref="A113:A115"/>
    <mergeCell ref="B113:B115"/>
    <mergeCell ref="A251:A253"/>
    <mergeCell ref="B251:B253"/>
    <mergeCell ref="A2:A4"/>
    <mergeCell ref="B2:B4"/>
    <mergeCell ref="A58:A60"/>
    <mergeCell ref="B58:B60"/>
  </mergeCells>
  <phoneticPr fontId="3" type="noConversion"/>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dimension ref="A1:DL57"/>
  <sheetViews>
    <sheetView topLeftCell="A25" zoomScale="75" workbookViewId="0">
      <selection activeCell="E57" sqref="E57"/>
    </sheetView>
  </sheetViews>
  <sheetFormatPr defaultColWidth="9.109375" defaultRowHeight="13.2"/>
  <cols>
    <col min="1" max="1" width="9.109375" style="8"/>
    <col min="2" max="2" width="12.33203125" style="8" bestFit="1" customWidth="1"/>
    <col min="3" max="3" width="19.33203125" style="8" customWidth="1"/>
    <col min="4" max="4" width="35.109375" style="8" customWidth="1"/>
    <col min="5" max="5" width="18.44140625" style="8" customWidth="1"/>
    <col min="6" max="6" width="6.44140625" style="8" customWidth="1"/>
    <col min="7" max="7" width="15.5546875" style="8" customWidth="1"/>
    <col min="8" max="8" width="10" style="8" bestFit="1" customWidth="1"/>
    <col min="9" max="12" width="11" style="8" customWidth="1"/>
    <col min="13" max="16" width="0" style="8" hidden="1" customWidth="1"/>
    <col min="17" max="20" width="9.109375" style="8"/>
    <col min="21" max="25" width="0" style="8" hidden="1" customWidth="1"/>
    <col min="26" max="32" width="9.109375" style="8"/>
    <col min="33" max="33" width="10.109375" style="8" customWidth="1"/>
    <col min="34" max="34" width="15.44140625" style="8" hidden="1" customWidth="1"/>
    <col min="35" max="35" width="15.44140625" style="8" customWidth="1"/>
    <col min="36" max="37" width="15.44140625" style="8" hidden="1" customWidth="1"/>
    <col min="38" max="38" width="10.109375" style="8" customWidth="1"/>
    <col min="39" max="43" width="15.44140625" style="8" hidden="1" customWidth="1"/>
    <col min="44" max="44" width="10.109375" style="8" hidden="1" customWidth="1"/>
    <col min="45" max="54" width="15.44140625" style="8" hidden="1" customWidth="1"/>
    <col min="55" max="55" width="10.109375" style="8" hidden="1" customWidth="1"/>
    <col min="56" max="62" width="15.44140625" style="8" hidden="1" customWidth="1"/>
    <col min="63" max="63" width="10.109375" style="8" hidden="1" customWidth="1"/>
    <col min="64" max="68" width="15.44140625" style="8" hidden="1" customWidth="1"/>
    <col min="69" max="69" width="10.109375" style="8" hidden="1" customWidth="1"/>
    <col min="70" max="75" width="15.44140625" style="8" customWidth="1"/>
    <col min="76" max="76" width="10.109375" style="8" customWidth="1"/>
    <col min="77" max="16384" width="9.109375" style="8"/>
  </cols>
  <sheetData>
    <row r="1" spans="1:116" s="13" customFormat="1" ht="13.8" thickBot="1">
      <c r="C1" s="30" t="s">
        <v>1735</v>
      </c>
      <c r="H1" s="833" t="s">
        <v>1736</v>
      </c>
      <c r="I1" s="833"/>
      <c r="J1" s="833"/>
      <c r="K1" s="833"/>
      <c r="L1" s="833"/>
      <c r="M1" s="833"/>
      <c r="N1" s="833"/>
      <c r="O1" s="833"/>
      <c r="P1" s="833"/>
      <c r="Q1" s="31"/>
      <c r="R1" s="834" t="s">
        <v>1737</v>
      </c>
      <c r="S1" s="834"/>
      <c r="T1" s="834"/>
      <c r="U1" s="834"/>
      <c r="V1" s="834"/>
      <c r="W1" s="834"/>
      <c r="X1" s="834"/>
      <c r="Y1" s="834"/>
      <c r="Z1" s="32"/>
      <c r="AA1" s="260"/>
      <c r="AB1" s="260"/>
      <c r="AC1" s="260"/>
      <c r="AD1" s="260"/>
      <c r="AE1" s="260"/>
      <c r="AF1" s="260"/>
      <c r="AG1" s="268"/>
      <c r="AH1" s="33"/>
      <c r="AI1" s="33"/>
      <c r="AJ1" s="33"/>
      <c r="AK1" s="33"/>
      <c r="AL1" s="268"/>
      <c r="AM1" s="33"/>
      <c r="AN1" s="33"/>
      <c r="AO1" s="33"/>
      <c r="AP1" s="33"/>
      <c r="AQ1" s="33"/>
      <c r="AR1" s="268"/>
      <c r="AS1" s="33"/>
      <c r="AT1" s="33"/>
      <c r="AU1" s="33"/>
      <c r="AV1" s="33"/>
      <c r="AW1" s="33"/>
      <c r="AX1" s="33"/>
      <c r="AY1" s="33"/>
      <c r="AZ1" s="33"/>
      <c r="BA1" s="33"/>
      <c r="BB1" s="33"/>
      <c r="BC1" s="268"/>
      <c r="BD1" s="33"/>
      <c r="BE1" s="33"/>
      <c r="BF1" s="33"/>
      <c r="BG1" s="33"/>
      <c r="BH1" s="33"/>
      <c r="BI1" s="33"/>
      <c r="BJ1" s="33"/>
      <c r="BK1" s="268"/>
      <c r="BL1" s="33"/>
      <c r="BM1" s="33"/>
      <c r="BN1" s="33"/>
      <c r="BO1" s="33"/>
      <c r="BP1" s="33"/>
      <c r="BQ1" s="268"/>
      <c r="BR1" s="34" t="s">
        <v>1342</v>
      </c>
      <c r="BS1" s="35"/>
      <c r="BT1" s="35"/>
      <c r="BU1" s="35"/>
      <c r="BV1" s="35"/>
      <c r="BW1" s="35"/>
      <c r="BX1" s="268"/>
      <c r="BY1" s="35"/>
      <c r="BZ1" s="2"/>
      <c r="CA1" s="2"/>
      <c r="CB1" s="2"/>
      <c r="CC1" s="2"/>
      <c r="CD1" s="2"/>
      <c r="CE1" s="1" t="s">
        <v>1735</v>
      </c>
      <c r="CF1" s="2"/>
      <c r="CG1" s="2"/>
      <c r="CH1" s="2"/>
      <c r="CI1" s="2"/>
      <c r="CJ1" s="2"/>
      <c r="CK1" s="2"/>
      <c r="CL1" s="2"/>
      <c r="CM1" s="36"/>
      <c r="CN1" s="36"/>
      <c r="CO1" s="36"/>
      <c r="CP1" s="36"/>
      <c r="CQ1" s="36"/>
      <c r="CR1" s="37" t="s">
        <v>1343</v>
      </c>
      <c r="CS1" s="36"/>
      <c r="CT1" s="36"/>
      <c r="CU1" s="36"/>
      <c r="CV1" s="36"/>
      <c r="CW1" s="36"/>
      <c r="CX1" s="36"/>
      <c r="CY1" s="36"/>
      <c r="CZ1" s="38"/>
      <c r="DA1" s="38"/>
      <c r="DB1" s="38"/>
      <c r="DC1" s="38"/>
      <c r="DD1" s="38"/>
      <c r="DE1" s="38"/>
      <c r="DF1" s="39" t="s">
        <v>1738</v>
      </c>
      <c r="DG1" s="38"/>
      <c r="DH1" s="38"/>
      <c r="DI1" s="38"/>
      <c r="DJ1" s="38"/>
      <c r="DK1" s="38"/>
      <c r="DL1" s="38"/>
    </row>
    <row r="2" spans="1:116" s="396" customFormat="1" ht="72.75" customHeight="1" thickBot="1">
      <c r="A2" s="376" t="s">
        <v>1739</v>
      </c>
      <c r="B2" s="377" t="s">
        <v>346</v>
      </c>
      <c r="C2" s="378" t="s">
        <v>1740</v>
      </c>
      <c r="D2" s="379" t="s">
        <v>1741</v>
      </c>
      <c r="E2" s="379" t="s">
        <v>1319</v>
      </c>
      <c r="F2" s="379" t="s">
        <v>1320</v>
      </c>
      <c r="G2" s="380" t="s">
        <v>1788</v>
      </c>
      <c r="H2" s="378" t="s">
        <v>1321</v>
      </c>
      <c r="I2" s="379" t="s">
        <v>1789</v>
      </c>
      <c r="J2" s="379" t="s">
        <v>1322</v>
      </c>
      <c r="K2" s="379" t="s">
        <v>1581</v>
      </c>
      <c r="L2" s="379" t="s">
        <v>1582</v>
      </c>
      <c r="M2" s="379" t="s">
        <v>1590</v>
      </c>
      <c r="N2" s="379" t="s">
        <v>1573</v>
      </c>
      <c r="O2" s="379" t="s">
        <v>1591</v>
      </c>
      <c r="P2" s="379" t="s">
        <v>1743</v>
      </c>
      <c r="Q2" s="381" t="s">
        <v>1323</v>
      </c>
      <c r="R2" s="382" t="s">
        <v>1324</v>
      </c>
      <c r="S2" s="382" t="s">
        <v>1325</v>
      </c>
      <c r="T2" s="382" t="s">
        <v>1583</v>
      </c>
      <c r="U2" s="382" t="s">
        <v>1584</v>
      </c>
      <c r="V2" s="382" t="s">
        <v>1585</v>
      </c>
      <c r="W2" s="382" t="s">
        <v>2024</v>
      </c>
      <c r="X2" s="382" t="s">
        <v>1586</v>
      </c>
      <c r="Y2" s="382" t="s">
        <v>1587</v>
      </c>
      <c r="Z2" s="383" t="s">
        <v>1323</v>
      </c>
      <c r="AA2" s="384" t="s">
        <v>1916</v>
      </c>
      <c r="AB2" s="385" t="s">
        <v>1340</v>
      </c>
      <c r="AC2" s="385" t="s">
        <v>1588</v>
      </c>
      <c r="AD2" s="385" t="s">
        <v>493</v>
      </c>
      <c r="AE2" s="385" t="s">
        <v>550</v>
      </c>
      <c r="AF2" s="385" t="s">
        <v>1589</v>
      </c>
      <c r="AG2" s="386" t="s">
        <v>1781</v>
      </c>
      <c r="AH2" s="397" t="s">
        <v>1746</v>
      </c>
      <c r="AI2" s="397" t="s">
        <v>1744</v>
      </c>
      <c r="AJ2" s="397" t="s">
        <v>1777</v>
      </c>
      <c r="AK2" s="397" t="s">
        <v>1755</v>
      </c>
      <c r="AL2" s="386" t="s">
        <v>1780</v>
      </c>
      <c r="AM2" s="397" t="s">
        <v>1770</v>
      </c>
      <c r="AN2" s="397" t="s">
        <v>1764</v>
      </c>
      <c r="AO2" s="397" t="s">
        <v>1767</v>
      </c>
      <c r="AP2" s="397" t="s">
        <v>1773</v>
      </c>
      <c r="AQ2" s="397" t="s">
        <v>1769</v>
      </c>
      <c r="AR2" s="386" t="s">
        <v>1782</v>
      </c>
      <c r="AS2" s="397" t="s">
        <v>1756</v>
      </c>
      <c r="AT2" s="397" t="s">
        <v>1757</v>
      </c>
      <c r="AU2" s="397" t="s">
        <v>1758</v>
      </c>
      <c r="AV2" s="397" t="s">
        <v>1759</v>
      </c>
      <c r="AW2" s="397" t="s">
        <v>1760</v>
      </c>
      <c r="AX2" s="397" t="s">
        <v>1761</v>
      </c>
      <c r="AY2" s="397" t="s">
        <v>1762</v>
      </c>
      <c r="AZ2" s="397" t="s">
        <v>1763</v>
      </c>
      <c r="BA2" s="397" t="s">
        <v>1778</v>
      </c>
      <c r="BB2" s="397" t="s">
        <v>1779</v>
      </c>
      <c r="BC2" s="386" t="s">
        <v>1783</v>
      </c>
      <c r="BD2" s="397" t="s">
        <v>1747</v>
      </c>
      <c r="BE2" s="397" t="s">
        <v>1749</v>
      </c>
      <c r="BF2" s="397" t="s">
        <v>1751</v>
      </c>
      <c r="BG2" s="397" t="s">
        <v>1753</v>
      </c>
      <c r="BH2" s="397" t="s">
        <v>1748</v>
      </c>
      <c r="BI2" s="397" t="s">
        <v>1750</v>
      </c>
      <c r="BJ2" s="397" t="s">
        <v>1752</v>
      </c>
      <c r="BK2" s="386" t="s">
        <v>1784</v>
      </c>
      <c r="BL2" s="397" t="s">
        <v>1754</v>
      </c>
      <c r="BM2" s="397" t="s">
        <v>1745</v>
      </c>
      <c r="BN2" s="397" t="s">
        <v>643</v>
      </c>
      <c r="BO2" s="397" t="s">
        <v>1776</v>
      </c>
      <c r="BP2" s="397" t="s">
        <v>1775</v>
      </c>
      <c r="BQ2" s="386" t="s">
        <v>1785</v>
      </c>
      <c r="BR2" s="397" t="s">
        <v>1765</v>
      </c>
      <c r="BS2" s="397" t="s">
        <v>1771</v>
      </c>
      <c r="BT2" s="397" t="s">
        <v>1766</v>
      </c>
      <c r="BU2" s="397" t="s">
        <v>1772</v>
      </c>
      <c r="BV2" s="397" t="s">
        <v>1768</v>
      </c>
      <c r="BW2" s="397" t="s">
        <v>1774</v>
      </c>
      <c r="BX2" s="386" t="s">
        <v>1786</v>
      </c>
      <c r="BY2" s="398" t="s">
        <v>1787</v>
      </c>
      <c r="BZ2" s="399" t="s">
        <v>1326</v>
      </c>
      <c r="CA2" s="399" t="s">
        <v>1327</v>
      </c>
      <c r="CB2" s="399" t="s">
        <v>1328</v>
      </c>
      <c r="CC2" s="399" t="s">
        <v>1329</v>
      </c>
      <c r="CD2" s="399" t="s">
        <v>1330</v>
      </c>
      <c r="CE2" s="399" t="s">
        <v>1331</v>
      </c>
      <c r="CF2" s="399" t="s">
        <v>1332</v>
      </c>
      <c r="CG2" s="399" t="s">
        <v>1333</v>
      </c>
      <c r="CH2" s="399" t="s">
        <v>1334</v>
      </c>
      <c r="CI2" s="399" t="s">
        <v>1335</v>
      </c>
      <c r="CJ2" s="399" t="s">
        <v>1336</v>
      </c>
      <c r="CK2" s="399" t="s">
        <v>1337</v>
      </c>
      <c r="CL2" s="400" t="s">
        <v>1323</v>
      </c>
      <c r="CM2" s="401" t="s">
        <v>1326</v>
      </c>
      <c r="CN2" s="401" t="s">
        <v>1327</v>
      </c>
      <c r="CO2" s="401" t="s">
        <v>1328</v>
      </c>
      <c r="CP2" s="401" t="s">
        <v>1329</v>
      </c>
      <c r="CQ2" s="401" t="s">
        <v>1330</v>
      </c>
      <c r="CR2" s="401" t="s">
        <v>1331</v>
      </c>
      <c r="CS2" s="401" t="s">
        <v>1332</v>
      </c>
      <c r="CT2" s="401" t="s">
        <v>1333</v>
      </c>
      <c r="CU2" s="401" t="s">
        <v>1334</v>
      </c>
      <c r="CV2" s="401" t="s">
        <v>1335</v>
      </c>
      <c r="CW2" s="401" t="s">
        <v>1336</v>
      </c>
      <c r="CX2" s="401" t="s">
        <v>1337</v>
      </c>
      <c r="CY2" s="402" t="s">
        <v>1323</v>
      </c>
      <c r="CZ2" s="403" t="s">
        <v>1326</v>
      </c>
      <c r="DA2" s="404" t="s">
        <v>1327</v>
      </c>
      <c r="DB2" s="404" t="s">
        <v>1328</v>
      </c>
      <c r="DC2" s="404" t="s">
        <v>1329</v>
      </c>
      <c r="DD2" s="404" t="s">
        <v>1330</v>
      </c>
      <c r="DE2" s="404" t="s">
        <v>1331</v>
      </c>
      <c r="DF2" s="404" t="s">
        <v>1332</v>
      </c>
      <c r="DG2" s="404" t="s">
        <v>1333</v>
      </c>
      <c r="DH2" s="404" t="s">
        <v>1334</v>
      </c>
      <c r="DI2" s="404" t="s">
        <v>1335</v>
      </c>
      <c r="DJ2" s="404" t="s">
        <v>1336</v>
      </c>
      <c r="DK2" s="404" t="s">
        <v>1337</v>
      </c>
      <c r="DL2" s="405" t="s">
        <v>1323</v>
      </c>
    </row>
    <row r="3" spans="1:116" ht="15" customHeight="1">
      <c r="A3" s="52" t="s">
        <v>1008</v>
      </c>
      <c r="B3" s="48" t="s">
        <v>1088</v>
      </c>
      <c r="C3" s="54" t="s">
        <v>1009</v>
      </c>
      <c r="D3" s="54" t="s">
        <v>1010</v>
      </c>
      <c r="E3" s="54" t="s">
        <v>1011</v>
      </c>
      <c r="F3" s="60" t="s">
        <v>343</v>
      </c>
      <c r="G3" s="54" t="s">
        <v>132</v>
      </c>
      <c r="H3" s="21"/>
      <c r="I3" s="14"/>
      <c r="J3" s="14"/>
      <c r="K3" s="14"/>
      <c r="L3" s="14">
        <v>675</v>
      </c>
      <c r="M3" s="14"/>
      <c r="N3" s="14"/>
      <c r="O3" s="14"/>
      <c r="P3" s="14"/>
      <c r="Q3" s="51">
        <f t="shared" ref="Q3:Q18" si="0">SUM(H3:P3)</f>
        <v>675</v>
      </c>
      <c r="R3" s="21"/>
      <c r="S3" s="14"/>
      <c r="T3" s="14">
        <v>675</v>
      </c>
      <c r="U3" s="14"/>
      <c r="V3" s="14"/>
      <c r="W3" s="14"/>
      <c r="X3" s="14"/>
      <c r="Y3" s="14"/>
      <c r="Z3" s="49">
        <f t="shared" ref="Z3:Z39" si="1">SUM(R3:Y3)</f>
        <v>675</v>
      </c>
      <c r="AA3" s="14">
        <v>675</v>
      </c>
      <c r="AB3" s="14"/>
      <c r="AC3" s="14"/>
      <c r="AD3" s="14"/>
      <c r="AE3" s="14"/>
      <c r="AF3" s="14"/>
      <c r="AG3" s="49">
        <f>T3-SUM(AA3:AF3)</f>
        <v>0</v>
      </c>
      <c r="AH3" s="14"/>
      <c r="AI3" s="14">
        <v>675</v>
      </c>
      <c r="AJ3" s="14"/>
      <c r="AK3" s="14"/>
      <c r="AL3" s="49">
        <f>AA3-SUM(AH3:AK3)</f>
        <v>0</v>
      </c>
      <c r="AM3" s="14"/>
      <c r="AN3" s="14"/>
      <c r="AO3" s="14"/>
      <c r="AP3" s="14"/>
      <c r="AQ3" s="14"/>
      <c r="AR3" s="49">
        <f>AD3-SUM(AM3:AQ3)</f>
        <v>0</v>
      </c>
      <c r="AS3" s="14"/>
      <c r="AT3" s="14"/>
      <c r="AU3" s="14"/>
      <c r="AV3" s="14"/>
      <c r="AW3" s="14"/>
      <c r="AX3" s="14"/>
      <c r="AY3" s="14"/>
      <c r="AZ3" s="14"/>
      <c r="BA3" s="14"/>
      <c r="BB3" s="14"/>
      <c r="BC3" s="49">
        <f>AB3-SUM(AS3:BB3)</f>
        <v>0</v>
      </c>
      <c r="BD3" s="14"/>
      <c r="BE3" s="14"/>
      <c r="BF3" s="14"/>
      <c r="BG3" s="14"/>
      <c r="BH3" s="14"/>
      <c r="BI3" s="14"/>
      <c r="BJ3" s="14"/>
      <c r="BK3" s="49">
        <f>AF3-SUM(BD3:BJ3)</f>
        <v>0</v>
      </c>
      <c r="BL3" s="14"/>
      <c r="BM3" s="14"/>
      <c r="BN3" s="14"/>
      <c r="BO3" s="14"/>
      <c r="BP3" s="14"/>
      <c r="BQ3" s="49">
        <f>AE3-SUM(BL3:BP3)</f>
        <v>0</v>
      </c>
      <c r="BR3" s="14"/>
      <c r="BS3" s="14"/>
      <c r="BT3" s="14"/>
      <c r="BU3" s="14"/>
      <c r="BV3" s="14"/>
      <c r="BW3" s="14"/>
      <c r="BX3" s="47">
        <f>AC3-SUM(BR3:BW3)</f>
        <v>0</v>
      </c>
      <c r="BY3" s="49">
        <f>SUM(AH3:AK3,AM3:AQ3,AS3:BB3,BD3:BJ3,BL3:BP3,BR3:BW3)</f>
        <v>675</v>
      </c>
      <c r="BZ3" s="14">
        <v>67.5</v>
      </c>
      <c r="CA3" s="14">
        <v>67.5</v>
      </c>
      <c r="CB3" s="14">
        <v>67.5</v>
      </c>
      <c r="CC3" s="14">
        <v>67.5</v>
      </c>
      <c r="CD3" s="14">
        <v>67.5</v>
      </c>
      <c r="CE3" s="14">
        <v>67.5</v>
      </c>
      <c r="CF3" s="14">
        <v>0</v>
      </c>
      <c r="CG3" s="14">
        <v>67.5</v>
      </c>
      <c r="CH3" s="14">
        <v>67.5</v>
      </c>
      <c r="CI3" s="14">
        <v>67.5</v>
      </c>
      <c r="CJ3" s="14">
        <v>67.5</v>
      </c>
      <c r="CK3" s="14">
        <v>0</v>
      </c>
      <c r="CL3" s="49">
        <f t="shared" ref="CL3:CL38" si="2">SUM(BZ3:CK3)</f>
        <v>675</v>
      </c>
      <c r="CM3" s="14"/>
      <c r="CN3" s="14"/>
      <c r="CO3" s="14"/>
      <c r="CP3" s="14"/>
      <c r="CQ3" s="14"/>
      <c r="CR3" s="14"/>
      <c r="CS3" s="14"/>
      <c r="CT3" s="14"/>
      <c r="CU3" s="14"/>
      <c r="CV3" s="14"/>
      <c r="CW3" s="14"/>
      <c r="CX3" s="14"/>
      <c r="CY3" s="51">
        <f t="shared" ref="CY3:CY38" si="3">SUM(CM3:CX3)</f>
        <v>0</v>
      </c>
      <c r="CZ3" s="21"/>
      <c r="DA3" s="14"/>
      <c r="DB3" s="14"/>
      <c r="DC3" s="14"/>
      <c r="DD3" s="14"/>
      <c r="DE3" s="14"/>
      <c r="DF3" s="14"/>
      <c r="DG3" s="14"/>
      <c r="DH3" s="14"/>
      <c r="DI3" s="14"/>
      <c r="DJ3" s="14"/>
      <c r="DK3" s="14"/>
      <c r="DL3" s="51">
        <f t="shared" ref="DL3:DL38" si="4">SUM(CZ3:DK3)</f>
        <v>0</v>
      </c>
    </row>
    <row r="4" spans="1:116" ht="15" customHeight="1">
      <c r="A4" s="47" t="s">
        <v>1012</v>
      </c>
      <c r="B4" s="49" t="s">
        <v>570</v>
      </c>
      <c r="C4" s="4" t="s">
        <v>1009</v>
      </c>
      <c r="D4" s="4" t="s">
        <v>1010</v>
      </c>
      <c r="E4" s="4" t="s">
        <v>1013</v>
      </c>
      <c r="F4" s="5" t="s">
        <v>343</v>
      </c>
      <c r="G4" s="4" t="s">
        <v>1792</v>
      </c>
      <c r="H4" s="15"/>
      <c r="I4" s="11"/>
      <c r="J4" s="11"/>
      <c r="K4" s="11"/>
      <c r="L4" s="11">
        <v>300</v>
      </c>
      <c r="M4" s="11"/>
      <c r="N4" s="11"/>
      <c r="O4" s="11"/>
      <c r="P4" s="11"/>
      <c r="Q4" s="26">
        <f t="shared" si="0"/>
        <v>300</v>
      </c>
      <c r="R4" s="15"/>
      <c r="S4" s="11"/>
      <c r="T4" s="11">
        <v>300</v>
      </c>
      <c r="U4" s="11"/>
      <c r="V4" s="11"/>
      <c r="W4" s="11"/>
      <c r="X4" s="11"/>
      <c r="Y4" s="11"/>
      <c r="Z4" s="49">
        <f t="shared" si="1"/>
        <v>300</v>
      </c>
      <c r="AA4" s="11">
        <v>300</v>
      </c>
      <c r="AB4" s="11"/>
      <c r="AC4" s="11"/>
      <c r="AD4" s="11"/>
      <c r="AE4" s="11"/>
      <c r="AF4" s="11"/>
      <c r="AG4" s="49">
        <f t="shared" ref="AG4:AG39" si="5">T4-SUM(AA4:AF4)</f>
        <v>0</v>
      </c>
      <c r="AH4" s="11"/>
      <c r="AI4" s="11">
        <v>300</v>
      </c>
      <c r="AJ4" s="11"/>
      <c r="AK4" s="11"/>
      <c r="AL4" s="49">
        <f t="shared" ref="AL4:AL39" si="6">AA4-SUM(AH4:AK4)</f>
        <v>0</v>
      </c>
      <c r="AM4" s="11"/>
      <c r="AN4" s="11"/>
      <c r="AO4" s="11"/>
      <c r="AP4" s="11"/>
      <c r="AQ4" s="11"/>
      <c r="AR4" s="49">
        <f t="shared" ref="AR4:AR39" si="7">AD4-SUM(AM4:AQ4)</f>
        <v>0</v>
      </c>
      <c r="AS4" s="11"/>
      <c r="AT4" s="11"/>
      <c r="AU4" s="11"/>
      <c r="AV4" s="11"/>
      <c r="AW4" s="11"/>
      <c r="AX4" s="11"/>
      <c r="AY4" s="11"/>
      <c r="AZ4" s="11"/>
      <c r="BA4" s="11"/>
      <c r="BB4" s="11"/>
      <c r="BC4" s="49">
        <f t="shared" ref="BC4:BC39" si="8">AB4-SUM(AS4:BB4)</f>
        <v>0</v>
      </c>
      <c r="BD4" s="11"/>
      <c r="BE4" s="11"/>
      <c r="BF4" s="11"/>
      <c r="BG4" s="11"/>
      <c r="BH4" s="11"/>
      <c r="BI4" s="11"/>
      <c r="BJ4" s="11"/>
      <c r="BK4" s="49">
        <f t="shared" ref="BK4:BK39" si="9">AF4-SUM(BD4:BJ4)</f>
        <v>0</v>
      </c>
      <c r="BL4" s="11"/>
      <c r="BM4" s="11"/>
      <c r="BN4" s="11"/>
      <c r="BO4" s="11"/>
      <c r="BP4" s="11"/>
      <c r="BQ4" s="49">
        <f t="shared" ref="BQ4:BQ39" si="10">AE4-SUM(BL4:BP4)</f>
        <v>0</v>
      </c>
      <c r="BR4" s="11"/>
      <c r="BS4" s="11"/>
      <c r="BT4" s="11"/>
      <c r="BU4" s="11"/>
      <c r="BV4" s="11"/>
      <c r="BW4" s="11"/>
      <c r="BX4" s="47">
        <f t="shared" ref="BX4:BX39" si="11">AC4-SUM(BR4:BW4)</f>
        <v>0</v>
      </c>
      <c r="BY4" s="49">
        <f t="shared" ref="BY4:BY39" si="12">SUM(AH4:AK4,AM4:AQ4,AS4:BB4,BD4:BJ4,BL4:BP4,BR4:BW4)</f>
        <v>300</v>
      </c>
      <c r="BZ4" s="11">
        <v>30</v>
      </c>
      <c r="CA4" s="11">
        <v>30</v>
      </c>
      <c r="CB4" s="11">
        <v>30</v>
      </c>
      <c r="CC4" s="11">
        <v>30</v>
      </c>
      <c r="CD4" s="11">
        <v>30</v>
      </c>
      <c r="CE4" s="11">
        <v>30</v>
      </c>
      <c r="CF4" s="11">
        <v>0</v>
      </c>
      <c r="CG4" s="11">
        <v>30</v>
      </c>
      <c r="CH4" s="11">
        <v>30</v>
      </c>
      <c r="CI4" s="11">
        <v>30</v>
      </c>
      <c r="CJ4" s="11">
        <v>30</v>
      </c>
      <c r="CK4" s="11">
        <v>0</v>
      </c>
      <c r="CL4" s="49">
        <f t="shared" si="2"/>
        <v>300</v>
      </c>
      <c r="CM4" s="11"/>
      <c r="CN4" s="11"/>
      <c r="CO4" s="11"/>
      <c r="CP4" s="11"/>
      <c r="CQ4" s="11"/>
      <c r="CR4" s="11"/>
      <c r="CS4" s="11"/>
      <c r="CT4" s="11"/>
      <c r="CU4" s="11"/>
      <c r="CV4" s="11"/>
      <c r="CW4" s="11"/>
      <c r="CX4" s="11"/>
      <c r="CY4" s="26">
        <f t="shared" si="3"/>
        <v>0</v>
      </c>
      <c r="CZ4" s="15"/>
      <c r="DA4" s="11"/>
      <c r="DB4" s="11"/>
      <c r="DC4" s="11"/>
      <c r="DD4" s="11"/>
      <c r="DE4" s="11"/>
      <c r="DF4" s="11"/>
      <c r="DG4" s="11"/>
      <c r="DH4" s="11"/>
      <c r="DI4" s="11"/>
      <c r="DJ4" s="11"/>
      <c r="DK4" s="11"/>
      <c r="DL4" s="26">
        <f t="shared" si="4"/>
        <v>0</v>
      </c>
    </row>
    <row r="5" spans="1:116" ht="15" customHeight="1">
      <c r="A5" s="47" t="s">
        <v>1014</v>
      </c>
      <c r="B5" s="49" t="s">
        <v>571</v>
      </c>
      <c r="C5" s="4" t="s">
        <v>1009</v>
      </c>
      <c r="D5" s="4" t="s">
        <v>1010</v>
      </c>
      <c r="E5" s="4" t="s">
        <v>1015</v>
      </c>
      <c r="F5" s="5" t="s">
        <v>343</v>
      </c>
      <c r="G5" s="4" t="s">
        <v>1593</v>
      </c>
      <c r="H5" s="15">
        <v>0</v>
      </c>
      <c r="I5" s="11"/>
      <c r="J5" s="11"/>
      <c r="K5" s="11"/>
      <c r="L5" s="11"/>
      <c r="M5" s="11"/>
      <c r="N5" s="11"/>
      <c r="O5" s="11"/>
      <c r="P5" s="11"/>
      <c r="Q5" s="26">
        <f t="shared" si="0"/>
        <v>0</v>
      </c>
      <c r="R5" s="15"/>
      <c r="S5" s="11"/>
      <c r="T5" s="11">
        <v>0</v>
      </c>
      <c r="U5" s="11"/>
      <c r="V5" s="11"/>
      <c r="W5" s="11"/>
      <c r="X5" s="11"/>
      <c r="Y5" s="11"/>
      <c r="Z5" s="49">
        <f t="shared" si="1"/>
        <v>0</v>
      </c>
      <c r="AA5" s="11"/>
      <c r="AB5" s="11"/>
      <c r="AC5" s="11"/>
      <c r="AD5" s="11"/>
      <c r="AE5" s="11"/>
      <c r="AF5" s="11"/>
      <c r="AG5" s="49">
        <f t="shared" si="5"/>
        <v>0</v>
      </c>
      <c r="AH5" s="11"/>
      <c r="AI5" s="11"/>
      <c r="AJ5" s="11"/>
      <c r="AK5" s="11"/>
      <c r="AL5" s="49">
        <f t="shared" si="6"/>
        <v>0</v>
      </c>
      <c r="AM5" s="11"/>
      <c r="AN5" s="11"/>
      <c r="AO5" s="11"/>
      <c r="AP5" s="11"/>
      <c r="AQ5" s="11"/>
      <c r="AR5" s="49">
        <f t="shared" si="7"/>
        <v>0</v>
      </c>
      <c r="AS5" s="11"/>
      <c r="AT5" s="11"/>
      <c r="AU5" s="11"/>
      <c r="AV5" s="11"/>
      <c r="AW5" s="11"/>
      <c r="AX5" s="11"/>
      <c r="AY5" s="11"/>
      <c r="AZ5" s="11"/>
      <c r="BA5" s="11"/>
      <c r="BB5" s="11"/>
      <c r="BC5" s="49">
        <f t="shared" si="8"/>
        <v>0</v>
      </c>
      <c r="BD5" s="11"/>
      <c r="BE5" s="11"/>
      <c r="BF5" s="11"/>
      <c r="BG5" s="11"/>
      <c r="BH5" s="11"/>
      <c r="BI5" s="11"/>
      <c r="BJ5" s="11"/>
      <c r="BK5" s="49">
        <f t="shared" si="9"/>
        <v>0</v>
      </c>
      <c r="BL5" s="11"/>
      <c r="BM5" s="11"/>
      <c r="BN5" s="11"/>
      <c r="BO5" s="11"/>
      <c r="BP5" s="11"/>
      <c r="BQ5" s="49">
        <f t="shared" si="10"/>
        <v>0</v>
      </c>
      <c r="BR5" s="11"/>
      <c r="BS5" s="11"/>
      <c r="BT5" s="11"/>
      <c r="BU5" s="11"/>
      <c r="BV5" s="11"/>
      <c r="BW5" s="11"/>
      <c r="BX5" s="47">
        <f t="shared" si="11"/>
        <v>0</v>
      </c>
      <c r="BY5" s="49">
        <f t="shared" si="12"/>
        <v>0</v>
      </c>
      <c r="BZ5" s="11"/>
      <c r="CA5" s="11"/>
      <c r="CB5" s="11"/>
      <c r="CC5" s="11"/>
      <c r="CD5" s="11"/>
      <c r="CE5" s="11"/>
      <c r="CF5" s="11"/>
      <c r="CG5" s="11"/>
      <c r="CH5" s="11"/>
      <c r="CI5" s="11"/>
      <c r="CJ5" s="11"/>
      <c r="CK5" s="11"/>
      <c r="CL5" s="49">
        <f t="shared" si="2"/>
        <v>0</v>
      </c>
      <c r="CM5" s="11"/>
      <c r="CN5" s="11"/>
      <c r="CO5" s="11"/>
      <c r="CP5" s="11"/>
      <c r="CQ5" s="11"/>
      <c r="CR5" s="11"/>
      <c r="CS5" s="11"/>
      <c r="CT5" s="11"/>
      <c r="CU5" s="11"/>
      <c r="CV5" s="11"/>
      <c r="CW5" s="11"/>
      <c r="CX5" s="11"/>
      <c r="CY5" s="26">
        <f t="shared" si="3"/>
        <v>0</v>
      </c>
      <c r="CZ5" s="15"/>
      <c r="DA5" s="11"/>
      <c r="DB5" s="11"/>
      <c r="DC5" s="11"/>
      <c r="DD5" s="11"/>
      <c r="DE5" s="11"/>
      <c r="DF5" s="11"/>
      <c r="DG5" s="11"/>
      <c r="DH5" s="11"/>
      <c r="DI5" s="11"/>
      <c r="DJ5" s="11"/>
      <c r="DK5" s="11"/>
      <c r="DL5" s="26">
        <f t="shared" si="4"/>
        <v>0</v>
      </c>
    </row>
    <row r="6" spans="1:116" ht="15" customHeight="1">
      <c r="A6" s="47" t="s">
        <v>1016</v>
      </c>
      <c r="B6" s="49" t="s">
        <v>1512</v>
      </c>
      <c r="C6" s="4" t="s">
        <v>1009</v>
      </c>
      <c r="D6" s="4" t="s">
        <v>1010</v>
      </c>
      <c r="E6" s="4" t="s">
        <v>1017</v>
      </c>
      <c r="F6" s="5" t="s">
        <v>343</v>
      </c>
      <c r="G6" s="4" t="s">
        <v>1792</v>
      </c>
      <c r="H6" s="15"/>
      <c r="I6" s="11"/>
      <c r="J6" s="11">
        <v>775</v>
      </c>
      <c r="K6" s="11"/>
      <c r="L6" s="11"/>
      <c r="M6" s="11"/>
      <c r="N6" s="11"/>
      <c r="O6" s="11"/>
      <c r="P6" s="11"/>
      <c r="Q6" s="26">
        <f t="shared" si="0"/>
        <v>775</v>
      </c>
      <c r="R6" s="15"/>
      <c r="S6" s="11"/>
      <c r="T6" s="11">
        <v>775</v>
      </c>
      <c r="U6" s="11"/>
      <c r="V6" s="11"/>
      <c r="W6" s="11"/>
      <c r="X6" s="11"/>
      <c r="Y6" s="11"/>
      <c r="Z6" s="49">
        <f t="shared" si="1"/>
        <v>775</v>
      </c>
      <c r="AA6" s="11">
        <v>775</v>
      </c>
      <c r="AB6" s="11"/>
      <c r="AC6" s="11"/>
      <c r="AD6" s="11"/>
      <c r="AE6" s="11"/>
      <c r="AF6" s="11"/>
      <c r="AG6" s="49">
        <f t="shared" si="5"/>
        <v>0</v>
      </c>
      <c r="AH6" s="11"/>
      <c r="AI6" s="11">
        <v>775</v>
      </c>
      <c r="AJ6" s="11"/>
      <c r="AK6" s="11"/>
      <c r="AL6" s="49">
        <f t="shared" si="6"/>
        <v>0</v>
      </c>
      <c r="AM6" s="11"/>
      <c r="AN6" s="11"/>
      <c r="AO6" s="11"/>
      <c r="AP6" s="11"/>
      <c r="AQ6" s="11"/>
      <c r="AR6" s="49">
        <f t="shared" si="7"/>
        <v>0</v>
      </c>
      <c r="AS6" s="11"/>
      <c r="AT6" s="11"/>
      <c r="AU6" s="11"/>
      <c r="AV6" s="11"/>
      <c r="AW6" s="11"/>
      <c r="AX6" s="11"/>
      <c r="AY6" s="11"/>
      <c r="AZ6" s="11"/>
      <c r="BA6" s="11"/>
      <c r="BB6" s="11"/>
      <c r="BC6" s="49">
        <f t="shared" si="8"/>
        <v>0</v>
      </c>
      <c r="BD6" s="11"/>
      <c r="BE6" s="11"/>
      <c r="BF6" s="11"/>
      <c r="BG6" s="11"/>
      <c r="BH6" s="11"/>
      <c r="BI6" s="11"/>
      <c r="BJ6" s="11"/>
      <c r="BK6" s="49">
        <f t="shared" si="9"/>
        <v>0</v>
      </c>
      <c r="BL6" s="11"/>
      <c r="BM6" s="11"/>
      <c r="BN6" s="11"/>
      <c r="BO6" s="11"/>
      <c r="BP6" s="11"/>
      <c r="BQ6" s="49">
        <f t="shared" si="10"/>
        <v>0</v>
      </c>
      <c r="BR6" s="11"/>
      <c r="BS6" s="11"/>
      <c r="BT6" s="11"/>
      <c r="BU6" s="11"/>
      <c r="BV6" s="11"/>
      <c r="BW6" s="11"/>
      <c r="BX6" s="47">
        <f t="shared" si="11"/>
        <v>0</v>
      </c>
      <c r="BY6" s="49">
        <f t="shared" si="12"/>
        <v>775</v>
      </c>
      <c r="BZ6" s="11">
        <v>77.5</v>
      </c>
      <c r="CA6" s="11">
        <v>77.5</v>
      </c>
      <c r="CB6" s="11">
        <v>77.5</v>
      </c>
      <c r="CC6" s="11">
        <v>77.5</v>
      </c>
      <c r="CD6" s="11">
        <v>77.5</v>
      </c>
      <c r="CE6" s="11">
        <v>77.5</v>
      </c>
      <c r="CF6" s="11">
        <v>0</v>
      </c>
      <c r="CG6" s="11">
        <v>77.5</v>
      </c>
      <c r="CH6" s="11">
        <v>77.5</v>
      </c>
      <c r="CI6" s="11">
        <v>77.5</v>
      </c>
      <c r="CJ6" s="11">
        <v>77.5</v>
      </c>
      <c r="CK6" s="11">
        <v>0</v>
      </c>
      <c r="CL6" s="49">
        <f t="shared" si="2"/>
        <v>775</v>
      </c>
      <c r="CM6" s="11"/>
      <c r="CN6" s="11"/>
      <c r="CO6" s="11"/>
      <c r="CP6" s="11"/>
      <c r="CQ6" s="11"/>
      <c r="CR6" s="11"/>
      <c r="CS6" s="11"/>
      <c r="CT6" s="11"/>
      <c r="CU6" s="11"/>
      <c r="CV6" s="11"/>
      <c r="CW6" s="11"/>
      <c r="CX6" s="11"/>
      <c r="CY6" s="26">
        <f t="shared" si="3"/>
        <v>0</v>
      </c>
      <c r="CZ6" s="15"/>
      <c r="DA6" s="11"/>
      <c r="DB6" s="11"/>
      <c r="DC6" s="11"/>
      <c r="DD6" s="11"/>
      <c r="DE6" s="11"/>
      <c r="DF6" s="11"/>
      <c r="DG6" s="11"/>
      <c r="DH6" s="11"/>
      <c r="DI6" s="11"/>
      <c r="DJ6" s="11"/>
      <c r="DK6" s="11"/>
      <c r="DL6" s="26">
        <f t="shared" si="4"/>
        <v>0</v>
      </c>
    </row>
    <row r="7" spans="1:116" ht="12.75" customHeight="1">
      <c r="A7" s="47" t="s">
        <v>1018</v>
      </c>
      <c r="B7" s="49" t="s">
        <v>571</v>
      </c>
      <c r="C7" s="4" t="s">
        <v>1009</v>
      </c>
      <c r="D7" s="4" t="s">
        <v>1010</v>
      </c>
      <c r="E7" s="4" t="s">
        <v>1019</v>
      </c>
      <c r="F7" s="161" t="s">
        <v>343</v>
      </c>
      <c r="G7" s="164" t="s">
        <v>2147</v>
      </c>
      <c r="H7" s="15">
        <v>100</v>
      </c>
      <c r="I7" s="11"/>
      <c r="J7" s="11"/>
      <c r="K7" s="11"/>
      <c r="L7" s="11"/>
      <c r="M7" s="11"/>
      <c r="N7" s="11"/>
      <c r="O7" s="11"/>
      <c r="P7" s="11"/>
      <c r="Q7" s="26">
        <f t="shared" si="0"/>
        <v>100</v>
      </c>
      <c r="R7" s="15"/>
      <c r="S7" s="11"/>
      <c r="T7" s="11">
        <v>100</v>
      </c>
      <c r="U7" s="11"/>
      <c r="V7" s="11"/>
      <c r="W7" s="11"/>
      <c r="X7" s="11"/>
      <c r="Y7" s="11"/>
      <c r="Z7" s="49">
        <f t="shared" si="1"/>
        <v>100</v>
      </c>
      <c r="AA7" s="11">
        <v>100</v>
      </c>
      <c r="AB7" s="11"/>
      <c r="AC7" s="11"/>
      <c r="AD7" s="11"/>
      <c r="AE7" s="11"/>
      <c r="AF7" s="11"/>
      <c r="AG7" s="49">
        <f t="shared" si="5"/>
        <v>0</v>
      </c>
      <c r="AH7" s="11"/>
      <c r="AI7" s="11">
        <v>100</v>
      </c>
      <c r="AJ7" s="11"/>
      <c r="AK7" s="11"/>
      <c r="AL7" s="49">
        <f t="shared" si="6"/>
        <v>0</v>
      </c>
      <c r="AM7" s="11"/>
      <c r="AN7" s="11"/>
      <c r="AO7" s="11"/>
      <c r="AP7" s="11"/>
      <c r="AQ7" s="11"/>
      <c r="AR7" s="49">
        <f t="shared" si="7"/>
        <v>0</v>
      </c>
      <c r="AS7" s="11"/>
      <c r="AT7" s="11"/>
      <c r="AU7" s="11"/>
      <c r="AV7" s="11"/>
      <c r="AW7" s="11"/>
      <c r="AX7" s="11"/>
      <c r="AY7" s="11"/>
      <c r="AZ7" s="11"/>
      <c r="BA7" s="11"/>
      <c r="BB7" s="11"/>
      <c r="BC7" s="49">
        <f t="shared" si="8"/>
        <v>0</v>
      </c>
      <c r="BD7" s="11"/>
      <c r="BE7" s="11"/>
      <c r="BF7" s="11"/>
      <c r="BG7" s="11"/>
      <c r="BH7" s="11"/>
      <c r="BI7" s="11"/>
      <c r="BJ7" s="11"/>
      <c r="BK7" s="49">
        <f t="shared" si="9"/>
        <v>0</v>
      </c>
      <c r="BL7" s="11"/>
      <c r="BM7" s="11"/>
      <c r="BN7" s="11"/>
      <c r="BO7" s="11"/>
      <c r="BP7" s="11"/>
      <c r="BQ7" s="49">
        <f t="shared" si="10"/>
        <v>0</v>
      </c>
      <c r="BR7" s="11"/>
      <c r="BS7" s="11"/>
      <c r="BT7" s="11"/>
      <c r="BU7" s="11"/>
      <c r="BV7" s="11"/>
      <c r="BW7" s="11"/>
      <c r="BX7" s="47">
        <f t="shared" si="11"/>
        <v>0</v>
      </c>
      <c r="BY7" s="49">
        <f t="shared" si="12"/>
        <v>100</v>
      </c>
      <c r="BZ7" s="11">
        <v>10</v>
      </c>
      <c r="CA7" s="11">
        <v>10</v>
      </c>
      <c r="CB7" s="11">
        <v>10</v>
      </c>
      <c r="CC7" s="11">
        <v>10</v>
      </c>
      <c r="CD7" s="11">
        <v>10</v>
      </c>
      <c r="CE7" s="11">
        <v>10</v>
      </c>
      <c r="CF7" s="11">
        <v>0</v>
      </c>
      <c r="CG7" s="11">
        <v>10</v>
      </c>
      <c r="CH7" s="11">
        <v>10</v>
      </c>
      <c r="CI7" s="11">
        <v>10</v>
      </c>
      <c r="CJ7" s="11">
        <v>10</v>
      </c>
      <c r="CK7" s="11">
        <v>0</v>
      </c>
      <c r="CL7" s="49">
        <f t="shared" si="2"/>
        <v>100</v>
      </c>
      <c r="CM7" s="11"/>
      <c r="CN7" s="11"/>
      <c r="CO7" s="11"/>
      <c r="CP7" s="11"/>
      <c r="CQ7" s="11"/>
      <c r="CR7" s="11"/>
      <c r="CS7" s="11"/>
      <c r="CT7" s="11"/>
      <c r="CU7" s="11"/>
      <c r="CV7" s="11"/>
      <c r="CW7" s="11"/>
      <c r="CX7" s="11"/>
      <c r="CY7" s="26">
        <f t="shared" si="3"/>
        <v>0</v>
      </c>
      <c r="CZ7" s="15"/>
      <c r="DA7" s="11"/>
      <c r="DB7" s="11"/>
      <c r="DC7" s="11"/>
      <c r="DD7" s="11"/>
      <c r="DE7" s="11"/>
      <c r="DF7" s="11"/>
      <c r="DG7" s="11"/>
      <c r="DH7" s="11"/>
      <c r="DI7" s="11"/>
      <c r="DJ7" s="11"/>
      <c r="DK7" s="11"/>
      <c r="DL7" s="26">
        <f t="shared" si="4"/>
        <v>0</v>
      </c>
    </row>
    <row r="8" spans="1:116">
      <c r="A8" s="47" t="s">
        <v>1020</v>
      </c>
      <c r="B8" s="49" t="s">
        <v>2058</v>
      </c>
      <c r="C8" s="4" t="s">
        <v>1009</v>
      </c>
      <c r="D8" s="4" t="s">
        <v>1010</v>
      </c>
      <c r="E8" s="4" t="s">
        <v>1021</v>
      </c>
      <c r="F8" s="161" t="s">
        <v>343</v>
      </c>
      <c r="G8" s="164" t="s">
        <v>1593</v>
      </c>
      <c r="H8" s="15">
        <v>500</v>
      </c>
      <c r="I8" s="11"/>
      <c r="J8" s="11"/>
      <c r="K8" s="11"/>
      <c r="L8" s="11"/>
      <c r="M8" s="11"/>
      <c r="N8" s="11"/>
      <c r="O8" s="11"/>
      <c r="P8" s="11"/>
      <c r="Q8" s="26">
        <f t="shared" si="0"/>
        <v>500</v>
      </c>
      <c r="R8" s="15"/>
      <c r="S8" s="11"/>
      <c r="T8" s="11">
        <v>500</v>
      </c>
      <c r="U8" s="11"/>
      <c r="V8" s="11"/>
      <c r="W8" s="11"/>
      <c r="X8" s="11"/>
      <c r="Y8" s="11"/>
      <c r="Z8" s="49">
        <f t="shared" si="1"/>
        <v>500</v>
      </c>
      <c r="AA8" s="11"/>
      <c r="AB8" s="11"/>
      <c r="AC8" s="11">
        <v>500</v>
      </c>
      <c r="AD8" s="11"/>
      <c r="AE8" s="11"/>
      <c r="AF8" s="11"/>
      <c r="AG8" s="49">
        <f t="shared" si="5"/>
        <v>0</v>
      </c>
      <c r="AH8" s="11"/>
      <c r="AI8" s="11"/>
      <c r="AJ8" s="11"/>
      <c r="AK8" s="11"/>
      <c r="AL8" s="49">
        <f t="shared" si="6"/>
        <v>0</v>
      </c>
      <c r="AM8" s="11"/>
      <c r="AN8" s="11"/>
      <c r="AO8" s="11"/>
      <c r="AP8" s="11"/>
      <c r="AQ8" s="11"/>
      <c r="AR8" s="49">
        <f t="shared" si="7"/>
        <v>0</v>
      </c>
      <c r="AS8" s="11"/>
      <c r="AT8" s="11"/>
      <c r="AU8" s="11"/>
      <c r="AV8" s="11"/>
      <c r="AW8" s="11"/>
      <c r="AX8" s="11"/>
      <c r="AY8" s="11"/>
      <c r="AZ8" s="11"/>
      <c r="BA8" s="11"/>
      <c r="BB8" s="11"/>
      <c r="BC8" s="49">
        <f t="shared" si="8"/>
        <v>0</v>
      </c>
      <c r="BD8" s="11"/>
      <c r="BE8" s="11"/>
      <c r="BF8" s="11"/>
      <c r="BG8" s="11"/>
      <c r="BH8" s="11"/>
      <c r="BI8" s="11"/>
      <c r="BJ8" s="11"/>
      <c r="BK8" s="49">
        <f t="shared" si="9"/>
        <v>0</v>
      </c>
      <c r="BL8" s="11"/>
      <c r="BM8" s="11"/>
      <c r="BN8" s="11"/>
      <c r="BO8" s="11"/>
      <c r="BP8" s="11"/>
      <c r="BQ8" s="49">
        <f t="shared" si="10"/>
        <v>0</v>
      </c>
      <c r="BR8" s="11">
        <v>500</v>
      </c>
      <c r="BS8" s="11"/>
      <c r="BT8" s="11"/>
      <c r="BU8" s="11"/>
      <c r="BV8" s="11"/>
      <c r="BW8" s="11"/>
      <c r="BX8" s="47">
        <f t="shared" si="11"/>
        <v>0</v>
      </c>
      <c r="BY8" s="49">
        <f t="shared" si="12"/>
        <v>500</v>
      </c>
      <c r="BZ8" s="11">
        <v>50</v>
      </c>
      <c r="CA8" s="11">
        <v>50</v>
      </c>
      <c r="CB8" s="11">
        <v>50</v>
      </c>
      <c r="CC8" s="11">
        <v>50</v>
      </c>
      <c r="CD8" s="11">
        <v>50</v>
      </c>
      <c r="CE8" s="11">
        <v>50</v>
      </c>
      <c r="CF8" s="11">
        <v>0</v>
      </c>
      <c r="CG8" s="11">
        <v>50</v>
      </c>
      <c r="CH8" s="11">
        <v>50</v>
      </c>
      <c r="CI8" s="11">
        <v>50</v>
      </c>
      <c r="CJ8" s="11">
        <v>50</v>
      </c>
      <c r="CK8" s="11">
        <v>0</v>
      </c>
      <c r="CL8" s="49">
        <f t="shared" si="2"/>
        <v>500</v>
      </c>
      <c r="CM8" s="11"/>
      <c r="CN8" s="11"/>
      <c r="CO8" s="11"/>
      <c r="CP8" s="11"/>
      <c r="CQ8" s="11"/>
      <c r="CR8" s="11"/>
      <c r="CS8" s="11"/>
      <c r="CT8" s="11"/>
      <c r="CU8" s="11"/>
      <c r="CV8" s="11"/>
      <c r="CW8" s="11"/>
      <c r="CX8" s="11"/>
      <c r="CY8" s="26">
        <f t="shared" si="3"/>
        <v>0</v>
      </c>
      <c r="CZ8" s="15"/>
      <c r="DA8" s="11"/>
      <c r="DB8" s="11"/>
      <c r="DC8" s="11"/>
      <c r="DD8" s="11"/>
      <c r="DE8" s="11"/>
      <c r="DF8" s="11"/>
      <c r="DG8" s="11"/>
      <c r="DH8" s="11"/>
      <c r="DI8" s="11"/>
      <c r="DJ8" s="11"/>
      <c r="DK8" s="11"/>
      <c r="DL8" s="26">
        <f t="shared" si="4"/>
        <v>0</v>
      </c>
    </row>
    <row r="9" spans="1:116">
      <c r="A9" s="47" t="s">
        <v>1020</v>
      </c>
      <c r="B9" s="49" t="s">
        <v>2059</v>
      </c>
      <c r="C9" s="4" t="s">
        <v>1009</v>
      </c>
      <c r="D9" s="4" t="s">
        <v>1010</v>
      </c>
      <c r="E9" s="4" t="s">
        <v>1022</v>
      </c>
      <c r="F9" s="161" t="s">
        <v>343</v>
      </c>
      <c r="G9" s="164" t="s">
        <v>1593</v>
      </c>
      <c r="H9" s="15">
        <v>500</v>
      </c>
      <c r="I9" s="11"/>
      <c r="J9" s="11"/>
      <c r="K9" s="11"/>
      <c r="L9" s="11"/>
      <c r="M9" s="11"/>
      <c r="N9" s="11"/>
      <c r="O9" s="11"/>
      <c r="P9" s="11"/>
      <c r="Q9" s="26">
        <f t="shared" si="0"/>
        <v>500</v>
      </c>
      <c r="R9" s="15"/>
      <c r="S9" s="11"/>
      <c r="T9" s="11">
        <v>500</v>
      </c>
      <c r="U9" s="11"/>
      <c r="V9" s="11"/>
      <c r="W9" s="11"/>
      <c r="X9" s="11"/>
      <c r="Y9" s="11"/>
      <c r="Z9" s="49">
        <f t="shared" si="1"/>
        <v>500</v>
      </c>
      <c r="AA9" s="11"/>
      <c r="AB9" s="11"/>
      <c r="AC9" s="11">
        <v>500</v>
      </c>
      <c r="AD9" s="11"/>
      <c r="AE9" s="11"/>
      <c r="AF9" s="11"/>
      <c r="AG9" s="49">
        <f t="shared" si="5"/>
        <v>0</v>
      </c>
      <c r="AH9" s="11"/>
      <c r="AI9" s="11"/>
      <c r="AJ9" s="11"/>
      <c r="AK9" s="11"/>
      <c r="AL9" s="49">
        <f t="shared" si="6"/>
        <v>0</v>
      </c>
      <c r="AM9" s="11"/>
      <c r="AN9" s="11"/>
      <c r="AO9" s="11"/>
      <c r="AP9" s="11"/>
      <c r="AQ9" s="11"/>
      <c r="AR9" s="49">
        <f t="shared" si="7"/>
        <v>0</v>
      </c>
      <c r="AS9" s="11"/>
      <c r="AT9" s="11"/>
      <c r="AU9" s="11"/>
      <c r="AV9" s="11"/>
      <c r="AW9" s="11"/>
      <c r="AX9" s="11"/>
      <c r="AY9" s="11"/>
      <c r="AZ9" s="11"/>
      <c r="BA9" s="11"/>
      <c r="BB9" s="11"/>
      <c r="BC9" s="49">
        <f t="shared" si="8"/>
        <v>0</v>
      </c>
      <c r="BD9" s="11"/>
      <c r="BE9" s="11"/>
      <c r="BF9" s="11"/>
      <c r="BG9" s="11"/>
      <c r="BH9" s="11"/>
      <c r="BI9" s="11"/>
      <c r="BJ9" s="11"/>
      <c r="BK9" s="49">
        <f t="shared" si="9"/>
        <v>0</v>
      </c>
      <c r="BL9" s="11"/>
      <c r="BM9" s="11"/>
      <c r="BN9" s="11"/>
      <c r="BO9" s="11"/>
      <c r="BP9" s="11"/>
      <c r="BQ9" s="49">
        <f t="shared" si="10"/>
        <v>0</v>
      </c>
      <c r="BR9" s="11">
        <v>500</v>
      </c>
      <c r="BS9" s="11"/>
      <c r="BT9" s="11"/>
      <c r="BU9" s="11"/>
      <c r="BV9" s="11"/>
      <c r="BW9" s="11"/>
      <c r="BX9" s="47">
        <f t="shared" si="11"/>
        <v>0</v>
      </c>
      <c r="BY9" s="49">
        <f t="shared" si="12"/>
        <v>500</v>
      </c>
      <c r="BZ9" s="11">
        <v>50</v>
      </c>
      <c r="CA9" s="11">
        <v>50</v>
      </c>
      <c r="CB9" s="11">
        <v>50</v>
      </c>
      <c r="CC9" s="11">
        <v>50</v>
      </c>
      <c r="CD9" s="11">
        <v>50</v>
      </c>
      <c r="CE9" s="11">
        <v>50</v>
      </c>
      <c r="CF9" s="11">
        <v>0</v>
      </c>
      <c r="CG9" s="11">
        <v>50</v>
      </c>
      <c r="CH9" s="11">
        <v>50</v>
      </c>
      <c r="CI9" s="11">
        <v>50</v>
      </c>
      <c r="CJ9" s="11">
        <v>50</v>
      </c>
      <c r="CK9" s="11">
        <v>0</v>
      </c>
      <c r="CL9" s="49">
        <f t="shared" si="2"/>
        <v>500</v>
      </c>
      <c r="CM9" s="11"/>
      <c r="CN9" s="11"/>
      <c r="CO9" s="11"/>
      <c r="CP9" s="11"/>
      <c r="CQ9" s="11"/>
      <c r="CR9" s="11"/>
      <c r="CS9" s="11"/>
      <c r="CT9" s="11"/>
      <c r="CU9" s="11"/>
      <c r="CV9" s="11"/>
      <c r="CW9" s="11"/>
      <c r="CX9" s="11"/>
      <c r="CY9" s="26">
        <f t="shared" si="3"/>
        <v>0</v>
      </c>
      <c r="CZ9" s="15"/>
      <c r="DA9" s="11"/>
      <c r="DB9" s="11"/>
      <c r="DC9" s="11"/>
      <c r="DD9" s="11"/>
      <c r="DE9" s="11"/>
      <c r="DF9" s="11"/>
      <c r="DG9" s="11"/>
      <c r="DH9" s="11"/>
      <c r="DI9" s="11"/>
      <c r="DJ9" s="11"/>
      <c r="DK9" s="11"/>
      <c r="DL9" s="26">
        <f t="shared" si="4"/>
        <v>0</v>
      </c>
    </row>
    <row r="10" spans="1:116">
      <c r="A10" s="47" t="s">
        <v>1020</v>
      </c>
      <c r="B10" s="49" t="s">
        <v>2060</v>
      </c>
      <c r="C10" s="4" t="s">
        <v>1009</v>
      </c>
      <c r="D10" s="4" t="s">
        <v>1010</v>
      </c>
      <c r="E10" s="4" t="s">
        <v>1023</v>
      </c>
      <c r="F10" s="161" t="s">
        <v>343</v>
      </c>
      <c r="G10" s="164" t="s">
        <v>1593</v>
      </c>
      <c r="H10" s="15">
        <v>200</v>
      </c>
      <c r="I10" s="11"/>
      <c r="J10" s="11"/>
      <c r="K10" s="11"/>
      <c r="L10" s="11"/>
      <c r="M10" s="11"/>
      <c r="N10" s="11"/>
      <c r="O10" s="11"/>
      <c r="P10" s="11"/>
      <c r="Q10" s="26">
        <f t="shared" si="0"/>
        <v>200</v>
      </c>
      <c r="R10" s="15"/>
      <c r="S10" s="11"/>
      <c r="T10" s="11">
        <v>200</v>
      </c>
      <c r="U10" s="11"/>
      <c r="V10" s="11"/>
      <c r="W10" s="11"/>
      <c r="X10" s="11"/>
      <c r="Y10" s="11"/>
      <c r="Z10" s="49">
        <f t="shared" si="1"/>
        <v>200</v>
      </c>
      <c r="AA10" s="11"/>
      <c r="AB10" s="11"/>
      <c r="AC10" s="11">
        <v>200</v>
      </c>
      <c r="AD10" s="11"/>
      <c r="AE10" s="11"/>
      <c r="AF10" s="11"/>
      <c r="AG10" s="49">
        <f t="shared" si="5"/>
        <v>0</v>
      </c>
      <c r="AH10" s="11"/>
      <c r="AI10" s="11"/>
      <c r="AJ10" s="11"/>
      <c r="AK10" s="11"/>
      <c r="AL10" s="49">
        <f t="shared" si="6"/>
        <v>0</v>
      </c>
      <c r="AM10" s="11"/>
      <c r="AN10" s="11"/>
      <c r="AO10" s="11"/>
      <c r="AP10" s="11"/>
      <c r="AQ10" s="11"/>
      <c r="AR10" s="49">
        <f t="shared" si="7"/>
        <v>0</v>
      </c>
      <c r="AS10" s="11"/>
      <c r="AT10" s="11"/>
      <c r="AU10" s="11"/>
      <c r="AV10" s="11"/>
      <c r="AW10" s="11"/>
      <c r="AX10" s="11"/>
      <c r="AY10" s="11"/>
      <c r="AZ10" s="11"/>
      <c r="BA10" s="11"/>
      <c r="BB10" s="11"/>
      <c r="BC10" s="49">
        <f t="shared" si="8"/>
        <v>0</v>
      </c>
      <c r="BD10" s="11"/>
      <c r="BE10" s="11"/>
      <c r="BF10" s="11"/>
      <c r="BG10" s="11"/>
      <c r="BH10" s="11"/>
      <c r="BI10" s="11"/>
      <c r="BJ10" s="11"/>
      <c r="BK10" s="49">
        <f t="shared" si="9"/>
        <v>0</v>
      </c>
      <c r="BL10" s="11"/>
      <c r="BM10" s="11"/>
      <c r="BN10" s="11"/>
      <c r="BO10" s="11"/>
      <c r="BP10" s="11"/>
      <c r="BQ10" s="49">
        <f t="shared" si="10"/>
        <v>0</v>
      </c>
      <c r="BR10" s="11">
        <v>200</v>
      </c>
      <c r="BS10" s="11"/>
      <c r="BT10" s="11"/>
      <c r="BU10" s="11"/>
      <c r="BV10" s="11"/>
      <c r="BW10" s="11"/>
      <c r="BX10" s="47">
        <f t="shared" si="11"/>
        <v>0</v>
      </c>
      <c r="BY10" s="49">
        <f t="shared" si="12"/>
        <v>200</v>
      </c>
      <c r="BZ10" s="11">
        <v>20</v>
      </c>
      <c r="CA10" s="11">
        <v>20</v>
      </c>
      <c r="CB10" s="11">
        <v>20</v>
      </c>
      <c r="CC10" s="11">
        <v>20</v>
      </c>
      <c r="CD10" s="11">
        <v>20</v>
      </c>
      <c r="CE10" s="11">
        <v>20</v>
      </c>
      <c r="CF10" s="11">
        <v>0</v>
      </c>
      <c r="CG10" s="11">
        <v>20</v>
      </c>
      <c r="CH10" s="11">
        <v>20</v>
      </c>
      <c r="CI10" s="11">
        <v>20</v>
      </c>
      <c r="CJ10" s="11">
        <v>20</v>
      </c>
      <c r="CK10" s="11">
        <v>0</v>
      </c>
      <c r="CL10" s="49">
        <f t="shared" si="2"/>
        <v>200</v>
      </c>
      <c r="CM10" s="11"/>
      <c r="CN10" s="11"/>
      <c r="CO10" s="11"/>
      <c r="CP10" s="11"/>
      <c r="CQ10" s="11"/>
      <c r="CR10" s="11"/>
      <c r="CS10" s="11"/>
      <c r="CT10" s="11"/>
      <c r="CU10" s="11"/>
      <c r="CV10" s="11"/>
      <c r="CW10" s="11"/>
      <c r="CX10" s="11"/>
      <c r="CY10" s="26">
        <f t="shared" si="3"/>
        <v>0</v>
      </c>
      <c r="CZ10" s="15"/>
      <c r="DA10" s="11"/>
      <c r="DB10" s="11"/>
      <c r="DC10" s="11"/>
      <c r="DD10" s="11"/>
      <c r="DE10" s="11"/>
      <c r="DF10" s="11"/>
      <c r="DG10" s="11"/>
      <c r="DH10" s="11"/>
      <c r="DI10" s="11"/>
      <c r="DJ10" s="11"/>
      <c r="DK10" s="11"/>
      <c r="DL10" s="26">
        <f t="shared" si="4"/>
        <v>0</v>
      </c>
    </row>
    <row r="11" spans="1:116">
      <c r="A11" s="47" t="s">
        <v>1020</v>
      </c>
      <c r="B11" s="49" t="s">
        <v>2061</v>
      </c>
      <c r="C11" s="4" t="s">
        <v>1009</v>
      </c>
      <c r="D11" s="4" t="s">
        <v>1010</v>
      </c>
      <c r="E11" s="4" t="s">
        <v>2062</v>
      </c>
      <c r="F11" s="161" t="s">
        <v>343</v>
      </c>
      <c r="G11" s="164" t="s">
        <v>1593</v>
      </c>
      <c r="H11" s="15">
        <v>1200</v>
      </c>
      <c r="I11" s="11"/>
      <c r="J11" s="11"/>
      <c r="K11" s="11"/>
      <c r="L11" s="11"/>
      <c r="M11" s="11"/>
      <c r="N11" s="11"/>
      <c r="O11" s="11"/>
      <c r="P11" s="11"/>
      <c r="Q11" s="26">
        <f t="shared" si="0"/>
        <v>1200</v>
      </c>
      <c r="R11" s="15"/>
      <c r="S11" s="11"/>
      <c r="T11" s="11">
        <v>1200</v>
      </c>
      <c r="U11" s="11"/>
      <c r="V11" s="11"/>
      <c r="W11" s="11"/>
      <c r="X11" s="11"/>
      <c r="Y11" s="11"/>
      <c r="Z11" s="49">
        <f t="shared" si="1"/>
        <v>1200</v>
      </c>
      <c r="AA11" s="11"/>
      <c r="AB11" s="11"/>
      <c r="AC11" s="11">
        <v>1200</v>
      </c>
      <c r="AD11" s="11"/>
      <c r="AE11" s="11"/>
      <c r="AF11" s="11"/>
      <c r="AG11" s="49">
        <f t="shared" si="5"/>
        <v>0</v>
      </c>
      <c r="AH11" s="11"/>
      <c r="AI11" s="11"/>
      <c r="AJ11" s="11"/>
      <c r="AK11" s="11"/>
      <c r="AL11" s="49">
        <f t="shared" si="6"/>
        <v>0</v>
      </c>
      <c r="AM11" s="11"/>
      <c r="AN11" s="11"/>
      <c r="AO11" s="11"/>
      <c r="AP11" s="11"/>
      <c r="AQ11" s="11"/>
      <c r="AR11" s="49">
        <f t="shared" si="7"/>
        <v>0</v>
      </c>
      <c r="AS11" s="11"/>
      <c r="AT11" s="11"/>
      <c r="AU11" s="11"/>
      <c r="AV11" s="11"/>
      <c r="AW11" s="11"/>
      <c r="AX11" s="11"/>
      <c r="AY11" s="11"/>
      <c r="AZ11" s="11"/>
      <c r="BA11" s="11"/>
      <c r="BB11" s="11"/>
      <c r="BC11" s="49">
        <f t="shared" si="8"/>
        <v>0</v>
      </c>
      <c r="BD11" s="11"/>
      <c r="BE11" s="11"/>
      <c r="BF11" s="11"/>
      <c r="BG11" s="11"/>
      <c r="BH11" s="11"/>
      <c r="BI11" s="11"/>
      <c r="BJ11" s="11"/>
      <c r="BK11" s="49">
        <f t="shared" si="9"/>
        <v>0</v>
      </c>
      <c r="BL11" s="11"/>
      <c r="BM11" s="11"/>
      <c r="BN11" s="11"/>
      <c r="BO11" s="11"/>
      <c r="BP11" s="11"/>
      <c r="BQ11" s="49">
        <f t="shared" si="10"/>
        <v>0</v>
      </c>
      <c r="BR11" s="11">
        <v>1200</v>
      </c>
      <c r="BS11" s="11"/>
      <c r="BT11" s="11"/>
      <c r="BU11" s="11"/>
      <c r="BV11" s="11"/>
      <c r="BW11" s="11"/>
      <c r="BX11" s="47">
        <f t="shared" si="11"/>
        <v>0</v>
      </c>
      <c r="BY11" s="49">
        <f t="shared" si="12"/>
        <v>1200</v>
      </c>
      <c r="BZ11" s="11">
        <v>120</v>
      </c>
      <c r="CA11" s="11">
        <v>120</v>
      </c>
      <c r="CB11" s="11">
        <v>120</v>
      </c>
      <c r="CC11" s="11">
        <v>120</v>
      </c>
      <c r="CD11" s="11">
        <v>120</v>
      </c>
      <c r="CE11" s="11">
        <v>120</v>
      </c>
      <c r="CF11" s="11">
        <v>0</v>
      </c>
      <c r="CG11" s="11">
        <v>120</v>
      </c>
      <c r="CH11" s="11">
        <v>120</v>
      </c>
      <c r="CI11" s="11">
        <v>120</v>
      </c>
      <c r="CJ11" s="11">
        <v>120</v>
      </c>
      <c r="CK11" s="11">
        <v>0</v>
      </c>
      <c r="CL11" s="49">
        <f t="shared" si="2"/>
        <v>1200</v>
      </c>
      <c r="CM11" s="11"/>
      <c r="CN11" s="11"/>
      <c r="CO11" s="11"/>
      <c r="CP11" s="11"/>
      <c r="CQ11" s="11"/>
      <c r="CR11" s="11"/>
      <c r="CS11" s="11"/>
      <c r="CT11" s="11"/>
      <c r="CU11" s="11"/>
      <c r="CV11" s="11"/>
      <c r="CW11" s="11"/>
      <c r="CX11" s="11"/>
      <c r="CY11" s="26">
        <f t="shared" si="3"/>
        <v>0</v>
      </c>
      <c r="CZ11" s="15"/>
      <c r="DA11" s="11"/>
      <c r="DB11" s="11"/>
      <c r="DC11" s="11"/>
      <c r="DD11" s="11"/>
      <c r="DE11" s="11"/>
      <c r="DF11" s="11"/>
      <c r="DG11" s="11"/>
      <c r="DH11" s="11"/>
      <c r="DI11" s="11"/>
      <c r="DJ11" s="11"/>
      <c r="DK11" s="11"/>
      <c r="DL11" s="26">
        <f t="shared" si="4"/>
        <v>0</v>
      </c>
    </row>
    <row r="12" spans="1:116">
      <c r="A12" s="47" t="s">
        <v>1020</v>
      </c>
      <c r="B12" s="49" t="s">
        <v>2063</v>
      </c>
      <c r="C12" s="4" t="s">
        <v>1009</v>
      </c>
      <c r="D12" s="4" t="s">
        <v>1010</v>
      </c>
      <c r="E12" s="4" t="s">
        <v>1024</v>
      </c>
      <c r="F12" s="161" t="s">
        <v>343</v>
      </c>
      <c r="G12" s="164" t="s">
        <v>1593</v>
      </c>
      <c r="H12" s="15">
        <v>200</v>
      </c>
      <c r="I12" s="11"/>
      <c r="J12" s="11"/>
      <c r="K12" s="11"/>
      <c r="L12" s="11"/>
      <c r="M12" s="11"/>
      <c r="N12" s="11"/>
      <c r="O12" s="11"/>
      <c r="P12" s="11"/>
      <c r="Q12" s="26">
        <f t="shared" si="0"/>
        <v>200</v>
      </c>
      <c r="R12" s="15"/>
      <c r="S12" s="11"/>
      <c r="T12" s="11">
        <v>200</v>
      </c>
      <c r="U12" s="11"/>
      <c r="V12" s="11"/>
      <c r="W12" s="11"/>
      <c r="X12" s="11"/>
      <c r="Y12" s="11"/>
      <c r="Z12" s="49">
        <f t="shared" si="1"/>
        <v>200</v>
      </c>
      <c r="AA12" s="11"/>
      <c r="AB12" s="11"/>
      <c r="AC12" s="11">
        <v>200</v>
      </c>
      <c r="AD12" s="11"/>
      <c r="AE12" s="11"/>
      <c r="AF12" s="11"/>
      <c r="AG12" s="49">
        <f t="shared" si="5"/>
        <v>0</v>
      </c>
      <c r="AH12" s="11"/>
      <c r="AI12" s="11"/>
      <c r="AJ12" s="11"/>
      <c r="AK12" s="11"/>
      <c r="AL12" s="49">
        <f t="shared" si="6"/>
        <v>0</v>
      </c>
      <c r="AM12" s="11"/>
      <c r="AN12" s="11"/>
      <c r="AO12" s="11"/>
      <c r="AP12" s="11"/>
      <c r="AQ12" s="11"/>
      <c r="AR12" s="49">
        <f t="shared" si="7"/>
        <v>0</v>
      </c>
      <c r="AS12" s="11"/>
      <c r="AT12" s="11"/>
      <c r="AU12" s="11"/>
      <c r="AV12" s="11"/>
      <c r="AW12" s="11"/>
      <c r="AX12" s="11"/>
      <c r="AY12" s="11"/>
      <c r="AZ12" s="11"/>
      <c r="BA12" s="11"/>
      <c r="BB12" s="11"/>
      <c r="BC12" s="49">
        <f t="shared" si="8"/>
        <v>0</v>
      </c>
      <c r="BD12" s="11"/>
      <c r="BE12" s="11"/>
      <c r="BF12" s="11"/>
      <c r="BG12" s="11"/>
      <c r="BH12" s="11"/>
      <c r="BI12" s="11"/>
      <c r="BJ12" s="11"/>
      <c r="BK12" s="49">
        <f t="shared" si="9"/>
        <v>0</v>
      </c>
      <c r="BL12" s="11"/>
      <c r="BM12" s="11"/>
      <c r="BN12" s="11"/>
      <c r="BO12" s="11"/>
      <c r="BP12" s="11"/>
      <c r="BQ12" s="49">
        <f t="shared" si="10"/>
        <v>0</v>
      </c>
      <c r="BR12" s="11">
        <v>200</v>
      </c>
      <c r="BS12" s="11"/>
      <c r="BT12" s="11"/>
      <c r="BU12" s="11"/>
      <c r="BV12" s="11"/>
      <c r="BW12" s="11"/>
      <c r="BX12" s="47">
        <f t="shared" si="11"/>
        <v>0</v>
      </c>
      <c r="BY12" s="49">
        <f t="shared" si="12"/>
        <v>200</v>
      </c>
      <c r="BZ12" s="11">
        <v>20</v>
      </c>
      <c r="CA12" s="11">
        <v>20</v>
      </c>
      <c r="CB12" s="11">
        <v>20</v>
      </c>
      <c r="CC12" s="11">
        <v>20</v>
      </c>
      <c r="CD12" s="11">
        <v>20</v>
      </c>
      <c r="CE12" s="11">
        <v>20</v>
      </c>
      <c r="CF12" s="11">
        <v>0</v>
      </c>
      <c r="CG12" s="11">
        <v>20</v>
      </c>
      <c r="CH12" s="11">
        <v>20</v>
      </c>
      <c r="CI12" s="11">
        <v>20</v>
      </c>
      <c r="CJ12" s="11">
        <v>20</v>
      </c>
      <c r="CK12" s="11">
        <v>0</v>
      </c>
      <c r="CL12" s="49">
        <f t="shared" si="2"/>
        <v>200</v>
      </c>
      <c r="CM12" s="11"/>
      <c r="CN12" s="11"/>
      <c r="CO12" s="11"/>
      <c r="CP12" s="11"/>
      <c r="CQ12" s="11"/>
      <c r="CR12" s="11"/>
      <c r="CS12" s="11"/>
      <c r="CT12" s="11"/>
      <c r="CU12" s="11"/>
      <c r="CV12" s="11"/>
      <c r="CW12" s="11"/>
      <c r="CX12" s="11"/>
      <c r="CY12" s="26">
        <f t="shared" si="3"/>
        <v>0</v>
      </c>
      <c r="CZ12" s="15"/>
      <c r="DA12" s="11"/>
      <c r="DB12" s="11"/>
      <c r="DC12" s="11"/>
      <c r="DD12" s="11"/>
      <c r="DE12" s="11"/>
      <c r="DF12" s="11"/>
      <c r="DG12" s="11"/>
      <c r="DH12" s="11"/>
      <c r="DI12" s="11"/>
      <c r="DJ12" s="11"/>
      <c r="DK12" s="11"/>
      <c r="DL12" s="26">
        <f t="shared" si="4"/>
        <v>0</v>
      </c>
    </row>
    <row r="13" spans="1:116">
      <c r="A13" s="47" t="s">
        <v>1020</v>
      </c>
      <c r="B13" s="49" t="s">
        <v>2064</v>
      </c>
      <c r="C13" s="4" t="s">
        <v>1009</v>
      </c>
      <c r="D13" s="4" t="s">
        <v>1010</v>
      </c>
      <c r="E13" s="4" t="s">
        <v>2065</v>
      </c>
      <c r="F13" s="161" t="s">
        <v>343</v>
      </c>
      <c r="G13" s="164" t="s">
        <v>1593</v>
      </c>
      <c r="H13" s="15">
        <v>0</v>
      </c>
      <c r="I13" s="11"/>
      <c r="J13" s="11"/>
      <c r="K13" s="11"/>
      <c r="L13" s="11"/>
      <c r="M13" s="11"/>
      <c r="N13" s="11"/>
      <c r="O13" s="11"/>
      <c r="P13" s="11"/>
      <c r="Q13" s="26">
        <f t="shared" si="0"/>
        <v>0</v>
      </c>
      <c r="R13" s="15"/>
      <c r="S13" s="11"/>
      <c r="T13" s="11">
        <v>0</v>
      </c>
      <c r="U13" s="11"/>
      <c r="V13" s="11"/>
      <c r="W13" s="11"/>
      <c r="X13" s="11"/>
      <c r="Y13" s="11"/>
      <c r="Z13" s="49">
        <f t="shared" si="1"/>
        <v>0</v>
      </c>
      <c r="AA13" s="11"/>
      <c r="AB13" s="11"/>
      <c r="AC13" s="11">
        <v>0</v>
      </c>
      <c r="AD13" s="11"/>
      <c r="AE13" s="11"/>
      <c r="AF13" s="11"/>
      <c r="AG13" s="49">
        <f t="shared" si="5"/>
        <v>0</v>
      </c>
      <c r="AH13" s="11"/>
      <c r="AI13" s="11"/>
      <c r="AJ13" s="11"/>
      <c r="AK13" s="11"/>
      <c r="AL13" s="49">
        <f t="shared" si="6"/>
        <v>0</v>
      </c>
      <c r="AM13" s="11"/>
      <c r="AN13" s="11"/>
      <c r="AO13" s="11"/>
      <c r="AP13" s="11"/>
      <c r="AQ13" s="11"/>
      <c r="AR13" s="49">
        <f t="shared" si="7"/>
        <v>0</v>
      </c>
      <c r="AS13" s="11"/>
      <c r="AT13" s="11"/>
      <c r="AU13" s="11"/>
      <c r="AV13" s="11"/>
      <c r="AW13" s="11"/>
      <c r="AX13" s="11"/>
      <c r="AY13" s="11"/>
      <c r="AZ13" s="11"/>
      <c r="BA13" s="11"/>
      <c r="BB13" s="11"/>
      <c r="BC13" s="49">
        <f t="shared" si="8"/>
        <v>0</v>
      </c>
      <c r="BD13" s="11"/>
      <c r="BE13" s="11"/>
      <c r="BF13" s="11"/>
      <c r="BG13" s="11"/>
      <c r="BH13" s="11"/>
      <c r="BI13" s="11"/>
      <c r="BJ13" s="11"/>
      <c r="BK13" s="49">
        <f t="shared" si="9"/>
        <v>0</v>
      </c>
      <c r="BL13" s="11"/>
      <c r="BM13" s="11"/>
      <c r="BN13" s="11"/>
      <c r="BO13" s="11"/>
      <c r="BP13" s="11"/>
      <c r="BQ13" s="49">
        <f t="shared" si="10"/>
        <v>0</v>
      </c>
      <c r="BR13" s="11">
        <v>0</v>
      </c>
      <c r="BS13" s="11"/>
      <c r="BT13" s="11"/>
      <c r="BU13" s="11"/>
      <c r="BV13" s="11"/>
      <c r="BW13" s="11"/>
      <c r="BX13" s="47">
        <f t="shared" si="11"/>
        <v>0</v>
      </c>
      <c r="BY13" s="49">
        <f t="shared" si="12"/>
        <v>0</v>
      </c>
      <c r="BZ13" s="11"/>
      <c r="CA13" s="11"/>
      <c r="CB13" s="11"/>
      <c r="CC13" s="11"/>
      <c r="CD13" s="11"/>
      <c r="CE13" s="11"/>
      <c r="CF13" s="11"/>
      <c r="CG13" s="11"/>
      <c r="CH13" s="11"/>
      <c r="CI13" s="11"/>
      <c r="CJ13" s="11"/>
      <c r="CK13" s="11"/>
      <c r="CL13" s="49">
        <f t="shared" si="2"/>
        <v>0</v>
      </c>
      <c r="CM13" s="11"/>
      <c r="CN13" s="11"/>
      <c r="CO13" s="11"/>
      <c r="CP13" s="11"/>
      <c r="CQ13" s="11"/>
      <c r="CR13" s="11"/>
      <c r="CS13" s="11"/>
      <c r="CT13" s="11"/>
      <c r="CU13" s="11"/>
      <c r="CV13" s="11"/>
      <c r="CW13" s="11"/>
      <c r="CX13" s="11"/>
      <c r="CY13" s="26">
        <f t="shared" si="3"/>
        <v>0</v>
      </c>
      <c r="CZ13" s="15"/>
      <c r="DA13" s="11"/>
      <c r="DB13" s="11"/>
      <c r="DC13" s="11"/>
      <c r="DD13" s="11"/>
      <c r="DE13" s="11"/>
      <c r="DF13" s="11"/>
      <c r="DG13" s="11"/>
      <c r="DH13" s="11"/>
      <c r="DI13" s="11"/>
      <c r="DJ13" s="11"/>
      <c r="DK13" s="11"/>
      <c r="DL13" s="26">
        <f t="shared" si="4"/>
        <v>0</v>
      </c>
    </row>
    <row r="14" spans="1:116">
      <c r="A14" s="47" t="s">
        <v>1020</v>
      </c>
      <c r="B14" s="49" t="s">
        <v>2066</v>
      </c>
      <c r="C14" s="4" t="s">
        <v>1009</v>
      </c>
      <c r="D14" s="4" t="s">
        <v>1010</v>
      </c>
      <c r="E14" s="4" t="s">
        <v>1025</v>
      </c>
      <c r="F14" s="161" t="s">
        <v>343</v>
      </c>
      <c r="G14" s="164" t="s">
        <v>1593</v>
      </c>
      <c r="H14" s="15">
        <v>0</v>
      </c>
      <c r="I14" s="11"/>
      <c r="J14" s="11"/>
      <c r="K14" s="11"/>
      <c r="L14" s="11"/>
      <c r="M14" s="11"/>
      <c r="N14" s="11"/>
      <c r="O14" s="11"/>
      <c r="P14" s="11"/>
      <c r="Q14" s="26">
        <f t="shared" si="0"/>
        <v>0</v>
      </c>
      <c r="R14" s="15"/>
      <c r="S14" s="11"/>
      <c r="T14" s="11">
        <v>0</v>
      </c>
      <c r="U14" s="11"/>
      <c r="V14" s="11"/>
      <c r="W14" s="11"/>
      <c r="X14" s="11"/>
      <c r="Y14" s="11"/>
      <c r="Z14" s="49">
        <f t="shared" si="1"/>
        <v>0</v>
      </c>
      <c r="AA14" s="11"/>
      <c r="AB14" s="11"/>
      <c r="AC14" s="11">
        <v>0</v>
      </c>
      <c r="AD14" s="11"/>
      <c r="AE14" s="11"/>
      <c r="AF14" s="11"/>
      <c r="AG14" s="49">
        <f t="shared" si="5"/>
        <v>0</v>
      </c>
      <c r="AH14" s="11"/>
      <c r="AI14" s="11"/>
      <c r="AJ14" s="11"/>
      <c r="AK14" s="11"/>
      <c r="AL14" s="49">
        <f t="shared" si="6"/>
        <v>0</v>
      </c>
      <c r="AM14" s="11"/>
      <c r="AN14" s="11"/>
      <c r="AO14" s="11"/>
      <c r="AP14" s="11"/>
      <c r="AQ14" s="11"/>
      <c r="AR14" s="49">
        <f t="shared" si="7"/>
        <v>0</v>
      </c>
      <c r="AS14" s="11"/>
      <c r="AT14" s="11"/>
      <c r="AU14" s="11"/>
      <c r="AV14" s="11"/>
      <c r="AW14" s="11"/>
      <c r="AX14" s="11"/>
      <c r="AY14" s="11"/>
      <c r="AZ14" s="11"/>
      <c r="BA14" s="11"/>
      <c r="BB14" s="11"/>
      <c r="BC14" s="49">
        <f t="shared" si="8"/>
        <v>0</v>
      </c>
      <c r="BD14" s="11"/>
      <c r="BE14" s="11"/>
      <c r="BF14" s="11"/>
      <c r="BG14" s="11"/>
      <c r="BH14" s="11"/>
      <c r="BI14" s="11"/>
      <c r="BJ14" s="11"/>
      <c r="BK14" s="49">
        <f t="shared" si="9"/>
        <v>0</v>
      </c>
      <c r="BL14" s="11"/>
      <c r="BM14" s="11"/>
      <c r="BN14" s="11"/>
      <c r="BO14" s="11"/>
      <c r="BP14" s="11"/>
      <c r="BQ14" s="49">
        <f t="shared" si="10"/>
        <v>0</v>
      </c>
      <c r="BR14" s="11">
        <v>0</v>
      </c>
      <c r="BS14" s="11"/>
      <c r="BT14" s="11"/>
      <c r="BU14" s="11"/>
      <c r="BV14" s="11"/>
      <c r="BW14" s="11"/>
      <c r="BX14" s="47">
        <f t="shared" si="11"/>
        <v>0</v>
      </c>
      <c r="BY14" s="49">
        <f t="shared" si="12"/>
        <v>0</v>
      </c>
      <c r="BZ14" s="11"/>
      <c r="CA14" s="11"/>
      <c r="CB14" s="11"/>
      <c r="CC14" s="11"/>
      <c r="CD14" s="11"/>
      <c r="CE14" s="11"/>
      <c r="CF14" s="11"/>
      <c r="CG14" s="11"/>
      <c r="CH14" s="11"/>
      <c r="CI14" s="11"/>
      <c r="CJ14" s="11"/>
      <c r="CK14" s="11"/>
      <c r="CL14" s="49">
        <f t="shared" si="2"/>
        <v>0</v>
      </c>
      <c r="CM14" s="11"/>
      <c r="CN14" s="11"/>
      <c r="CO14" s="11"/>
      <c r="CP14" s="11"/>
      <c r="CQ14" s="11"/>
      <c r="CR14" s="11"/>
      <c r="CS14" s="11"/>
      <c r="CT14" s="11"/>
      <c r="CU14" s="11"/>
      <c r="CV14" s="11"/>
      <c r="CW14" s="11"/>
      <c r="CX14" s="11"/>
      <c r="CY14" s="26">
        <f t="shared" si="3"/>
        <v>0</v>
      </c>
      <c r="CZ14" s="15"/>
      <c r="DA14" s="11"/>
      <c r="DB14" s="11"/>
      <c r="DC14" s="11"/>
      <c r="DD14" s="11"/>
      <c r="DE14" s="11"/>
      <c r="DF14" s="11"/>
      <c r="DG14" s="11"/>
      <c r="DH14" s="11"/>
      <c r="DI14" s="11"/>
      <c r="DJ14" s="11"/>
      <c r="DK14" s="11"/>
      <c r="DL14" s="26">
        <f t="shared" si="4"/>
        <v>0</v>
      </c>
    </row>
    <row r="15" spans="1:116">
      <c r="A15" s="47" t="s">
        <v>1026</v>
      </c>
      <c r="B15" s="49" t="s">
        <v>2067</v>
      </c>
      <c r="C15" s="4" t="s">
        <v>1009</v>
      </c>
      <c r="D15" s="4" t="s">
        <v>1010</v>
      </c>
      <c r="E15" s="4" t="s">
        <v>2068</v>
      </c>
      <c r="F15" s="161" t="s">
        <v>343</v>
      </c>
      <c r="G15" s="164" t="s">
        <v>1593</v>
      </c>
      <c r="H15" s="15">
        <v>500</v>
      </c>
      <c r="I15" s="11"/>
      <c r="J15" s="11"/>
      <c r="K15" s="11"/>
      <c r="L15" s="11"/>
      <c r="M15" s="11"/>
      <c r="N15" s="11"/>
      <c r="O15" s="11"/>
      <c r="P15" s="11"/>
      <c r="Q15" s="26">
        <f t="shared" si="0"/>
        <v>500</v>
      </c>
      <c r="R15" s="15"/>
      <c r="S15" s="11"/>
      <c r="T15" s="11">
        <v>500</v>
      </c>
      <c r="U15" s="11"/>
      <c r="V15" s="11"/>
      <c r="W15" s="11"/>
      <c r="X15" s="11"/>
      <c r="Y15" s="11"/>
      <c r="Z15" s="49">
        <f t="shared" si="1"/>
        <v>500</v>
      </c>
      <c r="AA15" s="11"/>
      <c r="AB15" s="11"/>
      <c r="AC15" s="11">
        <v>500</v>
      </c>
      <c r="AD15" s="11"/>
      <c r="AE15" s="11"/>
      <c r="AF15" s="11"/>
      <c r="AG15" s="49">
        <f t="shared" si="5"/>
        <v>0</v>
      </c>
      <c r="AH15" s="11"/>
      <c r="AI15" s="11"/>
      <c r="AJ15" s="11"/>
      <c r="AK15" s="11"/>
      <c r="AL15" s="49">
        <f t="shared" si="6"/>
        <v>0</v>
      </c>
      <c r="AM15" s="11"/>
      <c r="AN15" s="11"/>
      <c r="AO15" s="11"/>
      <c r="AP15" s="11"/>
      <c r="AQ15" s="11"/>
      <c r="AR15" s="49">
        <f t="shared" si="7"/>
        <v>0</v>
      </c>
      <c r="AS15" s="11"/>
      <c r="AT15" s="11"/>
      <c r="AU15" s="11"/>
      <c r="AV15" s="11"/>
      <c r="AW15" s="11"/>
      <c r="AX15" s="11"/>
      <c r="AY15" s="11"/>
      <c r="AZ15" s="11"/>
      <c r="BA15" s="11"/>
      <c r="BB15" s="11"/>
      <c r="BC15" s="49">
        <f t="shared" si="8"/>
        <v>0</v>
      </c>
      <c r="BD15" s="11"/>
      <c r="BE15" s="11"/>
      <c r="BF15" s="11"/>
      <c r="BG15" s="11"/>
      <c r="BH15" s="11"/>
      <c r="BI15" s="11"/>
      <c r="BJ15" s="11"/>
      <c r="BK15" s="49">
        <f t="shared" si="9"/>
        <v>0</v>
      </c>
      <c r="BL15" s="11"/>
      <c r="BM15" s="11"/>
      <c r="BN15" s="11"/>
      <c r="BO15" s="11"/>
      <c r="BP15" s="11"/>
      <c r="BQ15" s="49">
        <f t="shared" si="10"/>
        <v>0</v>
      </c>
      <c r="BR15" s="11">
        <v>500</v>
      </c>
      <c r="BS15" s="11"/>
      <c r="BT15" s="11"/>
      <c r="BU15" s="11"/>
      <c r="BV15" s="11"/>
      <c r="BW15" s="11"/>
      <c r="BX15" s="47">
        <f t="shared" si="11"/>
        <v>0</v>
      </c>
      <c r="BY15" s="49">
        <f t="shared" si="12"/>
        <v>500</v>
      </c>
      <c r="BZ15" s="11">
        <v>50</v>
      </c>
      <c r="CA15" s="11">
        <v>50</v>
      </c>
      <c r="CB15" s="11">
        <v>50</v>
      </c>
      <c r="CC15" s="11">
        <v>50</v>
      </c>
      <c r="CD15" s="11">
        <v>50</v>
      </c>
      <c r="CE15" s="11">
        <v>50</v>
      </c>
      <c r="CF15" s="11">
        <v>0</v>
      </c>
      <c r="CG15" s="11">
        <v>50</v>
      </c>
      <c r="CH15" s="11">
        <v>50</v>
      </c>
      <c r="CI15" s="11">
        <v>50</v>
      </c>
      <c r="CJ15" s="11">
        <v>50</v>
      </c>
      <c r="CK15" s="11">
        <v>0</v>
      </c>
      <c r="CL15" s="49">
        <f t="shared" si="2"/>
        <v>500</v>
      </c>
      <c r="CM15" s="11"/>
      <c r="CN15" s="11"/>
      <c r="CO15" s="11"/>
      <c r="CP15" s="11"/>
      <c r="CQ15" s="11"/>
      <c r="CR15" s="11"/>
      <c r="CS15" s="11"/>
      <c r="CT15" s="11"/>
      <c r="CU15" s="11"/>
      <c r="CV15" s="11"/>
      <c r="CW15" s="11"/>
      <c r="CX15" s="11"/>
      <c r="CY15" s="26">
        <f t="shared" si="3"/>
        <v>0</v>
      </c>
      <c r="CZ15" s="15"/>
      <c r="DA15" s="11"/>
      <c r="DB15" s="11"/>
      <c r="DC15" s="11"/>
      <c r="DD15" s="11"/>
      <c r="DE15" s="11"/>
      <c r="DF15" s="11"/>
      <c r="DG15" s="11"/>
      <c r="DH15" s="11"/>
      <c r="DI15" s="11"/>
      <c r="DJ15" s="11"/>
      <c r="DK15" s="11"/>
      <c r="DL15" s="26">
        <f t="shared" si="4"/>
        <v>0</v>
      </c>
    </row>
    <row r="16" spans="1:116">
      <c r="A16" s="47" t="s">
        <v>1028</v>
      </c>
      <c r="B16" s="49" t="s">
        <v>2069</v>
      </c>
      <c r="C16" s="4" t="s">
        <v>1009</v>
      </c>
      <c r="D16" s="4" t="s">
        <v>1010</v>
      </c>
      <c r="E16" s="4" t="s">
        <v>1029</v>
      </c>
      <c r="F16" s="5" t="s">
        <v>343</v>
      </c>
      <c r="G16" s="4" t="s">
        <v>2148</v>
      </c>
      <c r="H16" s="15">
        <v>254</v>
      </c>
      <c r="I16" s="11"/>
      <c r="J16" s="11"/>
      <c r="K16" s="11"/>
      <c r="L16" s="11"/>
      <c r="M16" s="11"/>
      <c r="N16" s="11"/>
      <c r="O16" s="11"/>
      <c r="P16" s="11"/>
      <c r="Q16" s="26">
        <f t="shared" si="0"/>
        <v>254</v>
      </c>
      <c r="R16" s="15"/>
      <c r="S16" s="11"/>
      <c r="T16" s="11">
        <v>254</v>
      </c>
      <c r="U16" s="11"/>
      <c r="V16" s="11"/>
      <c r="W16" s="11"/>
      <c r="X16" s="11"/>
      <c r="Y16" s="11"/>
      <c r="Z16" s="49">
        <f t="shared" si="1"/>
        <v>254</v>
      </c>
      <c r="AA16" s="11"/>
      <c r="AB16" s="11"/>
      <c r="AC16" s="11">
        <v>254</v>
      </c>
      <c r="AD16" s="11"/>
      <c r="AE16" s="11"/>
      <c r="AF16" s="11"/>
      <c r="AG16" s="49">
        <f t="shared" si="5"/>
        <v>0</v>
      </c>
      <c r="AH16" s="11"/>
      <c r="AI16" s="11"/>
      <c r="AJ16" s="11"/>
      <c r="AK16" s="11"/>
      <c r="AL16" s="49">
        <f t="shared" si="6"/>
        <v>0</v>
      </c>
      <c r="AM16" s="11"/>
      <c r="AN16" s="11"/>
      <c r="AO16" s="11"/>
      <c r="AP16" s="11"/>
      <c r="AQ16" s="11"/>
      <c r="AR16" s="49">
        <f t="shared" si="7"/>
        <v>0</v>
      </c>
      <c r="AS16" s="11"/>
      <c r="AT16" s="11"/>
      <c r="AU16" s="11"/>
      <c r="AV16" s="11"/>
      <c r="AW16" s="11"/>
      <c r="AX16" s="11"/>
      <c r="AY16" s="11"/>
      <c r="AZ16" s="11"/>
      <c r="BA16" s="11"/>
      <c r="BB16" s="11"/>
      <c r="BC16" s="49">
        <f t="shared" si="8"/>
        <v>0</v>
      </c>
      <c r="BD16" s="11"/>
      <c r="BE16" s="11"/>
      <c r="BF16" s="11"/>
      <c r="BG16" s="11"/>
      <c r="BH16" s="11"/>
      <c r="BI16" s="11"/>
      <c r="BJ16" s="11"/>
      <c r="BK16" s="49">
        <f t="shared" si="9"/>
        <v>0</v>
      </c>
      <c r="BL16" s="11"/>
      <c r="BM16" s="11"/>
      <c r="BN16" s="11"/>
      <c r="BO16" s="11"/>
      <c r="BP16" s="11"/>
      <c r="BQ16" s="49">
        <f t="shared" si="10"/>
        <v>0</v>
      </c>
      <c r="BR16" s="11">
        <v>254</v>
      </c>
      <c r="BS16" s="11"/>
      <c r="BT16" s="11"/>
      <c r="BU16" s="11"/>
      <c r="BV16" s="11"/>
      <c r="BW16" s="11"/>
      <c r="BX16" s="47">
        <f t="shared" si="11"/>
        <v>0</v>
      </c>
      <c r="BY16" s="49">
        <f t="shared" si="12"/>
        <v>254</v>
      </c>
      <c r="BZ16" s="11">
        <v>25.4</v>
      </c>
      <c r="CA16" s="11">
        <v>25.4</v>
      </c>
      <c r="CB16" s="11">
        <v>25.4</v>
      </c>
      <c r="CC16" s="11">
        <v>25.4</v>
      </c>
      <c r="CD16" s="11">
        <v>25.4</v>
      </c>
      <c r="CE16" s="11">
        <v>25.4</v>
      </c>
      <c r="CF16" s="11">
        <v>0</v>
      </c>
      <c r="CG16" s="11">
        <v>25.4</v>
      </c>
      <c r="CH16" s="11">
        <v>25.4</v>
      </c>
      <c r="CI16" s="11">
        <v>25.4</v>
      </c>
      <c r="CJ16" s="11">
        <v>25.4</v>
      </c>
      <c r="CK16" s="11">
        <v>0</v>
      </c>
      <c r="CL16" s="49">
        <f t="shared" si="2"/>
        <v>254.00000000000003</v>
      </c>
      <c r="CM16" s="11"/>
      <c r="CN16" s="11"/>
      <c r="CO16" s="11"/>
      <c r="CP16" s="11"/>
      <c r="CQ16" s="11"/>
      <c r="CR16" s="11"/>
      <c r="CS16" s="11"/>
      <c r="CT16" s="11"/>
      <c r="CU16" s="11"/>
      <c r="CV16" s="11"/>
      <c r="CW16" s="11"/>
      <c r="CX16" s="11"/>
      <c r="CY16" s="26">
        <f t="shared" si="3"/>
        <v>0</v>
      </c>
      <c r="CZ16" s="15"/>
      <c r="DA16" s="11"/>
      <c r="DB16" s="11"/>
      <c r="DC16" s="11"/>
      <c r="DD16" s="11"/>
      <c r="DE16" s="11"/>
      <c r="DF16" s="11"/>
      <c r="DG16" s="11"/>
      <c r="DH16" s="11"/>
      <c r="DI16" s="11"/>
      <c r="DJ16" s="11"/>
      <c r="DK16" s="11"/>
      <c r="DL16" s="26">
        <f t="shared" si="4"/>
        <v>0</v>
      </c>
    </row>
    <row r="17" spans="1:116">
      <c r="A17" s="47"/>
      <c r="B17" s="49"/>
      <c r="C17" s="4"/>
      <c r="D17" s="4"/>
      <c r="E17" s="4"/>
      <c r="F17" s="5"/>
      <c r="G17" s="4"/>
      <c r="H17" s="15"/>
      <c r="I17" s="11"/>
      <c r="J17" s="11"/>
      <c r="K17" s="11"/>
      <c r="L17" s="11"/>
      <c r="M17" s="11"/>
      <c r="N17" s="11"/>
      <c r="O17" s="11"/>
      <c r="P17" s="11"/>
      <c r="Q17" s="26">
        <f t="shared" si="0"/>
        <v>0</v>
      </c>
      <c r="R17" s="15"/>
      <c r="S17" s="11"/>
      <c r="T17" s="11"/>
      <c r="U17" s="11"/>
      <c r="V17" s="11"/>
      <c r="W17" s="11"/>
      <c r="X17" s="11"/>
      <c r="Y17" s="11"/>
      <c r="Z17" s="49">
        <f t="shared" si="1"/>
        <v>0</v>
      </c>
      <c r="AA17" s="11"/>
      <c r="AB17" s="11"/>
      <c r="AC17" s="11"/>
      <c r="AD17" s="11"/>
      <c r="AE17" s="11"/>
      <c r="AF17" s="11"/>
      <c r="AG17" s="49">
        <f t="shared" si="5"/>
        <v>0</v>
      </c>
      <c r="AH17" s="11"/>
      <c r="AI17" s="11"/>
      <c r="AJ17" s="11"/>
      <c r="AK17" s="11"/>
      <c r="AL17" s="49">
        <f t="shared" si="6"/>
        <v>0</v>
      </c>
      <c r="AM17" s="11"/>
      <c r="AN17" s="11"/>
      <c r="AO17" s="11"/>
      <c r="AP17" s="11"/>
      <c r="AQ17" s="11"/>
      <c r="AR17" s="49">
        <f t="shared" si="7"/>
        <v>0</v>
      </c>
      <c r="AS17" s="11"/>
      <c r="AT17" s="11"/>
      <c r="AU17" s="11"/>
      <c r="AV17" s="11"/>
      <c r="AW17" s="11"/>
      <c r="AX17" s="11"/>
      <c r="AY17" s="11"/>
      <c r="AZ17" s="11"/>
      <c r="BA17" s="11"/>
      <c r="BB17" s="11"/>
      <c r="BC17" s="49">
        <f t="shared" si="8"/>
        <v>0</v>
      </c>
      <c r="BD17" s="11"/>
      <c r="BE17" s="11"/>
      <c r="BF17" s="11"/>
      <c r="BG17" s="11"/>
      <c r="BH17" s="11"/>
      <c r="BI17" s="11"/>
      <c r="BJ17" s="11"/>
      <c r="BK17" s="49">
        <f t="shared" si="9"/>
        <v>0</v>
      </c>
      <c r="BL17" s="11"/>
      <c r="BM17" s="11"/>
      <c r="BN17" s="11"/>
      <c r="BO17" s="11"/>
      <c r="BP17" s="11"/>
      <c r="BQ17" s="49">
        <f t="shared" si="10"/>
        <v>0</v>
      </c>
      <c r="BR17" s="11"/>
      <c r="BS17" s="11"/>
      <c r="BT17" s="11"/>
      <c r="BU17" s="11"/>
      <c r="BV17" s="11"/>
      <c r="BW17" s="11"/>
      <c r="BX17" s="47">
        <f t="shared" si="11"/>
        <v>0</v>
      </c>
      <c r="BY17" s="49">
        <f t="shared" si="12"/>
        <v>0</v>
      </c>
      <c r="BZ17" s="11"/>
      <c r="CA17" s="11"/>
      <c r="CB17" s="11"/>
      <c r="CC17" s="11"/>
      <c r="CD17" s="11"/>
      <c r="CE17" s="11"/>
      <c r="CF17" s="11"/>
      <c r="CG17" s="11"/>
      <c r="CH17" s="11"/>
      <c r="CI17" s="11"/>
      <c r="CJ17" s="11"/>
      <c r="CK17" s="11"/>
      <c r="CL17" s="49">
        <f t="shared" si="2"/>
        <v>0</v>
      </c>
      <c r="CM17" s="11"/>
      <c r="CN17" s="11"/>
      <c r="CO17" s="11"/>
      <c r="CP17" s="11"/>
      <c r="CQ17" s="11"/>
      <c r="CR17" s="11"/>
      <c r="CS17" s="11"/>
      <c r="CT17" s="11"/>
      <c r="CU17" s="11"/>
      <c r="CV17" s="11"/>
      <c r="CW17" s="11"/>
      <c r="CX17" s="11"/>
      <c r="CY17" s="26">
        <f t="shared" si="3"/>
        <v>0</v>
      </c>
      <c r="CZ17" s="15"/>
      <c r="DA17" s="11"/>
      <c r="DB17" s="11"/>
      <c r="DC17" s="11"/>
      <c r="DD17" s="11"/>
      <c r="DE17" s="11"/>
      <c r="DF17" s="11"/>
      <c r="DG17" s="11"/>
      <c r="DH17" s="11"/>
      <c r="DI17" s="11"/>
      <c r="DJ17" s="11"/>
      <c r="DK17" s="11"/>
      <c r="DL17" s="26">
        <f t="shared" si="4"/>
        <v>0</v>
      </c>
    </row>
    <row r="18" spans="1:116">
      <c r="A18" s="47"/>
      <c r="B18" s="49"/>
      <c r="C18" s="4"/>
      <c r="D18" s="4"/>
      <c r="E18" s="4"/>
      <c r="F18" s="5"/>
      <c r="G18" s="4"/>
      <c r="H18" s="15"/>
      <c r="I18" s="11"/>
      <c r="J18" s="11"/>
      <c r="K18" s="11"/>
      <c r="L18" s="11"/>
      <c r="M18" s="11"/>
      <c r="N18" s="11"/>
      <c r="O18" s="11"/>
      <c r="P18" s="11"/>
      <c r="Q18" s="26">
        <f t="shared" si="0"/>
        <v>0</v>
      </c>
      <c r="R18" s="15"/>
      <c r="S18" s="11"/>
      <c r="T18" s="11"/>
      <c r="U18" s="11"/>
      <c r="V18" s="11"/>
      <c r="W18" s="11"/>
      <c r="X18" s="11"/>
      <c r="Y18" s="11"/>
      <c r="Z18" s="49">
        <f t="shared" si="1"/>
        <v>0</v>
      </c>
      <c r="AA18" s="11"/>
      <c r="AB18" s="11"/>
      <c r="AC18" s="11"/>
      <c r="AD18" s="11"/>
      <c r="AE18" s="11"/>
      <c r="AF18" s="11"/>
      <c r="AG18" s="49">
        <f t="shared" si="5"/>
        <v>0</v>
      </c>
      <c r="AH18" s="11"/>
      <c r="AI18" s="11"/>
      <c r="AJ18" s="11"/>
      <c r="AK18" s="11"/>
      <c r="AL18" s="49">
        <f t="shared" si="6"/>
        <v>0</v>
      </c>
      <c r="AM18" s="11"/>
      <c r="AN18" s="11"/>
      <c r="AO18" s="11"/>
      <c r="AP18" s="11"/>
      <c r="AQ18" s="11"/>
      <c r="AR18" s="49">
        <f t="shared" si="7"/>
        <v>0</v>
      </c>
      <c r="AS18" s="11"/>
      <c r="AT18" s="11"/>
      <c r="AU18" s="11"/>
      <c r="AV18" s="11"/>
      <c r="AW18" s="11"/>
      <c r="AX18" s="11"/>
      <c r="AY18" s="11"/>
      <c r="AZ18" s="11"/>
      <c r="BA18" s="11"/>
      <c r="BB18" s="11"/>
      <c r="BC18" s="49">
        <f t="shared" si="8"/>
        <v>0</v>
      </c>
      <c r="BD18" s="11"/>
      <c r="BE18" s="11"/>
      <c r="BF18" s="11"/>
      <c r="BG18" s="11"/>
      <c r="BH18" s="11"/>
      <c r="BI18" s="11"/>
      <c r="BJ18" s="11"/>
      <c r="BK18" s="49">
        <f t="shared" si="9"/>
        <v>0</v>
      </c>
      <c r="BL18" s="11"/>
      <c r="BM18" s="11"/>
      <c r="BN18" s="11"/>
      <c r="BO18" s="11"/>
      <c r="BP18" s="11"/>
      <c r="BQ18" s="49">
        <f t="shared" si="10"/>
        <v>0</v>
      </c>
      <c r="BR18" s="11"/>
      <c r="BS18" s="11"/>
      <c r="BT18" s="11"/>
      <c r="BU18" s="11"/>
      <c r="BV18" s="11"/>
      <c r="BW18" s="11"/>
      <c r="BX18" s="47">
        <f t="shared" si="11"/>
        <v>0</v>
      </c>
      <c r="BY18" s="49">
        <f t="shared" si="12"/>
        <v>0</v>
      </c>
      <c r="BZ18" s="11"/>
      <c r="CA18" s="11"/>
      <c r="CB18" s="11"/>
      <c r="CC18" s="11"/>
      <c r="CD18" s="11"/>
      <c r="CE18" s="11"/>
      <c r="CF18" s="11"/>
      <c r="CG18" s="11"/>
      <c r="CH18" s="11"/>
      <c r="CI18" s="11"/>
      <c r="CJ18" s="11"/>
      <c r="CK18" s="11"/>
      <c r="CL18" s="49">
        <f t="shared" si="2"/>
        <v>0</v>
      </c>
      <c r="CM18" s="11"/>
      <c r="CN18" s="11"/>
      <c r="CO18" s="11"/>
      <c r="CP18" s="11"/>
      <c r="CQ18" s="11"/>
      <c r="CR18" s="11"/>
      <c r="CS18" s="11"/>
      <c r="CT18" s="11"/>
      <c r="CU18" s="11"/>
      <c r="CV18" s="11"/>
      <c r="CW18" s="11"/>
      <c r="CX18" s="11"/>
      <c r="CY18" s="26">
        <f t="shared" si="3"/>
        <v>0</v>
      </c>
      <c r="CZ18" s="15"/>
      <c r="DA18" s="11"/>
      <c r="DB18" s="11"/>
      <c r="DC18" s="11"/>
      <c r="DD18" s="11"/>
      <c r="DE18" s="11"/>
      <c r="DF18" s="11"/>
      <c r="DG18" s="11"/>
      <c r="DH18" s="11"/>
      <c r="DI18" s="11"/>
      <c r="DJ18" s="11"/>
      <c r="DK18" s="11"/>
      <c r="DL18" s="26">
        <f t="shared" si="4"/>
        <v>0</v>
      </c>
    </row>
    <row r="19" spans="1:116">
      <c r="A19" s="47"/>
      <c r="B19" s="49"/>
      <c r="C19" s="28" t="s">
        <v>347</v>
      </c>
      <c r="D19" s="28"/>
      <c r="E19" s="28"/>
      <c r="F19" s="26"/>
      <c r="G19" s="28"/>
      <c r="H19" s="47">
        <f t="shared" ref="H19:Y19" si="13">SUM(H3:H18)</f>
        <v>3454</v>
      </c>
      <c r="I19" s="28">
        <f t="shared" si="13"/>
        <v>0</v>
      </c>
      <c r="J19" s="28">
        <f t="shared" si="13"/>
        <v>775</v>
      </c>
      <c r="K19" s="28">
        <f t="shared" si="13"/>
        <v>0</v>
      </c>
      <c r="L19" s="28">
        <f t="shared" si="13"/>
        <v>975</v>
      </c>
      <c r="M19" s="28">
        <f t="shared" si="13"/>
        <v>0</v>
      </c>
      <c r="N19" s="28">
        <f t="shared" si="13"/>
        <v>0</v>
      </c>
      <c r="O19" s="28">
        <f t="shared" si="13"/>
        <v>0</v>
      </c>
      <c r="P19" s="28">
        <f t="shared" si="13"/>
        <v>0</v>
      </c>
      <c r="Q19" s="26">
        <f t="shared" si="13"/>
        <v>5204</v>
      </c>
      <c r="R19" s="47">
        <f t="shared" si="13"/>
        <v>0</v>
      </c>
      <c r="S19" s="28">
        <f t="shared" si="13"/>
        <v>0</v>
      </c>
      <c r="T19" s="28">
        <f t="shared" si="13"/>
        <v>5204</v>
      </c>
      <c r="U19" s="28">
        <f t="shared" si="13"/>
        <v>0</v>
      </c>
      <c r="V19" s="28">
        <f t="shared" si="13"/>
        <v>0</v>
      </c>
      <c r="W19" s="28">
        <f t="shared" si="13"/>
        <v>0</v>
      </c>
      <c r="X19" s="28">
        <f t="shared" si="13"/>
        <v>0</v>
      </c>
      <c r="Y19" s="28">
        <f t="shared" si="13"/>
        <v>0</v>
      </c>
      <c r="Z19" s="49">
        <f t="shared" si="1"/>
        <v>5204</v>
      </c>
      <c r="AA19" s="28">
        <f t="shared" ref="AA19:AF19" si="14">SUM(AA3:AA18)</f>
        <v>1850</v>
      </c>
      <c r="AB19" s="28">
        <f t="shared" si="14"/>
        <v>0</v>
      </c>
      <c r="AC19" s="28">
        <f t="shared" si="14"/>
        <v>3354</v>
      </c>
      <c r="AD19" s="28">
        <f t="shared" si="14"/>
        <v>0</v>
      </c>
      <c r="AE19" s="28">
        <f t="shared" si="14"/>
        <v>0</v>
      </c>
      <c r="AF19" s="28">
        <f t="shared" si="14"/>
        <v>0</v>
      </c>
      <c r="AG19" s="49">
        <f t="shared" si="5"/>
        <v>0</v>
      </c>
      <c r="AH19" s="28">
        <f>SUM(AH3:AH18)</f>
        <v>0</v>
      </c>
      <c r="AI19" s="28">
        <f>SUM(AI3:AI18)</f>
        <v>1850</v>
      </c>
      <c r="AJ19" s="28">
        <f>SUM(AJ3:AJ18)</f>
        <v>0</v>
      </c>
      <c r="AK19" s="28">
        <f>SUM(AK3:AK18)</f>
        <v>0</v>
      </c>
      <c r="AL19" s="49">
        <f t="shared" si="6"/>
        <v>0</v>
      </c>
      <c r="AM19" s="28">
        <f>SUM(AM3:AM18)</f>
        <v>0</v>
      </c>
      <c r="AN19" s="28">
        <f>SUM(AN3:AN18)</f>
        <v>0</v>
      </c>
      <c r="AO19" s="28">
        <f>SUM(AO3:AO18)</f>
        <v>0</v>
      </c>
      <c r="AP19" s="28">
        <f>SUM(AP3:AP18)</f>
        <v>0</v>
      </c>
      <c r="AQ19" s="28">
        <f>SUM(AQ3:AQ18)</f>
        <v>0</v>
      </c>
      <c r="AR19" s="49">
        <f t="shared" si="7"/>
        <v>0</v>
      </c>
      <c r="AS19" s="28">
        <f t="shared" ref="AS19:BB19" si="15">SUM(AS3:AS18)</f>
        <v>0</v>
      </c>
      <c r="AT19" s="28">
        <f t="shared" si="15"/>
        <v>0</v>
      </c>
      <c r="AU19" s="28">
        <f t="shared" si="15"/>
        <v>0</v>
      </c>
      <c r="AV19" s="28">
        <f t="shared" si="15"/>
        <v>0</v>
      </c>
      <c r="AW19" s="28">
        <f t="shared" si="15"/>
        <v>0</v>
      </c>
      <c r="AX19" s="28">
        <f t="shared" si="15"/>
        <v>0</v>
      </c>
      <c r="AY19" s="28">
        <f t="shared" si="15"/>
        <v>0</v>
      </c>
      <c r="AZ19" s="28">
        <f t="shared" si="15"/>
        <v>0</v>
      </c>
      <c r="BA19" s="28">
        <f t="shared" si="15"/>
        <v>0</v>
      </c>
      <c r="BB19" s="28">
        <f t="shared" si="15"/>
        <v>0</v>
      </c>
      <c r="BC19" s="49">
        <f t="shared" si="8"/>
        <v>0</v>
      </c>
      <c r="BD19" s="28">
        <f t="shared" ref="BD19:BJ19" si="16">SUM(BD3:BD18)</f>
        <v>0</v>
      </c>
      <c r="BE19" s="28">
        <f t="shared" si="16"/>
        <v>0</v>
      </c>
      <c r="BF19" s="28">
        <f t="shared" si="16"/>
        <v>0</v>
      </c>
      <c r="BG19" s="28">
        <f t="shared" si="16"/>
        <v>0</v>
      </c>
      <c r="BH19" s="28">
        <f t="shared" si="16"/>
        <v>0</v>
      </c>
      <c r="BI19" s="28">
        <f t="shared" si="16"/>
        <v>0</v>
      </c>
      <c r="BJ19" s="28">
        <f t="shared" si="16"/>
        <v>0</v>
      </c>
      <c r="BK19" s="49">
        <f t="shared" si="9"/>
        <v>0</v>
      </c>
      <c r="BL19" s="28">
        <f>SUM(BL3:BL18)</f>
        <v>0</v>
      </c>
      <c r="BM19" s="28">
        <f>SUM(BM3:BM18)</f>
        <v>0</v>
      </c>
      <c r="BN19" s="28">
        <f>SUM(BN3:BN18)</f>
        <v>0</v>
      </c>
      <c r="BO19" s="28">
        <f>SUM(BO3:BO18)</f>
        <v>0</v>
      </c>
      <c r="BP19" s="28">
        <f>SUM(BP3:BP18)</f>
        <v>0</v>
      </c>
      <c r="BQ19" s="49">
        <f t="shared" si="10"/>
        <v>0</v>
      </c>
      <c r="BR19" s="28">
        <f t="shared" ref="BR19:BW19" si="17">SUM(BR3:BR18)</f>
        <v>3354</v>
      </c>
      <c r="BS19" s="28">
        <f t="shared" si="17"/>
        <v>0</v>
      </c>
      <c r="BT19" s="28">
        <f t="shared" si="17"/>
        <v>0</v>
      </c>
      <c r="BU19" s="28">
        <f t="shared" si="17"/>
        <v>0</v>
      </c>
      <c r="BV19" s="28">
        <f t="shared" si="17"/>
        <v>0</v>
      </c>
      <c r="BW19" s="28">
        <f t="shared" si="17"/>
        <v>0</v>
      </c>
      <c r="BX19" s="47">
        <f t="shared" si="11"/>
        <v>0</v>
      </c>
      <c r="BY19" s="49">
        <f t="shared" si="12"/>
        <v>5204</v>
      </c>
      <c r="BZ19" s="28">
        <f t="shared" ref="BZ19:DL19" si="18">SUM(BZ3:BZ18)</f>
        <v>520.4</v>
      </c>
      <c r="CA19" s="28">
        <f t="shared" si="18"/>
        <v>520.4</v>
      </c>
      <c r="CB19" s="28">
        <f t="shared" si="18"/>
        <v>520.4</v>
      </c>
      <c r="CC19" s="28">
        <f t="shared" si="18"/>
        <v>520.4</v>
      </c>
      <c r="CD19" s="28">
        <f t="shared" si="18"/>
        <v>520.4</v>
      </c>
      <c r="CE19" s="28">
        <f t="shared" si="18"/>
        <v>520.4</v>
      </c>
      <c r="CF19" s="28">
        <f t="shared" si="18"/>
        <v>0</v>
      </c>
      <c r="CG19" s="28">
        <f t="shared" si="18"/>
        <v>520.4</v>
      </c>
      <c r="CH19" s="28">
        <f t="shared" si="18"/>
        <v>520.4</v>
      </c>
      <c r="CI19" s="28">
        <f t="shared" si="18"/>
        <v>520.4</v>
      </c>
      <c r="CJ19" s="28">
        <f t="shared" si="18"/>
        <v>520.4</v>
      </c>
      <c r="CK19" s="28">
        <f t="shared" si="18"/>
        <v>0</v>
      </c>
      <c r="CL19" s="49">
        <f t="shared" si="18"/>
        <v>5204</v>
      </c>
      <c r="CM19" s="28">
        <f t="shared" si="18"/>
        <v>0</v>
      </c>
      <c r="CN19" s="28">
        <f t="shared" si="18"/>
        <v>0</v>
      </c>
      <c r="CO19" s="28">
        <f t="shared" si="18"/>
        <v>0</v>
      </c>
      <c r="CP19" s="28">
        <f t="shared" si="18"/>
        <v>0</v>
      </c>
      <c r="CQ19" s="28">
        <f t="shared" si="18"/>
        <v>0</v>
      </c>
      <c r="CR19" s="28">
        <f t="shared" si="18"/>
        <v>0</v>
      </c>
      <c r="CS19" s="28">
        <f t="shared" si="18"/>
        <v>0</v>
      </c>
      <c r="CT19" s="28">
        <f t="shared" si="18"/>
        <v>0</v>
      </c>
      <c r="CU19" s="28">
        <f t="shared" si="18"/>
        <v>0</v>
      </c>
      <c r="CV19" s="28">
        <f t="shared" si="18"/>
        <v>0</v>
      </c>
      <c r="CW19" s="28">
        <f t="shared" si="18"/>
        <v>0</v>
      </c>
      <c r="CX19" s="28">
        <f t="shared" si="18"/>
        <v>0</v>
      </c>
      <c r="CY19" s="26">
        <f t="shared" si="18"/>
        <v>0</v>
      </c>
      <c r="CZ19" s="47">
        <f t="shared" si="18"/>
        <v>0</v>
      </c>
      <c r="DA19" s="28">
        <f t="shared" si="18"/>
        <v>0</v>
      </c>
      <c r="DB19" s="28">
        <f t="shared" si="18"/>
        <v>0</v>
      </c>
      <c r="DC19" s="28">
        <f t="shared" si="18"/>
        <v>0</v>
      </c>
      <c r="DD19" s="28">
        <f t="shared" si="18"/>
        <v>0</v>
      </c>
      <c r="DE19" s="28">
        <f t="shared" si="18"/>
        <v>0</v>
      </c>
      <c r="DF19" s="28">
        <f t="shared" si="18"/>
        <v>0</v>
      </c>
      <c r="DG19" s="28">
        <f t="shared" si="18"/>
        <v>0</v>
      </c>
      <c r="DH19" s="28">
        <f t="shared" si="18"/>
        <v>0</v>
      </c>
      <c r="DI19" s="28">
        <f t="shared" si="18"/>
        <v>0</v>
      </c>
      <c r="DJ19" s="28">
        <f t="shared" si="18"/>
        <v>0</v>
      </c>
      <c r="DK19" s="28">
        <f t="shared" si="18"/>
        <v>0</v>
      </c>
      <c r="DL19" s="26">
        <f t="shared" si="18"/>
        <v>0</v>
      </c>
    </row>
    <row r="20" spans="1:116">
      <c r="A20" s="47"/>
      <c r="B20" s="49" t="s">
        <v>569</v>
      </c>
      <c r="C20" s="4" t="s">
        <v>1009</v>
      </c>
      <c r="D20" s="4" t="s">
        <v>1035</v>
      </c>
      <c r="E20" s="4" t="s">
        <v>1030</v>
      </c>
      <c r="F20" s="5" t="s">
        <v>343</v>
      </c>
      <c r="G20" s="4" t="s">
        <v>1593</v>
      </c>
      <c r="H20" s="15">
        <v>280</v>
      </c>
      <c r="I20" s="11"/>
      <c r="J20" s="11"/>
      <c r="K20" s="11"/>
      <c r="L20" s="11"/>
      <c r="M20" s="11"/>
      <c r="N20" s="11"/>
      <c r="O20" s="11"/>
      <c r="P20" s="11"/>
      <c r="Q20" s="26">
        <f>SUM(H20:P20)</f>
        <v>280</v>
      </c>
      <c r="R20" s="15"/>
      <c r="S20" s="11"/>
      <c r="T20" s="11">
        <v>280</v>
      </c>
      <c r="U20" s="11"/>
      <c r="V20" s="11"/>
      <c r="W20" s="11"/>
      <c r="X20" s="11"/>
      <c r="Y20" s="11"/>
      <c r="Z20" s="49">
        <f t="shared" si="1"/>
        <v>280</v>
      </c>
      <c r="AA20" s="11">
        <v>280</v>
      </c>
      <c r="AB20" s="11"/>
      <c r="AC20" s="11"/>
      <c r="AD20" s="11"/>
      <c r="AE20" s="11"/>
      <c r="AF20" s="11"/>
      <c r="AG20" s="49">
        <f t="shared" si="5"/>
        <v>0</v>
      </c>
      <c r="AH20" s="11"/>
      <c r="AI20" s="11">
        <v>280</v>
      </c>
      <c r="AJ20" s="11"/>
      <c r="AK20" s="11"/>
      <c r="AL20" s="49">
        <f t="shared" si="6"/>
        <v>0</v>
      </c>
      <c r="AM20" s="11"/>
      <c r="AN20" s="11"/>
      <c r="AO20" s="11"/>
      <c r="AP20" s="11"/>
      <c r="AQ20" s="11"/>
      <c r="AR20" s="49">
        <f t="shared" si="7"/>
        <v>0</v>
      </c>
      <c r="AS20" s="11"/>
      <c r="AT20" s="11"/>
      <c r="AU20" s="11"/>
      <c r="AV20" s="11"/>
      <c r="AW20" s="11"/>
      <c r="AX20" s="11"/>
      <c r="AY20" s="11"/>
      <c r="AZ20" s="11"/>
      <c r="BA20" s="11"/>
      <c r="BB20" s="11"/>
      <c r="BC20" s="49">
        <f t="shared" si="8"/>
        <v>0</v>
      </c>
      <c r="BD20" s="11"/>
      <c r="BE20" s="11"/>
      <c r="BF20" s="11"/>
      <c r="BG20" s="11"/>
      <c r="BH20" s="11"/>
      <c r="BI20" s="11"/>
      <c r="BJ20" s="11"/>
      <c r="BK20" s="49">
        <f t="shared" si="9"/>
        <v>0</v>
      </c>
      <c r="BL20" s="11"/>
      <c r="BM20" s="11"/>
      <c r="BN20" s="11"/>
      <c r="BO20" s="11"/>
      <c r="BP20" s="11"/>
      <c r="BQ20" s="49">
        <f t="shared" si="10"/>
        <v>0</v>
      </c>
      <c r="BR20" s="11"/>
      <c r="BS20" s="11"/>
      <c r="BT20" s="11"/>
      <c r="BU20" s="11"/>
      <c r="BV20" s="11"/>
      <c r="BW20" s="11"/>
      <c r="BX20" s="47">
        <f t="shared" si="11"/>
        <v>0</v>
      </c>
      <c r="BY20" s="49">
        <f t="shared" si="12"/>
        <v>280</v>
      </c>
      <c r="BZ20" s="11"/>
      <c r="CA20" s="11"/>
      <c r="CB20" s="11"/>
      <c r="CC20" s="11"/>
      <c r="CD20" s="11"/>
      <c r="CE20" s="11"/>
      <c r="CF20" s="11">
        <v>0</v>
      </c>
      <c r="CG20" s="11"/>
      <c r="CH20" s="11"/>
      <c r="CI20" s="11"/>
      <c r="CJ20" s="11"/>
      <c r="CK20" s="11">
        <v>0</v>
      </c>
      <c r="CL20" s="49">
        <f t="shared" si="2"/>
        <v>0</v>
      </c>
      <c r="CM20" s="11"/>
      <c r="CN20" s="11"/>
      <c r="CO20" s="11"/>
      <c r="CP20" s="11"/>
      <c r="CQ20" s="11"/>
      <c r="CR20" s="11"/>
      <c r="CS20" s="11"/>
      <c r="CT20" s="11"/>
      <c r="CU20" s="11"/>
      <c r="CV20" s="11"/>
      <c r="CW20" s="11"/>
      <c r="CX20" s="11"/>
      <c r="CY20" s="26">
        <f t="shared" si="3"/>
        <v>0</v>
      </c>
      <c r="CZ20" s="15"/>
      <c r="DA20" s="11"/>
      <c r="DB20" s="11"/>
      <c r="DC20" s="11"/>
      <c r="DD20" s="11"/>
      <c r="DE20" s="11"/>
      <c r="DF20" s="11"/>
      <c r="DG20" s="11"/>
      <c r="DH20" s="11"/>
      <c r="DI20" s="11"/>
      <c r="DJ20" s="11"/>
      <c r="DK20" s="11"/>
      <c r="DL20" s="26">
        <f t="shared" si="4"/>
        <v>0</v>
      </c>
    </row>
    <row r="21" spans="1:116">
      <c r="A21" s="47"/>
      <c r="B21" s="49"/>
      <c r="C21" s="4"/>
      <c r="D21" s="4"/>
      <c r="E21" s="4"/>
      <c r="F21" s="5"/>
      <c r="G21" s="4"/>
      <c r="H21" s="15"/>
      <c r="I21" s="11"/>
      <c r="J21" s="11"/>
      <c r="K21" s="11"/>
      <c r="L21" s="11"/>
      <c r="M21" s="11"/>
      <c r="N21" s="11"/>
      <c r="O21" s="11"/>
      <c r="P21" s="11"/>
      <c r="Q21" s="26">
        <f>SUM(H21:P21)</f>
        <v>0</v>
      </c>
      <c r="R21" s="15"/>
      <c r="S21" s="11"/>
      <c r="T21" s="11"/>
      <c r="U21" s="11"/>
      <c r="V21" s="11"/>
      <c r="W21" s="11"/>
      <c r="X21" s="11"/>
      <c r="Y21" s="11"/>
      <c r="Z21" s="49">
        <f t="shared" si="1"/>
        <v>0</v>
      </c>
      <c r="AA21" s="11"/>
      <c r="AB21" s="11"/>
      <c r="AC21" s="11"/>
      <c r="AD21" s="11"/>
      <c r="AE21" s="11"/>
      <c r="AF21" s="11"/>
      <c r="AG21" s="49">
        <f t="shared" si="5"/>
        <v>0</v>
      </c>
      <c r="AH21" s="11"/>
      <c r="AI21" s="11"/>
      <c r="AJ21" s="11"/>
      <c r="AK21" s="11"/>
      <c r="AL21" s="49">
        <f t="shared" si="6"/>
        <v>0</v>
      </c>
      <c r="AM21" s="11"/>
      <c r="AN21" s="11"/>
      <c r="AO21" s="11"/>
      <c r="AP21" s="11"/>
      <c r="AQ21" s="11"/>
      <c r="AR21" s="49">
        <f t="shared" si="7"/>
        <v>0</v>
      </c>
      <c r="AS21" s="11"/>
      <c r="AT21" s="11"/>
      <c r="AU21" s="11"/>
      <c r="AV21" s="11"/>
      <c r="AW21" s="11"/>
      <c r="AX21" s="11"/>
      <c r="AY21" s="11"/>
      <c r="AZ21" s="11"/>
      <c r="BA21" s="11"/>
      <c r="BB21" s="11"/>
      <c r="BC21" s="49">
        <f t="shared" si="8"/>
        <v>0</v>
      </c>
      <c r="BD21" s="11"/>
      <c r="BE21" s="11"/>
      <c r="BF21" s="11"/>
      <c r="BG21" s="11"/>
      <c r="BH21" s="11"/>
      <c r="BI21" s="11"/>
      <c r="BJ21" s="11"/>
      <c r="BK21" s="49">
        <f t="shared" si="9"/>
        <v>0</v>
      </c>
      <c r="BL21" s="11"/>
      <c r="BM21" s="11"/>
      <c r="BN21" s="11"/>
      <c r="BO21" s="11"/>
      <c r="BP21" s="11"/>
      <c r="BQ21" s="49">
        <f t="shared" si="10"/>
        <v>0</v>
      </c>
      <c r="BR21" s="11"/>
      <c r="BS21" s="11"/>
      <c r="BT21" s="11"/>
      <c r="BU21" s="11"/>
      <c r="BV21" s="11"/>
      <c r="BW21" s="11"/>
      <c r="BX21" s="47">
        <f t="shared" si="11"/>
        <v>0</v>
      </c>
      <c r="BY21" s="49">
        <f t="shared" si="12"/>
        <v>0</v>
      </c>
      <c r="BZ21" s="11"/>
      <c r="CA21" s="11"/>
      <c r="CB21" s="11"/>
      <c r="CC21" s="11"/>
      <c r="CD21" s="11"/>
      <c r="CE21" s="11"/>
      <c r="CF21" s="11"/>
      <c r="CG21" s="11"/>
      <c r="CH21" s="11"/>
      <c r="CI21" s="11"/>
      <c r="CJ21" s="11"/>
      <c r="CK21" s="11"/>
      <c r="CL21" s="49">
        <f t="shared" si="2"/>
        <v>0</v>
      </c>
      <c r="CM21" s="11"/>
      <c r="CN21" s="11"/>
      <c r="CO21" s="11"/>
      <c r="CP21" s="11"/>
      <c r="CQ21" s="11"/>
      <c r="CR21" s="11"/>
      <c r="CS21" s="11"/>
      <c r="CT21" s="11"/>
      <c r="CU21" s="11"/>
      <c r="CV21" s="11"/>
      <c r="CW21" s="11"/>
      <c r="CX21" s="11"/>
      <c r="CY21" s="26">
        <f t="shared" si="3"/>
        <v>0</v>
      </c>
      <c r="CZ21" s="15"/>
      <c r="DA21" s="11"/>
      <c r="DB21" s="11"/>
      <c r="DC21" s="11"/>
      <c r="DD21" s="11"/>
      <c r="DE21" s="11"/>
      <c r="DF21" s="11"/>
      <c r="DG21" s="11"/>
      <c r="DH21" s="11"/>
      <c r="DI21" s="11"/>
      <c r="DJ21" s="11"/>
      <c r="DK21" s="11"/>
      <c r="DL21" s="26">
        <f t="shared" si="4"/>
        <v>0</v>
      </c>
    </row>
    <row r="22" spans="1:116">
      <c r="A22" s="47"/>
      <c r="B22" s="49"/>
      <c r="C22" s="4"/>
      <c r="D22" s="4"/>
      <c r="E22" s="4"/>
      <c r="F22" s="5"/>
      <c r="G22" s="4"/>
      <c r="H22" s="15"/>
      <c r="I22" s="11"/>
      <c r="J22" s="11"/>
      <c r="K22" s="11"/>
      <c r="L22" s="11"/>
      <c r="M22" s="11"/>
      <c r="N22" s="11"/>
      <c r="O22" s="11"/>
      <c r="P22" s="11"/>
      <c r="Q22" s="26">
        <f>SUM(H22:P22)</f>
        <v>0</v>
      </c>
      <c r="R22" s="15"/>
      <c r="S22" s="11"/>
      <c r="T22" s="11"/>
      <c r="U22" s="11"/>
      <c r="V22" s="11"/>
      <c r="W22" s="11"/>
      <c r="X22" s="11"/>
      <c r="Y22" s="11"/>
      <c r="Z22" s="49">
        <f t="shared" si="1"/>
        <v>0</v>
      </c>
      <c r="AA22" s="11"/>
      <c r="AB22" s="11"/>
      <c r="AC22" s="11"/>
      <c r="AD22" s="11"/>
      <c r="AE22" s="11"/>
      <c r="AF22" s="11"/>
      <c r="AG22" s="49">
        <f t="shared" si="5"/>
        <v>0</v>
      </c>
      <c r="AH22" s="11"/>
      <c r="AI22" s="11"/>
      <c r="AJ22" s="11"/>
      <c r="AK22" s="11"/>
      <c r="AL22" s="49">
        <f t="shared" si="6"/>
        <v>0</v>
      </c>
      <c r="AM22" s="11"/>
      <c r="AN22" s="11"/>
      <c r="AO22" s="11"/>
      <c r="AP22" s="11"/>
      <c r="AQ22" s="11"/>
      <c r="AR22" s="49">
        <f t="shared" si="7"/>
        <v>0</v>
      </c>
      <c r="AS22" s="11"/>
      <c r="AT22" s="11"/>
      <c r="AU22" s="11"/>
      <c r="AV22" s="11"/>
      <c r="AW22" s="11"/>
      <c r="AX22" s="11"/>
      <c r="AY22" s="11"/>
      <c r="AZ22" s="11"/>
      <c r="BA22" s="11"/>
      <c r="BB22" s="11"/>
      <c r="BC22" s="49">
        <f t="shared" si="8"/>
        <v>0</v>
      </c>
      <c r="BD22" s="11"/>
      <c r="BE22" s="11"/>
      <c r="BF22" s="11"/>
      <c r="BG22" s="11"/>
      <c r="BH22" s="11"/>
      <c r="BI22" s="11"/>
      <c r="BJ22" s="11"/>
      <c r="BK22" s="49">
        <f t="shared" si="9"/>
        <v>0</v>
      </c>
      <c r="BL22" s="11"/>
      <c r="BM22" s="11"/>
      <c r="BN22" s="11"/>
      <c r="BO22" s="11"/>
      <c r="BP22" s="11"/>
      <c r="BQ22" s="49">
        <f t="shared" si="10"/>
        <v>0</v>
      </c>
      <c r="BR22" s="11"/>
      <c r="BS22" s="11"/>
      <c r="BT22" s="11"/>
      <c r="BU22" s="11"/>
      <c r="BV22" s="11"/>
      <c r="BW22" s="11"/>
      <c r="BX22" s="47">
        <f t="shared" si="11"/>
        <v>0</v>
      </c>
      <c r="BY22" s="49">
        <f t="shared" si="12"/>
        <v>0</v>
      </c>
      <c r="BZ22" s="11"/>
      <c r="CA22" s="11"/>
      <c r="CB22" s="11"/>
      <c r="CC22" s="11"/>
      <c r="CD22" s="11"/>
      <c r="CE22" s="11"/>
      <c r="CF22" s="11"/>
      <c r="CG22" s="11"/>
      <c r="CH22" s="11"/>
      <c r="CI22" s="11"/>
      <c r="CJ22" s="11"/>
      <c r="CK22" s="11"/>
      <c r="CL22" s="49">
        <f t="shared" si="2"/>
        <v>0</v>
      </c>
      <c r="CM22" s="11"/>
      <c r="CN22" s="11"/>
      <c r="CO22" s="11"/>
      <c r="CP22" s="11"/>
      <c r="CQ22" s="11"/>
      <c r="CR22" s="11"/>
      <c r="CS22" s="11"/>
      <c r="CT22" s="11"/>
      <c r="CU22" s="11"/>
      <c r="CV22" s="11"/>
      <c r="CW22" s="11"/>
      <c r="CX22" s="11"/>
      <c r="CY22" s="26">
        <f t="shared" si="3"/>
        <v>0</v>
      </c>
      <c r="CZ22" s="15"/>
      <c r="DA22" s="11"/>
      <c r="DB22" s="11"/>
      <c r="DC22" s="11"/>
      <c r="DD22" s="11"/>
      <c r="DE22" s="11"/>
      <c r="DF22" s="11"/>
      <c r="DG22" s="11"/>
      <c r="DH22" s="11"/>
      <c r="DI22" s="11"/>
      <c r="DJ22" s="11"/>
      <c r="DK22" s="11"/>
      <c r="DL22" s="26">
        <f t="shared" si="4"/>
        <v>0</v>
      </c>
    </row>
    <row r="23" spans="1:116">
      <c r="A23" s="47"/>
      <c r="B23" s="49"/>
      <c r="C23" s="28" t="s">
        <v>347</v>
      </c>
      <c r="D23" s="28"/>
      <c r="E23" s="28"/>
      <c r="F23" s="26"/>
      <c r="G23" s="28"/>
      <c r="H23" s="47">
        <f>SUM(H20:H22)</f>
        <v>280</v>
      </c>
      <c r="I23" s="28">
        <f t="shared" ref="I23:BT23" si="19">SUM(I20:I22)</f>
        <v>0</v>
      </c>
      <c r="J23" s="28">
        <f t="shared" si="19"/>
        <v>0</v>
      </c>
      <c r="K23" s="28">
        <f t="shared" si="19"/>
        <v>0</v>
      </c>
      <c r="L23" s="28">
        <f t="shared" si="19"/>
        <v>0</v>
      </c>
      <c r="M23" s="28">
        <f t="shared" si="19"/>
        <v>0</v>
      </c>
      <c r="N23" s="28">
        <f t="shared" si="19"/>
        <v>0</v>
      </c>
      <c r="O23" s="28">
        <f t="shared" si="19"/>
        <v>0</v>
      </c>
      <c r="P23" s="28">
        <f t="shared" si="19"/>
        <v>0</v>
      </c>
      <c r="Q23" s="26">
        <f t="shared" si="19"/>
        <v>280</v>
      </c>
      <c r="R23" s="47">
        <f t="shared" si="19"/>
        <v>0</v>
      </c>
      <c r="S23" s="28">
        <f t="shared" si="19"/>
        <v>0</v>
      </c>
      <c r="T23" s="28">
        <f t="shared" si="19"/>
        <v>280</v>
      </c>
      <c r="U23" s="28">
        <f t="shared" si="19"/>
        <v>0</v>
      </c>
      <c r="V23" s="28">
        <f t="shared" si="19"/>
        <v>0</v>
      </c>
      <c r="W23" s="28">
        <f t="shared" si="19"/>
        <v>0</v>
      </c>
      <c r="X23" s="28">
        <f t="shared" si="19"/>
        <v>0</v>
      </c>
      <c r="Y23" s="28">
        <f t="shared" si="19"/>
        <v>0</v>
      </c>
      <c r="Z23" s="49">
        <f t="shared" si="1"/>
        <v>280</v>
      </c>
      <c r="AA23" s="28">
        <f t="shared" si="19"/>
        <v>280</v>
      </c>
      <c r="AB23" s="28">
        <f t="shared" si="19"/>
        <v>0</v>
      </c>
      <c r="AC23" s="28">
        <f t="shared" si="19"/>
        <v>0</v>
      </c>
      <c r="AD23" s="28">
        <f t="shared" si="19"/>
        <v>0</v>
      </c>
      <c r="AE23" s="28">
        <f t="shared" si="19"/>
        <v>0</v>
      </c>
      <c r="AF23" s="28">
        <f t="shared" si="19"/>
        <v>0</v>
      </c>
      <c r="AG23" s="49">
        <f t="shared" si="5"/>
        <v>0</v>
      </c>
      <c r="AH23" s="28">
        <f t="shared" si="19"/>
        <v>0</v>
      </c>
      <c r="AI23" s="28">
        <f t="shared" si="19"/>
        <v>280</v>
      </c>
      <c r="AJ23" s="28">
        <f t="shared" si="19"/>
        <v>0</v>
      </c>
      <c r="AK23" s="28">
        <f t="shared" si="19"/>
        <v>0</v>
      </c>
      <c r="AL23" s="49">
        <f t="shared" si="6"/>
        <v>0</v>
      </c>
      <c r="AM23" s="28">
        <f t="shared" si="19"/>
        <v>0</v>
      </c>
      <c r="AN23" s="28">
        <f t="shared" si="19"/>
        <v>0</v>
      </c>
      <c r="AO23" s="28">
        <f t="shared" si="19"/>
        <v>0</v>
      </c>
      <c r="AP23" s="28">
        <f t="shared" si="19"/>
        <v>0</v>
      </c>
      <c r="AQ23" s="28">
        <f t="shared" si="19"/>
        <v>0</v>
      </c>
      <c r="AR23" s="49">
        <f t="shared" si="7"/>
        <v>0</v>
      </c>
      <c r="AS23" s="28">
        <f t="shared" si="19"/>
        <v>0</v>
      </c>
      <c r="AT23" s="28">
        <f t="shared" si="19"/>
        <v>0</v>
      </c>
      <c r="AU23" s="28">
        <f t="shared" si="19"/>
        <v>0</v>
      </c>
      <c r="AV23" s="28">
        <f t="shared" si="19"/>
        <v>0</v>
      </c>
      <c r="AW23" s="28">
        <f t="shared" si="19"/>
        <v>0</v>
      </c>
      <c r="AX23" s="28">
        <f t="shared" si="19"/>
        <v>0</v>
      </c>
      <c r="AY23" s="28">
        <f t="shared" si="19"/>
        <v>0</v>
      </c>
      <c r="AZ23" s="28">
        <f t="shared" si="19"/>
        <v>0</v>
      </c>
      <c r="BA23" s="28">
        <f t="shared" si="19"/>
        <v>0</v>
      </c>
      <c r="BB23" s="28">
        <f t="shared" si="19"/>
        <v>0</v>
      </c>
      <c r="BC23" s="49">
        <f t="shared" si="8"/>
        <v>0</v>
      </c>
      <c r="BD23" s="28">
        <f t="shared" si="19"/>
        <v>0</v>
      </c>
      <c r="BE23" s="28">
        <f t="shared" si="19"/>
        <v>0</v>
      </c>
      <c r="BF23" s="28">
        <f t="shared" si="19"/>
        <v>0</v>
      </c>
      <c r="BG23" s="28">
        <f t="shared" si="19"/>
        <v>0</v>
      </c>
      <c r="BH23" s="28">
        <f t="shared" si="19"/>
        <v>0</v>
      </c>
      <c r="BI23" s="28">
        <f t="shared" si="19"/>
        <v>0</v>
      </c>
      <c r="BJ23" s="28">
        <f t="shared" si="19"/>
        <v>0</v>
      </c>
      <c r="BK23" s="49">
        <f t="shared" si="9"/>
        <v>0</v>
      </c>
      <c r="BL23" s="28">
        <f t="shared" si="19"/>
        <v>0</v>
      </c>
      <c r="BM23" s="28">
        <f t="shared" si="19"/>
        <v>0</v>
      </c>
      <c r="BN23" s="28">
        <f t="shared" si="19"/>
        <v>0</v>
      </c>
      <c r="BO23" s="28">
        <f t="shared" si="19"/>
        <v>0</v>
      </c>
      <c r="BP23" s="28">
        <f t="shared" si="19"/>
        <v>0</v>
      </c>
      <c r="BQ23" s="49">
        <f t="shared" si="10"/>
        <v>0</v>
      </c>
      <c r="BR23" s="28">
        <f t="shared" si="19"/>
        <v>0</v>
      </c>
      <c r="BS23" s="28">
        <f t="shared" si="19"/>
        <v>0</v>
      </c>
      <c r="BT23" s="28">
        <f t="shared" si="19"/>
        <v>0</v>
      </c>
      <c r="BU23" s="28">
        <f t="shared" ref="BU23:DL23" si="20">SUM(BU20:BU22)</f>
        <v>0</v>
      </c>
      <c r="BV23" s="28">
        <f t="shared" si="20"/>
        <v>0</v>
      </c>
      <c r="BW23" s="28">
        <f t="shared" si="20"/>
        <v>0</v>
      </c>
      <c r="BX23" s="47">
        <f t="shared" si="11"/>
        <v>0</v>
      </c>
      <c r="BY23" s="49">
        <f t="shared" si="12"/>
        <v>280</v>
      </c>
      <c r="BZ23" s="28">
        <f t="shared" si="20"/>
        <v>0</v>
      </c>
      <c r="CA23" s="28">
        <f t="shared" si="20"/>
        <v>0</v>
      </c>
      <c r="CB23" s="28">
        <f t="shared" si="20"/>
        <v>0</v>
      </c>
      <c r="CC23" s="28">
        <f t="shared" si="20"/>
        <v>0</v>
      </c>
      <c r="CD23" s="28">
        <f t="shared" si="20"/>
        <v>0</v>
      </c>
      <c r="CE23" s="28">
        <f t="shared" si="20"/>
        <v>0</v>
      </c>
      <c r="CF23" s="28">
        <f t="shared" si="20"/>
        <v>0</v>
      </c>
      <c r="CG23" s="28">
        <f t="shared" si="20"/>
        <v>0</v>
      </c>
      <c r="CH23" s="28">
        <f t="shared" si="20"/>
        <v>0</v>
      </c>
      <c r="CI23" s="28">
        <f t="shared" si="20"/>
        <v>0</v>
      </c>
      <c r="CJ23" s="28">
        <f t="shared" si="20"/>
        <v>0</v>
      </c>
      <c r="CK23" s="28">
        <f t="shared" si="20"/>
        <v>0</v>
      </c>
      <c r="CL23" s="49">
        <f t="shared" si="20"/>
        <v>0</v>
      </c>
      <c r="CM23" s="28">
        <f t="shared" si="20"/>
        <v>0</v>
      </c>
      <c r="CN23" s="28">
        <f t="shared" si="20"/>
        <v>0</v>
      </c>
      <c r="CO23" s="28">
        <f t="shared" si="20"/>
        <v>0</v>
      </c>
      <c r="CP23" s="28">
        <f t="shared" si="20"/>
        <v>0</v>
      </c>
      <c r="CQ23" s="28">
        <f t="shared" si="20"/>
        <v>0</v>
      </c>
      <c r="CR23" s="28">
        <f t="shared" si="20"/>
        <v>0</v>
      </c>
      <c r="CS23" s="28">
        <f t="shared" si="20"/>
        <v>0</v>
      </c>
      <c r="CT23" s="28">
        <f t="shared" si="20"/>
        <v>0</v>
      </c>
      <c r="CU23" s="28">
        <f t="shared" si="20"/>
        <v>0</v>
      </c>
      <c r="CV23" s="28">
        <f t="shared" si="20"/>
        <v>0</v>
      </c>
      <c r="CW23" s="28">
        <f t="shared" si="20"/>
        <v>0</v>
      </c>
      <c r="CX23" s="28">
        <f t="shared" si="20"/>
        <v>0</v>
      </c>
      <c r="CY23" s="26">
        <f t="shared" si="20"/>
        <v>0</v>
      </c>
      <c r="CZ23" s="47">
        <f t="shared" si="20"/>
        <v>0</v>
      </c>
      <c r="DA23" s="28">
        <f t="shared" si="20"/>
        <v>0</v>
      </c>
      <c r="DB23" s="28">
        <f t="shared" si="20"/>
        <v>0</v>
      </c>
      <c r="DC23" s="28">
        <f t="shared" si="20"/>
        <v>0</v>
      </c>
      <c r="DD23" s="28">
        <f t="shared" si="20"/>
        <v>0</v>
      </c>
      <c r="DE23" s="28">
        <f t="shared" si="20"/>
        <v>0</v>
      </c>
      <c r="DF23" s="28">
        <f t="shared" si="20"/>
        <v>0</v>
      </c>
      <c r="DG23" s="28">
        <f t="shared" si="20"/>
        <v>0</v>
      </c>
      <c r="DH23" s="28">
        <f t="shared" si="20"/>
        <v>0</v>
      </c>
      <c r="DI23" s="28">
        <f t="shared" si="20"/>
        <v>0</v>
      </c>
      <c r="DJ23" s="28">
        <f t="shared" si="20"/>
        <v>0</v>
      </c>
      <c r="DK23" s="28">
        <f t="shared" si="20"/>
        <v>0</v>
      </c>
      <c r="DL23" s="26">
        <f t="shared" si="20"/>
        <v>0</v>
      </c>
    </row>
    <row r="24" spans="1:116">
      <c r="A24" s="47" t="s">
        <v>1031</v>
      </c>
      <c r="B24" s="49" t="s">
        <v>988</v>
      </c>
      <c r="C24" s="4" t="s">
        <v>1009</v>
      </c>
      <c r="D24" s="4" t="s">
        <v>1032</v>
      </c>
      <c r="E24" s="4" t="s">
        <v>1033</v>
      </c>
      <c r="F24" s="69" t="s">
        <v>342</v>
      </c>
      <c r="G24" s="13" t="s">
        <v>1593</v>
      </c>
      <c r="H24" s="11">
        <v>120</v>
      </c>
      <c r="I24" s="11"/>
      <c r="J24" s="11"/>
      <c r="K24" s="11"/>
      <c r="L24" s="11"/>
      <c r="M24" s="11"/>
      <c r="N24" s="11"/>
      <c r="O24" s="11"/>
      <c r="P24" s="11"/>
      <c r="Q24" s="26">
        <f t="shared" ref="Q24:Q30" si="21">SUM(H24:P24)</f>
        <v>120</v>
      </c>
      <c r="R24" s="15"/>
      <c r="S24" s="11"/>
      <c r="T24" s="11">
        <v>120</v>
      </c>
      <c r="U24" s="11"/>
      <c r="V24" s="11"/>
      <c r="W24" s="11"/>
      <c r="X24" s="11"/>
      <c r="Y24" s="11"/>
      <c r="Z24" s="49">
        <f t="shared" si="1"/>
        <v>120</v>
      </c>
      <c r="AA24" s="11"/>
      <c r="AB24" s="11"/>
      <c r="AC24" s="11">
        <v>120</v>
      </c>
      <c r="AD24" s="11"/>
      <c r="AE24" s="11"/>
      <c r="AF24" s="11"/>
      <c r="AG24" s="49">
        <f t="shared" si="5"/>
        <v>0</v>
      </c>
      <c r="AH24" s="11"/>
      <c r="AI24" s="11"/>
      <c r="AJ24" s="11"/>
      <c r="AK24" s="11"/>
      <c r="AL24" s="49">
        <f t="shared" si="6"/>
        <v>0</v>
      </c>
      <c r="AM24" s="11"/>
      <c r="AN24" s="11"/>
      <c r="AO24" s="11"/>
      <c r="AP24" s="11"/>
      <c r="AQ24" s="11"/>
      <c r="AR24" s="49">
        <f t="shared" si="7"/>
        <v>0</v>
      </c>
      <c r="AS24" s="11"/>
      <c r="AT24" s="11"/>
      <c r="AU24" s="11"/>
      <c r="AV24" s="11"/>
      <c r="AW24" s="11"/>
      <c r="AX24" s="11"/>
      <c r="AY24" s="11"/>
      <c r="AZ24" s="11"/>
      <c r="BA24" s="11"/>
      <c r="BB24" s="11"/>
      <c r="BC24" s="49">
        <f t="shared" si="8"/>
        <v>0</v>
      </c>
      <c r="BD24" s="11"/>
      <c r="BE24" s="11"/>
      <c r="BF24" s="11"/>
      <c r="BG24" s="11"/>
      <c r="BH24" s="11"/>
      <c r="BI24" s="11"/>
      <c r="BJ24" s="11"/>
      <c r="BK24" s="49">
        <f t="shared" si="9"/>
        <v>0</v>
      </c>
      <c r="BL24" s="11"/>
      <c r="BM24" s="11"/>
      <c r="BN24" s="11"/>
      <c r="BO24" s="11"/>
      <c r="BP24" s="11"/>
      <c r="BQ24" s="49">
        <f t="shared" si="10"/>
        <v>0</v>
      </c>
      <c r="BR24" s="11">
        <v>120</v>
      </c>
      <c r="BS24" s="11"/>
      <c r="BT24" s="11"/>
      <c r="BU24" s="11"/>
      <c r="BV24" s="11"/>
      <c r="BW24" s="11"/>
      <c r="BX24" s="47">
        <f t="shared" si="11"/>
        <v>0</v>
      </c>
      <c r="BY24" s="49">
        <f t="shared" si="12"/>
        <v>120</v>
      </c>
      <c r="BZ24" s="11"/>
      <c r="CA24" s="11"/>
      <c r="CB24" s="11"/>
      <c r="CC24" s="11"/>
      <c r="CD24" s="11"/>
      <c r="CE24" s="11"/>
      <c r="CF24" s="11"/>
      <c r="CG24" s="11"/>
      <c r="CH24" s="11"/>
      <c r="CI24" s="11"/>
      <c r="CJ24" s="11"/>
      <c r="CK24" s="11"/>
      <c r="CL24" s="49">
        <f t="shared" si="2"/>
        <v>0</v>
      </c>
      <c r="CM24" s="11"/>
      <c r="CN24" s="11"/>
      <c r="CO24" s="11"/>
      <c r="CP24" s="11"/>
      <c r="CQ24" s="11"/>
      <c r="CR24" s="11"/>
      <c r="CS24" s="11"/>
      <c r="CT24" s="11"/>
      <c r="CU24" s="11"/>
      <c r="CV24" s="11"/>
      <c r="CW24" s="11"/>
      <c r="CX24" s="11"/>
      <c r="CY24" s="26">
        <f t="shared" si="3"/>
        <v>0</v>
      </c>
      <c r="CZ24" s="15"/>
      <c r="DA24" s="11"/>
      <c r="DB24" s="11"/>
      <c r="DC24" s="11"/>
      <c r="DD24" s="11"/>
      <c r="DE24" s="11"/>
      <c r="DF24" s="11"/>
      <c r="DG24" s="11"/>
      <c r="DH24" s="11"/>
      <c r="DI24" s="11"/>
      <c r="DJ24" s="11"/>
      <c r="DK24" s="11"/>
      <c r="DL24" s="26">
        <f t="shared" si="4"/>
        <v>0</v>
      </c>
    </row>
    <row r="25" spans="1:116">
      <c r="A25" s="47"/>
      <c r="B25" s="49"/>
      <c r="C25" s="4"/>
      <c r="D25" s="4"/>
      <c r="E25" s="4"/>
      <c r="F25" s="5"/>
      <c r="G25" s="4"/>
      <c r="H25" s="15"/>
      <c r="I25" s="11"/>
      <c r="J25" s="11"/>
      <c r="K25" s="11"/>
      <c r="L25" s="11"/>
      <c r="M25" s="11"/>
      <c r="N25" s="11"/>
      <c r="O25" s="11"/>
      <c r="P25" s="11"/>
      <c r="Q25" s="26">
        <f t="shared" si="21"/>
        <v>0</v>
      </c>
      <c r="R25" s="15"/>
      <c r="S25" s="11"/>
      <c r="T25" s="11"/>
      <c r="U25" s="11"/>
      <c r="V25" s="11"/>
      <c r="W25" s="11"/>
      <c r="X25" s="11"/>
      <c r="Y25" s="11"/>
      <c r="Z25" s="49">
        <f t="shared" si="1"/>
        <v>0</v>
      </c>
      <c r="AA25" s="11"/>
      <c r="AB25" s="11"/>
      <c r="AC25" s="11"/>
      <c r="AD25" s="11"/>
      <c r="AE25" s="11"/>
      <c r="AF25" s="11"/>
      <c r="AG25" s="49">
        <f t="shared" si="5"/>
        <v>0</v>
      </c>
      <c r="AH25" s="11"/>
      <c r="AI25" s="11"/>
      <c r="AJ25" s="11"/>
      <c r="AK25" s="11"/>
      <c r="AL25" s="49">
        <f t="shared" si="6"/>
        <v>0</v>
      </c>
      <c r="AM25" s="11"/>
      <c r="AN25" s="11"/>
      <c r="AO25" s="11"/>
      <c r="AP25" s="11"/>
      <c r="AQ25" s="11"/>
      <c r="AR25" s="49">
        <f t="shared" si="7"/>
        <v>0</v>
      </c>
      <c r="AS25" s="11"/>
      <c r="AT25" s="11"/>
      <c r="AU25" s="11"/>
      <c r="AV25" s="11"/>
      <c r="AW25" s="11"/>
      <c r="AX25" s="11"/>
      <c r="AY25" s="11"/>
      <c r="AZ25" s="11"/>
      <c r="BA25" s="11"/>
      <c r="BB25" s="11"/>
      <c r="BC25" s="49">
        <f t="shared" si="8"/>
        <v>0</v>
      </c>
      <c r="BD25" s="11"/>
      <c r="BE25" s="11"/>
      <c r="BF25" s="11"/>
      <c r="BG25" s="11"/>
      <c r="BH25" s="11"/>
      <c r="BI25" s="11"/>
      <c r="BJ25" s="11"/>
      <c r="BK25" s="49">
        <f t="shared" si="9"/>
        <v>0</v>
      </c>
      <c r="BL25" s="11"/>
      <c r="BM25" s="11"/>
      <c r="BN25" s="11"/>
      <c r="BO25" s="11"/>
      <c r="BP25" s="11"/>
      <c r="BQ25" s="49">
        <f t="shared" si="10"/>
        <v>0</v>
      </c>
      <c r="BR25" s="11"/>
      <c r="BS25" s="11"/>
      <c r="BT25" s="11"/>
      <c r="BU25" s="11"/>
      <c r="BV25" s="11"/>
      <c r="BW25" s="11"/>
      <c r="BX25" s="47">
        <f t="shared" si="11"/>
        <v>0</v>
      </c>
      <c r="BY25" s="49">
        <f t="shared" si="12"/>
        <v>0</v>
      </c>
      <c r="BZ25" s="11"/>
      <c r="CA25" s="11"/>
      <c r="CB25" s="11"/>
      <c r="CC25" s="11"/>
      <c r="CD25" s="11"/>
      <c r="CE25" s="11"/>
      <c r="CF25" s="11"/>
      <c r="CG25" s="11"/>
      <c r="CH25" s="11"/>
      <c r="CI25" s="11"/>
      <c r="CJ25" s="11"/>
      <c r="CK25" s="11"/>
      <c r="CL25" s="49">
        <f t="shared" si="2"/>
        <v>0</v>
      </c>
      <c r="CM25" s="11"/>
      <c r="CN25" s="11"/>
      <c r="CO25" s="11"/>
      <c r="CP25" s="11"/>
      <c r="CQ25" s="11"/>
      <c r="CR25" s="11"/>
      <c r="CS25" s="11"/>
      <c r="CT25" s="11"/>
      <c r="CU25" s="11"/>
      <c r="CV25" s="11"/>
      <c r="CW25" s="11"/>
      <c r="CX25" s="11"/>
      <c r="CY25" s="26">
        <f t="shared" si="3"/>
        <v>0</v>
      </c>
      <c r="CZ25" s="15"/>
      <c r="DA25" s="11"/>
      <c r="DB25" s="11"/>
      <c r="DC25" s="11"/>
      <c r="DD25" s="11"/>
      <c r="DE25" s="11"/>
      <c r="DF25" s="11"/>
      <c r="DG25" s="11"/>
      <c r="DH25" s="11"/>
      <c r="DI25" s="11"/>
      <c r="DJ25" s="11"/>
      <c r="DK25" s="11"/>
      <c r="DL25" s="26">
        <f t="shared" si="4"/>
        <v>0</v>
      </c>
    </row>
    <row r="26" spans="1:116">
      <c r="A26" s="47"/>
      <c r="B26" s="49"/>
      <c r="C26" s="4"/>
      <c r="D26" s="4"/>
      <c r="E26" s="4"/>
      <c r="F26" s="5"/>
      <c r="G26" s="4"/>
      <c r="H26" s="15"/>
      <c r="I26" s="11"/>
      <c r="J26" s="11"/>
      <c r="K26" s="11"/>
      <c r="L26" s="11"/>
      <c r="M26" s="11"/>
      <c r="N26" s="11"/>
      <c r="O26" s="11"/>
      <c r="P26" s="11"/>
      <c r="Q26" s="26">
        <f t="shared" si="21"/>
        <v>0</v>
      </c>
      <c r="R26" s="15"/>
      <c r="S26" s="11"/>
      <c r="T26" s="11"/>
      <c r="U26" s="11"/>
      <c r="V26" s="11"/>
      <c r="W26" s="11"/>
      <c r="X26" s="11"/>
      <c r="Y26" s="11"/>
      <c r="Z26" s="49">
        <f t="shared" si="1"/>
        <v>0</v>
      </c>
      <c r="AA26" s="11"/>
      <c r="AB26" s="11"/>
      <c r="AC26" s="11"/>
      <c r="AD26" s="11"/>
      <c r="AE26" s="11"/>
      <c r="AF26" s="11"/>
      <c r="AG26" s="49">
        <f t="shared" si="5"/>
        <v>0</v>
      </c>
      <c r="AH26" s="11"/>
      <c r="AI26" s="11"/>
      <c r="AJ26" s="11"/>
      <c r="AK26" s="11"/>
      <c r="AL26" s="49">
        <f t="shared" si="6"/>
        <v>0</v>
      </c>
      <c r="AM26" s="11"/>
      <c r="AN26" s="11"/>
      <c r="AO26" s="11"/>
      <c r="AP26" s="11"/>
      <c r="AQ26" s="11"/>
      <c r="AR26" s="49">
        <f t="shared" si="7"/>
        <v>0</v>
      </c>
      <c r="AS26" s="11"/>
      <c r="AT26" s="11"/>
      <c r="AU26" s="11"/>
      <c r="AV26" s="11"/>
      <c r="AW26" s="11"/>
      <c r="AX26" s="11"/>
      <c r="AY26" s="11"/>
      <c r="AZ26" s="11"/>
      <c r="BA26" s="11"/>
      <c r="BB26" s="11"/>
      <c r="BC26" s="49">
        <f t="shared" si="8"/>
        <v>0</v>
      </c>
      <c r="BD26" s="11"/>
      <c r="BE26" s="11"/>
      <c r="BF26" s="11"/>
      <c r="BG26" s="11"/>
      <c r="BH26" s="11"/>
      <c r="BI26" s="11"/>
      <c r="BJ26" s="11"/>
      <c r="BK26" s="49">
        <f t="shared" si="9"/>
        <v>0</v>
      </c>
      <c r="BL26" s="11"/>
      <c r="BM26" s="11"/>
      <c r="BN26" s="11"/>
      <c r="BO26" s="11"/>
      <c r="BP26" s="11"/>
      <c r="BQ26" s="49">
        <f t="shared" si="10"/>
        <v>0</v>
      </c>
      <c r="BR26" s="11"/>
      <c r="BS26" s="11"/>
      <c r="BT26" s="11"/>
      <c r="BU26" s="11"/>
      <c r="BV26" s="11"/>
      <c r="BW26" s="11"/>
      <c r="BX26" s="47">
        <f t="shared" si="11"/>
        <v>0</v>
      </c>
      <c r="BY26" s="49">
        <f t="shared" si="12"/>
        <v>0</v>
      </c>
      <c r="BZ26" s="11"/>
      <c r="CA26" s="11"/>
      <c r="CB26" s="11"/>
      <c r="CC26" s="11"/>
      <c r="CD26" s="11"/>
      <c r="CE26" s="11"/>
      <c r="CF26" s="11"/>
      <c r="CG26" s="11"/>
      <c r="CH26" s="11"/>
      <c r="CI26" s="11"/>
      <c r="CJ26" s="11"/>
      <c r="CK26" s="11"/>
      <c r="CL26" s="49">
        <f t="shared" si="2"/>
        <v>0</v>
      </c>
      <c r="CM26" s="11"/>
      <c r="CN26" s="11"/>
      <c r="CO26" s="11"/>
      <c r="CP26" s="11"/>
      <c r="CQ26" s="11"/>
      <c r="CR26" s="11"/>
      <c r="CS26" s="11"/>
      <c r="CT26" s="11"/>
      <c r="CU26" s="11"/>
      <c r="CV26" s="11"/>
      <c r="CW26" s="11"/>
      <c r="CX26" s="11"/>
      <c r="CY26" s="26">
        <f t="shared" si="3"/>
        <v>0</v>
      </c>
      <c r="CZ26" s="15"/>
      <c r="DA26" s="11"/>
      <c r="DB26" s="11"/>
      <c r="DC26" s="11"/>
      <c r="DD26" s="11"/>
      <c r="DE26" s="11"/>
      <c r="DF26" s="11"/>
      <c r="DG26" s="11"/>
      <c r="DH26" s="11"/>
      <c r="DI26" s="11"/>
      <c r="DJ26" s="11"/>
      <c r="DK26" s="11"/>
      <c r="DL26" s="26">
        <f t="shared" si="4"/>
        <v>0</v>
      </c>
    </row>
    <row r="27" spans="1:116">
      <c r="A27" s="47"/>
      <c r="B27" s="49"/>
      <c r="C27" s="28" t="s">
        <v>347</v>
      </c>
      <c r="D27" s="28"/>
      <c r="E27" s="28"/>
      <c r="F27" s="26"/>
      <c r="G27" s="28"/>
      <c r="H27" s="47">
        <f>SUM(H24:H26)</f>
        <v>120</v>
      </c>
      <c r="I27" s="28">
        <f t="shared" ref="I27:BT27" si="22">SUM(I24:I26)</f>
        <v>0</v>
      </c>
      <c r="J27" s="28">
        <f t="shared" si="22"/>
        <v>0</v>
      </c>
      <c r="K27" s="28">
        <f t="shared" si="22"/>
        <v>0</v>
      </c>
      <c r="L27" s="28">
        <f t="shared" si="22"/>
        <v>0</v>
      </c>
      <c r="M27" s="28">
        <f t="shared" si="22"/>
        <v>0</v>
      </c>
      <c r="N27" s="28">
        <f t="shared" si="22"/>
        <v>0</v>
      </c>
      <c r="O27" s="28">
        <f t="shared" si="22"/>
        <v>0</v>
      </c>
      <c r="P27" s="28">
        <f t="shared" si="22"/>
        <v>0</v>
      </c>
      <c r="Q27" s="26">
        <f t="shared" si="22"/>
        <v>120</v>
      </c>
      <c r="R27" s="47">
        <f t="shared" si="22"/>
        <v>0</v>
      </c>
      <c r="S27" s="28">
        <f t="shared" si="22"/>
        <v>0</v>
      </c>
      <c r="T27" s="28">
        <f t="shared" si="22"/>
        <v>120</v>
      </c>
      <c r="U27" s="28">
        <f t="shared" si="22"/>
        <v>0</v>
      </c>
      <c r="V27" s="28">
        <f t="shared" si="22"/>
        <v>0</v>
      </c>
      <c r="W27" s="28">
        <f t="shared" si="22"/>
        <v>0</v>
      </c>
      <c r="X27" s="28">
        <f t="shared" si="22"/>
        <v>0</v>
      </c>
      <c r="Y27" s="28">
        <f t="shared" si="22"/>
        <v>0</v>
      </c>
      <c r="Z27" s="49">
        <f t="shared" si="1"/>
        <v>120</v>
      </c>
      <c r="AA27" s="28">
        <f t="shared" si="22"/>
        <v>0</v>
      </c>
      <c r="AB27" s="28">
        <f t="shared" si="22"/>
        <v>0</v>
      </c>
      <c r="AC27" s="28">
        <f t="shared" si="22"/>
        <v>120</v>
      </c>
      <c r="AD27" s="28">
        <f t="shared" si="22"/>
        <v>0</v>
      </c>
      <c r="AE27" s="28">
        <f t="shared" si="22"/>
        <v>0</v>
      </c>
      <c r="AF27" s="28">
        <f t="shared" si="22"/>
        <v>0</v>
      </c>
      <c r="AG27" s="49">
        <f t="shared" si="5"/>
        <v>0</v>
      </c>
      <c r="AH27" s="28">
        <f t="shared" si="22"/>
        <v>0</v>
      </c>
      <c r="AI27" s="28">
        <f t="shared" si="22"/>
        <v>0</v>
      </c>
      <c r="AJ27" s="28">
        <f t="shared" si="22"/>
        <v>0</v>
      </c>
      <c r="AK27" s="28">
        <f t="shared" si="22"/>
        <v>0</v>
      </c>
      <c r="AL27" s="49">
        <f t="shared" si="6"/>
        <v>0</v>
      </c>
      <c r="AM27" s="28">
        <f t="shared" si="22"/>
        <v>0</v>
      </c>
      <c r="AN27" s="28">
        <f t="shared" si="22"/>
        <v>0</v>
      </c>
      <c r="AO27" s="28">
        <f t="shared" si="22"/>
        <v>0</v>
      </c>
      <c r="AP27" s="28">
        <f t="shared" si="22"/>
        <v>0</v>
      </c>
      <c r="AQ27" s="28">
        <f t="shared" si="22"/>
        <v>0</v>
      </c>
      <c r="AR27" s="49">
        <f t="shared" si="7"/>
        <v>0</v>
      </c>
      <c r="AS27" s="28">
        <f t="shared" si="22"/>
        <v>0</v>
      </c>
      <c r="AT27" s="28">
        <f t="shared" si="22"/>
        <v>0</v>
      </c>
      <c r="AU27" s="28">
        <f t="shared" si="22"/>
        <v>0</v>
      </c>
      <c r="AV27" s="28">
        <f t="shared" si="22"/>
        <v>0</v>
      </c>
      <c r="AW27" s="28">
        <f t="shared" si="22"/>
        <v>0</v>
      </c>
      <c r="AX27" s="28">
        <f t="shared" si="22"/>
        <v>0</v>
      </c>
      <c r="AY27" s="28">
        <f t="shared" si="22"/>
        <v>0</v>
      </c>
      <c r="AZ27" s="28">
        <f t="shared" si="22"/>
        <v>0</v>
      </c>
      <c r="BA27" s="28">
        <f t="shared" si="22"/>
        <v>0</v>
      </c>
      <c r="BB27" s="28">
        <f t="shared" si="22"/>
        <v>0</v>
      </c>
      <c r="BC27" s="49">
        <f t="shared" si="8"/>
        <v>0</v>
      </c>
      <c r="BD27" s="28">
        <f t="shared" si="22"/>
        <v>0</v>
      </c>
      <c r="BE27" s="28">
        <f t="shared" si="22"/>
        <v>0</v>
      </c>
      <c r="BF27" s="28">
        <f t="shared" si="22"/>
        <v>0</v>
      </c>
      <c r="BG27" s="28">
        <f t="shared" si="22"/>
        <v>0</v>
      </c>
      <c r="BH27" s="28">
        <f t="shared" si="22"/>
        <v>0</v>
      </c>
      <c r="BI27" s="28">
        <f t="shared" si="22"/>
        <v>0</v>
      </c>
      <c r="BJ27" s="28">
        <f t="shared" si="22"/>
        <v>0</v>
      </c>
      <c r="BK27" s="49">
        <f t="shared" si="9"/>
        <v>0</v>
      </c>
      <c r="BL27" s="28">
        <f t="shared" si="22"/>
        <v>0</v>
      </c>
      <c r="BM27" s="28">
        <f t="shared" si="22"/>
        <v>0</v>
      </c>
      <c r="BN27" s="28">
        <f t="shared" si="22"/>
        <v>0</v>
      </c>
      <c r="BO27" s="28">
        <f t="shared" si="22"/>
        <v>0</v>
      </c>
      <c r="BP27" s="28">
        <f t="shared" si="22"/>
        <v>0</v>
      </c>
      <c r="BQ27" s="49">
        <f t="shared" si="10"/>
        <v>0</v>
      </c>
      <c r="BR27" s="28">
        <f t="shared" si="22"/>
        <v>120</v>
      </c>
      <c r="BS27" s="28">
        <f t="shared" si="22"/>
        <v>0</v>
      </c>
      <c r="BT27" s="28">
        <f t="shared" si="22"/>
        <v>0</v>
      </c>
      <c r="BU27" s="28">
        <f t="shared" ref="BU27:DL27" si="23">SUM(BU24:BU26)</f>
        <v>0</v>
      </c>
      <c r="BV27" s="28">
        <f t="shared" si="23"/>
        <v>0</v>
      </c>
      <c r="BW27" s="28">
        <f t="shared" si="23"/>
        <v>0</v>
      </c>
      <c r="BX27" s="47">
        <f t="shared" si="11"/>
        <v>0</v>
      </c>
      <c r="BY27" s="49">
        <f t="shared" si="12"/>
        <v>120</v>
      </c>
      <c r="BZ27" s="28">
        <f t="shared" si="23"/>
        <v>0</v>
      </c>
      <c r="CA27" s="28">
        <f t="shared" si="23"/>
        <v>0</v>
      </c>
      <c r="CB27" s="28">
        <f t="shared" si="23"/>
        <v>0</v>
      </c>
      <c r="CC27" s="28">
        <f t="shared" si="23"/>
        <v>0</v>
      </c>
      <c r="CD27" s="28">
        <f t="shared" si="23"/>
        <v>0</v>
      </c>
      <c r="CE27" s="28">
        <f t="shared" si="23"/>
        <v>0</v>
      </c>
      <c r="CF27" s="28">
        <f t="shared" si="23"/>
        <v>0</v>
      </c>
      <c r="CG27" s="28">
        <f t="shared" si="23"/>
        <v>0</v>
      </c>
      <c r="CH27" s="28">
        <f t="shared" si="23"/>
        <v>0</v>
      </c>
      <c r="CI27" s="28">
        <f t="shared" si="23"/>
        <v>0</v>
      </c>
      <c r="CJ27" s="28">
        <f t="shared" si="23"/>
        <v>0</v>
      </c>
      <c r="CK27" s="28">
        <f t="shared" si="23"/>
        <v>0</v>
      </c>
      <c r="CL27" s="49">
        <f t="shared" si="23"/>
        <v>0</v>
      </c>
      <c r="CM27" s="28">
        <f t="shared" si="23"/>
        <v>0</v>
      </c>
      <c r="CN27" s="28">
        <f t="shared" si="23"/>
        <v>0</v>
      </c>
      <c r="CO27" s="28">
        <f t="shared" si="23"/>
        <v>0</v>
      </c>
      <c r="CP27" s="28">
        <f t="shared" si="23"/>
        <v>0</v>
      </c>
      <c r="CQ27" s="28">
        <f t="shared" si="23"/>
        <v>0</v>
      </c>
      <c r="CR27" s="28">
        <f t="shared" si="23"/>
        <v>0</v>
      </c>
      <c r="CS27" s="28">
        <f t="shared" si="23"/>
        <v>0</v>
      </c>
      <c r="CT27" s="28">
        <f t="shared" si="23"/>
        <v>0</v>
      </c>
      <c r="CU27" s="28">
        <f t="shared" si="23"/>
        <v>0</v>
      </c>
      <c r="CV27" s="28">
        <f t="shared" si="23"/>
        <v>0</v>
      </c>
      <c r="CW27" s="28">
        <f t="shared" si="23"/>
        <v>0</v>
      </c>
      <c r="CX27" s="28">
        <f t="shared" si="23"/>
        <v>0</v>
      </c>
      <c r="CY27" s="26">
        <f t="shared" si="23"/>
        <v>0</v>
      </c>
      <c r="CZ27" s="47">
        <f t="shared" si="23"/>
        <v>0</v>
      </c>
      <c r="DA27" s="28">
        <f t="shared" si="23"/>
        <v>0</v>
      </c>
      <c r="DB27" s="28">
        <f t="shared" si="23"/>
        <v>0</v>
      </c>
      <c r="DC27" s="28">
        <f t="shared" si="23"/>
        <v>0</v>
      </c>
      <c r="DD27" s="28">
        <f t="shared" si="23"/>
        <v>0</v>
      </c>
      <c r="DE27" s="28">
        <f t="shared" si="23"/>
        <v>0</v>
      </c>
      <c r="DF27" s="28">
        <f t="shared" si="23"/>
        <v>0</v>
      </c>
      <c r="DG27" s="28">
        <f t="shared" si="23"/>
        <v>0</v>
      </c>
      <c r="DH27" s="28">
        <f t="shared" si="23"/>
        <v>0</v>
      </c>
      <c r="DI27" s="28">
        <f t="shared" si="23"/>
        <v>0</v>
      </c>
      <c r="DJ27" s="28">
        <f t="shared" si="23"/>
        <v>0</v>
      </c>
      <c r="DK27" s="28">
        <f t="shared" si="23"/>
        <v>0</v>
      </c>
      <c r="DL27" s="26">
        <f t="shared" si="23"/>
        <v>0</v>
      </c>
    </row>
    <row r="28" spans="1:116">
      <c r="A28" s="47"/>
      <c r="B28" s="49"/>
      <c r="C28" s="4"/>
      <c r="D28" s="4"/>
      <c r="E28" s="4"/>
      <c r="F28" s="5"/>
      <c r="G28" s="4"/>
      <c r="H28" s="15"/>
      <c r="I28" s="11"/>
      <c r="J28" s="11"/>
      <c r="K28" s="11"/>
      <c r="L28" s="11"/>
      <c r="M28" s="11"/>
      <c r="N28" s="11"/>
      <c r="O28" s="11"/>
      <c r="P28" s="11"/>
      <c r="Q28" s="26">
        <f t="shared" si="21"/>
        <v>0</v>
      </c>
      <c r="R28" s="15"/>
      <c r="S28" s="11"/>
      <c r="T28" s="11"/>
      <c r="U28" s="11"/>
      <c r="V28" s="11"/>
      <c r="W28" s="11"/>
      <c r="X28" s="11"/>
      <c r="Y28" s="11"/>
      <c r="Z28" s="49">
        <f t="shared" si="1"/>
        <v>0</v>
      </c>
      <c r="AA28" s="11"/>
      <c r="AB28" s="11"/>
      <c r="AC28" s="11"/>
      <c r="AD28" s="11"/>
      <c r="AE28" s="11"/>
      <c r="AF28" s="11"/>
      <c r="AG28" s="49">
        <f t="shared" si="5"/>
        <v>0</v>
      </c>
      <c r="AH28" s="11"/>
      <c r="AI28" s="11"/>
      <c r="AJ28" s="11"/>
      <c r="AK28" s="11"/>
      <c r="AL28" s="49">
        <f t="shared" si="6"/>
        <v>0</v>
      </c>
      <c r="AM28" s="11"/>
      <c r="AN28" s="11"/>
      <c r="AO28" s="11"/>
      <c r="AP28" s="11"/>
      <c r="AQ28" s="11"/>
      <c r="AR28" s="49">
        <f t="shared" si="7"/>
        <v>0</v>
      </c>
      <c r="AS28" s="11"/>
      <c r="AT28" s="11"/>
      <c r="AU28" s="11"/>
      <c r="AV28" s="11"/>
      <c r="AW28" s="11"/>
      <c r="AX28" s="11"/>
      <c r="AY28" s="11"/>
      <c r="AZ28" s="11"/>
      <c r="BA28" s="11"/>
      <c r="BB28" s="11"/>
      <c r="BC28" s="49">
        <f t="shared" si="8"/>
        <v>0</v>
      </c>
      <c r="BD28" s="11"/>
      <c r="BE28" s="11"/>
      <c r="BF28" s="11"/>
      <c r="BG28" s="11"/>
      <c r="BH28" s="11"/>
      <c r="BI28" s="11"/>
      <c r="BJ28" s="11"/>
      <c r="BK28" s="49">
        <f t="shared" si="9"/>
        <v>0</v>
      </c>
      <c r="BL28" s="11"/>
      <c r="BM28" s="11"/>
      <c r="BN28" s="11"/>
      <c r="BO28" s="11"/>
      <c r="BP28" s="11"/>
      <c r="BQ28" s="49">
        <f t="shared" si="10"/>
        <v>0</v>
      </c>
      <c r="BR28" s="11"/>
      <c r="BS28" s="11"/>
      <c r="BT28" s="11"/>
      <c r="BU28" s="11"/>
      <c r="BV28" s="11"/>
      <c r="BW28" s="11"/>
      <c r="BX28" s="47">
        <f t="shared" si="11"/>
        <v>0</v>
      </c>
      <c r="BY28" s="49">
        <f t="shared" si="12"/>
        <v>0</v>
      </c>
      <c r="BZ28" s="11"/>
      <c r="CA28" s="11"/>
      <c r="CB28" s="11"/>
      <c r="CC28" s="11"/>
      <c r="CD28" s="11"/>
      <c r="CE28" s="11"/>
      <c r="CF28" s="11"/>
      <c r="CG28" s="11"/>
      <c r="CH28" s="11"/>
      <c r="CI28" s="11"/>
      <c r="CJ28" s="11"/>
      <c r="CK28" s="11"/>
      <c r="CL28" s="49">
        <f t="shared" si="2"/>
        <v>0</v>
      </c>
      <c r="CM28" s="11"/>
      <c r="CN28" s="11"/>
      <c r="CO28" s="11"/>
      <c r="CP28" s="11"/>
      <c r="CQ28" s="11"/>
      <c r="CR28" s="11"/>
      <c r="CS28" s="11"/>
      <c r="CT28" s="11"/>
      <c r="CU28" s="11"/>
      <c r="CV28" s="11"/>
      <c r="CW28" s="11"/>
      <c r="CX28" s="11"/>
      <c r="CY28" s="26">
        <f t="shared" si="3"/>
        <v>0</v>
      </c>
      <c r="CZ28" s="15"/>
      <c r="DA28" s="11"/>
      <c r="DB28" s="11"/>
      <c r="DC28" s="11"/>
      <c r="DD28" s="11"/>
      <c r="DE28" s="11"/>
      <c r="DF28" s="11"/>
      <c r="DG28" s="11"/>
      <c r="DH28" s="11"/>
      <c r="DI28" s="11"/>
      <c r="DJ28" s="11"/>
      <c r="DK28" s="11"/>
      <c r="DL28" s="26">
        <f t="shared" si="4"/>
        <v>0</v>
      </c>
    </row>
    <row r="29" spans="1:116">
      <c r="A29" s="47"/>
      <c r="B29" s="49"/>
      <c r="C29" s="4"/>
      <c r="D29" s="4"/>
      <c r="E29" s="4"/>
      <c r="F29" s="5"/>
      <c r="G29" s="4"/>
      <c r="H29" s="15"/>
      <c r="I29" s="11"/>
      <c r="J29" s="11"/>
      <c r="K29" s="11"/>
      <c r="L29" s="11"/>
      <c r="M29" s="11"/>
      <c r="N29" s="11"/>
      <c r="O29" s="11"/>
      <c r="P29" s="11"/>
      <c r="Q29" s="26">
        <f t="shared" si="21"/>
        <v>0</v>
      </c>
      <c r="R29" s="15"/>
      <c r="S29" s="11"/>
      <c r="T29" s="11"/>
      <c r="U29" s="11"/>
      <c r="V29" s="11"/>
      <c r="W29" s="11"/>
      <c r="X29" s="11"/>
      <c r="Y29" s="11"/>
      <c r="Z29" s="49">
        <f t="shared" si="1"/>
        <v>0</v>
      </c>
      <c r="AA29" s="11"/>
      <c r="AB29" s="11"/>
      <c r="AC29" s="11"/>
      <c r="AD29" s="11"/>
      <c r="AE29" s="11"/>
      <c r="AF29" s="11"/>
      <c r="AG29" s="49">
        <f t="shared" si="5"/>
        <v>0</v>
      </c>
      <c r="AH29" s="11"/>
      <c r="AI29" s="11"/>
      <c r="AJ29" s="11"/>
      <c r="AK29" s="11"/>
      <c r="AL29" s="49">
        <f t="shared" si="6"/>
        <v>0</v>
      </c>
      <c r="AM29" s="11"/>
      <c r="AN29" s="11"/>
      <c r="AO29" s="11"/>
      <c r="AP29" s="11"/>
      <c r="AQ29" s="11"/>
      <c r="AR29" s="49">
        <f t="shared" si="7"/>
        <v>0</v>
      </c>
      <c r="AS29" s="11"/>
      <c r="AT29" s="11"/>
      <c r="AU29" s="11"/>
      <c r="AV29" s="11"/>
      <c r="AW29" s="11"/>
      <c r="AX29" s="11"/>
      <c r="AY29" s="11"/>
      <c r="AZ29" s="11"/>
      <c r="BA29" s="11"/>
      <c r="BB29" s="11"/>
      <c r="BC29" s="49">
        <f t="shared" si="8"/>
        <v>0</v>
      </c>
      <c r="BD29" s="11"/>
      <c r="BE29" s="11"/>
      <c r="BF29" s="11"/>
      <c r="BG29" s="11"/>
      <c r="BH29" s="11"/>
      <c r="BI29" s="11"/>
      <c r="BJ29" s="11"/>
      <c r="BK29" s="49">
        <f t="shared" si="9"/>
        <v>0</v>
      </c>
      <c r="BL29" s="11"/>
      <c r="BM29" s="11"/>
      <c r="BN29" s="11"/>
      <c r="BO29" s="11"/>
      <c r="BP29" s="11"/>
      <c r="BQ29" s="49">
        <f t="shared" si="10"/>
        <v>0</v>
      </c>
      <c r="BR29" s="11"/>
      <c r="BS29" s="11"/>
      <c r="BT29" s="11"/>
      <c r="BU29" s="11"/>
      <c r="BV29" s="11"/>
      <c r="BW29" s="11"/>
      <c r="BX29" s="47">
        <f t="shared" si="11"/>
        <v>0</v>
      </c>
      <c r="BY29" s="49">
        <f t="shared" si="12"/>
        <v>0</v>
      </c>
      <c r="BZ29" s="11"/>
      <c r="CA29" s="11"/>
      <c r="CB29" s="11"/>
      <c r="CC29" s="11"/>
      <c r="CD29" s="11"/>
      <c r="CE29" s="11"/>
      <c r="CF29" s="11"/>
      <c r="CG29" s="11"/>
      <c r="CH29" s="11"/>
      <c r="CI29" s="11"/>
      <c r="CJ29" s="11"/>
      <c r="CK29" s="11"/>
      <c r="CL29" s="49">
        <f t="shared" si="2"/>
        <v>0</v>
      </c>
      <c r="CM29" s="11"/>
      <c r="CN29" s="11"/>
      <c r="CO29" s="11"/>
      <c r="CP29" s="11"/>
      <c r="CQ29" s="11"/>
      <c r="CR29" s="11"/>
      <c r="CS29" s="11"/>
      <c r="CT29" s="11"/>
      <c r="CU29" s="11"/>
      <c r="CV29" s="11"/>
      <c r="CW29" s="11"/>
      <c r="CX29" s="11"/>
      <c r="CY29" s="26">
        <f t="shared" si="3"/>
        <v>0</v>
      </c>
      <c r="CZ29" s="15"/>
      <c r="DA29" s="11"/>
      <c r="DB29" s="11"/>
      <c r="DC29" s="11"/>
      <c r="DD29" s="11"/>
      <c r="DE29" s="11"/>
      <c r="DF29" s="11"/>
      <c r="DG29" s="11"/>
      <c r="DH29" s="11"/>
      <c r="DI29" s="11"/>
      <c r="DJ29" s="11"/>
      <c r="DK29" s="11"/>
      <c r="DL29" s="26">
        <f t="shared" si="4"/>
        <v>0</v>
      </c>
    </row>
    <row r="30" spans="1:116">
      <c r="A30" s="47"/>
      <c r="B30" s="49"/>
      <c r="C30" s="4"/>
      <c r="D30" s="4"/>
      <c r="E30" s="4"/>
      <c r="F30" s="5"/>
      <c r="G30" s="4"/>
      <c r="H30" s="15"/>
      <c r="I30" s="11"/>
      <c r="J30" s="11"/>
      <c r="K30" s="11"/>
      <c r="L30" s="11"/>
      <c r="M30" s="11"/>
      <c r="N30" s="11"/>
      <c r="O30" s="11"/>
      <c r="P30" s="11"/>
      <c r="Q30" s="26">
        <f t="shared" si="21"/>
        <v>0</v>
      </c>
      <c r="R30" s="15"/>
      <c r="S30" s="11"/>
      <c r="T30" s="11"/>
      <c r="U30" s="11"/>
      <c r="V30" s="11"/>
      <c r="W30" s="11"/>
      <c r="X30" s="11"/>
      <c r="Y30" s="11"/>
      <c r="Z30" s="49">
        <f t="shared" si="1"/>
        <v>0</v>
      </c>
      <c r="AA30" s="11"/>
      <c r="AB30" s="11"/>
      <c r="AC30" s="11"/>
      <c r="AD30" s="11"/>
      <c r="AE30" s="11"/>
      <c r="AF30" s="11"/>
      <c r="AG30" s="49">
        <f t="shared" si="5"/>
        <v>0</v>
      </c>
      <c r="AH30" s="11"/>
      <c r="AI30" s="11"/>
      <c r="AJ30" s="11"/>
      <c r="AK30" s="11"/>
      <c r="AL30" s="49">
        <f t="shared" si="6"/>
        <v>0</v>
      </c>
      <c r="AM30" s="11"/>
      <c r="AN30" s="11"/>
      <c r="AO30" s="11"/>
      <c r="AP30" s="11"/>
      <c r="AQ30" s="11"/>
      <c r="AR30" s="49">
        <f t="shared" si="7"/>
        <v>0</v>
      </c>
      <c r="AS30" s="11"/>
      <c r="AT30" s="11"/>
      <c r="AU30" s="11"/>
      <c r="AV30" s="11"/>
      <c r="AW30" s="11"/>
      <c r="AX30" s="11"/>
      <c r="AY30" s="11"/>
      <c r="AZ30" s="11"/>
      <c r="BA30" s="11"/>
      <c r="BB30" s="11"/>
      <c r="BC30" s="49">
        <f t="shared" si="8"/>
        <v>0</v>
      </c>
      <c r="BD30" s="11"/>
      <c r="BE30" s="11"/>
      <c r="BF30" s="11"/>
      <c r="BG30" s="11"/>
      <c r="BH30" s="11"/>
      <c r="BI30" s="11"/>
      <c r="BJ30" s="11"/>
      <c r="BK30" s="49">
        <f t="shared" si="9"/>
        <v>0</v>
      </c>
      <c r="BL30" s="11"/>
      <c r="BM30" s="11"/>
      <c r="BN30" s="11"/>
      <c r="BO30" s="11"/>
      <c r="BP30" s="11"/>
      <c r="BQ30" s="49">
        <f t="shared" si="10"/>
        <v>0</v>
      </c>
      <c r="BR30" s="11"/>
      <c r="BS30" s="11"/>
      <c r="BT30" s="11"/>
      <c r="BU30" s="11"/>
      <c r="BV30" s="11"/>
      <c r="BW30" s="11"/>
      <c r="BX30" s="47">
        <f t="shared" si="11"/>
        <v>0</v>
      </c>
      <c r="BY30" s="49">
        <f t="shared" si="12"/>
        <v>0</v>
      </c>
      <c r="BZ30" s="11"/>
      <c r="CA30" s="11"/>
      <c r="CB30" s="11"/>
      <c r="CC30" s="11"/>
      <c r="CD30" s="11"/>
      <c r="CE30" s="11"/>
      <c r="CF30" s="11"/>
      <c r="CG30" s="11"/>
      <c r="CH30" s="11"/>
      <c r="CI30" s="11"/>
      <c r="CJ30" s="11"/>
      <c r="CK30" s="11"/>
      <c r="CL30" s="49">
        <f t="shared" si="2"/>
        <v>0</v>
      </c>
      <c r="CM30" s="11"/>
      <c r="CN30" s="11"/>
      <c r="CO30" s="11"/>
      <c r="CP30" s="11"/>
      <c r="CQ30" s="11"/>
      <c r="CR30" s="11"/>
      <c r="CS30" s="11"/>
      <c r="CT30" s="11"/>
      <c r="CU30" s="11"/>
      <c r="CV30" s="11"/>
      <c r="CW30" s="11"/>
      <c r="CX30" s="11"/>
      <c r="CY30" s="26">
        <f t="shared" si="3"/>
        <v>0</v>
      </c>
      <c r="CZ30" s="15"/>
      <c r="DA30" s="11"/>
      <c r="DB30" s="11"/>
      <c r="DC30" s="11"/>
      <c r="DD30" s="11"/>
      <c r="DE30" s="11"/>
      <c r="DF30" s="11"/>
      <c r="DG30" s="11"/>
      <c r="DH30" s="11"/>
      <c r="DI30" s="11"/>
      <c r="DJ30" s="11"/>
      <c r="DK30" s="11"/>
      <c r="DL30" s="26">
        <f t="shared" si="4"/>
        <v>0</v>
      </c>
    </row>
    <row r="31" spans="1:116">
      <c r="A31" s="47"/>
      <c r="B31" s="49"/>
      <c r="C31" s="28" t="s">
        <v>347</v>
      </c>
      <c r="D31" s="28"/>
      <c r="E31" s="28"/>
      <c r="F31" s="26"/>
      <c r="G31" s="28"/>
      <c r="H31" s="47">
        <f>SUM(H28:H30)</f>
        <v>0</v>
      </c>
      <c r="I31" s="28">
        <f t="shared" ref="I31:BT31" si="24">SUM(I28:I30)</f>
        <v>0</v>
      </c>
      <c r="J31" s="28">
        <f t="shared" si="24"/>
        <v>0</v>
      </c>
      <c r="K31" s="28">
        <f t="shared" si="24"/>
        <v>0</v>
      </c>
      <c r="L31" s="28">
        <f t="shared" si="24"/>
        <v>0</v>
      </c>
      <c r="M31" s="28">
        <f t="shared" si="24"/>
        <v>0</v>
      </c>
      <c r="N31" s="28">
        <f t="shared" si="24"/>
        <v>0</v>
      </c>
      <c r="O31" s="28">
        <f t="shared" si="24"/>
        <v>0</v>
      </c>
      <c r="P31" s="28">
        <f t="shared" si="24"/>
        <v>0</v>
      </c>
      <c r="Q31" s="26">
        <f t="shared" si="24"/>
        <v>0</v>
      </c>
      <c r="R31" s="47">
        <f t="shared" si="24"/>
        <v>0</v>
      </c>
      <c r="S31" s="28">
        <f t="shared" si="24"/>
        <v>0</v>
      </c>
      <c r="T31" s="28">
        <f t="shared" si="24"/>
        <v>0</v>
      </c>
      <c r="U31" s="28">
        <f t="shared" si="24"/>
        <v>0</v>
      </c>
      <c r="V31" s="28">
        <f t="shared" si="24"/>
        <v>0</v>
      </c>
      <c r="W31" s="28">
        <f t="shared" si="24"/>
        <v>0</v>
      </c>
      <c r="X31" s="28">
        <f t="shared" si="24"/>
        <v>0</v>
      </c>
      <c r="Y31" s="28">
        <f t="shared" si="24"/>
        <v>0</v>
      </c>
      <c r="Z31" s="49">
        <f t="shared" si="1"/>
        <v>0</v>
      </c>
      <c r="AA31" s="28">
        <f t="shared" si="24"/>
        <v>0</v>
      </c>
      <c r="AB31" s="28">
        <f t="shared" si="24"/>
        <v>0</v>
      </c>
      <c r="AC31" s="28">
        <f t="shared" si="24"/>
        <v>0</v>
      </c>
      <c r="AD31" s="28">
        <f t="shared" si="24"/>
        <v>0</v>
      </c>
      <c r="AE31" s="28">
        <f t="shared" si="24"/>
        <v>0</v>
      </c>
      <c r="AF31" s="28">
        <f t="shared" si="24"/>
        <v>0</v>
      </c>
      <c r="AG31" s="49">
        <f t="shared" si="5"/>
        <v>0</v>
      </c>
      <c r="AH31" s="28">
        <f t="shared" si="24"/>
        <v>0</v>
      </c>
      <c r="AI31" s="28">
        <f t="shared" si="24"/>
        <v>0</v>
      </c>
      <c r="AJ31" s="28">
        <f t="shared" si="24"/>
        <v>0</v>
      </c>
      <c r="AK31" s="28">
        <f t="shared" si="24"/>
        <v>0</v>
      </c>
      <c r="AL31" s="49">
        <f t="shared" si="6"/>
        <v>0</v>
      </c>
      <c r="AM31" s="28">
        <f t="shared" si="24"/>
        <v>0</v>
      </c>
      <c r="AN31" s="28">
        <f t="shared" si="24"/>
        <v>0</v>
      </c>
      <c r="AO31" s="28">
        <f t="shared" si="24"/>
        <v>0</v>
      </c>
      <c r="AP31" s="28">
        <f t="shared" si="24"/>
        <v>0</v>
      </c>
      <c r="AQ31" s="28">
        <f t="shared" si="24"/>
        <v>0</v>
      </c>
      <c r="AR31" s="49">
        <f t="shared" si="7"/>
        <v>0</v>
      </c>
      <c r="AS31" s="28">
        <f t="shared" si="24"/>
        <v>0</v>
      </c>
      <c r="AT31" s="28">
        <f t="shared" si="24"/>
        <v>0</v>
      </c>
      <c r="AU31" s="28">
        <f t="shared" si="24"/>
        <v>0</v>
      </c>
      <c r="AV31" s="28">
        <f t="shared" si="24"/>
        <v>0</v>
      </c>
      <c r="AW31" s="28">
        <f t="shared" si="24"/>
        <v>0</v>
      </c>
      <c r="AX31" s="28">
        <f t="shared" si="24"/>
        <v>0</v>
      </c>
      <c r="AY31" s="28">
        <f t="shared" si="24"/>
        <v>0</v>
      </c>
      <c r="AZ31" s="28">
        <f t="shared" si="24"/>
        <v>0</v>
      </c>
      <c r="BA31" s="28">
        <f t="shared" si="24"/>
        <v>0</v>
      </c>
      <c r="BB31" s="28">
        <f t="shared" si="24"/>
        <v>0</v>
      </c>
      <c r="BC31" s="49">
        <f t="shared" si="8"/>
        <v>0</v>
      </c>
      <c r="BD31" s="28">
        <f t="shared" si="24"/>
        <v>0</v>
      </c>
      <c r="BE31" s="28">
        <f t="shared" si="24"/>
        <v>0</v>
      </c>
      <c r="BF31" s="28">
        <f t="shared" si="24"/>
        <v>0</v>
      </c>
      <c r="BG31" s="28">
        <f t="shared" si="24"/>
        <v>0</v>
      </c>
      <c r="BH31" s="28">
        <f t="shared" si="24"/>
        <v>0</v>
      </c>
      <c r="BI31" s="28">
        <f t="shared" si="24"/>
        <v>0</v>
      </c>
      <c r="BJ31" s="28">
        <f t="shared" si="24"/>
        <v>0</v>
      </c>
      <c r="BK31" s="49">
        <f t="shared" si="9"/>
        <v>0</v>
      </c>
      <c r="BL31" s="28">
        <f t="shared" si="24"/>
        <v>0</v>
      </c>
      <c r="BM31" s="28">
        <f t="shared" si="24"/>
        <v>0</v>
      </c>
      <c r="BN31" s="28">
        <f t="shared" si="24"/>
        <v>0</v>
      </c>
      <c r="BO31" s="28">
        <f t="shared" si="24"/>
        <v>0</v>
      </c>
      <c r="BP31" s="28">
        <f t="shared" si="24"/>
        <v>0</v>
      </c>
      <c r="BQ31" s="49">
        <f t="shared" si="10"/>
        <v>0</v>
      </c>
      <c r="BR31" s="28">
        <f t="shared" si="24"/>
        <v>0</v>
      </c>
      <c r="BS31" s="28">
        <f t="shared" si="24"/>
        <v>0</v>
      </c>
      <c r="BT31" s="28">
        <f t="shared" si="24"/>
        <v>0</v>
      </c>
      <c r="BU31" s="28">
        <f t="shared" ref="BU31:DL31" si="25">SUM(BU28:BU30)</f>
        <v>0</v>
      </c>
      <c r="BV31" s="28">
        <f t="shared" si="25"/>
        <v>0</v>
      </c>
      <c r="BW31" s="28">
        <f t="shared" si="25"/>
        <v>0</v>
      </c>
      <c r="BX31" s="47">
        <f t="shared" si="11"/>
        <v>0</v>
      </c>
      <c r="BY31" s="49">
        <f t="shared" si="12"/>
        <v>0</v>
      </c>
      <c r="BZ31" s="28">
        <f t="shared" si="25"/>
        <v>0</v>
      </c>
      <c r="CA31" s="28">
        <f t="shared" si="25"/>
        <v>0</v>
      </c>
      <c r="CB31" s="28">
        <f t="shared" si="25"/>
        <v>0</v>
      </c>
      <c r="CC31" s="28">
        <f t="shared" si="25"/>
        <v>0</v>
      </c>
      <c r="CD31" s="28">
        <f t="shared" si="25"/>
        <v>0</v>
      </c>
      <c r="CE31" s="28">
        <f t="shared" si="25"/>
        <v>0</v>
      </c>
      <c r="CF31" s="28">
        <f t="shared" si="25"/>
        <v>0</v>
      </c>
      <c r="CG31" s="28">
        <f t="shared" si="25"/>
        <v>0</v>
      </c>
      <c r="CH31" s="28">
        <f t="shared" si="25"/>
        <v>0</v>
      </c>
      <c r="CI31" s="28">
        <f t="shared" si="25"/>
        <v>0</v>
      </c>
      <c r="CJ31" s="28">
        <f t="shared" si="25"/>
        <v>0</v>
      </c>
      <c r="CK31" s="28">
        <f t="shared" si="25"/>
        <v>0</v>
      </c>
      <c r="CL31" s="49">
        <f t="shared" si="25"/>
        <v>0</v>
      </c>
      <c r="CM31" s="28">
        <f t="shared" si="25"/>
        <v>0</v>
      </c>
      <c r="CN31" s="28">
        <f t="shared" si="25"/>
        <v>0</v>
      </c>
      <c r="CO31" s="28">
        <f t="shared" si="25"/>
        <v>0</v>
      </c>
      <c r="CP31" s="28">
        <f t="shared" si="25"/>
        <v>0</v>
      </c>
      <c r="CQ31" s="28">
        <f t="shared" si="25"/>
        <v>0</v>
      </c>
      <c r="CR31" s="28">
        <f t="shared" si="25"/>
        <v>0</v>
      </c>
      <c r="CS31" s="28">
        <f t="shared" si="25"/>
        <v>0</v>
      </c>
      <c r="CT31" s="28">
        <f t="shared" si="25"/>
        <v>0</v>
      </c>
      <c r="CU31" s="28">
        <f t="shared" si="25"/>
        <v>0</v>
      </c>
      <c r="CV31" s="28">
        <f t="shared" si="25"/>
        <v>0</v>
      </c>
      <c r="CW31" s="28">
        <f t="shared" si="25"/>
        <v>0</v>
      </c>
      <c r="CX31" s="28">
        <f t="shared" si="25"/>
        <v>0</v>
      </c>
      <c r="CY31" s="26">
        <f t="shared" si="25"/>
        <v>0</v>
      </c>
      <c r="CZ31" s="47">
        <f t="shared" si="25"/>
        <v>0</v>
      </c>
      <c r="DA31" s="28">
        <f t="shared" si="25"/>
        <v>0</v>
      </c>
      <c r="DB31" s="28">
        <f t="shared" si="25"/>
        <v>0</v>
      </c>
      <c r="DC31" s="28">
        <f t="shared" si="25"/>
        <v>0</v>
      </c>
      <c r="DD31" s="28">
        <f t="shared" si="25"/>
        <v>0</v>
      </c>
      <c r="DE31" s="28">
        <f t="shared" si="25"/>
        <v>0</v>
      </c>
      <c r="DF31" s="28">
        <f t="shared" si="25"/>
        <v>0</v>
      </c>
      <c r="DG31" s="28">
        <f t="shared" si="25"/>
        <v>0</v>
      </c>
      <c r="DH31" s="28">
        <f t="shared" si="25"/>
        <v>0</v>
      </c>
      <c r="DI31" s="28">
        <f t="shared" si="25"/>
        <v>0</v>
      </c>
      <c r="DJ31" s="28">
        <f t="shared" si="25"/>
        <v>0</v>
      </c>
      <c r="DK31" s="28">
        <f t="shared" si="25"/>
        <v>0</v>
      </c>
      <c r="DL31" s="26">
        <f t="shared" si="25"/>
        <v>0</v>
      </c>
    </row>
    <row r="32" spans="1:116">
      <c r="A32" s="47"/>
      <c r="B32" s="49"/>
      <c r="C32" s="69"/>
      <c r="D32" s="4"/>
      <c r="E32" s="4"/>
      <c r="F32" s="5"/>
      <c r="G32" s="4"/>
      <c r="H32" s="15"/>
      <c r="I32" s="11"/>
      <c r="J32" s="11"/>
      <c r="K32" s="11"/>
      <c r="L32" s="11"/>
      <c r="M32" s="11"/>
      <c r="N32" s="11"/>
      <c r="O32" s="11"/>
      <c r="P32" s="11"/>
      <c r="Q32" s="26">
        <f>SUM(H32:P32)</f>
        <v>0</v>
      </c>
      <c r="R32" s="15"/>
      <c r="S32" s="11"/>
      <c r="T32" s="11"/>
      <c r="U32" s="11"/>
      <c r="V32" s="11"/>
      <c r="W32" s="11"/>
      <c r="X32" s="11"/>
      <c r="Y32" s="11"/>
      <c r="Z32" s="49">
        <f t="shared" si="1"/>
        <v>0</v>
      </c>
      <c r="AA32" s="11"/>
      <c r="AB32" s="11"/>
      <c r="AC32" s="11"/>
      <c r="AD32" s="11"/>
      <c r="AE32" s="11"/>
      <c r="AF32" s="11"/>
      <c r="AG32" s="49">
        <f>T32-SUM(AA32:AF32)</f>
        <v>0</v>
      </c>
      <c r="AH32" s="11"/>
      <c r="AI32" s="11"/>
      <c r="AJ32" s="11"/>
      <c r="AK32" s="11"/>
      <c r="AL32" s="49">
        <f>AA32-SUM(AH32:AK32)</f>
        <v>0</v>
      </c>
      <c r="AM32" s="11"/>
      <c r="AN32" s="11"/>
      <c r="AO32" s="11"/>
      <c r="AP32" s="11"/>
      <c r="AQ32" s="11"/>
      <c r="AR32" s="49">
        <f>AD32-SUM(AM32:AQ32)</f>
        <v>0</v>
      </c>
      <c r="AS32" s="11"/>
      <c r="AT32" s="11"/>
      <c r="AU32" s="11"/>
      <c r="AV32" s="11"/>
      <c r="AW32" s="11"/>
      <c r="AX32" s="11"/>
      <c r="AY32" s="11"/>
      <c r="AZ32" s="11"/>
      <c r="BA32" s="11"/>
      <c r="BB32" s="11"/>
      <c r="BC32" s="49">
        <f>AB32-SUM(AS32:BB32)</f>
        <v>0</v>
      </c>
      <c r="BD32" s="11"/>
      <c r="BE32" s="11"/>
      <c r="BF32" s="11"/>
      <c r="BG32" s="11"/>
      <c r="BH32" s="11"/>
      <c r="BI32" s="11"/>
      <c r="BJ32" s="11"/>
      <c r="BK32" s="49">
        <f>AF32-SUM(BD32:BJ32)</f>
        <v>0</v>
      </c>
      <c r="BL32" s="11"/>
      <c r="BM32" s="11"/>
      <c r="BN32" s="11"/>
      <c r="BO32" s="11"/>
      <c r="BP32" s="11"/>
      <c r="BQ32" s="49">
        <f>AE32-SUM(BL32:BP32)</f>
        <v>0</v>
      </c>
      <c r="BR32" s="11"/>
      <c r="BS32" s="11"/>
      <c r="BT32" s="11"/>
      <c r="BU32" s="11"/>
      <c r="BV32" s="11"/>
      <c r="BW32" s="11"/>
      <c r="BX32" s="49">
        <f>AC32-SUM(BR32:BW32)</f>
        <v>0</v>
      </c>
      <c r="BY32" s="49">
        <f t="shared" si="12"/>
        <v>0</v>
      </c>
      <c r="BZ32" s="11"/>
      <c r="CA32" s="11"/>
      <c r="CB32" s="11"/>
      <c r="CC32" s="11"/>
      <c r="CD32" s="11"/>
      <c r="CE32" s="11"/>
      <c r="CF32" s="11"/>
      <c r="CG32" s="11"/>
      <c r="CH32" s="11"/>
      <c r="CI32" s="11"/>
      <c r="CJ32" s="11"/>
      <c r="CK32" s="11"/>
      <c r="CL32" s="49">
        <f>SUM(BZ32:CK32)</f>
        <v>0</v>
      </c>
      <c r="CM32" s="11">
        <v>0</v>
      </c>
      <c r="CN32" s="11">
        <v>0</v>
      </c>
      <c r="CO32" s="11">
        <v>0</v>
      </c>
      <c r="CP32" s="11">
        <v>0</v>
      </c>
      <c r="CQ32" s="11">
        <v>0</v>
      </c>
      <c r="CR32" s="11">
        <v>0</v>
      </c>
      <c r="CS32" s="11">
        <v>0</v>
      </c>
      <c r="CT32" s="11">
        <v>0</v>
      </c>
      <c r="CU32" s="11">
        <v>0</v>
      </c>
      <c r="CV32" s="11">
        <v>0</v>
      </c>
      <c r="CW32" s="11">
        <v>0</v>
      </c>
      <c r="CX32" s="11">
        <v>0</v>
      </c>
      <c r="CY32" s="26">
        <f>SUM(CM32:CX32)</f>
        <v>0</v>
      </c>
      <c r="CZ32" s="15">
        <v>0</v>
      </c>
      <c r="DA32" s="11">
        <v>0</v>
      </c>
      <c r="DB32" s="11">
        <v>0</v>
      </c>
      <c r="DC32" s="11">
        <v>0</v>
      </c>
      <c r="DD32" s="11">
        <v>0</v>
      </c>
      <c r="DE32" s="11">
        <v>0</v>
      </c>
      <c r="DF32" s="11">
        <v>0</v>
      </c>
      <c r="DG32" s="11">
        <v>0</v>
      </c>
      <c r="DH32" s="11">
        <v>0</v>
      </c>
      <c r="DI32" s="11">
        <v>0</v>
      </c>
      <c r="DJ32" s="11">
        <v>0</v>
      </c>
      <c r="DK32" s="11">
        <v>0</v>
      </c>
      <c r="DL32" s="26">
        <f>SUM(CZ32:DK32)</f>
        <v>0</v>
      </c>
    </row>
    <row r="33" spans="1:116">
      <c r="A33" s="47"/>
      <c r="B33" s="49"/>
      <c r="C33" s="4"/>
      <c r="D33" s="4"/>
      <c r="E33" s="4"/>
      <c r="F33" s="5"/>
      <c r="G33" s="4"/>
      <c r="H33" s="15"/>
      <c r="I33" s="11"/>
      <c r="J33" s="11"/>
      <c r="K33" s="11"/>
      <c r="L33" s="11"/>
      <c r="M33" s="11"/>
      <c r="N33" s="11"/>
      <c r="O33" s="11"/>
      <c r="P33" s="11"/>
      <c r="Q33" s="26">
        <f>SUM(H33:P33)</f>
        <v>0</v>
      </c>
      <c r="R33" s="15"/>
      <c r="S33" s="11"/>
      <c r="T33" s="11"/>
      <c r="U33" s="11"/>
      <c r="V33" s="11"/>
      <c r="W33" s="11"/>
      <c r="X33" s="11"/>
      <c r="Y33" s="11"/>
      <c r="Z33" s="49">
        <f t="shared" si="1"/>
        <v>0</v>
      </c>
      <c r="AA33" s="11"/>
      <c r="AB33" s="11"/>
      <c r="AC33" s="11"/>
      <c r="AD33" s="11"/>
      <c r="AE33" s="11"/>
      <c r="AF33" s="11"/>
      <c r="AG33" s="49">
        <f>T33-SUM(AA33:AF33)</f>
        <v>0</v>
      </c>
      <c r="AH33" s="11"/>
      <c r="AI33" s="11"/>
      <c r="AJ33" s="11"/>
      <c r="AK33" s="11"/>
      <c r="AL33" s="49">
        <f>AA33-SUM(AH33:AK33)</f>
        <v>0</v>
      </c>
      <c r="AM33" s="11"/>
      <c r="AN33" s="11"/>
      <c r="AO33" s="11"/>
      <c r="AP33" s="11"/>
      <c r="AQ33" s="11"/>
      <c r="AR33" s="49">
        <f>AD33-SUM(AM33:AQ33)</f>
        <v>0</v>
      </c>
      <c r="AS33" s="11"/>
      <c r="AT33" s="11"/>
      <c r="AU33" s="11"/>
      <c r="AV33" s="11"/>
      <c r="AW33" s="11"/>
      <c r="AX33" s="11"/>
      <c r="AY33" s="11"/>
      <c r="AZ33" s="11"/>
      <c r="BA33" s="11"/>
      <c r="BB33" s="11"/>
      <c r="BC33" s="49">
        <f>AB33-SUM(AS33:BB33)</f>
        <v>0</v>
      </c>
      <c r="BD33" s="11"/>
      <c r="BE33" s="11"/>
      <c r="BF33" s="11"/>
      <c r="BG33" s="11"/>
      <c r="BH33" s="11"/>
      <c r="BI33" s="11"/>
      <c r="BJ33" s="11"/>
      <c r="BK33" s="49">
        <f>AF33-SUM(BD33:BJ33)</f>
        <v>0</v>
      </c>
      <c r="BL33" s="11"/>
      <c r="BM33" s="11"/>
      <c r="BN33" s="11"/>
      <c r="BO33" s="11"/>
      <c r="BP33" s="11"/>
      <c r="BQ33" s="49">
        <f>AE33-SUM(BL33:BP33)</f>
        <v>0</v>
      </c>
      <c r="BR33" s="11"/>
      <c r="BS33" s="11"/>
      <c r="BT33" s="11"/>
      <c r="BU33" s="11"/>
      <c r="BV33" s="11"/>
      <c r="BW33" s="11"/>
      <c r="BX33" s="49">
        <f>AC33-SUM(BR33:BW33)</f>
        <v>0</v>
      </c>
      <c r="BY33" s="49">
        <f t="shared" si="12"/>
        <v>0</v>
      </c>
      <c r="BZ33" s="11"/>
      <c r="CA33" s="11"/>
      <c r="CB33" s="11"/>
      <c r="CC33" s="11"/>
      <c r="CD33" s="11"/>
      <c r="CE33" s="11"/>
      <c r="CF33" s="11"/>
      <c r="CG33" s="11"/>
      <c r="CH33" s="11"/>
      <c r="CI33" s="11"/>
      <c r="CJ33" s="11"/>
      <c r="CK33" s="11"/>
      <c r="CL33" s="49">
        <f>SUM(BZ33:CK33)</f>
        <v>0</v>
      </c>
      <c r="CM33" s="11">
        <v>0</v>
      </c>
      <c r="CN33" s="11">
        <v>0</v>
      </c>
      <c r="CO33" s="11">
        <v>0</v>
      </c>
      <c r="CP33" s="11">
        <v>0</v>
      </c>
      <c r="CQ33" s="11">
        <v>0</v>
      </c>
      <c r="CR33" s="11">
        <v>0</v>
      </c>
      <c r="CS33" s="11">
        <v>0</v>
      </c>
      <c r="CT33" s="11">
        <v>0</v>
      </c>
      <c r="CU33" s="11">
        <v>0</v>
      </c>
      <c r="CV33" s="11">
        <v>0</v>
      </c>
      <c r="CW33" s="11">
        <v>0</v>
      </c>
      <c r="CX33" s="11">
        <v>0</v>
      </c>
      <c r="CY33" s="26">
        <f>SUM(CM33:CX33)</f>
        <v>0</v>
      </c>
      <c r="CZ33" s="15">
        <v>0</v>
      </c>
      <c r="DA33" s="11">
        <v>0</v>
      </c>
      <c r="DB33" s="11">
        <v>0</v>
      </c>
      <c r="DC33" s="11">
        <v>0</v>
      </c>
      <c r="DD33" s="11">
        <v>0</v>
      </c>
      <c r="DE33" s="11">
        <v>0</v>
      </c>
      <c r="DF33" s="11">
        <v>0</v>
      </c>
      <c r="DG33" s="11">
        <v>0</v>
      </c>
      <c r="DH33" s="11">
        <v>0</v>
      </c>
      <c r="DI33" s="11">
        <v>0</v>
      </c>
      <c r="DJ33" s="11">
        <v>0</v>
      </c>
      <c r="DK33" s="11">
        <v>0</v>
      </c>
      <c r="DL33" s="26">
        <f>SUM(CZ33:DK33)</f>
        <v>0</v>
      </c>
    </row>
    <row r="34" spans="1:116">
      <c r="A34" s="47"/>
      <c r="B34" s="49"/>
      <c r="C34" s="4"/>
      <c r="D34" s="4"/>
      <c r="E34" s="4"/>
      <c r="F34" s="5"/>
      <c r="G34" s="4"/>
      <c r="H34" s="15"/>
      <c r="I34" s="11"/>
      <c r="J34" s="11"/>
      <c r="K34" s="11"/>
      <c r="L34" s="11"/>
      <c r="M34" s="11"/>
      <c r="N34" s="11"/>
      <c r="O34" s="11"/>
      <c r="P34" s="11"/>
      <c r="Q34" s="26">
        <f>SUM(H34:P34)</f>
        <v>0</v>
      </c>
      <c r="R34" s="15"/>
      <c r="S34" s="11"/>
      <c r="T34" s="11"/>
      <c r="U34" s="11"/>
      <c r="V34" s="11"/>
      <c r="W34" s="11"/>
      <c r="X34" s="11"/>
      <c r="Y34" s="11"/>
      <c r="Z34" s="49">
        <f t="shared" si="1"/>
        <v>0</v>
      </c>
      <c r="AA34" s="11"/>
      <c r="AB34" s="11"/>
      <c r="AC34" s="11"/>
      <c r="AD34" s="11"/>
      <c r="AE34" s="11"/>
      <c r="AF34" s="11"/>
      <c r="AG34" s="49">
        <f>T34-SUM(AA34:AF34)</f>
        <v>0</v>
      </c>
      <c r="AH34" s="11"/>
      <c r="AI34" s="11"/>
      <c r="AJ34" s="11"/>
      <c r="AK34" s="11"/>
      <c r="AL34" s="49">
        <f>AA34-SUM(AH34:AK34)</f>
        <v>0</v>
      </c>
      <c r="AM34" s="11"/>
      <c r="AN34" s="11"/>
      <c r="AO34" s="11"/>
      <c r="AP34" s="11"/>
      <c r="AQ34" s="11"/>
      <c r="AR34" s="49">
        <f>AD34-SUM(AM34:AQ34)</f>
        <v>0</v>
      </c>
      <c r="AS34" s="11"/>
      <c r="AT34" s="11"/>
      <c r="AU34" s="11"/>
      <c r="AV34" s="11"/>
      <c r="AW34" s="11"/>
      <c r="AX34" s="11"/>
      <c r="AY34" s="11"/>
      <c r="AZ34" s="11"/>
      <c r="BA34" s="11"/>
      <c r="BB34" s="11"/>
      <c r="BC34" s="49">
        <f>AB34-SUM(AS34:BB34)</f>
        <v>0</v>
      </c>
      <c r="BD34" s="11"/>
      <c r="BE34" s="11"/>
      <c r="BF34" s="11"/>
      <c r="BG34" s="11"/>
      <c r="BH34" s="11"/>
      <c r="BI34" s="11"/>
      <c r="BJ34" s="11"/>
      <c r="BK34" s="49">
        <f>AF34-SUM(BD34:BJ34)</f>
        <v>0</v>
      </c>
      <c r="BL34" s="11"/>
      <c r="BM34" s="11"/>
      <c r="BN34" s="11"/>
      <c r="BO34" s="11"/>
      <c r="BP34" s="11"/>
      <c r="BQ34" s="49">
        <f>AE34-SUM(BL34:BP34)</f>
        <v>0</v>
      </c>
      <c r="BR34" s="11"/>
      <c r="BS34" s="11"/>
      <c r="BT34" s="11"/>
      <c r="BU34" s="11"/>
      <c r="BV34" s="11"/>
      <c r="BW34" s="11"/>
      <c r="BX34" s="49">
        <f>AC34-SUM(BR34:BW34)</f>
        <v>0</v>
      </c>
      <c r="BY34" s="49">
        <f t="shared" si="12"/>
        <v>0</v>
      </c>
      <c r="BZ34" s="11"/>
      <c r="CA34" s="11"/>
      <c r="CB34" s="11"/>
      <c r="CC34" s="11"/>
      <c r="CD34" s="11"/>
      <c r="CE34" s="11"/>
      <c r="CF34" s="11"/>
      <c r="CG34" s="11"/>
      <c r="CH34" s="11"/>
      <c r="CI34" s="11"/>
      <c r="CJ34" s="11"/>
      <c r="CK34" s="11"/>
      <c r="CL34" s="49">
        <f>SUM(BZ34:CK34)</f>
        <v>0</v>
      </c>
      <c r="CM34" s="11">
        <v>0</v>
      </c>
      <c r="CN34" s="11">
        <v>0</v>
      </c>
      <c r="CO34" s="11">
        <v>0</v>
      </c>
      <c r="CP34" s="11">
        <v>0</v>
      </c>
      <c r="CQ34" s="11">
        <v>0</v>
      </c>
      <c r="CR34" s="11">
        <v>0</v>
      </c>
      <c r="CS34" s="11">
        <v>0</v>
      </c>
      <c r="CT34" s="11">
        <v>0</v>
      </c>
      <c r="CU34" s="11">
        <v>0</v>
      </c>
      <c r="CV34" s="11">
        <v>0</v>
      </c>
      <c r="CW34" s="11">
        <v>0</v>
      </c>
      <c r="CX34" s="11">
        <v>0</v>
      </c>
      <c r="CY34" s="26">
        <f>SUM(CM34:CX34)</f>
        <v>0</v>
      </c>
      <c r="CZ34" s="15">
        <v>0</v>
      </c>
      <c r="DA34" s="11">
        <v>0</v>
      </c>
      <c r="DB34" s="11">
        <v>0</v>
      </c>
      <c r="DC34" s="11">
        <v>0</v>
      </c>
      <c r="DD34" s="11">
        <v>0</v>
      </c>
      <c r="DE34" s="11">
        <v>0</v>
      </c>
      <c r="DF34" s="11">
        <v>0</v>
      </c>
      <c r="DG34" s="11">
        <v>0</v>
      </c>
      <c r="DH34" s="11">
        <v>0</v>
      </c>
      <c r="DI34" s="11">
        <v>0</v>
      </c>
      <c r="DJ34" s="11">
        <v>0</v>
      </c>
      <c r="DK34" s="11">
        <v>0</v>
      </c>
      <c r="DL34" s="26">
        <f>SUM(CZ34:DK34)</f>
        <v>0</v>
      </c>
    </row>
    <row r="35" spans="1:116">
      <c r="A35" s="47"/>
      <c r="B35" s="49"/>
      <c r="C35" s="28" t="s">
        <v>347</v>
      </c>
      <c r="D35" s="28"/>
      <c r="E35" s="28"/>
      <c r="F35" s="26"/>
      <c r="G35" s="28"/>
      <c r="H35" s="28">
        <f>SUM(H32:H34)</f>
        <v>0</v>
      </c>
      <c r="I35" s="28">
        <f t="shared" ref="I35:Y35" si="26">SUM(I32:I34)</f>
        <v>0</v>
      </c>
      <c r="J35" s="28">
        <f t="shared" si="26"/>
        <v>0</v>
      </c>
      <c r="K35" s="28">
        <f t="shared" si="26"/>
        <v>0</v>
      </c>
      <c r="L35" s="28">
        <f t="shared" si="26"/>
        <v>0</v>
      </c>
      <c r="M35" s="28">
        <f t="shared" si="26"/>
        <v>0</v>
      </c>
      <c r="N35" s="28">
        <f t="shared" si="26"/>
        <v>0</v>
      </c>
      <c r="O35" s="28">
        <f t="shared" si="26"/>
        <v>0</v>
      </c>
      <c r="P35" s="28">
        <f t="shared" si="26"/>
        <v>0</v>
      </c>
      <c r="Q35" s="26">
        <f t="shared" si="26"/>
        <v>0</v>
      </c>
      <c r="R35" s="47">
        <f t="shared" si="26"/>
        <v>0</v>
      </c>
      <c r="S35" s="28">
        <f t="shared" si="26"/>
        <v>0</v>
      </c>
      <c r="T35" s="28">
        <f t="shared" si="26"/>
        <v>0</v>
      </c>
      <c r="U35" s="28">
        <f t="shared" si="26"/>
        <v>0</v>
      </c>
      <c r="V35" s="28">
        <f t="shared" si="26"/>
        <v>0</v>
      </c>
      <c r="W35" s="28">
        <f t="shared" si="26"/>
        <v>0</v>
      </c>
      <c r="X35" s="28">
        <f t="shared" si="26"/>
        <v>0</v>
      </c>
      <c r="Y35" s="28">
        <f t="shared" si="26"/>
        <v>0</v>
      </c>
      <c r="Z35" s="49">
        <f t="shared" si="1"/>
        <v>0</v>
      </c>
      <c r="AA35" s="28">
        <f t="shared" ref="AA35:AF35" si="27">SUM(AA32:AA34)</f>
        <v>0</v>
      </c>
      <c r="AB35" s="28">
        <f t="shared" si="27"/>
        <v>0</v>
      </c>
      <c r="AC35" s="28">
        <f t="shared" si="27"/>
        <v>0</v>
      </c>
      <c r="AD35" s="28">
        <f t="shared" si="27"/>
        <v>0</v>
      </c>
      <c r="AE35" s="28">
        <f t="shared" si="27"/>
        <v>0</v>
      </c>
      <c r="AF35" s="28">
        <f t="shared" si="27"/>
        <v>0</v>
      </c>
      <c r="AG35" s="49">
        <f>T35-SUM(AA35:AF35)</f>
        <v>0</v>
      </c>
      <c r="AH35" s="28">
        <f>SUM(AH32:AH34)</f>
        <v>0</v>
      </c>
      <c r="AI35" s="28">
        <f>SUM(AI32:AI34)</f>
        <v>0</v>
      </c>
      <c r="AJ35" s="28">
        <f>SUM(AJ32:AJ34)</f>
        <v>0</v>
      </c>
      <c r="AK35" s="28">
        <f>SUM(AK32:AK34)</f>
        <v>0</v>
      </c>
      <c r="AL35" s="49">
        <f>AA35-SUM(AH35:AK35)</f>
        <v>0</v>
      </c>
      <c r="AM35" s="28">
        <f>SUM(AM32:AM34)</f>
        <v>0</v>
      </c>
      <c r="AN35" s="28">
        <f>SUM(AN32:AN34)</f>
        <v>0</v>
      </c>
      <c r="AO35" s="28">
        <f>SUM(AO32:AO34)</f>
        <v>0</v>
      </c>
      <c r="AP35" s="28">
        <f>SUM(AP32:AP34)</f>
        <v>0</v>
      </c>
      <c r="AQ35" s="28">
        <f>SUM(AQ32:AQ34)</f>
        <v>0</v>
      </c>
      <c r="AR35" s="49">
        <f>AD35-SUM(AM35:AQ35)</f>
        <v>0</v>
      </c>
      <c r="AS35" s="28">
        <f t="shared" ref="AS35:BB35" si="28">SUM(AS32:AS34)</f>
        <v>0</v>
      </c>
      <c r="AT35" s="28">
        <f t="shared" si="28"/>
        <v>0</v>
      </c>
      <c r="AU35" s="28">
        <f t="shared" si="28"/>
        <v>0</v>
      </c>
      <c r="AV35" s="28">
        <f t="shared" si="28"/>
        <v>0</v>
      </c>
      <c r="AW35" s="28">
        <f t="shared" si="28"/>
        <v>0</v>
      </c>
      <c r="AX35" s="28">
        <f t="shared" si="28"/>
        <v>0</v>
      </c>
      <c r="AY35" s="28">
        <f t="shared" si="28"/>
        <v>0</v>
      </c>
      <c r="AZ35" s="28">
        <f t="shared" si="28"/>
        <v>0</v>
      </c>
      <c r="BA35" s="28">
        <f t="shared" si="28"/>
        <v>0</v>
      </c>
      <c r="BB35" s="28">
        <f t="shared" si="28"/>
        <v>0</v>
      </c>
      <c r="BC35" s="49">
        <f>AB35-SUM(AS35:BB35)</f>
        <v>0</v>
      </c>
      <c r="BD35" s="28">
        <f t="shared" ref="BD35:BJ35" si="29">SUM(BD32:BD34)</f>
        <v>0</v>
      </c>
      <c r="BE35" s="28">
        <f t="shared" si="29"/>
        <v>0</v>
      </c>
      <c r="BF35" s="28">
        <f t="shared" si="29"/>
        <v>0</v>
      </c>
      <c r="BG35" s="28">
        <f t="shared" si="29"/>
        <v>0</v>
      </c>
      <c r="BH35" s="28">
        <f t="shared" si="29"/>
        <v>0</v>
      </c>
      <c r="BI35" s="28">
        <f t="shared" si="29"/>
        <v>0</v>
      </c>
      <c r="BJ35" s="28">
        <f t="shared" si="29"/>
        <v>0</v>
      </c>
      <c r="BK35" s="49">
        <f>AF35-SUM(BD35:BJ35)</f>
        <v>0</v>
      </c>
      <c r="BL35" s="28">
        <f>SUM(BL32:BL34)</f>
        <v>0</v>
      </c>
      <c r="BM35" s="28">
        <f>SUM(BM32:BM34)</f>
        <v>0</v>
      </c>
      <c r="BN35" s="28">
        <f>SUM(BN32:BN34)</f>
        <v>0</v>
      </c>
      <c r="BO35" s="28">
        <f>SUM(BO32:BO34)</f>
        <v>0</v>
      </c>
      <c r="BP35" s="28">
        <f>SUM(BP32:BP34)</f>
        <v>0</v>
      </c>
      <c r="BQ35" s="49">
        <f>AE35-SUM(BL35:BP35)</f>
        <v>0</v>
      </c>
      <c r="BR35" s="28">
        <f t="shared" ref="BR35:BW35" si="30">SUM(BR32:BR34)</f>
        <v>0</v>
      </c>
      <c r="BS35" s="28">
        <f t="shared" si="30"/>
        <v>0</v>
      </c>
      <c r="BT35" s="28">
        <f t="shared" si="30"/>
        <v>0</v>
      </c>
      <c r="BU35" s="28">
        <f t="shared" si="30"/>
        <v>0</v>
      </c>
      <c r="BV35" s="28">
        <f t="shared" si="30"/>
        <v>0</v>
      </c>
      <c r="BW35" s="28">
        <f t="shared" si="30"/>
        <v>0</v>
      </c>
      <c r="BX35" s="49">
        <f>AC35-SUM(BR35:BW35)</f>
        <v>0</v>
      </c>
      <c r="BY35" s="49">
        <f t="shared" si="12"/>
        <v>0</v>
      </c>
      <c r="BZ35" s="28">
        <f t="shared" ref="BZ35:CK35" si="31">SUM(BZ32:BZ34)</f>
        <v>0</v>
      </c>
      <c r="CA35" s="28">
        <f t="shared" si="31"/>
        <v>0</v>
      </c>
      <c r="CB35" s="28">
        <f t="shared" si="31"/>
        <v>0</v>
      </c>
      <c r="CC35" s="28">
        <f t="shared" si="31"/>
        <v>0</v>
      </c>
      <c r="CD35" s="28">
        <f t="shared" si="31"/>
        <v>0</v>
      </c>
      <c r="CE35" s="28">
        <f t="shared" si="31"/>
        <v>0</v>
      </c>
      <c r="CF35" s="28">
        <f t="shared" si="31"/>
        <v>0</v>
      </c>
      <c r="CG35" s="28">
        <f t="shared" si="31"/>
        <v>0</v>
      </c>
      <c r="CH35" s="28">
        <f t="shared" si="31"/>
        <v>0</v>
      </c>
      <c r="CI35" s="28">
        <f t="shared" si="31"/>
        <v>0</v>
      </c>
      <c r="CJ35" s="28">
        <f t="shared" si="31"/>
        <v>0</v>
      </c>
      <c r="CK35" s="28">
        <f t="shared" si="31"/>
        <v>0</v>
      </c>
      <c r="CL35" s="49">
        <f>SUM(BZ35:CK35)</f>
        <v>0</v>
      </c>
      <c r="CM35" s="28">
        <f t="shared" ref="CM35:DL35" si="32">SUM(CM32:CM34)</f>
        <v>0</v>
      </c>
      <c r="CN35" s="28">
        <f t="shared" si="32"/>
        <v>0</v>
      </c>
      <c r="CO35" s="28">
        <f t="shared" si="32"/>
        <v>0</v>
      </c>
      <c r="CP35" s="28">
        <f t="shared" si="32"/>
        <v>0</v>
      </c>
      <c r="CQ35" s="28">
        <f t="shared" si="32"/>
        <v>0</v>
      </c>
      <c r="CR35" s="28">
        <f t="shared" si="32"/>
        <v>0</v>
      </c>
      <c r="CS35" s="28">
        <f t="shared" si="32"/>
        <v>0</v>
      </c>
      <c r="CT35" s="28">
        <f t="shared" si="32"/>
        <v>0</v>
      </c>
      <c r="CU35" s="28">
        <f t="shared" si="32"/>
        <v>0</v>
      </c>
      <c r="CV35" s="28">
        <f t="shared" si="32"/>
        <v>0</v>
      </c>
      <c r="CW35" s="28">
        <f t="shared" si="32"/>
        <v>0</v>
      </c>
      <c r="CX35" s="28">
        <f t="shared" si="32"/>
        <v>0</v>
      </c>
      <c r="CY35" s="26">
        <f t="shared" si="32"/>
        <v>0</v>
      </c>
      <c r="CZ35" s="47">
        <f t="shared" si="32"/>
        <v>0</v>
      </c>
      <c r="DA35" s="28">
        <f t="shared" si="32"/>
        <v>0</v>
      </c>
      <c r="DB35" s="28">
        <f t="shared" si="32"/>
        <v>0</v>
      </c>
      <c r="DC35" s="28">
        <f t="shared" si="32"/>
        <v>0</v>
      </c>
      <c r="DD35" s="28">
        <f t="shared" si="32"/>
        <v>0</v>
      </c>
      <c r="DE35" s="28">
        <f t="shared" si="32"/>
        <v>0</v>
      </c>
      <c r="DF35" s="28">
        <f t="shared" si="32"/>
        <v>0</v>
      </c>
      <c r="DG35" s="28">
        <f t="shared" si="32"/>
        <v>0</v>
      </c>
      <c r="DH35" s="28">
        <f t="shared" si="32"/>
        <v>0</v>
      </c>
      <c r="DI35" s="28">
        <f t="shared" si="32"/>
        <v>0</v>
      </c>
      <c r="DJ35" s="28">
        <f t="shared" si="32"/>
        <v>0</v>
      </c>
      <c r="DK35" s="28">
        <f t="shared" si="32"/>
        <v>0</v>
      </c>
      <c r="DL35" s="26">
        <f t="shared" si="32"/>
        <v>0</v>
      </c>
    </row>
    <row r="36" spans="1:116">
      <c r="A36" s="47"/>
      <c r="B36" s="49"/>
      <c r="C36" s="4"/>
      <c r="D36" s="4"/>
      <c r="E36" s="4"/>
      <c r="F36" s="5"/>
      <c r="G36" s="4"/>
      <c r="H36" s="15"/>
      <c r="I36" s="11"/>
      <c r="J36" s="11"/>
      <c r="K36" s="11"/>
      <c r="L36" s="11"/>
      <c r="M36" s="11"/>
      <c r="N36" s="11"/>
      <c r="O36" s="11"/>
      <c r="P36" s="11"/>
      <c r="Q36" s="26">
        <f>SUM(H36:P36)</f>
        <v>0</v>
      </c>
      <c r="R36" s="15"/>
      <c r="S36" s="11"/>
      <c r="T36" s="11"/>
      <c r="U36" s="11"/>
      <c r="V36" s="11"/>
      <c r="W36" s="11"/>
      <c r="X36" s="11"/>
      <c r="Y36" s="11"/>
      <c r="Z36" s="49">
        <f t="shared" si="1"/>
        <v>0</v>
      </c>
      <c r="AA36" s="11"/>
      <c r="AB36" s="11"/>
      <c r="AC36" s="11"/>
      <c r="AD36" s="11"/>
      <c r="AE36" s="11"/>
      <c r="AF36" s="11"/>
      <c r="AG36" s="49">
        <f t="shared" si="5"/>
        <v>0</v>
      </c>
      <c r="AH36" s="11"/>
      <c r="AI36" s="11"/>
      <c r="AJ36" s="11"/>
      <c r="AK36" s="11"/>
      <c r="AL36" s="49">
        <f t="shared" si="6"/>
        <v>0</v>
      </c>
      <c r="AM36" s="11"/>
      <c r="AN36" s="11"/>
      <c r="AO36" s="11"/>
      <c r="AP36" s="11"/>
      <c r="AQ36" s="11"/>
      <c r="AR36" s="49">
        <f t="shared" si="7"/>
        <v>0</v>
      </c>
      <c r="AS36" s="11"/>
      <c r="AT36" s="11"/>
      <c r="AU36" s="11"/>
      <c r="AV36" s="11"/>
      <c r="AW36" s="11"/>
      <c r="AX36" s="11"/>
      <c r="AY36" s="11"/>
      <c r="AZ36" s="11"/>
      <c r="BA36" s="11"/>
      <c r="BB36" s="11"/>
      <c r="BC36" s="49">
        <f t="shared" si="8"/>
        <v>0</v>
      </c>
      <c r="BD36" s="11"/>
      <c r="BE36" s="11"/>
      <c r="BF36" s="11"/>
      <c r="BG36" s="11"/>
      <c r="BH36" s="11"/>
      <c r="BI36" s="11"/>
      <c r="BJ36" s="11"/>
      <c r="BK36" s="49">
        <f t="shared" si="9"/>
        <v>0</v>
      </c>
      <c r="BL36" s="11"/>
      <c r="BM36" s="11"/>
      <c r="BN36" s="11"/>
      <c r="BO36" s="11"/>
      <c r="BP36" s="11"/>
      <c r="BQ36" s="49">
        <f t="shared" si="10"/>
        <v>0</v>
      </c>
      <c r="BR36" s="11"/>
      <c r="BS36" s="11"/>
      <c r="BT36" s="11"/>
      <c r="BU36" s="11"/>
      <c r="BV36" s="11"/>
      <c r="BW36" s="11"/>
      <c r="BX36" s="47">
        <f t="shared" si="11"/>
        <v>0</v>
      </c>
      <c r="BY36" s="49">
        <f t="shared" si="12"/>
        <v>0</v>
      </c>
      <c r="BZ36" s="11"/>
      <c r="CA36" s="11"/>
      <c r="CB36" s="11"/>
      <c r="CC36" s="11"/>
      <c r="CD36" s="11"/>
      <c r="CE36" s="11"/>
      <c r="CF36" s="11"/>
      <c r="CG36" s="11"/>
      <c r="CH36" s="11"/>
      <c r="CI36" s="11"/>
      <c r="CJ36" s="11"/>
      <c r="CK36" s="11"/>
      <c r="CL36" s="49">
        <f t="shared" si="2"/>
        <v>0</v>
      </c>
      <c r="CM36" s="11"/>
      <c r="CN36" s="11"/>
      <c r="CO36" s="11"/>
      <c r="CP36" s="11"/>
      <c r="CQ36" s="11"/>
      <c r="CR36" s="11"/>
      <c r="CS36" s="11"/>
      <c r="CT36" s="11"/>
      <c r="CU36" s="11"/>
      <c r="CV36" s="11"/>
      <c r="CW36" s="11"/>
      <c r="CX36" s="11"/>
      <c r="CY36" s="26">
        <f t="shared" si="3"/>
        <v>0</v>
      </c>
      <c r="CZ36" s="15"/>
      <c r="DA36" s="11"/>
      <c r="DB36" s="11"/>
      <c r="DC36" s="11"/>
      <c r="DD36" s="11"/>
      <c r="DE36" s="11"/>
      <c r="DF36" s="11"/>
      <c r="DG36" s="11"/>
      <c r="DH36" s="11"/>
      <c r="DI36" s="11"/>
      <c r="DJ36" s="11"/>
      <c r="DK36" s="11"/>
      <c r="DL36" s="26">
        <f t="shared" si="4"/>
        <v>0</v>
      </c>
    </row>
    <row r="37" spans="1:116">
      <c r="A37" s="47"/>
      <c r="B37" s="49"/>
      <c r="C37" s="4"/>
      <c r="D37" s="4"/>
      <c r="E37" s="4"/>
      <c r="F37" s="5"/>
      <c r="G37" s="4"/>
      <c r="H37" s="15"/>
      <c r="I37" s="11"/>
      <c r="J37" s="11"/>
      <c r="K37" s="11"/>
      <c r="L37" s="11"/>
      <c r="M37" s="11"/>
      <c r="N37" s="11"/>
      <c r="O37" s="11"/>
      <c r="P37" s="11"/>
      <c r="Q37" s="26">
        <f>SUM(H37:P37)</f>
        <v>0</v>
      </c>
      <c r="R37" s="15"/>
      <c r="S37" s="11"/>
      <c r="T37" s="11"/>
      <c r="U37" s="11"/>
      <c r="V37" s="11"/>
      <c r="W37" s="11"/>
      <c r="X37" s="11"/>
      <c r="Y37" s="11"/>
      <c r="Z37" s="49">
        <f t="shared" si="1"/>
        <v>0</v>
      </c>
      <c r="AA37" s="11"/>
      <c r="AB37" s="11"/>
      <c r="AC37" s="11"/>
      <c r="AD37" s="11"/>
      <c r="AE37" s="11"/>
      <c r="AF37" s="11"/>
      <c r="AG37" s="49">
        <f t="shared" si="5"/>
        <v>0</v>
      </c>
      <c r="AH37" s="11"/>
      <c r="AI37" s="11"/>
      <c r="AJ37" s="11"/>
      <c r="AK37" s="11"/>
      <c r="AL37" s="49">
        <f t="shared" si="6"/>
        <v>0</v>
      </c>
      <c r="AM37" s="11"/>
      <c r="AN37" s="11"/>
      <c r="AO37" s="11"/>
      <c r="AP37" s="11"/>
      <c r="AQ37" s="11"/>
      <c r="AR37" s="49">
        <f t="shared" si="7"/>
        <v>0</v>
      </c>
      <c r="AS37" s="11"/>
      <c r="AT37" s="11"/>
      <c r="AU37" s="11"/>
      <c r="AV37" s="11"/>
      <c r="AW37" s="11"/>
      <c r="AX37" s="11"/>
      <c r="AY37" s="11"/>
      <c r="AZ37" s="11"/>
      <c r="BA37" s="11"/>
      <c r="BB37" s="11"/>
      <c r="BC37" s="49">
        <f t="shared" si="8"/>
        <v>0</v>
      </c>
      <c r="BD37" s="11"/>
      <c r="BE37" s="11"/>
      <c r="BF37" s="11"/>
      <c r="BG37" s="11"/>
      <c r="BH37" s="11"/>
      <c r="BI37" s="11"/>
      <c r="BJ37" s="11"/>
      <c r="BK37" s="49">
        <f t="shared" si="9"/>
        <v>0</v>
      </c>
      <c r="BL37" s="11"/>
      <c r="BM37" s="11"/>
      <c r="BN37" s="11"/>
      <c r="BO37" s="11"/>
      <c r="BP37" s="11"/>
      <c r="BQ37" s="49">
        <f t="shared" si="10"/>
        <v>0</v>
      </c>
      <c r="BR37" s="11"/>
      <c r="BS37" s="11"/>
      <c r="BT37" s="11"/>
      <c r="BU37" s="11"/>
      <c r="BV37" s="11"/>
      <c r="BW37" s="11"/>
      <c r="BX37" s="47">
        <f t="shared" si="11"/>
        <v>0</v>
      </c>
      <c r="BY37" s="49">
        <f t="shared" si="12"/>
        <v>0</v>
      </c>
      <c r="BZ37" s="11"/>
      <c r="CA37" s="11"/>
      <c r="CB37" s="11"/>
      <c r="CC37" s="11"/>
      <c r="CD37" s="11"/>
      <c r="CE37" s="11"/>
      <c r="CF37" s="11"/>
      <c r="CG37" s="11"/>
      <c r="CH37" s="11"/>
      <c r="CI37" s="11"/>
      <c r="CJ37" s="11"/>
      <c r="CK37" s="11"/>
      <c r="CL37" s="49">
        <f t="shared" si="2"/>
        <v>0</v>
      </c>
      <c r="CM37" s="11"/>
      <c r="CN37" s="11"/>
      <c r="CO37" s="11"/>
      <c r="CP37" s="11"/>
      <c r="CQ37" s="11"/>
      <c r="CR37" s="11"/>
      <c r="CS37" s="11"/>
      <c r="CT37" s="11"/>
      <c r="CU37" s="11"/>
      <c r="CV37" s="11"/>
      <c r="CW37" s="11"/>
      <c r="CX37" s="11"/>
      <c r="CY37" s="26">
        <f t="shared" si="3"/>
        <v>0</v>
      </c>
      <c r="CZ37" s="15"/>
      <c r="DA37" s="11"/>
      <c r="DB37" s="11"/>
      <c r="DC37" s="11"/>
      <c r="DD37" s="11"/>
      <c r="DE37" s="11"/>
      <c r="DF37" s="11"/>
      <c r="DG37" s="11"/>
      <c r="DH37" s="11"/>
      <c r="DI37" s="11"/>
      <c r="DJ37" s="11"/>
      <c r="DK37" s="11"/>
      <c r="DL37" s="26">
        <f t="shared" si="4"/>
        <v>0</v>
      </c>
    </row>
    <row r="38" spans="1:116">
      <c r="A38" s="47"/>
      <c r="B38" s="49"/>
      <c r="C38" s="4"/>
      <c r="D38" s="4"/>
      <c r="E38" s="4"/>
      <c r="F38" s="5"/>
      <c r="G38" s="4"/>
      <c r="H38" s="15"/>
      <c r="I38" s="11"/>
      <c r="J38" s="11"/>
      <c r="K38" s="11"/>
      <c r="L38" s="11"/>
      <c r="M38" s="11"/>
      <c r="N38" s="11"/>
      <c r="O38" s="11"/>
      <c r="P38" s="11"/>
      <c r="Q38" s="26">
        <f>SUM(H38:P38)</f>
        <v>0</v>
      </c>
      <c r="R38" s="15"/>
      <c r="S38" s="11"/>
      <c r="T38" s="11"/>
      <c r="U38" s="11"/>
      <c r="V38" s="11"/>
      <c r="W38" s="11"/>
      <c r="X38" s="11"/>
      <c r="Y38" s="11"/>
      <c r="Z38" s="49">
        <f t="shared" si="1"/>
        <v>0</v>
      </c>
      <c r="AA38" s="11"/>
      <c r="AB38" s="11"/>
      <c r="AC38" s="11"/>
      <c r="AD38" s="11"/>
      <c r="AE38" s="11"/>
      <c r="AF38" s="11"/>
      <c r="AG38" s="49">
        <f t="shared" si="5"/>
        <v>0</v>
      </c>
      <c r="AH38" s="11"/>
      <c r="AI38" s="11"/>
      <c r="AJ38" s="11"/>
      <c r="AK38" s="11"/>
      <c r="AL38" s="49">
        <f t="shared" si="6"/>
        <v>0</v>
      </c>
      <c r="AM38" s="11"/>
      <c r="AN38" s="11"/>
      <c r="AO38" s="11"/>
      <c r="AP38" s="11"/>
      <c r="AQ38" s="11"/>
      <c r="AR38" s="49">
        <f t="shared" si="7"/>
        <v>0</v>
      </c>
      <c r="AS38" s="11"/>
      <c r="AT38" s="11"/>
      <c r="AU38" s="11"/>
      <c r="AV38" s="11"/>
      <c r="AW38" s="11"/>
      <c r="AX38" s="11"/>
      <c r="AY38" s="11"/>
      <c r="AZ38" s="11"/>
      <c r="BA38" s="11"/>
      <c r="BB38" s="11"/>
      <c r="BC38" s="49">
        <f t="shared" si="8"/>
        <v>0</v>
      </c>
      <c r="BD38" s="11"/>
      <c r="BE38" s="11"/>
      <c r="BF38" s="11"/>
      <c r="BG38" s="11"/>
      <c r="BH38" s="11"/>
      <c r="BI38" s="11"/>
      <c r="BJ38" s="11"/>
      <c r="BK38" s="49">
        <f t="shared" si="9"/>
        <v>0</v>
      </c>
      <c r="BL38" s="11"/>
      <c r="BM38" s="11"/>
      <c r="BN38" s="11"/>
      <c r="BO38" s="11"/>
      <c r="BP38" s="11"/>
      <c r="BQ38" s="49">
        <f t="shared" si="10"/>
        <v>0</v>
      </c>
      <c r="BR38" s="11"/>
      <c r="BS38" s="11"/>
      <c r="BT38" s="11"/>
      <c r="BU38" s="11"/>
      <c r="BV38" s="11"/>
      <c r="BW38" s="11"/>
      <c r="BX38" s="47">
        <f t="shared" si="11"/>
        <v>0</v>
      </c>
      <c r="BY38" s="49">
        <f t="shared" si="12"/>
        <v>0</v>
      </c>
      <c r="BZ38" s="11"/>
      <c r="CA38" s="11"/>
      <c r="CB38" s="11"/>
      <c r="CC38" s="11"/>
      <c r="CD38" s="11"/>
      <c r="CE38" s="11"/>
      <c r="CF38" s="11"/>
      <c r="CG38" s="11"/>
      <c r="CH38" s="11"/>
      <c r="CI38" s="11"/>
      <c r="CJ38" s="11"/>
      <c r="CK38" s="11"/>
      <c r="CL38" s="49">
        <f t="shared" si="2"/>
        <v>0</v>
      </c>
      <c r="CM38" s="11"/>
      <c r="CN38" s="11"/>
      <c r="CO38" s="11"/>
      <c r="CP38" s="11"/>
      <c r="CQ38" s="11"/>
      <c r="CR38" s="11"/>
      <c r="CS38" s="11"/>
      <c r="CT38" s="11"/>
      <c r="CU38" s="11"/>
      <c r="CV38" s="11"/>
      <c r="CW38" s="11"/>
      <c r="CX38" s="11"/>
      <c r="CY38" s="26">
        <f t="shared" si="3"/>
        <v>0</v>
      </c>
      <c r="CZ38" s="15"/>
      <c r="DA38" s="11"/>
      <c r="DB38" s="11"/>
      <c r="DC38" s="11"/>
      <c r="DD38" s="11"/>
      <c r="DE38" s="11"/>
      <c r="DF38" s="11"/>
      <c r="DG38" s="11"/>
      <c r="DH38" s="11"/>
      <c r="DI38" s="11"/>
      <c r="DJ38" s="11"/>
      <c r="DK38" s="11"/>
      <c r="DL38" s="26">
        <f t="shared" si="4"/>
        <v>0</v>
      </c>
    </row>
    <row r="39" spans="1:116" ht="13.8" thickBot="1">
      <c r="A39" s="53"/>
      <c r="B39" s="50"/>
      <c r="C39" s="29" t="s">
        <v>347</v>
      </c>
      <c r="D39" s="29"/>
      <c r="E39" s="29"/>
      <c r="F39" s="27"/>
      <c r="G39" s="29"/>
      <c r="H39" s="53">
        <f>SUM(H36:H38)</f>
        <v>0</v>
      </c>
      <c r="I39" s="29">
        <f t="shared" ref="I39:BT39" si="33">SUM(I36:I38)</f>
        <v>0</v>
      </c>
      <c r="J39" s="29">
        <f t="shared" si="33"/>
        <v>0</v>
      </c>
      <c r="K39" s="29">
        <f t="shared" si="33"/>
        <v>0</v>
      </c>
      <c r="L39" s="29">
        <f t="shared" si="33"/>
        <v>0</v>
      </c>
      <c r="M39" s="29">
        <f t="shared" si="33"/>
        <v>0</v>
      </c>
      <c r="N39" s="29">
        <f t="shared" si="33"/>
        <v>0</v>
      </c>
      <c r="O39" s="29">
        <f t="shared" si="33"/>
        <v>0</v>
      </c>
      <c r="P39" s="29">
        <f t="shared" si="33"/>
        <v>0</v>
      </c>
      <c r="Q39" s="27">
        <f t="shared" si="33"/>
        <v>0</v>
      </c>
      <c r="R39" s="53">
        <f t="shared" si="33"/>
        <v>0</v>
      </c>
      <c r="S39" s="29">
        <f t="shared" si="33"/>
        <v>0</v>
      </c>
      <c r="T39" s="29">
        <f t="shared" si="33"/>
        <v>0</v>
      </c>
      <c r="U39" s="29">
        <f t="shared" si="33"/>
        <v>0</v>
      </c>
      <c r="V39" s="29">
        <f t="shared" si="33"/>
        <v>0</v>
      </c>
      <c r="W39" s="29">
        <f t="shared" si="33"/>
        <v>0</v>
      </c>
      <c r="X39" s="29">
        <f t="shared" si="33"/>
        <v>0</v>
      </c>
      <c r="Y39" s="29">
        <f t="shared" si="33"/>
        <v>0</v>
      </c>
      <c r="Z39" s="50">
        <f t="shared" si="1"/>
        <v>0</v>
      </c>
      <c r="AA39" s="29">
        <f t="shared" si="33"/>
        <v>0</v>
      </c>
      <c r="AB39" s="29">
        <f t="shared" si="33"/>
        <v>0</v>
      </c>
      <c r="AC39" s="29">
        <f t="shared" si="33"/>
        <v>0</v>
      </c>
      <c r="AD39" s="29">
        <f t="shared" si="33"/>
        <v>0</v>
      </c>
      <c r="AE39" s="29">
        <f t="shared" si="33"/>
        <v>0</v>
      </c>
      <c r="AF39" s="29">
        <f t="shared" si="33"/>
        <v>0</v>
      </c>
      <c r="AG39" s="50">
        <f t="shared" si="5"/>
        <v>0</v>
      </c>
      <c r="AH39" s="29">
        <f t="shared" si="33"/>
        <v>0</v>
      </c>
      <c r="AI39" s="29">
        <f t="shared" si="33"/>
        <v>0</v>
      </c>
      <c r="AJ39" s="29">
        <f t="shared" si="33"/>
        <v>0</v>
      </c>
      <c r="AK39" s="29">
        <f t="shared" si="33"/>
        <v>0</v>
      </c>
      <c r="AL39" s="50">
        <f t="shared" si="6"/>
        <v>0</v>
      </c>
      <c r="AM39" s="29">
        <f t="shared" si="33"/>
        <v>0</v>
      </c>
      <c r="AN39" s="29">
        <f t="shared" si="33"/>
        <v>0</v>
      </c>
      <c r="AO39" s="29">
        <f t="shared" si="33"/>
        <v>0</v>
      </c>
      <c r="AP39" s="29">
        <f t="shared" si="33"/>
        <v>0</v>
      </c>
      <c r="AQ39" s="29">
        <f t="shared" si="33"/>
        <v>0</v>
      </c>
      <c r="AR39" s="50">
        <f t="shared" si="7"/>
        <v>0</v>
      </c>
      <c r="AS39" s="29">
        <f t="shared" si="33"/>
        <v>0</v>
      </c>
      <c r="AT39" s="29">
        <f t="shared" si="33"/>
        <v>0</v>
      </c>
      <c r="AU39" s="29">
        <f t="shared" si="33"/>
        <v>0</v>
      </c>
      <c r="AV39" s="29">
        <f t="shared" si="33"/>
        <v>0</v>
      </c>
      <c r="AW39" s="29">
        <f t="shared" si="33"/>
        <v>0</v>
      </c>
      <c r="AX39" s="29">
        <f t="shared" si="33"/>
        <v>0</v>
      </c>
      <c r="AY39" s="29">
        <f t="shared" si="33"/>
        <v>0</v>
      </c>
      <c r="AZ39" s="29">
        <f t="shared" si="33"/>
        <v>0</v>
      </c>
      <c r="BA39" s="29">
        <f t="shared" si="33"/>
        <v>0</v>
      </c>
      <c r="BB39" s="29">
        <f t="shared" si="33"/>
        <v>0</v>
      </c>
      <c r="BC39" s="50">
        <f t="shared" si="8"/>
        <v>0</v>
      </c>
      <c r="BD39" s="29">
        <f t="shared" si="33"/>
        <v>0</v>
      </c>
      <c r="BE39" s="29">
        <f t="shared" si="33"/>
        <v>0</v>
      </c>
      <c r="BF39" s="29">
        <f t="shared" si="33"/>
        <v>0</v>
      </c>
      <c r="BG39" s="29">
        <f t="shared" si="33"/>
        <v>0</v>
      </c>
      <c r="BH39" s="29">
        <f t="shared" si="33"/>
        <v>0</v>
      </c>
      <c r="BI39" s="29">
        <f t="shared" si="33"/>
        <v>0</v>
      </c>
      <c r="BJ39" s="29">
        <f t="shared" si="33"/>
        <v>0</v>
      </c>
      <c r="BK39" s="50">
        <f t="shared" si="9"/>
        <v>0</v>
      </c>
      <c r="BL39" s="29">
        <f t="shared" si="33"/>
        <v>0</v>
      </c>
      <c r="BM39" s="29">
        <f t="shared" si="33"/>
        <v>0</v>
      </c>
      <c r="BN39" s="29">
        <f t="shared" si="33"/>
        <v>0</v>
      </c>
      <c r="BO39" s="29">
        <f t="shared" si="33"/>
        <v>0</v>
      </c>
      <c r="BP39" s="29">
        <f t="shared" si="33"/>
        <v>0</v>
      </c>
      <c r="BQ39" s="50">
        <f t="shared" si="10"/>
        <v>0</v>
      </c>
      <c r="BR39" s="29">
        <f t="shared" si="33"/>
        <v>0</v>
      </c>
      <c r="BS39" s="29">
        <f t="shared" si="33"/>
        <v>0</v>
      </c>
      <c r="BT39" s="29">
        <f t="shared" si="33"/>
        <v>0</v>
      </c>
      <c r="BU39" s="29">
        <f t="shared" ref="BU39:DL39" si="34">SUM(BU36:BU38)</f>
        <v>0</v>
      </c>
      <c r="BV39" s="29">
        <f t="shared" si="34"/>
        <v>0</v>
      </c>
      <c r="BW39" s="29">
        <f t="shared" si="34"/>
        <v>0</v>
      </c>
      <c r="BX39" s="53">
        <f t="shared" si="11"/>
        <v>0</v>
      </c>
      <c r="BY39" s="50">
        <f t="shared" si="12"/>
        <v>0</v>
      </c>
      <c r="BZ39" s="29">
        <f t="shared" si="34"/>
        <v>0</v>
      </c>
      <c r="CA39" s="29">
        <f t="shared" si="34"/>
        <v>0</v>
      </c>
      <c r="CB39" s="29">
        <f t="shared" si="34"/>
        <v>0</v>
      </c>
      <c r="CC39" s="29">
        <f t="shared" si="34"/>
        <v>0</v>
      </c>
      <c r="CD39" s="29">
        <f t="shared" si="34"/>
        <v>0</v>
      </c>
      <c r="CE39" s="29">
        <f t="shared" si="34"/>
        <v>0</v>
      </c>
      <c r="CF39" s="29">
        <f t="shared" si="34"/>
        <v>0</v>
      </c>
      <c r="CG39" s="29">
        <f t="shared" si="34"/>
        <v>0</v>
      </c>
      <c r="CH39" s="29">
        <f t="shared" si="34"/>
        <v>0</v>
      </c>
      <c r="CI39" s="29">
        <f t="shared" si="34"/>
        <v>0</v>
      </c>
      <c r="CJ39" s="29">
        <f t="shared" si="34"/>
        <v>0</v>
      </c>
      <c r="CK39" s="29">
        <f t="shared" si="34"/>
        <v>0</v>
      </c>
      <c r="CL39" s="50">
        <f>SUM(CL36:CL38)</f>
        <v>0</v>
      </c>
      <c r="CM39" s="28">
        <f t="shared" si="34"/>
        <v>0</v>
      </c>
      <c r="CN39" s="28">
        <f t="shared" si="34"/>
        <v>0</v>
      </c>
      <c r="CO39" s="28">
        <f t="shared" si="34"/>
        <v>0</v>
      </c>
      <c r="CP39" s="28">
        <f t="shared" si="34"/>
        <v>0</v>
      </c>
      <c r="CQ39" s="28">
        <f t="shared" si="34"/>
        <v>0</v>
      </c>
      <c r="CR39" s="28">
        <f t="shared" si="34"/>
        <v>0</v>
      </c>
      <c r="CS39" s="28">
        <f t="shared" si="34"/>
        <v>0</v>
      </c>
      <c r="CT39" s="28">
        <f t="shared" si="34"/>
        <v>0</v>
      </c>
      <c r="CU39" s="28">
        <f t="shared" si="34"/>
        <v>0</v>
      </c>
      <c r="CV39" s="28">
        <f t="shared" si="34"/>
        <v>0</v>
      </c>
      <c r="CW39" s="28">
        <f t="shared" si="34"/>
        <v>0</v>
      </c>
      <c r="CX39" s="28">
        <f t="shared" si="34"/>
        <v>0</v>
      </c>
      <c r="CY39" s="26">
        <f t="shared" si="34"/>
        <v>0</v>
      </c>
      <c r="CZ39" s="47">
        <f t="shared" si="34"/>
        <v>0</v>
      </c>
      <c r="DA39" s="28">
        <f t="shared" si="34"/>
        <v>0</v>
      </c>
      <c r="DB39" s="28">
        <f t="shared" si="34"/>
        <v>0</v>
      </c>
      <c r="DC39" s="28">
        <f t="shared" si="34"/>
        <v>0</v>
      </c>
      <c r="DD39" s="28">
        <f t="shared" si="34"/>
        <v>0</v>
      </c>
      <c r="DE39" s="28">
        <f t="shared" si="34"/>
        <v>0</v>
      </c>
      <c r="DF39" s="28">
        <f t="shared" si="34"/>
        <v>0</v>
      </c>
      <c r="DG39" s="28">
        <f t="shared" si="34"/>
        <v>0</v>
      </c>
      <c r="DH39" s="28">
        <f t="shared" si="34"/>
        <v>0</v>
      </c>
      <c r="DI39" s="28">
        <f t="shared" si="34"/>
        <v>0</v>
      </c>
      <c r="DJ39" s="28">
        <f t="shared" si="34"/>
        <v>0</v>
      </c>
      <c r="DK39" s="28">
        <f t="shared" si="34"/>
        <v>0</v>
      </c>
      <c r="DL39" s="26">
        <f t="shared" si="34"/>
        <v>0</v>
      </c>
    </row>
    <row r="40" spans="1:116" ht="13.8" thickBot="1">
      <c r="A40" s="4"/>
      <c r="B40" s="4"/>
      <c r="C40" s="41" t="s">
        <v>1339</v>
      </c>
      <c r="D40" s="42"/>
      <c r="E40" s="9"/>
      <c r="F40" s="9"/>
      <c r="G40" s="9"/>
      <c r="H40" s="9">
        <f>SUM(H39,H35,H31,H27,H23,H19)</f>
        <v>3854</v>
      </c>
      <c r="I40" s="9">
        <f t="shared" ref="I40:BT40" si="35">SUM(I39,I35,I31,I27,I23,I19)</f>
        <v>0</v>
      </c>
      <c r="J40" s="9">
        <f t="shared" si="35"/>
        <v>775</v>
      </c>
      <c r="K40" s="9">
        <f t="shared" si="35"/>
        <v>0</v>
      </c>
      <c r="L40" s="9">
        <f t="shared" si="35"/>
        <v>975</v>
      </c>
      <c r="M40" s="9">
        <f t="shared" si="35"/>
        <v>0</v>
      </c>
      <c r="N40" s="9">
        <f t="shared" si="35"/>
        <v>0</v>
      </c>
      <c r="O40" s="9">
        <f t="shared" si="35"/>
        <v>0</v>
      </c>
      <c r="P40" s="9">
        <f t="shared" si="35"/>
        <v>0</v>
      </c>
      <c r="Q40" s="9">
        <f t="shared" si="35"/>
        <v>5604</v>
      </c>
      <c r="R40" s="9">
        <f t="shared" si="35"/>
        <v>0</v>
      </c>
      <c r="S40" s="9">
        <f t="shared" si="35"/>
        <v>0</v>
      </c>
      <c r="T40" s="9">
        <f t="shared" si="35"/>
        <v>5604</v>
      </c>
      <c r="U40" s="9">
        <f t="shared" si="35"/>
        <v>0</v>
      </c>
      <c r="V40" s="9">
        <f t="shared" si="35"/>
        <v>0</v>
      </c>
      <c r="W40" s="9">
        <f t="shared" si="35"/>
        <v>0</v>
      </c>
      <c r="X40" s="9">
        <f t="shared" si="35"/>
        <v>0</v>
      </c>
      <c r="Y40" s="9">
        <f t="shared" si="35"/>
        <v>0</v>
      </c>
      <c r="Z40" s="9">
        <f t="shared" si="35"/>
        <v>5604</v>
      </c>
      <c r="AA40" s="9">
        <f t="shared" si="35"/>
        <v>2130</v>
      </c>
      <c r="AB40" s="9">
        <f t="shared" si="35"/>
        <v>0</v>
      </c>
      <c r="AC40" s="9">
        <f t="shared" si="35"/>
        <v>3474</v>
      </c>
      <c r="AD40" s="9">
        <f t="shared" si="35"/>
        <v>0</v>
      </c>
      <c r="AE40" s="9">
        <f t="shared" si="35"/>
        <v>0</v>
      </c>
      <c r="AF40" s="9">
        <f t="shared" si="35"/>
        <v>0</v>
      </c>
      <c r="AG40" s="9">
        <f>SUM(AA40:AF40)</f>
        <v>5604</v>
      </c>
      <c r="AH40" s="9">
        <f t="shared" si="35"/>
        <v>0</v>
      </c>
      <c r="AI40" s="9">
        <f t="shared" si="35"/>
        <v>2130</v>
      </c>
      <c r="AJ40" s="9">
        <f t="shared" si="35"/>
        <v>0</v>
      </c>
      <c r="AK40" s="9">
        <f t="shared" si="35"/>
        <v>0</v>
      </c>
      <c r="AL40" s="9">
        <f t="shared" si="35"/>
        <v>0</v>
      </c>
      <c r="AM40" s="9">
        <f t="shared" si="35"/>
        <v>0</v>
      </c>
      <c r="AN40" s="9">
        <f t="shared" si="35"/>
        <v>0</v>
      </c>
      <c r="AO40" s="9">
        <f t="shared" si="35"/>
        <v>0</v>
      </c>
      <c r="AP40" s="9">
        <f t="shared" si="35"/>
        <v>0</v>
      </c>
      <c r="AQ40" s="9">
        <f t="shared" si="35"/>
        <v>0</v>
      </c>
      <c r="AR40" s="9">
        <f t="shared" si="35"/>
        <v>0</v>
      </c>
      <c r="AS40" s="9">
        <f t="shared" si="35"/>
        <v>0</v>
      </c>
      <c r="AT40" s="9">
        <f t="shared" si="35"/>
        <v>0</v>
      </c>
      <c r="AU40" s="9">
        <f t="shared" si="35"/>
        <v>0</v>
      </c>
      <c r="AV40" s="9">
        <f t="shared" si="35"/>
        <v>0</v>
      </c>
      <c r="AW40" s="9">
        <f t="shared" si="35"/>
        <v>0</v>
      </c>
      <c r="AX40" s="9">
        <f t="shared" si="35"/>
        <v>0</v>
      </c>
      <c r="AY40" s="9">
        <f t="shared" si="35"/>
        <v>0</v>
      </c>
      <c r="AZ40" s="9">
        <f t="shared" si="35"/>
        <v>0</v>
      </c>
      <c r="BA40" s="9">
        <f t="shared" si="35"/>
        <v>0</v>
      </c>
      <c r="BB40" s="9">
        <f t="shared" si="35"/>
        <v>0</v>
      </c>
      <c r="BC40" s="9">
        <f t="shared" si="35"/>
        <v>0</v>
      </c>
      <c r="BD40" s="9">
        <f t="shared" si="35"/>
        <v>0</v>
      </c>
      <c r="BE40" s="9">
        <f t="shared" si="35"/>
        <v>0</v>
      </c>
      <c r="BF40" s="9">
        <f t="shared" si="35"/>
        <v>0</v>
      </c>
      <c r="BG40" s="9">
        <f t="shared" si="35"/>
        <v>0</v>
      </c>
      <c r="BH40" s="9">
        <f t="shared" si="35"/>
        <v>0</v>
      </c>
      <c r="BI40" s="9">
        <f t="shared" si="35"/>
        <v>0</v>
      </c>
      <c r="BJ40" s="9">
        <f t="shared" si="35"/>
        <v>0</v>
      </c>
      <c r="BK40" s="9">
        <f t="shared" si="35"/>
        <v>0</v>
      </c>
      <c r="BL40" s="9">
        <f t="shared" si="35"/>
        <v>0</v>
      </c>
      <c r="BM40" s="9">
        <f t="shared" si="35"/>
        <v>0</v>
      </c>
      <c r="BN40" s="9">
        <f t="shared" si="35"/>
        <v>0</v>
      </c>
      <c r="BO40" s="9">
        <f t="shared" si="35"/>
        <v>0</v>
      </c>
      <c r="BP40" s="9">
        <f t="shared" si="35"/>
        <v>0</v>
      </c>
      <c r="BQ40" s="9">
        <f t="shared" si="35"/>
        <v>0</v>
      </c>
      <c r="BR40" s="9">
        <f t="shared" si="35"/>
        <v>3474</v>
      </c>
      <c r="BS40" s="9">
        <f t="shared" si="35"/>
        <v>0</v>
      </c>
      <c r="BT40" s="9">
        <f t="shared" si="35"/>
        <v>0</v>
      </c>
      <c r="BU40" s="9">
        <f t="shared" ref="BU40:DL40" si="36">SUM(BU39,BU35,BU31,BU27,BU23,BU19)</f>
        <v>0</v>
      </c>
      <c r="BV40" s="9">
        <f t="shared" si="36"/>
        <v>0</v>
      </c>
      <c r="BW40" s="9">
        <f t="shared" si="36"/>
        <v>0</v>
      </c>
      <c r="BX40" s="9">
        <f t="shared" si="36"/>
        <v>0</v>
      </c>
      <c r="BY40" s="9">
        <f t="shared" si="36"/>
        <v>5604</v>
      </c>
      <c r="BZ40" s="9">
        <f t="shared" si="36"/>
        <v>520.4</v>
      </c>
      <c r="CA40" s="9">
        <f t="shared" si="36"/>
        <v>520.4</v>
      </c>
      <c r="CB40" s="9">
        <f t="shared" si="36"/>
        <v>520.4</v>
      </c>
      <c r="CC40" s="9">
        <f t="shared" si="36"/>
        <v>520.4</v>
      </c>
      <c r="CD40" s="9">
        <f t="shared" si="36"/>
        <v>520.4</v>
      </c>
      <c r="CE40" s="9">
        <f t="shared" si="36"/>
        <v>520.4</v>
      </c>
      <c r="CF40" s="9">
        <f t="shared" si="36"/>
        <v>0</v>
      </c>
      <c r="CG40" s="9">
        <f t="shared" si="36"/>
        <v>520.4</v>
      </c>
      <c r="CH40" s="9">
        <f t="shared" si="36"/>
        <v>520.4</v>
      </c>
      <c r="CI40" s="9">
        <f t="shared" si="36"/>
        <v>520.4</v>
      </c>
      <c r="CJ40" s="9">
        <f t="shared" si="36"/>
        <v>520.4</v>
      </c>
      <c r="CK40" s="9">
        <f t="shared" si="36"/>
        <v>0</v>
      </c>
      <c r="CL40" s="9">
        <f t="shared" si="36"/>
        <v>5204</v>
      </c>
      <c r="CM40" s="9">
        <f t="shared" si="36"/>
        <v>0</v>
      </c>
      <c r="CN40" s="9">
        <f t="shared" si="36"/>
        <v>0</v>
      </c>
      <c r="CO40" s="9">
        <f t="shared" si="36"/>
        <v>0</v>
      </c>
      <c r="CP40" s="9">
        <f t="shared" si="36"/>
        <v>0</v>
      </c>
      <c r="CQ40" s="9">
        <f t="shared" si="36"/>
        <v>0</v>
      </c>
      <c r="CR40" s="9">
        <f t="shared" si="36"/>
        <v>0</v>
      </c>
      <c r="CS40" s="9">
        <f t="shared" si="36"/>
        <v>0</v>
      </c>
      <c r="CT40" s="9">
        <f t="shared" si="36"/>
        <v>0</v>
      </c>
      <c r="CU40" s="9">
        <f t="shared" si="36"/>
        <v>0</v>
      </c>
      <c r="CV40" s="9">
        <f t="shared" si="36"/>
        <v>0</v>
      </c>
      <c r="CW40" s="9">
        <f t="shared" si="36"/>
        <v>0</v>
      </c>
      <c r="CX40" s="9">
        <f t="shared" si="36"/>
        <v>0</v>
      </c>
      <c r="CY40" s="9">
        <f t="shared" si="36"/>
        <v>0</v>
      </c>
      <c r="CZ40" s="9">
        <f t="shared" si="36"/>
        <v>0</v>
      </c>
      <c r="DA40" s="9">
        <f t="shared" si="36"/>
        <v>0</v>
      </c>
      <c r="DB40" s="9">
        <f t="shared" si="36"/>
        <v>0</v>
      </c>
      <c r="DC40" s="9">
        <f t="shared" si="36"/>
        <v>0</v>
      </c>
      <c r="DD40" s="9">
        <f t="shared" si="36"/>
        <v>0</v>
      </c>
      <c r="DE40" s="9">
        <f t="shared" si="36"/>
        <v>0</v>
      </c>
      <c r="DF40" s="9">
        <f t="shared" si="36"/>
        <v>0</v>
      </c>
      <c r="DG40" s="9">
        <f t="shared" si="36"/>
        <v>0</v>
      </c>
      <c r="DH40" s="9">
        <f t="shared" si="36"/>
        <v>0</v>
      </c>
      <c r="DI40" s="9">
        <f t="shared" si="36"/>
        <v>0</v>
      </c>
      <c r="DJ40" s="9">
        <f t="shared" si="36"/>
        <v>0</v>
      </c>
      <c r="DK40" s="9">
        <f t="shared" si="36"/>
        <v>0</v>
      </c>
      <c r="DL40" s="9">
        <f t="shared" si="36"/>
        <v>0</v>
      </c>
    </row>
    <row r="41" spans="1:116" s="165" customFormat="1" ht="13.8" thickBot="1">
      <c r="A41" s="8"/>
      <c r="B41" s="8"/>
      <c r="C41" s="22" t="s">
        <v>1341</v>
      </c>
      <c r="D41" s="43"/>
      <c r="E41" s="12"/>
      <c r="F41" s="12"/>
      <c r="G41" s="12"/>
      <c r="H41" s="39">
        <v>3854</v>
      </c>
      <c r="I41" s="39"/>
      <c r="J41" s="39">
        <v>775</v>
      </c>
      <c r="K41" s="39"/>
      <c r="L41" s="39">
        <v>975</v>
      </c>
      <c r="M41" s="39"/>
      <c r="N41" s="39"/>
      <c r="O41" s="39"/>
      <c r="P41" s="39"/>
      <c r="Q41" s="39">
        <f>SUM(H41:P41)</f>
        <v>5604</v>
      </c>
      <c r="R41" s="39"/>
      <c r="S41" s="39"/>
      <c r="T41" s="39">
        <v>5604</v>
      </c>
      <c r="U41" s="39"/>
      <c r="V41" s="39"/>
      <c r="W41" s="39"/>
      <c r="X41" s="39"/>
      <c r="Y41" s="39"/>
      <c r="Z41" s="39">
        <f>SUM(R41:Y41)</f>
        <v>5604</v>
      </c>
      <c r="AA41" s="39">
        <v>2130</v>
      </c>
      <c r="AB41" s="39"/>
      <c r="AC41" s="39">
        <v>3474</v>
      </c>
      <c r="AD41" s="39"/>
      <c r="AE41" s="39"/>
      <c r="AF41" s="39"/>
      <c r="AG41" s="39">
        <f>SUM(AA41:AF41)</f>
        <v>5604</v>
      </c>
      <c r="AH41" s="8"/>
      <c r="AI41" s="8"/>
      <c r="AJ41" s="8"/>
      <c r="AK41" s="8"/>
      <c r="AL41" s="12"/>
      <c r="AM41" s="8"/>
      <c r="AN41" s="8"/>
      <c r="AO41" s="8"/>
      <c r="AP41" s="8"/>
      <c r="AQ41" s="8"/>
      <c r="AR41" s="12"/>
      <c r="AS41" s="8"/>
      <c r="AT41" s="8"/>
      <c r="AU41" s="8"/>
      <c r="AV41" s="8"/>
      <c r="AW41" s="8"/>
      <c r="AX41" s="8"/>
      <c r="AY41" s="8"/>
      <c r="AZ41" s="8"/>
      <c r="BA41" s="8"/>
      <c r="BB41" s="8"/>
      <c r="BC41" s="12"/>
      <c r="BD41" s="8"/>
      <c r="BE41" s="8"/>
      <c r="BF41" s="8"/>
      <c r="BG41" s="8"/>
      <c r="BH41" s="8"/>
      <c r="BI41" s="8"/>
      <c r="BJ41" s="8"/>
      <c r="BK41" s="12"/>
      <c r="BL41" s="8"/>
      <c r="BM41" s="8"/>
      <c r="BN41" s="8"/>
      <c r="BO41" s="8"/>
      <c r="BP41" s="8"/>
      <c r="BQ41" s="12"/>
      <c r="BR41" s="8"/>
      <c r="BS41" s="8"/>
      <c r="BT41" s="8"/>
      <c r="BU41" s="8" t="s">
        <v>354</v>
      </c>
      <c r="BV41" s="8"/>
      <c r="BW41" s="8"/>
      <c r="BX41" s="12"/>
      <c r="BY41" s="67">
        <f>T40</f>
        <v>5604</v>
      </c>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row>
    <row r="42" spans="1:116" s="165" customFormat="1" ht="13.8" thickBot="1">
      <c r="A42" s="8"/>
      <c r="B42" s="8"/>
      <c r="C42" s="63" t="s">
        <v>344</v>
      </c>
      <c r="D42" s="29"/>
      <c r="E42" s="64"/>
      <c r="F42" s="64"/>
      <c r="G42" s="64"/>
      <c r="H42" s="64">
        <f>H40-H41</f>
        <v>0</v>
      </c>
      <c r="I42" s="64">
        <f t="shared" ref="I42:Y42" si="37">I40-I41</f>
        <v>0</v>
      </c>
      <c r="J42" s="64">
        <f t="shared" si="37"/>
        <v>0</v>
      </c>
      <c r="K42" s="64">
        <f t="shared" si="37"/>
        <v>0</v>
      </c>
      <c r="L42" s="64">
        <f t="shared" si="37"/>
        <v>0</v>
      </c>
      <c r="M42" s="64">
        <f t="shared" si="37"/>
        <v>0</v>
      </c>
      <c r="N42" s="64">
        <f t="shared" si="37"/>
        <v>0</v>
      </c>
      <c r="O42" s="64">
        <f t="shared" si="37"/>
        <v>0</v>
      </c>
      <c r="P42" s="64">
        <f t="shared" si="37"/>
        <v>0</v>
      </c>
      <c r="Q42" s="64">
        <f t="shared" si="37"/>
        <v>0</v>
      </c>
      <c r="R42" s="64">
        <f t="shared" si="37"/>
        <v>0</v>
      </c>
      <c r="S42" s="64">
        <f t="shared" si="37"/>
        <v>0</v>
      </c>
      <c r="T42" s="64">
        <f t="shared" si="37"/>
        <v>0</v>
      </c>
      <c r="U42" s="64">
        <f t="shared" si="37"/>
        <v>0</v>
      </c>
      <c r="V42" s="64">
        <f t="shared" si="37"/>
        <v>0</v>
      </c>
      <c r="W42" s="64">
        <f t="shared" si="37"/>
        <v>0</v>
      </c>
      <c r="X42" s="64">
        <f t="shared" si="37"/>
        <v>0</v>
      </c>
      <c r="Y42" s="64">
        <f t="shared" si="37"/>
        <v>0</v>
      </c>
      <c r="Z42" s="64">
        <f>SUM(R42:T42)</f>
        <v>0</v>
      </c>
      <c r="AA42" s="64">
        <f t="shared" ref="AA42:AG42" si="38">AA40-AA41</f>
        <v>0</v>
      </c>
      <c r="AB42" s="64">
        <f t="shared" si="38"/>
        <v>0</v>
      </c>
      <c r="AC42" s="64">
        <f t="shared" si="38"/>
        <v>0</v>
      </c>
      <c r="AD42" s="64">
        <f t="shared" si="38"/>
        <v>0</v>
      </c>
      <c r="AE42" s="64">
        <f t="shared" si="38"/>
        <v>0</v>
      </c>
      <c r="AF42" s="64">
        <f t="shared" si="38"/>
        <v>0</v>
      </c>
      <c r="AG42" s="64">
        <f t="shared" si="38"/>
        <v>0</v>
      </c>
      <c r="AH42" s="8"/>
      <c r="AI42" s="8"/>
      <c r="AJ42" s="8"/>
      <c r="AK42" s="8"/>
      <c r="AL42" s="12"/>
      <c r="AM42" s="8"/>
      <c r="AN42" s="8"/>
      <c r="AO42" s="8"/>
      <c r="AP42" s="8"/>
      <c r="AQ42" s="8"/>
      <c r="AR42" s="12"/>
      <c r="AS42" s="8"/>
      <c r="AT42" s="8"/>
      <c r="AU42" s="8"/>
      <c r="AV42" s="8"/>
      <c r="AW42" s="8"/>
      <c r="AX42" s="8"/>
      <c r="AY42" s="8"/>
      <c r="AZ42" s="8"/>
      <c r="BA42" s="8"/>
      <c r="BB42" s="8"/>
      <c r="BC42" s="12"/>
      <c r="BD42" s="8"/>
      <c r="BE42" s="8"/>
      <c r="BF42" s="8"/>
      <c r="BG42" s="8"/>
      <c r="BH42" s="8"/>
      <c r="BI42" s="8"/>
      <c r="BJ42" s="8"/>
      <c r="BK42" s="12"/>
      <c r="BL42" s="8"/>
      <c r="BM42" s="8"/>
      <c r="BN42" s="8"/>
      <c r="BO42" s="8"/>
      <c r="BP42" s="8"/>
      <c r="BQ42" s="12"/>
      <c r="BR42" s="8"/>
      <c r="BS42" s="8"/>
      <c r="BT42" s="8"/>
      <c r="BU42" s="8" t="s">
        <v>353</v>
      </c>
      <c r="BV42" s="8"/>
      <c r="BW42" s="8"/>
      <c r="BX42" s="12"/>
      <c r="BY42" s="68">
        <f>BY40-BY41</f>
        <v>0</v>
      </c>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row>
    <row r="43" spans="1:116">
      <c r="C43" s="43"/>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L43" s="12"/>
      <c r="AR43" s="12"/>
      <c r="BC43" s="12"/>
      <c r="BK43" s="12"/>
      <c r="BQ43" s="12"/>
      <c r="BX43" s="12"/>
    </row>
    <row r="44" spans="1:116" ht="13.8" thickBot="1"/>
    <row r="45" spans="1:116">
      <c r="C45" s="41" t="s">
        <v>345</v>
      </c>
      <c r="D45" s="9" t="s">
        <v>1741</v>
      </c>
      <c r="E45" s="54"/>
      <c r="F45" s="9" t="s">
        <v>1338</v>
      </c>
      <c r="G45" s="9" t="s">
        <v>343</v>
      </c>
      <c r="H45" s="9" t="s">
        <v>1998</v>
      </c>
      <c r="I45" s="9" t="s">
        <v>1994</v>
      </c>
      <c r="J45" s="9" t="s">
        <v>1359</v>
      </c>
      <c r="K45" s="9" t="s">
        <v>1790</v>
      </c>
      <c r="L45" s="10" t="s">
        <v>1323</v>
      </c>
    </row>
    <row r="46" spans="1:116">
      <c r="C46" s="55"/>
      <c r="D46" s="4" t="s">
        <v>1010</v>
      </c>
      <c r="E46" s="4"/>
      <c r="F46" s="28"/>
      <c r="G46" s="28">
        <f>Q19</f>
        <v>5204</v>
      </c>
      <c r="H46" s="28"/>
      <c r="I46" s="28"/>
      <c r="J46" s="28"/>
      <c r="K46" s="28"/>
      <c r="L46" s="58">
        <f t="shared" ref="L46:L52" si="39">SUM(F46:K46)</f>
        <v>5204</v>
      </c>
    </row>
    <row r="47" spans="1:116">
      <c r="C47" s="56"/>
      <c r="D47" s="4" t="s">
        <v>1035</v>
      </c>
      <c r="E47" s="4"/>
      <c r="F47" s="28"/>
      <c r="G47" s="28">
        <f>Q23</f>
        <v>280</v>
      </c>
      <c r="H47" s="28"/>
      <c r="I47" s="28"/>
      <c r="J47" s="28"/>
      <c r="K47" s="28"/>
      <c r="L47" s="58">
        <f t="shared" si="39"/>
        <v>280</v>
      </c>
      <c r="S47" s="72" t="s">
        <v>2149</v>
      </c>
    </row>
    <row r="48" spans="1:116">
      <c r="C48" s="56"/>
      <c r="D48" s="4" t="s">
        <v>1032</v>
      </c>
      <c r="E48" s="4"/>
      <c r="F48" s="28"/>
      <c r="G48" s="28">
        <v>0</v>
      </c>
      <c r="H48" s="28"/>
      <c r="I48" s="28"/>
      <c r="J48" s="28"/>
      <c r="K48" s="28">
        <f>Q27</f>
        <v>120</v>
      </c>
      <c r="L48" s="58">
        <f t="shared" si="39"/>
        <v>120</v>
      </c>
    </row>
    <row r="49" spans="3:17">
      <c r="C49" s="56"/>
      <c r="D49" s="4" t="s">
        <v>1034</v>
      </c>
      <c r="E49" s="4"/>
      <c r="F49" s="28"/>
      <c r="G49" s="28">
        <f>Q31</f>
        <v>0</v>
      </c>
      <c r="H49" s="28"/>
      <c r="I49" s="28"/>
      <c r="J49" s="28"/>
      <c r="K49" s="28"/>
      <c r="L49" s="58">
        <f t="shared" si="39"/>
        <v>0</v>
      </c>
    </row>
    <row r="50" spans="3:17">
      <c r="C50" s="56"/>
      <c r="D50" s="4"/>
      <c r="E50" s="4"/>
      <c r="F50" s="28"/>
      <c r="G50" s="28">
        <v>0</v>
      </c>
      <c r="H50" s="28"/>
      <c r="I50" s="28"/>
      <c r="J50" s="28"/>
      <c r="K50" s="28"/>
      <c r="L50" s="58">
        <f t="shared" si="39"/>
        <v>0</v>
      </c>
    </row>
    <row r="51" spans="3:17">
      <c r="C51" s="56"/>
      <c r="D51" s="12" t="s">
        <v>1339</v>
      </c>
      <c r="E51" s="4"/>
      <c r="F51" s="59">
        <f t="shared" ref="F51:K51" si="40">SUM(F46:F50)</f>
        <v>0</v>
      </c>
      <c r="G51" s="59">
        <f t="shared" si="40"/>
        <v>5484</v>
      </c>
      <c r="H51" s="59">
        <f t="shared" si="40"/>
        <v>0</v>
      </c>
      <c r="I51" s="59">
        <f t="shared" si="40"/>
        <v>0</v>
      </c>
      <c r="J51" s="59">
        <f t="shared" si="40"/>
        <v>0</v>
      </c>
      <c r="K51" s="59">
        <f t="shared" si="40"/>
        <v>120</v>
      </c>
      <c r="L51" s="58">
        <f t="shared" si="39"/>
        <v>5604</v>
      </c>
    </row>
    <row r="52" spans="3:17">
      <c r="C52" s="56"/>
      <c r="D52" s="43" t="s">
        <v>1341</v>
      </c>
      <c r="E52" s="43"/>
      <c r="F52" s="39"/>
      <c r="G52" s="39">
        <v>5484</v>
      </c>
      <c r="H52" s="39"/>
      <c r="I52" s="39"/>
      <c r="J52" s="39"/>
      <c r="K52" s="39">
        <v>120</v>
      </c>
      <c r="L52" s="66">
        <f t="shared" si="39"/>
        <v>5604</v>
      </c>
    </row>
    <row r="53" spans="3:17" ht="13.8" thickBot="1">
      <c r="C53" s="57"/>
      <c r="D53" s="44" t="s">
        <v>348</v>
      </c>
      <c r="E53" s="6"/>
      <c r="F53" s="64">
        <f>F51-F52</f>
        <v>0</v>
      </c>
      <c r="G53" s="64">
        <f t="shared" ref="G53:L53" si="41">G51-G52</f>
        <v>0</v>
      </c>
      <c r="H53" s="64">
        <f t="shared" si="41"/>
        <v>0</v>
      </c>
      <c r="I53" s="64">
        <f t="shared" si="41"/>
        <v>0</v>
      </c>
      <c r="J53" s="64">
        <f t="shared" si="41"/>
        <v>0</v>
      </c>
      <c r="K53" s="64">
        <f t="shared" si="41"/>
        <v>0</v>
      </c>
      <c r="L53" s="64">
        <f t="shared" si="41"/>
        <v>0</v>
      </c>
    </row>
    <row r="54" spans="3:17" ht="13.8" thickBot="1"/>
    <row r="55" spans="3:17">
      <c r="C55" s="41" t="s">
        <v>349</v>
      </c>
      <c r="D55" s="9" t="s">
        <v>351</v>
      </c>
      <c r="E55" s="9" t="s">
        <v>350</v>
      </c>
      <c r="F55" s="54"/>
      <c r="G55" s="54"/>
      <c r="H55" s="54"/>
      <c r="I55" s="54"/>
      <c r="J55" s="54"/>
      <c r="K55" s="54"/>
      <c r="L55" s="54"/>
      <c r="M55" s="54"/>
      <c r="N55" s="54"/>
      <c r="O55" s="54"/>
      <c r="P55" s="54"/>
      <c r="Q55" s="60"/>
    </row>
    <row r="56" spans="3:17" ht="14.4" thickBot="1">
      <c r="C56" s="55"/>
      <c r="D56" s="244"/>
      <c r="E56" s="61"/>
      <c r="F56" s="4"/>
      <c r="G56" s="4"/>
      <c r="H56" s="4"/>
      <c r="I56" s="4"/>
      <c r="J56" s="4"/>
      <c r="K56" s="4"/>
      <c r="L56" s="4"/>
      <c r="M56" s="4"/>
      <c r="N56" s="4"/>
      <c r="O56" s="4"/>
      <c r="P56" s="4"/>
      <c r="Q56" s="5"/>
    </row>
    <row r="57" spans="3:17" ht="40.200000000000003" thickBot="1">
      <c r="C57" s="57">
        <v>2</v>
      </c>
      <c r="D57" s="495" t="s">
        <v>2070</v>
      </c>
      <c r="E57" s="61">
        <v>175000</v>
      </c>
      <c r="F57" s="6"/>
      <c r="G57" s="6" t="s">
        <v>1797</v>
      </c>
      <c r="H57" s="6"/>
      <c r="I57" s="6"/>
      <c r="J57" s="6"/>
      <c r="K57" s="6"/>
      <c r="L57" s="6"/>
      <c r="M57" s="6"/>
      <c r="N57" s="6"/>
      <c r="O57" s="6"/>
      <c r="P57" s="6"/>
      <c r="Q57" s="7"/>
    </row>
  </sheetData>
  <mergeCells count="2">
    <mergeCell ref="H1:P1"/>
    <mergeCell ref="R1:Y1"/>
  </mergeCells>
  <phoneticPr fontId="3" type="noConversion"/>
  <conditionalFormatting sqref="Z3:Z39">
    <cfRule type="cellIs" dxfId="82" priority="1" stopIfTrue="1" operator="equal">
      <formula>Q3</formula>
    </cfRule>
    <cfRule type="cellIs" dxfId="81" priority="2" stopIfTrue="1" operator="notEqual">
      <formula>Q3</formula>
    </cfRule>
  </conditionalFormatting>
  <conditionalFormatting sqref="BY3:BY39">
    <cfRule type="cellIs" dxfId="80" priority="3" stopIfTrue="1" operator="equal">
      <formula>T3</formula>
    </cfRule>
    <cfRule type="cellIs" dxfId="79" priority="4" stopIfTrue="1" operator="notEqual">
      <formula>T3</formula>
    </cfRule>
  </conditionalFormatting>
  <conditionalFormatting sqref="CL3:CL39">
    <cfRule type="cellIs" dxfId="78" priority="5" stopIfTrue="1" operator="equal">
      <formula>BY3</formula>
    </cfRule>
    <cfRule type="cellIs" dxfId="77" priority="6" stopIfTrue="1" operator="notEqual">
      <formula>BY3</formula>
    </cfRule>
  </conditionalFormatting>
  <conditionalFormatting sqref="F53:L53 H42:AG42">
    <cfRule type="cellIs" dxfId="76" priority="7" stopIfTrue="1" operator="equal">
      <formula>0</formula>
    </cfRule>
    <cfRule type="cellIs" dxfId="75" priority="8" stopIfTrue="1" operator="notEqual">
      <formula>0</formula>
    </cfRule>
  </conditionalFormatting>
  <conditionalFormatting sqref="BX3:BX39 BK3:BK39 BC3:BC39 AR3:AR39 BQ3:BQ39 AL3:AL39 AG3:AG39">
    <cfRule type="cellIs" dxfId="74" priority="9" stopIfTrue="1" operator="equal">
      <formula>0</formula>
    </cfRule>
    <cfRule type="cellIs" dxfId="73" priority="10" stopIfTrue="1" operator="notEqual">
      <formula>0</formula>
    </cfRule>
  </conditionalFormatting>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dimension ref="A1:G204"/>
  <sheetViews>
    <sheetView zoomScale="75" workbookViewId="0">
      <selection activeCell="B35" sqref="B35"/>
    </sheetView>
  </sheetViews>
  <sheetFormatPr defaultColWidth="9.109375" defaultRowHeight="12.6"/>
  <cols>
    <col min="1" max="1" width="45.88671875" style="443" customWidth="1"/>
    <col min="2" max="2" width="176.5546875" style="65" bestFit="1" customWidth="1"/>
    <col min="3" max="3" width="31" style="155" customWidth="1"/>
    <col min="4" max="4" width="25.109375" style="155" customWidth="1"/>
    <col min="5" max="16384" width="9.109375" style="155"/>
  </cols>
  <sheetData>
    <row r="1" spans="1:7">
      <c r="A1" s="430" t="s">
        <v>1741</v>
      </c>
      <c r="B1" s="431" t="s">
        <v>783</v>
      </c>
    </row>
    <row r="2" spans="1:7" ht="14.25" customHeight="1">
      <c r="A2" s="849" t="s">
        <v>1010</v>
      </c>
      <c r="B2" s="851" t="s">
        <v>2071</v>
      </c>
    </row>
    <row r="3" spans="1:7" ht="14.25" customHeight="1">
      <c r="A3" s="850"/>
      <c r="B3" s="852"/>
    </row>
    <row r="4" spans="1:7" ht="14.25" customHeight="1">
      <c r="A4" s="850"/>
      <c r="B4" s="852"/>
    </row>
    <row r="5" spans="1:7">
      <c r="A5" s="434" t="s">
        <v>785</v>
      </c>
      <c r="B5" s="434" t="s">
        <v>783</v>
      </c>
    </row>
    <row r="6" spans="1:7" ht="13.2">
      <c r="A6" s="434" t="s">
        <v>786</v>
      </c>
      <c r="B6" s="435" t="s">
        <v>1013</v>
      </c>
      <c r="D6" s="69"/>
      <c r="G6" s="436"/>
    </row>
    <row r="7" spans="1:7" ht="23.4">
      <c r="A7" s="437" t="s">
        <v>788</v>
      </c>
      <c r="B7" s="496" t="s">
        <v>1076</v>
      </c>
      <c r="D7" s="69"/>
      <c r="G7" s="436"/>
    </row>
    <row r="8" spans="1:7" ht="25.2">
      <c r="A8" s="438" t="s">
        <v>789</v>
      </c>
      <c r="B8" s="497" t="s">
        <v>1077</v>
      </c>
      <c r="D8" s="69"/>
      <c r="G8" s="436"/>
    </row>
    <row r="9" spans="1:7" ht="13.2">
      <c r="A9" s="438" t="s">
        <v>790</v>
      </c>
      <c r="B9" s="438" t="s">
        <v>1078</v>
      </c>
      <c r="D9" s="69"/>
      <c r="G9" s="436"/>
    </row>
    <row r="10" spans="1:7" ht="13.2">
      <c r="A10" s="438" t="s">
        <v>1313</v>
      </c>
      <c r="B10" s="438" t="s">
        <v>1079</v>
      </c>
      <c r="D10" s="69"/>
      <c r="G10" s="436"/>
    </row>
    <row r="11" spans="1:7" ht="13.2">
      <c r="A11" s="429" t="s">
        <v>792</v>
      </c>
      <c r="B11" s="498" t="s">
        <v>1080</v>
      </c>
      <c r="D11" s="69"/>
      <c r="G11" s="436"/>
    </row>
    <row r="12" spans="1:7" ht="13.2">
      <c r="A12" s="429" t="s">
        <v>793</v>
      </c>
      <c r="B12" s="463" t="s">
        <v>1081</v>
      </c>
      <c r="D12" s="69"/>
      <c r="G12" s="436"/>
    </row>
    <row r="13" spans="1:7" ht="13.2">
      <c r="A13" s="429" t="s">
        <v>794</v>
      </c>
      <c r="B13" s="463" t="s">
        <v>1082</v>
      </c>
      <c r="D13" s="69"/>
      <c r="G13" s="436"/>
    </row>
    <row r="14" spans="1:7" ht="13.2">
      <c r="A14" s="429" t="s">
        <v>795</v>
      </c>
      <c r="B14" s="463" t="s">
        <v>1083</v>
      </c>
      <c r="D14" s="69"/>
      <c r="G14" s="436"/>
    </row>
    <row r="15" spans="1:7" ht="13.2">
      <c r="A15" s="429" t="s">
        <v>796</v>
      </c>
      <c r="B15" s="463" t="s">
        <v>1084</v>
      </c>
      <c r="D15" s="69"/>
      <c r="G15" s="436"/>
    </row>
    <row r="16" spans="1:7" ht="13.2">
      <c r="A16" s="429" t="s">
        <v>797</v>
      </c>
      <c r="B16" s="463" t="s">
        <v>1085</v>
      </c>
      <c r="D16" s="69"/>
      <c r="G16" s="436"/>
    </row>
    <row r="17" spans="1:7" ht="13.2">
      <c r="A17" s="429" t="s">
        <v>798</v>
      </c>
      <c r="B17" s="463" t="s">
        <v>1086</v>
      </c>
      <c r="D17" s="69"/>
      <c r="G17" s="436"/>
    </row>
    <row r="18" spans="1:7">
      <c r="A18" s="429" t="s">
        <v>799</v>
      </c>
      <c r="B18" s="463" t="s">
        <v>1087</v>
      </c>
    </row>
    <row r="19" spans="1:7" ht="14.25" customHeight="1">
      <c r="A19" s="429" t="s">
        <v>800</v>
      </c>
      <c r="B19" s="462" t="s">
        <v>1085</v>
      </c>
    </row>
    <row r="20" spans="1:7" ht="14.25" customHeight="1">
      <c r="A20" s="429" t="s">
        <v>801</v>
      </c>
      <c r="B20" s="462" t="s">
        <v>1085</v>
      </c>
    </row>
    <row r="21" spans="1:7" ht="15" customHeight="1">
      <c r="A21" s="429" t="s">
        <v>802</v>
      </c>
      <c r="B21" s="433" t="s">
        <v>1088</v>
      </c>
    </row>
    <row r="22" spans="1:7">
      <c r="A22" s="432"/>
      <c r="B22" s="433"/>
    </row>
    <row r="23" spans="1:7">
      <c r="A23" s="434" t="s">
        <v>786</v>
      </c>
      <c r="B23" s="435" t="s">
        <v>1017</v>
      </c>
    </row>
    <row r="24" spans="1:7" ht="23.4" thickBot="1">
      <c r="A24" s="437" t="s">
        <v>788</v>
      </c>
      <c r="B24" s="499" t="s">
        <v>1089</v>
      </c>
    </row>
    <row r="25" spans="1:7">
      <c r="A25" s="438" t="s">
        <v>789</v>
      </c>
      <c r="B25" s="500" t="s">
        <v>1090</v>
      </c>
    </row>
    <row r="26" spans="1:7">
      <c r="A26" s="438" t="s">
        <v>790</v>
      </c>
      <c r="B26" s="438" t="s">
        <v>1078</v>
      </c>
    </row>
    <row r="27" spans="1:7">
      <c r="A27" s="438" t="s">
        <v>1313</v>
      </c>
      <c r="B27" s="438" t="s">
        <v>1091</v>
      </c>
    </row>
    <row r="28" spans="1:7">
      <c r="A28" s="429" t="s">
        <v>792</v>
      </c>
      <c r="B28" s="498" t="s">
        <v>1092</v>
      </c>
    </row>
    <row r="29" spans="1:7">
      <c r="A29" s="429" t="s">
        <v>793</v>
      </c>
      <c r="B29" s="463" t="s">
        <v>1932</v>
      </c>
    </row>
    <row r="30" spans="1:7">
      <c r="A30" s="429" t="s">
        <v>794</v>
      </c>
      <c r="B30" s="463" t="s">
        <v>1933</v>
      </c>
    </row>
    <row r="31" spans="1:7">
      <c r="A31" s="429" t="s">
        <v>795</v>
      </c>
      <c r="B31" s="463" t="s">
        <v>1085</v>
      </c>
    </row>
    <row r="32" spans="1:7">
      <c r="A32" s="429" t="s">
        <v>796</v>
      </c>
      <c r="B32" s="463" t="s">
        <v>1084</v>
      </c>
    </row>
    <row r="33" spans="1:2">
      <c r="A33" s="429" t="s">
        <v>797</v>
      </c>
      <c r="B33" s="463" t="s">
        <v>1085</v>
      </c>
    </row>
    <row r="34" spans="1:2">
      <c r="A34" s="429" t="s">
        <v>798</v>
      </c>
      <c r="B34" s="463" t="s">
        <v>1934</v>
      </c>
    </row>
    <row r="35" spans="1:2">
      <c r="A35" s="429" t="s">
        <v>799</v>
      </c>
      <c r="B35" s="463" t="s">
        <v>1935</v>
      </c>
    </row>
    <row r="36" spans="1:2" ht="14.25" customHeight="1">
      <c r="A36" s="429" t="s">
        <v>800</v>
      </c>
      <c r="B36" s="462" t="s">
        <v>1085</v>
      </c>
    </row>
    <row r="37" spans="1:2" ht="14.25" customHeight="1">
      <c r="A37" s="429" t="s">
        <v>801</v>
      </c>
      <c r="B37" s="462" t="s">
        <v>1085</v>
      </c>
    </row>
    <row r="38" spans="1:2" ht="15" customHeight="1">
      <c r="A38" s="429" t="s">
        <v>802</v>
      </c>
      <c r="B38" s="433" t="s">
        <v>1936</v>
      </c>
    </row>
    <row r="39" spans="1:2">
      <c r="A39" s="432"/>
      <c r="B39" s="433"/>
    </row>
    <row r="40" spans="1:2">
      <c r="A40" s="434" t="s">
        <v>786</v>
      </c>
      <c r="B40" s="435" t="s">
        <v>1029</v>
      </c>
    </row>
    <row r="41" spans="1:2" ht="23.4" thickBot="1">
      <c r="A41" s="437" t="s">
        <v>788</v>
      </c>
      <c r="B41" s="499" t="s">
        <v>1937</v>
      </c>
    </row>
    <row r="42" spans="1:2">
      <c r="A42" s="438" t="s">
        <v>789</v>
      </c>
      <c r="B42" s="500" t="s">
        <v>1938</v>
      </c>
    </row>
    <row r="43" spans="1:2">
      <c r="A43" s="438" t="s">
        <v>790</v>
      </c>
      <c r="B43" s="438" t="s">
        <v>2150</v>
      </c>
    </row>
    <row r="44" spans="1:2">
      <c r="A44" s="438" t="s">
        <v>1313</v>
      </c>
      <c r="B44" s="438" t="s">
        <v>1939</v>
      </c>
    </row>
    <row r="45" spans="1:2">
      <c r="A45" s="429" t="s">
        <v>792</v>
      </c>
      <c r="B45" s="432" t="s">
        <v>1940</v>
      </c>
    </row>
    <row r="46" spans="1:2">
      <c r="A46" s="429" t="s">
        <v>793</v>
      </c>
      <c r="B46" s="463" t="s">
        <v>1941</v>
      </c>
    </row>
    <row r="47" spans="1:2">
      <c r="A47" s="429" t="s">
        <v>794</v>
      </c>
      <c r="B47" s="463" t="s">
        <v>1942</v>
      </c>
    </row>
    <row r="48" spans="1:2">
      <c r="A48" s="429" t="s">
        <v>795</v>
      </c>
      <c r="B48" s="463" t="s">
        <v>1943</v>
      </c>
    </row>
    <row r="49" spans="1:2">
      <c r="A49" s="429" t="s">
        <v>796</v>
      </c>
      <c r="B49" s="463" t="s">
        <v>1944</v>
      </c>
    </row>
    <row r="50" spans="1:2">
      <c r="A50" s="429" t="s">
        <v>797</v>
      </c>
      <c r="B50" s="463" t="s">
        <v>1945</v>
      </c>
    </row>
    <row r="51" spans="1:2">
      <c r="A51" s="429" t="s">
        <v>798</v>
      </c>
      <c r="B51" s="463" t="s">
        <v>1934</v>
      </c>
    </row>
    <row r="52" spans="1:2">
      <c r="A52" s="429" t="s">
        <v>799</v>
      </c>
      <c r="B52" s="463" t="s">
        <v>1935</v>
      </c>
    </row>
    <row r="53" spans="1:2" ht="14.25" customHeight="1">
      <c r="A53" s="429" t="s">
        <v>800</v>
      </c>
      <c r="B53" s="463" t="s">
        <v>1946</v>
      </c>
    </row>
    <row r="54" spans="1:2" ht="14.25" customHeight="1">
      <c r="A54" s="429" t="s">
        <v>801</v>
      </c>
      <c r="B54" s="463" t="s">
        <v>2069</v>
      </c>
    </row>
    <row r="55" spans="1:2" ht="15" customHeight="1">
      <c r="A55" s="429" t="s">
        <v>802</v>
      </c>
      <c r="B55" s="433" t="s">
        <v>1947</v>
      </c>
    </row>
    <row r="56" spans="1:2">
      <c r="A56" s="432"/>
      <c r="B56" s="433"/>
    </row>
    <row r="57" spans="1:2">
      <c r="A57" s="434" t="s">
        <v>786</v>
      </c>
      <c r="B57" s="435" t="s">
        <v>1314</v>
      </c>
    </row>
    <row r="58" spans="1:2">
      <c r="A58" s="437" t="s">
        <v>788</v>
      </c>
      <c r="B58" s="437" t="s">
        <v>2151</v>
      </c>
    </row>
    <row r="59" spans="1:2">
      <c r="A59" s="438" t="s">
        <v>789</v>
      </c>
      <c r="B59" s="438"/>
    </row>
    <row r="60" spans="1:2">
      <c r="A60" s="438" t="s">
        <v>790</v>
      </c>
      <c r="B60" s="438"/>
    </row>
    <row r="61" spans="1:2">
      <c r="A61" s="438" t="s">
        <v>1313</v>
      </c>
      <c r="B61" s="438"/>
    </row>
    <row r="62" spans="1:2">
      <c r="A62" s="429" t="s">
        <v>792</v>
      </c>
      <c r="B62" s="432"/>
    </row>
    <row r="63" spans="1:2">
      <c r="A63" s="429" t="s">
        <v>793</v>
      </c>
      <c r="B63" s="439"/>
    </row>
    <row r="64" spans="1:2">
      <c r="A64" s="429" t="s">
        <v>794</v>
      </c>
      <c r="B64" s="433"/>
    </row>
    <row r="65" spans="1:2">
      <c r="A65" s="429" t="s">
        <v>795</v>
      </c>
      <c r="B65" s="433"/>
    </row>
    <row r="66" spans="1:2">
      <c r="A66" s="429" t="s">
        <v>796</v>
      </c>
      <c r="B66" s="433"/>
    </row>
    <row r="67" spans="1:2">
      <c r="A67" s="429" t="s">
        <v>797</v>
      </c>
      <c r="B67" s="433"/>
    </row>
    <row r="68" spans="1:2">
      <c r="A68" s="429" t="s">
        <v>798</v>
      </c>
      <c r="B68" s="433"/>
    </row>
    <row r="69" spans="1:2">
      <c r="A69" s="429" t="s">
        <v>799</v>
      </c>
      <c r="B69" s="433"/>
    </row>
    <row r="70" spans="1:2" ht="14.25" customHeight="1">
      <c r="A70" s="429" t="s">
        <v>800</v>
      </c>
      <c r="B70" s="432"/>
    </row>
    <row r="71" spans="1:2" ht="14.25" customHeight="1">
      <c r="A71" s="429" t="s">
        <v>801</v>
      </c>
      <c r="B71" s="440"/>
    </row>
    <row r="72" spans="1:2" ht="15" customHeight="1">
      <c r="A72" s="429" t="s">
        <v>802</v>
      </c>
      <c r="B72" s="433"/>
    </row>
    <row r="73" spans="1:2">
      <c r="A73" s="432"/>
      <c r="B73" s="433"/>
    </row>
    <row r="74" spans="1:2">
      <c r="A74" s="434" t="s">
        <v>786</v>
      </c>
      <c r="B74" s="435" t="s">
        <v>1019</v>
      </c>
    </row>
    <row r="75" spans="1:2" ht="13.2" thickBot="1">
      <c r="A75" s="437" t="s">
        <v>788</v>
      </c>
      <c r="B75" s="501" t="s">
        <v>1948</v>
      </c>
    </row>
    <row r="76" spans="1:2">
      <c r="A76" s="438" t="s">
        <v>789</v>
      </c>
      <c r="B76" s="500" t="s">
        <v>1949</v>
      </c>
    </row>
    <row r="77" spans="1:2">
      <c r="A77" s="438" t="s">
        <v>790</v>
      </c>
      <c r="B77" s="438" t="s">
        <v>2152</v>
      </c>
    </row>
    <row r="78" spans="1:2">
      <c r="A78" s="438" t="s">
        <v>1313</v>
      </c>
      <c r="B78" s="438" t="s">
        <v>1939</v>
      </c>
    </row>
    <row r="79" spans="1:2">
      <c r="A79" s="429" t="s">
        <v>792</v>
      </c>
      <c r="B79" s="498" t="s">
        <v>2072</v>
      </c>
    </row>
    <row r="80" spans="1:2">
      <c r="A80" s="429" t="s">
        <v>793</v>
      </c>
      <c r="B80" s="498" t="s">
        <v>2073</v>
      </c>
    </row>
    <row r="81" spans="1:2">
      <c r="A81" s="429" t="s">
        <v>794</v>
      </c>
      <c r="B81" s="502" t="s">
        <v>1933</v>
      </c>
    </row>
    <row r="82" spans="1:2">
      <c r="A82" s="429" t="s">
        <v>795</v>
      </c>
      <c r="B82" s="502" t="s">
        <v>2074</v>
      </c>
    </row>
    <row r="83" spans="1:2">
      <c r="A83" s="429" t="s">
        <v>796</v>
      </c>
      <c r="B83" s="502" t="s">
        <v>2075</v>
      </c>
    </row>
    <row r="84" spans="1:2">
      <c r="A84" s="429" t="s">
        <v>797</v>
      </c>
      <c r="B84" s="502" t="s">
        <v>2076</v>
      </c>
    </row>
    <row r="85" spans="1:2">
      <c r="A85" s="429" t="s">
        <v>798</v>
      </c>
      <c r="B85" s="502" t="s">
        <v>1934</v>
      </c>
    </row>
    <row r="86" spans="1:2">
      <c r="A86" s="429" t="s">
        <v>799</v>
      </c>
      <c r="B86" s="502" t="s">
        <v>1085</v>
      </c>
    </row>
    <row r="87" spans="1:2" ht="14.25" customHeight="1">
      <c r="A87" s="429" t="s">
        <v>800</v>
      </c>
      <c r="B87" s="503" t="s">
        <v>1085</v>
      </c>
    </row>
    <row r="88" spans="1:2" ht="14.25" customHeight="1">
      <c r="A88" s="429" t="s">
        <v>801</v>
      </c>
      <c r="B88" s="503" t="s">
        <v>1085</v>
      </c>
    </row>
    <row r="89" spans="1:2" ht="15" customHeight="1">
      <c r="A89" s="429" t="s">
        <v>802</v>
      </c>
      <c r="B89" s="433" t="s">
        <v>1947</v>
      </c>
    </row>
    <row r="90" spans="1:2">
      <c r="A90" s="432"/>
      <c r="B90" s="433"/>
    </row>
    <row r="91" spans="1:2">
      <c r="A91" s="434" t="s">
        <v>786</v>
      </c>
      <c r="B91" s="435" t="s">
        <v>1011</v>
      </c>
    </row>
    <row r="92" spans="1:2" ht="25.8" thickBot="1">
      <c r="A92" s="437" t="s">
        <v>788</v>
      </c>
      <c r="B92" s="437" t="s">
        <v>1095</v>
      </c>
    </row>
    <row r="93" spans="1:2">
      <c r="A93" s="438" t="s">
        <v>789</v>
      </c>
      <c r="B93" s="504" t="s">
        <v>1116</v>
      </c>
    </row>
    <row r="94" spans="1:2">
      <c r="A94" s="438" t="s">
        <v>790</v>
      </c>
      <c r="B94" s="438" t="s">
        <v>2153</v>
      </c>
    </row>
    <row r="95" spans="1:2">
      <c r="A95" s="438" t="s">
        <v>1313</v>
      </c>
      <c r="B95" s="438" t="s">
        <v>1117</v>
      </c>
    </row>
    <row r="96" spans="1:2">
      <c r="A96" s="429" t="s">
        <v>792</v>
      </c>
      <c r="B96" s="432" t="s">
        <v>1118</v>
      </c>
    </row>
    <row r="97" spans="1:2">
      <c r="A97" s="429" t="s">
        <v>793</v>
      </c>
      <c r="B97" s="439" t="s">
        <v>1119</v>
      </c>
    </row>
    <row r="98" spans="1:2">
      <c r="A98" s="429" t="s">
        <v>794</v>
      </c>
      <c r="B98" s="433" t="s">
        <v>213</v>
      </c>
    </row>
    <row r="99" spans="1:2">
      <c r="A99" s="429" t="s">
        <v>795</v>
      </c>
      <c r="B99" s="433" t="s">
        <v>1964</v>
      </c>
    </row>
    <row r="100" spans="1:2">
      <c r="A100" s="429" t="s">
        <v>796</v>
      </c>
      <c r="B100" s="463" t="s">
        <v>1965</v>
      </c>
    </row>
    <row r="101" spans="1:2">
      <c r="A101" s="429" t="s">
        <v>797</v>
      </c>
      <c r="B101" s="502" t="s">
        <v>1966</v>
      </c>
    </row>
    <row r="102" spans="1:2">
      <c r="A102" s="429" t="s">
        <v>798</v>
      </c>
      <c r="B102" s="502" t="s">
        <v>1934</v>
      </c>
    </row>
    <row r="103" spans="1:2">
      <c r="A103" s="429" t="s">
        <v>799</v>
      </c>
      <c r="B103" s="433" t="s">
        <v>1967</v>
      </c>
    </row>
    <row r="104" spans="1:2" ht="14.25" customHeight="1">
      <c r="A104" s="429" t="s">
        <v>800</v>
      </c>
      <c r="B104" s="462" t="s">
        <v>1968</v>
      </c>
    </row>
    <row r="105" spans="1:2" ht="14.25" customHeight="1">
      <c r="A105" s="429" t="s">
        <v>801</v>
      </c>
      <c r="B105" s="440" t="s">
        <v>2057</v>
      </c>
    </row>
    <row r="106" spans="1:2" ht="15" customHeight="1">
      <c r="A106" s="429" t="s">
        <v>802</v>
      </c>
      <c r="B106" s="433" t="s">
        <v>1088</v>
      </c>
    </row>
    <row r="107" spans="1:2">
      <c r="A107" s="432"/>
      <c r="B107" s="433"/>
    </row>
    <row r="108" spans="1:2">
      <c r="A108" s="434" t="s">
        <v>786</v>
      </c>
      <c r="B108" s="435" t="s">
        <v>1315</v>
      </c>
    </row>
    <row r="109" spans="1:2" ht="25.8" thickBot="1">
      <c r="A109" s="437" t="s">
        <v>788</v>
      </c>
      <c r="B109" s="505" t="s">
        <v>1971</v>
      </c>
    </row>
    <row r="110" spans="1:2" ht="22.8">
      <c r="A110" s="438" t="s">
        <v>789</v>
      </c>
      <c r="B110" s="506" t="s">
        <v>592</v>
      </c>
    </row>
    <row r="111" spans="1:2">
      <c r="A111" s="438" t="s">
        <v>790</v>
      </c>
      <c r="B111" s="438" t="s">
        <v>1078</v>
      </c>
    </row>
    <row r="112" spans="1:2">
      <c r="A112" s="438" t="s">
        <v>1313</v>
      </c>
      <c r="B112" s="438" t="s">
        <v>593</v>
      </c>
    </row>
    <row r="113" spans="1:2">
      <c r="A113" s="429" t="s">
        <v>792</v>
      </c>
      <c r="B113" s="432" t="s">
        <v>1080</v>
      </c>
    </row>
    <row r="114" spans="1:2">
      <c r="A114" s="429" t="s">
        <v>793</v>
      </c>
      <c r="B114" s="463" t="s">
        <v>1049</v>
      </c>
    </row>
    <row r="115" spans="1:2">
      <c r="A115" s="429" t="s">
        <v>794</v>
      </c>
      <c r="B115" s="463" t="s">
        <v>1942</v>
      </c>
    </row>
    <row r="116" spans="1:2">
      <c r="A116" s="429" t="s">
        <v>795</v>
      </c>
      <c r="B116" s="463" t="s">
        <v>1050</v>
      </c>
    </row>
    <row r="117" spans="1:2">
      <c r="A117" s="429" t="s">
        <v>796</v>
      </c>
      <c r="B117" s="463" t="s">
        <v>1051</v>
      </c>
    </row>
    <row r="118" spans="1:2">
      <c r="A118" s="429" t="s">
        <v>797</v>
      </c>
      <c r="B118" s="463" t="s">
        <v>1052</v>
      </c>
    </row>
    <row r="119" spans="1:2">
      <c r="A119" s="429" t="s">
        <v>798</v>
      </c>
      <c r="B119" s="463" t="s">
        <v>1053</v>
      </c>
    </row>
    <row r="120" spans="1:2">
      <c r="A120" s="429" t="s">
        <v>799</v>
      </c>
      <c r="B120" s="463" t="s">
        <v>1054</v>
      </c>
    </row>
    <row r="121" spans="1:2" ht="14.25" customHeight="1">
      <c r="A121" s="429" t="s">
        <v>800</v>
      </c>
      <c r="B121" s="462" t="s">
        <v>1050</v>
      </c>
    </row>
    <row r="122" spans="1:2" ht="14.25" customHeight="1">
      <c r="A122" s="429" t="s">
        <v>801</v>
      </c>
      <c r="B122" s="462" t="s">
        <v>1055</v>
      </c>
    </row>
    <row r="123" spans="1:2" ht="15" customHeight="1">
      <c r="A123" s="429" t="s">
        <v>802</v>
      </c>
      <c r="B123" s="433" t="s">
        <v>1947</v>
      </c>
    </row>
    <row r="124" spans="1:2">
      <c r="A124" s="432"/>
      <c r="B124" s="433"/>
    </row>
    <row r="125" spans="1:2">
      <c r="A125" s="434" t="s">
        <v>786</v>
      </c>
      <c r="B125" s="435" t="s">
        <v>1316</v>
      </c>
    </row>
    <row r="126" spans="1:2">
      <c r="A126" s="437" t="s">
        <v>788</v>
      </c>
      <c r="B126" s="437" t="s">
        <v>2154</v>
      </c>
    </row>
    <row r="127" spans="1:2">
      <c r="A127" s="438" t="s">
        <v>789</v>
      </c>
      <c r="B127" s="438"/>
    </row>
    <row r="128" spans="1:2">
      <c r="A128" s="438" t="s">
        <v>790</v>
      </c>
      <c r="B128" s="438"/>
    </row>
    <row r="129" spans="1:2">
      <c r="A129" s="438" t="s">
        <v>1313</v>
      </c>
      <c r="B129" s="438"/>
    </row>
    <row r="130" spans="1:2">
      <c r="A130" s="429" t="s">
        <v>792</v>
      </c>
      <c r="B130" s="432"/>
    </row>
    <row r="131" spans="1:2">
      <c r="A131" s="429" t="s">
        <v>793</v>
      </c>
      <c r="B131" s="439"/>
    </row>
    <row r="132" spans="1:2">
      <c r="A132" s="429" t="s">
        <v>794</v>
      </c>
      <c r="B132" s="433"/>
    </row>
    <row r="133" spans="1:2">
      <c r="A133" s="429" t="s">
        <v>795</v>
      </c>
      <c r="B133" s="433"/>
    </row>
    <row r="134" spans="1:2">
      <c r="A134" s="429" t="s">
        <v>796</v>
      </c>
      <c r="B134" s="433"/>
    </row>
    <row r="135" spans="1:2">
      <c r="A135" s="429" t="s">
        <v>797</v>
      </c>
      <c r="B135" s="433"/>
    </row>
    <row r="136" spans="1:2">
      <c r="A136" s="429" t="s">
        <v>798</v>
      </c>
      <c r="B136" s="433"/>
    </row>
    <row r="137" spans="1:2">
      <c r="A137" s="429" t="s">
        <v>799</v>
      </c>
      <c r="B137" s="433"/>
    </row>
    <row r="138" spans="1:2" ht="14.25" customHeight="1">
      <c r="A138" s="429" t="s">
        <v>800</v>
      </c>
      <c r="B138" s="432"/>
    </row>
    <row r="139" spans="1:2" ht="14.25" customHeight="1">
      <c r="A139" s="429" t="s">
        <v>801</v>
      </c>
      <c r="B139" s="440"/>
    </row>
    <row r="140" spans="1:2" ht="15" customHeight="1">
      <c r="A140" s="429" t="s">
        <v>802</v>
      </c>
      <c r="B140" s="433"/>
    </row>
    <row r="141" spans="1:2">
      <c r="A141" s="432"/>
      <c r="B141" s="433"/>
    </row>
    <row r="142" spans="1:2">
      <c r="A142" s="434" t="s">
        <v>786</v>
      </c>
      <c r="B142" s="435" t="s">
        <v>1027</v>
      </c>
    </row>
    <row r="143" spans="1:2" ht="25.8" thickBot="1">
      <c r="A143" s="437" t="s">
        <v>788</v>
      </c>
      <c r="B143" s="505" t="s">
        <v>408</v>
      </c>
    </row>
    <row r="144" spans="1:2">
      <c r="A144" s="438" t="s">
        <v>789</v>
      </c>
      <c r="B144" s="506" t="s">
        <v>409</v>
      </c>
    </row>
    <row r="145" spans="1:2">
      <c r="A145" s="438" t="s">
        <v>790</v>
      </c>
      <c r="B145" s="438" t="s">
        <v>1078</v>
      </c>
    </row>
    <row r="146" spans="1:2">
      <c r="A146" s="438" t="s">
        <v>1313</v>
      </c>
      <c r="B146" s="438" t="s">
        <v>1939</v>
      </c>
    </row>
    <row r="147" spans="1:2">
      <c r="A147" s="429" t="s">
        <v>792</v>
      </c>
      <c r="B147" s="498" t="s">
        <v>1080</v>
      </c>
    </row>
    <row r="148" spans="1:2">
      <c r="A148" s="429" t="s">
        <v>793</v>
      </c>
      <c r="B148" s="463" t="s">
        <v>1941</v>
      </c>
    </row>
    <row r="149" spans="1:2">
      <c r="A149" s="429" t="s">
        <v>794</v>
      </c>
      <c r="B149" s="463" t="s">
        <v>1942</v>
      </c>
    </row>
    <row r="150" spans="1:2">
      <c r="A150" s="429" t="s">
        <v>795</v>
      </c>
      <c r="B150" s="463" t="s">
        <v>410</v>
      </c>
    </row>
    <row r="151" spans="1:2">
      <c r="A151" s="429" t="s">
        <v>796</v>
      </c>
      <c r="B151" s="463" t="s">
        <v>1084</v>
      </c>
    </row>
    <row r="152" spans="1:2">
      <c r="A152" s="429" t="s">
        <v>797</v>
      </c>
      <c r="B152" s="463" t="s">
        <v>411</v>
      </c>
    </row>
    <row r="153" spans="1:2">
      <c r="A153" s="429" t="s">
        <v>798</v>
      </c>
      <c r="B153" s="463" t="s">
        <v>1934</v>
      </c>
    </row>
    <row r="154" spans="1:2">
      <c r="A154" s="429" t="s">
        <v>799</v>
      </c>
      <c r="B154" s="463" t="s">
        <v>1054</v>
      </c>
    </row>
    <row r="155" spans="1:2" ht="14.25" customHeight="1">
      <c r="A155" s="429" t="s">
        <v>800</v>
      </c>
      <c r="B155" s="462" t="s">
        <v>412</v>
      </c>
    </row>
    <row r="156" spans="1:2" ht="14.25" customHeight="1">
      <c r="A156" s="429" t="s">
        <v>801</v>
      </c>
      <c r="B156" s="462" t="s">
        <v>2067</v>
      </c>
    </row>
    <row r="157" spans="1:2" ht="15" customHeight="1">
      <c r="A157" s="429" t="s">
        <v>802</v>
      </c>
      <c r="B157" s="433" t="s">
        <v>1947</v>
      </c>
    </row>
    <row r="158" spans="1:2">
      <c r="A158" s="432"/>
      <c r="B158" s="433"/>
    </row>
    <row r="159" spans="1:2">
      <c r="A159" s="432"/>
      <c r="B159" s="433"/>
    </row>
    <row r="160" spans="1:2">
      <c r="A160" s="430" t="s">
        <v>1741</v>
      </c>
      <c r="B160" s="431" t="s">
        <v>783</v>
      </c>
    </row>
    <row r="161" spans="1:2" ht="14.25" customHeight="1">
      <c r="A161" s="849" t="s">
        <v>971</v>
      </c>
      <c r="B161" s="851" t="s">
        <v>1317</v>
      </c>
    </row>
    <row r="162" spans="1:2" ht="14.25" customHeight="1">
      <c r="A162" s="850"/>
      <c r="B162" s="852"/>
    </row>
    <row r="163" spans="1:2" ht="14.25" customHeight="1">
      <c r="A163" s="850"/>
      <c r="B163" s="852"/>
    </row>
    <row r="164" spans="1:2">
      <c r="A164" s="434" t="s">
        <v>785</v>
      </c>
      <c r="B164" s="434" t="s">
        <v>783</v>
      </c>
    </row>
    <row r="165" spans="1:2">
      <c r="A165" s="434" t="s">
        <v>786</v>
      </c>
      <c r="B165" s="435" t="s">
        <v>1030</v>
      </c>
    </row>
    <row r="166" spans="1:2" ht="13.2" thickBot="1">
      <c r="A166" s="437" t="s">
        <v>788</v>
      </c>
      <c r="B166" s="501" t="s">
        <v>413</v>
      </c>
    </row>
    <row r="167" spans="1:2" ht="13.2">
      <c r="A167" s="438" t="s">
        <v>789</v>
      </c>
      <c r="B167" s="60" t="s">
        <v>414</v>
      </c>
    </row>
    <row r="168" spans="1:2">
      <c r="A168" s="438" t="s">
        <v>790</v>
      </c>
      <c r="B168" s="438" t="s">
        <v>1078</v>
      </c>
    </row>
    <row r="169" spans="1:2">
      <c r="A169" s="438" t="s">
        <v>1313</v>
      </c>
      <c r="B169" s="438" t="s">
        <v>1078</v>
      </c>
    </row>
    <row r="170" spans="1:2">
      <c r="A170" s="429" t="s">
        <v>792</v>
      </c>
      <c r="B170" s="462" t="s">
        <v>415</v>
      </c>
    </row>
    <row r="171" spans="1:2">
      <c r="A171" s="429" t="s">
        <v>793</v>
      </c>
      <c r="B171" s="463" t="s">
        <v>416</v>
      </c>
    </row>
    <row r="172" spans="1:2">
      <c r="A172" s="429" t="s">
        <v>794</v>
      </c>
      <c r="B172" s="463" t="s">
        <v>213</v>
      </c>
    </row>
    <row r="173" spans="1:2">
      <c r="A173" s="429" t="s">
        <v>795</v>
      </c>
      <c r="B173" s="463" t="s">
        <v>1085</v>
      </c>
    </row>
    <row r="174" spans="1:2">
      <c r="A174" s="429" t="s">
        <v>796</v>
      </c>
      <c r="B174" s="463" t="s">
        <v>1051</v>
      </c>
    </row>
    <row r="175" spans="1:2">
      <c r="A175" s="429" t="s">
        <v>797</v>
      </c>
      <c r="B175" s="463" t="s">
        <v>417</v>
      </c>
    </row>
    <row r="176" spans="1:2">
      <c r="A176" s="429" t="s">
        <v>798</v>
      </c>
      <c r="B176" s="463" t="s">
        <v>1934</v>
      </c>
    </row>
    <row r="177" spans="1:2">
      <c r="A177" s="429" t="s">
        <v>799</v>
      </c>
      <c r="B177" s="463" t="s">
        <v>418</v>
      </c>
    </row>
    <row r="178" spans="1:2" ht="14.25" customHeight="1">
      <c r="A178" s="429" t="s">
        <v>800</v>
      </c>
      <c r="B178" s="463" t="s">
        <v>1085</v>
      </c>
    </row>
    <row r="179" spans="1:2" ht="14.25" customHeight="1">
      <c r="A179" s="429" t="s">
        <v>801</v>
      </c>
      <c r="B179" s="462" t="s">
        <v>1085</v>
      </c>
    </row>
    <row r="180" spans="1:2" ht="15" customHeight="1">
      <c r="A180" s="429" t="s">
        <v>802</v>
      </c>
      <c r="B180" s="462" t="s">
        <v>1419</v>
      </c>
    </row>
    <row r="181" spans="1:2" ht="15" customHeight="1">
      <c r="A181" s="429"/>
      <c r="B181" s="433"/>
    </row>
    <row r="182" spans="1:2">
      <c r="A182" s="432"/>
      <c r="B182" s="433"/>
    </row>
    <row r="183" spans="1:2">
      <c r="A183" s="430" t="s">
        <v>1741</v>
      </c>
      <c r="B183" s="431" t="s">
        <v>783</v>
      </c>
    </row>
    <row r="184" spans="1:2">
      <c r="A184" s="849" t="s">
        <v>1032</v>
      </c>
      <c r="B184" s="851" t="s">
        <v>1318</v>
      </c>
    </row>
    <row r="185" spans="1:2">
      <c r="A185" s="850"/>
      <c r="B185" s="852"/>
    </row>
    <row r="186" spans="1:2">
      <c r="A186" s="850"/>
      <c r="B186" s="852"/>
    </row>
    <row r="187" spans="1:2">
      <c r="A187" s="434" t="s">
        <v>785</v>
      </c>
      <c r="B187" s="434" t="s">
        <v>783</v>
      </c>
    </row>
    <row r="188" spans="1:2">
      <c r="A188" s="434" t="s">
        <v>786</v>
      </c>
      <c r="B188" s="434" t="s">
        <v>1033</v>
      </c>
    </row>
    <row r="189" spans="1:2" ht="13.2" thickBot="1">
      <c r="A189" s="437" t="s">
        <v>788</v>
      </c>
      <c r="B189" s="501" t="s">
        <v>1318</v>
      </c>
    </row>
    <row r="190" spans="1:2">
      <c r="A190" s="438" t="s">
        <v>789</v>
      </c>
      <c r="B190" s="500" t="s">
        <v>1420</v>
      </c>
    </row>
    <row r="191" spans="1:2">
      <c r="A191" s="438" t="s">
        <v>790</v>
      </c>
      <c r="B191" s="438" t="s">
        <v>1078</v>
      </c>
    </row>
    <row r="192" spans="1:2">
      <c r="A192" s="438" t="s">
        <v>1313</v>
      </c>
      <c r="B192" s="438" t="s">
        <v>1078</v>
      </c>
    </row>
    <row r="193" spans="1:2">
      <c r="A193" s="429" t="s">
        <v>792</v>
      </c>
      <c r="B193" s="503" t="s">
        <v>1421</v>
      </c>
    </row>
    <row r="194" spans="1:2">
      <c r="A194" s="429" t="s">
        <v>793</v>
      </c>
      <c r="B194" s="502" t="s">
        <v>1798</v>
      </c>
    </row>
    <row r="195" spans="1:2">
      <c r="A195" s="429" t="s">
        <v>794</v>
      </c>
      <c r="B195" s="502" t="s">
        <v>213</v>
      </c>
    </row>
    <row r="196" spans="1:2">
      <c r="A196" s="429" t="s">
        <v>795</v>
      </c>
      <c r="B196" s="502" t="s">
        <v>1085</v>
      </c>
    </row>
    <row r="197" spans="1:2">
      <c r="A197" s="429" t="s">
        <v>796</v>
      </c>
      <c r="B197" s="502" t="s">
        <v>1965</v>
      </c>
    </row>
    <row r="198" spans="1:2">
      <c r="A198" s="429" t="s">
        <v>797</v>
      </c>
      <c r="B198" s="502" t="s">
        <v>1085</v>
      </c>
    </row>
    <row r="199" spans="1:2">
      <c r="A199" s="429" t="s">
        <v>798</v>
      </c>
      <c r="B199" s="502" t="s">
        <v>1799</v>
      </c>
    </row>
    <row r="200" spans="1:2">
      <c r="A200" s="429" t="s">
        <v>799</v>
      </c>
      <c r="B200" s="502" t="s">
        <v>1054</v>
      </c>
    </row>
    <row r="201" spans="1:2">
      <c r="A201" s="429" t="s">
        <v>800</v>
      </c>
      <c r="B201" s="502" t="s">
        <v>1085</v>
      </c>
    </row>
    <row r="202" spans="1:2">
      <c r="A202" s="429" t="s">
        <v>801</v>
      </c>
      <c r="B202" s="503" t="s">
        <v>1085</v>
      </c>
    </row>
    <row r="203" spans="1:2" ht="25.2">
      <c r="A203" s="429" t="s">
        <v>802</v>
      </c>
      <c r="B203" s="503" t="s">
        <v>1947</v>
      </c>
    </row>
    <row r="204" spans="1:2" ht="13.2" thickBot="1">
      <c r="A204" s="441"/>
      <c r="B204" s="442"/>
    </row>
  </sheetData>
  <mergeCells count="6">
    <mergeCell ref="A184:A186"/>
    <mergeCell ref="B184:B186"/>
    <mergeCell ref="A2:A4"/>
    <mergeCell ref="B2:B4"/>
    <mergeCell ref="A161:A163"/>
    <mergeCell ref="B161:B163"/>
  </mergeCells>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A1:O93"/>
  <sheetViews>
    <sheetView zoomScale="75" workbookViewId="0">
      <pane ySplit="5" topLeftCell="A6" activePane="bottomLeft" state="frozen"/>
      <selection activeCell="C36" sqref="C36"/>
      <selection pane="bottomLeft" activeCell="C36" sqref="C36"/>
    </sheetView>
  </sheetViews>
  <sheetFormatPr defaultRowHeight="13.2"/>
  <cols>
    <col min="1" max="1" width="36.33203125" bestFit="1" customWidth="1"/>
    <col min="2" max="2" width="12.5546875" bestFit="1" customWidth="1"/>
    <col min="3" max="3" width="10.88671875" style="370" customWidth="1"/>
    <col min="4" max="4" width="18.44140625" style="370" bestFit="1" customWidth="1"/>
    <col min="5" max="13" width="18.44140625" bestFit="1" customWidth="1"/>
    <col min="14" max="15" width="26.33203125" bestFit="1" customWidth="1"/>
  </cols>
  <sheetData>
    <row r="1" spans="1:15">
      <c r="A1" s="426" t="s">
        <v>529</v>
      </c>
      <c r="B1" s="406" t="s">
        <v>2029</v>
      </c>
    </row>
    <row r="3" spans="1:15">
      <c r="A3" s="160"/>
      <c r="B3" s="407"/>
      <c r="C3" s="407"/>
      <c r="D3" s="428" t="s">
        <v>1289</v>
      </c>
      <c r="E3" s="478" t="s">
        <v>252</v>
      </c>
      <c r="F3" s="408"/>
      <c r="G3" s="408"/>
      <c r="H3" s="408"/>
      <c r="I3" s="408"/>
      <c r="J3" s="408"/>
      <c r="K3" s="408"/>
      <c r="L3" s="408"/>
      <c r="M3" s="408"/>
      <c r="N3" s="408"/>
      <c r="O3" s="409"/>
    </row>
    <row r="4" spans="1:15">
      <c r="A4" s="417"/>
      <c r="B4" s="476"/>
      <c r="C4" s="476"/>
      <c r="D4" s="160" t="s">
        <v>1560</v>
      </c>
      <c r="E4" s="407"/>
      <c r="F4" s="160" t="s">
        <v>1584</v>
      </c>
      <c r="G4" s="407"/>
      <c r="H4" s="160" t="s">
        <v>1291</v>
      </c>
      <c r="I4" s="407"/>
      <c r="J4" s="160" t="s">
        <v>2024</v>
      </c>
      <c r="K4" s="407"/>
      <c r="L4" s="160" t="s">
        <v>1156</v>
      </c>
      <c r="M4" s="407"/>
      <c r="N4" s="160" t="s">
        <v>1483</v>
      </c>
      <c r="O4" s="449" t="s">
        <v>1484</v>
      </c>
    </row>
    <row r="5" spans="1:15">
      <c r="A5" s="428" t="s">
        <v>1740</v>
      </c>
      <c r="B5" s="428" t="s">
        <v>253</v>
      </c>
      <c r="C5" s="428" t="s">
        <v>254</v>
      </c>
      <c r="D5" s="414" t="s">
        <v>255</v>
      </c>
      <c r="E5" s="415" t="s">
        <v>256</v>
      </c>
      <c r="F5" s="414" t="s">
        <v>255</v>
      </c>
      <c r="G5" s="415" t="s">
        <v>256</v>
      </c>
      <c r="H5" s="414" t="s">
        <v>255</v>
      </c>
      <c r="I5" s="415" t="s">
        <v>256</v>
      </c>
      <c r="J5" s="414" t="s">
        <v>255</v>
      </c>
      <c r="K5" s="415" t="s">
        <v>256</v>
      </c>
      <c r="L5" s="414" t="s">
        <v>255</v>
      </c>
      <c r="M5" s="415" t="s">
        <v>256</v>
      </c>
      <c r="N5" s="417"/>
      <c r="O5" s="477"/>
    </row>
    <row r="6" spans="1:15">
      <c r="A6" s="160" t="s">
        <v>533</v>
      </c>
      <c r="B6" s="160" t="s">
        <v>1338</v>
      </c>
      <c r="C6" s="160" t="s">
        <v>257</v>
      </c>
      <c r="D6" s="414">
        <v>20250</v>
      </c>
      <c r="E6" s="415">
        <v>20250</v>
      </c>
      <c r="F6" s="414"/>
      <c r="G6" s="415"/>
      <c r="H6" s="414"/>
      <c r="I6" s="415"/>
      <c r="J6" s="414"/>
      <c r="K6" s="415"/>
      <c r="L6" s="414"/>
      <c r="M6" s="415"/>
      <c r="N6" s="414">
        <v>20250</v>
      </c>
      <c r="O6" s="416">
        <v>20250</v>
      </c>
    </row>
    <row r="7" spans="1:15">
      <c r="A7" s="417"/>
      <c r="B7" s="417"/>
      <c r="C7" s="445" t="s">
        <v>258</v>
      </c>
      <c r="D7" s="419">
        <v>33750</v>
      </c>
      <c r="E7" s="370">
        <v>33750</v>
      </c>
      <c r="F7" s="419">
        <v>10933.293429924661</v>
      </c>
      <c r="G7" s="370">
        <v>10933.293429924661</v>
      </c>
      <c r="H7" s="419"/>
      <c r="I7" s="370"/>
      <c r="J7" s="419">
        <v>7368</v>
      </c>
      <c r="K7" s="370">
        <v>7368</v>
      </c>
      <c r="L7" s="419"/>
      <c r="M7" s="370"/>
      <c r="N7" s="419">
        <v>52051.293429924663</v>
      </c>
      <c r="O7" s="420">
        <v>52051.293429924663</v>
      </c>
    </row>
    <row r="8" spans="1:15">
      <c r="A8" s="417"/>
      <c r="B8" s="160" t="s">
        <v>232</v>
      </c>
      <c r="C8" s="407"/>
      <c r="D8" s="414">
        <v>54000</v>
      </c>
      <c r="E8" s="415">
        <v>54000</v>
      </c>
      <c r="F8" s="414">
        <v>10933.293429924661</v>
      </c>
      <c r="G8" s="415">
        <v>10933.293429924661</v>
      </c>
      <c r="H8" s="414"/>
      <c r="I8" s="415"/>
      <c r="J8" s="414">
        <v>7368</v>
      </c>
      <c r="K8" s="415">
        <v>7368</v>
      </c>
      <c r="L8" s="414"/>
      <c r="M8" s="415"/>
      <c r="N8" s="414">
        <v>72301.29342992467</v>
      </c>
      <c r="O8" s="416">
        <v>72301.29342992467</v>
      </c>
    </row>
    <row r="9" spans="1:15">
      <c r="A9" s="160" t="s">
        <v>233</v>
      </c>
      <c r="B9" s="407"/>
      <c r="C9" s="407"/>
      <c r="D9" s="414">
        <v>54000</v>
      </c>
      <c r="E9" s="415">
        <v>54000</v>
      </c>
      <c r="F9" s="414">
        <v>10933.293429924661</v>
      </c>
      <c r="G9" s="415">
        <v>10933.293429924661</v>
      </c>
      <c r="H9" s="414"/>
      <c r="I9" s="415"/>
      <c r="J9" s="414">
        <v>7368</v>
      </c>
      <c r="K9" s="415">
        <v>7368</v>
      </c>
      <c r="L9" s="414"/>
      <c r="M9" s="415"/>
      <c r="N9" s="414">
        <v>72301.29342992467</v>
      </c>
      <c r="O9" s="416">
        <v>72301.29342992467</v>
      </c>
    </row>
    <row r="10" spans="1:15">
      <c r="A10" s="160" t="s">
        <v>932</v>
      </c>
      <c r="B10" s="160" t="s">
        <v>1562</v>
      </c>
      <c r="C10" s="160" t="s">
        <v>258</v>
      </c>
      <c r="D10" s="414">
        <v>400</v>
      </c>
      <c r="E10" s="415">
        <v>400</v>
      </c>
      <c r="F10" s="414"/>
      <c r="G10" s="415"/>
      <c r="H10" s="414"/>
      <c r="I10" s="415"/>
      <c r="J10" s="414"/>
      <c r="K10" s="415"/>
      <c r="L10" s="414"/>
      <c r="M10" s="415"/>
      <c r="N10" s="414">
        <v>400</v>
      </c>
      <c r="O10" s="416">
        <v>400</v>
      </c>
    </row>
    <row r="11" spans="1:15">
      <c r="A11" s="417"/>
      <c r="B11" s="160" t="s">
        <v>235</v>
      </c>
      <c r="C11" s="407"/>
      <c r="D11" s="414">
        <v>400</v>
      </c>
      <c r="E11" s="415">
        <v>400</v>
      </c>
      <c r="F11" s="414"/>
      <c r="G11" s="415"/>
      <c r="H11" s="414"/>
      <c r="I11" s="415"/>
      <c r="J11" s="414"/>
      <c r="K11" s="415"/>
      <c r="L11" s="414"/>
      <c r="M11" s="415"/>
      <c r="N11" s="414">
        <v>400</v>
      </c>
      <c r="O11" s="416">
        <v>400</v>
      </c>
    </row>
    <row r="12" spans="1:15">
      <c r="A12" s="417"/>
      <c r="B12" s="160" t="s">
        <v>1338</v>
      </c>
      <c r="C12" s="160" t="s">
        <v>258</v>
      </c>
      <c r="D12" s="414">
        <v>32004</v>
      </c>
      <c r="E12" s="415">
        <v>32004</v>
      </c>
      <c r="F12" s="414">
        <v>4736.5321775861648</v>
      </c>
      <c r="G12" s="415">
        <v>4736.5321775861648</v>
      </c>
      <c r="H12" s="414"/>
      <c r="I12" s="415"/>
      <c r="J12" s="414">
        <v>921</v>
      </c>
      <c r="K12" s="415">
        <v>921</v>
      </c>
      <c r="L12" s="414"/>
      <c r="M12" s="415"/>
      <c r="N12" s="414">
        <v>37661.532177586167</v>
      </c>
      <c r="O12" s="416">
        <v>37661.532177586167</v>
      </c>
    </row>
    <row r="13" spans="1:15">
      <c r="A13" s="417"/>
      <c r="B13" s="417"/>
      <c r="C13" s="445" t="s">
        <v>1579</v>
      </c>
      <c r="D13" s="419">
        <v>900</v>
      </c>
      <c r="E13" s="370">
        <v>2700</v>
      </c>
      <c r="F13" s="419"/>
      <c r="G13" s="370"/>
      <c r="H13" s="419"/>
      <c r="I13" s="370"/>
      <c r="J13" s="419">
        <v>18</v>
      </c>
      <c r="K13" s="370">
        <v>18</v>
      </c>
      <c r="L13" s="419"/>
      <c r="M13" s="370"/>
      <c r="N13" s="419">
        <v>918</v>
      </c>
      <c r="O13" s="420">
        <v>2718</v>
      </c>
    </row>
    <row r="14" spans="1:15">
      <c r="A14" s="417"/>
      <c r="B14" s="160" t="s">
        <v>232</v>
      </c>
      <c r="C14" s="407"/>
      <c r="D14" s="414">
        <v>32904</v>
      </c>
      <c r="E14" s="415">
        <v>34704</v>
      </c>
      <c r="F14" s="414">
        <v>4736.5321775861648</v>
      </c>
      <c r="G14" s="415">
        <v>4736.5321775861648</v>
      </c>
      <c r="H14" s="414"/>
      <c r="I14" s="415"/>
      <c r="J14" s="414">
        <v>939</v>
      </c>
      <c r="K14" s="415">
        <v>939</v>
      </c>
      <c r="L14" s="414"/>
      <c r="M14" s="415"/>
      <c r="N14" s="414">
        <v>38579.532177586167</v>
      </c>
      <c r="O14" s="416">
        <v>40379.532177586167</v>
      </c>
    </row>
    <row r="15" spans="1:15">
      <c r="A15" s="160" t="s">
        <v>241</v>
      </c>
      <c r="B15" s="407"/>
      <c r="C15" s="407"/>
      <c r="D15" s="414">
        <v>33304</v>
      </c>
      <c r="E15" s="415">
        <v>35104</v>
      </c>
      <c r="F15" s="414">
        <v>4736.5321775861648</v>
      </c>
      <c r="G15" s="415">
        <v>4736.5321775861648</v>
      </c>
      <c r="H15" s="414"/>
      <c r="I15" s="415"/>
      <c r="J15" s="414">
        <v>939</v>
      </c>
      <c r="K15" s="415">
        <v>939</v>
      </c>
      <c r="L15" s="414"/>
      <c r="M15" s="415"/>
      <c r="N15" s="414">
        <v>38979.532177586167</v>
      </c>
      <c r="O15" s="416">
        <v>40779.532177586167</v>
      </c>
    </row>
    <row r="16" spans="1:15">
      <c r="A16" s="160" t="s">
        <v>1800</v>
      </c>
      <c r="B16" s="160" t="s">
        <v>1562</v>
      </c>
      <c r="C16" s="160" t="s">
        <v>258</v>
      </c>
      <c r="D16" s="414">
        <v>6425</v>
      </c>
      <c r="E16" s="415">
        <v>6425</v>
      </c>
      <c r="F16" s="414">
        <v>474.99880282893452</v>
      </c>
      <c r="G16" s="415">
        <v>474.99880282893452</v>
      </c>
      <c r="H16" s="414"/>
      <c r="I16" s="415"/>
      <c r="J16" s="414"/>
      <c r="K16" s="415"/>
      <c r="L16" s="414"/>
      <c r="M16" s="415"/>
      <c r="N16" s="414">
        <v>6899.9988028289345</v>
      </c>
      <c r="O16" s="416">
        <v>6899.9988028289345</v>
      </c>
    </row>
    <row r="17" spans="1:15">
      <c r="A17" s="417"/>
      <c r="B17" s="160" t="s">
        <v>235</v>
      </c>
      <c r="C17" s="407"/>
      <c r="D17" s="414">
        <v>6425</v>
      </c>
      <c r="E17" s="415">
        <v>6425</v>
      </c>
      <c r="F17" s="414">
        <v>474.99880282893452</v>
      </c>
      <c r="G17" s="415">
        <v>474.99880282893452</v>
      </c>
      <c r="H17" s="414"/>
      <c r="I17" s="415"/>
      <c r="J17" s="414"/>
      <c r="K17" s="415"/>
      <c r="L17" s="414"/>
      <c r="M17" s="415"/>
      <c r="N17" s="414">
        <v>6899.9988028289345</v>
      </c>
      <c r="O17" s="416">
        <v>6899.9988028289345</v>
      </c>
    </row>
    <row r="18" spans="1:15">
      <c r="A18" s="417"/>
      <c r="B18" s="160" t="s">
        <v>244</v>
      </c>
      <c r="C18" s="160" t="s">
        <v>258</v>
      </c>
      <c r="D18" s="414">
        <v>17616</v>
      </c>
      <c r="E18" s="415">
        <v>17616</v>
      </c>
      <c r="F18" s="414">
        <v>1917.3231236317133</v>
      </c>
      <c r="G18" s="415">
        <v>1917.3231236317133</v>
      </c>
      <c r="H18" s="414">
        <v>4840</v>
      </c>
      <c r="I18" s="415">
        <v>4840</v>
      </c>
      <c r="J18" s="414">
        <v>1389</v>
      </c>
      <c r="K18" s="415">
        <v>1389</v>
      </c>
      <c r="L18" s="414">
        <v>1200</v>
      </c>
      <c r="M18" s="415">
        <v>1200</v>
      </c>
      <c r="N18" s="414">
        <v>26962.323123631715</v>
      </c>
      <c r="O18" s="416">
        <v>26962.323123631715</v>
      </c>
    </row>
    <row r="19" spans="1:15">
      <c r="A19" s="417"/>
      <c r="B19" s="417"/>
      <c r="C19" s="445" t="s">
        <v>1579</v>
      </c>
      <c r="D19" s="419">
        <v>1170</v>
      </c>
      <c r="E19" s="370">
        <v>3510</v>
      </c>
      <c r="F19" s="419"/>
      <c r="G19" s="370"/>
      <c r="H19" s="419"/>
      <c r="I19" s="370"/>
      <c r="J19" s="419">
        <v>26</v>
      </c>
      <c r="K19" s="370">
        <v>26</v>
      </c>
      <c r="L19" s="419"/>
      <c r="M19" s="370"/>
      <c r="N19" s="419">
        <v>1196</v>
      </c>
      <c r="O19" s="420">
        <v>3536</v>
      </c>
    </row>
    <row r="20" spans="1:15">
      <c r="A20" s="417"/>
      <c r="B20" s="160" t="s">
        <v>251</v>
      </c>
      <c r="C20" s="407"/>
      <c r="D20" s="414">
        <v>18786</v>
      </c>
      <c r="E20" s="415">
        <v>21126</v>
      </c>
      <c r="F20" s="414">
        <v>1917.3231236317133</v>
      </c>
      <c r="G20" s="415">
        <v>1917.3231236317133</v>
      </c>
      <c r="H20" s="414">
        <v>4840</v>
      </c>
      <c r="I20" s="415">
        <v>4840</v>
      </c>
      <c r="J20" s="414">
        <v>1415</v>
      </c>
      <c r="K20" s="415">
        <v>1415</v>
      </c>
      <c r="L20" s="414">
        <v>1200</v>
      </c>
      <c r="M20" s="415">
        <v>1200</v>
      </c>
      <c r="N20" s="414">
        <v>28158.323123631715</v>
      </c>
      <c r="O20" s="416">
        <v>30498.323123631715</v>
      </c>
    </row>
    <row r="21" spans="1:15">
      <c r="A21" s="160" t="s">
        <v>269</v>
      </c>
      <c r="B21" s="407"/>
      <c r="C21" s="407"/>
      <c r="D21" s="414">
        <v>25211</v>
      </c>
      <c r="E21" s="415">
        <v>27551</v>
      </c>
      <c r="F21" s="414">
        <v>2392.3219264606478</v>
      </c>
      <c r="G21" s="415">
        <v>2392.3219264606478</v>
      </c>
      <c r="H21" s="414">
        <v>4840</v>
      </c>
      <c r="I21" s="415">
        <v>4840</v>
      </c>
      <c r="J21" s="414">
        <v>1415</v>
      </c>
      <c r="K21" s="415">
        <v>1415</v>
      </c>
      <c r="L21" s="414">
        <v>1200</v>
      </c>
      <c r="M21" s="415">
        <v>1200</v>
      </c>
      <c r="N21" s="414">
        <v>35058.321926460652</v>
      </c>
      <c r="O21" s="416">
        <v>37398.321926460652</v>
      </c>
    </row>
    <row r="22" spans="1:15">
      <c r="A22" s="160" t="s">
        <v>1009</v>
      </c>
      <c r="B22" s="160" t="s">
        <v>244</v>
      </c>
      <c r="C22" s="160" t="s">
        <v>258</v>
      </c>
      <c r="D22" s="414">
        <v>5384</v>
      </c>
      <c r="E22" s="415">
        <v>5384</v>
      </c>
      <c r="F22" s="414">
        <v>1158.936012695724</v>
      </c>
      <c r="G22" s="415">
        <v>1158.936012695724</v>
      </c>
      <c r="H22" s="414"/>
      <c r="I22" s="415"/>
      <c r="J22" s="414">
        <v>56</v>
      </c>
      <c r="K22" s="415">
        <v>56</v>
      </c>
      <c r="L22" s="414"/>
      <c r="M22" s="415"/>
      <c r="N22" s="414">
        <v>6598.9360126957235</v>
      </c>
      <c r="O22" s="416">
        <v>6598.9360126957235</v>
      </c>
    </row>
    <row r="23" spans="1:15">
      <c r="A23" s="417"/>
      <c r="B23" s="160" t="s">
        <v>251</v>
      </c>
      <c r="C23" s="407"/>
      <c r="D23" s="414">
        <v>5384</v>
      </c>
      <c r="E23" s="415">
        <v>5384</v>
      </c>
      <c r="F23" s="414">
        <v>1158.936012695724</v>
      </c>
      <c r="G23" s="415">
        <v>1158.936012695724</v>
      </c>
      <c r="H23" s="414"/>
      <c r="I23" s="415"/>
      <c r="J23" s="414">
        <v>56</v>
      </c>
      <c r="K23" s="415">
        <v>56</v>
      </c>
      <c r="L23" s="414"/>
      <c r="M23" s="415"/>
      <c r="N23" s="414">
        <v>6598.9360126957235</v>
      </c>
      <c r="O23" s="416">
        <v>6598.9360126957235</v>
      </c>
    </row>
    <row r="24" spans="1:15">
      <c r="A24" s="417"/>
      <c r="B24" s="160" t="s">
        <v>342</v>
      </c>
      <c r="C24" s="160" t="s">
        <v>258</v>
      </c>
      <c r="D24" s="414">
        <v>120</v>
      </c>
      <c r="E24" s="415">
        <v>120</v>
      </c>
      <c r="F24" s="414"/>
      <c r="G24" s="415"/>
      <c r="H24" s="414"/>
      <c r="I24" s="415"/>
      <c r="J24" s="414"/>
      <c r="K24" s="415"/>
      <c r="L24" s="414"/>
      <c r="M24" s="415"/>
      <c r="N24" s="414">
        <v>120</v>
      </c>
      <c r="O24" s="416">
        <v>120</v>
      </c>
    </row>
    <row r="25" spans="1:15">
      <c r="A25" s="417"/>
      <c r="B25" s="160" t="s">
        <v>275</v>
      </c>
      <c r="C25" s="407"/>
      <c r="D25" s="414">
        <v>120</v>
      </c>
      <c r="E25" s="415">
        <v>120</v>
      </c>
      <c r="F25" s="414"/>
      <c r="G25" s="415"/>
      <c r="H25" s="414"/>
      <c r="I25" s="415"/>
      <c r="J25" s="414"/>
      <c r="K25" s="415"/>
      <c r="L25" s="414"/>
      <c r="M25" s="415"/>
      <c r="N25" s="414">
        <v>120</v>
      </c>
      <c r="O25" s="416">
        <v>120</v>
      </c>
    </row>
    <row r="26" spans="1:15">
      <c r="A26" s="160" t="s">
        <v>276</v>
      </c>
      <c r="B26" s="407"/>
      <c r="C26" s="407"/>
      <c r="D26" s="414">
        <v>5504</v>
      </c>
      <c r="E26" s="415">
        <v>5504</v>
      </c>
      <c r="F26" s="414">
        <v>1158.936012695724</v>
      </c>
      <c r="G26" s="415">
        <v>1158.936012695724</v>
      </c>
      <c r="H26" s="414"/>
      <c r="I26" s="415"/>
      <c r="J26" s="414">
        <v>56</v>
      </c>
      <c r="K26" s="415">
        <v>56</v>
      </c>
      <c r="L26" s="414"/>
      <c r="M26" s="415"/>
      <c r="N26" s="414">
        <v>6718.9360126957235</v>
      </c>
      <c r="O26" s="416">
        <v>6718.9360126957235</v>
      </c>
    </row>
    <row r="27" spans="1:15">
      <c r="A27" s="160" t="s">
        <v>1036</v>
      </c>
      <c r="B27" s="160" t="s">
        <v>1562</v>
      </c>
      <c r="C27" s="160" t="s">
        <v>258</v>
      </c>
      <c r="D27" s="414">
        <v>4308</v>
      </c>
      <c r="E27" s="415">
        <v>4308</v>
      </c>
      <c r="F27" s="414">
        <v>1509.0015781152351</v>
      </c>
      <c r="G27" s="415">
        <v>1509.0015781152351</v>
      </c>
      <c r="H27" s="414"/>
      <c r="I27" s="415"/>
      <c r="J27" s="414"/>
      <c r="K27" s="415"/>
      <c r="L27" s="414"/>
      <c r="M27" s="415"/>
      <c r="N27" s="414">
        <v>5817.0015781152351</v>
      </c>
      <c r="O27" s="416">
        <v>5817.0015781152351</v>
      </c>
    </row>
    <row r="28" spans="1:15">
      <c r="A28" s="417"/>
      <c r="B28" s="160" t="s">
        <v>235</v>
      </c>
      <c r="C28" s="407"/>
      <c r="D28" s="414">
        <v>4308</v>
      </c>
      <c r="E28" s="415">
        <v>4308</v>
      </c>
      <c r="F28" s="414">
        <v>1509.0015781152351</v>
      </c>
      <c r="G28" s="415">
        <v>1509.0015781152351</v>
      </c>
      <c r="H28" s="414"/>
      <c r="I28" s="415"/>
      <c r="J28" s="414"/>
      <c r="K28" s="415"/>
      <c r="L28" s="414"/>
      <c r="M28" s="415"/>
      <c r="N28" s="414">
        <v>5817.0015781152351</v>
      </c>
      <c r="O28" s="416">
        <v>5817.0015781152351</v>
      </c>
    </row>
    <row r="29" spans="1:15">
      <c r="A29" s="417"/>
      <c r="B29" s="160" t="s">
        <v>244</v>
      </c>
      <c r="C29" s="160" t="s">
        <v>258</v>
      </c>
      <c r="D29" s="414">
        <v>19641</v>
      </c>
      <c r="E29" s="415">
        <v>19641</v>
      </c>
      <c r="F29" s="414">
        <v>806.6020432601706</v>
      </c>
      <c r="G29" s="415">
        <v>806.6020432601706</v>
      </c>
      <c r="H29" s="414">
        <v>4100</v>
      </c>
      <c r="I29" s="415">
        <v>4100</v>
      </c>
      <c r="J29" s="414">
        <v>970</v>
      </c>
      <c r="K29" s="415">
        <v>970</v>
      </c>
      <c r="L29" s="414">
        <v>2130</v>
      </c>
      <c r="M29" s="415">
        <v>2130</v>
      </c>
      <c r="N29" s="414">
        <v>27647.602043260169</v>
      </c>
      <c r="O29" s="416">
        <v>27647.602043260169</v>
      </c>
    </row>
    <row r="30" spans="1:15">
      <c r="A30" s="417"/>
      <c r="B30" s="417"/>
      <c r="C30" s="445" t="s">
        <v>1579</v>
      </c>
      <c r="D30" s="419">
        <v>1170</v>
      </c>
      <c r="E30" s="370">
        <v>3510</v>
      </c>
      <c r="F30" s="419"/>
      <c r="G30" s="370"/>
      <c r="H30" s="419"/>
      <c r="I30" s="370"/>
      <c r="J30" s="419">
        <v>14</v>
      </c>
      <c r="K30" s="370">
        <v>14</v>
      </c>
      <c r="L30" s="419"/>
      <c r="M30" s="370"/>
      <c r="N30" s="419">
        <v>1184</v>
      </c>
      <c r="O30" s="420">
        <v>3524</v>
      </c>
    </row>
    <row r="31" spans="1:15">
      <c r="A31" s="417"/>
      <c r="B31" s="160" t="s">
        <v>251</v>
      </c>
      <c r="C31" s="407"/>
      <c r="D31" s="414">
        <v>20811</v>
      </c>
      <c r="E31" s="415">
        <v>23151</v>
      </c>
      <c r="F31" s="414">
        <v>806.6020432601706</v>
      </c>
      <c r="G31" s="415">
        <v>806.6020432601706</v>
      </c>
      <c r="H31" s="414">
        <v>4100</v>
      </c>
      <c r="I31" s="415">
        <v>4100</v>
      </c>
      <c r="J31" s="414">
        <v>984</v>
      </c>
      <c r="K31" s="415">
        <v>984</v>
      </c>
      <c r="L31" s="414">
        <v>2130</v>
      </c>
      <c r="M31" s="415">
        <v>2130</v>
      </c>
      <c r="N31" s="414">
        <v>28831.602043260169</v>
      </c>
      <c r="O31" s="416">
        <v>31171.602043260169</v>
      </c>
    </row>
    <row r="32" spans="1:15">
      <c r="A32" s="160" t="s">
        <v>285</v>
      </c>
      <c r="B32" s="407"/>
      <c r="C32" s="407"/>
      <c r="D32" s="414">
        <v>25119</v>
      </c>
      <c r="E32" s="415">
        <v>27459</v>
      </c>
      <c r="F32" s="414">
        <v>2315.603621375406</v>
      </c>
      <c r="G32" s="415">
        <v>2315.603621375406</v>
      </c>
      <c r="H32" s="414">
        <v>4100</v>
      </c>
      <c r="I32" s="415">
        <v>4100</v>
      </c>
      <c r="J32" s="414">
        <v>984</v>
      </c>
      <c r="K32" s="415">
        <v>984</v>
      </c>
      <c r="L32" s="414">
        <v>2130</v>
      </c>
      <c r="M32" s="415">
        <v>2130</v>
      </c>
      <c r="N32" s="414">
        <v>34648.603621375405</v>
      </c>
      <c r="O32" s="416">
        <v>36988.603621375405</v>
      </c>
    </row>
    <row r="33" spans="1:15">
      <c r="A33" s="160" t="s">
        <v>309</v>
      </c>
      <c r="B33" s="160" t="s">
        <v>244</v>
      </c>
      <c r="C33" s="160" t="s">
        <v>257</v>
      </c>
      <c r="D33" s="414">
        <v>4725</v>
      </c>
      <c r="E33" s="415">
        <v>4725</v>
      </c>
      <c r="F33" s="414"/>
      <c r="G33" s="415"/>
      <c r="H33" s="414"/>
      <c r="I33" s="415"/>
      <c r="J33" s="414"/>
      <c r="K33" s="415"/>
      <c r="L33" s="414"/>
      <c r="M33" s="415"/>
      <c r="N33" s="414">
        <v>4725</v>
      </c>
      <c r="O33" s="416">
        <v>4725</v>
      </c>
    </row>
    <row r="34" spans="1:15">
      <c r="A34" s="417"/>
      <c r="B34" s="417"/>
      <c r="C34" s="445" t="s">
        <v>258</v>
      </c>
      <c r="D34" s="419">
        <v>31529</v>
      </c>
      <c r="E34" s="370">
        <v>31529</v>
      </c>
      <c r="F34" s="419">
        <v>4358.0493385758782</v>
      </c>
      <c r="G34" s="370">
        <v>4358.0493385758782</v>
      </c>
      <c r="H34" s="419">
        <v>6200</v>
      </c>
      <c r="I34" s="370">
        <v>6200</v>
      </c>
      <c r="J34" s="419"/>
      <c r="K34" s="370"/>
      <c r="L34" s="419"/>
      <c r="M34" s="370"/>
      <c r="N34" s="419">
        <v>42087.049338575875</v>
      </c>
      <c r="O34" s="420">
        <v>42087.049338575875</v>
      </c>
    </row>
    <row r="35" spans="1:15">
      <c r="A35" s="417"/>
      <c r="B35" s="417"/>
      <c r="C35" s="445" t="s">
        <v>1579</v>
      </c>
      <c r="D35" s="419">
        <v>450</v>
      </c>
      <c r="E35" s="370">
        <v>1350</v>
      </c>
      <c r="F35" s="419"/>
      <c r="G35" s="370"/>
      <c r="H35" s="419"/>
      <c r="I35" s="370"/>
      <c r="J35" s="419"/>
      <c r="K35" s="370"/>
      <c r="L35" s="419"/>
      <c r="M35" s="370"/>
      <c r="N35" s="419">
        <v>450</v>
      </c>
      <c r="O35" s="420">
        <v>1350</v>
      </c>
    </row>
    <row r="36" spans="1:15">
      <c r="A36" s="417"/>
      <c r="B36" s="160" t="s">
        <v>251</v>
      </c>
      <c r="C36" s="407"/>
      <c r="D36" s="414">
        <v>36704</v>
      </c>
      <c r="E36" s="415">
        <v>37604</v>
      </c>
      <c r="F36" s="414">
        <v>4358.0493385758782</v>
      </c>
      <c r="G36" s="415">
        <v>4358.0493385758782</v>
      </c>
      <c r="H36" s="414">
        <v>6200</v>
      </c>
      <c r="I36" s="415">
        <v>6200</v>
      </c>
      <c r="J36" s="414"/>
      <c r="K36" s="415"/>
      <c r="L36" s="414"/>
      <c r="M36" s="415"/>
      <c r="N36" s="414">
        <v>47262.049338575875</v>
      </c>
      <c r="O36" s="416">
        <v>48162.049338575875</v>
      </c>
    </row>
    <row r="37" spans="1:15">
      <c r="A37" s="160" t="s">
        <v>585</v>
      </c>
      <c r="B37" s="407"/>
      <c r="C37" s="407"/>
      <c r="D37" s="414">
        <v>36704</v>
      </c>
      <c r="E37" s="415">
        <v>37604</v>
      </c>
      <c r="F37" s="414">
        <v>4358.0493385758782</v>
      </c>
      <c r="G37" s="415">
        <v>4358.0493385758782</v>
      </c>
      <c r="H37" s="414">
        <v>6200</v>
      </c>
      <c r="I37" s="415">
        <v>6200</v>
      </c>
      <c r="J37" s="414"/>
      <c r="K37" s="415"/>
      <c r="L37" s="414"/>
      <c r="M37" s="415"/>
      <c r="N37" s="414">
        <v>47262.049338575875</v>
      </c>
      <c r="O37" s="416">
        <v>48162.049338575875</v>
      </c>
    </row>
    <row r="38" spans="1:15">
      <c r="A38" s="160" t="s">
        <v>2032</v>
      </c>
      <c r="B38" s="160" t="s">
        <v>1562</v>
      </c>
      <c r="C38" s="160" t="s">
        <v>258</v>
      </c>
      <c r="D38" s="414">
        <v>16000</v>
      </c>
      <c r="E38" s="415">
        <v>16000</v>
      </c>
      <c r="F38" s="414">
        <v>1594.0001667582278</v>
      </c>
      <c r="G38" s="415">
        <v>1594.0001667582278</v>
      </c>
      <c r="H38" s="414"/>
      <c r="I38" s="415"/>
      <c r="J38" s="414"/>
      <c r="K38" s="415"/>
      <c r="L38" s="414"/>
      <c r="M38" s="415"/>
      <c r="N38" s="414">
        <v>17594.000166758229</v>
      </c>
      <c r="O38" s="416">
        <v>17594.000166758229</v>
      </c>
    </row>
    <row r="39" spans="1:15">
      <c r="A39" s="417"/>
      <c r="B39" s="160" t="s">
        <v>235</v>
      </c>
      <c r="C39" s="407"/>
      <c r="D39" s="414">
        <v>16000</v>
      </c>
      <c r="E39" s="415">
        <v>16000</v>
      </c>
      <c r="F39" s="414">
        <v>1594.0001667582278</v>
      </c>
      <c r="G39" s="415">
        <v>1594.0001667582278</v>
      </c>
      <c r="H39" s="414"/>
      <c r="I39" s="415"/>
      <c r="J39" s="414"/>
      <c r="K39" s="415"/>
      <c r="L39" s="414"/>
      <c r="M39" s="415"/>
      <c r="N39" s="414">
        <v>17594.000166758229</v>
      </c>
      <c r="O39" s="416">
        <v>17594.000166758229</v>
      </c>
    </row>
    <row r="40" spans="1:15">
      <c r="A40" s="417"/>
      <c r="B40" s="160" t="s">
        <v>1338</v>
      </c>
      <c r="C40" s="160" t="s">
        <v>258</v>
      </c>
      <c r="D40" s="414">
        <v>167695</v>
      </c>
      <c r="E40" s="415">
        <v>167695</v>
      </c>
      <c r="F40" s="414">
        <v>17616.380850026759</v>
      </c>
      <c r="G40" s="415">
        <v>17616.380850026759</v>
      </c>
      <c r="H40" s="414"/>
      <c r="I40" s="415"/>
      <c r="J40" s="414">
        <v>9668</v>
      </c>
      <c r="K40" s="415">
        <v>9668</v>
      </c>
      <c r="L40" s="414"/>
      <c r="M40" s="415"/>
      <c r="N40" s="414">
        <v>194979.38085002676</v>
      </c>
      <c r="O40" s="416">
        <v>194979.38085002676</v>
      </c>
    </row>
    <row r="41" spans="1:15">
      <c r="A41" s="417"/>
      <c r="B41" s="417"/>
      <c r="C41" s="445" t="s">
        <v>1579</v>
      </c>
      <c r="D41" s="419">
        <v>8820</v>
      </c>
      <c r="E41" s="370">
        <v>26460</v>
      </c>
      <c r="F41" s="419"/>
      <c r="G41" s="370"/>
      <c r="H41" s="419"/>
      <c r="I41" s="370"/>
      <c r="J41" s="419">
        <v>449</v>
      </c>
      <c r="K41" s="370">
        <v>449</v>
      </c>
      <c r="L41" s="419"/>
      <c r="M41" s="370"/>
      <c r="N41" s="419">
        <v>9269</v>
      </c>
      <c r="O41" s="420">
        <v>26909</v>
      </c>
    </row>
    <row r="42" spans="1:15">
      <c r="A42" s="417"/>
      <c r="B42" s="160" t="s">
        <v>232</v>
      </c>
      <c r="C42" s="407"/>
      <c r="D42" s="414">
        <v>176515</v>
      </c>
      <c r="E42" s="415">
        <v>194155</v>
      </c>
      <c r="F42" s="414">
        <v>17616.380850026759</v>
      </c>
      <c r="G42" s="415">
        <v>17616.380850026759</v>
      </c>
      <c r="H42" s="414"/>
      <c r="I42" s="415"/>
      <c r="J42" s="414">
        <v>10117</v>
      </c>
      <c r="K42" s="415">
        <v>10117</v>
      </c>
      <c r="L42" s="414"/>
      <c r="M42" s="415"/>
      <c r="N42" s="414">
        <v>204248.38085002676</v>
      </c>
      <c r="O42" s="416">
        <v>221888.38085002676</v>
      </c>
    </row>
    <row r="43" spans="1:15">
      <c r="A43" s="160" t="s">
        <v>782</v>
      </c>
      <c r="B43" s="407"/>
      <c r="C43" s="407"/>
      <c r="D43" s="414">
        <v>192515</v>
      </c>
      <c r="E43" s="415">
        <v>210155</v>
      </c>
      <c r="F43" s="414">
        <v>19210.381016784988</v>
      </c>
      <c r="G43" s="415">
        <v>19210.381016784988</v>
      </c>
      <c r="H43" s="414"/>
      <c r="I43" s="415"/>
      <c r="J43" s="414">
        <v>10117</v>
      </c>
      <c r="K43" s="415">
        <v>10117</v>
      </c>
      <c r="L43" s="414"/>
      <c r="M43" s="415"/>
      <c r="N43" s="414">
        <v>221842.38101678499</v>
      </c>
      <c r="O43" s="416">
        <v>239482.38101678499</v>
      </c>
    </row>
    <row r="44" spans="1:15">
      <c r="A44" s="160" t="s">
        <v>1561</v>
      </c>
      <c r="B44" s="160" t="s">
        <v>1562</v>
      </c>
      <c r="C44" s="160" t="s">
        <v>258</v>
      </c>
      <c r="D44" s="414">
        <v>11488</v>
      </c>
      <c r="E44" s="415">
        <v>11488</v>
      </c>
      <c r="F44" s="414">
        <v>1718.9968714291492</v>
      </c>
      <c r="G44" s="415">
        <v>1718.9968714291492</v>
      </c>
      <c r="H44" s="414"/>
      <c r="I44" s="415"/>
      <c r="J44" s="414"/>
      <c r="K44" s="415"/>
      <c r="L44" s="414">
        <v>200</v>
      </c>
      <c r="M44" s="415">
        <v>200</v>
      </c>
      <c r="N44" s="414">
        <v>13406.99687142915</v>
      </c>
      <c r="O44" s="416">
        <v>13406.99687142915</v>
      </c>
    </row>
    <row r="45" spans="1:15">
      <c r="A45" s="417"/>
      <c r="B45" s="160" t="s">
        <v>235</v>
      </c>
      <c r="C45" s="407"/>
      <c r="D45" s="414">
        <v>11488</v>
      </c>
      <c r="E45" s="415">
        <v>11488</v>
      </c>
      <c r="F45" s="414">
        <v>1718.9968714291492</v>
      </c>
      <c r="G45" s="415">
        <v>1718.9968714291492</v>
      </c>
      <c r="H45" s="414"/>
      <c r="I45" s="415"/>
      <c r="J45" s="414"/>
      <c r="K45" s="415"/>
      <c r="L45" s="414">
        <v>200</v>
      </c>
      <c r="M45" s="415">
        <v>200</v>
      </c>
      <c r="N45" s="414">
        <v>13406.99687142915</v>
      </c>
      <c r="O45" s="416">
        <v>13406.99687142915</v>
      </c>
    </row>
    <row r="46" spans="1:15">
      <c r="A46" s="417"/>
      <c r="B46" s="160" t="s">
        <v>244</v>
      </c>
      <c r="C46" s="160" t="s">
        <v>258</v>
      </c>
      <c r="D46" s="414">
        <v>2833</v>
      </c>
      <c r="E46" s="415">
        <v>2833</v>
      </c>
      <c r="F46" s="414">
        <v>300.39217052103777</v>
      </c>
      <c r="G46" s="415">
        <v>300.39217052103777</v>
      </c>
      <c r="H46" s="414"/>
      <c r="I46" s="415"/>
      <c r="J46" s="414">
        <v>152</v>
      </c>
      <c r="K46" s="415">
        <v>152</v>
      </c>
      <c r="L46" s="414"/>
      <c r="M46" s="415"/>
      <c r="N46" s="414">
        <v>3285.3921705210378</v>
      </c>
      <c r="O46" s="416">
        <v>3285.3921705210378</v>
      </c>
    </row>
    <row r="47" spans="1:15">
      <c r="A47" s="417"/>
      <c r="B47" s="417"/>
      <c r="C47" s="445" t="s">
        <v>1579</v>
      </c>
      <c r="D47" s="419">
        <v>900</v>
      </c>
      <c r="E47" s="370">
        <v>2700</v>
      </c>
      <c r="F47" s="419"/>
      <c r="G47" s="370"/>
      <c r="H47" s="419"/>
      <c r="I47" s="370"/>
      <c r="J47" s="419"/>
      <c r="K47" s="370"/>
      <c r="L47" s="419"/>
      <c r="M47" s="370"/>
      <c r="N47" s="419">
        <v>900</v>
      </c>
      <c r="O47" s="420">
        <v>2700</v>
      </c>
    </row>
    <row r="48" spans="1:15">
      <c r="A48" s="417"/>
      <c r="B48" s="160" t="s">
        <v>251</v>
      </c>
      <c r="C48" s="407"/>
      <c r="D48" s="414">
        <v>3733</v>
      </c>
      <c r="E48" s="415">
        <v>5533</v>
      </c>
      <c r="F48" s="414">
        <v>300.39217052103777</v>
      </c>
      <c r="G48" s="415">
        <v>300.39217052103777</v>
      </c>
      <c r="H48" s="414"/>
      <c r="I48" s="415"/>
      <c r="J48" s="414">
        <v>152</v>
      </c>
      <c r="K48" s="415">
        <v>152</v>
      </c>
      <c r="L48" s="414"/>
      <c r="M48" s="415"/>
      <c r="N48" s="414">
        <v>4185.3921705210378</v>
      </c>
      <c r="O48" s="416">
        <v>5985.3921705210378</v>
      </c>
    </row>
    <row r="49" spans="1:15">
      <c r="A49" s="417"/>
      <c r="B49" s="160" t="s">
        <v>342</v>
      </c>
      <c r="C49" s="160" t="s">
        <v>258</v>
      </c>
      <c r="D49" s="414">
        <v>300</v>
      </c>
      <c r="E49" s="415">
        <v>300</v>
      </c>
      <c r="F49" s="414"/>
      <c r="G49" s="415"/>
      <c r="H49" s="414"/>
      <c r="I49" s="415"/>
      <c r="J49" s="414"/>
      <c r="K49" s="415"/>
      <c r="L49" s="414"/>
      <c r="M49" s="415"/>
      <c r="N49" s="414">
        <v>300</v>
      </c>
      <c r="O49" s="416">
        <v>300</v>
      </c>
    </row>
    <row r="50" spans="1:15">
      <c r="A50" s="417"/>
      <c r="B50" s="160" t="s">
        <v>275</v>
      </c>
      <c r="C50" s="407"/>
      <c r="D50" s="414">
        <v>300</v>
      </c>
      <c r="E50" s="415">
        <v>300</v>
      </c>
      <c r="F50" s="414"/>
      <c r="G50" s="415"/>
      <c r="H50" s="414"/>
      <c r="I50" s="415"/>
      <c r="J50" s="414"/>
      <c r="K50" s="415"/>
      <c r="L50" s="414"/>
      <c r="M50" s="415"/>
      <c r="N50" s="414">
        <v>300</v>
      </c>
      <c r="O50" s="416">
        <v>300</v>
      </c>
    </row>
    <row r="51" spans="1:15">
      <c r="A51" s="417"/>
      <c r="B51" s="160" t="s">
        <v>1338</v>
      </c>
      <c r="C51" s="160" t="s">
        <v>258</v>
      </c>
      <c r="D51" s="414">
        <v>88490</v>
      </c>
      <c r="E51" s="415">
        <v>88490</v>
      </c>
      <c r="F51" s="414">
        <v>6823.5053269112123</v>
      </c>
      <c r="G51" s="415">
        <v>6823.5053269112123</v>
      </c>
      <c r="H51" s="414"/>
      <c r="I51" s="415"/>
      <c r="J51" s="414">
        <v>892</v>
      </c>
      <c r="K51" s="415">
        <v>892</v>
      </c>
      <c r="L51" s="414">
        <v>3300</v>
      </c>
      <c r="M51" s="415">
        <v>3300</v>
      </c>
      <c r="N51" s="414">
        <v>99505.50532691121</v>
      </c>
      <c r="O51" s="416">
        <v>99505.50532691121</v>
      </c>
    </row>
    <row r="52" spans="1:15">
      <c r="A52" s="417"/>
      <c r="B52" s="417"/>
      <c r="C52" s="445" t="s">
        <v>1579</v>
      </c>
      <c r="D52" s="419">
        <v>2925</v>
      </c>
      <c r="E52" s="370">
        <v>8775</v>
      </c>
      <c r="F52" s="419"/>
      <c r="G52" s="370"/>
      <c r="H52" s="419"/>
      <c r="I52" s="370"/>
      <c r="J52" s="419">
        <v>16</v>
      </c>
      <c r="K52" s="370">
        <v>16</v>
      </c>
      <c r="L52" s="419"/>
      <c r="M52" s="370"/>
      <c r="N52" s="419">
        <v>2941</v>
      </c>
      <c r="O52" s="420">
        <v>8791</v>
      </c>
    </row>
    <row r="53" spans="1:15">
      <c r="A53" s="417"/>
      <c r="B53" s="160" t="s">
        <v>232</v>
      </c>
      <c r="C53" s="407"/>
      <c r="D53" s="414">
        <v>91415</v>
      </c>
      <c r="E53" s="415">
        <v>97265</v>
      </c>
      <c r="F53" s="414">
        <v>6823.5053269112123</v>
      </c>
      <c r="G53" s="415">
        <v>6823.5053269112123</v>
      </c>
      <c r="H53" s="414"/>
      <c r="I53" s="415"/>
      <c r="J53" s="414">
        <v>908</v>
      </c>
      <c r="K53" s="415">
        <v>908</v>
      </c>
      <c r="L53" s="414">
        <v>3300</v>
      </c>
      <c r="M53" s="415">
        <v>3300</v>
      </c>
      <c r="N53" s="414">
        <v>102446.50532691121</v>
      </c>
      <c r="O53" s="416">
        <v>108296.50532691121</v>
      </c>
    </row>
    <row r="54" spans="1:15">
      <c r="A54" s="160" t="s">
        <v>152</v>
      </c>
      <c r="B54" s="407"/>
      <c r="C54" s="407"/>
      <c r="D54" s="414">
        <v>106936</v>
      </c>
      <c r="E54" s="415">
        <v>114586</v>
      </c>
      <c r="F54" s="414">
        <v>8842.8943688613999</v>
      </c>
      <c r="G54" s="415">
        <v>8842.8943688613999</v>
      </c>
      <c r="H54" s="414"/>
      <c r="I54" s="415"/>
      <c r="J54" s="414">
        <v>1060</v>
      </c>
      <c r="K54" s="415">
        <v>1060</v>
      </c>
      <c r="L54" s="414">
        <v>3500</v>
      </c>
      <c r="M54" s="415">
        <v>3500</v>
      </c>
      <c r="N54" s="414">
        <v>120338.89436886139</v>
      </c>
      <c r="O54" s="416">
        <v>127988.89436886139</v>
      </c>
    </row>
    <row r="55" spans="1:15">
      <c r="A55" s="160" t="s">
        <v>780</v>
      </c>
      <c r="B55" s="160" t="s">
        <v>342</v>
      </c>
      <c r="C55" s="160" t="s">
        <v>258</v>
      </c>
      <c r="D55" s="414">
        <v>80</v>
      </c>
      <c r="E55" s="415">
        <v>80</v>
      </c>
      <c r="F55" s="414"/>
      <c r="G55" s="415"/>
      <c r="H55" s="414"/>
      <c r="I55" s="415"/>
      <c r="J55" s="414"/>
      <c r="K55" s="415"/>
      <c r="L55" s="414"/>
      <c r="M55" s="415"/>
      <c r="N55" s="414">
        <v>80</v>
      </c>
      <c r="O55" s="416">
        <v>80</v>
      </c>
    </row>
    <row r="56" spans="1:15">
      <c r="A56" s="417"/>
      <c r="B56" s="160" t="s">
        <v>275</v>
      </c>
      <c r="C56" s="407"/>
      <c r="D56" s="414">
        <v>80</v>
      </c>
      <c r="E56" s="415">
        <v>80</v>
      </c>
      <c r="F56" s="414"/>
      <c r="G56" s="415"/>
      <c r="H56" s="414"/>
      <c r="I56" s="415"/>
      <c r="J56" s="414"/>
      <c r="K56" s="415"/>
      <c r="L56" s="414"/>
      <c r="M56" s="415"/>
      <c r="N56" s="414">
        <v>80</v>
      </c>
      <c r="O56" s="416">
        <v>80</v>
      </c>
    </row>
    <row r="57" spans="1:15">
      <c r="A57" s="417"/>
      <c r="B57" s="160" t="s">
        <v>1338</v>
      </c>
      <c r="C57" s="160" t="s">
        <v>258</v>
      </c>
      <c r="D57" s="414">
        <v>69977</v>
      </c>
      <c r="E57" s="415">
        <v>69977</v>
      </c>
      <c r="F57" s="414">
        <v>1337.9005325332002</v>
      </c>
      <c r="G57" s="415">
        <v>1337.9005325332002</v>
      </c>
      <c r="H57" s="414">
        <v>300</v>
      </c>
      <c r="I57" s="415">
        <v>300</v>
      </c>
      <c r="J57" s="414">
        <v>369</v>
      </c>
      <c r="K57" s="415">
        <v>369</v>
      </c>
      <c r="L57" s="414">
        <v>975</v>
      </c>
      <c r="M57" s="415">
        <v>975</v>
      </c>
      <c r="N57" s="414">
        <v>72958.900532533196</v>
      </c>
      <c r="O57" s="416">
        <v>72958.900532533196</v>
      </c>
    </row>
    <row r="58" spans="1:15">
      <c r="A58" s="417"/>
      <c r="B58" s="417"/>
      <c r="C58" s="445" t="s">
        <v>1579</v>
      </c>
      <c r="D58" s="419">
        <v>2475</v>
      </c>
      <c r="E58" s="370">
        <v>7425</v>
      </c>
      <c r="F58" s="419"/>
      <c r="G58" s="370"/>
      <c r="H58" s="419"/>
      <c r="I58" s="370"/>
      <c r="J58" s="419">
        <v>5</v>
      </c>
      <c r="K58" s="370">
        <v>5</v>
      </c>
      <c r="L58" s="419"/>
      <c r="M58" s="370"/>
      <c r="N58" s="419">
        <v>2480</v>
      </c>
      <c r="O58" s="420">
        <v>7430</v>
      </c>
    </row>
    <row r="59" spans="1:15">
      <c r="A59" s="417"/>
      <c r="B59" s="160" t="s">
        <v>232</v>
      </c>
      <c r="C59" s="407"/>
      <c r="D59" s="414">
        <v>72452</v>
      </c>
      <c r="E59" s="415">
        <v>77402</v>
      </c>
      <c r="F59" s="414">
        <v>1337.9005325332002</v>
      </c>
      <c r="G59" s="415">
        <v>1337.9005325332002</v>
      </c>
      <c r="H59" s="414">
        <v>300</v>
      </c>
      <c r="I59" s="415">
        <v>300</v>
      </c>
      <c r="J59" s="414">
        <v>374</v>
      </c>
      <c r="K59" s="415">
        <v>374</v>
      </c>
      <c r="L59" s="414">
        <v>975</v>
      </c>
      <c r="M59" s="415">
        <v>975</v>
      </c>
      <c r="N59" s="414">
        <v>75438.900532533196</v>
      </c>
      <c r="O59" s="416">
        <v>80388.900532533196</v>
      </c>
    </row>
    <row r="60" spans="1:15">
      <c r="A60" s="160" t="s">
        <v>158</v>
      </c>
      <c r="B60" s="407"/>
      <c r="C60" s="407"/>
      <c r="D60" s="414">
        <v>72532</v>
      </c>
      <c r="E60" s="415">
        <v>77482</v>
      </c>
      <c r="F60" s="414">
        <v>1337.9005325332002</v>
      </c>
      <c r="G60" s="415">
        <v>1337.9005325332002</v>
      </c>
      <c r="H60" s="414">
        <v>300</v>
      </c>
      <c r="I60" s="415">
        <v>300</v>
      </c>
      <c r="J60" s="414">
        <v>374</v>
      </c>
      <c r="K60" s="415">
        <v>374</v>
      </c>
      <c r="L60" s="414">
        <v>975</v>
      </c>
      <c r="M60" s="415">
        <v>975</v>
      </c>
      <c r="N60" s="414">
        <v>75518.900532533196</v>
      </c>
      <c r="O60" s="416">
        <v>80468.900532533196</v>
      </c>
    </row>
    <row r="61" spans="1:15">
      <c r="A61" s="160" t="s">
        <v>1226</v>
      </c>
      <c r="B61" s="160" t="s">
        <v>159</v>
      </c>
      <c r="C61" s="160" t="s">
        <v>258</v>
      </c>
      <c r="D61" s="414">
        <v>5556</v>
      </c>
      <c r="E61" s="415">
        <v>5556</v>
      </c>
      <c r="F61" s="414"/>
      <c r="G61" s="415"/>
      <c r="H61" s="414"/>
      <c r="I61" s="415"/>
      <c r="J61" s="414"/>
      <c r="K61" s="415"/>
      <c r="L61" s="414"/>
      <c r="M61" s="415"/>
      <c r="N61" s="414">
        <v>5556</v>
      </c>
      <c r="O61" s="416">
        <v>5556</v>
      </c>
    </row>
    <row r="62" spans="1:15">
      <c r="A62" s="417"/>
      <c r="B62" s="160" t="s">
        <v>161</v>
      </c>
      <c r="C62" s="407"/>
      <c r="D62" s="414">
        <v>5556</v>
      </c>
      <c r="E62" s="415">
        <v>5556</v>
      </c>
      <c r="F62" s="414"/>
      <c r="G62" s="415"/>
      <c r="H62" s="414"/>
      <c r="I62" s="415"/>
      <c r="J62" s="414"/>
      <c r="K62" s="415"/>
      <c r="L62" s="414"/>
      <c r="M62" s="415"/>
      <c r="N62" s="414">
        <v>5556</v>
      </c>
      <c r="O62" s="416">
        <v>5556</v>
      </c>
    </row>
    <row r="63" spans="1:15">
      <c r="A63" s="417"/>
      <c r="B63" s="160" t="s">
        <v>342</v>
      </c>
      <c r="C63" s="160" t="s">
        <v>258</v>
      </c>
      <c r="D63" s="414">
        <v>5200</v>
      </c>
      <c r="E63" s="415">
        <v>5200</v>
      </c>
      <c r="F63" s="414"/>
      <c r="G63" s="415"/>
      <c r="H63" s="414"/>
      <c r="I63" s="415"/>
      <c r="J63" s="414"/>
      <c r="K63" s="415"/>
      <c r="L63" s="414"/>
      <c r="M63" s="415"/>
      <c r="N63" s="414">
        <v>5200</v>
      </c>
      <c r="O63" s="416">
        <v>5200</v>
      </c>
    </row>
    <row r="64" spans="1:15">
      <c r="A64" s="417"/>
      <c r="B64" s="160" t="s">
        <v>275</v>
      </c>
      <c r="C64" s="407"/>
      <c r="D64" s="414">
        <v>5200</v>
      </c>
      <c r="E64" s="415">
        <v>5200</v>
      </c>
      <c r="F64" s="414"/>
      <c r="G64" s="415"/>
      <c r="H64" s="414"/>
      <c r="I64" s="415"/>
      <c r="J64" s="414"/>
      <c r="K64" s="415"/>
      <c r="L64" s="414"/>
      <c r="M64" s="415"/>
      <c r="N64" s="414">
        <v>5200</v>
      </c>
      <c r="O64" s="416">
        <v>5200</v>
      </c>
    </row>
    <row r="65" spans="1:15">
      <c r="A65" s="417"/>
      <c r="B65" s="160" t="s">
        <v>1338</v>
      </c>
      <c r="C65" s="160" t="s">
        <v>258</v>
      </c>
      <c r="D65" s="414">
        <v>109870</v>
      </c>
      <c r="E65" s="415">
        <v>109870</v>
      </c>
      <c r="F65" s="414">
        <v>11123.56105560534</v>
      </c>
      <c r="G65" s="415">
        <v>11123.56105560534</v>
      </c>
      <c r="H65" s="414"/>
      <c r="I65" s="415"/>
      <c r="J65" s="414">
        <v>3142</v>
      </c>
      <c r="K65" s="415">
        <v>3142</v>
      </c>
      <c r="L65" s="414">
        <v>3900</v>
      </c>
      <c r="M65" s="415">
        <v>3900</v>
      </c>
      <c r="N65" s="414">
        <v>128035.56105560534</v>
      </c>
      <c r="O65" s="416">
        <v>128035.56105560534</v>
      </c>
    </row>
    <row r="66" spans="1:15">
      <c r="A66" s="417"/>
      <c r="B66" s="417"/>
      <c r="C66" s="445" t="s">
        <v>1579</v>
      </c>
      <c r="D66" s="419">
        <v>4725</v>
      </c>
      <c r="E66" s="370">
        <v>14175</v>
      </c>
      <c r="F66" s="419"/>
      <c r="G66" s="370"/>
      <c r="H66" s="419"/>
      <c r="I66" s="370"/>
      <c r="J66" s="419">
        <v>41</v>
      </c>
      <c r="K66" s="370">
        <v>41</v>
      </c>
      <c r="L66" s="419"/>
      <c r="M66" s="370"/>
      <c r="N66" s="419">
        <v>4766</v>
      </c>
      <c r="O66" s="420">
        <v>14216</v>
      </c>
    </row>
    <row r="67" spans="1:15">
      <c r="A67" s="417"/>
      <c r="B67" s="160" t="s">
        <v>232</v>
      </c>
      <c r="C67" s="407"/>
      <c r="D67" s="414">
        <v>114595</v>
      </c>
      <c r="E67" s="415">
        <v>124045</v>
      </c>
      <c r="F67" s="414">
        <v>11123.56105560534</v>
      </c>
      <c r="G67" s="415">
        <v>11123.56105560534</v>
      </c>
      <c r="H67" s="414"/>
      <c r="I67" s="415"/>
      <c r="J67" s="414">
        <v>3183</v>
      </c>
      <c r="K67" s="415">
        <v>3183</v>
      </c>
      <c r="L67" s="414">
        <v>3900</v>
      </c>
      <c r="M67" s="415">
        <v>3900</v>
      </c>
      <c r="N67" s="414">
        <v>132801.56105560536</v>
      </c>
      <c r="O67" s="416">
        <v>142251.56105560536</v>
      </c>
    </row>
    <row r="68" spans="1:15">
      <c r="A68" s="160" t="s">
        <v>2090</v>
      </c>
      <c r="B68" s="407"/>
      <c r="C68" s="407"/>
      <c r="D68" s="414">
        <v>125351</v>
      </c>
      <c r="E68" s="415">
        <v>134801</v>
      </c>
      <c r="F68" s="414">
        <v>11123.56105560534</v>
      </c>
      <c r="G68" s="415">
        <v>11123.56105560534</v>
      </c>
      <c r="H68" s="414"/>
      <c r="I68" s="415"/>
      <c r="J68" s="414">
        <v>3183</v>
      </c>
      <c r="K68" s="415">
        <v>3183</v>
      </c>
      <c r="L68" s="414">
        <v>3900</v>
      </c>
      <c r="M68" s="415">
        <v>3900</v>
      </c>
      <c r="N68" s="414">
        <v>143557.56105560536</v>
      </c>
      <c r="O68" s="416">
        <v>153007.56105560536</v>
      </c>
    </row>
    <row r="69" spans="1:15">
      <c r="A69" s="160" t="s">
        <v>494</v>
      </c>
      <c r="B69" s="160" t="s">
        <v>1562</v>
      </c>
      <c r="C69" s="160" t="s">
        <v>258</v>
      </c>
      <c r="D69" s="414">
        <v>16545</v>
      </c>
      <c r="E69" s="415">
        <v>16545</v>
      </c>
      <c r="F69" s="414">
        <v>1776.0001471179332</v>
      </c>
      <c r="G69" s="415">
        <v>1776.0001471179332</v>
      </c>
      <c r="H69" s="414"/>
      <c r="I69" s="415"/>
      <c r="J69" s="414"/>
      <c r="K69" s="415"/>
      <c r="L69" s="414"/>
      <c r="M69" s="415"/>
      <c r="N69" s="414">
        <v>18321.000147117935</v>
      </c>
      <c r="O69" s="416">
        <v>18321.000147117935</v>
      </c>
    </row>
    <row r="70" spans="1:15">
      <c r="A70" s="417"/>
      <c r="B70" s="160" t="s">
        <v>235</v>
      </c>
      <c r="C70" s="407"/>
      <c r="D70" s="414">
        <v>16545</v>
      </c>
      <c r="E70" s="415">
        <v>16545</v>
      </c>
      <c r="F70" s="414">
        <v>1776.0001471179332</v>
      </c>
      <c r="G70" s="415">
        <v>1776.0001471179332</v>
      </c>
      <c r="H70" s="414"/>
      <c r="I70" s="415"/>
      <c r="J70" s="414"/>
      <c r="K70" s="415"/>
      <c r="L70" s="414"/>
      <c r="M70" s="415"/>
      <c r="N70" s="414">
        <v>18321.000147117935</v>
      </c>
      <c r="O70" s="416">
        <v>18321.000147117935</v>
      </c>
    </row>
    <row r="71" spans="1:15">
      <c r="A71" s="417"/>
      <c r="B71" s="160" t="s">
        <v>244</v>
      </c>
      <c r="C71" s="160" t="s">
        <v>258</v>
      </c>
      <c r="D71" s="414">
        <v>57773</v>
      </c>
      <c r="E71" s="415">
        <v>57773</v>
      </c>
      <c r="F71" s="414">
        <v>25634.750569430289</v>
      </c>
      <c r="G71" s="415">
        <v>25634.750569430289</v>
      </c>
      <c r="H71" s="414"/>
      <c r="I71" s="415"/>
      <c r="J71" s="414">
        <v>450</v>
      </c>
      <c r="K71" s="415">
        <v>450</v>
      </c>
      <c r="L71" s="414"/>
      <c r="M71" s="415"/>
      <c r="N71" s="414">
        <v>83857.750569430296</v>
      </c>
      <c r="O71" s="416">
        <v>83857.750569430296</v>
      </c>
    </row>
    <row r="72" spans="1:15">
      <c r="A72" s="417"/>
      <c r="B72" s="417"/>
      <c r="C72" s="445" t="s">
        <v>1579</v>
      </c>
      <c r="D72" s="419">
        <v>450</v>
      </c>
      <c r="E72" s="370">
        <v>1350</v>
      </c>
      <c r="F72" s="419"/>
      <c r="G72" s="370"/>
      <c r="H72" s="419"/>
      <c r="I72" s="370"/>
      <c r="J72" s="419"/>
      <c r="K72" s="370"/>
      <c r="L72" s="419"/>
      <c r="M72" s="370"/>
      <c r="N72" s="419">
        <v>450</v>
      </c>
      <c r="O72" s="420">
        <v>1350</v>
      </c>
    </row>
    <row r="73" spans="1:15">
      <c r="A73" s="417"/>
      <c r="B73" s="160" t="s">
        <v>251</v>
      </c>
      <c r="C73" s="407"/>
      <c r="D73" s="414">
        <v>58223</v>
      </c>
      <c r="E73" s="415">
        <v>59123</v>
      </c>
      <c r="F73" s="414">
        <v>25634.750569430289</v>
      </c>
      <c r="G73" s="415">
        <v>25634.750569430289</v>
      </c>
      <c r="H73" s="414"/>
      <c r="I73" s="415"/>
      <c r="J73" s="414">
        <v>450</v>
      </c>
      <c r="K73" s="415">
        <v>450</v>
      </c>
      <c r="L73" s="414"/>
      <c r="M73" s="415"/>
      <c r="N73" s="414">
        <v>84307.750569430296</v>
      </c>
      <c r="O73" s="416">
        <v>85207.750569430296</v>
      </c>
    </row>
    <row r="74" spans="1:15">
      <c r="A74" s="417"/>
      <c r="B74" s="160" t="s">
        <v>176</v>
      </c>
      <c r="C74" s="160" t="s">
        <v>257</v>
      </c>
      <c r="D74" s="414">
        <v>4550</v>
      </c>
      <c r="E74" s="415">
        <v>4550</v>
      </c>
      <c r="F74" s="414"/>
      <c r="G74" s="415"/>
      <c r="H74" s="414"/>
      <c r="I74" s="415"/>
      <c r="J74" s="414"/>
      <c r="K74" s="415"/>
      <c r="L74" s="414"/>
      <c r="M74" s="415"/>
      <c r="N74" s="414">
        <v>4550</v>
      </c>
      <c r="O74" s="416">
        <v>4550</v>
      </c>
    </row>
    <row r="75" spans="1:15">
      <c r="A75" s="417"/>
      <c r="B75" s="160" t="s">
        <v>178</v>
      </c>
      <c r="C75" s="407"/>
      <c r="D75" s="414">
        <v>4550</v>
      </c>
      <c r="E75" s="415">
        <v>4550</v>
      </c>
      <c r="F75" s="414"/>
      <c r="G75" s="415"/>
      <c r="H75" s="414"/>
      <c r="I75" s="415"/>
      <c r="J75" s="414"/>
      <c r="K75" s="415"/>
      <c r="L75" s="414"/>
      <c r="M75" s="415"/>
      <c r="N75" s="414">
        <v>4550</v>
      </c>
      <c r="O75" s="416">
        <v>4550</v>
      </c>
    </row>
    <row r="76" spans="1:15">
      <c r="A76" s="417"/>
      <c r="B76" s="160" t="s">
        <v>1338</v>
      </c>
      <c r="C76" s="160" t="s">
        <v>258</v>
      </c>
      <c r="D76" s="414">
        <v>5028</v>
      </c>
      <c r="E76" s="415">
        <v>5028</v>
      </c>
      <c r="F76" s="414">
        <v>423.36711210088691</v>
      </c>
      <c r="G76" s="415">
        <v>423.36711210088691</v>
      </c>
      <c r="H76" s="414"/>
      <c r="I76" s="415"/>
      <c r="J76" s="414"/>
      <c r="K76" s="415"/>
      <c r="L76" s="414"/>
      <c r="M76" s="415"/>
      <c r="N76" s="414">
        <v>5451.3671121008865</v>
      </c>
      <c r="O76" s="416">
        <v>5451.3671121008865</v>
      </c>
    </row>
    <row r="77" spans="1:15">
      <c r="A77" s="417"/>
      <c r="B77" s="417"/>
      <c r="C77" s="445" t="s">
        <v>1579</v>
      </c>
      <c r="D77" s="419">
        <v>1800</v>
      </c>
      <c r="E77" s="370">
        <v>5400</v>
      </c>
      <c r="F77" s="419"/>
      <c r="G77" s="370"/>
      <c r="H77" s="419"/>
      <c r="I77" s="370"/>
      <c r="J77" s="419"/>
      <c r="K77" s="370"/>
      <c r="L77" s="419"/>
      <c r="M77" s="370"/>
      <c r="N77" s="419">
        <v>1800</v>
      </c>
      <c r="O77" s="420">
        <v>5400</v>
      </c>
    </row>
    <row r="78" spans="1:15">
      <c r="A78" s="417"/>
      <c r="B78" s="160" t="s">
        <v>232</v>
      </c>
      <c r="C78" s="407"/>
      <c r="D78" s="414">
        <v>6828</v>
      </c>
      <c r="E78" s="415">
        <v>10428</v>
      </c>
      <c r="F78" s="414">
        <v>423.36711210088691</v>
      </c>
      <c r="G78" s="415">
        <v>423.36711210088691</v>
      </c>
      <c r="H78" s="414"/>
      <c r="I78" s="415"/>
      <c r="J78" s="414"/>
      <c r="K78" s="415"/>
      <c r="L78" s="414"/>
      <c r="M78" s="415"/>
      <c r="N78" s="414">
        <v>7251.3671121008865</v>
      </c>
      <c r="O78" s="416">
        <v>10851.367112100887</v>
      </c>
    </row>
    <row r="79" spans="1:15">
      <c r="A79" s="160" t="s">
        <v>1734</v>
      </c>
      <c r="B79" s="407"/>
      <c r="C79" s="407"/>
      <c r="D79" s="414">
        <v>86146</v>
      </c>
      <c r="E79" s="415">
        <v>90646</v>
      </c>
      <c r="F79" s="414">
        <v>27834.117828649112</v>
      </c>
      <c r="G79" s="415">
        <v>27834.117828649112</v>
      </c>
      <c r="H79" s="414"/>
      <c r="I79" s="415"/>
      <c r="J79" s="414">
        <v>450</v>
      </c>
      <c r="K79" s="415">
        <v>450</v>
      </c>
      <c r="L79" s="414"/>
      <c r="M79" s="415"/>
      <c r="N79" s="414">
        <v>114430.11782864912</v>
      </c>
      <c r="O79" s="416">
        <v>118930.11782864912</v>
      </c>
    </row>
    <row r="80" spans="1:15">
      <c r="A80" s="421" t="s">
        <v>1292</v>
      </c>
      <c r="B80" s="422"/>
      <c r="C80" s="422"/>
      <c r="D80" s="423">
        <v>763322</v>
      </c>
      <c r="E80" s="424">
        <v>814892</v>
      </c>
      <c r="F80" s="423">
        <v>94243.591309052514</v>
      </c>
      <c r="G80" s="424">
        <v>94243.591309052514</v>
      </c>
      <c r="H80" s="423">
        <v>15440</v>
      </c>
      <c r="I80" s="424">
        <v>15440</v>
      </c>
      <c r="J80" s="423">
        <v>25946</v>
      </c>
      <c r="K80" s="424">
        <v>25946</v>
      </c>
      <c r="L80" s="423">
        <v>11705</v>
      </c>
      <c r="M80" s="424">
        <v>11705</v>
      </c>
      <c r="N80" s="423">
        <v>910656.59130905243</v>
      </c>
      <c r="O80" s="425">
        <v>962226.59130905243</v>
      </c>
    </row>
    <row r="81" spans="3:4">
      <c r="C81"/>
      <c r="D81"/>
    </row>
    <row r="82" spans="3:4">
      <c r="C82"/>
      <c r="D82"/>
    </row>
    <row r="83" spans="3:4">
      <c r="C83"/>
      <c r="D83"/>
    </row>
    <row r="84" spans="3:4">
      <c r="C84"/>
      <c r="D84"/>
    </row>
    <row r="85" spans="3:4">
      <c r="C85"/>
      <c r="D85"/>
    </row>
    <row r="86" spans="3:4">
      <c r="C86"/>
      <c r="D86"/>
    </row>
    <row r="87" spans="3:4">
      <c r="C87"/>
      <c r="D87"/>
    </row>
    <row r="88" spans="3:4">
      <c r="C88"/>
      <c r="D88"/>
    </row>
    <row r="89" spans="3:4">
      <c r="C89"/>
      <c r="D89"/>
    </row>
    <row r="90" spans="3:4">
      <c r="C90"/>
      <c r="D90"/>
    </row>
    <row r="91" spans="3:4">
      <c r="C91"/>
      <c r="D91"/>
    </row>
    <row r="92" spans="3:4">
      <c r="C92"/>
      <c r="D92"/>
    </row>
    <row r="93" spans="3:4">
      <c r="C93"/>
      <c r="D93"/>
    </row>
  </sheetData>
  <phoneticPr fontId="3" type="noConversion"/>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dimension ref="A1:DL282"/>
  <sheetViews>
    <sheetView topLeftCell="C1" zoomScale="70" workbookViewId="0">
      <pane ySplit="2" topLeftCell="A57" activePane="bottomLeft" state="frozen"/>
      <selection activeCell="C58" sqref="C58"/>
      <selection pane="bottomLeft" activeCell="AA24" sqref="AA24"/>
    </sheetView>
  </sheetViews>
  <sheetFormatPr defaultColWidth="9.109375" defaultRowHeight="15" customHeight="1"/>
  <cols>
    <col min="1" max="1" width="9.109375" style="163"/>
    <col min="2" max="2" width="16.6640625" style="163" bestFit="1" customWidth="1"/>
    <col min="3" max="3" width="19.33203125" style="163" customWidth="1"/>
    <col min="4" max="4" width="37.6640625" style="163" bestFit="1" customWidth="1"/>
    <col min="5" max="5" width="66.44140625" style="163" customWidth="1"/>
    <col min="6" max="6" width="14" style="163" customWidth="1"/>
    <col min="7" max="7" width="15.5546875" style="163" customWidth="1"/>
    <col min="8" max="8" width="11.88671875" style="163" customWidth="1"/>
    <col min="9" max="9" width="13.6640625" style="163" customWidth="1"/>
    <col min="10" max="12" width="11" style="163" customWidth="1"/>
    <col min="13" max="16" width="0" style="163" hidden="1" customWidth="1"/>
    <col min="17" max="17" width="20.109375" style="163" customWidth="1"/>
    <col min="18" max="24" width="9.109375" style="163"/>
    <col min="25" max="25" width="9.88671875" style="163" customWidth="1"/>
    <col min="26" max="32" width="9.109375" style="163"/>
    <col min="33" max="33" width="11.6640625" style="163" customWidth="1"/>
    <col min="34" max="37" width="15.44140625" style="163" customWidth="1"/>
    <col min="38" max="38" width="11.6640625" style="163" customWidth="1"/>
    <col min="39" max="43" width="15.44140625" style="163" customWidth="1"/>
    <col min="44" max="44" width="11.6640625" style="163" customWidth="1"/>
    <col min="45" max="54" width="15.44140625" style="163" customWidth="1"/>
    <col min="55" max="55" width="11.6640625" style="163" customWidth="1"/>
    <col min="56" max="62" width="15.44140625" style="163" customWidth="1"/>
    <col min="63" max="63" width="11.6640625" style="163" customWidth="1"/>
    <col min="64" max="68" width="15.44140625" style="163" customWidth="1"/>
    <col min="69" max="69" width="11.6640625" style="163" customWidth="1"/>
    <col min="70" max="75" width="15.44140625" style="163" customWidth="1"/>
    <col min="76" max="76" width="11.6640625" style="163" customWidth="1"/>
    <col min="77" max="16384" width="9.109375" style="163"/>
  </cols>
  <sheetData>
    <row r="1" spans="1:116" s="162" customFormat="1" ht="15" customHeight="1" thickBot="1">
      <c r="A1" s="279"/>
      <c r="B1" s="279"/>
      <c r="C1" s="280" t="s">
        <v>1735</v>
      </c>
      <c r="D1" s="279"/>
      <c r="E1" s="279"/>
      <c r="F1" s="279"/>
      <c r="G1" s="279"/>
      <c r="H1" s="853" t="s">
        <v>1736</v>
      </c>
      <c r="I1" s="853"/>
      <c r="J1" s="853"/>
      <c r="K1" s="853"/>
      <c r="L1" s="853"/>
      <c r="M1" s="853"/>
      <c r="N1" s="853"/>
      <c r="O1" s="853"/>
      <c r="P1" s="853"/>
      <c r="Q1" s="281"/>
      <c r="R1" s="854" t="s">
        <v>1737</v>
      </c>
      <c r="S1" s="854"/>
      <c r="T1" s="854"/>
      <c r="U1" s="854"/>
      <c r="V1" s="854"/>
      <c r="W1" s="854"/>
      <c r="X1" s="854"/>
      <c r="Y1" s="854"/>
      <c r="Z1" s="282"/>
      <c r="AA1" s="283"/>
      <c r="AB1" s="283"/>
      <c r="AC1" s="283"/>
      <c r="AD1" s="283"/>
      <c r="AE1" s="283"/>
      <c r="AF1" s="283"/>
      <c r="AG1" s="298"/>
      <c r="AH1" s="284"/>
      <c r="AI1" s="284"/>
      <c r="AJ1" s="284"/>
      <c r="AK1" s="295"/>
      <c r="AL1" s="298"/>
      <c r="AM1" s="296"/>
      <c r="AN1" s="284"/>
      <c r="AO1" s="284"/>
      <c r="AP1" s="284"/>
      <c r="AQ1" s="284"/>
      <c r="AR1" s="298"/>
      <c r="AS1" s="284"/>
      <c r="AT1" s="284"/>
      <c r="AU1" s="284"/>
      <c r="AV1" s="284"/>
      <c r="AW1" s="284"/>
      <c r="AX1" s="284"/>
      <c r="AY1" s="284"/>
      <c r="AZ1" s="284"/>
      <c r="BA1" s="284"/>
      <c r="BB1" s="284"/>
      <c r="BC1" s="298"/>
      <c r="BD1" s="284"/>
      <c r="BE1" s="284"/>
      <c r="BF1" s="284"/>
      <c r="BG1" s="284"/>
      <c r="BH1" s="284"/>
      <c r="BI1" s="284"/>
      <c r="BJ1" s="284"/>
      <c r="BK1" s="298"/>
      <c r="BL1" s="284"/>
      <c r="BM1" s="284"/>
      <c r="BN1" s="284"/>
      <c r="BO1" s="284"/>
      <c r="BP1" s="284"/>
      <c r="BQ1" s="298"/>
      <c r="BR1" s="284" t="s">
        <v>1342</v>
      </c>
      <c r="BS1" s="285"/>
      <c r="BT1" s="285"/>
      <c r="BU1" s="285"/>
      <c r="BV1" s="285"/>
      <c r="BW1" s="285"/>
      <c r="BX1" s="298"/>
      <c r="BY1" s="285"/>
      <c r="BZ1" s="286"/>
      <c r="CA1" s="286"/>
      <c r="CB1" s="286"/>
      <c r="CC1" s="286"/>
      <c r="CD1" s="286"/>
      <c r="CE1" s="287" t="s">
        <v>1735</v>
      </c>
      <c r="CF1" s="286"/>
      <c r="CG1" s="286"/>
      <c r="CH1" s="286"/>
      <c r="CI1" s="286"/>
      <c r="CJ1" s="286"/>
      <c r="CK1" s="286"/>
      <c r="CL1" s="286"/>
      <c r="CM1" s="288"/>
      <c r="CN1" s="288"/>
      <c r="CO1" s="288"/>
      <c r="CP1" s="288"/>
      <c r="CQ1" s="288"/>
      <c r="CR1" s="289" t="s">
        <v>1343</v>
      </c>
      <c r="CS1" s="288"/>
      <c r="CT1" s="288"/>
      <c r="CU1" s="288"/>
      <c r="CV1" s="288"/>
      <c r="CW1" s="288"/>
      <c r="CX1" s="288"/>
      <c r="CY1" s="288"/>
      <c r="CZ1" s="290"/>
      <c r="DA1" s="290"/>
      <c r="DB1" s="290"/>
      <c r="DC1" s="290"/>
      <c r="DD1" s="290"/>
      <c r="DE1" s="290"/>
      <c r="DF1" s="291" t="s">
        <v>1738</v>
      </c>
      <c r="DG1" s="290"/>
      <c r="DH1" s="290"/>
      <c r="DI1" s="290"/>
      <c r="DJ1" s="290"/>
      <c r="DK1" s="290"/>
      <c r="DL1" s="290"/>
    </row>
    <row r="2" spans="1:116" s="40" customFormat="1" ht="72.75" customHeight="1" thickBot="1">
      <c r="A2" s="46" t="s">
        <v>1739</v>
      </c>
      <c r="B2" s="62" t="s">
        <v>346</v>
      </c>
      <c r="C2" s="23" t="s">
        <v>1740</v>
      </c>
      <c r="D2" s="24" t="s">
        <v>1741</v>
      </c>
      <c r="E2" s="24" t="s">
        <v>1319</v>
      </c>
      <c r="F2" s="24" t="s">
        <v>1320</v>
      </c>
      <c r="G2" s="263" t="s">
        <v>1788</v>
      </c>
      <c r="H2" s="23" t="s">
        <v>1321</v>
      </c>
      <c r="I2" s="24" t="s">
        <v>1789</v>
      </c>
      <c r="J2" s="24" t="s">
        <v>1322</v>
      </c>
      <c r="K2" s="24" t="s">
        <v>1581</v>
      </c>
      <c r="L2" s="24" t="s">
        <v>1582</v>
      </c>
      <c r="M2" s="24" t="s">
        <v>1590</v>
      </c>
      <c r="N2" s="24" t="s">
        <v>1573</v>
      </c>
      <c r="O2" s="24" t="s">
        <v>1591</v>
      </c>
      <c r="P2" s="24" t="s">
        <v>1743</v>
      </c>
      <c r="Q2" s="25" t="s">
        <v>1323</v>
      </c>
      <c r="R2" s="3" t="s">
        <v>1324</v>
      </c>
      <c r="S2" s="3" t="s">
        <v>1325</v>
      </c>
      <c r="T2" s="3" t="s">
        <v>1583</v>
      </c>
      <c r="U2" s="3" t="s">
        <v>1584</v>
      </c>
      <c r="V2" s="3" t="s">
        <v>1585</v>
      </c>
      <c r="W2" s="3" t="s">
        <v>2024</v>
      </c>
      <c r="X2" s="3" t="s">
        <v>1586</v>
      </c>
      <c r="Y2" s="3" t="s">
        <v>1587</v>
      </c>
      <c r="Z2" s="265" t="s">
        <v>1323</v>
      </c>
      <c r="AA2" s="266" t="s">
        <v>1916</v>
      </c>
      <c r="AB2" s="261" t="s">
        <v>1340</v>
      </c>
      <c r="AC2" s="261" t="s">
        <v>1588</v>
      </c>
      <c r="AD2" s="261" t="s">
        <v>493</v>
      </c>
      <c r="AE2" s="261" t="s">
        <v>550</v>
      </c>
      <c r="AF2" s="261" t="s">
        <v>1589</v>
      </c>
      <c r="AG2" s="267" t="s">
        <v>1781</v>
      </c>
      <c r="AH2" s="262" t="s">
        <v>1746</v>
      </c>
      <c r="AI2" s="262" t="s">
        <v>1744</v>
      </c>
      <c r="AJ2" s="262" t="s">
        <v>1777</v>
      </c>
      <c r="AK2" s="262" t="s">
        <v>1755</v>
      </c>
      <c r="AL2" s="267" t="s">
        <v>1780</v>
      </c>
      <c r="AM2" s="262" t="s">
        <v>1770</v>
      </c>
      <c r="AN2" s="262" t="s">
        <v>1764</v>
      </c>
      <c r="AO2" s="262" t="s">
        <v>1767</v>
      </c>
      <c r="AP2" s="262" t="s">
        <v>1773</v>
      </c>
      <c r="AQ2" s="262" t="s">
        <v>1769</v>
      </c>
      <c r="AR2" s="267" t="s">
        <v>1782</v>
      </c>
      <c r="AS2" s="262" t="s">
        <v>1756</v>
      </c>
      <c r="AT2" s="262" t="s">
        <v>1757</v>
      </c>
      <c r="AU2" s="262" t="s">
        <v>1758</v>
      </c>
      <c r="AV2" s="262" t="s">
        <v>1759</v>
      </c>
      <c r="AW2" s="262" t="s">
        <v>1760</v>
      </c>
      <c r="AX2" s="262" t="s">
        <v>1761</v>
      </c>
      <c r="AY2" s="262" t="s">
        <v>1762</v>
      </c>
      <c r="AZ2" s="262" t="s">
        <v>1763</v>
      </c>
      <c r="BA2" s="262" t="s">
        <v>1778</v>
      </c>
      <c r="BB2" s="262" t="s">
        <v>1779</v>
      </c>
      <c r="BC2" s="267" t="s">
        <v>1783</v>
      </c>
      <c r="BD2" s="262" t="s">
        <v>1747</v>
      </c>
      <c r="BE2" s="262" t="s">
        <v>1749</v>
      </c>
      <c r="BF2" s="262" t="s">
        <v>1751</v>
      </c>
      <c r="BG2" s="262" t="s">
        <v>1753</v>
      </c>
      <c r="BH2" s="262" t="s">
        <v>1748</v>
      </c>
      <c r="BI2" s="262" t="s">
        <v>1750</v>
      </c>
      <c r="BJ2" s="262" t="s">
        <v>1752</v>
      </c>
      <c r="BK2" s="267" t="s">
        <v>1784</v>
      </c>
      <c r="BL2" s="262" t="s">
        <v>1754</v>
      </c>
      <c r="BM2" s="262" t="s">
        <v>1745</v>
      </c>
      <c r="BN2" s="262" t="s">
        <v>643</v>
      </c>
      <c r="BO2" s="262" t="s">
        <v>1776</v>
      </c>
      <c r="BP2" s="262" t="s">
        <v>1775</v>
      </c>
      <c r="BQ2" s="267" t="s">
        <v>1785</v>
      </c>
      <c r="BR2" s="262" t="s">
        <v>1765</v>
      </c>
      <c r="BS2" s="262" t="s">
        <v>1771</v>
      </c>
      <c r="BT2" s="262" t="s">
        <v>1766</v>
      </c>
      <c r="BU2" s="262" t="s">
        <v>1772</v>
      </c>
      <c r="BV2" s="262" t="s">
        <v>1768</v>
      </c>
      <c r="BW2" s="262" t="s">
        <v>1774</v>
      </c>
      <c r="BX2" s="267" t="s">
        <v>1786</v>
      </c>
      <c r="BY2" s="271" t="s">
        <v>1787</v>
      </c>
      <c r="BZ2" s="16" t="s">
        <v>1326</v>
      </c>
      <c r="CA2" s="16" t="s">
        <v>1327</v>
      </c>
      <c r="CB2" s="16" t="s">
        <v>1328</v>
      </c>
      <c r="CC2" s="16" t="s">
        <v>1329</v>
      </c>
      <c r="CD2" s="16" t="s">
        <v>1330</v>
      </c>
      <c r="CE2" s="16" t="s">
        <v>1331</v>
      </c>
      <c r="CF2" s="16" t="s">
        <v>1332</v>
      </c>
      <c r="CG2" s="16" t="s">
        <v>1333</v>
      </c>
      <c r="CH2" s="16" t="s">
        <v>1334</v>
      </c>
      <c r="CI2" s="16" t="s">
        <v>1335</v>
      </c>
      <c r="CJ2" s="16" t="s">
        <v>1336</v>
      </c>
      <c r="CK2" s="16" t="s">
        <v>1337</v>
      </c>
      <c r="CL2" s="273" t="s">
        <v>1323</v>
      </c>
      <c r="CM2" s="17" t="s">
        <v>1326</v>
      </c>
      <c r="CN2" s="17" t="s">
        <v>1327</v>
      </c>
      <c r="CO2" s="17" t="s">
        <v>1328</v>
      </c>
      <c r="CP2" s="17" t="s">
        <v>1329</v>
      </c>
      <c r="CQ2" s="17" t="s">
        <v>1330</v>
      </c>
      <c r="CR2" s="17" t="s">
        <v>1331</v>
      </c>
      <c r="CS2" s="17" t="s">
        <v>1332</v>
      </c>
      <c r="CT2" s="17" t="s">
        <v>1333</v>
      </c>
      <c r="CU2" s="17" t="s">
        <v>1334</v>
      </c>
      <c r="CV2" s="17" t="s">
        <v>1335</v>
      </c>
      <c r="CW2" s="17" t="s">
        <v>1336</v>
      </c>
      <c r="CX2" s="17" t="s">
        <v>1337</v>
      </c>
      <c r="CY2" s="18" t="s">
        <v>1323</v>
      </c>
      <c r="CZ2" s="19" t="s">
        <v>1326</v>
      </c>
      <c r="DA2" s="20" t="s">
        <v>1327</v>
      </c>
      <c r="DB2" s="20" t="s">
        <v>1328</v>
      </c>
      <c r="DC2" s="20" t="s">
        <v>1329</v>
      </c>
      <c r="DD2" s="20" t="s">
        <v>1330</v>
      </c>
      <c r="DE2" s="20" t="s">
        <v>1331</v>
      </c>
      <c r="DF2" s="20" t="s">
        <v>1332</v>
      </c>
      <c r="DG2" s="20" t="s">
        <v>1333</v>
      </c>
      <c r="DH2" s="20" t="s">
        <v>1334</v>
      </c>
      <c r="DI2" s="20" t="s">
        <v>1335</v>
      </c>
      <c r="DJ2" s="20" t="s">
        <v>1336</v>
      </c>
      <c r="DK2" s="20" t="s">
        <v>1337</v>
      </c>
      <c r="DL2" s="45" t="s">
        <v>1323</v>
      </c>
    </row>
    <row r="3" spans="1:116" s="4" customFormat="1" ht="15" customHeight="1" thickBot="1">
      <c r="A3" s="48"/>
      <c r="B3" s="48" t="s">
        <v>449</v>
      </c>
      <c r="C3" s="4" t="s">
        <v>1036</v>
      </c>
      <c r="D3" s="4" t="s">
        <v>1037</v>
      </c>
      <c r="E3" s="274" t="s">
        <v>450</v>
      </c>
      <c r="F3" s="4" t="s">
        <v>1357</v>
      </c>
      <c r="G3" s="292" t="s">
        <v>1792</v>
      </c>
      <c r="H3" s="15">
        <v>510</v>
      </c>
      <c r="I3" s="11"/>
      <c r="J3" s="11"/>
      <c r="K3" s="11"/>
      <c r="L3" s="11"/>
      <c r="M3" s="11"/>
      <c r="N3" s="11"/>
      <c r="O3" s="11"/>
      <c r="P3" s="11"/>
      <c r="Q3" s="26">
        <f t="shared" ref="Q3:Q49" si="0">SUM(H3:P3)</f>
        <v>510</v>
      </c>
      <c r="R3" s="21"/>
      <c r="S3" s="14"/>
      <c r="T3" s="14">
        <f>Q3</f>
        <v>510</v>
      </c>
      <c r="U3" s="14"/>
      <c r="V3" s="14"/>
      <c r="W3" s="14"/>
      <c r="X3" s="14"/>
      <c r="Y3" s="14"/>
      <c r="Z3" s="48">
        <f t="shared" ref="Z3:Z43" si="1">SUM(R3:Y3)</f>
        <v>510</v>
      </c>
      <c r="AA3" s="14">
        <v>110</v>
      </c>
      <c r="AB3" s="14"/>
      <c r="AC3" s="14">
        <v>400</v>
      </c>
      <c r="AD3" s="14"/>
      <c r="AE3" s="14"/>
      <c r="AF3" s="293"/>
      <c r="AG3" s="49">
        <f>T3-SUM(AA3:AF3)</f>
        <v>0</v>
      </c>
      <c r="AH3" s="21"/>
      <c r="AI3" s="14"/>
      <c r="AJ3" s="14">
        <f>AA3</f>
        <v>110</v>
      </c>
      <c r="AK3" s="14"/>
      <c r="AL3" s="49">
        <f>AA3-SUM(AH3:AK3)</f>
        <v>0</v>
      </c>
      <c r="AM3" s="21"/>
      <c r="AN3" s="14"/>
      <c r="AO3" s="14"/>
      <c r="AP3" s="14"/>
      <c r="AQ3" s="293"/>
      <c r="AR3" s="49">
        <f>AD3-SUM(AM3:AQ3)</f>
        <v>0</v>
      </c>
      <c r="AS3" s="21"/>
      <c r="AT3" s="14"/>
      <c r="AU3" s="14"/>
      <c r="AV3" s="14"/>
      <c r="AW3" s="14"/>
      <c r="AX3" s="14"/>
      <c r="AY3" s="14"/>
      <c r="AZ3" s="14"/>
      <c r="BA3" s="14"/>
      <c r="BB3" s="293"/>
      <c r="BC3" s="49">
        <f>AB3-SUM(AS3:BB3)</f>
        <v>0</v>
      </c>
      <c r="BD3" s="21"/>
      <c r="BE3" s="14"/>
      <c r="BF3" s="14"/>
      <c r="BG3" s="14"/>
      <c r="BH3" s="14"/>
      <c r="BI3" s="14"/>
      <c r="BJ3" s="293"/>
      <c r="BK3" s="49">
        <f>AF3-SUM(BD3:BJ3)</f>
        <v>0</v>
      </c>
      <c r="BL3" s="21"/>
      <c r="BM3" s="14"/>
      <c r="BN3" s="293"/>
      <c r="BO3" s="14"/>
      <c r="BP3" s="293"/>
      <c r="BQ3" s="49">
        <f>AE3-SUM(BL3:BP3)</f>
        <v>0</v>
      </c>
      <c r="BR3" s="21">
        <f>AC3/2</f>
        <v>200</v>
      </c>
      <c r="BS3" s="14">
        <f>AC3/2</f>
        <v>200</v>
      </c>
      <c r="BT3" s="14"/>
      <c r="BU3" s="14"/>
      <c r="BV3" s="14"/>
      <c r="BW3" s="293"/>
      <c r="BX3" s="48">
        <f>AC3-SUM(BR3:BW3)</f>
        <v>0</v>
      </c>
      <c r="BY3" s="48">
        <f>SUM(AH3:AK3,AM3:AQ3,AS3:BB3,BD3:BJ3,BL3:BP3,BR3:BW3)</f>
        <v>510</v>
      </c>
      <c r="BZ3" s="14"/>
      <c r="CA3" s="14"/>
      <c r="CB3" s="14"/>
      <c r="CC3" s="14"/>
      <c r="CD3" s="14"/>
      <c r="CE3" s="14"/>
      <c r="CF3" s="14"/>
      <c r="CG3" s="14"/>
      <c r="CH3" s="14"/>
      <c r="CI3" s="14"/>
      <c r="CJ3" s="14"/>
      <c r="CK3" s="14"/>
      <c r="CL3" s="48">
        <f>SUM(BZ3:CK3)</f>
        <v>0</v>
      </c>
      <c r="CM3" s="14"/>
      <c r="CN3" s="14"/>
      <c r="CO3" s="14"/>
      <c r="CP3" s="14"/>
      <c r="CQ3" s="14"/>
      <c r="CR3" s="14"/>
      <c r="CS3" s="14"/>
      <c r="CT3" s="14"/>
      <c r="CU3" s="14"/>
      <c r="CV3" s="14"/>
      <c r="CW3" s="14"/>
      <c r="CX3" s="14"/>
      <c r="CY3" s="51">
        <f t="shared" ref="CY3:CY20" si="2">SUM(CM3:CX3)</f>
        <v>0</v>
      </c>
      <c r="CZ3" s="21"/>
      <c r="DA3" s="14"/>
      <c r="DB3" s="14"/>
      <c r="DC3" s="14"/>
      <c r="DD3" s="14"/>
      <c r="DE3" s="14"/>
      <c r="DF3" s="14"/>
      <c r="DG3" s="14"/>
      <c r="DH3" s="14"/>
      <c r="DI3" s="14"/>
      <c r="DJ3" s="14"/>
      <c r="DK3" s="14"/>
      <c r="DL3" s="51">
        <f t="shared" ref="DL3:DL20" si="3">SUM(CZ3:DK3)</f>
        <v>0</v>
      </c>
    </row>
    <row r="4" spans="1:116" s="274" customFormat="1" ht="15" customHeight="1">
      <c r="A4" s="797"/>
      <c r="B4" s="797" t="s">
        <v>451</v>
      </c>
      <c r="C4" s="274" t="s">
        <v>1036</v>
      </c>
      <c r="D4" s="274" t="s">
        <v>1037</v>
      </c>
      <c r="E4" s="815" t="s">
        <v>452</v>
      </c>
      <c r="F4" s="274" t="s">
        <v>1357</v>
      </c>
      <c r="G4" s="816" t="s">
        <v>1792</v>
      </c>
      <c r="H4" s="308">
        <v>1316</v>
      </c>
      <c r="I4" s="259"/>
      <c r="J4" s="259"/>
      <c r="K4" s="259"/>
      <c r="L4" s="259"/>
      <c r="M4" s="259"/>
      <c r="N4" s="259"/>
      <c r="O4" s="259"/>
      <c r="P4" s="259"/>
      <c r="Q4" s="799">
        <f t="shared" si="0"/>
        <v>1316</v>
      </c>
      <c r="R4" s="308"/>
      <c r="S4" s="259"/>
      <c r="T4" s="259">
        <f>Q4</f>
        <v>1316</v>
      </c>
      <c r="U4" s="259"/>
      <c r="V4" s="259"/>
      <c r="W4" s="259"/>
      <c r="X4" s="259"/>
      <c r="Y4" s="259"/>
      <c r="Z4" s="817">
        <f t="shared" si="1"/>
        <v>1316</v>
      </c>
      <c r="AA4" s="259">
        <v>200</v>
      </c>
      <c r="AB4" s="259"/>
      <c r="AC4" s="259">
        <v>1116</v>
      </c>
      <c r="AD4" s="259"/>
      <c r="AE4" s="259"/>
      <c r="AF4" s="818"/>
      <c r="AG4" s="797">
        <f t="shared" ref="AG4:AG43" si="4">T4-SUM(AA4:AF4)</f>
        <v>0</v>
      </c>
      <c r="AH4" s="308"/>
      <c r="AI4" s="259"/>
      <c r="AJ4" s="259"/>
      <c r="AK4" s="259"/>
      <c r="AL4" s="797"/>
      <c r="AM4" s="308"/>
      <c r="AN4" s="259"/>
      <c r="AO4" s="259"/>
      <c r="AP4" s="259"/>
      <c r="AQ4" s="818"/>
      <c r="AR4" s="797"/>
      <c r="AS4" s="308"/>
      <c r="AT4" s="259"/>
      <c r="AU4" s="259"/>
      <c r="AV4" s="259"/>
      <c r="AW4" s="259"/>
      <c r="AX4" s="259"/>
      <c r="AY4" s="259"/>
      <c r="AZ4" s="259"/>
      <c r="BA4" s="259"/>
      <c r="BB4" s="818"/>
      <c r="BC4" s="797"/>
      <c r="BD4" s="308"/>
      <c r="BE4" s="259"/>
      <c r="BF4" s="259"/>
      <c r="BG4" s="259"/>
      <c r="BH4" s="259"/>
      <c r="BI4" s="259"/>
      <c r="BJ4" s="818"/>
      <c r="BK4" s="797"/>
      <c r="BL4" s="308"/>
      <c r="BM4" s="259"/>
      <c r="BN4" s="818"/>
      <c r="BO4" s="259"/>
      <c r="BP4" s="818"/>
      <c r="BQ4" s="797"/>
      <c r="BR4" s="308">
        <f t="shared" ref="BR4:BR23" si="5">AC4/2</f>
        <v>558</v>
      </c>
      <c r="BS4" s="259">
        <f t="shared" ref="BS4:BS23" si="6">AC4/2</f>
        <v>558</v>
      </c>
      <c r="BT4" s="259"/>
      <c r="BU4" s="259"/>
      <c r="BV4" s="259"/>
      <c r="BW4" s="818"/>
      <c r="BX4" s="797"/>
      <c r="BY4" s="797"/>
      <c r="BZ4" s="259"/>
      <c r="CA4" s="259"/>
      <c r="CB4" s="259"/>
      <c r="CC4" s="259"/>
      <c r="CD4" s="259"/>
      <c r="CE4" s="259"/>
      <c r="CF4" s="259"/>
      <c r="CG4" s="259"/>
      <c r="CH4" s="259"/>
      <c r="CI4" s="259"/>
      <c r="CJ4" s="259"/>
      <c r="CK4" s="259"/>
      <c r="CL4" s="797"/>
      <c r="CM4" s="259"/>
      <c r="CN4" s="259"/>
      <c r="CO4" s="259"/>
      <c r="CP4" s="259"/>
      <c r="CQ4" s="259"/>
      <c r="CR4" s="259"/>
      <c r="CS4" s="259"/>
      <c r="CT4" s="259"/>
      <c r="CU4" s="259"/>
      <c r="CV4" s="259"/>
      <c r="CW4" s="259"/>
      <c r="CX4" s="259"/>
      <c r="CY4" s="799"/>
      <c r="CZ4" s="308"/>
      <c r="DA4" s="259"/>
      <c r="DB4" s="259"/>
      <c r="DC4" s="259"/>
      <c r="DD4" s="259"/>
      <c r="DE4" s="259"/>
      <c r="DF4" s="259"/>
      <c r="DG4" s="259"/>
      <c r="DH4" s="259"/>
      <c r="DI4" s="259"/>
      <c r="DJ4" s="259"/>
      <c r="DK4" s="259"/>
      <c r="DL4" s="799"/>
    </row>
    <row r="5" spans="1:116" s="4" customFormat="1" ht="15" customHeight="1">
      <c r="A5" s="49"/>
      <c r="B5" s="49" t="s">
        <v>453</v>
      </c>
      <c r="C5" s="4" t="s">
        <v>1036</v>
      </c>
      <c r="D5" s="4" t="s">
        <v>1037</v>
      </c>
      <c r="E5" s="274" t="s">
        <v>454</v>
      </c>
      <c r="F5" s="4" t="s">
        <v>1357</v>
      </c>
      <c r="G5" s="292" t="s">
        <v>1792</v>
      </c>
      <c r="H5" s="15">
        <v>424</v>
      </c>
      <c r="I5" s="11"/>
      <c r="J5" s="11"/>
      <c r="K5" s="11"/>
      <c r="L5" s="11"/>
      <c r="M5" s="11"/>
      <c r="N5" s="11"/>
      <c r="O5" s="11"/>
      <c r="P5" s="11"/>
      <c r="Q5" s="26">
        <f t="shared" si="0"/>
        <v>424</v>
      </c>
      <c r="R5" s="15"/>
      <c r="S5" s="11"/>
      <c r="T5" s="11">
        <f>Q5</f>
        <v>424</v>
      </c>
      <c r="U5" s="11"/>
      <c r="V5" s="11"/>
      <c r="W5" s="11"/>
      <c r="X5" s="11"/>
      <c r="Y5" s="11"/>
      <c r="Z5" s="49">
        <f t="shared" si="1"/>
        <v>424</v>
      </c>
      <c r="AA5" s="11">
        <v>200</v>
      </c>
      <c r="AB5" s="11"/>
      <c r="AC5" s="11">
        <v>224</v>
      </c>
      <c r="AD5" s="11"/>
      <c r="AE5" s="11"/>
      <c r="AF5" s="294"/>
      <c r="AG5" s="49">
        <f t="shared" si="4"/>
        <v>0</v>
      </c>
      <c r="AH5" s="15"/>
      <c r="AI5" s="11"/>
      <c r="AJ5" s="11">
        <f t="shared" ref="AJ5:AJ23" si="7">AA5</f>
        <v>200</v>
      </c>
      <c r="AK5" s="11"/>
      <c r="AL5" s="49">
        <f t="shared" ref="AL5:AL43" si="8">AA5-SUM(AH5:AK5)</f>
        <v>0</v>
      </c>
      <c r="AM5" s="15"/>
      <c r="AN5" s="11"/>
      <c r="AO5" s="11"/>
      <c r="AP5" s="11"/>
      <c r="AQ5" s="294"/>
      <c r="AR5" s="49">
        <f t="shared" ref="AR5:AR43" si="9">AD5-SUM(AM5:AQ5)</f>
        <v>0</v>
      </c>
      <c r="AS5" s="15"/>
      <c r="AT5" s="11"/>
      <c r="AU5" s="11"/>
      <c r="AV5" s="11"/>
      <c r="AW5" s="11"/>
      <c r="AX5" s="11"/>
      <c r="AY5" s="11"/>
      <c r="AZ5" s="11"/>
      <c r="BA5" s="11"/>
      <c r="BB5" s="294"/>
      <c r="BC5" s="49">
        <f t="shared" ref="BC5:BC43" si="10">AB5-SUM(AS5:BB5)</f>
        <v>0</v>
      </c>
      <c r="BD5" s="15"/>
      <c r="BE5" s="11"/>
      <c r="BF5" s="11"/>
      <c r="BG5" s="11"/>
      <c r="BH5" s="11"/>
      <c r="BI5" s="11"/>
      <c r="BJ5" s="294"/>
      <c r="BK5" s="49">
        <f t="shared" ref="BK5:BK43" si="11">AF5-SUM(BD5:BJ5)</f>
        <v>0</v>
      </c>
      <c r="BL5" s="15"/>
      <c r="BM5" s="11"/>
      <c r="BN5" s="294"/>
      <c r="BO5" s="11"/>
      <c r="BP5" s="294"/>
      <c r="BQ5" s="49">
        <f t="shared" ref="BQ5:BQ43" si="12">AE5-SUM(BL5:BP5)</f>
        <v>0</v>
      </c>
      <c r="BR5" s="15">
        <f t="shared" si="5"/>
        <v>112</v>
      </c>
      <c r="BS5" s="11">
        <f t="shared" si="6"/>
        <v>112</v>
      </c>
      <c r="BT5" s="11"/>
      <c r="BU5" s="11"/>
      <c r="BV5" s="11"/>
      <c r="BW5" s="294"/>
      <c r="BX5" s="49">
        <f t="shared" ref="BX5:BX43" si="13">AC5-SUM(BR5:BW5)</f>
        <v>0</v>
      </c>
      <c r="BY5" s="49">
        <f t="shared" ref="BY5:BY43" si="14">SUM(AH5:AK5,AM5:AQ5,AS5:BB5,BD5:BJ5,BL5:BP5,BR5:BW5)</f>
        <v>424</v>
      </c>
      <c r="BZ5" s="11"/>
      <c r="CA5" s="11"/>
      <c r="CB5" s="11"/>
      <c r="CC5" s="11"/>
      <c r="CD5" s="11"/>
      <c r="CE5" s="11"/>
      <c r="CF5" s="11"/>
      <c r="CG5" s="11"/>
      <c r="CH5" s="11"/>
      <c r="CI5" s="11"/>
      <c r="CJ5" s="11"/>
      <c r="CK5" s="11"/>
      <c r="CL5" s="49">
        <f t="shared" ref="CL5:CL43" si="15">SUM(BZ5:CK5)</f>
        <v>0</v>
      </c>
      <c r="CM5" s="11"/>
      <c r="CN5" s="11"/>
      <c r="CO5" s="11"/>
      <c r="CP5" s="11"/>
      <c r="CQ5" s="11"/>
      <c r="CR5" s="11"/>
      <c r="CS5" s="11"/>
      <c r="CT5" s="11"/>
      <c r="CU5" s="11"/>
      <c r="CV5" s="11"/>
      <c r="CW5" s="11"/>
      <c r="CX5" s="11"/>
      <c r="CY5" s="26">
        <f t="shared" si="2"/>
        <v>0</v>
      </c>
      <c r="CZ5" s="15"/>
      <c r="DA5" s="11"/>
      <c r="DB5" s="11"/>
      <c r="DC5" s="11"/>
      <c r="DD5" s="11"/>
      <c r="DE5" s="11"/>
      <c r="DF5" s="11"/>
      <c r="DG5" s="11"/>
      <c r="DH5" s="11"/>
      <c r="DI5" s="11"/>
      <c r="DJ5" s="11"/>
      <c r="DK5" s="11"/>
      <c r="DL5" s="26">
        <f t="shared" si="3"/>
        <v>0</v>
      </c>
    </row>
    <row r="6" spans="1:116" s="4" customFormat="1" ht="15" customHeight="1">
      <c r="A6" s="49"/>
      <c r="B6" s="49" t="s">
        <v>455</v>
      </c>
      <c r="C6" s="4" t="s">
        <v>1036</v>
      </c>
      <c r="D6" s="4" t="s">
        <v>1037</v>
      </c>
      <c r="E6" s="274" t="s">
        <v>456</v>
      </c>
      <c r="F6" s="4" t="s">
        <v>1357</v>
      </c>
      <c r="G6" s="292" t="s">
        <v>1792</v>
      </c>
      <c r="H6" s="15">
        <v>170</v>
      </c>
      <c r="I6" s="11"/>
      <c r="J6" s="11"/>
      <c r="K6" s="11"/>
      <c r="L6" s="11"/>
      <c r="M6" s="11"/>
      <c r="N6" s="11"/>
      <c r="O6" s="11"/>
      <c r="P6" s="11"/>
      <c r="Q6" s="26">
        <f t="shared" si="0"/>
        <v>170</v>
      </c>
      <c r="R6" s="15"/>
      <c r="S6" s="11"/>
      <c r="T6" s="11">
        <f>Q6</f>
        <v>170</v>
      </c>
      <c r="U6" s="11"/>
      <c r="V6" s="11"/>
      <c r="W6" s="11"/>
      <c r="X6" s="11"/>
      <c r="Y6" s="11"/>
      <c r="Z6" s="49">
        <f t="shared" si="1"/>
        <v>170</v>
      </c>
      <c r="AA6" s="11">
        <v>50</v>
      </c>
      <c r="AB6" s="11"/>
      <c r="AC6" s="11">
        <v>120</v>
      </c>
      <c r="AD6" s="11"/>
      <c r="AE6" s="11"/>
      <c r="AF6" s="294"/>
      <c r="AG6" s="49">
        <f t="shared" si="4"/>
        <v>0</v>
      </c>
      <c r="AH6" s="15"/>
      <c r="AI6" s="11"/>
      <c r="AJ6" s="11">
        <f t="shared" si="7"/>
        <v>50</v>
      </c>
      <c r="AK6" s="11"/>
      <c r="AL6" s="49">
        <f t="shared" si="8"/>
        <v>0</v>
      </c>
      <c r="AM6" s="15"/>
      <c r="AN6" s="11"/>
      <c r="AO6" s="11"/>
      <c r="AP6" s="11"/>
      <c r="AQ6" s="294"/>
      <c r="AR6" s="49">
        <f t="shared" si="9"/>
        <v>0</v>
      </c>
      <c r="AS6" s="15"/>
      <c r="AT6" s="11"/>
      <c r="AU6" s="11"/>
      <c r="AV6" s="11"/>
      <c r="AW6" s="11"/>
      <c r="AX6" s="11"/>
      <c r="AY6" s="11"/>
      <c r="AZ6" s="11"/>
      <c r="BA6" s="11"/>
      <c r="BB6" s="294"/>
      <c r="BC6" s="49">
        <f t="shared" si="10"/>
        <v>0</v>
      </c>
      <c r="BD6" s="15"/>
      <c r="BE6" s="11"/>
      <c r="BF6" s="11"/>
      <c r="BG6" s="11"/>
      <c r="BH6" s="11"/>
      <c r="BI6" s="11"/>
      <c r="BJ6" s="294"/>
      <c r="BK6" s="49">
        <f t="shared" si="11"/>
        <v>0</v>
      </c>
      <c r="BL6" s="15"/>
      <c r="BM6" s="11"/>
      <c r="BN6" s="294"/>
      <c r="BO6" s="11"/>
      <c r="BP6" s="294"/>
      <c r="BQ6" s="49">
        <f t="shared" si="12"/>
        <v>0</v>
      </c>
      <c r="BR6" s="15">
        <f t="shared" si="5"/>
        <v>60</v>
      </c>
      <c r="BS6" s="11">
        <f t="shared" si="6"/>
        <v>60</v>
      </c>
      <c r="BT6" s="11"/>
      <c r="BU6" s="11"/>
      <c r="BV6" s="11"/>
      <c r="BW6" s="294"/>
      <c r="BX6" s="49">
        <f t="shared" si="13"/>
        <v>0</v>
      </c>
      <c r="BY6" s="49">
        <f t="shared" si="14"/>
        <v>170</v>
      </c>
      <c r="BZ6" s="11"/>
      <c r="CA6" s="11"/>
      <c r="CB6" s="11"/>
      <c r="CC6" s="11"/>
      <c r="CD6" s="11"/>
      <c r="CE6" s="11"/>
      <c r="CF6" s="11"/>
      <c r="CG6" s="11"/>
      <c r="CH6" s="11"/>
      <c r="CI6" s="11"/>
      <c r="CJ6" s="11"/>
      <c r="CK6" s="11"/>
      <c r="CL6" s="49">
        <f t="shared" si="15"/>
        <v>0</v>
      </c>
      <c r="CM6" s="11"/>
      <c r="CN6" s="11"/>
      <c r="CO6" s="11"/>
      <c r="CP6" s="11"/>
      <c r="CQ6" s="11"/>
      <c r="CR6" s="11"/>
      <c r="CS6" s="11"/>
      <c r="CT6" s="11"/>
      <c r="CU6" s="11"/>
      <c r="CV6" s="11"/>
      <c r="CW6" s="11"/>
      <c r="CX6" s="11"/>
      <c r="CY6" s="26">
        <f t="shared" si="2"/>
        <v>0</v>
      </c>
      <c r="CZ6" s="15"/>
      <c r="DA6" s="11"/>
      <c r="DB6" s="11"/>
      <c r="DC6" s="11"/>
      <c r="DD6" s="11"/>
      <c r="DE6" s="11"/>
      <c r="DF6" s="11"/>
      <c r="DG6" s="11"/>
      <c r="DH6" s="11"/>
      <c r="DI6" s="11"/>
      <c r="DJ6" s="11"/>
      <c r="DK6" s="11"/>
      <c r="DL6" s="26">
        <f t="shared" si="3"/>
        <v>0</v>
      </c>
    </row>
    <row r="7" spans="1:116" s="4" customFormat="1" ht="15" customHeight="1">
      <c r="A7" s="49"/>
      <c r="B7" s="49" t="s">
        <v>457</v>
      </c>
      <c r="C7" s="4" t="s">
        <v>1036</v>
      </c>
      <c r="D7" s="4" t="s">
        <v>1037</v>
      </c>
      <c r="E7" s="274" t="s">
        <v>458</v>
      </c>
      <c r="F7" s="4" t="s">
        <v>1357</v>
      </c>
      <c r="G7" s="292" t="s">
        <v>1792</v>
      </c>
      <c r="H7" s="15">
        <v>800</v>
      </c>
      <c r="I7" s="11"/>
      <c r="J7" s="11"/>
      <c r="K7" s="11"/>
      <c r="L7" s="11"/>
      <c r="M7" s="11"/>
      <c r="N7" s="11"/>
      <c r="O7" s="11"/>
      <c r="P7" s="11"/>
      <c r="Q7" s="26">
        <f t="shared" si="0"/>
        <v>800</v>
      </c>
      <c r="R7" s="15"/>
      <c r="S7" s="11"/>
      <c r="T7" s="11">
        <f t="shared" ref="T7:T20" si="16">Q7</f>
        <v>800</v>
      </c>
      <c r="U7" s="11"/>
      <c r="V7" s="11"/>
      <c r="W7" s="11"/>
      <c r="X7" s="11"/>
      <c r="Y7" s="11"/>
      <c r="Z7" s="49">
        <f t="shared" si="1"/>
        <v>800</v>
      </c>
      <c r="AA7" s="11">
        <v>200</v>
      </c>
      <c r="AB7" s="11"/>
      <c r="AC7" s="11">
        <v>600</v>
      </c>
      <c r="AD7" s="11"/>
      <c r="AE7" s="11"/>
      <c r="AF7" s="294"/>
      <c r="AG7" s="49">
        <f t="shared" si="4"/>
        <v>0</v>
      </c>
      <c r="AH7" s="15"/>
      <c r="AI7" s="11"/>
      <c r="AJ7" s="11">
        <f t="shared" si="7"/>
        <v>200</v>
      </c>
      <c r="AK7" s="11"/>
      <c r="AL7" s="49">
        <f t="shared" si="8"/>
        <v>0</v>
      </c>
      <c r="AM7" s="15"/>
      <c r="AN7" s="11"/>
      <c r="AO7" s="11"/>
      <c r="AP7" s="11"/>
      <c r="AQ7" s="294"/>
      <c r="AR7" s="49">
        <f t="shared" si="9"/>
        <v>0</v>
      </c>
      <c r="AS7" s="15"/>
      <c r="AT7" s="11"/>
      <c r="AU7" s="11"/>
      <c r="AV7" s="11"/>
      <c r="AW7" s="11"/>
      <c r="AX7" s="11"/>
      <c r="AY7" s="11"/>
      <c r="AZ7" s="11"/>
      <c r="BA7" s="11"/>
      <c r="BB7" s="294"/>
      <c r="BC7" s="49">
        <f t="shared" si="10"/>
        <v>0</v>
      </c>
      <c r="BD7" s="15"/>
      <c r="BE7" s="11"/>
      <c r="BF7" s="11"/>
      <c r="BG7" s="11"/>
      <c r="BH7" s="11"/>
      <c r="BI7" s="11"/>
      <c r="BJ7" s="294"/>
      <c r="BK7" s="49">
        <f t="shared" si="11"/>
        <v>0</v>
      </c>
      <c r="BL7" s="15"/>
      <c r="BM7" s="11"/>
      <c r="BN7" s="294"/>
      <c r="BO7" s="11"/>
      <c r="BP7" s="294"/>
      <c r="BQ7" s="49">
        <f t="shared" si="12"/>
        <v>0</v>
      </c>
      <c r="BR7" s="15">
        <f t="shared" si="5"/>
        <v>300</v>
      </c>
      <c r="BS7" s="11">
        <f t="shared" si="6"/>
        <v>300</v>
      </c>
      <c r="BT7" s="11"/>
      <c r="BU7" s="11"/>
      <c r="BV7" s="11"/>
      <c r="BW7" s="294"/>
      <c r="BX7" s="49">
        <f t="shared" si="13"/>
        <v>0</v>
      </c>
      <c r="BY7" s="49">
        <f t="shared" si="14"/>
        <v>800</v>
      </c>
      <c r="BZ7" s="11"/>
      <c r="CA7" s="11"/>
      <c r="CB7" s="11"/>
      <c r="CC7" s="11"/>
      <c r="CD7" s="11"/>
      <c r="CE7" s="11"/>
      <c r="CF7" s="11"/>
      <c r="CG7" s="11"/>
      <c r="CH7" s="11"/>
      <c r="CI7" s="11"/>
      <c r="CJ7" s="11"/>
      <c r="CK7" s="11"/>
      <c r="CL7" s="49">
        <f t="shared" si="15"/>
        <v>0</v>
      </c>
      <c r="CM7" s="11"/>
      <c r="CN7" s="11"/>
      <c r="CO7" s="11"/>
      <c r="CP7" s="11"/>
      <c r="CQ7" s="11"/>
      <c r="CR7" s="11"/>
      <c r="CS7" s="11"/>
      <c r="CT7" s="11"/>
      <c r="CU7" s="11"/>
      <c r="CV7" s="11"/>
      <c r="CW7" s="11"/>
      <c r="CX7" s="11"/>
      <c r="CY7" s="26">
        <f t="shared" si="2"/>
        <v>0</v>
      </c>
      <c r="CZ7" s="15"/>
      <c r="DA7" s="11"/>
      <c r="DB7" s="11"/>
      <c r="DC7" s="11"/>
      <c r="DD7" s="11"/>
      <c r="DE7" s="11"/>
      <c r="DF7" s="11"/>
      <c r="DG7" s="11"/>
      <c r="DH7" s="11"/>
      <c r="DI7" s="11"/>
      <c r="DJ7" s="11"/>
      <c r="DK7" s="11"/>
      <c r="DL7" s="26">
        <f t="shared" si="3"/>
        <v>0</v>
      </c>
    </row>
    <row r="8" spans="1:116" s="4" customFormat="1" ht="15" customHeight="1">
      <c r="A8" s="49"/>
      <c r="B8" s="49" t="s">
        <v>459</v>
      </c>
      <c r="C8" s="4" t="s">
        <v>1036</v>
      </c>
      <c r="D8" s="4" t="s">
        <v>1037</v>
      </c>
      <c r="E8" s="274" t="s">
        <v>460</v>
      </c>
      <c r="F8" s="4" t="s">
        <v>1357</v>
      </c>
      <c r="G8" s="292" t="s">
        <v>1792</v>
      </c>
      <c r="H8" s="308">
        <v>760</v>
      </c>
      <c r="I8" s="11"/>
      <c r="J8" s="11"/>
      <c r="K8" s="11"/>
      <c r="L8" s="11"/>
      <c r="M8" s="11"/>
      <c r="N8" s="11"/>
      <c r="O8" s="11"/>
      <c r="P8" s="11"/>
      <c r="Q8" s="26">
        <f t="shared" si="0"/>
        <v>760</v>
      </c>
      <c r="R8" s="15"/>
      <c r="S8" s="11"/>
      <c r="T8" s="11">
        <f t="shared" si="16"/>
        <v>760</v>
      </c>
      <c r="U8" s="11"/>
      <c r="V8" s="11"/>
      <c r="W8" s="11"/>
      <c r="X8" s="11"/>
      <c r="Y8" s="11"/>
      <c r="Z8" s="49">
        <f t="shared" si="1"/>
        <v>760</v>
      </c>
      <c r="AA8" s="11">
        <v>200</v>
      </c>
      <c r="AB8" s="11"/>
      <c r="AC8" s="11">
        <v>560</v>
      </c>
      <c r="AD8" s="11"/>
      <c r="AE8" s="11"/>
      <c r="AF8" s="294"/>
      <c r="AG8" s="49">
        <f t="shared" si="4"/>
        <v>0</v>
      </c>
      <c r="AH8" s="15"/>
      <c r="AI8" s="11"/>
      <c r="AJ8" s="11">
        <f t="shared" si="7"/>
        <v>200</v>
      </c>
      <c r="AK8" s="11"/>
      <c r="AL8" s="49">
        <f t="shared" si="8"/>
        <v>0</v>
      </c>
      <c r="AM8" s="15"/>
      <c r="AN8" s="11"/>
      <c r="AO8" s="11"/>
      <c r="AP8" s="11"/>
      <c r="AQ8" s="294"/>
      <c r="AR8" s="49">
        <f t="shared" si="9"/>
        <v>0</v>
      </c>
      <c r="AS8" s="15"/>
      <c r="AT8" s="11"/>
      <c r="AU8" s="11"/>
      <c r="AV8" s="11"/>
      <c r="AW8" s="11"/>
      <c r="AX8" s="11"/>
      <c r="AY8" s="11"/>
      <c r="AZ8" s="11"/>
      <c r="BA8" s="11"/>
      <c r="BB8" s="294"/>
      <c r="BC8" s="49">
        <f t="shared" si="10"/>
        <v>0</v>
      </c>
      <c r="BD8" s="15"/>
      <c r="BE8" s="11"/>
      <c r="BF8" s="11"/>
      <c r="BG8" s="11"/>
      <c r="BH8" s="11"/>
      <c r="BI8" s="11"/>
      <c r="BJ8" s="294"/>
      <c r="BK8" s="49">
        <f t="shared" si="11"/>
        <v>0</v>
      </c>
      <c r="BL8" s="15"/>
      <c r="BM8" s="11"/>
      <c r="BN8" s="294"/>
      <c r="BO8" s="11"/>
      <c r="BP8" s="294"/>
      <c r="BQ8" s="49">
        <f t="shared" si="12"/>
        <v>0</v>
      </c>
      <c r="BR8" s="15">
        <f t="shared" si="5"/>
        <v>280</v>
      </c>
      <c r="BS8" s="11">
        <f t="shared" si="6"/>
        <v>280</v>
      </c>
      <c r="BT8" s="11"/>
      <c r="BU8" s="11"/>
      <c r="BV8" s="11"/>
      <c r="BW8" s="294"/>
      <c r="BX8" s="49">
        <f t="shared" si="13"/>
        <v>0</v>
      </c>
      <c r="BY8" s="49">
        <f t="shared" si="14"/>
        <v>760</v>
      </c>
      <c r="BZ8" s="11"/>
      <c r="CA8" s="11"/>
      <c r="CB8" s="11"/>
      <c r="CC8" s="11"/>
      <c r="CD8" s="11"/>
      <c r="CE8" s="11"/>
      <c r="CF8" s="11"/>
      <c r="CG8" s="11"/>
      <c r="CH8" s="11"/>
      <c r="CI8" s="11"/>
      <c r="CJ8" s="11"/>
      <c r="CK8" s="11"/>
      <c r="CL8" s="49">
        <f t="shared" si="15"/>
        <v>0</v>
      </c>
      <c r="CM8" s="11"/>
      <c r="CN8" s="11"/>
      <c r="CO8" s="11"/>
      <c r="CP8" s="11"/>
      <c r="CQ8" s="11"/>
      <c r="CR8" s="11"/>
      <c r="CS8" s="11"/>
      <c r="CT8" s="11"/>
      <c r="CU8" s="11"/>
      <c r="CV8" s="11"/>
      <c r="CW8" s="11"/>
      <c r="CX8" s="11"/>
      <c r="CY8" s="26">
        <f t="shared" si="2"/>
        <v>0</v>
      </c>
      <c r="CZ8" s="15"/>
      <c r="DA8" s="11"/>
      <c r="DB8" s="11"/>
      <c r="DC8" s="11"/>
      <c r="DD8" s="11"/>
      <c r="DE8" s="11"/>
      <c r="DF8" s="11"/>
      <c r="DG8" s="11"/>
      <c r="DH8" s="11"/>
      <c r="DI8" s="11"/>
      <c r="DJ8" s="11"/>
      <c r="DK8" s="11"/>
      <c r="DL8" s="26">
        <f t="shared" si="3"/>
        <v>0</v>
      </c>
    </row>
    <row r="9" spans="1:116" s="4" customFormat="1" ht="15" customHeight="1">
      <c r="A9" s="49"/>
      <c r="B9" s="49" t="s">
        <v>461</v>
      </c>
      <c r="C9" s="4" t="s">
        <v>1036</v>
      </c>
      <c r="D9" s="4" t="s">
        <v>1037</v>
      </c>
      <c r="E9" s="274" t="s">
        <v>462</v>
      </c>
      <c r="F9" s="4" t="s">
        <v>1357</v>
      </c>
      <c r="G9" s="292" t="s">
        <v>1792</v>
      </c>
      <c r="H9" s="15">
        <v>900</v>
      </c>
      <c r="I9" s="11"/>
      <c r="J9" s="11"/>
      <c r="K9" s="11"/>
      <c r="L9" s="11"/>
      <c r="M9" s="11"/>
      <c r="N9" s="11"/>
      <c r="O9" s="11"/>
      <c r="P9" s="11"/>
      <c r="Q9" s="26">
        <f t="shared" si="0"/>
        <v>900</v>
      </c>
      <c r="R9" s="15"/>
      <c r="S9" s="11"/>
      <c r="T9" s="11">
        <f>Q9</f>
        <v>900</v>
      </c>
      <c r="U9" s="11"/>
      <c r="V9" s="11"/>
      <c r="W9" s="11"/>
      <c r="X9" s="11"/>
      <c r="Y9" s="11"/>
      <c r="Z9" s="49">
        <f t="shared" si="1"/>
        <v>900</v>
      </c>
      <c r="AA9" s="11">
        <v>100</v>
      </c>
      <c r="AB9" s="11"/>
      <c r="AC9" s="11">
        <v>800</v>
      </c>
      <c r="AD9" s="11"/>
      <c r="AE9" s="11"/>
      <c r="AF9" s="294"/>
      <c r="AG9" s="49">
        <f t="shared" si="4"/>
        <v>0</v>
      </c>
      <c r="AH9" s="15"/>
      <c r="AI9" s="11"/>
      <c r="AJ9" s="11">
        <f t="shared" si="7"/>
        <v>100</v>
      </c>
      <c r="AK9" s="11"/>
      <c r="AL9" s="49">
        <f t="shared" si="8"/>
        <v>0</v>
      </c>
      <c r="AM9" s="15"/>
      <c r="AN9" s="11"/>
      <c r="AO9" s="11"/>
      <c r="AP9" s="11"/>
      <c r="AQ9" s="294"/>
      <c r="AR9" s="49">
        <f t="shared" si="9"/>
        <v>0</v>
      </c>
      <c r="AS9" s="15"/>
      <c r="AT9" s="11"/>
      <c r="AU9" s="11"/>
      <c r="AV9" s="11"/>
      <c r="AW9" s="11"/>
      <c r="AX9" s="11"/>
      <c r="AY9" s="11"/>
      <c r="AZ9" s="11"/>
      <c r="BA9" s="11"/>
      <c r="BB9" s="294"/>
      <c r="BC9" s="49">
        <f t="shared" si="10"/>
        <v>0</v>
      </c>
      <c r="BD9" s="15"/>
      <c r="BE9" s="11"/>
      <c r="BF9" s="11"/>
      <c r="BG9" s="11"/>
      <c r="BH9" s="11"/>
      <c r="BI9" s="11"/>
      <c r="BJ9" s="294"/>
      <c r="BK9" s="49">
        <f t="shared" si="11"/>
        <v>0</v>
      </c>
      <c r="BL9" s="15"/>
      <c r="BM9" s="11"/>
      <c r="BN9" s="294"/>
      <c r="BO9" s="11"/>
      <c r="BP9" s="294"/>
      <c r="BQ9" s="49">
        <f t="shared" si="12"/>
        <v>0</v>
      </c>
      <c r="BR9" s="15">
        <f t="shared" si="5"/>
        <v>400</v>
      </c>
      <c r="BS9" s="11">
        <f t="shared" si="6"/>
        <v>400</v>
      </c>
      <c r="BT9" s="11"/>
      <c r="BU9" s="11"/>
      <c r="BV9" s="11"/>
      <c r="BW9" s="294"/>
      <c r="BX9" s="49">
        <f t="shared" si="13"/>
        <v>0</v>
      </c>
      <c r="BY9" s="49">
        <f t="shared" si="14"/>
        <v>900</v>
      </c>
      <c r="BZ9" s="11"/>
      <c r="CA9" s="11"/>
      <c r="CB9" s="11"/>
      <c r="CC9" s="11"/>
      <c r="CD9" s="11"/>
      <c r="CE9" s="11"/>
      <c r="CF9" s="11"/>
      <c r="CG9" s="11"/>
      <c r="CH9" s="11"/>
      <c r="CI9" s="11"/>
      <c r="CJ9" s="11"/>
      <c r="CK9" s="11"/>
      <c r="CL9" s="49">
        <f t="shared" si="15"/>
        <v>0</v>
      </c>
      <c r="CM9" s="11"/>
      <c r="CN9" s="11"/>
      <c r="CO9" s="11"/>
      <c r="CP9" s="11"/>
      <c r="CQ9" s="11"/>
      <c r="CR9" s="11"/>
      <c r="CS9" s="11"/>
      <c r="CT9" s="11"/>
      <c r="CU9" s="11"/>
      <c r="CV9" s="11"/>
      <c r="CW9" s="11"/>
      <c r="CX9" s="11"/>
      <c r="CY9" s="26">
        <f t="shared" si="2"/>
        <v>0</v>
      </c>
      <c r="CZ9" s="15"/>
      <c r="DA9" s="11"/>
      <c r="DB9" s="11"/>
      <c r="DC9" s="11"/>
      <c r="DD9" s="11"/>
      <c r="DE9" s="11"/>
      <c r="DF9" s="11"/>
      <c r="DG9" s="11"/>
      <c r="DH9" s="11"/>
      <c r="DI9" s="11"/>
      <c r="DJ9" s="11"/>
      <c r="DK9" s="11"/>
      <c r="DL9" s="26">
        <f t="shared" si="3"/>
        <v>0</v>
      </c>
    </row>
    <row r="10" spans="1:116" s="4" customFormat="1" ht="15" customHeight="1">
      <c r="A10" s="49"/>
      <c r="B10" s="49" t="s">
        <v>463</v>
      </c>
      <c r="C10" s="4" t="s">
        <v>1036</v>
      </c>
      <c r="D10" s="4" t="s">
        <v>1037</v>
      </c>
      <c r="E10" s="274" t="s">
        <v>464</v>
      </c>
      <c r="F10" s="4" t="s">
        <v>1357</v>
      </c>
      <c r="G10" s="292" t="s">
        <v>1792</v>
      </c>
      <c r="H10" s="308">
        <v>950</v>
      </c>
      <c r="I10" s="11"/>
      <c r="J10" s="11"/>
      <c r="K10" s="11"/>
      <c r="L10" s="11"/>
      <c r="M10" s="11"/>
      <c r="N10" s="11"/>
      <c r="O10" s="11"/>
      <c r="P10" s="11"/>
      <c r="Q10" s="26">
        <f t="shared" si="0"/>
        <v>950</v>
      </c>
      <c r="R10" s="15"/>
      <c r="S10" s="11"/>
      <c r="T10" s="11">
        <f t="shared" si="16"/>
        <v>950</v>
      </c>
      <c r="U10" s="11"/>
      <c r="V10" s="11"/>
      <c r="W10" s="11"/>
      <c r="X10" s="11"/>
      <c r="Y10" s="11"/>
      <c r="Z10" s="49">
        <f t="shared" si="1"/>
        <v>950</v>
      </c>
      <c r="AA10" s="11">
        <v>200</v>
      </c>
      <c r="AB10" s="11"/>
      <c r="AC10" s="11">
        <v>750</v>
      </c>
      <c r="AD10" s="11"/>
      <c r="AE10" s="11"/>
      <c r="AF10" s="294"/>
      <c r="AG10" s="49">
        <f t="shared" si="4"/>
        <v>0</v>
      </c>
      <c r="AH10" s="15"/>
      <c r="AI10" s="11"/>
      <c r="AJ10" s="11">
        <f t="shared" si="7"/>
        <v>200</v>
      </c>
      <c r="AK10" s="11"/>
      <c r="AL10" s="49">
        <f t="shared" si="8"/>
        <v>0</v>
      </c>
      <c r="AM10" s="15"/>
      <c r="AN10" s="11"/>
      <c r="AO10" s="11"/>
      <c r="AP10" s="11"/>
      <c r="AQ10" s="294"/>
      <c r="AR10" s="49">
        <f t="shared" si="9"/>
        <v>0</v>
      </c>
      <c r="AS10" s="15"/>
      <c r="AT10" s="11"/>
      <c r="AU10" s="11"/>
      <c r="AV10" s="11"/>
      <c r="AW10" s="11"/>
      <c r="AX10" s="11"/>
      <c r="AY10" s="11"/>
      <c r="AZ10" s="11"/>
      <c r="BA10" s="11"/>
      <c r="BB10" s="294"/>
      <c r="BC10" s="49">
        <f t="shared" si="10"/>
        <v>0</v>
      </c>
      <c r="BD10" s="15"/>
      <c r="BE10" s="11"/>
      <c r="BF10" s="11"/>
      <c r="BG10" s="11"/>
      <c r="BH10" s="11"/>
      <c r="BI10" s="11"/>
      <c r="BJ10" s="294"/>
      <c r="BK10" s="49">
        <f t="shared" si="11"/>
        <v>0</v>
      </c>
      <c r="BL10" s="15"/>
      <c r="BM10" s="11"/>
      <c r="BN10" s="294"/>
      <c r="BO10" s="11"/>
      <c r="BP10" s="294"/>
      <c r="BQ10" s="49">
        <f t="shared" si="12"/>
        <v>0</v>
      </c>
      <c r="BR10" s="15">
        <f t="shared" si="5"/>
        <v>375</v>
      </c>
      <c r="BS10" s="11">
        <f t="shared" si="6"/>
        <v>375</v>
      </c>
      <c r="BT10" s="11"/>
      <c r="BU10" s="11"/>
      <c r="BV10" s="11"/>
      <c r="BW10" s="294"/>
      <c r="BX10" s="49">
        <f t="shared" si="13"/>
        <v>0</v>
      </c>
      <c r="BY10" s="49">
        <f t="shared" si="14"/>
        <v>950</v>
      </c>
      <c r="BZ10" s="11"/>
      <c r="CA10" s="11"/>
      <c r="CB10" s="11"/>
      <c r="CC10" s="11"/>
      <c r="CD10" s="11"/>
      <c r="CE10" s="11"/>
      <c r="CF10" s="11"/>
      <c r="CG10" s="11"/>
      <c r="CH10" s="11"/>
      <c r="CI10" s="11"/>
      <c r="CJ10" s="11"/>
      <c r="CK10" s="11"/>
      <c r="CL10" s="49">
        <f t="shared" si="15"/>
        <v>0</v>
      </c>
      <c r="CM10" s="11"/>
      <c r="CN10" s="11"/>
      <c r="CO10" s="11"/>
      <c r="CP10" s="11"/>
      <c r="CQ10" s="11"/>
      <c r="CR10" s="11"/>
      <c r="CS10" s="11"/>
      <c r="CT10" s="11"/>
      <c r="CU10" s="11"/>
      <c r="CV10" s="11"/>
      <c r="CW10" s="11"/>
      <c r="CX10" s="11"/>
      <c r="CY10" s="26">
        <f>SUM(CM10:CX10)</f>
        <v>0</v>
      </c>
      <c r="CZ10" s="15"/>
      <c r="DA10" s="11"/>
      <c r="DB10" s="11"/>
      <c r="DC10" s="11"/>
      <c r="DD10" s="11"/>
      <c r="DE10" s="11"/>
      <c r="DF10" s="11"/>
      <c r="DG10" s="11"/>
      <c r="DH10" s="11"/>
      <c r="DI10" s="11"/>
      <c r="DJ10" s="11"/>
      <c r="DK10" s="11"/>
      <c r="DL10" s="26">
        <f t="shared" si="3"/>
        <v>0</v>
      </c>
    </row>
    <row r="11" spans="1:116" s="4" customFormat="1" ht="15" customHeight="1">
      <c r="A11" s="49"/>
      <c r="B11" s="49" t="s">
        <v>465</v>
      </c>
      <c r="C11" s="4" t="s">
        <v>1036</v>
      </c>
      <c r="D11" s="4" t="s">
        <v>1037</v>
      </c>
      <c r="E11" s="274" t="s">
        <v>466</v>
      </c>
      <c r="F11" s="4" t="s">
        <v>1357</v>
      </c>
      <c r="G11" s="292" t="s">
        <v>1792</v>
      </c>
      <c r="H11" s="15">
        <v>440</v>
      </c>
      <c r="I11" s="11"/>
      <c r="J11" s="11"/>
      <c r="K11" s="11"/>
      <c r="L11" s="11"/>
      <c r="M11" s="11"/>
      <c r="N11" s="11"/>
      <c r="O11" s="11"/>
      <c r="P11" s="11"/>
      <c r="Q11" s="26">
        <f t="shared" si="0"/>
        <v>440</v>
      </c>
      <c r="R11" s="15"/>
      <c r="S11" s="11"/>
      <c r="T11" s="11">
        <f t="shared" si="16"/>
        <v>440</v>
      </c>
      <c r="U11" s="11"/>
      <c r="V11" s="11"/>
      <c r="W11" s="11"/>
      <c r="X11" s="11"/>
      <c r="Y11" s="11"/>
      <c r="Z11" s="49">
        <f t="shared" si="1"/>
        <v>440</v>
      </c>
      <c r="AA11" s="11">
        <v>200</v>
      </c>
      <c r="AB11" s="11"/>
      <c r="AC11" s="11">
        <v>240</v>
      </c>
      <c r="AD11" s="11"/>
      <c r="AE11" s="11"/>
      <c r="AF11" s="294"/>
      <c r="AG11" s="49">
        <f t="shared" si="4"/>
        <v>0</v>
      </c>
      <c r="AH11" s="15"/>
      <c r="AI11" s="11"/>
      <c r="AJ11" s="11">
        <f t="shared" si="7"/>
        <v>200</v>
      </c>
      <c r="AK11" s="11"/>
      <c r="AL11" s="49">
        <f t="shared" si="8"/>
        <v>0</v>
      </c>
      <c r="AM11" s="15"/>
      <c r="AN11" s="11"/>
      <c r="AO11" s="11"/>
      <c r="AP11" s="11"/>
      <c r="AQ11" s="294"/>
      <c r="AR11" s="49">
        <f t="shared" si="9"/>
        <v>0</v>
      </c>
      <c r="AS11" s="15"/>
      <c r="AT11" s="11"/>
      <c r="AU11" s="11"/>
      <c r="AV11" s="11"/>
      <c r="AW11" s="11"/>
      <c r="AX11" s="11"/>
      <c r="AY11" s="11"/>
      <c r="AZ11" s="11"/>
      <c r="BA11" s="11"/>
      <c r="BB11" s="294"/>
      <c r="BC11" s="49">
        <f t="shared" si="10"/>
        <v>0</v>
      </c>
      <c r="BD11" s="15"/>
      <c r="BE11" s="11"/>
      <c r="BF11" s="11"/>
      <c r="BG11" s="11"/>
      <c r="BH11" s="11"/>
      <c r="BI11" s="11"/>
      <c r="BJ11" s="294"/>
      <c r="BK11" s="49">
        <f t="shared" si="11"/>
        <v>0</v>
      </c>
      <c r="BL11" s="15"/>
      <c r="BM11" s="11"/>
      <c r="BN11" s="294"/>
      <c r="BO11" s="11"/>
      <c r="BP11" s="294"/>
      <c r="BQ11" s="49">
        <f t="shared" si="12"/>
        <v>0</v>
      </c>
      <c r="BR11" s="15">
        <f t="shared" si="5"/>
        <v>120</v>
      </c>
      <c r="BS11" s="11">
        <f t="shared" si="6"/>
        <v>120</v>
      </c>
      <c r="BT11" s="11"/>
      <c r="BU11" s="11"/>
      <c r="BV11" s="11"/>
      <c r="BW11" s="294"/>
      <c r="BX11" s="49">
        <f t="shared" si="13"/>
        <v>0</v>
      </c>
      <c r="BY11" s="49">
        <f t="shared" si="14"/>
        <v>440</v>
      </c>
      <c r="BZ11" s="11"/>
      <c r="CA11" s="11"/>
      <c r="CB11" s="11"/>
      <c r="CC11" s="11"/>
      <c r="CD11" s="11"/>
      <c r="CE11" s="11"/>
      <c r="CF11" s="11"/>
      <c r="CG11" s="11"/>
      <c r="CH11" s="11"/>
      <c r="CI11" s="11"/>
      <c r="CJ11" s="11"/>
      <c r="CK11" s="11"/>
      <c r="CL11" s="49">
        <f t="shared" si="15"/>
        <v>0</v>
      </c>
      <c r="CM11" s="11"/>
      <c r="CN11" s="11"/>
      <c r="CO11" s="11"/>
      <c r="CP11" s="11"/>
      <c r="CQ11" s="11"/>
      <c r="CR11" s="11"/>
      <c r="CS11" s="11"/>
      <c r="CT11" s="11"/>
      <c r="CU11" s="11"/>
      <c r="CV11" s="11"/>
      <c r="CW11" s="11"/>
      <c r="CX11" s="11"/>
      <c r="CY11" s="26">
        <f>SUM(CM11:CX11)</f>
        <v>0</v>
      </c>
      <c r="CZ11" s="15"/>
      <c r="DA11" s="11"/>
      <c r="DB11" s="11"/>
      <c r="DC11" s="11"/>
      <c r="DD11" s="11"/>
      <c r="DE11" s="11"/>
      <c r="DF11" s="11"/>
      <c r="DG11" s="11"/>
      <c r="DH11" s="11"/>
      <c r="DI11" s="11"/>
      <c r="DJ11" s="11"/>
      <c r="DK11" s="11"/>
      <c r="DL11" s="26">
        <f t="shared" si="3"/>
        <v>0</v>
      </c>
    </row>
    <row r="12" spans="1:116" s="4" customFormat="1" ht="15" customHeight="1">
      <c r="A12" s="49"/>
      <c r="B12" s="49" t="s">
        <v>467</v>
      </c>
      <c r="C12" s="4" t="s">
        <v>1036</v>
      </c>
      <c r="D12" s="4" t="s">
        <v>1037</v>
      </c>
      <c r="E12" s="274" t="s">
        <v>468</v>
      </c>
      <c r="F12" s="4" t="s">
        <v>1357</v>
      </c>
      <c r="G12" s="292" t="s">
        <v>1792</v>
      </c>
      <c r="H12" s="15">
        <v>700</v>
      </c>
      <c r="I12" s="11"/>
      <c r="J12" s="11"/>
      <c r="K12" s="11"/>
      <c r="L12" s="11"/>
      <c r="M12" s="11"/>
      <c r="N12" s="11"/>
      <c r="O12" s="11"/>
      <c r="P12" s="11"/>
      <c r="Q12" s="26">
        <f t="shared" si="0"/>
        <v>700</v>
      </c>
      <c r="R12" s="15"/>
      <c r="S12" s="11"/>
      <c r="T12" s="11">
        <f t="shared" si="16"/>
        <v>700</v>
      </c>
      <c r="U12" s="11"/>
      <c r="V12" s="11"/>
      <c r="W12" s="11"/>
      <c r="X12" s="11"/>
      <c r="Y12" s="11"/>
      <c r="Z12" s="49">
        <f t="shared" si="1"/>
        <v>700</v>
      </c>
      <c r="AA12" s="11">
        <v>100</v>
      </c>
      <c r="AB12" s="11"/>
      <c r="AC12" s="11">
        <v>600</v>
      </c>
      <c r="AD12" s="11"/>
      <c r="AE12" s="11"/>
      <c r="AF12" s="294"/>
      <c r="AG12" s="49">
        <f t="shared" si="4"/>
        <v>0</v>
      </c>
      <c r="AH12" s="15"/>
      <c r="AI12" s="11"/>
      <c r="AJ12" s="11">
        <f t="shared" si="7"/>
        <v>100</v>
      </c>
      <c r="AK12" s="11"/>
      <c r="AL12" s="49">
        <f t="shared" si="8"/>
        <v>0</v>
      </c>
      <c r="AM12" s="15"/>
      <c r="AN12" s="11"/>
      <c r="AO12" s="11"/>
      <c r="AP12" s="11"/>
      <c r="AQ12" s="294"/>
      <c r="AR12" s="49">
        <f t="shared" si="9"/>
        <v>0</v>
      </c>
      <c r="AS12" s="15"/>
      <c r="AT12" s="11"/>
      <c r="AU12" s="11"/>
      <c r="AV12" s="11"/>
      <c r="AW12" s="11"/>
      <c r="AX12" s="11"/>
      <c r="AY12" s="11"/>
      <c r="AZ12" s="11"/>
      <c r="BA12" s="11"/>
      <c r="BB12" s="294"/>
      <c r="BC12" s="49">
        <f t="shared" si="10"/>
        <v>0</v>
      </c>
      <c r="BD12" s="15"/>
      <c r="BE12" s="11"/>
      <c r="BF12" s="11"/>
      <c r="BG12" s="11"/>
      <c r="BH12" s="11"/>
      <c r="BI12" s="11"/>
      <c r="BJ12" s="294"/>
      <c r="BK12" s="49">
        <f t="shared" si="11"/>
        <v>0</v>
      </c>
      <c r="BL12" s="15"/>
      <c r="BM12" s="11"/>
      <c r="BN12" s="294"/>
      <c r="BO12" s="11"/>
      <c r="BP12" s="294"/>
      <c r="BQ12" s="49">
        <f t="shared" si="12"/>
        <v>0</v>
      </c>
      <c r="BR12" s="15">
        <f t="shared" si="5"/>
        <v>300</v>
      </c>
      <c r="BS12" s="11">
        <f t="shared" si="6"/>
        <v>300</v>
      </c>
      <c r="BT12" s="11"/>
      <c r="BU12" s="11"/>
      <c r="BV12" s="11"/>
      <c r="BW12" s="294"/>
      <c r="BX12" s="49">
        <f t="shared" si="13"/>
        <v>0</v>
      </c>
      <c r="BY12" s="49">
        <f t="shared" si="14"/>
        <v>700</v>
      </c>
      <c r="BZ12" s="11"/>
      <c r="CA12" s="11"/>
      <c r="CB12" s="11"/>
      <c r="CC12" s="11"/>
      <c r="CD12" s="11"/>
      <c r="CE12" s="11"/>
      <c r="CF12" s="11"/>
      <c r="CG12" s="11"/>
      <c r="CH12" s="11"/>
      <c r="CI12" s="11"/>
      <c r="CJ12" s="11"/>
      <c r="CK12" s="11"/>
      <c r="CL12" s="49">
        <f t="shared" si="15"/>
        <v>0</v>
      </c>
      <c r="CM12" s="11"/>
      <c r="CN12" s="11"/>
      <c r="CO12" s="11"/>
      <c r="CP12" s="11"/>
      <c r="CQ12" s="11"/>
      <c r="CR12" s="11"/>
      <c r="CS12" s="11"/>
      <c r="CT12" s="11"/>
      <c r="CU12" s="11"/>
      <c r="CV12" s="11"/>
      <c r="CW12" s="11"/>
      <c r="CX12" s="11"/>
      <c r="CY12" s="26">
        <f t="shared" si="2"/>
        <v>0</v>
      </c>
      <c r="CZ12" s="15"/>
      <c r="DA12" s="11"/>
      <c r="DB12" s="11"/>
      <c r="DC12" s="11"/>
      <c r="DD12" s="11"/>
      <c r="DE12" s="11"/>
      <c r="DF12" s="11"/>
      <c r="DG12" s="11"/>
      <c r="DH12" s="11"/>
      <c r="DI12" s="11"/>
      <c r="DJ12" s="11"/>
      <c r="DK12" s="11"/>
      <c r="DL12" s="26">
        <f t="shared" si="3"/>
        <v>0</v>
      </c>
    </row>
    <row r="13" spans="1:116" s="4" customFormat="1" ht="15" customHeight="1">
      <c r="A13" s="49"/>
      <c r="B13" s="49" t="s">
        <v>469</v>
      </c>
      <c r="C13" s="4" t="s">
        <v>1036</v>
      </c>
      <c r="D13" s="4" t="s">
        <v>1037</v>
      </c>
      <c r="E13" s="274" t="s">
        <v>470</v>
      </c>
      <c r="F13" s="4" t="s">
        <v>1357</v>
      </c>
      <c r="G13" s="292" t="s">
        <v>1792</v>
      </c>
      <c r="H13" s="15">
        <v>6075</v>
      </c>
      <c r="I13" s="11"/>
      <c r="J13" s="11"/>
      <c r="K13" s="11"/>
      <c r="L13" s="11"/>
      <c r="M13" s="11"/>
      <c r="N13" s="11"/>
      <c r="O13" s="11"/>
      <c r="P13" s="11"/>
      <c r="Q13" s="26">
        <f t="shared" si="0"/>
        <v>6075</v>
      </c>
      <c r="R13" s="15">
        <v>1300</v>
      </c>
      <c r="S13" s="11"/>
      <c r="T13" s="11">
        <f>Q13-R13</f>
        <v>4775</v>
      </c>
      <c r="U13" s="11"/>
      <c r="V13" s="11"/>
      <c r="W13" s="11"/>
      <c r="X13" s="11"/>
      <c r="Y13" s="11"/>
      <c r="Z13" s="49">
        <f t="shared" si="1"/>
        <v>6075</v>
      </c>
      <c r="AA13" s="11">
        <v>775</v>
      </c>
      <c r="AB13" s="11"/>
      <c r="AC13" s="11">
        <v>4000</v>
      </c>
      <c r="AD13" s="11"/>
      <c r="AE13" s="11"/>
      <c r="AF13" s="294"/>
      <c r="AG13" s="49">
        <f t="shared" si="4"/>
        <v>0</v>
      </c>
      <c r="AH13" s="15"/>
      <c r="AI13" s="11"/>
      <c r="AJ13" s="11">
        <f t="shared" si="7"/>
        <v>775</v>
      </c>
      <c r="AK13" s="11"/>
      <c r="AL13" s="49">
        <f t="shared" si="8"/>
        <v>0</v>
      </c>
      <c r="AM13" s="15"/>
      <c r="AN13" s="11"/>
      <c r="AO13" s="11"/>
      <c r="AP13" s="11"/>
      <c r="AQ13" s="294"/>
      <c r="AR13" s="49">
        <f t="shared" si="9"/>
        <v>0</v>
      </c>
      <c r="AS13" s="15"/>
      <c r="AT13" s="11"/>
      <c r="AU13" s="11"/>
      <c r="AV13" s="11"/>
      <c r="AW13" s="11"/>
      <c r="AX13" s="11"/>
      <c r="AY13" s="11"/>
      <c r="AZ13" s="11"/>
      <c r="BA13" s="11"/>
      <c r="BB13" s="294"/>
      <c r="BC13" s="49">
        <f t="shared" si="10"/>
        <v>0</v>
      </c>
      <c r="BD13" s="15"/>
      <c r="BE13" s="11"/>
      <c r="BF13" s="11"/>
      <c r="BG13" s="11"/>
      <c r="BH13" s="11"/>
      <c r="BI13" s="11"/>
      <c r="BJ13" s="294"/>
      <c r="BK13" s="49">
        <f t="shared" si="11"/>
        <v>0</v>
      </c>
      <c r="BL13" s="15"/>
      <c r="BM13" s="11"/>
      <c r="BN13" s="294"/>
      <c r="BO13" s="11"/>
      <c r="BP13" s="294"/>
      <c r="BQ13" s="49">
        <f t="shared" si="12"/>
        <v>0</v>
      </c>
      <c r="BR13" s="15">
        <f t="shared" si="5"/>
        <v>2000</v>
      </c>
      <c r="BS13" s="11">
        <f t="shared" si="6"/>
        <v>2000</v>
      </c>
      <c r="BT13" s="11"/>
      <c r="BU13" s="11"/>
      <c r="BV13" s="11"/>
      <c r="BW13" s="294"/>
      <c r="BX13" s="49">
        <f t="shared" si="13"/>
        <v>0</v>
      </c>
      <c r="BY13" s="49">
        <f t="shared" si="14"/>
        <v>4775</v>
      </c>
      <c r="BZ13" s="11"/>
      <c r="CA13" s="11"/>
      <c r="CB13" s="11"/>
      <c r="CC13" s="11"/>
      <c r="CD13" s="11"/>
      <c r="CE13" s="11"/>
      <c r="CF13" s="11"/>
      <c r="CG13" s="11"/>
      <c r="CH13" s="11"/>
      <c r="CI13" s="11"/>
      <c r="CJ13" s="11"/>
      <c r="CK13" s="11"/>
      <c r="CL13" s="49">
        <f t="shared" si="15"/>
        <v>0</v>
      </c>
      <c r="CM13" s="11"/>
      <c r="CN13" s="11"/>
      <c r="CO13" s="11"/>
      <c r="CP13" s="11"/>
      <c r="CQ13" s="11"/>
      <c r="CR13" s="11"/>
      <c r="CS13" s="11"/>
      <c r="CT13" s="11"/>
      <c r="CU13" s="11"/>
      <c r="CV13" s="11"/>
      <c r="CW13" s="11"/>
      <c r="CX13" s="11"/>
      <c r="CY13" s="26">
        <f t="shared" si="2"/>
        <v>0</v>
      </c>
      <c r="CZ13" s="15"/>
      <c r="DA13" s="11"/>
      <c r="DB13" s="11"/>
      <c r="DC13" s="11"/>
      <c r="DD13" s="11"/>
      <c r="DE13" s="11"/>
      <c r="DF13" s="11"/>
      <c r="DG13" s="11"/>
      <c r="DH13" s="11"/>
      <c r="DI13" s="11"/>
      <c r="DJ13" s="11"/>
      <c r="DK13" s="11"/>
      <c r="DL13" s="26">
        <f t="shared" si="3"/>
        <v>0</v>
      </c>
    </row>
    <row r="14" spans="1:116" s="4" customFormat="1" ht="15" customHeight="1">
      <c r="A14" s="49">
        <v>440</v>
      </c>
      <c r="B14" s="49" t="s">
        <v>471</v>
      </c>
      <c r="C14" s="4" t="s">
        <v>1036</v>
      </c>
      <c r="D14" s="4" t="s">
        <v>1037</v>
      </c>
      <c r="E14" s="274" t="s">
        <v>472</v>
      </c>
      <c r="F14" s="4" t="s">
        <v>1357</v>
      </c>
      <c r="G14" s="292" t="s">
        <v>1792</v>
      </c>
      <c r="H14" s="15">
        <v>440</v>
      </c>
      <c r="I14" s="11"/>
      <c r="J14" s="11"/>
      <c r="K14" s="11"/>
      <c r="L14" s="11"/>
      <c r="M14" s="11"/>
      <c r="N14" s="11"/>
      <c r="O14" s="11"/>
      <c r="P14" s="11"/>
      <c r="Q14" s="26">
        <f t="shared" si="0"/>
        <v>440</v>
      </c>
      <c r="R14" s="15"/>
      <c r="S14" s="11"/>
      <c r="T14" s="11">
        <f t="shared" si="16"/>
        <v>440</v>
      </c>
      <c r="U14" s="11"/>
      <c r="V14" s="11"/>
      <c r="W14" s="11"/>
      <c r="X14" s="11"/>
      <c r="Y14" s="11"/>
      <c r="Z14" s="49">
        <f t="shared" si="1"/>
        <v>440</v>
      </c>
      <c r="AA14" s="11">
        <v>200</v>
      </c>
      <c r="AB14" s="11"/>
      <c r="AC14" s="11">
        <v>240</v>
      </c>
      <c r="AD14" s="11"/>
      <c r="AE14" s="11"/>
      <c r="AF14" s="294"/>
      <c r="AG14" s="49">
        <f t="shared" si="4"/>
        <v>0</v>
      </c>
      <c r="AH14" s="15"/>
      <c r="AI14" s="11"/>
      <c r="AJ14" s="11">
        <f t="shared" si="7"/>
        <v>200</v>
      </c>
      <c r="AK14" s="11"/>
      <c r="AL14" s="49">
        <f t="shared" si="8"/>
        <v>0</v>
      </c>
      <c r="AM14" s="15"/>
      <c r="AN14" s="11"/>
      <c r="AO14" s="11"/>
      <c r="AP14" s="11"/>
      <c r="AQ14" s="294"/>
      <c r="AR14" s="49">
        <f t="shared" si="9"/>
        <v>0</v>
      </c>
      <c r="AS14" s="15"/>
      <c r="AT14" s="11"/>
      <c r="AU14" s="11"/>
      <c r="AV14" s="11"/>
      <c r="AW14" s="11"/>
      <c r="AX14" s="11"/>
      <c r="AY14" s="11"/>
      <c r="AZ14" s="11"/>
      <c r="BA14" s="11"/>
      <c r="BB14" s="294"/>
      <c r="BC14" s="49">
        <f t="shared" si="10"/>
        <v>0</v>
      </c>
      <c r="BD14" s="15"/>
      <c r="BE14" s="11"/>
      <c r="BF14" s="11"/>
      <c r="BG14" s="11"/>
      <c r="BH14" s="11"/>
      <c r="BI14" s="11"/>
      <c r="BJ14" s="294"/>
      <c r="BK14" s="49">
        <f t="shared" si="11"/>
        <v>0</v>
      </c>
      <c r="BL14" s="15"/>
      <c r="BM14" s="11"/>
      <c r="BN14" s="294"/>
      <c r="BO14" s="11"/>
      <c r="BP14" s="294"/>
      <c r="BQ14" s="49">
        <f t="shared" si="12"/>
        <v>0</v>
      </c>
      <c r="BR14" s="15">
        <f t="shared" si="5"/>
        <v>120</v>
      </c>
      <c r="BS14" s="11">
        <f t="shared" si="6"/>
        <v>120</v>
      </c>
      <c r="BT14" s="11"/>
      <c r="BU14" s="11"/>
      <c r="BV14" s="11"/>
      <c r="BW14" s="294"/>
      <c r="BX14" s="49">
        <f t="shared" si="13"/>
        <v>0</v>
      </c>
      <c r="BY14" s="49">
        <f t="shared" si="14"/>
        <v>440</v>
      </c>
      <c r="BZ14" s="11"/>
      <c r="CA14" s="11"/>
      <c r="CB14" s="11"/>
      <c r="CC14" s="11"/>
      <c r="CD14" s="11"/>
      <c r="CE14" s="11"/>
      <c r="CF14" s="11"/>
      <c r="CG14" s="11"/>
      <c r="CH14" s="11"/>
      <c r="CI14" s="11"/>
      <c r="CJ14" s="11"/>
      <c r="CK14" s="11"/>
      <c r="CL14" s="49">
        <f t="shared" si="15"/>
        <v>0</v>
      </c>
      <c r="CM14" s="11"/>
      <c r="CN14" s="11"/>
      <c r="CO14" s="11"/>
      <c r="CP14" s="11"/>
      <c r="CQ14" s="11"/>
      <c r="CR14" s="11"/>
      <c r="CS14" s="11"/>
      <c r="CT14" s="11"/>
      <c r="CU14" s="11"/>
      <c r="CV14" s="11"/>
      <c r="CW14" s="11"/>
      <c r="CX14" s="11"/>
      <c r="CY14" s="26">
        <f t="shared" si="2"/>
        <v>0</v>
      </c>
      <c r="CZ14" s="15"/>
      <c r="DA14" s="11"/>
      <c r="DB14" s="11"/>
      <c r="DC14" s="11"/>
      <c r="DD14" s="11"/>
      <c r="DE14" s="11"/>
      <c r="DF14" s="11"/>
      <c r="DG14" s="11"/>
      <c r="DH14" s="11"/>
      <c r="DI14" s="11"/>
      <c r="DJ14" s="11"/>
      <c r="DK14" s="11"/>
      <c r="DL14" s="26">
        <f t="shared" si="3"/>
        <v>0</v>
      </c>
    </row>
    <row r="15" spans="1:116" s="4" customFormat="1" ht="15" customHeight="1">
      <c r="A15" s="49"/>
      <c r="B15" s="49" t="s">
        <v>572</v>
      </c>
      <c r="C15" s="4" t="s">
        <v>1036</v>
      </c>
      <c r="D15" s="4" t="s">
        <v>1037</v>
      </c>
      <c r="E15" s="274" t="s">
        <v>1038</v>
      </c>
      <c r="F15" s="4" t="s">
        <v>1357</v>
      </c>
      <c r="G15" s="292" t="s">
        <v>1792</v>
      </c>
      <c r="H15" s="15">
        <v>1030</v>
      </c>
      <c r="I15" s="11"/>
      <c r="J15" s="11"/>
      <c r="K15" s="11"/>
      <c r="L15" s="11"/>
      <c r="M15" s="11"/>
      <c r="N15" s="11"/>
      <c r="O15" s="11"/>
      <c r="P15" s="11"/>
      <c r="Q15" s="26">
        <f t="shared" si="0"/>
        <v>1030</v>
      </c>
      <c r="R15" s="15">
        <v>830</v>
      </c>
      <c r="S15" s="11"/>
      <c r="T15" s="11">
        <f>Q15-R15</f>
        <v>200</v>
      </c>
      <c r="U15" s="11"/>
      <c r="V15" s="11"/>
      <c r="W15" s="11"/>
      <c r="X15" s="11"/>
      <c r="Y15" s="11"/>
      <c r="Z15" s="49">
        <f>SUM(R15:Y15)</f>
        <v>1030</v>
      </c>
      <c r="AA15" s="11">
        <v>200</v>
      </c>
      <c r="AB15" s="11"/>
      <c r="AC15" s="11"/>
      <c r="AD15" s="11"/>
      <c r="AE15" s="11"/>
      <c r="AF15" s="294"/>
      <c r="AG15" s="49">
        <f t="shared" si="4"/>
        <v>0</v>
      </c>
      <c r="AH15" s="15"/>
      <c r="AI15" s="11"/>
      <c r="AJ15" s="11">
        <f t="shared" si="7"/>
        <v>200</v>
      </c>
      <c r="AK15" s="11"/>
      <c r="AL15" s="49">
        <f t="shared" si="8"/>
        <v>0</v>
      </c>
      <c r="AM15" s="15"/>
      <c r="AN15" s="11"/>
      <c r="AO15" s="11"/>
      <c r="AP15" s="11"/>
      <c r="AQ15" s="294"/>
      <c r="AR15" s="49">
        <f t="shared" si="9"/>
        <v>0</v>
      </c>
      <c r="AS15" s="15"/>
      <c r="AT15" s="11"/>
      <c r="AU15" s="11"/>
      <c r="AV15" s="11"/>
      <c r="AW15" s="11"/>
      <c r="AX15" s="11"/>
      <c r="AY15" s="11"/>
      <c r="AZ15" s="11"/>
      <c r="BA15" s="11"/>
      <c r="BB15" s="294"/>
      <c r="BC15" s="49">
        <f t="shared" si="10"/>
        <v>0</v>
      </c>
      <c r="BD15" s="15"/>
      <c r="BE15" s="11"/>
      <c r="BF15" s="11"/>
      <c r="BG15" s="11"/>
      <c r="BH15" s="11"/>
      <c r="BI15" s="11"/>
      <c r="BJ15" s="294"/>
      <c r="BK15" s="49">
        <f t="shared" si="11"/>
        <v>0</v>
      </c>
      <c r="BL15" s="15"/>
      <c r="BM15" s="11"/>
      <c r="BN15" s="294"/>
      <c r="BO15" s="11"/>
      <c r="BP15" s="294"/>
      <c r="BQ15" s="49">
        <f t="shared" si="12"/>
        <v>0</v>
      </c>
      <c r="BR15" s="15">
        <f t="shared" si="5"/>
        <v>0</v>
      </c>
      <c r="BS15" s="11">
        <f t="shared" si="6"/>
        <v>0</v>
      </c>
      <c r="BT15" s="11"/>
      <c r="BU15" s="11"/>
      <c r="BV15" s="11"/>
      <c r="BW15" s="294"/>
      <c r="BX15" s="49">
        <f t="shared" si="13"/>
        <v>0</v>
      </c>
      <c r="BY15" s="49">
        <f t="shared" si="14"/>
        <v>200</v>
      </c>
      <c r="BZ15" s="11"/>
      <c r="CA15" s="11"/>
      <c r="CB15" s="11"/>
      <c r="CC15" s="11"/>
      <c r="CD15" s="11"/>
      <c r="CE15" s="11"/>
      <c r="CF15" s="11"/>
      <c r="CG15" s="11"/>
      <c r="CH15" s="11"/>
      <c r="CI15" s="11"/>
      <c r="CJ15" s="11"/>
      <c r="CK15" s="11"/>
      <c r="CL15" s="49">
        <f t="shared" si="15"/>
        <v>0</v>
      </c>
      <c r="CM15" s="11"/>
      <c r="CN15" s="11"/>
      <c r="CO15" s="11"/>
      <c r="CP15" s="11"/>
      <c r="CQ15" s="11"/>
      <c r="CR15" s="11"/>
      <c r="CS15" s="11"/>
      <c r="CT15" s="11"/>
      <c r="CU15" s="11"/>
      <c r="CV15" s="11"/>
      <c r="CW15" s="11"/>
      <c r="CX15" s="11"/>
      <c r="CY15" s="26">
        <f t="shared" si="2"/>
        <v>0</v>
      </c>
      <c r="CZ15" s="15"/>
      <c r="DA15" s="11"/>
      <c r="DB15" s="11"/>
      <c r="DC15" s="11"/>
      <c r="DD15" s="11"/>
      <c r="DE15" s="11"/>
      <c r="DF15" s="11"/>
      <c r="DG15" s="11"/>
      <c r="DH15" s="11"/>
      <c r="DI15" s="11"/>
      <c r="DJ15" s="11"/>
      <c r="DK15" s="11"/>
      <c r="DL15" s="26">
        <f t="shared" si="3"/>
        <v>0</v>
      </c>
    </row>
    <row r="16" spans="1:116" s="4" customFormat="1" ht="15" customHeight="1">
      <c r="A16" s="49"/>
      <c r="B16" s="49" t="s">
        <v>572</v>
      </c>
      <c r="C16" s="4" t="s">
        <v>1036</v>
      </c>
      <c r="D16" s="4" t="s">
        <v>1037</v>
      </c>
      <c r="E16" s="274" t="s">
        <v>1041</v>
      </c>
      <c r="F16" s="4" t="s">
        <v>1357</v>
      </c>
      <c r="G16" s="292"/>
      <c r="H16" s="15">
        <v>600</v>
      </c>
      <c r="I16" s="11"/>
      <c r="J16" s="11"/>
      <c r="K16" s="11"/>
      <c r="L16" s="11"/>
      <c r="M16" s="11"/>
      <c r="N16" s="11"/>
      <c r="O16" s="11"/>
      <c r="P16" s="11"/>
      <c r="Q16" s="26">
        <f t="shared" si="0"/>
        <v>600</v>
      </c>
      <c r="R16" s="15"/>
      <c r="S16" s="11"/>
      <c r="T16" s="11">
        <f>Q16</f>
        <v>600</v>
      </c>
      <c r="U16" s="11"/>
      <c r="V16" s="11"/>
      <c r="W16" s="11"/>
      <c r="X16" s="11"/>
      <c r="Y16" s="11"/>
      <c r="Z16" s="49">
        <f>SUM(R16:Y16)</f>
        <v>600</v>
      </c>
      <c r="AA16" s="11"/>
      <c r="AB16" s="11"/>
      <c r="AC16" s="11">
        <v>600</v>
      </c>
      <c r="AD16" s="11"/>
      <c r="AE16" s="11"/>
      <c r="AF16" s="294"/>
      <c r="AG16" s="49">
        <f>T16-SUM(AA16:AF16)</f>
        <v>0</v>
      </c>
      <c r="AH16" s="15"/>
      <c r="AI16" s="11"/>
      <c r="AJ16" s="11"/>
      <c r="AK16" s="11"/>
      <c r="AL16" s="49"/>
      <c r="AM16" s="15"/>
      <c r="AN16" s="11"/>
      <c r="AO16" s="11"/>
      <c r="AP16" s="11"/>
      <c r="AQ16" s="294"/>
      <c r="AR16" s="49"/>
      <c r="AS16" s="15"/>
      <c r="AT16" s="11"/>
      <c r="AU16" s="11"/>
      <c r="AV16" s="11"/>
      <c r="AW16" s="11"/>
      <c r="AX16" s="11"/>
      <c r="AY16" s="11"/>
      <c r="AZ16" s="11"/>
      <c r="BA16" s="11"/>
      <c r="BB16" s="294"/>
      <c r="BC16" s="49"/>
      <c r="BD16" s="15"/>
      <c r="BE16" s="11"/>
      <c r="BF16" s="11"/>
      <c r="BG16" s="11"/>
      <c r="BH16" s="11"/>
      <c r="BI16" s="11"/>
      <c r="BJ16" s="294"/>
      <c r="BK16" s="49"/>
      <c r="BL16" s="15"/>
      <c r="BM16" s="11"/>
      <c r="BN16" s="294"/>
      <c r="BO16" s="11"/>
      <c r="BP16" s="294"/>
      <c r="BQ16" s="49"/>
      <c r="BR16" s="15"/>
      <c r="BS16" s="11"/>
      <c r="BT16" s="11"/>
      <c r="BU16" s="11"/>
      <c r="BV16" s="11"/>
      <c r="BW16" s="294"/>
      <c r="BX16" s="49"/>
      <c r="BY16" s="49"/>
      <c r="BZ16" s="11"/>
      <c r="CA16" s="11"/>
      <c r="CB16" s="11"/>
      <c r="CC16" s="11"/>
      <c r="CD16" s="11"/>
      <c r="CE16" s="11"/>
      <c r="CF16" s="11"/>
      <c r="CG16" s="11"/>
      <c r="CH16" s="11"/>
      <c r="CI16" s="11"/>
      <c r="CJ16" s="11"/>
      <c r="CK16" s="11"/>
      <c r="CL16" s="49"/>
      <c r="CM16" s="11"/>
      <c r="CN16" s="11"/>
      <c r="CO16" s="11"/>
      <c r="CP16" s="11"/>
      <c r="CQ16" s="11"/>
      <c r="CR16" s="11"/>
      <c r="CS16" s="11"/>
      <c r="CT16" s="11"/>
      <c r="CU16" s="11"/>
      <c r="CV16" s="11"/>
      <c r="CW16" s="11"/>
      <c r="CX16" s="11"/>
      <c r="CY16" s="26"/>
      <c r="CZ16" s="15"/>
      <c r="DA16" s="11"/>
      <c r="DB16" s="11"/>
      <c r="DC16" s="11"/>
      <c r="DD16" s="11"/>
      <c r="DE16" s="11"/>
      <c r="DF16" s="11"/>
      <c r="DG16" s="11"/>
      <c r="DH16" s="11"/>
      <c r="DI16" s="11"/>
      <c r="DJ16" s="11"/>
      <c r="DK16" s="11"/>
      <c r="DL16" s="26"/>
    </row>
    <row r="17" spans="1:116" s="13" customFormat="1" ht="15" customHeight="1">
      <c r="A17" s="49"/>
      <c r="B17" s="49" t="s">
        <v>572</v>
      </c>
      <c r="C17" s="13" t="s">
        <v>1036</v>
      </c>
      <c r="D17" s="13" t="s">
        <v>1037</v>
      </c>
      <c r="E17" s="819" t="s">
        <v>473</v>
      </c>
      <c r="F17" s="13" t="s">
        <v>1357</v>
      </c>
      <c r="G17" s="302"/>
      <c r="H17" s="15">
        <v>3016</v>
      </c>
      <c r="I17" s="11"/>
      <c r="J17" s="11"/>
      <c r="K17" s="11"/>
      <c r="L17" s="11"/>
      <c r="Q17" s="26">
        <f t="shared" si="0"/>
        <v>3016</v>
      </c>
      <c r="R17" s="15"/>
      <c r="S17" s="11"/>
      <c r="T17" s="11">
        <f>Q17</f>
        <v>3016</v>
      </c>
      <c r="U17" s="11"/>
      <c r="V17" s="11"/>
      <c r="W17" s="11"/>
      <c r="X17" s="11"/>
      <c r="Y17" s="11"/>
      <c r="Z17" s="302">
        <f>SUM(R17:Y17)</f>
        <v>3016</v>
      </c>
      <c r="AA17" s="11"/>
      <c r="AB17" s="11"/>
      <c r="AC17" s="11">
        <v>3016</v>
      </c>
      <c r="AD17" s="11"/>
      <c r="AE17" s="11"/>
      <c r="AF17" s="294"/>
      <c r="AG17" s="302">
        <f>T17-SUM(AA17:AF17)</f>
        <v>0</v>
      </c>
      <c r="AH17" s="15"/>
      <c r="AI17" s="11"/>
      <c r="AJ17" s="11"/>
      <c r="AK17" s="11"/>
      <c r="AL17" s="302"/>
      <c r="AM17" s="15"/>
      <c r="AN17" s="11"/>
      <c r="AO17" s="11"/>
      <c r="AP17" s="11"/>
      <c r="AQ17" s="294"/>
      <c r="AR17" s="302"/>
      <c r="AS17" s="15"/>
      <c r="AT17" s="11"/>
      <c r="AU17" s="11"/>
      <c r="AV17" s="11"/>
      <c r="AW17" s="11"/>
      <c r="AX17" s="11"/>
      <c r="AY17" s="11"/>
      <c r="AZ17" s="11"/>
      <c r="BA17" s="11"/>
      <c r="BB17" s="294"/>
      <c r="BC17" s="302"/>
      <c r="BD17" s="309"/>
      <c r="BJ17" s="157"/>
      <c r="BK17" s="302"/>
      <c r="BL17" s="309"/>
      <c r="BN17" s="157"/>
      <c r="BP17" s="157"/>
      <c r="BQ17" s="302"/>
      <c r="BR17" s="309"/>
      <c r="BW17" s="157"/>
      <c r="BX17" s="302"/>
      <c r="BY17" s="302"/>
      <c r="CL17" s="302"/>
      <c r="CY17" s="157"/>
      <c r="CZ17" s="309"/>
      <c r="DL17" s="157"/>
    </row>
    <row r="18" spans="1:116" s="4" customFormat="1" ht="15" customHeight="1">
      <c r="A18" s="49"/>
      <c r="B18" s="49" t="s">
        <v>572</v>
      </c>
      <c r="C18" s="4" t="s">
        <v>1036</v>
      </c>
      <c r="D18" s="4" t="s">
        <v>1037</v>
      </c>
      <c r="E18" s="274" t="s">
        <v>1039</v>
      </c>
      <c r="F18" s="4" t="s">
        <v>1357</v>
      </c>
      <c r="G18" s="292"/>
      <c r="H18" s="15">
        <v>800</v>
      </c>
      <c r="I18" s="11"/>
      <c r="J18" s="11"/>
      <c r="K18" s="11"/>
      <c r="L18" s="11"/>
      <c r="M18" s="11"/>
      <c r="N18" s="11"/>
      <c r="O18" s="11"/>
      <c r="P18" s="11"/>
      <c r="Q18" s="26">
        <f t="shared" si="0"/>
        <v>800</v>
      </c>
      <c r="R18" s="15"/>
      <c r="S18" s="11"/>
      <c r="T18" s="11">
        <f t="shared" si="16"/>
        <v>800</v>
      </c>
      <c r="U18" s="11"/>
      <c r="V18" s="11"/>
      <c r="W18" s="11"/>
      <c r="X18" s="11"/>
      <c r="Y18" s="11"/>
      <c r="Z18" s="49">
        <f t="shared" si="1"/>
        <v>800</v>
      </c>
      <c r="AA18" s="11">
        <v>800</v>
      </c>
      <c r="AB18" s="11"/>
      <c r="AC18" s="11"/>
      <c r="AD18" s="11"/>
      <c r="AE18" s="11"/>
      <c r="AF18" s="294"/>
      <c r="AG18" s="49">
        <f t="shared" si="4"/>
        <v>0</v>
      </c>
      <c r="AH18" s="15"/>
      <c r="AI18" s="11"/>
      <c r="AJ18" s="11">
        <f t="shared" si="7"/>
        <v>800</v>
      </c>
      <c r="AK18" s="11"/>
      <c r="AL18" s="49">
        <f t="shared" si="8"/>
        <v>0</v>
      </c>
      <c r="AM18" s="15"/>
      <c r="AN18" s="11"/>
      <c r="AO18" s="11"/>
      <c r="AP18" s="11"/>
      <c r="AQ18" s="294"/>
      <c r="AR18" s="49">
        <f t="shared" si="9"/>
        <v>0</v>
      </c>
      <c r="AS18" s="15"/>
      <c r="AT18" s="11"/>
      <c r="AU18" s="11"/>
      <c r="AV18" s="11"/>
      <c r="AW18" s="11"/>
      <c r="AX18" s="11"/>
      <c r="AY18" s="11"/>
      <c r="AZ18" s="11"/>
      <c r="BA18" s="11"/>
      <c r="BB18" s="294"/>
      <c r="BC18" s="49">
        <f t="shared" si="10"/>
        <v>0</v>
      </c>
      <c r="BD18" s="15"/>
      <c r="BE18" s="11"/>
      <c r="BF18" s="11"/>
      <c r="BG18" s="11"/>
      <c r="BH18" s="11"/>
      <c r="BI18" s="11"/>
      <c r="BJ18" s="294"/>
      <c r="BK18" s="49">
        <f t="shared" si="11"/>
        <v>0</v>
      </c>
      <c r="BL18" s="15"/>
      <c r="BM18" s="11"/>
      <c r="BN18" s="294"/>
      <c r="BO18" s="11"/>
      <c r="BP18" s="294"/>
      <c r="BQ18" s="49">
        <f t="shared" si="12"/>
        <v>0</v>
      </c>
      <c r="BR18" s="15">
        <f t="shared" si="5"/>
        <v>0</v>
      </c>
      <c r="BS18" s="11">
        <f t="shared" si="6"/>
        <v>0</v>
      </c>
      <c r="BT18" s="11"/>
      <c r="BU18" s="11"/>
      <c r="BV18" s="11"/>
      <c r="BW18" s="294"/>
      <c r="BX18" s="49">
        <f t="shared" si="13"/>
        <v>0</v>
      </c>
      <c r="BY18" s="49">
        <f t="shared" si="14"/>
        <v>800</v>
      </c>
      <c r="BZ18" s="11"/>
      <c r="CA18" s="11"/>
      <c r="CB18" s="11"/>
      <c r="CC18" s="11"/>
      <c r="CD18" s="11"/>
      <c r="CE18" s="11"/>
      <c r="CF18" s="11"/>
      <c r="CG18" s="11"/>
      <c r="CH18" s="11"/>
      <c r="CI18" s="11"/>
      <c r="CJ18" s="11"/>
      <c r="CK18" s="11"/>
      <c r="CL18" s="49">
        <f t="shared" si="15"/>
        <v>0</v>
      </c>
      <c r="CM18" s="11"/>
      <c r="CN18" s="11"/>
      <c r="CO18" s="11"/>
      <c r="CP18" s="11"/>
      <c r="CQ18" s="11"/>
      <c r="CR18" s="11"/>
      <c r="CS18" s="11"/>
      <c r="CT18" s="11"/>
      <c r="CU18" s="11"/>
      <c r="CV18" s="11"/>
      <c r="CW18" s="11"/>
      <c r="CX18" s="11"/>
      <c r="CY18" s="26">
        <f t="shared" si="2"/>
        <v>0</v>
      </c>
      <c r="CZ18" s="15"/>
      <c r="DA18" s="11"/>
      <c r="DB18" s="11"/>
      <c r="DC18" s="11"/>
      <c r="DD18" s="11"/>
      <c r="DE18" s="11"/>
      <c r="DF18" s="11"/>
      <c r="DG18" s="11"/>
      <c r="DH18" s="11"/>
      <c r="DI18" s="11"/>
      <c r="DJ18" s="11"/>
      <c r="DK18" s="11"/>
      <c r="DL18" s="26">
        <f t="shared" si="3"/>
        <v>0</v>
      </c>
    </row>
    <row r="19" spans="1:116" s="4" customFormat="1" ht="15" customHeight="1">
      <c r="A19" s="49"/>
      <c r="B19" s="49" t="s">
        <v>572</v>
      </c>
      <c r="C19" s="4" t="s">
        <v>1036</v>
      </c>
      <c r="D19" s="4" t="s">
        <v>1037</v>
      </c>
      <c r="E19" s="274" t="s">
        <v>1040</v>
      </c>
      <c r="F19" s="4" t="s">
        <v>1357</v>
      </c>
      <c r="G19" s="292"/>
      <c r="H19" s="15">
        <v>800</v>
      </c>
      <c r="I19" s="11"/>
      <c r="J19" s="11"/>
      <c r="K19" s="11"/>
      <c r="L19" s="11"/>
      <c r="M19" s="11"/>
      <c r="N19" s="11"/>
      <c r="O19" s="11"/>
      <c r="P19" s="11"/>
      <c r="Q19" s="26">
        <f t="shared" si="0"/>
        <v>800</v>
      </c>
      <c r="R19" s="15"/>
      <c r="S19" s="11"/>
      <c r="T19" s="11">
        <f t="shared" si="16"/>
        <v>800</v>
      </c>
      <c r="U19" s="11"/>
      <c r="V19" s="11"/>
      <c r="W19" s="11"/>
      <c r="X19" s="11"/>
      <c r="Y19" s="11"/>
      <c r="Z19" s="49">
        <f t="shared" si="1"/>
        <v>800</v>
      </c>
      <c r="AA19" s="11">
        <v>800</v>
      </c>
      <c r="AB19" s="11"/>
      <c r="AC19" s="11"/>
      <c r="AD19" s="11"/>
      <c r="AE19" s="11"/>
      <c r="AF19" s="294"/>
      <c r="AG19" s="49">
        <f t="shared" si="4"/>
        <v>0</v>
      </c>
      <c r="AH19" s="15"/>
      <c r="AI19" s="11"/>
      <c r="AJ19" s="11">
        <f t="shared" si="7"/>
        <v>800</v>
      </c>
      <c r="AK19" s="11"/>
      <c r="AL19" s="49">
        <f t="shared" si="8"/>
        <v>0</v>
      </c>
      <c r="AM19" s="15"/>
      <c r="AN19" s="11"/>
      <c r="AO19" s="11"/>
      <c r="AP19" s="11"/>
      <c r="AQ19" s="294"/>
      <c r="AR19" s="49">
        <f t="shared" si="9"/>
        <v>0</v>
      </c>
      <c r="AS19" s="15"/>
      <c r="AT19" s="11"/>
      <c r="AU19" s="11"/>
      <c r="AV19" s="11"/>
      <c r="AW19" s="11"/>
      <c r="AX19" s="11"/>
      <c r="AY19" s="11"/>
      <c r="AZ19" s="11"/>
      <c r="BA19" s="11"/>
      <c r="BB19" s="294"/>
      <c r="BC19" s="49">
        <f t="shared" si="10"/>
        <v>0</v>
      </c>
      <c r="BD19" s="15"/>
      <c r="BE19" s="11"/>
      <c r="BF19" s="11"/>
      <c r="BG19" s="11"/>
      <c r="BH19" s="11"/>
      <c r="BI19" s="11"/>
      <c r="BJ19" s="294"/>
      <c r="BK19" s="49">
        <f t="shared" si="11"/>
        <v>0</v>
      </c>
      <c r="BL19" s="15"/>
      <c r="BM19" s="11"/>
      <c r="BN19" s="294"/>
      <c r="BO19" s="11"/>
      <c r="BP19" s="294"/>
      <c r="BQ19" s="49">
        <f t="shared" si="12"/>
        <v>0</v>
      </c>
      <c r="BR19" s="15">
        <f t="shared" si="5"/>
        <v>0</v>
      </c>
      <c r="BS19" s="11">
        <f t="shared" si="6"/>
        <v>0</v>
      </c>
      <c r="BT19" s="11"/>
      <c r="BU19" s="11"/>
      <c r="BV19" s="11"/>
      <c r="BW19" s="294"/>
      <c r="BX19" s="49">
        <f t="shared" si="13"/>
        <v>0</v>
      </c>
      <c r="BY19" s="49">
        <f t="shared" si="14"/>
        <v>800</v>
      </c>
      <c r="BZ19" s="11"/>
      <c r="CA19" s="11"/>
      <c r="CB19" s="11"/>
      <c r="CC19" s="11"/>
      <c r="CD19" s="11"/>
      <c r="CE19" s="11"/>
      <c r="CF19" s="11"/>
      <c r="CG19" s="11"/>
      <c r="CH19" s="11"/>
      <c r="CI19" s="11"/>
      <c r="CJ19" s="11"/>
      <c r="CK19" s="11"/>
      <c r="CL19" s="49">
        <f t="shared" si="15"/>
        <v>0</v>
      </c>
      <c r="CM19" s="11"/>
      <c r="CN19" s="11"/>
      <c r="CO19" s="11"/>
      <c r="CP19" s="11"/>
      <c r="CQ19" s="11"/>
      <c r="CR19" s="11"/>
      <c r="CS19" s="11"/>
      <c r="CT19" s="11"/>
      <c r="CU19" s="11"/>
      <c r="CV19" s="11"/>
      <c r="CW19" s="11"/>
      <c r="CX19" s="11"/>
      <c r="CY19" s="26">
        <f t="shared" si="2"/>
        <v>0</v>
      </c>
      <c r="CZ19" s="15"/>
      <c r="DA19" s="11"/>
      <c r="DB19" s="11"/>
      <c r="DC19" s="11"/>
      <c r="DD19" s="11"/>
      <c r="DE19" s="11"/>
      <c r="DF19" s="11"/>
      <c r="DG19" s="11"/>
      <c r="DH19" s="11"/>
      <c r="DI19" s="11"/>
      <c r="DJ19" s="11"/>
      <c r="DK19" s="11"/>
      <c r="DL19" s="26">
        <f t="shared" si="3"/>
        <v>0</v>
      </c>
    </row>
    <row r="20" spans="1:116" s="4" customFormat="1" ht="15" customHeight="1">
      <c r="A20" s="49"/>
      <c r="B20" s="49" t="s">
        <v>572</v>
      </c>
      <c r="C20" s="4" t="s">
        <v>1036</v>
      </c>
      <c r="D20" s="4" t="s">
        <v>1037</v>
      </c>
      <c r="E20" s="274" t="s">
        <v>474</v>
      </c>
      <c r="F20" s="4" t="s">
        <v>1357</v>
      </c>
      <c r="G20" s="292"/>
      <c r="H20" s="15">
        <v>290</v>
      </c>
      <c r="I20" s="11"/>
      <c r="J20" s="11"/>
      <c r="K20" s="11"/>
      <c r="L20" s="11"/>
      <c r="M20" s="11"/>
      <c r="N20" s="11"/>
      <c r="O20" s="11"/>
      <c r="P20" s="11"/>
      <c r="Q20" s="26">
        <f t="shared" si="0"/>
        <v>290</v>
      </c>
      <c r="R20" s="15"/>
      <c r="S20" s="11"/>
      <c r="T20" s="11">
        <f t="shared" si="16"/>
        <v>290</v>
      </c>
      <c r="U20" s="11"/>
      <c r="V20" s="11"/>
      <c r="W20" s="11"/>
      <c r="X20" s="11"/>
      <c r="Y20" s="11"/>
      <c r="Z20" s="49">
        <f t="shared" si="1"/>
        <v>290</v>
      </c>
      <c r="AA20" s="11">
        <v>290</v>
      </c>
      <c r="AB20" s="11"/>
      <c r="AC20" s="11"/>
      <c r="AD20" s="11"/>
      <c r="AE20" s="11"/>
      <c r="AF20" s="294"/>
      <c r="AG20" s="49">
        <f t="shared" si="4"/>
        <v>0</v>
      </c>
      <c r="AH20" s="15"/>
      <c r="AI20" s="11"/>
      <c r="AJ20" s="11">
        <f t="shared" si="7"/>
        <v>290</v>
      </c>
      <c r="AK20" s="11"/>
      <c r="AL20" s="49">
        <f t="shared" si="8"/>
        <v>0</v>
      </c>
      <c r="AM20" s="15"/>
      <c r="AN20" s="11"/>
      <c r="AO20" s="11"/>
      <c r="AP20" s="11"/>
      <c r="AQ20" s="294"/>
      <c r="AR20" s="49">
        <f t="shared" si="9"/>
        <v>0</v>
      </c>
      <c r="AS20" s="15"/>
      <c r="AT20" s="11"/>
      <c r="AU20" s="11"/>
      <c r="AV20" s="11"/>
      <c r="AW20" s="11"/>
      <c r="AX20" s="11"/>
      <c r="AY20" s="11"/>
      <c r="AZ20" s="11"/>
      <c r="BA20" s="11"/>
      <c r="BB20" s="294"/>
      <c r="BC20" s="49">
        <f t="shared" si="10"/>
        <v>0</v>
      </c>
      <c r="BD20" s="15"/>
      <c r="BE20" s="11"/>
      <c r="BF20" s="11"/>
      <c r="BG20" s="11"/>
      <c r="BH20" s="11"/>
      <c r="BI20" s="11"/>
      <c r="BJ20" s="294"/>
      <c r="BK20" s="49">
        <f t="shared" si="11"/>
        <v>0</v>
      </c>
      <c r="BL20" s="15"/>
      <c r="BM20" s="11"/>
      <c r="BN20" s="294"/>
      <c r="BO20" s="11"/>
      <c r="BP20" s="294"/>
      <c r="BQ20" s="49">
        <f t="shared" si="12"/>
        <v>0</v>
      </c>
      <c r="BR20" s="15">
        <f t="shared" si="5"/>
        <v>0</v>
      </c>
      <c r="BS20" s="11">
        <f t="shared" si="6"/>
        <v>0</v>
      </c>
      <c r="BT20" s="11"/>
      <c r="BU20" s="11"/>
      <c r="BV20" s="11"/>
      <c r="BW20" s="294"/>
      <c r="BX20" s="49">
        <f t="shared" si="13"/>
        <v>0</v>
      </c>
      <c r="BY20" s="49">
        <f t="shared" si="14"/>
        <v>290</v>
      </c>
      <c r="BZ20" s="11"/>
      <c r="CA20" s="11"/>
      <c r="CB20" s="11"/>
      <c r="CC20" s="11"/>
      <c r="CD20" s="11"/>
      <c r="CE20" s="11"/>
      <c r="CF20" s="11"/>
      <c r="CG20" s="11"/>
      <c r="CH20" s="11"/>
      <c r="CI20" s="11"/>
      <c r="CJ20" s="11"/>
      <c r="CK20" s="11"/>
      <c r="CL20" s="49">
        <f t="shared" si="15"/>
        <v>0</v>
      </c>
      <c r="CM20" s="11"/>
      <c r="CN20" s="11"/>
      <c r="CO20" s="11"/>
      <c r="CP20" s="11"/>
      <c r="CQ20" s="11"/>
      <c r="CR20" s="11"/>
      <c r="CS20" s="11"/>
      <c r="CT20" s="11"/>
      <c r="CU20" s="11"/>
      <c r="CV20" s="11"/>
      <c r="CW20" s="11"/>
      <c r="CX20" s="11"/>
      <c r="CY20" s="26">
        <f t="shared" si="2"/>
        <v>0</v>
      </c>
      <c r="CZ20" s="15"/>
      <c r="DA20" s="11"/>
      <c r="DB20" s="11"/>
      <c r="DC20" s="11"/>
      <c r="DD20" s="11"/>
      <c r="DE20" s="11"/>
      <c r="DF20" s="11"/>
      <c r="DG20" s="11"/>
      <c r="DH20" s="11"/>
      <c r="DI20" s="11"/>
      <c r="DJ20" s="11"/>
      <c r="DK20" s="11"/>
      <c r="DL20" s="26">
        <f t="shared" si="3"/>
        <v>0</v>
      </c>
    </row>
    <row r="21" spans="1:116" s="4" customFormat="1" ht="15" customHeight="1">
      <c r="A21" s="49"/>
      <c r="B21" s="49" t="s">
        <v>572</v>
      </c>
      <c r="C21" s="4" t="s">
        <v>1036</v>
      </c>
      <c r="D21" s="4" t="s">
        <v>1037</v>
      </c>
      <c r="E21" s="274" t="s">
        <v>475</v>
      </c>
      <c r="F21" s="274" t="s">
        <v>1357</v>
      </c>
      <c r="G21" s="537"/>
      <c r="H21" s="308">
        <v>600</v>
      </c>
      <c r="I21" s="11"/>
      <c r="J21" s="11"/>
      <c r="K21" s="11"/>
      <c r="L21" s="11"/>
      <c r="M21" s="11"/>
      <c r="N21" s="11"/>
      <c r="O21" s="11"/>
      <c r="P21" s="11"/>
      <c r="Q21" s="26">
        <f t="shared" si="0"/>
        <v>600</v>
      </c>
      <c r="R21" s="15"/>
      <c r="S21" s="11"/>
      <c r="T21" s="11">
        <f>SUM(H21:L21)</f>
        <v>600</v>
      </c>
      <c r="U21" s="11"/>
      <c r="V21" s="11"/>
      <c r="W21" s="11"/>
      <c r="X21" s="11"/>
      <c r="Y21" s="11"/>
      <c r="Z21" s="49">
        <f t="shared" si="1"/>
        <v>600</v>
      </c>
      <c r="AA21" s="11">
        <v>600</v>
      </c>
      <c r="AB21" s="11"/>
      <c r="AC21" s="11"/>
      <c r="AD21" s="11"/>
      <c r="AE21" s="11"/>
      <c r="AF21" s="294"/>
      <c r="AG21" s="49">
        <f t="shared" si="4"/>
        <v>0</v>
      </c>
      <c r="AH21" s="15"/>
      <c r="AI21" s="11"/>
      <c r="AJ21" s="11">
        <f t="shared" si="7"/>
        <v>600</v>
      </c>
      <c r="AK21" s="11"/>
      <c r="AL21" s="49">
        <f t="shared" si="8"/>
        <v>0</v>
      </c>
      <c r="AM21" s="15"/>
      <c r="AN21" s="11"/>
      <c r="AO21" s="11"/>
      <c r="AP21" s="11"/>
      <c r="AQ21" s="294"/>
      <c r="AR21" s="49">
        <f t="shared" si="9"/>
        <v>0</v>
      </c>
      <c r="AS21" s="15"/>
      <c r="AT21" s="11"/>
      <c r="AU21" s="11"/>
      <c r="AV21" s="11"/>
      <c r="AW21" s="11"/>
      <c r="AX21" s="11"/>
      <c r="AY21" s="11"/>
      <c r="AZ21" s="11"/>
      <c r="BA21" s="11"/>
      <c r="BB21" s="294"/>
      <c r="BC21" s="49">
        <f t="shared" si="10"/>
        <v>0</v>
      </c>
      <c r="BD21" s="15"/>
      <c r="BE21" s="11"/>
      <c r="BF21" s="11"/>
      <c r="BG21" s="11"/>
      <c r="BH21" s="11"/>
      <c r="BI21" s="11"/>
      <c r="BJ21" s="294"/>
      <c r="BK21" s="49">
        <f t="shared" si="11"/>
        <v>0</v>
      </c>
      <c r="BL21" s="15"/>
      <c r="BM21" s="11"/>
      <c r="BN21" s="294"/>
      <c r="BO21" s="11"/>
      <c r="BP21" s="294"/>
      <c r="BQ21" s="49">
        <f t="shared" si="12"/>
        <v>0</v>
      </c>
      <c r="BR21" s="15">
        <f t="shared" si="5"/>
        <v>0</v>
      </c>
      <c r="BS21" s="11">
        <f t="shared" si="6"/>
        <v>0</v>
      </c>
      <c r="BT21" s="11"/>
      <c r="BU21" s="11"/>
      <c r="BV21" s="11"/>
      <c r="BW21" s="294"/>
      <c r="BX21" s="49">
        <f t="shared" si="13"/>
        <v>0</v>
      </c>
      <c r="BY21" s="49">
        <f t="shared" si="14"/>
        <v>600</v>
      </c>
      <c r="BZ21" s="11"/>
      <c r="CA21" s="11"/>
      <c r="CB21" s="11"/>
      <c r="CC21" s="11"/>
      <c r="CD21" s="11"/>
      <c r="CE21" s="11"/>
      <c r="CF21" s="11"/>
      <c r="CG21" s="11"/>
      <c r="CH21" s="11"/>
      <c r="CI21" s="11"/>
      <c r="CJ21" s="11"/>
      <c r="CK21" s="11"/>
      <c r="CL21" s="49">
        <f t="shared" si="15"/>
        <v>0</v>
      </c>
      <c r="CM21" s="11"/>
      <c r="CN21" s="11"/>
      <c r="CO21" s="11"/>
      <c r="CP21" s="11"/>
      <c r="CQ21" s="11"/>
      <c r="CR21" s="11"/>
      <c r="CS21" s="11"/>
      <c r="CT21" s="11"/>
      <c r="CU21" s="11"/>
      <c r="CV21" s="11"/>
      <c r="CW21" s="11"/>
      <c r="CX21" s="11"/>
      <c r="CY21" s="26"/>
      <c r="CZ21" s="15"/>
      <c r="DA21" s="11"/>
      <c r="DB21" s="11"/>
      <c r="DC21" s="11"/>
      <c r="DD21" s="11"/>
      <c r="DE21" s="11"/>
      <c r="DF21" s="11"/>
      <c r="DG21" s="11"/>
      <c r="DH21" s="11"/>
      <c r="DI21" s="11"/>
      <c r="DJ21" s="11"/>
      <c r="DK21" s="11"/>
      <c r="DL21" s="26"/>
    </row>
    <row r="22" spans="1:116" s="4" customFormat="1" ht="15" customHeight="1">
      <c r="A22" s="49"/>
      <c r="B22" s="49" t="s">
        <v>572</v>
      </c>
      <c r="C22" s="13" t="s">
        <v>1036</v>
      </c>
      <c r="D22" s="13" t="s">
        <v>1037</v>
      </c>
      <c r="E22" s="819" t="s">
        <v>476</v>
      </c>
      <c r="F22" s="820" t="s">
        <v>1357</v>
      </c>
      <c r="G22" s="5"/>
      <c r="H22" s="15">
        <f>405+675</f>
        <v>1080</v>
      </c>
      <c r="I22" s="11"/>
      <c r="J22" s="11"/>
      <c r="K22" s="11"/>
      <c r="L22" s="11"/>
      <c r="M22" s="11"/>
      <c r="N22" s="11"/>
      <c r="O22" s="11"/>
      <c r="P22" s="11"/>
      <c r="Q22" s="26">
        <f t="shared" si="0"/>
        <v>1080</v>
      </c>
      <c r="R22" s="15"/>
      <c r="S22" s="11"/>
      <c r="T22" s="11">
        <f>SUM(H22:L22)</f>
        <v>1080</v>
      </c>
      <c r="U22" s="11"/>
      <c r="V22" s="11"/>
      <c r="W22" s="11"/>
      <c r="X22" s="11"/>
      <c r="Y22" s="11"/>
      <c r="Z22" s="49">
        <f t="shared" si="1"/>
        <v>1080</v>
      </c>
      <c r="AA22" s="11">
        <v>1080</v>
      </c>
      <c r="AB22" s="11"/>
      <c r="AC22" s="11"/>
      <c r="AD22" s="11"/>
      <c r="AE22" s="11"/>
      <c r="AF22" s="294"/>
      <c r="AG22" s="49">
        <f t="shared" si="4"/>
        <v>0</v>
      </c>
      <c r="AH22" s="15"/>
      <c r="AI22" s="11"/>
      <c r="AJ22" s="11">
        <f t="shared" si="7"/>
        <v>1080</v>
      </c>
      <c r="AK22" s="11"/>
      <c r="AL22" s="49"/>
      <c r="AM22" s="15"/>
      <c r="AN22" s="11"/>
      <c r="AO22" s="11"/>
      <c r="AP22" s="11"/>
      <c r="AQ22" s="294"/>
      <c r="AR22" s="49"/>
      <c r="AS22" s="15"/>
      <c r="AT22" s="11"/>
      <c r="AU22" s="11"/>
      <c r="AV22" s="11"/>
      <c r="AW22" s="11"/>
      <c r="AX22" s="11"/>
      <c r="AY22" s="11"/>
      <c r="AZ22" s="11"/>
      <c r="BA22" s="11"/>
      <c r="BB22" s="294"/>
      <c r="BC22" s="49"/>
      <c r="BD22" s="15"/>
      <c r="BE22" s="11"/>
      <c r="BF22" s="11"/>
      <c r="BG22" s="11"/>
      <c r="BH22" s="11"/>
      <c r="BI22" s="11"/>
      <c r="BJ22" s="294"/>
      <c r="BK22" s="49"/>
      <c r="BL22" s="15"/>
      <c r="BM22" s="11"/>
      <c r="BN22" s="294"/>
      <c r="BO22" s="11"/>
      <c r="BP22" s="294"/>
      <c r="BQ22" s="49"/>
      <c r="BR22" s="15">
        <f t="shared" si="5"/>
        <v>0</v>
      </c>
      <c r="BS22" s="11">
        <f t="shared" si="6"/>
        <v>0</v>
      </c>
      <c r="BT22" s="11"/>
      <c r="BU22" s="11"/>
      <c r="BV22" s="11"/>
      <c r="BW22" s="294"/>
      <c r="BX22" s="49"/>
      <c r="BY22" s="49"/>
      <c r="BZ22" s="11"/>
      <c r="CA22" s="11"/>
      <c r="CB22" s="11"/>
      <c r="CC22" s="11"/>
      <c r="CD22" s="11"/>
      <c r="CE22" s="11"/>
      <c r="CF22" s="11"/>
      <c r="CG22" s="11"/>
      <c r="CH22" s="11"/>
      <c r="CI22" s="11"/>
      <c r="CJ22" s="11"/>
      <c r="CK22" s="11"/>
      <c r="CL22" s="49"/>
      <c r="CM22" s="11"/>
      <c r="CN22" s="11"/>
      <c r="CO22" s="11"/>
      <c r="CP22" s="11"/>
      <c r="CQ22" s="11"/>
      <c r="CR22" s="11"/>
      <c r="CS22" s="11"/>
      <c r="CT22" s="11"/>
      <c r="CU22" s="11"/>
      <c r="CV22" s="11"/>
      <c r="CW22" s="11"/>
      <c r="CX22" s="11"/>
      <c r="CY22" s="26"/>
      <c r="CZ22" s="15"/>
      <c r="DA22" s="11"/>
      <c r="DB22" s="11"/>
      <c r="DC22" s="11"/>
      <c r="DD22" s="11"/>
      <c r="DE22" s="11"/>
      <c r="DF22" s="11"/>
      <c r="DG22" s="11"/>
      <c r="DH22" s="11"/>
      <c r="DI22" s="11"/>
      <c r="DJ22" s="11"/>
      <c r="DK22" s="11"/>
      <c r="DL22" s="26"/>
    </row>
    <row r="23" spans="1:116" s="4" customFormat="1" ht="15" customHeight="1">
      <c r="A23" s="49"/>
      <c r="B23" s="49" t="s">
        <v>572</v>
      </c>
      <c r="C23" s="13" t="s">
        <v>1036</v>
      </c>
      <c r="D23" s="13" t="s">
        <v>1037</v>
      </c>
      <c r="E23" s="819" t="s">
        <v>477</v>
      </c>
      <c r="F23" s="820" t="s">
        <v>1357</v>
      </c>
      <c r="G23" s="5"/>
      <c r="H23" s="15">
        <f>675+1350</f>
        <v>2025</v>
      </c>
      <c r="I23" s="11"/>
      <c r="J23" s="11"/>
      <c r="K23" s="11"/>
      <c r="L23" s="11"/>
      <c r="M23" s="11"/>
      <c r="N23" s="11"/>
      <c r="O23" s="11"/>
      <c r="P23" s="11"/>
      <c r="Q23" s="26">
        <f t="shared" si="0"/>
        <v>2025</v>
      </c>
      <c r="R23" s="15"/>
      <c r="S23" s="11"/>
      <c r="T23" s="11">
        <f>SUM(H23:L23)</f>
        <v>2025</v>
      </c>
      <c r="U23" s="11"/>
      <c r="V23" s="11"/>
      <c r="W23" s="11"/>
      <c r="X23" s="11"/>
      <c r="Y23" s="11"/>
      <c r="Z23" s="49">
        <f t="shared" si="1"/>
        <v>2025</v>
      </c>
      <c r="AA23" s="11"/>
      <c r="AB23" s="11"/>
      <c r="AC23" s="11">
        <v>2025</v>
      </c>
      <c r="AD23" s="11"/>
      <c r="AE23" s="11"/>
      <c r="AF23" s="294"/>
      <c r="AG23" s="49">
        <f t="shared" si="4"/>
        <v>0</v>
      </c>
      <c r="AH23" s="15"/>
      <c r="AI23" s="11"/>
      <c r="AJ23" s="11">
        <f t="shared" si="7"/>
        <v>0</v>
      </c>
      <c r="AK23" s="11"/>
      <c r="AL23" s="49"/>
      <c r="AM23" s="15"/>
      <c r="AN23" s="11"/>
      <c r="AO23" s="11"/>
      <c r="AP23" s="11"/>
      <c r="AQ23" s="294"/>
      <c r="AR23" s="49"/>
      <c r="AS23" s="15"/>
      <c r="AT23" s="11"/>
      <c r="AU23" s="11"/>
      <c r="AV23" s="11"/>
      <c r="AW23" s="11"/>
      <c r="AX23" s="11"/>
      <c r="AY23" s="11"/>
      <c r="AZ23" s="11"/>
      <c r="BA23" s="11"/>
      <c r="BB23" s="294"/>
      <c r="BC23" s="49"/>
      <c r="BD23" s="15"/>
      <c r="BE23" s="11"/>
      <c r="BF23" s="11"/>
      <c r="BG23" s="11"/>
      <c r="BH23" s="11"/>
      <c r="BI23" s="11"/>
      <c r="BJ23" s="294"/>
      <c r="BK23" s="49"/>
      <c r="BL23" s="15"/>
      <c r="BM23" s="11"/>
      <c r="BN23" s="294"/>
      <c r="BO23" s="11"/>
      <c r="BP23" s="294"/>
      <c r="BQ23" s="49"/>
      <c r="BR23" s="15">
        <f t="shared" si="5"/>
        <v>1012.5</v>
      </c>
      <c r="BS23" s="11">
        <f t="shared" si="6"/>
        <v>1012.5</v>
      </c>
      <c r="BT23" s="11"/>
      <c r="BU23" s="11"/>
      <c r="BV23" s="11"/>
      <c r="BW23" s="294"/>
      <c r="BX23" s="49"/>
      <c r="BY23" s="49"/>
      <c r="BZ23" s="11"/>
      <c r="CA23" s="11"/>
      <c r="CB23" s="11"/>
      <c r="CC23" s="11"/>
      <c r="CD23" s="11"/>
      <c r="CE23" s="11"/>
      <c r="CF23" s="11"/>
      <c r="CG23" s="11"/>
      <c r="CH23" s="11"/>
      <c r="CI23" s="11"/>
      <c r="CJ23" s="11"/>
      <c r="CK23" s="11"/>
      <c r="CL23" s="49"/>
      <c r="CM23" s="11"/>
      <c r="CN23" s="11"/>
      <c r="CO23" s="11"/>
      <c r="CP23" s="11"/>
      <c r="CQ23" s="11"/>
      <c r="CR23" s="11"/>
      <c r="CS23" s="11"/>
      <c r="CT23" s="11"/>
      <c r="CU23" s="11"/>
      <c r="CV23" s="11"/>
      <c r="CW23" s="11"/>
      <c r="CX23" s="11"/>
      <c r="CY23" s="26"/>
      <c r="CZ23" s="15"/>
      <c r="DA23" s="11"/>
      <c r="DB23" s="11"/>
      <c r="DC23" s="11"/>
      <c r="DD23" s="11"/>
      <c r="DE23" s="11"/>
      <c r="DF23" s="11"/>
      <c r="DG23" s="11"/>
      <c r="DH23" s="11"/>
      <c r="DI23" s="11"/>
      <c r="DJ23" s="11"/>
      <c r="DK23" s="11"/>
      <c r="DL23" s="26"/>
    </row>
    <row r="24" spans="1:116" s="4" customFormat="1" ht="13.2">
      <c r="A24" s="49"/>
      <c r="B24" s="49"/>
      <c r="C24" s="28" t="s">
        <v>347</v>
      </c>
      <c r="D24" s="28"/>
      <c r="E24" s="28"/>
      <c r="F24" s="509"/>
      <c r="G24" s="26"/>
      <c r="H24" s="47">
        <f>SUM(H3:H23)</f>
        <v>23726</v>
      </c>
      <c r="I24" s="28">
        <f t="shared" ref="I24:BT24" si="17">SUM(I3:I23)</f>
        <v>0</v>
      </c>
      <c r="J24" s="28">
        <f t="shared" si="17"/>
        <v>0</v>
      </c>
      <c r="K24" s="28">
        <f t="shared" si="17"/>
        <v>0</v>
      </c>
      <c r="L24" s="28">
        <f t="shared" si="17"/>
        <v>0</v>
      </c>
      <c r="M24" s="28">
        <f t="shared" si="17"/>
        <v>0</v>
      </c>
      <c r="N24" s="28">
        <f t="shared" si="17"/>
        <v>0</v>
      </c>
      <c r="O24" s="28">
        <f t="shared" si="17"/>
        <v>0</v>
      </c>
      <c r="P24" s="28">
        <f t="shared" si="17"/>
        <v>0</v>
      </c>
      <c r="Q24" s="26">
        <f t="shared" si="17"/>
        <v>23726</v>
      </c>
      <c r="R24" s="47">
        <f t="shared" si="17"/>
        <v>2130</v>
      </c>
      <c r="S24" s="28">
        <f t="shared" si="17"/>
        <v>0</v>
      </c>
      <c r="T24" s="28">
        <f t="shared" si="17"/>
        <v>21596</v>
      </c>
      <c r="U24" s="28">
        <f t="shared" si="17"/>
        <v>0</v>
      </c>
      <c r="V24" s="28">
        <f t="shared" si="17"/>
        <v>0</v>
      </c>
      <c r="W24" s="28">
        <f t="shared" si="17"/>
        <v>0</v>
      </c>
      <c r="X24" s="28">
        <f t="shared" si="17"/>
        <v>0</v>
      </c>
      <c r="Y24" s="28">
        <f t="shared" si="17"/>
        <v>0</v>
      </c>
      <c r="Z24" s="49">
        <f t="shared" si="17"/>
        <v>23726</v>
      </c>
      <c r="AA24" s="28">
        <f t="shared" si="17"/>
        <v>6305</v>
      </c>
      <c r="AB24" s="28">
        <f t="shared" si="17"/>
        <v>0</v>
      </c>
      <c r="AC24" s="28">
        <f t="shared" si="17"/>
        <v>15291</v>
      </c>
      <c r="AD24" s="28">
        <f t="shared" si="17"/>
        <v>0</v>
      </c>
      <c r="AE24" s="28">
        <f t="shared" si="17"/>
        <v>0</v>
      </c>
      <c r="AF24" s="26">
        <f t="shared" si="17"/>
        <v>0</v>
      </c>
      <c r="AG24" s="49">
        <f t="shared" si="17"/>
        <v>0</v>
      </c>
      <c r="AH24" s="47">
        <f t="shared" si="17"/>
        <v>0</v>
      </c>
      <c r="AI24" s="28">
        <f t="shared" si="17"/>
        <v>0</v>
      </c>
      <c r="AJ24" s="28">
        <f t="shared" si="17"/>
        <v>6105</v>
      </c>
      <c r="AK24" s="28">
        <f t="shared" si="17"/>
        <v>0</v>
      </c>
      <c r="AL24" s="49">
        <f t="shared" si="17"/>
        <v>0</v>
      </c>
      <c r="AM24" s="47">
        <f t="shared" si="17"/>
        <v>0</v>
      </c>
      <c r="AN24" s="28">
        <f t="shared" si="17"/>
        <v>0</v>
      </c>
      <c r="AO24" s="28">
        <f t="shared" si="17"/>
        <v>0</v>
      </c>
      <c r="AP24" s="28">
        <f t="shared" si="17"/>
        <v>0</v>
      </c>
      <c r="AQ24" s="26">
        <f t="shared" si="17"/>
        <v>0</v>
      </c>
      <c r="AR24" s="49">
        <f t="shared" si="17"/>
        <v>0</v>
      </c>
      <c r="AS24" s="47">
        <f t="shared" si="17"/>
        <v>0</v>
      </c>
      <c r="AT24" s="28">
        <f t="shared" si="17"/>
        <v>0</v>
      </c>
      <c r="AU24" s="28">
        <f t="shared" si="17"/>
        <v>0</v>
      </c>
      <c r="AV24" s="28">
        <f t="shared" si="17"/>
        <v>0</v>
      </c>
      <c r="AW24" s="28">
        <f t="shared" si="17"/>
        <v>0</v>
      </c>
      <c r="AX24" s="28">
        <f t="shared" si="17"/>
        <v>0</v>
      </c>
      <c r="AY24" s="28">
        <f t="shared" si="17"/>
        <v>0</v>
      </c>
      <c r="AZ24" s="28">
        <f t="shared" si="17"/>
        <v>0</v>
      </c>
      <c r="BA24" s="28">
        <f t="shared" si="17"/>
        <v>0</v>
      </c>
      <c r="BB24" s="26">
        <f t="shared" si="17"/>
        <v>0</v>
      </c>
      <c r="BC24" s="49">
        <f t="shared" si="17"/>
        <v>0</v>
      </c>
      <c r="BD24" s="47">
        <f t="shared" si="17"/>
        <v>0</v>
      </c>
      <c r="BE24" s="28">
        <f t="shared" si="17"/>
        <v>0</v>
      </c>
      <c r="BF24" s="28">
        <f t="shared" si="17"/>
        <v>0</v>
      </c>
      <c r="BG24" s="28">
        <f t="shared" si="17"/>
        <v>0</v>
      </c>
      <c r="BH24" s="28">
        <f t="shared" si="17"/>
        <v>0</v>
      </c>
      <c r="BI24" s="28">
        <f t="shared" si="17"/>
        <v>0</v>
      </c>
      <c r="BJ24" s="26">
        <f t="shared" si="17"/>
        <v>0</v>
      </c>
      <c r="BK24" s="49">
        <f t="shared" si="17"/>
        <v>0</v>
      </c>
      <c r="BL24" s="47">
        <f t="shared" si="17"/>
        <v>0</v>
      </c>
      <c r="BM24" s="28">
        <f t="shared" si="17"/>
        <v>0</v>
      </c>
      <c r="BN24" s="26">
        <f t="shared" si="17"/>
        <v>0</v>
      </c>
      <c r="BO24" s="28">
        <f t="shared" si="17"/>
        <v>0</v>
      </c>
      <c r="BP24" s="26">
        <f t="shared" si="17"/>
        <v>0</v>
      </c>
      <c r="BQ24" s="49">
        <f t="shared" si="17"/>
        <v>0</v>
      </c>
      <c r="BR24" s="47">
        <f t="shared" si="17"/>
        <v>5837.5</v>
      </c>
      <c r="BS24" s="28">
        <f t="shared" si="17"/>
        <v>5837.5</v>
      </c>
      <c r="BT24" s="28">
        <f t="shared" si="17"/>
        <v>0</v>
      </c>
      <c r="BU24" s="28">
        <f t="shared" ref="BU24:DL24" si="18">SUM(BU3:BU23)</f>
        <v>0</v>
      </c>
      <c r="BV24" s="28">
        <f t="shared" si="18"/>
        <v>0</v>
      </c>
      <c r="BW24" s="26">
        <f t="shared" si="18"/>
        <v>0</v>
      </c>
      <c r="BX24" s="49">
        <f t="shared" si="18"/>
        <v>0</v>
      </c>
      <c r="BY24" s="49">
        <f t="shared" si="18"/>
        <v>13559</v>
      </c>
      <c r="BZ24" s="28">
        <f t="shared" si="18"/>
        <v>0</v>
      </c>
      <c r="CA24" s="28">
        <f t="shared" si="18"/>
        <v>0</v>
      </c>
      <c r="CB24" s="28">
        <f t="shared" si="18"/>
        <v>0</v>
      </c>
      <c r="CC24" s="28">
        <f t="shared" si="18"/>
        <v>0</v>
      </c>
      <c r="CD24" s="28">
        <f t="shared" si="18"/>
        <v>0</v>
      </c>
      <c r="CE24" s="28">
        <f t="shared" si="18"/>
        <v>0</v>
      </c>
      <c r="CF24" s="28">
        <f t="shared" si="18"/>
        <v>0</v>
      </c>
      <c r="CG24" s="28">
        <f t="shared" si="18"/>
        <v>0</v>
      </c>
      <c r="CH24" s="28">
        <f t="shared" si="18"/>
        <v>0</v>
      </c>
      <c r="CI24" s="28">
        <f t="shared" si="18"/>
        <v>0</v>
      </c>
      <c r="CJ24" s="28">
        <f t="shared" si="18"/>
        <v>0</v>
      </c>
      <c r="CK24" s="28">
        <f t="shared" si="18"/>
        <v>0</v>
      </c>
      <c r="CL24" s="49">
        <f t="shared" si="18"/>
        <v>0</v>
      </c>
      <c r="CM24" s="28">
        <f t="shared" si="18"/>
        <v>0</v>
      </c>
      <c r="CN24" s="28">
        <f t="shared" si="18"/>
        <v>0</v>
      </c>
      <c r="CO24" s="28">
        <f t="shared" si="18"/>
        <v>0</v>
      </c>
      <c r="CP24" s="28">
        <f t="shared" si="18"/>
        <v>0</v>
      </c>
      <c r="CQ24" s="28">
        <f t="shared" si="18"/>
        <v>0</v>
      </c>
      <c r="CR24" s="28">
        <f t="shared" si="18"/>
        <v>0</v>
      </c>
      <c r="CS24" s="28">
        <f t="shared" si="18"/>
        <v>0</v>
      </c>
      <c r="CT24" s="28">
        <f t="shared" si="18"/>
        <v>0</v>
      </c>
      <c r="CU24" s="28">
        <f t="shared" si="18"/>
        <v>0</v>
      </c>
      <c r="CV24" s="28">
        <f t="shared" si="18"/>
        <v>0</v>
      </c>
      <c r="CW24" s="28">
        <f t="shared" si="18"/>
        <v>0</v>
      </c>
      <c r="CX24" s="28">
        <f t="shared" si="18"/>
        <v>0</v>
      </c>
      <c r="CY24" s="26">
        <f t="shared" si="18"/>
        <v>0</v>
      </c>
      <c r="CZ24" s="47">
        <f t="shared" si="18"/>
        <v>0</v>
      </c>
      <c r="DA24" s="28">
        <f t="shared" si="18"/>
        <v>0</v>
      </c>
      <c r="DB24" s="28">
        <f t="shared" si="18"/>
        <v>0</v>
      </c>
      <c r="DC24" s="28">
        <f t="shared" si="18"/>
        <v>0</v>
      </c>
      <c r="DD24" s="28">
        <f t="shared" si="18"/>
        <v>0</v>
      </c>
      <c r="DE24" s="28">
        <f t="shared" si="18"/>
        <v>0</v>
      </c>
      <c r="DF24" s="28">
        <f t="shared" si="18"/>
        <v>0</v>
      </c>
      <c r="DG24" s="28">
        <f t="shared" si="18"/>
        <v>0</v>
      </c>
      <c r="DH24" s="28">
        <f t="shared" si="18"/>
        <v>0</v>
      </c>
      <c r="DI24" s="28">
        <f t="shared" si="18"/>
        <v>0</v>
      </c>
      <c r="DJ24" s="28">
        <f t="shared" si="18"/>
        <v>0</v>
      </c>
      <c r="DK24" s="28">
        <f t="shared" si="18"/>
        <v>0</v>
      </c>
      <c r="DL24" s="26">
        <f t="shared" si="18"/>
        <v>0</v>
      </c>
    </row>
    <row r="25" spans="1:116" s="4" customFormat="1" ht="15" customHeight="1">
      <c r="A25" s="49"/>
      <c r="B25" s="49" t="s">
        <v>573</v>
      </c>
      <c r="C25" s="4" t="s">
        <v>1036</v>
      </c>
      <c r="D25" s="4" t="s">
        <v>1042</v>
      </c>
      <c r="E25" s="274" t="s">
        <v>478</v>
      </c>
      <c r="F25" s="508" t="s">
        <v>1357</v>
      </c>
      <c r="G25" s="5"/>
      <c r="H25" s="15">
        <v>2460</v>
      </c>
      <c r="I25" s="11"/>
      <c r="J25" s="11"/>
      <c r="K25" s="11"/>
      <c r="L25" s="11"/>
      <c r="M25" s="11"/>
      <c r="N25" s="11"/>
      <c r="O25" s="11"/>
      <c r="P25" s="11"/>
      <c r="Q25" s="26">
        <f t="shared" si="0"/>
        <v>2460</v>
      </c>
      <c r="R25" s="15"/>
      <c r="S25" s="11"/>
      <c r="T25" s="11">
        <f>Q25</f>
        <v>2460</v>
      </c>
      <c r="U25" s="11"/>
      <c r="V25" s="11"/>
      <c r="W25" s="11"/>
      <c r="X25" s="11"/>
      <c r="Y25" s="11"/>
      <c r="Z25" s="49">
        <f t="shared" si="1"/>
        <v>2460</v>
      </c>
      <c r="AA25" s="11">
        <v>900</v>
      </c>
      <c r="AB25" s="11"/>
      <c r="AC25" s="11">
        <v>1560</v>
      </c>
      <c r="AD25" s="11"/>
      <c r="AE25" s="11"/>
      <c r="AF25" s="294"/>
      <c r="AG25" s="49">
        <f t="shared" si="4"/>
        <v>0</v>
      </c>
      <c r="AH25" s="15"/>
      <c r="AI25" s="11"/>
      <c r="AJ25" s="11">
        <f>AA25</f>
        <v>900</v>
      </c>
      <c r="AK25" s="11"/>
      <c r="AL25" s="49">
        <f t="shared" si="8"/>
        <v>0</v>
      </c>
      <c r="AM25" s="15"/>
      <c r="AN25" s="11"/>
      <c r="AO25" s="11"/>
      <c r="AP25" s="11"/>
      <c r="AQ25" s="294"/>
      <c r="AR25" s="49">
        <f t="shared" si="9"/>
        <v>0</v>
      </c>
      <c r="AS25" s="15"/>
      <c r="AT25" s="11"/>
      <c r="AU25" s="11"/>
      <c r="AV25" s="11"/>
      <c r="AW25" s="11"/>
      <c r="AX25" s="11"/>
      <c r="AY25" s="11"/>
      <c r="AZ25" s="11"/>
      <c r="BA25" s="11"/>
      <c r="BB25" s="294"/>
      <c r="BC25" s="49">
        <f t="shared" si="10"/>
        <v>0</v>
      </c>
      <c r="BD25" s="15"/>
      <c r="BE25" s="11"/>
      <c r="BF25" s="11"/>
      <c r="BG25" s="11"/>
      <c r="BH25" s="11"/>
      <c r="BI25" s="11"/>
      <c r="BJ25" s="294"/>
      <c r="BK25" s="49">
        <f t="shared" si="11"/>
        <v>0</v>
      </c>
      <c r="BL25" s="15"/>
      <c r="BM25" s="11"/>
      <c r="BN25" s="294"/>
      <c r="BO25" s="11"/>
      <c r="BP25" s="294"/>
      <c r="BQ25" s="49">
        <f t="shared" si="12"/>
        <v>0</v>
      </c>
      <c r="BR25" s="15">
        <f>AC25/2</f>
        <v>780</v>
      </c>
      <c r="BS25" s="11">
        <f>AC25/2</f>
        <v>780</v>
      </c>
      <c r="BT25" s="11"/>
      <c r="BU25" s="11"/>
      <c r="BV25" s="11"/>
      <c r="BW25" s="294"/>
      <c r="BX25" s="49">
        <f t="shared" si="13"/>
        <v>0</v>
      </c>
      <c r="BY25" s="49">
        <f t="shared" si="14"/>
        <v>2460</v>
      </c>
      <c r="BZ25" s="11"/>
      <c r="CA25" s="11"/>
      <c r="CB25" s="11"/>
      <c r="CC25" s="11"/>
      <c r="CD25" s="11"/>
      <c r="CE25" s="11"/>
      <c r="CF25" s="11"/>
      <c r="CG25" s="11"/>
      <c r="CH25" s="11"/>
      <c r="CI25" s="11"/>
      <c r="CJ25" s="11"/>
      <c r="CK25" s="11"/>
      <c r="CL25" s="49">
        <f t="shared" si="15"/>
        <v>0</v>
      </c>
      <c r="CM25" s="11"/>
      <c r="CN25" s="11"/>
      <c r="CO25" s="11"/>
      <c r="CP25" s="11"/>
      <c r="CQ25" s="11"/>
      <c r="CR25" s="11"/>
      <c r="CS25" s="11"/>
      <c r="CT25" s="11"/>
      <c r="CU25" s="11"/>
      <c r="CV25" s="11"/>
      <c r="CW25" s="11"/>
      <c r="CX25" s="11"/>
      <c r="CY25" s="26">
        <f>SUM(CM25:CX25)</f>
        <v>0</v>
      </c>
      <c r="CZ25" s="15"/>
      <c r="DA25" s="11"/>
      <c r="DB25" s="11"/>
      <c r="DC25" s="11"/>
      <c r="DD25" s="11"/>
      <c r="DE25" s="11"/>
      <c r="DF25" s="11"/>
      <c r="DG25" s="11"/>
      <c r="DH25" s="11"/>
      <c r="DI25" s="11"/>
      <c r="DJ25" s="11"/>
      <c r="DK25" s="11"/>
      <c r="DL25" s="26">
        <f>SUM(CZ25:DK25)</f>
        <v>0</v>
      </c>
    </row>
    <row r="26" spans="1:116" s="4" customFormat="1" ht="13.2">
      <c r="A26" s="49"/>
      <c r="B26" s="49"/>
      <c r="C26" s="28" t="s">
        <v>347</v>
      </c>
      <c r="D26" s="28"/>
      <c r="E26" s="28"/>
      <c r="F26" s="509"/>
      <c r="G26" s="26"/>
      <c r="H26" s="47">
        <f t="shared" ref="H26:P26" si="19">SUM(H25:H25)</f>
        <v>2460</v>
      </c>
      <c r="I26" s="28">
        <f t="shared" si="19"/>
        <v>0</v>
      </c>
      <c r="J26" s="28">
        <f t="shared" si="19"/>
        <v>0</v>
      </c>
      <c r="K26" s="28">
        <f t="shared" si="19"/>
        <v>0</v>
      </c>
      <c r="L26" s="28">
        <f t="shared" si="19"/>
        <v>0</v>
      </c>
      <c r="M26" s="28">
        <f t="shared" si="19"/>
        <v>0</v>
      </c>
      <c r="N26" s="28">
        <f t="shared" si="19"/>
        <v>0</v>
      </c>
      <c r="O26" s="28">
        <f t="shared" si="19"/>
        <v>0</v>
      </c>
      <c r="P26" s="28">
        <f t="shared" si="19"/>
        <v>0</v>
      </c>
      <c r="Q26" s="26">
        <f t="shared" si="0"/>
        <v>2460</v>
      </c>
      <c r="R26" s="47">
        <f t="shared" ref="R26:CC26" si="20">SUM(R25:R25)</f>
        <v>0</v>
      </c>
      <c r="S26" s="28">
        <f t="shared" si="20"/>
        <v>0</v>
      </c>
      <c r="T26" s="28">
        <f t="shared" si="20"/>
        <v>2460</v>
      </c>
      <c r="U26" s="28">
        <f t="shared" si="20"/>
        <v>0</v>
      </c>
      <c r="V26" s="28">
        <f t="shared" si="20"/>
        <v>0</v>
      </c>
      <c r="W26" s="28">
        <f t="shared" si="20"/>
        <v>0</v>
      </c>
      <c r="X26" s="28">
        <f t="shared" si="20"/>
        <v>0</v>
      </c>
      <c r="Y26" s="28">
        <f t="shared" si="20"/>
        <v>0</v>
      </c>
      <c r="Z26" s="49">
        <f t="shared" si="20"/>
        <v>2460</v>
      </c>
      <c r="AA26" s="28">
        <f t="shared" si="20"/>
        <v>900</v>
      </c>
      <c r="AB26" s="28">
        <f t="shared" si="20"/>
        <v>0</v>
      </c>
      <c r="AC26" s="28">
        <f t="shared" si="20"/>
        <v>1560</v>
      </c>
      <c r="AD26" s="28">
        <f t="shared" si="20"/>
        <v>0</v>
      </c>
      <c r="AE26" s="28">
        <f t="shared" si="20"/>
        <v>0</v>
      </c>
      <c r="AF26" s="26">
        <f t="shared" si="20"/>
        <v>0</v>
      </c>
      <c r="AG26" s="49">
        <f t="shared" si="20"/>
        <v>0</v>
      </c>
      <c r="AH26" s="47">
        <f t="shared" si="20"/>
        <v>0</v>
      </c>
      <c r="AI26" s="28">
        <f t="shared" si="20"/>
        <v>0</v>
      </c>
      <c r="AJ26" s="28">
        <f t="shared" si="20"/>
        <v>900</v>
      </c>
      <c r="AK26" s="28">
        <f t="shared" si="20"/>
        <v>0</v>
      </c>
      <c r="AL26" s="49">
        <f t="shared" si="20"/>
        <v>0</v>
      </c>
      <c r="AM26" s="47">
        <f t="shared" si="20"/>
        <v>0</v>
      </c>
      <c r="AN26" s="28">
        <f t="shared" si="20"/>
        <v>0</v>
      </c>
      <c r="AO26" s="28">
        <f t="shared" si="20"/>
        <v>0</v>
      </c>
      <c r="AP26" s="28">
        <f t="shared" si="20"/>
        <v>0</v>
      </c>
      <c r="AQ26" s="26">
        <f t="shared" si="20"/>
        <v>0</v>
      </c>
      <c r="AR26" s="49">
        <f t="shared" si="20"/>
        <v>0</v>
      </c>
      <c r="AS26" s="47">
        <f t="shared" si="20"/>
        <v>0</v>
      </c>
      <c r="AT26" s="28">
        <f t="shared" si="20"/>
        <v>0</v>
      </c>
      <c r="AU26" s="28">
        <f t="shared" si="20"/>
        <v>0</v>
      </c>
      <c r="AV26" s="28">
        <f t="shared" si="20"/>
        <v>0</v>
      </c>
      <c r="AW26" s="28">
        <f t="shared" si="20"/>
        <v>0</v>
      </c>
      <c r="AX26" s="28">
        <f t="shared" si="20"/>
        <v>0</v>
      </c>
      <c r="AY26" s="28">
        <f t="shared" si="20"/>
        <v>0</v>
      </c>
      <c r="AZ26" s="28">
        <f t="shared" si="20"/>
        <v>0</v>
      </c>
      <c r="BA26" s="28">
        <f t="shared" si="20"/>
        <v>0</v>
      </c>
      <c r="BB26" s="26">
        <f t="shared" si="20"/>
        <v>0</v>
      </c>
      <c r="BC26" s="49">
        <f t="shared" si="20"/>
        <v>0</v>
      </c>
      <c r="BD26" s="47">
        <f t="shared" si="20"/>
        <v>0</v>
      </c>
      <c r="BE26" s="28">
        <f t="shared" si="20"/>
        <v>0</v>
      </c>
      <c r="BF26" s="28">
        <f t="shared" si="20"/>
        <v>0</v>
      </c>
      <c r="BG26" s="28">
        <f t="shared" si="20"/>
        <v>0</v>
      </c>
      <c r="BH26" s="28">
        <f t="shared" si="20"/>
        <v>0</v>
      </c>
      <c r="BI26" s="28">
        <f t="shared" si="20"/>
        <v>0</v>
      </c>
      <c r="BJ26" s="26">
        <f t="shared" si="20"/>
        <v>0</v>
      </c>
      <c r="BK26" s="49">
        <f t="shared" si="20"/>
        <v>0</v>
      </c>
      <c r="BL26" s="47">
        <f t="shared" si="20"/>
        <v>0</v>
      </c>
      <c r="BM26" s="28">
        <f t="shared" si="20"/>
        <v>0</v>
      </c>
      <c r="BN26" s="26">
        <f t="shared" si="20"/>
        <v>0</v>
      </c>
      <c r="BO26" s="28">
        <f t="shared" si="20"/>
        <v>0</v>
      </c>
      <c r="BP26" s="26">
        <f t="shared" si="20"/>
        <v>0</v>
      </c>
      <c r="BQ26" s="49">
        <f t="shared" si="20"/>
        <v>0</v>
      </c>
      <c r="BR26" s="47">
        <f t="shared" si="20"/>
        <v>780</v>
      </c>
      <c r="BS26" s="28">
        <f t="shared" si="20"/>
        <v>780</v>
      </c>
      <c r="BT26" s="28">
        <f t="shared" si="20"/>
        <v>0</v>
      </c>
      <c r="BU26" s="28">
        <f t="shared" si="20"/>
        <v>0</v>
      </c>
      <c r="BV26" s="28">
        <f t="shared" si="20"/>
        <v>0</v>
      </c>
      <c r="BW26" s="26">
        <f t="shared" si="20"/>
        <v>0</v>
      </c>
      <c r="BX26" s="49">
        <f t="shared" si="20"/>
        <v>0</v>
      </c>
      <c r="BY26" s="49">
        <f t="shared" si="20"/>
        <v>2460</v>
      </c>
      <c r="BZ26" s="28">
        <f t="shared" si="20"/>
        <v>0</v>
      </c>
      <c r="CA26" s="28">
        <f t="shared" si="20"/>
        <v>0</v>
      </c>
      <c r="CB26" s="28">
        <f t="shared" si="20"/>
        <v>0</v>
      </c>
      <c r="CC26" s="28">
        <f t="shared" si="20"/>
        <v>0</v>
      </c>
      <c r="CD26" s="28">
        <f t="shared" ref="CD26:DJ26" si="21">SUM(CD25:CD25)</f>
        <v>0</v>
      </c>
      <c r="CE26" s="28">
        <f t="shared" si="21"/>
        <v>0</v>
      </c>
      <c r="CF26" s="28">
        <f t="shared" si="21"/>
        <v>0</v>
      </c>
      <c r="CG26" s="28">
        <f t="shared" si="21"/>
        <v>0</v>
      </c>
      <c r="CH26" s="28">
        <f t="shared" si="21"/>
        <v>0</v>
      </c>
      <c r="CI26" s="28">
        <f t="shared" si="21"/>
        <v>0</v>
      </c>
      <c r="CJ26" s="28">
        <f t="shared" si="21"/>
        <v>0</v>
      </c>
      <c r="CK26" s="28">
        <f t="shared" si="21"/>
        <v>0</v>
      </c>
      <c r="CL26" s="49">
        <f t="shared" si="21"/>
        <v>0</v>
      </c>
      <c r="CM26" s="28">
        <f t="shared" si="21"/>
        <v>0</v>
      </c>
      <c r="CN26" s="28">
        <f t="shared" si="21"/>
        <v>0</v>
      </c>
      <c r="CO26" s="28">
        <f t="shared" si="21"/>
        <v>0</v>
      </c>
      <c r="CP26" s="28">
        <f t="shared" si="21"/>
        <v>0</v>
      </c>
      <c r="CQ26" s="28">
        <f t="shared" si="21"/>
        <v>0</v>
      </c>
      <c r="CR26" s="28">
        <f t="shared" si="21"/>
        <v>0</v>
      </c>
      <c r="CS26" s="28">
        <f t="shared" si="21"/>
        <v>0</v>
      </c>
      <c r="CT26" s="28">
        <f t="shared" si="21"/>
        <v>0</v>
      </c>
      <c r="CU26" s="28">
        <f t="shared" si="21"/>
        <v>0</v>
      </c>
      <c r="CV26" s="28">
        <f t="shared" si="21"/>
        <v>0</v>
      </c>
      <c r="CW26" s="28">
        <f t="shared" si="21"/>
        <v>0</v>
      </c>
      <c r="CX26" s="28">
        <f t="shared" si="21"/>
        <v>0</v>
      </c>
      <c r="CY26" s="26">
        <f t="shared" si="21"/>
        <v>0</v>
      </c>
      <c r="CZ26" s="47">
        <f t="shared" si="21"/>
        <v>0</v>
      </c>
      <c r="DA26" s="28">
        <f t="shared" si="21"/>
        <v>0</v>
      </c>
      <c r="DB26" s="28">
        <f t="shared" si="21"/>
        <v>0</v>
      </c>
      <c r="DC26" s="28">
        <f t="shared" si="21"/>
        <v>0</v>
      </c>
      <c r="DD26" s="28">
        <f t="shared" si="21"/>
        <v>0</v>
      </c>
      <c r="DE26" s="28">
        <f t="shared" si="21"/>
        <v>0</v>
      </c>
      <c r="DF26" s="28">
        <f t="shared" si="21"/>
        <v>0</v>
      </c>
      <c r="DG26" s="28">
        <f t="shared" si="21"/>
        <v>0</v>
      </c>
      <c r="DH26" s="28">
        <f t="shared" si="21"/>
        <v>0</v>
      </c>
      <c r="DI26" s="28">
        <f t="shared" si="21"/>
        <v>0</v>
      </c>
      <c r="DJ26" s="28">
        <f t="shared" si="21"/>
        <v>0</v>
      </c>
      <c r="DK26" s="28">
        <f>SUM(DK25:DK25)</f>
        <v>0</v>
      </c>
      <c r="DL26" s="26">
        <f>SUM(DL25:DL25)</f>
        <v>0</v>
      </c>
    </row>
    <row r="27" spans="1:116" s="4" customFormat="1" ht="15" customHeight="1">
      <c r="A27" s="49"/>
      <c r="B27" s="49" t="s">
        <v>576</v>
      </c>
      <c r="C27" s="4" t="s">
        <v>1036</v>
      </c>
      <c r="D27" s="4" t="s">
        <v>1043</v>
      </c>
      <c r="E27" s="274" t="s">
        <v>479</v>
      </c>
      <c r="F27" s="508" t="s">
        <v>1359</v>
      </c>
      <c r="G27" s="5" t="s">
        <v>1792</v>
      </c>
      <c r="H27" s="15">
        <v>265</v>
      </c>
      <c r="I27" s="11"/>
      <c r="J27" s="11"/>
      <c r="K27" s="11"/>
      <c r="L27" s="11"/>
      <c r="M27" s="11"/>
      <c r="N27" s="11"/>
      <c r="O27" s="11"/>
      <c r="P27" s="11"/>
      <c r="Q27" s="26">
        <f t="shared" si="0"/>
        <v>265</v>
      </c>
      <c r="R27" s="15"/>
      <c r="S27" s="11"/>
      <c r="T27" s="11">
        <f t="shared" ref="T27:T35" si="22">Q27</f>
        <v>265</v>
      </c>
      <c r="U27" s="11"/>
      <c r="V27" s="11"/>
      <c r="W27" s="11"/>
      <c r="X27" s="11"/>
      <c r="Y27" s="11"/>
      <c r="Z27" s="49">
        <f t="shared" si="1"/>
        <v>265</v>
      </c>
      <c r="AA27" s="11">
        <v>25</v>
      </c>
      <c r="AB27" s="11"/>
      <c r="AC27" s="11">
        <v>240</v>
      </c>
      <c r="AD27" s="11"/>
      <c r="AE27" s="11"/>
      <c r="AF27" s="294"/>
      <c r="AG27" s="49">
        <f t="shared" si="4"/>
        <v>0</v>
      </c>
      <c r="AH27" s="15"/>
      <c r="AI27" s="11"/>
      <c r="AJ27" s="11">
        <f>AA27</f>
        <v>25</v>
      </c>
      <c r="AK27" s="11"/>
      <c r="AL27" s="49">
        <f t="shared" si="8"/>
        <v>0</v>
      </c>
      <c r="AM27" s="15"/>
      <c r="AN27" s="11"/>
      <c r="AO27" s="11"/>
      <c r="AP27" s="11"/>
      <c r="AQ27" s="294"/>
      <c r="AR27" s="49">
        <f t="shared" si="9"/>
        <v>0</v>
      </c>
      <c r="AS27" s="15"/>
      <c r="AT27" s="11"/>
      <c r="AU27" s="11"/>
      <c r="AV27" s="11"/>
      <c r="AW27" s="11"/>
      <c r="AX27" s="11"/>
      <c r="AY27" s="11"/>
      <c r="AZ27" s="11"/>
      <c r="BA27" s="11"/>
      <c r="BB27" s="294"/>
      <c r="BC27" s="49">
        <f t="shared" si="10"/>
        <v>0</v>
      </c>
      <c r="BD27" s="15"/>
      <c r="BE27" s="11"/>
      <c r="BF27" s="11"/>
      <c r="BG27" s="11"/>
      <c r="BH27" s="11"/>
      <c r="BI27" s="11"/>
      <c r="BJ27" s="294"/>
      <c r="BK27" s="49">
        <f t="shared" si="11"/>
        <v>0</v>
      </c>
      <c r="BL27" s="15"/>
      <c r="BM27" s="11"/>
      <c r="BN27" s="294"/>
      <c r="BO27" s="11"/>
      <c r="BP27" s="294"/>
      <c r="BQ27" s="49">
        <f t="shared" si="12"/>
        <v>0</v>
      </c>
      <c r="BR27" s="15">
        <f t="shared" ref="BR27:BR35" si="23">AC27/2</f>
        <v>120</v>
      </c>
      <c r="BS27" s="11">
        <f t="shared" ref="BS27:BS35" si="24">AC27/2</f>
        <v>120</v>
      </c>
      <c r="BT27" s="11"/>
      <c r="BU27" s="11"/>
      <c r="BV27" s="11"/>
      <c r="BW27" s="294"/>
      <c r="BX27" s="49">
        <f t="shared" si="13"/>
        <v>0</v>
      </c>
      <c r="BY27" s="49">
        <f t="shared" si="14"/>
        <v>265</v>
      </c>
      <c r="BZ27" s="11"/>
      <c r="CA27" s="11"/>
      <c r="CB27" s="11"/>
      <c r="CC27" s="11"/>
      <c r="CD27" s="11"/>
      <c r="CE27" s="11"/>
      <c r="CF27" s="11"/>
      <c r="CG27" s="11"/>
      <c r="CH27" s="11"/>
      <c r="CI27" s="11"/>
      <c r="CJ27" s="11"/>
      <c r="CK27" s="11"/>
      <c r="CL27" s="49">
        <f t="shared" si="15"/>
        <v>0</v>
      </c>
      <c r="CM27" s="11"/>
      <c r="CN27" s="11"/>
      <c r="CO27" s="11"/>
      <c r="CP27" s="11"/>
      <c r="CQ27" s="11"/>
      <c r="CR27" s="11"/>
      <c r="CS27" s="11"/>
      <c r="CT27" s="11"/>
      <c r="CU27" s="11"/>
      <c r="CV27" s="11"/>
      <c r="CW27" s="11"/>
      <c r="CX27" s="11"/>
      <c r="CY27" s="26">
        <f>SUM(CM27:CX27)</f>
        <v>0</v>
      </c>
      <c r="CZ27" s="15"/>
      <c r="DA27" s="11"/>
      <c r="DB27" s="11"/>
      <c r="DC27" s="11"/>
      <c r="DD27" s="11"/>
      <c r="DE27" s="11"/>
      <c r="DF27" s="11"/>
      <c r="DG27" s="11"/>
      <c r="DH27" s="11"/>
      <c r="DI27" s="11"/>
      <c r="DJ27" s="11"/>
      <c r="DK27" s="11"/>
      <c r="DL27" s="26">
        <f>SUM(CZ27:DK27)</f>
        <v>0</v>
      </c>
    </row>
    <row r="28" spans="1:116" s="4" customFormat="1" ht="15" customHeight="1">
      <c r="A28" s="49"/>
      <c r="B28" s="49" t="s">
        <v>576</v>
      </c>
      <c r="C28" s="4" t="s">
        <v>1036</v>
      </c>
      <c r="D28" s="4" t="s">
        <v>1043</v>
      </c>
      <c r="E28" s="274" t="s">
        <v>480</v>
      </c>
      <c r="F28" s="508" t="s">
        <v>1359</v>
      </c>
      <c r="G28" s="5" t="s">
        <v>1792</v>
      </c>
      <c r="H28" s="15">
        <v>1195</v>
      </c>
      <c r="I28" s="11"/>
      <c r="J28" s="11"/>
      <c r="K28" s="11"/>
      <c r="L28" s="11"/>
      <c r="M28" s="11"/>
      <c r="N28" s="11"/>
      <c r="O28" s="11"/>
      <c r="P28" s="11"/>
      <c r="Q28" s="26">
        <f t="shared" si="0"/>
        <v>1195</v>
      </c>
      <c r="R28" s="15"/>
      <c r="S28" s="11"/>
      <c r="T28" s="11">
        <f t="shared" si="22"/>
        <v>1195</v>
      </c>
      <c r="U28" s="11"/>
      <c r="V28" s="11"/>
      <c r="W28" s="11"/>
      <c r="X28" s="11"/>
      <c r="Y28" s="11"/>
      <c r="Z28" s="49">
        <f t="shared" si="1"/>
        <v>1195</v>
      </c>
      <c r="AA28" s="11">
        <v>25</v>
      </c>
      <c r="AB28" s="11"/>
      <c r="AC28" s="11">
        <v>1170</v>
      </c>
      <c r="AD28" s="11"/>
      <c r="AE28" s="11"/>
      <c r="AF28" s="294"/>
      <c r="AG28" s="49">
        <f t="shared" si="4"/>
        <v>0</v>
      </c>
      <c r="AH28" s="15"/>
      <c r="AI28" s="11"/>
      <c r="AJ28" s="11">
        <f t="shared" ref="AJ28:AJ35" si="25">AA28</f>
        <v>25</v>
      </c>
      <c r="AK28" s="11"/>
      <c r="AL28" s="49">
        <f t="shared" si="8"/>
        <v>0</v>
      </c>
      <c r="AM28" s="15"/>
      <c r="AN28" s="11"/>
      <c r="AO28" s="11"/>
      <c r="AP28" s="11"/>
      <c r="AQ28" s="294"/>
      <c r="AR28" s="49">
        <f t="shared" si="9"/>
        <v>0</v>
      </c>
      <c r="AS28" s="15"/>
      <c r="AT28" s="11"/>
      <c r="AU28" s="11"/>
      <c r="AV28" s="11"/>
      <c r="AW28" s="11"/>
      <c r="AX28" s="11"/>
      <c r="AY28" s="11"/>
      <c r="AZ28" s="11"/>
      <c r="BA28" s="11"/>
      <c r="BB28" s="294"/>
      <c r="BC28" s="49">
        <f t="shared" si="10"/>
        <v>0</v>
      </c>
      <c r="BD28" s="15"/>
      <c r="BE28" s="11"/>
      <c r="BF28" s="11"/>
      <c r="BG28" s="11"/>
      <c r="BH28" s="11"/>
      <c r="BI28" s="11"/>
      <c r="BJ28" s="294"/>
      <c r="BK28" s="49">
        <f t="shared" si="11"/>
        <v>0</v>
      </c>
      <c r="BL28" s="15"/>
      <c r="BM28" s="11"/>
      <c r="BN28" s="294"/>
      <c r="BO28" s="11"/>
      <c r="BP28" s="294"/>
      <c r="BQ28" s="49">
        <f t="shared" si="12"/>
        <v>0</v>
      </c>
      <c r="BR28" s="15">
        <f t="shared" si="23"/>
        <v>585</v>
      </c>
      <c r="BS28" s="11">
        <f t="shared" si="24"/>
        <v>585</v>
      </c>
      <c r="BT28" s="11"/>
      <c r="BU28" s="11"/>
      <c r="BV28" s="11"/>
      <c r="BW28" s="294"/>
      <c r="BX28" s="49">
        <f t="shared" si="13"/>
        <v>0</v>
      </c>
      <c r="BY28" s="49">
        <f t="shared" si="14"/>
        <v>1195</v>
      </c>
      <c r="BZ28" s="11"/>
      <c r="CA28" s="11"/>
      <c r="CB28" s="11"/>
      <c r="CC28" s="11"/>
      <c r="CD28" s="11"/>
      <c r="CE28" s="11"/>
      <c r="CF28" s="11"/>
      <c r="CG28" s="11"/>
      <c r="CH28" s="11"/>
      <c r="CI28" s="11"/>
      <c r="CJ28" s="11"/>
      <c r="CK28" s="11"/>
      <c r="CL28" s="49">
        <f t="shared" si="15"/>
        <v>0</v>
      </c>
      <c r="CM28" s="11"/>
      <c r="CN28" s="11"/>
      <c r="CO28" s="11"/>
      <c r="CP28" s="11"/>
      <c r="CQ28" s="11"/>
      <c r="CR28" s="11"/>
      <c r="CS28" s="11"/>
      <c r="CT28" s="11"/>
      <c r="CU28" s="11"/>
      <c r="CV28" s="11"/>
      <c r="CW28" s="11"/>
      <c r="CX28" s="11"/>
      <c r="CY28" s="26">
        <f t="shared" ref="CY28:CY43" si="26">SUM(CM28:CX28)</f>
        <v>0</v>
      </c>
      <c r="CZ28" s="15"/>
      <c r="DA28" s="11"/>
      <c r="DB28" s="11"/>
      <c r="DC28" s="11"/>
      <c r="DD28" s="11"/>
      <c r="DE28" s="11"/>
      <c r="DF28" s="11"/>
      <c r="DG28" s="11"/>
      <c r="DH28" s="11"/>
      <c r="DI28" s="11"/>
      <c r="DJ28" s="11"/>
      <c r="DK28" s="11"/>
      <c r="DL28" s="26">
        <f t="shared" ref="DL28:DL43" si="27">SUM(CZ28:DK28)</f>
        <v>0</v>
      </c>
    </row>
    <row r="29" spans="1:116" s="4" customFormat="1" ht="15" customHeight="1">
      <c r="A29" s="49">
        <v>905</v>
      </c>
      <c r="B29" s="49" t="s">
        <v>576</v>
      </c>
      <c r="C29" s="4" t="s">
        <v>1036</v>
      </c>
      <c r="D29" s="4" t="s">
        <v>1043</v>
      </c>
      <c r="E29" s="274" t="s">
        <v>481</v>
      </c>
      <c r="F29" s="508" t="s">
        <v>1359</v>
      </c>
      <c r="G29" s="5" t="s">
        <v>1792</v>
      </c>
      <c r="H29" s="15">
        <v>905</v>
      </c>
      <c r="I29" s="11"/>
      <c r="J29" s="11"/>
      <c r="K29" s="11"/>
      <c r="L29" s="11"/>
      <c r="M29" s="11"/>
      <c r="N29" s="11"/>
      <c r="O29" s="11"/>
      <c r="P29" s="11"/>
      <c r="Q29" s="26">
        <f t="shared" si="0"/>
        <v>905</v>
      </c>
      <c r="R29" s="15"/>
      <c r="S29" s="11"/>
      <c r="T29" s="11">
        <f t="shared" si="22"/>
        <v>905</v>
      </c>
      <c r="U29" s="11"/>
      <c r="V29" s="11"/>
      <c r="W29" s="11"/>
      <c r="X29" s="11"/>
      <c r="Y29" s="11"/>
      <c r="Z29" s="49">
        <f t="shared" si="1"/>
        <v>905</v>
      </c>
      <c r="AA29" s="11">
        <v>25</v>
      </c>
      <c r="AB29" s="11"/>
      <c r="AC29" s="11">
        <v>880</v>
      </c>
      <c r="AD29" s="11"/>
      <c r="AE29" s="11"/>
      <c r="AF29" s="294"/>
      <c r="AG29" s="49">
        <f t="shared" si="4"/>
        <v>0</v>
      </c>
      <c r="AH29" s="15"/>
      <c r="AI29" s="11"/>
      <c r="AJ29" s="11">
        <f t="shared" si="25"/>
        <v>25</v>
      </c>
      <c r="AK29" s="11"/>
      <c r="AL29" s="49">
        <f t="shared" si="8"/>
        <v>0</v>
      </c>
      <c r="AM29" s="15"/>
      <c r="AN29" s="11"/>
      <c r="AO29" s="11"/>
      <c r="AP29" s="11"/>
      <c r="AQ29" s="294"/>
      <c r="AR29" s="49">
        <f t="shared" si="9"/>
        <v>0</v>
      </c>
      <c r="AS29" s="15"/>
      <c r="AT29" s="11"/>
      <c r="AU29" s="11"/>
      <c r="AV29" s="11"/>
      <c r="AW29" s="11"/>
      <c r="AX29" s="11"/>
      <c r="AY29" s="11"/>
      <c r="AZ29" s="11"/>
      <c r="BA29" s="11"/>
      <c r="BB29" s="294"/>
      <c r="BC29" s="49">
        <f t="shared" si="10"/>
        <v>0</v>
      </c>
      <c r="BD29" s="15"/>
      <c r="BE29" s="11"/>
      <c r="BF29" s="11"/>
      <c r="BG29" s="11"/>
      <c r="BH29" s="11"/>
      <c r="BI29" s="11"/>
      <c r="BJ29" s="294"/>
      <c r="BK29" s="49">
        <f t="shared" si="11"/>
        <v>0</v>
      </c>
      <c r="BL29" s="15"/>
      <c r="BM29" s="11"/>
      <c r="BN29" s="294"/>
      <c r="BO29" s="11"/>
      <c r="BP29" s="294"/>
      <c r="BQ29" s="49">
        <f t="shared" si="12"/>
        <v>0</v>
      </c>
      <c r="BR29" s="15">
        <f t="shared" si="23"/>
        <v>440</v>
      </c>
      <c r="BS29" s="11">
        <f t="shared" si="24"/>
        <v>440</v>
      </c>
      <c r="BT29" s="11"/>
      <c r="BU29" s="11"/>
      <c r="BV29" s="11"/>
      <c r="BW29" s="294"/>
      <c r="BX29" s="49">
        <f t="shared" si="13"/>
        <v>0</v>
      </c>
      <c r="BY29" s="49">
        <f t="shared" si="14"/>
        <v>905</v>
      </c>
      <c r="BZ29" s="11"/>
      <c r="CA29" s="11"/>
      <c r="CB29" s="11"/>
      <c r="CC29" s="11"/>
      <c r="CD29" s="11"/>
      <c r="CE29" s="11"/>
      <c r="CF29" s="11"/>
      <c r="CG29" s="11"/>
      <c r="CH29" s="11"/>
      <c r="CI29" s="11"/>
      <c r="CJ29" s="11"/>
      <c r="CK29" s="11"/>
      <c r="CL29" s="49">
        <f t="shared" si="15"/>
        <v>0</v>
      </c>
      <c r="CM29" s="11"/>
      <c r="CN29" s="11"/>
      <c r="CO29" s="11"/>
      <c r="CP29" s="11"/>
      <c r="CQ29" s="11"/>
      <c r="CR29" s="11"/>
      <c r="CS29" s="11"/>
      <c r="CT29" s="11"/>
      <c r="CU29" s="11"/>
      <c r="CV29" s="11"/>
      <c r="CW29" s="11"/>
      <c r="CX29" s="11"/>
      <c r="CY29" s="26">
        <f t="shared" si="26"/>
        <v>0</v>
      </c>
      <c r="CZ29" s="15"/>
      <c r="DA29" s="11"/>
      <c r="DB29" s="11"/>
      <c r="DC29" s="11"/>
      <c r="DD29" s="11"/>
      <c r="DE29" s="11"/>
      <c r="DF29" s="11"/>
      <c r="DG29" s="11"/>
      <c r="DH29" s="11"/>
      <c r="DI29" s="11"/>
      <c r="DJ29" s="11"/>
      <c r="DK29" s="11"/>
      <c r="DL29" s="26">
        <f t="shared" si="27"/>
        <v>0</v>
      </c>
    </row>
    <row r="30" spans="1:116" s="4" customFormat="1" ht="15" customHeight="1">
      <c r="A30" s="49"/>
      <c r="B30" s="49" t="s">
        <v>576</v>
      </c>
      <c r="C30" s="4" t="s">
        <v>1036</v>
      </c>
      <c r="D30" s="4" t="s">
        <v>1043</v>
      </c>
      <c r="E30" s="274" t="s">
        <v>482</v>
      </c>
      <c r="F30" s="508" t="s">
        <v>1359</v>
      </c>
      <c r="G30" s="5" t="s">
        <v>1792</v>
      </c>
      <c r="H30" s="15">
        <v>377</v>
      </c>
      <c r="I30" s="11"/>
      <c r="J30" s="11"/>
      <c r="K30" s="11"/>
      <c r="L30" s="11"/>
      <c r="M30" s="11"/>
      <c r="N30" s="11"/>
      <c r="O30" s="11"/>
      <c r="P30" s="11"/>
      <c r="Q30" s="26">
        <f t="shared" si="0"/>
        <v>377</v>
      </c>
      <c r="R30" s="15"/>
      <c r="S30" s="11"/>
      <c r="T30" s="11">
        <f t="shared" si="22"/>
        <v>377</v>
      </c>
      <c r="U30" s="11"/>
      <c r="V30" s="11"/>
      <c r="W30" s="11"/>
      <c r="X30" s="11"/>
      <c r="Y30" s="11"/>
      <c r="Z30" s="49">
        <f t="shared" si="1"/>
        <v>377</v>
      </c>
      <c r="AA30" s="11">
        <v>25</v>
      </c>
      <c r="AB30" s="11"/>
      <c r="AC30" s="11">
        <v>352</v>
      </c>
      <c r="AD30" s="11"/>
      <c r="AE30" s="11"/>
      <c r="AF30" s="294"/>
      <c r="AG30" s="49">
        <f t="shared" si="4"/>
        <v>0</v>
      </c>
      <c r="AH30" s="15"/>
      <c r="AI30" s="11"/>
      <c r="AJ30" s="11">
        <f t="shared" si="25"/>
        <v>25</v>
      </c>
      <c r="AK30" s="11"/>
      <c r="AL30" s="49">
        <f t="shared" si="8"/>
        <v>0</v>
      </c>
      <c r="AM30" s="15"/>
      <c r="AN30" s="11"/>
      <c r="AO30" s="11"/>
      <c r="AP30" s="11"/>
      <c r="AQ30" s="294"/>
      <c r="AR30" s="49">
        <f t="shared" si="9"/>
        <v>0</v>
      </c>
      <c r="AS30" s="15"/>
      <c r="AT30" s="11"/>
      <c r="AU30" s="11"/>
      <c r="AV30" s="11"/>
      <c r="AW30" s="11"/>
      <c r="AX30" s="11"/>
      <c r="AY30" s="11"/>
      <c r="AZ30" s="11"/>
      <c r="BA30" s="11"/>
      <c r="BB30" s="294"/>
      <c r="BC30" s="49">
        <f t="shared" si="10"/>
        <v>0</v>
      </c>
      <c r="BD30" s="15"/>
      <c r="BE30" s="11"/>
      <c r="BF30" s="11"/>
      <c r="BG30" s="11"/>
      <c r="BH30" s="11"/>
      <c r="BI30" s="11"/>
      <c r="BJ30" s="294"/>
      <c r="BK30" s="49">
        <f t="shared" si="11"/>
        <v>0</v>
      </c>
      <c r="BL30" s="15"/>
      <c r="BM30" s="11"/>
      <c r="BN30" s="294"/>
      <c r="BO30" s="11"/>
      <c r="BP30" s="294"/>
      <c r="BQ30" s="49">
        <f t="shared" si="12"/>
        <v>0</v>
      </c>
      <c r="BR30" s="15">
        <f t="shared" si="23"/>
        <v>176</v>
      </c>
      <c r="BS30" s="11">
        <f t="shared" si="24"/>
        <v>176</v>
      </c>
      <c r="BT30" s="11"/>
      <c r="BU30" s="11"/>
      <c r="BV30" s="11"/>
      <c r="BW30" s="294"/>
      <c r="BX30" s="49">
        <f t="shared" si="13"/>
        <v>0</v>
      </c>
      <c r="BY30" s="49">
        <f t="shared" si="14"/>
        <v>377</v>
      </c>
      <c r="BZ30" s="11"/>
      <c r="CA30" s="11"/>
      <c r="CB30" s="11"/>
      <c r="CC30" s="11"/>
      <c r="CD30" s="11"/>
      <c r="CE30" s="11"/>
      <c r="CF30" s="11"/>
      <c r="CG30" s="11"/>
      <c r="CH30" s="11"/>
      <c r="CI30" s="11"/>
      <c r="CJ30" s="11"/>
      <c r="CK30" s="11"/>
      <c r="CL30" s="49">
        <f t="shared" si="15"/>
        <v>0</v>
      </c>
      <c r="CM30" s="11"/>
      <c r="CN30" s="11"/>
      <c r="CO30" s="11"/>
      <c r="CP30" s="11"/>
      <c r="CQ30" s="11"/>
      <c r="CR30" s="11"/>
      <c r="CS30" s="11"/>
      <c r="CT30" s="11"/>
      <c r="CU30" s="11"/>
      <c r="CV30" s="11"/>
      <c r="CW30" s="11"/>
      <c r="CX30" s="11"/>
      <c r="CY30" s="26">
        <f t="shared" si="26"/>
        <v>0</v>
      </c>
      <c r="CZ30" s="15"/>
      <c r="DA30" s="11"/>
      <c r="DB30" s="11"/>
      <c r="DC30" s="11"/>
      <c r="DD30" s="11"/>
      <c r="DE30" s="11"/>
      <c r="DF30" s="11"/>
      <c r="DG30" s="11"/>
      <c r="DH30" s="11"/>
      <c r="DI30" s="11"/>
      <c r="DJ30" s="11"/>
      <c r="DK30" s="11"/>
      <c r="DL30" s="26">
        <f t="shared" si="27"/>
        <v>0</v>
      </c>
    </row>
    <row r="31" spans="1:116" s="4" customFormat="1" ht="15" customHeight="1">
      <c r="A31" s="49"/>
      <c r="B31" s="49" t="s">
        <v>576</v>
      </c>
      <c r="C31" s="4" t="s">
        <v>1036</v>
      </c>
      <c r="D31" s="4" t="s">
        <v>1043</v>
      </c>
      <c r="E31" s="274" t="s">
        <v>483</v>
      </c>
      <c r="F31" s="508" t="s">
        <v>1359</v>
      </c>
      <c r="G31" s="5" t="s">
        <v>1792</v>
      </c>
      <c r="H31" s="15">
        <v>370</v>
      </c>
      <c r="I31" s="11"/>
      <c r="J31" s="11"/>
      <c r="K31" s="11"/>
      <c r="L31" s="11"/>
      <c r="M31" s="11"/>
      <c r="N31" s="11"/>
      <c r="O31" s="11"/>
      <c r="P31" s="11"/>
      <c r="Q31" s="26">
        <f t="shared" si="0"/>
        <v>370</v>
      </c>
      <c r="R31" s="15"/>
      <c r="S31" s="11"/>
      <c r="T31" s="11">
        <f t="shared" si="22"/>
        <v>370</v>
      </c>
      <c r="U31" s="11"/>
      <c r="V31" s="11"/>
      <c r="W31" s="11"/>
      <c r="X31" s="11"/>
      <c r="Y31" s="11"/>
      <c r="Z31" s="49">
        <f t="shared" si="1"/>
        <v>370</v>
      </c>
      <c r="AA31" s="11">
        <v>50</v>
      </c>
      <c r="AB31" s="11"/>
      <c r="AC31" s="11">
        <v>320</v>
      </c>
      <c r="AD31" s="11"/>
      <c r="AE31" s="11"/>
      <c r="AF31" s="294"/>
      <c r="AG31" s="49">
        <f t="shared" si="4"/>
        <v>0</v>
      </c>
      <c r="AH31" s="15"/>
      <c r="AI31" s="11"/>
      <c r="AJ31" s="11">
        <f t="shared" si="25"/>
        <v>50</v>
      </c>
      <c r="AK31" s="11"/>
      <c r="AL31" s="49">
        <f t="shared" si="8"/>
        <v>0</v>
      </c>
      <c r="AM31" s="15"/>
      <c r="AN31" s="11"/>
      <c r="AO31" s="11"/>
      <c r="AP31" s="11"/>
      <c r="AQ31" s="294"/>
      <c r="AR31" s="49">
        <f t="shared" si="9"/>
        <v>0</v>
      </c>
      <c r="AS31" s="15"/>
      <c r="AT31" s="11"/>
      <c r="AU31" s="11"/>
      <c r="AV31" s="11"/>
      <c r="AW31" s="11"/>
      <c r="AX31" s="11"/>
      <c r="AY31" s="11"/>
      <c r="AZ31" s="11"/>
      <c r="BA31" s="11"/>
      <c r="BB31" s="294"/>
      <c r="BC31" s="49">
        <f t="shared" si="10"/>
        <v>0</v>
      </c>
      <c r="BD31" s="15"/>
      <c r="BE31" s="11"/>
      <c r="BF31" s="11"/>
      <c r="BG31" s="11"/>
      <c r="BH31" s="11"/>
      <c r="BI31" s="11"/>
      <c r="BJ31" s="294"/>
      <c r="BK31" s="49">
        <f t="shared" si="11"/>
        <v>0</v>
      </c>
      <c r="BL31" s="15"/>
      <c r="BM31" s="11"/>
      <c r="BN31" s="294"/>
      <c r="BO31" s="11"/>
      <c r="BP31" s="294"/>
      <c r="BQ31" s="49">
        <f t="shared" si="12"/>
        <v>0</v>
      </c>
      <c r="BR31" s="15">
        <f t="shared" si="23"/>
        <v>160</v>
      </c>
      <c r="BS31" s="11">
        <f t="shared" si="24"/>
        <v>160</v>
      </c>
      <c r="BT31" s="11"/>
      <c r="BU31" s="11"/>
      <c r="BV31" s="11"/>
      <c r="BW31" s="294"/>
      <c r="BX31" s="49">
        <f t="shared" si="13"/>
        <v>0</v>
      </c>
      <c r="BY31" s="49">
        <f t="shared" si="14"/>
        <v>370</v>
      </c>
      <c r="BZ31" s="11"/>
      <c r="CA31" s="11"/>
      <c r="CB31" s="11"/>
      <c r="CC31" s="11"/>
      <c r="CD31" s="11"/>
      <c r="CE31" s="11"/>
      <c r="CF31" s="11"/>
      <c r="CG31" s="11"/>
      <c r="CH31" s="11"/>
      <c r="CI31" s="11"/>
      <c r="CJ31" s="11"/>
      <c r="CK31" s="11"/>
      <c r="CL31" s="49">
        <f t="shared" si="15"/>
        <v>0</v>
      </c>
      <c r="CM31" s="11"/>
      <c r="CN31" s="11"/>
      <c r="CO31" s="11"/>
      <c r="CP31" s="11"/>
      <c r="CQ31" s="11"/>
      <c r="CR31" s="11"/>
      <c r="CS31" s="11"/>
      <c r="CT31" s="11"/>
      <c r="CU31" s="11"/>
      <c r="CV31" s="11"/>
      <c r="CW31" s="11"/>
      <c r="CX31" s="11"/>
      <c r="CY31" s="26">
        <f t="shared" si="26"/>
        <v>0</v>
      </c>
      <c r="CZ31" s="15"/>
      <c r="DA31" s="11"/>
      <c r="DB31" s="11"/>
      <c r="DC31" s="11"/>
      <c r="DD31" s="11"/>
      <c r="DE31" s="11"/>
      <c r="DF31" s="11"/>
      <c r="DG31" s="11"/>
      <c r="DH31" s="11"/>
      <c r="DI31" s="11"/>
      <c r="DJ31" s="11"/>
      <c r="DK31" s="11"/>
      <c r="DL31" s="26">
        <f t="shared" si="27"/>
        <v>0</v>
      </c>
    </row>
    <row r="32" spans="1:116" s="4" customFormat="1" ht="15" customHeight="1">
      <c r="A32" s="49"/>
      <c r="B32" s="49" t="s">
        <v>576</v>
      </c>
      <c r="C32" s="4" t="s">
        <v>1036</v>
      </c>
      <c r="D32" s="4" t="s">
        <v>1043</v>
      </c>
      <c r="E32" s="274" t="s">
        <v>484</v>
      </c>
      <c r="F32" s="508" t="s">
        <v>1359</v>
      </c>
      <c r="G32" s="5" t="s">
        <v>1792</v>
      </c>
      <c r="H32" s="15">
        <v>350</v>
      </c>
      <c r="I32" s="11"/>
      <c r="J32" s="11"/>
      <c r="K32" s="11"/>
      <c r="L32" s="11"/>
      <c r="M32" s="11"/>
      <c r="N32" s="11"/>
      <c r="O32" s="11"/>
      <c r="P32" s="11"/>
      <c r="Q32" s="26">
        <f t="shared" si="0"/>
        <v>350</v>
      </c>
      <c r="R32" s="15"/>
      <c r="S32" s="11"/>
      <c r="T32" s="11">
        <f t="shared" si="22"/>
        <v>350</v>
      </c>
      <c r="U32" s="11"/>
      <c r="V32" s="11"/>
      <c r="W32" s="11"/>
      <c r="X32" s="11"/>
      <c r="Y32" s="11"/>
      <c r="Z32" s="49">
        <f t="shared" si="1"/>
        <v>350</v>
      </c>
      <c r="AA32" s="11">
        <v>50</v>
      </c>
      <c r="AB32" s="11"/>
      <c r="AC32" s="11">
        <v>300</v>
      </c>
      <c r="AD32" s="11"/>
      <c r="AE32" s="11"/>
      <c r="AF32" s="294"/>
      <c r="AG32" s="49">
        <f t="shared" si="4"/>
        <v>0</v>
      </c>
      <c r="AH32" s="15"/>
      <c r="AI32" s="11"/>
      <c r="AJ32" s="11">
        <f t="shared" si="25"/>
        <v>50</v>
      </c>
      <c r="AK32" s="11"/>
      <c r="AL32" s="49">
        <f t="shared" si="8"/>
        <v>0</v>
      </c>
      <c r="AM32" s="15"/>
      <c r="AN32" s="11"/>
      <c r="AO32" s="11"/>
      <c r="AP32" s="11"/>
      <c r="AQ32" s="294"/>
      <c r="AR32" s="49">
        <f t="shared" si="9"/>
        <v>0</v>
      </c>
      <c r="AS32" s="15"/>
      <c r="AT32" s="11"/>
      <c r="AU32" s="11"/>
      <c r="AV32" s="11"/>
      <c r="AW32" s="11"/>
      <c r="AX32" s="11"/>
      <c r="AY32" s="11"/>
      <c r="AZ32" s="11"/>
      <c r="BA32" s="11"/>
      <c r="BB32" s="294"/>
      <c r="BC32" s="49">
        <f t="shared" si="10"/>
        <v>0</v>
      </c>
      <c r="BD32" s="15"/>
      <c r="BE32" s="11"/>
      <c r="BF32" s="11"/>
      <c r="BG32" s="11"/>
      <c r="BH32" s="11"/>
      <c r="BI32" s="11"/>
      <c r="BJ32" s="294"/>
      <c r="BK32" s="49">
        <f t="shared" si="11"/>
        <v>0</v>
      </c>
      <c r="BL32" s="15"/>
      <c r="BM32" s="11"/>
      <c r="BN32" s="294"/>
      <c r="BO32" s="11"/>
      <c r="BP32" s="294"/>
      <c r="BQ32" s="49">
        <f t="shared" si="12"/>
        <v>0</v>
      </c>
      <c r="BR32" s="15">
        <f t="shared" si="23"/>
        <v>150</v>
      </c>
      <c r="BS32" s="11">
        <f t="shared" si="24"/>
        <v>150</v>
      </c>
      <c r="BT32" s="11"/>
      <c r="BU32" s="11"/>
      <c r="BV32" s="11"/>
      <c r="BW32" s="294"/>
      <c r="BX32" s="49">
        <f t="shared" si="13"/>
        <v>0</v>
      </c>
      <c r="BY32" s="49">
        <f t="shared" si="14"/>
        <v>350</v>
      </c>
      <c r="BZ32" s="11"/>
      <c r="CA32" s="11"/>
      <c r="CB32" s="11"/>
      <c r="CC32" s="11"/>
      <c r="CD32" s="11"/>
      <c r="CE32" s="11"/>
      <c r="CF32" s="11"/>
      <c r="CG32" s="11"/>
      <c r="CH32" s="11"/>
      <c r="CI32" s="11"/>
      <c r="CJ32" s="11"/>
      <c r="CK32" s="11"/>
      <c r="CL32" s="49">
        <f t="shared" si="15"/>
        <v>0</v>
      </c>
      <c r="CM32" s="11"/>
      <c r="CN32" s="11"/>
      <c r="CO32" s="11"/>
      <c r="CP32" s="11"/>
      <c r="CQ32" s="11"/>
      <c r="CR32" s="11"/>
      <c r="CS32" s="11"/>
      <c r="CT32" s="11"/>
      <c r="CU32" s="11"/>
      <c r="CV32" s="11"/>
      <c r="CW32" s="11"/>
      <c r="CX32" s="11"/>
      <c r="CY32" s="26">
        <f t="shared" si="26"/>
        <v>0</v>
      </c>
      <c r="CZ32" s="15"/>
      <c r="DA32" s="11"/>
      <c r="DB32" s="11"/>
      <c r="DC32" s="11"/>
      <c r="DD32" s="11"/>
      <c r="DE32" s="11"/>
      <c r="DF32" s="11"/>
      <c r="DG32" s="11"/>
      <c r="DH32" s="11"/>
      <c r="DI32" s="11"/>
      <c r="DJ32" s="11"/>
      <c r="DK32" s="11"/>
      <c r="DL32" s="26">
        <f t="shared" si="27"/>
        <v>0</v>
      </c>
    </row>
    <row r="33" spans="1:116" s="4" customFormat="1" ht="15" customHeight="1">
      <c r="A33" s="49"/>
      <c r="B33" s="49"/>
      <c r="C33" s="13" t="s">
        <v>1036</v>
      </c>
      <c r="D33" s="4" t="s">
        <v>1043</v>
      </c>
      <c r="E33" s="819" t="s">
        <v>485</v>
      </c>
      <c r="F33" s="508" t="s">
        <v>1359</v>
      </c>
      <c r="G33" s="538" t="s">
        <v>1593</v>
      </c>
      <c r="H33" s="308">
        <v>1300</v>
      </c>
      <c r="I33" s="11"/>
      <c r="J33" s="11"/>
      <c r="K33" s="11"/>
      <c r="L33" s="11"/>
      <c r="M33" s="11"/>
      <c r="N33" s="11"/>
      <c r="O33" s="11"/>
      <c r="P33" s="11"/>
      <c r="Q33" s="26">
        <f t="shared" si="0"/>
        <v>1300</v>
      </c>
      <c r="R33" s="15"/>
      <c r="S33" s="11"/>
      <c r="T33" s="11">
        <f t="shared" si="22"/>
        <v>1300</v>
      </c>
      <c r="U33" s="11"/>
      <c r="V33" s="11"/>
      <c r="W33" s="11"/>
      <c r="X33" s="11"/>
      <c r="Y33" s="11"/>
      <c r="Z33" s="49">
        <f t="shared" si="1"/>
        <v>1300</v>
      </c>
      <c r="AA33" s="11">
        <v>0</v>
      </c>
      <c r="AB33" s="11"/>
      <c r="AC33" s="11">
        <v>1300</v>
      </c>
      <c r="AD33" s="11"/>
      <c r="AE33" s="11"/>
      <c r="AF33" s="294"/>
      <c r="AG33" s="49">
        <f t="shared" si="4"/>
        <v>0</v>
      </c>
      <c r="AH33" s="15"/>
      <c r="AI33" s="11"/>
      <c r="AJ33" s="11">
        <f t="shared" si="25"/>
        <v>0</v>
      </c>
      <c r="AK33" s="11"/>
      <c r="AL33" s="49">
        <f t="shared" si="8"/>
        <v>0</v>
      </c>
      <c r="AM33" s="15"/>
      <c r="AN33" s="11"/>
      <c r="AO33" s="11"/>
      <c r="AP33" s="11"/>
      <c r="AQ33" s="294"/>
      <c r="AR33" s="49"/>
      <c r="AS33" s="15"/>
      <c r="AT33" s="11"/>
      <c r="AU33" s="11"/>
      <c r="AV33" s="11"/>
      <c r="AW33" s="11"/>
      <c r="AX33" s="11"/>
      <c r="AY33" s="11"/>
      <c r="AZ33" s="11"/>
      <c r="BA33" s="11"/>
      <c r="BB33" s="294"/>
      <c r="BC33" s="49"/>
      <c r="BD33" s="15"/>
      <c r="BE33" s="11"/>
      <c r="BF33" s="11"/>
      <c r="BG33" s="11"/>
      <c r="BH33" s="11"/>
      <c r="BI33" s="11"/>
      <c r="BJ33" s="294"/>
      <c r="BK33" s="49"/>
      <c r="BL33" s="15"/>
      <c r="BM33" s="11"/>
      <c r="BN33" s="294"/>
      <c r="BO33" s="11"/>
      <c r="BP33" s="294"/>
      <c r="BQ33" s="49"/>
      <c r="BR33" s="15">
        <f t="shared" si="23"/>
        <v>650</v>
      </c>
      <c r="BS33" s="11">
        <f t="shared" si="24"/>
        <v>650</v>
      </c>
      <c r="BT33" s="11"/>
      <c r="BU33" s="11"/>
      <c r="BV33" s="11"/>
      <c r="BW33" s="294"/>
      <c r="BX33" s="49">
        <f t="shared" si="13"/>
        <v>0</v>
      </c>
      <c r="BY33" s="49"/>
      <c r="BZ33" s="11"/>
      <c r="CA33" s="11"/>
      <c r="CB33" s="11"/>
      <c r="CC33" s="11"/>
      <c r="CD33" s="11"/>
      <c r="CE33" s="11"/>
      <c r="CF33" s="11"/>
      <c r="CG33" s="11"/>
      <c r="CH33" s="11"/>
      <c r="CI33" s="11"/>
      <c r="CJ33" s="11"/>
      <c r="CK33" s="11"/>
      <c r="CL33" s="49"/>
      <c r="CM33" s="11"/>
      <c r="CN33" s="11"/>
      <c r="CO33" s="11"/>
      <c r="CP33" s="11"/>
      <c r="CQ33" s="11"/>
      <c r="CR33" s="11"/>
      <c r="CS33" s="11"/>
      <c r="CT33" s="11"/>
      <c r="CU33" s="11"/>
      <c r="CV33" s="11"/>
      <c r="CW33" s="11"/>
      <c r="CX33" s="11"/>
      <c r="CY33" s="26"/>
      <c r="CZ33" s="15"/>
      <c r="DA33" s="11"/>
      <c r="DB33" s="11"/>
      <c r="DC33" s="11"/>
      <c r="DD33" s="11"/>
      <c r="DE33" s="11"/>
      <c r="DF33" s="11"/>
      <c r="DG33" s="11"/>
      <c r="DH33" s="11"/>
      <c r="DI33" s="11"/>
      <c r="DJ33" s="11"/>
      <c r="DK33" s="11"/>
      <c r="DL33" s="26"/>
    </row>
    <row r="34" spans="1:116" s="4" customFormat="1" ht="15" customHeight="1">
      <c r="A34" s="49"/>
      <c r="B34" s="49" t="s">
        <v>576</v>
      </c>
      <c r="C34" s="4" t="s">
        <v>1036</v>
      </c>
      <c r="D34" s="4" t="s">
        <v>1043</v>
      </c>
      <c r="E34" s="274" t="s">
        <v>486</v>
      </c>
      <c r="F34" s="508" t="s">
        <v>1359</v>
      </c>
      <c r="G34" s="5" t="s">
        <v>1792</v>
      </c>
      <c r="H34" s="15">
        <v>360</v>
      </c>
      <c r="I34" s="11"/>
      <c r="J34" s="11"/>
      <c r="K34" s="11"/>
      <c r="L34" s="11"/>
      <c r="M34" s="11"/>
      <c r="N34" s="11"/>
      <c r="O34" s="11"/>
      <c r="P34" s="11"/>
      <c r="Q34" s="26">
        <f t="shared" si="0"/>
        <v>360</v>
      </c>
      <c r="R34" s="15"/>
      <c r="S34" s="11"/>
      <c r="T34" s="11">
        <f t="shared" si="22"/>
        <v>360</v>
      </c>
      <c r="U34" s="11"/>
      <c r="V34" s="11"/>
      <c r="W34" s="11"/>
      <c r="X34" s="11"/>
      <c r="Y34" s="11"/>
      <c r="Z34" s="49">
        <f t="shared" si="1"/>
        <v>360</v>
      </c>
      <c r="AA34" s="11">
        <v>0</v>
      </c>
      <c r="AB34" s="11"/>
      <c r="AC34" s="11">
        <v>360</v>
      </c>
      <c r="AD34" s="11"/>
      <c r="AE34" s="11"/>
      <c r="AF34" s="294"/>
      <c r="AG34" s="49">
        <f t="shared" si="4"/>
        <v>0</v>
      </c>
      <c r="AH34" s="15"/>
      <c r="AI34" s="11"/>
      <c r="AJ34" s="11">
        <f t="shared" si="25"/>
        <v>0</v>
      </c>
      <c r="AK34" s="11"/>
      <c r="AL34" s="49">
        <f t="shared" si="8"/>
        <v>0</v>
      </c>
      <c r="AM34" s="15"/>
      <c r="AN34" s="11"/>
      <c r="AO34" s="11"/>
      <c r="AP34" s="11"/>
      <c r="AQ34" s="294"/>
      <c r="AR34" s="49">
        <f t="shared" si="9"/>
        <v>0</v>
      </c>
      <c r="AS34" s="15"/>
      <c r="AT34" s="11"/>
      <c r="AU34" s="11"/>
      <c r="AV34" s="11"/>
      <c r="AW34" s="11"/>
      <c r="AX34" s="11"/>
      <c r="AY34" s="11"/>
      <c r="AZ34" s="11"/>
      <c r="BA34" s="11"/>
      <c r="BB34" s="294"/>
      <c r="BC34" s="49">
        <f t="shared" si="10"/>
        <v>0</v>
      </c>
      <c r="BD34" s="15"/>
      <c r="BE34" s="11"/>
      <c r="BF34" s="11"/>
      <c r="BG34" s="11"/>
      <c r="BH34" s="11"/>
      <c r="BI34" s="11"/>
      <c r="BJ34" s="294"/>
      <c r="BK34" s="49">
        <f t="shared" si="11"/>
        <v>0</v>
      </c>
      <c r="BL34" s="15"/>
      <c r="BM34" s="11"/>
      <c r="BN34" s="294"/>
      <c r="BO34" s="11"/>
      <c r="BP34" s="294"/>
      <c r="BQ34" s="49">
        <f t="shared" si="12"/>
        <v>0</v>
      </c>
      <c r="BR34" s="15">
        <f t="shared" si="23"/>
        <v>180</v>
      </c>
      <c r="BS34" s="11">
        <f t="shared" si="24"/>
        <v>180</v>
      </c>
      <c r="BT34" s="11"/>
      <c r="BU34" s="11"/>
      <c r="BV34" s="11"/>
      <c r="BW34" s="294"/>
      <c r="BX34" s="49">
        <f t="shared" si="13"/>
        <v>0</v>
      </c>
      <c r="BY34" s="49">
        <f t="shared" si="14"/>
        <v>360</v>
      </c>
      <c r="BZ34" s="11"/>
      <c r="CA34" s="11"/>
      <c r="CB34" s="11"/>
      <c r="CC34" s="11"/>
      <c r="CD34" s="11"/>
      <c r="CE34" s="11"/>
      <c r="CF34" s="11"/>
      <c r="CG34" s="11"/>
      <c r="CH34" s="11"/>
      <c r="CI34" s="11"/>
      <c r="CJ34" s="11"/>
      <c r="CK34" s="11"/>
      <c r="CL34" s="49">
        <f t="shared" si="15"/>
        <v>0</v>
      </c>
      <c r="CM34" s="11"/>
      <c r="CN34" s="11"/>
      <c r="CO34" s="11"/>
      <c r="CP34" s="11"/>
      <c r="CQ34" s="11"/>
      <c r="CR34" s="11"/>
      <c r="CS34" s="11"/>
      <c r="CT34" s="11"/>
      <c r="CU34" s="11"/>
      <c r="CV34" s="11"/>
      <c r="CW34" s="11"/>
      <c r="CX34" s="11"/>
      <c r="CY34" s="26">
        <f t="shared" si="26"/>
        <v>0</v>
      </c>
      <c r="CZ34" s="15"/>
      <c r="DA34" s="11"/>
      <c r="DB34" s="11"/>
      <c r="DC34" s="11"/>
      <c r="DD34" s="11"/>
      <c r="DE34" s="11"/>
      <c r="DF34" s="11"/>
      <c r="DG34" s="11"/>
      <c r="DH34" s="11"/>
      <c r="DI34" s="11"/>
      <c r="DJ34" s="11"/>
      <c r="DK34" s="11"/>
      <c r="DL34" s="26">
        <f t="shared" si="27"/>
        <v>0</v>
      </c>
    </row>
    <row r="35" spans="1:116" s="4" customFormat="1" ht="15" customHeight="1">
      <c r="A35" s="49"/>
      <c r="B35" s="49" t="s">
        <v>576</v>
      </c>
      <c r="C35" s="13" t="s">
        <v>1036</v>
      </c>
      <c r="D35" s="13" t="s">
        <v>1043</v>
      </c>
      <c r="E35" s="819" t="s">
        <v>487</v>
      </c>
      <c r="F35" s="508" t="s">
        <v>1359</v>
      </c>
      <c r="G35" s="821" t="s">
        <v>1593</v>
      </c>
      <c r="H35" s="15">
        <f>270+675-675</f>
        <v>270</v>
      </c>
      <c r="I35" s="11"/>
      <c r="J35" s="11"/>
      <c r="K35" s="11"/>
      <c r="L35" s="11"/>
      <c r="M35" s="11"/>
      <c r="N35" s="11"/>
      <c r="O35" s="11"/>
      <c r="P35" s="11"/>
      <c r="Q35" s="26">
        <f t="shared" si="0"/>
        <v>270</v>
      </c>
      <c r="R35" s="15"/>
      <c r="S35" s="11"/>
      <c r="T35" s="11">
        <f t="shared" si="22"/>
        <v>270</v>
      </c>
      <c r="U35" s="11"/>
      <c r="V35" s="11"/>
      <c r="W35" s="11"/>
      <c r="X35" s="11"/>
      <c r="Y35" s="11"/>
      <c r="Z35" s="49">
        <f t="shared" si="1"/>
        <v>270</v>
      </c>
      <c r="AA35" s="11">
        <v>270</v>
      </c>
      <c r="AB35" s="11"/>
      <c r="AC35" s="11">
        <v>0</v>
      </c>
      <c r="AD35" s="11"/>
      <c r="AE35" s="11"/>
      <c r="AF35" s="294"/>
      <c r="AG35" s="49">
        <f t="shared" si="4"/>
        <v>0</v>
      </c>
      <c r="AH35" s="15"/>
      <c r="AI35" s="11"/>
      <c r="AJ35" s="11">
        <f t="shared" si="25"/>
        <v>270</v>
      </c>
      <c r="AK35" s="11"/>
      <c r="AL35" s="49"/>
      <c r="AM35" s="15"/>
      <c r="AN35" s="11"/>
      <c r="AO35" s="11"/>
      <c r="AP35" s="11"/>
      <c r="AQ35" s="294"/>
      <c r="AR35" s="49"/>
      <c r="AS35" s="15"/>
      <c r="AT35" s="11"/>
      <c r="AU35" s="11"/>
      <c r="AV35" s="11"/>
      <c r="AW35" s="11"/>
      <c r="AX35" s="11"/>
      <c r="AY35" s="11"/>
      <c r="AZ35" s="11"/>
      <c r="BA35" s="11"/>
      <c r="BB35" s="294"/>
      <c r="BC35" s="49"/>
      <c r="BD35" s="15"/>
      <c r="BE35" s="11"/>
      <c r="BF35" s="11"/>
      <c r="BG35" s="11"/>
      <c r="BH35" s="11"/>
      <c r="BI35" s="11"/>
      <c r="BJ35" s="294"/>
      <c r="BK35" s="49"/>
      <c r="BL35" s="15"/>
      <c r="BM35" s="11"/>
      <c r="BN35" s="294"/>
      <c r="BO35" s="11"/>
      <c r="BP35" s="294"/>
      <c r="BQ35" s="49"/>
      <c r="BR35" s="15">
        <f t="shared" si="23"/>
        <v>0</v>
      </c>
      <c r="BS35" s="11">
        <f t="shared" si="24"/>
        <v>0</v>
      </c>
      <c r="BT35" s="11"/>
      <c r="BU35" s="11"/>
      <c r="BV35" s="11"/>
      <c r="BW35" s="294"/>
      <c r="BX35" s="49">
        <f t="shared" si="13"/>
        <v>0</v>
      </c>
      <c r="BY35" s="49"/>
      <c r="BZ35" s="11"/>
      <c r="CA35" s="11"/>
      <c r="CB35" s="11"/>
      <c r="CC35" s="11"/>
      <c r="CD35" s="11"/>
      <c r="CE35" s="11"/>
      <c r="CF35" s="11"/>
      <c r="CG35" s="11"/>
      <c r="CH35" s="11"/>
      <c r="CI35" s="11"/>
      <c r="CJ35" s="11"/>
      <c r="CK35" s="11"/>
      <c r="CL35" s="49"/>
      <c r="CM35" s="11"/>
      <c r="CN35" s="11"/>
      <c r="CO35" s="11"/>
      <c r="CP35" s="11"/>
      <c r="CQ35" s="11"/>
      <c r="CR35" s="11"/>
      <c r="CS35" s="11"/>
      <c r="CT35" s="11"/>
      <c r="CU35" s="11"/>
      <c r="CV35" s="11"/>
      <c r="CW35" s="11"/>
      <c r="CX35" s="11"/>
      <c r="CY35" s="26"/>
      <c r="CZ35" s="15"/>
      <c r="DA35" s="11"/>
      <c r="DB35" s="11"/>
      <c r="DC35" s="11"/>
      <c r="DD35" s="11"/>
      <c r="DE35" s="11"/>
      <c r="DF35" s="11"/>
      <c r="DG35" s="11"/>
      <c r="DH35" s="11"/>
      <c r="DI35" s="11"/>
      <c r="DJ35" s="11"/>
      <c r="DK35" s="11"/>
      <c r="DL35" s="26"/>
    </row>
    <row r="36" spans="1:116" s="4" customFormat="1" ht="13.2">
      <c r="A36" s="49"/>
      <c r="B36" s="49"/>
      <c r="C36" s="28" t="s">
        <v>347</v>
      </c>
      <c r="D36" s="28"/>
      <c r="E36" s="28"/>
      <c r="F36" s="509"/>
      <c r="G36" s="26"/>
      <c r="H36" s="47">
        <f t="shared" ref="H36:P36" si="28">SUM(H27:H35)</f>
        <v>5392</v>
      </c>
      <c r="I36" s="28">
        <f t="shared" si="28"/>
        <v>0</v>
      </c>
      <c r="J36" s="28">
        <f t="shared" si="28"/>
        <v>0</v>
      </c>
      <c r="K36" s="28">
        <f t="shared" si="28"/>
        <v>0</v>
      </c>
      <c r="L36" s="28">
        <f t="shared" si="28"/>
        <v>0</v>
      </c>
      <c r="M36" s="28">
        <f t="shared" si="28"/>
        <v>0</v>
      </c>
      <c r="N36" s="28">
        <f t="shared" si="28"/>
        <v>0</v>
      </c>
      <c r="O36" s="28">
        <f t="shared" si="28"/>
        <v>0</v>
      </c>
      <c r="P36" s="28">
        <f t="shared" si="28"/>
        <v>0</v>
      </c>
      <c r="Q36" s="26">
        <f t="shared" si="0"/>
        <v>5392</v>
      </c>
      <c r="R36" s="47">
        <f t="shared" ref="R36:CC36" si="29">SUM(R27:R35)</f>
        <v>0</v>
      </c>
      <c r="S36" s="28">
        <f t="shared" si="29"/>
        <v>0</v>
      </c>
      <c r="T36" s="28">
        <f t="shared" si="29"/>
        <v>5392</v>
      </c>
      <c r="U36" s="28">
        <f t="shared" si="29"/>
        <v>0</v>
      </c>
      <c r="V36" s="28">
        <f t="shared" si="29"/>
        <v>0</v>
      </c>
      <c r="W36" s="28">
        <f t="shared" si="29"/>
        <v>0</v>
      </c>
      <c r="X36" s="28">
        <f t="shared" si="29"/>
        <v>0</v>
      </c>
      <c r="Y36" s="28">
        <f t="shared" si="29"/>
        <v>0</v>
      </c>
      <c r="Z36" s="49">
        <f t="shared" si="29"/>
        <v>5392</v>
      </c>
      <c r="AA36" s="28">
        <f t="shared" si="29"/>
        <v>470</v>
      </c>
      <c r="AB36" s="28">
        <f t="shared" si="29"/>
        <v>0</v>
      </c>
      <c r="AC36" s="28">
        <f t="shared" si="29"/>
        <v>4922</v>
      </c>
      <c r="AD36" s="28">
        <f t="shared" si="29"/>
        <v>0</v>
      </c>
      <c r="AE36" s="28">
        <f t="shared" si="29"/>
        <v>0</v>
      </c>
      <c r="AF36" s="26">
        <f t="shared" si="29"/>
        <v>0</v>
      </c>
      <c r="AG36" s="49">
        <f t="shared" si="29"/>
        <v>0</v>
      </c>
      <c r="AH36" s="47">
        <f t="shared" si="29"/>
        <v>0</v>
      </c>
      <c r="AI36" s="28">
        <f t="shared" si="29"/>
        <v>0</v>
      </c>
      <c r="AJ36" s="28">
        <f t="shared" si="29"/>
        <v>470</v>
      </c>
      <c r="AK36" s="28">
        <f t="shared" si="29"/>
        <v>0</v>
      </c>
      <c r="AL36" s="49">
        <f t="shared" si="29"/>
        <v>0</v>
      </c>
      <c r="AM36" s="47">
        <f t="shared" si="29"/>
        <v>0</v>
      </c>
      <c r="AN36" s="28">
        <f t="shared" si="29"/>
        <v>0</v>
      </c>
      <c r="AO36" s="28">
        <f t="shared" si="29"/>
        <v>0</v>
      </c>
      <c r="AP36" s="28">
        <f t="shared" si="29"/>
        <v>0</v>
      </c>
      <c r="AQ36" s="26">
        <f t="shared" si="29"/>
        <v>0</v>
      </c>
      <c r="AR36" s="49">
        <f t="shared" si="29"/>
        <v>0</v>
      </c>
      <c r="AS36" s="47">
        <f t="shared" si="29"/>
        <v>0</v>
      </c>
      <c r="AT36" s="28">
        <f t="shared" si="29"/>
        <v>0</v>
      </c>
      <c r="AU36" s="28">
        <f t="shared" si="29"/>
        <v>0</v>
      </c>
      <c r="AV36" s="28">
        <f t="shared" si="29"/>
        <v>0</v>
      </c>
      <c r="AW36" s="28">
        <f t="shared" si="29"/>
        <v>0</v>
      </c>
      <c r="AX36" s="28">
        <f t="shared" si="29"/>
        <v>0</v>
      </c>
      <c r="AY36" s="28">
        <f t="shared" si="29"/>
        <v>0</v>
      </c>
      <c r="AZ36" s="28">
        <f t="shared" si="29"/>
        <v>0</v>
      </c>
      <c r="BA36" s="28">
        <f t="shared" si="29"/>
        <v>0</v>
      </c>
      <c r="BB36" s="26">
        <f t="shared" si="29"/>
        <v>0</v>
      </c>
      <c r="BC36" s="49">
        <f t="shared" si="29"/>
        <v>0</v>
      </c>
      <c r="BD36" s="47">
        <f t="shared" si="29"/>
        <v>0</v>
      </c>
      <c r="BE36" s="28">
        <f t="shared" si="29"/>
        <v>0</v>
      </c>
      <c r="BF36" s="28">
        <f t="shared" si="29"/>
        <v>0</v>
      </c>
      <c r="BG36" s="28">
        <f t="shared" si="29"/>
        <v>0</v>
      </c>
      <c r="BH36" s="28">
        <f t="shared" si="29"/>
        <v>0</v>
      </c>
      <c r="BI36" s="28">
        <f t="shared" si="29"/>
        <v>0</v>
      </c>
      <c r="BJ36" s="26">
        <f t="shared" si="29"/>
        <v>0</v>
      </c>
      <c r="BK36" s="49">
        <f t="shared" si="29"/>
        <v>0</v>
      </c>
      <c r="BL36" s="47">
        <f t="shared" si="29"/>
        <v>0</v>
      </c>
      <c r="BM36" s="28">
        <f t="shared" si="29"/>
        <v>0</v>
      </c>
      <c r="BN36" s="26">
        <f t="shared" si="29"/>
        <v>0</v>
      </c>
      <c r="BO36" s="28">
        <f t="shared" si="29"/>
        <v>0</v>
      </c>
      <c r="BP36" s="26">
        <f t="shared" si="29"/>
        <v>0</v>
      </c>
      <c r="BQ36" s="49">
        <f t="shared" si="29"/>
        <v>0</v>
      </c>
      <c r="BR36" s="47">
        <f t="shared" si="29"/>
        <v>2461</v>
      </c>
      <c r="BS36" s="28">
        <f t="shared" si="29"/>
        <v>2461</v>
      </c>
      <c r="BT36" s="28">
        <f t="shared" si="29"/>
        <v>0</v>
      </c>
      <c r="BU36" s="28">
        <f t="shared" si="29"/>
        <v>0</v>
      </c>
      <c r="BV36" s="28">
        <f t="shared" si="29"/>
        <v>0</v>
      </c>
      <c r="BW36" s="26">
        <f t="shared" si="29"/>
        <v>0</v>
      </c>
      <c r="BX36" s="49">
        <f t="shared" si="29"/>
        <v>0</v>
      </c>
      <c r="BY36" s="49">
        <f t="shared" si="29"/>
        <v>3822</v>
      </c>
      <c r="BZ36" s="28">
        <f t="shared" si="29"/>
        <v>0</v>
      </c>
      <c r="CA36" s="28">
        <f t="shared" si="29"/>
        <v>0</v>
      </c>
      <c r="CB36" s="28">
        <f t="shared" si="29"/>
        <v>0</v>
      </c>
      <c r="CC36" s="28">
        <f t="shared" si="29"/>
        <v>0</v>
      </c>
      <c r="CD36" s="28">
        <f t="shared" ref="CD36:DI36" si="30">SUM(CD27:CD35)</f>
        <v>0</v>
      </c>
      <c r="CE36" s="28">
        <f t="shared" si="30"/>
        <v>0</v>
      </c>
      <c r="CF36" s="28">
        <f t="shared" si="30"/>
        <v>0</v>
      </c>
      <c r="CG36" s="28">
        <f t="shared" si="30"/>
        <v>0</v>
      </c>
      <c r="CH36" s="28">
        <f t="shared" si="30"/>
        <v>0</v>
      </c>
      <c r="CI36" s="28">
        <f t="shared" si="30"/>
        <v>0</v>
      </c>
      <c r="CJ36" s="28">
        <f t="shared" si="30"/>
        <v>0</v>
      </c>
      <c r="CK36" s="28">
        <f t="shared" si="30"/>
        <v>0</v>
      </c>
      <c r="CL36" s="49">
        <f t="shared" si="30"/>
        <v>0</v>
      </c>
      <c r="CM36" s="28">
        <f t="shared" si="30"/>
        <v>0</v>
      </c>
      <c r="CN36" s="28">
        <f t="shared" si="30"/>
        <v>0</v>
      </c>
      <c r="CO36" s="28">
        <f t="shared" si="30"/>
        <v>0</v>
      </c>
      <c r="CP36" s="28">
        <f t="shared" si="30"/>
        <v>0</v>
      </c>
      <c r="CQ36" s="28">
        <f t="shared" si="30"/>
        <v>0</v>
      </c>
      <c r="CR36" s="28">
        <f t="shared" si="30"/>
        <v>0</v>
      </c>
      <c r="CS36" s="28">
        <f t="shared" si="30"/>
        <v>0</v>
      </c>
      <c r="CT36" s="28">
        <f t="shared" si="30"/>
        <v>0</v>
      </c>
      <c r="CU36" s="28">
        <f t="shared" si="30"/>
        <v>0</v>
      </c>
      <c r="CV36" s="28">
        <f t="shared" si="30"/>
        <v>0</v>
      </c>
      <c r="CW36" s="28">
        <f t="shared" si="30"/>
        <v>0</v>
      </c>
      <c r="CX36" s="28">
        <f t="shared" si="30"/>
        <v>0</v>
      </c>
      <c r="CY36" s="26">
        <f t="shared" si="30"/>
        <v>0</v>
      </c>
      <c r="CZ36" s="47">
        <f t="shared" si="30"/>
        <v>0</v>
      </c>
      <c r="DA36" s="28">
        <f t="shared" si="30"/>
        <v>0</v>
      </c>
      <c r="DB36" s="28">
        <f t="shared" si="30"/>
        <v>0</v>
      </c>
      <c r="DC36" s="28">
        <f t="shared" si="30"/>
        <v>0</v>
      </c>
      <c r="DD36" s="28">
        <f t="shared" si="30"/>
        <v>0</v>
      </c>
      <c r="DE36" s="28">
        <f t="shared" si="30"/>
        <v>0</v>
      </c>
      <c r="DF36" s="28">
        <f t="shared" si="30"/>
        <v>0</v>
      </c>
      <c r="DG36" s="28">
        <f t="shared" si="30"/>
        <v>0</v>
      </c>
      <c r="DH36" s="28">
        <f t="shared" si="30"/>
        <v>0</v>
      </c>
      <c r="DI36" s="28">
        <f t="shared" si="30"/>
        <v>0</v>
      </c>
      <c r="DJ36" s="28">
        <f>SUM(DJ27:DJ35)</f>
        <v>0</v>
      </c>
      <c r="DK36" s="28">
        <f>SUM(DK27:DK35)</f>
        <v>0</v>
      </c>
      <c r="DL36" s="26">
        <f>SUM(DL27:DL35)</f>
        <v>0</v>
      </c>
    </row>
    <row r="37" spans="1:116" s="4" customFormat="1" ht="15" customHeight="1">
      <c r="A37" s="49"/>
      <c r="B37" s="49" t="s">
        <v>575</v>
      </c>
      <c r="C37" s="4" t="s">
        <v>1036</v>
      </c>
      <c r="D37" s="4" t="s">
        <v>1044</v>
      </c>
      <c r="E37" s="274" t="s">
        <v>639</v>
      </c>
      <c r="F37" s="508" t="s">
        <v>1359</v>
      </c>
      <c r="G37" s="5" t="s">
        <v>1792</v>
      </c>
      <c r="H37" s="15">
        <v>913</v>
      </c>
      <c r="I37" s="11"/>
      <c r="J37" s="11"/>
      <c r="K37" s="11"/>
      <c r="L37" s="11"/>
      <c r="M37" s="11"/>
      <c r="N37" s="11"/>
      <c r="O37" s="11"/>
      <c r="P37" s="11"/>
      <c r="Q37" s="26">
        <f t="shared" si="0"/>
        <v>913</v>
      </c>
      <c r="R37" s="15"/>
      <c r="S37" s="11"/>
      <c r="T37" s="11">
        <f>Q37</f>
        <v>913</v>
      </c>
      <c r="U37" s="11"/>
      <c r="V37" s="11"/>
      <c r="W37" s="11"/>
      <c r="X37" s="11"/>
      <c r="Y37" s="11"/>
      <c r="Z37" s="49">
        <f t="shared" si="1"/>
        <v>913</v>
      </c>
      <c r="AA37" s="11"/>
      <c r="AB37" s="11"/>
      <c r="AC37" s="11">
        <v>913</v>
      </c>
      <c r="AD37" s="11"/>
      <c r="AE37" s="11"/>
      <c r="AF37" s="294"/>
      <c r="AG37" s="49">
        <f t="shared" si="4"/>
        <v>0</v>
      </c>
      <c r="AH37" s="15"/>
      <c r="AI37" s="11"/>
      <c r="AJ37" s="11">
        <f>AA37</f>
        <v>0</v>
      </c>
      <c r="AK37" s="11"/>
      <c r="AL37" s="49">
        <f t="shared" si="8"/>
        <v>0</v>
      </c>
      <c r="AM37" s="15"/>
      <c r="AN37" s="11"/>
      <c r="AO37" s="11"/>
      <c r="AP37" s="11"/>
      <c r="AQ37" s="294"/>
      <c r="AR37" s="49">
        <f t="shared" si="9"/>
        <v>0</v>
      </c>
      <c r="AS37" s="15"/>
      <c r="AT37" s="11"/>
      <c r="AU37" s="11"/>
      <c r="AV37" s="11"/>
      <c r="AW37" s="11"/>
      <c r="AX37" s="11"/>
      <c r="AY37" s="11"/>
      <c r="AZ37" s="11"/>
      <c r="BA37" s="11"/>
      <c r="BB37" s="294"/>
      <c r="BC37" s="49">
        <f t="shared" si="10"/>
        <v>0</v>
      </c>
      <c r="BD37" s="15"/>
      <c r="BE37" s="11"/>
      <c r="BF37" s="11"/>
      <c r="BG37" s="11"/>
      <c r="BH37" s="11"/>
      <c r="BI37" s="11"/>
      <c r="BJ37" s="294"/>
      <c r="BK37" s="49">
        <f t="shared" si="11"/>
        <v>0</v>
      </c>
      <c r="BL37" s="15"/>
      <c r="BM37" s="11"/>
      <c r="BN37" s="294"/>
      <c r="BO37" s="11"/>
      <c r="BP37" s="294"/>
      <c r="BQ37" s="49">
        <f t="shared" si="12"/>
        <v>0</v>
      </c>
      <c r="BR37" s="15">
        <f>AC37/2</f>
        <v>456.5</v>
      </c>
      <c r="BS37" s="11">
        <f>AC37/2</f>
        <v>456.5</v>
      </c>
      <c r="BT37" s="11"/>
      <c r="BU37" s="11"/>
      <c r="BV37" s="11"/>
      <c r="BW37" s="294"/>
      <c r="BX37" s="49">
        <f t="shared" si="13"/>
        <v>0</v>
      </c>
      <c r="BY37" s="49">
        <f t="shared" si="14"/>
        <v>913</v>
      </c>
      <c r="BZ37" s="11"/>
      <c r="CA37" s="11"/>
      <c r="CB37" s="11"/>
      <c r="CC37" s="11"/>
      <c r="CD37" s="11"/>
      <c r="CE37" s="11"/>
      <c r="CF37" s="11"/>
      <c r="CG37" s="11"/>
      <c r="CH37" s="11"/>
      <c r="CI37" s="11"/>
      <c r="CJ37" s="11"/>
      <c r="CK37" s="11"/>
      <c r="CL37" s="49">
        <f t="shared" si="15"/>
        <v>0</v>
      </c>
      <c r="CM37" s="11"/>
      <c r="CN37" s="11"/>
      <c r="CO37" s="11"/>
      <c r="CP37" s="11"/>
      <c r="CQ37" s="11"/>
      <c r="CR37" s="11"/>
      <c r="CS37" s="11"/>
      <c r="CT37" s="11"/>
      <c r="CU37" s="11"/>
      <c r="CV37" s="11"/>
      <c r="CW37" s="11"/>
      <c r="CX37" s="11"/>
      <c r="CY37" s="26">
        <f t="shared" si="26"/>
        <v>0</v>
      </c>
      <c r="CZ37" s="15"/>
      <c r="DA37" s="11"/>
      <c r="DB37" s="11"/>
      <c r="DC37" s="11"/>
      <c r="DD37" s="11"/>
      <c r="DE37" s="11"/>
      <c r="DF37" s="11"/>
      <c r="DG37" s="11"/>
      <c r="DH37" s="11"/>
      <c r="DI37" s="11"/>
      <c r="DJ37" s="11"/>
      <c r="DK37" s="11"/>
      <c r="DL37" s="26">
        <f t="shared" si="27"/>
        <v>0</v>
      </c>
    </row>
    <row r="38" spans="1:116" s="4" customFormat="1" ht="13.2">
      <c r="A38" s="49"/>
      <c r="B38" s="49"/>
      <c r="C38" s="28" t="s">
        <v>347</v>
      </c>
      <c r="D38" s="28"/>
      <c r="E38" s="28"/>
      <c r="F38" s="509"/>
      <c r="G38" s="26"/>
      <c r="H38" s="47">
        <f>SUM(H37)</f>
        <v>913</v>
      </c>
      <c r="I38" s="28">
        <f t="shared" ref="I38:BT38" si="31">SUM(I37)</f>
        <v>0</v>
      </c>
      <c r="J38" s="28">
        <f t="shared" si="31"/>
        <v>0</v>
      </c>
      <c r="K38" s="28">
        <f t="shared" si="31"/>
        <v>0</v>
      </c>
      <c r="L38" s="28">
        <f t="shared" si="31"/>
        <v>0</v>
      </c>
      <c r="M38" s="28">
        <f t="shared" si="31"/>
        <v>0</v>
      </c>
      <c r="N38" s="28">
        <f t="shared" si="31"/>
        <v>0</v>
      </c>
      <c r="O38" s="28">
        <f t="shared" si="31"/>
        <v>0</v>
      </c>
      <c r="P38" s="28">
        <f t="shared" si="31"/>
        <v>0</v>
      </c>
      <c r="Q38" s="26">
        <f t="shared" si="0"/>
        <v>913</v>
      </c>
      <c r="R38" s="47">
        <f t="shared" si="31"/>
        <v>0</v>
      </c>
      <c r="S38" s="28">
        <f t="shared" si="31"/>
        <v>0</v>
      </c>
      <c r="T38" s="28">
        <f t="shared" si="31"/>
        <v>913</v>
      </c>
      <c r="U38" s="28">
        <f t="shared" si="31"/>
        <v>0</v>
      </c>
      <c r="V38" s="28">
        <f t="shared" si="31"/>
        <v>0</v>
      </c>
      <c r="W38" s="28">
        <f t="shared" si="31"/>
        <v>0</v>
      </c>
      <c r="X38" s="28">
        <f t="shared" si="31"/>
        <v>0</v>
      </c>
      <c r="Y38" s="28">
        <f t="shared" si="31"/>
        <v>0</v>
      </c>
      <c r="Z38" s="49">
        <f t="shared" si="31"/>
        <v>913</v>
      </c>
      <c r="AA38" s="28">
        <f t="shared" si="31"/>
        <v>0</v>
      </c>
      <c r="AB38" s="28">
        <f t="shared" si="31"/>
        <v>0</v>
      </c>
      <c r="AC38" s="28">
        <f t="shared" si="31"/>
        <v>913</v>
      </c>
      <c r="AD38" s="28">
        <f t="shared" si="31"/>
        <v>0</v>
      </c>
      <c r="AE38" s="28">
        <f t="shared" si="31"/>
        <v>0</v>
      </c>
      <c r="AF38" s="26">
        <f t="shared" si="31"/>
        <v>0</v>
      </c>
      <c r="AG38" s="49">
        <f t="shared" si="31"/>
        <v>0</v>
      </c>
      <c r="AH38" s="47">
        <f t="shared" si="31"/>
        <v>0</v>
      </c>
      <c r="AI38" s="28">
        <f t="shared" si="31"/>
        <v>0</v>
      </c>
      <c r="AJ38" s="28">
        <f t="shared" si="31"/>
        <v>0</v>
      </c>
      <c r="AK38" s="28">
        <f t="shared" si="31"/>
        <v>0</v>
      </c>
      <c r="AL38" s="49">
        <f t="shared" si="31"/>
        <v>0</v>
      </c>
      <c r="AM38" s="47">
        <f t="shared" si="31"/>
        <v>0</v>
      </c>
      <c r="AN38" s="28">
        <f t="shared" si="31"/>
        <v>0</v>
      </c>
      <c r="AO38" s="28">
        <f t="shared" si="31"/>
        <v>0</v>
      </c>
      <c r="AP38" s="28">
        <f t="shared" si="31"/>
        <v>0</v>
      </c>
      <c r="AQ38" s="26">
        <f t="shared" si="31"/>
        <v>0</v>
      </c>
      <c r="AR38" s="49">
        <f t="shared" si="31"/>
        <v>0</v>
      </c>
      <c r="AS38" s="47">
        <f t="shared" si="31"/>
        <v>0</v>
      </c>
      <c r="AT38" s="28">
        <f t="shared" si="31"/>
        <v>0</v>
      </c>
      <c r="AU38" s="28">
        <f t="shared" si="31"/>
        <v>0</v>
      </c>
      <c r="AV38" s="28">
        <f t="shared" si="31"/>
        <v>0</v>
      </c>
      <c r="AW38" s="28">
        <f t="shared" si="31"/>
        <v>0</v>
      </c>
      <c r="AX38" s="28">
        <f t="shared" si="31"/>
        <v>0</v>
      </c>
      <c r="AY38" s="28">
        <f t="shared" si="31"/>
        <v>0</v>
      </c>
      <c r="AZ38" s="28">
        <f t="shared" si="31"/>
        <v>0</v>
      </c>
      <c r="BA38" s="28">
        <f t="shared" si="31"/>
        <v>0</v>
      </c>
      <c r="BB38" s="26">
        <f t="shared" si="31"/>
        <v>0</v>
      </c>
      <c r="BC38" s="49">
        <f t="shared" si="31"/>
        <v>0</v>
      </c>
      <c r="BD38" s="47">
        <f t="shared" si="31"/>
        <v>0</v>
      </c>
      <c r="BE38" s="28">
        <f t="shared" si="31"/>
        <v>0</v>
      </c>
      <c r="BF38" s="28">
        <f t="shared" si="31"/>
        <v>0</v>
      </c>
      <c r="BG38" s="28">
        <f t="shared" si="31"/>
        <v>0</v>
      </c>
      <c r="BH38" s="28">
        <f t="shared" si="31"/>
        <v>0</v>
      </c>
      <c r="BI38" s="28">
        <f t="shared" si="31"/>
        <v>0</v>
      </c>
      <c r="BJ38" s="26">
        <f t="shared" si="31"/>
        <v>0</v>
      </c>
      <c r="BK38" s="49">
        <f t="shared" si="31"/>
        <v>0</v>
      </c>
      <c r="BL38" s="47">
        <f t="shared" si="31"/>
        <v>0</v>
      </c>
      <c r="BM38" s="28">
        <f t="shared" si="31"/>
        <v>0</v>
      </c>
      <c r="BN38" s="26">
        <f t="shared" si="31"/>
        <v>0</v>
      </c>
      <c r="BO38" s="28">
        <f t="shared" si="31"/>
        <v>0</v>
      </c>
      <c r="BP38" s="26">
        <f t="shared" si="31"/>
        <v>0</v>
      </c>
      <c r="BQ38" s="49">
        <f t="shared" si="31"/>
        <v>0</v>
      </c>
      <c r="BR38" s="47">
        <f t="shared" si="31"/>
        <v>456.5</v>
      </c>
      <c r="BS38" s="28">
        <f t="shared" si="31"/>
        <v>456.5</v>
      </c>
      <c r="BT38" s="28">
        <f t="shared" si="31"/>
        <v>0</v>
      </c>
      <c r="BU38" s="28">
        <f t="shared" ref="BU38:DL38" si="32">SUM(BU37)</f>
        <v>0</v>
      </c>
      <c r="BV38" s="28">
        <f t="shared" si="32"/>
        <v>0</v>
      </c>
      <c r="BW38" s="26">
        <f t="shared" si="32"/>
        <v>0</v>
      </c>
      <c r="BX38" s="49">
        <f t="shared" si="32"/>
        <v>0</v>
      </c>
      <c r="BY38" s="49">
        <f t="shared" si="32"/>
        <v>913</v>
      </c>
      <c r="BZ38" s="28">
        <f t="shared" si="32"/>
        <v>0</v>
      </c>
      <c r="CA38" s="28">
        <f t="shared" si="32"/>
        <v>0</v>
      </c>
      <c r="CB38" s="28">
        <f t="shared" si="32"/>
        <v>0</v>
      </c>
      <c r="CC38" s="28">
        <f t="shared" si="32"/>
        <v>0</v>
      </c>
      <c r="CD38" s="28">
        <f t="shared" si="32"/>
        <v>0</v>
      </c>
      <c r="CE38" s="28">
        <f t="shared" si="32"/>
        <v>0</v>
      </c>
      <c r="CF38" s="28">
        <f t="shared" si="32"/>
        <v>0</v>
      </c>
      <c r="CG38" s="28">
        <f t="shared" si="32"/>
        <v>0</v>
      </c>
      <c r="CH38" s="28">
        <f t="shared" si="32"/>
        <v>0</v>
      </c>
      <c r="CI38" s="28">
        <f t="shared" si="32"/>
        <v>0</v>
      </c>
      <c r="CJ38" s="28">
        <f t="shared" si="32"/>
        <v>0</v>
      </c>
      <c r="CK38" s="28">
        <f t="shared" si="32"/>
        <v>0</v>
      </c>
      <c r="CL38" s="49">
        <f t="shared" si="32"/>
        <v>0</v>
      </c>
      <c r="CM38" s="28">
        <f t="shared" si="32"/>
        <v>0</v>
      </c>
      <c r="CN38" s="28">
        <f t="shared" si="32"/>
        <v>0</v>
      </c>
      <c r="CO38" s="28">
        <f t="shared" si="32"/>
        <v>0</v>
      </c>
      <c r="CP38" s="28">
        <f t="shared" si="32"/>
        <v>0</v>
      </c>
      <c r="CQ38" s="28">
        <f t="shared" si="32"/>
        <v>0</v>
      </c>
      <c r="CR38" s="28">
        <f t="shared" si="32"/>
        <v>0</v>
      </c>
      <c r="CS38" s="28">
        <f t="shared" si="32"/>
        <v>0</v>
      </c>
      <c r="CT38" s="28">
        <f t="shared" si="32"/>
        <v>0</v>
      </c>
      <c r="CU38" s="28">
        <f t="shared" si="32"/>
        <v>0</v>
      </c>
      <c r="CV38" s="28">
        <f t="shared" si="32"/>
        <v>0</v>
      </c>
      <c r="CW38" s="28">
        <f t="shared" si="32"/>
        <v>0</v>
      </c>
      <c r="CX38" s="28">
        <f t="shared" si="32"/>
        <v>0</v>
      </c>
      <c r="CY38" s="26">
        <f t="shared" si="32"/>
        <v>0</v>
      </c>
      <c r="CZ38" s="47">
        <f t="shared" si="32"/>
        <v>0</v>
      </c>
      <c r="DA38" s="28">
        <f t="shared" si="32"/>
        <v>0</v>
      </c>
      <c r="DB38" s="28">
        <f t="shared" si="32"/>
        <v>0</v>
      </c>
      <c r="DC38" s="28">
        <f t="shared" si="32"/>
        <v>0</v>
      </c>
      <c r="DD38" s="28">
        <f t="shared" si="32"/>
        <v>0</v>
      </c>
      <c r="DE38" s="28">
        <f t="shared" si="32"/>
        <v>0</v>
      </c>
      <c r="DF38" s="28">
        <f t="shared" si="32"/>
        <v>0</v>
      </c>
      <c r="DG38" s="28">
        <f t="shared" si="32"/>
        <v>0</v>
      </c>
      <c r="DH38" s="28">
        <f t="shared" si="32"/>
        <v>0</v>
      </c>
      <c r="DI38" s="28">
        <f t="shared" si="32"/>
        <v>0</v>
      </c>
      <c r="DJ38" s="28">
        <f t="shared" si="32"/>
        <v>0</v>
      </c>
      <c r="DK38" s="28">
        <f t="shared" si="32"/>
        <v>0</v>
      </c>
      <c r="DL38" s="26">
        <f t="shared" si="32"/>
        <v>0</v>
      </c>
    </row>
    <row r="39" spans="1:116" s="4" customFormat="1" ht="15" customHeight="1">
      <c r="A39" s="49"/>
      <c r="B39" s="49" t="s">
        <v>574</v>
      </c>
      <c r="C39" s="4" t="s">
        <v>1036</v>
      </c>
      <c r="D39" s="4" t="s">
        <v>1045</v>
      </c>
      <c r="E39" s="274" t="s">
        <v>1046</v>
      </c>
      <c r="F39" s="4" t="s">
        <v>1357</v>
      </c>
      <c r="G39" s="292" t="s">
        <v>1792</v>
      </c>
      <c r="H39" s="15">
        <v>1700</v>
      </c>
      <c r="I39" s="11"/>
      <c r="J39" s="11"/>
      <c r="K39" s="11"/>
      <c r="L39" s="11"/>
      <c r="M39" s="11"/>
      <c r="N39" s="11"/>
      <c r="O39" s="11"/>
      <c r="P39" s="11"/>
      <c r="Q39" s="26">
        <f t="shared" si="0"/>
        <v>1700</v>
      </c>
      <c r="R39" s="15"/>
      <c r="S39" s="11">
        <v>1500</v>
      </c>
      <c r="T39" s="11">
        <v>200</v>
      </c>
      <c r="U39" s="11"/>
      <c r="V39" s="11"/>
      <c r="W39" s="11"/>
      <c r="X39" s="11"/>
      <c r="Y39" s="11"/>
      <c r="Z39" s="49">
        <f t="shared" si="1"/>
        <v>1700</v>
      </c>
      <c r="AA39" s="11">
        <v>200</v>
      </c>
      <c r="AB39" s="11"/>
      <c r="AC39" s="11"/>
      <c r="AD39" s="11"/>
      <c r="AE39" s="11"/>
      <c r="AF39" s="294"/>
      <c r="AG39" s="49">
        <f t="shared" si="4"/>
        <v>0</v>
      </c>
      <c r="AH39" s="15"/>
      <c r="AI39" s="11"/>
      <c r="AJ39" s="11">
        <f>AA39</f>
        <v>200</v>
      </c>
      <c r="AK39" s="11"/>
      <c r="AL39" s="49">
        <f t="shared" si="8"/>
        <v>0</v>
      </c>
      <c r="AM39" s="15"/>
      <c r="AN39" s="11"/>
      <c r="AO39" s="11"/>
      <c r="AP39" s="11"/>
      <c r="AQ39" s="294"/>
      <c r="AR39" s="49">
        <f t="shared" si="9"/>
        <v>0</v>
      </c>
      <c r="AS39" s="15"/>
      <c r="AT39" s="11"/>
      <c r="AU39" s="11"/>
      <c r="AV39" s="11"/>
      <c r="AW39" s="11"/>
      <c r="AX39" s="11"/>
      <c r="AY39" s="11"/>
      <c r="AZ39" s="11"/>
      <c r="BA39" s="11"/>
      <c r="BB39" s="294"/>
      <c r="BC39" s="49">
        <f t="shared" si="10"/>
        <v>0</v>
      </c>
      <c r="BD39" s="15"/>
      <c r="BE39" s="11"/>
      <c r="BF39" s="11"/>
      <c r="BG39" s="11"/>
      <c r="BH39" s="11"/>
      <c r="BI39" s="11"/>
      <c r="BJ39" s="294"/>
      <c r="BK39" s="49">
        <f t="shared" si="11"/>
        <v>0</v>
      </c>
      <c r="BL39" s="15"/>
      <c r="BM39" s="11"/>
      <c r="BN39" s="294"/>
      <c r="BO39" s="11"/>
      <c r="BP39" s="294"/>
      <c r="BQ39" s="49">
        <f t="shared" si="12"/>
        <v>0</v>
      </c>
      <c r="BR39" s="15">
        <f t="shared" ref="BR39:BR45" si="33">AC39/2</f>
        <v>0</v>
      </c>
      <c r="BS39" s="11">
        <f t="shared" ref="BS39:BS45" si="34">AC39/2</f>
        <v>0</v>
      </c>
      <c r="BT39" s="11"/>
      <c r="BU39" s="11"/>
      <c r="BV39" s="11"/>
      <c r="BW39" s="294"/>
      <c r="BX39" s="49">
        <f t="shared" si="13"/>
        <v>0</v>
      </c>
      <c r="BY39" s="49">
        <f t="shared" si="14"/>
        <v>200</v>
      </c>
      <c r="BZ39" s="11"/>
      <c r="CA39" s="11"/>
      <c r="CB39" s="11"/>
      <c r="CC39" s="11"/>
      <c r="CD39" s="11"/>
      <c r="CE39" s="11"/>
      <c r="CF39" s="11"/>
      <c r="CG39" s="11"/>
      <c r="CH39" s="11"/>
      <c r="CI39" s="11"/>
      <c r="CJ39" s="11"/>
      <c r="CK39" s="11"/>
      <c r="CL39" s="49">
        <f t="shared" si="15"/>
        <v>0</v>
      </c>
      <c r="CM39" s="11"/>
      <c r="CN39" s="11"/>
      <c r="CO39" s="11"/>
      <c r="CP39" s="11"/>
      <c r="CQ39" s="11"/>
      <c r="CR39" s="11"/>
      <c r="CS39" s="11"/>
      <c r="CT39" s="11"/>
      <c r="CU39" s="11"/>
      <c r="CV39" s="11"/>
      <c r="CW39" s="11"/>
      <c r="CX39" s="11"/>
      <c r="CY39" s="26">
        <f t="shared" si="26"/>
        <v>0</v>
      </c>
      <c r="CZ39" s="15"/>
      <c r="DA39" s="11"/>
      <c r="DB39" s="11"/>
      <c r="DC39" s="11"/>
      <c r="DD39" s="11"/>
      <c r="DE39" s="11"/>
      <c r="DF39" s="11"/>
      <c r="DG39" s="11"/>
      <c r="DH39" s="11"/>
      <c r="DI39" s="11"/>
      <c r="DJ39" s="11"/>
      <c r="DK39" s="11"/>
      <c r="DL39" s="26">
        <f t="shared" si="27"/>
        <v>0</v>
      </c>
    </row>
    <row r="40" spans="1:116" s="4" customFormat="1" ht="15" customHeight="1">
      <c r="A40" s="49"/>
      <c r="B40" s="49" t="s">
        <v>574</v>
      </c>
      <c r="C40" s="4" t="s">
        <v>1036</v>
      </c>
      <c r="D40" s="4" t="s">
        <v>1045</v>
      </c>
      <c r="E40" s="274" t="s">
        <v>1047</v>
      </c>
      <c r="F40" s="4" t="s">
        <v>1357</v>
      </c>
      <c r="G40" s="292" t="s">
        <v>1792</v>
      </c>
      <c r="H40" s="15">
        <v>825</v>
      </c>
      <c r="I40" s="11"/>
      <c r="J40" s="11"/>
      <c r="K40" s="11"/>
      <c r="L40" s="11"/>
      <c r="M40" s="11"/>
      <c r="N40" s="11"/>
      <c r="O40" s="11"/>
      <c r="P40" s="11"/>
      <c r="Q40" s="26">
        <f t="shared" si="0"/>
        <v>825</v>
      </c>
      <c r="R40" s="15"/>
      <c r="S40" s="11">
        <v>675</v>
      </c>
      <c r="T40" s="11">
        <v>150</v>
      </c>
      <c r="U40" s="11"/>
      <c r="V40" s="11"/>
      <c r="W40" s="11"/>
      <c r="X40" s="11"/>
      <c r="Y40" s="11"/>
      <c r="Z40" s="49">
        <f t="shared" si="1"/>
        <v>825</v>
      </c>
      <c r="AA40" s="11">
        <v>150</v>
      </c>
      <c r="AB40" s="11"/>
      <c r="AC40" s="11"/>
      <c r="AD40" s="11"/>
      <c r="AE40" s="11"/>
      <c r="AF40" s="294"/>
      <c r="AG40" s="49">
        <f t="shared" si="4"/>
        <v>0</v>
      </c>
      <c r="AH40" s="15"/>
      <c r="AI40" s="11"/>
      <c r="AJ40" s="11">
        <f t="shared" ref="AJ40:AJ48" si="35">AA40</f>
        <v>150</v>
      </c>
      <c r="AK40" s="11"/>
      <c r="AL40" s="49">
        <f t="shared" si="8"/>
        <v>0</v>
      </c>
      <c r="AM40" s="15"/>
      <c r="AN40" s="11"/>
      <c r="AO40" s="11"/>
      <c r="AP40" s="11"/>
      <c r="AQ40" s="294"/>
      <c r="AR40" s="49">
        <f t="shared" si="9"/>
        <v>0</v>
      </c>
      <c r="AS40" s="15"/>
      <c r="AT40" s="11"/>
      <c r="AU40" s="11"/>
      <c r="AV40" s="11"/>
      <c r="AW40" s="11"/>
      <c r="AX40" s="11"/>
      <c r="AY40" s="11"/>
      <c r="AZ40" s="11"/>
      <c r="BA40" s="11"/>
      <c r="BB40" s="294"/>
      <c r="BC40" s="49">
        <f t="shared" si="10"/>
        <v>0</v>
      </c>
      <c r="BD40" s="15"/>
      <c r="BE40" s="11"/>
      <c r="BF40" s="11"/>
      <c r="BG40" s="11"/>
      <c r="BH40" s="11"/>
      <c r="BI40" s="11"/>
      <c r="BJ40" s="294"/>
      <c r="BK40" s="49">
        <f t="shared" si="11"/>
        <v>0</v>
      </c>
      <c r="BL40" s="15"/>
      <c r="BM40" s="11"/>
      <c r="BN40" s="294"/>
      <c r="BO40" s="11"/>
      <c r="BP40" s="294"/>
      <c r="BQ40" s="49">
        <f t="shared" si="12"/>
        <v>0</v>
      </c>
      <c r="BR40" s="15">
        <f t="shared" si="33"/>
        <v>0</v>
      </c>
      <c r="BS40" s="11">
        <f t="shared" si="34"/>
        <v>0</v>
      </c>
      <c r="BT40" s="11"/>
      <c r="BU40" s="11"/>
      <c r="BV40" s="11"/>
      <c r="BW40" s="294"/>
      <c r="BX40" s="49">
        <f t="shared" si="13"/>
        <v>0</v>
      </c>
      <c r="BY40" s="49">
        <f t="shared" si="14"/>
        <v>150</v>
      </c>
      <c r="BZ40" s="11"/>
      <c r="CA40" s="11"/>
      <c r="CB40" s="11"/>
      <c r="CC40" s="11"/>
      <c r="CD40" s="11"/>
      <c r="CE40" s="11"/>
      <c r="CF40" s="11"/>
      <c r="CG40" s="11"/>
      <c r="CH40" s="11"/>
      <c r="CI40" s="11"/>
      <c r="CJ40" s="11"/>
      <c r="CK40" s="11"/>
      <c r="CL40" s="49">
        <f t="shared" si="15"/>
        <v>0</v>
      </c>
      <c r="CM40" s="11"/>
      <c r="CN40" s="11"/>
      <c r="CO40" s="11"/>
      <c r="CP40" s="11"/>
      <c r="CQ40" s="11"/>
      <c r="CR40" s="11"/>
      <c r="CS40" s="11"/>
      <c r="CT40" s="11"/>
      <c r="CU40" s="11"/>
      <c r="CV40" s="11"/>
      <c r="CW40" s="11"/>
      <c r="CX40" s="11"/>
      <c r="CY40" s="26">
        <f t="shared" si="26"/>
        <v>0</v>
      </c>
      <c r="CZ40" s="15"/>
      <c r="DA40" s="11"/>
      <c r="DB40" s="11"/>
      <c r="DC40" s="11"/>
      <c r="DD40" s="11"/>
      <c r="DE40" s="11"/>
      <c r="DF40" s="11"/>
      <c r="DG40" s="11"/>
      <c r="DH40" s="11"/>
      <c r="DI40" s="11"/>
      <c r="DJ40" s="11"/>
      <c r="DK40" s="11"/>
      <c r="DL40" s="26">
        <f t="shared" si="27"/>
        <v>0</v>
      </c>
    </row>
    <row r="41" spans="1:116" s="4" customFormat="1" ht="15" customHeight="1">
      <c r="A41" s="49"/>
      <c r="B41" s="49" t="s">
        <v>574</v>
      </c>
      <c r="C41" s="4" t="s">
        <v>1036</v>
      </c>
      <c r="D41" s="4" t="s">
        <v>1045</v>
      </c>
      <c r="E41" s="274" t="s">
        <v>488</v>
      </c>
      <c r="F41" s="4" t="s">
        <v>1357</v>
      </c>
      <c r="G41" s="292" t="s">
        <v>1792</v>
      </c>
      <c r="H41" s="15">
        <v>475</v>
      </c>
      <c r="I41" s="11"/>
      <c r="J41" s="11"/>
      <c r="K41" s="11"/>
      <c r="L41" s="11"/>
      <c r="M41" s="11"/>
      <c r="N41" s="11"/>
      <c r="O41" s="11"/>
      <c r="P41" s="11"/>
      <c r="Q41" s="26">
        <f t="shared" si="0"/>
        <v>475</v>
      </c>
      <c r="R41" s="15"/>
      <c r="S41" s="11">
        <v>375</v>
      </c>
      <c r="T41" s="11">
        <v>100</v>
      </c>
      <c r="U41" s="11"/>
      <c r="V41" s="11"/>
      <c r="W41" s="11"/>
      <c r="X41" s="11"/>
      <c r="Y41" s="11"/>
      <c r="Z41" s="49">
        <f t="shared" si="1"/>
        <v>475</v>
      </c>
      <c r="AA41" s="11">
        <v>100</v>
      </c>
      <c r="AB41" s="11"/>
      <c r="AC41" s="11"/>
      <c r="AD41" s="11"/>
      <c r="AE41" s="11"/>
      <c r="AF41" s="294"/>
      <c r="AG41" s="49">
        <f t="shared" si="4"/>
        <v>0</v>
      </c>
      <c r="AH41" s="15"/>
      <c r="AI41" s="11"/>
      <c r="AJ41" s="11">
        <f t="shared" si="35"/>
        <v>100</v>
      </c>
      <c r="AK41" s="11"/>
      <c r="AL41" s="49">
        <f t="shared" si="8"/>
        <v>0</v>
      </c>
      <c r="AM41" s="15"/>
      <c r="AN41" s="11"/>
      <c r="AO41" s="11"/>
      <c r="AP41" s="11"/>
      <c r="AQ41" s="294"/>
      <c r="AR41" s="49">
        <f t="shared" si="9"/>
        <v>0</v>
      </c>
      <c r="AS41" s="15"/>
      <c r="AT41" s="11"/>
      <c r="AU41" s="11"/>
      <c r="AV41" s="11"/>
      <c r="AW41" s="11"/>
      <c r="AX41" s="11"/>
      <c r="AY41" s="11"/>
      <c r="AZ41" s="11"/>
      <c r="BA41" s="11"/>
      <c r="BB41" s="294"/>
      <c r="BC41" s="49">
        <f t="shared" si="10"/>
        <v>0</v>
      </c>
      <c r="BD41" s="15"/>
      <c r="BE41" s="11"/>
      <c r="BF41" s="11"/>
      <c r="BG41" s="11"/>
      <c r="BH41" s="11"/>
      <c r="BI41" s="11"/>
      <c r="BJ41" s="294"/>
      <c r="BK41" s="49">
        <f t="shared" si="11"/>
        <v>0</v>
      </c>
      <c r="BL41" s="15"/>
      <c r="BM41" s="11"/>
      <c r="BN41" s="294"/>
      <c r="BO41" s="11"/>
      <c r="BP41" s="294"/>
      <c r="BQ41" s="49">
        <f t="shared" si="12"/>
        <v>0</v>
      </c>
      <c r="BR41" s="15">
        <f t="shared" si="33"/>
        <v>0</v>
      </c>
      <c r="BS41" s="11">
        <f t="shared" si="34"/>
        <v>0</v>
      </c>
      <c r="BT41" s="11"/>
      <c r="BU41" s="11"/>
      <c r="BV41" s="11"/>
      <c r="BW41" s="294"/>
      <c r="BX41" s="49">
        <f t="shared" si="13"/>
        <v>0</v>
      </c>
      <c r="BY41" s="49">
        <f t="shared" si="14"/>
        <v>100</v>
      </c>
      <c r="BZ41" s="11"/>
      <c r="CA41" s="11"/>
      <c r="CB41" s="11"/>
      <c r="CC41" s="11"/>
      <c r="CD41" s="11"/>
      <c r="CE41" s="11"/>
      <c r="CF41" s="11"/>
      <c r="CG41" s="11"/>
      <c r="CH41" s="11"/>
      <c r="CI41" s="11"/>
      <c r="CJ41" s="11"/>
      <c r="CK41" s="11"/>
      <c r="CL41" s="49">
        <f t="shared" si="15"/>
        <v>0</v>
      </c>
      <c r="CM41" s="11"/>
      <c r="CN41" s="11"/>
      <c r="CO41" s="11"/>
      <c r="CP41" s="11"/>
      <c r="CQ41" s="11"/>
      <c r="CR41" s="11"/>
      <c r="CS41" s="11"/>
      <c r="CT41" s="11"/>
      <c r="CU41" s="11"/>
      <c r="CV41" s="11"/>
      <c r="CW41" s="11"/>
      <c r="CX41" s="11"/>
      <c r="CY41" s="26">
        <f t="shared" si="26"/>
        <v>0</v>
      </c>
      <c r="CZ41" s="15"/>
      <c r="DA41" s="11"/>
      <c r="DB41" s="11"/>
      <c r="DC41" s="11"/>
      <c r="DD41" s="11"/>
      <c r="DE41" s="11"/>
      <c r="DF41" s="11"/>
      <c r="DG41" s="11"/>
      <c r="DH41" s="11"/>
      <c r="DI41" s="11"/>
      <c r="DJ41" s="11"/>
      <c r="DK41" s="11"/>
      <c r="DL41" s="26">
        <f t="shared" si="27"/>
        <v>0</v>
      </c>
    </row>
    <row r="42" spans="1:116" s="4" customFormat="1" ht="15" customHeight="1">
      <c r="A42" s="49"/>
      <c r="B42" s="49" t="s">
        <v>574</v>
      </c>
      <c r="C42" s="4" t="s">
        <v>1036</v>
      </c>
      <c r="D42" s="4" t="s">
        <v>1045</v>
      </c>
      <c r="E42" s="274" t="s">
        <v>1048</v>
      </c>
      <c r="F42" s="4" t="s">
        <v>1357</v>
      </c>
      <c r="G42" s="292" t="s">
        <v>1792</v>
      </c>
      <c r="H42" s="15">
        <f>100+200</f>
        <v>300</v>
      </c>
      <c r="I42" s="11"/>
      <c r="J42" s="11"/>
      <c r="K42" s="11"/>
      <c r="L42" s="11"/>
      <c r="M42" s="11"/>
      <c r="N42" s="11"/>
      <c r="O42" s="11"/>
      <c r="P42" s="11"/>
      <c r="Q42" s="26">
        <f t="shared" si="0"/>
        <v>300</v>
      </c>
      <c r="R42" s="15"/>
      <c r="S42" s="11">
        <v>200</v>
      </c>
      <c r="T42" s="11">
        <v>100</v>
      </c>
      <c r="U42" s="11"/>
      <c r="V42" s="11"/>
      <c r="W42" s="11"/>
      <c r="X42" s="11"/>
      <c r="Y42" s="11"/>
      <c r="Z42" s="49">
        <f t="shared" si="1"/>
        <v>300</v>
      </c>
      <c r="AA42" s="11">
        <v>100</v>
      </c>
      <c r="AB42" s="11"/>
      <c r="AC42" s="11"/>
      <c r="AD42" s="11"/>
      <c r="AE42" s="11"/>
      <c r="AF42" s="294"/>
      <c r="AG42" s="49">
        <f t="shared" si="4"/>
        <v>0</v>
      </c>
      <c r="AH42" s="15"/>
      <c r="AI42" s="11"/>
      <c r="AJ42" s="11">
        <f t="shared" si="35"/>
        <v>100</v>
      </c>
      <c r="AK42" s="11"/>
      <c r="AL42" s="49">
        <f t="shared" si="8"/>
        <v>0</v>
      </c>
      <c r="AM42" s="15"/>
      <c r="AN42" s="11"/>
      <c r="AO42" s="11"/>
      <c r="AP42" s="11"/>
      <c r="AQ42" s="294"/>
      <c r="AR42" s="49">
        <f t="shared" si="9"/>
        <v>0</v>
      </c>
      <c r="AS42" s="15"/>
      <c r="AT42" s="11"/>
      <c r="AU42" s="11"/>
      <c r="AV42" s="11"/>
      <c r="AW42" s="11"/>
      <c r="AX42" s="11"/>
      <c r="AY42" s="11"/>
      <c r="AZ42" s="11"/>
      <c r="BA42" s="11"/>
      <c r="BB42" s="294"/>
      <c r="BC42" s="49">
        <f t="shared" si="10"/>
        <v>0</v>
      </c>
      <c r="BD42" s="15"/>
      <c r="BE42" s="11"/>
      <c r="BF42" s="11"/>
      <c r="BG42" s="11"/>
      <c r="BH42" s="11"/>
      <c r="BI42" s="11"/>
      <c r="BJ42" s="294"/>
      <c r="BK42" s="49">
        <f t="shared" si="11"/>
        <v>0</v>
      </c>
      <c r="BL42" s="15"/>
      <c r="BM42" s="11"/>
      <c r="BN42" s="294"/>
      <c r="BO42" s="11"/>
      <c r="BP42" s="294"/>
      <c r="BQ42" s="49">
        <f t="shared" si="12"/>
        <v>0</v>
      </c>
      <c r="BR42" s="15">
        <f t="shared" si="33"/>
        <v>0</v>
      </c>
      <c r="BS42" s="11">
        <f t="shared" si="34"/>
        <v>0</v>
      </c>
      <c r="BT42" s="11"/>
      <c r="BU42" s="11"/>
      <c r="BV42" s="11"/>
      <c r="BW42" s="294"/>
      <c r="BX42" s="49">
        <f t="shared" si="13"/>
        <v>0</v>
      </c>
      <c r="BY42" s="49">
        <f t="shared" si="14"/>
        <v>100</v>
      </c>
      <c r="BZ42" s="11"/>
      <c r="CA42" s="11"/>
      <c r="CB42" s="11"/>
      <c r="CC42" s="11"/>
      <c r="CD42" s="11"/>
      <c r="CE42" s="11"/>
      <c r="CF42" s="11"/>
      <c r="CG42" s="11"/>
      <c r="CH42" s="11"/>
      <c r="CI42" s="11"/>
      <c r="CJ42" s="11"/>
      <c r="CK42" s="11"/>
      <c r="CL42" s="49">
        <f t="shared" si="15"/>
        <v>0</v>
      </c>
      <c r="CM42" s="11"/>
      <c r="CN42" s="11"/>
      <c r="CO42" s="11"/>
      <c r="CP42" s="11"/>
      <c r="CQ42" s="11"/>
      <c r="CR42" s="11"/>
      <c r="CS42" s="11"/>
      <c r="CT42" s="11"/>
      <c r="CU42" s="11"/>
      <c r="CV42" s="11"/>
      <c r="CW42" s="11"/>
      <c r="CX42" s="11"/>
      <c r="CY42" s="26">
        <f t="shared" si="26"/>
        <v>0</v>
      </c>
      <c r="CZ42" s="15"/>
      <c r="DA42" s="11"/>
      <c r="DB42" s="11"/>
      <c r="DC42" s="11"/>
      <c r="DD42" s="11"/>
      <c r="DE42" s="11"/>
      <c r="DF42" s="11"/>
      <c r="DG42" s="11"/>
      <c r="DH42" s="11"/>
      <c r="DI42" s="11"/>
      <c r="DJ42" s="11"/>
      <c r="DK42" s="11"/>
      <c r="DL42" s="26">
        <f t="shared" si="27"/>
        <v>0</v>
      </c>
    </row>
    <row r="43" spans="1:116" s="4" customFormat="1" ht="15" customHeight="1">
      <c r="A43" s="49"/>
      <c r="B43" s="49" t="s">
        <v>574</v>
      </c>
      <c r="C43" s="4" t="s">
        <v>1036</v>
      </c>
      <c r="D43" s="4" t="s">
        <v>1045</v>
      </c>
      <c r="E43" s="274" t="s">
        <v>777</v>
      </c>
      <c r="F43" s="4" t="s">
        <v>1357</v>
      </c>
      <c r="G43" s="292" t="s">
        <v>1792</v>
      </c>
      <c r="H43" s="15">
        <f>100+250</f>
        <v>350</v>
      </c>
      <c r="I43" s="11"/>
      <c r="J43" s="11"/>
      <c r="K43" s="11"/>
      <c r="L43" s="11"/>
      <c r="M43" s="11"/>
      <c r="N43" s="11"/>
      <c r="O43" s="11"/>
      <c r="P43" s="11"/>
      <c r="Q43" s="26">
        <f t="shared" si="0"/>
        <v>350</v>
      </c>
      <c r="R43" s="15"/>
      <c r="S43" s="11">
        <v>250</v>
      </c>
      <c r="T43" s="11">
        <v>100</v>
      </c>
      <c r="U43" s="11"/>
      <c r="V43" s="11"/>
      <c r="W43" s="11"/>
      <c r="X43" s="11"/>
      <c r="Y43" s="11"/>
      <c r="Z43" s="49">
        <f t="shared" si="1"/>
        <v>350</v>
      </c>
      <c r="AA43" s="11">
        <v>100</v>
      </c>
      <c r="AB43" s="11"/>
      <c r="AC43" s="11"/>
      <c r="AD43" s="11"/>
      <c r="AE43" s="11"/>
      <c r="AF43" s="294"/>
      <c r="AG43" s="49">
        <f t="shared" si="4"/>
        <v>0</v>
      </c>
      <c r="AH43" s="15"/>
      <c r="AI43" s="11"/>
      <c r="AJ43" s="11">
        <f t="shared" si="35"/>
        <v>100</v>
      </c>
      <c r="AK43" s="11"/>
      <c r="AL43" s="49">
        <f t="shared" si="8"/>
        <v>0</v>
      </c>
      <c r="AM43" s="15"/>
      <c r="AN43" s="11"/>
      <c r="AO43" s="11"/>
      <c r="AP43" s="11"/>
      <c r="AQ43" s="294"/>
      <c r="AR43" s="49">
        <f t="shared" si="9"/>
        <v>0</v>
      </c>
      <c r="AS43" s="15"/>
      <c r="AT43" s="11"/>
      <c r="AU43" s="11"/>
      <c r="AV43" s="11"/>
      <c r="AW43" s="11"/>
      <c r="AX43" s="11"/>
      <c r="AY43" s="11"/>
      <c r="AZ43" s="11"/>
      <c r="BA43" s="11"/>
      <c r="BB43" s="294"/>
      <c r="BC43" s="49">
        <f t="shared" si="10"/>
        <v>0</v>
      </c>
      <c r="BD43" s="15"/>
      <c r="BE43" s="11"/>
      <c r="BF43" s="11"/>
      <c r="BG43" s="11"/>
      <c r="BH43" s="11"/>
      <c r="BI43" s="11"/>
      <c r="BJ43" s="294"/>
      <c r="BK43" s="49">
        <f t="shared" si="11"/>
        <v>0</v>
      </c>
      <c r="BL43" s="15"/>
      <c r="BM43" s="11"/>
      <c r="BN43" s="294"/>
      <c r="BO43" s="11"/>
      <c r="BP43" s="294"/>
      <c r="BQ43" s="49">
        <f t="shared" si="12"/>
        <v>0</v>
      </c>
      <c r="BR43" s="15">
        <f t="shared" si="33"/>
        <v>0</v>
      </c>
      <c r="BS43" s="11">
        <f t="shared" si="34"/>
        <v>0</v>
      </c>
      <c r="BT43" s="11"/>
      <c r="BU43" s="11"/>
      <c r="BV43" s="11"/>
      <c r="BW43" s="294"/>
      <c r="BX43" s="49">
        <f t="shared" si="13"/>
        <v>0</v>
      </c>
      <c r="BY43" s="49">
        <f t="shared" si="14"/>
        <v>100</v>
      </c>
      <c r="BZ43" s="11"/>
      <c r="CA43" s="11"/>
      <c r="CB43" s="11"/>
      <c r="CC43" s="11"/>
      <c r="CD43" s="11"/>
      <c r="CE43" s="11"/>
      <c r="CF43" s="11"/>
      <c r="CG43" s="11"/>
      <c r="CH43" s="11"/>
      <c r="CI43" s="11"/>
      <c r="CJ43" s="11"/>
      <c r="CK43" s="11"/>
      <c r="CL43" s="49">
        <f t="shared" si="15"/>
        <v>0</v>
      </c>
      <c r="CM43" s="11"/>
      <c r="CN43" s="11"/>
      <c r="CO43" s="11"/>
      <c r="CP43" s="11"/>
      <c r="CQ43" s="11"/>
      <c r="CR43" s="11"/>
      <c r="CS43" s="11"/>
      <c r="CT43" s="11"/>
      <c r="CU43" s="11"/>
      <c r="CV43" s="11"/>
      <c r="CW43" s="11"/>
      <c r="CX43" s="11"/>
      <c r="CY43" s="26">
        <f t="shared" si="26"/>
        <v>0</v>
      </c>
      <c r="CZ43" s="15"/>
      <c r="DA43" s="11"/>
      <c r="DB43" s="11"/>
      <c r="DC43" s="11"/>
      <c r="DD43" s="11"/>
      <c r="DE43" s="11"/>
      <c r="DF43" s="11"/>
      <c r="DG43" s="11"/>
      <c r="DH43" s="11"/>
      <c r="DI43" s="11"/>
      <c r="DJ43" s="11"/>
      <c r="DK43" s="11"/>
      <c r="DL43" s="26">
        <f t="shared" si="27"/>
        <v>0</v>
      </c>
    </row>
    <row r="44" spans="1:116" s="4" customFormat="1" ht="15" customHeight="1">
      <c r="A44" s="49"/>
      <c r="B44" s="49" t="s">
        <v>574</v>
      </c>
      <c r="C44" s="4" t="s">
        <v>1036</v>
      </c>
      <c r="D44" s="4" t="s">
        <v>1045</v>
      </c>
      <c r="E44" s="274" t="s">
        <v>778</v>
      </c>
      <c r="F44" s="4" t="s">
        <v>1357</v>
      </c>
      <c r="G44" s="292" t="s">
        <v>1792</v>
      </c>
      <c r="H44" s="15">
        <f>100+500</f>
        <v>600</v>
      </c>
      <c r="I44" s="11"/>
      <c r="J44" s="11"/>
      <c r="K44" s="11"/>
      <c r="L44" s="11"/>
      <c r="M44" s="11"/>
      <c r="N44" s="11"/>
      <c r="O44" s="11"/>
      <c r="P44" s="11"/>
      <c r="Q44" s="26">
        <f>SUM(H44:P44)</f>
        <v>600</v>
      </c>
      <c r="R44" s="15"/>
      <c r="S44" s="11">
        <v>500</v>
      </c>
      <c r="T44" s="11">
        <v>100</v>
      </c>
      <c r="U44" s="11"/>
      <c r="V44" s="11"/>
      <c r="W44" s="11"/>
      <c r="X44" s="11"/>
      <c r="Y44" s="11"/>
      <c r="Z44" s="49">
        <f>SUM(R44:Y44)</f>
        <v>600</v>
      </c>
      <c r="AA44" s="11">
        <v>100</v>
      </c>
      <c r="AB44" s="11"/>
      <c r="AC44" s="11"/>
      <c r="AD44" s="11"/>
      <c r="AE44" s="11"/>
      <c r="AF44" s="294"/>
      <c r="AG44" s="49">
        <f>T44-SUM(AA44:AF44)</f>
        <v>0</v>
      </c>
      <c r="AH44" s="15"/>
      <c r="AI44" s="11"/>
      <c r="AJ44" s="11">
        <f t="shared" si="35"/>
        <v>100</v>
      </c>
      <c r="AK44" s="11"/>
      <c r="AL44" s="49">
        <f>AA44-SUM(AH44:AK44)</f>
        <v>0</v>
      </c>
      <c r="AM44" s="15"/>
      <c r="AN44" s="11"/>
      <c r="AO44" s="11"/>
      <c r="AP44" s="11"/>
      <c r="AQ44" s="294"/>
      <c r="AR44" s="49">
        <f>AD44-SUM(AM44:AQ44)</f>
        <v>0</v>
      </c>
      <c r="AS44" s="15"/>
      <c r="AT44" s="11"/>
      <c r="AU44" s="11"/>
      <c r="AV44" s="11"/>
      <c r="AW44" s="11"/>
      <c r="AX44" s="11"/>
      <c r="AY44" s="11"/>
      <c r="AZ44" s="11"/>
      <c r="BA44" s="11"/>
      <c r="BB44" s="294"/>
      <c r="BC44" s="49">
        <f>AB44-SUM(AS44:BB44)</f>
        <v>0</v>
      </c>
      <c r="BD44" s="15"/>
      <c r="BE44" s="11"/>
      <c r="BF44" s="11"/>
      <c r="BG44" s="11"/>
      <c r="BH44" s="11"/>
      <c r="BI44" s="11"/>
      <c r="BJ44" s="294"/>
      <c r="BK44" s="49">
        <f>AF44-SUM(BD44:BJ44)</f>
        <v>0</v>
      </c>
      <c r="BL44" s="15"/>
      <c r="BM44" s="11"/>
      <c r="BN44" s="294"/>
      <c r="BO44" s="11"/>
      <c r="BP44" s="294"/>
      <c r="BQ44" s="49">
        <f>AE44-SUM(BL44:BP44)</f>
        <v>0</v>
      </c>
      <c r="BR44" s="15">
        <f t="shared" si="33"/>
        <v>0</v>
      </c>
      <c r="BS44" s="11">
        <f t="shared" si="34"/>
        <v>0</v>
      </c>
      <c r="BT44" s="11"/>
      <c r="BU44" s="11"/>
      <c r="BV44" s="11"/>
      <c r="BW44" s="294"/>
      <c r="BX44" s="49">
        <f>AC44-SUM(BR44:BW44)</f>
        <v>0</v>
      </c>
      <c r="BY44" s="49">
        <f>SUM(AH44:AK44,AM44:AQ44,AS44:BB44,BD44:BJ44,BL44:BP44,BR44:BW44)</f>
        <v>100</v>
      </c>
      <c r="BZ44" s="11"/>
      <c r="CA44" s="11"/>
      <c r="CB44" s="11"/>
      <c r="CC44" s="11"/>
      <c r="CD44" s="11"/>
      <c r="CE44" s="11"/>
      <c r="CF44" s="11"/>
      <c r="CG44" s="11"/>
      <c r="CH44" s="11"/>
      <c r="CI44" s="11"/>
      <c r="CJ44" s="11"/>
      <c r="CK44" s="11"/>
      <c r="CL44" s="49">
        <f>SUM(BZ44:CK44)</f>
        <v>0</v>
      </c>
      <c r="CM44" s="11"/>
      <c r="CN44" s="11"/>
      <c r="CO44" s="11"/>
      <c r="CP44" s="11"/>
      <c r="CQ44" s="11"/>
      <c r="CR44" s="11"/>
      <c r="CS44" s="11"/>
      <c r="CT44" s="11"/>
      <c r="CU44" s="11"/>
      <c r="CV44" s="11"/>
      <c r="CW44" s="11"/>
      <c r="CX44" s="11"/>
      <c r="CY44" s="26">
        <f>SUM(CM44:CX44)</f>
        <v>0</v>
      </c>
      <c r="CZ44" s="15"/>
      <c r="DA44" s="11"/>
      <c r="DB44" s="11"/>
      <c r="DC44" s="11"/>
      <c r="DD44" s="11"/>
      <c r="DE44" s="11"/>
      <c r="DF44" s="11"/>
      <c r="DG44" s="11"/>
      <c r="DH44" s="11"/>
      <c r="DI44" s="11"/>
      <c r="DJ44" s="11"/>
      <c r="DK44" s="11"/>
      <c r="DL44" s="26">
        <f>SUM(CZ44:DK44)</f>
        <v>0</v>
      </c>
    </row>
    <row r="45" spans="1:116" s="4" customFormat="1" ht="15" customHeight="1">
      <c r="A45" s="49"/>
      <c r="B45" s="49" t="s">
        <v>574</v>
      </c>
      <c r="C45" s="4" t="s">
        <v>1036</v>
      </c>
      <c r="D45" s="4" t="s">
        <v>1045</v>
      </c>
      <c r="E45" s="274" t="s">
        <v>779</v>
      </c>
      <c r="F45" s="4" t="s">
        <v>1357</v>
      </c>
      <c r="G45" s="292" t="s">
        <v>1792</v>
      </c>
      <c r="H45" s="15">
        <v>700</v>
      </c>
      <c r="I45" s="11"/>
      <c r="J45" s="11"/>
      <c r="K45" s="11"/>
      <c r="L45" s="11"/>
      <c r="M45" s="11"/>
      <c r="N45" s="11"/>
      <c r="O45" s="11"/>
      <c r="P45" s="11"/>
      <c r="Q45" s="26">
        <f>SUM(H45:P45)</f>
        <v>700</v>
      </c>
      <c r="R45" s="15"/>
      <c r="S45" s="11">
        <v>600</v>
      </c>
      <c r="T45" s="11">
        <v>100</v>
      </c>
      <c r="U45" s="11"/>
      <c r="V45" s="11"/>
      <c r="W45" s="11"/>
      <c r="X45" s="11"/>
      <c r="Y45" s="11"/>
      <c r="Z45" s="49">
        <f>SUM(R45:Y45)</f>
        <v>700</v>
      </c>
      <c r="AA45" s="11">
        <v>100</v>
      </c>
      <c r="AB45" s="11"/>
      <c r="AC45" s="11"/>
      <c r="AD45" s="11"/>
      <c r="AE45" s="11"/>
      <c r="AF45" s="294"/>
      <c r="AG45" s="49">
        <f>T45-SUM(AA45:AF45)</f>
        <v>0</v>
      </c>
      <c r="AH45" s="15"/>
      <c r="AI45" s="11"/>
      <c r="AJ45" s="11">
        <f t="shared" si="35"/>
        <v>100</v>
      </c>
      <c r="AK45" s="11"/>
      <c r="AL45" s="49">
        <f>AA45-SUM(AH45:AK45)</f>
        <v>0</v>
      </c>
      <c r="AM45" s="15"/>
      <c r="AN45" s="11"/>
      <c r="AO45" s="11"/>
      <c r="AP45" s="11"/>
      <c r="AQ45" s="294"/>
      <c r="AR45" s="49">
        <f>AD45-SUM(AM45:AQ45)</f>
        <v>0</v>
      </c>
      <c r="AS45" s="15"/>
      <c r="AT45" s="11"/>
      <c r="AU45" s="11"/>
      <c r="AV45" s="11"/>
      <c r="AW45" s="11"/>
      <c r="AX45" s="11"/>
      <c r="AY45" s="11"/>
      <c r="AZ45" s="11"/>
      <c r="BA45" s="11"/>
      <c r="BB45" s="294"/>
      <c r="BC45" s="49">
        <f>AB45-SUM(AS45:BB45)</f>
        <v>0</v>
      </c>
      <c r="BD45" s="15"/>
      <c r="BE45" s="11"/>
      <c r="BF45" s="11"/>
      <c r="BG45" s="11"/>
      <c r="BH45" s="11"/>
      <c r="BI45" s="11"/>
      <c r="BJ45" s="294"/>
      <c r="BK45" s="49">
        <f>AF45-SUM(BD45:BJ45)</f>
        <v>0</v>
      </c>
      <c r="BL45" s="15"/>
      <c r="BM45" s="11"/>
      <c r="BN45" s="294"/>
      <c r="BO45" s="11"/>
      <c r="BP45" s="294"/>
      <c r="BQ45" s="49">
        <f>AE45-SUM(BL45:BP45)</f>
        <v>0</v>
      </c>
      <c r="BR45" s="15">
        <f t="shared" si="33"/>
        <v>0</v>
      </c>
      <c r="BS45" s="11">
        <f t="shared" si="34"/>
        <v>0</v>
      </c>
      <c r="BT45" s="11"/>
      <c r="BU45" s="11"/>
      <c r="BV45" s="11"/>
      <c r="BW45" s="294"/>
      <c r="BX45" s="49">
        <f>AC45-SUM(BR45:BW45)</f>
        <v>0</v>
      </c>
      <c r="BY45" s="49">
        <f>SUM(AH45:AK45,AM45:AQ45,AS45:BB45,BD45:BJ45,BL45:BP45,BR45:BW45)</f>
        <v>100</v>
      </c>
      <c r="BZ45" s="11"/>
      <c r="CA45" s="11"/>
      <c r="CB45" s="11"/>
      <c r="CC45" s="11"/>
      <c r="CD45" s="11"/>
      <c r="CE45" s="11"/>
      <c r="CF45" s="11"/>
      <c r="CG45" s="11"/>
      <c r="CH45" s="11"/>
      <c r="CI45" s="11"/>
      <c r="CJ45" s="11"/>
      <c r="CK45" s="11"/>
      <c r="CL45" s="49">
        <f>SUM(BZ45:CK45)</f>
        <v>0</v>
      </c>
      <c r="CM45" s="11"/>
      <c r="CN45" s="11"/>
      <c r="CO45" s="11"/>
      <c r="CP45" s="11"/>
      <c r="CQ45" s="11"/>
      <c r="CR45" s="11"/>
      <c r="CS45" s="11"/>
      <c r="CT45" s="11"/>
      <c r="CU45" s="11"/>
      <c r="CV45" s="11"/>
      <c r="CW45" s="11"/>
      <c r="CX45" s="11"/>
      <c r="CY45" s="26">
        <f>SUM(CM45:CX45)</f>
        <v>0</v>
      </c>
      <c r="CZ45" s="15"/>
      <c r="DA45" s="11"/>
      <c r="DB45" s="11"/>
      <c r="DC45" s="11"/>
      <c r="DD45" s="11"/>
      <c r="DE45" s="11"/>
      <c r="DF45" s="11"/>
      <c r="DG45" s="11"/>
      <c r="DH45" s="11"/>
      <c r="DI45" s="11"/>
      <c r="DJ45" s="11"/>
      <c r="DK45" s="11"/>
      <c r="DL45" s="26">
        <f>SUM(CZ45:DK45)</f>
        <v>0</v>
      </c>
    </row>
    <row r="46" spans="1:116" s="275" customFormat="1" ht="15" customHeight="1">
      <c r="A46" s="822"/>
      <c r="B46" s="49" t="s">
        <v>574</v>
      </c>
      <c r="C46" s="4" t="s">
        <v>1036</v>
      </c>
      <c r="D46" s="4" t="s">
        <v>1045</v>
      </c>
      <c r="E46" s="823" t="s">
        <v>486</v>
      </c>
      <c r="F46" s="13" t="s">
        <v>1359</v>
      </c>
      <c r="G46" s="302" t="s">
        <v>1792</v>
      </c>
      <c r="H46" s="824"/>
      <c r="I46" s="824"/>
      <c r="J46" s="824"/>
      <c r="K46" s="824"/>
      <c r="L46" s="824"/>
      <c r="Q46" s="26"/>
      <c r="R46" s="824"/>
      <c r="S46" s="824"/>
      <c r="T46" s="824"/>
      <c r="U46" s="824"/>
      <c r="V46" s="824"/>
      <c r="W46" s="824"/>
      <c r="X46" s="824"/>
      <c r="Y46" s="824"/>
      <c r="Z46" s="49">
        <f>SUM(R46:Y46)</f>
        <v>0</v>
      </c>
      <c r="AA46" s="822"/>
      <c r="AB46" s="822"/>
      <c r="AC46" s="822"/>
      <c r="AD46" s="822"/>
      <c r="AE46" s="822"/>
      <c r="AF46" s="822"/>
      <c r="AG46" s="49">
        <f>T46-SUM(AA46:AF46)</f>
        <v>0</v>
      </c>
      <c r="AH46" s="824"/>
      <c r="AI46" s="824"/>
      <c r="AJ46" s="11">
        <f t="shared" si="35"/>
        <v>0</v>
      </c>
      <c r="AK46" s="824"/>
      <c r="AL46" s="49">
        <f>AA46-SUM(AH46:AK46)</f>
        <v>0</v>
      </c>
      <c r="AM46" s="824"/>
      <c r="AN46" s="824"/>
      <c r="AO46" s="824"/>
      <c r="AP46" s="824"/>
      <c r="AQ46" s="824"/>
      <c r="AR46" s="825"/>
      <c r="AS46" s="824"/>
      <c r="AT46" s="824"/>
      <c r="AU46" s="824"/>
      <c r="AV46" s="824"/>
      <c r="AW46" s="824"/>
      <c r="AX46" s="824"/>
      <c r="AY46" s="824"/>
      <c r="AZ46" s="824"/>
      <c r="BA46" s="824"/>
      <c r="BB46" s="824"/>
      <c r="BC46" s="825"/>
      <c r="BD46" s="824"/>
      <c r="BE46" s="824"/>
      <c r="BF46" s="824"/>
      <c r="BG46" s="824"/>
      <c r="BH46" s="824"/>
      <c r="BI46" s="824"/>
      <c r="BJ46" s="824"/>
      <c r="BK46" s="825"/>
      <c r="BL46" s="824"/>
      <c r="BM46" s="824"/>
      <c r="BN46" s="824"/>
      <c r="BO46" s="824"/>
      <c r="BP46" s="824"/>
      <c r="BQ46" s="825"/>
      <c r="BR46" s="824"/>
      <c r="BS46" s="824"/>
      <c r="BT46" s="824"/>
      <c r="BU46" s="824"/>
      <c r="BV46" s="824"/>
      <c r="BW46" s="824"/>
      <c r="BX46" s="825"/>
      <c r="BY46" s="49">
        <f>SUM(AH46:AK46,AM46:AQ46,AS46:BB46,BD46:BJ46,BL46:BP46,BR46:BW46)</f>
        <v>0</v>
      </c>
      <c r="BZ46" s="824"/>
      <c r="CA46" s="824"/>
      <c r="CB46" s="824"/>
      <c r="CC46" s="824"/>
      <c r="CD46" s="824"/>
      <c r="CE46" s="824"/>
      <c r="CF46" s="824"/>
      <c r="CG46" s="824"/>
      <c r="CH46" s="824"/>
      <c r="CI46" s="824"/>
      <c r="CJ46" s="824"/>
      <c r="CK46" s="824"/>
    </row>
    <row r="47" spans="1:116" s="828" customFormat="1" ht="15" customHeight="1">
      <c r="A47" s="822"/>
      <c r="B47" s="49" t="s">
        <v>574</v>
      </c>
      <c r="C47" s="4" t="s">
        <v>1036</v>
      </c>
      <c r="D47" s="4" t="s">
        <v>1045</v>
      </c>
      <c r="E47" s="826" t="s">
        <v>1041</v>
      </c>
      <c r="F47" s="13" t="s">
        <v>1357</v>
      </c>
      <c r="G47" s="827" t="s">
        <v>1593</v>
      </c>
      <c r="H47" s="824"/>
      <c r="I47" s="824"/>
      <c r="J47" s="824"/>
      <c r="K47" s="824"/>
      <c r="L47" s="824"/>
      <c r="Q47" s="26"/>
      <c r="R47" s="824"/>
      <c r="S47" s="824"/>
      <c r="T47" s="824"/>
      <c r="U47" s="824"/>
      <c r="V47" s="824"/>
      <c r="W47" s="824"/>
      <c r="X47" s="824"/>
      <c r="Y47" s="824"/>
      <c r="Z47" s="49">
        <f>SUM(R47:Y47)</f>
        <v>0</v>
      </c>
      <c r="AA47" s="822"/>
      <c r="AB47" s="822"/>
      <c r="AC47" s="822"/>
      <c r="AD47" s="822"/>
      <c r="AE47" s="822"/>
      <c r="AF47" s="822"/>
      <c r="AG47" s="49">
        <f>T47-SUM(AA47:AF47)</f>
        <v>0</v>
      </c>
      <c r="AH47" s="824"/>
      <c r="AI47" s="824"/>
      <c r="AJ47" s="11">
        <f t="shared" si="35"/>
        <v>0</v>
      </c>
      <c r="AK47" s="824"/>
      <c r="AL47" s="49">
        <f>AA47-SUM(AH47:AK47)</f>
        <v>0</v>
      </c>
      <c r="AM47" s="824"/>
      <c r="AN47" s="824"/>
      <c r="AO47" s="824"/>
      <c r="AP47" s="824"/>
      <c r="AQ47" s="824"/>
      <c r="AR47" s="825"/>
      <c r="AS47" s="824"/>
      <c r="AT47" s="824"/>
      <c r="AU47" s="824"/>
      <c r="AV47" s="824"/>
      <c r="AW47" s="824"/>
      <c r="AX47" s="824"/>
      <c r="AY47" s="824"/>
      <c r="AZ47" s="824"/>
      <c r="BA47" s="824"/>
      <c r="BB47" s="824"/>
      <c r="BC47" s="825"/>
      <c r="BD47" s="824"/>
      <c r="BE47" s="824"/>
      <c r="BF47" s="824"/>
      <c r="BG47" s="824"/>
      <c r="BH47" s="824"/>
      <c r="BI47" s="824"/>
      <c r="BJ47" s="824"/>
      <c r="BK47" s="825"/>
      <c r="BL47" s="824"/>
      <c r="BM47" s="824"/>
      <c r="BN47" s="824"/>
      <c r="BO47" s="824"/>
      <c r="BP47" s="824"/>
      <c r="BQ47" s="825"/>
      <c r="BR47" s="824"/>
      <c r="BS47" s="824"/>
      <c r="BT47" s="824"/>
      <c r="BU47" s="824"/>
      <c r="BV47" s="824"/>
      <c r="BW47" s="824"/>
      <c r="BX47" s="825"/>
      <c r="BY47" s="49">
        <f>SUM(AH47:AK47,AM47:AQ47,AS47:BB47,BD47:BJ47,BL47:BP47,BR47:BW47)</f>
        <v>0</v>
      </c>
      <c r="BZ47" s="824"/>
      <c r="CA47" s="824"/>
      <c r="CB47" s="824"/>
      <c r="CC47" s="824"/>
      <c r="CD47" s="824"/>
      <c r="CE47" s="824"/>
      <c r="CF47" s="824"/>
      <c r="CG47" s="824"/>
      <c r="CH47" s="824"/>
      <c r="CI47" s="824"/>
      <c r="CJ47" s="824"/>
      <c r="CK47" s="824"/>
    </row>
    <row r="48" spans="1:116" s="275" customFormat="1" ht="15" customHeight="1">
      <c r="A48" s="822"/>
      <c r="B48" s="49" t="s">
        <v>574</v>
      </c>
      <c r="C48" s="4" t="s">
        <v>1036</v>
      </c>
      <c r="D48" s="4" t="s">
        <v>1045</v>
      </c>
      <c r="E48" s="826" t="s">
        <v>473</v>
      </c>
      <c r="F48" s="13" t="s">
        <v>1357</v>
      </c>
      <c r="G48" s="829" t="s">
        <v>1593</v>
      </c>
      <c r="H48" s="824"/>
      <c r="I48" s="824"/>
      <c r="J48" s="824"/>
      <c r="K48" s="824"/>
      <c r="L48" s="824"/>
      <c r="Q48" s="26"/>
      <c r="R48" s="824"/>
      <c r="S48" s="824"/>
      <c r="T48" s="824"/>
      <c r="U48" s="824"/>
      <c r="V48" s="824"/>
      <c r="W48" s="824"/>
      <c r="X48" s="824"/>
      <c r="Y48" s="824"/>
      <c r="Z48" s="49">
        <f>SUM(R48:Y48)</f>
        <v>0</v>
      </c>
      <c r="AA48" s="822"/>
      <c r="AB48" s="822"/>
      <c r="AC48" s="822"/>
      <c r="AD48" s="822"/>
      <c r="AE48" s="822"/>
      <c r="AF48" s="822"/>
      <c r="AG48" s="49">
        <f>T48-SUM(AA48:AF48)</f>
        <v>0</v>
      </c>
      <c r="AH48" s="824"/>
      <c r="AI48" s="824"/>
      <c r="AJ48" s="11">
        <f t="shared" si="35"/>
        <v>0</v>
      </c>
      <c r="AK48" s="824"/>
      <c r="AL48" s="49">
        <f>AA48-SUM(AH48:AK48)</f>
        <v>0</v>
      </c>
      <c r="AM48" s="824"/>
      <c r="AN48" s="824"/>
      <c r="AO48" s="824"/>
      <c r="AP48" s="824"/>
      <c r="AQ48" s="824"/>
      <c r="AR48" s="825"/>
      <c r="AS48" s="824"/>
      <c r="AT48" s="824"/>
      <c r="AU48" s="824"/>
      <c r="AV48" s="824"/>
      <c r="AW48" s="824"/>
      <c r="AX48" s="824"/>
      <c r="AY48" s="824"/>
      <c r="AZ48" s="824"/>
      <c r="BA48" s="824"/>
      <c r="BB48" s="824"/>
      <c r="BC48" s="825"/>
      <c r="BD48" s="824"/>
      <c r="BE48" s="824"/>
      <c r="BF48" s="824"/>
      <c r="BG48" s="824"/>
      <c r="BH48" s="824"/>
      <c r="BI48" s="824"/>
      <c r="BJ48" s="824"/>
      <c r="BK48" s="825"/>
      <c r="BL48" s="824"/>
      <c r="BM48" s="824"/>
      <c r="BN48" s="824"/>
      <c r="BO48" s="824"/>
      <c r="BP48" s="824"/>
      <c r="BQ48" s="825"/>
      <c r="BR48" s="824"/>
      <c r="BS48" s="824"/>
      <c r="BT48" s="824"/>
      <c r="BU48" s="824"/>
      <c r="BV48" s="824"/>
      <c r="BW48" s="824"/>
      <c r="BX48" s="825"/>
      <c r="BY48" s="49">
        <f>SUM(AH48:AK48,AM48:AQ48,AS48:BB48,BD48:BJ48,BL48:BP48,BR48:BW48)</f>
        <v>0</v>
      </c>
      <c r="BZ48" s="824"/>
      <c r="CA48" s="824"/>
      <c r="CB48" s="824"/>
      <c r="CC48" s="824"/>
      <c r="CD48" s="824"/>
      <c r="CE48" s="824"/>
      <c r="CF48" s="824"/>
      <c r="CG48" s="824"/>
      <c r="CH48" s="824"/>
      <c r="CI48" s="824"/>
      <c r="CJ48" s="824"/>
      <c r="CK48" s="824"/>
    </row>
    <row r="49" spans="1:116" s="4" customFormat="1" ht="13.8" thickBot="1">
      <c r="A49" s="49"/>
      <c r="B49" s="49"/>
      <c r="C49" s="28" t="s">
        <v>347</v>
      </c>
      <c r="D49" s="28"/>
      <c r="E49" s="28"/>
      <c r="F49" s="28"/>
      <c r="G49" s="50"/>
      <c r="H49" s="53">
        <f t="shared" ref="H49:P49" si="36">SUM(H39:H45)</f>
        <v>4950</v>
      </c>
      <c r="I49" s="29">
        <f t="shared" si="36"/>
        <v>0</v>
      </c>
      <c r="J49" s="29">
        <f t="shared" si="36"/>
        <v>0</v>
      </c>
      <c r="K49" s="29">
        <f t="shared" si="36"/>
        <v>0</v>
      </c>
      <c r="L49" s="29">
        <f t="shared" si="36"/>
        <v>0</v>
      </c>
      <c r="M49" s="29">
        <f t="shared" si="36"/>
        <v>0</v>
      </c>
      <c r="N49" s="29">
        <f t="shared" si="36"/>
        <v>0</v>
      </c>
      <c r="O49" s="29">
        <f t="shared" si="36"/>
        <v>0</v>
      </c>
      <c r="P49" s="29">
        <f t="shared" si="36"/>
        <v>0</v>
      </c>
      <c r="Q49" s="29">
        <f t="shared" si="0"/>
        <v>4950</v>
      </c>
      <c r="R49" s="53">
        <f t="shared" ref="R49:CC49" si="37">SUM(R39:R45)</f>
        <v>0</v>
      </c>
      <c r="S49" s="29">
        <f t="shared" si="37"/>
        <v>4100</v>
      </c>
      <c r="T49" s="29">
        <f t="shared" si="37"/>
        <v>850</v>
      </c>
      <c r="U49" s="29">
        <f t="shared" si="37"/>
        <v>0</v>
      </c>
      <c r="V49" s="29">
        <f t="shared" si="37"/>
        <v>0</v>
      </c>
      <c r="W49" s="29">
        <f t="shared" si="37"/>
        <v>0</v>
      </c>
      <c r="X49" s="29">
        <f t="shared" si="37"/>
        <v>0</v>
      </c>
      <c r="Y49" s="29">
        <f t="shared" si="37"/>
        <v>0</v>
      </c>
      <c r="Z49" s="50">
        <f t="shared" si="37"/>
        <v>4950</v>
      </c>
      <c r="AA49" s="29">
        <f t="shared" si="37"/>
        <v>850</v>
      </c>
      <c r="AB49" s="29">
        <f t="shared" si="37"/>
        <v>0</v>
      </c>
      <c r="AC49" s="29">
        <f t="shared" si="37"/>
        <v>0</v>
      </c>
      <c r="AD49" s="29">
        <f t="shared" si="37"/>
        <v>0</v>
      </c>
      <c r="AE49" s="29">
        <f t="shared" si="37"/>
        <v>0</v>
      </c>
      <c r="AF49" s="27">
        <f t="shared" si="37"/>
        <v>0</v>
      </c>
      <c r="AG49" s="49">
        <f t="shared" si="37"/>
        <v>0</v>
      </c>
      <c r="AH49" s="53">
        <f t="shared" si="37"/>
        <v>0</v>
      </c>
      <c r="AI49" s="29">
        <f t="shared" si="37"/>
        <v>0</v>
      </c>
      <c r="AJ49" s="29">
        <f t="shared" si="37"/>
        <v>850</v>
      </c>
      <c r="AK49" s="29">
        <f t="shared" si="37"/>
        <v>0</v>
      </c>
      <c r="AL49" s="49">
        <f t="shared" si="37"/>
        <v>0</v>
      </c>
      <c r="AM49" s="53">
        <f t="shared" si="37"/>
        <v>0</v>
      </c>
      <c r="AN49" s="29">
        <f t="shared" si="37"/>
        <v>0</v>
      </c>
      <c r="AO49" s="29">
        <f t="shared" si="37"/>
        <v>0</v>
      </c>
      <c r="AP49" s="29">
        <f t="shared" si="37"/>
        <v>0</v>
      </c>
      <c r="AQ49" s="27">
        <f t="shared" si="37"/>
        <v>0</v>
      </c>
      <c r="AR49" s="49">
        <f t="shared" si="37"/>
        <v>0</v>
      </c>
      <c r="AS49" s="53">
        <f t="shared" si="37"/>
        <v>0</v>
      </c>
      <c r="AT49" s="29">
        <f t="shared" si="37"/>
        <v>0</v>
      </c>
      <c r="AU49" s="29">
        <f t="shared" si="37"/>
        <v>0</v>
      </c>
      <c r="AV49" s="29">
        <f t="shared" si="37"/>
        <v>0</v>
      </c>
      <c r="AW49" s="29">
        <f t="shared" si="37"/>
        <v>0</v>
      </c>
      <c r="AX49" s="29">
        <f t="shared" si="37"/>
        <v>0</v>
      </c>
      <c r="AY49" s="29">
        <f t="shared" si="37"/>
        <v>0</v>
      </c>
      <c r="AZ49" s="29">
        <f t="shared" si="37"/>
        <v>0</v>
      </c>
      <c r="BA49" s="29">
        <f t="shared" si="37"/>
        <v>0</v>
      </c>
      <c r="BB49" s="27">
        <f t="shared" si="37"/>
        <v>0</v>
      </c>
      <c r="BC49" s="49">
        <f t="shared" si="37"/>
        <v>0</v>
      </c>
      <c r="BD49" s="53">
        <f t="shared" si="37"/>
        <v>0</v>
      </c>
      <c r="BE49" s="29">
        <f t="shared" si="37"/>
        <v>0</v>
      </c>
      <c r="BF49" s="29">
        <f t="shared" si="37"/>
        <v>0</v>
      </c>
      <c r="BG49" s="29">
        <f t="shared" si="37"/>
        <v>0</v>
      </c>
      <c r="BH49" s="29">
        <f t="shared" si="37"/>
        <v>0</v>
      </c>
      <c r="BI49" s="29">
        <f t="shared" si="37"/>
        <v>0</v>
      </c>
      <c r="BJ49" s="27">
        <f t="shared" si="37"/>
        <v>0</v>
      </c>
      <c r="BK49" s="49">
        <f t="shared" si="37"/>
        <v>0</v>
      </c>
      <c r="BL49" s="53">
        <f t="shared" si="37"/>
        <v>0</v>
      </c>
      <c r="BM49" s="29">
        <f t="shared" si="37"/>
        <v>0</v>
      </c>
      <c r="BN49" s="27">
        <f t="shared" si="37"/>
        <v>0</v>
      </c>
      <c r="BO49" s="29">
        <f t="shared" si="37"/>
        <v>0</v>
      </c>
      <c r="BP49" s="27">
        <f t="shared" si="37"/>
        <v>0</v>
      </c>
      <c r="BQ49" s="49">
        <f t="shared" si="37"/>
        <v>0</v>
      </c>
      <c r="BR49" s="53">
        <f t="shared" si="37"/>
        <v>0</v>
      </c>
      <c r="BS49" s="29">
        <f t="shared" si="37"/>
        <v>0</v>
      </c>
      <c r="BT49" s="29">
        <f t="shared" si="37"/>
        <v>0</v>
      </c>
      <c r="BU49" s="29">
        <f t="shared" si="37"/>
        <v>0</v>
      </c>
      <c r="BV49" s="29">
        <f t="shared" si="37"/>
        <v>0</v>
      </c>
      <c r="BW49" s="27">
        <f t="shared" si="37"/>
        <v>0</v>
      </c>
      <c r="BX49" s="50">
        <f t="shared" si="37"/>
        <v>0</v>
      </c>
      <c r="BY49" s="50">
        <f t="shared" si="37"/>
        <v>850</v>
      </c>
      <c r="BZ49" s="29">
        <f t="shared" si="37"/>
        <v>0</v>
      </c>
      <c r="CA49" s="29">
        <f t="shared" si="37"/>
        <v>0</v>
      </c>
      <c r="CB49" s="29">
        <f t="shared" si="37"/>
        <v>0</v>
      </c>
      <c r="CC49" s="29">
        <f t="shared" si="37"/>
        <v>0</v>
      </c>
      <c r="CD49" s="29">
        <f t="shared" ref="CD49:DL49" si="38">SUM(CD39:CD45)</f>
        <v>0</v>
      </c>
      <c r="CE49" s="29">
        <f t="shared" si="38"/>
        <v>0</v>
      </c>
      <c r="CF49" s="29">
        <f t="shared" si="38"/>
        <v>0</v>
      </c>
      <c r="CG49" s="29">
        <f t="shared" si="38"/>
        <v>0</v>
      </c>
      <c r="CH49" s="29">
        <f t="shared" si="38"/>
        <v>0</v>
      </c>
      <c r="CI49" s="29">
        <f t="shared" si="38"/>
        <v>0</v>
      </c>
      <c r="CJ49" s="29">
        <f t="shared" si="38"/>
        <v>0</v>
      </c>
      <c r="CK49" s="29">
        <f t="shared" si="38"/>
        <v>0</v>
      </c>
      <c r="CL49" s="50">
        <f t="shared" si="38"/>
        <v>0</v>
      </c>
      <c r="CM49" s="29">
        <f t="shared" si="38"/>
        <v>0</v>
      </c>
      <c r="CN49" s="29">
        <f t="shared" si="38"/>
        <v>0</v>
      </c>
      <c r="CO49" s="29">
        <f t="shared" si="38"/>
        <v>0</v>
      </c>
      <c r="CP49" s="29">
        <f t="shared" si="38"/>
        <v>0</v>
      </c>
      <c r="CQ49" s="29">
        <f t="shared" si="38"/>
        <v>0</v>
      </c>
      <c r="CR49" s="29">
        <f t="shared" si="38"/>
        <v>0</v>
      </c>
      <c r="CS49" s="29">
        <f t="shared" si="38"/>
        <v>0</v>
      </c>
      <c r="CT49" s="29">
        <f t="shared" si="38"/>
        <v>0</v>
      </c>
      <c r="CU49" s="29">
        <f t="shared" si="38"/>
        <v>0</v>
      </c>
      <c r="CV49" s="29">
        <f t="shared" si="38"/>
        <v>0</v>
      </c>
      <c r="CW49" s="29">
        <f t="shared" si="38"/>
        <v>0</v>
      </c>
      <c r="CX49" s="29">
        <f t="shared" si="38"/>
        <v>0</v>
      </c>
      <c r="CY49" s="27">
        <f t="shared" si="38"/>
        <v>0</v>
      </c>
      <c r="CZ49" s="53">
        <f t="shared" si="38"/>
        <v>0</v>
      </c>
      <c r="DA49" s="29">
        <f t="shared" si="38"/>
        <v>0</v>
      </c>
      <c r="DB49" s="29">
        <f t="shared" si="38"/>
        <v>0</v>
      </c>
      <c r="DC49" s="29">
        <f t="shared" si="38"/>
        <v>0</v>
      </c>
      <c r="DD49" s="29">
        <f t="shared" si="38"/>
        <v>0</v>
      </c>
      <c r="DE49" s="29">
        <f t="shared" si="38"/>
        <v>0</v>
      </c>
      <c r="DF49" s="29">
        <f t="shared" si="38"/>
        <v>0</v>
      </c>
      <c r="DG49" s="29">
        <f t="shared" si="38"/>
        <v>0</v>
      </c>
      <c r="DH49" s="29">
        <f t="shared" si="38"/>
        <v>0</v>
      </c>
      <c r="DI49" s="29">
        <f t="shared" si="38"/>
        <v>0</v>
      </c>
      <c r="DJ49" s="29">
        <f t="shared" si="38"/>
        <v>0</v>
      </c>
      <c r="DK49" s="29">
        <f t="shared" si="38"/>
        <v>0</v>
      </c>
      <c r="DL49" s="27">
        <f t="shared" si="38"/>
        <v>0</v>
      </c>
    </row>
    <row r="50" spans="1:116" s="8" customFormat="1" ht="13.2">
      <c r="A50" s="47"/>
      <c r="B50" s="49"/>
      <c r="C50" s="69"/>
      <c r="D50" s="4"/>
      <c r="E50" s="4"/>
      <c r="F50" s="5"/>
      <c r="G50" s="4"/>
      <c r="H50" s="15"/>
      <c r="I50" s="11"/>
      <c r="J50" s="11"/>
      <c r="K50" s="11"/>
      <c r="L50" s="11"/>
      <c r="M50" s="11"/>
      <c r="N50" s="11"/>
      <c r="O50" s="11"/>
      <c r="P50" s="11"/>
      <c r="Q50" s="26">
        <f>SUM(H50:P50)</f>
        <v>0</v>
      </c>
      <c r="R50" s="15"/>
      <c r="S50" s="11"/>
      <c r="T50" s="11"/>
      <c r="U50" s="11"/>
      <c r="V50" s="11"/>
      <c r="W50" s="11"/>
      <c r="X50" s="11"/>
      <c r="Y50" s="11"/>
      <c r="Z50" s="49">
        <f t="shared" ref="Z50:Z57" si="39">SUM(R50:Y50)</f>
        <v>0</v>
      </c>
      <c r="AA50" s="11"/>
      <c r="AB50" s="11"/>
      <c r="AC50" s="11"/>
      <c r="AD50" s="11"/>
      <c r="AE50" s="11"/>
      <c r="AF50" s="11"/>
      <c r="AG50" s="49">
        <f t="shared" ref="AG50:AG57" si="40">T50-SUM(AA50:AF50)</f>
        <v>0</v>
      </c>
      <c r="AH50" s="11"/>
      <c r="AI50" s="11"/>
      <c r="AJ50" s="11"/>
      <c r="AK50" s="11"/>
      <c r="AL50" s="49">
        <f t="shared" ref="AL50:AL57" si="41">AA50-SUM(AH50:AK50)</f>
        <v>0</v>
      </c>
      <c r="AM50" s="11"/>
      <c r="AN50" s="11"/>
      <c r="AO50" s="11"/>
      <c r="AP50" s="11"/>
      <c r="AQ50" s="11"/>
      <c r="AR50" s="49">
        <f t="shared" ref="AR50:AR57" si="42">AD50-SUM(AM50:AQ50)</f>
        <v>0</v>
      </c>
      <c r="AS50" s="11"/>
      <c r="AT50" s="11"/>
      <c r="AU50" s="11"/>
      <c r="AV50" s="11"/>
      <c r="AW50" s="11"/>
      <c r="AX50" s="11"/>
      <c r="AY50" s="11"/>
      <c r="AZ50" s="11"/>
      <c r="BA50" s="11"/>
      <c r="BB50" s="11"/>
      <c r="BC50" s="49">
        <f t="shared" ref="BC50:BC57" si="43">AB50-SUM(AS50:BB50)</f>
        <v>0</v>
      </c>
      <c r="BD50" s="11"/>
      <c r="BE50" s="11"/>
      <c r="BF50" s="11"/>
      <c r="BG50" s="11"/>
      <c r="BH50" s="11"/>
      <c r="BI50" s="11"/>
      <c r="BJ50" s="11"/>
      <c r="BK50" s="49">
        <f t="shared" ref="BK50:BK57" si="44">AF50-SUM(BD50:BJ50)</f>
        <v>0</v>
      </c>
      <c r="BL50" s="11"/>
      <c r="BM50" s="11"/>
      <c r="BN50" s="11"/>
      <c r="BO50" s="11"/>
      <c r="BP50" s="11"/>
      <c r="BQ50" s="49">
        <f t="shared" ref="BQ50:BQ57" si="45">AE50-SUM(BL50:BP50)</f>
        <v>0</v>
      </c>
      <c r="BR50" s="15">
        <f>AC50/2</f>
        <v>0</v>
      </c>
      <c r="BS50" s="11">
        <f>AC50/2</f>
        <v>0</v>
      </c>
      <c r="BT50" s="11"/>
      <c r="BU50" s="11"/>
      <c r="BV50" s="11"/>
      <c r="BW50" s="11"/>
      <c r="BX50" s="49">
        <f t="shared" ref="BX50:BX57" si="46">AC50-SUM(BR50:BW50)</f>
        <v>0</v>
      </c>
      <c r="BY50" s="49">
        <f t="shared" ref="BY50:BY57" si="47">SUM(AH50:AK50,AM50:AQ50,AS50:BB50,BD50:BJ50,BL50:BP50,BR50:BW50)</f>
        <v>0</v>
      </c>
      <c r="BZ50" s="11"/>
      <c r="CA50" s="11"/>
      <c r="CB50" s="11"/>
      <c r="CC50" s="11"/>
      <c r="CD50" s="11"/>
      <c r="CE50" s="11"/>
      <c r="CF50" s="11"/>
      <c r="CG50" s="11"/>
      <c r="CH50" s="11"/>
      <c r="CI50" s="11"/>
      <c r="CJ50" s="11"/>
      <c r="CK50" s="11"/>
      <c r="CL50" s="49">
        <f t="shared" ref="CL50:CL56" si="48">SUM(BZ50:CK50)</f>
        <v>0</v>
      </c>
      <c r="CM50" s="11">
        <v>0</v>
      </c>
      <c r="CN50" s="11">
        <v>0</v>
      </c>
      <c r="CO50" s="11">
        <v>0</v>
      </c>
      <c r="CP50" s="11">
        <v>0</v>
      </c>
      <c r="CQ50" s="11">
        <v>0</v>
      </c>
      <c r="CR50" s="11">
        <v>0</v>
      </c>
      <c r="CS50" s="11">
        <v>0</v>
      </c>
      <c r="CT50" s="11">
        <v>0</v>
      </c>
      <c r="CU50" s="11">
        <v>0</v>
      </c>
      <c r="CV50" s="11">
        <v>0</v>
      </c>
      <c r="CW50" s="11">
        <v>0</v>
      </c>
      <c r="CX50" s="11">
        <v>0</v>
      </c>
      <c r="CY50" s="26">
        <f>SUM(CM50:CX50)</f>
        <v>0</v>
      </c>
      <c r="CZ50" s="15">
        <v>0</v>
      </c>
      <c r="DA50" s="11">
        <v>0</v>
      </c>
      <c r="DB50" s="11">
        <v>0</v>
      </c>
      <c r="DC50" s="11">
        <v>0</v>
      </c>
      <c r="DD50" s="11">
        <v>0</v>
      </c>
      <c r="DE50" s="11">
        <v>0</v>
      </c>
      <c r="DF50" s="11">
        <v>0</v>
      </c>
      <c r="DG50" s="11">
        <v>0</v>
      </c>
      <c r="DH50" s="11">
        <v>0</v>
      </c>
      <c r="DI50" s="11">
        <v>0</v>
      </c>
      <c r="DJ50" s="11">
        <v>0</v>
      </c>
      <c r="DK50" s="11">
        <v>0</v>
      </c>
      <c r="DL50" s="26">
        <f>SUM(CZ50:DK50)</f>
        <v>0</v>
      </c>
    </row>
    <row r="51" spans="1:116" s="8" customFormat="1" ht="13.2">
      <c r="A51" s="47"/>
      <c r="B51" s="49"/>
      <c r="C51" s="4"/>
      <c r="D51" s="4"/>
      <c r="E51" s="4"/>
      <c r="F51" s="5"/>
      <c r="G51" s="4"/>
      <c r="H51" s="15"/>
      <c r="I51" s="11"/>
      <c r="J51" s="11"/>
      <c r="K51" s="11"/>
      <c r="L51" s="11"/>
      <c r="M51" s="11"/>
      <c r="N51" s="11"/>
      <c r="O51" s="11"/>
      <c r="P51" s="11"/>
      <c r="Q51" s="26">
        <f>SUM(H51:P51)</f>
        <v>0</v>
      </c>
      <c r="R51" s="15"/>
      <c r="S51" s="11"/>
      <c r="T51" s="11"/>
      <c r="U51" s="11"/>
      <c r="V51" s="11"/>
      <c r="W51" s="11"/>
      <c r="X51" s="11"/>
      <c r="Y51" s="11"/>
      <c r="Z51" s="49">
        <f t="shared" si="39"/>
        <v>0</v>
      </c>
      <c r="AA51" s="11"/>
      <c r="AB51" s="11"/>
      <c r="AC51" s="11"/>
      <c r="AD51" s="11"/>
      <c r="AE51" s="11"/>
      <c r="AF51" s="11"/>
      <c r="AG51" s="49">
        <f t="shared" si="40"/>
        <v>0</v>
      </c>
      <c r="AH51" s="11"/>
      <c r="AI51" s="11"/>
      <c r="AJ51" s="11"/>
      <c r="AK51" s="11"/>
      <c r="AL51" s="49">
        <f t="shared" si="41"/>
        <v>0</v>
      </c>
      <c r="AM51" s="11"/>
      <c r="AN51" s="11"/>
      <c r="AO51" s="11"/>
      <c r="AP51" s="11"/>
      <c r="AQ51" s="11"/>
      <c r="AR51" s="49">
        <f t="shared" si="42"/>
        <v>0</v>
      </c>
      <c r="AS51" s="11"/>
      <c r="AT51" s="11"/>
      <c r="AU51" s="11"/>
      <c r="AV51" s="11"/>
      <c r="AW51" s="11"/>
      <c r="AX51" s="11"/>
      <c r="AY51" s="11"/>
      <c r="AZ51" s="11"/>
      <c r="BA51" s="11"/>
      <c r="BB51" s="11"/>
      <c r="BC51" s="49">
        <f t="shared" si="43"/>
        <v>0</v>
      </c>
      <c r="BD51" s="11"/>
      <c r="BE51" s="11"/>
      <c r="BF51" s="11"/>
      <c r="BG51" s="11"/>
      <c r="BH51" s="11"/>
      <c r="BI51" s="11"/>
      <c r="BJ51" s="11"/>
      <c r="BK51" s="49">
        <f t="shared" si="44"/>
        <v>0</v>
      </c>
      <c r="BL51" s="11"/>
      <c r="BM51" s="11"/>
      <c r="BN51" s="11"/>
      <c r="BO51" s="11"/>
      <c r="BP51" s="11"/>
      <c r="BQ51" s="49">
        <f t="shared" si="45"/>
        <v>0</v>
      </c>
      <c r="BR51" s="15">
        <f>AC51/2</f>
        <v>0</v>
      </c>
      <c r="BS51" s="11">
        <f>AC51/2</f>
        <v>0</v>
      </c>
      <c r="BT51" s="11"/>
      <c r="BU51" s="11"/>
      <c r="BV51" s="11"/>
      <c r="BW51" s="11"/>
      <c r="BX51" s="49">
        <f t="shared" si="46"/>
        <v>0</v>
      </c>
      <c r="BY51" s="49">
        <f t="shared" si="47"/>
        <v>0</v>
      </c>
      <c r="BZ51" s="11"/>
      <c r="CA51" s="11"/>
      <c r="CB51" s="11"/>
      <c r="CC51" s="11"/>
      <c r="CD51" s="11"/>
      <c r="CE51" s="11"/>
      <c r="CF51" s="11"/>
      <c r="CG51" s="11"/>
      <c r="CH51" s="11"/>
      <c r="CI51" s="11"/>
      <c r="CJ51" s="11"/>
      <c r="CK51" s="11"/>
      <c r="CL51" s="49">
        <f t="shared" si="48"/>
        <v>0</v>
      </c>
      <c r="CM51" s="11">
        <v>0</v>
      </c>
      <c r="CN51" s="11">
        <v>0</v>
      </c>
      <c r="CO51" s="11">
        <v>0</v>
      </c>
      <c r="CP51" s="11">
        <v>0</v>
      </c>
      <c r="CQ51" s="11">
        <v>0</v>
      </c>
      <c r="CR51" s="11">
        <v>0</v>
      </c>
      <c r="CS51" s="11">
        <v>0</v>
      </c>
      <c r="CT51" s="11">
        <v>0</v>
      </c>
      <c r="CU51" s="11">
        <v>0</v>
      </c>
      <c r="CV51" s="11">
        <v>0</v>
      </c>
      <c r="CW51" s="11">
        <v>0</v>
      </c>
      <c r="CX51" s="11">
        <v>0</v>
      </c>
      <c r="CY51" s="26">
        <f>SUM(CM51:CX51)</f>
        <v>0</v>
      </c>
      <c r="CZ51" s="15">
        <v>0</v>
      </c>
      <c r="DA51" s="11">
        <v>0</v>
      </c>
      <c r="DB51" s="11">
        <v>0</v>
      </c>
      <c r="DC51" s="11">
        <v>0</v>
      </c>
      <c r="DD51" s="11">
        <v>0</v>
      </c>
      <c r="DE51" s="11">
        <v>0</v>
      </c>
      <c r="DF51" s="11">
        <v>0</v>
      </c>
      <c r="DG51" s="11">
        <v>0</v>
      </c>
      <c r="DH51" s="11">
        <v>0</v>
      </c>
      <c r="DI51" s="11">
        <v>0</v>
      </c>
      <c r="DJ51" s="11">
        <v>0</v>
      </c>
      <c r="DK51" s="11">
        <v>0</v>
      </c>
      <c r="DL51" s="26">
        <f>SUM(CZ51:DK51)</f>
        <v>0</v>
      </c>
    </row>
    <row r="52" spans="1:116" s="8" customFormat="1" ht="13.2">
      <c r="A52" s="47"/>
      <c r="B52" s="49"/>
      <c r="C52" s="4"/>
      <c r="D52" s="4"/>
      <c r="E52" s="4"/>
      <c r="F52" s="5"/>
      <c r="G52" s="4"/>
      <c r="H52" s="15"/>
      <c r="I52" s="11"/>
      <c r="J52" s="11"/>
      <c r="K52" s="11"/>
      <c r="L52" s="11"/>
      <c r="M52" s="11"/>
      <c r="N52" s="11"/>
      <c r="O52" s="11"/>
      <c r="P52" s="11"/>
      <c r="Q52" s="26">
        <f>SUM(H52:P52)</f>
        <v>0</v>
      </c>
      <c r="R52" s="15"/>
      <c r="S52" s="11"/>
      <c r="T52" s="11"/>
      <c r="U52" s="11"/>
      <c r="V52" s="11"/>
      <c r="W52" s="11"/>
      <c r="X52" s="11"/>
      <c r="Y52" s="11"/>
      <c r="Z52" s="49">
        <f t="shared" si="39"/>
        <v>0</v>
      </c>
      <c r="AA52" s="11"/>
      <c r="AB52" s="11"/>
      <c r="AC52" s="11"/>
      <c r="AD52" s="11"/>
      <c r="AE52" s="11"/>
      <c r="AF52" s="11"/>
      <c r="AG52" s="49">
        <f t="shared" si="40"/>
        <v>0</v>
      </c>
      <c r="AH52" s="11"/>
      <c r="AI52" s="11"/>
      <c r="AJ52" s="11"/>
      <c r="AK52" s="11"/>
      <c r="AL52" s="49">
        <f t="shared" si="41"/>
        <v>0</v>
      </c>
      <c r="AM52" s="11"/>
      <c r="AN52" s="11"/>
      <c r="AO52" s="11"/>
      <c r="AP52" s="11"/>
      <c r="AQ52" s="11"/>
      <c r="AR52" s="49">
        <f t="shared" si="42"/>
        <v>0</v>
      </c>
      <c r="AS52" s="11"/>
      <c r="AT52" s="11"/>
      <c r="AU52" s="11"/>
      <c r="AV52" s="11"/>
      <c r="AW52" s="11"/>
      <c r="AX52" s="11"/>
      <c r="AY52" s="11"/>
      <c r="AZ52" s="11"/>
      <c r="BA52" s="11"/>
      <c r="BB52" s="11"/>
      <c r="BC52" s="49">
        <f t="shared" si="43"/>
        <v>0</v>
      </c>
      <c r="BD52" s="11"/>
      <c r="BE52" s="11"/>
      <c r="BF52" s="11"/>
      <c r="BG52" s="11"/>
      <c r="BH52" s="11"/>
      <c r="BI52" s="11"/>
      <c r="BJ52" s="11"/>
      <c r="BK52" s="49">
        <f t="shared" si="44"/>
        <v>0</v>
      </c>
      <c r="BL52" s="11"/>
      <c r="BM52" s="11"/>
      <c r="BN52" s="11"/>
      <c r="BO52" s="11"/>
      <c r="BP52" s="11"/>
      <c r="BQ52" s="49">
        <f t="shared" si="45"/>
        <v>0</v>
      </c>
      <c r="BR52" s="15">
        <f>AC52/2</f>
        <v>0</v>
      </c>
      <c r="BS52" s="11">
        <f>AC52/2</f>
        <v>0</v>
      </c>
      <c r="BT52" s="11"/>
      <c r="BU52" s="11"/>
      <c r="BV52" s="11"/>
      <c r="BW52" s="11"/>
      <c r="BX52" s="49">
        <f t="shared" si="46"/>
        <v>0</v>
      </c>
      <c r="BY52" s="49">
        <f t="shared" si="47"/>
        <v>0</v>
      </c>
      <c r="BZ52" s="11"/>
      <c r="CA52" s="11"/>
      <c r="CB52" s="11"/>
      <c r="CC52" s="11"/>
      <c r="CD52" s="11"/>
      <c r="CE52" s="11"/>
      <c r="CF52" s="11"/>
      <c r="CG52" s="11"/>
      <c r="CH52" s="11"/>
      <c r="CI52" s="11"/>
      <c r="CJ52" s="11"/>
      <c r="CK52" s="11"/>
      <c r="CL52" s="49">
        <f t="shared" si="48"/>
        <v>0</v>
      </c>
      <c r="CM52" s="11">
        <v>0</v>
      </c>
      <c r="CN52" s="11">
        <v>0</v>
      </c>
      <c r="CO52" s="11">
        <v>0</v>
      </c>
      <c r="CP52" s="11">
        <v>0</v>
      </c>
      <c r="CQ52" s="11">
        <v>0</v>
      </c>
      <c r="CR52" s="11">
        <v>0</v>
      </c>
      <c r="CS52" s="11">
        <v>0</v>
      </c>
      <c r="CT52" s="11">
        <v>0</v>
      </c>
      <c r="CU52" s="11">
        <v>0</v>
      </c>
      <c r="CV52" s="11">
        <v>0</v>
      </c>
      <c r="CW52" s="11">
        <v>0</v>
      </c>
      <c r="CX52" s="11">
        <v>0</v>
      </c>
      <c r="CY52" s="26">
        <f>SUM(CM52:CX52)</f>
        <v>0</v>
      </c>
      <c r="CZ52" s="15">
        <v>0</v>
      </c>
      <c r="DA52" s="11">
        <v>0</v>
      </c>
      <c r="DB52" s="11">
        <v>0</v>
      </c>
      <c r="DC52" s="11">
        <v>0</v>
      </c>
      <c r="DD52" s="11">
        <v>0</v>
      </c>
      <c r="DE52" s="11">
        <v>0</v>
      </c>
      <c r="DF52" s="11">
        <v>0</v>
      </c>
      <c r="DG52" s="11">
        <v>0</v>
      </c>
      <c r="DH52" s="11">
        <v>0</v>
      </c>
      <c r="DI52" s="11">
        <v>0</v>
      </c>
      <c r="DJ52" s="11">
        <v>0</v>
      </c>
      <c r="DK52" s="11">
        <v>0</v>
      </c>
      <c r="DL52" s="26">
        <f>SUM(CZ52:DK52)</f>
        <v>0</v>
      </c>
    </row>
    <row r="53" spans="1:116" s="8" customFormat="1" ht="13.2">
      <c r="A53" s="47"/>
      <c r="B53" s="49"/>
      <c r="C53" s="28" t="s">
        <v>347</v>
      </c>
      <c r="D53" s="28"/>
      <c r="E53" s="28"/>
      <c r="F53" s="26"/>
      <c r="G53" s="28"/>
      <c r="H53" s="28">
        <f>SUM(H50:H52)</f>
        <v>0</v>
      </c>
      <c r="I53" s="28">
        <f t="shared" ref="I53:Y53" si="49">SUM(I50:I52)</f>
        <v>0</v>
      </c>
      <c r="J53" s="28">
        <f t="shared" si="49"/>
        <v>0</v>
      </c>
      <c r="K53" s="28">
        <f t="shared" si="49"/>
        <v>0</v>
      </c>
      <c r="L53" s="28">
        <f t="shared" si="49"/>
        <v>0</v>
      </c>
      <c r="M53" s="28">
        <f t="shared" si="49"/>
        <v>0</v>
      </c>
      <c r="N53" s="28">
        <f t="shared" si="49"/>
        <v>0</v>
      </c>
      <c r="O53" s="28">
        <f t="shared" si="49"/>
        <v>0</v>
      </c>
      <c r="P53" s="28">
        <f t="shared" si="49"/>
        <v>0</v>
      </c>
      <c r="Q53" s="26">
        <f t="shared" si="49"/>
        <v>0</v>
      </c>
      <c r="R53" s="47">
        <f t="shared" si="49"/>
        <v>0</v>
      </c>
      <c r="S53" s="28">
        <f t="shared" si="49"/>
        <v>0</v>
      </c>
      <c r="T53" s="28">
        <f t="shared" si="49"/>
        <v>0</v>
      </c>
      <c r="U53" s="28">
        <f t="shared" si="49"/>
        <v>0</v>
      </c>
      <c r="V53" s="28">
        <f t="shared" si="49"/>
        <v>0</v>
      </c>
      <c r="W53" s="28">
        <f t="shared" si="49"/>
        <v>0</v>
      </c>
      <c r="X53" s="28">
        <f t="shared" si="49"/>
        <v>0</v>
      </c>
      <c r="Y53" s="28">
        <f t="shared" si="49"/>
        <v>0</v>
      </c>
      <c r="Z53" s="49">
        <f t="shared" si="39"/>
        <v>0</v>
      </c>
      <c r="AA53" s="28">
        <f t="shared" ref="AA53:AF53" si="50">SUM(AA50:AA52)</f>
        <v>0</v>
      </c>
      <c r="AB53" s="28">
        <f t="shared" si="50"/>
        <v>0</v>
      </c>
      <c r="AC53" s="28">
        <f t="shared" si="50"/>
        <v>0</v>
      </c>
      <c r="AD53" s="28">
        <f t="shared" si="50"/>
        <v>0</v>
      </c>
      <c r="AE53" s="28">
        <f t="shared" si="50"/>
        <v>0</v>
      </c>
      <c r="AF53" s="28">
        <f t="shared" si="50"/>
        <v>0</v>
      </c>
      <c r="AG53" s="49">
        <f t="shared" si="40"/>
        <v>0</v>
      </c>
      <c r="AH53" s="28">
        <f>SUM(AH50:AH52)</f>
        <v>0</v>
      </c>
      <c r="AI53" s="28">
        <f>SUM(AI50:AI52)</f>
        <v>0</v>
      </c>
      <c r="AJ53" s="28">
        <f>SUM(AJ50:AJ52)</f>
        <v>0</v>
      </c>
      <c r="AK53" s="28">
        <f>SUM(AK50:AK52)</f>
        <v>0</v>
      </c>
      <c r="AL53" s="49">
        <f t="shared" si="41"/>
        <v>0</v>
      </c>
      <c r="AM53" s="28">
        <f>SUM(AM50:AM52)</f>
        <v>0</v>
      </c>
      <c r="AN53" s="28">
        <f>SUM(AN50:AN52)</f>
        <v>0</v>
      </c>
      <c r="AO53" s="28">
        <f>SUM(AO50:AO52)</f>
        <v>0</v>
      </c>
      <c r="AP53" s="28">
        <f>SUM(AP50:AP52)</f>
        <v>0</v>
      </c>
      <c r="AQ53" s="28">
        <f>SUM(AQ50:AQ52)</f>
        <v>0</v>
      </c>
      <c r="AR53" s="49">
        <f t="shared" si="42"/>
        <v>0</v>
      </c>
      <c r="AS53" s="28">
        <f t="shared" ref="AS53:BB53" si="51">SUM(AS50:AS52)</f>
        <v>0</v>
      </c>
      <c r="AT53" s="28">
        <f t="shared" si="51"/>
        <v>0</v>
      </c>
      <c r="AU53" s="28">
        <f t="shared" si="51"/>
        <v>0</v>
      </c>
      <c r="AV53" s="28">
        <f t="shared" si="51"/>
        <v>0</v>
      </c>
      <c r="AW53" s="28">
        <f t="shared" si="51"/>
        <v>0</v>
      </c>
      <c r="AX53" s="28">
        <f t="shared" si="51"/>
        <v>0</v>
      </c>
      <c r="AY53" s="28">
        <f t="shared" si="51"/>
        <v>0</v>
      </c>
      <c r="AZ53" s="28">
        <f t="shared" si="51"/>
        <v>0</v>
      </c>
      <c r="BA53" s="28">
        <f t="shared" si="51"/>
        <v>0</v>
      </c>
      <c r="BB53" s="28">
        <f t="shared" si="51"/>
        <v>0</v>
      </c>
      <c r="BC53" s="49">
        <f t="shared" si="43"/>
        <v>0</v>
      </c>
      <c r="BD53" s="28">
        <f t="shared" ref="BD53:BJ53" si="52">SUM(BD50:BD52)</f>
        <v>0</v>
      </c>
      <c r="BE53" s="28">
        <f t="shared" si="52"/>
        <v>0</v>
      </c>
      <c r="BF53" s="28">
        <f t="shared" si="52"/>
        <v>0</v>
      </c>
      <c r="BG53" s="28">
        <f t="shared" si="52"/>
        <v>0</v>
      </c>
      <c r="BH53" s="28">
        <f t="shared" si="52"/>
        <v>0</v>
      </c>
      <c r="BI53" s="28">
        <f t="shared" si="52"/>
        <v>0</v>
      </c>
      <c r="BJ53" s="28">
        <f t="shared" si="52"/>
        <v>0</v>
      </c>
      <c r="BK53" s="49">
        <f t="shared" si="44"/>
        <v>0</v>
      </c>
      <c r="BL53" s="28">
        <f>SUM(BL50:BL52)</f>
        <v>0</v>
      </c>
      <c r="BM53" s="28">
        <f>SUM(BM50:BM52)</f>
        <v>0</v>
      </c>
      <c r="BN53" s="28">
        <f>SUM(BN50:BN52)</f>
        <v>0</v>
      </c>
      <c r="BO53" s="28">
        <f>SUM(BO50:BO52)</f>
        <v>0</v>
      </c>
      <c r="BP53" s="28">
        <f>SUM(BP50:BP52)</f>
        <v>0</v>
      </c>
      <c r="BQ53" s="49">
        <f t="shared" si="45"/>
        <v>0</v>
      </c>
      <c r="BR53" s="28">
        <f t="shared" ref="BR53:BW53" si="53">SUM(BR50:BR52)</f>
        <v>0</v>
      </c>
      <c r="BS53" s="28">
        <f t="shared" si="53"/>
        <v>0</v>
      </c>
      <c r="BT53" s="28">
        <f t="shared" si="53"/>
        <v>0</v>
      </c>
      <c r="BU53" s="28">
        <f t="shared" si="53"/>
        <v>0</v>
      </c>
      <c r="BV53" s="28">
        <f t="shared" si="53"/>
        <v>0</v>
      </c>
      <c r="BW53" s="28">
        <f t="shared" si="53"/>
        <v>0</v>
      </c>
      <c r="BX53" s="49">
        <f t="shared" si="46"/>
        <v>0</v>
      </c>
      <c r="BY53" s="49">
        <f t="shared" si="47"/>
        <v>0</v>
      </c>
      <c r="BZ53" s="28">
        <f t="shared" ref="BZ53:CK53" si="54">SUM(BZ50:BZ52)</f>
        <v>0</v>
      </c>
      <c r="CA53" s="28">
        <f t="shared" si="54"/>
        <v>0</v>
      </c>
      <c r="CB53" s="28">
        <f t="shared" si="54"/>
        <v>0</v>
      </c>
      <c r="CC53" s="28">
        <f t="shared" si="54"/>
        <v>0</v>
      </c>
      <c r="CD53" s="28">
        <f t="shared" si="54"/>
        <v>0</v>
      </c>
      <c r="CE53" s="28">
        <f t="shared" si="54"/>
        <v>0</v>
      </c>
      <c r="CF53" s="28">
        <f t="shared" si="54"/>
        <v>0</v>
      </c>
      <c r="CG53" s="28">
        <f t="shared" si="54"/>
        <v>0</v>
      </c>
      <c r="CH53" s="28">
        <f t="shared" si="54"/>
        <v>0</v>
      </c>
      <c r="CI53" s="28">
        <f t="shared" si="54"/>
        <v>0</v>
      </c>
      <c r="CJ53" s="28">
        <f t="shared" si="54"/>
        <v>0</v>
      </c>
      <c r="CK53" s="28">
        <f t="shared" si="54"/>
        <v>0</v>
      </c>
      <c r="CL53" s="49">
        <f t="shared" si="48"/>
        <v>0</v>
      </c>
      <c r="CM53" s="28">
        <f t="shared" ref="CM53:DL53" si="55">SUM(CM50:CM52)</f>
        <v>0</v>
      </c>
      <c r="CN53" s="28">
        <f t="shared" si="55"/>
        <v>0</v>
      </c>
      <c r="CO53" s="28">
        <f t="shared" si="55"/>
        <v>0</v>
      </c>
      <c r="CP53" s="28">
        <f t="shared" si="55"/>
        <v>0</v>
      </c>
      <c r="CQ53" s="28">
        <f t="shared" si="55"/>
        <v>0</v>
      </c>
      <c r="CR53" s="28">
        <f t="shared" si="55"/>
        <v>0</v>
      </c>
      <c r="CS53" s="28">
        <f t="shared" si="55"/>
        <v>0</v>
      </c>
      <c r="CT53" s="28">
        <f t="shared" si="55"/>
        <v>0</v>
      </c>
      <c r="CU53" s="28">
        <f t="shared" si="55"/>
        <v>0</v>
      </c>
      <c r="CV53" s="28">
        <f t="shared" si="55"/>
        <v>0</v>
      </c>
      <c r="CW53" s="28">
        <f t="shared" si="55"/>
        <v>0</v>
      </c>
      <c r="CX53" s="28">
        <f t="shared" si="55"/>
        <v>0</v>
      </c>
      <c r="CY53" s="26">
        <f t="shared" si="55"/>
        <v>0</v>
      </c>
      <c r="CZ53" s="47">
        <f t="shared" si="55"/>
        <v>0</v>
      </c>
      <c r="DA53" s="28">
        <f t="shared" si="55"/>
        <v>0</v>
      </c>
      <c r="DB53" s="28">
        <f t="shared" si="55"/>
        <v>0</v>
      </c>
      <c r="DC53" s="28">
        <f t="shared" si="55"/>
        <v>0</v>
      </c>
      <c r="DD53" s="28">
        <f t="shared" si="55"/>
        <v>0</v>
      </c>
      <c r="DE53" s="28">
        <f t="shared" si="55"/>
        <v>0</v>
      </c>
      <c r="DF53" s="28">
        <f t="shared" si="55"/>
        <v>0</v>
      </c>
      <c r="DG53" s="28">
        <f t="shared" si="55"/>
        <v>0</v>
      </c>
      <c r="DH53" s="28">
        <f t="shared" si="55"/>
        <v>0</v>
      </c>
      <c r="DI53" s="28">
        <f t="shared" si="55"/>
        <v>0</v>
      </c>
      <c r="DJ53" s="28">
        <f t="shared" si="55"/>
        <v>0</v>
      </c>
      <c r="DK53" s="28">
        <f t="shared" si="55"/>
        <v>0</v>
      </c>
      <c r="DL53" s="26">
        <f t="shared" si="55"/>
        <v>0</v>
      </c>
    </row>
    <row r="54" spans="1:116" s="8" customFormat="1" ht="13.2">
      <c r="A54" s="47"/>
      <c r="B54" s="49"/>
      <c r="C54" s="4"/>
      <c r="D54" s="4"/>
      <c r="E54" s="4"/>
      <c r="F54" s="5"/>
      <c r="G54" s="4"/>
      <c r="H54" s="15"/>
      <c r="I54" s="11"/>
      <c r="J54" s="11"/>
      <c r="K54" s="11"/>
      <c r="L54" s="11"/>
      <c r="M54" s="11"/>
      <c r="N54" s="11"/>
      <c r="O54" s="11"/>
      <c r="P54" s="11"/>
      <c r="Q54" s="26">
        <f>SUM(H54:P54)</f>
        <v>0</v>
      </c>
      <c r="R54" s="15"/>
      <c r="S54" s="11"/>
      <c r="T54" s="11"/>
      <c r="U54" s="11"/>
      <c r="V54" s="11"/>
      <c r="W54" s="11"/>
      <c r="X54" s="11"/>
      <c r="Y54" s="11"/>
      <c r="Z54" s="49">
        <f t="shared" si="39"/>
        <v>0</v>
      </c>
      <c r="AA54" s="11"/>
      <c r="AB54" s="11"/>
      <c r="AC54" s="11"/>
      <c r="AD54" s="11"/>
      <c r="AE54" s="11"/>
      <c r="AF54" s="11"/>
      <c r="AG54" s="49">
        <f t="shared" si="40"/>
        <v>0</v>
      </c>
      <c r="AH54" s="11"/>
      <c r="AI54" s="11"/>
      <c r="AJ54" s="11"/>
      <c r="AK54" s="11"/>
      <c r="AL54" s="49">
        <f t="shared" si="41"/>
        <v>0</v>
      </c>
      <c r="AM54" s="11"/>
      <c r="AN54" s="11"/>
      <c r="AO54" s="11"/>
      <c r="AP54" s="11"/>
      <c r="AQ54" s="11"/>
      <c r="AR54" s="49">
        <f t="shared" si="42"/>
        <v>0</v>
      </c>
      <c r="AS54" s="11"/>
      <c r="AT54" s="11"/>
      <c r="AU54" s="11"/>
      <c r="AV54" s="11"/>
      <c r="AW54" s="11"/>
      <c r="AX54" s="11"/>
      <c r="AY54" s="11"/>
      <c r="AZ54" s="11"/>
      <c r="BA54" s="11"/>
      <c r="BB54" s="11"/>
      <c r="BC54" s="49">
        <f t="shared" si="43"/>
        <v>0</v>
      </c>
      <c r="BD54" s="11"/>
      <c r="BE54" s="11"/>
      <c r="BF54" s="11"/>
      <c r="BG54" s="11"/>
      <c r="BH54" s="11"/>
      <c r="BI54" s="11"/>
      <c r="BJ54" s="11"/>
      <c r="BK54" s="49">
        <f t="shared" si="44"/>
        <v>0</v>
      </c>
      <c r="BL54" s="11"/>
      <c r="BM54" s="11"/>
      <c r="BN54" s="11"/>
      <c r="BO54" s="11"/>
      <c r="BP54" s="11"/>
      <c r="BQ54" s="49">
        <f t="shared" si="45"/>
        <v>0</v>
      </c>
      <c r="BR54" s="15">
        <f>AC54/2</f>
        <v>0</v>
      </c>
      <c r="BS54" s="11">
        <f>AC54/2</f>
        <v>0</v>
      </c>
      <c r="BT54" s="11"/>
      <c r="BU54" s="11"/>
      <c r="BV54" s="11"/>
      <c r="BW54" s="11"/>
      <c r="BX54" s="47">
        <f t="shared" si="46"/>
        <v>0</v>
      </c>
      <c r="BY54" s="49">
        <f t="shared" si="47"/>
        <v>0</v>
      </c>
      <c r="BZ54" s="11"/>
      <c r="CA54" s="11"/>
      <c r="CB54" s="11"/>
      <c r="CC54" s="11"/>
      <c r="CD54" s="11"/>
      <c r="CE54" s="11"/>
      <c r="CF54" s="11"/>
      <c r="CG54" s="11"/>
      <c r="CH54" s="11"/>
      <c r="CI54" s="11"/>
      <c r="CJ54" s="11"/>
      <c r="CK54" s="11"/>
      <c r="CL54" s="49">
        <f t="shared" si="48"/>
        <v>0</v>
      </c>
      <c r="CM54" s="11"/>
      <c r="CN54" s="11"/>
      <c r="CO54" s="11"/>
      <c r="CP54" s="11"/>
      <c r="CQ54" s="11"/>
      <c r="CR54" s="11"/>
      <c r="CS54" s="11"/>
      <c r="CT54" s="11"/>
      <c r="CU54" s="11"/>
      <c r="CV54" s="11"/>
      <c r="CW54" s="11"/>
      <c r="CX54" s="11"/>
      <c r="CY54" s="26">
        <f>SUM(CM54:CX54)</f>
        <v>0</v>
      </c>
      <c r="CZ54" s="15"/>
      <c r="DA54" s="11"/>
      <c r="DB54" s="11"/>
      <c r="DC54" s="11"/>
      <c r="DD54" s="11"/>
      <c r="DE54" s="11"/>
      <c r="DF54" s="11"/>
      <c r="DG54" s="11"/>
      <c r="DH54" s="11"/>
      <c r="DI54" s="11"/>
      <c r="DJ54" s="11"/>
      <c r="DK54" s="11"/>
      <c r="DL54" s="26">
        <f>SUM(CZ54:DK54)</f>
        <v>0</v>
      </c>
    </row>
    <row r="55" spans="1:116" s="8" customFormat="1" ht="13.2">
      <c r="A55" s="47"/>
      <c r="B55" s="49"/>
      <c r="C55" s="4"/>
      <c r="D55" s="4"/>
      <c r="E55" s="4"/>
      <c r="F55" s="5"/>
      <c r="G55" s="4"/>
      <c r="H55" s="15"/>
      <c r="I55" s="11"/>
      <c r="J55" s="11"/>
      <c r="K55" s="11"/>
      <c r="L55" s="11"/>
      <c r="M55" s="11"/>
      <c r="N55" s="11"/>
      <c r="O55" s="11"/>
      <c r="P55" s="11"/>
      <c r="Q55" s="26">
        <f>SUM(H55:P55)</f>
        <v>0</v>
      </c>
      <c r="R55" s="15"/>
      <c r="S55" s="11"/>
      <c r="T55" s="11"/>
      <c r="U55" s="11"/>
      <c r="V55" s="11"/>
      <c r="W55" s="11"/>
      <c r="X55" s="11"/>
      <c r="Y55" s="11"/>
      <c r="Z55" s="49">
        <f t="shared" si="39"/>
        <v>0</v>
      </c>
      <c r="AA55" s="11"/>
      <c r="AB55" s="11"/>
      <c r="AC55" s="11"/>
      <c r="AD55" s="11"/>
      <c r="AE55" s="11"/>
      <c r="AF55" s="11"/>
      <c r="AG55" s="49">
        <f t="shared" si="40"/>
        <v>0</v>
      </c>
      <c r="AH55" s="11"/>
      <c r="AI55" s="11"/>
      <c r="AJ55" s="11"/>
      <c r="AK55" s="11"/>
      <c r="AL55" s="49">
        <f t="shared" si="41"/>
        <v>0</v>
      </c>
      <c r="AM55" s="11"/>
      <c r="AN55" s="11"/>
      <c r="AO55" s="11"/>
      <c r="AP55" s="11"/>
      <c r="AQ55" s="11"/>
      <c r="AR55" s="49">
        <f t="shared" si="42"/>
        <v>0</v>
      </c>
      <c r="AS55" s="11"/>
      <c r="AT55" s="11"/>
      <c r="AU55" s="11"/>
      <c r="AV55" s="11"/>
      <c r="AW55" s="11"/>
      <c r="AX55" s="11"/>
      <c r="AY55" s="11"/>
      <c r="AZ55" s="11"/>
      <c r="BA55" s="11"/>
      <c r="BB55" s="11"/>
      <c r="BC55" s="49">
        <f t="shared" si="43"/>
        <v>0</v>
      </c>
      <c r="BD55" s="11"/>
      <c r="BE55" s="11"/>
      <c r="BF55" s="11"/>
      <c r="BG55" s="11"/>
      <c r="BH55" s="11"/>
      <c r="BI55" s="11"/>
      <c r="BJ55" s="11"/>
      <c r="BK55" s="49">
        <f t="shared" si="44"/>
        <v>0</v>
      </c>
      <c r="BL55" s="11"/>
      <c r="BM55" s="11"/>
      <c r="BN55" s="11"/>
      <c r="BO55" s="11"/>
      <c r="BP55" s="11"/>
      <c r="BQ55" s="49">
        <f t="shared" si="45"/>
        <v>0</v>
      </c>
      <c r="BR55" s="15">
        <f>AC55/2</f>
        <v>0</v>
      </c>
      <c r="BS55" s="11">
        <f>AC55/2</f>
        <v>0</v>
      </c>
      <c r="BT55" s="11"/>
      <c r="BU55" s="11"/>
      <c r="BV55" s="11"/>
      <c r="BW55" s="11"/>
      <c r="BX55" s="47">
        <f t="shared" si="46"/>
        <v>0</v>
      </c>
      <c r="BY55" s="49">
        <f t="shared" si="47"/>
        <v>0</v>
      </c>
      <c r="BZ55" s="11"/>
      <c r="CA55" s="11"/>
      <c r="CB55" s="11"/>
      <c r="CC55" s="11"/>
      <c r="CD55" s="11"/>
      <c r="CE55" s="11"/>
      <c r="CF55" s="11"/>
      <c r="CG55" s="11"/>
      <c r="CH55" s="11"/>
      <c r="CI55" s="11"/>
      <c r="CJ55" s="11"/>
      <c r="CK55" s="11"/>
      <c r="CL55" s="49">
        <f t="shared" si="48"/>
        <v>0</v>
      </c>
      <c r="CM55" s="11"/>
      <c r="CN55" s="11"/>
      <c r="CO55" s="11"/>
      <c r="CP55" s="11"/>
      <c r="CQ55" s="11"/>
      <c r="CR55" s="11"/>
      <c r="CS55" s="11"/>
      <c r="CT55" s="11"/>
      <c r="CU55" s="11"/>
      <c r="CV55" s="11"/>
      <c r="CW55" s="11"/>
      <c r="CX55" s="11"/>
      <c r="CY55" s="26">
        <f>SUM(CM55:CX55)</f>
        <v>0</v>
      </c>
      <c r="CZ55" s="15"/>
      <c r="DA55" s="11"/>
      <c r="DB55" s="11"/>
      <c r="DC55" s="11"/>
      <c r="DD55" s="11"/>
      <c r="DE55" s="11"/>
      <c r="DF55" s="11"/>
      <c r="DG55" s="11"/>
      <c r="DH55" s="11"/>
      <c r="DI55" s="11"/>
      <c r="DJ55" s="11"/>
      <c r="DK55" s="11"/>
      <c r="DL55" s="26">
        <f>SUM(CZ55:DK55)</f>
        <v>0</v>
      </c>
    </row>
    <row r="56" spans="1:116" s="8" customFormat="1" ht="13.2">
      <c r="A56" s="47"/>
      <c r="B56" s="49"/>
      <c r="C56" s="4"/>
      <c r="D56" s="4"/>
      <c r="E56" s="4"/>
      <c r="F56" s="5"/>
      <c r="G56" s="4"/>
      <c r="H56" s="15"/>
      <c r="I56" s="11"/>
      <c r="J56" s="11"/>
      <c r="K56" s="11"/>
      <c r="L56" s="11"/>
      <c r="M56" s="11"/>
      <c r="N56" s="11"/>
      <c r="O56" s="11"/>
      <c r="P56" s="11"/>
      <c r="Q56" s="26">
        <f>SUM(H56:P56)</f>
        <v>0</v>
      </c>
      <c r="R56" s="15"/>
      <c r="S56" s="11"/>
      <c r="T56" s="11"/>
      <c r="U56" s="11"/>
      <c r="V56" s="11"/>
      <c r="W56" s="11"/>
      <c r="X56" s="11"/>
      <c r="Y56" s="11"/>
      <c r="Z56" s="49">
        <f t="shared" si="39"/>
        <v>0</v>
      </c>
      <c r="AA56" s="11"/>
      <c r="AB56" s="11"/>
      <c r="AC56" s="11"/>
      <c r="AD56" s="11"/>
      <c r="AE56" s="11"/>
      <c r="AF56" s="11"/>
      <c r="AG56" s="49">
        <f t="shared" si="40"/>
        <v>0</v>
      </c>
      <c r="AH56" s="11"/>
      <c r="AI56" s="11"/>
      <c r="AJ56" s="11"/>
      <c r="AK56" s="11"/>
      <c r="AL56" s="49">
        <f t="shared" si="41"/>
        <v>0</v>
      </c>
      <c r="AM56" s="11"/>
      <c r="AN56" s="11"/>
      <c r="AO56" s="11"/>
      <c r="AP56" s="11"/>
      <c r="AQ56" s="11"/>
      <c r="AR56" s="49">
        <f t="shared" si="42"/>
        <v>0</v>
      </c>
      <c r="AS56" s="11"/>
      <c r="AT56" s="11"/>
      <c r="AU56" s="11"/>
      <c r="AV56" s="11"/>
      <c r="AW56" s="11"/>
      <c r="AX56" s="11"/>
      <c r="AY56" s="11"/>
      <c r="AZ56" s="11"/>
      <c r="BA56" s="11"/>
      <c r="BB56" s="11"/>
      <c r="BC56" s="49">
        <f t="shared" si="43"/>
        <v>0</v>
      </c>
      <c r="BD56" s="11"/>
      <c r="BE56" s="11"/>
      <c r="BF56" s="11"/>
      <c r="BG56" s="11"/>
      <c r="BH56" s="11"/>
      <c r="BI56" s="11"/>
      <c r="BJ56" s="11"/>
      <c r="BK56" s="49">
        <f t="shared" si="44"/>
        <v>0</v>
      </c>
      <c r="BL56" s="11"/>
      <c r="BM56" s="11"/>
      <c r="BN56" s="11"/>
      <c r="BO56" s="11"/>
      <c r="BP56" s="11"/>
      <c r="BQ56" s="49">
        <f t="shared" si="45"/>
        <v>0</v>
      </c>
      <c r="BR56" s="15">
        <f>AC56/2</f>
        <v>0</v>
      </c>
      <c r="BS56" s="11">
        <f>AC56/2</f>
        <v>0</v>
      </c>
      <c r="BT56" s="11"/>
      <c r="BU56" s="11"/>
      <c r="BV56" s="11"/>
      <c r="BW56" s="11"/>
      <c r="BX56" s="47">
        <f t="shared" si="46"/>
        <v>0</v>
      </c>
      <c r="BY56" s="49">
        <f t="shared" si="47"/>
        <v>0</v>
      </c>
      <c r="BZ56" s="11"/>
      <c r="CA56" s="11"/>
      <c r="CB56" s="11"/>
      <c r="CC56" s="11"/>
      <c r="CD56" s="11"/>
      <c r="CE56" s="11"/>
      <c r="CF56" s="11"/>
      <c r="CG56" s="11"/>
      <c r="CH56" s="11"/>
      <c r="CI56" s="11"/>
      <c r="CJ56" s="11"/>
      <c r="CK56" s="11"/>
      <c r="CL56" s="49">
        <f t="shared" si="48"/>
        <v>0</v>
      </c>
      <c r="CM56" s="11"/>
      <c r="CN56" s="11"/>
      <c r="CO56" s="11"/>
      <c r="CP56" s="11"/>
      <c r="CQ56" s="11"/>
      <c r="CR56" s="11"/>
      <c r="CS56" s="11"/>
      <c r="CT56" s="11"/>
      <c r="CU56" s="11"/>
      <c r="CV56" s="11"/>
      <c r="CW56" s="11"/>
      <c r="CX56" s="11"/>
      <c r="CY56" s="26">
        <f>SUM(CM56:CX56)</f>
        <v>0</v>
      </c>
      <c r="CZ56" s="15"/>
      <c r="DA56" s="11"/>
      <c r="DB56" s="11"/>
      <c r="DC56" s="11"/>
      <c r="DD56" s="11"/>
      <c r="DE56" s="11"/>
      <c r="DF56" s="11"/>
      <c r="DG56" s="11"/>
      <c r="DH56" s="11"/>
      <c r="DI56" s="11"/>
      <c r="DJ56" s="11"/>
      <c r="DK56" s="11"/>
      <c r="DL56" s="26">
        <f>SUM(CZ56:DK56)</f>
        <v>0</v>
      </c>
    </row>
    <row r="57" spans="1:116" s="8" customFormat="1" ht="13.8" thickBot="1">
      <c r="A57" s="53"/>
      <c r="B57" s="50"/>
      <c r="C57" s="29" t="s">
        <v>347</v>
      </c>
      <c r="D57" s="29"/>
      <c r="E57" s="29"/>
      <c r="F57" s="27"/>
      <c r="G57" s="29"/>
      <c r="H57" s="53">
        <f>SUM(H54:H56)</f>
        <v>0</v>
      </c>
      <c r="I57" s="29">
        <f t="shared" ref="I57:BT57" si="56">SUM(I54:I56)</f>
        <v>0</v>
      </c>
      <c r="J57" s="29">
        <f t="shared" si="56"/>
        <v>0</v>
      </c>
      <c r="K57" s="29">
        <f t="shared" si="56"/>
        <v>0</v>
      </c>
      <c r="L57" s="29">
        <f t="shared" si="56"/>
        <v>0</v>
      </c>
      <c r="M57" s="29">
        <f t="shared" si="56"/>
        <v>0</v>
      </c>
      <c r="N57" s="29">
        <f t="shared" si="56"/>
        <v>0</v>
      </c>
      <c r="O57" s="29">
        <f t="shared" si="56"/>
        <v>0</v>
      </c>
      <c r="P57" s="29">
        <f t="shared" si="56"/>
        <v>0</v>
      </c>
      <c r="Q57" s="27">
        <f t="shared" si="56"/>
        <v>0</v>
      </c>
      <c r="R57" s="53">
        <f t="shared" si="56"/>
        <v>0</v>
      </c>
      <c r="S57" s="29">
        <f t="shared" si="56"/>
        <v>0</v>
      </c>
      <c r="T57" s="29">
        <f t="shared" si="56"/>
        <v>0</v>
      </c>
      <c r="U57" s="29">
        <f t="shared" si="56"/>
        <v>0</v>
      </c>
      <c r="V57" s="29">
        <f t="shared" si="56"/>
        <v>0</v>
      </c>
      <c r="W57" s="29">
        <f t="shared" si="56"/>
        <v>0</v>
      </c>
      <c r="X57" s="29">
        <f t="shared" si="56"/>
        <v>0</v>
      </c>
      <c r="Y57" s="29">
        <f t="shared" si="56"/>
        <v>0</v>
      </c>
      <c r="Z57" s="50">
        <f t="shared" si="39"/>
        <v>0</v>
      </c>
      <c r="AA57" s="29">
        <f t="shared" si="56"/>
        <v>0</v>
      </c>
      <c r="AB57" s="29">
        <f t="shared" si="56"/>
        <v>0</v>
      </c>
      <c r="AC57" s="29">
        <f t="shared" si="56"/>
        <v>0</v>
      </c>
      <c r="AD57" s="29">
        <f t="shared" si="56"/>
        <v>0</v>
      </c>
      <c r="AE57" s="29">
        <f t="shared" si="56"/>
        <v>0</v>
      </c>
      <c r="AF57" s="29">
        <f t="shared" si="56"/>
        <v>0</v>
      </c>
      <c r="AG57" s="50">
        <f t="shared" si="40"/>
        <v>0</v>
      </c>
      <c r="AH57" s="29">
        <f t="shared" si="56"/>
        <v>0</v>
      </c>
      <c r="AI57" s="29">
        <f t="shared" si="56"/>
        <v>0</v>
      </c>
      <c r="AJ57" s="29">
        <f t="shared" si="56"/>
        <v>0</v>
      </c>
      <c r="AK57" s="29">
        <f t="shared" si="56"/>
        <v>0</v>
      </c>
      <c r="AL57" s="50">
        <f t="shared" si="41"/>
        <v>0</v>
      </c>
      <c r="AM57" s="29">
        <f t="shared" si="56"/>
        <v>0</v>
      </c>
      <c r="AN57" s="29">
        <f t="shared" si="56"/>
        <v>0</v>
      </c>
      <c r="AO57" s="29">
        <f t="shared" si="56"/>
        <v>0</v>
      </c>
      <c r="AP57" s="29">
        <f t="shared" si="56"/>
        <v>0</v>
      </c>
      <c r="AQ57" s="29">
        <f t="shared" si="56"/>
        <v>0</v>
      </c>
      <c r="AR57" s="50">
        <f t="shared" si="42"/>
        <v>0</v>
      </c>
      <c r="AS57" s="29">
        <f t="shared" si="56"/>
        <v>0</v>
      </c>
      <c r="AT57" s="29">
        <f t="shared" si="56"/>
        <v>0</v>
      </c>
      <c r="AU57" s="29">
        <f t="shared" si="56"/>
        <v>0</v>
      </c>
      <c r="AV57" s="29">
        <f t="shared" si="56"/>
        <v>0</v>
      </c>
      <c r="AW57" s="29">
        <f t="shared" si="56"/>
        <v>0</v>
      </c>
      <c r="AX57" s="29">
        <f t="shared" si="56"/>
        <v>0</v>
      </c>
      <c r="AY57" s="29">
        <f t="shared" si="56"/>
        <v>0</v>
      </c>
      <c r="AZ57" s="29">
        <f t="shared" si="56"/>
        <v>0</v>
      </c>
      <c r="BA57" s="29">
        <f t="shared" si="56"/>
        <v>0</v>
      </c>
      <c r="BB57" s="29">
        <f t="shared" si="56"/>
        <v>0</v>
      </c>
      <c r="BC57" s="50">
        <f t="shared" si="43"/>
        <v>0</v>
      </c>
      <c r="BD57" s="29">
        <f t="shared" si="56"/>
        <v>0</v>
      </c>
      <c r="BE57" s="29">
        <f t="shared" si="56"/>
        <v>0</v>
      </c>
      <c r="BF57" s="29">
        <f t="shared" si="56"/>
        <v>0</v>
      </c>
      <c r="BG57" s="29">
        <f t="shared" si="56"/>
        <v>0</v>
      </c>
      <c r="BH57" s="29">
        <f t="shared" si="56"/>
        <v>0</v>
      </c>
      <c r="BI57" s="29">
        <f t="shared" si="56"/>
        <v>0</v>
      </c>
      <c r="BJ57" s="29">
        <f t="shared" si="56"/>
        <v>0</v>
      </c>
      <c r="BK57" s="50">
        <f t="shared" si="44"/>
        <v>0</v>
      </c>
      <c r="BL57" s="29">
        <f t="shared" si="56"/>
        <v>0</v>
      </c>
      <c r="BM57" s="29">
        <f t="shared" si="56"/>
        <v>0</v>
      </c>
      <c r="BN57" s="29">
        <f t="shared" si="56"/>
        <v>0</v>
      </c>
      <c r="BO57" s="29">
        <f t="shared" si="56"/>
        <v>0</v>
      </c>
      <c r="BP57" s="29">
        <f t="shared" si="56"/>
        <v>0</v>
      </c>
      <c r="BQ57" s="50">
        <f t="shared" si="45"/>
        <v>0</v>
      </c>
      <c r="BR57" s="29">
        <f t="shared" si="56"/>
        <v>0</v>
      </c>
      <c r="BS57" s="29">
        <f t="shared" si="56"/>
        <v>0</v>
      </c>
      <c r="BT57" s="29">
        <f t="shared" si="56"/>
        <v>0</v>
      </c>
      <c r="BU57" s="29">
        <f t="shared" ref="BU57:DL57" si="57">SUM(BU54:BU56)</f>
        <v>0</v>
      </c>
      <c r="BV57" s="29">
        <f t="shared" si="57"/>
        <v>0</v>
      </c>
      <c r="BW57" s="29">
        <f t="shared" si="57"/>
        <v>0</v>
      </c>
      <c r="BX57" s="53">
        <f t="shared" si="46"/>
        <v>0</v>
      </c>
      <c r="BY57" s="50">
        <f t="shared" si="47"/>
        <v>0</v>
      </c>
      <c r="BZ57" s="29">
        <f t="shared" si="57"/>
        <v>0</v>
      </c>
      <c r="CA57" s="29">
        <f t="shared" si="57"/>
        <v>0</v>
      </c>
      <c r="CB57" s="29">
        <f t="shared" si="57"/>
        <v>0</v>
      </c>
      <c r="CC57" s="29">
        <f t="shared" si="57"/>
        <v>0</v>
      </c>
      <c r="CD57" s="29">
        <f t="shared" si="57"/>
        <v>0</v>
      </c>
      <c r="CE57" s="29">
        <f t="shared" si="57"/>
        <v>0</v>
      </c>
      <c r="CF57" s="29">
        <f t="shared" si="57"/>
        <v>0</v>
      </c>
      <c r="CG57" s="29">
        <f t="shared" si="57"/>
        <v>0</v>
      </c>
      <c r="CH57" s="29">
        <f t="shared" si="57"/>
        <v>0</v>
      </c>
      <c r="CI57" s="29">
        <f t="shared" si="57"/>
        <v>0</v>
      </c>
      <c r="CJ57" s="29">
        <f t="shared" si="57"/>
        <v>0</v>
      </c>
      <c r="CK57" s="29">
        <f t="shared" si="57"/>
        <v>0</v>
      </c>
      <c r="CL57" s="50">
        <f>SUM(CL54:CL56)</f>
        <v>0</v>
      </c>
      <c r="CM57" s="28">
        <f t="shared" si="57"/>
        <v>0</v>
      </c>
      <c r="CN57" s="28">
        <f t="shared" si="57"/>
        <v>0</v>
      </c>
      <c r="CO57" s="28">
        <f t="shared" si="57"/>
        <v>0</v>
      </c>
      <c r="CP57" s="28">
        <f t="shared" si="57"/>
        <v>0</v>
      </c>
      <c r="CQ57" s="28">
        <f t="shared" si="57"/>
        <v>0</v>
      </c>
      <c r="CR57" s="28">
        <f t="shared" si="57"/>
        <v>0</v>
      </c>
      <c r="CS57" s="28">
        <f t="shared" si="57"/>
        <v>0</v>
      </c>
      <c r="CT57" s="28">
        <f t="shared" si="57"/>
        <v>0</v>
      </c>
      <c r="CU57" s="28">
        <f t="shared" si="57"/>
        <v>0</v>
      </c>
      <c r="CV57" s="28">
        <f t="shared" si="57"/>
        <v>0</v>
      </c>
      <c r="CW57" s="28">
        <f t="shared" si="57"/>
        <v>0</v>
      </c>
      <c r="CX57" s="28">
        <f t="shared" si="57"/>
        <v>0</v>
      </c>
      <c r="CY57" s="26">
        <f t="shared" si="57"/>
        <v>0</v>
      </c>
      <c r="CZ57" s="47">
        <f t="shared" si="57"/>
        <v>0</v>
      </c>
      <c r="DA57" s="28">
        <f t="shared" si="57"/>
        <v>0</v>
      </c>
      <c r="DB57" s="28">
        <f t="shared" si="57"/>
        <v>0</v>
      </c>
      <c r="DC57" s="28">
        <f t="shared" si="57"/>
        <v>0</v>
      </c>
      <c r="DD57" s="28">
        <f t="shared" si="57"/>
        <v>0</v>
      </c>
      <c r="DE57" s="28">
        <f t="shared" si="57"/>
        <v>0</v>
      </c>
      <c r="DF57" s="28">
        <f t="shared" si="57"/>
        <v>0</v>
      </c>
      <c r="DG57" s="28">
        <f t="shared" si="57"/>
        <v>0</v>
      </c>
      <c r="DH57" s="28">
        <f t="shared" si="57"/>
        <v>0</v>
      </c>
      <c r="DI57" s="28">
        <f t="shared" si="57"/>
        <v>0</v>
      </c>
      <c r="DJ57" s="28">
        <f t="shared" si="57"/>
        <v>0</v>
      </c>
      <c r="DK57" s="28">
        <f t="shared" si="57"/>
        <v>0</v>
      </c>
      <c r="DL57" s="26">
        <f t="shared" si="57"/>
        <v>0</v>
      </c>
    </row>
    <row r="58" spans="1:116" s="13" customFormat="1" ht="15" customHeight="1" thickBot="1">
      <c r="A58" s="297"/>
      <c r="B58" s="297"/>
      <c r="C58" s="13" t="s">
        <v>1339</v>
      </c>
      <c r="H58" s="43">
        <f t="shared" ref="H58:AF58" si="58">SUM(H57,H53,H49,H38,H36,H26,H24)</f>
        <v>37441</v>
      </c>
      <c r="I58" s="43">
        <f t="shared" si="58"/>
        <v>0</v>
      </c>
      <c r="J58" s="43">
        <f t="shared" si="58"/>
        <v>0</v>
      </c>
      <c r="K58" s="43">
        <f t="shared" si="58"/>
        <v>0</v>
      </c>
      <c r="L58" s="43">
        <f t="shared" si="58"/>
        <v>0</v>
      </c>
      <c r="M58" s="43">
        <f t="shared" si="58"/>
        <v>0</v>
      </c>
      <c r="N58" s="43">
        <f t="shared" si="58"/>
        <v>0</v>
      </c>
      <c r="O58" s="43">
        <f t="shared" si="58"/>
        <v>0</v>
      </c>
      <c r="P58" s="43">
        <f t="shared" si="58"/>
        <v>0</v>
      </c>
      <c r="Q58" s="43">
        <f t="shared" si="58"/>
        <v>37441</v>
      </c>
      <c r="R58" s="43">
        <f t="shared" si="58"/>
        <v>2130</v>
      </c>
      <c r="S58" s="43">
        <f t="shared" si="58"/>
        <v>4100</v>
      </c>
      <c r="T58" s="43">
        <f t="shared" si="58"/>
        <v>31211</v>
      </c>
      <c r="U58" s="43">
        <f t="shared" si="58"/>
        <v>0</v>
      </c>
      <c r="V58" s="43">
        <f t="shared" si="58"/>
        <v>0</v>
      </c>
      <c r="W58" s="43">
        <f t="shared" si="58"/>
        <v>0</v>
      </c>
      <c r="X58" s="43">
        <f t="shared" si="58"/>
        <v>0</v>
      </c>
      <c r="Y58" s="43">
        <f t="shared" si="58"/>
        <v>0</v>
      </c>
      <c r="Z58" s="43">
        <f t="shared" si="58"/>
        <v>37441</v>
      </c>
      <c r="AA58" s="43">
        <f t="shared" si="58"/>
        <v>8525</v>
      </c>
      <c r="AB58" s="43">
        <f t="shared" si="58"/>
        <v>0</v>
      </c>
      <c r="AC58" s="43">
        <f t="shared" si="58"/>
        <v>22686</v>
      </c>
      <c r="AD58" s="43">
        <f t="shared" si="58"/>
        <v>0</v>
      </c>
      <c r="AE58" s="43">
        <f t="shared" si="58"/>
        <v>0</v>
      </c>
      <c r="AF58" s="43">
        <f t="shared" si="58"/>
        <v>0</v>
      </c>
      <c r="AG58" s="43">
        <f>SUM(AA58:AF58)</f>
        <v>31211</v>
      </c>
      <c r="AH58" s="43">
        <f t="shared" ref="AH58:CS58" si="59">SUM(AH57,AH53,AH49,AH38,AH36,AH26,AH24)</f>
        <v>0</v>
      </c>
      <c r="AI58" s="43">
        <f t="shared" si="59"/>
        <v>0</v>
      </c>
      <c r="AJ58" s="43">
        <f t="shared" si="59"/>
        <v>8325</v>
      </c>
      <c r="AK58" s="43">
        <f t="shared" si="59"/>
        <v>0</v>
      </c>
      <c r="AL58" s="43">
        <f t="shared" si="59"/>
        <v>0</v>
      </c>
      <c r="AM58" s="43">
        <f t="shared" si="59"/>
        <v>0</v>
      </c>
      <c r="AN58" s="43">
        <f t="shared" si="59"/>
        <v>0</v>
      </c>
      <c r="AO58" s="43">
        <f t="shared" si="59"/>
        <v>0</v>
      </c>
      <c r="AP58" s="43">
        <f t="shared" si="59"/>
        <v>0</v>
      </c>
      <c r="AQ58" s="43">
        <f t="shared" si="59"/>
        <v>0</v>
      </c>
      <c r="AR58" s="43">
        <f t="shared" si="59"/>
        <v>0</v>
      </c>
      <c r="AS58" s="43">
        <f t="shared" si="59"/>
        <v>0</v>
      </c>
      <c r="AT58" s="43">
        <f t="shared" si="59"/>
        <v>0</v>
      </c>
      <c r="AU58" s="43">
        <f t="shared" si="59"/>
        <v>0</v>
      </c>
      <c r="AV58" s="43">
        <f t="shared" si="59"/>
        <v>0</v>
      </c>
      <c r="AW58" s="43">
        <f t="shared" si="59"/>
        <v>0</v>
      </c>
      <c r="AX58" s="43">
        <f t="shared" si="59"/>
        <v>0</v>
      </c>
      <c r="AY58" s="43">
        <f t="shared" si="59"/>
        <v>0</v>
      </c>
      <c r="AZ58" s="43">
        <f t="shared" si="59"/>
        <v>0</v>
      </c>
      <c r="BA58" s="43">
        <f t="shared" si="59"/>
        <v>0</v>
      </c>
      <c r="BB58" s="43">
        <f t="shared" si="59"/>
        <v>0</v>
      </c>
      <c r="BC58" s="43">
        <f t="shared" si="59"/>
        <v>0</v>
      </c>
      <c r="BD58" s="43">
        <f t="shared" si="59"/>
        <v>0</v>
      </c>
      <c r="BE58" s="43">
        <f t="shared" si="59"/>
        <v>0</v>
      </c>
      <c r="BF58" s="43">
        <f t="shared" si="59"/>
        <v>0</v>
      </c>
      <c r="BG58" s="43">
        <f t="shared" si="59"/>
        <v>0</v>
      </c>
      <c r="BH58" s="43">
        <f t="shared" si="59"/>
        <v>0</v>
      </c>
      <c r="BI58" s="43">
        <f t="shared" si="59"/>
        <v>0</v>
      </c>
      <c r="BJ58" s="43">
        <f t="shared" si="59"/>
        <v>0</v>
      </c>
      <c r="BK58" s="43">
        <f t="shared" si="59"/>
        <v>0</v>
      </c>
      <c r="BL58" s="43">
        <f t="shared" si="59"/>
        <v>0</v>
      </c>
      <c r="BM58" s="43">
        <f t="shared" si="59"/>
        <v>0</v>
      </c>
      <c r="BN58" s="43">
        <f t="shared" si="59"/>
        <v>0</v>
      </c>
      <c r="BO58" s="43">
        <f t="shared" si="59"/>
        <v>0</v>
      </c>
      <c r="BP58" s="43">
        <f t="shared" si="59"/>
        <v>0</v>
      </c>
      <c r="BQ58" s="43">
        <f t="shared" si="59"/>
        <v>0</v>
      </c>
      <c r="BR58" s="43">
        <f t="shared" si="59"/>
        <v>9535</v>
      </c>
      <c r="BS58" s="43">
        <f t="shared" si="59"/>
        <v>9535</v>
      </c>
      <c r="BT58" s="43">
        <f t="shared" si="59"/>
        <v>0</v>
      </c>
      <c r="BU58" s="43">
        <f t="shared" si="59"/>
        <v>0</v>
      </c>
      <c r="BV58" s="43">
        <f t="shared" si="59"/>
        <v>0</v>
      </c>
      <c r="BW58" s="43">
        <f t="shared" si="59"/>
        <v>0</v>
      </c>
      <c r="BX58" s="43">
        <f t="shared" si="59"/>
        <v>0</v>
      </c>
      <c r="BY58" s="43">
        <f t="shared" si="59"/>
        <v>21604</v>
      </c>
      <c r="BZ58" s="43">
        <f t="shared" si="59"/>
        <v>0</v>
      </c>
      <c r="CA58" s="43">
        <f t="shared" si="59"/>
        <v>0</v>
      </c>
      <c r="CB58" s="43">
        <f t="shared" si="59"/>
        <v>0</v>
      </c>
      <c r="CC58" s="43">
        <f t="shared" si="59"/>
        <v>0</v>
      </c>
      <c r="CD58" s="43">
        <f t="shared" si="59"/>
        <v>0</v>
      </c>
      <c r="CE58" s="43">
        <f t="shared" si="59"/>
        <v>0</v>
      </c>
      <c r="CF58" s="43">
        <f t="shared" si="59"/>
        <v>0</v>
      </c>
      <c r="CG58" s="43">
        <f t="shared" si="59"/>
        <v>0</v>
      </c>
      <c r="CH58" s="43">
        <f t="shared" si="59"/>
        <v>0</v>
      </c>
      <c r="CI58" s="43">
        <f t="shared" si="59"/>
        <v>0</v>
      </c>
      <c r="CJ58" s="43">
        <f t="shared" si="59"/>
        <v>0</v>
      </c>
      <c r="CK58" s="43">
        <f t="shared" si="59"/>
        <v>0</v>
      </c>
      <c r="CL58" s="43">
        <f t="shared" si="59"/>
        <v>0</v>
      </c>
      <c r="CM58" s="43">
        <f t="shared" si="59"/>
        <v>0</v>
      </c>
      <c r="CN58" s="43">
        <f t="shared" si="59"/>
        <v>0</v>
      </c>
      <c r="CO58" s="43">
        <f t="shared" si="59"/>
        <v>0</v>
      </c>
      <c r="CP58" s="43">
        <f t="shared" si="59"/>
        <v>0</v>
      </c>
      <c r="CQ58" s="43">
        <f t="shared" si="59"/>
        <v>0</v>
      </c>
      <c r="CR58" s="43">
        <f t="shared" si="59"/>
        <v>0</v>
      </c>
      <c r="CS58" s="43">
        <f t="shared" si="59"/>
        <v>0</v>
      </c>
      <c r="CT58" s="43">
        <f t="shared" ref="CT58:DL58" si="60">SUM(CT57,CT53,CT49,CT38,CT36,CT26,CT24)</f>
        <v>0</v>
      </c>
      <c r="CU58" s="43">
        <f t="shared" si="60"/>
        <v>0</v>
      </c>
      <c r="CV58" s="43">
        <f t="shared" si="60"/>
        <v>0</v>
      </c>
      <c r="CW58" s="43">
        <f t="shared" si="60"/>
        <v>0</v>
      </c>
      <c r="CX58" s="43">
        <f t="shared" si="60"/>
        <v>0</v>
      </c>
      <c r="CY58" s="43">
        <f t="shared" si="60"/>
        <v>0</v>
      </c>
      <c r="CZ58" s="43">
        <f t="shared" si="60"/>
        <v>0</v>
      </c>
      <c r="DA58" s="43">
        <f t="shared" si="60"/>
        <v>0</v>
      </c>
      <c r="DB58" s="43">
        <f t="shared" si="60"/>
        <v>0</v>
      </c>
      <c r="DC58" s="43">
        <f t="shared" si="60"/>
        <v>0</v>
      </c>
      <c r="DD58" s="43">
        <f t="shared" si="60"/>
        <v>0</v>
      </c>
      <c r="DE58" s="43">
        <f t="shared" si="60"/>
        <v>0</v>
      </c>
      <c r="DF58" s="43">
        <f t="shared" si="60"/>
        <v>0</v>
      </c>
      <c r="DG58" s="43">
        <f t="shared" si="60"/>
        <v>0</v>
      </c>
      <c r="DH58" s="43">
        <f t="shared" si="60"/>
        <v>0</v>
      </c>
      <c r="DI58" s="43">
        <f t="shared" si="60"/>
        <v>0</v>
      </c>
      <c r="DJ58" s="43">
        <f t="shared" si="60"/>
        <v>0</v>
      </c>
      <c r="DK58" s="43">
        <f t="shared" si="60"/>
        <v>0</v>
      </c>
      <c r="DL58" s="43">
        <f t="shared" si="60"/>
        <v>0</v>
      </c>
    </row>
    <row r="59" spans="1:116" s="165" customFormat="1" ht="13.8" thickBot="1">
      <c r="A59" s="8"/>
      <c r="B59" s="8"/>
      <c r="C59" s="22" t="s">
        <v>1341</v>
      </c>
      <c r="D59" s="43"/>
      <c r="E59" s="12"/>
      <c r="F59" s="12"/>
      <c r="G59" s="12"/>
      <c r="H59" s="39">
        <v>37441</v>
      </c>
      <c r="I59" s="39"/>
      <c r="J59" s="39">
        <v>0</v>
      </c>
      <c r="K59" s="39"/>
      <c r="L59" s="39">
        <v>0</v>
      </c>
      <c r="M59" s="39"/>
      <c r="N59" s="39"/>
      <c r="O59" s="39"/>
      <c r="P59" s="39"/>
      <c r="Q59" s="39">
        <f>SUM(H59:P59)</f>
        <v>37441</v>
      </c>
      <c r="R59" s="39">
        <v>2130</v>
      </c>
      <c r="S59" s="39">
        <v>4100</v>
      </c>
      <c r="T59" s="39">
        <v>31211</v>
      </c>
      <c r="U59" s="39"/>
      <c r="V59" s="39"/>
      <c r="W59" s="39"/>
      <c r="X59" s="39"/>
      <c r="Y59" s="39"/>
      <c r="Z59" s="39">
        <f>SUM(R59:Y59)</f>
        <v>37441</v>
      </c>
      <c r="AA59" s="39">
        <v>9035</v>
      </c>
      <c r="AB59" s="39"/>
      <c r="AC59" s="39">
        <v>22176</v>
      </c>
      <c r="AD59" s="39"/>
      <c r="AE59" s="39"/>
      <c r="AF59" s="39"/>
      <c r="AG59" s="39">
        <f>SUM(AA59:AF59)</f>
        <v>31211</v>
      </c>
      <c r="AH59" s="8"/>
      <c r="AI59" s="8"/>
      <c r="AJ59" s="8"/>
      <c r="AK59" s="8"/>
      <c r="AL59" s="12"/>
      <c r="AM59" s="8"/>
      <c r="AN59" s="8"/>
      <c r="AO59" s="8"/>
      <c r="AP59" s="8"/>
      <c r="AQ59" s="8"/>
      <c r="AR59" s="12"/>
      <c r="AS59" s="8"/>
      <c r="AT59" s="8"/>
      <c r="AU59" s="8"/>
      <c r="AV59" s="8"/>
      <c r="AW59" s="8"/>
      <c r="AX59" s="8"/>
      <c r="AY59" s="8"/>
      <c r="AZ59" s="8"/>
      <c r="BA59" s="8"/>
      <c r="BB59" s="8"/>
      <c r="BC59" s="12"/>
      <c r="BD59" s="8"/>
      <c r="BE59" s="8"/>
      <c r="BF59" s="8"/>
      <c r="BG59" s="8"/>
      <c r="BH59" s="8"/>
      <c r="BI59" s="8"/>
      <c r="BJ59" s="8"/>
      <c r="BK59" s="12"/>
      <c r="BL59" s="8"/>
      <c r="BM59" s="8"/>
      <c r="BN59" s="8"/>
      <c r="BO59" s="8"/>
      <c r="BP59" s="8"/>
      <c r="BQ59" s="12"/>
      <c r="BR59" s="8"/>
      <c r="BS59" s="8"/>
      <c r="BT59" s="8"/>
      <c r="BU59" s="8" t="s">
        <v>354</v>
      </c>
      <c r="BV59" s="8"/>
      <c r="BW59" s="8"/>
      <c r="BX59" s="12"/>
      <c r="BY59" s="67">
        <f>T58</f>
        <v>31211</v>
      </c>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row>
    <row r="60" spans="1:116" s="165" customFormat="1" ht="13.8" thickBot="1">
      <c r="A60" s="8"/>
      <c r="B60" s="8"/>
      <c r="C60" s="63" t="s">
        <v>344</v>
      </c>
      <c r="D60" s="29"/>
      <c r="E60" s="64"/>
      <c r="F60" s="64"/>
      <c r="G60" s="64"/>
      <c r="H60" s="64">
        <f>H58-H59</f>
        <v>0</v>
      </c>
      <c r="I60" s="64">
        <f t="shared" ref="I60:Y60" si="61">I58-I59</f>
        <v>0</v>
      </c>
      <c r="J60" s="64">
        <f t="shared" si="61"/>
        <v>0</v>
      </c>
      <c r="K60" s="64">
        <f t="shared" si="61"/>
        <v>0</v>
      </c>
      <c r="L60" s="64">
        <f t="shared" si="61"/>
        <v>0</v>
      </c>
      <c r="M60" s="64">
        <f t="shared" si="61"/>
        <v>0</v>
      </c>
      <c r="N60" s="64">
        <f t="shared" si="61"/>
        <v>0</v>
      </c>
      <c r="O60" s="64">
        <f t="shared" si="61"/>
        <v>0</v>
      </c>
      <c r="P60" s="64">
        <f t="shared" si="61"/>
        <v>0</v>
      </c>
      <c r="Q60" s="64">
        <f t="shared" si="61"/>
        <v>0</v>
      </c>
      <c r="R60" s="64">
        <f t="shared" si="61"/>
        <v>0</v>
      </c>
      <c r="S60" s="64">
        <f t="shared" si="61"/>
        <v>0</v>
      </c>
      <c r="T60" s="64">
        <f t="shared" si="61"/>
        <v>0</v>
      </c>
      <c r="U60" s="64">
        <f t="shared" si="61"/>
        <v>0</v>
      </c>
      <c r="V60" s="64">
        <f t="shared" si="61"/>
        <v>0</v>
      </c>
      <c r="W60" s="64">
        <f t="shared" si="61"/>
        <v>0</v>
      </c>
      <c r="X60" s="64">
        <f t="shared" si="61"/>
        <v>0</v>
      </c>
      <c r="Y60" s="64">
        <f t="shared" si="61"/>
        <v>0</v>
      </c>
      <c r="Z60" s="64">
        <f>SUM(R60:T60)</f>
        <v>0</v>
      </c>
      <c r="AA60" s="64">
        <f t="shared" ref="AA60:AG60" si="62">AA58-AA59</f>
        <v>-510</v>
      </c>
      <c r="AB60" s="64">
        <f t="shared" si="62"/>
        <v>0</v>
      </c>
      <c r="AC60" s="64">
        <f t="shared" si="62"/>
        <v>510</v>
      </c>
      <c r="AD60" s="64">
        <f t="shared" si="62"/>
        <v>0</v>
      </c>
      <c r="AE60" s="64">
        <f t="shared" si="62"/>
        <v>0</v>
      </c>
      <c r="AF60" s="64">
        <f t="shared" si="62"/>
        <v>0</v>
      </c>
      <c r="AG60" s="64">
        <f t="shared" si="62"/>
        <v>0</v>
      </c>
      <c r="AH60" s="8"/>
      <c r="AI60" s="8"/>
      <c r="AJ60" s="8"/>
      <c r="AK60" s="8"/>
      <c r="AL60" s="12"/>
      <c r="AM60" s="8"/>
      <c r="AN60" s="8"/>
      <c r="AO60" s="8"/>
      <c r="AP60" s="8"/>
      <c r="AQ60" s="8"/>
      <c r="AR60" s="12"/>
      <c r="AS60" s="8"/>
      <c r="AT60" s="8"/>
      <c r="AU60" s="8"/>
      <c r="AV60" s="8"/>
      <c r="AW60" s="8"/>
      <c r="AX60" s="8"/>
      <c r="AY60" s="8"/>
      <c r="AZ60" s="8"/>
      <c r="BA60" s="8"/>
      <c r="BB60" s="8"/>
      <c r="BC60" s="12"/>
      <c r="BD60" s="8"/>
      <c r="BE60" s="8"/>
      <c r="BF60" s="8"/>
      <c r="BG60" s="8"/>
      <c r="BH60" s="8"/>
      <c r="BI60" s="8"/>
      <c r="BJ60" s="8"/>
      <c r="BK60" s="12"/>
      <c r="BL60" s="8"/>
      <c r="BM60" s="8"/>
      <c r="BN60" s="8"/>
      <c r="BO60" s="8"/>
      <c r="BP60" s="8"/>
      <c r="BQ60" s="12"/>
      <c r="BR60" s="8"/>
      <c r="BS60" s="8"/>
      <c r="BT60" s="8"/>
      <c r="BU60" s="8" t="s">
        <v>353</v>
      </c>
      <c r="BV60" s="8"/>
      <c r="BW60" s="8"/>
      <c r="BX60" s="12"/>
      <c r="BY60" s="68">
        <f>BY58-BY59</f>
        <v>-9607</v>
      </c>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row>
    <row r="61" spans="1:116" s="275" customFormat="1" ht="15" customHeight="1">
      <c r="C61" s="276"/>
      <c r="E61" s="277"/>
      <c r="F61" s="277"/>
      <c r="G61" s="277"/>
      <c r="H61" s="277"/>
      <c r="I61" s="277"/>
      <c r="J61" s="277"/>
      <c r="K61" s="277"/>
      <c r="L61" s="277"/>
      <c r="M61" s="277"/>
      <c r="N61" s="277"/>
      <c r="O61" s="277"/>
      <c r="P61" s="277"/>
      <c r="Q61" s="277"/>
      <c r="R61" s="277"/>
      <c r="S61" s="277"/>
      <c r="T61" s="277"/>
      <c r="U61" s="277"/>
      <c r="V61" s="277"/>
      <c r="W61" s="277"/>
      <c r="X61" s="277"/>
      <c r="Y61" s="277"/>
      <c r="Z61" s="277"/>
      <c r="AA61" s="277"/>
      <c r="AB61" s="277"/>
      <c r="AC61" s="277"/>
      <c r="AD61" s="277"/>
      <c r="AE61" s="277"/>
      <c r="AF61" s="277"/>
      <c r="AG61" s="277"/>
      <c r="AL61" s="277"/>
      <c r="AR61" s="277"/>
      <c r="BC61" s="277"/>
      <c r="BK61" s="277"/>
      <c r="BQ61" s="277"/>
      <c r="BX61" s="277"/>
    </row>
    <row r="62" spans="1:116" s="275" customFormat="1" ht="15" customHeight="1" thickBot="1"/>
    <row r="63" spans="1:116" s="275" customFormat="1" ht="15" customHeight="1">
      <c r="C63" s="41" t="s">
        <v>345</v>
      </c>
      <c r="D63" s="9" t="s">
        <v>1741</v>
      </c>
      <c r="E63" s="54"/>
      <c r="F63" s="9" t="s">
        <v>1338</v>
      </c>
      <c r="G63" s="9" t="s">
        <v>343</v>
      </c>
      <c r="H63" s="9" t="s">
        <v>1998</v>
      </c>
      <c r="I63" s="9" t="s">
        <v>1994</v>
      </c>
      <c r="J63" s="9" t="s">
        <v>1359</v>
      </c>
      <c r="K63" s="9" t="s">
        <v>1790</v>
      </c>
      <c r="L63" s="10" t="s">
        <v>1323</v>
      </c>
      <c r="Z63" s="521"/>
      <c r="AA63" s="54">
        <v>2015</v>
      </c>
      <c r="AB63" s="54" t="s">
        <v>1636</v>
      </c>
      <c r="AC63" s="54"/>
      <c r="AD63" s="54"/>
      <c r="AE63" s="54"/>
      <c r="AF63" s="54"/>
      <c r="AG63" s="60"/>
    </row>
    <row r="64" spans="1:116" s="275" customFormat="1" ht="15" customHeight="1">
      <c r="C64" s="55"/>
      <c r="D64" s="4" t="s">
        <v>1037</v>
      </c>
      <c r="E64" s="4"/>
      <c r="F64" s="28"/>
      <c r="G64" s="28">
        <f>Q24</f>
        <v>23726</v>
      </c>
      <c r="H64" s="28"/>
      <c r="I64" s="28"/>
      <c r="J64" s="28"/>
      <c r="K64" s="28"/>
      <c r="L64" s="58">
        <f>SUM(F64:K64)</f>
        <v>23726</v>
      </c>
      <c r="Z64" s="56" t="s">
        <v>546</v>
      </c>
      <c r="AA64" s="4" t="s">
        <v>1634</v>
      </c>
      <c r="AB64" s="4">
        <f>H58</f>
        <v>37441</v>
      </c>
      <c r="AC64" s="4"/>
      <c r="AD64" s="4"/>
      <c r="AE64" s="4"/>
      <c r="AF64" s="4"/>
      <c r="AG64" s="5"/>
    </row>
    <row r="65" spans="3:33" s="275" customFormat="1" ht="15" customHeight="1">
      <c r="C65" s="56"/>
      <c r="D65" s="4" t="s">
        <v>1042</v>
      </c>
      <c r="E65" s="4"/>
      <c r="F65" s="28"/>
      <c r="G65" s="28">
        <f>Q26</f>
        <v>2460</v>
      </c>
      <c r="H65" s="28"/>
      <c r="I65" s="28"/>
      <c r="J65" s="28"/>
      <c r="K65" s="28"/>
      <c r="L65" s="58">
        <f t="shared" ref="L65:L70" si="63">SUM(F65:K65)</f>
        <v>2460</v>
      </c>
      <c r="Z65" s="56"/>
      <c r="AA65" s="4"/>
      <c r="AB65" s="4" t="s">
        <v>489</v>
      </c>
      <c r="AC65" s="510" t="s">
        <v>1359</v>
      </c>
      <c r="AD65" s="4" t="s">
        <v>1323</v>
      </c>
      <c r="AE65" s="4"/>
      <c r="AF65" s="4"/>
      <c r="AG65" s="5"/>
    </row>
    <row r="66" spans="3:33" s="275" customFormat="1" ht="15" customHeight="1">
      <c r="C66" s="56"/>
      <c r="D66" s="4" t="s">
        <v>1043</v>
      </c>
      <c r="E66" s="4"/>
      <c r="F66" s="28"/>
      <c r="G66" s="28"/>
      <c r="H66" s="28"/>
      <c r="I66" s="28"/>
      <c r="J66" s="28">
        <f>Q36</f>
        <v>5392</v>
      </c>
      <c r="K66" s="28"/>
      <c r="L66" s="58">
        <f t="shared" si="63"/>
        <v>5392</v>
      </c>
      <c r="Z66" s="56"/>
      <c r="AA66" s="4" t="s">
        <v>1323</v>
      </c>
      <c r="AB66" s="4">
        <f>H49+H26+H24</f>
        <v>31136</v>
      </c>
      <c r="AC66" s="510">
        <f>H38+H36</f>
        <v>6305</v>
      </c>
      <c r="AD66" s="4">
        <f>AB66+AC66</f>
        <v>37441</v>
      </c>
      <c r="AE66" s="4"/>
      <c r="AF66" s="4"/>
      <c r="AG66" s="5"/>
    </row>
    <row r="67" spans="3:33" s="275" customFormat="1" ht="15" customHeight="1">
      <c r="C67" s="56"/>
      <c r="D67" s="4" t="s">
        <v>1044</v>
      </c>
      <c r="E67" s="4"/>
      <c r="F67" s="28"/>
      <c r="G67" s="28"/>
      <c r="H67" s="28"/>
      <c r="I67" s="28"/>
      <c r="J67" s="28">
        <f>Q38</f>
        <v>913</v>
      </c>
      <c r="K67" s="28"/>
      <c r="L67" s="58">
        <f t="shared" si="63"/>
        <v>913</v>
      </c>
      <c r="Z67" s="56"/>
      <c r="AA67" s="4" t="s">
        <v>1916</v>
      </c>
      <c r="AB67" s="4">
        <f>AA24+AA26+AA49</f>
        <v>8055</v>
      </c>
      <c r="AC67" s="510">
        <f>AA36+AA38</f>
        <v>470</v>
      </c>
      <c r="AD67" s="4">
        <f>AB67+AC67</f>
        <v>8525</v>
      </c>
      <c r="AE67" s="4" t="s">
        <v>1637</v>
      </c>
      <c r="AF67" s="4"/>
      <c r="AG67" s="5"/>
    </row>
    <row r="68" spans="3:33" s="275" customFormat="1" ht="15" customHeight="1">
      <c r="C68" s="56"/>
      <c r="D68" s="4" t="s">
        <v>1045</v>
      </c>
      <c r="E68" s="4"/>
      <c r="F68" s="28"/>
      <c r="G68" s="28">
        <f>Q49</f>
        <v>4950</v>
      </c>
      <c r="H68" s="28"/>
      <c r="I68" s="28"/>
      <c r="J68" s="28"/>
      <c r="K68" s="28"/>
      <c r="L68" s="58">
        <f t="shared" si="63"/>
        <v>4950</v>
      </c>
      <c r="Z68" s="56"/>
      <c r="AA68" s="4" t="s">
        <v>1635</v>
      </c>
      <c r="AB68" s="4">
        <f>R58+S58+AC24+AC26</f>
        <v>23081</v>
      </c>
      <c r="AC68" s="510">
        <f>AC36+AC38</f>
        <v>5835</v>
      </c>
      <c r="AD68" s="4">
        <f>AB68+AC68</f>
        <v>28916</v>
      </c>
      <c r="AE68" s="4"/>
      <c r="AF68" s="4"/>
      <c r="AG68" s="5"/>
    </row>
    <row r="69" spans="3:33" s="275" customFormat="1" ht="15" customHeight="1">
      <c r="C69" s="56"/>
      <c r="D69" s="4"/>
      <c r="E69" s="4"/>
      <c r="F69" s="28"/>
      <c r="G69" s="28"/>
      <c r="H69" s="28"/>
      <c r="I69" s="28"/>
      <c r="J69" s="28"/>
      <c r="K69" s="28"/>
      <c r="L69" s="58">
        <f t="shared" si="63"/>
        <v>0</v>
      </c>
      <c r="Z69" s="56"/>
      <c r="AA69" s="4"/>
      <c r="AB69" s="4"/>
      <c r="AC69" s="4"/>
      <c r="AD69" s="4"/>
      <c r="AE69" s="4"/>
      <c r="AF69" s="4"/>
      <c r="AG69" s="5"/>
    </row>
    <row r="70" spans="3:33" s="275" customFormat="1" ht="15" customHeight="1" thickBot="1">
      <c r="C70" s="56"/>
      <c r="D70" s="12" t="s">
        <v>1339</v>
      </c>
      <c r="E70" s="4"/>
      <c r="F70" s="59">
        <f t="shared" ref="F70:K70" si="64">SUM(F64:F69)</f>
        <v>0</v>
      </c>
      <c r="G70" s="59">
        <f t="shared" si="64"/>
        <v>31136</v>
      </c>
      <c r="H70" s="59">
        <f t="shared" si="64"/>
        <v>0</v>
      </c>
      <c r="I70" s="59">
        <f t="shared" si="64"/>
        <v>0</v>
      </c>
      <c r="J70" s="59">
        <f t="shared" si="64"/>
        <v>6305</v>
      </c>
      <c r="K70" s="59">
        <f t="shared" si="64"/>
        <v>0</v>
      </c>
      <c r="L70" s="58">
        <f t="shared" si="63"/>
        <v>37441</v>
      </c>
      <c r="Z70" s="57"/>
      <c r="AA70" s="6"/>
      <c r="AB70" s="6"/>
      <c r="AC70" s="6"/>
      <c r="AD70" s="6"/>
      <c r="AE70" s="6"/>
      <c r="AF70" s="6"/>
      <c r="AG70" s="7"/>
    </row>
    <row r="71" spans="3:33" s="275" customFormat="1" ht="15" customHeight="1">
      <c r="C71" s="56"/>
      <c r="D71" s="43" t="s">
        <v>1341</v>
      </c>
      <c r="E71" s="43"/>
      <c r="F71" s="39"/>
      <c r="G71" s="39">
        <v>31136</v>
      </c>
      <c r="H71" s="39"/>
      <c r="I71" s="39"/>
      <c r="J71" s="39">
        <v>6305</v>
      </c>
      <c r="K71" s="39"/>
      <c r="L71" s="66">
        <f>SUM(F71:K71)</f>
        <v>37441</v>
      </c>
    </row>
    <row r="72" spans="3:33" s="275" customFormat="1" ht="15" customHeight="1" thickBot="1">
      <c r="C72" s="57"/>
      <c r="D72" s="44" t="s">
        <v>348</v>
      </c>
      <c r="E72" s="6"/>
      <c r="F72" s="64">
        <f>F70-F71</f>
        <v>0</v>
      </c>
      <c r="G72" s="64">
        <f t="shared" ref="G72:L72" si="65">G70-G71</f>
        <v>0</v>
      </c>
      <c r="H72" s="64">
        <f t="shared" si="65"/>
        <v>0</v>
      </c>
      <c r="I72" s="64">
        <f t="shared" si="65"/>
        <v>0</v>
      </c>
      <c r="J72" s="64">
        <f t="shared" si="65"/>
        <v>0</v>
      </c>
      <c r="K72" s="64">
        <f t="shared" si="65"/>
        <v>0</v>
      </c>
      <c r="L72" s="64">
        <f t="shared" si="65"/>
        <v>0</v>
      </c>
    </row>
    <row r="73" spans="3:33" s="275" customFormat="1" ht="15" customHeight="1"/>
    <row r="74" spans="3:33" s="275" customFormat="1" ht="15" customHeight="1">
      <c r="C74" s="277" t="s">
        <v>349</v>
      </c>
      <c r="D74" s="277" t="s">
        <v>351</v>
      </c>
      <c r="E74" s="277" t="s">
        <v>350</v>
      </c>
    </row>
    <row r="75" spans="3:33" s="275" customFormat="1" ht="15" customHeight="1">
      <c r="E75" s="278"/>
    </row>
    <row r="76" spans="3:33" s="275" customFormat="1" ht="15" customHeight="1"/>
    <row r="77" spans="3:33" s="275" customFormat="1" ht="15" customHeight="1"/>
    <row r="78" spans="3:33" s="275" customFormat="1" ht="15" customHeight="1"/>
    <row r="79" spans="3:33" s="275" customFormat="1" ht="15" customHeight="1"/>
    <row r="80" spans="3:33" s="275" customFormat="1" ht="15" customHeight="1"/>
    <row r="81" s="275" customFormat="1" ht="15" customHeight="1"/>
    <row r="82" s="275" customFormat="1" ht="15" customHeight="1"/>
    <row r="83" s="275" customFormat="1" ht="15" customHeight="1"/>
    <row r="84" s="275" customFormat="1" ht="15" customHeight="1"/>
    <row r="85" s="275" customFormat="1" ht="15" customHeight="1"/>
    <row r="86" s="275" customFormat="1" ht="15" customHeight="1"/>
    <row r="87" s="275" customFormat="1" ht="15" customHeight="1"/>
    <row r="88" s="275" customFormat="1" ht="15" customHeight="1"/>
    <row r="89" s="275" customFormat="1" ht="15" customHeight="1"/>
    <row r="90" s="275" customFormat="1" ht="15" customHeight="1"/>
    <row r="91" s="275" customFormat="1" ht="15" customHeight="1"/>
    <row r="92" s="275" customFormat="1" ht="15" customHeight="1"/>
    <row r="93" s="275" customFormat="1" ht="15" customHeight="1"/>
    <row r="94" s="275" customFormat="1" ht="15" customHeight="1"/>
    <row r="95" s="275" customFormat="1" ht="15" customHeight="1"/>
    <row r="96" s="275" customFormat="1" ht="15" customHeight="1"/>
    <row r="97" s="275" customFormat="1" ht="15" customHeight="1"/>
    <row r="98" s="275" customFormat="1" ht="15" customHeight="1"/>
    <row r="99" s="275" customFormat="1" ht="15" customHeight="1"/>
    <row r="100" s="275" customFormat="1" ht="15" customHeight="1"/>
    <row r="101" s="275" customFormat="1" ht="15" customHeight="1"/>
    <row r="102" s="275" customFormat="1" ht="15" customHeight="1"/>
    <row r="103" s="275" customFormat="1" ht="15" customHeight="1"/>
    <row r="104" s="275" customFormat="1" ht="15" customHeight="1"/>
    <row r="105" s="275" customFormat="1" ht="15" customHeight="1"/>
    <row r="106" s="275" customFormat="1" ht="15" customHeight="1"/>
    <row r="107" s="275" customFormat="1" ht="15" customHeight="1"/>
    <row r="108" s="275" customFormat="1" ht="15" customHeight="1"/>
    <row r="109" s="275" customFormat="1" ht="15" customHeight="1"/>
    <row r="110" s="275" customFormat="1" ht="15" customHeight="1"/>
    <row r="111" s="275" customFormat="1" ht="15" customHeight="1"/>
    <row r="112" s="275" customFormat="1" ht="15" customHeight="1"/>
    <row r="113" s="275" customFormat="1" ht="15" customHeight="1"/>
    <row r="114" s="275" customFormat="1" ht="15" customHeight="1"/>
    <row r="115" s="275" customFormat="1" ht="15" customHeight="1"/>
    <row r="116" s="275" customFormat="1" ht="15" customHeight="1"/>
    <row r="117" s="275" customFormat="1" ht="15" customHeight="1"/>
    <row r="118" s="275" customFormat="1" ht="15" customHeight="1"/>
    <row r="119" s="275" customFormat="1" ht="15" customHeight="1"/>
    <row r="120" s="275" customFormat="1" ht="15" customHeight="1"/>
    <row r="121" s="275" customFormat="1" ht="15" customHeight="1"/>
    <row r="122" s="275" customFormat="1" ht="15" customHeight="1"/>
    <row r="123" s="275" customFormat="1" ht="15" customHeight="1"/>
    <row r="124" s="275" customFormat="1" ht="15" customHeight="1"/>
    <row r="125" s="275" customFormat="1" ht="15" customHeight="1"/>
    <row r="126" s="275" customFormat="1" ht="15" customHeight="1"/>
    <row r="127" s="275" customFormat="1" ht="15" customHeight="1"/>
    <row r="128" s="275" customFormat="1" ht="15" customHeight="1"/>
    <row r="129" s="275" customFormat="1" ht="15" customHeight="1"/>
    <row r="130" s="275" customFormat="1" ht="15" customHeight="1"/>
    <row r="131" s="275" customFormat="1" ht="15" customHeight="1"/>
    <row r="132" s="275" customFormat="1" ht="15" customHeight="1"/>
    <row r="133" s="275" customFormat="1" ht="15" customHeight="1"/>
    <row r="134" s="275" customFormat="1" ht="15" customHeight="1"/>
    <row r="135" s="275" customFormat="1" ht="15" customHeight="1"/>
    <row r="136" s="275" customFormat="1" ht="15" customHeight="1"/>
    <row r="137" s="275" customFormat="1" ht="15" customHeight="1"/>
    <row r="138" s="275" customFormat="1" ht="15" customHeight="1"/>
    <row r="139" s="275" customFormat="1" ht="15" customHeight="1"/>
    <row r="140" s="275" customFormat="1" ht="15" customHeight="1"/>
    <row r="141" s="275" customFormat="1" ht="15" customHeight="1"/>
    <row r="142" s="275" customFormat="1" ht="15" customHeight="1"/>
    <row r="143" s="275" customFormat="1" ht="15" customHeight="1"/>
    <row r="144" s="275" customFormat="1" ht="15" customHeight="1"/>
    <row r="145" s="275" customFormat="1" ht="15" customHeight="1"/>
    <row r="146" s="275" customFormat="1" ht="15" customHeight="1"/>
    <row r="147" s="275" customFormat="1" ht="15" customHeight="1"/>
    <row r="148" s="275" customFormat="1" ht="15" customHeight="1"/>
    <row r="149" s="275" customFormat="1" ht="15" customHeight="1"/>
    <row r="150" s="275" customFormat="1" ht="15" customHeight="1"/>
    <row r="151" s="275" customFormat="1" ht="15" customHeight="1"/>
    <row r="152" s="275" customFormat="1" ht="15" customHeight="1"/>
    <row r="153" s="275" customFormat="1" ht="15" customHeight="1"/>
    <row r="154" s="275" customFormat="1" ht="15" customHeight="1"/>
    <row r="155" s="275" customFormat="1" ht="15" customHeight="1"/>
    <row r="156" s="275" customFormat="1" ht="15" customHeight="1"/>
    <row r="157" s="275" customFormat="1" ht="15" customHeight="1"/>
    <row r="158" s="275" customFormat="1" ht="15" customHeight="1"/>
    <row r="159" s="275" customFormat="1" ht="15" customHeight="1"/>
    <row r="160" s="275" customFormat="1" ht="15" customHeight="1"/>
    <row r="161" s="275" customFormat="1" ht="15" customHeight="1"/>
    <row r="162" s="275" customFormat="1" ht="15" customHeight="1"/>
    <row r="163" s="275" customFormat="1" ht="15" customHeight="1"/>
    <row r="164" s="275" customFormat="1" ht="15" customHeight="1"/>
    <row r="165" s="275" customFormat="1" ht="15" customHeight="1"/>
    <row r="166" s="275" customFormat="1" ht="15" customHeight="1"/>
    <row r="167" s="275" customFormat="1" ht="15" customHeight="1"/>
    <row r="168" s="275" customFormat="1" ht="15" customHeight="1"/>
    <row r="169" s="275" customFormat="1" ht="15" customHeight="1"/>
    <row r="170" s="275" customFormat="1" ht="15" customHeight="1"/>
    <row r="171" s="275" customFormat="1" ht="15" customHeight="1"/>
    <row r="172" s="275" customFormat="1" ht="15" customHeight="1"/>
    <row r="173" s="275" customFormat="1" ht="15" customHeight="1"/>
    <row r="174" s="275" customFormat="1" ht="15" customHeight="1"/>
    <row r="175" s="275" customFormat="1" ht="15" customHeight="1"/>
    <row r="176" s="275" customFormat="1" ht="15" customHeight="1"/>
    <row r="177" s="275" customFormat="1" ht="15" customHeight="1"/>
    <row r="178" s="275" customFormat="1" ht="15" customHeight="1"/>
    <row r="179" s="275" customFormat="1" ht="15" customHeight="1"/>
    <row r="180" s="275" customFormat="1" ht="15" customHeight="1"/>
    <row r="181" s="275" customFormat="1" ht="15" customHeight="1"/>
    <row r="182" s="275" customFormat="1" ht="15" customHeight="1"/>
    <row r="183" s="275" customFormat="1" ht="15" customHeight="1"/>
    <row r="184" s="275" customFormat="1" ht="15" customHeight="1"/>
    <row r="185" s="275" customFormat="1" ht="15" customHeight="1"/>
    <row r="186" s="275" customFormat="1" ht="15" customHeight="1"/>
    <row r="187" s="275" customFormat="1" ht="15" customHeight="1"/>
    <row r="188" s="275" customFormat="1" ht="15" customHeight="1"/>
    <row r="189" s="275" customFormat="1" ht="15" customHeight="1"/>
    <row r="190" s="275" customFormat="1" ht="15" customHeight="1"/>
    <row r="191" s="275" customFormat="1" ht="15" customHeight="1"/>
    <row r="192" s="275" customFormat="1" ht="15" customHeight="1"/>
    <row r="193" s="275" customFormat="1" ht="15" customHeight="1"/>
    <row r="194" s="275" customFormat="1" ht="15" customHeight="1"/>
    <row r="195" s="275" customFormat="1" ht="15" customHeight="1"/>
    <row r="196" s="275" customFormat="1" ht="15" customHeight="1"/>
    <row r="197" s="275" customFormat="1" ht="15" customHeight="1"/>
    <row r="198" s="275" customFormat="1" ht="15" customHeight="1"/>
    <row r="199" s="275" customFormat="1" ht="15" customHeight="1"/>
    <row r="200" s="275" customFormat="1" ht="15" customHeight="1"/>
    <row r="201" s="275" customFormat="1" ht="15" customHeight="1"/>
    <row r="202" s="275" customFormat="1" ht="15" customHeight="1"/>
    <row r="203" s="275" customFormat="1" ht="15" customHeight="1"/>
    <row r="204" s="275" customFormat="1" ht="15" customHeight="1"/>
    <row r="205" s="275" customFormat="1" ht="15" customHeight="1"/>
    <row r="206" s="275" customFormat="1" ht="15" customHeight="1"/>
    <row r="207" s="275" customFormat="1" ht="15" customHeight="1"/>
    <row r="208" s="275" customFormat="1" ht="15" customHeight="1"/>
    <row r="209" s="275" customFormat="1" ht="15" customHeight="1"/>
    <row r="210" s="275" customFormat="1" ht="15" customHeight="1"/>
    <row r="211" s="275" customFormat="1" ht="15" customHeight="1"/>
    <row r="212" s="275" customFormat="1" ht="15" customHeight="1"/>
    <row r="213" s="275" customFormat="1" ht="15" customHeight="1"/>
    <row r="214" s="275" customFormat="1" ht="15" customHeight="1"/>
    <row r="215" s="275" customFormat="1" ht="15" customHeight="1"/>
    <row r="216" s="275" customFormat="1" ht="15" customHeight="1"/>
    <row r="217" s="275" customFormat="1" ht="15" customHeight="1"/>
    <row r="218" s="275" customFormat="1" ht="15" customHeight="1"/>
    <row r="219" s="275" customFormat="1" ht="15" customHeight="1"/>
    <row r="220" s="275" customFormat="1" ht="15" customHeight="1"/>
    <row r="221" s="275" customFormat="1" ht="15" customHeight="1"/>
    <row r="222" s="275" customFormat="1" ht="15" customHeight="1"/>
    <row r="223" s="275" customFormat="1" ht="15" customHeight="1"/>
    <row r="224" s="275" customFormat="1" ht="15" customHeight="1"/>
    <row r="225" s="275" customFormat="1" ht="15" customHeight="1"/>
    <row r="226" s="275" customFormat="1" ht="15" customHeight="1"/>
    <row r="227" s="275" customFormat="1" ht="15" customHeight="1"/>
    <row r="228" s="275" customFormat="1" ht="15" customHeight="1"/>
    <row r="229" s="275" customFormat="1" ht="15" customHeight="1"/>
    <row r="230" s="275" customFormat="1" ht="15" customHeight="1"/>
    <row r="231" s="275" customFormat="1" ht="15" customHeight="1"/>
    <row r="232" s="275" customFormat="1" ht="15" customHeight="1"/>
    <row r="233" s="275" customFormat="1" ht="15" customHeight="1"/>
    <row r="234" s="275" customFormat="1" ht="15" customHeight="1"/>
    <row r="235" s="275" customFormat="1" ht="15" customHeight="1"/>
    <row r="236" s="275" customFormat="1" ht="15" customHeight="1"/>
    <row r="237" s="275" customFormat="1" ht="15" customHeight="1"/>
    <row r="238" s="275" customFormat="1" ht="15" customHeight="1"/>
    <row r="239" s="275" customFormat="1" ht="15" customHeight="1"/>
    <row r="240" s="275" customFormat="1" ht="15" customHeight="1"/>
    <row r="241" s="275" customFormat="1" ht="15" customHeight="1"/>
    <row r="242" s="275" customFormat="1" ht="15" customHeight="1"/>
    <row r="243" s="275" customFormat="1" ht="15" customHeight="1"/>
    <row r="244" s="275" customFormat="1" ht="15" customHeight="1"/>
    <row r="245" s="275" customFormat="1" ht="15" customHeight="1"/>
    <row r="246" s="275" customFormat="1" ht="15" customHeight="1"/>
    <row r="247" s="275" customFormat="1" ht="15" customHeight="1"/>
    <row r="248" s="275" customFormat="1" ht="15" customHeight="1"/>
    <row r="249" s="275" customFormat="1" ht="15" customHeight="1"/>
    <row r="250" s="275" customFormat="1" ht="15" customHeight="1"/>
    <row r="251" s="275" customFormat="1" ht="15" customHeight="1"/>
    <row r="252" s="275" customFormat="1" ht="15" customHeight="1"/>
    <row r="253" s="275" customFormat="1" ht="15" customHeight="1"/>
    <row r="254" s="275" customFormat="1" ht="15" customHeight="1"/>
    <row r="255" s="275" customFormat="1" ht="15" customHeight="1"/>
    <row r="256" s="275" customFormat="1" ht="15" customHeight="1"/>
    <row r="257" s="275" customFormat="1" ht="15" customHeight="1"/>
    <row r="258" s="275" customFormat="1" ht="15" customHeight="1"/>
    <row r="259" s="275" customFormat="1" ht="15" customHeight="1"/>
    <row r="260" s="275" customFormat="1" ht="15" customHeight="1"/>
    <row r="261" s="275" customFormat="1" ht="15" customHeight="1"/>
    <row r="262" s="275" customFormat="1" ht="15" customHeight="1"/>
    <row r="263" s="275" customFormat="1" ht="15" customHeight="1"/>
    <row r="264" s="275" customFormat="1" ht="15" customHeight="1"/>
    <row r="265" s="275" customFormat="1" ht="15" customHeight="1"/>
    <row r="266" s="275" customFormat="1" ht="15" customHeight="1"/>
    <row r="267" s="275" customFormat="1" ht="15" customHeight="1"/>
    <row r="268" s="275" customFormat="1" ht="15" customHeight="1"/>
    <row r="269" s="275" customFormat="1" ht="15" customHeight="1"/>
    <row r="270" s="275" customFormat="1" ht="15" customHeight="1"/>
    <row r="271" s="275" customFormat="1" ht="15" customHeight="1"/>
    <row r="272" s="275" customFormat="1" ht="15" customHeight="1"/>
    <row r="273" s="275" customFormat="1" ht="15" customHeight="1"/>
    <row r="274" s="275" customFormat="1" ht="15" customHeight="1"/>
    <row r="275" s="275" customFormat="1" ht="15" customHeight="1"/>
    <row r="276" s="275" customFormat="1" ht="15" customHeight="1"/>
    <row r="277" s="275" customFormat="1" ht="15" customHeight="1"/>
    <row r="278" s="275" customFormat="1" ht="15" customHeight="1"/>
    <row r="279" s="275" customFormat="1" ht="15" customHeight="1"/>
    <row r="280" s="275" customFormat="1" ht="15" customHeight="1"/>
    <row r="281" s="275" customFormat="1" ht="15" customHeight="1"/>
    <row r="282" s="275" customFormat="1" ht="15" customHeight="1"/>
  </sheetData>
  <mergeCells count="2">
    <mergeCell ref="H1:P1"/>
    <mergeCell ref="R1:Y1"/>
  </mergeCells>
  <phoneticPr fontId="3" type="noConversion"/>
  <conditionalFormatting sqref="Z3:Z57">
    <cfRule type="cellIs" dxfId="72" priority="1" stopIfTrue="1" operator="equal">
      <formula>Q3</formula>
    </cfRule>
    <cfRule type="cellIs" dxfId="71" priority="2" stopIfTrue="1" operator="notEqual">
      <formula>Q3</formula>
    </cfRule>
  </conditionalFormatting>
  <conditionalFormatting sqref="BY3:BY57">
    <cfRule type="cellIs" dxfId="70" priority="3" stopIfTrue="1" operator="equal">
      <formula>T3</formula>
    </cfRule>
    <cfRule type="cellIs" dxfId="69" priority="4" stopIfTrue="1" operator="notEqual">
      <formula>T3</formula>
    </cfRule>
  </conditionalFormatting>
  <conditionalFormatting sqref="CL49:CL57 CL3:CL45">
    <cfRule type="cellIs" dxfId="68" priority="5" stopIfTrue="1" operator="equal">
      <formula>BY3</formula>
    </cfRule>
    <cfRule type="cellIs" dxfId="67" priority="6" stopIfTrue="1" operator="notEqual">
      <formula>BY3</formula>
    </cfRule>
  </conditionalFormatting>
  <conditionalFormatting sqref="F72:L72 H60:AG60">
    <cfRule type="cellIs" dxfId="66" priority="7" stopIfTrue="1" operator="equal">
      <formula>0</formula>
    </cfRule>
    <cfRule type="cellIs" dxfId="65" priority="8" stopIfTrue="1" operator="notEqual">
      <formula>0</formula>
    </cfRule>
  </conditionalFormatting>
  <conditionalFormatting sqref="BK49:BK57 BC49:BC57 AR49:AR57 BQ49:BQ57 BX49:BX57 BQ3:BQ45 AR3:AR45 BC3:BC45 BK3:BK45 BX3:BX45 AG3:AG57 AL3:AL57">
    <cfRule type="cellIs" dxfId="64" priority="9" stopIfTrue="1" operator="equal">
      <formula>0</formula>
    </cfRule>
    <cfRule type="cellIs" dxfId="63" priority="10" stopIfTrue="1" operator="notEqual">
      <formula>0</formula>
    </cfRule>
  </conditionalFormatting>
  <pageMargins left="0.75" right="0.75" top="1" bottom="1" header="0.5" footer="0.5"/>
  <pageSetup paperSize="9" orientation="portrait" verticalDpi="0" r:id="rId1"/>
  <headerFooter alignWithMargins="0"/>
</worksheet>
</file>

<file path=xl/worksheets/sheet21.xml><?xml version="1.0" encoding="utf-8"?>
<worksheet xmlns="http://schemas.openxmlformats.org/spreadsheetml/2006/main" xmlns:r="http://schemas.openxmlformats.org/officeDocument/2006/relationships">
  <dimension ref="A1:G352"/>
  <sheetViews>
    <sheetView zoomScale="75" workbookViewId="0">
      <selection sqref="A1:IV65536"/>
    </sheetView>
  </sheetViews>
  <sheetFormatPr defaultColWidth="9.109375" defaultRowHeight="12.6"/>
  <cols>
    <col min="1" max="1" width="46.33203125" style="432" bestFit="1" customWidth="1"/>
    <col min="2" max="2" width="176.5546875" style="433" bestFit="1" customWidth="1"/>
    <col min="3" max="3" width="31" style="155" customWidth="1"/>
    <col min="4" max="4" width="25.109375" style="155" customWidth="1"/>
    <col min="5" max="16384" width="9.109375" style="155"/>
  </cols>
  <sheetData>
    <row r="1" spans="1:7">
      <c r="A1" s="430" t="s">
        <v>1741</v>
      </c>
      <c r="B1" s="431" t="s">
        <v>783</v>
      </c>
    </row>
    <row r="2" spans="1:7" ht="14.25" customHeight="1">
      <c r="A2" s="849" t="s">
        <v>1037</v>
      </c>
      <c r="B2" s="851" t="s">
        <v>784</v>
      </c>
    </row>
    <row r="3" spans="1:7" ht="14.25" customHeight="1">
      <c r="A3" s="850"/>
      <c r="B3" s="852"/>
    </row>
    <row r="4" spans="1:7" ht="14.25" customHeight="1">
      <c r="A4" s="850"/>
      <c r="B4" s="852"/>
    </row>
    <row r="5" spans="1:7">
      <c r="A5" s="434" t="s">
        <v>785</v>
      </c>
      <c r="B5" s="434" t="s">
        <v>783</v>
      </c>
    </row>
    <row r="6" spans="1:7" ht="13.2">
      <c r="A6" s="434" t="s">
        <v>786</v>
      </c>
      <c r="B6" s="435" t="s">
        <v>787</v>
      </c>
      <c r="D6" s="69"/>
      <c r="G6" s="436"/>
    </row>
    <row r="7" spans="1:7" ht="13.2">
      <c r="A7" s="437" t="s">
        <v>788</v>
      </c>
      <c r="B7" s="437"/>
      <c r="D7" s="69"/>
      <c r="G7" s="436"/>
    </row>
    <row r="8" spans="1:7" ht="13.2">
      <c r="A8" s="438" t="s">
        <v>789</v>
      </c>
      <c r="B8" s="438"/>
      <c r="D8" s="69"/>
      <c r="G8" s="436"/>
    </row>
    <row r="9" spans="1:7" ht="13.2">
      <c r="A9" s="438" t="s">
        <v>790</v>
      </c>
      <c r="B9" s="438"/>
      <c r="D9" s="69"/>
      <c r="G9" s="436"/>
    </row>
    <row r="10" spans="1:7" ht="13.2">
      <c r="A10" s="438" t="s">
        <v>791</v>
      </c>
      <c r="B10" s="438"/>
      <c r="D10" s="69"/>
      <c r="G10" s="436"/>
    </row>
    <row r="11" spans="1:7" ht="13.2">
      <c r="A11" s="429" t="s">
        <v>792</v>
      </c>
      <c r="B11" s="432"/>
      <c r="D11" s="69"/>
      <c r="G11" s="436"/>
    </row>
    <row r="12" spans="1:7" ht="13.2">
      <c r="A12" s="429" t="s">
        <v>793</v>
      </c>
      <c r="B12" s="439"/>
      <c r="D12" s="69"/>
      <c r="G12" s="436"/>
    </row>
    <row r="13" spans="1:7" ht="13.2">
      <c r="A13" s="429" t="s">
        <v>794</v>
      </c>
      <c r="D13" s="69"/>
      <c r="G13" s="436"/>
    </row>
    <row r="14" spans="1:7" ht="13.2">
      <c r="A14" s="429" t="s">
        <v>795</v>
      </c>
      <c r="D14" s="69"/>
      <c r="G14" s="436"/>
    </row>
    <row r="15" spans="1:7" ht="13.2">
      <c r="A15" s="429" t="s">
        <v>796</v>
      </c>
      <c r="D15" s="69"/>
      <c r="G15" s="436"/>
    </row>
    <row r="16" spans="1:7" ht="13.2">
      <c r="A16" s="429" t="s">
        <v>797</v>
      </c>
      <c r="D16" s="69"/>
      <c r="G16" s="436"/>
    </row>
    <row r="17" spans="1:7" ht="13.2">
      <c r="A17" s="429" t="s">
        <v>798</v>
      </c>
      <c r="D17" s="69"/>
      <c r="G17" s="436"/>
    </row>
    <row r="18" spans="1:7">
      <c r="A18" s="429" t="s">
        <v>799</v>
      </c>
    </row>
    <row r="19" spans="1:7" ht="14.25" customHeight="1">
      <c r="A19" s="429" t="s">
        <v>800</v>
      </c>
      <c r="B19" s="432"/>
    </row>
    <row r="20" spans="1:7" ht="14.25" customHeight="1">
      <c r="A20" s="429" t="s">
        <v>801</v>
      </c>
      <c r="B20" s="440"/>
    </row>
    <row r="21" spans="1:7" ht="15" customHeight="1">
      <c r="A21" s="429" t="s">
        <v>802</v>
      </c>
    </row>
    <row r="23" spans="1:7">
      <c r="A23" s="434" t="s">
        <v>786</v>
      </c>
      <c r="B23" s="435" t="s">
        <v>1808</v>
      </c>
    </row>
    <row r="24" spans="1:7">
      <c r="A24" s="437" t="s">
        <v>788</v>
      </c>
      <c r="B24" s="437"/>
    </row>
    <row r="25" spans="1:7">
      <c r="A25" s="438" t="s">
        <v>789</v>
      </c>
      <c r="B25" s="438"/>
    </row>
    <row r="26" spans="1:7">
      <c r="A26" s="438" t="s">
        <v>790</v>
      </c>
      <c r="B26" s="438"/>
    </row>
    <row r="27" spans="1:7">
      <c r="A27" s="438" t="s">
        <v>791</v>
      </c>
      <c r="B27" s="438"/>
    </row>
    <row r="28" spans="1:7">
      <c r="A28" s="429" t="s">
        <v>792</v>
      </c>
      <c r="B28" s="432"/>
    </row>
    <row r="29" spans="1:7">
      <c r="A29" s="429" t="s">
        <v>793</v>
      </c>
      <c r="B29" s="439"/>
    </row>
    <row r="30" spans="1:7">
      <c r="A30" s="429" t="s">
        <v>794</v>
      </c>
    </row>
    <row r="31" spans="1:7">
      <c r="A31" s="429" t="s">
        <v>795</v>
      </c>
    </row>
    <row r="32" spans="1:7">
      <c r="A32" s="429" t="s">
        <v>796</v>
      </c>
    </row>
    <row r="33" spans="1:2">
      <c r="A33" s="429" t="s">
        <v>797</v>
      </c>
    </row>
    <row r="34" spans="1:2">
      <c r="A34" s="429" t="s">
        <v>798</v>
      </c>
    </row>
    <row r="35" spans="1:2">
      <c r="A35" s="429" t="s">
        <v>799</v>
      </c>
    </row>
    <row r="36" spans="1:2" ht="14.25" customHeight="1">
      <c r="A36" s="429" t="s">
        <v>800</v>
      </c>
      <c r="B36" s="432"/>
    </row>
    <row r="37" spans="1:2" ht="14.25" customHeight="1">
      <c r="A37" s="429" t="s">
        <v>801</v>
      </c>
      <c r="B37" s="440"/>
    </row>
    <row r="38" spans="1:2" ht="15" customHeight="1">
      <c r="A38" s="429" t="s">
        <v>802</v>
      </c>
    </row>
    <row r="40" spans="1:2">
      <c r="A40" s="434" t="s">
        <v>786</v>
      </c>
      <c r="B40" s="435" t="s">
        <v>803</v>
      </c>
    </row>
    <row r="41" spans="1:2">
      <c r="A41" s="437" t="s">
        <v>788</v>
      </c>
      <c r="B41" s="437"/>
    </row>
    <row r="42" spans="1:2">
      <c r="A42" s="438" t="s">
        <v>789</v>
      </c>
      <c r="B42" s="438"/>
    </row>
    <row r="43" spans="1:2">
      <c r="A43" s="438" t="s">
        <v>790</v>
      </c>
      <c r="B43" s="438"/>
    </row>
    <row r="44" spans="1:2">
      <c r="A44" s="438" t="s">
        <v>791</v>
      </c>
      <c r="B44" s="438"/>
    </row>
    <row r="45" spans="1:2">
      <c r="A45" s="429" t="s">
        <v>792</v>
      </c>
      <c r="B45" s="432"/>
    </row>
    <row r="46" spans="1:2">
      <c r="A46" s="429" t="s">
        <v>793</v>
      </c>
      <c r="B46" s="439"/>
    </row>
    <row r="47" spans="1:2">
      <c r="A47" s="429" t="s">
        <v>794</v>
      </c>
    </row>
    <row r="48" spans="1:2">
      <c r="A48" s="429" t="s">
        <v>795</v>
      </c>
    </row>
    <row r="49" spans="1:2">
      <c r="A49" s="429" t="s">
        <v>796</v>
      </c>
    </row>
    <row r="50" spans="1:2">
      <c r="A50" s="429" t="s">
        <v>797</v>
      </c>
    </row>
    <row r="51" spans="1:2">
      <c r="A51" s="429" t="s">
        <v>798</v>
      </c>
    </row>
    <row r="52" spans="1:2">
      <c r="A52" s="429" t="s">
        <v>799</v>
      </c>
    </row>
    <row r="53" spans="1:2" ht="14.25" customHeight="1">
      <c r="A53" s="429" t="s">
        <v>800</v>
      </c>
      <c r="B53" s="432"/>
    </row>
    <row r="54" spans="1:2" ht="14.25" customHeight="1">
      <c r="A54" s="429" t="s">
        <v>801</v>
      </c>
      <c r="B54" s="440"/>
    </row>
    <row r="55" spans="1:2" ht="15" customHeight="1">
      <c r="A55" s="429" t="s">
        <v>802</v>
      </c>
    </row>
    <row r="57" spans="1:2">
      <c r="A57" s="434" t="s">
        <v>786</v>
      </c>
      <c r="B57" s="435" t="s">
        <v>804</v>
      </c>
    </row>
    <row r="58" spans="1:2">
      <c r="A58" s="437" t="s">
        <v>788</v>
      </c>
      <c r="B58" s="437"/>
    </row>
    <row r="59" spans="1:2">
      <c r="A59" s="438" t="s">
        <v>789</v>
      </c>
      <c r="B59" s="438"/>
    </row>
    <row r="60" spans="1:2">
      <c r="A60" s="438" t="s">
        <v>790</v>
      </c>
      <c r="B60" s="438"/>
    </row>
    <row r="61" spans="1:2">
      <c r="A61" s="438" t="s">
        <v>791</v>
      </c>
      <c r="B61" s="438"/>
    </row>
    <row r="62" spans="1:2">
      <c r="A62" s="429" t="s">
        <v>792</v>
      </c>
      <c r="B62" s="432"/>
    </row>
    <row r="63" spans="1:2">
      <c r="A63" s="429" t="s">
        <v>793</v>
      </c>
      <c r="B63" s="439"/>
    </row>
    <row r="64" spans="1:2">
      <c r="A64" s="429" t="s">
        <v>794</v>
      </c>
    </row>
    <row r="65" spans="1:2">
      <c r="A65" s="429" t="s">
        <v>795</v>
      </c>
    </row>
    <row r="66" spans="1:2">
      <c r="A66" s="429" t="s">
        <v>796</v>
      </c>
    </row>
    <row r="67" spans="1:2">
      <c r="A67" s="429" t="s">
        <v>797</v>
      </c>
    </row>
    <row r="68" spans="1:2">
      <c r="A68" s="429" t="s">
        <v>798</v>
      </c>
    </row>
    <row r="69" spans="1:2">
      <c r="A69" s="429" t="s">
        <v>799</v>
      </c>
    </row>
    <row r="70" spans="1:2" ht="14.25" customHeight="1">
      <c r="A70" s="429" t="s">
        <v>800</v>
      </c>
      <c r="B70" s="432"/>
    </row>
    <row r="71" spans="1:2" ht="14.25" customHeight="1">
      <c r="A71" s="429" t="s">
        <v>801</v>
      </c>
      <c r="B71" s="440"/>
    </row>
    <row r="72" spans="1:2" ht="15" customHeight="1">
      <c r="A72" s="429" t="s">
        <v>802</v>
      </c>
    </row>
    <row r="74" spans="1:2">
      <c r="A74" s="434" t="s">
        <v>786</v>
      </c>
      <c r="B74" s="435" t="s">
        <v>805</v>
      </c>
    </row>
    <row r="75" spans="1:2">
      <c r="A75" s="437" t="s">
        <v>788</v>
      </c>
      <c r="B75" s="437"/>
    </row>
    <row r="76" spans="1:2">
      <c r="A76" s="438" t="s">
        <v>789</v>
      </c>
      <c r="B76" s="438"/>
    </row>
    <row r="77" spans="1:2">
      <c r="A77" s="438" t="s">
        <v>790</v>
      </c>
      <c r="B77" s="438"/>
    </row>
    <row r="78" spans="1:2">
      <c r="A78" s="438" t="s">
        <v>791</v>
      </c>
      <c r="B78" s="438"/>
    </row>
    <row r="79" spans="1:2">
      <c r="A79" s="429" t="s">
        <v>792</v>
      </c>
      <c r="B79" s="432"/>
    </row>
    <row r="80" spans="1:2">
      <c r="A80" s="429" t="s">
        <v>793</v>
      </c>
      <c r="B80" s="439"/>
    </row>
    <row r="81" spans="1:2">
      <c r="A81" s="429" t="s">
        <v>794</v>
      </c>
    </row>
    <row r="82" spans="1:2">
      <c r="A82" s="429" t="s">
        <v>795</v>
      </c>
    </row>
    <row r="83" spans="1:2">
      <c r="A83" s="429" t="s">
        <v>796</v>
      </c>
    </row>
    <row r="84" spans="1:2">
      <c r="A84" s="429" t="s">
        <v>797</v>
      </c>
    </row>
    <row r="85" spans="1:2">
      <c r="A85" s="429" t="s">
        <v>798</v>
      </c>
    </row>
    <row r="86" spans="1:2">
      <c r="A86" s="429" t="s">
        <v>799</v>
      </c>
    </row>
    <row r="87" spans="1:2" ht="14.25" customHeight="1">
      <c r="A87" s="429" t="s">
        <v>800</v>
      </c>
      <c r="B87" s="432"/>
    </row>
    <row r="88" spans="1:2" ht="14.25" customHeight="1">
      <c r="A88" s="429" t="s">
        <v>801</v>
      </c>
      <c r="B88" s="440"/>
    </row>
    <row r="89" spans="1:2" ht="15" customHeight="1">
      <c r="A89" s="429" t="s">
        <v>802</v>
      </c>
    </row>
    <row r="91" spans="1:2">
      <c r="A91" s="434" t="s">
        <v>786</v>
      </c>
      <c r="B91" s="435" t="s">
        <v>806</v>
      </c>
    </row>
    <row r="92" spans="1:2">
      <c r="A92" s="437" t="s">
        <v>788</v>
      </c>
      <c r="B92" s="437"/>
    </row>
    <row r="93" spans="1:2">
      <c r="A93" s="438" t="s">
        <v>789</v>
      </c>
      <c r="B93" s="438"/>
    </row>
    <row r="94" spans="1:2">
      <c r="A94" s="438" t="s">
        <v>790</v>
      </c>
      <c r="B94" s="438"/>
    </row>
    <row r="95" spans="1:2">
      <c r="A95" s="438" t="s">
        <v>791</v>
      </c>
      <c r="B95" s="438"/>
    </row>
    <row r="96" spans="1:2">
      <c r="A96" s="429" t="s">
        <v>792</v>
      </c>
      <c r="B96" s="432"/>
    </row>
    <row r="97" spans="1:2">
      <c r="A97" s="429" t="s">
        <v>793</v>
      </c>
      <c r="B97" s="439"/>
    </row>
    <row r="98" spans="1:2">
      <c r="A98" s="429" t="s">
        <v>794</v>
      </c>
    </row>
    <row r="99" spans="1:2">
      <c r="A99" s="429" t="s">
        <v>795</v>
      </c>
    </row>
    <row r="100" spans="1:2">
      <c r="A100" s="429" t="s">
        <v>796</v>
      </c>
    </row>
    <row r="101" spans="1:2">
      <c r="A101" s="429" t="s">
        <v>797</v>
      </c>
    </row>
    <row r="102" spans="1:2">
      <c r="A102" s="429" t="s">
        <v>798</v>
      </c>
    </row>
    <row r="103" spans="1:2">
      <c r="A103" s="429" t="s">
        <v>799</v>
      </c>
    </row>
    <row r="104" spans="1:2" ht="14.25" customHeight="1">
      <c r="A104" s="429" t="s">
        <v>800</v>
      </c>
      <c r="B104" s="432"/>
    </row>
    <row r="105" spans="1:2" ht="14.25" customHeight="1">
      <c r="A105" s="429" t="s">
        <v>801</v>
      </c>
      <c r="B105" s="440"/>
    </row>
    <row r="106" spans="1:2" ht="15" customHeight="1">
      <c r="A106" s="429" t="s">
        <v>802</v>
      </c>
    </row>
    <row r="108" spans="1:2">
      <c r="A108" s="434" t="s">
        <v>786</v>
      </c>
      <c r="B108" s="435" t="s">
        <v>807</v>
      </c>
    </row>
    <row r="109" spans="1:2">
      <c r="A109" s="437" t="s">
        <v>788</v>
      </c>
      <c r="B109" s="437"/>
    </row>
    <row r="110" spans="1:2">
      <c r="A110" s="438" t="s">
        <v>789</v>
      </c>
      <c r="B110" s="438"/>
    </row>
    <row r="111" spans="1:2">
      <c r="A111" s="438" t="s">
        <v>790</v>
      </c>
      <c r="B111" s="438"/>
    </row>
    <row r="112" spans="1:2">
      <c r="A112" s="438" t="s">
        <v>791</v>
      </c>
      <c r="B112" s="438"/>
    </row>
    <row r="113" spans="1:2">
      <c r="A113" s="429" t="s">
        <v>792</v>
      </c>
      <c r="B113" s="432"/>
    </row>
    <row r="114" spans="1:2">
      <c r="A114" s="429" t="s">
        <v>793</v>
      </c>
      <c r="B114" s="439"/>
    </row>
    <row r="115" spans="1:2">
      <c r="A115" s="429" t="s">
        <v>794</v>
      </c>
    </row>
    <row r="116" spans="1:2">
      <c r="A116" s="429" t="s">
        <v>795</v>
      </c>
    </row>
    <row r="117" spans="1:2">
      <c r="A117" s="429" t="s">
        <v>796</v>
      </c>
    </row>
    <row r="118" spans="1:2">
      <c r="A118" s="429" t="s">
        <v>797</v>
      </c>
    </row>
    <row r="119" spans="1:2">
      <c r="A119" s="429" t="s">
        <v>798</v>
      </c>
    </row>
    <row r="120" spans="1:2">
      <c r="A120" s="429" t="s">
        <v>799</v>
      </c>
    </row>
    <row r="121" spans="1:2" ht="14.25" customHeight="1">
      <c r="A121" s="429" t="s">
        <v>800</v>
      </c>
      <c r="B121" s="432"/>
    </row>
    <row r="122" spans="1:2" ht="14.25" customHeight="1">
      <c r="A122" s="429" t="s">
        <v>801</v>
      </c>
      <c r="B122" s="440"/>
    </row>
    <row r="123" spans="1:2" ht="15" customHeight="1">
      <c r="A123" s="429" t="s">
        <v>802</v>
      </c>
    </row>
    <row r="125" spans="1:2">
      <c r="A125" s="434" t="s">
        <v>786</v>
      </c>
      <c r="B125" s="435" t="s">
        <v>808</v>
      </c>
    </row>
    <row r="126" spans="1:2">
      <c r="A126" s="437" t="s">
        <v>788</v>
      </c>
      <c r="B126" s="437"/>
    </row>
    <row r="127" spans="1:2">
      <c r="A127" s="438" t="s">
        <v>789</v>
      </c>
      <c r="B127" s="438"/>
    </row>
    <row r="128" spans="1:2">
      <c r="A128" s="438" t="s">
        <v>790</v>
      </c>
      <c r="B128" s="438"/>
    </row>
    <row r="129" spans="1:2">
      <c r="A129" s="438" t="s">
        <v>791</v>
      </c>
      <c r="B129" s="438"/>
    </row>
    <row r="130" spans="1:2">
      <c r="A130" s="429" t="s">
        <v>792</v>
      </c>
      <c r="B130" s="432"/>
    </row>
    <row r="131" spans="1:2">
      <c r="A131" s="429" t="s">
        <v>793</v>
      </c>
      <c r="B131" s="439"/>
    </row>
    <row r="132" spans="1:2">
      <c r="A132" s="429" t="s">
        <v>794</v>
      </c>
    </row>
    <row r="133" spans="1:2">
      <c r="A133" s="429" t="s">
        <v>795</v>
      </c>
    </row>
    <row r="134" spans="1:2">
      <c r="A134" s="429" t="s">
        <v>796</v>
      </c>
    </row>
    <row r="135" spans="1:2">
      <c r="A135" s="429" t="s">
        <v>797</v>
      </c>
    </row>
    <row r="136" spans="1:2">
      <c r="A136" s="429" t="s">
        <v>798</v>
      </c>
    </row>
    <row r="137" spans="1:2">
      <c r="A137" s="429" t="s">
        <v>799</v>
      </c>
    </row>
    <row r="138" spans="1:2" ht="14.25" customHeight="1">
      <c r="A138" s="429" t="s">
        <v>800</v>
      </c>
      <c r="B138" s="432"/>
    </row>
    <row r="139" spans="1:2" ht="14.25" customHeight="1">
      <c r="A139" s="429" t="s">
        <v>801</v>
      </c>
      <c r="B139" s="440"/>
    </row>
    <row r="140" spans="1:2" ht="15" customHeight="1">
      <c r="A140" s="429" t="s">
        <v>802</v>
      </c>
    </row>
    <row r="142" spans="1:2">
      <c r="A142" s="434" t="s">
        <v>786</v>
      </c>
      <c r="B142" s="435" t="s">
        <v>809</v>
      </c>
    </row>
    <row r="143" spans="1:2">
      <c r="A143" s="437" t="s">
        <v>788</v>
      </c>
      <c r="B143" s="437"/>
    </row>
    <row r="144" spans="1:2">
      <c r="A144" s="438" t="s">
        <v>789</v>
      </c>
      <c r="B144" s="438"/>
    </row>
    <row r="145" spans="1:2">
      <c r="A145" s="438" t="s">
        <v>790</v>
      </c>
      <c r="B145" s="438"/>
    </row>
    <row r="146" spans="1:2">
      <c r="A146" s="438" t="s">
        <v>791</v>
      </c>
      <c r="B146" s="438"/>
    </row>
    <row r="147" spans="1:2">
      <c r="A147" s="429" t="s">
        <v>792</v>
      </c>
      <c r="B147" s="432"/>
    </row>
    <row r="148" spans="1:2">
      <c r="A148" s="429" t="s">
        <v>793</v>
      </c>
      <c r="B148" s="439"/>
    </row>
    <row r="149" spans="1:2">
      <c r="A149" s="429" t="s">
        <v>794</v>
      </c>
    </row>
    <row r="150" spans="1:2">
      <c r="A150" s="429" t="s">
        <v>795</v>
      </c>
    </row>
    <row r="151" spans="1:2">
      <c r="A151" s="429" t="s">
        <v>796</v>
      </c>
    </row>
    <row r="152" spans="1:2">
      <c r="A152" s="429" t="s">
        <v>797</v>
      </c>
    </row>
    <row r="153" spans="1:2">
      <c r="A153" s="429" t="s">
        <v>798</v>
      </c>
    </row>
    <row r="154" spans="1:2">
      <c r="A154" s="429" t="s">
        <v>799</v>
      </c>
    </row>
    <row r="155" spans="1:2" ht="14.25" customHeight="1">
      <c r="A155" s="429" t="s">
        <v>800</v>
      </c>
      <c r="B155" s="432"/>
    </row>
    <row r="156" spans="1:2" ht="14.25" customHeight="1">
      <c r="A156" s="429" t="s">
        <v>801</v>
      </c>
      <c r="B156" s="440"/>
    </row>
    <row r="157" spans="1:2" ht="15" customHeight="1">
      <c r="A157" s="429" t="s">
        <v>802</v>
      </c>
    </row>
    <row r="159" spans="1:2">
      <c r="A159" s="434" t="s">
        <v>786</v>
      </c>
      <c r="B159" s="435" t="s">
        <v>810</v>
      </c>
    </row>
    <row r="160" spans="1:2">
      <c r="A160" s="437" t="s">
        <v>788</v>
      </c>
      <c r="B160" s="437"/>
    </row>
    <row r="161" spans="1:2">
      <c r="A161" s="438" t="s">
        <v>789</v>
      </c>
      <c r="B161" s="438"/>
    </row>
    <row r="162" spans="1:2">
      <c r="A162" s="438" t="s">
        <v>790</v>
      </c>
      <c r="B162" s="438"/>
    </row>
    <row r="163" spans="1:2">
      <c r="A163" s="438" t="s">
        <v>791</v>
      </c>
      <c r="B163" s="438"/>
    </row>
    <row r="164" spans="1:2">
      <c r="A164" s="429" t="s">
        <v>792</v>
      </c>
      <c r="B164" s="432"/>
    </row>
    <row r="165" spans="1:2">
      <c r="A165" s="429" t="s">
        <v>793</v>
      </c>
      <c r="B165" s="439"/>
    </row>
    <row r="166" spans="1:2">
      <c r="A166" s="429" t="s">
        <v>794</v>
      </c>
    </row>
    <row r="167" spans="1:2">
      <c r="A167" s="429" t="s">
        <v>795</v>
      </c>
    </row>
    <row r="168" spans="1:2">
      <c r="A168" s="429" t="s">
        <v>796</v>
      </c>
    </row>
    <row r="169" spans="1:2">
      <c r="A169" s="429" t="s">
        <v>797</v>
      </c>
    </row>
    <row r="170" spans="1:2">
      <c r="A170" s="429" t="s">
        <v>798</v>
      </c>
    </row>
    <row r="171" spans="1:2">
      <c r="A171" s="429" t="s">
        <v>799</v>
      </c>
    </row>
    <row r="172" spans="1:2" ht="14.25" customHeight="1">
      <c r="A172" s="429" t="s">
        <v>800</v>
      </c>
      <c r="B172" s="432"/>
    </row>
    <row r="173" spans="1:2" ht="14.25" customHeight="1">
      <c r="A173" s="429" t="s">
        <v>801</v>
      </c>
      <c r="B173" s="440"/>
    </row>
    <row r="174" spans="1:2" ht="15" customHeight="1">
      <c r="A174" s="429" t="s">
        <v>802</v>
      </c>
    </row>
    <row r="177" spans="1:2">
      <c r="A177" s="430" t="s">
        <v>1741</v>
      </c>
      <c r="B177" s="431" t="s">
        <v>783</v>
      </c>
    </row>
    <row r="178" spans="1:2" ht="14.25" customHeight="1">
      <c r="A178" s="849" t="s">
        <v>1042</v>
      </c>
      <c r="B178" s="851" t="s">
        <v>811</v>
      </c>
    </row>
    <row r="179" spans="1:2" ht="14.25" customHeight="1">
      <c r="A179" s="850"/>
      <c r="B179" s="852"/>
    </row>
    <row r="180" spans="1:2" ht="14.25" customHeight="1">
      <c r="A180" s="850"/>
      <c r="B180" s="852"/>
    </row>
    <row r="181" spans="1:2">
      <c r="A181" s="434" t="s">
        <v>785</v>
      </c>
      <c r="B181" s="434" t="s">
        <v>783</v>
      </c>
    </row>
    <row r="182" spans="1:2">
      <c r="A182" s="434" t="s">
        <v>786</v>
      </c>
      <c r="B182" s="435" t="s">
        <v>339</v>
      </c>
    </row>
    <row r="183" spans="1:2">
      <c r="A183" s="437" t="s">
        <v>788</v>
      </c>
      <c r="B183" s="437"/>
    </row>
    <row r="184" spans="1:2">
      <c r="A184" s="438" t="s">
        <v>789</v>
      </c>
      <c r="B184" s="438"/>
    </row>
    <row r="185" spans="1:2">
      <c r="A185" s="438" t="s">
        <v>790</v>
      </c>
      <c r="B185" s="438"/>
    </row>
    <row r="186" spans="1:2">
      <c r="A186" s="438" t="s">
        <v>791</v>
      </c>
      <c r="B186" s="438"/>
    </row>
    <row r="187" spans="1:2">
      <c r="A187" s="429" t="s">
        <v>792</v>
      </c>
      <c r="B187" s="432"/>
    </row>
    <row r="188" spans="1:2">
      <c r="A188" s="429" t="s">
        <v>793</v>
      </c>
      <c r="B188" s="439"/>
    </row>
    <row r="189" spans="1:2">
      <c r="A189" s="429" t="s">
        <v>794</v>
      </c>
    </row>
    <row r="190" spans="1:2">
      <c r="A190" s="429" t="s">
        <v>795</v>
      </c>
    </row>
    <row r="191" spans="1:2">
      <c r="A191" s="429" t="s">
        <v>796</v>
      </c>
    </row>
    <row r="192" spans="1:2">
      <c r="A192" s="429" t="s">
        <v>797</v>
      </c>
    </row>
    <row r="193" spans="1:2">
      <c r="A193" s="429" t="s">
        <v>798</v>
      </c>
    </row>
    <row r="194" spans="1:2">
      <c r="A194" s="429" t="s">
        <v>799</v>
      </c>
    </row>
    <row r="195" spans="1:2" ht="14.25" customHeight="1">
      <c r="A195" s="429" t="s">
        <v>800</v>
      </c>
      <c r="B195" s="432"/>
    </row>
    <row r="196" spans="1:2" ht="14.25" customHeight="1">
      <c r="A196" s="429" t="s">
        <v>801</v>
      </c>
      <c r="B196" s="440"/>
    </row>
    <row r="197" spans="1:2" ht="15" customHeight="1">
      <c r="A197" s="429" t="s">
        <v>802</v>
      </c>
    </row>
    <row r="198" spans="1:2" ht="15" customHeight="1">
      <c r="A198" s="429"/>
    </row>
    <row r="200" spans="1:2">
      <c r="A200" s="430" t="s">
        <v>1741</v>
      </c>
      <c r="B200" s="431" t="s">
        <v>783</v>
      </c>
    </row>
    <row r="201" spans="1:2">
      <c r="A201" s="849" t="s">
        <v>1045</v>
      </c>
      <c r="B201" s="851" t="s">
        <v>784</v>
      </c>
    </row>
    <row r="202" spans="1:2">
      <c r="A202" s="850"/>
      <c r="B202" s="852"/>
    </row>
    <row r="203" spans="1:2">
      <c r="A203" s="850"/>
      <c r="B203" s="852"/>
    </row>
    <row r="204" spans="1:2">
      <c r="A204" s="434" t="s">
        <v>785</v>
      </c>
      <c r="B204" s="434" t="s">
        <v>783</v>
      </c>
    </row>
    <row r="205" spans="1:2">
      <c r="A205" s="434" t="s">
        <v>786</v>
      </c>
      <c r="B205" s="434" t="s">
        <v>1802</v>
      </c>
    </row>
    <row r="206" spans="1:2">
      <c r="A206" s="437" t="s">
        <v>788</v>
      </c>
      <c r="B206" s="437"/>
    </row>
    <row r="207" spans="1:2">
      <c r="A207" s="438" t="s">
        <v>789</v>
      </c>
      <c r="B207" s="438"/>
    </row>
    <row r="208" spans="1:2">
      <c r="A208" s="438" t="s">
        <v>790</v>
      </c>
      <c r="B208" s="438"/>
    </row>
    <row r="209" spans="1:2">
      <c r="A209" s="438" t="s">
        <v>791</v>
      </c>
      <c r="B209" s="438"/>
    </row>
    <row r="210" spans="1:2">
      <c r="A210" s="429" t="s">
        <v>792</v>
      </c>
      <c r="B210" s="432"/>
    </row>
    <row r="211" spans="1:2">
      <c r="A211" s="429" t="s">
        <v>793</v>
      </c>
      <c r="B211" s="439"/>
    </row>
    <row r="212" spans="1:2">
      <c r="A212" s="429" t="s">
        <v>794</v>
      </c>
    </row>
    <row r="213" spans="1:2">
      <c r="A213" s="429" t="s">
        <v>795</v>
      </c>
    </row>
    <row r="214" spans="1:2">
      <c r="A214" s="429" t="s">
        <v>796</v>
      </c>
    </row>
    <row r="215" spans="1:2">
      <c r="A215" s="429" t="s">
        <v>797</v>
      </c>
    </row>
    <row r="216" spans="1:2">
      <c r="A216" s="429" t="s">
        <v>798</v>
      </c>
    </row>
    <row r="217" spans="1:2">
      <c r="A217" s="429" t="s">
        <v>799</v>
      </c>
    </row>
    <row r="218" spans="1:2">
      <c r="A218" s="429" t="s">
        <v>800</v>
      </c>
      <c r="B218" s="432"/>
    </row>
    <row r="219" spans="1:2">
      <c r="A219" s="429" t="s">
        <v>801</v>
      </c>
      <c r="B219" s="440"/>
    </row>
    <row r="220" spans="1:2" ht="25.2">
      <c r="A220" s="429" t="s">
        <v>802</v>
      </c>
    </row>
    <row r="221" spans="1:2">
      <c r="A221" s="429"/>
    </row>
    <row r="223" spans="1:2">
      <c r="A223" s="430" t="s">
        <v>1741</v>
      </c>
      <c r="B223" s="431" t="s">
        <v>783</v>
      </c>
    </row>
    <row r="224" spans="1:2" ht="12.75" customHeight="1">
      <c r="A224" s="849" t="s">
        <v>1043</v>
      </c>
      <c r="B224" s="851" t="s">
        <v>812</v>
      </c>
    </row>
    <row r="225" spans="1:2">
      <c r="A225" s="849"/>
      <c r="B225" s="851"/>
    </row>
    <row r="226" spans="1:2">
      <c r="A226" s="849"/>
      <c r="B226" s="851"/>
    </row>
    <row r="227" spans="1:2">
      <c r="A227" s="434" t="s">
        <v>785</v>
      </c>
      <c r="B227" s="434" t="s">
        <v>783</v>
      </c>
    </row>
    <row r="228" spans="1:2">
      <c r="A228" s="434" t="s">
        <v>786</v>
      </c>
      <c r="B228" s="434" t="s">
        <v>787</v>
      </c>
    </row>
    <row r="229" spans="1:2">
      <c r="A229" s="437" t="s">
        <v>788</v>
      </c>
      <c r="B229" s="437"/>
    </row>
    <row r="230" spans="1:2">
      <c r="A230" s="438" t="s">
        <v>789</v>
      </c>
      <c r="B230" s="438"/>
    </row>
    <row r="231" spans="1:2">
      <c r="A231" s="438" t="s">
        <v>790</v>
      </c>
      <c r="B231" s="438"/>
    </row>
    <row r="232" spans="1:2">
      <c r="A232" s="438" t="s">
        <v>791</v>
      </c>
      <c r="B232" s="438"/>
    </row>
    <row r="233" spans="1:2">
      <c r="A233" s="429" t="s">
        <v>792</v>
      </c>
      <c r="B233" s="432"/>
    </row>
    <row r="234" spans="1:2">
      <c r="A234" s="429" t="s">
        <v>793</v>
      </c>
      <c r="B234" s="439"/>
    </row>
    <row r="235" spans="1:2">
      <c r="A235" s="429" t="s">
        <v>794</v>
      </c>
    </row>
    <row r="236" spans="1:2">
      <c r="A236" s="429" t="s">
        <v>795</v>
      </c>
    </row>
    <row r="237" spans="1:2">
      <c r="A237" s="429" t="s">
        <v>796</v>
      </c>
    </row>
    <row r="238" spans="1:2">
      <c r="A238" s="429" t="s">
        <v>797</v>
      </c>
    </row>
    <row r="239" spans="1:2">
      <c r="A239" s="429" t="s">
        <v>798</v>
      </c>
    </row>
    <row r="240" spans="1:2">
      <c r="A240" s="429" t="s">
        <v>799</v>
      </c>
    </row>
    <row r="241" spans="1:3">
      <c r="A241" s="429" t="s">
        <v>800</v>
      </c>
      <c r="B241" s="432"/>
    </row>
    <row r="242" spans="1:3">
      <c r="A242" s="429" t="s">
        <v>801</v>
      </c>
      <c r="B242" s="440"/>
    </row>
    <row r="243" spans="1:3" ht="25.2">
      <c r="A243" s="429" t="s">
        <v>802</v>
      </c>
    </row>
    <row r="244" spans="1:3">
      <c r="A244" s="434" t="s">
        <v>786</v>
      </c>
      <c r="B244" s="435" t="s">
        <v>813</v>
      </c>
      <c r="C244" s="155">
        <v>1072</v>
      </c>
    </row>
    <row r="245" spans="1:3">
      <c r="A245" s="437" t="s">
        <v>788</v>
      </c>
      <c r="B245" s="437"/>
    </row>
    <row r="246" spans="1:3">
      <c r="A246" s="438" t="s">
        <v>789</v>
      </c>
      <c r="B246" s="438"/>
    </row>
    <row r="247" spans="1:3">
      <c r="A247" s="438" t="s">
        <v>790</v>
      </c>
      <c r="B247" s="438"/>
    </row>
    <row r="248" spans="1:3">
      <c r="A248" s="438" t="s">
        <v>791</v>
      </c>
      <c r="B248" s="438"/>
    </row>
    <row r="249" spans="1:3">
      <c r="A249" s="429" t="s">
        <v>792</v>
      </c>
      <c r="B249" s="432"/>
    </row>
    <row r="250" spans="1:3">
      <c r="A250" s="429" t="s">
        <v>793</v>
      </c>
      <c r="B250" s="439"/>
    </row>
    <row r="251" spans="1:3">
      <c r="A251" s="429" t="s">
        <v>794</v>
      </c>
    </row>
    <row r="252" spans="1:3">
      <c r="A252" s="429" t="s">
        <v>795</v>
      </c>
    </row>
    <row r="253" spans="1:3">
      <c r="A253" s="429" t="s">
        <v>796</v>
      </c>
    </row>
    <row r="254" spans="1:3">
      <c r="A254" s="429" t="s">
        <v>797</v>
      </c>
    </row>
    <row r="255" spans="1:3">
      <c r="A255" s="429" t="s">
        <v>798</v>
      </c>
    </row>
    <row r="256" spans="1:3">
      <c r="A256" s="429" t="s">
        <v>799</v>
      </c>
    </row>
    <row r="257" spans="1:2">
      <c r="A257" s="429" t="s">
        <v>800</v>
      </c>
      <c r="B257" s="432"/>
    </row>
    <row r="258" spans="1:2">
      <c r="A258" s="429" t="s">
        <v>801</v>
      </c>
      <c r="B258" s="440"/>
    </row>
    <row r="259" spans="1:2" ht="25.2">
      <c r="A259" s="429" t="s">
        <v>802</v>
      </c>
    </row>
    <row r="260" spans="1:2">
      <c r="A260" s="434" t="s">
        <v>786</v>
      </c>
      <c r="B260" s="435" t="s">
        <v>814</v>
      </c>
    </row>
    <row r="261" spans="1:2">
      <c r="A261" s="437" t="s">
        <v>788</v>
      </c>
      <c r="B261" s="437"/>
    </row>
    <row r="262" spans="1:2">
      <c r="A262" s="438" t="s">
        <v>789</v>
      </c>
      <c r="B262" s="438"/>
    </row>
    <row r="263" spans="1:2">
      <c r="A263" s="438" t="s">
        <v>790</v>
      </c>
      <c r="B263" s="438"/>
    </row>
    <row r="264" spans="1:2">
      <c r="A264" s="438" t="s">
        <v>791</v>
      </c>
      <c r="B264" s="438"/>
    </row>
    <row r="265" spans="1:2">
      <c r="A265" s="429" t="s">
        <v>792</v>
      </c>
      <c r="B265" s="432"/>
    </row>
    <row r="266" spans="1:2">
      <c r="A266" s="429" t="s">
        <v>793</v>
      </c>
      <c r="B266" s="439"/>
    </row>
    <row r="267" spans="1:2">
      <c r="A267" s="429" t="s">
        <v>794</v>
      </c>
    </row>
    <row r="268" spans="1:2">
      <c r="A268" s="429" t="s">
        <v>795</v>
      </c>
    </row>
    <row r="269" spans="1:2">
      <c r="A269" s="429" t="s">
        <v>796</v>
      </c>
    </row>
    <row r="270" spans="1:2">
      <c r="A270" s="429" t="s">
        <v>797</v>
      </c>
    </row>
    <row r="271" spans="1:2">
      <c r="A271" s="429" t="s">
        <v>798</v>
      </c>
    </row>
    <row r="272" spans="1:2">
      <c r="A272" s="429" t="s">
        <v>799</v>
      </c>
    </row>
    <row r="273" spans="1:2" ht="14.25" customHeight="1">
      <c r="A273" s="429" t="s">
        <v>800</v>
      </c>
      <c r="B273" s="432"/>
    </row>
    <row r="274" spans="1:2" ht="14.25" customHeight="1">
      <c r="A274" s="429" t="s">
        <v>801</v>
      </c>
      <c r="B274" s="440"/>
    </row>
    <row r="275" spans="1:2" ht="15" customHeight="1">
      <c r="A275" s="429" t="s">
        <v>802</v>
      </c>
    </row>
    <row r="277" spans="1:2">
      <c r="A277" s="434" t="s">
        <v>786</v>
      </c>
      <c r="B277" s="435" t="s">
        <v>815</v>
      </c>
    </row>
    <row r="278" spans="1:2">
      <c r="A278" s="437" t="s">
        <v>788</v>
      </c>
      <c r="B278" s="437"/>
    </row>
    <row r="279" spans="1:2">
      <c r="A279" s="438" t="s">
        <v>789</v>
      </c>
      <c r="B279" s="438"/>
    </row>
    <row r="280" spans="1:2">
      <c r="A280" s="438" t="s">
        <v>790</v>
      </c>
      <c r="B280" s="438"/>
    </row>
    <row r="281" spans="1:2">
      <c r="A281" s="438" t="s">
        <v>791</v>
      </c>
      <c r="B281" s="438"/>
    </row>
    <row r="282" spans="1:2">
      <c r="A282" s="429" t="s">
        <v>792</v>
      </c>
      <c r="B282" s="432"/>
    </row>
    <row r="283" spans="1:2">
      <c r="A283" s="429" t="s">
        <v>793</v>
      </c>
      <c r="B283" s="439"/>
    </row>
    <row r="284" spans="1:2">
      <c r="A284" s="429" t="s">
        <v>794</v>
      </c>
    </row>
    <row r="285" spans="1:2">
      <c r="A285" s="429" t="s">
        <v>795</v>
      </c>
    </row>
    <row r="286" spans="1:2">
      <c r="A286" s="429" t="s">
        <v>796</v>
      </c>
    </row>
    <row r="287" spans="1:2">
      <c r="A287" s="429" t="s">
        <v>797</v>
      </c>
    </row>
    <row r="288" spans="1:2">
      <c r="A288" s="429" t="s">
        <v>798</v>
      </c>
    </row>
    <row r="289" spans="1:2">
      <c r="A289" s="429" t="s">
        <v>799</v>
      </c>
    </row>
    <row r="290" spans="1:2" ht="14.25" customHeight="1">
      <c r="A290" s="429" t="s">
        <v>800</v>
      </c>
      <c r="B290" s="432"/>
    </row>
    <row r="291" spans="1:2" ht="14.25" customHeight="1">
      <c r="A291" s="429" t="s">
        <v>801</v>
      </c>
      <c r="B291" s="440"/>
    </row>
    <row r="292" spans="1:2" ht="15" customHeight="1">
      <c r="A292" s="429" t="s">
        <v>802</v>
      </c>
    </row>
    <row r="294" spans="1:2">
      <c r="A294" s="430" t="s">
        <v>1741</v>
      </c>
      <c r="B294" s="431" t="s">
        <v>783</v>
      </c>
    </row>
    <row r="295" spans="1:2" ht="12.75" customHeight="1">
      <c r="A295" s="849" t="s">
        <v>1044</v>
      </c>
      <c r="B295" s="851" t="s">
        <v>1697</v>
      </c>
    </row>
    <row r="296" spans="1:2">
      <c r="A296" s="849"/>
      <c r="B296" s="851"/>
    </row>
    <row r="297" spans="1:2">
      <c r="A297" s="849"/>
      <c r="B297" s="851"/>
    </row>
    <row r="298" spans="1:2">
      <c r="A298" s="434" t="s">
        <v>785</v>
      </c>
      <c r="B298" s="434" t="s">
        <v>783</v>
      </c>
    </row>
    <row r="299" spans="1:2">
      <c r="A299" s="434" t="s">
        <v>786</v>
      </c>
      <c r="B299" s="434" t="s">
        <v>1698</v>
      </c>
    </row>
    <row r="300" spans="1:2">
      <c r="A300" s="437" t="s">
        <v>788</v>
      </c>
      <c r="B300" s="437"/>
    </row>
    <row r="301" spans="1:2">
      <c r="A301" s="438" t="s">
        <v>789</v>
      </c>
      <c r="B301" s="438"/>
    </row>
    <row r="302" spans="1:2">
      <c r="A302" s="438" t="s">
        <v>790</v>
      </c>
      <c r="B302" s="438"/>
    </row>
    <row r="303" spans="1:2">
      <c r="A303" s="438" t="s">
        <v>791</v>
      </c>
      <c r="B303" s="438"/>
    </row>
    <row r="304" spans="1:2">
      <c r="A304" s="429" t="s">
        <v>792</v>
      </c>
      <c r="B304" s="432"/>
    </row>
    <row r="305" spans="1:2">
      <c r="A305" s="429" t="s">
        <v>793</v>
      </c>
      <c r="B305" s="439"/>
    </row>
    <row r="306" spans="1:2">
      <c r="A306" s="429" t="s">
        <v>794</v>
      </c>
    </row>
    <row r="307" spans="1:2">
      <c r="A307" s="429" t="s">
        <v>795</v>
      </c>
    </row>
    <row r="308" spans="1:2">
      <c r="A308" s="429" t="s">
        <v>796</v>
      </c>
    </row>
    <row r="309" spans="1:2">
      <c r="A309" s="429" t="s">
        <v>797</v>
      </c>
    </row>
    <row r="310" spans="1:2">
      <c r="A310" s="429" t="s">
        <v>798</v>
      </c>
    </row>
    <row r="311" spans="1:2">
      <c r="A311" s="429" t="s">
        <v>799</v>
      </c>
    </row>
    <row r="312" spans="1:2">
      <c r="A312" s="429" t="s">
        <v>800</v>
      </c>
      <c r="B312" s="432"/>
    </row>
    <row r="313" spans="1:2">
      <c r="A313" s="429" t="s">
        <v>801</v>
      </c>
      <c r="B313" s="440"/>
    </row>
    <row r="314" spans="1:2" ht="25.2">
      <c r="A314" s="429" t="s">
        <v>802</v>
      </c>
    </row>
    <row r="315" spans="1:2">
      <c r="A315" s="430" t="s">
        <v>1741</v>
      </c>
      <c r="B315" s="431" t="s">
        <v>783</v>
      </c>
    </row>
    <row r="316" spans="1:2">
      <c r="A316" s="849" t="s">
        <v>1699</v>
      </c>
      <c r="B316" s="851"/>
    </row>
    <row r="317" spans="1:2">
      <c r="A317" s="850"/>
      <c r="B317" s="852"/>
    </row>
    <row r="318" spans="1:2">
      <c r="A318" s="850"/>
      <c r="B318" s="852"/>
    </row>
    <row r="319" spans="1:2">
      <c r="A319" s="434" t="s">
        <v>785</v>
      </c>
      <c r="B319" s="434" t="s">
        <v>783</v>
      </c>
    </row>
    <row r="320" spans="1:2">
      <c r="A320" s="434" t="s">
        <v>786</v>
      </c>
      <c r="B320" s="435" t="s">
        <v>1700</v>
      </c>
    </row>
    <row r="321" spans="1:2">
      <c r="A321" s="437" t="s">
        <v>788</v>
      </c>
      <c r="B321" s="437"/>
    </row>
    <row r="322" spans="1:2">
      <c r="A322" s="438" t="s">
        <v>789</v>
      </c>
      <c r="B322" s="438"/>
    </row>
    <row r="323" spans="1:2">
      <c r="A323" s="438" t="s">
        <v>790</v>
      </c>
      <c r="B323" s="438"/>
    </row>
    <row r="324" spans="1:2">
      <c r="A324" s="438" t="s">
        <v>791</v>
      </c>
      <c r="B324" s="438"/>
    </row>
    <row r="325" spans="1:2">
      <c r="A325" s="429" t="s">
        <v>792</v>
      </c>
      <c r="B325" s="432"/>
    </row>
    <row r="326" spans="1:2">
      <c r="A326" s="429" t="s">
        <v>793</v>
      </c>
      <c r="B326" s="439"/>
    </row>
    <row r="327" spans="1:2">
      <c r="A327" s="429" t="s">
        <v>794</v>
      </c>
    </row>
    <row r="328" spans="1:2">
      <c r="A328" s="429" t="s">
        <v>795</v>
      </c>
    </row>
    <row r="329" spans="1:2">
      <c r="A329" s="429" t="s">
        <v>796</v>
      </c>
    </row>
    <row r="330" spans="1:2">
      <c r="A330" s="429" t="s">
        <v>797</v>
      </c>
    </row>
    <row r="331" spans="1:2">
      <c r="A331" s="429" t="s">
        <v>798</v>
      </c>
    </row>
    <row r="332" spans="1:2">
      <c r="A332" s="429" t="s">
        <v>799</v>
      </c>
    </row>
    <row r="333" spans="1:2">
      <c r="A333" s="429" t="s">
        <v>800</v>
      </c>
      <c r="B333" s="432"/>
    </row>
    <row r="334" spans="1:2">
      <c r="A334" s="429" t="s">
        <v>801</v>
      </c>
      <c r="B334" s="440"/>
    </row>
    <row r="335" spans="1:2" ht="25.2">
      <c r="A335" s="429" t="s">
        <v>802</v>
      </c>
    </row>
    <row r="336" spans="1:2">
      <c r="A336" s="434" t="s">
        <v>785</v>
      </c>
      <c r="B336" s="434" t="s">
        <v>783</v>
      </c>
    </row>
    <row r="337" spans="1:2">
      <c r="A337" s="434" t="s">
        <v>786</v>
      </c>
      <c r="B337" s="435" t="s">
        <v>1701</v>
      </c>
    </row>
    <row r="338" spans="1:2">
      <c r="A338" s="437" t="s">
        <v>788</v>
      </c>
      <c r="B338" s="437"/>
    </row>
    <row r="339" spans="1:2">
      <c r="A339" s="438" t="s">
        <v>789</v>
      </c>
      <c r="B339" s="438"/>
    </row>
    <row r="340" spans="1:2">
      <c r="A340" s="438" t="s">
        <v>790</v>
      </c>
      <c r="B340" s="438"/>
    </row>
    <row r="341" spans="1:2">
      <c r="A341" s="438" t="s">
        <v>791</v>
      </c>
      <c r="B341" s="438"/>
    </row>
    <row r="342" spans="1:2">
      <c r="A342" s="429" t="s">
        <v>792</v>
      </c>
      <c r="B342" s="432"/>
    </row>
    <row r="343" spans="1:2">
      <c r="A343" s="429" t="s">
        <v>793</v>
      </c>
      <c r="B343" s="439"/>
    </row>
    <row r="344" spans="1:2">
      <c r="A344" s="429" t="s">
        <v>794</v>
      </c>
    </row>
    <row r="345" spans="1:2">
      <c r="A345" s="429" t="s">
        <v>795</v>
      </c>
    </row>
    <row r="346" spans="1:2">
      <c r="A346" s="429" t="s">
        <v>796</v>
      </c>
    </row>
    <row r="347" spans="1:2">
      <c r="A347" s="429" t="s">
        <v>797</v>
      </c>
    </row>
    <row r="348" spans="1:2">
      <c r="A348" s="429" t="s">
        <v>798</v>
      </c>
    </row>
    <row r="349" spans="1:2">
      <c r="A349" s="429" t="s">
        <v>799</v>
      </c>
    </row>
    <row r="350" spans="1:2">
      <c r="A350" s="429" t="s">
        <v>800</v>
      </c>
      <c r="B350" s="432"/>
    </row>
    <row r="351" spans="1:2">
      <c r="A351" s="429" t="s">
        <v>801</v>
      </c>
      <c r="B351" s="440"/>
    </row>
    <row r="352" spans="1:2" ht="25.2">
      <c r="A352" s="429" t="s">
        <v>802</v>
      </c>
    </row>
  </sheetData>
  <mergeCells count="12">
    <mergeCell ref="A224:A226"/>
    <mergeCell ref="B224:B226"/>
    <mergeCell ref="A295:A297"/>
    <mergeCell ref="B295:B297"/>
    <mergeCell ref="A316:A318"/>
    <mergeCell ref="B316:B318"/>
    <mergeCell ref="A2:A4"/>
    <mergeCell ref="B2:B4"/>
    <mergeCell ref="A178:A180"/>
    <mergeCell ref="B178:B180"/>
    <mergeCell ref="A201:A203"/>
    <mergeCell ref="B201:B203"/>
  </mergeCells>
  <phoneticPr fontId="3" type="noConversion"/>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dimension ref="A1:DL60"/>
  <sheetViews>
    <sheetView topLeftCell="BY31" zoomScale="75" workbookViewId="0">
      <selection activeCell="CL48" sqref="CL48"/>
    </sheetView>
  </sheetViews>
  <sheetFormatPr defaultColWidth="9.109375" defaultRowHeight="13.2"/>
  <cols>
    <col min="1" max="1" width="9.109375" style="8"/>
    <col min="2" max="2" width="12" style="8" bestFit="1" customWidth="1"/>
    <col min="3" max="3" width="20.33203125" style="8" bestFit="1" customWidth="1"/>
    <col min="4" max="4" width="49.5546875" style="8" customWidth="1"/>
    <col min="5" max="5" width="36.5546875" style="245" customWidth="1"/>
    <col min="6" max="6" width="17.5546875" style="8" customWidth="1"/>
    <col min="7" max="7" width="15.5546875" style="8" customWidth="1"/>
    <col min="8" max="8" width="10" style="8" bestFit="1" customWidth="1"/>
    <col min="9" max="12" width="11" style="8" customWidth="1"/>
    <col min="13" max="16" width="0" style="8" hidden="1" customWidth="1"/>
    <col min="17" max="20" width="9.109375" style="8"/>
    <col min="21" max="25" width="0" style="8" hidden="1" customWidth="1"/>
    <col min="26" max="27" width="9.109375" style="8"/>
    <col min="28" max="29" width="0" style="8" hidden="1" customWidth="1"/>
    <col min="30" max="30" width="9.109375" style="8"/>
    <col min="31" max="32" width="0" style="8" hidden="1" customWidth="1"/>
    <col min="33" max="33" width="10.109375" style="8" customWidth="1"/>
    <col min="34" max="36" width="15.44140625" style="203" customWidth="1"/>
    <col min="37" max="37" width="15.44140625" style="203" hidden="1" customWidth="1"/>
    <col min="38" max="38" width="10.109375" style="8" customWidth="1"/>
    <col min="39" max="39" width="15.44140625" style="203" customWidth="1"/>
    <col min="40" max="43" width="15.44140625" style="203" hidden="1" customWidth="1"/>
    <col min="44" max="44" width="10.109375" style="8" customWidth="1"/>
    <col min="45" max="54" width="15.44140625" style="203" hidden="1" customWidth="1"/>
    <col min="55" max="55" width="10.109375" style="8" hidden="1" customWidth="1"/>
    <col min="56" max="62" width="15.44140625" style="203" hidden="1" customWidth="1"/>
    <col min="63" max="63" width="10.109375" style="8" hidden="1" customWidth="1"/>
    <col min="64" max="68" width="15.44140625" style="203" hidden="1" customWidth="1"/>
    <col min="69" max="69" width="10.109375" style="8" hidden="1" customWidth="1"/>
    <col min="70" max="75" width="15.44140625" style="203" hidden="1" customWidth="1"/>
    <col min="76" max="76" width="10.109375" style="8" hidden="1" customWidth="1"/>
    <col min="77" max="16384" width="9.109375" style="8"/>
  </cols>
  <sheetData>
    <row r="1" spans="1:116" s="13" customFormat="1" ht="13.8" thickBot="1">
      <c r="C1" s="30" t="s">
        <v>1735</v>
      </c>
      <c r="E1" s="211"/>
      <c r="H1" s="833" t="s">
        <v>1736</v>
      </c>
      <c r="I1" s="833"/>
      <c r="J1" s="833"/>
      <c r="K1" s="833"/>
      <c r="L1" s="833"/>
      <c r="M1" s="833"/>
      <c r="N1" s="833"/>
      <c r="O1" s="833"/>
      <c r="P1" s="833"/>
      <c r="Q1" s="31"/>
      <c r="R1" s="834" t="s">
        <v>1737</v>
      </c>
      <c r="S1" s="834"/>
      <c r="T1" s="834"/>
      <c r="U1" s="834"/>
      <c r="V1" s="834"/>
      <c r="W1" s="834"/>
      <c r="X1" s="834"/>
      <c r="Y1" s="834"/>
      <c r="Z1" s="32"/>
      <c r="AA1" s="260"/>
      <c r="AB1" s="260"/>
      <c r="AC1" s="260"/>
      <c r="AD1" s="260"/>
      <c r="AE1" s="260"/>
      <c r="AF1" s="260"/>
      <c r="AG1" s="269"/>
      <c r="AH1" s="201"/>
      <c r="AI1" s="201"/>
      <c r="AJ1" s="201"/>
      <c r="AK1" s="201"/>
      <c r="AL1" s="269"/>
      <c r="AM1" s="201"/>
      <c r="AN1" s="201"/>
      <c r="AO1" s="201"/>
      <c r="AP1" s="201"/>
      <c r="AQ1" s="201"/>
      <c r="AR1" s="269"/>
      <c r="AS1" s="201"/>
      <c r="AT1" s="201"/>
      <c r="AU1" s="201"/>
      <c r="AV1" s="201"/>
      <c r="AW1" s="201"/>
      <c r="AX1" s="201"/>
      <c r="AY1" s="201"/>
      <c r="AZ1" s="201"/>
      <c r="BA1" s="201"/>
      <c r="BB1" s="201"/>
      <c r="BC1" s="269"/>
      <c r="BD1" s="201"/>
      <c r="BE1" s="201"/>
      <c r="BF1" s="201"/>
      <c r="BG1" s="201"/>
      <c r="BH1" s="201"/>
      <c r="BI1" s="201"/>
      <c r="BJ1" s="201"/>
      <c r="BK1" s="269"/>
      <c r="BL1" s="201"/>
      <c r="BM1" s="201"/>
      <c r="BN1" s="201"/>
      <c r="BO1" s="201"/>
      <c r="BP1" s="201"/>
      <c r="BQ1" s="269"/>
      <c r="BR1" s="201" t="s">
        <v>1342</v>
      </c>
      <c r="BS1" s="202"/>
      <c r="BT1" s="202"/>
      <c r="BU1" s="202"/>
      <c r="BV1" s="202"/>
      <c r="BW1" s="202"/>
      <c r="BX1" s="269"/>
      <c r="BY1" s="35"/>
      <c r="BZ1" s="2"/>
      <c r="CA1" s="2"/>
      <c r="CB1" s="2"/>
      <c r="CC1" s="2"/>
      <c r="CD1" s="2"/>
      <c r="CE1" s="1" t="s">
        <v>1735</v>
      </c>
      <c r="CF1" s="2"/>
      <c r="CG1" s="2"/>
      <c r="CH1" s="2"/>
      <c r="CI1" s="2"/>
      <c r="CJ1" s="2"/>
      <c r="CK1" s="2"/>
      <c r="CL1" s="2"/>
      <c r="CM1" s="36"/>
      <c r="CN1" s="36"/>
      <c r="CO1" s="36"/>
      <c r="CP1" s="36"/>
      <c r="CQ1" s="36"/>
      <c r="CR1" s="37" t="s">
        <v>1343</v>
      </c>
      <c r="CS1" s="36"/>
      <c r="CT1" s="36"/>
      <c r="CU1" s="36"/>
      <c r="CV1" s="36"/>
      <c r="CW1" s="36"/>
      <c r="CX1" s="36"/>
      <c r="CY1" s="36"/>
      <c r="CZ1" s="38"/>
      <c r="DA1" s="38"/>
      <c r="DB1" s="38"/>
      <c r="DC1" s="38"/>
      <c r="DD1" s="38"/>
      <c r="DE1" s="38"/>
      <c r="DF1" s="39" t="s">
        <v>1738</v>
      </c>
      <c r="DG1" s="38"/>
      <c r="DH1" s="38"/>
      <c r="DI1" s="38"/>
      <c r="DJ1" s="38"/>
      <c r="DK1" s="38"/>
      <c r="DL1" s="38"/>
    </row>
    <row r="2" spans="1:116" s="396" customFormat="1" ht="72.75" customHeight="1" thickBot="1">
      <c r="A2" s="376" t="s">
        <v>1739</v>
      </c>
      <c r="B2" s="377" t="s">
        <v>346</v>
      </c>
      <c r="C2" s="378" t="s">
        <v>1740</v>
      </c>
      <c r="D2" s="379" t="s">
        <v>1741</v>
      </c>
      <c r="E2" s="379" t="s">
        <v>1319</v>
      </c>
      <c r="F2" s="379" t="s">
        <v>1320</v>
      </c>
      <c r="G2" s="380" t="s">
        <v>1788</v>
      </c>
      <c r="H2" s="378" t="s">
        <v>1321</v>
      </c>
      <c r="I2" s="379" t="s">
        <v>1789</v>
      </c>
      <c r="J2" s="379" t="s">
        <v>1322</v>
      </c>
      <c r="K2" s="379" t="s">
        <v>1581</v>
      </c>
      <c r="L2" s="379" t="s">
        <v>1582</v>
      </c>
      <c r="M2" s="379" t="s">
        <v>1590</v>
      </c>
      <c r="N2" s="379" t="s">
        <v>1573</v>
      </c>
      <c r="O2" s="379" t="s">
        <v>1591</v>
      </c>
      <c r="P2" s="379" t="s">
        <v>1743</v>
      </c>
      <c r="Q2" s="381" t="s">
        <v>1323</v>
      </c>
      <c r="R2" s="382" t="s">
        <v>1324</v>
      </c>
      <c r="S2" s="382" t="s">
        <v>1325</v>
      </c>
      <c r="T2" s="382" t="s">
        <v>1583</v>
      </c>
      <c r="U2" s="382" t="s">
        <v>1584</v>
      </c>
      <c r="V2" s="382" t="s">
        <v>1585</v>
      </c>
      <c r="W2" s="382" t="s">
        <v>2024</v>
      </c>
      <c r="X2" s="382" t="s">
        <v>1586</v>
      </c>
      <c r="Y2" s="382" t="s">
        <v>1587</v>
      </c>
      <c r="Z2" s="383" t="s">
        <v>1323</v>
      </c>
      <c r="AA2" s="384" t="s">
        <v>1916</v>
      </c>
      <c r="AB2" s="385" t="s">
        <v>1340</v>
      </c>
      <c r="AC2" s="385" t="s">
        <v>1588</v>
      </c>
      <c r="AD2" s="385" t="s">
        <v>493</v>
      </c>
      <c r="AE2" s="385" t="s">
        <v>550</v>
      </c>
      <c r="AF2" s="385" t="s">
        <v>1589</v>
      </c>
      <c r="AG2" s="386" t="s">
        <v>1781</v>
      </c>
      <c r="AH2" s="397" t="s">
        <v>1746</v>
      </c>
      <c r="AI2" s="397" t="s">
        <v>1744</v>
      </c>
      <c r="AJ2" s="397" t="s">
        <v>1777</v>
      </c>
      <c r="AK2" s="397" t="s">
        <v>1755</v>
      </c>
      <c r="AL2" s="386" t="s">
        <v>1780</v>
      </c>
      <c r="AM2" s="397" t="s">
        <v>1770</v>
      </c>
      <c r="AN2" s="397" t="s">
        <v>1764</v>
      </c>
      <c r="AO2" s="397" t="s">
        <v>1767</v>
      </c>
      <c r="AP2" s="397" t="s">
        <v>1773</v>
      </c>
      <c r="AQ2" s="397" t="s">
        <v>1769</v>
      </c>
      <c r="AR2" s="386" t="s">
        <v>1782</v>
      </c>
      <c r="AS2" s="397" t="s">
        <v>1756</v>
      </c>
      <c r="AT2" s="397" t="s">
        <v>1757</v>
      </c>
      <c r="AU2" s="397" t="s">
        <v>1758</v>
      </c>
      <c r="AV2" s="397" t="s">
        <v>1759</v>
      </c>
      <c r="AW2" s="397" t="s">
        <v>1760</v>
      </c>
      <c r="AX2" s="397" t="s">
        <v>1761</v>
      </c>
      <c r="AY2" s="397" t="s">
        <v>1762</v>
      </c>
      <c r="AZ2" s="397" t="s">
        <v>1763</v>
      </c>
      <c r="BA2" s="397" t="s">
        <v>1778</v>
      </c>
      <c r="BB2" s="397" t="s">
        <v>1779</v>
      </c>
      <c r="BC2" s="386" t="s">
        <v>1783</v>
      </c>
      <c r="BD2" s="397" t="s">
        <v>1747</v>
      </c>
      <c r="BE2" s="397" t="s">
        <v>1749</v>
      </c>
      <c r="BF2" s="397" t="s">
        <v>1751</v>
      </c>
      <c r="BG2" s="397" t="s">
        <v>1753</v>
      </c>
      <c r="BH2" s="397" t="s">
        <v>1748</v>
      </c>
      <c r="BI2" s="397" t="s">
        <v>1750</v>
      </c>
      <c r="BJ2" s="397" t="s">
        <v>1752</v>
      </c>
      <c r="BK2" s="386" t="s">
        <v>1784</v>
      </c>
      <c r="BL2" s="397" t="s">
        <v>1754</v>
      </c>
      <c r="BM2" s="397" t="s">
        <v>1745</v>
      </c>
      <c r="BN2" s="397" t="s">
        <v>643</v>
      </c>
      <c r="BO2" s="397" t="s">
        <v>1776</v>
      </c>
      <c r="BP2" s="397" t="s">
        <v>1775</v>
      </c>
      <c r="BQ2" s="386" t="s">
        <v>1785</v>
      </c>
      <c r="BR2" s="397" t="s">
        <v>1765</v>
      </c>
      <c r="BS2" s="397" t="s">
        <v>1771</v>
      </c>
      <c r="BT2" s="397" t="s">
        <v>1766</v>
      </c>
      <c r="BU2" s="397" t="s">
        <v>1772</v>
      </c>
      <c r="BV2" s="397" t="s">
        <v>1768</v>
      </c>
      <c r="BW2" s="397" t="s">
        <v>1774</v>
      </c>
      <c r="BX2" s="386" t="s">
        <v>1786</v>
      </c>
      <c r="BY2" s="398" t="s">
        <v>1787</v>
      </c>
      <c r="BZ2" s="399" t="s">
        <v>1326</v>
      </c>
      <c r="CA2" s="399" t="s">
        <v>1327</v>
      </c>
      <c r="CB2" s="399" t="s">
        <v>1328</v>
      </c>
      <c r="CC2" s="399" t="s">
        <v>1329</v>
      </c>
      <c r="CD2" s="399" t="s">
        <v>1330</v>
      </c>
      <c r="CE2" s="399" t="s">
        <v>1331</v>
      </c>
      <c r="CF2" s="399" t="s">
        <v>1332</v>
      </c>
      <c r="CG2" s="399" t="s">
        <v>1333</v>
      </c>
      <c r="CH2" s="399" t="s">
        <v>1334</v>
      </c>
      <c r="CI2" s="399" t="s">
        <v>1335</v>
      </c>
      <c r="CJ2" s="399" t="s">
        <v>1336</v>
      </c>
      <c r="CK2" s="399" t="s">
        <v>1337</v>
      </c>
      <c r="CL2" s="400" t="s">
        <v>1323</v>
      </c>
      <c r="CM2" s="401" t="s">
        <v>1326</v>
      </c>
      <c r="CN2" s="401" t="s">
        <v>1327</v>
      </c>
      <c r="CO2" s="401" t="s">
        <v>1328</v>
      </c>
      <c r="CP2" s="401" t="s">
        <v>1329</v>
      </c>
      <c r="CQ2" s="401" t="s">
        <v>1330</v>
      </c>
      <c r="CR2" s="401" t="s">
        <v>1331</v>
      </c>
      <c r="CS2" s="401" t="s">
        <v>1332</v>
      </c>
      <c r="CT2" s="401" t="s">
        <v>1333</v>
      </c>
      <c r="CU2" s="401" t="s">
        <v>1334</v>
      </c>
      <c r="CV2" s="401" t="s">
        <v>1335</v>
      </c>
      <c r="CW2" s="401" t="s">
        <v>1336</v>
      </c>
      <c r="CX2" s="401" t="s">
        <v>1337</v>
      </c>
      <c r="CY2" s="402" t="s">
        <v>1323</v>
      </c>
      <c r="CZ2" s="403" t="s">
        <v>1326</v>
      </c>
      <c r="DA2" s="404" t="s">
        <v>1327</v>
      </c>
      <c r="DB2" s="404" t="s">
        <v>1328</v>
      </c>
      <c r="DC2" s="404" t="s">
        <v>1329</v>
      </c>
      <c r="DD2" s="404" t="s">
        <v>1330</v>
      </c>
      <c r="DE2" s="404" t="s">
        <v>1331</v>
      </c>
      <c r="DF2" s="404" t="s">
        <v>1332</v>
      </c>
      <c r="DG2" s="404" t="s">
        <v>1333</v>
      </c>
      <c r="DH2" s="404" t="s">
        <v>1334</v>
      </c>
      <c r="DI2" s="404" t="s">
        <v>1335</v>
      </c>
      <c r="DJ2" s="404" t="s">
        <v>1336</v>
      </c>
      <c r="DK2" s="404" t="s">
        <v>1337</v>
      </c>
      <c r="DL2" s="405" t="s">
        <v>1323</v>
      </c>
    </row>
    <row r="3" spans="1:116" s="221" customFormat="1" ht="52.8">
      <c r="A3" s="212"/>
      <c r="B3" s="213" t="s">
        <v>577</v>
      </c>
      <c r="C3" s="214" t="s">
        <v>981</v>
      </c>
      <c r="D3" s="214" t="s">
        <v>1650</v>
      </c>
      <c r="E3" s="215" t="s">
        <v>95</v>
      </c>
      <c r="F3" s="216" t="s">
        <v>1357</v>
      </c>
      <c r="G3" s="214" t="s">
        <v>96</v>
      </c>
      <c r="H3" s="217">
        <v>5490</v>
      </c>
      <c r="I3" s="218"/>
      <c r="J3" s="218">
        <v>0</v>
      </c>
      <c r="K3" s="218"/>
      <c r="L3" s="218"/>
      <c r="M3" s="218"/>
      <c r="N3" s="218"/>
      <c r="O3" s="218"/>
      <c r="P3" s="218"/>
      <c r="Q3" s="219">
        <f t="shared" ref="Q3:Q43" si="0">SUM(H3:P3)</f>
        <v>5490</v>
      </c>
      <c r="R3" s="217"/>
      <c r="S3" s="218"/>
      <c r="T3" s="218">
        <v>5490</v>
      </c>
      <c r="U3" s="218"/>
      <c r="V3" s="218"/>
      <c r="W3" s="218"/>
      <c r="X3" s="218"/>
      <c r="Y3" s="218"/>
      <c r="Z3" s="213">
        <f t="shared" ref="Z3:Z43" si="1">SUM(R3:Y3)</f>
        <v>5490</v>
      </c>
      <c r="AA3" s="218">
        <v>1150</v>
      </c>
      <c r="AB3" s="218"/>
      <c r="AC3" s="218"/>
      <c r="AD3" s="218">
        <v>4340</v>
      </c>
      <c r="AE3" s="218"/>
      <c r="AF3" s="218"/>
      <c r="AG3" s="213">
        <f>T3-SUM(AA3:AF3)</f>
        <v>0</v>
      </c>
      <c r="AH3" s="220"/>
      <c r="AI3" s="220"/>
      <c r="AJ3" s="220">
        <f>AA3</f>
        <v>1150</v>
      </c>
      <c r="AK3" s="220"/>
      <c r="AL3" s="213">
        <f>AA3-SUM(AH3:AK3)</f>
        <v>0</v>
      </c>
      <c r="AM3" s="220">
        <f>AD3</f>
        <v>4340</v>
      </c>
      <c r="AN3" s="220"/>
      <c r="AO3" s="220"/>
      <c r="AP3" s="220"/>
      <c r="AQ3" s="220"/>
      <c r="AR3" s="213">
        <f>AD3-SUM(AM3:AQ3)</f>
        <v>0</v>
      </c>
      <c r="AS3" s="220"/>
      <c r="AT3" s="220"/>
      <c r="AU3" s="220"/>
      <c r="AV3" s="220"/>
      <c r="AW3" s="220"/>
      <c r="AX3" s="220"/>
      <c r="AY3" s="220"/>
      <c r="AZ3" s="220"/>
      <c r="BA3" s="220"/>
      <c r="BB3" s="220"/>
      <c r="BC3" s="213">
        <f>AB3-SUM(AS3:BB3)</f>
        <v>0</v>
      </c>
      <c r="BD3" s="220"/>
      <c r="BE3" s="220"/>
      <c r="BF3" s="220"/>
      <c r="BG3" s="220"/>
      <c r="BH3" s="220"/>
      <c r="BI3" s="220"/>
      <c r="BJ3" s="220"/>
      <c r="BK3" s="213">
        <f>AF3-SUM(BD3:BJ3)</f>
        <v>0</v>
      </c>
      <c r="BL3" s="220"/>
      <c r="BM3" s="220"/>
      <c r="BN3" s="220"/>
      <c r="BO3" s="220"/>
      <c r="BP3" s="220"/>
      <c r="BQ3" s="213">
        <f>AE3-SUM(BL3:BP3)</f>
        <v>0</v>
      </c>
      <c r="BR3" s="220"/>
      <c r="BS3" s="220"/>
      <c r="BT3" s="220"/>
      <c r="BU3" s="220"/>
      <c r="BV3" s="220"/>
      <c r="BW3" s="220"/>
      <c r="BX3" s="212">
        <f>AC3-SUM(BR3:BW3)</f>
        <v>0</v>
      </c>
      <c r="BY3" s="213">
        <f>SUM(AH3:AK3,AM3:AQ3,AS3:BB3,BD3:BJ3,BL3:BP3,BR3:BW3)</f>
        <v>5490</v>
      </c>
      <c r="BZ3" s="218"/>
      <c r="CA3" s="218"/>
      <c r="CB3" s="218"/>
      <c r="CC3" s="218"/>
      <c r="CD3" s="218"/>
      <c r="CE3" s="218"/>
      <c r="CF3" s="218"/>
      <c r="CG3" s="218"/>
      <c r="CH3" s="218"/>
      <c r="CI3" s="218"/>
      <c r="CJ3" s="218"/>
      <c r="CK3" s="218"/>
      <c r="CL3" s="48">
        <f>SUM(BZ3:CK3)</f>
        <v>0</v>
      </c>
      <c r="CM3" s="218"/>
      <c r="CN3" s="218"/>
      <c r="CO3" s="218"/>
      <c r="CP3" s="218"/>
      <c r="CQ3" s="218"/>
      <c r="CR3" s="218"/>
      <c r="CS3" s="218"/>
      <c r="CT3" s="218"/>
      <c r="CU3" s="218"/>
      <c r="CV3" s="218"/>
      <c r="CW3" s="218"/>
      <c r="CX3" s="218"/>
      <c r="CY3" s="219">
        <f t="shared" ref="CY3:CY42" si="2">SUM(CM3:CX3)</f>
        <v>0</v>
      </c>
      <c r="CZ3" s="217"/>
      <c r="DA3" s="218"/>
      <c r="DB3" s="218"/>
      <c r="DC3" s="218"/>
      <c r="DD3" s="218"/>
      <c r="DE3" s="218"/>
      <c r="DF3" s="218"/>
      <c r="DG3" s="218"/>
      <c r="DH3" s="218"/>
      <c r="DI3" s="218"/>
      <c r="DJ3" s="218"/>
      <c r="DK3" s="218"/>
      <c r="DL3" s="219">
        <f t="shared" ref="DL3:DL42" si="3">SUM(CZ3:DK3)</f>
        <v>0</v>
      </c>
    </row>
    <row r="4" spans="1:116" s="221" customFormat="1" ht="26.4">
      <c r="A4" s="222"/>
      <c r="B4" s="223" t="s">
        <v>577</v>
      </c>
      <c r="C4" s="224" t="s">
        <v>981</v>
      </c>
      <c r="D4" s="224" t="s">
        <v>1650</v>
      </c>
      <c r="E4" s="225" t="s">
        <v>1876</v>
      </c>
      <c r="F4" s="226" t="s">
        <v>1357</v>
      </c>
      <c r="G4" s="224" t="s">
        <v>96</v>
      </c>
      <c r="H4" s="227">
        <v>40</v>
      </c>
      <c r="I4" s="228"/>
      <c r="J4" s="228"/>
      <c r="K4" s="228"/>
      <c r="L4" s="228"/>
      <c r="M4" s="228"/>
      <c r="N4" s="228"/>
      <c r="O4" s="228"/>
      <c r="P4" s="228"/>
      <c r="Q4" s="229">
        <f t="shared" si="0"/>
        <v>40</v>
      </c>
      <c r="R4" s="227"/>
      <c r="S4" s="228"/>
      <c r="T4" s="228">
        <v>40</v>
      </c>
      <c r="U4" s="228"/>
      <c r="V4" s="228"/>
      <c r="W4" s="228"/>
      <c r="X4" s="228"/>
      <c r="Y4" s="228"/>
      <c r="Z4" s="223">
        <f t="shared" si="1"/>
        <v>40</v>
      </c>
      <c r="AA4" s="228">
        <v>40</v>
      </c>
      <c r="AB4" s="228"/>
      <c r="AC4" s="228"/>
      <c r="AD4" s="228"/>
      <c r="AE4" s="228"/>
      <c r="AF4" s="228"/>
      <c r="AG4" s="223">
        <f t="shared" ref="AG4:AG43" si="4">T4-SUM(AA4:AF4)</f>
        <v>0</v>
      </c>
      <c r="AH4" s="230"/>
      <c r="AI4" s="230"/>
      <c r="AJ4" s="230">
        <f t="shared" ref="AJ4:AJ10" si="5">AA4</f>
        <v>40</v>
      </c>
      <c r="AK4" s="230"/>
      <c r="AL4" s="223">
        <f t="shared" ref="AL4:AL43" si="6">AA4-SUM(AH4:AK4)</f>
        <v>0</v>
      </c>
      <c r="AM4" s="230">
        <f t="shared" ref="AM4:AM10" si="7">AD4</f>
        <v>0</v>
      </c>
      <c r="AN4" s="230"/>
      <c r="AO4" s="230"/>
      <c r="AP4" s="230"/>
      <c r="AQ4" s="230"/>
      <c r="AR4" s="223">
        <f t="shared" ref="AR4:AR43" si="8">AD4-SUM(AM4:AQ4)</f>
        <v>0</v>
      </c>
      <c r="AS4" s="230"/>
      <c r="AT4" s="230"/>
      <c r="AU4" s="230"/>
      <c r="AV4" s="230"/>
      <c r="AW4" s="230"/>
      <c r="AX4" s="230"/>
      <c r="AY4" s="230"/>
      <c r="AZ4" s="230"/>
      <c r="BA4" s="230"/>
      <c r="BB4" s="230"/>
      <c r="BC4" s="223">
        <f t="shared" ref="BC4:BC43" si="9">AB4-SUM(AS4:BB4)</f>
        <v>0</v>
      </c>
      <c r="BD4" s="230"/>
      <c r="BE4" s="230"/>
      <c r="BF4" s="230"/>
      <c r="BG4" s="230"/>
      <c r="BH4" s="230"/>
      <c r="BI4" s="230"/>
      <c r="BJ4" s="230"/>
      <c r="BK4" s="223">
        <f t="shared" ref="BK4:BK43" si="10">AF4-SUM(BD4:BJ4)</f>
        <v>0</v>
      </c>
      <c r="BL4" s="230"/>
      <c r="BM4" s="230"/>
      <c r="BN4" s="230"/>
      <c r="BO4" s="230"/>
      <c r="BP4" s="230"/>
      <c r="BQ4" s="223">
        <f t="shared" ref="BQ4:BQ43" si="11">AE4-SUM(BL4:BP4)</f>
        <v>0</v>
      </c>
      <c r="BR4" s="230"/>
      <c r="BS4" s="230"/>
      <c r="BT4" s="230"/>
      <c r="BU4" s="230"/>
      <c r="BV4" s="230"/>
      <c r="BW4" s="230"/>
      <c r="BX4" s="222">
        <f t="shared" ref="BX4:BX43" si="12">AC4-SUM(BR4:BW4)</f>
        <v>0</v>
      </c>
      <c r="BY4" s="49">
        <f t="shared" ref="BY4:BY43" si="13">SUM(AH4:AK4,AM4:AQ4,AS4:BB4,BD4:BJ4,BL4:BP4,BR4:BW4)</f>
        <v>40</v>
      </c>
      <c r="BZ4" s="228"/>
      <c r="CA4" s="228"/>
      <c r="CB4" s="228"/>
      <c r="CC4" s="228"/>
      <c r="CD4" s="228"/>
      <c r="CE4" s="228"/>
      <c r="CF4" s="228"/>
      <c r="CG4" s="228"/>
      <c r="CH4" s="228"/>
      <c r="CI4" s="228"/>
      <c r="CJ4" s="228"/>
      <c r="CK4" s="228"/>
      <c r="CL4" s="49">
        <f t="shared" ref="CL4:CL43" si="14">SUM(BZ4:CK4)</f>
        <v>0</v>
      </c>
      <c r="CM4" s="228"/>
      <c r="CN4" s="228"/>
      <c r="CO4" s="228"/>
      <c r="CP4" s="228"/>
      <c r="CQ4" s="228"/>
      <c r="CR4" s="228"/>
      <c r="CS4" s="228"/>
      <c r="CT4" s="228"/>
      <c r="CU4" s="228"/>
      <c r="CV4" s="228"/>
      <c r="CW4" s="228"/>
      <c r="CX4" s="228"/>
      <c r="CY4" s="229">
        <f t="shared" si="2"/>
        <v>0</v>
      </c>
      <c r="CZ4" s="227"/>
      <c r="DA4" s="228"/>
      <c r="DB4" s="228"/>
      <c r="DC4" s="228"/>
      <c r="DD4" s="228"/>
      <c r="DE4" s="228"/>
      <c r="DF4" s="228"/>
      <c r="DG4" s="228"/>
      <c r="DH4" s="228"/>
      <c r="DI4" s="228"/>
      <c r="DJ4" s="228"/>
      <c r="DK4" s="228"/>
      <c r="DL4" s="229">
        <f t="shared" si="3"/>
        <v>0</v>
      </c>
    </row>
    <row r="5" spans="1:116" s="221" customFormat="1" ht="16.5" customHeight="1">
      <c r="A5" s="222"/>
      <c r="B5" s="223" t="s">
        <v>577</v>
      </c>
      <c r="C5" s="224" t="s">
        <v>981</v>
      </c>
      <c r="D5" s="224" t="s">
        <v>1650</v>
      </c>
      <c r="E5" s="225" t="s">
        <v>97</v>
      </c>
      <c r="F5" s="226" t="s">
        <v>1357</v>
      </c>
      <c r="G5" s="224" t="s">
        <v>96</v>
      </c>
      <c r="H5" s="227">
        <v>120</v>
      </c>
      <c r="I5" s="228"/>
      <c r="J5" s="228"/>
      <c r="K5" s="228"/>
      <c r="L5" s="228"/>
      <c r="M5" s="228"/>
      <c r="N5" s="228"/>
      <c r="O5" s="228"/>
      <c r="P5" s="228"/>
      <c r="Q5" s="229">
        <f t="shared" si="0"/>
        <v>120</v>
      </c>
      <c r="R5" s="227"/>
      <c r="S5" s="228"/>
      <c r="T5" s="228">
        <v>120</v>
      </c>
      <c r="U5" s="228"/>
      <c r="V5" s="228"/>
      <c r="W5" s="228"/>
      <c r="X5" s="228"/>
      <c r="Y5" s="228"/>
      <c r="Z5" s="223">
        <f t="shared" si="1"/>
        <v>120</v>
      </c>
      <c r="AA5" s="228">
        <v>120</v>
      </c>
      <c r="AB5" s="228"/>
      <c r="AC5" s="228"/>
      <c r="AD5" s="228"/>
      <c r="AE5" s="228"/>
      <c r="AF5" s="228"/>
      <c r="AG5" s="223">
        <f t="shared" si="4"/>
        <v>0</v>
      </c>
      <c r="AH5" s="230"/>
      <c r="AI5" s="230"/>
      <c r="AJ5" s="230">
        <f t="shared" si="5"/>
        <v>120</v>
      </c>
      <c r="AK5" s="230"/>
      <c r="AL5" s="223">
        <f t="shared" si="6"/>
        <v>0</v>
      </c>
      <c r="AM5" s="230">
        <f t="shared" si="7"/>
        <v>0</v>
      </c>
      <c r="AN5" s="230"/>
      <c r="AO5" s="230"/>
      <c r="AP5" s="230"/>
      <c r="AQ5" s="230"/>
      <c r="AR5" s="223">
        <f t="shared" si="8"/>
        <v>0</v>
      </c>
      <c r="AS5" s="230"/>
      <c r="AT5" s="230"/>
      <c r="AU5" s="230"/>
      <c r="AV5" s="230"/>
      <c r="AW5" s="230"/>
      <c r="AX5" s="230"/>
      <c r="AY5" s="230"/>
      <c r="AZ5" s="230"/>
      <c r="BA5" s="230"/>
      <c r="BB5" s="230"/>
      <c r="BC5" s="223">
        <f t="shared" si="9"/>
        <v>0</v>
      </c>
      <c r="BD5" s="230"/>
      <c r="BE5" s="230"/>
      <c r="BF5" s="230"/>
      <c r="BG5" s="230"/>
      <c r="BH5" s="230"/>
      <c r="BI5" s="230"/>
      <c r="BJ5" s="230"/>
      <c r="BK5" s="223">
        <f t="shared" si="10"/>
        <v>0</v>
      </c>
      <c r="BL5" s="230"/>
      <c r="BM5" s="230"/>
      <c r="BN5" s="230"/>
      <c r="BO5" s="230"/>
      <c r="BP5" s="230"/>
      <c r="BQ5" s="223">
        <f t="shared" si="11"/>
        <v>0</v>
      </c>
      <c r="BR5" s="230"/>
      <c r="BS5" s="230"/>
      <c r="BT5" s="230"/>
      <c r="BU5" s="230"/>
      <c r="BV5" s="230"/>
      <c r="BW5" s="230"/>
      <c r="BX5" s="222">
        <f t="shared" si="12"/>
        <v>0</v>
      </c>
      <c r="BY5" s="49">
        <f t="shared" si="13"/>
        <v>120</v>
      </c>
      <c r="BZ5" s="228"/>
      <c r="CA5" s="228"/>
      <c r="CB5" s="228"/>
      <c r="CC5" s="228"/>
      <c r="CD5" s="228"/>
      <c r="CE5" s="228"/>
      <c r="CF5" s="228"/>
      <c r="CG5" s="228"/>
      <c r="CH5" s="228"/>
      <c r="CI5" s="228"/>
      <c r="CJ5" s="228"/>
      <c r="CK5" s="228"/>
      <c r="CL5" s="49">
        <f t="shared" si="14"/>
        <v>0</v>
      </c>
      <c r="CM5" s="228"/>
      <c r="CN5" s="228"/>
      <c r="CO5" s="228"/>
      <c r="CP5" s="228"/>
      <c r="CQ5" s="228"/>
      <c r="CR5" s="228"/>
      <c r="CS5" s="228"/>
      <c r="CT5" s="228"/>
      <c r="CU5" s="228"/>
      <c r="CV5" s="228"/>
      <c r="CW5" s="228"/>
      <c r="CX5" s="228"/>
      <c r="CY5" s="229">
        <f t="shared" si="2"/>
        <v>0</v>
      </c>
      <c r="CZ5" s="227"/>
      <c r="DA5" s="228"/>
      <c r="DB5" s="228"/>
      <c r="DC5" s="228"/>
      <c r="DD5" s="228"/>
      <c r="DE5" s="228"/>
      <c r="DF5" s="228"/>
      <c r="DG5" s="228"/>
      <c r="DH5" s="228"/>
      <c r="DI5" s="228"/>
      <c r="DJ5" s="228"/>
      <c r="DK5" s="228"/>
      <c r="DL5" s="229">
        <f t="shared" si="3"/>
        <v>0</v>
      </c>
    </row>
    <row r="6" spans="1:116" s="221" customFormat="1">
      <c r="A6" s="222"/>
      <c r="B6" s="223" t="s">
        <v>577</v>
      </c>
      <c r="C6" s="224" t="s">
        <v>981</v>
      </c>
      <c r="D6" s="224" t="s">
        <v>1650</v>
      </c>
      <c r="E6" s="225" t="s">
        <v>98</v>
      </c>
      <c r="F6" s="226" t="s">
        <v>1357</v>
      </c>
      <c r="G6" s="224" t="s">
        <v>96</v>
      </c>
      <c r="H6" s="227">
        <v>120</v>
      </c>
      <c r="I6" s="228"/>
      <c r="J6" s="228"/>
      <c r="K6" s="228"/>
      <c r="L6" s="228"/>
      <c r="M6" s="228"/>
      <c r="N6" s="228"/>
      <c r="O6" s="228"/>
      <c r="P6" s="228"/>
      <c r="Q6" s="229">
        <f t="shared" si="0"/>
        <v>120</v>
      </c>
      <c r="R6" s="227"/>
      <c r="S6" s="228"/>
      <c r="T6" s="228">
        <v>120</v>
      </c>
      <c r="U6" s="228"/>
      <c r="V6" s="228"/>
      <c r="W6" s="228"/>
      <c r="X6" s="228"/>
      <c r="Y6" s="228"/>
      <c r="Z6" s="223">
        <f t="shared" si="1"/>
        <v>120</v>
      </c>
      <c r="AA6" s="228">
        <v>120</v>
      </c>
      <c r="AB6" s="228"/>
      <c r="AC6" s="228"/>
      <c r="AD6" s="228"/>
      <c r="AE6" s="228"/>
      <c r="AF6" s="228"/>
      <c r="AG6" s="223">
        <f t="shared" si="4"/>
        <v>0</v>
      </c>
      <c r="AH6" s="230"/>
      <c r="AI6" s="230"/>
      <c r="AJ6" s="230">
        <f t="shared" si="5"/>
        <v>120</v>
      </c>
      <c r="AK6" s="230"/>
      <c r="AL6" s="223">
        <f t="shared" si="6"/>
        <v>0</v>
      </c>
      <c r="AM6" s="230">
        <f t="shared" si="7"/>
        <v>0</v>
      </c>
      <c r="AN6" s="230"/>
      <c r="AO6" s="230"/>
      <c r="AP6" s="230"/>
      <c r="AQ6" s="230"/>
      <c r="AR6" s="223">
        <f t="shared" si="8"/>
        <v>0</v>
      </c>
      <c r="AS6" s="230"/>
      <c r="AT6" s="230"/>
      <c r="AU6" s="230"/>
      <c r="AV6" s="230"/>
      <c r="AW6" s="230"/>
      <c r="AX6" s="230"/>
      <c r="AY6" s="230"/>
      <c r="AZ6" s="230"/>
      <c r="BA6" s="230"/>
      <c r="BB6" s="230"/>
      <c r="BC6" s="223">
        <f t="shared" si="9"/>
        <v>0</v>
      </c>
      <c r="BD6" s="230"/>
      <c r="BE6" s="230"/>
      <c r="BF6" s="230"/>
      <c r="BG6" s="230"/>
      <c r="BH6" s="230"/>
      <c r="BI6" s="230"/>
      <c r="BJ6" s="230"/>
      <c r="BK6" s="223">
        <f t="shared" si="10"/>
        <v>0</v>
      </c>
      <c r="BL6" s="230"/>
      <c r="BM6" s="230"/>
      <c r="BN6" s="230"/>
      <c r="BO6" s="230"/>
      <c r="BP6" s="230"/>
      <c r="BQ6" s="223">
        <f t="shared" si="11"/>
        <v>0</v>
      </c>
      <c r="BR6" s="230"/>
      <c r="BS6" s="230"/>
      <c r="BT6" s="230"/>
      <c r="BU6" s="230"/>
      <c r="BV6" s="230"/>
      <c r="BW6" s="230"/>
      <c r="BX6" s="222">
        <f t="shared" si="12"/>
        <v>0</v>
      </c>
      <c r="BY6" s="49">
        <f t="shared" si="13"/>
        <v>120</v>
      </c>
      <c r="BZ6" s="228"/>
      <c r="CA6" s="228"/>
      <c r="CB6" s="228"/>
      <c r="CC6" s="228"/>
      <c r="CD6" s="228"/>
      <c r="CE6" s="228"/>
      <c r="CF6" s="228"/>
      <c r="CG6" s="228"/>
      <c r="CH6" s="228"/>
      <c r="CI6" s="228"/>
      <c r="CJ6" s="228"/>
      <c r="CK6" s="228"/>
      <c r="CL6" s="49">
        <f t="shared" si="14"/>
        <v>0</v>
      </c>
      <c r="CM6" s="228"/>
      <c r="CN6" s="228"/>
      <c r="CO6" s="228"/>
      <c r="CP6" s="228"/>
      <c r="CQ6" s="228"/>
      <c r="CR6" s="228"/>
      <c r="CS6" s="228"/>
      <c r="CT6" s="228"/>
      <c r="CU6" s="228"/>
      <c r="CV6" s="228"/>
      <c r="CW6" s="228"/>
      <c r="CX6" s="228"/>
      <c r="CY6" s="229">
        <f t="shared" si="2"/>
        <v>0</v>
      </c>
      <c r="CZ6" s="227"/>
      <c r="DA6" s="228"/>
      <c r="DB6" s="228"/>
      <c r="DC6" s="228"/>
      <c r="DD6" s="228"/>
      <c r="DE6" s="228"/>
      <c r="DF6" s="228"/>
      <c r="DG6" s="228"/>
      <c r="DH6" s="228"/>
      <c r="DI6" s="228"/>
      <c r="DJ6" s="228"/>
      <c r="DK6" s="228"/>
      <c r="DL6" s="229">
        <f t="shared" si="3"/>
        <v>0</v>
      </c>
    </row>
    <row r="7" spans="1:116" s="221" customFormat="1" ht="26.4">
      <c r="A7" s="222"/>
      <c r="B7" s="223" t="s">
        <v>577</v>
      </c>
      <c r="C7" s="224" t="s">
        <v>981</v>
      </c>
      <c r="D7" s="224" t="s">
        <v>1650</v>
      </c>
      <c r="E7" s="225" t="s">
        <v>99</v>
      </c>
      <c r="F7" s="226" t="s">
        <v>1357</v>
      </c>
      <c r="G7" s="224" t="s">
        <v>96</v>
      </c>
      <c r="H7" s="227">
        <v>0</v>
      </c>
      <c r="I7" s="228"/>
      <c r="J7" s="228">
        <v>40</v>
      </c>
      <c r="K7" s="228"/>
      <c r="L7" s="228"/>
      <c r="M7" s="228"/>
      <c r="N7" s="228"/>
      <c r="O7" s="228"/>
      <c r="P7" s="228"/>
      <c r="Q7" s="229">
        <f>SUM(H7:P7)</f>
        <v>40</v>
      </c>
      <c r="R7" s="227"/>
      <c r="S7" s="228"/>
      <c r="T7" s="228">
        <v>40</v>
      </c>
      <c r="U7" s="228"/>
      <c r="V7" s="228"/>
      <c r="W7" s="228"/>
      <c r="X7" s="228"/>
      <c r="Y7" s="228"/>
      <c r="Z7" s="223">
        <f t="shared" si="1"/>
        <v>40</v>
      </c>
      <c r="AA7" s="228">
        <v>40</v>
      </c>
      <c r="AB7" s="228"/>
      <c r="AC7" s="228"/>
      <c r="AD7" s="228"/>
      <c r="AE7" s="228"/>
      <c r="AF7" s="228"/>
      <c r="AG7" s="223">
        <f t="shared" si="4"/>
        <v>0</v>
      </c>
      <c r="AH7" s="230"/>
      <c r="AI7" s="230"/>
      <c r="AJ7" s="230">
        <f t="shared" si="5"/>
        <v>40</v>
      </c>
      <c r="AK7" s="230"/>
      <c r="AL7" s="223">
        <f t="shared" si="6"/>
        <v>0</v>
      </c>
      <c r="AM7" s="230">
        <f t="shared" si="7"/>
        <v>0</v>
      </c>
      <c r="AN7" s="230"/>
      <c r="AO7" s="230"/>
      <c r="AP7" s="230"/>
      <c r="AQ7" s="230"/>
      <c r="AR7" s="223">
        <f t="shared" si="8"/>
        <v>0</v>
      </c>
      <c r="AS7" s="230"/>
      <c r="AT7" s="230"/>
      <c r="AU7" s="230"/>
      <c r="AV7" s="230"/>
      <c r="AW7" s="230"/>
      <c r="AX7" s="230"/>
      <c r="AY7" s="230"/>
      <c r="AZ7" s="230"/>
      <c r="BA7" s="230"/>
      <c r="BB7" s="230"/>
      <c r="BC7" s="223">
        <f t="shared" si="9"/>
        <v>0</v>
      </c>
      <c r="BD7" s="230"/>
      <c r="BE7" s="230"/>
      <c r="BF7" s="230"/>
      <c r="BG7" s="230"/>
      <c r="BH7" s="230"/>
      <c r="BI7" s="230"/>
      <c r="BJ7" s="230"/>
      <c r="BK7" s="223">
        <f t="shared" si="10"/>
        <v>0</v>
      </c>
      <c r="BL7" s="230"/>
      <c r="BM7" s="230"/>
      <c r="BN7" s="230"/>
      <c r="BO7" s="230"/>
      <c r="BP7" s="230"/>
      <c r="BQ7" s="223">
        <f t="shared" si="11"/>
        <v>0</v>
      </c>
      <c r="BR7" s="230"/>
      <c r="BS7" s="230"/>
      <c r="BT7" s="230"/>
      <c r="BU7" s="230"/>
      <c r="BV7" s="230"/>
      <c r="BW7" s="230"/>
      <c r="BX7" s="222">
        <f t="shared" si="12"/>
        <v>0</v>
      </c>
      <c r="BY7" s="49">
        <f t="shared" si="13"/>
        <v>40</v>
      </c>
      <c r="BZ7" s="228"/>
      <c r="CA7" s="228"/>
      <c r="CB7" s="228"/>
      <c r="CC7" s="228"/>
      <c r="CD7" s="228"/>
      <c r="CE7" s="228"/>
      <c r="CF7" s="228"/>
      <c r="CG7" s="228"/>
      <c r="CH7" s="228"/>
      <c r="CI7" s="228"/>
      <c r="CJ7" s="228"/>
      <c r="CK7" s="228"/>
      <c r="CL7" s="49">
        <f t="shared" si="14"/>
        <v>0</v>
      </c>
      <c r="CM7" s="228"/>
      <c r="CN7" s="228"/>
      <c r="CO7" s="228"/>
      <c r="CP7" s="228"/>
      <c r="CQ7" s="228"/>
      <c r="CR7" s="228"/>
      <c r="CS7" s="228"/>
      <c r="CT7" s="228"/>
      <c r="CU7" s="228"/>
      <c r="CV7" s="228"/>
      <c r="CW7" s="228"/>
      <c r="CX7" s="228"/>
      <c r="CY7" s="229">
        <f t="shared" si="2"/>
        <v>0</v>
      </c>
      <c r="CZ7" s="227"/>
      <c r="DA7" s="228"/>
      <c r="DB7" s="228"/>
      <c r="DC7" s="228"/>
      <c r="DD7" s="228"/>
      <c r="DE7" s="228"/>
      <c r="DF7" s="228"/>
      <c r="DG7" s="228"/>
      <c r="DH7" s="228"/>
      <c r="DI7" s="228"/>
      <c r="DJ7" s="228"/>
      <c r="DK7" s="228"/>
      <c r="DL7" s="229">
        <f t="shared" si="3"/>
        <v>0</v>
      </c>
    </row>
    <row r="8" spans="1:116" s="221" customFormat="1">
      <c r="A8" s="222"/>
      <c r="B8" s="223" t="s">
        <v>577</v>
      </c>
      <c r="C8" s="224" t="s">
        <v>981</v>
      </c>
      <c r="D8" s="224" t="s">
        <v>1650</v>
      </c>
      <c r="E8" s="225" t="s">
        <v>100</v>
      </c>
      <c r="F8" s="226" t="s">
        <v>1357</v>
      </c>
      <c r="G8" s="224" t="s">
        <v>101</v>
      </c>
      <c r="H8" s="227">
        <v>40</v>
      </c>
      <c r="I8" s="228"/>
      <c r="J8" s="228"/>
      <c r="K8" s="228"/>
      <c r="L8" s="228"/>
      <c r="M8" s="228"/>
      <c r="N8" s="228"/>
      <c r="O8" s="228"/>
      <c r="P8" s="228"/>
      <c r="Q8" s="229">
        <f t="shared" si="0"/>
        <v>40</v>
      </c>
      <c r="R8" s="227"/>
      <c r="S8" s="228"/>
      <c r="T8" s="228">
        <v>40</v>
      </c>
      <c r="U8" s="228"/>
      <c r="V8" s="228"/>
      <c r="W8" s="228"/>
      <c r="X8" s="228"/>
      <c r="Y8" s="228"/>
      <c r="Z8" s="223">
        <f t="shared" si="1"/>
        <v>40</v>
      </c>
      <c r="AA8" s="228">
        <v>40</v>
      </c>
      <c r="AB8" s="228"/>
      <c r="AC8" s="228"/>
      <c r="AD8" s="228"/>
      <c r="AE8" s="228"/>
      <c r="AF8" s="228"/>
      <c r="AG8" s="223">
        <f t="shared" si="4"/>
        <v>0</v>
      </c>
      <c r="AH8" s="230"/>
      <c r="AI8" s="230"/>
      <c r="AJ8" s="230">
        <f t="shared" si="5"/>
        <v>40</v>
      </c>
      <c r="AK8" s="230"/>
      <c r="AL8" s="223">
        <f t="shared" si="6"/>
        <v>0</v>
      </c>
      <c r="AM8" s="230">
        <f t="shared" si="7"/>
        <v>0</v>
      </c>
      <c r="AN8" s="230"/>
      <c r="AO8" s="230"/>
      <c r="AP8" s="230"/>
      <c r="AQ8" s="230"/>
      <c r="AR8" s="223">
        <f t="shared" si="8"/>
        <v>0</v>
      </c>
      <c r="AS8" s="230"/>
      <c r="AT8" s="230"/>
      <c r="AU8" s="230"/>
      <c r="AV8" s="230"/>
      <c r="AW8" s="230"/>
      <c r="AX8" s="230"/>
      <c r="AY8" s="230"/>
      <c r="AZ8" s="230"/>
      <c r="BA8" s="230"/>
      <c r="BB8" s="230"/>
      <c r="BC8" s="223">
        <f t="shared" si="9"/>
        <v>0</v>
      </c>
      <c r="BD8" s="230"/>
      <c r="BE8" s="230"/>
      <c r="BF8" s="230"/>
      <c r="BG8" s="230"/>
      <c r="BH8" s="230"/>
      <c r="BI8" s="230"/>
      <c r="BJ8" s="230"/>
      <c r="BK8" s="223">
        <f t="shared" si="10"/>
        <v>0</v>
      </c>
      <c r="BL8" s="230"/>
      <c r="BM8" s="230"/>
      <c r="BN8" s="230"/>
      <c r="BO8" s="230"/>
      <c r="BP8" s="230"/>
      <c r="BQ8" s="223">
        <f t="shared" si="11"/>
        <v>0</v>
      </c>
      <c r="BR8" s="230"/>
      <c r="BS8" s="230"/>
      <c r="BT8" s="230"/>
      <c r="BU8" s="230"/>
      <c r="BV8" s="230"/>
      <c r="BW8" s="230"/>
      <c r="BX8" s="222">
        <f t="shared" si="12"/>
        <v>0</v>
      </c>
      <c r="BY8" s="49">
        <f t="shared" si="13"/>
        <v>40</v>
      </c>
      <c r="BZ8" s="228"/>
      <c r="CA8" s="228"/>
      <c r="CB8" s="228"/>
      <c r="CC8" s="228"/>
      <c r="CD8" s="228"/>
      <c r="CE8" s="228"/>
      <c r="CF8" s="228"/>
      <c r="CG8" s="228"/>
      <c r="CH8" s="228"/>
      <c r="CI8" s="228"/>
      <c r="CJ8" s="228"/>
      <c r="CK8" s="228"/>
      <c r="CL8" s="49">
        <f t="shared" si="14"/>
        <v>0</v>
      </c>
      <c r="CM8" s="228"/>
      <c r="CN8" s="228"/>
      <c r="CO8" s="228"/>
      <c r="CP8" s="228"/>
      <c r="CQ8" s="228"/>
      <c r="CR8" s="228"/>
      <c r="CS8" s="228"/>
      <c r="CT8" s="228"/>
      <c r="CU8" s="228"/>
      <c r="CV8" s="228"/>
      <c r="CW8" s="228"/>
      <c r="CX8" s="228"/>
      <c r="CY8" s="229">
        <f t="shared" si="2"/>
        <v>0</v>
      </c>
      <c r="CZ8" s="227"/>
      <c r="DA8" s="228"/>
      <c r="DB8" s="228"/>
      <c r="DC8" s="228"/>
      <c r="DD8" s="228"/>
      <c r="DE8" s="228"/>
      <c r="DF8" s="228"/>
      <c r="DG8" s="228"/>
      <c r="DH8" s="228"/>
      <c r="DI8" s="228"/>
      <c r="DJ8" s="228"/>
      <c r="DK8" s="228"/>
      <c r="DL8" s="229">
        <f t="shared" si="3"/>
        <v>0</v>
      </c>
    </row>
    <row r="9" spans="1:116" s="221" customFormat="1">
      <c r="A9" s="222"/>
      <c r="B9" s="223" t="s">
        <v>577</v>
      </c>
      <c r="C9" s="224" t="s">
        <v>981</v>
      </c>
      <c r="D9" s="224" t="s">
        <v>1650</v>
      </c>
      <c r="E9" s="225" t="s">
        <v>102</v>
      </c>
      <c r="F9" s="226" t="s">
        <v>1357</v>
      </c>
      <c r="G9" s="224" t="s">
        <v>96</v>
      </c>
      <c r="H9" s="227">
        <v>40</v>
      </c>
      <c r="I9" s="228"/>
      <c r="J9" s="228"/>
      <c r="K9" s="228"/>
      <c r="L9" s="228"/>
      <c r="M9" s="228"/>
      <c r="N9" s="228"/>
      <c r="O9" s="228"/>
      <c r="P9" s="228"/>
      <c r="Q9" s="229">
        <f t="shared" si="0"/>
        <v>40</v>
      </c>
      <c r="R9" s="227"/>
      <c r="S9" s="228"/>
      <c r="T9" s="228">
        <v>40</v>
      </c>
      <c r="U9" s="228"/>
      <c r="V9" s="228"/>
      <c r="W9" s="228"/>
      <c r="X9" s="228"/>
      <c r="Y9" s="228"/>
      <c r="Z9" s="223">
        <f t="shared" si="1"/>
        <v>40</v>
      </c>
      <c r="AA9" s="228">
        <v>40</v>
      </c>
      <c r="AB9" s="228"/>
      <c r="AC9" s="228"/>
      <c r="AD9" s="228"/>
      <c r="AE9" s="228"/>
      <c r="AF9" s="228"/>
      <c r="AG9" s="223">
        <f t="shared" si="4"/>
        <v>0</v>
      </c>
      <c r="AH9" s="230"/>
      <c r="AI9" s="230"/>
      <c r="AJ9" s="230">
        <f t="shared" si="5"/>
        <v>40</v>
      </c>
      <c r="AK9" s="230"/>
      <c r="AL9" s="223">
        <f t="shared" si="6"/>
        <v>0</v>
      </c>
      <c r="AM9" s="230">
        <f t="shared" si="7"/>
        <v>0</v>
      </c>
      <c r="AN9" s="230"/>
      <c r="AO9" s="230"/>
      <c r="AP9" s="230"/>
      <c r="AQ9" s="230"/>
      <c r="AR9" s="223">
        <f t="shared" si="8"/>
        <v>0</v>
      </c>
      <c r="AS9" s="230"/>
      <c r="AT9" s="230"/>
      <c r="AU9" s="230"/>
      <c r="AV9" s="230"/>
      <c r="AW9" s="230"/>
      <c r="AX9" s="230"/>
      <c r="AY9" s="230"/>
      <c r="AZ9" s="230"/>
      <c r="BA9" s="230"/>
      <c r="BB9" s="230"/>
      <c r="BC9" s="223">
        <f t="shared" si="9"/>
        <v>0</v>
      </c>
      <c r="BD9" s="230"/>
      <c r="BE9" s="230"/>
      <c r="BF9" s="230"/>
      <c r="BG9" s="230"/>
      <c r="BH9" s="230"/>
      <c r="BI9" s="230"/>
      <c r="BJ9" s="230"/>
      <c r="BK9" s="223">
        <f t="shared" si="10"/>
        <v>0</v>
      </c>
      <c r="BL9" s="230"/>
      <c r="BM9" s="230"/>
      <c r="BN9" s="230"/>
      <c r="BO9" s="230"/>
      <c r="BP9" s="230"/>
      <c r="BQ9" s="223">
        <f t="shared" si="11"/>
        <v>0</v>
      </c>
      <c r="BR9" s="230"/>
      <c r="BS9" s="230"/>
      <c r="BT9" s="230"/>
      <c r="BU9" s="230"/>
      <c r="BV9" s="230"/>
      <c r="BW9" s="230"/>
      <c r="BX9" s="222">
        <f t="shared" si="12"/>
        <v>0</v>
      </c>
      <c r="BY9" s="49">
        <f t="shared" si="13"/>
        <v>40</v>
      </c>
      <c r="BZ9" s="228"/>
      <c r="CA9" s="228"/>
      <c r="CB9" s="228"/>
      <c r="CC9" s="228"/>
      <c r="CD9" s="228"/>
      <c r="CE9" s="228"/>
      <c r="CF9" s="228"/>
      <c r="CG9" s="228"/>
      <c r="CH9" s="228"/>
      <c r="CI9" s="228"/>
      <c r="CJ9" s="228"/>
      <c r="CK9" s="228"/>
      <c r="CL9" s="49">
        <f t="shared" si="14"/>
        <v>0</v>
      </c>
      <c r="CM9" s="228"/>
      <c r="CN9" s="228"/>
      <c r="CO9" s="228"/>
      <c r="CP9" s="228"/>
      <c r="CQ9" s="228"/>
      <c r="CR9" s="228"/>
      <c r="CS9" s="228"/>
      <c r="CT9" s="228"/>
      <c r="CU9" s="228"/>
      <c r="CV9" s="228"/>
      <c r="CW9" s="228"/>
      <c r="CX9" s="228"/>
      <c r="CY9" s="229">
        <f t="shared" si="2"/>
        <v>0</v>
      </c>
      <c r="CZ9" s="227"/>
      <c r="DA9" s="228"/>
      <c r="DB9" s="228"/>
      <c r="DC9" s="228"/>
      <c r="DD9" s="228"/>
      <c r="DE9" s="228"/>
      <c r="DF9" s="228"/>
      <c r="DG9" s="228"/>
      <c r="DH9" s="228"/>
      <c r="DI9" s="228"/>
      <c r="DJ9" s="228"/>
      <c r="DK9" s="228"/>
      <c r="DL9" s="229">
        <f t="shared" si="3"/>
        <v>0</v>
      </c>
    </row>
    <row r="10" spans="1:116" s="221" customFormat="1">
      <c r="A10" s="222"/>
      <c r="B10" s="223" t="s">
        <v>577</v>
      </c>
      <c r="C10" s="224" t="s">
        <v>981</v>
      </c>
      <c r="D10" s="224" t="s">
        <v>1650</v>
      </c>
      <c r="E10" s="225" t="s">
        <v>103</v>
      </c>
      <c r="F10" s="226" t="s">
        <v>1357</v>
      </c>
      <c r="G10" s="224" t="s">
        <v>101</v>
      </c>
      <c r="H10" s="227"/>
      <c r="I10" s="228"/>
      <c r="J10" s="228">
        <v>390</v>
      </c>
      <c r="K10" s="228"/>
      <c r="L10" s="228"/>
      <c r="M10" s="228"/>
      <c r="N10" s="228"/>
      <c r="O10" s="228"/>
      <c r="P10" s="228"/>
      <c r="Q10" s="229">
        <f t="shared" si="0"/>
        <v>390</v>
      </c>
      <c r="R10" s="227"/>
      <c r="S10" s="228"/>
      <c r="T10" s="228">
        <v>390</v>
      </c>
      <c r="U10" s="228"/>
      <c r="V10" s="228"/>
      <c r="W10" s="228"/>
      <c r="X10" s="228"/>
      <c r="Y10" s="228"/>
      <c r="Z10" s="223">
        <f t="shared" si="1"/>
        <v>390</v>
      </c>
      <c r="AA10" s="228">
        <v>390</v>
      </c>
      <c r="AB10" s="228"/>
      <c r="AC10" s="228"/>
      <c r="AD10" s="228"/>
      <c r="AE10" s="228"/>
      <c r="AF10" s="228"/>
      <c r="AG10" s="223">
        <f t="shared" si="4"/>
        <v>0</v>
      </c>
      <c r="AH10" s="230"/>
      <c r="AI10" s="230"/>
      <c r="AJ10" s="230">
        <f t="shared" si="5"/>
        <v>390</v>
      </c>
      <c r="AK10" s="230"/>
      <c r="AL10" s="223">
        <f t="shared" si="6"/>
        <v>0</v>
      </c>
      <c r="AM10" s="230">
        <f t="shared" si="7"/>
        <v>0</v>
      </c>
      <c r="AN10" s="230"/>
      <c r="AO10" s="230"/>
      <c r="AP10" s="230"/>
      <c r="AQ10" s="230"/>
      <c r="AR10" s="223">
        <f t="shared" si="8"/>
        <v>0</v>
      </c>
      <c r="AS10" s="230"/>
      <c r="AT10" s="230"/>
      <c r="AU10" s="230"/>
      <c r="AV10" s="230"/>
      <c r="AW10" s="230"/>
      <c r="AX10" s="230"/>
      <c r="AY10" s="230"/>
      <c r="AZ10" s="230"/>
      <c r="BA10" s="230"/>
      <c r="BB10" s="230"/>
      <c r="BC10" s="223">
        <f t="shared" si="9"/>
        <v>0</v>
      </c>
      <c r="BD10" s="230"/>
      <c r="BE10" s="230"/>
      <c r="BF10" s="230"/>
      <c r="BG10" s="230"/>
      <c r="BH10" s="230"/>
      <c r="BI10" s="230"/>
      <c r="BJ10" s="230"/>
      <c r="BK10" s="223">
        <f t="shared" si="10"/>
        <v>0</v>
      </c>
      <c r="BL10" s="230"/>
      <c r="BM10" s="230"/>
      <c r="BN10" s="230"/>
      <c r="BO10" s="230"/>
      <c r="BP10" s="230"/>
      <c r="BQ10" s="223">
        <f t="shared" si="11"/>
        <v>0</v>
      </c>
      <c r="BR10" s="230"/>
      <c r="BS10" s="230"/>
      <c r="BT10" s="230"/>
      <c r="BU10" s="230"/>
      <c r="BV10" s="230"/>
      <c r="BW10" s="230"/>
      <c r="BX10" s="222">
        <f t="shared" si="12"/>
        <v>0</v>
      </c>
      <c r="BY10" s="49">
        <f t="shared" si="13"/>
        <v>390</v>
      </c>
      <c r="BZ10" s="228"/>
      <c r="CA10" s="228"/>
      <c r="CB10" s="228"/>
      <c r="CC10" s="228"/>
      <c r="CD10" s="228"/>
      <c r="CE10" s="228"/>
      <c r="CF10" s="228"/>
      <c r="CG10" s="228"/>
      <c r="CH10" s="228"/>
      <c r="CI10" s="228"/>
      <c r="CJ10" s="228"/>
      <c r="CK10" s="228"/>
      <c r="CL10" s="49">
        <f t="shared" si="14"/>
        <v>0</v>
      </c>
      <c r="CM10" s="228"/>
      <c r="CN10" s="228"/>
      <c r="CO10" s="228"/>
      <c r="CP10" s="228"/>
      <c r="CQ10" s="228"/>
      <c r="CR10" s="228"/>
      <c r="CS10" s="228"/>
      <c r="CT10" s="228"/>
      <c r="CU10" s="228"/>
      <c r="CV10" s="228"/>
      <c r="CW10" s="228"/>
      <c r="CX10" s="228"/>
      <c r="CY10" s="229">
        <f t="shared" si="2"/>
        <v>0</v>
      </c>
      <c r="CZ10" s="227"/>
      <c r="DA10" s="228"/>
      <c r="DB10" s="228"/>
      <c r="DC10" s="228"/>
      <c r="DD10" s="228"/>
      <c r="DE10" s="228"/>
      <c r="DF10" s="228"/>
      <c r="DG10" s="228"/>
      <c r="DH10" s="228"/>
      <c r="DI10" s="228"/>
      <c r="DJ10" s="228"/>
      <c r="DK10" s="228"/>
      <c r="DL10" s="229">
        <f t="shared" si="3"/>
        <v>0</v>
      </c>
    </row>
    <row r="11" spans="1:116" s="221" customFormat="1">
      <c r="A11" s="222"/>
      <c r="B11" s="223"/>
      <c r="C11" s="231" t="s">
        <v>347</v>
      </c>
      <c r="D11" s="231"/>
      <c r="E11" s="232"/>
      <c r="F11" s="229"/>
      <c r="G11" s="231"/>
      <c r="H11" s="222">
        <f t="shared" ref="H11:P11" si="15">SUM(H3:H10)</f>
        <v>5850</v>
      </c>
      <c r="I11" s="231">
        <f t="shared" si="15"/>
        <v>0</v>
      </c>
      <c r="J11" s="231">
        <f t="shared" si="15"/>
        <v>430</v>
      </c>
      <c r="K11" s="231">
        <f t="shared" si="15"/>
        <v>0</v>
      </c>
      <c r="L11" s="231">
        <f t="shared" si="15"/>
        <v>0</v>
      </c>
      <c r="M11" s="231">
        <f t="shared" si="15"/>
        <v>0</v>
      </c>
      <c r="N11" s="231">
        <f t="shared" si="15"/>
        <v>0</v>
      </c>
      <c r="O11" s="231">
        <f t="shared" si="15"/>
        <v>0</v>
      </c>
      <c r="P11" s="231">
        <f t="shared" si="15"/>
        <v>0</v>
      </c>
      <c r="Q11" s="229">
        <f t="shared" si="0"/>
        <v>6280</v>
      </c>
      <c r="R11" s="222">
        <f t="shared" ref="R11:Y11" si="16">SUM(R3:R10)</f>
        <v>0</v>
      </c>
      <c r="S11" s="231">
        <f t="shared" si="16"/>
        <v>0</v>
      </c>
      <c r="T11" s="231">
        <f t="shared" si="16"/>
        <v>6280</v>
      </c>
      <c r="U11" s="231">
        <f t="shared" si="16"/>
        <v>0</v>
      </c>
      <c r="V11" s="231">
        <f t="shared" si="16"/>
        <v>0</v>
      </c>
      <c r="W11" s="231">
        <f t="shared" si="16"/>
        <v>0</v>
      </c>
      <c r="X11" s="231">
        <f t="shared" si="16"/>
        <v>0</v>
      </c>
      <c r="Y11" s="231">
        <f t="shared" si="16"/>
        <v>0</v>
      </c>
      <c r="Z11" s="223">
        <f t="shared" si="1"/>
        <v>6280</v>
      </c>
      <c r="AA11" s="231">
        <f t="shared" ref="AA11:AF11" si="17">SUM(AA3:AA10)</f>
        <v>1940</v>
      </c>
      <c r="AB11" s="231">
        <f t="shared" si="17"/>
        <v>0</v>
      </c>
      <c r="AC11" s="231">
        <f t="shared" si="17"/>
        <v>0</v>
      </c>
      <c r="AD11" s="231">
        <f t="shared" si="17"/>
        <v>4340</v>
      </c>
      <c r="AE11" s="231">
        <f t="shared" si="17"/>
        <v>0</v>
      </c>
      <c r="AF11" s="231">
        <f t="shared" si="17"/>
        <v>0</v>
      </c>
      <c r="AG11" s="223">
        <f t="shared" si="4"/>
        <v>0</v>
      </c>
      <c r="AH11" s="233">
        <f>SUM(AH3:AH10)</f>
        <v>0</v>
      </c>
      <c r="AI11" s="233">
        <f>SUM(AI3:AI10)</f>
        <v>0</v>
      </c>
      <c r="AJ11" s="233">
        <f>SUM(AJ3:AJ10)</f>
        <v>1940</v>
      </c>
      <c r="AK11" s="233">
        <f>SUM(AK3:AK10)</f>
        <v>0</v>
      </c>
      <c r="AL11" s="223">
        <f t="shared" si="6"/>
        <v>0</v>
      </c>
      <c r="AM11" s="233">
        <f>SUM(AM3:AM10)</f>
        <v>4340</v>
      </c>
      <c r="AN11" s="233">
        <f>SUM(AN3:AN10)</f>
        <v>0</v>
      </c>
      <c r="AO11" s="233">
        <f>SUM(AO3:AO10)</f>
        <v>0</v>
      </c>
      <c r="AP11" s="233">
        <f>SUM(AP3:AP10)</f>
        <v>0</v>
      </c>
      <c r="AQ11" s="233">
        <f>SUM(AQ3:AQ10)</f>
        <v>0</v>
      </c>
      <c r="AR11" s="223">
        <f t="shared" si="8"/>
        <v>0</v>
      </c>
      <c r="AS11" s="233">
        <f t="shared" ref="AS11:BB11" si="18">SUM(AS3:AS10)</f>
        <v>0</v>
      </c>
      <c r="AT11" s="233">
        <f t="shared" si="18"/>
        <v>0</v>
      </c>
      <c r="AU11" s="233">
        <f t="shared" si="18"/>
        <v>0</v>
      </c>
      <c r="AV11" s="233">
        <f t="shared" si="18"/>
        <v>0</v>
      </c>
      <c r="AW11" s="233">
        <f t="shared" si="18"/>
        <v>0</v>
      </c>
      <c r="AX11" s="233">
        <f t="shared" si="18"/>
        <v>0</v>
      </c>
      <c r="AY11" s="233">
        <f t="shared" si="18"/>
        <v>0</v>
      </c>
      <c r="AZ11" s="233">
        <f t="shared" si="18"/>
        <v>0</v>
      </c>
      <c r="BA11" s="233">
        <f t="shared" si="18"/>
        <v>0</v>
      </c>
      <c r="BB11" s="233">
        <f t="shared" si="18"/>
        <v>0</v>
      </c>
      <c r="BC11" s="223">
        <f t="shared" si="9"/>
        <v>0</v>
      </c>
      <c r="BD11" s="233">
        <f t="shared" ref="BD11:BJ11" si="19">SUM(BD3:BD10)</f>
        <v>0</v>
      </c>
      <c r="BE11" s="233">
        <f t="shared" si="19"/>
        <v>0</v>
      </c>
      <c r="BF11" s="233">
        <f t="shared" si="19"/>
        <v>0</v>
      </c>
      <c r="BG11" s="233">
        <f t="shared" si="19"/>
        <v>0</v>
      </c>
      <c r="BH11" s="233">
        <f t="shared" si="19"/>
        <v>0</v>
      </c>
      <c r="BI11" s="233">
        <f t="shared" si="19"/>
        <v>0</v>
      </c>
      <c r="BJ11" s="233">
        <f t="shared" si="19"/>
        <v>0</v>
      </c>
      <c r="BK11" s="223">
        <f t="shared" si="10"/>
        <v>0</v>
      </c>
      <c r="BL11" s="233">
        <f>SUM(BL3:BL10)</f>
        <v>0</v>
      </c>
      <c r="BM11" s="233">
        <f>SUM(BM3:BM10)</f>
        <v>0</v>
      </c>
      <c r="BN11" s="233">
        <f>SUM(BN3:BN10)</f>
        <v>0</v>
      </c>
      <c r="BO11" s="233">
        <f>SUM(BO3:BO10)</f>
        <v>0</v>
      </c>
      <c r="BP11" s="233">
        <f>SUM(BP3:BP10)</f>
        <v>0</v>
      </c>
      <c r="BQ11" s="223">
        <f t="shared" si="11"/>
        <v>0</v>
      </c>
      <c r="BR11" s="233">
        <f t="shared" ref="BR11:BW11" si="20">SUM(BR3:BR10)</f>
        <v>0</v>
      </c>
      <c r="BS11" s="233">
        <f t="shared" si="20"/>
        <v>0</v>
      </c>
      <c r="BT11" s="233">
        <f t="shared" si="20"/>
        <v>0</v>
      </c>
      <c r="BU11" s="233">
        <f t="shared" si="20"/>
        <v>0</v>
      </c>
      <c r="BV11" s="233">
        <f t="shared" si="20"/>
        <v>0</v>
      </c>
      <c r="BW11" s="233">
        <f t="shared" si="20"/>
        <v>0</v>
      </c>
      <c r="BX11" s="222">
        <f t="shared" si="12"/>
        <v>0</v>
      </c>
      <c r="BY11" s="49">
        <f t="shared" si="13"/>
        <v>6280</v>
      </c>
      <c r="BZ11" s="231">
        <f t="shared" ref="BZ11:CK11" si="21">SUM(BZ3:BZ10)</f>
        <v>0</v>
      </c>
      <c r="CA11" s="231">
        <f t="shared" si="21"/>
        <v>0</v>
      </c>
      <c r="CB11" s="231">
        <f t="shared" si="21"/>
        <v>0</v>
      </c>
      <c r="CC11" s="231">
        <f t="shared" si="21"/>
        <v>0</v>
      </c>
      <c r="CD11" s="231">
        <f t="shared" si="21"/>
        <v>0</v>
      </c>
      <c r="CE11" s="231">
        <f t="shared" si="21"/>
        <v>0</v>
      </c>
      <c r="CF11" s="231">
        <f t="shared" si="21"/>
        <v>0</v>
      </c>
      <c r="CG11" s="231">
        <f t="shared" si="21"/>
        <v>0</v>
      </c>
      <c r="CH11" s="231">
        <f t="shared" si="21"/>
        <v>0</v>
      </c>
      <c r="CI11" s="231">
        <f t="shared" si="21"/>
        <v>0</v>
      </c>
      <c r="CJ11" s="231">
        <f t="shared" si="21"/>
        <v>0</v>
      </c>
      <c r="CK11" s="231">
        <f t="shared" si="21"/>
        <v>0</v>
      </c>
      <c r="CL11" s="49">
        <f t="shared" si="14"/>
        <v>0</v>
      </c>
      <c r="CM11" s="231">
        <f t="shared" ref="CM11:DL11" si="22">SUM(CM3:CM10)</f>
        <v>0</v>
      </c>
      <c r="CN11" s="231">
        <f t="shared" si="22"/>
        <v>0</v>
      </c>
      <c r="CO11" s="231">
        <f t="shared" si="22"/>
        <v>0</v>
      </c>
      <c r="CP11" s="231">
        <f t="shared" si="22"/>
        <v>0</v>
      </c>
      <c r="CQ11" s="231">
        <f t="shared" si="22"/>
        <v>0</v>
      </c>
      <c r="CR11" s="231">
        <f t="shared" si="22"/>
        <v>0</v>
      </c>
      <c r="CS11" s="231">
        <f t="shared" si="22"/>
        <v>0</v>
      </c>
      <c r="CT11" s="231">
        <f t="shared" si="22"/>
        <v>0</v>
      </c>
      <c r="CU11" s="231">
        <f t="shared" si="22"/>
        <v>0</v>
      </c>
      <c r="CV11" s="231">
        <f t="shared" si="22"/>
        <v>0</v>
      </c>
      <c r="CW11" s="231">
        <f t="shared" si="22"/>
        <v>0</v>
      </c>
      <c r="CX11" s="231">
        <f t="shared" si="22"/>
        <v>0</v>
      </c>
      <c r="CY11" s="229">
        <f t="shared" si="22"/>
        <v>0</v>
      </c>
      <c r="CZ11" s="222">
        <f t="shared" si="22"/>
        <v>0</v>
      </c>
      <c r="DA11" s="231">
        <f t="shared" si="22"/>
        <v>0</v>
      </c>
      <c r="DB11" s="231">
        <f t="shared" si="22"/>
        <v>0</v>
      </c>
      <c r="DC11" s="231">
        <f t="shared" si="22"/>
        <v>0</v>
      </c>
      <c r="DD11" s="231">
        <f t="shared" si="22"/>
        <v>0</v>
      </c>
      <c r="DE11" s="231">
        <f t="shared" si="22"/>
        <v>0</v>
      </c>
      <c r="DF11" s="231">
        <f t="shared" si="22"/>
        <v>0</v>
      </c>
      <c r="DG11" s="231">
        <f t="shared" si="22"/>
        <v>0</v>
      </c>
      <c r="DH11" s="231">
        <f t="shared" si="22"/>
        <v>0</v>
      </c>
      <c r="DI11" s="231">
        <f t="shared" si="22"/>
        <v>0</v>
      </c>
      <c r="DJ11" s="231">
        <f t="shared" si="22"/>
        <v>0</v>
      </c>
      <c r="DK11" s="231">
        <f t="shared" si="22"/>
        <v>0</v>
      </c>
      <c r="DL11" s="229">
        <f t="shared" si="22"/>
        <v>0</v>
      </c>
    </row>
    <row r="12" spans="1:116" s="221" customFormat="1" ht="26.4">
      <c r="A12" s="222"/>
      <c r="B12" s="223" t="s">
        <v>578</v>
      </c>
      <c r="C12" s="224" t="s">
        <v>981</v>
      </c>
      <c r="D12" s="225" t="s">
        <v>1649</v>
      </c>
      <c r="E12" s="225" t="s">
        <v>104</v>
      </c>
      <c r="F12" s="226" t="s">
        <v>1357</v>
      </c>
      <c r="G12" s="224" t="s">
        <v>96</v>
      </c>
      <c r="H12" s="516">
        <f>30316-1350-100-608-675</f>
        <v>27583</v>
      </c>
      <c r="I12" s="228"/>
      <c r="J12" s="228">
        <v>0</v>
      </c>
      <c r="K12" s="228"/>
      <c r="L12" s="228"/>
      <c r="M12" s="228"/>
      <c r="N12" s="228"/>
      <c r="O12" s="228"/>
      <c r="P12" s="228"/>
      <c r="Q12" s="229">
        <f>SUM(H12:P12)</f>
        <v>27583</v>
      </c>
      <c r="R12" s="227"/>
      <c r="S12" s="228">
        <v>4500</v>
      </c>
      <c r="T12" s="513">
        <f>25816-1350-100-608-675</f>
        <v>23083</v>
      </c>
      <c r="U12" s="228"/>
      <c r="V12" s="228"/>
      <c r="W12" s="228"/>
      <c r="X12" s="228"/>
      <c r="Y12" s="228"/>
      <c r="Z12" s="223">
        <f>SUM(R12:Y12)</f>
        <v>27583</v>
      </c>
      <c r="AA12" s="513">
        <v>1350</v>
      </c>
      <c r="AB12" s="228"/>
      <c r="AC12" s="228"/>
      <c r="AD12" s="513">
        <f>23016-608-675</f>
        <v>21733</v>
      </c>
      <c r="AE12" s="228"/>
      <c r="AF12" s="228"/>
      <c r="AG12" s="223">
        <f>T12-SUM(AA12:AF12)</f>
        <v>0</v>
      </c>
      <c r="AH12" s="230"/>
      <c r="AI12" s="230"/>
      <c r="AJ12" s="230">
        <f>AA12</f>
        <v>1350</v>
      </c>
      <c r="AK12" s="230"/>
      <c r="AL12" s="223">
        <f>AA12-SUM(AH12:AK12)</f>
        <v>0</v>
      </c>
      <c r="AM12" s="230">
        <f>AD12</f>
        <v>21733</v>
      </c>
      <c r="AN12" s="230"/>
      <c r="AO12" s="230"/>
      <c r="AP12" s="230"/>
      <c r="AQ12" s="230"/>
      <c r="AR12" s="223">
        <f>AD12-SUM(AM12:AQ12)</f>
        <v>0</v>
      </c>
      <c r="AS12" s="230"/>
      <c r="AT12" s="230"/>
      <c r="AU12" s="230"/>
      <c r="AV12" s="230"/>
      <c r="AW12" s="230"/>
      <c r="AX12" s="230"/>
      <c r="AY12" s="230"/>
      <c r="AZ12" s="230"/>
      <c r="BA12" s="230"/>
      <c r="BB12" s="230"/>
      <c r="BC12" s="223">
        <f>AB12-SUM(AS12:BB12)</f>
        <v>0</v>
      </c>
      <c r="BD12" s="230"/>
      <c r="BE12" s="230"/>
      <c r="BF12" s="230"/>
      <c r="BG12" s="230"/>
      <c r="BH12" s="230"/>
      <c r="BI12" s="230"/>
      <c r="BJ12" s="230"/>
      <c r="BK12" s="223">
        <f t="shared" si="10"/>
        <v>0</v>
      </c>
      <c r="BL12" s="230"/>
      <c r="BM12" s="230"/>
      <c r="BN12" s="230"/>
      <c r="BO12" s="230"/>
      <c r="BP12" s="230"/>
      <c r="BQ12" s="223">
        <f t="shared" si="11"/>
        <v>0</v>
      </c>
      <c r="BR12" s="230"/>
      <c r="BS12" s="230"/>
      <c r="BT12" s="230"/>
      <c r="BU12" s="230"/>
      <c r="BV12" s="230"/>
      <c r="BW12" s="230"/>
      <c r="BX12" s="222">
        <f t="shared" si="12"/>
        <v>0</v>
      </c>
      <c r="BY12" s="49">
        <f t="shared" si="13"/>
        <v>23083</v>
      </c>
      <c r="BZ12" s="228"/>
      <c r="CA12" s="228"/>
      <c r="CB12" s="228"/>
      <c r="CC12" s="228"/>
      <c r="CD12" s="228"/>
      <c r="CE12" s="228"/>
      <c r="CF12" s="228"/>
      <c r="CG12" s="228"/>
      <c r="CH12" s="228"/>
      <c r="CI12" s="228"/>
      <c r="CJ12" s="228"/>
      <c r="CK12" s="228"/>
      <c r="CL12" s="49">
        <f t="shared" si="14"/>
        <v>0</v>
      </c>
      <c r="CM12" s="228"/>
      <c r="CN12" s="228"/>
      <c r="CO12" s="228"/>
      <c r="CP12" s="228"/>
      <c r="CQ12" s="228"/>
      <c r="CR12" s="228"/>
      <c r="CS12" s="228"/>
      <c r="CT12" s="228"/>
      <c r="CU12" s="228"/>
      <c r="CV12" s="228"/>
      <c r="CW12" s="228"/>
      <c r="CX12" s="228"/>
      <c r="CY12" s="229">
        <f>SUM(CM12:CX12)</f>
        <v>0</v>
      </c>
      <c r="CZ12" s="227"/>
      <c r="DA12" s="228"/>
      <c r="DB12" s="228"/>
      <c r="DC12" s="228"/>
      <c r="DD12" s="228"/>
      <c r="DE12" s="228"/>
      <c r="DF12" s="228"/>
      <c r="DG12" s="228"/>
      <c r="DH12" s="228"/>
      <c r="DI12" s="228"/>
      <c r="DJ12" s="228"/>
      <c r="DK12" s="228"/>
      <c r="DL12" s="229">
        <f>SUM(CZ12:DK12)</f>
        <v>0</v>
      </c>
    </row>
    <row r="13" spans="1:116" s="221" customFormat="1" ht="39.6">
      <c r="A13" s="222"/>
      <c r="B13" s="223" t="s">
        <v>578</v>
      </c>
      <c r="C13" s="224" t="s">
        <v>981</v>
      </c>
      <c r="D13" s="224" t="s">
        <v>1649</v>
      </c>
      <c r="E13" s="225" t="s">
        <v>1540</v>
      </c>
      <c r="F13" s="226" t="s">
        <v>1357</v>
      </c>
      <c r="G13" s="224" t="s">
        <v>96</v>
      </c>
      <c r="H13" s="227">
        <v>1350</v>
      </c>
      <c r="I13" s="228"/>
      <c r="J13" s="228"/>
      <c r="K13" s="228"/>
      <c r="L13" s="228"/>
      <c r="M13" s="228"/>
      <c r="N13" s="228"/>
      <c r="O13" s="228"/>
      <c r="P13" s="228"/>
      <c r="Q13" s="229">
        <f>SUM(H13:P13)</f>
        <v>1350</v>
      </c>
      <c r="R13" s="227"/>
      <c r="S13" s="228"/>
      <c r="T13" s="228">
        <v>1350</v>
      </c>
      <c r="U13" s="228"/>
      <c r="V13" s="228"/>
      <c r="W13" s="228"/>
      <c r="X13" s="228"/>
      <c r="Y13" s="228"/>
      <c r="Z13" s="223">
        <f>SUM(R13:Y13)</f>
        <v>1350</v>
      </c>
      <c r="AA13" s="228"/>
      <c r="AB13" s="228"/>
      <c r="AC13" s="228"/>
      <c r="AD13" s="228">
        <v>1350</v>
      </c>
      <c r="AE13" s="228"/>
      <c r="AF13" s="228"/>
      <c r="AG13" s="223">
        <f>T13-SUM(AA13:AF13)</f>
        <v>0</v>
      </c>
      <c r="AH13" s="230"/>
      <c r="AI13" s="230"/>
      <c r="AJ13" s="230">
        <f t="shared" ref="AJ13:AJ26" si="23">AA13</f>
        <v>0</v>
      </c>
      <c r="AK13" s="230"/>
      <c r="AL13" s="223">
        <f>AA13-SUM(AH13:AK13)</f>
        <v>0</v>
      </c>
      <c r="AM13" s="230">
        <f t="shared" ref="AM13:AM26" si="24">AD13</f>
        <v>1350</v>
      </c>
      <c r="AN13" s="230"/>
      <c r="AO13" s="230"/>
      <c r="AP13" s="230"/>
      <c r="AQ13" s="230"/>
      <c r="AR13" s="223">
        <f>AD13-SUM(AM13:AQ13)</f>
        <v>0</v>
      </c>
      <c r="AS13" s="230"/>
      <c r="AT13" s="230"/>
      <c r="AU13" s="230"/>
      <c r="AV13" s="230"/>
      <c r="AW13" s="230"/>
      <c r="AX13" s="230"/>
      <c r="AY13" s="230"/>
      <c r="AZ13" s="230"/>
      <c r="BA13" s="230"/>
      <c r="BB13" s="230"/>
      <c r="BC13" s="223">
        <f>AB13-SUM(AS13:BB13)</f>
        <v>0</v>
      </c>
      <c r="BD13" s="230"/>
      <c r="BE13" s="230"/>
      <c r="BF13" s="230"/>
      <c r="BG13" s="230"/>
      <c r="BH13" s="230"/>
      <c r="BI13" s="230"/>
      <c r="BJ13" s="230"/>
      <c r="BK13" s="223">
        <f>AF13-SUM(BD13:BJ13)</f>
        <v>0</v>
      </c>
      <c r="BL13" s="230"/>
      <c r="BM13" s="230"/>
      <c r="BN13" s="230"/>
      <c r="BO13" s="230"/>
      <c r="BP13" s="230"/>
      <c r="BQ13" s="223">
        <f>AE13-SUM(BL13:BP13)</f>
        <v>0</v>
      </c>
      <c r="BR13" s="230"/>
      <c r="BS13" s="230"/>
      <c r="BT13" s="230"/>
      <c r="BU13" s="230"/>
      <c r="BV13" s="230"/>
      <c r="BW13" s="230"/>
      <c r="BX13" s="222">
        <f>AC13-SUM(BR13:BW13)</f>
        <v>0</v>
      </c>
      <c r="BY13" s="49">
        <f t="shared" si="13"/>
        <v>1350</v>
      </c>
      <c r="BZ13" s="228"/>
      <c r="CA13" s="228"/>
      <c r="CB13" s="228"/>
      <c r="CC13" s="228"/>
      <c r="CD13" s="228"/>
      <c r="CE13" s="228"/>
      <c r="CF13" s="228"/>
      <c r="CG13" s="228"/>
      <c r="CH13" s="228"/>
      <c r="CI13" s="228"/>
      <c r="CJ13" s="228"/>
      <c r="CK13" s="228"/>
      <c r="CL13" s="49">
        <f t="shared" si="14"/>
        <v>0</v>
      </c>
      <c r="CM13" s="228"/>
      <c r="CN13" s="228"/>
      <c r="CO13" s="228"/>
      <c r="CP13" s="228"/>
      <c r="CQ13" s="228"/>
      <c r="CR13" s="228"/>
      <c r="CS13" s="228"/>
      <c r="CT13" s="228"/>
      <c r="CU13" s="228"/>
      <c r="CV13" s="228"/>
      <c r="CW13" s="228"/>
      <c r="CX13" s="228"/>
      <c r="CY13" s="229">
        <f>SUM(CM13:CX13)</f>
        <v>0</v>
      </c>
      <c r="CZ13" s="227"/>
      <c r="DA13" s="228"/>
      <c r="DB13" s="228"/>
      <c r="DC13" s="228"/>
      <c r="DD13" s="228"/>
      <c r="DE13" s="228"/>
      <c r="DF13" s="228"/>
      <c r="DG13" s="228"/>
      <c r="DH13" s="228"/>
      <c r="DI13" s="228"/>
      <c r="DJ13" s="228"/>
      <c r="DK13" s="228"/>
      <c r="DL13" s="229">
        <f>SUM(CZ13:DK13)</f>
        <v>0</v>
      </c>
    </row>
    <row r="14" spans="1:116" s="221" customFormat="1">
      <c r="A14" s="222"/>
      <c r="B14" s="223" t="s">
        <v>578</v>
      </c>
      <c r="C14" s="224" t="s">
        <v>981</v>
      </c>
      <c r="D14" s="224" t="s">
        <v>1649</v>
      </c>
      <c r="E14" s="225" t="s">
        <v>105</v>
      </c>
      <c r="F14" s="226" t="s">
        <v>1357</v>
      </c>
      <c r="G14" s="224" t="s">
        <v>96</v>
      </c>
      <c r="H14" s="227">
        <v>120</v>
      </c>
      <c r="I14" s="228"/>
      <c r="J14" s="228"/>
      <c r="K14" s="228"/>
      <c r="L14" s="228"/>
      <c r="M14" s="228"/>
      <c r="N14" s="228"/>
      <c r="O14" s="228"/>
      <c r="P14" s="228"/>
      <c r="Q14" s="229">
        <f>SUM(H14:P14)</f>
        <v>120</v>
      </c>
      <c r="R14" s="227"/>
      <c r="S14" s="228"/>
      <c r="T14" s="228">
        <v>120</v>
      </c>
      <c r="U14" s="228"/>
      <c r="V14" s="228"/>
      <c r="W14" s="228"/>
      <c r="X14" s="228"/>
      <c r="Y14" s="228"/>
      <c r="Z14" s="223">
        <f>SUM(R14:Y14)</f>
        <v>120</v>
      </c>
      <c r="AA14" s="228">
        <v>120</v>
      </c>
      <c r="AB14" s="228"/>
      <c r="AC14" s="228"/>
      <c r="AD14" s="228"/>
      <c r="AE14" s="228"/>
      <c r="AF14" s="228"/>
      <c r="AG14" s="223">
        <f>T14-SUM(AA14:AF14)</f>
        <v>0</v>
      </c>
      <c r="AH14" s="230"/>
      <c r="AI14" s="230"/>
      <c r="AJ14" s="230">
        <f t="shared" si="23"/>
        <v>120</v>
      </c>
      <c r="AK14" s="230"/>
      <c r="AL14" s="223">
        <f>AA14-SUM(AH14:AK14)</f>
        <v>0</v>
      </c>
      <c r="AM14" s="230">
        <f t="shared" si="24"/>
        <v>0</v>
      </c>
      <c r="AN14" s="230"/>
      <c r="AO14" s="230"/>
      <c r="AP14" s="230"/>
      <c r="AQ14" s="230"/>
      <c r="AR14" s="223">
        <f>AD14-SUM(AM14:AQ14)</f>
        <v>0</v>
      </c>
      <c r="AS14" s="230"/>
      <c r="AT14" s="230"/>
      <c r="AU14" s="230"/>
      <c r="AV14" s="230"/>
      <c r="AW14" s="230"/>
      <c r="AX14" s="230"/>
      <c r="AY14" s="230"/>
      <c r="AZ14" s="230"/>
      <c r="BA14" s="230"/>
      <c r="BB14" s="230"/>
      <c r="BC14" s="223">
        <f>AB14-SUM(AS14:BB14)</f>
        <v>0</v>
      </c>
      <c r="BD14" s="230"/>
      <c r="BE14" s="230"/>
      <c r="BF14" s="230"/>
      <c r="BG14" s="230"/>
      <c r="BH14" s="230"/>
      <c r="BI14" s="230"/>
      <c r="BJ14" s="230"/>
      <c r="BK14" s="223">
        <f>AF14-SUM(BD14:BJ14)</f>
        <v>0</v>
      </c>
      <c r="BL14" s="230"/>
      <c r="BM14" s="230"/>
      <c r="BN14" s="230"/>
      <c r="BO14" s="230"/>
      <c r="BP14" s="230"/>
      <c r="BQ14" s="223">
        <f>AE14-SUM(BL14:BP14)</f>
        <v>0</v>
      </c>
      <c r="BR14" s="230"/>
      <c r="BS14" s="230"/>
      <c r="BT14" s="230"/>
      <c r="BU14" s="230"/>
      <c r="BV14" s="230"/>
      <c r="BW14" s="230"/>
      <c r="BX14" s="222">
        <f>AC14-SUM(BR14:BW14)</f>
        <v>0</v>
      </c>
      <c r="BY14" s="49">
        <f t="shared" si="13"/>
        <v>120</v>
      </c>
      <c r="BZ14" s="228"/>
      <c r="CA14" s="228"/>
      <c r="CB14" s="228"/>
      <c r="CC14" s="228"/>
      <c r="CD14" s="228"/>
      <c r="CE14" s="228"/>
      <c r="CF14" s="228"/>
      <c r="CG14" s="228"/>
      <c r="CH14" s="228"/>
      <c r="CI14" s="228"/>
      <c r="CJ14" s="228"/>
      <c r="CK14" s="228"/>
      <c r="CL14" s="49">
        <f t="shared" si="14"/>
        <v>0</v>
      </c>
      <c r="CM14" s="228"/>
      <c r="CN14" s="228"/>
      <c r="CO14" s="228"/>
      <c r="CP14" s="228"/>
      <c r="CQ14" s="228"/>
      <c r="CR14" s="228"/>
      <c r="CS14" s="228"/>
      <c r="CT14" s="228"/>
      <c r="CU14" s="228"/>
      <c r="CV14" s="228"/>
      <c r="CW14" s="228"/>
      <c r="CX14" s="228"/>
      <c r="CY14" s="229">
        <f>SUM(CM14:CX14)</f>
        <v>0</v>
      </c>
      <c r="CZ14" s="227"/>
      <c r="DA14" s="228"/>
      <c r="DB14" s="228"/>
      <c r="DC14" s="228"/>
      <c r="DD14" s="228"/>
      <c r="DE14" s="228"/>
      <c r="DF14" s="228"/>
      <c r="DG14" s="228"/>
      <c r="DH14" s="228"/>
      <c r="DI14" s="228"/>
      <c r="DJ14" s="228"/>
      <c r="DK14" s="228"/>
      <c r="DL14" s="229">
        <f>SUM(CZ14:DK14)</f>
        <v>0</v>
      </c>
    </row>
    <row r="15" spans="1:116" s="221" customFormat="1" ht="26.4">
      <c r="A15" s="222"/>
      <c r="B15" s="223" t="s">
        <v>578</v>
      </c>
      <c r="C15" s="224" t="s">
        <v>981</v>
      </c>
      <c r="D15" s="224" t="s">
        <v>1649</v>
      </c>
      <c r="E15" s="225" t="s">
        <v>106</v>
      </c>
      <c r="F15" s="226" t="s">
        <v>1357</v>
      </c>
      <c r="G15" s="224" t="s">
        <v>96</v>
      </c>
      <c r="H15" s="227">
        <v>40</v>
      </c>
      <c r="I15" s="228"/>
      <c r="J15" s="228"/>
      <c r="K15" s="228"/>
      <c r="L15" s="228"/>
      <c r="M15" s="228"/>
      <c r="N15" s="228"/>
      <c r="O15" s="228"/>
      <c r="P15" s="228"/>
      <c r="Q15" s="229">
        <f>SUM(H15:P15)</f>
        <v>40</v>
      </c>
      <c r="R15" s="227"/>
      <c r="S15" s="228"/>
      <c r="T15" s="228">
        <v>40</v>
      </c>
      <c r="U15" s="228"/>
      <c r="V15" s="228"/>
      <c r="W15" s="228"/>
      <c r="X15" s="228"/>
      <c r="Y15" s="228"/>
      <c r="Z15" s="223">
        <f>SUM(R15:Y15)</f>
        <v>40</v>
      </c>
      <c r="AA15" s="228">
        <v>40</v>
      </c>
      <c r="AB15" s="228"/>
      <c r="AC15" s="228"/>
      <c r="AD15" s="228"/>
      <c r="AE15" s="228"/>
      <c r="AF15" s="228"/>
      <c r="AG15" s="223">
        <f>T15-SUM(AA15:AF15)</f>
        <v>0</v>
      </c>
      <c r="AH15" s="230"/>
      <c r="AI15" s="230"/>
      <c r="AJ15" s="230">
        <f t="shared" si="23"/>
        <v>40</v>
      </c>
      <c r="AK15" s="230"/>
      <c r="AL15" s="223">
        <f>AA15-SUM(AH15:AK15)</f>
        <v>0</v>
      </c>
      <c r="AM15" s="230">
        <f t="shared" si="24"/>
        <v>0</v>
      </c>
      <c r="AN15" s="230"/>
      <c r="AO15" s="230"/>
      <c r="AP15" s="230"/>
      <c r="AQ15" s="230"/>
      <c r="AR15" s="223">
        <f>AD15-SUM(AM15:AQ15)</f>
        <v>0</v>
      </c>
      <c r="AS15" s="230"/>
      <c r="AT15" s="230"/>
      <c r="AU15" s="230"/>
      <c r="AV15" s="230"/>
      <c r="AW15" s="230"/>
      <c r="AX15" s="230"/>
      <c r="AY15" s="230"/>
      <c r="AZ15" s="230"/>
      <c r="BA15" s="230"/>
      <c r="BB15" s="230"/>
      <c r="BC15" s="223">
        <f>AB15-SUM(AS15:BB15)</f>
        <v>0</v>
      </c>
      <c r="BD15" s="230"/>
      <c r="BE15" s="230"/>
      <c r="BF15" s="230"/>
      <c r="BG15" s="230"/>
      <c r="BH15" s="230"/>
      <c r="BI15" s="230"/>
      <c r="BJ15" s="230"/>
      <c r="BK15" s="223">
        <f>AF15-SUM(BD15:BJ15)</f>
        <v>0</v>
      </c>
      <c r="BL15" s="230"/>
      <c r="BM15" s="230"/>
      <c r="BN15" s="230"/>
      <c r="BO15" s="230"/>
      <c r="BP15" s="230"/>
      <c r="BQ15" s="223">
        <f>AE15-SUM(BL15:BP15)</f>
        <v>0</v>
      </c>
      <c r="BR15" s="230"/>
      <c r="BS15" s="230"/>
      <c r="BT15" s="230"/>
      <c r="BU15" s="230"/>
      <c r="BV15" s="230"/>
      <c r="BW15" s="230"/>
      <c r="BX15" s="222">
        <f>AC15-SUM(BR15:BW15)</f>
        <v>0</v>
      </c>
      <c r="BY15" s="49">
        <f t="shared" si="13"/>
        <v>40</v>
      </c>
      <c r="BZ15" s="228"/>
      <c r="CA15" s="228"/>
      <c r="CB15" s="228"/>
      <c r="CC15" s="228"/>
      <c r="CD15" s="228"/>
      <c r="CE15" s="228"/>
      <c r="CF15" s="228"/>
      <c r="CG15" s="228"/>
      <c r="CH15" s="228"/>
      <c r="CI15" s="228"/>
      <c r="CJ15" s="228"/>
      <c r="CK15" s="228"/>
      <c r="CL15" s="49">
        <f t="shared" si="14"/>
        <v>0</v>
      </c>
      <c r="CM15" s="228"/>
      <c r="CN15" s="228"/>
      <c r="CO15" s="228"/>
      <c r="CP15" s="228"/>
      <c r="CQ15" s="228"/>
      <c r="CR15" s="228"/>
      <c r="CS15" s="228"/>
      <c r="CT15" s="228"/>
      <c r="CU15" s="228"/>
      <c r="CV15" s="228"/>
      <c r="CW15" s="228"/>
      <c r="CX15" s="228"/>
      <c r="CY15" s="229">
        <f>SUM(CM15:CX15)</f>
        <v>0</v>
      </c>
      <c r="CZ15" s="227"/>
      <c r="DA15" s="228"/>
      <c r="DB15" s="228"/>
      <c r="DC15" s="228"/>
      <c r="DD15" s="228"/>
      <c r="DE15" s="228"/>
      <c r="DF15" s="228"/>
      <c r="DG15" s="228"/>
      <c r="DH15" s="228"/>
      <c r="DI15" s="228"/>
      <c r="DJ15" s="228"/>
      <c r="DK15" s="228"/>
      <c r="DL15" s="229">
        <f>SUM(CZ15:DK15)</f>
        <v>0</v>
      </c>
    </row>
    <row r="16" spans="1:116" s="221" customFormat="1" ht="39.6">
      <c r="A16" s="222"/>
      <c r="B16" s="223" t="s">
        <v>578</v>
      </c>
      <c r="C16" s="224" t="s">
        <v>981</v>
      </c>
      <c r="D16" s="224" t="s">
        <v>1649</v>
      </c>
      <c r="E16" s="225" t="s">
        <v>107</v>
      </c>
      <c r="F16" s="226" t="s">
        <v>1357</v>
      </c>
      <c r="G16" s="224" t="s">
        <v>96</v>
      </c>
      <c r="H16" s="227">
        <v>500</v>
      </c>
      <c r="I16" s="228"/>
      <c r="J16" s="228"/>
      <c r="K16" s="228"/>
      <c r="L16" s="228"/>
      <c r="M16" s="228"/>
      <c r="N16" s="228"/>
      <c r="O16" s="228"/>
      <c r="P16" s="228"/>
      <c r="Q16" s="229">
        <f t="shared" si="0"/>
        <v>500</v>
      </c>
      <c r="R16" s="227"/>
      <c r="S16" s="228"/>
      <c r="T16" s="228">
        <v>500</v>
      </c>
      <c r="U16" s="228"/>
      <c r="V16" s="228"/>
      <c r="W16" s="228"/>
      <c r="X16" s="228"/>
      <c r="Y16" s="228"/>
      <c r="Z16" s="223">
        <f t="shared" si="1"/>
        <v>500</v>
      </c>
      <c r="AA16" s="228">
        <v>500</v>
      </c>
      <c r="AB16" s="228"/>
      <c r="AC16" s="228"/>
      <c r="AD16" s="228"/>
      <c r="AE16" s="228"/>
      <c r="AF16" s="228"/>
      <c r="AG16" s="223">
        <f t="shared" si="4"/>
        <v>0</v>
      </c>
      <c r="AH16" s="230"/>
      <c r="AI16" s="230"/>
      <c r="AJ16" s="230">
        <f t="shared" si="23"/>
        <v>500</v>
      </c>
      <c r="AK16" s="230"/>
      <c r="AL16" s="223">
        <f t="shared" si="6"/>
        <v>0</v>
      </c>
      <c r="AM16" s="230">
        <f t="shared" si="24"/>
        <v>0</v>
      </c>
      <c r="AN16" s="230"/>
      <c r="AO16" s="230"/>
      <c r="AP16" s="230"/>
      <c r="AQ16" s="230"/>
      <c r="AR16" s="223">
        <f t="shared" si="8"/>
        <v>0</v>
      </c>
      <c r="AS16" s="230"/>
      <c r="AT16" s="230"/>
      <c r="AU16" s="230"/>
      <c r="AV16" s="230"/>
      <c r="AW16" s="230"/>
      <c r="AX16" s="230"/>
      <c r="AY16" s="230"/>
      <c r="AZ16" s="230"/>
      <c r="BA16" s="230"/>
      <c r="BB16" s="230"/>
      <c r="BC16" s="223">
        <f t="shared" si="9"/>
        <v>0</v>
      </c>
      <c r="BD16" s="230"/>
      <c r="BE16" s="230"/>
      <c r="BF16" s="230"/>
      <c r="BG16" s="230"/>
      <c r="BH16" s="230"/>
      <c r="BI16" s="230"/>
      <c r="BJ16" s="230"/>
      <c r="BK16" s="223">
        <f t="shared" si="10"/>
        <v>0</v>
      </c>
      <c r="BL16" s="230"/>
      <c r="BM16" s="230"/>
      <c r="BN16" s="230"/>
      <c r="BO16" s="230"/>
      <c r="BP16" s="230"/>
      <c r="BQ16" s="223">
        <f t="shared" si="11"/>
        <v>0</v>
      </c>
      <c r="BR16" s="230"/>
      <c r="BS16" s="230"/>
      <c r="BT16" s="230"/>
      <c r="BU16" s="230"/>
      <c r="BV16" s="230"/>
      <c r="BW16" s="230"/>
      <c r="BX16" s="222">
        <f t="shared" si="12"/>
        <v>0</v>
      </c>
      <c r="BY16" s="49">
        <f t="shared" si="13"/>
        <v>500</v>
      </c>
      <c r="BZ16" s="228"/>
      <c r="CA16" s="228"/>
      <c r="CB16" s="228"/>
      <c r="CC16" s="228"/>
      <c r="CD16" s="228"/>
      <c r="CE16" s="228"/>
      <c r="CF16" s="228"/>
      <c r="CG16" s="228"/>
      <c r="CH16" s="228"/>
      <c r="CI16" s="228"/>
      <c r="CJ16" s="228"/>
      <c r="CK16" s="228"/>
      <c r="CL16" s="49">
        <f t="shared" si="14"/>
        <v>0</v>
      </c>
      <c r="CM16" s="228"/>
      <c r="CN16" s="228"/>
      <c r="CO16" s="228"/>
      <c r="CP16" s="228"/>
      <c r="CQ16" s="228"/>
      <c r="CR16" s="228"/>
      <c r="CS16" s="228"/>
      <c r="CT16" s="228"/>
      <c r="CU16" s="228"/>
      <c r="CV16" s="228"/>
      <c r="CW16" s="228"/>
      <c r="CX16" s="228"/>
      <c r="CY16" s="229">
        <f t="shared" si="2"/>
        <v>0</v>
      </c>
      <c r="CZ16" s="227"/>
      <c r="DA16" s="228"/>
      <c r="DB16" s="228"/>
      <c r="DC16" s="228"/>
      <c r="DD16" s="228"/>
      <c r="DE16" s="228"/>
      <c r="DF16" s="228"/>
      <c r="DG16" s="228"/>
      <c r="DH16" s="228"/>
      <c r="DI16" s="228"/>
      <c r="DJ16" s="228"/>
      <c r="DK16" s="228"/>
      <c r="DL16" s="229">
        <f t="shared" si="3"/>
        <v>0</v>
      </c>
    </row>
    <row r="17" spans="1:116" s="221" customFormat="1" ht="39.6">
      <c r="A17" s="222"/>
      <c r="B17" s="223" t="s">
        <v>578</v>
      </c>
      <c r="C17" s="224" t="s">
        <v>981</v>
      </c>
      <c r="D17" s="224" t="s">
        <v>1649</v>
      </c>
      <c r="E17" s="225" t="s">
        <v>108</v>
      </c>
      <c r="F17" s="226" t="s">
        <v>1357</v>
      </c>
      <c r="G17" s="224" t="s">
        <v>96</v>
      </c>
      <c r="H17" s="227">
        <v>120</v>
      </c>
      <c r="I17" s="228"/>
      <c r="J17" s="228"/>
      <c r="K17" s="228"/>
      <c r="L17" s="228"/>
      <c r="M17" s="228"/>
      <c r="N17" s="228"/>
      <c r="O17" s="228"/>
      <c r="P17" s="228"/>
      <c r="Q17" s="229">
        <f t="shared" si="0"/>
        <v>120</v>
      </c>
      <c r="R17" s="227"/>
      <c r="S17" s="228"/>
      <c r="T17" s="228">
        <v>120</v>
      </c>
      <c r="U17" s="228"/>
      <c r="V17" s="228"/>
      <c r="W17" s="228"/>
      <c r="X17" s="228"/>
      <c r="Y17" s="228"/>
      <c r="Z17" s="223">
        <f t="shared" si="1"/>
        <v>120</v>
      </c>
      <c r="AA17" s="228">
        <v>120</v>
      </c>
      <c r="AB17" s="228"/>
      <c r="AC17" s="228"/>
      <c r="AD17" s="228"/>
      <c r="AE17" s="228"/>
      <c r="AF17" s="228"/>
      <c r="AG17" s="223">
        <f t="shared" si="4"/>
        <v>0</v>
      </c>
      <c r="AH17" s="230"/>
      <c r="AI17" s="230"/>
      <c r="AJ17" s="230">
        <f t="shared" si="23"/>
        <v>120</v>
      </c>
      <c r="AK17" s="230"/>
      <c r="AL17" s="223">
        <f t="shared" si="6"/>
        <v>0</v>
      </c>
      <c r="AM17" s="230">
        <f t="shared" si="24"/>
        <v>0</v>
      </c>
      <c r="AN17" s="230"/>
      <c r="AO17" s="230"/>
      <c r="AP17" s="230"/>
      <c r="AQ17" s="230"/>
      <c r="AR17" s="223">
        <f t="shared" si="8"/>
        <v>0</v>
      </c>
      <c r="AS17" s="230"/>
      <c r="AT17" s="230"/>
      <c r="AU17" s="230"/>
      <c r="AV17" s="230"/>
      <c r="AW17" s="230"/>
      <c r="AX17" s="230"/>
      <c r="AY17" s="230"/>
      <c r="AZ17" s="230"/>
      <c r="BA17" s="230"/>
      <c r="BB17" s="230"/>
      <c r="BC17" s="223">
        <f t="shared" si="9"/>
        <v>0</v>
      </c>
      <c r="BD17" s="230"/>
      <c r="BE17" s="230"/>
      <c r="BF17" s="230"/>
      <c r="BG17" s="230"/>
      <c r="BH17" s="230"/>
      <c r="BI17" s="230"/>
      <c r="BJ17" s="230"/>
      <c r="BK17" s="223">
        <f t="shared" si="10"/>
        <v>0</v>
      </c>
      <c r="BL17" s="230"/>
      <c r="BM17" s="230"/>
      <c r="BN17" s="230"/>
      <c r="BO17" s="230"/>
      <c r="BP17" s="230"/>
      <c r="BQ17" s="223">
        <f t="shared" si="11"/>
        <v>0</v>
      </c>
      <c r="BR17" s="230"/>
      <c r="BS17" s="230"/>
      <c r="BT17" s="230"/>
      <c r="BU17" s="230"/>
      <c r="BV17" s="230"/>
      <c r="BW17" s="230"/>
      <c r="BX17" s="222">
        <f t="shared" si="12"/>
        <v>0</v>
      </c>
      <c r="BY17" s="49">
        <f t="shared" si="13"/>
        <v>120</v>
      </c>
      <c r="BZ17" s="228"/>
      <c r="CA17" s="228"/>
      <c r="CB17" s="228"/>
      <c r="CC17" s="228"/>
      <c r="CD17" s="228"/>
      <c r="CE17" s="228"/>
      <c r="CF17" s="228"/>
      <c r="CG17" s="228"/>
      <c r="CH17" s="228"/>
      <c r="CI17" s="228"/>
      <c r="CJ17" s="228"/>
      <c r="CK17" s="228"/>
      <c r="CL17" s="49">
        <f t="shared" si="14"/>
        <v>0</v>
      </c>
      <c r="CM17" s="228"/>
      <c r="CN17" s="228"/>
      <c r="CO17" s="228"/>
      <c r="CP17" s="228"/>
      <c r="CQ17" s="228"/>
      <c r="CR17" s="228"/>
      <c r="CS17" s="228"/>
      <c r="CT17" s="228"/>
      <c r="CU17" s="228"/>
      <c r="CV17" s="228"/>
      <c r="CW17" s="228"/>
      <c r="CX17" s="228"/>
      <c r="CY17" s="229">
        <f t="shared" si="2"/>
        <v>0</v>
      </c>
      <c r="CZ17" s="227"/>
      <c r="DA17" s="228"/>
      <c r="DB17" s="228"/>
      <c r="DC17" s="228"/>
      <c r="DD17" s="228"/>
      <c r="DE17" s="228"/>
      <c r="DF17" s="228"/>
      <c r="DG17" s="228"/>
      <c r="DH17" s="228"/>
      <c r="DI17" s="228"/>
      <c r="DJ17" s="228"/>
      <c r="DK17" s="228"/>
      <c r="DL17" s="229">
        <f t="shared" si="3"/>
        <v>0</v>
      </c>
    </row>
    <row r="18" spans="1:116" s="221" customFormat="1">
      <c r="A18" s="222"/>
      <c r="B18" s="223" t="s">
        <v>578</v>
      </c>
      <c r="C18" s="224" t="s">
        <v>981</v>
      </c>
      <c r="D18" s="224" t="s">
        <v>1649</v>
      </c>
      <c r="E18" s="225" t="s">
        <v>1555</v>
      </c>
      <c r="F18" s="226" t="s">
        <v>1357</v>
      </c>
      <c r="G18" s="224" t="s">
        <v>96</v>
      </c>
      <c r="H18" s="227">
        <v>400</v>
      </c>
      <c r="I18" s="228"/>
      <c r="J18" s="228"/>
      <c r="K18" s="228"/>
      <c r="L18" s="228"/>
      <c r="M18" s="228"/>
      <c r="N18" s="228"/>
      <c r="O18" s="228"/>
      <c r="P18" s="228"/>
      <c r="Q18" s="229">
        <f t="shared" si="0"/>
        <v>400</v>
      </c>
      <c r="R18" s="227"/>
      <c r="S18" s="228"/>
      <c r="T18" s="228">
        <v>400</v>
      </c>
      <c r="U18" s="228"/>
      <c r="V18" s="228"/>
      <c r="W18" s="228"/>
      <c r="X18" s="228"/>
      <c r="Y18" s="228"/>
      <c r="Z18" s="223">
        <f t="shared" si="1"/>
        <v>400</v>
      </c>
      <c r="AA18" s="228">
        <v>400</v>
      </c>
      <c r="AB18" s="228"/>
      <c r="AC18" s="228"/>
      <c r="AD18" s="228"/>
      <c r="AE18" s="228"/>
      <c r="AF18" s="228"/>
      <c r="AG18" s="223">
        <f t="shared" si="4"/>
        <v>0</v>
      </c>
      <c r="AH18" s="230"/>
      <c r="AI18" s="230"/>
      <c r="AJ18" s="230">
        <f t="shared" si="23"/>
        <v>400</v>
      </c>
      <c r="AK18" s="230"/>
      <c r="AL18" s="223">
        <f t="shared" si="6"/>
        <v>0</v>
      </c>
      <c r="AM18" s="230">
        <f t="shared" si="24"/>
        <v>0</v>
      </c>
      <c r="AN18" s="230"/>
      <c r="AO18" s="230"/>
      <c r="AP18" s="230"/>
      <c r="AQ18" s="230"/>
      <c r="AR18" s="223">
        <f t="shared" si="8"/>
        <v>0</v>
      </c>
      <c r="AS18" s="230"/>
      <c r="AT18" s="230"/>
      <c r="AU18" s="230"/>
      <c r="AV18" s="230"/>
      <c r="AW18" s="230"/>
      <c r="AX18" s="230"/>
      <c r="AY18" s="230"/>
      <c r="AZ18" s="230"/>
      <c r="BA18" s="230"/>
      <c r="BB18" s="230"/>
      <c r="BC18" s="223">
        <f t="shared" si="9"/>
        <v>0</v>
      </c>
      <c r="BD18" s="230"/>
      <c r="BE18" s="230"/>
      <c r="BF18" s="230"/>
      <c r="BG18" s="230"/>
      <c r="BH18" s="230"/>
      <c r="BI18" s="230"/>
      <c r="BJ18" s="230"/>
      <c r="BK18" s="223">
        <f t="shared" si="10"/>
        <v>0</v>
      </c>
      <c r="BL18" s="230"/>
      <c r="BM18" s="230"/>
      <c r="BN18" s="230"/>
      <c r="BO18" s="230"/>
      <c r="BP18" s="230"/>
      <c r="BQ18" s="223">
        <f t="shared" si="11"/>
        <v>0</v>
      </c>
      <c r="BR18" s="230"/>
      <c r="BS18" s="230"/>
      <c r="BT18" s="230"/>
      <c r="BU18" s="230"/>
      <c r="BV18" s="230"/>
      <c r="BW18" s="230"/>
      <c r="BX18" s="222">
        <f t="shared" si="12"/>
        <v>0</v>
      </c>
      <c r="BY18" s="49">
        <f t="shared" si="13"/>
        <v>400</v>
      </c>
      <c r="BZ18" s="228"/>
      <c r="CA18" s="228"/>
      <c r="CB18" s="228"/>
      <c r="CC18" s="228"/>
      <c r="CD18" s="228"/>
      <c r="CE18" s="228"/>
      <c r="CF18" s="228"/>
      <c r="CG18" s="228"/>
      <c r="CH18" s="228"/>
      <c r="CI18" s="228"/>
      <c r="CJ18" s="228"/>
      <c r="CK18" s="228"/>
      <c r="CL18" s="49">
        <f t="shared" si="14"/>
        <v>0</v>
      </c>
      <c r="CM18" s="228"/>
      <c r="CN18" s="228"/>
      <c r="CO18" s="228"/>
      <c r="CP18" s="228"/>
      <c r="CQ18" s="228"/>
      <c r="CR18" s="228"/>
      <c r="CS18" s="228"/>
      <c r="CT18" s="228"/>
      <c r="CU18" s="228"/>
      <c r="CV18" s="228"/>
      <c r="CW18" s="228"/>
      <c r="CX18" s="228"/>
      <c r="CY18" s="229">
        <f t="shared" si="2"/>
        <v>0</v>
      </c>
      <c r="CZ18" s="227"/>
      <c r="DA18" s="228"/>
      <c r="DB18" s="228"/>
      <c r="DC18" s="228"/>
      <c r="DD18" s="228"/>
      <c r="DE18" s="228"/>
      <c r="DF18" s="228"/>
      <c r="DG18" s="228"/>
      <c r="DH18" s="228"/>
      <c r="DI18" s="228"/>
      <c r="DJ18" s="228"/>
      <c r="DK18" s="228"/>
      <c r="DL18" s="229">
        <f t="shared" si="3"/>
        <v>0</v>
      </c>
    </row>
    <row r="19" spans="1:116" s="221" customFormat="1">
      <c r="A19" s="222"/>
      <c r="B19" s="223" t="s">
        <v>578</v>
      </c>
      <c r="C19" s="224" t="s">
        <v>981</v>
      </c>
      <c r="D19" s="224" t="s">
        <v>1649</v>
      </c>
      <c r="E19" s="225" t="s">
        <v>1556</v>
      </c>
      <c r="F19" s="226" t="s">
        <v>1357</v>
      </c>
      <c r="G19" s="224" t="s">
        <v>96</v>
      </c>
      <c r="H19" s="227">
        <v>600</v>
      </c>
      <c r="I19" s="228"/>
      <c r="J19" s="228"/>
      <c r="K19" s="228"/>
      <c r="L19" s="228"/>
      <c r="M19" s="228"/>
      <c r="N19" s="228"/>
      <c r="O19" s="228"/>
      <c r="P19" s="228"/>
      <c r="Q19" s="229">
        <f t="shared" si="0"/>
        <v>600</v>
      </c>
      <c r="R19" s="227"/>
      <c r="S19" s="228"/>
      <c r="T19" s="228">
        <v>600</v>
      </c>
      <c r="U19" s="228"/>
      <c r="V19" s="228"/>
      <c r="W19" s="228"/>
      <c r="X19" s="228"/>
      <c r="Y19" s="228"/>
      <c r="Z19" s="223">
        <f t="shared" si="1"/>
        <v>600</v>
      </c>
      <c r="AA19" s="228"/>
      <c r="AB19" s="228"/>
      <c r="AC19" s="228"/>
      <c r="AD19" s="228">
        <v>600</v>
      </c>
      <c r="AE19" s="228"/>
      <c r="AF19" s="228"/>
      <c r="AG19" s="223">
        <f t="shared" si="4"/>
        <v>0</v>
      </c>
      <c r="AH19" s="230"/>
      <c r="AI19" s="230"/>
      <c r="AJ19" s="230">
        <f t="shared" si="23"/>
        <v>0</v>
      </c>
      <c r="AK19" s="230"/>
      <c r="AL19" s="223">
        <f t="shared" si="6"/>
        <v>0</v>
      </c>
      <c r="AM19" s="230">
        <f t="shared" si="24"/>
        <v>600</v>
      </c>
      <c r="AN19" s="230"/>
      <c r="AO19" s="230"/>
      <c r="AP19" s="230"/>
      <c r="AQ19" s="230"/>
      <c r="AR19" s="223">
        <f t="shared" si="8"/>
        <v>0</v>
      </c>
      <c r="AS19" s="230"/>
      <c r="AT19" s="230"/>
      <c r="AU19" s="230"/>
      <c r="AV19" s="230"/>
      <c r="AW19" s="230"/>
      <c r="AX19" s="230"/>
      <c r="AY19" s="230"/>
      <c r="AZ19" s="230"/>
      <c r="BA19" s="230"/>
      <c r="BB19" s="230"/>
      <c r="BC19" s="223">
        <f t="shared" si="9"/>
        <v>0</v>
      </c>
      <c r="BD19" s="230"/>
      <c r="BE19" s="230"/>
      <c r="BF19" s="230"/>
      <c r="BG19" s="230"/>
      <c r="BH19" s="230"/>
      <c r="BI19" s="230"/>
      <c r="BJ19" s="230"/>
      <c r="BK19" s="223">
        <f t="shared" si="10"/>
        <v>0</v>
      </c>
      <c r="BL19" s="230"/>
      <c r="BM19" s="230"/>
      <c r="BN19" s="230"/>
      <c r="BO19" s="230"/>
      <c r="BP19" s="230"/>
      <c r="BQ19" s="223">
        <f t="shared" si="11"/>
        <v>0</v>
      </c>
      <c r="BR19" s="230"/>
      <c r="BS19" s="230"/>
      <c r="BT19" s="230"/>
      <c r="BU19" s="230"/>
      <c r="BV19" s="230"/>
      <c r="BW19" s="230"/>
      <c r="BX19" s="222">
        <f t="shared" si="12"/>
        <v>0</v>
      </c>
      <c r="BY19" s="49">
        <f t="shared" si="13"/>
        <v>600</v>
      </c>
      <c r="BZ19" s="228"/>
      <c r="CA19" s="228"/>
      <c r="CB19" s="228"/>
      <c r="CC19" s="228"/>
      <c r="CD19" s="228"/>
      <c r="CE19" s="228"/>
      <c r="CF19" s="228"/>
      <c r="CG19" s="228"/>
      <c r="CH19" s="228"/>
      <c r="CI19" s="228"/>
      <c r="CJ19" s="228"/>
      <c r="CK19" s="228"/>
      <c r="CL19" s="49">
        <f t="shared" si="14"/>
        <v>0</v>
      </c>
      <c r="CM19" s="228"/>
      <c r="CN19" s="228"/>
      <c r="CO19" s="228"/>
      <c r="CP19" s="228"/>
      <c r="CQ19" s="228"/>
      <c r="CR19" s="228"/>
      <c r="CS19" s="228"/>
      <c r="CT19" s="228"/>
      <c r="CU19" s="228"/>
      <c r="CV19" s="228"/>
      <c r="CW19" s="228"/>
      <c r="CX19" s="228"/>
      <c r="CY19" s="229">
        <f t="shared" si="2"/>
        <v>0</v>
      </c>
      <c r="CZ19" s="227"/>
      <c r="DA19" s="228"/>
      <c r="DB19" s="228"/>
      <c r="DC19" s="228"/>
      <c r="DD19" s="228"/>
      <c r="DE19" s="228"/>
      <c r="DF19" s="228"/>
      <c r="DG19" s="228"/>
      <c r="DH19" s="228"/>
      <c r="DI19" s="228"/>
      <c r="DJ19" s="228"/>
      <c r="DK19" s="228"/>
      <c r="DL19" s="229">
        <f t="shared" si="3"/>
        <v>0</v>
      </c>
    </row>
    <row r="20" spans="1:116" s="221" customFormat="1">
      <c r="A20" s="222"/>
      <c r="B20" s="223" t="s">
        <v>578</v>
      </c>
      <c r="C20" s="224" t="s">
        <v>981</v>
      </c>
      <c r="D20" s="224" t="s">
        <v>1649</v>
      </c>
      <c r="E20" s="225" t="s">
        <v>109</v>
      </c>
      <c r="F20" s="226" t="s">
        <v>1357</v>
      </c>
      <c r="G20" s="224" t="s">
        <v>96</v>
      </c>
      <c r="H20" s="227">
        <v>120</v>
      </c>
      <c r="I20" s="228"/>
      <c r="J20" s="228"/>
      <c r="K20" s="228"/>
      <c r="L20" s="228"/>
      <c r="M20" s="228"/>
      <c r="N20" s="228"/>
      <c r="O20" s="228"/>
      <c r="P20" s="228"/>
      <c r="Q20" s="229">
        <f>SUM(H20:P20)</f>
        <v>120</v>
      </c>
      <c r="R20" s="227"/>
      <c r="S20" s="228"/>
      <c r="T20" s="228">
        <v>120</v>
      </c>
      <c r="U20" s="228"/>
      <c r="V20" s="228"/>
      <c r="W20" s="228"/>
      <c r="X20" s="228"/>
      <c r="Y20" s="228"/>
      <c r="Z20" s="223">
        <f>SUM(R20:Y20)</f>
        <v>120</v>
      </c>
      <c r="AA20" s="228">
        <v>120</v>
      </c>
      <c r="AB20" s="228"/>
      <c r="AC20" s="228"/>
      <c r="AD20" s="228"/>
      <c r="AE20" s="228"/>
      <c r="AF20" s="228"/>
      <c r="AG20" s="223">
        <f>T20-SUM(AA20:AF20)</f>
        <v>0</v>
      </c>
      <c r="AH20" s="230"/>
      <c r="AI20" s="230"/>
      <c r="AJ20" s="230">
        <f t="shared" si="23"/>
        <v>120</v>
      </c>
      <c r="AK20" s="230"/>
      <c r="AL20" s="223">
        <f>AA20-SUM(AH20:AK20)</f>
        <v>0</v>
      </c>
      <c r="AM20" s="230">
        <f t="shared" si="24"/>
        <v>0</v>
      </c>
      <c r="AN20" s="230"/>
      <c r="AO20" s="230"/>
      <c r="AP20" s="230"/>
      <c r="AQ20" s="230"/>
      <c r="AR20" s="223">
        <f>AD20-SUM(AM20:AQ20)</f>
        <v>0</v>
      </c>
      <c r="AS20" s="230"/>
      <c r="AT20" s="230"/>
      <c r="AU20" s="230"/>
      <c r="AV20" s="230"/>
      <c r="AW20" s="230"/>
      <c r="AX20" s="230"/>
      <c r="AY20" s="230"/>
      <c r="AZ20" s="230"/>
      <c r="BA20" s="230"/>
      <c r="BB20" s="230"/>
      <c r="BC20" s="223">
        <f>AB20-SUM(AS20:BB20)</f>
        <v>0</v>
      </c>
      <c r="BD20" s="230"/>
      <c r="BE20" s="230"/>
      <c r="BF20" s="230"/>
      <c r="BG20" s="230"/>
      <c r="BH20" s="230"/>
      <c r="BI20" s="230"/>
      <c r="BJ20" s="230"/>
      <c r="BK20" s="223">
        <f>AF20-SUM(BD20:BJ20)</f>
        <v>0</v>
      </c>
      <c r="BL20" s="230"/>
      <c r="BM20" s="230"/>
      <c r="BN20" s="230"/>
      <c r="BO20" s="230"/>
      <c r="BP20" s="230"/>
      <c r="BQ20" s="223">
        <f>AE20-SUM(BL20:BP20)</f>
        <v>0</v>
      </c>
      <c r="BR20" s="230"/>
      <c r="BS20" s="230"/>
      <c r="BT20" s="230"/>
      <c r="BU20" s="230"/>
      <c r="BV20" s="230"/>
      <c r="BW20" s="230"/>
      <c r="BX20" s="222">
        <f>AC20-SUM(BR20:BW20)</f>
        <v>0</v>
      </c>
      <c r="BY20" s="49">
        <f t="shared" si="13"/>
        <v>120</v>
      </c>
      <c r="BZ20" s="228"/>
      <c r="CA20" s="228"/>
      <c r="CB20" s="228"/>
      <c r="CC20" s="228"/>
      <c r="CD20" s="228"/>
      <c r="CE20" s="228"/>
      <c r="CF20" s="228"/>
      <c r="CG20" s="228"/>
      <c r="CH20" s="228"/>
      <c r="CI20" s="228"/>
      <c r="CJ20" s="228"/>
      <c r="CK20" s="228"/>
      <c r="CL20" s="49">
        <f t="shared" si="14"/>
        <v>0</v>
      </c>
      <c r="CM20" s="228"/>
      <c r="CN20" s="228"/>
      <c r="CO20" s="228"/>
      <c r="CP20" s="228"/>
      <c r="CQ20" s="228"/>
      <c r="CR20" s="228"/>
      <c r="CS20" s="228"/>
      <c r="CT20" s="228"/>
      <c r="CU20" s="228"/>
      <c r="CV20" s="228"/>
      <c r="CW20" s="228"/>
      <c r="CX20" s="228"/>
      <c r="CY20" s="229">
        <f>SUM(CM20:CX20)</f>
        <v>0</v>
      </c>
      <c r="CZ20" s="227"/>
      <c r="DA20" s="228"/>
      <c r="DB20" s="228"/>
      <c r="DC20" s="228"/>
      <c r="DD20" s="228"/>
      <c r="DE20" s="228"/>
      <c r="DF20" s="228"/>
      <c r="DG20" s="228"/>
      <c r="DH20" s="228"/>
      <c r="DI20" s="228"/>
      <c r="DJ20" s="228"/>
      <c r="DK20" s="228"/>
      <c r="DL20" s="229">
        <f>SUM(CZ20:DK20)</f>
        <v>0</v>
      </c>
    </row>
    <row r="21" spans="1:116" s="221" customFormat="1">
      <c r="A21" s="222"/>
      <c r="B21" s="223" t="s">
        <v>578</v>
      </c>
      <c r="C21" s="224" t="s">
        <v>981</v>
      </c>
      <c r="D21" s="224" t="s">
        <v>1649</v>
      </c>
      <c r="E21" s="225" t="s">
        <v>110</v>
      </c>
      <c r="F21" s="226" t="s">
        <v>1357</v>
      </c>
      <c r="G21" s="224" t="s">
        <v>96</v>
      </c>
      <c r="H21" s="227">
        <v>80</v>
      </c>
      <c r="I21" s="228"/>
      <c r="J21" s="228"/>
      <c r="K21" s="228"/>
      <c r="L21" s="228"/>
      <c r="M21" s="228"/>
      <c r="N21" s="228"/>
      <c r="O21" s="228"/>
      <c r="P21" s="228"/>
      <c r="Q21" s="229">
        <f t="shared" si="0"/>
        <v>80</v>
      </c>
      <c r="R21" s="227"/>
      <c r="S21" s="228"/>
      <c r="T21" s="228">
        <v>80</v>
      </c>
      <c r="U21" s="228"/>
      <c r="V21" s="228"/>
      <c r="W21" s="228"/>
      <c r="X21" s="228"/>
      <c r="Y21" s="228"/>
      <c r="Z21" s="223">
        <f t="shared" si="1"/>
        <v>80</v>
      </c>
      <c r="AA21" s="228">
        <v>80</v>
      </c>
      <c r="AB21" s="228"/>
      <c r="AC21" s="228"/>
      <c r="AD21" s="228"/>
      <c r="AE21" s="228"/>
      <c r="AF21" s="228"/>
      <c r="AG21" s="223">
        <f t="shared" si="4"/>
        <v>0</v>
      </c>
      <c r="AH21" s="230"/>
      <c r="AI21" s="230"/>
      <c r="AJ21" s="230">
        <f t="shared" si="23"/>
        <v>80</v>
      </c>
      <c r="AK21" s="230"/>
      <c r="AL21" s="223">
        <f t="shared" si="6"/>
        <v>0</v>
      </c>
      <c r="AM21" s="230">
        <f t="shared" si="24"/>
        <v>0</v>
      </c>
      <c r="AN21" s="230"/>
      <c r="AO21" s="230"/>
      <c r="AP21" s="230"/>
      <c r="AQ21" s="230"/>
      <c r="AR21" s="223">
        <f t="shared" si="8"/>
        <v>0</v>
      </c>
      <c r="AS21" s="230"/>
      <c r="AT21" s="230"/>
      <c r="AU21" s="230"/>
      <c r="AV21" s="230"/>
      <c r="AW21" s="230"/>
      <c r="AX21" s="230"/>
      <c r="AY21" s="230"/>
      <c r="AZ21" s="230"/>
      <c r="BA21" s="230"/>
      <c r="BB21" s="230"/>
      <c r="BC21" s="223">
        <f t="shared" si="9"/>
        <v>0</v>
      </c>
      <c r="BD21" s="230"/>
      <c r="BE21" s="230"/>
      <c r="BF21" s="230"/>
      <c r="BG21" s="230"/>
      <c r="BH21" s="230"/>
      <c r="BI21" s="230"/>
      <c r="BJ21" s="230"/>
      <c r="BK21" s="223">
        <f t="shared" si="10"/>
        <v>0</v>
      </c>
      <c r="BL21" s="230"/>
      <c r="BM21" s="230"/>
      <c r="BN21" s="230"/>
      <c r="BO21" s="230"/>
      <c r="BP21" s="230"/>
      <c r="BQ21" s="223">
        <f t="shared" si="11"/>
        <v>0</v>
      </c>
      <c r="BR21" s="230"/>
      <c r="BS21" s="230"/>
      <c r="BT21" s="230"/>
      <c r="BU21" s="230"/>
      <c r="BV21" s="230"/>
      <c r="BW21" s="230"/>
      <c r="BX21" s="222">
        <f t="shared" si="12"/>
        <v>0</v>
      </c>
      <c r="BY21" s="49">
        <f t="shared" si="13"/>
        <v>80</v>
      </c>
      <c r="BZ21" s="228"/>
      <c r="CA21" s="228"/>
      <c r="CB21" s="228"/>
      <c r="CC21" s="228"/>
      <c r="CD21" s="228"/>
      <c r="CE21" s="228"/>
      <c r="CF21" s="228"/>
      <c r="CG21" s="228"/>
      <c r="CH21" s="228"/>
      <c r="CI21" s="228"/>
      <c r="CJ21" s="228"/>
      <c r="CK21" s="228"/>
      <c r="CL21" s="49">
        <f t="shared" si="14"/>
        <v>0</v>
      </c>
      <c r="CM21" s="228"/>
      <c r="CN21" s="228"/>
      <c r="CO21" s="228"/>
      <c r="CP21" s="228"/>
      <c r="CQ21" s="228"/>
      <c r="CR21" s="228"/>
      <c r="CS21" s="228"/>
      <c r="CT21" s="228"/>
      <c r="CU21" s="228"/>
      <c r="CV21" s="228"/>
      <c r="CW21" s="228"/>
      <c r="CX21" s="228"/>
      <c r="CY21" s="229">
        <f t="shared" si="2"/>
        <v>0</v>
      </c>
      <c r="CZ21" s="227"/>
      <c r="DA21" s="228"/>
      <c r="DB21" s="228"/>
      <c r="DC21" s="228"/>
      <c r="DD21" s="228"/>
      <c r="DE21" s="228"/>
      <c r="DF21" s="228"/>
      <c r="DG21" s="228"/>
      <c r="DH21" s="228"/>
      <c r="DI21" s="228"/>
      <c r="DJ21" s="228"/>
      <c r="DK21" s="228"/>
      <c r="DL21" s="229">
        <f t="shared" si="3"/>
        <v>0</v>
      </c>
    </row>
    <row r="22" spans="1:116" s="221" customFormat="1" ht="26.25" customHeight="1">
      <c r="A22" s="222"/>
      <c r="B22" s="223" t="s">
        <v>578</v>
      </c>
      <c r="C22" s="224" t="s">
        <v>981</v>
      </c>
      <c r="D22" s="224" t="s">
        <v>1649</v>
      </c>
      <c r="E22" s="225" t="s">
        <v>103</v>
      </c>
      <c r="F22" s="226" t="s">
        <v>1357</v>
      </c>
      <c r="G22" s="224" t="s">
        <v>96</v>
      </c>
      <c r="H22" s="227">
        <v>350</v>
      </c>
      <c r="I22" s="228"/>
      <c r="J22" s="228">
        <v>861</v>
      </c>
      <c r="K22" s="228"/>
      <c r="L22" s="228"/>
      <c r="M22" s="228"/>
      <c r="N22" s="228"/>
      <c r="O22" s="228"/>
      <c r="P22" s="228"/>
      <c r="Q22" s="229">
        <f t="shared" si="0"/>
        <v>1211</v>
      </c>
      <c r="R22" s="227"/>
      <c r="S22" s="228"/>
      <c r="T22" s="228">
        <v>1211</v>
      </c>
      <c r="U22" s="228"/>
      <c r="V22" s="228"/>
      <c r="W22" s="228"/>
      <c r="X22" s="228"/>
      <c r="Y22" s="228"/>
      <c r="Z22" s="223">
        <f t="shared" si="1"/>
        <v>1211</v>
      </c>
      <c r="AA22" s="228">
        <v>1211</v>
      </c>
      <c r="AB22" s="228"/>
      <c r="AC22" s="228"/>
      <c r="AD22" s="228"/>
      <c r="AE22" s="228"/>
      <c r="AF22" s="228"/>
      <c r="AG22" s="223">
        <f t="shared" si="4"/>
        <v>0</v>
      </c>
      <c r="AH22" s="230"/>
      <c r="AI22" s="230"/>
      <c r="AJ22" s="230">
        <f t="shared" si="23"/>
        <v>1211</v>
      </c>
      <c r="AK22" s="230"/>
      <c r="AL22" s="223">
        <f t="shared" si="6"/>
        <v>0</v>
      </c>
      <c r="AM22" s="230">
        <f t="shared" si="24"/>
        <v>0</v>
      </c>
      <c r="AN22" s="230"/>
      <c r="AO22" s="230"/>
      <c r="AP22" s="230"/>
      <c r="AQ22" s="230"/>
      <c r="AR22" s="223">
        <f t="shared" si="8"/>
        <v>0</v>
      </c>
      <c r="AS22" s="230"/>
      <c r="AT22" s="230"/>
      <c r="AU22" s="230"/>
      <c r="AV22" s="230"/>
      <c r="AW22" s="230"/>
      <c r="AX22" s="230"/>
      <c r="AY22" s="230"/>
      <c r="AZ22" s="230"/>
      <c r="BA22" s="230"/>
      <c r="BB22" s="230"/>
      <c r="BC22" s="223">
        <f t="shared" si="9"/>
        <v>0</v>
      </c>
      <c r="BD22" s="230"/>
      <c r="BE22" s="230"/>
      <c r="BF22" s="230"/>
      <c r="BG22" s="230"/>
      <c r="BH22" s="230"/>
      <c r="BI22" s="230"/>
      <c r="BJ22" s="230"/>
      <c r="BK22" s="223">
        <f t="shared" si="10"/>
        <v>0</v>
      </c>
      <c r="BL22" s="230"/>
      <c r="BM22" s="230"/>
      <c r="BN22" s="230"/>
      <c r="BO22" s="230"/>
      <c r="BP22" s="230"/>
      <c r="BQ22" s="223">
        <f t="shared" si="11"/>
        <v>0</v>
      </c>
      <c r="BR22" s="230"/>
      <c r="BS22" s="230"/>
      <c r="BT22" s="230"/>
      <c r="BU22" s="230"/>
      <c r="BV22" s="230"/>
      <c r="BW22" s="230"/>
      <c r="BX22" s="222">
        <f t="shared" si="12"/>
        <v>0</v>
      </c>
      <c r="BY22" s="49">
        <f t="shared" si="13"/>
        <v>1211</v>
      </c>
      <c r="BZ22" s="228"/>
      <c r="CA22" s="228"/>
      <c r="CB22" s="228"/>
      <c r="CC22" s="228"/>
      <c r="CD22" s="228"/>
      <c r="CE22" s="228"/>
      <c r="CF22" s="228"/>
      <c r="CG22" s="228"/>
      <c r="CH22" s="228"/>
      <c r="CI22" s="228"/>
      <c r="CJ22" s="228"/>
      <c r="CK22" s="228"/>
      <c r="CL22" s="49">
        <f t="shared" si="14"/>
        <v>0</v>
      </c>
      <c r="CM22" s="228"/>
      <c r="CN22" s="228"/>
      <c r="CO22" s="228"/>
      <c r="CP22" s="228"/>
      <c r="CQ22" s="228"/>
      <c r="CR22" s="228"/>
      <c r="CS22" s="228"/>
      <c r="CT22" s="228"/>
      <c r="CU22" s="228"/>
      <c r="CV22" s="228"/>
      <c r="CW22" s="228"/>
      <c r="CX22" s="228"/>
      <c r="CY22" s="229">
        <f t="shared" si="2"/>
        <v>0</v>
      </c>
      <c r="CZ22" s="227"/>
      <c r="DA22" s="228"/>
      <c r="DB22" s="228"/>
      <c r="DC22" s="228"/>
      <c r="DD22" s="228"/>
      <c r="DE22" s="228"/>
      <c r="DF22" s="228"/>
      <c r="DG22" s="228"/>
      <c r="DH22" s="228"/>
      <c r="DI22" s="228"/>
      <c r="DJ22" s="228"/>
      <c r="DK22" s="228"/>
      <c r="DL22" s="229">
        <f t="shared" si="3"/>
        <v>0</v>
      </c>
    </row>
    <row r="23" spans="1:116" s="221" customFormat="1" ht="26.25" customHeight="1">
      <c r="A23" s="222"/>
      <c r="B23" s="223" t="s">
        <v>578</v>
      </c>
      <c r="C23" s="513" t="s">
        <v>981</v>
      </c>
      <c r="D23" s="513" t="s">
        <v>1649</v>
      </c>
      <c r="E23" s="514" t="s">
        <v>111</v>
      </c>
      <c r="F23" s="515" t="s">
        <v>1730</v>
      </c>
      <c r="G23" s="224" t="s">
        <v>96</v>
      </c>
      <c r="H23" s="516">
        <v>7125</v>
      </c>
      <c r="I23" s="513"/>
      <c r="J23" s="513"/>
      <c r="K23" s="513"/>
      <c r="L23" s="513"/>
      <c r="M23" s="228"/>
      <c r="N23" s="228"/>
      <c r="O23" s="228"/>
      <c r="P23" s="228"/>
      <c r="Q23" s="229">
        <f t="shared" si="0"/>
        <v>7125</v>
      </c>
      <c r="R23" s="227"/>
      <c r="S23" s="228"/>
      <c r="T23" s="228">
        <v>7125</v>
      </c>
      <c r="U23" s="228"/>
      <c r="V23" s="228"/>
      <c r="W23" s="228"/>
      <c r="X23" s="228"/>
      <c r="Y23" s="228"/>
      <c r="Z23" s="223">
        <f t="shared" si="1"/>
        <v>7125</v>
      </c>
      <c r="AA23" s="228">
        <v>650</v>
      </c>
      <c r="AB23" s="228"/>
      <c r="AC23" s="228"/>
      <c r="AD23" s="228">
        <v>6475</v>
      </c>
      <c r="AE23" s="228"/>
      <c r="AF23" s="228"/>
      <c r="AG23" s="223">
        <f t="shared" si="4"/>
        <v>0</v>
      </c>
      <c r="AH23" s="230"/>
      <c r="AI23" s="230"/>
      <c r="AJ23" s="230">
        <f t="shared" si="23"/>
        <v>650</v>
      </c>
      <c r="AK23" s="230"/>
      <c r="AL23" s="223">
        <f t="shared" si="6"/>
        <v>0</v>
      </c>
      <c r="AM23" s="230">
        <f t="shared" si="24"/>
        <v>6475</v>
      </c>
      <c r="AN23" s="230"/>
      <c r="AO23" s="230"/>
      <c r="AP23" s="230"/>
      <c r="AQ23" s="230"/>
      <c r="AR23" s="223">
        <f t="shared" si="8"/>
        <v>0</v>
      </c>
      <c r="AS23" s="230"/>
      <c r="AT23" s="230"/>
      <c r="AU23" s="230"/>
      <c r="AV23" s="230"/>
      <c r="AW23" s="230"/>
      <c r="AX23" s="230"/>
      <c r="AY23" s="230"/>
      <c r="AZ23" s="230"/>
      <c r="BA23" s="230"/>
      <c r="BB23" s="230"/>
      <c r="BC23" s="223"/>
      <c r="BD23" s="230"/>
      <c r="BE23" s="230"/>
      <c r="BF23" s="230"/>
      <c r="BG23" s="230"/>
      <c r="BH23" s="230"/>
      <c r="BI23" s="230"/>
      <c r="BJ23" s="230"/>
      <c r="BK23" s="223">
        <f t="shared" si="10"/>
        <v>0</v>
      </c>
      <c r="BL23" s="230"/>
      <c r="BM23" s="230"/>
      <c r="BN23" s="230"/>
      <c r="BO23" s="230"/>
      <c r="BP23" s="230"/>
      <c r="BQ23" s="223">
        <f t="shared" si="11"/>
        <v>0</v>
      </c>
      <c r="BR23" s="230"/>
      <c r="BS23" s="230"/>
      <c r="BT23" s="230"/>
      <c r="BU23" s="230"/>
      <c r="BV23" s="230"/>
      <c r="BW23" s="230"/>
      <c r="BX23" s="222">
        <f t="shared" si="12"/>
        <v>0</v>
      </c>
      <c r="BY23" s="49">
        <f t="shared" si="13"/>
        <v>7125</v>
      </c>
      <c r="BZ23" s="228"/>
      <c r="CA23" s="228"/>
      <c r="CB23" s="228"/>
      <c r="CC23" s="228"/>
      <c r="CD23" s="228"/>
      <c r="CE23" s="228"/>
      <c r="CF23" s="228"/>
      <c r="CG23" s="228"/>
      <c r="CH23" s="228"/>
      <c r="CI23" s="228"/>
      <c r="CJ23" s="228"/>
      <c r="CK23" s="228"/>
      <c r="CL23" s="49">
        <f t="shared" si="14"/>
        <v>0</v>
      </c>
      <c r="CM23" s="228"/>
      <c r="CN23" s="228"/>
      <c r="CO23" s="228"/>
      <c r="CP23" s="228"/>
      <c r="CQ23" s="228"/>
      <c r="CR23" s="228"/>
      <c r="CS23" s="228"/>
      <c r="CT23" s="228"/>
      <c r="CU23" s="228"/>
      <c r="CV23" s="228"/>
      <c r="CW23" s="228"/>
      <c r="CX23" s="228"/>
      <c r="CY23" s="229"/>
      <c r="CZ23" s="227"/>
      <c r="DA23" s="228"/>
      <c r="DB23" s="228"/>
      <c r="DC23" s="228"/>
      <c r="DD23" s="228"/>
      <c r="DE23" s="228"/>
      <c r="DF23" s="228"/>
      <c r="DG23" s="228"/>
      <c r="DH23" s="228"/>
      <c r="DI23" s="228"/>
      <c r="DJ23" s="228"/>
      <c r="DK23" s="228"/>
      <c r="DL23" s="229"/>
    </row>
    <row r="24" spans="1:116" s="221" customFormat="1" ht="26.25" customHeight="1">
      <c r="A24" s="222"/>
      <c r="B24" s="223"/>
      <c r="C24" s="513" t="s">
        <v>981</v>
      </c>
      <c r="D24" s="513" t="s">
        <v>1649</v>
      </c>
      <c r="E24" s="514" t="s">
        <v>2144</v>
      </c>
      <c r="F24" s="515" t="s">
        <v>1730</v>
      </c>
      <c r="G24" s="513"/>
      <c r="H24" s="516"/>
      <c r="I24" s="513"/>
      <c r="J24" s="513"/>
      <c r="K24" s="513"/>
      <c r="L24" s="513"/>
      <c r="M24" s="228"/>
      <c r="N24" s="228"/>
      <c r="O24" s="228"/>
      <c r="P24" s="228"/>
      <c r="Q24" s="229">
        <f t="shared" si="0"/>
        <v>0</v>
      </c>
      <c r="R24" s="227"/>
      <c r="S24" s="228"/>
      <c r="T24" s="228"/>
      <c r="U24" s="228"/>
      <c r="V24" s="228"/>
      <c r="W24" s="228"/>
      <c r="X24" s="228"/>
      <c r="Y24" s="228"/>
      <c r="Z24" s="223">
        <f t="shared" si="1"/>
        <v>0</v>
      </c>
      <c r="AA24" s="228"/>
      <c r="AB24" s="228"/>
      <c r="AC24" s="228"/>
      <c r="AD24" s="228"/>
      <c r="AE24" s="228"/>
      <c r="AF24" s="228"/>
      <c r="AG24" s="223">
        <f t="shared" si="4"/>
        <v>0</v>
      </c>
      <c r="AH24" s="230"/>
      <c r="AI24" s="230"/>
      <c r="AJ24" s="230">
        <f t="shared" si="23"/>
        <v>0</v>
      </c>
      <c r="AK24" s="230"/>
      <c r="AL24" s="223">
        <f t="shared" si="6"/>
        <v>0</v>
      </c>
      <c r="AM24" s="230">
        <f t="shared" si="24"/>
        <v>0</v>
      </c>
      <c r="AN24" s="230"/>
      <c r="AO24" s="230"/>
      <c r="AP24" s="230"/>
      <c r="AQ24" s="230"/>
      <c r="AR24" s="223"/>
      <c r="AS24" s="230"/>
      <c r="AT24" s="230"/>
      <c r="AU24" s="230"/>
      <c r="AV24" s="230"/>
      <c r="AW24" s="230"/>
      <c r="AX24" s="230"/>
      <c r="AY24" s="230"/>
      <c r="AZ24" s="230"/>
      <c r="BA24" s="230"/>
      <c r="BB24" s="230"/>
      <c r="BC24" s="223"/>
      <c r="BD24" s="230"/>
      <c r="BE24" s="230"/>
      <c r="BF24" s="230"/>
      <c r="BG24" s="230"/>
      <c r="BH24" s="230"/>
      <c r="BI24" s="230"/>
      <c r="BJ24" s="230"/>
      <c r="BK24" s="223"/>
      <c r="BL24" s="230"/>
      <c r="BM24" s="230"/>
      <c r="BN24" s="230"/>
      <c r="BO24" s="230"/>
      <c r="BP24" s="230"/>
      <c r="BQ24" s="223"/>
      <c r="BR24" s="230"/>
      <c r="BS24" s="230"/>
      <c r="BT24" s="230"/>
      <c r="BU24" s="230"/>
      <c r="BV24" s="230"/>
      <c r="BW24" s="230"/>
      <c r="BX24" s="222"/>
      <c r="BY24" s="49">
        <f t="shared" si="13"/>
        <v>0</v>
      </c>
      <c r="BZ24" s="228"/>
      <c r="CA24" s="228"/>
      <c r="CB24" s="228"/>
      <c r="CC24" s="228"/>
      <c r="CD24" s="228"/>
      <c r="CE24" s="228"/>
      <c r="CF24" s="228"/>
      <c r="CG24" s="228"/>
      <c r="CH24" s="228"/>
      <c r="CI24" s="228"/>
      <c r="CJ24" s="228"/>
      <c r="CK24" s="228"/>
      <c r="CL24" s="49">
        <f t="shared" si="14"/>
        <v>0</v>
      </c>
      <c r="CM24" s="228"/>
      <c r="CN24" s="228"/>
      <c r="CO24" s="228"/>
      <c r="CP24" s="228"/>
      <c r="CQ24" s="228"/>
      <c r="CR24" s="228"/>
      <c r="CS24" s="228"/>
      <c r="CT24" s="228"/>
      <c r="CU24" s="228"/>
      <c r="CV24" s="228"/>
      <c r="CW24" s="228"/>
      <c r="CX24" s="228"/>
      <c r="CY24" s="229"/>
      <c r="CZ24" s="227"/>
      <c r="DA24" s="228"/>
      <c r="DB24" s="228"/>
      <c r="DC24" s="228"/>
      <c r="DD24" s="228"/>
      <c r="DE24" s="228"/>
      <c r="DF24" s="228"/>
      <c r="DG24" s="228"/>
      <c r="DH24" s="228"/>
      <c r="DI24" s="228"/>
      <c r="DJ24" s="228"/>
      <c r="DK24" s="228"/>
      <c r="DL24" s="229"/>
    </row>
    <row r="25" spans="1:116" s="700" customFormat="1" ht="26.25" customHeight="1">
      <c r="A25" s="694"/>
      <c r="B25" s="695" t="s">
        <v>578</v>
      </c>
      <c r="C25" s="696" t="s">
        <v>981</v>
      </c>
      <c r="D25" s="696" t="s">
        <v>1649</v>
      </c>
      <c r="E25" s="697" t="s">
        <v>1648</v>
      </c>
      <c r="F25" s="698" t="s">
        <v>1357</v>
      </c>
      <c r="G25" s="696" t="s">
        <v>101</v>
      </c>
      <c r="H25" s="694">
        <v>675</v>
      </c>
      <c r="I25" s="696"/>
      <c r="J25" s="696"/>
      <c r="K25" s="696"/>
      <c r="L25" s="696"/>
      <c r="M25" s="696"/>
      <c r="N25" s="696"/>
      <c r="O25" s="696"/>
      <c r="P25" s="696"/>
      <c r="Q25" s="698">
        <f>SUM(H25:P25)</f>
        <v>675</v>
      </c>
      <c r="R25" s="694"/>
      <c r="S25" s="696"/>
      <c r="T25" s="696">
        <v>675</v>
      </c>
      <c r="U25" s="696"/>
      <c r="V25" s="696"/>
      <c r="W25" s="696"/>
      <c r="X25" s="696"/>
      <c r="Y25" s="696"/>
      <c r="Z25" s="695">
        <f>SUM(R25:Y25)</f>
        <v>675</v>
      </c>
      <c r="AA25" s="696">
        <v>100</v>
      </c>
      <c r="AB25" s="696"/>
      <c r="AC25" s="696"/>
      <c r="AD25" s="696">
        <v>575</v>
      </c>
      <c r="AE25" s="696"/>
      <c r="AF25" s="696"/>
      <c r="AG25" s="695">
        <f>T25-SUM(AA25:AF25)</f>
        <v>0</v>
      </c>
      <c r="AH25" s="699"/>
      <c r="AI25" s="699"/>
      <c r="AJ25" s="699">
        <f t="shared" si="23"/>
        <v>100</v>
      </c>
      <c r="AK25" s="699"/>
      <c r="AL25" s="695">
        <f>AA25-SUM(AH25:AK25)</f>
        <v>0</v>
      </c>
      <c r="AM25" s="699">
        <f t="shared" si="24"/>
        <v>575</v>
      </c>
      <c r="AN25" s="699"/>
      <c r="AO25" s="699"/>
      <c r="AP25" s="699"/>
      <c r="AQ25" s="699"/>
      <c r="AR25" s="695">
        <f>AD25-SUM(AM25:AQ25)</f>
        <v>0</v>
      </c>
      <c r="AS25" s="699"/>
      <c r="AT25" s="699"/>
      <c r="AU25" s="699"/>
      <c r="AV25" s="699"/>
      <c r="AW25" s="699"/>
      <c r="AX25" s="699"/>
      <c r="AY25" s="699"/>
      <c r="AZ25" s="699"/>
      <c r="BA25" s="699"/>
      <c r="BB25" s="699"/>
      <c r="BC25" s="695">
        <f>AB25-SUM(AS25:BB25)</f>
        <v>0</v>
      </c>
      <c r="BD25" s="699"/>
      <c r="BE25" s="699"/>
      <c r="BF25" s="699"/>
      <c r="BG25" s="699"/>
      <c r="BH25" s="699"/>
      <c r="BI25" s="699"/>
      <c r="BJ25" s="699"/>
      <c r="BK25" s="695">
        <f>AF25-SUM(BD25:BJ25)</f>
        <v>0</v>
      </c>
      <c r="BL25" s="699"/>
      <c r="BM25" s="699"/>
      <c r="BN25" s="699"/>
      <c r="BO25" s="699"/>
      <c r="BP25" s="699"/>
      <c r="BQ25" s="695">
        <f>AE25-SUM(BL25:BP25)</f>
        <v>0</v>
      </c>
      <c r="BR25" s="699"/>
      <c r="BS25" s="699"/>
      <c r="BT25" s="699"/>
      <c r="BU25" s="699"/>
      <c r="BV25" s="699"/>
      <c r="BW25" s="699"/>
      <c r="BX25" s="694">
        <f>AC25-SUM(BR25:BW25)</f>
        <v>0</v>
      </c>
      <c r="BY25" s="49">
        <f t="shared" si="13"/>
        <v>675</v>
      </c>
      <c r="BZ25" s="696"/>
      <c r="CA25" s="696"/>
      <c r="CB25" s="696"/>
      <c r="CC25" s="696"/>
      <c r="CD25" s="696"/>
      <c r="CE25" s="696"/>
      <c r="CF25" s="696"/>
      <c r="CG25" s="696"/>
      <c r="CH25" s="696"/>
      <c r="CI25" s="696"/>
      <c r="CJ25" s="696"/>
      <c r="CK25" s="696"/>
      <c r="CL25" s="49">
        <f t="shared" si="14"/>
        <v>0</v>
      </c>
      <c r="CM25" s="696"/>
      <c r="CN25" s="696"/>
      <c r="CO25" s="696"/>
      <c r="CP25" s="696"/>
      <c r="CQ25" s="696"/>
      <c r="CR25" s="696"/>
      <c r="CS25" s="696"/>
      <c r="CT25" s="696"/>
      <c r="CU25" s="696"/>
      <c r="CV25" s="696"/>
      <c r="CW25" s="696"/>
      <c r="CX25" s="696"/>
      <c r="CY25" s="698"/>
      <c r="CZ25" s="694"/>
      <c r="DA25" s="696"/>
      <c r="DB25" s="696"/>
      <c r="DC25" s="696"/>
      <c r="DD25" s="696"/>
      <c r="DE25" s="696"/>
      <c r="DF25" s="696"/>
      <c r="DG25" s="696"/>
      <c r="DH25" s="696"/>
      <c r="DI25" s="696"/>
      <c r="DJ25" s="696"/>
      <c r="DK25" s="696"/>
      <c r="DL25" s="698"/>
    </row>
    <row r="26" spans="1:116" s="221" customFormat="1" ht="26.25" customHeight="1">
      <c r="A26" s="222"/>
      <c r="B26" s="223" t="s">
        <v>578</v>
      </c>
      <c r="C26" s="224" t="s">
        <v>981</v>
      </c>
      <c r="D26" s="224" t="s">
        <v>1649</v>
      </c>
      <c r="E26" s="225" t="s">
        <v>112</v>
      </c>
      <c r="F26" s="226" t="s">
        <v>1357</v>
      </c>
      <c r="G26" s="224" t="s">
        <v>1579</v>
      </c>
      <c r="H26" s="792">
        <v>1350</v>
      </c>
      <c r="I26" s="228"/>
      <c r="J26" s="228"/>
      <c r="K26" s="228"/>
      <c r="L26" s="228"/>
      <c r="M26" s="228"/>
      <c r="N26" s="228"/>
      <c r="O26" s="228"/>
      <c r="P26" s="228"/>
      <c r="Q26" s="229">
        <f t="shared" si="0"/>
        <v>1350</v>
      </c>
      <c r="R26" s="227"/>
      <c r="S26" s="228"/>
      <c r="T26" s="228">
        <v>1350</v>
      </c>
      <c r="U26" s="228"/>
      <c r="V26" s="228"/>
      <c r="W26" s="228"/>
      <c r="X26" s="228"/>
      <c r="Y26" s="228"/>
      <c r="Z26" s="223">
        <f t="shared" si="1"/>
        <v>1350</v>
      </c>
      <c r="AA26" s="228">
        <v>1350</v>
      </c>
      <c r="AB26" s="228"/>
      <c r="AC26" s="228"/>
      <c r="AD26" s="228"/>
      <c r="AE26" s="228"/>
      <c r="AF26" s="228"/>
      <c r="AG26" s="223">
        <f t="shared" si="4"/>
        <v>0</v>
      </c>
      <c r="AH26" s="230"/>
      <c r="AI26" s="230"/>
      <c r="AJ26" s="230">
        <f t="shared" si="23"/>
        <v>1350</v>
      </c>
      <c r="AK26" s="230"/>
      <c r="AL26" s="223">
        <f t="shared" si="6"/>
        <v>0</v>
      </c>
      <c r="AM26" s="230">
        <f t="shared" si="24"/>
        <v>0</v>
      </c>
      <c r="AN26" s="230"/>
      <c r="AO26" s="230"/>
      <c r="AP26" s="230"/>
      <c r="AQ26" s="230"/>
      <c r="AR26" s="223">
        <f t="shared" si="8"/>
        <v>0</v>
      </c>
      <c r="AS26" s="230"/>
      <c r="AT26" s="230"/>
      <c r="AU26" s="230"/>
      <c r="AV26" s="230"/>
      <c r="AW26" s="230"/>
      <c r="AX26" s="230"/>
      <c r="AY26" s="230"/>
      <c r="AZ26" s="230"/>
      <c r="BA26" s="230"/>
      <c r="BB26" s="230"/>
      <c r="BC26" s="223">
        <f t="shared" si="9"/>
        <v>0</v>
      </c>
      <c r="BD26" s="230"/>
      <c r="BE26" s="230"/>
      <c r="BF26" s="230"/>
      <c r="BG26" s="230"/>
      <c r="BH26" s="230"/>
      <c r="BI26" s="230"/>
      <c r="BJ26" s="230"/>
      <c r="BK26" s="223">
        <f t="shared" si="10"/>
        <v>0</v>
      </c>
      <c r="BL26" s="230"/>
      <c r="BM26" s="230"/>
      <c r="BN26" s="230"/>
      <c r="BO26" s="230"/>
      <c r="BP26" s="230"/>
      <c r="BQ26" s="223">
        <f t="shared" si="11"/>
        <v>0</v>
      </c>
      <c r="BR26" s="230"/>
      <c r="BS26" s="230"/>
      <c r="BT26" s="230"/>
      <c r="BU26" s="230"/>
      <c r="BV26" s="230"/>
      <c r="BW26" s="230"/>
      <c r="BX26" s="222">
        <f t="shared" si="12"/>
        <v>0</v>
      </c>
      <c r="BY26" s="49">
        <f t="shared" si="13"/>
        <v>1350</v>
      </c>
      <c r="BZ26" s="228"/>
      <c r="CA26" s="228"/>
      <c r="CB26" s="228"/>
      <c r="CC26" s="228"/>
      <c r="CD26" s="228"/>
      <c r="CE26" s="228"/>
      <c r="CF26" s="228"/>
      <c r="CG26" s="228"/>
      <c r="CH26" s="228"/>
      <c r="CI26" s="228"/>
      <c r="CJ26" s="228"/>
      <c r="CK26" s="228"/>
      <c r="CL26" s="49">
        <f t="shared" si="14"/>
        <v>0</v>
      </c>
      <c r="CM26" s="228"/>
      <c r="CN26" s="228"/>
      <c r="CO26" s="228"/>
      <c r="CP26" s="228"/>
      <c r="CQ26" s="228"/>
      <c r="CR26" s="228"/>
      <c r="CS26" s="228"/>
      <c r="CT26" s="228"/>
      <c r="CU26" s="228"/>
      <c r="CV26" s="228"/>
      <c r="CW26" s="228"/>
      <c r="CX26" s="228"/>
      <c r="CY26" s="229"/>
      <c r="CZ26" s="227"/>
      <c r="DA26" s="228"/>
      <c r="DB26" s="228"/>
      <c r="DC26" s="228"/>
      <c r="DD26" s="228"/>
      <c r="DE26" s="228"/>
      <c r="DF26" s="228"/>
      <c r="DG26" s="228"/>
      <c r="DH26" s="228"/>
      <c r="DI26" s="228"/>
      <c r="DJ26" s="228"/>
      <c r="DK26" s="228"/>
      <c r="DL26" s="229"/>
    </row>
    <row r="27" spans="1:116" s="221" customFormat="1">
      <c r="A27" s="222"/>
      <c r="B27" s="223"/>
      <c r="C27" s="231" t="s">
        <v>347</v>
      </c>
      <c r="D27" s="231"/>
      <c r="E27" s="232"/>
      <c r="F27" s="229"/>
      <c r="G27" s="231"/>
      <c r="H27" s="222">
        <f t="shared" ref="H27:P27" si="25">SUM(H12:H26)</f>
        <v>40413</v>
      </c>
      <c r="I27" s="231">
        <f t="shared" si="25"/>
        <v>0</v>
      </c>
      <c r="J27" s="231">
        <f t="shared" si="25"/>
        <v>861</v>
      </c>
      <c r="K27" s="231">
        <f t="shared" si="25"/>
        <v>0</v>
      </c>
      <c r="L27" s="231">
        <f t="shared" si="25"/>
        <v>0</v>
      </c>
      <c r="M27" s="231">
        <f t="shared" si="25"/>
        <v>0</v>
      </c>
      <c r="N27" s="231">
        <f t="shared" si="25"/>
        <v>0</v>
      </c>
      <c r="O27" s="231">
        <f t="shared" si="25"/>
        <v>0</v>
      </c>
      <c r="P27" s="231">
        <f t="shared" si="25"/>
        <v>0</v>
      </c>
      <c r="Q27" s="229">
        <f>SUM(H27:L27)</f>
        <v>41274</v>
      </c>
      <c r="R27" s="222">
        <f t="shared" ref="R27:Y27" si="26">SUM(R12:R26)</f>
        <v>0</v>
      </c>
      <c r="S27" s="231">
        <f t="shared" si="26"/>
        <v>4500</v>
      </c>
      <c r="T27" s="231">
        <f t="shared" si="26"/>
        <v>36774</v>
      </c>
      <c r="U27" s="231">
        <f t="shared" si="26"/>
        <v>0</v>
      </c>
      <c r="V27" s="231">
        <f t="shared" si="26"/>
        <v>0</v>
      </c>
      <c r="W27" s="231">
        <f t="shared" si="26"/>
        <v>0</v>
      </c>
      <c r="X27" s="231">
        <f t="shared" si="26"/>
        <v>0</v>
      </c>
      <c r="Y27" s="231">
        <f t="shared" si="26"/>
        <v>0</v>
      </c>
      <c r="Z27" s="223">
        <f t="shared" si="1"/>
        <v>41274</v>
      </c>
      <c r="AA27" s="231">
        <f t="shared" ref="AA27:AF27" si="27">SUM(AA12:AA26)</f>
        <v>6041</v>
      </c>
      <c r="AB27" s="231">
        <f t="shared" si="27"/>
        <v>0</v>
      </c>
      <c r="AC27" s="231">
        <f t="shared" si="27"/>
        <v>0</v>
      </c>
      <c r="AD27" s="231">
        <f t="shared" si="27"/>
        <v>30733</v>
      </c>
      <c r="AE27" s="231">
        <f t="shared" si="27"/>
        <v>0</v>
      </c>
      <c r="AF27" s="231">
        <f t="shared" si="27"/>
        <v>0</v>
      </c>
      <c r="AG27" s="223">
        <f t="shared" si="4"/>
        <v>0</v>
      </c>
      <c r="AH27" s="233">
        <f>SUM(AH12:AH26)</f>
        <v>0</v>
      </c>
      <c r="AI27" s="233">
        <f>SUM(AI12:AI26)</f>
        <v>0</v>
      </c>
      <c r="AJ27" s="233">
        <f>SUM(AJ12:AJ26)</f>
        <v>6041</v>
      </c>
      <c r="AK27" s="233">
        <f>SUM(AK12:AK26)</f>
        <v>0</v>
      </c>
      <c r="AL27" s="223">
        <f t="shared" si="6"/>
        <v>0</v>
      </c>
      <c r="AM27" s="233">
        <f>SUM(AM12:AM26)</f>
        <v>30733</v>
      </c>
      <c r="AN27" s="233">
        <f>SUM(AN12:AN26)</f>
        <v>0</v>
      </c>
      <c r="AO27" s="233">
        <f>SUM(AO12:AO26)</f>
        <v>0</v>
      </c>
      <c r="AP27" s="233">
        <f>SUM(AP12:AP26)</f>
        <v>0</v>
      </c>
      <c r="AQ27" s="233">
        <f>SUM(AQ12:AQ26)</f>
        <v>0</v>
      </c>
      <c r="AR27" s="223">
        <f t="shared" si="8"/>
        <v>0</v>
      </c>
      <c r="AS27" s="233">
        <f t="shared" ref="AS27:BB27" si="28">SUM(AS12:AS26)</f>
        <v>0</v>
      </c>
      <c r="AT27" s="233">
        <f t="shared" si="28"/>
        <v>0</v>
      </c>
      <c r="AU27" s="233">
        <f t="shared" si="28"/>
        <v>0</v>
      </c>
      <c r="AV27" s="233">
        <f t="shared" si="28"/>
        <v>0</v>
      </c>
      <c r="AW27" s="233">
        <f t="shared" si="28"/>
        <v>0</v>
      </c>
      <c r="AX27" s="233">
        <f t="shared" si="28"/>
        <v>0</v>
      </c>
      <c r="AY27" s="233">
        <f t="shared" si="28"/>
        <v>0</v>
      </c>
      <c r="AZ27" s="233">
        <f t="shared" si="28"/>
        <v>0</v>
      </c>
      <c r="BA27" s="233">
        <f t="shared" si="28"/>
        <v>0</v>
      </c>
      <c r="BB27" s="233">
        <f t="shared" si="28"/>
        <v>0</v>
      </c>
      <c r="BC27" s="223">
        <f t="shared" si="9"/>
        <v>0</v>
      </c>
      <c r="BD27" s="233">
        <f t="shared" ref="BD27:BJ27" si="29">SUM(BD12:BD26)</f>
        <v>0</v>
      </c>
      <c r="BE27" s="233">
        <f t="shared" si="29"/>
        <v>0</v>
      </c>
      <c r="BF27" s="233">
        <f t="shared" si="29"/>
        <v>0</v>
      </c>
      <c r="BG27" s="233">
        <f t="shared" si="29"/>
        <v>0</v>
      </c>
      <c r="BH27" s="233">
        <f t="shared" si="29"/>
        <v>0</v>
      </c>
      <c r="BI27" s="233">
        <f t="shared" si="29"/>
        <v>0</v>
      </c>
      <c r="BJ27" s="233">
        <f t="shared" si="29"/>
        <v>0</v>
      </c>
      <c r="BK27" s="223">
        <f t="shared" si="10"/>
        <v>0</v>
      </c>
      <c r="BL27" s="233">
        <f>SUM(BL12:BL26)</f>
        <v>0</v>
      </c>
      <c r="BM27" s="233">
        <f>SUM(BM12:BM26)</f>
        <v>0</v>
      </c>
      <c r="BN27" s="233">
        <f>SUM(BN12:BN26)</f>
        <v>0</v>
      </c>
      <c r="BO27" s="233">
        <f>SUM(BO12:BO26)</f>
        <v>0</v>
      </c>
      <c r="BP27" s="233">
        <f>SUM(BP12:BP26)</f>
        <v>0</v>
      </c>
      <c r="BQ27" s="223">
        <f t="shared" si="11"/>
        <v>0</v>
      </c>
      <c r="BR27" s="233">
        <f t="shared" ref="BR27:BW27" si="30">SUM(BR12:BR26)</f>
        <v>0</v>
      </c>
      <c r="BS27" s="233">
        <f t="shared" si="30"/>
        <v>0</v>
      </c>
      <c r="BT27" s="233">
        <f t="shared" si="30"/>
        <v>0</v>
      </c>
      <c r="BU27" s="233">
        <f t="shared" si="30"/>
        <v>0</v>
      </c>
      <c r="BV27" s="233">
        <f t="shared" si="30"/>
        <v>0</v>
      </c>
      <c r="BW27" s="233">
        <f t="shared" si="30"/>
        <v>0</v>
      </c>
      <c r="BX27" s="222">
        <f t="shared" si="12"/>
        <v>0</v>
      </c>
      <c r="BY27" s="49">
        <f t="shared" si="13"/>
        <v>36774</v>
      </c>
      <c r="BZ27" s="231">
        <f t="shared" ref="BZ27:CK27" si="31">SUM(BZ12:BZ26)</f>
        <v>0</v>
      </c>
      <c r="CA27" s="231">
        <f t="shared" si="31"/>
        <v>0</v>
      </c>
      <c r="CB27" s="231">
        <f t="shared" si="31"/>
        <v>0</v>
      </c>
      <c r="CC27" s="231">
        <f t="shared" si="31"/>
        <v>0</v>
      </c>
      <c r="CD27" s="231">
        <f t="shared" si="31"/>
        <v>0</v>
      </c>
      <c r="CE27" s="231">
        <f t="shared" si="31"/>
        <v>0</v>
      </c>
      <c r="CF27" s="231">
        <f t="shared" si="31"/>
        <v>0</v>
      </c>
      <c r="CG27" s="231">
        <f t="shared" si="31"/>
        <v>0</v>
      </c>
      <c r="CH27" s="231">
        <f t="shared" si="31"/>
        <v>0</v>
      </c>
      <c r="CI27" s="231">
        <f t="shared" si="31"/>
        <v>0</v>
      </c>
      <c r="CJ27" s="231">
        <f t="shared" si="31"/>
        <v>0</v>
      </c>
      <c r="CK27" s="231">
        <f t="shared" si="31"/>
        <v>0</v>
      </c>
      <c r="CL27" s="49">
        <f t="shared" si="14"/>
        <v>0</v>
      </c>
      <c r="CM27" s="231">
        <f t="shared" ref="CM27:DL27" si="32">SUM(CM12:CM26)</f>
        <v>0</v>
      </c>
      <c r="CN27" s="231">
        <f t="shared" si="32"/>
        <v>0</v>
      </c>
      <c r="CO27" s="231">
        <f t="shared" si="32"/>
        <v>0</v>
      </c>
      <c r="CP27" s="231">
        <f t="shared" si="32"/>
        <v>0</v>
      </c>
      <c r="CQ27" s="231">
        <f t="shared" si="32"/>
        <v>0</v>
      </c>
      <c r="CR27" s="231">
        <f t="shared" si="32"/>
        <v>0</v>
      </c>
      <c r="CS27" s="231">
        <f t="shared" si="32"/>
        <v>0</v>
      </c>
      <c r="CT27" s="231">
        <f t="shared" si="32"/>
        <v>0</v>
      </c>
      <c r="CU27" s="231">
        <f t="shared" si="32"/>
        <v>0</v>
      </c>
      <c r="CV27" s="231">
        <f t="shared" si="32"/>
        <v>0</v>
      </c>
      <c r="CW27" s="231">
        <f t="shared" si="32"/>
        <v>0</v>
      </c>
      <c r="CX27" s="231">
        <f t="shared" si="32"/>
        <v>0</v>
      </c>
      <c r="CY27" s="229">
        <f t="shared" si="32"/>
        <v>0</v>
      </c>
      <c r="CZ27" s="222">
        <f t="shared" si="32"/>
        <v>0</v>
      </c>
      <c r="DA27" s="231">
        <f t="shared" si="32"/>
        <v>0</v>
      </c>
      <c r="DB27" s="231">
        <f t="shared" si="32"/>
        <v>0</v>
      </c>
      <c r="DC27" s="231">
        <f t="shared" si="32"/>
        <v>0</v>
      </c>
      <c r="DD27" s="231">
        <f t="shared" si="32"/>
        <v>0</v>
      </c>
      <c r="DE27" s="231">
        <f t="shared" si="32"/>
        <v>0</v>
      </c>
      <c r="DF27" s="231">
        <f t="shared" si="32"/>
        <v>0</v>
      </c>
      <c r="DG27" s="231">
        <f t="shared" si="32"/>
        <v>0</v>
      </c>
      <c r="DH27" s="231">
        <f t="shared" si="32"/>
        <v>0</v>
      </c>
      <c r="DI27" s="231">
        <f t="shared" si="32"/>
        <v>0</v>
      </c>
      <c r="DJ27" s="231">
        <f t="shared" si="32"/>
        <v>0</v>
      </c>
      <c r="DK27" s="231">
        <f t="shared" si="32"/>
        <v>0</v>
      </c>
      <c r="DL27" s="229">
        <f t="shared" si="32"/>
        <v>0</v>
      </c>
    </row>
    <row r="28" spans="1:116" s="221" customFormat="1">
      <c r="A28" s="222"/>
      <c r="B28" s="223"/>
      <c r="C28" s="224"/>
      <c r="D28" s="224"/>
      <c r="E28" s="225"/>
      <c r="F28" s="226"/>
      <c r="G28" s="224"/>
      <c r="H28" s="227"/>
      <c r="I28" s="228"/>
      <c r="J28" s="228"/>
      <c r="K28" s="228"/>
      <c r="L28" s="228"/>
      <c r="M28" s="228"/>
      <c r="N28" s="228"/>
      <c r="O28" s="228"/>
      <c r="P28" s="228"/>
      <c r="Q28" s="229">
        <f t="shared" si="0"/>
        <v>0</v>
      </c>
      <c r="R28" s="227"/>
      <c r="S28" s="228"/>
      <c r="T28" s="228"/>
      <c r="U28" s="228"/>
      <c r="V28" s="228"/>
      <c r="W28" s="228"/>
      <c r="X28" s="228"/>
      <c r="Y28" s="228"/>
      <c r="Z28" s="223">
        <f t="shared" si="1"/>
        <v>0</v>
      </c>
      <c r="AA28" s="228"/>
      <c r="AB28" s="228"/>
      <c r="AC28" s="228"/>
      <c r="AD28" s="228"/>
      <c r="AE28" s="228"/>
      <c r="AF28" s="228"/>
      <c r="AG28" s="223">
        <f t="shared" si="4"/>
        <v>0</v>
      </c>
      <c r="AH28" s="230"/>
      <c r="AI28" s="230"/>
      <c r="AJ28" s="230"/>
      <c r="AK28" s="230"/>
      <c r="AL28" s="223">
        <f t="shared" si="6"/>
        <v>0</v>
      </c>
      <c r="AM28" s="230"/>
      <c r="AN28" s="230"/>
      <c r="AO28" s="230"/>
      <c r="AP28" s="230"/>
      <c r="AQ28" s="230"/>
      <c r="AR28" s="223">
        <f t="shared" si="8"/>
        <v>0</v>
      </c>
      <c r="AS28" s="230"/>
      <c r="AT28" s="230"/>
      <c r="AU28" s="230"/>
      <c r="AV28" s="230"/>
      <c r="AW28" s="230"/>
      <c r="AX28" s="230"/>
      <c r="AY28" s="230"/>
      <c r="AZ28" s="230"/>
      <c r="BA28" s="230"/>
      <c r="BB28" s="230"/>
      <c r="BC28" s="223">
        <f t="shared" si="9"/>
        <v>0</v>
      </c>
      <c r="BD28" s="230"/>
      <c r="BE28" s="230"/>
      <c r="BF28" s="230"/>
      <c r="BG28" s="230"/>
      <c r="BH28" s="230"/>
      <c r="BI28" s="230"/>
      <c r="BJ28" s="230"/>
      <c r="BK28" s="223">
        <f t="shared" si="10"/>
        <v>0</v>
      </c>
      <c r="BL28" s="230"/>
      <c r="BM28" s="230"/>
      <c r="BN28" s="230"/>
      <c r="BO28" s="230"/>
      <c r="BP28" s="230"/>
      <c r="BQ28" s="223">
        <f t="shared" si="11"/>
        <v>0</v>
      </c>
      <c r="BR28" s="230"/>
      <c r="BS28" s="230"/>
      <c r="BT28" s="230"/>
      <c r="BU28" s="230"/>
      <c r="BV28" s="230"/>
      <c r="BW28" s="230"/>
      <c r="BX28" s="222">
        <f t="shared" si="12"/>
        <v>0</v>
      </c>
      <c r="BY28" s="49">
        <f t="shared" si="13"/>
        <v>0</v>
      </c>
      <c r="BZ28" s="228"/>
      <c r="CA28" s="228"/>
      <c r="CB28" s="228"/>
      <c r="CC28" s="228"/>
      <c r="CD28" s="228"/>
      <c r="CE28" s="228"/>
      <c r="CF28" s="228"/>
      <c r="CG28" s="228"/>
      <c r="CH28" s="228"/>
      <c r="CI28" s="228"/>
      <c r="CJ28" s="228"/>
      <c r="CK28" s="228"/>
      <c r="CL28" s="49">
        <f t="shared" si="14"/>
        <v>0</v>
      </c>
      <c r="CM28" s="228"/>
      <c r="CN28" s="228"/>
      <c r="CO28" s="228"/>
      <c r="CP28" s="228"/>
      <c r="CQ28" s="228"/>
      <c r="CR28" s="228"/>
      <c r="CS28" s="228"/>
      <c r="CT28" s="228"/>
      <c r="CU28" s="228"/>
      <c r="CV28" s="228"/>
      <c r="CW28" s="228"/>
      <c r="CX28" s="228"/>
      <c r="CY28" s="229">
        <f t="shared" si="2"/>
        <v>0</v>
      </c>
      <c r="CZ28" s="227"/>
      <c r="DA28" s="228"/>
      <c r="DB28" s="228"/>
      <c r="DC28" s="228"/>
      <c r="DD28" s="228"/>
      <c r="DE28" s="228"/>
      <c r="DF28" s="228"/>
      <c r="DG28" s="228"/>
      <c r="DH28" s="228"/>
      <c r="DI28" s="228"/>
      <c r="DJ28" s="228"/>
      <c r="DK28" s="228"/>
      <c r="DL28" s="229">
        <f t="shared" si="3"/>
        <v>0</v>
      </c>
    </row>
    <row r="29" spans="1:116" s="221" customFormat="1">
      <c r="A29" s="222"/>
      <c r="B29" s="223"/>
      <c r="C29" s="224"/>
      <c r="D29" s="224"/>
      <c r="E29" s="225"/>
      <c r="F29" s="226"/>
      <c r="G29" s="224"/>
      <c r="H29" s="227"/>
      <c r="I29" s="228"/>
      <c r="J29" s="228"/>
      <c r="K29" s="228"/>
      <c r="L29" s="228"/>
      <c r="M29" s="228"/>
      <c r="N29" s="228"/>
      <c r="O29" s="228"/>
      <c r="P29" s="228"/>
      <c r="Q29" s="229">
        <f t="shared" si="0"/>
        <v>0</v>
      </c>
      <c r="R29" s="227"/>
      <c r="S29" s="228"/>
      <c r="T29" s="228"/>
      <c r="U29" s="228"/>
      <c r="V29" s="228"/>
      <c r="W29" s="228"/>
      <c r="X29" s="228"/>
      <c r="Y29" s="228"/>
      <c r="Z29" s="223">
        <f t="shared" si="1"/>
        <v>0</v>
      </c>
      <c r="AA29" s="228"/>
      <c r="AB29" s="228"/>
      <c r="AC29" s="228"/>
      <c r="AD29" s="228"/>
      <c r="AE29" s="228"/>
      <c r="AF29" s="228"/>
      <c r="AG29" s="223">
        <f t="shared" si="4"/>
        <v>0</v>
      </c>
      <c r="AH29" s="230"/>
      <c r="AI29" s="230"/>
      <c r="AJ29" s="230"/>
      <c r="AK29" s="230"/>
      <c r="AL29" s="223">
        <f t="shared" si="6"/>
        <v>0</v>
      </c>
      <c r="AM29" s="230"/>
      <c r="AN29" s="230"/>
      <c r="AO29" s="230"/>
      <c r="AP29" s="230"/>
      <c r="AQ29" s="230"/>
      <c r="AR29" s="223">
        <f t="shared" si="8"/>
        <v>0</v>
      </c>
      <c r="AS29" s="230"/>
      <c r="AT29" s="230"/>
      <c r="AU29" s="230"/>
      <c r="AV29" s="230"/>
      <c r="AW29" s="230"/>
      <c r="AX29" s="230"/>
      <c r="AY29" s="230"/>
      <c r="AZ29" s="230"/>
      <c r="BA29" s="230"/>
      <c r="BB29" s="230"/>
      <c r="BC29" s="223">
        <f t="shared" si="9"/>
        <v>0</v>
      </c>
      <c r="BD29" s="230"/>
      <c r="BE29" s="230"/>
      <c r="BF29" s="230"/>
      <c r="BG29" s="230"/>
      <c r="BH29" s="230"/>
      <c r="BI29" s="230"/>
      <c r="BJ29" s="230"/>
      <c r="BK29" s="223">
        <f t="shared" si="10"/>
        <v>0</v>
      </c>
      <c r="BL29" s="230"/>
      <c r="BM29" s="230"/>
      <c r="BN29" s="230"/>
      <c r="BO29" s="230"/>
      <c r="BP29" s="230"/>
      <c r="BQ29" s="223">
        <f t="shared" si="11"/>
        <v>0</v>
      </c>
      <c r="BR29" s="230"/>
      <c r="BS29" s="230"/>
      <c r="BT29" s="230"/>
      <c r="BU29" s="230"/>
      <c r="BV29" s="230"/>
      <c r="BW29" s="230"/>
      <c r="BX29" s="222">
        <f t="shared" si="12"/>
        <v>0</v>
      </c>
      <c r="BY29" s="49">
        <f t="shared" si="13"/>
        <v>0</v>
      </c>
      <c r="BZ29" s="228"/>
      <c r="CA29" s="228"/>
      <c r="CB29" s="228"/>
      <c r="CC29" s="228"/>
      <c r="CD29" s="228"/>
      <c r="CE29" s="228"/>
      <c r="CF29" s="228"/>
      <c r="CG29" s="228"/>
      <c r="CH29" s="228"/>
      <c r="CI29" s="228"/>
      <c r="CJ29" s="228"/>
      <c r="CK29" s="228"/>
      <c r="CL29" s="49">
        <f t="shared" si="14"/>
        <v>0</v>
      </c>
      <c r="CM29" s="228"/>
      <c r="CN29" s="228"/>
      <c r="CO29" s="228"/>
      <c r="CP29" s="228"/>
      <c r="CQ29" s="228"/>
      <c r="CR29" s="228"/>
      <c r="CS29" s="228"/>
      <c r="CT29" s="228"/>
      <c r="CU29" s="228"/>
      <c r="CV29" s="228"/>
      <c r="CW29" s="228"/>
      <c r="CX29" s="228"/>
      <c r="CY29" s="229">
        <f t="shared" si="2"/>
        <v>0</v>
      </c>
      <c r="CZ29" s="227"/>
      <c r="DA29" s="228"/>
      <c r="DB29" s="228"/>
      <c r="DC29" s="228"/>
      <c r="DD29" s="228"/>
      <c r="DE29" s="228"/>
      <c r="DF29" s="228"/>
      <c r="DG29" s="228"/>
      <c r="DH29" s="228"/>
      <c r="DI29" s="228"/>
      <c r="DJ29" s="228"/>
      <c r="DK29" s="228"/>
      <c r="DL29" s="229">
        <f t="shared" si="3"/>
        <v>0</v>
      </c>
    </row>
    <row r="30" spans="1:116" s="221" customFormat="1">
      <c r="A30" s="222"/>
      <c r="B30" s="223"/>
      <c r="C30" s="224"/>
      <c r="D30" s="224"/>
      <c r="E30" s="225"/>
      <c r="F30" s="226"/>
      <c r="G30" s="224"/>
      <c r="H30" s="227"/>
      <c r="I30" s="228"/>
      <c r="J30" s="228"/>
      <c r="K30" s="228"/>
      <c r="L30" s="228"/>
      <c r="M30" s="228"/>
      <c r="N30" s="228"/>
      <c r="O30" s="228"/>
      <c r="P30" s="228"/>
      <c r="Q30" s="229">
        <f t="shared" si="0"/>
        <v>0</v>
      </c>
      <c r="R30" s="227"/>
      <c r="S30" s="228"/>
      <c r="T30" s="228"/>
      <c r="U30" s="228"/>
      <c r="V30" s="228"/>
      <c r="W30" s="228"/>
      <c r="X30" s="228"/>
      <c r="Y30" s="228"/>
      <c r="Z30" s="223">
        <f t="shared" si="1"/>
        <v>0</v>
      </c>
      <c r="AA30" s="228"/>
      <c r="AB30" s="228"/>
      <c r="AC30" s="228"/>
      <c r="AD30" s="228"/>
      <c r="AE30" s="228"/>
      <c r="AF30" s="228"/>
      <c r="AG30" s="223">
        <f t="shared" si="4"/>
        <v>0</v>
      </c>
      <c r="AH30" s="230"/>
      <c r="AI30" s="230"/>
      <c r="AJ30" s="230"/>
      <c r="AK30" s="230"/>
      <c r="AL30" s="223">
        <f t="shared" si="6"/>
        <v>0</v>
      </c>
      <c r="AM30" s="230"/>
      <c r="AN30" s="230"/>
      <c r="AO30" s="230"/>
      <c r="AP30" s="230"/>
      <c r="AQ30" s="230"/>
      <c r="AR30" s="223">
        <f t="shared" si="8"/>
        <v>0</v>
      </c>
      <c r="AS30" s="230"/>
      <c r="AT30" s="230"/>
      <c r="AU30" s="230"/>
      <c r="AV30" s="230"/>
      <c r="AW30" s="230"/>
      <c r="AX30" s="230"/>
      <c r="AY30" s="230"/>
      <c r="AZ30" s="230"/>
      <c r="BA30" s="230"/>
      <c r="BB30" s="230"/>
      <c r="BC30" s="223">
        <f t="shared" si="9"/>
        <v>0</v>
      </c>
      <c r="BD30" s="230"/>
      <c r="BE30" s="230"/>
      <c r="BF30" s="230"/>
      <c r="BG30" s="230"/>
      <c r="BH30" s="230"/>
      <c r="BI30" s="230"/>
      <c r="BJ30" s="230"/>
      <c r="BK30" s="223">
        <f t="shared" si="10"/>
        <v>0</v>
      </c>
      <c r="BL30" s="230"/>
      <c r="BM30" s="230"/>
      <c r="BN30" s="230"/>
      <c r="BO30" s="230"/>
      <c r="BP30" s="230"/>
      <c r="BQ30" s="223">
        <f t="shared" si="11"/>
        <v>0</v>
      </c>
      <c r="BR30" s="230"/>
      <c r="BS30" s="230"/>
      <c r="BT30" s="230"/>
      <c r="BU30" s="230"/>
      <c r="BV30" s="230"/>
      <c r="BW30" s="230"/>
      <c r="BX30" s="222">
        <f t="shared" si="12"/>
        <v>0</v>
      </c>
      <c r="BY30" s="49">
        <f t="shared" si="13"/>
        <v>0</v>
      </c>
      <c r="BZ30" s="228"/>
      <c r="CA30" s="228"/>
      <c r="CB30" s="228"/>
      <c r="CC30" s="228"/>
      <c r="CD30" s="228"/>
      <c r="CE30" s="228"/>
      <c r="CF30" s="228"/>
      <c r="CG30" s="228"/>
      <c r="CH30" s="228"/>
      <c r="CI30" s="228"/>
      <c r="CJ30" s="228"/>
      <c r="CK30" s="228"/>
      <c r="CL30" s="49">
        <f t="shared" si="14"/>
        <v>0</v>
      </c>
      <c r="CM30" s="228"/>
      <c r="CN30" s="228"/>
      <c r="CO30" s="228"/>
      <c r="CP30" s="228"/>
      <c r="CQ30" s="228"/>
      <c r="CR30" s="228"/>
      <c r="CS30" s="228"/>
      <c r="CT30" s="228"/>
      <c r="CU30" s="228"/>
      <c r="CV30" s="228"/>
      <c r="CW30" s="228"/>
      <c r="CX30" s="228"/>
      <c r="CY30" s="229">
        <f t="shared" si="2"/>
        <v>0</v>
      </c>
      <c r="CZ30" s="227"/>
      <c r="DA30" s="228"/>
      <c r="DB30" s="228"/>
      <c r="DC30" s="228"/>
      <c r="DD30" s="228"/>
      <c r="DE30" s="228"/>
      <c r="DF30" s="228"/>
      <c r="DG30" s="228"/>
      <c r="DH30" s="228"/>
      <c r="DI30" s="228"/>
      <c r="DJ30" s="228"/>
      <c r="DK30" s="228"/>
      <c r="DL30" s="229">
        <f t="shared" si="3"/>
        <v>0</v>
      </c>
    </row>
    <row r="31" spans="1:116" s="221" customFormat="1">
      <c r="A31" s="222"/>
      <c r="B31" s="223"/>
      <c r="C31" s="224"/>
      <c r="D31" s="224"/>
      <c r="E31" s="225"/>
      <c r="F31" s="226"/>
      <c r="G31" s="224"/>
      <c r="H31" s="227"/>
      <c r="I31" s="228"/>
      <c r="J31" s="228"/>
      <c r="K31" s="228"/>
      <c r="L31" s="228"/>
      <c r="M31" s="228"/>
      <c r="N31" s="228"/>
      <c r="O31" s="228"/>
      <c r="P31" s="228"/>
      <c r="Q31" s="229">
        <f t="shared" si="0"/>
        <v>0</v>
      </c>
      <c r="R31" s="227"/>
      <c r="S31" s="228"/>
      <c r="T31" s="228"/>
      <c r="U31" s="228"/>
      <c r="V31" s="228"/>
      <c r="W31" s="228"/>
      <c r="X31" s="228"/>
      <c r="Y31" s="228"/>
      <c r="Z31" s="223">
        <f t="shared" si="1"/>
        <v>0</v>
      </c>
      <c r="AA31" s="228"/>
      <c r="AB31" s="228"/>
      <c r="AC31" s="228"/>
      <c r="AD31" s="228"/>
      <c r="AE31" s="228"/>
      <c r="AF31" s="228"/>
      <c r="AG31" s="223">
        <f t="shared" si="4"/>
        <v>0</v>
      </c>
      <c r="AH31" s="230"/>
      <c r="AI31" s="230"/>
      <c r="AJ31" s="230"/>
      <c r="AK31" s="230"/>
      <c r="AL31" s="223">
        <f t="shared" si="6"/>
        <v>0</v>
      </c>
      <c r="AM31" s="230"/>
      <c r="AN31" s="230"/>
      <c r="AO31" s="230"/>
      <c r="AP31" s="230"/>
      <c r="AQ31" s="230"/>
      <c r="AR31" s="223">
        <f t="shared" si="8"/>
        <v>0</v>
      </c>
      <c r="AS31" s="230"/>
      <c r="AT31" s="230"/>
      <c r="AU31" s="230"/>
      <c r="AV31" s="230"/>
      <c r="AW31" s="230"/>
      <c r="AX31" s="230"/>
      <c r="AY31" s="230"/>
      <c r="AZ31" s="230"/>
      <c r="BA31" s="230"/>
      <c r="BB31" s="230"/>
      <c r="BC31" s="223">
        <f t="shared" si="9"/>
        <v>0</v>
      </c>
      <c r="BD31" s="230"/>
      <c r="BE31" s="230"/>
      <c r="BF31" s="230"/>
      <c r="BG31" s="230"/>
      <c r="BH31" s="230"/>
      <c r="BI31" s="230"/>
      <c r="BJ31" s="230"/>
      <c r="BK31" s="223">
        <f t="shared" si="10"/>
        <v>0</v>
      </c>
      <c r="BL31" s="230"/>
      <c r="BM31" s="230"/>
      <c r="BN31" s="230"/>
      <c r="BO31" s="230"/>
      <c r="BP31" s="230"/>
      <c r="BQ31" s="223">
        <f t="shared" si="11"/>
        <v>0</v>
      </c>
      <c r="BR31" s="230"/>
      <c r="BS31" s="230"/>
      <c r="BT31" s="230"/>
      <c r="BU31" s="230"/>
      <c r="BV31" s="230"/>
      <c r="BW31" s="230"/>
      <c r="BX31" s="222">
        <f t="shared" si="12"/>
        <v>0</v>
      </c>
      <c r="BY31" s="49">
        <f t="shared" si="13"/>
        <v>0</v>
      </c>
      <c r="BZ31" s="228"/>
      <c r="CA31" s="228"/>
      <c r="CB31" s="228"/>
      <c r="CC31" s="228"/>
      <c r="CD31" s="228"/>
      <c r="CE31" s="228"/>
      <c r="CF31" s="228"/>
      <c r="CG31" s="228"/>
      <c r="CH31" s="228"/>
      <c r="CI31" s="228"/>
      <c r="CJ31" s="228"/>
      <c r="CK31" s="228"/>
      <c r="CL31" s="49">
        <f t="shared" si="14"/>
        <v>0</v>
      </c>
      <c r="CM31" s="228"/>
      <c r="CN31" s="228"/>
      <c r="CO31" s="228"/>
      <c r="CP31" s="228"/>
      <c r="CQ31" s="228"/>
      <c r="CR31" s="228"/>
      <c r="CS31" s="228"/>
      <c r="CT31" s="228"/>
      <c r="CU31" s="228"/>
      <c r="CV31" s="228"/>
      <c r="CW31" s="228"/>
      <c r="CX31" s="228"/>
      <c r="CY31" s="229">
        <f t="shared" si="2"/>
        <v>0</v>
      </c>
      <c r="CZ31" s="227"/>
      <c r="DA31" s="228"/>
      <c r="DB31" s="228"/>
      <c r="DC31" s="228"/>
      <c r="DD31" s="228"/>
      <c r="DE31" s="228"/>
      <c r="DF31" s="228"/>
      <c r="DG31" s="228"/>
      <c r="DH31" s="228"/>
      <c r="DI31" s="228"/>
      <c r="DJ31" s="228"/>
      <c r="DK31" s="228"/>
      <c r="DL31" s="229">
        <f t="shared" si="3"/>
        <v>0</v>
      </c>
    </row>
    <row r="32" spans="1:116" s="221" customFormat="1">
      <c r="A32" s="222"/>
      <c r="B32" s="223"/>
      <c r="C32" s="224"/>
      <c r="D32" s="224"/>
      <c r="E32" s="225"/>
      <c r="F32" s="226"/>
      <c r="G32" s="224"/>
      <c r="H32" s="227"/>
      <c r="I32" s="228"/>
      <c r="J32" s="228"/>
      <c r="K32" s="228"/>
      <c r="L32" s="228"/>
      <c r="M32" s="228"/>
      <c r="N32" s="228"/>
      <c r="O32" s="228"/>
      <c r="P32" s="228"/>
      <c r="Q32" s="229">
        <f t="shared" si="0"/>
        <v>0</v>
      </c>
      <c r="R32" s="227"/>
      <c r="S32" s="228"/>
      <c r="T32" s="228"/>
      <c r="U32" s="228"/>
      <c r="V32" s="228"/>
      <c r="W32" s="228"/>
      <c r="X32" s="228"/>
      <c r="Y32" s="228"/>
      <c r="Z32" s="223">
        <f t="shared" si="1"/>
        <v>0</v>
      </c>
      <c r="AA32" s="228"/>
      <c r="AB32" s="228"/>
      <c r="AC32" s="228"/>
      <c r="AD32" s="228"/>
      <c r="AE32" s="228"/>
      <c r="AF32" s="228"/>
      <c r="AG32" s="223">
        <f t="shared" si="4"/>
        <v>0</v>
      </c>
      <c r="AH32" s="230"/>
      <c r="AI32" s="230"/>
      <c r="AJ32" s="230"/>
      <c r="AK32" s="230"/>
      <c r="AL32" s="223">
        <f t="shared" si="6"/>
        <v>0</v>
      </c>
      <c r="AM32" s="230"/>
      <c r="AN32" s="230"/>
      <c r="AO32" s="230"/>
      <c r="AP32" s="230"/>
      <c r="AQ32" s="230"/>
      <c r="AR32" s="223">
        <f t="shared" si="8"/>
        <v>0</v>
      </c>
      <c r="AS32" s="230"/>
      <c r="AT32" s="230"/>
      <c r="AU32" s="230"/>
      <c r="AV32" s="230"/>
      <c r="AW32" s="230"/>
      <c r="AX32" s="230"/>
      <c r="AY32" s="230"/>
      <c r="AZ32" s="230"/>
      <c r="BA32" s="230"/>
      <c r="BB32" s="230"/>
      <c r="BC32" s="223">
        <f t="shared" si="9"/>
        <v>0</v>
      </c>
      <c r="BD32" s="230"/>
      <c r="BE32" s="230"/>
      <c r="BF32" s="230"/>
      <c r="BG32" s="230"/>
      <c r="BH32" s="230"/>
      <c r="BI32" s="230"/>
      <c r="BJ32" s="230"/>
      <c r="BK32" s="223">
        <f t="shared" si="10"/>
        <v>0</v>
      </c>
      <c r="BL32" s="230"/>
      <c r="BM32" s="230"/>
      <c r="BN32" s="230"/>
      <c r="BO32" s="230"/>
      <c r="BP32" s="230"/>
      <c r="BQ32" s="223">
        <f t="shared" si="11"/>
        <v>0</v>
      </c>
      <c r="BR32" s="230"/>
      <c r="BS32" s="230"/>
      <c r="BT32" s="230"/>
      <c r="BU32" s="230"/>
      <c r="BV32" s="230"/>
      <c r="BW32" s="230"/>
      <c r="BX32" s="222">
        <f t="shared" si="12"/>
        <v>0</v>
      </c>
      <c r="BY32" s="49">
        <f t="shared" si="13"/>
        <v>0</v>
      </c>
      <c r="BZ32" s="228"/>
      <c r="CA32" s="228"/>
      <c r="CB32" s="228"/>
      <c r="CC32" s="228"/>
      <c r="CD32" s="228"/>
      <c r="CE32" s="228"/>
      <c r="CF32" s="228"/>
      <c r="CG32" s="228"/>
      <c r="CH32" s="228"/>
      <c r="CI32" s="228"/>
      <c r="CJ32" s="228"/>
      <c r="CK32" s="228"/>
      <c r="CL32" s="49">
        <f t="shared" si="14"/>
        <v>0</v>
      </c>
      <c r="CM32" s="228"/>
      <c r="CN32" s="228"/>
      <c r="CO32" s="228"/>
      <c r="CP32" s="228"/>
      <c r="CQ32" s="228"/>
      <c r="CR32" s="228"/>
      <c r="CS32" s="228"/>
      <c r="CT32" s="228"/>
      <c r="CU32" s="228"/>
      <c r="CV32" s="228"/>
      <c r="CW32" s="228"/>
      <c r="CX32" s="228"/>
      <c r="CY32" s="229">
        <f t="shared" si="2"/>
        <v>0</v>
      </c>
      <c r="CZ32" s="227"/>
      <c r="DA32" s="228"/>
      <c r="DB32" s="228"/>
      <c r="DC32" s="228"/>
      <c r="DD32" s="228"/>
      <c r="DE32" s="228"/>
      <c r="DF32" s="228"/>
      <c r="DG32" s="228"/>
      <c r="DH32" s="228"/>
      <c r="DI32" s="228"/>
      <c r="DJ32" s="228"/>
      <c r="DK32" s="228"/>
      <c r="DL32" s="229">
        <f t="shared" si="3"/>
        <v>0</v>
      </c>
    </row>
    <row r="33" spans="1:116" s="221" customFormat="1">
      <c r="A33" s="222"/>
      <c r="B33" s="223"/>
      <c r="C33" s="224"/>
      <c r="D33" s="224"/>
      <c r="E33" s="225"/>
      <c r="F33" s="226"/>
      <c r="G33" s="224"/>
      <c r="H33" s="227"/>
      <c r="I33" s="228"/>
      <c r="J33" s="228"/>
      <c r="K33" s="228"/>
      <c r="L33" s="228"/>
      <c r="M33" s="228"/>
      <c r="N33" s="228"/>
      <c r="O33" s="228"/>
      <c r="P33" s="228"/>
      <c r="Q33" s="229"/>
      <c r="R33" s="227"/>
      <c r="S33" s="228"/>
      <c r="T33" s="228"/>
      <c r="U33" s="228"/>
      <c r="V33" s="228"/>
      <c r="W33" s="228"/>
      <c r="X33" s="228"/>
      <c r="Y33" s="228"/>
      <c r="Z33" s="223"/>
      <c r="AA33" s="228"/>
      <c r="AB33" s="228"/>
      <c r="AC33" s="228"/>
      <c r="AD33" s="228"/>
      <c r="AE33" s="228"/>
      <c r="AF33" s="228"/>
      <c r="AG33" s="223"/>
      <c r="AH33" s="230"/>
      <c r="AI33" s="230"/>
      <c r="AJ33" s="230"/>
      <c r="AK33" s="230"/>
      <c r="AL33" s="223"/>
      <c r="AM33" s="230"/>
      <c r="AN33" s="230"/>
      <c r="AO33" s="230"/>
      <c r="AP33" s="230"/>
      <c r="AQ33" s="230"/>
      <c r="AR33" s="223"/>
      <c r="AS33" s="230"/>
      <c r="AT33" s="230"/>
      <c r="AU33" s="230"/>
      <c r="AV33" s="230"/>
      <c r="AW33" s="230"/>
      <c r="AX33" s="230"/>
      <c r="AY33" s="230"/>
      <c r="AZ33" s="230"/>
      <c r="BA33" s="230"/>
      <c r="BB33" s="230"/>
      <c r="BC33" s="223"/>
      <c r="BD33" s="230"/>
      <c r="BE33" s="230"/>
      <c r="BF33" s="230"/>
      <c r="BG33" s="230"/>
      <c r="BH33" s="230"/>
      <c r="BI33" s="230"/>
      <c r="BJ33" s="230"/>
      <c r="BK33" s="223"/>
      <c r="BL33" s="230"/>
      <c r="BM33" s="230"/>
      <c r="BN33" s="230"/>
      <c r="BO33" s="230"/>
      <c r="BP33" s="230"/>
      <c r="BQ33" s="223"/>
      <c r="BR33" s="230"/>
      <c r="BS33" s="230"/>
      <c r="BT33" s="230"/>
      <c r="BU33" s="230"/>
      <c r="BV33" s="230"/>
      <c r="BW33" s="230"/>
      <c r="BX33" s="222"/>
      <c r="BY33" s="49">
        <f t="shared" si="13"/>
        <v>0</v>
      </c>
      <c r="BZ33" s="228"/>
      <c r="CA33" s="228"/>
      <c r="CB33" s="228"/>
      <c r="CC33" s="228"/>
      <c r="CD33" s="228"/>
      <c r="CE33" s="228"/>
      <c r="CF33" s="228"/>
      <c r="CG33" s="228"/>
      <c r="CH33" s="228"/>
      <c r="CI33" s="228"/>
      <c r="CJ33" s="228"/>
      <c r="CK33" s="228"/>
      <c r="CL33" s="49">
        <f t="shared" si="14"/>
        <v>0</v>
      </c>
      <c r="CM33" s="228"/>
      <c r="CN33" s="228"/>
      <c r="CO33" s="228"/>
      <c r="CP33" s="228"/>
      <c r="CQ33" s="228"/>
      <c r="CR33" s="228"/>
      <c r="CS33" s="228"/>
      <c r="CT33" s="228"/>
      <c r="CU33" s="228"/>
      <c r="CV33" s="228"/>
      <c r="CW33" s="228"/>
      <c r="CX33" s="228"/>
      <c r="CY33" s="229"/>
      <c r="CZ33" s="227"/>
      <c r="DA33" s="228"/>
      <c r="DB33" s="228"/>
      <c r="DC33" s="228"/>
      <c r="DD33" s="228"/>
      <c r="DE33" s="228"/>
      <c r="DF33" s="228"/>
      <c r="DG33" s="228"/>
      <c r="DH33" s="228"/>
      <c r="DI33" s="228"/>
      <c r="DJ33" s="228"/>
      <c r="DK33" s="228"/>
      <c r="DL33" s="229"/>
    </row>
    <row r="34" spans="1:116" s="221" customFormat="1">
      <c r="A34" s="222"/>
      <c r="B34" s="223"/>
      <c r="C34" s="224"/>
      <c r="D34" s="224"/>
      <c r="E34" s="225"/>
      <c r="F34" s="226"/>
      <c r="G34" s="224"/>
      <c r="H34" s="227"/>
      <c r="I34" s="228"/>
      <c r="J34" s="228"/>
      <c r="K34" s="228"/>
      <c r="L34" s="228"/>
      <c r="M34" s="228"/>
      <c r="N34" s="228"/>
      <c r="O34" s="228"/>
      <c r="P34" s="228"/>
      <c r="Q34" s="229">
        <f t="shared" si="0"/>
        <v>0</v>
      </c>
      <c r="R34" s="227"/>
      <c r="S34" s="228"/>
      <c r="T34" s="228"/>
      <c r="U34" s="228"/>
      <c r="V34" s="228"/>
      <c r="W34" s="228"/>
      <c r="X34" s="228"/>
      <c r="Y34" s="228"/>
      <c r="Z34" s="223">
        <f t="shared" si="1"/>
        <v>0</v>
      </c>
      <c r="AA34" s="228"/>
      <c r="AB34" s="228"/>
      <c r="AC34" s="228"/>
      <c r="AD34" s="228"/>
      <c r="AE34" s="228"/>
      <c r="AF34" s="228"/>
      <c r="AG34" s="223">
        <f t="shared" si="4"/>
        <v>0</v>
      </c>
      <c r="AH34" s="230"/>
      <c r="AI34" s="230"/>
      <c r="AJ34" s="230"/>
      <c r="AK34" s="230"/>
      <c r="AL34" s="223">
        <f t="shared" si="6"/>
        <v>0</v>
      </c>
      <c r="AM34" s="230"/>
      <c r="AN34" s="230"/>
      <c r="AO34" s="230"/>
      <c r="AP34" s="230"/>
      <c r="AQ34" s="230"/>
      <c r="AR34" s="223">
        <f t="shared" si="8"/>
        <v>0</v>
      </c>
      <c r="AS34" s="230"/>
      <c r="AT34" s="230"/>
      <c r="AU34" s="230"/>
      <c r="AV34" s="230"/>
      <c r="AW34" s="230"/>
      <c r="AX34" s="230"/>
      <c r="AY34" s="230"/>
      <c r="AZ34" s="230"/>
      <c r="BA34" s="230"/>
      <c r="BB34" s="230"/>
      <c r="BC34" s="223">
        <f t="shared" si="9"/>
        <v>0</v>
      </c>
      <c r="BD34" s="230"/>
      <c r="BE34" s="230"/>
      <c r="BF34" s="230"/>
      <c r="BG34" s="230"/>
      <c r="BH34" s="230"/>
      <c r="BI34" s="230"/>
      <c r="BJ34" s="230"/>
      <c r="BK34" s="223">
        <f t="shared" si="10"/>
        <v>0</v>
      </c>
      <c r="BL34" s="230"/>
      <c r="BM34" s="230"/>
      <c r="BN34" s="230"/>
      <c r="BO34" s="230"/>
      <c r="BP34" s="230"/>
      <c r="BQ34" s="223">
        <f t="shared" si="11"/>
        <v>0</v>
      </c>
      <c r="BR34" s="230"/>
      <c r="BS34" s="230"/>
      <c r="BT34" s="230"/>
      <c r="BU34" s="230"/>
      <c r="BV34" s="230"/>
      <c r="BW34" s="230"/>
      <c r="BX34" s="222">
        <f t="shared" si="12"/>
        <v>0</v>
      </c>
      <c r="BY34" s="49">
        <f t="shared" si="13"/>
        <v>0</v>
      </c>
      <c r="BZ34" s="228"/>
      <c r="CA34" s="228"/>
      <c r="CB34" s="228"/>
      <c r="CC34" s="228"/>
      <c r="CD34" s="228"/>
      <c r="CE34" s="228"/>
      <c r="CF34" s="228"/>
      <c r="CG34" s="228"/>
      <c r="CH34" s="228"/>
      <c r="CI34" s="228"/>
      <c r="CJ34" s="228"/>
      <c r="CK34" s="228"/>
      <c r="CL34" s="49">
        <f t="shared" si="14"/>
        <v>0</v>
      </c>
      <c r="CM34" s="228"/>
      <c r="CN34" s="228"/>
      <c r="CO34" s="228"/>
      <c r="CP34" s="228"/>
      <c r="CQ34" s="228"/>
      <c r="CR34" s="228"/>
      <c r="CS34" s="228"/>
      <c r="CT34" s="228"/>
      <c r="CU34" s="228"/>
      <c r="CV34" s="228"/>
      <c r="CW34" s="228"/>
      <c r="CX34" s="228"/>
      <c r="CY34" s="229">
        <f t="shared" si="2"/>
        <v>0</v>
      </c>
      <c r="CZ34" s="227"/>
      <c r="DA34" s="228"/>
      <c r="DB34" s="228"/>
      <c r="DC34" s="228"/>
      <c r="DD34" s="228"/>
      <c r="DE34" s="228"/>
      <c r="DF34" s="228"/>
      <c r="DG34" s="228"/>
      <c r="DH34" s="228"/>
      <c r="DI34" s="228"/>
      <c r="DJ34" s="228"/>
      <c r="DK34" s="228"/>
      <c r="DL34" s="229">
        <f t="shared" si="3"/>
        <v>0</v>
      </c>
    </row>
    <row r="35" spans="1:116" s="221" customFormat="1">
      <c r="A35" s="222"/>
      <c r="B35" s="223"/>
      <c r="C35" s="231" t="s">
        <v>347</v>
      </c>
      <c r="D35" s="231"/>
      <c r="E35" s="232"/>
      <c r="F35" s="229"/>
      <c r="G35" s="231"/>
      <c r="H35" s="222">
        <f>SUM(H28:H34)</f>
        <v>0</v>
      </c>
      <c r="I35" s="231">
        <f t="shared" ref="I35:BT35" si="33">SUM(I28:I34)</f>
        <v>0</v>
      </c>
      <c r="J35" s="231">
        <f t="shared" si="33"/>
        <v>0</v>
      </c>
      <c r="K35" s="231">
        <f t="shared" si="33"/>
        <v>0</v>
      </c>
      <c r="L35" s="231">
        <f t="shared" si="33"/>
        <v>0</v>
      </c>
      <c r="M35" s="231">
        <f t="shared" si="33"/>
        <v>0</v>
      </c>
      <c r="N35" s="231">
        <f t="shared" si="33"/>
        <v>0</v>
      </c>
      <c r="O35" s="231">
        <f t="shared" si="33"/>
        <v>0</v>
      </c>
      <c r="P35" s="231">
        <f t="shared" si="33"/>
        <v>0</v>
      </c>
      <c r="Q35" s="229">
        <f t="shared" si="0"/>
        <v>0</v>
      </c>
      <c r="R35" s="222">
        <f t="shared" si="33"/>
        <v>0</v>
      </c>
      <c r="S35" s="231">
        <f t="shared" si="33"/>
        <v>0</v>
      </c>
      <c r="T35" s="231">
        <f t="shared" si="33"/>
        <v>0</v>
      </c>
      <c r="U35" s="231">
        <f t="shared" si="33"/>
        <v>0</v>
      </c>
      <c r="V35" s="231">
        <f t="shared" si="33"/>
        <v>0</v>
      </c>
      <c r="W35" s="231">
        <f t="shared" si="33"/>
        <v>0</v>
      </c>
      <c r="X35" s="231">
        <f t="shared" si="33"/>
        <v>0</v>
      </c>
      <c r="Y35" s="231">
        <f t="shared" si="33"/>
        <v>0</v>
      </c>
      <c r="Z35" s="223">
        <f t="shared" si="1"/>
        <v>0</v>
      </c>
      <c r="AA35" s="231">
        <f t="shared" si="33"/>
        <v>0</v>
      </c>
      <c r="AB35" s="231">
        <f t="shared" si="33"/>
        <v>0</v>
      </c>
      <c r="AC35" s="231">
        <f t="shared" si="33"/>
        <v>0</v>
      </c>
      <c r="AD35" s="231">
        <f t="shared" si="33"/>
        <v>0</v>
      </c>
      <c r="AE35" s="231">
        <f t="shared" si="33"/>
        <v>0</v>
      </c>
      <c r="AF35" s="231">
        <f t="shared" si="33"/>
        <v>0</v>
      </c>
      <c r="AG35" s="223">
        <f t="shared" si="4"/>
        <v>0</v>
      </c>
      <c r="AH35" s="233">
        <f t="shared" si="33"/>
        <v>0</v>
      </c>
      <c r="AI35" s="233">
        <f t="shared" si="33"/>
        <v>0</v>
      </c>
      <c r="AJ35" s="233">
        <f t="shared" si="33"/>
        <v>0</v>
      </c>
      <c r="AK35" s="233">
        <f t="shared" si="33"/>
        <v>0</v>
      </c>
      <c r="AL35" s="223">
        <f t="shared" si="6"/>
        <v>0</v>
      </c>
      <c r="AM35" s="233">
        <f t="shared" si="33"/>
        <v>0</v>
      </c>
      <c r="AN35" s="233">
        <f t="shared" si="33"/>
        <v>0</v>
      </c>
      <c r="AO35" s="233">
        <f t="shared" si="33"/>
        <v>0</v>
      </c>
      <c r="AP35" s="233">
        <f t="shared" si="33"/>
        <v>0</v>
      </c>
      <c r="AQ35" s="233">
        <f t="shared" si="33"/>
        <v>0</v>
      </c>
      <c r="AR35" s="223">
        <f t="shared" si="8"/>
        <v>0</v>
      </c>
      <c r="AS35" s="233">
        <f t="shared" si="33"/>
        <v>0</v>
      </c>
      <c r="AT35" s="233">
        <f t="shared" si="33"/>
        <v>0</v>
      </c>
      <c r="AU35" s="233">
        <f t="shared" si="33"/>
        <v>0</v>
      </c>
      <c r="AV35" s="233">
        <f t="shared" si="33"/>
        <v>0</v>
      </c>
      <c r="AW35" s="233">
        <f t="shared" si="33"/>
        <v>0</v>
      </c>
      <c r="AX35" s="233">
        <f t="shared" si="33"/>
        <v>0</v>
      </c>
      <c r="AY35" s="233">
        <f t="shared" si="33"/>
        <v>0</v>
      </c>
      <c r="AZ35" s="233">
        <f t="shared" si="33"/>
        <v>0</v>
      </c>
      <c r="BA35" s="233">
        <f t="shared" si="33"/>
        <v>0</v>
      </c>
      <c r="BB35" s="233">
        <f t="shared" si="33"/>
        <v>0</v>
      </c>
      <c r="BC35" s="223">
        <f t="shared" si="9"/>
        <v>0</v>
      </c>
      <c r="BD35" s="233">
        <f t="shared" si="33"/>
        <v>0</v>
      </c>
      <c r="BE35" s="233">
        <f t="shared" si="33"/>
        <v>0</v>
      </c>
      <c r="BF35" s="233">
        <f t="shared" si="33"/>
        <v>0</v>
      </c>
      <c r="BG35" s="233">
        <f t="shared" si="33"/>
        <v>0</v>
      </c>
      <c r="BH35" s="233">
        <f t="shared" si="33"/>
        <v>0</v>
      </c>
      <c r="BI35" s="233">
        <f t="shared" si="33"/>
        <v>0</v>
      </c>
      <c r="BJ35" s="233">
        <f t="shared" si="33"/>
        <v>0</v>
      </c>
      <c r="BK35" s="223">
        <f t="shared" si="10"/>
        <v>0</v>
      </c>
      <c r="BL35" s="233">
        <f t="shared" si="33"/>
        <v>0</v>
      </c>
      <c r="BM35" s="233">
        <f t="shared" si="33"/>
        <v>0</v>
      </c>
      <c r="BN35" s="233">
        <f t="shared" si="33"/>
        <v>0</v>
      </c>
      <c r="BO35" s="233">
        <f t="shared" si="33"/>
        <v>0</v>
      </c>
      <c r="BP35" s="233">
        <f t="shared" si="33"/>
        <v>0</v>
      </c>
      <c r="BQ35" s="223">
        <f t="shared" si="11"/>
        <v>0</v>
      </c>
      <c r="BR35" s="233">
        <f t="shared" si="33"/>
        <v>0</v>
      </c>
      <c r="BS35" s="233">
        <f t="shared" si="33"/>
        <v>0</v>
      </c>
      <c r="BT35" s="233">
        <f t="shared" si="33"/>
        <v>0</v>
      </c>
      <c r="BU35" s="233">
        <f t="shared" ref="BU35:DL35" si="34">SUM(BU28:BU34)</f>
        <v>0</v>
      </c>
      <c r="BV35" s="233">
        <f t="shared" si="34"/>
        <v>0</v>
      </c>
      <c r="BW35" s="233">
        <f t="shared" si="34"/>
        <v>0</v>
      </c>
      <c r="BX35" s="222">
        <f t="shared" si="12"/>
        <v>0</v>
      </c>
      <c r="BY35" s="49">
        <f t="shared" si="13"/>
        <v>0</v>
      </c>
      <c r="BZ35" s="231">
        <f t="shared" si="34"/>
        <v>0</v>
      </c>
      <c r="CA35" s="231">
        <f t="shared" si="34"/>
        <v>0</v>
      </c>
      <c r="CB35" s="231">
        <f t="shared" si="34"/>
        <v>0</v>
      </c>
      <c r="CC35" s="231">
        <f t="shared" si="34"/>
        <v>0</v>
      </c>
      <c r="CD35" s="231">
        <f t="shared" si="34"/>
        <v>0</v>
      </c>
      <c r="CE35" s="231">
        <f t="shared" si="34"/>
        <v>0</v>
      </c>
      <c r="CF35" s="231">
        <f t="shared" si="34"/>
        <v>0</v>
      </c>
      <c r="CG35" s="231">
        <f t="shared" si="34"/>
        <v>0</v>
      </c>
      <c r="CH35" s="231">
        <f t="shared" si="34"/>
        <v>0</v>
      </c>
      <c r="CI35" s="231">
        <f t="shared" si="34"/>
        <v>0</v>
      </c>
      <c r="CJ35" s="231">
        <f t="shared" si="34"/>
        <v>0</v>
      </c>
      <c r="CK35" s="231">
        <f t="shared" si="34"/>
        <v>0</v>
      </c>
      <c r="CL35" s="49">
        <f t="shared" si="14"/>
        <v>0</v>
      </c>
      <c r="CM35" s="231">
        <f t="shared" si="34"/>
        <v>0</v>
      </c>
      <c r="CN35" s="231">
        <f t="shared" si="34"/>
        <v>0</v>
      </c>
      <c r="CO35" s="231">
        <f t="shared" si="34"/>
        <v>0</v>
      </c>
      <c r="CP35" s="231">
        <f t="shared" si="34"/>
        <v>0</v>
      </c>
      <c r="CQ35" s="231">
        <f t="shared" si="34"/>
        <v>0</v>
      </c>
      <c r="CR35" s="231">
        <f t="shared" si="34"/>
        <v>0</v>
      </c>
      <c r="CS35" s="231">
        <f t="shared" si="34"/>
        <v>0</v>
      </c>
      <c r="CT35" s="231">
        <f t="shared" si="34"/>
        <v>0</v>
      </c>
      <c r="CU35" s="231">
        <f t="shared" si="34"/>
        <v>0</v>
      </c>
      <c r="CV35" s="231">
        <f t="shared" si="34"/>
        <v>0</v>
      </c>
      <c r="CW35" s="231">
        <f t="shared" si="34"/>
        <v>0</v>
      </c>
      <c r="CX35" s="231">
        <f t="shared" si="34"/>
        <v>0</v>
      </c>
      <c r="CY35" s="229">
        <f t="shared" si="34"/>
        <v>0</v>
      </c>
      <c r="CZ35" s="222">
        <f t="shared" si="34"/>
        <v>0</v>
      </c>
      <c r="DA35" s="231">
        <f t="shared" si="34"/>
        <v>0</v>
      </c>
      <c r="DB35" s="231">
        <f t="shared" si="34"/>
        <v>0</v>
      </c>
      <c r="DC35" s="231">
        <f t="shared" si="34"/>
        <v>0</v>
      </c>
      <c r="DD35" s="231">
        <f t="shared" si="34"/>
        <v>0</v>
      </c>
      <c r="DE35" s="231">
        <f t="shared" si="34"/>
        <v>0</v>
      </c>
      <c r="DF35" s="231">
        <f t="shared" si="34"/>
        <v>0</v>
      </c>
      <c r="DG35" s="231">
        <f t="shared" si="34"/>
        <v>0</v>
      </c>
      <c r="DH35" s="231">
        <f t="shared" si="34"/>
        <v>0</v>
      </c>
      <c r="DI35" s="231">
        <f t="shared" si="34"/>
        <v>0</v>
      </c>
      <c r="DJ35" s="231">
        <f t="shared" si="34"/>
        <v>0</v>
      </c>
      <c r="DK35" s="231">
        <f t="shared" si="34"/>
        <v>0</v>
      </c>
      <c r="DL35" s="229">
        <f t="shared" si="34"/>
        <v>0</v>
      </c>
    </row>
    <row r="36" spans="1:116" s="221" customFormat="1">
      <c r="A36" s="222"/>
      <c r="B36" s="223"/>
      <c r="C36" s="224"/>
      <c r="D36" s="224"/>
      <c r="E36" s="225"/>
      <c r="F36" s="226"/>
      <c r="G36" s="224"/>
      <c r="H36" s="227"/>
      <c r="I36" s="228"/>
      <c r="J36" s="228"/>
      <c r="K36" s="228"/>
      <c r="L36" s="228"/>
      <c r="M36" s="228"/>
      <c r="N36" s="228"/>
      <c r="O36" s="228"/>
      <c r="P36" s="228"/>
      <c r="Q36" s="229">
        <f t="shared" si="0"/>
        <v>0</v>
      </c>
      <c r="R36" s="227"/>
      <c r="S36" s="228"/>
      <c r="T36" s="228"/>
      <c r="U36" s="228"/>
      <c r="V36" s="228"/>
      <c r="W36" s="228"/>
      <c r="X36" s="228"/>
      <c r="Y36" s="228"/>
      <c r="Z36" s="223">
        <f t="shared" si="1"/>
        <v>0</v>
      </c>
      <c r="AA36" s="228"/>
      <c r="AB36" s="228"/>
      <c r="AC36" s="228"/>
      <c r="AD36" s="228"/>
      <c r="AE36" s="228"/>
      <c r="AF36" s="228"/>
      <c r="AG36" s="223">
        <f t="shared" si="4"/>
        <v>0</v>
      </c>
      <c r="AH36" s="230"/>
      <c r="AI36" s="230"/>
      <c r="AJ36" s="230"/>
      <c r="AK36" s="230"/>
      <c r="AL36" s="223">
        <f t="shared" si="6"/>
        <v>0</v>
      </c>
      <c r="AM36" s="230"/>
      <c r="AN36" s="230"/>
      <c r="AO36" s="230"/>
      <c r="AP36" s="230"/>
      <c r="AQ36" s="230"/>
      <c r="AR36" s="223">
        <f t="shared" si="8"/>
        <v>0</v>
      </c>
      <c r="AS36" s="230"/>
      <c r="AT36" s="230"/>
      <c r="AU36" s="230"/>
      <c r="AV36" s="230"/>
      <c r="AW36" s="230"/>
      <c r="AX36" s="230"/>
      <c r="AY36" s="230"/>
      <c r="AZ36" s="230"/>
      <c r="BA36" s="230"/>
      <c r="BB36" s="230"/>
      <c r="BC36" s="223">
        <f t="shared" si="9"/>
        <v>0</v>
      </c>
      <c r="BD36" s="230"/>
      <c r="BE36" s="230"/>
      <c r="BF36" s="230"/>
      <c r="BG36" s="230"/>
      <c r="BH36" s="230"/>
      <c r="BI36" s="230"/>
      <c r="BJ36" s="230"/>
      <c r="BK36" s="223">
        <f t="shared" si="10"/>
        <v>0</v>
      </c>
      <c r="BL36" s="230"/>
      <c r="BM36" s="230"/>
      <c r="BN36" s="230"/>
      <c r="BO36" s="230"/>
      <c r="BP36" s="230"/>
      <c r="BQ36" s="223">
        <f t="shared" si="11"/>
        <v>0</v>
      </c>
      <c r="BR36" s="230"/>
      <c r="BS36" s="230"/>
      <c r="BT36" s="230"/>
      <c r="BU36" s="230"/>
      <c r="BV36" s="230"/>
      <c r="BW36" s="230"/>
      <c r="BX36" s="222">
        <f t="shared" si="12"/>
        <v>0</v>
      </c>
      <c r="BY36" s="49">
        <f t="shared" si="13"/>
        <v>0</v>
      </c>
      <c r="BZ36" s="228"/>
      <c r="CA36" s="228"/>
      <c r="CB36" s="228"/>
      <c r="CC36" s="228"/>
      <c r="CD36" s="228"/>
      <c r="CE36" s="228"/>
      <c r="CF36" s="228"/>
      <c r="CG36" s="228"/>
      <c r="CH36" s="228"/>
      <c r="CI36" s="228"/>
      <c r="CJ36" s="228"/>
      <c r="CK36" s="228"/>
      <c r="CL36" s="49">
        <f t="shared" si="14"/>
        <v>0</v>
      </c>
      <c r="CM36" s="228"/>
      <c r="CN36" s="228"/>
      <c r="CO36" s="228"/>
      <c r="CP36" s="228"/>
      <c r="CQ36" s="228"/>
      <c r="CR36" s="228"/>
      <c r="CS36" s="228"/>
      <c r="CT36" s="228"/>
      <c r="CU36" s="228"/>
      <c r="CV36" s="228"/>
      <c r="CW36" s="228"/>
      <c r="CX36" s="228"/>
      <c r="CY36" s="229">
        <f t="shared" si="2"/>
        <v>0</v>
      </c>
      <c r="CZ36" s="227"/>
      <c r="DA36" s="228"/>
      <c r="DB36" s="228"/>
      <c r="DC36" s="228"/>
      <c r="DD36" s="228"/>
      <c r="DE36" s="228"/>
      <c r="DF36" s="228"/>
      <c r="DG36" s="228"/>
      <c r="DH36" s="228"/>
      <c r="DI36" s="228"/>
      <c r="DJ36" s="228"/>
      <c r="DK36" s="228"/>
      <c r="DL36" s="229">
        <f t="shared" si="3"/>
        <v>0</v>
      </c>
    </row>
    <row r="37" spans="1:116" s="221" customFormat="1">
      <c r="A37" s="222"/>
      <c r="B37" s="223"/>
      <c r="C37" s="224"/>
      <c r="D37" s="224"/>
      <c r="E37" s="225"/>
      <c r="F37" s="226"/>
      <c r="G37" s="224"/>
      <c r="H37" s="227"/>
      <c r="I37" s="228"/>
      <c r="J37" s="228"/>
      <c r="K37" s="228"/>
      <c r="L37" s="228"/>
      <c r="M37" s="228"/>
      <c r="N37" s="228"/>
      <c r="O37" s="228"/>
      <c r="P37" s="228"/>
      <c r="Q37" s="229">
        <f t="shared" si="0"/>
        <v>0</v>
      </c>
      <c r="R37" s="227"/>
      <c r="S37" s="228"/>
      <c r="T37" s="228"/>
      <c r="U37" s="228"/>
      <c r="V37" s="228"/>
      <c r="W37" s="228"/>
      <c r="X37" s="228"/>
      <c r="Y37" s="228"/>
      <c r="Z37" s="223">
        <f t="shared" si="1"/>
        <v>0</v>
      </c>
      <c r="AA37" s="228"/>
      <c r="AB37" s="228"/>
      <c r="AC37" s="228"/>
      <c r="AD37" s="228"/>
      <c r="AE37" s="228"/>
      <c r="AF37" s="228"/>
      <c r="AG37" s="223">
        <f t="shared" si="4"/>
        <v>0</v>
      </c>
      <c r="AH37" s="230"/>
      <c r="AI37" s="230"/>
      <c r="AJ37" s="230"/>
      <c r="AK37" s="230"/>
      <c r="AL37" s="223">
        <f t="shared" si="6"/>
        <v>0</v>
      </c>
      <c r="AM37" s="230"/>
      <c r="AN37" s="230"/>
      <c r="AO37" s="230"/>
      <c r="AP37" s="230"/>
      <c r="AQ37" s="230"/>
      <c r="AR37" s="223">
        <f t="shared" si="8"/>
        <v>0</v>
      </c>
      <c r="AS37" s="230"/>
      <c r="AT37" s="230"/>
      <c r="AU37" s="230"/>
      <c r="AV37" s="230"/>
      <c r="AW37" s="230"/>
      <c r="AX37" s="230"/>
      <c r="AY37" s="230"/>
      <c r="AZ37" s="230"/>
      <c r="BA37" s="230"/>
      <c r="BB37" s="230"/>
      <c r="BC37" s="223">
        <f t="shared" si="9"/>
        <v>0</v>
      </c>
      <c r="BD37" s="230"/>
      <c r="BE37" s="230"/>
      <c r="BF37" s="230"/>
      <c r="BG37" s="230"/>
      <c r="BH37" s="230"/>
      <c r="BI37" s="230"/>
      <c r="BJ37" s="230"/>
      <c r="BK37" s="223">
        <f t="shared" si="10"/>
        <v>0</v>
      </c>
      <c r="BL37" s="230"/>
      <c r="BM37" s="230"/>
      <c r="BN37" s="230"/>
      <c r="BO37" s="230"/>
      <c r="BP37" s="230"/>
      <c r="BQ37" s="223">
        <f t="shared" si="11"/>
        <v>0</v>
      </c>
      <c r="BR37" s="230"/>
      <c r="BS37" s="230"/>
      <c r="BT37" s="230"/>
      <c r="BU37" s="230"/>
      <c r="BV37" s="230"/>
      <c r="BW37" s="230"/>
      <c r="BX37" s="222">
        <f t="shared" si="12"/>
        <v>0</v>
      </c>
      <c r="BY37" s="49">
        <f t="shared" si="13"/>
        <v>0</v>
      </c>
      <c r="BZ37" s="228"/>
      <c r="CA37" s="228"/>
      <c r="CB37" s="228"/>
      <c r="CC37" s="228"/>
      <c r="CD37" s="228"/>
      <c r="CE37" s="228"/>
      <c r="CF37" s="228"/>
      <c r="CG37" s="228"/>
      <c r="CH37" s="228"/>
      <c r="CI37" s="228"/>
      <c r="CJ37" s="228"/>
      <c r="CK37" s="228"/>
      <c r="CL37" s="49">
        <f t="shared" si="14"/>
        <v>0</v>
      </c>
      <c r="CM37" s="228"/>
      <c r="CN37" s="228"/>
      <c r="CO37" s="228"/>
      <c r="CP37" s="228"/>
      <c r="CQ37" s="228"/>
      <c r="CR37" s="228"/>
      <c r="CS37" s="228"/>
      <c r="CT37" s="228"/>
      <c r="CU37" s="228"/>
      <c r="CV37" s="228"/>
      <c r="CW37" s="228"/>
      <c r="CX37" s="228"/>
      <c r="CY37" s="229">
        <f t="shared" si="2"/>
        <v>0</v>
      </c>
      <c r="CZ37" s="227"/>
      <c r="DA37" s="228"/>
      <c r="DB37" s="228"/>
      <c r="DC37" s="228"/>
      <c r="DD37" s="228"/>
      <c r="DE37" s="228"/>
      <c r="DF37" s="228"/>
      <c r="DG37" s="228"/>
      <c r="DH37" s="228"/>
      <c r="DI37" s="228"/>
      <c r="DJ37" s="228"/>
      <c r="DK37" s="228"/>
      <c r="DL37" s="229">
        <f t="shared" si="3"/>
        <v>0</v>
      </c>
    </row>
    <row r="38" spans="1:116" s="221" customFormat="1">
      <c r="A38" s="222"/>
      <c r="B38" s="223"/>
      <c r="C38" s="224"/>
      <c r="D38" s="224"/>
      <c r="E38" s="225"/>
      <c r="F38" s="226"/>
      <c r="G38" s="224"/>
      <c r="H38" s="227"/>
      <c r="I38" s="228"/>
      <c r="J38" s="228"/>
      <c r="K38" s="228"/>
      <c r="L38" s="228"/>
      <c r="M38" s="228"/>
      <c r="N38" s="228"/>
      <c r="O38" s="228"/>
      <c r="P38" s="228"/>
      <c r="Q38" s="229">
        <f t="shared" si="0"/>
        <v>0</v>
      </c>
      <c r="R38" s="227"/>
      <c r="S38" s="228"/>
      <c r="T38" s="228"/>
      <c r="U38" s="228"/>
      <c r="V38" s="228"/>
      <c r="W38" s="228"/>
      <c r="X38" s="228"/>
      <c r="Y38" s="228"/>
      <c r="Z38" s="223">
        <f t="shared" si="1"/>
        <v>0</v>
      </c>
      <c r="AA38" s="228"/>
      <c r="AB38" s="228"/>
      <c r="AC38" s="228"/>
      <c r="AD38" s="228"/>
      <c r="AE38" s="228"/>
      <c r="AF38" s="228"/>
      <c r="AG38" s="223">
        <f t="shared" si="4"/>
        <v>0</v>
      </c>
      <c r="AH38" s="230"/>
      <c r="AI38" s="230"/>
      <c r="AJ38" s="230"/>
      <c r="AK38" s="230"/>
      <c r="AL38" s="223">
        <f t="shared" si="6"/>
        <v>0</v>
      </c>
      <c r="AM38" s="230"/>
      <c r="AN38" s="230"/>
      <c r="AO38" s="230"/>
      <c r="AP38" s="230"/>
      <c r="AQ38" s="230"/>
      <c r="AR38" s="223">
        <f t="shared" si="8"/>
        <v>0</v>
      </c>
      <c r="AS38" s="230"/>
      <c r="AT38" s="230"/>
      <c r="AU38" s="230"/>
      <c r="AV38" s="230"/>
      <c r="AW38" s="230"/>
      <c r="AX38" s="230"/>
      <c r="AY38" s="230"/>
      <c r="AZ38" s="230"/>
      <c r="BA38" s="230"/>
      <c r="BB38" s="230"/>
      <c r="BC38" s="223">
        <f t="shared" si="9"/>
        <v>0</v>
      </c>
      <c r="BD38" s="230"/>
      <c r="BE38" s="230"/>
      <c r="BF38" s="230"/>
      <c r="BG38" s="230"/>
      <c r="BH38" s="230"/>
      <c r="BI38" s="230"/>
      <c r="BJ38" s="230"/>
      <c r="BK38" s="223">
        <f t="shared" si="10"/>
        <v>0</v>
      </c>
      <c r="BL38" s="230"/>
      <c r="BM38" s="230"/>
      <c r="BN38" s="230"/>
      <c r="BO38" s="230"/>
      <c r="BP38" s="230"/>
      <c r="BQ38" s="223">
        <f t="shared" si="11"/>
        <v>0</v>
      </c>
      <c r="BR38" s="230"/>
      <c r="BS38" s="230"/>
      <c r="BT38" s="230"/>
      <c r="BU38" s="230"/>
      <c r="BV38" s="230"/>
      <c r="BW38" s="230"/>
      <c r="BX38" s="222">
        <f t="shared" si="12"/>
        <v>0</v>
      </c>
      <c r="BY38" s="49">
        <f t="shared" si="13"/>
        <v>0</v>
      </c>
      <c r="BZ38" s="228"/>
      <c r="CA38" s="228"/>
      <c r="CB38" s="228"/>
      <c r="CC38" s="228"/>
      <c r="CD38" s="228"/>
      <c r="CE38" s="228"/>
      <c r="CF38" s="228"/>
      <c r="CG38" s="228"/>
      <c r="CH38" s="228"/>
      <c r="CI38" s="228"/>
      <c r="CJ38" s="228"/>
      <c r="CK38" s="228"/>
      <c r="CL38" s="49">
        <f t="shared" si="14"/>
        <v>0</v>
      </c>
      <c r="CM38" s="228"/>
      <c r="CN38" s="228"/>
      <c r="CO38" s="228"/>
      <c r="CP38" s="228"/>
      <c r="CQ38" s="228"/>
      <c r="CR38" s="228"/>
      <c r="CS38" s="228"/>
      <c r="CT38" s="228"/>
      <c r="CU38" s="228"/>
      <c r="CV38" s="228"/>
      <c r="CW38" s="228"/>
      <c r="CX38" s="228"/>
      <c r="CY38" s="229">
        <f t="shared" si="2"/>
        <v>0</v>
      </c>
      <c r="CZ38" s="227"/>
      <c r="DA38" s="228"/>
      <c r="DB38" s="228"/>
      <c r="DC38" s="228"/>
      <c r="DD38" s="228"/>
      <c r="DE38" s="228"/>
      <c r="DF38" s="228"/>
      <c r="DG38" s="228"/>
      <c r="DH38" s="228"/>
      <c r="DI38" s="228"/>
      <c r="DJ38" s="228"/>
      <c r="DK38" s="228"/>
      <c r="DL38" s="229">
        <f t="shared" si="3"/>
        <v>0</v>
      </c>
    </row>
    <row r="39" spans="1:116" s="221" customFormat="1">
      <c r="A39" s="222"/>
      <c r="B39" s="223"/>
      <c r="C39" s="231" t="s">
        <v>347</v>
      </c>
      <c r="D39" s="231"/>
      <c r="E39" s="232"/>
      <c r="F39" s="229"/>
      <c r="G39" s="231"/>
      <c r="H39" s="222">
        <f>SUM(H36:H38)</f>
        <v>0</v>
      </c>
      <c r="I39" s="231">
        <f t="shared" ref="I39:BT39" si="35">SUM(I36:I38)</f>
        <v>0</v>
      </c>
      <c r="J39" s="231">
        <f t="shared" si="35"/>
        <v>0</v>
      </c>
      <c r="K39" s="231">
        <f t="shared" si="35"/>
        <v>0</v>
      </c>
      <c r="L39" s="231">
        <f t="shared" si="35"/>
        <v>0</v>
      </c>
      <c r="M39" s="231">
        <f t="shared" si="35"/>
        <v>0</v>
      </c>
      <c r="N39" s="231">
        <f t="shared" si="35"/>
        <v>0</v>
      </c>
      <c r="O39" s="231">
        <f t="shared" si="35"/>
        <v>0</v>
      </c>
      <c r="P39" s="231">
        <f t="shared" si="35"/>
        <v>0</v>
      </c>
      <c r="Q39" s="229">
        <f t="shared" si="0"/>
        <v>0</v>
      </c>
      <c r="R39" s="222">
        <f t="shared" si="35"/>
        <v>0</v>
      </c>
      <c r="S39" s="231">
        <f t="shared" si="35"/>
        <v>0</v>
      </c>
      <c r="T39" s="231">
        <f t="shared" si="35"/>
        <v>0</v>
      </c>
      <c r="U39" s="231">
        <f t="shared" si="35"/>
        <v>0</v>
      </c>
      <c r="V39" s="231">
        <f t="shared" si="35"/>
        <v>0</v>
      </c>
      <c r="W39" s="231">
        <f t="shared" si="35"/>
        <v>0</v>
      </c>
      <c r="X39" s="231">
        <f t="shared" si="35"/>
        <v>0</v>
      </c>
      <c r="Y39" s="231">
        <f t="shared" si="35"/>
        <v>0</v>
      </c>
      <c r="Z39" s="223">
        <f t="shared" si="1"/>
        <v>0</v>
      </c>
      <c r="AA39" s="231">
        <f t="shared" si="35"/>
        <v>0</v>
      </c>
      <c r="AB39" s="231">
        <f t="shared" si="35"/>
        <v>0</v>
      </c>
      <c r="AC39" s="231">
        <f t="shared" si="35"/>
        <v>0</v>
      </c>
      <c r="AD39" s="231">
        <f t="shared" si="35"/>
        <v>0</v>
      </c>
      <c r="AE39" s="231">
        <f t="shared" si="35"/>
        <v>0</v>
      </c>
      <c r="AF39" s="231">
        <f t="shared" si="35"/>
        <v>0</v>
      </c>
      <c r="AG39" s="223">
        <f t="shared" si="4"/>
        <v>0</v>
      </c>
      <c r="AH39" s="233">
        <f t="shared" si="35"/>
        <v>0</v>
      </c>
      <c r="AI39" s="233">
        <f t="shared" si="35"/>
        <v>0</v>
      </c>
      <c r="AJ39" s="233">
        <f t="shared" si="35"/>
        <v>0</v>
      </c>
      <c r="AK39" s="233">
        <f t="shared" si="35"/>
        <v>0</v>
      </c>
      <c r="AL39" s="223">
        <f t="shared" si="6"/>
        <v>0</v>
      </c>
      <c r="AM39" s="233">
        <f t="shared" si="35"/>
        <v>0</v>
      </c>
      <c r="AN39" s="233">
        <f t="shared" si="35"/>
        <v>0</v>
      </c>
      <c r="AO39" s="233">
        <f t="shared" si="35"/>
        <v>0</v>
      </c>
      <c r="AP39" s="233">
        <f t="shared" si="35"/>
        <v>0</v>
      </c>
      <c r="AQ39" s="233">
        <f t="shared" si="35"/>
        <v>0</v>
      </c>
      <c r="AR39" s="223">
        <f t="shared" si="8"/>
        <v>0</v>
      </c>
      <c r="AS39" s="233">
        <f t="shared" si="35"/>
        <v>0</v>
      </c>
      <c r="AT39" s="233">
        <f t="shared" si="35"/>
        <v>0</v>
      </c>
      <c r="AU39" s="233">
        <f t="shared" si="35"/>
        <v>0</v>
      </c>
      <c r="AV39" s="233">
        <f t="shared" si="35"/>
        <v>0</v>
      </c>
      <c r="AW39" s="233">
        <f t="shared" si="35"/>
        <v>0</v>
      </c>
      <c r="AX39" s="233">
        <f t="shared" si="35"/>
        <v>0</v>
      </c>
      <c r="AY39" s="233">
        <f t="shared" si="35"/>
        <v>0</v>
      </c>
      <c r="AZ39" s="233">
        <f t="shared" si="35"/>
        <v>0</v>
      </c>
      <c r="BA39" s="233">
        <f t="shared" si="35"/>
        <v>0</v>
      </c>
      <c r="BB39" s="233">
        <f t="shared" si="35"/>
        <v>0</v>
      </c>
      <c r="BC39" s="223">
        <f t="shared" si="9"/>
        <v>0</v>
      </c>
      <c r="BD39" s="233">
        <f t="shared" si="35"/>
        <v>0</v>
      </c>
      <c r="BE39" s="233">
        <f t="shared" si="35"/>
        <v>0</v>
      </c>
      <c r="BF39" s="233">
        <f t="shared" si="35"/>
        <v>0</v>
      </c>
      <c r="BG39" s="233">
        <f t="shared" si="35"/>
        <v>0</v>
      </c>
      <c r="BH39" s="233">
        <f t="shared" si="35"/>
        <v>0</v>
      </c>
      <c r="BI39" s="233">
        <f t="shared" si="35"/>
        <v>0</v>
      </c>
      <c r="BJ39" s="233">
        <f t="shared" si="35"/>
        <v>0</v>
      </c>
      <c r="BK39" s="223">
        <f t="shared" si="10"/>
        <v>0</v>
      </c>
      <c r="BL39" s="233">
        <f t="shared" si="35"/>
        <v>0</v>
      </c>
      <c r="BM39" s="233">
        <f t="shared" si="35"/>
        <v>0</v>
      </c>
      <c r="BN39" s="233">
        <f t="shared" si="35"/>
        <v>0</v>
      </c>
      <c r="BO39" s="233">
        <f t="shared" si="35"/>
        <v>0</v>
      </c>
      <c r="BP39" s="233">
        <f t="shared" si="35"/>
        <v>0</v>
      </c>
      <c r="BQ39" s="223">
        <f t="shared" si="11"/>
        <v>0</v>
      </c>
      <c r="BR39" s="233">
        <f t="shared" si="35"/>
        <v>0</v>
      </c>
      <c r="BS39" s="233">
        <f t="shared" si="35"/>
        <v>0</v>
      </c>
      <c r="BT39" s="233">
        <f t="shared" si="35"/>
        <v>0</v>
      </c>
      <c r="BU39" s="233">
        <f t="shared" ref="BU39:DL39" si="36">SUM(BU36:BU38)</f>
        <v>0</v>
      </c>
      <c r="BV39" s="233">
        <f t="shared" si="36"/>
        <v>0</v>
      </c>
      <c r="BW39" s="233">
        <f t="shared" si="36"/>
        <v>0</v>
      </c>
      <c r="BX39" s="222">
        <f t="shared" si="12"/>
        <v>0</v>
      </c>
      <c r="BY39" s="49">
        <f t="shared" si="13"/>
        <v>0</v>
      </c>
      <c r="BZ39" s="231">
        <f t="shared" si="36"/>
        <v>0</v>
      </c>
      <c r="CA39" s="231">
        <f t="shared" si="36"/>
        <v>0</v>
      </c>
      <c r="CB39" s="231">
        <f t="shared" si="36"/>
        <v>0</v>
      </c>
      <c r="CC39" s="231">
        <f t="shared" si="36"/>
        <v>0</v>
      </c>
      <c r="CD39" s="231">
        <f t="shared" si="36"/>
        <v>0</v>
      </c>
      <c r="CE39" s="231">
        <f t="shared" si="36"/>
        <v>0</v>
      </c>
      <c r="CF39" s="231">
        <f t="shared" si="36"/>
        <v>0</v>
      </c>
      <c r="CG39" s="231">
        <f t="shared" si="36"/>
        <v>0</v>
      </c>
      <c r="CH39" s="231">
        <f t="shared" si="36"/>
        <v>0</v>
      </c>
      <c r="CI39" s="231">
        <f t="shared" si="36"/>
        <v>0</v>
      </c>
      <c r="CJ39" s="231">
        <f t="shared" si="36"/>
        <v>0</v>
      </c>
      <c r="CK39" s="231">
        <f t="shared" si="36"/>
        <v>0</v>
      </c>
      <c r="CL39" s="49">
        <f t="shared" si="14"/>
        <v>0</v>
      </c>
      <c r="CM39" s="231">
        <f t="shared" si="36"/>
        <v>0</v>
      </c>
      <c r="CN39" s="231">
        <f t="shared" si="36"/>
        <v>0</v>
      </c>
      <c r="CO39" s="231">
        <f t="shared" si="36"/>
        <v>0</v>
      </c>
      <c r="CP39" s="231">
        <f t="shared" si="36"/>
        <v>0</v>
      </c>
      <c r="CQ39" s="231">
        <f t="shared" si="36"/>
        <v>0</v>
      </c>
      <c r="CR39" s="231">
        <f t="shared" si="36"/>
        <v>0</v>
      </c>
      <c r="CS39" s="231">
        <f t="shared" si="36"/>
        <v>0</v>
      </c>
      <c r="CT39" s="231">
        <f t="shared" si="36"/>
        <v>0</v>
      </c>
      <c r="CU39" s="231">
        <f t="shared" si="36"/>
        <v>0</v>
      </c>
      <c r="CV39" s="231">
        <f t="shared" si="36"/>
        <v>0</v>
      </c>
      <c r="CW39" s="231">
        <f t="shared" si="36"/>
        <v>0</v>
      </c>
      <c r="CX39" s="231">
        <f t="shared" si="36"/>
        <v>0</v>
      </c>
      <c r="CY39" s="229">
        <f t="shared" si="36"/>
        <v>0</v>
      </c>
      <c r="CZ39" s="222">
        <f t="shared" si="36"/>
        <v>0</v>
      </c>
      <c r="DA39" s="231">
        <f t="shared" si="36"/>
        <v>0</v>
      </c>
      <c r="DB39" s="231">
        <f t="shared" si="36"/>
        <v>0</v>
      </c>
      <c r="DC39" s="231">
        <f t="shared" si="36"/>
        <v>0</v>
      </c>
      <c r="DD39" s="231">
        <f t="shared" si="36"/>
        <v>0</v>
      </c>
      <c r="DE39" s="231">
        <f t="shared" si="36"/>
        <v>0</v>
      </c>
      <c r="DF39" s="231">
        <f t="shared" si="36"/>
        <v>0</v>
      </c>
      <c r="DG39" s="231">
        <f t="shared" si="36"/>
        <v>0</v>
      </c>
      <c r="DH39" s="231">
        <f t="shared" si="36"/>
        <v>0</v>
      </c>
      <c r="DI39" s="231">
        <f t="shared" si="36"/>
        <v>0</v>
      </c>
      <c r="DJ39" s="231">
        <f t="shared" si="36"/>
        <v>0</v>
      </c>
      <c r="DK39" s="231">
        <f t="shared" si="36"/>
        <v>0</v>
      </c>
      <c r="DL39" s="229">
        <f t="shared" si="36"/>
        <v>0</v>
      </c>
    </row>
    <row r="40" spans="1:116" s="221" customFormat="1">
      <c r="A40" s="222"/>
      <c r="B40" s="223"/>
      <c r="C40" s="224"/>
      <c r="D40" s="224"/>
      <c r="E40" s="225"/>
      <c r="F40" s="226"/>
      <c r="G40" s="224"/>
      <c r="H40" s="227"/>
      <c r="I40" s="228"/>
      <c r="J40" s="228"/>
      <c r="K40" s="228"/>
      <c r="L40" s="228"/>
      <c r="M40" s="228"/>
      <c r="N40" s="228"/>
      <c r="O40" s="228"/>
      <c r="P40" s="228"/>
      <c r="Q40" s="229">
        <f t="shared" si="0"/>
        <v>0</v>
      </c>
      <c r="R40" s="227"/>
      <c r="S40" s="228"/>
      <c r="T40" s="228"/>
      <c r="U40" s="228"/>
      <c r="V40" s="228"/>
      <c r="W40" s="228"/>
      <c r="X40" s="228"/>
      <c r="Y40" s="228"/>
      <c r="Z40" s="223">
        <f t="shared" si="1"/>
        <v>0</v>
      </c>
      <c r="AA40" s="228"/>
      <c r="AB40" s="228"/>
      <c r="AC40" s="228"/>
      <c r="AD40" s="228"/>
      <c r="AE40" s="228"/>
      <c r="AF40" s="228"/>
      <c r="AG40" s="223">
        <f t="shared" si="4"/>
        <v>0</v>
      </c>
      <c r="AH40" s="230"/>
      <c r="AI40" s="230"/>
      <c r="AJ40" s="230"/>
      <c r="AK40" s="230"/>
      <c r="AL40" s="223">
        <f t="shared" si="6"/>
        <v>0</v>
      </c>
      <c r="AM40" s="230"/>
      <c r="AN40" s="230"/>
      <c r="AO40" s="230"/>
      <c r="AP40" s="230"/>
      <c r="AQ40" s="230"/>
      <c r="AR40" s="223">
        <f t="shared" si="8"/>
        <v>0</v>
      </c>
      <c r="AS40" s="230"/>
      <c r="AT40" s="230"/>
      <c r="AU40" s="230"/>
      <c r="AV40" s="230"/>
      <c r="AW40" s="230"/>
      <c r="AX40" s="230"/>
      <c r="AY40" s="230"/>
      <c r="AZ40" s="230"/>
      <c r="BA40" s="230"/>
      <c r="BB40" s="230"/>
      <c r="BC40" s="223">
        <f t="shared" si="9"/>
        <v>0</v>
      </c>
      <c r="BD40" s="230"/>
      <c r="BE40" s="230"/>
      <c r="BF40" s="230"/>
      <c r="BG40" s="230"/>
      <c r="BH40" s="230"/>
      <c r="BI40" s="230"/>
      <c r="BJ40" s="230"/>
      <c r="BK40" s="223">
        <f t="shared" si="10"/>
        <v>0</v>
      </c>
      <c r="BL40" s="230"/>
      <c r="BM40" s="230"/>
      <c r="BN40" s="230"/>
      <c r="BO40" s="230"/>
      <c r="BP40" s="230"/>
      <c r="BQ40" s="223">
        <f t="shared" si="11"/>
        <v>0</v>
      </c>
      <c r="BR40" s="230"/>
      <c r="BS40" s="230"/>
      <c r="BT40" s="230"/>
      <c r="BU40" s="230"/>
      <c r="BV40" s="230"/>
      <c r="BW40" s="230"/>
      <c r="BX40" s="222">
        <f t="shared" si="12"/>
        <v>0</v>
      </c>
      <c r="BY40" s="49">
        <f t="shared" si="13"/>
        <v>0</v>
      </c>
      <c r="BZ40" s="228"/>
      <c r="CA40" s="228"/>
      <c r="CB40" s="228"/>
      <c r="CC40" s="228"/>
      <c r="CD40" s="228"/>
      <c r="CE40" s="228"/>
      <c r="CF40" s="228"/>
      <c r="CG40" s="228"/>
      <c r="CH40" s="228"/>
      <c r="CI40" s="228"/>
      <c r="CJ40" s="228"/>
      <c r="CK40" s="228"/>
      <c r="CL40" s="49">
        <f t="shared" si="14"/>
        <v>0</v>
      </c>
      <c r="CM40" s="228"/>
      <c r="CN40" s="228"/>
      <c r="CO40" s="228"/>
      <c r="CP40" s="228"/>
      <c r="CQ40" s="228"/>
      <c r="CR40" s="228"/>
      <c r="CS40" s="228"/>
      <c r="CT40" s="228"/>
      <c r="CU40" s="228"/>
      <c r="CV40" s="228"/>
      <c r="CW40" s="228"/>
      <c r="CX40" s="228"/>
      <c r="CY40" s="229">
        <f t="shared" si="2"/>
        <v>0</v>
      </c>
      <c r="CZ40" s="227"/>
      <c r="DA40" s="228"/>
      <c r="DB40" s="228"/>
      <c r="DC40" s="228"/>
      <c r="DD40" s="228"/>
      <c r="DE40" s="228"/>
      <c r="DF40" s="228"/>
      <c r="DG40" s="228"/>
      <c r="DH40" s="228"/>
      <c r="DI40" s="228"/>
      <c r="DJ40" s="228"/>
      <c r="DK40" s="228"/>
      <c r="DL40" s="229">
        <f t="shared" si="3"/>
        <v>0</v>
      </c>
    </row>
    <row r="41" spans="1:116" s="221" customFormat="1">
      <c r="A41" s="222"/>
      <c r="B41" s="223"/>
      <c r="C41" s="224"/>
      <c r="D41" s="224"/>
      <c r="E41" s="225"/>
      <c r="F41" s="226"/>
      <c r="G41" s="224"/>
      <c r="H41" s="227"/>
      <c r="I41" s="228"/>
      <c r="J41" s="228"/>
      <c r="K41" s="228"/>
      <c r="L41" s="228"/>
      <c r="M41" s="228"/>
      <c r="N41" s="228"/>
      <c r="O41" s="228"/>
      <c r="P41" s="228"/>
      <c r="Q41" s="229">
        <f t="shared" si="0"/>
        <v>0</v>
      </c>
      <c r="R41" s="227"/>
      <c r="S41" s="228"/>
      <c r="T41" s="228"/>
      <c r="U41" s="228"/>
      <c r="V41" s="228"/>
      <c r="W41" s="228"/>
      <c r="X41" s="228"/>
      <c r="Y41" s="228"/>
      <c r="Z41" s="223">
        <f t="shared" si="1"/>
        <v>0</v>
      </c>
      <c r="AA41" s="228"/>
      <c r="AB41" s="228"/>
      <c r="AC41" s="228"/>
      <c r="AD41" s="228"/>
      <c r="AE41" s="228"/>
      <c r="AF41" s="228"/>
      <c r="AG41" s="223">
        <f t="shared" si="4"/>
        <v>0</v>
      </c>
      <c r="AH41" s="230"/>
      <c r="AI41" s="230"/>
      <c r="AJ41" s="230"/>
      <c r="AK41" s="230"/>
      <c r="AL41" s="223">
        <f t="shared" si="6"/>
        <v>0</v>
      </c>
      <c r="AM41" s="230"/>
      <c r="AN41" s="230"/>
      <c r="AO41" s="230"/>
      <c r="AP41" s="230"/>
      <c r="AQ41" s="230"/>
      <c r="AR41" s="223">
        <f t="shared" si="8"/>
        <v>0</v>
      </c>
      <c r="AS41" s="230"/>
      <c r="AT41" s="230"/>
      <c r="AU41" s="230"/>
      <c r="AV41" s="230"/>
      <c r="AW41" s="230"/>
      <c r="AX41" s="230"/>
      <c r="AY41" s="230"/>
      <c r="AZ41" s="230"/>
      <c r="BA41" s="230"/>
      <c r="BB41" s="230"/>
      <c r="BC41" s="223">
        <f t="shared" si="9"/>
        <v>0</v>
      </c>
      <c r="BD41" s="230"/>
      <c r="BE41" s="230"/>
      <c r="BF41" s="230"/>
      <c r="BG41" s="230"/>
      <c r="BH41" s="230"/>
      <c r="BI41" s="230"/>
      <c r="BJ41" s="230"/>
      <c r="BK41" s="223">
        <f t="shared" si="10"/>
        <v>0</v>
      </c>
      <c r="BL41" s="230"/>
      <c r="BM41" s="230"/>
      <c r="BN41" s="230"/>
      <c r="BO41" s="230"/>
      <c r="BP41" s="230"/>
      <c r="BQ41" s="223">
        <f t="shared" si="11"/>
        <v>0</v>
      </c>
      <c r="BR41" s="230"/>
      <c r="BS41" s="230"/>
      <c r="BT41" s="230"/>
      <c r="BU41" s="230"/>
      <c r="BV41" s="230"/>
      <c r="BW41" s="230"/>
      <c r="BX41" s="222">
        <f t="shared" si="12"/>
        <v>0</v>
      </c>
      <c r="BY41" s="49">
        <f t="shared" si="13"/>
        <v>0</v>
      </c>
      <c r="BZ41" s="228"/>
      <c r="CA41" s="228"/>
      <c r="CB41" s="228"/>
      <c r="CC41" s="228"/>
      <c r="CD41" s="228"/>
      <c r="CE41" s="228"/>
      <c r="CF41" s="228"/>
      <c r="CG41" s="228"/>
      <c r="CH41" s="228"/>
      <c r="CI41" s="228"/>
      <c r="CJ41" s="228"/>
      <c r="CK41" s="228"/>
      <c r="CL41" s="49">
        <f t="shared" si="14"/>
        <v>0</v>
      </c>
      <c r="CM41" s="228"/>
      <c r="CN41" s="228"/>
      <c r="CO41" s="228"/>
      <c r="CP41" s="228"/>
      <c r="CQ41" s="228"/>
      <c r="CR41" s="228"/>
      <c r="CS41" s="228"/>
      <c r="CT41" s="228"/>
      <c r="CU41" s="228"/>
      <c r="CV41" s="228"/>
      <c r="CW41" s="228"/>
      <c r="CX41" s="228"/>
      <c r="CY41" s="229">
        <f t="shared" si="2"/>
        <v>0</v>
      </c>
      <c r="CZ41" s="227"/>
      <c r="DA41" s="228"/>
      <c r="DB41" s="228"/>
      <c r="DC41" s="228"/>
      <c r="DD41" s="228"/>
      <c r="DE41" s="228"/>
      <c r="DF41" s="228"/>
      <c r="DG41" s="228"/>
      <c r="DH41" s="228"/>
      <c r="DI41" s="228"/>
      <c r="DJ41" s="228"/>
      <c r="DK41" s="228"/>
      <c r="DL41" s="229">
        <f t="shared" si="3"/>
        <v>0</v>
      </c>
    </row>
    <row r="42" spans="1:116" s="221" customFormat="1">
      <c r="A42" s="222"/>
      <c r="B42" s="223"/>
      <c r="C42" s="224"/>
      <c r="D42" s="224"/>
      <c r="E42" s="225"/>
      <c r="F42" s="226"/>
      <c r="G42" s="224"/>
      <c r="H42" s="227"/>
      <c r="I42" s="228"/>
      <c r="J42" s="228"/>
      <c r="K42" s="228"/>
      <c r="L42" s="228"/>
      <c r="M42" s="228"/>
      <c r="N42" s="228"/>
      <c r="O42" s="228"/>
      <c r="P42" s="228"/>
      <c r="Q42" s="229">
        <f t="shared" si="0"/>
        <v>0</v>
      </c>
      <c r="R42" s="227"/>
      <c r="S42" s="228"/>
      <c r="T42" s="228"/>
      <c r="U42" s="228"/>
      <c r="V42" s="228"/>
      <c r="W42" s="228"/>
      <c r="X42" s="228"/>
      <c r="Y42" s="228"/>
      <c r="Z42" s="223">
        <f t="shared" si="1"/>
        <v>0</v>
      </c>
      <c r="AA42" s="228"/>
      <c r="AB42" s="228"/>
      <c r="AC42" s="228"/>
      <c r="AD42" s="228"/>
      <c r="AE42" s="228"/>
      <c r="AF42" s="228"/>
      <c r="AG42" s="223">
        <f t="shared" si="4"/>
        <v>0</v>
      </c>
      <c r="AH42" s="230"/>
      <c r="AI42" s="230"/>
      <c r="AJ42" s="230"/>
      <c r="AK42" s="230"/>
      <c r="AL42" s="223">
        <f t="shared" si="6"/>
        <v>0</v>
      </c>
      <c r="AM42" s="230"/>
      <c r="AN42" s="230"/>
      <c r="AO42" s="230"/>
      <c r="AP42" s="230"/>
      <c r="AQ42" s="230"/>
      <c r="AR42" s="223">
        <f t="shared" si="8"/>
        <v>0</v>
      </c>
      <c r="AS42" s="230"/>
      <c r="AT42" s="230"/>
      <c r="AU42" s="230"/>
      <c r="AV42" s="230"/>
      <c r="AW42" s="230"/>
      <c r="AX42" s="230"/>
      <c r="AY42" s="230"/>
      <c r="AZ42" s="230"/>
      <c r="BA42" s="230"/>
      <c r="BB42" s="230"/>
      <c r="BC42" s="223">
        <f t="shared" si="9"/>
        <v>0</v>
      </c>
      <c r="BD42" s="230"/>
      <c r="BE42" s="230"/>
      <c r="BF42" s="230"/>
      <c r="BG42" s="230"/>
      <c r="BH42" s="230"/>
      <c r="BI42" s="230"/>
      <c r="BJ42" s="230"/>
      <c r="BK42" s="223">
        <f t="shared" si="10"/>
        <v>0</v>
      </c>
      <c r="BL42" s="230"/>
      <c r="BM42" s="230"/>
      <c r="BN42" s="230"/>
      <c r="BO42" s="230"/>
      <c r="BP42" s="230"/>
      <c r="BQ42" s="223">
        <f t="shared" si="11"/>
        <v>0</v>
      </c>
      <c r="BR42" s="230"/>
      <c r="BS42" s="230"/>
      <c r="BT42" s="230"/>
      <c r="BU42" s="230"/>
      <c r="BV42" s="230"/>
      <c r="BW42" s="230"/>
      <c r="BX42" s="222">
        <f t="shared" si="12"/>
        <v>0</v>
      </c>
      <c r="BY42" s="49">
        <f t="shared" si="13"/>
        <v>0</v>
      </c>
      <c r="BZ42" s="228"/>
      <c r="CA42" s="228"/>
      <c r="CB42" s="228"/>
      <c r="CC42" s="228"/>
      <c r="CD42" s="228"/>
      <c r="CE42" s="228"/>
      <c r="CF42" s="228"/>
      <c r="CG42" s="228"/>
      <c r="CH42" s="228"/>
      <c r="CI42" s="228"/>
      <c r="CJ42" s="228"/>
      <c r="CK42" s="228"/>
      <c r="CL42" s="49">
        <f t="shared" si="14"/>
        <v>0</v>
      </c>
      <c r="CM42" s="228"/>
      <c r="CN42" s="228"/>
      <c r="CO42" s="228"/>
      <c r="CP42" s="228"/>
      <c r="CQ42" s="228"/>
      <c r="CR42" s="228"/>
      <c r="CS42" s="228"/>
      <c r="CT42" s="228"/>
      <c r="CU42" s="228"/>
      <c r="CV42" s="228"/>
      <c r="CW42" s="228"/>
      <c r="CX42" s="228"/>
      <c r="CY42" s="229">
        <f t="shared" si="2"/>
        <v>0</v>
      </c>
      <c r="CZ42" s="227"/>
      <c r="DA42" s="228"/>
      <c r="DB42" s="228"/>
      <c r="DC42" s="228"/>
      <c r="DD42" s="228"/>
      <c r="DE42" s="228"/>
      <c r="DF42" s="228"/>
      <c r="DG42" s="228"/>
      <c r="DH42" s="228"/>
      <c r="DI42" s="228"/>
      <c r="DJ42" s="228"/>
      <c r="DK42" s="228"/>
      <c r="DL42" s="229">
        <f t="shared" si="3"/>
        <v>0</v>
      </c>
    </row>
    <row r="43" spans="1:116" s="221" customFormat="1" ht="13.8" thickBot="1">
      <c r="A43" s="234"/>
      <c r="B43" s="235"/>
      <c r="C43" s="236" t="s">
        <v>347</v>
      </c>
      <c r="D43" s="236"/>
      <c r="E43" s="237"/>
      <c r="F43" s="239"/>
      <c r="G43" s="236"/>
      <c r="H43" s="234">
        <f>SUM(H40:H42)</f>
        <v>0</v>
      </c>
      <c r="I43" s="236">
        <f t="shared" ref="I43:BT43" si="37">SUM(I40:I42)</f>
        <v>0</v>
      </c>
      <c r="J43" s="236">
        <f t="shared" si="37"/>
        <v>0</v>
      </c>
      <c r="K43" s="236">
        <f t="shared" si="37"/>
        <v>0</v>
      </c>
      <c r="L43" s="236">
        <f t="shared" si="37"/>
        <v>0</v>
      </c>
      <c r="M43" s="236">
        <f t="shared" si="37"/>
        <v>0</v>
      </c>
      <c r="N43" s="236">
        <f t="shared" si="37"/>
        <v>0</v>
      </c>
      <c r="O43" s="236">
        <f t="shared" si="37"/>
        <v>0</v>
      </c>
      <c r="P43" s="236">
        <f t="shared" si="37"/>
        <v>0</v>
      </c>
      <c r="Q43" s="239">
        <f t="shared" si="0"/>
        <v>0</v>
      </c>
      <c r="R43" s="234">
        <f t="shared" si="37"/>
        <v>0</v>
      </c>
      <c r="S43" s="236">
        <f t="shared" si="37"/>
        <v>0</v>
      </c>
      <c r="T43" s="236">
        <f t="shared" si="37"/>
        <v>0</v>
      </c>
      <c r="U43" s="236">
        <f t="shared" si="37"/>
        <v>0</v>
      </c>
      <c r="V43" s="236">
        <f t="shared" si="37"/>
        <v>0</v>
      </c>
      <c r="W43" s="236">
        <f t="shared" si="37"/>
        <v>0</v>
      </c>
      <c r="X43" s="236">
        <f t="shared" si="37"/>
        <v>0</v>
      </c>
      <c r="Y43" s="236">
        <f t="shared" si="37"/>
        <v>0</v>
      </c>
      <c r="Z43" s="235">
        <f t="shared" si="1"/>
        <v>0</v>
      </c>
      <c r="AA43" s="236">
        <f t="shared" si="37"/>
        <v>0</v>
      </c>
      <c r="AB43" s="236">
        <f t="shared" si="37"/>
        <v>0</v>
      </c>
      <c r="AC43" s="236">
        <f t="shared" si="37"/>
        <v>0</v>
      </c>
      <c r="AD43" s="236">
        <f t="shared" si="37"/>
        <v>0</v>
      </c>
      <c r="AE43" s="236">
        <f t="shared" si="37"/>
        <v>0</v>
      </c>
      <c r="AF43" s="236">
        <f t="shared" si="37"/>
        <v>0</v>
      </c>
      <c r="AG43" s="235">
        <f t="shared" si="4"/>
        <v>0</v>
      </c>
      <c r="AH43" s="238">
        <f t="shared" si="37"/>
        <v>0</v>
      </c>
      <c r="AI43" s="238">
        <f t="shared" si="37"/>
        <v>0</v>
      </c>
      <c r="AJ43" s="238">
        <f t="shared" si="37"/>
        <v>0</v>
      </c>
      <c r="AK43" s="238">
        <f t="shared" si="37"/>
        <v>0</v>
      </c>
      <c r="AL43" s="235">
        <f t="shared" si="6"/>
        <v>0</v>
      </c>
      <c r="AM43" s="238">
        <f t="shared" si="37"/>
        <v>0</v>
      </c>
      <c r="AN43" s="238">
        <f t="shared" si="37"/>
        <v>0</v>
      </c>
      <c r="AO43" s="238">
        <f t="shared" si="37"/>
        <v>0</v>
      </c>
      <c r="AP43" s="238">
        <f t="shared" si="37"/>
        <v>0</v>
      </c>
      <c r="AQ43" s="238">
        <f t="shared" si="37"/>
        <v>0</v>
      </c>
      <c r="AR43" s="235">
        <f t="shared" si="8"/>
        <v>0</v>
      </c>
      <c r="AS43" s="238">
        <f t="shared" si="37"/>
        <v>0</v>
      </c>
      <c r="AT43" s="238">
        <f t="shared" si="37"/>
        <v>0</v>
      </c>
      <c r="AU43" s="238">
        <f t="shared" si="37"/>
        <v>0</v>
      </c>
      <c r="AV43" s="238">
        <f t="shared" si="37"/>
        <v>0</v>
      </c>
      <c r="AW43" s="238">
        <f t="shared" si="37"/>
        <v>0</v>
      </c>
      <c r="AX43" s="238">
        <f t="shared" si="37"/>
        <v>0</v>
      </c>
      <c r="AY43" s="238">
        <f t="shared" si="37"/>
        <v>0</v>
      </c>
      <c r="AZ43" s="238">
        <f t="shared" si="37"/>
        <v>0</v>
      </c>
      <c r="BA43" s="238">
        <f t="shared" si="37"/>
        <v>0</v>
      </c>
      <c r="BB43" s="238">
        <f t="shared" si="37"/>
        <v>0</v>
      </c>
      <c r="BC43" s="235">
        <f t="shared" si="9"/>
        <v>0</v>
      </c>
      <c r="BD43" s="238">
        <f t="shared" si="37"/>
        <v>0</v>
      </c>
      <c r="BE43" s="238">
        <f t="shared" si="37"/>
        <v>0</v>
      </c>
      <c r="BF43" s="238">
        <f t="shared" si="37"/>
        <v>0</v>
      </c>
      <c r="BG43" s="238">
        <f t="shared" si="37"/>
        <v>0</v>
      </c>
      <c r="BH43" s="238">
        <f t="shared" si="37"/>
        <v>0</v>
      </c>
      <c r="BI43" s="238">
        <f t="shared" si="37"/>
        <v>0</v>
      </c>
      <c r="BJ43" s="238">
        <f t="shared" si="37"/>
        <v>0</v>
      </c>
      <c r="BK43" s="235">
        <f t="shared" si="10"/>
        <v>0</v>
      </c>
      <c r="BL43" s="238">
        <f t="shared" si="37"/>
        <v>0</v>
      </c>
      <c r="BM43" s="238">
        <f t="shared" si="37"/>
        <v>0</v>
      </c>
      <c r="BN43" s="238">
        <f t="shared" si="37"/>
        <v>0</v>
      </c>
      <c r="BO43" s="238">
        <f t="shared" si="37"/>
        <v>0</v>
      </c>
      <c r="BP43" s="238">
        <f t="shared" si="37"/>
        <v>0</v>
      </c>
      <c r="BQ43" s="235">
        <f t="shared" si="11"/>
        <v>0</v>
      </c>
      <c r="BR43" s="238">
        <f t="shared" si="37"/>
        <v>0</v>
      </c>
      <c r="BS43" s="238">
        <f t="shared" si="37"/>
        <v>0</v>
      </c>
      <c r="BT43" s="238">
        <f t="shared" si="37"/>
        <v>0</v>
      </c>
      <c r="BU43" s="238">
        <f t="shared" ref="BU43:DL43" si="38">SUM(BU40:BU42)</f>
        <v>0</v>
      </c>
      <c r="BV43" s="238">
        <f t="shared" si="38"/>
        <v>0</v>
      </c>
      <c r="BW43" s="238">
        <f t="shared" si="38"/>
        <v>0</v>
      </c>
      <c r="BX43" s="234">
        <f t="shared" si="12"/>
        <v>0</v>
      </c>
      <c r="BY43" s="49">
        <f t="shared" si="13"/>
        <v>0</v>
      </c>
      <c r="BZ43" s="236">
        <f t="shared" si="38"/>
        <v>0</v>
      </c>
      <c r="CA43" s="236">
        <f t="shared" si="38"/>
        <v>0</v>
      </c>
      <c r="CB43" s="236">
        <f t="shared" si="38"/>
        <v>0</v>
      </c>
      <c r="CC43" s="236">
        <f t="shared" si="38"/>
        <v>0</v>
      </c>
      <c r="CD43" s="236">
        <f t="shared" si="38"/>
        <v>0</v>
      </c>
      <c r="CE43" s="236">
        <f t="shared" si="38"/>
        <v>0</v>
      </c>
      <c r="CF43" s="236">
        <f t="shared" si="38"/>
        <v>0</v>
      </c>
      <c r="CG43" s="236">
        <f t="shared" si="38"/>
        <v>0</v>
      </c>
      <c r="CH43" s="236">
        <f t="shared" si="38"/>
        <v>0</v>
      </c>
      <c r="CI43" s="236">
        <f t="shared" si="38"/>
        <v>0</v>
      </c>
      <c r="CJ43" s="236">
        <f t="shared" si="38"/>
        <v>0</v>
      </c>
      <c r="CK43" s="236">
        <f t="shared" si="38"/>
        <v>0</v>
      </c>
      <c r="CL43" s="49">
        <f t="shared" si="14"/>
        <v>0</v>
      </c>
      <c r="CM43" s="231">
        <f t="shared" si="38"/>
        <v>0</v>
      </c>
      <c r="CN43" s="231">
        <f t="shared" si="38"/>
        <v>0</v>
      </c>
      <c r="CO43" s="231">
        <f t="shared" si="38"/>
        <v>0</v>
      </c>
      <c r="CP43" s="231">
        <f t="shared" si="38"/>
        <v>0</v>
      </c>
      <c r="CQ43" s="231">
        <f t="shared" si="38"/>
        <v>0</v>
      </c>
      <c r="CR43" s="231">
        <f t="shared" si="38"/>
        <v>0</v>
      </c>
      <c r="CS43" s="231">
        <f t="shared" si="38"/>
        <v>0</v>
      </c>
      <c r="CT43" s="231">
        <f t="shared" si="38"/>
        <v>0</v>
      </c>
      <c r="CU43" s="231">
        <f t="shared" si="38"/>
        <v>0</v>
      </c>
      <c r="CV43" s="231">
        <f t="shared" si="38"/>
        <v>0</v>
      </c>
      <c r="CW43" s="231">
        <f t="shared" si="38"/>
        <v>0</v>
      </c>
      <c r="CX43" s="231">
        <f t="shared" si="38"/>
        <v>0</v>
      </c>
      <c r="CY43" s="229">
        <f t="shared" si="38"/>
        <v>0</v>
      </c>
      <c r="CZ43" s="222">
        <f t="shared" si="38"/>
        <v>0</v>
      </c>
      <c r="DA43" s="231">
        <f t="shared" si="38"/>
        <v>0</v>
      </c>
      <c r="DB43" s="231">
        <f t="shared" si="38"/>
        <v>0</v>
      </c>
      <c r="DC43" s="231">
        <f t="shared" si="38"/>
        <v>0</v>
      </c>
      <c r="DD43" s="231">
        <f t="shared" si="38"/>
        <v>0</v>
      </c>
      <c r="DE43" s="231">
        <f t="shared" si="38"/>
        <v>0</v>
      </c>
      <c r="DF43" s="231">
        <f t="shared" si="38"/>
        <v>0</v>
      </c>
      <c r="DG43" s="231">
        <f t="shared" si="38"/>
        <v>0</v>
      </c>
      <c r="DH43" s="231">
        <f t="shared" si="38"/>
        <v>0</v>
      </c>
      <c r="DI43" s="231">
        <f t="shared" si="38"/>
        <v>0</v>
      </c>
      <c r="DJ43" s="231">
        <f t="shared" si="38"/>
        <v>0</v>
      </c>
      <c r="DK43" s="231">
        <f t="shared" si="38"/>
        <v>0</v>
      </c>
      <c r="DL43" s="229">
        <f t="shared" si="38"/>
        <v>0</v>
      </c>
    </row>
    <row r="44" spans="1:116" s="221" customFormat="1" ht="13.8" thickBot="1">
      <c r="A44" s="224"/>
      <c r="B44" s="224"/>
      <c r="C44" s="240" t="s">
        <v>1339</v>
      </c>
      <c r="D44" s="241"/>
      <c r="E44" s="242"/>
      <c r="F44" s="243"/>
      <c r="G44" s="243"/>
      <c r="H44" s="243">
        <f t="shared" ref="H44:BS44" si="39">SUM(H43,H39,H35,H27,H11)</f>
        <v>46263</v>
      </c>
      <c r="I44" s="243">
        <f t="shared" si="39"/>
        <v>0</v>
      </c>
      <c r="J44" s="243">
        <f t="shared" si="39"/>
        <v>1291</v>
      </c>
      <c r="K44" s="243">
        <f t="shared" si="39"/>
        <v>0</v>
      </c>
      <c r="L44" s="243">
        <f t="shared" si="39"/>
        <v>0</v>
      </c>
      <c r="M44" s="243">
        <f t="shared" si="39"/>
        <v>0</v>
      </c>
      <c r="N44" s="243">
        <f t="shared" si="39"/>
        <v>0</v>
      </c>
      <c r="O44" s="243">
        <f t="shared" si="39"/>
        <v>0</v>
      </c>
      <c r="P44" s="243">
        <f t="shared" si="39"/>
        <v>0</v>
      </c>
      <c r="Q44" s="243">
        <f t="shared" si="39"/>
        <v>47554</v>
      </c>
      <c r="R44" s="243">
        <f t="shared" si="39"/>
        <v>0</v>
      </c>
      <c r="S44" s="243">
        <f t="shared" si="39"/>
        <v>4500</v>
      </c>
      <c r="T44" s="243">
        <f t="shared" si="39"/>
        <v>43054</v>
      </c>
      <c r="U44" s="243">
        <f t="shared" si="39"/>
        <v>0</v>
      </c>
      <c r="V44" s="243">
        <f t="shared" si="39"/>
        <v>0</v>
      </c>
      <c r="W44" s="243">
        <f t="shared" si="39"/>
        <v>0</v>
      </c>
      <c r="X44" s="243">
        <f t="shared" si="39"/>
        <v>0</v>
      </c>
      <c r="Y44" s="243">
        <f t="shared" si="39"/>
        <v>0</v>
      </c>
      <c r="Z44" s="243">
        <f t="shared" si="39"/>
        <v>47554</v>
      </c>
      <c r="AA44" s="243">
        <f t="shared" si="39"/>
        <v>7981</v>
      </c>
      <c r="AB44" s="243">
        <f t="shared" si="39"/>
        <v>0</v>
      </c>
      <c r="AC44" s="243">
        <f t="shared" si="39"/>
        <v>0</v>
      </c>
      <c r="AD44" s="243">
        <f t="shared" si="39"/>
        <v>35073</v>
      </c>
      <c r="AE44" s="243">
        <f t="shared" si="39"/>
        <v>0</v>
      </c>
      <c r="AF44" s="243">
        <f t="shared" si="39"/>
        <v>0</v>
      </c>
      <c r="AG44" s="243">
        <f>SUM(AA44:AF44)</f>
        <v>43054</v>
      </c>
      <c r="AH44" s="243">
        <f t="shared" si="39"/>
        <v>0</v>
      </c>
      <c r="AI44" s="243">
        <f t="shared" si="39"/>
        <v>0</v>
      </c>
      <c r="AJ44" s="243">
        <f t="shared" si="39"/>
        <v>7981</v>
      </c>
      <c r="AK44" s="243">
        <f t="shared" si="39"/>
        <v>0</v>
      </c>
      <c r="AL44" s="243">
        <f t="shared" si="39"/>
        <v>0</v>
      </c>
      <c r="AM44" s="243">
        <f t="shared" si="39"/>
        <v>35073</v>
      </c>
      <c r="AN44" s="243">
        <f t="shared" si="39"/>
        <v>0</v>
      </c>
      <c r="AO44" s="243">
        <f t="shared" si="39"/>
        <v>0</v>
      </c>
      <c r="AP44" s="243">
        <f t="shared" si="39"/>
        <v>0</v>
      </c>
      <c r="AQ44" s="243">
        <f t="shared" si="39"/>
        <v>0</v>
      </c>
      <c r="AR44" s="243">
        <f t="shared" si="39"/>
        <v>0</v>
      </c>
      <c r="AS44" s="243">
        <f t="shared" si="39"/>
        <v>0</v>
      </c>
      <c r="AT44" s="243">
        <f t="shared" si="39"/>
        <v>0</v>
      </c>
      <c r="AU44" s="243">
        <f t="shared" si="39"/>
        <v>0</v>
      </c>
      <c r="AV44" s="243">
        <f t="shared" si="39"/>
        <v>0</v>
      </c>
      <c r="AW44" s="243">
        <f t="shared" si="39"/>
        <v>0</v>
      </c>
      <c r="AX44" s="243">
        <f t="shared" si="39"/>
        <v>0</v>
      </c>
      <c r="AY44" s="243">
        <f t="shared" si="39"/>
        <v>0</v>
      </c>
      <c r="AZ44" s="243">
        <f t="shared" si="39"/>
        <v>0</v>
      </c>
      <c r="BA44" s="243">
        <f t="shared" si="39"/>
        <v>0</v>
      </c>
      <c r="BB44" s="243">
        <f t="shared" si="39"/>
        <v>0</v>
      </c>
      <c r="BC44" s="243">
        <f t="shared" si="39"/>
        <v>0</v>
      </c>
      <c r="BD44" s="243">
        <f t="shared" si="39"/>
        <v>0</v>
      </c>
      <c r="BE44" s="243">
        <f t="shared" si="39"/>
        <v>0</v>
      </c>
      <c r="BF44" s="243">
        <f t="shared" si="39"/>
        <v>0</v>
      </c>
      <c r="BG44" s="243">
        <f t="shared" si="39"/>
        <v>0</v>
      </c>
      <c r="BH44" s="243">
        <f t="shared" si="39"/>
        <v>0</v>
      </c>
      <c r="BI44" s="243">
        <f t="shared" si="39"/>
        <v>0</v>
      </c>
      <c r="BJ44" s="243">
        <f t="shared" si="39"/>
        <v>0</v>
      </c>
      <c r="BK44" s="243">
        <f t="shared" si="39"/>
        <v>0</v>
      </c>
      <c r="BL44" s="243">
        <f t="shared" si="39"/>
        <v>0</v>
      </c>
      <c r="BM44" s="243">
        <f t="shared" si="39"/>
        <v>0</v>
      </c>
      <c r="BN44" s="243">
        <f t="shared" si="39"/>
        <v>0</v>
      </c>
      <c r="BO44" s="243">
        <f t="shared" si="39"/>
        <v>0</v>
      </c>
      <c r="BP44" s="243">
        <f t="shared" si="39"/>
        <v>0</v>
      </c>
      <c r="BQ44" s="243">
        <f t="shared" si="39"/>
        <v>0</v>
      </c>
      <c r="BR44" s="243">
        <f t="shared" si="39"/>
        <v>0</v>
      </c>
      <c r="BS44" s="243">
        <f t="shared" si="39"/>
        <v>0</v>
      </c>
      <c r="BT44" s="243">
        <f t="shared" ref="BT44:DL44" si="40">SUM(BT43,BT39,BT35,BT27,BT11)</f>
        <v>0</v>
      </c>
      <c r="BU44" s="243">
        <f t="shared" si="40"/>
        <v>0</v>
      </c>
      <c r="BV44" s="243">
        <f t="shared" si="40"/>
        <v>0</v>
      </c>
      <c r="BW44" s="243">
        <f t="shared" si="40"/>
        <v>0</v>
      </c>
      <c r="BX44" s="243">
        <f t="shared" si="40"/>
        <v>0</v>
      </c>
      <c r="BY44" s="243">
        <f t="shared" si="40"/>
        <v>43054</v>
      </c>
      <c r="BZ44" s="243">
        <f t="shared" si="40"/>
        <v>0</v>
      </c>
      <c r="CA44" s="243">
        <f t="shared" si="40"/>
        <v>0</v>
      </c>
      <c r="CB44" s="243">
        <f t="shared" si="40"/>
        <v>0</v>
      </c>
      <c r="CC44" s="243">
        <f t="shared" si="40"/>
        <v>0</v>
      </c>
      <c r="CD44" s="243">
        <f t="shared" si="40"/>
        <v>0</v>
      </c>
      <c r="CE44" s="243">
        <f t="shared" si="40"/>
        <v>0</v>
      </c>
      <c r="CF44" s="243">
        <f t="shared" si="40"/>
        <v>0</v>
      </c>
      <c r="CG44" s="243">
        <f t="shared" si="40"/>
        <v>0</v>
      </c>
      <c r="CH44" s="243">
        <f t="shared" si="40"/>
        <v>0</v>
      </c>
      <c r="CI44" s="243">
        <f t="shared" si="40"/>
        <v>0</v>
      </c>
      <c r="CJ44" s="243">
        <f t="shared" si="40"/>
        <v>0</v>
      </c>
      <c r="CK44" s="243">
        <f t="shared" si="40"/>
        <v>0</v>
      </c>
      <c r="CL44" s="243">
        <f t="shared" si="40"/>
        <v>0</v>
      </c>
      <c r="CM44" s="243">
        <f t="shared" si="40"/>
        <v>0</v>
      </c>
      <c r="CN44" s="243">
        <f t="shared" si="40"/>
        <v>0</v>
      </c>
      <c r="CO44" s="243">
        <f t="shared" si="40"/>
        <v>0</v>
      </c>
      <c r="CP44" s="243">
        <f t="shared" si="40"/>
        <v>0</v>
      </c>
      <c r="CQ44" s="243">
        <f t="shared" si="40"/>
        <v>0</v>
      </c>
      <c r="CR44" s="243">
        <f t="shared" si="40"/>
        <v>0</v>
      </c>
      <c r="CS44" s="243">
        <f t="shared" si="40"/>
        <v>0</v>
      </c>
      <c r="CT44" s="243">
        <f t="shared" si="40"/>
        <v>0</v>
      </c>
      <c r="CU44" s="243">
        <f t="shared" si="40"/>
        <v>0</v>
      </c>
      <c r="CV44" s="243">
        <f t="shared" si="40"/>
        <v>0</v>
      </c>
      <c r="CW44" s="243">
        <f t="shared" si="40"/>
        <v>0</v>
      </c>
      <c r="CX44" s="243">
        <f t="shared" si="40"/>
        <v>0</v>
      </c>
      <c r="CY44" s="243">
        <f t="shared" si="40"/>
        <v>0</v>
      </c>
      <c r="CZ44" s="243">
        <f t="shared" si="40"/>
        <v>0</v>
      </c>
      <c r="DA44" s="243">
        <f t="shared" si="40"/>
        <v>0</v>
      </c>
      <c r="DB44" s="243">
        <f t="shared" si="40"/>
        <v>0</v>
      </c>
      <c r="DC44" s="243">
        <f t="shared" si="40"/>
        <v>0</v>
      </c>
      <c r="DD44" s="243">
        <f t="shared" si="40"/>
        <v>0</v>
      </c>
      <c r="DE44" s="243">
        <f t="shared" si="40"/>
        <v>0</v>
      </c>
      <c r="DF44" s="243">
        <f t="shared" si="40"/>
        <v>0</v>
      </c>
      <c r="DG44" s="243">
        <f t="shared" si="40"/>
        <v>0</v>
      </c>
      <c r="DH44" s="243">
        <f t="shared" si="40"/>
        <v>0</v>
      </c>
      <c r="DI44" s="243">
        <f t="shared" si="40"/>
        <v>0</v>
      </c>
      <c r="DJ44" s="243">
        <f t="shared" si="40"/>
        <v>0</v>
      </c>
      <c r="DK44" s="243">
        <f t="shared" si="40"/>
        <v>0</v>
      </c>
      <c r="DL44" s="243">
        <f t="shared" si="40"/>
        <v>0</v>
      </c>
    </row>
    <row r="45" spans="1:116" s="165" customFormat="1" ht="13.8" thickBot="1">
      <c r="A45" s="8"/>
      <c r="B45" s="8"/>
      <c r="C45" s="22" t="s">
        <v>1341</v>
      </c>
      <c r="D45" s="43"/>
      <c r="E45" s="12"/>
      <c r="F45" s="12"/>
      <c r="G45" s="12"/>
      <c r="H45" s="39">
        <v>46263</v>
      </c>
      <c r="I45" s="39"/>
      <c r="J45" s="39">
        <v>1291</v>
      </c>
      <c r="K45" s="39"/>
      <c r="L45" s="39">
        <v>0</v>
      </c>
      <c r="M45" s="39"/>
      <c r="N45" s="39"/>
      <c r="O45" s="39"/>
      <c r="P45" s="39"/>
      <c r="Q45" s="39">
        <f>SUM(H45:P45)</f>
        <v>47554</v>
      </c>
      <c r="R45" s="39"/>
      <c r="S45" s="39">
        <v>4500</v>
      </c>
      <c r="T45" s="39">
        <v>43054</v>
      </c>
      <c r="U45" s="39"/>
      <c r="V45" s="39"/>
      <c r="W45" s="39"/>
      <c r="X45" s="39"/>
      <c r="Y45" s="39"/>
      <c r="Z45" s="39">
        <f>SUM(R45:Y45)</f>
        <v>47554</v>
      </c>
      <c r="AA45" s="39">
        <v>7981</v>
      </c>
      <c r="AB45" s="39"/>
      <c r="AC45" s="39"/>
      <c r="AD45" s="39">
        <v>35073</v>
      </c>
      <c r="AE45" s="39"/>
      <c r="AF45" s="39"/>
      <c r="AG45" s="39">
        <f>SUM(AA45:AF45)</f>
        <v>43054</v>
      </c>
      <c r="AH45" s="8"/>
      <c r="AI45" s="8"/>
      <c r="AJ45" s="8"/>
      <c r="AK45" s="8"/>
      <c r="AL45" s="12"/>
      <c r="AM45" s="8"/>
      <c r="AN45" s="8"/>
      <c r="AO45" s="8"/>
      <c r="AP45" s="8"/>
      <c r="AQ45" s="8"/>
      <c r="AR45" s="12"/>
      <c r="AS45" s="8"/>
      <c r="AT45" s="8"/>
      <c r="AU45" s="8"/>
      <c r="AV45" s="8"/>
      <c r="AW45" s="8"/>
      <c r="AX45" s="8"/>
      <c r="AY45" s="8"/>
      <c r="AZ45" s="8"/>
      <c r="BA45" s="8"/>
      <c r="BB45" s="8"/>
      <c r="BC45" s="12"/>
      <c r="BD45" s="8"/>
      <c r="BE45" s="8"/>
      <c r="BF45" s="8"/>
      <c r="BG45" s="8"/>
      <c r="BH45" s="8"/>
      <c r="BI45" s="8"/>
      <c r="BJ45" s="8"/>
      <c r="BK45" s="12"/>
      <c r="BL45" s="8"/>
      <c r="BM45" s="8"/>
      <c r="BN45" s="8"/>
      <c r="BO45" s="8"/>
      <c r="BP45" s="8"/>
      <c r="BQ45" s="12"/>
      <c r="BR45" s="8"/>
      <c r="BS45" s="8"/>
      <c r="BT45" s="8"/>
      <c r="BU45" s="8" t="s">
        <v>354</v>
      </c>
      <c r="BV45" s="8"/>
      <c r="BW45" s="8"/>
      <c r="BX45" s="12"/>
      <c r="BY45" s="67">
        <f>T44</f>
        <v>43054</v>
      </c>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row>
    <row r="46" spans="1:116" s="165" customFormat="1" ht="13.8" thickBot="1">
      <c r="A46" s="8"/>
      <c r="B46" s="8"/>
      <c r="C46" s="63" t="s">
        <v>344</v>
      </c>
      <c r="D46" s="29"/>
      <c r="E46" s="64"/>
      <c r="F46" s="64"/>
      <c r="G46" s="64"/>
      <c r="H46" s="64">
        <f>H44-H45</f>
        <v>0</v>
      </c>
      <c r="I46" s="64">
        <f t="shared" ref="I46:Y46" si="41">I44-I45</f>
        <v>0</v>
      </c>
      <c r="J46" s="64">
        <f t="shared" si="41"/>
        <v>0</v>
      </c>
      <c r="K46" s="64">
        <f t="shared" si="41"/>
        <v>0</v>
      </c>
      <c r="L46" s="64">
        <f t="shared" si="41"/>
        <v>0</v>
      </c>
      <c r="M46" s="64">
        <f t="shared" si="41"/>
        <v>0</v>
      </c>
      <c r="N46" s="64">
        <f t="shared" si="41"/>
        <v>0</v>
      </c>
      <c r="O46" s="64">
        <f t="shared" si="41"/>
        <v>0</v>
      </c>
      <c r="P46" s="64">
        <f t="shared" si="41"/>
        <v>0</v>
      </c>
      <c r="Q46" s="64">
        <f t="shared" si="41"/>
        <v>0</v>
      </c>
      <c r="R46" s="64">
        <f t="shared" si="41"/>
        <v>0</v>
      </c>
      <c r="S46" s="64">
        <f t="shared" si="41"/>
        <v>0</v>
      </c>
      <c r="T46" s="64">
        <f t="shared" si="41"/>
        <v>0</v>
      </c>
      <c r="U46" s="64">
        <f t="shared" si="41"/>
        <v>0</v>
      </c>
      <c r="V46" s="64">
        <f t="shared" si="41"/>
        <v>0</v>
      </c>
      <c r="W46" s="64">
        <f t="shared" si="41"/>
        <v>0</v>
      </c>
      <c r="X46" s="64">
        <f t="shared" si="41"/>
        <v>0</v>
      </c>
      <c r="Y46" s="64">
        <f t="shared" si="41"/>
        <v>0</v>
      </c>
      <c r="Z46" s="64">
        <f>SUM(R46:T46)</f>
        <v>0</v>
      </c>
      <c r="AA46" s="64">
        <f t="shared" ref="AA46:AG46" si="42">AA44-AA45</f>
        <v>0</v>
      </c>
      <c r="AB46" s="64">
        <f t="shared" si="42"/>
        <v>0</v>
      </c>
      <c r="AC46" s="64">
        <f t="shared" si="42"/>
        <v>0</v>
      </c>
      <c r="AD46" s="64">
        <f t="shared" si="42"/>
        <v>0</v>
      </c>
      <c r="AE46" s="64">
        <f t="shared" si="42"/>
        <v>0</v>
      </c>
      <c r="AF46" s="64">
        <f t="shared" si="42"/>
        <v>0</v>
      </c>
      <c r="AG46" s="64">
        <f t="shared" si="42"/>
        <v>0</v>
      </c>
      <c r="AH46" s="8"/>
      <c r="AI46" s="8"/>
      <c r="AJ46" s="8"/>
      <c r="AK46" s="8"/>
      <c r="AL46" s="12"/>
      <c r="AM46" s="8"/>
      <c r="AN46" s="8"/>
      <c r="AO46" s="8"/>
      <c r="AP46" s="8"/>
      <c r="AQ46" s="8"/>
      <c r="AR46" s="12"/>
      <c r="AS46" s="8"/>
      <c r="AT46" s="8"/>
      <c r="AU46" s="8"/>
      <c r="AV46" s="8"/>
      <c r="AW46" s="8"/>
      <c r="AX46" s="8"/>
      <c r="AY46" s="8"/>
      <c r="AZ46" s="8"/>
      <c r="BA46" s="8"/>
      <c r="BB46" s="8"/>
      <c r="BC46" s="12"/>
      <c r="BD46" s="8"/>
      <c r="BE46" s="8"/>
      <c r="BF46" s="8"/>
      <c r="BG46" s="8"/>
      <c r="BH46" s="8"/>
      <c r="BI46" s="8"/>
      <c r="BJ46" s="8"/>
      <c r="BK46" s="12"/>
      <c r="BL46" s="8"/>
      <c r="BM46" s="8"/>
      <c r="BN46" s="8"/>
      <c r="BO46" s="8"/>
      <c r="BP46" s="8"/>
      <c r="BQ46" s="12"/>
      <c r="BR46" s="8"/>
      <c r="BS46" s="8"/>
      <c r="BT46" s="8"/>
      <c r="BU46" s="8" t="s">
        <v>353</v>
      </c>
      <c r="BV46" s="8"/>
      <c r="BW46" s="8"/>
      <c r="BX46" s="12"/>
      <c r="BY46" s="68">
        <f>BY44-BY45</f>
        <v>0</v>
      </c>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row>
    <row r="47" spans="1:116">
      <c r="C47" s="43"/>
      <c r="E47" s="244"/>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L47" s="12"/>
      <c r="AR47" s="12"/>
      <c r="BC47" s="12"/>
      <c r="BK47" s="12"/>
      <c r="BQ47" s="12"/>
      <c r="BX47" s="12"/>
    </row>
    <row r="48" spans="1:116" ht="13.8" thickBot="1"/>
    <row r="49" spans="3:76" ht="13.8" thickBot="1">
      <c r="C49" s="41" t="s">
        <v>345</v>
      </c>
      <c r="D49" s="9" t="s">
        <v>1741</v>
      </c>
      <c r="E49" s="54"/>
      <c r="F49" s="9" t="s">
        <v>1338</v>
      </c>
      <c r="G49" s="9" t="s">
        <v>343</v>
      </c>
      <c r="H49" s="9" t="s">
        <v>1998</v>
      </c>
      <c r="I49" s="9" t="s">
        <v>1994</v>
      </c>
      <c r="J49" s="9" t="s">
        <v>1359</v>
      </c>
      <c r="K49" s="9" t="s">
        <v>1790</v>
      </c>
      <c r="L49" s="10" t="s">
        <v>1323</v>
      </c>
      <c r="AC49" s="203"/>
      <c r="AD49" s="203"/>
      <c r="AE49" s="203"/>
      <c r="AF49" s="203"/>
      <c r="AG49" s="203"/>
      <c r="AL49" s="203"/>
      <c r="AR49" s="203"/>
      <c r="BC49" s="203"/>
      <c r="BK49" s="203"/>
      <c r="BQ49" s="203"/>
      <c r="BT49" s="8"/>
      <c r="BU49" s="8"/>
      <c r="BV49" s="8"/>
      <c r="BW49" s="8"/>
      <c r="BX49" s="203"/>
    </row>
    <row r="50" spans="3:76">
      <c r="C50" s="55"/>
      <c r="D50" s="214" t="s">
        <v>527</v>
      </c>
      <c r="E50" s="4"/>
      <c r="F50" s="28"/>
      <c r="G50" s="28">
        <f>Q11</f>
        <v>6280</v>
      </c>
      <c r="H50" s="28"/>
      <c r="I50" s="28"/>
      <c r="J50" s="28"/>
      <c r="K50" s="28"/>
      <c r="L50" s="58">
        <f>SUM(F50:K50)</f>
        <v>6280</v>
      </c>
      <c r="AC50" s="203"/>
      <c r="AD50" s="203"/>
      <c r="AE50" s="203"/>
      <c r="AF50" s="203"/>
      <c r="AG50" s="203"/>
      <c r="AL50" s="203"/>
      <c r="AR50" s="203"/>
      <c r="BC50" s="203"/>
      <c r="BK50" s="203"/>
      <c r="BQ50" s="203"/>
      <c r="BT50" s="8"/>
      <c r="BU50" s="8"/>
      <c r="BV50" s="8"/>
      <c r="BW50" s="8"/>
      <c r="BX50" s="203"/>
    </row>
    <row r="51" spans="3:76">
      <c r="C51" s="56"/>
      <c r="D51" s="224" t="s">
        <v>1373</v>
      </c>
      <c r="E51" s="4"/>
      <c r="F51" s="28"/>
      <c r="G51" s="28">
        <f>Q27</f>
        <v>41274</v>
      </c>
      <c r="H51" s="28"/>
      <c r="I51" s="28"/>
      <c r="J51" s="28"/>
      <c r="K51" s="28"/>
      <c r="L51" s="58">
        <f t="shared" ref="L51:L56" si="43">SUM(F51:K51)</f>
        <v>41274</v>
      </c>
      <c r="AC51" s="203"/>
      <c r="AD51" s="203"/>
      <c r="AE51" s="203"/>
      <c r="AF51" s="203"/>
      <c r="AG51" s="203"/>
      <c r="AL51" s="203"/>
      <c r="AR51" s="203"/>
      <c r="BC51" s="203"/>
      <c r="BK51" s="203"/>
      <c r="BQ51" s="203"/>
      <c r="BT51" s="8"/>
      <c r="BU51" s="8"/>
      <c r="BV51" s="8"/>
      <c r="BW51" s="8"/>
      <c r="BX51" s="203"/>
    </row>
    <row r="52" spans="3:76">
      <c r="C52" s="56"/>
      <c r="D52" s="4"/>
      <c r="E52" s="4"/>
      <c r="F52" s="28"/>
      <c r="G52" s="28"/>
      <c r="H52" s="28"/>
      <c r="I52" s="28"/>
      <c r="J52" s="28"/>
      <c r="K52" s="28"/>
      <c r="L52" s="58">
        <f t="shared" si="43"/>
        <v>0</v>
      </c>
      <c r="AA52" s="165"/>
      <c r="AB52" s="165"/>
      <c r="AC52" s="702"/>
      <c r="AD52" s="203"/>
      <c r="AE52" s="203"/>
      <c r="AF52" s="203"/>
      <c r="AG52" s="203"/>
      <c r="AL52" s="203"/>
      <c r="AR52" s="203"/>
      <c r="BC52" s="203"/>
      <c r="BK52" s="203"/>
      <c r="BQ52" s="203"/>
      <c r="BT52" s="8"/>
      <c r="BU52" s="8"/>
      <c r="BV52" s="8"/>
      <c r="BW52" s="8"/>
      <c r="BX52" s="203"/>
    </row>
    <row r="53" spans="3:76">
      <c r="C53" s="56"/>
      <c r="D53" s="4"/>
      <c r="E53" s="4"/>
      <c r="F53" s="28"/>
      <c r="G53" s="28"/>
      <c r="H53" s="28"/>
      <c r="I53" s="28"/>
      <c r="J53" s="28"/>
      <c r="K53" s="28"/>
      <c r="L53" s="58">
        <f t="shared" si="43"/>
        <v>0</v>
      </c>
      <c r="AA53" s="165"/>
      <c r="AB53" s="165"/>
      <c r="AC53" s="703"/>
      <c r="AD53" s="203"/>
      <c r="AE53" s="203"/>
      <c r="AF53" s="203"/>
      <c r="AG53" s="203"/>
      <c r="AL53" s="203"/>
      <c r="AR53" s="203"/>
      <c r="BC53" s="203"/>
      <c r="BK53" s="203"/>
      <c r="BQ53" s="203"/>
      <c r="BT53" s="8"/>
      <c r="BU53" s="8"/>
      <c r="BV53" s="8"/>
      <c r="BW53" s="8"/>
      <c r="BX53" s="203"/>
    </row>
    <row r="54" spans="3:76">
      <c r="C54" s="56"/>
      <c r="D54" s="4"/>
      <c r="E54" s="4"/>
      <c r="F54" s="28"/>
      <c r="G54" s="28"/>
      <c r="H54" s="28"/>
      <c r="I54" s="28"/>
      <c r="J54" s="28"/>
      <c r="K54" s="28"/>
      <c r="L54" s="58">
        <f t="shared" si="43"/>
        <v>0</v>
      </c>
      <c r="AA54" s="165"/>
      <c r="AB54" s="165"/>
      <c r="AC54" s="703"/>
      <c r="AD54" s="203"/>
      <c r="AE54" s="203"/>
      <c r="AF54" s="203"/>
      <c r="AG54" s="203"/>
      <c r="AL54" s="203"/>
      <c r="AR54" s="203"/>
      <c r="BC54" s="203"/>
      <c r="BK54" s="203"/>
      <c r="BQ54" s="203"/>
      <c r="BT54" s="8"/>
      <c r="BU54" s="8"/>
      <c r="BV54" s="8"/>
      <c r="BW54" s="8"/>
      <c r="BX54" s="203"/>
    </row>
    <row r="55" spans="3:76">
      <c r="C55" s="56"/>
      <c r="D55" s="4"/>
      <c r="E55" s="4"/>
      <c r="F55" s="28"/>
      <c r="G55" s="28"/>
      <c r="H55" s="28"/>
      <c r="I55" s="28"/>
      <c r="J55" s="28"/>
      <c r="K55" s="28"/>
      <c r="L55" s="58">
        <f t="shared" si="43"/>
        <v>0</v>
      </c>
      <c r="AA55" s="165"/>
      <c r="AB55" s="165"/>
      <c r="AC55" s="703"/>
      <c r="AD55" s="203"/>
      <c r="AE55" s="203"/>
      <c r="AF55" s="203"/>
      <c r="AG55" s="203"/>
      <c r="AL55" s="203"/>
      <c r="AR55" s="203"/>
      <c r="BC55" s="203"/>
      <c r="BK55" s="203"/>
      <c r="BQ55" s="203"/>
      <c r="BT55" s="8"/>
      <c r="BU55" s="8"/>
      <c r="BV55" s="8"/>
      <c r="BW55" s="8"/>
      <c r="BX55" s="203"/>
    </row>
    <row r="56" spans="3:76">
      <c r="C56" s="56"/>
      <c r="D56" s="12" t="s">
        <v>1339</v>
      </c>
      <c r="E56" s="4"/>
      <c r="F56" s="59">
        <f t="shared" ref="F56:K56" si="44">SUM(F50:F55)</f>
        <v>0</v>
      </c>
      <c r="G56" s="59">
        <f t="shared" si="44"/>
        <v>47554</v>
      </c>
      <c r="H56" s="59">
        <f t="shared" si="44"/>
        <v>0</v>
      </c>
      <c r="I56" s="59">
        <f t="shared" si="44"/>
        <v>0</v>
      </c>
      <c r="J56" s="59">
        <f t="shared" si="44"/>
        <v>0</v>
      </c>
      <c r="K56" s="59">
        <f t="shared" si="44"/>
        <v>0</v>
      </c>
      <c r="L56" s="58">
        <f t="shared" si="43"/>
        <v>47554</v>
      </c>
      <c r="AA56" s="165"/>
      <c r="AB56" s="165"/>
      <c r="AC56" s="703"/>
      <c r="AD56" s="203"/>
      <c r="AE56" s="203"/>
      <c r="AF56" s="203"/>
      <c r="AG56" s="203"/>
      <c r="AL56" s="203"/>
      <c r="AR56" s="203"/>
      <c r="BC56" s="203"/>
      <c r="BK56" s="203"/>
      <c r="BQ56" s="203"/>
      <c r="BT56" s="8"/>
      <c r="BU56" s="8"/>
      <c r="BV56" s="8"/>
      <c r="BW56" s="8"/>
      <c r="BX56" s="203"/>
    </row>
    <row r="57" spans="3:76">
      <c r="C57" s="56"/>
      <c r="D57" s="43" t="s">
        <v>1341</v>
      </c>
      <c r="E57" s="43"/>
      <c r="F57" s="39"/>
      <c r="G57" s="39">
        <v>47554</v>
      </c>
      <c r="H57" s="39"/>
      <c r="I57" s="39"/>
      <c r="J57" s="39"/>
      <c r="K57" s="39"/>
      <c r="L57" s="66">
        <f>SUM(F57:K57)</f>
        <v>47554</v>
      </c>
      <c r="AA57" s="165"/>
      <c r="AB57" s="165"/>
      <c r="AC57" s="703"/>
      <c r="AD57" s="203"/>
      <c r="AE57" s="203"/>
      <c r="AF57" s="203"/>
      <c r="AG57" s="203"/>
      <c r="AL57" s="203"/>
      <c r="AR57" s="203"/>
      <c r="BC57" s="203"/>
      <c r="BK57" s="203"/>
      <c r="BQ57" s="203"/>
      <c r="BT57" s="8"/>
      <c r="BU57" s="8"/>
      <c r="BV57" s="8"/>
      <c r="BW57" s="8"/>
      <c r="BX57" s="203"/>
    </row>
    <row r="58" spans="3:76" ht="13.8" thickBot="1">
      <c r="C58" s="57"/>
      <c r="D58" s="44" t="s">
        <v>348</v>
      </c>
      <c r="E58" s="6"/>
      <c r="F58" s="64">
        <f>F56-F57</f>
        <v>0</v>
      </c>
      <c r="G58" s="64">
        <f t="shared" ref="G58:L58" si="45">G56-G57</f>
        <v>0</v>
      </c>
      <c r="H58" s="64">
        <f t="shared" si="45"/>
        <v>0</v>
      </c>
      <c r="I58" s="64">
        <f t="shared" si="45"/>
        <v>0</v>
      </c>
      <c r="J58" s="64">
        <f t="shared" si="45"/>
        <v>0</v>
      </c>
      <c r="K58" s="64">
        <f t="shared" si="45"/>
        <v>0</v>
      </c>
      <c r="L58" s="64">
        <f t="shared" si="45"/>
        <v>0</v>
      </c>
      <c r="AA58" s="165"/>
      <c r="AB58" s="165"/>
      <c r="AC58" s="703"/>
      <c r="AD58" s="203"/>
      <c r="AE58" s="203"/>
      <c r="AF58" s="203"/>
      <c r="AG58" s="203"/>
      <c r="AL58" s="203"/>
      <c r="AR58" s="203"/>
      <c r="BC58" s="203"/>
      <c r="BK58" s="203"/>
      <c r="BQ58" s="203"/>
      <c r="BT58" s="8"/>
      <c r="BU58" s="8"/>
      <c r="BV58" s="8"/>
      <c r="BW58" s="8"/>
      <c r="BX58" s="203"/>
    </row>
    <row r="59" spans="3:76">
      <c r="C59" s="41" t="s">
        <v>349</v>
      </c>
      <c r="D59" s="9" t="s">
        <v>351</v>
      </c>
      <c r="E59" s="246" t="s">
        <v>350</v>
      </c>
      <c r="F59" s="54"/>
      <c r="G59" s="54"/>
      <c r="H59" s="54"/>
      <c r="I59" s="54"/>
      <c r="J59" s="54"/>
      <c r="K59" s="54"/>
      <c r="L59" s="54"/>
      <c r="AA59" s="165"/>
      <c r="AB59" s="165"/>
      <c r="AC59" s="703"/>
      <c r="AD59" s="203"/>
      <c r="AE59" s="203"/>
      <c r="AF59" s="203"/>
      <c r="AG59" s="203"/>
      <c r="AL59" s="203"/>
      <c r="AR59" s="203"/>
      <c r="BC59" s="203"/>
      <c r="BK59" s="203"/>
      <c r="BQ59" s="203"/>
      <c r="BT59" s="8"/>
      <c r="BU59" s="8"/>
      <c r="BV59" s="8"/>
      <c r="BW59" s="8"/>
      <c r="BX59" s="203"/>
    </row>
    <row r="60" spans="3:76" ht="14.4" thickBot="1">
      <c r="C60" s="57"/>
      <c r="D60" s="6"/>
      <c r="E60" s="247"/>
      <c r="F60" s="6"/>
      <c r="G60" s="6"/>
      <c r="H60" s="6"/>
      <c r="I60" s="6"/>
      <c r="J60" s="6"/>
      <c r="K60" s="6"/>
      <c r="L60" s="6"/>
      <c r="AA60" s="165"/>
      <c r="AB60" s="165"/>
      <c r="AC60" s="703"/>
      <c r="AD60" s="203"/>
      <c r="AE60" s="203"/>
      <c r="AF60" s="203"/>
      <c r="AG60" s="203"/>
      <c r="AL60" s="203"/>
      <c r="AR60" s="203"/>
      <c r="BC60" s="203"/>
      <c r="BK60" s="203"/>
      <c r="BQ60" s="203"/>
      <c r="BT60" s="8"/>
      <c r="BU60" s="8"/>
      <c r="BV60" s="8"/>
      <c r="BW60" s="8"/>
      <c r="BX60" s="203"/>
    </row>
  </sheetData>
  <mergeCells count="2">
    <mergeCell ref="H1:P1"/>
    <mergeCell ref="R1:Y1"/>
  </mergeCells>
  <phoneticPr fontId="3" type="noConversion"/>
  <conditionalFormatting sqref="Z3:Z43">
    <cfRule type="cellIs" dxfId="62" priority="1" stopIfTrue="1" operator="equal">
      <formula>Q3</formula>
    </cfRule>
    <cfRule type="cellIs" dxfId="61" priority="2" stopIfTrue="1" operator="notEqual">
      <formula>Q3</formula>
    </cfRule>
  </conditionalFormatting>
  <conditionalFormatting sqref="CL3:CL43">
    <cfRule type="cellIs" dxfId="60" priority="3" stopIfTrue="1" operator="equal">
      <formula>BY3</formula>
    </cfRule>
    <cfRule type="cellIs" dxfId="59" priority="4" stopIfTrue="1" operator="notEqual">
      <formula>BY3</formula>
    </cfRule>
  </conditionalFormatting>
  <conditionalFormatting sqref="F58:L58 H46:AG46">
    <cfRule type="cellIs" dxfId="58" priority="5" stopIfTrue="1" operator="equal">
      <formula>0</formula>
    </cfRule>
    <cfRule type="cellIs" dxfId="57" priority="6" stopIfTrue="1" operator="notEqual">
      <formula>0</formula>
    </cfRule>
  </conditionalFormatting>
  <conditionalFormatting sqref="BK3:BK43 AR3:AR43 BQ3:BQ43 AL3:AL43 BC3:BC43 AG3:AG43 BX3:BX43">
    <cfRule type="cellIs" dxfId="56" priority="7" stopIfTrue="1" operator="equal">
      <formula>0</formula>
    </cfRule>
    <cfRule type="cellIs" dxfId="55" priority="8" stopIfTrue="1" operator="notEqual">
      <formula>0</formula>
    </cfRule>
  </conditionalFormatting>
  <conditionalFormatting sqref="BY3">
    <cfRule type="cellIs" dxfId="54" priority="9" stopIfTrue="1" operator="equal">
      <formula>$T$3</formula>
    </cfRule>
    <cfRule type="cellIs" dxfId="53" priority="10" stopIfTrue="1" operator="notEqual">
      <formula>$T$3</formula>
    </cfRule>
  </conditionalFormatting>
  <conditionalFormatting sqref="BY4:BY43">
    <cfRule type="cellIs" dxfId="52" priority="11" stopIfTrue="1" operator="equal">
      <formula>T4</formula>
    </cfRule>
    <cfRule type="cellIs" dxfId="51" priority="12" stopIfTrue="1" operator="notEqual">
      <formula>T4</formula>
    </cfRule>
  </conditionalFormatting>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dimension ref="A1:S271"/>
  <sheetViews>
    <sheetView workbookViewId="0">
      <selection activeCell="A32" sqref="A32"/>
    </sheetView>
  </sheetViews>
  <sheetFormatPr defaultColWidth="9.109375" defaultRowHeight="12.6"/>
  <cols>
    <col min="1" max="1" width="46.33203125" style="599" bestFit="1" customWidth="1"/>
    <col min="2" max="2" width="176.5546875" style="599" bestFit="1" customWidth="1"/>
    <col min="3" max="3" width="31" style="579" customWidth="1"/>
    <col min="4" max="4" width="25.109375" style="579" customWidth="1"/>
    <col min="5" max="19" width="9.109375" style="579"/>
    <col min="20" max="16384" width="9.109375" style="155"/>
  </cols>
  <sheetData>
    <row r="1" spans="1:7" ht="13.2" thickBot="1">
      <c r="A1" s="577" t="s">
        <v>1741</v>
      </c>
      <c r="B1" s="578" t="s">
        <v>783</v>
      </c>
    </row>
    <row r="2" spans="1:7" ht="14.25" customHeight="1">
      <c r="A2" s="855" t="s">
        <v>527</v>
      </c>
      <c r="B2" s="857" t="s">
        <v>1376</v>
      </c>
    </row>
    <row r="3" spans="1:7" ht="12.75" customHeight="1">
      <c r="A3" s="856"/>
      <c r="B3" s="858"/>
    </row>
    <row r="4" spans="1:7" ht="14.25" hidden="1" customHeight="1">
      <c r="A4" s="856"/>
      <c r="B4" s="859"/>
    </row>
    <row r="5" spans="1:7">
      <c r="A5" s="580" t="s">
        <v>785</v>
      </c>
      <c r="B5" s="581" t="s">
        <v>783</v>
      </c>
    </row>
    <row r="6" spans="1:7">
      <c r="A6" s="580" t="s">
        <v>786</v>
      </c>
      <c r="B6" s="582" t="s">
        <v>1377</v>
      </c>
      <c r="D6" s="583"/>
      <c r="G6" s="584"/>
    </row>
    <row r="7" spans="1:7" ht="23.4" thickBot="1">
      <c r="A7" s="585" t="s">
        <v>788</v>
      </c>
      <c r="B7" s="586" t="s">
        <v>1378</v>
      </c>
      <c r="D7" s="583"/>
      <c r="G7" s="584"/>
    </row>
    <row r="8" spans="1:7" ht="13.5" customHeight="1">
      <c r="A8" s="587" t="s">
        <v>789</v>
      </c>
      <c r="B8" s="588" t="s">
        <v>1379</v>
      </c>
      <c r="D8" s="583"/>
      <c r="G8" s="584"/>
    </row>
    <row r="9" spans="1:7" ht="13.5" customHeight="1">
      <c r="A9" s="589" t="s">
        <v>790</v>
      </c>
      <c r="B9" s="590"/>
      <c r="D9" s="583"/>
      <c r="G9" s="584"/>
    </row>
    <row r="10" spans="1:7" ht="13.5" customHeight="1">
      <c r="A10" s="589" t="s">
        <v>791</v>
      </c>
      <c r="B10" s="590"/>
      <c r="D10" s="583"/>
      <c r="G10" s="584"/>
    </row>
    <row r="11" spans="1:7">
      <c r="A11" s="591" t="s">
        <v>792</v>
      </c>
      <c r="B11" s="503" t="s">
        <v>1380</v>
      </c>
      <c r="D11" s="583"/>
      <c r="G11" s="584"/>
    </row>
    <row r="12" spans="1:7">
      <c r="A12" s="591" t="s">
        <v>793</v>
      </c>
      <c r="B12" s="503" t="s">
        <v>1381</v>
      </c>
      <c r="D12" s="583"/>
      <c r="G12" s="584"/>
    </row>
    <row r="13" spans="1:7">
      <c r="A13" s="591" t="s">
        <v>794</v>
      </c>
      <c r="B13" s="503" t="s">
        <v>1382</v>
      </c>
      <c r="D13" s="583"/>
      <c r="G13" s="584"/>
    </row>
    <row r="14" spans="1:7">
      <c r="A14" s="591" t="s">
        <v>795</v>
      </c>
      <c r="B14" s="503" t="s">
        <v>1383</v>
      </c>
      <c r="D14" s="583"/>
      <c r="G14" s="584"/>
    </row>
    <row r="15" spans="1:7">
      <c r="A15" s="591" t="s">
        <v>796</v>
      </c>
      <c r="B15" s="503" t="s">
        <v>1384</v>
      </c>
      <c r="D15" s="583"/>
      <c r="G15" s="584"/>
    </row>
    <row r="16" spans="1:7">
      <c r="A16" s="591" t="s">
        <v>797</v>
      </c>
      <c r="B16" s="503" t="s">
        <v>1385</v>
      </c>
      <c r="D16" s="583"/>
      <c r="G16" s="584"/>
    </row>
    <row r="17" spans="1:7">
      <c r="A17" s="591" t="s">
        <v>798</v>
      </c>
      <c r="B17" s="503" t="s">
        <v>1386</v>
      </c>
      <c r="D17" s="583"/>
      <c r="G17" s="584"/>
    </row>
    <row r="18" spans="1:7">
      <c r="A18" s="591" t="s">
        <v>799</v>
      </c>
      <c r="B18" s="503" t="s">
        <v>1387</v>
      </c>
    </row>
    <row r="19" spans="1:7">
      <c r="A19" s="580" t="s">
        <v>786</v>
      </c>
      <c r="B19" s="582" t="s">
        <v>1388</v>
      </c>
    </row>
    <row r="20" spans="1:7" ht="16.5" customHeight="1" thickBot="1">
      <c r="A20" s="585" t="s">
        <v>788</v>
      </c>
      <c r="B20" s="586" t="s">
        <v>1389</v>
      </c>
    </row>
    <row r="21" spans="1:7" ht="13.5" customHeight="1">
      <c r="A21" s="587" t="s">
        <v>789</v>
      </c>
      <c r="B21" s="588" t="s">
        <v>1379</v>
      </c>
    </row>
    <row r="22" spans="1:7" ht="13.5" customHeight="1">
      <c r="A22" s="592" t="s">
        <v>790</v>
      </c>
      <c r="B22" s="590"/>
    </row>
    <row r="23" spans="1:7" ht="12.75" customHeight="1">
      <c r="A23" s="592" t="s">
        <v>791</v>
      </c>
      <c r="B23" s="590"/>
    </row>
    <row r="24" spans="1:7">
      <c r="A24" s="591" t="s">
        <v>792</v>
      </c>
      <c r="B24" s="503" t="s">
        <v>1085</v>
      </c>
    </row>
    <row r="25" spans="1:7">
      <c r="A25" s="591" t="s">
        <v>793</v>
      </c>
      <c r="B25" s="503" t="s">
        <v>1390</v>
      </c>
    </row>
    <row r="26" spans="1:7">
      <c r="A26" s="591" t="s">
        <v>794</v>
      </c>
      <c r="B26" s="503" t="s">
        <v>1391</v>
      </c>
    </row>
    <row r="27" spans="1:7">
      <c r="A27" s="591" t="s">
        <v>795</v>
      </c>
      <c r="B27" s="503" t="s">
        <v>1392</v>
      </c>
    </row>
    <row r="28" spans="1:7">
      <c r="A28" s="591" t="s">
        <v>796</v>
      </c>
      <c r="B28" s="503" t="s">
        <v>1085</v>
      </c>
    </row>
    <row r="29" spans="1:7">
      <c r="A29" s="591" t="s">
        <v>797</v>
      </c>
      <c r="B29" s="503" t="s">
        <v>1393</v>
      </c>
    </row>
    <row r="30" spans="1:7">
      <c r="A30" s="591" t="s">
        <v>798</v>
      </c>
      <c r="B30" s="503" t="s">
        <v>1386</v>
      </c>
    </row>
    <row r="31" spans="1:7">
      <c r="A31" s="591" t="s">
        <v>799</v>
      </c>
      <c r="B31" s="503" t="s">
        <v>1394</v>
      </c>
    </row>
    <row r="32" spans="1:7">
      <c r="A32" s="580" t="s">
        <v>786</v>
      </c>
      <c r="B32" s="582" t="s">
        <v>1395</v>
      </c>
    </row>
    <row r="33" spans="1:2" ht="34.799999999999997" thickBot="1">
      <c r="A33" s="585" t="s">
        <v>788</v>
      </c>
      <c r="B33" s="499" t="s">
        <v>1396</v>
      </c>
    </row>
    <row r="34" spans="1:2" ht="16.5" customHeight="1">
      <c r="A34" s="587" t="s">
        <v>789</v>
      </c>
      <c r="B34" s="588" t="s">
        <v>1379</v>
      </c>
    </row>
    <row r="35" spans="1:2" ht="16.5" customHeight="1">
      <c r="A35" s="589" t="s">
        <v>790</v>
      </c>
      <c r="B35" s="590"/>
    </row>
    <row r="36" spans="1:2" ht="16.5" customHeight="1">
      <c r="A36" s="589" t="s">
        <v>791</v>
      </c>
      <c r="B36" s="590"/>
    </row>
    <row r="37" spans="1:2">
      <c r="A37" s="591" t="s">
        <v>792</v>
      </c>
      <c r="B37" s="503" t="s">
        <v>1085</v>
      </c>
    </row>
    <row r="38" spans="1:2">
      <c r="A38" s="591" t="s">
        <v>793</v>
      </c>
      <c r="B38" s="503" t="s">
        <v>1390</v>
      </c>
    </row>
    <row r="39" spans="1:2">
      <c r="A39" s="591" t="s">
        <v>794</v>
      </c>
      <c r="B39" s="503" t="s">
        <v>1397</v>
      </c>
    </row>
    <row r="40" spans="1:2">
      <c r="A40" s="591" t="s">
        <v>795</v>
      </c>
      <c r="B40" s="503" t="s">
        <v>1392</v>
      </c>
    </row>
    <row r="41" spans="1:2">
      <c r="A41" s="591" t="s">
        <v>796</v>
      </c>
      <c r="B41" s="503"/>
    </row>
    <row r="42" spans="1:2">
      <c r="A42" s="591" t="s">
        <v>797</v>
      </c>
      <c r="B42" s="503" t="s">
        <v>1398</v>
      </c>
    </row>
    <row r="43" spans="1:2">
      <c r="A43" s="591" t="s">
        <v>798</v>
      </c>
      <c r="B43" s="503" t="s">
        <v>1386</v>
      </c>
    </row>
    <row r="44" spans="1:2">
      <c r="A44" s="591" t="s">
        <v>799</v>
      </c>
      <c r="B44" s="503" t="s">
        <v>1387</v>
      </c>
    </row>
    <row r="45" spans="1:2">
      <c r="A45" s="580" t="s">
        <v>786</v>
      </c>
      <c r="B45" s="582" t="s">
        <v>98</v>
      </c>
    </row>
    <row r="46" spans="1:2" ht="13.2" thickBot="1">
      <c r="A46" s="585" t="s">
        <v>788</v>
      </c>
      <c r="B46" s="499" t="s">
        <v>1399</v>
      </c>
    </row>
    <row r="47" spans="1:2" ht="12.75" customHeight="1">
      <c r="A47" s="587" t="s">
        <v>789</v>
      </c>
      <c r="B47" s="588" t="s">
        <v>1379</v>
      </c>
    </row>
    <row r="48" spans="1:2" ht="12.75" customHeight="1">
      <c r="A48" s="589" t="s">
        <v>790</v>
      </c>
      <c r="B48" s="590"/>
    </row>
    <row r="49" spans="1:2" ht="12.75" customHeight="1">
      <c r="A49" s="589" t="s">
        <v>791</v>
      </c>
      <c r="B49" s="590"/>
    </row>
    <row r="50" spans="1:2">
      <c r="A50" s="591" t="s">
        <v>792</v>
      </c>
      <c r="B50" s="503" t="s">
        <v>1400</v>
      </c>
    </row>
    <row r="51" spans="1:2">
      <c r="A51" s="591" t="s">
        <v>793</v>
      </c>
      <c r="B51" s="503" t="s">
        <v>230</v>
      </c>
    </row>
    <row r="52" spans="1:2">
      <c r="A52" s="591" t="s">
        <v>794</v>
      </c>
      <c r="B52" s="503" t="s">
        <v>1401</v>
      </c>
    </row>
    <row r="53" spans="1:2">
      <c r="A53" s="591" t="s">
        <v>795</v>
      </c>
      <c r="B53" s="503" t="s">
        <v>1394</v>
      </c>
    </row>
    <row r="54" spans="1:2">
      <c r="A54" s="591" t="s">
        <v>796</v>
      </c>
      <c r="B54" s="503" t="s">
        <v>1394</v>
      </c>
    </row>
    <row r="55" spans="1:2">
      <c r="A55" s="591" t="s">
        <v>797</v>
      </c>
      <c r="B55" s="503" t="s">
        <v>1402</v>
      </c>
    </row>
    <row r="56" spans="1:2">
      <c r="A56" s="591" t="s">
        <v>798</v>
      </c>
      <c r="B56" s="503" t="s">
        <v>1386</v>
      </c>
    </row>
    <row r="57" spans="1:2">
      <c r="A57" s="591" t="s">
        <v>799</v>
      </c>
      <c r="B57" s="503" t="s">
        <v>1085</v>
      </c>
    </row>
    <row r="58" spans="1:2">
      <c r="A58" s="580" t="s">
        <v>786</v>
      </c>
      <c r="B58" s="582" t="s">
        <v>1403</v>
      </c>
    </row>
    <row r="59" spans="1:2" ht="13.2" thickBot="1">
      <c r="A59" s="585" t="s">
        <v>788</v>
      </c>
      <c r="B59" s="593" t="s">
        <v>1404</v>
      </c>
    </row>
    <row r="60" spans="1:2" ht="15.75" customHeight="1">
      <c r="A60" s="587" t="s">
        <v>789</v>
      </c>
      <c r="B60" s="588" t="s">
        <v>1379</v>
      </c>
    </row>
    <row r="61" spans="1:2" ht="15.75" customHeight="1">
      <c r="A61" s="589" t="s">
        <v>790</v>
      </c>
      <c r="B61" s="590"/>
    </row>
    <row r="62" spans="1:2" ht="15.75" customHeight="1">
      <c r="A62" s="589" t="s">
        <v>791</v>
      </c>
      <c r="B62" s="590"/>
    </row>
    <row r="63" spans="1:2">
      <c r="A63" s="591" t="s">
        <v>792</v>
      </c>
      <c r="B63" s="503"/>
    </row>
    <row r="64" spans="1:2">
      <c r="A64" s="591" t="s">
        <v>793</v>
      </c>
      <c r="B64" s="503" t="s">
        <v>230</v>
      </c>
    </row>
    <row r="65" spans="1:2">
      <c r="A65" s="591" t="s">
        <v>794</v>
      </c>
      <c r="B65" s="503" t="s">
        <v>1405</v>
      </c>
    </row>
    <row r="66" spans="1:2">
      <c r="A66" s="591" t="s">
        <v>795</v>
      </c>
      <c r="B66" s="503" t="s">
        <v>1394</v>
      </c>
    </row>
    <row r="67" spans="1:2">
      <c r="A67" s="591" t="s">
        <v>796</v>
      </c>
      <c r="B67" s="503" t="s">
        <v>1394</v>
      </c>
    </row>
    <row r="68" spans="1:2">
      <c r="A68" s="591" t="s">
        <v>797</v>
      </c>
      <c r="B68" s="503" t="s">
        <v>1406</v>
      </c>
    </row>
    <row r="69" spans="1:2">
      <c r="A69" s="591" t="s">
        <v>798</v>
      </c>
      <c r="B69" s="503" t="s">
        <v>1407</v>
      </c>
    </row>
    <row r="70" spans="1:2">
      <c r="A70" s="591" t="s">
        <v>799</v>
      </c>
      <c r="B70" s="503" t="s">
        <v>1394</v>
      </c>
    </row>
    <row r="71" spans="1:2">
      <c r="A71" s="580" t="s">
        <v>786</v>
      </c>
      <c r="B71" s="582" t="s">
        <v>100</v>
      </c>
    </row>
    <row r="72" spans="1:2" ht="23.4" thickBot="1">
      <c r="A72" s="585" t="s">
        <v>788</v>
      </c>
      <c r="B72" s="593" t="s">
        <v>1408</v>
      </c>
    </row>
    <row r="73" spans="1:2" ht="17.25" customHeight="1">
      <c r="A73" s="587" t="s">
        <v>789</v>
      </c>
      <c r="B73" s="588" t="s">
        <v>1379</v>
      </c>
    </row>
    <row r="74" spans="1:2">
      <c r="A74" s="589" t="s">
        <v>790</v>
      </c>
      <c r="B74" s="590"/>
    </row>
    <row r="75" spans="1:2">
      <c r="A75" s="589" t="s">
        <v>791</v>
      </c>
      <c r="B75" s="590"/>
    </row>
    <row r="76" spans="1:2">
      <c r="A76" s="591" t="s">
        <v>792</v>
      </c>
      <c r="B76" s="503" t="s">
        <v>1394</v>
      </c>
    </row>
    <row r="77" spans="1:2">
      <c r="A77" s="591" t="s">
        <v>793</v>
      </c>
      <c r="B77" s="503" t="s">
        <v>230</v>
      </c>
    </row>
    <row r="78" spans="1:2">
      <c r="A78" s="591" t="s">
        <v>794</v>
      </c>
      <c r="B78" s="503" t="s">
        <v>1409</v>
      </c>
    </row>
    <row r="79" spans="1:2">
      <c r="A79" s="591" t="s">
        <v>795</v>
      </c>
      <c r="B79" s="503" t="s">
        <v>1394</v>
      </c>
    </row>
    <row r="80" spans="1:2">
      <c r="A80" s="591" t="s">
        <v>796</v>
      </c>
      <c r="B80" s="503" t="s">
        <v>1394</v>
      </c>
    </row>
    <row r="81" spans="1:2">
      <c r="A81" s="591" t="s">
        <v>797</v>
      </c>
      <c r="B81" s="503" t="s">
        <v>1410</v>
      </c>
    </row>
    <row r="82" spans="1:2">
      <c r="A82" s="591" t="s">
        <v>798</v>
      </c>
      <c r="B82" s="503" t="s">
        <v>210</v>
      </c>
    </row>
    <row r="83" spans="1:2">
      <c r="A83" s="591" t="s">
        <v>799</v>
      </c>
      <c r="B83" s="503" t="s">
        <v>1394</v>
      </c>
    </row>
    <row r="84" spans="1:2">
      <c r="A84" s="580" t="s">
        <v>786</v>
      </c>
      <c r="B84" s="582" t="s">
        <v>1411</v>
      </c>
    </row>
    <row r="85" spans="1:2" ht="13.2" thickBot="1">
      <c r="A85" s="585" t="s">
        <v>788</v>
      </c>
      <c r="B85" s="593" t="s">
        <v>1412</v>
      </c>
    </row>
    <row r="86" spans="1:2" ht="14.25" customHeight="1">
      <c r="A86" s="587" t="s">
        <v>789</v>
      </c>
      <c r="B86" s="588" t="s">
        <v>1379</v>
      </c>
    </row>
    <row r="87" spans="1:2" ht="13.5" customHeight="1">
      <c r="A87" s="589" t="s">
        <v>790</v>
      </c>
      <c r="B87" s="590"/>
    </row>
    <row r="88" spans="1:2" ht="14.25" customHeight="1">
      <c r="A88" s="589" t="s">
        <v>791</v>
      </c>
      <c r="B88" s="590"/>
    </row>
    <row r="89" spans="1:2">
      <c r="A89" s="591" t="s">
        <v>792</v>
      </c>
      <c r="B89" s="503" t="s">
        <v>1085</v>
      </c>
    </row>
    <row r="90" spans="1:2">
      <c r="A90" s="591" t="s">
        <v>793</v>
      </c>
      <c r="B90" s="503" t="s">
        <v>230</v>
      </c>
    </row>
    <row r="91" spans="1:2">
      <c r="A91" s="591" t="s">
        <v>794</v>
      </c>
      <c r="B91" s="503" t="s">
        <v>1413</v>
      </c>
    </row>
    <row r="92" spans="1:2">
      <c r="A92" s="591" t="s">
        <v>795</v>
      </c>
      <c r="B92" s="503" t="s">
        <v>1085</v>
      </c>
    </row>
    <row r="93" spans="1:2">
      <c r="A93" s="591" t="s">
        <v>796</v>
      </c>
      <c r="B93" s="503" t="s">
        <v>1414</v>
      </c>
    </row>
    <row r="94" spans="1:2">
      <c r="A94" s="591" t="s">
        <v>797</v>
      </c>
      <c r="B94" s="503" t="s">
        <v>1415</v>
      </c>
    </row>
    <row r="95" spans="1:2">
      <c r="A95" s="591" t="s">
        <v>798</v>
      </c>
      <c r="B95" s="503" t="s">
        <v>1386</v>
      </c>
    </row>
    <row r="96" spans="1:2">
      <c r="A96" s="591" t="s">
        <v>799</v>
      </c>
      <c r="B96" s="503" t="s">
        <v>1400</v>
      </c>
    </row>
    <row r="97" spans="1:2">
      <c r="A97" s="580" t="s">
        <v>786</v>
      </c>
      <c r="B97" s="582" t="s">
        <v>1416</v>
      </c>
    </row>
    <row r="98" spans="1:2" ht="13.2" thickBot="1">
      <c r="A98" s="585" t="s">
        <v>788</v>
      </c>
      <c r="B98" s="593" t="s">
        <v>1795</v>
      </c>
    </row>
    <row r="99" spans="1:2">
      <c r="A99" s="587" t="s">
        <v>789</v>
      </c>
      <c r="B99" s="588" t="s">
        <v>1379</v>
      </c>
    </row>
    <row r="100" spans="1:2">
      <c r="A100" s="589" t="s">
        <v>790</v>
      </c>
      <c r="B100" s="594"/>
    </row>
    <row r="101" spans="1:2">
      <c r="A101" s="589" t="s">
        <v>791</v>
      </c>
      <c r="B101" s="594"/>
    </row>
    <row r="102" spans="1:2">
      <c r="A102" s="591" t="s">
        <v>792</v>
      </c>
      <c r="B102" s="503" t="s">
        <v>1085</v>
      </c>
    </row>
    <row r="103" spans="1:2">
      <c r="A103" s="591" t="s">
        <v>793</v>
      </c>
      <c r="B103" s="503" t="s">
        <v>989</v>
      </c>
    </row>
    <row r="104" spans="1:2">
      <c r="A104" s="591" t="s">
        <v>794</v>
      </c>
      <c r="B104" s="503" t="s">
        <v>1879</v>
      </c>
    </row>
    <row r="105" spans="1:2">
      <c r="A105" s="591" t="s">
        <v>795</v>
      </c>
      <c r="B105" s="503" t="s">
        <v>1085</v>
      </c>
    </row>
    <row r="106" spans="1:2">
      <c r="A106" s="591" t="s">
        <v>796</v>
      </c>
      <c r="B106" s="503" t="s">
        <v>1414</v>
      </c>
    </row>
    <row r="107" spans="1:2">
      <c r="A107" s="591" t="s">
        <v>797</v>
      </c>
      <c r="B107" s="503" t="s">
        <v>1400</v>
      </c>
    </row>
    <row r="108" spans="1:2">
      <c r="A108" s="591" t="s">
        <v>798</v>
      </c>
      <c r="B108" s="503" t="s">
        <v>1386</v>
      </c>
    </row>
    <row r="109" spans="1:2" ht="13.2" thickBot="1">
      <c r="A109" s="591" t="s">
        <v>799</v>
      </c>
      <c r="B109" s="503" t="s">
        <v>1400</v>
      </c>
    </row>
    <row r="110" spans="1:2" ht="13.2" thickBot="1">
      <c r="A110" s="577" t="s">
        <v>1741</v>
      </c>
      <c r="B110" s="578" t="s">
        <v>783</v>
      </c>
    </row>
    <row r="111" spans="1:2" ht="12.75" customHeight="1">
      <c r="A111" s="855" t="s">
        <v>528</v>
      </c>
      <c r="B111" s="857" t="s">
        <v>1417</v>
      </c>
    </row>
    <row r="112" spans="1:2">
      <c r="A112" s="860"/>
      <c r="B112" s="858"/>
    </row>
    <row r="113" spans="1:3">
      <c r="A113" s="860"/>
      <c r="B113" s="859"/>
    </row>
    <row r="114" spans="1:3">
      <c r="A114" s="580" t="s">
        <v>785</v>
      </c>
      <c r="B114" s="581" t="s">
        <v>783</v>
      </c>
    </row>
    <row r="115" spans="1:3">
      <c r="A115" s="580" t="s">
        <v>786</v>
      </c>
      <c r="B115" s="581" t="s">
        <v>1418</v>
      </c>
    </row>
    <row r="116" spans="1:3" ht="13.2" thickBot="1">
      <c r="A116" s="585" t="s">
        <v>788</v>
      </c>
      <c r="B116" s="499" t="s">
        <v>1175</v>
      </c>
    </row>
    <row r="117" spans="1:3">
      <c r="A117" s="587" t="s">
        <v>789</v>
      </c>
      <c r="B117" s="595" t="s">
        <v>1176</v>
      </c>
    </row>
    <row r="118" spans="1:3">
      <c r="A118" s="589" t="s">
        <v>790</v>
      </c>
      <c r="B118" s="590"/>
    </row>
    <row r="119" spans="1:3">
      <c r="A119" s="589" t="s">
        <v>791</v>
      </c>
      <c r="B119" s="590"/>
    </row>
    <row r="120" spans="1:3">
      <c r="A120" s="591" t="s">
        <v>792</v>
      </c>
      <c r="B120" s="503" t="s">
        <v>1394</v>
      </c>
    </row>
    <row r="121" spans="1:3">
      <c r="A121" s="591" t="s">
        <v>793</v>
      </c>
      <c r="B121" s="503" t="s">
        <v>1177</v>
      </c>
    </row>
    <row r="122" spans="1:3">
      <c r="A122" s="591" t="s">
        <v>794</v>
      </c>
      <c r="B122" s="503" t="s">
        <v>138</v>
      </c>
    </row>
    <row r="123" spans="1:3">
      <c r="A123" s="591" t="s">
        <v>795</v>
      </c>
      <c r="B123" s="503"/>
    </row>
    <row r="124" spans="1:3">
      <c r="A124" s="591" t="s">
        <v>796</v>
      </c>
      <c r="B124" s="503"/>
    </row>
    <row r="125" spans="1:3">
      <c r="A125" s="591" t="s">
        <v>797</v>
      </c>
      <c r="B125" s="503"/>
    </row>
    <row r="126" spans="1:3">
      <c r="A126" s="591" t="s">
        <v>798</v>
      </c>
      <c r="B126" s="503"/>
    </row>
    <row r="127" spans="1:3">
      <c r="A127" s="591" t="s">
        <v>799</v>
      </c>
      <c r="B127" s="503"/>
    </row>
    <row r="128" spans="1:3">
      <c r="A128" s="580" t="s">
        <v>786</v>
      </c>
      <c r="B128" s="596" t="s">
        <v>139</v>
      </c>
      <c r="C128" s="579">
        <v>1072</v>
      </c>
    </row>
    <row r="129" spans="1:3" ht="84.75" customHeight="1" thickBot="1">
      <c r="A129" s="585" t="s">
        <v>788</v>
      </c>
      <c r="B129" s="593" t="s">
        <v>419</v>
      </c>
    </row>
    <row r="130" spans="1:3">
      <c r="A130" s="587" t="s">
        <v>789</v>
      </c>
      <c r="B130" s="595" t="s">
        <v>1176</v>
      </c>
    </row>
    <row r="131" spans="1:3">
      <c r="A131" s="589" t="s">
        <v>790</v>
      </c>
      <c r="B131" s="590"/>
    </row>
    <row r="132" spans="1:3">
      <c r="A132" s="589" t="s">
        <v>791</v>
      </c>
      <c r="B132" s="590"/>
    </row>
    <row r="133" spans="1:3">
      <c r="A133" s="591" t="s">
        <v>792</v>
      </c>
      <c r="B133" s="503" t="s">
        <v>420</v>
      </c>
    </row>
    <row r="134" spans="1:3">
      <c r="A134" s="591" t="s">
        <v>793</v>
      </c>
      <c r="B134" s="503" t="s">
        <v>1177</v>
      </c>
    </row>
    <row r="135" spans="1:3">
      <c r="A135" s="591" t="s">
        <v>794</v>
      </c>
      <c r="B135" s="503" t="s">
        <v>1491</v>
      </c>
    </row>
    <row r="136" spans="1:3">
      <c r="A136" s="591" t="s">
        <v>795</v>
      </c>
      <c r="B136" s="503" t="s">
        <v>1383</v>
      </c>
    </row>
    <row r="137" spans="1:3">
      <c r="A137" s="591" t="s">
        <v>796</v>
      </c>
      <c r="B137" s="503" t="s">
        <v>421</v>
      </c>
    </row>
    <row r="138" spans="1:3">
      <c r="A138" s="591" t="s">
        <v>797</v>
      </c>
      <c r="B138" s="503" t="s">
        <v>422</v>
      </c>
    </row>
    <row r="139" spans="1:3">
      <c r="A139" s="591" t="s">
        <v>798</v>
      </c>
      <c r="B139" s="503" t="s">
        <v>423</v>
      </c>
    </row>
    <row r="140" spans="1:3">
      <c r="A140" s="591" t="s">
        <v>799</v>
      </c>
      <c r="B140" s="503" t="s">
        <v>421</v>
      </c>
    </row>
    <row r="141" spans="1:3">
      <c r="A141" s="580" t="s">
        <v>786</v>
      </c>
      <c r="B141" s="582" t="s">
        <v>424</v>
      </c>
      <c r="C141" s="579">
        <v>1072</v>
      </c>
    </row>
    <row r="142" spans="1:3" ht="23.4" thickBot="1">
      <c r="A142" s="585" t="s">
        <v>788</v>
      </c>
      <c r="B142" s="593" t="s">
        <v>425</v>
      </c>
    </row>
    <row r="143" spans="1:3">
      <c r="A143" s="587" t="s">
        <v>789</v>
      </c>
      <c r="B143" s="595" t="s">
        <v>1176</v>
      </c>
    </row>
    <row r="144" spans="1:3">
      <c r="A144" s="589" t="s">
        <v>790</v>
      </c>
      <c r="B144" s="590"/>
    </row>
    <row r="145" spans="1:3">
      <c r="A145" s="589" t="s">
        <v>791</v>
      </c>
      <c r="B145" s="590"/>
    </row>
    <row r="146" spans="1:3">
      <c r="A146" s="591" t="s">
        <v>792</v>
      </c>
      <c r="B146" s="503" t="s">
        <v>1394</v>
      </c>
    </row>
    <row r="147" spans="1:3">
      <c r="A147" s="591" t="s">
        <v>793</v>
      </c>
      <c r="B147" s="503" t="s">
        <v>230</v>
      </c>
    </row>
    <row r="148" spans="1:3">
      <c r="A148" s="591" t="s">
        <v>794</v>
      </c>
      <c r="B148" s="503" t="s">
        <v>426</v>
      </c>
    </row>
    <row r="149" spans="1:3">
      <c r="A149" s="591" t="s">
        <v>795</v>
      </c>
      <c r="B149" s="503" t="s">
        <v>1394</v>
      </c>
    </row>
    <row r="150" spans="1:3">
      <c r="A150" s="591" t="s">
        <v>796</v>
      </c>
      <c r="B150" s="503" t="s">
        <v>427</v>
      </c>
    </row>
    <row r="151" spans="1:3">
      <c r="A151" s="591" t="s">
        <v>797</v>
      </c>
      <c r="B151" s="503" t="s">
        <v>1394</v>
      </c>
    </row>
    <row r="152" spans="1:3">
      <c r="A152" s="591" t="s">
        <v>798</v>
      </c>
      <c r="B152" s="503" t="s">
        <v>428</v>
      </c>
    </row>
    <row r="153" spans="1:3">
      <c r="A153" s="580" t="s">
        <v>786</v>
      </c>
      <c r="B153" s="582" t="s">
        <v>429</v>
      </c>
      <c r="C153" s="579">
        <v>1072</v>
      </c>
    </row>
    <row r="154" spans="1:3" ht="23.4" thickBot="1">
      <c r="A154" s="585" t="s">
        <v>788</v>
      </c>
      <c r="B154" s="593" t="s">
        <v>430</v>
      </c>
    </row>
    <row r="155" spans="1:3">
      <c r="A155" s="587" t="s">
        <v>789</v>
      </c>
      <c r="B155" s="595" t="s">
        <v>1176</v>
      </c>
    </row>
    <row r="156" spans="1:3">
      <c r="A156" s="591" t="s">
        <v>792</v>
      </c>
      <c r="B156" s="503" t="s">
        <v>1394</v>
      </c>
    </row>
    <row r="157" spans="1:3">
      <c r="A157" s="591" t="s">
        <v>793</v>
      </c>
      <c r="B157" s="503" t="s">
        <v>230</v>
      </c>
    </row>
    <row r="158" spans="1:3">
      <c r="A158" s="591" t="s">
        <v>794</v>
      </c>
      <c r="B158" s="503" t="s">
        <v>431</v>
      </c>
    </row>
    <row r="159" spans="1:3">
      <c r="A159" s="591" t="s">
        <v>795</v>
      </c>
      <c r="B159" s="503" t="s">
        <v>432</v>
      </c>
    </row>
    <row r="160" spans="1:3">
      <c r="A160" s="591" t="s">
        <v>796</v>
      </c>
      <c r="B160" s="597" t="s">
        <v>433</v>
      </c>
    </row>
    <row r="161" spans="1:3">
      <c r="A161" s="591" t="s">
        <v>797</v>
      </c>
      <c r="B161" s="503" t="s">
        <v>434</v>
      </c>
    </row>
    <row r="162" spans="1:3">
      <c r="A162" s="591" t="s">
        <v>798</v>
      </c>
      <c r="B162" s="503" t="s">
        <v>435</v>
      </c>
    </row>
    <row r="163" spans="1:3">
      <c r="A163" s="580" t="s">
        <v>786</v>
      </c>
      <c r="B163" s="582" t="s">
        <v>436</v>
      </c>
      <c r="C163" s="579">
        <v>1072</v>
      </c>
    </row>
    <row r="164" spans="1:3" ht="34.799999999999997" thickBot="1">
      <c r="A164" s="585" t="s">
        <v>788</v>
      </c>
      <c r="B164" s="593" t="s">
        <v>437</v>
      </c>
    </row>
    <row r="165" spans="1:3">
      <c r="A165" s="587" t="s">
        <v>789</v>
      </c>
      <c r="B165" s="595" t="s">
        <v>1176</v>
      </c>
    </row>
    <row r="166" spans="1:3">
      <c r="A166" s="589" t="s">
        <v>790</v>
      </c>
      <c r="B166" s="590"/>
    </row>
    <row r="167" spans="1:3">
      <c r="A167" s="589" t="s">
        <v>791</v>
      </c>
      <c r="B167" s="590"/>
    </row>
    <row r="168" spans="1:3">
      <c r="A168" s="591" t="s">
        <v>792</v>
      </c>
      <c r="B168" s="503" t="s">
        <v>1394</v>
      </c>
    </row>
    <row r="169" spans="1:3">
      <c r="A169" s="591" t="s">
        <v>793</v>
      </c>
      <c r="B169" s="503" t="s">
        <v>438</v>
      </c>
    </row>
    <row r="170" spans="1:3">
      <c r="A170" s="591" t="s">
        <v>794</v>
      </c>
      <c r="B170" s="503" t="s">
        <v>439</v>
      </c>
    </row>
    <row r="171" spans="1:3">
      <c r="A171" s="591" t="s">
        <v>795</v>
      </c>
      <c r="B171" s="503" t="s">
        <v>1394</v>
      </c>
    </row>
    <row r="172" spans="1:3">
      <c r="A172" s="591" t="s">
        <v>796</v>
      </c>
      <c r="B172" s="503" t="s">
        <v>1394</v>
      </c>
    </row>
    <row r="173" spans="1:3">
      <c r="A173" s="591" t="s">
        <v>797</v>
      </c>
      <c r="B173" s="503" t="s">
        <v>440</v>
      </c>
    </row>
    <row r="174" spans="1:3">
      <c r="A174" s="591" t="s">
        <v>798</v>
      </c>
      <c r="B174" s="503" t="s">
        <v>441</v>
      </c>
    </row>
    <row r="175" spans="1:3">
      <c r="A175" s="591" t="s">
        <v>799</v>
      </c>
      <c r="B175" s="503" t="s">
        <v>442</v>
      </c>
    </row>
    <row r="176" spans="1:3">
      <c r="A176" s="591" t="s">
        <v>800</v>
      </c>
      <c r="B176" s="503" t="s">
        <v>1394</v>
      </c>
    </row>
    <row r="177" spans="1:3">
      <c r="A177" s="591" t="s">
        <v>801</v>
      </c>
      <c r="B177" s="503" t="s">
        <v>1394</v>
      </c>
    </row>
    <row r="178" spans="1:3">
      <c r="A178" s="580" t="s">
        <v>786</v>
      </c>
      <c r="B178" s="582" t="s">
        <v>443</v>
      </c>
      <c r="C178" s="579">
        <v>1072</v>
      </c>
    </row>
    <row r="179" spans="1:3" ht="23.4" thickBot="1">
      <c r="A179" s="585" t="s">
        <v>788</v>
      </c>
      <c r="B179" s="593" t="s">
        <v>444</v>
      </c>
    </row>
    <row r="180" spans="1:3">
      <c r="A180" s="587" t="s">
        <v>789</v>
      </c>
      <c r="B180" s="595" t="s">
        <v>1176</v>
      </c>
    </row>
    <row r="181" spans="1:3">
      <c r="A181" s="589" t="s">
        <v>790</v>
      </c>
      <c r="B181" s="590"/>
    </row>
    <row r="182" spans="1:3">
      <c r="A182" s="589" t="s">
        <v>791</v>
      </c>
      <c r="B182" s="590"/>
    </row>
    <row r="183" spans="1:3">
      <c r="A183" s="591" t="s">
        <v>792</v>
      </c>
      <c r="B183" s="503" t="s">
        <v>445</v>
      </c>
    </row>
    <row r="184" spans="1:3">
      <c r="A184" s="591" t="s">
        <v>793</v>
      </c>
      <c r="B184" s="503" t="s">
        <v>446</v>
      </c>
    </row>
    <row r="185" spans="1:3">
      <c r="A185" s="591" t="s">
        <v>794</v>
      </c>
      <c r="B185" s="503"/>
    </row>
    <row r="186" spans="1:3">
      <c r="A186" s="591" t="s">
        <v>795</v>
      </c>
      <c r="B186" s="503"/>
    </row>
    <row r="187" spans="1:3">
      <c r="A187" s="591" t="s">
        <v>796</v>
      </c>
      <c r="B187" s="503"/>
    </row>
    <row r="188" spans="1:3">
      <c r="A188" s="591" t="s">
        <v>797</v>
      </c>
      <c r="B188" s="503"/>
    </row>
    <row r="189" spans="1:3">
      <c r="A189" s="591" t="s">
        <v>798</v>
      </c>
      <c r="B189" s="503"/>
    </row>
    <row r="190" spans="1:3">
      <c r="A190" s="591" t="s">
        <v>799</v>
      </c>
      <c r="B190" s="503"/>
    </row>
    <row r="191" spans="1:3">
      <c r="A191" s="591" t="s">
        <v>800</v>
      </c>
      <c r="B191" s="503"/>
    </row>
    <row r="192" spans="1:3">
      <c r="A192" s="591" t="s">
        <v>801</v>
      </c>
      <c r="B192" s="503"/>
    </row>
    <row r="193" spans="1:3">
      <c r="A193" s="591" t="s">
        <v>802</v>
      </c>
      <c r="B193" s="503"/>
    </row>
    <row r="194" spans="1:3">
      <c r="A194" s="580" t="s">
        <v>786</v>
      </c>
      <c r="B194" s="582" t="s">
        <v>1556</v>
      </c>
      <c r="C194" s="579">
        <v>1072</v>
      </c>
    </row>
    <row r="195" spans="1:3" ht="13.2" thickBot="1">
      <c r="A195" s="585" t="s">
        <v>788</v>
      </c>
      <c r="B195" s="593" t="s">
        <v>1877</v>
      </c>
    </row>
    <row r="196" spans="1:3">
      <c r="A196" s="587" t="s">
        <v>789</v>
      </c>
      <c r="B196" s="598"/>
    </row>
    <row r="197" spans="1:3">
      <c r="A197" s="589" t="s">
        <v>790</v>
      </c>
      <c r="B197" s="594"/>
    </row>
    <row r="198" spans="1:3">
      <c r="A198" s="589" t="s">
        <v>791</v>
      </c>
      <c r="B198" s="594"/>
    </row>
    <row r="199" spans="1:3">
      <c r="A199" s="591" t="s">
        <v>792</v>
      </c>
      <c r="B199" s="503"/>
    </row>
    <row r="200" spans="1:3">
      <c r="A200" s="591" t="s">
        <v>793</v>
      </c>
      <c r="B200" s="503"/>
    </row>
    <row r="201" spans="1:3">
      <c r="A201" s="591" t="s">
        <v>794</v>
      </c>
      <c r="B201" s="503"/>
    </row>
    <row r="202" spans="1:3">
      <c r="A202" s="591" t="s">
        <v>795</v>
      </c>
      <c r="B202" s="503"/>
    </row>
    <row r="203" spans="1:3">
      <c r="A203" s="591" t="s">
        <v>796</v>
      </c>
      <c r="B203" s="503"/>
    </row>
    <row r="204" spans="1:3">
      <c r="A204" s="591" t="s">
        <v>797</v>
      </c>
      <c r="B204" s="503"/>
    </row>
    <row r="205" spans="1:3">
      <c r="A205" s="591" t="s">
        <v>798</v>
      </c>
      <c r="B205" s="503"/>
    </row>
    <row r="206" spans="1:3">
      <c r="A206" s="591" t="s">
        <v>799</v>
      </c>
      <c r="B206" s="503"/>
    </row>
    <row r="207" spans="1:3">
      <c r="A207" s="591" t="s">
        <v>800</v>
      </c>
      <c r="B207" s="503"/>
    </row>
    <row r="208" spans="1:3">
      <c r="A208" s="591" t="s">
        <v>801</v>
      </c>
      <c r="B208" s="503"/>
    </row>
    <row r="209" spans="1:3">
      <c r="A209" s="591" t="s">
        <v>802</v>
      </c>
      <c r="B209" s="503"/>
    </row>
    <row r="210" spans="1:3">
      <c r="A210" s="580" t="s">
        <v>786</v>
      </c>
      <c r="B210" s="582" t="s">
        <v>1878</v>
      </c>
      <c r="C210" s="579">
        <v>1072</v>
      </c>
    </row>
    <row r="211" spans="1:3" ht="36" customHeight="1" thickBot="1">
      <c r="A211" s="585" t="s">
        <v>788</v>
      </c>
      <c r="B211" s="593" t="s">
        <v>729</v>
      </c>
    </row>
    <row r="212" spans="1:3">
      <c r="A212" s="587" t="s">
        <v>789</v>
      </c>
      <c r="B212" s="598"/>
    </row>
    <row r="213" spans="1:3">
      <c r="A213" s="589" t="s">
        <v>790</v>
      </c>
      <c r="B213" s="594"/>
    </row>
    <row r="214" spans="1:3">
      <c r="A214" s="589" t="s">
        <v>791</v>
      </c>
      <c r="B214" s="594"/>
    </row>
    <row r="215" spans="1:3">
      <c r="A215" s="591" t="s">
        <v>792</v>
      </c>
      <c r="B215" s="503"/>
    </row>
    <row r="216" spans="1:3">
      <c r="A216" s="591" t="s">
        <v>793</v>
      </c>
      <c r="B216" s="503"/>
    </row>
    <row r="217" spans="1:3">
      <c r="A217" s="591" t="s">
        <v>794</v>
      </c>
      <c r="B217" s="503"/>
    </row>
    <row r="218" spans="1:3">
      <c r="A218" s="591" t="s">
        <v>795</v>
      </c>
      <c r="B218" s="503"/>
    </row>
    <row r="219" spans="1:3">
      <c r="A219" s="591" t="s">
        <v>796</v>
      </c>
      <c r="B219" s="503"/>
    </row>
    <row r="220" spans="1:3">
      <c r="A220" s="591" t="s">
        <v>797</v>
      </c>
      <c r="B220" s="503"/>
    </row>
    <row r="221" spans="1:3">
      <c r="A221" s="591" t="s">
        <v>798</v>
      </c>
      <c r="B221" s="503"/>
    </row>
    <row r="222" spans="1:3">
      <c r="A222" s="591" t="s">
        <v>799</v>
      </c>
      <c r="B222" s="503"/>
    </row>
    <row r="223" spans="1:3">
      <c r="A223" s="591" t="s">
        <v>800</v>
      </c>
      <c r="B223" s="503"/>
    </row>
    <row r="224" spans="1:3">
      <c r="A224" s="591" t="s">
        <v>801</v>
      </c>
      <c r="B224" s="503"/>
    </row>
    <row r="225" spans="1:3">
      <c r="A225" s="591" t="s">
        <v>802</v>
      </c>
      <c r="B225" s="503"/>
    </row>
    <row r="226" spans="1:3">
      <c r="A226" s="580" t="s">
        <v>786</v>
      </c>
      <c r="B226" s="582" t="s">
        <v>730</v>
      </c>
      <c r="C226" s="579">
        <v>1072</v>
      </c>
    </row>
    <row r="227" spans="1:3" ht="24.75" customHeight="1" thickBot="1">
      <c r="A227" s="585" t="s">
        <v>788</v>
      </c>
      <c r="B227" s="593" t="s">
        <v>731</v>
      </c>
    </row>
    <row r="228" spans="1:3">
      <c r="A228" s="587" t="s">
        <v>789</v>
      </c>
      <c r="B228" s="598"/>
    </row>
    <row r="229" spans="1:3">
      <c r="A229" s="589" t="s">
        <v>790</v>
      </c>
      <c r="B229" s="594"/>
    </row>
    <row r="230" spans="1:3">
      <c r="A230" s="589" t="s">
        <v>791</v>
      </c>
      <c r="B230" s="594"/>
    </row>
    <row r="231" spans="1:3">
      <c r="A231" s="591" t="s">
        <v>792</v>
      </c>
      <c r="B231" s="503"/>
    </row>
    <row r="232" spans="1:3">
      <c r="A232" s="591" t="s">
        <v>793</v>
      </c>
      <c r="B232" s="503"/>
    </row>
    <row r="233" spans="1:3">
      <c r="A233" s="591" t="s">
        <v>794</v>
      </c>
      <c r="B233" s="503"/>
    </row>
    <row r="234" spans="1:3">
      <c r="A234" s="591" t="s">
        <v>795</v>
      </c>
      <c r="B234" s="503"/>
    </row>
    <row r="235" spans="1:3">
      <c r="A235" s="591" t="s">
        <v>796</v>
      </c>
      <c r="B235" s="503"/>
    </row>
    <row r="236" spans="1:3">
      <c r="A236" s="591" t="s">
        <v>797</v>
      </c>
      <c r="B236" s="503"/>
    </row>
    <row r="237" spans="1:3">
      <c r="A237" s="591" t="s">
        <v>798</v>
      </c>
      <c r="B237" s="503"/>
    </row>
    <row r="238" spans="1:3">
      <c r="A238" s="591" t="s">
        <v>799</v>
      </c>
      <c r="B238" s="503"/>
    </row>
    <row r="239" spans="1:3">
      <c r="A239" s="591" t="s">
        <v>800</v>
      </c>
      <c r="B239" s="503"/>
    </row>
    <row r="240" spans="1:3">
      <c r="A240" s="591" t="s">
        <v>801</v>
      </c>
      <c r="B240" s="503"/>
    </row>
    <row r="241" spans="1:3">
      <c r="A241" s="591" t="s">
        <v>802</v>
      </c>
      <c r="B241" s="503"/>
    </row>
    <row r="242" spans="1:3">
      <c r="A242" s="580" t="s">
        <v>786</v>
      </c>
      <c r="B242" s="582"/>
      <c r="C242" s="579">
        <v>1072</v>
      </c>
    </row>
    <row r="243" spans="1:3" ht="24.75" customHeight="1" thickBot="1">
      <c r="A243" s="585" t="s">
        <v>788</v>
      </c>
      <c r="B243" s="593" t="s">
        <v>1644</v>
      </c>
    </row>
    <row r="244" spans="1:3">
      <c r="A244" s="587" t="s">
        <v>789</v>
      </c>
      <c r="B244" s="598"/>
    </row>
    <row r="245" spans="1:3">
      <c r="A245" s="589" t="s">
        <v>790</v>
      </c>
      <c r="B245" s="590" t="s">
        <v>1644</v>
      </c>
    </row>
    <row r="246" spans="1:3">
      <c r="A246" s="589" t="s">
        <v>1523</v>
      </c>
      <c r="B246" s="594"/>
    </row>
    <row r="247" spans="1:3">
      <c r="A247" s="591" t="s">
        <v>792</v>
      </c>
      <c r="B247" s="503" t="s">
        <v>1645</v>
      </c>
    </row>
    <row r="248" spans="1:3">
      <c r="A248" s="591" t="s">
        <v>793</v>
      </c>
      <c r="B248" s="503" t="s">
        <v>1381</v>
      </c>
    </row>
    <row r="249" spans="1:3">
      <c r="A249" s="591" t="s">
        <v>794</v>
      </c>
      <c r="B249" s="503" t="s">
        <v>1646</v>
      </c>
    </row>
    <row r="250" spans="1:3">
      <c r="A250" s="591" t="s">
        <v>795</v>
      </c>
      <c r="B250" s="503" t="s">
        <v>1647</v>
      </c>
    </row>
    <row r="251" spans="1:3">
      <c r="A251" s="591" t="s">
        <v>796</v>
      </c>
      <c r="B251" s="503"/>
    </row>
    <row r="252" spans="1:3">
      <c r="A252" s="591" t="s">
        <v>797</v>
      </c>
      <c r="B252" s="503"/>
    </row>
    <row r="253" spans="1:3">
      <c r="A253" s="591" t="s">
        <v>798</v>
      </c>
      <c r="B253" s="503"/>
    </row>
    <row r="254" spans="1:3">
      <c r="A254" s="591" t="s">
        <v>799</v>
      </c>
      <c r="B254" s="503"/>
    </row>
    <row r="255" spans="1:3">
      <c r="A255" s="591" t="s">
        <v>800</v>
      </c>
      <c r="B255" s="503"/>
    </row>
    <row r="256" spans="1:3">
      <c r="A256" s="591" t="s">
        <v>801</v>
      </c>
      <c r="B256" s="503"/>
    </row>
    <row r="257" spans="1:3">
      <c r="A257" s="591" t="s">
        <v>802</v>
      </c>
      <c r="B257" s="503"/>
    </row>
    <row r="258" spans="1:3">
      <c r="A258" s="580" t="s">
        <v>786</v>
      </c>
      <c r="B258" s="582"/>
      <c r="C258" s="579">
        <v>1072</v>
      </c>
    </row>
    <row r="259" spans="1:3" ht="24.75" customHeight="1" thickBot="1">
      <c r="A259" s="585" t="s">
        <v>788</v>
      </c>
      <c r="B259" s="593"/>
    </row>
    <row r="260" spans="1:3">
      <c r="A260" s="587" t="s">
        <v>789</v>
      </c>
      <c r="B260" s="598"/>
    </row>
    <row r="261" spans="1:3">
      <c r="A261" s="591" t="s">
        <v>792</v>
      </c>
      <c r="B261" s="503"/>
    </row>
    <row r="262" spans="1:3">
      <c r="A262" s="591" t="s">
        <v>793</v>
      </c>
      <c r="B262" s="503"/>
    </row>
    <row r="263" spans="1:3">
      <c r="A263" s="591" t="s">
        <v>794</v>
      </c>
      <c r="B263" s="503"/>
    </row>
    <row r="264" spans="1:3">
      <c r="A264" s="591" t="s">
        <v>795</v>
      </c>
      <c r="B264" s="503"/>
    </row>
    <row r="265" spans="1:3">
      <c r="A265" s="591" t="s">
        <v>796</v>
      </c>
      <c r="B265" s="503"/>
    </row>
    <row r="266" spans="1:3">
      <c r="A266" s="591" t="s">
        <v>797</v>
      </c>
      <c r="B266" s="503"/>
    </row>
    <row r="267" spans="1:3">
      <c r="A267" s="591" t="s">
        <v>798</v>
      </c>
      <c r="B267" s="503"/>
    </row>
    <row r="268" spans="1:3">
      <c r="A268" s="591" t="s">
        <v>799</v>
      </c>
      <c r="B268" s="503"/>
    </row>
    <row r="269" spans="1:3">
      <c r="A269" s="591" t="s">
        <v>800</v>
      </c>
      <c r="B269" s="503"/>
    </row>
    <row r="270" spans="1:3">
      <c r="A270" s="591" t="s">
        <v>801</v>
      </c>
      <c r="B270" s="503"/>
    </row>
    <row r="271" spans="1:3">
      <c r="A271" s="591" t="s">
        <v>802</v>
      </c>
      <c r="B271" s="503"/>
    </row>
  </sheetData>
  <mergeCells count="4">
    <mergeCell ref="A2:A4"/>
    <mergeCell ref="B2:B4"/>
    <mergeCell ref="A111:A113"/>
    <mergeCell ref="B111:B113"/>
  </mergeCells>
  <phoneticPr fontId="3"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dimension ref="A1:DL58"/>
  <sheetViews>
    <sheetView topLeftCell="A28" zoomScale="75" workbookViewId="0">
      <selection activeCell="BA1" sqref="BA1"/>
    </sheetView>
  </sheetViews>
  <sheetFormatPr defaultColWidth="9.109375" defaultRowHeight="13.2"/>
  <cols>
    <col min="1" max="1" width="9.109375" style="8"/>
    <col min="2" max="2" width="21.88671875" style="8" bestFit="1" customWidth="1"/>
    <col min="3" max="3" width="14.33203125" style="8" customWidth="1"/>
    <col min="4" max="4" width="9.5546875" style="8" customWidth="1"/>
    <col min="5" max="5" width="51" style="8" bestFit="1" customWidth="1"/>
    <col min="6" max="6" width="32.44140625" style="8" bestFit="1" customWidth="1"/>
    <col min="7" max="7" width="7.5546875" style="8" customWidth="1"/>
    <col min="8" max="8" width="10" style="8" bestFit="1" customWidth="1"/>
    <col min="9" max="12" width="11" style="8" customWidth="1"/>
    <col min="13" max="16" width="0" style="8" hidden="1" customWidth="1"/>
    <col min="17" max="17" width="9.109375" style="8"/>
    <col min="18" max="19" width="0" style="8" hidden="1" customWidth="1"/>
    <col min="20" max="20" width="9.109375" style="8"/>
    <col min="21" max="25" width="0" style="8" hidden="1" customWidth="1"/>
    <col min="26" max="28" width="9.109375" style="8"/>
    <col min="29" max="31" width="0" style="8" hidden="1" customWidth="1"/>
    <col min="32" max="32" width="9.109375" style="8"/>
    <col min="33" max="33" width="10.109375" style="8" customWidth="1"/>
    <col min="34" max="35" width="15.44140625" style="8" customWidth="1"/>
    <col min="36" max="37" width="15.44140625" style="8" hidden="1" customWidth="1"/>
    <col min="38" max="38" width="10.109375" style="8" customWidth="1"/>
    <col min="39" max="43" width="15.44140625" style="8" hidden="1" customWidth="1"/>
    <col min="44" max="44" width="10.109375" style="8" hidden="1" customWidth="1"/>
    <col min="45" max="54" width="15.44140625" style="8" customWidth="1"/>
    <col min="55" max="55" width="10.109375" style="8" customWidth="1"/>
    <col min="56" max="62" width="15.44140625" style="8" customWidth="1"/>
    <col min="63" max="63" width="10.109375" style="8" customWidth="1"/>
    <col min="64" max="68" width="15.44140625" style="8" hidden="1" customWidth="1"/>
    <col min="69" max="69" width="10.109375" style="8" hidden="1" customWidth="1"/>
    <col min="70" max="75" width="15.44140625" style="8" hidden="1" customWidth="1"/>
    <col min="76" max="76" width="10.109375" style="8" hidden="1" customWidth="1"/>
    <col min="77" max="16384" width="9.109375" style="8"/>
  </cols>
  <sheetData>
    <row r="1" spans="1:116" s="13" customFormat="1" ht="13.8" thickBot="1">
      <c r="C1" s="30" t="s">
        <v>1735</v>
      </c>
      <c r="H1" s="833" t="s">
        <v>1736</v>
      </c>
      <c r="I1" s="833"/>
      <c r="J1" s="833"/>
      <c r="K1" s="833"/>
      <c r="L1" s="833"/>
      <c r="M1" s="833"/>
      <c r="N1" s="833"/>
      <c r="O1" s="833"/>
      <c r="P1" s="833"/>
      <c r="Q1" s="31"/>
      <c r="R1" s="834" t="s">
        <v>1737</v>
      </c>
      <c r="S1" s="834"/>
      <c r="T1" s="834"/>
      <c r="U1" s="834"/>
      <c r="V1" s="834"/>
      <c r="W1" s="834"/>
      <c r="X1" s="834"/>
      <c r="Y1" s="834"/>
      <c r="Z1" s="32"/>
      <c r="AA1" s="260"/>
      <c r="AB1" s="260"/>
      <c r="AC1" s="260"/>
      <c r="AD1" s="260"/>
      <c r="AE1" s="260"/>
      <c r="AF1" s="260"/>
      <c r="AG1" s="269"/>
      <c r="AH1" s="33"/>
      <c r="AI1" s="33"/>
      <c r="AJ1" s="33"/>
      <c r="AK1" s="33"/>
      <c r="AL1" s="269"/>
      <c r="AM1" s="33"/>
      <c r="AN1" s="33"/>
      <c r="AO1" s="33"/>
      <c r="AP1" s="33"/>
      <c r="AQ1" s="33"/>
      <c r="AR1" s="269"/>
      <c r="AS1" s="33"/>
      <c r="AT1" s="33"/>
      <c r="AU1" s="33"/>
      <c r="AV1" s="33"/>
      <c r="AW1" s="33"/>
      <c r="AX1" s="33"/>
      <c r="AY1" s="33"/>
      <c r="AZ1" s="33"/>
      <c r="BA1" s="33"/>
      <c r="BB1" s="33"/>
      <c r="BC1" s="269"/>
      <c r="BD1" s="33"/>
      <c r="BE1" s="33"/>
      <c r="BF1" s="33"/>
      <c r="BG1" s="33"/>
      <c r="BH1" s="33"/>
      <c r="BI1" s="33"/>
      <c r="BJ1" s="33"/>
      <c r="BK1" s="269"/>
      <c r="BL1" s="33"/>
      <c r="BM1" s="33"/>
      <c r="BN1" s="33"/>
      <c r="BO1" s="33"/>
      <c r="BP1" s="33"/>
      <c r="BQ1" s="269"/>
      <c r="BR1" s="34" t="s">
        <v>2031</v>
      </c>
      <c r="BS1" s="35"/>
      <c r="BT1" s="35"/>
      <c r="BU1" s="35"/>
      <c r="BV1" s="35"/>
      <c r="BW1" s="35"/>
      <c r="BX1" s="269"/>
      <c r="BY1" s="35"/>
      <c r="BZ1" s="2"/>
      <c r="CA1" s="2"/>
      <c r="CB1" s="2"/>
      <c r="CC1" s="2"/>
      <c r="CD1" s="2"/>
      <c r="CE1" s="1" t="s">
        <v>1735</v>
      </c>
      <c r="CF1" s="2"/>
      <c r="CG1" s="2"/>
      <c r="CH1" s="2"/>
      <c r="CI1" s="2"/>
      <c r="CJ1" s="2"/>
      <c r="CK1" s="2"/>
      <c r="CL1" s="2"/>
      <c r="CM1" s="36"/>
      <c r="CN1" s="36"/>
      <c r="CO1" s="36"/>
      <c r="CP1" s="36"/>
      <c r="CQ1" s="36"/>
      <c r="CR1" s="37" t="s">
        <v>1343</v>
      </c>
      <c r="CS1" s="36"/>
      <c r="CT1" s="36"/>
      <c r="CU1" s="36"/>
      <c r="CV1" s="36"/>
      <c r="CW1" s="36"/>
      <c r="CX1" s="36"/>
      <c r="CY1" s="36"/>
      <c r="CZ1" s="38"/>
      <c r="DA1" s="38"/>
      <c r="DB1" s="38"/>
      <c r="DC1" s="38"/>
      <c r="DD1" s="38"/>
      <c r="DE1" s="38"/>
      <c r="DF1" s="39" t="s">
        <v>1738</v>
      </c>
      <c r="DG1" s="38"/>
      <c r="DH1" s="38"/>
      <c r="DI1" s="38"/>
      <c r="DJ1" s="38"/>
      <c r="DK1" s="38"/>
      <c r="DL1" s="38"/>
    </row>
    <row r="2" spans="1:116" s="396" customFormat="1" ht="72.75" customHeight="1" thickBot="1">
      <c r="A2" s="376" t="s">
        <v>1739</v>
      </c>
      <c r="B2" s="377" t="s">
        <v>346</v>
      </c>
      <c r="C2" s="378" t="s">
        <v>1740</v>
      </c>
      <c r="D2" s="379" t="s">
        <v>1741</v>
      </c>
      <c r="E2" s="379" t="s">
        <v>1319</v>
      </c>
      <c r="F2" s="379" t="s">
        <v>1320</v>
      </c>
      <c r="G2" s="380" t="s">
        <v>1788</v>
      </c>
      <c r="H2" s="378" t="s">
        <v>1321</v>
      </c>
      <c r="I2" s="379" t="s">
        <v>1789</v>
      </c>
      <c r="J2" s="379" t="s">
        <v>1322</v>
      </c>
      <c r="K2" s="379" t="s">
        <v>1581</v>
      </c>
      <c r="L2" s="379" t="s">
        <v>1582</v>
      </c>
      <c r="M2" s="379" t="s">
        <v>1590</v>
      </c>
      <c r="N2" s="379" t="s">
        <v>1573</v>
      </c>
      <c r="O2" s="379" t="s">
        <v>1591</v>
      </c>
      <c r="P2" s="379" t="s">
        <v>1743</v>
      </c>
      <c r="Q2" s="381" t="s">
        <v>1323</v>
      </c>
      <c r="R2" s="382" t="s">
        <v>1324</v>
      </c>
      <c r="S2" s="382" t="s">
        <v>1325</v>
      </c>
      <c r="T2" s="382" t="s">
        <v>1583</v>
      </c>
      <c r="U2" s="382" t="s">
        <v>1584</v>
      </c>
      <c r="V2" s="382" t="s">
        <v>1585</v>
      </c>
      <c r="W2" s="382" t="s">
        <v>2024</v>
      </c>
      <c r="X2" s="382" t="s">
        <v>1586</v>
      </c>
      <c r="Y2" s="382" t="s">
        <v>1587</v>
      </c>
      <c r="Z2" s="383" t="s">
        <v>1323</v>
      </c>
      <c r="AA2" s="384" t="s">
        <v>1916</v>
      </c>
      <c r="AB2" s="385" t="s">
        <v>1340</v>
      </c>
      <c r="AC2" s="385" t="s">
        <v>1588</v>
      </c>
      <c r="AD2" s="385" t="s">
        <v>493</v>
      </c>
      <c r="AE2" s="385" t="s">
        <v>550</v>
      </c>
      <c r="AF2" s="385" t="s">
        <v>1589</v>
      </c>
      <c r="AG2" s="386" t="s">
        <v>1781</v>
      </c>
      <c r="AH2" s="397" t="s">
        <v>1746</v>
      </c>
      <c r="AI2" s="397" t="s">
        <v>1744</v>
      </c>
      <c r="AJ2" s="397" t="s">
        <v>1777</v>
      </c>
      <c r="AK2" s="397" t="s">
        <v>1755</v>
      </c>
      <c r="AL2" s="386" t="s">
        <v>1780</v>
      </c>
      <c r="AM2" s="397" t="s">
        <v>1770</v>
      </c>
      <c r="AN2" s="397" t="s">
        <v>1764</v>
      </c>
      <c r="AO2" s="397" t="s">
        <v>1767</v>
      </c>
      <c r="AP2" s="397" t="s">
        <v>1773</v>
      </c>
      <c r="AQ2" s="397" t="s">
        <v>1769</v>
      </c>
      <c r="AR2" s="386" t="s">
        <v>1782</v>
      </c>
      <c r="AS2" s="397" t="s">
        <v>1756</v>
      </c>
      <c r="AT2" s="397" t="s">
        <v>1757</v>
      </c>
      <c r="AU2" s="397" t="s">
        <v>1758</v>
      </c>
      <c r="AV2" s="397" t="s">
        <v>1759</v>
      </c>
      <c r="AW2" s="397" t="s">
        <v>1760</v>
      </c>
      <c r="AX2" s="397" t="s">
        <v>1761</v>
      </c>
      <c r="AY2" s="397" t="s">
        <v>1762</v>
      </c>
      <c r="AZ2" s="397" t="s">
        <v>1763</v>
      </c>
      <c r="BA2" s="397" t="s">
        <v>1778</v>
      </c>
      <c r="BB2" s="397" t="s">
        <v>1779</v>
      </c>
      <c r="BC2" s="386" t="s">
        <v>1783</v>
      </c>
      <c r="BD2" s="397" t="s">
        <v>1747</v>
      </c>
      <c r="BE2" s="397" t="s">
        <v>1749</v>
      </c>
      <c r="BF2" s="397" t="s">
        <v>1751</v>
      </c>
      <c r="BG2" s="397" t="s">
        <v>1753</v>
      </c>
      <c r="BH2" s="397" t="s">
        <v>1748</v>
      </c>
      <c r="BI2" s="397" t="s">
        <v>1750</v>
      </c>
      <c r="BJ2" s="397" t="s">
        <v>1752</v>
      </c>
      <c r="BK2" s="386" t="s">
        <v>1784</v>
      </c>
      <c r="BL2" s="397" t="s">
        <v>1754</v>
      </c>
      <c r="BM2" s="397" t="s">
        <v>1745</v>
      </c>
      <c r="BN2" s="397" t="s">
        <v>643</v>
      </c>
      <c r="BO2" s="397" t="s">
        <v>1776</v>
      </c>
      <c r="BP2" s="397" t="s">
        <v>1775</v>
      </c>
      <c r="BQ2" s="386" t="s">
        <v>1785</v>
      </c>
      <c r="BR2" s="397" t="s">
        <v>1765</v>
      </c>
      <c r="BS2" s="397" t="s">
        <v>1771</v>
      </c>
      <c r="BT2" s="397" t="s">
        <v>1766</v>
      </c>
      <c r="BU2" s="397" t="s">
        <v>1772</v>
      </c>
      <c r="BV2" s="397" t="s">
        <v>1768</v>
      </c>
      <c r="BW2" s="397" t="s">
        <v>1774</v>
      </c>
      <c r="BX2" s="386" t="s">
        <v>1786</v>
      </c>
      <c r="BY2" s="398" t="s">
        <v>1787</v>
      </c>
      <c r="BZ2" s="399" t="s">
        <v>1326</v>
      </c>
      <c r="CA2" s="399" t="s">
        <v>1327</v>
      </c>
      <c r="CB2" s="399" t="s">
        <v>1328</v>
      </c>
      <c r="CC2" s="399" t="s">
        <v>1329</v>
      </c>
      <c r="CD2" s="399" t="s">
        <v>1330</v>
      </c>
      <c r="CE2" s="399" t="s">
        <v>1331</v>
      </c>
      <c r="CF2" s="399" t="s">
        <v>1332</v>
      </c>
      <c r="CG2" s="399" t="s">
        <v>1333</v>
      </c>
      <c r="CH2" s="399" t="s">
        <v>1334</v>
      </c>
      <c r="CI2" s="399" t="s">
        <v>1335</v>
      </c>
      <c r="CJ2" s="399" t="s">
        <v>1336</v>
      </c>
      <c r="CK2" s="399" t="s">
        <v>1337</v>
      </c>
      <c r="CL2" s="400" t="s">
        <v>1323</v>
      </c>
      <c r="CM2" s="401" t="s">
        <v>1326</v>
      </c>
      <c r="CN2" s="401" t="s">
        <v>1327</v>
      </c>
      <c r="CO2" s="401" t="s">
        <v>1328</v>
      </c>
      <c r="CP2" s="401" t="s">
        <v>1329</v>
      </c>
      <c r="CQ2" s="401" t="s">
        <v>1330</v>
      </c>
      <c r="CR2" s="401" t="s">
        <v>1331</v>
      </c>
      <c r="CS2" s="401" t="s">
        <v>1332</v>
      </c>
      <c r="CT2" s="401" t="s">
        <v>1333</v>
      </c>
      <c r="CU2" s="401" t="s">
        <v>1334</v>
      </c>
      <c r="CV2" s="401" t="s">
        <v>1335</v>
      </c>
      <c r="CW2" s="401" t="s">
        <v>1336</v>
      </c>
      <c r="CX2" s="401" t="s">
        <v>1337</v>
      </c>
      <c r="CY2" s="402" t="s">
        <v>1323</v>
      </c>
      <c r="CZ2" s="403" t="s">
        <v>1326</v>
      </c>
      <c r="DA2" s="404" t="s">
        <v>1327</v>
      </c>
      <c r="DB2" s="404" t="s">
        <v>1328</v>
      </c>
      <c r="DC2" s="404" t="s">
        <v>1329</v>
      </c>
      <c r="DD2" s="404" t="s">
        <v>1330</v>
      </c>
      <c r="DE2" s="404" t="s">
        <v>1331</v>
      </c>
      <c r="DF2" s="404" t="s">
        <v>1332</v>
      </c>
      <c r="DG2" s="404" t="s">
        <v>1333</v>
      </c>
      <c r="DH2" s="404" t="s">
        <v>1334</v>
      </c>
      <c r="DI2" s="404" t="s">
        <v>1335</v>
      </c>
      <c r="DJ2" s="404" t="s">
        <v>1336</v>
      </c>
      <c r="DK2" s="404" t="s">
        <v>1337</v>
      </c>
      <c r="DL2" s="405" t="s">
        <v>1323</v>
      </c>
    </row>
    <row r="3" spans="1:116" ht="13.8" thickBot="1">
      <c r="A3" s="52"/>
      <c r="B3" s="48" t="s">
        <v>2180</v>
      </c>
      <c r="C3" s="54" t="s">
        <v>2032</v>
      </c>
      <c r="D3" s="54" t="s">
        <v>2033</v>
      </c>
      <c r="E3" s="54" t="s">
        <v>2034</v>
      </c>
      <c r="F3" s="54" t="s">
        <v>1338</v>
      </c>
      <c r="G3" s="301" t="s">
        <v>121</v>
      </c>
      <c r="H3" s="793">
        <f>78330-11302+6298-121+1600-1600</f>
        <v>73205</v>
      </c>
      <c r="I3" s="793">
        <f>5231+121</f>
        <v>5352</v>
      </c>
      <c r="J3" s="794">
        <v>2600</v>
      </c>
      <c r="K3" s="794">
        <v>1350</v>
      </c>
      <c r="L3" s="794"/>
      <c r="M3" s="794"/>
      <c r="N3" s="794"/>
      <c r="O3" s="794"/>
      <c r="P3" s="794"/>
      <c r="Q3" s="795">
        <f>SUM(H3:P3)</f>
        <v>82507</v>
      </c>
      <c r="R3" s="796"/>
      <c r="S3" s="794"/>
      <c r="T3" s="793">
        <f>Q3</f>
        <v>82507</v>
      </c>
      <c r="U3" s="794"/>
      <c r="V3" s="794"/>
      <c r="W3" s="794"/>
      <c r="X3" s="794"/>
      <c r="Y3" s="794"/>
      <c r="Z3" s="797">
        <f t="shared" ref="Z3:Z38" si="0">SUM(R3:Y3)</f>
        <v>82507</v>
      </c>
      <c r="AA3" s="794">
        <f>3150-1000</f>
        <v>2150</v>
      </c>
      <c r="AB3" s="793">
        <f>77780-11302+7177</f>
        <v>73655</v>
      </c>
      <c r="AC3" s="794"/>
      <c r="AD3" s="794"/>
      <c r="AE3" s="794"/>
      <c r="AF3" s="793">
        <f>5352+K3</f>
        <v>6702</v>
      </c>
      <c r="AG3" s="797">
        <f>T3-SUM(AA3:AF3)</f>
        <v>0</v>
      </c>
      <c r="AH3" s="794">
        <v>1000</v>
      </c>
      <c r="AI3" s="794">
        <v>1150</v>
      </c>
      <c r="AJ3" s="14"/>
      <c r="AK3" s="14"/>
      <c r="AL3" s="48">
        <f>AA3-SUM(AH3:AK3)</f>
        <v>0</v>
      </c>
      <c r="AM3" s="14"/>
      <c r="AN3" s="14"/>
      <c r="AO3" s="14"/>
      <c r="AP3" s="14"/>
      <c r="AQ3" s="14"/>
      <c r="AR3" s="48">
        <f>AD3-SUM(AM3:AQ3)</f>
        <v>0</v>
      </c>
      <c r="AS3" s="798">
        <f>$AB$3/9</f>
        <v>8183.8888888888887</v>
      </c>
      <c r="AT3" s="798">
        <f t="shared" ref="AT3:BA3" si="1">$AB$3/9</f>
        <v>8183.8888888888887</v>
      </c>
      <c r="AU3" s="798">
        <f t="shared" si="1"/>
        <v>8183.8888888888887</v>
      </c>
      <c r="AV3" s="798">
        <f t="shared" si="1"/>
        <v>8183.8888888888887</v>
      </c>
      <c r="AW3" s="798">
        <f t="shared" si="1"/>
        <v>8183.8888888888887</v>
      </c>
      <c r="AX3" s="798">
        <f t="shared" si="1"/>
        <v>8183.8888888888887</v>
      </c>
      <c r="AY3" s="798">
        <f t="shared" si="1"/>
        <v>8183.8888888888887</v>
      </c>
      <c r="AZ3" s="808">
        <f t="shared" si="1"/>
        <v>8183.8888888888887</v>
      </c>
      <c r="BA3" s="798">
        <f t="shared" si="1"/>
        <v>8183.8888888888887</v>
      </c>
      <c r="BB3" s="798"/>
      <c r="BC3" s="48">
        <f>AB3-SUM(AS3:BB3)</f>
        <v>0</v>
      </c>
      <c r="BD3" s="14">
        <v>2700</v>
      </c>
      <c r="BE3" s="14"/>
      <c r="BF3" s="14"/>
      <c r="BG3" s="14"/>
      <c r="BH3" s="14">
        <v>1326</v>
      </c>
      <c r="BI3" s="14">
        <f>2652/2</f>
        <v>1326</v>
      </c>
      <c r="BJ3" s="14">
        <v>1350</v>
      </c>
      <c r="BK3" s="48">
        <f>AF3-SUM(BD3:BJ3)</f>
        <v>0</v>
      </c>
      <c r="BL3" s="14"/>
      <c r="BM3" s="14"/>
      <c r="BN3" s="14"/>
      <c r="BO3" s="14"/>
      <c r="BP3" s="14"/>
      <c r="BQ3" s="48">
        <f>AE3-SUM(BL3:BP3)</f>
        <v>0</v>
      </c>
      <c r="BR3" s="14"/>
      <c r="BS3" s="14"/>
      <c r="BT3" s="14"/>
      <c r="BU3" s="14"/>
      <c r="BV3" s="14"/>
      <c r="BW3" s="14"/>
      <c r="BX3" s="52">
        <f>AC3-SUM(BR3:BW3)</f>
        <v>0</v>
      </c>
      <c r="BY3" s="49">
        <f>SUM(AH3:AK3,AM3:AQ3,AS3:BB3,BD3:BJ3,BL3:BP3,BR3:BW3)</f>
        <v>82507</v>
      </c>
      <c r="BZ3" s="14">
        <f>5%*BY3</f>
        <v>4125.3500000000004</v>
      </c>
      <c r="CA3" s="14">
        <f>10%*$BY$3</f>
        <v>8250.7000000000007</v>
      </c>
      <c r="CB3" s="14">
        <f>10%*$BY$3</f>
        <v>8250.7000000000007</v>
      </c>
      <c r="CC3" s="14">
        <f>10%*$BY$3</f>
        <v>8250.7000000000007</v>
      </c>
      <c r="CD3" s="14">
        <f>10%*$BY$3</f>
        <v>8250.7000000000007</v>
      </c>
      <c r="CE3" s="14">
        <f>5%*BY3</f>
        <v>4125.3500000000004</v>
      </c>
      <c r="CF3" s="14">
        <f>5%*BY3</f>
        <v>4125.3500000000004</v>
      </c>
      <c r="CG3" s="14">
        <f>10%*$BY$3</f>
        <v>8250.7000000000007</v>
      </c>
      <c r="CH3" s="14">
        <f>10%*$BY$3</f>
        <v>8250.7000000000007</v>
      </c>
      <c r="CI3" s="14">
        <f>10%*$BY$3</f>
        <v>8250.7000000000007</v>
      </c>
      <c r="CJ3" s="14">
        <f>10%*$BY$3</f>
        <v>8250.7000000000007</v>
      </c>
      <c r="CK3" s="14">
        <f>5%*BY3</f>
        <v>4125.3500000000004</v>
      </c>
      <c r="CL3" s="303">
        <f>SUM(BZ3:CK3)</f>
        <v>82507</v>
      </c>
      <c r="CM3" s="14"/>
      <c r="CN3" s="14"/>
      <c r="CO3" s="14"/>
      <c r="CP3" s="14"/>
      <c r="CQ3" s="14"/>
      <c r="CR3" s="14"/>
      <c r="CS3" s="14"/>
      <c r="CT3" s="14"/>
      <c r="CU3" s="14"/>
      <c r="CV3" s="14"/>
      <c r="CW3" s="14"/>
      <c r="CX3" s="14"/>
      <c r="CY3" s="51">
        <f>SUM(CM3:CX3)</f>
        <v>0</v>
      </c>
      <c r="CZ3" s="21">
        <v>427</v>
      </c>
      <c r="DA3" s="14">
        <v>854</v>
      </c>
      <c r="DB3" s="14">
        <v>854</v>
      </c>
      <c r="DC3" s="14">
        <v>854</v>
      </c>
      <c r="DD3" s="14">
        <v>854</v>
      </c>
      <c r="DE3" s="14">
        <v>854</v>
      </c>
      <c r="DF3" s="14">
        <v>427</v>
      </c>
      <c r="DG3" s="14">
        <v>427</v>
      </c>
      <c r="DH3" s="14">
        <v>854</v>
      </c>
      <c r="DI3" s="14">
        <v>854</v>
      </c>
      <c r="DJ3" s="14">
        <v>854</v>
      </c>
      <c r="DK3" s="14">
        <v>427</v>
      </c>
      <c r="DL3" s="51">
        <f>SUM(CZ3:DK3)</f>
        <v>8540</v>
      </c>
    </row>
    <row r="4" spans="1:116" ht="13.8" thickBot="1">
      <c r="A4" s="47"/>
      <c r="B4" s="49" t="s">
        <v>579</v>
      </c>
      <c r="C4" s="4" t="s">
        <v>2032</v>
      </c>
      <c r="D4" s="4" t="s">
        <v>2033</v>
      </c>
      <c r="E4" s="4" t="s">
        <v>2035</v>
      </c>
      <c r="F4" s="4" t="s">
        <v>1338</v>
      </c>
      <c r="G4" s="301" t="s">
        <v>121</v>
      </c>
      <c r="H4" s="259">
        <f>12500+2500</f>
        <v>15000</v>
      </c>
      <c r="I4" s="259"/>
      <c r="J4" s="259"/>
      <c r="K4" s="259"/>
      <c r="L4" s="259"/>
      <c r="M4" s="259"/>
      <c r="N4" s="259"/>
      <c r="O4" s="259"/>
      <c r="P4" s="259"/>
      <c r="Q4" s="799">
        <f t="shared" ref="Q4:Q15" si="2">SUM(H4:P4)</f>
        <v>15000</v>
      </c>
      <c r="R4" s="308"/>
      <c r="S4" s="259"/>
      <c r="T4" s="259">
        <f>Q4</f>
        <v>15000</v>
      </c>
      <c r="U4" s="259"/>
      <c r="V4" s="259"/>
      <c r="W4" s="259"/>
      <c r="X4" s="259"/>
      <c r="Y4" s="259"/>
      <c r="Z4" s="797">
        <f t="shared" si="0"/>
        <v>15000</v>
      </c>
      <c r="AA4" s="259">
        <v>500</v>
      </c>
      <c r="AB4" s="259">
        <f>12000+2500</f>
        <v>14500</v>
      </c>
      <c r="AC4" s="259"/>
      <c r="AD4" s="259"/>
      <c r="AE4" s="259"/>
      <c r="AF4" s="259"/>
      <c r="AG4" s="797">
        <f t="shared" ref="AG4:AG39" si="3">T4-SUM(AA4:AF4)</f>
        <v>0</v>
      </c>
      <c r="AH4" s="259"/>
      <c r="AI4" s="259">
        <v>500</v>
      </c>
      <c r="AJ4" s="11"/>
      <c r="AK4" s="11"/>
      <c r="AL4" s="49">
        <f t="shared" ref="AL4:AL39" si="4">AA4-SUM(AH4:AK4)</f>
        <v>0</v>
      </c>
      <c r="AM4" s="11"/>
      <c r="AN4" s="11"/>
      <c r="AO4" s="11"/>
      <c r="AP4" s="11"/>
      <c r="AQ4" s="11"/>
      <c r="AR4" s="49">
        <f t="shared" ref="AR4:AR38" si="5">AD4-SUM(AM4:AQ4)</f>
        <v>0</v>
      </c>
      <c r="AS4" s="800">
        <v>1611</v>
      </c>
      <c r="AT4" s="693">
        <v>1611</v>
      </c>
      <c r="AU4" s="693">
        <v>1611</v>
      </c>
      <c r="AV4" s="693">
        <v>1611</v>
      </c>
      <c r="AW4" s="693">
        <v>1611</v>
      </c>
      <c r="AX4" s="693">
        <v>1611</v>
      </c>
      <c r="AY4" s="693">
        <v>1612</v>
      </c>
      <c r="AZ4" s="809">
        <v>1611</v>
      </c>
      <c r="BA4" s="693">
        <v>1611</v>
      </c>
      <c r="BB4" s="693"/>
      <c r="BC4" s="49">
        <f t="shared" ref="BC4:BC39" si="6">AB4-SUM(AS4:BB4)</f>
        <v>0</v>
      </c>
      <c r="BD4" s="11"/>
      <c r="BE4" s="11"/>
      <c r="BF4" s="11"/>
      <c r="BG4" s="11"/>
      <c r="BH4" s="11"/>
      <c r="BI4" s="11"/>
      <c r="BJ4" s="11"/>
      <c r="BK4" s="49">
        <f t="shared" ref="BK4:BK39" si="7">AF4-SUM(BD4:BJ4)</f>
        <v>0</v>
      </c>
      <c r="BL4" s="11"/>
      <c r="BM4" s="11"/>
      <c r="BN4" s="11"/>
      <c r="BO4" s="11"/>
      <c r="BP4" s="11"/>
      <c r="BQ4" s="49">
        <f t="shared" ref="BQ4:BQ39" si="8">AE4-SUM(BL4:BP4)</f>
        <v>0</v>
      </c>
      <c r="BR4" s="11"/>
      <c r="BS4" s="11"/>
      <c r="BT4" s="11"/>
      <c r="BU4" s="11"/>
      <c r="BV4" s="11"/>
      <c r="BW4" s="11"/>
      <c r="BX4" s="47">
        <f t="shared" ref="BX4:BX39" si="9">AC4-SUM(BR4:BW4)</f>
        <v>0</v>
      </c>
      <c r="BY4" s="49">
        <f t="shared" ref="BY4:BY39" si="10">SUM(AH4:AK4,AM4:AQ4,AS4:BB4,BD4:BJ4,BL4:BP4,BR4:BW4)</f>
        <v>15000</v>
      </c>
      <c r="BZ4" s="11">
        <f>5%*$BY$4</f>
        <v>750</v>
      </c>
      <c r="CA4" s="11">
        <f>10%*$BY$4</f>
        <v>1500</v>
      </c>
      <c r="CB4" s="11">
        <f>10%*$BY$4</f>
        <v>1500</v>
      </c>
      <c r="CC4" s="11">
        <f>10%*$BY$4</f>
        <v>1500</v>
      </c>
      <c r="CD4" s="11">
        <f>10%*$BY$4</f>
        <v>1500</v>
      </c>
      <c r="CE4" s="11">
        <f>10%*$BY$4</f>
        <v>1500</v>
      </c>
      <c r="CF4" s="11">
        <f>5%*$BY$4</f>
        <v>750</v>
      </c>
      <c r="CG4" s="11">
        <f>5%*$BY$4</f>
        <v>750</v>
      </c>
      <c r="CH4" s="11">
        <f>10%*$BY$4</f>
        <v>1500</v>
      </c>
      <c r="CI4" s="11">
        <f>10%*$BY$4</f>
        <v>1500</v>
      </c>
      <c r="CJ4" s="11">
        <f>10%*$BY$4</f>
        <v>1500</v>
      </c>
      <c r="CK4" s="11">
        <f>5%*$BY$4</f>
        <v>750</v>
      </c>
      <c r="CL4" s="204">
        <f>SUM(BZ4:CK4)</f>
        <v>15000</v>
      </c>
      <c r="CM4" s="11"/>
      <c r="CN4" s="11"/>
      <c r="CO4" s="11"/>
      <c r="CP4" s="11"/>
      <c r="CQ4" s="11"/>
      <c r="CR4" s="11"/>
      <c r="CS4" s="11"/>
      <c r="CT4" s="11"/>
      <c r="CU4" s="11"/>
      <c r="CV4" s="11"/>
      <c r="CW4" s="11"/>
      <c r="CX4" s="11"/>
      <c r="CY4" s="26">
        <f t="shared" ref="CY4:CY38" si="11">SUM(CM4:CX4)</f>
        <v>0</v>
      </c>
      <c r="CZ4" s="15"/>
      <c r="DA4" s="11"/>
      <c r="DB4" s="11"/>
      <c r="DC4" s="11"/>
      <c r="DD4" s="11"/>
      <c r="DE4" s="11"/>
      <c r="DF4" s="11"/>
      <c r="DG4" s="11"/>
      <c r="DH4" s="11"/>
      <c r="DI4" s="11"/>
      <c r="DJ4" s="11"/>
      <c r="DK4" s="11"/>
      <c r="DL4" s="26">
        <f t="shared" ref="DL4:DL39" si="12">SUM(CZ4:DK4)</f>
        <v>0</v>
      </c>
    </row>
    <row r="5" spans="1:116" ht="13.8" thickBot="1">
      <c r="A5" s="47"/>
      <c r="B5" s="49" t="s">
        <v>122</v>
      </c>
      <c r="C5" s="4" t="s">
        <v>2032</v>
      </c>
      <c r="D5" s="4" t="s">
        <v>2033</v>
      </c>
      <c r="E5" s="4" t="s">
        <v>2036</v>
      </c>
      <c r="F5" s="4" t="s">
        <v>1338</v>
      </c>
      <c r="G5" s="301" t="s">
        <v>121</v>
      </c>
      <c r="H5" s="259">
        <f>3400+3000</f>
        <v>6400</v>
      </c>
      <c r="I5" s="259"/>
      <c r="J5" s="259"/>
      <c r="K5" s="259"/>
      <c r="L5" s="259"/>
      <c r="M5" s="259"/>
      <c r="N5" s="259"/>
      <c r="O5" s="259"/>
      <c r="P5" s="259"/>
      <c r="Q5" s="799">
        <f t="shared" si="2"/>
        <v>6400</v>
      </c>
      <c r="R5" s="308"/>
      <c r="S5" s="259"/>
      <c r="T5" s="259">
        <f>Q5</f>
        <v>6400</v>
      </c>
      <c r="U5" s="259"/>
      <c r="V5" s="259"/>
      <c r="W5" s="259"/>
      <c r="X5" s="259"/>
      <c r="Y5" s="259"/>
      <c r="Z5" s="797">
        <f t="shared" si="0"/>
        <v>6400</v>
      </c>
      <c r="AA5" s="259">
        <v>400</v>
      </c>
      <c r="AB5" s="259">
        <f>3000+3000</f>
        <v>6000</v>
      </c>
      <c r="AC5" s="259"/>
      <c r="AD5" s="259"/>
      <c r="AE5" s="259"/>
      <c r="AF5" s="259"/>
      <c r="AG5" s="797">
        <f t="shared" si="3"/>
        <v>0</v>
      </c>
      <c r="AH5" s="259"/>
      <c r="AI5" s="259">
        <v>400</v>
      </c>
      <c r="AJ5" s="11"/>
      <c r="AK5" s="11"/>
      <c r="AL5" s="49">
        <f t="shared" si="4"/>
        <v>0</v>
      </c>
      <c r="AM5" s="11"/>
      <c r="AN5" s="11"/>
      <c r="AO5" s="11"/>
      <c r="AP5" s="11"/>
      <c r="AQ5" s="11"/>
      <c r="AR5" s="49">
        <f t="shared" si="5"/>
        <v>0</v>
      </c>
      <c r="AS5" s="693">
        <f>($AB5-$BB5)/9</f>
        <v>633.33333333333337</v>
      </c>
      <c r="AT5" s="693">
        <f t="shared" ref="AT5:BA5" si="13">($AB5-$BB5)/9</f>
        <v>633.33333333333337</v>
      </c>
      <c r="AU5" s="693">
        <f t="shared" si="13"/>
        <v>633.33333333333337</v>
      </c>
      <c r="AV5" s="693">
        <f t="shared" si="13"/>
        <v>633.33333333333337</v>
      </c>
      <c r="AW5" s="693">
        <f t="shared" si="13"/>
        <v>633.33333333333337</v>
      </c>
      <c r="AX5" s="693">
        <f t="shared" si="13"/>
        <v>633.33333333333337</v>
      </c>
      <c r="AY5" s="693">
        <f t="shared" si="13"/>
        <v>633.33333333333337</v>
      </c>
      <c r="AZ5" s="809">
        <f t="shared" si="13"/>
        <v>633.33333333333337</v>
      </c>
      <c r="BA5" s="693">
        <f t="shared" si="13"/>
        <v>633.33333333333337</v>
      </c>
      <c r="BB5" s="809">
        <v>300</v>
      </c>
      <c r="BC5" s="49">
        <f t="shared" si="6"/>
        <v>0</v>
      </c>
      <c r="BD5" s="11"/>
      <c r="BE5" s="11"/>
      <c r="BF5" s="11"/>
      <c r="BG5" s="11"/>
      <c r="BH5" s="11"/>
      <c r="BI5" s="11"/>
      <c r="BJ5" s="11"/>
      <c r="BK5" s="49">
        <f t="shared" si="7"/>
        <v>0</v>
      </c>
      <c r="BL5" s="11"/>
      <c r="BM5" s="11"/>
      <c r="BN5" s="11"/>
      <c r="BO5" s="11"/>
      <c r="BP5" s="11"/>
      <c r="BQ5" s="49">
        <f t="shared" si="8"/>
        <v>0</v>
      </c>
      <c r="BR5" s="11"/>
      <c r="BS5" s="11"/>
      <c r="BT5" s="11"/>
      <c r="BU5" s="11"/>
      <c r="BV5" s="11"/>
      <c r="BW5" s="11"/>
      <c r="BX5" s="47">
        <f t="shared" si="9"/>
        <v>0</v>
      </c>
      <c r="BY5" s="49">
        <f t="shared" si="10"/>
        <v>6400</v>
      </c>
      <c r="BZ5" s="11">
        <f>5%*$BY$5</f>
        <v>320</v>
      </c>
      <c r="CA5" s="11">
        <f>10%*$BY$5</f>
        <v>640</v>
      </c>
      <c r="CB5" s="11">
        <f t="shared" ref="CB5:CJ5" si="14">10%*$BY$5</f>
        <v>640</v>
      </c>
      <c r="CC5" s="11">
        <f t="shared" si="14"/>
        <v>640</v>
      </c>
      <c r="CD5" s="11">
        <f t="shared" si="14"/>
        <v>640</v>
      </c>
      <c r="CE5" s="11">
        <f t="shared" si="14"/>
        <v>640</v>
      </c>
      <c r="CF5" s="11">
        <f>5%*$BY$5</f>
        <v>320</v>
      </c>
      <c r="CG5" s="11">
        <f>5%*$BY$5</f>
        <v>320</v>
      </c>
      <c r="CH5" s="11">
        <f t="shared" si="14"/>
        <v>640</v>
      </c>
      <c r="CI5" s="11">
        <f t="shared" si="14"/>
        <v>640</v>
      </c>
      <c r="CJ5" s="11">
        <f t="shared" si="14"/>
        <v>640</v>
      </c>
      <c r="CK5" s="11">
        <f>5%*$BY$5</f>
        <v>320</v>
      </c>
      <c r="CL5" s="204">
        <f t="shared" ref="CL5:CL39" si="15">SUM(BZ5:CK5)</f>
        <v>6400</v>
      </c>
      <c r="CM5" s="11"/>
      <c r="CN5" s="11"/>
      <c r="CO5" s="11"/>
      <c r="CP5" s="11"/>
      <c r="CQ5" s="11"/>
      <c r="CR5" s="11"/>
      <c r="CS5" s="11"/>
      <c r="CT5" s="11"/>
      <c r="CU5" s="11"/>
      <c r="CV5" s="11"/>
      <c r="CW5" s="11"/>
      <c r="CX5" s="11"/>
      <c r="CY5" s="26">
        <f t="shared" si="11"/>
        <v>0</v>
      </c>
      <c r="CZ5" s="15"/>
      <c r="DA5" s="11"/>
      <c r="DB5" s="11"/>
      <c r="DC5" s="11"/>
      <c r="DD5" s="11"/>
      <c r="DE5" s="11"/>
      <c r="DF5" s="11"/>
      <c r="DG5" s="11"/>
      <c r="DH5" s="11"/>
      <c r="DI5" s="11"/>
      <c r="DJ5" s="11"/>
      <c r="DK5" s="11"/>
      <c r="DL5" s="26">
        <f t="shared" si="12"/>
        <v>0</v>
      </c>
    </row>
    <row r="6" spans="1:116" ht="13.8" thickBot="1">
      <c r="A6" s="47"/>
      <c r="B6" s="49"/>
      <c r="C6" s="4" t="s">
        <v>2032</v>
      </c>
      <c r="D6" s="4" t="s">
        <v>2033</v>
      </c>
      <c r="E6" s="615" t="s">
        <v>123</v>
      </c>
      <c r="F6" s="4" t="s">
        <v>1338</v>
      </c>
      <c r="G6" s="301" t="s">
        <v>121</v>
      </c>
      <c r="H6" s="801">
        <f>20410-4357</f>
        <v>16053</v>
      </c>
      <c r="I6" s="259"/>
      <c r="J6" s="259"/>
      <c r="K6" s="259"/>
      <c r="L6" s="259"/>
      <c r="M6" s="259"/>
      <c r="N6" s="259"/>
      <c r="O6" s="259"/>
      <c r="P6" s="259"/>
      <c r="Q6" s="799">
        <f t="shared" si="2"/>
        <v>16053</v>
      </c>
      <c r="R6" s="308"/>
      <c r="S6" s="259"/>
      <c r="T6" s="259">
        <f>Q6</f>
        <v>16053</v>
      </c>
      <c r="U6" s="259"/>
      <c r="V6" s="259"/>
      <c r="W6" s="259"/>
      <c r="X6" s="259"/>
      <c r="Y6" s="259"/>
      <c r="Z6" s="797">
        <f t="shared" si="0"/>
        <v>16053</v>
      </c>
      <c r="AA6" s="802">
        <v>500</v>
      </c>
      <c r="AB6" s="259">
        <f>19910-4357</f>
        <v>15553</v>
      </c>
      <c r="AC6" s="259"/>
      <c r="AD6" s="259"/>
      <c r="AE6" s="259"/>
      <c r="AF6" s="259"/>
      <c r="AG6" s="797">
        <f t="shared" si="3"/>
        <v>0</v>
      </c>
      <c r="AH6" s="259"/>
      <c r="AI6" s="259">
        <v>500</v>
      </c>
      <c r="AJ6" s="11"/>
      <c r="AK6" s="11"/>
      <c r="AL6" s="49">
        <f t="shared" si="4"/>
        <v>0</v>
      </c>
      <c r="AM6" s="11"/>
      <c r="AN6" s="11"/>
      <c r="AO6" s="11"/>
      <c r="AP6" s="11"/>
      <c r="AQ6" s="11"/>
      <c r="AR6" s="49"/>
      <c r="AS6" s="800">
        <f>$AB$6/9</f>
        <v>1728.1111111111111</v>
      </c>
      <c r="AT6" s="693">
        <f t="shared" ref="AT6:BA6" si="16">$AB$6/9</f>
        <v>1728.1111111111111</v>
      </c>
      <c r="AU6" s="693">
        <f t="shared" si="16"/>
        <v>1728.1111111111111</v>
      </c>
      <c r="AV6" s="693">
        <f t="shared" si="16"/>
        <v>1728.1111111111111</v>
      </c>
      <c r="AW6" s="693">
        <f t="shared" si="16"/>
        <v>1728.1111111111111</v>
      </c>
      <c r="AX6" s="693">
        <f t="shared" si="16"/>
        <v>1728.1111111111111</v>
      </c>
      <c r="AY6" s="693">
        <f t="shared" si="16"/>
        <v>1728.1111111111111</v>
      </c>
      <c r="AZ6" s="809">
        <f t="shared" si="16"/>
        <v>1728.1111111111111</v>
      </c>
      <c r="BA6" s="693">
        <f t="shared" si="16"/>
        <v>1728.1111111111111</v>
      </c>
      <c r="BB6" s="693"/>
      <c r="BC6" s="49">
        <f t="shared" si="6"/>
        <v>0</v>
      </c>
      <c r="BD6" s="11"/>
      <c r="BE6" s="11"/>
      <c r="BF6" s="11"/>
      <c r="BG6" s="11"/>
      <c r="BH6" s="11"/>
      <c r="BI6" s="11"/>
      <c r="BJ6" s="11"/>
      <c r="BK6" s="49"/>
      <c r="BL6" s="11"/>
      <c r="BM6" s="11"/>
      <c r="BN6" s="11"/>
      <c r="BO6" s="11"/>
      <c r="BP6" s="11"/>
      <c r="BQ6" s="49"/>
      <c r="BR6" s="11"/>
      <c r="BS6" s="11"/>
      <c r="BT6" s="11"/>
      <c r="BU6" s="11"/>
      <c r="BV6" s="11"/>
      <c r="BW6" s="11"/>
      <c r="BX6" s="47"/>
      <c r="BY6" s="49">
        <f t="shared" si="10"/>
        <v>16053.000000000002</v>
      </c>
      <c r="BZ6" s="15">
        <f>5%*BY6</f>
        <v>802.65000000000009</v>
      </c>
      <c r="CA6" s="11">
        <f>10%*BY6</f>
        <v>1605.3000000000002</v>
      </c>
      <c r="CB6" s="11">
        <f>10%*BY6</f>
        <v>1605.3000000000002</v>
      </c>
      <c r="CC6" s="11">
        <f>10%*BY6</f>
        <v>1605.3000000000002</v>
      </c>
      <c r="CD6" s="11">
        <f>10%*BY6</f>
        <v>1605.3000000000002</v>
      </c>
      <c r="CE6" s="11">
        <f>5%*BY6</f>
        <v>802.65000000000009</v>
      </c>
      <c r="CF6" s="11">
        <f>5%*BY6</f>
        <v>802.65000000000009</v>
      </c>
      <c r="CG6" s="11">
        <f>10%*BY6</f>
        <v>1605.3000000000002</v>
      </c>
      <c r="CH6" s="11">
        <f>10%*BY6</f>
        <v>1605.3000000000002</v>
      </c>
      <c r="CI6" s="11">
        <f>10%*BY6</f>
        <v>1605.3000000000002</v>
      </c>
      <c r="CJ6" s="11">
        <f>10%*BY6</f>
        <v>1605.3000000000002</v>
      </c>
      <c r="CK6" s="294">
        <f>5%*BY6</f>
        <v>802.65000000000009</v>
      </c>
      <c r="CL6" s="204">
        <f t="shared" si="15"/>
        <v>16052.999999999998</v>
      </c>
      <c r="CM6" s="11"/>
      <c r="CN6" s="11"/>
      <c r="CO6" s="11"/>
      <c r="CP6" s="11"/>
      <c r="CQ6" s="11"/>
      <c r="CR6" s="11"/>
      <c r="CS6" s="11"/>
      <c r="CT6" s="11"/>
      <c r="CU6" s="11"/>
      <c r="CV6" s="11"/>
      <c r="CW6" s="11"/>
      <c r="CX6" s="11"/>
      <c r="CY6" s="26"/>
      <c r="CZ6" s="15"/>
      <c r="DA6" s="11"/>
      <c r="DB6" s="11"/>
      <c r="DC6" s="11"/>
      <c r="DD6" s="11"/>
      <c r="DE6" s="11"/>
      <c r="DF6" s="11"/>
      <c r="DG6" s="11"/>
      <c r="DH6" s="11"/>
      <c r="DI6" s="11"/>
      <c r="DJ6" s="11"/>
      <c r="DK6" s="11"/>
      <c r="DL6" s="26"/>
    </row>
    <row r="7" spans="1:116" ht="13.8" thickBot="1">
      <c r="A7" s="47"/>
      <c r="B7" s="49" t="s">
        <v>1547</v>
      </c>
      <c r="C7" s="4" t="s">
        <v>2032</v>
      </c>
      <c r="D7" s="4" t="s">
        <v>2033</v>
      </c>
      <c r="E7" s="4" t="s">
        <v>2037</v>
      </c>
      <c r="F7" s="4" t="s">
        <v>1338</v>
      </c>
      <c r="G7" s="301" t="s">
        <v>121</v>
      </c>
      <c r="H7" s="259">
        <f>8000-1500</f>
        <v>6500</v>
      </c>
      <c r="I7" s="259"/>
      <c r="J7" s="259"/>
      <c r="K7" s="259"/>
      <c r="L7" s="259"/>
      <c r="M7" s="259"/>
      <c r="N7" s="259"/>
      <c r="O7" s="259"/>
      <c r="P7" s="259"/>
      <c r="Q7" s="799">
        <f t="shared" si="2"/>
        <v>6500</v>
      </c>
      <c r="R7" s="308"/>
      <c r="S7" s="259"/>
      <c r="T7" s="259">
        <f>Q7</f>
        <v>6500</v>
      </c>
      <c r="U7" s="259"/>
      <c r="V7" s="259"/>
      <c r="W7" s="259"/>
      <c r="X7" s="259"/>
      <c r="Y7" s="259"/>
      <c r="Z7" s="797">
        <f t="shared" si="0"/>
        <v>6500</v>
      </c>
      <c r="AA7" s="259">
        <f>3000-1000-500</f>
        <v>1500</v>
      </c>
      <c r="AB7" s="259">
        <v>5000</v>
      </c>
      <c r="AC7" s="259"/>
      <c r="AD7" s="259"/>
      <c r="AE7" s="259"/>
      <c r="AF7" s="259"/>
      <c r="AG7" s="797">
        <f t="shared" si="3"/>
        <v>0</v>
      </c>
      <c r="AH7" s="259"/>
      <c r="AI7" s="259">
        <v>1500</v>
      </c>
      <c r="AJ7" s="11"/>
      <c r="AK7" s="11"/>
      <c r="AL7" s="49">
        <f t="shared" si="4"/>
        <v>0</v>
      </c>
      <c r="AM7" s="11"/>
      <c r="AN7" s="11"/>
      <c r="AO7" s="11"/>
      <c r="AP7" s="11"/>
      <c r="AQ7" s="11"/>
      <c r="AR7" s="49">
        <f t="shared" si="5"/>
        <v>0</v>
      </c>
      <c r="AS7" s="800">
        <f>$AB$7/9</f>
        <v>555.55555555555554</v>
      </c>
      <c r="AT7" s="693">
        <f t="shared" ref="AT7:BA7" si="17">$AB$7/9</f>
        <v>555.55555555555554</v>
      </c>
      <c r="AU7" s="693">
        <f t="shared" si="17"/>
        <v>555.55555555555554</v>
      </c>
      <c r="AV7" s="693">
        <f t="shared" si="17"/>
        <v>555.55555555555554</v>
      </c>
      <c r="AW7" s="693">
        <f t="shared" si="17"/>
        <v>555.55555555555554</v>
      </c>
      <c r="AX7" s="693">
        <f t="shared" si="17"/>
        <v>555.55555555555554</v>
      </c>
      <c r="AY7" s="693">
        <f t="shared" si="17"/>
        <v>555.55555555555554</v>
      </c>
      <c r="AZ7" s="809">
        <f t="shared" si="17"/>
        <v>555.55555555555554</v>
      </c>
      <c r="BA7" s="693">
        <f t="shared" si="17"/>
        <v>555.55555555555554</v>
      </c>
      <c r="BB7" s="693"/>
      <c r="BC7" s="49">
        <f t="shared" si="6"/>
        <v>0</v>
      </c>
      <c r="BD7" s="11"/>
      <c r="BE7" s="11"/>
      <c r="BF7" s="11"/>
      <c r="BG7" s="11"/>
      <c r="BH7" s="11"/>
      <c r="BI7" s="11"/>
      <c r="BJ7" s="11"/>
      <c r="BK7" s="49">
        <f t="shared" si="7"/>
        <v>0</v>
      </c>
      <c r="BL7" s="11"/>
      <c r="BM7" s="11"/>
      <c r="BN7" s="11"/>
      <c r="BO7" s="11"/>
      <c r="BP7" s="11"/>
      <c r="BQ7" s="49">
        <f t="shared" si="8"/>
        <v>0</v>
      </c>
      <c r="BR7" s="11"/>
      <c r="BS7" s="11"/>
      <c r="BT7" s="11"/>
      <c r="BU7" s="11"/>
      <c r="BV7" s="11"/>
      <c r="BW7" s="11"/>
      <c r="BX7" s="47">
        <f t="shared" si="9"/>
        <v>0</v>
      </c>
      <c r="BY7" s="49">
        <f t="shared" si="10"/>
        <v>6500.0000000000009</v>
      </c>
      <c r="BZ7" s="15">
        <f t="shared" ref="BZ7:BZ16" si="18">5%*BY7</f>
        <v>325.00000000000006</v>
      </c>
      <c r="CA7" s="11">
        <f t="shared" ref="CA7:CA16" si="19">10%*BY7</f>
        <v>650.00000000000011</v>
      </c>
      <c r="CB7" s="11">
        <f t="shared" ref="CB7:CB16" si="20">10%*BY7</f>
        <v>650.00000000000011</v>
      </c>
      <c r="CC7" s="11">
        <f t="shared" ref="CC7:CC16" si="21">10%*BY7</f>
        <v>650.00000000000011</v>
      </c>
      <c r="CD7" s="11">
        <f t="shared" ref="CD7:CD16" si="22">10%*BY7</f>
        <v>650.00000000000011</v>
      </c>
      <c r="CE7" s="11">
        <f t="shared" ref="CE7:CE16" si="23">5%*BY7</f>
        <v>325.00000000000006</v>
      </c>
      <c r="CF7" s="11">
        <f t="shared" ref="CF7:CF16" si="24">5%*BY7</f>
        <v>325.00000000000006</v>
      </c>
      <c r="CG7" s="11">
        <f t="shared" ref="CG7:CG16" si="25">10%*BY7</f>
        <v>650.00000000000011</v>
      </c>
      <c r="CH7" s="11">
        <f t="shared" ref="CH7:CH16" si="26">10%*BY7</f>
        <v>650.00000000000011</v>
      </c>
      <c r="CI7" s="11">
        <f t="shared" ref="CI7:CI16" si="27">10%*BY7</f>
        <v>650.00000000000011</v>
      </c>
      <c r="CJ7" s="11">
        <f t="shared" ref="CJ7:CJ16" si="28">10%*BY7</f>
        <v>650.00000000000011</v>
      </c>
      <c r="CK7" s="294">
        <f t="shared" ref="CK7:CK16" si="29">5%*BY7</f>
        <v>325.00000000000006</v>
      </c>
      <c r="CL7" s="204">
        <f t="shared" si="15"/>
        <v>6500.0000000000009</v>
      </c>
      <c r="CM7" s="11"/>
      <c r="CN7" s="11"/>
      <c r="CO7" s="11"/>
      <c r="CP7" s="11"/>
      <c r="CQ7" s="11"/>
      <c r="CR7" s="11"/>
      <c r="CS7" s="11"/>
      <c r="CT7" s="11"/>
      <c r="CU7" s="11"/>
      <c r="CV7" s="11"/>
      <c r="CW7" s="11"/>
      <c r="CX7" s="11"/>
      <c r="CY7" s="26">
        <f t="shared" si="11"/>
        <v>0</v>
      </c>
      <c r="CZ7" s="15"/>
      <c r="DA7" s="11"/>
      <c r="DB7" s="11"/>
      <c r="DC7" s="11"/>
      <c r="DD7" s="11"/>
      <c r="DE7" s="11"/>
      <c r="DF7" s="11"/>
      <c r="DG7" s="11"/>
      <c r="DH7" s="11"/>
      <c r="DI7" s="11"/>
      <c r="DJ7" s="11"/>
      <c r="DK7" s="11"/>
      <c r="DL7" s="26">
        <f t="shared" si="12"/>
        <v>0</v>
      </c>
    </row>
    <row r="8" spans="1:116" ht="13.8" thickBot="1">
      <c r="A8" s="47"/>
      <c r="B8" s="49" t="s">
        <v>124</v>
      </c>
      <c r="C8" s="4" t="s">
        <v>2032</v>
      </c>
      <c r="D8" s="4" t="s">
        <v>2033</v>
      </c>
      <c r="E8" s="4" t="s">
        <v>2038</v>
      </c>
      <c r="F8" s="4" t="s">
        <v>1338</v>
      </c>
      <c r="G8" s="301" t="s">
        <v>121</v>
      </c>
      <c r="H8" s="259">
        <v>13400</v>
      </c>
      <c r="I8" s="259"/>
      <c r="J8" s="259">
        <v>400</v>
      </c>
      <c r="K8" s="259"/>
      <c r="L8" s="259"/>
      <c r="M8" s="259"/>
      <c r="N8" s="259"/>
      <c r="O8" s="259"/>
      <c r="P8" s="259"/>
      <c r="Q8" s="799">
        <f t="shared" si="2"/>
        <v>13800</v>
      </c>
      <c r="R8" s="308"/>
      <c r="S8" s="259"/>
      <c r="T8" s="259">
        <v>13800</v>
      </c>
      <c r="U8" s="259"/>
      <c r="V8" s="259"/>
      <c r="W8" s="259"/>
      <c r="X8" s="259"/>
      <c r="Y8" s="259"/>
      <c r="Z8" s="797">
        <f t="shared" si="0"/>
        <v>13800</v>
      </c>
      <c r="AA8" s="259">
        <v>1350</v>
      </c>
      <c r="AB8" s="259">
        <v>12450</v>
      </c>
      <c r="AC8" s="259"/>
      <c r="AD8" s="259"/>
      <c r="AE8" s="259"/>
      <c r="AF8" s="259"/>
      <c r="AG8" s="797">
        <f t="shared" si="3"/>
        <v>0</v>
      </c>
      <c r="AH8" s="259"/>
      <c r="AI8" s="259">
        <v>1350</v>
      </c>
      <c r="AJ8" s="11"/>
      <c r="AK8" s="11"/>
      <c r="AL8" s="49">
        <f t="shared" si="4"/>
        <v>0</v>
      </c>
      <c r="AM8" s="11"/>
      <c r="AN8" s="11"/>
      <c r="AO8" s="11"/>
      <c r="AP8" s="11"/>
      <c r="AQ8" s="11"/>
      <c r="AR8" s="49">
        <f t="shared" si="5"/>
        <v>0</v>
      </c>
      <c r="AS8" s="800">
        <f>$AB$8/9</f>
        <v>1383.3333333333333</v>
      </c>
      <c r="AT8" s="693">
        <f t="shared" ref="AT8:BA8" si="30">$AB$8/9</f>
        <v>1383.3333333333333</v>
      </c>
      <c r="AU8" s="693">
        <f t="shared" si="30"/>
        <v>1383.3333333333333</v>
      </c>
      <c r="AV8" s="693">
        <f t="shared" si="30"/>
        <v>1383.3333333333333</v>
      </c>
      <c r="AW8" s="693">
        <f t="shared" si="30"/>
        <v>1383.3333333333333</v>
      </c>
      <c r="AX8" s="693">
        <f t="shared" si="30"/>
        <v>1383.3333333333333</v>
      </c>
      <c r="AY8" s="693">
        <f t="shared" si="30"/>
        <v>1383.3333333333333</v>
      </c>
      <c r="AZ8" s="809">
        <f t="shared" si="30"/>
        <v>1383.3333333333333</v>
      </c>
      <c r="BA8" s="693">
        <f t="shared" si="30"/>
        <v>1383.3333333333333</v>
      </c>
      <c r="BB8" s="693"/>
      <c r="BC8" s="49">
        <f t="shared" si="6"/>
        <v>0</v>
      </c>
      <c r="BD8" s="11"/>
      <c r="BE8" s="11"/>
      <c r="BF8" s="11"/>
      <c r="BG8" s="11"/>
      <c r="BH8" s="11"/>
      <c r="BI8" s="11"/>
      <c r="BJ8" s="11"/>
      <c r="BK8" s="49">
        <f t="shared" si="7"/>
        <v>0</v>
      </c>
      <c r="BL8" s="11"/>
      <c r="BM8" s="11"/>
      <c r="BN8" s="11"/>
      <c r="BO8" s="11"/>
      <c r="BP8" s="11"/>
      <c r="BQ8" s="49">
        <f t="shared" si="8"/>
        <v>0</v>
      </c>
      <c r="BR8" s="11"/>
      <c r="BS8" s="11"/>
      <c r="BT8" s="11"/>
      <c r="BU8" s="11"/>
      <c r="BV8" s="11"/>
      <c r="BW8" s="11"/>
      <c r="BX8" s="47">
        <f t="shared" si="9"/>
        <v>0</v>
      </c>
      <c r="BY8" s="49">
        <f t="shared" si="10"/>
        <v>13800.000000000002</v>
      </c>
      <c r="BZ8" s="15">
        <f t="shared" si="18"/>
        <v>690.00000000000011</v>
      </c>
      <c r="CA8" s="11">
        <f t="shared" si="19"/>
        <v>1380.0000000000002</v>
      </c>
      <c r="CB8" s="11">
        <f t="shared" si="20"/>
        <v>1380.0000000000002</v>
      </c>
      <c r="CC8" s="11">
        <f t="shared" si="21"/>
        <v>1380.0000000000002</v>
      </c>
      <c r="CD8" s="11">
        <f t="shared" si="22"/>
        <v>1380.0000000000002</v>
      </c>
      <c r="CE8" s="11">
        <f t="shared" si="23"/>
        <v>690.00000000000011</v>
      </c>
      <c r="CF8" s="11">
        <f t="shared" si="24"/>
        <v>690.00000000000011</v>
      </c>
      <c r="CG8" s="11">
        <f t="shared" si="25"/>
        <v>1380.0000000000002</v>
      </c>
      <c r="CH8" s="11">
        <f t="shared" si="26"/>
        <v>1380.0000000000002</v>
      </c>
      <c r="CI8" s="11">
        <f t="shared" si="27"/>
        <v>1380.0000000000002</v>
      </c>
      <c r="CJ8" s="11">
        <f t="shared" si="28"/>
        <v>1380.0000000000002</v>
      </c>
      <c r="CK8" s="294">
        <f t="shared" si="29"/>
        <v>690.00000000000011</v>
      </c>
      <c r="CL8" s="204">
        <f t="shared" si="15"/>
        <v>13800.000000000002</v>
      </c>
      <c r="CM8" s="11"/>
      <c r="CN8" s="11"/>
      <c r="CO8" s="11"/>
      <c r="CP8" s="11"/>
      <c r="CQ8" s="11"/>
      <c r="CR8" s="11"/>
      <c r="CS8" s="11"/>
      <c r="CT8" s="11"/>
      <c r="CU8" s="11"/>
      <c r="CV8" s="11"/>
      <c r="CW8" s="11"/>
      <c r="CX8" s="11"/>
      <c r="CY8" s="26">
        <f t="shared" si="11"/>
        <v>0</v>
      </c>
      <c r="CZ8" s="15"/>
      <c r="DA8" s="11"/>
      <c r="DB8" s="11"/>
      <c r="DC8" s="11"/>
      <c r="DD8" s="11"/>
      <c r="DE8" s="11"/>
      <c r="DF8" s="11"/>
      <c r="DG8" s="11"/>
      <c r="DH8" s="11"/>
      <c r="DI8" s="11"/>
      <c r="DJ8" s="11"/>
      <c r="DK8" s="11"/>
      <c r="DL8" s="26">
        <f t="shared" si="12"/>
        <v>0</v>
      </c>
    </row>
    <row r="9" spans="1:116" ht="13.8" thickBot="1">
      <c r="A9" s="47"/>
      <c r="B9" s="49" t="s">
        <v>124</v>
      </c>
      <c r="C9" s="4" t="s">
        <v>2032</v>
      </c>
      <c r="D9" s="4" t="s">
        <v>2033</v>
      </c>
      <c r="E9" s="4" t="s">
        <v>2039</v>
      </c>
      <c r="F9" s="4" t="s">
        <v>1338</v>
      </c>
      <c r="G9" s="301" t="s">
        <v>121</v>
      </c>
      <c r="H9" s="259">
        <v>1350</v>
      </c>
      <c r="I9" s="259"/>
      <c r="J9" s="259">
        <v>150</v>
      </c>
      <c r="K9" s="259"/>
      <c r="L9" s="259"/>
      <c r="M9" s="259"/>
      <c r="N9" s="259"/>
      <c r="O9" s="259"/>
      <c r="P9" s="259"/>
      <c r="Q9" s="799">
        <f t="shared" si="2"/>
        <v>1500</v>
      </c>
      <c r="R9" s="308"/>
      <c r="S9" s="259"/>
      <c r="T9" s="259">
        <v>1500</v>
      </c>
      <c r="U9" s="259"/>
      <c r="V9" s="259"/>
      <c r="W9" s="259"/>
      <c r="X9" s="259"/>
      <c r="Y9" s="259"/>
      <c r="Z9" s="797">
        <f t="shared" si="0"/>
        <v>1500</v>
      </c>
      <c r="AA9" s="259">
        <v>500</v>
      </c>
      <c r="AB9" s="259">
        <v>1000</v>
      </c>
      <c r="AC9" s="259"/>
      <c r="AD9" s="259"/>
      <c r="AE9" s="259"/>
      <c r="AF9" s="259"/>
      <c r="AG9" s="797">
        <f t="shared" si="3"/>
        <v>0</v>
      </c>
      <c r="AH9" s="259"/>
      <c r="AI9" s="259">
        <v>500</v>
      </c>
      <c r="AJ9" s="11"/>
      <c r="AK9" s="11"/>
      <c r="AL9" s="49">
        <f t="shared" si="4"/>
        <v>0</v>
      </c>
      <c r="AM9" s="11"/>
      <c r="AN9" s="11"/>
      <c r="AO9" s="11"/>
      <c r="AP9" s="11"/>
      <c r="AQ9" s="11"/>
      <c r="AR9" s="49">
        <f t="shared" si="5"/>
        <v>0</v>
      </c>
      <c r="AS9" s="800">
        <f>$AB$9/9</f>
        <v>111.11111111111111</v>
      </c>
      <c r="AT9" s="693">
        <f t="shared" ref="AT9:BA9" si="31">$AB$9/9</f>
        <v>111.11111111111111</v>
      </c>
      <c r="AU9" s="693">
        <f t="shared" si="31"/>
        <v>111.11111111111111</v>
      </c>
      <c r="AV9" s="693">
        <f t="shared" si="31"/>
        <v>111.11111111111111</v>
      </c>
      <c r="AW9" s="693">
        <f t="shared" si="31"/>
        <v>111.11111111111111</v>
      </c>
      <c r="AX9" s="693">
        <f t="shared" si="31"/>
        <v>111.11111111111111</v>
      </c>
      <c r="AY9" s="693">
        <f t="shared" si="31"/>
        <v>111.11111111111111</v>
      </c>
      <c r="AZ9" s="809">
        <f t="shared" si="31"/>
        <v>111.11111111111111</v>
      </c>
      <c r="BA9" s="693">
        <f t="shared" si="31"/>
        <v>111.11111111111111</v>
      </c>
      <c r="BB9" s="693"/>
      <c r="BC9" s="49">
        <f t="shared" si="6"/>
        <v>0</v>
      </c>
      <c r="BD9" s="11"/>
      <c r="BE9" s="11"/>
      <c r="BF9" s="11"/>
      <c r="BG9" s="11"/>
      <c r="BH9" s="11"/>
      <c r="BI9" s="11"/>
      <c r="BJ9" s="11"/>
      <c r="BK9" s="49">
        <f t="shared" si="7"/>
        <v>0</v>
      </c>
      <c r="BL9" s="11"/>
      <c r="BM9" s="11"/>
      <c r="BN9" s="11"/>
      <c r="BO9" s="11"/>
      <c r="BP9" s="11"/>
      <c r="BQ9" s="49">
        <f t="shared" si="8"/>
        <v>0</v>
      </c>
      <c r="BR9" s="11"/>
      <c r="BS9" s="11"/>
      <c r="BT9" s="11"/>
      <c r="BU9" s="11"/>
      <c r="BV9" s="11"/>
      <c r="BW9" s="11"/>
      <c r="BX9" s="47">
        <f t="shared" si="9"/>
        <v>0</v>
      </c>
      <c r="BY9" s="49">
        <f t="shared" si="10"/>
        <v>1499.9999999999998</v>
      </c>
      <c r="BZ9" s="15">
        <f t="shared" si="18"/>
        <v>74.999999999999986</v>
      </c>
      <c r="CA9" s="11">
        <f t="shared" si="19"/>
        <v>149.99999999999997</v>
      </c>
      <c r="CB9" s="11">
        <f t="shared" si="20"/>
        <v>149.99999999999997</v>
      </c>
      <c r="CC9" s="11">
        <f t="shared" si="21"/>
        <v>149.99999999999997</v>
      </c>
      <c r="CD9" s="11">
        <f t="shared" si="22"/>
        <v>149.99999999999997</v>
      </c>
      <c r="CE9" s="11">
        <f t="shared" si="23"/>
        <v>74.999999999999986</v>
      </c>
      <c r="CF9" s="11">
        <f t="shared" si="24"/>
        <v>74.999999999999986</v>
      </c>
      <c r="CG9" s="11">
        <f t="shared" si="25"/>
        <v>149.99999999999997</v>
      </c>
      <c r="CH9" s="11">
        <f t="shared" si="26"/>
        <v>149.99999999999997</v>
      </c>
      <c r="CI9" s="11">
        <f t="shared" si="27"/>
        <v>149.99999999999997</v>
      </c>
      <c r="CJ9" s="11">
        <f t="shared" si="28"/>
        <v>149.99999999999997</v>
      </c>
      <c r="CK9" s="294">
        <f t="shared" si="29"/>
        <v>74.999999999999986</v>
      </c>
      <c r="CL9" s="204">
        <f t="shared" si="15"/>
        <v>1499.9999999999998</v>
      </c>
      <c r="CM9" s="11"/>
      <c r="CN9" s="11"/>
      <c r="CO9" s="11"/>
      <c r="CP9" s="11"/>
      <c r="CQ9" s="11"/>
      <c r="CR9" s="11"/>
      <c r="CS9" s="11"/>
      <c r="CT9" s="11"/>
      <c r="CU9" s="11"/>
      <c r="CV9" s="11"/>
      <c r="CW9" s="11"/>
      <c r="CX9" s="11"/>
      <c r="CY9" s="26">
        <f t="shared" si="11"/>
        <v>0</v>
      </c>
      <c r="CZ9" s="15"/>
      <c r="DA9" s="11"/>
      <c r="DB9" s="11"/>
      <c r="DC9" s="11"/>
      <c r="DD9" s="11"/>
      <c r="DE9" s="11"/>
      <c r="DF9" s="11"/>
      <c r="DG9" s="11"/>
      <c r="DH9" s="11"/>
      <c r="DI9" s="11"/>
      <c r="DJ9" s="11"/>
      <c r="DK9" s="11"/>
      <c r="DL9" s="26">
        <f t="shared" si="12"/>
        <v>0</v>
      </c>
    </row>
    <row r="10" spans="1:116" ht="13.8" thickBot="1">
      <c r="A10" s="47"/>
      <c r="B10" s="49"/>
      <c r="C10" s="4" t="s">
        <v>2032</v>
      </c>
      <c r="D10" s="4" t="s">
        <v>2033</v>
      </c>
      <c r="E10" s="526" t="s">
        <v>125</v>
      </c>
      <c r="F10" s="4" t="s">
        <v>1338</v>
      </c>
      <c r="G10" s="301" t="s">
        <v>121</v>
      </c>
      <c r="H10" s="801">
        <v>1500</v>
      </c>
      <c r="I10" s="259"/>
      <c r="J10" s="259"/>
      <c r="K10" s="259"/>
      <c r="L10" s="259"/>
      <c r="M10" s="259"/>
      <c r="N10" s="259"/>
      <c r="O10" s="259"/>
      <c r="P10" s="259"/>
      <c r="Q10" s="799">
        <f t="shared" si="2"/>
        <v>1500</v>
      </c>
      <c r="R10" s="308"/>
      <c r="S10" s="259"/>
      <c r="T10" s="259">
        <v>1500</v>
      </c>
      <c r="U10" s="259"/>
      <c r="V10" s="259"/>
      <c r="W10" s="259"/>
      <c r="X10" s="259"/>
      <c r="Y10" s="259"/>
      <c r="Z10" s="797">
        <f t="shared" si="0"/>
        <v>1500</v>
      </c>
      <c r="AA10" s="802">
        <v>500</v>
      </c>
      <c r="AB10" s="259">
        <v>1000</v>
      </c>
      <c r="AC10" s="259"/>
      <c r="AD10" s="259"/>
      <c r="AE10" s="259"/>
      <c r="AF10" s="259"/>
      <c r="AG10" s="797">
        <f t="shared" si="3"/>
        <v>0</v>
      </c>
      <c r="AH10" s="259"/>
      <c r="AI10" s="259">
        <v>500</v>
      </c>
      <c r="AJ10" s="11"/>
      <c r="AK10" s="11"/>
      <c r="AL10" s="49">
        <f t="shared" si="4"/>
        <v>0</v>
      </c>
      <c r="AM10" s="11"/>
      <c r="AN10" s="11"/>
      <c r="AO10" s="11"/>
      <c r="AP10" s="11"/>
      <c r="AQ10" s="11"/>
      <c r="AR10" s="49"/>
      <c r="AS10" s="800">
        <f>$AB$10/9</f>
        <v>111.11111111111111</v>
      </c>
      <c r="AT10" s="693">
        <f t="shared" ref="AT10:BA10" si="32">$AB$10/9</f>
        <v>111.11111111111111</v>
      </c>
      <c r="AU10" s="693">
        <f t="shared" si="32"/>
        <v>111.11111111111111</v>
      </c>
      <c r="AV10" s="693">
        <f t="shared" si="32"/>
        <v>111.11111111111111</v>
      </c>
      <c r="AW10" s="693">
        <f t="shared" si="32"/>
        <v>111.11111111111111</v>
      </c>
      <c r="AX10" s="693">
        <f t="shared" si="32"/>
        <v>111.11111111111111</v>
      </c>
      <c r="AY10" s="693">
        <f t="shared" si="32"/>
        <v>111.11111111111111</v>
      </c>
      <c r="AZ10" s="809">
        <f t="shared" si="32"/>
        <v>111.11111111111111</v>
      </c>
      <c r="BA10" s="693">
        <f t="shared" si="32"/>
        <v>111.11111111111111</v>
      </c>
      <c r="BB10" s="693"/>
      <c r="BC10" s="49">
        <f t="shared" si="6"/>
        <v>0</v>
      </c>
      <c r="BD10" s="11"/>
      <c r="BE10" s="11"/>
      <c r="BF10" s="11"/>
      <c r="BG10" s="11"/>
      <c r="BH10" s="11"/>
      <c r="BI10" s="11"/>
      <c r="BJ10" s="11"/>
      <c r="BK10" s="49"/>
      <c r="BL10" s="11"/>
      <c r="BM10" s="11"/>
      <c r="BN10" s="11"/>
      <c r="BO10" s="11"/>
      <c r="BP10" s="11"/>
      <c r="BQ10" s="49"/>
      <c r="BR10" s="11"/>
      <c r="BS10" s="11"/>
      <c r="BT10" s="11"/>
      <c r="BU10" s="11"/>
      <c r="BV10" s="11"/>
      <c r="BW10" s="11"/>
      <c r="BX10" s="47"/>
      <c r="BY10" s="49">
        <f t="shared" si="10"/>
        <v>1499.9999999999998</v>
      </c>
      <c r="BZ10" s="15">
        <f t="shared" si="18"/>
        <v>74.999999999999986</v>
      </c>
      <c r="CA10" s="11">
        <f t="shared" si="19"/>
        <v>149.99999999999997</v>
      </c>
      <c r="CB10" s="11">
        <f t="shared" si="20"/>
        <v>149.99999999999997</v>
      </c>
      <c r="CC10" s="11">
        <f t="shared" si="21"/>
        <v>149.99999999999997</v>
      </c>
      <c r="CD10" s="11">
        <f t="shared" si="22"/>
        <v>149.99999999999997</v>
      </c>
      <c r="CE10" s="11">
        <f t="shared" si="23"/>
        <v>74.999999999999986</v>
      </c>
      <c r="CF10" s="11">
        <f t="shared" si="24"/>
        <v>74.999999999999986</v>
      </c>
      <c r="CG10" s="11">
        <f t="shared" si="25"/>
        <v>149.99999999999997</v>
      </c>
      <c r="CH10" s="11">
        <f t="shared" si="26"/>
        <v>149.99999999999997</v>
      </c>
      <c r="CI10" s="11">
        <f t="shared" si="27"/>
        <v>149.99999999999997</v>
      </c>
      <c r="CJ10" s="11">
        <f t="shared" si="28"/>
        <v>149.99999999999997</v>
      </c>
      <c r="CK10" s="294">
        <f t="shared" si="29"/>
        <v>74.999999999999986</v>
      </c>
      <c r="CL10" s="204">
        <f t="shared" si="15"/>
        <v>1499.9999999999998</v>
      </c>
      <c r="CM10" s="11"/>
      <c r="CN10" s="11"/>
      <c r="CO10" s="11"/>
      <c r="CP10" s="11"/>
      <c r="CQ10" s="11"/>
      <c r="CR10" s="11"/>
      <c r="CS10" s="11"/>
      <c r="CT10" s="11"/>
      <c r="CU10" s="11"/>
      <c r="CV10" s="11"/>
      <c r="CW10" s="11"/>
      <c r="CX10" s="11"/>
      <c r="CY10" s="26"/>
      <c r="CZ10" s="15"/>
      <c r="DA10" s="11"/>
      <c r="DB10" s="11"/>
      <c r="DC10" s="11"/>
      <c r="DD10" s="11"/>
      <c r="DE10" s="11"/>
      <c r="DF10" s="11"/>
      <c r="DG10" s="11"/>
      <c r="DH10" s="11"/>
      <c r="DI10" s="11"/>
      <c r="DJ10" s="11"/>
      <c r="DK10" s="11"/>
      <c r="DL10" s="26"/>
    </row>
    <row r="11" spans="1:116" ht="13.8" thickBot="1">
      <c r="A11" s="47"/>
      <c r="B11" s="49" t="s">
        <v>124</v>
      </c>
      <c r="C11" s="4" t="s">
        <v>2032</v>
      </c>
      <c r="D11" s="4" t="s">
        <v>2033</v>
      </c>
      <c r="E11" s="4" t="s">
        <v>2040</v>
      </c>
      <c r="F11" s="4" t="s">
        <v>1338</v>
      </c>
      <c r="G11" s="301" t="s">
        <v>121</v>
      </c>
      <c r="H11" s="259"/>
      <c r="I11" s="259"/>
      <c r="J11" s="259">
        <v>500</v>
      </c>
      <c r="K11" s="259"/>
      <c r="L11" s="259"/>
      <c r="M11" s="259"/>
      <c r="N11" s="259"/>
      <c r="O11" s="259"/>
      <c r="P11" s="259"/>
      <c r="Q11" s="799">
        <f t="shared" si="2"/>
        <v>500</v>
      </c>
      <c r="R11" s="308"/>
      <c r="S11" s="259"/>
      <c r="T11" s="259">
        <v>500</v>
      </c>
      <c r="U11" s="259"/>
      <c r="V11" s="259"/>
      <c r="W11" s="259"/>
      <c r="X11" s="259"/>
      <c r="Y11" s="259"/>
      <c r="Z11" s="797">
        <f t="shared" si="0"/>
        <v>500</v>
      </c>
      <c r="AA11" s="259">
        <v>500</v>
      </c>
      <c r="AB11" s="259"/>
      <c r="AC11" s="259"/>
      <c r="AD11" s="259"/>
      <c r="AE11" s="259"/>
      <c r="AF11" s="259"/>
      <c r="AG11" s="797">
        <f t="shared" si="3"/>
        <v>0</v>
      </c>
      <c r="AH11" s="259"/>
      <c r="AI11" s="259">
        <v>500</v>
      </c>
      <c r="AJ11" s="11"/>
      <c r="AK11" s="11"/>
      <c r="AL11" s="49">
        <f t="shared" si="4"/>
        <v>0</v>
      </c>
      <c r="AM11" s="11"/>
      <c r="AN11" s="11"/>
      <c r="AO11" s="11"/>
      <c r="AP11" s="11"/>
      <c r="AQ11" s="11"/>
      <c r="AR11" s="49">
        <f t="shared" si="5"/>
        <v>0</v>
      </c>
      <c r="AS11" s="800">
        <f>$AB11</f>
        <v>0</v>
      </c>
      <c r="AT11" s="693">
        <f t="shared" ref="AT11:BB11" si="33">$AB11</f>
        <v>0</v>
      </c>
      <c r="AU11" s="693">
        <f t="shared" si="33"/>
        <v>0</v>
      </c>
      <c r="AV11" s="693">
        <f t="shared" si="33"/>
        <v>0</v>
      </c>
      <c r="AW11" s="693">
        <f t="shared" si="33"/>
        <v>0</v>
      </c>
      <c r="AX11" s="693">
        <f t="shared" si="33"/>
        <v>0</v>
      </c>
      <c r="AY11" s="693">
        <f t="shared" si="33"/>
        <v>0</v>
      </c>
      <c r="AZ11" s="809">
        <f t="shared" si="33"/>
        <v>0</v>
      </c>
      <c r="BA11" s="693">
        <f t="shared" si="33"/>
        <v>0</v>
      </c>
      <c r="BB11" s="693">
        <f t="shared" si="33"/>
        <v>0</v>
      </c>
      <c r="BC11" s="49">
        <f t="shared" si="6"/>
        <v>0</v>
      </c>
      <c r="BD11" s="11"/>
      <c r="BE11" s="11"/>
      <c r="BF11" s="11"/>
      <c r="BG11" s="11"/>
      <c r="BH11" s="11"/>
      <c r="BI11" s="11"/>
      <c r="BJ11" s="11"/>
      <c r="BK11" s="49">
        <f t="shared" si="7"/>
        <v>0</v>
      </c>
      <c r="BL11" s="11"/>
      <c r="BM11" s="11"/>
      <c r="BN11" s="11"/>
      <c r="BO11" s="11"/>
      <c r="BP11" s="11"/>
      <c r="BQ11" s="49">
        <f t="shared" si="8"/>
        <v>0</v>
      </c>
      <c r="BR11" s="11"/>
      <c r="BS11" s="11"/>
      <c r="BT11" s="11"/>
      <c r="BU11" s="11"/>
      <c r="BV11" s="11"/>
      <c r="BW11" s="11"/>
      <c r="BX11" s="47">
        <f t="shared" si="9"/>
        <v>0</v>
      </c>
      <c r="BY11" s="49">
        <f t="shared" si="10"/>
        <v>500</v>
      </c>
      <c r="BZ11" s="15">
        <f t="shared" si="18"/>
        <v>25</v>
      </c>
      <c r="CA11" s="11">
        <f t="shared" si="19"/>
        <v>50</v>
      </c>
      <c r="CB11" s="11">
        <f t="shared" si="20"/>
        <v>50</v>
      </c>
      <c r="CC11" s="11">
        <f t="shared" si="21"/>
        <v>50</v>
      </c>
      <c r="CD11" s="11">
        <f t="shared" si="22"/>
        <v>50</v>
      </c>
      <c r="CE11" s="11">
        <f t="shared" si="23"/>
        <v>25</v>
      </c>
      <c r="CF11" s="11">
        <f t="shared" si="24"/>
        <v>25</v>
      </c>
      <c r="CG11" s="11">
        <f t="shared" si="25"/>
        <v>50</v>
      </c>
      <c r="CH11" s="11">
        <f t="shared" si="26"/>
        <v>50</v>
      </c>
      <c r="CI11" s="11">
        <f t="shared" si="27"/>
        <v>50</v>
      </c>
      <c r="CJ11" s="11">
        <f t="shared" si="28"/>
        <v>50</v>
      </c>
      <c r="CK11" s="294">
        <f t="shared" si="29"/>
        <v>25</v>
      </c>
      <c r="CL11" s="204">
        <f t="shared" si="15"/>
        <v>500</v>
      </c>
      <c r="CM11" s="11"/>
      <c r="CN11" s="11"/>
      <c r="CO11" s="11"/>
      <c r="CP11" s="11"/>
      <c r="CQ11" s="11"/>
      <c r="CR11" s="11"/>
      <c r="CS11" s="11"/>
      <c r="CT11" s="11"/>
      <c r="CU11" s="11"/>
      <c r="CV11" s="11"/>
      <c r="CW11" s="11"/>
      <c r="CX11" s="11"/>
      <c r="CY11" s="26">
        <f t="shared" si="11"/>
        <v>0</v>
      </c>
      <c r="CZ11" s="15"/>
      <c r="DA11" s="11"/>
      <c r="DB11" s="11"/>
      <c r="DC11" s="11"/>
      <c r="DD11" s="11"/>
      <c r="DE11" s="11"/>
      <c r="DF11" s="11"/>
      <c r="DG11" s="11"/>
      <c r="DH11" s="11"/>
      <c r="DI11" s="11"/>
      <c r="DJ11" s="11"/>
      <c r="DK11" s="11"/>
      <c r="DL11" s="26">
        <f t="shared" si="12"/>
        <v>0</v>
      </c>
    </row>
    <row r="12" spans="1:116" ht="13.8" thickBot="1">
      <c r="A12" s="47"/>
      <c r="B12" s="49" t="s">
        <v>580</v>
      </c>
      <c r="C12" s="4" t="s">
        <v>2032</v>
      </c>
      <c r="D12" s="4" t="s">
        <v>2033</v>
      </c>
      <c r="E12" s="8" t="s">
        <v>126</v>
      </c>
      <c r="F12" s="4" t="s">
        <v>1338</v>
      </c>
      <c r="G12" s="527" t="s">
        <v>127</v>
      </c>
      <c r="H12" s="259">
        <v>2000</v>
      </c>
      <c r="I12" s="259"/>
      <c r="J12" s="259"/>
      <c r="K12" s="259"/>
      <c r="L12" s="259"/>
      <c r="M12" s="259"/>
      <c r="N12" s="259"/>
      <c r="O12" s="259"/>
      <c r="P12" s="259"/>
      <c r="Q12" s="799">
        <f t="shared" si="2"/>
        <v>2000</v>
      </c>
      <c r="R12" s="308"/>
      <c r="S12" s="259"/>
      <c r="T12" s="259">
        <v>2000</v>
      </c>
      <c r="U12" s="259"/>
      <c r="V12" s="259"/>
      <c r="W12" s="259"/>
      <c r="X12" s="259"/>
      <c r="Y12" s="259"/>
      <c r="Z12" s="797">
        <f t="shared" si="0"/>
        <v>2000</v>
      </c>
      <c r="AA12" s="259">
        <v>500</v>
      </c>
      <c r="AB12" s="259">
        <v>1500</v>
      </c>
      <c r="AC12" s="259"/>
      <c r="AD12" s="259"/>
      <c r="AE12" s="259"/>
      <c r="AF12" s="259"/>
      <c r="AG12" s="797">
        <f t="shared" si="3"/>
        <v>0</v>
      </c>
      <c r="AH12" s="259"/>
      <c r="AI12" s="259">
        <v>500</v>
      </c>
      <c r="AJ12" s="11"/>
      <c r="AK12" s="11"/>
      <c r="AL12" s="49">
        <f t="shared" si="4"/>
        <v>0</v>
      </c>
      <c r="AM12" s="11"/>
      <c r="AN12" s="11"/>
      <c r="AO12" s="11"/>
      <c r="AP12" s="11"/>
      <c r="AQ12" s="11"/>
      <c r="AR12" s="49">
        <f t="shared" si="5"/>
        <v>0</v>
      </c>
      <c r="AS12" s="800">
        <f>$AB$12/9</f>
        <v>166.66666666666666</v>
      </c>
      <c r="AT12" s="693">
        <f t="shared" ref="AT12:BA12" si="34">$AB$12/9</f>
        <v>166.66666666666666</v>
      </c>
      <c r="AU12" s="693">
        <f t="shared" si="34"/>
        <v>166.66666666666666</v>
      </c>
      <c r="AV12" s="693">
        <f t="shared" si="34"/>
        <v>166.66666666666666</v>
      </c>
      <c r="AW12" s="693">
        <f t="shared" si="34"/>
        <v>166.66666666666666</v>
      </c>
      <c r="AX12" s="693">
        <f t="shared" si="34"/>
        <v>166.66666666666666</v>
      </c>
      <c r="AY12" s="693">
        <f t="shared" si="34"/>
        <v>166.66666666666666</v>
      </c>
      <c r="AZ12" s="809">
        <f t="shared" si="34"/>
        <v>166.66666666666666</v>
      </c>
      <c r="BA12" s="693">
        <f t="shared" si="34"/>
        <v>166.66666666666666</v>
      </c>
      <c r="BB12" s="693"/>
      <c r="BC12" s="49">
        <f t="shared" si="6"/>
        <v>0</v>
      </c>
      <c r="BD12" s="11"/>
      <c r="BE12" s="11"/>
      <c r="BF12" s="11"/>
      <c r="BG12" s="11"/>
      <c r="BH12" s="11"/>
      <c r="BI12" s="11"/>
      <c r="BJ12" s="11"/>
      <c r="BK12" s="49">
        <f t="shared" si="7"/>
        <v>0</v>
      </c>
      <c r="BL12" s="11"/>
      <c r="BM12" s="11"/>
      <c r="BN12" s="11"/>
      <c r="BO12" s="11"/>
      <c r="BP12" s="11"/>
      <c r="BQ12" s="49">
        <f t="shared" si="8"/>
        <v>0</v>
      </c>
      <c r="BR12" s="11"/>
      <c r="BS12" s="11"/>
      <c r="BT12" s="11"/>
      <c r="BU12" s="11"/>
      <c r="BV12" s="11"/>
      <c r="BW12" s="11"/>
      <c r="BX12" s="47">
        <f t="shared" si="9"/>
        <v>0</v>
      </c>
      <c r="BY12" s="49">
        <f t="shared" si="10"/>
        <v>2000.0000000000002</v>
      </c>
      <c r="BZ12" s="15">
        <f t="shared" si="18"/>
        <v>100.00000000000001</v>
      </c>
      <c r="CA12" s="11">
        <f t="shared" si="19"/>
        <v>200.00000000000003</v>
      </c>
      <c r="CB12" s="11">
        <f t="shared" si="20"/>
        <v>200.00000000000003</v>
      </c>
      <c r="CC12" s="11">
        <f t="shared" si="21"/>
        <v>200.00000000000003</v>
      </c>
      <c r="CD12" s="11">
        <f t="shared" si="22"/>
        <v>200.00000000000003</v>
      </c>
      <c r="CE12" s="11">
        <f t="shared" si="23"/>
        <v>100.00000000000001</v>
      </c>
      <c r="CF12" s="11">
        <f t="shared" si="24"/>
        <v>100.00000000000001</v>
      </c>
      <c r="CG12" s="11">
        <f t="shared" si="25"/>
        <v>200.00000000000003</v>
      </c>
      <c r="CH12" s="11">
        <f t="shared" si="26"/>
        <v>200.00000000000003</v>
      </c>
      <c r="CI12" s="11">
        <f t="shared" si="27"/>
        <v>200.00000000000003</v>
      </c>
      <c r="CJ12" s="11">
        <f t="shared" si="28"/>
        <v>200.00000000000003</v>
      </c>
      <c r="CK12" s="294">
        <f t="shared" si="29"/>
        <v>100.00000000000001</v>
      </c>
      <c r="CL12" s="204">
        <f t="shared" si="15"/>
        <v>2000.0000000000002</v>
      </c>
      <c r="CM12" s="11"/>
      <c r="CN12" s="11"/>
      <c r="CO12" s="11"/>
      <c r="CP12" s="11"/>
      <c r="CQ12" s="11"/>
      <c r="CR12" s="11"/>
      <c r="CS12" s="11"/>
      <c r="CT12" s="11"/>
      <c r="CU12" s="11"/>
      <c r="CV12" s="11"/>
      <c r="CW12" s="11"/>
      <c r="CX12" s="11"/>
      <c r="CY12" s="26">
        <f t="shared" si="11"/>
        <v>0</v>
      </c>
      <c r="CZ12" s="15"/>
      <c r="DA12" s="11"/>
      <c r="DB12" s="11"/>
      <c r="DC12" s="11"/>
      <c r="DD12" s="11"/>
      <c r="DE12" s="11"/>
      <c r="DF12" s="11"/>
      <c r="DG12" s="11"/>
      <c r="DH12" s="11"/>
      <c r="DI12" s="11"/>
      <c r="DJ12" s="11"/>
      <c r="DK12" s="11"/>
      <c r="DL12" s="26">
        <f t="shared" si="12"/>
        <v>0</v>
      </c>
    </row>
    <row r="13" spans="1:116" ht="13.8" thickBot="1">
      <c r="A13" s="47"/>
      <c r="B13" s="49"/>
      <c r="C13" s="4" t="s">
        <v>2032</v>
      </c>
      <c r="D13" s="4" t="s">
        <v>2033</v>
      </c>
      <c r="E13" s="617" t="s">
        <v>128</v>
      </c>
      <c r="F13" s="4" t="s">
        <v>1338</v>
      </c>
      <c r="G13" s="527" t="s">
        <v>127</v>
      </c>
      <c r="H13" s="801">
        <v>2000</v>
      </c>
      <c r="I13" s="259"/>
      <c r="J13" s="259"/>
      <c r="K13" s="259"/>
      <c r="L13" s="259"/>
      <c r="M13" s="259"/>
      <c r="N13" s="259"/>
      <c r="O13" s="259"/>
      <c r="P13" s="259"/>
      <c r="Q13" s="799">
        <f t="shared" si="2"/>
        <v>2000</v>
      </c>
      <c r="R13" s="308"/>
      <c r="S13" s="259"/>
      <c r="T13" s="259">
        <v>2000</v>
      </c>
      <c r="U13" s="259"/>
      <c r="V13" s="259"/>
      <c r="W13" s="259"/>
      <c r="X13" s="259"/>
      <c r="Y13" s="259"/>
      <c r="Z13" s="797">
        <f t="shared" si="0"/>
        <v>2000</v>
      </c>
      <c r="AA13" s="802">
        <v>500</v>
      </c>
      <c r="AB13" s="259">
        <v>1500</v>
      </c>
      <c r="AC13" s="259"/>
      <c r="AD13" s="259"/>
      <c r="AE13" s="259"/>
      <c r="AF13" s="259"/>
      <c r="AG13" s="797">
        <f t="shared" si="3"/>
        <v>0</v>
      </c>
      <c r="AH13" s="259"/>
      <c r="AI13" s="259">
        <v>500</v>
      </c>
      <c r="AJ13" s="11"/>
      <c r="AK13" s="11"/>
      <c r="AL13" s="49">
        <f t="shared" si="4"/>
        <v>0</v>
      </c>
      <c r="AM13" s="11"/>
      <c r="AN13" s="11"/>
      <c r="AO13" s="11"/>
      <c r="AP13" s="11"/>
      <c r="AQ13" s="11"/>
      <c r="AR13" s="49"/>
      <c r="AS13" s="800">
        <f>$AB$13/9</f>
        <v>166.66666666666666</v>
      </c>
      <c r="AT13" s="693">
        <f t="shared" ref="AT13:BA13" si="35">$AB$13/9</f>
        <v>166.66666666666666</v>
      </c>
      <c r="AU13" s="693">
        <f t="shared" si="35"/>
        <v>166.66666666666666</v>
      </c>
      <c r="AV13" s="693">
        <f t="shared" si="35"/>
        <v>166.66666666666666</v>
      </c>
      <c r="AW13" s="693">
        <f t="shared" si="35"/>
        <v>166.66666666666666</v>
      </c>
      <c r="AX13" s="693">
        <f t="shared" si="35"/>
        <v>166.66666666666666</v>
      </c>
      <c r="AY13" s="693">
        <f t="shared" si="35"/>
        <v>166.66666666666666</v>
      </c>
      <c r="AZ13" s="809">
        <f t="shared" si="35"/>
        <v>166.66666666666666</v>
      </c>
      <c r="BA13" s="693">
        <f t="shared" si="35"/>
        <v>166.66666666666666</v>
      </c>
      <c r="BB13" s="693"/>
      <c r="BC13" s="49">
        <f t="shared" si="6"/>
        <v>0</v>
      </c>
      <c r="BD13" s="11"/>
      <c r="BE13" s="11"/>
      <c r="BF13" s="11"/>
      <c r="BG13" s="11"/>
      <c r="BH13" s="11"/>
      <c r="BI13" s="11"/>
      <c r="BJ13" s="11"/>
      <c r="BK13" s="49"/>
      <c r="BL13" s="11"/>
      <c r="BM13" s="11"/>
      <c r="BN13" s="11"/>
      <c r="BO13" s="11"/>
      <c r="BP13" s="11"/>
      <c r="BQ13" s="49"/>
      <c r="BR13" s="11"/>
      <c r="BS13" s="11"/>
      <c r="BT13" s="11"/>
      <c r="BU13" s="11"/>
      <c r="BV13" s="11"/>
      <c r="BW13" s="11"/>
      <c r="BX13" s="47"/>
      <c r="BY13" s="49">
        <f t="shared" si="10"/>
        <v>2000.0000000000002</v>
      </c>
      <c r="BZ13" s="15">
        <f t="shared" si="18"/>
        <v>100.00000000000001</v>
      </c>
      <c r="CA13" s="11">
        <f t="shared" si="19"/>
        <v>200.00000000000003</v>
      </c>
      <c r="CB13" s="11">
        <f t="shared" si="20"/>
        <v>200.00000000000003</v>
      </c>
      <c r="CC13" s="11">
        <f t="shared" si="21"/>
        <v>200.00000000000003</v>
      </c>
      <c r="CD13" s="11">
        <f t="shared" si="22"/>
        <v>200.00000000000003</v>
      </c>
      <c r="CE13" s="11">
        <f t="shared" si="23"/>
        <v>100.00000000000001</v>
      </c>
      <c r="CF13" s="11">
        <f t="shared" si="24"/>
        <v>100.00000000000001</v>
      </c>
      <c r="CG13" s="11">
        <f t="shared" si="25"/>
        <v>200.00000000000003</v>
      </c>
      <c r="CH13" s="11">
        <f t="shared" si="26"/>
        <v>200.00000000000003</v>
      </c>
      <c r="CI13" s="11">
        <f t="shared" si="27"/>
        <v>200.00000000000003</v>
      </c>
      <c r="CJ13" s="11">
        <f t="shared" si="28"/>
        <v>200.00000000000003</v>
      </c>
      <c r="CK13" s="294">
        <f t="shared" si="29"/>
        <v>100.00000000000001</v>
      </c>
      <c r="CL13" s="204">
        <f t="shared" si="15"/>
        <v>2000.0000000000002</v>
      </c>
      <c r="CM13" s="11"/>
      <c r="CN13" s="11"/>
      <c r="CO13" s="11"/>
      <c r="CP13" s="11"/>
      <c r="CQ13" s="11"/>
      <c r="CR13" s="11"/>
      <c r="CS13" s="11"/>
      <c r="CT13" s="11"/>
      <c r="CU13" s="11"/>
      <c r="CV13" s="11"/>
      <c r="CW13" s="11"/>
      <c r="CX13" s="11"/>
      <c r="CY13" s="26"/>
      <c r="CZ13" s="15"/>
      <c r="DA13" s="11"/>
      <c r="DB13" s="11"/>
      <c r="DC13" s="11"/>
      <c r="DD13" s="11"/>
      <c r="DE13" s="11"/>
      <c r="DF13" s="11"/>
      <c r="DG13" s="11"/>
      <c r="DH13" s="11"/>
      <c r="DI13" s="11"/>
      <c r="DJ13" s="11"/>
      <c r="DK13" s="11"/>
      <c r="DL13" s="26"/>
    </row>
    <row r="14" spans="1:116" ht="13.8" thickBot="1">
      <c r="A14" s="47"/>
      <c r="B14" s="49" t="s">
        <v>124</v>
      </c>
      <c r="C14" s="4" t="s">
        <v>2032</v>
      </c>
      <c r="D14" s="4" t="s">
        <v>2033</v>
      </c>
      <c r="E14" s="4" t="s">
        <v>2041</v>
      </c>
      <c r="F14" s="4" t="s">
        <v>1338</v>
      </c>
      <c r="G14" s="301" t="s">
        <v>121</v>
      </c>
      <c r="H14" s="259">
        <f>5590-747</f>
        <v>4843</v>
      </c>
      <c r="I14" s="259"/>
      <c r="J14" s="259">
        <v>675</v>
      </c>
      <c r="K14" s="259"/>
      <c r="L14" s="259"/>
      <c r="M14" s="259"/>
      <c r="N14" s="259"/>
      <c r="O14" s="259"/>
      <c r="P14" s="259"/>
      <c r="Q14" s="799">
        <f t="shared" si="2"/>
        <v>5518</v>
      </c>
      <c r="R14" s="308"/>
      <c r="S14" s="259"/>
      <c r="T14" s="259">
        <f>Q14</f>
        <v>5518</v>
      </c>
      <c r="U14" s="259"/>
      <c r="V14" s="259"/>
      <c r="W14" s="259"/>
      <c r="X14" s="259"/>
      <c r="Y14" s="259"/>
      <c r="Z14" s="797">
        <f t="shared" si="0"/>
        <v>5518</v>
      </c>
      <c r="AA14" s="259">
        <f>5890-747</f>
        <v>5143</v>
      </c>
      <c r="AB14" s="259">
        <v>375</v>
      </c>
      <c r="AC14" s="259"/>
      <c r="AD14" s="259"/>
      <c r="AE14" s="259"/>
      <c r="AF14" s="259"/>
      <c r="AG14" s="797">
        <f t="shared" si="3"/>
        <v>0</v>
      </c>
      <c r="AH14" s="259"/>
      <c r="AI14" s="259">
        <f>5890-747</f>
        <v>5143</v>
      </c>
      <c r="AJ14" s="11"/>
      <c r="AK14" s="11"/>
      <c r="AL14" s="49">
        <f t="shared" si="4"/>
        <v>0</v>
      </c>
      <c r="AM14" s="11"/>
      <c r="AN14" s="11"/>
      <c r="AO14" s="11"/>
      <c r="AP14" s="11"/>
      <c r="AQ14" s="11"/>
      <c r="AR14" s="49">
        <f t="shared" si="5"/>
        <v>0</v>
      </c>
      <c r="AS14" s="800">
        <f>$AB$14/9</f>
        <v>41.666666666666664</v>
      </c>
      <c r="AT14" s="693">
        <f t="shared" ref="AT14:BA14" si="36">$AB$14/9</f>
        <v>41.666666666666664</v>
      </c>
      <c r="AU14" s="693">
        <f t="shared" si="36"/>
        <v>41.666666666666664</v>
      </c>
      <c r="AV14" s="693">
        <f t="shared" si="36"/>
        <v>41.666666666666664</v>
      </c>
      <c r="AW14" s="693">
        <f t="shared" si="36"/>
        <v>41.666666666666664</v>
      </c>
      <c r="AX14" s="693">
        <f t="shared" si="36"/>
        <v>41.666666666666664</v>
      </c>
      <c r="AY14" s="693">
        <f t="shared" si="36"/>
        <v>41.666666666666664</v>
      </c>
      <c r="AZ14" s="809">
        <f t="shared" si="36"/>
        <v>41.666666666666664</v>
      </c>
      <c r="BA14" s="693">
        <f t="shared" si="36"/>
        <v>41.666666666666664</v>
      </c>
      <c r="BB14" s="693"/>
      <c r="BC14" s="49">
        <f t="shared" si="6"/>
        <v>0</v>
      </c>
      <c r="BD14" s="11"/>
      <c r="BE14" s="11"/>
      <c r="BF14" s="11"/>
      <c r="BG14" s="11"/>
      <c r="BH14" s="11"/>
      <c r="BI14" s="11"/>
      <c r="BJ14" s="11"/>
      <c r="BK14" s="49">
        <f t="shared" si="7"/>
        <v>0</v>
      </c>
      <c r="BL14" s="11"/>
      <c r="BM14" s="11"/>
      <c r="BN14" s="11"/>
      <c r="BO14" s="11"/>
      <c r="BP14" s="11"/>
      <c r="BQ14" s="49">
        <f t="shared" si="8"/>
        <v>0</v>
      </c>
      <c r="BR14" s="11"/>
      <c r="BS14" s="11"/>
      <c r="BT14" s="11"/>
      <c r="BU14" s="11"/>
      <c r="BV14" s="11"/>
      <c r="BW14" s="11"/>
      <c r="BX14" s="47">
        <f t="shared" si="9"/>
        <v>0</v>
      </c>
      <c r="BY14" s="49">
        <f t="shared" si="10"/>
        <v>5518.0000000000027</v>
      </c>
      <c r="BZ14" s="15">
        <f t="shared" si="18"/>
        <v>275.90000000000015</v>
      </c>
      <c r="CA14" s="11">
        <f t="shared" si="19"/>
        <v>551.8000000000003</v>
      </c>
      <c r="CB14" s="11">
        <f t="shared" si="20"/>
        <v>551.8000000000003</v>
      </c>
      <c r="CC14" s="11">
        <f t="shared" si="21"/>
        <v>551.8000000000003</v>
      </c>
      <c r="CD14" s="11">
        <f t="shared" si="22"/>
        <v>551.8000000000003</v>
      </c>
      <c r="CE14" s="11">
        <f t="shared" si="23"/>
        <v>275.90000000000015</v>
      </c>
      <c r="CF14" s="11">
        <f t="shared" si="24"/>
        <v>275.90000000000015</v>
      </c>
      <c r="CG14" s="11">
        <f t="shared" si="25"/>
        <v>551.8000000000003</v>
      </c>
      <c r="CH14" s="11">
        <f t="shared" si="26"/>
        <v>551.8000000000003</v>
      </c>
      <c r="CI14" s="11">
        <f t="shared" si="27"/>
        <v>551.8000000000003</v>
      </c>
      <c r="CJ14" s="11">
        <f t="shared" si="28"/>
        <v>551.8000000000003</v>
      </c>
      <c r="CK14" s="294">
        <f t="shared" si="29"/>
        <v>275.90000000000015</v>
      </c>
      <c r="CL14" s="204">
        <f t="shared" si="15"/>
        <v>5518.0000000000027</v>
      </c>
      <c r="CM14" s="11"/>
      <c r="CN14" s="11"/>
      <c r="CO14" s="11"/>
      <c r="CP14" s="11"/>
      <c r="CQ14" s="11"/>
      <c r="CR14" s="11"/>
      <c r="CS14" s="11"/>
      <c r="CT14" s="11"/>
      <c r="CU14" s="11"/>
      <c r="CV14" s="11"/>
      <c r="CW14" s="11"/>
      <c r="CX14" s="11"/>
      <c r="CY14" s="26">
        <f t="shared" si="11"/>
        <v>0</v>
      </c>
      <c r="CZ14" s="15"/>
      <c r="DA14" s="11"/>
      <c r="DB14" s="11"/>
      <c r="DC14" s="11"/>
      <c r="DD14" s="11"/>
      <c r="DE14" s="11"/>
      <c r="DF14" s="11"/>
      <c r="DG14" s="11"/>
      <c r="DH14" s="11"/>
      <c r="DI14" s="11"/>
      <c r="DJ14" s="11"/>
      <c r="DK14" s="11"/>
      <c r="DL14" s="26">
        <f t="shared" si="12"/>
        <v>0</v>
      </c>
    </row>
    <row r="15" spans="1:116">
      <c r="A15" s="47"/>
      <c r="B15" s="49"/>
      <c r="C15" s="4" t="s">
        <v>2032</v>
      </c>
      <c r="D15" s="4" t="s">
        <v>2033</v>
      </c>
      <c r="E15" s="526" t="s">
        <v>129</v>
      </c>
      <c r="F15" s="4" t="s">
        <v>1338</v>
      </c>
      <c r="G15" s="301" t="s">
        <v>121</v>
      </c>
      <c r="H15" s="801">
        <f>1318-580</f>
        <v>738</v>
      </c>
      <c r="I15" s="259"/>
      <c r="J15" s="259"/>
      <c r="K15" s="259"/>
      <c r="L15" s="259"/>
      <c r="M15" s="259"/>
      <c r="N15" s="259"/>
      <c r="O15" s="259"/>
      <c r="P15" s="259"/>
      <c r="Q15" s="799">
        <f t="shared" si="2"/>
        <v>738</v>
      </c>
      <c r="R15" s="308"/>
      <c r="S15" s="259"/>
      <c r="T15" s="511">
        <f>Q15</f>
        <v>738</v>
      </c>
      <c r="U15" s="259"/>
      <c r="V15" s="259"/>
      <c r="W15" s="259"/>
      <c r="X15" s="259"/>
      <c r="Y15" s="259"/>
      <c r="Z15" s="797">
        <f t="shared" si="0"/>
        <v>738</v>
      </c>
      <c r="AA15" s="802">
        <f>1318-580</f>
        <v>738</v>
      </c>
      <c r="AB15" s="259"/>
      <c r="AC15" s="259"/>
      <c r="AD15" s="259"/>
      <c r="AE15" s="259"/>
      <c r="AF15" s="259"/>
      <c r="AG15" s="797">
        <f t="shared" si="3"/>
        <v>0</v>
      </c>
      <c r="AH15" s="259"/>
      <c r="AI15" s="511">
        <f>1318-580</f>
        <v>738</v>
      </c>
      <c r="AJ15" s="11"/>
      <c r="AK15" s="11"/>
      <c r="AL15" s="49">
        <f t="shared" si="4"/>
        <v>0</v>
      </c>
      <c r="AM15" s="11"/>
      <c r="AN15" s="11"/>
      <c r="AO15" s="11"/>
      <c r="AP15" s="11"/>
      <c r="AQ15" s="11"/>
      <c r="AR15" s="49"/>
      <c r="AS15" s="15">
        <f>AB15</f>
        <v>0</v>
      </c>
      <c r="AT15" s="11"/>
      <c r="AU15" s="11"/>
      <c r="AV15" s="11"/>
      <c r="AW15" s="11"/>
      <c r="AX15" s="11"/>
      <c r="AY15" s="11"/>
      <c r="AZ15" s="11"/>
      <c r="BA15" s="11"/>
      <c r="BB15" s="11"/>
      <c r="BC15" s="49">
        <f t="shared" si="6"/>
        <v>0</v>
      </c>
      <c r="BD15" s="11"/>
      <c r="BE15" s="11"/>
      <c r="BF15" s="11"/>
      <c r="BG15" s="11"/>
      <c r="BH15" s="11"/>
      <c r="BI15" s="11"/>
      <c r="BJ15" s="11"/>
      <c r="BK15" s="49"/>
      <c r="BL15" s="11"/>
      <c r="BM15" s="11"/>
      <c r="BN15" s="11"/>
      <c r="BO15" s="11"/>
      <c r="BP15" s="11"/>
      <c r="BQ15" s="49"/>
      <c r="BR15" s="11"/>
      <c r="BS15" s="11"/>
      <c r="BT15" s="11"/>
      <c r="BU15" s="11"/>
      <c r="BV15" s="11"/>
      <c r="BW15" s="11"/>
      <c r="BX15" s="47"/>
      <c r="BY15" s="49">
        <f t="shared" si="10"/>
        <v>738</v>
      </c>
      <c r="BZ15" s="15">
        <f t="shared" si="18"/>
        <v>36.9</v>
      </c>
      <c r="CA15" s="11">
        <f t="shared" si="19"/>
        <v>73.8</v>
      </c>
      <c r="CB15" s="11">
        <f t="shared" si="20"/>
        <v>73.8</v>
      </c>
      <c r="CC15" s="11">
        <f t="shared" si="21"/>
        <v>73.8</v>
      </c>
      <c r="CD15" s="11">
        <f t="shared" si="22"/>
        <v>73.8</v>
      </c>
      <c r="CE15" s="11">
        <f t="shared" si="23"/>
        <v>36.9</v>
      </c>
      <c r="CF15" s="11">
        <f t="shared" si="24"/>
        <v>36.9</v>
      </c>
      <c r="CG15" s="11">
        <f t="shared" si="25"/>
        <v>73.8</v>
      </c>
      <c r="CH15" s="11">
        <f t="shared" si="26"/>
        <v>73.8</v>
      </c>
      <c r="CI15" s="11">
        <f t="shared" si="27"/>
        <v>73.8</v>
      </c>
      <c r="CJ15" s="11">
        <f t="shared" si="28"/>
        <v>73.8</v>
      </c>
      <c r="CK15" s="294">
        <f t="shared" si="29"/>
        <v>36.9</v>
      </c>
      <c r="CL15" s="204">
        <f t="shared" si="15"/>
        <v>737.99999999999989</v>
      </c>
      <c r="CM15" s="11"/>
      <c r="CN15" s="11"/>
      <c r="CO15" s="11"/>
      <c r="CP15" s="11"/>
      <c r="CQ15" s="11"/>
      <c r="CR15" s="11"/>
      <c r="CS15" s="11"/>
      <c r="CT15" s="11"/>
      <c r="CU15" s="11"/>
      <c r="CV15" s="11"/>
      <c r="CW15" s="11"/>
      <c r="CX15" s="11"/>
      <c r="CY15" s="26"/>
      <c r="CZ15" s="15"/>
      <c r="DA15" s="11"/>
      <c r="DB15" s="11"/>
      <c r="DC15" s="11"/>
      <c r="DD15" s="11"/>
      <c r="DE15" s="11"/>
      <c r="DF15" s="11"/>
      <c r="DG15" s="11"/>
      <c r="DH15" s="11"/>
      <c r="DI15" s="11"/>
      <c r="DJ15" s="11"/>
      <c r="DK15" s="11"/>
      <c r="DL15" s="26"/>
    </row>
    <row r="16" spans="1:116">
      <c r="A16" s="47"/>
      <c r="B16" s="49"/>
      <c r="C16" s="13"/>
      <c r="D16" s="13"/>
      <c r="E16" s="13"/>
      <c r="F16" s="13"/>
      <c r="G16" s="302"/>
      <c r="H16" s="259"/>
      <c r="I16" s="259"/>
      <c r="J16" s="259"/>
      <c r="K16" s="259"/>
      <c r="L16" s="259"/>
      <c r="M16" s="259"/>
      <c r="N16" s="259"/>
      <c r="O16" s="259"/>
      <c r="P16" s="259"/>
      <c r="Q16" s="799">
        <f>SUM(H16:P16)</f>
        <v>0</v>
      </c>
      <c r="R16" s="308"/>
      <c r="S16" s="259"/>
      <c r="T16" s="259"/>
      <c r="U16" s="259"/>
      <c r="V16" s="259"/>
      <c r="W16" s="259"/>
      <c r="X16" s="259"/>
      <c r="Y16" s="259"/>
      <c r="Z16" s="797">
        <f>SUM(R16:Y16)</f>
        <v>0</v>
      </c>
      <c r="AA16" s="259"/>
      <c r="AB16" s="259"/>
      <c r="AC16" s="259"/>
      <c r="AD16" s="259"/>
      <c r="AE16" s="259"/>
      <c r="AF16" s="259"/>
      <c r="AG16" s="797">
        <f t="shared" si="3"/>
        <v>0</v>
      </c>
      <c r="AH16" s="259"/>
      <c r="AI16" s="259"/>
      <c r="AJ16" s="11"/>
      <c r="AK16" s="11"/>
      <c r="AL16" s="49">
        <f t="shared" si="4"/>
        <v>0</v>
      </c>
      <c r="AM16" s="11"/>
      <c r="AN16" s="11"/>
      <c r="AO16" s="11"/>
      <c r="AP16" s="11"/>
      <c r="AQ16" s="11"/>
      <c r="AR16" s="49">
        <f t="shared" si="5"/>
        <v>0</v>
      </c>
      <c r="AS16" s="15">
        <f>AB16</f>
        <v>0</v>
      </c>
      <c r="AT16" s="11"/>
      <c r="AU16" s="11"/>
      <c r="AV16" s="11"/>
      <c r="AW16" s="11"/>
      <c r="AX16" s="11"/>
      <c r="AY16" s="11"/>
      <c r="AZ16" s="11"/>
      <c r="BA16" s="11"/>
      <c r="BB16" s="11"/>
      <c r="BC16" s="49">
        <f t="shared" si="6"/>
        <v>0</v>
      </c>
      <c r="BD16" s="11"/>
      <c r="BE16" s="11"/>
      <c r="BF16" s="11"/>
      <c r="BG16" s="11"/>
      <c r="BH16" s="11"/>
      <c r="BI16" s="11"/>
      <c r="BJ16" s="11"/>
      <c r="BK16" s="49">
        <f t="shared" si="7"/>
        <v>0</v>
      </c>
      <c r="BL16" s="11"/>
      <c r="BM16" s="11"/>
      <c r="BN16" s="11"/>
      <c r="BO16" s="11"/>
      <c r="BP16" s="11"/>
      <c r="BQ16" s="49">
        <f t="shared" si="8"/>
        <v>0</v>
      </c>
      <c r="BR16" s="11"/>
      <c r="BS16" s="11"/>
      <c r="BT16" s="11"/>
      <c r="BU16" s="11"/>
      <c r="BV16" s="11"/>
      <c r="BW16" s="11"/>
      <c r="BX16" s="47">
        <f t="shared" si="9"/>
        <v>0</v>
      </c>
      <c r="BY16" s="49">
        <f t="shared" si="10"/>
        <v>0</v>
      </c>
      <c r="BZ16" s="15">
        <f t="shared" si="18"/>
        <v>0</v>
      </c>
      <c r="CA16" s="11">
        <f t="shared" si="19"/>
        <v>0</v>
      </c>
      <c r="CB16" s="11">
        <f t="shared" si="20"/>
        <v>0</v>
      </c>
      <c r="CC16" s="11">
        <f t="shared" si="21"/>
        <v>0</v>
      </c>
      <c r="CD16" s="11">
        <f t="shared" si="22"/>
        <v>0</v>
      </c>
      <c r="CE16" s="11">
        <f t="shared" si="23"/>
        <v>0</v>
      </c>
      <c r="CF16" s="11">
        <f t="shared" si="24"/>
        <v>0</v>
      </c>
      <c r="CG16" s="11">
        <f t="shared" si="25"/>
        <v>0</v>
      </c>
      <c r="CH16" s="11">
        <f t="shared" si="26"/>
        <v>0</v>
      </c>
      <c r="CI16" s="11">
        <f t="shared" si="27"/>
        <v>0</v>
      </c>
      <c r="CJ16" s="11">
        <f t="shared" si="28"/>
        <v>0</v>
      </c>
      <c r="CK16" s="294">
        <f t="shared" si="29"/>
        <v>0</v>
      </c>
      <c r="CL16" s="204">
        <f t="shared" si="15"/>
        <v>0</v>
      </c>
      <c r="CM16" s="11"/>
      <c r="CN16" s="11"/>
      <c r="CO16" s="11"/>
      <c r="CP16" s="11"/>
      <c r="CQ16" s="11"/>
      <c r="CR16" s="11"/>
      <c r="CS16" s="11"/>
      <c r="CT16" s="11"/>
      <c r="CU16" s="11"/>
      <c r="CV16" s="11"/>
      <c r="CW16" s="11"/>
      <c r="CX16" s="11"/>
      <c r="CY16" s="26">
        <f t="shared" si="11"/>
        <v>0</v>
      </c>
      <c r="CZ16" s="15"/>
      <c r="DA16" s="11"/>
      <c r="DB16" s="11"/>
      <c r="DC16" s="11"/>
      <c r="DD16" s="11"/>
      <c r="DE16" s="11"/>
      <c r="DF16" s="11"/>
      <c r="DG16" s="11"/>
      <c r="DH16" s="11"/>
      <c r="DI16" s="11"/>
      <c r="DJ16" s="11"/>
      <c r="DK16" s="11"/>
      <c r="DL16" s="26">
        <f t="shared" si="12"/>
        <v>0</v>
      </c>
    </row>
    <row r="17" spans="1:116">
      <c r="A17" s="47"/>
      <c r="B17" s="49"/>
      <c r="C17" s="28" t="s">
        <v>347</v>
      </c>
      <c r="D17" s="28"/>
      <c r="E17" s="28"/>
      <c r="F17" s="28"/>
      <c r="G17" s="49"/>
      <c r="H17" s="803">
        <f>SUM(H3:H16)</f>
        <v>142989</v>
      </c>
      <c r="I17" s="803">
        <f t="shared" ref="I17:BT17" si="37">SUM(I3:I16)</f>
        <v>5352</v>
      </c>
      <c r="J17" s="803">
        <f t="shared" si="37"/>
        <v>4325</v>
      </c>
      <c r="K17" s="803">
        <f t="shared" si="37"/>
        <v>1350</v>
      </c>
      <c r="L17" s="803">
        <f t="shared" si="37"/>
        <v>0</v>
      </c>
      <c r="M17" s="803">
        <f t="shared" si="37"/>
        <v>0</v>
      </c>
      <c r="N17" s="803">
        <f t="shared" si="37"/>
        <v>0</v>
      </c>
      <c r="O17" s="803">
        <f t="shared" si="37"/>
        <v>0</v>
      </c>
      <c r="P17" s="803">
        <f t="shared" si="37"/>
        <v>0</v>
      </c>
      <c r="Q17" s="799">
        <f t="shared" si="37"/>
        <v>154016</v>
      </c>
      <c r="R17" s="804">
        <f t="shared" si="37"/>
        <v>0</v>
      </c>
      <c r="S17" s="803">
        <f t="shared" si="37"/>
        <v>0</v>
      </c>
      <c r="T17" s="803">
        <f t="shared" si="37"/>
        <v>154016</v>
      </c>
      <c r="U17" s="803">
        <f t="shared" si="37"/>
        <v>0</v>
      </c>
      <c r="V17" s="803">
        <f t="shared" si="37"/>
        <v>0</v>
      </c>
      <c r="W17" s="803">
        <f t="shared" si="37"/>
        <v>0</v>
      </c>
      <c r="X17" s="803">
        <f t="shared" si="37"/>
        <v>0</v>
      </c>
      <c r="Y17" s="803">
        <f t="shared" si="37"/>
        <v>0</v>
      </c>
      <c r="Z17" s="797">
        <f t="shared" si="37"/>
        <v>154016</v>
      </c>
      <c r="AA17" s="803">
        <f t="shared" si="37"/>
        <v>14781</v>
      </c>
      <c r="AB17" s="803">
        <f t="shared" si="37"/>
        <v>132533</v>
      </c>
      <c r="AC17" s="803">
        <f t="shared" si="37"/>
        <v>0</v>
      </c>
      <c r="AD17" s="803">
        <f t="shared" si="37"/>
        <v>0</v>
      </c>
      <c r="AE17" s="803">
        <f t="shared" si="37"/>
        <v>0</v>
      </c>
      <c r="AF17" s="803">
        <f t="shared" si="37"/>
        <v>6702</v>
      </c>
      <c r="AG17" s="797">
        <f t="shared" si="3"/>
        <v>0</v>
      </c>
      <c r="AH17" s="803">
        <f t="shared" si="37"/>
        <v>1000</v>
      </c>
      <c r="AI17" s="803">
        <f t="shared" si="37"/>
        <v>13781</v>
      </c>
      <c r="AJ17" s="28">
        <f t="shared" si="37"/>
        <v>0</v>
      </c>
      <c r="AK17" s="28">
        <f t="shared" si="37"/>
        <v>0</v>
      </c>
      <c r="AL17" s="49">
        <f t="shared" si="4"/>
        <v>0</v>
      </c>
      <c r="AM17" s="28">
        <f t="shared" si="37"/>
        <v>0</v>
      </c>
      <c r="AN17" s="28">
        <f t="shared" si="37"/>
        <v>0</v>
      </c>
      <c r="AO17" s="28">
        <f t="shared" si="37"/>
        <v>0</v>
      </c>
      <c r="AP17" s="28">
        <f t="shared" si="37"/>
        <v>0</v>
      </c>
      <c r="AQ17" s="28">
        <f t="shared" si="37"/>
        <v>0</v>
      </c>
      <c r="AR17" s="49">
        <f t="shared" si="5"/>
        <v>0</v>
      </c>
      <c r="AS17" s="28">
        <f t="shared" si="37"/>
        <v>14692.444444444443</v>
      </c>
      <c r="AT17" s="28">
        <f t="shared" si="37"/>
        <v>14692.444444444443</v>
      </c>
      <c r="AU17" s="28">
        <f t="shared" si="37"/>
        <v>14692.444444444443</v>
      </c>
      <c r="AV17" s="28">
        <f t="shared" si="37"/>
        <v>14692.444444444443</v>
      </c>
      <c r="AW17" s="28">
        <f t="shared" si="37"/>
        <v>14692.444444444443</v>
      </c>
      <c r="AX17" s="28">
        <f t="shared" si="37"/>
        <v>14692.444444444443</v>
      </c>
      <c r="AY17" s="28">
        <f t="shared" si="37"/>
        <v>14693.444444444443</v>
      </c>
      <c r="AZ17" s="28">
        <f t="shared" si="37"/>
        <v>14692.444444444443</v>
      </c>
      <c r="BA17" s="28">
        <f t="shared" si="37"/>
        <v>14692.444444444443</v>
      </c>
      <c r="BB17" s="28">
        <f t="shared" si="37"/>
        <v>300</v>
      </c>
      <c r="BC17" s="49">
        <f t="shared" si="6"/>
        <v>0</v>
      </c>
      <c r="BD17" s="28">
        <f t="shared" si="37"/>
        <v>2700</v>
      </c>
      <c r="BE17" s="28">
        <f t="shared" si="37"/>
        <v>0</v>
      </c>
      <c r="BF17" s="28">
        <f t="shared" si="37"/>
        <v>0</v>
      </c>
      <c r="BG17" s="28">
        <f t="shared" si="37"/>
        <v>0</v>
      </c>
      <c r="BH17" s="28">
        <f t="shared" si="37"/>
        <v>1326</v>
      </c>
      <c r="BI17" s="28">
        <f t="shared" si="37"/>
        <v>1326</v>
      </c>
      <c r="BJ17" s="28">
        <f t="shared" si="37"/>
        <v>1350</v>
      </c>
      <c r="BK17" s="49">
        <f t="shared" si="7"/>
        <v>0</v>
      </c>
      <c r="BL17" s="28">
        <f t="shared" si="37"/>
        <v>0</v>
      </c>
      <c r="BM17" s="28">
        <f t="shared" si="37"/>
        <v>0</v>
      </c>
      <c r="BN17" s="28">
        <f t="shared" si="37"/>
        <v>0</v>
      </c>
      <c r="BO17" s="28">
        <f t="shared" si="37"/>
        <v>0</v>
      </c>
      <c r="BP17" s="28">
        <f t="shared" si="37"/>
        <v>0</v>
      </c>
      <c r="BQ17" s="49">
        <f t="shared" si="8"/>
        <v>0</v>
      </c>
      <c r="BR17" s="28">
        <f t="shared" si="37"/>
        <v>0</v>
      </c>
      <c r="BS17" s="28">
        <f t="shared" si="37"/>
        <v>0</v>
      </c>
      <c r="BT17" s="28">
        <f t="shared" si="37"/>
        <v>0</v>
      </c>
      <c r="BU17" s="28">
        <f t="shared" ref="BU17:DK17" si="38">SUM(BU3:BU16)</f>
        <v>0</v>
      </c>
      <c r="BV17" s="28">
        <f t="shared" si="38"/>
        <v>0</v>
      </c>
      <c r="BW17" s="28">
        <f t="shared" si="38"/>
        <v>0</v>
      </c>
      <c r="BX17" s="47">
        <f t="shared" si="9"/>
        <v>0</v>
      </c>
      <c r="BY17" s="49">
        <f t="shared" si="10"/>
        <v>154015.99999999997</v>
      </c>
      <c r="BZ17" s="28">
        <f t="shared" si="38"/>
        <v>7700.8</v>
      </c>
      <c r="CA17" s="28">
        <f t="shared" si="38"/>
        <v>15401.6</v>
      </c>
      <c r="CB17" s="28">
        <f t="shared" si="38"/>
        <v>15401.6</v>
      </c>
      <c r="CC17" s="28">
        <f t="shared" si="38"/>
        <v>15401.6</v>
      </c>
      <c r="CD17" s="28">
        <f t="shared" si="38"/>
        <v>15401.6</v>
      </c>
      <c r="CE17" s="28">
        <f t="shared" si="38"/>
        <v>8770.7999999999993</v>
      </c>
      <c r="CF17" s="28">
        <f t="shared" si="38"/>
        <v>7700.8</v>
      </c>
      <c r="CG17" s="28">
        <f t="shared" si="38"/>
        <v>14331.6</v>
      </c>
      <c r="CH17" s="28">
        <f t="shared" si="38"/>
        <v>15401.6</v>
      </c>
      <c r="CI17" s="28">
        <f t="shared" si="38"/>
        <v>15401.6</v>
      </c>
      <c r="CJ17" s="28">
        <f t="shared" si="38"/>
        <v>15401.6</v>
      </c>
      <c r="CK17" s="28">
        <f t="shared" si="38"/>
        <v>7700.8</v>
      </c>
      <c r="CL17" s="204">
        <f t="shared" si="15"/>
        <v>154016</v>
      </c>
      <c r="CM17" s="28">
        <f t="shared" si="38"/>
        <v>0</v>
      </c>
      <c r="CN17" s="28">
        <f t="shared" si="38"/>
        <v>0</v>
      </c>
      <c r="CO17" s="28">
        <f t="shared" si="38"/>
        <v>0</v>
      </c>
      <c r="CP17" s="28">
        <f t="shared" si="38"/>
        <v>0</v>
      </c>
      <c r="CQ17" s="28">
        <f t="shared" si="38"/>
        <v>0</v>
      </c>
      <c r="CR17" s="28">
        <f t="shared" si="38"/>
        <v>0</v>
      </c>
      <c r="CS17" s="28">
        <f t="shared" si="38"/>
        <v>0</v>
      </c>
      <c r="CT17" s="28">
        <f t="shared" si="38"/>
        <v>0</v>
      </c>
      <c r="CU17" s="28">
        <f t="shared" si="38"/>
        <v>0</v>
      </c>
      <c r="CV17" s="28">
        <f t="shared" si="38"/>
        <v>0</v>
      </c>
      <c r="CW17" s="28">
        <f t="shared" si="38"/>
        <v>0</v>
      </c>
      <c r="CX17" s="28">
        <f t="shared" si="38"/>
        <v>0</v>
      </c>
      <c r="CY17" s="26">
        <f t="shared" si="38"/>
        <v>0</v>
      </c>
      <c r="CZ17" s="47">
        <f t="shared" si="38"/>
        <v>427</v>
      </c>
      <c r="DA17" s="28">
        <f t="shared" si="38"/>
        <v>854</v>
      </c>
      <c r="DB17" s="28">
        <f t="shared" si="38"/>
        <v>854</v>
      </c>
      <c r="DC17" s="28">
        <f t="shared" si="38"/>
        <v>854</v>
      </c>
      <c r="DD17" s="28">
        <f t="shared" si="38"/>
        <v>854</v>
      </c>
      <c r="DE17" s="28">
        <f t="shared" si="38"/>
        <v>854</v>
      </c>
      <c r="DF17" s="28">
        <f t="shared" si="38"/>
        <v>427</v>
      </c>
      <c r="DG17" s="28">
        <f t="shared" si="38"/>
        <v>427</v>
      </c>
      <c r="DH17" s="28">
        <f t="shared" si="38"/>
        <v>854</v>
      </c>
      <c r="DI17" s="28">
        <f t="shared" si="38"/>
        <v>854</v>
      </c>
      <c r="DJ17" s="28">
        <f t="shared" si="38"/>
        <v>854</v>
      </c>
      <c r="DK17" s="28">
        <f t="shared" si="38"/>
        <v>427</v>
      </c>
      <c r="DL17" s="26">
        <f t="shared" si="12"/>
        <v>8540</v>
      </c>
    </row>
    <row r="18" spans="1:116" ht="13.8" thickBot="1">
      <c r="A18" s="47"/>
      <c r="B18" s="49"/>
      <c r="C18" s="13"/>
      <c r="D18" s="13"/>
      <c r="E18" s="13"/>
      <c r="F18" s="13"/>
      <c r="G18" s="302"/>
      <c r="H18" s="259"/>
      <c r="I18" s="259"/>
      <c r="J18" s="259"/>
      <c r="K18" s="259"/>
      <c r="L18" s="259"/>
      <c r="M18" s="259"/>
      <c r="N18" s="259"/>
      <c r="O18" s="259"/>
      <c r="P18" s="259"/>
      <c r="Q18" s="799"/>
      <c r="R18" s="308"/>
      <c r="S18" s="259"/>
      <c r="T18" s="259"/>
      <c r="U18" s="259"/>
      <c r="V18" s="259"/>
      <c r="W18" s="259"/>
      <c r="X18" s="259"/>
      <c r="Y18" s="259"/>
      <c r="Z18" s="797"/>
      <c r="AA18" s="259"/>
      <c r="AB18" s="259"/>
      <c r="AC18" s="259"/>
      <c r="AD18" s="259"/>
      <c r="AE18" s="259"/>
      <c r="AF18" s="259"/>
      <c r="AG18" s="797">
        <f t="shared" si="3"/>
        <v>0</v>
      </c>
      <c r="AH18" s="259"/>
      <c r="AI18" s="259"/>
      <c r="AJ18" s="11"/>
      <c r="AK18" s="11"/>
      <c r="AL18" s="49">
        <f t="shared" si="4"/>
        <v>0</v>
      </c>
      <c r="AM18" s="11"/>
      <c r="AN18" s="11"/>
      <c r="AO18" s="11"/>
      <c r="AP18" s="11"/>
      <c r="AQ18" s="11"/>
      <c r="AR18" s="49">
        <f t="shared" si="5"/>
        <v>0</v>
      </c>
      <c r="AS18" s="11">
        <f>AB18</f>
        <v>0</v>
      </c>
      <c r="AT18" s="11"/>
      <c r="AU18" s="11"/>
      <c r="AV18" s="11"/>
      <c r="AW18" s="11"/>
      <c r="AX18" s="11"/>
      <c r="AY18" s="11"/>
      <c r="AZ18" s="11"/>
      <c r="BA18" s="11"/>
      <c r="BB18" s="11"/>
      <c r="BC18" s="49">
        <f t="shared" si="6"/>
        <v>0</v>
      </c>
      <c r="BD18" s="11"/>
      <c r="BE18" s="11"/>
      <c r="BF18" s="11"/>
      <c r="BG18" s="11"/>
      <c r="BH18" s="11"/>
      <c r="BI18" s="11"/>
      <c r="BJ18" s="11"/>
      <c r="BK18" s="49">
        <f t="shared" si="7"/>
        <v>0</v>
      </c>
      <c r="BL18" s="11"/>
      <c r="BM18" s="11"/>
      <c r="BN18" s="11"/>
      <c r="BO18" s="11"/>
      <c r="BP18" s="11"/>
      <c r="BQ18" s="49">
        <f t="shared" si="8"/>
        <v>0</v>
      </c>
      <c r="BR18" s="11"/>
      <c r="BS18" s="11"/>
      <c r="BT18" s="11"/>
      <c r="BU18" s="11"/>
      <c r="BV18" s="11"/>
      <c r="BW18" s="11"/>
      <c r="BX18" s="47">
        <f t="shared" si="9"/>
        <v>0</v>
      </c>
      <c r="BY18" s="49">
        <f t="shared" si="10"/>
        <v>0</v>
      </c>
      <c r="BZ18" s="11"/>
      <c r="CA18" s="11"/>
      <c r="CB18" s="11"/>
      <c r="CC18" s="11"/>
      <c r="CD18" s="11"/>
      <c r="CE18" s="11"/>
      <c r="CF18" s="11"/>
      <c r="CG18" s="11"/>
      <c r="CH18" s="11"/>
      <c r="CI18" s="11"/>
      <c r="CJ18" s="11"/>
      <c r="CK18" s="11"/>
      <c r="CL18" s="204">
        <f t="shared" si="15"/>
        <v>0</v>
      </c>
      <c r="CM18" s="11"/>
      <c r="CN18" s="11"/>
      <c r="CO18" s="11"/>
      <c r="CP18" s="11"/>
      <c r="CQ18" s="11"/>
      <c r="CR18" s="11"/>
      <c r="CS18" s="11"/>
      <c r="CT18" s="11"/>
      <c r="CU18" s="11"/>
      <c r="CV18" s="11"/>
      <c r="CW18" s="11"/>
      <c r="CX18" s="11"/>
      <c r="CY18" s="26">
        <f t="shared" si="11"/>
        <v>0</v>
      </c>
      <c r="CZ18" s="15"/>
      <c r="DA18" s="11"/>
      <c r="DB18" s="11"/>
      <c r="DC18" s="11"/>
      <c r="DD18" s="11"/>
      <c r="DE18" s="11"/>
      <c r="DF18" s="11"/>
      <c r="DG18" s="11"/>
      <c r="DH18" s="11"/>
      <c r="DI18" s="11"/>
      <c r="DJ18" s="11"/>
      <c r="DK18" s="11"/>
      <c r="DL18" s="26">
        <f t="shared" si="12"/>
        <v>0</v>
      </c>
    </row>
    <row r="19" spans="1:116">
      <c r="A19" s="47"/>
      <c r="B19" s="49" t="s">
        <v>1887</v>
      </c>
      <c r="C19" s="4" t="s">
        <v>2032</v>
      </c>
      <c r="D19" s="4" t="s">
        <v>2042</v>
      </c>
      <c r="E19" s="4" t="s">
        <v>2043</v>
      </c>
      <c r="F19" s="4" t="s">
        <v>1338</v>
      </c>
      <c r="G19" s="301" t="s">
        <v>121</v>
      </c>
      <c r="H19" s="259">
        <v>16000</v>
      </c>
      <c r="I19" s="259">
        <v>375</v>
      </c>
      <c r="J19" s="259"/>
      <c r="K19" s="259"/>
      <c r="L19" s="259"/>
      <c r="M19" s="259"/>
      <c r="N19" s="259"/>
      <c r="O19" s="259"/>
      <c r="P19" s="259"/>
      <c r="Q19" s="799">
        <f>SUM(H19:P19)</f>
        <v>16375</v>
      </c>
      <c r="R19" s="308"/>
      <c r="S19" s="259"/>
      <c r="T19" s="259">
        <v>16375</v>
      </c>
      <c r="U19" s="259"/>
      <c r="V19" s="259"/>
      <c r="W19" s="259"/>
      <c r="X19" s="259"/>
      <c r="Y19" s="259"/>
      <c r="Z19" s="797">
        <f t="shared" si="0"/>
        <v>16375</v>
      </c>
      <c r="AA19" s="259">
        <v>2000</v>
      </c>
      <c r="AB19" s="259">
        <v>14000</v>
      </c>
      <c r="AC19" s="259"/>
      <c r="AD19" s="259"/>
      <c r="AE19" s="259"/>
      <c r="AF19" s="259">
        <v>375</v>
      </c>
      <c r="AG19" s="797">
        <f t="shared" si="3"/>
        <v>0</v>
      </c>
      <c r="AH19" s="259"/>
      <c r="AI19" s="259">
        <v>2000</v>
      </c>
      <c r="AJ19" s="11"/>
      <c r="AK19" s="11"/>
      <c r="AL19" s="49">
        <f t="shared" si="4"/>
        <v>0</v>
      </c>
      <c r="AM19" s="11"/>
      <c r="AN19" s="11"/>
      <c r="AO19" s="11"/>
      <c r="AP19" s="11"/>
      <c r="AQ19" s="11"/>
      <c r="AR19" s="49">
        <f t="shared" si="5"/>
        <v>0</v>
      </c>
      <c r="AS19" s="11">
        <f>$AB$19/9</f>
        <v>1555.5555555555557</v>
      </c>
      <c r="AT19" s="11">
        <f t="shared" ref="AT19:BA19" si="39">$AB$19/9</f>
        <v>1555.5555555555557</v>
      </c>
      <c r="AU19" s="11">
        <f t="shared" si="39"/>
        <v>1555.5555555555557</v>
      </c>
      <c r="AV19" s="11">
        <f t="shared" si="39"/>
        <v>1555.5555555555557</v>
      </c>
      <c r="AW19" s="11">
        <f t="shared" si="39"/>
        <v>1555.5555555555557</v>
      </c>
      <c r="AX19" s="11">
        <f t="shared" si="39"/>
        <v>1555.5555555555557</v>
      </c>
      <c r="AY19" s="11">
        <f t="shared" si="39"/>
        <v>1555.5555555555557</v>
      </c>
      <c r="AZ19" s="519">
        <f t="shared" si="39"/>
        <v>1555.5555555555557</v>
      </c>
      <c r="BA19" s="11">
        <f t="shared" si="39"/>
        <v>1555.5555555555557</v>
      </c>
      <c r="BB19" s="519"/>
      <c r="BC19" s="49">
        <f t="shared" si="6"/>
        <v>0</v>
      </c>
      <c r="BD19" s="11"/>
      <c r="BE19" s="11"/>
      <c r="BF19" s="11"/>
      <c r="BG19" s="11"/>
      <c r="BH19" s="11">
        <v>375</v>
      </c>
      <c r="BI19" s="11"/>
      <c r="BJ19" s="11"/>
      <c r="BK19" s="49">
        <f t="shared" si="7"/>
        <v>0</v>
      </c>
      <c r="BL19" s="11"/>
      <c r="BM19" s="11"/>
      <c r="BN19" s="11"/>
      <c r="BO19" s="11"/>
      <c r="BP19" s="11"/>
      <c r="BQ19" s="49">
        <f t="shared" si="8"/>
        <v>0</v>
      </c>
      <c r="BR19" s="11"/>
      <c r="BS19" s="11"/>
      <c r="BT19" s="11"/>
      <c r="BU19" s="11"/>
      <c r="BV19" s="11"/>
      <c r="BW19" s="11"/>
      <c r="BX19" s="47">
        <f t="shared" si="9"/>
        <v>0</v>
      </c>
      <c r="BY19" s="49">
        <f t="shared" si="10"/>
        <v>16374.999999999996</v>
      </c>
      <c r="BZ19" s="15">
        <f t="shared" ref="BZ19:BZ27" si="40">5%*BY19</f>
        <v>818.74999999999989</v>
      </c>
      <c r="CA19" s="11">
        <f>10%*BY19</f>
        <v>1637.4999999999998</v>
      </c>
      <c r="CB19" s="11">
        <f>10%*BY19</f>
        <v>1637.4999999999998</v>
      </c>
      <c r="CC19" s="11">
        <f>10%*BY19</f>
        <v>1637.4999999999998</v>
      </c>
      <c r="CD19" s="11">
        <f>10%*BY19</f>
        <v>1637.4999999999998</v>
      </c>
      <c r="CE19" s="11">
        <f>5%*BY19</f>
        <v>818.74999999999989</v>
      </c>
      <c r="CF19" s="11">
        <f>5%*BY19</f>
        <v>818.74999999999989</v>
      </c>
      <c r="CG19" s="11">
        <f>10%*BY19</f>
        <v>1637.4999999999998</v>
      </c>
      <c r="CH19" s="11">
        <f>10%*BY19</f>
        <v>1637.4999999999998</v>
      </c>
      <c r="CI19" s="11">
        <f>10%*BY19</f>
        <v>1637.4999999999998</v>
      </c>
      <c r="CJ19" s="11">
        <f>10%*BY19</f>
        <v>1637.4999999999998</v>
      </c>
      <c r="CK19" s="294">
        <f>5%*BY19</f>
        <v>818.74999999999989</v>
      </c>
      <c r="CL19" s="204">
        <f t="shared" si="15"/>
        <v>16374.999999999998</v>
      </c>
      <c r="CM19" s="11"/>
      <c r="CN19" s="11"/>
      <c r="CO19" s="11"/>
      <c r="CP19" s="11"/>
      <c r="CQ19" s="11"/>
      <c r="CR19" s="11"/>
      <c r="CS19" s="11"/>
      <c r="CT19" s="11"/>
      <c r="CU19" s="11"/>
      <c r="CV19" s="11"/>
      <c r="CW19" s="11"/>
      <c r="CX19" s="11"/>
      <c r="CY19" s="26">
        <f t="shared" si="11"/>
        <v>0</v>
      </c>
      <c r="CZ19" s="15">
        <v>125</v>
      </c>
      <c r="DA19" s="15">
        <v>125</v>
      </c>
      <c r="DB19" s="15">
        <v>125</v>
      </c>
      <c r="DC19" s="15">
        <v>125</v>
      </c>
      <c r="DD19" s="15">
        <v>125</v>
      </c>
      <c r="DE19" s="15">
        <v>125</v>
      </c>
      <c r="DF19" s="15">
        <v>125</v>
      </c>
      <c r="DG19" s="15">
        <v>125</v>
      </c>
      <c r="DH19" s="15">
        <v>125</v>
      </c>
      <c r="DI19" s="15">
        <v>125</v>
      </c>
      <c r="DJ19" s="15">
        <v>125</v>
      </c>
      <c r="DK19" s="15">
        <v>125</v>
      </c>
      <c r="DL19" s="26">
        <f t="shared" si="12"/>
        <v>1500</v>
      </c>
    </row>
    <row r="20" spans="1:116">
      <c r="A20" s="47"/>
      <c r="B20" s="49"/>
      <c r="C20" s="28" t="s">
        <v>347</v>
      </c>
      <c r="D20" s="28"/>
      <c r="E20" s="28"/>
      <c r="F20" s="28"/>
      <c r="G20" s="49"/>
      <c r="H20" s="803">
        <f>SUM(H18:H19)</f>
        <v>16000</v>
      </c>
      <c r="I20" s="803">
        <f t="shared" ref="I20:BT20" si="41">SUM(I18:I19)</f>
        <v>375</v>
      </c>
      <c r="J20" s="803">
        <f t="shared" si="41"/>
        <v>0</v>
      </c>
      <c r="K20" s="803">
        <f t="shared" si="41"/>
        <v>0</v>
      </c>
      <c r="L20" s="803">
        <f t="shared" si="41"/>
        <v>0</v>
      </c>
      <c r="M20" s="803">
        <f t="shared" si="41"/>
        <v>0</v>
      </c>
      <c r="N20" s="803">
        <f t="shared" si="41"/>
        <v>0</v>
      </c>
      <c r="O20" s="803">
        <f t="shared" si="41"/>
        <v>0</v>
      </c>
      <c r="P20" s="803">
        <f t="shared" si="41"/>
        <v>0</v>
      </c>
      <c r="Q20" s="799">
        <f t="shared" si="41"/>
        <v>16375</v>
      </c>
      <c r="R20" s="804">
        <f t="shared" si="41"/>
        <v>0</v>
      </c>
      <c r="S20" s="803">
        <f t="shared" si="41"/>
        <v>0</v>
      </c>
      <c r="T20" s="803">
        <f t="shared" si="41"/>
        <v>16375</v>
      </c>
      <c r="U20" s="803">
        <f t="shared" si="41"/>
        <v>0</v>
      </c>
      <c r="V20" s="803">
        <f t="shared" si="41"/>
        <v>0</v>
      </c>
      <c r="W20" s="803">
        <f t="shared" si="41"/>
        <v>0</v>
      </c>
      <c r="X20" s="803">
        <f t="shared" si="41"/>
        <v>0</v>
      </c>
      <c r="Y20" s="803">
        <f t="shared" si="41"/>
        <v>0</v>
      </c>
      <c r="Z20" s="797">
        <f t="shared" si="41"/>
        <v>16375</v>
      </c>
      <c r="AA20" s="803">
        <f t="shared" si="41"/>
        <v>2000</v>
      </c>
      <c r="AB20" s="803">
        <f t="shared" si="41"/>
        <v>14000</v>
      </c>
      <c r="AC20" s="803">
        <f t="shared" si="41"/>
        <v>0</v>
      </c>
      <c r="AD20" s="803">
        <f t="shared" si="41"/>
        <v>0</v>
      </c>
      <c r="AE20" s="803">
        <f t="shared" si="41"/>
        <v>0</v>
      </c>
      <c r="AF20" s="803">
        <f t="shared" si="41"/>
        <v>375</v>
      </c>
      <c r="AG20" s="797">
        <f t="shared" si="3"/>
        <v>0</v>
      </c>
      <c r="AH20" s="803">
        <f t="shared" si="41"/>
        <v>0</v>
      </c>
      <c r="AI20" s="803">
        <f t="shared" si="41"/>
        <v>2000</v>
      </c>
      <c r="AJ20" s="28">
        <f t="shared" si="41"/>
        <v>0</v>
      </c>
      <c r="AK20" s="28">
        <f t="shared" si="41"/>
        <v>0</v>
      </c>
      <c r="AL20" s="49">
        <f t="shared" si="4"/>
        <v>0</v>
      </c>
      <c r="AM20" s="28">
        <f t="shared" si="41"/>
        <v>0</v>
      </c>
      <c r="AN20" s="28">
        <f t="shared" si="41"/>
        <v>0</v>
      </c>
      <c r="AO20" s="28">
        <f t="shared" si="41"/>
        <v>0</v>
      </c>
      <c r="AP20" s="28">
        <f t="shared" si="41"/>
        <v>0</v>
      </c>
      <c r="AQ20" s="28">
        <f t="shared" si="41"/>
        <v>0</v>
      </c>
      <c r="AR20" s="49">
        <f t="shared" si="5"/>
        <v>0</v>
      </c>
      <c r="AS20" s="28">
        <f t="shared" si="41"/>
        <v>1555.5555555555557</v>
      </c>
      <c r="AT20" s="28">
        <f t="shared" si="41"/>
        <v>1555.5555555555557</v>
      </c>
      <c r="AU20" s="28">
        <f t="shared" si="41"/>
        <v>1555.5555555555557</v>
      </c>
      <c r="AV20" s="28">
        <f t="shared" si="41"/>
        <v>1555.5555555555557</v>
      </c>
      <c r="AW20" s="28">
        <f t="shared" si="41"/>
        <v>1555.5555555555557</v>
      </c>
      <c r="AX20" s="28">
        <f t="shared" si="41"/>
        <v>1555.5555555555557</v>
      </c>
      <c r="AY20" s="28">
        <f t="shared" si="41"/>
        <v>1555.5555555555557</v>
      </c>
      <c r="AZ20" s="28">
        <f t="shared" si="41"/>
        <v>1555.5555555555557</v>
      </c>
      <c r="BA20" s="28">
        <f t="shared" si="41"/>
        <v>1555.5555555555557</v>
      </c>
      <c r="BB20" s="28">
        <f t="shared" si="41"/>
        <v>0</v>
      </c>
      <c r="BC20" s="49">
        <f t="shared" si="6"/>
        <v>0</v>
      </c>
      <c r="BD20" s="28">
        <f t="shared" si="41"/>
        <v>0</v>
      </c>
      <c r="BE20" s="28">
        <f t="shared" si="41"/>
        <v>0</v>
      </c>
      <c r="BF20" s="28">
        <f t="shared" si="41"/>
        <v>0</v>
      </c>
      <c r="BG20" s="28">
        <f t="shared" si="41"/>
        <v>0</v>
      </c>
      <c r="BH20" s="28">
        <f t="shared" si="41"/>
        <v>375</v>
      </c>
      <c r="BI20" s="28">
        <f t="shared" si="41"/>
        <v>0</v>
      </c>
      <c r="BJ20" s="28">
        <f t="shared" si="41"/>
        <v>0</v>
      </c>
      <c r="BK20" s="49">
        <f t="shared" si="7"/>
        <v>0</v>
      </c>
      <c r="BL20" s="28">
        <f t="shared" si="41"/>
        <v>0</v>
      </c>
      <c r="BM20" s="28">
        <f t="shared" si="41"/>
        <v>0</v>
      </c>
      <c r="BN20" s="28">
        <f t="shared" si="41"/>
        <v>0</v>
      </c>
      <c r="BO20" s="28">
        <f t="shared" si="41"/>
        <v>0</v>
      </c>
      <c r="BP20" s="28">
        <f t="shared" si="41"/>
        <v>0</v>
      </c>
      <c r="BQ20" s="49">
        <f t="shared" si="8"/>
        <v>0</v>
      </c>
      <c r="BR20" s="28">
        <f t="shared" si="41"/>
        <v>0</v>
      </c>
      <c r="BS20" s="28">
        <f t="shared" si="41"/>
        <v>0</v>
      </c>
      <c r="BT20" s="28">
        <f t="shared" si="41"/>
        <v>0</v>
      </c>
      <c r="BU20" s="28">
        <f t="shared" ref="BU20:DK20" si="42">SUM(BU18:BU19)</f>
        <v>0</v>
      </c>
      <c r="BV20" s="28">
        <f t="shared" si="42"/>
        <v>0</v>
      </c>
      <c r="BW20" s="28">
        <f t="shared" si="42"/>
        <v>0</v>
      </c>
      <c r="BX20" s="47">
        <f t="shared" si="9"/>
        <v>0</v>
      </c>
      <c r="BY20" s="49">
        <f t="shared" si="10"/>
        <v>16374.999999999996</v>
      </c>
      <c r="BZ20" s="28">
        <f t="shared" si="42"/>
        <v>818.74999999999989</v>
      </c>
      <c r="CA20" s="28">
        <f t="shared" si="42"/>
        <v>1637.4999999999998</v>
      </c>
      <c r="CB20" s="28">
        <f t="shared" si="42"/>
        <v>1637.4999999999998</v>
      </c>
      <c r="CC20" s="28">
        <f t="shared" si="42"/>
        <v>1637.4999999999998</v>
      </c>
      <c r="CD20" s="28">
        <f t="shared" si="42"/>
        <v>1637.4999999999998</v>
      </c>
      <c r="CE20" s="28">
        <f t="shared" si="42"/>
        <v>818.74999999999989</v>
      </c>
      <c r="CF20" s="28">
        <f t="shared" si="42"/>
        <v>818.74999999999989</v>
      </c>
      <c r="CG20" s="28">
        <f t="shared" si="42"/>
        <v>1637.4999999999998</v>
      </c>
      <c r="CH20" s="28">
        <f t="shared" si="42"/>
        <v>1637.4999999999998</v>
      </c>
      <c r="CI20" s="28">
        <f t="shared" si="42"/>
        <v>1637.4999999999998</v>
      </c>
      <c r="CJ20" s="28">
        <f t="shared" si="42"/>
        <v>1637.4999999999998</v>
      </c>
      <c r="CK20" s="28">
        <f t="shared" si="42"/>
        <v>818.74999999999989</v>
      </c>
      <c r="CL20" s="204">
        <f t="shared" si="15"/>
        <v>16374.999999999998</v>
      </c>
      <c r="CM20" s="28">
        <f t="shared" si="42"/>
        <v>0</v>
      </c>
      <c r="CN20" s="28">
        <f t="shared" si="42"/>
        <v>0</v>
      </c>
      <c r="CO20" s="28">
        <f t="shared" si="42"/>
        <v>0</v>
      </c>
      <c r="CP20" s="28">
        <f t="shared" si="42"/>
        <v>0</v>
      </c>
      <c r="CQ20" s="28">
        <f t="shared" si="42"/>
        <v>0</v>
      </c>
      <c r="CR20" s="28">
        <f t="shared" si="42"/>
        <v>0</v>
      </c>
      <c r="CS20" s="28">
        <f t="shared" si="42"/>
        <v>0</v>
      </c>
      <c r="CT20" s="28">
        <f t="shared" si="42"/>
        <v>0</v>
      </c>
      <c r="CU20" s="28">
        <f t="shared" si="42"/>
        <v>0</v>
      </c>
      <c r="CV20" s="28">
        <f t="shared" si="42"/>
        <v>0</v>
      </c>
      <c r="CW20" s="28">
        <f t="shared" si="42"/>
        <v>0</v>
      </c>
      <c r="CX20" s="28">
        <f t="shared" si="42"/>
        <v>0</v>
      </c>
      <c r="CY20" s="26">
        <f t="shared" si="42"/>
        <v>0</v>
      </c>
      <c r="CZ20" s="47">
        <f t="shared" si="42"/>
        <v>125</v>
      </c>
      <c r="DA20" s="28">
        <f t="shared" si="42"/>
        <v>125</v>
      </c>
      <c r="DB20" s="28">
        <f t="shared" si="42"/>
        <v>125</v>
      </c>
      <c r="DC20" s="28">
        <f t="shared" si="42"/>
        <v>125</v>
      </c>
      <c r="DD20" s="28">
        <f t="shared" si="42"/>
        <v>125</v>
      </c>
      <c r="DE20" s="28">
        <f t="shared" si="42"/>
        <v>125</v>
      </c>
      <c r="DF20" s="28">
        <f t="shared" si="42"/>
        <v>125</v>
      </c>
      <c r="DG20" s="28">
        <f t="shared" si="42"/>
        <v>125</v>
      </c>
      <c r="DH20" s="28">
        <f t="shared" si="42"/>
        <v>125</v>
      </c>
      <c r="DI20" s="28">
        <f t="shared" si="42"/>
        <v>125</v>
      </c>
      <c r="DJ20" s="28">
        <f t="shared" si="42"/>
        <v>125</v>
      </c>
      <c r="DK20" s="28">
        <f t="shared" si="42"/>
        <v>125</v>
      </c>
      <c r="DL20" s="26">
        <f t="shared" si="12"/>
        <v>1500</v>
      </c>
    </row>
    <row r="21" spans="1:116" ht="13.8" thickBot="1">
      <c r="A21" s="47"/>
      <c r="B21" s="49"/>
      <c r="C21" s="13"/>
      <c r="D21" s="13"/>
      <c r="E21" s="13"/>
      <c r="F21" s="13"/>
      <c r="G21" s="302"/>
      <c r="H21" s="259"/>
      <c r="I21" s="259"/>
      <c r="J21" s="259"/>
      <c r="K21" s="259"/>
      <c r="L21" s="259"/>
      <c r="M21" s="259"/>
      <c r="N21" s="259"/>
      <c r="O21" s="259"/>
      <c r="P21" s="259"/>
      <c r="Q21" s="799"/>
      <c r="R21" s="308"/>
      <c r="S21" s="259"/>
      <c r="T21" s="259"/>
      <c r="U21" s="259"/>
      <c r="V21" s="259"/>
      <c r="W21" s="259"/>
      <c r="X21" s="259"/>
      <c r="Y21" s="259"/>
      <c r="Z21" s="797"/>
      <c r="AA21" s="259"/>
      <c r="AB21" s="259"/>
      <c r="AC21" s="259"/>
      <c r="AD21" s="259"/>
      <c r="AE21" s="259"/>
      <c r="AF21" s="259"/>
      <c r="AG21" s="797">
        <f t="shared" si="3"/>
        <v>0</v>
      </c>
      <c r="AH21" s="259"/>
      <c r="AI21" s="259"/>
      <c r="AJ21" s="11"/>
      <c r="AK21" s="11"/>
      <c r="AL21" s="49">
        <f t="shared" si="4"/>
        <v>0</v>
      </c>
      <c r="AM21" s="11"/>
      <c r="AN21" s="11"/>
      <c r="AO21" s="11"/>
      <c r="AP21" s="11"/>
      <c r="AQ21" s="11"/>
      <c r="AR21" s="49">
        <f t="shared" si="5"/>
        <v>0</v>
      </c>
      <c r="AS21" s="11">
        <f>AB21</f>
        <v>0</v>
      </c>
      <c r="AT21" s="11"/>
      <c r="AU21" s="11"/>
      <c r="AV21" s="11"/>
      <c r="AW21" s="11"/>
      <c r="AX21" s="11"/>
      <c r="AY21" s="11"/>
      <c r="AZ21" s="11"/>
      <c r="BA21" s="11"/>
      <c r="BB21" s="11"/>
      <c r="BC21" s="49">
        <f t="shared" si="6"/>
        <v>0</v>
      </c>
      <c r="BD21" s="11"/>
      <c r="BE21" s="11"/>
      <c r="BF21" s="11"/>
      <c r="BG21" s="11"/>
      <c r="BH21" s="11"/>
      <c r="BI21" s="11"/>
      <c r="BJ21" s="11"/>
      <c r="BK21" s="49">
        <f t="shared" si="7"/>
        <v>0</v>
      </c>
      <c r="BL21" s="11"/>
      <c r="BM21" s="11"/>
      <c r="BN21" s="11"/>
      <c r="BO21" s="11"/>
      <c r="BP21" s="11"/>
      <c r="BQ21" s="49">
        <f t="shared" si="8"/>
        <v>0</v>
      </c>
      <c r="BR21" s="11"/>
      <c r="BS21" s="11"/>
      <c r="BT21" s="11"/>
      <c r="BU21" s="11"/>
      <c r="BV21" s="11"/>
      <c r="BW21" s="11"/>
      <c r="BX21" s="47">
        <f t="shared" si="9"/>
        <v>0</v>
      </c>
      <c r="BY21" s="49">
        <f t="shared" si="10"/>
        <v>0</v>
      </c>
      <c r="BZ21" s="15">
        <f t="shared" si="40"/>
        <v>0</v>
      </c>
      <c r="CA21" s="11">
        <f t="shared" ref="CA21:CA27" si="43">10%*BY21</f>
        <v>0</v>
      </c>
      <c r="CB21" s="11">
        <f t="shared" ref="CB21:CB27" si="44">10%*BY21</f>
        <v>0</v>
      </c>
      <c r="CC21" s="11">
        <f t="shared" ref="CC21:CC27" si="45">10%*BY21</f>
        <v>0</v>
      </c>
      <c r="CD21" s="11">
        <f t="shared" ref="CD21:CD27" si="46">10%*BY21</f>
        <v>0</v>
      </c>
      <c r="CE21" s="11">
        <f t="shared" ref="CE21:CE27" si="47">5%*BY21</f>
        <v>0</v>
      </c>
      <c r="CF21" s="11">
        <f t="shared" ref="CF21:CF27" si="48">5%*BY21</f>
        <v>0</v>
      </c>
      <c r="CG21" s="11">
        <f t="shared" ref="CG21:CG27" si="49">10%*BY21</f>
        <v>0</v>
      </c>
      <c r="CH21" s="11">
        <f t="shared" ref="CH21:CH27" si="50">10%*BY21</f>
        <v>0</v>
      </c>
      <c r="CI21" s="11">
        <f t="shared" ref="CI21:CI27" si="51">10%*BY21</f>
        <v>0</v>
      </c>
      <c r="CJ21" s="11">
        <f t="shared" ref="CJ21:CJ27" si="52">10%*BY21</f>
        <v>0</v>
      </c>
      <c r="CK21" s="294">
        <f t="shared" ref="CK21:CK27" si="53">5%*BY21</f>
        <v>0</v>
      </c>
      <c r="CL21" s="204">
        <f t="shared" si="15"/>
        <v>0</v>
      </c>
      <c r="CM21" s="11"/>
      <c r="CN21" s="11"/>
      <c r="CO21" s="11"/>
      <c r="CP21" s="11"/>
      <c r="CQ21" s="11"/>
      <c r="CR21" s="11"/>
      <c r="CS21" s="11"/>
      <c r="CT21" s="11"/>
      <c r="CU21" s="11"/>
      <c r="CV21" s="11"/>
      <c r="CW21" s="11"/>
      <c r="CX21" s="11"/>
      <c r="CY21" s="26">
        <f>SUM(CM21:CX21)</f>
        <v>0</v>
      </c>
      <c r="CZ21" s="15"/>
      <c r="DA21" s="11"/>
      <c r="DB21" s="11"/>
      <c r="DC21" s="11"/>
      <c r="DD21" s="11"/>
      <c r="DE21" s="11"/>
      <c r="DF21" s="11"/>
      <c r="DG21" s="11"/>
      <c r="DH21" s="11"/>
      <c r="DI21" s="11"/>
      <c r="DJ21" s="11"/>
      <c r="DK21" s="11"/>
      <c r="DL21" s="26">
        <f t="shared" si="12"/>
        <v>0</v>
      </c>
    </row>
    <row r="22" spans="1:116" ht="13.8" thickBot="1">
      <c r="A22" s="47"/>
      <c r="B22" s="49" t="s">
        <v>581</v>
      </c>
      <c r="C22" s="4" t="s">
        <v>2032</v>
      </c>
      <c r="D22" s="4" t="s">
        <v>2044</v>
      </c>
      <c r="E22" s="4" t="s">
        <v>2045</v>
      </c>
      <c r="F22" s="4" t="s">
        <v>1338</v>
      </c>
      <c r="G22" s="301" t="s">
        <v>121</v>
      </c>
      <c r="H22" s="259">
        <v>12450</v>
      </c>
      <c r="I22" s="259"/>
      <c r="J22" s="259"/>
      <c r="K22" s="259"/>
      <c r="L22" s="259"/>
      <c r="M22" s="259"/>
      <c r="N22" s="259"/>
      <c r="O22" s="259"/>
      <c r="P22" s="259"/>
      <c r="Q22" s="799">
        <f t="shared" ref="Q22:Q30" si="54">SUM(H22:P22)</f>
        <v>12450</v>
      </c>
      <c r="R22" s="308"/>
      <c r="S22" s="259"/>
      <c r="T22" s="259">
        <v>12450</v>
      </c>
      <c r="U22" s="259"/>
      <c r="V22" s="259"/>
      <c r="W22" s="259"/>
      <c r="X22" s="259"/>
      <c r="Y22" s="259"/>
      <c r="Z22" s="797">
        <f t="shared" si="0"/>
        <v>12450</v>
      </c>
      <c r="AA22" s="259">
        <v>600</v>
      </c>
      <c r="AB22" s="259">
        <v>11850</v>
      </c>
      <c r="AC22" s="259"/>
      <c r="AD22" s="259"/>
      <c r="AE22" s="259"/>
      <c r="AF22" s="259"/>
      <c r="AG22" s="797">
        <f t="shared" si="3"/>
        <v>0</v>
      </c>
      <c r="AH22" s="259"/>
      <c r="AI22" s="259">
        <v>600</v>
      </c>
      <c r="AJ22" s="11"/>
      <c r="AK22" s="11"/>
      <c r="AL22" s="49">
        <f t="shared" si="4"/>
        <v>0</v>
      </c>
      <c r="AM22" s="11"/>
      <c r="AN22" s="11"/>
      <c r="AO22" s="11"/>
      <c r="AP22" s="11"/>
      <c r="AQ22" s="11"/>
      <c r="AR22" s="49">
        <f t="shared" si="5"/>
        <v>0</v>
      </c>
      <c r="AS22" s="11">
        <f>$AB$22/9</f>
        <v>1316.6666666666667</v>
      </c>
      <c r="AT22" s="11">
        <f t="shared" ref="AT22:BA22" si="55">$AB$22/9</f>
        <v>1316.6666666666667</v>
      </c>
      <c r="AU22" s="11">
        <f t="shared" si="55"/>
        <v>1316.6666666666667</v>
      </c>
      <c r="AV22" s="11">
        <f t="shared" si="55"/>
        <v>1316.6666666666667</v>
      </c>
      <c r="AW22" s="11">
        <f t="shared" si="55"/>
        <v>1316.6666666666667</v>
      </c>
      <c r="AX22" s="11">
        <f t="shared" si="55"/>
        <v>1316.6666666666667</v>
      </c>
      <c r="AY22" s="11">
        <f t="shared" si="55"/>
        <v>1316.6666666666667</v>
      </c>
      <c r="AZ22" s="519">
        <f t="shared" si="55"/>
        <v>1316.6666666666667</v>
      </c>
      <c r="BA22" s="11">
        <f t="shared" si="55"/>
        <v>1316.6666666666667</v>
      </c>
      <c r="BB22" s="519"/>
      <c r="BC22" s="49">
        <f t="shared" si="6"/>
        <v>0</v>
      </c>
      <c r="BD22" s="11"/>
      <c r="BE22" s="11"/>
      <c r="BF22" s="11"/>
      <c r="BG22" s="11"/>
      <c r="BH22" s="11"/>
      <c r="BI22" s="11"/>
      <c r="BJ22" s="11"/>
      <c r="BK22" s="49">
        <f t="shared" si="7"/>
        <v>0</v>
      </c>
      <c r="BL22" s="11"/>
      <c r="BM22" s="11"/>
      <c r="BN22" s="11"/>
      <c r="BO22" s="11"/>
      <c r="BP22" s="11"/>
      <c r="BQ22" s="49">
        <f t="shared" si="8"/>
        <v>0</v>
      </c>
      <c r="BR22" s="11"/>
      <c r="BS22" s="11"/>
      <c r="BT22" s="11"/>
      <c r="BU22" s="11"/>
      <c r="BV22" s="11"/>
      <c r="BW22" s="11"/>
      <c r="BX22" s="47">
        <f t="shared" si="9"/>
        <v>0</v>
      </c>
      <c r="BY22" s="49">
        <f t="shared" si="10"/>
        <v>12449.999999999998</v>
      </c>
      <c r="BZ22" s="15">
        <f t="shared" si="40"/>
        <v>622.5</v>
      </c>
      <c r="CA22" s="11">
        <f t="shared" si="43"/>
        <v>1245</v>
      </c>
      <c r="CB22" s="11">
        <f t="shared" si="44"/>
        <v>1245</v>
      </c>
      <c r="CC22" s="11">
        <f t="shared" si="45"/>
        <v>1245</v>
      </c>
      <c r="CD22" s="11">
        <f t="shared" si="46"/>
        <v>1245</v>
      </c>
      <c r="CE22" s="11">
        <f t="shared" si="47"/>
        <v>622.5</v>
      </c>
      <c r="CF22" s="11">
        <f t="shared" si="48"/>
        <v>622.5</v>
      </c>
      <c r="CG22" s="11">
        <f t="shared" si="49"/>
        <v>1245</v>
      </c>
      <c r="CH22" s="11">
        <f t="shared" si="50"/>
        <v>1245</v>
      </c>
      <c r="CI22" s="11">
        <f t="shared" si="51"/>
        <v>1245</v>
      </c>
      <c r="CJ22" s="11">
        <f t="shared" si="52"/>
        <v>1245</v>
      </c>
      <c r="CK22" s="294">
        <f t="shared" si="53"/>
        <v>622.5</v>
      </c>
      <c r="CL22" s="204">
        <f t="shared" si="15"/>
        <v>12450</v>
      </c>
      <c r="CM22" s="11"/>
      <c r="CN22" s="11"/>
      <c r="CO22" s="11"/>
      <c r="CP22" s="11"/>
      <c r="CQ22" s="11"/>
      <c r="CR22" s="11"/>
      <c r="CS22" s="11"/>
      <c r="CT22" s="11"/>
      <c r="CU22" s="11"/>
      <c r="CV22" s="11"/>
      <c r="CW22" s="11"/>
      <c r="CX22" s="11"/>
      <c r="CY22" s="26">
        <f>SUM(CM22:CX22)</f>
        <v>0</v>
      </c>
      <c r="CZ22" s="15"/>
      <c r="DA22" s="11"/>
      <c r="DB22" s="11"/>
      <c r="DC22" s="11"/>
      <c r="DD22" s="11"/>
      <c r="DE22" s="11"/>
      <c r="DF22" s="11"/>
      <c r="DG22" s="11"/>
      <c r="DH22" s="11"/>
      <c r="DI22" s="11"/>
      <c r="DJ22" s="11"/>
      <c r="DK22" s="11"/>
      <c r="DL22" s="26">
        <f t="shared" si="12"/>
        <v>0</v>
      </c>
    </row>
    <row r="23" spans="1:116" ht="13.8" thickBot="1">
      <c r="A23" s="47"/>
      <c r="B23" s="49" t="s">
        <v>130</v>
      </c>
      <c r="C23" s="4" t="s">
        <v>2032</v>
      </c>
      <c r="D23" s="4" t="s">
        <v>2044</v>
      </c>
      <c r="E23" s="4" t="s">
        <v>2037</v>
      </c>
      <c r="F23" s="4" t="s">
        <v>1338</v>
      </c>
      <c r="G23" s="301" t="s">
        <v>121</v>
      </c>
      <c r="H23" s="259">
        <v>700</v>
      </c>
      <c r="I23" s="259"/>
      <c r="J23" s="259">
        <v>150</v>
      </c>
      <c r="K23" s="259"/>
      <c r="L23" s="259"/>
      <c r="M23" s="259"/>
      <c r="N23" s="259"/>
      <c r="O23" s="259"/>
      <c r="P23" s="259"/>
      <c r="Q23" s="799">
        <f t="shared" si="54"/>
        <v>850</v>
      </c>
      <c r="R23" s="308"/>
      <c r="S23" s="259"/>
      <c r="T23" s="259">
        <v>850</v>
      </c>
      <c r="U23" s="259"/>
      <c r="V23" s="259"/>
      <c r="W23" s="259"/>
      <c r="X23" s="259"/>
      <c r="Y23" s="259"/>
      <c r="Z23" s="797">
        <f t="shared" si="0"/>
        <v>850</v>
      </c>
      <c r="AA23" s="259">
        <v>700</v>
      </c>
      <c r="AB23" s="259">
        <v>150</v>
      </c>
      <c r="AC23" s="259"/>
      <c r="AD23" s="259"/>
      <c r="AE23" s="259"/>
      <c r="AF23" s="259"/>
      <c r="AG23" s="797">
        <f t="shared" si="3"/>
        <v>0</v>
      </c>
      <c r="AH23" s="259"/>
      <c r="AI23" s="259">
        <v>700</v>
      </c>
      <c r="AJ23" s="11"/>
      <c r="AK23" s="11"/>
      <c r="AL23" s="49">
        <f t="shared" si="4"/>
        <v>0</v>
      </c>
      <c r="AM23" s="11"/>
      <c r="AN23" s="11"/>
      <c r="AO23" s="11"/>
      <c r="AP23" s="11"/>
      <c r="AQ23" s="11"/>
      <c r="AR23" s="49">
        <f t="shared" si="5"/>
        <v>0</v>
      </c>
      <c r="AS23" s="11">
        <f>$AB$23/9</f>
        <v>16.666666666666668</v>
      </c>
      <c r="AT23" s="11">
        <f t="shared" ref="AT23:BA23" si="56">$AB$23/9</f>
        <v>16.666666666666668</v>
      </c>
      <c r="AU23" s="11">
        <f t="shared" si="56"/>
        <v>16.666666666666668</v>
      </c>
      <c r="AV23" s="11">
        <f t="shared" si="56"/>
        <v>16.666666666666668</v>
      </c>
      <c r="AW23" s="11">
        <f t="shared" si="56"/>
        <v>16.666666666666668</v>
      </c>
      <c r="AX23" s="11">
        <f t="shared" si="56"/>
        <v>16.666666666666668</v>
      </c>
      <c r="AY23" s="11">
        <f t="shared" si="56"/>
        <v>16.666666666666668</v>
      </c>
      <c r="AZ23" s="519">
        <f t="shared" si="56"/>
        <v>16.666666666666668</v>
      </c>
      <c r="BA23" s="11">
        <f t="shared" si="56"/>
        <v>16.666666666666668</v>
      </c>
      <c r="BB23" s="519"/>
      <c r="BC23" s="49">
        <f t="shared" si="6"/>
        <v>0</v>
      </c>
      <c r="BD23" s="11"/>
      <c r="BE23" s="11"/>
      <c r="BF23" s="11"/>
      <c r="BG23" s="11"/>
      <c r="BH23" s="11"/>
      <c r="BI23" s="11"/>
      <c r="BJ23" s="11"/>
      <c r="BK23" s="49">
        <f t="shared" si="7"/>
        <v>0</v>
      </c>
      <c r="BL23" s="11"/>
      <c r="BM23" s="11"/>
      <c r="BN23" s="11"/>
      <c r="BO23" s="11"/>
      <c r="BP23" s="11"/>
      <c r="BQ23" s="49">
        <f t="shared" si="8"/>
        <v>0</v>
      </c>
      <c r="BR23" s="11"/>
      <c r="BS23" s="11"/>
      <c r="BT23" s="11"/>
      <c r="BU23" s="11"/>
      <c r="BV23" s="11"/>
      <c r="BW23" s="11"/>
      <c r="BX23" s="47">
        <f t="shared" si="9"/>
        <v>0</v>
      </c>
      <c r="BY23" s="49">
        <f t="shared" si="10"/>
        <v>849.99999999999966</v>
      </c>
      <c r="BZ23" s="15">
        <f t="shared" si="40"/>
        <v>42.499999999999986</v>
      </c>
      <c r="CA23" s="11">
        <f t="shared" si="43"/>
        <v>84.999999999999972</v>
      </c>
      <c r="CB23" s="11">
        <f t="shared" si="44"/>
        <v>84.999999999999972</v>
      </c>
      <c r="CC23" s="11">
        <f t="shared" si="45"/>
        <v>84.999999999999972</v>
      </c>
      <c r="CD23" s="11">
        <f t="shared" si="46"/>
        <v>84.999999999999972</v>
      </c>
      <c r="CE23" s="11">
        <f t="shared" si="47"/>
        <v>42.499999999999986</v>
      </c>
      <c r="CF23" s="11">
        <f t="shared" si="48"/>
        <v>42.499999999999986</v>
      </c>
      <c r="CG23" s="11">
        <f t="shared" si="49"/>
        <v>84.999999999999972</v>
      </c>
      <c r="CH23" s="11">
        <f t="shared" si="50"/>
        <v>84.999999999999972</v>
      </c>
      <c r="CI23" s="11">
        <f t="shared" si="51"/>
        <v>84.999999999999972</v>
      </c>
      <c r="CJ23" s="11">
        <f t="shared" si="52"/>
        <v>84.999999999999972</v>
      </c>
      <c r="CK23" s="294">
        <f t="shared" si="53"/>
        <v>42.499999999999986</v>
      </c>
      <c r="CL23" s="204">
        <f t="shared" si="15"/>
        <v>849.99999999999989</v>
      </c>
      <c r="CM23" s="11"/>
      <c r="CN23" s="11"/>
      <c r="CO23" s="11"/>
      <c r="CP23" s="11"/>
      <c r="CQ23" s="11"/>
      <c r="CR23" s="11"/>
      <c r="CS23" s="11"/>
      <c r="CT23" s="11"/>
      <c r="CU23" s="11"/>
      <c r="CV23" s="11"/>
      <c r="CW23" s="11"/>
      <c r="CX23" s="11"/>
      <c r="CY23" s="26">
        <f t="shared" si="11"/>
        <v>0</v>
      </c>
      <c r="CZ23" s="15"/>
      <c r="DA23" s="11"/>
      <c r="DB23" s="11"/>
      <c r="DC23" s="11"/>
      <c r="DD23" s="11"/>
      <c r="DE23" s="11"/>
      <c r="DF23" s="11"/>
      <c r="DG23" s="11"/>
      <c r="DH23" s="11"/>
      <c r="DI23" s="11"/>
      <c r="DJ23" s="11"/>
      <c r="DK23" s="11"/>
      <c r="DL23" s="26">
        <f t="shared" si="12"/>
        <v>0</v>
      </c>
    </row>
    <row r="24" spans="1:116" ht="13.8" thickBot="1">
      <c r="A24" s="47"/>
      <c r="B24" s="49" t="s">
        <v>130</v>
      </c>
      <c r="C24" s="4" t="s">
        <v>2032</v>
      </c>
      <c r="D24" s="4" t="s">
        <v>2044</v>
      </c>
      <c r="E24" s="4" t="s">
        <v>2046</v>
      </c>
      <c r="F24" s="4" t="s">
        <v>1338</v>
      </c>
      <c r="G24" s="301" t="s">
        <v>121</v>
      </c>
      <c r="H24" s="259">
        <v>1150</v>
      </c>
      <c r="I24" s="259"/>
      <c r="J24" s="259">
        <v>100</v>
      </c>
      <c r="K24" s="259"/>
      <c r="L24" s="259"/>
      <c r="M24" s="259"/>
      <c r="N24" s="259"/>
      <c r="O24" s="259"/>
      <c r="P24" s="259"/>
      <c r="Q24" s="799">
        <f t="shared" si="54"/>
        <v>1250</v>
      </c>
      <c r="R24" s="308"/>
      <c r="S24" s="259"/>
      <c r="T24" s="259">
        <v>1250</v>
      </c>
      <c r="U24" s="259"/>
      <c r="V24" s="259"/>
      <c r="W24" s="259"/>
      <c r="X24" s="259"/>
      <c r="Y24" s="259"/>
      <c r="Z24" s="797">
        <f t="shared" si="0"/>
        <v>1250</v>
      </c>
      <c r="AA24" s="259">
        <v>700</v>
      </c>
      <c r="AB24" s="259">
        <v>550</v>
      </c>
      <c r="AC24" s="259"/>
      <c r="AD24" s="259"/>
      <c r="AE24" s="259"/>
      <c r="AF24" s="259"/>
      <c r="AG24" s="797">
        <f t="shared" si="3"/>
        <v>0</v>
      </c>
      <c r="AH24" s="259"/>
      <c r="AI24" s="259">
        <v>700</v>
      </c>
      <c r="AJ24" s="11"/>
      <c r="AK24" s="11"/>
      <c r="AL24" s="49">
        <f t="shared" si="4"/>
        <v>0</v>
      </c>
      <c r="AM24" s="11"/>
      <c r="AN24" s="11"/>
      <c r="AO24" s="11"/>
      <c r="AP24" s="11"/>
      <c r="AQ24" s="11"/>
      <c r="AR24" s="49">
        <f t="shared" si="5"/>
        <v>0</v>
      </c>
      <c r="AS24" s="11">
        <f>$AB$24/9</f>
        <v>61.111111111111114</v>
      </c>
      <c r="AT24" s="11">
        <f t="shared" ref="AT24:BA24" si="57">$AB$24/9</f>
        <v>61.111111111111114</v>
      </c>
      <c r="AU24" s="11">
        <f t="shared" si="57"/>
        <v>61.111111111111114</v>
      </c>
      <c r="AV24" s="11">
        <f t="shared" si="57"/>
        <v>61.111111111111114</v>
      </c>
      <c r="AW24" s="11">
        <f t="shared" si="57"/>
        <v>61.111111111111114</v>
      </c>
      <c r="AX24" s="11">
        <f t="shared" si="57"/>
        <v>61.111111111111114</v>
      </c>
      <c r="AY24" s="11">
        <f t="shared" si="57"/>
        <v>61.111111111111114</v>
      </c>
      <c r="AZ24" s="519">
        <f t="shared" si="57"/>
        <v>61.111111111111114</v>
      </c>
      <c r="BA24" s="11">
        <f t="shared" si="57"/>
        <v>61.111111111111114</v>
      </c>
      <c r="BB24" s="519"/>
      <c r="BC24" s="49">
        <f t="shared" si="6"/>
        <v>0</v>
      </c>
      <c r="BD24" s="11"/>
      <c r="BE24" s="11"/>
      <c r="BF24" s="11"/>
      <c r="BG24" s="11"/>
      <c r="BH24" s="11"/>
      <c r="BI24" s="11"/>
      <c r="BJ24" s="11"/>
      <c r="BK24" s="49">
        <f t="shared" si="7"/>
        <v>0</v>
      </c>
      <c r="BL24" s="11"/>
      <c r="BM24" s="11"/>
      <c r="BN24" s="11"/>
      <c r="BO24" s="11"/>
      <c r="BP24" s="11"/>
      <c r="BQ24" s="49">
        <f t="shared" si="8"/>
        <v>0</v>
      </c>
      <c r="BR24" s="11"/>
      <c r="BS24" s="11"/>
      <c r="BT24" s="11"/>
      <c r="BU24" s="11"/>
      <c r="BV24" s="11"/>
      <c r="BW24" s="11"/>
      <c r="BX24" s="47">
        <f t="shared" si="9"/>
        <v>0</v>
      </c>
      <c r="BY24" s="49">
        <f t="shared" si="10"/>
        <v>1249.9999999999998</v>
      </c>
      <c r="BZ24" s="15">
        <f t="shared" si="40"/>
        <v>62.499999999999993</v>
      </c>
      <c r="CA24" s="11">
        <f t="shared" si="43"/>
        <v>124.99999999999999</v>
      </c>
      <c r="CB24" s="11">
        <f t="shared" si="44"/>
        <v>124.99999999999999</v>
      </c>
      <c r="CC24" s="11">
        <f t="shared" si="45"/>
        <v>124.99999999999999</v>
      </c>
      <c r="CD24" s="11">
        <f t="shared" si="46"/>
        <v>124.99999999999999</v>
      </c>
      <c r="CE24" s="11">
        <f t="shared" si="47"/>
        <v>62.499999999999993</v>
      </c>
      <c r="CF24" s="11">
        <f t="shared" si="48"/>
        <v>62.499999999999993</v>
      </c>
      <c r="CG24" s="11">
        <f t="shared" si="49"/>
        <v>124.99999999999999</v>
      </c>
      <c r="CH24" s="11">
        <f t="shared" si="50"/>
        <v>124.99999999999999</v>
      </c>
      <c r="CI24" s="11">
        <f t="shared" si="51"/>
        <v>124.99999999999999</v>
      </c>
      <c r="CJ24" s="11">
        <f t="shared" si="52"/>
        <v>124.99999999999999</v>
      </c>
      <c r="CK24" s="294">
        <f t="shared" si="53"/>
        <v>62.499999999999993</v>
      </c>
      <c r="CL24" s="204">
        <f t="shared" si="15"/>
        <v>1249.9999999999998</v>
      </c>
      <c r="CM24" s="11"/>
      <c r="CN24" s="11"/>
      <c r="CO24" s="11"/>
      <c r="CP24" s="11"/>
      <c r="CQ24" s="11"/>
      <c r="CR24" s="11"/>
      <c r="CS24" s="11"/>
      <c r="CT24" s="11"/>
      <c r="CU24" s="11"/>
      <c r="CV24" s="11"/>
      <c r="CW24" s="11"/>
      <c r="CX24" s="11"/>
      <c r="CY24" s="26">
        <f t="shared" si="11"/>
        <v>0</v>
      </c>
      <c r="CZ24" s="15"/>
      <c r="DA24" s="11"/>
      <c r="DB24" s="11"/>
      <c r="DC24" s="11"/>
      <c r="DD24" s="11"/>
      <c r="DE24" s="11"/>
      <c r="DF24" s="11"/>
      <c r="DG24" s="11"/>
      <c r="DH24" s="11"/>
      <c r="DI24" s="11"/>
      <c r="DJ24" s="11"/>
      <c r="DK24" s="11"/>
      <c r="DL24" s="26">
        <f t="shared" si="12"/>
        <v>0</v>
      </c>
    </row>
    <row r="25" spans="1:116" ht="13.8" thickBot="1">
      <c r="A25" s="47"/>
      <c r="B25" s="49" t="s">
        <v>130</v>
      </c>
      <c r="C25" s="4" t="s">
        <v>2032</v>
      </c>
      <c r="D25" s="4" t="s">
        <v>2044</v>
      </c>
      <c r="E25" s="4" t="s">
        <v>2047</v>
      </c>
      <c r="F25" s="4" t="s">
        <v>1338</v>
      </c>
      <c r="G25" s="301" t="s">
        <v>121</v>
      </c>
      <c r="H25" s="259">
        <v>160</v>
      </c>
      <c r="I25" s="259"/>
      <c r="J25" s="259">
        <v>200</v>
      </c>
      <c r="K25" s="259"/>
      <c r="L25" s="259"/>
      <c r="M25" s="259"/>
      <c r="N25" s="259"/>
      <c r="O25" s="259"/>
      <c r="P25" s="259"/>
      <c r="Q25" s="799">
        <f t="shared" si="54"/>
        <v>360</v>
      </c>
      <c r="R25" s="308"/>
      <c r="S25" s="259"/>
      <c r="T25" s="259">
        <v>360</v>
      </c>
      <c r="U25" s="259"/>
      <c r="V25" s="259"/>
      <c r="W25" s="259"/>
      <c r="X25" s="259"/>
      <c r="Y25" s="259"/>
      <c r="Z25" s="797">
        <f t="shared" si="0"/>
        <v>360</v>
      </c>
      <c r="AA25" s="259">
        <v>200</v>
      </c>
      <c r="AB25" s="259">
        <v>160</v>
      </c>
      <c r="AC25" s="259"/>
      <c r="AD25" s="259"/>
      <c r="AE25" s="259"/>
      <c r="AF25" s="259"/>
      <c r="AG25" s="797">
        <f t="shared" si="3"/>
        <v>0</v>
      </c>
      <c r="AH25" s="259"/>
      <c r="AI25" s="259">
        <v>200</v>
      </c>
      <c r="AJ25" s="11"/>
      <c r="AK25" s="11"/>
      <c r="AL25" s="49">
        <f t="shared" si="4"/>
        <v>0</v>
      </c>
      <c r="AM25" s="11"/>
      <c r="AN25" s="11"/>
      <c r="AO25" s="11"/>
      <c r="AP25" s="11"/>
      <c r="AQ25" s="11"/>
      <c r="AR25" s="49">
        <f t="shared" si="5"/>
        <v>0</v>
      </c>
      <c r="AS25" s="11">
        <f>$AB$25/9</f>
        <v>17.777777777777779</v>
      </c>
      <c r="AT25" s="11">
        <f t="shared" ref="AT25:BA25" si="58">$AB$25/9</f>
        <v>17.777777777777779</v>
      </c>
      <c r="AU25" s="11">
        <f t="shared" si="58"/>
        <v>17.777777777777779</v>
      </c>
      <c r="AV25" s="11">
        <f t="shared" si="58"/>
        <v>17.777777777777779</v>
      </c>
      <c r="AW25" s="11">
        <f t="shared" si="58"/>
        <v>17.777777777777779</v>
      </c>
      <c r="AX25" s="11">
        <f t="shared" si="58"/>
        <v>17.777777777777779</v>
      </c>
      <c r="AY25" s="11">
        <f t="shared" si="58"/>
        <v>17.777777777777779</v>
      </c>
      <c r="AZ25" s="519">
        <f t="shared" si="58"/>
        <v>17.777777777777779</v>
      </c>
      <c r="BA25" s="11">
        <f t="shared" si="58"/>
        <v>17.777777777777779</v>
      </c>
      <c r="BB25" s="519"/>
      <c r="BC25" s="49">
        <f t="shared" si="6"/>
        <v>0</v>
      </c>
      <c r="BD25" s="11"/>
      <c r="BE25" s="11"/>
      <c r="BF25" s="11"/>
      <c r="BG25" s="11"/>
      <c r="BH25" s="11"/>
      <c r="BI25" s="11"/>
      <c r="BJ25" s="11"/>
      <c r="BK25" s="49">
        <f t="shared" si="7"/>
        <v>0</v>
      </c>
      <c r="BL25" s="11"/>
      <c r="BM25" s="11"/>
      <c r="BN25" s="11"/>
      <c r="BO25" s="11"/>
      <c r="BP25" s="11"/>
      <c r="BQ25" s="49">
        <f t="shared" si="8"/>
        <v>0</v>
      </c>
      <c r="BR25" s="11"/>
      <c r="BS25" s="11"/>
      <c r="BT25" s="11"/>
      <c r="BU25" s="11"/>
      <c r="BV25" s="11"/>
      <c r="BW25" s="11"/>
      <c r="BX25" s="47">
        <f t="shared" si="9"/>
        <v>0</v>
      </c>
      <c r="BY25" s="49">
        <f t="shared" si="10"/>
        <v>359.99999999999994</v>
      </c>
      <c r="BZ25" s="15">
        <f t="shared" si="40"/>
        <v>17.999999999999996</v>
      </c>
      <c r="CA25" s="11">
        <f t="shared" si="43"/>
        <v>35.999999999999993</v>
      </c>
      <c r="CB25" s="11">
        <f t="shared" si="44"/>
        <v>35.999999999999993</v>
      </c>
      <c r="CC25" s="11">
        <f t="shared" si="45"/>
        <v>35.999999999999993</v>
      </c>
      <c r="CD25" s="11">
        <f t="shared" si="46"/>
        <v>35.999999999999993</v>
      </c>
      <c r="CE25" s="11">
        <f t="shared" si="47"/>
        <v>17.999999999999996</v>
      </c>
      <c r="CF25" s="11">
        <f t="shared" si="48"/>
        <v>17.999999999999996</v>
      </c>
      <c r="CG25" s="11">
        <f t="shared" si="49"/>
        <v>35.999999999999993</v>
      </c>
      <c r="CH25" s="11">
        <f t="shared" si="50"/>
        <v>35.999999999999993</v>
      </c>
      <c r="CI25" s="11">
        <f t="shared" si="51"/>
        <v>35.999999999999993</v>
      </c>
      <c r="CJ25" s="11">
        <f t="shared" si="52"/>
        <v>35.999999999999993</v>
      </c>
      <c r="CK25" s="294">
        <f t="shared" si="53"/>
        <v>17.999999999999996</v>
      </c>
      <c r="CL25" s="204">
        <f t="shared" si="15"/>
        <v>359.99999999999994</v>
      </c>
      <c r="CM25" s="11"/>
      <c r="CN25" s="11"/>
      <c r="CO25" s="11"/>
      <c r="CP25" s="11"/>
      <c r="CQ25" s="11"/>
      <c r="CR25" s="11"/>
      <c r="CS25" s="11"/>
      <c r="CT25" s="11"/>
      <c r="CU25" s="11"/>
      <c r="CV25" s="11"/>
      <c r="CW25" s="11"/>
      <c r="CX25" s="11"/>
      <c r="CY25" s="26">
        <f t="shared" si="11"/>
        <v>0</v>
      </c>
      <c r="CZ25" s="15"/>
      <c r="DA25" s="11"/>
      <c r="DB25" s="11"/>
      <c r="DC25" s="11"/>
      <c r="DD25" s="11"/>
      <c r="DE25" s="11"/>
      <c r="DF25" s="11"/>
      <c r="DG25" s="11"/>
      <c r="DH25" s="11"/>
      <c r="DI25" s="11"/>
      <c r="DJ25" s="11"/>
      <c r="DK25" s="11"/>
      <c r="DL25" s="26">
        <f t="shared" si="12"/>
        <v>0</v>
      </c>
    </row>
    <row r="26" spans="1:116">
      <c r="A26" s="47"/>
      <c r="B26" s="49"/>
      <c r="C26" s="4" t="s">
        <v>2032</v>
      </c>
      <c r="D26" s="4" t="s">
        <v>2044</v>
      </c>
      <c r="E26" s="526" t="s">
        <v>131</v>
      </c>
      <c r="F26" s="4" t="s">
        <v>1338</v>
      </c>
      <c r="G26" s="301" t="s">
        <v>121</v>
      </c>
      <c r="H26" s="801">
        <v>1600</v>
      </c>
      <c r="I26" s="259"/>
      <c r="J26" s="259"/>
      <c r="K26" s="259"/>
      <c r="L26" s="259"/>
      <c r="M26" s="259"/>
      <c r="N26" s="259"/>
      <c r="O26" s="259"/>
      <c r="P26" s="259"/>
      <c r="Q26" s="799">
        <f t="shared" si="54"/>
        <v>1600</v>
      </c>
      <c r="R26" s="308"/>
      <c r="S26" s="259"/>
      <c r="T26" s="259">
        <v>1600</v>
      </c>
      <c r="U26" s="259"/>
      <c r="V26" s="259"/>
      <c r="W26" s="259"/>
      <c r="X26" s="259"/>
      <c r="Y26" s="259"/>
      <c r="Z26" s="797">
        <f t="shared" si="0"/>
        <v>1600</v>
      </c>
      <c r="AA26" s="802">
        <v>250</v>
      </c>
      <c r="AB26" s="259">
        <v>1350</v>
      </c>
      <c r="AC26" s="259"/>
      <c r="AD26" s="259"/>
      <c r="AE26" s="259"/>
      <c r="AF26" s="259"/>
      <c r="AG26" s="797">
        <f t="shared" si="3"/>
        <v>0</v>
      </c>
      <c r="AH26" s="259"/>
      <c r="AI26" s="259">
        <v>250</v>
      </c>
      <c r="AJ26" s="11"/>
      <c r="AK26" s="11"/>
      <c r="AL26" s="49">
        <f t="shared" si="4"/>
        <v>0</v>
      </c>
      <c r="AM26" s="11"/>
      <c r="AN26" s="11"/>
      <c r="AO26" s="11"/>
      <c r="AP26" s="11"/>
      <c r="AQ26" s="11"/>
      <c r="AR26" s="49"/>
      <c r="AS26" s="11">
        <f>$AB$26/9</f>
        <v>150</v>
      </c>
      <c r="AT26" s="11">
        <f t="shared" ref="AT26:BA26" si="59">$AB$26/9</f>
        <v>150</v>
      </c>
      <c r="AU26" s="11">
        <f t="shared" si="59"/>
        <v>150</v>
      </c>
      <c r="AV26" s="11">
        <f t="shared" si="59"/>
        <v>150</v>
      </c>
      <c r="AW26" s="11">
        <f t="shared" si="59"/>
        <v>150</v>
      </c>
      <c r="AX26" s="11">
        <f t="shared" si="59"/>
        <v>150</v>
      </c>
      <c r="AY26" s="11">
        <f t="shared" si="59"/>
        <v>150</v>
      </c>
      <c r="AZ26" s="519">
        <f t="shared" si="59"/>
        <v>150</v>
      </c>
      <c r="BA26" s="11">
        <f t="shared" si="59"/>
        <v>150</v>
      </c>
      <c r="BB26" s="11"/>
      <c r="BC26" s="49">
        <f t="shared" si="6"/>
        <v>0</v>
      </c>
      <c r="BD26" s="11"/>
      <c r="BE26" s="11"/>
      <c r="BF26" s="11"/>
      <c r="BG26" s="11"/>
      <c r="BH26" s="11"/>
      <c r="BI26" s="11"/>
      <c r="BJ26" s="11"/>
      <c r="BK26" s="49"/>
      <c r="BL26" s="11"/>
      <c r="BM26" s="11"/>
      <c r="BN26" s="11"/>
      <c r="BO26" s="11"/>
      <c r="BP26" s="11"/>
      <c r="BQ26" s="49"/>
      <c r="BR26" s="11"/>
      <c r="BS26" s="11"/>
      <c r="BT26" s="11"/>
      <c r="BU26" s="11"/>
      <c r="BV26" s="11"/>
      <c r="BW26" s="11"/>
      <c r="BX26" s="47"/>
      <c r="BY26" s="49">
        <f t="shared" si="10"/>
        <v>1600</v>
      </c>
      <c r="BZ26" s="15">
        <f t="shared" si="40"/>
        <v>80</v>
      </c>
      <c r="CA26" s="11">
        <f t="shared" si="43"/>
        <v>160</v>
      </c>
      <c r="CB26" s="11">
        <f t="shared" si="44"/>
        <v>160</v>
      </c>
      <c r="CC26" s="11">
        <f t="shared" si="45"/>
        <v>160</v>
      </c>
      <c r="CD26" s="11">
        <f t="shared" si="46"/>
        <v>160</v>
      </c>
      <c r="CE26" s="11">
        <f t="shared" si="47"/>
        <v>80</v>
      </c>
      <c r="CF26" s="11">
        <f t="shared" si="48"/>
        <v>80</v>
      </c>
      <c r="CG26" s="11">
        <f t="shared" si="49"/>
        <v>160</v>
      </c>
      <c r="CH26" s="11">
        <f t="shared" si="50"/>
        <v>160</v>
      </c>
      <c r="CI26" s="11">
        <f t="shared" si="51"/>
        <v>160</v>
      </c>
      <c r="CJ26" s="11">
        <f t="shared" si="52"/>
        <v>160</v>
      </c>
      <c r="CK26" s="294">
        <f t="shared" si="53"/>
        <v>80</v>
      </c>
      <c r="CL26" s="204">
        <f t="shared" si="15"/>
        <v>1600</v>
      </c>
      <c r="CM26" s="11"/>
      <c r="CN26" s="11"/>
      <c r="CO26" s="11"/>
      <c r="CP26" s="11"/>
      <c r="CQ26" s="11"/>
      <c r="CR26" s="11"/>
      <c r="CS26" s="11"/>
      <c r="CT26" s="11"/>
      <c r="CU26" s="11"/>
      <c r="CV26" s="11"/>
      <c r="CW26" s="11"/>
      <c r="CX26" s="11"/>
      <c r="CY26" s="26"/>
      <c r="CZ26" s="15"/>
      <c r="DA26" s="11"/>
      <c r="DB26" s="11"/>
      <c r="DC26" s="11"/>
      <c r="DD26" s="11"/>
      <c r="DE26" s="11"/>
      <c r="DF26" s="11"/>
      <c r="DG26" s="11"/>
      <c r="DH26" s="11"/>
      <c r="DI26" s="11"/>
      <c r="DJ26" s="11"/>
      <c r="DK26" s="11"/>
      <c r="DL26" s="26"/>
    </row>
    <row r="27" spans="1:116">
      <c r="A27" s="47"/>
      <c r="B27" s="49"/>
      <c r="C27" s="13"/>
      <c r="D27" s="13"/>
      <c r="E27" s="13"/>
      <c r="F27" s="13"/>
      <c r="G27" s="302"/>
      <c r="H27" s="259"/>
      <c r="I27" s="259"/>
      <c r="J27" s="259"/>
      <c r="K27" s="259"/>
      <c r="L27" s="259"/>
      <c r="M27" s="259"/>
      <c r="N27" s="259"/>
      <c r="O27" s="259"/>
      <c r="P27" s="259"/>
      <c r="Q27" s="799">
        <f>SUM(H27:P27)</f>
        <v>0</v>
      </c>
      <c r="R27" s="308"/>
      <c r="S27" s="259"/>
      <c r="T27" s="259"/>
      <c r="U27" s="259"/>
      <c r="V27" s="259"/>
      <c r="W27" s="259"/>
      <c r="X27" s="259"/>
      <c r="Y27" s="259"/>
      <c r="Z27" s="797">
        <f>SUM(R27:Y27)</f>
        <v>0</v>
      </c>
      <c r="AA27" s="259"/>
      <c r="AB27" s="259"/>
      <c r="AC27" s="259"/>
      <c r="AD27" s="259"/>
      <c r="AE27" s="259"/>
      <c r="AF27" s="259"/>
      <c r="AG27" s="797">
        <f t="shared" si="3"/>
        <v>0</v>
      </c>
      <c r="AH27" s="259"/>
      <c r="AI27" s="259"/>
      <c r="AJ27" s="11"/>
      <c r="AK27" s="11"/>
      <c r="AL27" s="49">
        <f t="shared" si="4"/>
        <v>0</v>
      </c>
      <c r="AM27" s="11"/>
      <c r="AN27" s="11"/>
      <c r="AO27" s="11"/>
      <c r="AP27" s="11"/>
      <c r="AQ27" s="11"/>
      <c r="AR27" s="49">
        <f t="shared" si="5"/>
        <v>0</v>
      </c>
      <c r="AS27" s="11">
        <f>AB27</f>
        <v>0</v>
      </c>
      <c r="AT27" s="11"/>
      <c r="AU27" s="11"/>
      <c r="AV27" s="11"/>
      <c r="AW27" s="11"/>
      <c r="AX27" s="11"/>
      <c r="AY27" s="11"/>
      <c r="AZ27" s="11"/>
      <c r="BA27" s="11"/>
      <c r="BB27" s="11"/>
      <c r="BC27" s="49">
        <f t="shared" si="6"/>
        <v>0</v>
      </c>
      <c r="BD27" s="11"/>
      <c r="BE27" s="11"/>
      <c r="BF27" s="11"/>
      <c r="BG27" s="11"/>
      <c r="BH27" s="11"/>
      <c r="BI27" s="11"/>
      <c r="BJ27" s="11"/>
      <c r="BK27" s="49">
        <f t="shared" si="7"/>
        <v>0</v>
      </c>
      <c r="BL27" s="11"/>
      <c r="BM27" s="11"/>
      <c r="BN27" s="11"/>
      <c r="BO27" s="11"/>
      <c r="BP27" s="11"/>
      <c r="BQ27" s="49">
        <f t="shared" si="8"/>
        <v>0</v>
      </c>
      <c r="BR27" s="11"/>
      <c r="BS27" s="11"/>
      <c r="BT27" s="11"/>
      <c r="BU27" s="11"/>
      <c r="BV27" s="11"/>
      <c r="BW27" s="11"/>
      <c r="BX27" s="47">
        <f t="shared" si="9"/>
        <v>0</v>
      </c>
      <c r="BY27" s="49">
        <f t="shared" si="10"/>
        <v>0</v>
      </c>
      <c r="BZ27" s="15">
        <f t="shared" si="40"/>
        <v>0</v>
      </c>
      <c r="CA27" s="11">
        <f t="shared" si="43"/>
        <v>0</v>
      </c>
      <c r="CB27" s="11">
        <f t="shared" si="44"/>
        <v>0</v>
      </c>
      <c r="CC27" s="11">
        <f t="shared" si="45"/>
        <v>0</v>
      </c>
      <c r="CD27" s="11">
        <f t="shared" si="46"/>
        <v>0</v>
      </c>
      <c r="CE27" s="11">
        <f t="shared" si="47"/>
        <v>0</v>
      </c>
      <c r="CF27" s="11">
        <f t="shared" si="48"/>
        <v>0</v>
      </c>
      <c r="CG27" s="11">
        <f t="shared" si="49"/>
        <v>0</v>
      </c>
      <c r="CH27" s="11">
        <f t="shared" si="50"/>
        <v>0</v>
      </c>
      <c r="CI27" s="11">
        <f t="shared" si="51"/>
        <v>0</v>
      </c>
      <c r="CJ27" s="11">
        <f t="shared" si="52"/>
        <v>0</v>
      </c>
      <c r="CK27" s="294">
        <f t="shared" si="53"/>
        <v>0</v>
      </c>
      <c r="CL27" s="204">
        <f t="shared" si="15"/>
        <v>0</v>
      </c>
      <c r="CM27" s="11"/>
      <c r="CN27" s="11"/>
      <c r="CO27" s="11"/>
      <c r="CP27" s="11"/>
      <c r="CQ27" s="11"/>
      <c r="CR27" s="11"/>
      <c r="CS27" s="11"/>
      <c r="CT27" s="11"/>
      <c r="CU27" s="11"/>
      <c r="CV27" s="11"/>
      <c r="CW27" s="11"/>
      <c r="CX27" s="11"/>
      <c r="CY27" s="26">
        <f t="shared" si="11"/>
        <v>0</v>
      </c>
      <c r="CZ27" s="15"/>
      <c r="DA27" s="11"/>
      <c r="DB27" s="11"/>
      <c r="DC27" s="11"/>
      <c r="DD27" s="11"/>
      <c r="DE27" s="11"/>
      <c r="DF27" s="11"/>
      <c r="DG27" s="11"/>
      <c r="DH27" s="11"/>
      <c r="DI27" s="11"/>
      <c r="DJ27" s="11"/>
      <c r="DK27" s="11"/>
      <c r="DL27" s="26">
        <f t="shared" si="12"/>
        <v>0</v>
      </c>
    </row>
    <row r="28" spans="1:116">
      <c r="A28" s="47"/>
      <c r="B28" s="49"/>
      <c r="C28" s="28" t="s">
        <v>347</v>
      </c>
      <c r="D28" s="28"/>
      <c r="E28" s="28"/>
      <c r="F28" s="28"/>
      <c r="G28" s="49"/>
      <c r="H28" s="803">
        <f>SUM(H21:H27)</f>
        <v>16060</v>
      </c>
      <c r="I28" s="803">
        <f t="shared" ref="I28:BT28" si="60">SUM(I21:I27)</f>
        <v>0</v>
      </c>
      <c r="J28" s="803">
        <f t="shared" si="60"/>
        <v>450</v>
      </c>
      <c r="K28" s="803">
        <f t="shared" si="60"/>
        <v>0</v>
      </c>
      <c r="L28" s="803">
        <f t="shared" si="60"/>
        <v>0</v>
      </c>
      <c r="M28" s="803">
        <f t="shared" si="60"/>
        <v>0</v>
      </c>
      <c r="N28" s="803">
        <f t="shared" si="60"/>
        <v>0</v>
      </c>
      <c r="O28" s="803">
        <f t="shared" si="60"/>
        <v>0</v>
      </c>
      <c r="P28" s="803">
        <f t="shared" si="60"/>
        <v>0</v>
      </c>
      <c r="Q28" s="799">
        <f t="shared" si="60"/>
        <v>16510</v>
      </c>
      <c r="R28" s="804">
        <f t="shared" si="60"/>
        <v>0</v>
      </c>
      <c r="S28" s="803">
        <f t="shared" si="60"/>
        <v>0</v>
      </c>
      <c r="T28" s="803">
        <f t="shared" si="60"/>
        <v>16510</v>
      </c>
      <c r="U28" s="803">
        <f t="shared" si="60"/>
        <v>0</v>
      </c>
      <c r="V28" s="803">
        <f t="shared" si="60"/>
        <v>0</v>
      </c>
      <c r="W28" s="803">
        <f t="shared" si="60"/>
        <v>0</v>
      </c>
      <c r="X28" s="803">
        <f t="shared" si="60"/>
        <v>0</v>
      </c>
      <c r="Y28" s="803">
        <f t="shared" si="60"/>
        <v>0</v>
      </c>
      <c r="Z28" s="797">
        <f t="shared" si="60"/>
        <v>16510</v>
      </c>
      <c r="AA28" s="803">
        <f t="shared" si="60"/>
        <v>2450</v>
      </c>
      <c r="AB28" s="803">
        <f t="shared" si="60"/>
        <v>14060</v>
      </c>
      <c r="AC28" s="803">
        <f t="shared" si="60"/>
        <v>0</v>
      </c>
      <c r="AD28" s="803">
        <f t="shared" si="60"/>
        <v>0</v>
      </c>
      <c r="AE28" s="803">
        <f t="shared" si="60"/>
        <v>0</v>
      </c>
      <c r="AF28" s="803">
        <f t="shared" si="60"/>
        <v>0</v>
      </c>
      <c r="AG28" s="797">
        <f t="shared" si="3"/>
        <v>0</v>
      </c>
      <c r="AH28" s="803">
        <f t="shared" si="60"/>
        <v>0</v>
      </c>
      <c r="AI28" s="803">
        <f t="shared" si="60"/>
        <v>2450</v>
      </c>
      <c r="AJ28" s="28">
        <f t="shared" si="60"/>
        <v>0</v>
      </c>
      <c r="AK28" s="28">
        <f t="shared" si="60"/>
        <v>0</v>
      </c>
      <c r="AL28" s="49">
        <f t="shared" si="4"/>
        <v>0</v>
      </c>
      <c r="AM28" s="28">
        <f t="shared" si="60"/>
        <v>0</v>
      </c>
      <c r="AN28" s="28">
        <f t="shared" si="60"/>
        <v>0</v>
      </c>
      <c r="AO28" s="28">
        <f t="shared" si="60"/>
        <v>0</v>
      </c>
      <c r="AP28" s="28">
        <f t="shared" si="60"/>
        <v>0</v>
      </c>
      <c r="AQ28" s="28">
        <f t="shared" si="60"/>
        <v>0</v>
      </c>
      <c r="AR28" s="49">
        <f t="shared" si="5"/>
        <v>0</v>
      </c>
      <c r="AS28" s="28">
        <f t="shared" si="60"/>
        <v>1562.2222222222224</v>
      </c>
      <c r="AT28" s="28">
        <f t="shared" si="60"/>
        <v>1562.2222222222224</v>
      </c>
      <c r="AU28" s="28">
        <f t="shared" si="60"/>
        <v>1562.2222222222224</v>
      </c>
      <c r="AV28" s="28">
        <f t="shared" si="60"/>
        <v>1562.2222222222224</v>
      </c>
      <c r="AW28" s="28">
        <f t="shared" si="60"/>
        <v>1562.2222222222224</v>
      </c>
      <c r="AX28" s="28">
        <f t="shared" si="60"/>
        <v>1562.2222222222224</v>
      </c>
      <c r="AY28" s="28">
        <f t="shared" si="60"/>
        <v>1562.2222222222224</v>
      </c>
      <c r="AZ28" s="28">
        <f t="shared" si="60"/>
        <v>1562.2222222222224</v>
      </c>
      <c r="BA28" s="28">
        <f t="shared" si="60"/>
        <v>1562.2222222222224</v>
      </c>
      <c r="BB28" s="28">
        <f t="shared" si="60"/>
        <v>0</v>
      </c>
      <c r="BC28" s="49">
        <f t="shared" si="6"/>
        <v>0</v>
      </c>
      <c r="BD28" s="28">
        <f t="shared" si="60"/>
        <v>0</v>
      </c>
      <c r="BE28" s="28">
        <f t="shared" si="60"/>
        <v>0</v>
      </c>
      <c r="BF28" s="28">
        <f t="shared" si="60"/>
        <v>0</v>
      </c>
      <c r="BG28" s="28">
        <f t="shared" si="60"/>
        <v>0</v>
      </c>
      <c r="BH28" s="28">
        <f t="shared" si="60"/>
        <v>0</v>
      </c>
      <c r="BI28" s="28">
        <f t="shared" si="60"/>
        <v>0</v>
      </c>
      <c r="BJ28" s="28">
        <f t="shared" si="60"/>
        <v>0</v>
      </c>
      <c r="BK28" s="49">
        <f t="shared" si="7"/>
        <v>0</v>
      </c>
      <c r="BL28" s="28">
        <f t="shared" si="60"/>
        <v>0</v>
      </c>
      <c r="BM28" s="28">
        <f t="shared" si="60"/>
        <v>0</v>
      </c>
      <c r="BN28" s="28">
        <f t="shared" si="60"/>
        <v>0</v>
      </c>
      <c r="BO28" s="28">
        <f t="shared" si="60"/>
        <v>0</v>
      </c>
      <c r="BP28" s="28">
        <f t="shared" si="60"/>
        <v>0</v>
      </c>
      <c r="BQ28" s="49">
        <f t="shared" si="8"/>
        <v>0</v>
      </c>
      <c r="BR28" s="28">
        <f t="shared" si="60"/>
        <v>0</v>
      </c>
      <c r="BS28" s="28">
        <f t="shared" si="60"/>
        <v>0</v>
      </c>
      <c r="BT28" s="28">
        <f t="shared" si="60"/>
        <v>0</v>
      </c>
      <c r="BU28" s="28">
        <f t="shared" ref="BU28:DK28" si="61">SUM(BU21:BU27)</f>
        <v>0</v>
      </c>
      <c r="BV28" s="28">
        <f t="shared" si="61"/>
        <v>0</v>
      </c>
      <c r="BW28" s="28">
        <f t="shared" si="61"/>
        <v>0</v>
      </c>
      <c r="BX28" s="47">
        <f t="shared" si="9"/>
        <v>0</v>
      </c>
      <c r="BY28" s="49">
        <f t="shared" si="10"/>
        <v>16510.000000000004</v>
      </c>
      <c r="BZ28" s="28">
        <f t="shared" si="61"/>
        <v>825.5</v>
      </c>
      <c r="CA28" s="28">
        <f t="shared" si="61"/>
        <v>1651</v>
      </c>
      <c r="CB28" s="28">
        <f t="shared" si="61"/>
        <v>1651</v>
      </c>
      <c r="CC28" s="28">
        <f t="shared" si="61"/>
        <v>1651</v>
      </c>
      <c r="CD28" s="28">
        <f t="shared" si="61"/>
        <v>1651</v>
      </c>
      <c r="CE28" s="28">
        <f t="shared" si="61"/>
        <v>825.5</v>
      </c>
      <c r="CF28" s="28">
        <f t="shared" si="61"/>
        <v>825.5</v>
      </c>
      <c r="CG28" s="28">
        <f t="shared" si="61"/>
        <v>1651</v>
      </c>
      <c r="CH28" s="28">
        <f t="shared" si="61"/>
        <v>1651</v>
      </c>
      <c r="CI28" s="28">
        <f t="shared" si="61"/>
        <v>1651</v>
      </c>
      <c r="CJ28" s="28">
        <f t="shared" si="61"/>
        <v>1651</v>
      </c>
      <c r="CK28" s="28">
        <f t="shared" si="61"/>
        <v>825.5</v>
      </c>
      <c r="CL28" s="204">
        <f t="shared" si="15"/>
        <v>16510</v>
      </c>
      <c r="CM28" s="28">
        <f t="shared" si="61"/>
        <v>0</v>
      </c>
      <c r="CN28" s="28">
        <f t="shared" si="61"/>
        <v>0</v>
      </c>
      <c r="CO28" s="28">
        <f t="shared" si="61"/>
        <v>0</v>
      </c>
      <c r="CP28" s="28">
        <f t="shared" si="61"/>
        <v>0</v>
      </c>
      <c r="CQ28" s="28">
        <f t="shared" si="61"/>
        <v>0</v>
      </c>
      <c r="CR28" s="28">
        <f t="shared" si="61"/>
        <v>0</v>
      </c>
      <c r="CS28" s="28">
        <f t="shared" si="61"/>
        <v>0</v>
      </c>
      <c r="CT28" s="28">
        <f t="shared" si="61"/>
        <v>0</v>
      </c>
      <c r="CU28" s="28">
        <f t="shared" si="61"/>
        <v>0</v>
      </c>
      <c r="CV28" s="28">
        <f t="shared" si="61"/>
        <v>0</v>
      </c>
      <c r="CW28" s="28">
        <f t="shared" si="61"/>
        <v>0</v>
      </c>
      <c r="CX28" s="28">
        <f t="shared" si="61"/>
        <v>0</v>
      </c>
      <c r="CY28" s="26">
        <f t="shared" si="11"/>
        <v>0</v>
      </c>
      <c r="CZ28" s="47">
        <f t="shared" si="61"/>
        <v>0</v>
      </c>
      <c r="DA28" s="28">
        <f t="shared" si="61"/>
        <v>0</v>
      </c>
      <c r="DB28" s="28">
        <f t="shared" si="61"/>
        <v>0</v>
      </c>
      <c r="DC28" s="28">
        <f t="shared" si="61"/>
        <v>0</v>
      </c>
      <c r="DD28" s="28">
        <f t="shared" si="61"/>
        <v>0</v>
      </c>
      <c r="DE28" s="28">
        <f t="shared" si="61"/>
        <v>0</v>
      </c>
      <c r="DF28" s="28">
        <f t="shared" si="61"/>
        <v>0</v>
      </c>
      <c r="DG28" s="28">
        <f t="shared" si="61"/>
        <v>0</v>
      </c>
      <c r="DH28" s="28">
        <f t="shared" si="61"/>
        <v>0</v>
      </c>
      <c r="DI28" s="28">
        <f t="shared" si="61"/>
        <v>0</v>
      </c>
      <c r="DJ28" s="28">
        <f t="shared" si="61"/>
        <v>0</v>
      </c>
      <c r="DK28" s="28">
        <f t="shared" si="61"/>
        <v>0</v>
      </c>
      <c r="DL28" s="26">
        <f t="shared" si="12"/>
        <v>0</v>
      </c>
    </row>
    <row r="29" spans="1:116" ht="13.8" thickBot="1">
      <c r="A29" s="47"/>
      <c r="B29" s="49"/>
      <c r="C29" s="13"/>
      <c r="D29" s="13"/>
      <c r="E29" s="13"/>
      <c r="F29" s="13"/>
      <c r="G29" s="302"/>
      <c r="H29" s="259"/>
      <c r="I29" s="259"/>
      <c r="J29" s="259"/>
      <c r="K29" s="259"/>
      <c r="L29" s="259"/>
      <c r="M29" s="259"/>
      <c r="N29" s="259"/>
      <c r="O29" s="259"/>
      <c r="P29" s="259"/>
      <c r="Q29" s="799">
        <f>SUM(H29:P29)</f>
        <v>0</v>
      </c>
      <c r="R29" s="308"/>
      <c r="S29" s="259"/>
      <c r="T29" s="259"/>
      <c r="U29" s="259"/>
      <c r="V29" s="259"/>
      <c r="W29" s="259"/>
      <c r="X29" s="259"/>
      <c r="Y29" s="259"/>
      <c r="Z29" s="797"/>
      <c r="AA29" s="259"/>
      <c r="AB29" s="259"/>
      <c r="AC29" s="259"/>
      <c r="AD29" s="259"/>
      <c r="AE29" s="259"/>
      <c r="AF29" s="259"/>
      <c r="AG29" s="797">
        <f t="shared" si="3"/>
        <v>0</v>
      </c>
      <c r="AH29" s="259"/>
      <c r="AI29" s="259"/>
      <c r="AJ29" s="11"/>
      <c r="AK29" s="11"/>
      <c r="AL29" s="49">
        <f t="shared" si="4"/>
        <v>0</v>
      </c>
      <c r="AM29" s="11"/>
      <c r="AN29" s="11"/>
      <c r="AO29" s="11"/>
      <c r="AP29" s="11"/>
      <c r="AQ29" s="11"/>
      <c r="AR29" s="49">
        <f t="shared" si="5"/>
        <v>0</v>
      </c>
      <c r="AS29" s="11">
        <f>AB29</f>
        <v>0</v>
      </c>
      <c r="AT29" s="11"/>
      <c r="AU29" s="11"/>
      <c r="AV29" s="11"/>
      <c r="AW29" s="11"/>
      <c r="AX29" s="11"/>
      <c r="AY29" s="11"/>
      <c r="AZ29" s="11"/>
      <c r="BA29" s="11"/>
      <c r="BB29" s="11"/>
      <c r="BC29" s="49">
        <f t="shared" si="6"/>
        <v>0</v>
      </c>
      <c r="BD29" s="11"/>
      <c r="BE29" s="11"/>
      <c r="BF29" s="11"/>
      <c r="BG29" s="11"/>
      <c r="BH29" s="11"/>
      <c r="BI29" s="11"/>
      <c r="BJ29" s="11"/>
      <c r="BK29" s="49">
        <f t="shared" si="7"/>
        <v>0</v>
      </c>
      <c r="BL29" s="11"/>
      <c r="BM29" s="11"/>
      <c r="BN29" s="11"/>
      <c r="BO29" s="11"/>
      <c r="BP29" s="11"/>
      <c r="BQ29" s="49">
        <f t="shared" si="8"/>
        <v>0</v>
      </c>
      <c r="BR29" s="11"/>
      <c r="BS29" s="11"/>
      <c r="BT29" s="11"/>
      <c r="BU29" s="11"/>
      <c r="BV29" s="11"/>
      <c r="BW29" s="11"/>
      <c r="BX29" s="47">
        <f t="shared" si="9"/>
        <v>0</v>
      </c>
      <c r="BY29" s="49">
        <f t="shared" si="10"/>
        <v>0</v>
      </c>
      <c r="BZ29" s="11"/>
      <c r="CA29" s="11"/>
      <c r="CB29" s="11"/>
      <c r="CC29" s="11"/>
      <c r="CD29" s="11"/>
      <c r="CE29" s="11"/>
      <c r="CF29" s="11"/>
      <c r="CG29" s="11"/>
      <c r="CH29" s="11"/>
      <c r="CI29" s="11"/>
      <c r="CJ29" s="11"/>
      <c r="CK29" s="11"/>
      <c r="CL29" s="204">
        <f t="shared" si="15"/>
        <v>0</v>
      </c>
      <c r="CM29" s="11"/>
      <c r="CN29" s="11"/>
      <c r="CO29" s="11"/>
      <c r="CP29" s="11"/>
      <c r="CQ29" s="11"/>
      <c r="CR29" s="11"/>
      <c r="CS29" s="11"/>
      <c r="CT29" s="11"/>
      <c r="CU29" s="11"/>
      <c r="CV29" s="11"/>
      <c r="CW29" s="11"/>
      <c r="CX29" s="11"/>
      <c r="CY29" s="26">
        <f t="shared" si="11"/>
        <v>0</v>
      </c>
      <c r="CZ29" s="15"/>
      <c r="DA29" s="11"/>
      <c r="DB29" s="11"/>
      <c r="DC29" s="11"/>
      <c r="DD29" s="11"/>
      <c r="DE29" s="11"/>
      <c r="DF29" s="11"/>
      <c r="DG29" s="11"/>
      <c r="DH29" s="11"/>
      <c r="DI29" s="11"/>
      <c r="DJ29" s="11"/>
      <c r="DK29" s="11"/>
      <c r="DL29" s="26">
        <f t="shared" si="12"/>
        <v>0</v>
      </c>
    </row>
    <row r="30" spans="1:116">
      <c r="A30" s="47"/>
      <c r="B30" s="49" t="s">
        <v>1888</v>
      </c>
      <c r="C30" s="4" t="s">
        <v>2032</v>
      </c>
      <c r="D30" s="4" t="s">
        <v>2048</v>
      </c>
      <c r="E30" s="4" t="s">
        <v>2049</v>
      </c>
      <c r="F30" s="4" t="s">
        <v>1359</v>
      </c>
      <c r="G30" s="528" t="s">
        <v>132</v>
      </c>
      <c r="H30" s="259">
        <v>16500</v>
      </c>
      <c r="I30" s="259"/>
      <c r="J30" s="259"/>
      <c r="K30" s="259"/>
      <c r="L30" s="259"/>
      <c r="M30" s="259"/>
      <c r="N30" s="259"/>
      <c r="O30" s="259"/>
      <c r="P30" s="259"/>
      <c r="Q30" s="799">
        <f t="shared" si="54"/>
        <v>16500</v>
      </c>
      <c r="R30" s="308"/>
      <c r="S30" s="259"/>
      <c r="T30" s="259">
        <v>16500</v>
      </c>
      <c r="U30" s="259"/>
      <c r="V30" s="259"/>
      <c r="W30" s="259"/>
      <c r="X30" s="259"/>
      <c r="Y30" s="259"/>
      <c r="Z30" s="797">
        <f t="shared" si="0"/>
        <v>16500</v>
      </c>
      <c r="AA30" s="259">
        <v>500</v>
      </c>
      <c r="AB30" s="259">
        <v>16000</v>
      </c>
      <c r="AC30" s="259"/>
      <c r="AD30" s="259"/>
      <c r="AE30" s="259"/>
      <c r="AF30" s="259"/>
      <c r="AG30" s="797">
        <f t="shared" si="3"/>
        <v>0</v>
      </c>
      <c r="AH30" s="259"/>
      <c r="AI30" s="259">
        <v>500</v>
      </c>
      <c r="AJ30" s="11"/>
      <c r="AK30" s="11"/>
      <c r="AL30" s="49">
        <f t="shared" si="4"/>
        <v>0</v>
      </c>
      <c r="AM30" s="11"/>
      <c r="AN30" s="11"/>
      <c r="AO30" s="11"/>
      <c r="AP30" s="11"/>
      <c r="AQ30" s="11"/>
      <c r="AR30" s="49">
        <f t="shared" si="5"/>
        <v>0</v>
      </c>
      <c r="AS30" s="11">
        <f>$AB$30/9</f>
        <v>1777.7777777777778</v>
      </c>
      <c r="AT30" s="11">
        <f t="shared" ref="AT30:BA30" si="62">$AB$30/9</f>
        <v>1777.7777777777778</v>
      </c>
      <c r="AU30" s="11">
        <f t="shared" si="62"/>
        <v>1777.7777777777778</v>
      </c>
      <c r="AV30" s="11">
        <f t="shared" si="62"/>
        <v>1777.7777777777778</v>
      </c>
      <c r="AW30" s="11">
        <f t="shared" si="62"/>
        <v>1777.7777777777778</v>
      </c>
      <c r="AX30" s="11">
        <f t="shared" si="62"/>
        <v>1777.7777777777778</v>
      </c>
      <c r="AY30" s="11">
        <f t="shared" si="62"/>
        <v>1777.7777777777778</v>
      </c>
      <c r="AZ30" s="519">
        <f t="shared" si="62"/>
        <v>1777.7777777777778</v>
      </c>
      <c r="BA30" s="11">
        <f t="shared" si="62"/>
        <v>1777.7777777777778</v>
      </c>
      <c r="BB30" s="519"/>
      <c r="BC30" s="49">
        <f t="shared" si="6"/>
        <v>0</v>
      </c>
      <c r="BD30" s="11"/>
      <c r="BE30" s="11"/>
      <c r="BF30" s="11"/>
      <c r="BG30" s="11"/>
      <c r="BH30" s="11"/>
      <c r="BI30" s="11"/>
      <c r="BJ30" s="11"/>
      <c r="BK30" s="49">
        <f t="shared" si="7"/>
        <v>0</v>
      </c>
      <c r="BL30" s="11"/>
      <c r="BM30" s="11"/>
      <c r="BN30" s="11"/>
      <c r="BO30" s="11"/>
      <c r="BP30" s="11"/>
      <c r="BQ30" s="49">
        <f t="shared" si="8"/>
        <v>0</v>
      </c>
      <c r="BR30" s="11"/>
      <c r="BS30" s="11"/>
      <c r="BT30" s="11"/>
      <c r="BU30" s="11"/>
      <c r="BV30" s="11"/>
      <c r="BW30" s="11"/>
      <c r="BX30" s="47">
        <f t="shared" si="9"/>
        <v>0</v>
      </c>
      <c r="BY30" s="49">
        <f>SUM(AH30:AK30,AM30:AQ30,AS30:BB30,BD30:BJ30,BL30:BP30,BR30:BW30)</f>
        <v>16500</v>
      </c>
      <c r="BZ30" s="15">
        <f>5%*BY30</f>
        <v>825</v>
      </c>
      <c r="CA30" s="11">
        <f>10%*BY30</f>
        <v>1650</v>
      </c>
      <c r="CB30" s="11">
        <f>10%*BY30</f>
        <v>1650</v>
      </c>
      <c r="CC30" s="11">
        <f>10%*BY30</f>
        <v>1650</v>
      </c>
      <c r="CD30" s="11">
        <f>10%*BY30</f>
        <v>1650</v>
      </c>
      <c r="CE30" s="11">
        <f>5%*BY30</f>
        <v>825</v>
      </c>
      <c r="CF30" s="11">
        <f>5%*BY30</f>
        <v>825</v>
      </c>
      <c r="CG30" s="11">
        <f>10%*BY30</f>
        <v>1650</v>
      </c>
      <c r="CH30" s="11">
        <f>10%*BY30</f>
        <v>1650</v>
      </c>
      <c r="CI30" s="11">
        <f>10%*BY30</f>
        <v>1650</v>
      </c>
      <c r="CJ30" s="11">
        <f>10%*BY30</f>
        <v>1650</v>
      </c>
      <c r="CK30" s="294">
        <f>5%*BY30</f>
        <v>825</v>
      </c>
      <c r="CL30" s="204">
        <f t="shared" si="15"/>
        <v>16500</v>
      </c>
      <c r="CM30" s="11"/>
      <c r="CN30" s="11"/>
      <c r="CO30" s="11"/>
      <c r="CP30" s="11"/>
      <c r="CQ30" s="11"/>
      <c r="CR30" s="11"/>
      <c r="CS30" s="11"/>
      <c r="CT30" s="11"/>
      <c r="CU30" s="11"/>
      <c r="CV30" s="11"/>
      <c r="CW30" s="11"/>
      <c r="CX30" s="11"/>
      <c r="CY30" s="26">
        <f t="shared" si="11"/>
        <v>0</v>
      </c>
      <c r="CZ30" s="15"/>
      <c r="DA30" s="11"/>
      <c r="DB30" s="11"/>
      <c r="DC30" s="11"/>
      <c r="DD30" s="11"/>
      <c r="DE30" s="11"/>
      <c r="DF30" s="11"/>
      <c r="DG30" s="11"/>
      <c r="DH30" s="11"/>
      <c r="DI30" s="11"/>
      <c r="DJ30" s="11"/>
      <c r="DK30" s="11"/>
      <c r="DL30" s="26">
        <f t="shared" si="12"/>
        <v>0</v>
      </c>
    </row>
    <row r="31" spans="1:116">
      <c r="A31" s="47"/>
      <c r="B31" s="49"/>
      <c r="C31" s="28" t="s">
        <v>347</v>
      </c>
      <c r="D31" s="28"/>
      <c r="E31" s="28"/>
      <c r="F31" s="28"/>
      <c r="G31" s="49"/>
      <c r="H31" s="803">
        <f>SUM(H29:H30)</f>
        <v>16500</v>
      </c>
      <c r="I31" s="803">
        <f t="shared" ref="I31:BT31" si="63">SUM(I29:I30)</f>
        <v>0</v>
      </c>
      <c r="J31" s="803">
        <f t="shared" si="63"/>
        <v>0</v>
      </c>
      <c r="K31" s="803">
        <f t="shared" si="63"/>
        <v>0</v>
      </c>
      <c r="L31" s="803">
        <f t="shared" si="63"/>
        <v>0</v>
      </c>
      <c r="M31" s="803">
        <f t="shared" si="63"/>
        <v>0</v>
      </c>
      <c r="N31" s="803">
        <f t="shared" si="63"/>
        <v>0</v>
      </c>
      <c r="O31" s="803">
        <f t="shared" si="63"/>
        <v>0</v>
      </c>
      <c r="P31" s="803">
        <f t="shared" si="63"/>
        <v>0</v>
      </c>
      <c r="Q31" s="799">
        <f t="shared" si="63"/>
        <v>16500</v>
      </c>
      <c r="R31" s="804">
        <f t="shared" si="63"/>
        <v>0</v>
      </c>
      <c r="S31" s="803">
        <f t="shared" si="63"/>
        <v>0</v>
      </c>
      <c r="T31" s="803">
        <f t="shared" si="63"/>
        <v>16500</v>
      </c>
      <c r="U31" s="803">
        <f t="shared" si="63"/>
        <v>0</v>
      </c>
      <c r="V31" s="803">
        <f t="shared" si="63"/>
        <v>0</v>
      </c>
      <c r="W31" s="803">
        <f t="shared" si="63"/>
        <v>0</v>
      </c>
      <c r="X31" s="803">
        <f t="shared" si="63"/>
        <v>0</v>
      </c>
      <c r="Y31" s="803">
        <f t="shared" si="63"/>
        <v>0</v>
      </c>
      <c r="Z31" s="797">
        <f t="shared" si="63"/>
        <v>16500</v>
      </c>
      <c r="AA31" s="803">
        <f t="shared" si="63"/>
        <v>500</v>
      </c>
      <c r="AB31" s="803">
        <f t="shared" si="63"/>
        <v>16000</v>
      </c>
      <c r="AC31" s="803">
        <f t="shared" si="63"/>
        <v>0</v>
      </c>
      <c r="AD31" s="803">
        <f t="shared" si="63"/>
        <v>0</v>
      </c>
      <c r="AE31" s="803">
        <f t="shared" si="63"/>
        <v>0</v>
      </c>
      <c r="AF31" s="803">
        <f t="shared" si="63"/>
        <v>0</v>
      </c>
      <c r="AG31" s="797">
        <f t="shared" si="3"/>
        <v>0</v>
      </c>
      <c r="AH31" s="803">
        <f t="shared" si="63"/>
        <v>0</v>
      </c>
      <c r="AI31" s="803">
        <f t="shared" si="63"/>
        <v>500</v>
      </c>
      <c r="AJ31" s="28">
        <f t="shared" si="63"/>
        <v>0</v>
      </c>
      <c r="AK31" s="28">
        <f t="shared" si="63"/>
        <v>0</v>
      </c>
      <c r="AL31" s="49">
        <f t="shared" si="4"/>
        <v>0</v>
      </c>
      <c r="AM31" s="28">
        <f t="shared" si="63"/>
        <v>0</v>
      </c>
      <c r="AN31" s="28">
        <f t="shared" si="63"/>
        <v>0</v>
      </c>
      <c r="AO31" s="28">
        <f t="shared" si="63"/>
        <v>0</v>
      </c>
      <c r="AP31" s="28">
        <f t="shared" si="63"/>
        <v>0</v>
      </c>
      <c r="AQ31" s="28">
        <f t="shared" si="63"/>
        <v>0</v>
      </c>
      <c r="AR31" s="49">
        <f t="shared" si="5"/>
        <v>0</v>
      </c>
      <c r="AS31" s="28">
        <f t="shared" si="63"/>
        <v>1777.7777777777778</v>
      </c>
      <c r="AT31" s="28">
        <f t="shared" si="63"/>
        <v>1777.7777777777778</v>
      </c>
      <c r="AU31" s="28">
        <f t="shared" si="63"/>
        <v>1777.7777777777778</v>
      </c>
      <c r="AV31" s="28">
        <f t="shared" si="63"/>
        <v>1777.7777777777778</v>
      </c>
      <c r="AW31" s="28">
        <f t="shared" si="63"/>
        <v>1777.7777777777778</v>
      </c>
      <c r="AX31" s="28">
        <f t="shared" si="63"/>
        <v>1777.7777777777778</v>
      </c>
      <c r="AY31" s="28">
        <f t="shared" si="63"/>
        <v>1777.7777777777778</v>
      </c>
      <c r="AZ31" s="28">
        <f t="shared" si="63"/>
        <v>1777.7777777777778</v>
      </c>
      <c r="BA31" s="28">
        <f t="shared" si="63"/>
        <v>1777.7777777777778</v>
      </c>
      <c r="BB31" s="28">
        <f t="shared" si="63"/>
        <v>0</v>
      </c>
      <c r="BC31" s="49">
        <f t="shared" si="6"/>
        <v>0</v>
      </c>
      <c r="BD31" s="28">
        <f t="shared" si="63"/>
        <v>0</v>
      </c>
      <c r="BE31" s="28">
        <f t="shared" si="63"/>
        <v>0</v>
      </c>
      <c r="BF31" s="28">
        <f t="shared" si="63"/>
        <v>0</v>
      </c>
      <c r="BG31" s="28">
        <f t="shared" si="63"/>
        <v>0</v>
      </c>
      <c r="BH31" s="28">
        <f t="shared" si="63"/>
        <v>0</v>
      </c>
      <c r="BI31" s="28">
        <f t="shared" si="63"/>
        <v>0</v>
      </c>
      <c r="BJ31" s="28">
        <f t="shared" si="63"/>
        <v>0</v>
      </c>
      <c r="BK31" s="49">
        <f t="shared" si="7"/>
        <v>0</v>
      </c>
      <c r="BL31" s="28">
        <f t="shared" si="63"/>
        <v>0</v>
      </c>
      <c r="BM31" s="28">
        <f t="shared" si="63"/>
        <v>0</v>
      </c>
      <c r="BN31" s="28">
        <f t="shared" si="63"/>
        <v>0</v>
      </c>
      <c r="BO31" s="28">
        <f t="shared" si="63"/>
        <v>0</v>
      </c>
      <c r="BP31" s="28">
        <f t="shared" si="63"/>
        <v>0</v>
      </c>
      <c r="BQ31" s="49">
        <f t="shared" si="8"/>
        <v>0</v>
      </c>
      <c r="BR31" s="28">
        <f t="shared" si="63"/>
        <v>0</v>
      </c>
      <c r="BS31" s="28">
        <f t="shared" si="63"/>
        <v>0</v>
      </c>
      <c r="BT31" s="28">
        <f t="shared" si="63"/>
        <v>0</v>
      </c>
      <c r="BU31" s="28">
        <f t="shared" ref="BU31:DK31" si="64">SUM(BU29:BU30)</f>
        <v>0</v>
      </c>
      <c r="BV31" s="28">
        <f t="shared" si="64"/>
        <v>0</v>
      </c>
      <c r="BW31" s="28">
        <f t="shared" si="64"/>
        <v>0</v>
      </c>
      <c r="BX31" s="47">
        <f t="shared" si="9"/>
        <v>0</v>
      </c>
      <c r="BY31" s="49">
        <f t="shared" si="10"/>
        <v>16500</v>
      </c>
      <c r="BZ31" s="28">
        <f t="shared" si="64"/>
        <v>825</v>
      </c>
      <c r="CA31" s="28">
        <f t="shared" si="64"/>
        <v>1650</v>
      </c>
      <c r="CB31" s="28">
        <f t="shared" si="64"/>
        <v>1650</v>
      </c>
      <c r="CC31" s="28">
        <f t="shared" si="64"/>
        <v>1650</v>
      </c>
      <c r="CD31" s="28">
        <f t="shared" si="64"/>
        <v>1650</v>
      </c>
      <c r="CE31" s="28">
        <f t="shared" si="64"/>
        <v>825</v>
      </c>
      <c r="CF31" s="28">
        <f t="shared" si="64"/>
        <v>825</v>
      </c>
      <c r="CG31" s="28">
        <f t="shared" si="64"/>
        <v>1650</v>
      </c>
      <c r="CH31" s="28">
        <f t="shared" si="64"/>
        <v>1650</v>
      </c>
      <c r="CI31" s="28">
        <f t="shared" si="64"/>
        <v>1650</v>
      </c>
      <c r="CJ31" s="28">
        <f t="shared" si="64"/>
        <v>1650</v>
      </c>
      <c r="CK31" s="28">
        <f t="shared" si="64"/>
        <v>825</v>
      </c>
      <c r="CL31" s="204">
        <f t="shared" si="15"/>
        <v>16500</v>
      </c>
      <c r="CM31" s="28">
        <f t="shared" si="64"/>
        <v>0</v>
      </c>
      <c r="CN31" s="28">
        <f t="shared" si="64"/>
        <v>0</v>
      </c>
      <c r="CO31" s="28">
        <f t="shared" si="64"/>
        <v>0</v>
      </c>
      <c r="CP31" s="28">
        <f t="shared" si="64"/>
        <v>0</v>
      </c>
      <c r="CQ31" s="28">
        <f t="shared" si="64"/>
        <v>0</v>
      </c>
      <c r="CR31" s="28">
        <f t="shared" si="64"/>
        <v>0</v>
      </c>
      <c r="CS31" s="28">
        <f t="shared" si="64"/>
        <v>0</v>
      </c>
      <c r="CT31" s="28">
        <f t="shared" si="64"/>
        <v>0</v>
      </c>
      <c r="CU31" s="28">
        <f t="shared" si="64"/>
        <v>0</v>
      </c>
      <c r="CV31" s="28">
        <f t="shared" si="64"/>
        <v>0</v>
      </c>
      <c r="CW31" s="28">
        <f t="shared" si="64"/>
        <v>0</v>
      </c>
      <c r="CX31" s="28">
        <f t="shared" si="64"/>
        <v>0</v>
      </c>
      <c r="CY31" s="26">
        <f t="shared" si="11"/>
        <v>0</v>
      </c>
      <c r="CZ31" s="47">
        <f t="shared" si="64"/>
        <v>0</v>
      </c>
      <c r="DA31" s="28">
        <f t="shared" si="64"/>
        <v>0</v>
      </c>
      <c r="DB31" s="28">
        <f t="shared" si="64"/>
        <v>0</v>
      </c>
      <c r="DC31" s="28">
        <f t="shared" si="64"/>
        <v>0</v>
      </c>
      <c r="DD31" s="28">
        <f t="shared" si="64"/>
        <v>0</v>
      </c>
      <c r="DE31" s="28">
        <f t="shared" si="64"/>
        <v>0</v>
      </c>
      <c r="DF31" s="28">
        <f t="shared" si="64"/>
        <v>0</v>
      </c>
      <c r="DG31" s="28">
        <f t="shared" si="64"/>
        <v>0</v>
      </c>
      <c r="DH31" s="28">
        <f t="shared" si="64"/>
        <v>0</v>
      </c>
      <c r="DI31" s="28">
        <f t="shared" si="64"/>
        <v>0</v>
      </c>
      <c r="DJ31" s="28">
        <f t="shared" si="64"/>
        <v>0</v>
      </c>
      <c r="DK31" s="28">
        <f t="shared" si="64"/>
        <v>0</v>
      </c>
      <c r="DL31" s="26">
        <f t="shared" si="12"/>
        <v>0</v>
      </c>
    </row>
    <row r="32" spans="1:116">
      <c r="A32" s="47"/>
      <c r="B32" s="49"/>
      <c r="C32" s="69"/>
      <c r="D32" s="4"/>
      <c r="E32" s="4"/>
      <c r="F32" s="5"/>
      <c r="G32" s="4"/>
      <c r="H32" s="308"/>
      <c r="I32" s="259"/>
      <c r="J32" s="259"/>
      <c r="K32" s="259"/>
      <c r="L32" s="259"/>
      <c r="M32" s="259"/>
      <c r="N32" s="259"/>
      <c r="O32" s="259"/>
      <c r="P32" s="259"/>
      <c r="Q32" s="799">
        <f>SUM(H32:P32)</f>
        <v>0</v>
      </c>
      <c r="R32" s="308"/>
      <c r="S32" s="259"/>
      <c r="T32" s="259"/>
      <c r="U32" s="259"/>
      <c r="V32" s="259"/>
      <c r="W32" s="259"/>
      <c r="X32" s="259"/>
      <c r="Y32" s="259"/>
      <c r="Z32" s="797">
        <f>SUM(R32:Y32)</f>
        <v>0</v>
      </c>
      <c r="AA32" s="259"/>
      <c r="AB32" s="259"/>
      <c r="AC32" s="259"/>
      <c r="AD32" s="259"/>
      <c r="AE32" s="259"/>
      <c r="AF32" s="259"/>
      <c r="AG32" s="797">
        <f>T32-SUM(AA32:AF32)</f>
        <v>0</v>
      </c>
      <c r="AH32" s="259"/>
      <c r="AI32" s="259"/>
      <c r="AJ32" s="11"/>
      <c r="AK32" s="11"/>
      <c r="AL32" s="49">
        <f>AA32-SUM(AH32:AK32)</f>
        <v>0</v>
      </c>
      <c r="AM32" s="11"/>
      <c r="AN32" s="11"/>
      <c r="AO32" s="11"/>
      <c r="AP32" s="11"/>
      <c r="AQ32" s="11"/>
      <c r="AR32" s="49">
        <f>AD32-SUM(AM32:AQ32)</f>
        <v>0</v>
      </c>
      <c r="AS32" s="11"/>
      <c r="AT32" s="11"/>
      <c r="AU32" s="11"/>
      <c r="AV32" s="11"/>
      <c r="AW32" s="11"/>
      <c r="AX32" s="11"/>
      <c r="AY32" s="11"/>
      <c r="AZ32" s="11"/>
      <c r="BA32" s="11"/>
      <c r="BB32" s="11"/>
      <c r="BC32" s="49">
        <f>AB32-SUM(AS32:BB32)</f>
        <v>0</v>
      </c>
      <c r="BD32" s="11"/>
      <c r="BE32" s="11"/>
      <c r="BF32" s="11"/>
      <c r="BG32" s="11"/>
      <c r="BH32" s="11"/>
      <c r="BI32" s="11"/>
      <c r="BJ32" s="11"/>
      <c r="BK32" s="49">
        <f>AF32-SUM(BD32:BJ32)</f>
        <v>0</v>
      </c>
      <c r="BL32" s="11"/>
      <c r="BM32" s="11"/>
      <c r="BN32" s="11"/>
      <c r="BO32" s="11"/>
      <c r="BP32" s="11"/>
      <c r="BQ32" s="49">
        <f>AE32-SUM(BL32:BP32)</f>
        <v>0</v>
      </c>
      <c r="BR32" s="11"/>
      <c r="BS32" s="11"/>
      <c r="BT32" s="11"/>
      <c r="BU32" s="11"/>
      <c r="BV32" s="11"/>
      <c r="BW32" s="11"/>
      <c r="BX32" s="49">
        <f>AC32-SUM(BR32:BW32)</f>
        <v>0</v>
      </c>
      <c r="BY32" s="49">
        <f t="shared" si="10"/>
        <v>0</v>
      </c>
      <c r="BZ32" s="11"/>
      <c r="CA32" s="11"/>
      <c r="CB32" s="11"/>
      <c r="CC32" s="11"/>
      <c r="CD32" s="11"/>
      <c r="CE32" s="11"/>
      <c r="CF32" s="11"/>
      <c r="CG32" s="11"/>
      <c r="CH32" s="11"/>
      <c r="CI32" s="11"/>
      <c r="CJ32" s="11"/>
      <c r="CK32" s="11"/>
      <c r="CL32" s="49">
        <f t="shared" si="15"/>
        <v>0</v>
      </c>
      <c r="CM32" s="11">
        <v>0</v>
      </c>
      <c r="CN32" s="11">
        <v>0</v>
      </c>
      <c r="CO32" s="11">
        <v>0</v>
      </c>
      <c r="CP32" s="11">
        <v>0</v>
      </c>
      <c r="CQ32" s="11">
        <v>0</v>
      </c>
      <c r="CR32" s="11">
        <v>0</v>
      </c>
      <c r="CS32" s="11">
        <v>0</v>
      </c>
      <c r="CT32" s="11">
        <v>0</v>
      </c>
      <c r="CU32" s="11">
        <v>0</v>
      </c>
      <c r="CV32" s="11">
        <v>0</v>
      </c>
      <c r="CW32" s="11">
        <v>0</v>
      </c>
      <c r="CX32" s="11">
        <v>0</v>
      </c>
      <c r="CY32" s="26">
        <f t="shared" si="11"/>
        <v>0</v>
      </c>
      <c r="CZ32" s="15">
        <v>0</v>
      </c>
      <c r="DA32" s="11">
        <v>0</v>
      </c>
      <c r="DB32" s="11">
        <v>0</v>
      </c>
      <c r="DC32" s="11">
        <v>0</v>
      </c>
      <c r="DD32" s="11">
        <v>0</v>
      </c>
      <c r="DE32" s="11">
        <v>0</v>
      </c>
      <c r="DF32" s="11">
        <v>0</v>
      </c>
      <c r="DG32" s="11">
        <v>0</v>
      </c>
      <c r="DH32" s="11">
        <v>0</v>
      </c>
      <c r="DI32" s="11">
        <v>0</v>
      </c>
      <c r="DJ32" s="11">
        <v>0</v>
      </c>
      <c r="DK32" s="11">
        <v>0</v>
      </c>
      <c r="DL32" s="26">
        <f t="shared" si="12"/>
        <v>0</v>
      </c>
    </row>
    <row r="33" spans="1:116">
      <c r="A33" s="47"/>
      <c r="B33" s="49"/>
      <c r="C33" s="4"/>
      <c r="D33" s="4"/>
      <c r="E33" s="4"/>
      <c r="F33" s="5"/>
      <c r="G33" s="4"/>
      <c r="H33" s="308"/>
      <c r="I33" s="259"/>
      <c r="J33" s="259"/>
      <c r="K33" s="259"/>
      <c r="L33" s="259"/>
      <c r="M33" s="259"/>
      <c r="N33" s="259"/>
      <c r="O33" s="259"/>
      <c r="P33" s="259"/>
      <c r="Q33" s="799">
        <f>SUM(H33:P33)</f>
        <v>0</v>
      </c>
      <c r="R33" s="308"/>
      <c r="S33" s="259"/>
      <c r="T33" s="259"/>
      <c r="U33" s="259"/>
      <c r="V33" s="259"/>
      <c r="W33" s="259"/>
      <c r="X33" s="259"/>
      <c r="Y33" s="259"/>
      <c r="Z33" s="797">
        <f>SUM(R33:Y33)</f>
        <v>0</v>
      </c>
      <c r="AA33" s="259"/>
      <c r="AB33" s="259"/>
      <c r="AC33" s="259"/>
      <c r="AD33" s="259"/>
      <c r="AE33" s="259"/>
      <c r="AF33" s="259"/>
      <c r="AG33" s="797">
        <f>T33-SUM(AA33:AF33)</f>
        <v>0</v>
      </c>
      <c r="AH33" s="259"/>
      <c r="AI33" s="259"/>
      <c r="AJ33" s="11"/>
      <c r="AK33" s="11"/>
      <c r="AL33" s="49">
        <f>AA33-SUM(AH33:AK33)</f>
        <v>0</v>
      </c>
      <c r="AM33" s="11"/>
      <c r="AN33" s="11"/>
      <c r="AO33" s="11"/>
      <c r="AP33" s="11"/>
      <c r="AQ33" s="11"/>
      <c r="AR33" s="49">
        <f>AD33-SUM(AM33:AQ33)</f>
        <v>0</v>
      </c>
      <c r="AS33" s="11"/>
      <c r="AT33" s="11"/>
      <c r="AU33" s="11"/>
      <c r="AV33" s="11"/>
      <c r="AW33" s="11"/>
      <c r="AX33" s="11"/>
      <c r="AY33" s="11"/>
      <c r="AZ33" s="11"/>
      <c r="BA33" s="11"/>
      <c r="BB33" s="11"/>
      <c r="BC33" s="49">
        <f>AB33-SUM(AS33:BB33)</f>
        <v>0</v>
      </c>
      <c r="BD33" s="11"/>
      <c r="BE33" s="11"/>
      <c r="BF33" s="11"/>
      <c r="BG33" s="11"/>
      <c r="BH33" s="11"/>
      <c r="BI33" s="11"/>
      <c r="BJ33" s="11"/>
      <c r="BK33" s="49">
        <f>AF33-SUM(BD33:BJ33)</f>
        <v>0</v>
      </c>
      <c r="BL33" s="11"/>
      <c r="BM33" s="11"/>
      <c r="BN33" s="11"/>
      <c r="BO33" s="11"/>
      <c r="BP33" s="11"/>
      <c r="BQ33" s="49">
        <f>AE33-SUM(BL33:BP33)</f>
        <v>0</v>
      </c>
      <c r="BR33" s="11"/>
      <c r="BS33" s="11"/>
      <c r="BT33" s="11"/>
      <c r="BU33" s="11"/>
      <c r="BV33" s="11"/>
      <c r="BW33" s="11"/>
      <c r="BX33" s="49">
        <f>AC33-SUM(BR33:BW33)</f>
        <v>0</v>
      </c>
      <c r="BY33" s="49">
        <f t="shared" si="10"/>
        <v>0</v>
      </c>
      <c r="BZ33" s="11"/>
      <c r="CA33" s="11"/>
      <c r="CB33" s="11"/>
      <c r="CC33" s="11"/>
      <c r="CD33" s="11"/>
      <c r="CE33" s="11"/>
      <c r="CF33" s="11"/>
      <c r="CG33" s="11"/>
      <c r="CH33" s="11"/>
      <c r="CI33" s="11"/>
      <c r="CJ33" s="11"/>
      <c r="CK33" s="11"/>
      <c r="CL33" s="49">
        <f t="shared" si="15"/>
        <v>0</v>
      </c>
      <c r="CM33" s="11">
        <v>0</v>
      </c>
      <c r="CN33" s="11">
        <v>0</v>
      </c>
      <c r="CO33" s="11">
        <v>0</v>
      </c>
      <c r="CP33" s="11">
        <v>0</v>
      </c>
      <c r="CQ33" s="11">
        <v>0</v>
      </c>
      <c r="CR33" s="11">
        <v>0</v>
      </c>
      <c r="CS33" s="11">
        <v>0</v>
      </c>
      <c r="CT33" s="11">
        <v>0</v>
      </c>
      <c r="CU33" s="11">
        <v>0</v>
      </c>
      <c r="CV33" s="11">
        <v>0</v>
      </c>
      <c r="CW33" s="11">
        <v>0</v>
      </c>
      <c r="CX33" s="11">
        <v>0</v>
      </c>
      <c r="CY33" s="26">
        <f t="shared" si="11"/>
        <v>0</v>
      </c>
      <c r="CZ33" s="15">
        <v>0</v>
      </c>
      <c r="DA33" s="11">
        <v>0</v>
      </c>
      <c r="DB33" s="11">
        <v>0</v>
      </c>
      <c r="DC33" s="11">
        <v>0</v>
      </c>
      <c r="DD33" s="11">
        <v>0</v>
      </c>
      <c r="DE33" s="11">
        <v>0</v>
      </c>
      <c r="DF33" s="11">
        <v>0</v>
      </c>
      <c r="DG33" s="11">
        <v>0</v>
      </c>
      <c r="DH33" s="11">
        <v>0</v>
      </c>
      <c r="DI33" s="11">
        <v>0</v>
      </c>
      <c r="DJ33" s="11">
        <v>0</v>
      </c>
      <c r="DK33" s="11">
        <v>0</v>
      </c>
      <c r="DL33" s="26">
        <f t="shared" si="12"/>
        <v>0</v>
      </c>
    </row>
    <row r="34" spans="1:116">
      <c r="A34" s="47"/>
      <c r="B34" s="49"/>
      <c r="C34" s="4"/>
      <c r="D34" s="4"/>
      <c r="E34" s="4"/>
      <c r="F34" s="5"/>
      <c r="G34" s="4"/>
      <c r="H34" s="308"/>
      <c r="I34" s="259"/>
      <c r="J34" s="259"/>
      <c r="K34" s="259"/>
      <c r="L34" s="259"/>
      <c r="M34" s="259"/>
      <c r="N34" s="259"/>
      <c r="O34" s="259"/>
      <c r="P34" s="259"/>
      <c r="Q34" s="799">
        <f>SUM(H34:P34)</f>
        <v>0</v>
      </c>
      <c r="R34" s="308"/>
      <c r="S34" s="259"/>
      <c r="T34" s="259"/>
      <c r="U34" s="259"/>
      <c r="V34" s="259"/>
      <c r="W34" s="259"/>
      <c r="X34" s="259"/>
      <c r="Y34" s="259"/>
      <c r="Z34" s="797">
        <f>SUM(R34:Y34)</f>
        <v>0</v>
      </c>
      <c r="AA34" s="259"/>
      <c r="AB34" s="259"/>
      <c r="AC34" s="259"/>
      <c r="AD34" s="259"/>
      <c r="AE34" s="259"/>
      <c r="AF34" s="259"/>
      <c r="AG34" s="797">
        <f>T34-SUM(AA34:AF34)</f>
        <v>0</v>
      </c>
      <c r="AH34" s="259"/>
      <c r="AI34" s="259"/>
      <c r="AJ34" s="11"/>
      <c r="AK34" s="11"/>
      <c r="AL34" s="49">
        <f>AA34-SUM(AH34:AK34)</f>
        <v>0</v>
      </c>
      <c r="AM34" s="11"/>
      <c r="AN34" s="11"/>
      <c r="AO34" s="11"/>
      <c r="AP34" s="11"/>
      <c r="AQ34" s="11"/>
      <c r="AR34" s="49">
        <f>AD34-SUM(AM34:AQ34)</f>
        <v>0</v>
      </c>
      <c r="AS34" s="11"/>
      <c r="AT34" s="11"/>
      <c r="AU34" s="11"/>
      <c r="AV34" s="11"/>
      <c r="AW34" s="11"/>
      <c r="AX34" s="11"/>
      <c r="AY34" s="11"/>
      <c r="AZ34" s="11"/>
      <c r="BA34" s="11"/>
      <c r="BB34" s="11"/>
      <c r="BC34" s="49">
        <f>AB34-SUM(AS34:BB34)</f>
        <v>0</v>
      </c>
      <c r="BD34" s="11"/>
      <c r="BE34" s="11"/>
      <c r="BF34" s="11"/>
      <c r="BG34" s="11"/>
      <c r="BH34" s="11"/>
      <c r="BI34" s="11"/>
      <c r="BJ34" s="11"/>
      <c r="BK34" s="49">
        <f>AF34-SUM(BD34:BJ34)</f>
        <v>0</v>
      </c>
      <c r="BL34" s="11"/>
      <c r="BM34" s="11"/>
      <c r="BN34" s="11"/>
      <c r="BO34" s="11"/>
      <c r="BP34" s="11"/>
      <c r="BQ34" s="49">
        <f>AE34-SUM(BL34:BP34)</f>
        <v>0</v>
      </c>
      <c r="BR34" s="11"/>
      <c r="BS34" s="11"/>
      <c r="BT34" s="11"/>
      <c r="BU34" s="11"/>
      <c r="BV34" s="11"/>
      <c r="BW34" s="11"/>
      <c r="BX34" s="49">
        <f>AC34-SUM(BR34:BW34)</f>
        <v>0</v>
      </c>
      <c r="BY34" s="49">
        <f t="shared" si="10"/>
        <v>0</v>
      </c>
      <c r="BZ34" s="11"/>
      <c r="CA34" s="11"/>
      <c r="CB34" s="11"/>
      <c r="CC34" s="11"/>
      <c r="CD34" s="11"/>
      <c r="CE34" s="11"/>
      <c r="CF34" s="11"/>
      <c r="CG34" s="11"/>
      <c r="CH34" s="11"/>
      <c r="CI34" s="11"/>
      <c r="CJ34" s="11"/>
      <c r="CK34" s="11"/>
      <c r="CL34" s="49">
        <f t="shared" si="15"/>
        <v>0</v>
      </c>
      <c r="CM34" s="11">
        <v>0</v>
      </c>
      <c r="CN34" s="11">
        <v>0</v>
      </c>
      <c r="CO34" s="11">
        <v>0</v>
      </c>
      <c r="CP34" s="11">
        <v>0</v>
      </c>
      <c r="CQ34" s="11">
        <v>0</v>
      </c>
      <c r="CR34" s="11">
        <v>0</v>
      </c>
      <c r="CS34" s="11">
        <v>0</v>
      </c>
      <c r="CT34" s="11">
        <v>0</v>
      </c>
      <c r="CU34" s="11">
        <v>0</v>
      </c>
      <c r="CV34" s="11">
        <v>0</v>
      </c>
      <c r="CW34" s="11">
        <v>0</v>
      </c>
      <c r="CX34" s="11">
        <v>0</v>
      </c>
      <c r="CY34" s="26">
        <f t="shared" si="11"/>
        <v>0</v>
      </c>
      <c r="CZ34" s="15">
        <v>0</v>
      </c>
      <c r="DA34" s="11">
        <v>0</v>
      </c>
      <c r="DB34" s="11">
        <v>0</v>
      </c>
      <c r="DC34" s="11">
        <v>0</v>
      </c>
      <c r="DD34" s="11">
        <v>0</v>
      </c>
      <c r="DE34" s="11">
        <v>0</v>
      </c>
      <c r="DF34" s="11">
        <v>0</v>
      </c>
      <c r="DG34" s="11">
        <v>0</v>
      </c>
      <c r="DH34" s="11">
        <v>0</v>
      </c>
      <c r="DI34" s="11">
        <v>0</v>
      </c>
      <c r="DJ34" s="11">
        <v>0</v>
      </c>
      <c r="DK34" s="11">
        <v>0</v>
      </c>
      <c r="DL34" s="26">
        <f t="shared" si="12"/>
        <v>0</v>
      </c>
    </row>
    <row r="35" spans="1:116">
      <c r="A35" s="47"/>
      <c r="B35" s="49"/>
      <c r="C35" s="28" t="s">
        <v>347</v>
      </c>
      <c r="D35" s="28"/>
      <c r="E35" s="28"/>
      <c r="F35" s="26"/>
      <c r="G35" s="28"/>
      <c r="H35" s="803">
        <f>SUM(H32:H34)</f>
        <v>0</v>
      </c>
      <c r="I35" s="803">
        <f t="shared" ref="I35:Y35" si="65">SUM(I32:I34)</f>
        <v>0</v>
      </c>
      <c r="J35" s="803">
        <f t="shared" si="65"/>
        <v>0</v>
      </c>
      <c r="K35" s="803">
        <f t="shared" si="65"/>
        <v>0</v>
      </c>
      <c r="L35" s="803">
        <f t="shared" si="65"/>
        <v>0</v>
      </c>
      <c r="M35" s="803">
        <f t="shared" si="65"/>
        <v>0</v>
      </c>
      <c r="N35" s="803">
        <f t="shared" si="65"/>
        <v>0</v>
      </c>
      <c r="O35" s="803">
        <f t="shared" si="65"/>
        <v>0</v>
      </c>
      <c r="P35" s="803">
        <f t="shared" si="65"/>
        <v>0</v>
      </c>
      <c r="Q35" s="799">
        <f t="shared" si="65"/>
        <v>0</v>
      </c>
      <c r="R35" s="804">
        <f t="shared" si="65"/>
        <v>0</v>
      </c>
      <c r="S35" s="803">
        <f t="shared" si="65"/>
        <v>0</v>
      </c>
      <c r="T35" s="803">
        <f t="shared" si="65"/>
        <v>0</v>
      </c>
      <c r="U35" s="803">
        <f t="shared" si="65"/>
        <v>0</v>
      </c>
      <c r="V35" s="803">
        <f t="shared" si="65"/>
        <v>0</v>
      </c>
      <c r="W35" s="803">
        <f t="shared" si="65"/>
        <v>0</v>
      </c>
      <c r="X35" s="803">
        <f t="shared" si="65"/>
        <v>0</v>
      </c>
      <c r="Y35" s="803">
        <f t="shared" si="65"/>
        <v>0</v>
      </c>
      <c r="Z35" s="797">
        <f>SUM(R35:Y35)</f>
        <v>0</v>
      </c>
      <c r="AA35" s="803">
        <f t="shared" ref="AA35:AF35" si="66">SUM(AA32:AA34)</f>
        <v>0</v>
      </c>
      <c r="AB35" s="803">
        <f t="shared" si="66"/>
        <v>0</v>
      </c>
      <c r="AC35" s="803">
        <f t="shared" si="66"/>
        <v>0</v>
      </c>
      <c r="AD35" s="803">
        <f t="shared" si="66"/>
        <v>0</v>
      </c>
      <c r="AE35" s="803">
        <f t="shared" si="66"/>
        <v>0</v>
      </c>
      <c r="AF35" s="803">
        <f t="shared" si="66"/>
        <v>0</v>
      </c>
      <c r="AG35" s="797">
        <f>T35-SUM(AA35:AF35)</f>
        <v>0</v>
      </c>
      <c r="AH35" s="803">
        <f>SUM(AH32:AH34)</f>
        <v>0</v>
      </c>
      <c r="AI35" s="803">
        <f>SUM(AI32:AI34)</f>
        <v>0</v>
      </c>
      <c r="AJ35" s="28">
        <f>SUM(AJ32:AJ34)</f>
        <v>0</v>
      </c>
      <c r="AK35" s="28">
        <f>SUM(AK32:AK34)</f>
        <v>0</v>
      </c>
      <c r="AL35" s="49">
        <f>AA35-SUM(AH35:AK35)</f>
        <v>0</v>
      </c>
      <c r="AM35" s="28">
        <f>SUM(AM32:AM34)</f>
        <v>0</v>
      </c>
      <c r="AN35" s="28">
        <f>SUM(AN32:AN34)</f>
        <v>0</v>
      </c>
      <c r="AO35" s="28">
        <f>SUM(AO32:AO34)</f>
        <v>0</v>
      </c>
      <c r="AP35" s="28">
        <f>SUM(AP32:AP34)</f>
        <v>0</v>
      </c>
      <c r="AQ35" s="28">
        <f>SUM(AQ32:AQ34)</f>
        <v>0</v>
      </c>
      <c r="AR35" s="49">
        <f>AD35-SUM(AM35:AQ35)</f>
        <v>0</v>
      </c>
      <c r="AS35" s="28">
        <f t="shared" ref="AS35:BB35" si="67">SUM(AS32:AS34)</f>
        <v>0</v>
      </c>
      <c r="AT35" s="28">
        <f t="shared" si="67"/>
        <v>0</v>
      </c>
      <c r="AU35" s="28">
        <f t="shared" si="67"/>
        <v>0</v>
      </c>
      <c r="AV35" s="28">
        <f t="shared" si="67"/>
        <v>0</v>
      </c>
      <c r="AW35" s="28">
        <f t="shared" si="67"/>
        <v>0</v>
      </c>
      <c r="AX35" s="28">
        <f t="shared" si="67"/>
        <v>0</v>
      </c>
      <c r="AY35" s="28">
        <f t="shared" si="67"/>
        <v>0</v>
      </c>
      <c r="AZ35" s="28">
        <f t="shared" si="67"/>
        <v>0</v>
      </c>
      <c r="BA35" s="28">
        <f t="shared" si="67"/>
        <v>0</v>
      </c>
      <c r="BB35" s="28">
        <f t="shared" si="67"/>
        <v>0</v>
      </c>
      <c r="BC35" s="49">
        <f>AB35-SUM(AS35:BB35)</f>
        <v>0</v>
      </c>
      <c r="BD35" s="28">
        <f t="shared" ref="BD35:BJ35" si="68">SUM(BD32:BD34)</f>
        <v>0</v>
      </c>
      <c r="BE35" s="28">
        <f t="shared" si="68"/>
        <v>0</v>
      </c>
      <c r="BF35" s="28">
        <f t="shared" si="68"/>
        <v>0</v>
      </c>
      <c r="BG35" s="28">
        <f t="shared" si="68"/>
        <v>0</v>
      </c>
      <c r="BH35" s="28">
        <f t="shared" si="68"/>
        <v>0</v>
      </c>
      <c r="BI35" s="28">
        <f t="shared" si="68"/>
        <v>0</v>
      </c>
      <c r="BJ35" s="28">
        <f t="shared" si="68"/>
        <v>0</v>
      </c>
      <c r="BK35" s="49">
        <f>AF35-SUM(BD35:BJ35)</f>
        <v>0</v>
      </c>
      <c r="BL35" s="28">
        <f>SUM(BL32:BL34)</f>
        <v>0</v>
      </c>
      <c r="BM35" s="28">
        <f>SUM(BM32:BM34)</f>
        <v>0</v>
      </c>
      <c r="BN35" s="28">
        <f>SUM(BN32:BN34)</f>
        <v>0</v>
      </c>
      <c r="BO35" s="28">
        <f>SUM(BO32:BO34)</f>
        <v>0</v>
      </c>
      <c r="BP35" s="28">
        <f>SUM(BP32:BP34)</f>
        <v>0</v>
      </c>
      <c r="BQ35" s="49">
        <f>AE35-SUM(BL35:BP35)</f>
        <v>0</v>
      </c>
      <c r="BR35" s="28">
        <f t="shared" ref="BR35:BW35" si="69">SUM(BR32:BR34)</f>
        <v>0</v>
      </c>
      <c r="BS35" s="28">
        <f t="shared" si="69"/>
        <v>0</v>
      </c>
      <c r="BT35" s="28">
        <f t="shared" si="69"/>
        <v>0</v>
      </c>
      <c r="BU35" s="28">
        <f t="shared" si="69"/>
        <v>0</v>
      </c>
      <c r="BV35" s="28">
        <f t="shared" si="69"/>
        <v>0</v>
      </c>
      <c r="BW35" s="28">
        <f t="shared" si="69"/>
        <v>0</v>
      </c>
      <c r="BX35" s="49">
        <f>AC35-SUM(BR35:BW35)</f>
        <v>0</v>
      </c>
      <c r="BY35" s="49">
        <f t="shared" si="10"/>
        <v>0</v>
      </c>
      <c r="BZ35" s="28">
        <f t="shared" ref="BZ35:CK35" si="70">SUM(BZ32:BZ34)</f>
        <v>0</v>
      </c>
      <c r="CA35" s="28">
        <f t="shared" si="70"/>
        <v>0</v>
      </c>
      <c r="CB35" s="28">
        <f t="shared" si="70"/>
        <v>0</v>
      </c>
      <c r="CC35" s="28">
        <f t="shared" si="70"/>
        <v>0</v>
      </c>
      <c r="CD35" s="28">
        <f t="shared" si="70"/>
        <v>0</v>
      </c>
      <c r="CE35" s="28">
        <f t="shared" si="70"/>
        <v>0</v>
      </c>
      <c r="CF35" s="28">
        <f t="shared" si="70"/>
        <v>0</v>
      </c>
      <c r="CG35" s="28">
        <f t="shared" si="70"/>
        <v>0</v>
      </c>
      <c r="CH35" s="28">
        <f t="shared" si="70"/>
        <v>0</v>
      </c>
      <c r="CI35" s="28">
        <f t="shared" si="70"/>
        <v>0</v>
      </c>
      <c r="CJ35" s="28">
        <f t="shared" si="70"/>
        <v>0</v>
      </c>
      <c r="CK35" s="28">
        <f t="shared" si="70"/>
        <v>0</v>
      </c>
      <c r="CL35" s="49">
        <f t="shared" si="15"/>
        <v>0</v>
      </c>
      <c r="CM35" s="28">
        <f t="shared" ref="CM35:DL35" si="71">SUM(CM32:CM34)</f>
        <v>0</v>
      </c>
      <c r="CN35" s="28">
        <f t="shared" si="71"/>
        <v>0</v>
      </c>
      <c r="CO35" s="28">
        <f t="shared" si="71"/>
        <v>0</v>
      </c>
      <c r="CP35" s="28">
        <f t="shared" si="71"/>
        <v>0</v>
      </c>
      <c r="CQ35" s="28">
        <f t="shared" si="71"/>
        <v>0</v>
      </c>
      <c r="CR35" s="28">
        <f t="shared" si="71"/>
        <v>0</v>
      </c>
      <c r="CS35" s="28">
        <f t="shared" si="71"/>
        <v>0</v>
      </c>
      <c r="CT35" s="28">
        <f t="shared" si="71"/>
        <v>0</v>
      </c>
      <c r="CU35" s="28">
        <f t="shared" si="71"/>
        <v>0</v>
      </c>
      <c r="CV35" s="28">
        <f t="shared" si="71"/>
        <v>0</v>
      </c>
      <c r="CW35" s="28">
        <f t="shared" si="71"/>
        <v>0</v>
      </c>
      <c r="CX35" s="28">
        <f t="shared" si="71"/>
        <v>0</v>
      </c>
      <c r="CY35" s="26">
        <f t="shared" si="71"/>
        <v>0</v>
      </c>
      <c r="CZ35" s="47">
        <f t="shared" si="71"/>
        <v>0</v>
      </c>
      <c r="DA35" s="28">
        <f t="shared" si="71"/>
        <v>0</v>
      </c>
      <c r="DB35" s="28">
        <f t="shared" si="71"/>
        <v>0</v>
      </c>
      <c r="DC35" s="28">
        <f t="shared" si="71"/>
        <v>0</v>
      </c>
      <c r="DD35" s="28">
        <f t="shared" si="71"/>
        <v>0</v>
      </c>
      <c r="DE35" s="28">
        <f t="shared" si="71"/>
        <v>0</v>
      </c>
      <c r="DF35" s="28">
        <f t="shared" si="71"/>
        <v>0</v>
      </c>
      <c r="DG35" s="28">
        <f t="shared" si="71"/>
        <v>0</v>
      </c>
      <c r="DH35" s="28">
        <f t="shared" si="71"/>
        <v>0</v>
      </c>
      <c r="DI35" s="28">
        <f t="shared" si="71"/>
        <v>0</v>
      </c>
      <c r="DJ35" s="28">
        <f t="shared" si="71"/>
        <v>0</v>
      </c>
      <c r="DK35" s="28">
        <f t="shared" si="71"/>
        <v>0</v>
      </c>
      <c r="DL35" s="26">
        <f t="shared" si="71"/>
        <v>0</v>
      </c>
    </row>
    <row r="36" spans="1:116">
      <c r="A36" s="47"/>
      <c r="B36" s="49"/>
      <c r="C36" s="4"/>
      <c r="D36" s="4"/>
      <c r="E36" s="4"/>
      <c r="F36" s="4"/>
      <c r="G36" s="292"/>
      <c r="H36" s="259"/>
      <c r="I36" s="259"/>
      <c r="J36" s="259"/>
      <c r="K36" s="259"/>
      <c r="L36" s="259"/>
      <c r="M36" s="259"/>
      <c r="N36" s="259"/>
      <c r="O36" s="259"/>
      <c r="P36" s="259"/>
      <c r="Q36" s="799">
        <f>SUM(H36:P36)</f>
        <v>0</v>
      </c>
      <c r="R36" s="308"/>
      <c r="S36" s="259"/>
      <c r="T36" s="259"/>
      <c r="U36" s="259"/>
      <c r="V36" s="259"/>
      <c r="W36" s="259"/>
      <c r="X36" s="259"/>
      <c r="Y36" s="259"/>
      <c r="Z36" s="797">
        <f t="shared" si="0"/>
        <v>0</v>
      </c>
      <c r="AA36" s="259"/>
      <c r="AB36" s="259"/>
      <c r="AC36" s="259"/>
      <c r="AD36" s="259"/>
      <c r="AE36" s="259"/>
      <c r="AF36" s="259"/>
      <c r="AG36" s="797">
        <f t="shared" si="3"/>
        <v>0</v>
      </c>
      <c r="AH36" s="259"/>
      <c r="AI36" s="259"/>
      <c r="AJ36" s="11"/>
      <c r="AK36" s="11"/>
      <c r="AL36" s="49">
        <f t="shared" si="4"/>
        <v>0</v>
      </c>
      <c r="AM36" s="11"/>
      <c r="AN36" s="11"/>
      <c r="AO36" s="11"/>
      <c r="AP36" s="11"/>
      <c r="AQ36" s="11"/>
      <c r="AR36" s="49">
        <f t="shared" si="5"/>
        <v>0</v>
      </c>
      <c r="AS36" s="11"/>
      <c r="AT36" s="11"/>
      <c r="AU36" s="11"/>
      <c r="AV36" s="11"/>
      <c r="AW36" s="11"/>
      <c r="AX36" s="11"/>
      <c r="AY36" s="11"/>
      <c r="AZ36" s="11"/>
      <c r="BA36" s="11"/>
      <c r="BB36" s="11"/>
      <c r="BC36" s="49">
        <f t="shared" si="6"/>
        <v>0</v>
      </c>
      <c r="BD36" s="11"/>
      <c r="BE36" s="11"/>
      <c r="BF36" s="11"/>
      <c r="BG36" s="11"/>
      <c r="BH36" s="11"/>
      <c r="BI36" s="11"/>
      <c r="BJ36" s="11"/>
      <c r="BK36" s="49">
        <f t="shared" si="7"/>
        <v>0</v>
      </c>
      <c r="BL36" s="11"/>
      <c r="BM36" s="11"/>
      <c r="BN36" s="11"/>
      <c r="BO36" s="11"/>
      <c r="BP36" s="11"/>
      <c r="BQ36" s="49">
        <f t="shared" si="8"/>
        <v>0</v>
      </c>
      <c r="BR36" s="11"/>
      <c r="BS36" s="11"/>
      <c r="BT36" s="11"/>
      <c r="BU36" s="11"/>
      <c r="BV36" s="11"/>
      <c r="BW36" s="11"/>
      <c r="BX36" s="47">
        <f t="shared" si="9"/>
        <v>0</v>
      </c>
      <c r="BY36" s="49">
        <f t="shared" si="10"/>
        <v>0</v>
      </c>
      <c r="BZ36" s="11"/>
      <c r="CA36" s="11"/>
      <c r="CB36" s="11"/>
      <c r="CC36" s="11"/>
      <c r="CD36" s="11"/>
      <c r="CE36" s="11"/>
      <c r="CF36" s="11"/>
      <c r="CG36" s="11"/>
      <c r="CH36" s="11"/>
      <c r="CI36" s="11"/>
      <c r="CJ36" s="11"/>
      <c r="CK36" s="11"/>
      <c r="CL36" s="204">
        <f t="shared" si="15"/>
        <v>0</v>
      </c>
      <c r="CM36" s="11"/>
      <c r="CN36" s="11"/>
      <c r="CO36" s="11"/>
      <c r="CP36" s="11"/>
      <c r="CQ36" s="11"/>
      <c r="CR36" s="11"/>
      <c r="CS36" s="11"/>
      <c r="CT36" s="11"/>
      <c r="CU36" s="11"/>
      <c r="CV36" s="11"/>
      <c r="CW36" s="11"/>
      <c r="CX36" s="11"/>
      <c r="CY36" s="26">
        <f t="shared" si="11"/>
        <v>0</v>
      </c>
      <c r="CZ36" s="15"/>
      <c r="DA36" s="11"/>
      <c r="DB36" s="11"/>
      <c r="DC36" s="11"/>
      <c r="DD36" s="11"/>
      <c r="DE36" s="11"/>
      <c r="DF36" s="11"/>
      <c r="DG36" s="11"/>
      <c r="DH36" s="11"/>
      <c r="DI36" s="11"/>
      <c r="DJ36" s="11"/>
      <c r="DK36" s="11"/>
      <c r="DL36" s="26">
        <f t="shared" si="12"/>
        <v>0</v>
      </c>
    </row>
    <row r="37" spans="1:116">
      <c r="A37" s="47"/>
      <c r="B37" s="49"/>
      <c r="C37" s="4"/>
      <c r="D37" s="4"/>
      <c r="E37" s="4"/>
      <c r="F37" s="4"/>
      <c r="G37" s="292"/>
      <c r="H37" s="259"/>
      <c r="I37" s="259"/>
      <c r="J37" s="259"/>
      <c r="K37" s="259"/>
      <c r="L37" s="259"/>
      <c r="M37" s="259"/>
      <c r="N37" s="259"/>
      <c r="O37" s="259"/>
      <c r="P37" s="259"/>
      <c r="Q37" s="799">
        <f>SUM(H37:P37)</f>
        <v>0</v>
      </c>
      <c r="R37" s="308"/>
      <c r="S37" s="259"/>
      <c r="T37" s="259"/>
      <c r="U37" s="259"/>
      <c r="V37" s="259"/>
      <c r="W37" s="259"/>
      <c r="X37" s="259"/>
      <c r="Y37" s="259"/>
      <c r="Z37" s="797">
        <f t="shared" si="0"/>
        <v>0</v>
      </c>
      <c r="AA37" s="259"/>
      <c r="AB37" s="259"/>
      <c r="AC37" s="259"/>
      <c r="AD37" s="259"/>
      <c r="AE37" s="259"/>
      <c r="AF37" s="259"/>
      <c r="AG37" s="797">
        <f t="shared" si="3"/>
        <v>0</v>
      </c>
      <c r="AH37" s="259"/>
      <c r="AI37" s="259"/>
      <c r="AJ37" s="11"/>
      <c r="AK37" s="11"/>
      <c r="AL37" s="49">
        <f t="shared" si="4"/>
        <v>0</v>
      </c>
      <c r="AM37" s="11"/>
      <c r="AN37" s="11"/>
      <c r="AO37" s="11"/>
      <c r="AP37" s="11"/>
      <c r="AQ37" s="11"/>
      <c r="AR37" s="49">
        <f t="shared" si="5"/>
        <v>0</v>
      </c>
      <c r="AS37" s="11"/>
      <c r="AT37" s="11"/>
      <c r="AU37" s="11"/>
      <c r="AV37" s="11"/>
      <c r="AW37" s="11"/>
      <c r="AX37" s="11"/>
      <c r="AY37" s="11"/>
      <c r="AZ37" s="11"/>
      <c r="BA37" s="11"/>
      <c r="BB37" s="11"/>
      <c r="BC37" s="49">
        <f t="shared" si="6"/>
        <v>0</v>
      </c>
      <c r="BD37" s="11"/>
      <c r="BE37" s="11"/>
      <c r="BF37" s="11"/>
      <c r="BG37" s="11"/>
      <c r="BH37" s="11"/>
      <c r="BI37" s="11"/>
      <c r="BJ37" s="11"/>
      <c r="BK37" s="49">
        <f t="shared" si="7"/>
        <v>0</v>
      </c>
      <c r="BL37" s="11"/>
      <c r="BM37" s="11"/>
      <c r="BN37" s="11"/>
      <c r="BO37" s="11"/>
      <c r="BP37" s="11"/>
      <c r="BQ37" s="49">
        <f t="shared" si="8"/>
        <v>0</v>
      </c>
      <c r="BR37" s="11"/>
      <c r="BS37" s="11"/>
      <c r="BT37" s="11"/>
      <c r="BU37" s="11"/>
      <c r="BV37" s="11"/>
      <c r="BW37" s="11"/>
      <c r="BX37" s="47">
        <f t="shared" si="9"/>
        <v>0</v>
      </c>
      <c r="BY37" s="49">
        <f t="shared" si="10"/>
        <v>0</v>
      </c>
      <c r="BZ37" s="11"/>
      <c r="CA37" s="11"/>
      <c r="CB37" s="11"/>
      <c r="CC37" s="11"/>
      <c r="CD37" s="11"/>
      <c r="CE37" s="11"/>
      <c r="CF37" s="11"/>
      <c r="CG37" s="11"/>
      <c r="CH37" s="11"/>
      <c r="CI37" s="11"/>
      <c r="CJ37" s="11"/>
      <c r="CK37" s="11"/>
      <c r="CL37" s="204">
        <f t="shared" si="15"/>
        <v>0</v>
      </c>
      <c r="CM37" s="11"/>
      <c r="CN37" s="11"/>
      <c r="CO37" s="11"/>
      <c r="CP37" s="11"/>
      <c r="CQ37" s="11"/>
      <c r="CR37" s="11"/>
      <c r="CS37" s="11"/>
      <c r="CT37" s="11"/>
      <c r="CU37" s="11"/>
      <c r="CV37" s="11"/>
      <c r="CW37" s="11"/>
      <c r="CX37" s="11"/>
      <c r="CY37" s="26">
        <f t="shared" si="11"/>
        <v>0</v>
      </c>
      <c r="CZ37" s="15"/>
      <c r="DA37" s="11"/>
      <c r="DB37" s="11"/>
      <c r="DC37" s="11"/>
      <c r="DD37" s="11"/>
      <c r="DE37" s="11"/>
      <c r="DF37" s="11"/>
      <c r="DG37" s="11"/>
      <c r="DH37" s="11"/>
      <c r="DI37" s="11"/>
      <c r="DJ37" s="11"/>
      <c r="DK37" s="11"/>
      <c r="DL37" s="26">
        <f t="shared" si="12"/>
        <v>0</v>
      </c>
    </row>
    <row r="38" spans="1:116">
      <c r="A38" s="47"/>
      <c r="B38" s="49"/>
      <c r="C38" s="4"/>
      <c r="D38" s="4"/>
      <c r="E38" s="4"/>
      <c r="F38" s="4"/>
      <c r="G38" s="292"/>
      <c r="H38" s="259"/>
      <c r="I38" s="259"/>
      <c r="J38" s="259"/>
      <c r="K38" s="259"/>
      <c r="L38" s="259"/>
      <c r="M38" s="259"/>
      <c r="N38" s="259"/>
      <c r="O38" s="259"/>
      <c r="P38" s="259"/>
      <c r="Q38" s="799">
        <f>SUM(H38:P38)</f>
        <v>0</v>
      </c>
      <c r="R38" s="308"/>
      <c r="S38" s="259"/>
      <c r="T38" s="259"/>
      <c r="U38" s="259"/>
      <c r="V38" s="259"/>
      <c r="W38" s="259"/>
      <c r="X38" s="259"/>
      <c r="Y38" s="259"/>
      <c r="Z38" s="797">
        <f t="shared" si="0"/>
        <v>0</v>
      </c>
      <c r="AA38" s="259"/>
      <c r="AB38" s="259"/>
      <c r="AC38" s="259"/>
      <c r="AD38" s="259"/>
      <c r="AE38" s="259"/>
      <c r="AF38" s="259"/>
      <c r="AG38" s="797">
        <f t="shared" si="3"/>
        <v>0</v>
      </c>
      <c r="AH38" s="259"/>
      <c r="AI38" s="259"/>
      <c r="AJ38" s="11"/>
      <c r="AK38" s="11"/>
      <c r="AL38" s="49">
        <f t="shared" si="4"/>
        <v>0</v>
      </c>
      <c r="AM38" s="11"/>
      <c r="AN38" s="11"/>
      <c r="AO38" s="11"/>
      <c r="AP38" s="11"/>
      <c r="AQ38" s="11"/>
      <c r="AR38" s="49">
        <f t="shared" si="5"/>
        <v>0</v>
      </c>
      <c r="AS38" s="11"/>
      <c r="AT38" s="11"/>
      <c r="AU38" s="11"/>
      <c r="AV38" s="11"/>
      <c r="AW38" s="11"/>
      <c r="AX38" s="11"/>
      <c r="AY38" s="11"/>
      <c r="AZ38" s="11"/>
      <c r="BA38" s="11"/>
      <c r="BB38" s="11"/>
      <c r="BC38" s="49">
        <f t="shared" si="6"/>
        <v>0</v>
      </c>
      <c r="BD38" s="11"/>
      <c r="BE38" s="11"/>
      <c r="BF38" s="11"/>
      <c r="BG38" s="11"/>
      <c r="BH38" s="11"/>
      <c r="BI38" s="11"/>
      <c r="BJ38" s="11"/>
      <c r="BK38" s="49">
        <f t="shared" si="7"/>
        <v>0</v>
      </c>
      <c r="BL38" s="11"/>
      <c r="BM38" s="11"/>
      <c r="BN38" s="11"/>
      <c r="BO38" s="11"/>
      <c r="BP38" s="11"/>
      <c r="BQ38" s="49">
        <f t="shared" si="8"/>
        <v>0</v>
      </c>
      <c r="BR38" s="11"/>
      <c r="BS38" s="11"/>
      <c r="BT38" s="11"/>
      <c r="BU38" s="11"/>
      <c r="BV38" s="11"/>
      <c r="BW38" s="11"/>
      <c r="BX38" s="47">
        <f t="shared" si="9"/>
        <v>0</v>
      </c>
      <c r="BY38" s="49">
        <f t="shared" si="10"/>
        <v>0</v>
      </c>
      <c r="BZ38" s="11"/>
      <c r="CA38" s="11"/>
      <c r="CB38" s="11"/>
      <c r="CC38" s="11"/>
      <c r="CD38" s="11"/>
      <c r="CE38" s="11"/>
      <c r="CF38" s="11"/>
      <c r="CG38" s="11"/>
      <c r="CH38" s="11"/>
      <c r="CI38" s="11"/>
      <c r="CJ38" s="11"/>
      <c r="CK38" s="11"/>
      <c r="CL38" s="204">
        <f t="shared" si="15"/>
        <v>0</v>
      </c>
      <c r="CM38" s="11"/>
      <c r="CN38" s="11"/>
      <c r="CO38" s="11"/>
      <c r="CP38" s="11"/>
      <c r="CQ38" s="11"/>
      <c r="CR38" s="11"/>
      <c r="CS38" s="11"/>
      <c r="CT38" s="11"/>
      <c r="CU38" s="11"/>
      <c r="CV38" s="11"/>
      <c r="CW38" s="11"/>
      <c r="CX38" s="11"/>
      <c r="CY38" s="26">
        <f t="shared" si="11"/>
        <v>0</v>
      </c>
      <c r="CZ38" s="15"/>
      <c r="DA38" s="11"/>
      <c r="DB38" s="11"/>
      <c r="DC38" s="11"/>
      <c r="DD38" s="11"/>
      <c r="DE38" s="11"/>
      <c r="DF38" s="11"/>
      <c r="DG38" s="11"/>
      <c r="DH38" s="11"/>
      <c r="DI38" s="11"/>
      <c r="DJ38" s="11"/>
      <c r="DK38" s="11"/>
      <c r="DL38" s="26">
        <f t="shared" si="12"/>
        <v>0</v>
      </c>
    </row>
    <row r="39" spans="1:116" ht="13.8" thickBot="1">
      <c r="A39" s="53"/>
      <c r="B39" s="50"/>
      <c r="C39" s="29" t="s">
        <v>347</v>
      </c>
      <c r="D39" s="29"/>
      <c r="E39" s="29"/>
      <c r="F39" s="29"/>
      <c r="G39" s="50"/>
      <c r="H39" s="29">
        <f>SUM(H36:H38)</f>
        <v>0</v>
      </c>
      <c r="I39" s="29">
        <f t="shared" ref="I39:BT39" si="72">SUM(I36:I38)</f>
        <v>0</v>
      </c>
      <c r="J39" s="29">
        <f t="shared" si="72"/>
        <v>0</v>
      </c>
      <c r="K39" s="29">
        <f t="shared" si="72"/>
        <v>0</v>
      </c>
      <c r="L39" s="29">
        <f t="shared" si="72"/>
        <v>0</v>
      </c>
      <c r="M39" s="29">
        <f t="shared" si="72"/>
        <v>0</v>
      </c>
      <c r="N39" s="29">
        <f t="shared" si="72"/>
        <v>0</v>
      </c>
      <c r="O39" s="29">
        <f t="shared" si="72"/>
        <v>0</v>
      </c>
      <c r="P39" s="29">
        <f t="shared" si="72"/>
        <v>0</v>
      </c>
      <c r="Q39" s="27">
        <f t="shared" si="72"/>
        <v>0</v>
      </c>
      <c r="R39" s="53">
        <f t="shared" si="72"/>
        <v>0</v>
      </c>
      <c r="S39" s="29">
        <f t="shared" si="72"/>
        <v>0</v>
      </c>
      <c r="T39" s="29">
        <f t="shared" si="72"/>
        <v>0</v>
      </c>
      <c r="U39" s="29">
        <f t="shared" si="72"/>
        <v>0</v>
      </c>
      <c r="V39" s="29">
        <f t="shared" si="72"/>
        <v>0</v>
      </c>
      <c r="W39" s="29">
        <f t="shared" si="72"/>
        <v>0</v>
      </c>
      <c r="X39" s="29">
        <f t="shared" si="72"/>
        <v>0</v>
      </c>
      <c r="Y39" s="29">
        <f t="shared" si="72"/>
        <v>0</v>
      </c>
      <c r="Z39" s="50">
        <f t="shared" si="72"/>
        <v>0</v>
      </c>
      <c r="AA39" s="29">
        <f t="shared" si="72"/>
        <v>0</v>
      </c>
      <c r="AB39" s="29">
        <f t="shared" si="72"/>
        <v>0</v>
      </c>
      <c r="AC39" s="29">
        <f t="shared" si="72"/>
        <v>0</v>
      </c>
      <c r="AD39" s="29">
        <f t="shared" si="72"/>
        <v>0</v>
      </c>
      <c r="AE39" s="29">
        <f t="shared" si="72"/>
        <v>0</v>
      </c>
      <c r="AF39" s="29">
        <f t="shared" si="72"/>
        <v>0</v>
      </c>
      <c r="AG39" s="50">
        <f t="shared" si="3"/>
        <v>0</v>
      </c>
      <c r="AH39" s="29">
        <f t="shared" si="72"/>
        <v>0</v>
      </c>
      <c r="AI39" s="29">
        <f t="shared" si="72"/>
        <v>0</v>
      </c>
      <c r="AJ39" s="29">
        <f t="shared" si="72"/>
        <v>0</v>
      </c>
      <c r="AK39" s="29">
        <f t="shared" si="72"/>
        <v>0</v>
      </c>
      <c r="AL39" s="50">
        <f t="shared" si="4"/>
        <v>0</v>
      </c>
      <c r="AM39" s="29">
        <f t="shared" si="72"/>
        <v>0</v>
      </c>
      <c r="AN39" s="29">
        <f t="shared" si="72"/>
        <v>0</v>
      </c>
      <c r="AO39" s="29">
        <f t="shared" si="72"/>
        <v>0</v>
      </c>
      <c r="AP39" s="29">
        <f t="shared" si="72"/>
        <v>0</v>
      </c>
      <c r="AQ39" s="29">
        <f t="shared" si="72"/>
        <v>0</v>
      </c>
      <c r="AR39" s="50">
        <f>AD39-SUM(AM39:AQ39)</f>
        <v>0</v>
      </c>
      <c r="AS39" s="29">
        <f t="shared" si="72"/>
        <v>0</v>
      </c>
      <c r="AT39" s="29">
        <f t="shared" si="72"/>
        <v>0</v>
      </c>
      <c r="AU39" s="29">
        <f t="shared" si="72"/>
        <v>0</v>
      </c>
      <c r="AV39" s="29">
        <f t="shared" si="72"/>
        <v>0</v>
      </c>
      <c r="AW39" s="29">
        <f t="shared" si="72"/>
        <v>0</v>
      </c>
      <c r="AX39" s="29">
        <f t="shared" si="72"/>
        <v>0</v>
      </c>
      <c r="AY39" s="29">
        <f t="shared" si="72"/>
        <v>0</v>
      </c>
      <c r="AZ39" s="29">
        <f t="shared" si="72"/>
        <v>0</v>
      </c>
      <c r="BA39" s="29">
        <f t="shared" si="72"/>
        <v>0</v>
      </c>
      <c r="BB39" s="29">
        <f t="shared" si="72"/>
        <v>0</v>
      </c>
      <c r="BC39" s="50">
        <f t="shared" si="6"/>
        <v>0</v>
      </c>
      <c r="BD39" s="29">
        <f t="shared" si="72"/>
        <v>0</v>
      </c>
      <c r="BE39" s="29">
        <f t="shared" si="72"/>
        <v>0</v>
      </c>
      <c r="BF39" s="29">
        <f t="shared" si="72"/>
        <v>0</v>
      </c>
      <c r="BG39" s="29">
        <f t="shared" si="72"/>
        <v>0</v>
      </c>
      <c r="BH39" s="29">
        <f t="shared" si="72"/>
        <v>0</v>
      </c>
      <c r="BI39" s="29">
        <f t="shared" si="72"/>
        <v>0</v>
      </c>
      <c r="BJ39" s="29">
        <f t="shared" si="72"/>
        <v>0</v>
      </c>
      <c r="BK39" s="50">
        <f t="shared" si="7"/>
        <v>0</v>
      </c>
      <c r="BL39" s="29">
        <f>SUM(BL36:BL38)</f>
        <v>0</v>
      </c>
      <c r="BM39" s="29">
        <f t="shared" si="72"/>
        <v>0</v>
      </c>
      <c r="BN39" s="29">
        <f t="shared" si="72"/>
        <v>0</v>
      </c>
      <c r="BO39" s="29">
        <f t="shared" si="72"/>
        <v>0</v>
      </c>
      <c r="BP39" s="29">
        <f t="shared" si="72"/>
        <v>0</v>
      </c>
      <c r="BQ39" s="50">
        <f t="shared" si="8"/>
        <v>0</v>
      </c>
      <c r="BR39" s="29">
        <f t="shared" si="72"/>
        <v>0</v>
      </c>
      <c r="BS39" s="29">
        <f t="shared" si="72"/>
        <v>0</v>
      </c>
      <c r="BT39" s="29">
        <f t="shared" si="72"/>
        <v>0</v>
      </c>
      <c r="BU39" s="29">
        <f t="shared" ref="BU39:DK39" si="73">SUM(BU36:BU38)</f>
        <v>0</v>
      </c>
      <c r="BV39" s="29">
        <f t="shared" si="73"/>
        <v>0</v>
      </c>
      <c r="BW39" s="29">
        <f t="shared" si="73"/>
        <v>0</v>
      </c>
      <c r="BX39" s="53">
        <f t="shared" si="9"/>
        <v>0</v>
      </c>
      <c r="BY39" s="50">
        <f t="shared" si="10"/>
        <v>0</v>
      </c>
      <c r="BZ39" s="29">
        <f t="shared" si="73"/>
        <v>0</v>
      </c>
      <c r="CA39" s="29">
        <f t="shared" si="73"/>
        <v>0</v>
      </c>
      <c r="CB39" s="29">
        <f t="shared" si="73"/>
        <v>0</v>
      </c>
      <c r="CC39" s="29">
        <f t="shared" si="73"/>
        <v>0</v>
      </c>
      <c r="CD39" s="29">
        <f t="shared" si="73"/>
        <v>0</v>
      </c>
      <c r="CE39" s="29">
        <f t="shared" si="73"/>
        <v>0</v>
      </c>
      <c r="CF39" s="29">
        <f t="shared" si="73"/>
        <v>0</v>
      </c>
      <c r="CG39" s="29">
        <f t="shared" si="73"/>
        <v>0</v>
      </c>
      <c r="CH39" s="29">
        <f t="shared" si="73"/>
        <v>0</v>
      </c>
      <c r="CI39" s="29">
        <f t="shared" si="73"/>
        <v>0</v>
      </c>
      <c r="CJ39" s="29">
        <f t="shared" si="73"/>
        <v>0</v>
      </c>
      <c r="CK39" s="29">
        <f t="shared" si="73"/>
        <v>0</v>
      </c>
      <c r="CL39" s="304">
        <f t="shared" si="15"/>
        <v>0</v>
      </c>
      <c r="CM39" s="28">
        <f t="shared" si="73"/>
        <v>0</v>
      </c>
      <c r="CN39" s="28">
        <f t="shared" si="73"/>
        <v>0</v>
      </c>
      <c r="CO39" s="28">
        <f t="shared" si="73"/>
        <v>0</v>
      </c>
      <c r="CP39" s="28">
        <f t="shared" si="73"/>
        <v>0</v>
      </c>
      <c r="CQ39" s="28">
        <f t="shared" si="73"/>
        <v>0</v>
      </c>
      <c r="CR39" s="28">
        <f t="shared" si="73"/>
        <v>0</v>
      </c>
      <c r="CS39" s="28">
        <f t="shared" si="73"/>
        <v>0</v>
      </c>
      <c r="CT39" s="28">
        <f t="shared" si="73"/>
        <v>0</v>
      </c>
      <c r="CU39" s="28">
        <f t="shared" si="73"/>
        <v>0</v>
      </c>
      <c r="CV39" s="28">
        <f t="shared" si="73"/>
        <v>0</v>
      </c>
      <c r="CW39" s="28">
        <f t="shared" si="73"/>
        <v>0</v>
      </c>
      <c r="CX39" s="28">
        <f t="shared" si="73"/>
        <v>0</v>
      </c>
      <c r="CY39" s="26">
        <f t="shared" si="73"/>
        <v>0</v>
      </c>
      <c r="CZ39" s="47">
        <f t="shared" si="73"/>
        <v>0</v>
      </c>
      <c r="DA39" s="28">
        <f t="shared" si="73"/>
        <v>0</v>
      </c>
      <c r="DB39" s="28">
        <f t="shared" si="73"/>
        <v>0</v>
      </c>
      <c r="DC39" s="28">
        <f t="shared" si="73"/>
        <v>0</v>
      </c>
      <c r="DD39" s="28">
        <f t="shared" si="73"/>
        <v>0</v>
      </c>
      <c r="DE39" s="28">
        <f t="shared" si="73"/>
        <v>0</v>
      </c>
      <c r="DF39" s="28">
        <f t="shared" si="73"/>
        <v>0</v>
      </c>
      <c r="DG39" s="28">
        <f t="shared" si="73"/>
        <v>0</v>
      </c>
      <c r="DH39" s="28">
        <f t="shared" si="73"/>
        <v>0</v>
      </c>
      <c r="DI39" s="28">
        <f t="shared" si="73"/>
        <v>0</v>
      </c>
      <c r="DJ39" s="28">
        <f t="shared" si="73"/>
        <v>0</v>
      </c>
      <c r="DK39" s="28">
        <f t="shared" si="73"/>
        <v>0</v>
      </c>
      <c r="DL39" s="26">
        <f t="shared" si="12"/>
        <v>0</v>
      </c>
    </row>
    <row r="40" spans="1:116" ht="13.8" thickBot="1">
      <c r="A40" s="4"/>
      <c r="B40" s="4"/>
      <c r="C40" s="41" t="s">
        <v>1339</v>
      </c>
      <c r="D40" s="42"/>
      <c r="E40" s="9"/>
      <c r="F40" s="9"/>
      <c r="G40" s="9"/>
      <c r="H40" s="9">
        <f>SUM(H39,H35,H31,H28,H20,H17)</f>
        <v>191549</v>
      </c>
      <c r="I40" s="9">
        <f t="shared" ref="I40:BT40" si="74">SUM(I39,I35,I31,I28,I20,I17)</f>
        <v>5727</v>
      </c>
      <c r="J40" s="9">
        <f t="shared" si="74"/>
        <v>4775</v>
      </c>
      <c r="K40" s="9">
        <f t="shared" si="74"/>
        <v>1350</v>
      </c>
      <c r="L40" s="9">
        <f t="shared" si="74"/>
        <v>0</v>
      </c>
      <c r="M40" s="9">
        <f t="shared" si="74"/>
        <v>0</v>
      </c>
      <c r="N40" s="9">
        <f t="shared" si="74"/>
        <v>0</v>
      </c>
      <c r="O40" s="9">
        <f t="shared" si="74"/>
        <v>0</v>
      </c>
      <c r="P40" s="9">
        <f t="shared" si="74"/>
        <v>0</v>
      </c>
      <c r="Q40" s="9">
        <f t="shared" si="74"/>
        <v>203401</v>
      </c>
      <c r="R40" s="9">
        <f t="shared" si="74"/>
        <v>0</v>
      </c>
      <c r="S40" s="9">
        <f t="shared" si="74"/>
        <v>0</v>
      </c>
      <c r="T40" s="9">
        <f t="shared" si="74"/>
        <v>203401</v>
      </c>
      <c r="U40" s="9">
        <f t="shared" si="74"/>
        <v>0</v>
      </c>
      <c r="V40" s="9">
        <f t="shared" si="74"/>
        <v>0</v>
      </c>
      <c r="W40" s="9">
        <f t="shared" si="74"/>
        <v>0</v>
      </c>
      <c r="X40" s="9">
        <f t="shared" si="74"/>
        <v>0</v>
      </c>
      <c r="Y40" s="9">
        <f t="shared" si="74"/>
        <v>0</v>
      </c>
      <c r="Z40" s="9">
        <f t="shared" si="74"/>
        <v>203401</v>
      </c>
      <c r="AA40" s="9">
        <f t="shared" si="74"/>
        <v>19731</v>
      </c>
      <c r="AB40" s="9">
        <f t="shared" si="74"/>
        <v>176593</v>
      </c>
      <c r="AC40" s="9">
        <f t="shared" si="74"/>
        <v>0</v>
      </c>
      <c r="AD40" s="9">
        <f t="shared" si="74"/>
        <v>0</v>
      </c>
      <c r="AE40" s="9">
        <f t="shared" si="74"/>
        <v>0</v>
      </c>
      <c r="AF40" s="9">
        <f t="shared" si="74"/>
        <v>7077</v>
      </c>
      <c r="AG40" s="9">
        <f>SUM(AA40:AF40)</f>
        <v>203401</v>
      </c>
      <c r="AH40" s="9">
        <f t="shared" si="74"/>
        <v>1000</v>
      </c>
      <c r="AI40" s="9">
        <f t="shared" si="74"/>
        <v>18731</v>
      </c>
      <c r="AJ40" s="9">
        <f t="shared" si="74"/>
        <v>0</v>
      </c>
      <c r="AK40" s="9">
        <f t="shared" si="74"/>
        <v>0</v>
      </c>
      <c r="AL40" s="9">
        <f t="shared" si="74"/>
        <v>0</v>
      </c>
      <c r="AM40" s="9">
        <f t="shared" si="74"/>
        <v>0</v>
      </c>
      <c r="AN40" s="9">
        <f t="shared" si="74"/>
        <v>0</v>
      </c>
      <c r="AO40" s="9">
        <f t="shared" si="74"/>
        <v>0</v>
      </c>
      <c r="AP40" s="9">
        <f t="shared" si="74"/>
        <v>0</v>
      </c>
      <c r="AQ40" s="9">
        <f t="shared" si="74"/>
        <v>0</v>
      </c>
      <c r="AR40" s="9">
        <f t="shared" si="74"/>
        <v>0</v>
      </c>
      <c r="AS40" s="9">
        <f t="shared" si="74"/>
        <v>19588</v>
      </c>
      <c r="AT40" s="9">
        <f t="shared" si="74"/>
        <v>19588</v>
      </c>
      <c r="AU40" s="9">
        <f t="shared" si="74"/>
        <v>19588</v>
      </c>
      <c r="AV40" s="9">
        <f t="shared" si="74"/>
        <v>19588</v>
      </c>
      <c r="AW40" s="9">
        <f t="shared" si="74"/>
        <v>19588</v>
      </c>
      <c r="AX40" s="9">
        <f t="shared" si="74"/>
        <v>19588</v>
      </c>
      <c r="AY40" s="9">
        <f t="shared" si="74"/>
        <v>19589</v>
      </c>
      <c r="AZ40" s="9">
        <f t="shared" si="74"/>
        <v>19588</v>
      </c>
      <c r="BA40" s="9">
        <f t="shared" si="74"/>
        <v>19588</v>
      </c>
      <c r="BB40" s="9">
        <f t="shared" si="74"/>
        <v>300</v>
      </c>
      <c r="BC40" s="9">
        <f t="shared" si="74"/>
        <v>0</v>
      </c>
      <c r="BD40" s="9">
        <f t="shared" si="74"/>
        <v>2700</v>
      </c>
      <c r="BE40" s="9">
        <f t="shared" si="74"/>
        <v>0</v>
      </c>
      <c r="BF40" s="9">
        <f t="shared" si="74"/>
        <v>0</v>
      </c>
      <c r="BG40" s="9">
        <f t="shared" si="74"/>
        <v>0</v>
      </c>
      <c r="BH40" s="9">
        <f t="shared" si="74"/>
        <v>1701</v>
      </c>
      <c r="BI40" s="9">
        <f t="shared" si="74"/>
        <v>1326</v>
      </c>
      <c r="BJ40" s="9">
        <f t="shared" si="74"/>
        <v>1350</v>
      </c>
      <c r="BK40" s="9">
        <f t="shared" si="74"/>
        <v>0</v>
      </c>
      <c r="BL40" s="9">
        <f t="shared" si="74"/>
        <v>0</v>
      </c>
      <c r="BM40" s="9">
        <f t="shared" si="74"/>
        <v>0</v>
      </c>
      <c r="BN40" s="9">
        <f t="shared" si="74"/>
        <v>0</v>
      </c>
      <c r="BO40" s="9">
        <f t="shared" si="74"/>
        <v>0</v>
      </c>
      <c r="BP40" s="9">
        <f t="shared" si="74"/>
        <v>0</v>
      </c>
      <c r="BQ40" s="9">
        <f t="shared" si="74"/>
        <v>0</v>
      </c>
      <c r="BR40" s="9">
        <f t="shared" si="74"/>
        <v>0</v>
      </c>
      <c r="BS40" s="9">
        <f t="shared" si="74"/>
        <v>0</v>
      </c>
      <c r="BT40" s="9">
        <f t="shared" si="74"/>
        <v>0</v>
      </c>
      <c r="BU40" s="9">
        <f t="shared" ref="BU40:DL40" si="75">SUM(BU39,BU35,BU31,BU28,BU20,BU17)</f>
        <v>0</v>
      </c>
      <c r="BV40" s="9">
        <f t="shared" si="75"/>
        <v>0</v>
      </c>
      <c r="BW40" s="9">
        <f t="shared" si="75"/>
        <v>0</v>
      </c>
      <c r="BX40" s="9">
        <f t="shared" si="75"/>
        <v>0</v>
      </c>
      <c r="BY40" s="9">
        <f t="shared" si="75"/>
        <v>203400.99999999997</v>
      </c>
      <c r="BZ40" s="9">
        <f t="shared" si="75"/>
        <v>10170.049999999999</v>
      </c>
      <c r="CA40" s="9">
        <f t="shared" si="75"/>
        <v>20340.099999999999</v>
      </c>
      <c r="CB40" s="9">
        <f t="shared" si="75"/>
        <v>20340.099999999999</v>
      </c>
      <c r="CC40" s="9">
        <f t="shared" si="75"/>
        <v>20340.099999999999</v>
      </c>
      <c r="CD40" s="9">
        <f t="shared" si="75"/>
        <v>20340.099999999999</v>
      </c>
      <c r="CE40" s="9">
        <f t="shared" si="75"/>
        <v>11240.05</v>
      </c>
      <c r="CF40" s="9">
        <f t="shared" si="75"/>
        <v>10170.049999999999</v>
      </c>
      <c r="CG40" s="9">
        <f t="shared" si="75"/>
        <v>19270.099999999999</v>
      </c>
      <c r="CH40" s="9">
        <f t="shared" si="75"/>
        <v>20340.099999999999</v>
      </c>
      <c r="CI40" s="9">
        <f t="shared" si="75"/>
        <v>20340.099999999999</v>
      </c>
      <c r="CJ40" s="9">
        <f t="shared" si="75"/>
        <v>20340.099999999999</v>
      </c>
      <c r="CK40" s="9">
        <f t="shared" si="75"/>
        <v>10170.049999999999</v>
      </c>
      <c r="CL40" s="9">
        <f t="shared" si="75"/>
        <v>203401</v>
      </c>
      <c r="CM40" s="9">
        <f t="shared" si="75"/>
        <v>0</v>
      </c>
      <c r="CN40" s="9">
        <f t="shared" si="75"/>
        <v>0</v>
      </c>
      <c r="CO40" s="9">
        <f t="shared" si="75"/>
        <v>0</v>
      </c>
      <c r="CP40" s="9">
        <f t="shared" si="75"/>
        <v>0</v>
      </c>
      <c r="CQ40" s="9">
        <f t="shared" si="75"/>
        <v>0</v>
      </c>
      <c r="CR40" s="9">
        <f t="shared" si="75"/>
        <v>0</v>
      </c>
      <c r="CS40" s="9">
        <f t="shared" si="75"/>
        <v>0</v>
      </c>
      <c r="CT40" s="9">
        <f t="shared" si="75"/>
        <v>0</v>
      </c>
      <c r="CU40" s="9">
        <f t="shared" si="75"/>
        <v>0</v>
      </c>
      <c r="CV40" s="9">
        <f t="shared" si="75"/>
        <v>0</v>
      </c>
      <c r="CW40" s="9">
        <f t="shared" si="75"/>
        <v>0</v>
      </c>
      <c r="CX40" s="9">
        <f t="shared" si="75"/>
        <v>0</v>
      </c>
      <c r="CY40" s="9">
        <f t="shared" si="75"/>
        <v>0</v>
      </c>
      <c r="CZ40" s="9">
        <f t="shared" si="75"/>
        <v>552</v>
      </c>
      <c r="DA40" s="9">
        <f t="shared" si="75"/>
        <v>979</v>
      </c>
      <c r="DB40" s="9">
        <f t="shared" si="75"/>
        <v>979</v>
      </c>
      <c r="DC40" s="9">
        <f t="shared" si="75"/>
        <v>979</v>
      </c>
      <c r="DD40" s="9">
        <f t="shared" si="75"/>
        <v>979</v>
      </c>
      <c r="DE40" s="9">
        <f t="shared" si="75"/>
        <v>979</v>
      </c>
      <c r="DF40" s="9">
        <f t="shared" si="75"/>
        <v>552</v>
      </c>
      <c r="DG40" s="9">
        <f t="shared" si="75"/>
        <v>552</v>
      </c>
      <c r="DH40" s="9">
        <f t="shared" si="75"/>
        <v>979</v>
      </c>
      <c r="DI40" s="9">
        <f t="shared" si="75"/>
        <v>979</v>
      </c>
      <c r="DJ40" s="9">
        <f t="shared" si="75"/>
        <v>979</v>
      </c>
      <c r="DK40" s="9">
        <f t="shared" si="75"/>
        <v>552</v>
      </c>
      <c r="DL40" s="9">
        <f t="shared" si="75"/>
        <v>10040</v>
      </c>
    </row>
    <row r="41" spans="1:116" s="165" customFormat="1" ht="13.8" thickBot="1">
      <c r="A41" s="8"/>
      <c r="B41" s="8"/>
      <c r="C41" s="22" t="s">
        <v>1341</v>
      </c>
      <c r="D41" s="43"/>
      <c r="E41" s="12"/>
      <c r="F41" s="12"/>
      <c r="G41" s="12"/>
      <c r="H41" s="39">
        <v>191549</v>
      </c>
      <c r="I41" s="39">
        <v>5727</v>
      </c>
      <c r="J41" s="39">
        <v>4775</v>
      </c>
      <c r="K41" s="39">
        <v>1350</v>
      </c>
      <c r="L41" s="39">
        <v>0</v>
      </c>
      <c r="M41" s="39"/>
      <c r="N41" s="39"/>
      <c r="O41" s="39"/>
      <c r="P41" s="39"/>
      <c r="Q41" s="39">
        <f>SUM(H41:P41)</f>
        <v>203401</v>
      </c>
      <c r="R41" s="39"/>
      <c r="S41" s="39"/>
      <c r="T41" s="39">
        <v>203401</v>
      </c>
      <c r="U41" s="39"/>
      <c r="V41" s="39"/>
      <c r="W41" s="39"/>
      <c r="X41" s="39"/>
      <c r="Y41" s="39"/>
      <c r="Z41" s="39">
        <f>SUM(R41:Y41)</f>
        <v>203401</v>
      </c>
      <c r="AA41" s="39">
        <v>19731</v>
      </c>
      <c r="AB41" s="39">
        <v>176593</v>
      </c>
      <c r="AC41" s="39"/>
      <c r="AD41" s="39"/>
      <c r="AE41" s="39"/>
      <c r="AF41" s="39">
        <v>7077</v>
      </c>
      <c r="AG41" s="39">
        <f>SUM(AA41:AF41)</f>
        <v>203401</v>
      </c>
      <c r="AH41" s="8"/>
      <c r="AI41" s="8"/>
      <c r="AJ41" s="8"/>
      <c r="AK41" s="8"/>
      <c r="AL41" s="12"/>
      <c r="AM41" s="8"/>
      <c r="AN41" s="8"/>
      <c r="AO41" s="8"/>
      <c r="AP41" s="8"/>
      <c r="AQ41" s="8"/>
      <c r="AR41" s="12"/>
      <c r="AS41" s="8"/>
      <c r="AT41" s="8"/>
      <c r="AU41" s="8"/>
      <c r="AV41" s="8"/>
      <c r="AW41" s="8"/>
      <c r="AX41" s="8"/>
      <c r="AY41" s="8"/>
      <c r="AZ41" s="8"/>
      <c r="BA41" s="8"/>
      <c r="BB41" s="8"/>
      <c r="BC41" s="12"/>
      <c r="BD41" s="8"/>
      <c r="BE41" s="8"/>
      <c r="BF41" s="8"/>
      <c r="BG41" s="8"/>
      <c r="BH41" s="8"/>
      <c r="BI41" s="8"/>
      <c r="BJ41" s="8"/>
      <c r="BK41" s="12"/>
      <c r="BL41" s="8"/>
      <c r="BM41" s="8"/>
      <c r="BN41" s="8"/>
      <c r="BO41" s="8"/>
      <c r="BP41" s="8"/>
      <c r="BQ41" s="12"/>
      <c r="BR41" s="8"/>
      <c r="BS41" s="8"/>
      <c r="BT41" s="8"/>
      <c r="BU41" s="8" t="s">
        <v>354</v>
      </c>
      <c r="BV41" s="8"/>
      <c r="BW41" s="8"/>
      <c r="BX41" s="12"/>
      <c r="BY41" s="67">
        <f>T40</f>
        <v>203401</v>
      </c>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row>
    <row r="42" spans="1:116" s="165" customFormat="1" ht="13.8" thickBot="1">
      <c r="A42" s="8"/>
      <c r="B42" s="8"/>
      <c r="C42" s="63" t="s">
        <v>344</v>
      </c>
      <c r="D42" s="29"/>
      <c r="E42" s="64"/>
      <c r="F42" s="64"/>
      <c r="G42" s="64"/>
      <c r="H42" s="64">
        <f>H40-H41</f>
        <v>0</v>
      </c>
      <c r="I42" s="64">
        <f t="shared" ref="I42:Y42" si="76">I40-I41</f>
        <v>0</v>
      </c>
      <c r="J42" s="64">
        <f t="shared" si="76"/>
        <v>0</v>
      </c>
      <c r="K42" s="64">
        <f t="shared" si="76"/>
        <v>0</v>
      </c>
      <c r="L42" s="64">
        <f t="shared" si="76"/>
        <v>0</v>
      </c>
      <c r="M42" s="64">
        <f t="shared" si="76"/>
        <v>0</v>
      </c>
      <c r="N42" s="64">
        <f t="shared" si="76"/>
        <v>0</v>
      </c>
      <c r="O42" s="64">
        <f t="shared" si="76"/>
        <v>0</v>
      </c>
      <c r="P42" s="64">
        <f t="shared" si="76"/>
        <v>0</v>
      </c>
      <c r="Q42" s="64">
        <f t="shared" si="76"/>
        <v>0</v>
      </c>
      <c r="R42" s="64">
        <f t="shared" si="76"/>
        <v>0</v>
      </c>
      <c r="S42" s="64">
        <f t="shared" si="76"/>
        <v>0</v>
      </c>
      <c r="T42" s="64">
        <f t="shared" si="76"/>
        <v>0</v>
      </c>
      <c r="U42" s="64">
        <f t="shared" si="76"/>
        <v>0</v>
      </c>
      <c r="V42" s="64">
        <f t="shared" si="76"/>
        <v>0</v>
      </c>
      <c r="W42" s="64">
        <f t="shared" si="76"/>
        <v>0</v>
      </c>
      <c r="X42" s="64">
        <f t="shared" si="76"/>
        <v>0</v>
      </c>
      <c r="Y42" s="64">
        <f t="shared" si="76"/>
        <v>0</v>
      </c>
      <c r="Z42" s="64">
        <f>SUM(R42:T42)</f>
        <v>0</v>
      </c>
      <c r="AA42" s="64">
        <f t="shared" ref="AA42:AG42" si="77">AA40-AA41</f>
        <v>0</v>
      </c>
      <c r="AB42" s="64">
        <f t="shared" si="77"/>
        <v>0</v>
      </c>
      <c r="AC42" s="64">
        <f t="shared" si="77"/>
        <v>0</v>
      </c>
      <c r="AD42" s="64">
        <f t="shared" si="77"/>
        <v>0</v>
      </c>
      <c r="AE42" s="64">
        <f t="shared" si="77"/>
        <v>0</v>
      </c>
      <c r="AF42" s="64">
        <f t="shared" si="77"/>
        <v>0</v>
      </c>
      <c r="AG42" s="64">
        <f t="shared" si="77"/>
        <v>0</v>
      </c>
      <c r="AH42" s="8"/>
      <c r="AI42" s="8"/>
      <c r="AJ42" s="8"/>
      <c r="AK42" s="8"/>
      <c r="AL42" s="12"/>
      <c r="AM42" s="8"/>
      <c r="AN42" s="8"/>
      <c r="AO42" s="8"/>
      <c r="AP42" s="8"/>
      <c r="AQ42" s="8"/>
      <c r="AR42" s="12"/>
      <c r="AS42" s="8"/>
      <c r="AT42" s="8"/>
      <c r="AU42" s="8"/>
      <c r="AV42" s="8"/>
      <c r="AW42" s="8"/>
      <c r="AX42" s="8"/>
      <c r="AY42" s="8"/>
      <c r="AZ42" s="8"/>
      <c r="BA42" s="8"/>
      <c r="BB42" s="810" t="s">
        <v>225</v>
      </c>
      <c r="BC42" s="12"/>
      <c r="BD42" s="8"/>
      <c r="BE42" s="8"/>
      <c r="BF42" s="8"/>
      <c r="BG42" s="8"/>
      <c r="BH42" s="8"/>
      <c r="BI42" s="8"/>
      <c r="BJ42" s="8"/>
      <c r="BK42" s="12"/>
      <c r="BL42" s="8"/>
      <c r="BM42" s="8"/>
      <c r="BN42" s="8"/>
      <c r="BO42" s="8"/>
      <c r="BP42" s="8"/>
      <c r="BQ42" s="12"/>
      <c r="BR42" s="8"/>
      <c r="BS42" s="8"/>
      <c r="BT42" s="8"/>
      <c r="BU42" s="8" t="s">
        <v>353</v>
      </c>
      <c r="BV42" s="8"/>
      <c r="BW42" s="8"/>
      <c r="BX42" s="12"/>
      <c r="BY42" s="68">
        <f>BY40-BY41</f>
        <v>0</v>
      </c>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row>
    <row r="43" spans="1:116">
      <c r="C43" s="43"/>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L43" s="12"/>
      <c r="AR43" s="12"/>
      <c r="BC43" s="12"/>
      <c r="BK43" s="12"/>
      <c r="BQ43" s="12"/>
      <c r="BX43" s="12"/>
    </row>
    <row r="44" spans="1:116" ht="13.8" thickBot="1"/>
    <row r="45" spans="1:116">
      <c r="C45" s="41" t="s">
        <v>345</v>
      </c>
      <c r="D45" s="9" t="s">
        <v>1741</v>
      </c>
      <c r="E45" s="54"/>
      <c r="F45" s="9" t="s">
        <v>1338</v>
      </c>
      <c r="G45" s="9" t="s">
        <v>343</v>
      </c>
      <c r="H45" s="9" t="s">
        <v>1998</v>
      </c>
      <c r="I45" s="9" t="s">
        <v>1994</v>
      </c>
      <c r="J45" s="9" t="s">
        <v>1359</v>
      </c>
      <c r="K45" s="9" t="s">
        <v>1790</v>
      </c>
      <c r="L45" s="10" t="s">
        <v>1323</v>
      </c>
    </row>
    <row r="46" spans="1:116">
      <c r="C46" s="55"/>
      <c r="D46" s="4" t="s">
        <v>2033</v>
      </c>
      <c r="E46" s="4"/>
      <c r="F46" s="28">
        <f>Q17</f>
        <v>154016</v>
      </c>
      <c r="G46" s="28"/>
      <c r="H46" s="28"/>
      <c r="I46" s="28"/>
      <c r="J46" s="28"/>
      <c r="K46" s="28"/>
      <c r="L46" s="58">
        <f>SUM(F46:K46)</f>
        <v>154016</v>
      </c>
    </row>
    <row r="47" spans="1:116">
      <c r="C47" s="56"/>
      <c r="D47" s="4" t="s">
        <v>2042</v>
      </c>
      <c r="E47" s="4"/>
      <c r="F47" s="28">
        <f>Q20</f>
        <v>16375</v>
      </c>
      <c r="G47" s="28"/>
      <c r="H47" s="28"/>
      <c r="I47" s="28"/>
      <c r="J47" s="28"/>
      <c r="K47" s="28"/>
      <c r="L47" s="58">
        <f t="shared" ref="L47:L52" si="78">SUM(F47:K47)</f>
        <v>16375</v>
      </c>
    </row>
    <row r="48" spans="1:116">
      <c r="C48" s="56"/>
      <c r="D48" s="4" t="s">
        <v>2044</v>
      </c>
      <c r="E48" s="4"/>
      <c r="F48" s="28">
        <f>Q28</f>
        <v>16510</v>
      </c>
      <c r="G48" s="28"/>
      <c r="H48" s="28"/>
      <c r="I48" s="28"/>
      <c r="J48" s="28"/>
      <c r="K48" s="28"/>
      <c r="L48" s="58">
        <f t="shared" si="78"/>
        <v>16510</v>
      </c>
    </row>
    <row r="49" spans="3:12">
      <c r="C49" s="56"/>
      <c r="D49" s="4" t="s">
        <v>2048</v>
      </c>
      <c r="E49" s="4"/>
      <c r="F49" s="28"/>
      <c r="G49" s="28"/>
      <c r="H49" s="28"/>
      <c r="I49" s="28"/>
      <c r="J49" s="28">
        <f>Q31</f>
        <v>16500</v>
      </c>
      <c r="K49" s="28"/>
      <c r="L49" s="58">
        <f t="shared" si="78"/>
        <v>16500</v>
      </c>
    </row>
    <row r="50" spans="3:12">
      <c r="C50" s="56"/>
      <c r="D50" s="4"/>
      <c r="E50" s="4"/>
      <c r="F50" s="28"/>
      <c r="G50" s="28"/>
      <c r="H50" s="28"/>
      <c r="I50" s="28"/>
      <c r="J50" s="28"/>
      <c r="K50" s="28"/>
      <c r="L50" s="58">
        <f t="shared" si="78"/>
        <v>0</v>
      </c>
    </row>
    <row r="51" spans="3:12">
      <c r="C51" s="56"/>
      <c r="D51" s="4"/>
      <c r="E51" s="4"/>
      <c r="F51" s="28"/>
      <c r="G51" s="28"/>
      <c r="H51" s="28"/>
      <c r="I51" s="28"/>
      <c r="J51" s="28"/>
      <c r="K51" s="28"/>
      <c r="L51" s="58">
        <f t="shared" si="78"/>
        <v>0</v>
      </c>
    </row>
    <row r="52" spans="3:12">
      <c r="C52" s="56"/>
      <c r="D52" s="12" t="s">
        <v>1339</v>
      </c>
      <c r="E52" s="4"/>
      <c r="F52" s="59">
        <f t="shared" ref="F52:K52" si="79">SUM(F46:F51)</f>
        <v>186901</v>
      </c>
      <c r="G52" s="59">
        <f t="shared" si="79"/>
        <v>0</v>
      </c>
      <c r="H52" s="59">
        <f t="shared" si="79"/>
        <v>0</v>
      </c>
      <c r="I52" s="59">
        <f t="shared" si="79"/>
        <v>0</v>
      </c>
      <c r="J52" s="59">
        <f>SUM(J46:J51)</f>
        <v>16500</v>
      </c>
      <c r="K52" s="59">
        <f t="shared" si="79"/>
        <v>0</v>
      </c>
      <c r="L52" s="58">
        <f t="shared" si="78"/>
        <v>203401</v>
      </c>
    </row>
    <row r="53" spans="3:12">
      <c r="C53" s="56"/>
      <c r="D53" s="43" t="s">
        <v>1341</v>
      </c>
      <c r="E53" s="43"/>
      <c r="F53" s="39">
        <v>186901</v>
      </c>
      <c r="G53" s="39"/>
      <c r="H53" s="39"/>
      <c r="I53" s="39"/>
      <c r="J53" s="39">
        <v>16500</v>
      </c>
      <c r="K53" s="39"/>
      <c r="L53" s="66">
        <f>SUM(F53:K53)</f>
        <v>203401</v>
      </c>
    </row>
    <row r="54" spans="3:12" ht="13.8" thickBot="1">
      <c r="C54" s="57"/>
      <c r="D54" s="44" t="s">
        <v>348</v>
      </c>
      <c r="E54" s="6"/>
      <c r="F54" s="64">
        <f>F52-F53</f>
        <v>0</v>
      </c>
      <c r="G54" s="64">
        <f t="shared" ref="G54:L54" si="80">G52-G53</f>
        <v>0</v>
      </c>
      <c r="H54" s="64">
        <f t="shared" si="80"/>
        <v>0</v>
      </c>
      <c r="I54" s="64">
        <f t="shared" si="80"/>
        <v>0</v>
      </c>
      <c r="J54" s="64">
        <f t="shared" si="80"/>
        <v>0</v>
      </c>
      <c r="K54" s="64">
        <f t="shared" si="80"/>
        <v>0</v>
      </c>
      <c r="L54" s="64">
        <f t="shared" si="80"/>
        <v>0</v>
      </c>
    </row>
    <row r="55" spans="3:12" ht="13.8" thickBot="1"/>
    <row r="56" spans="3:12">
      <c r="C56" s="41" t="s">
        <v>349</v>
      </c>
      <c r="D56" s="9" t="s">
        <v>351</v>
      </c>
      <c r="E56" s="9" t="s">
        <v>350</v>
      </c>
      <c r="F56" s="54"/>
      <c r="G56" s="54"/>
      <c r="H56" s="54"/>
      <c r="I56" s="54"/>
      <c r="J56" s="54"/>
      <c r="K56" s="54"/>
      <c r="L56" s="60"/>
    </row>
    <row r="57" spans="3:12" ht="13.8">
      <c r="C57" s="55"/>
      <c r="D57" s="12" t="s">
        <v>2050</v>
      </c>
      <c r="E57" s="158">
        <v>0</v>
      </c>
      <c r="F57" s="526" t="s">
        <v>2145</v>
      </c>
      <c r="G57" s="4"/>
      <c r="H57" s="4"/>
      <c r="I57" s="4"/>
      <c r="J57" s="4"/>
      <c r="K57" s="4"/>
      <c r="L57" s="5"/>
    </row>
    <row r="58" spans="3:12" ht="14.4" thickBot="1">
      <c r="C58" s="57"/>
      <c r="D58" s="6" t="s">
        <v>2051</v>
      </c>
      <c r="E58" s="159">
        <v>50000</v>
      </c>
      <c r="F58" s="529" t="s">
        <v>2146</v>
      </c>
      <c r="G58" s="6"/>
      <c r="H58" s="6"/>
      <c r="I58" s="6"/>
      <c r="J58" s="6"/>
      <c r="K58" s="6"/>
      <c r="L58" s="7"/>
    </row>
  </sheetData>
  <mergeCells count="2">
    <mergeCell ref="H1:P1"/>
    <mergeCell ref="R1:Y1"/>
  </mergeCells>
  <phoneticPr fontId="3" type="noConversion"/>
  <conditionalFormatting sqref="Z3:Z39">
    <cfRule type="cellIs" dxfId="50" priority="1" stopIfTrue="1" operator="equal">
      <formula>Q3</formula>
    </cfRule>
    <cfRule type="cellIs" dxfId="49" priority="2" stopIfTrue="1" operator="notEqual">
      <formula>Q3</formula>
    </cfRule>
  </conditionalFormatting>
  <conditionalFormatting sqref="BY3:BY39">
    <cfRule type="cellIs" dxfId="48" priority="3" stopIfTrue="1" operator="equal">
      <formula>T3</formula>
    </cfRule>
    <cfRule type="cellIs" dxfId="47" priority="4" stopIfTrue="1" operator="notEqual">
      <formula>T3</formula>
    </cfRule>
  </conditionalFormatting>
  <conditionalFormatting sqref="CL3:CL39">
    <cfRule type="cellIs" dxfId="46" priority="5" stopIfTrue="1" operator="equal">
      <formula>BY3</formula>
    </cfRule>
    <cfRule type="cellIs" dxfId="45" priority="6" stopIfTrue="1" operator="notEqual">
      <formula>BY3</formula>
    </cfRule>
  </conditionalFormatting>
  <conditionalFormatting sqref="F54:L54 H42:AG42">
    <cfRule type="cellIs" dxfId="44" priority="7" stopIfTrue="1" operator="equal">
      <formula>0</formula>
    </cfRule>
    <cfRule type="cellIs" dxfId="43" priority="8" stopIfTrue="1" operator="notEqual">
      <formula>0</formula>
    </cfRule>
  </conditionalFormatting>
  <conditionalFormatting sqref="BX3:BX39 BK3:BK39 AG3:AG39 AR3:AR39 BQ3:BQ39 AL3:AL39 BC3:BC39">
    <cfRule type="cellIs" dxfId="42" priority="9" stopIfTrue="1" operator="equal">
      <formula>0</formula>
    </cfRule>
    <cfRule type="cellIs" dxfId="41" priority="10" stopIfTrue="1" operator="notEqual">
      <formula>0</formula>
    </cfRule>
  </conditionalFormatting>
  <pageMargins left="0.75" right="0.75" top="1" bottom="1" header="0.5" footer="0.5"/>
  <headerFooter alignWithMargins="0"/>
  <legacyDrawing r:id="rId1"/>
</worksheet>
</file>

<file path=xl/worksheets/sheet25.xml><?xml version="1.0" encoding="utf-8"?>
<worksheet xmlns="http://schemas.openxmlformats.org/spreadsheetml/2006/main" xmlns:r="http://schemas.openxmlformats.org/officeDocument/2006/relationships">
  <dimension ref="A1:G292"/>
  <sheetViews>
    <sheetView topLeftCell="A10" zoomScale="75" workbookViewId="0">
      <selection activeCell="B23" sqref="B22:B23"/>
    </sheetView>
  </sheetViews>
  <sheetFormatPr defaultColWidth="9.109375" defaultRowHeight="12.6"/>
  <cols>
    <col min="1" max="1" width="46.33203125" style="432" bestFit="1" customWidth="1"/>
    <col min="2" max="2" width="164.109375" style="433" customWidth="1"/>
    <col min="3" max="3" width="31" style="618" customWidth="1"/>
    <col min="4" max="4" width="25.109375" style="619" customWidth="1"/>
    <col min="5" max="16384" width="9.109375" style="155"/>
  </cols>
  <sheetData>
    <row r="1" spans="1:7" ht="88.2">
      <c r="A1" s="430" t="s">
        <v>1741</v>
      </c>
      <c r="B1" s="431" t="s">
        <v>783</v>
      </c>
      <c r="C1" s="618" t="s">
        <v>1228</v>
      </c>
      <c r="D1" s="619" t="s">
        <v>1229</v>
      </c>
    </row>
    <row r="2" spans="1:7" ht="14.25" customHeight="1">
      <c r="A2" s="849" t="s">
        <v>2033</v>
      </c>
      <c r="B2" s="851" t="s">
        <v>140</v>
      </c>
    </row>
    <row r="3" spans="1:7" ht="14.25" customHeight="1">
      <c r="A3" s="850"/>
      <c r="B3" s="852"/>
    </row>
    <row r="4" spans="1:7" ht="14.25" customHeight="1">
      <c r="A4" s="850"/>
      <c r="B4" s="852"/>
    </row>
    <row r="5" spans="1:7">
      <c r="A5" s="434" t="s">
        <v>785</v>
      </c>
      <c r="B5" s="434" t="s">
        <v>783</v>
      </c>
    </row>
    <row r="6" spans="1:7" ht="13.2">
      <c r="A6" s="434" t="s">
        <v>786</v>
      </c>
      <c r="B6" s="435" t="s">
        <v>2034</v>
      </c>
      <c r="D6" s="620"/>
      <c r="G6" s="436"/>
    </row>
    <row r="7" spans="1:7" ht="13.2">
      <c r="A7" s="437" t="s">
        <v>788</v>
      </c>
      <c r="B7" s="621" t="s">
        <v>1742</v>
      </c>
      <c r="D7" s="620"/>
      <c r="G7" s="436"/>
    </row>
    <row r="8" spans="1:7" ht="13.2">
      <c r="A8" s="438" t="s">
        <v>1230</v>
      </c>
      <c r="B8" s="622"/>
      <c r="D8" s="620"/>
      <c r="G8" s="436"/>
    </row>
    <row r="9" spans="1:7" ht="45" customHeight="1">
      <c r="A9" s="438" t="s">
        <v>790</v>
      </c>
      <c r="B9" s="622" t="s">
        <v>997</v>
      </c>
      <c r="D9" s="620"/>
      <c r="G9" s="436"/>
    </row>
    <row r="10" spans="1:7" ht="59.25" customHeight="1">
      <c r="A10" s="438" t="s">
        <v>791</v>
      </c>
      <c r="B10" s="622" t="s">
        <v>998</v>
      </c>
      <c r="D10" s="620"/>
      <c r="G10" s="436"/>
    </row>
    <row r="11" spans="1:7" ht="44.25" customHeight="1">
      <c r="A11" s="429" t="s">
        <v>792</v>
      </c>
      <c r="B11" s="432" t="s">
        <v>999</v>
      </c>
      <c r="D11" s="620"/>
      <c r="G11" s="436"/>
    </row>
    <row r="12" spans="1:7" ht="13.2">
      <c r="A12" s="429" t="s">
        <v>793</v>
      </c>
      <c r="B12" s="439" t="s">
        <v>1000</v>
      </c>
      <c r="D12" s="620"/>
      <c r="G12" s="436"/>
    </row>
    <row r="13" spans="1:7" ht="13.2">
      <c r="A13" s="429" t="s">
        <v>794</v>
      </c>
      <c r="B13" s="433" t="s">
        <v>1001</v>
      </c>
      <c r="D13" s="620"/>
      <c r="G13" s="436"/>
    </row>
    <row r="14" spans="1:7" ht="13.2">
      <c r="A14" s="429" t="s">
        <v>795</v>
      </c>
      <c r="D14" s="620"/>
      <c r="G14" s="436"/>
    </row>
    <row r="15" spans="1:7" ht="13.2">
      <c r="A15" s="429" t="s">
        <v>796</v>
      </c>
      <c r="D15" s="620"/>
      <c r="G15" s="436"/>
    </row>
    <row r="16" spans="1:7" ht="13.2">
      <c r="A16" s="429" t="s">
        <v>797</v>
      </c>
      <c r="D16" s="620"/>
      <c r="G16" s="436"/>
    </row>
    <row r="17" spans="1:7" ht="13.2">
      <c r="A17" s="429" t="s">
        <v>798</v>
      </c>
      <c r="D17" s="620"/>
      <c r="G17" s="436"/>
    </row>
    <row r="18" spans="1:7">
      <c r="A18" s="429" t="s">
        <v>799</v>
      </c>
    </row>
    <row r="19" spans="1:7" ht="14.25" customHeight="1">
      <c r="A19" s="429" t="s">
        <v>800</v>
      </c>
      <c r="B19" s="432"/>
    </row>
    <row r="20" spans="1:7" ht="14.25" customHeight="1">
      <c r="A20" s="429" t="s">
        <v>801</v>
      </c>
      <c r="B20" s="440"/>
    </row>
    <row r="21" spans="1:7" ht="15" customHeight="1">
      <c r="A21" s="429" t="s">
        <v>802</v>
      </c>
    </row>
    <row r="23" spans="1:7">
      <c r="A23" s="434" t="s">
        <v>786</v>
      </c>
      <c r="B23" s="435" t="s">
        <v>1002</v>
      </c>
    </row>
    <row r="24" spans="1:7" ht="25.2">
      <c r="A24" s="437" t="s">
        <v>788</v>
      </c>
      <c r="B24" s="621" t="s">
        <v>1003</v>
      </c>
    </row>
    <row r="25" spans="1:7" ht="17.25" customHeight="1">
      <c r="A25" s="438" t="s">
        <v>789</v>
      </c>
      <c r="B25" s="622" t="s">
        <v>1004</v>
      </c>
    </row>
    <row r="26" spans="1:7" ht="18.75" customHeight="1">
      <c r="A26" s="438" t="s">
        <v>790</v>
      </c>
      <c r="B26" s="622" t="s">
        <v>1005</v>
      </c>
    </row>
    <row r="27" spans="1:7" ht="31.5" customHeight="1">
      <c r="A27" s="438" t="s">
        <v>791</v>
      </c>
      <c r="B27" s="622" t="s">
        <v>1199</v>
      </c>
    </row>
    <row r="28" spans="1:7" ht="19.5" customHeight="1">
      <c r="A28" s="429" t="s">
        <v>792</v>
      </c>
      <c r="B28" s="432" t="s">
        <v>1200</v>
      </c>
    </row>
    <row r="29" spans="1:7">
      <c r="A29" s="429" t="s">
        <v>793</v>
      </c>
      <c r="B29" s="507" t="s">
        <v>1201</v>
      </c>
    </row>
    <row r="30" spans="1:7">
      <c r="A30" s="429" t="s">
        <v>794</v>
      </c>
      <c r="B30" s="433" t="s">
        <v>213</v>
      </c>
    </row>
    <row r="31" spans="1:7">
      <c r="A31" s="429" t="s">
        <v>795</v>
      </c>
    </row>
    <row r="32" spans="1:7">
      <c r="A32" s="429" t="s">
        <v>796</v>
      </c>
    </row>
    <row r="33" spans="1:2">
      <c r="A33" s="429" t="s">
        <v>797</v>
      </c>
    </row>
    <row r="34" spans="1:2">
      <c r="A34" s="429" t="s">
        <v>798</v>
      </c>
    </row>
    <row r="35" spans="1:2">
      <c r="A35" s="429" t="s">
        <v>799</v>
      </c>
    </row>
    <row r="36" spans="1:2" ht="14.25" customHeight="1">
      <c r="A36" s="429" t="s">
        <v>800</v>
      </c>
      <c r="B36" s="432"/>
    </row>
    <row r="37" spans="1:2" ht="14.25" customHeight="1">
      <c r="A37" s="429" t="s">
        <v>801</v>
      </c>
      <c r="B37" s="440"/>
    </row>
    <row r="38" spans="1:2" ht="15" customHeight="1">
      <c r="A38" s="429" t="s">
        <v>802</v>
      </c>
    </row>
    <row r="40" spans="1:2">
      <c r="A40" s="434" t="s">
        <v>786</v>
      </c>
      <c r="B40" s="435" t="s">
        <v>1202</v>
      </c>
    </row>
    <row r="41" spans="1:2" ht="37.799999999999997">
      <c r="A41" s="437" t="s">
        <v>788</v>
      </c>
      <c r="B41" s="621" t="s">
        <v>1203</v>
      </c>
    </row>
    <row r="42" spans="1:2">
      <c r="A42" s="438" t="s">
        <v>789</v>
      </c>
      <c r="B42" s="622"/>
    </row>
    <row r="43" spans="1:2" ht="30.75" customHeight="1">
      <c r="A43" s="438" t="s">
        <v>790</v>
      </c>
      <c r="B43" s="622" t="s">
        <v>1204</v>
      </c>
    </row>
    <row r="44" spans="1:2" ht="33" customHeight="1">
      <c r="A44" s="438" t="s">
        <v>791</v>
      </c>
      <c r="B44" s="622" t="s">
        <v>705</v>
      </c>
    </row>
    <row r="45" spans="1:2" ht="19.5" customHeight="1">
      <c r="A45" s="429" t="s">
        <v>792</v>
      </c>
      <c r="B45" s="432" t="s">
        <v>706</v>
      </c>
    </row>
    <row r="46" spans="1:2">
      <c r="A46" s="429" t="s">
        <v>793</v>
      </c>
      <c r="B46" s="439" t="s">
        <v>707</v>
      </c>
    </row>
    <row r="47" spans="1:2">
      <c r="A47" s="429" t="s">
        <v>794</v>
      </c>
      <c r="B47" s="433" t="s">
        <v>1231</v>
      </c>
    </row>
    <row r="48" spans="1:2">
      <c r="A48" s="429" t="s">
        <v>795</v>
      </c>
    </row>
    <row r="49" spans="1:2">
      <c r="A49" s="429" t="s">
        <v>796</v>
      </c>
    </row>
    <row r="50" spans="1:2">
      <c r="A50" s="429" t="s">
        <v>797</v>
      </c>
    </row>
    <row r="51" spans="1:2">
      <c r="A51" s="429" t="s">
        <v>798</v>
      </c>
    </row>
    <row r="52" spans="1:2">
      <c r="A52" s="429" t="s">
        <v>799</v>
      </c>
    </row>
    <row r="53" spans="1:2" ht="14.25" customHeight="1">
      <c r="A53" s="429" t="s">
        <v>800</v>
      </c>
      <c r="B53" s="432"/>
    </row>
    <row r="54" spans="1:2" ht="14.25" customHeight="1">
      <c r="A54" s="429" t="s">
        <v>801</v>
      </c>
      <c r="B54" s="440"/>
    </row>
    <row r="55" spans="1:2" ht="15" customHeight="1">
      <c r="A55" s="429" t="s">
        <v>802</v>
      </c>
    </row>
    <row r="57" spans="1:2">
      <c r="A57" s="434" t="s">
        <v>786</v>
      </c>
      <c r="B57" s="435" t="s">
        <v>2050</v>
      </c>
    </row>
    <row r="58" spans="1:2">
      <c r="A58" s="437" t="s">
        <v>788</v>
      </c>
      <c r="B58" s="621" t="s">
        <v>708</v>
      </c>
    </row>
    <row r="59" spans="1:2" ht="33" customHeight="1">
      <c r="A59" s="438" t="s">
        <v>789</v>
      </c>
      <c r="B59" s="622" t="s">
        <v>709</v>
      </c>
    </row>
    <row r="60" spans="1:2" ht="25.2">
      <c r="A60" s="438" t="s">
        <v>790</v>
      </c>
      <c r="B60" s="622" t="s">
        <v>710</v>
      </c>
    </row>
    <row r="61" spans="1:2" ht="32.25" customHeight="1">
      <c r="A61" s="438" t="s">
        <v>791</v>
      </c>
      <c r="B61" s="622" t="s">
        <v>1232</v>
      </c>
    </row>
    <row r="62" spans="1:2">
      <c r="A62" s="429" t="s">
        <v>792</v>
      </c>
      <c r="B62" s="432" t="s">
        <v>1921</v>
      </c>
    </row>
    <row r="63" spans="1:2">
      <c r="A63" s="429" t="s">
        <v>793</v>
      </c>
      <c r="B63" s="439" t="s">
        <v>1201</v>
      </c>
    </row>
    <row r="64" spans="1:2">
      <c r="A64" s="429" t="s">
        <v>794</v>
      </c>
      <c r="B64" s="433" t="s">
        <v>213</v>
      </c>
    </row>
    <row r="65" spans="1:2">
      <c r="A65" s="429" t="s">
        <v>795</v>
      </c>
    </row>
    <row r="66" spans="1:2">
      <c r="A66" s="429" t="s">
        <v>796</v>
      </c>
    </row>
    <row r="67" spans="1:2">
      <c r="A67" s="429" t="s">
        <v>797</v>
      </c>
    </row>
    <row r="68" spans="1:2">
      <c r="A68" s="429" t="s">
        <v>798</v>
      </c>
    </row>
    <row r="69" spans="1:2">
      <c r="A69" s="429" t="s">
        <v>799</v>
      </c>
    </row>
    <row r="70" spans="1:2" ht="14.25" customHeight="1">
      <c r="A70" s="429" t="s">
        <v>800</v>
      </c>
      <c r="B70" s="432"/>
    </row>
    <row r="71" spans="1:2" ht="14.25" customHeight="1">
      <c r="A71" s="429" t="s">
        <v>801</v>
      </c>
      <c r="B71" s="440"/>
    </row>
    <row r="72" spans="1:2" ht="15" customHeight="1">
      <c r="A72" s="429" t="s">
        <v>802</v>
      </c>
    </row>
    <row r="74" spans="1:2">
      <c r="A74" s="434" t="s">
        <v>786</v>
      </c>
      <c r="B74" s="435" t="s">
        <v>1922</v>
      </c>
    </row>
    <row r="75" spans="1:2">
      <c r="A75" s="437" t="s">
        <v>788</v>
      </c>
      <c r="B75" s="621" t="s">
        <v>1923</v>
      </c>
    </row>
    <row r="76" spans="1:2">
      <c r="A76" s="438" t="s">
        <v>789</v>
      </c>
      <c r="B76" s="622"/>
    </row>
    <row r="77" spans="1:2" ht="30.75" customHeight="1">
      <c r="A77" s="438" t="s">
        <v>790</v>
      </c>
      <c r="B77" s="622" t="s">
        <v>1924</v>
      </c>
    </row>
    <row r="78" spans="1:2" ht="37.5" customHeight="1">
      <c r="A78" s="438" t="s">
        <v>791</v>
      </c>
      <c r="B78" s="622" t="s">
        <v>1925</v>
      </c>
    </row>
    <row r="79" spans="1:2" ht="18.75" customHeight="1">
      <c r="A79" s="429" t="s">
        <v>792</v>
      </c>
      <c r="B79" s="432" t="s">
        <v>1926</v>
      </c>
    </row>
    <row r="80" spans="1:2">
      <c r="A80" s="429" t="s">
        <v>793</v>
      </c>
      <c r="B80" s="507" t="s">
        <v>1201</v>
      </c>
    </row>
    <row r="81" spans="1:2">
      <c r="A81" s="429" t="s">
        <v>794</v>
      </c>
      <c r="B81" s="433" t="s">
        <v>213</v>
      </c>
    </row>
    <row r="82" spans="1:2">
      <c r="A82" s="429" t="s">
        <v>795</v>
      </c>
    </row>
    <row r="83" spans="1:2">
      <c r="A83" s="429" t="s">
        <v>796</v>
      </c>
    </row>
    <row r="84" spans="1:2">
      <c r="A84" s="429" t="s">
        <v>797</v>
      </c>
    </row>
    <row r="85" spans="1:2">
      <c r="A85" s="429" t="s">
        <v>798</v>
      </c>
    </row>
    <row r="86" spans="1:2">
      <c r="A86" s="429" t="s">
        <v>799</v>
      </c>
    </row>
    <row r="87" spans="1:2" ht="14.25" customHeight="1">
      <c r="A87" s="429" t="s">
        <v>800</v>
      </c>
      <c r="B87" s="432"/>
    </row>
    <row r="88" spans="1:2" ht="14.25" customHeight="1">
      <c r="A88" s="429" t="s">
        <v>801</v>
      </c>
      <c r="B88" s="440"/>
    </row>
    <row r="89" spans="1:2" ht="15" customHeight="1">
      <c r="A89" s="429" t="s">
        <v>802</v>
      </c>
    </row>
    <row r="91" spans="1:2">
      <c r="A91" s="434" t="s">
        <v>786</v>
      </c>
      <c r="B91" s="435" t="s">
        <v>1927</v>
      </c>
    </row>
    <row r="92" spans="1:2" ht="37.799999999999997">
      <c r="A92" s="437" t="s">
        <v>788</v>
      </c>
      <c r="B92" s="621" t="s">
        <v>1928</v>
      </c>
    </row>
    <row r="93" spans="1:2">
      <c r="A93" s="438" t="s">
        <v>789</v>
      </c>
      <c r="B93" s="622"/>
    </row>
    <row r="94" spans="1:2" ht="33.75" customHeight="1">
      <c r="A94" s="438" t="s">
        <v>790</v>
      </c>
      <c r="B94" s="622" t="s">
        <v>1929</v>
      </c>
    </row>
    <row r="95" spans="1:2" ht="33.75" customHeight="1">
      <c r="A95" s="438" t="s">
        <v>791</v>
      </c>
      <c r="B95" s="622" t="s">
        <v>1925</v>
      </c>
    </row>
    <row r="96" spans="1:2" ht="19.5" customHeight="1">
      <c r="A96" s="429" t="s">
        <v>792</v>
      </c>
      <c r="B96" s="432" t="s">
        <v>1927</v>
      </c>
    </row>
    <row r="97" spans="1:2">
      <c r="A97" s="429" t="s">
        <v>793</v>
      </c>
      <c r="B97" s="439" t="s">
        <v>1201</v>
      </c>
    </row>
    <row r="98" spans="1:2">
      <c r="A98" s="429" t="s">
        <v>794</v>
      </c>
      <c r="B98" s="433" t="s">
        <v>213</v>
      </c>
    </row>
    <row r="99" spans="1:2">
      <c r="A99" s="429" t="s">
        <v>795</v>
      </c>
    </row>
    <row r="100" spans="1:2">
      <c r="A100" s="429" t="s">
        <v>796</v>
      </c>
    </row>
    <row r="101" spans="1:2">
      <c r="A101" s="429" t="s">
        <v>797</v>
      </c>
    </row>
    <row r="102" spans="1:2">
      <c r="A102" s="429" t="s">
        <v>798</v>
      </c>
    </row>
    <row r="103" spans="1:2">
      <c r="A103" s="429" t="s">
        <v>799</v>
      </c>
    </row>
    <row r="104" spans="1:2" ht="14.25" customHeight="1">
      <c r="A104" s="429" t="s">
        <v>800</v>
      </c>
      <c r="B104" s="432"/>
    </row>
    <row r="105" spans="1:2" ht="14.25" customHeight="1">
      <c r="A105" s="429" t="s">
        <v>801</v>
      </c>
      <c r="B105" s="440"/>
    </row>
    <row r="106" spans="1:2" ht="15" customHeight="1">
      <c r="A106" s="429" t="s">
        <v>802</v>
      </c>
    </row>
    <row r="108" spans="1:2">
      <c r="A108" s="434" t="s">
        <v>786</v>
      </c>
      <c r="B108" s="435" t="s">
        <v>1930</v>
      </c>
    </row>
    <row r="109" spans="1:2" ht="25.2">
      <c r="A109" s="437" t="s">
        <v>788</v>
      </c>
      <c r="B109" s="621" t="s">
        <v>1931</v>
      </c>
    </row>
    <row r="110" spans="1:2">
      <c r="A110" s="438" t="s">
        <v>789</v>
      </c>
      <c r="B110" s="622"/>
    </row>
    <row r="111" spans="1:2" ht="33.75" customHeight="1">
      <c r="A111" s="438" t="s">
        <v>790</v>
      </c>
      <c r="B111" s="622" t="s">
        <v>694</v>
      </c>
    </row>
    <row r="112" spans="1:2" ht="23.25" customHeight="1">
      <c r="A112" s="438" t="s">
        <v>791</v>
      </c>
      <c r="B112" s="622" t="s">
        <v>695</v>
      </c>
    </row>
    <row r="113" spans="1:2" ht="23.25" customHeight="1">
      <c r="A113" s="429" t="s">
        <v>792</v>
      </c>
      <c r="B113" s="432" t="s">
        <v>696</v>
      </c>
    </row>
    <row r="114" spans="1:2">
      <c r="A114" s="429" t="s">
        <v>793</v>
      </c>
      <c r="B114" s="439" t="s">
        <v>697</v>
      </c>
    </row>
    <row r="115" spans="1:2">
      <c r="A115" s="429" t="s">
        <v>794</v>
      </c>
      <c r="B115" s="433" t="s">
        <v>213</v>
      </c>
    </row>
    <row r="116" spans="1:2">
      <c r="A116" s="429" t="s">
        <v>795</v>
      </c>
    </row>
    <row r="117" spans="1:2">
      <c r="A117" s="429" t="s">
        <v>796</v>
      </c>
    </row>
    <row r="118" spans="1:2">
      <c r="A118" s="429" t="s">
        <v>797</v>
      </c>
    </row>
    <row r="119" spans="1:2">
      <c r="A119" s="429" t="s">
        <v>798</v>
      </c>
    </row>
    <row r="120" spans="1:2">
      <c r="A120" s="429" t="s">
        <v>799</v>
      </c>
    </row>
    <row r="121" spans="1:2" ht="14.25" customHeight="1">
      <c r="A121" s="429" t="s">
        <v>800</v>
      </c>
      <c r="B121" s="432"/>
    </row>
    <row r="122" spans="1:2" ht="14.25" customHeight="1">
      <c r="A122" s="429" t="s">
        <v>801</v>
      </c>
      <c r="B122" s="440"/>
    </row>
    <row r="123" spans="1:2" ht="15" customHeight="1">
      <c r="A123" s="429" t="s">
        <v>802</v>
      </c>
    </row>
    <row r="125" spans="1:2">
      <c r="A125" s="434" t="s">
        <v>786</v>
      </c>
      <c r="B125" s="435" t="s">
        <v>698</v>
      </c>
    </row>
    <row r="126" spans="1:2" ht="37.799999999999997">
      <c r="A126" s="437" t="s">
        <v>788</v>
      </c>
      <c r="B126" s="621" t="s">
        <v>1120</v>
      </c>
    </row>
    <row r="127" spans="1:2">
      <c r="A127" s="438" t="s">
        <v>789</v>
      </c>
      <c r="B127" s="622"/>
    </row>
    <row r="128" spans="1:2" ht="45" customHeight="1">
      <c r="A128" s="438" t="s">
        <v>790</v>
      </c>
      <c r="B128" s="622" t="s">
        <v>1121</v>
      </c>
    </row>
    <row r="129" spans="1:2">
      <c r="A129" s="438" t="s">
        <v>791</v>
      </c>
      <c r="B129" s="622"/>
    </row>
    <row r="130" spans="1:2" ht="21" customHeight="1">
      <c r="A130" s="429" t="s">
        <v>792</v>
      </c>
      <c r="B130" s="432" t="s">
        <v>1233</v>
      </c>
    </row>
    <row r="131" spans="1:2">
      <c r="A131" s="429" t="s">
        <v>793</v>
      </c>
      <c r="B131" s="439" t="s">
        <v>1122</v>
      </c>
    </row>
    <row r="132" spans="1:2">
      <c r="A132" s="429" t="s">
        <v>794</v>
      </c>
      <c r="B132" s="433" t="s">
        <v>213</v>
      </c>
    </row>
    <row r="133" spans="1:2">
      <c r="A133" s="429" t="s">
        <v>795</v>
      </c>
    </row>
    <row r="134" spans="1:2">
      <c r="A134" s="429" t="s">
        <v>796</v>
      </c>
    </row>
    <row r="135" spans="1:2">
      <c r="A135" s="429" t="s">
        <v>797</v>
      </c>
    </row>
    <row r="136" spans="1:2">
      <c r="A136" s="429" t="s">
        <v>798</v>
      </c>
    </row>
    <row r="137" spans="1:2">
      <c r="A137" s="429" t="s">
        <v>799</v>
      </c>
    </row>
    <row r="138" spans="1:2" ht="14.25" customHeight="1">
      <c r="A138" s="429" t="s">
        <v>800</v>
      </c>
      <c r="B138" s="432"/>
    </row>
    <row r="139" spans="1:2" ht="14.25" customHeight="1">
      <c r="A139" s="429" t="s">
        <v>801</v>
      </c>
      <c r="B139" s="440"/>
    </row>
    <row r="140" spans="1:2" ht="15" customHeight="1">
      <c r="A140" s="429" t="s">
        <v>802</v>
      </c>
    </row>
    <row r="142" spans="1:2">
      <c r="A142" s="434" t="s">
        <v>786</v>
      </c>
      <c r="B142" s="435" t="s">
        <v>2041</v>
      </c>
    </row>
    <row r="143" spans="1:2" ht="113.4">
      <c r="A143" s="437" t="s">
        <v>788</v>
      </c>
      <c r="B143" s="621" t="s">
        <v>2140</v>
      </c>
    </row>
    <row r="144" spans="1:2">
      <c r="A144" s="438" t="s">
        <v>789</v>
      </c>
      <c r="B144" s="622"/>
    </row>
    <row r="145" spans="1:2" ht="48" customHeight="1">
      <c r="A145" s="438" t="s">
        <v>790</v>
      </c>
      <c r="B145" s="622" t="s">
        <v>2141</v>
      </c>
    </row>
    <row r="146" spans="1:2" ht="37.799999999999997">
      <c r="A146" s="438" t="s">
        <v>791</v>
      </c>
      <c r="B146" s="622" t="s">
        <v>2142</v>
      </c>
    </row>
    <row r="147" spans="1:2" ht="37.799999999999997">
      <c r="A147" s="429" t="s">
        <v>792</v>
      </c>
      <c r="B147" s="432" t="s">
        <v>2143</v>
      </c>
    </row>
    <row r="148" spans="1:2">
      <c r="A148" s="429" t="s">
        <v>793</v>
      </c>
      <c r="B148" s="439" t="s">
        <v>1201</v>
      </c>
    </row>
    <row r="149" spans="1:2">
      <c r="A149" s="429" t="s">
        <v>794</v>
      </c>
      <c r="B149" s="433" t="s">
        <v>213</v>
      </c>
    </row>
    <row r="150" spans="1:2">
      <c r="A150" s="429" t="s">
        <v>795</v>
      </c>
    </row>
    <row r="151" spans="1:2">
      <c r="A151" s="429" t="s">
        <v>796</v>
      </c>
    </row>
    <row r="152" spans="1:2">
      <c r="A152" s="429" t="s">
        <v>797</v>
      </c>
    </row>
    <row r="153" spans="1:2">
      <c r="A153" s="429" t="s">
        <v>798</v>
      </c>
    </row>
    <row r="154" spans="1:2">
      <c r="A154" s="429" t="s">
        <v>799</v>
      </c>
    </row>
    <row r="155" spans="1:2" ht="14.25" customHeight="1">
      <c r="A155" s="429" t="s">
        <v>800</v>
      </c>
      <c r="B155" s="432"/>
    </row>
    <row r="156" spans="1:2" ht="14.25" customHeight="1">
      <c r="A156" s="429" t="s">
        <v>801</v>
      </c>
      <c r="B156" s="440"/>
    </row>
    <row r="157" spans="1:2" ht="15" customHeight="1">
      <c r="A157" s="429" t="s">
        <v>802</v>
      </c>
    </row>
    <row r="159" spans="1:2">
      <c r="A159" s="434" t="s">
        <v>786</v>
      </c>
      <c r="B159" s="435"/>
    </row>
    <row r="160" spans="1:2">
      <c r="A160" s="437" t="s">
        <v>788</v>
      </c>
      <c r="B160" s="437"/>
    </row>
    <row r="161" spans="1:2">
      <c r="A161" s="438" t="s">
        <v>789</v>
      </c>
      <c r="B161" s="438"/>
    </row>
    <row r="162" spans="1:2">
      <c r="A162" s="438" t="s">
        <v>790</v>
      </c>
      <c r="B162" s="438"/>
    </row>
    <row r="163" spans="1:2">
      <c r="A163" s="438" t="s">
        <v>791</v>
      </c>
      <c r="B163" s="438"/>
    </row>
    <row r="164" spans="1:2">
      <c r="A164" s="429" t="s">
        <v>792</v>
      </c>
      <c r="B164" s="432"/>
    </row>
    <row r="165" spans="1:2">
      <c r="A165" s="429" t="s">
        <v>793</v>
      </c>
      <c r="B165" s="439"/>
    </row>
    <row r="166" spans="1:2">
      <c r="A166" s="429" t="s">
        <v>794</v>
      </c>
    </row>
    <row r="167" spans="1:2">
      <c r="A167" s="429" t="s">
        <v>795</v>
      </c>
    </row>
    <row r="168" spans="1:2">
      <c r="A168" s="429" t="s">
        <v>796</v>
      </c>
    </row>
    <row r="169" spans="1:2">
      <c r="A169" s="429" t="s">
        <v>797</v>
      </c>
    </row>
    <row r="170" spans="1:2">
      <c r="A170" s="429" t="s">
        <v>798</v>
      </c>
    </row>
    <row r="171" spans="1:2">
      <c r="A171" s="429" t="s">
        <v>799</v>
      </c>
    </row>
    <row r="172" spans="1:2" ht="14.25" customHeight="1">
      <c r="A172" s="429" t="s">
        <v>800</v>
      </c>
      <c r="B172" s="432"/>
    </row>
    <row r="173" spans="1:2" ht="14.25" customHeight="1">
      <c r="A173" s="429" t="s">
        <v>801</v>
      </c>
      <c r="B173" s="440"/>
    </row>
    <row r="174" spans="1:2" ht="15" customHeight="1">
      <c r="A174" s="429" t="s">
        <v>802</v>
      </c>
    </row>
    <row r="177" spans="1:2">
      <c r="A177" s="430" t="s">
        <v>1741</v>
      </c>
      <c r="B177" s="431" t="s">
        <v>783</v>
      </c>
    </row>
    <row r="178" spans="1:2" ht="14.25" customHeight="1">
      <c r="A178" s="849" t="s">
        <v>2042</v>
      </c>
      <c r="B178" s="851" t="s">
        <v>141</v>
      </c>
    </row>
    <row r="179" spans="1:2" ht="14.25" customHeight="1">
      <c r="A179" s="850"/>
      <c r="B179" s="852"/>
    </row>
    <row r="180" spans="1:2" ht="14.25" customHeight="1">
      <c r="A180" s="850"/>
      <c r="B180" s="852"/>
    </row>
    <row r="181" spans="1:2">
      <c r="A181" s="434" t="s">
        <v>785</v>
      </c>
      <c r="B181" s="434" t="s">
        <v>783</v>
      </c>
    </row>
    <row r="182" spans="1:2">
      <c r="A182" s="434" t="s">
        <v>786</v>
      </c>
      <c r="B182" s="435" t="s">
        <v>2043</v>
      </c>
    </row>
    <row r="183" spans="1:2" ht="37.799999999999997">
      <c r="A183" s="437" t="s">
        <v>788</v>
      </c>
      <c r="B183" s="621" t="s">
        <v>222</v>
      </c>
    </row>
    <row r="184" spans="1:2">
      <c r="A184" s="438" t="s">
        <v>789</v>
      </c>
      <c r="B184" s="622"/>
    </row>
    <row r="185" spans="1:2" ht="35.25" customHeight="1">
      <c r="A185" s="438" t="s">
        <v>790</v>
      </c>
      <c r="B185" s="622" t="s">
        <v>228</v>
      </c>
    </row>
    <row r="186" spans="1:2" ht="36.75" customHeight="1">
      <c r="A186" s="438" t="s">
        <v>142</v>
      </c>
      <c r="B186" s="622" t="s">
        <v>229</v>
      </c>
    </row>
    <row r="187" spans="1:2" ht="23.25" customHeight="1">
      <c r="A187" s="429" t="s">
        <v>792</v>
      </c>
      <c r="B187" s="432" t="s">
        <v>1085</v>
      </c>
    </row>
    <row r="188" spans="1:2">
      <c r="A188" s="429" t="s">
        <v>793</v>
      </c>
      <c r="B188" s="439" t="s">
        <v>230</v>
      </c>
    </row>
    <row r="189" spans="1:2">
      <c r="A189" s="429" t="s">
        <v>794</v>
      </c>
      <c r="B189" s="433" t="s">
        <v>213</v>
      </c>
    </row>
    <row r="190" spans="1:2">
      <c r="A190" s="429" t="s">
        <v>795</v>
      </c>
    </row>
    <row r="191" spans="1:2">
      <c r="A191" s="429" t="s">
        <v>796</v>
      </c>
    </row>
    <row r="192" spans="1:2">
      <c r="A192" s="429" t="s">
        <v>797</v>
      </c>
    </row>
    <row r="193" spans="1:2">
      <c r="A193" s="429" t="s">
        <v>798</v>
      </c>
    </row>
    <row r="194" spans="1:2">
      <c r="A194" s="429" t="s">
        <v>799</v>
      </c>
    </row>
    <row r="195" spans="1:2" ht="14.25" customHeight="1">
      <c r="A195" s="429" t="s">
        <v>800</v>
      </c>
      <c r="B195" s="432"/>
    </row>
    <row r="196" spans="1:2" ht="14.25" customHeight="1">
      <c r="A196" s="429" t="s">
        <v>801</v>
      </c>
      <c r="B196" s="440"/>
    </row>
    <row r="197" spans="1:2" ht="15" customHeight="1">
      <c r="A197" s="429" t="s">
        <v>802</v>
      </c>
    </row>
    <row r="198" spans="1:2" ht="15" customHeight="1">
      <c r="A198" s="429"/>
    </row>
    <row r="200" spans="1:2">
      <c r="A200" s="430" t="s">
        <v>1741</v>
      </c>
      <c r="B200" s="431" t="s">
        <v>783</v>
      </c>
    </row>
    <row r="201" spans="1:2" ht="12.75" customHeight="1">
      <c r="A201" s="849" t="s">
        <v>2044</v>
      </c>
      <c r="B201" s="851" t="s">
        <v>143</v>
      </c>
    </row>
    <row r="202" spans="1:2">
      <c r="A202" s="849"/>
      <c r="B202" s="851"/>
    </row>
    <row r="203" spans="1:2">
      <c r="A203" s="849"/>
      <c r="B203" s="851"/>
    </row>
    <row r="204" spans="1:2">
      <c r="A204" s="434" t="s">
        <v>785</v>
      </c>
      <c r="B204" s="434" t="s">
        <v>783</v>
      </c>
    </row>
    <row r="205" spans="1:2">
      <c r="A205" s="434" t="s">
        <v>786</v>
      </c>
      <c r="B205" s="434" t="s">
        <v>2045</v>
      </c>
    </row>
    <row r="206" spans="1:2" ht="75.599999999999994">
      <c r="A206" s="437" t="s">
        <v>788</v>
      </c>
      <c r="B206" s="621" t="s">
        <v>407</v>
      </c>
    </row>
    <row r="207" spans="1:2">
      <c r="A207" s="438" t="s">
        <v>789</v>
      </c>
      <c r="B207" s="622"/>
    </row>
    <row r="208" spans="1:2" ht="47.25" customHeight="1">
      <c r="A208" s="438" t="s">
        <v>790</v>
      </c>
      <c r="B208" s="622" t="s">
        <v>94</v>
      </c>
    </row>
    <row r="209" spans="1:3" ht="39" customHeight="1">
      <c r="A209" s="438" t="s">
        <v>791</v>
      </c>
      <c r="B209" s="622" t="s">
        <v>2161</v>
      </c>
    </row>
    <row r="210" spans="1:3" ht="57.75" customHeight="1">
      <c r="A210" s="429" t="s">
        <v>792</v>
      </c>
      <c r="B210" s="432" t="s">
        <v>2162</v>
      </c>
    </row>
    <row r="211" spans="1:3">
      <c r="A211" s="429" t="s">
        <v>793</v>
      </c>
      <c r="B211" s="439" t="s">
        <v>2163</v>
      </c>
    </row>
    <row r="212" spans="1:3">
      <c r="A212" s="429" t="s">
        <v>794</v>
      </c>
      <c r="B212" s="433" t="s">
        <v>213</v>
      </c>
    </row>
    <row r="213" spans="1:3">
      <c r="A213" s="429" t="s">
        <v>795</v>
      </c>
    </row>
    <row r="214" spans="1:3">
      <c r="A214" s="429" t="s">
        <v>796</v>
      </c>
    </row>
    <row r="215" spans="1:3">
      <c r="A215" s="429" t="s">
        <v>797</v>
      </c>
    </row>
    <row r="216" spans="1:3">
      <c r="A216" s="429" t="s">
        <v>798</v>
      </c>
    </row>
    <row r="217" spans="1:3">
      <c r="A217" s="429" t="s">
        <v>799</v>
      </c>
    </row>
    <row r="218" spans="1:3">
      <c r="A218" s="429" t="s">
        <v>800</v>
      </c>
      <c r="B218" s="432"/>
    </row>
    <row r="219" spans="1:3">
      <c r="A219" s="429" t="s">
        <v>801</v>
      </c>
      <c r="B219" s="440"/>
    </row>
    <row r="220" spans="1:3" ht="25.2">
      <c r="A220" s="429" t="s">
        <v>802</v>
      </c>
    </row>
    <row r="221" spans="1:3">
      <c r="A221" s="434" t="s">
        <v>786</v>
      </c>
      <c r="B221" s="435" t="s">
        <v>2164</v>
      </c>
      <c r="C221" s="618">
        <v>1072</v>
      </c>
    </row>
    <row r="222" spans="1:3" ht="25.2">
      <c r="A222" s="437" t="s">
        <v>788</v>
      </c>
      <c r="B222" s="621" t="s">
        <v>2165</v>
      </c>
    </row>
    <row r="223" spans="1:3" ht="21.75" customHeight="1">
      <c r="A223" s="438" t="s">
        <v>789</v>
      </c>
      <c r="B223" s="622" t="s">
        <v>2166</v>
      </c>
    </row>
    <row r="224" spans="1:3" ht="22.5" customHeight="1">
      <c r="A224" s="438" t="s">
        <v>790</v>
      </c>
      <c r="B224" s="622" t="s">
        <v>2167</v>
      </c>
    </row>
    <row r="225" spans="1:2" ht="35.25" customHeight="1">
      <c r="A225" s="438" t="s">
        <v>791</v>
      </c>
      <c r="B225" s="622" t="s">
        <v>2168</v>
      </c>
    </row>
    <row r="226" spans="1:2" ht="20.25" customHeight="1">
      <c r="A226" s="429" t="s">
        <v>792</v>
      </c>
      <c r="B226" s="432" t="s">
        <v>2169</v>
      </c>
    </row>
    <row r="227" spans="1:2">
      <c r="A227" s="429" t="s">
        <v>793</v>
      </c>
      <c r="B227" s="439" t="s">
        <v>2170</v>
      </c>
    </row>
    <row r="228" spans="1:2">
      <c r="A228" s="429" t="s">
        <v>794</v>
      </c>
      <c r="B228" s="433" t="s">
        <v>213</v>
      </c>
    </row>
    <row r="229" spans="1:2">
      <c r="A229" s="429" t="s">
        <v>795</v>
      </c>
    </row>
    <row r="230" spans="1:2">
      <c r="A230" s="429" t="s">
        <v>796</v>
      </c>
    </row>
    <row r="231" spans="1:2">
      <c r="A231" s="429" t="s">
        <v>797</v>
      </c>
    </row>
    <row r="232" spans="1:2">
      <c r="A232" s="429" t="s">
        <v>798</v>
      </c>
    </row>
    <row r="233" spans="1:2">
      <c r="A233" s="429" t="s">
        <v>799</v>
      </c>
    </row>
    <row r="234" spans="1:2">
      <c r="A234" s="429" t="s">
        <v>800</v>
      </c>
      <c r="B234" s="432"/>
    </row>
    <row r="235" spans="1:2">
      <c r="A235" s="429" t="s">
        <v>801</v>
      </c>
      <c r="B235" s="440"/>
    </row>
    <row r="236" spans="1:2" ht="25.2">
      <c r="A236" s="429" t="s">
        <v>802</v>
      </c>
    </row>
    <row r="237" spans="1:2">
      <c r="A237" s="434" t="s">
        <v>786</v>
      </c>
      <c r="B237" s="435" t="s">
        <v>2171</v>
      </c>
    </row>
    <row r="238" spans="1:2" ht="58.5" customHeight="1">
      <c r="A238" s="437" t="s">
        <v>788</v>
      </c>
      <c r="B238" s="621" t="s">
        <v>2172</v>
      </c>
    </row>
    <row r="239" spans="1:2" ht="21.75" customHeight="1">
      <c r="A239" s="438" t="s">
        <v>789</v>
      </c>
      <c r="B239" s="622" t="s">
        <v>2173</v>
      </c>
    </row>
    <row r="240" spans="1:2" ht="33.75" customHeight="1">
      <c r="A240" s="438" t="s">
        <v>790</v>
      </c>
      <c r="B240" s="622" t="s">
        <v>2174</v>
      </c>
    </row>
    <row r="241" spans="1:2" ht="21" customHeight="1">
      <c r="A241" s="438" t="s">
        <v>791</v>
      </c>
      <c r="B241" s="622" t="s">
        <v>2175</v>
      </c>
    </row>
    <row r="242" spans="1:2" ht="21" customHeight="1">
      <c r="A242" s="429" t="s">
        <v>792</v>
      </c>
      <c r="B242" s="432" t="s">
        <v>2176</v>
      </c>
    </row>
    <row r="243" spans="1:2">
      <c r="A243" s="429" t="s">
        <v>793</v>
      </c>
      <c r="B243" s="439" t="s">
        <v>1201</v>
      </c>
    </row>
    <row r="244" spans="1:2">
      <c r="A244" s="429" t="s">
        <v>794</v>
      </c>
      <c r="B244" s="433" t="s">
        <v>213</v>
      </c>
    </row>
    <row r="245" spans="1:2">
      <c r="A245" s="429" t="s">
        <v>795</v>
      </c>
    </row>
    <row r="246" spans="1:2">
      <c r="A246" s="429" t="s">
        <v>796</v>
      </c>
    </row>
    <row r="247" spans="1:2">
      <c r="A247" s="429" t="s">
        <v>797</v>
      </c>
    </row>
    <row r="248" spans="1:2">
      <c r="A248" s="429" t="s">
        <v>798</v>
      </c>
    </row>
    <row r="249" spans="1:2">
      <c r="A249" s="429" t="s">
        <v>799</v>
      </c>
    </row>
    <row r="250" spans="1:2" ht="14.25" customHeight="1">
      <c r="A250" s="429" t="s">
        <v>800</v>
      </c>
      <c r="B250" s="432"/>
    </row>
    <row r="251" spans="1:2" ht="14.25" customHeight="1">
      <c r="A251" s="429" t="s">
        <v>801</v>
      </c>
      <c r="B251" s="440"/>
    </row>
    <row r="252" spans="1:2" ht="15" customHeight="1">
      <c r="A252" s="429" t="s">
        <v>802</v>
      </c>
    </row>
    <row r="254" spans="1:2">
      <c r="A254" s="434" t="s">
        <v>786</v>
      </c>
      <c r="B254" s="435" t="s">
        <v>2177</v>
      </c>
    </row>
    <row r="255" spans="1:2" ht="30" customHeight="1">
      <c r="A255" s="437" t="s">
        <v>788</v>
      </c>
      <c r="B255" s="621" t="s">
        <v>1651</v>
      </c>
    </row>
    <row r="256" spans="1:2" ht="19.5" customHeight="1">
      <c r="A256" s="438" t="s">
        <v>789</v>
      </c>
      <c r="B256" s="622" t="s">
        <v>1652</v>
      </c>
    </row>
    <row r="257" spans="1:2" ht="33.75" customHeight="1">
      <c r="A257" s="438" t="s">
        <v>790</v>
      </c>
      <c r="B257" s="622" t="s">
        <v>2174</v>
      </c>
    </row>
    <row r="258" spans="1:2" ht="20.25" customHeight="1">
      <c r="A258" s="438" t="s">
        <v>791</v>
      </c>
      <c r="B258" s="622" t="s">
        <v>2178</v>
      </c>
    </row>
    <row r="259" spans="1:2">
      <c r="A259" s="429" t="s">
        <v>792</v>
      </c>
      <c r="B259" s="432" t="s">
        <v>513</v>
      </c>
    </row>
    <row r="260" spans="1:2">
      <c r="A260" s="429" t="s">
        <v>793</v>
      </c>
      <c r="B260" s="439" t="s">
        <v>514</v>
      </c>
    </row>
    <row r="261" spans="1:2">
      <c r="A261" s="429" t="s">
        <v>794</v>
      </c>
      <c r="B261" s="433" t="s">
        <v>1001</v>
      </c>
    </row>
    <row r="262" spans="1:2">
      <c r="A262" s="429" t="s">
        <v>795</v>
      </c>
    </row>
    <row r="263" spans="1:2">
      <c r="A263" s="429" t="s">
        <v>796</v>
      </c>
    </row>
    <row r="264" spans="1:2">
      <c r="A264" s="429" t="s">
        <v>797</v>
      </c>
    </row>
    <row r="265" spans="1:2">
      <c r="A265" s="429" t="s">
        <v>798</v>
      </c>
    </row>
    <row r="266" spans="1:2">
      <c r="A266" s="429" t="s">
        <v>799</v>
      </c>
    </row>
    <row r="267" spans="1:2" ht="14.25" customHeight="1">
      <c r="A267" s="429" t="s">
        <v>800</v>
      </c>
      <c r="B267" s="432"/>
    </row>
    <row r="268" spans="1:2" ht="14.25" customHeight="1">
      <c r="A268" s="429" t="s">
        <v>801</v>
      </c>
      <c r="B268" s="440"/>
    </row>
    <row r="269" spans="1:2" ht="15" customHeight="1">
      <c r="A269" s="429" t="s">
        <v>802</v>
      </c>
    </row>
    <row r="272" spans="1:2">
      <c r="A272" s="430" t="s">
        <v>1741</v>
      </c>
      <c r="B272" s="431" t="s">
        <v>783</v>
      </c>
    </row>
    <row r="273" spans="1:2" ht="12.75" customHeight="1">
      <c r="A273" s="849" t="s">
        <v>2048</v>
      </c>
      <c r="B273" s="851" t="s">
        <v>144</v>
      </c>
    </row>
    <row r="274" spans="1:2">
      <c r="A274" s="849"/>
      <c r="B274" s="851"/>
    </row>
    <row r="275" spans="1:2">
      <c r="A275" s="849"/>
      <c r="B275" s="851"/>
    </row>
    <row r="276" spans="1:2">
      <c r="A276" s="434" t="s">
        <v>785</v>
      </c>
      <c r="B276" s="434" t="s">
        <v>783</v>
      </c>
    </row>
    <row r="277" spans="1:2">
      <c r="A277" s="434" t="s">
        <v>786</v>
      </c>
      <c r="B277" s="434" t="s">
        <v>2049</v>
      </c>
    </row>
    <row r="278" spans="1:2">
      <c r="A278" s="437" t="s">
        <v>788</v>
      </c>
      <c r="B278" s="621" t="s">
        <v>515</v>
      </c>
    </row>
    <row r="279" spans="1:2">
      <c r="A279" s="438" t="s">
        <v>789</v>
      </c>
      <c r="B279" s="622" t="s">
        <v>516</v>
      </c>
    </row>
    <row r="280" spans="1:2">
      <c r="A280" s="438" t="s">
        <v>790</v>
      </c>
      <c r="B280" s="622" t="s">
        <v>517</v>
      </c>
    </row>
    <row r="281" spans="1:2">
      <c r="A281" s="438" t="s">
        <v>145</v>
      </c>
      <c r="B281" s="622" t="s">
        <v>518</v>
      </c>
    </row>
    <row r="282" spans="1:2">
      <c r="A282" s="429" t="s">
        <v>792</v>
      </c>
      <c r="B282" s="432" t="s">
        <v>519</v>
      </c>
    </row>
    <row r="283" spans="1:2">
      <c r="A283" s="429" t="s">
        <v>793</v>
      </c>
      <c r="B283" s="439" t="s">
        <v>520</v>
      </c>
    </row>
    <row r="284" spans="1:2">
      <c r="A284" s="429" t="s">
        <v>794</v>
      </c>
      <c r="B284" s="433" t="s">
        <v>213</v>
      </c>
    </row>
    <row r="285" spans="1:2">
      <c r="A285" s="429" t="s">
        <v>795</v>
      </c>
    </row>
    <row r="286" spans="1:2">
      <c r="A286" s="429" t="s">
        <v>796</v>
      </c>
    </row>
    <row r="287" spans="1:2">
      <c r="A287" s="429" t="s">
        <v>797</v>
      </c>
    </row>
    <row r="288" spans="1:2">
      <c r="A288" s="429" t="s">
        <v>798</v>
      </c>
    </row>
    <row r="289" spans="1:2">
      <c r="A289" s="429" t="s">
        <v>799</v>
      </c>
    </row>
    <row r="290" spans="1:2">
      <c r="A290" s="429" t="s">
        <v>800</v>
      </c>
      <c r="B290" s="432"/>
    </row>
    <row r="291" spans="1:2">
      <c r="A291" s="429" t="s">
        <v>801</v>
      </c>
      <c r="B291" s="440"/>
    </row>
    <row r="292" spans="1:2" ht="25.2">
      <c r="A292" s="429" t="s">
        <v>802</v>
      </c>
    </row>
  </sheetData>
  <mergeCells count="8">
    <mergeCell ref="A273:A275"/>
    <mergeCell ref="B273:B275"/>
    <mergeCell ref="A2:A4"/>
    <mergeCell ref="B2:B4"/>
    <mergeCell ref="A178:A180"/>
    <mergeCell ref="B178:B180"/>
    <mergeCell ref="A201:A203"/>
    <mergeCell ref="B201:B203"/>
  </mergeCells>
  <phoneticPr fontId="3" type="noConversion"/>
  <pageMargins left="0.75" right="0.75" top="1" bottom="1" header="0.5" footer="0.5"/>
  <headerFooter alignWithMargins="0"/>
</worksheet>
</file>

<file path=xl/worksheets/sheet26.xml><?xml version="1.0" encoding="utf-8"?>
<worksheet xmlns="http://schemas.openxmlformats.org/spreadsheetml/2006/main" xmlns:r="http://schemas.openxmlformats.org/officeDocument/2006/relationships">
  <dimension ref="A1:DM86"/>
  <sheetViews>
    <sheetView view="pageBreakPreview" topLeftCell="E66" zoomScale="75" zoomScaleNormal="75" zoomScaleSheetLayoutView="100" workbookViewId="0">
      <selection activeCell="G91" sqref="G91"/>
    </sheetView>
  </sheetViews>
  <sheetFormatPr defaultColWidth="9.109375" defaultRowHeight="13.2"/>
  <cols>
    <col min="1" max="1" width="4.5546875" style="8" bestFit="1" customWidth="1"/>
    <col min="2" max="2" width="26.109375" style="8" bestFit="1" customWidth="1"/>
    <col min="3" max="3" width="20.109375" style="8" bestFit="1" customWidth="1"/>
    <col min="4" max="4" width="35.109375" style="8" bestFit="1" customWidth="1"/>
    <col min="5" max="5" width="70.109375" style="8" bestFit="1" customWidth="1"/>
    <col min="6" max="6" width="12.5546875" style="8" bestFit="1" customWidth="1"/>
    <col min="7" max="7" width="22.109375" style="8" bestFit="1" customWidth="1"/>
    <col min="8" max="8" width="10" style="8" bestFit="1" customWidth="1"/>
    <col min="9" max="9" width="11.44140625" style="8" bestFit="1" customWidth="1"/>
    <col min="10" max="10" width="8.5546875" style="8" bestFit="1" customWidth="1"/>
    <col min="11" max="11" width="9.6640625" style="8" bestFit="1" customWidth="1"/>
    <col min="12" max="12" width="9.109375" style="8" bestFit="1"/>
    <col min="13" max="13" width="4.6640625" style="8" hidden="1" customWidth="1"/>
    <col min="14" max="14" width="15.33203125" style="8" hidden="1" customWidth="1"/>
    <col min="15" max="16" width="4.6640625" style="8" hidden="1" customWidth="1"/>
    <col min="17" max="17" width="15.109375" style="8" bestFit="1" customWidth="1"/>
    <col min="18" max="18" width="28.33203125" style="8" bestFit="1" customWidth="1"/>
    <col min="19" max="19" width="5.6640625" style="8" customWidth="1"/>
    <col min="20" max="20" width="8.109375" style="8" bestFit="1" customWidth="1"/>
    <col min="21" max="21" width="6" style="8" hidden="1" customWidth="1"/>
    <col min="22" max="22" width="7.33203125" style="8" hidden="1" customWidth="1"/>
    <col min="23" max="23" width="5.88671875" style="8" hidden="1" customWidth="1"/>
    <col min="24" max="25" width="6" style="8" hidden="1" customWidth="1"/>
    <col min="26" max="26" width="8.109375" style="8" customWidth="1"/>
    <col min="27" max="27" width="15.6640625" style="8" customWidth="1"/>
    <col min="28" max="28" width="8.88671875" style="8" bestFit="1" customWidth="1"/>
    <col min="29" max="29" width="25.5546875" style="8" customWidth="1"/>
    <col min="30" max="30" width="6" style="8" hidden="1" customWidth="1"/>
    <col min="31" max="31" width="6.44140625" style="8" hidden="1" customWidth="1"/>
    <col min="32" max="32" width="34.33203125" style="8" bestFit="1" customWidth="1"/>
    <col min="33" max="33" width="8.33203125" style="8" bestFit="1" customWidth="1"/>
    <col min="34" max="34" width="8.6640625" style="8" bestFit="1" customWidth="1"/>
    <col min="35" max="36" width="12.109375" style="8" hidden="1" customWidth="1"/>
    <col min="37" max="37" width="12.33203125" style="8" hidden="1" customWidth="1"/>
    <col min="38" max="38" width="10.33203125" style="8" bestFit="1" customWidth="1"/>
    <col min="39" max="39" width="12.109375" style="8" hidden="1" customWidth="1"/>
    <col min="40" max="40" width="12" style="8" hidden="1" customWidth="1"/>
    <col min="41" max="43" width="12.109375" style="8" hidden="1" customWidth="1"/>
    <col min="44" max="44" width="10.33203125" style="8" hidden="1" customWidth="1"/>
    <col min="45" max="45" width="11.6640625" style="8" bestFit="1" customWidth="1"/>
    <col min="46" max="54" width="12.109375" style="8" bestFit="1" customWidth="1"/>
    <col min="55" max="62" width="12.33203125" style="8" bestFit="1" customWidth="1"/>
    <col min="63" max="63" width="12" style="8" bestFit="1" customWidth="1"/>
    <col min="64" max="64" width="12.88671875" style="8" bestFit="1" customWidth="1"/>
    <col min="65" max="65" width="12.33203125" style="8" bestFit="1" customWidth="1"/>
    <col min="66" max="66" width="13.44140625" style="8" bestFit="1" customWidth="1"/>
    <col min="67" max="67" width="12.109375" style="8" bestFit="1" customWidth="1"/>
    <col min="68" max="68" width="13.44140625" style="8" bestFit="1" customWidth="1"/>
    <col min="69" max="69" width="10.33203125" style="8" bestFit="1" customWidth="1"/>
    <col min="70" max="70" width="12.109375" style="203" bestFit="1" customWidth="1"/>
    <col min="71" max="71" width="22.88671875" style="203" bestFit="1" customWidth="1"/>
    <col min="72" max="73" width="12.109375" style="8" bestFit="1" customWidth="1"/>
    <col min="74" max="74" width="15" style="8" bestFit="1" customWidth="1"/>
    <col min="75" max="75" width="12.109375" style="8" bestFit="1" customWidth="1"/>
    <col min="76" max="76" width="10.33203125" style="8" bestFit="1" customWidth="1"/>
    <col min="77" max="77" width="11.5546875" style="8" bestFit="1" customWidth="1"/>
    <col min="78" max="78" width="5.109375" style="8" bestFit="1" customWidth="1"/>
    <col min="79" max="79" width="6" style="8" bestFit="1" customWidth="1"/>
    <col min="80" max="80" width="5.109375" style="8" bestFit="1" customWidth="1"/>
    <col min="81" max="81" width="6.33203125" style="8" bestFit="1" customWidth="1"/>
    <col min="82" max="82" width="5.33203125" style="8" bestFit="1" customWidth="1"/>
    <col min="83" max="83" width="5.6640625" style="8" bestFit="1" customWidth="1"/>
    <col min="84" max="84" width="5.109375" style="8" bestFit="1" customWidth="1"/>
    <col min="85" max="85" width="5.44140625" style="8" bestFit="1" customWidth="1"/>
    <col min="86" max="86" width="6" style="8" bestFit="1" customWidth="1"/>
    <col min="87" max="87" width="5.109375" style="8" bestFit="1" customWidth="1"/>
    <col min="88" max="88" width="5.6640625" style="8" bestFit="1" customWidth="1"/>
    <col min="89" max="89" width="5.44140625" style="8" bestFit="1" customWidth="1"/>
    <col min="90" max="90" width="8" style="8" bestFit="1" customWidth="1"/>
    <col min="91" max="91" width="5.109375" style="8" bestFit="1" customWidth="1"/>
    <col min="92" max="92" width="6" style="8" bestFit="1" customWidth="1"/>
    <col min="93" max="93" width="5.109375" style="8" bestFit="1" customWidth="1"/>
    <col min="94" max="94" width="11.5546875" style="8" bestFit="1" customWidth="1"/>
    <col min="95" max="95" width="5.33203125" style="8" bestFit="1" customWidth="1"/>
    <col min="96" max="96" width="5.6640625" style="8" bestFit="1" customWidth="1"/>
    <col min="97" max="97" width="5.109375" style="8" bestFit="1" customWidth="1"/>
    <col min="98" max="98" width="5.44140625" style="8" bestFit="1" customWidth="1"/>
    <col min="99" max="99" width="6" style="8" bestFit="1" customWidth="1"/>
    <col min="100" max="100" width="5.109375" style="8" bestFit="1" customWidth="1"/>
    <col min="101" max="101" width="5.6640625" style="8" bestFit="1" customWidth="1"/>
    <col min="102" max="102" width="5.44140625" style="8" bestFit="1" customWidth="1"/>
    <col min="103" max="103" width="8" style="8" bestFit="1" customWidth="1"/>
    <col min="104" max="104" width="5.109375" style="8" bestFit="1" customWidth="1"/>
    <col min="105" max="105" width="6" style="8" bestFit="1" customWidth="1"/>
    <col min="106" max="106" width="5.109375" style="8" bestFit="1" customWidth="1"/>
    <col min="107" max="107" width="6.33203125" style="8" bestFit="1" customWidth="1"/>
    <col min="108" max="108" width="11" style="8" bestFit="1" customWidth="1"/>
    <col min="109" max="109" width="5.6640625" style="8" bestFit="1" customWidth="1"/>
    <col min="110" max="110" width="5.109375" style="8" bestFit="1" customWidth="1"/>
    <col min="111" max="111" width="5.44140625" style="8" bestFit="1" customWidth="1"/>
    <col min="112" max="112" width="6" style="8" bestFit="1" customWidth="1"/>
    <col min="113" max="113" width="5.109375" style="8" bestFit="1" customWidth="1"/>
    <col min="114" max="114" width="5.6640625" style="8" bestFit="1" customWidth="1"/>
    <col min="115" max="115" width="5.44140625" style="8" bestFit="1" customWidth="1"/>
    <col min="116" max="116" width="8" style="8" bestFit="1" customWidth="1"/>
    <col min="117" max="117" width="20.33203125" style="8" bestFit="1" customWidth="1"/>
    <col min="118" max="16384" width="9.109375" style="8"/>
  </cols>
  <sheetData>
    <row r="1" spans="1:117" s="13" customFormat="1">
      <c r="A1" s="542"/>
      <c r="B1" s="542"/>
      <c r="C1" s="543" t="s">
        <v>1735</v>
      </c>
      <c r="D1" s="542"/>
      <c r="E1" s="542"/>
      <c r="F1" s="542"/>
      <c r="G1" s="542"/>
      <c r="H1" s="542"/>
      <c r="I1" s="542"/>
      <c r="J1" s="542"/>
      <c r="K1" s="542"/>
      <c r="L1" s="542"/>
      <c r="M1" s="861" t="s">
        <v>1736</v>
      </c>
      <c r="N1" s="861"/>
      <c r="O1" s="861"/>
      <c r="P1" s="861"/>
      <c r="Q1" s="544"/>
      <c r="R1" s="862" t="s">
        <v>1737</v>
      </c>
      <c r="S1" s="862"/>
      <c r="T1" s="862"/>
      <c r="U1" s="862"/>
      <c r="V1" s="862"/>
      <c r="W1" s="862"/>
      <c r="X1" s="862"/>
      <c r="Y1" s="862"/>
      <c r="Z1" s="545"/>
      <c r="AA1" s="546"/>
      <c r="AB1" s="546"/>
      <c r="AC1" s="546"/>
      <c r="AD1" s="546"/>
      <c r="AE1" s="546"/>
      <c r="AF1" s="546"/>
      <c r="AG1" s="547"/>
      <c r="AH1" s="548"/>
      <c r="AI1" s="548"/>
      <c r="AJ1" s="548"/>
      <c r="AK1" s="548"/>
      <c r="AL1" s="547"/>
      <c r="AM1" s="548"/>
      <c r="AN1" s="548"/>
      <c r="AO1" s="548"/>
      <c r="AP1" s="548"/>
      <c r="AQ1" s="548"/>
      <c r="AR1" s="547"/>
      <c r="AS1" s="548"/>
      <c r="AT1" s="548"/>
      <c r="AU1" s="548"/>
      <c r="AV1" s="548"/>
      <c r="AW1" s="548"/>
      <c r="AX1" s="548"/>
      <c r="AY1" s="548"/>
      <c r="AZ1" s="548"/>
      <c r="BA1" s="548"/>
      <c r="BB1" s="548"/>
      <c r="BC1" s="547"/>
      <c r="BD1" s="548"/>
      <c r="BE1" s="548"/>
      <c r="BF1" s="548"/>
      <c r="BG1" s="548"/>
      <c r="BH1" s="548"/>
      <c r="BI1" s="548"/>
      <c r="BJ1" s="548"/>
      <c r="BK1" s="547"/>
      <c r="BL1" s="548"/>
      <c r="BM1" s="548"/>
      <c r="BN1" s="549"/>
      <c r="BO1" s="550" t="s">
        <v>1342</v>
      </c>
      <c r="BP1" s="549"/>
      <c r="BQ1" s="547"/>
      <c r="BR1" s="551"/>
      <c r="BS1" s="551"/>
      <c r="BT1" s="549"/>
      <c r="BU1" s="549"/>
      <c r="BV1" s="549"/>
      <c r="BW1" s="549"/>
      <c r="BX1" s="547"/>
      <c r="BY1" s="549"/>
      <c r="BZ1" s="552"/>
      <c r="CA1" s="552"/>
      <c r="CB1" s="552"/>
      <c r="CC1" s="553" t="s">
        <v>1735</v>
      </c>
      <c r="CD1" s="552"/>
      <c r="CE1" s="552"/>
      <c r="CF1" s="552"/>
      <c r="CG1" s="552"/>
      <c r="CH1" s="552"/>
      <c r="CI1" s="552"/>
      <c r="CJ1" s="552"/>
      <c r="CK1" s="552"/>
      <c r="CL1" s="552"/>
      <c r="CM1" s="554"/>
      <c r="CN1" s="554"/>
      <c r="CO1" s="554"/>
      <c r="CP1" s="555" t="s">
        <v>1343</v>
      </c>
      <c r="CQ1" s="554"/>
      <c r="CR1" s="554"/>
      <c r="CS1" s="554"/>
      <c r="CT1" s="554"/>
      <c r="CU1" s="554"/>
      <c r="CV1" s="554"/>
      <c r="CW1" s="554"/>
      <c r="CX1" s="554"/>
      <c r="CY1" s="554"/>
      <c r="CZ1" s="556"/>
      <c r="DA1" s="556"/>
      <c r="DB1" s="556"/>
      <c r="DC1" s="556"/>
      <c r="DD1" s="557" t="s">
        <v>1738</v>
      </c>
      <c r="DE1" s="556"/>
      <c r="DF1" s="556"/>
      <c r="DG1" s="556"/>
      <c r="DH1" s="556"/>
      <c r="DI1" s="556"/>
      <c r="DJ1" s="556"/>
      <c r="DK1" s="556"/>
      <c r="DL1" s="556"/>
      <c r="DM1" s="542"/>
    </row>
    <row r="2" spans="1:117" s="396" customFormat="1" ht="72.75" customHeight="1">
      <c r="A2" s="558" t="s">
        <v>1739</v>
      </c>
      <c r="B2" s="558" t="s">
        <v>346</v>
      </c>
      <c r="C2" s="558" t="s">
        <v>1740</v>
      </c>
      <c r="D2" s="558" t="s">
        <v>1741</v>
      </c>
      <c r="E2" s="558" t="s">
        <v>1319</v>
      </c>
      <c r="F2" s="558" t="s">
        <v>1320</v>
      </c>
      <c r="G2" s="559" t="s">
        <v>1788</v>
      </c>
      <c r="H2" s="558" t="s">
        <v>1321</v>
      </c>
      <c r="I2" s="558" t="s">
        <v>1789</v>
      </c>
      <c r="J2" s="558" t="s">
        <v>1322</v>
      </c>
      <c r="K2" s="558" t="s">
        <v>1581</v>
      </c>
      <c r="L2" s="558" t="s">
        <v>1582</v>
      </c>
      <c r="M2" s="558" t="s">
        <v>1590</v>
      </c>
      <c r="N2" s="558" t="s">
        <v>1573</v>
      </c>
      <c r="O2" s="558" t="s">
        <v>1591</v>
      </c>
      <c r="P2" s="558" t="s">
        <v>1743</v>
      </c>
      <c r="Q2" s="558" t="s">
        <v>1323</v>
      </c>
      <c r="R2" s="560" t="s">
        <v>1324</v>
      </c>
      <c r="S2" s="560" t="s">
        <v>1325</v>
      </c>
      <c r="T2" s="560" t="s">
        <v>1583</v>
      </c>
      <c r="U2" s="560" t="s">
        <v>1584</v>
      </c>
      <c r="V2" s="560" t="s">
        <v>1585</v>
      </c>
      <c r="W2" s="560" t="s">
        <v>2024</v>
      </c>
      <c r="X2" s="560" t="s">
        <v>1586</v>
      </c>
      <c r="Y2" s="560" t="s">
        <v>1587</v>
      </c>
      <c r="Z2" s="560" t="s">
        <v>1323</v>
      </c>
      <c r="AA2" s="561" t="s">
        <v>1916</v>
      </c>
      <c r="AB2" s="561" t="s">
        <v>1340</v>
      </c>
      <c r="AC2" s="561" t="s">
        <v>1588</v>
      </c>
      <c r="AD2" s="561" t="s">
        <v>493</v>
      </c>
      <c r="AE2" s="561" t="s">
        <v>550</v>
      </c>
      <c r="AF2" s="561" t="s">
        <v>1589</v>
      </c>
      <c r="AG2" s="562" t="s">
        <v>1781</v>
      </c>
      <c r="AH2" s="563" t="s">
        <v>1746</v>
      </c>
      <c r="AI2" s="563" t="s">
        <v>1744</v>
      </c>
      <c r="AJ2" s="563" t="s">
        <v>1777</v>
      </c>
      <c r="AK2" s="563" t="s">
        <v>1755</v>
      </c>
      <c r="AL2" s="562" t="s">
        <v>1780</v>
      </c>
      <c r="AM2" s="563" t="s">
        <v>1770</v>
      </c>
      <c r="AN2" s="563" t="s">
        <v>1764</v>
      </c>
      <c r="AO2" s="563" t="s">
        <v>1767</v>
      </c>
      <c r="AP2" s="563" t="s">
        <v>1773</v>
      </c>
      <c r="AQ2" s="563" t="s">
        <v>1769</v>
      </c>
      <c r="AR2" s="562" t="s">
        <v>1782</v>
      </c>
      <c r="AS2" s="563" t="s">
        <v>1756</v>
      </c>
      <c r="AT2" s="563" t="s">
        <v>1757</v>
      </c>
      <c r="AU2" s="563" t="s">
        <v>1758</v>
      </c>
      <c r="AV2" s="563" t="s">
        <v>1759</v>
      </c>
      <c r="AW2" s="563" t="s">
        <v>1760</v>
      </c>
      <c r="AX2" s="563" t="s">
        <v>1761</v>
      </c>
      <c r="AY2" s="563" t="s">
        <v>1762</v>
      </c>
      <c r="AZ2" s="563" t="s">
        <v>1763</v>
      </c>
      <c r="BA2" s="563" t="s">
        <v>1778</v>
      </c>
      <c r="BB2" s="563" t="s">
        <v>1779</v>
      </c>
      <c r="BC2" s="562" t="s">
        <v>1783</v>
      </c>
      <c r="BD2" s="563" t="s">
        <v>1747</v>
      </c>
      <c r="BE2" s="563" t="s">
        <v>1749</v>
      </c>
      <c r="BF2" s="563" t="s">
        <v>1751</v>
      </c>
      <c r="BG2" s="563" t="s">
        <v>1753</v>
      </c>
      <c r="BH2" s="563" t="s">
        <v>1748</v>
      </c>
      <c r="BI2" s="563" t="s">
        <v>1750</v>
      </c>
      <c r="BJ2" s="563" t="s">
        <v>1752</v>
      </c>
      <c r="BK2" s="562" t="s">
        <v>1784</v>
      </c>
      <c r="BL2" s="563" t="s">
        <v>1754</v>
      </c>
      <c r="BM2" s="563" t="s">
        <v>1745</v>
      </c>
      <c r="BN2" s="563" t="s">
        <v>643</v>
      </c>
      <c r="BO2" s="563" t="s">
        <v>1776</v>
      </c>
      <c r="BP2" s="563" t="s">
        <v>1775</v>
      </c>
      <c r="BQ2" s="562" t="s">
        <v>1785</v>
      </c>
      <c r="BR2" s="563" t="s">
        <v>1765</v>
      </c>
      <c r="BS2" s="563" t="s">
        <v>1771</v>
      </c>
      <c r="BT2" s="563" t="s">
        <v>1766</v>
      </c>
      <c r="BU2" s="563" t="s">
        <v>1772</v>
      </c>
      <c r="BV2" s="563" t="s">
        <v>1768</v>
      </c>
      <c r="BW2" s="563" t="s">
        <v>1774</v>
      </c>
      <c r="BX2" s="562" t="s">
        <v>1786</v>
      </c>
      <c r="BY2" s="564" t="s">
        <v>1787</v>
      </c>
      <c r="BZ2" s="565" t="s">
        <v>1326</v>
      </c>
      <c r="CA2" s="565" t="s">
        <v>1327</v>
      </c>
      <c r="CB2" s="565" t="s">
        <v>1328</v>
      </c>
      <c r="CC2" s="565" t="s">
        <v>1329</v>
      </c>
      <c r="CD2" s="565" t="s">
        <v>1330</v>
      </c>
      <c r="CE2" s="565" t="s">
        <v>1331</v>
      </c>
      <c r="CF2" s="565" t="s">
        <v>1332</v>
      </c>
      <c r="CG2" s="565" t="s">
        <v>1333</v>
      </c>
      <c r="CH2" s="565" t="s">
        <v>1334</v>
      </c>
      <c r="CI2" s="565" t="s">
        <v>1335</v>
      </c>
      <c r="CJ2" s="565" t="s">
        <v>1336</v>
      </c>
      <c r="CK2" s="565" t="s">
        <v>1337</v>
      </c>
      <c r="CL2" s="565" t="s">
        <v>1323</v>
      </c>
      <c r="CM2" s="566" t="s">
        <v>1326</v>
      </c>
      <c r="CN2" s="566" t="s">
        <v>1327</v>
      </c>
      <c r="CO2" s="566" t="s">
        <v>1328</v>
      </c>
      <c r="CP2" s="566" t="s">
        <v>1329</v>
      </c>
      <c r="CQ2" s="566" t="s">
        <v>1330</v>
      </c>
      <c r="CR2" s="566" t="s">
        <v>1331</v>
      </c>
      <c r="CS2" s="566" t="s">
        <v>1332</v>
      </c>
      <c r="CT2" s="566" t="s">
        <v>1333</v>
      </c>
      <c r="CU2" s="566" t="s">
        <v>1334</v>
      </c>
      <c r="CV2" s="566" t="s">
        <v>1335</v>
      </c>
      <c r="CW2" s="566" t="s">
        <v>1336</v>
      </c>
      <c r="CX2" s="566" t="s">
        <v>1337</v>
      </c>
      <c r="CY2" s="566" t="s">
        <v>1323</v>
      </c>
      <c r="CZ2" s="567" t="s">
        <v>1326</v>
      </c>
      <c r="DA2" s="567" t="s">
        <v>1327</v>
      </c>
      <c r="DB2" s="567" t="s">
        <v>1328</v>
      </c>
      <c r="DC2" s="567" t="s">
        <v>1329</v>
      </c>
      <c r="DD2" s="567" t="s">
        <v>1330</v>
      </c>
      <c r="DE2" s="567" t="s">
        <v>1331</v>
      </c>
      <c r="DF2" s="567" t="s">
        <v>1332</v>
      </c>
      <c r="DG2" s="567" t="s">
        <v>1333</v>
      </c>
      <c r="DH2" s="567" t="s">
        <v>1334</v>
      </c>
      <c r="DI2" s="567" t="s">
        <v>1335</v>
      </c>
      <c r="DJ2" s="567" t="s">
        <v>1336</v>
      </c>
      <c r="DK2" s="567" t="s">
        <v>1337</v>
      </c>
      <c r="DL2" s="567" t="s">
        <v>1323</v>
      </c>
      <c r="DM2" s="568"/>
    </row>
    <row r="3" spans="1:117" s="4" customFormat="1" ht="15" customHeight="1">
      <c r="A3" s="569"/>
      <c r="B3" s="569" t="s">
        <v>1889</v>
      </c>
      <c r="C3" s="570" t="s">
        <v>1344</v>
      </c>
      <c r="D3" s="570" t="s">
        <v>1345</v>
      </c>
      <c r="E3" s="658" t="s">
        <v>1106</v>
      </c>
      <c r="F3" s="570" t="s">
        <v>1338</v>
      </c>
      <c r="G3" s="570"/>
      <c r="H3" s="683">
        <f>13771+168-1031</f>
        <v>12908</v>
      </c>
      <c r="I3" s="659">
        <v>0</v>
      </c>
      <c r="J3" s="659">
        <v>0</v>
      </c>
      <c r="K3" s="659">
        <v>0</v>
      </c>
      <c r="L3" s="659"/>
      <c r="M3" s="659"/>
      <c r="N3" s="659"/>
      <c r="O3" s="659"/>
      <c r="P3" s="659"/>
      <c r="Q3" s="569">
        <f t="shared" ref="Q3:Q46" si="0">SUM(H3:P3)</f>
        <v>12908</v>
      </c>
      <c r="R3" s="659"/>
      <c r="S3" s="659"/>
      <c r="T3" s="659">
        <f t="shared" ref="T3:T18" si="1">Q3</f>
        <v>12908</v>
      </c>
      <c r="U3" s="659"/>
      <c r="V3" s="659"/>
      <c r="W3" s="659"/>
      <c r="X3" s="659"/>
      <c r="Y3" s="659"/>
      <c r="Z3" s="569">
        <f t="shared" ref="Z3:Z46" si="2">SUM(R3:Y3)</f>
        <v>12908</v>
      </c>
      <c r="AA3" s="683">
        <f>1000+168</f>
        <v>1168</v>
      </c>
      <c r="AB3" s="659"/>
      <c r="AC3" s="683">
        <f>12771-1031</f>
        <v>11740</v>
      </c>
      <c r="AD3" s="659"/>
      <c r="AE3" s="659"/>
      <c r="AF3" s="659"/>
      <c r="AG3" s="569">
        <f t="shared" ref="AG3:AG46" si="3">T3-SUM(AA3:AF3)</f>
        <v>0</v>
      </c>
      <c r="AH3" s="659">
        <f t="shared" ref="AH3:AH37" si="4">AA3</f>
        <v>1168</v>
      </c>
      <c r="AI3" s="659"/>
      <c r="AJ3" s="659"/>
      <c r="AK3" s="659"/>
      <c r="AL3" s="569">
        <f>AA3-SUM(AH3:AK3)</f>
        <v>0</v>
      </c>
      <c r="AM3" s="659"/>
      <c r="AN3" s="659"/>
      <c r="AO3" s="659"/>
      <c r="AP3" s="659"/>
      <c r="AQ3" s="659"/>
      <c r="AR3" s="569">
        <f>AD3-SUM(AM3:AQ3)</f>
        <v>0</v>
      </c>
      <c r="AS3" s="659"/>
      <c r="AT3" s="659"/>
      <c r="AU3" s="659"/>
      <c r="AV3" s="659"/>
      <c r="AW3" s="659"/>
      <c r="AX3" s="659"/>
      <c r="AY3" s="659"/>
      <c r="AZ3" s="659"/>
      <c r="BA3" s="659"/>
      <c r="BB3" s="659"/>
      <c r="BC3" s="569">
        <f t="shared" ref="BC3:BC9" si="5">AB3-SUM(AS3:BB3)</f>
        <v>0</v>
      </c>
      <c r="BD3" s="806"/>
      <c r="BE3" s="806"/>
      <c r="BF3" s="806"/>
      <c r="BG3" s="806"/>
      <c r="BH3" s="806"/>
      <c r="BI3" s="806"/>
      <c r="BJ3" s="806"/>
      <c r="BK3" s="569">
        <f t="shared" ref="BK3:BK8" si="6">AF3-SUM(BD3:BJ3)</f>
        <v>0</v>
      </c>
      <c r="BL3" s="659"/>
      <c r="BM3" s="659"/>
      <c r="BN3" s="659"/>
      <c r="BO3" s="659"/>
      <c r="BP3" s="659"/>
      <c r="BQ3" s="569">
        <f t="shared" ref="BQ3:BQ8" si="7">AE3-SUM(BL3:BP3)</f>
        <v>0</v>
      </c>
      <c r="BR3" s="659"/>
      <c r="BS3" s="659"/>
      <c r="BT3" s="659">
        <f>AC3</f>
        <v>11740</v>
      </c>
      <c r="BU3" s="659"/>
      <c r="BV3" s="659"/>
      <c r="BW3" s="659"/>
      <c r="BX3" s="569">
        <f t="shared" ref="BX3:BX46" si="8">AC3-SUM(BR3:BW3)</f>
        <v>0</v>
      </c>
      <c r="BY3" s="569">
        <f>SUM(AH3:AK3,AM3:AQ3,AS3:BB3,BD3:BJ3,BL3:BP3,BR3:BW3)</f>
        <v>12908</v>
      </c>
      <c r="BZ3" s="659"/>
      <c r="CA3" s="659"/>
      <c r="CB3" s="659"/>
      <c r="CC3" s="659"/>
      <c r="CD3" s="659"/>
      <c r="CE3" s="659"/>
      <c r="CF3" s="659"/>
      <c r="CG3" s="659"/>
      <c r="CH3" s="659"/>
      <c r="CI3" s="659"/>
      <c r="CJ3" s="659"/>
      <c r="CK3" s="659"/>
      <c r="CL3" s="569">
        <f t="shared" ref="CL3:CL46" si="9">SUM(BZ3:CK3)</f>
        <v>0</v>
      </c>
      <c r="CM3" s="659"/>
      <c r="CN3" s="659"/>
      <c r="CO3" s="659"/>
      <c r="CP3" s="659"/>
      <c r="CQ3" s="659"/>
      <c r="CR3" s="659"/>
      <c r="CS3" s="659"/>
      <c r="CT3" s="659"/>
      <c r="CU3" s="659"/>
      <c r="CV3" s="659"/>
      <c r="CW3" s="659"/>
      <c r="CX3" s="659"/>
      <c r="CY3" s="569">
        <f t="shared" ref="CY3:CY46" si="10">SUM(CM3:CX3)</f>
        <v>0</v>
      </c>
      <c r="CZ3" s="659"/>
      <c r="DA3" s="659"/>
      <c r="DB3" s="659"/>
      <c r="DC3" s="659"/>
      <c r="DD3" s="659"/>
      <c r="DE3" s="659"/>
      <c r="DF3" s="659"/>
      <c r="DG3" s="659"/>
      <c r="DH3" s="659"/>
      <c r="DI3" s="659"/>
      <c r="DJ3" s="659"/>
      <c r="DK3" s="659"/>
      <c r="DL3" s="569">
        <f t="shared" ref="DL3:DL46" si="11">SUM(CZ3:DK3)</f>
        <v>0</v>
      </c>
      <c r="DM3" s="570"/>
    </row>
    <row r="4" spans="1:117" s="4" customFormat="1" ht="15" customHeight="1">
      <c r="A4" s="569"/>
      <c r="B4" s="569" t="s">
        <v>1889</v>
      </c>
      <c r="C4" s="570" t="s">
        <v>1344</v>
      </c>
      <c r="D4" s="570" t="s">
        <v>1345</v>
      </c>
      <c r="E4" s="679" t="s">
        <v>1518</v>
      </c>
      <c r="F4" s="570" t="s">
        <v>1338</v>
      </c>
      <c r="G4" s="570" t="s">
        <v>1579</v>
      </c>
      <c r="H4" s="682">
        <v>591</v>
      </c>
      <c r="I4" s="659">
        <v>0</v>
      </c>
      <c r="J4" s="659">
        <v>0</v>
      </c>
      <c r="K4" s="659">
        <v>0</v>
      </c>
      <c r="L4" s="659"/>
      <c r="M4" s="659"/>
      <c r="N4" s="659"/>
      <c r="O4" s="659"/>
      <c r="P4" s="659"/>
      <c r="Q4" s="569">
        <f t="shared" si="0"/>
        <v>591</v>
      </c>
      <c r="R4" s="659"/>
      <c r="S4" s="659"/>
      <c r="T4" s="659">
        <f t="shared" si="1"/>
        <v>591</v>
      </c>
      <c r="U4" s="659"/>
      <c r="V4" s="659"/>
      <c r="W4" s="659"/>
      <c r="X4" s="659"/>
      <c r="Y4" s="659"/>
      <c r="Z4" s="569">
        <f t="shared" si="2"/>
        <v>591</v>
      </c>
      <c r="AA4" s="682">
        <f>238-100-100</f>
        <v>38</v>
      </c>
      <c r="AB4" s="659"/>
      <c r="AC4" s="682">
        <f>875-522+200</f>
        <v>553</v>
      </c>
      <c r="AD4" s="659"/>
      <c r="AE4" s="659"/>
      <c r="AF4" s="659"/>
      <c r="AG4" s="569">
        <f t="shared" si="3"/>
        <v>0</v>
      </c>
      <c r="AH4" s="659">
        <f t="shared" si="4"/>
        <v>38</v>
      </c>
      <c r="AI4" s="659"/>
      <c r="AJ4" s="659"/>
      <c r="AK4" s="659"/>
      <c r="AL4" s="569">
        <f>AA4-SUM(AH4:AK4)</f>
        <v>0</v>
      </c>
      <c r="AM4" s="659"/>
      <c r="AN4" s="659"/>
      <c r="AO4" s="659"/>
      <c r="AP4" s="659"/>
      <c r="AQ4" s="659"/>
      <c r="AR4" s="569">
        <f>AD4-SUM(AM4:AQ4)</f>
        <v>0</v>
      </c>
      <c r="AS4" s="659"/>
      <c r="AT4" s="659"/>
      <c r="AU4" s="659"/>
      <c r="AV4" s="659"/>
      <c r="AW4" s="659"/>
      <c r="AX4" s="659"/>
      <c r="AY4" s="659"/>
      <c r="AZ4" s="659"/>
      <c r="BA4" s="659"/>
      <c r="BB4" s="659"/>
      <c r="BC4" s="569">
        <f t="shared" si="5"/>
        <v>0</v>
      </c>
      <c r="BD4" s="806"/>
      <c r="BE4" s="806"/>
      <c r="BF4" s="806"/>
      <c r="BG4" s="806"/>
      <c r="BH4" s="806"/>
      <c r="BI4" s="806"/>
      <c r="BJ4" s="806"/>
      <c r="BK4" s="569">
        <f t="shared" si="6"/>
        <v>0</v>
      </c>
      <c r="BL4" s="659"/>
      <c r="BM4" s="659"/>
      <c r="BN4" s="659"/>
      <c r="BO4" s="659"/>
      <c r="BP4" s="659"/>
      <c r="BQ4" s="569">
        <f t="shared" si="7"/>
        <v>0</v>
      </c>
      <c r="BR4" s="659"/>
      <c r="BS4" s="659"/>
      <c r="BT4" s="659"/>
      <c r="BU4" s="659"/>
      <c r="BV4" s="659"/>
      <c r="BW4" s="659"/>
      <c r="BX4" s="569">
        <f t="shared" si="8"/>
        <v>553</v>
      </c>
      <c r="BY4" s="569">
        <f>SUM(AH4:AK4,AM4:AQ4,AS4:BB4,BD4:BJ4,BL4:BP4,BR4:BW4)</f>
        <v>38</v>
      </c>
      <c r="BZ4" s="659"/>
      <c r="CA4" s="659"/>
      <c r="CB4" s="659"/>
      <c r="CC4" s="659"/>
      <c r="CD4" s="659"/>
      <c r="CE4" s="659"/>
      <c r="CF4" s="659"/>
      <c r="CG4" s="659"/>
      <c r="CH4" s="659"/>
      <c r="CI4" s="659"/>
      <c r="CJ4" s="659"/>
      <c r="CK4" s="659"/>
      <c r="CL4" s="569">
        <f t="shared" si="9"/>
        <v>0</v>
      </c>
      <c r="CM4" s="659"/>
      <c r="CN4" s="659"/>
      <c r="CO4" s="659"/>
      <c r="CP4" s="659"/>
      <c r="CQ4" s="659"/>
      <c r="CR4" s="659"/>
      <c r="CS4" s="659"/>
      <c r="CT4" s="659"/>
      <c r="CU4" s="659"/>
      <c r="CV4" s="659"/>
      <c r="CW4" s="659"/>
      <c r="CX4" s="659"/>
      <c r="CY4" s="569">
        <f t="shared" si="10"/>
        <v>0</v>
      </c>
      <c r="CZ4" s="659"/>
      <c r="DA4" s="659"/>
      <c r="DB4" s="659"/>
      <c r="DC4" s="659"/>
      <c r="DD4" s="659"/>
      <c r="DE4" s="659"/>
      <c r="DF4" s="659"/>
      <c r="DG4" s="659"/>
      <c r="DH4" s="659"/>
      <c r="DI4" s="659"/>
      <c r="DJ4" s="659"/>
      <c r="DK4" s="659"/>
      <c r="DL4" s="569">
        <f t="shared" si="11"/>
        <v>0</v>
      </c>
      <c r="DM4" s="570"/>
    </row>
    <row r="5" spans="1:117" s="4" customFormat="1" ht="15" customHeight="1">
      <c r="A5" s="569"/>
      <c r="B5" s="569" t="s">
        <v>1889</v>
      </c>
      <c r="C5" s="570" t="s">
        <v>1344</v>
      </c>
      <c r="D5" s="570" t="s">
        <v>1345</v>
      </c>
      <c r="E5" s="679" t="s">
        <v>1519</v>
      </c>
      <c r="F5" s="570" t="s">
        <v>1338</v>
      </c>
      <c r="G5" s="570" t="s">
        <v>1579</v>
      </c>
      <c r="H5" s="682">
        <f>AA5+AC5</f>
        <v>900</v>
      </c>
      <c r="I5" s="659">
        <v>0</v>
      </c>
      <c r="J5" s="659">
        <v>0</v>
      </c>
      <c r="K5" s="659">
        <v>0</v>
      </c>
      <c r="L5" s="659"/>
      <c r="M5" s="659"/>
      <c r="N5" s="659"/>
      <c r="O5" s="659"/>
      <c r="P5" s="659"/>
      <c r="Q5" s="569">
        <f t="shared" si="0"/>
        <v>900</v>
      </c>
      <c r="R5" s="659"/>
      <c r="S5" s="659"/>
      <c r="T5" s="659">
        <f t="shared" si="1"/>
        <v>900</v>
      </c>
      <c r="U5" s="659"/>
      <c r="V5" s="659"/>
      <c r="W5" s="659"/>
      <c r="X5" s="659"/>
      <c r="Y5" s="659"/>
      <c r="Z5" s="569">
        <f t="shared" si="2"/>
        <v>900</v>
      </c>
      <c r="AA5" s="682">
        <f>175-100</f>
        <v>75</v>
      </c>
      <c r="AB5" s="659"/>
      <c r="AC5" s="682">
        <f>625+200</f>
        <v>825</v>
      </c>
      <c r="AD5" s="659"/>
      <c r="AE5" s="659"/>
      <c r="AF5" s="659"/>
      <c r="AG5" s="569">
        <f t="shared" si="3"/>
        <v>0</v>
      </c>
      <c r="AH5" s="659">
        <f t="shared" si="4"/>
        <v>75</v>
      </c>
      <c r="AI5" s="659"/>
      <c r="AJ5" s="659"/>
      <c r="AK5" s="659"/>
      <c r="AL5" s="569">
        <f t="shared" ref="AL5:AL68" si="12">AA5-SUM(AH5:AK5)</f>
        <v>0</v>
      </c>
      <c r="AM5" s="659"/>
      <c r="AN5" s="659"/>
      <c r="AO5" s="659"/>
      <c r="AP5" s="659"/>
      <c r="AQ5" s="659"/>
      <c r="AR5" s="569">
        <f t="shared" ref="AR5:AR23" si="13">AD5-SUM(AM5:AQ5)</f>
        <v>0</v>
      </c>
      <c r="AS5" s="659"/>
      <c r="AT5" s="659"/>
      <c r="AU5" s="659"/>
      <c r="AV5" s="659"/>
      <c r="AW5" s="659"/>
      <c r="AX5" s="659"/>
      <c r="AY5" s="659"/>
      <c r="AZ5" s="659"/>
      <c r="BA5" s="659"/>
      <c r="BB5" s="659"/>
      <c r="BC5" s="569">
        <f t="shared" si="5"/>
        <v>0</v>
      </c>
      <c r="BD5" s="659"/>
      <c r="BE5" s="659"/>
      <c r="BF5" s="659"/>
      <c r="BG5" s="659"/>
      <c r="BH5" s="659"/>
      <c r="BI5" s="659"/>
      <c r="BJ5" s="659"/>
      <c r="BK5" s="569">
        <f t="shared" si="6"/>
        <v>0</v>
      </c>
      <c r="BL5" s="659"/>
      <c r="BM5" s="659"/>
      <c r="BN5" s="659"/>
      <c r="BO5" s="659"/>
      <c r="BP5" s="659"/>
      <c r="BQ5" s="569">
        <f t="shared" si="7"/>
        <v>0</v>
      </c>
      <c r="BR5" s="659"/>
      <c r="BS5" s="659"/>
      <c r="BT5" s="659"/>
      <c r="BU5" s="659"/>
      <c r="BV5" s="659"/>
      <c r="BW5" s="659"/>
      <c r="BX5" s="569">
        <f t="shared" si="8"/>
        <v>825</v>
      </c>
      <c r="BY5" s="569"/>
      <c r="BZ5" s="659"/>
      <c r="CA5" s="659"/>
      <c r="CB5" s="659"/>
      <c r="CC5" s="659"/>
      <c r="CD5" s="659"/>
      <c r="CE5" s="659"/>
      <c r="CF5" s="659"/>
      <c r="CG5" s="659"/>
      <c r="CH5" s="659"/>
      <c r="CI5" s="659"/>
      <c r="CJ5" s="659"/>
      <c r="CK5" s="659"/>
      <c r="CL5" s="569">
        <f t="shared" si="9"/>
        <v>0</v>
      </c>
      <c r="CM5" s="659"/>
      <c r="CN5" s="659"/>
      <c r="CO5" s="659"/>
      <c r="CP5" s="659"/>
      <c r="CQ5" s="659"/>
      <c r="CR5" s="659"/>
      <c r="CS5" s="659"/>
      <c r="CT5" s="659"/>
      <c r="CU5" s="659"/>
      <c r="CV5" s="659"/>
      <c r="CW5" s="659"/>
      <c r="CX5" s="659"/>
      <c r="CY5" s="569">
        <f t="shared" si="10"/>
        <v>0</v>
      </c>
      <c r="CZ5" s="659"/>
      <c r="DA5" s="659"/>
      <c r="DB5" s="659"/>
      <c r="DC5" s="659"/>
      <c r="DD5" s="659"/>
      <c r="DE5" s="659"/>
      <c r="DF5" s="659"/>
      <c r="DG5" s="659"/>
      <c r="DH5" s="659"/>
      <c r="DI5" s="659"/>
      <c r="DJ5" s="659"/>
      <c r="DK5" s="659"/>
      <c r="DL5" s="569">
        <f t="shared" si="11"/>
        <v>0</v>
      </c>
      <c r="DM5" s="570"/>
    </row>
    <row r="6" spans="1:117" s="4" customFormat="1" ht="15" customHeight="1">
      <c r="A6" s="569"/>
      <c r="B6" s="569" t="s">
        <v>1889</v>
      </c>
      <c r="C6" s="570" t="s">
        <v>1344</v>
      </c>
      <c r="D6" s="570" t="s">
        <v>1345</v>
      </c>
      <c r="E6" s="679" t="s">
        <v>1520</v>
      </c>
      <c r="F6" s="570" t="s">
        <v>1338</v>
      </c>
      <c r="G6" s="570" t="s">
        <v>1579</v>
      </c>
      <c r="H6" s="682">
        <f>AA6+AC6</f>
        <v>850</v>
      </c>
      <c r="I6" s="659">
        <v>0</v>
      </c>
      <c r="J6" s="659">
        <v>0</v>
      </c>
      <c r="K6" s="659">
        <v>0</v>
      </c>
      <c r="L6" s="659"/>
      <c r="M6" s="659"/>
      <c r="N6" s="659"/>
      <c r="O6" s="659"/>
      <c r="P6" s="659"/>
      <c r="Q6" s="569">
        <f t="shared" si="0"/>
        <v>850</v>
      </c>
      <c r="R6" s="659"/>
      <c r="S6" s="659"/>
      <c r="T6" s="659">
        <f t="shared" si="1"/>
        <v>850</v>
      </c>
      <c r="U6" s="659"/>
      <c r="V6" s="659"/>
      <c r="W6" s="659"/>
      <c r="X6" s="659"/>
      <c r="Y6" s="659"/>
      <c r="Z6" s="569">
        <f t="shared" si="2"/>
        <v>850</v>
      </c>
      <c r="AA6" s="682">
        <f>175-100</f>
        <v>75</v>
      </c>
      <c r="AB6" s="659"/>
      <c r="AC6" s="682">
        <f>575+200</f>
        <v>775</v>
      </c>
      <c r="AD6" s="659"/>
      <c r="AE6" s="659"/>
      <c r="AF6" s="659"/>
      <c r="AG6" s="569">
        <f t="shared" si="3"/>
        <v>0</v>
      </c>
      <c r="AH6" s="659">
        <f t="shared" si="4"/>
        <v>75</v>
      </c>
      <c r="AI6" s="659"/>
      <c r="AJ6" s="659"/>
      <c r="AK6" s="659"/>
      <c r="AL6" s="569">
        <f t="shared" si="12"/>
        <v>0</v>
      </c>
      <c r="AM6" s="659"/>
      <c r="AN6" s="659"/>
      <c r="AO6" s="659"/>
      <c r="AP6" s="659"/>
      <c r="AQ6" s="659"/>
      <c r="AR6" s="569">
        <f t="shared" si="13"/>
        <v>0</v>
      </c>
      <c r="AS6" s="659"/>
      <c r="AT6" s="659"/>
      <c r="AU6" s="659"/>
      <c r="AV6" s="659"/>
      <c r="AW6" s="659"/>
      <c r="AX6" s="659"/>
      <c r="AY6" s="659"/>
      <c r="AZ6" s="659"/>
      <c r="BA6" s="659"/>
      <c r="BB6" s="659"/>
      <c r="BC6" s="569">
        <f t="shared" si="5"/>
        <v>0</v>
      </c>
      <c r="BD6" s="659"/>
      <c r="BE6" s="659"/>
      <c r="BF6" s="659"/>
      <c r="BG6" s="659"/>
      <c r="BH6" s="659"/>
      <c r="BI6" s="659"/>
      <c r="BJ6" s="659"/>
      <c r="BK6" s="569">
        <f t="shared" si="6"/>
        <v>0</v>
      </c>
      <c r="BL6" s="659"/>
      <c r="BM6" s="659"/>
      <c r="BN6" s="659"/>
      <c r="BO6" s="659"/>
      <c r="BP6" s="659"/>
      <c r="BQ6" s="569">
        <f t="shared" si="7"/>
        <v>0</v>
      </c>
      <c r="BR6" s="659"/>
      <c r="BS6" s="659"/>
      <c r="BT6" s="659"/>
      <c r="BU6" s="659"/>
      <c r="BV6" s="659"/>
      <c r="BW6" s="659"/>
      <c r="BX6" s="569">
        <f t="shared" si="8"/>
        <v>775</v>
      </c>
      <c r="BY6" s="569"/>
      <c r="BZ6" s="659"/>
      <c r="CA6" s="659"/>
      <c r="CB6" s="659"/>
      <c r="CC6" s="659"/>
      <c r="CD6" s="659"/>
      <c r="CE6" s="659"/>
      <c r="CF6" s="659"/>
      <c r="CG6" s="659"/>
      <c r="CH6" s="659"/>
      <c r="CI6" s="659"/>
      <c r="CJ6" s="659"/>
      <c r="CK6" s="659"/>
      <c r="CL6" s="569">
        <f t="shared" si="9"/>
        <v>0</v>
      </c>
      <c r="CM6" s="659"/>
      <c r="CN6" s="659"/>
      <c r="CO6" s="659"/>
      <c r="CP6" s="659"/>
      <c r="CQ6" s="659"/>
      <c r="CR6" s="659"/>
      <c r="CS6" s="659"/>
      <c r="CT6" s="659"/>
      <c r="CU6" s="659"/>
      <c r="CV6" s="659"/>
      <c r="CW6" s="659"/>
      <c r="CX6" s="659"/>
      <c r="CY6" s="569">
        <f t="shared" si="10"/>
        <v>0</v>
      </c>
      <c r="CZ6" s="659"/>
      <c r="DA6" s="659"/>
      <c r="DB6" s="659"/>
      <c r="DC6" s="659"/>
      <c r="DD6" s="659"/>
      <c r="DE6" s="659"/>
      <c r="DF6" s="659"/>
      <c r="DG6" s="659"/>
      <c r="DH6" s="659"/>
      <c r="DI6" s="659"/>
      <c r="DJ6" s="659"/>
      <c r="DK6" s="659"/>
      <c r="DL6" s="569">
        <f t="shared" si="11"/>
        <v>0</v>
      </c>
      <c r="DM6" s="570"/>
    </row>
    <row r="7" spans="1:117" s="4" customFormat="1" ht="15" customHeight="1">
      <c r="A7" s="569"/>
      <c r="B7" s="569" t="s">
        <v>1889</v>
      </c>
      <c r="C7" s="570" t="s">
        <v>1344</v>
      </c>
      <c r="D7" s="570" t="s">
        <v>1345</v>
      </c>
      <c r="E7" s="679" t="s">
        <v>776</v>
      </c>
      <c r="F7" s="570" t="s">
        <v>1338</v>
      </c>
      <c r="G7" s="570" t="s">
        <v>1579</v>
      </c>
      <c r="H7" s="682">
        <f>AA7+AC7</f>
        <v>900</v>
      </c>
      <c r="I7" s="659">
        <v>0</v>
      </c>
      <c r="J7" s="659">
        <v>0</v>
      </c>
      <c r="K7" s="659">
        <v>0</v>
      </c>
      <c r="L7" s="659"/>
      <c r="M7" s="659"/>
      <c r="N7" s="659"/>
      <c r="O7" s="659"/>
      <c r="P7" s="659"/>
      <c r="Q7" s="569">
        <f t="shared" si="0"/>
        <v>900</v>
      </c>
      <c r="R7" s="659"/>
      <c r="S7" s="659"/>
      <c r="T7" s="659">
        <f t="shared" si="1"/>
        <v>900</v>
      </c>
      <c r="U7" s="659"/>
      <c r="V7" s="659"/>
      <c r="W7" s="659"/>
      <c r="X7" s="659"/>
      <c r="Y7" s="659"/>
      <c r="Z7" s="569">
        <f t="shared" si="2"/>
        <v>900</v>
      </c>
      <c r="AA7" s="682">
        <f>200-100</f>
        <v>100</v>
      </c>
      <c r="AB7" s="659"/>
      <c r="AC7" s="682">
        <f>600+200</f>
        <v>800</v>
      </c>
      <c r="AD7" s="659"/>
      <c r="AE7" s="659"/>
      <c r="AF7" s="659"/>
      <c r="AG7" s="569">
        <f t="shared" si="3"/>
        <v>0</v>
      </c>
      <c r="AH7" s="659">
        <f t="shared" si="4"/>
        <v>100</v>
      </c>
      <c r="AI7" s="659"/>
      <c r="AJ7" s="659"/>
      <c r="AK7" s="659"/>
      <c r="AL7" s="569">
        <f t="shared" si="12"/>
        <v>0</v>
      </c>
      <c r="AM7" s="659"/>
      <c r="AN7" s="659"/>
      <c r="AO7" s="659"/>
      <c r="AP7" s="659"/>
      <c r="AQ7" s="659"/>
      <c r="AR7" s="569">
        <f t="shared" si="13"/>
        <v>0</v>
      </c>
      <c r="AS7" s="659"/>
      <c r="AT7" s="659"/>
      <c r="AU7" s="659"/>
      <c r="AV7" s="659"/>
      <c r="AW7" s="659"/>
      <c r="AX7" s="659"/>
      <c r="AY7" s="659"/>
      <c r="AZ7" s="659"/>
      <c r="BA7" s="659"/>
      <c r="BB7" s="659"/>
      <c r="BC7" s="569">
        <f t="shared" si="5"/>
        <v>0</v>
      </c>
      <c r="BD7" s="659"/>
      <c r="BE7" s="659"/>
      <c r="BF7" s="659"/>
      <c r="BG7" s="659"/>
      <c r="BH7" s="659"/>
      <c r="BI7" s="659"/>
      <c r="BJ7" s="659"/>
      <c r="BK7" s="569">
        <f t="shared" si="6"/>
        <v>0</v>
      </c>
      <c r="BL7" s="659"/>
      <c r="BM7" s="659"/>
      <c r="BN7" s="659"/>
      <c r="BO7" s="659"/>
      <c r="BP7" s="659"/>
      <c r="BQ7" s="569">
        <f t="shared" si="7"/>
        <v>0</v>
      </c>
      <c r="BR7" s="659"/>
      <c r="BS7" s="659"/>
      <c r="BT7" s="659"/>
      <c r="BU7" s="659"/>
      <c r="BV7" s="659"/>
      <c r="BW7" s="659"/>
      <c r="BX7" s="569">
        <f t="shared" si="8"/>
        <v>800</v>
      </c>
      <c r="BY7" s="569"/>
      <c r="BZ7" s="659"/>
      <c r="CA7" s="659"/>
      <c r="CB7" s="659"/>
      <c r="CC7" s="659"/>
      <c r="CD7" s="659"/>
      <c r="CE7" s="659"/>
      <c r="CF7" s="659"/>
      <c r="CG7" s="659"/>
      <c r="CH7" s="659"/>
      <c r="CI7" s="659"/>
      <c r="CJ7" s="659"/>
      <c r="CK7" s="659"/>
      <c r="CL7" s="569">
        <f t="shared" si="9"/>
        <v>0</v>
      </c>
      <c r="CM7" s="659"/>
      <c r="CN7" s="659"/>
      <c r="CO7" s="659"/>
      <c r="CP7" s="659"/>
      <c r="CQ7" s="659"/>
      <c r="CR7" s="659"/>
      <c r="CS7" s="659"/>
      <c r="CT7" s="659"/>
      <c r="CU7" s="659"/>
      <c r="CV7" s="659"/>
      <c r="CW7" s="659"/>
      <c r="CX7" s="659"/>
      <c r="CY7" s="569">
        <f t="shared" si="10"/>
        <v>0</v>
      </c>
      <c r="CZ7" s="659"/>
      <c r="DA7" s="659"/>
      <c r="DB7" s="659"/>
      <c r="DC7" s="659"/>
      <c r="DD7" s="659"/>
      <c r="DE7" s="659"/>
      <c r="DF7" s="659"/>
      <c r="DG7" s="659"/>
      <c r="DH7" s="659"/>
      <c r="DI7" s="659"/>
      <c r="DJ7" s="659"/>
      <c r="DK7" s="659"/>
      <c r="DL7" s="569">
        <f t="shared" si="11"/>
        <v>0</v>
      </c>
      <c r="DM7" s="570"/>
    </row>
    <row r="8" spans="1:117" s="4" customFormat="1" ht="15" customHeight="1">
      <c r="A8" s="569"/>
      <c r="B8" s="569" t="s">
        <v>1889</v>
      </c>
      <c r="C8" s="570" t="s">
        <v>1344</v>
      </c>
      <c r="D8" s="570" t="s">
        <v>1345</v>
      </c>
      <c r="E8" s="679" t="s">
        <v>1536</v>
      </c>
      <c r="F8" s="570" t="s">
        <v>1338</v>
      </c>
      <c r="G8" s="570" t="s">
        <v>1579</v>
      </c>
      <c r="H8" s="682">
        <f>AA8+AC8</f>
        <v>900</v>
      </c>
      <c r="I8" s="659">
        <v>0</v>
      </c>
      <c r="J8" s="659">
        <v>0</v>
      </c>
      <c r="K8" s="659">
        <v>0</v>
      </c>
      <c r="L8" s="659"/>
      <c r="M8" s="659"/>
      <c r="N8" s="659"/>
      <c r="O8" s="659"/>
      <c r="P8" s="659"/>
      <c r="Q8" s="569">
        <f t="shared" si="0"/>
        <v>900</v>
      </c>
      <c r="R8" s="659"/>
      <c r="S8" s="659"/>
      <c r="T8" s="659">
        <f t="shared" si="1"/>
        <v>900</v>
      </c>
      <c r="U8" s="659"/>
      <c r="V8" s="659"/>
      <c r="W8" s="659"/>
      <c r="X8" s="659"/>
      <c r="Y8" s="659"/>
      <c r="Z8" s="569">
        <f t="shared" si="2"/>
        <v>900</v>
      </c>
      <c r="AA8" s="682">
        <f>200-100</f>
        <v>100</v>
      </c>
      <c r="AB8" s="659"/>
      <c r="AC8" s="682">
        <f>600+200</f>
        <v>800</v>
      </c>
      <c r="AD8" s="659"/>
      <c r="AE8" s="659"/>
      <c r="AF8" s="659"/>
      <c r="AG8" s="569">
        <f t="shared" si="3"/>
        <v>0</v>
      </c>
      <c r="AH8" s="659">
        <f t="shared" si="4"/>
        <v>100</v>
      </c>
      <c r="AI8" s="659"/>
      <c r="AJ8" s="659"/>
      <c r="AK8" s="659"/>
      <c r="AL8" s="569">
        <f t="shared" si="12"/>
        <v>0</v>
      </c>
      <c r="AM8" s="659"/>
      <c r="AN8" s="659"/>
      <c r="AO8" s="659"/>
      <c r="AP8" s="659"/>
      <c r="AQ8" s="659"/>
      <c r="AR8" s="569">
        <f t="shared" si="13"/>
        <v>0</v>
      </c>
      <c r="AS8" s="659"/>
      <c r="AT8" s="659"/>
      <c r="AU8" s="659"/>
      <c r="AV8" s="659"/>
      <c r="AW8" s="659"/>
      <c r="AX8" s="659"/>
      <c r="AY8" s="659"/>
      <c r="AZ8" s="659"/>
      <c r="BA8" s="659"/>
      <c r="BB8" s="659"/>
      <c r="BC8" s="569">
        <f t="shared" si="5"/>
        <v>0</v>
      </c>
      <c r="BD8" s="659"/>
      <c r="BE8" s="659"/>
      <c r="BF8" s="659"/>
      <c r="BG8" s="659"/>
      <c r="BH8" s="659"/>
      <c r="BI8" s="659"/>
      <c r="BJ8" s="659"/>
      <c r="BK8" s="569">
        <f t="shared" si="6"/>
        <v>0</v>
      </c>
      <c r="BL8" s="659"/>
      <c r="BM8" s="659"/>
      <c r="BN8" s="659"/>
      <c r="BO8" s="659"/>
      <c r="BP8" s="659"/>
      <c r="BQ8" s="569">
        <f t="shared" si="7"/>
        <v>0</v>
      </c>
      <c r="BR8" s="659"/>
      <c r="BS8" s="659"/>
      <c r="BT8" s="659"/>
      <c r="BU8" s="659"/>
      <c r="BV8" s="659"/>
      <c r="BW8" s="659"/>
      <c r="BX8" s="569">
        <f t="shared" si="8"/>
        <v>800</v>
      </c>
      <c r="BY8" s="569"/>
      <c r="BZ8" s="659"/>
      <c r="CA8" s="659"/>
      <c r="CB8" s="659"/>
      <c r="CC8" s="659"/>
      <c r="CD8" s="659"/>
      <c r="CE8" s="659"/>
      <c r="CF8" s="659"/>
      <c r="CG8" s="659"/>
      <c r="CH8" s="659"/>
      <c r="CI8" s="659"/>
      <c r="CJ8" s="659"/>
      <c r="CK8" s="659"/>
      <c r="CL8" s="569">
        <f t="shared" si="9"/>
        <v>0</v>
      </c>
      <c r="CM8" s="659"/>
      <c r="CN8" s="659"/>
      <c r="CO8" s="659"/>
      <c r="CP8" s="659"/>
      <c r="CQ8" s="659"/>
      <c r="CR8" s="659"/>
      <c r="CS8" s="659"/>
      <c r="CT8" s="659"/>
      <c r="CU8" s="659"/>
      <c r="CV8" s="659"/>
      <c r="CW8" s="659"/>
      <c r="CX8" s="659"/>
      <c r="CY8" s="569">
        <f t="shared" si="10"/>
        <v>0</v>
      </c>
      <c r="CZ8" s="659"/>
      <c r="DA8" s="659"/>
      <c r="DB8" s="659"/>
      <c r="DC8" s="659"/>
      <c r="DD8" s="659"/>
      <c r="DE8" s="659"/>
      <c r="DF8" s="659"/>
      <c r="DG8" s="659"/>
      <c r="DH8" s="659"/>
      <c r="DI8" s="659"/>
      <c r="DJ8" s="659"/>
      <c r="DK8" s="659"/>
      <c r="DL8" s="569">
        <f t="shared" si="11"/>
        <v>0</v>
      </c>
      <c r="DM8" s="570"/>
    </row>
    <row r="9" spans="1:117" s="4" customFormat="1" ht="15" customHeight="1">
      <c r="A9" s="569"/>
      <c r="B9" s="569" t="s">
        <v>1889</v>
      </c>
      <c r="C9" s="570" t="s">
        <v>1344</v>
      </c>
      <c r="D9" s="570" t="s">
        <v>1345</v>
      </c>
      <c r="E9" s="658" t="s">
        <v>357</v>
      </c>
      <c r="F9" s="570" t="s">
        <v>1338</v>
      </c>
      <c r="G9" s="570"/>
      <c r="H9" s="659">
        <f>5530+600+315-451-200</f>
        <v>5794</v>
      </c>
      <c r="I9" s="659">
        <v>0</v>
      </c>
      <c r="J9" s="659">
        <v>0</v>
      </c>
      <c r="K9" s="659">
        <v>0</v>
      </c>
      <c r="L9" s="659"/>
      <c r="M9" s="659"/>
      <c r="N9" s="659"/>
      <c r="O9" s="659"/>
      <c r="P9" s="659"/>
      <c r="Q9" s="569">
        <f t="shared" si="0"/>
        <v>5794</v>
      </c>
      <c r="R9" s="659"/>
      <c r="S9" s="659"/>
      <c r="T9" s="659">
        <f t="shared" si="1"/>
        <v>5794</v>
      </c>
      <c r="U9" s="659"/>
      <c r="V9" s="659"/>
      <c r="W9" s="659"/>
      <c r="X9" s="659"/>
      <c r="Y9" s="659"/>
      <c r="Z9" s="569">
        <f t="shared" si="2"/>
        <v>5794</v>
      </c>
      <c r="AA9" s="659">
        <v>700</v>
      </c>
      <c r="AB9" s="659"/>
      <c r="AC9" s="659">
        <f>5080+375+290-451-200</f>
        <v>5094</v>
      </c>
      <c r="AD9" s="659"/>
      <c r="AE9" s="659"/>
      <c r="AF9" s="659"/>
      <c r="AG9" s="569">
        <f t="shared" si="3"/>
        <v>0</v>
      </c>
      <c r="AH9" s="659">
        <f t="shared" si="4"/>
        <v>700</v>
      </c>
      <c r="AI9" s="659"/>
      <c r="AJ9" s="659"/>
      <c r="AK9" s="659"/>
      <c r="AL9" s="569">
        <f t="shared" si="12"/>
        <v>0</v>
      </c>
      <c r="AM9" s="659"/>
      <c r="AN9" s="659"/>
      <c r="AO9" s="659"/>
      <c r="AP9" s="659"/>
      <c r="AQ9" s="659"/>
      <c r="AR9" s="569">
        <f t="shared" si="13"/>
        <v>0</v>
      </c>
      <c r="AS9" s="659"/>
      <c r="AT9" s="659"/>
      <c r="AU9" s="659"/>
      <c r="AV9" s="659"/>
      <c r="AW9" s="659"/>
      <c r="AX9" s="659"/>
      <c r="AY9" s="659"/>
      <c r="AZ9" s="659"/>
      <c r="BA9" s="659"/>
      <c r="BB9" s="659"/>
      <c r="BC9" s="569">
        <f t="shared" si="5"/>
        <v>0</v>
      </c>
      <c r="BD9" s="659"/>
      <c r="BE9" s="659"/>
      <c r="BF9" s="659"/>
      <c r="BG9" s="659"/>
      <c r="BH9" s="659"/>
      <c r="BI9" s="659"/>
      <c r="BJ9" s="659"/>
      <c r="BK9" s="569">
        <f t="shared" ref="BK9:BK24" si="14">AF9-SUM(BD9:BJ9)</f>
        <v>0</v>
      </c>
      <c r="BL9" s="659"/>
      <c r="BM9" s="659"/>
      <c r="BN9" s="659"/>
      <c r="BO9" s="659"/>
      <c r="BP9" s="659"/>
      <c r="BQ9" s="569">
        <f t="shared" ref="BQ9:BQ68" si="15">AE9-SUM(BL9:BP9)</f>
        <v>0</v>
      </c>
      <c r="BR9" s="659"/>
      <c r="BS9" s="659"/>
      <c r="BT9" s="659"/>
      <c r="BU9" s="659"/>
      <c r="BV9" s="659"/>
      <c r="BW9" s="659"/>
      <c r="BX9" s="569">
        <f t="shared" si="8"/>
        <v>5094</v>
      </c>
      <c r="BY9" s="569">
        <f t="shared" ref="BY9:BY46" si="16">SUM(AH9:AK9,AM9:AQ9,AS9:BB9,BD9:BJ9,BL9:BP9,BR9:BW9)</f>
        <v>700</v>
      </c>
      <c r="BZ9" s="659"/>
      <c r="CA9" s="659"/>
      <c r="CB9" s="659"/>
      <c r="CC9" s="659"/>
      <c r="CD9" s="659"/>
      <c r="CE9" s="659"/>
      <c r="CF9" s="659"/>
      <c r="CG9" s="659"/>
      <c r="CH9" s="659"/>
      <c r="CI9" s="659"/>
      <c r="CJ9" s="659"/>
      <c r="CK9" s="659"/>
      <c r="CL9" s="569">
        <f t="shared" si="9"/>
        <v>0</v>
      </c>
      <c r="CM9" s="659"/>
      <c r="CN9" s="659"/>
      <c r="CO9" s="659"/>
      <c r="CP9" s="659"/>
      <c r="CQ9" s="659"/>
      <c r="CR9" s="659"/>
      <c r="CS9" s="659"/>
      <c r="CT9" s="659"/>
      <c r="CU9" s="659"/>
      <c r="CV9" s="659"/>
      <c r="CW9" s="659"/>
      <c r="CX9" s="659"/>
      <c r="CY9" s="569">
        <f t="shared" si="10"/>
        <v>0</v>
      </c>
      <c r="CZ9" s="659"/>
      <c r="DA9" s="659"/>
      <c r="DB9" s="659"/>
      <c r="DC9" s="659"/>
      <c r="DD9" s="659"/>
      <c r="DE9" s="659"/>
      <c r="DF9" s="659"/>
      <c r="DG9" s="659"/>
      <c r="DH9" s="659"/>
      <c r="DI9" s="659"/>
      <c r="DJ9" s="659"/>
      <c r="DK9" s="659"/>
      <c r="DL9" s="569">
        <f t="shared" si="11"/>
        <v>0</v>
      </c>
      <c r="DM9" s="570"/>
    </row>
    <row r="10" spans="1:117" s="4" customFormat="1" ht="15" customHeight="1">
      <c r="A10" s="569"/>
      <c r="B10" s="569" t="s">
        <v>1889</v>
      </c>
      <c r="C10" s="570" t="s">
        <v>1344</v>
      </c>
      <c r="D10" s="570" t="s">
        <v>1345</v>
      </c>
      <c r="E10" s="679" t="s">
        <v>1537</v>
      </c>
      <c r="F10" s="570" t="s">
        <v>1338</v>
      </c>
      <c r="G10" s="570" t="s">
        <v>711</v>
      </c>
      <c r="H10" s="682">
        <f>AA10+AC10</f>
        <v>650</v>
      </c>
      <c r="I10" s="659">
        <v>0</v>
      </c>
      <c r="J10" s="659">
        <v>0</v>
      </c>
      <c r="K10" s="659">
        <v>0</v>
      </c>
      <c r="L10" s="659"/>
      <c r="M10" s="659"/>
      <c r="N10" s="659"/>
      <c r="O10" s="659"/>
      <c r="P10" s="659"/>
      <c r="Q10" s="569">
        <f t="shared" si="0"/>
        <v>650</v>
      </c>
      <c r="R10" s="659"/>
      <c r="S10" s="659"/>
      <c r="T10" s="659">
        <f t="shared" si="1"/>
        <v>650</v>
      </c>
      <c r="U10" s="659"/>
      <c r="V10" s="659"/>
      <c r="W10" s="659"/>
      <c r="X10" s="659"/>
      <c r="Y10" s="659"/>
      <c r="Z10" s="569">
        <f t="shared" si="2"/>
        <v>650</v>
      </c>
      <c r="AA10" s="682">
        <f>175-100</f>
        <v>75</v>
      </c>
      <c r="AB10" s="659"/>
      <c r="AC10" s="682">
        <f>375+200</f>
        <v>575</v>
      </c>
      <c r="AD10" s="659"/>
      <c r="AE10" s="659"/>
      <c r="AF10" s="659"/>
      <c r="AG10" s="569">
        <f t="shared" si="3"/>
        <v>0</v>
      </c>
      <c r="AH10" s="659">
        <f t="shared" si="4"/>
        <v>75</v>
      </c>
      <c r="AI10" s="659"/>
      <c r="AJ10" s="659"/>
      <c r="AK10" s="659"/>
      <c r="AL10" s="569">
        <f t="shared" si="12"/>
        <v>0</v>
      </c>
      <c r="AM10" s="659"/>
      <c r="AN10" s="659"/>
      <c r="AO10" s="659"/>
      <c r="AP10" s="659"/>
      <c r="AQ10" s="659"/>
      <c r="AR10" s="569">
        <f t="shared" si="13"/>
        <v>0</v>
      </c>
      <c r="AS10" s="659"/>
      <c r="AT10" s="659"/>
      <c r="AU10" s="659"/>
      <c r="AV10" s="659"/>
      <c r="AW10" s="659"/>
      <c r="AX10" s="659"/>
      <c r="AY10" s="659"/>
      <c r="AZ10" s="659"/>
      <c r="BA10" s="659"/>
      <c r="BB10" s="659"/>
      <c r="BC10" s="569">
        <f t="shared" ref="BC10:BC25" si="17">AB10-SUM(AS10:BB10)</f>
        <v>0</v>
      </c>
      <c r="BD10" s="659"/>
      <c r="BE10" s="659"/>
      <c r="BF10" s="659"/>
      <c r="BG10" s="659"/>
      <c r="BH10" s="659"/>
      <c r="BI10" s="659"/>
      <c r="BJ10" s="659"/>
      <c r="BK10" s="569">
        <f t="shared" si="14"/>
        <v>0</v>
      </c>
      <c r="BL10" s="659"/>
      <c r="BM10" s="659"/>
      <c r="BN10" s="659"/>
      <c r="BO10" s="659"/>
      <c r="BP10" s="659"/>
      <c r="BQ10" s="569">
        <f t="shared" si="15"/>
        <v>0</v>
      </c>
      <c r="BR10" s="659"/>
      <c r="BS10" s="659"/>
      <c r="BT10" s="659"/>
      <c r="BU10" s="659"/>
      <c r="BV10" s="659"/>
      <c r="BW10" s="659"/>
      <c r="BX10" s="569">
        <f t="shared" si="8"/>
        <v>575</v>
      </c>
      <c r="BY10" s="569">
        <f t="shared" si="16"/>
        <v>75</v>
      </c>
      <c r="BZ10" s="659"/>
      <c r="CA10" s="659"/>
      <c r="CB10" s="659"/>
      <c r="CC10" s="659"/>
      <c r="CD10" s="659"/>
      <c r="CE10" s="659"/>
      <c r="CF10" s="659"/>
      <c r="CG10" s="659"/>
      <c r="CH10" s="659"/>
      <c r="CI10" s="659"/>
      <c r="CJ10" s="659"/>
      <c r="CK10" s="659"/>
      <c r="CL10" s="569">
        <f t="shared" si="9"/>
        <v>0</v>
      </c>
      <c r="CM10" s="659"/>
      <c r="CN10" s="659"/>
      <c r="CO10" s="659"/>
      <c r="CP10" s="659"/>
      <c r="CQ10" s="659"/>
      <c r="CR10" s="659"/>
      <c r="CS10" s="659"/>
      <c r="CT10" s="659"/>
      <c r="CU10" s="659"/>
      <c r="CV10" s="659"/>
      <c r="CW10" s="659"/>
      <c r="CX10" s="659"/>
      <c r="CY10" s="569">
        <f t="shared" si="10"/>
        <v>0</v>
      </c>
      <c r="CZ10" s="659"/>
      <c r="DA10" s="659"/>
      <c r="DB10" s="659"/>
      <c r="DC10" s="659"/>
      <c r="DD10" s="659"/>
      <c r="DE10" s="659"/>
      <c r="DF10" s="659"/>
      <c r="DG10" s="659"/>
      <c r="DH10" s="659"/>
      <c r="DI10" s="659"/>
      <c r="DJ10" s="659"/>
      <c r="DK10" s="659"/>
      <c r="DL10" s="569">
        <f t="shared" si="11"/>
        <v>0</v>
      </c>
      <c r="DM10" s="570"/>
    </row>
    <row r="11" spans="1:117" s="4" customFormat="1" ht="15" customHeight="1">
      <c r="A11" s="569"/>
      <c r="B11" s="569" t="s">
        <v>1889</v>
      </c>
      <c r="C11" s="570" t="s">
        <v>1344</v>
      </c>
      <c r="D11" s="570" t="s">
        <v>1345</v>
      </c>
      <c r="E11" s="658" t="s">
        <v>1346</v>
      </c>
      <c r="F11" s="570" t="s">
        <v>1338</v>
      </c>
      <c r="G11" s="570"/>
      <c r="H11" s="659">
        <f>4300+600+315-120-200</f>
        <v>4895</v>
      </c>
      <c r="I11" s="659">
        <v>0</v>
      </c>
      <c r="J11" s="659">
        <v>0</v>
      </c>
      <c r="K11" s="659">
        <v>0</v>
      </c>
      <c r="L11" s="659"/>
      <c r="M11" s="659"/>
      <c r="N11" s="659"/>
      <c r="O11" s="659"/>
      <c r="P11" s="659"/>
      <c r="Q11" s="569">
        <f t="shared" si="0"/>
        <v>4895</v>
      </c>
      <c r="R11" s="659"/>
      <c r="S11" s="659"/>
      <c r="T11" s="659">
        <f t="shared" si="1"/>
        <v>4895</v>
      </c>
      <c r="U11" s="659"/>
      <c r="V11" s="659"/>
      <c r="W11" s="659"/>
      <c r="X11" s="659"/>
      <c r="Y11" s="659"/>
      <c r="Z11" s="569">
        <f t="shared" si="2"/>
        <v>4895</v>
      </c>
      <c r="AA11" s="659">
        <v>620</v>
      </c>
      <c r="AB11" s="659"/>
      <c r="AC11" s="659">
        <f>3850+375+290-40-200</f>
        <v>4275</v>
      </c>
      <c r="AD11" s="659"/>
      <c r="AE11" s="659"/>
      <c r="AF11" s="659"/>
      <c r="AG11" s="569">
        <f t="shared" si="3"/>
        <v>0</v>
      </c>
      <c r="AH11" s="659">
        <f t="shared" si="4"/>
        <v>620</v>
      </c>
      <c r="AI11" s="659"/>
      <c r="AJ11" s="659"/>
      <c r="AK11" s="659"/>
      <c r="AL11" s="569">
        <f t="shared" si="12"/>
        <v>0</v>
      </c>
      <c r="AM11" s="659"/>
      <c r="AN11" s="659"/>
      <c r="AO11" s="659"/>
      <c r="AP11" s="659"/>
      <c r="AQ11" s="659"/>
      <c r="AR11" s="569">
        <f t="shared" si="13"/>
        <v>0</v>
      </c>
      <c r="AS11" s="659"/>
      <c r="AT11" s="659"/>
      <c r="AU11" s="659"/>
      <c r="AV11" s="659"/>
      <c r="AW11" s="659"/>
      <c r="AX11" s="659"/>
      <c r="AY11" s="659"/>
      <c r="AZ11" s="659"/>
      <c r="BA11" s="659"/>
      <c r="BB11" s="659"/>
      <c r="BC11" s="569">
        <f t="shared" si="17"/>
        <v>0</v>
      </c>
      <c r="BD11" s="659"/>
      <c r="BE11" s="659"/>
      <c r="BF11" s="659"/>
      <c r="BG11" s="659"/>
      <c r="BH11" s="659"/>
      <c r="BI11" s="659"/>
      <c r="BJ11" s="659"/>
      <c r="BK11" s="569">
        <f t="shared" si="14"/>
        <v>0</v>
      </c>
      <c r="BL11" s="659"/>
      <c r="BM11" s="659"/>
      <c r="BN11" s="659"/>
      <c r="BO11" s="659"/>
      <c r="BP11" s="659"/>
      <c r="BQ11" s="569">
        <f t="shared" si="15"/>
        <v>0</v>
      </c>
      <c r="BR11" s="659"/>
      <c r="BS11" s="659"/>
      <c r="BT11" s="659"/>
      <c r="BU11" s="659"/>
      <c r="BV11" s="659"/>
      <c r="BW11" s="659"/>
      <c r="BX11" s="569">
        <f t="shared" si="8"/>
        <v>4275</v>
      </c>
      <c r="BY11" s="569">
        <f t="shared" si="16"/>
        <v>620</v>
      </c>
      <c r="BZ11" s="659"/>
      <c r="CA11" s="659"/>
      <c r="CB11" s="659"/>
      <c r="CC11" s="659"/>
      <c r="CD11" s="659"/>
      <c r="CE11" s="659"/>
      <c r="CF11" s="659"/>
      <c r="CG11" s="659"/>
      <c r="CH11" s="659"/>
      <c r="CI11" s="659"/>
      <c r="CJ11" s="659"/>
      <c r="CK11" s="659"/>
      <c r="CL11" s="569">
        <f t="shared" si="9"/>
        <v>0</v>
      </c>
      <c r="CM11" s="659"/>
      <c r="CN11" s="659"/>
      <c r="CO11" s="659"/>
      <c r="CP11" s="659"/>
      <c r="CQ11" s="659"/>
      <c r="CR11" s="659"/>
      <c r="CS11" s="659"/>
      <c r="CT11" s="659"/>
      <c r="CU11" s="659"/>
      <c r="CV11" s="659"/>
      <c r="CW11" s="659"/>
      <c r="CX11" s="659"/>
      <c r="CY11" s="569">
        <f t="shared" si="10"/>
        <v>0</v>
      </c>
      <c r="CZ11" s="659"/>
      <c r="DA11" s="659"/>
      <c r="DB11" s="659"/>
      <c r="DC11" s="659"/>
      <c r="DD11" s="659"/>
      <c r="DE11" s="659"/>
      <c r="DF11" s="659"/>
      <c r="DG11" s="659"/>
      <c r="DH11" s="659"/>
      <c r="DI11" s="659"/>
      <c r="DJ11" s="659"/>
      <c r="DK11" s="659"/>
      <c r="DL11" s="569">
        <f t="shared" si="11"/>
        <v>0</v>
      </c>
      <c r="DM11" s="570"/>
    </row>
    <row r="12" spans="1:117" s="4" customFormat="1" ht="15" customHeight="1">
      <c r="A12" s="569"/>
      <c r="B12" s="660" t="s">
        <v>1889</v>
      </c>
      <c r="C12" s="660" t="s">
        <v>1344</v>
      </c>
      <c r="D12" s="660" t="s">
        <v>1345</v>
      </c>
      <c r="E12" s="661" t="s">
        <v>1538</v>
      </c>
      <c r="F12" s="660" t="s">
        <v>1338</v>
      </c>
      <c r="G12" s="570"/>
      <c r="H12" s="659">
        <v>120</v>
      </c>
      <c r="I12" s="659">
        <v>0</v>
      </c>
      <c r="J12" s="659">
        <v>0</v>
      </c>
      <c r="K12" s="659">
        <v>0</v>
      </c>
      <c r="L12" s="659"/>
      <c r="M12" s="659"/>
      <c r="N12" s="659"/>
      <c r="O12" s="659"/>
      <c r="P12" s="659"/>
      <c r="Q12" s="569">
        <f t="shared" si="0"/>
        <v>120</v>
      </c>
      <c r="R12" s="659"/>
      <c r="S12" s="659"/>
      <c r="T12" s="659">
        <f t="shared" si="1"/>
        <v>120</v>
      </c>
      <c r="U12" s="659"/>
      <c r="V12" s="659"/>
      <c r="W12" s="659"/>
      <c r="X12" s="659"/>
      <c r="Y12" s="659"/>
      <c r="Z12" s="569">
        <f t="shared" si="2"/>
        <v>120</v>
      </c>
      <c r="AA12" s="659">
        <v>80</v>
      </c>
      <c r="AB12" s="659"/>
      <c r="AC12" s="659">
        <v>40</v>
      </c>
      <c r="AD12" s="659"/>
      <c r="AE12" s="659"/>
      <c r="AF12" s="659"/>
      <c r="AG12" s="569">
        <f t="shared" si="3"/>
        <v>0</v>
      </c>
      <c r="AH12" s="659">
        <f t="shared" si="4"/>
        <v>80</v>
      </c>
      <c r="AI12" s="659"/>
      <c r="AJ12" s="659"/>
      <c r="AK12" s="659"/>
      <c r="AL12" s="569">
        <f t="shared" si="12"/>
        <v>0</v>
      </c>
      <c r="AM12" s="659"/>
      <c r="AN12" s="659"/>
      <c r="AO12" s="659"/>
      <c r="AP12" s="659"/>
      <c r="AQ12" s="659"/>
      <c r="AR12" s="569">
        <f t="shared" si="13"/>
        <v>0</v>
      </c>
      <c r="AS12" s="659"/>
      <c r="AT12" s="659"/>
      <c r="AU12" s="659"/>
      <c r="AV12" s="659"/>
      <c r="AW12" s="659"/>
      <c r="AX12" s="659"/>
      <c r="AY12" s="659"/>
      <c r="AZ12" s="659"/>
      <c r="BA12" s="659"/>
      <c r="BB12" s="659"/>
      <c r="BC12" s="569">
        <f t="shared" si="17"/>
        <v>0</v>
      </c>
      <c r="BD12" s="659"/>
      <c r="BE12" s="659"/>
      <c r="BF12" s="659"/>
      <c r="BG12" s="659"/>
      <c r="BH12" s="659"/>
      <c r="BI12" s="659"/>
      <c r="BJ12" s="659"/>
      <c r="BK12" s="569">
        <f t="shared" si="14"/>
        <v>0</v>
      </c>
      <c r="BL12" s="659"/>
      <c r="BM12" s="659"/>
      <c r="BN12" s="659"/>
      <c r="BO12" s="659"/>
      <c r="BP12" s="659"/>
      <c r="BQ12" s="569">
        <f t="shared" si="15"/>
        <v>0</v>
      </c>
      <c r="BR12" s="659"/>
      <c r="BS12" s="659"/>
      <c r="BT12" s="659"/>
      <c r="BU12" s="659"/>
      <c r="BV12" s="659"/>
      <c r="BW12" s="659"/>
      <c r="BX12" s="569">
        <f t="shared" si="8"/>
        <v>40</v>
      </c>
      <c r="BY12" s="569">
        <f t="shared" si="16"/>
        <v>80</v>
      </c>
      <c r="BZ12" s="659"/>
      <c r="CA12" s="659"/>
      <c r="CB12" s="659"/>
      <c r="CC12" s="659"/>
      <c r="CD12" s="659"/>
      <c r="CE12" s="659"/>
      <c r="CF12" s="659"/>
      <c r="CG12" s="659"/>
      <c r="CH12" s="659"/>
      <c r="CI12" s="659"/>
      <c r="CJ12" s="659"/>
      <c r="CK12" s="659"/>
      <c r="CL12" s="569">
        <f t="shared" si="9"/>
        <v>0</v>
      </c>
      <c r="CM12" s="659"/>
      <c r="CN12" s="659"/>
      <c r="CO12" s="659"/>
      <c r="CP12" s="659"/>
      <c r="CQ12" s="659"/>
      <c r="CR12" s="659"/>
      <c r="CS12" s="659"/>
      <c r="CT12" s="659"/>
      <c r="CU12" s="659"/>
      <c r="CV12" s="659"/>
      <c r="CW12" s="659"/>
      <c r="CX12" s="659"/>
      <c r="CY12" s="569">
        <f t="shared" si="10"/>
        <v>0</v>
      </c>
      <c r="CZ12" s="659"/>
      <c r="DA12" s="659"/>
      <c r="DB12" s="659"/>
      <c r="DC12" s="659"/>
      <c r="DD12" s="659"/>
      <c r="DE12" s="659"/>
      <c r="DF12" s="659"/>
      <c r="DG12" s="659"/>
      <c r="DH12" s="659"/>
      <c r="DI12" s="659"/>
      <c r="DJ12" s="659"/>
      <c r="DK12" s="659"/>
      <c r="DL12" s="569">
        <f t="shared" si="11"/>
        <v>0</v>
      </c>
      <c r="DM12" s="570"/>
    </row>
    <row r="13" spans="1:117" s="4" customFormat="1" ht="15" customHeight="1">
      <c r="A13" s="569"/>
      <c r="B13" s="660" t="s">
        <v>1889</v>
      </c>
      <c r="C13" s="660" t="s">
        <v>1344</v>
      </c>
      <c r="D13" s="660" t="s">
        <v>1345</v>
      </c>
      <c r="E13" s="681" t="s">
        <v>745</v>
      </c>
      <c r="F13" s="660" t="s">
        <v>1338</v>
      </c>
      <c r="G13" s="570" t="s">
        <v>1579</v>
      </c>
      <c r="H13" s="682">
        <f>AA13+AC13</f>
        <v>1948</v>
      </c>
      <c r="I13" s="659">
        <v>0</v>
      </c>
      <c r="J13" s="659">
        <v>0</v>
      </c>
      <c r="K13" s="659">
        <v>0</v>
      </c>
      <c r="L13" s="659"/>
      <c r="M13" s="659"/>
      <c r="N13" s="659"/>
      <c r="O13" s="659"/>
      <c r="P13" s="659"/>
      <c r="Q13" s="569">
        <f t="shared" si="0"/>
        <v>1948</v>
      </c>
      <c r="R13" s="659"/>
      <c r="S13" s="659"/>
      <c r="T13" s="659">
        <f t="shared" si="1"/>
        <v>1948</v>
      </c>
      <c r="U13" s="659"/>
      <c r="V13" s="659"/>
      <c r="W13" s="659"/>
      <c r="X13" s="659"/>
      <c r="Y13" s="659"/>
      <c r="Z13" s="569">
        <f t="shared" si="2"/>
        <v>1948</v>
      </c>
      <c r="AA13" s="682">
        <f>120-100</f>
        <v>20</v>
      </c>
      <c r="AB13" s="659"/>
      <c r="AC13" s="682">
        <f>1580+348</f>
        <v>1928</v>
      </c>
      <c r="AD13" s="659"/>
      <c r="AE13" s="659"/>
      <c r="AF13" s="659"/>
      <c r="AG13" s="569">
        <f t="shared" si="3"/>
        <v>0</v>
      </c>
      <c r="AH13" s="659">
        <f t="shared" si="4"/>
        <v>20</v>
      </c>
      <c r="AI13" s="659"/>
      <c r="AJ13" s="659"/>
      <c r="AK13" s="659"/>
      <c r="AL13" s="569">
        <f t="shared" si="12"/>
        <v>0</v>
      </c>
      <c r="AM13" s="659"/>
      <c r="AN13" s="659"/>
      <c r="AO13" s="659"/>
      <c r="AP13" s="659"/>
      <c r="AQ13" s="659"/>
      <c r="AR13" s="569">
        <f t="shared" si="13"/>
        <v>0</v>
      </c>
      <c r="AS13" s="659"/>
      <c r="AT13" s="659"/>
      <c r="AU13" s="659"/>
      <c r="AV13" s="659"/>
      <c r="AW13" s="659"/>
      <c r="AX13" s="659"/>
      <c r="AY13" s="659"/>
      <c r="AZ13" s="659"/>
      <c r="BA13" s="659"/>
      <c r="BB13" s="659"/>
      <c r="BC13" s="569">
        <f t="shared" si="17"/>
        <v>0</v>
      </c>
      <c r="BD13" s="659"/>
      <c r="BE13" s="659"/>
      <c r="BF13" s="659"/>
      <c r="BG13" s="659"/>
      <c r="BH13" s="659"/>
      <c r="BI13" s="659"/>
      <c r="BJ13" s="659"/>
      <c r="BK13" s="569">
        <f t="shared" si="14"/>
        <v>0</v>
      </c>
      <c r="BL13" s="659"/>
      <c r="BM13" s="659"/>
      <c r="BN13" s="659"/>
      <c r="BO13" s="659"/>
      <c r="BP13" s="659"/>
      <c r="BQ13" s="569">
        <f t="shared" si="15"/>
        <v>0</v>
      </c>
      <c r="BR13" s="659"/>
      <c r="BS13" s="659"/>
      <c r="BT13" s="659"/>
      <c r="BU13" s="659"/>
      <c r="BV13" s="659"/>
      <c r="BW13" s="659"/>
      <c r="BX13" s="569">
        <f t="shared" si="8"/>
        <v>1928</v>
      </c>
      <c r="BY13" s="569">
        <f t="shared" si="16"/>
        <v>20</v>
      </c>
      <c r="BZ13" s="659"/>
      <c r="CA13" s="659"/>
      <c r="CB13" s="659"/>
      <c r="CC13" s="659"/>
      <c r="CD13" s="659"/>
      <c r="CE13" s="659"/>
      <c r="CF13" s="659"/>
      <c r="CG13" s="659"/>
      <c r="CH13" s="659"/>
      <c r="CI13" s="659"/>
      <c r="CJ13" s="659"/>
      <c r="CK13" s="659"/>
      <c r="CL13" s="569">
        <f t="shared" si="9"/>
        <v>0</v>
      </c>
      <c r="CM13" s="659"/>
      <c r="CN13" s="659"/>
      <c r="CO13" s="659"/>
      <c r="CP13" s="659"/>
      <c r="CQ13" s="659"/>
      <c r="CR13" s="659"/>
      <c r="CS13" s="659"/>
      <c r="CT13" s="659"/>
      <c r="CU13" s="659"/>
      <c r="CV13" s="659"/>
      <c r="CW13" s="659"/>
      <c r="CX13" s="659"/>
      <c r="CY13" s="569">
        <f t="shared" si="10"/>
        <v>0</v>
      </c>
      <c r="CZ13" s="659"/>
      <c r="DA13" s="659"/>
      <c r="DB13" s="659"/>
      <c r="DC13" s="659"/>
      <c r="DD13" s="659"/>
      <c r="DE13" s="659"/>
      <c r="DF13" s="659"/>
      <c r="DG13" s="659"/>
      <c r="DH13" s="659"/>
      <c r="DI13" s="659"/>
      <c r="DJ13" s="659"/>
      <c r="DK13" s="659"/>
      <c r="DL13" s="569">
        <f t="shared" si="11"/>
        <v>0</v>
      </c>
      <c r="DM13" s="570"/>
    </row>
    <row r="14" spans="1:117" s="4" customFormat="1" ht="15" customHeight="1">
      <c r="A14" s="569"/>
      <c r="B14" s="569" t="s">
        <v>1889</v>
      </c>
      <c r="C14" s="570" t="s">
        <v>1344</v>
      </c>
      <c r="D14" s="570" t="s">
        <v>1345</v>
      </c>
      <c r="E14" s="658" t="s">
        <v>1211</v>
      </c>
      <c r="F14" s="570" t="s">
        <v>1338</v>
      </c>
      <c r="G14" s="570"/>
      <c r="H14" s="659">
        <v>500</v>
      </c>
      <c r="I14" s="659">
        <v>0</v>
      </c>
      <c r="J14" s="659">
        <v>0</v>
      </c>
      <c r="K14" s="659">
        <v>0</v>
      </c>
      <c r="L14" s="659"/>
      <c r="M14" s="659"/>
      <c r="N14" s="659"/>
      <c r="O14" s="659"/>
      <c r="P14" s="659"/>
      <c r="Q14" s="569">
        <f t="shared" si="0"/>
        <v>500</v>
      </c>
      <c r="R14" s="659"/>
      <c r="S14" s="659"/>
      <c r="T14" s="659">
        <f t="shared" si="1"/>
        <v>500</v>
      </c>
      <c r="U14" s="659"/>
      <c r="V14" s="659"/>
      <c r="W14" s="659"/>
      <c r="X14" s="659"/>
      <c r="Y14" s="659"/>
      <c r="Z14" s="569">
        <f t="shared" si="2"/>
        <v>500</v>
      </c>
      <c r="AA14" s="659">
        <v>250</v>
      </c>
      <c r="AB14" s="659"/>
      <c r="AC14" s="659">
        <v>250</v>
      </c>
      <c r="AD14" s="659"/>
      <c r="AE14" s="659"/>
      <c r="AF14" s="659"/>
      <c r="AG14" s="569">
        <f t="shared" si="3"/>
        <v>0</v>
      </c>
      <c r="AH14" s="659">
        <f t="shared" si="4"/>
        <v>250</v>
      </c>
      <c r="AI14" s="659"/>
      <c r="AJ14" s="659"/>
      <c r="AK14" s="659"/>
      <c r="AL14" s="569">
        <f t="shared" si="12"/>
        <v>0</v>
      </c>
      <c r="AM14" s="659"/>
      <c r="AN14" s="659"/>
      <c r="AO14" s="659"/>
      <c r="AP14" s="659"/>
      <c r="AQ14" s="659"/>
      <c r="AR14" s="569">
        <f t="shared" si="13"/>
        <v>0</v>
      </c>
      <c r="AS14" s="659"/>
      <c r="AT14" s="659"/>
      <c r="AU14" s="659"/>
      <c r="AV14" s="659"/>
      <c r="AW14" s="659"/>
      <c r="AX14" s="659"/>
      <c r="AY14" s="659"/>
      <c r="AZ14" s="659"/>
      <c r="BA14" s="659"/>
      <c r="BB14" s="659"/>
      <c r="BC14" s="569">
        <f t="shared" si="17"/>
        <v>0</v>
      </c>
      <c r="BD14" s="659"/>
      <c r="BE14" s="659"/>
      <c r="BF14" s="659"/>
      <c r="BG14" s="659"/>
      <c r="BH14" s="659"/>
      <c r="BI14" s="659"/>
      <c r="BJ14" s="659"/>
      <c r="BK14" s="569">
        <f t="shared" si="14"/>
        <v>0</v>
      </c>
      <c r="BL14" s="659"/>
      <c r="BM14" s="659"/>
      <c r="BN14" s="659"/>
      <c r="BO14" s="659"/>
      <c r="BP14" s="659"/>
      <c r="BQ14" s="569">
        <f t="shared" si="15"/>
        <v>0</v>
      </c>
      <c r="BR14" s="659"/>
      <c r="BS14" s="659"/>
      <c r="BT14" s="659"/>
      <c r="BU14" s="659"/>
      <c r="BV14" s="659"/>
      <c r="BW14" s="659"/>
      <c r="BX14" s="569">
        <f t="shared" si="8"/>
        <v>250</v>
      </c>
      <c r="BY14" s="569">
        <f t="shared" si="16"/>
        <v>250</v>
      </c>
      <c r="BZ14" s="659"/>
      <c r="CA14" s="659"/>
      <c r="CB14" s="659"/>
      <c r="CC14" s="659"/>
      <c r="CD14" s="659"/>
      <c r="CE14" s="659"/>
      <c r="CF14" s="659"/>
      <c r="CG14" s="659"/>
      <c r="CH14" s="659"/>
      <c r="CI14" s="659"/>
      <c r="CJ14" s="659"/>
      <c r="CK14" s="659"/>
      <c r="CL14" s="569">
        <f t="shared" si="9"/>
        <v>0</v>
      </c>
      <c r="CM14" s="659"/>
      <c r="CN14" s="659"/>
      <c r="CO14" s="659"/>
      <c r="CP14" s="659"/>
      <c r="CQ14" s="659"/>
      <c r="CR14" s="659"/>
      <c r="CS14" s="659"/>
      <c r="CT14" s="659"/>
      <c r="CU14" s="659"/>
      <c r="CV14" s="659"/>
      <c r="CW14" s="659"/>
      <c r="CX14" s="659"/>
      <c r="CY14" s="569">
        <f t="shared" si="10"/>
        <v>0</v>
      </c>
      <c r="CZ14" s="659"/>
      <c r="DA14" s="659"/>
      <c r="DB14" s="659"/>
      <c r="DC14" s="659"/>
      <c r="DD14" s="659"/>
      <c r="DE14" s="659"/>
      <c r="DF14" s="659"/>
      <c r="DG14" s="659"/>
      <c r="DH14" s="659"/>
      <c r="DI14" s="659"/>
      <c r="DJ14" s="659"/>
      <c r="DK14" s="659"/>
      <c r="DL14" s="569">
        <f t="shared" si="11"/>
        <v>0</v>
      </c>
      <c r="DM14" s="570"/>
    </row>
    <row r="15" spans="1:117" s="4" customFormat="1" ht="15" customHeight="1">
      <c r="A15" s="569"/>
      <c r="B15" s="569" t="s">
        <v>1889</v>
      </c>
      <c r="C15" s="570" t="s">
        <v>1344</v>
      </c>
      <c r="D15" s="570" t="s">
        <v>1345</v>
      </c>
      <c r="E15" s="658" t="s">
        <v>355</v>
      </c>
      <c r="F15" s="570" t="s">
        <v>1338</v>
      </c>
      <c r="G15" s="570"/>
      <c r="H15" s="659">
        <v>950</v>
      </c>
      <c r="I15" s="659">
        <v>0</v>
      </c>
      <c r="J15" s="659">
        <v>0</v>
      </c>
      <c r="K15" s="659">
        <v>0</v>
      </c>
      <c r="L15" s="659"/>
      <c r="M15" s="659"/>
      <c r="N15" s="659"/>
      <c r="O15" s="659"/>
      <c r="P15" s="659"/>
      <c r="Q15" s="569">
        <f t="shared" si="0"/>
        <v>950</v>
      </c>
      <c r="R15" s="659"/>
      <c r="S15" s="659"/>
      <c r="T15" s="659">
        <f t="shared" si="1"/>
        <v>950</v>
      </c>
      <c r="U15" s="659"/>
      <c r="V15" s="659"/>
      <c r="W15" s="659"/>
      <c r="X15" s="659"/>
      <c r="Y15" s="659"/>
      <c r="Z15" s="569">
        <f t="shared" si="2"/>
        <v>950</v>
      </c>
      <c r="AA15" s="659">
        <v>200</v>
      </c>
      <c r="AB15" s="659"/>
      <c r="AC15" s="659">
        <v>750</v>
      </c>
      <c r="AD15" s="659"/>
      <c r="AE15" s="659"/>
      <c r="AF15" s="659"/>
      <c r="AG15" s="569">
        <f t="shared" si="3"/>
        <v>0</v>
      </c>
      <c r="AH15" s="659">
        <f t="shared" si="4"/>
        <v>200</v>
      </c>
      <c r="AI15" s="659"/>
      <c r="AJ15" s="659"/>
      <c r="AK15" s="659"/>
      <c r="AL15" s="569">
        <f t="shared" si="12"/>
        <v>0</v>
      </c>
      <c r="AM15" s="659"/>
      <c r="AN15" s="659"/>
      <c r="AO15" s="659"/>
      <c r="AP15" s="659"/>
      <c r="AQ15" s="659"/>
      <c r="AR15" s="569">
        <f t="shared" si="13"/>
        <v>0</v>
      </c>
      <c r="AS15" s="659"/>
      <c r="AT15" s="659"/>
      <c r="AU15" s="659"/>
      <c r="AV15" s="659"/>
      <c r="AW15" s="659"/>
      <c r="AX15" s="659"/>
      <c r="AY15" s="659"/>
      <c r="AZ15" s="659"/>
      <c r="BA15" s="659"/>
      <c r="BB15" s="659"/>
      <c r="BC15" s="569">
        <f t="shared" si="17"/>
        <v>0</v>
      </c>
      <c r="BD15" s="659"/>
      <c r="BE15" s="659"/>
      <c r="BF15" s="659"/>
      <c r="BG15" s="659"/>
      <c r="BH15" s="659"/>
      <c r="BI15" s="659"/>
      <c r="BJ15" s="659"/>
      <c r="BK15" s="569">
        <f t="shared" si="14"/>
        <v>0</v>
      </c>
      <c r="BL15" s="659"/>
      <c r="BM15" s="659"/>
      <c r="BN15" s="659"/>
      <c r="BO15" s="659"/>
      <c r="BP15" s="659"/>
      <c r="BQ15" s="569">
        <f t="shared" si="15"/>
        <v>0</v>
      </c>
      <c r="BR15" s="659"/>
      <c r="BS15" s="659"/>
      <c r="BT15" s="659"/>
      <c r="BU15" s="659"/>
      <c r="BV15" s="659"/>
      <c r="BW15" s="659"/>
      <c r="BX15" s="569">
        <f t="shared" si="8"/>
        <v>750</v>
      </c>
      <c r="BY15" s="569">
        <f t="shared" si="16"/>
        <v>200</v>
      </c>
      <c r="BZ15" s="659"/>
      <c r="CA15" s="659"/>
      <c r="CB15" s="659"/>
      <c r="CC15" s="659"/>
      <c r="CD15" s="659"/>
      <c r="CE15" s="659"/>
      <c r="CF15" s="659"/>
      <c r="CG15" s="659"/>
      <c r="CH15" s="659"/>
      <c r="CI15" s="659"/>
      <c r="CJ15" s="659"/>
      <c r="CK15" s="659"/>
      <c r="CL15" s="569">
        <f t="shared" si="9"/>
        <v>0</v>
      </c>
      <c r="CM15" s="659"/>
      <c r="CN15" s="659"/>
      <c r="CO15" s="659"/>
      <c r="CP15" s="659"/>
      <c r="CQ15" s="659"/>
      <c r="CR15" s="659"/>
      <c r="CS15" s="659"/>
      <c r="CT15" s="659"/>
      <c r="CU15" s="659"/>
      <c r="CV15" s="659"/>
      <c r="CW15" s="659"/>
      <c r="CX15" s="659"/>
      <c r="CY15" s="569">
        <f t="shared" si="10"/>
        <v>0</v>
      </c>
      <c r="CZ15" s="659"/>
      <c r="DA15" s="659"/>
      <c r="DB15" s="659"/>
      <c r="DC15" s="659"/>
      <c r="DD15" s="659"/>
      <c r="DE15" s="659"/>
      <c r="DF15" s="659"/>
      <c r="DG15" s="659"/>
      <c r="DH15" s="659"/>
      <c r="DI15" s="659"/>
      <c r="DJ15" s="659"/>
      <c r="DK15" s="659"/>
      <c r="DL15" s="569">
        <f t="shared" si="11"/>
        <v>0</v>
      </c>
      <c r="DM15" s="570"/>
    </row>
    <row r="16" spans="1:117" s="4" customFormat="1" ht="15" customHeight="1">
      <c r="A16" s="569"/>
      <c r="B16" s="569" t="s">
        <v>1889</v>
      </c>
      <c r="C16" s="570" t="s">
        <v>1344</v>
      </c>
      <c r="D16" s="570" t="s">
        <v>1345</v>
      </c>
      <c r="E16" s="658" t="s">
        <v>1213</v>
      </c>
      <c r="F16" s="570" t="s">
        <v>1338</v>
      </c>
      <c r="G16" s="570"/>
      <c r="H16" s="659">
        <v>400</v>
      </c>
      <c r="I16" s="659">
        <v>0</v>
      </c>
      <c r="J16" s="659">
        <v>0</v>
      </c>
      <c r="K16" s="659">
        <v>0</v>
      </c>
      <c r="L16" s="659"/>
      <c r="M16" s="659"/>
      <c r="N16" s="659"/>
      <c r="O16" s="659"/>
      <c r="P16" s="659"/>
      <c r="Q16" s="569">
        <f t="shared" si="0"/>
        <v>400</v>
      </c>
      <c r="R16" s="659"/>
      <c r="S16" s="659"/>
      <c r="T16" s="659">
        <f t="shared" si="1"/>
        <v>400</v>
      </c>
      <c r="U16" s="659"/>
      <c r="V16" s="659"/>
      <c r="W16" s="659"/>
      <c r="X16" s="659"/>
      <c r="Y16" s="659"/>
      <c r="Z16" s="569">
        <f t="shared" si="2"/>
        <v>400</v>
      </c>
      <c r="AA16" s="659">
        <v>200</v>
      </c>
      <c r="AB16" s="659"/>
      <c r="AC16" s="659">
        <v>200</v>
      </c>
      <c r="AD16" s="659"/>
      <c r="AE16" s="659"/>
      <c r="AF16" s="659"/>
      <c r="AG16" s="569">
        <f t="shared" si="3"/>
        <v>0</v>
      </c>
      <c r="AH16" s="659">
        <f t="shared" si="4"/>
        <v>200</v>
      </c>
      <c r="AI16" s="659"/>
      <c r="AJ16" s="659"/>
      <c r="AK16" s="659"/>
      <c r="AL16" s="569">
        <f t="shared" si="12"/>
        <v>0</v>
      </c>
      <c r="AM16" s="659"/>
      <c r="AN16" s="659"/>
      <c r="AO16" s="659"/>
      <c r="AP16" s="659"/>
      <c r="AQ16" s="659"/>
      <c r="AR16" s="569">
        <f t="shared" si="13"/>
        <v>0</v>
      </c>
      <c r="AS16" s="659"/>
      <c r="AT16" s="659"/>
      <c r="AU16" s="659"/>
      <c r="AV16" s="659"/>
      <c r="AW16" s="659"/>
      <c r="AX16" s="659"/>
      <c r="AY16" s="659"/>
      <c r="AZ16" s="659"/>
      <c r="BA16" s="659"/>
      <c r="BB16" s="659"/>
      <c r="BC16" s="569">
        <f t="shared" si="17"/>
        <v>0</v>
      </c>
      <c r="BD16" s="659"/>
      <c r="BE16" s="659"/>
      <c r="BF16" s="659"/>
      <c r="BG16" s="659"/>
      <c r="BH16" s="659"/>
      <c r="BI16" s="659"/>
      <c r="BJ16" s="659"/>
      <c r="BK16" s="569">
        <f t="shared" si="14"/>
        <v>0</v>
      </c>
      <c r="BL16" s="659"/>
      <c r="BM16" s="659"/>
      <c r="BN16" s="659"/>
      <c r="BO16" s="659"/>
      <c r="BP16" s="659"/>
      <c r="BQ16" s="569">
        <f t="shared" si="15"/>
        <v>0</v>
      </c>
      <c r="BR16" s="659"/>
      <c r="BS16" s="659"/>
      <c r="BT16" s="659"/>
      <c r="BU16" s="659"/>
      <c r="BV16" s="659"/>
      <c r="BW16" s="659"/>
      <c r="BX16" s="569">
        <f t="shared" si="8"/>
        <v>200</v>
      </c>
      <c r="BY16" s="569">
        <f t="shared" si="16"/>
        <v>200</v>
      </c>
      <c r="BZ16" s="659"/>
      <c r="CA16" s="659"/>
      <c r="CB16" s="659"/>
      <c r="CC16" s="659"/>
      <c r="CD16" s="659"/>
      <c r="CE16" s="659"/>
      <c r="CF16" s="659"/>
      <c r="CG16" s="659"/>
      <c r="CH16" s="659"/>
      <c r="CI16" s="659"/>
      <c r="CJ16" s="659"/>
      <c r="CK16" s="659"/>
      <c r="CL16" s="569">
        <f t="shared" si="9"/>
        <v>0</v>
      </c>
      <c r="CM16" s="659"/>
      <c r="CN16" s="659"/>
      <c r="CO16" s="659"/>
      <c r="CP16" s="659"/>
      <c r="CQ16" s="659"/>
      <c r="CR16" s="659"/>
      <c r="CS16" s="659"/>
      <c r="CT16" s="659"/>
      <c r="CU16" s="659"/>
      <c r="CV16" s="659"/>
      <c r="CW16" s="659"/>
      <c r="CX16" s="659"/>
      <c r="CY16" s="569">
        <f t="shared" si="10"/>
        <v>0</v>
      </c>
      <c r="CZ16" s="659"/>
      <c r="DA16" s="659"/>
      <c r="DB16" s="659"/>
      <c r="DC16" s="659"/>
      <c r="DD16" s="659"/>
      <c r="DE16" s="659"/>
      <c r="DF16" s="659"/>
      <c r="DG16" s="659"/>
      <c r="DH16" s="659"/>
      <c r="DI16" s="659"/>
      <c r="DJ16" s="659"/>
      <c r="DK16" s="659"/>
      <c r="DL16" s="569">
        <f t="shared" si="11"/>
        <v>0</v>
      </c>
      <c r="DM16" s="570"/>
    </row>
    <row r="17" spans="1:117" s="4" customFormat="1" ht="15" customHeight="1">
      <c r="A17" s="569"/>
      <c r="B17" s="569" t="s">
        <v>1892</v>
      </c>
      <c r="C17" s="570" t="s">
        <v>1344</v>
      </c>
      <c r="D17" s="570" t="s">
        <v>1345</v>
      </c>
      <c r="E17" s="680" t="s">
        <v>599</v>
      </c>
      <c r="F17" s="570" t="s">
        <v>1338</v>
      </c>
      <c r="G17" s="570" t="s">
        <v>1579</v>
      </c>
      <c r="H17" s="682">
        <f>AA17+AC17</f>
        <v>875</v>
      </c>
      <c r="I17" s="659">
        <v>0</v>
      </c>
      <c r="J17" s="659">
        <v>0</v>
      </c>
      <c r="K17" s="659">
        <v>0</v>
      </c>
      <c r="L17" s="659"/>
      <c r="M17" s="659"/>
      <c r="N17" s="659"/>
      <c r="O17" s="659"/>
      <c r="P17" s="659"/>
      <c r="Q17" s="569">
        <f t="shared" si="0"/>
        <v>875</v>
      </c>
      <c r="R17" s="659"/>
      <c r="S17" s="659"/>
      <c r="T17" s="659">
        <f t="shared" si="1"/>
        <v>875</v>
      </c>
      <c r="U17" s="659"/>
      <c r="V17" s="659"/>
      <c r="W17" s="659"/>
      <c r="X17" s="659"/>
      <c r="Y17" s="659"/>
      <c r="Z17" s="569">
        <f t="shared" si="2"/>
        <v>875</v>
      </c>
      <c r="AA17" s="682">
        <v>75</v>
      </c>
      <c r="AB17" s="659"/>
      <c r="AC17" s="682">
        <f>600+200</f>
        <v>800</v>
      </c>
      <c r="AD17" s="659"/>
      <c r="AE17" s="659"/>
      <c r="AF17" s="659"/>
      <c r="AG17" s="569">
        <f t="shared" si="3"/>
        <v>0</v>
      </c>
      <c r="AH17" s="659">
        <f t="shared" si="4"/>
        <v>75</v>
      </c>
      <c r="AI17" s="659"/>
      <c r="AJ17" s="659"/>
      <c r="AK17" s="659"/>
      <c r="AL17" s="569">
        <f t="shared" si="12"/>
        <v>0</v>
      </c>
      <c r="AM17" s="659"/>
      <c r="AN17" s="659"/>
      <c r="AO17" s="659"/>
      <c r="AP17" s="659"/>
      <c r="AQ17" s="659"/>
      <c r="AR17" s="569">
        <f t="shared" si="13"/>
        <v>0</v>
      </c>
      <c r="AS17" s="659"/>
      <c r="AT17" s="659"/>
      <c r="AU17" s="659"/>
      <c r="AV17" s="659"/>
      <c r="AW17" s="659"/>
      <c r="AX17" s="659"/>
      <c r="AY17" s="659"/>
      <c r="AZ17" s="659"/>
      <c r="BA17" s="659"/>
      <c r="BB17" s="659"/>
      <c r="BC17" s="569">
        <f t="shared" si="17"/>
        <v>0</v>
      </c>
      <c r="BD17" s="659"/>
      <c r="BE17" s="659"/>
      <c r="BF17" s="659"/>
      <c r="BG17" s="659"/>
      <c r="BH17" s="659"/>
      <c r="BI17" s="659"/>
      <c r="BJ17" s="659"/>
      <c r="BK17" s="569">
        <f t="shared" si="14"/>
        <v>0</v>
      </c>
      <c r="BL17" s="659"/>
      <c r="BM17" s="659"/>
      <c r="BN17" s="659"/>
      <c r="BO17" s="659"/>
      <c r="BP17" s="659"/>
      <c r="BQ17" s="569">
        <f t="shared" si="15"/>
        <v>0</v>
      </c>
      <c r="BR17" s="659"/>
      <c r="BS17" s="659"/>
      <c r="BT17" s="659"/>
      <c r="BU17" s="659"/>
      <c r="BV17" s="659"/>
      <c r="BW17" s="659"/>
      <c r="BX17" s="569">
        <f t="shared" si="8"/>
        <v>800</v>
      </c>
      <c r="BY17" s="569">
        <f t="shared" si="16"/>
        <v>75</v>
      </c>
      <c r="BZ17" s="659"/>
      <c r="CA17" s="659"/>
      <c r="CB17" s="659"/>
      <c r="CC17" s="659"/>
      <c r="CD17" s="659"/>
      <c r="CE17" s="659"/>
      <c r="CF17" s="659"/>
      <c r="CG17" s="659"/>
      <c r="CH17" s="659"/>
      <c r="CI17" s="659"/>
      <c r="CJ17" s="659"/>
      <c r="CK17" s="659"/>
      <c r="CL17" s="569">
        <f t="shared" si="9"/>
        <v>0</v>
      </c>
      <c r="CM17" s="659"/>
      <c r="CN17" s="659"/>
      <c r="CO17" s="659"/>
      <c r="CP17" s="659"/>
      <c r="CQ17" s="659"/>
      <c r="CR17" s="659"/>
      <c r="CS17" s="659"/>
      <c r="CT17" s="659"/>
      <c r="CU17" s="659"/>
      <c r="CV17" s="659"/>
      <c r="CW17" s="659"/>
      <c r="CX17" s="659"/>
      <c r="CY17" s="569">
        <f t="shared" si="10"/>
        <v>0</v>
      </c>
      <c r="CZ17" s="659"/>
      <c r="DA17" s="659"/>
      <c r="DB17" s="659"/>
      <c r="DC17" s="659"/>
      <c r="DD17" s="659"/>
      <c r="DE17" s="659"/>
      <c r="DF17" s="659"/>
      <c r="DG17" s="659"/>
      <c r="DH17" s="659"/>
      <c r="DI17" s="659"/>
      <c r="DJ17" s="659"/>
      <c r="DK17" s="659"/>
      <c r="DL17" s="569">
        <f t="shared" si="11"/>
        <v>0</v>
      </c>
      <c r="DM17" s="570"/>
    </row>
    <row r="18" spans="1:117" s="4" customFormat="1" ht="15" customHeight="1">
      <c r="A18" s="569"/>
      <c r="B18" s="569" t="s">
        <v>1889</v>
      </c>
      <c r="C18" s="570" t="s">
        <v>1344</v>
      </c>
      <c r="D18" s="570" t="s">
        <v>1345</v>
      </c>
      <c r="E18" s="572" t="s">
        <v>6</v>
      </c>
      <c r="F18" s="570" t="s">
        <v>1338</v>
      </c>
      <c r="G18" s="570"/>
      <c r="H18" s="659">
        <v>575</v>
      </c>
      <c r="I18" s="659">
        <v>0</v>
      </c>
      <c r="J18" s="659">
        <v>0</v>
      </c>
      <c r="K18" s="659">
        <v>0</v>
      </c>
      <c r="L18" s="659"/>
      <c r="M18" s="659"/>
      <c r="N18" s="659"/>
      <c r="O18" s="659"/>
      <c r="P18" s="659"/>
      <c r="Q18" s="569">
        <f t="shared" si="0"/>
        <v>575</v>
      </c>
      <c r="R18" s="659"/>
      <c r="S18" s="659"/>
      <c r="T18" s="659">
        <f t="shared" si="1"/>
        <v>575</v>
      </c>
      <c r="U18" s="659"/>
      <c r="V18" s="659"/>
      <c r="W18" s="659"/>
      <c r="X18" s="659"/>
      <c r="Y18" s="659"/>
      <c r="Z18" s="569">
        <f t="shared" si="2"/>
        <v>575</v>
      </c>
      <c r="AA18" s="659">
        <v>575</v>
      </c>
      <c r="AB18" s="659"/>
      <c r="AC18" s="659">
        <v>0</v>
      </c>
      <c r="AD18" s="659"/>
      <c r="AE18" s="659"/>
      <c r="AF18" s="659"/>
      <c r="AG18" s="569">
        <f t="shared" si="3"/>
        <v>0</v>
      </c>
      <c r="AH18" s="659">
        <f t="shared" si="4"/>
        <v>575</v>
      </c>
      <c r="AI18" s="659"/>
      <c r="AJ18" s="659"/>
      <c r="AK18" s="659"/>
      <c r="AL18" s="569">
        <f t="shared" si="12"/>
        <v>0</v>
      </c>
      <c r="AM18" s="659"/>
      <c r="AN18" s="659"/>
      <c r="AO18" s="659"/>
      <c r="AP18" s="659"/>
      <c r="AQ18" s="659"/>
      <c r="AR18" s="569">
        <f t="shared" si="13"/>
        <v>0</v>
      </c>
      <c r="AS18" s="659"/>
      <c r="AT18" s="659"/>
      <c r="AU18" s="659"/>
      <c r="AV18" s="659"/>
      <c r="AW18" s="659"/>
      <c r="AX18" s="659"/>
      <c r="AY18" s="659"/>
      <c r="AZ18" s="659"/>
      <c r="BA18" s="659"/>
      <c r="BB18" s="659"/>
      <c r="BC18" s="569">
        <f t="shared" si="17"/>
        <v>0</v>
      </c>
      <c r="BD18" s="659"/>
      <c r="BE18" s="659"/>
      <c r="BF18" s="659"/>
      <c r="BG18" s="659"/>
      <c r="BH18" s="659"/>
      <c r="BI18" s="659"/>
      <c r="BJ18" s="659"/>
      <c r="BK18" s="569">
        <f t="shared" si="14"/>
        <v>0</v>
      </c>
      <c r="BL18" s="659"/>
      <c r="BM18" s="659"/>
      <c r="BN18" s="659"/>
      <c r="BO18" s="659"/>
      <c r="BP18" s="659"/>
      <c r="BQ18" s="569">
        <f t="shared" si="15"/>
        <v>0</v>
      </c>
      <c r="BR18" s="659"/>
      <c r="BS18" s="659"/>
      <c r="BT18" s="659"/>
      <c r="BU18" s="659"/>
      <c r="BV18" s="659"/>
      <c r="BW18" s="659"/>
      <c r="BX18" s="569">
        <f t="shared" si="8"/>
        <v>0</v>
      </c>
      <c r="BY18" s="569">
        <f t="shared" si="16"/>
        <v>575</v>
      </c>
      <c r="BZ18" s="659"/>
      <c r="CA18" s="659"/>
      <c r="CB18" s="659"/>
      <c r="CC18" s="659"/>
      <c r="CD18" s="659"/>
      <c r="CE18" s="659"/>
      <c r="CF18" s="659"/>
      <c r="CG18" s="659"/>
      <c r="CH18" s="659"/>
      <c r="CI18" s="659"/>
      <c r="CJ18" s="659"/>
      <c r="CK18" s="659"/>
      <c r="CL18" s="569">
        <f t="shared" si="9"/>
        <v>0</v>
      </c>
      <c r="CM18" s="659"/>
      <c r="CN18" s="659"/>
      <c r="CO18" s="659"/>
      <c r="CP18" s="659"/>
      <c r="CQ18" s="659"/>
      <c r="CR18" s="659"/>
      <c r="CS18" s="659"/>
      <c r="CT18" s="659"/>
      <c r="CU18" s="659"/>
      <c r="CV18" s="659"/>
      <c r="CW18" s="659"/>
      <c r="CX18" s="659"/>
      <c r="CY18" s="569">
        <f t="shared" si="10"/>
        <v>0</v>
      </c>
      <c r="CZ18" s="659"/>
      <c r="DA18" s="659"/>
      <c r="DB18" s="659"/>
      <c r="DC18" s="659"/>
      <c r="DD18" s="659"/>
      <c r="DE18" s="659"/>
      <c r="DF18" s="659"/>
      <c r="DG18" s="659"/>
      <c r="DH18" s="659"/>
      <c r="DI18" s="659"/>
      <c r="DJ18" s="659"/>
      <c r="DK18" s="659"/>
      <c r="DL18" s="569">
        <f t="shared" si="11"/>
        <v>0</v>
      </c>
      <c r="DM18" s="570"/>
    </row>
    <row r="19" spans="1:117" s="4" customFormat="1" ht="15" customHeight="1">
      <c r="A19" s="569"/>
      <c r="B19" s="569" t="s">
        <v>1889</v>
      </c>
      <c r="C19" s="570" t="s">
        <v>1344</v>
      </c>
      <c r="D19" s="570" t="s">
        <v>1345</v>
      </c>
      <c r="E19" s="680" t="s">
        <v>7</v>
      </c>
      <c r="F19" s="570" t="s">
        <v>1338</v>
      </c>
      <c r="G19" s="570" t="s">
        <v>1579</v>
      </c>
      <c r="H19" s="682">
        <f>AA19+AC19</f>
        <v>600</v>
      </c>
      <c r="I19" s="659">
        <v>0</v>
      </c>
      <c r="J19" s="659">
        <v>0</v>
      </c>
      <c r="K19" s="659">
        <v>0</v>
      </c>
      <c r="L19" s="659"/>
      <c r="M19" s="659"/>
      <c r="N19" s="659"/>
      <c r="O19" s="659"/>
      <c r="P19" s="659"/>
      <c r="Q19" s="569">
        <f t="shared" si="0"/>
        <v>600</v>
      </c>
      <c r="R19" s="659"/>
      <c r="S19" s="659"/>
      <c r="T19" s="659">
        <v>600</v>
      </c>
      <c r="U19" s="659"/>
      <c r="V19" s="659"/>
      <c r="W19" s="659"/>
      <c r="X19" s="659"/>
      <c r="Y19" s="659"/>
      <c r="Z19" s="569">
        <f t="shared" si="2"/>
        <v>600</v>
      </c>
      <c r="AA19" s="682">
        <f>175-100</f>
        <v>75</v>
      </c>
      <c r="AB19" s="659"/>
      <c r="AC19" s="682">
        <f>325+200</f>
        <v>525</v>
      </c>
      <c r="AD19" s="659"/>
      <c r="AE19" s="659"/>
      <c r="AF19" s="659"/>
      <c r="AG19" s="569">
        <f t="shared" si="3"/>
        <v>0</v>
      </c>
      <c r="AH19" s="659">
        <f t="shared" si="4"/>
        <v>75</v>
      </c>
      <c r="AI19" s="659"/>
      <c r="AJ19" s="659"/>
      <c r="AK19" s="659"/>
      <c r="AL19" s="569">
        <f t="shared" si="12"/>
        <v>0</v>
      </c>
      <c r="AM19" s="659"/>
      <c r="AN19" s="659"/>
      <c r="AO19" s="659"/>
      <c r="AP19" s="659"/>
      <c r="AQ19" s="659"/>
      <c r="AR19" s="569">
        <f t="shared" si="13"/>
        <v>0</v>
      </c>
      <c r="AS19" s="659"/>
      <c r="AT19" s="659"/>
      <c r="AU19" s="659"/>
      <c r="AV19" s="659"/>
      <c r="AW19" s="659"/>
      <c r="AX19" s="659"/>
      <c r="AY19" s="659"/>
      <c r="AZ19" s="659"/>
      <c r="BA19" s="659"/>
      <c r="BB19" s="659"/>
      <c r="BC19" s="569">
        <f t="shared" si="17"/>
        <v>0</v>
      </c>
      <c r="BD19" s="659"/>
      <c r="BE19" s="659"/>
      <c r="BF19" s="659"/>
      <c r="BG19" s="659"/>
      <c r="BH19" s="659"/>
      <c r="BI19" s="659"/>
      <c r="BJ19" s="659"/>
      <c r="BK19" s="569">
        <f t="shared" si="14"/>
        <v>0</v>
      </c>
      <c r="BL19" s="659"/>
      <c r="BM19" s="659"/>
      <c r="BN19" s="659"/>
      <c r="BO19" s="659"/>
      <c r="BP19" s="659"/>
      <c r="BQ19" s="569">
        <f t="shared" si="15"/>
        <v>0</v>
      </c>
      <c r="BR19" s="659"/>
      <c r="BS19" s="659"/>
      <c r="BT19" s="659"/>
      <c r="BU19" s="659"/>
      <c r="BV19" s="659"/>
      <c r="BW19" s="659"/>
      <c r="BX19" s="569">
        <f t="shared" si="8"/>
        <v>525</v>
      </c>
      <c r="BY19" s="569">
        <f t="shared" si="16"/>
        <v>75</v>
      </c>
      <c r="BZ19" s="659"/>
      <c r="CA19" s="659"/>
      <c r="CB19" s="659"/>
      <c r="CC19" s="659"/>
      <c r="CD19" s="659"/>
      <c r="CE19" s="659"/>
      <c r="CF19" s="659"/>
      <c r="CG19" s="659"/>
      <c r="CH19" s="659"/>
      <c r="CI19" s="659"/>
      <c r="CJ19" s="659"/>
      <c r="CK19" s="659"/>
      <c r="CL19" s="569">
        <f t="shared" si="9"/>
        <v>0</v>
      </c>
      <c r="CM19" s="659"/>
      <c r="CN19" s="659"/>
      <c r="CO19" s="659"/>
      <c r="CP19" s="659"/>
      <c r="CQ19" s="659"/>
      <c r="CR19" s="659"/>
      <c r="CS19" s="659"/>
      <c r="CT19" s="659"/>
      <c r="CU19" s="659"/>
      <c r="CV19" s="659"/>
      <c r="CW19" s="659"/>
      <c r="CX19" s="659"/>
      <c r="CY19" s="569">
        <f t="shared" si="10"/>
        <v>0</v>
      </c>
      <c r="CZ19" s="659"/>
      <c r="DA19" s="659"/>
      <c r="DB19" s="659"/>
      <c r="DC19" s="659"/>
      <c r="DD19" s="659"/>
      <c r="DE19" s="659"/>
      <c r="DF19" s="659"/>
      <c r="DG19" s="659"/>
      <c r="DH19" s="659"/>
      <c r="DI19" s="659"/>
      <c r="DJ19" s="659"/>
      <c r="DK19" s="659"/>
      <c r="DL19" s="569">
        <f t="shared" si="11"/>
        <v>0</v>
      </c>
      <c r="DM19" s="570"/>
    </row>
    <row r="20" spans="1:117" s="4" customFormat="1" ht="15" customHeight="1">
      <c r="A20" s="569"/>
      <c r="B20" s="569" t="s">
        <v>1889</v>
      </c>
      <c r="C20" s="570" t="s">
        <v>1344</v>
      </c>
      <c r="D20" s="570" t="s">
        <v>1345</v>
      </c>
      <c r="E20" s="680" t="s">
        <v>8</v>
      </c>
      <c r="F20" s="570" t="s">
        <v>1338</v>
      </c>
      <c r="G20" s="570" t="s">
        <v>1579</v>
      </c>
      <c r="H20" s="682">
        <f>AA20+AC20</f>
        <v>600</v>
      </c>
      <c r="I20" s="659">
        <v>0</v>
      </c>
      <c r="J20" s="659">
        <v>0</v>
      </c>
      <c r="K20" s="659">
        <v>0</v>
      </c>
      <c r="L20" s="659"/>
      <c r="M20" s="659"/>
      <c r="N20" s="659"/>
      <c r="O20" s="659"/>
      <c r="P20" s="659"/>
      <c r="Q20" s="569">
        <f t="shared" si="0"/>
        <v>600</v>
      </c>
      <c r="R20" s="659"/>
      <c r="S20" s="659"/>
      <c r="T20" s="659">
        <f t="shared" ref="T20:T29" si="18">Q20</f>
        <v>600</v>
      </c>
      <c r="U20" s="659"/>
      <c r="V20" s="659"/>
      <c r="W20" s="659"/>
      <c r="X20" s="659"/>
      <c r="Y20" s="659"/>
      <c r="Z20" s="569">
        <f t="shared" si="2"/>
        <v>600</v>
      </c>
      <c r="AA20" s="682">
        <f>150-100</f>
        <v>50</v>
      </c>
      <c r="AB20" s="659"/>
      <c r="AC20" s="682">
        <f>350+200</f>
        <v>550</v>
      </c>
      <c r="AD20" s="659"/>
      <c r="AE20" s="659"/>
      <c r="AF20" s="659"/>
      <c r="AG20" s="569">
        <f t="shared" si="3"/>
        <v>0</v>
      </c>
      <c r="AH20" s="659">
        <f t="shared" si="4"/>
        <v>50</v>
      </c>
      <c r="AI20" s="659"/>
      <c r="AJ20" s="659"/>
      <c r="AK20" s="659"/>
      <c r="AL20" s="569">
        <f t="shared" si="12"/>
        <v>0</v>
      </c>
      <c r="AM20" s="659"/>
      <c r="AN20" s="659"/>
      <c r="AO20" s="659"/>
      <c r="AP20" s="659"/>
      <c r="AQ20" s="659"/>
      <c r="AR20" s="569">
        <f t="shared" si="13"/>
        <v>0</v>
      </c>
      <c r="AS20" s="659"/>
      <c r="AT20" s="659"/>
      <c r="AU20" s="659"/>
      <c r="AV20" s="659"/>
      <c r="AW20" s="659"/>
      <c r="AX20" s="659"/>
      <c r="AY20" s="659"/>
      <c r="AZ20" s="659"/>
      <c r="BA20" s="659"/>
      <c r="BB20" s="659"/>
      <c r="BC20" s="569">
        <f t="shared" si="17"/>
        <v>0</v>
      </c>
      <c r="BD20" s="659"/>
      <c r="BE20" s="659"/>
      <c r="BF20" s="659"/>
      <c r="BG20" s="659"/>
      <c r="BH20" s="659"/>
      <c r="BI20" s="659"/>
      <c r="BJ20" s="659"/>
      <c r="BK20" s="569">
        <f t="shared" si="14"/>
        <v>0</v>
      </c>
      <c r="BL20" s="659"/>
      <c r="BM20" s="659"/>
      <c r="BN20" s="659"/>
      <c r="BO20" s="659"/>
      <c r="BP20" s="659"/>
      <c r="BQ20" s="569">
        <f t="shared" si="15"/>
        <v>0</v>
      </c>
      <c r="BR20" s="659"/>
      <c r="BS20" s="659"/>
      <c r="BT20" s="659"/>
      <c r="BU20" s="659"/>
      <c r="BV20" s="659"/>
      <c r="BW20" s="659"/>
      <c r="BX20" s="569">
        <f t="shared" si="8"/>
        <v>550</v>
      </c>
      <c r="BY20" s="569">
        <f t="shared" si="16"/>
        <v>50</v>
      </c>
      <c r="BZ20" s="659"/>
      <c r="CA20" s="659"/>
      <c r="CB20" s="659"/>
      <c r="CC20" s="659"/>
      <c r="CD20" s="659"/>
      <c r="CE20" s="659"/>
      <c r="CF20" s="659"/>
      <c r="CG20" s="659"/>
      <c r="CH20" s="659"/>
      <c r="CI20" s="659"/>
      <c r="CJ20" s="659"/>
      <c r="CK20" s="659"/>
      <c r="CL20" s="569">
        <f t="shared" si="9"/>
        <v>0</v>
      </c>
      <c r="CM20" s="659"/>
      <c r="CN20" s="659"/>
      <c r="CO20" s="659"/>
      <c r="CP20" s="659"/>
      <c r="CQ20" s="659"/>
      <c r="CR20" s="659"/>
      <c r="CS20" s="659"/>
      <c r="CT20" s="659"/>
      <c r="CU20" s="659"/>
      <c r="CV20" s="659"/>
      <c r="CW20" s="659"/>
      <c r="CX20" s="659"/>
      <c r="CY20" s="569">
        <f t="shared" si="10"/>
        <v>0</v>
      </c>
      <c r="CZ20" s="659"/>
      <c r="DA20" s="659"/>
      <c r="DB20" s="659"/>
      <c r="DC20" s="659"/>
      <c r="DD20" s="659"/>
      <c r="DE20" s="659"/>
      <c r="DF20" s="659"/>
      <c r="DG20" s="659"/>
      <c r="DH20" s="659"/>
      <c r="DI20" s="659"/>
      <c r="DJ20" s="659"/>
      <c r="DK20" s="659"/>
      <c r="DL20" s="569">
        <f t="shared" si="11"/>
        <v>0</v>
      </c>
      <c r="DM20" s="570"/>
    </row>
    <row r="21" spans="1:117" s="4" customFormat="1" ht="15" customHeight="1">
      <c r="A21" s="569"/>
      <c r="B21" s="569" t="s">
        <v>1889</v>
      </c>
      <c r="C21" s="570" t="s">
        <v>1344</v>
      </c>
      <c r="D21" s="570" t="s">
        <v>1345</v>
      </c>
      <c r="E21" s="680" t="s">
        <v>1374</v>
      </c>
      <c r="F21" s="570" t="s">
        <v>1338</v>
      </c>
      <c r="G21" s="570" t="s">
        <v>1579</v>
      </c>
      <c r="H21" s="682">
        <f>AA21+AC21</f>
        <v>600</v>
      </c>
      <c r="I21" s="659">
        <v>0</v>
      </c>
      <c r="J21" s="659">
        <v>0</v>
      </c>
      <c r="K21" s="659">
        <v>0</v>
      </c>
      <c r="L21" s="659"/>
      <c r="M21" s="659"/>
      <c r="N21" s="659"/>
      <c r="O21" s="659"/>
      <c r="P21" s="659"/>
      <c r="Q21" s="569">
        <f t="shared" si="0"/>
        <v>600</v>
      </c>
      <c r="R21" s="659"/>
      <c r="S21" s="659"/>
      <c r="T21" s="659">
        <f t="shared" si="18"/>
        <v>600</v>
      </c>
      <c r="U21" s="659"/>
      <c r="V21" s="659"/>
      <c r="W21" s="659"/>
      <c r="X21" s="659"/>
      <c r="Y21" s="659"/>
      <c r="Z21" s="569">
        <f t="shared" si="2"/>
        <v>600</v>
      </c>
      <c r="AA21" s="682">
        <v>25</v>
      </c>
      <c r="AB21" s="659"/>
      <c r="AC21" s="682">
        <f>375+200</f>
        <v>575</v>
      </c>
      <c r="AD21" s="659"/>
      <c r="AE21" s="659"/>
      <c r="AF21" s="659"/>
      <c r="AG21" s="569">
        <f t="shared" si="3"/>
        <v>0</v>
      </c>
      <c r="AH21" s="659">
        <f t="shared" si="4"/>
        <v>25</v>
      </c>
      <c r="AI21" s="659"/>
      <c r="AJ21" s="659"/>
      <c r="AK21" s="659"/>
      <c r="AL21" s="569">
        <f t="shared" si="12"/>
        <v>0</v>
      </c>
      <c r="AM21" s="659"/>
      <c r="AN21" s="659"/>
      <c r="AO21" s="659"/>
      <c r="AP21" s="659"/>
      <c r="AQ21" s="659"/>
      <c r="AR21" s="569">
        <f t="shared" si="13"/>
        <v>0</v>
      </c>
      <c r="AS21" s="659"/>
      <c r="AT21" s="659"/>
      <c r="AU21" s="659"/>
      <c r="AV21" s="659"/>
      <c r="AW21" s="659"/>
      <c r="AX21" s="659"/>
      <c r="AY21" s="659"/>
      <c r="AZ21" s="659"/>
      <c r="BA21" s="659"/>
      <c r="BB21" s="659"/>
      <c r="BC21" s="569">
        <f t="shared" si="17"/>
        <v>0</v>
      </c>
      <c r="BD21" s="659"/>
      <c r="BE21" s="659"/>
      <c r="BF21" s="659"/>
      <c r="BG21" s="659"/>
      <c r="BH21" s="659"/>
      <c r="BI21" s="659"/>
      <c r="BJ21" s="659"/>
      <c r="BK21" s="569">
        <f t="shared" si="14"/>
        <v>0</v>
      </c>
      <c r="BL21" s="659"/>
      <c r="BM21" s="659"/>
      <c r="BN21" s="659"/>
      <c r="BO21" s="659"/>
      <c r="BP21" s="659"/>
      <c r="BQ21" s="569">
        <f t="shared" si="15"/>
        <v>0</v>
      </c>
      <c r="BR21" s="659"/>
      <c r="BS21" s="659"/>
      <c r="BT21" s="659"/>
      <c r="BU21" s="659"/>
      <c r="BV21" s="659"/>
      <c r="BW21" s="659"/>
      <c r="BX21" s="569">
        <f t="shared" si="8"/>
        <v>575</v>
      </c>
      <c r="BY21" s="569">
        <f t="shared" si="16"/>
        <v>25</v>
      </c>
      <c r="BZ21" s="659"/>
      <c r="CA21" s="659"/>
      <c r="CB21" s="659"/>
      <c r="CC21" s="659"/>
      <c r="CD21" s="659"/>
      <c r="CE21" s="659"/>
      <c r="CF21" s="659"/>
      <c r="CG21" s="659"/>
      <c r="CH21" s="659"/>
      <c r="CI21" s="659"/>
      <c r="CJ21" s="659"/>
      <c r="CK21" s="659"/>
      <c r="CL21" s="569">
        <f t="shared" si="9"/>
        <v>0</v>
      </c>
      <c r="CM21" s="659"/>
      <c r="CN21" s="659"/>
      <c r="CO21" s="659"/>
      <c r="CP21" s="659"/>
      <c r="CQ21" s="659"/>
      <c r="CR21" s="659"/>
      <c r="CS21" s="659"/>
      <c r="CT21" s="659"/>
      <c r="CU21" s="659"/>
      <c r="CV21" s="659"/>
      <c r="CW21" s="659"/>
      <c r="CX21" s="659"/>
      <c r="CY21" s="569">
        <f t="shared" si="10"/>
        <v>0</v>
      </c>
      <c r="CZ21" s="659"/>
      <c r="DA21" s="659"/>
      <c r="DB21" s="659"/>
      <c r="DC21" s="659"/>
      <c r="DD21" s="659"/>
      <c r="DE21" s="659"/>
      <c r="DF21" s="659"/>
      <c r="DG21" s="659"/>
      <c r="DH21" s="659"/>
      <c r="DI21" s="659"/>
      <c r="DJ21" s="659"/>
      <c r="DK21" s="659"/>
      <c r="DL21" s="569">
        <f t="shared" si="11"/>
        <v>0</v>
      </c>
      <c r="DM21" s="570"/>
    </row>
    <row r="22" spans="1:117" s="4" customFormat="1" ht="15" customHeight="1">
      <c r="A22" s="569"/>
      <c r="B22" s="569" t="s">
        <v>1889</v>
      </c>
      <c r="C22" s="570" t="s">
        <v>1344</v>
      </c>
      <c r="D22" s="570" t="s">
        <v>1345</v>
      </c>
      <c r="E22" s="680" t="s">
        <v>1375</v>
      </c>
      <c r="F22" s="570" t="s">
        <v>1338</v>
      </c>
      <c r="G22" s="570" t="s">
        <v>1579</v>
      </c>
      <c r="H22" s="682">
        <f>AA22+AC22</f>
        <v>25</v>
      </c>
      <c r="I22" s="659">
        <v>0</v>
      </c>
      <c r="J22" s="659">
        <v>0</v>
      </c>
      <c r="K22" s="659">
        <v>0</v>
      </c>
      <c r="L22" s="659"/>
      <c r="M22" s="659"/>
      <c r="N22" s="659"/>
      <c r="O22" s="659"/>
      <c r="P22" s="659"/>
      <c r="Q22" s="569">
        <f t="shared" si="0"/>
        <v>25</v>
      </c>
      <c r="R22" s="659"/>
      <c r="S22" s="659"/>
      <c r="T22" s="659">
        <f t="shared" si="18"/>
        <v>25</v>
      </c>
      <c r="U22" s="659"/>
      <c r="V22" s="659"/>
      <c r="W22" s="659"/>
      <c r="X22" s="659"/>
      <c r="Y22" s="659"/>
      <c r="Z22" s="569">
        <f t="shared" si="2"/>
        <v>25</v>
      </c>
      <c r="AA22" s="682">
        <v>25</v>
      </c>
      <c r="AB22" s="659"/>
      <c r="AC22" s="659">
        <v>0</v>
      </c>
      <c r="AD22" s="659"/>
      <c r="AE22" s="659"/>
      <c r="AF22" s="659"/>
      <c r="AG22" s="569">
        <f t="shared" si="3"/>
        <v>0</v>
      </c>
      <c r="AH22" s="659">
        <f t="shared" si="4"/>
        <v>25</v>
      </c>
      <c r="AI22" s="659"/>
      <c r="AJ22" s="659"/>
      <c r="AK22" s="659"/>
      <c r="AL22" s="569">
        <f t="shared" si="12"/>
        <v>0</v>
      </c>
      <c r="AM22" s="659"/>
      <c r="AN22" s="659"/>
      <c r="AO22" s="659"/>
      <c r="AP22" s="659"/>
      <c r="AQ22" s="659"/>
      <c r="AR22" s="569">
        <f t="shared" si="13"/>
        <v>0</v>
      </c>
      <c r="AS22" s="659"/>
      <c r="AT22" s="659"/>
      <c r="AU22" s="659"/>
      <c r="AV22" s="659"/>
      <c r="AW22" s="659"/>
      <c r="AX22" s="659"/>
      <c r="AY22" s="659"/>
      <c r="AZ22" s="659"/>
      <c r="BA22" s="659"/>
      <c r="BB22" s="659"/>
      <c r="BC22" s="569">
        <f t="shared" si="17"/>
        <v>0</v>
      </c>
      <c r="BD22" s="659"/>
      <c r="BE22" s="659"/>
      <c r="BF22" s="659"/>
      <c r="BG22" s="659"/>
      <c r="BH22" s="659"/>
      <c r="BI22" s="659"/>
      <c r="BJ22" s="659"/>
      <c r="BK22" s="569">
        <f t="shared" si="14"/>
        <v>0</v>
      </c>
      <c r="BL22" s="659"/>
      <c r="BM22" s="659"/>
      <c r="BN22" s="659"/>
      <c r="BO22" s="659"/>
      <c r="BP22" s="659"/>
      <c r="BQ22" s="569">
        <f t="shared" si="15"/>
        <v>0</v>
      </c>
      <c r="BR22" s="659"/>
      <c r="BS22" s="659"/>
      <c r="BT22" s="659"/>
      <c r="BU22" s="659"/>
      <c r="BV22" s="659"/>
      <c r="BW22" s="659"/>
      <c r="BX22" s="569">
        <f t="shared" si="8"/>
        <v>0</v>
      </c>
      <c r="BY22" s="569">
        <f t="shared" si="16"/>
        <v>25</v>
      </c>
      <c r="BZ22" s="659"/>
      <c r="CA22" s="659"/>
      <c r="CB22" s="659"/>
      <c r="CC22" s="659"/>
      <c r="CD22" s="659"/>
      <c r="CE22" s="659"/>
      <c r="CF22" s="659"/>
      <c r="CG22" s="659"/>
      <c r="CH22" s="659"/>
      <c r="CI22" s="659"/>
      <c r="CJ22" s="659"/>
      <c r="CK22" s="659"/>
      <c r="CL22" s="569">
        <f t="shared" si="9"/>
        <v>0</v>
      </c>
      <c r="CM22" s="659"/>
      <c r="CN22" s="659"/>
      <c r="CO22" s="659"/>
      <c r="CP22" s="659"/>
      <c r="CQ22" s="659"/>
      <c r="CR22" s="659"/>
      <c r="CS22" s="659"/>
      <c r="CT22" s="659"/>
      <c r="CU22" s="659"/>
      <c r="CV22" s="659"/>
      <c r="CW22" s="659"/>
      <c r="CX22" s="659"/>
      <c r="CY22" s="569">
        <f t="shared" si="10"/>
        <v>0</v>
      </c>
      <c r="CZ22" s="659"/>
      <c r="DA22" s="659"/>
      <c r="DB22" s="659"/>
      <c r="DC22" s="659"/>
      <c r="DD22" s="659"/>
      <c r="DE22" s="659"/>
      <c r="DF22" s="659"/>
      <c r="DG22" s="659"/>
      <c r="DH22" s="659"/>
      <c r="DI22" s="659"/>
      <c r="DJ22" s="659"/>
      <c r="DK22" s="659"/>
      <c r="DL22" s="569">
        <f t="shared" si="11"/>
        <v>0</v>
      </c>
      <c r="DM22" s="570"/>
    </row>
    <row r="23" spans="1:117" s="4" customFormat="1" ht="15" customHeight="1">
      <c r="A23" s="569"/>
      <c r="B23" s="569" t="s">
        <v>1890</v>
      </c>
      <c r="C23" s="570" t="s">
        <v>1344</v>
      </c>
      <c r="D23" s="570" t="s">
        <v>1345</v>
      </c>
      <c r="E23" s="658" t="s">
        <v>1368</v>
      </c>
      <c r="F23" s="570" t="s">
        <v>1338</v>
      </c>
      <c r="G23" s="570"/>
      <c r="H23" s="659">
        <f>600+600</f>
        <v>1200</v>
      </c>
      <c r="I23" s="659">
        <v>300</v>
      </c>
      <c r="J23" s="659">
        <v>0</v>
      </c>
      <c r="K23" s="659">
        <v>0</v>
      </c>
      <c r="L23" s="659"/>
      <c r="M23" s="659"/>
      <c r="N23" s="659"/>
      <c r="O23" s="659"/>
      <c r="P23" s="659"/>
      <c r="Q23" s="569">
        <f t="shared" si="0"/>
        <v>1500</v>
      </c>
      <c r="R23" s="659"/>
      <c r="S23" s="659"/>
      <c r="T23" s="659">
        <f t="shared" si="18"/>
        <v>1500</v>
      </c>
      <c r="U23" s="659"/>
      <c r="V23" s="659"/>
      <c r="W23" s="659"/>
      <c r="X23" s="659"/>
      <c r="Y23" s="659"/>
      <c r="Z23" s="569">
        <f t="shared" si="2"/>
        <v>1500</v>
      </c>
      <c r="AA23" s="659">
        <f>200+200</f>
        <v>400</v>
      </c>
      <c r="AB23" s="659"/>
      <c r="AC23" s="659">
        <f>400+400</f>
        <v>800</v>
      </c>
      <c r="AD23" s="659"/>
      <c r="AE23" s="659"/>
      <c r="AF23" s="659">
        <f>I23+K23</f>
        <v>300</v>
      </c>
      <c r="AG23" s="569">
        <f t="shared" si="3"/>
        <v>0</v>
      </c>
      <c r="AH23" s="659">
        <f t="shared" si="4"/>
        <v>400</v>
      </c>
      <c r="AI23" s="659"/>
      <c r="AJ23" s="659"/>
      <c r="AK23" s="659"/>
      <c r="AL23" s="569">
        <f t="shared" si="12"/>
        <v>0</v>
      </c>
      <c r="AM23" s="659"/>
      <c r="AN23" s="659"/>
      <c r="AO23" s="659"/>
      <c r="AP23" s="659"/>
      <c r="AQ23" s="659"/>
      <c r="AR23" s="569">
        <f t="shared" si="13"/>
        <v>0</v>
      </c>
      <c r="AS23" s="659"/>
      <c r="AT23" s="659"/>
      <c r="AU23" s="659"/>
      <c r="AV23" s="659"/>
      <c r="AW23" s="659"/>
      <c r="AX23" s="659"/>
      <c r="AY23" s="659"/>
      <c r="AZ23" s="659"/>
      <c r="BA23" s="659"/>
      <c r="BB23" s="659"/>
      <c r="BC23" s="569">
        <f t="shared" si="17"/>
        <v>0</v>
      </c>
      <c r="BD23" s="659"/>
      <c r="BE23" s="659"/>
      <c r="BF23" s="659"/>
      <c r="BG23" s="659"/>
      <c r="BH23" s="659"/>
      <c r="BI23" s="659"/>
      <c r="BJ23" s="659">
        <v>300</v>
      </c>
      <c r="BK23" s="569">
        <f t="shared" si="14"/>
        <v>0</v>
      </c>
      <c r="BL23" s="659"/>
      <c r="BM23" s="659"/>
      <c r="BN23" s="659"/>
      <c r="BO23" s="659"/>
      <c r="BP23" s="659"/>
      <c r="BQ23" s="569">
        <f t="shared" si="15"/>
        <v>0</v>
      </c>
      <c r="BR23" s="659"/>
      <c r="BS23" s="659"/>
      <c r="BT23" s="659"/>
      <c r="BU23" s="659"/>
      <c r="BV23" s="659"/>
      <c r="BW23" s="659"/>
      <c r="BX23" s="569">
        <f t="shared" si="8"/>
        <v>800</v>
      </c>
      <c r="BY23" s="569">
        <f t="shared" si="16"/>
        <v>700</v>
      </c>
      <c r="BZ23" s="659"/>
      <c r="CA23" s="659"/>
      <c r="CB23" s="659"/>
      <c r="CC23" s="659"/>
      <c r="CD23" s="659"/>
      <c r="CE23" s="659"/>
      <c r="CF23" s="659"/>
      <c r="CG23" s="659"/>
      <c r="CH23" s="659"/>
      <c r="CI23" s="659"/>
      <c r="CJ23" s="659"/>
      <c r="CK23" s="659"/>
      <c r="CL23" s="569">
        <f t="shared" si="9"/>
        <v>0</v>
      </c>
      <c r="CM23" s="659"/>
      <c r="CN23" s="659"/>
      <c r="CO23" s="659"/>
      <c r="CP23" s="659"/>
      <c r="CQ23" s="659"/>
      <c r="CR23" s="659"/>
      <c r="CS23" s="659"/>
      <c r="CT23" s="659"/>
      <c r="CU23" s="659"/>
      <c r="CV23" s="659"/>
      <c r="CW23" s="659"/>
      <c r="CX23" s="659"/>
      <c r="CY23" s="569">
        <f t="shared" si="10"/>
        <v>0</v>
      </c>
      <c r="CZ23" s="659"/>
      <c r="DA23" s="659"/>
      <c r="DB23" s="659"/>
      <c r="DC23" s="659"/>
      <c r="DD23" s="659"/>
      <c r="DE23" s="659"/>
      <c r="DF23" s="659"/>
      <c r="DG23" s="659"/>
      <c r="DH23" s="659"/>
      <c r="DI23" s="659"/>
      <c r="DJ23" s="659"/>
      <c r="DK23" s="659"/>
      <c r="DL23" s="569">
        <f t="shared" si="11"/>
        <v>0</v>
      </c>
      <c r="DM23" s="570"/>
    </row>
    <row r="24" spans="1:117" s="4" customFormat="1" ht="15" customHeight="1">
      <c r="A24" s="569"/>
      <c r="B24" s="569"/>
      <c r="C24" s="570" t="s">
        <v>1344</v>
      </c>
      <c r="D24" s="570" t="s">
        <v>1345</v>
      </c>
      <c r="E24" s="679" t="s">
        <v>1107</v>
      </c>
      <c r="F24" s="570" t="s">
        <v>1338</v>
      </c>
      <c r="G24" s="570" t="s">
        <v>1579</v>
      </c>
      <c r="H24" s="682">
        <f>AA24+AC24</f>
        <v>511</v>
      </c>
      <c r="I24" s="659"/>
      <c r="J24" s="659"/>
      <c r="K24" s="659"/>
      <c r="L24" s="659"/>
      <c r="M24" s="659"/>
      <c r="N24" s="659"/>
      <c r="O24" s="659"/>
      <c r="P24" s="659"/>
      <c r="Q24" s="569">
        <f t="shared" si="0"/>
        <v>511</v>
      </c>
      <c r="R24" s="659"/>
      <c r="S24" s="659"/>
      <c r="T24" s="659">
        <f t="shared" si="18"/>
        <v>511</v>
      </c>
      <c r="U24" s="659"/>
      <c r="V24" s="659"/>
      <c r="W24" s="659"/>
      <c r="X24" s="659"/>
      <c r="Y24" s="659"/>
      <c r="Z24" s="569">
        <f t="shared" si="2"/>
        <v>511</v>
      </c>
      <c r="AA24" s="682">
        <f>675-164</f>
        <v>511</v>
      </c>
      <c r="AB24" s="659"/>
      <c r="AC24" s="682"/>
      <c r="AD24" s="659"/>
      <c r="AE24" s="659"/>
      <c r="AF24" s="659"/>
      <c r="AG24" s="569">
        <f t="shared" si="3"/>
        <v>0</v>
      </c>
      <c r="AH24" s="659">
        <f t="shared" si="4"/>
        <v>511</v>
      </c>
      <c r="AI24" s="659"/>
      <c r="AJ24" s="659"/>
      <c r="AK24" s="659"/>
      <c r="AL24" s="569">
        <f t="shared" si="12"/>
        <v>0</v>
      </c>
      <c r="AM24" s="659"/>
      <c r="AN24" s="659"/>
      <c r="AO24" s="659"/>
      <c r="AP24" s="659"/>
      <c r="AQ24" s="659"/>
      <c r="AR24" s="569">
        <f t="shared" ref="AR24:AR46" si="19">AD24-SUM(AM24:AQ24)</f>
        <v>0</v>
      </c>
      <c r="AS24" s="659"/>
      <c r="AT24" s="659"/>
      <c r="AU24" s="659"/>
      <c r="AV24" s="659"/>
      <c r="AW24" s="659"/>
      <c r="AX24" s="659"/>
      <c r="AY24" s="659"/>
      <c r="AZ24" s="659"/>
      <c r="BA24" s="659"/>
      <c r="BB24" s="659"/>
      <c r="BC24" s="569">
        <f t="shared" si="17"/>
        <v>0</v>
      </c>
      <c r="BD24" s="659"/>
      <c r="BE24" s="659"/>
      <c r="BF24" s="659"/>
      <c r="BG24" s="659"/>
      <c r="BH24" s="659"/>
      <c r="BI24" s="659"/>
      <c r="BJ24" s="659"/>
      <c r="BK24" s="569">
        <f t="shared" si="14"/>
        <v>0</v>
      </c>
      <c r="BL24" s="659"/>
      <c r="BM24" s="659"/>
      <c r="BN24" s="659"/>
      <c r="BO24" s="659"/>
      <c r="BP24" s="659"/>
      <c r="BQ24" s="569">
        <f t="shared" si="15"/>
        <v>0</v>
      </c>
      <c r="BR24" s="659"/>
      <c r="BS24" s="659"/>
      <c r="BT24" s="659"/>
      <c r="BU24" s="659"/>
      <c r="BV24" s="659"/>
      <c r="BW24" s="659"/>
      <c r="BX24" s="569">
        <f t="shared" si="8"/>
        <v>0</v>
      </c>
      <c r="BY24" s="569">
        <f t="shared" si="16"/>
        <v>511</v>
      </c>
      <c r="BZ24" s="659"/>
      <c r="CA24" s="659"/>
      <c r="CB24" s="659"/>
      <c r="CC24" s="659"/>
      <c r="CD24" s="659"/>
      <c r="CE24" s="659"/>
      <c r="CF24" s="659"/>
      <c r="CG24" s="659"/>
      <c r="CH24" s="659"/>
      <c r="CI24" s="659"/>
      <c r="CJ24" s="659"/>
      <c r="CK24" s="659"/>
      <c r="CL24" s="569">
        <f t="shared" si="9"/>
        <v>0</v>
      </c>
      <c r="CM24" s="659"/>
      <c r="CN24" s="659"/>
      <c r="CO24" s="659"/>
      <c r="CP24" s="659"/>
      <c r="CQ24" s="659"/>
      <c r="CR24" s="659"/>
      <c r="CS24" s="659"/>
      <c r="CT24" s="659"/>
      <c r="CU24" s="659"/>
      <c r="CV24" s="659"/>
      <c r="CW24" s="659"/>
      <c r="CX24" s="659"/>
      <c r="CY24" s="569">
        <f t="shared" si="10"/>
        <v>0</v>
      </c>
      <c r="CZ24" s="659"/>
      <c r="DA24" s="659"/>
      <c r="DB24" s="659"/>
      <c r="DC24" s="659"/>
      <c r="DD24" s="659"/>
      <c r="DE24" s="659"/>
      <c r="DF24" s="659"/>
      <c r="DG24" s="659"/>
      <c r="DH24" s="659"/>
      <c r="DI24" s="659"/>
      <c r="DJ24" s="659"/>
      <c r="DK24" s="659"/>
      <c r="DL24" s="569">
        <f t="shared" si="11"/>
        <v>0</v>
      </c>
      <c r="DM24" s="570"/>
    </row>
    <row r="25" spans="1:117" s="4" customFormat="1" ht="15" customHeight="1">
      <c r="A25" s="569"/>
      <c r="B25" s="569" t="s">
        <v>1889</v>
      </c>
      <c r="C25" s="570" t="s">
        <v>1344</v>
      </c>
      <c r="D25" s="570" t="s">
        <v>1345</v>
      </c>
      <c r="E25" s="658" t="s">
        <v>1108</v>
      </c>
      <c r="F25" s="570" t="s">
        <v>1338</v>
      </c>
      <c r="G25" s="570"/>
      <c r="H25" s="659">
        <v>80</v>
      </c>
      <c r="I25" s="659">
        <v>0</v>
      </c>
      <c r="J25" s="659">
        <v>0</v>
      </c>
      <c r="K25" s="659">
        <v>0</v>
      </c>
      <c r="L25" s="659"/>
      <c r="M25" s="659"/>
      <c r="N25" s="659"/>
      <c r="O25" s="659"/>
      <c r="P25" s="659"/>
      <c r="Q25" s="569">
        <f t="shared" si="0"/>
        <v>80</v>
      </c>
      <c r="R25" s="659"/>
      <c r="S25" s="659"/>
      <c r="T25" s="659">
        <f t="shared" si="18"/>
        <v>80</v>
      </c>
      <c r="U25" s="659"/>
      <c r="V25" s="659"/>
      <c r="W25" s="659"/>
      <c r="X25" s="659"/>
      <c r="Y25" s="659"/>
      <c r="Z25" s="569">
        <f t="shared" si="2"/>
        <v>80</v>
      </c>
      <c r="AA25" s="659">
        <v>80</v>
      </c>
      <c r="AB25" s="659"/>
      <c r="AC25" s="659"/>
      <c r="AD25" s="659"/>
      <c r="AE25" s="659"/>
      <c r="AF25" s="659">
        <f>I25+K25</f>
        <v>0</v>
      </c>
      <c r="AG25" s="569">
        <f t="shared" si="3"/>
        <v>0</v>
      </c>
      <c r="AH25" s="659">
        <f t="shared" si="4"/>
        <v>80</v>
      </c>
      <c r="AI25" s="659"/>
      <c r="AJ25" s="659"/>
      <c r="AK25" s="659"/>
      <c r="AL25" s="569">
        <f t="shared" si="12"/>
        <v>0</v>
      </c>
      <c r="AM25" s="659"/>
      <c r="AN25" s="659"/>
      <c r="AO25" s="659"/>
      <c r="AP25" s="659"/>
      <c r="AQ25" s="659"/>
      <c r="AR25" s="569">
        <f t="shared" si="19"/>
        <v>0</v>
      </c>
      <c r="AS25" s="659"/>
      <c r="AT25" s="659"/>
      <c r="AU25" s="659"/>
      <c r="AV25" s="659"/>
      <c r="AW25" s="659"/>
      <c r="AX25" s="659"/>
      <c r="AY25" s="659"/>
      <c r="AZ25" s="659"/>
      <c r="BA25" s="659"/>
      <c r="BB25" s="659"/>
      <c r="BC25" s="569">
        <f t="shared" si="17"/>
        <v>0</v>
      </c>
      <c r="BD25" s="659"/>
      <c r="BE25" s="659"/>
      <c r="BF25" s="659"/>
      <c r="BG25" s="659"/>
      <c r="BH25" s="659"/>
      <c r="BI25" s="659"/>
      <c r="BJ25" s="659"/>
      <c r="BK25" s="569">
        <f t="shared" ref="BK25:BK46" si="20">AF25-SUM(BD25:BJ25)</f>
        <v>0</v>
      </c>
      <c r="BL25" s="659"/>
      <c r="BM25" s="659"/>
      <c r="BN25" s="659"/>
      <c r="BO25" s="659"/>
      <c r="BP25" s="659"/>
      <c r="BQ25" s="569">
        <f t="shared" si="15"/>
        <v>0</v>
      </c>
      <c r="BR25" s="659"/>
      <c r="BS25" s="659"/>
      <c r="BT25" s="659"/>
      <c r="BU25" s="659"/>
      <c r="BV25" s="659"/>
      <c r="BW25" s="659"/>
      <c r="BX25" s="569">
        <f t="shared" si="8"/>
        <v>0</v>
      </c>
      <c r="BY25" s="569">
        <f t="shared" si="16"/>
        <v>80</v>
      </c>
      <c r="BZ25" s="659"/>
      <c r="CA25" s="659"/>
      <c r="CB25" s="659"/>
      <c r="CC25" s="659"/>
      <c r="CD25" s="659"/>
      <c r="CE25" s="659"/>
      <c r="CF25" s="659"/>
      <c r="CG25" s="659"/>
      <c r="CH25" s="659"/>
      <c r="CI25" s="659"/>
      <c r="CJ25" s="659"/>
      <c r="CK25" s="659"/>
      <c r="CL25" s="569">
        <f t="shared" si="9"/>
        <v>0</v>
      </c>
      <c r="CM25" s="659"/>
      <c r="CN25" s="659"/>
      <c r="CO25" s="659"/>
      <c r="CP25" s="659"/>
      <c r="CQ25" s="659"/>
      <c r="CR25" s="659"/>
      <c r="CS25" s="659"/>
      <c r="CT25" s="659"/>
      <c r="CU25" s="659"/>
      <c r="CV25" s="659"/>
      <c r="CW25" s="659"/>
      <c r="CX25" s="659"/>
      <c r="CY25" s="569">
        <f t="shared" si="10"/>
        <v>0</v>
      </c>
      <c r="CZ25" s="659"/>
      <c r="DA25" s="659"/>
      <c r="DB25" s="659"/>
      <c r="DC25" s="659"/>
      <c r="DD25" s="659"/>
      <c r="DE25" s="659"/>
      <c r="DF25" s="659"/>
      <c r="DG25" s="659"/>
      <c r="DH25" s="659"/>
      <c r="DI25" s="659"/>
      <c r="DJ25" s="659"/>
      <c r="DK25" s="659"/>
      <c r="DL25" s="569">
        <f t="shared" si="11"/>
        <v>0</v>
      </c>
      <c r="DM25" s="570"/>
    </row>
    <row r="26" spans="1:117" s="4" customFormat="1" ht="15" customHeight="1">
      <c r="A26" s="569"/>
      <c r="B26" s="569" t="s">
        <v>1889</v>
      </c>
      <c r="C26" s="570" t="s">
        <v>1344</v>
      </c>
      <c r="D26" s="570" t="s">
        <v>1345</v>
      </c>
      <c r="E26" s="658" t="s">
        <v>1109</v>
      </c>
      <c r="F26" s="570" t="s">
        <v>1338</v>
      </c>
      <c r="G26" s="570"/>
      <c r="H26" s="659">
        <v>400</v>
      </c>
      <c r="I26" s="659">
        <v>300</v>
      </c>
      <c r="J26" s="659">
        <v>0</v>
      </c>
      <c r="K26" s="659">
        <v>0</v>
      </c>
      <c r="L26" s="659"/>
      <c r="M26" s="659"/>
      <c r="N26" s="659"/>
      <c r="O26" s="659"/>
      <c r="P26" s="659"/>
      <c r="Q26" s="569">
        <f t="shared" si="0"/>
        <v>700</v>
      </c>
      <c r="R26" s="659"/>
      <c r="S26" s="659"/>
      <c r="T26" s="659">
        <f t="shared" si="18"/>
        <v>700</v>
      </c>
      <c r="U26" s="659"/>
      <c r="V26" s="659"/>
      <c r="W26" s="659"/>
      <c r="X26" s="659"/>
      <c r="Y26" s="659"/>
      <c r="Z26" s="569">
        <f t="shared" si="2"/>
        <v>700</v>
      </c>
      <c r="AA26" s="659">
        <v>300</v>
      </c>
      <c r="AB26" s="659"/>
      <c r="AC26" s="659">
        <v>100</v>
      </c>
      <c r="AD26" s="659"/>
      <c r="AE26" s="659"/>
      <c r="AF26" s="659">
        <f>I26+K26</f>
        <v>300</v>
      </c>
      <c r="AG26" s="569">
        <f t="shared" si="3"/>
        <v>0</v>
      </c>
      <c r="AH26" s="659">
        <f t="shared" si="4"/>
        <v>300</v>
      </c>
      <c r="AI26" s="659"/>
      <c r="AJ26" s="659"/>
      <c r="AK26" s="659"/>
      <c r="AL26" s="569">
        <f t="shared" si="12"/>
        <v>0</v>
      </c>
      <c r="AM26" s="659"/>
      <c r="AN26" s="659"/>
      <c r="AO26" s="659"/>
      <c r="AP26" s="659"/>
      <c r="AQ26" s="659"/>
      <c r="AR26" s="569">
        <f t="shared" si="19"/>
        <v>0</v>
      </c>
      <c r="AS26" s="659"/>
      <c r="AT26" s="659"/>
      <c r="AU26" s="659"/>
      <c r="AV26" s="659"/>
      <c r="AW26" s="659"/>
      <c r="AX26" s="659"/>
      <c r="AY26" s="659"/>
      <c r="AZ26" s="659"/>
      <c r="BA26" s="659"/>
      <c r="BB26" s="659"/>
      <c r="BC26" s="569">
        <f t="shared" ref="BC26:BC46" si="21">AB26-SUM(AS26:BB26)</f>
        <v>0</v>
      </c>
      <c r="BD26" s="659">
        <v>300</v>
      </c>
      <c r="BE26" s="659"/>
      <c r="BF26" s="659"/>
      <c r="BG26" s="659"/>
      <c r="BH26" s="659"/>
      <c r="BI26" s="659"/>
      <c r="BJ26" s="659"/>
      <c r="BK26" s="569">
        <f t="shared" si="20"/>
        <v>0</v>
      </c>
      <c r="BL26" s="659"/>
      <c r="BM26" s="659"/>
      <c r="BN26" s="659"/>
      <c r="BO26" s="659"/>
      <c r="BP26" s="659"/>
      <c r="BQ26" s="569">
        <f t="shared" si="15"/>
        <v>0</v>
      </c>
      <c r="BR26" s="659"/>
      <c r="BS26" s="659"/>
      <c r="BT26" s="659"/>
      <c r="BU26" s="659"/>
      <c r="BV26" s="659"/>
      <c r="BW26" s="659"/>
      <c r="BX26" s="569">
        <f t="shared" si="8"/>
        <v>100</v>
      </c>
      <c r="BY26" s="569">
        <f t="shared" si="16"/>
        <v>600</v>
      </c>
      <c r="BZ26" s="659"/>
      <c r="CA26" s="659"/>
      <c r="CB26" s="659"/>
      <c r="CC26" s="659"/>
      <c r="CD26" s="659"/>
      <c r="CE26" s="659"/>
      <c r="CF26" s="659"/>
      <c r="CG26" s="659"/>
      <c r="CH26" s="659"/>
      <c r="CI26" s="659"/>
      <c r="CJ26" s="659"/>
      <c r="CK26" s="659"/>
      <c r="CL26" s="569">
        <f t="shared" si="9"/>
        <v>0</v>
      </c>
      <c r="CM26" s="659"/>
      <c r="CN26" s="659"/>
      <c r="CO26" s="659"/>
      <c r="CP26" s="659"/>
      <c r="CQ26" s="659"/>
      <c r="CR26" s="659"/>
      <c r="CS26" s="659"/>
      <c r="CT26" s="659"/>
      <c r="CU26" s="659"/>
      <c r="CV26" s="659"/>
      <c r="CW26" s="659"/>
      <c r="CX26" s="659"/>
      <c r="CY26" s="569">
        <f t="shared" si="10"/>
        <v>0</v>
      </c>
      <c r="CZ26" s="659"/>
      <c r="DA26" s="659"/>
      <c r="DB26" s="659"/>
      <c r="DC26" s="659"/>
      <c r="DD26" s="659"/>
      <c r="DE26" s="659"/>
      <c r="DF26" s="659"/>
      <c r="DG26" s="659"/>
      <c r="DH26" s="659"/>
      <c r="DI26" s="659"/>
      <c r="DJ26" s="659"/>
      <c r="DK26" s="659"/>
      <c r="DL26" s="569">
        <f t="shared" si="11"/>
        <v>0</v>
      </c>
      <c r="DM26" s="570"/>
    </row>
    <row r="27" spans="1:117" s="4" customFormat="1" ht="15" customHeight="1">
      <c r="A27" s="569"/>
      <c r="B27" s="569" t="s">
        <v>1889</v>
      </c>
      <c r="C27" s="570" t="s">
        <v>1344</v>
      </c>
      <c r="D27" s="570" t="s">
        <v>1345</v>
      </c>
      <c r="E27" s="658" t="s">
        <v>1212</v>
      </c>
      <c r="F27" s="570" t="s">
        <v>1338</v>
      </c>
      <c r="G27" s="570"/>
      <c r="H27" s="659">
        <v>200</v>
      </c>
      <c r="I27" s="659">
        <v>0</v>
      </c>
      <c r="J27" s="659">
        <v>0</v>
      </c>
      <c r="K27" s="659">
        <v>0</v>
      </c>
      <c r="L27" s="659"/>
      <c r="M27" s="659"/>
      <c r="N27" s="659"/>
      <c r="O27" s="659"/>
      <c r="P27" s="659"/>
      <c r="Q27" s="569">
        <f t="shared" si="0"/>
        <v>200</v>
      </c>
      <c r="R27" s="659"/>
      <c r="S27" s="659"/>
      <c r="T27" s="659">
        <f t="shared" si="18"/>
        <v>200</v>
      </c>
      <c r="U27" s="659"/>
      <c r="V27" s="659"/>
      <c r="W27" s="659"/>
      <c r="X27" s="659"/>
      <c r="Y27" s="659"/>
      <c r="Z27" s="569">
        <f t="shared" si="2"/>
        <v>200</v>
      </c>
      <c r="AA27" s="659">
        <v>200</v>
      </c>
      <c r="AB27" s="659"/>
      <c r="AC27" s="659">
        <v>0</v>
      </c>
      <c r="AD27" s="659"/>
      <c r="AE27" s="659"/>
      <c r="AF27" s="659">
        <f>I27+K27</f>
        <v>0</v>
      </c>
      <c r="AG27" s="569">
        <f t="shared" si="3"/>
        <v>0</v>
      </c>
      <c r="AH27" s="659">
        <f t="shared" si="4"/>
        <v>200</v>
      </c>
      <c r="AI27" s="659"/>
      <c r="AJ27" s="659"/>
      <c r="AK27" s="659"/>
      <c r="AL27" s="569">
        <f t="shared" si="12"/>
        <v>0</v>
      </c>
      <c r="AM27" s="659"/>
      <c r="AN27" s="659"/>
      <c r="AO27" s="659"/>
      <c r="AP27" s="659"/>
      <c r="AQ27" s="659"/>
      <c r="AR27" s="569">
        <f t="shared" si="19"/>
        <v>0</v>
      </c>
      <c r="AS27" s="659"/>
      <c r="AT27" s="659"/>
      <c r="AU27" s="659"/>
      <c r="AV27" s="659"/>
      <c r="AW27" s="659"/>
      <c r="AX27" s="659"/>
      <c r="AY27" s="659"/>
      <c r="AZ27" s="659"/>
      <c r="BA27" s="659"/>
      <c r="BB27" s="659"/>
      <c r="BC27" s="569">
        <f t="shared" si="21"/>
        <v>0</v>
      </c>
      <c r="BD27" s="659"/>
      <c r="BE27" s="659"/>
      <c r="BF27" s="659"/>
      <c r="BG27" s="659"/>
      <c r="BH27" s="659"/>
      <c r="BI27" s="659"/>
      <c r="BJ27" s="659"/>
      <c r="BK27" s="569">
        <f t="shared" si="20"/>
        <v>0</v>
      </c>
      <c r="BL27" s="659"/>
      <c r="BM27" s="659"/>
      <c r="BN27" s="659"/>
      <c r="BO27" s="659"/>
      <c r="BP27" s="659"/>
      <c r="BQ27" s="569">
        <f t="shared" si="15"/>
        <v>0</v>
      </c>
      <c r="BR27" s="659"/>
      <c r="BS27" s="659"/>
      <c r="BT27" s="659"/>
      <c r="BU27" s="659"/>
      <c r="BV27" s="659"/>
      <c r="BW27" s="659"/>
      <c r="BX27" s="569">
        <f t="shared" si="8"/>
        <v>0</v>
      </c>
      <c r="BY27" s="569">
        <f t="shared" si="16"/>
        <v>200</v>
      </c>
      <c r="BZ27" s="659"/>
      <c r="CA27" s="659"/>
      <c r="CB27" s="659"/>
      <c r="CC27" s="659"/>
      <c r="CD27" s="659"/>
      <c r="CE27" s="659"/>
      <c r="CF27" s="659"/>
      <c r="CG27" s="659"/>
      <c r="CH27" s="659"/>
      <c r="CI27" s="659"/>
      <c r="CJ27" s="659"/>
      <c r="CK27" s="659"/>
      <c r="CL27" s="569">
        <f t="shared" si="9"/>
        <v>0</v>
      </c>
      <c r="CM27" s="659"/>
      <c r="CN27" s="659"/>
      <c r="CO27" s="659"/>
      <c r="CP27" s="659"/>
      <c r="CQ27" s="659"/>
      <c r="CR27" s="659"/>
      <c r="CS27" s="659"/>
      <c r="CT27" s="659"/>
      <c r="CU27" s="659"/>
      <c r="CV27" s="659"/>
      <c r="CW27" s="659"/>
      <c r="CX27" s="659"/>
      <c r="CY27" s="569">
        <f t="shared" si="10"/>
        <v>0</v>
      </c>
      <c r="CZ27" s="659"/>
      <c r="DA27" s="659"/>
      <c r="DB27" s="659"/>
      <c r="DC27" s="659"/>
      <c r="DD27" s="659"/>
      <c r="DE27" s="659"/>
      <c r="DF27" s="659"/>
      <c r="DG27" s="659"/>
      <c r="DH27" s="659"/>
      <c r="DI27" s="659"/>
      <c r="DJ27" s="659"/>
      <c r="DK27" s="659"/>
      <c r="DL27" s="569">
        <f t="shared" si="11"/>
        <v>0</v>
      </c>
      <c r="DM27" s="570"/>
    </row>
    <row r="28" spans="1:117" s="4" customFormat="1" ht="15" customHeight="1">
      <c r="A28" s="569"/>
      <c r="B28" s="569" t="s">
        <v>1889</v>
      </c>
      <c r="C28" s="570" t="s">
        <v>1344</v>
      </c>
      <c r="D28" s="570" t="s">
        <v>1345</v>
      </c>
      <c r="E28" s="658" t="s">
        <v>1110</v>
      </c>
      <c r="F28" s="570" t="s">
        <v>1338</v>
      </c>
      <c r="G28" s="570"/>
      <c r="H28" s="659">
        <v>300</v>
      </c>
      <c r="I28" s="659">
        <v>300</v>
      </c>
      <c r="J28" s="659">
        <v>0</v>
      </c>
      <c r="K28" s="659">
        <v>0</v>
      </c>
      <c r="L28" s="659"/>
      <c r="M28" s="659"/>
      <c r="N28" s="659"/>
      <c r="O28" s="659"/>
      <c r="P28" s="659"/>
      <c r="Q28" s="569">
        <f t="shared" si="0"/>
        <v>600</v>
      </c>
      <c r="R28" s="659"/>
      <c r="S28" s="659"/>
      <c r="T28" s="659">
        <f t="shared" si="18"/>
        <v>600</v>
      </c>
      <c r="U28" s="659"/>
      <c r="V28" s="659"/>
      <c r="W28" s="659"/>
      <c r="X28" s="659"/>
      <c r="Y28" s="659"/>
      <c r="Z28" s="569">
        <f t="shared" si="2"/>
        <v>600</v>
      </c>
      <c r="AA28" s="659">
        <v>100</v>
      </c>
      <c r="AB28" s="659"/>
      <c r="AC28" s="659">
        <v>200</v>
      </c>
      <c r="AD28" s="659"/>
      <c r="AE28" s="659"/>
      <c r="AF28" s="659">
        <f>I28+K28</f>
        <v>300</v>
      </c>
      <c r="AG28" s="569">
        <f t="shared" si="3"/>
        <v>0</v>
      </c>
      <c r="AH28" s="659">
        <f t="shared" si="4"/>
        <v>100</v>
      </c>
      <c r="AI28" s="659"/>
      <c r="AJ28" s="659"/>
      <c r="AK28" s="659"/>
      <c r="AL28" s="569">
        <f t="shared" si="12"/>
        <v>0</v>
      </c>
      <c r="AM28" s="659"/>
      <c r="AN28" s="659"/>
      <c r="AO28" s="659"/>
      <c r="AP28" s="659"/>
      <c r="AQ28" s="659"/>
      <c r="AR28" s="569">
        <f t="shared" si="19"/>
        <v>0</v>
      </c>
      <c r="AS28" s="659"/>
      <c r="AT28" s="659"/>
      <c r="AU28" s="659"/>
      <c r="AV28" s="659"/>
      <c r="AW28" s="659"/>
      <c r="AX28" s="659"/>
      <c r="AY28" s="659"/>
      <c r="AZ28" s="659"/>
      <c r="BA28" s="659"/>
      <c r="BB28" s="659"/>
      <c r="BC28" s="569">
        <f t="shared" si="21"/>
        <v>0</v>
      </c>
      <c r="BD28" s="659">
        <v>300</v>
      </c>
      <c r="BE28" s="659"/>
      <c r="BF28" s="659"/>
      <c r="BG28" s="659"/>
      <c r="BH28" s="659"/>
      <c r="BI28" s="659"/>
      <c r="BJ28" s="659"/>
      <c r="BK28" s="569">
        <f t="shared" si="20"/>
        <v>0</v>
      </c>
      <c r="BL28" s="659"/>
      <c r="BM28" s="659"/>
      <c r="BN28" s="659"/>
      <c r="BO28" s="659"/>
      <c r="BP28" s="659"/>
      <c r="BQ28" s="569">
        <f t="shared" si="15"/>
        <v>0</v>
      </c>
      <c r="BR28" s="659"/>
      <c r="BS28" s="659"/>
      <c r="BT28" s="659"/>
      <c r="BU28" s="659"/>
      <c r="BV28" s="659"/>
      <c r="BW28" s="659"/>
      <c r="BX28" s="569">
        <f t="shared" si="8"/>
        <v>200</v>
      </c>
      <c r="BY28" s="569">
        <f t="shared" si="16"/>
        <v>400</v>
      </c>
      <c r="BZ28" s="659"/>
      <c r="CA28" s="659"/>
      <c r="CB28" s="659"/>
      <c r="CC28" s="659"/>
      <c r="CD28" s="659"/>
      <c r="CE28" s="659"/>
      <c r="CF28" s="659"/>
      <c r="CG28" s="659"/>
      <c r="CH28" s="659"/>
      <c r="CI28" s="659"/>
      <c r="CJ28" s="659"/>
      <c r="CK28" s="659"/>
      <c r="CL28" s="569">
        <f t="shared" si="9"/>
        <v>0</v>
      </c>
      <c r="CM28" s="659"/>
      <c r="CN28" s="659"/>
      <c r="CO28" s="659"/>
      <c r="CP28" s="659"/>
      <c r="CQ28" s="659"/>
      <c r="CR28" s="659"/>
      <c r="CS28" s="659"/>
      <c r="CT28" s="659"/>
      <c r="CU28" s="659"/>
      <c r="CV28" s="659"/>
      <c r="CW28" s="659"/>
      <c r="CX28" s="659"/>
      <c r="CY28" s="569">
        <f t="shared" si="10"/>
        <v>0</v>
      </c>
      <c r="CZ28" s="659"/>
      <c r="DA28" s="659"/>
      <c r="DB28" s="659"/>
      <c r="DC28" s="659"/>
      <c r="DD28" s="659"/>
      <c r="DE28" s="659"/>
      <c r="DF28" s="659"/>
      <c r="DG28" s="659"/>
      <c r="DH28" s="659"/>
      <c r="DI28" s="659"/>
      <c r="DJ28" s="659"/>
      <c r="DK28" s="659"/>
      <c r="DL28" s="569">
        <f t="shared" si="11"/>
        <v>0</v>
      </c>
      <c r="DM28" s="570"/>
    </row>
    <row r="29" spans="1:117" s="4" customFormat="1" ht="15" customHeight="1">
      <c r="A29" s="569"/>
      <c r="B29" s="569" t="s">
        <v>1889</v>
      </c>
      <c r="C29" s="570" t="s">
        <v>1344</v>
      </c>
      <c r="D29" s="570" t="s">
        <v>1345</v>
      </c>
      <c r="E29" s="658" t="s">
        <v>1370</v>
      </c>
      <c r="F29" s="570" t="s">
        <v>1338</v>
      </c>
      <c r="G29" s="570"/>
      <c r="H29" s="683"/>
      <c r="I29" s="659"/>
      <c r="J29" s="659">
        <v>0</v>
      </c>
      <c r="K29" s="659">
        <v>0</v>
      </c>
      <c r="L29" s="659"/>
      <c r="M29" s="659"/>
      <c r="N29" s="659"/>
      <c r="O29" s="659"/>
      <c r="P29" s="659"/>
      <c r="Q29" s="569">
        <f t="shared" si="0"/>
        <v>0</v>
      </c>
      <c r="R29" s="659"/>
      <c r="S29" s="659"/>
      <c r="T29" s="659">
        <f t="shared" si="18"/>
        <v>0</v>
      </c>
      <c r="U29" s="659"/>
      <c r="V29" s="659"/>
      <c r="W29" s="659"/>
      <c r="X29" s="659"/>
      <c r="Y29" s="659"/>
      <c r="Z29" s="569">
        <f t="shared" si="2"/>
        <v>0</v>
      </c>
      <c r="AA29" s="683"/>
      <c r="AB29" s="659"/>
      <c r="AC29" s="659"/>
      <c r="AD29" s="659"/>
      <c r="AE29" s="659"/>
      <c r="AF29" s="659">
        <f>I29+K29</f>
        <v>0</v>
      </c>
      <c r="AG29" s="569">
        <f t="shared" si="3"/>
        <v>0</v>
      </c>
      <c r="AH29" s="659">
        <f t="shared" si="4"/>
        <v>0</v>
      </c>
      <c r="AI29" s="659"/>
      <c r="AJ29" s="659"/>
      <c r="AK29" s="659"/>
      <c r="AL29" s="569">
        <f t="shared" si="12"/>
        <v>0</v>
      </c>
      <c r="AM29" s="659"/>
      <c r="AN29" s="659"/>
      <c r="AO29" s="659"/>
      <c r="AP29" s="659"/>
      <c r="AQ29" s="659"/>
      <c r="AR29" s="569">
        <f t="shared" si="19"/>
        <v>0</v>
      </c>
      <c r="AS29" s="659"/>
      <c r="AT29" s="659"/>
      <c r="AU29" s="659"/>
      <c r="AV29" s="659"/>
      <c r="AW29" s="659"/>
      <c r="AX29" s="659"/>
      <c r="AY29" s="659"/>
      <c r="AZ29" s="659"/>
      <c r="BA29" s="659"/>
      <c r="BB29" s="659"/>
      <c r="BC29" s="569">
        <f t="shared" si="21"/>
        <v>0</v>
      </c>
      <c r="BD29" s="659"/>
      <c r="BE29" s="659"/>
      <c r="BF29" s="659"/>
      <c r="BG29" s="659"/>
      <c r="BH29" s="659"/>
      <c r="BI29" s="659"/>
      <c r="BJ29" s="659"/>
      <c r="BK29" s="569">
        <f t="shared" si="20"/>
        <v>0</v>
      </c>
      <c r="BL29" s="659"/>
      <c r="BM29" s="659"/>
      <c r="BN29" s="659"/>
      <c r="BO29" s="659"/>
      <c r="BP29" s="659"/>
      <c r="BQ29" s="569">
        <f t="shared" si="15"/>
        <v>0</v>
      </c>
      <c r="BR29" s="659"/>
      <c r="BS29" s="659"/>
      <c r="BT29" s="659"/>
      <c r="BU29" s="659"/>
      <c r="BV29" s="659"/>
      <c r="BW29" s="659"/>
      <c r="BX29" s="569">
        <f t="shared" si="8"/>
        <v>0</v>
      </c>
      <c r="BY29" s="569">
        <f t="shared" si="16"/>
        <v>0</v>
      </c>
      <c r="BZ29" s="659"/>
      <c r="CA29" s="659"/>
      <c r="CB29" s="659"/>
      <c r="CC29" s="659"/>
      <c r="CD29" s="659"/>
      <c r="CE29" s="659"/>
      <c r="CF29" s="659"/>
      <c r="CG29" s="659"/>
      <c r="CH29" s="659"/>
      <c r="CI29" s="659"/>
      <c r="CJ29" s="659"/>
      <c r="CK29" s="659"/>
      <c r="CL29" s="569">
        <f t="shared" si="9"/>
        <v>0</v>
      </c>
      <c r="CM29" s="659"/>
      <c r="CN29" s="659"/>
      <c r="CO29" s="659"/>
      <c r="CP29" s="659"/>
      <c r="CQ29" s="659"/>
      <c r="CR29" s="659"/>
      <c r="CS29" s="659"/>
      <c r="CT29" s="659"/>
      <c r="CU29" s="659"/>
      <c r="CV29" s="659"/>
      <c r="CW29" s="659"/>
      <c r="CX29" s="659"/>
      <c r="CY29" s="569">
        <f t="shared" si="10"/>
        <v>0</v>
      </c>
      <c r="CZ29" s="659"/>
      <c r="DA29" s="659"/>
      <c r="DB29" s="659"/>
      <c r="DC29" s="659"/>
      <c r="DD29" s="659"/>
      <c r="DE29" s="659"/>
      <c r="DF29" s="659"/>
      <c r="DG29" s="659"/>
      <c r="DH29" s="659"/>
      <c r="DI29" s="659"/>
      <c r="DJ29" s="659"/>
      <c r="DK29" s="659"/>
      <c r="DL29" s="569">
        <f t="shared" si="11"/>
        <v>0</v>
      </c>
      <c r="DM29" s="570"/>
    </row>
    <row r="30" spans="1:117" s="4" customFormat="1" ht="15" customHeight="1">
      <c r="A30" s="569"/>
      <c r="B30" s="569" t="s">
        <v>9</v>
      </c>
      <c r="C30" s="570" t="s">
        <v>1344</v>
      </c>
      <c r="D30" s="570" t="s">
        <v>1345</v>
      </c>
      <c r="E30" s="658" t="s">
        <v>1348</v>
      </c>
      <c r="F30" s="570" t="s">
        <v>1338</v>
      </c>
      <c r="G30" s="570"/>
      <c r="H30" s="659">
        <v>6142</v>
      </c>
      <c r="I30" s="683">
        <f>10575-750+600</f>
        <v>10425</v>
      </c>
      <c r="J30" s="659"/>
      <c r="K30" s="659">
        <v>1000</v>
      </c>
      <c r="L30" s="659"/>
      <c r="M30" s="659"/>
      <c r="N30" s="659"/>
      <c r="O30" s="659"/>
      <c r="P30" s="659"/>
      <c r="Q30" s="569">
        <f t="shared" si="0"/>
        <v>17567</v>
      </c>
      <c r="R30" s="659">
        <v>2000</v>
      </c>
      <c r="S30" s="659"/>
      <c r="T30" s="659">
        <f>Q30-R30</f>
        <v>15567</v>
      </c>
      <c r="U30" s="659"/>
      <c r="V30" s="659"/>
      <c r="W30" s="659"/>
      <c r="X30" s="659"/>
      <c r="Y30" s="659"/>
      <c r="Z30" s="569">
        <f t="shared" si="2"/>
        <v>17567</v>
      </c>
      <c r="AA30" s="659">
        <f>1442-325</f>
        <v>1117</v>
      </c>
      <c r="AB30" s="659"/>
      <c r="AC30" s="659">
        <v>3025</v>
      </c>
      <c r="AD30" s="659"/>
      <c r="AE30" s="659"/>
      <c r="AF30" s="659">
        <f t="shared" ref="AF30:AF37" si="22">K30+I30</f>
        <v>11425</v>
      </c>
      <c r="AG30" s="569">
        <f t="shared" si="3"/>
        <v>0</v>
      </c>
      <c r="AH30" s="659">
        <f t="shared" si="4"/>
        <v>1117</v>
      </c>
      <c r="AI30" s="659"/>
      <c r="AJ30" s="659"/>
      <c r="AK30" s="659"/>
      <c r="AL30" s="569">
        <f t="shared" si="12"/>
        <v>0</v>
      </c>
      <c r="AM30" s="659"/>
      <c r="AN30" s="659"/>
      <c r="AO30" s="659"/>
      <c r="AP30" s="659"/>
      <c r="AQ30" s="659"/>
      <c r="AR30" s="569">
        <f t="shared" si="19"/>
        <v>0</v>
      </c>
      <c r="AS30" s="659"/>
      <c r="AT30" s="659"/>
      <c r="AU30" s="659"/>
      <c r="AV30" s="659"/>
      <c r="AW30" s="659"/>
      <c r="AX30" s="659"/>
      <c r="AY30" s="659"/>
      <c r="AZ30" s="659"/>
      <c r="BA30" s="659"/>
      <c r="BB30" s="659"/>
      <c r="BC30" s="569">
        <f t="shared" si="21"/>
        <v>0</v>
      </c>
      <c r="BD30" s="659"/>
      <c r="BE30" s="659">
        <v>11425</v>
      </c>
      <c r="BF30" s="806"/>
      <c r="BG30" s="659"/>
      <c r="BH30" s="659"/>
      <c r="BI30" s="659"/>
      <c r="BJ30" s="659"/>
      <c r="BK30" s="569">
        <f t="shared" si="20"/>
        <v>0</v>
      </c>
      <c r="BL30" s="659"/>
      <c r="BM30" s="659"/>
      <c r="BN30" s="659"/>
      <c r="BO30" s="659"/>
      <c r="BP30" s="659"/>
      <c r="BQ30" s="569">
        <f t="shared" si="15"/>
        <v>0</v>
      </c>
      <c r="BR30" s="659"/>
      <c r="BS30" s="659"/>
      <c r="BT30" s="659"/>
      <c r="BU30" s="659"/>
      <c r="BV30" s="659"/>
      <c r="BW30" s="659"/>
      <c r="BX30" s="569">
        <f t="shared" si="8"/>
        <v>3025</v>
      </c>
      <c r="BY30" s="569">
        <f t="shared" si="16"/>
        <v>12542</v>
      </c>
      <c r="BZ30" s="659"/>
      <c r="CA30" s="659"/>
      <c r="CB30" s="659"/>
      <c r="CC30" s="659"/>
      <c r="CD30" s="659"/>
      <c r="CE30" s="659"/>
      <c r="CF30" s="659"/>
      <c r="CG30" s="659"/>
      <c r="CH30" s="659"/>
      <c r="CI30" s="659"/>
      <c r="CJ30" s="659"/>
      <c r="CK30" s="659"/>
      <c r="CL30" s="569">
        <f t="shared" si="9"/>
        <v>0</v>
      </c>
      <c r="CM30" s="659"/>
      <c r="CN30" s="659"/>
      <c r="CO30" s="659"/>
      <c r="CP30" s="659"/>
      <c r="CQ30" s="659"/>
      <c r="CR30" s="659"/>
      <c r="CS30" s="659"/>
      <c r="CT30" s="659"/>
      <c r="CU30" s="659"/>
      <c r="CV30" s="659"/>
      <c r="CW30" s="659"/>
      <c r="CX30" s="659"/>
      <c r="CY30" s="569">
        <f t="shared" si="10"/>
        <v>0</v>
      </c>
      <c r="CZ30" s="659"/>
      <c r="DA30" s="659"/>
      <c r="DB30" s="659"/>
      <c r="DC30" s="659"/>
      <c r="DD30" s="659"/>
      <c r="DE30" s="659"/>
      <c r="DF30" s="659"/>
      <c r="DG30" s="659"/>
      <c r="DH30" s="659"/>
      <c r="DI30" s="659"/>
      <c r="DJ30" s="659"/>
      <c r="DK30" s="659"/>
      <c r="DL30" s="569">
        <f t="shared" si="11"/>
        <v>0</v>
      </c>
      <c r="DM30" s="570"/>
    </row>
    <row r="31" spans="1:117" s="4" customFormat="1" ht="15" customHeight="1">
      <c r="A31" s="569"/>
      <c r="B31" s="569" t="s">
        <v>9</v>
      </c>
      <c r="C31" s="570" t="s">
        <v>1344</v>
      </c>
      <c r="D31" s="570" t="s">
        <v>1345</v>
      </c>
      <c r="E31" s="658" t="s">
        <v>1349</v>
      </c>
      <c r="F31" s="570" t="s">
        <v>1338</v>
      </c>
      <c r="G31" s="570"/>
      <c r="H31" s="659">
        <v>6086</v>
      </c>
      <c r="I31" s="683">
        <f>9898-750+600</f>
        <v>9748</v>
      </c>
      <c r="J31" s="659"/>
      <c r="K31" s="659">
        <f>5547-102</f>
        <v>5445</v>
      </c>
      <c r="L31" s="659"/>
      <c r="M31" s="659"/>
      <c r="N31" s="659"/>
      <c r="O31" s="659"/>
      <c r="P31" s="659"/>
      <c r="Q31" s="569">
        <f t="shared" si="0"/>
        <v>21279</v>
      </c>
      <c r="R31" s="659">
        <v>1300</v>
      </c>
      <c r="S31" s="659"/>
      <c r="T31" s="659">
        <f>Q31-R31</f>
        <v>19979</v>
      </c>
      <c r="U31" s="659"/>
      <c r="V31" s="659"/>
      <c r="W31" s="659"/>
      <c r="X31" s="659"/>
      <c r="Y31" s="659"/>
      <c r="Z31" s="569">
        <f t="shared" si="2"/>
        <v>21279</v>
      </c>
      <c r="AA31" s="659">
        <f>1495-300</f>
        <v>1195</v>
      </c>
      <c r="AB31" s="659"/>
      <c r="AC31" s="659">
        <v>3591</v>
      </c>
      <c r="AD31" s="659"/>
      <c r="AE31" s="659"/>
      <c r="AF31" s="659">
        <f t="shared" si="22"/>
        <v>15193</v>
      </c>
      <c r="AG31" s="569">
        <f t="shared" si="3"/>
        <v>0</v>
      </c>
      <c r="AH31" s="659">
        <f t="shared" si="4"/>
        <v>1195</v>
      </c>
      <c r="AI31" s="659"/>
      <c r="AJ31" s="659"/>
      <c r="AK31" s="659"/>
      <c r="AL31" s="569">
        <f t="shared" si="12"/>
        <v>0</v>
      </c>
      <c r="AM31" s="659"/>
      <c r="AN31" s="659"/>
      <c r="AO31" s="659"/>
      <c r="AP31" s="659"/>
      <c r="AQ31" s="659"/>
      <c r="AR31" s="569">
        <f t="shared" si="19"/>
        <v>0</v>
      </c>
      <c r="AS31" s="659"/>
      <c r="AT31" s="659"/>
      <c r="AU31" s="659"/>
      <c r="AV31" s="659"/>
      <c r="AW31" s="659"/>
      <c r="AX31" s="659"/>
      <c r="AY31" s="659"/>
      <c r="AZ31" s="659"/>
      <c r="BA31" s="659"/>
      <c r="BB31" s="659"/>
      <c r="BC31" s="569">
        <f t="shared" si="21"/>
        <v>0</v>
      </c>
      <c r="BD31" s="659"/>
      <c r="BE31" s="683"/>
      <c r="BF31" s="806">
        <v>15193</v>
      </c>
      <c r="BG31" s="659"/>
      <c r="BH31" s="659"/>
      <c r="BI31" s="659"/>
      <c r="BJ31" s="659"/>
      <c r="BK31" s="569">
        <f t="shared" si="20"/>
        <v>0</v>
      </c>
      <c r="BL31" s="659"/>
      <c r="BM31" s="659"/>
      <c r="BN31" s="659"/>
      <c r="BO31" s="659"/>
      <c r="BP31" s="659"/>
      <c r="BQ31" s="569">
        <f t="shared" si="15"/>
        <v>0</v>
      </c>
      <c r="BR31" s="659"/>
      <c r="BS31" s="659"/>
      <c r="BT31" s="659"/>
      <c r="BU31" s="659"/>
      <c r="BV31" s="659"/>
      <c r="BW31" s="659"/>
      <c r="BX31" s="569">
        <f t="shared" si="8"/>
        <v>3591</v>
      </c>
      <c r="BY31" s="569">
        <f t="shared" si="16"/>
        <v>16388</v>
      </c>
      <c r="BZ31" s="659"/>
      <c r="CA31" s="659"/>
      <c r="CB31" s="659"/>
      <c r="CC31" s="659"/>
      <c r="CD31" s="659"/>
      <c r="CE31" s="659"/>
      <c r="CF31" s="659"/>
      <c r="CG31" s="659"/>
      <c r="CH31" s="659"/>
      <c r="CI31" s="659"/>
      <c r="CJ31" s="659"/>
      <c r="CK31" s="659"/>
      <c r="CL31" s="569">
        <f t="shared" si="9"/>
        <v>0</v>
      </c>
      <c r="CM31" s="659"/>
      <c r="CN31" s="659"/>
      <c r="CO31" s="659"/>
      <c r="CP31" s="659"/>
      <c r="CQ31" s="659"/>
      <c r="CR31" s="659"/>
      <c r="CS31" s="659"/>
      <c r="CT31" s="659"/>
      <c r="CU31" s="659"/>
      <c r="CV31" s="659"/>
      <c r="CW31" s="659"/>
      <c r="CX31" s="659"/>
      <c r="CY31" s="569">
        <f t="shared" si="10"/>
        <v>0</v>
      </c>
      <c r="CZ31" s="659"/>
      <c r="DA31" s="659"/>
      <c r="DB31" s="659"/>
      <c r="DC31" s="659"/>
      <c r="DD31" s="659"/>
      <c r="DE31" s="659"/>
      <c r="DF31" s="659"/>
      <c r="DG31" s="659"/>
      <c r="DH31" s="659"/>
      <c r="DI31" s="659"/>
      <c r="DJ31" s="659"/>
      <c r="DK31" s="659"/>
      <c r="DL31" s="569">
        <f t="shared" si="11"/>
        <v>0</v>
      </c>
      <c r="DM31" s="570"/>
    </row>
    <row r="32" spans="1:117" s="4" customFormat="1" ht="15" customHeight="1">
      <c r="A32" s="569"/>
      <c r="B32" s="569" t="s">
        <v>9</v>
      </c>
      <c r="C32" s="570" t="s">
        <v>1344</v>
      </c>
      <c r="D32" s="570" t="s">
        <v>1345</v>
      </c>
      <c r="E32" s="658" t="s">
        <v>1350</v>
      </c>
      <c r="F32" s="570" t="s">
        <v>1338</v>
      </c>
      <c r="G32" s="570"/>
      <c r="H32" s="659">
        <v>355</v>
      </c>
      <c r="I32" s="659">
        <v>1390</v>
      </c>
      <c r="J32" s="659"/>
      <c r="K32" s="659">
        <v>500</v>
      </c>
      <c r="L32" s="659"/>
      <c r="M32" s="659"/>
      <c r="N32" s="659"/>
      <c r="O32" s="659"/>
      <c r="P32" s="659"/>
      <c r="Q32" s="569">
        <f t="shared" si="0"/>
        <v>2245</v>
      </c>
      <c r="R32" s="659"/>
      <c r="S32" s="659"/>
      <c r="T32" s="659">
        <f>Q32</f>
        <v>2245</v>
      </c>
      <c r="U32" s="659"/>
      <c r="V32" s="659"/>
      <c r="W32" s="659"/>
      <c r="X32" s="659"/>
      <c r="Y32" s="659"/>
      <c r="Z32" s="569">
        <f t="shared" si="2"/>
        <v>2245</v>
      </c>
      <c r="AA32" s="659">
        <f>130-30</f>
        <v>100</v>
      </c>
      <c r="AB32" s="659"/>
      <c r="AC32" s="659">
        <v>255</v>
      </c>
      <c r="AD32" s="659"/>
      <c r="AE32" s="659"/>
      <c r="AF32" s="659">
        <f t="shared" si="22"/>
        <v>1890</v>
      </c>
      <c r="AG32" s="569">
        <f t="shared" si="3"/>
        <v>0</v>
      </c>
      <c r="AH32" s="659">
        <f t="shared" si="4"/>
        <v>100</v>
      </c>
      <c r="AI32" s="659"/>
      <c r="AJ32" s="659"/>
      <c r="AK32" s="659"/>
      <c r="AL32" s="569">
        <f t="shared" si="12"/>
        <v>0</v>
      </c>
      <c r="AM32" s="659"/>
      <c r="AN32" s="659"/>
      <c r="AO32" s="659"/>
      <c r="AP32" s="659"/>
      <c r="AQ32" s="659"/>
      <c r="AR32" s="569">
        <f t="shared" si="19"/>
        <v>0</v>
      </c>
      <c r="AS32" s="659"/>
      <c r="AT32" s="659"/>
      <c r="AU32" s="659"/>
      <c r="AV32" s="659"/>
      <c r="AW32" s="659"/>
      <c r="AX32" s="659"/>
      <c r="AY32" s="659"/>
      <c r="AZ32" s="659"/>
      <c r="BA32" s="659"/>
      <c r="BB32" s="659"/>
      <c r="BC32" s="569">
        <f t="shared" si="21"/>
        <v>0</v>
      </c>
      <c r="BD32" s="659">
        <v>1890</v>
      </c>
      <c r="BE32" s="659"/>
      <c r="BF32" s="806"/>
      <c r="BG32" s="659"/>
      <c r="BH32" s="659"/>
      <c r="BI32" s="659"/>
      <c r="BJ32" s="659"/>
      <c r="BK32" s="569">
        <f t="shared" si="20"/>
        <v>0</v>
      </c>
      <c r="BL32" s="659"/>
      <c r="BM32" s="659"/>
      <c r="BN32" s="659"/>
      <c r="BO32" s="659"/>
      <c r="BP32" s="659"/>
      <c r="BQ32" s="569">
        <f t="shared" si="15"/>
        <v>0</v>
      </c>
      <c r="BR32" s="659"/>
      <c r="BS32" s="659"/>
      <c r="BT32" s="659"/>
      <c r="BU32" s="659"/>
      <c r="BV32" s="659"/>
      <c r="BW32" s="659"/>
      <c r="BX32" s="569">
        <f t="shared" si="8"/>
        <v>255</v>
      </c>
      <c r="BY32" s="569">
        <f t="shared" si="16"/>
        <v>1990</v>
      </c>
      <c r="BZ32" s="659"/>
      <c r="CA32" s="659"/>
      <c r="CB32" s="659"/>
      <c r="CC32" s="659"/>
      <c r="CD32" s="659"/>
      <c r="CE32" s="659"/>
      <c r="CF32" s="659"/>
      <c r="CG32" s="659"/>
      <c r="CH32" s="659"/>
      <c r="CI32" s="659"/>
      <c r="CJ32" s="659"/>
      <c r="CK32" s="659"/>
      <c r="CL32" s="569">
        <f t="shared" si="9"/>
        <v>0</v>
      </c>
      <c r="CM32" s="659"/>
      <c r="CN32" s="659"/>
      <c r="CO32" s="659"/>
      <c r="CP32" s="659"/>
      <c r="CQ32" s="659"/>
      <c r="CR32" s="659"/>
      <c r="CS32" s="659"/>
      <c r="CT32" s="659"/>
      <c r="CU32" s="659"/>
      <c r="CV32" s="659"/>
      <c r="CW32" s="659"/>
      <c r="CX32" s="659"/>
      <c r="CY32" s="569">
        <f t="shared" si="10"/>
        <v>0</v>
      </c>
      <c r="CZ32" s="659"/>
      <c r="DA32" s="659"/>
      <c r="DB32" s="659"/>
      <c r="DC32" s="659"/>
      <c r="DD32" s="659"/>
      <c r="DE32" s="659"/>
      <c r="DF32" s="659"/>
      <c r="DG32" s="659"/>
      <c r="DH32" s="659"/>
      <c r="DI32" s="659"/>
      <c r="DJ32" s="659"/>
      <c r="DK32" s="659"/>
      <c r="DL32" s="569">
        <f t="shared" si="11"/>
        <v>0</v>
      </c>
      <c r="DM32" s="570"/>
    </row>
    <row r="33" spans="1:117" s="4" customFormat="1" ht="15" customHeight="1">
      <c r="A33" s="569"/>
      <c r="B33" s="569" t="s">
        <v>9</v>
      </c>
      <c r="C33" s="570" t="s">
        <v>1344</v>
      </c>
      <c r="D33" s="570" t="s">
        <v>1345</v>
      </c>
      <c r="E33" s="658" t="s">
        <v>1351</v>
      </c>
      <c r="F33" s="570" t="s">
        <v>1338</v>
      </c>
      <c r="G33" s="570"/>
      <c r="H33" s="659">
        <v>106</v>
      </c>
      <c r="I33" s="659">
        <v>175</v>
      </c>
      <c r="J33" s="659"/>
      <c r="K33" s="659">
        <v>0</v>
      </c>
      <c r="L33" s="659"/>
      <c r="M33" s="659"/>
      <c r="N33" s="659"/>
      <c r="O33" s="659"/>
      <c r="P33" s="659"/>
      <c r="Q33" s="569">
        <f t="shared" si="0"/>
        <v>281</v>
      </c>
      <c r="R33" s="659"/>
      <c r="S33" s="659"/>
      <c r="T33" s="659">
        <f>Q33</f>
        <v>281</v>
      </c>
      <c r="U33" s="659"/>
      <c r="V33" s="659"/>
      <c r="W33" s="659"/>
      <c r="X33" s="659"/>
      <c r="Y33" s="659"/>
      <c r="Z33" s="569">
        <f t="shared" si="2"/>
        <v>281</v>
      </c>
      <c r="AA33" s="659">
        <f>65-14</f>
        <v>51</v>
      </c>
      <c r="AB33" s="659"/>
      <c r="AC33" s="659">
        <v>55</v>
      </c>
      <c r="AD33" s="659"/>
      <c r="AE33" s="659"/>
      <c r="AF33" s="659">
        <f t="shared" si="22"/>
        <v>175</v>
      </c>
      <c r="AG33" s="569">
        <f t="shared" si="3"/>
        <v>0</v>
      </c>
      <c r="AH33" s="659">
        <f t="shared" si="4"/>
        <v>51</v>
      </c>
      <c r="AI33" s="659"/>
      <c r="AJ33" s="659"/>
      <c r="AK33" s="659"/>
      <c r="AL33" s="569">
        <f t="shared" si="12"/>
        <v>0</v>
      </c>
      <c r="AM33" s="659"/>
      <c r="AN33" s="659"/>
      <c r="AO33" s="659"/>
      <c r="AP33" s="659"/>
      <c r="AQ33" s="659"/>
      <c r="AR33" s="569">
        <f t="shared" si="19"/>
        <v>0</v>
      </c>
      <c r="AS33" s="659"/>
      <c r="AT33" s="659"/>
      <c r="AU33" s="659"/>
      <c r="AV33" s="659"/>
      <c r="AW33" s="659"/>
      <c r="AX33" s="659"/>
      <c r="AY33" s="659"/>
      <c r="AZ33" s="659"/>
      <c r="BA33" s="659"/>
      <c r="BB33" s="659"/>
      <c r="BC33" s="569">
        <f t="shared" si="21"/>
        <v>0</v>
      </c>
      <c r="BD33" s="659">
        <v>175</v>
      </c>
      <c r="BE33" s="659"/>
      <c r="BF33" s="806">
        <f>K33</f>
        <v>0</v>
      </c>
      <c r="BG33" s="659"/>
      <c r="BH33" s="659"/>
      <c r="BI33" s="659"/>
      <c r="BJ33" s="659"/>
      <c r="BK33" s="569">
        <f t="shared" si="20"/>
        <v>0</v>
      </c>
      <c r="BL33" s="659"/>
      <c r="BM33" s="659"/>
      <c r="BN33" s="659"/>
      <c r="BO33" s="659"/>
      <c r="BP33" s="659"/>
      <c r="BQ33" s="569">
        <f t="shared" si="15"/>
        <v>0</v>
      </c>
      <c r="BR33" s="659"/>
      <c r="BS33" s="659"/>
      <c r="BT33" s="659"/>
      <c r="BU33" s="659"/>
      <c r="BV33" s="659"/>
      <c r="BW33" s="659"/>
      <c r="BX33" s="569">
        <f t="shared" si="8"/>
        <v>55</v>
      </c>
      <c r="BY33" s="569">
        <f t="shared" si="16"/>
        <v>226</v>
      </c>
      <c r="BZ33" s="659"/>
      <c r="CA33" s="659"/>
      <c r="CB33" s="659"/>
      <c r="CC33" s="659"/>
      <c r="CD33" s="659"/>
      <c r="CE33" s="659"/>
      <c r="CF33" s="659"/>
      <c r="CG33" s="659"/>
      <c r="CH33" s="659"/>
      <c r="CI33" s="659"/>
      <c r="CJ33" s="659"/>
      <c r="CK33" s="659"/>
      <c r="CL33" s="569">
        <f t="shared" si="9"/>
        <v>0</v>
      </c>
      <c r="CM33" s="659"/>
      <c r="CN33" s="659"/>
      <c r="CO33" s="659"/>
      <c r="CP33" s="659"/>
      <c r="CQ33" s="659"/>
      <c r="CR33" s="659"/>
      <c r="CS33" s="659"/>
      <c r="CT33" s="659"/>
      <c r="CU33" s="659"/>
      <c r="CV33" s="659"/>
      <c r="CW33" s="659"/>
      <c r="CX33" s="659"/>
      <c r="CY33" s="569">
        <f t="shared" si="10"/>
        <v>0</v>
      </c>
      <c r="CZ33" s="659"/>
      <c r="DA33" s="659"/>
      <c r="DB33" s="659"/>
      <c r="DC33" s="659"/>
      <c r="DD33" s="659"/>
      <c r="DE33" s="659"/>
      <c r="DF33" s="659"/>
      <c r="DG33" s="659"/>
      <c r="DH33" s="659"/>
      <c r="DI33" s="659"/>
      <c r="DJ33" s="659"/>
      <c r="DK33" s="659"/>
      <c r="DL33" s="569">
        <f t="shared" si="11"/>
        <v>0</v>
      </c>
      <c r="DM33" s="570"/>
    </row>
    <row r="34" spans="1:117" s="4" customFormat="1" ht="15" customHeight="1">
      <c r="A34" s="569"/>
      <c r="B34" s="569" t="s">
        <v>10</v>
      </c>
      <c r="C34" s="570" t="s">
        <v>1344</v>
      </c>
      <c r="D34" s="570" t="s">
        <v>1345</v>
      </c>
      <c r="E34" s="658" t="s">
        <v>1371</v>
      </c>
      <c r="F34" s="570" t="s">
        <v>1338</v>
      </c>
      <c r="G34" s="570"/>
      <c r="H34" s="659">
        <v>100</v>
      </c>
      <c r="I34" s="659">
        <v>140</v>
      </c>
      <c r="J34" s="659"/>
      <c r="K34" s="659">
        <v>0</v>
      </c>
      <c r="L34" s="659"/>
      <c r="M34" s="659"/>
      <c r="N34" s="659"/>
      <c r="O34" s="659"/>
      <c r="P34" s="659"/>
      <c r="Q34" s="569">
        <f t="shared" si="0"/>
        <v>240</v>
      </c>
      <c r="R34" s="659"/>
      <c r="S34" s="659"/>
      <c r="T34" s="659">
        <f>Q34</f>
        <v>240</v>
      </c>
      <c r="U34" s="659"/>
      <c r="V34" s="659"/>
      <c r="W34" s="659"/>
      <c r="X34" s="659"/>
      <c r="Y34" s="659"/>
      <c r="Z34" s="569">
        <f t="shared" si="2"/>
        <v>240</v>
      </c>
      <c r="AA34" s="659">
        <v>75</v>
      </c>
      <c r="AB34" s="659"/>
      <c r="AC34" s="659">
        <v>25</v>
      </c>
      <c r="AD34" s="659"/>
      <c r="AE34" s="659"/>
      <c r="AF34" s="659">
        <f t="shared" si="22"/>
        <v>140</v>
      </c>
      <c r="AG34" s="569">
        <f t="shared" si="3"/>
        <v>0</v>
      </c>
      <c r="AH34" s="659">
        <f t="shared" si="4"/>
        <v>75</v>
      </c>
      <c r="AI34" s="659"/>
      <c r="AJ34" s="659"/>
      <c r="AK34" s="659"/>
      <c r="AL34" s="569">
        <f t="shared" si="12"/>
        <v>0</v>
      </c>
      <c r="AM34" s="659"/>
      <c r="AN34" s="659"/>
      <c r="AO34" s="659"/>
      <c r="AP34" s="659"/>
      <c r="AQ34" s="659"/>
      <c r="AR34" s="569">
        <f t="shared" si="19"/>
        <v>0</v>
      </c>
      <c r="AS34" s="659"/>
      <c r="AT34" s="659"/>
      <c r="AU34" s="659"/>
      <c r="AV34" s="659"/>
      <c r="AW34" s="659"/>
      <c r="AX34" s="659"/>
      <c r="AY34" s="659"/>
      <c r="AZ34" s="659"/>
      <c r="BA34" s="659"/>
      <c r="BB34" s="659"/>
      <c r="BC34" s="569">
        <f t="shared" si="21"/>
        <v>0</v>
      </c>
      <c r="BD34" s="659">
        <v>140</v>
      </c>
      <c r="BE34" s="659"/>
      <c r="BF34" s="806">
        <f>K34</f>
        <v>0</v>
      </c>
      <c r="BG34" s="659"/>
      <c r="BH34" s="659"/>
      <c r="BI34" s="659"/>
      <c r="BJ34" s="659"/>
      <c r="BK34" s="569">
        <f t="shared" si="20"/>
        <v>0</v>
      </c>
      <c r="BL34" s="659"/>
      <c r="BM34" s="659"/>
      <c r="BN34" s="659"/>
      <c r="BO34" s="659"/>
      <c r="BP34" s="659"/>
      <c r="BQ34" s="569">
        <f t="shared" si="15"/>
        <v>0</v>
      </c>
      <c r="BR34" s="659"/>
      <c r="BS34" s="659"/>
      <c r="BT34" s="659"/>
      <c r="BU34" s="659"/>
      <c r="BV34" s="659"/>
      <c r="BW34" s="659"/>
      <c r="BX34" s="569">
        <f t="shared" si="8"/>
        <v>25</v>
      </c>
      <c r="BY34" s="569">
        <f t="shared" si="16"/>
        <v>215</v>
      </c>
      <c r="BZ34" s="659"/>
      <c r="CA34" s="659"/>
      <c r="CB34" s="659"/>
      <c r="CC34" s="659"/>
      <c r="CD34" s="659"/>
      <c r="CE34" s="659"/>
      <c r="CF34" s="659"/>
      <c r="CG34" s="659"/>
      <c r="CH34" s="659"/>
      <c r="CI34" s="659"/>
      <c r="CJ34" s="659"/>
      <c r="CK34" s="659"/>
      <c r="CL34" s="569">
        <f t="shared" si="9"/>
        <v>0</v>
      </c>
      <c r="CM34" s="659"/>
      <c r="CN34" s="659"/>
      <c r="CO34" s="659"/>
      <c r="CP34" s="659"/>
      <c r="CQ34" s="659"/>
      <c r="CR34" s="659"/>
      <c r="CS34" s="659"/>
      <c r="CT34" s="659"/>
      <c r="CU34" s="659"/>
      <c r="CV34" s="659"/>
      <c r="CW34" s="659"/>
      <c r="CX34" s="659"/>
      <c r="CY34" s="569">
        <f t="shared" si="10"/>
        <v>0</v>
      </c>
      <c r="CZ34" s="659"/>
      <c r="DA34" s="659"/>
      <c r="DB34" s="659"/>
      <c r="DC34" s="659"/>
      <c r="DD34" s="659"/>
      <c r="DE34" s="659"/>
      <c r="DF34" s="659"/>
      <c r="DG34" s="659"/>
      <c r="DH34" s="659"/>
      <c r="DI34" s="659"/>
      <c r="DJ34" s="659"/>
      <c r="DK34" s="659"/>
      <c r="DL34" s="569">
        <f t="shared" si="11"/>
        <v>0</v>
      </c>
      <c r="DM34" s="570"/>
    </row>
    <row r="35" spans="1:117" s="4" customFormat="1" ht="15" customHeight="1">
      <c r="A35" s="569"/>
      <c r="B35" s="569" t="s">
        <v>9</v>
      </c>
      <c r="C35" s="570" t="s">
        <v>1344</v>
      </c>
      <c r="D35" s="570" t="s">
        <v>1345</v>
      </c>
      <c r="E35" s="658" t="s">
        <v>1353</v>
      </c>
      <c r="F35" s="570" t="s">
        <v>1338</v>
      </c>
      <c r="G35" s="570"/>
      <c r="H35" s="659">
        <v>423</v>
      </c>
      <c r="I35" s="659">
        <v>372</v>
      </c>
      <c r="J35" s="659"/>
      <c r="K35" s="659">
        <v>0</v>
      </c>
      <c r="L35" s="659"/>
      <c r="M35" s="659"/>
      <c r="N35" s="659"/>
      <c r="O35" s="659"/>
      <c r="P35" s="659"/>
      <c r="Q35" s="569">
        <f t="shared" si="0"/>
        <v>795</v>
      </c>
      <c r="R35" s="659"/>
      <c r="S35" s="659"/>
      <c r="T35" s="659">
        <f>Q35</f>
        <v>795</v>
      </c>
      <c r="U35" s="659"/>
      <c r="V35" s="659"/>
      <c r="W35" s="659"/>
      <c r="X35" s="659"/>
      <c r="Y35" s="659"/>
      <c r="Z35" s="569">
        <f t="shared" si="2"/>
        <v>795</v>
      </c>
      <c r="AA35" s="659">
        <f>65-14</f>
        <v>51</v>
      </c>
      <c r="AB35" s="659"/>
      <c r="AC35" s="659">
        <v>372</v>
      </c>
      <c r="AD35" s="659"/>
      <c r="AE35" s="659"/>
      <c r="AF35" s="659">
        <f t="shared" si="22"/>
        <v>372</v>
      </c>
      <c r="AG35" s="569">
        <f t="shared" si="3"/>
        <v>0</v>
      </c>
      <c r="AH35" s="659">
        <f t="shared" si="4"/>
        <v>51</v>
      </c>
      <c r="AI35" s="659"/>
      <c r="AJ35" s="659"/>
      <c r="AK35" s="659"/>
      <c r="AL35" s="569">
        <f t="shared" si="12"/>
        <v>0</v>
      </c>
      <c r="AM35" s="659"/>
      <c r="AN35" s="659"/>
      <c r="AO35" s="659"/>
      <c r="AP35" s="659"/>
      <c r="AQ35" s="659"/>
      <c r="AR35" s="569">
        <f t="shared" si="19"/>
        <v>0</v>
      </c>
      <c r="AS35" s="659"/>
      <c r="AT35" s="659"/>
      <c r="AU35" s="659"/>
      <c r="AV35" s="659"/>
      <c r="AW35" s="659"/>
      <c r="AX35" s="659"/>
      <c r="AY35" s="659"/>
      <c r="AZ35" s="659"/>
      <c r="BA35" s="659"/>
      <c r="BB35" s="659"/>
      <c r="BC35" s="569">
        <f t="shared" si="21"/>
        <v>0</v>
      </c>
      <c r="BD35" s="659">
        <v>372</v>
      </c>
      <c r="BE35" s="659"/>
      <c r="BF35" s="806">
        <f>K35</f>
        <v>0</v>
      </c>
      <c r="BG35" s="659"/>
      <c r="BH35" s="659"/>
      <c r="BI35" s="659"/>
      <c r="BJ35" s="659"/>
      <c r="BK35" s="569">
        <f t="shared" si="20"/>
        <v>0</v>
      </c>
      <c r="BL35" s="659"/>
      <c r="BM35" s="659"/>
      <c r="BN35" s="659"/>
      <c r="BO35" s="659"/>
      <c r="BP35" s="659"/>
      <c r="BQ35" s="569">
        <f t="shared" si="15"/>
        <v>0</v>
      </c>
      <c r="BR35" s="659"/>
      <c r="BS35" s="659"/>
      <c r="BT35" s="659">
        <f>(H35-R35-AA35)/3</f>
        <v>124</v>
      </c>
      <c r="BU35" s="659">
        <f>(H35-R35-AA35)/3</f>
        <v>124</v>
      </c>
      <c r="BV35" s="659">
        <f>(H35-R35-AA35)/3</f>
        <v>124</v>
      </c>
      <c r="BW35" s="659"/>
      <c r="BX35" s="569">
        <f t="shared" si="8"/>
        <v>0</v>
      </c>
      <c r="BY35" s="569">
        <f t="shared" si="16"/>
        <v>795</v>
      </c>
      <c r="BZ35" s="659"/>
      <c r="CA35" s="659"/>
      <c r="CB35" s="659"/>
      <c r="CC35" s="659"/>
      <c r="CD35" s="659"/>
      <c r="CE35" s="659"/>
      <c r="CF35" s="659"/>
      <c r="CG35" s="659"/>
      <c r="CH35" s="659"/>
      <c r="CI35" s="659"/>
      <c r="CJ35" s="659"/>
      <c r="CK35" s="659"/>
      <c r="CL35" s="569">
        <f t="shared" si="9"/>
        <v>0</v>
      </c>
      <c r="CM35" s="659"/>
      <c r="CN35" s="659"/>
      <c r="CO35" s="659"/>
      <c r="CP35" s="659"/>
      <c r="CQ35" s="659"/>
      <c r="CR35" s="659"/>
      <c r="CS35" s="659"/>
      <c r="CT35" s="659"/>
      <c r="CU35" s="659"/>
      <c r="CV35" s="659"/>
      <c r="CW35" s="659"/>
      <c r="CX35" s="659"/>
      <c r="CY35" s="569">
        <f t="shared" si="10"/>
        <v>0</v>
      </c>
      <c r="CZ35" s="659"/>
      <c r="DA35" s="659"/>
      <c r="DB35" s="659"/>
      <c r="DC35" s="659"/>
      <c r="DD35" s="659"/>
      <c r="DE35" s="659"/>
      <c r="DF35" s="659"/>
      <c r="DG35" s="659"/>
      <c r="DH35" s="659"/>
      <c r="DI35" s="659"/>
      <c r="DJ35" s="659"/>
      <c r="DK35" s="659"/>
      <c r="DL35" s="569">
        <f t="shared" si="11"/>
        <v>0</v>
      </c>
      <c r="DM35" s="570"/>
    </row>
    <row r="36" spans="1:117" s="4" customFormat="1" ht="15" customHeight="1">
      <c r="A36" s="569"/>
      <c r="B36" s="569" t="s">
        <v>9</v>
      </c>
      <c r="C36" s="570" t="s">
        <v>1344</v>
      </c>
      <c r="D36" s="570" t="s">
        <v>1345</v>
      </c>
      <c r="E36" s="658" t="s">
        <v>1354</v>
      </c>
      <c r="F36" s="570" t="s">
        <v>1338</v>
      </c>
      <c r="G36" s="570"/>
      <c r="H36" s="659">
        <v>826</v>
      </c>
      <c r="I36" s="683">
        <f>3250-427+336</f>
        <v>3159</v>
      </c>
      <c r="J36" s="659"/>
      <c r="K36" s="659">
        <v>1180</v>
      </c>
      <c r="L36" s="659"/>
      <c r="M36" s="659"/>
      <c r="N36" s="659"/>
      <c r="O36" s="659"/>
      <c r="P36" s="659"/>
      <c r="Q36" s="569">
        <f t="shared" si="0"/>
        <v>5165</v>
      </c>
      <c r="R36" s="659"/>
      <c r="S36" s="659"/>
      <c r="T36" s="659">
        <f>Q36</f>
        <v>5165</v>
      </c>
      <c r="U36" s="659"/>
      <c r="V36" s="659"/>
      <c r="W36" s="659"/>
      <c r="X36" s="659"/>
      <c r="Y36" s="659"/>
      <c r="Z36" s="569">
        <f t="shared" si="2"/>
        <v>5165</v>
      </c>
      <c r="AA36" s="659">
        <f>520-104</f>
        <v>416</v>
      </c>
      <c r="AB36" s="659"/>
      <c r="AC36" s="659">
        <v>410</v>
      </c>
      <c r="AD36" s="659"/>
      <c r="AE36" s="659"/>
      <c r="AF36" s="659">
        <f t="shared" si="22"/>
        <v>4339</v>
      </c>
      <c r="AG36" s="569">
        <f t="shared" si="3"/>
        <v>0</v>
      </c>
      <c r="AH36" s="659">
        <f t="shared" si="4"/>
        <v>416</v>
      </c>
      <c r="AI36" s="659"/>
      <c r="AJ36" s="659"/>
      <c r="AK36" s="659"/>
      <c r="AL36" s="569">
        <f t="shared" si="12"/>
        <v>0</v>
      </c>
      <c r="AM36" s="659"/>
      <c r="AN36" s="659"/>
      <c r="AO36" s="659"/>
      <c r="AP36" s="659"/>
      <c r="AQ36" s="659"/>
      <c r="AR36" s="569">
        <f t="shared" si="19"/>
        <v>0</v>
      </c>
      <c r="AS36" s="659"/>
      <c r="AT36" s="659"/>
      <c r="AU36" s="659"/>
      <c r="AV36" s="659"/>
      <c r="AW36" s="659"/>
      <c r="AX36" s="659"/>
      <c r="AY36" s="659"/>
      <c r="AZ36" s="659"/>
      <c r="BA36" s="659"/>
      <c r="BB36" s="659"/>
      <c r="BC36" s="569">
        <f t="shared" si="21"/>
        <v>0</v>
      </c>
      <c r="BD36" s="659"/>
      <c r="BE36" s="659"/>
      <c r="BF36" s="806">
        <v>0</v>
      </c>
      <c r="BG36" s="659"/>
      <c r="BH36" s="659">
        <v>1580</v>
      </c>
      <c r="BI36" s="659">
        <v>1579</v>
      </c>
      <c r="BJ36" s="683">
        <v>1180</v>
      </c>
      <c r="BK36" s="569">
        <f t="shared" si="20"/>
        <v>0</v>
      </c>
      <c r="BL36" s="659"/>
      <c r="BM36" s="659"/>
      <c r="BN36" s="659"/>
      <c r="BO36" s="659"/>
      <c r="BP36" s="659"/>
      <c r="BQ36" s="569">
        <f t="shared" si="15"/>
        <v>0</v>
      </c>
      <c r="BR36" s="659"/>
      <c r="BS36" s="659"/>
      <c r="BT36" s="659">
        <f>(H36-R36-AA36)/3</f>
        <v>136.66666666666666</v>
      </c>
      <c r="BU36" s="659">
        <f>(H36-R36-AA36)/3</f>
        <v>136.66666666666666</v>
      </c>
      <c r="BV36" s="659">
        <f>(H36-R36-AA36)/3</f>
        <v>136.66666666666666</v>
      </c>
      <c r="BW36" s="659"/>
      <c r="BX36" s="569">
        <f t="shared" si="8"/>
        <v>0</v>
      </c>
      <c r="BY36" s="569">
        <f t="shared" si="16"/>
        <v>5165.0000000000009</v>
      </c>
      <c r="BZ36" s="659"/>
      <c r="CA36" s="659"/>
      <c r="CB36" s="659"/>
      <c r="CC36" s="659"/>
      <c r="CD36" s="659"/>
      <c r="CE36" s="659"/>
      <c r="CF36" s="659"/>
      <c r="CG36" s="659"/>
      <c r="CH36" s="659"/>
      <c r="CI36" s="659"/>
      <c r="CJ36" s="659"/>
      <c r="CK36" s="659"/>
      <c r="CL36" s="569">
        <f t="shared" si="9"/>
        <v>0</v>
      </c>
      <c r="CM36" s="659"/>
      <c r="CN36" s="659"/>
      <c r="CO36" s="659"/>
      <c r="CP36" s="659"/>
      <c r="CQ36" s="659"/>
      <c r="CR36" s="659"/>
      <c r="CS36" s="659"/>
      <c r="CT36" s="659"/>
      <c r="CU36" s="659"/>
      <c r="CV36" s="659"/>
      <c r="CW36" s="659"/>
      <c r="CX36" s="659"/>
      <c r="CY36" s="569">
        <f t="shared" si="10"/>
        <v>0</v>
      </c>
      <c r="CZ36" s="659"/>
      <c r="DA36" s="659"/>
      <c r="DB36" s="659"/>
      <c r="DC36" s="659"/>
      <c r="DD36" s="659"/>
      <c r="DE36" s="659"/>
      <c r="DF36" s="659"/>
      <c r="DG36" s="659"/>
      <c r="DH36" s="659"/>
      <c r="DI36" s="659"/>
      <c r="DJ36" s="659"/>
      <c r="DK36" s="659"/>
      <c r="DL36" s="569">
        <f t="shared" si="11"/>
        <v>0</v>
      </c>
      <c r="DM36" s="570"/>
    </row>
    <row r="37" spans="1:117" s="4" customFormat="1" ht="15" customHeight="1">
      <c r="A37" s="569"/>
      <c r="B37" s="569"/>
      <c r="C37" s="570" t="s">
        <v>1344</v>
      </c>
      <c r="D37" s="570" t="s">
        <v>1345</v>
      </c>
      <c r="E37" s="658" t="s">
        <v>1559</v>
      </c>
      <c r="F37" s="570" t="s">
        <v>1338</v>
      </c>
      <c r="G37" s="570"/>
      <c r="H37" s="659">
        <f>4634+202-1250</f>
        <v>3586</v>
      </c>
      <c r="I37" s="659"/>
      <c r="J37" s="659">
        <v>585</v>
      </c>
      <c r="K37" s="659"/>
      <c r="L37" s="659"/>
      <c r="M37" s="659"/>
      <c r="N37" s="659"/>
      <c r="O37" s="659"/>
      <c r="P37" s="659"/>
      <c r="Q37" s="569">
        <f t="shared" si="0"/>
        <v>4171</v>
      </c>
      <c r="R37" s="659"/>
      <c r="S37" s="659"/>
      <c r="T37" s="659">
        <f>SUM(H37:L37)</f>
        <v>4171</v>
      </c>
      <c r="U37" s="659"/>
      <c r="V37" s="659"/>
      <c r="W37" s="659"/>
      <c r="X37" s="659"/>
      <c r="Y37" s="659"/>
      <c r="Z37" s="569">
        <f t="shared" si="2"/>
        <v>4171</v>
      </c>
      <c r="AA37" s="659">
        <f>4634+787-1250</f>
        <v>4171</v>
      </c>
      <c r="AB37" s="659"/>
      <c r="AC37" s="659"/>
      <c r="AD37" s="659"/>
      <c r="AE37" s="659"/>
      <c r="AF37" s="659">
        <f t="shared" si="22"/>
        <v>0</v>
      </c>
      <c r="AG37" s="569">
        <f t="shared" si="3"/>
        <v>0</v>
      </c>
      <c r="AH37" s="659">
        <f t="shared" si="4"/>
        <v>4171</v>
      </c>
      <c r="AI37" s="659"/>
      <c r="AJ37" s="659"/>
      <c r="AK37" s="659"/>
      <c r="AL37" s="569">
        <f t="shared" si="12"/>
        <v>0</v>
      </c>
      <c r="AM37" s="659"/>
      <c r="AN37" s="659"/>
      <c r="AO37" s="659"/>
      <c r="AP37" s="659"/>
      <c r="AQ37" s="659"/>
      <c r="AR37" s="569">
        <f t="shared" si="19"/>
        <v>0</v>
      </c>
      <c r="AS37" s="659"/>
      <c r="AT37" s="659"/>
      <c r="AU37" s="659"/>
      <c r="AV37" s="659"/>
      <c r="AW37" s="659"/>
      <c r="AX37" s="659"/>
      <c r="AY37" s="659"/>
      <c r="AZ37" s="659"/>
      <c r="BA37" s="659"/>
      <c r="BB37" s="659"/>
      <c r="BC37" s="569">
        <f t="shared" si="21"/>
        <v>0</v>
      </c>
      <c r="BD37" s="659"/>
      <c r="BE37" s="659"/>
      <c r="BF37" s="659"/>
      <c r="BG37" s="659"/>
      <c r="BH37" s="659"/>
      <c r="BI37" s="659"/>
      <c r="BJ37" s="659"/>
      <c r="BK37" s="569">
        <f t="shared" si="20"/>
        <v>0</v>
      </c>
      <c r="BL37" s="659"/>
      <c r="BM37" s="659"/>
      <c r="BN37" s="659"/>
      <c r="BO37" s="659"/>
      <c r="BP37" s="659"/>
      <c r="BQ37" s="569">
        <f t="shared" si="15"/>
        <v>0</v>
      </c>
      <c r="BR37" s="659"/>
      <c r="BS37" s="659"/>
      <c r="BT37" s="659"/>
      <c r="BU37" s="659"/>
      <c r="BV37" s="659"/>
      <c r="BW37" s="659"/>
      <c r="BX37" s="569">
        <f t="shared" si="8"/>
        <v>0</v>
      </c>
      <c r="BY37" s="569">
        <f t="shared" si="16"/>
        <v>4171</v>
      </c>
      <c r="BZ37" s="659"/>
      <c r="CA37" s="659"/>
      <c r="CB37" s="659"/>
      <c r="CC37" s="659"/>
      <c r="CD37" s="659"/>
      <c r="CE37" s="659"/>
      <c r="CF37" s="659"/>
      <c r="CG37" s="659"/>
      <c r="CH37" s="659"/>
      <c r="CI37" s="659"/>
      <c r="CJ37" s="659"/>
      <c r="CK37" s="659"/>
      <c r="CL37" s="569">
        <f t="shared" si="9"/>
        <v>0</v>
      </c>
      <c r="CM37" s="659"/>
      <c r="CN37" s="659"/>
      <c r="CO37" s="659"/>
      <c r="CP37" s="659"/>
      <c r="CQ37" s="659"/>
      <c r="CR37" s="659"/>
      <c r="CS37" s="659"/>
      <c r="CT37" s="659"/>
      <c r="CU37" s="659"/>
      <c r="CV37" s="659"/>
      <c r="CW37" s="659"/>
      <c r="CX37" s="659"/>
      <c r="CY37" s="569">
        <f t="shared" si="10"/>
        <v>0</v>
      </c>
      <c r="CZ37" s="659"/>
      <c r="DA37" s="659"/>
      <c r="DB37" s="659"/>
      <c r="DC37" s="659"/>
      <c r="DD37" s="659"/>
      <c r="DE37" s="659"/>
      <c r="DF37" s="659"/>
      <c r="DG37" s="659"/>
      <c r="DH37" s="659"/>
      <c r="DI37" s="659"/>
      <c r="DJ37" s="659"/>
      <c r="DK37" s="659"/>
      <c r="DL37" s="569">
        <f t="shared" si="11"/>
        <v>0</v>
      </c>
      <c r="DM37" s="570"/>
    </row>
    <row r="38" spans="1:117" s="4" customFormat="1">
      <c r="A38" s="569"/>
      <c r="B38" s="569"/>
      <c r="C38" s="569" t="s">
        <v>347</v>
      </c>
      <c r="D38" s="569"/>
      <c r="E38" s="569"/>
      <c r="F38" s="569"/>
      <c r="G38" s="569"/>
      <c r="H38" s="569">
        <f t="shared" ref="H38:P38" si="23">SUM(H3:H37)</f>
        <v>55896</v>
      </c>
      <c r="I38" s="569">
        <f t="shared" si="23"/>
        <v>26309</v>
      </c>
      <c r="J38" s="569">
        <f t="shared" si="23"/>
        <v>585</v>
      </c>
      <c r="K38" s="569">
        <f t="shared" si="23"/>
        <v>8125</v>
      </c>
      <c r="L38" s="569">
        <f t="shared" si="23"/>
        <v>0</v>
      </c>
      <c r="M38" s="569">
        <f t="shared" si="23"/>
        <v>0</v>
      </c>
      <c r="N38" s="569">
        <f t="shared" si="23"/>
        <v>0</v>
      </c>
      <c r="O38" s="569">
        <f t="shared" si="23"/>
        <v>0</v>
      </c>
      <c r="P38" s="569">
        <f t="shared" si="23"/>
        <v>0</v>
      </c>
      <c r="Q38" s="569">
        <f t="shared" si="0"/>
        <v>90915</v>
      </c>
      <c r="R38" s="569">
        <f t="shared" ref="R38:Y38" si="24">SUM(R3:R37)</f>
        <v>3300</v>
      </c>
      <c r="S38" s="569">
        <f t="shared" si="24"/>
        <v>0</v>
      </c>
      <c r="T38" s="569">
        <f t="shared" si="24"/>
        <v>87615</v>
      </c>
      <c r="U38" s="569">
        <f t="shared" si="24"/>
        <v>0</v>
      </c>
      <c r="V38" s="569">
        <f t="shared" si="24"/>
        <v>0</v>
      </c>
      <c r="W38" s="569">
        <f t="shared" si="24"/>
        <v>0</v>
      </c>
      <c r="X38" s="569">
        <f t="shared" si="24"/>
        <v>0</v>
      </c>
      <c r="Y38" s="569">
        <f t="shared" si="24"/>
        <v>0</v>
      </c>
      <c r="Z38" s="569">
        <f t="shared" si="2"/>
        <v>90915</v>
      </c>
      <c r="AA38" s="569">
        <f t="shared" ref="AA38:AF38" si="25">SUM(AA3:AA37)</f>
        <v>13293</v>
      </c>
      <c r="AB38" s="569">
        <f t="shared" si="25"/>
        <v>0</v>
      </c>
      <c r="AC38" s="569">
        <f t="shared" si="25"/>
        <v>39888</v>
      </c>
      <c r="AD38" s="569">
        <f t="shared" si="25"/>
        <v>0</v>
      </c>
      <c r="AE38" s="569">
        <f t="shared" si="25"/>
        <v>0</v>
      </c>
      <c r="AF38" s="569">
        <f t="shared" si="25"/>
        <v>34434</v>
      </c>
      <c r="AG38" s="569">
        <f t="shared" si="3"/>
        <v>0</v>
      </c>
      <c r="AH38" s="569">
        <f>SUM(AH3:AH37)</f>
        <v>13293</v>
      </c>
      <c r="AI38" s="569">
        <f>SUM(AI3:AI37)</f>
        <v>0</v>
      </c>
      <c r="AJ38" s="569">
        <f>SUM(AJ3:AJ37)</f>
        <v>0</v>
      </c>
      <c r="AK38" s="569">
        <f>SUM(AK3:AK37)</f>
        <v>0</v>
      </c>
      <c r="AL38" s="569">
        <f t="shared" si="12"/>
        <v>0</v>
      </c>
      <c r="AM38" s="569">
        <f>SUM(AM3:AM37)</f>
        <v>0</v>
      </c>
      <c r="AN38" s="569">
        <f>SUM(AN3:AN37)</f>
        <v>0</v>
      </c>
      <c r="AO38" s="569">
        <f>SUM(AO3:AO37)</f>
        <v>0</v>
      </c>
      <c r="AP38" s="569">
        <f>SUM(AP3:AP37)</f>
        <v>0</v>
      </c>
      <c r="AQ38" s="569">
        <f>SUM(AQ3:AQ37)</f>
        <v>0</v>
      </c>
      <c r="AR38" s="569">
        <f t="shared" si="19"/>
        <v>0</v>
      </c>
      <c r="AS38" s="569">
        <f t="shared" ref="AS38:BB38" si="26">SUM(AS3:AS37)</f>
        <v>0</v>
      </c>
      <c r="AT38" s="569">
        <f t="shared" si="26"/>
        <v>0</v>
      </c>
      <c r="AU38" s="569">
        <f t="shared" si="26"/>
        <v>0</v>
      </c>
      <c r="AV38" s="569">
        <f t="shared" si="26"/>
        <v>0</v>
      </c>
      <c r="AW38" s="569">
        <f t="shared" si="26"/>
        <v>0</v>
      </c>
      <c r="AX38" s="569">
        <f t="shared" si="26"/>
        <v>0</v>
      </c>
      <c r="AY38" s="569">
        <f t="shared" si="26"/>
        <v>0</v>
      </c>
      <c r="AZ38" s="569">
        <f t="shared" si="26"/>
        <v>0</v>
      </c>
      <c r="BA38" s="569">
        <f t="shared" si="26"/>
        <v>0</v>
      </c>
      <c r="BB38" s="569">
        <f t="shared" si="26"/>
        <v>0</v>
      </c>
      <c r="BC38" s="569">
        <f t="shared" si="21"/>
        <v>0</v>
      </c>
      <c r="BD38" s="569">
        <f t="shared" ref="BD38:BJ38" si="27">SUM(BD3:BD37)</f>
        <v>3177</v>
      </c>
      <c r="BE38" s="569">
        <f t="shared" si="27"/>
        <v>11425</v>
      </c>
      <c r="BF38" s="569">
        <f t="shared" si="27"/>
        <v>15193</v>
      </c>
      <c r="BG38" s="569">
        <f t="shared" si="27"/>
        <v>0</v>
      </c>
      <c r="BH38" s="569">
        <f t="shared" si="27"/>
        <v>1580</v>
      </c>
      <c r="BI38" s="569">
        <f t="shared" si="27"/>
        <v>1579</v>
      </c>
      <c r="BJ38" s="569">
        <f t="shared" si="27"/>
        <v>1480</v>
      </c>
      <c r="BK38" s="569">
        <f t="shared" si="20"/>
        <v>0</v>
      </c>
      <c r="BL38" s="569">
        <f>SUM(BL3:BL37)</f>
        <v>0</v>
      </c>
      <c r="BM38" s="569">
        <f>SUM(BM3:BM37)</f>
        <v>0</v>
      </c>
      <c r="BN38" s="569">
        <f>SUM(BN3:BN37)</f>
        <v>0</v>
      </c>
      <c r="BO38" s="569">
        <f>SUM(BO3:BO37)</f>
        <v>0</v>
      </c>
      <c r="BP38" s="569">
        <f>SUM(BP3:BP37)</f>
        <v>0</v>
      </c>
      <c r="BQ38" s="569">
        <f t="shared" si="15"/>
        <v>0</v>
      </c>
      <c r="BR38" s="569">
        <f t="shared" ref="BR38:BW38" si="28">SUM(BR3:BR37)</f>
        <v>0</v>
      </c>
      <c r="BS38" s="569">
        <f t="shared" si="28"/>
        <v>0</v>
      </c>
      <c r="BT38" s="569">
        <f t="shared" si="28"/>
        <v>12000.666666666666</v>
      </c>
      <c r="BU38" s="569">
        <f t="shared" si="28"/>
        <v>260.66666666666663</v>
      </c>
      <c r="BV38" s="569">
        <f t="shared" si="28"/>
        <v>260.66666666666663</v>
      </c>
      <c r="BW38" s="569">
        <f t="shared" si="28"/>
        <v>0</v>
      </c>
      <c r="BX38" s="569">
        <f t="shared" si="8"/>
        <v>27366</v>
      </c>
      <c r="BY38" s="569">
        <f t="shared" si="16"/>
        <v>60248.999999999993</v>
      </c>
      <c r="BZ38" s="569">
        <f t="shared" ref="BZ38:CK38" si="29">SUM(BZ3:BZ37)</f>
        <v>0</v>
      </c>
      <c r="CA38" s="569">
        <f t="shared" si="29"/>
        <v>0</v>
      </c>
      <c r="CB38" s="569">
        <f t="shared" si="29"/>
        <v>0</v>
      </c>
      <c r="CC38" s="569">
        <f t="shared" si="29"/>
        <v>0</v>
      </c>
      <c r="CD38" s="569">
        <f t="shared" si="29"/>
        <v>0</v>
      </c>
      <c r="CE38" s="569">
        <f t="shared" si="29"/>
        <v>0</v>
      </c>
      <c r="CF38" s="569">
        <f t="shared" si="29"/>
        <v>0</v>
      </c>
      <c r="CG38" s="569">
        <f t="shared" si="29"/>
        <v>0</v>
      </c>
      <c r="CH38" s="569">
        <f t="shared" si="29"/>
        <v>0</v>
      </c>
      <c r="CI38" s="569">
        <f t="shared" si="29"/>
        <v>0</v>
      </c>
      <c r="CJ38" s="569">
        <f t="shared" si="29"/>
        <v>0</v>
      </c>
      <c r="CK38" s="569">
        <f t="shared" si="29"/>
        <v>0</v>
      </c>
      <c r="CL38" s="569">
        <f t="shared" si="9"/>
        <v>0</v>
      </c>
      <c r="CM38" s="569">
        <f t="shared" ref="CM38:CX38" si="30">SUM(CM3:CM37)</f>
        <v>0</v>
      </c>
      <c r="CN38" s="569">
        <f t="shared" si="30"/>
        <v>0</v>
      </c>
      <c r="CO38" s="569">
        <f t="shared" si="30"/>
        <v>0</v>
      </c>
      <c r="CP38" s="569">
        <f t="shared" si="30"/>
        <v>0</v>
      </c>
      <c r="CQ38" s="569">
        <f t="shared" si="30"/>
        <v>0</v>
      </c>
      <c r="CR38" s="569">
        <f t="shared" si="30"/>
        <v>0</v>
      </c>
      <c r="CS38" s="569">
        <f t="shared" si="30"/>
        <v>0</v>
      </c>
      <c r="CT38" s="569">
        <f t="shared" si="30"/>
        <v>0</v>
      </c>
      <c r="CU38" s="569">
        <f t="shared" si="30"/>
        <v>0</v>
      </c>
      <c r="CV38" s="569">
        <f t="shared" si="30"/>
        <v>0</v>
      </c>
      <c r="CW38" s="569">
        <f t="shared" si="30"/>
        <v>0</v>
      </c>
      <c r="CX38" s="569">
        <f t="shared" si="30"/>
        <v>0</v>
      </c>
      <c r="CY38" s="569">
        <f t="shared" si="10"/>
        <v>0</v>
      </c>
      <c r="CZ38" s="569">
        <f t="shared" ref="CZ38:DK38" si="31">SUM(CZ3:CZ37)</f>
        <v>0</v>
      </c>
      <c r="DA38" s="569">
        <f t="shared" si="31"/>
        <v>0</v>
      </c>
      <c r="DB38" s="569">
        <f t="shared" si="31"/>
        <v>0</v>
      </c>
      <c r="DC38" s="569">
        <f t="shared" si="31"/>
        <v>0</v>
      </c>
      <c r="DD38" s="569">
        <f t="shared" si="31"/>
        <v>0</v>
      </c>
      <c r="DE38" s="569">
        <f t="shared" si="31"/>
        <v>0</v>
      </c>
      <c r="DF38" s="569">
        <f t="shared" si="31"/>
        <v>0</v>
      </c>
      <c r="DG38" s="569">
        <f t="shared" si="31"/>
        <v>0</v>
      </c>
      <c r="DH38" s="569">
        <f t="shared" si="31"/>
        <v>0</v>
      </c>
      <c r="DI38" s="569">
        <f t="shared" si="31"/>
        <v>0</v>
      </c>
      <c r="DJ38" s="569">
        <f t="shared" si="31"/>
        <v>0</v>
      </c>
      <c r="DK38" s="569">
        <f t="shared" si="31"/>
        <v>0</v>
      </c>
      <c r="DL38" s="569">
        <f t="shared" si="11"/>
        <v>0</v>
      </c>
      <c r="DM38" s="570"/>
    </row>
    <row r="39" spans="1:117" s="4" customFormat="1" ht="15" customHeight="1">
      <c r="A39" s="569"/>
      <c r="B39" s="569" t="s">
        <v>2181</v>
      </c>
      <c r="C39" s="570" t="s">
        <v>1344</v>
      </c>
      <c r="D39" s="570" t="s">
        <v>1355</v>
      </c>
      <c r="E39" s="658" t="s">
        <v>1356</v>
      </c>
      <c r="F39" s="570" t="s">
        <v>1357</v>
      </c>
      <c r="G39" s="570"/>
      <c r="H39" s="659">
        <f>6108-3375-1350</f>
        <v>1383</v>
      </c>
      <c r="I39" s="659"/>
      <c r="J39" s="659">
        <v>100</v>
      </c>
      <c r="K39" s="659"/>
      <c r="L39" s="659"/>
      <c r="M39" s="659"/>
      <c r="N39" s="659"/>
      <c r="O39" s="659"/>
      <c r="P39" s="659"/>
      <c r="Q39" s="569">
        <f t="shared" si="0"/>
        <v>1483</v>
      </c>
      <c r="R39" s="659"/>
      <c r="S39" s="659"/>
      <c r="T39" s="659">
        <f>SUM(H39:L39)</f>
        <v>1483</v>
      </c>
      <c r="U39" s="659"/>
      <c r="V39" s="659"/>
      <c r="W39" s="659"/>
      <c r="X39" s="659"/>
      <c r="Y39" s="659"/>
      <c r="Z39" s="569">
        <f t="shared" si="2"/>
        <v>1483</v>
      </c>
      <c r="AA39" s="659">
        <v>190</v>
      </c>
      <c r="AB39" s="659"/>
      <c r="AC39" s="659">
        <f>2643-1350</f>
        <v>1293</v>
      </c>
      <c r="AD39" s="659"/>
      <c r="AE39" s="659"/>
      <c r="AF39" s="659"/>
      <c r="AG39" s="569">
        <f t="shared" si="3"/>
        <v>0</v>
      </c>
      <c r="AH39" s="659">
        <f>AA39</f>
        <v>190</v>
      </c>
      <c r="AI39" s="659"/>
      <c r="AJ39" s="659"/>
      <c r="AK39" s="659"/>
      <c r="AL39" s="569">
        <f t="shared" si="12"/>
        <v>0</v>
      </c>
      <c r="AM39" s="659"/>
      <c r="AN39" s="659"/>
      <c r="AO39" s="659"/>
      <c r="AP39" s="659"/>
      <c r="AQ39" s="659"/>
      <c r="AR39" s="569">
        <f t="shared" si="19"/>
        <v>0</v>
      </c>
      <c r="AS39" s="659"/>
      <c r="AT39" s="659"/>
      <c r="AU39" s="659"/>
      <c r="AV39" s="659"/>
      <c r="AW39" s="659"/>
      <c r="AX39" s="659"/>
      <c r="AY39" s="659"/>
      <c r="AZ39" s="659"/>
      <c r="BA39" s="659"/>
      <c r="BB39" s="659"/>
      <c r="BC39" s="569">
        <f t="shared" si="21"/>
        <v>0</v>
      </c>
      <c r="BD39" s="659"/>
      <c r="BE39" s="659"/>
      <c r="BF39" s="659"/>
      <c r="BG39" s="659"/>
      <c r="BH39" s="659"/>
      <c r="BI39" s="659"/>
      <c r="BJ39" s="659"/>
      <c r="BK39" s="569">
        <f t="shared" si="20"/>
        <v>0</v>
      </c>
      <c r="BL39" s="659"/>
      <c r="BM39" s="659"/>
      <c r="BN39" s="659"/>
      <c r="BO39" s="659"/>
      <c r="BP39" s="659"/>
      <c r="BQ39" s="569">
        <f t="shared" si="15"/>
        <v>0</v>
      </c>
      <c r="BR39" s="659"/>
      <c r="BS39" s="659"/>
      <c r="BT39" s="659"/>
      <c r="BU39" s="659"/>
      <c r="BV39" s="659"/>
      <c r="BW39" s="659"/>
      <c r="BX39" s="569">
        <f t="shared" si="8"/>
        <v>1293</v>
      </c>
      <c r="BY39" s="569">
        <f t="shared" si="16"/>
        <v>190</v>
      </c>
      <c r="BZ39" s="659"/>
      <c r="CA39" s="659"/>
      <c r="CB39" s="659"/>
      <c r="CC39" s="659"/>
      <c r="CD39" s="659"/>
      <c r="CE39" s="659"/>
      <c r="CF39" s="659"/>
      <c r="CG39" s="659"/>
      <c r="CH39" s="659"/>
      <c r="CI39" s="659"/>
      <c r="CJ39" s="659"/>
      <c r="CK39" s="659"/>
      <c r="CL39" s="569">
        <f t="shared" si="9"/>
        <v>0</v>
      </c>
      <c r="CM39" s="659"/>
      <c r="CN39" s="659"/>
      <c r="CO39" s="659"/>
      <c r="CP39" s="659"/>
      <c r="CQ39" s="659"/>
      <c r="CR39" s="659"/>
      <c r="CS39" s="659"/>
      <c r="CT39" s="659"/>
      <c r="CU39" s="659"/>
      <c r="CV39" s="659"/>
      <c r="CW39" s="659"/>
      <c r="CX39" s="659"/>
      <c r="CY39" s="569">
        <f t="shared" si="10"/>
        <v>0</v>
      </c>
      <c r="CZ39" s="659"/>
      <c r="DA39" s="659"/>
      <c r="DB39" s="659"/>
      <c r="DC39" s="659"/>
      <c r="DD39" s="659"/>
      <c r="DE39" s="659"/>
      <c r="DF39" s="659"/>
      <c r="DG39" s="659"/>
      <c r="DH39" s="659"/>
      <c r="DI39" s="659"/>
      <c r="DJ39" s="659"/>
      <c r="DK39" s="659"/>
      <c r="DL39" s="569">
        <f t="shared" si="11"/>
        <v>0</v>
      </c>
      <c r="DM39" s="570"/>
    </row>
    <row r="40" spans="1:117" s="4" customFormat="1" ht="15" customHeight="1">
      <c r="A40" s="569"/>
      <c r="B40" s="569"/>
      <c r="C40" s="570" t="s">
        <v>1344</v>
      </c>
      <c r="D40" s="570" t="s">
        <v>1355</v>
      </c>
      <c r="E40" s="658" t="s">
        <v>1554</v>
      </c>
      <c r="F40" s="570" t="s">
        <v>1357</v>
      </c>
      <c r="G40" s="570"/>
      <c r="H40" s="659"/>
      <c r="I40" s="659"/>
      <c r="J40" s="659"/>
      <c r="K40" s="659"/>
      <c r="L40" s="659"/>
      <c r="M40" s="659"/>
      <c r="N40" s="659"/>
      <c r="O40" s="659"/>
      <c r="P40" s="659"/>
      <c r="Q40" s="569">
        <f t="shared" si="0"/>
        <v>0</v>
      </c>
      <c r="R40" s="659"/>
      <c r="S40" s="659"/>
      <c r="T40" s="659"/>
      <c r="U40" s="659"/>
      <c r="V40" s="659"/>
      <c r="W40" s="659"/>
      <c r="X40" s="659"/>
      <c r="Y40" s="659"/>
      <c r="Z40" s="569">
        <f t="shared" si="2"/>
        <v>0</v>
      </c>
      <c r="AA40" s="659"/>
      <c r="AB40" s="659"/>
      <c r="AC40" s="659"/>
      <c r="AD40" s="659"/>
      <c r="AE40" s="659"/>
      <c r="AF40" s="659"/>
      <c r="AG40" s="569">
        <f t="shared" si="3"/>
        <v>0</v>
      </c>
      <c r="AH40" s="659"/>
      <c r="AI40" s="659"/>
      <c r="AJ40" s="659"/>
      <c r="AK40" s="659"/>
      <c r="AL40" s="569">
        <f t="shared" si="12"/>
        <v>0</v>
      </c>
      <c r="AM40" s="659"/>
      <c r="AN40" s="659"/>
      <c r="AO40" s="659"/>
      <c r="AP40" s="659"/>
      <c r="AQ40" s="659"/>
      <c r="AR40" s="569">
        <f t="shared" si="19"/>
        <v>0</v>
      </c>
      <c r="AS40" s="659"/>
      <c r="AT40" s="659"/>
      <c r="AU40" s="659"/>
      <c r="AV40" s="659"/>
      <c r="AW40" s="659"/>
      <c r="AX40" s="659"/>
      <c r="AY40" s="659"/>
      <c r="AZ40" s="659"/>
      <c r="BA40" s="659"/>
      <c r="BB40" s="659"/>
      <c r="BC40" s="569">
        <f t="shared" si="21"/>
        <v>0</v>
      </c>
      <c r="BD40" s="659"/>
      <c r="BE40" s="659"/>
      <c r="BF40" s="659"/>
      <c r="BG40" s="659"/>
      <c r="BH40" s="659"/>
      <c r="BI40" s="659"/>
      <c r="BJ40" s="659"/>
      <c r="BK40" s="569">
        <f t="shared" si="20"/>
        <v>0</v>
      </c>
      <c r="BL40" s="659"/>
      <c r="BM40" s="659"/>
      <c r="BN40" s="659"/>
      <c r="BO40" s="659"/>
      <c r="BP40" s="659"/>
      <c r="BQ40" s="569">
        <f t="shared" si="15"/>
        <v>0</v>
      </c>
      <c r="BR40" s="659"/>
      <c r="BS40" s="659"/>
      <c r="BT40" s="659"/>
      <c r="BU40" s="659"/>
      <c r="BV40" s="659"/>
      <c r="BW40" s="659"/>
      <c r="BX40" s="569">
        <f t="shared" si="8"/>
        <v>0</v>
      </c>
      <c r="BY40" s="569">
        <f t="shared" si="16"/>
        <v>0</v>
      </c>
      <c r="BZ40" s="659"/>
      <c r="CA40" s="659"/>
      <c r="CB40" s="659"/>
      <c r="CC40" s="659"/>
      <c r="CD40" s="659"/>
      <c r="CE40" s="659"/>
      <c r="CF40" s="659"/>
      <c r="CG40" s="659"/>
      <c r="CH40" s="659"/>
      <c r="CI40" s="659"/>
      <c r="CJ40" s="659"/>
      <c r="CK40" s="659"/>
      <c r="CL40" s="569">
        <f t="shared" si="9"/>
        <v>0</v>
      </c>
      <c r="CM40" s="659"/>
      <c r="CN40" s="659"/>
      <c r="CO40" s="659"/>
      <c r="CP40" s="659"/>
      <c r="CQ40" s="659"/>
      <c r="CR40" s="659"/>
      <c r="CS40" s="659"/>
      <c r="CT40" s="659"/>
      <c r="CU40" s="659"/>
      <c r="CV40" s="659"/>
      <c r="CW40" s="659"/>
      <c r="CX40" s="659"/>
      <c r="CY40" s="569">
        <f t="shared" si="10"/>
        <v>0</v>
      </c>
      <c r="CZ40" s="659"/>
      <c r="DA40" s="659"/>
      <c r="DB40" s="659"/>
      <c r="DC40" s="659"/>
      <c r="DD40" s="659"/>
      <c r="DE40" s="659"/>
      <c r="DF40" s="659"/>
      <c r="DG40" s="659"/>
      <c r="DH40" s="659"/>
      <c r="DI40" s="659"/>
      <c r="DJ40" s="659"/>
      <c r="DK40" s="659"/>
      <c r="DL40" s="569">
        <f t="shared" si="11"/>
        <v>0</v>
      </c>
      <c r="DM40" s="570"/>
    </row>
    <row r="41" spans="1:117" s="4" customFormat="1" ht="15" customHeight="1">
      <c r="A41" s="569"/>
      <c r="B41" s="569"/>
      <c r="C41" s="570" t="s">
        <v>1344</v>
      </c>
      <c r="D41" s="570" t="s">
        <v>1355</v>
      </c>
      <c r="E41" s="679" t="s">
        <v>1580</v>
      </c>
      <c r="F41" s="570" t="s">
        <v>1357</v>
      </c>
      <c r="G41" s="570" t="s">
        <v>1579</v>
      </c>
      <c r="H41" s="682">
        <v>2700</v>
      </c>
      <c r="I41" s="659"/>
      <c r="J41" s="659"/>
      <c r="K41" s="659"/>
      <c r="L41" s="659"/>
      <c r="M41" s="659"/>
      <c r="N41" s="659"/>
      <c r="O41" s="659"/>
      <c r="P41" s="659"/>
      <c r="Q41" s="569">
        <f t="shared" si="0"/>
        <v>2700</v>
      </c>
      <c r="R41" s="659"/>
      <c r="S41" s="659"/>
      <c r="T41" s="659">
        <v>2700</v>
      </c>
      <c r="U41" s="659"/>
      <c r="V41" s="659"/>
      <c r="W41" s="659"/>
      <c r="X41" s="659"/>
      <c r="Y41" s="659"/>
      <c r="Z41" s="569">
        <f t="shared" si="2"/>
        <v>2700</v>
      </c>
      <c r="AA41" s="682">
        <v>1350</v>
      </c>
      <c r="AB41" s="659"/>
      <c r="AC41" s="682">
        <v>1350</v>
      </c>
      <c r="AD41" s="659"/>
      <c r="AE41" s="659"/>
      <c r="AF41" s="659"/>
      <c r="AG41" s="569">
        <f t="shared" si="3"/>
        <v>0</v>
      </c>
      <c r="AH41" s="659">
        <f>AA41</f>
        <v>1350</v>
      </c>
      <c r="AI41" s="659"/>
      <c r="AJ41" s="659"/>
      <c r="AK41" s="659"/>
      <c r="AL41" s="569">
        <f t="shared" si="12"/>
        <v>0</v>
      </c>
      <c r="AM41" s="659"/>
      <c r="AN41" s="659"/>
      <c r="AO41" s="659"/>
      <c r="AP41" s="659"/>
      <c r="AQ41" s="659"/>
      <c r="AR41" s="569">
        <f t="shared" si="19"/>
        <v>0</v>
      </c>
      <c r="AS41" s="659"/>
      <c r="AT41" s="659"/>
      <c r="AU41" s="659"/>
      <c r="AV41" s="659"/>
      <c r="AW41" s="659"/>
      <c r="AX41" s="659"/>
      <c r="AY41" s="659"/>
      <c r="AZ41" s="659"/>
      <c r="BA41" s="659"/>
      <c r="BB41" s="659"/>
      <c r="BC41" s="569">
        <f t="shared" si="21"/>
        <v>0</v>
      </c>
      <c r="BD41" s="659"/>
      <c r="BE41" s="659"/>
      <c r="BF41" s="659"/>
      <c r="BG41" s="659"/>
      <c r="BH41" s="659"/>
      <c r="BI41" s="659"/>
      <c r="BJ41" s="659"/>
      <c r="BK41" s="569">
        <f t="shared" si="20"/>
        <v>0</v>
      </c>
      <c r="BL41" s="659"/>
      <c r="BM41" s="659"/>
      <c r="BN41" s="659"/>
      <c r="BO41" s="659"/>
      <c r="BP41" s="659"/>
      <c r="BQ41" s="569">
        <f t="shared" si="15"/>
        <v>0</v>
      </c>
      <c r="BR41" s="659"/>
      <c r="BS41" s="659"/>
      <c r="BT41" s="659"/>
      <c r="BU41" s="659"/>
      <c r="BV41" s="659"/>
      <c r="BW41" s="659"/>
      <c r="BX41" s="569">
        <f t="shared" si="8"/>
        <v>1350</v>
      </c>
      <c r="BY41" s="569">
        <f t="shared" si="16"/>
        <v>1350</v>
      </c>
      <c r="BZ41" s="659"/>
      <c r="CA41" s="659"/>
      <c r="CB41" s="659"/>
      <c r="CC41" s="659"/>
      <c r="CD41" s="659"/>
      <c r="CE41" s="659"/>
      <c r="CF41" s="659"/>
      <c r="CG41" s="659"/>
      <c r="CH41" s="659"/>
      <c r="CI41" s="659"/>
      <c r="CJ41" s="659"/>
      <c r="CK41" s="659"/>
      <c r="CL41" s="569">
        <f t="shared" si="9"/>
        <v>0</v>
      </c>
      <c r="CM41" s="659"/>
      <c r="CN41" s="659"/>
      <c r="CO41" s="659"/>
      <c r="CP41" s="659"/>
      <c r="CQ41" s="659"/>
      <c r="CR41" s="659"/>
      <c r="CS41" s="659"/>
      <c r="CT41" s="659"/>
      <c r="CU41" s="659"/>
      <c r="CV41" s="659"/>
      <c r="CW41" s="659"/>
      <c r="CX41" s="659"/>
      <c r="CY41" s="569">
        <f t="shared" si="10"/>
        <v>0</v>
      </c>
      <c r="CZ41" s="659"/>
      <c r="DA41" s="659"/>
      <c r="DB41" s="659"/>
      <c r="DC41" s="659"/>
      <c r="DD41" s="659"/>
      <c r="DE41" s="659"/>
      <c r="DF41" s="659"/>
      <c r="DG41" s="659"/>
      <c r="DH41" s="659"/>
      <c r="DI41" s="659"/>
      <c r="DJ41" s="659"/>
      <c r="DK41" s="659"/>
      <c r="DL41" s="569">
        <f t="shared" si="11"/>
        <v>0</v>
      </c>
      <c r="DM41" s="570"/>
    </row>
    <row r="42" spans="1:117" s="4" customFormat="1" ht="15" customHeight="1">
      <c r="A42" s="569"/>
      <c r="B42" s="569"/>
      <c r="C42" s="570" t="s">
        <v>1344</v>
      </c>
      <c r="D42" s="570" t="s">
        <v>1355</v>
      </c>
      <c r="E42" s="658" t="s">
        <v>2179</v>
      </c>
      <c r="F42" s="570" t="s">
        <v>1357</v>
      </c>
      <c r="G42" s="570"/>
      <c r="H42" s="659">
        <f>72+44+200+16-104</f>
        <v>228</v>
      </c>
      <c r="I42" s="659"/>
      <c r="J42" s="659"/>
      <c r="K42" s="659"/>
      <c r="L42" s="659"/>
      <c r="M42" s="659"/>
      <c r="N42" s="659"/>
      <c r="O42" s="659"/>
      <c r="P42" s="659"/>
      <c r="Q42" s="569">
        <f t="shared" si="0"/>
        <v>228</v>
      </c>
      <c r="R42" s="659">
        <v>0</v>
      </c>
      <c r="S42" s="659">
        <f>104-104</f>
        <v>0</v>
      </c>
      <c r="T42" s="659">
        <f>Q42-S42</f>
        <v>228</v>
      </c>
      <c r="U42" s="659"/>
      <c r="V42" s="659"/>
      <c r="W42" s="659"/>
      <c r="X42" s="659"/>
      <c r="Y42" s="659"/>
      <c r="Z42" s="569">
        <f t="shared" si="2"/>
        <v>228</v>
      </c>
      <c r="AA42" s="659">
        <f>72+40+16</f>
        <v>128</v>
      </c>
      <c r="AB42" s="659"/>
      <c r="AC42" s="659">
        <v>100</v>
      </c>
      <c r="AD42" s="659"/>
      <c r="AE42" s="659"/>
      <c r="AF42" s="659"/>
      <c r="AG42" s="569">
        <f t="shared" si="3"/>
        <v>0</v>
      </c>
      <c r="AH42" s="659">
        <v>128</v>
      </c>
      <c r="AI42" s="659"/>
      <c r="AJ42" s="659"/>
      <c r="AK42" s="659"/>
      <c r="AL42" s="569">
        <f t="shared" si="12"/>
        <v>0</v>
      </c>
      <c r="AM42" s="659"/>
      <c r="AN42" s="659"/>
      <c r="AO42" s="659"/>
      <c r="AP42" s="659"/>
      <c r="AQ42" s="659"/>
      <c r="AR42" s="569">
        <f t="shared" si="19"/>
        <v>0</v>
      </c>
      <c r="AS42" s="659"/>
      <c r="AT42" s="659"/>
      <c r="AU42" s="659"/>
      <c r="AV42" s="659"/>
      <c r="AW42" s="659"/>
      <c r="AX42" s="659"/>
      <c r="AY42" s="659"/>
      <c r="AZ42" s="659"/>
      <c r="BA42" s="659"/>
      <c r="BB42" s="659"/>
      <c r="BC42" s="569">
        <f t="shared" si="21"/>
        <v>0</v>
      </c>
      <c r="BD42" s="659"/>
      <c r="BE42" s="659"/>
      <c r="BF42" s="659"/>
      <c r="BG42" s="659"/>
      <c r="BH42" s="659"/>
      <c r="BI42" s="659"/>
      <c r="BJ42" s="659"/>
      <c r="BK42" s="569">
        <f t="shared" si="20"/>
        <v>0</v>
      </c>
      <c r="BL42" s="659"/>
      <c r="BM42" s="659"/>
      <c r="BN42" s="659"/>
      <c r="BO42" s="659"/>
      <c r="BP42" s="659"/>
      <c r="BQ42" s="569">
        <f t="shared" si="15"/>
        <v>0</v>
      </c>
      <c r="BR42" s="659"/>
      <c r="BS42" s="659"/>
      <c r="BT42" s="659"/>
      <c r="BU42" s="659"/>
      <c r="BV42" s="659"/>
      <c r="BW42" s="659"/>
      <c r="BX42" s="569">
        <f t="shared" si="8"/>
        <v>100</v>
      </c>
      <c r="BY42" s="569">
        <f t="shared" si="16"/>
        <v>128</v>
      </c>
      <c r="BZ42" s="659"/>
      <c r="CA42" s="659"/>
      <c r="CB42" s="659"/>
      <c r="CC42" s="659"/>
      <c r="CD42" s="659"/>
      <c r="CE42" s="659"/>
      <c r="CF42" s="659"/>
      <c r="CG42" s="659"/>
      <c r="CH42" s="659"/>
      <c r="CI42" s="659"/>
      <c r="CJ42" s="659"/>
      <c r="CK42" s="659"/>
      <c r="CL42" s="569">
        <f t="shared" si="9"/>
        <v>0</v>
      </c>
      <c r="CM42" s="659"/>
      <c r="CN42" s="659"/>
      <c r="CO42" s="659"/>
      <c r="CP42" s="659"/>
      <c r="CQ42" s="659"/>
      <c r="CR42" s="659"/>
      <c r="CS42" s="659"/>
      <c r="CT42" s="659"/>
      <c r="CU42" s="659"/>
      <c r="CV42" s="659"/>
      <c r="CW42" s="659"/>
      <c r="CX42" s="659"/>
      <c r="CY42" s="569">
        <f t="shared" si="10"/>
        <v>0</v>
      </c>
      <c r="CZ42" s="659"/>
      <c r="DA42" s="659"/>
      <c r="DB42" s="659"/>
      <c r="DC42" s="659"/>
      <c r="DD42" s="659"/>
      <c r="DE42" s="659"/>
      <c r="DF42" s="659"/>
      <c r="DG42" s="659"/>
      <c r="DH42" s="659"/>
      <c r="DI42" s="659"/>
      <c r="DJ42" s="659"/>
      <c r="DK42" s="659"/>
      <c r="DL42" s="569">
        <f t="shared" si="11"/>
        <v>0</v>
      </c>
      <c r="DM42" s="570" t="s">
        <v>1372</v>
      </c>
    </row>
    <row r="43" spans="1:117" s="4" customFormat="1" ht="15" customHeight="1">
      <c r="A43" s="569"/>
      <c r="B43" s="569"/>
      <c r="C43" s="570" t="s">
        <v>1344</v>
      </c>
      <c r="D43" s="570" t="s">
        <v>1355</v>
      </c>
      <c r="E43" s="658" t="s">
        <v>179</v>
      </c>
      <c r="F43" s="570" t="s">
        <v>1357</v>
      </c>
      <c r="G43" s="570"/>
      <c r="H43" s="659">
        <v>3375</v>
      </c>
      <c r="I43" s="659"/>
      <c r="J43" s="659"/>
      <c r="K43" s="659"/>
      <c r="L43" s="659"/>
      <c r="M43" s="659"/>
      <c r="N43" s="659"/>
      <c r="O43" s="659"/>
      <c r="P43" s="659"/>
      <c r="Q43" s="569">
        <f t="shared" si="0"/>
        <v>3375</v>
      </c>
      <c r="R43" s="659"/>
      <c r="S43" s="659"/>
      <c r="T43" s="659">
        <v>3375</v>
      </c>
      <c r="U43" s="659"/>
      <c r="V43" s="659"/>
      <c r="W43" s="659"/>
      <c r="X43" s="659"/>
      <c r="Y43" s="659"/>
      <c r="Z43" s="569">
        <f t="shared" si="2"/>
        <v>3375</v>
      </c>
      <c r="AA43" s="659">
        <v>375</v>
      </c>
      <c r="AB43" s="659">
        <v>900</v>
      </c>
      <c r="AC43" s="659">
        <v>2100</v>
      </c>
      <c r="AD43" s="659"/>
      <c r="AE43" s="659"/>
      <c r="AF43" s="659"/>
      <c r="AG43" s="569">
        <f t="shared" si="3"/>
        <v>0</v>
      </c>
      <c r="AH43" s="659">
        <v>375</v>
      </c>
      <c r="AI43" s="659"/>
      <c r="AJ43" s="659"/>
      <c r="AK43" s="659"/>
      <c r="AL43" s="569">
        <f t="shared" si="12"/>
        <v>0</v>
      </c>
      <c r="AM43" s="659"/>
      <c r="AN43" s="659"/>
      <c r="AO43" s="659"/>
      <c r="AP43" s="659"/>
      <c r="AQ43" s="659"/>
      <c r="AR43" s="569">
        <f t="shared" si="19"/>
        <v>0</v>
      </c>
      <c r="AS43" s="659">
        <f t="shared" ref="AS43:AY43" si="32">900/7</f>
        <v>128.57142857142858</v>
      </c>
      <c r="AT43" s="659">
        <f t="shared" si="32"/>
        <v>128.57142857142858</v>
      </c>
      <c r="AU43" s="659">
        <f t="shared" si="32"/>
        <v>128.57142857142858</v>
      </c>
      <c r="AV43" s="659">
        <f t="shared" si="32"/>
        <v>128.57142857142858</v>
      </c>
      <c r="AW43" s="659">
        <f t="shared" si="32"/>
        <v>128.57142857142858</v>
      </c>
      <c r="AX43" s="659">
        <f t="shared" si="32"/>
        <v>128.57142857142858</v>
      </c>
      <c r="AY43" s="659">
        <f t="shared" si="32"/>
        <v>128.57142857142858</v>
      </c>
      <c r="AZ43" s="806"/>
      <c r="BA43" s="806"/>
      <c r="BB43" s="659"/>
      <c r="BC43" s="569">
        <f t="shared" si="21"/>
        <v>0</v>
      </c>
      <c r="BD43" s="659"/>
      <c r="BE43" s="659"/>
      <c r="BF43" s="659"/>
      <c r="BG43" s="659"/>
      <c r="BH43" s="659"/>
      <c r="BI43" s="659"/>
      <c r="BJ43" s="659"/>
      <c r="BK43" s="569">
        <f t="shared" si="20"/>
        <v>0</v>
      </c>
      <c r="BL43" s="659"/>
      <c r="BM43" s="659"/>
      <c r="BN43" s="659"/>
      <c r="BO43" s="659"/>
      <c r="BP43" s="659"/>
      <c r="BQ43" s="569">
        <f t="shared" si="15"/>
        <v>0</v>
      </c>
      <c r="BR43" s="659"/>
      <c r="BS43" s="659"/>
      <c r="BT43" s="659"/>
      <c r="BU43" s="659"/>
      <c r="BV43" s="659"/>
      <c r="BW43" s="659"/>
      <c r="BX43" s="569">
        <f t="shared" si="8"/>
        <v>2100</v>
      </c>
      <c r="BY43" s="569">
        <f t="shared" si="16"/>
        <v>1275</v>
      </c>
      <c r="BZ43" s="659"/>
      <c r="CA43" s="659"/>
      <c r="CB43" s="659"/>
      <c r="CC43" s="659"/>
      <c r="CD43" s="659"/>
      <c r="CE43" s="659"/>
      <c r="CF43" s="659"/>
      <c r="CG43" s="659"/>
      <c r="CH43" s="659"/>
      <c r="CI43" s="659"/>
      <c r="CJ43" s="659"/>
      <c r="CK43" s="659"/>
      <c r="CL43" s="569">
        <f t="shared" si="9"/>
        <v>0</v>
      </c>
      <c r="CM43" s="659"/>
      <c r="CN43" s="659"/>
      <c r="CO43" s="659"/>
      <c r="CP43" s="659"/>
      <c r="CQ43" s="659"/>
      <c r="CR43" s="659"/>
      <c r="CS43" s="659"/>
      <c r="CT43" s="659"/>
      <c r="CU43" s="659"/>
      <c r="CV43" s="659"/>
      <c r="CW43" s="659"/>
      <c r="CX43" s="659"/>
      <c r="CY43" s="569">
        <f t="shared" si="10"/>
        <v>0</v>
      </c>
      <c r="CZ43" s="659"/>
      <c r="DA43" s="659"/>
      <c r="DB43" s="659"/>
      <c r="DC43" s="659"/>
      <c r="DD43" s="659"/>
      <c r="DE43" s="659"/>
      <c r="DF43" s="659"/>
      <c r="DG43" s="659"/>
      <c r="DH43" s="659"/>
      <c r="DI43" s="659"/>
      <c r="DJ43" s="659"/>
      <c r="DK43" s="659"/>
      <c r="DL43" s="569">
        <f t="shared" si="11"/>
        <v>0</v>
      </c>
      <c r="DM43" s="570"/>
    </row>
    <row r="44" spans="1:117" s="4" customFormat="1">
      <c r="A44" s="569"/>
      <c r="B44" s="569"/>
      <c r="C44" s="569" t="s">
        <v>347</v>
      </c>
      <c r="D44" s="569"/>
      <c r="E44" s="569"/>
      <c r="F44" s="569"/>
      <c r="G44" s="569"/>
      <c r="H44" s="569">
        <f t="shared" ref="H44:P44" si="33">SUM(H39:H43)</f>
        <v>7686</v>
      </c>
      <c r="I44" s="569">
        <f t="shared" si="33"/>
        <v>0</v>
      </c>
      <c r="J44" s="569">
        <f t="shared" si="33"/>
        <v>100</v>
      </c>
      <c r="K44" s="569">
        <f t="shared" si="33"/>
        <v>0</v>
      </c>
      <c r="L44" s="569">
        <f t="shared" si="33"/>
        <v>0</v>
      </c>
      <c r="M44" s="569">
        <f t="shared" si="33"/>
        <v>0</v>
      </c>
      <c r="N44" s="569">
        <f t="shared" si="33"/>
        <v>0</v>
      </c>
      <c r="O44" s="569">
        <f t="shared" si="33"/>
        <v>0</v>
      </c>
      <c r="P44" s="569">
        <f t="shared" si="33"/>
        <v>0</v>
      </c>
      <c r="Q44" s="569">
        <f t="shared" si="0"/>
        <v>7786</v>
      </c>
      <c r="R44" s="569">
        <f t="shared" ref="R44:Y44" si="34">SUM(R39:R43)</f>
        <v>0</v>
      </c>
      <c r="S44" s="569">
        <f t="shared" si="34"/>
        <v>0</v>
      </c>
      <c r="T44" s="569">
        <f t="shared" si="34"/>
        <v>7786</v>
      </c>
      <c r="U44" s="569">
        <f t="shared" si="34"/>
        <v>0</v>
      </c>
      <c r="V44" s="569">
        <f t="shared" si="34"/>
        <v>0</v>
      </c>
      <c r="W44" s="569">
        <f t="shared" si="34"/>
        <v>0</v>
      </c>
      <c r="X44" s="569">
        <f t="shared" si="34"/>
        <v>0</v>
      </c>
      <c r="Y44" s="569">
        <f t="shared" si="34"/>
        <v>0</v>
      </c>
      <c r="Z44" s="569">
        <f t="shared" si="2"/>
        <v>7786</v>
      </c>
      <c r="AA44" s="569">
        <f t="shared" ref="AA44:AF44" si="35">SUM(AA39:AA43)</f>
        <v>2043</v>
      </c>
      <c r="AB44" s="569">
        <f t="shared" si="35"/>
        <v>900</v>
      </c>
      <c r="AC44" s="569">
        <f t="shared" si="35"/>
        <v>4843</v>
      </c>
      <c r="AD44" s="569">
        <f t="shared" si="35"/>
        <v>0</v>
      </c>
      <c r="AE44" s="569">
        <f t="shared" si="35"/>
        <v>0</v>
      </c>
      <c r="AF44" s="569">
        <f t="shared" si="35"/>
        <v>0</v>
      </c>
      <c r="AG44" s="569">
        <f t="shared" si="3"/>
        <v>0</v>
      </c>
      <c r="AH44" s="569">
        <f>SUM(AH39:AH43)</f>
        <v>2043</v>
      </c>
      <c r="AI44" s="569">
        <f>SUM(AI39:AI43)</f>
        <v>0</v>
      </c>
      <c r="AJ44" s="569">
        <f>SUM(AJ39:AJ43)</f>
        <v>0</v>
      </c>
      <c r="AK44" s="569">
        <f>SUM(AK39:AK43)</f>
        <v>0</v>
      </c>
      <c r="AL44" s="569">
        <f t="shared" si="12"/>
        <v>0</v>
      </c>
      <c r="AM44" s="569">
        <f>SUM(AM39:AM43)</f>
        <v>0</v>
      </c>
      <c r="AN44" s="569">
        <f>SUM(AN39:AN43)</f>
        <v>0</v>
      </c>
      <c r="AO44" s="569">
        <f>SUM(AO39:AO43)</f>
        <v>0</v>
      </c>
      <c r="AP44" s="569">
        <f>SUM(AP39:AP43)</f>
        <v>0</v>
      </c>
      <c r="AQ44" s="569">
        <f>SUM(AQ39:AQ43)</f>
        <v>0</v>
      </c>
      <c r="AR44" s="569">
        <f t="shared" si="19"/>
        <v>0</v>
      </c>
      <c r="AS44" s="569">
        <f t="shared" ref="AS44:BB44" si="36">SUM(AS39:AS43)</f>
        <v>128.57142857142858</v>
      </c>
      <c r="AT44" s="569">
        <f t="shared" si="36"/>
        <v>128.57142857142858</v>
      </c>
      <c r="AU44" s="569">
        <f t="shared" si="36"/>
        <v>128.57142857142858</v>
      </c>
      <c r="AV44" s="569">
        <f t="shared" si="36"/>
        <v>128.57142857142858</v>
      </c>
      <c r="AW44" s="569">
        <f t="shared" si="36"/>
        <v>128.57142857142858</v>
      </c>
      <c r="AX44" s="569">
        <f t="shared" si="36"/>
        <v>128.57142857142858</v>
      </c>
      <c r="AY44" s="569">
        <f t="shared" si="36"/>
        <v>128.57142857142858</v>
      </c>
      <c r="AZ44" s="569">
        <f t="shared" si="36"/>
        <v>0</v>
      </c>
      <c r="BA44" s="569">
        <f t="shared" si="36"/>
        <v>0</v>
      </c>
      <c r="BB44" s="569">
        <f t="shared" si="36"/>
        <v>0</v>
      </c>
      <c r="BC44" s="569">
        <f t="shared" si="21"/>
        <v>0</v>
      </c>
      <c r="BD44" s="569">
        <f t="shared" ref="BD44:BJ44" si="37">SUM(BD39:BD43)</f>
        <v>0</v>
      </c>
      <c r="BE44" s="569">
        <f t="shared" si="37"/>
        <v>0</v>
      </c>
      <c r="BF44" s="569">
        <f t="shared" si="37"/>
        <v>0</v>
      </c>
      <c r="BG44" s="569">
        <f t="shared" si="37"/>
        <v>0</v>
      </c>
      <c r="BH44" s="569">
        <f t="shared" si="37"/>
        <v>0</v>
      </c>
      <c r="BI44" s="569">
        <f t="shared" si="37"/>
        <v>0</v>
      </c>
      <c r="BJ44" s="569">
        <f t="shared" si="37"/>
        <v>0</v>
      </c>
      <c r="BK44" s="569">
        <f t="shared" si="20"/>
        <v>0</v>
      </c>
      <c r="BL44" s="569">
        <f>SUM(BL39:BL43)</f>
        <v>0</v>
      </c>
      <c r="BM44" s="569">
        <f>SUM(BM39:BM43)</f>
        <v>0</v>
      </c>
      <c r="BN44" s="569">
        <f>SUM(BN39:BN43)</f>
        <v>0</v>
      </c>
      <c r="BO44" s="569">
        <f>SUM(BO39:BO43)</f>
        <v>0</v>
      </c>
      <c r="BP44" s="569">
        <f>SUM(BP39:BP43)</f>
        <v>0</v>
      </c>
      <c r="BQ44" s="569">
        <f t="shared" si="15"/>
        <v>0</v>
      </c>
      <c r="BR44" s="569">
        <f t="shared" ref="BR44:BW44" si="38">SUM(BR39:BR43)</f>
        <v>0</v>
      </c>
      <c r="BS44" s="569">
        <f t="shared" si="38"/>
        <v>0</v>
      </c>
      <c r="BT44" s="569">
        <f t="shared" si="38"/>
        <v>0</v>
      </c>
      <c r="BU44" s="569">
        <f t="shared" si="38"/>
        <v>0</v>
      </c>
      <c r="BV44" s="569">
        <f t="shared" si="38"/>
        <v>0</v>
      </c>
      <c r="BW44" s="569">
        <f t="shared" si="38"/>
        <v>0</v>
      </c>
      <c r="BX44" s="569">
        <f t="shared" si="8"/>
        <v>4843</v>
      </c>
      <c r="BY44" s="569">
        <f t="shared" si="16"/>
        <v>2942.9999999999991</v>
      </c>
      <c r="BZ44" s="569">
        <f t="shared" ref="BZ44:CK44" si="39">SUM(BZ39:BZ43)</f>
        <v>0</v>
      </c>
      <c r="CA44" s="569">
        <f t="shared" si="39"/>
        <v>0</v>
      </c>
      <c r="CB44" s="569">
        <f t="shared" si="39"/>
        <v>0</v>
      </c>
      <c r="CC44" s="569">
        <f t="shared" si="39"/>
        <v>0</v>
      </c>
      <c r="CD44" s="569">
        <f t="shared" si="39"/>
        <v>0</v>
      </c>
      <c r="CE44" s="569">
        <f t="shared" si="39"/>
        <v>0</v>
      </c>
      <c r="CF44" s="569">
        <f t="shared" si="39"/>
        <v>0</v>
      </c>
      <c r="CG44" s="569">
        <f t="shared" si="39"/>
        <v>0</v>
      </c>
      <c r="CH44" s="569">
        <f t="shared" si="39"/>
        <v>0</v>
      </c>
      <c r="CI44" s="569">
        <f t="shared" si="39"/>
        <v>0</v>
      </c>
      <c r="CJ44" s="569">
        <f t="shared" si="39"/>
        <v>0</v>
      </c>
      <c r="CK44" s="569">
        <f t="shared" si="39"/>
        <v>0</v>
      </c>
      <c r="CL44" s="569">
        <f t="shared" si="9"/>
        <v>0</v>
      </c>
      <c r="CM44" s="569">
        <f t="shared" ref="CM44:CX44" si="40">SUM(CM39:CM43)</f>
        <v>0</v>
      </c>
      <c r="CN44" s="569">
        <f t="shared" si="40"/>
        <v>0</v>
      </c>
      <c r="CO44" s="569">
        <f t="shared" si="40"/>
        <v>0</v>
      </c>
      <c r="CP44" s="569">
        <f t="shared" si="40"/>
        <v>0</v>
      </c>
      <c r="CQ44" s="569">
        <f t="shared" si="40"/>
        <v>0</v>
      </c>
      <c r="CR44" s="569">
        <f t="shared" si="40"/>
        <v>0</v>
      </c>
      <c r="CS44" s="569">
        <f t="shared" si="40"/>
        <v>0</v>
      </c>
      <c r="CT44" s="569">
        <f t="shared" si="40"/>
        <v>0</v>
      </c>
      <c r="CU44" s="569">
        <f t="shared" si="40"/>
        <v>0</v>
      </c>
      <c r="CV44" s="569">
        <f t="shared" si="40"/>
        <v>0</v>
      </c>
      <c r="CW44" s="569">
        <f t="shared" si="40"/>
        <v>0</v>
      </c>
      <c r="CX44" s="569">
        <f t="shared" si="40"/>
        <v>0</v>
      </c>
      <c r="CY44" s="569">
        <f t="shared" si="10"/>
        <v>0</v>
      </c>
      <c r="CZ44" s="569">
        <f t="shared" ref="CZ44:DK44" si="41">SUM(CZ39:CZ43)</f>
        <v>0</v>
      </c>
      <c r="DA44" s="569">
        <f t="shared" si="41"/>
        <v>0</v>
      </c>
      <c r="DB44" s="569">
        <f t="shared" si="41"/>
        <v>0</v>
      </c>
      <c r="DC44" s="569">
        <f t="shared" si="41"/>
        <v>0</v>
      </c>
      <c r="DD44" s="569">
        <f t="shared" si="41"/>
        <v>0</v>
      </c>
      <c r="DE44" s="569">
        <f t="shared" si="41"/>
        <v>0</v>
      </c>
      <c r="DF44" s="569">
        <f t="shared" si="41"/>
        <v>0</v>
      </c>
      <c r="DG44" s="569">
        <f t="shared" si="41"/>
        <v>0</v>
      </c>
      <c r="DH44" s="569">
        <f t="shared" si="41"/>
        <v>0</v>
      </c>
      <c r="DI44" s="569">
        <f t="shared" si="41"/>
        <v>0</v>
      </c>
      <c r="DJ44" s="569">
        <f t="shared" si="41"/>
        <v>0</v>
      </c>
      <c r="DK44" s="569">
        <f t="shared" si="41"/>
        <v>0</v>
      </c>
      <c r="DL44" s="569">
        <f t="shared" si="11"/>
        <v>0</v>
      </c>
      <c r="DM44" s="570"/>
    </row>
    <row r="45" spans="1:117" s="4" customFormat="1" ht="15" customHeight="1">
      <c r="A45" s="569"/>
      <c r="B45" s="569" t="s">
        <v>1891</v>
      </c>
      <c r="C45" s="570" t="s">
        <v>1344</v>
      </c>
      <c r="D45" s="570" t="s">
        <v>1358</v>
      </c>
      <c r="E45" s="658" t="s">
        <v>356</v>
      </c>
      <c r="F45" s="570" t="s">
        <v>1359</v>
      </c>
      <c r="G45" s="570"/>
      <c r="H45" s="659">
        <v>2000</v>
      </c>
      <c r="I45" s="659"/>
      <c r="J45" s="659"/>
      <c r="K45" s="659"/>
      <c r="L45" s="659"/>
      <c r="M45" s="659"/>
      <c r="N45" s="659"/>
      <c r="O45" s="659"/>
      <c r="P45" s="659"/>
      <c r="Q45" s="569">
        <f t="shared" si="0"/>
        <v>2000</v>
      </c>
      <c r="R45" s="659"/>
      <c r="S45" s="659"/>
      <c r="T45" s="659">
        <f>H45</f>
        <v>2000</v>
      </c>
      <c r="U45" s="659"/>
      <c r="V45" s="659"/>
      <c r="W45" s="659"/>
      <c r="X45" s="659"/>
      <c r="Y45" s="659"/>
      <c r="Z45" s="569">
        <f t="shared" si="2"/>
        <v>2000</v>
      </c>
      <c r="AA45" s="659"/>
      <c r="AB45" s="659"/>
      <c r="AC45" s="659">
        <v>2000</v>
      </c>
      <c r="AD45" s="659"/>
      <c r="AE45" s="659"/>
      <c r="AF45" s="659"/>
      <c r="AG45" s="569">
        <f t="shared" si="3"/>
        <v>0</v>
      </c>
      <c r="AH45" s="659"/>
      <c r="AI45" s="659"/>
      <c r="AJ45" s="659"/>
      <c r="AK45" s="659"/>
      <c r="AL45" s="569">
        <f t="shared" si="12"/>
        <v>0</v>
      </c>
      <c r="AM45" s="659"/>
      <c r="AN45" s="659"/>
      <c r="AO45" s="659"/>
      <c r="AP45" s="659"/>
      <c r="AQ45" s="659"/>
      <c r="AR45" s="569">
        <f t="shared" si="19"/>
        <v>0</v>
      </c>
      <c r="AS45" s="659"/>
      <c r="AT45" s="659"/>
      <c r="AU45" s="659"/>
      <c r="AV45" s="659"/>
      <c r="AW45" s="659"/>
      <c r="AX45" s="659"/>
      <c r="AY45" s="659"/>
      <c r="AZ45" s="659"/>
      <c r="BA45" s="659"/>
      <c r="BB45" s="659"/>
      <c r="BC45" s="569">
        <f t="shared" si="21"/>
        <v>0</v>
      </c>
      <c r="BD45" s="659"/>
      <c r="BE45" s="659"/>
      <c r="BF45" s="659"/>
      <c r="BG45" s="659"/>
      <c r="BH45" s="659"/>
      <c r="BI45" s="659"/>
      <c r="BJ45" s="659"/>
      <c r="BK45" s="569">
        <f t="shared" si="20"/>
        <v>0</v>
      </c>
      <c r="BL45" s="659"/>
      <c r="BM45" s="659"/>
      <c r="BN45" s="659"/>
      <c r="BO45" s="659"/>
      <c r="BP45" s="659"/>
      <c r="BQ45" s="569">
        <f t="shared" si="15"/>
        <v>0</v>
      </c>
      <c r="BR45" s="659"/>
      <c r="BS45" s="659"/>
      <c r="BT45" s="659"/>
      <c r="BU45" s="659"/>
      <c r="BV45" s="659"/>
      <c r="BW45" s="659"/>
      <c r="BX45" s="569">
        <f t="shared" si="8"/>
        <v>2000</v>
      </c>
      <c r="BY45" s="569">
        <f t="shared" si="16"/>
        <v>0</v>
      </c>
      <c r="BZ45" s="659"/>
      <c r="CA45" s="659"/>
      <c r="CB45" s="659"/>
      <c r="CC45" s="659"/>
      <c r="CD45" s="659"/>
      <c r="CE45" s="659"/>
      <c r="CF45" s="659"/>
      <c r="CG45" s="659"/>
      <c r="CH45" s="659"/>
      <c r="CI45" s="659"/>
      <c r="CJ45" s="659"/>
      <c r="CK45" s="659"/>
      <c r="CL45" s="569">
        <f t="shared" si="9"/>
        <v>0</v>
      </c>
      <c r="CM45" s="659"/>
      <c r="CN45" s="659"/>
      <c r="CO45" s="659"/>
      <c r="CP45" s="659"/>
      <c r="CQ45" s="659"/>
      <c r="CR45" s="659"/>
      <c r="CS45" s="659"/>
      <c r="CT45" s="659"/>
      <c r="CU45" s="659"/>
      <c r="CV45" s="659"/>
      <c r="CW45" s="659"/>
      <c r="CX45" s="659"/>
      <c r="CY45" s="569">
        <f t="shared" si="10"/>
        <v>0</v>
      </c>
      <c r="CZ45" s="659"/>
      <c r="DA45" s="659"/>
      <c r="DB45" s="659"/>
      <c r="DC45" s="659"/>
      <c r="DD45" s="659"/>
      <c r="DE45" s="659"/>
      <c r="DF45" s="659"/>
      <c r="DG45" s="659"/>
      <c r="DH45" s="659"/>
      <c r="DI45" s="659"/>
      <c r="DJ45" s="659"/>
      <c r="DK45" s="659"/>
      <c r="DL45" s="569">
        <f t="shared" si="11"/>
        <v>0</v>
      </c>
      <c r="DM45" s="570"/>
    </row>
    <row r="46" spans="1:117" s="4" customFormat="1" ht="15" customHeight="1">
      <c r="A46" s="569"/>
      <c r="B46" s="569" t="s">
        <v>1891</v>
      </c>
      <c r="C46" s="570" t="s">
        <v>1344</v>
      </c>
      <c r="D46" s="570" t="s">
        <v>1360</v>
      </c>
      <c r="E46" s="658" t="s">
        <v>11</v>
      </c>
      <c r="F46" s="570" t="s">
        <v>1359</v>
      </c>
      <c r="G46" s="570"/>
      <c r="H46" s="659">
        <v>1000</v>
      </c>
      <c r="I46" s="659"/>
      <c r="J46" s="659"/>
      <c r="K46" s="659"/>
      <c r="L46" s="659"/>
      <c r="M46" s="659"/>
      <c r="N46" s="659"/>
      <c r="O46" s="659"/>
      <c r="P46" s="659"/>
      <c r="Q46" s="569">
        <f t="shared" si="0"/>
        <v>1000</v>
      </c>
      <c r="R46" s="659"/>
      <c r="S46" s="659"/>
      <c r="T46" s="659">
        <f>Q46</f>
        <v>1000</v>
      </c>
      <c r="U46" s="659"/>
      <c r="V46" s="659"/>
      <c r="W46" s="659"/>
      <c r="X46" s="659"/>
      <c r="Y46" s="659"/>
      <c r="Z46" s="569">
        <f t="shared" si="2"/>
        <v>1000</v>
      </c>
      <c r="AA46" s="659"/>
      <c r="AB46" s="659"/>
      <c r="AC46" s="659">
        <v>1000</v>
      </c>
      <c r="AD46" s="659"/>
      <c r="AE46" s="659"/>
      <c r="AF46" s="659"/>
      <c r="AG46" s="569">
        <f t="shared" si="3"/>
        <v>0</v>
      </c>
      <c r="AH46" s="659"/>
      <c r="AI46" s="659"/>
      <c r="AJ46" s="659"/>
      <c r="AK46" s="659"/>
      <c r="AL46" s="569">
        <f t="shared" si="12"/>
        <v>0</v>
      </c>
      <c r="AM46" s="659"/>
      <c r="AN46" s="659"/>
      <c r="AO46" s="659"/>
      <c r="AP46" s="659"/>
      <c r="AQ46" s="659"/>
      <c r="AR46" s="569">
        <f t="shared" si="19"/>
        <v>0</v>
      </c>
      <c r="AS46" s="659"/>
      <c r="AT46" s="659"/>
      <c r="AU46" s="659"/>
      <c r="AV46" s="659"/>
      <c r="AW46" s="659"/>
      <c r="AX46" s="659"/>
      <c r="AY46" s="659"/>
      <c r="AZ46" s="659"/>
      <c r="BA46" s="659"/>
      <c r="BB46" s="659"/>
      <c r="BC46" s="569">
        <f t="shared" si="21"/>
        <v>0</v>
      </c>
      <c r="BD46" s="659"/>
      <c r="BE46" s="659"/>
      <c r="BF46" s="659"/>
      <c r="BG46" s="659"/>
      <c r="BH46" s="659"/>
      <c r="BI46" s="659"/>
      <c r="BJ46" s="659"/>
      <c r="BK46" s="569">
        <f t="shared" si="20"/>
        <v>0</v>
      </c>
      <c r="BL46" s="659"/>
      <c r="BM46" s="659"/>
      <c r="BN46" s="659"/>
      <c r="BO46" s="659"/>
      <c r="BP46" s="659"/>
      <c r="BQ46" s="569">
        <f t="shared" si="15"/>
        <v>0</v>
      </c>
      <c r="BR46" s="659"/>
      <c r="BS46" s="659"/>
      <c r="BT46" s="659"/>
      <c r="BU46" s="659"/>
      <c r="BV46" s="659"/>
      <c r="BW46" s="659"/>
      <c r="BX46" s="569">
        <f t="shared" si="8"/>
        <v>1000</v>
      </c>
      <c r="BY46" s="569">
        <f t="shared" si="16"/>
        <v>0</v>
      </c>
      <c r="BZ46" s="659"/>
      <c r="CA46" s="659"/>
      <c r="CB46" s="659"/>
      <c r="CC46" s="659"/>
      <c r="CD46" s="659"/>
      <c r="CE46" s="659"/>
      <c r="CF46" s="659"/>
      <c r="CG46" s="659"/>
      <c r="CH46" s="659"/>
      <c r="CI46" s="659"/>
      <c r="CJ46" s="659"/>
      <c r="CK46" s="659"/>
      <c r="CL46" s="569">
        <f t="shared" si="9"/>
        <v>0</v>
      </c>
      <c r="CM46" s="659"/>
      <c r="CN46" s="659"/>
      <c r="CO46" s="659"/>
      <c r="CP46" s="659"/>
      <c r="CQ46" s="659"/>
      <c r="CR46" s="659"/>
      <c r="CS46" s="659"/>
      <c r="CT46" s="659"/>
      <c r="CU46" s="659"/>
      <c r="CV46" s="659"/>
      <c r="CW46" s="659"/>
      <c r="CX46" s="659"/>
      <c r="CY46" s="569">
        <f t="shared" si="10"/>
        <v>0</v>
      </c>
      <c r="CZ46" s="659"/>
      <c r="DA46" s="659"/>
      <c r="DB46" s="659"/>
      <c r="DC46" s="659"/>
      <c r="DD46" s="659"/>
      <c r="DE46" s="659"/>
      <c r="DF46" s="659"/>
      <c r="DG46" s="659"/>
      <c r="DH46" s="659"/>
      <c r="DI46" s="659"/>
      <c r="DJ46" s="659"/>
      <c r="DK46" s="659"/>
      <c r="DL46" s="569">
        <f t="shared" si="11"/>
        <v>0</v>
      </c>
      <c r="DM46" s="570"/>
    </row>
    <row r="47" spans="1:117" s="4" customFormat="1">
      <c r="A47" s="569"/>
      <c r="B47" s="569"/>
      <c r="C47" s="569" t="s">
        <v>347</v>
      </c>
      <c r="D47" s="569"/>
      <c r="E47" s="569"/>
      <c r="F47" s="569"/>
      <c r="G47" s="569"/>
      <c r="H47" s="569">
        <f t="shared" ref="H47:AM47" si="42">SUM(H45,H46)</f>
        <v>3000</v>
      </c>
      <c r="I47" s="569">
        <f t="shared" si="42"/>
        <v>0</v>
      </c>
      <c r="J47" s="569">
        <f t="shared" si="42"/>
        <v>0</v>
      </c>
      <c r="K47" s="569">
        <f t="shared" si="42"/>
        <v>0</v>
      </c>
      <c r="L47" s="569">
        <f t="shared" si="42"/>
        <v>0</v>
      </c>
      <c r="M47" s="569">
        <f t="shared" si="42"/>
        <v>0</v>
      </c>
      <c r="N47" s="569">
        <f t="shared" si="42"/>
        <v>0</v>
      </c>
      <c r="O47" s="569">
        <f t="shared" si="42"/>
        <v>0</v>
      </c>
      <c r="P47" s="569">
        <f t="shared" si="42"/>
        <v>0</v>
      </c>
      <c r="Q47" s="569">
        <f t="shared" si="42"/>
        <v>3000</v>
      </c>
      <c r="R47" s="569">
        <f t="shared" si="42"/>
        <v>0</v>
      </c>
      <c r="S47" s="569">
        <f t="shared" si="42"/>
        <v>0</v>
      </c>
      <c r="T47" s="569">
        <f t="shared" si="42"/>
        <v>3000</v>
      </c>
      <c r="U47" s="569">
        <f t="shared" si="42"/>
        <v>0</v>
      </c>
      <c r="V47" s="569">
        <f t="shared" si="42"/>
        <v>0</v>
      </c>
      <c r="W47" s="569">
        <f t="shared" si="42"/>
        <v>0</v>
      </c>
      <c r="X47" s="569">
        <f t="shared" si="42"/>
        <v>0</v>
      </c>
      <c r="Y47" s="569">
        <f t="shared" si="42"/>
        <v>0</v>
      </c>
      <c r="Z47" s="569">
        <f t="shared" si="42"/>
        <v>3000</v>
      </c>
      <c r="AA47" s="569">
        <f t="shared" si="42"/>
        <v>0</v>
      </c>
      <c r="AB47" s="569">
        <f t="shared" si="42"/>
        <v>0</v>
      </c>
      <c r="AC47" s="569">
        <f t="shared" si="42"/>
        <v>3000</v>
      </c>
      <c r="AD47" s="569">
        <f t="shared" si="42"/>
        <v>0</v>
      </c>
      <c r="AE47" s="569">
        <f t="shared" si="42"/>
        <v>0</v>
      </c>
      <c r="AF47" s="569">
        <f t="shared" si="42"/>
        <v>0</v>
      </c>
      <c r="AG47" s="569">
        <f t="shared" si="42"/>
        <v>0</v>
      </c>
      <c r="AH47" s="569">
        <f t="shared" si="42"/>
        <v>0</v>
      </c>
      <c r="AI47" s="569">
        <f t="shared" si="42"/>
        <v>0</v>
      </c>
      <c r="AJ47" s="569">
        <f t="shared" si="42"/>
        <v>0</v>
      </c>
      <c r="AK47" s="569">
        <f t="shared" si="42"/>
        <v>0</v>
      </c>
      <c r="AL47" s="569">
        <f t="shared" si="12"/>
        <v>0</v>
      </c>
      <c r="AM47" s="569">
        <f t="shared" si="42"/>
        <v>0</v>
      </c>
      <c r="AN47" s="569">
        <f t="shared" ref="AN47:BS47" si="43">SUM(AN45,AN46)</f>
        <v>0</v>
      </c>
      <c r="AO47" s="569">
        <f t="shared" si="43"/>
        <v>0</v>
      </c>
      <c r="AP47" s="569">
        <f t="shared" si="43"/>
        <v>0</v>
      </c>
      <c r="AQ47" s="569">
        <f t="shared" si="43"/>
        <v>0</v>
      </c>
      <c r="AR47" s="569">
        <f t="shared" si="43"/>
        <v>0</v>
      </c>
      <c r="AS47" s="569">
        <f t="shared" si="43"/>
        <v>0</v>
      </c>
      <c r="AT47" s="569">
        <f t="shared" si="43"/>
        <v>0</v>
      </c>
      <c r="AU47" s="569">
        <f t="shared" si="43"/>
        <v>0</v>
      </c>
      <c r="AV47" s="569">
        <f t="shared" si="43"/>
        <v>0</v>
      </c>
      <c r="AW47" s="569">
        <f t="shared" si="43"/>
        <v>0</v>
      </c>
      <c r="AX47" s="569">
        <f t="shared" si="43"/>
        <v>0</v>
      </c>
      <c r="AY47" s="569">
        <f t="shared" si="43"/>
        <v>0</v>
      </c>
      <c r="AZ47" s="569">
        <f t="shared" si="43"/>
        <v>0</v>
      </c>
      <c r="BA47" s="569">
        <f t="shared" si="43"/>
        <v>0</v>
      </c>
      <c r="BB47" s="569">
        <f t="shared" si="43"/>
        <v>0</v>
      </c>
      <c r="BC47" s="569">
        <f t="shared" si="43"/>
        <v>0</v>
      </c>
      <c r="BD47" s="569">
        <f t="shared" si="43"/>
        <v>0</v>
      </c>
      <c r="BE47" s="569">
        <f t="shared" si="43"/>
        <v>0</v>
      </c>
      <c r="BF47" s="569">
        <f t="shared" si="43"/>
        <v>0</v>
      </c>
      <c r="BG47" s="569">
        <f t="shared" si="43"/>
        <v>0</v>
      </c>
      <c r="BH47" s="569">
        <f t="shared" si="43"/>
        <v>0</v>
      </c>
      <c r="BI47" s="569">
        <f t="shared" si="43"/>
        <v>0</v>
      </c>
      <c r="BJ47" s="569">
        <f t="shared" si="43"/>
        <v>0</v>
      </c>
      <c r="BK47" s="569">
        <f t="shared" si="43"/>
        <v>0</v>
      </c>
      <c r="BL47" s="569">
        <f t="shared" si="43"/>
        <v>0</v>
      </c>
      <c r="BM47" s="569">
        <f t="shared" si="43"/>
        <v>0</v>
      </c>
      <c r="BN47" s="569">
        <f t="shared" si="43"/>
        <v>0</v>
      </c>
      <c r="BO47" s="569">
        <f t="shared" si="43"/>
        <v>0</v>
      </c>
      <c r="BP47" s="569">
        <f t="shared" si="43"/>
        <v>0</v>
      </c>
      <c r="BQ47" s="569">
        <f t="shared" si="15"/>
        <v>0</v>
      </c>
      <c r="BR47" s="569">
        <f t="shared" si="43"/>
        <v>0</v>
      </c>
      <c r="BS47" s="569">
        <f t="shared" si="43"/>
        <v>0</v>
      </c>
      <c r="BT47" s="569">
        <f t="shared" ref="BT47:CY47" si="44">SUM(BT45,BT46)</f>
        <v>0</v>
      </c>
      <c r="BU47" s="569">
        <f t="shared" si="44"/>
        <v>0</v>
      </c>
      <c r="BV47" s="569">
        <f t="shared" si="44"/>
        <v>0</v>
      </c>
      <c r="BW47" s="569">
        <f t="shared" si="44"/>
        <v>0</v>
      </c>
      <c r="BX47" s="569">
        <f t="shared" si="44"/>
        <v>3000</v>
      </c>
      <c r="BY47" s="569">
        <f t="shared" si="44"/>
        <v>0</v>
      </c>
      <c r="BZ47" s="569">
        <f t="shared" si="44"/>
        <v>0</v>
      </c>
      <c r="CA47" s="569">
        <f t="shared" si="44"/>
        <v>0</v>
      </c>
      <c r="CB47" s="569">
        <f t="shared" si="44"/>
        <v>0</v>
      </c>
      <c r="CC47" s="569">
        <f t="shared" si="44"/>
        <v>0</v>
      </c>
      <c r="CD47" s="569">
        <f t="shared" si="44"/>
        <v>0</v>
      </c>
      <c r="CE47" s="569">
        <f t="shared" si="44"/>
        <v>0</v>
      </c>
      <c r="CF47" s="569">
        <f t="shared" si="44"/>
        <v>0</v>
      </c>
      <c r="CG47" s="569">
        <f t="shared" si="44"/>
        <v>0</v>
      </c>
      <c r="CH47" s="569">
        <f t="shared" si="44"/>
        <v>0</v>
      </c>
      <c r="CI47" s="569">
        <f t="shared" si="44"/>
        <v>0</v>
      </c>
      <c r="CJ47" s="569">
        <f t="shared" si="44"/>
        <v>0</v>
      </c>
      <c r="CK47" s="569">
        <f t="shared" si="44"/>
        <v>0</v>
      </c>
      <c r="CL47" s="569">
        <f t="shared" si="44"/>
        <v>0</v>
      </c>
      <c r="CM47" s="569">
        <f t="shared" si="44"/>
        <v>0</v>
      </c>
      <c r="CN47" s="569">
        <f t="shared" si="44"/>
        <v>0</v>
      </c>
      <c r="CO47" s="569">
        <f t="shared" si="44"/>
        <v>0</v>
      </c>
      <c r="CP47" s="569">
        <f t="shared" si="44"/>
        <v>0</v>
      </c>
      <c r="CQ47" s="569">
        <f t="shared" si="44"/>
        <v>0</v>
      </c>
      <c r="CR47" s="569">
        <f t="shared" si="44"/>
        <v>0</v>
      </c>
      <c r="CS47" s="569">
        <f t="shared" si="44"/>
        <v>0</v>
      </c>
      <c r="CT47" s="569">
        <f t="shared" si="44"/>
        <v>0</v>
      </c>
      <c r="CU47" s="569">
        <f t="shared" si="44"/>
        <v>0</v>
      </c>
      <c r="CV47" s="569">
        <f t="shared" si="44"/>
        <v>0</v>
      </c>
      <c r="CW47" s="569">
        <f t="shared" si="44"/>
        <v>0</v>
      </c>
      <c r="CX47" s="569">
        <f t="shared" si="44"/>
        <v>0</v>
      </c>
      <c r="CY47" s="569">
        <f t="shared" si="44"/>
        <v>0</v>
      </c>
      <c r="CZ47" s="569">
        <f t="shared" ref="CZ47:DL47" si="45">SUM(CZ45,CZ46)</f>
        <v>0</v>
      </c>
      <c r="DA47" s="569">
        <f t="shared" si="45"/>
        <v>0</v>
      </c>
      <c r="DB47" s="569">
        <f t="shared" si="45"/>
        <v>0</v>
      </c>
      <c r="DC47" s="569">
        <f t="shared" si="45"/>
        <v>0</v>
      </c>
      <c r="DD47" s="569">
        <f t="shared" si="45"/>
        <v>0</v>
      </c>
      <c r="DE47" s="569">
        <f t="shared" si="45"/>
        <v>0</v>
      </c>
      <c r="DF47" s="569">
        <f t="shared" si="45"/>
        <v>0</v>
      </c>
      <c r="DG47" s="569">
        <f t="shared" si="45"/>
        <v>0</v>
      </c>
      <c r="DH47" s="569">
        <f t="shared" si="45"/>
        <v>0</v>
      </c>
      <c r="DI47" s="569">
        <f t="shared" si="45"/>
        <v>0</v>
      </c>
      <c r="DJ47" s="569">
        <f t="shared" si="45"/>
        <v>0</v>
      </c>
      <c r="DK47" s="569">
        <f t="shared" si="45"/>
        <v>0</v>
      </c>
      <c r="DL47" s="569">
        <f t="shared" si="45"/>
        <v>0</v>
      </c>
      <c r="DM47" s="570"/>
    </row>
    <row r="48" spans="1:117" s="4" customFormat="1" ht="15" customHeight="1">
      <c r="A48" s="569"/>
      <c r="B48" s="569" t="s">
        <v>1892</v>
      </c>
      <c r="C48" s="570" t="s">
        <v>1344</v>
      </c>
      <c r="D48" s="570" t="s">
        <v>1360</v>
      </c>
      <c r="E48" s="658" t="s">
        <v>1361</v>
      </c>
      <c r="F48" s="570" t="s">
        <v>1359</v>
      </c>
      <c r="G48" s="570"/>
      <c r="H48" s="659">
        <v>7888</v>
      </c>
      <c r="I48" s="659"/>
      <c r="J48" s="659"/>
      <c r="K48" s="659"/>
      <c r="L48" s="659"/>
      <c r="M48" s="659"/>
      <c r="N48" s="659"/>
      <c r="O48" s="659"/>
      <c r="P48" s="659"/>
      <c r="Q48" s="569">
        <f t="shared" ref="Q48:Q70" si="46">SUM(H48:P48)</f>
        <v>7888</v>
      </c>
      <c r="R48" s="659"/>
      <c r="S48" s="659"/>
      <c r="T48" s="659">
        <f>Q48</f>
        <v>7888</v>
      </c>
      <c r="U48" s="659"/>
      <c r="V48" s="659"/>
      <c r="W48" s="659"/>
      <c r="X48" s="659"/>
      <c r="Y48" s="659"/>
      <c r="Z48" s="569">
        <f t="shared" ref="Z48:Z67" si="47">SUM(R48:Y48)</f>
        <v>7888</v>
      </c>
      <c r="AA48" s="659">
        <v>1083</v>
      </c>
      <c r="AB48" s="659"/>
      <c r="AC48" s="659">
        <v>6805</v>
      </c>
      <c r="AD48" s="659"/>
      <c r="AE48" s="659"/>
      <c r="AF48" s="659"/>
      <c r="AG48" s="569">
        <f t="shared" ref="AG48:AG68" si="48">T48-SUM(AA48:AF48)</f>
        <v>0</v>
      </c>
      <c r="AH48" s="659">
        <v>1083</v>
      </c>
      <c r="AI48" s="659"/>
      <c r="AJ48" s="659"/>
      <c r="AK48" s="659"/>
      <c r="AL48" s="569">
        <f t="shared" si="12"/>
        <v>0</v>
      </c>
      <c r="AM48" s="659"/>
      <c r="AN48" s="659"/>
      <c r="AO48" s="659"/>
      <c r="AP48" s="659"/>
      <c r="AQ48" s="659"/>
      <c r="AR48" s="569">
        <f t="shared" ref="AR48:AR68" si="49">AD48-SUM(AM48:AQ48)</f>
        <v>0</v>
      </c>
      <c r="AS48" s="659"/>
      <c r="AT48" s="659"/>
      <c r="AU48" s="659"/>
      <c r="AV48" s="659"/>
      <c r="AW48" s="659"/>
      <c r="AX48" s="659"/>
      <c r="AY48" s="659"/>
      <c r="AZ48" s="659"/>
      <c r="BA48" s="659"/>
      <c r="BB48" s="659"/>
      <c r="BC48" s="569">
        <f t="shared" ref="BC48:BC68" si="50">AB48-SUM(AS48:BB48)</f>
        <v>0</v>
      </c>
      <c r="BD48" s="659"/>
      <c r="BE48" s="659"/>
      <c r="BF48" s="659"/>
      <c r="BG48" s="659"/>
      <c r="BH48" s="659"/>
      <c r="BI48" s="659"/>
      <c r="BJ48" s="659"/>
      <c r="BK48" s="569">
        <f t="shared" ref="BK48:BK68" si="51">AF48-SUM(BD48:BJ48)</f>
        <v>0</v>
      </c>
      <c r="BL48" s="659"/>
      <c r="BM48" s="659"/>
      <c r="BN48" s="659"/>
      <c r="BO48" s="659"/>
      <c r="BP48" s="659"/>
      <c r="BQ48" s="569">
        <f t="shared" si="15"/>
        <v>0</v>
      </c>
      <c r="BR48" s="659"/>
      <c r="BS48" s="659"/>
      <c r="BT48" s="659"/>
      <c r="BU48" s="659"/>
      <c r="BV48" s="659"/>
      <c r="BW48" s="659"/>
      <c r="BX48" s="569">
        <f t="shared" ref="BX48:BX68" si="52">AC48-SUM(BR48:BW48)</f>
        <v>6805</v>
      </c>
      <c r="BY48" s="569">
        <f t="shared" ref="BY48:BY68" si="53">SUM(AH48:AK48,AM48:AQ48,AS48:BB48,BD48:BJ48,BL48:BP48,BR48:BW48)</f>
        <v>1083</v>
      </c>
      <c r="BZ48" s="659"/>
      <c r="CA48" s="659"/>
      <c r="CB48" s="659"/>
      <c r="CC48" s="659"/>
      <c r="CD48" s="659"/>
      <c r="CE48" s="659"/>
      <c r="CF48" s="659"/>
      <c r="CG48" s="659"/>
      <c r="CH48" s="659"/>
      <c r="CI48" s="659"/>
      <c r="CJ48" s="659"/>
      <c r="CK48" s="659"/>
      <c r="CL48" s="569">
        <f t="shared" ref="CL48:CL68" si="54">SUM(BZ48:CK48)</f>
        <v>0</v>
      </c>
      <c r="CM48" s="659"/>
      <c r="CN48" s="659"/>
      <c r="CO48" s="659"/>
      <c r="CP48" s="659"/>
      <c r="CQ48" s="659"/>
      <c r="CR48" s="659"/>
      <c r="CS48" s="659"/>
      <c r="CT48" s="659"/>
      <c r="CU48" s="659"/>
      <c r="CV48" s="659"/>
      <c r="CW48" s="659"/>
      <c r="CX48" s="659"/>
      <c r="CY48" s="569">
        <f t="shared" ref="CY48:CY63" si="55">SUM(CM48:CX48)</f>
        <v>0</v>
      </c>
      <c r="CZ48" s="659"/>
      <c r="DA48" s="659"/>
      <c r="DB48" s="659"/>
      <c r="DC48" s="659"/>
      <c r="DD48" s="659"/>
      <c r="DE48" s="659"/>
      <c r="DF48" s="659"/>
      <c r="DG48" s="659"/>
      <c r="DH48" s="659"/>
      <c r="DI48" s="659"/>
      <c r="DJ48" s="659"/>
      <c r="DK48" s="659"/>
      <c r="DL48" s="569">
        <f t="shared" ref="DL48:DL63" si="56">SUM(CZ48:DK48)</f>
        <v>0</v>
      </c>
      <c r="DM48" s="570"/>
    </row>
    <row r="49" spans="1:117" s="4" customFormat="1" ht="15" customHeight="1">
      <c r="A49" s="569"/>
      <c r="B49" s="569" t="s">
        <v>1892</v>
      </c>
      <c r="C49" s="570" t="s">
        <v>1344</v>
      </c>
      <c r="D49" s="570" t="s">
        <v>1360</v>
      </c>
      <c r="E49" s="658" t="s">
        <v>1362</v>
      </c>
      <c r="F49" s="570" t="s">
        <v>1359</v>
      </c>
      <c r="G49" s="570"/>
      <c r="H49" s="659">
        <v>100</v>
      </c>
      <c r="I49" s="659"/>
      <c r="J49" s="659"/>
      <c r="K49" s="659"/>
      <c r="L49" s="659"/>
      <c r="M49" s="659"/>
      <c r="N49" s="659"/>
      <c r="O49" s="659"/>
      <c r="P49" s="659"/>
      <c r="Q49" s="569">
        <f t="shared" si="46"/>
        <v>100</v>
      </c>
      <c r="R49" s="659"/>
      <c r="S49" s="659"/>
      <c r="T49" s="659">
        <f>Q49</f>
        <v>100</v>
      </c>
      <c r="U49" s="659"/>
      <c r="V49" s="659"/>
      <c r="W49" s="659"/>
      <c r="X49" s="659"/>
      <c r="Y49" s="659"/>
      <c r="Z49" s="569">
        <f t="shared" si="47"/>
        <v>100</v>
      </c>
      <c r="AA49" s="659"/>
      <c r="AB49" s="659"/>
      <c r="AC49" s="659">
        <v>100</v>
      </c>
      <c r="AD49" s="659"/>
      <c r="AE49" s="659"/>
      <c r="AF49" s="659"/>
      <c r="AG49" s="569">
        <f t="shared" si="48"/>
        <v>0</v>
      </c>
      <c r="AH49" s="659"/>
      <c r="AI49" s="659"/>
      <c r="AJ49" s="659"/>
      <c r="AK49" s="659"/>
      <c r="AL49" s="569">
        <f t="shared" si="12"/>
        <v>0</v>
      </c>
      <c r="AM49" s="659"/>
      <c r="AN49" s="659"/>
      <c r="AO49" s="659"/>
      <c r="AP49" s="659"/>
      <c r="AQ49" s="659"/>
      <c r="AR49" s="569">
        <f t="shared" si="49"/>
        <v>0</v>
      </c>
      <c r="AS49" s="659"/>
      <c r="AT49" s="659"/>
      <c r="AU49" s="659"/>
      <c r="AV49" s="659"/>
      <c r="AW49" s="659"/>
      <c r="AX49" s="659"/>
      <c r="AY49" s="659"/>
      <c r="AZ49" s="659"/>
      <c r="BA49" s="659"/>
      <c r="BB49" s="659"/>
      <c r="BC49" s="569">
        <f t="shared" si="50"/>
        <v>0</v>
      </c>
      <c r="BD49" s="659"/>
      <c r="BE49" s="659"/>
      <c r="BF49" s="659"/>
      <c r="BG49" s="659"/>
      <c r="BH49" s="659"/>
      <c r="BI49" s="659"/>
      <c r="BJ49" s="659"/>
      <c r="BK49" s="569">
        <f t="shared" si="51"/>
        <v>0</v>
      </c>
      <c r="BL49" s="659"/>
      <c r="BM49" s="659"/>
      <c r="BN49" s="659"/>
      <c r="BO49" s="659"/>
      <c r="BP49" s="659"/>
      <c r="BQ49" s="569">
        <f t="shared" si="15"/>
        <v>0</v>
      </c>
      <c r="BR49" s="659"/>
      <c r="BS49" s="659"/>
      <c r="BT49" s="659"/>
      <c r="BU49" s="659"/>
      <c r="BV49" s="659"/>
      <c r="BW49" s="659"/>
      <c r="BX49" s="569">
        <f t="shared" si="52"/>
        <v>100</v>
      </c>
      <c r="BY49" s="569">
        <f t="shared" si="53"/>
        <v>0</v>
      </c>
      <c r="BZ49" s="659"/>
      <c r="CA49" s="659"/>
      <c r="CB49" s="659"/>
      <c r="CC49" s="659"/>
      <c r="CD49" s="659"/>
      <c r="CE49" s="659"/>
      <c r="CF49" s="659"/>
      <c r="CG49" s="659"/>
      <c r="CH49" s="659"/>
      <c r="CI49" s="659"/>
      <c r="CJ49" s="659"/>
      <c r="CK49" s="659"/>
      <c r="CL49" s="569">
        <f t="shared" si="54"/>
        <v>0</v>
      </c>
      <c r="CM49" s="659"/>
      <c r="CN49" s="659"/>
      <c r="CO49" s="659"/>
      <c r="CP49" s="659"/>
      <c r="CQ49" s="659"/>
      <c r="CR49" s="659"/>
      <c r="CS49" s="659"/>
      <c r="CT49" s="659"/>
      <c r="CU49" s="659"/>
      <c r="CV49" s="659"/>
      <c r="CW49" s="659"/>
      <c r="CX49" s="659"/>
      <c r="CY49" s="569">
        <f t="shared" si="55"/>
        <v>0</v>
      </c>
      <c r="CZ49" s="659"/>
      <c r="DA49" s="659"/>
      <c r="DB49" s="659"/>
      <c r="DC49" s="659"/>
      <c r="DD49" s="659"/>
      <c r="DE49" s="659"/>
      <c r="DF49" s="659"/>
      <c r="DG49" s="659"/>
      <c r="DH49" s="659"/>
      <c r="DI49" s="659"/>
      <c r="DJ49" s="659"/>
      <c r="DK49" s="659"/>
      <c r="DL49" s="569">
        <f t="shared" si="56"/>
        <v>0</v>
      </c>
      <c r="DM49" s="570"/>
    </row>
    <row r="50" spans="1:117" s="4" customFormat="1" ht="15" customHeight="1">
      <c r="A50" s="569"/>
      <c r="B50" s="569" t="s">
        <v>1892</v>
      </c>
      <c r="C50" s="570" t="s">
        <v>1344</v>
      </c>
      <c r="D50" s="570" t="s">
        <v>1360</v>
      </c>
      <c r="E50" s="658" t="s">
        <v>1214</v>
      </c>
      <c r="F50" s="570" t="s">
        <v>1359</v>
      </c>
      <c r="G50" s="570"/>
      <c r="H50" s="659">
        <v>300</v>
      </c>
      <c r="I50" s="659"/>
      <c r="J50" s="659"/>
      <c r="K50" s="659"/>
      <c r="L50" s="659"/>
      <c r="M50" s="659"/>
      <c r="N50" s="659"/>
      <c r="O50" s="659"/>
      <c r="P50" s="659"/>
      <c r="Q50" s="569">
        <f t="shared" si="46"/>
        <v>300</v>
      </c>
      <c r="R50" s="659"/>
      <c r="S50" s="659"/>
      <c r="T50" s="659">
        <f>Q50</f>
        <v>300</v>
      </c>
      <c r="U50" s="659"/>
      <c r="V50" s="659"/>
      <c r="W50" s="659"/>
      <c r="X50" s="659"/>
      <c r="Y50" s="659"/>
      <c r="Z50" s="569">
        <f t="shared" si="47"/>
        <v>300</v>
      </c>
      <c r="AA50" s="659"/>
      <c r="AB50" s="659"/>
      <c r="AC50" s="659">
        <v>300</v>
      </c>
      <c r="AD50" s="659"/>
      <c r="AE50" s="659"/>
      <c r="AF50" s="659"/>
      <c r="AG50" s="569">
        <f t="shared" si="48"/>
        <v>0</v>
      </c>
      <c r="AH50" s="659"/>
      <c r="AI50" s="659"/>
      <c r="AJ50" s="659"/>
      <c r="AK50" s="659"/>
      <c r="AL50" s="569">
        <f t="shared" si="12"/>
        <v>0</v>
      </c>
      <c r="AM50" s="659"/>
      <c r="AN50" s="659"/>
      <c r="AO50" s="659"/>
      <c r="AP50" s="659"/>
      <c r="AQ50" s="659"/>
      <c r="AR50" s="569">
        <f t="shared" si="49"/>
        <v>0</v>
      </c>
      <c r="AS50" s="659"/>
      <c r="AT50" s="659"/>
      <c r="AU50" s="659"/>
      <c r="AV50" s="659"/>
      <c r="AW50" s="659"/>
      <c r="AX50" s="659"/>
      <c r="AY50" s="659"/>
      <c r="AZ50" s="659"/>
      <c r="BA50" s="659"/>
      <c r="BB50" s="659"/>
      <c r="BC50" s="569">
        <f t="shared" si="50"/>
        <v>0</v>
      </c>
      <c r="BD50" s="659"/>
      <c r="BE50" s="659"/>
      <c r="BF50" s="659"/>
      <c r="BG50" s="659"/>
      <c r="BH50" s="659"/>
      <c r="BI50" s="659"/>
      <c r="BJ50" s="659"/>
      <c r="BK50" s="569">
        <f t="shared" si="51"/>
        <v>0</v>
      </c>
      <c r="BL50" s="659"/>
      <c r="BM50" s="659"/>
      <c r="BN50" s="659"/>
      <c r="BO50" s="659"/>
      <c r="BP50" s="659"/>
      <c r="BQ50" s="569">
        <f t="shared" si="15"/>
        <v>0</v>
      </c>
      <c r="BR50" s="659"/>
      <c r="BS50" s="659"/>
      <c r="BT50" s="659"/>
      <c r="BU50" s="659"/>
      <c r="BV50" s="659"/>
      <c r="BW50" s="659"/>
      <c r="BX50" s="569">
        <f t="shared" si="52"/>
        <v>300</v>
      </c>
      <c r="BY50" s="569">
        <f t="shared" si="53"/>
        <v>0</v>
      </c>
      <c r="BZ50" s="659"/>
      <c r="CA50" s="659"/>
      <c r="CB50" s="659"/>
      <c r="CC50" s="659"/>
      <c r="CD50" s="659"/>
      <c r="CE50" s="659"/>
      <c r="CF50" s="659"/>
      <c r="CG50" s="659"/>
      <c r="CH50" s="659"/>
      <c r="CI50" s="659"/>
      <c r="CJ50" s="659"/>
      <c r="CK50" s="659"/>
      <c r="CL50" s="569">
        <f t="shared" si="54"/>
        <v>0</v>
      </c>
      <c r="CM50" s="659"/>
      <c r="CN50" s="659"/>
      <c r="CO50" s="659"/>
      <c r="CP50" s="659"/>
      <c r="CQ50" s="659"/>
      <c r="CR50" s="659"/>
      <c r="CS50" s="659"/>
      <c r="CT50" s="659"/>
      <c r="CU50" s="659"/>
      <c r="CV50" s="659"/>
      <c r="CW50" s="659"/>
      <c r="CX50" s="659"/>
      <c r="CY50" s="569">
        <f t="shared" si="55"/>
        <v>0</v>
      </c>
      <c r="CZ50" s="659"/>
      <c r="DA50" s="659"/>
      <c r="DB50" s="659"/>
      <c r="DC50" s="659"/>
      <c r="DD50" s="659"/>
      <c r="DE50" s="659"/>
      <c r="DF50" s="659"/>
      <c r="DG50" s="659"/>
      <c r="DH50" s="659"/>
      <c r="DI50" s="659"/>
      <c r="DJ50" s="659"/>
      <c r="DK50" s="659"/>
      <c r="DL50" s="569">
        <f t="shared" si="56"/>
        <v>0</v>
      </c>
      <c r="DM50" s="570"/>
    </row>
    <row r="51" spans="1:117" s="4" customFormat="1" ht="15" customHeight="1">
      <c r="A51" s="569"/>
      <c r="B51" s="569" t="s">
        <v>1892</v>
      </c>
      <c r="C51" s="570" t="s">
        <v>1344</v>
      </c>
      <c r="D51" s="570" t="s">
        <v>1360</v>
      </c>
      <c r="E51" s="658" t="s">
        <v>1210</v>
      </c>
      <c r="F51" s="570" t="s">
        <v>1359</v>
      </c>
      <c r="G51" s="570"/>
      <c r="H51" s="659">
        <v>400</v>
      </c>
      <c r="I51" s="659"/>
      <c r="J51" s="659"/>
      <c r="K51" s="659"/>
      <c r="L51" s="659"/>
      <c r="M51" s="659"/>
      <c r="N51" s="659"/>
      <c r="O51" s="659"/>
      <c r="P51" s="659"/>
      <c r="Q51" s="569">
        <f t="shared" si="46"/>
        <v>400</v>
      </c>
      <c r="R51" s="659">
        <v>200</v>
      </c>
      <c r="S51" s="659"/>
      <c r="T51" s="659">
        <f>Q51-R51</f>
        <v>200</v>
      </c>
      <c r="U51" s="659"/>
      <c r="V51" s="659"/>
      <c r="W51" s="659"/>
      <c r="X51" s="659"/>
      <c r="Y51" s="659"/>
      <c r="Z51" s="569">
        <f t="shared" si="47"/>
        <v>400</v>
      </c>
      <c r="AA51" s="659"/>
      <c r="AB51" s="659"/>
      <c r="AC51" s="659">
        <v>200</v>
      </c>
      <c r="AD51" s="659"/>
      <c r="AE51" s="659"/>
      <c r="AF51" s="659"/>
      <c r="AG51" s="569">
        <f t="shared" si="48"/>
        <v>0</v>
      </c>
      <c r="AH51" s="659"/>
      <c r="AI51" s="659"/>
      <c r="AJ51" s="659"/>
      <c r="AK51" s="659"/>
      <c r="AL51" s="569">
        <f t="shared" si="12"/>
        <v>0</v>
      </c>
      <c r="AM51" s="659"/>
      <c r="AN51" s="659"/>
      <c r="AO51" s="659"/>
      <c r="AP51" s="659"/>
      <c r="AQ51" s="659"/>
      <c r="AR51" s="569">
        <f t="shared" si="49"/>
        <v>0</v>
      </c>
      <c r="AS51" s="659"/>
      <c r="AT51" s="659"/>
      <c r="AU51" s="659"/>
      <c r="AV51" s="659"/>
      <c r="AW51" s="659"/>
      <c r="AX51" s="659"/>
      <c r="AY51" s="659"/>
      <c r="AZ51" s="659"/>
      <c r="BA51" s="659"/>
      <c r="BB51" s="659"/>
      <c r="BC51" s="569">
        <f t="shared" si="50"/>
        <v>0</v>
      </c>
      <c r="BD51" s="659"/>
      <c r="BE51" s="659"/>
      <c r="BF51" s="659"/>
      <c r="BG51" s="659"/>
      <c r="BH51" s="659"/>
      <c r="BI51" s="659"/>
      <c r="BJ51" s="659"/>
      <c r="BK51" s="569">
        <f t="shared" si="51"/>
        <v>0</v>
      </c>
      <c r="BL51" s="659"/>
      <c r="BM51" s="659"/>
      <c r="BN51" s="659"/>
      <c r="BO51" s="659"/>
      <c r="BP51" s="659"/>
      <c r="BQ51" s="569">
        <f t="shared" si="15"/>
        <v>0</v>
      </c>
      <c r="BR51" s="659"/>
      <c r="BS51" s="659"/>
      <c r="BT51" s="659"/>
      <c r="BU51" s="659"/>
      <c r="BV51" s="659"/>
      <c r="BW51" s="659"/>
      <c r="BX51" s="569">
        <f t="shared" si="52"/>
        <v>200</v>
      </c>
      <c r="BY51" s="569">
        <f t="shared" si="53"/>
        <v>0</v>
      </c>
      <c r="BZ51" s="659"/>
      <c r="CA51" s="659"/>
      <c r="CB51" s="659"/>
      <c r="CC51" s="659"/>
      <c r="CD51" s="659"/>
      <c r="CE51" s="659"/>
      <c r="CF51" s="659"/>
      <c r="CG51" s="659"/>
      <c r="CH51" s="659"/>
      <c r="CI51" s="659"/>
      <c r="CJ51" s="659"/>
      <c r="CK51" s="659"/>
      <c r="CL51" s="569">
        <f t="shared" si="54"/>
        <v>0</v>
      </c>
      <c r="CM51" s="659"/>
      <c r="CN51" s="659"/>
      <c r="CO51" s="659"/>
      <c r="CP51" s="659"/>
      <c r="CQ51" s="659"/>
      <c r="CR51" s="659"/>
      <c r="CS51" s="659"/>
      <c r="CT51" s="659"/>
      <c r="CU51" s="659"/>
      <c r="CV51" s="659"/>
      <c r="CW51" s="659"/>
      <c r="CX51" s="659"/>
      <c r="CY51" s="569">
        <f t="shared" si="55"/>
        <v>0</v>
      </c>
      <c r="CZ51" s="659"/>
      <c r="DA51" s="659"/>
      <c r="DB51" s="659"/>
      <c r="DC51" s="659"/>
      <c r="DD51" s="659"/>
      <c r="DE51" s="659"/>
      <c r="DF51" s="659"/>
      <c r="DG51" s="659"/>
      <c r="DH51" s="659"/>
      <c r="DI51" s="659"/>
      <c r="DJ51" s="659"/>
      <c r="DK51" s="659"/>
      <c r="DL51" s="569">
        <f t="shared" si="56"/>
        <v>0</v>
      </c>
      <c r="DM51" s="570"/>
    </row>
    <row r="52" spans="1:117" s="4" customFormat="1">
      <c r="A52" s="569"/>
      <c r="B52" s="569"/>
      <c r="C52" s="569" t="s">
        <v>347</v>
      </c>
      <c r="D52" s="569"/>
      <c r="E52" s="569"/>
      <c r="F52" s="569"/>
      <c r="G52" s="569"/>
      <c r="H52" s="569">
        <f t="shared" ref="H52:P52" si="57">SUM(H48:H51)</f>
        <v>8688</v>
      </c>
      <c r="I52" s="569">
        <f t="shared" si="57"/>
        <v>0</v>
      </c>
      <c r="J52" s="569">
        <f t="shared" si="57"/>
        <v>0</v>
      </c>
      <c r="K52" s="569">
        <f t="shared" si="57"/>
        <v>0</v>
      </c>
      <c r="L52" s="569">
        <f t="shared" si="57"/>
        <v>0</v>
      </c>
      <c r="M52" s="569">
        <f t="shared" si="57"/>
        <v>0</v>
      </c>
      <c r="N52" s="569">
        <f t="shared" si="57"/>
        <v>0</v>
      </c>
      <c r="O52" s="569">
        <f t="shared" si="57"/>
        <v>0</v>
      </c>
      <c r="P52" s="569">
        <f t="shared" si="57"/>
        <v>0</v>
      </c>
      <c r="Q52" s="569">
        <f t="shared" si="46"/>
        <v>8688</v>
      </c>
      <c r="R52" s="569">
        <f t="shared" ref="R52:Y52" si="58">SUM(R48:R51)</f>
        <v>200</v>
      </c>
      <c r="S52" s="569">
        <f t="shared" si="58"/>
        <v>0</v>
      </c>
      <c r="T52" s="569">
        <f t="shared" si="58"/>
        <v>8488</v>
      </c>
      <c r="U52" s="569">
        <f t="shared" si="58"/>
        <v>0</v>
      </c>
      <c r="V52" s="569">
        <f t="shared" si="58"/>
        <v>0</v>
      </c>
      <c r="W52" s="569">
        <f t="shared" si="58"/>
        <v>0</v>
      </c>
      <c r="X52" s="569">
        <f t="shared" si="58"/>
        <v>0</v>
      </c>
      <c r="Y52" s="569">
        <f t="shared" si="58"/>
        <v>0</v>
      </c>
      <c r="Z52" s="569">
        <f t="shared" si="47"/>
        <v>8688</v>
      </c>
      <c r="AA52" s="569">
        <f t="shared" ref="AA52:AF52" si="59">SUM(AA48:AA51)</f>
        <v>1083</v>
      </c>
      <c r="AB52" s="569">
        <f t="shared" si="59"/>
        <v>0</v>
      </c>
      <c r="AC52" s="569">
        <f t="shared" si="59"/>
        <v>7405</v>
      </c>
      <c r="AD52" s="569">
        <f t="shared" si="59"/>
        <v>0</v>
      </c>
      <c r="AE52" s="569">
        <f t="shared" si="59"/>
        <v>0</v>
      </c>
      <c r="AF52" s="569">
        <f t="shared" si="59"/>
        <v>0</v>
      </c>
      <c r="AG52" s="569">
        <f t="shared" si="48"/>
        <v>0</v>
      </c>
      <c r="AH52" s="569">
        <f>SUM(AH48:AH51)</f>
        <v>1083</v>
      </c>
      <c r="AI52" s="569">
        <f>SUM(AI48:AI51)</f>
        <v>0</v>
      </c>
      <c r="AJ52" s="569">
        <f>SUM(AJ48:AJ51)</f>
        <v>0</v>
      </c>
      <c r="AK52" s="569">
        <f>SUM(AK48:AK51)</f>
        <v>0</v>
      </c>
      <c r="AL52" s="569">
        <f t="shared" si="12"/>
        <v>0</v>
      </c>
      <c r="AM52" s="569">
        <f>SUM(AM48:AM51)</f>
        <v>0</v>
      </c>
      <c r="AN52" s="569">
        <f>SUM(AN48:AN51)</f>
        <v>0</v>
      </c>
      <c r="AO52" s="569">
        <f>SUM(AO48:AO51)</f>
        <v>0</v>
      </c>
      <c r="AP52" s="569">
        <f>SUM(AP48:AP51)</f>
        <v>0</v>
      </c>
      <c r="AQ52" s="569">
        <f>SUM(AQ48:AQ51)</f>
        <v>0</v>
      </c>
      <c r="AR52" s="569">
        <f t="shared" si="49"/>
        <v>0</v>
      </c>
      <c r="AS52" s="569">
        <f t="shared" ref="AS52:BB52" si="60">SUM(AS48:AS51)</f>
        <v>0</v>
      </c>
      <c r="AT52" s="569">
        <f t="shared" si="60"/>
        <v>0</v>
      </c>
      <c r="AU52" s="569">
        <f t="shared" si="60"/>
        <v>0</v>
      </c>
      <c r="AV52" s="569">
        <f t="shared" si="60"/>
        <v>0</v>
      </c>
      <c r="AW52" s="569">
        <f t="shared" si="60"/>
        <v>0</v>
      </c>
      <c r="AX52" s="569">
        <f t="shared" si="60"/>
        <v>0</v>
      </c>
      <c r="AY52" s="569">
        <f t="shared" si="60"/>
        <v>0</v>
      </c>
      <c r="AZ52" s="569">
        <f t="shared" si="60"/>
        <v>0</v>
      </c>
      <c r="BA52" s="569">
        <f t="shared" si="60"/>
        <v>0</v>
      </c>
      <c r="BB52" s="569">
        <f t="shared" si="60"/>
        <v>0</v>
      </c>
      <c r="BC52" s="569">
        <f t="shared" si="50"/>
        <v>0</v>
      </c>
      <c r="BD52" s="569">
        <f t="shared" ref="BD52:BJ52" si="61">SUM(BD48:BD51)</f>
        <v>0</v>
      </c>
      <c r="BE52" s="569">
        <f t="shared" si="61"/>
        <v>0</v>
      </c>
      <c r="BF52" s="569">
        <f t="shared" si="61"/>
        <v>0</v>
      </c>
      <c r="BG52" s="569">
        <f t="shared" si="61"/>
        <v>0</v>
      </c>
      <c r="BH52" s="569">
        <f t="shared" si="61"/>
        <v>0</v>
      </c>
      <c r="BI52" s="569">
        <f t="shared" si="61"/>
        <v>0</v>
      </c>
      <c r="BJ52" s="569">
        <f t="shared" si="61"/>
        <v>0</v>
      </c>
      <c r="BK52" s="569">
        <f t="shared" si="51"/>
        <v>0</v>
      </c>
      <c r="BL52" s="569">
        <f>SUM(BL48:BL51)</f>
        <v>0</v>
      </c>
      <c r="BM52" s="569">
        <f>SUM(BM48:BM51)</f>
        <v>0</v>
      </c>
      <c r="BN52" s="569">
        <f>SUM(BN48:BN51)</f>
        <v>0</v>
      </c>
      <c r="BO52" s="569">
        <f>SUM(BO48:BO51)</f>
        <v>0</v>
      </c>
      <c r="BP52" s="569">
        <f>SUM(BP48:BP51)</f>
        <v>0</v>
      </c>
      <c r="BQ52" s="569">
        <f t="shared" si="15"/>
        <v>0</v>
      </c>
      <c r="BR52" s="569">
        <f t="shared" ref="BR52:BW52" si="62">SUM(BR48:BR51)</f>
        <v>0</v>
      </c>
      <c r="BS52" s="569">
        <f t="shared" si="62"/>
        <v>0</v>
      </c>
      <c r="BT52" s="569">
        <f t="shared" si="62"/>
        <v>0</v>
      </c>
      <c r="BU52" s="569">
        <f t="shared" si="62"/>
        <v>0</v>
      </c>
      <c r="BV52" s="569">
        <f t="shared" si="62"/>
        <v>0</v>
      </c>
      <c r="BW52" s="569">
        <f t="shared" si="62"/>
        <v>0</v>
      </c>
      <c r="BX52" s="569">
        <f t="shared" si="52"/>
        <v>7405</v>
      </c>
      <c r="BY52" s="569">
        <f t="shared" si="53"/>
        <v>1083</v>
      </c>
      <c r="BZ52" s="569">
        <f t="shared" ref="BZ52:CK52" si="63">SUM(BZ48:BZ51)</f>
        <v>0</v>
      </c>
      <c r="CA52" s="569">
        <f t="shared" si="63"/>
        <v>0</v>
      </c>
      <c r="CB52" s="569">
        <f t="shared" si="63"/>
        <v>0</v>
      </c>
      <c r="CC52" s="569">
        <f t="shared" si="63"/>
        <v>0</v>
      </c>
      <c r="CD52" s="569">
        <f t="shared" si="63"/>
        <v>0</v>
      </c>
      <c r="CE52" s="569">
        <f t="shared" si="63"/>
        <v>0</v>
      </c>
      <c r="CF52" s="569">
        <f t="shared" si="63"/>
        <v>0</v>
      </c>
      <c r="CG52" s="569">
        <f t="shared" si="63"/>
        <v>0</v>
      </c>
      <c r="CH52" s="569">
        <f t="shared" si="63"/>
        <v>0</v>
      </c>
      <c r="CI52" s="569">
        <f t="shared" si="63"/>
        <v>0</v>
      </c>
      <c r="CJ52" s="569">
        <f t="shared" si="63"/>
        <v>0</v>
      </c>
      <c r="CK52" s="569">
        <f t="shared" si="63"/>
        <v>0</v>
      </c>
      <c r="CL52" s="569">
        <f t="shared" si="54"/>
        <v>0</v>
      </c>
      <c r="CM52" s="569">
        <f t="shared" ref="CM52:CX52" si="64">SUM(CM48:CM51)</f>
        <v>0</v>
      </c>
      <c r="CN52" s="569">
        <f t="shared" si="64"/>
        <v>0</v>
      </c>
      <c r="CO52" s="569">
        <f t="shared" si="64"/>
        <v>0</v>
      </c>
      <c r="CP52" s="569">
        <f t="shared" si="64"/>
        <v>0</v>
      </c>
      <c r="CQ52" s="569">
        <f t="shared" si="64"/>
        <v>0</v>
      </c>
      <c r="CR52" s="569">
        <f t="shared" si="64"/>
        <v>0</v>
      </c>
      <c r="CS52" s="569">
        <f t="shared" si="64"/>
        <v>0</v>
      </c>
      <c r="CT52" s="569">
        <f t="shared" si="64"/>
        <v>0</v>
      </c>
      <c r="CU52" s="569">
        <f t="shared" si="64"/>
        <v>0</v>
      </c>
      <c r="CV52" s="569">
        <f t="shared" si="64"/>
        <v>0</v>
      </c>
      <c r="CW52" s="569">
        <f t="shared" si="64"/>
        <v>0</v>
      </c>
      <c r="CX52" s="569">
        <f t="shared" si="64"/>
        <v>0</v>
      </c>
      <c r="CY52" s="569">
        <f t="shared" si="55"/>
        <v>0</v>
      </c>
      <c r="CZ52" s="569">
        <f t="shared" ref="CZ52:DK52" si="65">SUM(CZ48:CZ51)</f>
        <v>0</v>
      </c>
      <c r="DA52" s="569">
        <f t="shared" si="65"/>
        <v>0</v>
      </c>
      <c r="DB52" s="569">
        <f t="shared" si="65"/>
        <v>0</v>
      </c>
      <c r="DC52" s="569">
        <f t="shared" si="65"/>
        <v>0</v>
      </c>
      <c r="DD52" s="569">
        <f t="shared" si="65"/>
        <v>0</v>
      </c>
      <c r="DE52" s="569">
        <f t="shared" si="65"/>
        <v>0</v>
      </c>
      <c r="DF52" s="569">
        <f t="shared" si="65"/>
        <v>0</v>
      </c>
      <c r="DG52" s="569">
        <f t="shared" si="65"/>
        <v>0</v>
      </c>
      <c r="DH52" s="569">
        <f t="shared" si="65"/>
        <v>0</v>
      </c>
      <c r="DI52" s="569">
        <f t="shared" si="65"/>
        <v>0</v>
      </c>
      <c r="DJ52" s="569">
        <f t="shared" si="65"/>
        <v>0</v>
      </c>
      <c r="DK52" s="569">
        <f t="shared" si="65"/>
        <v>0</v>
      </c>
      <c r="DL52" s="569">
        <f t="shared" si="56"/>
        <v>0</v>
      </c>
      <c r="DM52" s="570"/>
    </row>
    <row r="53" spans="1:117" s="4" customFormat="1" ht="15" customHeight="1">
      <c r="A53" s="569"/>
      <c r="B53" s="569" t="s">
        <v>1893</v>
      </c>
      <c r="C53" s="570" t="s">
        <v>1344</v>
      </c>
      <c r="D53" s="570" t="s">
        <v>1363</v>
      </c>
      <c r="E53" s="658" t="s">
        <v>1969</v>
      </c>
      <c r="F53" s="570" t="s">
        <v>1338</v>
      </c>
      <c r="G53" s="570"/>
      <c r="H53" s="659">
        <v>5000</v>
      </c>
      <c r="I53" s="659"/>
      <c r="J53" s="659">
        <v>100</v>
      </c>
      <c r="K53" s="659"/>
      <c r="L53" s="659">
        <v>100</v>
      </c>
      <c r="M53" s="659"/>
      <c r="N53" s="659"/>
      <c r="O53" s="659"/>
      <c r="P53" s="659"/>
      <c r="Q53" s="569">
        <f t="shared" si="46"/>
        <v>5200</v>
      </c>
      <c r="R53" s="659"/>
      <c r="S53" s="659"/>
      <c r="T53" s="659">
        <f>Q53</f>
        <v>5200</v>
      </c>
      <c r="U53" s="659"/>
      <c r="V53" s="659"/>
      <c r="W53" s="659"/>
      <c r="X53" s="659"/>
      <c r="Y53" s="659"/>
      <c r="Z53" s="569">
        <f t="shared" si="47"/>
        <v>5200</v>
      </c>
      <c r="AA53" s="659">
        <f>1000+200</f>
        <v>1200</v>
      </c>
      <c r="AB53" s="659"/>
      <c r="AC53" s="659">
        <v>4000</v>
      </c>
      <c r="AD53" s="659"/>
      <c r="AE53" s="659"/>
      <c r="AF53" s="659"/>
      <c r="AG53" s="569">
        <f t="shared" si="48"/>
        <v>0</v>
      </c>
      <c r="AH53" s="659">
        <v>1200</v>
      </c>
      <c r="AI53" s="659"/>
      <c r="AJ53" s="659"/>
      <c r="AK53" s="659"/>
      <c r="AL53" s="569">
        <f t="shared" si="12"/>
        <v>0</v>
      </c>
      <c r="AM53" s="659"/>
      <c r="AN53" s="659"/>
      <c r="AO53" s="659"/>
      <c r="AP53" s="659"/>
      <c r="AQ53" s="659"/>
      <c r="AR53" s="569">
        <f t="shared" si="49"/>
        <v>0</v>
      </c>
      <c r="AS53" s="659"/>
      <c r="AT53" s="659"/>
      <c r="AU53" s="659"/>
      <c r="AV53" s="659"/>
      <c r="AW53" s="659"/>
      <c r="AX53" s="659"/>
      <c r="AY53" s="659"/>
      <c r="AZ53" s="659"/>
      <c r="BA53" s="659"/>
      <c r="BB53" s="659"/>
      <c r="BC53" s="569">
        <f t="shared" si="50"/>
        <v>0</v>
      </c>
      <c r="BD53" s="659"/>
      <c r="BE53" s="659"/>
      <c r="BF53" s="659"/>
      <c r="BG53" s="659"/>
      <c r="BH53" s="659"/>
      <c r="BI53" s="659"/>
      <c r="BJ53" s="659"/>
      <c r="BK53" s="569">
        <f t="shared" si="51"/>
        <v>0</v>
      </c>
      <c r="BL53" s="659"/>
      <c r="BM53" s="659"/>
      <c r="BN53" s="659"/>
      <c r="BO53" s="659"/>
      <c r="BP53" s="659"/>
      <c r="BQ53" s="569">
        <f t="shared" si="15"/>
        <v>0</v>
      </c>
      <c r="BR53" s="659"/>
      <c r="BS53" s="659"/>
      <c r="BT53" s="659"/>
      <c r="BU53" s="659"/>
      <c r="BV53" s="659"/>
      <c r="BW53" s="659"/>
      <c r="BX53" s="569">
        <f t="shared" si="52"/>
        <v>4000</v>
      </c>
      <c r="BY53" s="569">
        <f t="shared" si="53"/>
        <v>1200</v>
      </c>
      <c r="BZ53" s="659"/>
      <c r="CA53" s="659"/>
      <c r="CB53" s="659"/>
      <c r="CC53" s="659"/>
      <c r="CD53" s="659"/>
      <c r="CE53" s="659"/>
      <c r="CF53" s="659"/>
      <c r="CG53" s="659"/>
      <c r="CH53" s="659"/>
      <c r="CI53" s="659"/>
      <c r="CJ53" s="659"/>
      <c r="CK53" s="659"/>
      <c r="CL53" s="569">
        <f t="shared" si="54"/>
        <v>0</v>
      </c>
      <c r="CM53" s="659"/>
      <c r="CN53" s="659"/>
      <c r="CO53" s="659"/>
      <c r="CP53" s="659"/>
      <c r="CQ53" s="659"/>
      <c r="CR53" s="659"/>
      <c r="CS53" s="659"/>
      <c r="CT53" s="659"/>
      <c r="CU53" s="659"/>
      <c r="CV53" s="659"/>
      <c r="CW53" s="659"/>
      <c r="CX53" s="659"/>
      <c r="CY53" s="569">
        <f t="shared" si="55"/>
        <v>0</v>
      </c>
      <c r="CZ53" s="659"/>
      <c r="DA53" s="659"/>
      <c r="DB53" s="659"/>
      <c r="DC53" s="659"/>
      <c r="DD53" s="659"/>
      <c r="DE53" s="659"/>
      <c r="DF53" s="659"/>
      <c r="DG53" s="659"/>
      <c r="DH53" s="659"/>
      <c r="DI53" s="659"/>
      <c r="DJ53" s="659"/>
      <c r="DK53" s="659"/>
      <c r="DL53" s="569">
        <f t="shared" si="56"/>
        <v>0</v>
      </c>
      <c r="DM53" s="570"/>
    </row>
    <row r="54" spans="1:117" s="4" customFormat="1" ht="15" customHeight="1">
      <c r="A54" s="569"/>
      <c r="B54" s="569"/>
      <c r="C54" s="570" t="s">
        <v>1344</v>
      </c>
      <c r="D54" s="570" t="s">
        <v>1363</v>
      </c>
      <c r="E54" s="658" t="s">
        <v>1970</v>
      </c>
      <c r="F54" s="570" t="s">
        <v>1338</v>
      </c>
      <c r="G54" s="570"/>
      <c r="H54" s="659"/>
      <c r="I54" s="659"/>
      <c r="J54" s="659"/>
      <c r="K54" s="659"/>
      <c r="L54" s="659"/>
      <c r="M54" s="659"/>
      <c r="N54" s="659"/>
      <c r="O54" s="659"/>
      <c r="P54" s="659"/>
      <c r="Q54" s="569">
        <f t="shared" si="46"/>
        <v>0</v>
      </c>
      <c r="R54" s="659"/>
      <c r="S54" s="659"/>
      <c r="T54" s="659"/>
      <c r="U54" s="659"/>
      <c r="V54" s="659"/>
      <c r="W54" s="659"/>
      <c r="X54" s="659"/>
      <c r="Y54" s="659"/>
      <c r="Z54" s="569">
        <f t="shared" si="47"/>
        <v>0</v>
      </c>
      <c r="AA54" s="659"/>
      <c r="AB54" s="659"/>
      <c r="AC54" s="659"/>
      <c r="AD54" s="659"/>
      <c r="AE54" s="659"/>
      <c r="AF54" s="659"/>
      <c r="AG54" s="569">
        <f t="shared" si="48"/>
        <v>0</v>
      </c>
      <c r="AH54" s="659"/>
      <c r="AI54" s="659"/>
      <c r="AJ54" s="659"/>
      <c r="AK54" s="659"/>
      <c r="AL54" s="569">
        <f t="shared" si="12"/>
        <v>0</v>
      </c>
      <c r="AM54" s="659"/>
      <c r="AN54" s="659"/>
      <c r="AO54" s="659"/>
      <c r="AP54" s="659"/>
      <c r="AQ54" s="659"/>
      <c r="AR54" s="569">
        <f t="shared" si="49"/>
        <v>0</v>
      </c>
      <c r="AS54" s="659"/>
      <c r="AT54" s="659"/>
      <c r="AU54" s="659"/>
      <c r="AV54" s="659"/>
      <c r="AW54" s="659"/>
      <c r="AX54" s="659"/>
      <c r="AY54" s="659"/>
      <c r="AZ54" s="659"/>
      <c r="BA54" s="659"/>
      <c r="BB54" s="659"/>
      <c r="BC54" s="569">
        <f t="shared" si="50"/>
        <v>0</v>
      </c>
      <c r="BD54" s="659"/>
      <c r="BE54" s="659"/>
      <c r="BF54" s="659"/>
      <c r="BG54" s="659"/>
      <c r="BH54" s="659"/>
      <c r="BI54" s="659"/>
      <c r="BJ54" s="659"/>
      <c r="BK54" s="569">
        <f t="shared" si="51"/>
        <v>0</v>
      </c>
      <c r="BL54" s="659"/>
      <c r="BM54" s="659"/>
      <c r="BN54" s="659"/>
      <c r="BO54" s="659"/>
      <c r="BP54" s="659"/>
      <c r="BQ54" s="569">
        <f t="shared" si="15"/>
        <v>0</v>
      </c>
      <c r="BR54" s="659"/>
      <c r="BS54" s="659"/>
      <c r="BT54" s="659"/>
      <c r="BU54" s="659"/>
      <c r="BV54" s="659"/>
      <c r="BW54" s="659"/>
      <c r="BX54" s="569">
        <f t="shared" si="52"/>
        <v>0</v>
      </c>
      <c r="BY54" s="569">
        <f t="shared" si="53"/>
        <v>0</v>
      </c>
      <c r="BZ54" s="659"/>
      <c r="CA54" s="659"/>
      <c r="CB54" s="659"/>
      <c r="CC54" s="659"/>
      <c r="CD54" s="659"/>
      <c r="CE54" s="659"/>
      <c r="CF54" s="659"/>
      <c r="CG54" s="659"/>
      <c r="CH54" s="659"/>
      <c r="CI54" s="659"/>
      <c r="CJ54" s="659"/>
      <c r="CK54" s="659"/>
      <c r="CL54" s="569">
        <f t="shared" si="54"/>
        <v>0</v>
      </c>
      <c r="CM54" s="659"/>
      <c r="CN54" s="659"/>
      <c r="CO54" s="659"/>
      <c r="CP54" s="659"/>
      <c r="CQ54" s="659"/>
      <c r="CR54" s="659"/>
      <c r="CS54" s="659"/>
      <c r="CT54" s="659"/>
      <c r="CU54" s="659"/>
      <c r="CV54" s="659"/>
      <c r="CW54" s="659"/>
      <c r="CX54" s="659"/>
      <c r="CY54" s="569">
        <f t="shared" si="55"/>
        <v>0</v>
      </c>
      <c r="CZ54" s="659"/>
      <c r="DA54" s="659"/>
      <c r="DB54" s="659"/>
      <c r="DC54" s="659"/>
      <c r="DD54" s="659"/>
      <c r="DE54" s="659"/>
      <c r="DF54" s="659"/>
      <c r="DG54" s="659"/>
      <c r="DH54" s="659"/>
      <c r="DI54" s="659"/>
      <c r="DJ54" s="659"/>
      <c r="DK54" s="659"/>
      <c r="DL54" s="569">
        <f t="shared" si="56"/>
        <v>0</v>
      </c>
      <c r="DM54" s="570"/>
    </row>
    <row r="55" spans="1:117" s="4" customFormat="1" ht="15" customHeight="1">
      <c r="A55" s="569"/>
      <c r="B55" s="569"/>
      <c r="C55" s="570" t="s">
        <v>1344</v>
      </c>
      <c r="D55" s="570" t="s">
        <v>1363</v>
      </c>
      <c r="E55" s="679" t="s">
        <v>1579</v>
      </c>
      <c r="F55" s="570" t="s">
        <v>1338</v>
      </c>
      <c r="G55" s="570" t="s">
        <v>1579</v>
      </c>
      <c r="H55" s="682">
        <v>1244</v>
      </c>
      <c r="I55" s="659"/>
      <c r="J55" s="659"/>
      <c r="K55" s="659"/>
      <c r="L55" s="659"/>
      <c r="M55" s="659"/>
      <c r="N55" s="659"/>
      <c r="O55" s="659"/>
      <c r="P55" s="659"/>
      <c r="Q55" s="569">
        <f t="shared" si="46"/>
        <v>1244</v>
      </c>
      <c r="R55" s="659"/>
      <c r="S55" s="659"/>
      <c r="T55" s="659">
        <f>Q55</f>
        <v>1244</v>
      </c>
      <c r="U55" s="659"/>
      <c r="V55" s="659"/>
      <c r="W55" s="659"/>
      <c r="X55" s="659"/>
      <c r="Y55" s="659"/>
      <c r="Z55" s="569">
        <f t="shared" si="47"/>
        <v>1244</v>
      </c>
      <c r="AA55" s="682">
        <v>1244</v>
      </c>
      <c r="AB55" s="659"/>
      <c r="AC55" s="659"/>
      <c r="AD55" s="659"/>
      <c r="AE55" s="659"/>
      <c r="AF55" s="659"/>
      <c r="AG55" s="569">
        <f t="shared" si="48"/>
        <v>0</v>
      </c>
      <c r="AH55" s="659">
        <f>AA55</f>
        <v>1244</v>
      </c>
      <c r="AI55" s="659"/>
      <c r="AJ55" s="659"/>
      <c r="AK55" s="659"/>
      <c r="AL55" s="569">
        <f t="shared" si="12"/>
        <v>0</v>
      </c>
      <c r="AM55" s="659"/>
      <c r="AN55" s="659"/>
      <c r="AO55" s="659"/>
      <c r="AP55" s="659"/>
      <c r="AQ55" s="659"/>
      <c r="AR55" s="569">
        <f t="shared" si="49"/>
        <v>0</v>
      </c>
      <c r="AS55" s="659"/>
      <c r="AT55" s="659"/>
      <c r="AU55" s="659"/>
      <c r="AV55" s="659"/>
      <c r="AW55" s="659"/>
      <c r="AX55" s="659"/>
      <c r="AY55" s="659"/>
      <c r="AZ55" s="659"/>
      <c r="BA55" s="659"/>
      <c r="BB55" s="659"/>
      <c r="BC55" s="569">
        <f t="shared" si="50"/>
        <v>0</v>
      </c>
      <c r="BD55" s="659"/>
      <c r="BE55" s="659"/>
      <c r="BF55" s="659"/>
      <c r="BG55" s="659"/>
      <c r="BH55" s="659"/>
      <c r="BI55" s="659"/>
      <c r="BJ55" s="659"/>
      <c r="BK55" s="569">
        <f t="shared" si="51"/>
        <v>0</v>
      </c>
      <c r="BL55" s="659"/>
      <c r="BM55" s="659"/>
      <c r="BN55" s="659"/>
      <c r="BO55" s="659"/>
      <c r="BP55" s="659"/>
      <c r="BQ55" s="569">
        <f t="shared" si="15"/>
        <v>0</v>
      </c>
      <c r="BR55" s="659"/>
      <c r="BS55" s="659"/>
      <c r="BT55" s="659"/>
      <c r="BU55" s="659"/>
      <c r="BV55" s="659"/>
      <c r="BW55" s="659"/>
      <c r="BX55" s="569">
        <f t="shared" si="52"/>
        <v>0</v>
      </c>
      <c r="BY55" s="569">
        <f t="shared" si="53"/>
        <v>1244</v>
      </c>
      <c r="BZ55" s="659"/>
      <c r="CA55" s="659"/>
      <c r="CB55" s="659"/>
      <c r="CC55" s="659"/>
      <c r="CD55" s="659"/>
      <c r="CE55" s="659"/>
      <c r="CF55" s="659"/>
      <c r="CG55" s="659"/>
      <c r="CH55" s="659"/>
      <c r="CI55" s="659"/>
      <c r="CJ55" s="659"/>
      <c r="CK55" s="659"/>
      <c r="CL55" s="569">
        <f t="shared" si="54"/>
        <v>0</v>
      </c>
      <c r="CM55" s="659"/>
      <c r="CN55" s="659"/>
      <c r="CO55" s="659"/>
      <c r="CP55" s="659"/>
      <c r="CQ55" s="659"/>
      <c r="CR55" s="659"/>
      <c r="CS55" s="659"/>
      <c r="CT55" s="659"/>
      <c r="CU55" s="659"/>
      <c r="CV55" s="659"/>
      <c r="CW55" s="659"/>
      <c r="CX55" s="659"/>
      <c r="CY55" s="569">
        <f t="shared" si="55"/>
        <v>0</v>
      </c>
      <c r="CZ55" s="659"/>
      <c r="DA55" s="659"/>
      <c r="DB55" s="659"/>
      <c r="DC55" s="659"/>
      <c r="DD55" s="659"/>
      <c r="DE55" s="659"/>
      <c r="DF55" s="659"/>
      <c r="DG55" s="659"/>
      <c r="DH55" s="659"/>
      <c r="DI55" s="659"/>
      <c r="DJ55" s="659"/>
      <c r="DK55" s="659"/>
      <c r="DL55" s="569">
        <f t="shared" si="56"/>
        <v>0</v>
      </c>
      <c r="DM55" s="570"/>
    </row>
    <row r="56" spans="1:117" s="4" customFormat="1">
      <c r="A56" s="569"/>
      <c r="B56" s="569"/>
      <c r="C56" s="569" t="s">
        <v>347</v>
      </c>
      <c r="D56" s="569"/>
      <c r="E56" s="569"/>
      <c r="F56" s="569"/>
      <c r="G56" s="569"/>
      <c r="H56" s="569">
        <f t="shared" ref="H56:P56" si="66">SUM(H53:H55)</f>
        <v>6244</v>
      </c>
      <c r="I56" s="569">
        <f t="shared" si="66"/>
        <v>0</v>
      </c>
      <c r="J56" s="569">
        <f t="shared" si="66"/>
        <v>100</v>
      </c>
      <c r="K56" s="569">
        <f t="shared" si="66"/>
        <v>0</v>
      </c>
      <c r="L56" s="569">
        <f t="shared" si="66"/>
        <v>100</v>
      </c>
      <c r="M56" s="569">
        <f t="shared" si="66"/>
        <v>0</v>
      </c>
      <c r="N56" s="569">
        <f t="shared" si="66"/>
        <v>0</v>
      </c>
      <c r="O56" s="569">
        <f t="shared" si="66"/>
        <v>0</v>
      </c>
      <c r="P56" s="569">
        <f t="shared" si="66"/>
        <v>0</v>
      </c>
      <c r="Q56" s="569">
        <f t="shared" si="46"/>
        <v>6444</v>
      </c>
      <c r="R56" s="569">
        <f t="shared" ref="R56:Y56" si="67">SUM(R53:R55)</f>
        <v>0</v>
      </c>
      <c r="S56" s="569">
        <f t="shared" si="67"/>
        <v>0</v>
      </c>
      <c r="T56" s="569">
        <f t="shared" si="67"/>
        <v>6444</v>
      </c>
      <c r="U56" s="569">
        <f t="shared" si="67"/>
        <v>0</v>
      </c>
      <c r="V56" s="569">
        <f t="shared" si="67"/>
        <v>0</v>
      </c>
      <c r="W56" s="569">
        <f t="shared" si="67"/>
        <v>0</v>
      </c>
      <c r="X56" s="569">
        <f t="shared" si="67"/>
        <v>0</v>
      </c>
      <c r="Y56" s="569">
        <f t="shared" si="67"/>
        <v>0</v>
      </c>
      <c r="Z56" s="569">
        <f t="shared" si="47"/>
        <v>6444</v>
      </c>
      <c r="AA56" s="569">
        <f t="shared" ref="AA56:AF56" si="68">SUM(AA53:AA55)</f>
        <v>2444</v>
      </c>
      <c r="AB56" s="569">
        <f t="shared" si="68"/>
        <v>0</v>
      </c>
      <c r="AC56" s="569">
        <f t="shared" si="68"/>
        <v>4000</v>
      </c>
      <c r="AD56" s="569">
        <f t="shared" si="68"/>
        <v>0</v>
      </c>
      <c r="AE56" s="569">
        <f t="shared" si="68"/>
        <v>0</v>
      </c>
      <c r="AF56" s="569">
        <f t="shared" si="68"/>
        <v>0</v>
      </c>
      <c r="AG56" s="569">
        <f t="shared" si="48"/>
        <v>0</v>
      </c>
      <c r="AH56" s="569">
        <f>SUM(AH53:AH55)</f>
        <v>2444</v>
      </c>
      <c r="AI56" s="569">
        <f>SUM(AI53:AI55)</f>
        <v>0</v>
      </c>
      <c r="AJ56" s="569">
        <f>SUM(AJ53:AJ55)</f>
        <v>0</v>
      </c>
      <c r="AK56" s="569">
        <f>SUM(AK53:AK55)</f>
        <v>0</v>
      </c>
      <c r="AL56" s="569">
        <f t="shared" si="12"/>
        <v>0</v>
      </c>
      <c r="AM56" s="569">
        <f>SUM(AM53:AM55)</f>
        <v>0</v>
      </c>
      <c r="AN56" s="569">
        <f>SUM(AN53:AN55)</f>
        <v>0</v>
      </c>
      <c r="AO56" s="569">
        <f>SUM(AO53:AO55)</f>
        <v>0</v>
      </c>
      <c r="AP56" s="569">
        <f>SUM(AP53:AP55)</f>
        <v>0</v>
      </c>
      <c r="AQ56" s="569">
        <f>SUM(AQ53:AQ55)</f>
        <v>0</v>
      </c>
      <c r="AR56" s="569">
        <f t="shared" si="49"/>
        <v>0</v>
      </c>
      <c r="AS56" s="569">
        <f t="shared" ref="AS56:BB56" si="69">SUM(AS53:AS55)</f>
        <v>0</v>
      </c>
      <c r="AT56" s="569">
        <f t="shared" si="69"/>
        <v>0</v>
      </c>
      <c r="AU56" s="569">
        <f t="shared" si="69"/>
        <v>0</v>
      </c>
      <c r="AV56" s="569">
        <f t="shared" si="69"/>
        <v>0</v>
      </c>
      <c r="AW56" s="569">
        <f t="shared" si="69"/>
        <v>0</v>
      </c>
      <c r="AX56" s="569">
        <f t="shared" si="69"/>
        <v>0</v>
      </c>
      <c r="AY56" s="569">
        <f t="shared" si="69"/>
        <v>0</v>
      </c>
      <c r="AZ56" s="569">
        <f t="shared" si="69"/>
        <v>0</v>
      </c>
      <c r="BA56" s="569">
        <f t="shared" si="69"/>
        <v>0</v>
      </c>
      <c r="BB56" s="569">
        <f t="shared" si="69"/>
        <v>0</v>
      </c>
      <c r="BC56" s="569">
        <f t="shared" si="50"/>
        <v>0</v>
      </c>
      <c r="BD56" s="569">
        <f t="shared" ref="BD56:BJ56" si="70">SUM(BD53:BD55)</f>
        <v>0</v>
      </c>
      <c r="BE56" s="569">
        <f t="shared" si="70"/>
        <v>0</v>
      </c>
      <c r="BF56" s="569">
        <f t="shared" si="70"/>
        <v>0</v>
      </c>
      <c r="BG56" s="569">
        <f t="shared" si="70"/>
        <v>0</v>
      </c>
      <c r="BH56" s="569">
        <f t="shared" si="70"/>
        <v>0</v>
      </c>
      <c r="BI56" s="569">
        <f t="shared" si="70"/>
        <v>0</v>
      </c>
      <c r="BJ56" s="569">
        <f t="shared" si="70"/>
        <v>0</v>
      </c>
      <c r="BK56" s="569">
        <f t="shared" si="51"/>
        <v>0</v>
      </c>
      <c r="BL56" s="569">
        <f>SUM(BL53:BL55)</f>
        <v>0</v>
      </c>
      <c r="BM56" s="569">
        <f>SUM(BM53:BM55)</f>
        <v>0</v>
      </c>
      <c r="BN56" s="569">
        <f>SUM(BN53:BN55)</f>
        <v>0</v>
      </c>
      <c r="BO56" s="569">
        <f>SUM(BO53:BO55)</f>
        <v>0</v>
      </c>
      <c r="BP56" s="569">
        <f>SUM(BP53:BP55)</f>
        <v>0</v>
      </c>
      <c r="BQ56" s="569">
        <f t="shared" si="15"/>
        <v>0</v>
      </c>
      <c r="BR56" s="569">
        <f t="shared" ref="BR56:BW56" si="71">SUM(BR53:BR55)</f>
        <v>0</v>
      </c>
      <c r="BS56" s="569">
        <f t="shared" si="71"/>
        <v>0</v>
      </c>
      <c r="BT56" s="569">
        <f t="shared" si="71"/>
        <v>0</v>
      </c>
      <c r="BU56" s="569">
        <f t="shared" si="71"/>
        <v>0</v>
      </c>
      <c r="BV56" s="569">
        <f t="shared" si="71"/>
        <v>0</v>
      </c>
      <c r="BW56" s="569">
        <f t="shared" si="71"/>
        <v>0</v>
      </c>
      <c r="BX56" s="569">
        <f t="shared" si="52"/>
        <v>4000</v>
      </c>
      <c r="BY56" s="569">
        <f t="shared" si="53"/>
        <v>2444</v>
      </c>
      <c r="BZ56" s="569">
        <f t="shared" ref="BZ56:CK56" si="72">SUM(BZ53:BZ55)</f>
        <v>0</v>
      </c>
      <c r="CA56" s="569">
        <f t="shared" si="72"/>
        <v>0</v>
      </c>
      <c r="CB56" s="569">
        <f t="shared" si="72"/>
        <v>0</v>
      </c>
      <c r="CC56" s="569">
        <f t="shared" si="72"/>
        <v>0</v>
      </c>
      <c r="CD56" s="569">
        <f t="shared" si="72"/>
        <v>0</v>
      </c>
      <c r="CE56" s="569">
        <f t="shared" si="72"/>
        <v>0</v>
      </c>
      <c r="CF56" s="569">
        <f t="shared" si="72"/>
        <v>0</v>
      </c>
      <c r="CG56" s="569">
        <f t="shared" si="72"/>
        <v>0</v>
      </c>
      <c r="CH56" s="569">
        <f t="shared" si="72"/>
        <v>0</v>
      </c>
      <c r="CI56" s="569">
        <f t="shared" si="72"/>
        <v>0</v>
      </c>
      <c r="CJ56" s="569">
        <f t="shared" si="72"/>
        <v>0</v>
      </c>
      <c r="CK56" s="569">
        <f t="shared" si="72"/>
        <v>0</v>
      </c>
      <c r="CL56" s="569">
        <f t="shared" si="54"/>
        <v>0</v>
      </c>
      <c r="CM56" s="569">
        <f t="shared" ref="CM56:CX56" si="73">SUM(CM53:CM55)</f>
        <v>0</v>
      </c>
      <c r="CN56" s="569">
        <f t="shared" si="73"/>
        <v>0</v>
      </c>
      <c r="CO56" s="569">
        <f t="shared" si="73"/>
        <v>0</v>
      </c>
      <c r="CP56" s="569">
        <f t="shared" si="73"/>
        <v>0</v>
      </c>
      <c r="CQ56" s="569">
        <f t="shared" si="73"/>
        <v>0</v>
      </c>
      <c r="CR56" s="569">
        <f t="shared" si="73"/>
        <v>0</v>
      </c>
      <c r="CS56" s="569">
        <f t="shared" si="73"/>
        <v>0</v>
      </c>
      <c r="CT56" s="569">
        <f t="shared" si="73"/>
        <v>0</v>
      </c>
      <c r="CU56" s="569">
        <f t="shared" si="73"/>
        <v>0</v>
      </c>
      <c r="CV56" s="569">
        <f t="shared" si="73"/>
        <v>0</v>
      </c>
      <c r="CW56" s="569">
        <f t="shared" si="73"/>
        <v>0</v>
      </c>
      <c r="CX56" s="569">
        <f t="shared" si="73"/>
        <v>0</v>
      </c>
      <c r="CY56" s="569">
        <f t="shared" si="55"/>
        <v>0</v>
      </c>
      <c r="CZ56" s="569">
        <f t="shared" ref="CZ56:DK56" si="74">SUM(CZ53:CZ55)</f>
        <v>0</v>
      </c>
      <c r="DA56" s="569">
        <f t="shared" si="74"/>
        <v>0</v>
      </c>
      <c r="DB56" s="569">
        <f t="shared" si="74"/>
        <v>0</v>
      </c>
      <c r="DC56" s="569">
        <f t="shared" si="74"/>
        <v>0</v>
      </c>
      <c r="DD56" s="569">
        <f t="shared" si="74"/>
        <v>0</v>
      </c>
      <c r="DE56" s="569">
        <f t="shared" si="74"/>
        <v>0</v>
      </c>
      <c r="DF56" s="569">
        <f t="shared" si="74"/>
        <v>0</v>
      </c>
      <c r="DG56" s="569">
        <f t="shared" si="74"/>
        <v>0</v>
      </c>
      <c r="DH56" s="569">
        <f t="shared" si="74"/>
        <v>0</v>
      </c>
      <c r="DI56" s="569">
        <f t="shared" si="74"/>
        <v>0</v>
      </c>
      <c r="DJ56" s="569">
        <f t="shared" si="74"/>
        <v>0</v>
      </c>
      <c r="DK56" s="569">
        <f t="shared" si="74"/>
        <v>0</v>
      </c>
      <c r="DL56" s="569">
        <f t="shared" si="56"/>
        <v>0</v>
      </c>
      <c r="DM56" s="570"/>
    </row>
    <row r="57" spans="1:117" s="4" customFormat="1" ht="15" customHeight="1">
      <c r="A57" s="569"/>
      <c r="B57" s="569" t="s">
        <v>1894</v>
      </c>
      <c r="C57" s="570" t="s">
        <v>1344</v>
      </c>
      <c r="D57" s="570" t="s">
        <v>340</v>
      </c>
      <c r="E57" s="658" t="s">
        <v>341</v>
      </c>
      <c r="F57" s="570" t="s">
        <v>342</v>
      </c>
      <c r="G57" s="570"/>
      <c r="H57" s="659"/>
      <c r="I57" s="659"/>
      <c r="J57" s="659"/>
      <c r="K57" s="659"/>
      <c r="L57" s="659">
        <v>300</v>
      </c>
      <c r="M57" s="659"/>
      <c r="N57" s="659"/>
      <c r="O57" s="659"/>
      <c r="P57" s="659"/>
      <c r="Q57" s="569">
        <f t="shared" si="46"/>
        <v>300</v>
      </c>
      <c r="R57" s="659"/>
      <c r="S57" s="659"/>
      <c r="T57" s="659">
        <v>300</v>
      </c>
      <c r="U57" s="659"/>
      <c r="V57" s="659"/>
      <c r="W57" s="659"/>
      <c r="X57" s="659"/>
      <c r="Y57" s="659"/>
      <c r="Z57" s="569">
        <f t="shared" si="47"/>
        <v>300</v>
      </c>
      <c r="AA57" s="659">
        <v>300</v>
      </c>
      <c r="AB57" s="659"/>
      <c r="AC57" s="659"/>
      <c r="AD57" s="659"/>
      <c r="AE57" s="659"/>
      <c r="AF57" s="659"/>
      <c r="AG57" s="569">
        <f t="shared" si="48"/>
        <v>0</v>
      </c>
      <c r="AH57" s="659">
        <v>300</v>
      </c>
      <c r="AI57" s="659"/>
      <c r="AJ57" s="659"/>
      <c r="AK57" s="659"/>
      <c r="AL57" s="569">
        <f t="shared" si="12"/>
        <v>0</v>
      </c>
      <c r="AM57" s="659"/>
      <c r="AN57" s="659"/>
      <c r="AO57" s="659"/>
      <c r="AP57" s="659"/>
      <c r="AQ57" s="659"/>
      <c r="AR57" s="569">
        <f t="shared" si="49"/>
        <v>0</v>
      </c>
      <c r="AS57" s="659"/>
      <c r="AT57" s="659"/>
      <c r="AU57" s="659"/>
      <c r="AV57" s="659"/>
      <c r="AW57" s="659"/>
      <c r="AX57" s="659"/>
      <c r="AY57" s="659"/>
      <c r="AZ57" s="659"/>
      <c r="BA57" s="659"/>
      <c r="BB57" s="659"/>
      <c r="BC57" s="569">
        <f t="shared" si="50"/>
        <v>0</v>
      </c>
      <c r="BD57" s="659"/>
      <c r="BE57" s="659"/>
      <c r="BF57" s="659"/>
      <c r="BG57" s="659"/>
      <c r="BH57" s="659"/>
      <c r="BI57" s="659"/>
      <c r="BJ57" s="659"/>
      <c r="BK57" s="569">
        <f t="shared" si="51"/>
        <v>0</v>
      </c>
      <c r="BL57" s="659"/>
      <c r="BM57" s="659"/>
      <c r="BN57" s="659"/>
      <c r="BO57" s="659"/>
      <c r="BP57" s="659"/>
      <c r="BQ57" s="569">
        <f t="shared" si="15"/>
        <v>0</v>
      </c>
      <c r="BR57" s="659"/>
      <c r="BS57" s="659"/>
      <c r="BT57" s="659"/>
      <c r="BU57" s="659"/>
      <c r="BV57" s="659"/>
      <c r="BW57" s="659"/>
      <c r="BX57" s="569">
        <f t="shared" si="52"/>
        <v>0</v>
      </c>
      <c r="BY57" s="569">
        <f t="shared" si="53"/>
        <v>300</v>
      </c>
      <c r="BZ57" s="659"/>
      <c r="CA57" s="659"/>
      <c r="CB57" s="659"/>
      <c r="CC57" s="659"/>
      <c r="CD57" s="659"/>
      <c r="CE57" s="659"/>
      <c r="CF57" s="659"/>
      <c r="CG57" s="659"/>
      <c r="CH57" s="659"/>
      <c r="CI57" s="659"/>
      <c r="CJ57" s="659"/>
      <c r="CK57" s="659"/>
      <c r="CL57" s="569">
        <f t="shared" si="54"/>
        <v>0</v>
      </c>
      <c r="CM57" s="659"/>
      <c r="CN57" s="659"/>
      <c r="CO57" s="659"/>
      <c r="CP57" s="659"/>
      <c r="CQ57" s="659"/>
      <c r="CR57" s="659"/>
      <c r="CS57" s="659"/>
      <c r="CT57" s="659"/>
      <c r="CU57" s="659"/>
      <c r="CV57" s="659"/>
      <c r="CW57" s="659"/>
      <c r="CX57" s="659"/>
      <c r="CY57" s="569">
        <f t="shared" si="55"/>
        <v>0</v>
      </c>
      <c r="CZ57" s="659"/>
      <c r="DA57" s="659"/>
      <c r="DB57" s="659"/>
      <c r="DC57" s="659"/>
      <c r="DD57" s="659"/>
      <c r="DE57" s="659"/>
      <c r="DF57" s="659"/>
      <c r="DG57" s="659"/>
      <c r="DH57" s="659"/>
      <c r="DI57" s="659"/>
      <c r="DJ57" s="659"/>
      <c r="DK57" s="659"/>
      <c r="DL57" s="569">
        <f t="shared" si="56"/>
        <v>0</v>
      </c>
      <c r="DM57" s="570"/>
    </row>
    <row r="58" spans="1:117" s="4" customFormat="1" ht="15" customHeight="1">
      <c r="A58" s="569"/>
      <c r="B58" s="569"/>
      <c r="C58" s="570"/>
      <c r="D58" s="570"/>
      <c r="E58" s="658"/>
      <c r="F58" s="570"/>
      <c r="G58" s="570"/>
      <c r="H58" s="659"/>
      <c r="I58" s="659"/>
      <c r="J58" s="659"/>
      <c r="K58" s="659"/>
      <c r="L58" s="659"/>
      <c r="M58" s="659"/>
      <c r="N58" s="659"/>
      <c r="O58" s="659"/>
      <c r="P58" s="659"/>
      <c r="Q58" s="569">
        <f t="shared" si="46"/>
        <v>0</v>
      </c>
      <c r="R58" s="659"/>
      <c r="S58" s="659"/>
      <c r="T58" s="659"/>
      <c r="U58" s="659"/>
      <c r="V58" s="659"/>
      <c r="W58" s="659"/>
      <c r="X58" s="659"/>
      <c r="Y58" s="659"/>
      <c r="Z58" s="569">
        <f t="shared" si="47"/>
        <v>0</v>
      </c>
      <c r="AA58" s="659"/>
      <c r="AB58" s="659"/>
      <c r="AC58" s="659"/>
      <c r="AD58" s="659"/>
      <c r="AE58" s="659"/>
      <c r="AF58" s="659"/>
      <c r="AG58" s="569">
        <f t="shared" si="48"/>
        <v>0</v>
      </c>
      <c r="AH58" s="659"/>
      <c r="AI58" s="659"/>
      <c r="AJ58" s="659"/>
      <c r="AK58" s="659"/>
      <c r="AL58" s="569">
        <f t="shared" si="12"/>
        <v>0</v>
      </c>
      <c r="AM58" s="659"/>
      <c r="AN58" s="659"/>
      <c r="AO58" s="659"/>
      <c r="AP58" s="659"/>
      <c r="AQ58" s="659"/>
      <c r="AR58" s="569">
        <f t="shared" si="49"/>
        <v>0</v>
      </c>
      <c r="AS58" s="659"/>
      <c r="AT58" s="659"/>
      <c r="AU58" s="659"/>
      <c r="AV58" s="659"/>
      <c r="AW58" s="659"/>
      <c r="AX58" s="659"/>
      <c r="AY58" s="659"/>
      <c r="AZ58" s="659"/>
      <c r="BA58" s="659"/>
      <c r="BB58" s="659"/>
      <c r="BC58" s="569">
        <f t="shared" si="50"/>
        <v>0</v>
      </c>
      <c r="BD58" s="659"/>
      <c r="BE58" s="659"/>
      <c r="BF58" s="659"/>
      <c r="BG58" s="659"/>
      <c r="BH58" s="659"/>
      <c r="BI58" s="659"/>
      <c r="BJ58" s="659"/>
      <c r="BK58" s="569">
        <f t="shared" si="51"/>
        <v>0</v>
      </c>
      <c r="BL58" s="659"/>
      <c r="BM58" s="659"/>
      <c r="BN58" s="659"/>
      <c r="BO58" s="659"/>
      <c r="BP58" s="659"/>
      <c r="BQ58" s="569">
        <f t="shared" si="15"/>
        <v>0</v>
      </c>
      <c r="BR58" s="659"/>
      <c r="BS58" s="659"/>
      <c r="BT58" s="659"/>
      <c r="BU58" s="659"/>
      <c r="BV58" s="659"/>
      <c r="BW58" s="659"/>
      <c r="BX58" s="569">
        <f t="shared" si="52"/>
        <v>0</v>
      </c>
      <c r="BY58" s="569">
        <f t="shared" si="53"/>
        <v>0</v>
      </c>
      <c r="BZ58" s="659"/>
      <c r="CA58" s="659"/>
      <c r="CB58" s="659"/>
      <c r="CC58" s="659"/>
      <c r="CD58" s="659"/>
      <c r="CE58" s="659"/>
      <c r="CF58" s="659"/>
      <c r="CG58" s="659"/>
      <c r="CH58" s="659"/>
      <c r="CI58" s="659"/>
      <c r="CJ58" s="659"/>
      <c r="CK58" s="659"/>
      <c r="CL58" s="569">
        <f t="shared" si="54"/>
        <v>0</v>
      </c>
      <c r="CM58" s="659"/>
      <c r="CN58" s="659"/>
      <c r="CO58" s="659"/>
      <c r="CP58" s="659"/>
      <c r="CQ58" s="659"/>
      <c r="CR58" s="659"/>
      <c r="CS58" s="659"/>
      <c r="CT58" s="659"/>
      <c r="CU58" s="659"/>
      <c r="CV58" s="659"/>
      <c r="CW58" s="659"/>
      <c r="CX58" s="659"/>
      <c r="CY58" s="569">
        <f t="shared" si="55"/>
        <v>0</v>
      </c>
      <c r="CZ58" s="659"/>
      <c r="DA58" s="659"/>
      <c r="DB58" s="659"/>
      <c r="DC58" s="659"/>
      <c r="DD58" s="659"/>
      <c r="DE58" s="659"/>
      <c r="DF58" s="659"/>
      <c r="DG58" s="659"/>
      <c r="DH58" s="659"/>
      <c r="DI58" s="659"/>
      <c r="DJ58" s="659"/>
      <c r="DK58" s="659"/>
      <c r="DL58" s="569">
        <f t="shared" si="56"/>
        <v>0</v>
      </c>
      <c r="DM58" s="570"/>
    </row>
    <row r="59" spans="1:117" s="4" customFormat="1" ht="15" customHeight="1">
      <c r="A59" s="569"/>
      <c r="B59" s="569"/>
      <c r="C59" s="570"/>
      <c r="D59" s="570"/>
      <c r="E59" s="658"/>
      <c r="F59" s="570"/>
      <c r="G59" s="570"/>
      <c r="H59" s="659"/>
      <c r="I59" s="659"/>
      <c r="J59" s="659"/>
      <c r="K59" s="659"/>
      <c r="L59" s="659"/>
      <c r="M59" s="659"/>
      <c r="N59" s="659"/>
      <c r="O59" s="659"/>
      <c r="P59" s="659"/>
      <c r="Q59" s="569">
        <f t="shared" si="46"/>
        <v>0</v>
      </c>
      <c r="R59" s="659"/>
      <c r="S59" s="659"/>
      <c r="T59" s="659"/>
      <c r="U59" s="659"/>
      <c r="V59" s="659"/>
      <c r="W59" s="659"/>
      <c r="X59" s="659"/>
      <c r="Y59" s="659"/>
      <c r="Z59" s="569">
        <f t="shared" si="47"/>
        <v>0</v>
      </c>
      <c r="AA59" s="659"/>
      <c r="AB59" s="659"/>
      <c r="AC59" s="659"/>
      <c r="AD59" s="659"/>
      <c r="AE59" s="659"/>
      <c r="AF59" s="659"/>
      <c r="AG59" s="569">
        <f t="shared" si="48"/>
        <v>0</v>
      </c>
      <c r="AH59" s="659"/>
      <c r="AI59" s="659"/>
      <c r="AJ59" s="659"/>
      <c r="AK59" s="659"/>
      <c r="AL59" s="569">
        <f t="shared" si="12"/>
        <v>0</v>
      </c>
      <c r="AM59" s="659"/>
      <c r="AN59" s="659"/>
      <c r="AO59" s="659"/>
      <c r="AP59" s="659"/>
      <c r="AQ59" s="659"/>
      <c r="AR59" s="569">
        <f t="shared" si="49"/>
        <v>0</v>
      </c>
      <c r="AS59" s="659"/>
      <c r="AT59" s="659"/>
      <c r="AU59" s="659"/>
      <c r="AV59" s="659"/>
      <c r="AW59" s="659"/>
      <c r="AX59" s="659"/>
      <c r="AY59" s="659"/>
      <c r="AZ59" s="659"/>
      <c r="BA59" s="659"/>
      <c r="BB59" s="659"/>
      <c r="BC59" s="569">
        <f t="shared" si="50"/>
        <v>0</v>
      </c>
      <c r="BD59" s="659"/>
      <c r="BE59" s="659"/>
      <c r="BF59" s="659"/>
      <c r="BG59" s="659"/>
      <c r="BH59" s="659"/>
      <c r="BI59" s="659"/>
      <c r="BJ59" s="659"/>
      <c r="BK59" s="569">
        <f t="shared" si="51"/>
        <v>0</v>
      </c>
      <c r="BL59" s="659"/>
      <c r="BM59" s="659"/>
      <c r="BN59" s="659"/>
      <c r="BO59" s="659"/>
      <c r="BP59" s="659"/>
      <c r="BQ59" s="569">
        <f t="shared" si="15"/>
        <v>0</v>
      </c>
      <c r="BR59" s="659"/>
      <c r="BS59" s="659"/>
      <c r="BT59" s="659"/>
      <c r="BU59" s="659"/>
      <c r="BV59" s="659"/>
      <c r="BW59" s="659"/>
      <c r="BX59" s="569">
        <f t="shared" si="52"/>
        <v>0</v>
      </c>
      <c r="BY59" s="569">
        <f t="shared" si="53"/>
        <v>0</v>
      </c>
      <c r="BZ59" s="659"/>
      <c r="CA59" s="659"/>
      <c r="CB59" s="659"/>
      <c r="CC59" s="659"/>
      <c r="CD59" s="659"/>
      <c r="CE59" s="659"/>
      <c r="CF59" s="659"/>
      <c r="CG59" s="659"/>
      <c r="CH59" s="659"/>
      <c r="CI59" s="659"/>
      <c r="CJ59" s="659"/>
      <c r="CK59" s="659"/>
      <c r="CL59" s="569">
        <f t="shared" si="54"/>
        <v>0</v>
      </c>
      <c r="CM59" s="659"/>
      <c r="CN59" s="659"/>
      <c r="CO59" s="659"/>
      <c r="CP59" s="659"/>
      <c r="CQ59" s="659"/>
      <c r="CR59" s="659"/>
      <c r="CS59" s="659"/>
      <c r="CT59" s="659"/>
      <c r="CU59" s="659"/>
      <c r="CV59" s="659"/>
      <c r="CW59" s="659"/>
      <c r="CX59" s="659"/>
      <c r="CY59" s="569">
        <f t="shared" si="55"/>
        <v>0</v>
      </c>
      <c r="CZ59" s="659"/>
      <c r="DA59" s="659"/>
      <c r="DB59" s="659"/>
      <c r="DC59" s="659"/>
      <c r="DD59" s="659"/>
      <c r="DE59" s="659"/>
      <c r="DF59" s="659"/>
      <c r="DG59" s="659"/>
      <c r="DH59" s="659"/>
      <c r="DI59" s="659"/>
      <c r="DJ59" s="659"/>
      <c r="DK59" s="659"/>
      <c r="DL59" s="569">
        <f t="shared" si="56"/>
        <v>0</v>
      </c>
      <c r="DM59" s="570"/>
    </row>
    <row r="60" spans="1:117" s="4" customFormat="1">
      <c r="A60" s="569"/>
      <c r="B60" s="569"/>
      <c r="C60" s="569" t="s">
        <v>347</v>
      </c>
      <c r="D60" s="569"/>
      <c r="E60" s="569"/>
      <c r="F60" s="569"/>
      <c r="G60" s="569"/>
      <c r="H60" s="569">
        <f t="shared" ref="H60:P60" si="75">SUM(H57:H59)</f>
        <v>0</v>
      </c>
      <c r="I60" s="569">
        <f t="shared" si="75"/>
        <v>0</v>
      </c>
      <c r="J60" s="569">
        <f t="shared" si="75"/>
        <v>0</v>
      </c>
      <c r="K60" s="569">
        <f t="shared" si="75"/>
        <v>0</v>
      </c>
      <c r="L60" s="569">
        <f t="shared" si="75"/>
        <v>300</v>
      </c>
      <c r="M60" s="569">
        <f t="shared" si="75"/>
        <v>0</v>
      </c>
      <c r="N60" s="569">
        <f t="shared" si="75"/>
        <v>0</v>
      </c>
      <c r="O60" s="569">
        <f t="shared" si="75"/>
        <v>0</v>
      </c>
      <c r="P60" s="569">
        <f t="shared" si="75"/>
        <v>0</v>
      </c>
      <c r="Q60" s="569">
        <f t="shared" si="46"/>
        <v>300</v>
      </c>
      <c r="R60" s="569">
        <f t="shared" ref="R60:Y60" si="76">SUM(R57:R59)</f>
        <v>0</v>
      </c>
      <c r="S60" s="569">
        <f t="shared" si="76"/>
        <v>0</v>
      </c>
      <c r="T60" s="569">
        <f t="shared" si="76"/>
        <v>300</v>
      </c>
      <c r="U60" s="569">
        <f t="shared" si="76"/>
        <v>0</v>
      </c>
      <c r="V60" s="569">
        <f t="shared" si="76"/>
        <v>0</v>
      </c>
      <c r="W60" s="569">
        <f t="shared" si="76"/>
        <v>0</v>
      </c>
      <c r="X60" s="569">
        <f t="shared" si="76"/>
        <v>0</v>
      </c>
      <c r="Y60" s="569">
        <f t="shared" si="76"/>
        <v>0</v>
      </c>
      <c r="Z60" s="569">
        <f t="shared" si="47"/>
        <v>300</v>
      </c>
      <c r="AA60" s="569">
        <f t="shared" ref="AA60:AF60" si="77">SUM(AA57:AA59)</f>
        <v>300</v>
      </c>
      <c r="AB60" s="569">
        <f t="shared" si="77"/>
        <v>0</v>
      </c>
      <c r="AC60" s="569">
        <f t="shared" si="77"/>
        <v>0</v>
      </c>
      <c r="AD60" s="569">
        <f t="shared" si="77"/>
        <v>0</v>
      </c>
      <c r="AE60" s="569">
        <f t="shared" si="77"/>
        <v>0</v>
      </c>
      <c r="AF60" s="569">
        <f t="shared" si="77"/>
        <v>0</v>
      </c>
      <c r="AG60" s="569">
        <f t="shared" si="48"/>
        <v>0</v>
      </c>
      <c r="AH60" s="569">
        <f>SUM(AH57:AH59)</f>
        <v>300</v>
      </c>
      <c r="AI60" s="569">
        <f>SUM(AI57:AI59)</f>
        <v>0</v>
      </c>
      <c r="AJ60" s="569">
        <f>SUM(AJ57:AJ59)</f>
        <v>0</v>
      </c>
      <c r="AK60" s="569">
        <f>SUM(AK57:AK59)</f>
        <v>0</v>
      </c>
      <c r="AL60" s="569">
        <f t="shared" si="12"/>
        <v>0</v>
      </c>
      <c r="AM60" s="569">
        <f>SUM(AM57:AM59)</f>
        <v>0</v>
      </c>
      <c r="AN60" s="569">
        <f>SUM(AN57:AN59)</f>
        <v>0</v>
      </c>
      <c r="AO60" s="569">
        <f>SUM(AO57:AO59)</f>
        <v>0</v>
      </c>
      <c r="AP60" s="569">
        <f>SUM(AP57:AP59)</f>
        <v>0</v>
      </c>
      <c r="AQ60" s="569">
        <f>SUM(AQ57:AQ59)</f>
        <v>0</v>
      </c>
      <c r="AR60" s="569">
        <f t="shared" si="49"/>
        <v>0</v>
      </c>
      <c r="AS60" s="569">
        <f t="shared" ref="AS60:BB60" si="78">SUM(AS57:AS59)</f>
        <v>0</v>
      </c>
      <c r="AT60" s="569">
        <f t="shared" si="78"/>
        <v>0</v>
      </c>
      <c r="AU60" s="569">
        <f t="shared" si="78"/>
        <v>0</v>
      </c>
      <c r="AV60" s="569">
        <f t="shared" si="78"/>
        <v>0</v>
      </c>
      <c r="AW60" s="569">
        <f t="shared" si="78"/>
        <v>0</v>
      </c>
      <c r="AX60" s="569">
        <f t="shared" si="78"/>
        <v>0</v>
      </c>
      <c r="AY60" s="569">
        <f t="shared" si="78"/>
        <v>0</v>
      </c>
      <c r="AZ60" s="569">
        <f t="shared" si="78"/>
        <v>0</v>
      </c>
      <c r="BA60" s="569">
        <f t="shared" si="78"/>
        <v>0</v>
      </c>
      <c r="BB60" s="569">
        <f t="shared" si="78"/>
        <v>0</v>
      </c>
      <c r="BC60" s="569">
        <f t="shared" si="50"/>
        <v>0</v>
      </c>
      <c r="BD60" s="569">
        <f t="shared" ref="BD60:BJ60" si="79">SUM(BD57:BD59)</f>
        <v>0</v>
      </c>
      <c r="BE60" s="569">
        <f t="shared" si="79"/>
        <v>0</v>
      </c>
      <c r="BF60" s="569">
        <f t="shared" si="79"/>
        <v>0</v>
      </c>
      <c r="BG60" s="569">
        <f t="shared" si="79"/>
        <v>0</v>
      </c>
      <c r="BH60" s="569">
        <f t="shared" si="79"/>
        <v>0</v>
      </c>
      <c r="BI60" s="569">
        <f t="shared" si="79"/>
        <v>0</v>
      </c>
      <c r="BJ60" s="569">
        <f t="shared" si="79"/>
        <v>0</v>
      </c>
      <c r="BK60" s="569">
        <f t="shared" si="51"/>
        <v>0</v>
      </c>
      <c r="BL60" s="569">
        <f>SUM(BL57:BL59)</f>
        <v>0</v>
      </c>
      <c r="BM60" s="569">
        <f>SUM(BM57:BM59)</f>
        <v>0</v>
      </c>
      <c r="BN60" s="569">
        <f>SUM(BN57:BN59)</f>
        <v>0</v>
      </c>
      <c r="BO60" s="569">
        <f>SUM(BO57:BO59)</f>
        <v>0</v>
      </c>
      <c r="BP60" s="569">
        <f>SUM(BP57:BP59)</f>
        <v>0</v>
      </c>
      <c r="BQ60" s="569">
        <f t="shared" si="15"/>
        <v>0</v>
      </c>
      <c r="BR60" s="569">
        <f t="shared" ref="BR60:BW60" si="80">SUM(BR57:BR59)</f>
        <v>0</v>
      </c>
      <c r="BS60" s="569">
        <f t="shared" si="80"/>
        <v>0</v>
      </c>
      <c r="BT60" s="569">
        <f t="shared" si="80"/>
        <v>0</v>
      </c>
      <c r="BU60" s="569">
        <f t="shared" si="80"/>
        <v>0</v>
      </c>
      <c r="BV60" s="569">
        <f t="shared" si="80"/>
        <v>0</v>
      </c>
      <c r="BW60" s="569">
        <f t="shared" si="80"/>
        <v>0</v>
      </c>
      <c r="BX60" s="569">
        <f t="shared" si="52"/>
        <v>0</v>
      </c>
      <c r="BY60" s="569">
        <f t="shared" si="53"/>
        <v>300</v>
      </c>
      <c r="BZ60" s="569">
        <f t="shared" ref="BZ60:CK60" si="81">SUM(BZ57:BZ59)</f>
        <v>0</v>
      </c>
      <c r="CA60" s="569">
        <f t="shared" si="81"/>
        <v>0</v>
      </c>
      <c r="CB60" s="569">
        <f t="shared" si="81"/>
        <v>0</v>
      </c>
      <c r="CC60" s="569">
        <f t="shared" si="81"/>
        <v>0</v>
      </c>
      <c r="CD60" s="569">
        <f t="shared" si="81"/>
        <v>0</v>
      </c>
      <c r="CE60" s="569">
        <f t="shared" si="81"/>
        <v>0</v>
      </c>
      <c r="CF60" s="569">
        <f t="shared" si="81"/>
        <v>0</v>
      </c>
      <c r="CG60" s="569">
        <f t="shared" si="81"/>
        <v>0</v>
      </c>
      <c r="CH60" s="569">
        <f t="shared" si="81"/>
        <v>0</v>
      </c>
      <c r="CI60" s="569">
        <f t="shared" si="81"/>
        <v>0</v>
      </c>
      <c r="CJ60" s="569">
        <f t="shared" si="81"/>
        <v>0</v>
      </c>
      <c r="CK60" s="569">
        <f t="shared" si="81"/>
        <v>0</v>
      </c>
      <c r="CL60" s="569">
        <f t="shared" si="54"/>
        <v>0</v>
      </c>
      <c r="CM60" s="569">
        <f t="shared" ref="CM60:CX60" si="82">SUM(CM57:CM59)</f>
        <v>0</v>
      </c>
      <c r="CN60" s="569">
        <f t="shared" si="82"/>
        <v>0</v>
      </c>
      <c r="CO60" s="569">
        <f t="shared" si="82"/>
        <v>0</v>
      </c>
      <c r="CP60" s="569">
        <f t="shared" si="82"/>
        <v>0</v>
      </c>
      <c r="CQ60" s="569">
        <f t="shared" si="82"/>
        <v>0</v>
      </c>
      <c r="CR60" s="569">
        <f t="shared" si="82"/>
        <v>0</v>
      </c>
      <c r="CS60" s="569">
        <f t="shared" si="82"/>
        <v>0</v>
      </c>
      <c r="CT60" s="569">
        <f t="shared" si="82"/>
        <v>0</v>
      </c>
      <c r="CU60" s="569">
        <f t="shared" si="82"/>
        <v>0</v>
      </c>
      <c r="CV60" s="569">
        <f t="shared" si="82"/>
        <v>0</v>
      </c>
      <c r="CW60" s="569">
        <f t="shared" si="82"/>
        <v>0</v>
      </c>
      <c r="CX60" s="569">
        <f t="shared" si="82"/>
        <v>0</v>
      </c>
      <c r="CY60" s="569">
        <f t="shared" si="55"/>
        <v>0</v>
      </c>
      <c r="CZ60" s="569">
        <f t="shared" ref="CZ60:DK60" si="83">SUM(CZ57:CZ59)</f>
        <v>0</v>
      </c>
      <c r="DA60" s="569">
        <f t="shared" si="83"/>
        <v>0</v>
      </c>
      <c r="DB60" s="569">
        <f t="shared" si="83"/>
        <v>0</v>
      </c>
      <c r="DC60" s="569">
        <f t="shared" si="83"/>
        <v>0</v>
      </c>
      <c r="DD60" s="569">
        <f t="shared" si="83"/>
        <v>0</v>
      </c>
      <c r="DE60" s="569">
        <f t="shared" si="83"/>
        <v>0</v>
      </c>
      <c r="DF60" s="569">
        <f t="shared" si="83"/>
        <v>0</v>
      </c>
      <c r="DG60" s="569">
        <f t="shared" si="83"/>
        <v>0</v>
      </c>
      <c r="DH60" s="569">
        <f t="shared" si="83"/>
        <v>0</v>
      </c>
      <c r="DI60" s="569">
        <f t="shared" si="83"/>
        <v>0</v>
      </c>
      <c r="DJ60" s="569">
        <f t="shared" si="83"/>
        <v>0</v>
      </c>
      <c r="DK60" s="569">
        <f t="shared" si="83"/>
        <v>0</v>
      </c>
      <c r="DL60" s="569">
        <f t="shared" si="56"/>
        <v>0</v>
      </c>
      <c r="DM60" s="570"/>
    </row>
    <row r="61" spans="1:117" s="4" customFormat="1" ht="15" customHeight="1">
      <c r="A61" s="569"/>
      <c r="B61" s="569"/>
      <c r="C61" s="570"/>
      <c r="D61" s="570"/>
      <c r="E61" s="658"/>
      <c r="F61" s="570"/>
      <c r="G61" s="570"/>
      <c r="H61" s="659"/>
      <c r="I61" s="659"/>
      <c r="J61" s="659"/>
      <c r="K61" s="659"/>
      <c r="L61" s="659"/>
      <c r="M61" s="659"/>
      <c r="N61" s="659"/>
      <c r="O61" s="659"/>
      <c r="P61" s="659"/>
      <c r="Q61" s="569">
        <f t="shared" si="46"/>
        <v>0</v>
      </c>
      <c r="R61" s="659"/>
      <c r="S61" s="659"/>
      <c r="T61" s="659"/>
      <c r="U61" s="659"/>
      <c r="V61" s="659"/>
      <c r="W61" s="659"/>
      <c r="X61" s="659"/>
      <c r="Y61" s="659"/>
      <c r="Z61" s="569">
        <f t="shared" si="47"/>
        <v>0</v>
      </c>
      <c r="AA61" s="659"/>
      <c r="AB61" s="659"/>
      <c r="AC61" s="659"/>
      <c r="AD61" s="659"/>
      <c r="AE61" s="659"/>
      <c r="AF61" s="659"/>
      <c r="AG61" s="569">
        <f t="shared" si="48"/>
        <v>0</v>
      </c>
      <c r="AH61" s="659"/>
      <c r="AI61" s="659"/>
      <c r="AJ61" s="659"/>
      <c r="AK61" s="659"/>
      <c r="AL61" s="569">
        <f t="shared" si="12"/>
        <v>0</v>
      </c>
      <c r="AM61" s="659"/>
      <c r="AN61" s="659"/>
      <c r="AO61" s="659"/>
      <c r="AP61" s="659"/>
      <c r="AQ61" s="659"/>
      <c r="AR61" s="569">
        <f t="shared" si="49"/>
        <v>0</v>
      </c>
      <c r="AS61" s="659"/>
      <c r="AT61" s="659"/>
      <c r="AU61" s="659"/>
      <c r="AV61" s="659"/>
      <c r="AW61" s="659"/>
      <c r="AX61" s="659"/>
      <c r="AY61" s="659"/>
      <c r="AZ61" s="659"/>
      <c r="BA61" s="659"/>
      <c r="BB61" s="659"/>
      <c r="BC61" s="569">
        <f t="shared" si="50"/>
        <v>0</v>
      </c>
      <c r="BD61" s="659"/>
      <c r="BE61" s="659"/>
      <c r="BF61" s="659"/>
      <c r="BG61" s="659"/>
      <c r="BH61" s="659"/>
      <c r="BI61" s="659"/>
      <c r="BJ61" s="659"/>
      <c r="BK61" s="569">
        <f t="shared" si="51"/>
        <v>0</v>
      </c>
      <c r="BL61" s="659"/>
      <c r="BM61" s="659"/>
      <c r="BN61" s="659"/>
      <c r="BO61" s="659"/>
      <c r="BP61" s="659"/>
      <c r="BQ61" s="569">
        <f t="shared" si="15"/>
        <v>0</v>
      </c>
      <c r="BR61" s="659"/>
      <c r="BS61" s="659"/>
      <c r="BT61" s="659"/>
      <c r="BU61" s="659"/>
      <c r="BV61" s="659"/>
      <c r="BW61" s="659"/>
      <c r="BX61" s="569">
        <f t="shared" si="52"/>
        <v>0</v>
      </c>
      <c r="BY61" s="569">
        <f t="shared" si="53"/>
        <v>0</v>
      </c>
      <c r="BZ61" s="659"/>
      <c r="CA61" s="659"/>
      <c r="CB61" s="659"/>
      <c r="CC61" s="659"/>
      <c r="CD61" s="659"/>
      <c r="CE61" s="659"/>
      <c r="CF61" s="659"/>
      <c r="CG61" s="659"/>
      <c r="CH61" s="659"/>
      <c r="CI61" s="659"/>
      <c r="CJ61" s="659"/>
      <c r="CK61" s="659"/>
      <c r="CL61" s="569">
        <f t="shared" si="54"/>
        <v>0</v>
      </c>
      <c r="CM61" s="659">
        <v>0</v>
      </c>
      <c r="CN61" s="659">
        <v>0</v>
      </c>
      <c r="CO61" s="659">
        <v>0</v>
      </c>
      <c r="CP61" s="659">
        <v>0</v>
      </c>
      <c r="CQ61" s="659">
        <v>0</v>
      </c>
      <c r="CR61" s="659">
        <v>0</v>
      </c>
      <c r="CS61" s="659">
        <v>0</v>
      </c>
      <c r="CT61" s="659">
        <v>0</v>
      </c>
      <c r="CU61" s="659">
        <v>0</v>
      </c>
      <c r="CV61" s="659">
        <v>0</v>
      </c>
      <c r="CW61" s="659">
        <v>0</v>
      </c>
      <c r="CX61" s="659">
        <v>0</v>
      </c>
      <c r="CY61" s="569">
        <f t="shared" si="55"/>
        <v>0</v>
      </c>
      <c r="CZ61" s="659">
        <v>0</v>
      </c>
      <c r="DA61" s="659">
        <v>0</v>
      </c>
      <c r="DB61" s="659">
        <v>0</v>
      </c>
      <c r="DC61" s="659">
        <v>0</v>
      </c>
      <c r="DD61" s="659">
        <v>0</v>
      </c>
      <c r="DE61" s="659">
        <v>0</v>
      </c>
      <c r="DF61" s="659">
        <v>0</v>
      </c>
      <c r="DG61" s="659">
        <v>0</v>
      </c>
      <c r="DH61" s="659">
        <v>0</v>
      </c>
      <c r="DI61" s="659">
        <v>0</v>
      </c>
      <c r="DJ61" s="659">
        <v>0</v>
      </c>
      <c r="DK61" s="659">
        <v>0</v>
      </c>
      <c r="DL61" s="569">
        <f t="shared" si="56"/>
        <v>0</v>
      </c>
      <c r="DM61" s="570"/>
    </row>
    <row r="62" spans="1:117" s="4" customFormat="1" ht="15" customHeight="1">
      <c r="A62" s="569"/>
      <c r="B62" s="569"/>
      <c r="C62" s="570"/>
      <c r="D62" s="570"/>
      <c r="E62" s="658"/>
      <c r="F62" s="570"/>
      <c r="G62" s="570"/>
      <c r="H62" s="659"/>
      <c r="I62" s="659"/>
      <c r="J62" s="659"/>
      <c r="K62" s="659"/>
      <c r="L62" s="659"/>
      <c r="M62" s="659"/>
      <c r="N62" s="659"/>
      <c r="O62" s="659"/>
      <c r="P62" s="659"/>
      <c r="Q62" s="569">
        <f t="shared" si="46"/>
        <v>0</v>
      </c>
      <c r="R62" s="659"/>
      <c r="S62" s="659"/>
      <c r="T62" s="659"/>
      <c r="U62" s="659"/>
      <c r="V62" s="659"/>
      <c r="W62" s="659"/>
      <c r="X62" s="659"/>
      <c r="Y62" s="659"/>
      <c r="Z62" s="569">
        <f t="shared" si="47"/>
        <v>0</v>
      </c>
      <c r="AA62" s="659"/>
      <c r="AB62" s="659"/>
      <c r="AC62" s="659"/>
      <c r="AD62" s="659"/>
      <c r="AE62" s="659"/>
      <c r="AF62" s="659"/>
      <c r="AG62" s="569">
        <f t="shared" si="48"/>
        <v>0</v>
      </c>
      <c r="AH62" s="659"/>
      <c r="AI62" s="659"/>
      <c r="AJ62" s="659"/>
      <c r="AK62" s="659"/>
      <c r="AL62" s="569">
        <f t="shared" si="12"/>
        <v>0</v>
      </c>
      <c r="AM62" s="659"/>
      <c r="AN62" s="659"/>
      <c r="AO62" s="659"/>
      <c r="AP62" s="659"/>
      <c r="AQ62" s="659"/>
      <c r="AR62" s="569">
        <f t="shared" si="49"/>
        <v>0</v>
      </c>
      <c r="AS62" s="659"/>
      <c r="AT62" s="659"/>
      <c r="AU62" s="659"/>
      <c r="AV62" s="659"/>
      <c r="AW62" s="659"/>
      <c r="AX62" s="659"/>
      <c r="AY62" s="659"/>
      <c r="AZ62" s="659"/>
      <c r="BA62" s="659"/>
      <c r="BB62" s="659"/>
      <c r="BC62" s="569">
        <f t="shared" si="50"/>
        <v>0</v>
      </c>
      <c r="BD62" s="659"/>
      <c r="BE62" s="659"/>
      <c r="BF62" s="659"/>
      <c r="BG62" s="659"/>
      <c r="BH62" s="659"/>
      <c r="BI62" s="659"/>
      <c r="BJ62" s="659"/>
      <c r="BK62" s="569">
        <f t="shared" si="51"/>
        <v>0</v>
      </c>
      <c r="BL62" s="659"/>
      <c r="BM62" s="659"/>
      <c r="BN62" s="659"/>
      <c r="BO62" s="659"/>
      <c r="BP62" s="659"/>
      <c r="BQ62" s="569">
        <f t="shared" si="15"/>
        <v>0</v>
      </c>
      <c r="BR62" s="659"/>
      <c r="BS62" s="659"/>
      <c r="BT62" s="659"/>
      <c r="BU62" s="659"/>
      <c r="BV62" s="659"/>
      <c r="BW62" s="659"/>
      <c r="BX62" s="569">
        <f t="shared" si="52"/>
        <v>0</v>
      </c>
      <c r="BY62" s="569">
        <f t="shared" si="53"/>
        <v>0</v>
      </c>
      <c r="BZ62" s="659"/>
      <c r="CA62" s="659"/>
      <c r="CB62" s="659"/>
      <c r="CC62" s="659"/>
      <c r="CD62" s="659"/>
      <c r="CE62" s="659"/>
      <c r="CF62" s="659"/>
      <c r="CG62" s="659"/>
      <c r="CH62" s="659"/>
      <c r="CI62" s="659"/>
      <c r="CJ62" s="659"/>
      <c r="CK62" s="659"/>
      <c r="CL62" s="569">
        <f t="shared" si="54"/>
        <v>0</v>
      </c>
      <c r="CM62" s="659">
        <v>0</v>
      </c>
      <c r="CN62" s="659">
        <v>0</v>
      </c>
      <c r="CO62" s="659">
        <v>0</v>
      </c>
      <c r="CP62" s="659">
        <v>0</v>
      </c>
      <c r="CQ62" s="659">
        <v>0</v>
      </c>
      <c r="CR62" s="659">
        <v>0</v>
      </c>
      <c r="CS62" s="659">
        <v>0</v>
      </c>
      <c r="CT62" s="659">
        <v>0</v>
      </c>
      <c r="CU62" s="659">
        <v>0</v>
      </c>
      <c r="CV62" s="659">
        <v>0</v>
      </c>
      <c r="CW62" s="659">
        <v>0</v>
      </c>
      <c r="CX62" s="659">
        <v>0</v>
      </c>
      <c r="CY62" s="569">
        <f t="shared" si="55"/>
        <v>0</v>
      </c>
      <c r="CZ62" s="659">
        <v>0</v>
      </c>
      <c r="DA62" s="659">
        <v>0</v>
      </c>
      <c r="DB62" s="659">
        <v>0</v>
      </c>
      <c r="DC62" s="659">
        <v>0</v>
      </c>
      <c r="DD62" s="659">
        <v>0</v>
      </c>
      <c r="DE62" s="659">
        <v>0</v>
      </c>
      <c r="DF62" s="659">
        <v>0</v>
      </c>
      <c r="DG62" s="659">
        <v>0</v>
      </c>
      <c r="DH62" s="659">
        <v>0</v>
      </c>
      <c r="DI62" s="659">
        <v>0</v>
      </c>
      <c r="DJ62" s="659">
        <v>0</v>
      </c>
      <c r="DK62" s="659">
        <v>0</v>
      </c>
      <c r="DL62" s="569">
        <f t="shared" si="56"/>
        <v>0</v>
      </c>
      <c r="DM62" s="570"/>
    </row>
    <row r="63" spans="1:117" s="4" customFormat="1" ht="15" customHeight="1">
      <c r="A63" s="569"/>
      <c r="B63" s="569"/>
      <c r="C63" s="570"/>
      <c r="D63" s="570"/>
      <c r="E63" s="658"/>
      <c r="F63" s="570"/>
      <c r="G63" s="570"/>
      <c r="H63" s="659"/>
      <c r="I63" s="659"/>
      <c r="J63" s="659"/>
      <c r="K63" s="659"/>
      <c r="L63" s="659"/>
      <c r="M63" s="659"/>
      <c r="N63" s="659"/>
      <c r="O63" s="659"/>
      <c r="P63" s="659"/>
      <c r="Q63" s="569">
        <f t="shared" si="46"/>
        <v>0</v>
      </c>
      <c r="R63" s="659"/>
      <c r="S63" s="659"/>
      <c r="T63" s="659"/>
      <c r="U63" s="659"/>
      <c r="V63" s="659"/>
      <c r="W63" s="659"/>
      <c r="X63" s="659"/>
      <c r="Y63" s="659"/>
      <c r="Z63" s="569">
        <f t="shared" si="47"/>
        <v>0</v>
      </c>
      <c r="AA63" s="659"/>
      <c r="AB63" s="659"/>
      <c r="AC63" s="659"/>
      <c r="AD63" s="659"/>
      <c r="AE63" s="659"/>
      <c r="AF63" s="659"/>
      <c r="AG63" s="569">
        <f t="shared" si="48"/>
        <v>0</v>
      </c>
      <c r="AH63" s="659"/>
      <c r="AI63" s="659"/>
      <c r="AJ63" s="659"/>
      <c r="AK63" s="659"/>
      <c r="AL63" s="569">
        <f t="shared" si="12"/>
        <v>0</v>
      </c>
      <c r="AM63" s="659"/>
      <c r="AN63" s="659"/>
      <c r="AO63" s="659"/>
      <c r="AP63" s="659"/>
      <c r="AQ63" s="659"/>
      <c r="AR63" s="569">
        <f t="shared" si="49"/>
        <v>0</v>
      </c>
      <c r="AS63" s="659"/>
      <c r="AT63" s="659"/>
      <c r="AU63" s="659"/>
      <c r="AV63" s="659"/>
      <c r="AW63" s="659"/>
      <c r="AX63" s="659"/>
      <c r="AY63" s="659"/>
      <c r="AZ63" s="659"/>
      <c r="BA63" s="659"/>
      <c r="BB63" s="659"/>
      <c r="BC63" s="569">
        <f t="shared" si="50"/>
        <v>0</v>
      </c>
      <c r="BD63" s="659"/>
      <c r="BE63" s="659"/>
      <c r="BF63" s="659"/>
      <c r="BG63" s="659"/>
      <c r="BH63" s="659"/>
      <c r="BI63" s="659"/>
      <c r="BJ63" s="659"/>
      <c r="BK63" s="569">
        <f t="shared" si="51"/>
        <v>0</v>
      </c>
      <c r="BL63" s="659"/>
      <c r="BM63" s="659"/>
      <c r="BN63" s="659"/>
      <c r="BO63" s="659"/>
      <c r="BP63" s="659"/>
      <c r="BQ63" s="569">
        <f t="shared" si="15"/>
        <v>0</v>
      </c>
      <c r="BR63" s="659"/>
      <c r="BS63" s="659"/>
      <c r="BT63" s="659"/>
      <c r="BU63" s="659"/>
      <c r="BV63" s="659"/>
      <c r="BW63" s="659"/>
      <c r="BX63" s="569">
        <f t="shared" si="52"/>
        <v>0</v>
      </c>
      <c r="BY63" s="569">
        <f t="shared" si="53"/>
        <v>0</v>
      </c>
      <c r="BZ63" s="659"/>
      <c r="CA63" s="659"/>
      <c r="CB63" s="659"/>
      <c r="CC63" s="659"/>
      <c r="CD63" s="659"/>
      <c r="CE63" s="659"/>
      <c r="CF63" s="659"/>
      <c r="CG63" s="659"/>
      <c r="CH63" s="659"/>
      <c r="CI63" s="659"/>
      <c r="CJ63" s="659"/>
      <c r="CK63" s="659"/>
      <c r="CL63" s="569">
        <f t="shared" si="54"/>
        <v>0</v>
      </c>
      <c r="CM63" s="659">
        <v>0</v>
      </c>
      <c r="CN63" s="659">
        <v>0</v>
      </c>
      <c r="CO63" s="659">
        <v>0</v>
      </c>
      <c r="CP63" s="659">
        <v>0</v>
      </c>
      <c r="CQ63" s="659">
        <v>0</v>
      </c>
      <c r="CR63" s="659">
        <v>0</v>
      </c>
      <c r="CS63" s="659">
        <v>0</v>
      </c>
      <c r="CT63" s="659">
        <v>0</v>
      </c>
      <c r="CU63" s="659">
        <v>0</v>
      </c>
      <c r="CV63" s="659">
        <v>0</v>
      </c>
      <c r="CW63" s="659">
        <v>0</v>
      </c>
      <c r="CX63" s="659">
        <v>0</v>
      </c>
      <c r="CY63" s="569">
        <f t="shared" si="55"/>
        <v>0</v>
      </c>
      <c r="CZ63" s="659">
        <v>0</v>
      </c>
      <c r="DA63" s="659">
        <v>0</v>
      </c>
      <c r="DB63" s="659">
        <v>0</v>
      </c>
      <c r="DC63" s="659">
        <v>0</v>
      </c>
      <c r="DD63" s="659">
        <v>0</v>
      </c>
      <c r="DE63" s="659">
        <v>0</v>
      </c>
      <c r="DF63" s="659">
        <v>0</v>
      </c>
      <c r="DG63" s="659">
        <v>0</v>
      </c>
      <c r="DH63" s="659">
        <v>0</v>
      </c>
      <c r="DI63" s="659">
        <v>0</v>
      </c>
      <c r="DJ63" s="659">
        <v>0</v>
      </c>
      <c r="DK63" s="659">
        <v>0</v>
      </c>
      <c r="DL63" s="569">
        <f t="shared" si="56"/>
        <v>0</v>
      </c>
      <c r="DM63" s="570"/>
    </row>
    <row r="64" spans="1:117">
      <c r="A64" s="569"/>
      <c r="B64" s="569"/>
      <c r="C64" s="569" t="s">
        <v>347</v>
      </c>
      <c r="D64" s="569"/>
      <c r="E64" s="569"/>
      <c r="F64" s="569"/>
      <c r="G64" s="569"/>
      <c r="H64" s="569">
        <f t="shared" ref="H64:P64" si="84">SUM(H61:H63)</f>
        <v>0</v>
      </c>
      <c r="I64" s="569">
        <f t="shared" si="84"/>
        <v>0</v>
      </c>
      <c r="J64" s="569">
        <f t="shared" si="84"/>
        <v>0</v>
      </c>
      <c r="K64" s="569">
        <f t="shared" si="84"/>
        <v>0</v>
      </c>
      <c r="L64" s="569">
        <f t="shared" si="84"/>
        <v>0</v>
      </c>
      <c r="M64" s="569">
        <f t="shared" si="84"/>
        <v>0</v>
      </c>
      <c r="N64" s="569">
        <f t="shared" si="84"/>
        <v>0</v>
      </c>
      <c r="O64" s="569">
        <f t="shared" si="84"/>
        <v>0</v>
      </c>
      <c r="P64" s="569">
        <f t="shared" si="84"/>
        <v>0</v>
      </c>
      <c r="Q64" s="569">
        <f t="shared" si="46"/>
        <v>0</v>
      </c>
      <c r="R64" s="569">
        <f t="shared" ref="R64:Y64" si="85">SUM(R61:R63)</f>
        <v>0</v>
      </c>
      <c r="S64" s="569">
        <f t="shared" si="85"/>
        <v>0</v>
      </c>
      <c r="T64" s="569">
        <f t="shared" si="85"/>
        <v>0</v>
      </c>
      <c r="U64" s="569">
        <f t="shared" si="85"/>
        <v>0</v>
      </c>
      <c r="V64" s="569">
        <f t="shared" si="85"/>
        <v>0</v>
      </c>
      <c r="W64" s="569">
        <f t="shared" si="85"/>
        <v>0</v>
      </c>
      <c r="X64" s="569">
        <f t="shared" si="85"/>
        <v>0</v>
      </c>
      <c r="Y64" s="569">
        <f t="shared" si="85"/>
        <v>0</v>
      </c>
      <c r="Z64" s="569">
        <f t="shared" si="47"/>
        <v>0</v>
      </c>
      <c r="AA64" s="569">
        <f t="shared" ref="AA64:AF64" si="86">SUM(AA61:AA63)</f>
        <v>0</v>
      </c>
      <c r="AB64" s="569">
        <f t="shared" si="86"/>
        <v>0</v>
      </c>
      <c r="AC64" s="569">
        <f t="shared" si="86"/>
        <v>0</v>
      </c>
      <c r="AD64" s="569">
        <f t="shared" si="86"/>
        <v>0</v>
      </c>
      <c r="AE64" s="569">
        <f t="shared" si="86"/>
        <v>0</v>
      </c>
      <c r="AF64" s="569">
        <f t="shared" si="86"/>
        <v>0</v>
      </c>
      <c r="AG64" s="569">
        <f t="shared" si="48"/>
        <v>0</v>
      </c>
      <c r="AH64" s="569">
        <f>SUM(AH61:AH63)</f>
        <v>0</v>
      </c>
      <c r="AI64" s="569">
        <f>SUM(AI61:AI63)</f>
        <v>0</v>
      </c>
      <c r="AJ64" s="569">
        <f>SUM(AJ61:AJ63)</f>
        <v>0</v>
      </c>
      <c r="AK64" s="569">
        <f>SUM(AK61:AK63)</f>
        <v>0</v>
      </c>
      <c r="AL64" s="569">
        <f t="shared" si="12"/>
        <v>0</v>
      </c>
      <c r="AM64" s="569">
        <f>SUM(AM61:AM63)</f>
        <v>0</v>
      </c>
      <c r="AN64" s="569">
        <f>SUM(AN61:AN63)</f>
        <v>0</v>
      </c>
      <c r="AO64" s="569">
        <f>SUM(AO61:AO63)</f>
        <v>0</v>
      </c>
      <c r="AP64" s="569">
        <f>SUM(AP61:AP63)</f>
        <v>0</v>
      </c>
      <c r="AQ64" s="569">
        <f>SUM(AQ61:AQ63)</f>
        <v>0</v>
      </c>
      <c r="AR64" s="569">
        <f t="shared" si="49"/>
        <v>0</v>
      </c>
      <c r="AS64" s="569">
        <f t="shared" ref="AS64:BB64" si="87">SUM(AS61:AS63)</f>
        <v>0</v>
      </c>
      <c r="AT64" s="569">
        <f t="shared" si="87"/>
        <v>0</v>
      </c>
      <c r="AU64" s="569">
        <f t="shared" si="87"/>
        <v>0</v>
      </c>
      <c r="AV64" s="569">
        <f t="shared" si="87"/>
        <v>0</v>
      </c>
      <c r="AW64" s="569">
        <f t="shared" si="87"/>
        <v>0</v>
      </c>
      <c r="AX64" s="569">
        <f t="shared" si="87"/>
        <v>0</v>
      </c>
      <c r="AY64" s="569">
        <f t="shared" si="87"/>
        <v>0</v>
      </c>
      <c r="AZ64" s="569">
        <f t="shared" si="87"/>
        <v>0</v>
      </c>
      <c r="BA64" s="569">
        <f t="shared" si="87"/>
        <v>0</v>
      </c>
      <c r="BB64" s="569">
        <f t="shared" si="87"/>
        <v>0</v>
      </c>
      <c r="BC64" s="569">
        <f t="shared" si="50"/>
        <v>0</v>
      </c>
      <c r="BD64" s="569">
        <f t="shared" ref="BD64:BJ64" si="88">SUM(BD61:BD63)</f>
        <v>0</v>
      </c>
      <c r="BE64" s="569">
        <f t="shared" si="88"/>
        <v>0</v>
      </c>
      <c r="BF64" s="569">
        <f t="shared" si="88"/>
        <v>0</v>
      </c>
      <c r="BG64" s="569">
        <f t="shared" si="88"/>
        <v>0</v>
      </c>
      <c r="BH64" s="569">
        <f t="shared" si="88"/>
        <v>0</v>
      </c>
      <c r="BI64" s="569">
        <f t="shared" si="88"/>
        <v>0</v>
      </c>
      <c r="BJ64" s="569">
        <f t="shared" si="88"/>
        <v>0</v>
      </c>
      <c r="BK64" s="569">
        <f t="shared" si="51"/>
        <v>0</v>
      </c>
      <c r="BL64" s="569">
        <f>SUM(BL61:BL63)</f>
        <v>0</v>
      </c>
      <c r="BM64" s="569">
        <f>SUM(BM61:BM63)</f>
        <v>0</v>
      </c>
      <c r="BN64" s="569">
        <f>SUM(BN61:BN63)</f>
        <v>0</v>
      </c>
      <c r="BO64" s="569">
        <f>SUM(BO61:BO63)</f>
        <v>0</v>
      </c>
      <c r="BP64" s="569">
        <f>SUM(BP61:BP63)</f>
        <v>0</v>
      </c>
      <c r="BQ64" s="569">
        <f t="shared" si="15"/>
        <v>0</v>
      </c>
      <c r="BR64" s="569">
        <f t="shared" ref="BR64:BW64" si="89">SUM(BR61:BR63)</f>
        <v>0</v>
      </c>
      <c r="BS64" s="569">
        <f t="shared" si="89"/>
        <v>0</v>
      </c>
      <c r="BT64" s="569">
        <f t="shared" si="89"/>
        <v>0</v>
      </c>
      <c r="BU64" s="569">
        <f t="shared" si="89"/>
        <v>0</v>
      </c>
      <c r="BV64" s="569">
        <f t="shared" si="89"/>
        <v>0</v>
      </c>
      <c r="BW64" s="569">
        <f t="shared" si="89"/>
        <v>0</v>
      </c>
      <c r="BX64" s="569">
        <f t="shared" si="52"/>
        <v>0</v>
      </c>
      <c r="BY64" s="569">
        <f t="shared" si="53"/>
        <v>0</v>
      </c>
      <c r="BZ64" s="569">
        <f t="shared" ref="BZ64:CK64" si="90">SUM(BZ61:BZ63)</f>
        <v>0</v>
      </c>
      <c r="CA64" s="569">
        <f t="shared" si="90"/>
        <v>0</v>
      </c>
      <c r="CB64" s="569">
        <f t="shared" si="90"/>
        <v>0</v>
      </c>
      <c r="CC64" s="569">
        <f t="shared" si="90"/>
        <v>0</v>
      </c>
      <c r="CD64" s="569">
        <f t="shared" si="90"/>
        <v>0</v>
      </c>
      <c r="CE64" s="569">
        <f t="shared" si="90"/>
        <v>0</v>
      </c>
      <c r="CF64" s="569">
        <f t="shared" si="90"/>
        <v>0</v>
      </c>
      <c r="CG64" s="569">
        <f t="shared" si="90"/>
        <v>0</v>
      </c>
      <c r="CH64" s="569">
        <f t="shared" si="90"/>
        <v>0</v>
      </c>
      <c r="CI64" s="569">
        <f t="shared" si="90"/>
        <v>0</v>
      </c>
      <c r="CJ64" s="569">
        <f t="shared" si="90"/>
        <v>0</v>
      </c>
      <c r="CK64" s="569">
        <f t="shared" si="90"/>
        <v>0</v>
      </c>
      <c r="CL64" s="569">
        <f t="shared" si="54"/>
        <v>0</v>
      </c>
      <c r="CM64" s="569">
        <f t="shared" ref="CM64:DL64" si="91">SUM(CM61:CM63)</f>
        <v>0</v>
      </c>
      <c r="CN64" s="569">
        <f t="shared" si="91"/>
        <v>0</v>
      </c>
      <c r="CO64" s="569">
        <f t="shared" si="91"/>
        <v>0</v>
      </c>
      <c r="CP64" s="569">
        <f t="shared" si="91"/>
        <v>0</v>
      </c>
      <c r="CQ64" s="569">
        <f t="shared" si="91"/>
        <v>0</v>
      </c>
      <c r="CR64" s="569">
        <f t="shared" si="91"/>
        <v>0</v>
      </c>
      <c r="CS64" s="569">
        <f t="shared" si="91"/>
        <v>0</v>
      </c>
      <c r="CT64" s="569">
        <f t="shared" si="91"/>
        <v>0</v>
      </c>
      <c r="CU64" s="569">
        <f t="shared" si="91"/>
        <v>0</v>
      </c>
      <c r="CV64" s="569">
        <f t="shared" si="91"/>
        <v>0</v>
      </c>
      <c r="CW64" s="569">
        <f t="shared" si="91"/>
        <v>0</v>
      </c>
      <c r="CX64" s="569">
        <f t="shared" si="91"/>
        <v>0</v>
      </c>
      <c r="CY64" s="569">
        <f t="shared" si="91"/>
        <v>0</v>
      </c>
      <c r="CZ64" s="569">
        <f t="shared" si="91"/>
        <v>0</v>
      </c>
      <c r="DA64" s="569">
        <f t="shared" si="91"/>
        <v>0</v>
      </c>
      <c r="DB64" s="569">
        <f t="shared" si="91"/>
        <v>0</v>
      </c>
      <c r="DC64" s="569">
        <f t="shared" si="91"/>
        <v>0</v>
      </c>
      <c r="DD64" s="569">
        <f t="shared" si="91"/>
        <v>0</v>
      </c>
      <c r="DE64" s="569">
        <f t="shared" si="91"/>
        <v>0</v>
      </c>
      <c r="DF64" s="569">
        <f t="shared" si="91"/>
        <v>0</v>
      </c>
      <c r="DG64" s="569">
        <f t="shared" si="91"/>
        <v>0</v>
      </c>
      <c r="DH64" s="569">
        <f t="shared" si="91"/>
        <v>0</v>
      </c>
      <c r="DI64" s="569">
        <f t="shared" si="91"/>
        <v>0</v>
      </c>
      <c r="DJ64" s="569">
        <f t="shared" si="91"/>
        <v>0</v>
      </c>
      <c r="DK64" s="569">
        <f t="shared" si="91"/>
        <v>0</v>
      </c>
      <c r="DL64" s="569">
        <f t="shared" si="91"/>
        <v>0</v>
      </c>
      <c r="DM64" s="570"/>
    </row>
    <row r="65" spans="1:117" s="4" customFormat="1" ht="15" customHeight="1">
      <c r="A65" s="569"/>
      <c r="B65" s="569"/>
      <c r="C65" s="570"/>
      <c r="D65" s="570"/>
      <c r="E65" s="658"/>
      <c r="F65" s="570"/>
      <c r="G65" s="570"/>
      <c r="H65" s="659"/>
      <c r="I65" s="659"/>
      <c r="J65" s="659"/>
      <c r="K65" s="659"/>
      <c r="L65" s="659"/>
      <c r="M65" s="659"/>
      <c r="N65" s="659"/>
      <c r="O65" s="659"/>
      <c r="P65" s="659"/>
      <c r="Q65" s="569">
        <f t="shared" si="46"/>
        <v>0</v>
      </c>
      <c r="R65" s="659"/>
      <c r="S65" s="659"/>
      <c r="T65" s="659"/>
      <c r="U65" s="659"/>
      <c r="V65" s="659"/>
      <c r="W65" s="659"/>
      <c r="X65" s="659"/>
      <c r="Y65" s="659"/>
      <c r="Z65" s="569">
        <f t="shared" si="47"/>
        <v>0</v>
      </c>
      <c r="AA65" s="659"/>
      <c r="AB65" s="659"/>
      <c r="AC65" s="659"/>
      <c r="AD65" s="659"/>
      <c r="AE65" s="659"/>
      <c r="AF65" s="659"/>
      <c r="AG65" s="569">
        <f t="shared" si="48"/>
        <v>0</v>
      </c>
      <c r="AH65" s="659"/>
      <c r="AI65" s="659"/>
      <c r="AJ65" s="659"/>
      <c r="AK65" s="659"/>
      <c r="AL65" s="569">
        <f t="shared" si="12"/>
        <v>0</v>
      </c>
      <c r="AM65" s="659"/>
      <c r="AN65" s="659"/>
      <c r="AO65" s="659"/>
      <c r="AP65" s="659"/>
      <c r="AQ65" s="659"/>
      <c r="AR65" s="569">
        <f t="shared" si="49"/>
        <v>0</v>
      </c>
      <c r="AS65" s="659"/>
      <c r="AT65" s="659"/>
      <c r="AU65" s="659"/>
      <c r="AV65" s="659"/>
      <c r="AW65" s="659"/>
      <c r="AX65" s="659"/>
      <c r="AY65" s="659"/>
      <c r="AZ65" s="659"/>
      <c r="BA65" s="659"/>
      <c r="BB65" s="659"/>
      <c r="BC65" s="569">
        <f t="shared" si="50"/>
        <v>0</v>
      </c>
      <c r="BD65" s="659"/>
      <c r="BE65" s="659"/>
      <c r="BF65" s="659"/>
      <c r="BG65" s="659"/>
      <c r="BH65" s="659"/>
      <c r="BI65" s="659"/>
      <c r="BJ65" s="659"/>
      <c r="BK65" s="569">
        <f t="shared" si="51"/>
        <v>0</v>
      </c>
      <c r="BL65" s="659"/>
      <c r="BM65" s="659"/>
      <c r="BN65" s="659"/>
      <c r="BO65" s="659"/>
      <c r="BP65" s="659"/>
      <c r="BQ65" s="569">
        <f t="shared" si="15"/>
        <v>0</v>
      </c>
      <c r="BR65" s="659"/>
      <c r="BS65" s="659"/>
      <c r="BT65" s="659"/>
      <c r="BU65" s="659"/>
      <c r="BV65" s="659"/>
      <c r="BW65" s="659"/>
      <c r="BX65" s="569">
        <f t="shared" si="52"/>
        <v>0</v>
      </c>
      <c r="BY65" s="569">
        <f t="shared" si="53"/>
        <v>0</v>
      </c>
      <c r="BZ65" s="659"/>
      <c r="CA65" s="659"/>
      <c r="CB65" s="659"/>
      <c r="CC65" s="659"/>
      <c r="CD65" s="659"/>
      <c r="CE65" s="659"/>
      <c r="CF65" s="659"/>
      <c r="CG65" s="659"/>
      <c r="CH65" s="659"/>
      <c r="CI65" s="659"/>
      <c r="CJ65" s="659"/>
      <c r="CK65" s="659"/>
      <c r="CL65" s="569">
        <f t="shared" si="54"/>
        <v>0</v>
      </c>
      <c r="CM65" s="659"/>
      <c r="CN65" s="659"/>
      <c r="CO65" s="659"/>
      <c r="CP65" s="659"/>
      <c r="CQ65" s="659"/>
      <c r="CR65" s="659"/>
      <c r="CS65" s="659"/>
      <c r="CT65" s="659"/>
      <c r="CU65" s="659"/>
      <c r="CV65" s="659"/>
      <c r="CW65" s="659"/>
      <c r="CX65" s="659"/>
      <c r="CY65" s="569">
        <f>SUM(CM65:CX65)</f>
        <v>0</v>
      </c>
      <c r="CZ65" s="659"/>
      <c r="DA65" s="659"/>
      <c r="DB65" s="659"/>
      <c r="DC65" s="659"/>
      <c r="DD65" s="659"/>
      <c r="DE65" s="659"/>
      <c r="DF65" s="659"/>
      <c r="DG65" s="659"/>
      <c r="DH65" s="659"/>
      <c r="DI65" s="659"/>
      <c r="DJ65" s="659"/>
      <c r="DK65" s="659"/>
      <c r="DL65" s="569">
        <f>SUM(CZ65:DK65)</f>
        <v>0</v>
      </c>
      <c r="DM65" s="570"/>
    </row>
    <row r="66" spans="1:117" s="4" customFormat="1" ht="15" customHeight="1">
      <c r="A66" s="569"/>
      <c r="B66" s="569"/>
      <c r="C66" s="570"/>
      <c r="D66" s="570"/>
      <c r="E66" s="658"/>
      <c r="F66" s="570"/>
      <c r="G66" s="570"/>
      <c r="H66" s="659"/>
      <c r="I66" s="659"/>
      <c r="J66" s="659"/>
      <c r="K66" s="659"/>
      <c r="L66" s="659"/>
      <c r="M66" s="659"/>
      <c r="N66" s="659"/>
      <c r="O66" s="659"/>
      <c r="P66" s="659"/>
      <c r="Q66" s="569">
        <f t="shared" si="46"/>
        <v>0</v>
      </c>
      <c r="R66" s="659"/>
      <c r="S66" s="659"/>
      <c r="T66" s="659"/>
      <c r="U66" s="659"/>
      <c r="V66" s="659"/>
      <c r="W66" s="659"/>
      <c r="X66" s="659"/>
      <c r="Y66" s="659"/>
      <c r="Z66" s="569">
        <f t="shared" si="47"/>
        <v>0</v>
      </c>
      <c r="AA66" s="659"/>
      <c r="AB66" s="659"/>
      <c r="AC66" s="659"/>
      <c r="AD66" s="659"/>
      <c r="AE66" s="659"/>
      <c r="AF66" s="659"/>
      <c r="AG66" s="569">
        <f t="shared" si="48"/>
        <v>0</v>
      </c>
      <c r="AH66" s="659"/>
      <c r="AI66" s="659"/>
      <c r="AJ66" s="659"/>
      <c r="AK66" s="659"/>
      <c r="AL66" s="569">
        <f t="shared" si="12"/>
        <v>0</v>
      </c>
      <c r="AM66" s="659"/>
      <c r="AN66" s="659"/>
      <c r="AO66" s="659"/>
      <c r="AP66" s="659"/>
      <c r="AQ66" s="659"/>
      <c r="AR66" s="569">
        <f t="shared" si="49"/>
        <v>0</v>
      </c>
      <c r="AS66" s="659"/>
      <c r="AT66" s="659"/>
      <c r="AU66" s="659"/>
      <c r="AV66" s="659"/>
      <c r="AW66" s="659"/>
      <c r="AX66" s="659"/>
      <c r="AY66" s="659"/>
      <c r="AZ66" s="659"/>
      <c r="BA66" s="659"/>
      <c r="BB66" s="659"/>
      <c r="BC66" s="569">
        <f t="shared" si="50"/>
        <v>0</v>
      </c>
      <c r="BD66" s="659"/>
      <c r="BE66" s="659"/>
      <c r="BF66" s="659"/>
      <c r="BG66" s="659"/>
      <c r="BH66" s="659"/>
      <c r="BI66" s="659"/>
      <c r="BJ66" s="659"/>
      <c r="BK66" s="569">
        <f t="shared" si="51"/>
        <v>0</v>
      </c>
      <c r="BL66" s="659"/>
      <c r="BM66" s="659"/>
      <c r="BN66" s="659"/>
      <c r="BO66" s="659"/>
      <c r="BP66" s="659"/>
      <c r="BQ66" s="569">
        <f t="shared" si="15"/>
        <v>0</v>
      </c>
      <c r="BR66" s="659"/>
      <c r="BS66" s="659"/>
      <c r="BT66" s="659"/>
      <c r="BU66" s="659"/>
      <c r="BV66" s="659"/>
      <c r="BW66" s="659"/>
      <c r="BX66" s="569">
        <f t="shared" si="52"/>
        <v>0</v>
      </c>
      <c r="BY66" s="569">
        <f t="shared" si="53"/>
        <v>0</v>
      </c>
      <c r="BZ66" s="659"/>
      <c r="CA66" s="659"/>
      <c r="CB66" s="659"/>
      <c r="CC66" s="659"/>
      <c r="CD66" s="659"/>
      <c r="CE66" s="659"/>
      <c r="CF66" s="659"/>
      <c r="CG66" s="659"/>
      <c r="CH66" s="659"/>
      <c r="CI66" s="659"/>
      <c r="CJ66" s="659"/>
      <c r="CK66" s="659"/>
      <c r="CL66" s="569">
        <f t="shared" si="54"/>
        <v>0</v>
      </c>
      <c r="CM66" s="659"/>
      <c r="CN66" s="659"/>
      <c r="CO66" s="659"/>
      <c r="CP66" s="659"/>
      <c r="CQ66" s="659"/>
      <c r="CR66" s="659"/>
      <c r="CS66" s="659"/>
      <c r="CT66" s="659"/>
      <c r="CU66" s="659"/>
      <c r="CV66" s="659"/>
      <c r="CW66" s="659"/>
      <c r="CX66" s="659"/>
      <c r="CY66" s="569">
        <f>SUM(CM66:CX66)</f>
        <v>0</v>
      </c>
      <c r="CZ66" s="659"/>
      <c r="DA66" s="659"/>
      <c r="DB66" s="659"/>
      <c r="DC66" s="659"/>
      <c r="DD66" s="659"/>
      <c r="DE66" s="659"/>
      <c r="DF66" s="659"/>
      <c r="DG66" s="659"/>
      <c r="DH66" s="659"/>
      <c r="DI66" s="659"/>
      <c r="DJ66" s="659"/>
      <c r="DK66" s="659"/>
      <c r="DL66" s="569">
        <f>SUM(CZ66:DK66)</f>
        <v>0</v>
      </c>
      <c r="DM66" s="570"/>
    </row>
    <row r="67" spans="1:117" s="4" customFormat="1" ht="15" customHeight="1">
      <c r="A67" s="569"/>
      <c r="B67" s="569"/>
      <c r="C67" s="570"/>
      <c r="D67" s="570"/>
      <c r="E67" s="658"/>
      <c r="F67" s="570"/>
      <c r="G67" s="570"/>
      <c r="H67" s="659"/>
      <c r="I67" s="659"/>
      <c r="J67" s="659"/>
      <c r="K67" s="659"/>
      <c r="L67" s="659"/>
      <c r="M67" s="659"/>
      <c r="N67" s="659"/>
      <c r="O67" s="659"/>
      <c r="P67" s="659"/>
      <c r="Q67" s="569">
        <f t="shared" si="46"/>
        <v>0</v>
      </c>
      <c r="R67" s="659"/>
      <c r="S67" s="659"/>
      <c r="T67" s="659"/>
      <c r="U67" s="659"/>
      <c r="V67" s="659"/>
      <c r="W67" s="659"/>
      <c r="X67" s="659"/>
      <c r="Y67" s="659"/>
      <c r="Z67" s="569">
        <f t="shared" si="47"/>
        <v>0</v>
      </c>
      <c r="AA67" s="659"/>
      <c r="AB67" s="659"/>
      <c r="AC67" s="659"/>
      <c r="AD67" s="659"/>
      <c r="AE67" s="659"/>
      <c r="AF67" s="659"/>
      <c r="AG67" s="569">
        <f t="shared" si="48"/>
        <v>0</v>
      </c>
      <c r="AH67" s="659"/>
      <c r="AI67" s="659"/>
      <c r="AJ67" s="659"/>
      <c r="AK67" s="659"/>
      <c r="AL67" s="569">
        <f t="shared" si="12"/>
        <v>0</v>
      </c>
      <c r="AM67" s="659"/>
      <c r="AN67" s="659"/>
      <c r="AO67" s="659"/>
      <c r="AP67" s="659"/>
      <c r="AQ67" s="659"/>
      <c r="AR67" s="569">
        <f t="shared" si="49"/>
        <v>0</v>
      </c>
      <c r="AS67" s="659"/>
      <c r="AT67" s="659"/>
      <c r="AU67" s="659"/>
      <c r="AV67" s="659"/>
      <c r="AW67" s="659"/>
      <c r="AX67" s="659"/>
      <c r="AY67" s="659"/>
      <c r="AZ67" s="659"/>
      <c r="BA67" s="659"/>
      <c r="BB67" s="659"/>
      <c r="BC67" s="569">
        <f t="shared" si="50"/>
        <v>0</v>
      </c>
      <c r="BD67" s="659"/>
      <c r="BE67" s="659"/>
      <c r="BF67" s="659"/>
      <c r="BG67" s="659"/>
      <c r="BH67" s="659"/>
      <c r="BI67" s="659"/>
      <c r="BJ67" s="659"/>
      <c r="BK67" s="569">
        <f t="shared" si="51"/>
        <v>0</v>
      </c>
      <c r="BL67" s="659"/>
      <c r="BM67" s="659"/>
      <c r="BN67" s="659"/>
      <c r="BO67" s="659"/>
      <c r="BP67" s="659"/>
      <c r="BQ67" s="569">
        <f t="shared" si="15"/>
        <v>0</v>
      </c>
      <c r="BR67" s="659"/>
      <c r="BS67" s="659"/>
      <c r="BT67" s="659"/>
      <c r="BU67" s="659"/>
      <c r="BV67" s="659"/>
      <c r="BW67" s="659"/>
      <c r="BX67" s="569">
        <f t="shared" si="52"/>
        <v>0</v>
      </c>
      <c r="BY67" s="569">
        <f t="shared" si="53"/>
        <v>0</v>
      </c>
      <c r="BZ67" s="659"/>
      <c r="CA67" s="659"/>
      <c r="CB67" s="659"/>
      <c r="CC67" s="659"/>
      <c r="CD67" s="659"/>
      <c r="CE67" s="659"/>
      <c r="CF67" s="659"/>
      <c r="CG67" s="659"/>
      <c r="CH67" s="659"/>
      <c r="CI67" s="659"/>
      <c r="CJ67" s="659"/>
      <c r="CK67" s="659"/>
      <c r="CL67" s="569">
        <f t="shared" si="54"/>
        <v>0</v>
      </c>
      <c r="CM67" s="659"/>
      <c r="CN67" s="659"/>
      <c r="CO67" s="659"/>
      <c r="CP67" s="659"/>
      <c r="CQ67" s="659"/>
      <c r="CR67" s="659"/>
      <c r="CS67" s="659"/>
      <c r="CT67" s="659"/>
      <c r="CU67" s="659"/>
      <c r="CV67" s="659"/>
      <c r="CW67" s="659"/>
      <c r="CX67" s="659"/>
      <c r="CY67" s="569">
        <f>SUM(CM67:CX67)</f>
        <v>0</v>
      </c>
      <c r="CZ67" s="659"/>
      <c r="DA67" s="659"/>
      <c r="DB67" s="659"/>
      <c r="DC67" s="659"/>
      <c r="DD67" s="659"/>
      <c r="DE67" s="659"/>
      <c r="DF67" s="659"/>
      <c r="DG67" s="659"/>
      <c r="DH67" s="659"/>
      <c r="DI67" s="659"/>
      <c r="DJ67" s="659"/>
      <c r="DK67" s="659"/>
      <c r="DL67" s="569">
        <f>SUM(CZ67:DK67)</f>
        <v>0</v>
      </c>
      <c r="DM67" s="570"/>
    </row>
    <row r="68" spans="1:117" ht="13.8" thickBot="1">
      <c r="A68" s="569"/>
      <c r="B68" s="569"/>
      <c r="C68" s="569" t="s">
        <v>347</v>
      </c>
      <c r="D68" s="569"/>
      <c r="E68" s="569"/>
      <c r="F68" s="569"/>
      <c r="G68" s="569"/>
      <c r="H68" s="569">
        <f t="shared" ref="H68:P68" si="92">SUM(H65:H67)</f>
        <v>0</v>
      </c>
      <c r="I68" s="569">
        <f t="shared" si="92"/>
        <v>0</v>
      </c>
      <c r="J68" s="569">
        <f t="shared" si="92"/>
        <v>0</v>
      </c>
      <c r="K68" s="569">
        <f t="shared" si="92"/>
        <v>0</v>
      </c>
      <c r="L68" s="569">
        <f t="shared" si="92"/>
        <v>0</v>
      </c>
      <c r="M68" s="569">
        <f t="shared" si="92"/>
        <v>0</v>
      </c>
      <c r="N68" s="569">
        <f t="shared" si="92"/>
        <v>0</v>
      </c>
      <c r="O68" s="569">
        <f t="shared" si="92"/>
        <v>0</v>
      </c>
      <c r="P68" s="569">
        <f t="shared" si="92"/>
        <v>0</v>
      </c>
      <c r="Q68" s="569">
        <f t="shared" si="46"/>
        <v>0</v>
      </c>
      <c r="R68" s="569">
        <f t="shared" ref="R68:AF68" si="93">SUM(R65:R67)</f>
        <v>0</v>
      </c>
      <c r="S68" s="569">
        <f t="shared" si="93"/>
        <v>0</v>
      </c>
      <c r="T68" s="569">
        <f t="shared" si="93"/>
        <v>0</v>
      </c>
      <c r="U68" s="569">
        <f t="shared" si="93"/>
        <v>0</v>
      </c>
      <c r="V68" s="569">
        <f t="shared" si="93"/>
        <v>0</v>
      </c>
      <c r="W68" s="569">
        <f t="shared" si="93"/>
        <v>0</v>
      </c>
      <c r="X68" s="569">
        <f t="shared" si="93"/>
        <v>0</v>
      </c>
      <c r="Y68" s="569">
        <f t="shared" si="93"/>
        <v>0</v>
      </c>
      <c r="Z68" s="569">
        <f t="shared" si="93"/>
        <v>0</v>
      </c>
      <c r="AA68" s="569">
        <f t="shared" si="93"/>
        <v>0</v>
      </c>
      <c r="AB68" s="569">
        <f t="shared" si="93"/>
        <v>0</v>
      </c>
      <c r="AC68" s="569">
        <f t="shared" si="93"/>
        <v>0</v>
      </c>
      <c r="AD68" s="569">
        <f t="shared" si="93"/>
        <v>0</v>
      </c>
      <c r="AE68" s="569">
        <f t="shared" si="93"/>
        <v>0</v>
      </c>
      <c r="AF68" s="569">
        <f t="shared" si="93"/>
        <v>0</v>
      </c>
      <c r="AG68" s="569">
        <f t="shared" si="48"/>
        <v>0</v>
      </c>
      <c r="AH68" s="569">
        <f>SUM(AH65:AH67)</f>
        <v>0</v>
      </c>
      <c r="AI68" s="569">
        <f>SUM(AI65:AI67)</f>
        <v>0</v>
      </c>
      <c r="AJ68" s="569">
        <f>SUM(AJ65:AJ67)</f>
        <v>0</v>
      </c>
      <c r="AK68" s="569">
        <f>SUM(AK65:AK67)</f>
        <v>0</v>
      </c>
      <c r="AL68" s="569">
        <f t="shared" si="12"/>
        <v>0</v>
      </c>
      <c r="AM68" s="569">
        <f>SUM(AM65:AM67)</f>
        <v>0</v>
      </c>
      <c r="AN68" s="569">
        <f>SUM(AN65:AN67)</f>
        <v>0</v>
      </c>
      <c r="AO68" s="569">
        <f>SUM(AO65:AO67)</f>
        <v>0</v>
      </c>
      <c r="AP68" s="569">
        <f>SUM(AP65:AP67)</f>
        <v>0</v>
      </c>
      <c r="AQ68" s="569">
        <f>SUM(AQ65:AQ67)</f>
        <v>0</v>
      </c>
      <c r="AR68" s="569">
        <f t="shared" si="49"/>
        <v>0</v>
      </c>
      <c r="AS68" s="569">
        <f t="shared" ref="AS68:BB68" si="94">SUM(AS65:AS67)</f>
        <v>0</v>
      </c>
      <c r="AT68" s="569">
        <f t="shared" si="94"/>
        <v>0</v>
      </c>
      <c r="AU68" s="569">
        <f t="shared" si="94"/>
        <v>0</v>
      </c>
      <c r="AV68" s="569">
        <f t="shared" si="94"/>
        <v>0</v>
      </c>
      <c r="AW68" s="569">
        <f t="shared" si="94"/>
        <v>0</v>
      </c>
      <c r="AX68" s="569">
        <f t="shared" si="94"/>
        <v>0</v>
      </c>
      <c r="AY68" s="569">
        <f t="shared" si="94"/>
        <v>0</v>
      </c>
      <c r="AZ68" s="569">
        <f t="shared" si="94"/>
        <v>0</v>
      </c>
      <c r="BA68" s="569">
        <f t="shared" si="94"/>
        <v>0</v>
      </c>
      <c r="BB68" s="569">
        <f t="shared" si="94"/>
        <v>0</v>
      </c>
      <c r="BC68" s="569">
        <f t="shared" si="50"/>
        <v>0</v>
      </c>
      <c r="BD68" s="569">
        <f t="shared" ref="BD68:BJ68" si="95">SUM(BD65:BD67)</f>
        <v>0</v>
      </c>
      <c r="BE68" s="569">
        <f t="shared" si="95"/>
        <v>0</v>
      </c>
      <c r="BF68" s="569">
        <f t="shared" si="95"/>
        <v>0</v>
      </c>
      <c r="BG68" s="569">
        <f t="shared" si="95"/>
        <v>0</v>
      </c>
      <c r="BH68" s="569">
        <f t="shared" si="95"/>
        <v>0</v>
      </c>
      <c r="BI68" s="569">
        <f t="shared" si="95"/>
        <v>0</v>
      </c>
      <c r="BJ68" s="569">
        <f t="shared" si="95"/>
        <v>0</v>
      </c>
      <c r="BK68" s="569">
        <f t="shared" si="51"/>
        <v>0</v>
      </c>
      <c r="BL68" s="569">
        <f>SUM(BL65:BL67)</f>
        <v>0</v>
      </c>
      <c r="BM68" s="569">
        <f>SUM(BM65:BM67)</f>
        <v>0</v>
      </c>
      <c r="BN68" s="569">
        <f>SUM(BN65:BN67)</f>
        <v>0</v>
      </c>
      <c r="BO68" s="569">
        <f>SUM(BO65:BO67)</f>
        <v>0</v>
      </c>
      <c r="BP68" s="569">
        <f>SUM(BP65:BP67)</f>
        <v>0</v>
      </c>
      <c r="BQ68" s="569">
        <f t="shared" si="15"/>
        <v>0</v>
      </c>
      <c r="BR68" s="569">
        <f t="shared" ref="BR68:BW68" si="96">SUM(BR65:BR67)</f>
        <v>0</v>
      </c>
      <c r="BS68" s="569">
        <f t="shared" si="96"/>
        <v>0</v>
      </c>
      <c r="BT68" s="569">
        <f t="shared" si="96"/>
        <v>0</v>
      </c>
      <c r="BU68" s="569">
        <f t="shared" si="96"/>
        <v>0</v>
      </c>
      <c r="BV68" s="569">
        <f t="shared" si="96"/>
        <v>0</v>
      </c>
      <c r="BW68" s="569">
        <f t="shared" si="96"/>
        <v>0</v>
      </c>
      <c r="BX68" s="569">
        <f t="shared" si="52"/>
        <v>0</v>
      </c>
      <c r="BY68" s="569">
        <f t="shared" si="53"/>
        <v>0</v>
      </c>
      <c r="BZ68" s="569">
        <f t="shared" ref="BZ68:CK68" si="97">SUM(BZ65:BZ67)</f>
        <v>0</v>
      </c>
      <c r="CA68" s="569">
        <f t="shared" si="97"/>
        <v>0</v>
      </c>
      <c r="CB68" s="569">
        <f t="shared" si="97"/>
        <v>0</v>
      </c>
      <c r="CC68" s="569">
        <f t="shared" si="97"/>
        <v>0</v>
      </c>
      <c r="CD68" s="569">
        <f t="shared" si="97"/>
        <v>0</v>
      </c>
      <c r="CE68" s="569">
        <f t="shared" si="97"/>
        <v>0</v>
      </c>
      <c r="CF68" s="569">
        <f t="shared" si="97"/>
        <v>0</v>
      </c>
      <c r="CG68" s="569">
        <f t="shared" si="97"/>
        <v>0</v>
      </c>
      <c r="CH68" s="569">
        <f t="shared" si="97"/>
        <v>0</v>
      </c>
      <c r="CI68" s="569">
        <f t="shared" si="97"/>
        <v>0</v>
      </c>
      <c r="CJ68" s="569">
        <f t="shared" si="97"/>
        <v>0</v>
      </c>
      <c r="CK68" s="569">
        <f t="shared" si="97"/>
        <v>0</v>
      </c>
      <c r="CL68" s="571">
        <f t="shared" si="54"/>
        <v>0</v>
      </c>
      <c r="CM68" s="569">
        <f t="shared" ref="CM68:DK68" si="98">SUM(CM65:CM67)</f>
        <v>0</v>
      </c>
      <c r="CN68" s="569">
        <f t="shared" si="98"/>
        <v>0</v>
      </c>
      <c r="CO68" s="569">
        <f t="shared" si="98"/>
        <v>0</v>
      </c>
      <c r="CP68" s="569">
        <f t="shared" si="98"/>
        <v>0</v>
      </c>
      <c r="CQ68" s="569">
        <f t="shared" si="98"/>
        <v>0</v>
      </c>
      <c r="CR68" s="569">
        <f t="shared" si="98"/>
        <v>0</v>
      </c>
      <c r="CS68" s="569">
        <f t="shared" si="98"/>
        <v>0</v>
      </c>
      <c r="CT68" s="569">
        <f t="shared" si="98"/>
        <v>0</v>
      </c>
      <c r="CU68" s="569">
        <f t="shared" si="98"/>
        <v>0</v>
      </c>
      <c r="CV68" s="569">
        <f t="shared" si="98"/>
        <v>0</v>
      </c>
      <c r="CW68" s="569">
        <f t="shared" si="98"/>
        <v>0</v>
      </c>
      <c r="CX68" s="569">
        <f t="shared" si="98"/>
        <v>0</v>
      </c>
      <c r="CY68" s="569">
        <f t="shared" si="98"/>
        <v>0</v>
      </c>
      <c r="CZ68" s="569">
        <f t="shared" si="98"/>
        <v>0</v>
      </c>
      <c r="DA68" s="569">
        <f t="shared" si="98"/>
        <v>0</v>
      </c>
      <c r="DB68" s="569">
        <f t="shared" si="98"/>
        <v>0</v>
      </c>
      <c r="DC68" s="569">
        <f t="shared" si="98"/>
        <v>0</v>
      </c>
      <c r="DD68" s="569">
        <f t="shared" si="98"/>
        <v>0</v>
      </c>
      <c r="DE68" s="569">
        <f t="shared" si="98"/>
        <v>0</v>
      </c>
      <c r="DF68" s="569">
        <f t="shared" si="98"/>
        <v>0</v>
      </c>
      <c r="DG68" s="569">
        <f t="shared" si="98"/>
        <v>0</v>
      </c>
      <c r="DH68" s="569">
        <f t="shared" si="98"/>
        <v>0</v>
      </c>
      <c r="DI68" s="569">
        <f t="shared" si="98"/>
        <v>0</v>
      </c>
      <c r="DJ68" s="569">
        <f t="shared" si="98"/>
        <v>0</v>
      </c>
      <c r="DK68" s="569">
        <f t="shared" si="98"/>
        <v>0</v>
      </c>
      <c r="DL68" s="569">
        <f>SUM(CZ68:DK68)</f>
        <v>0</v>
      </c>
      <c r="DM68" s="570"/>
    </row>
    <row r="69" spans="1:117" ht="13.8" thickBot="1">
      <c r="A69" s="4"/>
      <c r="B69" s="4"/>
      <c r="C69" s="41" t="s">
        <v>1339</v>
      </c>
      <c r="D69" s="42"/>
      <c r="E69" s="9"/>
      <c r="F69" s="9"/>
      <c r="G69" s="306"/>
      <c r="H69" s="9">
        <f t="shared" ref="H69:P69" si="99">SUM(H68,H64,H60,H56,H52,H47,H44,H38)</f>
        <v>81514</v>
      </c>
      <c r="I69" s="9">
        <f t="shared" si="99"/>
        <v>26309</v>
      </c>
      <c r="J69" s="9">
        <f t="shared" si="99"/>
        <v>785</v>
      </c>
      <c r="K69" s="9">
        <f t="shared" si="99"/>
        <v>8125</v>
      </c>
      <c r="L69" s="9">
        <f t="shared" si="99"/>
        <v>400</v>
      </c>
      <c r="M69" s="9">
        <f t="shared" si="99"/>
        <v>0</v>
      </c>
      <c r="N69" s="9">
        <f t="shared" si="99"/>
        <v>0</v>
      </c>
      <c r="O69" s="9">
        <f t="shared" si="99"/>
        <v>0</v>
      </c>
      <c r="P69" s="9">
        <f t="shared" si="99"/>
        <v>0</v>
      </c>
      <c r="Q69" s="9">
        <f t="shared" si="46"/>
        <v>117133</v>
      </c>
      <c r="R69" s="9">
        <f t="shared" ref="R69:AF69" si="100">SUM(R68,R64,R60,R56,R52,R47,R44,R38)</f>
        <v>3500</v>
      </c>
      <c r="S69" s="9">
        <f t="shared" si="100"/>
        <v>0</v>
      </c>
      <c r="T69" s="9">
        <f t="shared" si="100"/>
        <v>113633</v>
      </c>
      <c r="U69" s="9">
        <f t="shared" si="100"/>
        <v>0</v>
      </c>
      <c r="V69" s="9">
        <f t="shared" si="100"/>
        <v>0</v>
      </c>
      <c r="W69" s="9">
        <f t="shared" si="100"/>
        <v>0</v>
      </c>
      <c r="X69" s="9">
        <f t="shared" si="100"/>
        <v>0</v>
      </c>
      <c r="Y69" s="9">
        <f t="shared" si="100"/>
        <v>0</v>
      </c>
      <c r="Z69" s="9">
        <f t="shared" si="100"/>
        <v>117133</v>
      </c>
      <c r="AA69" s="9">
        <f t="shared" si="100"/>
        <v>19163</v>
      </c>
      <c r="AB69" s="9">
        <f t="shared" si="100"/>
        <v>900</v>
      </c>
      <c r="AC69" s="9">
        <f t="shared" si="100"/>
        <v>59136</v>
      </c>
      <c r="AD69" s="9">
        <f t="shared" si="100"/>
        <v>0</v>
      </c>
      <c r="AE69" s="9">
        <f t="shared" si="100"/>
        <v>0</v>
      </c>
      <c r="AF69" s="9">
        <f t="shared" si="100"/>
        <v>34434</v>
      </c>
      <c r="AG69" s="9">
        <f>SUM(AA69:AF69)</f>
        <v>113633</v>
      </c>
      <c r="AH69" s="9">
        <f t="shared" ref="AH69:BM69" si="101">SUM(AH68,AH64,AH60,AH56,AH52,AH47,AH44,AH38)</f>
        <v>19163</v>
      </c>
      <c r="AI69" s="9">
        <f t="shared" si="101"/>
        <v>0</v>
      </c>
      <c r="AJ69" s="9">
        <f t="shared" si="101"/>
        <v>0</v>
      </c>
      <c r="AK69" s="9">
        <f t="shared" si="101"/>
        <v>0</v>
      </c>
      <c r="AL69" s="9">
        <f t="shared" si="101"/>
        <v>0</v>
      </c>
      <c r="AM69" s="9">
        <f t="shared" si="101"/>
        <v>0</v>
      </c>
      <c r="AN69" s="9">
        <f t="shared" si="101"/>
        <v>0</v>
      </c>
      <c r="AO69" s="9">
        <f t="shared" si="101"/>
        <v>0</v>
      </c>
      <c r="AP69" s="9">
        <f t="shared" si="101"/>
        <v>0</v>
      </c>
      <c r="AQ69" s="9">
        <f t="shared" si="101"/>
        <v>0</v>
      </c>
      <c r="AR69" s="9">
        <f t="shared" si="101"/>
        <v>0</v>
      </c>
      <c r="AS69" s="9">
        <f t="shared" si="101"/>
        <v>128.57142857142858</v>
      </c>
      <c r="AT69" s="9">
        <f t="shared" si="101"/>
        <v>128.57142857142858</v>
      </c>
      <c r="AU69" s="9">
        <f t="shared" si="101"/>
        <v>128.57142857142858</v>
      </c>
      <c r="AV69" s="9">
        <f t="shared" si="101"/>
        <v>128.57142857142858</v>
      </c>
      <c r="AW69" s="9">
        <f t="shared" si="101"/>
        <v>128.57142857142858</v>
      </c>
      <c r="AX69" s="9">
        <f t="shared" si="101"/>
        <v>128.57142857142858</v>
      </c>
      <c r="AY69" s="9">
        <f t="shared" si="101"/>
        <v>128.57142857142858</v>
      </c>
      <c r="AZ69" s="9">
        <f t="shared" si="101"/>
        <v>0</v>
      </c>
      <c r="BA69" s="9">
        <f t="shared" si="101"/>
        <v>0</v>
      </c>
      <c r="BB69" s="9">
        <f t="shared" si="101"/>
        <v>0</v>
      </c>
      <c r="BC69" s="9">
        <f t="shared" si="101"/>
        <v>0</v>
      </c>
      <c r="BD69" s="9">
        <f t="shared" si="101"/>
        <v>3177</v>
      </c>
      <c r="BE69" s="9">
        <f t="shared" si="101"/>
        <v>11425</v>
      </c>
      <c r="BF69" s="9">
        <f t="shared" si="101"/>
        <v>15193</v>
      </c>
      <c r="BG69" s="9">
        <f t="shared" si="101"/>
        <v>0</v>
      </c>
      <c r="BH69" s="9">
        <f t="shared" si="101"/>
        <v>1580</v>
      </c>
      <c r="BI69" s="9">
        <f t="shared" si="101"/>
        <v>1579</v>
      </c>
      <c r="BJ69" s="9">
        <f t="shared" si="101"/>
        <v>1480</v>
      </c>
      <c r="BK69" s="9">
        <f t="shared" si="101"/>
        <v>0</v>
      </c>
      <c r="BL69" s="9">
        <f t="shared" si="101"/>
        <v>0</v>
      </c>
      <c r="BM69" s="9">
        <f t="shared" si="101"/>
        <v>0</v>
      </c>
      <c r="BN69" s="9">
        <f t="shared" ref="BN69:CS69" si="102">SUM(BN68,BN64,BN60,BN56,BN52,BN47,BN44,BN38)</f>
        <v>0</v>
      </c>
      <c r="BO69" s="9">
        <f t="shared" si="102"/>
        <v>0</v>
      </c>
      <c r="BP69" s="9">
        <f t="shared" si="102"/>
        <v>0</v>
      </c>
      <c r="BQ69" s="9">
        <f t="shared" si="102"/>
        <v>0</v>
      </c>
      <c r="BR69" s="9">
        <f t="shared" si="102"/>
        <v>0</v>
      </c>
      <c r="BS69" s="9">
        <f t="shared" si="102"/>
        <v>0</v>
      </c>
      <c r="BT69" s="9">
        <f t="shared" si="102"/>
        <v>12000.666666666666</v>
      </c>
      <c r="BU69" s="9">
        <f t="shared" si="102"/>
        <v>260.66666666666663</v>
      </c>
      <c r="BV69" s="9">
        <f t="shared" si="102"/>
        <v>260.66666666666663</v>
      </c>
      <c r="BW69" s="9">
        <f t="shared" si="102"/>
        <v>0</v>
      </c>
      <c r="BX69" s="9">
        <f t="shared" si="102"/>
        <v>46614</v>
      </c>
      <c r="BY69" s="9">
        <f t="shared" si="102"/>
        <v>67018.999999999985</v>
      </c>
      <c r="BZ69" s="9">
        <f t="shared" si="102"/>
        <v>0</v>
      </c>
      <c r="CA69" s="9">
        <f t="shared" si="102"/>
        <v>0</v>
      </c>
      <c r="CB69" s="9">
        <f t="shared" si="102"/>
        <v>0</v>
      </c>
      <c r="CC69" s="9">
        <f t="shared" si="102"/>
        <v>0</v>
      </c>
      <c r="CD69" s="9">
        <f t="shared" si="102"/>
        <v>0</v>
      </c>
      <c r="CE69" s="9">
        <f t="shared" si="102"/>
        <v>0</v>
      </c>
      <c r="CF69" s="9">
        <f t="shared" si="102"/>
        <v>0</v>
      </c>
      <c r="CG69" s="9">
        <f t="shared" si="102"/>
        <v>0</v>
      </c>
      <c r="CH69" s="9">
        <f t="shared" si="102"/>
        <v>0</v>
      </c>
      <c r="CI69" s="9">
        <f t="shared" si="102"/>
        <v>0</v>
      </c>
      <c r="CJ69" s="9">
        <f t="shared" si="102"/>
        <v>0</v>
      </c>
      <c r="CK69" s="9">
        <f t="shared" si="102"/>
        <v>0</v>
      </c>
      <c r="CL69" s="9">
        <f t="shared" si="102"/>
        <v>0</v>
      </c>
      <c r="CM69" s="9">
        <f t="shared" si="102"/>
        <v>0</v>
      </c>
      <c r="CN69" s="9">
        <f t="shared" si="102"/>
        <v>0</v>
      </c>
      <c r="CO69" s="9">
        <f t="shared" si="102"/>
        <v>0</v>
      </c>
      <c r="CP69" s="9">
        <f t="shared" si="102"/>
        <v>0</v>
      </c>
      <c r="CQ69" s="9">
        <f t="shared" si="102"/>
        <v>0</v>
      </c>
      <c r="CR69" s="9">
        <f t="shared" si="102"/>
        <v>0</v>
      </c>
      <c r="CS69" s="9">
        <f t="shared" si="102"/>
        <v>0</v>
      </c>
      <c r="CT69" s="9">
        <f t="shared" ref="CT69:DL69" si="103">SUM(CT68,CT64,CT60,CT56,CT52,CT47,CT44,CT38)</f>
        <v>0</v>
      </c>
      <c r="CU69" s="9">
        <f t="shared" si="103"/>
        <v>0</v>
      </c>
      <c r="CV69" s="9">
        <f t="shared" si="103"/>
        <v>0</v>
      </c>
      <c r="CW69" s="9">
        <f t="shared" si="103"/>
        <v>0</v>
      </c>
      <c r="CX69" s="9">
        <f t="shared" si="103"/>
        <v>0</v>
      </c>
      <c r="CY69" s="9">
        <f t="shared" si="103"/>
        <v>0</v>
      </c>
      <c r="CZ69" s="9">
        <f t="shared" si="103"/>
        <v>0</v>
      </c>
      <c r="DA69" s="9">
        <f t="shared" si="103"/>
        <v>0</v>
      </c>
      <c r="DB69" s="9">
        <f t="shared" si="103"/>
        <v>0</v>
      </c>
      <c r="DC69" s="9">
        <f t="shared" si="103"/>
        <v>0</v>
      </c>
      <c r="DD69" s="9">
        <f t="shared" si="103"/>
        <v>0</v>
      </c>
      <c r="DE69" s="9">
        <f t="shared" si="103"/>
        <v>0</v>
      </c>
      <c r="DF69" s="9">
        <f t="shared" si="103"/>
        <v>0</v>
      </c>
      <c r="DG69" s="9">
        <f t="shared" si="103"/>
        <v>0</v>
      </c>
      <c r="DH69" s="9">
        <f t="shared" si="103"/>
        <v>0</v>
      </c>
      <c r="DI69" s="9">
        <f t="shared" si="103"/>
        <v>0</v>
      </c>
      <c r="DJ69" s="9">
        <f t="shared" si="103"/>
        <v>0</v>
      </c>
      <c r="DK69" s="9">
        <f t="shared" si="103"/>
        <v>0</v>
      </c>
      <c r="DL69" s="9">
        <f t="shared" si="103"/>
        <v>0</v>
      </c>
    </row>
    <row r="70" spans="1:117" s="165" customFormat="1" ht="13.8" thickBot="1">
      <c r="A70" s="8"/>
      <c r="B70" s="8"/>
      <c r="C70" s="22" t="s">
        <v>1341</v>
      </c>
      <c r="D70" s="43"/>
      <c r="E70" s="12"/>
      <c r="F70" s="12"/>
      <c r="G70" s="12"/>
      <c r="H70" s="39">
        <v>81514</v>
      </c>
      <c r="I70" s="39">
        <v>26309</v>
      </c>
      <c r="J70" s="39">
        <v>785</v>
      </c>
      <c r="K70" s="39">
        <v>8125</v>
      </c>
      <c r="L70" s="39">
        <v>400</v>
      </c>
      <c r="M70" s="39"/>
      <c r="N70" s="39"/>
      <c r="O70" s="39"/>
      <c r="P70" s="39"/>
      <c r="Q70" s="39">
        <f t="shared" si="46"/>
        <v>117133</v>
      </c>
      <c r="R70" s="39">
        <v>3500</v>
      </c>
      <c r="S70" s="39">
        <v>0</v>
      </c>
      <c r="T70" s="39">
        <v>113633</v>
      </c>
      <c r="U70" s="39"/>
      <c r="V70" s="39"/>
      <c r="W70" s="39"/>
      <c r="X70" s="39"/>
      <c r="Y70" s="39"/>
      <c r="Z70" s="39">
        <f>SUM(R70:Y70)</f>
        <v>117133</v>
      </c>
      <c r="AA70" s="39">
        <v>19163</v>
      </c>
      <c r="AB70" s="39">
        <v>900</v>
      </c>
      <c r="AC70" s="39">
        <v>59136</v>
      </c>
      <c r="AD70" s="39"/>
      <c r="AE70" s="39"/>
      <c r="AF70" s="39">
        <v>34434</v>
      </c>
      <c r="AG70" s="39">
        <f>SUM(AA70:AF70)</f>
        <v>113633</v>
      </c>
      <c r="AH70" s="8"/>
      <c r="AI70" s="8"/>
      <c r="AJ70" s="8"/>
      <c r="AK70" s="8"/>
      <c r="AL70" s="12"/>
      <c r="AM70" s="8"/>
      <c r="AN70" s="8"/>
      <c r="AO70" s="8"/>
      <c r="AP70" s="8"/>
      <c r="AQ70" s="8"/>
      <c r="AR70" s="12"/>
      <c r="AS70" s="8"/>
      <c r="AT70" s="8"/>
      <c r="AU70" s="8"/>
      <c r="AV70" s="8"/>
      <c r="AW70" s="8"/>
      <c r="AX70" s="8"/>
      <c r="AY70" s="8"/>
      <c r="AZ70" s="8"/>
      <c r="BA70" s="8"/>
      <c r="BB70" s="8"/>
      <c r="BC70" s="12"/>
      <c r="BD70" s="8"/>
      <c r="BE70" s="8"/>
      <c r="BF70" s="8"/>
      <c r="BG70" s="8"/>
      <c r="BH70" s="8"/>
      <c r="BI70" s="8"/>
      <c r="BJ70" s="8"/>
      <c r="BK70" s="12"/>
      <c r="BL70" s="8"/>
      <c r="BM70" s="8"/>
      <c r="BN70" s="8"/>
      <c r="BO70" s="8"/>
      <c r="BP70" s="8"/>
      <c r="BQ70" s="12"/>
      <c r="BR70" s="8"/>
      <c r="BS70" s="8"/>
      <c r="BT70" s="8"/>
      <c r="BU70" s="8" t="s">
        <v>354</v>
      </c>
      <c r="BV70" s="8"/>
      <c r="BW70" s="8"/>
      <c r="BX70" s="12"/>
      <c r="BY70" s="67">
        <f>T69</f>
        <v>113633</v>
      </c>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row>
    <row r="71" spans="1:117" s="165" customFormat="1" ht="13.8" thickBot="1">
      <c r="A71" s="8"/>
      <c r="B71" s="8"/>
      <c r="C71" s="63" t="s">
        <v>344</v>
      </c>
      <c r="D71" s="29"/>
      <c r="E71" s="64"/>
      <c r="F71" s="64"/>
      <c r="G71" s="64"/>
      <c r="H71" s="64">
        <f t="shared" ref="H71:Y71" si="104">H69-H70</f>
        <v>0</v>
      </c>
      <c r="I71" s="64">
        <f t="shared" si="104"/>
        <v>0</v>
      </c>
      <c r="J71" s="64">
        <f t="shared" si="104"/>
        <v>0</v>
      </c>
      <c r="K71" s="64">
        <f t="shared" si="104"/>
        <v>0</v>
      </c>
      <c r="L71" s="64">
        <f t="shared" si="104"/>
        <v>0</v>
      </c>
      <c r="M71" s="64">
        <f t="shared" si="104"/>
        <v>0</v>
      </c>
      <c r="N71" s="64">
        <f t="shared" si="104"/>
        <v>0</v>
      </c>
      <c r="O71" s="64">
        <f t="shared" si="104"/>
        <v>0</v>
      </c>
      <c r="P71" s="64">
        <f t="shared" si="104"/>
        <v>0</v>
      </c>
      <c r="Q71" s="64">
        <f t="shared" si="104"/>
        <v>0</v>
      </c>
      <c r="R71" s="64">
        <f t="shared" si="104"/>
        <v>0</v>
      </c>
      <c r="S71" s="64">
        <f t="shared" si="104"/>
        <v>0</v>
      </c>
      <c r="T71" s="64">
        <f t="shared" si="104"/>
        <v>0</v>
      </c>
      <c r="U71" s="64">
        <f t="shared" si="104"/>
        <v>0</v>
      </c>
      <c r="V71" s="64">
        <f t="shared" si="104"/>
        <v>0</v>
      </c>
      <c r="W71" s="64">
        <f t="shared" si="104"/>
        <v>0</v>
      </c>
      <c r="X71" s="64">
        <f t="shared" si="104"/>
        <v>0</v>
      </c>
      <c r="Y71" s="64">
        <f t="shared" si="104"/>
        <v>0</v>
      </c>
      <c r="Z71" s="64">
        <f>SUM(R71:T71)</f>
        <v>0</v>
      </c>
      <c r="AA71" s="64">
        <f t="shared" ref="AA71:AG71" si="105">AA69-AA70</f>
        <v>0</v>
      </c>
      <c r="AB71" s="64">
        <f t="shared" si="105"/>
        <v>0</v>
      </c>
      <c r="AC71" s="64">
        <f t="shared" si="105"/>
        <v>0</v>
      </c>
      <c r="AD71" s="64">
        <f t="shared" si="105"/>
        <v>0</v>
      </c>
      <c r="AE71" s="64">
        <f t="shared" si="105"/>
        <v>0</v>
      </c>
      <c r="AF71" s="64">
        <f t="shared" si="105"/>
        <v>0</v>
      </c>
      <c r="AG71" s="64">
        <f t="shared" si="105"/>
        <v>0</v>
      </c>
      <c r="AH71" s="8"/>
      <c r="AI71" s="8"/>
      <c r="AJ71" s="8"/>
      <c r="AK71" s="8"/>
      <c r="AL71" s="12"/>
      <c r="AM71" s="8"/>
      <c r="AN71" s="8"/>
      <c r="AO71" s="8"/>
      <c r="AP71" s="8"/>
      <c r="AQ71" s="8"/>
      <c r="AR71" s="12"/>
      <c r="AS71" s="8"/>
      <c r="AT71" s="8"/>
      <c r="AU71" s="8"/>
      <c r="AV71" s="8"/>
      <c r="AW71" s="8"/>
      <c r="AX71" s="8"/>
      <c r="AY71" s="8"/>
      <c r="AZ71" s="8"/>
      <c r="BA71" s="8"/>
      <c r="BB71" s="8"/>
      <c r="BC71" s="12"/>
      <c r="BD71" s="8"/>
      <c r="BE71" s="8"/>
      <c r="BF71" s="8"/>
      <c r="BG71" s="8"/>
      <c r="BH71" s="8"/>
      <c r="BI71" s="8"/>
      <c r="BJ71" s="8"/>
      <c r="BK71" s="12"/>
      <c r="BL71" s="8"/>
      <c r="BM71" s="8"/>
      <c r="BN71" s="8"/>
      <c r="BO71" s="8"/>
      <c r="BP71" s="8"/>
      <c r="BQ71" s="12"/>
      <c r="BR71" s="8"/>
      <c r="BS71" s="8"/>
      <c r="BT71" s="8"/>
      <c r="BU71" s="8" t="s">
        <v>353</v>
      </c>
      <c r="BV71" s="8"/>
      <c r="BW71" s="8"/>
      <c r="BX71" s="12"/>
      <c r="BY71" s="68">
        <f>BY69-BY70</f>
        <v>-46614.000000000015</v>
      </c>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row>
    <row r="72" spans="1:117">
      <c r="A72" s="570"/>
      <c r="B72" s="570"/>
      <c r="C72" s="574"/>
      <c r="D72" s="570"/>
      <c r="E72" s="573"/>
      <c r="F72" s="573"/>
      <c r="G72" s="573"/>
      <c r="H72" s="573"/>
      <c r="I72" s="573"/>
      <c r="J72" s="573"/>
      <c r="K72" s="573"/>
      <c r="L72" s="573"/>
      <c r="M72" s="573"/>
      <c r="N72" s="573"/>
      <c r="O72" s="573"/>
      <c r="P72" s="573"/>
      <c r="Q72" s="573">
        <v>121461</v>
      </c>
      <c r="R72" s="573"/>
      <c r="S72" s="573"/>
      <c r="T72" s="573"/>
      <c r="U72" s="573"/>
      <c r="V72" s="573"/>
      <c r="W72" s="573"/>
      <c r="X72" s="573"/>
      <c r="Y72" s="573"/>
      <c r="Z72" s="573"/>
      <c r="AA72" s="573"/>
      <c r="AB72" s="573"/>
      <c r="AC72" s="573"/>
      <c r="AD72" s="573"/>
      <c r="AE72" s="573"/>
      <c r="AF72" s="573"/>
      <c r="AG72" s="573"/>
      <c r="AH72" s="570"/>
      <c r="AI72" s="570"/>
      <c r="AJ72" s="570"/>
      <c r="AK72" s="570"/>
      <c r="AL72" s="573"/>
      <c r="AM72" s="570"/>
      <c r="AN72" s="570"/>
      <c r="AO72" s="570"/>
      <c r="AP72" s="570"/>
      <c r="AQ72" s="570"/>
      <c r="AR72" s="573"/>
      <c r="AS72" s="570"/>
      <c r="AT72" s="570"/>
      <c r="AU72" s="570"/>
      <c r="AV72" s="570"/>
      <c r="AW72" s="570"/>
      <c r="AX72" s="570"/>
      <c r="AY72" s="570"/>
      <c r="AZ72" s="570"/>
      <c r="BA72" s="570"/>
      <c r="BB72" s="570"/>
      <c r="BC72" s="573"/>
      <c r="BD72" s="570"/>
      <c r="BE72" s="570"/>
      <c r="BF72" s="570"/>
      <c r="BG72" s="570"/>
      <c r="BH72" s="570"/>
      <c r="BI72" s="570"/>
      <c r="BJ72" s="570"/>
      <c r="BK72" s="573"/>
      <c r="BL72" s="570"/>
      <c r="BM72" s="570"/>
      <c r="BN72" s="570"/>
      <c r="BO72" s="570"/>
      <c r="BP72" s="570"/>
      <c r="BQ72" s="573"/>
      <c r="BR72" s="575"/>
      <c r="BS72" s="575"/>
      <c r="BT72" s="570"/>
      <c r="BU72" s="570"/>
      <c r="BV72" s="570"/>
      <c r="BW72" s="570"/>
      <c r="BX72" s="573"/>
      <c r="BY72" s="570"/>
      <c r="BZ72" s="570"/>
      <c r="CA72" s="570"/>
      <c r="CB72" s="570"/>
      <c r="CC72" s="570"/>
      <c r="CD72" s="570"/>
      <c r="CE72" s="570"/>
      <c r="CF72" s="570"/>
      <c r="CG72" s="570"/>
      <c r="CH72" s="570"/>
      <c r="CI72" s="570"/>
      <c r="CJ72" s="570"/>
      <c r="CK72" s="570"/>
      <c r="CL72" s="570"/>
      <c r="CM72" s="570"/>
      <c r="CN72" s="570"/>
      <c r="CO72" s="570"/>
      <c r="CP72" s="570"/>
      <c r="CQ72" s="570"/>
      <c r="CR72" s="570"/>
      <c r="CS72" s="570"/>
      <c r="CT72" s="570"/>
      <c r="CU72" s="570"/>
      <c r="CV72" s="570"/>
      <c r="CW72" s="570"/>
      <c r="CX72" s="570"/>
      <c r="CY72" s="570"/>
      <c r="CZ72" s="570"/>
      <c r="DA72" s="570"/>
      <c r="DB72" s="570"/>
      <c r="DC72" s="570"/>
      <c r="DD72" s="570"/>
      <c r="DE72" s="570"/>
      <c r="DF72" s="570"/>
      <c r="DG72" s="570"/>
      <c r="DH72" s="570"/>
      <c r="DI72" s="570"/>
      <c r="DJ72" s="570"/>
      <c r="DK72" s="570"/>
      <c r="DL72" s="570"/>
      <c r="DM72" s="570"/>
    </row>
    <row r="73" spans="1:117">
      <c r="A73" s="570"/>
      <c r="B73" s="570"/>
      <c r="C73" s="570"/>
      <c r="D73" s="570"/>
      <c r="E73" s="570"/>
      <c r="F73" s="570"/>
      <c r="G73" s="570"/>
      <c r="H73" s="570"/>
      <c r="I73" s="570"/>
      <c r="J73" s="570"/>
      <c r="K73" s="570"/>
      <c r="L73" s="570"/>
      <c r="M73" s="570"/>
      <c r="N73" s="570"/>
      <c r="O73" s="570"/>
      <c r="P73" s="570"/>
      <c r="R73" s="72" t="s">
        <v>715</v>
      </c>
      <c r="V73" s="8" t="s">
        <v>712</v>
      </c>
      <c r="BR73" s="8"/>
      <c r="BS73" s="8"/>
    </row>
    <row r="74" spans="1:117">
      <c r="A74" s="570"/>
      <c r="B74" s="570"/>
      <c r="C74" s="573" t="s">
        <v>345</v>
      </c>
      <c r="D74" s="573" t="s">
        <v>1741</v>
      </c>
      <c r="E74" s="570"/>
      <c r="F74" s="573" t="s">
        <v>1338</v>
      </c>
      <c r="G74" s="573" t="s">
        <v>343</v>
      </c>
      <c r="H74" s="573" t="s">
        <v>1998</v>
      </c>
      <c r="I74" s="573" t="s">
        <v>1994</v>
      </c>
      <c r="J74" s="573" t="s">
        <v>1359</v>
      </c>
      <c r="K74" s="573" t="s">
        <v>1790</v>
      </c>
      <c r="L74" s="573" t="s">
        <v>1323</v>
      </c>
      <c r="M74" s="570"/>
      <c r="N74" s="570" t="s">
        <v>1578</v>
      </c>
      <c r="O74" s="570"/>
      <c r="P74" s="570"/>
      <c r="R74" t="s">
        <v>1570</v>
      </c>
      <c r="S74" t="s">
        <v>1588</v>
      </c>
      <c r="T74" s="8">
        <v>1350</v>
      </c>
      <c r="V74" s="8">
        <f>AC41</f>
        <v>1350</v>
      </c>
      <c r="X74" s="8">
        <f>T74-V74</f>
        <v>0</v>
      </c>
      <c r="Y74" s="8" t="s">
        <v>713</v>
      </c>
      <c r="BR74" s="8"/>
      <c r="BS74" s="8"/>
    </row>
    <row r="75" spans="1:117">
      <c r="A75" s="570"/>
      <c r="B75" s="570"/>
      <c r="C75" s="573"/>
      <c r="D75" s="570" t="s">
        <v>1345</v>
      </c>
      <c r="E75" s="570"/>
      <c r="F75" s="569">
        <f>Q38</f>
        <v>90915</v>
      </c>
      <c r="G75" s="569"/>
      <c r="H75" s="569"/>
      <c r="I75" s="569"/>
      <c r="J75" s="569"/>
      <c r="K75" s="569"/>
      <c r="L75" s="576">
        <f t="shared" ref="L75:L82" si="106">SUM(F75:K75)</f>
        <v>90915</v>
      </c>
      <c r="M75" s="570"/>
      <c r="N75" s="570"/>
      <c r="O75" s="570"/>
      <c r="P75" s="570"/>
      <c r="R75" t="s">
        <v>1574</v>
      </c>
      <c r="S75" t="s">
        <v>1588</v>
      </c>
      <c r="T75" s="8">
        <v>8706</v>
      </c>
      <c r="V75" s="8">
        <f>AC4+AC5+AC6+AC7+AC8+AC10+AC13+AC17+AC19+AC20+AC21</f>
        <v>8706</v>
      </c>
      <c r="X75" s="8">
        <f>T75-V75</f>
        <v>0</v>
      </c>
      <c r="Y75" s="8" t="s">
        <v>713</v>
      </c>
      <c r="BR75" s="8"/>
      <c r="BS75" s="8"/>
    </row>
    <row r="76" spans="1:117">
      <c r="A76" s="570"/>
      <c r="B76" s="570"/>
      <c r="C76" s="570"/>
      <c r="D76" s="570" t="s">
        <v>1355</v>
      </c>
      <c r="E76" s="570"/>
      <c r="F76" s="569"/>
      <c r="G76" s="569">
        <f>Q44</f>
        <v>7786</v>
      </c>
      <c r="H76" s="569"/>
      <c r="I76" s="569"/>
      <c r="J76" s="569"/>
      <c r="K76" s="569"/>
      <c r="L76" s="576">
        <f t="shared" si="106"/>
        <v>7786</v>
      </c>
      <c r="M76" s="570"/>
      <c r="N76" s="570"/>
      <c r="O76" s="570"/>
      <c r="P76" s="570"/>
      <c r="R76" t="s">
        <v>1570</v>
      </c>
      <c r="S76" t="s">
        <v>1916</v>
      </c>
      <c r="T76" s="8">
        <v>1350</v>
      </c>
      <c r="V76" s="8">
        <f>AA41</f>
        <v>1350</v>
      </c>
      <c r="X76" s="8">
        <f>T76-V76</f>
        <v>0</v>
      </c>
      <c r="Y76" s="8" t="s">
        <v>713</v>
      </c>
      <c r="BR76" s="8"/>
      <c r="BS76" s="8"/>
    </row>
    <row r="77" spans="1:117">
      <c r="A77" s="570"/>
      <c r="B77" s="570"/>
      <c r="C77" s="570"/>
      <c r="D77" s="570" t="s">
        <v>1358</v>
      </c>
      <c r="E77" s="570"/>
      <c r="F77" s="569"/>
      <c r="G77" s="569"/>
      <c r="H77" s="569"/>
      <c r="I77" s="569"/>
      <c r="J77" s="569">
        <f>Q47</f>
        <v>3000</v>
      </c>
      <c r="K77" s="569"/>
      <c r="L77" s="576">
        <f t="shared" si="106"/>
        <v>3000</v>
      </c>
      <c r="M77" s="570"/>
      <c r="N77" s="570"/>
      <c r="O77" s="570"/>
      <c r="P77" s="570"/>
      <c r="R77" t="s">
        <v>1574</v>
      </c>
      <c r="S77" t="s">
        <v>1916</v>
      </c>
      <c r="T77" s="8">
        <v>1244</v>
      </c>
      <c r="V77" s="8">
        <f>AA4+AA5+AA6+AA7+AA8+AA10+AA13+AA17+AA19+AA20+AA21+AA22+AA24</f>
        <v>1244</v>
      </c>
      <c r="X77" s="8">
        <f>T77-V77</f>
        <v>0</v>
      </c>
      <c r="Y77" s="8" t="s">
        <v>713</v>
      </c>
      <c r="BR77" s="8"/>
      <c r="BS77" s="8"/>
    </row>
    <row r="78" spans="1:117">
      <c r="A78" s="570"/>
      <c r="B78" s="570"/>
      <c r="C78" s="570"/>
      <c r="D78" s="570" t="s">
        <v>1360</v>
      </c>
      <c r="E78" s="570"/>
      <c r="F78" s="569"/>
      <c r="G78" s="569"/>
      <c r="H78" s="569"/>
      <c r="I78" s="569"/>
      <c r="J78" s="569">
        <f>Q52</f>
        <v>8688</v>
      </c>
      <c r="K78" s="569"/>
      <c r="L78" s="576">
        <f t="shared" si="106"/>
        <v>8688</v>
      </c>
      <c r="M78" s="570"/>
      <c r="N78" s="570"/>
      <c r="O78" s="570"/>
      <c r="P78" s="570"/>
      <c r="R78" t="s">
        <v>1576</v>
      </c>
      <c r="S78" t="s">
        <v>1916</v>
      </c>
      <c r="T78" s="8">
        <v>1244</v>
      </c>
      <c r="V78" s="8">
        <f>AA55</f>
        <v>1244</v>
      </c>
      <c r="X78" s="8">
        <f>T78-V78</f>
        <v>0</v>
      </c>
      <c r="Y78" s="8" t="s">
        <v>713</v>
      </c>
      <c r="BR78" s="8"/>
      <c r="BS78" s="8"/>
    </row>
    <row r="79" spans="1:117">
      <c r="A79" s="570"/>
      <c r="B79" s="570"/>
      <c r="C79" s="570"/>
      <c r="D79" s="570" t="s">
        <v>1363</v>
      </c>
      <c r="E79" s="570"/>
      <c r="F79" s="569">
        <f>Q56</f>
        <v>6444</v>
      </c>
      <c r="G79" s="569"/>
      <c r="H79" s="569"/>
      <c r="I79" s="569"/>
      <c r="J79" s="569"/>
      <c r="K79" s="569"/>
      <c r="L79" s="576">
        <f t="shared" si="106"/>
        <v>6444</v>
      </c>
      <c r="M79" s="570"/>
      <c r="N79" s="570"/>
      <c r="O79" s="570"/>
      <c r="P79" s="570"/>
      <c r="T79" s="72">
        <f>SUM(T74:T78)</f>
        <v>13894</v>
      </c>
      <c r="V79" s="8">
        <f>SUM(V74:V78)</f>
        <v>13894</v>
      </c>
      <c r="W79" s="8">
        <f>T79-V79</f>
        <v>0</v>
      </c>
      <c r="X79" s="8">
        <f>SUM(X74:X78)</f>
        <v>0</v>
      </c>
      <c r="Y79" s="8" t="s">
        <v>713</v>
      </c>
      <c r="BR79" s="8"/>
      <c r="BS79" s="8"/>
    </row>
    <row r="80" spans="1:117">
      <c r="A80" s="570"/>
      <c r="B80" s="570"/>
      <c r="C80" s="570"/>
      <c r="D80" s="570" t="s">
        <v>340</v>
      </c>
      <c r="E80" s="570"/>
      <c r="F80" s="569"/>
      <c r="G80" s="569"/>
      <c r="H80" s="569"/>
      <c r="I80" s="569"/>
      <c r="J80" s="569"/>
      <c r="K80" s="569">
        <f>Q60</f>
        <v>300</v>
      </c>
      <c r="L80" s="576">
        <f t="shared" si="106"/>
        <v>300</v>
      </c>
      <c r="M80" s="570"/>
      <c r="N80" s="570"/>
      <c r="O80" s="570"/>
      <c r="P80" s="570"/>
      <c r="BR80" s="8"/>
      <c r="BS80" s="8"/>
    </row>
    <row r="81" spans="1:71">
      <c r="A81" s="570"/>
      <c r="B81" s="570"/>
      <c r="C81" s="570"/>
      <c r="D81" s="573" t="s">
        <v>1339</v>
      </c>
      <c r="E81" s="570"/>
      <c r="F81" s="576">
        <f t="shared" ref="F81:K81" si="107">SUM(F75:F80)</f>
        <v>97359</v>
      </c>
      <c r="G81" s="576">
        <f t="shared" si="107"/>
        <v>7786</v>
      </c>
      <c r="H81" s="576">
        <f t="shared" si="107"/>
        <v>0</v>
      </c>
      <c r="I81" s="576">
        <f t="shared" si="107"/>
        <v>0</v>
      </c>
      <c r="J81" s="576">
        <f t="shared" si="107"/>
        <v>11688</v>
      </c>
      <c r="K81" s="576">
        <f t="shared" si="107"/>
        <v>300</v>
      </c>
      <c r="L81" s="576">
        <f t="shared" si="106"/>
        <v>117133</v>
      </c>
      <c r="M81" s="570"/>
      <c r="N81" s="570"/>
      <c r="O81" s="570"/>
      <c r="P81" s="570"/>
      <c r="R81"/>
      <c r="BR81" s="8"/>
      <c r="BS81" s="8"/>
    </row>
    <row r="82" spans="1:71">
      <c r="A82" s="570"/>
      <c r="B82" s="570"/>
      <c r="C82" s="570"/>
      <c r="D82" s="574" t="s">
        <v>1341</v>
      </c>
      <c r="E82" s="574"/>
      <c r="F82" s="557">
        <v>97359</v>
      </c>
      <c r="G82" s="557">
        <v>7786</v>
      </c>
      <c r="H82" s="557"/>
      <c r="I82" s="557"/>
      <c r="J82" s="557">
        <v>11688</v>
      </c>
      <c r="K82" s="557">
        <v>300</v>
      </c>
      <c r="L82" s="557">
        <f t="shared" si="106"/>
        <v>117133</v>
      </c>
      <c r="M82" s="570"/>
      <c r="N82" s="570"/>
      <c r="O82" s="570"/>
      <c r="P82" s="570"/>
      <c r="BR82" s="8"/>
      <c r="BS82" s="8"/>
    </row>
    <row r="83" spans="1:71">
      <c r="A83" s="570"/>
      <c r="B83" s="570"/>
      <c r="C83" s="570"/>
      <c r="D83" s="573" t="s">
        <v>348</v>
      </c>
      <c r="E83" s="570"/>
      <c r="F83" s="576">
        <f t="shared" ref="F83:L83" si="108">F81-F82</f>
        <v>0</v>
      </c>
      <c r="G83" s="576">
        <f t="shared" si="108"/>
        <v>0</v>
      </c>
      <c r="H83" s="576">
        <f t="shared" si="108"/>
        <v>0</v>
      </c>
      <c r="I83" s="576">
        <f t="shared" si="108"/>
        <v>0</v>
      </c>
      <c r="J83" s="576">
        <f t="shared" si="108"/>
        <v>0</v>
      </c>
      <c r="K83" s="576">
        <f t="shared" si="108"/>
        <v>0</v>
      </c>
      <c r="L83" s="576">
        <f t="shared" si="108"/>
        <v>0</v>
      </c>
      <c r="M83" s="570"/>
      <c r="N83" s="570"/>
      <c r="O83" s="570"/>
      <c r="P83" s="570"/>
      <c r="R83" s="705"/>
      <c r="BR83" s="8"/>
      <c r="BS83" s="8"/>
    </row>
    <row r="84" spans="1:71">
      <c r="A84" s="570"/>
      <c r="B84" s="570"/>
      <c r="C84" s="570"/>
      <c r="D84" s="570"/>
      <c r="E84" s="570"/>
      <c r="F84" s="570"/>
      <c r="G84" s="570"/>
      <c r="H84" s="570"/>
      <c r="I84" s="570"/>
      <c r="J84" s="570"/>
      <c r="K84" s="570"/>
      <c r="L84" s="570"/>
      <c r="M84" s="570"/>
      <c r="N84" s="570"/>
      <c r="O84" s="570"/>
      <c r="P84" s="570"/>
      <c r="BR84" s="8"/>
      <c r="BS84" s="8"/>
    </row>
    <row r="85" spans="1:71">
      <c r="A85" s="570"/>
      <c r="B85" s="570"/>
      <c r="C85" s="573" t="s">
        <v>349</v>
      </c>
      <c r="D85" s="573" t="s">
        <v>351</v>
      </c>
      <c r="E85" s="573" t="s">
        <v>350</v>
      </c>
      <c r="F85" s="570"/>
      <c r="G85" s="570"/>
      <c r="H85" s="570"/>
      <c r="I85" s="570"/>
      <c r="J85" s="570"/>
      <c r="K85" s="570"/>
      <c r="L85" s="570"/>
      <c r="M85" s="570"/>
      <c r="N85" s="570"/>
      <c r="O85" s="570"/>
      <c r="P85" s="570"/>
      <c r="BR85" s="8"/>
      <c r="BS85" s="8"/>
    </row>
    <row r="86" spans="1:71">
      <c r="A86" s="570"/>
      <c r="B86" s="570"/>
      <c r="C86" s="570"/>
      <c r="D86" s="570" t="s">
        <v>352</v>
      </c>
      <c r="E86" s="831">
        <v>1196000</v>
      </c>
      <c r="F86" s="570"/>
      <c r="G86" s="570"/>
      <c r="H86" s="570"/>
      <c r="I86" s="570"/>
      <c r="J86" s="570"/>
      <c r="K86" s="570"/>
      <c r="L86" s="570"/>
      <c r="M86" s="570"/>
      <c r="N86" s="570"/>
      <c r="O86" s="570"/>
      <c r="P86" s="570"/>
      <c r="BR86" s="8"/>
      <c r="BS86" s="8"/>
    </row>
  </sheetData>
  <autoFilter ref="A1:DM86">
    <filterColumn colId="12" showButton="0"/>
    <filterColumn colId="13" showButton="0"/>
    <filterColumn colId="14" showButton="0"/>
    <filterColumn colId="17" showButton="0"/>
    <filterColumn colId="18" showButton="0"/>
    <filterColumn colId="19" showButton="0"/>
    <filterColumn colId="20" showButton="0"/>
    <filterColumn colId="21" showButton="0"/>
    <filterColumn colId="22" showButton="0"/>
    <filterColumn colId="23" showButton="0"/>
  </autoFilter>
  <mergeCells count="2">
    <mergeCell ref="M1:P1"/>
    <mergeCell ref="R1:Y1"/>
  </mergeCells>
  <phoneticPr fontId="3" type="noConversion"/>
  <conditionalFormatting sqref="Z3:Z68">
    <cfRule type="cellIs" dxfId="40" priority="1" stopIfTrue="1" operator="equal">
      <formula>Q3</formula>
    </cfRule>
    <cfRule type="cellIs" dxfId="39" priority="2" stopIfTrue="1" operator="notEqual">
      <formula>Q3</formula>
    </cfRule>
  </conditionalFormatting>
  <conditionalFormatting sqref="BY3:BY68">
    <cfRule type="cellIs" dxfId="38" priority="3" stopIfTrue="1" operator="equal">
      <formula>T3</formula>
    </cfRule>
    <cfRule type="cellIs" dxfId="37" priority="4" stopIfTrue="1" operator="notEqual">
      <formula>T3</formula>
    </cfRule>
  </conditionalFormatting>
  <conditionalFormatting sqref="CL3:CL68">
    <cfRule type="cellIs" dxfId="36" priority="5" stopIfTrue="1" operator="equal">
      <formula>BY3</formula>
    </cfRule>
    <cfRule type="cellIs" dxfId="35" priority="6" stopIfTrue="1" operator="notEqual">
      <formula>BY3</formula>
    </cfRule>
  </conditionalFormatting>
  <conditionalFormatting sqref="F83:L83 H71:AG71">
    <cfRule type="cellIs" dxfId="34" priority="7" stopIfTrue="1" operator="equal">
      <formula>0</formula>
    </cfRule>
    <cfRule type="cellIs" dxfId="33" priority="8" stopIfTrue="1" operator="notEqual">
      <formula>0</formula>
    </cfRule>
  </conditionalFormatting>
  <conditionalFormatting sqref="AG3:AG68 BX3:BX68 AR3:AR68 BK3:BK68 AL3:AL68 BQ3:BQ68 BC3:BC68">
    <cfRule type="cellIs" dxfId="32" priority="9" stopIfTrue="1" operator="equal">
      <formula>0</formula>
    </cfRule>
    <cfRule type="cellIs" dxfId="31" priority="10" stopIfTrue="1" operator="notEqual">
      <formula>0</formula>
    </cfRule>
  </conditionalFormatting>
  <pageMargins left="0.2" right="0.19" top="1" bottom="1" header="0.5" footer="0.5"/>
  <pageSetup paperSize="8" scale="55" fitToHeight="2" orientation="landscape" r:id="rId1"/>
  <headerFooter alignWithMargins="0"/>
  <colBreaks count="1" manualBreakCount="1">
    <brk id="74" max="1048575" man="1"/>
  </colBreaks>
  <legacyDrawing r:id="rId2"/>
</worksheet>
</file>

<file path=xl/worksheets/sheet27.xml><?xml version="1.0" encoding="utf-8"?>
<worksheet xmlns="http://schemas.openxmlformats.org/spreadsheetml/2006/main" xmlns:r="http://schemas.openxmlformats.org/officeDocument/2006/relationships">
  <dimension ref="A1:B740"/>
  <sheetViews>
    <sheetView topLeftCell="A73" zoomScale="75" workbookViewId="0">
      <selection activeCell="B28" sqref="B28"/>
    </sheetView>
  </sheetViews>
  <sheetFormatPr defaultColWidth="9.109375" defaultRowHeight="12.6"/>
  <cols>
    <col min="1" max="1" width="50.6640625" style="467" bestFit="1" customWidth="1"/>
    <col min="2" max="2" width="129.6640625" style="685" customWidth="1"/>
    <col min="3" max="16384" width="9.109375" style="155"/>
  </cols>
  <sheetData>
    <row r="1" spans="1:2">
      <c r="A1" s="662" t="s">
        <v>1741</v>
      </c>
      <c r="B1" s="684" t="s">
        <v>783</v>
      </c>
    </row>
    <row r="2" spans="1:2">
      <c r="A2" s="863" t="s">
        <v>1345</v>
      </c>
      <c r="B2" s="865" t="s">
        <v>1521</v>
      </c>
    </row>
    <row r="3" spans="1:2">
      <c r="A3" s="867"/>
      <c r="B3" s="869"/>
    </row>
    <row r="4" spans="1:2" ht="13.2" thickBot="1">
      <c r="A4" s="868"/>
      <c r="B4" s="870"/>
    </row>
    <row r="5" spans="1:2" ht="13.2" thickBot="1">
      <c r="A5" s="672"/>
    </row>
    <row r="6" spans="1:2">
      <c r="A6" s="671" t="s">
        <v>785</v>
      </c>
      <c r="B6" s="675" t="s">
        <v>783</v>
      </c>
    </row>
    <row r="7" spans="1:2">
      <c r="A7" s="479" t="s">
        <v>786</v>
      </c>
      <c r="B7" s="486" t="s">
        <v>1522</v>
      </c>
    </row>
    <row r="8" spans="1:2" ht="25.2">
      <c r="A8" s="481" t="s">
        <v>788</v>
      </c>
      <c r="B8" s="666" t="s">
        <v>12</v>
      </c>
    </row>
    <row r="9" spans="1:2">
      <c r="A9" s="667" t="s">
        <v>789</v>
      </c>
      <c r="B9" s="668"/>
    </row>
    <row r="10" spans="1:2">
      <c r="A10" s="667" t="s">
        <v>790</v>
      </c>
      <c r="B10" s="668"/>
    </row>
    <row r="11" spans="1:2" ht="22.8">
      <c r="A11" s="667" t="s">
        <v>1523</v>
      </c>
      <c r="B11" s="669" t="s">
        <v>13</v>
      </c>
    </row>
    <row r="12" spans="1:2">
      <c r="A12" s="664" t="s">
        <v>792</v>
      </c>
      <c r="B12" s="663" t="s">
        <v>14</v>
      </c>
    </row>
    <row r="13" spans="1:2">
      <c r="A13" s="664" t="s">
        <v>793</v>
      </c>
      <c r="B13" s="670" t="s">
        <v>15</v>
      </c>
    </row>
    <row r="14" spans="1:2">
      <c r="A14" s="664" t="s">
        <v>794</v>
      </c>
      <c r="B14" s="670" t="s">
        <v>1933</v>
      </c>
    </row>
    <row r="15" spans="1:2">
      <c r="A15" s="664" t="s">
        <v>795</v>
      </c>
      <c r="B15" s="670" t="s">
        <v>738</v>
      </c>
    </row>
    <row r="16" spans="1:2">
      <c r="A16" s="664" t="s">
        <v>796</v>
      </c>
      <c r="B16" s="670"/>
    </row>
    <row r="17" spans="1:2">
      <c r="A17" s="664" t="s">
        <v>797</v>
      </c>
      <c r="B17" s="670"/>
    </row>
    <row r="18" spans="1:2">
      <c r="A18" s="664" t="s">
        <v>798</v>
      </c>
      <c r="B18" s="670" t="s">
        <v>16</v>
      </c>
    </row>
    <row r="19" spans="1:2">
      <c r="A19" s="664" t="s">
        <v>799</v>
      </c>
      <c r="B19" s="670" t="s">
        <v>17</v>
      </c>
    </row>
    <row r="20" spans="1:2">
      <c r="A20" s="664" t="s">
        <v>800</v>
      </c>
      <c r="B20" s="663" t="s">
        <v>18</v>
      </c>
    </row>
    <row r="21" spans="1:2">
      <c r="A21" s="664" t="s">
        <v>801</v>
      </c>
      <c r="B21" s="663" t="s">
        <v>19</v>
      </c>
    </row>
    <row r="22" spans="1:2" ht="25.8" thickBot="1">
      <c r="A22" s="665" t="s">
        <v>802</v>
      </c>
      <c r="B22" s="678" t="s">
        <v>20</v>
      </c>
    </row>
    <row r="23" spans="1:2" ht="13.2" thickBot="1"/>
    <row r="24" spans="1:2">
      <c r="A24" s="671" t="s">
        <v>786</v>
      </c>
      <c r="B24" s="675" t="s">
        <v>1524</v>
      </c>
    </row>
    <row r="25" spans="1:2" ht="25.2">
      <c r="A25" s="481" t="s">
        <v>788</v>
      </c>
      <c r="B25" s="666" t="s">
        <v>12</v>
      </c>
    </row>
    <row r="26" spans="1:2">
      <c r="A26" s="667" t="s">
        <v>789</v>
      </c>
      <c r="B26" s="668"/>
    </row>
    <row r="27" spans="1:2">
      <c r="A27" s="667" t="s">
        <v>790</v>
      </c>
      <c r="B27" s="668"/>
    </row>
    <row r="28" spans="1:2" ht="22.8">
      <c r="A28" s="667" t="s">
        <v>1523</v>
      </c>
      <c r="B28" s="669" t="s">
        <v>21</v>
      </c>
    </row>
    <row r="29" spans="1:2" ht="25.2">
      <c r="A29" s="664" t="s">
        <v>792</v>
      </c>
      <c r="B29" s="663" t="s">
        <v>22</v>
      </c>
    </row>
    <row r="30" spans="1:2">
      <c r="A30" s="664" t="s">
        <v>793</v>
      </c>
      <c r="B30" s="670" t="s">
        <v>15</v>
      </c>
    </row>
    <row r="31" spans="1:2">
      <c r="A31" s="664" t="s">
        <v>794</v>
      </c>
      <c r="B31" s="670" t="s">
        <v>23</v>
      </c>
    </row>
    <row r="32" spans="1:2">
      <c r="A32" s="664" t="s">
        <v>795</v>
      </c>
      <c r="B32" s="670" t="s">
        <v>738</v>
      </c>
    </row>
    <row r="33" spans="1:2">
      <c r="A33" s="664" t="s">
        <v>796</v>
      </c>
      <c r="B33" s="670"/>
    </row>
    <row r="34" spans="1:2">
      <c r="A34" s="664" t="s">
        <v>797</v>
      </c>
      <c r="B34" s="670"/>
    </row>
    <row r="35" spans="1:2">
      <c r="A35" s="664" t="s">
        <v>798</v>
      </c>
      <c r="B35" s="670" t="s">
        <v>16</v>
      </c>
    </row>
    <row r="36" spans="1:2">
      <c r="A36" s="664" t="s">
        <v>799</v>
      </c>
      <c r="B36" s="670" t="s">
        <v>17</v>
      </c>
    </row>
    <row r="37" spans="1:2">
      <c r="A37" s="664" t="s">
        <v>800</v>
      </c>
      <c r="B37" s="663" t="s">
        <v>18</v>
      </c>
    </row>
    <row r="38" spans="1:2">
      <c r="A38" s="664" t="s">
        <v>801</v>
      </c>
      <c r="B38" s="663" t="s">
        <v>19</v>
      </c>
    </row>
    <row r="39" spans="1:2" ht="25.8" thickBot="1">
      <c r="A39" s="665" t="s">
        <v>802</v>
      </c>
      <c r="B39" s="678" t="s">
        <v>20</v>
      </c>
    </row>
    <row r="40" spans="1:2" ht="13.2" thickBot="1">
      <c r="A40" s="672"/>
    </row>
    <row r="41" spans="1:2">
      <c r="A41" s="671" t="s">
        <v>786</v>
      </c>
      <c r="B41" s="675" t="s">
        <v>24</v>
      </c>
    </row>
    <row r="42" spans="1:2" ht="25.2">
      <c r="A42" s="481" t="s">
        <v>788</v>
      </c>
      <c r="B42" s="666" t="s">
        <v>12</v>
      </c>
    </row>
    <row r="43" spans="1:2">
      <c r="A43" s="667" t="s">
        <v>789</v>
      </c>
      <c r="B43" s="668"/>
    </row>
    <row r="44" spans="1:2">
      <c r="A44" s="667" t="s">
        <v>790</v>
      </c>
      <c r="B44" s="668"/>
    </row>
    <row r="45" spans="1:2" ht="22.8">
      <c r="A45" s="667" t="s">
        <v>1523</v>
      </c>
      <c r="B45" s="669" t="s">
        <v>21</v>
      </c>
    </row>
    <row r="46" spans="1:2" ht="37.799999999999997">
      <c r="A46" s="664" t="s">
        <v>792</v>
      </c>
      <c r="B46" s="663" t="s">
        <v>25</v>
      </c>
    </row>
    <row r="47" spans="1:2">
      <c r="A47" s="664" t="s">
        <v>793</v>
      </c>
      <c r="B47" s="670" t="s">
        <v>15</v>
      </c>
    </row>
    <row r="48" spans="1:2">
      <c r="A48" s="664" t="s">
        <v>794</v>
      </c>
      <c r="B48" s="670" t="s">
        <v>23</v>
      </c>
    </row>
    <row r="49" spans="1:2">
      <c r="A49" s="664" t="s">
        <v>795</v>
      </c>
      <c r="B49" s="670" t="s">
        <v>738</v>
      </c>
    </row>
    <row r="50" spans="1:2">
      <c r="A50" s="664" t="s">
        <v>796</v>
      </c>
      <c r="B50" s="670"/>
    </row>
    <row r="51" spans="1:2">
      <c r="A51" s="664" t="s">
        <v>797</v>
      </c>
      <c r="B51" s="670"/>
    </row>
    <row r="52" spans="1:2">
      <c r="A52" s="664" t="s">
        <v>798</v>
      </c>
      <c r="B52" s="670" t="s">
        <v>16</v>
      </c>
    </row>
    <row r="53" spans="1:2">
      <c r="A53" s="664" t="s">
        <v>799</v>
      </c>
      <c r="B53" s="670" t="s">
        <v>17</v>
      </c>
    </row>
    <row r="54" spans="1:2">
      <c r="A54" s="664" t="s">
        <v>800</v>
      </c>
      <c r="B54" s="663" t="s">
        <v>18</v>
      </c>
    </row>
    <row r="55" spans="1:2">
      <c r="A55" s="664" t="s">
        <v>801</v>
      </c>
      <c r="B55" s="663" t="s">
        <v>19</v>
      </c>
    </row>
    <row r="56" spans="1:2" ht="25.8" thickBot="1">
      <c r="A56" s="665" t="s">
        <v>802</v>
      </c>
      <c r="B56" s="678" t="s">
        <v>20</v>
      </c>
    </row>
    <row r="57" spans="1:2" ht="13.2" thickBot="1">
      <c r="A57" s="672"/>
    </row>
    <row r="58" spans="1:2">
      <c r="A58" s="671" t="s">
        <v>786</v>
      </c>
      <c r="B58" s="675" t="s">
        <v>1525</v>
      </c>
    </row>
    <row r="59" spans="1:2" ht="37.799999999999997">
      <c r="A59" s="481" t="s">
        <v>788</v>
      </c>
      <c r="B59" s="666" t="s">
        <v>26</v>
      </c>
    </row>
    <row r="60" spans="1:2" ht="22.8">
      <c r="A60" s="667" t="s">
        <v>789</v>
      </c>
      <c r="B60" s="669" t="s">
        <v>27</v>
      </c>
    </row>
    <row r="61" spans="1:2">
      <c r="A61" s="667" t="s">
        <v>790</v>
      </c>
      <c r="B61" s="668"/>
    </row>
    <row r="62" spans="1:2">
      <c r="A62" s="667" t="s">
        <v>791</v>
      </c>
      <c r="B62" s="668"/>
    </row>
    <row r="63" spans="1:2">
      <c r="A63" s="664" t="s">
        <v>792</v>
      </c>
      <c r="B63" s="663" t="s">
        <v>28</v>
      </c>
    </row>
    <row r="64" spans="1:2">
      <c r="A64" s="664" t="s">
        <v>793</v>
      </c>
      <c r="B64" s="670" t="s">
        <v>15</v>
      </c>
    </row>
    <row r="65" spans="1:2">
      <c r="A65" s="664" t="s">
        <v>794</v>
      </c>
      <c r="B65" s="670" t="s">
        <v>1933</v>
      </c>
    </row>
    <row r="66" spans="1:2">
      <c r="A66" s="664" t="s">
        <v>795</v>
      </c>
      <c r="B66" s="670" t="s">
        <v>738</v>
      </c>
    </row>
    <row r="67" spans="1:2">
      <c r="A67" s="664" t="s">
        <v>796</v>
      </c>
      <c r="B67" s="670"/>
    </row>
    <row r="68" spans="1:2">
      <c r="A68" s="664" t="s">
        <v>797</v>
      </c>
      <c r="B68" s="670"/>
    </row>
    <row r="69" spans="1:2">
      <c r="A69" s="664" t="s">
        <v>798</v>
      </c>
      <c r="B69" s="670" t="s">
        <v>16</v>
      </c>
    </row>
    <row r="70" spans="1:2">
      <c r="A70" s="664" t="s">
        <v>799</v>
      </c>
      <c r="B70" s="670" t="s">
        <v>29</v>
      </c>
    </row>
    <row r="71" spans="1:2">
      <c r="A71" s="664" t="s">
        <v>800</v>
      </c>
      <c r="B71" s="663" t="s">
        <v>30</v>
      </c>
    </row>
    <row r="72" spans="1:2">
      <c r="A72" s="664" t="s">
        <v>801</v>
      </c>
      <c r="B72" s="663" t="s">
        <v>1815</v>
      </c>
    </row>
    <row r="73" spans="1:2" ht="25.8" thickBot="1">
      <c r="A73" s="665" t="s">
        <v>802</v>
      </c>
      <c r="B73" s="678" t="s">
        <v>31</v>
      </c>
    </row>
    <row r="74" spans="1:2" ht="13.2" thickBot="1">
      <c r="A74" s="672"/>
    </row>
    <row r="75" spans="1:2">
      <c r="A75" s="671" t="s">
        <v>785</v>
      </c>
      <c r="B75" s="675" t="s">
        <v>783</v>
      </c>
    </row>
    <row r="76" spans="1:2">
      <c r="A76" s="479" t="s">
        <v>786</v>
      </c>
      <c r="B76" s="486" t="s">
        <v>746</v>
      </c>
    </row>
    <row r="77" spans="1:2" ht="25.2">
      <c r="A77" s="481" t="s">
        <v>788</v>
      </c>
      <c r="B77" s="666" t="s">
        <v>12</v>
      </c>
    </row>
    <row r="78" spans="1:2">
      <c r="A78" s="667" t="s">
        <v>789</v>
      </c>
      <c r="B78" s="668"/>
    </row>
    <row r="79" spans="1:2">
      <c r="A79" s="667" t="s">
        <v>790</v>
      </c>
      <c r="B79" s="668"/>
    </row>
    <row r="80" spans="1:2" ht="22.8">
      <c r="A80" s="667" t="s">
        <v>1523</v>
      </c>
      <c r="B80" s="669" t="s">
        <v>21</v>
      </c>
    </row>
    <row r="81" spans="1:2" ht="25.2">
      <c r="A81" s="664" t="s">
        <v>792</v>
      </c>
      <c r="B81" s="663" t="s">
        <v>747</v>
      </c>
    </row>
    <row r="82" spans="1:2">
      <c r="A82" s="664" t="s">
        <v>793</v>
      </c>
      <c r="B82" s="670" t="s">
        <v>15</v>
      </c>
    </row>
    <row r="83" spans="1:2">
      <c r="A83" s="664" t="s">
        <v>794</v>
      </c>
      <c r="B83" s="670" t="s">
        <v>748</v>
      </c>
    </row>
    <row r="84" spans="1:2">
      <c r="A84" s="664" t="s">
        <v>795</v>
      </c>
      <c r="B84" s="670" t="s">
        <v>749</v>
      </c>
    </row>
    <row r="85" spans="1:2">
      <c r="A85" s="664" t="s">
        <v>796</v>
      </c>
      <c r="B85" s="670"/>
    </row>
    <row r="86" spans="1:2">
      <c r="A86" s="664" t="s">
        <v>797</v>
      </c>
      <c r="B86" s="670"/>
    </row>
    <row r="87" spans="1:2">
      <c r="A87" s="664" t="s">
        <v>798</v>
      </c>
      <c r="B87" s="670" t="s">
        <v>16</v>
      </c>
    </row>
    <row r="88" spans="1:2">
      <c r="A88" s="664" t="s">
        <v>799</v>
      </c>
      <c r="B88" s="670" t="s">
        <v>17</v>
      </c>
    </row>
    <row r="89" spans="1:2">
      <c r="A89" s="664" t="s">
        <v>800</v>
      </c>
      <c r="B89" s="663" t="s">
        <v>18</v>
      </c>
    </row>
    <row r="90" spans="1:2">
      <c r="A90" s="664" t="s">
        <v>801</v>
      </c>
      <c r="B90" s="663" t="s">
        <v>19</v>
      </c>
    </row>
    <row r="91" spans="1:2" ht="25.8" thickBot="1">
      <c r="A91" s="665" t="s">
        <v>802</v>
      </c>
      <c r="B91" s="678" t="s">
        <v>20</v>
      </c>
    </row>
    <row r="92" spans="1:2" ht="13.2" thickBot="1">
      <c r="A92" s="672"/>
    </row>
    <row r="93" spans="1:2">
      <c r="A93" s="671" t="s">
        <v>785</v>
      </c>
      <c r="B93" s="675" t="s">
        <v>783</v>
      </c>
    </row>
    <row r="94" spans="1:2">
      <c r="A94" s="479" t="s">
        <v>786</v>
      </c>
      <c r="B94" s="486" t="s">
        <v>750</v>
      </c>
    </row>
    <row r="95" spans="1:2" ht="25.2">
      <c r="A95" s="481" t="s">
        <v>788</v>
      </c>
      <c r="B95" s="666" t="s">
        <v>12</v>
      </c>
    </row>
    <row r="96" spans="1:2">
      <c r="A96" s="667" t="s">
        <v>789</v>
      </c>
      <c r="B96" s="668"/>
    </row>
    <row r="97" spans="1:2">
      <c r="A97" s="667" t="s">
        <v>790</v>
      </c>
      <c r="B97" s="668"/>
    </row>
    <row r="98" spans="1:2" ht="22.8">
      <c r="A98" s="667" t="s">
        <v>1523</v>
      </c>
      <c r="B98" s="669" t="s">
        <v>21</v>
      </c>
    </row>
    <row r="99" spans="1:2">
      <c r="A99" s="664" t="s">
        <v>792</v>
      </c>
      <c r="B99" s="663" t="s">
        <v>751</v>
      </c>
    </row>
    <row r="100" spans="1:2">
      <c r="A100" s="664" t="s">
        <v>793</v>
      </c>
      <c r="B100" s="670" t="s">
        <v>15</v>
      </c>
    </row>
    <row r="101" spans="1:2">
      <c r="A101" s="664" t="s">
        <v>794</v>
      </c>
      <c r="B101" s="670" t="s">
        <v>752</v>
      </c>
    </row>
    <row r="102" spans="1:2">
      <c r="A102" s="664" t="s">
        <v>795</v>
      </c>
      <c r="B102" s="670" t="s">
        <v>749</v>
      </c>
    </row>
    <row r="103" spans="1:2">
      <c r="A103" s="664" t="s">
        <v>796</v>
      </c>
      <c r="B103" s="670"/>
    </row>
    <row r="104" spans="1:2">
      <c r="A104" s="664" t="s">
        <v>797</v>
      </c>
      <c r="B104" s="670"/>
    </row>
    <row r="105" spans="1:2">
      <c r="A105" s="664" t="s">
        <v>798</v>
      </c>
      <c r="B105" s="670" t="s">
        <v>16</v>
      </c>
    </row>
    <row r="106" spans="1:2">
      <c r="A106" s="664" t="s">
        <v>799</v>
      </c>
      <c r="B106" s="670" t="s">
        <v>17</v>
      </c>
    </row>
    <row r="107" spans="1:2">
      <c r="A107" s="664" t="s">
        <v>800</v>
      </c>
      <c r="B107" s="663" t="s">
        <v>18</v>
      </c>
    </row>
    <row r="108" spans="1:2">
      <c r="A108" s="664" t="s">
        <v>801</v>
      </c>
      <c r="B108" s="663" t="s">
        <v>19</v>
      </c>
    </row>
    <row r="109" spans="1:2" ht="25.8" thickBot="1">
      <c r="A109" s="665" t="s">
        <v>802</v>
      </c>
      <c r="B109" s="678" t="s">
        <v>20</v>
      </c>
    </row>
    <row r="110" spans="1:2" ht="13.2" thickBot="1">
      <c r="A110" s="672"/>
    </row>
    <row r="111" spans="1:2">
      <c r="A111" s="671" t="s">
        <v>785</v>
      </c>
      <c r="B111" s="675" t="s">
        <v>783</v>
      </c>
    </row>
    <row r="112" spans="1:2">
      <c r="A112" s="479" t="s">
        <v>786</v>
      </c>
      <c r="B112" s="486" t="s">
        <v>753</v>
      </c>
    </row>
    <row r="113" spans="1:2" ht="25.2">
      <c r="A113" s="481" t="s">
        <v>788</v>
      </c>
      <c r="B113" s="666" t="s">
        <v>12</v>
      </c>
    </row>
    <row r="114" spans="1:2">
      <c r="A114" s="667" t="s">
        <v>789</v>
      </c>
      <c r="B114" s="668"/>
    </row>
    <row r="115" spans="1:2">
      <c r="A115" s="667" t="s">
        <v>790</v>
      </c>
      <c r="B115" s="668"/>
    </row>
    <row r="116" spans="1:2" ht="22.8">
      <c r="A116" s="667" t="s">
        <v>1523</v>
      </c>
      <c r="B116" s="669" t="s">
        <v>21</v>
      </c>
    </row>
    <row r="117" spans="1:2" ht="25.2">
      <c r="A117" s="664" t="s">
        <v>792</v>
      </c>
      <c r="B117" s="663" t="s">
        <v>754</v>
      </c>
    </row>
    <row r="118" spans="1:2">
      <c r="A118" s="664" t="s">
        <v>793</v>
      </c>
      <c r="B118" s="670" t="s">
        <v>15</v>
      </c>
    </row>
    <row r="119" spans="1:2">
      <c r="A119" s="664" t="s">
        <v>794</v>
      </c>
      <c r="B119" s="670" t="s">
        <v>755</v>
      </c>
    </row>
    <row r="120" spans="1:2">
      <c r="A120" s="664" t="s">
        <v>795</v>
      </c>
      <c r="B120" s="670" t="s">
        <v>749</v>
      </c>
    </row>
    <row r="121" spans="1:2">
      <c r="A121" s="664" t="s">
        <v>796</v>
      </c>
      <c r="B121" s="670"/>
    </row>
    <row r="122" spans="1:2">
      <c r="A122" s="664" t="s">
        <v>797</v>
      </c>
      <c r="B122" s="670"/>
    </row>
    <row r="123" spans="1:2">
      <c r="A123" s="664" t="s">
        <v>798</v>
      </c>
      <c r="B123" s="670" t="s">
        <v>16</v>
      </c>
    </row>
    <row r="124" spans="1:2">
      <c r="A124" s="664" t="s">
        <v>799</v>
      </c>
      <c r="B124" s="670" t="s">
        <v>17</v>
      </c>
    </row>
    <row r="125" spans="1:2">
      <c r="A125" s="664" t="s">
        <v>800</v>
      </c>
      <c r="B125" s="663" t="s">
        <v>18</v>
      </c>
    </row>
    <row r="126" spans="1:2">
      <c r="A126" s="664" t="s">
        <v>801</v>
      </c>
      <c r="B126" s="663" t="s">
        <v>19</v>
      </c>
    </row>
    <row r="127" spans="1:2" ht="25.8" thickBot="1">
      <c r="A127" s="665" t="s">
        <v>802</v>
      </c>
      <c r="B127" s="678" t="s">
        <v>20</v>
      </c>
    </row>
    <row r="128" spans="1:2" ht="13.2" thickBot="1">
      <c r="A128" s="672"/>
    </row>
    <row r="129" spans="1:2">
      <c r="A129" s="671" t="s">
        <v>785</v>
      </c>
      <c r="B129" s="675" t="s">
        <v>783</v>
      </c>
    </row>
    <row r="130" spans="1:2">
      <c r="A130" s="479" t="s">
        <v>786</v>
      </c>
      <c r="B130" s="486" t="s">
        <v>756</v>
      </c>
    </row>
    <row r="131" spans="1:2" ht="25.2">
      <c r="A131" s="481" t="s">
        <v>788</v>
      </c>
      <c r="B131" s="666" t="s">
        <v>12</v>
      </c>
    </row>
    <row r="132" spans="1:2">
      <c r="A132" s="667" t="s">
        <v>789</v>
      </c>
      <c r="B132" s="668"/>
    </row>
    <row r="133" spans="1:2">
      <c r="A133" s="667" t="s">
        <v>790</v>
      </c>
      <c r="B133" s="668"/>
    </row>
    <row r="134" spans="1:2" ht="22.8">
      <c r="A134" s="667" t="s">
        <v>1523</v>
      </c>
      <c r="B134" s="669" t="s">
        <v>21</v>
      </c>
    </row>
    <row r="135" spans="1:2" ht="25.2">
      <c r="A135" s="664" t="s">
        <v>792</v>
      </c>
      <c r="B135" s="663" t="s">
        <v>757</v>
      </c>
    </row>
    <row r="136" spans="1:2">
      <c r="A136" s="664" t="s">
        <v>793</v>
      </c>
      <c r="B136" s="670" t="s">
        <v>15</v>
      </c>
    </row>
    <row r="137" spans="1:2">
      <c r="A137" s="664" t="s">
        <v>794</v>
      </c>
      <c r="B137" s="670" t="s">
        <v>758</v>
      </c>
    </row>
    <row r="138" spans="1:2">
      <c r="A138" s="664" t="s">
        <v>795</v>
      </c>
      <c r="B138" s="670" t="s">
        <v>749</v>
      </c>
    </row>
    <row r="139" spans="1:2">
      <c r="A139" s="664" t="s">
        <v>796</v>
      </c>
      <c r="B139" s="670"/>
    </row>
    <row r="140" spans="1:2">
      <c r="A140" s="664" t="s">
        <v>797</v>
      </c>
      <c r="B140" s="670"/>
    </row>
    <row r="141" spans="1:2">
      <c r="A141" s="664" t="s">
        <v>798</v>
      </c>
      <c r="B141" s="670" t="s">
        <v>16</v>
      </c>
    </row>
    <row r="142" spans="1:2">
      <c r="A142" s="664" t="s">
        <v>799</v>
      </c>
      <c r="B142" s="670" t="s">
        <v>17</v>
      </c>
    </row>
    <row r="143" spans="1:2">
      <c r="A143" s="664" t="s">
        <v>800</v>
      </c>
      <c r="B143" s="663" t="s">
        <v>18</v>
      </c>
    </row>
    <row r="144" spans="1:2">
      <c r="A144" s="664" t="s">
        <v>801</v>
      </c>
      <c r="B144" s="663" t="s">
        <v>19</v>
      </c>
    </row>
    <row r="145" spans="1:2" ht="25.8" thickBot="1">
      <c r="A145" s="665" t="s">
        <v>802</v>
      </c>
      <c r="B145" s="678" t="s">
        <v>20</v>
      </c>
    </row>
    <row r="146" spans="1:2" ht="13.2" thickBot="1">
      <c r="A146" s="672"/>
    </row>
    <row r="147" spans="1:2">
      <c r="A147" s="671" t="s">
        <v>786</v>
      </c>
      <c r="B147" s="675" t="s">
        <v>759</v>
      </c>
    </row>
    <row r="148" spans="1:2">
      <c r="A148" s="481" t="s">
        <v>788</v>
      </c>
      <c r="B148" s="666" t="s">
        <v>760</v>
      </c>
    </row>
    <row r="149" spans="1:2">
      <c r="A149" s="673" t="s">
        <v>789</v>
      </c>
      <c r="B149" s="674"/>
    </row>
    <row r="150" spans="1:2">
      <c r="A150" s="673" t="s">
        <v>790</v>
      </c>
      <c r="B150" s="674"/>
    </row>
    <row r="151" spans="1:2">
      <c r="A151" s="673" t="s">
        <v>791</v>
      </c>
      <c r="B151" s="674"/>
    </row>
    <row r="152" spans="1:2" ht="37.799999999999997">
      <c r="A152" s="664" t="s">
        <v>792</v>
      </c>
      <c r="B152" s="663" t="s">
        <v>32</v>
      </c>
    </row>
    <row r="153" spans="1:2">
      <c r="A153" s="664" t="s">
        <v>793</v>
      </c>
      <c r="B153" s="670" t="s">
        <v>15</v>
      </c>
    </row>
    <row r="154" spans="1:2">
      <c r="A154" s="664" t="s">
        <v>794</v>
      </c>
      <c r="B154" s="670" t="s">
        <v>761</v>
      </c>
    </row>
    <row r="155" spans="1:2">
      <c r="A155" s="664" t="s">
        <v>795</v>
      </c>
      <c r="B155" s="670" t="s">
        <v>738</v>
      </c>
    </row>
    <row r="156" spans="1:2">
      <c r="A156" s="664" t="s">
        <v>796</v>
      </c>
      <c r="B156" s="670"/>
    </row>
    <row r="157" spans="1:2">
      <c r="A157" s="664" t="s">
        <v>797</v>
      </c>
      <c r="B157" s="670"/>
    </row>
    <row r="158" spans="1:2">
      <c r="A158" s="664" t="s">
        <v>798</v>
      </c>
      <c r="B158" s="670" t="s">
        <v>16</v>
      </c>
    </row>
    <row r="159" spans="1:2">
      <c r="A159" s="664" t="s">
        <v>799</v>
      </c>
      <c r="B159" s="670" t="s">
        <v>17</v>
      </c>
    </row>
    <row r="160" spans="1:2">
      <c r="A160" s="664" t="s">
        <v>800</v>
      </c>
      <c r="B160" s="663" t="s">
        <v>18</v>
      </c>
    </row>
    <row r="161" spans="1:2">
      <c r="A161" s="664" t="s">
        <v>801</v>
      </c>
      <c r="B161" s="663" t="s">
        <v>19</v>
      </c>
    </row>
    <row r="162" spans="1:2" ht="25.8" thickBot="1">
      <c r="A162" s="665" t="s">
        <v>802</v>
      </c>
      <c r="B162" s="678" t="s">
        <v>20</v>
      </c>
    </row>
    <row r="163" spans="1:2" ht="13.2" thickBot="1">
      <c r="A163" s="672"/>
    </row>
    <row r="164" spans="1:2">
      <c r="A164" s="671" t="s">
        <v>786</v>
      </c>
      <c r="B164" s="675" t="s">
        <v>762</v>
      </c>
    </row>
    <row r="165" spans="1:2" ht="25.2">
      <c r="A165" s="481" t="s">
        <v>788</v>
      </c>
      <c r="B165" s="666" t="s">
        <v>763</v>
      </c>
    </row>
    <row r="166" spans="1:2">
      <c r="A166" s="673" t="s">
        <v>789</v>
      </c>
      <c r="B166" s="674"/>
    </row>
    <row r="167" spans="1:2">
      <c r="A167" s="673" t="s">
        <v>790</v>
      </c>
      <c r="B167" s="674"/>
    </row>
    <row r="168" spans="1:2">
      <c r="A168" s="673" t="s">
        <v>791</v>
      </c>
      <c r="B168" s="674"/>
    </row>
    <row r="169" spans="1:2" ht="37.799999999999997">
      <c r="A169" s="664" t="s">
        <v>792</v>
      </c>
      <c r="B169" s="663" t="s">
        <v>32</v>
      </c>
    </row>
    <row r="170" spans="1:2">
      <c r="A170" s="664" t="s">
        <v>793</v>
      </c>
      <c r="B170" s="670" t="s">
        <v>15</v>
      </c>
    </row>
    <row r="171" spans="1:2">
      <c r="A171" s="664" t="s">
        <v>794</v>
      </c>
      <c r="B171" s="670" t="s">
        <v>764</v>
      </c>
    </row>
    <row r="172" spans="1:2">
      <c r="A172" s="664" t="s">
        <v>795</v>
      </c>
      <c r="B172" s="670" t="s">
        <v>738</v>
      </c>
    </row>
    <row r="173" spans="1:2">
      <c r="A173" s="664" t="s">
        <v>796</v>
      </c>
      <c r="B173" s="670"/>
    </row>
    <row r="174" spans="1:2">
      <c r="A174" s="664" t="s">
        <v>797</v>
      </c>
      <c r="B174" s="670"/>
    </row>
    <row r="175" spans="1:2">
      <c r="A175" s="664" t="s">
        <v>798</v>
      </c>
      <c r="B175" s="670" t="s">
        <v>16</v>
      </c>
    </row>
    <row r="176" spans="1:2">
      <c r="A176" s="664" t="s">
        <v>799</v>
      </c>
      <c r="B176" s="670" t="s">
        <v>17</v>
      </c>
    </row>
    <row r="177" spans="1:2">
      <c r="A177" s="664" t="s">
        <v>800</v>
      </c>
      <c r="B177" s="663" t="s">
        <v>18</v>
      </c>
    </row>
    <row r="178" spans="1:2">
      <c r="A178" s="664" t="s">
        <v>801</v>
      </c>
      <c r="B178" s="663" t="s">
        <v>19</v>
      </c>
    </row>
    <row r="179" spans="1:2" ht="25.8" thickBot="1">
      <c r="A179" s="665" t="s">
        <v>802</v>
      </c>
      <c r="B179" s="678" t="s">
        <v>20</v>
      </c>
    </row>
    <row r="180" spans="1:2" ht="13.2" thickBot="1">
      <c r="A180" s="672"/>
    </row>
    <row r="181" spans="1:2">
      <c r="A181" s="671" t="s">
        <v>786</v>
      </c>
      <c r="B181" s="675" t="s">
        <v>765</v>
      </c>
    </row>
    <row r="182" spans="1:2">
      <c r="A182" s="481" t="s">
        <v>788</v>
      </c>
      <c r="B182" s="666" t="s">
        <v>766</v>
      </c>
    </row>
    <row r="183" spans="1:2">
      <c r="A183" s="673" t="s">
        <v>789</v>
      </c>
      <c r="B183" s="674"/>
    </row>
    <row r="184" spans="1:2">
      <c r="A184" s="673" t="s">
        <v>790</v>
      </c>
      <c r="B184" s="674"/>
    </row>
    <row r="185" spans="1:2">
      <c r="A185" s="673" t="s">
        <v>791</v>
      </c>
      <c r="B185" s="674"/>
    </row>
    <row r="186" spans="1:2" ht="37.799999999999997">
      <c r="A186" s="664" t="s">
        <v>792</v>
      </c>
      <c r="B186" s="663" t="s">
        <v>32</v>
      </c>
    </row>
    <row r="187" spans="1:2">
      <c r="A187" s="664" t="s">
        <v>793</v>
      </c>
      <c r="B187" s="670" t="s">
        <v>15</v>
      </c>
    </row>
    <row r="188" spans="1:2">
      <c r="A188" s="664" t="s">
        <v>794</v>
      </c>
      <c r="B188" s="670" t="s">
        <v>767</v>
      </c>
    </row>
    <row r="189" spans="1:2">
      <c r="A189" s="664" t="s">
        <v>795</v>
      </c>
      <c r="B189" s="670" t="s">
        <v>738</v>
      </c>
    </row>
    <row r="190" spans="1:2">
      <c r="A190" s="664" t="s">
        <v>796</v>
      </c>
      <c r="B190" s="670"/>
    </row>
    <row r="191" spans="1:2">
      <c r="A191" s="664" t="s">
        <v>797</v>
      </c>
      <c r="B191" s="670"/>
    </row>
    <row r="192" spans="1:2">
      <c r="A192" s="664" t="s">
        <v>798</v>
      </c>
      <c r="B192" s="670" t="s">
        <v>16</v>
      </c>
    </row>
    <row r="193" spans="1:2">
      <c r="A193" s="664" t="s">
        <v>799</v>
      </c>
      <c r="B193" s="670" t="s">
        <v>17</v>
      </c>
    </row>
    <row r="194" spans="1:2">
      <c r="A194" s="664" t="s">
        <v>800</v>
      </c>
      <c r="B194" s="663" t="s">
        <v>18</v>
      </c>
    </row>
    <row r="195" spans="1:2">
      <c r="A195" s="664" t="s">
        <v>801</v>
      </c>
      <c r="B195" s="663" t="s">
        <v>19</v>
      </c>
    </row>
    <row r="196" spans="1:2" ht="25.8" thickBot="1">
      <c r="A196" s="665" t="s">
        <v>802</v>
      </c>
      <c r="B196" s="678" t="s">
        <v>20</v>
      </c>
    </row>
    <row r="197" spans="1:2" ht="13.2" thickBot="1">
      <c r="A197" s="672"/>
    </row>
    <row r="198" spans="1:2">
      <c r="A198" s="671" t="s">
        <v>786</v>
      </c>
      <c r="B198" s="675" t="s">
        <v>768</v>
      </c>
    </row>
    <row r="199" spans="1:2">
      <c r="A199" s="481" t="s">
        <v>788</v>
      </c>
      <c r="B199" s="666" t="s">
        <v>769</v>
      </c>
    </row>
    <row r="200" spans="1:2">
      <c r="A200" s="673" t="s">
        <v>789</v>
      </c>
      <c r="B200" s="674"/>
    </row>
    <row r="201" spans="1:2">
      <c r="A201" s="673" t="s">
        <v>790</v>
      </c>
      <c r="B201" s="674"/>
    </row>
    <row r="202" spans="1:2">
      <c r="A202" s="673" t="s">
        <v>791</v>
      </c>
      <c r="B202" s="674"/>
    </row>
    <row r="203" spans="1:2" ht="37.799999999999997">
      <c r="A203" s="664" t="s">
        <v>792</v>
      </c>
      <c r="B203" s="663" t="s">
        <v>32</v>
      </c>
    </row>
    <row r="204" spans="1:2">
      <c r="A204" s="664" t="s">
        <v>793</v>
      </c>
      <c r="B204" s="670" t="s">
        <v>15</v>
      </c>
    </row>
    <row r="205" spans="1:2">
      <c r="A205" s="664" t="s">
        <v>794</v>
      </c>
      <c r="B205" s="670" t="s">
        <v>770</v>
      </c>
    </row>
    <row r="206" spans="1:2">
      <c r="A206" s="664" t="s">
        <v>795</v>
      </c>
      <c r="B206" s="670" t="s">
        <v>738</v>
      </c>
    </row>
    <row r="207" spans="1:2">
      <c r="A207" s="664" t="s">
        <v>796</v>
      </c>
      <c r="B207" s="670"/>
    </row>
    <row r="208" spans="1:2">
      <c r="A208" s="664" t="s">
        <v>797</v>
      </c>
      <c r="B208" s="670"/>
    </row>
    <row r="209" spans="1:2">
      <c r="A209" s="664" t="s">
        <v>798</v>
      </c>
      <c r="B209" s="670" t="s">
        <v>16</v>
      </c>
    </row>
    <row r="210" spans="1:2">
      <c r="A210" s="664" t="s">
        <v>799</v>
      </c>
      <c r="B210" s="670" t="s">
        <v>17</v>
      </c>
    </row>
    <row r="211" spans="1:2">
      <c r="A211" s="664" t="s">
        <v>800</v>
      </c>
      <c r="B211" s="663" t="s">
        <v>18</v>
      </c>
    </row>
    <row r="212" spans="1:2">
      <c r="A212" s="664" t="s">
        <v>801</v>
      </c>
      <c r="B212" s="663" t="s">
        <v>19</v>
      </c>
    </row>
    <row r="213" spans="1:2" ht="25.8" thickBot="1">
      <c r="A213" s="665" t="s">
        <v>802</v>
      </c>
      <c r="B213" s="678" t="s">
        <v>20</v>
      </c>
    </row>
    <row r="214" spans="1:2" ht="13.2" thickBot="1"/>
    <row r="215" spans="1:2">
      <c r="A215" s="671" t="s">
        <v>786</v>
      </c>
      <c r="B215" s="675" t="s">
        <v>33</v>
      </c>
    </row>
    <row r="216" spans="1:2" ht="25.2">
      <c r="A216" s="481" t="s">
        <v>788</v>
      </c>
      <c r="B216" s="666" t="s">
        <v>771</v>
      </c>
    </row>
    <row r="217" spans="1:2">
      <c r="A217" s="673" t="s">
        <v>789</v>
      </c>
      <c r="B217" s="674"/>
    </row>
    <row r="218" spans="1:2">
      <c r="A218" s="673" t="s">
        <v>790</v>
      </c>
      <c r="B218" s="674"/>
    </row>
    <row r="219" spans="1:2">
      <c r="A219" s="673" t="s">
        <v>791</v>
      </c>
      <c r="B219" s="674"/>
    </row>
    <row r="220" spans="1:2">
      <c r="A220" s="664" t="s">
        <v>792</v>
      </c>
      <c r="B220" s="663"/>
    </row>
    <row r="221" spans="1:2">
      <c r="A221" s="664" t="s">
        <v>793</v>
      </c>
      <c r="B221" s="670" t="s">
        <v>15</v>
      </c>
    </row>
    <row r="222" spans="1:2">
      <c r="A222" s="664" t="s">
        <v>794</v>
      </c>
      <c r="B222" s="670" t="s">
        <v>770</v>
      </c>
    </row>
    <row r="223" spans="1:2">
      <c r="A223" s="664" t="s">
        <v>795</v>
      </c>
      <c r="B223" s="670"/>
    </row>
    <row r="224" spans="1:2">
      <c r="A224" s="664" t="s">
        <v>796</v>
      </c>
      <c r="B224" s="670"/>
    </row>
    <row r="225" spans="1:2">
      <c r="A225" s="664" t="s">
        <v>797</v>
      </c>
      <c r="B225" s="670"/>
    </row>
    <row r="226" spans="1:2">
      <c r="A226" s="664" t="s">
        <v>798</v>
      </c>
      <c r="B226" s="670" t="s">
        <v>772</v>
      </c>
    </row>
    <row r="227" spans="1:2">
      <c r="A227" s="664" t="s">
        <v>799</v>
      </c>
      <c r="B227" s="670" t="s">
        <v>17</v>
      </c>
    </row>
    <row r="228" spans="1:2">
      <c r="A228" s="664" t="s">
        <v>800</v>
      </c>
      <c r="B228" s="663" t="s">
        <v>18</v>
      </c>
    </row>
    <row r="229" spans="1:2">
      <c r="A229" s="664" t="s">
        <v>801</v>
      </c>
      <c r="B229" s="663" t="s">
        <v>19</v>
      </c>
    </row>
    <row r="230" spans="1:2" ht="25.8" thickBot="1">
      <c r="A230" s="665" t="s">
        <v>802</v>
      </c>
      <c r="B230" s="678" t="s">
        <v>20</v>
      </c>
    </row>
    <row r="231" spans="1:2" ht="13.2" thickBot="1"/>
    <row r="232" spans="1:2">
      <c r="A232" s="671" t="s">
        <v>786</v>
      </c>
      <c r="B232" s="675" t="s">
        <v>773</v>
      </c>
    </row>
    <row r="233" spans="1:2" ht="25.2">
      <c r="A233" s="481" t="s">
        <v>788</v>
      </c>
      <c r="B233" s="666" t="s">
        <v>774</v>
      </c>
    </row>
    <row r="234" spans="1:2">
      <c r="A234" s="673" t="s">
        <v>789</v>
      </c>
      <c r="B234" s="674"/>
    </row>
    <row r="235" spans="1:2">
      <c r="A235" s="673" t="s">
        <v>790</v>
      </c>
      <c r="B235" s="674"/>
    </row>
    <row r="236" spans="1:2">
      <c r="A236" s="673" t="s">
        <v>791</v>
      </c>
      <c r="B236" s="674"/>
    </row>
    <row r="237" spans="1:2">
      <c r="A237" s="664" t="s">
        <v>792</v>
      </c>
      <c r="B237" s="663"/>
    </row>
    <row r="238" spans="1:2">
      <c r="A238" s="664" t="s">
        <v>793</v>
      </c>
      <c r="B238" s="670" t="s">
        <v>15</v>
      </c>
    </row>
    <row r="239" spans="1:2">
      <c r="A239" s="664" t="s">
        <v>794</v>
      </c>
      <c r="B239" s="670" t="s">
        <v>770</v>
      </c>
    </row>
    <row r="240" spans="1:2">
      <c r="A240" s="664" t="s">
        <v>795</v>
      </c>
      <c r="B240" s="670"/>
    </row>
    <row r="241" spans="1:2">
      <c r="A241" s="664" t="s">
        <v>796</v>
      </c>
      <c r="B241" s="670"/>
    </row>
    <row r="242" spans="1:2">
      <c r="A242" s="664" t="s">
        <v>797</v>
      </c>
      <c r="B242" s="670"/>
    </row>
    <row r="243" spans="1:2">
      <c r="A243" s="664" t="s">
        <v>798</v>
      </c>
      <c r="B243" s="670" t="s">
        <v>772</v>
      </c>
    </row>
    <row r="244" spans="1:2">
      <c r="A244" s="664" t="s">
        <v>799</v>
      </c>
      <c r="B244" s="670" t="s">
        <v>17</v>
      </c>
    </row>
    <row r="245" spans="1:2">
      <c r="A245" s="664" t="s">
        <v>800</v>
      </c>
      <c r="B245" s="663" t="s">
        <v>18</v>
      </c>
    </row>
    <row r="246" spans="1:2">
      <c r="A246" s="664" t="s">
        <v>801</v>
      </c>
      <c r="B246" s="663" t="s">
        <v>19</v>
      </c>
    </row>
    <row r="247" spans="1:2" ht="25.8" thickBot="1">
      <c r="A247" s="665" t="s">
        <v>802</v>
      </c>
      <c r="B247" s="678" t="s">
        <v>20</v>
      </c>
    </row>
    <row r="248" spans="1:2" ht="13.2" thickBot="1"/>
    <row r="249" spans="1:2">
      <c r="A249" s="671" t="s">
        <v>786</v>
      </c>
      <c r="B249" s="675" t="s">
        <v>775</v>
      </c>
    </row>
    <row r="250" spans="1:2" ht="25.2">
      <c r="A250" s="481" t="s">
        <v>788</v>
      </c>
      <c r="B250" s="666" t="s">
        <v>1251</v>
      </c>
    </row>
    <row r="251" spans="1:2">
      <c r="A251" s="673" t="s">
        <v>789</v>
      </c>
      <c r="B251" s="674"/>
    </row>
    <row r="252" spans="1:2">
      <c r="A252" s="673" t="s">
        <v>790</v>
      </c>
      <c r="B252" s="674"/>
    </row>
    <row r="253" spans="1:2">
      <c r="A253" s="673" t="s">
        <v>791</v>
      </c>
      <c r="B253" s="674"/>
    </row>
    <row r="254" spans="1:2">
      <c r="A254" s="664" t="s">
        <v>792</v>
      </c>
      <c r="B254" s="663"/>
    </row>
    <row r="255" spans="1:2">
      <c r="A255" s="664" t="s">
        <v>793</v>
      </c>
      <c r="B255" s="670" t="s">
        <v>15</v>
      </c>
    </row>
    <row r="256" spans="1:2">
      <c r="A256" s="664" t="s">
        <v>794</v>
      </c>
      <c r="B256" s="670" t="s">
        <v>770</v>
      </c>
    </row>
    <row r="257" spans="1:2">
      <c r="A257" s="664" t="s">
        <v>795</v>
      </c>
      <c r="B257" s="670"/>
    </row>
    <row r="258" spans="1:2">
      <c r="A258" s="664" t="s">
        <v>796</v>
      </c>
      <c r="B258" s="670"/>
    </row>
    <row r="259" spans="1:2">
      <c r="A259" s="664" t="s">
        <v>797</v>
      </c>
      <c r="B259" s="670"/>
    </row>
    <row r="260" spans="1:2">
      <c r="A260" s="664" t="s">
        <v>798</v>
      </c>
      <c r="B260" s="670"/>
    </row>
    <row r="261" spans="1:2">
      <c r="A261" s="664" t="s">
        <v>799</v>
      </c>
      <c r="B261" s="670" t="s">
        <v>17</v>
      </c>
    </row>
    <row r="262" spans="1:2">
      <c r="A262" s="664" t="s">
        <v>800</v>
      </c>
      <c r="B262" s="663" t="s">
        <v>18</v>
      </c>
    </row>
    <row r="263" spans="1:2">
      <c r="A263" s="664" t="s">
        <v>801</v>
      </c>
      <c r="B263" s="663" t="s">
        <v>19</v>
      </c>
    </row>
    <row r="264" spans="1:2" ht="25.8" thickBot="1">
      <c r="A264" s="665" t="s">
        <v>802</v>
      </c>
      <c r="B264" s="678" t="s">
        <v>20</v>
      </c>
    </row>
    <row r="265" spans="1:2" ht="13.2" thickBot="1"/>
    <row r="266" spans="1:2">
      <c r="A266" s="671" t="s">
        <v>786</v>
      </c>
      <c r="B266" s="675" t="s">
        <v>34</v>
      </c>
    </row>
    <row r="267" spans="1:2">
      <c r="A267" s="481" t="s">
        <v>788</v>
      </c>
      <c r="B267" s="666" t="s">
        <v>594</v>
      </c>
    </row>
    <row r="268" spans="1:2">
      <c r="A268" s="673" t="s">
        <v>789</v>
      </c>
      <c r="B268" s="674"/>
    </row>
    <row r="269" spans="1:2">
      <c r="A269" s="673" t="s">
        <v>790</v>
      </c>
      <c r="B269" s="674"/>
    </row>
    <row r="270" spans="1:2">
      <c r="A270" s="673" t="s">
        <v>791</v>
      </c>
      <c r="B270" s="674"/>
    </row>
    <row r="271" spans="1:2">
      <c r="A271" s="664" t="s">
        <v>792</v>
      </c>
      <c r="B271" s="663"/>
    </row>
    <row r="272" spans="1:2">
      <c r="A272" s="664" t="s">
        <v>793</v>
      </c>
      <c r="B272" s="670" t="s">
        <v>15</v>
      </c>
    </row>
    <row r="273" spans="1:2">
      <c r="A273" s="664" t="s">
        <v>794</v>
      </c>
      <c r="B273" s="670" t="s">
        <v>770</v>
      </c>
    </row>
    <row r="274" spans="1:2">
      <c r="A274" s="664" t="s">
        <v>795</v>
      </c>
      <c r="B274" s="670"/>
    </row>
    <row r="275" spans="1:2">
      <c r="A275" s="664" t="s">
        <v>796</v>
      </c>
      <c r="B275" s="670"/>
    </row>
    <row r="276" spans="1:2">
      <c r="A276" s="664" t="s">
        <v>797</v>
      </c>
      <c r="B276" s="670"/>
    </row>
    <row r="277" spans="1:2">
      <c r="A277" s="664" t="s">
        <v>798</v>
      </c>
      <c r="B277" s="670" t="s">
        <v>16</v>
      </c>
    </row>
    <row r="278" spans="1:2">
      <c r="A278" s="664" t="s">
        <v>799</v>
      </c>
      <c r="B278" s="670" t="s">
        <v>17</v>
      </c>
    </row>
    <row r="279" spans="1:2">
      <c r="A279" s="664" t="s">
        <v>800</v>
      </c>
      <c r="B279" s="663" t="s">
        <v>18</v>
      </c>
    </row>
    <row r="280" spans="1:2">
      <c r="A280" s="664" t="s">
        <v>801</v>
      </c>
      <c r="B280" s="663" t="s">
        <v>19</v>
      </c>
    </row>
    <row r="281" spans="1:2" ht="25.8" thickBot="1">
      <c r="A281" s="665" t="s">
        <v>802</v>
      </c>
      <c r="B281" s="678" t="s">
        <v>20</v>
      </c>
    </row>
    <row r="282" spans="1:2" ht="13.2" thickBot="1"/>
    <row r="283" spans="1:2">
      <c r="A283" s="671" t="s">
        <v>786</v>
      </c>
      <c r="B283" s="675" t="s">
        <v>595</v>
      </c>
    </row>
    <row r="284" spans="1:2" ht="37.799999999999997">
      <c r="A284" s="481" t="s">
        <v>788</v>
      </c>
      <c r="B284" s="666" t="s">
        <v>596</v>
      </c>
    </row>
    <row r="285" spans="1:2">
      <c r="A285" s="673" t="s">
        <v>789</v>
      </c>
      <c r="B285" s="674"/>
    </row>
    <row r="286" spans="1:2">
      <c r="A286" s="673" t="s">
        <v>790</v>
      </c>
      <c r="B286" s="674"/>
    </row>
    <row r="287" spans="1:2">
      <c r="A287" s="673" t="s">
        <v>791</v>
      </c>
      <c r="B287" s="674"/>
    </row>
    <row r="288" spans="1:2">
      <c r="A288" s="664" t="s">
        <v>792</v>
      </c>
      <c r="B288" s="663" t="s">
        <v>597</v>
      </c>
    </row>
    <row r="289" spans="1:2">
      <c r="A289" s="664" t="s">
        <v>793</v>
      </c>
      <c r="B289" s="670" t="s">
        <v>15</v>
      </c>
    </row>
    <row r="290" spans="1:2">
      <c r="A290" s="664" t="s">
        <v>794</v>
      </c>
      <c r="B290" s="670" t="s">
        <v>770</v>
      </c>
    </row>
    <row r="291" spans="1:2">
      <c r="A291" s="664" t="s">
        <v>795</v>
      </c>
      <c r="B291" s="670"/>
    </row>
    <row r="292" spans="1:2">
      <c r="A292" s="664" t="s">
        <v>796</v>
      </c>
      <c r="B292" s="670"/>
    </row>
    <row r="293" spans="1:2">
      <c r="A293" s="664" t="s">
        <v>797</v>
      </c>
      <c r="B293" s="670"/>
    </row>
    <row r="294" spans="1:2">
      <c r="A294" s="664" t="s">
        <v>798</v>
      </c>
      <c r="B294" s="670" t="s">
        <v>16</v>
      </c>
    </row>
    <row r="295" spans="1:2">
      <c r="A295" s="664" t="s">
        <v>799</v>
      </c>
      <c r="B295" s="670" t="s">
        <v>17</v>
      </c>
    </row>
    <row r="296" spans="1:2">
      <c r="A296" s="664" t="s">
        <v>800</v>
      </c>
      <c r="B296" s="663" t="s">
        <v>18</v>
      </c>
    </row>
    <row r="297" spans="1:2">
      <c r="A297" s="664" t="s">
        <v>801</v>
      </c>
      <c r="B297" s="663" t="s">
        <v>19</v>
      </c>
    </row>
    <row r="298" spans="1:2" ht="25.8" thickBot="1">
      <c r="A298" s="665" t="s">
        <v>802</v>
      </c>
      <c r="B298" s="678" t="s">
        <v>20</v>
      </c>
    </row>
    <row r="300" spans="1:2" ht="13.2" thickBot="1"/>
    <row r="301" spans="1:2">
      <c r="A301" s="671" t="s">
        <v>786</v>
      </c>
      <c r="B301" s="675" t="s">
        <v>1526</v>
      </c>
    </row>
    <row r="302" spans="1:2" ht="37.799999999999997">
      <c r="A302" s="481" t="s">
        <v>788</v>
      </c>
      <c r="B302" s="666" t="s">
        <v>35</v>
      </c>
    </row>
    <row r="303" spans="1:2">
      <c r="A303" s="673" t="s">
        <v>789</v>
      </c>
      <c r="B303" s="674"/>
    </row>
    <row r="304" spans="1:2">
      <c r="A304" s="673" t="s">
        <v>790</v>
      </c>
      <c r="B304" s="674"/>
    </row>
    <row r="305" spans="1:2">
      <c r="A305" s="673" t="s">
        <v>791</v>
      </c>
      <c r="B305" s="674"/>
    </row>
    <row r="306" spans="1:2">
      <c r="A306" s="664" t="s">
        <v>792</v>
      </c>
      <c r="B306" s="663" t="s">
        <v>1085</v>
      </c>
    </row>
    <row r="307" spans="1:2">
      <c r="A307" s="664" t="s">
        <v>793</v>
      </c>
      <c r="B307" s="670" t="s">
        <v>36</v>
      </c>
    </row>
    <row r="308" spans="1:2">
      <c r="A308" s="664" t="s">
        <v>794</v>
      </c>
      <c r="B308" s="670" t="s">
        <v>37</v>
      </c>
    </row>
    <row r="309" spans="1:2">
      <c r="A309" s="664" t="s">
        <v>795</v>
      </c>
      <c r="B309" s="670"/>
    </row>
    <row r="310" spans="1:2">
      <c r="A310" s="664" t="s">
        <v>796</v>
      </c>
      <c r="B310" s="670"/>
    </row>
    <row r="311" spans="1:2">
      <c r="A311" s="664" t="s">
        <v>797</v>
      </c>
      <c r="B311" s="670"/>
    </row>
    <row r="312" spans="1:2">
      <c r="A312" s="664" t="s">
        <v>798</v>
      </c>
      <c r="B312" s="670" t="s">
        <v>38</v>
      </c>
    </row>
    <row r="313" spans="1:2">
      <c r="A313" s="664" t="s">
        <v>799</v>
      </c>
      <c r="B313" s="670"/>
    </row>
    <row r="314" spans="1:2">
      <c r="A314" s="664" t="s">
        <v>800</v>
      </c>
      <c r="B314" s="663" t="s">
        <v>1085</v>
      </c>
    </row>
    <row r="315" spans="1:2">
      <c r="A315" s="664" t="s">
        <v>801</v>
      </c>
      <c r="B315" s="663" t="s">
        <v>1085</v>
      </c>
    </row>
    <row r="316" spans="1:2" ht="25.8" thickBot="1">
      <c r="A316" s="665" t="s">
        <v>802</v>
      </c>
      <c r="B316" s="678" t="s">
        <v>20</v>
      </c>
    </row>
    <row r="317" spans="1:2" ht="13.2" thickBot="1"/>
    <row r="318" spans="1:2">
      <c r="A318" s="671" t="s">
        <v>786</v>
      </c>
      <c r="B318" s="675" t="s">
        <v>1527</v>
      </c>
    </row>
    <row r="319" spans="1:2">
      <c r="A319" s="481" t="s">
        <v>788</v>
      </c>
      <c r="B319" s="666"/>
    </row>
    <row r="320" spans="1:2">
      <c r="A320" s="673" t="s">
        <v>789</v>
      </c>
      <c r="B320" s="674"/>
    </row>
    <row r="321" spans="1:2">
      <c r="A321" s="673" t="s">
        <v>790</v>
      </c>
      <c r="B321" s="674"/>
    </row>
    <row r="322" spans="1:2">
      <c r="A322" s="673" t="s">
        <v>791</v>
      </c>
      <c r="B322" s="674"/>
    </row>
    <row r="323" spans="1:2">
      <c r="A323" s="664" t="s">
        <v>792</v>
      </c>
      <c r="B323" s="663"/>
    </row>
    <row r="324" spans="1:2">
      <c r="A324" s="664" t="s">
        <v>793</v>
      </c>
      <c r="B324" s="670"/>
    </row>
    <row r="325" spans="1:2">
      <c r="A325" s="664" t="s">
        <v>794</v>
      </c>
      <c r="B325" s="670"/>
    </row>
    <row r="326" spans="1:2">
      <c r="A326" s="664" t="s">
        <v>795</v>
      </c>
      <c r="B326" s="670"/>
    </row>
    <row r="327" spans="1:2">
      <c r="A327" s="664" t="s">
        <v>796</v>
      </c>
      <c r="B327" s="670"/>
    </row>
    <row r="328" spans="1:2">
      <c r="A328" s="664" t="s">
        <v>797</v>
      </c>
      <c r="B328" s="670"/>
    </row>
    <row r="329" spans="1:2">
      <c r="A329" s="664" t="s">
        <v>798</v>
      </c>
      <c r="B329" s="670"/>
    </row>
    <row r="330" spans="1:2">
      <c r="A330" s="664" t="s">
        <v>799</v>
      </c>
      <c r="B330" s="670"/>
    </row>
    <row r="331" spans="1:2">
      <c r="A331" s="664" t="s">
        <v>800</v>
      </c>
      <c r="B331" s="663"/>
    </row>
    <row r="332" spans="1:2">
      <c r="A332" s="664" t="s">
        <v>801</v>
      </c>
      <c r="B332" s="663"/>
    </row>
    <row r="333" spans="1:2" ht="25.8" thickBot="1">
      <c r="A333" s="665" t="s">
        <v>802</v>
      </c>
      <c r="B333" s="678"/>
    </row>
    <row r="334" spans="1:2" ht="13.2" thickBot="1"/>
    <row r="335" spans="1:2">
      <c r="A335" s="671" t="s">
        <v>786</v>
      </c>
      <c r="B335" s="675" t="s">
        <v>1347</v>
      </c>
    </row>
    <row r="336" spans="1:2">
      <c r="A336" s="481" t="s">
        <v>788</v>
      </c>
      <c r="B336" s="666"/>
    </row>
    <row r="337" spans="1:2">
      <c r="A337" s="673" t="s">
        <v>789</v>
      </c>
      <c r="B337" s="674"/>
    </row>
    <row r="338" spans="1:2">
      <c r="A338" s="673" t="s">
        <v>790</v>
      </c>
      <c r="B338" s="674"/>
    </row>
    <row r="339" spans="1:2">
      <c r="A339" s="673" t="s">
        <v>791</v>
      </c>
      <c r="B339" s="674"/>
    </row>
    <row r="340" spans="1:2">
      <c r="A340" s="664" t="s">
        <v>792</v>
      </c>
      <c r="B340" s="663"/>
    </row>
    <row r="341" spans="1:2">
      <c r="A341" s="664" t="s">
        <v>793</v>
      </c>
      <c r="B341" s="670"/>
    </row>
    <row r="342" spans="1:2">
      <c r="A342" s="664" t="s">
        <v>794</v>
      </c>
      <c r="B342" s="670"/>
    </row>
    <row r="343" spans="1:2">
      <c r="A343" s="664" t="s">
        <v>795</v>
      </c>
      <c r="B343" s="670"/>
    </row>
    <row r="344" spans="1:2">
      <c r="A344" s="664" t="s">
        <v>796</v>
      </c>
      <c r="B344" s="670"/>
    </row>
    <row r="345" spans="1:2">
      <c r="A345" s="664" t="s">
        <v>797</v>
      </c>
      <c r="B345" s="670"/>
    </row>
    <row r="346" spans="1:2">
      <c r="A346" s="664" t="s">
        <v>798</v>
      </c>
      <c r="B346" s="670"/>
    </row>
    <row r="347" spans="1:2">
      <c r="A347" s="664" t="s">
        <v>799</v>
      </c>
      <c r="B347" s="670"/>
    </row>
    <row r="348" spans="1:2">
      <c r="A348" s="664" t="s">
        <v>800</v>
      </c>
      <c r="B348" s="663"/>
    </row>
    <row r="349" spans="1:2">
      <c r="A349" s="664" t="s">
        <v>801</v>
      </c>
      <c r="B349" s="663"/>
    </row>
    <row r="350" spans="1:2" ht="25.8" thickBot="1">
      <c r="A350" s="665" t="s">
        <v>802</v>
      </c>
      <c r="B350" s="678"/>
    </row>
    <row r="351" spans="1:2" ht="13.2" thickBot="1"/>
    <row r="352" spans="1:2">
      <c r="A352" s="671" t="s">
        <v>786</v>
      </c>
      <c r="B352" s="675" t="s">
        <v>1528</v>
      </c>
    </row>
    <row r="353" spans="1:2">
      <c r="A353" s="481" t="s">
        <v>788</v>
      </c>
      <c r="B353" s="666"/>
    </row>
    <row r="354" spans="1:2">
      <c r="A354" s="673" t="s">
        <v>789</v>
      </c>
      <c r="B354" s="674"/>
    </row>
    <row r="355" spans="1:2">
      <c r="A355" s="673" t="s">
        <v>790</v>
      </c>
      <c r="B355" s="674"/>
    </row>
    <row r="356" spans="1:2">
      <c r="A356" s="673" t="s">
        <v>791</v>
      </c>
      <c r="B356" s="674"/>
    </row>
    <row r="357" spans="1:2">
      <c r="A357" s="664" t="s">
        <v>792</v>
      </c>
      <c r="B357" s="663"/>
    </row>
    <row r="358" spans="1:2">
      <c r="A358" s="664" t="s">
        <v>793</v>
      </c>
      <c r="B358" s="670"/>
    </row>
    <row r="359" spans="1:2">
      <c r="A359" s="664" t="s">
        <v>794</v>
      </c>
      <c r="B359" s="670"/>
    </row>
    <row r="360" spans="1:2">
      <c r="A360" s="664" t="s">
        <v>795</v>
      </c>
      <c r="B360" s="670"/>
    </row>
    <row r="361" spans="1:2">
      <c r="A361" s="664" t="s">
        <v>796</v>
      </c>
      <c r="B361" s="670"/>
    </row>
    <row r="362" spans="1:2">
      <c r="A362" s="664" t="s">
        <v>797</v>
      </c>
      <c r="B362" s="670"/>
    </row>
    <row r="363" spans="1:2">
      <c r="A363" s="664" t="s">
        <v>798</v>
      </c>
      <c r="B363" s="670"/>
    </row>
    <row r="364" spans="1:2">
      <c r="A364" s="664" t="s">
        <v>799</v>
      </c>
      <c r="B364" s="670"/>
    </row>
    <row r="365" spans="1:2">
      <c r="A365" s="664" t="s">
        <v>800</v>
      </c>
      <c r="B365" s="663"/>
    </row>
    <row r="366" spans="1:2">
      <c r="A366" s="664" t="s">
        <v>801</v>
      </c>
      <c r="B366" s="663"/>
    </row>
    <row r="367" spans="1:2" ht="25.8" thickBot="1">
      <c r="A367" s="665" t="s">
        <v>802</v>
      </c>
      <c r="B367" s="678"/>
    </row>
    <row r="368" spans="1:2" ht="13.2" thickBot="1"/>
    <row r="369" spans="1:2">
      <c r="A369" s="671" t="s">
        <v>786</v>
      </c>
      <c r="B369" s="675" t="s">
        <v>1529</v>
      </c>
    </row>
    <row r="370" spans="1:2">
      <c r="A370" s="481" t="s">
        <v>788</v>
      </c>
      <c r="B370" s="666"/>
    </row>
    <row r="371" spans="1:2">
      <c r="A371" s="673" t="s">
        <v>789</v>
      </c>
      <c r="B371" s="674"/>
    </row>
    <row r="372" spans="1:2">
      <c r="A372" s="673" t="s">
        <v>790</v>
      </c>
      <c r="B372" s="674"/>
    </row>
    <row r="373" spans="1:2">
      <c r="A373" s="673" t="s">
        <v>791</v>
      </c>
      <c r="B373" s="674"/>
    </row>
    <row r="374" spans="1:2">
      <c r="A374" s="664" t="s">
        <v>792</v>
      </c>
      <c r="B374" s="663"/>
    </row>
    <row r="375" spans="1:2">
      <c r="A375" s="664" t="s">
        <v>793</v>
      </c>
      <c r="B375" s="670"/>
    </row>
    <row r="376" spans="1:2">
      <c r="A376" s="664" t="s">
        <v>794</v>
      </c>
      <c r="B376" s="670"/>
    </row>
    <row r="377" spans="1:2">
      <c r="A377" s="664" t="s">
        <v>795</v>
      </c>
      <c r="B377" s="670"/>
    </row>
    <row r="378" spans="1:2">
      <c r="A378" s="664" t="s">
        <v>796</v>
      </c>
      <c r="B378" s="670"/>
    </row>
    <row r="379" spans="1:2">
      <c r="A379" s="664" t="s">
        <v>797</v>
      </c>
      <c r="B379" s="670"/>
    </row>
    <row r="380" spans="1:2">
      <c r="A380" s="664" t="s">
        <v>798</v>
      </c>
      <c r="B380" s="670"/>
    </row>
    <row r="381" spans="1:2">
      <c r="A381" s="664" t="s">
        <v>799</v>
      </c>
      <c r="B381" s="670"/>
    </row>
    <row r="382" spans="1:2">
      <c r="A382" s="664" t="s">
        <v>800</v>
      </c>
      <c r="B382" s="663"/>
    </row>
    <row r="383" spans="1:2">
      <c r="A383" s="664" t="s">
        <v>801</v>
      </c>
      <c r="B383" s="663"/>
    </row>
    <row r="384" spans="1:2" ht="25.8" thickBot="1">
      <c r="A384" s="665" t="s">
        <v>802</v>
      </c>
      <c r="B384" s="678"/>
    </row>
    <row r="385" spans="1:2" ht="13.2" thickBot="1"/>
    <row r="386" spans="1:2">
      <c r="A386" s="671" t="s">
        <v>786</v>
      </c>
      <c r="B386" s="675" t="s">
        <v>1348</v>
      </c>
    </row>
    <row r="387" spans="1:2">
      <c r="A387" s="481" t="s">
        <v>788</v>
      </c>
      <c r="B387" s="666"/>
    </row>
    <row r="388" spans="1:2">
      <c r="A388" s="673" t="s">
        <v>789</v>
      </c>
      <c r="B388" s="674"/>
    </row>
    <row r="389" spans="1:2">
      <c r="A389" s="673" t="s">
        <v>790</v>
      </c>
      <c r="B389" s="674"/>
    </row>
    <row r="390" spans="1:2">
      <c r="A390" s="673" t="s">
        <v>791</v>
      </c>
      <c r="B390" s="674"/>
    </row>
    <row r="391" spans="1:2">
      <c r="A391" s="664" t="s">
        <v>792</v>
      </c>
      <c r="B391" s="663"/>
    </row>
    <row r="392" spans="1:2">
      <c r="A392" s="664" t="s">
        <v>793</v>
      </c>
      <c r="B392" s="670"/>
    </row>
    <row r="393" spans="1:2">
      <c r="A393" s="664" t="s">
        <v>794</v>
      </c>
      <c r="B393" s="670"/>
    </row>
    <row r="394" spans="1:2">
      <c r="A394" s="664" t="s">
        <v>795</v>
      </c>
      <c r="B394" s="670"/>
    </row>
    <row r="395" spans="1:2">
      <c r="A395" s="664" t="s">
        <v>796</v>
      </c>
      <c r="B395" s="670"/>
    </row>
    <row r="396" spans="1:2">
      <c r="A396" s="664" t="s">
        <v>797</v>
      </c>
      <c r="B396" s="670"/>
    </row>
    <row r="397" spans="1:2">
      <c r="A397" s="664" t="s">
        <v>798</v>
      </c>
      <c r="B397" s="670"/>
    </row>
    <row r="398" spans="1:2">
      <c r="A398" s="664" t="s">
        <v>799</v>
      </c>
      <c r="B398" s="670"/>
    </row>
    <row r="399" spans="1:2">
      <c r="A399" s="664" t="s">
        <v>800</v>
      </c>
      <c r="B399" s="663"/>
    </row>
    <row r="400" spans="1:2">
      <c r="A400" s="664" t="s">
        <v>801</v>
      </c>
      <c r="B400" s="663"/>
    </row>
    <row r="401" spans="1:2" ht="25.8" thickBot="1">
      <c r="A401" s="665" t="s">
        <v>802</v>
      </c>
      <c r="B401" s="678"/>
    </row>
    <row r="403" spans="1:2" ht="13.2" thickBot="1"/>
    <row r="404" spans="1:2">
      <c r="A404" s="671" t="s">
        <v>786</v>
      </c>
      <c r="B404" s="675" t="s">
        <v>1349</v>
      </c>
    </row>
    <row r="405" spans="1:2">
      <c r="A405" s="481" t="s">
        <v>788</v>
      </c>
      <c r="B405" s="666"/>
    </row>
    <row r="406" spans="1:2">
      <c r="A406" s="673" t="s">
        <v>789</v>
      </c>
      <c r="B406" s="674"/>
    </row>
    <row r="407" spans="1:2">
      <c r="A407" s="673" t="s">
        <v>790</v>
      </c>
      <c r="B407" s="674"/>
    </row>
    <row r="408" spans="1:2">
      <c r="A408" s="673" t="s">
        <v>791</v>
      </c>
      <c r="B408" s="674"/>
    </row>
    <row r="409" spans="1:2">
      <c r="A409" s="664" t="s">
        <v>792</v>
      </c>
      <c r="B409" s="663"/>
    </row>
    <row r="410" spans="1:2">
      <c r="A410" s="664" t="s">
        <v>793</v>
      </c>
      <c r="B410" s="670"/>
    </row>
    <row r="411" spans="1:2">
      <c r="A411" s="664" t="s">
        <v>794</v>
      </c>
      <c r="B411" s="670"/>
    </row>
    <row r="412" spans="1:2">
      <c r="A412" s="664" t="s">
        <v>795</v>
      </c>
      <c r="B412" s="670"/>
    </row>
    <row r="413" spans="1:2">
      <c r="A413" s="664" t="s">
        <v>796</v>
      </c>
      <c r="B413" s="670"/>
    </row>
    <row r="414" spans="1:2">
      <c r="A414" s="664" t="s">
        <v>797</v>
      </c>
      <c r="B414" s="670"/>
    </row>
    <row r="415" spans="1:2">
      <c r="A415" s="664" t="s">
        <v>798</v>
      </c>
      <c r="B415" s="670"/>
    </row>
    <row r="416" spans="1:2">
      <c r="A416" s="664" t="s">
        <v>799</v>
      </c>
      <c r="B416" s="670"/>
    </row>
    <row r="417" spans="1:2">
      <c r="A417" s="664" t="s">
        <v>800</v>
      </c>
      <c r="B417" s="663"/>
    </row>
    <row r="418" spans="1:2">
      <c r="A418" s="664" t="s">
        <v>801</v>
      </c>
      <c r="B418" s="663"/>
    </row>
    <row r="419" spans="1:2" ht="25.8" thickBot="1">
      <c r="A419" s="665" t="s">
        <v>802</v>
      </c>
      <c r="B419" s="678"/>
    </row>
    <row r="420" spans="1:2" ht="13.2" thickBot="1"/>
    <row r="421" spans="1:2">
      <c r="A421" s="671" t="s">
        <v>786</v>
      </c>
      <c r="B421" s="675" t="s">
        <v>1354</v>
      </c>
    </row>
    <row r="422" spans="1:2">
      <c r="A422" s="481" t="s">
        <v>788</v>
      </c>
      <c r="B422" s="666"/>
    </row>
    <row r="423" spans="1:2">
      <c r="A423" s="673" t="s">
        <v>789</v>
      </c>
      <c r="B423" s="674"/>
    </row>
    <row r="424" spans="1:2">
      <c r="A424" s="673" t="s">
        <v>790</v>
      </c>
      <c r="B424" s="674"/>
    </row>
    <row r="425" spans="1:2">
      <c r="A425" s="673" t="s">
        <v>791</v>
      </c>
      <c r="B425" s="674"/>
    </row>
    <row r="426" spans="1:2">
      <c r="A426" s="664" t="s">
        <v>792</v>
      </c>
      <c r="B426" s="663"/>
    </row>
    <row r="427" spans="1:2">
      <c r="A427" s="664" t="s">
        <v>793</v>
      </c>
      <c r="B427" s="670"/>
    </row>
    <row r="428" spans="1:2">
      <c r="A428" s="664" t="s">
        <v>794</v>
      </c>
      <c r="B428" s="670"/>
    </row>
    <row r="429" spans="1:2">
      <c r="A429" s="664" t="s">
        <v>795</v>
      </c>
      <c r="B429" s="670"/>
    </row>
    <row r="430" spans="1:2">
      <c r="A430" s="664" t="s">
        <v>796</v>
      </c>
      <c r="B430" s="670"/>
    </row>
    <row r="431" spans="1:2">
      <c r="A431" s="664" t="s">
        <v>797</v>
      </c>
      <c r="B431" s="670"/>
    </row>
    <row r="432" spans="1:2">
      <c r="A432" s="664" t="s">
        <v>798</v>
      </c>
      <c r="B432" s="670"/>
    </row>
    <row r="433" spans="1:2">
      <c r="A433" s="664" t="s">
        <v>799</v>
      </c>
      <c r="B433" s="670"/>
    </row>
    <row r="434" spans="1:2">
      <c r="A434" s="664" t="s">
        <v>800</v>
      </c>
      <c r="B434" s="663"/>
    </row>
    <row r="435" spans="1:2">
      <c r="A435" s="664" t="s">
        <v>801</v>
      </c>
      <c r="B435" s="663"/>
    </row>
    <row r="436" spans="1:2" ht="25.8" thickBot="1">
      <c r="A436" s="665" t="s">
        <v>802</v>
      </c>
      <c r="B436" s="678"/>
    </row>
    <row r="437" spans="1:2" ht="13.2" thickBot="1"/>
    <row r="438" spans="1:2">
      <c r="A438" s="671" t="s">
        <v>786</v>
      </c>
      <c r="B438" s="675" t="s">
        <v>1353</v>
      </c>
    </row>
    <row r="439" spans="1:2">
      <c r="A439" s="481" t="s">
        <v>788</v>
      </c>
      <c r="B439" s="666"/>
    </row>
    <row r="440" spans="1:2">
      <c r="A440" s="673" t="s">
        <v>789</v>
      </c>
      <c r="B440" s="674"/>
    </row>
    <row r="441" spans="1:2">
      <c r="A441" s="673" t="s">
        <v>790</v>
      </c>
      <c r="B441" s="674"/>
    </row>
    <row r="442" spans="1:2">
      <c r="A442" s="673" t="s">
        <v>791</v>
      </c>
      <c r="B442" s="674"/>
    </row>
    <row r="443" spans="1:2">
      <c r="A443" s="664" t="s">
        <v>792</v>
      </c>
      <c r="B443" s="663"/>
    </row>
    <row r="444" spans="1:2">
      <c r="A444" s="664" t="s">
        <v>793</v>
      </c>
      <c r="B444" s="670"/>
    </row>
    <row r="445" spans="1:2">
      <c r="A445" s="664" t="s">
        <v>794</v>
      </c>
      <c r="B445" s="670"/>
    </row>
    <row r="446" spans="1:2">
      <c r="A446" s="664" t="s">
        <v>795</v>
      </c>
      <c r="B446" s="670"/>
    </row>
    <row r="447" spans="1:2">
      <c r="A447" s="664" t="s">
        <v>796</v>
      </c>
      <c r="B447" s="670"/>
    </row>
    <row r="448" spans="1:2">
      <c r="A448" s="664" t="s">
        <v>797</v>
      </c>
      <c r="B448" s="670"/>
    </row>
    <row r="449" spans="1:2">
      <c r="A449" s="664" t="s">
        <v>798</v>
      </c>
      <c r="B449" s="670"/>
    </row>
    <row r="450" spans="1:2">
      <c r="A450" s="664" t="s">
        <v>799</v>
      </c>
      <c r="B450" s="670"/>
    </row>
    <row r="451" spans="1:2">
      <c r="A451" s="664" t="s">
        <v>800</v>
      </c>
      <c r="B451" s="663"/>
    </row>
    <row r="452" spans="1:2">
      <c r="A452" s="664" t="s">
        <v>801</v>
      </c>
      <c r="B452" s="663"/>
    </row>
    <row r="453" spans="1:2" ht="25.8" thickBot="1">
      <c r="A453" s="665" t="s">
        <v>802</v>
      </c>
      <c r="B453" s="678"/>
    </row>
    <row r="454" spans="1:2" ht="13.2" thickBot="1"/>
    <row r="455" spans="1:2">
      <c r="A455" s="671" t="s">
        <v>786</v>
      </c>
      <c r="B455" s="675" t="s">
        <v>1350</v>
      </c>
    </row>
    <row r="456" spans="1:2">
      <c r="A456" s="481" t="s">
        <v>788</v>
      </c>
      <c r="B456" s="666"/>
    </row>
    <row r="457" spans="1:2">
      <c r="A457" s="673" t="s">
        <v>789</v>
      </c>
      <c r="B457" s="674"/>
    </row>
    <row r="458" spans="1:2">
      <c r="A458" s="673" t="s">
        <v>790</v>
      </c>
      <c r="B458" s="674"/>
    </row>
    <row r="459" spans="1:2">
      <c r="A459" s="673" t="s">
        <v>791</v>
      </c>
      <c r="B459" s="674"/>
    </row>
    <row r="460" spans="1:2">
      <c r="A460" s="664" t="s">
        <v>792</v>
      </c>
      <c r="B460" s="663"/>
    </row>
    <row r="461" spans="1:2">
      <c r="A461" s="664" t="s">
        <v>793</v>
      </c>
      <c r="B461" s="670"/>
    </row>
    <row r="462" spans="1:2">
      <c r="A462" s="664" t="s">
        <v>794</v>
      </c>
      <c r="B462" s="670"/>
    </row>
    <row r="463" spans="1:2">
      <c r="A463" s="664" t="s">
        <v>795</v>
      </c>
      <c r="B463" s="670"/>
    </row>
    <row r="464" spans="1:2">
      <c r="A464" s="664" t="s">
        <v>796</v>
      </c>
      <c r="B464" s="670"/>
    </row>
    <row r="465" spans="1:2">
      <c r="A465" s="664" t="s">
        <v>797</v>
      </c>
      <c r="B465" s="670"/>
    </row>
    <row r="466" spans="1:2">
      <c r="A466" s="664" t="s">
        <v>798</v>
      </c>
      <c r="B466" s="670"/>
    </row>
    <row r="467" spans="1:2">
      <c r="A467" s="664" t="s">
        <v>799</v>
      </c>
      <c r="B467" s="670"/>
    </row>
    <row r="468" spans="1:2">
      <c r="A468" s="664" t="s">
        <v>800</v>
      </c>
      <c r="B468" s="663"/>
    </row>
    <row r="469" spans="1:2">
      <c r="A469" s="664" t="s">
        <v>801</v>
      </c>
      <c r="B469" s="663"/>
    </row>
    <row r="470" spans="1:2" ht="25.8" thickBot="1">
      <c r="A470" s="665" t="s">
        <v>802</v>
      </c>
      <c r="B470" s="678"/>
    </row>
    <row r="471" spans="1:2" ht="13.2" thickBot="1"/>
    <row r="472" spans="1:2">
      <c r="A472" s="671" t="s">
        <v>786</v>
      </c>
      <c r="B472" s="675" t="s">
        <v>1351</v>
      </c>
    </row>
    <row r="473" spans="1:2">
      <c r="A473" s="481" t="s">
        <v>788</v>
      </c>
      <c r="B473" s="666"/>
    </row>
    <row r="474" spans="1:2">
      <c r="A474" s="673" t="s">
        <v>789</v>
      </c>
      <c r="B474" s="674"/>
    </row>
    <row r="475" spans="1:2">
      <c r="A475" s="673" t="s">
        <v>790</v>
      </c>
      <c r="B475" s="674"/>
    </row>
    <row r="476" spans="1:2">
      <c r="A476" s="673" t="s">
        <v>791</v>
      </c>
      <c r="B476" s="674"/>
    </row>
    <row r="477" spans="1:2">
      <c r="A477" s="664" t="s">
        <v>792</v>
      </c>
      <c r="B477" s="663"/>
    </row>
    <row r="478" spans="1:2">
      <c r="A478" s="664" t="s">
        <v>793</v>
      </c>
      <c r="B478" s="670"/>
    </row>
    <row r="479" spans="1:2">
      <c r="A479" s="664" t="s">
        <v>794</v>
      </c>
      <c r="B479" s="670"/>
    </row>
    <row r="480" spans="1:2">
      <c r="A480" s="664" t="s">
        <v>795</v>
      </c>
      <c r="B480" s="670"/>
    </row>
    <row r="481" spans="1:2">
      <c r="A481" s="664" t="s">
        <v>796</v>
      </c>
      <c r="B481" s="670"/>
    </row>
    <row r="482" spans="1:2">
      <c r="A482" s="664" t="s">
        <v>797</v>
      </c>
      <c r="B482" s="670"/>
    </row>
    <row r="483" spans="1:2">
      <c r="A483" s="664" t="s">
        <v>798</v>
      </c>
      <c r="B483" s="670"/>
    </row>
    <row r="484" spans="1:2">
      <c r="A484" s="664" t="s">
        <v>799</v>
      </c>
      <c r="B484" s="670"/>
    </row>
    <row r="485" spans="1:2">
      <c r="A485" s="664" t="s">
        <v>800</v>
      </c>
      <c r="B485" s="663"/>
    </row>
    <row r="486" spans="1:2">
      <c r="A486" s="664" t="s">
        <v>801</v>
      </c>
      <c r="B486" s="663"/>
    </row>
    <row r="487" spans="1:2" ht="25.8" thickBot="1">
      <c r="A487" s="665" t="s">
        <v>802</v>
      </c>
      <c r="B487" s="678"/>
    </row>
    <row r="488" spans="1:2" ht="13.2" thickBot="1"/>
    <row r="489" spans="1:2">
      <c r="A489" s="671" t="s">
        <v>786</v>
      </c>
      <c r="B489" s="675" t="s">
        <v>1352</v>
      </c>
    </row>
    <row r="490" spans="1:2">
      <c r="A490" s="481" t="s">
        <v>788</v>
      </c>
      <c r="B490" s="666"/>
    </row>
    <row r="491" spans="1:2">
      <c r="A491" s="673" t="s">
        <v>789</v>
      </c>
      <c r="B491" s="674"/>
    </row>
    <row r="492" spans="1:2">
      <c r="A492" s="673" t="s">
        <v>790</v>
      </c>
      <c r="B492" s="674"/>
    </row>
    <row r="493" spans="1:2">
      <c r="A493" s="673" t="s">
        <v>791</v>
      </c>
      <c r="B493" s="674"/>
    </row>
    <row r="494" spans="1:2">
      <c r="A494" s="664" t="s">
        <v>792</v>
      </c>
      <c r="B494" s="663"/>
    </row>
    <row r="495" spans="1:2">
      <c r="A495" s="664" t="s">
        <v>793</v>
      </c>
      <c r="B495" s="670"/>
    </row>
    <row r="496" spans="1:2">
      <c r="A496" s="664" t="s">
        <v>794</v>
      </c>
      <c r="B496" s="670"/>
    </row>
    <row r="497" spans="1:2">
      <c r="A497" s="664" t="s">
        <v>795</v>
      </c>
      <c r="B497" s="670"/>
    </row>
    <row r="498" spans="1:2">
      <c r="A498" s="664" t="s">
        <v>796</v>
      </c>
      <c r="B498" s="670"/>
    </row>
    <row r="499" spans="1:2">
      <c r="A499" s="664" t="s">
        <v>797</v>
      </c>
      <c r="B499" s="670"/>
    </row>
    <row r="500" spans="1:2">
      <c r="A500" s="664" t="s">
        <v>798</v>
      </c>
      <c r="B500" s="670"/>
    </row>
    <row r="501" spans="1:2">
      <c r="A501" s="664" t="s">
        <v>799</v>
      </c>
      <c r="B501" s="670"/>
    </row>
    <row r="502" spans="1:2">
      <c r="A502" s="664" t="s">
        <v>800</v>
      </c>
      <c r="B502" s="663"/>
    </row>
    <row r="503" spans="1:2">
      <c r="A503" s="664" t="s">
        <v>801</v>
      </c>
      <c r="B503" s="663"/>
    </row>
    <row r="504" spans="1:2" ht="25.8" thickBot="1">
      <c r="A504" s="665" t="s">
        <v>802</v>
      </c>
      <c r="B504" s="678"/>
    </row>
    <row r="505" spans="1:2" ht="13.2" thickBot="1"/>
    <row r="506" spans="1:2">
      <c r="A506" s="671" t="s">
        <v>786</v>
      </c>
      <c r="B506" s="675" t="s">
        <v>1530</v>
      </c>
    </row>
    <row r="507" spans="1:2">
      <c r="A507" s="481" t="s">
        <v>788</v>
      </c>
      <c r="B507" s="666"/>
    </row>
    <row r="508" spans="1:2">
      <c r="A508" s="673" t="s">
        <v>789</v>
      </c>
      <c r="B508" s="674"/>
    </row>
    <row r="509" spans="1:2">
      <c r="A509" s="673" t="s">
        <v>790</v>
      </c>
      <c r="B509" s="674"/>
    </row>
    <row r="510" spans="1:2">
      <c r="A510" s="673" t="s">
        <v>791</v>
      </c>
      <c r="B510" s="674"/>
    </row>
    <row r="511" spans="1:2">
      <c r="A511" s="664" t="s">
        <v>792</v>
      </c>
      <c r="B511" s="663"/>
    </row>
    <row r="512" spans="1:2">
      <c r="A512" s="664" t="s">
        <v>793</v>
      </c>
      <c r="B512" s="670"/>
    </row>
    <row r="513" spans="1:2">
      <c r="A513" s="664" t="s">
        <v>794</v>
      </c>
      <c r="B513" s="670"/>
    </row>
    <row r="514" spans="1:2">
      <c r="A514" s="664" t="s">
        <v>795</v>
      </c>
      <c r="B514" s="670"/>
    </row>
    <row r="515" spans="1:2">
      <c r="A515" s="664" t="s">
        <v>796</v>
      </c>
      <c r="B515" s="670"/>
    </row>
    <row r="516" spans="1:2">
      <c r="A516" s="664" t="s">
        <v>797</v>
      </c>
      <c r="B516" s="670"/>
    </row>
    <row r="517" spans="1:2">
      <c r="A517" s="664" t="s">
        <v>798</v>
      </c>
      <c r="B517" s="670"/>
    </row>
    <row r="518" spans="1:2">
      <c r="A518" s="664" t="s">
        <v>799</v>
      </c>
      <c r="B518" s="670"/>
    </row>
    <row r="519" spans="1:2">
      <c r="A519" s="664" t="s">
        <v>800</v>
      </c>
      <c r="B519" s="663"/>
    </row>
    <row r="520" spans="1:2">
      <c r="A520" s="664" t="s">
        <v>801</v>
      </c>
      <c r="B520" s="663"/>
    </row>
    <row r="521" spans="1:2" ht="25.8" thickBot="1">
      <c r="A521" s="665" t="s">
        <v>802</v>
      </c>
      <c r="B521" s="678"/>
    </row>
    <row r="522" spans="1:2" ht="13.2" thickBot="1"/>
    <row r="523" spans="1:2">
      <c r="A523" s="671" t="s">
        <v>786</v>
      </c>
      <c r="B523" s="675" t="s">
        <v>1531</v>
      </c>
    </row>
    <row r="524" spans="1:2">
      <c r="A524" s="481" t="s">
        <v>788</v>
      </c>
      <c r="B524" s="666"/>
    </row>
    <row r="525" spans="1:2">
      <c r="A525" s="673" t="s">
        <v>789</v>
      </c>
      <c r="B525" s="674"/>
    </row>
    <row r="526" spans="1:2">
      <c r="A526" s="673" t="s">
        <v>790</v>
      </c>
      <c r="B526" s="674"/>
    </row>
    <row r="527" spans="1:2">
      <c r="A527" s="673" t="s">
        <v>791</v>
      </c>
      <c r="B527" s="674"/>
    </row>
    <row r="528" spans="1:2">
      <c r="A528" s="664" t="s">
        <v>792</v>
      </c>
      <c r="B528" s="663"/>
    </row>
    <row r="529" spans="1:2">
      <c r="A529" s="664" t="s">
        <v>793</v>
      </c>
      <c r="B529" s="670"/>
    </row>
    <row r="530" spans="1:2">
      <c r="A530" s="664" t="s">
        <v>794</v>
      </c>
      <c r="B530" s="670"/>
    </row>
    <row r="531" spans="1:2">
      <c r="A531" s="664" t="s">
        <v>795</v>
      </c>
      <c r="B531" s="670"/>
    </row>
    <row r="532" spans="1:2">
      <c r="A532" s="664" t="s">
        <v>796</v>
      </c>
      <c r="B532" s="670"/>
    </row>
    <row r="533" spans="1:2">
      <c r="A533" s="664" t="s">
        <v>797</v>
      </c>
      <c r="B533" s="670"/>
    </row>
    <row r="534" spans="1:2">
      <c r="A534" s="664" t="s">
        <v>798</v>
      </c>
      <c r="B534" s="670"/>
    </row>
    <row r="535" spans="1:2">
      <c r="A535" s="664" t="s">
        <v>799</v>
      </c>
      <c r="B535" s="670"/>
    </row>
    <row r="536" spans="1:2">
      <c r="A536" s="664" t="s">
        <v>800</v>
      </c>
      <c r="B536" s="663"/>
    </row>
    <row r="537" spans="1:2">
      <c r="A537" s="664" t="s">
        <v>801</v>
      </c>
      <c r="B537" s="663"/>
    </row>
    <row r="538" spans="1:2" ht="25.8" thickBot="1">
      <c r="A538" s="665" t="s">
        <v>802</v>
      </c>
      <c r="B538" s="678"/>
    </row>
    <row r="539" spans="1:2" ht="13.2" thickBot="1"/>
    <row r="540" spans="1:2">
      <c r="A540" s="671" t="s">
        <v>786</v>
      </c>
      <c r="B540" s="675" t="s">
        <v>1532</v>
      </c>
    </row>
    <row r="541" spans="1:2">
      <c r="A541" s="481" t="s">
        <v>788</v>
      </c>
      <c r="B541" s="666"/>
    </row>
    <row r="542" spans="1:2">
      <c r="A542" s="673" t="s">
        <v>789</v>
      </c>
      <c r="B542" s="674"/>
    </row>
    <row r="543" spans="1:2">
      <c r="A543" s="673" t="s">
        <v>790</v>
      </c>
      <c r="B543" s="674"/>
    </row>
    <row r="544" spans="1:2">
      <c r="A544" s="673" t="s">
        <v>791</v>
      </c>
      <c r="B544" s="674"/>
    </row>
    <row r="545" spans="1:2">
      <c r="A545" s="664" t="s">
        <v>792</v>
      </c>
      <c r="B545" s="663"/>
    </row>
    <row r="546" spans="1:2">
      <c r="A546" s="664" t="s">
        <v>793</v>
      </c>
      <c r="B546" s="670"/>
    </row>
    <row r="547" spans="1:2">
      <c r="A547" s="664" t="s">
        <v>794</v>
      </c>
      <c r="B547" s="670"/>
    </row>
    <row r="548" spans="1:2">
      <c r="A548" s="664" t="s">
        <v>795</v>
      </c>
      <c r="B548" s="670"/>
    </row>
    <row r="549" spans="1:2">
      <c r="A549" s="664" t="s">
        <v>796</v>
      </c>
      <c r="B549" s="670"/>
    </row>
    <row r="550" spans="1:2">
      <c r="A550" s="664" t="s">
        <v>797</v>
      </c>
      <c r="B550" s="670"/>
    </row>
    <row r="551" spans="1:2">
      <c r="A551" s="664" t="s">
        <v>798</v>
      </c>
      <c r="B551" s="670"/>
    </row>
    <row r="552" spans="1:2">
      <c r="A552" s="664" t="s">
        <v>799</v>
      </c>
      <c r="B552" s="670"/>
    </row>
    <row r="553" spans="1:2">
      <c r="A553" s="664" t="s">
        <v>800</v>
      </c>
      <c r="B553" s="663"/>
    </row>
    <row r="554" spans="1:2">
      <c r="A554" s="664" t="s">
        <v>801</v>
      </c>
      <c r="B554" s="663"/>
    </row>
    <row r="555" spans="1:2" ht="25.8" thickBot="1">
      <c r="A555" s="665" t="s">
        <v>802</v>
      </c>
      <c r="B555" s="678"/>
    </row>
    <row r="556" spans="1:2" ht="13.2" thickBot="1"/>
    <row r="557" spans="1:2">
      <c r="A557" s="671" t="s">
        <v>786</v>
      </c>
      <c r="B557" s="675" t="s">
        <v>1533</v>
      </c>
    </row>
    <row r="558" spans="1:2">
      <c r="A558" s="481" t="s">
        <v>788</v>
      </c>
      <c r="B558" s="666"/>
    </row>
    <row r="559" spans="1:2">
      <c r="A559" s="673" t="s">
        <v>789</v>
      </c>
      <c r="B559" s="674"/>
    </row>
    <row r="560" spans="1:2">
      <c r="A560" s="673" t="s">
        <v>790</v>
      </c>
      <c r="B560" s="674"/>
    </row>
    <row r="561" spans="1:2">
      <c r="A561" s="673" t="s">
        <v>791</v>
      </c>
      <c r="B561" s="674"/>
    </row>
    <row r="562" spans="1:2">
      <c r="A562" s="664" t="s">
        <v>792</v>
      </c>
      <c r="B562" s="663"/>
    </row>
    <row r="563" spans="1:2">
      <c r="A563" s="664" t="s">
        <v>793</v>
      </c>
      <c r="B563" s="670"/>
    </row>
    <row r="564" spans="1:2">
      <c r="A564" s="664" t="s">
        <v>794</v>
      </c>
      <c r="B564" s="670"/>
    </row>
    <row r="565" spans="1:2">
      <c r="A565" s="664" t="s">
        <v>795</v>
      </c>
      <c r="B565" s="670"/>
    </row>
    <row r="566" spans="1:2">
      <c r="A566" s="664" t="s">
        <v>796</v>
      </c>
      <c r="B566" s="670"/>
    </row>
    <row r="567" spans="1:2">
      <c r="A567" s="664" t="s">
        <v>797</v>
      </c>
      <c r="B567" s="670"/>
    </row>
    <row r="568" spans="1:2">
      <c r="A568" s="664" t="s">
        <v>798</v>
      </c>
      <c r="B568" s="670"/>
    </row>
    <row r="569" spans="1:2">
      <c r="A569" s="664" t="s">
        <v>799</v>
      </c>
      <c r="B569" s="670"/>
    </row>
    <row r="570" spans="1:2">
      <c r="A570" s="664" t="s">
        <v>800</v>
      </c>
      <c r="B570" s="663"/>
    </row>
    <row r="571" spans="1:2">
      <c r="A571" s="664" t="s">
        <v>801</v>
      </c>
      <c r="B571" s="663"/>
    </row>
    <row r="572" spans="1:2" ht="25.8" thickBot="1">
      <c r="A572" s="665" t="s">
        <v>802</v>
      </c>
      <c r="B572" s="678"/>
    </row>
    <row r="574" spans="1:2" ht="13.2" thickBot="1"/>
    <row r="575" spans="1:2">
      <c r="A575" s="662" t="s">
        <v>1741</v>
      </c>
      <c r="B575" s="684" t="s">
        <v>783</v>
      </c>
    </row>
    <row r="576" spans="1:2">
      <c r="A576" s="863" t="s">
        <v>1363</v>
      </c>
      <c r="B576" s="865" t="s">
        <v>1534</v>
      </c>
    </row>
    <row r="577" spans="1:2">
      <c r="A577" s="867"/>
      <c r="B577" s="869"/>
    </row>
    <row r="578" spans="1:2" ht="13.2" thickBot="1">
      <c r="A578" s="868"/>
      <c r="B578" s="870"/>
    </row>
    <row r="579" spans="1:2" ht="13.2" thickBot="1">
      <c r="A579" s="672"/>
    </row>
    <row r="580" spans="1:2">
      <c r="A580" s="671" t="s">
        <v>785</v>
      </c>
      <c r="B580" s="675" t="s">
        <v>783</v>
      </c>
    </row>
    <row r="581" spans="1:2">
      <c r="A581" s="479" t="s">
        <v>786</v>
      </c>
      <c r="B581" s="486" t="s">
        <v>339</v>
      </c>
    </row>
    <row r="582" spans="1:2" ht="25.2">
      <c r="A582" s="481" t="s">
        <v>788</v>
      </c>
      <c r="B582" s="666" t="s">
        <v>2123</v>
      </c>
    </row>
    <row r="583" spans="1:2">
      <c r="A583" s="673" t="s">
        <v>789</v>
      </c>
      <c r="B583" s="674"/>
    </row>
    <row r="584" spans="1:2">
      <c r="A584" s="673" t="s">
        <v>790</v>
      </c>
      <c r="B584" s="674"/>
    </row>
    <row r="585" spans="1:2">
      <c r="A585" s="673" t="s">
        <v>791</v>
      </c>
      <c r="B585" s="674"/>
    </row>
    <row r="586" spans="1:2">
      <c r="A586" s="664" t="s">
        <v>792</v>
      </c>
      <c r="B586" s="663" t="s">
        <v>2124</v>
      </c>
    </row>
    <row r="587" spans="1:2">
      <c r="A587" s="664" t="s">
        <v>793</v>
      </c>
      <c r="B587" s="670" t="s">
        <v>2125</v>
      </c>
    </row>
    <row r="588" spans="1:2">
      <c r="A588" s="664" t="s">
        <v>794</v>
      </c>
      <c r="B588" s="670" t="s">
        <v>1933</v>
      </c>
    </row>
    <row r="589" spans="1:2">
      <c r="A589" s="664" t="s">
        <v>795</v>
      </c>
      <c r="B589" s="670"/>
    </row>
    <row r="590" spans="1:2">
      <c r="A590" s="664" t="s">
        <v>796</v>
      </c>
      <c r="B590" s="670"/>
    </row>
    <row r="591" spans="1:2">
      <c r="A591" s="664" t="s">
        <v>797</v>
      </c>
      <c r="B591" s="670"/>
    </row>
    <row r="592" spans="1:2">
      <c r="A592" s="664" t="s">
        <v>798</v>
      </c>
      <c r="B592" s="670"/>
    </row>
    <row r="593" spans="1:2">
      <c r="A593" s="664" t="s">
        <v>799</v>
      </c>
      <c r="B593" s="670"/>
    </row>
    <row r="594" spans="1:2">
      <c r="A594" s="664" t="s">
        <v>800</v>
      </c>
      <c r="B594" s="663"/>
    </row>
    <row r="595" spans="1:2">
      <c r="A595" s="664" t="s">
        <v>801</v>
      </c>
      <c r="B595" s="663"/>
    </row>
    <row r="596" spans="1:2" ht="25.8" thickBot="1">
      <c r="A596" s="665" t="s">
        <v>802</v>
      </c>
      <c r="B596" s="678" t="s">
        <v>2126</v>
      </c>
    </row>
    <row r="597" spans="1:2" ht="13.2" thickBot="1"/>
    <row r="598" spans="1:2">
      <c r="A598" s="662" t="s">
        <v>1741</v>
      </c>
      <c r="B598" s="684" t="s">
        <v>783</v>
      </c>
    </row>
    <row r="599" spans="1:2">
      <c r="A599" s="863" t="s">
        <v>362</v>
      </c>
      <c r="B599" s="865" t="s">
        <v>1535</v>
      </c>
    </row>
    <row r="600" spans="1:2">
      <c r="A600" s="867"/>
      <c r="B600" s="869"/>
    </row>
    <row r="601" spans="1:2" ht="13.2" thickBot="1">
      <c r="A601" s="868"/>
      <c r="B601" s="870"/>
    </row>
    <row r="602" spans="1:2" ht="13.2" thickBot="1">
      <c r="A602" s="672"/>
    </row>
    <row r="603" spans="1:2">
      <c r="A603" s="671" t="s">
        <v>785</v>
      </c>
      <c r="B603" s="675" t="s">
        <v>783</v>
      </c>
    </row>
    <row r="604" spans="1:2">
      <c r="A604" s="479" t="s">
        <v>786</v>
      </c>
      <c r="B604" s="486" t="s">
        <v>1356</v>
      </c>
    </row>
    <row r="605" spans="1:2">
      <c r="A605" s="481" t="s">
        <v>788</v>
      </c>
      <c r="B605" s="666"/>
    </row>
    <row r="606" spans="1:2">
      <c r="A606" s="673" t="s">
        <v>789</v>
      </c>
      <c r="B606" s="674"/>
    </row>
    <row r="607" spans="1:2">
      <c r="A607" s="673" t="s">
        <v>790</v>
      </c>
      <c r="B607" s="674"/>
    </row>
    <row r="608" spans="1:2">
      <c r="A608" s="673" t="s">
        <v>791</v>
      </c>
      <c r="B608" s="674"/>
    </row>
    <row r="609" spans="1:2">
      <c r="A609" s="664" t="s">
        <v>792</v>
      </c>
      <c r="B609" s="663"/>
    </row>
    <row r="610" spans="1:2">
      <c r="A610" s="664" t="s">
        <v>793</v>
      </c>
      <c r="B610" s="670"/>
    </row>
    <row r="611" spans="1:2">
      <c r="A611" s="664" t="s">
        <v>794</v>
      </c>
      <c r="B611" s="670"/>
    </row>
    <row r="612" spans="1:2">
      <c r="A612" s="664" t="s">
        <v>795</v>
      </c>
      <c r="B612" s="670"/>
    </row>
    <row r="613" spans="1:2">
      <c r="A613" s="664" t="s">
        <v>796</v>
      </c>
      <c r="B613" s="670"/>
    </row>
    <row r="614" spans="1:2">
      <c r="A614" s="664" t="s">
        <v>797</v>
      </c>
      <c r="B614" s="670"/>
    </row>
    <row r="615" spans="1:2">
      <c r="A615" s="664" t="s">
        <v>798</v>
      </c>
      <c r="B615" s="670"/>
    </row>
    <row r="616" spans="1:2">
      <c r="A616" s="664" t="s">
        <v>799</v>
      </c>
      <c r="B616" s="670"/>
    </row>
    <row r="617" spans="1:2">
      <c r="A617" s="664" t="s">
        <v>800</v>
      </c>
      <c r="B617" s="663"/>
    </row>
    <row r="618" spans="1:2">
      <c r="A618" s="664" t="s">
        <v>801</v>
      </c>
      <c r="B618" s="663"/>
    </row>
    <row r="619" spans="1:2" ht="25.8" thickBot="1">
      <c r="A619" s="665" t="s">
        <v>802</v>
      </c>
      <c r="B619" s="678"/>
    </row>
    <row r="620" spans="1:2" ht="13.2" thickBot="1"/>
    <row r="621" spans="1:2">
      <c r="A621" s="662" t="s">
        <v>1741</v>
      </c>
      <c r="B621" s="684" t="s">
        <v>783</v>
      </c>
    </row>
    <row r="622" spans="1:2">
      <c r="A622" s="863" t="s">
        <v>1360</v>
      </c>
      <c r="B622" s="865" t="s">
        <v>1539</v>
      </c>
    </row>
    <row r="623" spans="1:2">
      <c r="A623" s="863"/>
      <c r="B623" s="865"/>
    </row>
    <row r="624" spans="1:2" ht="13.2" thickBot="1">
      <c r="A624" s="864"/>
      <c r="B624" s="866"/>
    </row>
    <row r="625" spans="1:2" ht="13.2" thickBot="1">
      <c r="A625" s="686"/>
      <c r="B625" s="467"/>
    </row>
    <row r="626" spans="1:2">
      <c r="A626" s="671" t="s">
        <v>786</v>
      </c>
      <c r="B626" s="675" t="s">
        <v>1361</v>
      </c>
    </row>
    <row r="627" spans="1:2" ht="25.2">
      <c r="A627" s="481" t="s">
        <v>788</v>
      </c>
      <c r="B627" s="666" t="s">
        <v>12</v>
      </c>
    </row>
    <row r="628" spans="1:2">
      <c r="A628" s="667" t="s">
        <v>789</v>
      </c>
      <c r="B628" s="668"/>
    </row>
    <row r="629" spans="1:2">
      <c r="A629" s="667" t="s">
        <v>790</v>
      </c>
      <c r="B629" s="668"/>
    </row>
    <row r="630" spans="1:2" ht="22.8">
      <c r="A630" s="667" t="s">
        <v>1523</v>
      </c>
      <c r="B630" s="669" t="s">
        <v>13</v>
      </c>
    </row>
    <row r="631" spans="1:2">
      <c r="A631" s="664" t="s">
        <v>792</v>
      </c>
      <c r="B631" s="663" t="s">
        <v>2127</v>
      </c>
    </row>
    <row r="632" spans="1:2">
      <c r="A632" s="664" t="s">
        <v>793</v>
      </c>
      <c r="B632" s="670" t="s">
        <v>15</v>
      </c>
    </row>
    <row r="633" spans="1:2">
      <c r="A633" s="664" t="s">
        <v>794</v>
      </c>
      <c r="B633" s="670" t="s">
        <v>1933</v>
      </c>
    </row>
    <row r="634" spans="1:2">
      <c r="A634" s="664" t="s">
        <v>795</v>
      </c>
      <c r="B634" s="670" t="s">
        <v>738</v>
      </c>
    </row>
    <row r="635" spans="1:2">
      <c r="A635" s="664" t="s">
        <v>796</v>
      </c>
      <c r="B635" s="670"/>
    </row>
    <row r="636" spans="1:2">
      <c r="A636" s="664" t="s">
        <v>797</v>
      </c>
      <c r="B636" s="670"/>
    </row>
    <row r="637" spans="1:2">
      <c r="A637" s="664" t="s">
        <v>798</v>
      </c>
      <c r="B637" s="670" t="s">
        <v>38</v>
      </c>
    </row>
    <row r="638" spans="1:2">
      <c r="A638" s="664" t="s">
        <v>799</v>
      </c>
      <c r="B638" s="670" t="s">
        <v>17</v>
      </c>
    </row>
    <row r="639" spans="1:2">
      <c r="A639" s="664" t="s">
        <v>800</v>
      </c>
      <c r="B639" s="663" t="s">
        <v>18</v>
      </c>
    </row>
    <row r="640" spans="1:2">
      <c r="A640" s="664" t="s">
        <v>801</v>
      </c>
      <c r="B640" s="663" t="s">
        <v>19</v>
      </c>
    </row>
    <row r="641" spans="1:2" ht="25.8" thickBot="1">
      <c r="A641" s="665" t="s">
        <v>802</v>
      </c>
      <c r="B641" s="678" t="s">
        <v>2128</v>
      </c>
    </row>
    <row r="642" spans="1:2" ht="13.2" thickBot="1">
      <c r="A642" s="672"/>
    </row>
    <row r="643" spans="1:2">
      <c r="A643" s="671" t="s">
        <v>786</v>
      </c>
      <c r="B643" s="675" t="s">
        <v>1362</v>
      </c>
    </row>
    <row r="644" spans="1:2" ht="25.2">
      <c r="A644" s="481" t="s">
        <v>788</v>
      </c>
      <c r="B644" s="666" t="s">
        <v>12</v>
      </c>
    </row>
    <row r="645" spans="1:2">
      <c r="A645" s="673" t="s">
        <v>789</v>
      </c>
      <c r="B645" s="674"/>
    </row>
    <row r="646" spans="1:2">
      <c r="A646" s="673" t="s">
        <v>790</v>
      </c>
      <c r="B646" s="674"/>
    </row>
    <row r="647" spans="1:2">
      <c r="A647" s="673" t="s">
        <v>791</v>
      </c>
      <c r="B647" s="674"/>
    </row>
    <row r="648" spans="1:2">
      <c r="A648" s="664" t="s">
        <v>792</v>
      </c>
      <c r="B648" s="663" t="s">
        <v>2129</v>
      </c>
    </row>
    <row r="649" spans="1:2">
      <c r="A649" s="664" t="s">
        <v>793</v>
      </c>
      <c r="B649" s="670" t="s">
        <v>15</v>
      </c>
    </row>
    <row r="650" spans="1:2">
      <c r="A650" s="664" t="s">
        <v>794</v>
      </c>
      <c r="B650" s="670" t="s">
        <v>1933</v>
      </c>
    </row>
    <row r="651" spans="1:2">
      <c r="A651" s="664" t="s">
        <v>795</v>
      </c>
      <c r="B651" s="670" t="s">
        <v>738</v>
      </c>
    </row>
    <row r="652" spans="1:2">
      <c r="A652" s="664" t="s">
        <v>796</v>
      </c>
      <c r="B652" s="670"/>
    </row>
    <row r="653" spans="1:2">
      <c r="A653" s="664" t="s">
        <v>797</v>
      </c>
      <c r="B653" s="670"/>
    </row>
    <row r="654" spans="1:2">
      <c r="A654" s="664" t="s">
        <v>798</v>
      </c>
      <c r="B654" s="670" t="s">
        <v>38</v>
      </c>
    </row>
    <row r="655" spans="1:2">
      <c r="A655" s="664" t="s">
        <v>799</v>
      </c>
      <c r="B655" s="670" t="s">
        <v>17</v>
      </c>
    </row>
    <row r="656" spans="1:2">
      <c r="A656" s="664" t="s">
        <v>800</v>
      </c>
      <c r="B656" s="663" t="s">
        <v>18</v>
      </c>
    </row>
    <row r="657" spans="1:2">
      <c r="A657" s="664" t="s">
        <v>801</v>
      </c>
      <c r="B657" s="663" t="s">
        <v>19</v>
      </c>
    </row>
    <row r="658" spans="1:2" ht="25.8" thickBot="1">
      <c r="A658" s="665" t="s">
        <v>802</v>
      </c>
      <c r="B658" s="678" t="s">
        <v>2128</v>
      </c>
    </row>
    <row r="659" spans="1:2" ht="13.2" thickBot="1">
      <c r="A659" s="672"/>
    </row>
    <row r="660" spans="1:2">
      <c r="A660" s="671" t="s">
        <v>786</v>
      </c>
      <c r="B660" s="675" t="s">
        <v>2130</v>
      </c>
    </row>
    <row r="661" spans="1:2" ht="37.799999999999997">
      <c r="A661" s="481" t="s">
        <v>788</v>
      </c>
      <c r="B661" s="666" t="s">
        <v>2131</v>
      </c>
    </row>
    <row r="662" spans="1:2" ht="22.8">
      <c r="A662" s="673" t="s">
        <v>789</v>
      </c>
      <c r="B662" s="676" t="s">
        <v>27</v>
      </c>
    </row>
    <row r="663" spans="1:2">
      <c r="A663" s="673" t="s">
        <v>790</v>
      </c>
      <c r="B663" s="674"/>
    </row>
    <row r="664" spans="1:2">
      <c r="A664" s="673" t="s">
        <v>791</v>
      </c>
      <c r="B664" s="674"/>
    </row>
    <row r="665" spans="1:2">
      <c r="A665" s="664" t="s">
        <v>792</v>
      </c>
      <c r="B665" s="663" t="s">
        <v>2132</v>
      </c>
    </row>
    <row r="666" spans="1:2">
      <c r="A666" s="664" t="s">
        <v>793</v>
      </c>
      <c r="B666" s="670" t="s">
        <v>15</v>
      </c>
    </row>
    <row r="667" spans="1:2">
      <c r="A667" s="664" t="s">
        <v>794</v>
      </c>
      <c r="B667" s="670" t="s">
        <v>1933</v>
      </c>
    </row>
    <row r="668" spans="1:2">
      <c r="A668" s="664" t="s">
        <v>795</v>
      </c>
      <c r="B668" s="670" t="s">
        <v>738</v>
      </c>
    </row>
    <row r="669" spans="1:2">
      <c r="A669" s="664" t="s">
        <v>796</v>
      </c>
      <c r="B669" s="670"/>
    </row>
    <row r="670" spans="1:2">
      <c r="A670" s="664" t="s">
        <v>797</v>
      </c>
      <c r="B670" s="670"/>
    </row>
    <row r="671" spans="1:2">
      <c r="A671" s="664" t="s">
        <v>798</v>
      </c>
      <c r="B671" s="670" t="s">
        <v>38</v>
      </c>
    </row>
    <row r="672" spans="1:2">
      <c r="A672" s="664" t="s">
        <v>799</v>
      </c>
      <c r="B672" s="670" t="s">
        <v>29</v>
      </c>
    </row>
    <row r="673" spans="1:2">
      <c r="A673" s="664" t="s">
        <v>800</v>
      </c>
      <c r="B673" s="663" t="s">
        <v>30</v>
      </c>
    </row>
    <row r="674" spans="1:2">
      <c r="A674" s="664" t="s">
        <v>801</v>
      </c>
      <c r="B674" s="663" t="s">
        <v>1815</v>
      </c>
    </row>
    <row r="675" spans="1:2" ht="25.8" thickBot="1">
      <c r="A675" s="665" t="s">
        <v>802</v>
      </c>
      <c r="B675" s="678" t="s">
        <v>2128</v>
      </c>
    </row>
    <row r="676" spans="1:2" ht="13.2" thickBot="1"/>
    <row r="677" spans="1:2">
      <c r="A677" s="671" t="s">
        <v>786</v>
      </c>
      <c r="B677" s="675" t="s">
        <v>1696</v>
      </c>
    </row>
    <row r="678" spans="1:2" ht="25.2">
      <c r="A678" s="481" t="s">
        <v>788</v>
      </c>
      <c r="B678" s="666" t="s">
        <v>2133</v>
      </c>
    </row>
    <row r="679" spans="1:2">
      <c r="A679" s="673" t="s">
        <v>789</v>
      </c>
      <c r="B679" s="674"/>
    </row>
    <row r="680" spans="1:2">
      <c r="A680" s="673" t="s">
        <v>790</v>
      </c>
      <c r="B680" s="674"/>
    </row>
    <row r="681" spans="1:2">
      <c r="A681" s="673" t="s">
        <v>791</v>
      </c>
      <c r="B681" s="674"/>
    </row>
    <row r="682" spans="1:2">
      <c r="A682" s="664" t="s">
        <v>792</v>
      </c>
      <c r="B682" s="663" t="s">
        <v>2134</v>
      </c>
    </row>
    <row r="683" spans="1:2">
      <c r="A683" s="664" t="s">
        <v>793</v>
      </c>
      <c r="B683" s="670" t="s">
        <v>15</v>
      </c>
    </row>
    <row r="684" spans="1:2">
      <c r="A684" s="664" t="s">
        <v>794</v>
      </c>
      <c r="B684" s="670"/>
    </row>
    <row r="685" spans="1:2">
      <c r="A685" s="664" t="s">
        <v>795</v>
      </c>
      <c r="B685" s="670" t="s">
        <v>738</v>
      </c>
    </row>
    <row r="686" spans="1:2">
      <c r="A686" s="664" t="s">
        <v>796</v>
      </c>
      <c r="B686" s="670"/>
    </row>
    <row r="687" spans="1:2">
      <c r="A687" s="664" t="s">
        <v>797</v>
      </c>
      <c r="B687" s="670"/>
    </row>
    <row r="688" spans="1:2">
      <c r="A688" s="664" t="s">
        <v>798</v>
      </c>
      <c r="B688" s="670" t="s">
        <v>38</v>
      </c>
    </row>
    <row r="689" spans="1:2">
      <c r="A689" s="664" t="s">
        <v>799</v>
      </c>
      <c r="B689" s="670" t="s">
        <v>2135</v>
      </c>
    </row>
    <row r="690" spans="1:2">
      <c r="A690" s="664" t="s">
        <v>800</v>
      </c>
      <c r="B690" s="663"/>
    </row>
    <row r="691" spans="1:2">
      <c r="A691" s="664" t="s">
        <v>801</v>
      </c>
      <c r="B691" s="663" t="s">
        <v>1815</v>
      </c>
    </row>
    <row r="692" spans="1:2" ht="25.8" thickBot="1">
      <c r="A692" s="665" t="s">
        <v>802</v>
      </c>
      <c r="B692" s="678" t="s">
        <v>2128</v>
      </c>
    </row>
    <row r="694" spans="1:2" ht="13.2" thickBot="1"/>
    <row r="695" spans="1:2">
      <c r="A695" s="662" t="s">
        <v>1741</v>
      </c>
      <c r="B695" s="684" t="s">
        <v>783</v>
      </c>
    </row>
    <row r="696" spans="1:2">
      <c r="A696" s="863" t="s">
        <v>1358</v>
      </c>
      <c r="B696" s="865" t="s">
        <v>1535</v>
      </c>
    </row>
    <row r="697" spans="1:2">
      <c r="A697" s="863"/>
      <c r="B697" s="865"/>
    </row>
    <row r="698" spans="1:2" ht="13.2" thickBot="1">
      <c r="A698" s="864"/>
      <c r="B698" s="866"/>
    </row>
    <row r="699" spans="1:2" ht="13.2" thickBot="1">
      <c r="A699" s="686"/>
      <c r="B699" s="467"/>
    </row>
    <row r="700" spans="1:2">
      <c r="A700" s="671" t="s">
        <v>785</v>
      </c>
      <c r="B700" s="675" t="s">
        <v>783</v>
      </c>
    </row>
    <row r="701" spans="1:2">
      <c r="A701" s="479" t="s">
        <v>786</v>
      </c>
      <c r="B701" s="486" t="s">
        <v>358</v>
      </c>
    </row>
    <row r="702" spans="1:2">
      <c r="A702" s="481" t="s">
        <v>788</v>
      </c>
      <c r="B702" s="666" t="s">
        <v>2136</v>
      </c>
    </row>
    <row r="703" spans="1:2">
      <c r="A703" s="673" t="s">
        <v>789</v>
      </c>
      <c r="B703" s="674"/>
    </row>
    <row r="704" spans="1:2">
      <c r="A704" s="673" t="s">
        <v>790</v>
      </c>
      <c r="B704" s="674"/>
    </row>
    <row r="705" spans="1:2">
      <c r="A705" s="673" t="s">
        <v>791</v>
      </c>
      <c r="B705" s="674"/>
    </row>
    <row r="706" spans="1:2">
      <c r="A706" s="664" t="s">
        <v>792</v>
      </c>
      <c r="B706" s="663" t="s">
        <v>2137</v>
      </c>
    </row>
    <row r="707" spans="1:2">
      <c r="A707" s="664" t="s">
        <v>793</v>
      </c>
      <c r="B707" s="670" t="s">
        <v>2125</v>
      </c>
    </row>
    <row r="708" spans="1:2">
      <c r="A708" s="664" t="s">
        <v>794</v>
      </c>
      <c r="B708" s="670" t="s">
        <v>1933</v>
      </c>
    </row>
    <row r="709" spans="1:2">
      <c r="A709" s="664" t="s">
        <v>795</v>
      </c>
      <c r="B709" s="670" t="s">
        <v>1964</v>
      </c>
    </row>
    <row r="710" spans="1:2">
      <c r="A710" s="664" t="s">
        <v>796</v>
      </c>
      <c r="B710" s="670"/>
    </row>
    <row r="711" spans="1:2">
      <c r="A711" s="664" t="s">
        <v>797</v>
      </c>
      <c r="B711" s="670"/>
    </row>
    <row r="712" spans="1:2">
      <c r="A712" s="664" t="s">
        <v>798</v>
      </c>
      <c r="B712" s="670" t="s">
        <v>38</v>
      </c>
    </row>
    <row r="713" spans="1:2">
      <c r="A713" s="664" t="s">
        <v>799</v>
      </c>
      <c r="B713" s="670" t="s">
        <v>2138</v>
      </c>
    </row>
    <row r="714" spans="1:2">
      <c r="A714" s="664" t="s">
        <v>800</v>
      </c>
      <c r="B714" s="663" t="s">
        <v>2139</v>
      </c>
    </row>
    <row r="715" spans="1:2">
      <c r="A715" s="664" t="s">
        <v>801</v>
      </c>
      <c r="B715" s="663"/>
    </row>
    <row r="716" spans="1:2" ht="25.8" thickBot="1">
      <c r="A716" s="665" t="s">
        <v>802</v>
      </c>
      <c r="B716" s="678" t="s">
        <v>31</v>
      </c>
    </row>
    <row r="718" spans="1:2" ht="13.2" thickBot="1"/>
    <row r="719" spans="1:2">
      <c r="A719" s="662" t="s">
        <v>1741</v>
      </c>
      <c r="B719" s="684" t="s">
        <v>783</v>
      </c>
    </row>
    <row r="720" spans="1:2">
      <c r="A720" s="863" t="s">
        <v>340</v>
      </c>
      <c r="B720" s="865" t="s">
        <v>1535</v>
      </c>
    </row>
    <row r="721" spans="1:2">
      <c r="A721" s="863"/>
      <c r="B721" s="865"/>
    </row>
    <row r="722" spans="1:2" ht="13.2" thickBot="1">
      <c r="A722" s="864"/>
      <c r="B722" s="866"/>
    </row>
    <row r="723" spans="1:2" ht="13.2" thickBot="1">
      <c r="A723" s="686"/>
      <c r="B723" s="467"/>
    </row>
    <row r="724" spans="1:2">
      <c r="A724" s="671" t="s">
        <v>785</v>
      </c>
      <c r="B724" s="675" t="s">
        <v>783</v>
      </c>
    </row>
    <row r="725" spans="1:2">
      <c r="A725" s="479" t="s">
        <v>786</v>
      </c>
      <c r="B725" s="677" t="s">
        <v>341</v>
      </c>
    </row>
    <row r="726" spans="1:2">
      <c r="A726" s="481" t="s">
        <v>788</v>
      </c>
      <c r="B726" s="666"/>
    </row>
    <row r="727" spans="1:2">
      <c r="A727" s="673" t="s">
        <v>789</v>
      </c>
      <c r="B727" s="674"/>
    </row>
    <row r="728" spans="1:2">
      <c r="A728" s="673" t="s">
        <v>790</v>
      </c>
      <c r="B728" s="674"/>
    </row>
    <row r="729" spans="1:2">
      <c r="A729" s="673" t="s">
        <v>791</v>
      </c>
      <c r="B729" s="674"/>
    </row>
    <row r="730" spans="1:2">
      <c r="A730" s="664" t="s">
        <v>792</v>
      </c>
      <c r="B730" s="663"/>
    </row>
    <row r="731" spans="1:2">
      <c r="A731" s="664" t="s">
        <v>793</v>
      </c>
      <c r="B731" s="687" t="s">
        <v>598</v>
      </c>
    </row>
    <row r="732" spans="1:2">
      <c r="A732" s="664" t="s">
        <v>794</v>
      </c>
      <c r="B732" s="670"/>
    </row>
    <row r="733" spans="1:2">
      <c r="A733" s="664" t="s">
        <v>795</v>
      </c>
      <c r="B733" s="670"/>
    </row>
    <row r="734" spans="1:2">
      <c r="A734" s="664" t="s">
        <v>796</v>
      </c>
      <c r="B734" s="670"/>
    </row>
    <row r="735" spans="1:2">
      <c r="A735" s="664" t="s">
        <v>797</v>
      </c>
      <c r="B735" s="670"/>
    </row>
    <row r="736" spans="1:2">
      <c r="A736" s="664" t="s">
        <v>798</v>
      </c>
      <c r="B736" s="670"/>
    </row>
    <row r="737" spans="1:2">
      <c r="A737" s="664" t="s">
        <v>799</v>
      </c>
      <c r="B737" s="670"/>
    </row>
    <row r="738" spans="1:2">
      <c r="A738" s="664" t="s">
        <v>800</v>
      </c>
      <c r="B738" s="663"/>
    </row>
    <row r="739" spans="1:2">
      <c r="A739" s="664" t="s">
        <v>801</v>
      </c>
      <c r="B739" s="663"/>
    </row>
    <row r="740" spans="1:2" ht="25.8" thickBot="1">
      <c r="A740" s="665" t="s">
        <v>802</v>
      </c>
      <c r="B740" s="678"/>
    </row>
  </sheetData>
  <mergeCells count="12">
    <mergeCell ref="A622:A624"/>
    <mergeCell ref="B622:B624"/>
    <mergeCell ref="A696:A698"/>
    <mergeCell ref="B696:B698"/>
    <mergeCell ref="A720:A722"/>
    <mergeCell ref="B720:B722"/>
    <mergeCell ref="A2:A4"/>
    <mergeCell ref="B2:B4"/>
    <mergeCell ref="A576:A578"/>
    <mergeCell ref="B576:B578"/>
    <mergeCell ref="A599:A601"/>
    <mergeCell ref="B599:B601"/>
  </mergeCells>
  <phoneticPr fontId="3" type="noConversion"/>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dimension ref="A1:DL53"/>
  <sheetViews>
    <sheetView topLeftCell="D19" zoomScale="75" workbookViewId="0">
      <pane xSplit="13" topLeftCell="BM1" activePane="topRight" state="frozen"/>
      <selection activeCell="D1" sqref="D1"/>
      <selection pane="topRight" activeCell="S34" sqref="S34"/>
    </sheetView>
  </sheetViews>
  <sheetFormatPr defaultColWidth="9.109375" defaultRowHeight="13.2"/>
  <cols>
    <col min="1" max="1" width="9.109375" style="8"/>
    <col min="2" max="2" width="28.33203125" style="8" bestFit="1" customWidth="1"/>
    <col min="3" max="3" width="19.33203125" style="8" customWidth="1"/>
    <col min="4" max="4" width="43.109375" style="8" bestFit="1" customWidth="1"/>
    <col min="5" max="5" width="25.44140625" style="8" customWidth="1"/>
    <col min="6" max="6" width="9.88671875" style="8" customWidth="1"/>
    <col min="7" max="7" width="15.5546875" style="8" customWidth="1"/>
    <col min="8" max="8" width="12.6640625" style="8" bestFit="1" customWidth="1"/>
    <col min="9" max="12" width="11" style="8" customWidth="1"/>
    <col min="13" max="16" width="0" style="8" hidden="1" customWidth="1"/>
    <col min="17" max="20" width="9.109375" style="8"/>
    <col min="21" max="25" width="0" style="8" hidden="1" customWidth="1"/>
    <col min="26" max="26" width="10.88671875" style="8" bestFit="1" customWidth="1"/>
    <col min="27" max="32" width="9.109375" style="8"/>
    <col min="33" max="33" width="10.109375" style="8" customWidth="1"/>
    <col min="34" max="37" width="15.44140625" style="8" customWidth="1"/>
    <col min="38" max="38" width="10.109375" style="8" customWidth="1"/>
    <col min="39" max="43" width="15.44140625" style="8" customWidth="1"/>
    <col min="44" max="44" width="10.109375" style="8" customWidth="1"/>
    <col min="45" max="54" width="15.44140625" style="8" customWidth="1"/>
    <col min="55" max="55" width="10.109375" style="8" customWidth="1"/>
    <col min="56" max="62" width="15.44140625" style="8" customWidth="1"/>
    <col min="63" max="63" width="10.109375" style="8" customWidth="1"/>
    <col min="64" max="68" width="15.44140625" style="8" customWidth="1"/>
    <col min="69" max="69" width="10.109375" style="8" customWidth="1"/>
    <col min="70" max="75" width="15.44140625" style="8" customWidth="1"/>
    <col min="76" max="76" width="10.109375" style="8" customWidth="1"/>
    <col min="77" max="16384" width="9.109375" style="8"/>
  </cols>
  <sheetData>
    <row r="1" spans="1:116" s="13" customFormat="1" ht="13.8" thickBot="1">
      <c r="C1" s="30" t="s">
        <v>1735</v>
      </c>
      <c r="H1" s="833" t="s">
        <v>1736</v>
      </c>
      <c r="I1" s="833"/>
      <c r="J1" s="833"/>
      <c r="K1" s="833"/>
      <c r="L1" s="833"/>
      <c r="M1" s="833"/>
      <c r="N1" s="833"/>
      <c r="O1" s="833"/>
      <c r="P1" s="833"/>
      <c r="Q1" s="31"/>
      <c r="R1" s="834" t="s">
        <v>1737</v>
      </c>
      <c r="S1" s="834"/>
      <c r="T1" s="834"/>
      <c r="U1" s="834"/>
      <c r="V1" s="834"/>
      <c r="W1" s="834"/>
      <c r="X1" s="834"/>
      <c r="Y1" s="834"/>
      <c r="Z1" s="307"/>
      <c r="AA1" s="260"/>
      <c r="AB1" s="260"/>
      <c r="AC1" s="260"/>
      <c r="AD1" s="260"/>
      <c r="AE1" s="260"/>
      <c r="AF1" s="260"/>
      <c r="AG1" s="269"/>
      <c r="AH1" s="33"/>
      <c r="AI1" s="33"/>
      <c r="AJ1" s="33"/>
      <c r="AK1" s="33"/>
      <c r="AL1" s="269"/>
      <c r="AM1" s="33"/>
      <c r="AN1" s="33"/>
      <c r="AO1" s="33"/>
      <c r="AP1" s="33"/>
      <c r="AQ1" s="33"/>
      <c r="AR1" s="269"/>
      <c r="AS1" s="33"/>
      <c r="AT1" s="33"/>
      <c r="AU1" s="33"/>
      <c r="AV1" s="33"/>
      <c r="AW1" s="33"/>
      <c r="AX1" s="33"/>
      <c r="AY1" s="33"/>
      <c r="AZ1" s="33"/>
      <c r="BA1" s="33"/>
      <c r="BB1" s="33"/>
      <c r="BC1" s="269"/>
      <c r="BD1" s="33"/>
      <c r="BE1" s="33"/>
      <c r="BF1" s="33"/>
      <c r="BG1" s="33"/>
      <c r="BH1" s="33"/>
      <c r="BI1" s="33"/>
      <c r="BJ1" s="33"/>
      <c r="BK1" s="269"/>
      <c r="BL1" s="33"/>
      <c r="BM1" s="33"/>
      <c r="BN1" s="33"/>
      <c r="BO1" s="33"/>
      <c r="BP1" s="33"/>
      <c r="BQ1" s="269"/>
      <c r="BR1" s="34" t="s">
        <v>1342</v>
      </c>
      <c r="BS1" s="35"/>
      <c r="BT1" s="35"/>
      <c r="BU1" s="35"/>
      <c r="BV1" s="35"/>
      <c r="BW1" s="35"/>
      <c r="BX1" s="269"/>
      <c r="BY1" s="35"/>
      <c r="BZ1" s="2"/>
      <c r="CA1" s="2"/>
      <c r="CB1" s="2"/>
      <c r="CC1" s="2"/>
      <c r="CD1" s="2"/>
      <c r="CE1" s="1" t="s">
        <v>1735</v>
      </c>
      <c r="CF1" s="2"/>
      <c r="CG1" s="2"/>
      <c r="CH1" s="2"/>
      <c r="CI1" s="2"/>
      <c r="CJ1" s="2"/>
      <c r="CK1" s="2"/>
      <c r="CL1" s="272"/>
      <c r="CM1" s="36"/>
      <c r="CN1" s="36"/>
      <c r="CO1" s="36"/>
      <c r="CP1" s="36"/>
      <c r="CQ1" s="36"/>
      <c r="CR1" s="37" t="s">
        <v>1343</v>
      </c>
      <c r="CS1" s="36"/>
      <c r="CT1" s="36"/>
      <c r="CU1" s="36"/>
      <c r="CV1" s="36"/>
      <c r="CW1" s="36"/>
      <c r="CX1" s="36"/>
      <c r="CY1" s="36"/>
      <c r="CZ1" s="38"/>
      <c r="DA1" s="38"/>
      <c r="DB1" s="38"/>
      <c r="DC1" s="38"/>
      <c r="DD1" s="38"/>
      <c r="DE1" s="38"/>
      <c r="DF1" s="39" t="s">
        <v>1738</v>
      </c>
      <c r="DG1" s="38"/>
      <c r="DH1" s="38"/>
      <c r="DI1" s="38"/>
      <c r="DJ1" s="38"/>
      <c r="DK1" s="38"/>
      <c r="DL1" s="38"/>
    </row>
    <row r="2" spans="1:116" s="396" customFormat="1" ht="72.75" customHeight="1" thickBot="1">
      <c r="A2" s="376" t="s">
        <v>1739</v>
      </c>
      <c r="B2" s="377" t="s">
        <v>346</v>
      </c>
      <c r="C2" s="378" t="s">
        <v>1740</v>
      </c>
      <c r="D2" s="379" t="s">
        <v>1741</v>
      </c>
      <c r="E2" s="379" t="s">
        <v>1319</v>
      </c>
      <c r="F2" s="379" t="s">
        <v>1320</v>
      </c>
      <c r="G2" s="380" t="s">
        <v>1788</v>
      </c>
      <c r="H2" s="378" t="s">
        <v>1321</v>
      </c>
      <c r="I2" s="379" t="s">
        <v>1789</v>
      </c>
      <c r="J2" s="379" t="s">
        <v>1322</v>
      </c>
      <c r="K2" s="379" t="s">
        <v>1581</v>
      </c>
      <c r="L2" s="379" t="s">
        <v>1582</v>
      </c>
      <c r="M2" s="379" t="s">
        <v>1590</v>
      </c>
      <c r="N2" s="379" t="s">
        <v>1573</v>
      </c>
      <c r="O2" s="379" t="s">
        <v>1591</v>
      </c>
      <c r="P2" s="379" t="s">
        <v>1743</v>
      </c>
      <c r="Q2" s="381" t="s">
        <v>1323</v>
      </c>
      <c r="R2" s="382" t="s">
        <v>1324</v>
      </c>
      <c r="S2" s="382" t="s">
        <v>1325</v>
      </c>
      <c r="T2" s="382" t="s">
        <v>1583</v>
      </c>
      <c r="U2" s="382" t="s">
        <v>1584</v>
      </c>
      <c r="V2" s="382" t="s">
        <v>1585</v>
      </c>
      <c r="W2" s="382" t="s">
        <v>2024</v>
      </c>
      <c r="X2" s="382" t="s">
        <v>1586</v>
      </c>
      <c r="Y2" s="382" t="s">
        <v>1587</v>
      </c>
      <c r="Z2" s="383" t="s">
        <v>1323</v>
      </c>
      <c r="AA2" s="384" t="s">
        <v>1916</v>
      </c>
      <c r="AB2" s="385" t="s">
        <v>1340</v>
      </c>
      <c r="AC2" s="385" t="s">
        <v>1588</v>
      </c>
      <c r="AD2" s="385" t="s">
        <v>493</v>
      </c>
      <c r="AE2" s="385" t="s">
        <v>550</v>
      </c>
      <c r="AF2" s="385" t="s">
        <v>1589</v>
      </c>
      <c r="AG2" s="386" t="s">
        <v>1781</v>
      </c>
      <c r="AH2" s="397" t="s">
        <v>1746</v>
      </c>
      <c r="AI2" s="397" t="s">
        <v>1744</v>
      </c>
      <c r="AJ2" s="397" t="s">
        <v>1777</v>
      </c>
      <c r="AK2" s="397" t="s">
        <v>1755</v>
      </c>
      <c r="AL2" s="386" t="s">
        <v>1780</v>
      </c>
      <c r="AM2" s="397" t="s">
        <v>1770</v>
      </c>
      <c r="AN2" s="397" t="s">
        <v>1764</v>
      </c>
      <c r="AO2" s="397" t="s">
        <v>1767</v>
      </c>
      <c r="AP2" s="397" t="s">
        <v>1773</v>
      </c>
      <c r="AQ2" s="397" t="s">
        <v>1769</v>
      </c>
      <c r="AR2" s="386" t="s">
        <v>1782</v>
      </c>
      <c r="AS2" s="397" t="s">
        <v>1756</v>
      </c>
      <c r="AT2" s="397" t="s">
        <v>1757</v>
      </c>
      <c r="AU2" s="397" t="s">
        <v>1758</v>
      </c>
      <c r="AV2" s="397" t="s">
        <v>1759</v>
      </c>
      <c r="AW2" s="397" t="s">
        <v>1760</v>
      </c>
      <c r="AX2" s="397" t="s">
        <v>1761</v>
      </c>
      <c r="AY2" s="397" t="s">
        <v>1762</v>
      </c>
      <c r="AZ2" s="397" t="s">
        <v>1763</v>
      </c>
      <c r="BA2" s="397" t="s">
        <v>1778</v>
      </c>
      <c r="BB2" s="397" t="s">
        <v>1779</v>
      </c>
      <c r="BC2" s="386" t="s">
        <v>1783</v>
      </c>
      <c r="BD2" s="397" t="s">
        <v>1747</v>
      </c>
      <c r="BE2" s="397" t="s">
        <v>1749</v>
      </c>
      <c r="BF2" s="397" t="s">
        <v>1751</v>
      </c>
      <c r="BG2" s="397" t="s">
        <v>1753</v>
      </c>
      <c r="BH2" s="397" t="s">
        <v>1748</v>
      </c>
      <c r="BI2" s="397" t="s">
        <v>1750</v>
      </c>
      <c r="BJ2" s="397" t="s">
        <v>1752</v>
      </c>
      <c r="BK2" s="386" t="s">
        <v>1784</v>
      </c>
      <c r="BL2" s="397" t="s">
        <v>1754</v>
      </c>
      <c r="BM2" s="397" t="s">
        <v>1745</v>
      </c>
      <c r="BN2" s="397" t="s">
        <v>643</v>
      </c>
      <c r="BO2" s="397" t="s">
        <v>1776</v>
      </c>
      <c r="BP2" s="397" t="s">
        <v>1775</v>
      </c>
      <c r="BQ2" s="386" t="s">
        <v>1785</v>
      </c>
      <c r="BR2" s="397" t="s">
        <v>1765</v>
      </c>
      <c r="BS2" s="397" t="s">
        <v>1771</v>
      </c>
      <c r="BT2" s="397" t="s">
        <v>1766</v>
      </c>
      <c r="BU2" s="397" t="s">
        <v>1772</v>
      </c>
      <c r="BV2" s="397" t="s">
        <v>1768</v>
      </c>
      <c r="BW2" s="397" t="s">
        <v>1774</v>
      </c>
      <c r="BX2" s="386" t="s">
        <v>1786</v>
      </c>
      <c r="BY2" s="398" t="s">
        <v>1787</v>
      </c>
      <c r="BZ2" s="399" t="s">
        <v>1326</v>
      </c>
      <c r="CA2" s="399" t="s">
        <v>1327</v>
      </c>
      <c r="CB2" s="399" t="s">
        <v>1328</v>
      </c>
      <c r="CC2" s="399" t="s">
        <v>1329</v>
      </c>
      <c r="CD2" s="399" t="s">
        <v>1330</v>
      </c>
      <c r="CE2" s="399" t="s">
        <v>1331</v>
      </c>
      <c r="CF2" s="399" t="s">
        <v>1332</v>
      </c>
      <c r="CG2" s="399" t="s">
        <v>1333</v>
      </c>
      <c r="CH2" s="399" t="s">
        <v>1334</v>
      </c>
      <c r="CI2" s="399" t="s">
        <v>1335</v>
      </c>
      <c r="CJ2" s="399" t="s">
        <v>1336</v>
      </c>
      <c r="CK2" s="399" t="s">
        <v>1337</v>
      </c>
      <c r="CL2" s="400" t="s">
        <v>1323</v>
      </c>
      <c r="CM2" s="401" t="s">
        <v>1326</v>
      </c>
      <c r="CN2" s="401" t="s">
        <v>1327</v>
      </c>
      <c r="CO2" s="401" t="s">
        <v>1328</v>
      </c>
      <c r="CP2" s="401" t="s">
        <v>1329</v>
      </c>
      <c r="CQ2" s="401" t="s">
        <v>1330</v>
      </c>
      <c r="CR2" s="401" t="s">
        <v>1331</v>
      </c>
      <c r="CS2" s="401" t="s">
        <v>1332</v>
      </c>
      <c r="CT2" s="401" t="s">
        <v>1333</v>
      </c>
      <c r="CU2" s="401" t="s">
        <v>1334</v>
      </c>
      <c r="CV2" s="401" t="s">
        <v>1335</v>
      </c>
      <c r="CW2" s="401" t="s">
        <v>1336</v>
      </c>
      <c r="CX2" s="401" t="s">
        <v>1337</v>
      </c>
      <c r="CY2" s="402" t="s">
        <v>1323</v>
      </c>
      <c r="CZ2" s="403" t="s">
        <v>1326</v>
      </c>
      <c r="DA2" s="404" t="s">
        <v>1327</v>
      </c>
      <c r="DB2" s="404" t="s">
        <v>1328</v>
      </c>
      <c r="DC2" s="404" t="s">
        <v>1329</v>
      </c>
      <c r="DD2" s="404" t="s">
        <v>1330</v>
      </c>
      <c r="DE2" s="404" t="s">
        <v>1331</v>
      </c>
      <c r="DF2" s="404" t="s">
        <v>1332</v>
      </c>
      <c r="DG2" s="404" t="s">
        <v>1333</v>
      </c>
      <c r="DH2" s="404" t="s">
        <v>1334</v>
      </c>
      <c r="DI2" s="404" t="s">
        <v>1335</v>
      </c>
      <c r="DJ2" s="404" t="s">
        <v>1336</v>
      </c>
      <c r="DK2" s="404" t="s">
        <v>1337</v>
      </c>
      <c r="DL2" s="405" t="s">
        <v>1323</v>
      </c>
    </row>
    <row r="3" spans="1:116">
      <c r="A3" s="52"/>
      <c r="B3" s="48" t="s">
        <v>1896</v>
      </c>
      <c r="C3" s="54" t="s">
        <v>780</v>
      </c>
      <c r="D3" s="54" t="s">
        <v>1972</v>
      </c>
      <c r="E3" s="54" t="s">
        <v>1973</v>
      </c>
      <c r="F3" s="54" t="s">
        <v>1338</v>
      </c>
      <c r="G3" s="301"/>
      <c r="H3" s="704"/>
      <c r="I3" s="638"/>
      <c r="J3" s="14">
        <v>0</v>
      </c>
      <c r="K3" s="14">
        <v>0</v>
      </c>
      <c r="L3" s="14"/>
      <c r="M3" s="14"/>
      <c r="N3" s="14"/>
      <c r="O3" s="14"/>
      <c r="P3" s="14"/>
      <c r="Q3" s="51">
        <f t="shared" ref="Q3:Q15" si="0">SUM(H3:P3)</f>
        <v>0</v>
      </c>
      <c r="R3" s="21"/>
      <c r="S3" s="14"/>
      <c r="T3" s="14">
        <f>Q3-S3</f>
        <v>0</v>
      </c>
      <c r="U3" s="14"/>
      <c r="V3" s="14"/>
      <c r="W3" s="14"/>
      <c r="X3" s="14"/>
      <c r="Y3" s="14"/>
      <c r="Z3" s="48">
        <f t="shared" ref="Z3:Z32" si="1">SUM(R3:Y3)</f>
        <v>0</v>
      </c>
      <c r="AA3" s="638"/>
      <c r="AB3" s="14">
        <v>0</v>
      </c>
      <c r="AC3" s="638"/>
      <c r="AD3" s="14"/>
      <c r="AE3" s="14"/>
      <c r="AF3" s="14">
        <f>K3+I3</f>
        <v>0</v>
      </c>
      <c r="AG3" s="48">
        <f>T3-SUM(AA3:AF3)</f>
        <v>0</v>
      </c>
      <c r="AH3" s="14">
        <f>AA3</f>
        <v>0</v>
      </c>
      <c r="AI3" s="14"/>
      <c r="AJ3" s="14"/>
      <c r="AK3" s="14"/>
      <c r="AL3" s="48">
        <f>AA3-SUM(AH3:AK3)</f>
        <v>0</v>
      </c>
      <c r="AM3" s="14"/>
      <c r="AN3" s="14"/>
      <c r="AO3" s="14"/>
      <c r="AP3" s="14"/>
      <c r="AQ3" s="14"/>
      <c r="AR3" s="48">
        <f>AD3-SUM(AM3:AQ3)</f>
        <v>0</v>
      </c>
      <c r="AS3" s="14"/>
      <c r="AT3" s="14"/>
      <c r="AU3" s="14"/>
      <c r="AV3" s="14"/>
      <c r="AW3" s="14"/>
      <c r="AX3" s="14"/>
      <c r="AY3" s="14"/>
      <c r="AZ3" s="14"/>
      <c r="BA3" s="14"/>
      <c r="BB3" s="14"/>
      <c r="BC3" s="48">
        <f>AB3-SUM(AS3:BB3)</f>
        <v>0</v>
      </c>
      <c r="BD3" s="14"/>
      <c r="BE3" s="14"/>
      <c r="BF3" s="14"/>
      <c r="BG3" s="14"/>
      <c r="BH3" s="14"/>
      <c r="BI3" s="14"/>
      <c r="BJ3" s="14"/>
      <c r="BK3" s="48">
        <f>AF3-SUM(BD3:BJ3)</f>
        <v>0</v>
      </c>
      <c r="BL3" s="14"/>
      <c r="BM3" s="14"/>
      <c r="BN3" s="14"/>
      <c r="BO3" s="14"/>
      <c r="BP3" s="14"/>
      <c r="BQ3" s="48">
        <f>AE3-SUM(BL3:BP3)</f>
        <v>0</v>
      </c>
      <c r="BR3" s="14"/>
      <c r="BS3" s="14"/>
      <c r="BT3" s="14"/>
      <c r="BU3" s="14"/>
      <c r="BV3" s="14"/>
      <c r="BW3" s="14"/>
      <c r="BX3" s="52">
        <f>AC3-SUM(BR3:BW3)</f>
        <v>0</v>
      </c>
      <c r="BY3" s="48">
        <f>SUM(AH3:AK3,AM3:AQ3,AS3:BB3,BD3:BJ3,BL3:BP3,BR3:BW3)</f>
        <v>0</v>
      </c>
      <c r="BZ3" s="14"/>
      <c r="CA3" s="14"/>
      <c r="CB3" s="14"/>
      <c r="CC3" s="14"/>
      <c r="CD3" s="14"/>
      <c r="CE3" s="14"/>
      <c r="CF3" s="14"/>
      <c r="CG3" s="14"/>
      <c r="CH3" s="14"/>
      <c r="CI3" s="14"/>
      <c r="CJ3" s="14"/>
      <c r="CK3" s="14"/>
      <c r="CL3" s="48">
        <f t="shared" ref="CL3:CL32" si="2">SUM(BZ3:CK3)</f>
        <v>0</v>
      </c>
      <c r="CM3" s="14"/>
      <c r="CN3" s="14"/>
      <c r="CO3" s="14"/>
      <c r="CP3" s="14"/>
      <c r="CQ3" s="14"/>
      <c r="CR3" s="14"/>
      <c r="CS3" s="14"/>
      <c r="CT3" s="14"/>
      <c r="CU3" s="14"/>
      <c r="CV3" s="14"/>
      <c r="CW3" s="14"/>
      <c r="CX3" s="14"/>
      <c r="CY3" s="51">
        <f>SUM(CM3:CX3)</f>
        <v>0</v>
      </c>
      <c r="CZ3" s="21"/>
      <c r="DA3" s="14"/>
      <c r="DB3" s="14"/>
      <c r="DC3" s="14"/>
      <c r="DD3" s="14"/>
      <c r="DE3" s="14"/>
      <c r="DF3" s="14"/>
      <c r="DG3" s="14"/>
      <c r="DH3" s="14"/>
      <c r="DI3" s="14"/>
      <c r="DJ3" s="14"/>
      <c r="DK3" s="14"/>
      <c r="DL3" s="51">
        <f>SUM(CZ3:DK3)</f>
        <v>0</v>
      </c>
    </row>
    <row r="4" spans="1:116">
      <c r="A4" s="47"/>
      <c r="B4" s="49" t="s">
        <v>1896</v>
      </c>
      <c r="C4" s="4" t="s">
        <v>780</v>
      </c>
      <c r="D4" s="4" t="s">
        <v>1972</v>
      </c>
      <c r="E4" s="13" t="s">
        <v>1036</v>
      </c>
      <c r="F4" s="4" t="s">
        <v>1338</v>
      </c>
      <c r="G4" s="292"/>
      <c r="H4" s="520">
        <v>100</v>
      </c>
      <c r="I4" s="519"/>
      <c r="J4" s="11">
        <v>0</v>
      </c>
      <c r="K4" s="11">
        <v>0</v>
      </c>
      <c r="L4" s="11"/>
      <c r="M4" s="11"/>
      <c r="N4" s="11"/>
      <c r="O4" s="11"/>
      <c r="P4" s="11"/>
      <c r="Q4" s="26">
        <f t="shared" si="0"/>
        <v>100</v>
      </c>
      <c r="R4" s="15"/>
      <c r="S4" s="11"/>
      <c r="T4" s="519">
        <v>100</v>
      </c>
      <c r="U4" s="11"/>
      <c r="V4" s="11"/>
      <c r="W4" s="11"/>
      <c r="X4" s="11"/>
      <c r="Y4" s="11"/>
      <c r="Z4" s="49">
        <f t="shared" si="1"/>
        <v>100</v>
      </c>
      <c r="AA4" s="11">
        <v>100</v>
      </c>
      <c r="AB4" s="11">
        <v>0</v>
      </c>
      <c r="AC4" s="519"/>
      <c r="AD4" s="11"/>
      <c r="AE4" s="11"/>
      <c r="AF4" s="519"/>
      <c r="AG4" s="49">
        <f t="shared" ref="AG4:AG32" si="3">T4-SUM(AA4:AF4)</f>
        <v>0</v>
      </c>
      <c r="AH4" s="11">
        <v>100</v>
      </c>
      <c r="AI4" s="11"/>
      <c r="AJ4" s="11"/>
      <c r="AK4" s="11"/>
      <c r="AL4" s="49">
        <f t="shared" ref="AL4:AL32" si="4">AA4-SUM(AH4:AK4)</f>
        <v>0</v>
      </c>
      <c r="AM4" s="11"/>
      <c r="AN4" s="11"/>
      <c r="AO4" s="11"/>
      <c r="AP4" s="11"/>
      <c r="AQ4" s="11"/>
      <c r="AR4" s="49">
        <f t="shared" ref="AR4:AR32" si="5">AD4-SUM(AM4:AQ4)</f>
        <v>0</v>
      </c>
      <c r="AS4" s="11"/>
      <c r="AT4" s="11"/>
      <c r="AU4" s="11"/>
      <c r="AV4" s="11"/>
      <c r="AW4" s="11"/>
      <c r="AX4" s="11"/>
      <c r="AY4" s="11"/>
      <c r="AZ4" s="11"/>
      <c r="BA4" s="11"/>
      <c r="BB4" s="11"/>
      <c r="BC4" s="49">
        <f t="shared" ref="BC4:BC32" si="6">AB4-SUM(AS4:BB4)</f>
        <v>0</v>
      </c>
      <c r="BD4" s="11"/>
      <c r="BE4" s="11"/>
      <c r="BF4" s="11"/>
      <c r="BG4" s="11"/>
      <c r="BH4" s="11"/>
      <c r="BI4" s="11"/>
      <c r="BJ4" s="11"/>
      <c r="BK4" s="49">
        <f t="shared" ref="BK4:BK32" si="7">AF4-SUM(BD4:BJ4)</f>
        <v>0</v>
      </c>
      <c r="BL4" s="11"/>
      <c r="BM4" s="11"/>
      <c r="BN4" s="11"/>
      <c r="BO4" s="11"/>
      <c r="BP4" s="11"/>
      <c r="BQ4" s="49">
        <f t="shared" ref="BQ4:BQ32" si="8">AE4-SUM(BL4:BP4)</f>
        <v>0</v>
      </c>
      <c r="BR4" s="11"/>
      <c r="BS4" s="11"/>
      <c r="BT4" s="11"/>
      <c r="BU4" s="11"/>
      <c r="BV4" s="11"/>
      <c r="BW4" s="11"/>
      <c r="BX4" s="47">
        <f t="shared" ref="BX4:BX32" si="9">AC4-SUM(BR4:BW4)</f>
        <v>0</v>
      </c>
      <c r="BY4" s="49">
        <f t="shared" ref="BY4:BY32" si="10">SUM(AH4:AK4,AM4:AQ4,AS4:BB4,BD4:BJ4,BL4:BP4,BR4:BW4)</f>
        <v>100</v>
      </c>
      <c r="BZ4" s="11"/>
      <c r="CA4" s="11"/>
      <c r="CB4" s="11"/>
      <c r="CC4" s="11"/>
      <c r="CD4" s="11"/>
      <c r="CE4" s="11"/>
      <c r="CF4" s="11"/>
      <c r="CG4" s="11"/>
      <c r="CH4" s="11"/>
      <c r="CI4" s="11"/>
      <c r="CJ4" s="11"/>
      <c r="CK4" s="11"/>
      <c r="CL4" s="49">
        <f t="shared" si="2"/>
        <v>0</v>
      </c>
      <c r="CM4" s="11"/>
      <c r="CN4" s="11"/>
      <c r="CO4" s="11"/>
      <c r="CP4" s="11"/>
      <c r="CQ4" s="11"/>
      <c r="CR4" s="11"/>
      <c r="CS4" s="11"/>
      <c r="CT4" s="11"/>
      <c r="CU4" s="11"/>
      <c r="CV4" s="11"/>
      <c r="CW4" s="11"/>
      <c r="CX4" s="11"/>
      <c r="CY4" s="26">
        <f t="shared" ref="CY4:CY31" si="11">SUM(CM4:CX4)</f>
        <v>0</v>
      </c>
      <c r="CZ4" s="15"/>
      <c r="DA4" s="11"/>
      <c r="DB4" s="11"/>
      <c r="DC4" s="11"/>
      <c r="DD4" s="11"/>
      <c r="DE4" s="11"/>
      <c r="DF4" s="11"/>
      <c r="DG4" s="11"/>
      <c r="DH4" s="11"/>
      <c r="DI4" s="11"/>
      <c r="DJ4" s="11"/>
      <c r="DK4" s="11"/>
      <c r="DL4" s="26">
        <f t="shared" ref="DL4:DL31" si="12">SUM(CZ4:DK4)</f>
        <v>0</v>
      </c>
    </row>
    <row r="5" spans="1:116">
      <c r="A5" s="47"/>
      <c r="B5" s="49" t="s">
        <v>1896</v>
      </c>
      <c r="C5" s="4" t="s">
        <v>780</v>
      </c>
      <c r="D5" s="4" t="s">
        <v>1972</v>
      </c>
      <c r="E5" s="13" t="s">
        <v>1974</v>
      </c>
      <c r="F5" s="4" t="s">
        <v>1338</v>
      </c>
      <c r="G5" s="292"/>
      <c r="H5" s="15"/>
      <c r="I5" s="11"/>
      <c r="J5" s="11">
        <v>0</v>
      </c>
      <c r="K5" s="11">
        <v>0</v>
      </c>
      <c r="L5" s="11"/>
      <c r="M5" s="11"/>
      <c r="N5" s="11"/>
      <c r="O5" s="11"/>
      <c r="P5" s="11"/>
      <c r="Q5" s="26">
        <f t="shared" si="0"/>
        <v>0</v>
      </c>
      <c r="R5" s="15"/>
      <c r="S5" s="11"/>
      <c r="T5" s="11"/>
      <c r="U5" s="11"/>
      <c r="V5" s="11"/>
      <c r="W5" s="11"/>
      <c r="X5" s="11"/>
      <c r="Y5" s="11"/>
      <c r="Z5" s="49">
        <f t="shared" si="1"/>
        <v>0</v>
      </c>
      <c r="AA5" s="11"/>
      <c r="AB5" s="11"/>
      <c r="AC5" s="11"/>
      <c r="AD5" s="11"/>
      <c r="AE5" s="11"/>
      <c r="AF5" s="11"/>
      <c r="AG5" s="49">
        <f t="shared" si="3"/>
        <v>0</v>
      </c>
      <c r="AH5" s="15">
        <f t="shared" ref="AH5:AH15" si="13">AA5</f>
        <v>0</v>
      </c>
      <c r="AI5" s="11"/>
      <c r="AJ5" s="11"/>
      <c r="AK5" s="11"/>
      <c r="AL5" s="49">
        <f t="shared" si="4"/>
        <v>0</v>
      </c>
      <c r="AM5" s="11"/>
      <c r="AN5" s="11"/>
      <c r="AO5" s="11"/>
      <c r="AP5" s="11"/>
      <c r="AQ5" s="11"/>
      <c r="AR5" s="49">
        <f t="shared" si="5"/>
        <v>0</v>
      </c>
      <c r="AS5" s="11"/>
      <c r="AT5" s="11"/>
      <c r="AU5" s="11"/>
      <c r="AV5" s="11"/>
      <c r="AW5" s="11"/>
      <c r="AX5" s="11"/>
      <c r="AY5" s="11"/>
      <c r="AZ5" s="11"/>
      <c r="BA5" s="11"/>
      <c r="BB5" s="11"/>
      <c r="BC5" s="49">
        <f t="shared" si="6"/>
        <v>0</v>
      </c>
      <c r="BD5" s="11"/>
      <c r="BE5" s="11"/>
      <c r="BF5" s="11"/>
      <c r="BG5" s="11"/>
      <c r="BH5" s="11"/>
      <c r="BI5" s="11"/>
      <c r="BJ5" s="11"/>
      <c r="BK5" s="49">
        <f t="shared" si="7"/>
        <v>0</v>
      </c>
      <c r="BL5" s="11"/>
      <c r="BM5" s="11"/>
      <c r="BN5" s="11"/>
      <c r="BO5" s="11"/>
      <c r="BP5" s="11"/>
      <c r="BQ5" s="49">
        <f t="shared" si="8"/>
        <v>0</v>
      </c>
      <c r="BR5" s="11"/>
      <c r="BS5" s="11"/>
      <c r="BT5" s="11"/>
      <c r="BU5" s="11"/>
      <c r="BV5" s="11"/>
      <c r="BW5" s="11"/>
      <c r="BX5" s="47">
        <f t="shared" si="9"/>
        <v>0</v>
      </c>
      <c r="BY5" s="49">
        <f t="shared" si="10"/>
        <v>0</v>
      </c>
      <c r="BZ5" s="11"/>
      <c r="CA5" s="11"/>
      <c r="CB5" s="11"/>
      <c r="CC5" s="11"/>
      <c r="CD5" s="11"/>
      <c r="CE5" s="11"/>
      <c r="CF5" s="11"/>
      <c r="CG5" s="11"/>
      <c r="CH5" s="11"/>
      <c r="CI5" s="11"/>
      <c r="CJ5" s="11"/>
      <c r="CK5" s="11"/>
      <c r="CL5" s="49">
        <f t="shared" si="2"/>
        <v>0</v>
      </c>
      <c r="CM5" s="11"/>
      <c r="CN5" s="11"/>
      <c r="CO5" s="11"/>
      <c r="CP5" s="11"/>
      <c r="CQ5" s="11"/>
      <c r="CR5" s="11"/>
      <c r="CS5" s="11"/>
      <c r="CT5" s="11"/>
      <c r="CU5" s="11"/>
      <c r="CV5" s="11"/>
      <c r="CW5" s="11"/>
      <c r="CX5" s="11"/>
      <c r="CY5" s="26">
        <f t="shared" si="11"/>
        <v>0</v>
      </c>
      <c r="CZ5" s="15"/>
      <c r="DA5" s="11"/>
      <c r="DB5" s="11"/>
      <c r="DC5" s="11"/>
      <c r="DD5" s="11"/>
      <c r="DE5" s="11"/>
      <c r="DF5" s="11"/>
      <c r="DG5" s="11"/>
      <c r="DH5" s="11"/>
      <c r="DI5" s="11"/>
      <c r="DJ5" s="11"/>
      <c r="DK5" s="11"/>
      <c r="DL5" s="26">
        <f t="shared" si="12"/>
        <v>0</v>
      </c>
    </row>
    <row r="6" spans="1:116">
      <c r="A6" s="47"/>
      <c r="B6" s="49" t="s">
        <v>1896</v>
      </c>
      <c r="C6" s="4" t="s">
        <v>780</v>
      </c>
      <c r="D6" s="4" t="s">
        <v>1972</v>
      </c>
      <c r="E6" s="13" t="s">
        <v>1038</v>
      </c>
      <c r="F6" s="4" t="s">
        <v>1338</v>
      </c>
      <c r="G6" s="292"/>
      <c r="H6" s="520">
        <f>725+125</f>
        <v>850</v>
      </c>
      <c r="I6" s="519">
        <f>2350-225</f>
        <v>2125</v>
      </c>
      <c r="J6" s="11">
        <v>0</v>
      </c>
      <c r="K6" s="11">
        <v>0</v>
      </c>
      <c r="L6" s="11"/>
      <c r="M6" s="11"/>
      <c r="N6" s="11"/>
      <c r="O6" s="11"/>
      <c r="P6" s="11"/>
      <c r="Q6" s="26">
        <f t="shared" si="0"/>
        <v>2975</v>
      </c>
      <c r="R6" s="15">
        <v>525</v>
      </c>
      <c r="S6" s="11"/>
      <c r="T6" s="519">
        <f>200+2350+125-225</f>
        <v>2450</v>
      </c>
      <c r="U6" s="11"/>
      <c r="V6" s="11"/>
      <c r="W6" s="11"/>
      <c r="X6" s="11"/>
      <c r="Y6" s="11"/>
      <c r="Z6" s="49">
        <f t="shared" si="1"/>
        <v>2975</v>
      </c>
      <c r="AA6" s="11">
        <f>200+125</f>
        <v>325</v>
      </c>
      <c r="AB6" s="11">
        <v>0</v>
      </c>
      <c r="AC6" s="11">
        <v>0</v>
      </c>
      <c r="AD6" s="11"/>
      <c r="AE6" s="11"/>
      <c r="AF6" s="11">
        <f>I6</f>
        <v>2125</v>
      </c>
      <c r="AG6" s="49">
        <f t="shared" si="3"/>
        <v>0</v>
      </c>
      <c r="AH6" s="15">
        <f t="shared" si="13"/>
        <v>325</v>
      </c>
      <c r="AI6" s="11"/>
      <c r="AJ6" s="11"/>
      <c r="AK6" s="11"/>
      <c r="AL6" s="49">
        <f t="shared" si="4"/>
        <v>0</v>
      </c>
      <c r="AM6" s="11"/>
      <c r="AN6" s="11"/>
      <c r="AO6" s="11"/>
      <c r="AP6" s="11"/>
      <c r="AQ6" s="11"/>
      <c r="AR6" s="49">
        <f t="shared" si="5"/>
        <v>0</v>
      </c>
      <c r="AS6" s="11"/>
      <c r="AT6" s="11"/>
      <c r="AU6" s="11"/>
      <c r="AV6" s="11"/>
      <c r="AW6" s="11"/>
      <c r="AX6" s="11"/>
      <c r="AY6" s="11"/>
      <c r="AZ6" s="11"/>
      <c r="BA6" s="11"/>
      <c r="BB6" s="11"/>
      <c r="BC6" s="49">
        <f t="shared" si="6"/>
        <v>0</v>
      </c>
      <c r="BD6" s="11"/>
      <c r="BE6" s="11"/>
      <c r="BF6" s="11"/>
      <c r="BG6" s="11"/>
      <c r="BH6" s="11">
        <v>1063</v>
      </c>
      <c r="BI6" s="11">
        <v>1062</v>
      </c>
      <c r="BJ6" s="11"/>
      <c r="BK6" s="49">
        <f t="shared" si="7"/>
        <v>0</v>
      </c>
      <c r="BL6" s="11"/>
      <c r="BM6" s="11"/>
      <c r="BN6" s="11"/>
      <c r="BO6" s="11"/>
      <c r="BP6" s="11"/>
      <c r="BQ6" s="49">
        <f t="shared" si="8"/>
        <v>0</v>
      </c>
      <c r="BR6" s="11"/>
      <c r="BS6" s="11"/>
      <c r="BT6" s="11"/>
      <c r="BU6" s="11"/>
      <c r="BV6" s="11"/>
      <c r="BW6" s="11"/>
      <c r="BX6" s="47">
        <f t="shared" si="9"/>
        <v>0</v>
      </c>
      <c r="BY6" s="49">
        <f t="shared" si="10"/>
        <v>2450</v>
      </c>
      <c r="BZ6" s="11"/>
      <c r="CA6" s="11"/>
      <c r="CB6" s="11"/>
      <c r="CC6" s="11"/>
      <c r="CD6" s="11"/>
      <c r="CE6" s="11"/>
      <c r="CF6" s="11"/>
      <c r="CG6" s="11"/>
      <c r="CH6" s="11"/>
      <c r="CI6" s="11"/>
      <c r="CJ6" s="11"/>
      <c r="CK6" s="11"/>
      <c r="CL6" s="49">
        <f t="shared" si="2"/>
        <v>0</v>
      </c>
      <c r="CM6" s="11"/>
      <c r="CN6" s="11"/>
      <c r="CO6" s="11"/>
      <c r="CP6" s="11"/>
      <c r="CQ6" s="11"/>
      <c r="CR6" s="11"/>
      <c r="CS6" s="11"/>
      <c r="CT6" s="11"/>
      <c r="CU6" s="11"/>
      <c r="CV6" s="11"/>
      <c r="CW6" s="11"/>
      <c r="CX6" s="11"/>
      <c r="CY6" s="26">
        <f t="shared" si="11"/>
        <v>0</v>
      </c>
      <c r="CZ6" s="15"/>
      <c r="DA6" s="11"/>
      <c r="DB6" s="11"/>
      <c r="DC6" s="11"/>
      <c r="DD6" s="11"/>
      <c r="DE6" s="11"/>
      <c r="DF6" s="11"/>
      <c r="DG6" s="11"/>
      <c r="DH6" s="11"/>
      <c r="DI6" s="11"/>
      <c r="DJ6" s="11"/>
      <c r="DK6" s="11"/>
      <c r="DL6" s="26">
        <f t="shared" si="12"/>
        <v>0</v>
      </c>
    </row>
    <row r="7" spans="1:116">
      <c r="A7" s="47"/>
      <c r="B7" s="49" t="s">
        <v>1896</v>
      </c>
      <c r="C7" s="4" t="s">
        <v>780</v>
      </c>
      <c r="D7" s="4" t="s">
        <v>1972</v>
      </c>
      <c r="E7" s="13" t="s">
        <v>1975</v>
      </c>
      <c r="F7" s="4" t="s">
        <v>1338</v>
      </c>
      <c r="G7" s="292"/>
      <c r="H7" s="15">
        <f>2105-100</f>
        <v>2005</v>
      </c>
      <c r="I7" s="519">
        <f>5326-500+700</f>
        <v>5526</v>
      </c>
      <c r="J7" s="11">
        <v>0</v>
      </c>
      <c r="K7" s="11">
        <v>0</v>
      </c>
      <c r="L7" s="11"/>
      <c r="M7" s="11"/>
      <c r="N7" s="11"/>
      <c r="O7" s="11"/>
      <c r="P7" s="11"/>
      <c r="Q7" s="26">
        <f t="shared" si="0"/>
        <v>7531</v>
      </c>
      <c r="R7" s="15"/>
      <c r="S7" s="11"/>
      <c r="T7" s="11">
        <f>Q7</f>
        <v>7531</v>
      </c>
      <c r="U7" s="11"/>
      <c r="V7" s="11"/>
      <c r="W7" s="11"/>
      <c r="X7" s="11"/>
      <c r="Y7" s="11"/>
      <c r="Z7" s="49">
        <f t="shared" si="1"/>
        <v>7531</v>
      </c>
      <c r="AA7" s="11">
        <v>580</v>
      </c>
      <c r="AB7" s="11">
        <v>0</v>
      </c>
      <c r="AC7" s="11">
        <f>1525-100</f>
        <v>1425</v>
      </c>
      <c r="AD7" s="11"/>
      <c r="AE7" s="11"/>
      <c r="AF7" s="11">
        <f>I7</f>
        <v>5526</v>
      </c>
      <c r="AG7" s="49">
        <f t="shared" si="3"/>
        <v>0</v>
      </c>
      <c r="AH7" s="15">
        <f t="shared" si="13"/>
        <v>580</v>
      </c>
      <c r="AI7" s="11"/>
      <c r="AJ7" s="11"/>
      <c r="AK7" s="11"/>
      <c r="AL7" s="49">
        <f t="shared" si="4"/>
        <v>0</v>
      </c>
      <c r="AM7" s="11"/>
      <c r="AN7" s="11"/>
      <c r="AO7" s="11"/>
      <c r="AP7" s="11"/>
      <c r="AQ7" s="11"/>
      <c r="AR7" s="49">
        <f t="shared" si="5"/>
        <v>0</v>
      </c>
      <c r="AS7" s="11"/>
      <c r="AT7" s="11"/>
      <c r="AU7" s="11"/>
      <c r="AV7" s="11"/>
      <c r="AW7" s="11"/>
      <c r="AX7" s="11"/>
      <c r="AY7" s="11"/>
      <c r="AZ7" s="11"/>
      <c r="BA7" s="11"/>
      <c r="BB7" s="11"/>
      <c r="BC7" s="49">
        <f t="shared" si="6"/>
        <v>0</v>
      </c>
      <c r="BD7" s="11"/>
      <c r="BE7" s="11"/>
      <c r="BF7" s="11"/>
      <c r="BG7" s="11"/>
      <c r="BH7" s="11">
        <v>2763</v>
      </c>
      <c r="BI7" s="11">
        <v>2763</v>
      </c>
      <c r="BJ7" s="11"/>
      <c r="BK7" s="49">
        <f t="shared" si="7"/>
        <v>0</v>
      </c>
      <c r="BL7" s="11"/>
      <c r="BM7" s="11"/>
      <c r="BN7" s="11"/>
      <c r="BO7" s="11"/>
      <c r="BP7" s="11"/>
      <c r="BQ7" s="49">
        <f t="shared" si="8"/>
        <v>0</v>
      </c>
      <c r="BR7" s="11"/>
      <c r="BS7" s="11"/>
      <c r="BT7" s="11"/>
      <c r="BU7" s="11"/>
      <c r="BV7" s="11"/>
      <c r="BW7" s="11"/>
      <c r="BX7" s="47">
        <f t="shared" si="9"/>
        <v>1425</v>
      </c>
      <c r="BY7" s="49">
        <f t="shared" si="10"/>
        <v>6106</v>
      </c>
      <c r="BZ7" s="11"/>
      <c r="CA7" s="11"/>
      <c r="CB7" s="11"/>
      <c r="CC7" s="11"/>
      <c r="CD7" s="11"/>
      <c r="CE7" s="11"/>
      <c r="CF7" s="11"/>
      <c r="CG7" s="11"/>
      <c r="CH7" s="11"/>
      <c r="CI7" s="11"/>
      <c r="CJ7" s="11"/>
      <c r="CK7" s="11"/>
      <c r="CL7" s="49">
        <f t="shared" si="2"/>
        <v>0</v>
      </c>
      <c r="CM7" s="11"/>
      <c r="CN7" s="11"/>
      <c r="CO7" s="11"/>
      <c r="CP7" s="11"/>
      <c r="CQ7" s="11"/>
      <c r="CR7" s="11"/>
      <c r="CS7" s="11"/>
      <c r="CT7" s="11"/>
      <c r="CU7" s="11"/>
      <c r="CV7" s="11"/>
      <c r="CW7" s="11"/>
      <c r="CX7" s="11"/>
      <c r="CY7" s="26">
        <f t="shared" si="11"/>
        <v>0</v>
      </c>
      <c r="CZ7" s="15"/>
      <c r="DA7" s="11"/>
      <c r="DB7" s="11"/>
      <c r="DC7" s="11"/>
      <c r="DD7" s="11"/>
      <c r="DE7" s="11"/>
      <c r="DF7" s="11"/>
      <c r="DG7" s="11"/>
      <c r="DH7" s="11"/>
      <c r="DI7" s="11"/>
      <c r="DJ7" s="11"/>
      <c r="DK7" s="11"/>
      <c r="DL7" s="26">
        <f t="shared" si="12"/>
        <v>0</v>
      </c>
    </row>
    <row r="8" spans="1:116">
      <c r="A8" s="47"/>
      <c r="B8" s="49" t="s">
        <v>1896</v>
      </c>
      <c r="C8" s="4" t="s">
        <v>780</v>
      </c>
      <c r="D8" s="4" t="s">
        <v>1972</v>
      </c>
      <c r="E8" s="13" t="s">
        <v>1976</v>
      </c>
      <c r="F8" s="4" t="s">
        <v>1338</v>
      </c>
      <c r="G8" s="292"/>
      <c r="H8" s="520">
        <f>1263-250</f>
        <v>1013</v>
      </c>
      <c r="I8" s="11">
        <f>2152-700</f>
        <v>1452</v>
      </c>
      <c r="J8" s="11">
        <v>0</v>
      </c>
      <c r="K8" s="11">
        <v>0</v>
      </c>
      <c r="L8" s="11"/>
      <c r="M8" s="11"/>
      <c r="N8" s="11"/>
      <c r="O8" s="11"/>
      <c r="P8" s="11"/>
      <c r="Q8" s="26">
        <f t="shared" si="0"/>
        <v>2465</v>
      </c>
      <c r="R8" s="15"/>
      <c r="S8" s="11"/>
      <c r="T8" s="11">
        <f>Q8</f>
        <v>2465</v>
      </c>
      <c r="U8" s="11"/>
      <c r="V8" s="11"/>
      <c r="W8" s="11"/>
      <c r="X8" s="11"/>
      <c r="Y8" s="11"/>
      <c r="Z8" s="49">
        <f t="shared" si="1"/>
        <v>2465</v>
      </c>
      <c r="AA8" s="11">
        <v>500</v>
      </c>
      <c r="AB8" s="11">
        <v>0</v>
      </c>
      <c r="AC8" s="519">
        <f>763-250</f>
        <v>513</v>
      </c>
      <c r="AD8" s="11"/>
      <c r="AE8" s="11"/>
      <c r="AF8" s="11">
        <f>I8</f>
        <v>1452</v>
      </c>
      <c r="AG8" s="49">
        <f t="shared" si="3"/>
        <v>0</v>
      </c>
      <c r="AH8" s="15">
        <f t="shared" si="13"/>
        <v>500</v>
      </c>
      <c r="AI8" s="11"/>
      <c r="AJ8" s="11"/>
      <c r="AK8" s="11"/>
      <c r="AL8" s="49">
        <f t="shared" si="4"/>
        <v>0</v>
      </c>
      <c r="AM8" s="11"/>
      <c r="AN8" s="11"/>
      <c r="AO8" s="11"/>
      <c r="AP8" s="11"/>
      <c r="AQ8" s="11"/>
      <c r="AR8" s="49">
        <f t="shared" si="5"/>
        <v>0</v>
      </c>
      <c r="AS8" s="11"/>
      <c r="AT8" s="11"/>
      <c r="AU8" s="11"/>
      <c r="AV8" s="11"/>
      <c r="AW8" s="11"/>
      <c r="AX8" s="11"/>
      <c r="AY8" s="11"/>
      <c r="AZ8" s="11"/>
      <c r="BA8" s="11"/>
      <c r="BB8" s="11"/>
      <c r="BC8" s="49">
        <f t="shared" si="6"/>
        <v>0</v>
      </c>
      <c r="BD8" s="11"/>
      <c r="BE8" s="11"/>
      <c r="BF8" s="11"/>
      <c r="BG8" s="11"/>
      <c r="BH8" s="11">
        <v>726</v>
      </c>
      <c r="BI8" s="11">
        <v>726</v>
      </c>
      <c r="BJ8" s="11"/>
      <c r="BK8" s="49">
        <f t="shared" si="7"/>
        <v>0</v>
      </c>
      <c r="BL8" s="11"/>
      <c r="BM8" s="11"/>
      <c r="BN8" s="11"/>
      <c r="BO8" s="11"/>
      <c r="BP8" s="11"/>
      <c r="BQ8" s="49">
        <f t="shared" si="8"/>
        <v>0</v>
      </c>
      <c r="BR8" s="11"/>
      <c r="BS8" s="11"/>
      <c r="BT8" s="11"/>
      <c r="BU8" s="11"/>
      <c r="BV8" s="11"/>
      <c r="BW8" s="11"/>
      <c r="BX8" s="47">
        <f t="shared" si="9"/>
        <v>513</v>
      </c>
      <c r="BY8" s="49">
        <f t="shared" si="10"/>
        <v>1952</v>
      </c>
      <c r="BZ8" s="11"/>
      <c r="CA8" s="11"/>
      <c r="CB8" s="11"/>
      <c r="CC8" s="11"/>
      <c r="CD8" s="11"/>
      <c r="CE8" s="11"/>
      <c r="CF8" s="11"/>
      <c r="CG8" s="11"/>
      <c r="CH8" s="11"/>
      <c r="CI8" s="11"/>
      <c r="CJ8" s="11"/>
      <c r="CK8" s="11"/>
      <c r="CL8" s="49">
        <f t="shared" si="2"/>
        <v>0</v>
      </c>
      <c r="CM8" s="11"/>
      <c r="CN8" s="11"/>
      <c r="CO8" s="11"/>
      <c r="CP8" s="11"/>
      <c r="CQ8" s="11"/>
      <c r="CR8" s="11"/>
      <c r="CS8" s="11"/>
      <c r="CT8" s="11"/>
      <c r="CU8" s="11"/>
      <c r="CV8" s="11"/>
      <c r="CW8" s="11"/>
      <c r="CX8" s="11"/>
      <c r="CY8" s="26">
        <f t="shared" si="11"/>
        <v>0</v>
      </c>
      <c r="CZ8" s="15"/>
      <c r="DA8" s="11"/>
      <c r="DB8" s="11"/>
      <c r="DC8" s="11"/>
      <c r="DD8" s="11"/>
      <c r="DE8" s="11"/>
      <c r="DF8" s="11"/>
      <c r="DG8" s="11"/>
      <c r="DH8" s="11"/>
      <c r="DI8" s="11"/>
      <c r="DJ8" s="11"/>
      <c r="DK8" s="11"/>
      <c r="DL8" s="26">
        <f t="shared" si="12"/>
        <v>0</v>
      </c>
    </row>
    <row r="9" spans="1:116">
      <c r="A9" s="47"/>
      <c r="B9" s="49" t="s">
        <v>1896</v>
      </c>
      <c r="C9" s="4" t="s">
        <v>780</v>
      </c>
      <c r="D9" s="4" t="s">
        <v>1972</v>
      </c>
      <c r="E9" s="13" t="s">
        <v>1977</v>
      </c>
      <c r="F9" s="4" t="s">
        <v>1338</v>
      </c>
      <c r="G9" s="292"/>
      <c r="H9" s="15">
        <f>460+150+194</f>
        <v>804</v>
      </c>
      <c r="I9" s="11">
        <v>1949</v>
      </c>
      <c r="J9" s="11">
        <v>0</v>
      </c>
      <c r="K9" s="11">
        <v>0</v>
      </c>
      <c r="L9" s="11"/>
      <c r="M9" s="11"/>
      <c r="N9" s="11"/>
      <c r="O9" s="11"/>
      <c r="P9" s="11"/>
      <c r="Q9" s="26">
        <f t="shared" si="0"/>
        <v>2753</v>
      </c>
      <c r="R9" s="15"/>
      <c r="S9" s="11"/>
      <c r="T9" s="11">
        <f>Q9</f>
        <v>2753</v>
      </c>
      <c r="U9" s="11"/>
      <c r="V9" s="11"/>
      <c r="W9" s="11"/>
      <c r="X9" s="11"/>
      <c r="Y9" s="11"/>
      <c r="Z9" s="49">
        <f>Q9</f>
        <v>2753</v>
      </c>
      <c r="AA9" s="11">
        <f>150+194</f>
        <v>344</v>
      </c>
      <c r="AB9" s="11">
        <v>0</v>
      </c>
      <c r="AC9" s="11">
        <v>0</v>
      </c>
      <c r="AD9" s="11">
        <v>460</v>
      </c>
      <c r="AE9" s="11"/>
      <c r="AF9" s="11">
        <f>I9</f>
        <v>1949</v>
      </c>
      <c r="AG9" s="49">
        <f t="shared" si="3"/>
        <v>0</v>
      </c>
      <c r="AH9" s="15">
        <f t="shared" si="13"/>
        <v>344</v>
      </c>
      <c r="AI9" s="11"/>
      <c r="AJ9" s="11"/>
      <c r="AK9" s="11"/>
      <c r="AL9" s="49">
        <f t="shared" si="4"/>
        <v>0</v>
      </c>
      <c r="AM9" s="11"/>
      <c r="AN9" s="11"/>
      <c r="AO9" s="11"/>
      <c r="AP9" s="519">
        <v>460</v>
      </c>
      <c r="AQ9" s="11"/>
      <c r="AR9" s="49">
        <f t="shared" si="5"/>
        <v>0</v>
      </c>
      <c r="AS9" s="11"/>
      <c r="AT9" s="11"/>
      <c r="AU9" s="11"/>
      <c r="AV9" s="11"/>
      <c r="AW9" s="11"/>
      <c r="AX9" s="11"/>
      <c r="AY9" s="11"/>
      <c r="AZ9" s="11"/>
      <c r="BA9" s="11"/>
      <c r="BB9" s="11"/>
      <c r="BC9" s="49">
        <f t="shared" si="6"/>
        <v>0</v>
      </c>
      <c r="BD9" s="11"/>
      <c r="BE9" s="11"/>
      <c r="BF9" s="11"/>
      <c r="BG9" s="11"/>
      <c r="BH9" s="11">
        <v>975</v>
      </c>
      <c r="BI9" s="11">
        <v>974</v>
      </c>
      <c r="BJ9" s="11"/>
      <c r="BK9" s="49">
        <f t="shared" si="7"/>
        <v>0</v>
      </c>
      <c r="BL9" s="11"/>
      <c r="BM9" s="11"/>
      <c r="BN9" s="11"/>
      <c r="BO9" s="11"/>
      <c r="BP9" s="11"/>
      <c r="BQ9" s="49">
        <f t="shared" si="8"/>
        <v>0</v>
      </c>
      <c r="BR9" s="11"/>
      <c r="BS9" s="11"/>
      <c r="BT9" s="11"/>
      <c r="BU9" s="11"/>
      <c r="BV9" s="11"/>
      <c r="BW9" s="11"/>
      <c r="BX9" s="47">
        <f t="shared" si="9"/>
        <v>0</v>
      </c>
      <c r="BY9" s="49">
        <f t="shared" si="10"/>
        <v>2753</v>
      </c>
      <c r="BZ9" s="11"/>
      <c r="CA9" s="11"/>
      <c r="CB9" s="11"/>
      <c r="CC9" s="11"/>
      <c r="CD9" s="11"/>
      <c r="CE9" s="11"/>
      <c r="CF9" s="11"/>
      <c r="CG9" s="11"/>
      <c r="CH9" s="11"/>
      <c r="CI9" s="11"/>
      <c r="CJ9" s="11"/>
      <c r="CK9" s="11"/>
      <c r="CL9" s="49">
        <f t="shared" si="2"/>
        <v>0</v>
      </c>
      <c r="CM9" s="11"/>
      <c r="CN9" s="11"/>
      <c r="CO9" s="11"/>
      <c r="CP9" s="11"/>
      <c r="CQ9" s="11"/>
      <c r="CR9" s="11"/>
      <c r="CS9" s="11"/>
      <c r="CT9" s="11"/>
      <c r="CU9" s="11"/>
      <c r="CV9" s="11"/>
      <c r="CW9" s="11"/>
      <c r="CX9" s="11"/>
      <c r="CY9" s="26">
        <f t="shared" si="11"/>
        <v>0</v>
      </c>
      <c r="CZ9" s="15"/>
      <c r="DA9" s="11"/>
      <c r="DB9" s="11"/>
      <c r="DC9" s="11"/>
      <c r="DD9" s="11"/>
      <c r="DE9" s="11"/>
      <c r="DF9" s="11"/>
      <c r="DG9" s="11"/>
      <c r="DH9" s="11"/>
      <c r="DI9" s="11"/>
      <c r="DJ9" s="11"/>
      <c r="DK9" s="11"/>
      <c r="DL9" s="26">
        <f t="shared" si="12"/>
        <v>0</v>
      </c>
    </row>
    <row r="10" spans="1:116">
      <c r="A10" s="47"/>
      <c r="B10" s="49" t="s">
        <v>1895</v>
      </c>
      <c r="C10" s="4" t="s">
        <v>780</v>
      </c>
      <c r="D10" s="4" t="s">
        <v>1972</v>
      </c>
      <c r="E10" s="13" t="s">
        <v>2025</v>
      </c>
      <c r="F10" s="4" t="s">
        <v>1338</v>
      </c>
      <c r="G10" s="292"/>
      <c r="H10" s="520">
        <f>1010+685+3900-563</f>
        <v>5032</v>
      </c>
      <c r="I10" s="11"/>
      <c r="J10" s="11">
        <v>340</v>
      </c>
      <c r="K10" s="11">
        <f>11400+212</f>
        <v>11612</v>
      </c>
      <c r="L10" s="11"/>
      <c r="M10" s="11"/>
      <c r="N10" s="11"/>
      <c r="O10" s="11"/>
      <c r="P10" s="11"/>
      <c r="Q10" s="26">
        <f t="shared" si="0"/>
        <v>16984</v>
      </c>
      <c r="R10" s="15"/>
      <c r="S10" s="11"/>
      <c r="T10" s="11">
        <f>Q10</f>
        <v>16984</v>
      </c>
      <c r="U10" s="11"/>
      <c r="V10" s="11"/>
      <c r="W10" s="11"/>
      <c r="X10" s="11"/>
      <c r="Y10" s="11"/>
      <c r="Z10" s="49">
        <f t="shared" si="1"/>
        <v>16984</v>
      </c>
      <c r="AA10" s="791">
        <f>5250-563+212-212</f>
        <v>4687</v>
      </c>
      <c r="AB10" s="11">
        <v>0</v>
      </c>
      <c r="AC10" s="11">
        <v>685</v>
      </c>
      <c r="AD10" s="11"/>
      <c r="AE10" s="11"/>
      <c r="AF10" s="11">
        <v>11612</v>
      </c>
      <c r="AG10" s="49">
        <f t="shared" si="3"/>
        <v>0</v>
      </c>
      <c r="AH10" s="15">
        <f t="shared" si="13"/>
        <v>4687</v>
      </c>
      <c r="AI10" s="11"/>
      <c r="AJ10" s="11"/>
      <c r="AK10" s="11"/>
      <c r="AL10" s="49">
        <f t="shared" si="4"/>
        <v>0</v>
      </c>
      <c r="AM10" s="11"/>
      <c r="AN10" s="11"/>
      <c r="AO10" s="11"/>
      <c r="AP10" s="11"/>
      <c r="AQ10" s="11"/>
      <c r="AR10" s="49">
        <f t="shared" si="5"/>
        <v>0</v>
      </c>
      <c r="AS10" s="11"/>
      <c r="AT10" s="11"/>
      <c r="AU10" s="11"/>
      <c r="AV10" s="11"/>
      <c r="AW10" s="11"/>
      <c r="AX10" s="11"/>
      <c r="AY10" s="11"/>
      <c r="AZ10" s="11"/>
      <c r="BA10" s="11"/>
      <c r="BB10" s="11"/>
      <c r="BC10" s="49">
        <f t="shared" si="6"/>
        <v>0</v>
      </c>
      <c r="BD10" s="11"/>
      <c r="BE10" s="11"/>
      <c r="BF10" s="11"/>
      <c r="BG10" s="11"/>
      <c r="BH10" s="11"/>
      <c r="BI10" s="11"/>
      <c r="BJ10" s="11">
        <v>11612</v>
      </c>
      <c r="BK10" s="49">
        <f t="shared" si="7"/>
        <v>0</v>
      </c>
      <c r="BL10" s="11"/>
      <c r="BM10" s="11"/>
      <c r="BN10" s="11"/>
      <c r="BO10" s="11"/>
      <c r="BP10" s="11"/>
      <c r="BQ10" s="49">
        <f t="shared" si="8"/>
        <v>0</v>
      </c>
      <c r="BR10" s="11"/>
      <c r="BS10" s="11"/>
      <c r="BT10" s="11"/>
      <c r="BU10" s="11"/>
      <c r="BV10" s="11"/>
      <c r="BW10" s="11"/>
      <c r="BX10" s="47">
        <f t="shared" si="9"/>
        <v>685</v>
      </c>
      <c r="BY10" s="49">
        <f t="shared" si="10"/>
        <v>16299</v>
      </c>
      <c r="BZ10" s="11"/>
      <c r="CA10" s="11"/>
      <c r="CB10" s="11"/>
      <c r="CC10" s="11"/>
      <c r="CD10" s="11"/>
      <c r="CE10" s="11"/>
      <c r="CF10" s="11"/>
      <c r="CG10" s="11"/>
      <c r="CH10" s="11"/>
      <c r="CI10" s="11"/>
      <c r="CJ10" s="11"/>
      <c r="CK10" s="11"/>
      <c r="CL10" s="49">
        <f t="shared" si="2"/>
        <v>0</v>
      </c>
      <c r="CM10" s="11"/>
      <c r="CN10" s="11"/>
      <c r="CO10" s="11"/>
      <c r="CP10" s="11"/>
      <c r="CQ10" s="11"/>
      <c r="CR10" s="11"/>
      <c r="CS10" s="11"/>
      <c r="CT10" s="11"/>
      <c r="CU10" s="11"/>
      <c r="CV10" s="11"/>
      <c r="CW10" s="11"/>
      <c r="CX10" s="11"/>
      <c r="CY10" s="26">
        <f t="shared" si="11"/>
        <v>0</v>
      </c>
      <c r="CZ10" s="15"/>
      <c r="DA10" s="11"/>
      <c r="DB10" s="11"/>
      <c r="DC10" s="11"/>
      <c r="DD10" s="11"/>
      <c r="DE10" s="11"/>
      <c r="DF10" s="11"/>
      <c r="DG10" s="11"/>
      <c r="DH10" s="11"/>
      <c r="DI10" s="11"/>
      <c r="DJ10" s="11"/>
      <c r="DK10" s="11"/>
      <c r="DL10" s="26">
        <f t="shared" si="12"/>
        <v>0</v>
      </c>
    </row>
    <row r="11" spans="1:116">
      <c r="A11" s="47"/>
      <c r="B11" s="49" t="s">
        <v>1896</v>
      </c>
      <c r="C11" s="4" t="s">
        <v>780</v>
      </c>
      <c r="D11" s="4" t="s">
        <v>1972</v>
      </c>
      <c r="E11" s="13" t="s">
        <v>1978</v>
      </c>
      <c r="F11" s="4" t="s">
        <v>1338</v>
      </c>
      <c r="G11" s="292"/>
      <c r="H11" s="15">
        <f>359+75+500</f>
        <v>934</v>
      </c>
      <c r="I11" s="11">
        <v>2992</v>
      </c>
      <c r="J11" s="11">
        <v>0</v>
      </c>
      <c r="K11" s="11">
        <v>0</v>
      </c>
      <c r="L11" s="11"/>
      <c r="M11" s="11"/>
      <c r="N11" s="11"/>
      <c r="O11" s="11"/>
      <c r="P11" s="11"/>
      <c r="Q11" s="26">
        <f t="shared" si="0"/>
        <v>3926</v>
      </c>
      <c r="R11" s="15">
        <v>75</v>
      </c>
      <c r="S11" s="11">
        <v>800</v>
      </c>
      <c r="T11" s="11">
        <f>Q11-R11-S11</f>
        <v>3051</v>
      </c>
      <c r="U11" s="11"/>
      <c r="V11" s="11"/>
      <c r="W11" s="11"/>
      <c r="X11" s="11"/>
      <c r="Y11" s="11"/>
      <c r="Z11" s="49">
        <f t="shared" si="1"/>
        <v>3926</v>
      </c>
      <c r="AA11" s="11">
        <v>59</v>
      </c>
      <c r="AB11" s="11">
        <v>0</v>
      </c>
      <c r="AC11" s="11">
        <v>0</v>
      </c>
      <c r="AD11" s="11"/>
      <c r="AE11" s="11"/>
      <c r="AF11" s="11">
        <f>I11</f>
        <v>2992</v>
      </c>
      <c r="AG11" s="49">
        <f t="shared" si="3"/>
        <v>0</v>
      </c>
      <c r="AH11" s="15">
        <f t="shared" si="13"/>
        <v>59</v>
      </c>
      <c r="AI11" s="11"/>
      <c r="AJ11" s="11"/>
      <c r="AK11" s="11"/>
      <c r="AL11" s="49">
        <f t="shared" si="4"/>
        <v>0</v>
      </c>
      <c r="AM11" s="11"/>
      <c r="AN11" s="11"/>
      <c r="AO11" s="11"/>
      <c r="AP11" s="11"/>
      <c r="AQ11" s="11"/>
      <c r="AR11" s="49">
        <f t="shared" si="5"/>
        <v>0</v>
      </c>
      <c r="AS11" s="11"/>
      <c r="AT11" s="11"/>
      <c r="AU11" s="11"/>
      <c r="AV11" s="11"/>
      <c r="AW11" s="11"/>
      <c r="AX11" s="11"/>
      <c r="AY11" s="11"/>
      <c r="AZ11" s="11"/>
      <c r="BA11" s="11"/>
      <c r="BB11" s="11"/>
      <c r="BC11" s="49">
        <f t="shared" si="6"/>
        <v>0</v>
      </c>
      <c r="BD11" s="11"/>
      <c r="BE11" s="11"/>
      <c r="BF11" s="11"/>
      <c r="BG11" s="11"/>
      <c r="BH11" s="11">
        <v>1496</v>
      </c>
      <c r="BI11" s="11">
        <v>1496</v>
      </c>
      <c r="BJ11" s="11"/>
      <c r="BK11" s="49">
        <f t="shared" si="7"/>
        <v>0</v>
      </c>
      <c r="BL11" s="11"/>
      <c r="BM11" s="11"/>
      <c r="BN11" s="11"/>
      <c r="BO11" s="11"/>
      <c r="BP11" s="11"/>
      <c r="BQ11" s="49">
        <f t="shared" si="8"/>
        <v>0</v>
      </c>
      <c r="BR11" s="11"/>
      <c r="BS11" s="11"/>
      <c r="BT11" s="11"/>
      <c r="BU11" s="11"/>
      <c r="BV11" s="11"/>
      <c r="BW11" s="11"/>
      <c r="BX11" s="47">
        <f t="shared" si="9"/>
        <v>0</v>
      </c>
      <c r="BY11" s="49">
        <f t="shared" si="10"/>
        <v>3051</v>
      </c>
      <c r="BZ11" s="11"/>
      <c r="CA11" s="11"/>
      <c r="CB11" s="11"/>
      <c r="CC11" s="11"/>
      <c r="CD11" s="11"/>
      <c r="CE11" s="11"/>
      <c r="CF11" s="11"/>
      <c r="CG11" s="11"/>
      <c r="CH11" s="11"/>
      <c r="CI11" s="11"/>
      <c r="CJ11" s="11"/>
      <c r="CK11" s="11"/>
      <c r="CL11" s="49">
        <f t="shared" si="2"/>
        <v>0</v>
      </c>
      <c r="CM11" s="11"/>
      <c r="CN11" s="11"/>
      <c r="CO11" s="11"/>
      <c r="CP11" s="11"/>
      <c r="CQ11" s="11"/>
      <c r="CR11" s="11"/>
      <c r="CS11" s="11"/>
      <c r="CT11" s="11"/>
      <c r="CU11" s="11"/>
      <c r="CV11" s="11"/>
      <c r="CW11" s="11"/>
      <c r="CX11" s="11"/>
      <c r="CY11" s="26">
        <f t="shared" si="11"/>
        <v>0</v>
      </c>
      <c r="CZ11" s="15"/>
      <c r="DA11" s="11"/>
      <c r="DB11" s="11"/>
      <c r="DC11" s="11"/>
      <c r="DD11" s="11"/>
      <c r="DE11" s="11"/>
      <c r="DF11" s="11"/>
      <c r="DG11" s="11"/>
      <c r="DH11" s="11"/>
      <c r="DI11" s="11"/>
      <c r="DJ11" s="11"/>
      <c r="DK11" s="11"/>
      <c r="DL11" s="26">
        <f t="shared" si="12"/>
        <v>0</v>
      </c>
    </row>
    <row r="12" spans="1:116">
      <c r="A12" s="47"/>
      <c r="B12" s="49" t="s">
        <v>1896</v>
      </c>
      <c r="C12" s="4" t="s">
        <v>780</v>
      </c>
      <c r="D12" s="4" t="s">
        <v>1972</v>
      </c>
      <c r="E12" s="13" t="s">
        <v>1979</v>
      </c>
      <c r="F12" s="4" t="s">
        <v>1338</v>
      </c>
      <c r="G12" s="292"/>
      <c r="H12" s="520">
        <f>459+75</f>
        <v>534</v>
      </c>
      <c r="I12" s="11">
        <v>2137</v>
      </c>
      <c r="J12" s="11">
        <v>0</v>
      </c>
      <c r="K12" s="11">
        <v>0</v>
      </c>
      <c r="L12" s="11"/>
      <c r="M12" s="11"/>
      <c r="N12" s="11"/>
      <c r="O12" s="11"/>
      <c r="P12" s="11"/>
      <c r="Q12" s="26">
        <f t="shared" si="0"/>
        <v>2671</v>
      </c>
      <c r="R12" s="308">
        <v>375</v>
      </c>
      <c r="S12" s="11" t="s">
        <v>702</v>
      </c>
      <c r="T12" s="11">
        <f>Q12-R12</f>
        <v>2296</v>
      </c>
      <c r="U12" s="11"/>
      <c r="V12" s="11"/>
      <c r="W12" s="11"/>
      <c r="X12" s="11"/>
      <c r="Y12" s="11"/>
      <c r="Z12" s="49">
        <f t="shared" si="1"/>
        <v>2671</v>
      </c>
      <c r="AA12" s="11">
        <v>159</v>
      </c>
      <c r="AB12" s="11">
        <v>0</v>
      </c>
      <c r="AC12" s="11">
        <v>0</v>
      </c>
      <c r="AD12" s="11"/>
      <c r="AE12" s="11"/>
      <c r="AF12" s="11">
        <f>I12</f>
        <v>2137</v>
      </c>
      <c r="AG12" s="49">
        <f t="shared" si="3"/>
        <v>0</v>
      </c>
      <c r="AH12" s="15">
        <f t="shared" si="13"/>
        <v>159</v>
      </c>
      <c r="AI12" s="11"/>
      <c r="AJ12" s="11"/>
      <c r="AK12" s="11"/>
      <c r="AL12" s="49">
        <f t="shared" si="4"/>
        <v>0</v>
      </c>
      <c r="AM12" s="11"/>
      <c r="AN12" s="11"/>
      <c r="AO12" s="11"/>
      <c r="AP12" s="11"/>
      <c r="AQ12" s="11"/>
      <c r="AR12" s="49">
        <f t="shared" si="5"/>
        <v>0</v>
      </c>
      <c r="AS12" s="11"/>
      <c r="AT12" s="11"/>
      <c r="AU12" s="11"/>
      <c r="AV12" s="11"/>
      <c r="AW12" s="11"/>
      <c r="AX12" s="11"/>
      <c r="AY12" s="11"/>
      <c r="AZ12" s="11"/>
      <c r="BA12" s="11"/>
      <c r="BB12" s="11"/>
      <c r="BC12" s="49">
        <f t="shared" si="6"/>
        <v>0</v>
      </c>
      <c r="BD12" s="11"/>
      <c r="BE12" s="11"/>
      <c r="BF12" s="11"/>
      <c r="BG12" s="11"/>
      <c r="BH12" s="11">
        <v>1069</v>
      </c>
      <c r="BI12" s="11">
        <v>1068</v>
      </c>
      <c r="BJ12" s="11"/>
      <c r="BK12" s="49">
        <f t="shared" si="7"/>
        <v>0</v>
      </c>
      <c r="BL12" s="11"/>
      <c r="BM12" s="11"/>
      <c r="BN12" s="11"/>
      <c r="BO12" s="11"/>
      <c r="BP12" s="11"/>
      <c r="BQ12" s="49">
        <f t="shared" si="8"/>
        <v>0</v>
      </c>
      <c r="BR12" s="11"/>
      <c r="BS12" s="11"/>
      <c r="BT12" s="11"/>
      <c r="BU12" s="11"/>
      <c r="BV12" s="11"/>
      <c r="BW12" s="11"/>
      <c r="BX12" s="47">
        <f t="shared" si="9"/>
        <v>0</v>
      </c>
      <c r="BY12" s="49">
        <f t="shared" si="10"/>
        <v>2296</v>
      </c>
      <c r="BZ12" s="11"/>
      <c r="CA12" s="11"/>
      <c r="CB12" s="11"/>
      <c r="CC12" s="11"/>
      <c r="CD12" s="11"/>
      <c r="CE12" s="11"/>
      <c r="CF12" s="11"/>
      <c r="CG12" s="11"/>
      <c r="CH12" s="11"/>
      <c r="CI12" s="11"/>
      <c r="CJ12" s="11"/>
      <c r="CK12" s="11"/>
      <c r="CL12" s="49">
        <f t="shared" si="2"/>
        <v>0</v>
      </c>
      <c r="CM12" s="11"/>
      <c r="CN12" s="11"/>
      <c r="CO12" s="11"/>
      <c r="CP12" s="11"/>
      <c r="CQ12" s="11"/>
      <c r="CR12" s="11"/>
      <c r="CS12" s="11"/>
      <c r="CT12" s="11"/>
      <c r="CU12" s="11"/>
      <c r="CV12" s="11"/>
      <c r="CW12" s="11"/>
      <c r="CX12" s="11"/>
      <c r="CY12" s="26">
        <f t="shared" si="11"/>
        <v>0</v>
      </c>
      <c r="CZ12" s="15"/>
      <c r="DA12" s="11"/>
      <c r="DB12" s="11"/>
      <c r="DC12" s="11"/>
      <c r="DD12" s="11"/>
      <c r="DE12" s="11"/>
      <c r="DF12" s="11"/>
      <c r="DG12" s="11"/>
      <c r="DH12" s="11"/>
      <c r="DI12" s="11"/>
      <c r="DJ12" s="11"/>
      <c r="DK12" s="11"/>
      <c r="DL12" s="26">
        <f t="shared" si="12"/>
        <v>0</v>
      </c>
    </row>
    <row r="13" spans="1:116">
      <c r="A13" s="47"/>
      <c r="B13" s="49" t="s">
        <v>1897</v>
      </c>
      <c r="C13" s="4" t="s">
        <v>780</v>
      </c>
      <c r="D13" s="4" t="s">
        <v>1972</v>
      </c>
      <c r="E13" s="13" t="s">
        <v>1980</v>
      </c>
      <c r="F13" s="4" t="s">
        <v>1338</v>
      </c>
      <c r="G13" s="292"/>
      <c r="H13" s="15">
        <v>0</v>
      </c>
      <c r="I13" s="11">
        <f>3018-844</f>
        <v>2174</v>
      </c>
      <c r="J13" s="11">
        <v>0</v>
      </c>
      <c r="K13" s="11">
        <v>0</v>
      </c>
      <c r="L13" s="11"/>
      <c r="M13" s="11"/>
      <c r="N13" s="11"/>
      <c r="O13" s="11"/>
      <c r="P13" s="11"/>
      <c r="Q13" s="26">
        <f t="shared" si="0"/>
        <v>2174</v>
      </c>
      <c r="R13" s="15"/>
      <c r="S13" s="11"/>
      <c r="T13" s="11">
        <v>2174</v>
      </c>
      <c r="U13" s="11"/>
      <c r="V13" s="11"/>
      <c r="W13" s="11"/>
      <c r="X13" s="11"/>
      <c r="Y13" s="11"/>
      <c r="Z13" s="49">
        <f t="shared" si="1"/>
        <v>2174</v>
      </c>
      <c r="AA13" s="11"/>
      <c r="AB13" s="11">
        <v>0</v>
      </c>
      <c r="AC13" s="11">
        <v>0</v>
      </c>
      <c r="AD13" s="11"/>
      <c r="AE13" s="11"/>
      <c r="AF13" s="11">
        <f>I13</f>
        <v>2174</v>
      </c>
      <c r="AG13" s="49">
        <f t="shared" si="3"/>
        <v>0</v>
      </c>
      <c r="AH13" s="15">
        <f t="shared" si="13"/>
        <v>0</v>
      </c>
      <c r="AI13" s="11"/>
      <c r="AJ13" s="11"/>
      <c r="AK13" s="11"/>
      <c r="AL13" s="49">
        <f t="shared" si="4"/>
        <v>0</v>
      </c>
      <c r="AM13" s="11"/>
      <c r="AN13" s="11"/>
      <c r="AO13" s="11"/>
      <c r="AP13" s="11"/>
      <c r="AQ13" s="11"/>
      <c r="AR13" s="49">
        <f t="shared" si="5"/>
        <v>0</v>
      </c>
      <c r="AS13" s="11"/>
      <c r="AT13" s="11"/>
      <c r="AU13" s="11"/>
      <c r="AV13" s="11"/>
      <c r="AW13" s="11"/>
      <c r="AX13" s="11"/>
      <c r="AY13" s="11"/>
      <c r="AZ13" s="11"/>
      <c r="BA13" s="11"/>
      <c r="BB13" s="11"/>
      <c r="BC13" s="49">
        <f t="shared" si="6"/>
        <v>0</v>
      </c>
      <c r="BD13" s="11"/>
      <c r="BE13" s="11"/>
      <c r="BF13" s="11"/>
      <c r="BG13" s="11"/>
      <c r="BH13" s="11">
        <f>2174/2</f>
        <v>1087</v>
      </c>
      <c r="BI13" s="11">
        <v>1087</v>
      </c>
      <c r="BJ13" s="11"/>
      <c r="BK13" s="49">
        <f t="shared" si="7"/>
        <v>0</v>
      </c>
      <c r="BL13" s="11"/>
      <c r="BM13" s="11"/>
      <c r="BN13" s="11"/>
      <c r="BO13" s="11"/>
      <c r="BP13" s="11"/>
      <c r="BQ13" s="49">
        <f t="shared" si="8"/>
        <v>0</v>
      </c>
      <c r="BR13" s="11"/>
      <c r="BS13" s="11"/>
      <c r="BT13" s="11"/>
      <c r="BU13" s="11"/>
      <c r="BV13" s="11"/>
      <c r="BW13" s="11"/>
      <c r="BX13" s="47">
        <f t="shared" si="9"/>
        <v>0</v>
      </c>
      <c r="BY13" s="49">
        <f t="shared" si="10"/>
        <v>2174</v>
      </c>
      <c r="BZ13" s="11"/>
      <c r="CA13" s="11"/>
      <c r="CB13" s="11"/>
      <c r="CC13" s="11"/>
      <c r="CD13" s="11"/>
      <c r="CE13" s="11"/>
      <c r="CF13" s="11"/>
      <c r="CG13" s="11"/>
      <c r="CH13" s="11"/>
      <c r="CI13" s="11"/>
      <c r="CJ13" s="11"/>
      <c r="CK13" s="11"/>
      <c r="CL13" s="49">
        <f t="shared" si="2"/>
        <v>0</v>
      </c>
      <c r="CM13" s="11"/>
      <c r="CN13" s="11"/>
      <c r="CO13" s="11"/>
      <c r="CP13" s="11"/>
      <c r="CQ13" s="11"/>
      <c r="CR13" s="11"/>
      <c r="CS13" s="11"/>
      <c r="CT13" s="11"/>
      <c r="CU13" s="11"/>
      <c r="CV13" s="11"/>
      <c r="CW13" s="11"/>
      <c r="CX13" s="11"/>
      <c r="CY13" s="26">
        <f t="shared" si="11"/>
        <v>0</v>
      </c>
      <c r="CZ13" s="15"/>
      <c r="DA13" s="11"/>
      <c r="DB13" s="11"/>
      <c r="DC13" s="11"/>
      <c r="DD13" s="11"/>
      <c r="DE13" s="11"/>
      <c r="DF13" s="11"/>
      <c r="DG13" s="11"/>
      <c r="DH13" s="11"/>
      <c r="DI13" s="11"/>
      <c r="DJ13" s="11"/>
      <c r="DK13" s="11"/>
      <c r="DL13" s="26">
        <f t="shared" si="12"/>
        <v>0</v>
      </c>
    </row>
    <row r="14" spans="1:116">
      <c r="A14" s="47"/>
      <c r="B14" s="49" t="s">
        <v>1896</v>
      </c>
      <c r="C14" s="4" t="s">
        <v>780</v>
      </c>
      <c r="D14" s="4" t="s">
        <v>1972</v>
      </c>
      <c r="E14" s="13" t="s">
        <v>1981</v>
      </c>
      <c r="F14" s="4" t="s">
        <v>1338</v>
      </c>
      <c r="G14" s="292"/>
      <c r="H14" s="520">
        <f>3275-250-395-74+190+594-194+100</f>
        <v>3246</v>
      </c>
      <c r="I14" s="519">
        <f>15487-1543+1000+788+279+1400</f>
        <v>17411</v>
      </c>
      <c r="J14" s="11">
        <v>0</v>
      </c>
      <c r="K14" s="11">
        <v>0</v>
      </c>
      <c r="L14" s="11"/>
      <c r="M14" s="11"/>
      <c r="N14" s="11"/>
      <c r="O14" s="11"/>
      <c r="P14" s="11"/>
      <c r="Q14" s="26">
        <f t="shared" si="0"/>
        <v>20657</v>
      </c>
      <c r="R14" s="15"/>
      <c r="S14" s="11"/>
      <c r="T14" s="11">
        <v>20657</v>
      </c>
      <c r="U14" s="11"/>
      <c r="V14" s="11"/>
      <c r="W14" s="11"/>
      <c r="X14" s="11"/>
      <c r="Y14" s="11"/>
      <c r="Z14" s="49">
        <f t="shared" si="1"/>
        <v>20657</v>
      </c>
      <c r="AA14" s="791">
        <f>450+104+190-150+212</f>
        <v>806</v>
      </c>
      <c r="AB14" s="519">
        <f>2825-250-395+110+150</f>
        <v>2440</v>
      </c>
      <c r="AC14" s="11"/>
      <c r="AD14" s="11"/>
      <c r="AE14" s="11"/>
      <c r="AF14" s="791">
        <f>I14+212-212</f>
        <v>17411</v>
      </c>
      <c r="AG14" s="49">
        <f t="shared" si="3"/>
        <v>0</v>
      </c>
      <c r="AH14" s="15">
        <f t="shared" si="13"/>
        <v>806</v>
      </c>
      <c r="AI14" s="11"/>
      <c r="AJ14" s="11"/>
      <c r="AK14" s="11"/>
      <c r="AL14" s="49">
        <f t="shared" si="4"/>
        <v>0</v>
      </c>
      <c r="AM14" s="11"/>
      <c r="AN14" s="11"/>
      <c r="AO14" s="11"/>
      <c r="AP14" s="11"/>
      <c r="AQ14" s="11"/>
      <c r="AR14" s="49">
        <f t="shared" si="5"/>
        <v>0</v>
      </c>
      <c r="AS14" s="519">
        <f>$AB14/9</f>
        <v>271.11111111111109</v>
      </c>
      <c r="AT14" s="519">
        <f t="shared" ref="AT14:AZ14" si="14">$AB14/9</f>
        <v>271.11111111111109</v>
      </c>
      <c r="AU14" s="519">
        <f t="shared" si="14"/>
        <v>271.11111111111109</v>
      </c>
      <c r="AV14" s="519">
        <f t="shared" si="14"/>
        <v>271.11111111111109</v>
      </c>
      <c r="AW14" s="519">
        <f t="shared" si="14"/>
        <v>271.11111111111109</v>
      </c>
      <c r="AX14" s="519">
        <f t="shared" si="14"/>
        <v>271.11111111111109</v>
      </c>
      <c r="AY14" s="519">
        <f t="shared" si="14"/>
        <v>271.11111111111109</v>
      </c>
      <c r="AZ14" s="519">
        <f t="shared" si="14"/>
        <v>271.11111111111109</v>
      </c>
      <c r="BA14" s="519">
        <f>$AB14/9</f>
        <v>271.11111111111109</v>
      </c>
      <c r="BB14" s="11"/>
      <c r="BC14" s="49">
        <f t="shared" si="6"/>
        <v>0</v>
      </c>
      <c r="BD14" s="11"/>
      <c r="BE14" s="11"/>
      <c r="BF14" s="11"/>
      <c r="BG14" s="11"/>
      <c r="BH14" s="11">
        <f>AF14/2</f>
        <v>8705.5</v>
      </c>
      <c r="BI14" s="11">
        <f>AF14/2</f>
        <v>8705.5</v>
      </c>
      <c r="BJ14" s="11"/>
      <c r="BK14" s="49">
        <f t="shared" si="7"/>
        <v>0</v>
      </c>
      <c r="BL14" s="11"/>
      <c r="BM14" s="11"/>
      <c r="BN14" s="11"/>
      <c r="BO14" s="11"/>
      <c r="BP14" s="11"/>
      <c r="BQ14" s="49">
        <f t="shared" si="8"/>
        <v>0</v>
      </c>
      <c r="BR14" s="11"/>
      <c r="BS14" s="11"/>
      <c r="BT14" s="11"/>
      <c r="BU14" s="11"/>
      <c r="BV14" s="11"/>
      <c r="BW14" s="11"/>
      <c r="BX14" s="47">
        <f t="shared" si="9"/>
        <v>0</v>
      </c>
      <c r="BY14" s="49">
        <f t="shared" si="10"/>
        <v>20657</v>
      </c>
      <c r="BZ14" s="11"/>
      <c r="CA14" s="11"/>
      <c r="CB14" s="11"/>
      <c r="CC14" s="11"/>
      <c r="CD14" s="11"/>
      <c r="CE14" s="11"/>
      <c r="CF14" s="11"/>
      <c r="CG14" s="11"/>
      <c r="CH14" s="11"/>
      <c r="CI14" s="11"/>
      <c r="CJ14" s="11"/>
      <c r="CK14" s="11"/>
      <c r="CL14" s="49">
        <f t="shared" si="2"/>
        <v>0</v>
      </c>
      <c r="CM14" s="11"/>
      <c r="CN14" s="11"/>
      <c r="CO14" s="11"/>
      <c r="CP14" s="11"/>
      <c r="CQ14" s="11"/>
      <c r="CR14" s="11"/>
      <c r="CS14" s="11"/>
      <c r="CT14" s="11"/>
      <c r="CU14" s="11"/>
      <c r="CV14" s="11"/>
      <c r="CW14" s="11"/>
      <c r="CX14" s="11"/>
      <c r="CY14" s="26">
        <f t="shared" si="11"/>
        <v>0</v>
      </c>
      <c r="CZ14" s="15"/>
      <c r="DA14" s="11"/>
      <c r="DB14" s="11"/>
      <c r="DC14" s="11"/>
      <c r="DD14" s="11"/>
      <c r="DE14" s="11"/>
      <c r="DF14" s="11"/>
      <c r="DG14" s="11"/>
      <c r="DH14" s="11"/>
      <c r="DI14" s="11"/>
      <c r="DJ14" s="11"/>
      <c r="DK14" s="11"/>
      <c r="DL14" s="26">
        <f t="shared" si="12"/>
        <v>0</v>
      </c>
    </row>
    <row r="15" spans="1:116">
      <c r="A15" s="47"/>
      <c r="B15" s="49" t="s">
        <v>1896</v>
      </c>
      <c r="C15" s="13" t="s">
        <v>780</v>
      </c>
      <c r="D15" s="13" t="s">
        <v>1972</v>
      </c>
      <c r="E15" s="13" t="s">
        <v>1579</v>
      </c>
      <c r="F15" s="13" t="s">
        <v>1338</v>
      </c>
      <c r="G15" s="302" t="s">
        <v>1579</v>
      </c>
      <c r="H15" s="616">
        <v>1866</v>
      </c>
      <c r="I15" s="11"/>
      <c r="J15" s="11"/>
      <c r="K15" s="518">
        <v>2488</v>
      </c>
      <c r="L15" s="11"/>
      <c r="M15" s="11"/>
      <c r="N15" s="11"/>
      <c r="O15" s="11"/>
      <c r="P15" s="11"/>
      <c r="Q15" s="26">
        <f t="shared" si="0"/>
        <v>4354</v>
      </c>
      <c r="R15" s="15"/>
      <c r="S15" s="11"/>
      <c r="T15" s="11">
        <f>SUM(H15:L15)</f>
        <v>4354</v>
      </c>
      <c r="U15" s="11"/>
      <c r="V15" s="11"/>
      <c r="W15" s="11"/>
      <c r="X15" s="11"/>
      <c r="Y15" s="11"/>
      <c r="Z15" s="49">
        <f t="shared" si="1"/>
        <v>4354</v>
      </c>
      <c r="AA15" s="11">
        <f>H15</f>
        <v>1866</v>
      </c>
      <c r="AB15" s="11"/>
      <c r="AC15" s="11"/>
      <c r="AD15" s="11"/>
      <c r="AE15" s="11"/>
      <c r="AF15" s="11">
        <v>2488</v>
      </c>
      <c r="AG15" s="49">
        <f t="shared" si="3"/>
        <v>0</v>
      </c>
      <c r="AH15" s="15">
        <f t="shared" si="13"/>
        <v>1866</v>
      </c>
      <c r="AI15" s="11"/>
      <c r="AJ15" s="11"/>
      <c r="AK15" s="11"/>
      <c r="AL15" s="49">
        <f t="shared" si="4"/>
        <v>0</v>
      </c>
      <c r="AM15" s="11"/>
      <c r="AN15" s="11"/>
      <c r="AO15" s="11"/>
      <c r="AP15" s="11"/>
      <c r="AQ15" s="11"/>
      <c r="AR15" s="49">
        <f t="shared" si="5"/>
        <v>0</v>
      </c>
      <c r="AS15" s="11"/>
      <c r="AT15" s="11"/>
      <c r="AU15" s="11"/>
      <c r="AV15" s="11"/>
      <c r="AW15" s="11"/>
      <c r="AX15" s="11"/>
      <c r="AY15" s="11"/>
      <c r="AZ15" s="11"/>
      <c r="BA15" s="11"/>
      <c r="BB15" s="11"/>
      <c r="BC15" s="49">
        <f t="shared" si="6"/>
        <v>0</v>
      </c>
      <c r="BD15" s="11"/>
      <c r="BE15" s="11"/>
      <c r="BF15" s="11"/>
      <c r="BG15" s="11"/>
      <c r="BH15" s="11"/>
      <c r="BI15" s="11"/>
      <c r="BJ15" s="11">
        <v>2488</v>
      </c>
      <c r="BK15" s="49">
        <f t="shared" si="7"/>
        <v>0</v>
      </c>
      <c r="BL15" s="11"/>
      <c r="BM15" s="11"/>
      <c r="BN15" s="11"/>
      <c r="BO15" s="11"/>
      <c r="BP15" s="11"/>
      <c r="BQ15" s="49">
        <f t="shared" si="8"/>
        <v>0</v>
      </c>
      <c r="BR15" s="11"/>
      <c r="BS15" s="11"/>
      <c r="BT15" s="11"/>
      <c r="BU15" s="11"/>
      <c r="BV15" s="11"/>
      <c r="BW15" s="11"/>
      <c r="BX15" s="47">
        <f t="shared" si="9"/>
        <v>0</v>
      </c>
      <c r="BY15" s="49">
        <f t="shared" si="10"/>
        <v>4354</v>
      </c>
      <c r="BZ15" s="11"/>
      <c r="CA15" s="11"/>
      <c r="CB15" s="11"/>
      <c r="CC15" s="11"/>
      <c r="CD15" s="11"/>
      <c r="CE15" s="11"/>
      <c r="CF15" s="11"/>
      <c r="CG15" s="11"/>
      <c r="CH15" s="11"/>
      <c r="CI15" s="11"/>
      <c r="CJ15" s="11"/>
      <c r="CK15" s="11"/>
      <c r="CL15" s="49">
        <f t="shared" si="2"/>
        <v>0</v>
      </c>
      <c r="CM15" s="11"/>
      <c r="CN15" s="11"/>
      <c r="CO15" s="11"/>
      <c r="CP15" s="11"/>
      <c r="CQ15" s="11"/>
      <c r="CR15" s="11"/>
      <c r="CS15" s="11"/>
      <c r="CT15" s="11"/>
      <c r="CU15" s="11"/>
      <c r="CV15" s="11"/>
      <c r="CW15" s="11"/>
      <c r="CX15" s="11"/>
      <c r="CY15" s="26">
        <f t="shared" si="11"/>
        <v>0</v>
      </c>
      <c r="CZ15" s="15"/>
      <c r="DA15" s="11"/>
      <c r="DB15" s="11"/>
      <c r="DC15" s="11"/>
      <c r="DD15" s="11"/>
      <c r="DE15" s="11"/>
      <c r="DF15" s="11"/>
      <c r="DG15" s="11"/>
      <c r="DH15" s="11"/>
      <c r="DI15" s="11"/>
      <c r="DJ15" s="11"/>
      <c r="DK15" s="11"/>
      <c r="DL15" s="26">
        <f t="shared" si="12"/>
        <v>0</v>
      </c>
    </row>
    <row r="16" spans="1:116">
      <c r="A16" s="47"/>
      <c r="B16" s="49"/>
      <c r="C16" s="28" t="s">
        <v>347</v>
      </c>
      <c r="D16" s="28"/>
      <c r="E16" s="28"/>
      <c r="F16" s="28"/>
      <c r="G16" s="49"/>
      <c r="H16" s="28">
        <f>SUM(H3:H15)</f>
        <v>16384</v>
      </c>
      <c r="I16" s="28">
        <f t="shared" ref="I16:BT16" si="15">SUM(I3:I15)</f>
        <v>35766</v>
      </c>
      <c r="J16" s="28">
        <f t="shared" si="15"/>
        <v>340</v>
      </c>
      <c r="K16" s="28">
        <f t="shared" si="15"/>
        <v>14100</v>
      </c>
      <c r="L16" s="28">
        <f t="shared" si="15"/>
        <v>0</v>
      </c>
      <c r="M16" s="28">
        <f t="shared" si="15"/>
        <v>0</v>
      </c>
      <c r="N16" s="28">
        <f t="shared" si="15"/>
        <v>0</v>
      </c>
      <c r="O16" s="28">
        <f t="shared" si="15"/>
        <v>0</v>
      </c>
      <c r="P16" s="28">
        <f t="shared" si="15"/>
        <v>0</v>
      </c>
      <c r="Q16" s="26">
        <f t="shared" si="15"/>
        <v>66590</v>
      </c>
      <c r="R16" s="47">
        <f t="shared" si="15"/>
        <v>975</v>
      </c>
      <c r="S16" s="28">
        <f t="shared" si="15"/>
        <v>800</v>
      </c>
      <c r="T16" s="28">
        <f t="shared" si="15"/>
        <v>64815</v>
      </c>
      <c r="U16" s="28">
        <f t="shared" si="15"/>
        <v>0</v>
      </c>
      <c r="V16" s="28">
        <f t="shared" si="15"/>
        <v>0</v>
      </c>
      <c r="W16" s="28">
        <f t="shared" si="15"/>
        <v>0</v>
      </c>
      <c r="X16" s="28">
        <f t="shared" si="15"/>
        <v>0</v>
      </c>
      <c r="Y16" s="28">
        <f t="shared" si="15"/>
        <v>0</v>
      </c>
      <c r="Z16" s="49">
        <f t="shared" si="1"/>
        <v>66590</v>
      </c>
      <c r="AA16" s="28">
        <f t="shared" si="15"/>
        <v>9426</v>
      </c>
      <c r="AB16" s="28">
        <f t="shared" si="15"/>
        <v>2440</v>
      </c>
      <c r="AC16" s="28">
        <f t="shared" si="15"/>
        <v>2623</v>
      </c>
      <c r="AD16" s="28">
        <f t="shared" si="15"/>
        <v>460</v>
      </c>
      <c r="AE16" s="28">
        <f t="shared" si="15"/>
        <v>0</v>
      </c>
      <c r="AF16" s="28">
        <f t="shared" si="15"/>
        <v>49866</v>
      </c>
      <c r="AG16" s="49">
        <f t="shared" si="3"/>
        <v>0</v>
      </c>
      <c r="AH16" s="28">
        <f t="shared" si="15"/>
        <v>9426</v>
      </c>
      <c r="AI16" s="28">
        <f t="shared" si="15"/>
        <v>0</v>
      </c>
      <c r="AJ16" s="28">
        <f t="shared" si="15"/>
        <v>0</v>
      </c>
      <c r="AK16" s="28">
        <f t="shared" si="15"/>
        <v>0</v>
      </c>
      <c r="AL16" s="49">
        <f t="shared" si="4"/>
        <v>0</v>
      </c>
      <c r="AM16" s="28">
        <f t="shared" si="15"/>
        <v>0</v>
      </c>
      <c r="AN16" s="28">
        <f t="shared" si="15"/>
        <v>0</v>
      </c>
      <c r="AO16" s="28">
        <f t="shared" si="15"/>
        <v>0</v>
      </c>
      <c r="AP16" s="28">
        <f t="shared" si="15"/>
        <v>460</v>
      </c>
      <c r="AQ16" s="28">
        <f t="shared" si="15"/>
        <v>0</v>
      </c>
      <c r="AR16" s="49">
        <f t="shared" si="5"/>
        <v>0</v>
      </c>
      <c r="AS16" s="28">
        <f t="shared" si="15"/>
        <v>271.11111111111109</v>
      </c>
      <c r="AT16" s="28">
        <f t="shared" si="15"/>
        <v>271.11111111111109</v>
      </c>
      <c r="AU16" s="28">
        <f t="shared" si="15"/>
        <v>271.11111111111109</v>
      </c>
      <c r="AV16" s="28">
        <f t="shared" si="15"/>
        <v>271.11111111111109</v>
      </c>
      <c r="AW16" s="28">
        <f t="shared" si="15"/>
        <v>271.11111111111109</v>
      </c>
      <c r="AX16" s="28">
        <f t="shared" si="15"/>
        <v>271.11111111111109</v>
      </c>
      <c r="AY16" s="28">
        <f t="shared" si="15"/>
        <v>271.11111111111109</v>
      </c>
      <c r="AZ16" s="28">
        <f t="shared" si="15"/>
        <v>271.11111111111109</v>
      </c>
      <c r="BA16" s="28">
        <f t="shared" si="15"/>
        <v>271.11111111111109</v>
      </c>
      <c r="BB16" s="28">
        <f t="shared" si="15"/>
        <v>0</v>
      </c>
      <c r="BC16" s="49">
        <f t="shared" si="6"/>
        <v>0</v>
      </c>
      <c r="BD16" s="28">
        <f t="shared" si="15"/>
        <v>0</v>
      </c>
      <c r="BE16" s="28">
        <f t="shared" si="15"/>
        <v>0</v>
      </c>
      <c r="BF16" s="28">
        <f t="shared" si="15"/>
        <v>0</v>
      </c>
      <c r="BG16" s="28">
        <f t="shared" si="15"/>
        <v>0</v>
      </c>
      <c r="BH16" s="28">
        <f t="shared" si="15"/>
        <v>17884.5</v>
      </c>
      <c r="BI16" s="28">
        <f t="shared" si="15"/>
        <v>17881.5</v>
      </c>
      <c r="BJ16" s="28">
        <f t="shared" si="15"/>
        <v>14100</v>
      </c>
      <c r="BK16" s="49">
        <f t="shared" si="7"/>
        <v>0</v>
      </c>
      <c r="BL16" s="28">
        <f t="shared" si="15"/>
        <v>0</v>
      </c>
      <c r="BM16" s="28">
        <f t="shared" si="15"/>
        <v>0</v>
      </c>
      <c r="BN16" s="28">
        <f t="shared" si="15"/>
        <v>0</v>
      </c>
      <c r="BO16" s="28">
        <f t="shared" si="15"/>
        <v>0</v>
      </c>
      <c r="BP16" s="28">
        <f t="shared" si="15"/>
        <v>0</v>
      </c>
      <c r="BQ16" s="49">
        <f t="shared" si="8"/>
        <v>0</v>
      </c>
      <c r="BR16" s="28">
        <f t="shared" si="15"/>
        <v>0</v>
      </c>
      <c r="BS16" s="28">
        <f t="shared" si="15"/>
        <v>0</v>
      </c>
      <c r="BT16" s="28">
        <f t="shared" si="15"/>
        <v>0</v>
      </c>
      <c r="BU16" s="28">
        <f t="shared" ref="BU16:DL16" si="16">SUM(BU3:BU15)</f>
        <v>0</v>
      </c>
      <c r="BV16" s="28">
        <f t="shared" si="16"/>
        <v>0</v>
      </c>
      <c r="BW16" s="28">
        <f t="shared" si="16"/>
        <v>0</v>
      </c>
      <c r="BX16" s="47">
        <f t="shared" si="9"/>
        <v>2623</v>
      </c>
      <c r="BY16" s="49">
        <f t="shared" si="10"/>
        <v>62192</v>
      </c>
      <c r="BZ16" s="28">
        <f t="shared" si="16"/>
        <v>0</v>
      </c>
      <c r="CA16" s="28">
        <f t="shared" si="16"/>
        <v>0</v>
      </c>
      <c r="CB16" s="28">
        <f t="shared" si="16"/>
        <v>0</v>
      </c>
      <c r="CC16" s="28">
        <f t="shared" si="16"/>
        <v>0</v>
      </c>
      <c r="CD16" s="28">
        <f t="shared" si="16"/>
        <v>0</v>
      </c>
      <c r="CE16" s="28">
        <f t="shared" si="16"/>
        <v>0</v>
      </c>
      <c r="CF16" s="28">
        <f t="shared" si="16"/>
        <v>0</v>
      </c>
      <c r="CG16" s="28">
        <f t="shared" si="16"/>
        <v>0</v>
      </c>
      <c r="CH16" s="28">
        <f t="shared" si="16"/>
        <v>0</v>
      </c>
      <c r="CI16" s="28">
        <f t="shared" si="16"/>
        <v>0</v>
      </c>
      <c r="CJ16" s="28">
        <f t="shared" si="16"/>
        <v>0</v>
      </c>
      <c r="CK16" s="28">
        <f t="shared" si="16"/>
        <v>0</v>
      </c>
      <c r="CL16" s="49">
        <f t="shared" si="2"/>
        <v>0</v>
      </c>
      <c r="CM16" s="28">
        <f t="shared" si="16"/>
        <v>0</v>
      </c>
      <c r="CN16" s="28">
        <f t="shared" si="16"/>
        <v>0</v>
      </c>
      <c r="CO16" s="28">
        <f t="shared" si="16"/>
        <v>0</v>
      </c>
      <c r="CP16" s="28">
        <f t="shared" si="16"/>
        <v>0</v>
      </c>
      <c r="CQ16" s="28">
        <f t="shared" si="16"/>
        <v>0</v>
      </c>
      <c r="CR16" s="28">
        <f t="shared" si="16"/>
        <v>0</v>
      </c>
      <c r="CS16" s="28">
        <f t="shared" si="16"/>
        <v>0</v>
      </c>
      <c r="CT16" s="28">
        <f t="shared" si="16"/>
        <v>0</v>
      </c>
      <c r="CU16" s="28">
        <f t="shared" si="16"/>
        <v>0</v>
      </c>
      <c r="CV16" s="28">
        <f t="shared" si="16"/>
        <v>0</v>
      </c>
      <c r="CW16" s="28">
        <f t="shared" si="16"/>
        <v>0</v>
      </c>
      <c r="CX16" s="28">
        <f t="shared" si="16"/>
        <v>0</v>
      </c>
      <c r="CY16" s="26">
        <f t="shared" si="16"/>
        <v>0</v>
      </c>
      <c r="CZ16" s="47">
        <f t="shared" si="16"/>
        <v>0</v>
      </c>
      <c r="DA16" s="28">
        <f t="shared" si="16"/>
        <v>0</v>
      </c>
      <c r="DB16" s="28">
        <f t="shared" si="16"/>
        <v>0</v>
      </c>
      <c r="DC16" s="28">
        <f t="shared" si="16"/>
        <v>0</v>
      </c>
      <c r="DD16" s="28">
        <f t="shared" si="16"/>
        <v>0</v>
      </c>
      <c r="DE16" s="28">
        <f t="shared" si="16"/>
        <v>0</v>
      </c>
      <c r="DF16" s="28">
        <f t="shared" si="16"/>
        <v>0</v>
      </c>
      <c r="DG16" s="28">
        <f t="shared" si="16"/>
        <v>0</v>
      </c>
      <c r="DH16" s="28">
        <f t="shared" si="16"/>
        <v>0</v>
      </c>
      <c r="DI16" s="28">
        <f t="shared" si="16"/>
        <v>0</v>
      </c>
      <c r="DJ16" s="28">
        <f t="shared" si="16"/>
        <v>0</v>
      </c>
      <c r="DK16" s="28">
        <f t="shared" si="16"/>
        <v>0</v>
      </c>
      <c r="DL16" s="26">
        <f t="shared" si="16"/>
        <v>0</v>
      </c>
    </row>
    <row r="17" spans="1:116">
      <c r="A17" s="47"/>
      <c r="B17" s="49" t="s">
        <v>1898</v>
      </c>
      <c r="C17" s="4" t="s">
        <v>780</v>
      </c>
      <c r="D17" s="4" t="s">
        <v>1982</v>
      </c>
      <c r="E17" s="4" t="s">
        <v>1459</v>
      </c>
      <c r="F17" s="4" t="s">
        <v>1338</v>
      </c>
      <c r="G17" s="292"/>
      <c r="H17" s="519">
        <f>2600+682</f>
        <v>3282</v>
      </c>
      <c r="I17" s="11"/>
      <c r="J17" s="11"/>
      <c r="K17" s="519">
        <v>300</v>
      </c>
      <c r="L17" s="11"/>
      <c r="M17" s="11"/>
      <c r="N17" s="11"/>
      <c r="O17" s="11"/>
      <c r="P17" s="11"/>
      <c r="Q17" s="26">
        <f>SUM(H17:P17)</f>
        <v>3582</v>
      </c>
      <c r="R17" s="15"/>
      <c r="S17" s="11"/>
      <c r="T17" s="11">
        <f>SUM(H17:L17)</f>
        <v>3582</v>
      </c>
      <c r="U17" s="11"/>
      <c r="V17" s="11"/>
      <c r="W17" s="11"/>
      <c r="X17" s="11"/>
      <c r="Y17" s="11"/>
      <c r="Z17" s="49">
        <f t="shared" si="1"/>
        <v>3582</v>
      </c>
      <c r="AA17" s="11">
        <f>2600+682</f>
        <v>3282</v>
      </c>
      <c r="AB17" s="11"/>
      <c r="AC17" s="11"/>
      <c r="AD17" s="11"/>
      <c r="AE17" s="11"/>
      <c r="AF17" s="11">
        <v>300</v>
      </c>
      <c r="AG17" s="49">
        <f t="shared" si="3"/>
        <v>0</v>
      </c>
      <c r="AH17" s="11">
        <f>AA17</f>
        <v>3282</v>
      </c>
      <c r="AI17" s="11"/>
      <c r="AJ17" s="11"/>
      <c r="AK17" s="11"/>
      <c r="AL17" s="49">
        <f t="shared" si="4"/>
        <v>0</v>
      </c>
      <c r="AM17" s="11"/>
      <c r="AN17" s="11"/>
      <c r="AO17" s="11"/>
      <c r="AP17" s="11"/>
      <c r="AQ17" s="11"/>
      <c r="AR17" s="49">
        <f t="shared" si="5"/>
        <v>0</v>
      </c>
      <c r="AS17" s="11"/>
      <c r="AT17" s="11"/>
      <c r="AU17" s="11"/>
      <c r="AV17" s="11"/>
      <c r="AW17" s="11"/>
      <c r="AX17" s="11"/>
      <c r="AY17" s="11"/>
      <c r="AZ17" s="11"/>
      <c r="BA17" s="11"/>
      <c r="BB17" s="11"/>
      <c r="BC17" s="49">
        <f t="shared" si="6"/>
        <v>0</v>
      </c>
      <c r="BD17" s="11"/>
      <c r="BE17" s="11"/>
      <c r="BF17" s="11"/>
      <c r="BG17" s="11"/>
      <c r="BH17" s="11">
        <v>150</v>
      </c>
      <c r="BI17" s="11">
        <v>150</v>
      </c>
      <c r="BJ17" s="11"/>
      <c r="BK17" s="49">
        <f t="shared" si="7"/>
        <v>0</v>
      </c>
      <c r="BL17" s="11"/>
      <c r="BM17" s="11"/>
      <c r="BN17" s="11"/>
      <c r="BO17" s="11"/>
      <c r="BP17" s="11"/>
      <c r="BQ17" s="49">
        <f t="shared" si="8"/>
        <v>0</v>
      </c>
      <c r="BR17" s="11"/>
      <c r="BS17" s="11"/>
      <c r="BT17" s="11"/>
      <c r="BU17" s="11"/>
      <c r="BV17" s="11"/>
      <c r="BW17" s="11"/>
      <c r="BX17" s="47">
        <f t="shared" si="9"/>
        <v>0</v>
      </c>
      <c r="BY17" s="49">
        <f t="shared" si="10"/>
        <v>3582</v>
      </c>
      <c r="BZ17" s="11"/>
      <c r="CA17" s="11"/>
      <c r="CB17" s="11"/>
      <c r="CC17" s="11"/>
      <c r="CD17" s="11"/>
      <c r="CE17" s="11"/>
      <c r="CF17" s="11"/>
      <c r="CG17" s="11"/>
      <c r="CH17" s="11"/>
      <c r="CI17" s="11"/>
      <c r="CJ17" s="11"/>
      <c r="CK17" s="11"/>
      <c r="CL17" s="49">
        <f t="shared" si="2"/>
        <v>0</v>
      </c>
      <c r="CM17" s="11"/>
      <c r="CN17" s="11"/>
      <c r="CO17" s="11"/>
      <c r="CP17" s="11"/>
      <c r="CQ17" s="11"/>
      <c r="CR17" s="11"/>
      <c r="CS17" s="11"/>
      <c r="CT17" s="11"/>
      <c r="CU17" s="11"/>
      <c r="CV17" s="11"/>
      <c r="CW17" s="11"/>
      <c r="CX17" s="11"/>
      <c r="CY17" s="26">
        <f t="shared" si="11"/>
        <v>0</v>
      </c>
      <c r="CZ17" s="15"/>
      <c r="DA17" s="11"/>
      <c r="DB17" s="11"/>
      <c r="DC17" s="11"/>
      <c r="DD17" s="11"/>
      <c r="DE17" s="11"/>
      <c r="DF17" s="11"/>
      <c r="DG17" s="11"/>
      <c r="DH17" s="11"/>
      <c r="DI17" s="11"/>
      <c r="DJ17" s="11"/>
      <c r="DK17" s="11"/>
      <c r="DL17" s="26">
        <f t="shared" si="12"/>
        <v>0</v>
      </c>
    </row>
    <row r="18" spans="1:116">
      <c r="A18" s="47"/>
      <c r="B18" s="49" t="s">
        <v>1899</v>
      </c>
      <c r="C18" s="4" t="s">
        <v>780</v>
      </c>
      <c r="D18" s="4" t="s">
        <v>1982</v>
      </c>
      <c r="E18" s="4" t="s">
        <v>1460</v>
      </c>
      <c r="F18" s="4" t="s">
        <v>1338</v>
      </c>
      <c r="G18" s="292"/>
      <c r="H18" s="11">
        <v>950</v>
      </c>
      <c r="I18" s="11">
        <v>2600</v>
      </c>
      <c r="J18" s="11"/>
      <c r="K18" s="11">
        <v>700</v>
      </c>
      <c r="L18" s="11"/>
      <c r="M18" s="11"/>
      <c r="N18" s="11"/>
      <c r="O18" s="11"/>
      <c r="P18" s="11"/>
      <c r="Q18" s="26">
        <f>SUM(H18:P18)</f>
        <v>4250</v>
      </c>
      <c r="R18" s="15"/>
      <c r="S18" s="11"/>
      <c r="T18" s="11">
        <f>SUM(H18:L18)</f>
        <v>4250</v>
      </c>
      <c r="U18" s="11"/>
      <c r="V18" s="11"/>
      <c r="W18" s="11"/>
      <c r="X18" s="11"/>
      <c r="Y18" s="11"/>
      <c r="Z18" s="49">
        <f t="shared" si="1"/>
        <v>4250</v>
      </c>
      <c r="AA18" s="11">
        <v>200</v>
      </c>
      <c r="AB18" s="11"/>
      <c r="AC18" s="11">
        <v>750</v>
      </c>
      <c r="AD18" s="11"/>
      <c r="AE18" s="11"/>
      <c r="AF18" s="11">
        <v>3300</v>
      </c>
      <c r="AG18" s="49">
        <f t="shared" si="3"/>
        <v>0</v>
      </c>
      <c r="AH18" s="11">
        <f>AA18</f>
        <v>200</v>
      </c>
      <c r="AI18" s="11"/>
      <c r="AJ18" s="11"/>
      <c r="AK18" s="11"/>
      <c r="AL18" s="49">
        <f t="shared" si="4"/>
        <v>0</v>
      </c>
      <c r="AM18" s="11"/>
      <c r="AN18" s="11"/>
      <c r="AO18" s="11"/>
      <c r="AP18" s="11"/>
      <c r="AQ18" s="11"/>
      <c r="AR18" s="49">
        <f t="shared" si="5"/>
        <v>0</v>
      </c>
      <c r="AS18" s="11"/>
      <c r="AT18" s="11"/>
      <c r="AU18" s="11"/>
      <c r="AV18" s="11"/>
      <c r="AW18" s="11"/>
      <c r="AX18" s="11"/>
      <c r="AY18" s="11"/>
      <c r="AZ18" s="11"/>
      <c r="BA18" s="11"/>
      <c r="BB18" s="11"/>
      <c r="BC18" s="49">
        <f t="shared" si="6"/>
        <v>0</v>
      </c>
      <c r="BD18" s="11"/>
      <c r="BE18" s="11"/>
      <c r="BF18" s="11"/>
      <c r="BG18" s="11"/>
      <c r="BH18" s="11">
        <v>1300</v>
      </c>
      <c r="BI18" s="11">
        <v>1300</v>
      </c>
      <c r="BJ18" s="11">
        <v>700</v>
      </c>
      <c r="BK18" s="49">
        <f t="shared" si="7"/>
        <v>0</v>
      </c>
      <c r="BL18" s="11"/>
      <c r="BM18" s="11"/>
      <c r="BN18" s="11"/>
      <c r="BO18" s="11"/>
      <c r="BP18" s="11"/>
      <c r="BQ18" s="49">
        <f t="shared" si="8"/>
        <v>0</v>
      </c>
      <c r="BR18" s="11"/>
      <c r="BS18" s="11"/>
      <c r="BT18" s="11"/>
      <c r="BU18" s="11"/>
      <c r="BV18" s="11"/>
      <c r="BW18" s="11"/>
      <c r="BX18" s="47">
        <f t="shared" si="9"/>
        <v>750</v>
      </c>
      <c r="BY18" s="49">
        <f t="shared" si="10"/>
        <v>3500</v>
      </c>
      <c r="BZ18" s="11"/>
      <c r="CA18" s="11"/>
      <c r="CB18" s="11"/>
      <c r="CC18" s="11"/>
      <c r="CD18" s="11"/>
      <c r="CE18" s="11"/>
      <c r="CF18" s="11"/>
      <c r="CG18" s="11"/>
      <c r="CH18" s="11"/>
      <c r="CI18" s="11"/>
      <c r="CJ18" s="11"/>
      <c r="CK18" s="11"/>
      <c r="CL18" s="49">
        <f t="shared" si="2"/>
        <v>0</v>
      </c>
      <c r="CM18" s="11"/>
      <c r="CN18" s="11"/>
      <c r="CO18" s="11"/>
      <c r="CP18" s="11"/>
      <c r="CQ18" s="11"/>
      <c r="CR18" s="11"/>
      <c r="CS18" s="11"/>
      <c r="CT18" s="11"/>
      <c r="CU18" s="11"/>
      <c r="CV18" s="11"/>
      <c r="CW18" s="11"/>
      <c r="CX18" s="11"/>
      <c r="CY18" s="26">
        <f t="shared" si="11"/>
        <v>0</v>
      </c>
      <c r="CZ18" s="15"/>
      <c r="DA18" s="11"/>
      <c r="DB18" s="11"/>
      <c r="DC18" s="11"/>
      <c r="DD18" s="11"/>
      <c r="DE18" s="11"/>
      <c r="DF18" s="11"/>
      <c r="DG18" s="11"/>
      <c r="DH18" s="11"/>
      <c r="DI18" s="11"/>
      <c r="DJ18" s="11"/>
      <c r="DK18" s="11"/>
      <c r="DL18" s="26">
        <f t="shared" si="12"/>
        <v>0</v>
      </c>
    </row>
    <row r="19" spans="1:116">
      <c r="A19" s="47"/>
      <c r="B19" s="49" t="s">
        <v>1899</v>
      </c>
      <c r="C19" s="4" t="s">
        <v>780</v>
      </c>
      <c r="D19" s="4" t="s">
        <v>1982</v>
      </c>
      <c r="E19" s="4" t="s">
        <v>1579</v>
      </c>
      <c r="F19" s="4" t="s">
        <v>1338</v>
      </c>
      <c r="G19" s="292" t="s">
        <v>1579</v>
      </c>
      <c r="H19" s="518">
        <v>1866</v>
      </c>
      <c r="I19" s="11"/>
      <c r="J19" s="11"/>
      <c r="K19" s="11"/>
      <c r="L19" s="11"/>
      <c r="M19" s="11"/>
      <c r="N19" s="11"/>
      <c r="O19" s="11"/>
      <c r="P19" s="11"/>
      <c r="Q19" s="26">
        <f>SUM(H19:P19)</f>
        <v>1866</v>
      </c>
      <c r="R19" s="15"/>
      <c r="S19" s="11"/>
      <c r="T19" s="11">
        <v>1866</v>
      </c>
      <c r="U19" s="11"/>
      <c r="V19" s="11"/>
      <c r="W19" s="11"/>
      <c r="X19" s="11"/>
      <c r="Y19" s="11"/>
      <c r="Z19" s="49">
        <f t="shared" si="1"/>
        <v>1866</v>
      </c>
      <c r="AA19" s="11">
        <v>1866</v>
      </c>
      <c r="AB19" s="11"/>
      <c r="AC19" s="11"/>
      <c r="AD19" s="11"/>
      <c r="AE19" s="11"/>
      <c r="AF19" s="11"/>
      <c r="AG19" s="49">
        <f t="shared" si="3"/>
        <v>0</v>
      </c>
      <c r="AH19" s="11">
        <f>AA19</f>
        <v>1866</v>
      </c>
      <c r="AI19" s="11"/>
      <c r="AJ19" s="11"/>
      <c r="AK19" s="11"/>
      <c r="AL19" s="49">
        <f t="shared" si="4"/>
        <v>0</v>
      </c>
      <c r="AM19" s="11"/>
      <c r="AN19" s="11"/>
      <c r="AO19" s="11"/>
      <c r="AP19" s="11"/>
      <c r="AQ19" s="11"/>
      <c r="AR19" s="49">
        <f t="shared" si="5"/>
        <v>0</v>
      </c>
      <c r="AS19" s="11"/>
      <c r="AT19" s="11"/>
      <c r="AU19" s="11"/>
      <c r="AV19" s="11"/>
      <c r="AW19" s="11"/>
      <c r="AX19" s="11"/>
      <c r="AY19" s="11"/>
      <c r="AZ19" s="11"/>
      <c r="BA19" s="11"/>
      <c r="BB19" s="11"/>
      <c r="BC19" s="49">
        <f t="shared" si="6"/>
        <v>0</v>
      </c>
      <c r="BD19" s="11"/>
      <c r="BE19" s="11"/>
      <c r="BF19" s="11"/>
      <c r="BG19" s="11"/>
      <c r="BH19" s="11"/>
      <c r="BI19" s="11"/>
      <c r="BJ19" s="11"/>
      <c r="BK19" s="49">
        <f t="shared" si="7"/>
        <v>0</v>
      </c>
      <c r="BL19" s="11"/>
      <c r="BM19" s="11"/>
      <c r="BN19" s="11">
        <v>0</v>
      </c>
      <c r="BO19" s="11"/>
      <c r="BP19" s="11">
        <v>0</v>
      </c>
      <c r="BQ19" s="49">
        <f t="shared" si="8"/>
        <v>0</v>
      </c>
      <c r="BR19" s="11"/>
      <c r="BS19" s="11"/>
      <c r="BT19" s="11"/>
      <c r="BU19" s="11"/>
      <c r="BV19" s="11"/>
      <c r="BW19" s="11"/>
      <c r="BX19" s="47">
        <f t="shared" si="9"/>
        <v>0</v>
      </c>
      <c r="BY19" s="49">
        <f t="shared" si="10"/>
        <v>1866</v>
      </c>
      <c r="BZ19" s="11"/>
      <c r="CA19" s="11"/>
      <c r="CB19" s="11"/>
      <c r="CC19" s="11"/>
      <c r="CD19" s="11"/>
      <c r="CE19" s="11"/>
      <c r="CF19" s="11"/>
      <c r="CG19" s="11"/>
      <c r="CH19" s="11"/>
      <c r="CI19" s="11"/>
      <c r="CJ19" s="11"/>
      <c r="CK19" s="11"/>
      <c r="CL19" s="49">
        <f t="shared" si="2"/>
        <v>0</v>
      </c>
      <c r="CM19" s="11"/>
      <c r="CN19" s="11"/>
      <c r="CO19" s="11"/>
      <c r="CP19" s="11"/>
      <c r="CQ19" s="11"/>
      <c r="CR19" s="11"/>
      <c r="CS19" s="11"/>
      <c r="CT19" s="11"/>
      <c r="CU19" s="11"/>
      <c r="CV19" s="11"/>
      <c r="CW19" s="11"/>
      <c r="CX19" s="11"/>
      <c r="CY19" s="26">
        <f t="shared" si="11"/>
        <v>0</v>
      </c>
      <c r="CZ19" s="15"/>
      <c r="DA19" s="11"/>
      <c r="DB19" s="11"/>
      <c r="DC19" s="11"/>
      <c r="DD19" s="11"/>
      <c r="DE19" s="11"/>
      <c r="DF19" s="11"/>
      <c r="DG19" s="11"/>
      <c r="DH19" s="11"/>
      <c r="DI19" s="11"/>
      <c r="DJ19" s="11"/>
      <c r="DK19" s="11"/>
      <c r="DL19" s="26">
        <f t="shared" si="12"/>
        <v>0</v>
      </c>
    </row>
    <row r="20" spans="1:116">
      <c r="A20" s="47"/>
      <c r="B20" s="49"/>
      <c r="C20" s="28" t="s">
        <v>347</v>
      </c>
      <c r="D20" s="28"/>
      <c r="E20" s="28"/>
      <c r="F20" s="28"/>
      <c r="G20" s="49"/>
      <c r="H20" s="28">
        <f>SUM(H17:H19)</f>
        <v>6098</v>
      </c>
      <c r="I20" s="28">
        <f>SUM(I17:I19)</f>
        <v>2600</v>
      </c>
      <c r="J20" s="28">
        <f t="shared" ref="J20:BU20" si="17">SUM(J17:J19)</f>
        <v>0</v>
      </c>
      <c r="K20" s="28">
        <f t="shared" si="17"/>
        <v>1000</v>
      </c>
      <c r="L20" s="28">
        <f t="shared" si="17"/>
        <v>0</v>
      </c>
      <c r="M20" s="28">
        <f t="shared" si="17"/>
        <v>0</v>
      </c>
      <c r="N20" s="28">
        <f t="shared" si="17"/>
        <v>0</v>
      </c>
      <c r="O20" s="28">
        <f t="shared" si="17"/>
        <v>0</v>
      </c>
      <c r="P20" s="28">
        <f t="shared" si="17"/>
        <v>0</v>
      </c>
      <c r="Q20" s="26">
        <f t="shared" si="17"/>
        <v>9698</v>
      </c>
      <c r="R20" s="47">
        <f t="shared" si="17"/>
        <v>0</v>
      </c>
      <c r="S20" s="28">
        <f t="shared" si="17"/>
        <v>0</v>
      </c>
      <c r="T20" s="28">
        <f t="shared" si="17"/>
        <v>9698</v>
      </c>
      <c r="U20" s="28">
        <f t="shared" si="17"/>
        <v>0</v>
      </c>
      <c r="V20" s="28">
        <f t="shared" si="17"/>
        <v>0</v>
      </c>
      <c r="W20" s="28">
        <f t="shared" si="17"/>
        <v>0</v>
      </c>
      <c r="X20" s="28">
        <f t="shared" si="17"/>
        <v>0</v>
      </c>
      <c r="Y20" s="28">
        <f t="shared" si="17"/>
        <v>0</v>
      </c>
      <c r="Z20" s="49">
        <f t="shared" si="1"/>
        <v>9698</v>
      </c>
      <c r="AA20" s="28">
        <f t="shared" si="17"/>
        <v>5348</v>
      </c>
      <c r="AB20" s="28">
        <f t="shared" si="17"/>
        <v>0</v>
      </c>
      <c r="AC20" s="28">
        <f t="shared" si="17"/>
        <v>750</v>
      </c>
      <c r="AD20" s="28">
        <f t="shared" si="17"/>
        <v>0</v>
      </c>
      <c r="AE20" s="28">
        <f t="shared" si="17"/>
        <v>0</v>
      </c>
      <c r="AF20" s="28">
        <f t="shared" si="17"/>
        <v>3600</v>
      </c>
      <c r="AG20" s="49">
        <f t="shared" si="3"/>
        <v>0</v>
      </c>
      <c r="AH20" s="28">
        <f t="shared" si="17"/>
        <v>5348</v>
      </c>
      <c r="AI20" s="28">
        <f t="shared" si="17"/>
        <v>0</v>
      </c>
      <c r="AJ20" s="28">
        <f t="shared" si="17"/>
        <v>0</v>
      </c>
      <c r="AK20" s="28">
        <f t="shared" si="17"/>
        <v>0</v>
      </c>
      <c r="AL20" s="49">
        <f t="shared" si="4"/>
        <v>0</v>
      </c>
      <c r="AM20" s="28">
        <f t="shared" si="17"/>
        <v>0</v>
      </c>
      <c r="AN20" s="28">
        <f t="shared" si="17"/>
        <v>0</v>
      </c>
      <c r="AO20" s="28">
        <f t="shared" si="17"/>
        <v>0</v>
      </c>
      <c r="AP20" s="28">
        <f t="shared" si="17"/>
        <v>0</v>
      </c>
      <c r="AQ20" s="28">
        <f t="shared" si="17"/>
        <v>0</v>
      </c>
      <c r="AR20" s="49">
        <f t="shared" si="5"/>
        <v>0</v>
      </c>
      <c r="AS20" s="28">
        <f t="shared" si="17"/>
        <v>0</v>
      </c>
      <c r="AT20" s="28">
        <f t="shared" si="17"/>
        <v>0</v>
      </c>
      <c r="AU20" s="28">
        <f t="shared" si="17"/>
        <v>0</v>
      </c>
      <c r="AV20" s="28">
        <f t="shared" si="17"/>
        <v>0</v>
      </c>
      <c r="AW20" s="28">
        <f t="shared" si="17"/>
        <v>0</v>
      </c>
      <c r="AX20" s="28">
        <f t="shared" si="17"/>
        <v>0</v>
      </c>
      <c r="AY20" s="28">
        <f t="shared" si="17"/>
        <v>0</v>
      </c>
      <c r="AZ20" s="28">
        <f t="shared" si="17"/>
        <v>0</v>
      </c>
      <c r="BA20" s="28">
        <f t="shared" si="17"/>
        <v>0</v>
      </c>
      <c r="BB20" s="28">
        <f t="shared" si="17"/>
        <v>0</v>
      </c>
      <c r="BC20" s="49">
        <f t="shared" si="6"/>
        <v>0</v>
      </c>
      <c r="BD20" s="28">
        <f t="shared" si="17"/>
        <v>0</v>
      </c>
      <c r="BE20" s="28">
        <f t="shared" si="17"/>
        <v>0</v>
      </c>
      <c r="BF20" s="28">
        <f t="shared" si="17"/>
        <v>0</v>
      </c>
      <c r="BG20" s="28">
        <f t="shared" si="17"/>
        <v>0</v>
      </c>
      <c r="BH20" s="28">
        <f t="shared" si="17"/>
        <v>1450</v>
      </c>
      <c r="BI20" s="28">
        <f t="shared" si="17"/>
        <v>1450</v>
      </c>
      <c r="BJ20" s="28">
        <f t="shared" si="17"/>
        <v>700</v>
      </c>
      <c r="BK20" s="49">
        <f t="shared" si="7"/>
        <v>0</v>
      </c>
      <c r="BL20" s="28">
        <f t="shared" si="17"/>
        <v>0</v>
      </c>
      <c r="BM20" s="28">
        <f t="shared" si="17"/>
        <v>0</v>
      </c>
      <c r="BN20" s="28">
        <f t="shared" si="17"/>
        <v>0</v>
      </c>
      <c r="BO20" s="28">
        <f t="shared" si="17"/>
        <v>0</v>
      </c>
      <c r="BP20" s="28">
        <f t="shared" si="17"/>
        <v>0</v>
      </c>
      <c r="BQ20" s="49">
        <f t="shared" si="8"/>
        <v>0</v>
      </c>
      <c r="BR20" s="28">
        <f t="shared" si="17"/>
        <v>0</v>
      </c>
      <c r="BS20" s="28">
        <f t="shared" si="17"/>
        <v>0</v>
      </c>
      <c r="BT20" s="28">
        <f t="shared" si="17"/>
        <v>0</v>
      </c>
      <c r="BU20" s="28">
        <f t="shared" si="17"/>
        <v>0</v>
      </c>
      <c r="BV20" s="28">
        <f t="shared" ref="BV20:DL20" si="18">SUM(BV17:BV19)</f>
        <v>0</v>
      </c>
      <c r="BW20" s="28">
        <f t="shared" si="18"/>
        <v>0</v>
      </c>
      <c r="BX20" s="47">
        <f t="shared" si="9"/>
        <v>750</v>
      </c>
      <c r="BY20" s="49">
        <f t="shared" si="10"/>
        <v>8948</v>
      </c>
      <c r="BZ20" s="28">
        <f t="shared" si="18"/>
        <v>0</v>
      </c>
      <c r="CA20" s="28">
        <f t="shared" si="18"/>
        <v>0</v>
      </c>
      <c r="CB20" s="28">
        <f t="shared" si="18"/>
        <v>0</v>
      </c>
      <c r="CC20" s="28">
        <f t="shared" si="18"/>
        <v>0</v>
      </c>
      <c r="CD20" s="28">
        <f t="shared" si="18"/>
        <v>0</v>
      </c>
      <c r="CE20" s="28">
        <f t="shared" si="18"/>
        <v>0</v>
      </c>
      <c r="CF20" s="28">
        <f t="shared" si="18"/>
        <v>0</v>
      </c>
      <c r="CG20" s="28">
        <f t="shared" si="18"/>
        <v>0</v>
      </c>
      <c r="CH20" s="28">
        <f t="shared" si="18"/>
        <v>0</v>
      </c>
      <c r="CI20" s="28">
        <f t="shared" si="18"/>
        <v>0</v>
      </c>
      <c r="CJ20" s="28">
        <f t="shared" si="18"/>
        <v>0</v>
      </c>
      <c r="CK20" s="28">
        <f t="shared" si="18"/>
        <v>0</v>
      </c>
      <c r="CL20" s="49">
        <f t="shared" si="2"/>
        <v>0</v>
      </c>
      <c r="CM20" s="28">
        <f t="shared" si="18"/>
        <v>0</v>
      </c>
      <c r="CN20" s="28">
        <f t="shared" si="18"/>
        <v>0</v>
      </c>
      <c r="CO20" s="28">
        <f t="shared" si="18"/>
        <v>0</v>
      </c>
      <c r="CP20" s="28">
        <f t="shared" si="18"/>
        <v>0</v>
      </c>
      <c r="CQ20" s="28">
        <f t="shared" si="18"/>
        <v>0</v>
      </c>
      <c r="CR20" s="28">
        <f t="shared" si="18"/>
        <v>0</v>
      </c>
      <c r="CS20" s="28">
        <f t="shared" si="18"/>
        <v>0</v>
      </c>
      <c r="CT20" s="28">
        <f t="shared" si="18"/>
        <v>0</v>
      </c>
      <c r="CU20" s="28">
        <f t="shared" si="18"/>
        <v>0</v>
      </c>
      <c r="CV20" s="28">
        <f t="shared" si="18"/>
        <v>0</v>
      </c>
      <c r="CW20" s="28">
        <f t="shared" si="18"/>
        <v>0</v>
      </c>
      <c r="CX20" s="28">
        <f t="shared" si="18"/>
        <v>0</v>
      </c>
      <c r="CY20" s="26">
        <f t="shared" si="18"/>
        <v>0</v>
      </c>
      <c r="CZ20" s="47">
        <f t="shared" si="18"/>
        <v>0</v>
      </c>
      <c r="DA20" s="28">
        <f t="shared" si="18"/>
        <v>0</v>
      </c>
      <c r="DB20" s="28">
        <f t="shared" si="18"/>
        <v>0</v>
      </c>
      <c r="DC20" s="28">
        <f t="shared" si="18"/>
        <v>0</v>
      </c>
      <c r="DD20" s="28">
        <f t="shared" si="18"/>
        <v>0</v>
      </c>
      <c r="DE20" s="28">
        <f t="shared" si="18"/>
        <v>0</v>
      </c>
      <c r="DF20" s="28">
        <f t="shared" si="18"/>
        <v>0</v>
      </c>
      <c r="DG20" s="28">
        <f t="shared" si="18"/>
        <v>0</v>
      </c>
      <c r="DH20" s="28">
        <f t="shared" si="18"/>
        <v>0</v>
      </c>
      <c r="DI20" s="28">
        <f t="shared" si="18"/>
        <v>0</v>
      </c>
      <c r="DJ20" s="28">
        <f t="shared" si="18"/>
        <v>0</v>
      </c>
      <c r="DK20" s="28">
        <f t="shared" si="18"/>
        <v>0</v>
      </c>
      <c r="DL20" s="26">
        <f t="shared" si="18"/>
        <v>0</v>
      </c>
    </row>
    <row r="21" spans="1:116">
      <c r="A21" s="47"/>
      <c r="B21" s="49" t="s">
        <v>1900</v>
      </c>
      <c r="C21" s="4" t="s">
        <v>780</v>
      </c>
      <c r="D21" s="4" t="s">
        <v>490</v>
      </c>
      <c r="E21" s="4" t="s">
        <v>491</v>
      </c>
      <c r="F21" s="4" t="s">
        <v>342</v>
      </c>
      <c r="G21" s="292"/>
      <c r="H21" s="11"/>
      <c r="I21" s="11"/>
      <c r="J21" s="11"/>
      <c r="K21" s="11">
        <v>0</v>
      </c>
      <c r="L21" s="11">
        <v>0</v>
      </c>
      <c r="M21" s="11"/>
      <c r="N21" s="11"/>
      <c r="O21" s="11"/>
      <c r="P21" s="11"/>
      <c r="Q21" s="26">
        <f t="shared" ref="Q21:Q27" si="19">SUM(H21:P21)</f>
        <v>0</v>
      </c>
      <c r="R21" s="15"/>
      <c r="S21" s="11"/>
      <c r="T21" s="11"/>
      <c r="U21" s="11"/>
      <c r="V21" s="11"/>
      <c r="W21" s="11"/>
      <c r="X21" s="11"/>
      <c r="Y21" s="11"/>
      <c r="Z21" s="49">
        <f t="shared" si="1"/>
        <v>0</v>
      </c>
      <c r="AA21" s="11"/>
      <c r="AB21" s="11"/>
      <c r="AC21" s="11"/>
      <c r="AD21" s="11"/>
      <c r="AE21" s="11"/>
      <c r="AF21" s="11"/>
      <c r="AG21" s="49">
        <f t="shared" si="3"/>
        <v>0</v>
      </c>
      <c r="AH21" s="11">
        <f>AA21</f>
        <v>0</v>
      </c>
      <c r="AI21" s="11"/>
      <c r="AJ21" s="11"/>
      <c r="AK21" s="11"/>
      <c r="AL21" s="49">
        <f t="shared" si="4"/>
        <v>0</v>
      </c>
      <c r="AM21" s="11"/>
      <c r="AN21" s="11"/>
      <c r="AO21" s="11"/>
      <c r="AP21" s="11"/>
      <c r="AQ21" s="11"/>
      <c r="AR21" s="49">
        <f t="shared" si="5"/>
        <v>0</v>
      </c>
      <c r="AS21" s="11"/>
      <c r="AT21" s="11"/>
      <c r="AU21" s="11"/>
      <c r="AV21" s="11"/>
      <c r="AW21" s="11"/>
      <c r="AX21" s="11"/>
      <c r="AY21" s="11"/>
      <c r="AZ21" s="11"/>
      <c r="BA21" s="11"/>
      <c r="BB21" s="11"/>
      <c r="BC21" s="49">
        <f t="shared" si="6"/>
        <v>0</v>
      </c>
      <c r="BD21" s="11"/>
      <c r="BE21" s="11"/>
      <c r="BF21" s="11"/>
      <c r="BG21" s="11"/>
      <c r="BH21" s="11"/>
      <c r="BI21" s="11"/>
      <c r="BJ21" s="11"/>
      <c r="BK21" s="49">
        <f t="shared" si="7"/>
        <v>0</v>
      </c>
      <c r="BL21" s="11"/>
      <c r="BM21" s="11"/>
      <c r="BN21" s="11"/>
      <c r="BO21" s="11"/>
      <c r="BP21" s="11"/>
      <c r="BQ21" s="49">
        <f t="shared" si="8"/>
        <v>0</v>
      </c>
      <c r="BR21" s="11"/>
      <c r="BS21" s="11"/>
      <c r="BT21" s="11"/>
      <c r="BU21" s="11"/>
      <c r="BV21" s="11"/>
      <c r="BW21" s="11"/>
      <c r="BX21" s="47">
        <f t="shared" si="9"/>
        <v>0</v>
      </c>
      <c r="BY21" s="49">
        <f t="shared" si="10"/>
        <v>0</v>
      </c>
      <c r="BZ21" s="11"/>
      <c r="CA21" s="11"/>
      <c r="CB21" s="11"/>
      <c r="CC21" s="11"/>
      <c r="CD21" s="11"/>
      <c r="CE21" s="11"/>
      <c r="CF21" s="11"/>
      <c r="CG21" s="11"/>
      <c r="CH21" s="11"/>
      <c r="CI21" s="11"/>
      <c r="CJ21" s="11"/>
      <c r="CK21" s="11"/>
      <c r="CL21" s="49">
        <f t="shared" si="2"/>
        <v>0</v>
      </c>
      <c r="CM21" s="11"/>
      <c r="CN21" s="11"/>
      <c r="CO21" s="11"/>
      <c r="CP21" s="11"/>
      <c r="CQ21" s="11"/>
      <c r="CR21" s="11"/>
      <c r="CS21" s="11"/>
      <c r="CT21" s="11"/>
      <c r="CU21" s="11"/>
      <c r="CV21" s="11"/>
      <c r="CW21" s="11"/>
      <c r="CX21" s="11"/>
      <c r="CY21" s="26">
        <f t="shared" si="11"/>
        <v>0</v>
      </c>
      <c r="CZ21" s="15"/>
      <c r="DA21" s="11"/>
      <c r="DB21" s="11"/>
      <c r="DC21" s="11"/>
      <c r="DD21" s="11"/>
      <c r="DE21" s="11"/>
      <c r="DF21" s="11"/>
      <c r="DG21" s="11"/>
      <c r="DH21" s="11"/>
      <c r="DI21" s="11"/>
      <c r="DJ21" s="11"/>
      <c r="DK21" s="11"/>
      <c r="DL21" s="26">
        <f t="shared" si="12"/>
        <v>0</v>
      </c>
    </row>
    <row r="22" spans="1:116">
      <c r="A22" s="47"/>
      <c r="B22" s="49"/>
      <c r="C22" s="4" t="s">
        <v>780</v>
      </c>
      <c r="D22" s="4" t="s">
        <v>490</v>
      </c>
      <c r="E22" s="4" t="s">
        <v>492</v>
      </c>
      <c r="F22" s="4" t="s">
        <v>342</v>
      </c>
      <c r="G22" s="292"/>
      <c r="H22" s="11"/>
      <c r="I22" s="11"/>
      <c r="J22" s="11"/>
      <c r="K22" s="11"/>
      <c r="L22" s="11"/>
      <c r="M22" s="11"/>
      <c r="N22" s="11"/>
      <c r="O22" s="11"/>
      <c r="P22" s="11"/>
      <c r="Q22" s="26">
        <f t="shared" si="19"/>
        <v>0</v>
      </c>
      <c r="R22" s="15"/>
      <c r="S22" s="11"/>
      <c r="T22" s="11"/>
      <c r="U22" s="11"/>
      <c r="V22" s="11"/>
      <c r="W22" s="11"/>
      <c r="X22" s="11"/>
      <c r="Y22" s="11"/>
      <c r="Z22" s="49">
        <f t="shared" si="1"/>
        <v>0</v>
      </c>
      <c r="AA22" s="11"/>
      <c r="AB22" s="11"/>
      <c r="AC22" s="11"/>
      <c r="AD22" s="11"/>
      <c r="AE22" s="11"/>
      <c r="AF22" s="11"/>
      <c r="AG22" s="49">
        <f t="shared" si="3"/>
        <v>0</v>
      </c>
      <c r="AH22" s="11">
        <f>AA22</f>
        <v>0</v>
      </c>
      <c r="AI22" s="11"/>
      <c r="AJ22" s="11"/>
      <c r="AK22" s="11"/>
      <c r="AL22" s="49">
        <f t="shared" si="4"/>
        <v>0</v>
      </c>
      <c r="AM22" s="11"/>
      <c r="AN22" s="11"/>
      <c r="AO22" s="11"/>
      <c r="AP22" s="11"/>
      <c r="AQ22" s="11"/>
      <c r="AR22" s="49">
        <f t="shared" si="5"/>
        <v>0</v>
      </c>
      <c r="AS22" s="11"/>
      <c r="AT22" s="11"/>
      <c r="AU22" s="11"/>
      <c r="AV22" s="11"/>
      <c r="AW22" s="11"/>
      <c r="AX22" s="11"/>
      <c r="AY22" s="11"/>
      <c r="AZ22" s="11"/>
      <c r="BA22" s="11"/>
      <c r="BB22" s="11"/>
      <c r="BC22" s="49">
        <f t="shared" si="6"/>
        <v>0</v>
      </c>
      <c r="BD22" s="11"/>
      <c r="BE22" s="11"/>
      <c r="BF22" s="11"/>
      <c r="BG22" s="11"/>
      <c r="BH22" s="11"/>
      <c r="BI22" s="11"/>
      <c r="BJ22" s="11"/>
      <c r="BK22" s="49">
        <f t="shared" si="7"/>
        <v>0</v>
      </c>
      <c r="BL22" s="11"/>
      <c r="BM22" s="11"/>
      <c r="BN22" s="11"/>
      <c r="BO22" s="11"/>
      <c r="BP22" s="11"/>
      <c r="BQ22" s="49">
        <f t="shared" si="8"/>
        <v>0</v>
      </c>
      <c r="BR22" s="11"/>
      <c r="BS22" s="11"/>
      <c r="BT22" s="11"/>
      <c r="BU22" s="11"/>
      <c r="BV22" s="11"/>
      <c r="BW22" s="11"/>
      <c r="BX22" s="47">
        <f t="shared" si="9"/>
        <v>0</v>
      </c>
      <c r="BY22" s="49">
        <f t="shared" si="10"/>
        <v>0</v>
      </c>
      <c r="BZ22" s="11"/>
      <c r="CA22" s="11"/>
      <c r="CB22" s="11"/>
      <c r="CC22" s="11"/>
      <c r="CD22" s="11"/>
      <c r="CE22" s="11"/>
      <c r="CF22" s="11"/>
      <c r="CG22" s="11"/>
      <c r="CH22" s="11"/>
      <c r="CI22" s="11"/>
      <c r="CJ22" s="11"/>
      <c r="CK22" s="11"/>
      <c r="CL22" s="49">
        <f t="shared" si="2"/>
        <v>0</v>
      </c>
      <c r="CM22" s="11"/>
      <c r="CN22" s="11"/>
      <c r="CO22" s="11"/>
      <c r="CP22" s="11"/>
      <c r="CQ22" s="11"/>
      <c r="CR22" s="11"/>
      <c r="CS22" s="11"/>
      <c r="CT22" s="11"/>
      <c r="CU22" s="11"/>
      <c r="CV22" s="11"/>
      <c r="CW22" s="11"/>
      <c r="CX22" s="11"/>
      <c r="CY22" s="26">
        <f t="shared" si="11"/>
        <v>0</v>
      </c>
      <c r="CZ22" s="15"/>
      <c r="DA22" s="11"/>
      <c r="DB22" s="11"/>
      <c r="DC22" s="11"/>
      <c r="DD22" s="11"/>
      <c r="DE22" s="11"/>
      <c r="DF22" s="11"/>
      <c r="DG22" s="11"/>
      <c r="DH22" s="11"/>
      <c r="DI22" s="11"/>
      <c r="DJ22" s="11"/>
      <c r="DK22" s="11"/>
      <c r="DL22" s="26">
        <f t="shared" si="12"/>
        <v>0</v>
      </c>
    </row>
    <row r="23" spans="1:116">
      <c r="A23" s="47"/>
      <c r="B23" s="49"/>
      <c r="C23" s="4"/>
      <c r="D23" s="4"/>
      <c r="E23" s="4"/>
      <c r="F23" s="4"/>
      <c r="G23" s="292"/>
      <c r="H23" s="11"/>
      <c r="I23" s="11"/>
      <c r="J23" s="11"/>
      <c r="K23" s="11"/>
      <c r="L23" s="11"/>
      <c r="M23" s="11"/>
      <c r="N23" s="11"/>
      <c r="O23" s="11"/>
      <c r="P23" s="11"/>
      <c r="Q23" s="26">
        <f t="shared" si="19"/>
        <v>0</v>
      </c>
      <c r="R23" s="15"/>
      <c r="S23" s="11"/>
      <c r="T23" s="11"/>
      <c r="U23" s="11"/>
      <c r="V23" s="11"/>
      <c r="W23" s="11"/>
      <c r="X23" s="11"/>
      <c r="Y23" s="11"/>
      <c r="Z23" s="49">
        <f t="shared" si="1"/>
        <v>0</v>
      </c>
      <c r="AA23" s="11"/>
      <c r="AB23" s="11"/>
      <c r="AC23" s="11"/>
      <c r="AD23" s="11"/>
      <c r="AE23" s="11"/>
      <c r="AF23" s="11"/>
      <c r="AG23" s="49">
        <f t="shared" si="3"/>
        <v>0</v>
      </c>
      <c r="AH23" s="11">
        <f>AA23</f>
        <v>0</v>
      </c>
      <c r="AI23" s="11"/>
      <c r="AJ23" s="11"/>
      <c r="AK23" s="11"/>
      <c r="AL23" s="49">
        <f t="shared" si="4"/>
        <v>0</v>
      </c>
      <c r="AM23" s="11"/>
      <c r="AN23" s="11"/>
      <c r="AO23" s="11"/>
      <c r="AP23" s="11"/>
      <c r="AQ23" s="11"/>
      <c r="AR23" s="49">
        <f t="shared" si="5"/>
        <v>0</v>
      </c>
      <c r="AS23" s="11"/>
      <c r="AT23" s="11"/>
      <c r="AU23" s="11"/>
      <c r="AV23" s="11"/>
      <c r="AW23" s="11"/>
      <c r="AX23" s="11"/>
      <c r="AY23" s="11"/>
      <c r="AZ23" s="11"/>
      <c r="BA23" s="11"/>
      <c r="BB23" s="11"/>
      <c r="BC23" s="49">
        <f t="shared" si="6"/>
        <v>0</v>
      </c>
      <c r="BD23" s="11"/>
      <c r="BE23" s="11"/>
      <c r="BF23" s="11"/>
      <c r="BG23" s="11"/>
      <c r="BH23" s="11"/>
      <c r="BI23" s="11"/>
      <c r="BJ23" s="11"/>
      <c r="BK23" s="49">
        <f t="shared" si="7"/>
        <v>0</v>
      </c>
      <c r="BL23" s="11"/>
      <c r="BM23" s="11"/>
      <c r="BN23" s="11"/>
      <c r="BO23" s="11"/>
      <c r="BP23" s="11"/>
      <c r="BQ23" s="49">
        <f t="shared" si="8"/>
        <v>0</v>
      </c>
      <c r="BR23" s="11"/>
      <c r="BS23" s="11"/>
      <c r="BT23" s="11"/>
      <c r="BU23" s="11"/>
      <c r="BV23" s="11"/>
      <c r="BW23" s="11"/>
      <c r="BX23" s="47">
        <f t="shared" si="9"/>
        <v>0</v>
      </c>
      <c r="BY23" s="49">
        <f t="shared" si="10"/>
        <v>0</v>
      </c>
      <c r="BZ23" s="11"/>
      <c r="CA23" s="11"/>
      <c r="CB23" s="11"/>
      <c r="CC23" s="11"/>
      <c r="CD23" s="11"/>
      <c r="CE23" s="11"/>
      <c r="CF23" s="11"/>
      <c r="CG23" s="11"/>
      <c r="CH23" s="11"/>
      <c r="CI23" s="11"/>
      <c r="CJ23" s="11"/>
      <c r="CK23" s="11"/>
      <c r="CL23" s="49">
        <f t="shared" si="2"/>
        <v>0</v>
      </c>
      <c r="CM23" s="11"/>
      <c r="CN23" s="11"/>
      <c r="CO23" s="11"/>
      <c r="CP23" s="11"/>
      <c r="CQ23" s="11"/>
      <c r="CR23" s="11"/>
      <c r="CS23" s="11"/>
      <c r="CT23" s="11"/>
      <c r="CU23" s="11"/>
      <c r="CV23" s="11"/>
      <c r="CW23" s="11"/>
      <c r="CX23" s="11"/>
      <c r="CY23" s="26">
        <f t="shared" si="11"/>
        <v>0</v>
      </c>
      <c r="CZ23" s="15"/>
      <c r="DA23" s="11"/>
      <c r="DB23" s="11"/>
      <c r="DC23" s="11"/>
      <c r="DD23" s="11"/>
      <c r="DE23" s="11"/>
      <c r="DF23" s="11"/>
      <c r="DG23" s="11"/>
      <c r="DH23" s="11"/>
      <c r="DI23" s="11"/>
      <c r="DJ23" s="11"/>
      <c r="DK23" s="11"/>
      <c r="DL23" s="26">
        <f t="shared" si="12"/>
        <v>0</v>
      </c>
    </row>
    <row r="24" spans="1:116">
      <c r="A24" s="47"/>
      <c r="B24" s="49"/>
      <c r="C24" s="28" t="s">
        <v>347</v>
      </c>
      <c r="D24" s="28"/>
      <c r="E24" s="28"/>
      <c r="F24" s="28"/>
      <c r="G24" s="49"/>
      <c r="H24" s="28">
        <f>SUM(H21:H23)</f>
        <v>0</v>
      </c>
      <c r="I24" s="28">
        <f t="shared" ref="I24:BT24" si="20">SUM(I21:I23)</f>
        <v>0</v>
      </c>
      <c r="J24" s="28">
        <f t="shared" si="20"/>
        <v>0</v>
      </c>
      <c r="K24" s="28">
        <f t="shared" si="20"/>
        <v>0</v>
      </c>
      <c r="L24" s="28">
        <f t="shared" si="20"/>
        <v>0</v>
      </c>
      <c r="M24" s="28">
        <f t="shared" si="20"/>
        <v>0</v>
      </c>
      <c r="N24" s="28">
        <f t="shared" si="20"/>
        <v>0</v>
      </c>
      <c r="O24" s="28">
        <f t="shared" si="20"/>
        <v>0</v>
      </c>
      <c r="P24" s="28">
        <f t="shared" si="20"/>
        <v>0</v>
      </c>
      <c r="Q24" s="26">
        <f t="shared" si="20"/>
        <v>0</v>
      </c>
      <c r="R24" s="47">
        <f t="shared" si="20"/>
        <v>0</v>
      </c>
      <c r="S24" s="28">
        <f t="shared" si="20"/>
        <v>0</v>
      </c>
      <c r="T24" s="28">
        <f t="shared" si="20"/>
        <v>0</v>
      </c>
      <c r="U24" s="28">
        <f t="shared" si="20"/>
        <v>0</v>
      </c>
      <c r="V24" s="28">
        <f t="shared" si="20"/>
        <v>0</v>
      </c>
      <c r="W24" s="28">
        <f t="shared" si="20"/>
        <v>0</v>
      </c>
      <c r="X24" s="28">
        <f t="shared" si="20"/>
        <v>0</v>
      </c>
      <c r="Y24" s="28">
        <f t="shared" si="20"/>
        <v>0</v>
      </c>
      <c r="Z24" s="49">
        <f t="shared" si="1"/>
        <v>0</v>
      </c>
      <c r="AA24" s="28">
        <f t="shared" si="20"/>
        <v>0</v>
      </c>
      <c r="AB24" s="28">
        <f t="shared" si="20"/>
        <v>0</v>
      </c>
      <c r="AC24" s="28">
        <f t="shared" si="20"/>
        <v>0</v>
      </c>
      <c r="AD24" s="28">
        <f t="shared" si="20"/>
        <v>0</v>
      </c>
      <c r="AE24" s="28">
        <f t="shared" si="20"/>
        <v>0</v>
      </c>
      <c r="AF24" s="28">
        <f t="shared" si="20"/>
        <v>0</v>
      </c>
      <c r="AG24" s="49">
        <f t="shared" si="3"/>
        <v>0</v>
      </c>
      <c r="AH24" s="28">
        <f t="shared" si="20"/>
        <v>0</v>
      </c>
      <c r="AI24" s="28">
        <f t="shared" si="20"/>
        <v>0</v>
      </c>
      <c r="AJ24" s="28">
        <f t="shared" si="20"/>
        <v>0</v>
      </c>
      <c r="AK24" s="28">
        <f t="shared" si="20"/>
        <v>0</v>
      </c>
      <c r="AL24" s="49">
        <f t="shared" si="4"/>
        <v>0</v>
      </c>
      <c r="AM24" s="28">
        <f t="shared" si="20"/>
        <v>0</v>
      </c>
      <c r="AN24" s="28">
        <f t="shared" si="20"/>
        <v>0</v>
      </c>
      <c r="AO24" s="28">
        <f t="shared" si="20"/>
        <v>0</v>
      </c>
      <c r="AP24" s="28">
        <f t="shared" si="20"/>
        <v>0</v>
      </c>
      <c r="AQ24" s="28">
        <f t="shared" si="20"/>
        <v>0</v>
      </c>
      <c r="AR24" s="49">
        <f t="shared" si="5"/>
        <v>0</v>
      </c>
      <c r="AS24" s="28">
        <f t="shared" si="20"/>
        <v>0</v>
      </c>
      <c r="AT24" s="28">
        <f t="shared" si="20"/>
        <v>0</v>
      </c>
      <c r="AU24" s="28">
        <f t="shared" si="20"/>
        <v>0</v>
      </c>
      <c r="AV24" s="28">
        <f t="shared" si="20"/>
        <v>0</v>
      </c>
      <c r="AW24" s="28">
        <f t="shared" si="20"/>
        <v>0</v>
      </c>
      <c r="AX24" s="28">
        <f t="shared" si="20"/>
        <v>0</v>
      </c>
      <c r="AY24" s="28">
        <f t="shared" si="20"/>
        <v>0</v>
      </c>
      <c r="AZ24" s="28">
        <f t="shared" si="20"/>
        <v>0</v>
      </c>
      <c r="BA24" s="28">
        <f t="shared" si="20"/>
        <v>0</v>
      </c>
      <c r="BB24" s="28">
        <f t="shared" si="20"/>
        <v>0</v>
      </c>
      <c r="BC24" s="49">
        <f t="shared" si="6"/>
        <v>0</v>
      </c>
      <c r="BD24" s="28">
        <f t="shared" si="20"/>
        <v>0</v>
      </c>
      <c r="BE24" s="28">
        <f t="shared" si="20"/>
        <v>0</v>
      </c>
      <c r="BF24" s="28">
        <f t="shared" si="20"/>
        <v>0</v>
      </c>
      <c r="BG24" s="28">
        <f t="shared" si="20"/>
        <v>0</v>
      </c>
      <c r="BH24" s="28">
        <f t="shared" si="20"/>
        <v>0</v>
      </c>
      <c r="BI24" s="28">
        <f t="shared" si="20"/>
        <v>0</v>
      </c>
      <c r="BJ24" s="28">
        <f t="shared" si="20"/>
        <v>0</v>
      </c>
      <c r="BK24" s="49">
        <f t="shared" si="7"/>
        <v>0</v>
      </c>
      <c r="BL24" s="28">
        <f t="shared" si="20"/>
        <v>0</v>
      </c>
      <c r="BM24" s="28">
        <f t="shared" si="20"/>
        <v>0</v>
      </c>
      <c r="BN24" s="28">
        <f t="shared" si="20"/>
        <v>0</v>
      </c>
      <c r="BO24" s="28">
        <f t="shared" si="20"/>
        <v>0</v>
      </c>
      <c r="BP24" s="28">
        <f t="shared" si="20"/>
        <v>0</v>
      </c>
      <c r="BQ24" s="49">
        <f t="shared" si="8"/>
        <v>0</v>
      </c>
      <c r="BR24" s="28">
        <f t="shared" si="20"/>
        <v>0</v>
      </c>
      <c r="BS24" s="28">
        <f t="shared" si="20"/>
        <v>0</v>
      </c>
      <c r="BT24" s="28">
        <f t="shared" si="20"/>
        <v>0</v>
      </c>
      <c r="BU24" s="28">
        <f t="shared" ref="BU24:DL24" si="21">SUM(BU21:BU23)</f>
        <v>0</v>
      </c>
      <c r="BV24" s="28">
        <f t="shared" si="21"/>
        <v>0</v>
      </c>
      <c r="BW24" s="28">
        <f t="shared" si="21"/>
        <v>0</v>
      </c>
      <c r="BX24" s="47">
        <f t="shared" si="9"/>
        <v>0</v>
      </c>
      <c r="BY24" s="49">
        <f t="shared" si="10"/>
        <v>0</v>
      </c>
      <c r="BZ24" s="28">
        <f t="shared" si="21"/>
        <v>0</v>
      </c>
      <c r="CA24" s="28">
        <f t="shared" si="21"/>
        <v>0</v>
      </c>
      <c r="CB24" s="28">
        <f t="shared" si="21"/>
        <v>0</v>
      </c>
      <c r="CC24" s="28">
        <f t="shared" si="21"/>
        <v>0</v>
      </c>
      <c r="CD24" s="28">
        <f t="shared" si="21"/>
        <v>0</v>
      </c>
      <c r="CE24" s="28">
        <f t="shared" si="21"/>
        <v>0</v>
      </c>
      <c r="CF24" s="28">
        <f t="shared" si="21"/>
        <v>0</v>
      </c>
      <c r="CG24" s="28">
        <f t="shared" si="21"/>
        <v>0</v>
      </c>
      <c r="CH24" s="28">
        <f t="shared" si="21"/>
        <v>0</v>
      </c>
      <c r="CI24" s="28">
        <f t="shared" si="21"/>
        <v>0</v>
      </c>
      <c r="CJ24" s="28">
        <f t="shared" si="21"/>
        <v>0</v>
      </c>
      <c r="CK24" s="28">
        <f t="shared" si="21"/>
        <v>0</v>
      </c>
      <c r="CL24" s="49">
        <f t="shared" si="2"/>
        <v>0</v>
      </c>
      <c r="CM24" s="28">
        <f t="shared" si="21"/>
        <v>0</v>
      </c>
      <c r="CN24" s="28">
        <f t="shared" si="21"/>
        <v>0</v>
      </c>
      <c r="CO24" s="28">
        <f t="shared" si="21"/>
        <v>0</v>
      </c>
      <c r="CP24" s="28">
        <f t="shared" si="21"/>
        <v>0</v>
      </c>
      <c r="CQ24" s="28">
        <f t="shared" si="21"/>
        <v>0</v>
      </c>
      <c r="CR24" s="28">
        <f t="shared" si="21"/>
        <v>0</v>
      </c>
      <c r="CS24" s="28">
        <f t="shared" si="21"/>
        <v>0</v>
      </c>
      <c r="CT24" s="28">
        <f t="shared" si="21"/>
        <v>0</v>
      </c>
      <c r="CU24" s="28">
        <f t="shared" si="21"/>
        <v>0</v>
      </c>
      <c r="CV24" s="28">
        <f t="shared" si="21"/>
        <v>0</v>
      </c>
      <c r="CW24" s="28">
        <f t="shared" si="21"/>
        <v>0</v>
      </c>
      <c r="CX24" s="28">
        <f t="shared" si="21"/>
        <v>0</v>
      </c>
      <c r="CY24" s="26">
        <f t="shared" si="21"/>
        <v>0</v>
      </c>
      <c r="CZ24" s="47">
        <f t="shared" si="21"/>
        <v>0</v>
      </c>
      <c r="DA24" s="28">
        <f t="shared" si="21"/>
        <v>0</v>
      </c>
      <c r="DB24" s="28">
        <f t="shared" si="21"/>
        <v>0</v>
      </c>
      <c r="DC24" s="28">
        <f t="shared" si="21"/>
        <v>0</v>
      </c>
      <c r="DD24" s="28">
        <f t="shared" si="21"/>
        <v>0</v>
      </c>
      <c r="DE24" s="28">
        <f t="shared" si="21"/>
        <v>0</v>
      </c>
      <c r="DF24" s="28">
        <f t="shared" si="21"/>
        <v>0</v>
      </c>
      <c r="DG24" s="28">
        <f t="shared" si="21"/>
        <v>0</v>
      </c>
      <c r="DH24" s="28">
        <f t="shared" si="21"/>
        <v>0</v>
      </c>
      <c r="DI24" s="28">
        <f t="shared" si="21"/>
        <v>0</v>
      </c>
      <c r="DJ24" s="28">
        <f t="shared" si="21"/>
        <v>0</v>
      </c>
      <c r="DK24" s="28">
        <f t="shared" si="21"/>
        <v>0</v>
      </c>
      <c r="DL24" s="26">
        <f t="shared" si="21"/>
        <v>0</v>
      </c>
    </row>
    <row r="25" spans="1:116">
      <c r="A25" s="47"/>
      <c r="B25" s="49"/>
      <c r="C25" s="4"/>
      <c r="D25" s="4"/>
      <c r="E25" s="4"/>
      <c r="F25" s="4"/>
      <c r="G25" s="292"/>
      <c r="H25" s="11"/>
      <c r="I25" s="11"/>
      <c r="J25" s="11"/>
      <c r="K25" s="11"/>
      <c r="L25" s="11"/>
      <c r="M25" s="11"/>
      <c r="N25" s="11"/>
      <c r="O25" s="11"/>
      <c r="P25" s="11"/>
      <c r="Q25" s="26">
        <f t="shared" si="19"/>
        <v>0</v>
      </c>
      <c r="R25" s="15"/>
      <c r="S25" s="11"/>
      <c r="T25" s="11"/>
      <c r="U25" s="11"/>
      <c r="V25" s="11"/>
      <c r="W25" s="11"/>
      <c r="X25" s="11"/>
      <c r="Y25" s="11"/>
      <c r="Z25" s="49">
        <f t="shared" si="1"/>
        <v>0</v>
      </c>
      <c r="AA25" s="11"/>
      <c r="AB25" s="11"/>
      <c r="AC25" s="11"/>
      <c r="AD25" s="11"/>
      <c r="AE25" s="11"/>
      <c r="AF25" s="11"/>
      <c r="AG25" s="49">
        <f t="shared" si="3"/>
        <v>0</v>
      </c>
      <c r="AH25" s="11">
        <f>AA25</f>
        <v>0</v>
      </c>
      <c r="AI25" s="11"/>
      <c r="AJ25" s="11"/>
      <c r="AK25" s="11"/>
      <c r="AL25" s="49">
        <f t="shared" si="4"/>
        <v>0</v>
      </c>
      <c r="AM25" s="11"/>
      <c r="AN25" s="11"/>
      <c r="AO25" s="11"/>
      <c r="AP25" s="11"/>
      <c r="AQ25" s="11"/>
      <c r="AR25" s="49">
        <f t="shared" si="5"/>
        <v>0</v>
      </c>
      <c r="AS25" s="11"/>
      <c r="AT25" s="11"/>
      <c r="AU25" s="11"/>
      <c r="AV25" s="11"/>
      <c r="AW25" s="11"/>
      <c r="AX25" s="11"/>
      <c r="AY25" s="11"/>
      <c r="AZ25" s="11"/>
      <c r="BA25" s="11"/>
      <c r="BB25" s="11"/>
      <c r="BC25" s="49">
        <f t="shared" si="6"/>
        <v>0</v>
      </c>
      <c r="BD25" s="11"/>
      <c r="BE25" s="11"/>
      <c r="BF25" s="11"/>
      <c r="BG25" s="11"/>
      <c r="BH25" s="11"/>
      <c r="BI25" s="11"/>
      <c r="BJ25" s="11"/>
      <c r="BK25" s="49">
        <f t="shared" si="7"/>
        <v>0</v>
      </c>
      <c r="BL25" s="11"/>
      <c r="BM25" s="11"/>
      <c r="BN25" s="11"/>
      <c r="BO25" s="11"/>
      <c r="BP25" s="11"/>
      <c r="BQ25" s="49">
        <f t="shared" si="8"/>
        <v>0</v>
      </c>
      <c r="BR25" s="11"/>
      <c r="BS25" s="11"/>
      <c r="BT25" s="11"/>
      <c r="BU25" s="11"/>
      <c r="BV25" s="11"/>
      <c r="BW25" s="11"/>
      <c r="BX25" s="47">
        <f t="shared" si="9"/>
        <v>0</v>
      </c>
      <c r="BY25" s="49">
        <f t="shared" si="10"/>
        <v>0</v>
      </c>
      <c r="BZ25" s="11"/>
      <c r="CA25" s="11"/>
      <c r="CB25" s="11"/>
      <c r="CC25" s="11"/>
      <c r="CD25" s="11"/>
      <c r="CE25" s="11"/>
      <c r="CF25" s="11"/>
      <c r="CG25" s="11"/>
      <c r="CH25" s="11"/>
      <c r="CI25" s="11"/>
      <c r="CJ25" s="11"/>
      <c r="CK25" s="11"/>
      <c r="CL25" s="49">
        <f t="shared" si="2"/>
        <v>0</v>
      </c>
      <c r="CM25" s="11"/>
      <c r="CN25" s="11"/>
      <c r="CO25" s="11"/>
      <c r="CP25" s="11"/>
      <c r="CQ25" s="11"/>
      <c r="CR25" s="11"/>
      <c r="CS25" s="11"/>
      <c r="CT25" s="11"/>
      <c r="CU25" s="11"/>
      <c r="CV25" s="11"/>
      <c r="CW25" s="11"/>
      <c r="CX25" s="11"/>
      <c r="CY25" s="26">
        <f t="shared" si="11"/>
        <v>0</v>
      </c>
      <c r="CZ25" s="15"/>
      <c r="DA25" s="11"/>
      <c r="DB25" s="11"/>
      <c r="DC25" s="11"/>
      <c r="DD25" s="11"/>
      <c r="DE25" s="11"/>
      <c r="DF25" s="11"/>
      <c r="DG25" s="11"/>
      <c r="DH25" s="11"/>
      <c r="DI25" s="11"/>
      <c r="DJ25" s="11"/>
      <c r="DK25" s="11"/>
      <c r="DL25" s="26">
        <f t="shared" si="12"/>
        <v>0</v>
      </c>
    </row>
    <row r="26" spans="1:116">
      <c r="A26" s="47"/>
      <c r="B26" s="49"/>
      <c r="C26" s="4"/>
      <c r="D26" s="4"/>
      <c r="E26" s="4"/>
      <c r="F26" s="4"/>
      <c r="G26" s="292"/>
      <c r="H26" s="11"/>
      <c r="I26" s="11"/>
      <c r="J26" s="11"/>
      <c r="K26" s="11"/>
      <c r="L26" s="11"/>
      <c r="M26" s="11"/>
      <c r="N26" s="11"/>
      <c r="O26" s="11"/>
      <c r="P26" s="11"/>
      <c r="Q26" s="26">
        <f t="shared" si="19"/>
        <v>0</v>
      </c>
      <c r="R26" s="15"/>
      <c r="S26" s="11"/>
      <c r="T26" s="11"/>
      <c r="U26" s="11"/>
      <c r="V26" s="11"/>
      <c r="W26" s="11"/>
      <c r="X26" s="11"/>
      <c r="Y26" s="11"/>
      <c r="Z26" s="49">
        <f t="shared" si="1"/>
        <v>0</v>
      </c>
      <c r="AA26" s="11"/>
      <c r="AB26" s="11"/>
      <c r="AC26" s="11"/>
      <c r="AD26" s="11"/>
      <c r="AE26" s="11"/>
      <c r="AF26" s="11"/>
      <c r="AG26" s="49">
        <f t="shared" si="3"/>
        <v>0</v>
      </c>
      <c r="AH26" s="11">
        <f>AA26</f>
        <v>0</v>
      </c>
      <c r="AI26" s="11"/>
      <c r="AJ26" s="11"/>
      <c r="AK26" s="11"/>
      <c r="AL26" s="49">
        <f t="shared" si="4"/>
        <v>0</v>
      </c>
      <c r="AM26" s="11"/>
      <c r="AN26" s="11"/>
      <c r="AO26" s="11"/>
      <c r="AP26" s="11"/>
      <c r="AQ26" s="11"/>
      <c r="AR26" s="49">
        <f t="shared" si="5"/>
        <v>0</v>
      </c>
      <c r="AS26" s="11"/>
      <c r="AT26" s="11"/>
      <c r="AU26" s="11"/>
      <c r="AV26" s="11"/>
      <c r="AW26" s="11"/>
      <c r="AX26" s="11"/>
      <c r="AY26" s="11"/>
      <c r="AZ26" s="11"/>
      <c r="BA26" s="11"/>
      <c r="BB26" s="11"/>
      <c r="BC26" s="49">
        <f t="shared" si="6"/>
        <v>0</v>
      </c>
      <c r="BD26" s="11"/>
      <c r="BE26" s="11"/>
      <c r="BF26" s="11"/>
      <c r="BG26" s="11"/>
      <c r="BH26" s="11"/>
      <c r="BI26" s="11"/>
      <c r="BJ26" s="11"/>
      <c r="BK26" s="49">
        <f t="shared" si="7"/>
        <v>0</v>
      </c>
      <c r="BL26" s="11"/>
      <c r="BM26" s="11"/>
      <c r="BN26" s="11"/>
      <c r="BO26" s="11"/>
      <c r="BP26" s="11"/>
      <c r="BQ26" s="49">
        <f t="shared" si="8"/>
        <v>0</v>
      </c>
      <c r="BR26" s="11"/>
      <c r="BS26" s="11"/>
      <c r="BT26" s="11"/>
      <c r="BU26" s="11"/>
      <c r="BV26" s="11"/>
      <c r="BW26" s="11"/>
      <c r="BX26" s="47">
        <f t="shared" si="9"/>
        <v>0</v>
      </c>
      <c r="BY26" s="49">
        <f t="shared" si="10"/>
        <v>0</v>
      </c>
      <c r="BZ26" s="11"/>
      <c r="CA26" s="11"/>
      <c r="CB26" s="11"/>
      <c r="CC26" s="11"/>
      <c r="CD26" s="11"/>
      <c r="CE26" s="11"/>
      <c r="CF26" s="11"/>
      <c r="CG26" s="11"/>
      <c r="CH26" s="11"/>
      <c r="CI26" s="11"/>
      <c r="CJ26" s="11"/>
      <c r="CK26" s="11"/>
      <c r="CL26" s="49">
        <f t="shared" si="2"/>
        <v>0</v>
      </c>
      <c r="CM26" s="11"/>
      <c r="CN26" s="11"/>
      <c r="CO26" s="11"/>
      <c r="CP26" s="11"/>
      <c r="CQ26" s="11"/>
      <c r="CR26" s="11"/>
      <c r="CS26" s="11"/>
      <c r="CT26" s="11"/>
      <c r="CU26" s="11"/>
      <c r="CV26" s="11"/>
      <c r="CW26" s="11"/>
      <c r="CX26" s="11"/>
      <c r="CY26" s="26">
        <f t="shared" si="11"/>
        <v>0</v>
      </c>
      <c r="CZ26" s="15"/>
      <c r="DA26" s="11"/>
      <c r="DB26" s="11"/>
      <c r="DC26" s="11"/>
      <c r="DD26" s="11"/>
      <c r="DE26" s="11"/>
      <c r="DF26" s="11"/>
      <c r="DG26" s="11"/>
      <c r="DH26" s="11"/>
      <c r="DI26" s="11"/>
      <c r="DJ26" s="11"/>
      <c r="DK26" s="11"/>
      <c r="DL26" s="26">
        <f t="shared" si="12"/>
        <v>0</v>
      </c>
    </row>
    <row r="27" spans="1:116">
      <c r="A27" s="47"/>
      <c r="B27" s="49"/>
      <c r="C27" s="4"/>
      <c r="D27" s="4"/>
      <c r="E27" s="4"/>
      <c r="F27" s="4"/>
      <c r="G27" s="292"/>
      <c r="H27" s="11"/>
      <c r="I27" s="11"/>
      <c r="J27" s="11"/>
      <c r="K27" s="11"/>
      <c r="L27" s="11"/>
      <c r="M27" s="11"/>
      <c r="N27" s="11"/>
      <c r="O27" s="11"/>
      <c r="P27" s="11"/>
      <c r="Q27" s="26">
        <f t="shared" si="19"/>
        <v>0</v>
      </c>
      <c r="R27" s="15"/>
      <c r="S27" s="11"/>
      <c r="T27" s="11"/>
      <c r="U27" s="11"/>
      <c r="V27" s="11"/>
      <c r="W27" s="11"/>
      <c r="X27" s="11"/>
      <c r="Y27" s="11"/>
      <c r="Z27" s="49">
        <f t="shared" si="1"/>
        <v>0</v>
      </c>
      <c r="AA27" s="11"/>
      <c r="AB27" s="11"/>
      <c r="AC27" s="11"/>
      <c r="AD27" s="11"/>
      <c r="AE27" s="11"/>
      <c r="AF27" s="11"/>
      <c r="AG27" s="49">
        <f t="shared" si="3"/>
        <v>0</v>
      </c>
      <c r="AH27" s="11">
        <f>AA27</f>
        <v>0</v>
      </c>
      <c r="AI27" s="11"/>
      <c r="AJ27" s="11"/>
      <c r="AK27" s="11"/>
      <c r="AL27" s="49">
        <f t="shared" si="4"/>
        <v>0</v>
      </c>
      <c r="AM27" s="11"/>
      <c r="AN27" s="11"/>
      <c r="AO27" s="11"/>
      <c r="AP27" s="11"/>
      <c r="AQ27" s="11"/>
      <c r="AR27" s="49">
        <f t="shared" si="5"/>
        <v>0</v>
      </c>
      <c r="AS27" s="11"/>
      <c r="AT27" s="11"/>
      <c r="AU27" s="11"/>
      <c r="AV27" s="11"/>
      <c r="AW27" s="11"/>
      <c r="AX27" s="11"/>
      <c r="AY27" s="11"/>
      <c r="AZ27" s="11"/>
      <c r="BA27" s="11"/>
      <c r="BB27" s="11"/>
      <c r="BC27" s="49">
        <f t="shared" si="6"/>
        <v>0</v>
      </c>
      <c r="BD27" s="11"/>
      <c r="BE27" s="11"/>
      <c r="BF27" s="11"/>
      <c r="BG27" s="11"/>
      <c r="BH27" s="11"/>
      <c r="BI27" s="11"/>
      <c r="BJ27" s="11"/>
      <c r="BK27" s="49">
        <f t="shared" si="7"/>
        <v>0</v>
      </c>
      <c r="BL27" s="11"/>
      <c r="BM27" s="11"/>
      <c r="BN27" s="11"/>
      <c r="BO27" s="11"/>
      <c r="BP27" s="11"/>
      <c r="BQ27" s="49">
        <f t="shared" si="8"/>
        <v>0</v>
      </c>
      <c r="BR27" s="11"/>
      <c r="BS27" s="11"/>
      <c r="BT27" s="11"/>
      <c r="BU27" s="11"/>
      <c r="BV27" s="11"/>
      <c r="BW27" s="11"/>
      <c r="BX27" s="47">
        <f t="shared" si="9"/>
        <v>0</v>
      </c>
      <c r="BY27" s="49">
        <f t="shared" si="10"/>
        <v>0</v>
      </c>
      <c r="BZ27" s="11"/>
      <c r="CA27" s="11"/>
      <c r="CB27" s="11"/>
      <c r="CC27" s="11"/>
      <c r="CD27" s="11"/>
      <c r="CE27" s="11"/>
      <c r="CF27" s="11"/>
      <c r="CG27" s="11"/>
      <c r="CH27" s="11"/>
      <c r="CI27" s="11"/>
      <c r="CJ27" s="11"/>
      <c r="CK27" s="11"/>
      <c r="CL27" s="49">
        <f t="shared" si="2"/>
        <v>0</v>
      </c>
      <c r="CM27" s="11"/>
      <c r="CN27" s="11"/>
      <c r="CO27" s="11"/>
      <c r="CP27" s="11"/>
      <c r="CQ27" s="11"/>
      <c r="CR27" s="11"/>
      <c r="CS27" s="11"/>
      <c r="CT27" s="11"/>
      <c r="CU27" s="11"/>
      <c r="CV27" s="11"/>
      <c r="CW27" s="11"/>
      <c r="CX27" s="11"/>
      <c r="CY27" s="26">
        <f t="shared" si="11"/>
        <v>0</v>
      </c>
      <c r="CZ27" s="15"/>
      <c r="DA27" s="11"/>
      <c r="DB27" s="11"/>
      <c r="DC27" s="11"/>
      <c r="DD27" s="11"/>
      <c r="DE27" s="11"/>
      <c r="DF27" s="11"/>
      <c r="DG27" s="11"/>
      <c r="DH27" s="11"/>
      <c r="DI27" s="11"/>
      <c r="DJ27" s="11"/>
      <c r="DK27" s="11"/>
      <c r="DL27" s="26">
        <f t="shared" si="12"/>
        <v>0</v>
      </c>
    </row>
    <row r="28" spans="1:116">
      <c r="A28" s="47"/>
      <c r="B28" s="49"/>
      <c r="C28" s="28" t="s">
        <v>347</v>
      </c>
      <c r="D28" s="28"/>
      <c r="E28" s="28"/>
      <c r="F28" s="28"/>
      <c r="G28" s="49"/>
      <c r="H28" s="28">
        <f>SUM(H25:H27)</f>
        <v>0</v>
      </c>
      <c r="I28" s="28">
        <f t="shared" ref="I28:BT28" si="22">SUM(I25:I27)</f>
        <v>0</v>
      </c>
      <c r="J28" s="28">
        <f t="shared" si="22"/>
        <v>0</v>
      </c>
      <c r="K28" s="28">
        <f t="shared" si="22"/>
        <v>0</v>
      </c>
      <c r="L28" s="28">
        <f t="shared" si="22"/>
        <v>0</v>
      </c>
      <c r="M28" s="28">
        <f t="shared" si="22"/>
        <v>0</v>
      </c>
      <c r="N28" s="28">
        <f t="shared" si="22"/>
        <v>0</v>
      </c>
      <c r="O28" s="28">
        <f t="shared" si="22"/>
        <v>0</v>
      </c>
      <c r="P28" s="28">
        <f t="shared" si="22"/>
        <v>0</v>
      </c>
      <c r="Q28" s="26">
        <f t="shared" si="22"/>
        <v>0</v>
      </c>
      <c r="R28" s="47">
        <f t="shared" si="22"/>
        <v>0</v>
      </c>
      <c r="S28" s="28">
        <f t="shared" si="22"/>
        <v>0</v>
      </c>
      <c r="T28" s="28">
        <f t="shared" si="22"/>
        <v>0</v>
      </c>
      <c r="U28" s="28">
        <f t="shared" si="22"/>
        <v>0</v>
      </c>
      <c r="V28" s="28">
        <f t="shared" si="22"/>
        <v>0</v>
      </c>
      <c r="W28" s="28">
        <f t="shared" si="22"/>
        <v>0</v>
      </c>
      <c r="X28" s="28">
        <f t="shared" si="22"/>
        <v>0</v>
      </c>
      <c r="Y28" s="28">
        <f t="shared" si="22"/>
        <v>0</v>
      </c>
      <c r="Z28" s="49">
        <f t="shared" si="1"/>
        <v>0</v>
      </c>
      <c r="AA28" s="28">
        <f t="shared" si="22"/>
        <v>0</v>
      </c>
      <c r="AB28" s="28">
        <f t="shared" si="22"/>
        <v>0</v>
      </c>
      <c r="AC28" s="28">
        <f t="shared" si="22"/>
        <v>0</v>
      </c>
      <c r="AD28" s="28">
        <f t="shared" si="22"/>
        <v>0</v>
      </c>
      <c r="AE28" s="28">
        <f t="shared" si="22"/>
        <v>0</v>
      </c>
      <c r="AF28" s="28">
        <f t="shared" si="22"/>
        <v>0</v>
      </c>
      <c r="AG28" s="49">
        <f t="shared" si="3"/>
        <v>0</v>
      </c>
      <c r="AH28" s="28">
        <f t="shared" si="22"/>
        <v>0</v>
      </c>
      <c r="AI28" s="28">
        <f t="shared" si="22"/>
        <v>0</v>
      </c>
      <c r="AJ28" s="28">
        <f t="shared" si="22"/>
        <v>0</v>
      </c>
      <c r="AK28" s="28">
        <f t="shared" si="22"/>
        <v>0</v>
      </c>
      <c r="AL28" s="49">
        <f t="shared" si="4"/>
        <v>0</v>
      </c>
      <c r="AM28" s="28">
        <f t="shared" si="22"/>
        <v>0</v>
      </c>
      <c r="AN28" s="28">
        <f t="shared" si="22"/>
        <v>0</v>
      </c>
      <c r="AO28" s="28">
        <f t="shared" si="22"/>
        <v>0</v>
      </c>
      <c r="AP28" s="28">
        <f t="shared" si="22"/>
        <v>0</v>
      </c>
      <c r="AQ28" s="28">
        <f t="shared" si="22"/>
        <v>0</v>
      </c>
      <c r="AR28" s="49">
        <f t="shared" si="5"/>
        <v>0</v>
      </c>
      <c r="AS28" s="28">
        <f t="shared" si="22"/>
        <v>0</v>
      </c>
      <c r="AT28" s="28">
        <f t="shared" si="22"/>
        <v>0</v>
      </c>
      <c r="AU28" s="28">
        <f t="shared" si="22"/>
        <v>0</v>
      </c>
      <c r="AV28" s="28">
        <f t="shared" si="22"/>
        <v>0</v>
      </c>
      <c r="AW28" s="28">
        <f t="shared" si="22"/>
        <v>0</v>
      </c>
      <c r="AX28" s="28">
        <f t="shared" si="22"/>
        <v>0</v>
      </c>
      <c r="AY28" s="28">
        <f t="shared" si="22"/>
        <v>0</v>
      </c>
      <c r="AZ28" s="28">
        <f t="shared" si="22"/>
        <v>0</v>
      </c>
      <c r="BA28" s="28">
        <f t="shared" si="22"/>
        <v>0</v>
      </c>
      <c r="BB28" s="28">
        <f t="shared" si="22"/>
        <v>0</v>
      </c>
      <c r="BC28" s="49">
        <f t="shared" si="6"/>
        <v>0</v>
      </c>
      <c r="BD28" s="28">
        <f t="shared" si="22"/>
        <v>0</v>
      </c>
      <c r="BE28" s="28">
        <f t="shared" si="22"/>
        <v>0</v>
      </c>
      <c r="BF28" s="28">
        <f t="shared" si="22"/>
        <v>0</v>
      </c>
      <c r="BG28" s="28">
        <f t="shared" si="22"/>
        <v>0</v>
      </c>
      <c r="BH28" s="28">
        <f t="shared" si="22"/>
        <v>0</v>
      </c>
      <c r="BI28" s="28">
        <f t="shared" si="22"/>
        <v>0</v>
      </c>
      <c r="BJ28" s="28">
        <f t="shared" si="22"/>
        <v>0</v>
      </c>
      <c r="BK28" s="49">
        <f t="shared" si="7"/>
        <v>0</v>
      </c>
      <c r="BL28" s="28">
        <f t="shared" si="22"/>
        <v>0</v>
      </c>
      <c r="BM28" s="28">
        <f t="shared" si="22"/>
        <v>0</v>
      </c>
      <c r="BN28" s="28">
        <f t="shared" si="22"/>
        <v>0</v>
      </c>
      <c r="BO28" s="28">
        <f t="shared" si="22"/>
        <v>0</v>
      </c>
      <c r="BP28" s="28">
        <f t="shared" si="22"/>
        <v>0</v>
      </c>
      <c r="BQ28" s="49">
        <f t="shared" si="8"/>
        <v>0</v>
      </c>
      <c r="BR28" s="28">
        <f t="shared" si="22"/>
        <v>0</v>
      </c>
      <c r="BS28" s="28">
        <f t="shared" si="22"/>
        <v>0</v>
      </c>
      <c r="BT28" s="28">
        <f t="shared" si="22"/>
        <v>0</v>
      </c>
      <c r="BU28" s="28">
        <f t="shared" ref="BU28:DL28" si="23">SUM(BU25:BU27)</f>
        <v>0</v>
      </c>
      <c r="BV28" s="28">
        <f t="shared" si="23"/>
        <v>0</v>
      </c>
      <c r="BW28" s="28">
        <f t="shared" si="23"/>
        <v>0</v>
      </c>
      <c r="BX28" s="47">
        <f t="shared" si="9"/>
        <v>0</v>
      </c>
      <c r="BY28" s="49">
        <f t="shared" si="10"/>
        <v>0</v>
      </c>
      <c r="BZ28" s="28">
        <f t="shared" si="23"/>
        <v>0</v>
      </c>
      <c r="CA28" s="28">
        <f t="shared" si="23"/>
        <v>0</v>
      </c>
      <c r="CB28" s="28">
        <f t="shared" si="23"/>
        <v>0</v>
      </c>
      <c r="CC28" s="28">
        <f t="shared" si="23"/>
        <v>0</v>
      </c>
      <c r="CD28" s="28">
        <f t="shared" si="23"/>
        <v>0</v>
      </c>
      <c r="CE28" s="28">
        <f t="shared" si="23"/>
        <v>0</v>
      </c>
      <c r="CF28" s="28">
        <f t="shared" si="23"/>
        <v>0</v>
      </c>
      <c r="CG28" s="28">
        <f t="shared" si="23"/>
        <v>0</v>
      </c>
      <c r="CH28" s="28">
        <f t="shared" si="23"/>
        <v>0</v>
      </c>
      <c r="CI28" s="28">
        <f t="shared" si="23"/>
        <v>0</v>
      </c>
      <c r="CJ28" s="28">
        <f t="shared" si="23"/>
        <v>0</v>
      </c>
      <c r="CK28" s="28">
        <f t="shared" si="23"/>
        <v>0</v>
      </c>
      <c r="CL28" s="49">
        <f t="shared" si="2"/>
        <v>0</v>
      </c>
      <c r="CM28" s="28">
        <f t="shared" si="23"/>
        <v>0</v>
      </c>
      <c r="CN28" s="28">
        <f t="shared" si="23"/>
        <v>0</v>
      </c>
      <c r="CO28" s="28">
        <f t="shared" si="23"/>
        <v>0</v>
      </c>
      <c r="CP28" s="28">
        <f t="shared" si="23"/>
        <v>0</v>
      </c>
      <c r="CQ28" s="28">
        <f t="shared" si="23"/>
        <v>0</v>
      </c>
      <c r="CR28" s="28">
        <f t="shared" si="23"/>
        <v>0</v>
      </c>
      <c r="CS28" s="28">
        <f t="shared" si="23"/>
        <v>0</v>
      </c>
      <c r="CT28" s="28">
        <f t="shared" si="23"/>
        <v>0</v>
      </c>
      <c r="CU28" s="28">
        <f t="shared" si="23"/>
        <v>0</v>
      </c>
      <c r="CV28" s="28">
        <f t="shared" si="23"/>
        <v>0</v>
      </c>
      <c r="CW28" s="28">
        <f t="shared" si="23"/>
        <v>0</v>
      </c>
      <c r="CX28" s="28">
        <f t="shared" si="23"/>
        <v>0</v>
      </c>
      <c r="CY28" s="26">
        <f t="shared" si="23"/>
        <v>0</v>
      </c>
      <c r="CZ28" s="47">
        <f t="shared" si="23"/>
        <v>0</v>
      </c>
      <c r="DA28" s="28">
        <f t="shared" si="23"/>
        <v>0</v>
      </c>
      <c r="DB28" s="28">
        <f t="shared" si="23"/>
        <v>0</v>
      </c>
      <c r="DC28" s="28">
        <f t="shared" si="23"/>
        <v>0</v>
      </c>
      <c r="DD28" s="28">
        <f t="shared" si="23"/>
        <v>0</v>
      </c>
      <c r="DE28" s="28">
        <f t="shared" si="23"/>
        <v>0</v>
      </c>
      <c r="DF28" s="28">
        <f t="shared" si="23"/>
        <v>0</v>
      </c>
      <c r="DG28" s="28">
        <f t="shared" si="23"/>
        <v>0</v>
      </c>
      <c r="DH28" s="28">
        <f t="shared" si="23"/>
        <v>0</v>
      </c>
      <c r="DI28" s="28">
        <f t="shared" si="23"/>
        <v>0</v>
      </c>
      <c r="DJ28" s="28">
        <f t="shared" si="23"/>
        <v>0</v>
      </c>
      <c r="DK28" s="28">
        <f t="shared" si="23"/>
        <v>0</v>
      </c>
      <c r="DL28" s="26">
        <f t="shared" si="23"/>
        <v>0</v>
      </c>
    </row>
    <row r="29" spans="1:116">
      <c r="A29" s="47"/>
      <c r="B29" s="49"/>
      <c r="C29" s="4"/>
      <c r="D29" s="4"/>
      <c r="E29" s="4"/>
      <c r="F29" s="4"/>
      <c r="G29" s="292"/>
      <c r="H29" s="11"/>
      <c r="I29" s="11"/>
      <c r="J29" s="11"/>
      <c r="K29" s="11"/>
      <c r="L29" s="11"/>
      <c r="M29" s="11"/>
      <c r="N29" s="11"/>
      <c r="O29" s="11"/>
      <c r="P29" s="11"/>
      <c r="Q29" s="26">
        <f>SUM(H29:P29)</f>
        <v>0</v>
      </c>
      <c r="R29" s="15"/>
      <c r="S29" s="11"/>
      <c r="T29" s="11"/>
      <c r="U29" s="11"/>
      <c r="V29" s="11"/>
      <c r="W29" s="11"/>
      <c r="X29" s="11"/>
      <c r="Y29" s="11"/>
      <c r="Z29" s="49">
        <f t="shared" si="1"/>
        <v>0</v>
      </c>
      <c r="AA29" s="11"/>
      <c r="AB29" s="11"/>
      <c r="AC29" s="11"/>
      <c r="AD29" s="11"/>
      <c r="AE29" s="11"/>
      <c r="AF29" s="11"/>
      <c r="AG29" s="49">
        <f t="shared" si="3"/>
        <v>0</v>
      </c>
      <c r="AH29" s="11">
        <f>AA29</f>
        <v>0</v>
      </c>
      <c r="AI29" s="11"/>
      <c r="AJ29" s="11"/>
      <c r="AK29" s="11"/>
      <c r="AL29" s="49">
        <f t="shared" si="4"/>
        <v>0</v>
      </c>
      <c r="AM29" s="11"/>
      <c r="AN29" s="11"/>
      <c r="AO29" s="11"/>
      <c r="AP29" s="11"/>
      <c r="AQ29" s="11"/>
      <c r="AR29" s="49">
        <f t="shared" si="5"/>
        <v>0</v>
      </c>
      <c r="AS29" s="11"/>
      <c r="AT29" s="11"/>
      <c r="AU29" s="11"/>
      <c r="AV29" s="11"/>
      <c r="AW29" s="11"/>
      <c r="AX29" s="11"/>
      <c r="AY29" s="11"/>
      <c r="AZ29" s="11"/>
      <c r="BA29" s="11"/>
      <c r="BB29" s="11"/>
      <c r="BC29" s="49">
        <f t="shared" si="6"/>
        <v>0</v>
      </c>
      <c r="BD29" s="11"/>
      <c r="BE29" s="11"/>
      <c r="BF29" s="11"/>
      <c r="BG29" s="11"/>
      <c r="BH29" s="11"/>
      <c r="BI29" s="11"/>
      <c r="BJ29" s="11"/>
      <c r="BK29" s="49">
        <f t="shared" si="7"/>
        <v>0</v>
      </c>
      <c r="BL29" s="11"/>
      <c r="BM29" s="11"/>
      <c r="BN29" s="11"/>
      <c r="BO29" s="11"/>
      <c r="BP29" s="11"/>
      <c r="BQ29" s="49">
        <f t="shared" si="8"/>
        <v>0</v>
      </c>
      <c r="BR29" s="11"/>
      <c r="BS29" s="11"/>
      <c r="BT29" s="11"/>
      <c r="BU29" s="11"/>
      <c r="BV29" s="11"/>
      <c r="BW29" s="11"/>
      <c r="BX29" s="47">
        <f t="shared" si="9"/>
        <v>0</v>
      </c>
      <c r="BY29" s="49">
        <f t="shared" si="10"/>
        <v>0</v>
      </c>
      <c r="BZ29" s="11"/>
      <c r="CA29" s="11"/>
      <c r="CB29" s="11"/>
      <c r="CC29" s="11"/>
      <c r="CD29" s="11"/>
      <c r="CE29" s="11"/>
      <c r="CF29" s="11"/>
      <c r="CG29" s="11"/>
      <c r="CH29" s="11"/>
      <c r="CI29" s="11"/>
      <c r="CJ29" s="11"/>
      <c r="CK29" s="11"/>
      <c r="CL29" s="49">
        <f t="shared" si="2"/>
        <v>0</v>
      </c>
      <c r="CM29" s="11"/>
      <c r="CN29" s="11"/>
      <c r="CO29" s="11"/>
      <c r="CP29" s="11"/>
      <c r="CQ29" s="11"/>
      <c r="CR29" s="11"/>
      <c r="CS29" s="11"/>
      <c r="CT29" s="11"/>
      <c r="CU29" s="11"/>
      <c r="CV29" s="11"/>
      <c r="CW29" s="11"/>
      <c r="CX29" s="11"/>
      <c r="CY29" s="26">
        <f t="shared" si="11"/>
        <v>0</v>
      </c>
      <c r="CZ29" s="15"/>
      <c r="DA29" s="11"/>
      <c r="DB29" s="11"/>
      <c r="DC29" s="11"/>
      <c r="DD29" s="11"/>
      <c r="DE29" s="11"/>
      <c r="DF29" s="11"/>
      <c r="DG29" s="11"/>
      <c r="DH29" s="11"/>
      <c r="DI29" s="11"/>
      <c r="DJ29" s="11"/>
      <c r="DK29" s="11"/>
      <c r="DL29" s="26">
        <f t="shared" si="12"/>
        <v>0</v>
      </c>
    </row>
    <row r="30" spans="1:116">
      <c r="A30" s="47"/>
      <c r="B30" s="49"/>
      <c r="C30" s="4"/>
      <c r="D30" s="4"/>
      <c r="E30" s="4"/>
      <c r="F30" s="4"/>
      <c r="G30" s="292"/>
      <c r="H30" s="11"/>
      <c r="I30" s="11"/>
      <c r="J30" s="11"/>
      <c r="K30" s="11"/>
      <c r="L30" s="11"/>
      <c r="M30" s="11"/>
      <c r="N30" s="11"/>
      <c r="O30" s="11"/>
      <c r="P30" s="11"/>
      <c r="Q30" s="26">
        <f>SUM(H30:P30)</f>
        <v>0</v>
      </c>
      <c r="R30" s="15"/>
      <c r="S30" s="11"/>
      <c r="T30" s="11"/>
      <c r="U30" s="11"/>
      <c r="V30" s="11"/>
      <c r="W30" s="11"/>
      <c r="X30" s="11"/>
      <c r="Y30" s="11"/>
      <c r="Z30" s="49">
        <f t="shared" si="1"/>
        <v>0</v>
      </c>
      <c r="AA30" s="11"/>
      <c r="AB30" s="11"/>
      <c r="AC30" s="11"/>
      <c r="AD30" s="11"/>
      <c r="AE30" s="11"/>
      <c r="AF30" s="11"/>
      <c r="AG30" s="49">
        <f t="shared" si="3"/>
        <v>0</v>
      </c>
      <c r="AH30" s="11">
        <f>AA30</f>
        <v>0</v>
      </c>
      <c r="AI30" s="11"/>
      <c r="AJ30" s="11"/>
      <c r="AK30" s="11"/>
      <c r="AL30" s="49">
        <f t="shared" si="4"/>
        <v>0</v>
      </c>
      <c r="AM30" s="11"/>
      <c r="AN30" s="11"/>
      <c r="AO30" s="11"/>
      <c r="AP30" s="11"/>
      <c r="AQ30" s="11"/>
      <c r="AR30" s="49">
        <f t="shared" si="5"/>
        <v>0</v>
      </c>
      <c r="AS30" s="11"/>
      <c r="AT30" s="11"/>
      <c r="AU30" s="11"/>
      <c r="AV30" s="11"/>
      <c r="AW30" s="11"/>
      <c r="AX30" s="11"/>
      <c r="AY30" s="11"/>
      <c r="AZ30" s="11"/>
      <c r="BA30" s="11"/>
      <c r="BB30" s="11"/>
      <c r="BC30" s="49">
        <f t="shared" si="6"/>
        <v>0</v>
      </c>
      <c r="BD30" s="11"/>
      <c r="BE30" s="11"/>
      <c r="BF30" s="11"/>
      <c r="BG30" s="11"/>
      <c r="BH30" s="11"/>
      <c r="BI30" s="11"/>
      <c r="BJ30" s="11"/>
      <c r="BK30" s="49">
        <f t="shared" si="7"/>
        <v>0</v>
      </c>
      <c r="BL30" s="11"/>
      <c r="BM30" s="11"/>
      <c r="BN30" s="11"/>
      <c r="BO30" s="11"/>
      <c r="BP30" s="11"/>
      <c r="BQ30" s="49">
        <f t="shared" si="8"/>
        <v>0</v>
      </c>
      <c r="BR30" s="11"/>
      <c r="BS30" s="11"/>
      <c r="BT30" s="11"/>
      <c r="BU30" s="11"/>
      <c r="BV30" s="11"/>
      <c r="BW30" s="11"/>
      <c r="BX30" s="47">
        <f t="shared" si="9"/>
        <v>0</v>
      </c>
      <c r="BY30" s="49">
        <f t="shared" si="10"/>
        <v>0</v>
      </c>
      <c r="BZ30" s="11"/>
      <c r="CA30" s="11"/>
      <c r="CB30" s="11"/>
      <c r="CC30" s="11"/>
      <c r="CD30" s="11"/>
      <c r="CE30" s="11"/>
      <c r="CF30" s="11"/>
      <c r="CG30" s="11"/>
      <c r="CH30" s="11"/>
      <c r="CI30" s="11"/>
      <c r="CJ30" s="11"/>
      <c r="CK30" s="11"/>
      <c r="CL30" s="49">
        <f t="shared" si="2"/>
        <v>0</v>
      </c>
      <c r="CM30" s="11"/>
      <c r="CN30" s="11"/>
      <c r="CO30" s="11"/>
      <c r="CP30" s="11"/>
      <c r="CQ30" s="11"/>
      <c r="CR30" s="11"/>
      <c r="CS30" s="11"/>
      <c r="CT30" s="11"/>
      <c r="CU30" s="11"/>
      <c r="CV30" s="11"/>
      <c r="CW30" s="11"/>
      <c r="CX30" s="11"/>
      <c r="CY30" s="26">
        <f t="shared" si="11"/>
        <v>0</v>
      </c>
      <c r="CZ30" s="15"/>
      <c r="DA30" s="11"/>
      <c r="DB30" s="11"/>
      <c r="DC30" s="11"/>
      <c r="DD30" s="11"/>
      <c r="DE30" s="11"/>
      <c r="DF30" s="11"/>
      <c r="DG30" s="11"/>
      <c r="DH30" s="11"/>
      <c r="DI30" s="11"/>
      <c r="DJ30" s="11"/>
      <c r="DK30" s="11"/>
      <c r="DL30" s="26">
        <f t="shared" si="12"/>
        <v>0</v>
      </c>
    </row>
    <row r="31" spans="1:116">
      <c r="A31" s="47"/>
      <c r="B31" s="49"/>
      <c r="C31" s="4"/>
      <c r="D31" s="4"/>
      <c r="E31" s="4"/>
      <c r="F31" s="4"/>
      <c r="G31" s="292"/>
      <c r="H31" s="11"/>
      <c r="I31" s="11"/>
      <c r="J31" s="11"/>
      <c r="K31" s="11"/>
      <c r="L31" s="11"/>
      <c r="M31" s="11"/>
      <c r="N31" s="11"/>
      <c r="O31" s="11"/>
      <c r="P31" s="11"/>
      <c r="Q31" s="26">
        <f>SUM(H31:P31)</f>
        <v>0</v>
      </c>
      <c r="R31" s="15"/>
      <c r="S31" s="11"/>
      <c r="T31" s="11"/>
      <c r="U31" s="11"/>
      <c r="V31" s="11"/>
      <c r="W31" s="11"/>
      <c r="X31" s="11"/>
      <c r="Y31" s="11"/>
      <c r="Z31" s="49">
        <f t="shared" si="1"/>
        <v>0</v>
      </c>
      <c r="AA31" s="11"/>
      <c r="AB31" s="11"/>
      <c r="AC31" s="11"/>
      <c r="AD31" s="11"/>
      <c r="AE31" s="11"/>
      <c r="AF31" s="11"/>
      <c r="AG31" s="49">
        <f t="shared" si="3"/>
        <v>0</v>
      </c>
      <c r="AH31" s="11">
        <f>AA31</f>
        <v>0</v>
      </c>
      <c r="AI31" s="11"/>
      <c r="AJ31" s="11"/>
      <c r="AK31" s="11"/>
      <c r="AL31" s="49">
        <f t="shared" si="4"/>
        <v>0</v>
      </c>
      <c r="AM31" s="11"/>
      <c r="AN31" s="11"/>
      <c r="AO31" s="11"/>
      <c r="AP31" s="11"/>
      <c r="AQ31" s="11"/>
      <c r="AR31" s="49">
        <f t="shared" si="5"/>
        <v>0</v>
      </c>
      <c r="AS31" s="11"/>
      <c r="AT31" s="11"/>
      <c r="AU31" s="11"/>
      <c r="AV31" s="11"/>
      <c r="AW31" s="11"/>
      <c r="AX31" s="11"/>
      <c r="AY31" s="11"/>
      <c r="AZ31" s="11"/>
      <c r="BA31" s="11"/>
      <c r="BB31" s="11"/>
      <c r="BC31" s="49">
        <f t="shared" si="6"/>
        <v>0</v>
      </c>
      <c r="BD31" s="11"/>
      <c r="BE31" s="11"/>
      <c r="BF31" s="11"/>
      <c r="BG31" s="11"/>
      <c r="BH31" s="11"/>
      <c r="BI31" s="11"/>
      <c r="BJ31" s="11"/>
      <c r="BK31" s="49">
        <f t="shared" si="7"/>
        <v>0</v>
      </c>
      <c r="BL31" s="11"/>
      <c r="BM31" s="11"/>
      <c r="BN31" s="11"/>
      <c r="BO31" s="11"/>
      <c r="BP31" s="11"/>
      <c r="BQ31" s="49">
        <f t="shared" si="8"/>
        <v>0</v>
      </c>
      <c r="BR31" s="11"/>
      <c r="BS31" s="11"/>
      <c r="BT31" s="11"/>
      <c r="BU31" s="11"/>
      <c r="BV31" s="11"/>
      <c r="BW31" s="11"/>
      <c r="BX31" s="47">
        <f t="shared" si="9"/>
        <v>0</v>
      </c>
      <c r="BY31" s="49">
        <f t="shared" si="10"/>
        <v>0</v>
      </c>
      <c r="BZ31" s="11"/>
      <c r="CA31" s="11"/>
      <c r="CB31" s="11"/>
      <c r="CC31" s="11"/>
      <c r="CD31" s="11"/>
      <c r="CE31" s="11"/>
      <c r="CF31" s="11"/>
      <c r="CG31" s="11"/>
      <c r="CH31" s="11"/>
      <c r="CI31" s="11"/>
      <c r="CJ31" s="11"/>
      <c r="CK31" s="11"/>
      <c r="CL31" s="49">
        <f t="shared" si="2"/>
        <v>0</v>
      </c>
      <c r="CM31" s="11"/>
      <c r="CN31" s="11"/>
      <c r="CO31" s="11"/>
      <c r="CP31" s="11"/>
      <c r="CQ31" s="11"/>
      <c r="CR31" s="11"/>
      <c r="CS31" s="11"/>
      <c r="CT31" s="11"/>
      <c r="CU31" s="11"/>
      <c r="CV31" s="11"/>
      <c r="CW31" s="11"/>
      <c r="CX31" s="11"/>
      <c r="CY31" s="26">
        <f t="shared" si="11"/>
        <v>0</v>
      </c>
      <c r="CZ31" s="15"/>
      <c r="DA31" s="11"/>
      <c r="DB31" s="11"/>
      <c r="DC31" s="11"/>
      <c r="DD31" s="11"/>
      <c r="DE31" s="11"/>
      <c r="DF31" s="11"/>
      <c r="DG31" s="11"/>
      <c r="DH31" s="11"/>
      <c r="DI31" s="11"/>
      <c r="DJ31" s="11"/>
      <c r="DK31" s="11"/>
      <c r="DL31" s="26">
        <f t="shared" si="12"/>
        <v>0</v>
      </c>
    </row>
    <row r="32" spans="1:116" ht="13.8" thickBot="1">
      <c r="A32" s="53"/>
      <c r="B32" s="50"/>
      <c r="C32" s="29" t="s">
        <v>347</v>
      </c>
      <c r="D32" s="29"/>
      <c r="E32" s="29"/>
      <c r="F32" s="29"/>
      <c r="G32" s="50"/>
      <c r="H32" s="29">
        <f>SUM(H29:H31)</f>
        <v>0</v>
      </c>
      <c r="I32" s="29">
        <f t="shared" ref="I32:BT32" si="24">SUM(I29:I31)</f>
        <v>0</v>
      </c>
      <c r="J32" s="29">
        <f t="shared" si="24"/>
        <v>0</v>
      </c>
      <c r="K32" s="29">
        <f t="shared" si="24"/>
        <v>0</v>
      </c>
      <c r="L32" s="29">
        <f t="shared" si="24"/>
        <v>0</v>
      </c>
      <c r="M32" s="29">
        <f t="shared" si="24"/>
        <v>0</v>
      </c>
      <c r="N32" s="29">
        <f t="shared" si="24"/>
        <v>0</v>
      </c>
      <c r="O32" s="29">
        <f t="shared" si="24"/>
        <v>0</v>
      </c>
      <c r="P32" s="29">
        <f t="shared" si="24"/>
        <v>0</v>
      </c>
      <c r="Q32" s="27">
        <f t="shared" si="24"/>
        <v>0</v>
      </c>
      <c r="R32" s="53">
        <f t="shared" si="24"/>
        <v>0</v>
      </c>
      <c r="S32" s="29">
        <f t="shared" si="24"/>
        <v>0</v>
      </c>
      <c r="T32" s="29">
        <f t="shared" si="24"/>
        <v>0</v>
      </c>
      <c r="U32" s="29">
        <f t="shared" si="24"/>
        <v>0</v>
      </c>
      <c r="V32" s="29">
        <f t="shared" si="24"/>
        <v>0</v>
      </c>
      <c r="W32" s="29">
        <f t="shared" si="24"/>
        <v>0</v>
      </c>
      <c r="X32" s="29">
        <f t="shared" si="24"/>
        <v>0</v>
      </c>
      <c r="Y32" s="29">
        <f t="shared" si="24"/>
        <v>0</v>
      </c>
      <c r="Z32" s="50">
        <f t="shared" si="1"/>
        <v>0</v>
      </c>
      <c r="AA32" s="29">
        <f t="shared" si="24"/>
        <v>0</v>
      </c>
      <c r="AB32" s="29">
        <f t="shared" si="24"/>
        <v>0</v>
      </c>
      <c r="AC32" s="29">
        <f t="shared" si="24"/>
        <v>0</v>
      </c>
      <c r="AD32" s="29">
        <f t="shared" si="24"/>
        <v>0</v>
      </c>
      <c r="AE32" s="29">
        <f t="shared" si="24"/>
        <v>0</v>
      </c>
      <c r="AF32" s="29">
        <f t="shared" si="24"/>
        <v>0</v>
      </c>
      <c r="AG32" s="50">
        <f t="shared" si="3"/>
        <v>0</v>
      </c>
      <c r="AH32" s="29">
        <f t="shared" si="24"/>
        <v>0</v>
      </c>
      <c r="AI32" s="29">
        <f t="shared" si="24"/>
        <v>0</v>
      </c>
      <c r="AJ32" s="29">
        <f t="shared" si="24"/>
        <v>0</v>
      </c>
      <c r="AK32" s="29">
        <f t="shared" si="24"/>
        <v>0</v>
      </c>
      <c r="AL32" s="50">
        <f t="shared" si="4"/>
        <v>0</v>
      </c>
      <c r="AM32" s="29">
        <f t="shared" si="24"/>
        <v>0</v>
      </c>
      <c r="AN32" s="29">
        <f t="shared" si="24"/>
        <v>0</v>
      </c>
      <c r="AO32" s="29">
        <f t="shared" si="24"/>
        <v>0</v>
      </c>
      <c r="AP32" s="29">
        <f t="shared" si="24"/>
        <v>0</v>
      </c>
      <c r="AQ32" s="29">
        <f t="shared" si="24"/>
        <v>0</v>
      </c>
      <c r="AR32" s="50">
        <f t="shared" si="5"/>
        <v>0</v>
      </c>
      <c r="AS32" s="29">
        <f t="shared" si="24"/>
        <v>0</v>
      </c>
      <c r="AT32" s="29">
        <f t="shared" si="24"/>
        <v>0</v>
      </c>
      <c r="AU32" s="29">
        <f t="shared" si="24"/>
        <v>0</v>
      </c>
      <c r="AV32" s="29">
        <f t="shared" si="24"/>
        <v>0</v>
      </c>
      <c r="AW32" s="29">
        <f t="shared" si="24"/>
        <v>0</v>
      </c>
      <c r="AX32" s="29">
        <f t="shared" si="24"/>
        <v>0</v>
      </c>
      <c r="AY32" s="29">
        <f t="shared" si="24"/>
        <v>0</v>
      </c>
      <c r="AZ32" s="29">
        <f t="shared" si="24"/>
        <v>0</v>
      </c>
      <c r="BA32" s="29">
        <f t="shared" si="24"/>
        <v>0</v>
      </c>
      <c r="BB32" s="29">
        <f t="shared" si="24"/>
        <v>0</v>
      </c>
      <c r="BC32" s="50">
        <f t="shared" si="6"/>
        <v>0</v>
      </c>
      <c r="BD32" s="29">
        <f t="shared" si="24"/>
        <v>0</v>
      </c>
      <c r="BE32" s="29">
        <f t="shared" si="24"/>
        <v>0</v>
      </c>
      <c r="BF32" s="29">
        <f t="shared" si="24"/>
        <v>0</v>
      </c>
      <c r="BG32" s="29">
        <f t="shared" si="24"/>
        <v>0</v>
      </c>
      <c r="BH32" s="29">
        <f t="shared" si="24"/>
        <v>0</v>
      </c>
      <c r="BI32" s="29">
        <f t="shared" si="24"/>
        <v>0</v>
      </c>
      <c r="BJ32" s="29">
        <f t="shared" si="24"/>
        <v>0</v>
      </c>
      <c r="BK32" s="50">
        <f t="shared" si="7"/>
        <v>0</v>
      </c>
      <c r="BL32" s="29">
        <f t="shared" si="24"/>
        <v>0</v>
      </c>
      <c r="BM32" s="29">
        <f t="shared" si="24"/>
        <v>0</v>
      </c>
      <c r="BN32" s="29">
        <f t="shared" si="24"/>
        <v>0</v>
      </c>
      <c r="BO32" s="29">
        <f t="shared" si="24"/>
        <v>0</v>
      </c>
      <c r="BP32" s="29">
        <f t="shared" si="24"/>
        <v>0</v>
      </c>
      <c r="BQ32" s="50">
        <f t="shared" si="8"/>
        <v>0</v>
      </c>
      <c r="BR32" s="29">
        <f t="shared" si="24"/>
        <v>0</v>
      </c>
      <c r="BS32" s="29">
        <f t="shared" si="24"/>
        <v>0</v>
      </c>
      <c r="BT32" s="29">
        <f t="shared" si="24"/>
        <v>0</v>
      </c>
      <c r="BU32" s="29">
        <f t="shared" ref="BU32:DL32" si="25">SUM(BU29:BU31)</f>
        <v>0</v>
      </c>
      <c r="BV32" s="29">
        <f t="shared" si="25"/>
        <v>0</v>
      </c>
      <c r="BW32" s="29">
        <f t="shared" si="25"/>
        <v>0</v>
      </c>
      <c r="BX32" s="53">
        <f t="shared" si="9"/>
        <v>0</v>
      </c>
      <c r="BY32" s="50">
        <f t="shared" si="10"/>
        <v>0</v>
      </c>
      <c r="BZ32" s="29">
        <f t="shared" si="25"/>
        <v>0</v>
      </c>
      <c r="CA32" s="29">
        <f t="shared" si="25"/>
        <v>0</v>
      </c>
      <c r="CB32" s="29">
        <f t="shared" si="25"/>
        <v>0</v>
      </c>
      <c r="CC32" s="29">
        <f t="shared" si="25"/>
        <v>0</v>
      </c>
      <c r="CD32" s="29">
        <f t="shared" si="25"/>
        <v>0</v>
      </c>
      <c r="CE32" s="29">
        <f t="shared" si="25"/>
        <v>0</v>
      </c>
      <c r="CF32" s="29">
        <f t="shared" si="25"/>
        <v>0</v>
      </c>
      <c r="CG32" s="29">
        <f t="shared" si="25"/>
        <v>0</v>
      </c>
      <c r="CH32" s="29">
        <f t="shared" si="25"/>
        <v>0</v>
      </c>
      <c r="CI32" s="29">
        <f t="shared" si="25"/>
        <v>0</v>
      </c>
      <c r="CJ32" s="29">
        <f t="shared" si="25"/>
        <v>0</v>
      </c>
      <c r="CK32" s="29">
        <f t="shared" si="25"/>
        <v>0</v>
      </c>
      <c r="CL32" s="50">
        <f t="shared" si="2"/>
        <v>0</v>
      </c>
      <c r="CM32" s="28">
        <f t="shared" si="25"/>
        <v>0</v>
      </c>
      <c r="CN32" s="28">
        <f t="shared" si="25"/>
        <v>0</v>
      </c>
      <c r="CO32" s="28">
        <f t="shared" si="25"/>
        <v>0</v>
      </c>
      <c r="CP32" s="28">
        <f t="shared" si="25"/>
        <v>0</v>
      </c>
      <c r="CQ32" s="28">
        <f t="shared" si="25"/>
        <v>0</v>
      </c>
      <c r="CR32" s="28">
        <f t="shared" si="25"/>
        <v>0</v>
      </c>
      <c r="CS32" s="28">
        <f t="shared" si="25"/>
        <v>0</v>
      </c>
      <c r="CT32" s="28">
        <f t="shared" si="25"/>
        <v>0</v>
      </c>
      <c r="CU32" s="28">
        <f t="shared" si="25"/>
        <v>0</v>
      </c>
      <c r="CV32" s="28">
        <f t="shared" si="25"/>
        <v>0</v>
      </c>
      <c r="CW32" s="28">
        <f t="shared" si="25"/>
        <v>0</v>
      </c>
      <c r="CX32" s="28">
        <f t="shared" si="25"/>
        <v>0</v>
      </c>
      <c r="CY32" s="26">
        <f t="shared" si="25"/>
        <v>0</v>
      </c>
      <c r="CZ32" s="47">
        <f t="shared" si="25"/>
        <v>0</v>
      </c>
      <c r="DA32" s="28">
        <f t="shared" si="25"/>
        <v>0</v>
      </c>
      <c r="DB32" s="28">
        <f t="shared" si="25"/>
        <v>0</v>
      </c>
      <c r="DC32" s="28">
        <f t="shared" si="25"/>
        <v>0</v>
      </c>
      <c r="DD32" s="28">
        <f t="shared" si="25"/>
        <v>0</v>
      </c>
      <c r="DE32" s="28">
        <f t="shared" si="25"/>
        <v>0</v>
      </c>
      <c r="DF32" s="28">
        <f t="shared" si="25"/>
        <v>0</v>
      </c>
      <c r="DG32" s="28">
        <f t="shared" si="25"/>
        <v>0</v>
      </c>
      <c r="DH32" s="28">
        <f t="shared" si="25"/>
        <v>0</v>
      </c>
      <c r="DI32" s="28">
        <f t="shared" si="25"/>
        <v>0</v>
      </c>
      <c r="DJ32" s="28">
        <f t="shared" si="25"/>
        <v>0</v>
      </c>
      <c r="DK32" s="28">
        <f t="shared" si="25"/>
        <v>0</v>
      </c>
      <c r="DL32" s="26">
        <f t="shared" si="25"/>
        <v>0</v>
      </c>
    </row>
    <row r="33" spans="1:116" ht="13.8" thickBot="1">
      <c r="A33" s="4"/>
      <c r="B33" s="4"/>
      <c r="C33" s="41" t="s">
        <v>1339</v>
      </c>
      <c r="D33" s="42"/>
      <c r="E33" s="9"/>
      <c r="F33" s="9"/>
      <c r="G33" s="306"/>
      <c r="H33" s="9">
        <f>SUM(H32,H28,H24,H20,H16)</f>
        <v>22482</v>
      </c>
      <c r="I33" s="9">
        <f t="shared" ref="I33:BT33" si="26">SUM(I32,I28,I24,I20,I16)</f>
        <v>38366</v>
      </c>
      <c r="J33" s="9">
        <f t="shared" si="26"/>
        <v>340</v>
      </c>
      <c r="K33" s="9">
        <f>SUM(K32,K28,K24,K20,K16)</f>
        <v>15100</v>
      </c>
      <c r="L33" s="9">
        <f t="shared" si="26"/>
        <v>0</v>
      </c>
      <c r="M33" s="9">
        <f t="shared" si="26"/>
        <v>0</v>
      </c>
      <c r="N33" s="9">
        <f t="shared" si="26"/>
        <v>0</v>
      </c>
      <c r="O33" s="9">
        <f t="shared" si="26"/>
        <v>0</v>
      </c>
      <c r="P33" s="9">
        <f t="shared" si="26"/>
        <v>0</v>
      </c>
      <c r="Q33" s="9">
        <f t="shared" si="26"/>
        <v>76288</v>
      </c>
      <c r="R33" s="9">
        <f t="shared" si="26"/>
        <v>975</v>
      </c>
      <c r="S33" s="9">
        <f t="shared" si="26"/>
        <v>800</v>
      </c>
      <c r="T33" s="9">
        <f t="shared" si="26"/>
        <v>74513</v>
      </c>
      <c r="U33" s="9">
        <f t="shared" si="26"/>
        <v>0</v>
      </c>
      <c r="V33" s="9">
        <f t="shared" si="26"/>
        <v>0</v>
      </c>
      <c r="W33" s="9">
        <f t="shared" si="26"/>
        <v>0</v>
      </c>
      <c r="X33" s="9">
        <f t="shared" si="26"/>
        <v>0</v>
      </c>
      <c r="Y33" s="9">
        <f t="shared" si="26"/>
        <v>0</v>
      </c>
      <c r="Z33" s="9">
        <f t="shared" si="26"/>
        <v>76288</v>
      </c>
      <c r="AA33" s="9">
        <f t="shared" si="26"/>
        <v>14774</v>
      </c>
      <c r="AB33" s="9">
        <f t="shared" si="26"/>
        <v>2440</v>
      </c>
      <c r="AC33" s="9">
        <f t="shared" si="26"/>
        <v>3373</v>
      </c>
      <c r="AD33" s="9">
        <f t="shared" si="26"/>
        <v>460</v>
      </c>
      <c r="AE33" s="9">
        <f t="shared" si="26"/>
        <v>0</v>
      </c>
      <c r="AF33" s="9">
        <f t="shared" si="26"/>
        <v>53466</v>
      </c>
      <c r="AG33" s="9">
        <f>SUM(AA33:AF33)</f>
        <v>74513</v>
      </c>
      <c r="AH33" s="9">
        <f t="shared" si="26"/>
        <v>14774</v>
      </c>
      <c r="AI33" s="9">
        <f t="shared" si="26"/>
        <v>0</v>
      </c>
      <c r="AJ33" s="9">
        <f t="shared" si="26"/>
        <v>0</v>
      </c>
      <c r="AK33" s="9">
        <f t="shared" si="26"/>
        <v>0</v>
      </c>
      <c r="AL33" s="9">
        <f t="shared" si="26"/>
        <v>0</v>
      </c>
      <c r="AM33" s="9">
        <f t="shared" si="26"/>
        <v>0</v>
      </c>
      <c r="AN33" s="9">
        <f t="shared" si="26"/>
        <v>0</v>
      </c>
      <c r="AO33" s="9">
        <f t="shared" si="26"/>
        <v>0</v>
      </c>
      <c r="AP33" s="9">
        <f t="shared" si="26"/>
        <v>460</v>
      </c>
      <c r="AQ33" s="9">
        <f t="shared" si="26"/>
        <v>0</v>
      </c>
      <c r="AR33" s="9">
        <f t="shared" si="26"/>
        <v>0</v>
      </c>
      <c r="AS33" s="9">
        <f t="shared" si="26"/>
        <v>271.11111111111109</v>
      </c>
      <c r="AT33" s="9">
        <f t="shared" si="26"/>
        <v>271.11111111111109</v>
      </c>
      <c r="AU33" s="9">
        <f t="shared" si="26"/>
        <v>271.11111111111109</v>
      </c>
      <c r="AV33" s="9">
        <f t="shared" si="26"/>
        <v>271.11111111111109</v>
      </c>
      <c r="AW33" s="9">
        <f t="shared" si="26"/>
        <v>271.11111111111109</v>
      </c>
      <c r="AX33" s="9">
        <f t="shared" si="26"/>
        <v>271.11111111111109</v>
      </c>
      <c r="AY33" s="9">
        <f t="shared" si="26"/>
        <v>271.11111111111109</v>
      </c>
      <c r="AZ33" s="9">
        <f t="shared" si="26"/>
        <v>271.11111111111109</v>
      </c>
      <c r="BA33" s="9">
        <f t="shared" si="26"/>
        <v>271.11111111111109</v>
      </c>
      <c r="BB33" s="9">
        <f t="shared" si="26"/>
        <v>0</v>
      </c>
      <c r="BC33" s="9">
        <f t="shared" si="26"/>
        <v>0</v>
      </c>
      <c r="BD33" s="9">
        <f t="shared" si="26"/>
        <v>0</v>
      </c>
      <c r="BE33" s="9">
        <f t="shared" si="26"/>
        <v>0</v>
      </c>
      <c r="BF33" s="9">
        <f t="shared" si="26"/>
        <v>0</v>
      </c>
      <c r="BG33" s="9">
        <f t="shared" si="26"/>
        <v>0</v>
      </c>
      <c r="BH33" s="9">
        <f t="shared" si="26"/>
        <v>19334.5</v>
      </c>
      <c r="BI33" s="9">
        <f t="shared" si="26"/>
        <v>19331.5</v>
      </c>
      <c r="BJ33" s="9">
        <f t="shared" si="26"/>
        <v>14800</v>
      </c>
      <c r="BK33" s="9">
        <f t="shared" si="26"/>
        <v>0</v>
      </c>
      <c r="BL33" s="9">
        <f t="shared" si="26"/>
        <v>0</v>
      </c>
      <c r="BM33" s="9">
        <f t="shared" si="26"/>
        <v>0</v>
      </c>
      <c r="BN33" s="9">
        <f t="shared" si="26"/>
        <v>0</v>
      </c>
      <c r="BO33" s="9">
        <f t="shared" si="26"/>
        <v>0</v>
      </c>
      <c r="BP33" s="9">
        <f t="shared" si="26"/>
        <v>0</v>
      </c>
      <c r="BQ33" s="9">
        <f t="shared" si="26"/>
        <v>0</v>
      </c>
      <c r="BR33" s="9">
        <f t="shared" si="26"/>
        <v>0</v>
      </c>
      <c r="BS33" s="9">
        <f t="shared" si="26"/>
        <v>0</v>
      </c>
      <c r="BT33" s="9">
        <f t="shared" si="26"/>
        <v>0</v>
      </c>
      <c r="BU33" s="9">
        <f t="shared" ref="BU33:DL33" si="27">SUM(BU32,BU28,BU24,BU20,BU16)</f>
        <v>0</v>
      </c>
      <c r="BV33" s="9">
        <f t="shared" si="27"/>
        <v>0</v>
      </c>
      <c r="BW33" s="9">
        <f t="shared" si="27"/>
        <v>0</v>
      </c>
      <c r="BX33" s="9">
        <f t="shared" si="27"/>
        <v>3373</v>
      </c>
      <c r="BY33" s="9">
        <f t="shared" si="27"/>
        <v>71140</v>
      </c>
      <c r="BZ33" s="9">
        <f t="shared" si="27"/>
        <v>0</v>
      </c>
      <c r="CA33" s="9">
        <f t="shared" si="27"/>
        <v>0</v>
      </c>
      <c r="CB33" s="9">
        <f t="shared" si="27"/>
        <v>0</v>
      </c>
      <c r="CC33" s="9">
        <f t="shared" si="27"/>
        <v>0</v>
      </c>
      <c r="CD33" s="9">
        <f t="shared" si="27"/>
        <v>0</v>
      </c>
      <c r="CE33" s="9">
        <f t="shared" si="27"/>
        <v>0</v>
      </c>
      <c r="CF33" s="9">
        <f t="shared" si="27"/>
        <v>0</v>
      </c>
      <c r="CG33" s="9">
        <f t="shared" si="27"/>
        <v>0</v>
      </c>
      <c r="CH33" s="9">
        <f t="shared" si="27"/>
        <v>0</v>
      </c>
      <c r="CI33" s="9">
        <f t="shared" si="27"/>
        <v>0</v>
      </c>
      <c r="CJ33" s="9">
        <f t="shared" si="27"/>
        <v>0</v>
      </c>
      <c r="CK33" s="9">
        <f t="shared" si="27"/>
        <v>0</v>
      </c>
      <c r="CL33" s="9">
        <f t="shared" si="27"/>
        <v>0</v>
      </c>
      <c r="CM33" s="9">
        <f t="shared" si="27"/>
        <v>0</v>
      </c>
      <c r="CN33" s="9">
        <f t="shared" si="27"/>
        <v>0</v>
      </c>
      <c r="CO33" s="9">
        <f t="shared" si="27"/>
        <v>0</v>
      </c>
      <c r="CP33" s="9">
        <f t="shared" si="27"/>
        <v>0</v>
      </c>
      <c r="CQ33" s="9">
        <f t="shared" si="27"/>
        <v>0</v>
      </c>
      <c r="CR33" s="9">
        <f t="shared" si="27"/>
        <v>0</v>
      </c>
      <c r="CS33" s="9">
        <f t="shared" si="27"/>
        <v>0</v>
      </c>
      <c r="CT33" s="9">
        <f t="shared" si="27"/>
        <v>0</v>
      </c>
      <c r="CU33" s="9">
        <f t="shared" si="27"/>
        <v>0</v>
      </c>
      <c r="CV33" s="9">
        <f t="shared" si="27"/>
        <v>0</v>
      </c>
      <c r="CW33" s="9">
        <f t="shared" si="27"/>
        <v>0</v>
      </c>
      <c r="CX33" s="9">
        <f t="shared" si="27"/>
        <v>0</v>
      </c>
      <c r="CY33" s="9">
        <f t="shared" si="27"/>
        <v>0</v>
      </c>
      <c r="CZ33" s="9">
        <f t="shared" si="27"/>
        <v>0</v>
      </c>
      <c r="DA33" s="9">
        <f t="shared" si="27"/>
        <v>0</v>
      </c>
      <c r="DB33" s="9">
        <f t="shared" si="27"/>
        <v>0</v>
      </c>
      <c r="DC33" s="9">
        <f t="shared" si="27"/>
        <v>0</v>
      </c>
      <c r="DD33" s="9">
        <f t="shared" si="27"/>
        <v>0</v>
      </c>
      <c r="DE33" s="9">
        <f t="shared" si="27"/>
        <v>0</v>
      </c>
      <c r="DF33" s="9">
        <f t="shared" si="27"/>
        <v>0</v>
      </c>
      <c r="DG33" s="9">
        <f t="shared" si="27"/>
        <v>0</v>
      </c>
      <c r="DH33" s="9">
        <f t="shared" si="27"/>
        <v>0</v>
      </c>
      <c r="DI33" s="9">
        <f t="shared" si="27"/>
        <v>0</v>
      </c>
      <c r="DJ33" s="9">
        <f t="shared" si="27"/>
        <v>0</v>
      </c>
      <c r="DK33" s="9">
        <f t="shared" si="27"/>
        <v>0</v>
      </c>
      <c r="DL33" s="9">
        <f t="shared" si="27"/>
        <v>0</v>
      </c>
    </row>
    <row r="34" spans="1:116" s="165" customFormat="1" ht="13.8" thickBot="1">
      <c r="A34" s="8"/>
      <c r="B34" s="8"/>
      <c r="C34" s="22" t="s">
        <v>1341</v>
      </c>
      <c r="D34" s="43"/>
      <c r="E34" s="12"/>
      <c r="F34" s="12"/>
      <c r="G34" s="12"/>
      <c r="H34" s="39">
        <v>22482</v>
      </c>
      <c r="I34" s="39">
        <v>38366</v>
      </c>
      <c r="J34" s="39">
        <v>340</v>
      </c>
      <c r="K34" s="39">
        <v>15100</v>
      </c>
      <c r="L34" s="39">
        <v>0</v>
      </c>
      <c r="M34" s="39"/>
      <c r="N34" s="39"/>
      <c r="O34" s="39"/>
      <c r="P34" s="39"/>
      <c r="Q34" s="39">
        <f>SUM(H34:P34)</f>
        <v>76288</v>
      </c>
      <c r="R34" s="39">
        <v>975</v>
      </c>
      <c r="S34" s="39">
        <v>300</v>
      </c>
      <c r="T34" s="39">
        <v>75013</v>
      </c>
      <c r="U34" s="39"/>
      <c r="V34" s="39"/>
      <c r="W34" s="39"/>
      <c r="X34" s="39"/>
      <c r="Y34" s="39"/>
      <c r="Z34" s="39">
        <f>SUM(R34:Y34)</f>
        <v>76288</v>
      </c>
      <c r="AA34" s="39">
        <v>14774</v>
      </c>
      <c r="AB34" s="39">
        <v>2440</v>
      </c>
      <c r="AC34" s="39">
        <v>3873</v>
      </c>
      <c r="AD34" s="39">
        <v>460</v>
      </c>
      <c r="AE34" s="39"/>
      <c r="AF34" s="39">
        <v>53466</v>
      </c>
      <c r="AG34" s="39">
        <f>SUM(AA34:AF34)</f>
        <v>75013</v>
      </c>
      <c r="AH34" s="8"/>
      <c r="AI34" s="8"/>
      <c r="AJ34" s="8"/>
      <c r="AK34" s="8"/>
      <c r="AL34" s="12"/>
      <c r="AM34" s="8"/>
      <c r="AN34" s="8"/>
      <c r="AO34" s="8"/>
      <c r="AP34" s="8"/>
      <c r="AQ34" s="8"/>
      <c r="AR34" s="12"/>
      <c r="AS34" s="8"/>
      <c r="AT34" s="8"/>
      <c r="AU34" s="8"/>
      <c r="AV34" s="8"/>
      <c r="AW34" s="8"/>
      <c r="AX34" s="8"/>
      <c r="AY34" s="8"/>
      <c r="AZ34" s="8"/>
      <c r="BA34" s="8"/>
      <c r="BB34" s="8"/>
      <c r="BC34" s="12"/>
      <c r="BD34" s="8"/>
      <c r="BE34" s="8"/>
      <c r="BF34" s="8"/>
      <c r="BG34" s="8"/>
      <c r="BH34" s="8"/>
      <c r="BI34" s="8"/>
      <c r="BJ34" s="8"/>
      <c r="BK34" s="12"/>
      <c r="BL34" s="8"/>
      <c r="BM34" s="8"/>
      <c r="BN34" s="8"/>
      <c r="BO34" s="8"/>
      <c r="BP34" s="8"/>
      <c r="BQ34" s="12"/>
      <c r="BR34" s="8"/>
      <c r="BS34" s="8"/>
      <c r="BT34" s="8"/>
      <c r="BU34" s="8" t="s">
        <v>354</v>
      </c>
      <c r="BV34" s="8"/>
      <c r="BW34" s="8"/>
      <c r="BX34" s="12"/>
      <c r="BY34" s="67">
        <f>T33</f>
        <v>74513</v>
      </c>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row>
    <row r="35" spans="1:116" s="165" customFormat="1" ht="13.8" thickBot="1">
      <c r="A35" s="8"/>
      <c r="B35" s="8"/>
      <c r="C35" s="63" t="s">
        <v>344</v>
      </c>
      <c r="D35" s="29"/>
      <c r="E35" s="64"/>
      <c r="F35" s="64"/>
      <c r="G35" s="64"/>
      <c r="H35" s="64">
        <f>H33-H34</f>
        <v>0</v>
      </c>
      <c r="I35" s="64">
        <f t="shared" ref="I35:Y35" si="28">I33-I34</f>
        <v>0</v>
      </c>
      <c r="J35" s="64">
        <f t="shared" si="28"/>
        <v>0</v>
      </c>
      <c r="K35" s="64">
        <f t="shared" si="28"/>
        <v>0</v>
      </c>
      <c r="L35" s="64">
        <f t="shared" si="28"/>
        <v>0</v>
      </c>
      <c r="M35" s="64">
        <f t="shared" si="28"/>
        <v>0</v>
      </c>
      <c r="N35" s="64">
        <f t="shared" si="28"/>
        <v>0</v>
      </c>
      <c r="O35" s="64">
        <f t="shared" si="28"/>
        <v>0</v>
      </c>
      <c r="P35" s="64">
        <f t="shared" si="28"/>
        <v>0</v>
      </c>
      <c r="Q35" s="64">
        <f t="shared" si="28"/>
        <v>0</v>
      </c>
      <c r="R35" s="64">
        <f t="shared" si="28"/>
        <v>0</v>
      </c>
      <c r="S35" s="64">
        <f t="shared" si="28"/>
        <v>500</v>
      </c>
      <c r="T35" s="64">
        <f t="shared" si="28"/>
        <v>-500</v>
      </c>
      <c r="U35" s="64">
        <f t="shared" si="28"/>
        <v>0</v>
      </c>
      <c r="V35" s="64">
        <f t="shared" si="28"/>
        <v>0</v>
      </c>
      <c r="W35" s="64">
        <f t="shared" si="28"/>
        <v>0</v>
      </c>
      <c r="X35" s="64">
        <f t="shared" si="28"/>
        <v>0</v>
      </c>
      <c r="Y35" s="64">
        <f t="shared" si="28"/>
        <v>0</v>
      </c>
      <c r="Z35" s="64">
        <f>SUM(R35:T35)</f>
        <v>0</v>
      </c>
      <c r="AA35" s="64">
        <f t="shared" ref="AA35:AG35" si="29">AA33-AA34</f>
        <v>0</v>
      </c>
      <c r="AB35" s="64">
        <f t="shared" si="29"/>
        <v>0</v>
      </c>
      <c r="AC35" s="64">
        <f t="shared" si="29"/>
        <v>-500</v>
      </c>
      <c r="AD35" s="64">
        <f t="shared" si="29"/>
        <v>0</v>
      </c>
      <c r="AE35" s="64">
        <f t="shared" si="29"/>
        <v>0</v>
      </c>
      <c r="AF35" s="64">
        <f t="shared" si="29"/>
        <v>0</v>
      </c>
      <c r="AG35" s="64">
        <f t="shared" si="29"/>
        <v>-500</v>
      </c>
      <c r="AH35" s="8"/>
      <c r="AI35" s="8"/>
      <c r="AJ35" s="8"/>
      <c r="AK35" s="8"/>
      <c r="AL35" s="12"/>
      <c r="AM35" s="8"/>
      <c r="AN35" s="8"/>
      <c r="AO35" s="8"/>
      <c r="AP35" s="8"/>
      <c r="AQ35" s="8"/>
      <c r="AR35" s="12"/>
      <c r="AS35" s="8"/>
      <c r="AT35" s="8"/>
      <c r="AU35" s="8"/>
      <c r="AV35" s="8"/>
      <c r="AW35" s="8"/>
      <c r="AX35" s="8"/>
      <c r="AY35" s="8"/>
      <c r="AZ35" s="8"/>
      <c r="BA35" s="8"/>
      <c r="BB35" s="8"/>
      <c r="BC35" s="12"/>
      <c r="BD35" s="8"/>
      <c r="BE35" s="8"/>
      <c r="BF35" s="8"/>
      <c r="BG35" s="8"/>
      <c r="BH35" s="8"/>
      <c r="BI35" s="8"/>
      <c r="BJ35" s="8"/>
      <c r="BK35" s="12"/>
      <c r="BL35" s="8"/>
      <c r="BM35" s="8"/>
      <c r="BN35" s="8"/>
      <c r="BO35" s="8"/>
      <c r="BP35" s="8"/>
      <c r="BQ35" s="12"/>
      <c r="BR35" s="8"/>
      <c r="BS35" s="8"/>
      <c r="BT35" s="8"/>
      <c r="BU35" s="8" t="s">
        <v>353</v>
      </c>
      <c r="BV35" s="8"/>
      <c r="BW35" s="8"/>
      <c r="BX35" s="12"/>
      <c r="BY35" s="68">
        <f>BY33-BY34</f>
        <v>-3373</v>
      </c>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row>
    <row r="36" spans="1:116">
      <c r="C36" s="43"/>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L36" s="12"/>
      <c r="AR36" s="12"/>
      <c r="BC36" s="12"/>
      <c r="BK36" s="12"/>
      <c r="BQ36" s="12"/>
      <c r="BX36" s="12"/>
    </row>
    <row r="37" spans="1:116" ht="13.8" thickBot="1">
      <c r="T37" s="43"/>
      <c r="U37" s="43"/>
      <c r="V37" s="43"/>
      <c r="W37" s="43"/>
      <c r="X37" s="43"/>
      <c r="Y37" s="43"/>
    </row>
    <row r="38" spans="1:116" ht="13.8" thickBot="1">
      <c r="C38" s="41" t="s">
        <v>345</v>
      </c>
      <c r="D38" s="9" t="s">
        <v>1741</v>
      </c>
      <c r="E38" s="54"/>
      <c r="F38" s="9" t="s">
        <v>1338</v>
      </c>
      <c r="G38" s="9" t="s">
        <v>343</v>
      </c>
      <c r="H38" s="9" t="s">
        <v>1998</v>
      </c>
      <c r="I38" s="9" t="s">
        <v>1994</v>
      </c>
      <c r="J38" s="9" t="s">
        <v>1359</v>
      </c>
      <c r="K38" s="9" t="s">
        <v>1790</v>
      </c>
      <c r="L38" s="10" t="s">
        <v>1323</v>
      </c>
    </row>
    <row r="39" spans="1:116">
      <c r="C39" s="55"/>
      <c r="D39" s="54" t="s">
        <v>1972</v>
      </c>
      <c r="E39" s="4"/>
      <c r="F39" s="28">
        <f>Q16</f>
        <v>66590</v>
      </c>
      <c r="G39" s="28"/>
      <c r="H39" s="28"/>
      <c r="I39" s="28"/>
      <c r="J39" s="28"/>
      <c r="K39" s="28"/>
      <c r="L39" s="58">
        <f t="shared" ref="L39:L46" si="30">SUM(F39:K39)</f>
        <v>66590</v>
      </c>
    </row>
    <row r="40" spans="1:116">
      <c r="C40" s="56"/>
      <c r="D40" s="4" t="s">
        <v>1982</v>
      </c>
      <c r="E40" s="4"/>
      <c r="F40" s="28">
        <f>Q20</f>
        <v>9698</v>
      </c>
      <c r="G40" s="28"/>
      <c r="H40" s="28"/>
      <c r="I40" s="28"/>
      <c r="J40" s="28"/>
      <c r="K40" s="28"/>
      <c r="L40" s="58">
        <f t="shared" si="30"/>
        <v>9698</v>
      </c>
    </row>
    <row r="41" spans="1:116">
      <c r="C41" s="56"/>
      <c r="D41" s="4" t="s">
        <v>490</v>
      </c>
      <c r="E41" s="4"/>
      <c r="F41" s="28"/>
      <c r="G41" s="28"/>
      <c r="H41" s="28"/>
      <c r="I41" s="28"/>
      <c r="J41" s="28"/>
      <c r="K41" s="28">
        <f>Q24</f>
        <v>0</v>
      </c>
      <c r="L41" s="58">
        <f t="shared" si="30"/>
        <v>0</v>
      </c>
    </row>
    <row r="42" spans="1:116">
      <c r="C42" s="56"/>
      <c r="D42" s="4"/>
      <c r="E42" s="4"/>
      <c r="F42" s="28"/>
      <c r="G42" s="28"/>
      <c r="H42" s="28"/>
      <c r="I42" s="28"/>
      <c r="J42" s="28"/>
      <c r="K42" s="28"/>
      <c r="L42" s="58">
        <f t="shared" si="30"/>
        <v>0</v>
      </c>
    </row>
    <row r="43" spans="1:116">
      <c r="C43" s="56"/>
      <c r="D43" s="4"/>
      <c r="E43" s="4"/>
      <c r="F43" s="28"/>
      <c r="G43" s="28"/>
      <c r="H43" s="28"/>
      <c r="I43" s="28"/>
      <c r="J43" s="28"/>
      <c r="K43" s="28"/>
      <c r="L43" s="58">
        <f t="shared" si="30"/>
        <v>0</v>
      </c>
    </row>
    <row r="44" spans="1:116">
      <c r="C44" s="56"/>
      <c r="D44" s="4"/>
      <c r="E44" s="4"/>
      <c r="F44" s="28"/>
      <c r="G44" s="28"/>
      <c r="H44" s="28"/>
      <c r="I44" s="28"/>
      <c r="J44" s="28"/>
      <c r="K44" s="28"/>
      <c r="L44" s="58">
        <f t="shared" si="30"/>
        <v>0</v>
      </c>
    </row>
    <row r="45" spans="1:116">
      <c r="C45" s="56"/>
      <c r="D45" s="12" t="s">
        <v>1339</v>
      </c>
      <c r="E45" s="4"/>
      <c r="F45" s="59">
        <f t="shared" ref="F45:K45" si="31">SUM(F39:F44)</f>
        <v>76288</v>
      </c>
      <c r="G45" s="59">
        <f t="shared" si="31"/>
        <v>0</v>
      </c>
      <c r="H45" s="59">
        <f t="shared" si="31"/>
        <v>0</v>
      </c>
      <c r="I45" s="59">
        <f t="shared" si="31"/>
        <v>0</v>
      </c>
      <c r="J45" s="59">
        <f t="shared" si="31"/>
        <v>0</v>
      </c>
      <c r="K45" s="59">
        <f t="shared" si="31"/>
        <v>0</v>
      </c>
      <c r="L45" s="58">
        <f t="shared" si="30"/>
        <v>76288</v>
      </c>
    </row>
    <row r="46" spans="1:116">
      <c r="C46" s="56"/>
      <c r="D46" s="43" t="s">
        <v>1341</v>
      </c>
      <c r="E46" s="43"/>
      <c r="F46" s="39">
        <v>76288</v>
      </c>
      <c r="G46" s="39"/>
      <c r="H46" s="39"/>
      <c r="I46" s="39"/>
      <c r="J46" s="39"/>
      <c r="K46" s="39"/>
      <c r="L46" s="66">
        <f t="shared" si="30"/>
        <v>76288</v>
      </c>
    </row>
    <row r="47" spans="1:116" ht="13.8" thickBot="1">
      <c r="C47" s="57"/>
      <c r="D47" s="44" t="s">
        <v>348</v>
      </c>
      <c r="E47" s="6"/>
      <c r="F47" s="64">
        <f>F45-F46</f>
        <v>0</v>
      </c>
      <c r="G47" s="64">
        <f t="shared" ref="G47:L47" si="32">G45-G46</f>
        <v>0</v>
      </c>
      <c r="H47" s="64">
        <f t="shared" si="32"/>
        <v>0</v>
      </c>
      <c r="I47" s="64">
        <f t="shared" si="32"/>
        <v>0</v>
      </c>
      <c r="J47" s="64">
        <f t="shared" si="32"/>
        <v>0</v>
      </c>
      <c r="K47" s="64">
        <f t="shared" si="32"/>
        <v>0</v>
      </c>
      <c r="L47" s="64">
        <f t="shared" si="32"/>
        <v>0</v>
      </c>
    </row>
    <row r="48" spans="1:116">
      <c r="C48" s="41" t="s">
        <v>349</v>
      </c>
      <c r="D48" s="9" t="s">
        <v>351</v>
      </c>
      <c r="E48" s="9" t="s">
        <v>350</v>
      </c>
      <c r="F48" s="54"/>
      <c r="G48" s="54"/>
      <c r="H48" s="54"/>
      <c r="I48" s="54"/>
      <c r="J48" s="54"/>
      <c r="K48" s="54"/>
      <c r="L48" s="54"/>
    </row>
    <row r="49" spans="3:12" ht="14.4" thickBot="1">
      <c r="C49" s="57" t="s">
        <v>554</v>
      </c>
      <c r="D49" s="6" t="s">
        <v>553</v>
      </c>
      <c r="E49" s="61"/>
      <c r="F49" s="6"/>
      <c r="G49" s="6"/>
      <c r="H49" s="6"/>
      <c r="I49" s="6"/>
      <c r="J49" s="6"/>
      <c r="K49" s="6"/>
      <c r="L49" s="6"/>
    </row>
    <row r="51" spans="3:12">
      <c r="D51"/>
      <c r="E51"/>
      <c r="F51"/>
    </row>
    <row r="52" spans="3:12">
      <c r="D52"/>
      <c r="E52"/>
      <c r="F52"/>
    </row>
    <row r="53" spans="3:12">
      <c r="D53"/>
      <c r="E53"/>
      <c r="F53"/>
    </row>
  </sheetData>
  <mergeCells count="2">
    <mergeCell ref="H1:P1"/>
    <mergeCell ref="R1:Y1"/>
  </mergeCells>
  <phoneticPr fontId="3" type="noConversion"/>
  <conditionalFormatting sqref="Z3:Z32">
    <cfRule type="cellIs" dxfId="30" priority="1" stopIfTrue="1" operator="equal">
      <formula>Q3</formula>
    </cfRule>
    <cfRule type="cellIs" dxfId="29" priority="2" stopIfTrue="1" operator="notEqual">
      <formula>Q3</formula>
    </cfRule>
  </conditionalFormatting>
  <conditionalFormatting sqref="BY3:BY32">
    <cfRule type="cellIs" dxfId="28" priority="3" stopIfTrue="1" operator="equal">
      <formula>T3</formula>
    </cfRule>
    <cfRule type="cellIs" dxfId="27" priority="4" stopIfTrue="1" operator="notEqual">
      <formula>T3</formula>
    </cfRule>
  </conditionalFormatting>
  <conditionalFormatting sqref="CL3:CL32">
    <cfRule type="cellIs" dxfId="26" priority="5" stopIfTrue="1" operator="equal">
      <formula>BY3</formula>
    </cfRule>
    <cfRule type="cellIs" dxfId="25" priority="6" stopIfTrue="1" operator="notEqual">
      <formula>BY3</formula>
    </cfRule>
  </conditionalFormatting>
  <conditionalFormatting sqref="F47:L47 H35:AG35">
    <cfRule type="cellIs" dxfId="24" priority="7" stopIfTrue="1" operator="equal">
      <formula>0</formula>
    </cfRule>
    <cfRule type="cellIs" dxfId="23" priority="8" stopIfTrue="1" operator="notEqual">
      <formula>0</formula>
    </cfRule>
  </conditionalFormatting>
  <conditionalFormatting sqref="BX3:BX32 BQ3:BQ32 AL3:AL32 AR3:AR32 BC3:BC32 BK3:BK32 AG3:AG32">
    <cfRule type="cellIs" dxfId="22" priority="9" stopIfTrue="1" operator="equal">
      <formula>0</formula>
    </cfRule>
    <cfRule type="cellIs" dxfId="21" priority="10" stopIfTrue="1" operator="notEqual">
      <formula>0</formula>
    </cfRule>
  </conditionalFormatting>
  <pageMargins left="0.75" right="0.75" top="1" bottom="1" header="0.5" footer="0.5"/>
  <headerFooter alignWithMargins="0"/>
  <legacyDrawing r:id="rId1"/>
</worksheet>
</file>

<file path=xl/worksheets/sheet29.xml><?xml version="1.0" encoding="utf-8"?>
<worksheet xmlns="http://schemas.openxmlformats.org/spreadsheetml/2006/main" xmlns:r="http://schemas.openxmlformats.org/officeDocument/2006/relationships">
  <dimension ref="A1:G282"/>
  <sheetViews>
    <sheetView topLeftCell="A49" workbookViewId="0">
      <selection activeCell="A7" sqref="A7"/>
    </sheetView>
  </sheetViews>
  <sheetFormatPr defaultColWidth="89.33203125" defaultRowHeight="13.2"/>
  <cols>
    <col min="1" max="1" width="55" bestFit="1" customWidth="1"/>
    <col min="2" max="2" width="89.33203125" customWidth="1"/>
    <col min="3" max="3" width="28.6640625" customWidth="1"/>
  </cols>
  <sheetData>
    <row r="1" spans="1:7" ht="13.8" thickBot="1">
      <c r="A1" s="718" t="s">
        <v>1741</v>
      </c>
      <c r="B1" s="719" t="s">
        <v>783</v>
      </c>
      <c r="C1" s="720"/>
      <c r="D1" s="720"/>
      <c r="E1" s="720"/>
      <c r="F1" s="720"/>
      <c r="G1" s="720"/>
    </row>
    <row r="2" spans="1:7" ht="38.4" thickBot="1">
      <c r="A2" s="721" t="s">
        <v>1972</v>
      </c>
      <c r="B2" s="722" t="s">
        <v>699</v>
      </c>
      <c r="C2" s="720"/>
      <c r="D2" s="720"/>
      <c r="E2" s="720"/>
      <c r="F2" s="720"/>
      <c r="G2" s="720"/>
    </row>
    <row r="3" spans="1:7">
      <c r="A3" s="723"/>
      <c r="B3" s="724"/>
      <c r="C3" s="720"/>
      <c r="D3" s="720"/>
      <c r="E3" s="720"/>
      <c r="F3" s="720"/>
      <c r="G3" s="720"/>
    </row>
    <row r="4" spans="1:7">
      <c r="A4" s="479" t="s">
        <v>785</v>
      </c>
      <c r="B4" s="486" t="s">
        <v>783</v>
      </c>
      <c r="C4" s="720"/>
      <c r="D4" s="720"/>
      <c r="E4" s="720"/>
      <c r="F4" s="720"/>
      <c r="G4" s="720"/>
    </row>
    <row r="5" spans="1:7">
      <c r="A5" s="479" t="s">
        <v>786</v>
      </c>
      <c r="B5" s="486" t="s">
        <v>1973</v>
      </c>
      <c r="C5" s="720"/>
      <c r="D5" s="725"/>
      <c r="E5" s="720"/>
      <c r="F5" s="720"/>
      <c r="G5" s="726"/>
    </row>
    <row r="6" spans="1:7">
      <c r="A6" s="481" t="s">
        <v>788</v>
      </c>
      <c r="B6" s="666"/>
      <c r="C6" s="720"/>
      <c r="D6" s="725"/>
      <c r="E6" s="720"/>
      <c r="F6" s="720"/>
      <c r="G6" s="726"/>
    </row>
    <row r="7" spans="1:7" ht="37.799999999999997">
      <c r="A7" s="673" t="s">
        <v>789</v>
      </c>
      <c r="B7" s="727" t="s">
        <v>1687</v>
      </c>
      <c r="C7" s="720"/>
      <c r="D7" s="725"/>
      <c r="E7" s="720"/>
      <c r="F7" s="720"/>
      <c r="G7" s="726"/>
    </row>
    <row r="8" spans="1:7">
      <c r="A8" s="673" t="s">
        <v>790</v>
      </c>
      <c r="B8" s="674"/>
      <c r="C8" s="720"/>
      <c r="D8" s="725"/>
      <c r="E8" s="720"/>
      <c r="F8" s="720"/>
      <c r="G8" s="726"/>
    </row>
    <row r="9" spans="1:7">
      <c r="A9" s="673" t="s">
        <v>1313</v>
      </c>
      <c r="B9" s="674"/>
      <c r="C9" s="720"/>
      <c r="D9" s="725"/>
      <c r="E9" s="720"/>
      <c r="F9" s="720"/>
      <c r="G9" s="726"/>
    </row>
    <row r="10" spans="1:7">
      <c r="A10" s="664" t="s">
        <v>792</v>
      </c>
      <c r="B10" s="663"/>
      <c r="C10" s="720"/>
      <c r="D10" s="725"/>
      <c r="E10" s="720"/>
      <c r="F10" s="720"/>
      <c r="G10" s="726"/>
    </row>
    <row r="11" spans="1:7">
      <c r="A11" s="664" t="s">
        <v>793</v>
      </c>
      <c r="B11" s="670" t="s">
        <v>1688</v>
      </c>
      <c r="C11" s="720"/>
      <c r="D11" s="725"/>
      <c r="E11" s="720"/>
      <c r="F11" s="720"/>
      <c r="G11" s="726"/>
    </row>
    <row r="12" spans="1:7">
      <c r="A12" s="664" t="s">
        <v>794</v>
      </c>
      <c r="B12" s="728" t="s">
        <v>1689</v>
      </c>
      <c r="C12" s="720"/>
      <c r="D12" s="725"/>
      <c r="E12" s="720"/>
      <c r="F12" s="720"/>
      <c r="G12" s="726"/>
    </row>
    <row r="13" spans="1:7">
      <c r="A13" s="664" t="s">
        <v>1492</v>
      </c>
      <c r="B13" s="670"/>
      <c r="C13" s="720"/>
      <c r="D13" s="725"/>
      <c r="E13" s="720"/>
      <c r="F13" s="720"/>
      <c r="G13" s="726"/>
    </row>
    <row r="14" spans="1:7">
      <c r="A14" s="664" t="s">
        <v>1494</v>
      </c>
      <c r="B14" s="670"/>
      <c r="C14" s="720"/>
      <c r="D14" s="725"/>
      <c r="E14" s="720"/>
      <c r="F14" s="720"/>
      <c r="G14" s="726"/>
    </row>
    <row r="15" spans="1:7">
      <c r="A15" s="664" t="s">
        <v>797</v>
      </c>
      <c r="B15" s="670"/>
      <c r="C15" s="720"/>
      <c r="D15" s="725"/>
      <c r="E15" s="720"/>
      <c r="F15" s="720"/>
      <c r="G15" s="726"/>
    </row>
    <row r="16" spans="1:7">
      <c r="A16" s="664" t="s">
        <v>798</v>
      </c>
      <c r="B16" s="670"/>
      <c r="C16" s="720"/>
      <c r="D16" s="725"/>
      <c r="E16" s="720"/>
      <c r="F16" s="720"/>
      <c r="G16" s="726"/>
    </row>
    <row r="17" spans="1:2">
      <c r="A17" s="664" t="s">
        <v>799</v>
      </c>
      <c r="B17" s="670"/>
    </row>
    <row r="18" spans="1:2">
      <c r="A18" s="664" t="s">
        <v>1498</v>
      </c>
      <c r="B18" s="663"/>
    </row>
    <row r="19" spans="1:2">
      <c r="A19" s="664" t="s">
        <v>1499</v>
      </c>
      <c r="B19" s="663"/>
    </row>
    <row r="20" spans="1:2" ht="13.8" thickBot="1">
      <c r="A20" s="665" t="s">
        <v>1501</v>
      </c>
      <c r="B20" s="678" t="s">
        <v>1690</v>
      </c>
    </row>
    <row r="21" spans="1:2" ht="13.8" thickBot="1">
      <c r="A21" s="467"/>
      <c r="B21" s="685"/>
    </row>
    <row r="22" spans="1:2">
      <c r="A22" s="671" t="s">
        <v>786</v>
      </c>
      <c r="B22" s="675" t="s">
        <v>1038</v>
      </c>
    </row>
    <row r="23" spans="1:2">
      <c r="A23" s="481" t="s">
        <v>788</v>
      </c>
      <c r="B23" s="666" t="s">
        <v>1691</v>
      </c>
    </row>
    <row r="24" spans="1:2" ht="37.799999999999997">
      <c r="A24" s="673" t="s">
        <v>789</v>
      </c>
      <c r="B24" s="727" t="s">
        <v>1692</v>
      </c>
    </row>
    <row r="25" spans="1:2">
      <c r="A25" s="673" t="s">
        <v>790</v>
      </c>
      <c r="B25" s="674"/>
    </row>
    <row r="26" spans="1:2">
      <c r="A26" s="673" t="s">
        <v>1313</v>
      </c>
      <c r="B26" s="674"/>
    </row>
    <row r="27" spans="1:2">
      <c r="A27" s="664" t="s">
        <v>792</v>
      </c>
      <c r="B27" s="663" t="s">
        <v>1693</v>
      </c>
    </row>
    <row r="28" spans="1:2">
      <c r="A28" s="664" t="s">
        <v>793</v>
      </c>
      <c r="B28" s="729" t="s">
        <v>1694</v>
      </c>
    </row>
    <row r="29" spans="1:2">
      <c r="A29" s="664" t="s">
        <v>794</v>
      </c>
      <c r="B29" s="728" t="s">
        <v>1695</v>
      </c>
    </row>
    <row r="30" spans="1:2">
      <c r="A30" s="664" t="s">
        <v>1492</v>
      </c>
      <c r="B30" s="670"/>
    </row>
    <row r="31" spans="1:2">
      <c r="A31" s="664" t="s">
        <v>1494</v>
      </c>
      <c r="B31" s="670"/>
    </row>
    <row r="32" spans="1:2">
      <c r="A32" s="664" t="s">
        <v>797</v>
      </c>
      <c r="B32" s="670"/>
    </row>
    <row r="33" spans="1:2">
      <c r="A33" s="664" t="s">
        <v>798</v>
      </c>
      <c r="B33" s="670" t="s">
        <v>816</v>
      </c>
    </row>
    <row r="34" spans="1:2">
      <c r="A34" s="664" t="s">
        <v>799</v>
      </c>
      <c r="B34" s="670"/>
    </row>
    <row r="35" spans="1:2">
      <c r="A35" s="664" t="s">
        <v>1498</v>
      </c>
      <c r="B35" s="663" t="s">
        <v>817</v>
      </c>
    </row>
    <row r="36" spans="1:2">
      <c r="A36" s="664"/>
      <c r="B36" s="663" t="s">
        <v>818</v>
      </c>
    </row>
    <row r="37" spans="1:2">
      <c r="A37" s="664"/>
      <c r="B37" s="663" t="s">
        <v>819</v>
      </c>
    </row>
    <row r="38" spans="1:2">
      <c r="A38" s="664"/>
      <c r="B38" s="663" t="s">
        <v>820</v>
      </c>
    </row>
    <row r="39" spans="1:2">
      <c r="A39" s="664"/>
      <c r="B39" s="663" t="s">
        <v>821</v>
      </c>
    </row>
    <row r="40" spans="1:2">
      <c r="A40" s="664" t="s">
        <v>1499</v>
      </c>
      <c r="B40" s="663"/>
    </row>
    <row r="41" spans="1:2" ht="13.8" thickBot="1">
      <c r="A41" s="665" t="s">
        <v>1501</v>
      </c>
      <c r="B41" s="730" t="s">
        <v>1690</v>
      </c>
    </row>
    <row r="42" spans="1:2" ht="13.8" thickBot="1">
      <c r="A42" s="467"/>
      <c r="B42" s="467"/>
    </row>
    <row r="43" spans="1:2">
      <c r="A43" s="671" t="s">
        <v>786</v>
      </c>
      <c r="B43" s="675" t="s">
        <v>1975</v>
      </c>
    </row>
    <row r="44" spans="1:2">
      <c r="A44" s="481" t="s">
        <v>788</v>
      </c>
      <c r="B44" s="666" t="s">
        <v>822</v>
      </c>
    </row>
    <row r="45" spans="1:2" ht="37.799999999999997">
      <c r="A45" s="673" t="s">
        <v>789</v>
      </c>
      <c r="B45" s="727" t="s">
        <v>1687</v>
      </c>
    </row>
    <row r="46" spans="1:2">
      <c r="A46" s="673"/>
      <c r="B46" s="674"/>
    </row>
    <row r="47" spans="1:2">
      <c r="A47" s="673"/>
      <c r="B47" s="674"/>
    </row>
    <row r="48" spans="1:2">
      <c r="A48" s="664" t="s">
        <v>792</v>
      </c>
      <c r="B48" s="663" t="s">
        <v>823</v>
      </c>
    </row>
    <row r="49" spans="1:2">
      <c r="A49" s="664" t="s">
        <v>793</v>
      </c>
      <c r="B49" s="670" t="s">
        <v>824</v>
      </c>
    </row>
    <row r="50" spans="1:2">
      <c r="A50" s="664" t="s">
        <v>794</v>
      </c>
      <c r="B50" s="728" t="s">
        <v>825</v>
      </c>
    </row>
    <row r="51" spans="1:2">
      <c r="A51" s="664"/>
      <c r="B51" s="663" t="s">
        <v>826</v>
      </c>
    </row>
    <row r="52" spans="1:2">
      <c r="A52" s="664"/>
      <c r="B52" s="663" t="s">
        <v>827</v>
      </c>
    </row>
    <row r="53" spans="1:2">
      <c r="A53" s="664"/>
      <c r="B53" s="663" t="s">
        <v>828</v>
      </c>
    </row>
    <row r="54" spans="1:2">
      <c r="A54" s="664"/>
      <c r="B54" s="663" t="s">
        <v>829</v>
      </c>
    </row>
    <row r="55" spans="1:2">
      <c r="A55" s="664"/>
      <c r="B55" s="663" t="s">
        <v>830</v>
      </c>
    </row>
    <row r="56" spans="1:2">
      <c r="A56" s="664"/>
      <c r="B56" s="663" t="s">
        <v>831</v>
      </c>
    </row>
    <row r="57" spans="1:2">
      <c r="A57" s="664"/>
      <c r="B57" s="670"/>
    </row>
    <row r="58" spans="1:2">
      <c r="A58" s="664" t="s">
        <v>1492</v>
      </c>
      <c r="B58" s="670"/>
    </row>
    <row r="59" spans="1:2">
      <c r="A59" s="664" t="s">
        <v>1494</v>
      </c>
      <c r="B59" s="670"/>
    </row>
    <row r="60" spans="1:2">
      <c r="A60" s="664" t="s">
        <v>797</v>
      </c>
      <c r="B60" s="670"/>
    </row>
    <row r="61" spans="1:2">
      <c r="A61" s="664" t="s">
        <v>798</v>
      </c>
      <c r="B61" s="670" t="s">
        <v>832</v>
      </c>
    </row>
    <row r="62" spans="1:2">
      <c r="A62" s="664" t="s">
        <v>799</v>
      </c>
      <c r="B62" s="670"/>
    </row>
    <row r="63" spans="1:2" ht="25.2">
      <c r="A63" s="664" t="s">
        <v>1498</v>
      </c>
      <c r="B63" s="663" t="s">
        <v>833</v>
      </c>
    </row>
    <row r="64" spans="1:2">
      <c r="A64" s="664"/>
      <c r="B64" s="663" t="s">
        <v>834</v>
      </c>
    </row>
    <row r="65" spans="1:2">
      <c r="A65" s="664"/>
      <c r="B65" s="663" t="s">
        <v>835</v>
      </c>
    </row>
    <row r="66" spans="1:2">
      <c r="A66" s="664"/>
      <c r="B66" s="663" t="s">
        <v>836</v>
      </c>
    </row>
    <row r="67" spans="1:2">
      <c r="A67" s="664"/>
      <c r="B67" s="663" t="s">
        <v>837</v>
      </c>
    </row>
    <row r="68" spans="1:2">
      <c r="A68" s="664"/>
      <c r="B68" s="663" t="s">
        <v>838</v>
      </c>
    </row>
    <row r="69" spans="1:2">
      <c r="A69" s="664"/>
      <c r="B69" s="663" t="s">
        <v>839</v>
      </c>
    </row>
    <row r="70" spans="1:2">
      <c r="A70" s="664" t="s">
        <v>1499</v>
      </c>
      <c r="B70" s="663"/>
    </row>
    <row r="71" spans="1:2" ht="13.8" thickBot="1">
      <c r="A71" s="665" t="s">
        <v>1501</v>
      </c>
      <c r="B71" s="730" t="s">
        <v>1690</v>
      </c>
    </row>
    <row r="72" spans="1:2" ht="13.8" thickBot="1">
      <c r="A72" s="467"/>
      <c r="B72" s="685"/>
    </row>
    <row r="73" spans="1:2">
      <c r="A73" s="671" t="s">
        <v>786</v>
      </c>
      <c r="B73" s="675" t="s">
        <v>1976</v>
      </c>
    </row>
    <row r="74" spans="1:2">
      <c r="A74" s="481" t="s">
        <v>788</v>
      </c>
      <c r="B74" s="666" t="s">
        <v>840</v>
      </c>
    </row>
    <row r="75" spans="1:2" ht="37.799999999999997">
      <c r="A75" s="673" t="s">
        <v>789</v>
      </c>
      <c r="B75" s="727" t="s">
        <v>1687</v>
      </c>
    </row>
    <row r="76" spans="1:2">
      <c r="A76" s="673" t="s">
        <v>790</v>
      </c>
      <c r="B76" s="674"/>
    </row>
    <row r="77" spans="1:2">
      <c r="A77" s="673" t="s">
        <v>1313</v>
      </c>
      <c r="B77" s="674"/>
    </row>
    <row r="78" spans="1:2">
      <c r="A78" s="664" t="s">
        <v>792</v>
      </c>
      <c r="B78" s="663" t="s">
        <v>841</v>
      </c>
    </row>
    <row r="79" spans="1:2">
      <c r="A79" s="664" t="s">
        <v>793</v>
      </c>
      <c r="B79" s="670" t="s">
        <v>824</v>
      </c>
    </row>
    <row r="80" spans="1:2">
      <c r="A80" s="664" t="s">
        <v>794</v>
      </c>
      <c r="B80" s="670" t="s">
        <v>842</v>
      </c>
    </row>
    <row r="81" spans="1:2">
      <c r="A81" s="664"/>
      <c r="B81" s="670" t="s">
        <v>826</v>
      </c>
    </row>
    <row r="82" spans="1:2">
      <c r="A82" s="664"/>
      <c r="B82" s="670" t="s">
        <v>843</v>
      </c>
    </row>
    <row r="83" spans="1:2">
      <c r="A83" s="664"/>
      <c r="B83" s="670" t="s">
        <v>844</v>
      </c>
    </row>
    <row r="84" spans="1:2">
      <c r="A84" s="664" t="s">
        <v>1492</v>
      </c>
      <c r="B84" s="670"/>
    </row>
    <row r="85" spans="1:2">
      <c r="A85" s="664" t="s">
        <v>1494</v>
      </c>
      <c r="B85" s="670"/>
    </row>
    <row r="86" spans="1:2">
      <c r="A86" s="664" t="s">
        <v>797</v>
      </c>
      <c r="B86" s="670"/>
    </row>
    <row r="87" spans="1:2">
      <c r="A87" s="664" t="s">
        <v>798</v>
      </c>
      <c r="B87" s="670" t="s">
        <v>845</v>
      </c>
    </row>
    <row r="88" spans="1:2">
      <c r="A88" s="664" t="s">
        <v>799</v>
      </c>
      <c r="B88" s="670"/>
    </row>
    <row r="89" spans="1:2" ht="25.2">
      <c r="A89" s="664" t="s">
        <v>1498</v>
      </c>
      <c r="B89" s="663" t="s">
        <v>846</v>
      </c>
    </row>
    <row r="90" spans="1:2">
      <c r="A90" s="664"/>
      <c r="B90" s="663" t="s">
        <v>847</v>
      </c>
    </row>
    <row r="91" spans="1:2" ht="25.2">
      <c r="A91" s="664"/>
      <c r="B91" s="663" t="s">
        <v>848</v>
      </c>
    </row>
    <row r="92" spans="1:2">
      <c r="A92" s="664"/>
      <c r="B92" s="663" t="s">
        <v>849</v>
      </c>
    </row>
    <row r="93" spans="1:2">
      <c r="A93" s="664" t="s">
        <v>1499</v>
      </c>
      <c r="B93" s="663"/>
    </row>
    <row r="94" spans="1:2" ht="13.8" thickBot="1">
      <c r="A94" s="665" t="s">
        <v>1501</v>
      </c>
      <c r="B94" s="730" t="s">
        <v>1690</v>
      </c>
    </row>
    <row r="95" spans="1:2" ht="13.8" thickBot="1">
      <c r="A95" s="672"/>
      <c r="B95" s="731"/>
    </row>
    <row r="96" spans="1:2">
      <c r="A96" s="671" t="s">
        <v>786</v>
      </c>
      <c r="B96" s="675" t="s">
        <v>1977</v>
      </c>
    </row>
    <row r="97" spans="1:2">
      <c r="A97" s="481" t="s">
        <v>788</v>
      </c>
      <c r="B97" s="666"/>
    </row>
    <row r="98" spans="1:2" ht="37.799999999999997">
      <c r="A98" s="673" t="s">
        <v>789</v>
      </c>
      <c r="B98" s="727" t="s">
        <v>1687</v>
      </c>
    </row>
    <row r="99" spans="1:2">
      <c r="A99" s="673" t="s">
        <v>790</v>
      </c>
      <c r="B99" s="674"/>
    </row>
    <row r="100" spans="1:2">
      <c r="A100" s="673" t="s">
        <v>1313</v>
      </c>
      <c r="B100" s="674"/>
    </row>
    <row r="101" spans="1:2">
      <c r="A101" s="664" t="s">
        <v>792</v>
      </c>
      <c r="B101" s="663" t="s">
        <v>850</v>
      </c>
    </row>
    <row r="102" spans="1:2">
      <c r="A102" s="664"/>
      <c r="B102" s="663" t="s">
        <v>851</v>
      </c>
    </row>
    <row r="103" spans="1:2">
      <c r="A103" s="664" t="s">
        <v>793</v>
      </c>
      <c r="B103" s="670" t="s">
        <v>852</v>
      </c>
    </row>
    <row r="104" spans="1:2">
      <c r="A104" s="664" t="s">
        <v>794</v>
      </c>
      <c r="B104" s="670" t="s">
        <v>853</v>
      </c>
    </row>
    <row r="105" spans="1:2">
      <c r="A105" s="664" t="s">
        <v>1492</v>
      </c>
      <c r="B105" s="670"/>
    </row>
    <row r="106" spans="1:2">
      <c r="A106" s="664" t="s">
        <v>1494</v>
      </c>
      <c r="B106" s="670"/>
    </row>
    <row r="107" spans="1:2">
      <c r="A107" s="664" t="s">
        <v>797</v>
      </c>
      <c r="B107" s="670"/>
    </row>
    <row r="108" spans="1:2">
      <c r="A108" s="664" t="s">
        <v>798</v>
      </c>
      <c r="B108" s="732" t="s">
        <v>854</v>
      </c>
    </row>
    <row r="109" spans="1:2">
      <c r="A109" s="664" t="s">
        <v>799</v>
      </c>
      <c r="B109" s="732" t="s">
        <v>855</v>
      </c>
    </row>
    <row r="110" spans="1:2" ht="25.2">
      <c r="A110" s="664" t="s">
        <v>1498</v>
      </c>
      <c r="B110" s="728" t="s">
        <v>856</v>
      </c>
    </row>
    <row r="111" spans="1:2" ht="25.2">
      <c r="A111" s="664"/>
      <c r="B111" s="728" t="s">
        <v>857</v>
      </c>
    </row>
    <row r="112" spans="1:2">
      <c r="A112" s="664"/>
      <c r="B112" s="733" t="s">
        <v>858</v>
      </c>
    </row>
    <row r="113" spans="1:2">
      <c r="A113" s="664" t="s">
        <v>1499</v>
      </c>
      <c r="B113" s="733" t="s">
        <v>859</v>
      </c>
    </row>
    <row r="114" spans="1:2" ht="13.8" thickBot="1">
      <c r="A114" s="665" t="s">
        <v>1501</v>
      </c>
      <c r="B114" s="678" t="s">
        <v>860</v>
      </c>
    </row>
    <row r="115" spans="1:2" ht="13.8" thickBot="1">
      <c r="A115" s="467"/>
      <c r="B115" s="685"/>
    </row>
    <row r="116" spans="1:2">
      <c r="A116" s="671" t="s">
        <v>786</v>
      </c>
      <c r="B116" s="675" t="s">
        <v>1978</v>
      </c>
    </row>
    <row r="117" spans="1:2">
      <c r="A117" s="481" t="s">
        <v>788</v>
      </c>
      <c r="B117" s="666" t="s">
        <v>861</v>
      </c>
    </row>
    <row r="118" spans="1:2" ht="37.799999999999997">
      <c r="A118" s="673" t="s">
        <v>789</v>
      </c>
      <c r="B118" s="727" t="s">
        <v>1687</v>
      </c>
    </row>
    <row r="119" spans="1:2">
      <c r="A119" s="673" t="s">
        <v>790</v>
      </c>
      <c r="B119" s="674"/>
    </row>
    <row r="120" spans="1:2">
      <c r="A120" s="673" t="s">
        <v>1313</v>
      </c>
      <c r="B120" s="674"/>
    </row>
    <row r="121" spans="1:2">
      <c r="A121" s="664" t="s">
        <v>792</v>
      </c>
      <c r="B121" s="663"/>
    </row>
    <row r="122" spans="1:2">
      <c r="A122" s="664" t="s">
        <v>793</v>
      </c>
      <c r="B122" s="687" t="s">
        <v>862</v>
      </c>
    </row>
    <row r="123" spans="1:2">
      <c r="A123" s="664"/>
      <c r="B123" s="687" t="s">
        <v>863</v>
      </c>
    </row>
    <row r="124" spans="1:2">
      <c r="A124" s="664"/>
      <c r="B124" s="687" t="s">
        <v>864</v>
      </c>
    </row>
    <row r="125" spans="1:2">
      <c r="A125" s="664" t="s">
        <v>794</v>
      </c>
      <c r="B125" s="732" t="s">
        <v>865</v>
      </c>
    </row>
    <row r="126" spans="1:2">
      <c r="A126" s="734"/>
      <c r="B126" s="732" t="s">
        <v>866</v>
      </c>
    </row>
    <row r="127" spans="1:2">
      <c r="A127" s="664" t="s">
        <v>867</v>
      </c>
      <c r="B127" s="670"/>
    </row>
    <row r="128" spans="1:2">
      <c r="A128" s="664" t="s">
        <v>1494</v>
      </c>
      <c r="B128" s="670"/>
    </row>
    <row r="129" spans="1:2">
      <c r="A129" s="664" t="s">
        <v>797</v>
      </c>
      <c r="B129" s="670"/>
    </row>
    <row r="130" spans="1:2">
      <c r="A130" s="664" t="s">
        <v>798</v>
      </c>
      <c r="B130" s="732" t="s">
        <v>868</v>
      </c>
    </row>
    <row r="131" spans="1:2">
      <c r="A131" s="664" t="s">
        <v>799</v>
      </c>
      <c r="B131" s="732" t="s">
        <v>868</v>
      </c>
    </row>
    <row r="132" spans="1:2">
      <c r="A132" s="664" t="s">
        <v>1498</v>
      </c>
      <c r="B132" s="663" t="s">
        <v>869</v>
      </c>
    </row>
    <row r="133" spans="1:2">
      <c r="A133" s="664"/>
      <c r="B133" s="663" t="s">
        <v>870</v>
      </c>
    </row>
    <row r="134" spans="1:2">
      <c r="A134" s="664"/>
      <c r="B134" s="663"/>
    </row>
    <row r="135" spans="1:2">
      <c r="A135" s="664" t="s">
        <v>1499</v>
      </c>
      <c r="B135" s="663"/>
    </row>
    <row r="136" spans="1:2" ht="13.8" thickBot="1">
      <c r="A136" s="665" t="s">
        <v>1501</v>
      </c>
      <c r="B136" s="730" t="s">
        <v>1690</v>
      </c>
    </row>
    <row r="137" spans="1:2" ht="13.8" thickBot="1">
      <c r="A137" s="467"/>
      <c r="B137" s="685"/>
    </row>
    <row r="138" spans="1:2">
      <c r="A138" s="671" t="s">
        <v>786</v>
      </c>
      <c r="B138" s="675" t="s">
        <v>1979</v>
      </c>
    </row>
    <row r="139" spans="1:2">
      <c r="A139" s="481" t="s">
        <v>788</v>
      </c>
      <c r="B139" s="666" t="s">
        <v>871</v>
      </c>
    </row>
    <row r="140" spans="1:2" ht="37.799999999999997">
      <c r="A140" s="673" t="s">
        <v>789</v>
      </c>
      <c r="B140" s="727" t="s">
        <v>1687</v>
      </c>
    </row>
    <row r="141" spans="1:2">
      <c r="A141" s="673" t="s">
        <v>790</v>
      </c>
      <c r="B141" s="674"/>
    </row>
    <row r="142" spans="1:2">
      <c r="A142" s="673" t="s">
        <v>1313</v>
      </c>
      <c r="B142" s="674"/>
    </row>
    <row r="143" spans="1:2">
      <c r="A143" s="664" t="s">
        <v>792</v>
      </c>
      <c r="B143" s="663"/>
    </row>
    <row r="144" spans="1:2">
      <c r="A144" s="664" t="s">
        <v>793</v>
      </c>
      <c r="B144" s="670" t="s">
        <v>872</v>
      </c>
    </row>
    <row r="145" spans="1:2">
      <c r="A145" s="664" t="s">
        <v>794</v>
      </c>
      <c r="B145" s="732" t="s">
        <v>873</v>
      </c>
    </row>
    <row r="146" spans="1:2">
      <c r="A146" s="664" t="s">
        <v>1492</v>
      </c>
      <c r="B146" s="670"/>
    </row>
    <row r="147" spans="1:2">
      <c r="A147" s="664" t="s">
        <v>1494</v>
      </c>
      <c r="B147" s="670"/>
    </row>
    <row r="148" spans="1:2">
      <c r="A148" s="664" t="s">
        <v>797</v>
      </c>
      <c r="B148" s="670"/>
    </row>
    <row r="149" spans="1:2">
      <c r="A149" s="664" t="s">
        <v>798</v>
      </c>
      <c r="B149" s="670"/>
    </row>
    <row r="150" spans="1:2">
      <c r="A150" s="664" t="s">
        <v>799</v>
      </c>
      <c r="B150" s="732" t="s">
        <v>868</v>
      </c>
    </row>
    <row r="151" spans="1:2">
      <c r="A151" s="664" t="s">
        <v>874</v>
      </c>
      <c r="B151" s="732" t="s">
        <v>868</v>
      </c>
    </row>
    <row r="152" spans="1:2">
      <c r="A152" s="664"/>
      <c r="B152" s="663" t="s">
        <v>875</v>
      </c>
    </row>
    <row r="153" spans="1:2">
      <c r="A153" s="664"/>
      <c r="B153" s="663" t="s">
        <v>876</v>
      </c>
    </row>
    <row r="154" spans="1:2">
      <c r="A154" s="664"/>
      <c r="B154" s="663" t="s">
        <v>877</v>
      </c>
    </row>
    <row r="155" spans="1:2">
      <c r="A155" s="664"/>
      <c r="B155" s="735" t="s">
        <v>878</v>
      </c>
    </row>
    <row r="156" spans="1:2">
      <c r="A156" s="664"/>
      <c r="B156" s="663" t="s">
        <v>879</v>
      </c>
    </row>
    <row r="157" spans="1:2">
      <c r="A157" s="664"/>
      <c r="B157" s="663" t="s">
        <v>880</v>
      </c>
    </row>
    <row r="158" spans="1:2">
      <c r="A158" s="664" t="s">
        <v>1499</v>
      </c>
      <c r="B158" s="663"/>
    </row>
    <row r="159" spans="1:2" ht="13.8" thickBot="1">
      <c r="A159" s="665" t="s">
        <v>1501</v>
      </c>
      <c r="B159" s="730" t="s">
        <v>1690</v>
      </c>
    </row>
    <row r="160" spans="1:2" ht="13.8" thickBot="1">
      <c r="A160" s="467"/>
      <c r="B160" s="685"/>
    </row>
    <row r="161" spans="1:4">
      <c r="A161" s="671" t="s">
        <v>786</v>
      </c>
      <c r="B161" s="675" t="s">
        <v>881</v>
      </c>
    </row>
    <row r="162" spans="1:4">
      <c r="A162" s="481" t="s">
        <v>788</v>
      </c>
      <c r="B162" s="666" t="s">
        <v>882</v>
      </c>
    </row>
    <row r="163" spans="1:4" ht="37.799999999999997">
      <c r="A163" s="673" t="s">
        <v>789</v>
      </c>
      <c r="B163" s="727" t="s">
        <v>1687</v>
      </c>
    </row>
    <row r="164" spans="1:4">
      <c r="A164" s="673" t="s">
        <v>790</v>
      </c>
      <c r="B164" s="674"/>
    </row>
    <row r="165" spans="1:4">
      <c r="A165" s="673" t="s">
        <v>1313</v>
      </c>
      <c r="B165" s="674"/>
    </row>
    <row r="166" spans="1:4">
      <c r="A166" s="664" t="s">
        <v>792</v>
      </c>
      <c r="B166" s="663" t="s">
        <v>883</v>
      </c>
    </row>
    <row r="167" spans="1:4">
      <c r="A167" s="664" t="s">
        <v>793</v>
      </c>
      <c r="B167" s="670" t="s">
        <v>884</v>
      </c>
    </row>
    <row r="168" spans="1:4">
      <c r="A168" s="664"/>
      <c r="B168" s="670" t="s">
        <v>885</v>
      </c>
    </row>
    <row r="169" spans="1:4">
      <c r="A169" s="664" t="s">
        <v>794</v>
      </c>
      <c r="B169" s="670" t="s">
        <v>886</v>
      </c>
    </row>
    <row r="170" spans="1:4">
      <c r="A170" s="664"/>
      <c r="B170" s="670" t="s">
        <v>887</v>
      </c>
    </row>
    <row r="171" spans="1:4">
      <c r="A171" s="664" t="s">
        <v>1492</v>
      </c>
      <c r="B171" s="670"/>
    </row>
    <row r="172" spans="1:4">
      <c r="A172" s="664" t="s">
        <v>888</v>
      </c>
      <c r="B172" s="670"/>
    </row>
    <row r="173" spans="1:4">
      <c r="A173" s="664" t="s">
        <v>797</v>
      </c>
      <c r="B173" s="670"/>
    </row>
    <row r="174" spans="1:4">
      <c r="A174" s="664" t="s">
        <v>798</v>
      </c>
      <c r="B174" s="733" t="s">
        <v>889</v>
      </c>
    </row>
    <row r="175" spans="1:4">
      <c r="A175" s="664" t="s">
        <v>799</v>
      </c>
      <c r="B175" s="670"/>
    </row>
    <row r="176" spans="1:4">
      <c r="A176" s="664" t="s">
        <v>1498</v>
      </c>
      <c r="B176" s="736" t="s">
        <v>890</v>
      </c>
      <c r="C176" s="65"/>
      <c r="D176" s="65"/>
    </row>
    <row r="177" spans="1:4">
      <c r="A177" s="664"/>
      <c r="B177" s="736" t="s">
        <v>891</v>
      </c>
      <c r="C177" s="65"/>
      <c r="D177" s="65"/>
    </row>
    <row r="178" spans="1:4">
      <c r="A178" s="664"/>
      <c r="B178" s="670" t="s">
        <v>892</v>
      </c>
      <c r="C178" s="65"/>
      <c r="D178" s="65"/>
    </row>
    <row r="179" spans="1:4">
      <c r="A179" s="664"/>
      <c r="B179" s="736" t="s">
        <v>893</v>
      </c>
      <c r="C179" s="65"/>
      <c r="D179" s="65"/>
    </row>
    <row r="180" spans="1:4">
      <c r="A180" s="664"/>
      <c r="B180" s="736" t="s">
        <v>894</v>
      </c>
      <c r="C180" s="65"/>
      <c r="D180" s="65"/>
    </row>
    <row r="181" spans="1:4">
      <c r="A181" s="664"/>
      <c r="B181" s="736" t="s">
        <v>895</v>
      </c>
      <c r="C181" s="65"/>
      <c r="D181" s="65"/>
    </row>
    <row r="182" spans="1:4">
      <c r="A182" s="664"/>
      <c r="B182" s="736" t="s">
        <v>896</v>
      </c>
      <c r="C182" s="65"/>
      <c r="D182" s="65"/>
    </row>
    <row r="183" spans="1:4">
      <c r="A183" s="664"/>
      <c r="B183" s="736" t="s">
        <v>897</v>
      </c>
      <c r="C183" s="65"/>
      <c r="D183" s="65"/>
    </row>
    <row r="184" spans="1:4">
      <c r="A184" s="664"/>
      <c r="B184" s="736" t="s">
        <v>898</v>
      </c>
      <c r="C184" s="65"/>
      <c r="D184" s="65"/>
    </row>
    <row r="185" spans="1:4">
      <c r="A185" s="664"/>
      <c r="B185" s="736" t="s">
        <v>899</v>
      </c>
      <c r="C185" s="65"/>
      <c r="D185" s="65"/>
    </row>
    <row r="186" spans="1:4">
      <c r="A186" s="664"/>
      <c r="B186" s="736" t="s">
        <v>659</v>
      </c>
      <c r="C186" s="65"/>
      <c r="D186" s="65"/>
    </row>
    <row r="187" spans="1:4">
      <c r="A187" s="664"/>
      <c r="B187" s="736" t="s">
        <v>660</v>
      </c>
      <c r="C187" s="65"/>
      <c r="D187" s="65"/>
    </row>
    <row r="188" spans="1:4">
      <c r="A188" s="664"/>
      <c r="B188" s="736" t="s">
        <v>661</v>
      </c>
      <c r="C188" s="65"/>
      <c r="D188" s="65"/>
    </row>
    <row r="189" spans="1:4">
      <c r="A189" s="737"/>
    </row>
    <row r="190" spans="1:4">
      <c r="A190" s="664" t="s">
        <v>1499</v>
      </c>
      <c r="B190" s="736"/>
    </row>
    <row r="191" spans="1:4" ht="13.8" thickBot="1">
      <c r="A191" s="665" t="s">
        <v>1501</v>
      </c>
      <c r="B191" s="738"/>
    </row>
    <row r="192" spans="1:4" ht="13.8" thickBot="1">
      <c r="A192" s="672"/>
      <c r="B192" s="739"/>
    </row>
    <row r="193" spans="1:2" ht="13.8" thickBot="1">
      <c r="A193" s="718" t="s">
        <v>1741</v>
      </c>
      <c r="B193" s="719" t="s">
        <v>783</v>
      </c>
    </row>
    <row r="194" spans="1:2" ht="51" thickBot="1">
      <c r="A194" s="721" t="s">
        <v>1982</v>
      </c>
      <c r="B194" s="722" t="s">
        <v>662</v>
      </c>
    </row>
    <row r="195" spans="1:2">
      <c r="A195" s="723"/>
      <c r="B195" s="724"/>
    </row>
    <row r="196" spans="1:2">
      <c r="A196" s="664"/>
      <c r="B196" s="670"/>
    </row>
    <row r="197" spans="1:2">
      <c r="A197" s="479" t="s">
        <v>785</v>
      </c>
      <c r="B197" s="486" t="s">
        <v>783</v>
      </c>
    </row>
    <row r="198" spans="1:2">
      <c r="A198" s="479" t="s">
        <v>786</v>
      </c>
      <c r="B198" s="486" t="s">
        <v>1459</v>
      </c>
    </row>
    <row r="199" spans="1:2">
      <c r="A199" s="481" t="s">
        <v>788</v>
      </c>
      <c r="B199" s="666"/>
    </row>
    <row r="200" spans="1:2">
      <c r="A200" s="673" t="s">
        <v>789</v>
      </c>
      <c r="B200" s="740" t="s">
        <v>663</v>
      </c>
    </row>
    <row r="201" spans="1:2">
      <c r="A201" s="673" t="s">
        <v>790</v>
      </c>
      <c r="B201" s="674"/>
    </row>
    <row r="202" spans="1:2">
      <c r="A202" s="673" t="s">
        <v>1313</v>
      </c>
      <c r="B202" s="674"/>
    </row>
    <row r="203" spans="1:2">
      <c r="A203" s="664" t="s">
        <v>792</v>
      </c>
      <c r="B203" s="663" t="s">
        <v>664</v>
      </c>
    </row>
    <row r="204" spans="1:2">
      <c r="A204" s="664" t="s">
        <v>793</v>
      </c>
      <c r="B204" s="670" t="s">
        <v>665</v>
      </c>
    </row>
    <row r="205" spans="1:2">
      <c r="A205" s="664" t="s">
        <v>794</v>
      </c>
      <c r="B205" s="670" t="s">
        <v>1689</v>
      </c>
    </row>
    <row r="206" spans="1:2">
      <c r="A206" s="664" t="s">
        <v>795</v>
      </c>
      <c r="B206" s="670"/>
    </row>
    <row r="207" spans="1:2">
      <c r="A207" s="664" t="s">
        <v>796</v>
      </c>
      <c r="B207" s="670"/>
    </row>
    <row r="208" spans="1:2">
      <c r="A208" s="664" t="s">
        <v>797</v>
      </c>
      <c r="B208" s="670"/>
    </row>
    <row r="209" spans="1:2">
      <c r="A209" s="664" t="s">
        <v>798</v>
      </c>
      <c r="B209" s="670" t="s">
        <v>666</v>
      </c>
    </row>
    <row r="210" spans="1:2">
      <c r="A210" s="664" t="s">
        <v>799</v>
      </c>
      <c r="B210" s="670" t="s">
        <v>667</v>
      </c>
    </row>
    <row r="211" spans="1:2">
      <c r="A211" s="664" t="s">
        <v>800</v>
      </c>
      <c r="B211" s="728" t="s">
        <v>668</v>
      </c>
    </row>
    <row r="212" spans="1:2">
      <c r="A212" s="664"/>
      <c r="B212" s="728" t="s">
        <v>669</v>
      </c>
    </row>
    <row r="213" spans="1:2">
      <c r="A213" s="664" t="s">
        <v>801</v>
      </c>
      <c r="B213" s="733"/>
    </row>
    <row r="214" spans="1:2" ht="13.8" thickBot="1">
      <c r="A214" s="665" t="s">
        <v>802</v>
      </c>
      <c r="B214" s="678" t="s">
        <v>670</v>
      </c>
    </row>
    <row r="215" spans="1:2" ht="13.8" thickBot="1">
      <c r="A215" s="672"/>
      <c r="B215" s="685"/>
    </row>
    <row r="216" spans="1:2">
      <c r="A216" s="671" t="s">
        <v>785</v>
      </c>
      <c r="B216" s="675" t="s">
        <v>783</v>
      </c>
    </row>
    <row r="217" spans="1:2">
      <c r="A217" s="479" t="s">
        <v>786</v>
      </c>
      <c r="B217" s="486" t="s">
        <v>1460</v>
      </c>
    </row>
    <row r="218" spans="1:2">
      <c r="A218" s="481" t="s">
        <v>788</v>
      </c>
      <c r="B218" s="666"/>
    </row>
    <row r="219" spans="1:2">
      <c r="A219" s="673" t="s">
        <v>789</v>
      </c>
      <c r="B219" s="740" t="s">
        <v>663</v>
      </c>
    </row>
    <row r="220" spans="1:2">
      <c r="A220" s="673" t="s">
        <v>790</v>
      </c>
      <c r="B220" s="674"/>
    </row>
    <row r="221" spans="1:2">
      <c r="A221" s="673" t="s">
        <v>1313</v>
      </c>
      <c r="B221" s="674"/>
    </row>
    <row r="222" spans="1:2">
      <c r="A222" s="664" t="s">
        <v>792</v>
      </c>
      <c r="B222" s="65" t="s">
        <v>671</v>
      </c>
    </row>
    <row r="223" spans="1:2">
      <c r="A223" s="664" t="s">
        <v>793</v>
      </c>
      <c r="B223" s="663" t="s">
        <v>672</v>
      </c>
    </row>
    <row r="224" spans="1:2">
      <c r="A224" s="664" t="s">
        <v>794</v>
      </c>
      <c r="B224" s="670" t="s">
        <v>1689</v>
      </c>
    </row>
    <row r="225" spans="1:2">
      <c r="A225" s="664" t="s">
        <v>795</v>
      </c>
      <c r="B225" s="670"/>
    </row>
    <row r="226" spans="1:2">
      <c r="A226" s="664" t="s">
        <v>796</v>
      </c>
      <c r="B226" s="670"/>
    </row>
    <row r="227" spans="1:2">
      <c r="A227" s="664" t="s">
        <v>797</v>
      </c>
      <c r="B227" s="670"/>
    </row>
    <row r="228" spans="1:2">
      <c r="A228" s="664" t="s">
        <v>798</v>
      </c>
      <c r="B228" s="670" t="s">
        <v>673</v>
      </c>
    </row>
    <row r="229" spans="1:2">
      <c r="A229" s="664" t="s">
        <v>799</v>
      </c>
      <c r="B229" s="670" t="s">
        <v>674</v>
      </c>
    </row>
    <row r="230" spans="1:2">
      <c r="A230" s="664" t="s">
        <v>800</v>
      </c>
      <c r="B230" s="728" t="s">
        <v>675</v>
      </c>
    </row>
    <row r="231" spans="1:2">
      <c r="A231" s="664"/>
      <c r="B231" s="728" t="s">
        <v>676</v>
      </c>
    </row>
    <row r="232" spans="1:2">
      <c r="A232" s="664"/>
      <c r="B232" s="728" t="s">
        <v>677</v>
      </c>
    </row>
    <row r="233" spans="1:2">
      <c r="A233" s="664"/>
      <c r="B233" s="728" t="s">
        <v>678</v>
      </c>
    </row>
    <row r="234" spans="1:2">
      <c r="A234" s="664" t="s">
        <v>801</v>
      </c>
      <c r="B234" s="733"/>
    </row>
    <row r="235" spans="1:2" ht="13.8" thickBot="1">
      <c r="A235" s="665" t="s">
        <v>802</v>
      </c>
      <c r="B235" s="741" t="s">
        <v>670</v>
      </c>
    </row>
    <row r="236" spans="1:2" ht="13.8" thickBot="1">
      <c r="A236" s="467"/>
      <c r="B236" s="685"/>
    </row>
    <row r="237" spans="1:2" ht="13.8" thickBot="1">
      <c r="A237" s="718" t="s">
        <v>1741</v>
      </c>
      <c r="B237" s="719" t="s">
        <v>783</v>
      </c>
    </row>
    <row r="238" spans="1:2" ht="38.4" thickBot="1">
      <c r="A238" s="721" t="s">
        <v>490</v>
      </c>
      <c r="B238" s="722" t="s">
        <v>679</v>
      </c>
    </row>
    <row r="239" spans="1:2">
      <c r="A239" s="723"/>
      <c r="B239" s="724"/>
    </row>
    <row r="240" spans="1:2">
      <c r="A240" s="664"/>
      <c r="B240" s="670"/>
    </row>
    <row r="241" spans="1:2">
      <c r="A241" s="479" t="s">
        <v>785</v>
      </c>
      <c r="B241" s="486" t="s">
        <v>783</v>
      </c>
    </row>
    <row r="242" spans="1:2">
      <c r="A242" s="479" t="s">
        <v>786</v>
      </c>
      <c r="B242" s="486" t="s">
        <v>491</v>
      </c>
    </row>
    <row r="243" spans="1:2">
      <c r="A243" s="481" t="s">
        <v>788</v>
      </c>
      <c r="B243" s="666"/>
    </row>
    <row r="244" spans="1:2">
      <c r="A244" s="673" t="s">
        <v>789</v>
      </c>
      <c r="B244" s="742" t="s">
        <v>680</v>
      </c>
    </row>
    <row r="245" spans="1:2">
      <c r="A245" s="673" t="s">
        <v>790</v>
      </c>
      <c r="B245" s="674"/>
    </row>
    <row r="246" spans="1:2">
      <c r="A246" s="673" t="s">
        <v>1313</v>
      </c>
      <c r="B246" s="674"/>
    </row>
    <row r="247" spans="1:2">
      <c r="A247" s="664" t="s">
        <v>792</v>
      </c>
      <c r="B247" s="663"/>
    </row>
    <row r="248" spans="1:2">
      <c r="A248" s="664" t="s">
        <v>793</v>
      </c>
      <c r="B248" s="670" t="s">
        <v>681</v>
      </c>
    </row>
    <row r="249" spans="1:2">
      <c r="A249" s="664" t="s">
        <v>794</v>
      </c>
      <c r="B249" s="743" t="s">
        <v>1689</v>
      </c>
    </row>
    <row r="250" spans="1:2">
      <c r="A250" s="664" t="s">
        <v>795</v>
      </c>
      <c r="B250" s="670"/>
    </row>
    <row r="251" spans="1:2">
      <c r="A251" s="664" t="s">
        <v>796</v>
      </c>
      <c r="B251" s="670"/>
    </row>
    <row r="252" spans="1:2">
      <c r="A252" s="664" t="s">
        <v>797</v>
      </c>
      <c r="B252" s="670"/>
    </row>
    <row r="253" spans="1:2">
      <c r="A253" s="664" t="s">
        <v>798</v>
      </c>
      <c r="B253" s="732" t="s">
        <v>682</v>
      </c>
    </row>
    <row r="254" spans="1:2">
      <c r="A254" s="664" t="s">
        <v>799</v>
      </c>
      <c r="B254" s="732" t="s">
        <v>682</v>
      </c>
    </row>
    <row r="255" spans="1:2">
      <c r="A255" s="664" t="s">
        <v>800</v>
      </c>
      <c r="B255" s="728" t="s">
        <v>683</v>
      </c>
    </row>
    <row r="256" spans="1:2">
      <c r="A256" s="664" t="s">
        <v>801</v>
      </c>
      <c r="B256" s="663"/>
    </row>
    <row r="257" spans="1:2" ht="13.8" thickBot="1">
      <c r="A257" s="665" t="s">
        <v>802</v>
      </c>
      <c r="B257" s="744" t="s">
        <v>684</v>
      </c>
    </row>
    <row r="258" spans="1:2">
      <c r="A258" s="672"/>
      <c r="B258" s="685"/>
    </row>
    <row r="259" spans="1:2">
      <c r="A259" s="467"/>
      <c r="B259" s="685"/>
    </row>
    <row r="260" spans="1:2">
      <c r="A260" s="467"/>
      <c r="B260" s="685"/>
    </row>
    <row r="261" spans="1:2">
      <c r="A261" s="467"/>
      <c r="B261" s="685"/>
    </row>
    <row r="262" spans="1:2">
      <c r="A262" s="467"/>
      <c r="B262" s="685"/>
    </row>
    <row r="263" spans="1:2">
      <c r="A263" s="467"/>
      <c r="B263" s="685"/>
    </row>
    <row r="264" spans="1:2">
      <c r="A264" s="467"/>
      <c r="B264" s="685"/>
    </row>
    <row r="265" spans="1:2">
      <c r="A265" s="467"/>
      <c r="B265" s="685"/>
    </row>
    <row r="266" spans="1:2">
      <c r="A266" s="467"/>
      <c r="B266" s="685"/>
    </row>
    <row r="267" spans="1:2">
      <c r="A267" s="467"/>
      <c r="B267" s="685"/>
    </row>
    <row r="268" spans="1:2">
      <c r="A268" s="467"/>
      <c r="B268" s="685"/>
    </row>
    <row r="269" spans="1:2">
      <c r="A269" s="467"/>
      <c r="B269" s="685"/>
    </row>
    <row r="270" spans="1:2">
      <c r="A270" s="467"/>
      <c r="B270" s="685"/>
    </row>
    <row r="271" spans="1:2">
      <c r="A271" s="467"/>
      <c r="B271" s="685"/>
    </row>
    <row r="272" spans="1:2">
      <c r="A272" s="467"/>
      <c r="B272" s="685"/>
    </row>
    <row r="273" spans="1:2">
      <c r="A273" s="467"/>
      <c r="B273" s="685"/>
    </row>
    <row r="274" spans="1:2">
      <c r="A274" s="467"/>
      <c r="B274" s="685"/>
    </row>
    <row r="275" spans="1:2">
      <c r="A275" s="467"/>
      <c r="B275" s="685"/>
    </row>
    <row r="276" spans="1:2">
      <c r="A276" s="467"/>
      <c r="B276" s="685"/>
    </row>
    <row r="277" spans="1:2">
      <c r="A277" s="467"/>
      <c r="B277" s="685"/>
    </row>
    <row r="278" spans="1:2">
      <c r="A278" s="467"/>
      <c r="B278" s="685"/>
    </row>
    <row r="279" spans="1:2">
      <c r="A279" s="467"/>
      <c r="B279" s="685"/>
    </row>
    <row r="280" spans="1:2">
      <c r="A280" s="467"/>
      <c r="B280" s="685"/>
    </row>
    <row r="281" spans="1:2">
      <c r="A281" s="467"/>
      <c r="B281" s="685"/>
    </row>
    <row r="282" spans="1:2">
      <c r="A282" s="467"/>
      <c r="B282" s="685"/>
    </row>
  </sheetData>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L46"/>
  <sheetViews>
    <sheetView topLeftCell="A19" workbookViewId="0">
      <selection activeCell="C36" sqref="C36"/>
    </sheetView>
  </sheetViews>
  <sheetFormatPr defaultRowHeight="13.2"/>
  <cols>
    <col min="1" max="1" width="34.6640625" customWidth="1"/>
    <col min="2" max="2" width="10.6640625" style="321" bestFit="1" customWidth="1"/>
    <col min="3" max="3" width="9.109375" style="321" customWidth="1"/>
    <col min="4" max="4" width="11" customWidth="1"/>
    <col min="5" max="5" width="10.6640625" customWidth="1"/>
    <col min="6" max="6" width="13.44140625" style="343" bestFit="1" customWidth="1"/>
    <col min="7" max="7" width="42.88671875" customWidth="1"/>
    <col min="8" max="9" width="9.109375" style="321" customWidth="1"/>
    <col min="10" max="10" width="11.109375" customWidth="1"/>
    <col min="11" max="11" width="9.33203125" customWidth="1"/>
    <col min="12" max="12" width="13.44140625" style="343" bestFit="1" customWidth="1"/>
  </cols>
  <sheetData>
    <row r="1" spans="1:12" ht="17.399999999999999">
      <c r="A1" s="317" t="s">
        <v>644</v>
      </c>
      <c r="B1" s="318"/>
      <c r="C1" s="318"/>
      <c r="D1" s="317"/>
      <c r="E1" s="317"/>
      <c r="F1" s="341"/>
      <c r="G1" s="319">
        <v>41791</v>
      </c>
      <c r="H1" s="320" t="s">
        <v>645</v>
      </c>
      <c r="L1" s="341"/>
    </row>
    <row r="2" spans="1:12">
      <c r="E2" s="322"/>
      <c r="F2" s="342"/>
      <c r="K2" s="322"/>
      <c r="L2" s="342"/>
    </row>
    <row r="3" spans="1:12">
      <c r="A3" s="322" t="s">
        <v>646</v>
      </c>
      <c r="B3" s="320" t="s">
        <v>647</v>
      </c>
      <c r="C3" s="320" t="s">
        <v>648</v>
      </c>
      <c r="D3" s="322" t="s">
        <v>649</v>
      </c>
      <c r="E3" s="337" t="s">
        <v>2115</v>
      </c>
      <c r="F3" s="344" t="s">
        <v>645</v>
      </c>
      <c r="G3" s="322" t="s">
        <v>646</v>
      </c>
      <c r="H3" s="320" t="s">
        <v>647</v>
      </c>
      <c r="I3" s="320" t="s">
        <v>648</v>
      </c>
      <c r="J3" s="322" t="s">
        <v>649</v>
      </c>
      <c r="K3" s="337" t="s">
        <v>2115</v>
      </c>
      <c r="L3" s="344" t="s">
        <v>645</v>
      </c>
    </row>
    <row r="4" spans="1:12">
      <c r="E4" s="338"/>
      <c r="F4" s="345" t="s">
        <v>2116</v>
      </c>
      <c r="K4" s="338"/>
      <c r="L4" s="345" t="s">
        <v>2116</v>
      </c>
    </row>
    <row r="5" spans="1:12">
      <c r="A5" s="323" t="s">
        <v>650</v>
      </c>
      <c r="B5" s="324">
        <f>[3]Directiestaf!E16</f>
        <v>10.4</v>
      </c>
      <c r="C5" s="324">
        <f>[3]Directiestaf!I16</f>
        <v>9</v>
      </c>
      <c r="D5" s="324">
        <f>C5-B5</f>
        <v>-1.4000000000000004</v>
      </c>
      <c r="E5" s="338"/>
      <c r="F5" s="344" t="s">
        <v>2117</v>
      </c>
      <c r="G5" s="198" t="s">
        <v>651</v>
      </c>
      <c r="H5" s="325">
        <f>[3]LABVV!E3+[3]LABVV!E4+[3]LABVV!E5</f>
        <v>2</v>
      </c>
      <c r="I5" s="325">
        <f>[3]LABVV!I3+[3]LABVV!I4</f>
        <v>2</v>
      </c>
      <c r="J5" s="325">
        <f>I5-H5</f>
        <v>0</v>
      </c>
      <c r="K5" s="338"/>
      <c r="L5" s="344" t="s">
        <v>2117</v>
      </c>
    </row>
    <row r="6" spans="1:12">
      <c r="D6" s="321"/>
      <c r="E6" s="338"/>
      <c r="F6" s="345"/>
      <c r="G6" s="326" t="s">
        <v>652</v>
      </c>
      <c r="H6" s="325">
        <f>[3]LABVV!E27</f>
        <v>14.9</v>
      </c>
      <c r="I6" s="325">
        <f>[3]LABVV!I27</f>
        <v>13.95</v>
      </c>
      <c r="J6" s="325">
        <f t="shared" ref="J6:J20" si="0">I6-H6</f>
        <v>-0.95000000000000107</v>
      </c>
      <c r="K6" s="339">
        <v>1</v>
      </c>
      <c r="L6" s="346">
        <f t="shared" ref="L6:L12" si="1">H6-K6</f>
        <v>13.9</v>
      </c>
    </row>
    <row r="7" spans="1:12">
      <c r="A7" s="198" t="s">
        <v>653</v>
      </c>
      <c r="B7" s="325">
        <f>[3]TO!E3</f>
        <v>2</v>
      </c>
      <c r="C7" s="325">
        <f>[3]TO!I3+[3]TO!I4+[3]TO!I5</f>
        <v>2.9</v>
      </c>
      <c r="D7" s="325">
        <f t="shared" ref="D7:D32" si="2">C7-B7</f>
        <v>0.89999999999999991</v>
      </c>
      <c r="E7" s="339"/>
      <c r="F7" s="346"/>
      <c r="G7" s="326" t="s">
        <v>654</v>
      </c>
      <c r="H7" s="325">
        <f>[3]LABVV!E47</f>
        <v>14.9</v>
      </c>
      <c r="I7" s="325">
        <f>[3]LABVV!I47</f>
        <v>13.030000000000001</v>
      </c>
      <c r="J7" s="325">
        <f t="shared" si="0"/>
        <v>-1.8699999999999992</v>
      </c>
      <c r="K7" s="339">
        <v>1</v>
      </c>
      <c r="L7" s="346">
        <f t="shared" si="1"/>
        <v>13.9</v>
      </c>
    </row>
    <row r="8" spans="1:12">
      <c r="A8" s="327" t="str">
        <f>[3]TO!A7</f>
        <v>TO Productveiligheid</v>
      </c>
      <c r="B8" s="325">
        <f>[3]TO!E36</f>
        <v>21.3</v>
      </c>
      <c r="C8" s="325">
        <f>[3]TO!I36</f>
        <v>24.299999999999997</v>
      </c>
      <c r="D8" s="325">
        <f t="shared" si="2"/>
        <v>2.9999999999999964</v>
      </c>
      <c r="E8" s="339">
        <v>1</v>
      </c>
      <c r="F8" s="346">
        <f>B8-E8</f>
        <v>20.3</v>
      </c>
      <c r="G8" s="326" t="s">
        <v>655</v>
      </c>
      <c r="H8" s="325">
        <f>[3]LABVV!E71</f>
        <v>16.3</v>
      </c>
      <c r="I8" s="325">
        <f>[3]LABVV!I71</f>
        <v>15.5</v>
      </c>
      <c r="J8" s="325">
        <f t="shared" si="0"/>
        <v>-0.80000000000000071</v>
      </c>
      <c r="K8" s="339">
        <v>1</v>
      </c>
      <c r="L8" s="346">
        <f t="shared" si="1"/>
        <v>15.3</v>
      </c>
    </row>
    <row r="9" spans="1:12">
      <c r="A9" s="328" t="str">
        <f>[3]TO!A37</f>
        <v>TO Voedselveiligheid veterinair</v>
      </c>
      <c r="B9" s="325">
        <f>[3]TO!E63</f>
        <v>23.8</v>
      </c>
      <c r="C9" s="325">
        <f>[3]TO!I63</f>
        <v>19.700000000000003</v>
      </c>
      <c r="D9" s="325">
        <f t="shared" si="2"/>
        <v>-4.0999999999999979</v>
      </c>
      <c r="E9" s="339">
        <v>1</v>
      </c>
      <c r="F9" s="346">
        <f>B9-E9</f>
        <v>22.8</v>
      </c>
      <c r="G9" s="326" t="s">
        <v>656</v>
      </c>
      <c r="H9" s="325">
        <f>[3]LABVV!E103</f>
        <v>23.9</v>
      </c>
      <c r="I9" s="325">
        <f>[3]LABVV!I103</f>
        <v>24.190000000000005</v>
      </c>
      <c r="J9" s="325">
        <f t="shared" si="0"/>
        <v>0.29000000000000625</v>
      </c>
      <c r="K9" s="339">
        <v>1</v>
      </c>
      <c r="L9" s="346">
        <f t="shared" si="1"/>
        <v>22.9</v>
      </c>
    </row>
    <row r="10" spans="1:12">
      <c r="A10" s="328" t="str">
        <f>[3]TO!A64</f>
        <v>TO Voedselveiligheid levensmiddelen</v>
      </c>
      <c r="B10" s="325">
        <f>[3]TO!E101</f>
        <v>33.200000000000003</v>
      </c>
      <c r="C10" s="325">
        <f>[3]TO!I101</f>
        <v>28.6</v>
      </c>
      <c r="D10" s="325">
        <f t="shared" si="2"/>
        <v>-4.6000000000000014</v>
      </c>
      <c r="E10" s="339">
        <v>2</v>
      </c>
      <c r="F10" s="346">
        <f>B10-E10</f>
        <v>31.200000000000003</v>
      </c>
      <c r="G10" s="326" t="s">
        <v>657</v>
      </c>
      <c r="H10" s="325">
        <f>[3]LABVV!E123</f>
        <v>14.9</v>
      </c>
      <c r="I10" s="325">
        <f>[3]LABVV!I123</f>
        <v>13.139999999999999</v>
      </c>
      <c r="J10" s="325">
        <f t="shared" si="0"/>
        <v>-1.7600000000000016</v>
      </c>
      <c r="K10" s="339">
        <v>1</v>
      </c>
      <c r="L10" s="346">
        <f t="shared" si="1"/>
        <v>13.9</v>
      </c>
    </row>
    <row r="11" spans="1:12">
      <c r="A11" s="327" t="str">
        <f>[3]TO!A102</f>
        <v>TO Voedselveiligheid horeca/retail, dierproeven</v>
      </c>
      <c r="B11" s="325">
        <f>[3]TO!E128</f>
        <v>22.2</v>
      </c>
      <c r="C11" s="325">
        <f>[3]TO!I128</f>
        <v>17.700000000000003</v>
      </c>
      <c r="D11" s="325">
        <f t="shared" si="2"/>
        <v>-4.4999999999999964</v>
      </c>
      <c r="E11" s="339">
        <v>1</v>
      </c>
      <c r="F11" s="346">
        <f>B11-E11</f>
        <v>21.2</v>
      </c>
      <c r="G11" s="326" t="s">
        <v>658</v>
      </c>
      <c r="H11" s="325">
        <f>[3]LABVV!E150</f>
        <v>18.899999999999999</v>
      </c>
      <c r="I11" s="325">
        <f>[3]LABVV!I150</f>
        <v>19.07</v>
      </c>
      <c r="J11" s="325">
        <f t="shared" si="0"/>
        <v>0.17000000000000171</v>
      </c>
      <c r="K11" s="339">
        <v>1</v>
      </c>
      <c r="L11" s="346">
        <f t="shared" si="1"/>
        <v>17.899999999999999</v>
      </c>
    </row>
    <row r="12" spans="1:12">
      <c r="A12" s="329" t="s">
        <v>2077</v>
      </c>
      <c r="B12" s="324">
        <f>SUM(B7:B11)</f>
        <v>102.50000000000001</v>
      </c>
      <c r="C12" s="324">
        <f>SUM(C7:C11)</f>
        <v>93.2</v>
      </c>
      <c r="D12" s="324">
        <f t="shared" si="2"/>
        <v>-9.3000000000000114</v>
      </c>
      <c r="E12" s="340">
        <f>SUM(E8:E11)</f>
        <v>5</v>
      </c>
      <c r="F12" s="347">
        <f>SUM(F8:F11)</f>
        <v>95.500000000000014</v>
      </c>
      <c r="G12" s="326" t="s">
        <v>2078</v>
      </c>
      <c r="H12" s="325">
        <f>[3]LABVV!E183</f>
        <v>25.9</v>
      </c>
      <c r="I12" s="325">
        <f>[3]LABVV!I183</f>
        <v>22.67</v>
      </c>
      <c r="J12" s="325">
        <f t="shared" si="0"/>
        <v>-3.2299999999999969</v>
      </c>
      <c r="K12" s="339">
        <v>1</v>
      </c>
      <c r="L12" s="346">
        <f t="shared" si="1"/>
        <v>24.9</v>
      </c>
    </row>
    <row r="13" spans="1:12">
      <c r="D13" s="321"/>
      <c r="E13" s="338"/>
      <c r="F13" s="345"/>
      <c r="G13" s="323" t="s">
        <v>2079</v>
      </c>
      <c r="H13" s="324">
        <f>SUM(H5:H12)</f>
        <v>131.70000000000002</v>
      </c>
      <c r="I13" s="324">
        <f>SUM(I5:I12)</f>
        <v>123.55000000000003</v>
      </c>
      <c r="J13" s="324">
        <f t="shared" si="0"/>
        <v>-8.1499999999999915</v>
      </c>
      <c r="K13" s="340">
        <f>SUM(K6:K12)</f>
        <v>7</v>
      </c>
      <c r="L13" s="350">
        <f>SUM(L6:L12)</f>
        <v>122.70000000000002</v>
      </c>
    </row>
    <row r="14" spans="1:12">
      <c r="A14" s="198" t="s">
        <v>2080</v>
      </c>
      <c r="B14" s="325">
        <f>[3]DVE!E3+[3]DVE!E4</f>
        <v>2</v>
      </c>
      <c r="C14" s="325">
        <f>[3]DVE!I3+[3]DVE!I4</f>
        <v>1</v>
      </c>
      <c r="D14" s="325">
        <f t="shared" si="2"/>
        <v>-1</v>
      </c>
      <c r="E14" s="338"/>
      <c r="F14" s="345"/>
      <c r="J14" s="321"/>
      <c r="K14" s="338"/>
      <c r="L14" s="345"/>
    </row>
    <row r="15" spans="1:12">
      <c r="A15" s="326" t="s">
        <v>2081</v>
      </c>
      <c r="B15" s="325">
        <f>[3]DVE!E30</f>
        <v>19.899999999999999</v>
      </c>
      <c r="C15" s="325">
        <f>[3]DVE!I30</f>
        <v>16.3</v>
      </c>
      <c r="D15" s="325">
        <f t="shared" si="2"/>
        <v>-3.5999999999999979</v>
      </c>
      <c r="E15" s="339">
        <v>1</v>
      </c>
      <c r="F15" s="346">
        <f>B15-E15</f>
        <v>18.899999999999999</v>
      </c>
      <c r="G15" s="198" t="s">
        <v>2082</v>
      </c>
      <c r="H15" s="325">
        <f>[3]Productveiligheid!E3</f>
        <v>1</v>
      </c>
      <c r="I15" s="325">
        <f>[3]Productveiligheid!I3</f>
        <v>1</v>
      </c>
      <c r="J15" s="325">
        <f t="shared" si="0"/>
        <v>0</v>
      </c>
      <c r="K15" s="338"/>
      <c r="L15" s="346"/>
    </row>
    <row r="16" spans="1:12">
      <c r="A16" s="326" t="s">
        <v>2083</v>
      </c>
      <c r="B16" s="325">
        <f>[3]DVE!E50</f>
        <v>16.2</v>
      </c>
      <c r="C16" s="325">
        <f>[3]DVE!I50</f>
        <v>14.1</v>
      </c>
      <c r="D16" s="325">
        <f t="shared" si="2"/>
        <v>-2.0999999999999996</v>
      </c>
      <c r="E16" s="339">
        <v>1</v>
      </c>
      <c r="F16" s="346">
        <f>B16-E16</f>
        <v>15.2</v>
      </c>
      <c r="G16" s="326" t="s">
        <v>2084</v>
      </c>
      <c r="H16" s="325">
        <f>[3]Productveiligheid!E31</f>
        <v>17.399999999999999</v>
      </c>
      <c r="I16" s="325">
        <f>[3]Productveiligheid!I31</f>
        <v>15.9</v>
      </c>
      <c r="J16" s="325">
        <f t="shared" si="0"/>
        <v>-1.4999999999999982</v>
      </c>
      <c r="K16" s="339">
        <v>1</v>
      </c>
      <c r="L16" s="346">
        <f>H16-K16</f>
        <v>16.399999999999999</v>
      </c>
    </row>
    <row r="17" spans="1:12">
      <c r="A17" s="326" t="s">
        <v>2085</v>
      </c>
      <c r="B17" s="325">
        <f>[3]DVE!E72</f>
        <v>15.1</v>
      </c>
      <c r="C17" s="325">
        <f>[3]DVE!I72</f>
        <v>14.9</v>
      </c>
      <c r="D17" s="325">
        <f t="shared" si="2"/>
        <v>-0.19999999999999929</v>
      </c>
      <c r="E17" s="339">
        <v>1</v>
      </c>
      <c r="F17" s="346">
        <f>B17-E17</f>
        <v>14.1</v>
      </c>
      <c r="G17" s="326" t="s">
        <v>2086</v>
      </c>
      <c r="H17" s="325">
        <f>[3]Productveiligheid!E56</f>
        <v>18.399999999999999</v>
      </c>
      <c r="I17" s="325">
        <f>[3]Productveiligheid!I56</f>
        <v>19.399999999999999</v>
      </c>
      <c r="J17" s="325">
        <f t="shared" si="0"/>
        <v>1</v>
      </c>
      <c r="K17" s="339">
        <v>1</v>
      </c>
      <c r="L17" s="346">
        <f>H17-K17</f>
        <v>17.399999999999999</v>
      </c>
    </row>
    <row r="18" spans="1:12">
      <c r="A18" s="326" t="s">
        <v>2087</v>
      </c>
      <c r="B18" s="325">
        <f>[3]DVE!E98</f>
        <v>17.8</v>
      </c>
      <c r="C18" s="325">
        <f>[3]DVE!I98</f>
        <v>16.899999999999999</v>
      </c>
      <c r="D18" s="325">
        <f t="shared" si="2"/>
        <v>-0.90000000000000213</v>
      </c>
      <c r="E18" s="339">
        <v>1</v>
      </c>
      <c r="F18" s="346">
        <f>B18-E18</f>
        <v>16.8</v>
      </c>
      <c r="G18" s="326" t="str">
        <f>[3]Productveiligheid!A57</f>
        <v>Toezicht Produktveiligheid Noord</v>
      </c>
      <c r="H18" s="325">
        <f>[3]Productveiligheid!E86</f>
        <v>14.6</v>
      </c>
      <c r="I18" s="325">
        <f>[3]Productveiligheid!I86</f>
        <v>20.3</v>
      </c>
      <c r="J18" s="325">
        <f t="shared" si="0"/>
        <v>5.7000000000000011</v>
      </c>
      <c r="K18" s="339">
        <v>1</v>
      </c>
      <c r="L18" s="346">
        <f>H18-K18</f>
        <v>13.6</v>
      </c>
    </row>
    <row r="19" spans="1:12">
      <c r="A19" s="326" t="s">
        <v>2088</v>
      </c>
      <c r="B19" s="325">
        <f>[3]DVE!E118</f>
        <v>16.2</v>
      </c>
      <c r="C19" s="325">
        <f>[3]DVE!I118</f>
        <v>14.799999999999999</v>
      </c>
      <c r="D19" s="325">
        <f t="shared" si="2"/>
        <v>-1.4000000000000004</v>
      </c>
      <c r="E19" s="339">
        <v>1</v>
      </c>
      <c r="F19" s="346">
        <f>B19-E19</f>
        <v>15.2</v>
      </c>
      <c r="G19" s="326" t="str">
        <f>[3]Productveiligheid!A87</f>
        <v>Toezicht Productveiligheid Zuid</v>
      </c>
      <c r="H19" s="325">
        <f>[3]Productveiligheid!E116</f>
        <v>15.8</v>
      </c>
      <c r="I19" s="325">
        <f>[3]Productveiligheid!I116</f>
        <v>21.5</v>
      </c>
      <c r="J19" s="325">
        <f t="shared" si="0"/>
        <v>5.6999999999999993</v>
      </c>
      <c r="K19" s="339">
        <v>1</v>
      </c>
      <c r="L19" s="346">
        <f>H19-K19</f>
        <v>14.8</v>
      </c>
    </row>
    <row r="20" spans="1:12">
      <c r="A20" s="323" t="s">
        <v>2089</v>
      </c>
      <c r="B20" s="324">
        <f>SUM(B14:B19)</f>
        <v>87.2</v>
      </c>
      <c r="C20" s="324">
        <f>SUM(C14:C19)</f>
        <v>78</v>
      </c>
      <c r="D20" s="324">
        <f t="shared" si="2"/>
        <v>-9.2000000000000028</v>
      </c>
      <c r="E20" s="340">
        <f>SUM(E15:E19)</f>
        <v>5</v>
      </c>
      <c r="F20" s="348">
        <f>SUM(F15:F19)</f>
        <v>80.2</v>
      </c>
      <c r="G20" t="str">
        <f>[3]Productveiligheid!A117</f>
        <v>Toezicht Productveiligheid Midden</v>
      </c>
      <c r="H20" s="321">
        <f>[3]Productveiligheid!E147</f>
        <v>16.100000000000001</v>
      </c>
      <c r="I20" s="321">
        <f>[3]Productveiligheid!I147</f>
        <v>0</v>
      </c>
      <c r="J20" s="325">
        <f t="shared" si="0"/>
        <v>-16.100000000000001</v>
      </c>
      <c r="K20" s="339">
        <v>1</v>
      </c>
      <c r="L20" s="346">
        <f>H20-K20</f>
        <v>15.100000000000001</v>
      </c>
    </row>
    <row r="21" spans="1:12">
      <c r="D21" s="321"/>
      <c r="E21" s="338"/>
      <c r="F21" s="345"/>
      <c r="G21" s="329" t="s">
        <v>2090</v>
      </c>
      <c r="H21" s="324">
        <f>SUM(H15:H20)</f>
        <v>83.300000000000011</v>
      </c>
      <c r="I21" s="324">
        <f>SUM(I15:I20)</f>
        <v>78.099999999999994</v>
      </c>
      <c r="J21" s="324">
        <f>I21-H21</f>
        <v>-5.2000000000000171</v>
      </c>
      <c r="K21" s="340">
        <f>SUM(K16:K20)</f>
        <v>5</v>
      </c>
      <c r="L21" s="350">
        <f>SUM(L16:L20)</f>
        <v>77.300000000000011</v>
      </c>
    </row>
    <row r="22" spans="1:12">
      <c r="A22" s="198" t="s">
        <v>2091</v>
      </c>
      <c r="B22" s="325">
        <f>[3]Horeca!E3+[3]Horeca!E5</f>
        <v>2</v>
      </c>
      <c r="C22" s="325">
        <f>[3]Horeca!I3</f>
        <v>1</v>
      </c>
      <c r="D22" s="330">
        <f t="shared" si="2"/>
        <v>-1</v>
      </c>
      <c r="E22" s="338"/>
      <c r="F22" s="345"/>
      <c r="J22" s="321"/>
      <c r="K22" s="338"/>
      <c r="L22" s="345"/>
    </row>
    <row r="23" spans="1:12">
      <c r="A23" s="326" t="s">
        <v>2092</v>
      </c>
      <c r="B23" s="325">
        <f>[3]Horeca!E33</f>
        <v>21.3</v>
      </c>
      <c r="C23" s="325">
        <f>[3]Horeca!I33</f>
        <v>20.5</v>
      </c>
      <c r="D23" s="330">
        <f t="shared" si="2"/>
        <v>-0.80000000000000071</v>
      </c>
      <c r="E23" s="339">
        <v>1</v>
      </c>
      <c r="F23" s="346">
        <f t="shared" ref="F23:F32" si="3">B23-E23</f>
        <v>20.3</v>
      </c>
      <c r="G23" s="198" t="s">
        <v>2093</v>
      </c>
      <c r="H23" s="325">
        <f>[3]VIP!E3+[3]VIP!E4</f>
        <v>2</v>
      </c>
      <c r="I23" s="325">
        <f>[3]VIP!I3+[3]VIP!I4</f>
        <v>1</v>
      </c>
      <c r="J23" s="325">
        <f t="shared" ref="J23:J30" si="4">I23-H23</f>
        <v>-1</v>
      </c>
      <c r="K23" s="338"/>
      <c r="L23" s="346"/>
    </row>
    <row r="24" spans="1:12">
      <c r="A24" s="326" t="s">
        <v>2094</v>
      </c>
      <c r="B24" s="325">
        <f>[3]Horeca!E64</f>
        <v>21.3</v>
      </c>
      <c r="C24" s="325">
        <f>[3]Horeca!I64</f>
        <v>21.730000000000004</v>
      </c>
      <c r="D24" s="330">
        <f t="shared" si="2"/>
        <v>0.43000000000000327</v>
      </c>
      <c r="E24" s="339">
        <v>1</v>
      </c>
      <c r="F24" s="346">
        <f t="shared" si="3"/>
        <v>20.3</v>
      </c>
      <c r="G24" s="331" t="s">
        <v>2095</v>
      </c>
      <c r="H24" s="325">
        <f>[3]VIP!E27</f>
        <v>15.700000000000001</v>
      </c>
      <c r="I24" s="325">
        <f>[3]VIP!I27</f>
        <v>15.600000000000001</v>
      </c>
      <c r="J24" s="325">
        <f t="shared" si="4"/>
        <v>-9.9999999999999645E-2</v>
      </c>
      <c r="K24" s="339">
        <v>1</v>
      </c>
      <c r="L24" s="346">
        <f t="shared" ref="L24:L29" si="5">H24-K24</f>
        <v>14.700000000000001</v>
      </c>
    </row>
    <row r="25" spans="1:12">
      <c r="A25" s="326" t="s">
        <v>2096</v>
      </c>
      <c r="B25" s="325">
        <f>[3]Horeca!E94</f>
        <v>22.3</v>
      </c>
      <c r="C25" s="325">
        <f>[3]Horeca!I94</f>
        <v>22.6</v>
      </c>
      <c r="D25" s="330">
        <f t="shared" si="2"/>
        <v>0.30000000000000071</v>
      </c>
      <c r="E25" s="339">
        <v>1</v>
      </c>
      <c r="F25" s="346">
        <f t="shared" si="3"/>
        <v>21.3</v>
      </c>
      <c r="G25" s="331" t="s">
        <v>2097</v>
      </c>
      <c r="H25" s="325">
        <f>[3]VIP!E47</f>
        <v>15.8</v>
      </c>
      <c r="I25" s="325">
        <f>[3]VIP!I47</f>
        <v>15</v>
      </c>
      <c r="J25" s="325">
        <f t="shared" si="4"/>
        <v>-0.80000000000000071</v>
      </c>
      <c r="K25" s="339">
        <v>1</v>
      </c>
      <c r="L25" s="346">
        <f t="shared" si="5"/>
        <v>14.8</v>
      </c>
    </row>
    <row r="26" spans="1:12">
      <c r="A26" s="326" t="s">
        <v>2098</v>
      </c>
      <c r="B26" s="325">
        <f>[3]Horeca!E121</f>
        <v>20.3</v>
      </c>
      <c r="C26" s="325">
        <f>[3]Horeca!I121</f>
        <v>19.5</v>
      </c>
      <c r="D26" s="330">
        <f t="shared" si="2"/>
        <v>-0.80000000000000071</v>
      </c>
      <c r="E26" s="339">
        <v>1</v>
      </c>
      <c r="F26" s="346">
        <f t="shared" si="3"/>
        <v>19.3</v>
      </c>
      <c r="G26" s="331" t="s">
        <v>2099</v>
      </c>
      <c r="H26" s="325">
        <f>[3]VIP!E76</f>
        <v>18.2</v>
      </c>
      <c r="I26" s="325">
        <f>[3]VIP!I76</f>
        <v>20.300000000000004</v>
      </c>
      <c r="J26" s="325">
        <f t="shared" si="4"/>
        <v>2.100000000000005</v>
      </c>
      <c r="K26" s="339">
        <v>1</v>
      </c>
      <c r="L26" s="346">
        <f t="shared" si="5"/>
        <v>17.2</v>
      </c>
    </row>
    <row r="27" spans="1:12">
      <c r="A27" s="326" t="s">
        <v>2100</v>
      </c>
      <c r="B27" s="325">
        <f>[3]Horeca!E152</f>
        <v>20.3</v>
      </c>
      <c r="C27" s="325">
        <f>[3]Horeca!I152</f>
        <v>22.640000000000004</v>
      </c>
      <c r="D27" s="330">
        <f t="shared" si="2"/>
        <v>2.3400000000000034</v>
      </c>
      <c r="E27" s="339">
        <v>1</v>
      </c>
      <c r="F27" s="346">
        <f t="shared" si="3"/>
        <v>19.3</v>
      </c>
      <c r="G27" s="331" t="s">
        <v>2101</v>
      </c>
      <c r="H27" s="325">
        <f>[3]VIP!E102</f>
        <v>16.5</v>
      </c>
      <c r="I27" s="325">
        <f>[3]VIP!I102</f>
        <v>15.4</v>
      </c>
      <c r="J27" s="325">
        <f t="shared" si="4"/>
        <v>-1.0999999999999996</v>
      </c>
      <c r="K27" s="339">
        <v>1</v>
      </c>
      <c r="L27" s="346">
        <f t="shared" si="5"/>
        <v>15.5</v>
      </c>
    </row>
    <row r="28" spans="1:12">
      <c r="A28" s="326" t="s">
        <v>2102</v>
      </c>
      <c r="B28" s="325">
        <f>[3]Horeca!E181</f>
        <v>20.399999999999999</v>
      </c>
      <c r="C28" s="325">
        <f>[3]Horeca!I181</f>
        <v>22.799999999999997</v>
      </c>
      <c r="D28" s="330">
        <f t="shared" si="2"/>
        <v>2.3999999999999986</v>
      </c>
      <c r="E28" s="339">
        <v>1</v>
      </c>
      <c r="F28" s="346">
        <f t="shared" si="3"/>
        <v>19.399999999999999</v>
      </c>
      <c r="G28" s="331" t="s">
        <v>2103</v>
      </c>
      <c r="H28" s="325">
        <f>[3]VIP!E124</f>
        <v>16.3</v>
      </c>
      <c r="I28" s="325">
        <f>[3]VIP!I124</f>
        <v>16.100000000000001</v>
      </c>
      <c r="J28" s="325">
        <f t="shared" si="4"/>
        <v>-0.19999999999999929</v>
      </c>
      <c r="K28" s="339">
        <v>1</v>
      </c>
      <c r="L28" s="346">
        <f t="shared" si="5"/>
        <v>15.3</v>
      </c>
    </row>
    <row r="29" spans="1:12">
      <c r="A29" s="326" t="s">
        <v>2104</v>
      </c>
      <c r="B29" s="325">
        <f>[3]Horeca!E206</f>
        <v>20.399999999999999</v>
      </c>
      <c r="C29" s="325">
        <f>[3]Horeca!I206</f>
        <v>16.900000000000002</v>
      </c>
      <c r="D29" s="330">
        <f t="shared" si="2"/>
        <v>-3.4999999999999964</v>
      </c>
      <c r="E29" s="339">
        <v>1</v>
      </c>
      <c r="F29" s="346">
        <f t="shared" si="3"/>
        <v>19.399999999999999</v>
      </c>
      <c r="G29" s="331" t="s">
        <v>2105</v>
      </c>
      <c r="H29" s="325">
        <f>[3]VIP!E147</f>
        <v>18.3</v>
      </c>
      <c r="I29" s="325">
        <f>[3]VIP!I147</f>
        <v>16.71</v>
      </c>
      <c r="J29" s="325">
        <f t="shared" si="4"/>
        <v>-1.5899999999999999</v>
      </c>
      <c r="K29" s="339">
        <v>1</v>
      </c>
      <c r="L29" s="346">
        <f t="shared" si="5"/>
        <v>17.3</v>
      </c>
    </row>
    <row r="30" spans="1:12">
      <c r="A30" s="326" t="s">
        <v>2106</v>
      </c>
      <c r="B30" s="332">
        <f>[3]Horeca!E210</f>
        <v>15</v>
      </c>
      <c r="C30" s="332">
        <f>[3]Horeca!I210</f>
        <v>16</v>
      </c>
      <c r="D30" s="333">
        <f t="shared" si="2"/>
        <v>1</v>
      </c>
      <c r="E30" s="339">
        <v>0</v>
      </c>
      <c r="F30" s="346">
        <f t="shared" si="3"/>
        <v>15</v>
      </c>
      <c r="G30" s="334" t="s">
        <v>2107</v>
      </c>
      <c r="H30" s="324">
        <f>SUM(H23:H29)</f>
        <v>102.8</v>
      </c>
      <c r="I30" s="324">
        <f>SUM(I23:I29)</f>
        <v>100.11000000000001</v>
      </c>
      <c r="J30" s="324">
        <f t="shared" si="4"/>
        <v>-2.6899999999999835</v>
      </c>
      <c r="K30" s="340">
        <f>SUM(K24:K29)</f>
        <v>6</v>
      </c>
      <c r="L30" s="351">
        <f>SUM(L24:L29)</f>
        <v>94.8</v>
      </c>
    </row>
    <row r="31" spans="1:12">
      <c r="A31" s="326" t="s">
        <v>2108</v>
      </c>
      <c r="B31" s="325">
        <f>[3]Horeca!E238</f>
        <v>8.8000000000000007</v>
      </c>
      <c r="C31" s="325">
        <f>[3]Horeca!I238</f>
        <v>5</v>
      </c>
      <c r="D31" s="330">
        <f t="shared" si="2"/>
        <v>-3.8000000000000007</v>
      </c>
      <c r="E31" s="339">
        <v>1</v>
      </c>
      <c r="F31" s="346">
        <f t="shared" si="3"/>
        <v>7.8000000000000007</v>
      </c>
      <c r="G31" s="166"/>
      <c r="H31" s="335"/>
      <c r="I31" s="335"/>
      <c r="J31" s="335"/>
      <c r="K31" s="338"/>
      <c r="L31" s="349"/>
    </row>
    <row r="32" spans="1:12">
      <c r="A32" s="326" t="s">
        <v>2109</v>
      </c>
      <c r="B32" s="325">
        <f>[3]Horeca!E265</f>
        <v>8.8000000000000007</v>
      </c>
      <c r="C32" s="325">
        <f>[3]Horeca!I265</f>
        <v>0</v>
      </c>
      <c r="D32" s="330">
        <f t="shared" si="2"/>
        <v>-8.8000000000000007</v>
      </c>
      <c r="E32" s="339">
        <v>1</v>
      </c>
      <c r="F32" s="346">
        <f t="shared" si="3"/>
        <v>7.8000000000000007</v>
      </c>
      <c r="G32" s="166"/>
      <c r="H32" s="335"/>
      <c r="I32" s="335"/>
      <c r="J32" s="335"/>
      <c r="K32" s="338"/>
      <c r="L32" s="349"/>
    </row>
    <row r="33" spans="1:12">
      <c r="A33" s="323" t="s">
        <v>2110</v>
      </c>
      <c r="B33" s="324">
        <f>SUM(B22:B32)</f>
        <v>180.90000000000003</v>
      </c>
      <c r="C33" s="324">
        <f>SUM(C22:C32)</f>
        <v>168.67000000000002</v>
      </c>
      <c r="D33" s="324">
        <f>C33-B33</f>
        <v>-12.230000000000018</v>
      </c>
      <c r="E33" s="340">
        <f>SUM(E23:E32)</f>
        <v>9</v>
      </c>
      <c r="F33" s="348">
        <f>SUM(F23:F32)</f>
        <v>169.90000000000003</v>
      </c>
      <c r="G33" s="166"/>
      <c r="H33" s="335"/>
      <c r="I33" s="335"/>
      <c r="J33" s="335"/>
      <c r="K33" s="338"/>
      <c r="L33" s="348"/>
    </row>
    <row r="34" spans="1:12">
      <c r="J34" s="321"/>
      <c r="K34" s="338"/>
      <c r="L34" s="345"/>
    </row>
    <row r="35" spans="1:12">
      <c r="G35" s="329" t="s">
        <v>2111</v>
      </c>
      <c r="H35" s="324">
        <f>B5+B12+B20+B33+H13+H21+H30</f>
        <v>698.8</v>
      </c>
      <c r="I35" s="324">
        <f>C5+C12+C20+C33+I13+I21+I30</f>
        <v>650.63</v>
      </c>
      <c r="J35" s="324">
        <f>I35-H35</f>
        <v>-48.169999999999959</v>
      </c>
      <c r="K35" s="340">
        <f>E12+E20+E33+K13+K21+K30</f>
        <v>37</v>
      </c>
      <c r="L35" s="350">
        <f>SUM(L30,L21,L13,F12,F20,F33)</f>
        <v>640.40000000000009</v>
      </c>
    </row>
    <row r="36" spans="1:12">
      <c r="B36" s="321">
        <v>650.6</v>
      </c>
    </row>
    <row r="37" spans="1:12">
      <c r="B37" s="321">
        <v>37</v>
      </c>
      <c r="H37" s="336"/>
    </row>
    <row r="38" spans="1:12">
      <c r="B38" s="321">
        <f>B36-B37</f>
        <v>613.6</v>
      </c>
      <c r="H38" s="324"/>
      <c r="I38" s="325"/>
      <c r="J38" s="324"/>
    </row>
    <row r="43" spans="1:12">
      <c r="I43" s="321">
        <v>618</v>
      </c>
      <c r="J43" t="s">
        <v>2112</v>
      </c>
    </row>
    <row r="44" spans="1:12">
      <c r="I44" s="321">
        <v>15</v>
      </c>
      <c r="J44" t="s">
        <v>2113</v>
      </c>
    </row>
    <row r="45" spans="1:12">
      <c r="I45" s="321">
        <v>22</v>
      </c>
      <c r="J45" t="s">
        <v>2114</v>
      </c>
    </row>
    <row r="46" spans="1:12">
      <c r="I46" s="321">
        <f>SUM(I43:I45)</f>
        <v>655</v>
      </c>
    </row>
  </sheetData>
  <phoneticPr fontId="3" type="noConversion"/>
  <pageMargins left="0.75" right="0.75" top="1" bottom="1" header="0.5" footer="0.5"/>
  <headerFooter alignWithMargins="0"/>
</worksheet>
</file>

<file path=xl/worksheets/sheet30.xml><?xml version="1.0" encoding="utf-8"?>
<worksheet xmlns="http://schemas.openxmlformats.org/spreadsheetml/2006/main" xmlns:r="http://schemas.openxmlformats.org/officeDocument/2006/relationships">
  <dimension ref="A1:DL91"/>
  <sheetViews>
    <sheetView topLeftCell="C58" zoomScale="85" workbookViewId="0">
      <selection activeCell="F88" sqref="F88"/>
    </sheetView>
  </sheetViews>
  <sheetFormatPr defaultColWidth="9.109375" defaultRowHeight="13.2"/>
  <cols>
    <col min="1" max="1" width="9.109375" style="8"/>
    <col min="2" max="2" width="41.88671875" style="8" customWidth="1"/>
    <col min="3" max="3" width="19.33203125" style="8" customWidth="1"/>
    <col min="4" max="4" width="36" style="8" bestFit="1" customWidth="1"/>
    <col min="5" max="5" width="42" style="8" customWidth="1"/>
    <col min="6" max="6" width="12.5546875" style="8" bestFit="1" customWidth="1"/>
    <col min="7" max="7" width="15.5546875" style="8" customWidth="1"/>
    <col min="8" max="8" width="10" style="8" bestFit="1" customWidth="1"/>
    <col min="9" max="12" width="11" style="8" customWidth="1"/>
    <col min="13" max="16" width="0" style="8" hidden="1" customWidth="1"/>
    <col min="17" max="20" width="9.109375" style="8"/>
    <col min="21" max="25" width="0" style="8" hidden="1" customWidth="1"/>
    <col min="26" max="32" width="9.109375" style="8"/>
    <col min="33" max="33" width="10.109375" style="8" customWidth="1"/>
    <col min="34" max="36" width="15.44140625" style="8" hidden="1" customWidth="1"/>
    <col min="37" max="38" width="15.44140625" style="8" customWidth="1"/>
    <col min="39" max="63" width="15.44140625" style="8" hidden="1" customWidth="1"/>
    <col min="64" max="65" width="15.44140625" style="8" customWidth="1"/>
    <col min="66" max="68" width="15.44140625" style="203" customWidth="1"/>
    <col min="69" max="69" width="15.44140625" style="8" customWidth="1"/>
    <col min="70" max="76" width="15.44140625" style="8" hidden="1" customWidth="1"/>
    <col min="77" max="79" width="11.5546875" style="8" customWidth="1"/>
    <col min="80" max="16384" width="9.109375" style="8"/>
  </cols>
  <sheetData>
    <row r="1" spans="1:116" s="13" customFormat="1" ht="13.8" thickBot="1">
      <c r="C1" s="30" t="s">
        <v>1735</v>
      </c>
      <c r="H1" s="833" t="s">
        <v>1736</v>
      </c>
      <c r="I1" s="833"/>
      <c r="J1" s="833"/>
      <c r="K1" s="833"/>
      <c r="L1" s="833"/>
      <c r="M1" s="833"/>
      <c r="N1" s="833"/>
      <c r="O1" s="833"/>
      <c r="P1" s="833"/>
      <c r="Q1" s="31"/>
      <c r="R1" s="834" t="s">
        <v>1737</v>
      </c>
      <c r="S1" s="834"/>
      <c r="T1" s="834"/>
      <c r="U1" s="834"/>
      <c r="V1" s="834"/>
      <c r="W1" s="834"/>
      <c r="X1" s="834"/>
      <c r="Y1" s="834"/>
      <c r="Z1" s="307"/>
      <c r="AA1" s="260"/>
      <c r="AB1" s="260"/>
      <c r="AC1" s="260"/>
      <c r="AD1" s="260"/>
      <c r="AE1" s="708">
        <v>1.1499999999999999</v>
      </c>
      <c r="AF1" s="260"/>
      <c r="AG1" s="269"/>
      <c r="AH1" s="33"/>
      <c r="AI1" s="33"/>
      <c r="AJ1" s="33"/>
      <c r="AK1" s="33"/>
      <c r="AL1" s="269"/>
      <c r="AM1" s="33"/>
      <c r="AN1" s="33"/>
      <c r="AO1" s="33"/>
      <c r="AP1" s="33"/>
      <c r="AQ1" s="33"/>
      <c r="AR1" s="269"/>
      <c r="AS1" s="33"/>
      <c r="AT1" s="33"/>
      <c r="AU1" s="33"/>
      <c r="AV1" s="33"/>
      <c r="AW1" s="33"/>
      <c r="AX1" s="33"/>
      <c r="AY1" s="33"/>
      <c r="AZ1" s="33"/>
      <c r="BA1" s="33"/>
      <c r="BB1" s="33"/>
      <c r="BC1" s="269"/>
      <c r="BD1" s="33"/>
      <c r="BE1" s="33"/>
      <c r="BF1" s="33"/>
      <c r="BG1" s="33"/>
      <c r="BH1" s="33"/>
      <c r="BI1" s="33"/>
      <c r="BJ1" s="33"/>
      <c r="BK1" s="269"/>
      <c r="BL1" s="33"/>
      <c r="BM1" s="33"/>
      <c r="BN1" s="201"/>
      <c r="BO1" s="201"/>
      <c r="BP1" s="201"/>
      <c r="BQ1" s="269"/>
      <c r="BR1" s="34" t="s">
        <v>1342</v>
      </c>
      <c r="BS1" s="35"/>
      <c r="BT1" s="35"/>
      <c r="BU1" s="35"/>
      <c r="BV1" s="35"/>
      <c r="BW1" s="35"/>
      <c r="BX1" s="269"/>
      <c r="BY1" s="11"/>
      <c r="BZ1" s="2"/>
      <c r="CA1" s="2"/>
      <c r="CB1" s="2"/>
      <c r="CC1" s="2"/>
      <c r="CD1" s="2"/>
      <c r="CE1" s="1" t="s">
        <v>1735</v>
      </c>
      <c r="CF1" s="2"/>
      <c r="CG1" s="2"/>
      <c r="CH1" s="2"/>
      <c r="CI1" s="2"/>
      <c r="CJ1" s="2"/>
      <c r="CK1" s="2"/>
      <c r="CL1" s="272"/>
      <c r="CM1" s="36"/>
      <c r="CN1" s="36"/>
      <c r="CO1" s="36"/>
      <c r="CP1" s="36"/>
      <c r="CQ1" s="36"/>
      <c r="CR1" s="37" t="s">
        <v>1343</v>
      </c>
      <c r="CS1" s="36"/>
      <c r="CT1" s="36"/>
      <c r="CU1" s="36"/>
      <c r="CV1" s="36"/>
      <c r="CW1" s="36"/>
      <c r="CX1" s="36"/>
      <c r="CY1" s="36"/>
      <c r="CZ1" s="38"/>
      <c r="DA1" s="38"/>
      <c r="DB1" s="38"/>
      <c r="DC1" s="38"/>
      <c r="DD1" s="38"/>
      <c r="DE1" s="38"/>
      <c r="DF1" s="39" t="s">
        <v>1738</v>
      </c>
      <c r="DG1" s="38"/>
      <c r="DH1" s="38"/>
      <c r="DI1" s="38"/>
      <c r="DJ1" s="38"/>
      <c r="DK1" s="38"/>
      <c r="DL1" s="38"/>
    </row>
    <row r="2" spans="1:116" s="396" customFormat="1" ht="72.75" customHeight="1" thickBot="1">
      <c r="A2" s="376" t="s">
        <v>1064</v>
      </c>
      <c r="B2" s="377" t="s">
        <v>346</v>
      </c>
      <c r="C2" s="378" t="s">
        <v>1740</v>
      </c>
      <c r="D2" s="379" t="s">
        <v>1741</v>
      </c>
      <c r="E2" s="379" t="s">
        <v>1319</v>
      </c>
      <c r="F2" s="379" t="s">
        <v>1320</v>
      </c>
      <c r="G2" s="380" t="s">
        <v>1788</v>
      </c>
      <c r="H2" s="378" t="s">
        <v>1321</v>
      </c>
      <c r="I2" s="379" t="s">
        <v>1789</v>
      </c>
      <c r="J2" s="379" t="s">
        <v>1322</v>
      </c>
      <c r="K2" s="379" t="s">
        <v>1581</v>
      </c>
      <c r="L2" s="379" t="s">
        <v>1582</v>
      </c>
      <c r="M2" s="379" t="s">
        <v>1590</v>
      </c>
      <c r="N2" s="379" t="s">
        <v>1573</v>
      </c>
      <c r="O2" s="379" t="s">
        <v>1591</v>
      </c>
      <c r="P2" s="379" t="s">
        <v>1743</v>
      </c>
      <c r="Q2" s="381" t="s">
        <v>1323</v>
      </c>
      <c r="R2" s="382" t="s">
        <v>1324</v>
      </c>
      <c r="S2" s="382" t="s">
        <v>1325</v>
      </c>
      <c r="T2" s="382" t="s">
        <v>1583</v>
      </c>
      <c r="U2" s="382" t="s">
        <v>1584</v>
      </c>
      <c r="V2" s="382" t="s">
        <v>1585</v>
      </c>
      <c r="W2" s="382" t="s">
        <v>2024</v>
      </c>
      <c r="X2" s="382" t="s">
        <v>1586</v>
      </c>
      <c r="Y2" s="382" t="s">
        <v>1587</v>
      </c>
      <c r="Z2" s="383" t="s">
        <v>1323</v>
      </c>
      <c r="AA2" s="384" t="s">
        <v>1916</v>
      </c>
      <c r="AB2" s="385" t="s">
        <v>1340</v>
      </c>
      <c r="AC2" s="385" t="s">
        <v>1588</v>
      </c>
      <c r="AD2" s="385" t="s">
        <v>493</v>
      </c>
      <c r="AE2" s="385" t="s">
        <v>1065</v>
      </c>
      <c r="AF2" s="385" t="s">
        <v>1589</v>
      </c>
      <c r="AG2" s="386" t="s">
        <v>1781</v>
      </c>
      <c r="AH2" s="397" t="s">
        <v>1746</v>
      </c>
      <c r="AI2" s="397" t="s">
        <v>1744</v>
      </c>
      <c r="AJ2" s="397" t="s">
        <v>1777</v>
      </c>
      <c r="AK2" s="397" t="s">
        <v>1755</v>
      </c>
      <c r="AL2" s="386" t="s">
        <v>1780</v>
      </c>
      <c r="AM2" s="397" t="s">
        <v>1770</v>
      </c>
      <c r="AN2" s="397" t="s">
        <v>1764</v>
      </c>
      <c r="AO2" s="397" t="s">
        <v>1767</v>
      </c>
      <c r="AP2" s="397" t="s">
        <v>1773</v>
      </c>
      <c r="AQ2" s="397" t="s">
        <v>1769</v>
      </c>
      <c r="AR2" s="386" t="s">
        <v>1782</v>
      </c>
      <c r="AS2" s="397" t="s">
        <v>1756</v>
      </c>
      <c r="AT2" s="397" t="s">
        <v>1757</v>
      </c>
      <c r="AU2" s="397" t="s">
        <v>1758</v>
      </c>
      <c r="AV2" s="397" t="s">
        <v>1759</v>
      </c>
      <c r="AW2" s="397" t="s">
        <v>1760</v>
      </c>
      <c r="AX2" s="397" t="s">
        <v>1761</v>
      </c>
      <c r="AY2" s="397" t="s">
        <v>1762</v>
      </c>
      <c r="AZ2" s="397" t="s">
        <v>1763</v>
      </c>
      <c r="BA2" s="397" t="s">
        <v>1778</v>
      </c>
      <c r="BB2" s="397" t="s">
        <v>1779</v>
      </c>
      <c r="BC2" s="386" t="s">
        <v>1783</v>
      </c>
      <c r="BD2" s="397" t="s">
        <v>1747</v>
      </c>
      <c r="BE2" s="397" t="s">
        <v>1749</v>
      </c>
      <c r="BF2" s="397" t="s">
        <v>1751</v>
      </c>
      <c r="BG2" s="397" t="s">
        <v>1753</v>
      </c>
      <c r="BH2" s="397" t="s">
        <v>1748</v>
      </c>
      <c r="BI2" s="397" t="s">
        <v>1750</v>
      </c>
      <c r="BJ2" s="397" t="s">
        <v>1752</v>
      </c>
      <c r="BK2" s="386" t="s">
        <v>1784</v>
      </c>
      <c r="BL2" s="397" t="s">
        <v>1754</v>
      </c>
      <c r="BM2" s="397" t="s">
        <v>1745</v>
      </c>
      <c r="BN2" s="785" t="s">
        <v>643</v>
      </c>
      <c r="BO2" s="785" t="s">
        <v>1776</v>
      </c>
      <c r="BP2" s="785" t="s">
        <v>1775</v>
      </c>
      <c r="BQ2" s="386" t="s">
        <v>1785</v>
      </c>
      <c r="BR2" s="397" t="s">
        <v>1765</v>
      </c>
      <c r="BS2" s="397" t="s">
        <v>1771</v>
      </c>
      <c r="BT2" s="397" t="s">
        <v>1766</v>
      </c>
      <c r="BU2" s="397" t="s">
        <v>1772</v>
      </c>
      <c r="BV2" s="397" t="s">
        <v>1768</v>
      </c>
      <c r="BW2" s="397" t="s">
        <v>1774</v>
      </c>
      <c r="BX2" s="386" t="s">
        <v>1786</v>
      </c>
      <c r="BY2" s="398" t="s">
        <v>1787</v>
      </c>
      <c r="BZ2" s="399" t="s">
        <v>1326</v>
      </c>
      <c r="CA2" s="399" t="s">
        <v>1327</v>
      </c>
      <c r="CB2" s="399" t="s">
        <v>1328</v>
      </c>
      <c r="CC2" s="399" t="s">
        <v>1329</v>
      </c>
      <c r="CD2" s="399" t="s">
        <v>1330</v>
      </c>
      <c r="CE2" s="399" t="s">
        <v>1331</v>
      </c>
      <c r="CF2" s="399" t="s">
        <v>1332</v>
      </c>
      <c r="CG2" s="399" t="s">
        <v>1333</v>
      </c>
      <c r="CH2" s="399" t="s">
        <v>1334</v>
      </c>
      <c r="CI2" s="399" t="s">
        <v>1335</v>
      </c>
      <c r="CJ2" s="399" t="s">
        <v>1336</v>
      </c>
      <c r="CK2" s="399" t="s">
        <v>1337</v>
      </c>
      <c r="CL2" s="400" t="s">
        <v>1323</v>
      </c>
      <c r="CM2" s="401" t="s">
        <v>1326</v>
      </c>
      <c r="CN2" s="401" t="s">
        <v>1327</v>
      </c>
      <c r="CO2" s="401" t="s">
        <v>1328</v>
      </c>
      <c r="CP2" s="401" t="s">
        <v>1329</v>
      </c>
      <c r="CQ2" s="401" t="s">
        <v>1330</v>
      </c>
      <c r="CR2" s="401" t="s">
        <v>1331</v>
      </c>
      <c r="CS2" s="401" t="s">
        <v>1332</v>
      </c>
      <c r="CT2" s="401" t="s">
        <v>1333</v>
      </c>
      <c r="CU2" s="401" t="s">
        <v>1334</v>
      </c>
      <c r="CV2" s="401" t="s">
        <v>1335</v>
      </c>
      <c r="CW2" s="401" t="s">
        <v>1336</v>
      </c>
      <c r="CX2" s="401" t="s">
        <v>1337</v>
      </c>
      <c r="CY2" s="402" t="s">
        <v>1323</v>
      </c>
      <c r="CZ2" s="403" t="s">
        <v>1326</v>
      </c>
      <c r="DA2" s="404" t="s">
        <v>1327</v>
      </c>
      <c r="DB2" s="404" t="s">
        <v>1328</v>
      </c>
      <c r="DC2" s="404" t="s">
        <v>1329</v>
      </c>
      <c r="DD2" s="404" t="s">
        <v>1330</v>
      </c>
      <c r="DE2" s="404" t="s">
        <v>1331</v>
      </c>
      <c r="DF2" s="404" t="s">
        <v>1332</v>
      </c>
      <c r="DG2" s="404" t="s">
        <v>1333</v>
      </c>
      <c r="DH2" s="404" t="s">
        <v>1334</v>
      </c>
      <c r="DI2" s="404" t="s">
        <v>1335</v>
      </c>
      <c r="DJ2" s="404" t="s">
        <v>1336</v>
      </c>
      <c r="DK2" s="404" t="s">
        <v>1337</v>
      </c>
      <c r="DL2" s="405" t="s">
        <v>1323</v>
      </c>
    </row>
    <row r="3" spans="1:116">
      <c r="A3" s="47"/>
      <c r="B3" s="49" t="s">
        <v>1918</v>
      </c>
      <c r="C3" s="56" t="s">
        <v>1226</v>
      </c>
      <c r="D3" s="4" t="s">
        <v>1227</v>
      </c>
      <c r="E3" s="205" t="s">
        <v>1917</v>
      </c>
      <c r="F3" s="5" t="s">
        <v>1338</v>
      </c>
      <c r="G3" s="4" t="s">
        <v>1066</v>
      </c>
      <c r="H3" s="15">
        <f>12000+2000-602-636</f>
        <v>12762</v>
      </c>
      <c r="I3" s="11">
        <f>5600+602+636</f>
        <v>6838</v>
      </c>
      <c r="J3" s="11"/>
      <c r="K3" s="11"/>
      <c r="L3" s="11"/>
      <c r="M3" s="11"/>
      <c r="N3" s="11"/>
      <c r="O3" s="11"/>
      <c r="P3" s="11"/>
      <c r="Q3" s="26">
        <f t="shared" ref="Q3:Q38" si="0">SUM(H3:P3)</f>
        <v>19600</v>
      </c>
      <c r="R3" s="15"/>
      <c r="S3" s="11"/>
      <c r="T3" s="11">
        <f>Q3-R3-S3</f>
        <v>19600</v>
      </c>
      <c r="U3" s="11"/>
      <c r="V3" s="11"/>
      <c r="W3" s="11"/>
      <c r="X3" s="11"/>
      <c r="Y3" s="11"/>
      <c r="Z3" s="49">
        <f t="shared" ref="Z3:Z38" si="1">SUM(R3:Y3)</f>
        <v>19600</v>
      </c>
      <c r="AA3" s="11">
        <v>800</v>
      </c>
      <c r="AB3" s="11"/>
      <c r="AC3" s="11"/>
      <c r="AD3" s="11"/>
      <c r="AE3" s="11">
        <f>16800+2000</f>
        <v>18800</v>
      </c>
      <c r="AF3" s="11"/>
      <c r="AG3" s="49">
        <f t="shared" ref="AG3:AG38" si="2">T3-SUM(AA3:AF3)</f>
        <v>0</v>
      </c>
      <c r="AH3" s="11"/>
      <c r="AI3" s="11"/>
      <c r="AJ3" s="11"/>
      <c r="AK3" s="11">
        <v>800</v>
      </c>
      <c r="AL3" s="28">
        <f t="shared" ref="AL3:AL38" si="3">AA3-SUM(AH3:AK3)</f>
        <v>0</v>
      </c>
      <c r="AM3" s="11"/>
      <c r="AN3" s="11"/>
      <c r="AO3" s="11"/>
      <c r="AP3" s="11"/>
      <c r="AQ3" s="11"/>
      <c r="AR3" s="28">
        <f t="shared" ref="AR3:AR12" si="4">AD3-SUM(AM3:AQ3)</f>
        <v>0</v>
      </c>
      <c r="AS3" s="11"/>
      <c r="AT3" s="11"/>
      <c r="AU3" s="11"/>
      <c r="AV3" s="11"/>
      <c r="AW3" s="11"/>
      <c r="AX3" s="11"/>
      <c r="AY3" s="11"/>
      <c r="AZ3" s="11"/>
      <c r="BA3" s="11"/>
      <c r="BB3" s="11"/>
      <c r="BC3" s="28">
        <f t="shared" ref="BC3:BC12" si="5">AB3-SUM(AS3:BB3)</f>
        <v>0</v>
      </c>
      <c r="BD3" s="11"/>
      <c r="BE3" s="11"/>
      <c r="BF3" s="11"/>
      <c r="BG3" s="11"/>
      <c r="BH3" s="11"/>
      <c r="BI3" s="11"/>
      <c r="BJ3" s="11"/>
      <c r="BK3" s="28">
        <f t="shared" ref="BK3:BK12" si="6">AF3-SUM(BD3:BJ3)</f>
        <v>0</v>
      </c>
      <c r="BL3" s="11">
        <f>3000+619</f>
        <v>3619</v>
      </c>
      <c r="BM3" s="11">
        <f>2600+619</f>
        <v>3219</v>
      </c>
      <c r="BN3" s="786">
        <f>(H3-AA3)/3</f>
        <v>3987.3333333333335</v>
      </c>
      <c r="BO3" s="786">
        <v>3987.3333333333335</v>
      </c>
      <c r="BP3" s="786">
        <v>3987.3333333333335</v>
      </c>
      <c r="BQ3" s="28">
        <f t="shared" ref="BQ3:BQ61" si="7">AE3-SUM(BL3:BP3)</f>
        <v>0</v>
      </c>
      <c r="BR3" s="11"/>
      <c r="BS3" s="11"/>
      <c r="BT3" s="11"/>
      <c r="BU3" s="11"/>
      <c r="BV3" s="11"/>
      <c r="BW3" s="11"/>
      <c r="BX3" s="49">
        <f t="shared" ref="BX3:BX12" si="8">AC3-SUM(BR3:BW3)</f>
        <v>0</v>
      </c>
      <c r="BY3" s="11">
        <f t="shared" ref="BY3:BY61" si="9">SUM(AH3:AK3,AM3:AQ3,AS3:BB3,BD3:BJ3,BL3:BP3,BR3:BW3)</f>
        <v>19600</v>
      </c>
      <c r="BZ3" s="11"/>
      <c r="CA3" s="11"/>
      <c r="CB3" s="11"/>
      <c r="CC3" s="11"/>
      <c r="CD3" s="11"/>
      <c r="CE3" s="11"/>
      <c r="CF3" s="11"/>
      <c r="CG3" s="11"/>
      <c r="CH3" s="11"/>
      <c r="CI3" s="11"/>
      <c r="CJ3" s="11"/>
      <c r="CK3" s="11"/>
      <c r="CL3" s="49">
        <f t="shared" ref="CL3:CL12" si="10">SUM(BZ3:CK3)</f>
        <v>0</v>
      </c>
      <c r="CM3" s="15"/>
      <c r="CN3" s="11"/>
      <c r="CO3" s="11"/>
      <c r="CP3" s="11"/>
      <c r="CQ3" s="11"/>
      <c r="CR3" s="11"/>
      <c r="CS3" s="11"/>
      <c r="CT3" s="11"/>
      <c r="CU3" s="11"/>
      <c r="CV3" s="11"/>
      <c r="CW3" s="11"/>
      <c r="CX3" s="11"/>
      <c r="CY3" s="26">
        <f t="shared" ref="CY3:CY12" si="11">SUM(CM3:CX3)</f>
        <v>0</v>
      </c>
      <c r="CZ3" s="15"/>
      <c r="DA3" s="11"/>
      <c r="DB3" s="11"/>
      <c r="DC3" s="11"/>
      <c r="DD3" s="11"/>
      <c r="DE3" s="11"/>
      <c r="DF3" s="11"/>
      <c r="DG3" s="11"/>
      <c r="DH3" s="11"/>
      <c r="DI3" s="11"/>
      <c r="DJ3" s="11"/>
      <c r="DK3" s="11"/>
      <c r="DL3" s="26">
        <f t="shared" ref="DL3:DL12" si="12">SUM(CZ3:DK3)</f>
        <v>0</v>
      </c>
    </row>
    <row r="4" spans="1:116">
      <c r="A4" s="47"/>
      <c r="B4" s="49" t="s">
        <v>1920</v>
      </c>
      <c r="C4" s="56" t="s">
        <v>1226</v>
      </c>
      <c r="D4" s="4" t="s">
        <v>1227</v>
      </c>
      <c r="E4" s="205" t="s">
        <v>1919</v>
      </c>
      <c r="F4" s="5" t="s">
        <v>1338</v>
      </c>
      <c r="G4" s="4" t="s">
        <v>1066</v>
      </c>
      <c r="H4" s="688">
        <f>12000-2509-1300+102-300+2000</f>
        <v>9993</v>
      </c>
      <c r="I4" s="11">
        <f>7500</f>
        <v>7500</v>
      </c>
      <c r="J4" s="11"/>
      <c r="K4" s="11"/>
      <c r="L4" s="11"/>
      <c r="M4" s="11"/>
      <c r="N4" s="11"/>
      <c r="O4" s="11"/>
      <c r="P4" s="11"/>
      <c r="Q4" s="26">
        <f t="shared" si="0"/>
        <v>17493</v>
      </c>
      <c r="R4" s="15"/>
      <c r="S4" s="11"/>
      <c r="T4" s="11">
        <f>Q4</f>
        <v>17493</v>
      </c>
      <c r="U4" s="11"/>
      <c r="V4" s="11"/>
      <c r="W4" s="11"/>
      <c r="X4" s="11"/>
      <c r="Y4" s="11"/>
      <c r="Z4" s="49">
        <f t="shared" si="1"/>
        <v>17493</v>
      </c>
      <c r="AA4" s="11">
        <v>800</v>
      </c>
      <c r="AB4" s="11"/>
      <c r="AC4" s="11"/>
      <c r="AD4" s="11"/>
      <c r="AE4" s="11">
        <f>14693+2000</f>
        <v>16693</v>
      </c>
      <c r="AF4" s="11"/>
      <c r="AG4" s="49">
        <f t="shared" si="2"/>
        <v>0</v>
      </c>
      <c r="AH4" s="11"/>
      <c r="AI4" s="11"/>
      <c r="AJ4" s="11"/>
      <c r="AK4" s="11">
        <v>800</v>
      </c>
      <c r="AL4" s="28">
        <f t="shared" si="3"/>
        <v>0</v>
      </c>
      <c r="AM4" s="11"/>
      <c r="AN4" s="11"/>
      <c r="AO4" s="11"/>
      <c r="AP4" s="11"/>
      <c r="AQ4" s="11"/>
      <c r="AR4" s="28">
        <f t="shared" si="4"/>
        <v>0</v>
      </c>
      <c r="AS4" s="11"/>
      <c r="AT4" s="11"/>
      <c r="AU4" s="11"/>
      <c r="AV4" s="11"/>
      <c r="AW4" s="11"/>
      <c r="AX4" s="11"/>
      <c r="AY4" s="11"/>
      <c r="AZ4" s="11"/>
      <c r="BA4" s="11"/>
      <c r="BB4" s="11"/>
      <c r="BC4" s="28">
        <f t="shared" si="5"/>
        <v>0</v>
      </c>
      <c r="BD4" s="11"/>
      <c r="BE4" s="11"/>
      <c r="BF4" s="11"/>
      <c r="BG4" s="11"/>
      <c r="BH4" s="11"/>
      <c r="BI4" s="11"/>
      <c r="BJ4" s="11"/>
      <c r="BK4" s="28">
        <f t="shared" si="6"/>
        <v>0</v>
      </c>
      <c r="BL4" s="689">
        <v>3750</v>
      </c>
      <c r="BM4" s="689">
        <v>3750</v>
      </c>
      <c r="BN4" s="786">
        <f>(9993-800)/3</f>
        <v>3064.3333333333335</v>
      </c>
      <c r="BO4" s="786">
        <f>(9993-800)/3</f>
        <v>3064.3333333333335</v>
      </c>
      <c r="BP4" s="786">
        <f>(9993-800)/3</f>
        <v>3064.3333333333335</v>
      </c>
      <c r="BQ4" s="28">
        <f t="shared" si="7"/>
        <v>0</v>
      </c>
      <c r="BR4" s="11"/>
      <c r="BS4" s="11"/>
      <c r="BT4" s="11"/>
      <c r="BU4" s="11"/>
      <c r="BV4" s="11"/>
      <c r="BW4" s="11"/>
      <c r="BX4" s="49">
        <f t="shared" si="8"/>
        <v>0</v>
      </c>
      <c r="BY4" s="11">
        <f t="shared" si="9"/>
        <v>17493</v>
      </c>
      <c r="BZ4" s="11"/>
      <c r="CA4" s="11"/>
      <c r="CB4" s="11"/>
      <c r="CC4" s="11"/>
      <c r="CD4" s="11"/>
      <c r="CE4" s="11"/>
      <c r="CF4" s="11"/>
      <c r="CG4" s="11"/>
      <c r="CH4" s="11"/>
      <c r="CI4" s="11"/>
      <c r="CJ4" s="11"/>
      <c r="CK4" s="11"/>
      <c r="CL4" s="49">
        <f t="shared" si="10"/>
        <v>0</v>
      </c>
      <c r="CM4" s="15"/>
      <c r="CN4" s="11"/>
      <c r="CO4" s="11"/>
      <c r="CP4" s="11"/>
      <c r="CQ4" s="11"/>
      <c r="CR4" s="11"/>
      <c r="CS4" s="11"/>
      <c r="CT4" s="11"/>
      <c r="CU4" s="11"/>
      <c r="CV4" s="11"/>
      <c r="CW4" s="11"/>
      <c r="CX4" s="11"/>
      <c r="CY4" s="26">
        <f t="shared" si="11"/>
        <v>0</v>
      </c>
      <c r="CZ4" s="15"/>
      <c r="DA4" s="11"/>
      <c r="DB4" s="11"/>
      <c r="DC4" s="11"/>
      <c r="DD4" s="11"/>
      <c r="DE4" s="11"/>
      <c r="DF4" s="11"/>
      <c r="DG4" s="11"/>
      <c r="DH4" s="11"/>
      <c r="DI4" s="11"/>
      <c r="DJ4" s="11"/>
      <c r="DK4" s="11"/>
      <c r="DL4" s="26">
        <f t="shared" si="12"/>
        <v>0</v>
      </c>
    </row>
    <row r="5" spans="1:116">
      <c r="A5" s="47"/>
      <c r="B5" s="49" t="s">
        <v>1920</v>
      </c>
      <c r="C5" s="56" t="s">
        <v>1226</v>
      </c>
      <c r="D5" s="4" t="s">
        <v>1227</v>
      </c>
      <c r="E5" s="647" t="s">
        <v>996</v>
      </c>
      <c r="F5" s="5" t="s">
        <v>1338</v>
      </c>
      <c r="G5" s="4" t="s">
        <v>1579</v>
      </c>
      <c r="H5" s="690">
        <v>1707</v>
      </c>
      <c r="I5" s="11"/>
      <c r="J5" s="11"/>
      <c r="K5" s="11"/>
      <c r="L5" s="11"/>
      <c r="M5" s="11"/>
      <c r="N5" s="11"/>
      <c r="O5" s="11"/>
      <c r="P5" s="11"/>
      <c r="Q5" s="26">
        <f t="shared" si="0"/>
        <v>1707</v>
      </c>
      <c r="R5" s="15"/>
      <c r="S5" s="11"/>
      <c r="T5" s="518">
        <v>1707</v>
      </c>
      <c r="U5" s="11"/>
      <c r="V5" s="11"/>
      <c r="W5" s="11"/>
      <c r="X5" s="11"/>
      <c r="Y5" s="11"/>
      <c r="Z5" s="49">
        <f t="shared" si="1"/>
        <v>1707</v>
      </c>
      <c r="AA5" s="11"/>
      <c r="AB5" s="11"/>
      <c r="AC5" s="11"/>
      <c r="AD5" s="11"/>
      <c r="AE5" s="518">
        <f>2707-1000</f>
        <v>1707</v>
      </c>
      <c r="AF5" s="11"/>
      <c r="AG5" s="49">
        <f t="shared" si="2"/>
        <v>0</v>
      </c>
      <c r="AH5" s="11"/>
      <c r="AI5" s="11"/>
      <c r="AJ5" s="11"/>
      <c r="AK5" s="11"/>
      <c r="AL5" s="28">
        <f t="shared" si="3"/>
        <v>0</v>
      </c>
      <c r="AM5" s="11"/>
      <c r="AN5" s="11"/>
      <c r="AO5" s="11"/>
      <c r="AP5" s="11"/>
      <c r="AQ5" s="11"/>
      <c r="AR5" s="28">
        <f t="shared" si="4"/>
        <v>0</v>
      </c>
      <c r="AS5" s="11"/>
      <c r="AT5" s="11"/>
      <c r="AU5" s="11"/>
      <c r="AV5" s="11"/>
      <c r="AW5" s="11"/>
      <c r="AX5" s="11"/>
      <c r="AY5" s="11"/>
      <c r="AZ5" s="11"/>
      <c r="BA5" s="11"/>
      <c r="BB5" s="11"/>
      <c r="BC5" s="28">
        <f t="shared" si="5"/>
        <v>0</v>
      </c>
      <c r="BD5" s="11"/>
      <c r="BE5" s="11"/>
      <c r="BF5" s="11"/>
      <c r="BG5" s="11"/>
      <c r="BH5" s="11"/>
      <c r="BI5" s="11"/>
      <c r="BJ5" s="11"/>
      <c r="BK5" s="28">
        <f t="shared" si="6"/>
        <v>0</v>
      </c>
      <c r="BL5" s="689"/>
      <c r="BM5" s="689"/>
      <c r="BN5" s="786">
        <f>1707/3</f>
        <v>569</v>
      </c>
      <c r="BO5" s="786">
        <f>1707/3</f>
        <v>569</v>
      </c>
      <c r="BP5" s="786">
        <f>1707/3</f>
        <v>569</v>
      </c>
      <c r="BQ5" s="28">
        <f t="shared" si="7"/>
        <v>0</v>
      </c>
      <c r="BR5" s="11"/>
      <c r="BS5" s="11"/>
      <c r="BT5" s="11"/>
      <c r="BU5" s="11"/>
      <c r="BV5" s="11"/>
      <c r="BW5" s="11"/>
      <c r="BX5" s="49">
        <f t="shared" si="8"/>
        <v>0</v>
      </c>
      <c r="BY5" s="11">
        <f t="shared" si="9"/>
        <v>1707</v>
      </c>
      <c r="BZ5" s="11"/>
      <c r="CA5" s="11"/>
      <c r="CB5" s="11"/>
      <c r="CC5" s="11"/>
      <c r="CD5" s="11"/>
      <c r="CE5" s="11"/>
      <c r="CF5" s="11"/>
      <c r="CG5" s="11"/>
      <c r="CH5" s="11"/>
      <c r="CI5" s="11"/>
      <c r="CJ5" s="11"/>
      <c r="CK5" s="11"/>
      <c r="CL5" s="49">
        <f t="shared" si="10"/>
        <v>0</v>
      </c>
      <c r="CM5" s="15"/>
      <c r="CN5" s="11"/>
      <c r="CO5" s="11"/>
      <c r="CP5" s="11"/>
      <c r="CQ5" s="11"/>
      <c r="CR5" s="11"/>
      <c r="CS5" s="11"/>
      <c r="CT5" s="11"/>
      <c r="CU5" s="11"/>
      <c r="CV5" s="11"/>
      <c r="CW5" s="11"/>
      <c r="CX5" s="11"/>
      <c r="CY5" s="26">
        <f t="shared" si="11"/>
        <v>0</v>
      </c>
      <c r="CZ5" s="15"/>
      <c r="DA5" s="11"/>
      <c r="DB5" s="11"/>
      <c r="DC5" s="11"/>
      <c r="DD5" s="11"/>
      <c r="DE5" s="11"/>
      <c r="DF5" s="11"/>
      <c r="DG5" s="11"/>
      <c r="DH5" s="11"/>
      <c r="DI5" s="11"/>
      <c r="DJ5" s="11"/>
      <c r="DK5" s="11"/>
      <c r="DL5" s="26">
        <f t="shared" si="12"/>
        <v>0</v>
      </c>
    </row>
    <row r="6" spans="1:116" ht="12" customHeight="1">
      <c r="A6" s="47"/>
      <c r="B6" s="49" t="s">
        <v>1067</v>
      </c>
      <c r="C6" s="56" t="s">
        <v>1226</v>
      </c>
      <c r="D6" s="4" t="s">
        <v>1227</v>
      </c>
      <c r="E6" s="206" t="s">
        <v>1178</v>
      </c>
      <c r="F6" s="5" t="s">
        <v>1338</v>
      </c>
      <c r="G6" s="4" t="s">
        <v>1066</v>
      </c>
      <c r="H6" s="15">
        <v>1000</v>
      </c>
      <c r="I6" s="11">
        <v>1200</v>
      </c>
      <c r="J6" s="11"/>
      <c r="K6" s="11"/>
      <c r="L6" s="11"/>
      <c r="M6" s="11"/>
      <c r="N6" s="11"/>
      <c r="O6" s="11"/>
      <c r="P6" s="11"/>
      <c r="Q6" s="26">
        <f t="shared" si="0"/>
        <v>2200</v>
      </c>
      <c r="R6" s="15"/>
      <c r="S6" s="11"/>
      <c r="T6" s="11">
        <v>2200</v>
      </c>
      <c r="U6" s="11"/>
      <c r="V6" s="11"/>
      <c r="W6" s="11"/>
      <c r="X6" s="11"/>
      <c r="Y6" s="11"/>
      <c r="Z6" s="49">
        <f t="shared" si="1"/>
        <v>2200</v>
      </c>
      <c r="AA6" s="11">
        <v>100</v>
      </c>
      <c r="AB6" s="11"/>
      <c r="AC6" s="11"/>
      <c r="AD6" s="11"/>
      <c r="AE6" s="11">
        <v>2100</v>
      </c>
      <c r="AF6" s="11"/>
      <c r="AG6" s="49">
        <f t="shared" si="2"/>
        <v>0</v>
      </c>
      <c r="AH6" s="11"/>
      <c r="AI6" s="11"/>
      <c r="AJ6" s="11"/>
      <c r="AK6" s="11">
        <v>100</v>
      </c>
      <c r="AL6" s="28">
        <f t="shared" si="3"/>
        <v>0</v>
      </c>
      <c r="AM6" s="11"/>
      <c r="AN6" s="11"/>
      <c r="AO6" s="11"/>
      <c r="AP6" s="11"/>
      <c r="AQ6" s="11"/>
      <c r="AR6" s="28">
        <f t="shared" si="4"/>
        <v>0</v>
      </c>
      <c r="AS6" s="11"/>
      <c r="AT6" s="11"/>
      <c r="AU6" s="11"/>
      <c r="AV6" s="11"/>
      <c r="AW6" s="11"/>
      <c r="AX6" s="11"/>
      <c r="AY6" s="11"/>
      <c r="AZ6" s="11"/>
      <c r="BA6" s="11"/>
      <c r="BB6" s="11"/>
      <c r="BC6" s="28">
        <f t="shared" si="5"/>
        <v>0</v>
      </c>
      <c r="BD6" s="11"/>
      <c r="BE6" s="11"/>
      <c r="BF6" s="11"/>
      <c r="BG6" s="11"/>
      <c r="BH6" s="11"/>
      <c r="BI6" s="11"/>
      <c r="BJ6" s="11"/>
      <c r="BK6" s="28">
        <f t="shared" si="6"/>
        <v>0</v>
      </c>
      <c r="BL6" s="689">
        <v>600</v>
      </c>
      <c r="BM6" s="689">
        <v>600</v>
      </c>
      <c r="BN6" s="786">
        <v>300</v>
      </c>
      <c r="BO6" s="786">
        <v>300</v>
      </c>
      <c r="BP6" s="786">
        <v>300</v>
      </c>
      <c r="BQ6" s="28">
        <f t="shared" si="7"/>
        <v>0</v>
      </c>
      <c r="BR6" s="11"/>
      <c r="BS6" s="11"/>
      <c r="BT6" s="11"/>
      <c r="BU6" s="11"/>
      <c r="BV6" s="11"/>
      <c r="BW6" s="11"/>
      <c r="BX6" s="49">
        <f t="shared" si="8"/>
        <v>0</v>
      </c>
      <c r="BY6" s="11">
        <f t="shared" si="9"/>
        <v>2200</v>
      </c>
      <c r="BZ6" s="11"/>
      <c r="CA6" s="11"/>
      <c r="CB6" s="11"/>
      <c r="CC6" s="11"/>
      <c r="CD6" s="11"/>
      <c r="CE6" s="11"/>
      <c r="CF6" s="11"/>
      <c r="CG6" s="11"/>
      <c r="CH6" s="11"/>
      <c r="CI6" s="11"/>
      <c r="CJ6" s="11"/>
      <c r="CK6" s="11"/>
      <c r="CL6" s="49">
        <f t="shared" si="10"/>
        <v>0</v>
      </c>
      <c r="CM6" s="15"/>
      <c r="CN6" s="11"/>
      <c r="CO6" s="11"/>
      <c r="CP6" s="11"/>
      <c r="CQ6" s="11"/>
      <c r="CR6" s="11"/>
      <c r="CS6" s="11"/>
      <c r="CT6" s="11"/>
      <c r="CU6" s="11"/>
      <c r="CV6" s="11"/>
      <c r="CW6" s="11"/>
      <c r="CX6" s="11"/>
      <c r="CY6" s="26">
        <f t="shared" si="11"/>
        <v>0</v>
      </c>
      <c r="CZ6" s="15"/>
      <c r="DA6" s="11"/>
      <c r="DB6" s="11"/>
      <c r="DC6" s="11"/>
      <c r="DD6" s="11"/>
      <c r="DE6" s="11"/>
      <c r="DF6" s="11"/>
      <c r="DG6" s="11"/>
      <c r="DH6" s="11"/>
      <c r="DI6" s="11"/>
      <c r="DJ6" s="11"/>
      <c r="DK6" s="11"/>
      <c r="DL6" s="26">
        <f t="shared" si="12"/>
        <v>0</v>
      </c>
    </row>
    <row r="7" spans="1:116" ht="15" customHeight="1">
      <c r="A7" s="47"/>
      <c r="B7" s="49" t="s">
        <v>1181</v>
      </c>
      <c r="C7" s="56" t="s">
        <v>1226</v>
      </c>
      <c r="D7" s="4" t="s">
        <v>1227</v>
      </c>
      <c r="E7" s="206" t="s">
        <v>1180</v>
      </c>
      <c r="F7" s="5" t="s">
        <v>1338</v>
      </c>
      <c r="G7" s="4" t="s">
        <v>1066</v>
      </c>
      <c r="H7" s="15">
        <v>1510</v>
      </c>
      <c r="I7" s="11">
        <v>250</v>
      </c>
      <c r="J7" s="11"/>
      <c r="K7" s="11"/>
      <c r="L7" s="11"/>
      <c r="M7" s="11"/>
      <c r="N7" s="11"/>
      <c r="O7" s="11"/>
      <c r="P7" s="11"/>
      <c r="Q7" s="26">
        <f t="shared" si="0"/>
        <v>1760</v>
      </c>
      <c r="R7" s="15"/>
      <c r="S7" s="11"/>
      <c r="T7" s="11">
        <v>1760</v>
      </c>
      <c r="U7" s="11"/>
      <c r="V7" s="11"/>
      <c r="W7" s="11"/>
      <c r="X7" s="11"/>
      <c r="Y7" s="11"/>
      <c r="Z7" s="49">
        <f t="shared" si="1"/>
        <v>1760</v>
      </c>
      <c r="AA7" s="11">
        <v>130</v>
      </c>
      <c r="AB7" s="11"/>
      <c r="AC7" s="11"/>
      <c r="AD7" s="11"/>
      <c r="AE7" s="11">
        <v>1630</v>
      </c>
      <c r="AF7" s="11"/>
      <c r="AG7" s="49">
        <f t="shared" si="2"/>
        <v>0</v>
      </c>
      <c r="AH7" s="11"/>
      <c r="AI7" s="11"/>
      <c r="AJ7" s="11"/>
      <c r="AK7" s="11">
        <v>130</v>
      </c>
      <c r="AL7" s="28">
        <f t="shared" si="3"/>
        <v>0</v>
      </c>
      <c r="AM7" s="11"/>
      <c r="AN7" s="11"/>
      <c r="AO7" s="11"/>
      <c r="AP7" s="11"/>
      <c r="AQ7" s="11"/>
      <c r="AR7" s="28">
        <f t="shared" si="4"/>
        <v>0</v>
      </c>
      <c r="AS7" s="11"/>
      <c r="AT7" s="11"/>
      <c r="AU7" s="11"/>
      <c r="AV7" s="11"/>
      <c r="AW7" s="11"/>
      <c r="AX7" s="11"/>
      <c r="AY7" s="11"/>
      <c r="AZ7" s="11"/>
      <c r="BA7" s="11"/>
      <c r="BB7" s="11"/>
      <c r="BC7" s="28">
        <f t="shared" si="5"/>
        <v>0</v>
      </c>
      <c r="BD7" s="11"/>
      <c r="BE7" s="11"/>
      <c r="BF7" s="11"/>
      <c r="BG7" s="11"/>
      <c r="BH7" s="11"/>
      <c r="BI7" s="11"/>
      <c r="BJ7" s="11"/>
      <c r="BK7" s="28">
        <f t="shared" si="6"/>
        <v>0</v>
      </c>
      <c r="BL7" s="11">
        <v>250</v>
      </c>
      <c r="BM7" s="11"/>
      <c r="BN7" s="786">
        <f>(1510-130)/3</f>
        <v>460</v>
      </c>
      <c r="BO7" s="786">
        <v>460</v>
      </c>
      <c r="BP7" s="786">
        <v>460</v>
      </c>
      <c r="BQ7" s="28">
        <f t="shared" si="7"/>
        <v>0</v>
      </c>
      <c r="BR7" s="11"/>
      <c r="BS7" s="11"/>
      <c r="BT7" s="11"/>
      <c r="BU7" s="11"/>
      <c r="BV7" s="11"/>
      <c r="BW7" s="11"/>
      <c r="BX7" s="49">
        <f t="shared" si="8"/>
        <v>0</v>
      </c>
      <c r="BY7" s="11">
        <f t="shared" si="9"/>
        <v>1760</v>
      </c>
      <c r="BZ7" s="11"/>
      <c r="CA7" s="11"/>
      <c r="CB7" s="11"/>
      <c r="CC7" s="11"/>
      <c r="CD7" s="11"/>
      <c r="CE7" s="11"/>
      <c r="CF7" s="11"/>
      <c r="CG7" s="11"/>
      <c r="CH7" s="11"/>
      <c r="CI7" s="11"/>
      <c r="CJ7" s="11"/>
      <c r="CK7" s="11"/>
      <c r="CL7" s="49">
        <f t="shared" si="10"/>
        <v>0</v>
      </c>
      <c r="CM7" s="15"/>
      <c r="CN7" s="11"/>
      <c r="CO7" s="11"/>
      <c r="CP7" s="11"/>
      <c r="CQ7" s="11"/>
      <c r="CR7" s="11"/>
      <c r="CS7" s="11"/>
      <c r="CT7" s="11"/>
      <c r="CU7" s="11"/>
      <c r="CV7" s="11"/>
      <c r="CW7" s="11"/>
      <c r="CX7" s="11"/>
      <c r="CY7" s="26">
        <f t="shared" si="11"/>
        <v>0</v>
      </c>
      <c r="CZ7" s="15"/>
      <c r="DA7" s="11"/>
      <c r="DB7" s="11"/>
      <c r="DC7" s="11"/>
      <c r="DD7" s="11"/>
      <c r="DE7" s="11"/>
      <c r="DF7" s="11"/>
      <c r="DG7" s="11"/>
      <c r="DH7" s="11"/>
      <c r="DI7" s="11"/>
      <c r="DJ7" s="11"/>
      <c r="DK7" s="11"/>
      <c r="DL7" s="26">
        <f t="shared" si="12"/>
        <v>0</v>
      </c>
    </row>
    <row r="8" spans="1:116" ht="24.75" customHeight="1">
      <c r="A8" s="47"/>
      <c r="B8" s="49" t="s">
        <v>1183</v>
      </c>
      <c r="C8" s="56" t="s">
        <v>1226</v>
      </c>
      <c r="D8" s="4" t="s">
        <v>1227</v>
      </c>
      <c r="E8" s="207" t="s">
        <v>1182</v>
      </c>
      <c r="F8" s="5" t="s">
        <v>1338</v>
      </c>
      <c r="G8" s="4" t="s">
        <v>1066</v>
      </c>
      <c r="H8" s="15">
        <v>1720</v>
      </c>
      <c r="I8" s="691">
        <v>3200</v>
      </c>
      <c r="J8" s="11"/>
      <c r="K8" s="11"/>
      <c r="L8" s="11"/>
      <c r="M8" s="11"/>
      <c r="N8" s="11"/>
      <c r="O8" s="11"/>
      <c r="P8" s="11"/>
      <c r="Q8" s="26">
        <f t="shared" si="0"/>
        <v>4920</v>
      </c>
      <c r="R8" s="15">
        <v>400</v>
      </c>
      <c r="S8" s="11"/>
      <c r="T8" s="11">
        <v>4520</v>
      </c>
      <c r="U8" s="11"/>
      <c r="V8" s="11"/>
      <c r="W8" s="11"/>
      <c r="X8" s="11"/>
      <c r="Y8" s="11"/>
      <c r="Z8" s="49">
        <f t="shared" si="1"/>
        <v>4920</v>
      </c>
      <c r="AA8" s="11">
        <v>120</v>
      </c>
      <c r="AB8" s="11"/>
      <c r="AC8" s="11"/>
      <c r="AD8" s="11"/>
      <c r="AE8" s="11">
        <v>4400</v>
      </c>
      <c r="AF8" s="11"/>
      <c r="AG8" s="49">
        <f t="shared" si="2"/>
        <v>0</v>
      </c>
      <c r="AH8" s="11"/>
      <c r="AI8" s="11"/>
      <c r="AJ8" s="11"/>
      <c r="AK8" s="11">
        <v>120</v>
      </c>
      <c r="AL8" s="28">
        <f t="shared" si="3"/>
        <v>0</v>
      </c>
      <c r="AM8" s="11"/>
      <c r="AN8" s="11"/>
      <c r="AO8" s="11"/>
      <c r="AP8" s="11"/>
      <c r="AQ8" s="11"/>
      <c r="AR8" s="28">
        <f t="shared" si="4"/>
        <v>0</v>
      </c>
      <c r="AS8" s="11"/>
      <c r="AT8" s="11"/>
      <c r="AU8" s="11"/>
      <c r="AV8" s="11"/>
      <c r="AW8" s="11"/>
      <c r="AX8" s="11"/>
      <c r="AY8" s="11"/>
      <c r="AZ8" s="11"/>
      <c r="BA8" s="11"/>
      <c r="BB8" s="11"/>
      <c r="BC8" s="28">
        <f t="shared" si="5"/>
        <v>0</v>
      </c>
      <c r="BD8" s="11"/>
      <c r="BE8" s="11"/>
      <c r="BF8" s="11"/>
      <c r="BG8" s="11"/>
      <c r="BH8" s="11"/>
      <c r="BI8" s="11"/>
      <c r="BJ8" s="11"/>
      <c r="BK8" s="28">
        <f t="shared" si="6"/>
        <v>0</v>
      </c>
      <c r="BL8" s="689">
        <v>1600</v>
      </c>
      <c r="BM8" s="689">
        <v>1600</v>
      </c>
      <c r="BN8" s="786">
        <f>(1720-400-120)/3</f>
        <v>400</v>
      </c>
      <c r="BO8" s="786">
        <f>(1720-400-120)/3</f>
        <v>400</v>
      </c>
      <c r="BP8" s="786">
        <f>(1720-400-120)/3</f>
        <v>400</v>
      </c>
      <c r="BQ8" s="28">
        <f t="shared" si="7"/>
        <v>0</v>
      </c>
      <c r="BR8" s="11"/>
      <c r="BS8" s="11"/>
      <c r="BT8" s="11"/>
      <c r="BU8" s="11"/>
      <c r="BV8" s="11"/>
      <c r="BW8" s="11"/>
      <c r="BX8" s="49">
        <f t="shared" si="8"/>
        <v>0</v>
      </c>
      <c r="BY8" s="11">
        <f t="shared" si="9"/>
        <v>4520</v>
      </c>
      <c r="BZ8" s="11"/>
      <c r="CA8" s="11"/>
      <c r="CB8" s="11"/>
      <c r="CC8" s="11"/>
      <c r="CD8" s="11"/>
      <c r="CE8" s="11"/>
      <c r="CF8" s="11"/>
      <c r="CG8" s="11"/>
      <c r="CH8" s="11"/>
      <c r="CI8" s="11"/>
      <c r="CJ8" s="11"/>
      <c r="CK8" s="11"/>
      <c r="CL8" s="49">
        <f t="shared" si="10"/>
        <v>0</v>
      </c>
      <c r="CM8" s="15"/>
      <c r="CN8" s="11"/>
      <c r="CO8" s="11"/>
      <c r="CP8" s="11"/>
      <c r="CQ8" s="11"/>
      <c r="CR8" s="11"/>
      <c r="CS8" s="11"/>
      <c r="CT8" s="11"/>
      <c r="CU8" s="11"/>
      <c r="CV8" s="11"/>
      <c r="CW8" s="11"/>
      <c r="CX8" s="11"/>
      <c r="CY8" s="26">
        <f t="shared" si="11"/>
        <v>0</v>
      </c>
      <c r="CZ8" s="15"/>
      <c r="DA8" s="11"/>
      <c r="DB8" s="11"/>
      <c r="DC8" s="11"/>
      <c r="DD8" s="11"/>
      <c r="DE8" s="11"/>
      <c r="DF8" s="11"/>
      <c r="DG8" s="11"/>
      <c r="DH8" s="11"/>
      <c r="DI8" s="11"/>
      <c r="DJ8" s="11"/>
      <c r="DK8" s="11"/>
      <c r="DL8" s="26">
        <f t="shared" si="12"/>
        <v>0</v>
      </c>
    </row>
    <row r="9" spans="1:116" ht="18" customHeight="1">
      <c r="A9" s="47"/>
      <c r="B9" s="49" t="s">
        <v>1186</v>
      </c>
      <c r="C9" s="56" t="s">
        <v>1226</v>
      </c>
      <c r="D9" s="4" t="s">
        <v>1227</v>
      </c>
      <c r="E9" s="207" t="s">
        <v>1185</v>
      </c>
      <c r="F9" s="5" t="s">
        <v>1338</v>
      </c>
      <c r="G9" s="4" t="s">
        <v>1066</v>
      </c>
      <c r="H9" s="15">
        <v>3700</v>
      </c>
      <c r="I9" s="11">
        <f>4264-1350</f>
        <v>2914</v>
      </c>
      <c r="J9" s="11"/>
      <c r="K9" s="11"/>
      <c r="L9" s="11"/>
      <c r="M9" s="11"/>
      <c r="N9" s="11"/>
      <c r="O9" s="11"/>
      <c r="P9" s="11"/>
      <c r="Q9" s="26">
        <f t="shared" si="0"/>
        <v>6614</v>
      </c>
      <c r="R9" s="15">
        <v>3500</v>
      </c>
      <c r="S9" s="11"/>
      <c r="T9" s="11">
        <f>5664-1300+100-1350</f>
        <v>3114</v>
      </c>
      <c r="U9" s="11"/>
      <c r="V9" s="11"/>
      <c r="W9" s="11"/>
      <c r="X9" s="11"/>
      <c r="Y9" s="11"/>
      <c r="Z9" s="49">
        <f t="shared" si="1"/>
        <v>6614</v>
      </c>
      <c r="AA9" s="11">
        <v>675</v>
      </c>
      <c r="AB9" s="11"/>
      <c r="AC9" s="11"/>
      <c r="AD9" s="11"/>
      <c r="AE9" s="11">
        <f>4664-875-1350</f>
        <v>2439</v>
      </c>
      <c r="AF9" s="11"/>
      <c r="AG9" s="49">
        <f t="shared" si="2"/>
        <v>0</v>
      </c>
      <c r="AH9" s="11"/>
      <c r="AI9" s="11"/>
      <c r="AJ9" s="11"/>
      <c r="AK9" s="11">
        <v>675</v>
      </c>
      <c r="AL9" s="28">
        <f t="shared" si="3"/>
        <v>0</v>
      </c>
      <c r="AM9" s="11"/>
      <c r="AN9" s="11"/>
      <c r="AO9" s="11"/>
      <c r="AP9" s="11"/>
      <c r="AQ9" s="11"/>
      <c r="AR9" s="28">
        <f t="shared" si="4"/>
        <v>0</v>
      </c>
      <c r="AS9" s="11"/>
      <c r="AT9" s="11"/>
      <c r="AU9" s="11"/>
      <c r="AV9" s="11"/>
      <c r="AW9" s="11"/>
      <c r="AX9" s="11"/>
      <c r="AY9" s="11"/>
      <c r="AZ9" s="11"/>
      <c r="BA9" s="11"/>
      <c r="BB9" s="11"/>
      <c r="BC9" s="28">
        <f t="shared" si="5"/>
        <v>0</v>
      </c>
      <c r="BD9" s="11"/>
      <c r="BE9" s="11"/>
      <c r="BF9" s="11"/>
      <c r="BG9" s="11"/>
      <c r="BH9" s="11"/>
      <c r="BI9" s="11"/>
      <c r="BJ9" s="11"/>
      <c r="BK9" s="28">
        <f t="shared" si="6"/>
        <v>0</v>
      </c>
      <c r="BL9" s="11">
        <v>264</v>
      </c>
      <c r="BM9" s="11">
        <f>2650-475</f>
        <v>2175</v>
      </c>
      <c r="BN9" s="786">
        <v>0</v>
      </c>
      <c r="BO9" s="786">
        <v>0</v>
      </c>
      <c r="BP9" s="786">
        <v>0</v>
      </c>
      <c r="BQ9" s="28">
        <f t="shared" si="7"/>
        <v>0</v>
      </c>
      <c r="BR9" s="11"/>
      <c r="BS9" s="11"/>
      <c r="BT9" s="11"/>
      <c r="BU9" s="11"/>
      <c r="BV9" s="11"/>
      <c r="BW9" s="11"/>
      <c r="BX9" s="49">
        <f t="shared" si="8"/>
        <v>0</v>
      </c>
      <c r="BY9" s="11">
        <f t="shared" si="9"/>
        <v>3114</v>
      </c>
      <c r="BZ9" s="11"/>
      <c r="CA9" s="11"/>
      <c r="CB9" s="11"/>
      <c r="CC9" s="11"/>
      <c r="CD9" s="11"/>
      <c r="CE9" s="11"/>
      <c r="CF9" s="11"/>
      <c r="CG9" s="11"/>
      <c r="CH9" s="11"/>
      <c r="CI9" s="11"/>
      <c r="CJ9" s="11"/>
      <c r="CK9" s="11"/>
      <c r="CL9" s="49">
        <f t="shared" si="10"/>
        <v>0</v>
      </c>
      <c r="CM9" s="15"/>
      <c r="CN9" s="11"/>
      <c r="CO9" s="11"/>
      <c r="CP9" s="11"/>
      <c r="CQ9" s="11"/>
      <c r="CR9" s="11"/>
      <c r="CS9" s="11"/>
      <c r="CT9" s="11"/>
      <c r="CU9" s="11"/>
      <c r="CV9" s="11"/>
      <c r="CW9" s="11"/>
      <c r="CX9" s="11"/>
      <c r="CY9" s="26">
        <f t="shared" si="11"/>
        <v>0</v>
      </c>
      <c r="CZ9" s="15"/>
      <c r="DA9" s="11"/>
      <c r="DB9" s="11"/>
      <c r="DC9" s="11"/>
      <c r="DD9" s="11"/>
      <c r="DE9" s="11"/>
      <c r="DF9" s="11"/>
      <c r="DG9" s="11"/>
      <c r="DH9" s="11"/>
      <c r="DI9" s="11"/>
      <c r="DJ9" s="11"/>
      <c r="DK9" s="11"/>
      <c r="DL9" s="26">
        <f t="shared" si="12"/>
        <v>0</v>
      </c>
    </row>
    <row r="10" spans="1:116" ht="18" customHeight="1">
      <c r="A10" s="47">
        <v>1060</v>
      </c>
      <c r="B10" s="49" t="s">
        <v>1186</v>
      </c>
      <c r="C10" s="56" t="s">
        <v>1226</v>
      </c>
      <c r="D10" s="4" t="s">
        <v>1227</v>
      </c>
      <c r="E10" s="645" t="s">
        <v>727</v>
      </c>
      <c r="F10" s="5" t="s">
        <v>1338</v>
      </c>
      <c r="G10" s="4" t="s">
        <v>1579</v>
      </c>
      <c r="H10" s="15"/>
      <c r="I10" s="692">
        <f>1350-714-216</f>
        <v>420</v>
      </c>
      <c r="J10" s="11"/>
      <c r="K10" s="11"/>
      <c r="L10" s="11"/>
      <c r="M10" s="11"/>
      <c r="N10" s="11"/>
      <c r="O10" s="11"/>
      <c r="P10" s="11"/>
      <c r="Q10" s="26">
        <f t="shared" si="0"/>
        <v>420</v>
      </c>
      <c r="R10" s="15"/>
      <c r="S10" s="11"/>
      <c r="T10" s="518">
        <f>I10</f>
        <v>420</v>
      </c>
      <c r="U10" s="11"/>
      <c r="V10" s="11"/>
      <c r="W10" s="11"/>
      <c r="X10" s="11"/>
      <c r="Y10" s="11"/>
      <c r="Z10" s="49">
        <f t="shared" si="1"/>
        <v>420</v>
      </c>
      <c r="AA10" s="11"/>
      <c r="AB10" s="11"/>
      <c r="AC10" s="11"/>
      <c r="AD10" s="11"/>
      <c r="AE10" s="518">
        <f>636-216</f>
        <v>420</v>
      </c>
      <c r="AF10" s="11"/>
      <c r="AG10" s="49">
        <f t="shared" si="2"/>
        <v>0</v>
      </c>
      <c r="AH10" s="11"/>
      <c r="AI10" s="11"/>
      <c r="AJ10" s="11"/>
      <c r="AK10" s="11"/>
      <c r="AL10" s="28">
        <f t="shared" si="3"/>
        <v>0</v>
      </c>
      <c r="AM10" s="11"/>
      <c r="AN10" s="11"/>
      <c r="AO10" s="11"/>
      <c r="AP10" s="11"/>
      <c r="AQ10" s="11"/>
      <c r="AR10" s="28">
        <f t="shared" si="4"/>
        <v>0</v>
      </c>
      <c r="AS10" s="11"/>
      <c r="AT10" s="11"/>
      <c r="AU10" s="11"/>
      <c r="AV10" s="11"/>
      <c r="AW10" s="11"/>
      <c r="AX10" s="11"/>
      <c r="AY10" s="11"/>
      <c r="AZ10" s="11"/>
      <c r="BA10" s="11"/>
      <c r="BB10" s="11"/>
      <c r="BC10" s="28">
        <f t="shared" si="5"/>
        <v>0</v>
      </c>
      <c r="BD10" s="11"/>
      <c r="BE10" s="11"/>
      <c r="BF10" s="11"/>
      <c r="BG10" s="11"/>
      <c r="BH10" s="11"/>
      <c r="BI10" s="11"/>
      <c r="BJ10" s="11"/>
      <c r="BK10" s="28">
        <f t="shared" si="6"/>
        <v>0</v>
      </c>
      <c r="BL10" s="11">
        <v>420</v>
      </c>
      <c r="BM10" s="11"/>
      <c r="BN10" s="787"/>
      <c r="BO10" s="787"/>
      <c r="BP10" s="787"/>
      <c r="BQ10" s="28">
        <f t="shared" si="7"/>
        <v>0</v>
      </c>
      <c r="BR10" s="11"/>
      <c r="BS10" s="11"/>
      <c r="BT10" s="11"/>
      <c r="BU10" s="11"/>
      <c r="BV10" s="11"/>
      <c r="BW10" s="11"/>
      <c r="BX10" s="49">
        <f t="shared" si="8"/>
        <v>0</v>
      </c>
      <c r="BY10" s="11">
        <f t="shared" si="9"/>
        <v>420</v>
      </c>
      <c r="BZ10" s="11"/>
      <c r="CA10" s="11"/>
      <c r="CB10" s="11"/>
      <c r="CC10" s="11"/>
      <c r="CD10" s="11"/>
      <c r="CE10" s="11"/>
      <c r="CF10" s="11"/>
      <c r="CG10" s="11"/>
      <c r="CH10" s="11"/>
      <c r="CI10" s="11"/>
      <c r="CJ10" s="11"/>
      <c r="CK10" s="11"/>
      <c r="CL10" s="49">
        <f t="shared" si="10"/>
        <v>0</v>
      </c>
      <c r="CM10" s="15"/>
      <c r="CN10" s="11"/>
      <c r="CO10" s="11"/>
      <c r="CP10" s="11"/>
      <c r="CQ10" s="11"/>
      <c r="CR10" s="11"/>
      <c r="CS10" s="11"/>
      <c r="CT10" s="11"/>
      <c r="CU10" s="11"/>
      <c r="CV10" s="11"/>
      <c r="CW10" s="11"/>
      <c r="CX10" s="11"/>
      <c r="CY10" s="26">
        <f t="shared" si="11"/>
        <v>0</v>
      </c>
      <c r="CZ10" s="15"/>
      <c r="DA10" s="11"/>
      <c r="DB10" s="11"/>
      <c r="DC10" s="11"/>
      <c r="DD10" s="11"/>
      <c r="DE10" s="11"/>
      <c r="DF10" s="11"/>
      <c r="DG10" s="11"/>
      <c r="DH10" s="11"/>
      <c r="DI10" s="11"/>
      <c r="DJ10" s="11"/>
      <c r="DK10" s="11"/>
      <c r="DL10" s="26">
        <f t="shared" si="12"/>
        <v>0</v>
      </c>
    </row>
    <row r="11" spans="1:116" ht="15" customHeight="1">
      <c r="A11" s="47">
        <v>500</v>
      </c>
      <c r="B11" s="49" t="s">
        <v>1188</v>
      </c>
      <c r="C11" s="56" t="s">
        <v>1226</v>
      </c>
      <c r="D11" s="4" t="s">
        <v>1227</v>
      </c>
      <c r="E11" s="207" t="s">
        <v>1187</v>
      </c>
      <c r="F11" s="5" t="s">
        <v>1338</v>
      </c>
      <c r="G11" s="4" t="s">
        <v>1066</v>
      </c>
      <c r="H11" s="15">
        <f>2790-500</f>
        <v>2290</v>
      </c>
      <c r="I11" s="11">
        <v>90</v>
      </c>
      <c r="J11" s="11"/>
      <c r="K11" s="11"/>
      <c r="L11" s="11"/>
      <c r="M11" s="11"/>
      <c r="N11" s="11"/>
      <c r="O11" s="11"/>
      <c r="P11" s="11"/>
      <c r="Q11" s="26">
        <f t="shared" si="0"/>
        <v>2380</v>
      </c>
      <c r="R11" s="15"/>
      <c r="S11" s="11"/>
      <c r="T11" s="11">
        <f t="shared" ref="T11:T24" si="13">Q11</f>
        <v>2380</v>
      </c>
      <c r="U11" s="11"/>
      <c r="V11" s="11"/>
      <c r="W11" s="11"/>
      <c r="X11" s="11"/>
      <c r="Y11" s="11"/>
      <c r="Z11" s="49">
        <f t="shared" si="1"/>
        <v>2380</v>
      </c>
      <c r="AA11" s="11">
        <f>2550-500</f>
        <v>2050</v>
      </c>
      <c r="AB11" s="11"/>
      <c r="AC11" s="11"/>
      <c r="AD11" s="11"/>
      <c r="AE11" s="11">
        <v>330</v>
      </c>
      <c r="AF11" s="11"/>
      <c r="AG11" s="49">
        <f t="shared" si="2"/>
        <v>0</v>
      </c>
      <c r="AH11" s="11"/>
      <c r="AI11" s="11"/>
      <c r="AJ11" s="11"/>
      <c r="AK11" s="11">
        <v>2050</v>
      </c>
      <c r="AL11" s="28">
        <f t="shared" si="3"/>
        <v>0</v>
      </c>
      <c r="AM11" s="11"/>
      <c r="AN11" s="11"/>
      <c r="AO11" s="11"/>
      <c r="AP11" s="11"/>
      <c r="AQ11" s="11"/>
      <c r="AR11" s="28">
        <f t="shared" si="4"/>
        <v>0</v>
      </c>
      <c r="AS11" s="11"/>
      <c r="AT11" s="11"/>
      <c r="AU11" s="11"/>
      <c r="AV11" s="11"/>
      <c r="AW11" s="11"/>
      <c r="AX11" s="11"/>
      <c r="AY11" s="11"/>
      <c r="AZ11" s="11"/>
      <c r="BA11" s="11"/>
      <c r="BB11" s="11"/>
      <c r="BC11" s="28">
        <f t="shared" si="5"/>
        <v>0</v>
      </c>
      <c r="BD11" s="11"/>
      <c r="BE11" s="11"/>
      <c r="BF11" s="11"/>
      <c r="BG11" s="11"/>
      <c r="BH11" s="11"/>
      <c r="BI11" s="11"/>
      <c r="BJ11" s="11"/>
      <c r="BK11" s="28">
        <f t="shared" si="6"/>
        <v>0</v>
      </c>
      <c r="BL11" s="11">
        <v>45</v>
      </c>
      <c r="BM11" s="11">
        <v>45</v>
      </c>
      <c r="BN11" s="786">
        <f>(2290-2050)/3</f>
        <v>80</v>
      </c>
      <c r="BO11" s="786">
        <v>80</v>
      </c>
      <c r="BP11" s="786">
        <v>80</v>
      </c>
      <c r="BQ11" s="28">
        <f t="shared" si="7"/>
        <v>0</v>
      </c>
      <c r="BR11" s="11"/>
      <c r="BS11" s="11"/>
      <c r="BT11" s="11"/>
      <c r="BU11" s="11"/>
      <c r="BV11" s="11"/>
      <c r="BW11" s="11"/>
      <c r="BX11" s="49">
        <f t="shared" si="8"/>
        <v>0</v>
      </c>
      <c r="BY11" s="11">
        <f t="shared" si="9"/>
        <v>2380</v>
      </c>
      <c r="BZ11" s="11"/>
      <c r="CA11" s="11"/>
      <c r="CB11" s="11"/>
      <c r="CC11" s="11"/>
      <c r="CD11" s="11"/>
      <c r="CE11" s="11"/>
      <c r="CF11" s="11"/>
      <c r="CG11" s="11"/>
      <c r="CH11" s="11"/>
      <c r="CI11" s="11"/>
      <c r="CJ11" s="11"/>
      <c r="CK11" s="11"/>
      <c r="CL11" s="49">
        <f t="shared" si="10"/>
        <v>0</v>
      </c>
      <c r="CM11" s="15"/>
      <c r="CN11" s="11"/>
      <c r="CO11" s="11"/>
      <c r="CP11" s="11"/>
      <c r="CQ11" s="11"/>
      <c r="CR11" s="11"/>
      <c r="CS11" s="11"/>
      <c r="CT11" s="11"/>
      <c r="CU11" s="11"/>
      <c r="CV11" s="11"/>
      <c r="CW11" s="11"/>
      <c r="CX11" s="11"/>
      <c r="CY11" s="26">
        <f t="shared" si="11"/>
        <v>0</v>
      </c>
      <c r="CZ11" s="15"/>
      <c r="DA11" s="11"/>
      <c r="DB11" s="11"/>
      <c r="DC11" s="11"/>
      <c r="DD11" s="11"/>
      <c r="DE11" s="11"/>
      <c r="DF11" s="11"/>
      <c r="DG11" s="11"/>
      <c r="DH11" s="11"/>
      <c r="DI11" s="11"/>
      <c r="DJ11" s="11"/>
      <c r="DK11" s="11"/>
      <c r="DL11" s="26">
        <f t="shared" si="12"/>
        <v>0</v>
      </c>
    </row>
    <row r="12" spans="1:116">
      <c r="A12" s="47"/>
      <c r="B12" s="49" t="s">
        <v>1068</v>
      </c>
      <c r="C12" s="56" t="s">
        <v>1226</v>
      </c>
      <c r="D12" s="4" t="s">
        <v>1227</v>
      </c>
      <c r="E12" s="4" t="s">
        <v>1189</v>
      </c>
      <c r="F12" s="5" t="s">
        <v>1338</v>
      </c>
      <c r="G12" s="4" t="s">
        <v>1066</v>
      </c>
      <c r="H12" s="15">
        <f>460+122</f>
        <v>582</v>
      </c>
      <c r="I12" s="11">
        <v>550</v>
      </c>
      <c r="J12" s="11"/>
      <c r="K12" s="11"/>
      <c r="L12" s="11"/>
      <c r="M12" s="11"/>
      <c r="N12" s="11"/>
      <c r="O12" s="11"/>
      <c r="P12" s="11"/>
      <c r="Q12" s="26">
        <f t="shared" si="0"/>
        <v>1132</v>
      </c>
      <c r="R12" s="15"/>
      <c r="S12" s="11"/>
      <c r="T12" s="11">
        <f t="shared" si="13"/>
        <v>1132</v>
      </c>
      <c r="U12" s="11"/>
      <c r="V12" s="11"/>
      <c r="W12" s="11"/>
      <c r="X12" s="11"/>
      <c r="Y12" s="11"/>
      <c r="Z12" s="49">
        <f t="shared" si="1"/>
        <v>1132</v>
      </c>
      <c r="AA12" s="11">
        <v>200</v>
      </c>
      <c r="AB12" s="11"/>
      <c r="AC12" s="11"/>
      <c r="AD12" s="11"/>
      <c r="AE12" s="693">
        <v>932</v>
      </c>
      <c r="AF12" s="11"/>
      <c r="AG12" s="49">
        <f t="shared" si="2"/>
        <v>0</v>
      </c>
      <c r="AH12" s="11"/>
      <c r="AI12" s="11"/>
      <c r="AJ12" s="11"/>
      <c r="AK12" s="11">
        <v>200</v>
      </c>
      <c r="AL12" s="28">
        <f t="shared" si="3"/>
        <v>0</v>
      </c>
      <c r="AM12" s="11"/>
      <c r="AN12" s="11"/>
      <c r="AO12" s="11"/>
      <c r="AP12" s="11"/>
      <c r="AQ12" s="11"/>
      <c r="AR12" s="28">
        <f t="shared" si="4"/>
        <v>0</v>
      </c>
      <c r="AS12" s="11"/>
      <c r="AT12" s="11"/>
      <c r="AU12" s="11"/>
      <c r="AV12" s="11"/>
      <c r="AW12" s="11"/>
      <c r="AX12" s="11"/>
      <c r="AY12" s="11"/>
      <c r="AZ12" s="11"/>
      <c r="BA12" s="11"/>
      <c r="BB12" s="11"/>
      <c r="BC12" s="28">
        <f t="shared" si="5"/>
        <v>0</v>
      </c>
      <c r="BD12" s="11"/>
      <c r="BE12" s="11"/>
      <c r="BF12" s="11"/>
      <c r="BG12" s="11"/>
      <c r="BH12" s="11"/>
      <c r="BI12" s="11"/>
      <c r="BJ12" s="11"/>
      <c r="BK12" s="28">
        <f t="shared" si="6"/>
        <v>0</v>
      </c>
      <c r="BL12" s="689">
        <v>275</v>
      </c>
      <c r="BM12" s="689">
        <v>275</v>
      </c>
      <c r="BN12" s="786">
        <f>(582-200)/3</f>
        <v>127.33333333333333</v>
      </c>
      <c r="BO12" s="786">
        <f>(582-200)/3</f>
        <v>127.33333333333333</v>
      </c>
      <c r="BP12" s="786">
        <f>(582-200)/3</f>
        <v>127.33333333333333</v>
      </c>
      <c r="BQ12" s="28">
        <f t="shared" si="7"/>
        <v>0</v>
      </c>
      <c r="BR12" s="11"/>
      <c r="BS12" s="11"/>
      <c r="BT12" s="11"/>
      <c r="BU12" s="11"/>
      <c r="BV12" s="11"/>
      <c r="BW12" s="11"/>
      <c r="BX12" s="49">
        <f t="shared" si="8"/>
        <v>0</v>
      </c>
      <c r="BY12" s="11">
        <f t="shared" si="9"/>
        <v>1132</v>
      </c>
      <c r="BZ12" s="11"/>
      <c r="CA12" s="11"/>
      <c r="CB12" s="11"/>
      <c r="CC12" s="11"/>
      <c r="CD12" s="11"/>
      <c r="CE12" s="11"/>
      <c r="CF12" s="11"/>
      <c r="CG12" s="11"/>
      <c r="CH12" s="11"/>
      <c r="CI12" s="11"/>
      <c r="CJ12" s="11"/>
      <c r="CK12" s="11"/>
      <c r="CL12" s="49">
        <f t="shared" si="10"/>
        <v>0</v>
      </c>
      <c r="CM12" s="15"/>
      <c r="CN12" s="11"/>
      <c r="CO12" s="11"/>
      <c r="CP12" s="11"/>
      <c r="CQ12" s="11"/>
      <c r="CR12" s="11"/>
      <c r="CS12" s="11"/>
      <c r="CT12" s="11"/>
      <c r="CU12" s="11"/>
      <c r="CV12" s="11"/>
      <c r="CW12" s="11"/>
      <c r="CX12" s="11"/>
      <c r="CY12" s="26">
        <f t="shared" si="11"/>
        <v>0</v>
      </c>
      <c r="CZ12" s="15"/>
      <c r="DA12" s="11"/>
      <c r="DB12" s="11"/>
      <c r="DC12" s="11"/>
      <c r="DD12" s="11"/>
      <c r="DE12" s="11"/>
      <c r="DF12" s="11"/>
      <c r="DG12" s="11"/>
      <c r="DH12" s="11"/>
      <c r="DI12" s="11"/>
      <c r="DJ12" s="11"/>
      <c r="DK12" s="11"/>
      <c r="DL12" s="26">
        <f t="shared" si="12"/>
        <v>0</v>
      </c>
    </row>
    <row r="13" spans="1:116">
      <c r="A13" s="47"/>
      <c r="B13" s="49" t="s">
        <v>1186</v>
      </c>
      <c r="C13" s="56" t="s">
        <v>1226</v>
      </c>
      <c r="D13" s="4" t="s">
        <v>1227</v>
      </c>
      <c r="E13" s="4" t="s">
        <v>1819</v>
      </c>
      <c r="F13" s="5" t="s">
        <v>1338</v>
      </c>
      <c r="G13" s="4" t="s">
        <v>1066</v>
      </c>
      <c r="H13" s="15">
        <f>760+173</f>
        <v>933</v>
      </c>
      <c r="I13" s="11">
        <v>440</v>
      </c>
      <c r="J13" s="11"/>
      <c r="K13" s="11">
        <v>250</v>
      </c>
      <c r="L13" s="11"/>
      <c r="M13" s="11"/>
      <c r="N13" s="11"/>
      <c r="O13" s="11"/>
      <c r="P13" s="11"/>
      <c r="Q13" s="26">
        <f t="shared" si="0"/>
        <v>1623</v>
      </c>
      <c r="R13" s="15"/>
      <c r="S13" s="11"/>
      <c r="T13" s="11">
        <f t="shared" si="13"/>
        <v>1623</v>
      </c>
      <c r="U13" s="11"/>
      <c r="V13" s="11"/>
      <c r="W13" s="11"/>
      <c r="X13" s="11"/>
      <c r="Y13" s="11"/>
      <c r="Z13" s="49">
        <f t="shared" si="1"/>
        <v>1623</v>
      </c>
      <c r="AA13" s="11">
        <v>300</v>
      </c>
      <c r="AB13" s="11"/>
      <c r="AC13" s="11"/>
      <c r="AD13" s="11"/>
      <c r="AE13" s="11">
        <v>1323</v>
      </c>
      <c r="AF13" s="11"/>
      <c r="AG13" s="49">
        <f t="shared" si="2"/>
        <v>0</v>
      </c>
      <c r="AH13" s="11"/>
      <c r="AI13" s="11"/>
      <c r="AJ13" s="11"/>
      <c r="AK13" s="11">
        <v>300</v>
      </c>
      <c r="AL13" s="28">
        <f t="shared" si="3"/>
        <v>0</v>
      </c>
      <c r="AM13" s="11"/>
      <c r="AN13" s="11"/>
      <c r="AO13" s="11"/>
      <c r="AP13" s="11"/>
      <c r="AQ13" s="11"/>
      <c r="AR13" s="28"/>
      <c r="AS13" s="11"/>
      <c r="AT13" s="11"/>
      <c r="AU13" s="11"/>
      <c r="AV13" s="11"/>
      <c r="AW13" s="11"/>
      <c r="AX13" s="11"/>
      <c r="AY13" s="11"/>
      <c r="AZ13" s="11"/>
      <c r="BA13" s="11"/>
      <c r="BB13" s="11"/>
      <c r="BC13" s="28"/>
      <c r="BD13" s="11"/>
      <c r="BE13" s="11"/>
      <c r="BF13" s="11"/>
      <c r="BG13" s="11"/>
      <c r="BH13" s="11"/>
      <c r="BI13" s="11"/>
      <c r="BJ13" s="11"/>
      <c r="BK13" s="28"/>
      <c r="BL13" s="11">
        <v>690</v>
      </c>
      <c r="BM13" s="11"/>
      <c r="BN13" s="786">
        <f>(933-300)/3</f>
        <v>211</v>
      </c>
      <c r="BO13" s="786">
        <v>211</v>
      </c>
      <c r="BP13" s="786">
        <v>211</v>
      </c>
      <c r="BQ13" s="28">
        <f t="shared" si="7"/>
        <v>0</v>
      </c>
      <c r="BR13" s="11"/>
      <c r="BS13" s="11"/>
      <c r="BT13" s="11"/>
      <c r="BU13" s="11"/>
      <c r="BV13" s="11"/>
      <c r="BW13" s="11"/>
      <c r="BX13" s="49"/>
      <c r="BY13" s="11">
        <f t="shared" si="9"/>
        <v>1623</v>
      </c>
      <c r="BZ13" s="11"/>
      <c r="CA13" s="11"/>
      <c r="CB13" s="11"/>
      <c r="CC13" s="11"/>
      <c r="CD13" s="11"/>
      <c r="CE13" s="11"/>
      <c r="CF13" s="11"/>
      <c r="CG13" s="11"/>
      <c r="CH13" s="11"/>
      <c r="CI13" s="11"/>
      <c r="CJ13" s="11"/>
      <c r="CK13" s="11"/>
      <c r="CL13" s="49"/>
      <c r="CM13" s="15"/>
      <c r="CN13" s="11"/>
      <c r="CO13" s="11"/>
      <c r="CP13" s="11"/>
      <c r="CQ13" s="11"/>
      <c r="CR13" s="11"/>
      <c r="CS13" s="11"/>
      <c r="CT13" s="11"/>
      <c r="CU13" s="11"/>
      <c r="CV13" s="11"/>
      <c r="CW13" s="11"/>
      <c r="CX13" s="11"/>
      <c r="CY13" s="26"/>
      <c r="CZ13" s="15"/>
      <c r="DA13" s="11"/>
      <c r="DB13" s="11"/>
      <c r="DC13" s="11"/>
      <c r="DD13" s="11"/>
      <c r="DE13" s="11"/>
      <c r="DF13" s="11"/>
      <c r="DG13" s="11"/>
      <c r="DH13" s="11"/>
      <c r="DI13" s="11"/>
      <c r="DJ13" s="11"/>
      <c r="DK13" s="11"/>
      <c r="DL13" s="26"/>
    </row>
    <row r="14" spans="1:116">
      <c r="A14" s="47"/>
      <c r="B14" s="49" t="s">
        <v>1186</v>
      </c>
      <c r="C14" s="56" t="s">
        <v>1226</v>
      </c>
      <c r="D14" s="4" t="s">
        <v>1227</v>
      </c>
      <c r="E14" s="4" t="s">
        <v>1824</v>
      </c>
      <c r="F14" s="5" t="s">
        <v>1338</v>
      </c>
      <c r="G14" s="4" t="s">
        <v>1066</v>
      </c>
      <c r="H14" s="15">
        <f>700+90</f>
        <v>790</v>
      </c>
      <c r="I14" s="11">
        <v>400</v>
      </c>
      <c r="J14" s="11"/>
      <c r="K14" s="11"/>
      <c r="L14" s="11"/>
      <c r="M14" s="11"/>
      <c r="N14" s="11"/>
      <c r="O14" s="11"/>
      <c r="P14" s="11"/>
      <c r="Q14" s="26">
        <f t="shared" si="0"/>
        <v>1190</v>
      </c>
      <c r="R14" s="15"/>
      <c r="S14" s="11"/>
      <c r="T14" s="11">
        <f t="shared" si="13"/>
        <v>1190</v>
      </c>
      <c r="U14" s="11"/>
      <c r="V14" s="11"/>
      <c r="W14" s="11"/>
      <c r="X14" s="11"/>
      <c r="Y14" s="11"/>
      <c r="Z14" s="49">
        <f t="shared" si="1"/>
        <v>1190</v>
      </c>
      <c r="AA14" s="11">
        <v>500</v>
      </c>
      <c r="AB14" s="11"/>
      <c r="AC14" s="11"/>
      <c r="AD14" s="11"/>
      <c r="AE14" s="11">
        <f>600*AE1</f>
        <v>690</v>
      </c>
      <c r="AF14" s="11"/>
      <c r="AG14" s="49">
        <f t="shared" si="2"/>
        <v>0</v>
      </c>
      <c r="AH14" s="11"/>
      <c r="AI14" s="11"/>
      <c r="AJ14" s="11"/>
      <c r="AK14" s="11">
        <v>500</v>
      </c>
      <c r="AL14" s="28">
        <f t="shared" si="3"/>
        <v>0</v>
      </c>
      <c r="AM14" s="11"/>
      <c r="AN14" s="11"/>
      <c r="AO14" s="11"/>
      <c r="AP14" s="11"/>
      <c r="AQ14" s="11"/>
      <c r="AR14" s="28"/>
      <c r="AS14" s="11"/>
      <c r="AT14" s="11"/>
      <c r="AU14" s="11"/>
      <c r="AV14" s="11"/>
      <c r="AW14" s="11"/>
      <c r="AX14" s="11"/>
      <c r="AY14" s="11"/>
      <c r="AZ14" s="11"/>
      <c r="BA14" s="11"/>
      <c r="BB14" s="11"/>
      <c r="BC14" s="28"/>
      <c r="BD14" s="11"/>
      <c r="BE14" s="11"/>
      <c r="BF14" s="11"/>
      <c r="BG14" s="11"/>
      <c r="BH14" s="11"/>
      <c r="BI14" s="11"/>
      <c r="BJ14" s="11"/>
      <c r="BK14" s="28"/>
      <c r="BL14" s="11">
        <v>400</v>
      </c>
      <c r="BM14" s="11"/>
      <c r="BN14" s="786">
        <f>(790-500)/3</f>
        <v>96.666666666666671</v>
      </c>
      <c r="BO14" s="786">
        <f>(790-500)/3</f>
        <v>96.666666666666671</v>
      </c>
      <c r="BP14" s="786">
        <f>(790-500)/3</f>
        <v>96.666666666666671</v>
      </c>
      <c r="BQ14" s="28">
        <f t="shared" si="7"/>
        <v>0</v>
      </c>
      <c r="BR14" s="11"/>
      <c r="BS14" s="11"/>
      <c r="BT14" s="11"/>
      <c r="BU14" s="11"/>
      <c r="BV14" s="11"/>
      <c r="BW14" s="11"/>
      <c r="BX14" s="49"/>
      <c r="BY14" s="11">
        <f t="shared" si="9"/>
        <v>1190</v>
      </c>
      <c r="BZ14" s="11"/>
      <c r="CA14" s="11"/>
      <c r="CB14" s="11"/>
      <c r="CC14" s="11"/>
      <c r="CD14" s="11"/>
      <c r="CE14" s="11"/>
      <c r="CF14" s="11"/>
      <c r="CG14" s="11"/>
      <c r="CH14" s="11"/>
      <c r="CI14" s="11"/>
      <c r="CJ14" s="11"/>
      <c r="CK14" s="11"/>
      <c r="CL14" s="49"/>
      <c r="CM14" s="15"/>
      <c r="CN14" s="11"/>
      <c r="CO14" s="11"/>
      <c r="CP14" s="11"/>
      <c r="CQ14" s="11"/>
      <c r="CR14" s="11"/>
      <c r="CS14" s="11"/>
      <c r="CT14" s="11"/>
      <c r="CU14" s="11"/>
      <c r="CV14" s="11"/>
      <c r="CW14" s="11"/>
      <c r="CX14" s="11"/>
      <c r="CY14" s="26"/>
      <c r="CZ14" s="15"/>
      <c r="DA14" s="11"/>
      <c r="DB14" s="11"/>
      <c r="DC14" s="11"/>
      <c r="DD14" s="11"/>
      <c r="DE14" s="11"/>
      <c r="DF14" s="11"/>
      <c r="DG14" s="11"/>
      <c r="DH14" s="11"/>
      <c r="DI14" s="11"/>
      <c r="DJ14" s="11"/>
      <c r="DK14" s="11"/>
      <c r="DL14" s="26"/>
    </row>
    <row r="15" spans="1:116">
      <c r="A15" s="47"/>
      <c r="B15" s="49" t="s">
        <v>1186</v>
      </c>
      <c r="C15" s="56" t="s">
        <v>1226</v>
      </c>
      <c r="D15" s="4" t="s">
        <v>1227</v>
      </c>
      <c r="E15" s="4" t="s">
        <v>1827</v>
      </c>
      <c r="F15" s="5" t="s">
        <v>1338</v>
      </c>
      <c r="G15" s="4" t="s">
        <v>1066</v>
      </c>
      <c r="H15" s="15">
        <f>525+124</f>
        <v>649</v>
      </c>
      <c r="I15" s="689">
        <f>1200-636</f>
        <v>564</v>
      </c>
      <c r="J15" s="11"/>
      <c r="K15" s="11"/>
      <c r="L15" s="11"/>
      <c r="M15" s="11"/>
      <c r="N15" s="11"/>
      <c r="O15" s="11"/>
      <c r="P15" s="11"/>
      <c r="Q15" s="26">
        <f t="shared" si="0"/>
        <v>1213</v>
      </c>
      <c r="R15" s="15"/>
      <c r="S15" s="11"/>
      <c r="T15" s="11">
        <f t="shared" si="13"/>
        <v>1213</v>
      </c>
      <c r="U15" s="11"/>
      <c r="V15" s="11"/>
      <c r="W15" s="11"/>
      <c r="X15" s="11"/>
      <c r="Y15" s="11"/>
      <c r="Z15" s="49">
        <f t="shared" si="1"/>
        <v>1213</v>
      </c>
      <c r="AA15" s="11">
        <v>260</v>
      </c>
      <c r="AB15" s="11"/>
      <c r="AC15" s="11"/>
      <c r="AD15" s="11"/>
      <c r="AE15" s="11">
        <v>953</v>
      </c>
      <c r="AF15" s="11"/>
      <c r="AG15" s="49">
        <f t="shared" si="2"/>
        <v>0</v>
      </c>
      <c r="AH15" s="11"/>
      <c r="AI15" s="11"/>
      <c r="AJ15" s="11"/>
      <c r="AK15" s="11">
        <v>260</v>
      </c>
      <c r="AL15" s="28">
        <f t="shared" si="3"/>
        <v>0</v>
      </c>
      <c r="AM15" s="11"/>
      <c r="AN15" s="11"/>
      <c r="AO15" s="11"/>
      <c r="AP15" s="11"/>
      <c r="AQ15" s="11"/>
      <c r="AR15" s="28"/>
      <c r="AS15" s="11"/>
      <c r="AT15" s="11"/>
      <c r="AU15" s="11"/>
      <c r="AV15" s="11"/>
      <c r="AW15" s="11"/>
      <c r="AX15" s="11"/>
      <c r="AY15" s="11"/>
      <c r="AZ15" s="11"/>
      <c r="BA15" s="11"/>
      <c r="BB15" s="11"/>
      <c r="BC15" s="28"/>
      <c r="BD15" s="11"/>
      <c r="BE15" s="11"/>
      <c r="BF15" s="11"/>
      <c r="BG15" s="11"/>
      <c r="BH15" s="11"/>
      <c r="BI15" s="11"/>
      <c r="BJ15" s="11"/>
      <c r="BK15" s="28"/>
      <c r="BL15" s="11">
        <v>564</v>
      </c>
      <c r="BM15" s="11"/>
      <c r="BN15" s="786">
        <f>(649-260)/3</f>
        <v>129.66666666666666</v>
      </c>
      <c r="BO15" s="786">
        <f>(649-260)/3</f>
        <v>129.66666666666666</v>
      </c>
      <c r="BP15" s="786">
        <f>(649-260)/3</f>
        <v>129.66666666666666</v>
      </c>
      <c r="BQ15" s="28">
        <f t="shared" si="7"/>
        <v>0</v>
      </c>
      <c r="BR15" s="11"/>
      <c r="BS15" s="11"/>
      <c r="BT15" s="11"/>
      <c r="BU15" s="11"/>
      <c r="BV15" s="11"/>
      <c r="BW15" s="11"/>
      <c r="BX15" s="49"/>
      <c r="BY15" s="11">
        <f t="shared" si="9"/>
        <v>1213</v>
      </c>
      <c r="BZ15" s="11"/>
      <c r="CA15" s="11"/>
      <c r="CB15" s="11"/>
      <c r="CC15" s="11"/>
      <c r="CD15" s="11"/>
      <c r="CE15" s="11"/>
      <c r="CF15" s="11"/>
      <c r="CG15" s="11"/>
      <c r="CH15" s="11"/>
      <c r="CI15" s="11"/>
      <c r="CJ15" s="11"/>
      <c r="CK15" s="11"/>
      <c r="CL15" s="49"/>
      <c r="CM15" s="15"/>
      <c r="CN15" s="11"/>
      <c r="CO15" s="11"/>
      <c r="CP15" s="11"/>
      <c r="CQ15" s="11"/>
      <c r="CR15" s="11"/>
      <c r="CS15" s="11"/>
      <c r="CT15" s="11"/>
      <c r="CU15" s="11"/>
      <c r="CV15" s="11"/>
      <c r="CW15" s="11"/>
      <c r="CX15" s="11"/>
      <c r="CY15" s="26"/>
      <c r="CZ15" s="15"/>
      <c r="DA15" s="11"/>
      <c r="DB15" s="11"/>
      <c r="DC15" s="11"/>
      <c r="DD15" s="11"/>
      <c r="DE15" s="11"/>
      <c r="DF15" s="11"/>
      <c r="DG15" s="11"/>
      <c r="DH15" s="11"/>
      <c r="DI15" s="11"/>
      <c r="DJ15" s="11"/>
      <c r="DK15" s="11"/>
      <c r="DL15" s="26"/>
    </row>
    <row r="16" spans="1:116">
      <c r="A16" s="47">
        <v>1900</v>
      </c>
      <c r="B16" s="49" t="s">
        <v>1186</v>
      </c>
      <c r="C16" s="56" t="s">
        <v>1226</v>
      </c>
      <c r="D16" s="4" t="s">
        <v>1227</v>
      </c>
      <c r="E16" s="526" t="s">
        <v>990</v>
      </c>
      <c r="F16" s="5" t="s">
        <v>1338</v>
      </c>
      <c r="G16" s="4" t="s">
        <v>1579</v>
      </c>
      <c r="H16" s="533">
        <f>1700-580</f>
        <v>1120</v>
      </c>
      <c r="I16" s="518">
        <f>1350-204</f>
        <v>1146</v>
      </c>
      <c r="J16" s="11"/>
      <c r="K16" s="11"/>
      <c r="L16" s="11"/>
      <c r="M16" s="11"/>
      <c r="N16" s="11"/>
      <c r="O16" s="11"/>
      <c r="P16" s="11"/>
      <c r="Q16" s="26">
        <f t="shared" si="0"/>
        <v>2266</v>
      </c>
      <c r="R16" s="15"/>
      <c r="S16" s="11"/>
      <c r="T16" s="518">
        <f t="shared" si="13"/>
        <v>2266</v>
      </c>
      <c r="U16" s="11"/>
      <c r="V16" s="11"/>
      <c r="W16" s="11"/>
      <c r="X16" s="11"/>
      <c r="Y16" s="11"/>
      <c r="Z16" s="49">
        <f t="shared" si="1"/>
        <v>2266</v>
      </c>
      <c r="AA16" s="11"/>
      <c r="AB16" s="11"/>
      <c r="AC16" s="11"/>
      <c r="AD16" s="11"/>
      <c r="AE16" s="518">
        <f>4050-2000+216</f>
        <v>2266</v>
      </c>
      <c r="AF16" s="11"/>
      <c r="AG16" s="49">
        <f t="shared" si="2"/>
        <v>0</v>
      </c>
      <c r="AH16" s="11"/>
      <c r="AI16" s="11"/>
      <c r="AJ16" s="11"/>
      <c r="AK16" s="11"/>
      <c r="AL16" s="28">
        <f t="shared" si="3"/>
        <v>0</v>
      </c>
      <c r="AM16" s="11"/>
      <c r="AN16" s="11"/>
      <c r="AO16" s="11"/>
      <c r="AP16" s="11"/>
      <c r="AQ16" s="11"/>
      <c r="AR16" s="28"/>
      <c r="AS16" s="11"/>
      <c r="AT16" s="11"/>
      <c r="AU16" s="11"/>
      <c r="AV16" s="11"/>
      <c r="AW16" s="11"/>
      <c r="AX16" s="11"/>
      <c r="AY16" s="11"/>
      <c r="AZ16" s="11"/>
      <c r="BA16" s="11"/>
      <c r="BB16" s="11"/>
      <c r="BC16" s="28"/>
      <c r="BD16" s="11"/>
      <c r="BE16" s="11"/>
      <c r="BF16" s="11"/>
      <c r="BG16" s="11"/>
      <c r="BH16" s="11"/>
      <c r="BI16" s="11"/>
      <c r="BJ16" s="11"/>
      <c r="BK16" s="28"/>
      <c r="BL16" s="519">
        <v>1146</v>
      </c>
      <c r="BM16" s="11"/>
      <c r="BN16" s="807">
        <f>1120/3</f>
        <v>373.33333333333331</v>
      </c>
      <c r="BO16" s="807">
        <f>1120/3</f>
        <v>373.33333333333331</v>
      </c>
      <c r="BP16" s="807">
        <f>1120/3</f>
        <v>373.33333333333331</v>
      </c>
      <c r="BQ16" s="28">
        <f t="shared" si="7"/>
        <v>0</v>
      </c>
      <c r="BR16" s="11"/>
      <c r="BS16" s="11"/>
      <c r="BT16" s="11"/>
      <c r="BU16" s="11"/>
      <c r="BV16" s="11"/>
      <c r="BW16" s="11"/>
      <c r="BX16" s="49"/>
      <c r="BY16" s="11">
        <f t="shared" si="9"/>
        <v>2266</v>
      </c>
      <c r="BZ16" s="11"/>
      <c r="CA16" s="11"/>
      <c r="CB16" s="11"/>
      <c r="CC16" s="11"/>
      <c r="CD16" s="11"/>
      <c r="CE16" s="11"/>
      <c r="CF16" s="11"/>
      <c r="CG16" s="11"/>
      <c r="CH16" s="11"/>
      <c r="CI16" s="11"/>
      <c r="CJ16" s="11"/>
      <c r="CK16" s="11"/>
      <c r="CL16" s="49"/>
      <c r="CM16" s="15"/>
      <c r="CN16" s="11"/>
      <c r="CO16" s="11"/>
      <c r="CP16" s="11"/>
      <c r="CQ16" s="11"/>
      <c r="CR16" s="11"/>
      <c r="CS16" s="11"/>
      <c r="CT16" s="11"/>
      <c r="CU16" s="11"/>
      <c r="CV16" s="11"/>
      <c r="CW16" s="11"/>
      <c r="CX16" s="11"/>
      <c r="CY16" s="26"/>
      <c r="CZ16" s="15"/>
      <c r="DA16" s="11"/>
      <c r="DB16" s="11"/>
      <c r="DC16" s="11"/>
      <c r="DD16" s="11"/>
      <c r="DE16" s="11"/>
      <c r="DF16" s="11"/>
      <c r="DG16" s="11"/>
      <c r="DH16" s="11"/>
      <c r="DI16" s="11"/>
      <c r="DJ16" s="11"/>
      <c r="DK16" s="11"/>
      <c r="DL16" s="26"/>
    </row>
    <row r="17" spans="1:116">
      <c r="A17" s="47"/>
      <c r="B17" s="49" t="s">
        <v>1186</v>
      </c>
      <c r="C17" s="56" t="s">
        <v>1226</v>
      </c>
      <c r="D17" s="4" t="s">
        <v>1227</v>
      </c>
      <c r="E17" t="s">
        <v>1069</v>
      </c>
      <c r="F17" s="5" t="s">
        <v>1338</v>
      </c>
      <c r="G17" s="4" t="s">
        <v>1070</v>
      </c>
      <c r="H17" s="691">
        <f>2010+634</f>
        <v>2644</v>
      </c>
      <c r="I17" s="11">
        <f>1000-216</f>
        <v>784</v>
      </c>
      <c r="J17" s="11"/>
      <c r="K17" s="11">
        <v>2000</v>
      </c>
      <c r="L17" s="11"/>
      <c r="M17" s="11"/>
      <c r="N17" s="11"/>
      <c r="O17" s="11"/>
      <c r="P17" s="11"/>
      <c r="Q17" s="26">
        <f t="shared" si="0"/>
        <v>5428</v>
      </c>
      <c r="R17" s="15"/>
      <c r="S17" s="11"/>
      <c r="T17" s="11">
        <f t="shared" si="13"/>
        <v>5428</v>
      </c>
      <c r="U17" s="11"/>
      <c r="V17" s="11"/>
      <c r="W17" s="11"/>
      <c r="X17" s="11"/>
      <c r="Y17" s="11"/>
      <c r="Z17" s="49">
        <f t="shared" si="1"/>
        <v>5428</v>
      </c>
      <c r="AA17" s="11">
        <f>500-102</f>
        <v>398</v>
      </c>
      <c r="AB17" s="11"/>
      <c r="AC17" s="11"/>
      <c r="AD17" s="11"/>
      <c r="AE17" s="11">
        <v>5030</v>
      </c>
      <c r="AF17" s="11"/>
      <c r="AG17" s="49">
        <f t="shared" si="2"/>
        <v>0</v>
      </c>
      <c r="AH17" s="11"/>
      <c r="AI17" s="11"/>
      <c r="AJ17" s="11"/>
      <c r="AK17" s="11">
        <v>398</v>
      </c>
      <c r="AL17" s="28">
        <f t="shared" si="3"/>
        <v>0</v>
      </c>
      <c r="AM17" s="11"/>
      <c r="AN17" s="11"/>
      <c r="AO17" s="11"/>
      <c r="AP17" s="11"/>
      <c r="AQ17" s="11"/>
      <c r="AR17" s="28"/>
      <c r="AS17" s="11"/>
      <c r="AT17" s="11"/>
      <c r="AU17" s="11"/>
      <c r="AV17" s="11"/>
      <c r="AW17" s="11"/>
      <c r="AX17" s="11"/>
      <c r="AY17" s="11"/>
      <c r="AZ17" s="11"/>
      <c r="BA17" s="11"/>
      <c r="BB17" s="11"/>
      <c r="BC17" s="28"/>
      <c r="BD17" s="11"/>
      <c r="BE17" s="11"/>
      <c r="BF17" s="11"/>
      <c r="BG17" s="11"/>
      <c r="BH17" s="11"/>
      <c r="BI17" s="11"/>
      <c r="BJ17" s="11"/>
      <c r="BK17" s="28"/>
      <c r="BL17" s="519">
        <v>2784</v>
      </c>
      <c r="BM17" s="11"/>
      <c r="BN17" s="807">
        <f>(2644-398)/3</f>
        <v>748.66666666666663</v>
      </c>
      <c r="BO17" s="807">
        <f>(2644-398)/3</f>
        <v>748.66666666666663</v>
      </c>
      <c r="BP17" s="807">
        <f>(2644-398)/3</f>
        <v>748.66666666666663</v>
      </c>
      <c r="BQ17" s="28">
        <f t="shared" si="7"/>
        <v>0</v>
      </c>
      <c r="BR17" s="11"/>
      <c r="BS17" s="11"/>
      <c r="BT17" s="11"/>
      <c r="BU17" s="11"/>
      <c r="BV17" s="11"/>
      <c r="BW17" s="11"/>
      <c r="BX17" s="49"/>
      <c r="BY17" s="11">
        <f t="shared" si="9"/>
        <v>5428</v>
      </c>
      <c r="BZ17" s="11"/>
      <c r="CA17" s="11"/>
      <c r="CB17" s="11"/>
      <c r="CC17" s="11"/>
      <c r="CD17" s="11"/>
      <c r="CE17" s="11"/>
      <c r="CF17" s="11"/>
      <c r="CG17" s="11"/>
      <c r="CH17" s="11"/>
      <c r="CI17" s="11"/>
      <c r="CJ17" s="11"/>
      <c r="CK17" s="11"/>
      <c r="CL17" s="49"/>
      <c r="CM17" s="15"/>
      <c r="CN17" s="11"/>
      <c r="CO17" s="11"/>
      <c r="CP17" s="11"/>
      <c r="CQ17" s="11"/>
      <c r="CR17" s="11"/>
      <c r="CS17" s="11"/>
      <c r="CT17" s="11"/>
      <c r="CU17" s="11"/>
      <c r="CV17" s="11"/>
      <c r="CW17" s="11"/>
      <c r="CX17" s="11"/>
      <c r="CY17" s="26"/>
      <c r="CZ17" s="15"/>
      <c r="DA17" s="11"/>
      <c r="DB17" s="11"/>
      <c r="DC17" s="11"/>
      <c r="DD17" s="11"/>
      <c r="DE17" s="11"/>
      <c r="DF17" s="11"/>
      <c r="DG17" s="11"/>
      <c r="DH17" s="11"/>
      <c r="DI17" s="11"/>
      <c r="DJ17" s="11"/>
      <c r="DK17" s="11"/>
      <c r="DL17" s="26"/>
    </row>
    <row r="18" spans="1:116">
      <c r="A18" s="47"/>
      <c r="B18" s="49" t="s">
        <v>1186</v>
      </c>
      <c r="C18" s="56" t="s">
        <v>1226</v>
      </c>
      <c r="D18" s="4" t="s">
        <v>1227</v>
      </c>
      <c r="E18" s="4" t="s">
        <v>1071</v>
      </c>
      <c r="F18" s="5" t="s">
        <v>1338</v>
      </c>
      <c r="G18" s="4" t="s">
        <v>1066</v>
      </c>
      <c r="H18" s="15">
        <f>550+188</f>
        <v>738</v>
      </c>
      <c r="I18" s="11">
        <v>900</v>
      </c>
      <c r="J18" s="11"/>
      <c r="K18" s="11">
        <v>80</v>
      </c>
      <c r="L18" s="11"/>
      <c r="M18" s="11"/>
      <c r="N18" s="11"/>
      <c r="O18" s="11"/>
      <c r="P18" s="11"/>
      <c r="Q18" s="26">
        <f t="shared" si="0"/>
        <v>1718</v>
      </c>
      <c r="R18" s="15"/>
      <c r="S18" s="11"/>
      <c r="T18" s="11">
        <f t="shared" si="13"/>
        <v>1718</v>
      </c>
      <c r="U18" s="11"/>
      <c r="V18" s="11"/>
      <c r="W18" s="11"/>
      <c r="X18" s="11"/>
      <c r="Y18" s="11"/>
      <c r="Z18" s="49">
        <f t="shared" si="1"/>
        <v>1718</v>
      </c>
      <c r="AA18" s="11">
        <v>280</v>
      </c>
      <c r="AB18" s="11"/>
      <c r="AC18" s="11"/>
      <c r="AD18" s="11"/>
      <c r="AE18" s="11">
        <v>1438</v>
      </c>
      <c r="AF18" s="11"/>
      <c r="AG18" s="49">
        <f t="shared" si="2"/>
        <v>0</v>
      </c>
      <c r="AH18" s="11"/>
      <c r="AI18" s="11"/>
      <c r="AJ18" s="11"/>
      <c r="AK18" s="11">
        <v>280</v>
      </c>
      <c r="AL18" s="28">
        <f t="shared" si="3"/>
        <v>0</v>
      </c>
      <c r="AM18" s="11"/>
      <c r="AN18" s="11"/>
      <c r="AO18" s="11"/>
      <c r="AP18" s="11"/>
      <c r="AQ18" s="11"/>
      <c r="AR18" s="28">
        <f>AD18-SUM(AM18:AQ18)</f>
        <v>0</v>
      </c>
      <c r="AS18" s="11"/>
      <c r="AT18" s="11"/>
      <c r="AU18" s="11"/>
      <c r="AV18" s="11"/>
      <c r="AW18" s="11"/>
      <c r="AX18" s="11"/>
      <c r="AY18" s="11"/>
      <c r="AZ18" s="11"/>
      <c r="BA18" s="11"/>
      <c r="BB18" s="11"/>
      <c r="BC18" s="28">
        <f>AB18-SUM(AS18:BB18)</f>
        <v>0</v>
      </c>
      <c r="BD18" s="11"/>
      <c r="BE18" s="11"/>
      <c r="BF18" s="11"/>
      <c r="BG18" s="11"/>
      <c r="BH18" s="11"/>
      <c r="BI18" s="11"/>
      <c r="BJ18" s="11"/>
      <c r="BK18" s="28">
        <f>AF18-SUM(BD18:BJ18)</f>
        <v>0</v>
      </c>
      <c r="BL18" s="11">
        <v>980</v>
      </c>
      <c r="BM18" s="11"/>
      <c r="BN18" s="786">
        <f>(738-280)/3</f>
        <v>152.66666666666666</v>
      </c>
      <c r="BO18" s="786">
        <f>(738-280)/3</f>
        <v>152.66666666666666</v>
      </c>
      <c r="BP18" s="786">
        <f>(738-280)/3</f>
        <v>152.66666666666666</v>
      </c>
      <c r="BQ18" s="28">
        <f t="shared" si="7"/>
        <v>0</v>
      </c>
      <c r="BR18" s="11"/>
      <c r="BS18" s="11"/>
      <c r="BT18" s="11"/>
      <c r="BU18" s="11"/>
      <c r="BV18" s="11"/>
      <c r="BW18" s="11"/>
      <c r="BX18" s="49">
        <f>AC18-SUM(BR18:BW18)</f>
        <v>0</v>
      </c>
      <c r="BY18" s="11">
        <f t="shared" si="9"/>
        <v>1718.0000000000002</v>
      </c>
      <c r="BZ18" s="11"/>
      <c r="CA18" s="11"/>
      <c r="CB18" s="11"/>
      <c r="CC18" s="11"/>
      <c r="CD18" s="11"/>
      <c r="CE18" s="11"/>
      <c r="CF18" s="11"/>
      <c r="CG18" s="11"/>
      <c r="CH18" s="11"/>
      <c r="CI18" s="11"/>
      <c r="CJ18" s="11"/>
      <c r="CK18" s="11"/>
      <c r="CL18" s="49">
        <f>SUM(BZ18:CK18)</f>
        <v>0</v>
      </c>
      <c r="CM18" s="15"/>
      <c r="CN18" s="11"/>
      <c r="CO18" s="11"/>
      <c r="CP18" s="11"/>
      <c r="CQ18" s="11"/>
      <c r="CR18" s="11"/>
      <c r="CS18" s="11"/>
      <c r="CT18" s="11"/>
      <c r="CU18" s="11"/>
      <c r="CV18" s="11"/>
      <c r="CW18" s="11"/>
      <c r="CX18" s="11"/>
      <c r="CY18" s="26">
        <f>SUM(CM18:CX18)</f>
        <v>0</v>
      </c>
      <c r="CZ18" s="15"/>
      <c r="DA18" s="11"/>
      <c r="DB18" s="11"/>
      <c r="DC18" s="11"/>
      <c r="DD18" s="11"/>
      <c r="DE18" s="11"/>
      <c r="DF18" s="11"/>
      <c r="DG18" s="11"/>
      <c r="DH18" s="11"/>
      <c r="DI18" s="11"/>
      <c r="DJ18" s="11"/>
      <c r="DK18" s="11"/>
      <c r="DL18" s="26">
        <f>SUM(CZ18:DK18)</f>
        <v>0</v>
      </c>
    </row>
    <row r="19" spans="1:116">
      <c r="A19" s="47"/>
      <c r="B19" s="49" t="s">
        <v>1186</v>
      </c>
      <c r="C19" s="56" t="s">
        <v>1226</v>
      </c>
      <c r="D19" s="4" t="s">
        <v>1227</v>
      </c>
      <c r="E19" s="4" t="s">
        <v>1838</v>
      </c>
      <c r="F19" s="5" t="s">
        <v>1338</v>
      </c>
      <c r="G19" s="4" t="s">
        <v>1066</v>
      </c>
      <c r="H19" s="15">
        <f>650+234</f>
        <v>884</v>
      </c>
      <c r="I19" s="11">
        <v>400</v>
      </c>
      <c r="J19" s="11"/>
      <c r="K19" s="11">
        <v>760</v>
      </c>
      <c r="L19" s="11"/>
      <c r="M19" s="11"/>
      <c r="N19" s="11"/>
      <c r="O19" s="11"/>
      <c r="P19" s="11"/>
      <c r="Q19" s="26">
        <f t="shared" si="0"/>
        <v>2044</v>
      </c>
      <c r="R19" s="15"/>
      <c r="S19" s="11"/>
      <c r="T19" s="11">
        <f t="shared" si="13"/>
        <v>2044</v>
      </c>
      <c r="U19" s="11"/>
      <c r="V19" s="11"/>
      <c r="W19" s="11"/>
      <c r="X19" s="11"/>
      <c r="Y19" s="11"/>
      <c r="Z19" s="49">
        <f t="shared" si="1"/>
        <v>2044</v>
      </c>
      <c r="AA19" s="11">
        <v>250</v>
      </c>
      <c r="AB19" s="11"/>
      <c r="AC19" s="11"/>
      <c r="AD19" s="11"/>
      <c r="AE19" s="11">
        <f>1560*AE1</f>
        <v>1793.9999999999998</v>
      </c>
      <c r="AF19" s="11"/>
      <c r="AG19" s="49">
        <f t="shared" si="2"/>
        <v>0</v>
      </c>
      <c r="AH19" s="11"/>
      <c r="AI19" s="11"/>
      <c r="AJ19" s="11"/>
      <c r="AK19" s="11">
        <v>250</v>
      </c>
      <c r="AL19" s="28">
        <f t="shared" si="3"/>
        <v>0</v>
      </c>
      <c r="AM19" s="11"/>
      <c r="AN19" s="11"/>
      <c r="AO19" s="11"/>
      <c r="AP19" s="11"/>
      <c r="AQ19" s="11"/>
      <c r="AR19" s="28"/>
      <c r="AS19" s="11"/>
      <c r="AT19" s="11"/>
      <c r="AU19" s="11"/>
      <c r="AV19" s="11"/>
      <c r="AW19" s="11"/>
      <c r="AX19" s="11"/>
      <c r="AY19" s="11"/>
      <c r="AZ19" s="11"/>
      <c r="BA19" s="11"/>
      <c r="BB19" s="11"/>
      <c r="BC19" s="28"/>
      <c r="BD19" s="11"/>
      <c r="BE19" s="11"/>
      <c r="BF19" s="11"/>
      <c r="BG19" s="11"/>
      <c r="BH19" s="11"/>
      <c r="BI19" s="11"/>
      <c r="BJ19" s="11"/>
      <c r="BK19" s="28"/>
      <c r="BL19" s="519">
        <v>1160</v>
      </c>
      <c r="BM19" s="11"/>
      <c r="BN19" s="807">
        <f>634/3</f>
        <v>211.33333333333334</v>
      </c>
      <c r="BO19" s="807">
        <f>634/3</f>
        <v>211.33333333333334</v>
      </c>
      <c r="BP19" s="807">
        <f>634/3</f>
        <v>211.33333333333334</v>
      </c>
      <c r="BQ19" s="28">
        <f t="shared" si="7"/>
        <v>0</v>
      </c>
      <c r="BR19" s="11"/>
      <c r="BS19" s="11"/>
      <c r="BT19" s="11"/>
      <c r="BU19" s="11"/>
      <c r="BV19" s="11"/>
      <c r="BW19" s="11"/>
      <c r="BX19" s="49"/>
      <c r="BY19" s="11">
        <f t="shared" si="9"/>
        <v>2043.9999999999998</v>
      </c>
      <c r="BZ19" s="11"/>
      <c r="CA19" s="11"/>
      <c r="CB19" s="11"/>
      <c r="CC19" s="11"/>
      <c r="CD19" s="11"/>
      <c r="CE19" s="11"/>
      <c r="CF19" s="11"/>
      <c r="CG19" s="11"/>
      <c r="CH19" s="11"/>
      <c r="CI19" s="11"/>
      <c r="CJ19" s="11"/>
      <c r="CK19" s="11"/>
      <c r="CL19" s="49"/>
      <c r="CM19" s="15"/>
      <c r="CN19" s="11"/>
      <c r="CO19" s="11"/>
      <c r="CP19" s="11"/>
      <c r="CQ19" s="11"/>
      <c r="CR19" s="11"/>
      <c r="CS19" s="11"/>
      <c r="CT19" s="11"/>
      <c r="CU19" s="11"/>
      <c r="CV19" s="11"/>
      <c r="CW19" s="11"/>
      <c r="CX19" s="11"/>
      <c r="CY19" s="26"/>
      <c r="CZ19" s="15"/>
      <c r="DA19" s="11"/>
      <c r="DB19" s="11"/>
      <c r="DC19" s="11"/>
      <c r="DD19" s="11"/>
      <c r="DE19" s="11"/>
      <c r="DF19" s="11"/>
      <c r="DG19" s="11"/>
      <c r="DH19" s="11"/>
      <c r="DI19" s="11"/>
      <c r="DJ19" s="11"/>
      <c r="DK19" s="11"/>
      <c r="DL19" s="26"/>
    </row>
    <row r="20" spans="1:116">
      <c r="A20" s="47"/>
      <c r="B20" s="49" t="s">
        <v>1186</v>
      </c>
      <c r="C20" s="56" t="s">
        <v>1226</v>
      </c>
      <c r="D20" s="4" t="s">
        <v>1227</v>
      </c>
      <c r="E20" s="4" t="s">
        <v>1841</v>
      </c>
      <c r="F20" s="5" t="s">
        <v>1338</v>
      </c>
      <c r="G20" s="71" t="s">
        <v>1066</v>
      </c>
      <c r="H20" s="15">
        <f>5400+675</f>
        <v>6075</v>
      </c>
      <c r="I20" s="11"/>
      <c r="J20" s="11"/>
      <c r="K20" s="11"/>
      <c r="L20" s="11"/>
      <c r="M20" s="11"/>
      <c r="N20" s="11"/>
      <c r="O20" s="11"/>
      <c r="P20" s="11"/>
      <c r="Q20" s="26">
        <f t="shared" si="0"/>
        <v>6075</v>
      </c>
      <c r="R20" s="15"/>
      <c r="S20" s="11"/>
      <c r="T20" s="11">
        <f t="shared" si="13"/>
        <v>6075</v>
      </c>
      <c r="U20" s="11"/>
      <c r="V20" s="11"/>
      <c r="W20" s="11"/>
      <c r="X20" s="11"/>
      <c r="Y20" s="11"/>
      <c r="Z20" s="49">
        <f t="shared" si="1"/>
        <v>6075</v>
      </c>
      <c r="AA20" s="11">
        <v>900</v>
      </c>
      <c r="AB20" s="11"/>
      <c r="AC20" s="11"/>
      <c r="AD20" s="11"/>
      <c r="AE20" s="11">
        <f>4500*AE1</f>
        <v>5175</v>
      </c>
      <c r="AF20" s="11"/>
      <c r="AG20" s="49">
        <f t="shared" si="2"/>
        <v>0</v>
      </c>
      <c r="AH20" s="11"/>
      <c r="AI20" s="11"/>
      <c r="AJ20" s="11"/>
      <c r="AK20" s="11">
        <v>900</v>
      </c>
      <c r="AL20" s="28">
        <f t="shared" si="3"/>
        <v>0</v>
      </c>
      <c r="AM20" s="11"/>
      <c r="AN20" s="11"/>
      <c r="AO20" s="11"/>
      <c r="AP20" s="11"/>
      <c r="AQ20" s="11"/>
      <c r="AR20" s="28"/>
      <c r="AS20" s="11"/>
      <c r="AT20" s="11"/>
      <c r="AU20" s="11"/>
      <c r="AV20" s="11"/>
      <c r="AW20" s="11"/>
      <c r="AX20" s="11"/>
      <c r="AY20" s="11"/>
      <c r="AZ20" s="11"/>
      <c r="BA20" s="11"/>
      <c r="BB20" s="11"/>
      <c r="BC20" s="28"/>
      <c r="BD20" s="11"/>
      <c r="BE20" s="11"/>
      <c r="BF20" s="11"/>
      <c r="BG20" s="11"/>
      <c r="BH20" s="11"/>
      <c r="BI20" s="11"/>
      <c r="BJ20" s="11"/>
      <c r="BK20" s="28"/>
      <c r="BL20" s="11"/>
      <c r="BM20" s="11"/>
      <c r="BN20" s="786">
        <f>(6075-900)/3</f>
        <v>1725</v>
      </c>
      <c r="BO20" s="786">
        <v>1725</v>
      </c>
      <c r="BP20" s="786">
        <v>1725</v>
      </c>
      <c r="BQ20" s="28">
        <f t="shared" si="7"/>
        <v>0</v>
      </c>
      <c r="BR20" s="11"/>
      <c r="BS20" s="11"/>
      <c r="BT20" s="11"/>
      <c r="BU20" s="11"/>
      <c r="BV20" s="11"/>
      <c r="BW20" s="11"/>
      <c r="BX20" s="49"/>
      <c r="BY20" s="11">
        <f t="shared" si="9"/>
        <v>6075</v>
      </c>
      <c r="BZ20" s="11"/>
      <c r="CA20" s="11"/>
      <c r="CB20" s="11"/>
      <c r="CC20" s="11"/>
      <c r="CD20" s="11"/>
      <c r="CE20" s="11"/>
      <c r="CF20" s="11"/>
      <c r="CG20" s="11"/>
      <c r="CH20" s="11"/>
      <c r="CI20" s="11"/>
      <c r="CJ20" s="11"/>
      <c r="CK20" s="11"/>
      <c r="CL20" s="49"/>
      <c r="CM20" s="15"/>
      <c r="CN20" s="11"/>
      <c r="CO20" s="11"/>
      <c r="CP20" s="11"/>
      <c r="CQ20" s="11"/>
      <c r="CR20" s="11"/>
      <c r="CS20" s="11"/>
      <c r="CT20" s="11"/>
      <c r="CU20" s="11"/>
      <c r="CV20" s="11"/>
      <c r="CW20" s="11"/>
      <c r="CX20" s="11"/>
      <c r="CY20" s="26"/>
      <c r="CZ20" s="15"/>
      <c r="DA20" s="11"/>
      <c r="DB20" s="11"/>
      <c r="DC20" s="11"/>
      <c r="DD20" s="11"/>
      <c r="DE20" s="11"/>
      <c r="DF20" s="11"/>
      <c r="DG20" s="11"/>
      <c r="DH20" s="11"/>
      <c r="DI20" s="11"/>
      <c r="DJ20" s="11"/>
      <c r="DK20" s="11"/>
      <c r="DL20" s="26"/>
    </row>
    <row r="21" spans="1:116">
      <c r="A21" s="47"/>
      <c r="B21" s="49" t="s">
        <v>1186</v>
      </c>
      <c r="C21" s="56" t="s">
        <v>1226</v>
      </c>
      <c r="D21" s="4" t="s">
        <v>1227</v>
      </c>
      <c r="E21" s="4" t="s">
        <v>1850</v>
      </c>
      <c r="F21" s="5" t="s">
        <v>1338</v>
      </c>
      <c r="G21" s="4" t="s">
        <v>1072</v>
      </c>
      <c r="H21" s="520">
        <f>1300+242-2</f>
        <v>1540</v>
      </c>
      <c r="I21" s="11">
        <v>430</v>
      </c>
      <c r="J21" s="11"/>
      <c r="K21" s="11"/>
      <c r="L21" s="11"/>
      <c r="M21" s="11"/>
      <c r="N21" s="11"/>
      <c r="O21" s="11"/>
      <c r="P21" s="11"/>
      <c r="Q21" s="26">
        <f t="shared" si="0"/>
        <v>1970</v>
      </c>
      <c r="R21" s="15"/>
      <c r="S21" s="11"/>
      <c r="T21" s="11">
        <f t="shared" si="13"/>
        <v>1970</v>
      </c>
      <c r="U21" s="11"/>
      <c r="V21" s="11"/>
      <c r="W21" s="11"/>
      <c r="X21" s="11"/>
      <c r="Y21" s="11"/>
      <c r="Z21" s="49">
        <f t="shared" si="1"/>
        <v>1970</v>
      </c>
      <c r="AA21" s="11">
        <v>120</v>
      </c>
      <c r="AB21" s="11"/>
      <c r="AC21" s="11"/>
      <c r="AD21" s="11"/>
      <c r="AE21" s="11">
        <v>1850</v>
      </c>
      <c r="AF21" s="11"/>
      <c r="AG21" s="49">
        <f t="shared" si="2"/>
        <v>0</v>
      </c>
      <c r="AH21" s="11"/>
      <c r="AI21" s="11"/>
      <c r="AJ21" s="11"/>
      <c r="AK21" s="11">
        <v>120</v>
      </c>
      <c r="AL21" s="28">
        <f t="shared" si="3"/>
        <v>0</v>
      </c>
      <c r="AM21" s="11"/>
      <c r="AN21" s="11"/>
      <c r="AO21" s="11"/>
      <c r="AP21" s="11"/>
      <c r="AQ21" s="11"/>
      <c r="AR21" s="28"/>
      <c r="AS21" s="11"/>
      <c r="AT21" s="11"/>
      <c r="AU21" s="11"/>
      <c r="AV21" s="11"/>
      <c r="AW21" s="11"/>
      <c r="AX21" s="11"/>
      <c r="AY21" s="11"/>
      <c r="AZ21" s="11"/>
      <c r="BA21" s="11"/>
      <c r="BB21" s="11"/>
      <c r="BC21" s="28"/>
      <c r="BD21" s="11"/>
      <c r="BE21" s="11"/>
      <c r="BF21" s="11"/>
      <c r="BG21" s="11"/>
      <c r="BH21" s="11"/>
      <c r="BI21" s="11"/>
      <c r="BJ21" s="11"/>
      <c r="BK21" s="28"/>
      <c r="BL21" s="11"/>
      <c r="BM21" s="11">
        <v>430</v>
      </c>
      <c r="BN21" s="786">
        <f>(1540-120)/3</f>
        <v>473.33333333333331</v>
      </c>
      <c r="BO21" s="786">
        <f>(1540-120)/3</f>
        <v>473.33333333333331</v>
      </c>
      <c r="BP21" s="786">
        <f>(1540-120)/3</f>
        <v>473.33333333333331</v>
      </c>
      <c r="BQ21" s="28">
        <f t="shared" si="7"/>
        <v>0</v>
      </c>
      <c r="BR21" s="11"/>
      <c r="BS21" s="11"/>
      <c r="BT21" s="11"/>
      <c r="BU21" s="11"/>
      <c r="BV21" s="11"/>
      <c r="BW21" s="11"/>
      <c r="BX21" s="49"/>
      <c r="BY21" s="11">
        <f t="shared" si="9"/>
        <v>1969.9999999999998</v>
      </c>
      <c r="BZ21" s="11"/>
      <c r="CA21" s="11"/>
      <c r="CB21" s="11"/>
      <c r="CC21" s="11"/>
      <c r="CD21" s="11"/>
      <c r="CE21" s="11"/>
      <c r="CF21" s="11"/>
      <c r="CG21" s="11"/>
      <c r="CH21" s="11"/>
      <c r="CI21" s="11"/>
      <c r="CJ21" s="11"/>
      <c r="CK21" s="11"/>
      <c r="CL21" s="49"/>
      <c r="CM21" s="15"/>
      <c r="CN21" s="11"/>
      <c r="CO21" s="11"/>
      <c r="CP21" s="11"/>
      <c r="CQ21" s="11"/>
      <c r="CR21" s="11"/>
      <c r="CS21" s="11"/>
      <c r="CT21" s="11"/>
      <c r="CU21" s="11"/>
      <c r="CV21" s="11"/>
      <c r="CW21" s="11"/>
      <c r="CX21" s="11"/>
      <c r="CY21" s="26"/>
      <c r="CZ21" s="15"/>
      <c r="DA21" s="11"/>
      <c r="DB21" s="11"/>
      <c r="DC21" s="11"/>
      <c r="DD21" s="11"/>
      <c r="DE21" s="11"/>
      <c r="DF21" s="11"/>
      <c r="DG21" s="11"/>
      <c r="DH21" s="11"/>
      <c r="DI21" s="11"/>
      <c r="DJ21" s="11"/>
      <c r="DK21" s="11"/>
      <c r="DL21" s="26"/>
    </row>
    <row r="22" spans="1:116">
      <c r="A22" s="47"/>
      <c r="B22" s="49"/>
      <c r="C22" s="56" t="s">
        <v>1226</v>
      </c>
      <c r="D22" s="4" t="s">
        <v>1227</v>
      </c>
      <c r="E22" s="4" t="s">
        <v>1854</v>
      </c>
      <c r="F22" s="5" t="s">
        <v>1338</v>
      </c>
      <c r="G22" s="4" t="s">
        <v>1072</v>
      </c>
      <c r="H22" s="15">
        <f>480+90</f>
        <v>570</v>
      </c>
      <c r="I22" s="11">
        <v>200</v>
      </c>
      <c r="J22" s="11"/>
      <c r="K22" s="11"/>
      <c r="L22" s="11"/>
      <c r="M22" s="11"/>
      <c r="N22" s="11"/>
      <c r="O22" s="11"/>
      <c r="P22" s="11"/>
      <c r="Q22" s="26">
        <f t="shared" si="0"/>
        <v>770</v>
      </c>
      <c r="R22" s="15"/>
      <c r="S22" s="11"/>
      <c r="T22" s="11">
        <f t="shared" si="13"/>
        <v>770</v>
      </c>
      <c r="U22" s="11"/>
      <c r="V22" s="11"/>
      <c r="W22" s="11"/>
      <c r="X22" s="11"/>
      <c r="Y22" s="11"/>
      <c r="Z22" s="49">
        <f t="shared" si="1"/>
        <v>770</v>
      </c>
      <c r="AA22" s="11">
        <v>80</v>
      </c>
      <c r="AB22" s="11"/>
      <c r="AC22" s="11"/>
      <c r="AD22" s="11"/>
      <c r="AE22" s="11">
        <f>600*AE1</f>
        <v>690</v>
      </c>
      <c r="AF22" s="11"/>
      <c r="AG22" s="49">
        <f t="shared" si="2"/>
        <v>0</v>
      </c>
      <c r="AH22" s="11"/>
      <c r="AI22" s="11"/>
      <c r="AJ22" s="11"/>
      <c r="AK22" s="11">
        <v>80</v>
      </c>
      <c r="AL22" s="28">
        <f t="shared" si="3"/>
        <v>0</v>
      </c>
      <c r="AM22" s="11"/>
      <c r="AN22" s="11"/>
      <c r="AO22" s="11"/>
      <c r="AP22" s="11"/>
      <c r="AQ22" s="11"/>
      <c r="AR22" s="28"/>
      <c r="AS22" s="11"/>
      <c r="AT22" s="11"/>
      <c r="AU22" s="11"/>
      <c r="AV22" s="11"/>
      <c r="AW22" s="11"/>
      <c r="AX22" s="11"/>
      <c r="AY22" s="11"/>
      <c r="AZ22" s="11"/>
      <c r="BA22" s="11"/>
      <c r="BB22" s="11"/>
      <c r="BC22" s="28"/>
      <c r="BD22" s="11"/>
      <c r="BE22" s="11"/>
      <c r="BF22" s="11"/>
      <c r="BG22" s="11"/>
      <c r="BH22" s="11"/>
      <c r="BI22" s="11"/>
      <c r="BJ22" s="11"/>
      <c r="BK22" s="28"/>
      <c r="BL22" s="11"/>
      <c r="BM22" s="11">
        <v>200</v>
      </c>
      <c r="BN22" s="786">
        <f>(570-80)/3</f>
        <v>163.33333333333334</v>
      </c>
      <c r="BO22" s="786">
        <f>(570-80)/3</f>
        <v>163.33333333333334</v>
      </c>
      <c r="BP22" s="786">
        <f>(570-80)/3</f>
        <v>163.33333333333334</v>
      </c>
      <c r="BQ22" s="28">
        <f t="shared" si="7"/>
        <v>0</v>
      </c>
      <c r="BR22" s="11"/>
      <c r="BS22" s="11"/>
      <c r="BT22" s="11"/>
      <c r="BU22" s="11"/>
      <c r="BV22" s="11"/>
      <c r="BW22" s="11"/>
      <c r="BX22" s="49"/>
      <c r="BY22" s="11">
        <f t="shared" si="9"/>
        <v>770.00000000000011</v>
      </c>
      <c r="BZ22" s="11"/>
      <c r="CA22" s="11"/>
      <c r="CB22" s="11"/>
      <c r="CC22" s="11"/>
      <c r="CD22" s="11"/>
      <c r="CE22" s="11"/>
      <c r="CF22" s="11"/>
      <c r="CG22" s="11"/>
      <c r="CH22" s="11"/>
      <c r="CI22" s="11"/>
      <c r="CJ22" s="11"/>
      <c r="CK22" s="11"/>
      <c r="CL22" s="49"/>
      <c r="CM22" s="15"/>
      <c r="CN22" s="11"/>
      <c r="CO22" s="11"/>
      <c r="CP22" s="11"/>
      <c r="CQ22" s="11"/>
      <c r="CR22" s="11"/>
      <c r="CS22" s="11"/>
      <c r="CT22" s="11"/>
      <c r="CU22" s="11"/>
      <c r="CV22" s="11"/>
      <c r="CW22" s="11"/>
      <c r="CX22" s="11"/>
      <c r="CY22" s="26"/>
      <c r="CZ22" s="15"/>
      <c r="DA22" s="11"/>
      <c r="DB22" s="11"/>
      <c r="DC22" s="11"/>
      <c r="DD22" s="11"/>
      <c r="DE22" s="11"/>
      <c r="DF22" s="11"/>
      <c r="DG22" s="11"/>
      <c r="DH22" s="11"/>
      <c r="DI22" s="11"/>
      <c r="DJ22" s="11"/>
      <c r="DK22" s="11"/>
      <c r="DL22" s="26"/>
    </row>
    <row r="23" spans="1:116">
      <c r="A23" s="47">
        <v>1100</v>
      </c>
      <c r="B23" s="49" t="s">
        <v>1186</v>
      </c>
      <c r="C23" s="56" t="s">
        <v>1226</v>
      </c>
      <c r="D23" s="4" t="s">
        <v>1227</v>
      </c>
      <c r="E23" s="4" t="s">
        <v>1857</v>
      </c>
      <c r="F23" s="5" t="s">
        <v>1338</v>
      </c>
      <c r="G23" s="4" t="s">
        <v>1066</v>
      </c>
      <c r="H23" s="15">
        <f>959+120</f>
        <v>1079</v>
      </c>
      <c r="I23" s="11">
        <v>300</v>
      </c>
      <c r="J23" s="11"/>
      <c r="K23" s="11"/>
      <c r="L23" s="11"/>
      <c r="M23" s="11"/>
      <c r="N23" s="11"/>
      <c r="O23" s="11"/>
      <c r="P23" s="11"/>
      <c r="Q23" s="26">
        <f t="shared" si="0"/>
        <v>1379</v>
      </c>
      <c r="R23" s="15"/>
      <c r="S23" s="11"/>
      <c r="T23" s="11">
        <f t="shared" si="13"/>
        <v>1379</v>
      </c>
      <c r="U23" s="11"/>
      <c r="V23" s="11"/>
      <c r="W23" s="11"/>
      <c r="X23" s="11"/>
      <c r="Y23" s="11"/>
      <c r="Z23" s="49">
        <f t="shared" si="1"/>
        <v>1379</v>
      </c>
      <c r="AA23" s="11">
        <v>459</v>
      </c>
      <c r="AB23" s="11"/>
      <c r="AC23" s="11"/>
      <c r="AD23" s="11"/>
      <c r="AE23" s="11">
        <f>800*AE1</f>
        <v>919.99999999999989</v>
      </c>
      <c r="AF23" s="11"/>
      <c r="AG23" s="49">
        <f t="shared" si="2"/>
        <v>0</v>
      </c>
      <c r="AH23" s="11"/>
      <c r="AI23" s="11"/>
      <c r="AJ23" s="11"/>
      <c r="AK23" s="11">
        <v>459</v>
      </c>
      <c r="AL23" s="28">
        <f t="shared" si="3"/>
        <v>0</v>
      </c>
      <c r="AM23" s="11"/>
      <c r="AN23" s="11"/>
      <c r="AO23" s="11"/>
      <c r="AP23" s="11"/>
      <c r="AQ23" s="11"/>
      <c r="AR23" s="28"/>
      <c r="AS23" s="11"/>
      <c r="AT23" s="11"/>
      <c r="AU23" s="11"/>
      <c r="AV23" s="11"/>
      <c r="AW23" s="11"/>
      <c r="AX23" s="11"/>
      <c r="AY23" s="11"/>
      <c r="AZ23" s="11"/>
      <c r="BA23" s="11"/>
      <c r="BB23" s="11"/>
      <c r="BC23" s="28"/>
      <c r="BD23" s="11"/>
      <c r="BE23" s="11"/>
      <c r="BF23" s="11"/>
      <c r="BG23" s="11"/>
      <c r="BH23" s="11"/>
      <c r="BI23" s="11"/>
      <c r="BJ23" s="11"/>
      <c r="BK23" s="28"/>
      <c r="BL23" s="11"/>
      <c r="BM23" s="11">
        <v>300</v>
      </c>
      <c r="BN23" s="786">
        <f>(1079-459)/3</f>
        <v>206.66666666666666</v>
      </c>
      <c r="BO23" s="786">
        <f>(1079-459)/3</f>
        <v>206.66666666666666</v>
      </c>
      <c r="BP23" s="786">
        <f>(1079-459)/3</f>
        <v>206.66666666666666</v>
      </c>
      <c r="BQ23" s="28">
        <f t="shared" si="7"/>
        <v>0</v>
      </c>
      <c r="BR23" s="11"/>
      <c r="BS23" s="11"/>
      <c r="BT23" s="11"/>
      <c r="BU23" s="11"/>
      <c r="BV23" s="11"/>
      <c r="BW23" s="11"/>
      <c r="BX23" s="49"/>
      <c r="BY23" s="11">
        <f t="shared" si="9"/>
        <v>1379</v>
      </c>
      <c r="BZ23" s="11"/>
      <c r="CA23" s="11"/>
      <c r="CB23" s="11"/>
      <c r="CC23" s="11"/>
      <c r="CD23" s="11"/>
      <c r="CE23" s="11"/>
      <c r="CF23" s="11"/>
      <c r="CG23" s="11"/>
      <c r="CH23" s="11"/>
      <c r="CI23" s="11"/>
      <c r="CJ23" s="11"/>
      <c r="CK23" s="11"/>
      <c r="CL23" s="49"/>
      <c r="CM23" s="15"/>
      <c r="CN23" s="11"/>
      <c r="CO23" s="11"/>
      <c r="CP23" s="11"/>
      <c r="CQ23" s="11"/>
      <c r="CR23" s="11"/>
      <c r="CS23" s="11"/>
      <c r="CT23" s="11"/>
      <c r="CU23" s="11"/>
      <c r="CV23" s="11"/>
      <c r="CW23" s="11"/>
      <c r="CX23" s="11"/>
      <c r="CY23" s="26"/>
      <c r="CZ23" s="15"/>
      <c r="DA23" s="11"/>
      <c r="DB23" s="11"/>
      <c r="DC23" s="11"/>
      <c r="DD23" s="11"/>
      <c r="DE23" s="11"/>
      <c r="DF23" s="11"/>
      <c r="DG23" s="11"/>
      <c r="DH23" s="11"/>
      <c r="DI23" s="11"/>
      <c r="DJ23" s="11"/>
      <c r="DK23" s="11"/>
      <c r="DL23" s="26"/>
    </row>
    <row r="24" spans="1:116">
      <c r="A24" s="47">
        <v>1100</v>
      </c>
      <c r="B24" s="49" t="s">
        <v>1186</v>
      </c>
      <c r="C24" s="56" t="s">
        <v>1226</v>
      </c>
      <c r="D24" s="4" t="s">
        <v>1227</v>
      </c>
      <c r="E24" s="526" t="s">
        <v>991</v>
      </c>
      <c r="F24" s="5" t="s">
        <v>1338</v>
      </c>
      <c r="G24" s="4" t="s">
        <v>1579</v>
      </c>
      <c r="H24" s="533">
        <f>800-500</f>
        <v>300</v>
      </c>
      <c r="I24" s="518">
        <v>300</v>
      </c>
      <c r="J24" s="11"/>
      <c r="K24" s="11"/>
      <c r="L24" s="11"/>
      <c r="M24" s="11"/>
      <c r="N24" s="11"/>
      <c r="O24" s="11"/>
      <c r="P24" s="11"/>
      <c r="Q24" s="26">
        <f t="shared" si="0"/>
        <v>600</v>
      </c>
      <c r="R24" s="15"/>
      <c r="S24" s="11"/>
      <c r="T24" s="518">
        <f t="shared" si="13"/>
        <v>600</v>
      </c>
      <c r="U24" s="11"/>
      <c r="V24" s="11"/>
      <c r="W24" s="11"/>
      <c r="X24" s="11"/>
      <c r="Y24" s="11"/>
      <c r="Z24" s="49">
        <f t="shared" si="1"/>
        <v>600</v>
      </c>
      <c r="AA24" s="518">
        <v>120</v>
      </c>
      <c r="AB24" s="11"/>
      <c r="AC24" s="11"/>
      <c r="AD24" s="11"/>
      <c r="AE24" s="518">
        <f>980-500</f>
        <v>480</v>
      </c>
      <c r="AF24" s="11"/>
      <c r="AG24" s="49">
        <f t="shared" si="2"/>
        <v>0</v>
      </c>
      <c r="AH24" s="11"/>
      <c r="AI24" s="11"/>
      <c r="AJ24" s="11"/>
      <c r="AK24" s="11">
        <v>120</v>
      </c>
      <c r="AL24" s="28">
        <f t="shared" si="3"/>
        <v>0</v>
      </c>
      <c r="AM24" s="11"/>
      <c r="AN24" s="11"/>
      <c r="AO24" s="11"/>
      <c r="AP24" s="11"/>
      <c r="AQ24" s="11"/>
      <c r="AR24" s="28"/>
      <c r="AS24" s="11"/>
      <c r="AT24" s="11"/>
      <c r="AU24" s="11"/>
      <c r="AV24" s="11"/>
      <c r="AW24" s="11"/>
      <c r="AX24" s="11"/>
      <c r="AY24" s="11"/>
      <c r="AZ24" s="11"/>
      <c r="BA24" s="11"/>
      <c r="BB24" s="11"/>
      <c r="BC24" s="28"/>
      <c r="BD24" s="11"/>
      <c r="BE24" s="11"/>
      <c r="BF24" s="11"/>
      <c r="BG24" s="11"/>
      <c r="BH24" s="11"/>
      <c r="BI24" s="11"/>
      <c r="BJ24" s="11"/>
      <c r="BK24" s="28"/>
      <c r="BL24" s="11"/>
      <c r="BM24" s="693">
        <v>300</v>
      </c>
      <c r="BN24" s="786">
        <f>+(300-120)/3</f>
        <v>60</v>
      </c>
      <c r="BO24" s="786">
        <f>+(300-120)/3</f>
        <v>60</v>
      </c>
      <c r="BP24" s="786">
        <f>+(300-120)/3</f>
        <v>60</v>
      </c>
      <c r="BQ24" s="28">
        <f t="shared" si="7"/>
        <v>0</v>
      </c>
      <c r="BR24" s="11"/>
      <c r="BS24" s="11"/>
      <c r="BT24" s="11"/>
      <c r="BU24" s="11"/>
      <c r="BV24" s="11"/>
      <c r="BW24" s="11"/>
      <c r="BX24" s="49"/>
      <c r="BY24" s="11">
        <f t="shared" si="9"/>
        <v>600</v>
      </c>
      <c r="BZ24" s="11"/>
      <c r="CA24" s="11"/>
      <c r="CB24" s="11"/>
      <c r="CC24" s="11"/>
      <c r="CD24" s="11"/>
      <c r="CE24" s="11"/>
      <c r="CF24" s="11"/>
      <c r="CG24" s="11"/>
      <c r="CH24" s="11"/>
      <c r="CI24" s="11"/>
      <c r="CJ24" s="11"/>
      <c r="CK24" s="11"/>
      <c r="CL24" s="49"/>
      <c r="CM24" s="15"/>
      <c r="CN24" s="11"/>
      <c r="CO24" s="11"/>
      <c r="CP24" s="11"/>
      <c r="CQ24" s="11"/>
      <c r="CR24" s="11"/>
      <c r="CS24" s="11"/>
      <c r="CT24" s="11"/>
      <c r="CU24" s="11"/>
      <c r="CV24" s="11"/>
      <c r="CW24" s="11"/>
      <c r="CX24" s="11"/>
      <c r="CY24" s="26"/>
      <c r="CZ24" s="15"/>
      <c r="DA24" s="11"/>
      <c r="DB24" s="11"/>
      <c r="DC24" s="11"/>
      <c r="DD24" s="11"/>
      <c r="DE24" s="11"/>
      <c r="DF24" s="11"/>
      <c r="DG24" s="11"/>
      <c r="DH24" s="11"/>
      <c r="DI24" s="11"/>
      <c r="DJ24" s="11"/>
      <c r="DK24" s="11"/>
      <c r="DL24" s="26"/>
    </row>
    <row r="25" spans="1:116">
      <c r="A25" s="47"/>
      <c r="B25" s="49"/>
      <c r="C25" s="56" t="s">
        <v>1226</v>
      </c>
      <c r="D25" s="4" t="s">
        <v>1227</v>
      </c>
      <c r="E25" s="4" t="s">
        <v>1865</v>
      </c>
      <c r="F25" s="5" t="s">
        <v>1338</v>
      </c>
      <c r="G25" s="4" t="s">
        <v>1066</v>
      </c>
      <c r="H25" s="15">
        <v>0</v>
      </c>
      <c r="I25" s="11">
        <v>0</v>
      </c>
      <c r="J25" s="11"/>
      <c r="K25" s="11"/>
      <c r="L25" s="11"/>
      <c r="M25" s="11"/>
      <c r="N25" s="11"/>
      <c r="O25" s="11"/>
      <c r="P25" s="11"/>
      <c r="Q25" s="26">
        <f t="shared" si="0"/>
        <v>0</v>
      </c>
      <c r="R25" s="15"/>
      <c r="S25" s="11"/>
      <c r="T25" s="11">
        <v>0</v>
      </c>
      <c r="U25" s="11"/>
      <c r="V25" s="11"/>
      <c r="W25" s="11"/>
      <c r="X25" s="11"/>
      <c r="Y25" s="11"/>
      <c r="Z25" s="49">
        <f t="shared" si="1"/>
        <v>0</v>
      </c>
      <c r="AA25" s="11">
        <v>0</v>
      </c>
      <c r="AB25" s="11"/>
      <c r="AC25" s="11"/>
      <c r="AD25" s="11"/>
      <c r="AE25" s="11">
        <v>0</v>
      </c>
      <c r="AF25" s="11"/>
      <c r="AG25" s="49">
        <f t="shared" si="2"/>
        <v>0</v>
      </c>
      <c r="AH25" s="11"/>
      <c r="AI25" s="11"/>
      <c r="AJ25" s="11"/>
      <c r="AK25" s="11"/>
      <c r="AL25" s="28">
        <f t="shared" si="3"/>
        <v>0</v>
      </c>
      <c r="AM25" s="11"/>
      <c r="AN25" s="11"/>
      <c r="AO25" s="11"/>
      <c r="AP25" s="11"/>
      <c r="AQ25" s="11"/>
      <c r="AR25" s="28"/>
      <c r="AS25" s="11"/>
      <c r="AT25" s="11"/>
      <c r="AU25" s="11"/>
      <c r="AV25" s="11"/>
      <c r="AW25" s="11"/>
      <c r="AX25" s="11"/>
      <c r="AY25" s="11"/>
      <c r="AZ25" s="11"/>
      <c r="BA25" s="11"/>
      <c r="BB25" s="11"/>
      <c r="BC25" s="28"/>
      <c r="BD25" s="11"/>
      <c r="BE25" s="11"/>
      <c r="BF25" s="11"/>
      <c r="BG25" s="11"/>
      <c r="BH25" s="11"/>
      <c r="BI25" s="11"/>
      <c r="BJ25" s="11"/>
      <c r="BK25" s="28"/>
      <c r="BL25" s="11"/>
      <c r="BM25" s="11">
        <v>0</v>
      </c>
      <c r="BN25" s="786"/>
      <c r="BO25" s="786"/>
      <c r="BP25" s="786"/>
      <c r="BQ25" s="28">
        <f t="shared" si="7"/>
        <v>0</v>
      </c>
      <c r="BR25" s="11"/>
      <c r="BS25" s="11"/>
      <c r="BT25" s="11"/>
      <c r="BU25" s="11"/>
      <c r="BV25" s="11"/>
      <c r="BW25" s="11"/>
      <c r="BX25" s="49"/>
      <c r="BY25" s="11">
        <f t="shared" si="9"/>
        <v>0</v>
      </c>
      <c r="BZ25" s="11"/>
      <c r="CA25" s="11"/>
      <c r="CB25" s="11"/>
      <c r="CC25" s="11"/>
      <c r="CD25" s="11"/>
      <c r="CE25" s="11"/>
      <c r="CF25" s="11"/>
      <c r="CG25" s="11"/>
      <c r="CH25" s="11"/>
      <c r="CI25" s="11"/>
      <c r="CJ25" s="11"/>
      <c r="CK25" s="11"/>
      <c r="CL25" s="49"/>
      <c r="CM25" s="15"/>
      <c r="CN25" s="11"/>
      <c r="CO25" s="11"/>
      <c r="CP25" s="11"/>
      <c r="CQ25" s="11"/>
      <c r="CR25" s="11"/>
      <c r="CS25" s="11"/>
      <c r="CT25" s="11"/>
      <c r="CU25" s="11"/>
      <c r="CV25" s="11"/>
      <c r="CW25" s="11"/>
      <c r="CX25" s="11"/>
      <c r="CY25" s="26"/>
      <c r="CZ25" s="15"/>
      <c r="DA25" s="11"/>
      <c r="DB25" s="11"/>
      <c r="DC25" s="11"/>
      <c r="DD25" s="11"/>
      <c r="DE25" s="11"/>
      <c r="DF25" s="11"/>
      <c r="DG25" s="11"/>
      <c r="DH25" s="11"/>
      <c r="DI25" s="11"/>
      <c r="DJ25" s="11"/>
      <c r="DK25" s="11"/>
      <c r="DL25" s="26"/>
    </row>
    <row r="26" spans="1:116">
      <c r="A26" s="47">
        <v>1000</v>
      </c>
      <c r="B26" s="49" t="s">
        <v>1186</v>
      </c>
      <c r="C26" s="56" t="s">
        <v>1226</v>
      </c>
      <c r="D26" s="4" t="s">
        <v>1227</v>
      </c>
      <c r="E26" s="4" t="s">
        <v>1869</v>
      </c>
      <c r="F26" s="5" t="s">
        <v>1338</v>
      </c>
      <c r="G26" s="4" t="s">
        <v>1066</v>
      </c>
      <c r="H26" s="15">
        <f>840+156</f>
        <v>996</v>
      </c>
      <c r="I26" s="11">
        <v>560</v>
      </c>
      <c r="J26" s="11"/>
      <c r="K26" s="11"/>
      <c r="L26" s="11"/>
      <c r="M26" s="11"/>
      <c r="N26" s="11"/>
      <c r="O26" s="11"/>
      <c r="P26" s="11"/>
      <c r="Q26" s="26">
        <f t="shared" si="0"/>
        <v>1556</v>
      </c>
      <c r="R26" s="15"/>
      <c r="S26" s="11"/>
      <c r="T26" s="11">
        <f>Q26</f>
        <v>1556</v>
      </c>
      <c r="U26" s="11"/>
      <c r="V26" s="11"/>
      <c r="W26" s="11"/>
      <c r="X26" s="11"/>
      <c r="Y26" s="11"/>
      <c r="Z26" s="49">
        <f t="shared" si="1"/>
        <v>1556</v>
      </c>
      <c r="AA26" s="11">
        <v>360</v>
      </c>
      <c r="AB26" s="11"/>
      <c r="AC26" s="11"/>
      <c r="AD26" s="11"/>
      <c r="AE26" s="707">
        <f>1040*AE1</f>
        <v>1196</v>
      </c>
      <c r="AF26" s="11"/>
      <c r="AG26" s="49">
        <f t="shared" si="2"/>
        <v>0</v>
      </c>
      <c r="AH26" s="11"/>
      <c r="AI26" s="11"/>
      <c r="AJ26" s="11"/>
      <c r="AK26" s="11">
        <v>360</v>
      </c>
      <c r="AL26" s="28">
        <f t="shared" si="3"/>
        <v>0</v>
      </c>
      <c r="AM26" s="11"/>
      <c r="AN26" s="11"/>
      <c r="AO26" s="11"/>
      <c r="AP26" s="11"/>
      <c r="AQ26" s="11"/>
      <c r="AR26" s="28"/>
      <c r="AS26" s="11"/>
      <c r="AT26" s="11"/>
      <c r="AU26" s="11"/>
      <c r="AV26" s="11"/>
      <c r="AW26" s="11"/>
      <c r="AX26" s="11"/>
      <c r="AY26" s="11"/>
      <c r="AZ26" s="11"/>
      <c r="BA26" s="11"/>
      <c r="BB26" s="11"/>
      <c r="BC26" s="28"/>
      <c r="BD26" s="11"/>
      <c r="BE26" s="11"/>
      <c r="BF26" s="11"/>
      <c r="BG26" s="11"/>
      <c r="BH26" s="11"/>
      <c r="BI26" s="11"/>
      <c r="BJ26" s="11"/>
      <c r="BK26" s="28"/>
      <c r="BL26" s="11"/>
      <c r="BM26" s="11">
        <v>560</v>
      </c>
      <c r="BN26" s="786">
        <f>(996-360)/3</f>
        <v>212</v>
      </c>
      <c r="BO26" s="786">
        <v>212</v>
      </c>
      <c r="BP26" s="786">
        <v>212</v>
      </c>
      <c r="BQ26" s="28">
        <f t="shared" si="7"/>
        <v>0</v>
      </c>
      <c r="BR26" s="11"/>
      <c r="BS26" s="11"/>
      <c r="BT26" s="11"/>
      <c r="BU26" s="11"/>
      <c r="BV26" s="11"/>
      <c r="BW26" s="11"/>
      <c r="BX26" s="49"/>
      <c r="BY26" s="11">
        <f t="shared" si="9"/>
        <v>1556</v>
      </c>
      <c r="BZ26" s="11"/>
      <c r="CA26" s="11"/>
      <c r="CB26" s="11"/>
      <c r="CC26" s="11"/>
      <c r="CD26" s="11"/>
      <c r="CE26" s="11"/>
      <c r="CF26" s="11"/>
      <c r="CG26" s="11"/>
      <c r="CH26" s="11"/>
      <c r="CI26" s="11"/>
      <c r="CJ26" s="11"/>
      <c r="CK26" s="11"/>
      <c r="CL26" s="49"/>
      <c r="CM26" s="15"/>
      <c r="CN26" s="11"/>
      <c r="CO26" s="11"/>
      <c r="CP26" s="11"/>
      <c r="CQ26" s="11"/>
      <c r="CR26" s="11"/>
      <c r="CS26" s="11"/>
      <c r="CT26" s="11"/>
      <c r="CU26" s="11"/>
      <c r="CV26" s="11"/>
      <c r="CW26" s="11"/>
      <c r="CX26" s="11"/>
      <c r="CY26" s="26"/>
      <c r="CZ26" s="15"/>
      <c r="DA26" s="11"/>
      <c r="DB26" s="11"/>
      <c r="DC26" s="11"/>
      <c r="DD26" s="11"/>
      <c r="DE26" s="11"/>
      <c r="DF26" s="11"/>
      <c r="DG26" s="11"/>
      <c r="DH26" s="11"/>
      <c r="DI26" s="11"/>
      <c r="DJ26" s="11"/>
      <c r="DK26" s="11"/>
      <c r="DL26" s="26"/>
    </row>
    <row r="27" spans="1:116">
      <c r="A27" s="47">
        <v>1750</v>
      </c>
      <c r="B27" s="49" t="s">
        <v>1242</v>
      </c>
      <c r="C27" s="56" t="s">
        <v>1226</v>
      </c>
      <c r="D27" s="4" t="s">
        <v>1227</v>
      </c>
      <c r="E27" s="207" t="s">
        <v>1190</v>
      </c>
      <c r="F27" s="5" t="s">
        <v>1338</v>
      </c>
      <c r="G27" s="4" t="s">
        <v>1066</v>
      </c>
      <c r="H27" s="15">
        <f>2180-675</f>
        <v>1505</v>
      </c>
      <c r="I27" s="11"/>
      <c r="J27" s="11"/>
      <c r="K27" s="11"/>
      <c r="L27" s="689">
        <v>480</v>
      </c>
      <c r="M27" s="11"/>
      <c r="N27" s="11"/>
      <c r="O27" s="11"/>
      <c r="P27" s="11"/>
      <c r="Q27" s="26">
        <f t="shared" si="0"/>
        <v>1985</v>
      </c>
      <c r="R27" s="15"/>
      <c r="S27" s="11"/>
      <c r="T27" s="11">
        <v>1985</v>
      </c>
      <c r="U27" s="11"/>
      <c r="V27" s="11"/>
      <c r="W27" s="11"/>
      <c r="X27" s="11"/>
      <c r="Y27" s="11"/>
      <c r="Z27" s="49">
        <f t="shared" si="1"/>
        <v>1985</v>
      </c>
      <c r="AA27" s="689">
        <v>480</v>
      </c>
      <c r="AB27" s="11"/>
      <c r="AC27" s="11"/>
      <c r="AD27" s="11"/>
      <c r="AE27" s="11">
        <v>1505</v>
      </c>
      <c r="AF27" s="11"/>
      <c r="AG27" s="49">
        <f t="shared" si="2"/>
        <v>0</v>
      </c>
      <c r="AH27" s="11"/>
      <c r="AI27" s="11"/>
      <c r="AJ27" s="11"/>
      <c r="AK27" s="11">
        <v>480</v>
      </c>
      <c r="AL27" s="28">
        <f t="shared" si="3"/>
        <v>0</v>
      </c>
      <c r="AM27" s="11"/>
      <c r="AN27" s="11"/>
      <c r="AO27" s="11"/>
      <c r="AP27" s="11"/>
      <c r="AQ27" s="11"/>
      <c r="AR27" s="28">
        <f>AD27-SUM(AM27:AQ27)</f>
        <v>0</v>
      </c>
      <c r="AS27" s="11"/>
      <c r="AT27" s="11"/>
      <c r="AU27" s="11"/>
      <c r="AV27" s="11"/>
      <c r="AW27" s="11"/>
      <c r="AX27" s="11"/>
      <c r="AY27" s="11"/>
      <c r="AZ27" s="11"/>
      <c r="BA27" s="11"/>
      <c r="BB27" s="11"/>
      <c r="BC27" s="28">
        <f>AB27-SUM(AS27:BB27)</f>
        <v>0</v>
      </c>
      <c r="BD27" s="11"/>
      <c r="BE27" s="11"/>
      <c r="BF27" s="11"/>
      <c r="BG27" s="11"/>
      <c r="BH27" s="11"/>
      <c r="BI27" s="11"/>
      <c r="BJ27" s="11"/>
      <c r="BK27" s="28">
        <f>AF27-SUM(BD27:BJ27)</f>
        <v>0</v>
      </c>
      <c r="BL27" s="11"/>
      <c r="BM27" s="11"/>
      <c r="BN27" s="786">
        <f>1505/3</f>
        <v>501.66666666666669</v>
      </c>
      <c r="BO27" s="786">
        <f>1505/3</f>
        <v>501.66666666666669</v>
      </c>
      <c r="BP27" s="786">
        <f>1505/3</f>
        <v>501.66666666666669</v>
      </c>
      <c r="BQ27" s="28">
        <f t="shared" si="7"/>
        <v>0</v>
      </c>
      <c r="BR27" s="11"/>
      <c r="BS27" s="11"/>
      <c r="BT27" s="11"/>
      <c r="BU27" s="11"/>
      <c r="BV27" s="11"/>
      <c r="BW27" s="11"/>
      <c r="BX27" s="49">
        <f>AC27-SUM(BR27:BW27)</f>
        <v>0</v>
      </c>
      <c r="BY27" s="11">
        <f t="shared" si="9"/>
        <v>1985.0000000000002</v>
      </c>
      <c r="BZ27" s="11"/>
      <c r="CA27" s="11"/>
      <c r="CB27" s="11"/>
      <c r="CC27" s="11"/>
      <c r="CD27" s="11"/>
      <c r="CE27" s="11"/>
      <c r="CF27" s="11"/>
      <c r="CG27" s="11"/>
      <c r="CH27" s="11"/>
      <c r="CI27" s="11"/>
      <c r="CJ27" s="11"/>
      <c r="CK27" s="11"/>
      <c r="CL27" s="49">
        <f>SUM(BZ27:CK27)</f>
        <v>0</v>
      </c>
      <c r="CM27" s="15"/>
      <c r="CN27" s="11"/>
      <c r="CO27" s="11"/>
      <c r="CP27" s="11"/>
      <c r="CQ27" s="11"/>
      <c r="CR27" s="11"/>
      <c r="CS27" s="11"/>
      <c r="CT27" s="11"/>
      <c r="CU27" s="11"/>
      <c r="CV27" s="11"/>
      <c r="CW27" s="11"/>
      <c r="CX27" s="11"/>
      <c r="CY27" s="26">
        <f>SUM(CM27:CX27)</f>
        <v>0</v>
      </c>
      <c r="CZ27" s="15"/>
      <c r="DA27" s="11"/>
      <c r="DB27" s="11"/>
      <c r="DC27" s="11"/>
      <c r="DD27" s="11"/>
      <c r="DE27" s="11"/>
      <c r="DF27" s="11"/>
      <c r="DG27" s="11"/>
      <c r="DH27" s="11"/>
      <c r="DI27" s="11"/>
      <c r="DJ27" s="11"/>
      <c r="DK27" s="11"/>
      <c r="DL27" s="26">
        <f>SUM(CZ27:DK27)</f>
        <v>0</v>
      </c>
    </row>
    <row r="28" spans="1:116" ht="26.4">
      <c r="A28" s="47">
        <v>1750</v>
      </c>
      <c r="B28" s="49" t="s">
        <v>1242</v>
      </c>
      <c r="C28" s="56" t="s">
        <v>1226</v>
      </c>
      <c r="D28" s="4" t="s">
        <v>1227</v>
      </c>
      <c r="E28" s="645" t="s">
        <v>994</v>
      </c>
      <c r="F28" s="5" t="s">
        <v>1338</v>
      </c>
      <c r="G28" s="4" t="s">
        <v>1579</v>
      </c>
      <c r="H28" s="533">
        <v>675</v>
      </c>
      <c r="I28" s="11"/>
      <c r="J28" s="11"/>
      <c r="K28" s="11"/>
      <c r="L28" s="11"/>
      <c r="M28" s="11"/>
      <c r="N28" s="11"/>
      <c r="O28" s="11"/>
      <c r="P28" s="11"/>
      <c r="Q28" s="26">
        <f t="shared" si="0"/>
        <v>675</v>
      </c>
      <c r="R28" s="15"/>
      <c r="S28" s="11"/>
      <c r="T28" s="518">
        <v>675</v>
      </c>
      <c r="U28" s="11"/>
      <c r="V28" s="11"/>
      <c r="W28" s="11"/>
      <c r="X28" s="11"/>
      <c r="Y28" s="11"/>
      <c r="Z28" s="49">
        <f t="shared" si="1"/>
        <v>675</v>
      </c>
      <c r="AA28" s="518">
        <v>675</v>
      </c>
      <c r="AB28" s="11"/>
      <c r="AC28" s="11"/>
      <c r="AD28" s="11"/>
      <c r="AE28" s="11"/>
      <c r="AF28" s="11"/>
      <c r="AG28" s="49">
        <f t="shared" si="2"/>
        <v>0</v>
      </c>
      <c r="AH28" s="11"/>
      <c r="AI28" s="11"/>
      <c r="AJ28" s="11"/>
      <c r="AK28" s="11">
        <v>675</v>
      </c>
      <c r="AL28" s="28">
        <f t="shared" si="3"/>
        <v>0</v>
      </c>
      <c r="AM28" s="11"/>
      <c r="AN28" s="11"/>
      <c r="AO28" s="11"/>
      <c r="AP28" s="11"/>
      <c r="AQ28" s="11"/>
      <c r="AR28" s="28">
        <f>AD28-SUM(AM28:AQ28)</f>
        <v>0</v>
      </c>
      <c r="AS28" s="11"/>
      <c r="AT28" s="11"/>
      <c r="AU28" s="11"/>
      <c r="AV28" s="11"/>
      <c r="AW28" s="11"/>
      <c r="AX28" s="11"/>
      <c r="AY28" s="11"/>
      <c r="AZ28" s="11"/>
      <c r="BA28" s="11"/>
      <c r="BB28" s="11"/>
      <c r="BC28" s="28">
        <f>AB28-SUM(AS28:BB28)</f>
        <v>0</v>
      </c>
      <c r="BD28" s="11"/>
      <c r="BE28" s="11"/>
      <c r="BF28" s="11"/>
      <c r="BG28" s="11"/>
      <c r="BH28" s="11"/>
      <c r="BI28" s="11"/>
      <c r="BJ28" s="11"/>
      <c r="BK28" s="28">
        <f>AF28-SUM(BD28:BJ28)</f>
        <v>0</v>
      </c>
      <c r="BL28" s="11"/>
      <c r="BM28" s="11"/>
      <c r="BN28" s="786" t="s">
        <v>714</v>
      </c>
      <c r="BO28" s="786" t="s">
        <v>714</v>
      </c>
      <c r="BP28" s="786" t="s">
        <v>714</v>
      </c>
      <c r="BQ28" s="28">
        <f t="shared" si="7"/>
        <v>0</v>
      </c>
      <c r="BR28" s="11"/>
      <c r="BS28" s="11"/>
      <c r="BT28" s="11"/>
      <c r="BU28" s="11"/>
      <c r="BV28" s="11"/>
      <c r="BW28" s="11"/>
      <c r="BX28" s="49">
        <f>AC28-SUM(BR28:BW28)</f>
        <v>0</v>
      </c>
      <c r="BY28" s="11">
        <f t="shared" si="9"/>
        <v>675</v>
      </c>
      <c r="BZ28" s="11"/>
      <c r="CA28" s="11"/>
      <c r="CB28" s="11"/>
      <c r="CC28" s="11"/>
      <c r="CD28" s="11"/>
      <c r="CE28" s="11"/>
      <c r="CF28" s="11"/>
      <c r="CG28" s="11"/>
      <c r="CH28" s="11"/>
      <c r="CI28" s="11"/>
      <c r="CJ28" s="11"/>
      <c r="CK28" s="11"/>
      <c r="CL28" s="49">
        <f>SUM(BZ28:CK28)</f>
        <v>0</v>
      </c>
      <c r="CM28" s="15"/>
      <c r="CN28" s="11"/>
      <c r="CO28" s="11"/>
      <c r="CP28" s="11"/>
      <c r="CQ28" s="11"/>
      <c r="CR28" s="11"/>
      <c r="CS28" s="11"/>
      <c r="CT28" s="11"/>
      <c r="CU28" s="11"/>
      <c r="CV28" s="11"/>
      <c r="CW28" s="11"/>
      <c r="CX28" s="11"/>
      <c r="CY28" s="26">
        <f>SUM(CM28:CX28)</f>
        <v>0</v>
      </c>
      <c r="CZ28" s="15"/>
      <c r="DA28" s="11"/>
      <c r="DB28" s="11"/>
      <c r="DC28" s="11"/>
      <c r="DD28" s="11"/>
      <c r="DE28" s="11"/>
      <c r="DF28" s="11"/>
      <c r="DG28" s="11"/>
      <c r="DH28" s="11"/>
      <c r="DI28" s="11"/>
      <c r="DJ28" s="11"/>
      <c r="DK28" s="11"/>
      <c r="DL28" s="26">
        <f>SUM(CZ28:DK28)</f>
        <v>0</v>
      </c>
    </row>
    <row r="29" spans="1:116">
      <c r="A29" s="47">
        <v>50</v>
      </c>
      <c r="B29" s="49" t="s">
        <v>1184</v>
      </c>
      <c r="C29" s="56" t="s">
        <v>1226</v>
      </c>
      <c r="D29" s="4" t="s">
        <v>1227</v>
      </c>
      <c r="E29" s="641" t="s">
        <v>1191</v>
      </c>
      <c r="F29" s="5" t="s">
        <v>1338</v>
      </c>
      <c r="G29" s="4" t="s">
        <v>1066</v>
      </c>
      <c r="H29" s="15">
        <v>1350</v>
      </c>
      <c r="I29" s="11"/>
      <c r="J29" s="11"/>
      <c r="K29" s="11"/>
      <c r="L29" s="11"/>
      <c r="M29" s="11"/>
      <c r="N29" s="11"/>
      <c r="O29" s="11"/>
      <c r="P29" s="11"/>
      <c r="Q29" s="26">
        <f t="shared" si="0"/>
        <v>1350</v>
      </c>
      <c r="R29" s="15"/>
      <c r="S29" s="11"/>
      <c r="T29" s="11">
        <v>1350</v>
      </c>
      <c r="U29" s="11"/>
      <c r="V29" s="11"/>
      <c r="W29" s="11"/>
      <c r="X29" s="11"/>
      <c r="Y29" s="11"/>
      <c r="Z29" s="49">
        <f t="shared" si="1"/>
        <v>1350</v>
      </c>
      <c r="AA29" s="11"/>
      <c r="AB29" s="11"/>
      <c r="AC29" s="11"/>
      <c r="AD29" s="11"/>
      <c r="AE29" s="11">
        <v>1350</v>
      </c>
      <c r="AF29" s="11"/>
      <c r="AG29" s="49">
        <f t="shared" si="2"/>
        <v>0</v>
      </c>
      <c r="AH29" s="11"/>
      <c r="AI29" s="11"/>
      <c r="AJ29" s="11"/>
      <c r="AK29" s="11"/>
      <c r="AL29" s="28">
        <f t="shared" si="3"/>
        <v>0</v>
      </c>
      <c r="AM29" s="11"/>
      <c r="AN29" s="11"/>
      <c r="AO29" s="11"/>
      <c r="AP29" s="11"/>
      <c r="AQ29" s="11"/>
      <c r="AR29" s="28">
        <f>AD29-SUM(AM29:AQ29)</f>
        <v>0</v>
      </c>
      <c r="AS29" s="11"/>
      <c r="AT29" s="11"/>
      <c r="AU29" s="11"/>
      <c r="AV29" s="11"/>
      <c r="AW29" s="11"/>
      <c r="AX29" s="11"/>
      <c r="AY29" s="11"/>
      <c r="AZ29" s="11"/>
      <c r="BA29" s="11"/>
      <c r="BB29" s="11"/>
      <c r="BC29" s="28">
        <f>AB29-SUM(AS29:BB29)</f>
        <v>0</v>
      </c>
      <c r="BD29" s="11"/>
      <c r="BE29" s="11"/>
      <c r="BF29" s="11"/>
      <c r="BG29" s="11"/>
      <c r="BH29" s="11"/>
      <c r="BI29" s="11"/>
      <c r="BJ29" s="11"/>
      <c r="BK29" s="28">
        <f>AF29-SUM(BD29:BJ29)</f>
        <v>0</v>
      </c>
      <c r="BL29" s="11"/>
      <c r="BM29" s="11"/>
      <c r="BN29" s="786">
        <f>1350/3</f>
        <v>450</v>
      </c>
      <c r="BO29" s="786">
        <v>450</v>
      </c>
      <c r="BP29" s="786">
        <v>450</v>
      </c>
      <c r="BQ29" s="28">
        <f t="shared" si="7"/>
        <v>0</v>
      </c>
      <c r="BR29" s="11"/>
      <c r="BS29" s="11"/>
      <c r="BT29" s="11"/>
      <c r="BU29" s="11"/>
      <c r="BV29" s="11"/>
      <c r="BW29" s="11"/>
      <c r="BX29" s="49">
        <f>AC29-SUM(BR29:BW29)</f>
        <v>0</v>
      </c>
      <c r="BY29" s="11">
        <f t="shared" si="9"/>
        <v>1350</v>
      </c>
      <c r="BZ29" s="11"/>
      <c r="CA29" s="11"/>
      <c r="CB29" s="11"/>
      <c r="CC29" s="11"/>
      <c r="CD29" s="11"/>
      <c r="CE29" s="11"/>
      <c r="CF29" s="11"/>
      <c r="CG29" s="11"/>
      <c r="CH29" s="11"/>
      <c r="CI29" s="11"/>
      <c r="CJ29" s="11"/>
      <c r="CK29" s="11"/>
      <c r="CL29" s="49">
        <f>SUM(BZ29:CK29)</f>
        <v>0</v>
      </c>
      <c r="CM29" s="15"/>
      <c r="CN29" s="11"/>
      <c r="CO29" s="11"/>
      <c r="CP29" s="11"/>
      <c r="CQ29" s="11"/>
      <c r="CR29" s="11"/>
      <c r="CS29" s="11"/>
      <c r="CT29" s="11"/>
      <c r="CU29" s="11"/>
      <c r="CV29" s="11"/>
      <c r="CW29" s="11"/>
      <c r="CX29" s="11"/>
      <c r="CY29" s="26">
        <f>SUM(CM29:CX29)</f>
        <v>0</v>
      </c>
      <c r="CZ29" s="15"/>
      <c r="DA29" s="11"/>
      <c r="DB29" s="11"/>
      <c r="DC29" s="11"/>
      <c r="DD29" s="11"/>
      <c r="DE29" s="11"/>
      <c r="DF29" s="11"/>
      <c r="DG29" s="11"/>
      <c r="DH29" s="11"/>
      <c r="DI29" s="11"/>
      <c r="DJ29" s="11"/>
      <c r="DK29" s="11"/>
      <c r="DL29" s="26">
        <f>SUM(CZ29:DK29)</f>
        <v>0</v>
      </c>
    </row>
    <row r="30" spans="1:116">
      <c r="A30" s="47">
        <v>1350</v>
      </c>
      <c r="B30" s="49" t="s">
        <v>1184</v>
      </c>
      <c r="C30" s="56" t="s">
        <v>1226</v>
      </c>
      <c r="D30" s="4" t="s">
        <v>1227</v>
      </c>
      <c r="E30" s="646" t="s">
        <v>728</v>
      </c>
      <c r="F30" s="5" t="s">
        <v>1338</v>
      </c>
      <c r="G30" s="4" t="s">
        <v>1579</v>
      </c>
      <c r="H30" s="533">
        <f>1350-373</f>
        <v>977</v>
      </c>
      <c r="I30" s="11"/>
      <c r="J30" s="11"/>
      <c r="K30" s="11"/>
      <c r="L30" s="11"/>
      <c r="M30" s="11"/>
      <c r="N30" s="11"/>
      <c r="O30" s="11"/>
      <c r="P30" s="11"/>
      <c r="Q30" s="26">
        <f t="shared" si="0"/>
        <v>977</v>
      </c>
      <c r="R30" s="15"/>
      <c r="S30" s="11"/>
      <c r="T30" s="518">
        <f>Q30</f>
        <v>977</v>
      </c>
      <c r="U30" s="11"/>
      <c r="V30" s="11"/>
      <c r="W30" s="11"/>
      <c r="X30" s="11"/>
      <c r="Y30" s="11"/>
      <c r="Z30" s="49">
        <f t="shared" si="1"/>
        <v>977</v>
      </c>
      <c r="AA30" s="518">
        <f>1350-373</f>
        <v>977</v>
      </c>
      <c r="AB30" s="11"/>
      <c r="AC30" s="11"/>
      <c r="AD30" s="11"/>
      <c r="AE30" s="11"/>
      <c r="AF30" s="11"/>
      <c r="AG30" s="49">
        <f t="shared" si="2"/>
        <v>0</v>
      </c>
      <c r="AH30" s="11"/>
      <c r="AI30" s="11"/>
      <c r="AJ30" s="11"/>
      <c r="AK30" s="11">
        <f>1350-373</f>
        <v>977</v>
      </c>
      <c r="AL30" s="28">
        <f t="shared" si="3"/>
        <v>0</v>
      </c>
      <c r="AM30" s="11"/>
      <c r="AN30" s="11"/>
      <c r="AO30" s="11"/>
      <c r="AP30" s="11"/>
      <c r="AQ30" s="11"/>
      <c r="AR30" s="28"/>
      <c r="AS30" s="11"/>
      <c r="AT30" s="11"/>
      <c r="AU30" s="11"/>
      <c r="AV30" s="11"/>
      <c r="AW30" s="11"/>
      <c r="AX30" s="11"/>
      <c r="AY30" s="11"/>
      <c r="AZ30" s="11"/>
      <c r="BA30" s="11"/>
      <c r="BB30" s="11"/>
      <c r="BC30" s="28"/>
      <c r="BD30" s="11"/>
      <c r="BE30" s="11"/>
      <c r="BF30" s="11"/>
      <c r="BG30" s="11"/>
      <c r="BH30" s="11"/>
      <c r="BI30" s="11"/>
      <c r="BJ30" s="11"/>
      <c r="BK30" s="28"/>
      <c r="BL30" s="11"/>
      <c r="BM30" s="11"/>
      <c r="BN30" s="786" t="s">
        <v>714</v>
      </c>
      <c r="BO30" s="786" t="s">
        <v>714</v>
      </c>
      <c r="BP30" s="786" t="s">
        <v>714</v>
      </c>
      <c r="BQ30" s="28">
        <f t="shared" si="7"/>
        <v>0</v>
      </c>
      <c r="BR30" s="11"/>
      <c r="BS30" s="11"/>
      <c r="BT30" s="11"/>
      <c r="BU30" s="11"/>
      <c r="BV30" s="11"/>
      <c r="BW30" s="11"/>
      <c r="BX30" s="49"/>
      <c r="BY30" s="11">
        <f t="shared" si="9"/>
        <v>977</v>
      </c>
      <c r="BZ30" s="11"/>
      <c r="CA30" s="11"/>
      <c r="CB30" s="11"/>
      <c r="CC30" s="11"/>
      <c r="CD30" s="11"/>
      <c r="CE30" s="11"/>
      <c r="CF30" s="11"/>
      <c r="CG30" s="11"/>
      <c r="CH30" s="11"/>
      <c r="CI30" s="11"/>
      <c r="CJ30" s="11"/>
      <c r="CK30" s="11"/>
      <c r="CL30" s="49"/>
      <c r="CM30" s="15"/>
      <c r="CN30" s="11"/>
      <c r="CO30" s="11"/>
      <c r="CP30" s="11"/>
      <c r="CQ30" s="11"/>
      <c r="CR30" s="11"/>
      <c r="CS30" s="11"/>
      <c r="CT30" s="11"/>
      <c r="CU30" s="11"/>
      <c r="CV30" s="11"/>
      <c r="CW30" s="11"/>
      <c r="CX30" s="11"/>
      <c r="CY30" s="26"/>
      <c r="CZ30" s="15"/>
      <c r="DA30" s="11"/>
      <c r="DB30" s="11"/>
      <c r="DC30" s="11"/>
      <c r="DD30" s="11"/>
      <c r="DE30" s="11"/>
      <c r="DF30" s="11"/>
      <c r="DG30" s="11"/>
      <c r="DH30" s="11"/>
      <c r="DI30" s="11"/>
      <c r="DJ30" s="11"/>
      <c r="DK30" s="11"/>
      <c r="DL30" s="26"/>
    </row>
    <row r="31" spans="1:116">
      <c r="A31" s="47"/>
      <c r="B31" s="49" t="s">
        <v>1184</v>
      </c>
      <c r="C31" s="56" t="s">
        <v>1226</v>
      </c>
      <c r="D31" s="4" t="s">
        <v>1227</v>
      </c>
      <c r="E31" s="526" t="s">
        <v>993</v>
      </c>
      <c r="F31" s="5" t="s">
        <v>1338</v>
      </c>
      <c r="G31" s="4" t="s">
        <v>1579</v>
      </c>
      <c r="H31" s="533">
        <f>1000-300</f>
        <v>700</v>
      </c>
      <c r="I31" s="11"/>
      <c r="J31" s="11"/>
      <c r="K31" s="11"/>
      <c r="L31" s="11"/>
      <c r="M31" s="11"/>
      <c r="N31" s="11"/>
      <c r="O31" s="11"/>
      <c r="P31" s="11"/>
      <c r="Q31" s="26">
        <f t="shared" si="0"/>
        <v>700</v>
      </c>
      <c r="R31" s="15"/>
      <c r="S31" s="11"/>
      <c r="T31" s="518">
        <f>Q31</f>
        <v>700</v>
      </c>
      <c r="U31" s="11"/>
      <c r="V31" s="11"/>
      <c r="W31" s="11"/>
      <c r="X31" s="11"/>
      <c r="Y31" s="11"/>
      <c r="Z31" s="49">
        <f t="shared" si="1"/>
        <v>700</v>
      </c>
      <c r="AA31" s="518">
        <v>400</v>
      </c>
      <c r="AB31" s="11"/>
      <c r="AC31" s="11"/>
      <c r="AD31" s="11"/>
      <c r="AE31" s="518">
        <f>600-300</f>
        <v>300</v>
      </c>
      <c r="AF31" s="11"/>
      <c r="AG31" s="49">
        <f t="shared" si="2"/>
        <v>0</v>
      </c>
      <c r="AH31" s="11"/>
      <c r="AI31" s="11"/>
      <c r="AJ31" s="11"/>
      <c r="AK31" s="11">
        <v>400</v>
      </c>
      <c r="AL31" s="28">
        <f t="shared" si="3"/>
        <v>0</v>
      </c>
      <c r="AM31" s="11"/>
      <c r="AN31" s="11"/>
      <c r="AO31" s="11"/>
      <c r="AP31" s="11"/>
      <c r="AQ31" s="11"/>
      <c r="AR31" s="28">
        <f t="shared" ref="AR31:AR38" si="14">AD31-SUM(AM31:AQ31)</f>
        <v>0</v>
      </c>
      <c r="AS31" s="11"/>
      <c r="AT31" s="11"/>
      <c r="AU31" s="11"/>
      <c r="AV31" s="11"/>
      <c r="AW31" s="11"/>
      <c r="AX31" s="11"/>
      <c r="AY31" s="11"/>
      <c r="AZ31" s="11"/>
      <c r="BA31" s="11"/>
      <c r="BB31" s="11"/>
      <c r="BC31" s="28">
        <f t="shared" ref="BC31:BC38" si="15">AB31-SUM(AS31:BB31)</f>
        <v>0</v>
      </c>
      <c r="BD31" s="11"/>
      <c r="BE31" s="11"/>
      <c r="BF31" s="11"/>
      <c r="BG31" s="11"/>
      <c r="BH31" s="11"/>
      <c r="BI31" s="11"/>
      <c r="BJ31" s="11"/>
      <c r="BK31" s="28">
        <f t="shared" ref="BK31:BK38" si="16">AF31-SUM(BD31:BJ31)</f>
        <v>0</v>
      </c>
      <c r="BL31" s="11"/>
      <c r="BM31" s="11"/>
      <c r="BN31" s="786">
        <f>300/3</f>
        <v>100</v>
      </c>
      <c r="BO31" s="786">
        <f>300/3</f>
        <v>100</v>
      </c>
      <c r="BP31" s="786">
        <f>300/3</f>
        <v>100</v>
      </c>
      <c r="BQ31" s="28">
        <f t="shared" si="7"/>
        <v>0</v>
      </c>
      <c r="BR31" s="11"/>
      <c r="BS31" s="11"/>
      <c r="BT31" s="11"/>
      <c r="BU31" s="11"/>
      <c r="BV31" s="11"/>
      <c r="BW31" s="11"/>
      <c r="BX31" s="49">
        <f t="shared" ref="BX31:BX38" si="17">AC31-SUM(BR31:BW31)</f>
        <v>0</v>
      </c>
      <c r="BY31" s="11">
        <f t="shared" si="9"/>
        <v>700</v>
      </c>
      <c r="BZ31" s="11"/>
      <c r="CA31" s="11"/>
      <c r="CB31" s="11"/>
      <c r="CC31" s="11"/>
      <c r="CD31" s="11"/>
      <c r="CE31" s="11"/>
      <c r="CF31" s="11"/>
      <c r="CG31" s="11"/>
      <c r="CH31" s="11"/>
      <c r="CI31" s="11"/>
      <c r="CJ31" s="11"/>
      <c r="CK31" s="11"/>
      <c r="CL31" s="49">
        <f t="shared" ref="CL31:CL38" si="18">SUM(BZ31:CK31)</f>
        <v>0</v>
      </c>
      <c r="CM31" s="15"/>
      <c r="CN31" s="11"/>
      <c r="CO31" s="11"/>
      <c r="CP31" s="11"/>
      <c r="CQ31" s="11"/>
      <c r="CR31" s="11"/>
      <c r="CS31" s="11"/>
      <c r="CT31" s="11"/>
      <c r="CU31" s="11"/>
      <c r="CV31" s="11"/>
      <c r="CW31" s="11"/>
      <c r="CX31" s="11"/>
      <c r="CY31" s="26">
        <f t="shared" ref="CY31:CY38" si="19">SUM(CM31:CX31)</f>
        <v>0</v>
      </c>
      <c r="CZ31" s="15"/>
      <c r="DA31" s="11"/>
      <c r="DB31" s="11"/>
      <c r="DC31" s="11"/>
      <c r="DD31" s="11"/>
      <c r="DE31" s="11"/>
      <c r="DF31" s="11"/>
      <c r="DG31" s="11"/>
      <c r="DH31" s="11"/>
      <c r="DI31" s="11"/>
      <c r="DJ31" s="11"/>
      <c r="DK31" s="11"/>
      <c r="DL31" s="26">
        <f t="shared" ref="DL31:DL38" si="20">SUM(CZ31:DK31)</f>
        <v>0</v>
      </c>
    </row>
    <row r="32" spans="1:116">
      <c r="A32" s="47"/>
      <c r="B32" s="49" t="s">
        <v>1184</v>
      </c>
      <c r="C32" s="56" t="s">
        <v>1226</v>
      </c>
      <c r="D32" s="4" t="s">
        <v>1227</v>
      </c>
      <c r="E32" s="4" t="s">
        <v>1073</v>
      </c>
      <c r="F32" s="5" t="s">
        <v>1338</v>
      </c>
      <c r="G32" s="4" t="s">
        <v>1066</v>
      </c>
      <c r="H32" s="15">
        <v>1600</v>
      </c>
      <c r="I32" s="11"/>
      <c r="J32" s="11"/>
      <c r="K32" s="11"/>
      <c r="L32" s="11"/>
      <c r="M32" s="11"/>
      <c r="N32" s="11"/>
      <c r="O32" s="11"/>
      <c r="P32" s="11"/>
      <c r="Q32" s="26">
        <f t="shared" si="0"/>
        <v>1600</v>
      </c>
      <c r="R32" s="15"/>
      <c r="S32" s="11"/>
      <c r="T32" s="11">
        <v>1600</v>
      </c>
      <c r="U32" s="11"/>
      <c r="V32" s="11"/>
      <c r="W32" s="11"/>
      <c r="X32" s="11"/>
      <c r="Y32" s="11"/>
      <c r="Z32" s="49">
        <f t="shared" si="1"/>
        <v>1600</v>
      </c>
      <c r="AA32" s="11">
        <v>1200</v>
      </c>
      <c r="AB32" s="11"/>
      <c r="AC32" s="11"/>
      <c r="AD32" s="11"/>
      <c r="AE32" s="11">
        <v>400</v>
      </c>
      <c r="AF32" s="11"/>
      <c r="AG32" s="49">
        <f t="shared" si="2"/>
        <v>0</v>
      </c>
      <c r="AH32" s="11"/>
      <c r="AI32" s="11"/>
      <c r="AJ32" s="11"/>
      <c r="AK32" s="11">
        <v>1200</v>
      </c>
      <c r="AL32" s="28">
        <f t="shared" si="3"/>
        <v>0</v>
      </c>
      <c r="AM32" s="11"/>
      <c r="AN32" s="11"/>
      <c r="AO32" s="11"/>
      <c r="AP32" s="11"/>
      <c r="AQ32" s="11"/>
      <c r="AR32" s="28">
        <f t="shared" si="14"/>
        <v>0</v>
      </c>
      <c r="AS32" s="11"/>
      <c r="AT32" s="11"/>
      <c r="AU32" s="11"/>
      <c r="AV32" s="11"/>
      <c r="AW32" s="11"/>
      <c r="AX32" s="11"/>
      <c r="AY32" s="11"/>
      <c r="AZ32" s="11"/>
      <c r="BA32" s="11"/>
      <c r="BB32" s="11"/>
      <c r="BC32" s="28">
        <f t="shared" si="15"/>
        <v>0</v>
      </c>
      <c r="BD32" s="11"/>
      <c r="BE32" s="11"/>
      <c r="BF32" s="11"/>
      <c r="BG32" s="11"/>
      <c r="BH32" s="11"/>
      <c r="BI32" s="11"/>
      <c r="BJ32" s="11"/>
      <c r="BK32" s="28">
        <f t="shared" si="16"/>
        <v>0</v>
      </c>
      <c r="BL32" s="11"/>
      <c r="BM32" s="11"/>
      <c r="BN32" s="786">
        <f>400/3</f>
        <v>133.33333333333334</v>
      </c>
      <c r="BO32" s="786">
        <f>400/3</f>
        <v>133.33333333333334</v>
      </c>
      <c r="BP32" s="786">
        <f>400/3</f>
        <v>133.33333333333334</v>
      </c>
      <c r="BQ32" s="28">
        <f t="shared" si="7"/>
        <v>0</v>
      </c>
      <c r="BR32" s="11"/>
      <c r="BS32" s="11"/>
      <c r="BT32" s="11"/>
      <c r="BU32" s="11"/>
      <c r="BV32" s="11"/>
      <c r="BW32" s="11"/>
      <c r="BX32" s="49">
        <f t="shared" si="17"/>
        <v>0</v>
      </c>
      <c r="BY32" s="11">
        <f t="shared" si="9"/>
        <v>1599.9999999999998</v>
      </c>
      <c r="BZ32" s="11"/>
      <c r="CA32" s="11"/>
      <c r="CB32" s="11"/>
      <c r="CC32" s="11"/>
      <c r="CD32" s="11"/>
      <c r="CE32" s="11"/>
      <c r="CF32" s="11"/>
      <c r="CG32" s="11"/>
      <c r="CH32" s="11"/>
      <c r="CI32" s="11"/>
      <c r="CJ32" s="11"/>
      <c r="CK32" s="11"/>
      <c r="CL32" s="49">
        <f t="shared" si="18"/>
        <v>0</v>
      </c>
      <c r="CM32" s="15"/>
      <c r="CN32" s="11"/>
      <c r="CO32" s="11"/>
      <c r="CP32" s="11"/>
      <c r="CQ32" s="11"/>
      <c r="CR32" s="11"/>
      <c r="CS32" s="11"/>
      <c r="CT32" s="11"/>
      <c r="CU32" s="11"/>
      <c r="CV32" s="11"/>
      <c r="CW32" s="11"/>
      <c r="CX32" s="11"/>
      <c r="CY32" s="26">
        <f t="shared" si="19"/>
        <v>0</v>
      </c>
      <c r="CZ32" s="15"/>
      <c r="DA32" s="11"/>
      <c r="DB32" s="11"/>
      <c r="DC32" s="11"/>
      <c r="DD32" s="11"/>
      <c r="DE32" s="11"/>
      <c r="DF32" s="11"/>
      <c r="DG32" s="11"/>
      <c r="DH32" s="11"/>
      <c r="DI32" s="11"/>
      <c r="DJ32" s="11"/>
      <c r="DK32" s="11"/>
      <c r="DL32" s="26">
        <f t="shared" si="20"/>
        <v>0</v>
      </c>
    </row>
    <row r="33" spans="1:116">
      <c r="A33" s="47">
        <v>900</v>
      </c>
      <c r="B33" s="49" t="s">
        <v>1184</v>
      </c>
      <c r="C33" s="56" t="s">
        <v>1226</v>
      </c>
      <c r="D33" s="4" t="s">
        <v>1227</v>
      </c>
      <c r="E33" s="526" t="s">
        <v>995</v>
      </c>
      <c r="F33" s="5" t="s">
        <v>1338</v>
      </c>
      <c r="G33" s="4" t="s">
        <v>1579</v>
      </c>
      <c r="H33" s="533">
        <v>1400</v>
      </c>
      <c r="I33" s="11"/>
      <c r="J33" s="11"/>
      <c r="K33" s="11"/>
      <c r="L33" s="11"/>
      <c r="M33" s="11"/>
      <c r="N33" s="11"/>
      <c r="O33" s="11"/>
      <c r="P33" s="11"/>
      <c r="Q33" s="26">
        <f t="shared" si="0"/>
        <v>1400</v>
      </c>
      <c r="R33" s="15"/>
      <c r="S33" s="11"/>
      <c r="T33" s="518">
        <v>1400</v>
      </c>
      <c r="U33" s="11"/>
      <c r="V33" s="11"/>
      <c r="W33" s="11"/>
      <c r="X33" s="11"/>
      <c r="Y33" s="11"/>
      <c r="Z33" s="49">
        <f t="shared" si="1"/>
        <v>1400</v>
      </c>
      <c r="AA33" s="518">
        <v>1400</v>
      </c>
      <c r="AB33" s="11"/>
      <c r="AC33" s="11"/>
      <c r="AD33" s="11"/>
      <c r="AE33" s="11"/>
      <c r="AF33" s="11"/>
      <c r="AG33" s="49">
        <f t="shared" si="2"/>
        <v>0</v>
      </c>
      <c r="AH33" s="11"/>
      <c r="AI33" s="11"/>
      <c r="AJ33" s="11"/>
      <c r="AK33" s="11">
        <v>1400</v>
      </c>
      <c r="AL33" s="28">
        <f t="shared" si="3"/>
        <v>0</v>
      </c>
      <c r="AM33" s="11"/>
      <c r="AN33" s="11"/>
      <c r="AO33" s="11"/>
      <c r="AP33" s="11"/>
      <c r="AQ33" s="11"/>
      <c r="AR33" s="28">
        <f t="shared" si="14"/>
        <v>0</v>
      </c>
      <c r="AS33" s="11"/>
      <c r="AT33" s="11"/>
      <c r="AU33" s="11"/>
      <c r="AV33" s="11"/>
      <c r="AW33" s="11"/>
      <c r="AX33" s="11"/>
      <c r="AY33" s="11"/>
      <c r="AZ33" s="11"/>
      <c r="BA33" s="11"/>
      <c r="BB33" s="11"/>
      <c r="BC33" s="28">
        <f t="shared" si="15"/>
        <v>0</v>
      </c>
      <c r="BD33" s="11"/>
      <c r="BE33" s="11"/>
      <c r="BF33" s="11"/>
      <c r="BG33" s="11"/>
      <c r="BH33" s="11"/>
      <c r="BI33" s="11"/>
      <c r="BJ33" s="11"/>
      <c r="BK33" s="28">
        <f t="shared" si="16"/>
        <v>0</v>
      </c>
      <c r="BL33" s="11"/>
      <c r="BM33" s="11"/>
      <c r="BN33" s="786" t="s">
        <v>714</v>
      </c>
      <c r="BO33" s="786" t="s">
        <v>714</v>
      </c>
      <c r="BP33" s="786" t="s">
        <v>714</v>
      </c>
      <c r="BQ33" s="28">
        <f t="shared" si="7"/>
        <v>0</v>
      </c>
      <c r="BR33" s="11"/>
      <c r="BS33" s="11"/>
      <c r="BT33" s="11"/>
      <c r="BU33" s="11"/>
      <c r="BV33" s="11"/>
      <c r="BW33" s="11"/>
      <c r="BX33" s="49">
        <f t="shared" si="17"/>
        <v>0</v>
      </c>
      <c r="BY33" s="11">
        <f t="shared" si="9"/>
        <v>1400</v>
      </c>
      <c r="BZ33" s="11"/>
      <c r="CA33" s="11"/>
      <c r="CB33" s="11"/>
      <c r="CC33" s="11"/>
      <c r="CD33" s="11"/>
      <c r="CE33" s="11"/>
      <c r="CF33" s="11"/>
      <c r="CG33" s="11"/>
      <c r="CH33" s="11"/>
      <c r="CI33" s="11"/>
      <c r="CJ33" s="11"/>
      <c r="CK33" s="11"/>
      <c r="CL33" s="49">
        <f t="shared" si="18"/>
        <v>0</v>
      </c>
      <c r="CM33" s="15"/>
      <c r="CN33" s="11"/>
      <c r="CO33" s="11"/>
      <c r="CP33" s="11"/>
      <c r="CQ33" s="11"/>
      <c r="CR33" s="11"/>
      <c r="CS33" s="11"/>
      <c r="CT33" s="11"/>
      <c r="CU33" s="11"/>
      <c r="CV33" s="11"/>
      <c r="CW33" s="11"/>
      <c r="CX33" s="11"/>
      <c r="CY33" s="26">
        <f t="shared" si="19"/>
        <v>0</v>
      </c>
      <c r="CZ33" s="15"/>
      <c r="DA33" s="11"/>
      <c r="DB33" s="11"/>
      <c r="DC33" s="11"/>
      <c r="DD33" s="11"/>
      <c r="DE33" s="11"/>
      <c r="DF33" s="11"/>
      <c r="DG33" s="11"/>
      <c r="DH33" s="11"/>
      <c r="DI33" s="11"/>
      <c r="DJ33" s="11"/>
      <c r="DK33" s="11"/>
      <c r="DL33" s="26">
        <f t="shared" si="20"/>
        <v>0</v>
      </c>
    </row>
    <row r="34" spans="1:116">
      <c r="A34" s="47">
        <v>300</v>
      </c>
      <c r="B34" s="49" t="s">
        <v>1184</v>
      </c>
      <c r="C34" s="56" t="s">
        <v>1226</v>
      </c>
      <c r="D34" s="4" t="s">
        <v>1227</v>
      </c>
      <c r="E34" s="4" t="s">
        <v>1074</v>
      </c>
      <c r="F34" s="5" t="s">
        <v>1338</v>
      </c>
      <c r="G34" s="4" t="s">
        <v>1070</v>
      </c>
      <c r="H34" s="15">
        <v>600</v>
      </c>
      <c r="I34" s="11"/>
      <c r="J34" s="11"/>
      <c r="K34" s="11"/>
      <c r="L34" s="11"/>
      <c r="M34" s="11"/>
      <c r="N34" s="11"/>
      <c r="O34" s="11"/>
      <c r="P34" s="11"/>
      <c r="Q34" s="26">
        <f t="shared" si="0"/>
        <v>600</v>
      </c>
      <c r="R34" s="15"/>
      <c r="S34" s="11"/>
      <c r="T34" s="11">
        <v>600</v>
      </c>
      <c r="U34" s="11"/>
      <c r="V34" s="11"/>
      <c r="W34" s="11"/>
      <c r="X34" s="11"/>
      <c r="Y34" s="11"/>
      <c r="Z34" s="49">
        <f t="shared" si="1"/>
        <v>600</v>
      </c>
      <c r="AA34" s="11">
        <v>600</v>
      </c>
      <c r="AB34" s="11"/>
      <c r="AC34" s="11"/>
      <c r="AD34" s="11"/>
      <c r="AE34" s="11"/>
      <c r="AF34" s="11"/>
      <c r="AG34" s="49">
        <f t="shared" si="2"/>
        <v>0</v>
      </c>
      <c r="AH34" s="11"/>
      <c r="AI34" s="11"/>
      <c r="AJ34" s="11"/>
      <c r="AK34" s="11">
        <v>600</v>
      </c>
      <c r="AL34" s="28">
        <f t="shared" si="3"/>
        <v>0</v>
      </c>
      <c r="AM34" s="11"/>
      <c r="AN34" s="11"/>
      <c r="AO34" s="11"/>
      <c r="AP34" s="11"/>
      <c r="AQ34" s="11"/>
      <c r="AR34" s="28">
        <f t="shared" si="14"/>
        <v>0</v>
      </c>
      <c r="AS34" s="11"/>
      <c r="AT34" s="11"/>
      <c r="AU34" s="11"/>
      <c r="AV34" s="11"/>
      <c r="AW34" s="11"/>
      <c r="AX34" s="11"/>
      <c r="AY34" s="11"/>
      <c r="AZ34" s="11"/>
      <c r="BA34" s="11"/>
      <c r="BB34" s="11"/>
      <c r="BC34" s="28">
        <f t="shared" si="15"/>
        <v>0</v>
      </c>
      <c r="BD34" s="11"/>
      <c r="BE34" s="11"/>
      <c r="BF34" s="11"/>
      <c r="BG34" s="11"/>
      <c r="BH34" s="11"/>
      <c r="BI34" s="11"/>
      <c r="BJ34" s="11"/>
      <c r="BK34" s="28">
        <f t="shared" si="16"/>
        <v>0</v>
      </c>
      <c r="BL34" s="11"/>
      <c r="BM34" s="11"/>
      <c r="BN34" s="786">
        <v>0</v>
      </c>
      <c r="BO34" s="786">
        <v>0</v>
      </c>
      <c r="BP34" s="786">
        <v>0</v>
      </c>
      <c r="BQ34" s="28">
        <f t="shared" si="7"/>
        <v>0</v>
      </c>
      <c r="BR34" s="11"/>
      <c r="BS34" s="11"/>
      <c r="BT34" s="11"/>
      <c r="BU34" s="11"/>
      <c r="BV34" s="11"/>
      <c r="BW34" s="11"/>
      <c r="BX34" s="49">
        <f t="shared" si="17"/>
        <v>0</v>
      </c>
      <c r="BY34" s="11">
        <f t="shared" si="9"/>
        <v>600</v>
      </c>
      <c r="BZ34" s="11"/>
      <c r="CA34" s="11"/>
      <c r="CB34" s="11"/>
      <c r="CC34" s="11"/>
      <c r="CD34" s="11"/>
      <c r="CE34" s="11"/>
      <c r="CF34" s="11"/>
      <c r="CG34" s="11"/>
      <c r="CH34" s="11"/>
      <c r="CI34" s="11"/>
      <c r="CJ34" s="11"/>
      <c r="CK34" s="11"/>
      <c r="CL34" s="49">
        <f t="shared" si="18"/>
        <v>0</v>
      </c>
      <c r="CM34" s="15"/>
      <c r="CN34" s="11"/>
      <c r="CO34" s="11"/>
      <c r="CP34" s="11"/>
      <c r="CQ34" s="11"/>
      <c r="CR34" s="11"/>
      <c r="CS34" s="11"/>
      <c r="CT34" s="11"/>
      <c r="CU34" s="11"/>
      <c r="CV34" s="11"/>
      <c r="CW34" s="11"/>
      <c r="CX34" s="11"/>
      <c r="CY34" s="26">
        <f t="shared" si="19"/>
        <v>0</v>
      </c>
      <c r="CZ34" s="15"/>
      <c r="DA34" s="11"/>
      <c r="DB34" s="11"/>
      <c r="DC34" s="11"/>
      <c r="DD34" s="11"/>
      <c r="DE34" s="11"/>
      <c r="DF34" s="11"/>
      <c r="DG34" s="11"/>
      <c r="DH34" s="11"/>
      <c r="DI34" s="11"/>
      <c r="DJ34" s="11"/>
      <c r="DK34" s="11"/>
      <c r="DL34" s="26">
        <f t="shared" si="20"/>
        <v>0</v>
      </c>
    </row>
    <row r="35" spans="1:116">
      <c r="A35" s="47">
        <v>690</v>
      </c>
      <c r="B35" s="49" t="s">
        <v>1184</v>
      </c>
      <c r="C35" s="56" t="s">
        <v>1226</v>
      </c>
      <c r="D35" s="4" t="s">
        <v>1227</v>
      </c>
      <c r="E35" s="526" t="s">
        <v>992</v>
      </c>
      <c r="F35" s="5" t="s">
        <v>1338</v>
      </c>
      <c r="G35" s="4" t="s">
        <v>1579</v>
      </c>
      <c r="H35" s="533">
        <v>800</v>
      </c>
      <c r="I35" s="11"/>
      <c r="J35" s="11"/>
      <c r="K35" s="11"/>
      <c r="L35" s="518"/>
      <c r="M35" s="11"/>
      <c r="N35" s="11"/>
      <c r="O35" s="11"/>
      <c r="P35" s="11"/>
      <c r="Q35" s="26">
        <f t="shared" si="0"/>
        <v>800</v>
      </c>
      <c r="R35" s="15"/>
      <c r="S35" s="11"/>
      <c r="T35" s="518">
        <v>800</v>
      </c>
      <c r="U35" s="11"/>
      <c r="V35" s="11"/>
      <c r="W35" s="11"/>
      <c r="X35" s="11"/>
      <c r="Y35" s="11"/>
      <c r="Z35" s="49">
        <f t="shared" si="1"/>
        <v>800</v>
      </c>
      <c r="AA35" s="518">
        <v>800</v>
      </c>
      <c r="AB35" s="11"/>
      <c r="AC35" s="11"/>
      <c r="AD35" s="11"/>
      <c r="AE35" s="11"/>
      <c r="AF35" s="11"/>
      <c r="AG35" s="49">
        <f t="shared" si="2"/>
        <v>0</v>
      </c>
      <c r="AH35" s="11"/>
      <c r="AI35" s="11"/>
      <c r="AJ35" s="11"/>
      <c r="AK35" s="11">
        <v>800</v>
      </c>
      <c r="AL35" s="28">
        <f t="shared" si="3"/>
        <v>0</v>
      </c>
      <c r="AM35" s="11"/>
      <c r="AN35" s="11"/>
      <c r="AO35" s="11"/>
      <c r="AP35" s="11"/>
      <c r="AQ35" s="11"/>
      <c r="AR35" s="28">
        <f t="shared" si="14"/>
        <v>0</v>
      </c>
      <c r="AS35" s="11"/>
      <c r="AT35" s="11"/>
      <c r="AU35" s="11"/>
      <c r="AV35" s="11"/>
      <c r="AW35" s="11"/>
      <c r="AX35" s="11"/>
      <c r="AY35" s="11"/>
      <c r="AZ35" s="11"/>
      <c r="BA35" s="11"/>
      <c r="BB35" s="11"/>
      <c r="BC35" s="28">
        <f t="shared" si="15"/>
        <v>0</v>
      </c>
      <c r="BD35" s="11"/>
      <c r="BE35" s="11"/>
      <c r="BF35" s="11"/>
      <c r="BG35" s="11"/>
      <c r="BH35" s="11"/>
      <c r="BI35" s="11"/>
      <c r="BJ35" s="11"/>
      <c r="BK35" s="28">
        <f t="shared" si="16"/>
        <v>0</v>
      </c>
      <c r="BL35" s="11"/>
      <c r="BM35" s="11"/>
      <c r="BN35" s="786" t="s">
        <v>714</v>
      </c>
      <c r="BO35" s="786" t="s">
        <v>714</v>
      </c>
      <c r="BP35" s="786" t="s">
        <v>714</v>
      </c>
      <c r="BQ35" s="28">
        <f t="shared" si="7"/>
        <v>0</v>
      </c>
      <c r="BR35" s="11"/>
      <c r="BS35" s="11"/>
      <c r="BT35" s="11"/>
      <c r="BU35" s="11"/>
      <c r="BV35" s="11"/>
      <c r="BW35" s="11"/>
      <c r="BX35" s="49">
        <f t="shared" si="17"/>
        <v>0</v>
      </c>
      <c r="BY35" s="11">
        <f t="shared" si="9"/>
        <v>800</v>
      </c>
      <c r="BZ35" s="11"/>
      <c r="CA35" s="11"/>
      <c r="CB35" s="11"/>
      <c r="CC35" s="11"/>
      <c r="CD35" s="11"/>
      <c r="CE35" s="11"/>
      <c r="CF35" s="11"/>
      <c r="CG35" s="11"/>
      <c r="CH35" s="11"/>
      <c r="CI35" s="11"/>
      <c r="CJ35" s="11"/>
      <c r="CK35" s="11"/>
      <c r="CL35" s="49">
        <f t="shared" si="18"/>
        <v>0</v>
      </c>
      <c r="CM35" s="15"/>
      <c r="CN35" s="11"/>
      <c r="CO35" s="11"/>
      <c r="CP35" s="11"/>
      <c r="CQ35" s="11"/>
      <c r="CR35" s="11"/>
      <c r="CS35" s="11"/>
      <c r="CT35" s="11"/>
      <c r="CU35" s="11"/>
      <c r="CV35" s="11"/>
      <c r="CW35" s="11"/>
      <c r="CX35" s="11"/>
      <c r="CY35" s="26">
        <f t="shared" si="19"/>
        <v>0</v>
      </c>
      <c r="CZ35" s="15"/>
      <c r="DA35" s="11"/>
      <c r="DB35" s="11"/>
      <c r="DC35" s="11"/>
      <c r="DD35" s="11"/>
      <c r="DE35" s="11"/>
      <c r="DF35" s="11"/>
      <c r="DG35" s="11"/>
      <c r="DH35" s="11"/>
      <c r="DI35" s="11"/>
      <c r="DJ35" s="11"/>
      <c r="DK35" s="11"/>
      <c r="DL35" s="26">
        <f t="shared" si="20"/>
        <v>0</v>
      </c>
    </row>
    <row r="36" spans="1:116">
      <c r="A36" s="47">
        <v>450</v>
      </c>
      <c r="B36" s="49" t="s">
        <v>1184</v>
      </c>
      <c r="C36" s="56" t="s">
        <v>1226</v>
      </c>
      <c r="D36" s="4" t="s">
        <v>1227</v>
      </c>
      <c r="E36" s="4" t="s">
        <v>1075</v>
      </c>
      <c r="F36" s="5" t="s">
        <v>1338</v>
      </c>
      <c r="G36" s="4" t="s">
        <v>1066</v>
      </c>
      <c r="H36" s="308">
        <v>800</v>
      </c>
      <c r="I36" s="11"/>
      <c r="J36" s="11"/>
      <c r="K36" s="11"/>
      <c r="L36" s="11"/>
      <c r="M36" s="11"/>
      <c r="N36" s="11"/>
      <c r="O36" s="11"/>
      <c r="P36" s="11"/>
      <c r="Q36" s="26">
        <f t="shared" si="0"/>
        <v>800</v>
      </c>
      <c r="R36" s="15"/>
      <c r="S36" s="11"/>
      <c r="T36" s="259">
        <v>800</v>
      </c>
      <c r="U36" s="11"/>
      <c r="V36" s="11"/>
      <c r="W36" s="11"/>
      <c r="X36" s="11"/>
      <c r="Y36" s="11"/>
      <c r="Z36" s="49">
        <f t="shared" si="1"/>
        <v>800</v>
      </c>
      <c r="AA36" s="259">
        <v>470</v>
      </c>
      <c r="AB36" s="11"/>
      <c r="AC36" s="11"/>
      <c r="AD36" s="11"/>
      <c r="AE36" s="259">
        <v>330</v>
      </c>
      <c r="AF36" s="11"/>
      <c r="AG36" s="49">
        <f t="shared" si="2"/>
        <v>0</v>
      </c>
      <c r="AH36" s="11"/>
      <c r="AI36" s="11"/>
      <c r="AJ36" s="11"/>
      <c r="AK36" s="11">
        <v>470</v>
      </c>
      <c r="AL36" s="28">
        <f t="shared" si="3"/>
        <v>0</v>
      </c>
      <c r="AM36" s="11"/>
      <c r="AN36" s="11"/>
      <c r="AO36" s="11"/>
      <c r="AP36" s="11"/>
      <c r="AQ36" s="11"/>
      <c r="AR36" s="28">
        <f t="shared" si="14"/>
        <v>0</v>
      </c>
      <c r="AS36" s="11"/>
      <c r="AT36" s="11"/>
      <c r="AU36" s="11"/>
      <c r="AV36" s="11"/>
      <c r="AW36" s="11"/>
      <c r="AX36" s="11"/>
      <c r="AY36" s="11"/>
      <c r="AZ36" s="11"/>
      <c r="BA36" s="11"/>
      <c r="BB36" s="11"/>
      <c r="BC36" s="28">
        <f t="shared" si="15"/>
        <v>0</v>
      </c>
      <c r="BD36" s="11"/>
      <c r="BE36" s="11"/>
      <c r="BF36" s="11"/>
      <c r="BG36" s="11"/>
      <c r="BH36" s="11"/>
      <c r="BI36" s="11"/>
      <c r="BJ36" s="11"/>
      <c r="BK36" s="28">
        <f t="shared" si="16"/>
        <v>0</v>
      </c>
      <c r="BL36" s="11"/>
      <c r="BM36" s="11"/>
      <c r="BN36" s="786">
        <v>110</v>
      </c>
      <c r="BO36" s="786">
        <v>110</v>
      </c>
      <c r="BP36" s="786">
        <v>110</v>
      </c>
      <c r="BQ36" s="28">
        <f t="shared" si="7"/>
        <v>0</v>
      </c>
      <c r="BR36" s="11"/>
      <c r="BS36" s="11"/>
      <c r="BT36" s="11"/>
      <c r="BU36" s="11"/>
      <c r="BV36" s="11"/>
      <c r="BW36" s="11"/>
      <c r="BX36" s="49">
        <f t="shared" si="17"/>
        <v>0</v>
      </c>
      <c r="BY36" s="11">
        <f t="shared" si="9"/>
        <v>800</v>
      </c>
      <c r="BZ36" s="11"/>
      <c r="CA36" s="11"/>
      <c r="CB36" s="11"/>
      <c r="CC36" s="11"/>
      <c r="CD36" s="11"/>
      <c r="CE36" s="11"/>
      <c r="CF36" s="11"/>
      <c r="CG36" s="11"/>
      <c r="CH36" s="11"/>
      <c r="CI36" s="11"/>
      <c r="CJ36" s="11"/>
      <c r="CK36" s="11"/>
      <c r="CL36" s="49">
        <f t="shared" si="18"/>
        <v>0</v>
      </c>
      <c r="CM36" s="15"/>
      <c r="CN36" s="11"/>
      <c r="CO36" s="11"/>
      <c r="CP36" s="11"/>
      <c r="CQ36" s="11"/>
      <c r="CR36" s="11"/>
      <c r="CS36" s="11"/>
      <c r="CT36" s="11"/>
      <c r="CU36" s="11"/>
      <c r="CV36" s="11"/>
      <c r="CW36" s="11"/>
      <c r="CX36" s="11"/>
      <c r="CY36" s="26">
        <f t="shared" si="19"/>
        <v>0</v>
      </c>
      <c r="CZ36" s="15"/>
      <c r="DA36" s="11"/>
      <c r="DB36" s="11"/>
      <c r="DC36" s="11"/>
      <c r="DD36" s="11"/>
      <c r="DE36" s="11"/>
      <c r="DF36" s="11"/>
      <c r="DG36" s="11"/>
      <c r="DH36" s="11"/>
      <c r="DI36" s="11"/>
      <c r="DJ36" s="11"/>
      <c r="DK36" s="11"/>
      <c r="DL36" s="26">
        <f t="shared" si="20"/>
        <v>0</v>
      </c>
    </row>
    <row r="37" spans="1:116">
      <c r="A37" s="47"/>
      <c r="B37" s="49" t="s">
        <v>1193</v>
      </c>
      <c r="C37" s="56" t="s">
        <v>1226</v>
      </c>
      <c r="D37" s="4" t="s">
        <v>1227</v>
      </c>
      <c r="E37" s="4" t="s">
        <v>1192</v>
      </c>
      <c r="F37" s="5" t="s">
        <v>1338</v>
      </c>
      <c r="G37" s="4" t="s">
        <v>1066</v>
      </c>
      <c r="H37" s="15"/>
      <c r="I37" s="11"/>
      <c r="J37" s="11">
        <v>2600</v>
      </c>
      <c r="K37" s="11"/>
      <c r="L37" s="11"/>
      <c r="M37" s="11"/>
      <c r="N37" s="11"/>
      <c r="O37" s="11"/>
      <c r="P37" s="11"/>
      <c r="Q37" s="26">
        <f t="shared" si="0"/>
        <v>2600</v>
      </c>
      <c r="R37" s="15"/>
      <c r="S37" s="11"/>
      <c r="T37" s="11">
        <v>2600</v>
      </c>
      <c r="U37" s="11"/>
      <c r="V37" s="11"/>
      <c r="W37" s="11"/>
      <c r="X37" s="11"/>
      <c r="Y37" s="11"/>
      <c r="Z37" s="49">
        <f t="shared" si="1"/>
        <v>2600</v>
      </c>
      <c r="AA37" s="11">
        <v>2600</v>
      </c>
      <c r="AB37" s="11"/>
      <c r="AC37" s="11"/>
      <c r="AD37" s="11"/>
      <c r="AE37" s="11"/>
      <c r="AF37" s="11"/>
      <c r="AG37" s="49">
        <f t="shared" si="2"/>
        <v>0</v>
      </c>
      <c r="AH37" s="11"/>
      <c r="AI37" s="11"/>
      <c r="AJ37" s="11"/>
      <c r="AK37" s="11">
        <v>2600</v>
      </c>
      <c r="AL37" s="28">
        <f t="shared" si="3"/>
        <v>0</v>
      </c>
      <c r="AM37" s="11"/>
      <c r="AN37" s="11"/>
      <c r="AO37" s="11"/>
      <c r="AP37" s="11"/>
      <c r="AQ37" s="11"/>
      <c r="AR37" s="28">
        <f t="shared" si="14"/>
        <v>0</v>
      </c>
      <c r="AS37" s="11"/>
      <c r="AT37" s="11"/>
      <c r="AU37" s="11"/>
      <c r="AV37" s="11"/>
      <c r="AW37" s="11"/>
      <c r="AX37" s="11"/>
      <c r="AY37" s="11"/>
      <c r="AZ37" s="11"/>
      <c r="BA37" s="11"/>
      <c r="BB37" s="11"/>
      <c r="BC37" s="28">
        <f t="shared" si="15"/>
        <v>0</v>
      </c>
      <c r="BD37" s="11"/>
      <c r="BE37" s="11"/>
      <c r="BF37" s="11"/>
      <c r="BG37" s="11"/>
      <c r="BH37" s="11"/>
      <c r="BI37" s="11"/>
      <c r="BJ37" s="11"/>
      <c r="BK37" s="28">
        <f t="shared" si="16"/>
        <v>0</v>
      </c>
      <c r="BL37" s="11"/>
      <c r="BM37" s="11"/>
      <c r="BN37" s="786"/>
      <c r="BO37" s="786"/>
      <c r="BP37" s="786"/>
      <c r="BQ37" s="28">
        <f t="shared" si="7"/>
        <v>0</v>
      </c>
      <c r="BR37" s="11"/>
      <c r="BS37" s="11"/>
      <c r="BT37" s="11"/>
      <c r="BU37" s="11"/>
      <c r="BV37" s="11"/>
      <c r="BW37" s="11"/>
      <c r="BX37" s="49">
        <f t="shared" si="17"/>
        <v>0</v>
      </c>
      <c r="BY37" s="11">
        <f t="shared" si="9"/>
        <v>2600</v>
      </c>
      <c r="BZ37" s="11"/>
      <c r="CA37" s="11"/>
      <c r="CB37" s="11"/>
      <c r="CC37" s="11"/>
      <c r="CD37" s="11"/>
      <c r="CE37" s="11"/>
      <c r="CF37" s="11"/>
      <c r="CG37" s="11"/>
      <c r="CH37" s="11"/>
      <c r="CI37" s="11"/>
      <c r="CJ37" s="11"/>
      <c r="CK37" s="11"/>
      <c r="CL37" s="49">
        <f t="shared" si="18"/>
        <v>0</v>
      </c>
      <c r="CM37" s="15"/>
      <c r="CN37" s="11"/>
      <c r="CO37" s="11"/>
      <c r="CP37" s="11"/>
      <c r="CQ37" s="11"/>
      <c r="CR37" s="11"/>
      <c r="CS37" s="11"/>
      <c r="CT37" s="11"/>
      <c r="CU37" s="11"/>
      <c r="CV37" s="11"/>
      <c r="CW37" s="11"/>
      <c r="CX37" s="11"/>
      <c r="CY37" s="26">
        <f t="shared" si="19"/>
        <v>0</v>
      </c>
      <c r="CZ37" s="15"/>
      <c r="DA37" s="11"/>
      <c r="DB37" s="11"/>
      <c r="DC37" s="11"/>
      <c r="DD37" s="11"/>
      <c r="DE37" s="11"/>
      <c r="DF37" s="11"/>
      <c r="DG37" s="11"/>
      <c r="DH37" s="11"/>
      <c r="DI37" s="11"/>
      <c r="DJ37" s="11"/>
      <c r="DK37" s="11"/>
      <c r="DL37" s="26">
        <f t="shared" si="20"/>
        <v>0</v>
      </c>
    </row>
    <row r="38" spans="1:116">
      <c r="A38" s="47"/>
      <c r="B38" s="49" t="s">
        <v>1548</v>
      </c>
      <c r="C38" s="56" t="s">
        <v>1226</v>
      </c>
      <c r="D38" s="4" t="s">
        <v>1227</v>
      </c>
      <c r="E38" s="4" t="s">
        <v>1194</v>
      </c>
      <c r="F38" s="5" t="s">
        <v>1338</v>
      </c>
      <c r="G38" s="4" t="s">
        <v>1070</v>
      </c>
      <c r="H38" s="15"/>
      <c r="I38" s="11"/>
      <c r="J38" s="11"/>
      <c r="K38" s="11">
        <v>5432</v>
      </c>
      <c r="L38" s="11"/>
      <c r="M38" s="11"/>
      <c r="N38" s="11"/>
      <c r="O38" s="11"/>
      <c r="P38" s="11"/>
      <c r="Q38" s="26">
        <f t="shared" si="0"/>
        <v>5432</v>
      </c>
      <c r="R38" s="15"/>
      <c r="S38" s="11"/>
      <c r="T38" s="11">
        <v>5432</v>
      </c>
      <c r="U38" s="11"/>
      <c r="V38" s="11"/>
      <c r="W38" s="11"/>
      <c r="X38" s="11"/>
      <c r="Y38" s="11"/>
      <c r="Z38" s="49">
        <f t="shared" si="1"/>
        <v>5432</v>
      </c>
      <c r="AA38" s="11"/>
      <c r="AB38" s="11"/>
      <c r="AC38" s="11"/>
      <c r="AD38" s="11"/>
      <c r="AE38" s="11">
        <v>5432</v>
      </c>
      <c r="AF38" s="11"/>
      <c r="AG38" s="49">
        <f t="shared" si="2"/>
        <v>0</v>
      </c>
      <c r="AH38" s="11"/>
      <c r="AI38" s="11"/>
      <c r="AJ38" s="11"/>
      <c r="AK38" s="11"/>
      <c r="AL38" s="28">
        <f t="shared" si="3"/>
        <v>0</v>
      </c>
      <c r="AM38" s="11"/>
      <c r="AN38" s="11"/>
      <c r="AO38" s="11"/>
      <c r="AP38" s="11"/>
      <c r="AQ38" s="11"/>
      <c r="AR38" s="28">
        <f t="shared" si="14"/>
        <v>0</v>
      </c>
      <c r="AS38" s="11"/>
      <c r="AT38" s="11"/>
      <c r="AU38" s="11"/>
      <c r="AV38" s="11"/>
      <c r="AW38" s="11"/>
      <c r="AX38" s="11"/>
      <c r="AY38" s="11"/>
      <c r="AZ38" s="11"/>
      <c r="BA38" s="11"/>
      <c r="BB38" s="11"/>
      <c r="BC38" s="28">
        <f t="shared" si="15"/>
        <v>0</v>
      </c>
      <c r="BD38" s="11"/>
      <c r="BE38" s="11"/>
      <c r="BF38" s="11"/>
      <c r="BG38" s="11"/>
      <c r="BH38" s="11"/>
      <c r="BI38" s="11"/>
      <c r="BJ38" s="11"/>
      <c r="BK38" s="28">
        <f t="shared" si="16"/>
        <v>0</v>
      </c>
      <c r="BL38" s="11">
        <v>2716</v>
      </c>
      <c r="BM38" s="11">
        <v>2716</v>
      </c>
      <c r="BN38" s="786"/>
      <c r="BO38" s="786"/>
      <c r="BP38" s="786"/>
      <c r="BQ38" s="28">
        <f t="shared" si="7"/>
        <v>0</v>
      </c>
      <c r="BR38" s="11"/>
      <c r="BS38" s="11"/>
      <c r="BT38" s="11"/>
      <c r="BU38" s="11"/>
      <c r="BV38" s="11"/>
      <c r="BW38" s="11"/>
      <c r="BX38" s="49">
        <f t="shared" si="17"/>
        <v>0</v>
      </c>
      <c r="BY38" s="11">
        <f t="shared" si="9"/>
        <v>5432</v>
      </c>
      <c r="BZ38" s="11"/>
      <c r="CA38" s="11"/>
      <c r="CB38" s="11"/>
      <c r="CC38" s="11"/>
      <c r="CD38" s="11"/>
      <c r="CE38" s="11"/>
      <c r="CF38" s="11"/>
      <c r="CG38" s="11"/>
      <c r="CH38" s="11"/>
      <c r="CI38" s="11"/>
      <c r="CJ38" s="11"/>
      <c r="CK38" s="11"/>
      <c r="CL38" s="49">
        <f t="shared" si="18"/>
        <v>0</v>
      </c>
      <c r="CM38" s="15"/>
      <c r="CN38" s="11"/>
      <c r="CO38" s="11"/>
      <c r="CP38" s="11"/>
      <c r="CQ38" s="11"/>
      <c r="CR38" s="11"/>
      <c r="CS38" s="11"/>
      <c r="CT38" s="11"/>
      <c r="CU38" s="11"/>
      <c r="CV38" s="11"/>
      <c r="CW38" s="11"/>
      <c r="CX38" s="11"/>
      <c r="CY38" s="26">
        <f t="shared" si="19"/>
        <v>0</v>
      </c>
      <c r="CZ38" s="15"/>
      <c r="DA38" s="11"/>
      <c r="DB38" s="11"/>
      <c r="DC38" s="11"/>
      <c r="DD38" s="11"/>
      <c r="DE38" s="11"/>
      <c r="DF38" s="11"/>
      <c r="DG38" s="11"/>
      <c r="DH38" s="11"/>
      <c r="DI38" s="11"/>
      <c r="DJ38" s="11"/>
      <c r="DK38" s="11"/>
      <c r="DL38" s="26">
        <f t="shared" si="20"/>
        <v>0</v>
      </c>
    </row>
    <row r="39" spans="1:116">
      <c r="A39" s="47"/>
      <c r="B39" s="49"/>
      <c r="C39" s="4"/>
      <c r="D39" s="4"/>
      <c r="E39" s="4"/>
      <c r="F39" s="5"/>
      <c r="G39" s="4"/>
      <c r="H39" s="11"/>
      <c r="I39" s="11"/>
      <c r="J39" s="11"/>
      <c r="K39" s="11"/>
      <c r="L39" s="11"/>
      <c r="M39" s="11"/>
      <c r="N39" s="11"/>
      <c r="O39" s="11"/>
      <c r="P39" s="11"/>
      <c r="Q39" s="26"/>
      <c r="R39" s="15"/>
      <c r="S39" s="11"/>
      <c r="T39" s="11"/>
      <c r="U39" s="11"/>
      <c r="V39" s="11"/>
      <c r="W39" s="11"/>
      <c r="X39" s="11"/>
      <c r="Y39" s="11"/>
      <c r="Z39" s="49"/>
      <c r="AA39" s="11"/>
      <c r="AB39" s="11"/>
      <c r="AC39" s="11"/>
      <c r="AD39" s="11"/>
      <c r="AE39" s="11"/>
      <c r="AF39" s="11"/>
      <c r="AG39" s="49"/>
      <c r="AH39" s="11"/>
      <c r="AI39" s="11"/>
      <c r="AJ39" s="11"/>
      <c r="AK39" s="11"/>
      <c r="AL39" s="28"/>
      <c r="AM39" s="11"/>
      <c r="AN39" s="11"/>
      <c r="AO39" s="11"/>
      <c r="AP39" s="11"/>
      <c r="AQ39" s="11"/>
      <c r="AR39" s="28"/>
      <c r="AS39" s="11"/>
      <c r="AT39" s="11"/>
      <c r="AU39" s="11"/>
      <c r="AV39" s="11"/>
      <c r="AW39" s="11"/>
      <c r="AX39" s="11"/>
      <c r="AY39" s="11"/>
      <c r="AZ39" s="11"/>
      <c r="BA39" s="11"/>
      <c r="BB39" s="11"/>
      <c r="BC39" s="28"/>
      <c r="BD39" s="11"/>
      <c r="BE39" s="11"/>
      <c r="BF39" s="11"/>
      <c r="BG39" s="11"/>
      <c r="BH39" s="11"/>
      <c r="BI39" s="11"/>
      <c r="BJ39" s="11"/>
      <c r="BK39" s="28"/>
      <c r="BL39" s="11"/>
      <c r="BM39" s="11"/>
      <c r="BN39" s="786"/>
      <c r="BO39" s="786"/>
      <c r="BP39" s="786"/>
      <c r="BQ39" s="28">
        <f t="shared" si="7"/>
        <v>0</v>
      </c>
      <c r="BR39" s="11"/>
      <c r="BS39" s="11"/>
      <c r="BT39" s="11"/>
      <c r="BU39" s="11"/>
      <c r="BV39" s="11"/>
      <c r="BW39" s="11"/>
      <c r="BX39" s="49"/>
      <c r="BY39" s="11">
        <f t="shared" si="9"/>
        <v>0</v>
      </c>
      <c r="BZ39" s="11"/>
      <c r="CA39" s="11"/>
      <c r="CB39" s="11"/>
      <c r="CC39" s="11"/>
      <c r="CD39" s="11"/>
      <c r="CE39" s="11"/>
      <c r="CF39" s="11"/>
      <c r="CG39" s="11"/>
      <c r="CH39" s="11"/>
      <c r="CI39" s="11"/>
      <c r="CJ39" s="11"/>
      <c r="CK39" s="11"/>
      <c r="CL39" s="49"/>
      <c r="CM39" s="15"/>
      <c r="CN39" s="11"/>
      <c r="CO39" s="11"/>
      <c r="CP39" s="11"/>
      <c r="CQ39" s="11"/>
      <c r="CR39" s="11"/>
      <c r="CS39" s="11"/>
      <c r="CT39" s="11"/>
      <c r="CU39" s="11"/>
      <c r="CV39" s="11"/>
      <c r="CW39" s="11"/>
      <c r="CX39" s="11"/>
      <c r="CY39" s="26"/>
      <c r="CZ39" s="15"/>
      <c r="DA39" s="11"/>
      <c r="DB39" s="11"/>
      <c r="DC39" s="11"/>
      <c r="DD39" s="11"/>
      <c r="DE39" s="11"/>
      <c r="DF39" s="11"/>
      <c r="DG39" s="11"/>
      <c r="DH39" s="11"/>
      <c r="DI39" s="11"/>
      <c r="DJ39" s="11"/>
      <c r="DK39" s="11"/>
      <c r="DL39" s="26"/>
    </row>
    <row r="40" spans="1:116">
      <c r="A40" s="47"/>
      <c r="B40" s="49"/>
      <c r="C40" s="28" t="s">
        <v>347</v>
      </c>
      <c r="D40" s="28"/>
      <c r="E40" s="28"/>
      <c r="F40" s="26"/>
      <c r="G40" s="28"/>
      <c r="H40" s="28">
        <f t="shared" ref="H40:BE40" si="21">SUM(H3:H38)</f>
        <v>63989</v>
      </c>
      <c r="I40" s="28">
        <f t="shared" si="21"/>
        <v>29386</v>
      </c>
      <c r="J40" s="28">
        <f t="shared" si="21"/>
        <v>2600</v>
      </c>
      <c r="K40" s="28">
        <f t="shared" si="21"/>
        <v>8522</v>
      </c>
      <c r="L40" s="28">
        <f>SUM(L3:L38)</f>
        <v>480</v>
      </c>
      <c r="M40" s="28">
        <f t="shared" si="21"/>
        <v>0</v>
      </c>
      <c r="N40" s="28">
        <f t="shared" si="21"/>
        <v>0</v>
      </c>
      <c r="O40" s="28">
        <f t="shared" si="21"/>
        <v>0</v>
      </c>
      <c r="P40" s="28">
        <f t="shared" si="21"/>
        <v>0</v>
      </c>
      <c r="Q40" s="26">
        <f t="shared" si="21"/>
        <v>104977</v>
      </c>
      <c r="R40" s="47">
        <f t="shared" si="21"/>
        <v>3900</v>
      </c>
      <c r="S40" s="28">
        <f t="shared" si="21"/>
        <v>0</v>
      </c>
      <c r="T40" s="28">
        <f t="shared" si="21"/>
        <v>101077</v>
      </c>
      <c r="U40" s="28">
        <f t="shared" si="21"/>
        <v>0</v>
      </c>
      <c r="V40" s="28">
        <f t="shared" si="21"/>
        <v>0</v>
      </c>
      <c r="W40" s="28">
        <f t="shared" si="21"/>
        <v>0</v>
      </c>
      <c r="X40" s="28">
        <f t="shared" si="21"/>
        <v>0</v>
      </c>
      <c r="Y40" s="28">
        <f t="shared" si="21"/>
        <v>0</v>
      </c>
      <c r="Z40" s="49">
        <f t="shared" si="21"/>
        <v>104977</v>
      </c>
      <c r="AA40" s="28">
        <f t="shared" si="21"/>
        <v>18504</v>
      </c>
      <c r="AB40" s="28">
        <f t="shared" si="21"/>
        <v>0</v>
      </c>
      <c r="AC40" s="28">
        <f t="shared" si="21"/>
        <v>0</v>
      </c>
      <c r="AD40" s="28">
        <f t="shared" si="21"/>
        <v>0</v>
      </c>
      <c r="AE40" s="28">
        <f t="shared" si="21"/>
        <v>82573</v>
      </c>
      <c r="AF40" s="28">
        <f t="shared" si="21"/>
        <v>0</v>
      </c>
      <c r="AG40" s="49">
        <f t="shared" si="21"/>
        <v>0</v>
      </c>
      <c r="AH40" s="28">
        <f t="shared" si="21"/>
        <v>0</v>
      </c>
      <c r="AI40" s="28">
        <f t="shared" si="21"/>
        <v>0</v>
      </c>
      <c r="AJ40" s="28">
        <f t="shared" si="21"/>
        <v>0</v>
      </c>
      <c r="AK40" s="28">
        <f t="shared" si="21"/>
        <v>18504</v>
      </c>
      <c r="AL40" s="28">
        <f t="shared" si="21"/>
        <v>0</v>
      </c>
      <c r="AM40" s="28">
        <f t="shared" si="21"/>
        <v>0</v>
      </c>
      <c r="AN40" s="28">
        <f t="shared" si="21"/>
        <v>0</v>
      </c>
      <c r="AO40" s="28">
        <f t="shared" si="21"/>
        <v>0</v>
      </c>
      <c r="AP40" s="28">
        <f t="shared" si="21"/>
        <v>0</v>
      </c>
      <c r="AQ40" s="28">
        <f t="shared" si="21"/>
        <v>0</v>
      </c>
      <c r="AR40" s="28">
        <f t="shared" si="21"/>
        <v>0</v>
      </c>
      <c r="AS40" s="28">
        <f t="shared" si="21"/>
        <v>0</v>
      </c>
      <c r="AT40" s="28">
        <f t="shared" si="21"/>
        <v>0</v>
      </c>
      <c r="AU40" s="28">
        <f t="shared" si="21"/>
        <v>0</v>
      </c>
      <c r="AV40" s="28">
        <f t="shared" si="21"/>
        <v>0</v>
      </c>
      <c r="AW40" s="28">
        <f t="shared" si="21"/>
        <v>0</v>
      </c>
      <c r="AX40" s="28">
        <f t="shared" si="21"/>
        <v>0</v>
      </c>
      <c r="AY40" s="28">
        <f t="shared" si="21"/>
        <v>0</v>
      </c>
      <c r="AZ40" s="28">
        <f t="shared" si="21"/>
        <v>0</v>
      </c>
      <c r="BA40" s="28">
        <f t="shared" si="21"/>
        <v>0</v>
      </c>
      <c r="BB40" s="28">
        <f t="shared" si="21"/>
        <v>0</v>
      </c>
      <c r="BC40" s="28">
        <f t="shared" si="21"/>
        <v>0</v>
      </c>
      <c r="BD40" s="28">
        <f t="shared" si="21"/>
        <v>0</v>
      </c>
      <c r="BE40" s="28">
        <f t="shared" si="21"/>
        <v>0</v>
      </c>
      <c r="BF40" s="28"/>
      <c r="BG40" s="28"/>
      <c r="BH40" s="28"/>
      <c r="BI40" s="28"/>
      <c r="BJ40" s="28">
        <f t="shared" ref="BJ40:DL40" si="22">SUM(BJ3:BJ38)</f>
        <v>0</v>
      </c>
      <c r="BK40" s="28">
        <f t="shared" si="22"/>
        <v>0</v>
      </c>
      <c r="BL40" s="28">
        <f t="shared" si="22"/>
        <v>21263</v>
      </c>
      <c r="BM40" s="28">
        <f t="shared" si="22"/>
        <v>16170</v>
      </c>
      <c r="BN40" s="788">
        <f t="shared" si="22"/>
        <v>15046.666666666668</v>
      </c>
      <c r="BO40" s="788">
        <f t="shared" si="22"/>
        <v>15046.666666666668</v>
      </c>
      <c r="BP40" s="788">
        <f t="shared" si="22"/>
        <v>15046.666666666668</v>
      </c>
      <c r="BQ40" s="28">
        <f t="shared" si="7"/>
        <v>0</v>
      </c>
      <c r="BR40" s="28">
        <f t="shared" si="22"/>
        <v>0</v>
      </c>
      <c r="BS40" s="28">
        <f t="shared" si="22"/>
        <v>0</v>
      </c>
      <c r="BT40" s="28">
        <f t="shared" si="22"/>
        <v>0</v>
      </c>
      <c r="BU40" s="28">
        <f t="shared" si="22"/>
        <v>0</v>
      </c>
      <c r="BV40" s="28">
        <f t="shared" si="22"/>
        <v>0</v>
      </c>
      <c r="BW40" s="28">
        <f t="shared" si="22"/>
        <v>0</v>
      </c>
      <c r="BX40" s="49">
        <f t="shared" si="22"/>
        <v>0</v>
      </c>
      <c r="BY40" s="11">
        <f t="shared" si="9"/>
        <v>101077.00000000001</v>
      </c>
      <c r="BZ40" s="28">
        <f t="shared" si="22"/>
        <v>0</v>
      </c>
      <c r="CA40" s="28">
        <f t="shared" si="22"/>
        <v>0</v>
      </c>
      <c r="CB40" s="28">
        <f t="shared" si="22"/>
        <v>0</v>
      </c>
      <c r="CC40" s="28">
        <f t="shared" si="22"/>
        <v>0</v>
      </c>
      <c r="CD40" s="28">
        <f t="shared" si="22"/>
        <v>0</v>
      </c>
      <c r="CE40" s="28">
        <f t="shared" si="22"/>
        <v>0</v>
      </c>
      <c r="CF40" s="28">
        <f t="shared" si="22"/>
        <v>0</v>
      </c>
      <c r="CG40" s="28">
        <f t="shared" si="22"/>
        <v>0</v>
      </c>
      <c r="CH40" s="28">
        <f t="shared" si="22"/>
        <v>0</v>
      </c>
      <c r="CI40" s="28">
        <f t="shared" si="22"/>
        <v>0</v>
      </c>
      <c r="CJ40" s="28">
        <f t="shared" si="22"/>
        <v>0</v>
      </c>
      <c r="CK40" s="28">
        <f t="shared" si="22"/>
        <v>0</v>
      </c>
      <c r="CL40" s="49">
        <f t="shared" si="22"/>
        <v>0</v>
      </c>
      <c r="CM40" s="47">
        <f t="shared" si="22"/>
        <v>0</v>
      </c>
      <c r="CN40" s="28">
        <f t="shared" si="22"/>
        <v>0</v>
      </c>
      <c r="CO40" s="28">
        <f t="shared" si="22"/>
        <v>0</v>
      </c>
      <c r="CP40" s="28">
        <f t="shared" si="22"/>
        <v>0</v>
      </c>
      <c r="CQ40" s="28">
        <f t="shared" si="22"/>
        <v>0</v>
      </c>
      <c r="CR40" s="28">
        <f t="shared" si="22"/>
        <v>0</v>
      </c>
      <c r="CS40" s="28">
        <f t="shared" si="22"/>
        <v>0</v>
      </c>
      <c r="CT40" s="28">
        <f t="shared" si="22"/>
        <v>0</v>
      </c>
      <c r="CU40" s="28">
        <f t="shared" si="22"/>
        <v>0</v>
      </c>
      <c r="CV40" s="28">
        <f t="shared" si="22"/>
        <v>0</v>
      </c>
      <c r="CW40" s="28">
        <f t="shared" si="22"/>
        <v>0</v>
      </c>
      <c r="CX40" s="28">
        <f t="shared" si="22"/>
        <v>0</v>
      </c>
      <c r="CY40" s="26">
        <f t="shared" si="22"/>
        <v>0</v>
      </c>
      <c r="CZ40" s="47">
        <f t="shared" si="22"/>
        <v>0</v>
      </c>
      <c r="DA40" s="28">
        <f t="shared" si="22"/>
        <v>0</v>
      </c>
      <c r="DB40" s="28">
        <f t="shared" si="22"/>
        <v>0</v>
      </c>
      <c r="DC40" s="28">
        <f t="shared" si="22"/>
        <v>0</v>
      </c>
      <c r="DD40" s="28">
        <f t="shared" si="22"/>
        <v>0</v>
      </c>
      <c r="DE40" s="28">
        <f t="shared" si="22"/>
        <v>0</v>
      </c>
      <c r="DF40" s="28">
        <f t="shared" si="22"/>
        <v>0</v>
      </c>
      <c r="DG40" s="28">
        <f t="shared" si="22"/>
        <v>0</v>
      </c>
      <c r="DH40" s="28">
        <f t="shared" si="22"/>
        <v>0</v>
      </c>
      <c r="DI40" s="28">
        <f t="shared" si="22"/>
        <v>0</v>
      </c>
      <c r="DJ40" s="28">
        <f t="shared" si="22"/>
        <v>0</v>
      </c>
      <c r="DK40" s="28">
        <f t="shared" si="22"/>
        <v>0</v>
      </c>
      <c r="DL40" s="26">
        <f t="shared" si="22"/>
        <v>0</v>
      </c>
    </row>
    <row r="41" spans="1:116">
      <c r="A41" s="47"/>
      <c r="B41" s="49" t="s">
        <v>1549</v>
      </c>
      <c r="C41" s="4" t="s">
        <v>1226</v>
      </c>
      <c r="D41" s="4" t="s">
        <v>1986</v>
      </c>
      <c r="E41" s="4" t="s">
        <v>1987</v>
      </c>
      <c r="F41" s="5" t="s">
        <v>1338</v>
      </c>
      <c r="G41" s="4" t="s">
        <v>1070</v>
      </c>
      <c r="H41" s="15">
        <v>13300</v>
      </c>
      <c r="I41" s="11">
        <v>2300</v>
      </c>
      <c r="J41" s="11"/>
      <c r="K41" s="11"/>
      <c r="L41" s="11"/>
      <c r="M41" s="11"/>
      <c r="N41" s="11"/>
      <c r="O41" s="11"/>
      <c r="P41" s="11"/>
      <c r="Q41" s="26">
        <f t="shared" ref="Q41:Q56" si="23">SUM(H41:P41)</f>
        <v>15600</v>
      </c>
      <c r="R41" s="15"/>
      <c r="S41" s="11"/>
      <c r="T41" s="11">
        <f>Q41</f>
        <v>15600</v>
      </c>
      <c r="U41" s="11"/>
      <c r="V41" s="11"/>
      <c r="W41" s="11"/>
      <c r="X41" s="11"/>
      <c r="Y41" s="11"/>
      <c r="Z41" s="49">
        <f t="shared" ref="Z41:Z61" si="24">SUM(R41:Y41)</f>
        <v>15600</v>
      </c>
      <c r="AA41" s="11">
        <v>5000</v>
      </c>
      <c r="AB41" s="11"/>
      <c r="AC41" s="11"/>
      <c r="AD41" s="11"/>
      <c r="AE41" s="11">
        <v>10600</v>
      </c>
      <c r="AF41" s="11"/>
      <c r="AG41" s="49">
        <f t="shared" ref="AG41:AG61" si="25">T41-SUM(AA41:AF41)</f>
        <v>0</v>
      </c>
      <c r="AH41" s="11"/>
      <c r="AI41" s="11"/>
      <c r="AJ41" s="11"/>
      <c r="AK41" s="11">
        <v>5000</v>
      </c>
      <c r="AL41" s="28">
        <f t="shared" ref="AL41:AL61" si="26">AA41-SUM(AH41:AK41)</f>
        <v>0</v>
      </c>
      <c r="AM41" s="11"/>
      <c r="AN41" s="11"/>
      <c r="AO41" s="11"/>
      <c r="AP41" s="11"/>
      <c r="AQ41" s="11"/>
      <c r="AR41" s="28">
        <f t="shared" ref="AR41:AR52" si="27">AD41-SUM(AM41:AQ41)</f>
        <v>0</v>
      </c>
      <c r="AS41" s="11"/>
      <c r="AT41" s="11"/>
      <c r="AU41" s="11"/>
      <c r="AV41" s="11"/>
      <c r="AW41" s="11"/>
      <c r="AX41" s="11"/>
      <c r="AY41" s="11"/>
      <c r="AZ41" s="11"/>
      <c r="BA41" s="11"/>
      <c r="BB41" s="11"/>
      <c r="BC41" s="28">
        <f t="shared" ref="BC41:BC52" si="28">AB41-SUM(AS41:BB41)</f>
        <v>0</v>
      </c>
      <c r="BD41" s="11"/>
      <c r="BE41" s="11"/>
      <c r="BF41" s="11"/>
      <c r="BG41" s="11"/>
      <c r="BH41" s="11"/>
      <c r="BI41" s="11"/>
      <c r="BJ41" s="11"/>
      <c r="BK41" s="28">
        <f t="shared" ref="BK41:BK52" si="29">AF41-SUM(BD41:BJ41)</f>
        <v>0</v>
      </c>
      <c r="BL41" s="11">
        <v>900</v>
      </c>
      <c r="BM41" s="11">
        <v>1400</v>
      </c>
      <c r="BN41" s="786">
        <f>(13300-5000)/3</f>
        <v>2766.6666666666665</v>
      </c>
      <c r="BO41" s="786">
        <f>(13300-5000)/3</f>
        <v>2766.6666666666665</v>
      </c>
      <c r="BP41" s="786">
        <f>(13300-5000)/3</f>
        <v>2766.6666666666665</v>
      </c>
      <c r="BQ41" s="28">
        <f t="shared" si="7"/>
        <v>0</v>
      </c>
      <c r="BR41" s="11"/>
      <c r="BS41" s="11"/>
      <c r="BT41" s="11"/>
      <c r="BU41" s="11"/>
      <c r="BV41" s="11"/>
      <c r="BW41" s="11"/>
      <c r="BX41" s="49">
        <f t="shared" ref="BX41:BX52" si="30">AC41-SUM(BR41:BW41)</f>
        <v>0</v>
      </c>
      <c r="BY41" s="11">
        <f t="shared" si="9"/>
        <v>15599.999999999998</v>
      </c>
      <c r="BZ41" s="11"/>
      <c r="CA41" s="11"/>
      <c r="CB41" s="11"/>
      <c r="CC41" s="11"/>
      <c r="CD41" s="11"/>
      <c r="CE41" s="11"/>
      <c r="CF41" s="11"/>
      <c r="CG41" s="11"/>
      <c r="CH41" s="11"/>
      <c r="CI41" s="11"/>
      <c r="CJ41" s="11"/>
      <c r="CK41" s="11"/>
      <c r="CL41" s="49">
        <f t="shared" ref="CL41:CL52" si="31">SUM(BZ41:CK41)</f>
        <v>0</v>
      </c>
      <c r="CM41" s="15"/>
      <c r="CN41" s="11"/>
      <c r="CO41" s="11"/>
      <c r="CP41" s="11"/>
      <c r="CQ41" s="11"/>
      <c r="CR41" s="11"/>
      <c r="CS41" s="11"/>
      <c r="CT41" s="11"/>
      <c r="CU41" s="11"/>
      <c r="CV41" s="11"/>
      <c r="CW41" s="11"/>
      <c r="CX41" s="11"/>
      <c r="CY41" s="26">
        <f t="shared" ref="CY41:CY52" si="32">SUM(CM41:CX41)</f>
        <v>0</v>
      </c>
      <c r="CZ41" s="15"/>
      <c r="DA41" s="11"/>
      <c r="DB41" s="11"/>
      <c r="DC41" s="11"/>
      <c r="DD41" s="11"/>
      <c r="DE41" s="11"/>
      <c r="DF41" s="11"/>
      <c r="DG41" s="11"/>
      <c r="DH41" s="11"/>
      <c r="DI41" s="11"/>
      <c r="DJ41" s="11"/>
      <c r="DK41" s="11"/>
      <c r="DL41" s="26">
        <f t="shared" ref="DL41:DL52" si="33">SUM(CZ41:DK41)</f>
        <v>0</v>
      </c>
    </row>
    <row r="42" spans="1:116">
      <c r="A42" s="47"/>
      <c r="B42" s="49"/>
      <c r="C42" s="4"/>
      <c r="D42" s="4"/>
      <c r="E42" s="4"/>
      <c r="F42" s="5"/>
      <c r="G42" s="4"/>
      <c r="H42" s="15"/>
      <c r="I42" s="11"/>
      <c r="J42" s="11"/>
      <c r="K42" s="11"/>
      <c r="L42" s="11"/>
      <c r="M42" s="11"/>
      <c r="N42" s="11"/>
      <c r="O42" s="11"/>
      <c r="P42" s="11"/>
      <c r="Q42" s="26">
        <f t="shared" si="23"/>
        <v>0</v>
      </c>
      <c r="R42" s="15"/>
      <c r="S42" s="11"/>
      <c r="T42" s="11"/>
      <c r="U42" s="11"/>
      <c r="V42" s="11"/>
      <c r="W42" s="11"/>
      <c r="X42" s="11"/>
      <c r="Y42" s="11"/>
      <c r="Z42" s="49">
        <f t="shared" si="24"/>
        <v>0</v>
      </c>
      <c r="AA42" s="11"/>
      <c r="AB42" s="11"/>
      <c r="AC42" s="11"/>
      <c r="AD42" s="11"/>
      <c r="AE42" s="11"/>
      <c r="AF42" s="11"/>
      <c r="AG42" s="49">
        <f t="shared" si="25"/>
        <v>0</v>
      </c>
      <c r="AH42" s="11"/>
      <c r="AI42" s="11"/>
      <c r="AJ42" s="11"/>
      <c r="AK42" s="11"/>
      <c r="AL42" s="28">
        <f t="shared" si="26"/>
        <v>0</v>
      </c>
      <c r="AM42" s="11"/>
      <c r="AN42" s="11"/>
      <c r="AO42" s="11"/>
      <c r="AP42" s="11"/>
      <c r="AQ42" s="11"/>
      <c r="AR42" s="28">
        <f t="shared" si="27"/>
        <v>0</v>
      </c>
      <c r="AS42" s="11"/>
      <c r="AT42" s="11"/>
      <c r="AU42" s="11"/>
      <c r="AV42" s="11"/>
      <c r="AW42" s="11"/>
      <c r="AX42" s="11"/>
      <c r="AY42" s="11"/>
      <c r="AZ42" s="11"/>
      <c r="BA42" s="11"/>
      <c r="BB42" s="11"/>
      <c r="BC42" s="28">
        <f t="shared" si="28"/>
        <v>0</v>
      </c>
      <c r="BD42" s="11"/>
      <c r="BE42" s="11"/>
      <c r="BF42" s="11"/>
      <c r="BG42" s="11"/>
      <c r="BH42" s="11"/>
      <c r="BI42" s="11"/>
      <c r="BJ42" s="11"/>
      <c r="BK42" s="28">
        <f t="shared" si="29"/>
        <v>0</v>
      </c>
      <c r="BL42" s="11"/>
      <c r="BM42" s="11"/>
      <c r="BN42" s="786"/>
      <c r="BO42" s="786"/>
      <c r="BP42" s="786"/>
      <c r="BQ42" s="28">
        <f t="shared" si="7"/>
        <v>0</v>
      </c>
      <c r="BR42" s="11"/>
      <c r="BS42" s="11"/>
      <c r="BT42" s="11"/>
      <c r="BU42" s="11"/>
      <c r="BV42" s="11"/>
      <c r="BW42" s="11"/>
      <c r="BX42" s="49">
        <f t="shared" si="30"/>
        <v>0</v>
      </c>
      <c r="BY42" s="11">
        <f t="shared" si="9"/>
        <v>0</v>
      </c>
      <c r="BZ42" s="11"/>
      <c r="CA42" s="11"/>
      <c r="CB42" s="11"/>
      <c r="CC42" s="11"/>
      <c r="CD42" s="11"/>
      <c r="CE42" s="11"/>
      <c r="CF42" s="11"/>
      <c r="CG42" s="11"/>
      <c r="CH42" s="11"/>
      <c r="CI42" s="11"/>
      <c r="CJ42" s="11"/>
      <c r="CK42" s="11"/>
      <c r="CL42" s="49">
        <f t="shared" si="31"/>
        <v>0</v>
      </c>
      <c r="CM42" s="15"/>
      <c r="CN42" s="11"/>
      <c r="CO42" s="11"/>
      <c r="CP42" s="11"/>
      <c r="CQ42" s="11"/>
      <c r="CR42" s="11"/>
      <c r="CS42" s="11"/>
      <c r="CT42" s="11"/>
      <c r="CU42" s="11"/>
      <c r="CV42" s="11"/>
      <c r="CW42" s="11"/>
      <c r="CX42" s="11"/>
      <c r="CY42" s="26">
        <f t="shared" si="32"/>
        <v>0</v>
      </c>
      <c r="CZ42" s="15"/>
      <c r="DA42" s="11"/>
      <c r="DB42" s="11"/>
      <c r="DC42" s="11"/>
      <c r="DD42" s="11"/>
      <c r="DE42" s="11"/>
      <c r="DF42" s="11"/>
      <c r="DG42" s="11"/>
      <c r="DH42" s="11"/>
      <c r="DI42" s="11"/>
      <c r="DJ42" s="11"/>
      <c r="DK42" s="11"/>
      <c r="DL42" s="26">
        <f t="shared" si="33"/>
        <v>0</v>
      </c>
    </row>
    <row r="43" spans="1:116">
      <c r="A43" s="47"/>
      <c r="B43" s="49"/>
      <c r="C43" s="4"/>
      <c r="D43" s="4"/>
      <c r="E43" s="4"/>
      <c r="F43" s="5"/>
      <c r="G43" s="4"/>
      <c r="H43" s="15"/>
      <c r="I43" s="11"/>
      <c r="J43" s="11"/>
      <c r="K43" s="11"/>
      <c r="L43" s="11"/>
      <c r="M43" s="11"/>
      <c r="N43" s="11"/>
      <c r="O43" s="11"/>
      <c r="P43" s="11"/>
      <c r="Q43" s="26">
        <f t="shared" si="23"/>
        <v>0</v>
      </c>
      <c r="R43" s="15"/>
      <c r="S43" s="11"/>
      <c r="T43" s="11"/>
      <c r="U43" s="11"/>
      <c r="V43" s="11"/>
      <c r="W43" s="11"/>
      <c r="X43" s="11"/>
      <c r="Y43" s="11"/>
      <c r="Z43" s="49">
        <f t="shared" si="24"/>
        <v>0</v>
      </c>
      <c r="AA43" s="11"/>
      <c r="AB43" s="11"/>
      <c r="AC43" s="11"/>
      <c r="AD43" s="11"/>
      <c r="AE43" s="11"/>
      <c r="AF43" s="11"/>
      <c r="AG43" s="49">
        <f t="shared" si="25"/>
        <v>0</v>
      </c>
      <c r="AH43" s="11"/>
      <c r="AI43" s="11"/>
      <c r="AJ43" s="11"/>
      <c r="AK43" s="11"/>
      <c r="AL43" s="28">
        <f t="shared" si="26"/>
        <v>0</v>
      </c>
      <c r="AM43" s="11"/>
      <c r="AN43" s="11"/>
      <c r="AO43" s="11"/>
      <c r="AP43" s="11"/>
      <c r="AQ43" s="11"/>
      <c r="AR43" s="28">
        <f t="shared" si="27"/>
        <v>0</v>
      </c>
      <c r="AS43" s="11"/>
      <c r="AT43" s="11"/>
      <c r="AU43" s="11"/>
      <c r="AV43" s="11"/>
      <c r="AW43" s="11"/>
      <c r="AX43" s="11"/>
      <c r="AY43" s="11"/>
      <c r="AZ43" s="11"/>
      <c r="BA43" s="11"/>
      <c r="BB43" s="11"/>
      <c r="BC43" s="28">
        <f t="shared" si="28"/>
        <v>0</v>
      </c>
      <c r="BD43" s="11"/>
      <c r="BE43" s="11"/>
      <c r="BF43" s="11"/>
      <c r="BG43" s="11"/>
      <c r="BH43" s="11"/>
      <c r="BI43" s="11"/>
      <c r="BJ43" s="11"/>
      <c r="BK43" s="28">
        <f t="shared" si="29"/>
        <v>0</v>
      </c>
      <c r="BL43" s="11"/>
      <c r="BM43" s="11"/>
      <c r="BN43" s="786"/>
      <c r="BO43" s="786"/>
      <c r="BP43" s="786"/>
      <c r="BQ43" s="28">
        <f t="shared" si="7"/>
        <v>0</v>
      </c>
      <c r="BR43" s="11"/>
      <c r="BS43" s="11"/>
      <c r="BT43" s="11"/>
      <c r="BU43" s="11"/>
      <c r="BV43" s="11"/>
      <c r="BW43" s="11"/>
      <c r="BX43" s="49">
        <f t="shared" si="30"/>
        <v>0</v>
      </c>
      <c r="BY43" s="11">
        <f t="shared" si="9"/>
        <v>0</v>
      </c>
      <c r="BZ43" s="11"/>
      <c r="CA43" s="11"/>
      <c r="CB43" s="11"/>
      <c r="CC43" s="11"/>
      <c r="CD43" s="11"/>
      <c r="CE43" s="11"/>
      <c r="CF43" s="11"/>
      <c r="CG43" s="11"/>
      <c r="CH43" s="11"/>
      <c r="CI43" s="11"/>
      <c r="CJ43" s="11"/>
      <c r="CK43" s="11"/>
      <c r="CL43" s="49">
        <f t="shared" si="31"/>
        <v>0</v>
      </c>
      <c r="CM43" s="15"/>
      <c r="CN43" s="11"/>
      <c r="CO43" s="11"/>
      <c r="CP43" s="11"/>
      <c r="CQ43" s="11"/>
      <c r="CR43" s="11"/>
      <c r="CS43" s="11"/>
      <c r="CT43" s="11"/>
      <c r="CU43" s="11"/>
      <c r="CV43" s="11"/>
      <c r="CW43" s="11"/>
      <c r="CX43" s="11"/>
      <c r="CY43" s="26">
        <f t="shared" si="32"/>
        <v>0</v>
      </c>
      <c r="CZ43" s="15"/>
      <c r="DA43" s="11"/>
      <c r="DB43" s="11"/>
      <c r="DC43" s="11"/>
      <c r="DD43" s="11"/>
      <c r="DE43" s="11"/>
      <c r="DF43" s="11"/>
      <c r="DG43" s="11"/>
      <c r="DH43" s="11"/>
      <c r="DI43" s="11"/>
      <c r="DJ43" s="11"/>
      <c r="DK43" s="11"/>
      <c r="DL43" s="26">
        <f t="shared" si="33"/>
        <v>0</v>
      </c>
    </row>
    <row r="44" spans="1:116">
      <c r="A44" s="47"/>
      <c r="B44" s="49"/>
      <c r="C44" s="28" t="s">
        <v>347</v>
      </c>
      <c r="D44" s="28"/>
      <c r="E44" s="28"/>
      <c r="F44" s="26"/>
      <c r="G44" s="28"/>
      <c r="H44" s="47">
        <f t="shared" ref="H44:P44" si="34">SUM(H41:H43)</f>
        <v>13300</v>
      </c>
      <c r="I44" s="28">
        <f t="shared" si="34"/>
        <v>2300</v>
      </c>
      <c r="J44" s="28">
        <f t="shared" si="34"/>
        <v>0</v>
      </c>
      <c r="K44" s="28">
        <f t="shared" si="34"/>
        <v>0</v>
      </c>
      <c r="L44" s="28">
        <f t="shared" si="34"/>
        <v>0</v>
      </c>
      <c r="M44" s="28">
        <f t="shared" si="34"/>
        <v>0</v>
      </c>
      <c r="N44" s="28">
        <f t="shared" si="34"/>
        <v>0</v>
      </c>
      <c r="O44" s="28">
        <f t="shared" si="34"/>
        <v>0</v>
      </c>
      <c r="P44" s="28">
        <f t="shared" si="34"/>
        <v>0</v>
      </c>
      <c r="Q44" s="26">
        <f t="shared" si="23"/>
        <v>15600</v>
      </c>
      <c r="R44" s="47">
        <f t="shared" ref="R44:Y44" si="35">SUM(R41:R43)</f>
        <v>0</v>
      </c>
      <c r="S44" s="28">
        <f t="shared" si="35"/>
        <v>0</v>
      </c>
      <c r="T44" s="28">
        <f t="shared" si="35"/>
        <v>15600</v>
      </c>
      <c r="U44" s="28">
        <f t="shared" si="35"/>
        <v>0</v>
      </c>
      <c r="V44" s="28">
        <f t="shared" si="35"/>
        <v>0</v>
      </c>
      <c r="W44" s="28">
        <f t="shared" si="35"/>
        <v>0</v>
      </c>
      <c r="X44" s="28">
        <f t="shared" si="35"/>
        <v>0</v>
      </c>
      <c r="Y44" s="28">
        <f t="shared" si="35"/>
        <v>0</v>
      </c>
      <c r="Z44" s="49">
        <f t="shared" si="24"/>
        <v>15600</v>
      </c>
      <c r="AA44" s="28">
        <f t="shared" ref="AA44:AF44" si="36">SUM(AA41:AA43)</f>
        <v>5000</v>
      </c>
      <c r="AB44" s="28">
        <f t="shared" si="36"/>
        <v>0</v>
      </c>
      <c r="AC44" s="28">
        <f t="shared" si="36"/>
        <v>0</v>
      </c>
      <c r="AD44" s="28">
        <f t="shared" si="36"/>
        <v>0</v>
      </c>
      <c r="AE44" s="28">
        <f t="shared" si="36"/>
        <v>10600</v>
      </c>
      <c r="AF44" s="28">
        <f t="shared" si="36"/>
        <v>0</v>
      </c>
      <c r="AG44" s="49">
        <f t="shared" si="25"/>
        <v>0</v>
      </c>
      <c r="AH44" s="28">
        <f>SUM(AH41:AH43)</f>
        <v>0</v>
      </c>
      <c r="AI44" s="28">
        <f>SUM(AI41:AI43)</f>
        <v>0</v>
      </c>
      <c r="AJ44" s="28">
        <f>SUM(AJ41:AJ43)</f>
        <v>0</v>
      </c>
      <c r="AK44" s="28">
        <f>SUM(AK41:AK43)</f>
        <v>5000</v>
      </c>
      <c r="AL44" s="28">
        <f t="shared" si="26"/>
        <v>0</v>
      </c>
      <c r="AM44" s="28">
        <f>SUM(AM41:AM43)</f>
        <v>0</v>
      </c>
      <c r="AN44" s="28">
        <f>SUM(AN41:AN43)</f>
        <v>0</v>
      </c>
      <c r="AO44" s="28">
        <f>SUM(AO41:AO43)</f>
        <v>0</v>
      </c>
      <c r="AP44" s="28">
        <f>SUM(AP41:AP43)</f>
        <v>0</v>
      </c>
      <c r="AQ44" s="28">
        <f>SUM(AQ41:AQ43)</f>
        <v>0</v>
      </c>
      <c r="AR44" s="28">
        <f t="shared" si="27"/>
        <v>0</v>
      </c>
      <c r="AS44" s="28">
        <f t="shared" ref="AS44:BB44" si="37">SUM(AS41:AS43)</f>
        <v>0</v>
      </c>
      <c r="AT44" s="28">
        <f t="shared" si="37"/>
        <v>0</v>
      </c>
      <c r="AU44" s="28">
        <f t="shared" si="37"/>
        <v>0</v>
      </c>
      <c r="AV44" s="28">
        <f t="shared" si="37"/>
        <v>0</v>
      </c>
      <c r="AW44" s="28">
        <f t="shared" si="37"/>
        <v>0</v>
      </c>
      <c r="AX44" s="28">
        <f t="shared" si="37"/>
        <v>0</v>
      </c>
      <c r="AY44" s="28">
        <f t="shared" si="37"/>
        <v>0</v>
      </c>
      <c r="AZ44" s="28">
        <f t="shared" si="37"/>
        <v>0</v>
      </c>
      <c r="BA44" s="28">
        <f t="shared" si="37"/>
        <v>0</v>
      </c>
      <c r="BB44" s="28">
        <f t="shared" si="37"/>
        <v>0</v>
      </c>
      <c r="BC44" s="28">
        <f t="shared" si="28"/>
        <v>0</v>
      </c>
      <c r="BD44" s="28">
        <f>SUM(BD41:BD43)</f>
        <v>0</v>
      </c>
      <c r="BE44" s="28">
        <f>SUM(BE41:BE43)</f>
        <v>0</v>
      </c>
      <c r="BF44" s="28"/>
      <c r="BG44" s="28"/>
      <c r="BH44" s="28"/>
      <c r="BI44" s="28"/>
      <c r="BJ44" s="28">
        <f>SUM(BJ41:BJ43)</f>
        <v>0</v>
      </c>
      <c r="BK44" s="28">
        <f t="shared" si="29"/>
        <v>0</v>
      </c>
      <c r="BL44" s="28">
        <f>SUM(BL41:BL43)</f>
        <v>900</v>
      </c>
      <c r="BM44" s="28">
        <f>SUM(BM41:BM43)</f>
        <v>1400</v>
      </c>
      <c r="BN44" s="788">
        <f>SUM(BN41:BN43)</f>
        <v>2766.6666666666665</v>
      </c>
      <c r="BO44" s="788">
        <f>SUM(BO41:BO43)</f>
        <v>2766.6666666666665</v>
      </c>
      <c r="BP44" s="788">
        <f>SUM(BP41:BP43)</f>
        <v>2766.6666666666665</v>
      </c>
      <c r="BQ44" s="28">
        <f t="shared" si="7"/>
        <v>0</v>
      </c>
      <c r="BR44" s="28">
        <f>SUM(BR41:BR43)</f>
        <v>0</v>
      </c>
      <c r="BS44" s="28">
        <f>SUM(BS41:BS43)</f>
        <v>0</v>
      </c>
      <c r="BT44" s="28">
        <f>SUM(BT41:BT43)</f>
        <v>0</v>
      </c>
      <c r="BU44" s="28">
        <f>SUM(BU41:BU43)</f>
        <v>0</v>
      </c>
      <c r="BV44" s="28"/>
      <c r="BW44" s="28">
        <f>SUM(BW41:BW43)</f>
        <v>0</v>
      </c>
      <c r="BX44" s="49">
        <f t="shared" si="30"/>
        <v>0</v>
      </c>
      <c r="BY44" s="11">
        <f t="shared" si="9"/>
        <v>15599.999999999998</v>
      </c>
      <c r="BZ44" s="28">
        <f t="shared" ref="BZ44:CK44" si="38">SUM(BZ41:BZ43)</f>
        <v>0</v>
      </c>
      <c r="CA44" s="28">
        <f t="shared" si="38"/>
        <v>0</v>
      </c>
      <c r="CB44" s="28">
        <f t="shared" si="38"/>
        <v>0</v>
      </c>
      <c r="CC44" s="28">
        <f t="shared" si="38"/>
        <v>0</v>
      </c>
      <c r="CD44" s="28">
        <f t="shared" si="38"/>
        <v>0</v>
      </c>
      <c r="CE44" s="28">
        <f t="shared" si="38"/>
        <v>0</v>
      </c>
      <c r="CF44" s="28">
        <f t="shared" si="38"/>
        <v>0</v>
      </c>
      <c r="CG44" s="28">
        <f t="shared" si="38"/>
        <v>0</v>
      </c>
      <c r="CH44" s="28">
        <f t="shared" si="38"/>
        <v>0</v>
      </c>
      <c r="CI44" s="28">
        <f t="shared" si="38"/>
        <v>0</v>
      </c>
      <c r="CJ44" s="28">
        <f t="shared" si="38"/>
        <v>0</v>
      </c>
      <c r="CK44" s="28">
        <f t="shared" si="38"/>
        <v>0</v>
      </c>
      <c r="CL44" s="49">
        <f t="shared" si="31"/>
        <v>0</v>
      </c>
      <c r="CM44" s="47">
        <f t="shared" ref="CM44:CX44" si="39">SUM(CM41:CM43)</f>
        <v>0</v>
      </c>
      <c r="CN44" s="28">
        <f t="shared" si="39"/>
        <v>0</v>
      </c>
      <c r="CO44" s="28">
        <f t="shared" si="39"/>
        <v>0</v>
      </c>
      <c r="CP44" s="28">
        <f t="shared" si="39"/>
        <v>0</v>
      </c>
      <c r="CQ44" s="28">
        <f t="shared" si="39"/>
        <v>0</v>
      </c>
      <c r="CR44" s="28">
        <f t="shared" si="39"/>
        <v>0</v>
      </c>
      <c r="CS44" s="28">
        <f t="shared" si="39"/>
        <v>0</v>
      </c>
      <c r="CT44" s="28">
        <f t="shared" si="39"/>
        <v>0</v>
      </c>
      <c r="CU44" s="28">
        <f t="shared" si="39"/>
        <v>0</v>
      </c>
      <c r="CV44" s="28">
        <f t="shared" si="39"/>
        <v>0</v>
      </c>
      <c r="CW44" s="28">
        <f t="shared" si="39"/>
        <v>0</v>
      </c>
      <c r="CX44" s="28">
        <f t="shared" si="39"/>
        <v>0</v>
      </c>
      <c r="CY44" s="26">
        <f t="shared" si="32"/>
        <v>0</v>
      </c>
      <c r="CZ44" s="47">
        <f t="shared" ref="CZ44:DK44" si="40">SUM(CZ41:CZ43)</f>
        <v>0</v>
      </c>
      <c r="DA44" s="28">
        <f t="shared" si="40"/>
        <v>0</v>
      </c>
      <c r="DB44" s="28">
        <f t="shared" si="40"/>
        <v>0</v>
      </c>
      <c r="DC44" s="28">
        <f t="shared" si="40"/>
        <v>0</v>
      </c>
      <c r="DD44" s="28">
        <f t="shared" si="40"/>
        <v>0</v>
      </c>
      <c r="DE44" s="28">
        <f t="shared" si="40"/>
        <v>0</v>
      </c>
      <c r="DF44" s="28">
        <f t="shared" si="40"/>
        <v>0</v>
      </c>
      <c r="DG44" s="28">
        <f t="shared" si="40"/>
        <v>0</v>
      </c>
      <c r="DH44" s="28">
        <f t="shared" si="40"/>
        <v>0</v>
      </c>
      <c r="DI44" s="28">
        <f t="shared" si="40"/>
        <v>0</v>
      </c>
      <c r="DJ44" s="28">
        <f t="shared" si="40"/>
        <v>0</v>
      </c>
      <c r="DK44" s="28">
        <f t="shared" si="40"/>
        <v>0</v>
      </c>
      <c r="DL44" s="26">
        <f t="shared" si="33"/>
        <v>0</v>
      </c>
    </row>
    <row r="45" spans="1:116">
      <c r="A45" s="47"/>
      <c r="B45" s="49" t="s">
        <v>1550</v>
      </c>
      <c r="C45" s="4" t="s">
        <v>1226</v>
      </c>
      <c r="D45" s="4" t="s">
        <v>1988</v>
      </c>
      <c r="E45" s="4" t="s">
        <v>1989</v>
      </c>
      <c r="F45" s="5" t="s">
        <v>1990</v>
      </c>
      <c r="G45" s="4" t="s">
        <v>1072</v>
      </c>
      <c r="H45" s="15">
        <v>4252</v>
      </c>
      <c r="I45" s="11">
        <v>1304</v>
      </c>
      <c r="J45" s="11"/>
      <c r="K45" s="11"/>
      <c r="L45" s="11"/>
      <c r="M45" s="11"/>
      <c r="N45" s="11"/>
      <c r="O45" s="11"/>
      <c r="P45" s="11"/>
      <c r="Q45" s="26">
        <f t="shared" si="23"/>
        <v>5556</v>
      </c>
      <c r="R45" s="15"/>
      <c r="S45" s="11"/>
      <c r="T45" s="11">
        <f>Q45</f>
        <v>5556</v>
      </c>
      <c r="U45" s="11"/>
      <c r="V45" s="11"/>
      <c r="W45" s="11"/>
      <c r="X45" s="11"/>
      <c r="Y45" s="11"/>
      <c r="Z45" s="49">
        <f t="shared" si="24"/>
        <v>5556</v>
      </c>
      <c r="AA45" s="11">
        <v>840</v>
      </c>
      <c r="AB45" s="11"/>
      <c r="AC45" s="11"/>
      <c r="AD45" s="11"/>
      <c r="AE45" s="11">
        <v>4716</v>
      </c>
      <c r="AF45" s="11"/>
      <c r="AG45" s="49">
        <f t="shared" si="25"/>
        <v>0</v>
      </c>
      <c r="AH45" s="11"/>
      <c r="AI45" s="11"/>
      <c r="AJ45" s="11"/>
      <c r="AK45" s="11">
        <v>840</v>
      </c>
      <c r="AL45" s="28">
        <f t="shared" si="26"/>
        <v>0</v>
      </c>
      <c r="AM45" s="11"/>
      <c r="AN45" s="11"/>
      <c r="AO45" s="11"/>
      <c r="AP45" s="11"/>
      <c r="AQ45" s="11"/>
      <c r="AR45" s="28">
        <f t="shared" si="27"/>
        <v>0</v>
      </c>
      <c r="AS45" s="11"/>
      <c r="AT45" s="11"/>
      <c r="AU45" s="11"/>
      <c r="AV45" s="11"/>
      <c r="AW45" s="11"/>
      <c r="AX45" s="11"/>
      <c r="AY45" s="11"/>
      <c r="AZ45" s="11"/>
      <c r="BA45" s="11"/>
      <c r="BB45" s="11"/>
      <c r="BC45" s="28">
        <f t="shared" si="28"/>
        <v>0</v>
      </c>
      <c r="BD45" s="11"/>
      <c r="BE45" s="11"/>
      <c r="BF45" s="11"/>
      <c r="BG45" s="11"/>
      <c r="BH45" s="11"/>
      <c r="BI45" s="11"/>
      <c r="BJ45" s="11"/>
      <c r="BK45" s="28">
        <f t="shared" si="29"/>
        <v>0</v>
      </c>
      <c r="BL45" s="11"/>
      <c r="BM45" s="11">
        <v>1304</v>
      </c>
      <c r="BN45" s="786">
        <f>(4252-840)/3</f>
        <v>1137.3333333333333</v>
      </c>
      <c r="BO45" s="786">
        <f>(4252-840)/3</f>
        <v>1137.3333333333333</v>
      </c>
      <c r="BP45" s="786">
        <f>(4252-840)/3</f>
        <v>1137.3333333333333</v>
      </c>
      <c r="BQ45" s="28">
        <f t="shared" si="7"/>
        <v>0</v>
      </c>
      <c r="BR45" s="11"/>
      <c r="BS45" s="11"/>
      <c r="BT45" s="11"/>
      <c r="BU45" s="11"/>
      <c r="BV45" s="11"/>
      <c r="BW45" s="11"/>
      <c r="BX45" s="49">
        <f t="shared" si="30"/>
        <v>0</v>
      </c>
      <c r="BY45" s="11">
        <f t="shared" si="9"/>
        <v>5555.9999999999991</v>
      </c>
      <c r="BZ45" s="11"/>
      <c r="CA45" s="11"/>
      <c r="CB45" s="11"/>
      <c r="CC45" s="11"/>
      <c r="CD45" s="11"/>
      <c r="CE45" s="11"/>
      <c r="CF45" s="11"/>
      <c r="CG45" s="11"/>
      <c r="CH45" s="11"/>
      <c r="CI45" s="11"/>
      <c r="CJ45" s="11"/>
      <c r="CK45" s="11"/>
      <c r="CL45" s="49">
        <f t="shared" si="31"/>
        <v>0</v>
      </c>
      <c r="CM45" s="15"/>
      <c r="CN45" s="11"/>
      <c r="CO45" s="11"/>
      <c r="CP45" s="11"/>
      <c r="CQ45" s="11"/>
      <c r="CR45" s="11"/>
      <c r="CS45" s="11"/>
      <c r="CT45" s="11"/>
      <c r="CU45" s="11"/>
      <c r="CV45" s="11"/>
      <c r="CW45" s="11"/>
      <c r="CX45" s="11"/>
      <c r="CY45" s="26">
        <f t="shared" si="32"/>
        <v>0</v>
      </c>
      <c r="CZ45" s="15"/>
      <c r="DA45" s="11"/>
      <c r="DB45" s="11"/>
      <c r="DC45" s="11"/>
      <c r="DD45" s="11"/>
      <c r="DE45" s="11"/>
      <c r="DF45" s="11"/>
      <c r="DG45" s="11"/>
      <c r="DH45" s="11"/>
      <c r="DI45" s="11"/>
      <c r="DJ45" s="11"/>
      <c r="DK45" s="11"/>
      <c r="DL45" s="26">
        <f t="shared" si="33"/>
        <v>0</v>
      </c>
    </row>
    <row r="46" spans="1:116">
      <c r="A46" s="47"/>
      <c r="B46" s="49"/>
      <c r="C46" s="4"/>
      <c r="D46" s="4"/>
      <c r="E46" s="4"/>
      <c r="F46" s="5"/>
      <c r="G46" s="4"/>
      <c r="H46" s="15"/>
      <c r="I46" s="11"/>
      <c r="J46" s="11"/>
      <c r="K46" s="11"/>
      <c r="L46" s="11"/>
      <c r="M46" s="11"/>
      <c r="N46" s="11"/>
      <c r="O46" s="11"/>
      <c r="P46" s="11"/>
      <c r="Q46" s="26">
        <f t="shared" si="23"/>
        <v>0</v>
      </c>
      <c r="R46" s="15"/>
      <c r="S46" s="11"/>
      <c r="T46" s="11"/>
      <c r="U46" s="11"/>
      <c r="V46" s="11"/>
      <c r="W46" s="11"/>
      <c r="X46" s="11"/>
      <c r="Y46" s="11"/>
      <c r="Z46" s="49">
        <f t="shared" si="24"/>
        <v>0</v>
      </c>
      <c r="AA46" s="11"/>
      <c r="AB46" s="11"/>
      <c r="AC46" s="11"/>
      <c r="AD46" s="11"/>
      <c r="AE46" s="11"/>
      <c r="AF46" s="11"/>
      <c r="AG46" s="49">
        <f t="shared" si="25"/>
        <v>0</v>
      </c>
      <c r="AH46" s="11"/>
      <c r="AI46" s="11"/>
      <c r="AJ46" s="11"/>
      <c r="AK46" s="11"/>
      <c r="AL46" s="28">
        <f t="shared" si="26"/>
        <v>0</v>
      </c>
      <c r="AM46" s="11"/>
      <c r="AN46" s="11"/>
      <c r="AO46" s="11"/>
      <c r="AP46" s="11"/>
      <c r="AQ46" s="11"/>
      <c r="AR46" s="28">
        <f t="shared" si="27"/>
        <v>0</v>
      </c>
      <c r="AS46" s="11"/>
      <c r="AT46" s="11"/>
      <c r="AU46" s="11"/>
      <c r="AV46" s="11"/>
      <c r="AW46" s="11"/>
      <c r="AX46" s="11"/>
      <c r="AY46" s="11"/>
      <c r="AZ46" s="11"/>
      <c r="BA46" s="11"/>
      <c r="BB46" s="11"/>
      <c r="BC46" s="28">
        <f t="shared" si="28"/>
        <v>0</v>
      </c>
      <c r="BD46" s="11"/>
      <c r="BE46" s="11"/>
      <c r="BF46" s="11"/>
      <c r="BG46" s="11"/>
      <c r="BH46" s="11"/>
      <c r="BI46" s="11"/>
      <c r="BJ46" s="11"/>
      <c r="BK46" s="28">
        <f t="shared" si="29"/>
        <v>0</v>
      </c>
      <c r="BL46" s="11"/>
      <c r="BM46" s="11"/>
      <c r="BN46" s="786"/>
      <c r="BO46" s="786"/>
      <c r="BP46" s="786"/>
      <c r="BQ46" s="28">
        <f t="shared" si="7"/>
        <v>0</v>
      </c>
      <c r="BR46" s="11"/>
      <c r="BS46" s="11"/>
      <c r="BT46" s="11"/>
      <c r="BU46" s="11"/>
      <c r="BV46" s="11"/>
      <c r="BW46" s="11"/>
      <c r="BX46" s="49">
        <f t="shared" si="30"/>
        <v>0</v>
      </c>
      <c r="BY46" s="11">
        <f t="shared" si="9"/>
        <v>0</v>
      </c>
      <c r="BZ46" s="11"/>
      <c r="CA46" s="11"/>
      <c r="CB46" s="11"/>
      <c r="CC46" s="11"/>
      <c r="CD46" s="11"/>
      <c r="CE46" s="11"/>
      <c r="CF46" s="11"/>
      <c r="CG46" s="11"/>
      <c r="CH46" s="11"/>
      <c r="CI46" s="11"/>
      <c r="CJ46" s="11"/>
      <c r="CK46" s="11"/>
      <c r="CL46" s="49">
        <f t="shared" si="31"/>
        <v>0</v>
      </c>
      <c r="CM46" s="15"/>
      <c r="CN46" s="11"/>
      <c r="CO46" s="11"/>
      <c r="CP46" s="11"/>
      <c r="CQ46" s="11"/>
      <c r="CR46" s="11"/>
      <c r="CS46" s="11"/>
      <c r="CT46" s="11"/>
      <c r="CU46" s="11"/>
      <c r="CV46" s="11"/>
      <c r="CW46" s="11"/>
      <c r="CX46" s="11"/>
      <c r="CY46" s="26">
        <f t="shared" si="32"/>
        <v>0</v>
      </c>
      <c r="CZ46" s="15"/>
      <c r="DA46" s="11"/>
      <c r="DB46" s="11"/>
      <c r="DC46" s="11"/>
      <c r="DD46" s="11"/>
      <c r="DE46" s="11"/>
      <c r="DF46" s="11"/>
      <c r="DG46" s="11"/>
      <c r="DH46" s="11"/>
      <c r="DI46" s="11"/>
      <c r="DJ46" s="11"/>
      <c r="DK46" s="11"/>
      <c r="DL46" s="26">
        <f t="shared" si="33"/>
        <v>0</v>
      </c>
    </row>
    <row r="47" spans="1:116">
      <c r="A47" s="47"/>
      <c r="B47" s="49"/>
      <c r="C47" s="4"/>
      <c r="D47" s="4"/>
      <c r="E47" s="4"/>
      <c r="F47" s="5"/>
      <c r="G47" s="4"/>
      <c r="H47" s="15"/>
      <c r="I47" s="11"/>
      <c r="J47" s="11"/>
      <c r="K47" s="11"/>
      <c r="L47" s="11"/>
      <c r="M47" s="11"/>
      <c r="N47" s="11"/>
      <c r="O47" s="11"/>
      <c r="P47" s="11"/>
      <c r="Q47" s="26">
        <f t="shared" si="23"/>
        <v>0</v>
      </c>
      <c r="R47" s="15"/>
      <c r="S47" s="11"/>
      <c r="T47" s="11"/>
      <c r="U47" s="11"/>
      <c r="V47" s="11"/>
      <c r="W47" s="11"/>
      <c r="X47" s="11"/>
      <c r="Y47" s="11"/>
      <c r="Z47" s="49">
        <f t="shared" si="24"/>
        <v>0</v>
      </c>
      <c r="AA47" s="11"/>
      <c r="AB47" s="11"/>
      <c r="AC47" s="11"/>
      <c r="AD47" s="11"/>
      <c r="AE47" s="11"/>
      <c r="AF47" s="11"/>
      <c r="AG47" s="49">
        <f t="shared" si="25"/>
        <v>0</v>
      </c>
      <c r="AH47" s="11"/>
      <c r="AI47" s="11"/>
      <c r="AJ47" s="11"/>
      <c r="AK47" s="11"/>
      <c r="AL47" s="28">
        <f t="shared" si="26"/>
        <v>0</v>
      </c>
      <c r="AM47" s="11"/>
      <c r="AN47" s="11"/>
      <c r="AO47" s="11"/>
      <c r="AP47" s="11"/>
      <c r="AQ47" s="11"/>
      <c r="AR47" s="28">
        <f t="shared" si="27"/>
        <v>0</v>
      </c>
      <c r="AS47" s="11"/>
      <c r="AT47" s="11"/>
      <c r="AU47" s="11"/>
      <c r="AV47" s="11"/>
      <c r="AW47" s="11"/>
      <c r="AX47" s="11"/>
      <c r="AY47" s="11"/>
      <c r="AZ47" s="11"/>
      <c r="BA47" s="11"/>
      <c r="BB47" s="11"/>
      <c r="BC47" s="28">
        <f t="shared" si="28"/>
        <v>0</v>
      </c>
      <c r="BD47" s="11"/>
      <c r="BE47" s="11"/>
      <c r="BF47" s="11"/>
      <c r="BG47" s="11"/>
      <c r="BH47" s="11"/>
      <c r="BI47" s="11"/>
      <c r="BJ47" s="11"/>
      <c r="BK47" s="28">
        <f t="shared" si="29"/>
        <v>0</v>
      </c>
      <c r="BL47" s="11"/>
      <c r="BM47" s="11"/>
      <c r="BN47" s="786"/>
      <c r="BO47" s="786"/>
      <c r="BP47" s="786"/>
      <c r="BQ47" s="28">
        <f t="shared" si="7"/>
        <v>0</v>
      </c>
      <c r="BR47" s="11"/>
      <c r="BS47" s="11"/>
      <c r="BT47" s="11"/>
      <c r="BU47" s="11"/>
      <c r="BV47" s="11"/>
      <c r="BW47" s="11"/>
      <c r="BX47" s="49">
        <f t="shared" si="30"/>
        <v>0</v>
      </c>
      <c r="BY47" s="11">
        <f t="shared" si="9"/>
        <v>0</v>
      </c>
      <c r="BZ47" s="11"/>
      <c r="CA47" s="11"/>
      <c r="CB47" s="11"/>
      <c r="CC47" s="11"/>
      <c r="CD47" s="11"/>
      <c r="CE47" s="11"/>
      <c r="CF47" s="11"/>
      <c r="CG47" s="11"/>
      <c r="CH47" s="11"/>
      <c r="CI47" s="11"/>
      <c r="CJ47" s="11"/>
      <c r="CK47" s="11"/>
      <c r="CL47" s="49">
        <f t="shared" si="31"/>
        <v>0</v>
      </c>
      <c r="CM47" s="15"/>
      <c r="CN47" s="11"/>
      <c r="CO47" s="11"/>
      <c r="CP47" s="11"/>
      <c r="CQ47" s="11"/>
      <c r="CR47" s="11"/>
      <c r="CS47" s="11"/>
      <c r="CT47" s="11"/>
      <c r="CU47" s="11"/>
      <c r="CV47" s="11"/>
      <c r="CW47" s="11"/>
      <c r="CX47" s="11"/>
      <c r="CY47" s="26">
        <f t="shared" si="32"/>
        <v>0</v>
      </c>
      <c r="CZ47" s="15"/>
      <c r="DA47" s="11"/>
      <c r="DB47" s="11"/>
      <c r="DC47" s="11"/>
      <c r="DD47" s="11"/>
      <c r="DE47" s="11"/>
      <c r="DF47" s="11"/>
      <c r="DG47" s="11"/>
      <c r="DH47" s="11"/>
      <c r="DI47" s="11"/>
      <c r="DJ47" s="11"/>
      <c r="DK47" s="11"/>
      <c r="DL47" s="26">
        <f t="shared" si="33"/>
        <v>0</v>
      </c>
    </row>
    <row r="48" spans="1:116">
      <c r="A48" s="47"/>
      <c r="B48" s="49"/>
      <c r="C48" s="28" t="s">
        <v>347</v>
      </c>
      <c r="D48" s="28"/>
      <c r="E48" s="28"/>
      <c r="F48" s="26"/>
      <c r="G48" s="28"/>
      <c r="H48" s="47">
        <f t="shared" ref="H48:P48" si="41">SUM(H45:H47)</f>
        <v>4252</v>
      </c>
      <c r="I48" s="28">
        <f t="shared" si="41"/>
        <v>1304</v>
      </c>
      <c r="J48" s="28">
        <f t="shared" si="41"/>
        <v>0</v>
      </c>
      <c r="K48" s="28">
        <f t="shared" si="41"/>
        <v>0</v>
      </c>
      <c r="L48" s="28">
        <f t="shared" si="41"/>
        <v>0</v>
      </c>
      <c r="M48" s="28">
        <f t="shared" si="41"/>
        <v>0</v>
      </c>
      <c r="N48" s="28">
        <f t="shared" si="41"/>
        <v>0</v>
      </c>
      <c r="O48" s="28">
        <f t="shared" si="41"/>
        <v>0</v>
      </c>
      <c r="P48" s="28">
        <f t="shared" si="41"/>
        <v>0</v>
      </c>
      <c r="Q48" s="26">
        <f t="shared" si="23"/>
        <v>5556</v>
      </c>
      <c r="R48" s="47">
        <f t="shared" ref="R48:Y48" si="42">SUM(R45:R47)</f>
        <v>0</v>
      </c>
      <c r="S48" s="28">
        <f t="shared" si="42"/>
        <v>0</v>
      </c>
      <c r="T48" s="28">
        <f t="shared" si="42"/>
        <v>5556</v>
      </c>
      <c r="U48" s="28">
        <f t="shared" si="42"/>
        <v>0</v>
      </c>
      <c r="V48" s="28">
        <f t="shared" si="42"/>
        <v>0</v>
      </c>
      <c r="W48" s="28">
        <f t="shared" si="42"/>
        <v>0</v>
      </c>
      <c r="X48" s="28">
        <f t="shared" si="42"/>
        <v>0</v>
      </c>
      <c r="Y48" s="28">
        <f t="shared" si="42"/>
        <v>0</v>
      </c>
      <c r="Z48" s="49">
        <f t="shared" si="24"/>
        <v>5556</v>
      </c>
      <c r="AA48" s="28">
        <f t="shared" ref="AA48:AF48" si="43">SUM(AA45:AA47)</f>
        <v>840</v>
      </c>
      <c r="AB48" s="28">
        <f t="shared" si="43"/>
        <v>0</v>
      </c>
      <c r="AC48" s="28">
        <f t="shared" si="43"/>
        <v>0</v>
      </c>
      <c r="AD48" s="28">
        <f t="shared" si="43"/>
        <v>0</v>
      </c>
      <c r="AE48" s="28">
        <f t="shared" si="43"/>
        <v>4716</v>
      </c>
      <c r="AF48" s="28">
        <f t="shared" si="43"/>
        <v>0</v>
      </c>
      <c r="AG48" s="49">
        <f t="shared" si="25"/>
        <v>0</v>
      </c>
      <c r="AH48" s="28">
        <f>SUM(AH45:AH47)</f>
        <v>0</v>
      </c>
      <c r="AI48" s="28">
        <f>SUM(AI45:AI47)</f>
        <v>0</v>
      </c>
      <c r="AJ48" s="28">
        <f>SUM(AJ45:AJ47)</f>
        <v>0</v>
      </c>
      <c r="AK48" s="28">
        <f>SUM(AK45:AK47)</f>
        <v>840</v>
      </c>
      <c r="AL48" s="28">
        <f t="shared" si="26"/>
        <v>0</v>
      </c>
      <c r="AM48" s="28">
        <f>SUM(AM45:AM47)</f>
        <v>0</v>
      </c>
      <c r="AN48" s="28">
        <f>SUM(AN45:AN47)</f>
        <v>0</v>
      </c>
      <c r="AO48" s="28">
        <f>SUM(AO45:AO47)</f>
        <v>0</v>
      </c>
      <c r="AP48" s="28">
        <f>SUM(AP45:AP47)</f>
        <v>0</v>
      </c>
      <c r="AQ48" s="28">
        <f>SUM(AQ45:AQ47)</f>
        <v>0</v>
      </c>
      <c r="AR48" s="28">
        <f t="shared" si="27"/>
        <v>0</v>
      </c>
      <c r="AS48" s="28">
        <f t="shared" ref="AS48:BB48" si="44">SUM(AS45:AS47)</f>
        <v>0</v>
      </c>
      <c r="AT48" s="28">
        <f t="shared" si="44"/>
        <v>0</v>
      </c>
      <c r="AU48" s="28">
        <f t="shared" si="44"/>
        <v>0</v>
      </c>
      <c r="AV48" s="28">
        <f t="shared" si="44"/>
        <v>0</v>
      </c>
      <c r="AW48" s="28">
        <f t="shared" si="44"/>
        <v>0</v>
      </c>
      <c r="AX48" s="28">
        <f t="shared" si="44"/>
        <v>0</v>
      </c>
      <c r="AY48" s="28">
        <f t="shared" si="44"/>
        <v>0</v>
      </c>
      <c r="AZ48" s="28">
        <f t="shared" si="44"/>
        <v>0</v>
      </c>
      <c r="BA48" s="28">
        <f t="shared" si="44"/>
        <v>0</v>
      </c>
      <c r="BB48" s="28">
        <f t="shared" si="44"/>
        <v>0</v>
      </c>
      <c r="BC48" s="28">
        <f t="shared" si="28"/>
        <v>0</v>
      </c>
      <c r="BD48" s="28">
        <f>SUM(BD45:BD47)</f>
        <v>0</v>
      </c>
      <c r="BE48" s="28">
        <f>SUM(BE45:BE47)</f>
        <v>0</v>
      </c>
      <c r="BF48" s="28"/>
      <c r="BG48" s="28"/>
      <c r="BH48" s="28"/>
      <c r="BI48" s="28"/>
      <c r="BJ48" s="28">
        <f>SUM(BJ45:BJ47)</f>
        <v>0</v>
      </c>
      <c r="BK48" s="28">
        <f t="shared" si="29"/>
        <v>0</v>
      </c>
      <c r="BL48" s="28">
        <f>SUM(BL45:BL47)</f>
        <v>0</v>
      </c>
      <c r="BM48" s="28">
        <f>SUM(BM45:BM47)</f>
        <v>1304</v>
      </c>
      <c r="BN48" s="788">
        <f>SUM(BN45:BN47)</f>
        <v>1137.3333333333333</v>
      </c>
      <c r="BO48" s="788">
        <f>SUM(BO45:BO47)</f>
        <v>1137.3333333333333</v>
      </c>
      <c r="BP48" s="788">
        <f>SUM(BP45:BP47)</f>
        <v>1137.3333333333333</v>
      </c>
      <c r="BQ48" s="28">
        <f t="shared" si="7"/>
        <v>0</v>
      </c>
      <c r="BR48" s="28">
        <f>SUM(BR45:BR47)</f>
        <v>0</v>
      </c>
      <c r="BS48" s="28">
        <f>SUM(BS45:BS47)</f>
        <v>0</v>
      </c>
      <c r="BT48" s="28">
        <f>SUM(BT45:BT47)</f>
        <v>0</v>
      </c>
      <c r="BU48" s="28">
        <f>SUM(BU45:BU47)</f>
        <v>0</v>
      </c>
      <c r="BV48" s="28"/>
      <c r="BW48" s="28">
        <f>SUM(BW45:BW47)</f>
        <v>0</v>
      </c>
      <c r="BX48" s="49">
        <f t="shared" si="30"/>
        <v>0</v>
      </c>
      <c r="BY48" s="11">
        <f t="shared" si="9"/>
        <v>5555.9999999999991</v>
      </c>
      <c r="BZ48" s="28">
        <f t="shared" ref="BZ48:CK48" si="45">SUM(BZ45:BZ47)</f>
        <v>0</v>
      </c>
      <c r="CA48" s="28">
        <f t="shared" si="45"/>
        <v>0</v>
      </c>
      <c r="CB48" s="28">
        <f t="shared" si="45"/>
        <v>0</v>
      </c>
      <c r="CC48" s="28">
        <f t="shared" si="45"/>
        <v>0</v>
      </c>
      <c r="CD48" s="28">
        <f t="shared" si="45"/>
        <v>0</v>
      </c>
      <c r="CE48" s="28">
        <f t="shared" si="45"/>
        <v>0</v>
      </c>
      <c r="CF48" s="28">
        <f t="shared" si="45"/>
        <v>0</v>
      </c>
      <c r="CG48" s="28">
        <f t="shared" si="45"/>
        <v>0</v>
      </c>
      <c r="CH48" s="28">
        <f t="shared" si="45"/>
        <v>0</v>
      </c>
      <c r="CI48" s="28">
        <f t="shared" si="45"/>
        <v>0</v>
      </c>
      <c r="CJ48" s="28">
        <f t="shared" si="45"/>
        <v>0</v>
      </c>
      <c r="CK48" s="28">
        <f t="shared" si="45"/>
        <v>0</v>
      </c>
      <c r="CL48" s="49">
        <f t="shared" si="31"/>
        <v>0</v>
      </c>
      <c r="CM48" s="47">
        <f t="shared" ref="CM48:CX48" si="46">SUM(CM45:CM47)</f>
        <v>0</v>
      </c>
      <c r="CN48" s="28">
        <f t="shared" si="46"/>
        <v>0</v>
      </c>
      <c r="CO48" s="28">
        <f t="shared" si="46"/>
        <v>0</v>
      </c>
      <c r="CP48" s="28">
        <f t="shared" si="46"/>
        <v>0</v>
      </c>
      <c r="CQ48" s="28">
        <f t="shared" si="46"/>
        <v>0</v>
      </c>
      <c r="CR48" s="28">
        <f t="shared" si="46"/>
        <v>0</v>
      </c>
      <c r="CS48" s="28">
        <f t="shared" si="46"/>
        <v>0</v>
      </c>
      <c r="CT48" s="28">
        <f t="shared" si="46"/>
        <v>0</v>
      </c>
      <c r="CU48" s="28">
        <f t="shared" si="46"/>
        <v>0</v>
      </c>
      <c r="CV48" s="28">
        <f t="shared" si="46"/>
        <v>0</v>
      </c>
      <c r="CW48" s="28">
        <f t="shared" si="46"/>
        <v>0</v>
      </c>
      <c r="CX48" s="28">
        <f t="shared" si="46"/>
        <v>0</v>
      </c>
      <c r="CY48" s="26">
        <f t="shared" si="32"/>
        <v>0</v>
      </c>
      <c r="CZ48" s="47">
        <f t="shared" ref="CZ48:DK48" si="47">SUM(CZ45:CZ47)</f>
        <v>0</v>
      </c>
      <c r="DA48" s="28">
        <f t="shared" si="47"/>
        <v>0</v>
      </c>
      <c r="DB48" s="28">
        <f t="shared" si="47"/>
        <v>0</v>
      </c>
      <c r="DC48" s="28">
        <f t="shared" si="47"/>
        <v>0</v>
      </c>
      <c r="DD48" s="28">
        <f t="shared" si="47"/>
        <v>0</v>
      </c>
      <c r="DE48" s="28">
        <f t="shared" si="47"/>
        <v>0</v>
      </c>
      <c r="DF48" s="28">
        <f t="shared" si="47"/>
        <v>0</v>
      </c>
      <c r="DG48" s="28">
        <f t="shared" si="47"/>
        <v>0</v>
      </c>
      <c r="DH48" s="28">
        <f t="shared" si="47"/>
        <v>0</v>
      </c>
      <c r="DI48" s="28">
        <f t="shared" si="47"/>
        <v>0</v>
      </c>
      <c r="DJ48" s="28">
        <f t="shared" si="47"/>
        <v>0</v>
      </c>
      <c r="DK48" s="28">
        <f t="shared" si="47"/>
        <v>0</v>
      </c>
      <c r="DL48" s="26">
        <f t="shared" si="33"/>
        <v>0</v>
      </c>
    </row>
    <row r="49" spans="1:116">
      <c r="A49" s="47"/>
      <c r="B49" s="49" t="s">
        <v>1551</v>
      </c>
      <c r="C49" s="4" t="s">
        <v>1226</v>
      </c>
      <c r="D49" s="4" t="s">
        <v>1991</v>
      </c>
      <c r="E49" s="4" t="s">
        <v>1992</v>
      </c>
      <c r="F49" s="5" t="s">
        <v>342</v>
      </c>
      <c r="G49" s="4" t="s">
        <v>1072</v>
      </c>
      <c r="H49" s="15">
        <v>650</v>
      </c>
      <c r="I49" s="11">
        <v>1950</v>
      </c>
      <c r="J49" s="11"/>
      <c r="K49" s="11"/>
      <c r="L49" s="11"/>
      <c r="M49" s="11"/>
      <c r="N49" s="11"/>
      <c r="O49" s="11"/>
      <c r="P49" s="11"/>
      <c r="Q49" s="26">
        <f t="shared" si="23"/>
        <v>2600</v>
      </c>
      <c r="R49" s="15"/>
      <c r="S49" s="11"/>
      <c r="T49" s="11">
        <f>Q49</f>
        <v>2600</v>
      </c>
      <c r="U49" s="11"/>
      <c r="V49" s="11"/>
      <c r="W49" s="11"/>
      <c r="X49" s="11"/>
      <c r="Y49" s="11"/>
      <c r="Z49" s="49">
        <f t="shared" si="24"/>
        <v>2600</v>
      </c>
      <c r="AA49" s="11">
        <v>650</v>
      </c>
      <c r="AB49" s="11"/>
      <c r="AC49" s="11"/>
      <c r="AD49" s="11"/>
      <c r="AE49" s="11">
        <v>1950</v>
      </c>
      <c r="AF49" s="11"/>
      <c r="AG49" s="49">
        <f t="shared" si="25"/>
        <v>0</v>
      </c>
      <c r="AH49" s="11"/>
      <c r="AI49" s="11"/>
      <c r="AJ49" s="11"/>
      <c r="AK49" s="11">
        <v>650</v>
      </c>
      <c r="AL49" s="28">
        <f t="shared" si="26"/>
        <v>0</v>
      </c>
      <c r="AM49" s="11"/>
      <c r="AN49" s="11"/>
      <c r="AO49" s="11"/>
      <c r="AP49" s="11"/>
      <c r="AQ49" s="11"/>
      <c r="AR49" s="28">
        <f t="shared" si="27"/>
        <v>0</v>
      </c>
      <c r="AS49" s="11"/>
      <c r="AT49" s="11"/>
      <c r="AU49" s="11"/>
      <c r="AV49" s="11"/>
      <c r="AW49" s="11"/>
      <c r="AX49" s="11"/>
      <c r="AY49" s="11"/>
      <c r="AZ49" s="11"/>
      <c r="BA49" s="11"/>
      <c r="BB49" s="11"/>
      <c r="BC49" s="28">
        <f t="shared" si="28"/>
        <v>0</v>
      </c>
      <c r="BD49" s="11"/>
      <c r="BE49" s="11"/>
      <c r="BF49" s="11"/>
      <c r="BG49" s="11"/>
      <c r="BH49" s="11"/>
      <c r="BI49" s="11"/>
      <c r="BJ49" s="11"/>
      <c r="BK49" s="28">
        <f t="shared" si="29"/>
        <v>0</v>
      </c>
      <c r="BL49" s="11"/>
      <c r="BM49" s="11">
        <v>1950</v>
      </c>
      <c r="BN49" s="786">
        <v>0</v>
      </c>
      <c r="BO49" s="786">
        <v>0</v>
      </c>
      <c r="BP49" s="786">
        <v>0</v>
      </c>
      <c r="BQ49" s="28">
        <f t="shared" si="7"/>
        <v>0</v>
      </c>
      <c r="BR49" s="11"/>
      <c r="BS49" s="11"/>
      <c r="BT49" s="11"/>
      <c r="BU49" s="11"/>
      <c r="BV49" s="11"/>
      <c r="BW49" s="11"/>
      <c r="BX49" s="49">
        <f t="shared" si="30"/>
        <v>0</v>
      </c>
      <c r="BY49" s="11">
        <f t="shared" si="9"/>
        <v>2600</v>
      </c>
      <c r="BZ49" s="11"/>
      <c r="CA49" s="11"/>
      <c r="CB49" s="11"/>
      <c r="CC49" s="11"/>
      <c r="CD49" s="11"/>
      <c r="CE49" s="11"/>
      <c r="CF49" s="11"/>
      <c r="CG49" s="11"/>
      <c r="CH49" s="11"/>
      <c r="CI49" s="11"/>
      <c r="CJ49" s="11"/>
      <c r="CK49" s="11"/>
      <c r="CL49" s="49">
        <f t="shared" si="31"/>
        <v>0</v>
      </c>
      <c r="CM49" s="15"/>
      <c r="CN49" s="11"/>
      <c r="CO49" s="11"/>
      <c r="CP49" s="11"/>
      <c r="CQ49" s="11"/>
      <c r="CR49" s="11"/>
      <c r="CS49" s="11"/>
      <c r="CT49" s="11"/>
      <c r="CU49" s="11"/>
      <c r="CV49" s="11"/>
      <c r="CW49" s="11"/>
      <c r="CX49" s="11"/>
      <c r="CY49" s="26">
        <f t="shared" si="32"/>
        <v>0</v>
      </c>
      <c r="CZ49" s="15"/>
      <c r="DA49" s="11"/>
      <c r="DB49" s="11"/>
      <c r="DC49" s="11"/>
      <c r="DD49" s="11"/>
      <c r="DE49" s="11"/>
      <c r="DF49" s="11"/>
      <c r="DG49" s="11"/>
      <c r="DH49" s="11"/>
      <c r="DI49" s="11"/>
      <c r="DJ49" s="11"/>
      <c r="DK49" s="11"/>
      <c r="DL49" s="26">
        <f t="shared" si="33"/>
        <v>0</v>
      </c>
    </row>
    <row r="50" spans="1:116">
      <c r="A50" s="47"/>
      <c r="B50" s="49" t="s">
        <v>1552</v>
      </c>
      <c r="C50" s="4" t="s">
        <v>1226</v>
      </c>
      <c r="D50" s="4" t="s">
        <v>1991</v>
      </c>
      <c r="E50" s="4" t="s">
        <v>1993</v>
      </c>
      <c r="F50" s="5" t="s">
        <v>342</v>
      </c>
      <c r="G50" s="4" t="s">
        <v>1072</v>
      </c>
      <c r="H50" s="15"/>
      <c r="I50" s="11"/>
      <c r="J50" s="11"/>
      <c r="K50" s="11"/>
      <c r="L50" s="11">
        <v>2600</v>
      </c>
      <c r="M50" s="11"/>
      <c r="N50" s="11"/>
      <c r="O50" s="11"/>
      <c r="P50" s="11"/>
      <c r="Q50" s="26">
        <f t="shared" si="23"/>
        <v>2600</v>
      </c>
      <c r="R50" s="15"/>
      <c r="S50" s="11"/>
      <c r="T50" s="11">
        <v>2600</v>
      </c>
      <c r="U50" s="11"/>
      <c r="V50" s="11"/>
      <c r="W50" s="11"/>
      <c r="X50" s="11"/>
      <c r="Y50" s="11"/>
      <c r="Z50" s="49">
        <f t="shared" si="24"/>
        <v>2600</v>
      </c>
      <c r="AA50" s="11">
        <v>2600</v>
      </c>
      <c r="AB50" s="11"/>
      <c r="AC50" s="11"/>
      <c r="AD50" s="11"/>
      <c r="AE50" s="11"/>
      <c r="AF50" s="11"/>
      <c r="AG50" s="49">
        <f t="shared" si="25"/>
        <v>0</v>
      </c>
      <c r="AH50" s="11"/>
      <c r="AI50" s="11"/>
      <c r="AJ50" s="11"/>
      <c r="AK50" s="11">
        <v>2600</v>
      </c>
      <c r="AL50" s="28">
        <f t="shared" si="26"/>
        <v>0</v>
      </c>
      <c r="AM50" s="11"/>
      <c r="AN50" s="11"/>
      <c r="AO50" s="11"/>
      <c r="AP50" s="11"/>
      <c r="AQ50" s="11"/>
      <c r="AR50" s="28">
        <f t="shared" si="27"/>
        <v>0</v>
      </c>
      <c r="AS50" s="11"/>
      <c r="AT50" s="11"/>
      <c r="AU50" s="11"/>
      <c r="AV50" s="11"/>
      <c r="AW50" s="11"/>
      <c r="AX50" s="11"/>
      <c r="AY50" s="11"/>
      <c r="AZ50" s="11"/>
      <c r="BA50" s="11"/>
      <c r="BB50" s="11"/>
      <c r="BC50" s="28">
        <f t="shared" si="28"/>
        <v>0</v>
      </c>
      <c r="BD50" s="11"/>
      <c r="BE50" s="11"/>
      <c r="BF50" s="11"/>
      <c r="BG50" s="11"/>
      <c r="BH50" s="11"/>
      <c r="BI50" s="11"/>
      <c r="BJ50" s="11"/>
      <c r="BK50" s="28">
        <f t="shared" si="29"/>
        <v>0</v>
      </c>
      <c r="BL50" s="11"/>
      <c r="BM50" s="11"/>
      <c r="BN50" s="786">
        <v>0</v>
      </c>
      <c r="BO50" s="786">
        <v>0</v>
      </c>
      <c r="BP50" s="786">
        <v>0</v>
      </c>
      <c r="BQ50" s="28">
        <f t="shared" si="7"/>
        <v>0</v>
      </c>
      <c r="BR50" s="11"/>
      <c r="BS50" s="11"/>
      <c r="BT50" s="11"/>
      <c r="BU50" s="11"/>
      <c r="BV50" s="11"/>
      <c r="BW50" s="11"/>
      <c r="BX50" s="49">
        <f t="shared" si="30"/>
        <v>0</v>
      </c>
      <c r="BY50" s="11">
        <f t="shared" si="9"/>
        <v>2600</v>
      </c>
      <c r="BZ50" s="11"/>
      <c r="CA50" s="11"/>
      <c r="CB50" s="11"/>
      <c r="CC50" s="11"/>
      <c r="CD50" s="11"/>
      <c r="CE50" s="11"/>
      <c r="CF50" s="11"/>
      <c r="CG50" s="11"/>
      <c r="CH50" s="11"/>
      <c r="CI50" s="11"/>
      <c r="CJ50" s="11"/>
      <c r="CK50" s="11"/>
      <c r="CL50" s="49">
        <f t="shared" si="31"/>
        <v>0</v>
      </c>
      <c r="CM50" s="15"/>
      <c r="CN50" s="11"/>
      <c r="CO50" s="11"/>
      <c r="CP50" s="11"/>
      <c r="CQ50" s="11"/>
      <c r="CR50" s="11"/>
      <c r="CS50" s="11"/>
      <c r="CT50" s="11"/>
      <c r="CU50" s="11"/>
      <c r="CV50" s="11"/>
      <c r="CW50" s="11"/>
      <c r="CX50" s="11"/>
      <c r="CY50" s="26">
        <f t="shared" si="32"/>
        <v>0</v>
      </c>
      <c r="CZ50" s="15"/>
      <c r="DA50" s="11"/>
      <c r="DB50" s="11"/>
      <c r="DC50" s="11"/>
      <c r="DD50" s="11"/>
      <c r="DE50" s="11"/>
      <c r="DF50" s="11"/>
      <c r="DG50" s="11"/>
      <c r="DH50" s="11"/>
      <c r="DI50" s="11"/>
      <c r="DJ50" s="11"/>
      <c r="DK50" s="11"/>
      <c r="DL50" s="26">
        <f t="shared" si="33"/>
        <v>0</v>
      </c>
    </row>
    <row r="51" spans="1:116">
      <c r="A51" s="47"/>
      <c r="B51" s="49"/>
      <c r="C51" s="4"/>
      <c r="D51" s="4" t="s">
        <v>1991</v>
      </c>
      <c r="E51" s="4" t="s">
        <v>1880</v>
      </c>
      <c r="F51" s="5" t="s">
        <v>342</v>
      </c>
      <c r="G51" s="4" t="s">
        <v>1070</v>
      </c>
      <c r="H51" s="15">
        <v>308</v>
      </c>
      <c r="I51" s="11">
        <v>1154</v>
      </c>
      <c r="J51" s="11"/>
      <c r="K51" s="11">
        <v>368</v>
      </c>
      <c r="L51" s="11"/>
      <c r="M51" s="11"/>
      <c r="N51" s="11"/>
      <c r="O51" s="11"/>
      <c r="P51" s="11"/>
      <c r="Q51" s="26">
        <f t="shared" si="23"/>
        <v>1830</v>
      </c>
      <c r="R51" s="15"/>
      <c r="S51" s="11"/>
      <c r="T51" s="11">
        <v>1830</v>
      </c>
      <c r="U51" s="11"/>
      <c r="V51" s="11"/>
      <c r="W51" s="11"/>
      <c r="X51" s="11"/>
      <c r="Y51" s="11"/>
      <c r="Z51" s="49">
        <f t="shared" si="24"/>
        <v>1830</v>
      </c>
      <c r="AA51" s="11"/>
      <c r="AB51" s="11"/>
      <c r="AC51" s="11"/>
      <c r="AD51" s="11"/>
      <c r="AE51" s="11">
        <v>1830</v>
      </c>
      <c r="AF51" s="11"/>
      <c r="AG51" s="49">
        <f t="shared" si="25"/>
        <v>0</v>
      </c>
      <c r="AH51" s="11"/>
      <c r="AI51" s="11"/>
      <c r="AJ51" s="11"/>
      <c r="AK51" s="11"/>
      <c r="AL51" s="28">
        <f t="shared" si="26"/>
        <v>0</v>
      </c>
      <c r="AM51" s="11"/>
      <c r="AN51" s="11"/>
      <c r="AO51" s="11"/>
      <c r="AP51" s="11"/>
      <c r="AQ51" s="11"/>
      <c r="AR51" s="28">
        <f t="shared" si="27"/>
        <v>0</v>
      </c>
      <c r="AS51" s="11"/>
      <c r="AT51" s="11"/>
      <c r="AU51" s="11"/>
      <c r="AV51" s="11"/>
      <c r="AW51" s="11"/>
      <c r="AX51" s="11"/>
      <c r="AY51" s="11"/>
      <c r="AZ51" s="11"/>
      <c r="BA51" s="11"/>
      <c r="BB51" s="11"/>
      <c r="BC51" s="28">
        <f t="shared" si="28"/>
        <v>0</v>
      </c>
      <c r="BD51" s="11"/>
      <c r="BE51" s="11"/>
      <c r="BF51" s="11"/>
      <c r="BG51" s="11"/>
      <c r="BH51" s="11"/>
      <c r="BI51" s="11"/>
      <c r="BJ51" s="11"/>
      <c r="BK51" s="28">
        <f t="shared" si="29"/>
        <v>0</v>
      </c>
      <c r="BL51" s="11"/>
      <c r="BM51" s="11">
        <v>1522</v>
      </c>
      <c r="BN51" s="786">
        <f>308/3</f>
        <v>102.66666666666667</v>
      </c>
      <c r="BO51" s="786">
        <f>308/3</f>
        <v>102.66666666666667</v>
      </c>
      <c r="BP51" s="786">
        <f>308/3</f>
        <v>102.66666666666667</v>
      </c>
      <c r="BQ51" s="28">
        <f t="shared" si="7"/>
        <v>0</v>
      </c>
      <c r="BR51" s="11"/>
      <c r="BS51" s="11"/>
      <c r="BT51" s="11"/>
      <c r="BU51" s="11"/>
      <c r="BV51" s="11"/>
      <c r="BW51" s="11"/>
      <c r="BX51" s="49">
        <f t="shared" si="30"/>
        <v>0</v>
      </c>
      <c r="BY51" s="11">
        <f t="shared" si="9"/>
        <v>1830.0000000000002</v>
      </c>
      <c r="BZ51" s="11"/>
      <c r="CA51" s="11"/>
      <c r="CB51" s="11"/>
      <c r="CC51" s="11"/>
      <c r="CD51" s="11"/>
      <c r="CE51" s="11"/>
      <c r="CF51" s="11"/>
      <c r="CG51" s="11"/>
      <c r="CH51" s="11"/>
      <c r="CI51" s="11"/>
      <c r="CJ51" s="11"/>
      <c r="CK51" s="11"/>
      <c r="CL51" s="49">
        <f t="shared" si="31"/>
        <v>0</v>
      </c>
      <c r="CM51" s="15"/>
      <c r="CN51" s="11"/>
      <c r="CO51" s="11"/>
      <c r="CP51" s="11"/>
      <c r="CQ51" s="11"/>
      <c r="CR51" s="11"/>
      <c r="CS51" s="11"/>
      <c r="CT51" s="11"/>
      <c r="CU51" s="11"/>
      <c r="CV51" s="11"/>
      <c r="CW51" s="11"/>
      <c r="CX51" s="11"/>
      <c r="CY51" s="26">
        <f t="shared" si="32"/>
        <v>0</v>
      </c>
      <c r="CZ51" s="15"/>
      <c r="DA51" s="11"/>
      <c r="DB51" s="11"/>
      <c r="DC51" s="11"/>
      <c r="DD51" s="11"/>
      <c r="DE51" s="11"/>
      <c r="DF51" s="11"/>
      <c r="DG51" s="11"/>
      <c r="DH51" s="11"/>
      <c r="DI51" s="11"/>
      <c r="DJ51" s="11"/>
      <c r="DK51" s="11"/>
      <c r="DL51" s="26">
        <f t="shared" si="33"/>
        <v>0</v>
      </c>
    </row>
    <row r="52" spans="1:116">
      <c r="A52" s="47"/>
      <c r="B52" s="49"/>
      <c r="C52" s="28" t="s">
        <v>347</v>
      </c>
      <c r="D52" s="28"/>
      <c r="E52" s="28"/>
      <c r="F52" s="26"/>
      <c r="G52" s="28"/>
      <c r="H52" s="47">
        <f t="shared" ref="H52:P52" si="48">SUM(H49:H51)</f>
        <v>958</v>
      </c>
      <c r="I52" s="28">
        <f t="shared" si="48"/>
        <v>3104</v>
      </c>
      <c r="J52" s="28">
        <f t="shared" si="48"/>
        <v>0</v>
      </c>
      <c r="K52" s="28">
        <f t="shared" si="48"/>
        <v>368</v>
      </c>
      <c r="L52" s="28">
        <f t="shared" si="48"/>
        <v>2600</v>
      </c>
      <c r="M52" s="28">
        <f t="shared" si="48"/>
        <v>0</v>
      </c>
      <c r="N52" s="28">
        <f t="shared" si="48"/>
        <v>0</v>
      </c>
      <c r="O52" s="28">
        <f t="shared" si="48"/>
        <v>0</v>
      </c>
      <c r="P52" s="28">
        <f t="shared" si="48"/>
        <v>0</v>
      </c>
      <c r="Q52" s="26">
        <f t="shared" si="23"/>
        <v>7030</v>
      </c>
      <c r="R52" s="47">
        <f t="shared" ref="R52:Y52" si="49">SUM(R49:R51)</f>
        <v>0</v>
      </c>
      <c r="S52" s="28">
        <f t="shared" si="49"/>
        <v>0</v>
      </c>
      <c r="T52" s="28">
        <f t="shared" si="49"/>
        <v>7030</v>
      </c>
      <c r="U52" s="28">
        <f t="shared" si="49"/>
        <v>0</v>
      </c>
      <c r="V52" s="28">
        <f t="shared" si="49"/>
        <v>0</v>
      </c>
      <c r="W52" s="28">
        <f t="shared" si="49"/>
        <v>0</v>
      </c>
      <c r="X52" s="28">
        <f t="shared" si="49"/>
        <v>0</v>
      </c>
      <c r="Y52" s="28">
        <f t="shared" si="49"/>
        <v>0</v>
      </c>
      <c r="Z52" s="49">
        <f t="shared" si="24"/>
        <v>7030</v>
      </c>
      <c r="AA52" s="28">
        <f t="shared" ref="AA52:AF52" si="50">SUM(AA49:AA51)</f>
        <v>3250</v>
      </c>
      <c r="AB52" s="28">
        <f t="shared" si="50"/>
        <v>0</v>
      </c>
      <c r="AC52" s="28">
        <f t="shared" si="50"/>
        <v>0</v>
      </c>
      <c r="AD52" s="28">
        <f t="shared" si="50"/>
        <v>0</v>
      </c>
      <c r="AE52" s="28">
        <f t="shared" si="50"/>
        <v>3780</v>
      </c>
      <c r="AF52" s="28">
        <f t="shared" si="50"/>
        <v>0</v>
      </c>
      <c r="AG52" s="49">
        <f t="shared" si="25"/>
        <v>0</v>
      </c>
      <c r="AH52" s="28">
        <f>SUM(AH49:AH51)</f>
        <v>0</v>
      </c>
      <c r="AI52" s="28">
        <f>SUM(AI49:AI51)</f>
        <v>0</v>
      </c>
      <c r="AJ52" s="28">
        <f>SUM(AJ49:AJ51)</f>
        <v>0</v>
      </c>
      <c r="AK52" s="28">
        <f>SUM(AK49:AK51)</f>
        <v>3250</v>
      </c>
      <c r="AL52" s="28">
        <f t="shared" si="26"/>
        <v>0</v>
      </c>
      <c r="AM52" s="28">
        <f>SUM(AM49:AM51)</f>
        <v>0</v>
      </c>
      <c r="AN52" s="28">
        <f>SUM(AN49:AN51)</f>
        <v>0</v>
      </c>
      <c r="AO52" s="28">
        <f>SUM(AO49:AO51)</f>
        <v>0</v>
      </c>
      <c r="AP52" s="28">
        <f>SUM(AP49:AP51)</f>
        <v>0</v>
      </c>
      <c r="AQ52" s="28">
        <f>SUM(AQ49:AQ51)</f>
        <v>0</v>
      </c>
      <c r="AR52" s="28">
        <f t="shared" si="27"/>
        <v>0</v>
      </c>
      <c r="AS52" s="28">
        <f t="shared" ref="AS52:BB52" si="51">SUM(AS49:AS51)</f>
        <v>0</v>
      </c>
      <c r="AT52" s="28">
        <f t="shared" si="51"/>
        <v>0</v>
      </c>
      <c r="AU52" s="28">
        <f t="shared" si="51"/>
        <v>0</v>
      </c>
      <c r="AV52" s="28">
        <f t="shared" si="51"/>
        <v>0</v>
      </c>
      <c r="AW52" s="28">
        <f t="shared" si="51"/>
        <v>0</v>
      </c>
      <c r="AX52" s="28">
        <f t="shared" si="51"/>
        <v>0</v>
      </c>
      <c r="AY52" s="28">
        <f t="shared" si="51"/>
        <v>0</v>
      </c>
      <c r="AZ52" s="28">
        <f t="shared" si="51"/>
        <v>0</v>
      </c>
      <c r="BA52" s="28">
        <f t="shared" si="51"/>
        <v>0</v>
      </c>
      <c r="BB52" s="28">
        <f t="shared" si="51"/>
        <v>0</v>
      </c>
      <c r="BC52" s="28">
        <f t="shared" si="28"/>
        <v>0</v>
      </c>
      <c r="BD52" s="28">
        <f>SUM(BD49:BD51)</f>
        <v>0</v>
      </c>
      <c r="BE52" s="28">
        <f>SUM(BE49:BE51)</f>
        <v>0</v>
      </c>
      <c r="BF52" s="28"/>
      <c r="BG52" s="28"/>
      <c r="BH52" s="28"/>
      <c r="BI52" s="28"/>
      <c r="BJ52" s="28">
        <f>SUM(BJ49:BJ51)</f>
        <v>0</v>
      </c>
      <c r="BK52" s="28">
        <f t="shared" si="29"/>
        <v>0</v>
      </c>
      <c r="BL52" s="28">
        <f>SUM(BL49:BL51)</f>
        <v>0</v>
      </c>
      <c r="BM52" s="28">
        <f>SUM(BM49:BM51)</f>
        <v>3472</v>
      </c>
      <c r="BN52" s="788">
        <f>SUM(BN49:BN51)</f>
        <v>102.66666666666667</v>
      </c>
      <c r="BO52" s="788">
        <f>SUM(BO49:BO51)</f>
        <v>102.66666666666667</v>
      </c>
      <c r="BP52" s="788">
        <f>SUM(BP49:BP51)</f>
        <v>102.66666666666667</v>
      </c>
      <c r="BQ52" s="28">
        <f t="shared" si="7"/>
        <v>0</v>
      </c>
      <c r="BR52" s="28">
        <f>SUM(BR49:BR51)</f>
        <v>0</v>
      </c>
      <c r="BS52" s="28">
        <f>SUM(BS49:BS51)</f>
        <v>0</v>
      </c>
      <c r="BT52" s="28">
        <f>SUM(BT49:BT51)</f>
        <v>0</v>
      </c>
      <c r="BU52" s="28">
        <f>SUM(BU49:BU51)</f>
        <v>0</v>
      </c>
      <c r="BV52" s="28"/>
      <c r="BW52" s="28">
        <f>SUM(BW49:BW51)</f>
        <v>0</v>
      </c>
      <c r="BX52" s="49">
        <f t="shared" si="30"/>
        <v>0</v>
      </c>
      <c r="BY52" s="11">
        <f t="shared" si="9"/>
        <v>7030.0000000000009</v>
      </c>
      <c r="BZ52" s="28">
        <f t="shared" ref="BZ52:CK52" si="52">SUM(BZ49:BZ51)</f>
        <v>0</v>
      </c>
      <c r="CA52" s="28">
        <f t="shared" si="52"/>
        <v>0</v>
      </c>
      <c r="CB52" s="28">
        <f t="shared" si="52"/>
        <v>0</v>
      </c>
      <c r="CC52" s="28">
        <f t="shared" si="52"/>
        <v>0</v>
      </c>
      <c r="CD52" s="28">
        <f t="shared" si="52"/>
        <v>0</v>
      </c>
      <c r="CE52" s="28">
        <f t="shared" si="52"/>
        <v>0</v>
      </c>
      <c r="CF52" s="28">
        <f t="shared" si="52"/>
        <v>0</v>
      </c>
      <c r="CG52" s="28">
        <f t="shared" si="52"/>
        <v>0</v>
      </c>
      <c r="CH52" s="28">
        <f t="shared" si="52"/>
        <v>0</v>
      </c>
      <c r="CI52" s="28">
        <f t="shared" si="52"/>
        <v>0</v>
      </c>
      <c r="CJ52" s="28">
        <f t="shared" si="52"/>
        <v>0</v>
      </c>
      <c r="CK52" s="28">
        <f t="shared" si="52"/>
        <v>0</v>
      </c>
      <c r="CL52" s="49">
        <f t="shared" si="31"/>
        <v>0</v>
      </c>
      <c r="CM52" s="47">
        <f t="shared" ref="CM52:CX52" si="53">SUM(CM49:CM51)</f>
        <v>0</v>
      </c>
      <c r="CN52" s="28">
        <f t="shared" si="53"/>
        <v>0</v>
      </c>
      <c r="CO52" s="28">
        <f t="shared" si="53"/>
        <v>0</v>
      </c>
      <c r="CP52" s="28">
        <f t="shared" si="53"/>
        <v>0</v>
      </c>
      <c r="CQ52" s="28">
        <f t="shared" si="53"/>
        <v>0</v>
      </c>
      <c r="CR52" s="28">
        <f t="shared" si="53"/>
        <v>0</v>
      </c>
      <c r="CS52" s="28">
        <f t="shared" si="53"/>
        <v>0</v>
      </c>
      <c r="CT52" s="28">
        <f t="shared" si="53"/>
        <v>0</v>
      </c>
      <c r="CU52" s="28">
        <f t="shared" si="53"/>
        <v>0</v>
      </c>
      <c r="CV52" s="28">
        <f t="shared" si="53"/>
        <v>0</v>
      </c>
      <c r="CW52" s="28">
        <f t="shared" si="53"/>
        <v>0</v>
      </c>
      <c r="CX52" s="28">
        <f t="shared" si="53"/>
        <v>0</v>
      </c>
      <c r="CY52" s="26">
        <f t="shared" si="32"/>
        <v>0</v>
      </c>
      <c r="CZ52" s="47">
        <f t="shared" ref="CZ52:DK52" si="54">SUM(CZ49:CZ51)</f>
        <v>0</v>
      </c>
      <c r="DA52" s="28">
        <f t="shared" si="54"/>
        <v>0</v>
      </c>
      <c r="DB52" s="28">
        <f t="shared" si="54"/>
        <v>0</v>
      </c>
      <c r="DC52" s="28">
        <f t="shared" si="54"/>
        <v>0</v>
      </c>
      <c r="DD52" s="28">
        <f t="shared" si="54"/>
        <v>0</v>
      </c>
      <c r="DE52" s="28">
        <f t="shared" si="54"/>
        <v>0</v>
      </c>
      <c r="DF52" s="28">
        <f t="shared" si="54"/>
        <v>0</v>
      </c>
      <c r="DG52" s="28">
        <f t="shared" si="54"/>
        <v>0</v>
      </c>
      <c r="DH52" s="28">
        <f t="shared" si="54"/>
        <v>0</v>
      </c>
      <c r="DI52" s="28">
        <f t="shared" si="54"/>
        <v>0</v>
      </c>
      <c r="DJ52" s="28">
        <f t="shared" si="54"/>
        <v>0</v>
      </c>
      <c r="DK52" s="28">
        <f t="shared" si="54"/>
        <v>0</v>
      </c>
      <c r="DL52" s="26">
        <f t="shared" si="33"/>
        <v>0</v>
      </c>
    </row>
    <row r="53" spans="1:116" ht="17.25" customHeight="1">
      <c r="A53" s="47"/>
      <c r="B53" s="49"/>
      <c r="C53" s="642"/>
      <c r="D53" s="643"/>
      <c r="E53" s="207"/>
      <c r="F53" s="5"/>
      <c r="G53" s="4"/>
      <c r="H53" s="15"/>
      <c r="I53" s="11"/>
      <c r="J53" s="11"/>
      <c r="K53" s="11"/>
      <c r="L53" s="11"/>
      <c r="M53" s="11"/>
      <c r="N53" s="11"/>
      <c r="O53" s="11"/>
      <c r="P53" s="11"/>
      <c r="Q53" s="26">
        <f t="shared" si="23"/>
        <v>0</v>
      </c>
      <c r="R53" s="15"/>
      <c r="S53" s="11"/>
      <c r="T53" s="11"/>
      <c r="U53" s="11"/>
      <c r="V53" s="11"/>
      <c r="W53" s="11"/>
      <c r="X53" s="11"/>
      <c r="Y53" s="11"/>
      <c r="Z53" s="49">
        <f t="shared" si="24"/>
        <v>0</v>
      </c>
      <c r="AA53" s="11"/>
      <c r="AB53" s="11"/>
      <c r="AC53" s="11"/>
      <c r="AD53" s="11"/>
      <c r="AE53" s="11"/>
      <c r="AF53" s="11"/>
      <c r="AG53" s="49">
        <f t="shared" si="25"/>
        <v>0</v>
      </c>
      <c r="AH53" s="11"/>
      <c r="AI53" s="11"/>
      <c r="AJ53" s="11"/>
      <c r="AK53" s="11"/>
      <c r="AL53" s="28">
        <f t="shared" si="26"/>
        <v>0</v>
      </c>
      <c r="AM53" s="11"/>
      <c r="AN53" s="11"/>
      <c r="AO53" s="11"/>
      <c r="AP53" s="11"/>
      <c r="AQ53" s="11"/>
      <c r="AR53" s="28"/>
      <c r="AS53" s="11"/>
      <c r="AT53" s="11"/>
      <c r="AU53" s="11"/>
      <c r="AV53" s="11"/>
      <c r="AW53" s="11"/>
      <c r="AX53" s="11"/>
      <c r="AY53" s="11"/>
      <c r="AZ53" s="11"/>
      <c r="BA53" s="11"/>
      <c r="BB53" s="11"/>
      <c r="BC53" s="28"/>
      <c r="BD53" s="11"/>
      <c r="BE53" s="11"/>
      <c r="BF53" s="11"/>
      <c r="BG53" s="11"/>
      <c r="BH53" s="11"/>
      <c r="BI53" s="11"/>
      <c r="BJ53" s="11"/>
      <c r="BK53" s="28"/>
      <c r="BL53" s="11"/>
      <c r="BM53" s="11"/>
      <c r="BN53" s="786"/>
      <c r="BO53" s="786"/>
      <c r="BP53" s="786"/>
      <c r="BQ53" s="28">
        <f t="shared" si="7"/>
        <v>0</v>
      </c>
      <c r="BR53" s="11"/>
      <c r="BS53" s="11"/>
      <c r="BT53" s="11"/>
      <c r="BU53" s="11"/>
      <c r="BV53" s="11"/>
      <c r="BW53" s="11"/>
      <c r="BX53" s="49"/>
      <c r="BY53" s="11">
        <f t="shared" si="9"/>
        <v>0</v>
      </c>
      <c r="BZ53" s="11"/>
      <c r="CA53" s="11"/>
      <c r="CB53" s="11"/>
      <c r="CC53" s="11"/>
      <c r="CD53" s="11"/>
      <c r="CE53" s="11"/>
      <c r="CF53" s="11"/>
      <c r="CG53" s="11"/>
      <c r="CH53" s="11"/>
      <c r="CI53" s="11"/>
      <c r="CJ53" s="11"/>
      <c r="CK53" s="11"/>
      <c r="CL53" s="49"/>
      <c r="CM53" s="15"/>
      <c r="CN53" s="11"/>
      <c r="CO53" s="11"/>
      <c r="CP53" s="11"/>
      <c r="CQ53" s="11"/>
      <c r="CR53" s="11"/>
      <c r="CS53" s="11"/>
      <c r="CT53" s="11"/>
      <c r="CU53" s="11"/>
      <c r="CV53" s="11"/>
      <c r="CW53" s="11"/>
      <c r="CX53" s="11"/>
      <c r="CY53" s="26"/>
      <c r="CZ53" s="15"/>
      <c r="DA53" s="11"/>
      <c r="DB53" s="11"/>
      <c r="DC53" s="11"/>
      <c r="DD53" s="11"/>
      <c r="DE53" s="11"/>
      <c r="DF53" s="11"/>
      <c r="DG53" s="11"/>
      <c r="DH53" s="11"/>
      <c r="DI53" s="11"/>
      <c r="DJ53" s="11"/>
      <c r="DK53" s="11"/>
      <c r="DL53" s="26"/>
    </row>
    <row r="54" spans="1:116">
      <c r="A54" s="47"/>
      <c r="B54" s="49"/>
      <c r="C54" s="69"/>
      <c r="D54" s="4"/>
      <c r="E54" s="4"/>
      <c r="F54" s="5"/>
      <c r="G54" s="4"/>
      <c r="H54" s="15"/>
      <c r="I54" s="11"/>
      <c r="J54" s="11"/>
      <c r="K54" s="11"/>
      <c r="L54" s="11"/>
      <c r="M54" s="11"/>
      <c r="N54" s="11"/>
      <c r="O54" s="11"/>
      <c r="P54" s="11"/>
      <c r="Q54" s="26">
        <f t="shared" si="23"/>
        <v>0</v>
      </c>
      <c r="R54" s="15"/>
      <c r="S54" s="11"/>
      <c r="T54" s="11"/>
      <c r="U54" s="11"/>
      <c r="V54" s="11"/>
      <c r="W54" s="11"/>
      <c r="X54" s="11"/>
      <c r="Y54" s="11"/>
      <c r="Z54" s="49">
        <f t="shared" si="24"/>
        <v>0</v>
      </c>
      <c r="AA54" s="11"/>
      <c r="AB54" s="11"/>
      <c r="AC54" s="11"/>
      <c r="AD54" s="11"/>
      <c r="AE54" s="11"/>
      <c r="AF54" s="11"/>
      <c r="AG54" s="49">
        <f t="shared" si="25"/>
        <v>0</v>
      </c>
      <c r="AH54" s="11"/>
      <c r="AI54" s="11"/>
      <c r="AJ54" s="11"/>
      <c r="AK54" s="11"/>
      <c r="AL54" s="49">
        <f t="shared" si="26"/>
        <v>0</v>
      </c>
      <c r="AM54" s="11"/>
      <c r="AN54" s="11"/>
      <c r="AO54" s="11"/>
      <c r="AP54" s="11"/>
      <c r="AQ54" s="11"/>
      <c r="AR54" s="49">
        <f t="shared" ref="AR54:AR61" si="55">AD54-SUM(AM54:AQ54)</f>
        <v>0</v>
      </c>
      <c r="AS54" s="11"/>
      <c r="AT54" s="11"/>
      <c r="AU54" s="11"/>
      <c r="AV54" s="11"/>
      <c r="AW54" s="11"/>
      <c r="AX54" s="11"/>
      <c r="AY54" s="11"/>
      <c r="AZ54" s="11"/>
      <c r="BA54" s="11"/>
      <c r="BB54" s="11"/>
      <c r="BC54" s="49">
        <f t="shared" ref="BC54:BC61" si="56">AB54-SUM(AS54:BB54)</f>
        <v>0</v>
      </c>
      <c r="BD54" s="11"/>
      <c r="BE54" s="11"/>
      <c r="BF54" s="11"/>
      <c r="BG54" s="11"/>
      <c r="BH54" s="11"/>
      <c r="BI54" s="11"/>
      <c r="BJ54" s="11"/>
      <c r="BK54" s="49">
        <f t="shared" ref="BK54:BK61" si="57">AF54-SUM(BD54:BJ54)</f>
        <v>0</v>
      </c>
      <c r="BL54" s="11"/>
      <c r="BM54" s="11"/>
      <c r="BN54" s="786"/>
      <c r="BO54" s="786"/>
      <c r="BP54" s="786"/>
      <c r="BQ54" s="28">
        <f t="shared" si="7"/>
        <v>0</v>
      </c>
      <c r="BR54" s="11"/>
      <c r="BS54" s="11"/>
      <c r="BT54" s="11"/>
      <c r="BU54" s="11"/>
      <c r="BV54" s="11"/>
      <c r="BW54" s="11"/>
      <c r="BX54" s="49">
        <f t="shared" ref="BX54:BX61" si="58">AC54-SUM(BR54:BW54)</f>
        <v>0</v>
      </c>
      <c r="BY54" s="11">
        <f t="shared" si="9"/>
        <v>0</v>
      </c>
      <c r="BZ54" s="11"/>
      <c r="CA54" s="11"/>
      <c r="CB54" s="11"/>
      <c r="CC54" s="11"/>
      <c r="CD54" s="11"/>
      <c r="CE54" s="11"/>
      <c r="CF54" s="11"/>
      <c r="CG54" s="11"/>
      <c r="CH54" s="11"/>
      <c r="CI54" s="11"/>
      <c r="CJ54" s="11"/>
      <c r="CK54" s="11"/>
      <c r="CL54" s="49">
        <f t="shared" ref="CL54:CL61" si="59">SUM(BZ54:CK54)</f>
        <v>0</v>
      </c>
      <c r="CM54" s="11">
        <v>0</v>
      </c>
      <c r="CN54" s="11">
        <v>0</v>
      </c>
      <c r="CO54" s="11">
        <v>0</v>
      </c>
      <c r="CP54" s="11">
        <v>0</v>
      </c>
      <c r="CQ54" s="11">
        <v>0</v>
      </c>
      <c r="CR54" s="11">
        <v>0</v>
      </c>
      <c r="CS54" s="11">
        <v>0</v>
      </c>
      <c r="CT54" s="11">
        <v>0</v>
      </c>
      <c r="CU54" s="11">
        <v>0</v>
      </c>
      <c r="CV54" s="11">
        <v>0</v>
      </c>
      <c r="CW54" s="11">
        <v>0</v>
      </c>
      <c r="CX54" s="11">
        <v>0</v>
      </c>
      <c r="CY54" s="26">
        <f>SUM(CM54:CX54)</f>
        <v>0</v>
      </c>
      <c r="CZ54" s="15">
        <v>0</v>
      </c>
      <c r="DA54" s="11">
        <v>0</v>
      </c>
      <c r="DB54" s="11">
        <v>0</v>
      </c>
      <c r="DC54" s="11">
        <v>0</v>
      </c>
      <c r="DD54" s="11">
        <v>0</v>
      </c>
      <c r="DE54" s="11">
        <v>0</v>
      </c>
      <c r="DF54" s="11">
        <v>0</v>
      </c>
      <c r="DG54" s="11">
        <v>0</v>
      </c>
      <c r="DH54" s="11">
        <v>0</v>
      </c>
      <c r="DI54" s="11">
        <v>0</v>
      </c>
      <c r="DJ54" s="11">
        <v>0</v>
      </c>
      <c r="DK54" s="11">
        <v>0</v>
      </c>
      <c r="DL54" s="26">
        <f>SUM(CZ54:DK54)</f>
        <v>0</v>
      </c>
    </row>
    <row r="55" spans="1:116">
      <c r="A55" s="47"/>
      <c r="B55" s="49"/>
      <c r="C55" s="4"/>
      <c r="D55" s="4"/>
      <c r="E55" s="4"/>
      <c r="F55" s="5"/>
      <c r="G55" s="4"/>
      <c r="H55" s="15"/>
      <c r="I55" s="11"/>
      <c r="J55" s="11"/>
      <c r="K55" s="11"/>
      <c r="L55" s="11"/>
      <c r="M55" s="11"/>
      <c r="N55" s="11"/>
      <c r="O55" s="11"/>
      <c r="P55" s="11"/>
      <c r="Q55" s="26">
        <f t="shared" si="23"/>
        <v>0</v>
      </c>
      <c r="R55" s="15"/>
      <c r="S55" s="11"/>
      <c r="T55" s="11"/>
      <c r="U55" s="11"/>
      <c r="V55" s="11"/>
      <c r="W55" s="11"/>
      <c r="X55" s="11"/>
      <c r="Y55" s="11"/>
      <c r="Z55" s="49">
        <f t="shared" si="24"/>
        <v>0</v>
      </c>
      <c r="AA55" s="11"/>
      <c r="AB55" s="11"/>
      <c r="AC55" s="11"/>
      <c r="AD55" s="11"/>
      <c r="AE55" s="11"/>
      <c r="AF55" s="11"/>
      <c r="AG55" s="49">
        <f t="shared" si="25"/>
        <v>0</v>
      </c>
      <c r="AH55" s="11"/>
      <c r="AI55" s="11"/>
      <c r="AJ55" s="11"/>
      <c r="AK55" s="11"/>
      <c r="AL55" s="49">
        <f t="shared" si="26"/>
        <v>0</v>
      </c>
      <c r="AM55" s="11"/>
      <c r="AN55" s="11"/>
      <c r="AO55" s="11"/>
      <c r="AP55" s="11"/>
      <c r="AQ55" s="11"/>
      <c r="AR55" s="49">
        <f t="shared" si="55"/>
        <v>0</v>
      </c>
      <c r="AS55" s="11"/>
      <c r="AT55" s="11"/>
      <c r="AU55" s="11"/>
      <c r="AV55" s="11"/>
      <c r="AW55" s="11"/>
      <c r="AX55" s="11"/>
      <c r="AY55" s="11"/>
      <c r="AZ55" s="11"/>
      <c r="BA55" s="11"/>
      <c r="BB55" s="11"/>
      <c r="BC55" s="49">
        <f t="shared" si="56"/>
        <v>0</v>
      </c>
      <c r="BD55" s="11"/>
      <c r="BE55" s="11"/>
      <c r="BF55" s="11"/>
      <c r="BG55" s="11"/>
      <c r="BH55" s="11"/>
      <c r="BI55" s="11"/>
      <c r="BJ55" s="11"/>
      <c r="BK55" s="49">
        <f t="shared" si="57"/>
        <v>0</v>
      </c>
      <c r="BL55" s="11"/>
      <c r="BM55" s="11"/>
      <c r="BN55" s="786"/>
      <c r="BO55" s="786"/>
      <c r="BP55" s="786"/>
      <c r="BQ55" s="28">
        <f t="shared" si="7"/>
        <v>0</v>
      </c>
      <c r="BR55" s="11"/>
      <c r="BS55" s="11"/>
      <c r="BT55" s="11"/>
      <c r="BU55" s="11"/>
      <c r="BV55" s="11"/>
      <c r="BW55" s="11"/>
      <c r="BX55" s="49">
        <f t="shared" si="58"/>
        <v>0</v>
      </c>
      <c r="BY55" s="11">
        <f t="shared" si="9"/>
        <v>0</v>
      </c>
      <c r="BZ55" s="11"/>
      <c r="CA55" s="11"/>
      <c r="CB55" s="11"/>
      <c r="CC55" s="11"/>
      <c r="CD55" s="11"/>
      <c r="CE55" s="11"/>
      <c r="CF55" s="11"/>
      <c r="CG55" s="11"/>
      <c r="CH55" s="11"/>
      <c r="CI55" s="11"/>
      <c r="CJ55" s="11"/>
      <c r="CK55" s="11"/>
      <c r="CL55" s="49">
        <f t="shared" si="59"/>
        <v>0</v>
      </c>
      <c r="CM55" s="11">
        <v>0</v>
      </c>
      <c r="CN55" s="11">
        <v>0</v>
      </c>
      <c r="CO55" s="11">
        <v>0</v>
      </c>
      <c r="CP55" s="11">
        <v>0</v>
      </c>
      <c r="CQ55" s="11">
        <v>0</v>
      </c>
      <c r="CR55" s="11">
        <v>0</v>
      </c>
      <c r="CS55" s="11">
        <v>0</v>
      </c>
      <c r="CT55" s="11">
        <v>0</v>
      </c>
      <c r="CU55" s="11">
        <v>0</v>
      </c>
      <c r="CV55" s="11">
        <v>0</v>
      </c>
      <c r="CW55" s="11">
        <v>0</v>
      </c>
      <c r="CX55" s="11">
        <v>0</v>
      </c>
      <c r="CY55" s="26">
        <f>SUM(CM55:CX55)</f>
        <v>0</v>
      </c>
      <c r="CZ55" s="15">
        <v>0</v>
      </c>
      <c r="DA55" s="11">
        <v>0</v>
      </c>
      <c r="DB55" s="11">
        <v>0</v>
      </c>
      <c r="DC55" s="11">
        <v>0</v>
      </c>
      <c r="DD55" s="11">
        <v>0</v>
      </c>
      <c r="DE55" s="11">
        <v>0</v>
      </c>
      <c r="DF55" s="11">
        <v>0</v>
      </c>
      <c r="DG55" s="11">
        <v>0</v>
      </c>
      <c r="DH55" s="11">
        <v>0</v>
      </c>
      <c r="DI55" s="11">
        <v>0</v>
      </c>
      <c r="DJ55" s="11">
        <v>0</v>
      </c>
      <c r="DK55" s="11">
        <v>0</v>
      </c>
      <c r="DL55" s="26">
        <f>SUM(CZ55:DK55)</f>
        <v>0</v>
      </c>
    </row>
    <row r="56" spans="1:116">
      <c r="A56" s="47"/>
      <c r="B56" s="49"/>
      <c r="C56" s="4"/>
      <c r="D56" s="4"/>
      <c r="E56" s="4"/>
      <c r="F56" s="5"/>
      <c r="G56" s="4"/>
      <c r="H56" s="15"/>
      <c r="I56" s="11"/>
      <c r="J56" s="11"/>
      <c r="K56" s="11"/>
      <c r="L56" s="11"/>
      <c r="M56" s="11"/>
      <c r="N56" s="11"/>
      <c r="O56" s="11"/>
      <c r="P56" s="11"/>
      <c r="Q56" s="26">
        <f t="shared" si="23"/>
        <v>0</v>
      </c>
      <c r="R56" s="15"/>
      <c r="S56" s="11"/>
      <c r="T56" s="11"/>
      <c r="U56" s="11"/>
      <c r="V56" s="11"/>
      <c r="W56" s="11"/>
      <c r="X56" s="11"/>
      <c r="Y56" s="11"/>
      <c r="Z56" s="49">
        <f t="shared" si="24"/>
        <v>0</v>
      </c>
      <c r="AA56" s="11"/>
      <c r="AB56" s="11"/>
      <c r="AC56" s="11"/>
      <c r="AD56" s="11"/>
      <c r="AE56" s="11"/>
      <c r="AF56" s="11"/>
      <c r="AG56" s="49">
        <f t="shared" si="25"/>
        <v>0</v>
      </c>
      <c r="AH56" s="11"/>
      <c r="AI56" s="11"/>
      <c r="AJ56" s="11"/>
      <c r="AK56" s="11"/>
      <c r="AL56" s="49">
        <f t="shared" si="26"/>
        <v>0</v>
      </c>
      <c r="AM56" s="11"/>
      <c r="AN56" s="11"/>
      <c r="AO56" s="11"/>
      <c r="AP56" s="11"/>
      <c r="AQ56" s="11"/>
      <c r="AR56" s="49">
        <f t="shared" si="55"/>
        <v>0</v>
      </c>
      <c r="AS56" s="11"/>
      <c r="AT56" s="11"/>
      <c r="AU56" s="11"/>
      <c r="AV56" s="11"/>
      <c r="AW56" s="11"/>
      <c r="AX56" s="11"/>
      <c r="AY56" s="11"/>
      <c r="AZ56" s="11"/>
      <c r="BA56" s="11"/>
      <c r="BB56" s="11"/>
      <c r="BC56" s="49">
        <f t="shared" si="56"/>
        <v>0</v>
      </c>
      <c r="BD56" s="11"/>
      <c r="BE56" s="11"/>
      <c r="BF56" s="11"/>
      <c r="BG56" s="11"/>
      <c r="BH56" s="11"/>
      <c r="BI56" s="11"/>
      <c r="BJ56" s="11"/>
      <c r="BK56" s="49">
        <f t="shared" si="57"/>
        <v>0</v>
      </c>
      <c r="BL56" s="11"/>
      <c r="BM56" s="11"/>
      <c r="BN56" s="786"/>
      <c r="BO56" s="786"/>
      <c r="BP56" s="786"/>
      <c r="BQ56" s="28">
        <f t="shared" si="7"/>
        <v>0</v>
      </c>
      <c r="BR56" s="11"/>
      <c r="BS56" s="11"/>
      <c r="BT56" s="11"/>
      <c r="BU56" s="11"/>
      <c r="BV56" s="11"/>
      <c r="BW56" s="11"/>
      <c r="BX56" s="49">
        <f t="shared" si="58"/>
        <v>0</v>
      </c>
      <c r="BY56" s="11">
        <f t="shared" si="9"/>
        <v>0</v>
      </c>
      <c r="BZ56" s="11"/>
      <c r="CA56" s="11"/>
      <c r="CB56" s="11"/>
      <c r="CC56" s="11"/>
      <c r="CD56" s="11"/>
      <c r="CE56" s="11"/>
      <c r="CF56" s="11"/>
      <c r="CG56" s="11"/>
      <c r="CH56" s="11"/>
      <c r="CI56" s="11"/>
      <c r="CJ56" s="11"/>
      <c r="CK56" s="11"/>
      <c r="CL56" s="49">
        <f t="shared" si="59"/>
        <v>0</v>
      </c>
      <c r="CM56" s="11">
        <v>0</v>
      </c>
      <c r="CN56" s="11">
        <v>0</v>
      </c>
      <c r="CO56" s="11">
        <v>0</v>
      </c>
      <c r="CP56" s="11">
        <v>0</v>
      </c>
      <c r="CQ56" s="11">
        <v>0</v>
      </c>
      <c r="CR56" s="11">
        <v>0</v>
      </c>
      <c r="CS56" s="11">
        <v>0</v>
      </c>
      <c r="CT56" s="11">
        <v>0</v>
      </c>
      <c r="CU56" s="11">
        <v>0</v>
      </c>
      <c r="CV56" s="11">
        <v>0</v>
      </c>
      <c r="CW56" s="11">
        <v>0</v>
      </c>
      <c r="CX56" s="11">
        <v>0</v>
      </c>
      <c r="CY56" s="26">
        <f>SUM(CM56:CX56)</f>
        <v>0</v>
      </c>
      <c r="CZ56" s="15">
        <v>0</v>
      </c>
      <c r="DA56" s="11">
        <v>0</v>
      </c>
      <c r="DB56" s="11">
        <v>0</v>
      </c>
      <c r="DC56" s="11">
        <v>0</v>
      </c>
      <c r="DD56" s="11">
        <v>0</v>
      </c>
      <c r="DE56" s="11">
        <v>0</v>
      </c>
      <c r="DF56" s="11">
        <v>0</v>
      </c>
      <c r="DG56" s="11">
        <v>0</v>
      </c>
      <c r="DH56" s="11">
        <v>0</v>
      </c>
      <c r="DI56" s="11">
        <v>0</v>
      </c>
      <c r="DJ56" s="11">
        <v>0</v>
      </c>
      <c r="DK56" s="11">
        <v>0</v>
      </c>
      <c r="DL56" s="26">
        <f>SUM(CZ56:DK56)</f>
        <v>0</v>
      </c>
    </row>
    <row r="57" spans="1:116">
      <c r="A57" s="47"/>
      <c r="B57" s="49"/>
      <c r="C57" s="28" t="s">
        <v>347</v>
      </c>
      <c r="D57" s="28"/>
      <c r="E57" s="28"/>
      <c r="F57" s="26"/>
      <c r="G57" s="28"/>
      <c r="H57" s="28">
        <f t="shared" ref="H57:Y57" si="60">SUM(H54:H56)</f>
        <v>0</v>
      </c>
      <c r="I57" s="28">
        <f t="shared" si="60"/>
        <v>0</v>
      </c>
      <c r="J57" s="28">
        <f t="shared" si="60"/>
        <v>0</v>
      </c>
      <c r="K57" s="28">
        <f t="shared" si="60"/>
        <v>0</v>
      </c>
      <c r="L57" s="28">
        <f t="shared" si="60"/>
        <v>0</v>
      </c>
      <c r="M57" s="28">
        <f t="shared" si="60"/>
        <v>0</v>
      </c>
      <c r="N57" s="28">
        <f t="shared" si="60"/>
        <v>0</v>
      </c>
      <c r="O57" s="28">
        <f t="shared" si="60"/>
        <v>0</v>
      </c>
      <c r="P57" s="28">
        <f t="shared" si="60"/>
        <v>0</v>
      </c>
      <c r="Q57" s="26">
        <f t="shared" si="60"/>
        <v>0</v>
      </c>
      <c r="R57" s="47">
        <f t="shared" si="60"/>
        <v>0</v>
      </c>
      <c r="S57" s="28">
        <f t="shared" si="60"/>
        <v>0</v>
      </c>
      <c r="T57" s="28">
        <f t="shared" si="60"/>
        <v>0</v>
      </c>
      <c r="U57" s="28">
        <f t="shared" si="60"/>
        <v>0</v>
      </c>
      <c r="V57" s="28">
        <f t="shared" si="60"/>
        <v>0</v>
      </c>
      <c r="W57" s="28">
        <f t="shared" si="60"/>
        <v>0</v>
      </c>
      <c r="X57" s="28">
        <f t="shared" si="60"/>
        <v>0</v>
      </c>
      <c r="Y57" s="28">
        <f t="shared" si="60"/>
        <v>0</v>
      </c>
      <c r="Z57" s="49">
        <f t="shared" si="24"/>
        <v>0</v>
      </c>
      <c r="AA57" s="28">
        <f t="shared" ref="AA57:AF57" si="61">SUM(AA54:AA56)</f>
        <v>0</v>
      </c>
      <c r="AB57" s="28">
        <f t="shared" si="61"/>
        <v>0</v>
      </c>
      <c r="AC57" s="28">
        <f t="shared" si="61"/>
        <v>0</v>
      </c>
      <c r="AD57" s="28">
        <f t="shared" si="61"/>
        <v>0</v>
      </c>
      <c r="AE57" s="28">
        <f t="shared" si="61"/>
        <v>0</v>
      </c>
      <c r="AF57" s="28">
        <f t="shared" si="61"/>
        <v>0</v>
      </c>
      <c r="AG57" s="49">
        <f t="shared" si="25"/>
        <v>0</v>
      </c>
      <c r="AH57" s="28">
        <f>SUM(AH54:AH56)</f>
        <v>0</v>
      </c>
      <c r="AI57" s="28">
        <f>SUM(AI54:AI56)</f>
        <v>0</v>
      </c>
      <c r="AJ57" s="28">
        <f>SUM(AJ54:AJ56)</f>
        <v>0</v>
      </c>
      <c r="AK57" s="28">
        <f>SUM(AK54:AK56)</f>
        <v>0</v>
      </c>
      <c r="AL57" s="49">
        <f t="shared" si="26"/>
        <v>0</v>
      </c>
      <c r="AM57" s="28">
        <f>SUM(AM54:AM56)</f>
        <v>0</v>
      </c>
      <c r="AN57" s="28">
        <f>SUM(AN54:AN56)</f>
        <v>0</v>
      </c>
      <c r="AO57" s="28">
        <f>SUM(AO54:AO56)</f>
        <v>0</v>
      </c>
      <c r="AP57" s="28">
        <f>SUM(AP54:AP56)</f>
        <v>0</v>
      </c>
      <c r="AQ57" s="28">
        <f>SUM(AQ54:AQ56)</f>
        <v>0</v>
      </c>
      <c r="AR57" s="49">
        <f t="shared" si="55"/>
        <v>0</v>
      </c>
      <c r="AS57" s="28">
        <f t="shared" ref="AS57:BB57" si="62">SUM(AS54:AS56)</f>
        <v>0</v>
      </c>
      <c r="AT57" s="28">
        <f t="shared" si="62"/>
        <v>0</v>
      </c>
      <c r="AU57" s="28">
        <f t="shared" si="62"/>
        <v>0</v>
      </c>
      <c r="AV57" s="28">
        <f t="shared" si="62"/>
        <v>0</v>
      </c>
      <c r="AW57" s="28">
        <f t="shared" si="62"/>
        <v>0</v>
      </c>
      <c r="AX57" s="28">
        <f t="shared" si="62"/>
        <v>0</v>
      </c>
      <c r="AY57" s="28">
        <f t="shared" si="62"/>
        <v>0</v>
      </c>
      <c r="AZ57" s="28">
        <f t="shared" si="62"/>
        <v>0</v>
      </c>
      <c r="BA57" s="28">
        <f t="shared" si="62"/>
        <v>0</v>
      </c>
      <c r="BB57" s="28">
        <f t="shared" si="62"/>
        <v>0</v>
      </c>
      <c r="BC57" s="49">
        <f t="shared" si="56"/>
        <v>0</v>
      </c>
      <c r="BD57" s="28">
        <f>SUM(BD54:BD56)</f>
        <v>0</v>
      </c>
      <c r="BE57" s="28">
        <f>SUM(BE54:BE56)</f>
        <v>0</v>
      </c>
      <c r="BF57" s="28"/>
      <c r="BG57" s="28"/>
      <c r="BH57" s="28"/>
      <c r="BI57" s="28"/>
      <c r="BJ57" s="28">
        <f>SUM(BJ54:BJ56)</f>
        <v>0</v>
      </c>
      <c r="BK57" s="49">
        <f t="shared" si="57"/>
        <v>0</v>
      </c>
      <c r="BL57" s="28">
        <f>SUM(BL54:BL56)</f>
        <v>0</v>
      </c>
      <c r="BM57" s="28">
        <f>SUM(BM54:BM56)</f>
        <v>0</v>
      </c>
      <c r="BN57" s="788">
        <f>SUM(BN54:BN56)</f>
        <v>0</v>
      </c>
      <c r="BO57" s="788">
        <f>SUM(BO54:BO56)</f>
        <v>0</v>
      </c>
      <c r="BP57" s="788">
        <f>SUM(BP54:BP56)</f>
        <v>0</v>
      </c>
      <c r="BQ57" s="28">
        <f t="shared" si="7"/>
        <v>0</v>
      </c>
      <c r="BR57" s="28">
        <f t="shared" ref="BR57:BW57" si="63">SUM(BR54:BR56)</f>
        <v>0</v>
      </c>
      <c r="BS57" s="28">
        <f t="shared" si="63"/>
        <v>0</v>
      </c>
      <c r="BT57" s="28">
        <f t="shared" si="63"/>
        <v>0</v>
      </c>
      <c r="BU57" s="28">
        <f t="shared" si="63"/>
        <v>0</v>
      </c>
      <c r="BV57" s="28">
        <f t="shared" si="63"/>
        <v>0</v>
      </c>
      <c r="BW57" s="28">
        <f t="shared" si="63"/>
        <v>0</v>
      </c>
      <c r="BX57" s="49">
        <f t="shared" si="58"/>
        <v>0</v>
      </c>
      <c r="BY57" s="11">
        <f t="shared" si="9"/>
        <v>0</v>
      </c>
      <c r="BZ57" s="28">
        <f t="shared" ref="BZ57:CK57" si="64">SUM(BZ54:BZ56)</f>
        <v>0</v>
      </c>
      <c r="CA57" s="28">
        <f t="shared" si="64"/>
        <v>0</v>
      </c>
      <c r="CB57" s="28">
        <f t="shared" si="64"/>
        <v>0</v>
      </c>
      <c r="CC57" s="28">
        <f t="shared" si="64"/>
        <v>0</v>
      </c>
      <c r="CD57" s="28">
        <f t="shared" si="64"/>
        <v>0</v>
      </c>
      <c r="CE57" s="28">
        <f t="shared" si="64"/>
        <v>0</v>
      </c>
      <c r="CF57" s="28">
        <f t="shared" si="64"/>
        <v>0</v>
      </c>
      <c r="CG57" s="28">
        <f t="shared" si="64"/>
        <v>0</v>
      </c>
      <c r="CH57" s="28">
        <f t="shared" si="64"/>
        <v>0</v>
      </c>
      <c r="CI57" s="28">
        <f t="shared" si="64"/>
        <v>0</v>
      </c>
      <c r="CJ57" s="28">
        <f t="shared" si="64"/>
        <v>0</v>
      </c>
      <c r="CK57" s="28">
        <f t="shared" si="64"/>
        <v>0</v>
      </c>
      <c r="CL57" s="49">
        <f t="shared" si="59"/>
        <v>0</v>
      </c>
      <c r="CM57" s="28">
        <f t="shared" ref="CM57:DL57" si="65">SUM(CM54:CM56)</f>
        <v>0</v>
      </c>
      <c r="CN57" s="28">
        <f t="shared" si="65"/>
        <v>0</v>
      </c>
      <c r="CO57" s="28">
        <f t="shared" si="65"/>
        <v>0</v>
      </c>
      <c r="CP57" s="28">
        <f t="shared" si="65"/>
        <v>0</v>
      </c>
      <c r="CQ57" s="28">
        <f t="shared" si="65"/>
        <v>0</v>
      </c>
      <c r="CR57" s="28">
        <f t="shared" si="65"/>
        <v>0</v>
      </c>
      <c r="CS57" s="28">
        <f t="shared" si="65"/>
        <v>0</v>
      </c>
      <c r="CT57" s="28">
        <f t="shared" si="65"/>
        <v>0</v>
      </c>
      <c r="CU57" s="28">
        <f t="shared" si="65"/>
        <v>0</v>
      </c>
      <c r="CV57" s="28">
        <f t="shared" si="65"/>
        <v>0</v>
      </c>
      <c r="CW57" s="28">
        <f t="shared" si="65"/>
        <v>0</v>
      </c>
      <c r="CX57" s="28">
        <f t="shared" si="65"/>
        <v>0</v>
      </c>
      <c r="CY57" s="26">
        <f t="shared" si="65"/>
        <v>0</v>
      </c>
      <c r="CZ57" s="47">
        <f t="shared" si="65"/>
        <v>0</v>
      </c>
      <c r="DA57" s="28">
        <f t="shared" si="65"/>
        <v>0</v>
      </c>
      <c r="DB57" s="28">
        <f t="shared" si="65"/>
        <v>0</v>
      </c>
      <c r="DC57" s="28">
        <f t="shared" si="65"/>
        <v>0</v>
      </c>
      <c r="DD57" s="28">
        <f t="shared" si="65"/>
        <v>0</v>
      </c>
      <c r="DE57" s="28">
        <f t="shared" si="65"/>
        <v>0</v>
      </c>
      <c r="DF57" s="28">
        <f t="shared" si="65"/>
        <v>0</v>
      </c>
      <c r="DG57" s="28">
        <f t="shared" si="65"/>
        <v>0</v>
      </c>
      <c r="DH57" s="28">
        <f t="shared" si="65"/>
        <v>0</v>
      </c>
      <c r="DI57" s="28">
        <f t="shared" si="65"/>
        <v>0</v>
      </c>
      <c r="DJ57" s="28">
        <f t="shared" si="65"/>
        <v>0</v>
      </c>
      <c r="DK57" s="28">
        <f t="shared" si="65"/>
        <v>0</v>
      </c>
      <c r="DL57" s="26">
        <f t="shared" si="65"/>
        <v>0</v>
      </c>
    </row>
    <row r="58" spans="1:116">
      <c r="A58" s="47"/>
      <c r="B58" s="49"/>
      <c r="C58" s="4"/>
      <c r="D58" s="4"/>
      <c r="E58" s="4"/>
      <c r="F58" s="5"/>
      <c r="G58" s="4"/>
      <c r="H58" s="15"/>
      <c r="I58" s="11"/>
      <c r="J58" s="11"/>
      <c r="K58" s="11"/>
      <c r="L58" s="11"/>
      <c r="M58" s="11"/>
      <c r="N58" s="11"/>
      <c r="O58" s="11"/>
      <c r="P58" s="11"/>
      <c r="Q58" s="26">
        <f>SUM(H58:P58)</f>
        <v>0</v>
      </c>
      <c r="R58" s="15"/>
      <c r="S58" s="11"/>
      <c r="T58" s="11"/>
      <c r="U58" s="11"/>
      <c r="V58" s="11"/>
      <c r="W58" s="11"/>
      <c r="X58" s="11"/>
      <c r="Y58" s="11"/>
      <c r="Z58" s="49">
        <f t="shared" si="24"/>
        <v>0</v>
      </c>
      <c r="AA58" s="11"/>
      <c r="AB58" s="11"/>
      <c r="AC58" s="11"/>
      <c r="AD58" s="11"/>
      <c r="AE58" s="11"/>
      <c r="AF58" s="11"/>
      <c r="AG58" s="49">
        <f t="shared" si="25"/>
        <v>0</v>
      </c>
      <c r="AH58" s="11"/>
      <c r="AI58" s="11"/>
      <c r="AJ58" s="11"/>
      <c r="AK58" s="11"/>
      <c r="AL58" s="28">
        <f t="shared" si="26"/>
        <v>0</v>
      </c>
      <c r="AM58" s="11"/>
      <c r="AN58" s="11"/>
      <c r="AO58" s="11"/>
      <c r="AP58" s="11"/>
      <c r="AQ58" s="11"/>
      <c r="AR58" s="28">
        <f t="shared" si="55"/>
        <v>0</v>
      </c>
      <c r="AS58" s="11"/>
      <c r="AT58" s="11"/>
      <c r="AU58" s="11"/>
      <c r="AV58" s="11"/>
      <c r="AW58" s="11"/>
      <c r="AX58" s="11"/>
      <c r="AY58" s="11"/>
      <c r="AZ58" s="11"/>
      <c r="BA58" s="11"/>
      <c r="BB58" s="11"/>
      <c r="BC58" s="28">
        <f t="shared" si="56"/>
        <v>0</v>
      </c>
      <c r="BD58" s="11"/>
      <c r="BE58" s="11"/>
      <c r="BF58" s="11"/>
      <c r="BG58" s="11"/>
      <c r="BH58" s="11"/>
      <c r="BI58" s="11"/>
      <c r="BJ58" s="11"/>
      <c r="BK58" s="28">
        <f t="shared" si="57"/>
        <v>0</v>
      </c>
      <c r="BL58" s="11"/>
      <c r="BM58" s="11"/>
      <c r="BN58" s="786"/>
      <c r="BO58" s="786"/>
      <c r="BP58" s="786"/>
      <c r="BQ58" s="28">
        <f t="shared" si="7"/>
        <v>0</v>
      </c>
      <c r="BR58" s="11"/>
      <c r="BS58" s="11"/>
      <c r="BT58" s="11"/>
      <c r="BU58" s="11"/>
      <c r="BV58" s="11"/>
      <c r="BW58" s="11"/>
      <c r="BX58" s="49">
        <f t="shared" si="58"/>
        <v>0</v>
      </c>
      <c r="BY58" s="11">
        <f t="shared" si="9"/>
        <v>0</v>
      </c>
      <c r="BZ58" s="11"/>
      <c r="CA58" s="11"/>
      <c r="CB58" s="11"/>
      <c r="CC58" s="11"/>
      <c r="CD58" s="11"/>
      <c r="CE58" s="11"/>
      <c r="CF58" s="11"/>
      <c r="CG58" s="11"/>
      <c r="CH58" s="11"/>
      <c r="CI58" s="11"/>
      <c r="CJ58" s="11"/>
      <c r="CK58" s="11"/>
      <c r="CL58" s="49">
        <f t="shared" si="59"/>
        <v>0</v>
      </c>
      <c r="CM58" s="15"/>
      <c r="CN58" s="11"/>
      <c r="CO58" s="11"/>
      <c r="CP58" s="11"/>
      <c r="CQ58" s="11"/>
      <c r="CR58" s="11"/>
      <c r="CS58" s="11"/>
      <c r="CT58" s="11"/>
      <c r="CU58" s="11"/>
      <c r="CV58" s="11"/>
      <c r="CW58" s="11"/>
      <c r="CX58" s="11"/>
      <c r="CY58" s="26">
        <f>SUM(CM58:CX58)</f>
        <v>0</v>
      </c>
      <c r="CZ58" s="15"/>
      <c r="DA58" s="11"/>
      <c r="DB58" s="11"/>
      <c r="DC58" s="11"/>
      <c r="DD58" s="11"/>
      <c r="DE58" s="11"/>
      <c r="DF58" s="11"/>
      <c r="DG58" s="11"/>
      <c r="DH58" s="11"/>
      <c r="DI58" s="11"/>
      <c r="DJ58" s="11"/>
      <c r="DK58" s="11"/>
      <c r="DL58" s="26">
        <f>SUM(CZ58:DK58)</f>
        <v>0</v>
      </c>
    </row>
    <row r="59" spans="1:116">
      <c r="A59" s="47"/>
      <c r="B59" s="49"/>
      <c r="C59" s="4"/>
      <c r="D59" s="4"/>
      <c r="E59" s="4"/>
      <c r="F59" s="5"/>
      <c r="G59" s="4"/>
      <c r="H59" s="15"/>
      <c r="I59" s="11"/>
      <c r="J59" s="11"/>
      <c r="K59" s="11"/>
      <c r="L59" s="11"/>
      <c r="M59" s="11"/>
      <c r="N59" s="11"/>
      <c r="O59" s="11"/>
      <c r="P59" s="11"/>
      <c r="Q59" s="26">
        <f>SUM(H59:P59)</f>
        <v>0</v>
      </c>
      <c r="R59" s="15"/>
      <c r="S59" s="11"/>
      <c r="T59" s="11"/>
      <c r="U59" s="11"/>
      <c r="V59" s="11"/>
      <c r="W59" s="11"/>
      <c r="X59" s="11"/>
      <c r="Y59" s="11"/>
      <c r="Z59" s="49">
        <f t="shared" si="24"/>
        <v>0</v>
      </c>
      <c r="AA59" s="11"/>
      <c r="AB59" s="11"/>
      <c r="AC59" s="11"/>
      <c r="AD59" s="11"/>
      <c r="AE59" s="11"/>
      <c r="AF59" s="11"/>
      <c r="AG59" s="49">
        <f t="shared" si="25"/>
        <v>0</v>
      </c>
      <c r="AH59" s="11"/>
      <c r="AI59" s="11"/>
      <c r="AJ59" s="11"/>
      <c r="AK59" s="11"/>
      <c r="AL59" s="28">
        <f t="shared" si="26"/>
        <v>0</v>
      </c>
      <c r="AM59" s="11"/>
      <c r="AN59" s="11"/>
      <c r="AO59" s="11"/>
      <c r="AP59" s="11"/>
      <c r="AQ59" s="11"/>
      <c r="AR59" s="28">
        <f t="shared" si="55"/>
        <v>0</v>
      </c>
      <c r="AS59" s="11"/>
      <c r="AT59" s="11"/>
      <c r="AU59" s="11"/>
      <c r="AV59" s="11"/>
      <c r="AW59" s="11"/>
      <c r="AX59" s="11"/>
      <c r="AY59" s="11"/>
      <c r="AZ59" s="11"/>
      <c r="BA59" s="11"/>
      <c r="BB59" s="11"/>
      <c r="BC59" s="28">
        <f t="shared" si="56"/>
        <v>0</v>
      </c>
      <c r="BD59" s="11"/>
      <c r="BE59" s="11"/>
      <c r="BF59" s="11"/>
      <c r="BG59" s="11"/>
      <c r="BH59" s="11"/>
      <c r="BI59" s="11"/>
      <c r="BJ59" s="11"/>
      <c r="BK59" s="28">
        <f t="shared" si="57"/>
        <v>0</v>
      </c>
      <c r="BL59" s="11"/>
      <c r="BM59" s="11"/>
      <c r="BN59" s="786"/>
      <c r="BO59" s="786"/>
      <c r="BP59" s="786"/>
      <c r="BQ59" s="28">
        <f t="shared" si="7"/>
        <v>0</v>
      </c>
      <c r="BR59" s="11"/>
      <c r="BS59" s="11"/>
      <c r="BT59" s="11"/>
      <c r="BU59" s="11"/>
      <c r="BV59" s="11"/>
      <c r="BW59" s="11"/>
      <c r="BX59" s="49">
        <f t="shared" si="58"/>
        <v>0</v>
      </c>
      <c r="BY59" s="11">
        <f t="shared" si="9"/>
        <v>0</v>
      </c>
      <c r="BZ59" s="11"/>
      <c r="CA59" s="11"/>
      <c r="CB59" s="11"/>
      <c r="CC59" s="11"/>
      <c r="CD59" s="11"/>
      <c r="CE59" s="11"/>
      <c r="CF59" s="11"/>
      <c r="CG59" s="11"/>
      <c r="CH59" s="11"/>
      <c r="CI59" s="11"/>
      <c r="CJ59" s="11"/>
      <c r="CK59" s="11"/>
      <c r="CL59" s="49">
        <f t="shared" si="59"/>
        <v>0</v>
      </c>
      <c r="CM59" s="15"/>
      <c r="CN59" s="11"/>
      <c r="CO59" s="11"/>
      <c r="CP59" s="11"/>
      <c r="CQ59" s="11"/>
      <c r="CR59" s="11"/>
      <c r="CS59" s="11"/>
      <c r="CT59" s="11"/>
      <c r="CU59" s="11"/>
      <c r="CV59" s="11"/>
      <c r="CW59" s="11"/>
      <c r="CX59" s="11"/>
      <c r="CY59" s="26">
        <f>SUM(CM59:CX59)</f>
        <v>0</v>
      </c>
      <c r="CZ59" s="15"/>
      <c r="DA59" s="11"/>
      <c r="DB59" s="11"/>
      <c r="DC59" s="11"/>
      <c r="DD59" s="11"/>
      <c r="DE59" s="11"/>
      <c r="DF59" s="11"/>
      <c r="DG59" s="11"/>
      <c r="DH59" s="11"/>
      <c r="DI59" s="11"/>
      <c r="DJ59" s="11"/>
      <c r="DK59" s="11"/>
      <c r="DL59" s="26">
        <f>SUM(CZ59:DK59)</f>
        <v>0</v>
      </c>
    </row>
    <row r="60" spans="1:116">
      <c r="A60" s="47"/>
      <c r="B60" s="49"/>
      <c r="C60" s="4"/>
      <c r="D60" s="4"/>
      <c r="E60" s="4"/>
      <c r="F60" s="5"/>
      <c r="G60" s="4"/>
      <c r="H60" s="15"/>
      <c r="I60" s="11"/>
      <c r="J60" s="11"/>
      <c r="K60" s="11"/>
      <c r="L60" s="11"/>
      <c r="M60" s="11"/>
      <c r="N60" s="11"/>
      <c r="O60" s="11"/>
      <c r="P60" s="11"/>
      <c r="Q60" s="26">
        <f>SUM(H60:P60)</f>
        <v>0</v>
      </c>
      <c r="R60" s="15"/>
      <c r="S60" s="11"/>
      <c r="T60" s="11"/>
      <c r="U60" s="11"/>
      <c r="V60" s="11"/>
      <c r="W60" s="11"/>
      <c r="X60" s="11"/>
      <c r="Y60" s="11"/>
      <c r="Z60" s="49">
        <f t="shared" si="24"/>
        <v>0</v>
      </c>
      <c r="AA60" s="11"/>
      <c r="AB60" s="11"/>
      <c r="AC60" s="11"/>
      <c r="AD60" s="11"/>
      <c r="AE60" s="11"/>
      <c r="AF60" s="11"/>
      <c r="AG60" s="49">
        <f t="shared" si="25"/>
        <v>0</v>
      </c>
      <c r="AH60" s="11"/>
      <c r="AI60" s="11"/>
      <c r="AJ60" s="11"/>
      <c r="AK60" s="11"/>
      <c r="AL60" s="28">
        <f t="shared" si="26"/>
        <v>0</v>
      </c>
      <c r="AM60" s="11"/>
      <c r="AN60" s="11"/>
      <c r="AO60" s="11"/>
      <c r="AP60" s="11"/>
      <c r="AQ60" s="11"/>
      <c r="AR60" s="28">
        <f t="shared" si="55"/>
        <v>0</v>
      </c>
      <c r="AS60" s="11"/>
      <c r="AT60" s="11"/>
      <c r="AU60" s="11"/>
      <c r="AV60" s="11"/>
      <c r="AW60" s="11"/>
      <c r="AX60" s="11"/>
      <c r="AY60" s="11"/>
      <c r="AZ60" s="11"/>
      <c r="BA60" s="11"/>
      <c r="BB60" s="11"/>
      <c r="BC60" s="28">
        <f t="shared" si="56"/>
        <v>0</v>
      </c>
      <c r="BD60" s="11"/>
      <c r="BE60" s="11"/>
      <c r="BF60" s="11"/>
      <c r="BG60" s="11"/>
      <c r="BH60" s="11"/>
      <c r="BI60" s="11"/>
      <c r="BJ60" s="11"/>
      <c r="BK60" s="28">
        <f t="shared" si="57"/>
        <v>0</v>
      </c>
      <c r="BL60" s="11"/>
      <c r="BM60" s="11"/>
      <c r="BN60" s="786"/>
      <c r="BO60" s="786"/>
      <c r="BP60" s="786"/>
      <c r="BQ60" s="28">
        <f t="shared" si="7"/>
        <v>0</v>
      </c>
      <c r="BR60" s="11"/>
      <c r="BS60" s="11"/>
      <c r="BT60" s="11"/>
      <c r="BU60" s="11"/>
      <c r="BV60" s="11"/>
      <c r="BW60" s="11"/>
      <c r="BX60" s="49">
        <f t="shared" si="58"/>
        <v>0</v>
      </c>
      <c r="BY60" s="11">
        <f t="shared" si="9"/>
        <v>0</v>
      </c>
      <c r="BZ60" s="11"/>
      <c r="CA60" s="11"/>
      <c r="CB60" s="11"/>
      <c r="CC60" s="11"/>
      <c r="CD60" s="11"/>
      <c r="CE60" s="11"/>
      <c r="CF60" s="11"/>
      <c r="CG60" s="11"/>
      <c r="CH60" s="11"/>
      <c r="CI60" s="11"/>
      <c r="CJ60" s="11"/>
      <c r="CK60" s="11"/>
      <c r="CL60" s="49">
        <f t="shared" si="59"/>
        <v>0</v>
      </c>
      <c r="CM60" s="15"/>
      <c r="CN60" s="11"/>
      <c r="CO60" s="11"/>
      <c r="CP60" s="11"/>
      <c r="CQ60" s="11"/>
      <c r="CR60" s="11"/>
      <c r="CS60" s="11"/>
      <c r="CT60" s="11"/>
      <c r="CU60" s="11"/>
      <c r="CV60" s="11"/>
      <c r="CW60" s="11"/>
      <c r="CX60" s="11"/>
      <c r="CY60" s="26">
        <f>SUM(CM60:CX60)</f>
        <v>0</v>
      </c>
      <c r="CZ60" s="15"/>
      <c r="DA60" s="11"/>
      <c r="DB60" s="11"/>
      <c r="DC60" s="11"/>
      <c r="DD60" s="11"/>
      <c r="DE60" s="11"/>
      <c r="DF60" s="11"/>
      <c r="DG60" s="11"/>
      <c r="DH60" s="11"/>
      <c r="DI60" s="11"/>
      <c r="DJ60" s="11"/>
      <c r="DK60" s="11"/>
      <c r="DL60" s="26">
        <f>SUM(CZ60:DK60)</f>
        <v>0</v>
      </c>
    </row>
    <row r="61" spans="1:116" ht="13.8" thickBot="1">
      <c r="A61" s="53">
        <f>SUM(A3:A60)</f>
        <v>13900</v>
      </c>
      <c r="B61" s="50"/>
      <c r="C61" s="29" t="s">
        <v>347</v>
      </c>
      <c r="D61" s="29"/>
      <c r="E61" s="29"/>
      <c r="F61" s="27"/>
      <c r="G61" s="29"/>
      <c r="H61" s="53">
        <f t="shared" ref="H61:P61" si="66">SUM(H58:H60)</f>
        <v>0</v>
      </c>
      <c r="I61" s="29">
        <f t="shared" si="66"/>
        <v>0</v>
      </c>
      <c r="J61" s="29">
        <f t="shared" si="66"/>
        <v>0</v>
      </c>
      <c r="K61" s="29">
        <f t="shared" si="66"/>
        <v>0</v>
      </c>
      <c r="L61" s="29">
        <f t="shared" si="66"/>
        <v>0</v>
      </c>
      <c r="M61" s="29">
        <f t="shared" si="66"/>
        <v>0</v>
      </c>
      <c r="N61" s="29">
        <f t="shared" si="66"/>
        <v>0</v>
      </c>
      <c r="O61" s="29">
        <f t="shared" si="66"/>
        <v>0</v>
      </c>
      <c r="P61" s="29">
        <f t="shared" si="66"/>
        <v>0</v>
      </c>
      <c r="Q61" s="27">
        <f>SUM(H61:P61)</f>
        <v>0</v>
      </c>
      <c r="R61" s="53">
        <f t="shared" ref="R61:Y61" si="67">SUM(R58:R60)</f>
        <v>0</v>
      </c>
      <c r="S61" s="29">
        <f t="shared" si="67"/>
        <v>0</v>
      </c>
      <c r="T61" s="29">
        <f t="shared" si="67"/>
        <v>0</v>
      </c>
      <c r="U61" s="29">
        <f t="shared" si="67"/>
        <v>0</v>
      </c>
      <c r="V61" s="29">
        <f t="shared" si="67"/>
        <v>0</v>
      </c>
      <c r="W61" s="29">
        <f t="shared" si="67"/>
        <v>0</v>
      </c>
      <c r="X61" s="29">
        <f t="shared" si="67"/>
        <v>0</v>
      </c>
      <c r="Y61" s="29">
        <f t="shared" si="67"/>
        <v>0</v>
      </c>
      <c r="Z61" s="50">
        <f t="shared" si="24"/>
        <v>0</v>
      </c>
      <c r="AA61" s="29">
        <f t="shared" ref="AA61:AF61" si="68">SUM(AA58:AA60)</f>
        <v>0</v>
      </c>
      <c r="AB61" s="29">
        <f t="shared" si="68"/>
        <v>0</v>
      </c>
      <c r="AC61" s="29">
        <f t="shared" si="68"/>
        <v>0</v>
      </c>
      <c r="AD61" s="29">
        <f t="shared" si="68"/>
        <v>0</v>
      </c>
      <c r="AE61" s="29">
        <f t="shared" si="68"/>
        <v>0</v>
      </c>
      <c r="AF61" s="29">
        <f t="shared" si="68"/>
        <v>0</v>
      </c>
      <c r="AG61" s="50">
        <f t="shared" si="25"/>
        <v>0</v>
      </c>
      <c r="AH61" s="29">
        <f>SUM(AH58:AH60)</f>
        <v>0</v>
      </c>
      <c r="AI61" s="29">
        <f>SUM(AI58:AI60)</f>
        <v>0</v>
      </c>
      <c r="AJ61" s="29">
        <f>SUM(AJ58:AJ60)</f>
        <v>0</v>
      </c>
      <c r="AK61" s="29">
        <f>SUM(AK58:AK60)</f>
        <v>0</v>
      </c>
      <c r="AL61" s="28">
        <f t="shared" si="26"/>
        <v>0</v>
      </c>
      <c r="AM61" s="29">
        <f>SUM(AM58:AM60)</f>
        <v>0</v>
      </c>
      <c r="AN61" s="29">
        <f>SUM(AN58:AN60)</f>
        <v>0</v>
      </c>
      <c r="AO61" s="29">
        <f>SUM(AO58:AO60)</f>
        <v>0</v>
      </c>
      <c r="AP61" s="29">
        <f>SUM(AP58:AP60)</f>
        <v>0</v>
      </c>
      <c r="AQ61" s="29">
        <f>SUM(AQ58:AQ60)</f>
        <v>0</v>
      </c>
      <c r="AR61" s="28">
        <f t="shared" si="55"/>
        <v>0</v>
      </c>
      <c r="AS61" s="29">
        <f t="shared" ref="AS61:BB61" si="69">SUM(AS58:AS60)</f>
        <v>0</v>
      </c>
      <c r="AT61" s="29">
        <f t="shared" si="69"/>
        <v>0</v>
      </c>
      <c r="AU61" s="29">
        <f t="shared" si="69"/>
        <v>0</v>
      </c>
      <c r="AV61" s="29">
        <f t="shared" si="69"/>
        <v>0</v>
      </c>
      <c r="AW61" s="29">
        <f t="shared" si="69"/>
        <v>0</v>
      </c>
      <c r="AX61" s="29">
        <f t="shared" si="69"/>
        <v>0</v>
      </c>
      <c r="AY61" s="29">
        <f t="shared" si="69"/>
        <v>0</v>
      </c>
      <c r="AZ61" s="29">
        <f t="shared" si="69"/>
        <v>0</v>
      </c>
      <c r="BA61" s="29">
        <f t="shared" si="69"/>
        <v>0</v>
      </c>
      <c r="BB61" s="29">
        <f t="shared" si="69"/>
        <v>0</v>
      </c>
      <c r="BC61" s="28">
        <f t="shared" si="56"/>
        <v>0</v>
      </c>
      <c r="BD61" s="29">
        <f t="shared" ref="BD61:BJ61" si="70">SUM(BD58:BD60)</f>
        <v>0</v>
      </c>
      <c r="BE61" s="29">
        <f t="shared" si="70"/>
        <v>0</v>
      </c>
      <c r="BF61" s="29">
        <f t="shared" si="70"/>
        <v>0</v>
      </c>
      <c r="BG61" s="29">
        <f t="shared" si="70"/>
        <v>0</v>
      </c>
      <c r="BH61" s="29">
        <f t="shared" si="70"/>
        <v>0</v>
      </c>
      <c r="BI61" s="29">
        <f t="shared" si="70"/>
        <v>0</v>
      </c>
      <c r="BJ61" s="29">
        <f t="shared" si="70"/>
        <v>0</v>
      </c>
      <c r="BK61" s="28">
        <f t="shared" si="57"/>
        <v>0</v>
      </c>
      <c r="BL61" s="29">
        <f>SUM(BL58:BL60)</f>
        <v>0</v>
      </c>
      <c r="BM61" s="29">
        <f>SUM(BM58:BM60)</f>
        <v>0</v>
      </c>
      <c r="BN61" s="789">
        <f>SUM(BN58:BN60)</f>
        <v>0</v>
      </c>
      <c r="BO61" s="789">
        <f>SUM(BO58:BO60)</f>
        <v>0</v>
      </c>
      <c r="BP61" s="789">
        <f>SUM(BP58:BP60)</f>
        <v>0</v>
      </c>
      <c r="BQ61" s="28">
        <f t="shared" si="7"/>
        <v>0</v>
      </c>
      <c r="BR61" s="29">
        <f>SUM(BR58:BR60)</f>
        <v>0</v>
      </c>
      <c r="BS61" s="29">
        <f>SUM(BS58:BS60)</f>
        <v>0</v>
      </c>
      <c r="BT61" s="29">
        <f>SUM(BT58:BT60)</f>
        <v>0</v>
      </c>
      <c r="BU61" s="29">
        <f>SUM(BU58:BU60)</f>
        <v>0</v>
      </c>
      <c r="BV61" s="29"/>
      <c r="BW61" s="29">
        <f>SUM(BW58:BW60)</f>
        <v>0</v>
      </c>
      <c r="BX61" s="50">
        <f t="shared" si="58"/>
        <v>0</v>
      </c>
      <c r="BY61" s="11">
        <f t="shared" si="9"/>
        <v>0</v>
      </c>
      <c r="BZ61" s="29">
        <f t="shared" ref="BZ61:CK61" si="71">SUM(BZ58:BZ60)</f>
        <v>0</v>
      </c>
      <c r="CA61" s="29">
        <f t="shared" si="71"/>
        <v>0</v>
      </c>
      <c r="CB61" s="29">
        <f t="shared" si="71"/>
        <v>0</v>
      </c>
      <c r="CC61" s="29">
        <f t="shared" si="71"/>
        <v>0</v>
      </c>
      <c r="CD61" s="29">
        <f t="shared" si="71"/>
        <v>0</v>
      </c>
      <c r="CE61" s="29">
        <f t="shared" si="71"/>
        <v>0</v>
      </c>
      <c r="CF61" s="29">
        <f t="shared" si="71"/>
        <v>0</v>
      </c>
      <c r="CG61" s="29">
        <f t="shared" si="71"/>
        <v>0</v>
      </c>
      <c r="CH61" s="29">
        <f t="shared" si="71"/>
        <v>0</v>
      </c>
      <c r="CI61" s="29">
        <f t="shared" si="71"/>
        <v>0</v>
      </c>
      <c r="CJ61" s="29">
        <f t="shared" si="71"/>
        <v>0</v>
      </c>
      <c r="CK61" s="29">
        <f t="shared" si="71"/>
        <v>0</v>
      </c>
      <c r="CL61" s="50">
        <f t="shared" si="59"/>
        <v>0</v>
      </c>
      <c r="CM61" s="47">
        <f t="shared" ref="CM61:CX61" si="72">SUM(CM58:CM60)</f>
        <v>0</v>
      </c>
      <c r="CN61" s="28">
        <f t="shared" si="72"/>
        <v>0</v>
      </c>
      <c r="CO61" s="28">
        <f t="shared" si="72"/>
        <v>0</v>
      </c>
      <c r="CP61" s="28">
        <f t="shared" si="72"/>
        <v>0</v>
      </c>
      <c r="CQ61" s="28">
        <f t="shared" si="72"/>
        <v>0</v>
      </c>
      <c r="CR61" s="28">
        <f t="shared" si="72"/>
        <v>0</v>
      </c>
      <c r="CS61" s="28">
        <f t="shared" si="72"/>
        <v>0</v>
      </c>
      <c r="CT61" s="28">
        <f t="shared" si="72"/>
        <v>0</v>
      </c>
      <c r="CU61" s="28">
        <f t="shared" si="72"/>
        <v>0</v>
      </c>
      <c r="CV61" s="28">
        <f t="shared" si="72"/>
        <v>0</v>
      </c>
      <c r="CW61" s="28">
        <f t="shared" si="72"/>
        <v>0</v>
      </c>
      <c r="CX61" s="28">
        <f t="shared" si="72"/>
        <v>0</v>
      </c>
      <c r="CY61" s="26">
        <f>SUM(CM61:CX61)</f>
        <v>0</v>
      </c>
      <c r="CZ61" s="47">
        <f t="shared" ref="CZ61:DK61" si="73">SUM(CZ58:CZ60)</f>
        <v>0</v>
      </c>
      <c r="DA61" s="28">
        <f t="shared" si="73"/>
        <v>0</v>
      </c>
      <c r="DB61" s="28">
        <f t="shared" si="73"/>
        <v>0</v>
      </c>
      <c r="DC61" s="28">
        <f t="shared" si="73"/>
        <v>0</v>
      </c>
      <c r="DD61" s="28">
        <f t="shared" si="73"/>
        <v>0</v>
      </c>
      <c r="DE61" s="28">
        <f t="shared" si="73"/>
        <v>0</v>
      </c>
      <c r="DF61" s="28">
        <f t="shared" si="73"/>
        <v>0</v>
      </c>
      <c r="DG61" s="28">
        <f t="shared" si="73"/>
        <v>0</v>
      </c>
      <c r="DH61" s="28">
        <f t="shared" si="73"/>
        <v>0</v>
      </c>
      <c r="DI61" s="28">
        <f t="shared" si="73"/>
        <v>0</v>
      </c>
      <c r="DJ61" s="28">
        <f t="shared" si="73"/>
        <v>0</v>
      </c>
      <c r="DK61" s="28">
        <f t="shared" si="73"/>
        <v>0</v>
      </c>
      <c r="DL61" s="26">
        <f>SUM(CZ61:DK61)</f>
        <v>0</v>
      </c>
    </row>
    <row r="62" spans="1:116" ht="13.8" thickBot="1">
      <c r="A62" s="4">
        <v>12150</v>
      </c>
      <c r="B62" s="4"/>
      <c r="C62" s="41" t="s">
        <v>1339</v>
      </c>
      <c r="D62" s="42"/>
      <c r="E62" s="9"/>
      <c r="F62" s="9"/>
      <c r="G62" s="9"/>
      <c r="H62" s="9">
        <f t="shared" ref="H62:AF62" si="74">SUM(H61,H57,H52,H48,H44,H40)</f>
        <v>82499</v>
      </c>
      <c r="I62" s="9">
        <f t="shared" si="74"/>
        <v>36094</v>
      </c>
      <c r="J62" s="9">
        <f t="shared" si="74"/>
        <v>2600</v>
      </c>
      <c r="K62" s="9">
        <f t="shared" si="74"/>
        <v>8890</v>
      </c>
      <c r="L62" s="9">
        <f t="shared" si="74"/>
        <v>3080</v>
      </c>
      <c r="M62" s="9">
        <f t="shared" si="74"/>
        <v>0</v>
      </c>
      <c r="N62" s="9">
        <f t="shared" si="74"/>
        <v>0</v>
      </c>
      <c r="O62" s="9">
        <f t="shared" si="74"/>
        <v>0</v>
      </c>
      <c r="P62" s="9">
        <f t="shared" si="74"/>
        <v>0</v>
      </c>
      <c r="Q62" s="9">
        <f t="shared" si="74"/>
        <v>133163</v>
      </c>
      <c r="R62" s="9">
        <f t="shared" si="74"/>
        <v>3900</v>
      </c>
      <c r="S62" s="9">
        <f t="shared" si="74"/>
        <v>0</v>
      </c>
      <c r="T62" s="9">
        <f t="shared" si="74"/>
        <v>129263</v>
      </c>
      <c r="U62" s="9">
        <f t="shared" si="74"/>
        <v>0</v>
      </c>
      <c r="V62" s="9">
        <f t="shared" si="74"/>
        <v>0</v>
      </c>
      <c r="W62" s="9">
        <f t="shared" si="74"/>
        <v>0</v>
      </c>
      <c r="X62" s="9">
        <f t="shared" si="74"/>
        <v>0</v>
      </c>
      <c r="Y62" s="9">
        <f t="shared" si="74"/>
        <v>0</v>
      </c>
      <c r="Z62" s="9">
        <f t="shared" si="74"/>
        <v>133163</v>
      </c>
      <c r="AA62" s="9">
        <f t="shared" si="74"/>
        <v>27594</v>
      </c>
      <c r="AB62" s="9">
        <f t="shared" si="74"/>
        <v>0</v>
      </c>
      <c r="AC62" s="9">
        <f t="shared" si="74"/>
        <v>0</v>
      </c>
      <c r="AD62" s="9">
        <f t="shared" si="74"/>
        <v>0</v>
      </c>
      <c r="AE62" s="9">
        <f t="shared" si="74"/>
        <v>101669</v>
      </c>
      <c r="AF62" s="9">
        <f t="shared" si="74"/>
        <v>0</v>
      </c>
      <c r="AG62" s="9">
        <f>SUM(AA62:AF62)</f>
        <v>129263</v>
      </c>
      <c r="AH62" s="9">
        <f t="shared" ref="AH62:CS62" si="75">SUM(AH61,AH57,AH52,AH48,AH44,AH40)</f>
        <v>0</v>
      </c>
      <c r="AI62" s="9">
        <f t="shared" si="75"/>
        <v>0</v>
      </c>
      <c r="AJ62" s="9">
        <f t="shared" si="75"/>
        <v>0</v>
      </c>
      <c r="AK62" s="9">
        <f t="shared" si="75"/>
        <v>27594</v>
      </c>
      <c r="AL62" s="9">
        <f t="shared" si="75"/>
        <v>0</v>
      </c>
      <c r="AM62" s="9">
        <f t="shared" si="75"/>
        <v>0</v>
      </c>
      <c r="AN62" s="9">
        <f t="shared" si="75"/>
        <v>0</v>
      </c>
      <c r="AO62" s="9">
        <f t="shared" si="75"/>
        <v>0</v>
      </c>
      <c r="AP62" s="9">
        <f t="shared" si="75"/>
        <v>0</v>
      </c>
      <c r="AQ62" s="9">
        <f t="shared" si="75"/>
        <v>0</v>
      </c>
      <c r="AR62" s="9">
        <f t="shared" si="75"/>
        <v>0</v>
      </c>
      <c r="AS62" s="9">
        <f t="shared" si="75"/>
        <v>0</v>
      </c>
      <c r="AT62" s="9">
        <f t="shared" si="75"/>
        <v>0</v>
      </c>
      <c r="AU62" s="9">
        <f t="shared" si="75"/>
        <v>0</v>
      </c>
      <c r="AV62" s="9">
        <f t="shared" si="75"/>
        <v>0</v>
      </c>
      <c r="AW62" s="9">
        <f t="shared" si="75"/>
        <v>0</v>
      </c>
      <c r="AX62" s="9">
        <f t="shared" si="75"/>
        <v>0</v>
      </c>
      <c r="AY62" s="9">
        <f t="shared" si="75"/>
        <v>0</v>
      </c>
      <c r="AZ62" s="9">
        <f t="shared" si="75"/>
        <v>0</v>
      </c>
      <c r="BA62" s="9">
        <f t="shared" si="75"/>
        <v>0</v>
      </c>
      <c r="BB62" s="9">
        <f t="shared" si="75"/>
        <v>0</v>
      </c>
      <c r="BC62" s="9">
        <f t="shared" si="75"/>
        <v>0</v>
      </c>
      <c r="BD62" s="9">
        <f t="shared" si="75"/>
        <v>0</v>
      </c>
      <c r="BE62" s="9">
        <f t="shared" si="75"/>
        <v>0</v>
      </c>
      <c r="BF62" s="9">
        <f t="shared" si="75"/>
        <v>0</v>
      </c>
      <c r="BG62" s="9">
        <f t="shared" si="75"/>
        <v>0</v>
      </c>
      <c r="BH62" s="9">
        <f t="shared" si="75"/>
        <v>0</v>
      </c>
      <c r="BI62" s="9">
        <f t="shared" si="75"/>
        <v>0</v>
      </c>
      <c r="BJ62" s="9">
        <f t="shared" si="75"/>
        <v>0</v>
      </c>
      <c r="BK62" s="9">
        <f t="shared" si="75"/>
        <v>0</v>
      </c>
      <c r="BL62" s="9">
        <f t="shared" si="75"/>
        <v>22163</v>
      </c>
      <c r="BM62" s="9">
        <f t="shared" si="75"/>
        <v>22346</v>
      </c>
      <c r="BN62" s="790">
        <f t="shared" si="75"/>
        <v>19053.333333333336</v>
      </c>
      <c r="BO62" s="790">
        <f t="shared" si="75"/>
        <v>19053.333333333336</v>
      </c>
      <c r="BP62" s="790">
        <f t="shared" si="75"/>
        <v>19053.333333333336</v>
      </c>
      <c r="BQ62" s="9">
        <f t="shared" si="75"/>
        <v>0</v>
      </c>
      <c r="BR62" s="9">
        <f t="shared" si="75"/>
        <v>0</v>
      </c>
      <c r="BS62" s="9">
        <f t="shared" si="75"/>
        <v>0</v>
      </c>
      <c r="BT62" s="9">
        <f t="shared" si="75"/>
        <v>0</v>
      </c>
      <c r="BU62" s="9">
        <f t="shared" si="75"/>
        <v>0</v>
      </c>
      <c r="BV62" s="9">
        <f t="shared" si="75"/>
        <v>0</v>
      </c>
      <c r="BW62" s="9">
        <f t="shared" si="75"/>
        <v>0</v>
      </c>
      <c r="BX62" s="9">
        <f t="shared" si="75"/>
        <v>0</v>
      </c>
      <c r="BY62" s="9">
        <f t="shared" si="75"/>
        <v>129263.00000000001</v>
      </c>
      <c r="BZ62" s="9">
        <f t="shared" si="75"/>
        <v>0</v>
      </c>
      <c r="CA62" s="9">
        <f t="shared" si="75"/>
        <v>0</v>
      </c>
      <c r="CB62" s="9">
        <f t="shared" si="75"/>
        <v>0</v>
      </c>
      <c r="CC62" s="9">
        <f t="shared" si="75"/>
        <v>0</v>
      </c>
      <c r="CD62" s="9">
        <f t="shared" si="75"/>
        <v>0</v>
      </c>
      <c r="CE62" s="9">
        <f t="shared" si="75"/>
        <v>0</v>
      </c>
      <c r="CF62" s="9">
        <f t="shared" si="75"/>
        <v>0</v>
      </c>
      <c r="CG62" s="9">
        <f t="shared" si="75"/>
        <v>0</v>
      </c>
      <c r="CH62" s="9">
        <f t="shared" si="75"/>
        <v>0</v>
      </c>
      <c r="CI62" s="9">
        <f t="shared" si="75"/>
        <v>0</v>
      </c>
      <c r="CJ62" s="9">
        <f t="shared" si="75"/>
        <v>0</v>
      </c>
      <c r="CK62" s="9">
        <f t="shared" si="75"/>
        <v>0</v>
      </c>
      <c r="CL62" s="9">
        <f t="shared" si="75"/>
        <v>0</v>
      </c>
      <c r="CM62" s="9">
        <f t="shared" si="75"/>
        <v>0</v>
      </c>
      <c r="CN62" s="9">
        <f t="shared" si="75"/>
        <v>0</v>
      </c>
      <c r="CO62" s="9">
        <f t="shared" si="75"/>
        <v>0</v>
      </c>
      <c r="CP62" s="9">
        <f t="shared" si="75"/>
        <v>0</v>
      </c>
      <c r="CQ62" s="9">
        <f t="shared" si="75"/>
        <v>0</v>
      </c>
      <c r="CR62" s="9">
        <f t="shared" si="75"/>
        <v>0</v>
      </c>
      <c r="CS62" s="9">
        <f t="shared" si="75"/>
        <v>0</v>
      </c>
      <c r="CT62" s="9">
        <f t="shared" ref="CT62:DL62" si="76">SUM(CT61,CT57,CT52,CT48,CT44,CT40)</f>
        <v>0</v>
      </c>
      <c r="CU62" s="9">
        <f t="shared" si="76"/>
        <v>0</v>
      </c>
      <c r="CV62" s="9">
        <f t="shared" si="76"/>
        <v>0</v>
      </c>
      <c r="CW62" s="9">
        <f t="shared" si="76"/>
        <v>0</v>
      </c>
      <c r="CX62" s="9">
        <f t="shared" si="76"/>
        <v>0</v>
      </c>
      <c r="CY62" s="9">
        <f t="shared" si="76"/>
        <v>0</v>
      </c>
      <c r="CZ62" s="9">
        <f t="shared" si="76"/>
        <v>0</v>
      </c>
      <c r="DA62" s="9">
        <f t="shared" si="76"/>
        <v>0</v>
      </c>
      <c r="DB62" s="9">
        <f t="shared" si="76"/>
        <v>0</v>
      </c>
      <c r="DC62" s="9">
        <f t="shared" si="76"/>
        <v>0</v>
      </c>
      <c r="DD62" s="9">
        <f t="shared" si="76"/>
        <v>0</v>
      </c>
      <c r="DE62" s="9">
        <f t="shared" si="76"/>
        <v>0</v>
      </c>
      <c r="DF62" s="9">
        <f t="shared" si="76"/>
        <v>0</v>
      </c>
      <c r="DG62" s="9">
        <f t="shared" si="76"/>
        <v>0</v>
      </c>
      <c r="DH62" s="9">
        <f t="shared" si="76"/>
        <v>0</v>
      </c>
      <c r="DI62" s="9">
        <f t="shared" si="76"/>
        <v>0</v>
      </c>
      <c r="DJ62" s="9">
        <f t="shared" si="76"/>
        <v>0</v>
      </c>
      <c r="DK62" s="9">
        <f t="shared" si="76"/>
        <v>0</v>
      </c>
      <c r="DL62" s="9">
        <f t="shared" si="76"/>
        <v>0</v>
      </c>
    </row>
    <row r="63" spans="1:116" s="165" customFormat="1" ht="13.8" thickBot="1">
      <c r="A63" s="8"/>
      <c r="B63" s="8"/>
      <c r="C63" s="22" t="s">
        <v>1341</v>
      </c>
      <c r="D63" s="43"/>
      <c r="E63" s="12"/>
      <c r="F63" s="12"/>
      <c r="G63" s="12"/>
      <c r="H63" s="39">
        <v>82499</v>
      </c>
      <c r="I63" s="39">
        <v>36094</v>
      </c>
      <c r="J63" s="39">
        <v>2600</v>
      </c>
      <c r="K63" s="39">
        <v>8890</v>
      </c>
      <c r="L63" s="39">
        <v>3080</v>
      </c>
      <c r="M63" s="39"/>
      <c r="N63" s="39"/>
      <c r="O63" s="39"/>
      <c r="P63" s="39"/>
      <c r="Q63" s="39">
        <f>SUM(H63:P63)</f>
        <v>133163</v>
      </c>
      <c r="R63" s="39">
        <v>3900</v>
      </c>
      <c r="S63" s="39"/>
      <c r="T63" s="39">
        <v>129263</v>
      </c>
      <c r="U63" s="39"/>
      <c r="V63" s="39"/>
      <c r="W63" s="39"/>
      <c r="X63" s="39"/>
      <c r="Y63" s="39"/>
      <c r="Z63" s="39">
        <f>SUM(R63:Y63)</f>
        <v>133163</v>
      </c>
      <c r="AA63" s="39">
        <v>27594</v>
      </c>
      <c r="AB63" s="39"/>
      <c r="AC63" s="39"/>
      <c r="AD63" s="39"/>
      <c r="AE63" s="39">
        <v>101669</v>
      </c>
      <c r="AF63" s="39"/>
      <c r="AG63" s="39">
        <f>SUM(AA63:AF63)</f>
        <v>129263</v>
      </c>
      <c r="AH63" s="8"/>
      <c r="AI63" s="8"/>
      <c r="AJ63" s="8"/>
      <c r="AK63" s="8"/>
      <c r="AL63" s="12"/>
      <c r="AM63" s="8"/>
      <c r="AN63" s="8"/>
      <c r="AO63" s="8"/>
      <c r="AP63" s="8"/>
      <c r="AQ63" s="8"/>
      <c r="AR63" s="12"/>
      <c r="AS63" s="8"/>
      <c r="AT63" s="8"/>
      <c r="AU63" s="8"/>
      <c r="AV63" s="8"/>
      <c r="AW63" s="8"/>
      <c r="AX63" s="8"/>
      <c r="AY63" s="8"/>
      <c r="AZ63" s="8"/>
      <c r="BA63" s="8"/>
      <c r="BB63" s="8"/>
      <c r="BC63" s="12"/>
      <c r="BD63" s="8"/>
      <c r="BE63" s="8"/>
      <c r="BF63" s="8"/>
      <c r="BG63" s="8"/>
      <c r="BH63" s="8"/>
      <c r="BI63" s="8"/>
      <c r="BJ63" s="8"/>
      <c r="BK63" s="12"/>
      <c r="BL63" s="8"/>
      <c r="BM63" s="8"/>
      <c r="BN63" s="203"/>
      <c r="BO63" s="203"/>
      <c r="BP63" s="203"/>
      <c r="BQ63" s="12"/>
      <c r="BR63" s="8"/>
      <c r="BS63" s="8"/>
      <c r="BT63" s="8"/>
      <c r="BU63" s="8" t="s">
        <v>354</v>
      </c>
      <c r="BV63" s="8"/>
      <c r="BW63" s="8"/>
      <c r="BX63" s="12"/>
      <c r="BY63" s="67">
        <f>T62</f>
        <v>129263</v>
      </c>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row>
    <row r="64" spans="1:116" s="165" customFormat="1" ht="13.8" thickBot="1">
      <c r="A64" s="8"/>
      <c r="B64" s="8"/>
      <c r="C64" s="63" t="s">
        <v>344</v>
      </c>
      <c r="D64" s="29"/>
      <c r="E64" s="64"/>
      <c r="F64" s="64"/>
      <c r="G64" s="64"/>
      <c r="H64" s="64">
        <f t="shared" ref="H64:Y64" si="77">H62-H63</f>
        <v>0</v>
      </c>
      <c r="I64" s="64">
        <f t="shared" si="77"/>
        <v>0</v>
      </c>
      <c r="J64" s="64">
        <f t="shared" si="77"/>
        <v>0</v>
      </c>
      <c r="K64" s="64">
        <f t="shared" si="77"/>
        <v>0</v>
      </c>
      <c r="L64" s="64">
        <f t="shared" si="77"/>
        <v>0</v>
      </c>
      <c r="M64" s="64">
        <f t="shared" si="77"/>
        <v>0</v>
      </c>
      <c r="N64" s="64">
        <f t="shared" si="77"/>
        <v>0</v>
      </c>
      <c r="O64" s="64">
        <f t="shared" si="77"/>
        <v>0</v>
      </c>
      <c r="P64" s="64">
        <f t="shared" si="77"/>
        <v>0</v>
      </c>
      <c r="Q64" s="64">
        <f t="shared" si="77"/>
        <v>0</v>
      </c>
      <c r="R64" s="64">
        <f t="shared" si="77"/>
        <v>0</v>
      </c>
      <c r="S64" s="64">
        <f t="shared" si="77"/>
        <v>0</v>
      </c>
      <c r="T64" s="64">
        <f t="shared" si="77"/>
        <v>0</v>
      </c>
      <c r="U64" s="64">
        <f t="shared" si="77"/>
        <v>0</v>
      </c>
      <c r="V64" s="64">
        <f t="shared" si="77"/>
        <v>0</v>
      </c>
      <c r="W64" s="64">
        <f t="shared" si="77"/>
        <v>0</v>
      </c>
      <c r="X64" s="64">
        <f t="shared" si="77"/>
        <v>0</v>
      </c>
      <c r="Y64" s="64">
        <f t="shared" si="77"/>
        <v>0</v>
      </c>
      <c r="Z64" s="64">
        <f>SUM(R64:T64)</f>
        <v>0</v>
      </c>
      <c r="AA64" s="64">
        <f t="shared" ref="AA64:AG64" si="78">AA62-AA63</f>
        <v>0</v>
      </c>
      <c r="AB64" s="64">
        <f t="shared" si="78"/>
        <v>0</v>
      </c>
      <c r="AC64" s="64">
        <f t="shared" si="78"/>
        <v>0</v>
      </c>
      <c r="AD64" s="64">
        <f t="shared" si="78"/>
        <v>0</v>
      </c>
      <c r="AE64" s="64">
        <f t="shared" si="78"/>
        <v>0</v>
      </c>
      <c r="AF64" s="64">
        <f t="shared" si="78"/>
        <v>0</v>
      </c>
      <c r="AG64" s="64">
        <f t="shared" si="78"/>
        <v>0</v>
      </c>
      <c r="AH64" s="8"/>
      <c r="AI64" s="8"/>
      <c r="AJ64" s="8"/>
      <c r="AK64" s="8"/>
      <c r="AL64" s="12"/>
      <c r="AM64" s="8"/>
      <c r="AN64" s="8"/>
      <c r="AO64" s="8"/>
      <c r="AP64" s="8"/>
      <c r="AQ64" s="8"/>
      <c r="AR64" s="12"/>
      <c r="AS64" s="8"/>
      <c r="AT64" s="8"/>
      <c r="AU64" s="8"/>
      <c r="AV64" s="8"/>
      <c r="AW64" s="8"/>
      <c r="AX64" s="8"/>
      <c r="AY64" s="8"/>
      <c r="AZ64" s="8"/>
      <c r="BA64" s="8"/>
      <c r="BB64" s="8"/>
      <c r="BC64" s="12"/>
      <c r="BD64" s="8"/>
      <c r="BE64" s="8"/>
      <c r="BF64" s="8"/>
      <c r="BG64" s="8"/>
      <c r="BH64" s="8"/>
      <c r="BI64" s="8"/>
      <c r="BJ64" s="8"/>
      <c r="BK64" s="12"/>
      <c r="BL64" s="8"/>
      <c r="BM64" s="8"/>
      <c r="BN64" s="203"/>
      <c r="BO64" s="203"/>
      <c r="BP64" s="203"/>
      <c r="BQ64" s="12"/>
      <c r="BR64" s="8"/>
      <c r="BS64" s="8"/>
      <c r="BT64" s="8"/>
      <c r="BU64" s="8" t="s">
        <v>353</v>
      </c>
      <c r="BV64" s="8"/>
      <c r="BW64" s="8"/>
      <c r="BX64" s="12"/>
      <c r="BY64" s="68">
        <f>BY62-BY63</f>
        <v>0</v>
      </c>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row>
    <row r="65" spans="3:77" s="165" customFormat="1">
      <c r="C65" s="43"/>
      <c r="D65" s="13"/>
      <c r="E65" s="43"/>
      <c r="F65" s="43"/>
      <c r="G65" s="43"/>
      <c r="H65" s="343"/>
      <c r="I65" s="343"/>
      <c r="J65" s="43"/>
      <c r="K65" s="43"/>
      <c r="L65" s="43"/>
      <c r="M65" s="43"/>
      <c r="N65" s="43"/>
      <c r="O65" s="43"/>
      <c r="P65" s="43"/>
      <c r="Q65" s="43"/>
      <c r="R65" s="43"/>
      <c r="S65" s="43"/>
      <c r="T65" s="43"/>
      <c r="U65" s="43"/>
      <c r="V65" s="43"/>
      <c r="W65" s="43"/>
      <c r="X65" s="43"/>
      <c r="Y65" s="43"/>
      <c r="Z65" s="43"/>
      <c r="AA65" s="43"/>
      <c r="AB65" s="43"/>
      <c r="AC65" s="43"/>
      <c r="AD65" s="43"/>
      <c r="AE65" s="43"/>
      <c r="AF65" s="43"/>
      <c r="AG65" s="43"/>
      <c r="BK65" s="165" t="s">
        <v>600</v>
      </c>
      <c r="BN65" s="703"/>
      <c r="BO65" s="703"/>
      <c r="BP65" s="703"/>
      <c r="BY65" s="43"/>
    </row>
    <row r="66" spans="3:77" ht="10.5" customHeight="1">
      <c r="C66" s="43"/>
      <c r="E66" s="12"/>
      <c r="F66" s="12"/>
      <c r="G66" s="12"/>
      <c r="H66" s="12"/>
      <c r="I66" s="12"/>
      <c r="J66" s="12"/>
      <c r="K66" s="12"/>
      <c r="L66" s="12"/>
      <c r="M66" s="12"/>
      <c r="N66" s="12"/>
      <c r="O66" s="12"/>
      <c r="P66" s="12"/>
      <c r="Q66" s="12"/>
      <c r="R66" s="12"/>
      <c r="S66" s="12"/>
      <c r="T66" s="573"/>
      <c r="U66" s="573"/>
      <c r="V66" s="573"/>
      <c r="W66" s="573"/>
      <c r="X66" s="573"/>
      <c r="Y66" s="573"/>
      <c r="Z66" s="573" t="s">
        <v>1736</v>
      </c>
      <c r="AA66" s="573" t="s">
        <v>224</v>
      </c>
      <c r="AB66" s="573" t="s">
        <v>716</v>
      </c>
      <c r="AC66" s="573" t="s">
        <v>223</v>
      </c>
      <c r="AD66" s="573" t="s">
        <v>227</v>
      </c>
      <c r="AE66" s="12"/>
      <c r="AF66" s="12"/>
      <c r="AG66" s="12"/>
      <c r="BK66" s="8" t="s">
        <v>601</v>
      </c>
      <c r="BR66" s="72"/>
    </row>
    <row r="67" spans="3:77" ht="13.8" thickBot="1">
      <c r="T67" s="323" t="s">
        <v>713</v>
      </c>
      <c r="U67" s="570"/>
      <c r="V67" s="570"/>
      <c r="W67" s="570"/>
      <c r="X67" s="570"/>
      <c r="Y67" s="570"/>
      <c r="Z67" s="570" t="s">
        <v>226</v>
      </c>
      <c r="AA67" s="572" t="s">
        <v>1635</v>
      </c>
      <c r="AB67" s="811">
        <f>I5+I10+I16+I28+I24</f>
        <v>1866</v>
      </c>
      <c r="AC67" s="812">
        <v>1866</v>
      </c>
      <c r="AD67" s="811">
        <f>AC67-AB67</f>
        <v>0</v>
      </c>
    </row>
    <row r="68" spans="3:77">
      <c r="C68" s="41" t="s">
        <v>345</v>
      </c>
      <c r="D68" s="9" t="s">
        <v>1741</v>
      </c>
      <c r="E68" s="54"/>
      <c r="F68" s="9" t="s">
        <v>1338</v>
      </c>
      <c r="G68" s="9" t="s">
        <v>343</v>
      </c>
      <c r="H68" s="9" t="s">
        <v>1998</v>
      </c>
      <c r="I68" s="9" t="s">
        <v>1994</v>
      </c>
      <c r="J68" s="9" t="s">
        <v>1359</v>
      </c>
      <c r="K68" s="9" t="s">
        <v>1790</v>
      </c>
      <c r="L68" s="10" t="s">
        <v>1323</v>
      </c>
      <c r="T68" s="572"/>
      <c r="U68" s="570"/>
      <c r="V68" s="570"/>
      <c r="W68" s="570"/>
      <c r="X68" s="570"/>
      <c r="Y68" s="570"/>
      <c r="Z68" s="570" t="s">
        <v>1321</v>
      </c>
      <c r="AA68" s="572" t="s">
        <v>1916</v>
      </c>
      <c r="AB68" s="811">
        <f>AA24+AA28+AA30+AA31+AA33+AA35</f>
        <v>4372</v>
      </c>
      <c r="AC68" s="812">
        <f>4372</f>
        <v>4372</v>
      </c>
      <c r="AD68" s="811">
        <f>AC68-AB68</f>
        <v>0</v>
      </c>
      <c r="BK68" s="8" t="s">
        <v>602</v>
      </c>
    </row>
    <row r="69" spans="3:77">
      <c r="C69" s="55"/>
      <c r="D69" s="4" t="s">
        <v>1227</v>
      </c>
      <c r="E69" s="4"/>
      <c r="F69" s="28">
        <f>Q40</f>
        <v>104977</v>
      </c>
      <c r="G69" s="28"/>
      <c r="H69" s="28"/>
      <c r="I69" s="28"/>
      <c r="J69" s="28"/>
      <c r="K69" s="28"/>
      <c r="L69" s="58">
        <f t="shared" ref="L69:L76" si="79">SUM(F69:K69)</f>
        <v>104977</v>
      </c>
      <c r="T69" s="570"/>
      <c r="U69" s="570"/>
      <c r="V69" s="570"/>
      <c r="W69" s="570"/>
      <c r="X69" s="570"/>
      <c r="Y69" s="570"/>
      <c r="Z69" s="570" t="s">
        <v>1321</v>
      </c>
      <c r="AA69" s="570" t="s">
        <v>1635</v>
      </c>
      <c r="AB69" s="811">
        <v>3307</v>
      </c>
      <c r="AC69" s="813">
        <v>4957</v>
      </c>
      <c r="AD69" s="811">
        <f>AC69-AB69</f>
        <v>1650</v>
      </c>
    </row>
    <row r="70" spans="3:77">
      <c r="C70" s="56"/>
      <c r="D70" s="4" t="s">
        <v>1986</v>
      </c>
      <c r="E70" s="4"/>
      <c r="F70" s="28">
        <f>Q44</f>
        <v>15600</v>
      </c>
      <c r="G70" s="28"/>
      <c r="H70" s="28"/>
      <c r="I70" s="28"/>
      <c r="J70" s="28"/>
      <c r="K70" s="28"/>
      <c r="L70" s="58">
        <f t="shared" si="79"/>
        <v>15600</v>
      </c>
      <c r="T70" s="573" t="s">
        <v>1323</v>
      </c>
      <c r="U70" s="573"/>
      <c r="V70" s="573"/>
      <c r="W70" s="573"/>
      <c r="X70" s="573"/>
      <c r="Y70" s="573"/>
      <c r="Z70" s="573"/>
      <c r="AA70" s="573"/>
      <c r="AB70" s="814">
        <f>SUM(AB67:AB69)</f>
        <v>9545</v>
      </c>
      <c r="AC70" s="814">
        <f>SUM(AC67:AC69)</f>
        <v>11195</v>
      </c>
      <c r="AD70" s="814">
        <f>AC70-AB70</f>
        <v>1650</v>
      </c>
    </row>
    <row r="71" spans="3:77">
      <c r="C71" s="56"/>
      <c r="D71" s="4" t="s">
        <v>1988</v>
      </c>
      <c r="E71" s="4"/>
      <c r="F71" s="28"/>
      <c r="G71" s="28"/>
      <c r="H71" s="28"/>
      <c r="I71" s="28">
        <f>Q48</f>
        <v>5556</v>
      </c>
      <c r="J71" s="28"/>
      <c r="K71" s="28"/>
      <c r="L71" s="58">
        <f t="shared" si="79"/>
        <v>5556</v>
      </c>
      <c r="AB71" s="165"/>
    </row>
    <row r="72" spans="3:77">
      <c r="C72" s="56"/>
      <c r="D72" s="4" t="s">
        <v>1991</v>
      </c>
      <c r="E72" s="4"/>
      <c r="F72" s="28"/>
      <c r="G72" s="28"/>
      <c r="H72" s="28"/>
      <c r="I72" s="28"/>
      <c r="J72" s="28"/>
      <c r="K72" s="28">
        <f>Q52</f>
        <v>7030</v>
      </c>
      <c r="L72" s="58">
        <f t="shared" si="79"/>
        <v>7030</v>
      </c>
      <c r="T72"/>
      <c r="AA72"/>
      <c r="AB72" s="706"/>
    </row>
    <row r="73" spans="3:77">
      <c r="C73" s="56"/>
      <c r="D73" s="4"/>
      <c r="E73" s="4"/>
      <c r="F73" s="28"/>
      <c r="G73" s="28"/>
      <c r="H73" s="28"/>
      <c r="I73" s="28"/>
      <c r="J73" s="28"/>
      <c r="K73" s="28"/>
      <c r="L73" s="58">
        <f t="shared" si="79"/>
        <v>0</v>
      </c>
      <c r="T73"/>
      <c r="AA73"/>
      <c r="AB73" s="706"/>
    </row>
    <row r="74" spans="3:77">
      <c r="C74" s="56"/>
      <c r="D74" s="4"/>
      <c r="E74" s="4"/>
      <c r="F74" s="28"/>
      <c r="G74" s="28"/>
      <c r="H74" s="28"/>
      <c r="I74" s="28"/>
      <c r="J74" s="28"/>
      <c r="K74" s="28"/>
      <c r="L74" s="58">
        <f t="shared" si="79"/>
        <v>0</v>
      </c>
      <c r="T74"/>
      <c r="AA74"/>
      <c r="AB74" s="706"/>
    </row>
    <row r="75" spans="3:77">
      <c r="C75" s="56"/>
      <c r="D75" s="12" t="s">
        <v>1339</v>
      </c>
      <c r="E75" s="4"/>
      <c r="F75" s="59">
        <f t="shared" ref="F75:K75" si="80">SUM(F69:F74)</f>
        <v>120577</v>
      </c>
      <c r="G75" s="59">
        <f t="shared" si="80"/>
        <v>0</v>
      </c>
      <c r="H75" s="59">
        <f t="shared" si="80"/>
        <v>0</v>
      </c>
      <c r="I75" s="59">
        <f t="shared" si="80"/>
        <v>5556</v>
      </c>
      <c r="J75" s="59">
        <f t="shared" si="80"/>
        <v>0</v>
      </c>
      <c r="K75" s="59">
        <f t="shared" si="80"/>
        <v>7030</v>
      </c>
      <c r="L75" s="58">
        <f t="shared" si="79"/>
        <v>133163</v>
      </c>
      <c r="T75"/>
      <c r="AA75"/>
      <c r="AB75" s="706"/>
    </row>
    <row r="76" spans="3:77">
      <c r="C76" s="56"/>
      <c r="D76" s="43" t="s">
        <v>1341</v>
      </c>
      <c r="E76" s="43"/>
      <c r="F76" s="39">
        <v>120577</v>
      </c>
      <c r="G76" s="39"/>
      <c r="H76" s="39"/>
      <c r="I76" s="39">
        <v>5556</v>
      </c>
      <c r="J76" s="39"/>
      <c r="K76" s="39">
        <v>7030</v>
      </c>
      <c r="L76" s="66">
        <f t="shared" si="79"/>
        <v>133163</v>
      </c>
    </row>
    <row r="77" spans="3:77" ht="13.8" thickBot="1">
      <c r="C77" s="57"/>
      <c r="D77" s="44" t="s">
        <v>348</v>
      </c>
      <c r="E77" s="6"/>
      <c r="F77" s="64">
        <f t="shared" ref="F77:L77" si="81">F75-F76</f>
        <v>0</v>
      </c>
      <c r="G77" s="64">
        <f t="shared" si="81"/>
        <v>0</v>
      </c>
      <c r="H77" s="64">
        <f t="shared" si="81"/>
        <v>0</v>
      </c>
      <c r="I77" s="64">
        <f t="shared" si="81"/>
        <v>0</v>
      </c>
      <c r="J77" s="64">
        <f t="shared" si="81"/>
        <v>0</v>
      </c>
      <c r="K77" s="64">
        <f t="shared" si="81"/>
        <v>0</v>
      </c>
      <c r="L77" s="64">
        <f t="shared" si="81"/>
        <v>0</v>
      </c>
    </row>
    <row r="78" spans="3:77" s="165" customFormat="1" ht="13.8" thickBot="1">
      <c r="C78" s="309"/>
      <c r="D78" s="43"/>
      <c r="E78" s="13"/>
      <c r="F78" s="43"/>
      <c r="G78" s="43"/>
      <c r="H78" s="43"/>
      <c r="I78" s="43"/>
      <c r="J78" s="43"/>
      <c r="K78" s="43"/>
      <c r="L78" s="43"/>
      <c r="BN78" s="703"/>
      <c r="BO78" s="703"/>
      <c r="BP78" s="703"/>
    </row>
    <row r="79" spans="3:77">
      <c r="C79" s="41" t="s">
        <v>349</v>
      </c>
      <c r="D79" s="9" t="s">
        <v>351</v>
      </c>
      <c r="E79" s="9" t="s">
        <v>133</v>
      </c>
      <c r="F79" s="54" t="s">
        <v>134</v>
      </c>
      <c r="G79" s="54"/>
      <c r="H79" s="54"/>
      <c r="I79" s="54"/>
      <c r="J79" s="54"/>
      <c r="K79" s="54"/>
      <c r="L79" s="54"/>
      <c r="M79" s="54"/>
      <c r="N79" s="54"/>
      <c r="O79" s="54"/>
      <c r="P79" s="54"/>
      <c r="Q79" s="60"/>
    </row>
    <row r="80" spans="3:77">
      <c r="C80" s="55"/>
      <c r="D80" s="71" t="s">
        <v>1995</v>
      </c>
      <c r="E80" s="832">
        <v>150676</v>
      </c>
      <c r="F80" s="4"/>
      <c r="G80" s="4"/>
      <c r="H80" s="4"/>
      <c r="I80" s="4"/>
      <c r="J80" s="4"/>
      <c r="K80" s="4"/>
      <c r="L80" s="4"/>
      <c r="M80" s="4"/>
      <c r="N80" s="4"/>
      <c r="O80" s="4"/>
      <c r="P80" s="4"/>
      <c r="Q80" s="5"/>
    </row>
    <row r="81" spans="3:17">
      <c r="C81" s="55"/>
      <c r="D81" s="71"/>
      <c r="E81" s="73"/>
      <c r="F81" s="4"/>
      <c r="G81" s="4"/>
      <c r="H81" s="4"/>
      <c r="I81" s="4"/>
      <c r="J81" s="4"/>
      <c r="K81" s="4"/>
      <c r="L81" s="4"/>
      <c r="M81" s="4"/>
      <c r="N81" s="4"/>
      <c r="O81" s="4"/>
      <c r="P81" s="4"/>
      <c r="Q81" s="5"/>
    </row>
    <row r="82" spans="3:17">
      <c r="C82" s="55"/>
      <c r="D82" s="71" t="s">
        <v>1996</v>
      </c>
      <c r="E82" s="73">
        <v>145000</v>
      </c>
      <c r="F82" s="4"/>
      <c r="G82" s="4"/>
      <c r="H82" s="4"/>
      <c r="I82" s="4"/>
      <c r="J82" s="4"/>
      <c r="K82" s="4"/>
      <c r="L82" s="4"/>
      <c r="M82" s="4"/>
      <c r="N82" s="4"/>
      <c r="O82" s="4"/>
      <c r="P82" s="4"/>
      <c r="Q82" s="5"/>
    </row>
    <row r="83" spans="3:17">
      <c r="C83" s="55"/>
      <c r="D83" s="71" t="s">
        <v>1997</v>
      </c>
      <c r="E83" s="73">
        <v>74000</v>
      </c>
      <c r="F83" s="4">
        <v>74000</v>
      </c>
      <c r="G83" s="4"/>
      <c r="H83" s="4"/>
      <c r="I83" s="4"/>
      <c r="J83" s="4"/>
      <c r="K83" s="4"/>
      <c r="L83" s="4"/>
      <c r="M83" s="4"/>
      <c r="N83" s="4"/>
      <c r="O83" s="4"/>
      <c r="P83" s="4"/>
      <c r="Q83" s="5"/>
    </row>
    <row r="84" spans="3:17">
      <c r="C84" s="55"/>
      <c r="D84" s="71" t="s">
        <v>1881</v>
      </c>
      <c r="E84" s="644"/>
      <c r="F84" s="4"/>
      <c r="G84" s="4"/>
      <c r="H84" s="4"/>
      <c r="I84" s="4"/>
      <c r="J84" s="4"/>
      <c r="K84" s="4"/>
      <c r="L84" s="4"/>
      <c r="M84" s="4"/>
      <c r="N84" s="4"/>
      <c r="O84" s="4"/>
      <c r="P84" s="4"/>
      <c r="Q84" s="5"/>
    </row>
    <row r="85" spans="3:17">
      <c r="C85" s="55"/>
      <c r="D85" s="71" t="s">
        <v>135</v>
      </c>
      <c r="E85" s="73"/>
      <c r="F85" s="4">
        <v>70000</v>
      </c>
      <c r="G85" s="4" t="s">
        <v>136</v>
      </c>
      <c r="H85" s="4"/>
      <c r="I85" s="4"/>
      <c r="J85" s="4"/>
      <c r="K85" s="4"/>
      <c r="L85" s="4"/>
      <c r="M85" s="4"/>
      <c r="N85" s="4"/>
      <c r="O85" s="4"/>
      <c r="P85" s="4"/>
      <c r="Q85" s="5"/>
    </row>
    <row r="86" spans="3:17">
      <c r="C86" s="55"/>
      <c r="D86" s="71" t="s">
        <v>1882</v>
      </c>
      <c r="E86" s="644"/>
      <c r="F86" s="4"/>
      <c r="G86" s="4"/>
      <c r="H86" s="4"/>
      <c r="I86" s="4"/>
      <c r="J86" s="4"/>
      <c r="K86" s="4"/>
      <c r="L86" s="4"/>
      <c r="M86" s="4"/>
      <c r="N86" s="4"/>
      <c r="O86" s="4"/>
      <c r="P86" s="4"/>
      <c r="Q86" s="5"/>
    </row>
    <row r="87" spans="3:17">
      <c r="C87" s="55"/>
      <c r="D87" s="71"/>
      <c r="E87" s="73"/>
      <c r="F87" s="4"/>
      <c r="G87" s="4"/>
      <c r="H87" s="4"/>
      <c r="I87" s="4"/>
      <c r="J87" s="4"/>
      <c r="K87" s="4"/>
      <c r="L87" s="4"/>
      <c r="M87" s="4"/>
      <c r="N87" s="4"/>
      <c r="O87" s="4"/>
      <c r="P87" s="4"/>
      <c r="Q87" s="5"/>
    </row>
    <row r="88" spans="3:17">
      <c r="C88" s="55"/>
      <c r="D88" s="71" t="s">
        <v>1883</v>
      </c>
      <c r="E88" s="73">
        <v>68000</v>
      </c>
      <c r="F88" s="4">
        <v>124846</v>
      </c>
      <c r="G88" s="4"/>
      <c r="H88" s="4"/>
      <c r="I88" s="4"/>
      <c r="J88" s="4"/>
      <c r="K88" s="4"/>
      <c r="L88" s="4"/>
      <c r="M88" s="4"/>
      <c r="N88" s="4"/>
      <c r="O88" s="4"/>
      <c r="P88" s="4"/>
      <c r="Q88" s="5"/>
    </row>
    <row r="89" spans="3:17">
      <c r="C89" s="55"/>
      <c r="D89" s="71"/>
      <c r="E89" s="73"/>
      <c r="F89" s="4"/>
      <c r="G89" s="4"/>
      <c r="H89" s="4"/>
      <c r="I89" s="4"/>
      <c r="J89" s="4"/>
      <c r="K89" s="4"/>
      <c r="L89" s="4"/>
      <c r="M89" s="4"/>
      <c r="N89" s="4"/>
      <c r="O89" s="4"/>
      <c r="P89" s="4"/>
      <c r="Q89" s="5"/>
    </row>
    <row r="90" spans="3:17" ht="14.4" thickBot="1">
      <c r="C90" s="57"/>
      <c r="D90" s="6"/>
      <c r="E90" s="74">
        <f>SUM(E80:E89)</f>
        <v>437676</v>
      </c>
      <c r="F90" s="6"/>
      <c r="G90" s="6"/>
      <c r="H90" s="6"/>
      <c r="I90" s="6"/>
      <c r="J90" s="6"/>
      <c r="K90" s="6"/>
      <c r="L90" s="6"/>
      <c r="M90" s="6"/>
      <c r="N90" s="6"/>
      <c r="O90" s="6"/>
      <c r="P90" s="6"/>
      <c r="Q90" s="7"/>
    </row>
    <row r="91" spans="3:17" ht="13.8">
      <c r="C91" s="4"/>
      <c r="D91" s="4"/>
      <c r="E91" s="75"/>
      <c r="F91" s="4"/>
      <c r="G91" s="4"/>
      <c r="H91" s="4"/>
      <c r="I91" s="4"/>
      <c r="J91" s="4"/>
      <c r="K91" s="4"/>
      <c r="L91" s="4"/>
      <c r="M91" s="4"/>
      <c r="N91" s="4"/>
      <c r="O91" s="4"/>
      <c r="P91" s="4"/>
      <c r="Q91" s="4"/>
    </row>
  </sheetData>
  <autoFilter ref="A2:DL77"/>
  <mergeCells count="2">
    <mergeCell ref="H1:P1"/>
    <mergeCell ref="R1:Y1"/>
  </mergeCells>
  <phoneticPr fontId="3" type="noConversion"/>
  <conditionalFormatting sqref="Z3:Z61">
    <cfRule type="cellIs" dxfId="20" priority="1" stopIfTrue="1" operator="equal">
      <formula>Q3</formula>
    </cfRule>
    <cfRule type="cellIs" dxfId="19" priority="2" stopIfTrue="1" operator="notEqual">
      <formula>Q3</formula>
    </cfRule>
  </conditionalFormatting>
  <conditionalFormatting sqref="BY3:BY61">
    <cfRule type="cellIs" dxfId="18" priority="3" stopIfTrue="1" operator="equal">
      <formula>T3</formula>
    </cfRule>
    <cfRule type="cellIs" dxfId="17" priority="4" stopIfTrue="1" operator="notEqual">
      <formula>T3</formula>
    </cfRule>
  </conditionalFormatting>
  <conditionalFormatting sqref="CL3:CL61">
    <cfRule type="cellIs" dxfId="16" priority="5" stopIfTrue="1" operator="equal">
      <formula>BY3</formula>
    </cfRule>
    <cfRule type="cellIs" dxfId="15" priority="6" stopIfTrue="1" operator="notEqual">
      <formula>BY3</formula>
    </cfRule>
  </conditionalFormatting>
  <conditionalFormatting sqref="F77:L78 H65:Q65 H64:AG64">
    <cfRule type="cellIs" dxfId="14" priority="7" stopIfTrue="1" operator="equal">
      <formula>0</formula>
    </cfRule>
    <cfRule type="cellIs" dxfId="13" priority="8" stopIfTrue="1" operator="notEqual">
      <formula>0</formula>
    </cfRule>
  </conditionalFormatting>
  <conditionalFormatting sqref="BX3:BX61 BK3:BK61 BC3:BC61 AR3:AR61 AG3:AG61 AL3:AL61 BQ3:BQ61">
    <cfRule type="cellIs" dxfId="12" priority="9" stopIfTrue="1" operator="equal">
      <formula>0</formula>
    </cfRule>
    <cfRule type="cellIs" dxfId="11" priority="10" stopIfTrue="1" operator="notEqual">
      <formula>0</formula>
    </cfRule>
  </conditionalFormatting>
  <pageMargins left="0.75" right="0.75" top="1" bottom="1" header="0.5" footer="0.5"/>
  <pageSetup paperSize="9" orientation="portrait" verticalDpi="0" r:id="rId1"/>
  <headerFooter alignWithMargins="0"/>
</worksheet>
</file>

<file path=xl/worksheets/sheet31.xml><?xml version="1.0" encoding="utf-8"?>
<worksheet xmlns="http://schemas.openxmlformats.org/spreadsheetml/2006/main" xmlns:r="http://schemas.openxmlformats.org/officeDocument/2006/relationships">
  <dimension ref="A1:G505"/>
  <sheetViews>
    <sheetView topLeftCell="A124" workbookViewId="0">
      <selection activeCell="B10" sqref="B10"/>
    </sheetView>
  </sheetViews>
  <sheetFormatPr defaultColWidth="9.109375" defaultRowHeight="12.6"/>
  <cols>
    <col min="1" max="1" width="46.33203125" style="443" bestFit="1" customWidth="1"/>
    <col min="2" max="2" width="176.5546875" style="65" bestFit="1" customWidth="1"/>
    <col min="3" max="3" width="31" style="155" customWidth="1"/>
    <col min="4" max="4" width="25.109375" style="155" customWidth="1"/>
    <col min="5" max="16384" width="9.109375" style="155"/>
  </cols>
  <sheetData>
    <row r="1" spans="1:7" ht="13.2" thickBot="1">
      <c r="A1" s="450" t="s">
        <v>1741</v>
      </c>
      <c r="B1" s="451" t="s">
        <v>783</v>
      </c>
    </row>
    <row r="2" spans="1:7" ht="14.25" customHeight="1">
      <c r="A2" s="871" t="s">
        <v>1227</v>
      </c>
      <c r="B2" s="873" t="s">
        <v>700</v>
      </c>
    </row>
    <row r="3" spans="1:7" ht="14.25" customHeight="1">
      <c r="A3" s="872"/>
      <c r="B3" s="874"/>
    </row>
    <row r="4" spans="1:7" ht="14.25" customHeight="1">
      <c r="A4" s="872"/>
      <c r="B4" s="875"/>
    </row>
    <row r="5" spans="1:7">
      <c r="A5" s="452" t="s">
        <v>785</v>
      </c>
      <c r="B5" s="453" t="s">
        <v>783</v>
      </c>
    </row>
    <row r="6" spans="1:7" ht="13.2">
      <c r="A6" s="452" t="s">
        <v>786</v>
      </c>
      <c r="B6" s="454" t="s">
        <v>1917</v>
      </c>
      <c r="D6" s="69"/>
      <c r="G6" s="436"/>
    </row>
    <row r="7" spans="1:7" ht="13.8" thickBot="1">
      <c r="A7" s="455" t="s">
        <v>788</v>
      </c>
      <c r="B7" s="456" t="s">
        <v>732</v>
      </c>
      <c r="D7" s="69"/>
      <c r="G7" s="436"/>
    </row>
    <row r="8" spans="1:7" ht="13.2">
      <c r="A8" s="457" t="s">
        <v>789</v>
      </c>
      <c r="B8" s="458" t="s">
        <v>733</v>
      </c>
      <c r="D8" s="69"/>
      <c r="G8" s="436"/>
    </row>
    <row r="9" spans="1:7" ht="13.2">
      <c r="A9" s="459" t="s">
        <v>790</v>
      </c>
      <c r="B9" s="460" t="s">
        <v>734</v>
      </c>
      <c r="D9" s="69"/>
      <c r="G9" s="436"/>
    </row>
    <row r="10" spans="1:7" ht="13.2">
      <c r="A10" s="459" t="s">
        <v>791</v>
      </c>
      <c r="B10" s="460" t="s">
        <v>735</v>
      </c>
      <c r="D10" s="69"/>
      <c r="G10" s="436"/>
    </row>
    <row r="11" spans="1:7" ht="13.2">
      <c r="A11" s="461" t="s">
        <v>792</v>
      </c>
      <c r="B11" s="462" t="s">
        <v>736</v>
      </c>
      <c r="D11" s="69"/>
      <c r="G11" s="436"/>
    </row>
    <row r="12" spans="1:7" ht="13.2">
      <c r="A12" s="461" t="s">
        <v>793</v>
      </c>
      <c r="B12" s="463" t="s">
        <v>737</v>
      </c>
      <c r="D12" s="69"/>
      <c r="G12" s="436"/>
    </row>
    <row r="13" spans="1:7" ht="13.2">
      <c r="A13" s="461" t="s">
        <v>794</v>
      </c>
      <c r="B13" s="464" t="s">
        <v>1933</v>
      </c>
      <c r="D13" s="69"/>
      <c r="G13" s="436"/>
    </row>
    <row r="14" spans="1:7" ht="13.2">
      <c r="A14" s="461" t="s">
        <v>795</v>
      </c>
      <c r="B14" s="464" t="s">
        <v>738</v>
      </c>
      <c r="D14" s="69"/>
      <c r="G14" s="436"/>
    </row>
    <row r="15" spans="1:7" ht="13.2">
      <c r="A15" s="461" t="s">
        <v>796</v>
      </c>
      <c r="B15" s="464" t="s">
        <v>739</v>
      </c>
      <c r="D15" s="69"/>
      <c r="G15" s="436"/>
    </row>
    <row r="16" spans="1:7" ht="13.2">
      <c r="A16" s="461" t="s">
        <v>1495</v>
      </c>
      <c r="B16" s="464" t="s">
        <v>740</v>
      </c>
      <c r="D16" s="69"/>
      <c r="G16" s="436"/>
    </row>
    <row r="17" spans="1:7" ht="13.2">
      <c r="A17" s="461" t="s">
        <v>798</v>
      </c>
      <c r="B17" s="65" t="s">
        <v>1856</v>
      </c>
      <c r="D17" s="69"/>
      <c r="G17" s="436"/>
    </row>
    <row r="18" spans="1:7">
      <c r="A18" s="461" t="s">
        <v>799</v>
      </c>
      <c r="B18" s="464"/>
    </row>
    <row r="19" spans="1:7" ht="14.25" customHeight="1">
      <c r="A19" s="461" t="s">
        <v>800</v>
      </c>
      <c r="B19" s="462" t="s">
        <v>369</v>
      </c>
    </row>
    <row r="20" spans="1:7" ht="14.25" customHeight="1">
      <c r="A20" s="461" t="s">
        <v>801</v>
      </c>
      <c r="B20" s="465" t="s">
        <v>742</v>
      </c>
    </row>
    <row r="21" spans="1:7" ht="15" customHeight="1">
      <c r="A21" s="461" t="s">
        <v>802</v>
      </c>
      <c r="B21" s="302" t="s">
        <v>743</v>
      </c>
    </row>
    <row r="22" spans="1:7" ht="13.2" thickBot="1">
      <c r="A22" s="441"/>
      <c r="B22" s="442"/>
    </row>
    <row r="23" spans="1:7">
      <c r="A23" s="452" t="s">
        <v>786</v>
      </c>
      <c r="B23" s="454" t="s">
        <v>701</v>
      </c>
    </row>
    <row r="24" spans="1:7" ht="13.2" thickBot="1">
      <c r="A24" s="455" t="s">
        <v>788</v>
      </c>
      <c r="B24" s="456" t="s">
        <v>744</v>
      </c>
    </row>
    <row r="25" spans="1:7">
      <c r="A25" s="457" t="s">
        <v>789</v>
      </c>
      <c r="B25" s="458" t="s">
        <v>733</v>
      </c>
    </row>
    <row r="26" spans="1:7">
      <c r="A26" s="459" t="s">
        <v>790</v>
      </c>
      <c r="B26" s="460" t="s">
        <v>734</v>
      </c>
    </row>
    <row r="27" spans="1:7">
      <c r="A27" s="459" t="s">
        <v>791</v>
      </c>
      <c r="B27" s="460" t="s">
        <v>735</v>
      </c>
    </row>
    <row r="28" spans="1:7">
      <c r="A28" s="461" t="s">
        <v>792</v>
      </c>
      <c r="B28" s="462" t="s">
        <v>375</v>
      </c>
    </row>
    <row r="29" spans="1:7">
      <c r="A29" s="461" t="s">
        <v>793</v>
      </c>
      <c r="B29" s="463" t="s">
        <v>737</v>
      </c>
    </row>
    <row r="30" spans="1:7">
      <c r="A30" s="461" t="s">
        <v>794</v>
      </c>
      <c r="B30" s="464" t="s">
        <v>1933</v>
      </c>
    </row>
    <row r="31" spans="1:7">
      <c r="A31" s="461" t="s">
        <v>795</v>
      </c>
      <c r="B31" s="464" t="s">
        <v>738</v>
      </c>
    </row>
    <row r="32" spans="1:7">
      <c r="A32" s="461" t="s">
        <v>796</v>
      </c>
      <c r="B32" s="464" t="s">
        <v>739</v>
      </c>
    </row>
    <row r="33" spans="1:2">
      <c r="A33" s="461" t="s">
        <v>1495</v>
      </c>
      <c r="B33" s="464" t="s">
        <v>740</v>
      </c>
    </row>
    <row r="34" spans="1:2">
      <c r="A34" s="461" t="s">
        <v>798</v>
      </c>
      <c r="B34" s="65" t="s">
        <v>1856</v>
      </c>
    </row>
    <row r="35" spans="1:2">
      <c r="A35" s="461" t="s">
        <v>799</v>
      </c>
      <c r="B35" s="464"/>
    </row>
    <row r="36" spans="1:2" ht="14.25" customHeight="1">
      <c r="A36" s="461" t="s">
        <v>800</v>
      </c>
      <c r="B36" s="462" t="s">
        <v>701</v>
      </c>
    </row>
    <row r="37" spans="1:2" ht="14.25" customHeight="1">
      <c r="A37" s="461" t="s">
        <v>801</v>
      </c>
      <c r="B37" s="465" t="s">
        <v>742</v>
      </c>
    </row>
    <row r="38" spans="1:2" ht="15" customHeight="1">
      <c r="A38" s="461" t="s">
        <v>802</v>
      </c>
      <c r="B38" s="605" t="s">
        <v>1920</v>
      </c>
    </row>
    <row r="39" spans="1:2" ht="13.2" thickBot="1">
      <c r="A39" s="441"/>
      <c r="B39" s="442"/>
    </row>
    <row r="40" spans="1:2">
      <c r="A40" s="452" t="s">
        <v>786</v>
      </c>
      <c r="B40" s="454" t="s">
        <v>368</v>
      </c>
    </row>
    <row r="41" spans="1:2" ht="13.2" thickBot="1">
      <c r="A41" s="455" t="s">
        <v>788</v>
      </c>
      <c r="B41" s="456" t="s">
        <v>376</v>
      </c>
    </row>
    <row r="42" spans="1:2">
      <c r="A42" s="457" t="s">
        <v>789</v>
      </c>
      <c r="B42" s="458" t="s">
        <v>733</v>
      </c>
    </row>
    <row r="43" spans="1:2">
      <c r="A43" s="459" t="s">
        <v>790</v>
      </c>
      <c r="B43" s="460" t="s">
        <v>734</v>
      </c>
    </row>
    <row r="44" spans="1:2">
      <c r="A44" s="459" t="s">
        <v>791</v>
      </c>
      <c r="B44" s="460" t="s">
        <v>735</v>
      </c>
    </row>
    <row r="45" spans="1:2">
      <c r="A45" s="461" t="s">
        <v>792</v>
      </c>
      <c r="B45" s="462" t="s">
        <v>377</v>
      </c>
    </row>
    <row r="46" spans="1:2">
      <c r="A46" s="461" t="s">
        <v>793</v>
      </c>
      <c r="B46" s="463" t="s">
        <v>737</v>
      </c>
    </row>
    <row r="47" spans="1:2">
      <c r="A47" s="461" t="s">
        <v>794</v>
      </c>
      <c r="B47" s="464" t="s">
        <v>1933</v>
      </c>
    </row>
    <row r="48" spans="1:2">
      <c r="A48" s="461" t="s">
        <v>795</v>
      </c>
      <c r="B48" s="464" t="s">
        <v>738</v>
      </c>
    </row>
    <row r="49" spans="1:2">
      <c r="A49" s="461" t="s">
        <v>796</v>
      </c>
      <c r="B49" s="464" t="s">
        <v>739</v>
      </c>
    </row>
    <row r="50" spans="1:2">
      <c r="A50" s="461" t="s">
        <v>1495</v>
      </c>
      <c r="B50" s="464" t="s">
        <v>740</v>
      </c>
    </row>
    <row r="51" spans="1:2">
      <c r="A51" s="461" t="s">
        <v>798</v>
      </c>
      <c r="B51" s="65" t="s">
        <v>1856</v>
      </c>
    </row>
    <row r="52" spans="1:2">
      <c r="A52" s="461" t="s">
        <v>799</v>
      </c>
      <c r="B52" s="464" t="s">
        <v>1884</v>
      </c>
    </row>
    <row r="53" spans="1:2" ht="14.25" customHeight="1">
      <c r="A53" s="461" t="s">
        <v>800</v>
      </c>
      <c r="B53" s="462" t="s">
        <v>368</v>
      </c>
    </row>
    <row r="54" spans="1:2" ht="14.25" customHeight="1">
      <c r="A54" s="461" t="s">
        <v>801</v>
      </c>
      <c r="B54" s="465" t="s">
        <v>742</v>
      </c>
    </row>
    <row r="55" spans="1:2" ht="15" customHeight="1">
      <c r="A55" s="461" t="s">
        <v>802</v>
      </c>
      <c r="B55" s="605" t="s">
        <v>1179</v>
      </c>
    </row>
    <row r="56" spans="1:2" ht="13.2" thickBot="1">
      <c r="A56" s="441"/>
      <c r="B56" s="442"/>
    </row>
    <row r="57" spans="1:2">
      <c r="A57" s="452" t="s">
        <v>786</v>
      </c>
      <c r="B57" s="454" t="s">
        <v>378</v>
      </c>
    </row>
    <row r="58" spans="1:2" ht="13.2" thickBot="1">
      <c r="A58" s="455" t="s">
        <v>788</v>
      </c>
      <c r="B58" s="456" t="s">
        <v>379</v>
      </c>
    </row>
    <row r="59" spans="1:2">
      <c r="A59" s="457" t="s">
        <v>789</v>
      </c>
      <c r="B59" s="458" t="s">
        <v>603</v>
      </c>
    </row>
    <row r="60" spans="1:2">
      <c r="A60" s="459" t="s">
        <v>790</v>
      </c>
      <c r="B60" s="460" t="s">
        <v>734</v>
      </c>
    </row>
    <row r="61" spans="1:2">
      <c r="A61" s="459" t="s">
        <v>791</v>
      </c>
      <c r="B61" s="460" t="s">
        <v>735</v>
      </c>
    </row>
    <row r="62" spans="1:2">
      <c r="A62" s="461" t="s">
        <v>792</v>
      </c>
      <c r="B62" s="462" t="s">
        <v>380</v>
      </c>
    </row>
    <row r="63" spans="1:2">
      <c r="A63" s="461" t="s">
        <v>793</v>
      </c>
      <c r="B63" s="463" t="s">
        <v>737</v>
      </c>
    </row>
    <row r="64" spans="1:2">
      <c r="A64" s="461" t="s">
        <v>794</v>
      </c>
      <c r="B64" s="464" t="s">
        <v>1933</v>
      </c>
    </row>
    <row r="65" spans="1:2">
      <c r="A65" s="461" t="s">
        <v>795</v>
      </c>
      <c r="B65" s="464" t="s">
        <v>738</v>
      </c>
    </row>
    <row r="66" spans="1:2">
      <c r="A66" s="461" t="s">
        <v>796</v>
      </c>
      <c r="B66" s="464" t="s">
        <v>739</v>
      </c>
    </row>
    <row r="67" spans="1:2">
      <c r="A67" s="461" t="s">
        <v>1495</v>
      </c>
      <c r="B67" s="464" t="s">
        <v>740</v>
      </c>
    </row>
    <row r="68" spans="1:2">
      <c r="A68" s="461" t="s">
        <v>798</v>
      </c>
      <c r="B68" s="464" t="s">
        <v>381</v>
      </c>
    </row>
    <row r="69" spans="1:2">
      <c r="A69" s="461" t="s">
        <v>799</v>
      </c>
      <c r="B69" s="464"/>
    </row>
    <row r="70" spans="1:2" ht="14.25" customHeight="1">
      <c r="A70" s="461" t="s">
        <v>800</v>
      </c>
      <c r="B70" s="462" t="s">
        <v>382</v>
      </c>
    </row>
    <row r="71" spans="1:2" ht="14.25" customHeight="1">
      <c r="A71" s="461" t="s">
        <v>801</v>
      </c>
      <c r="B71" s="465" t="s">
        <v>742</v>
      </c>
    </row>
    <row r="72" spans="1:2" ht="15" customHeight="1">
      <c r="A72" s="461" t="s">
        <v>802</v>
      </c>
      <c r="B72" s="605" t="s">
        <v>1181</v>
      </c>
    </row>
    <row r="73" spans="1:2" ht="13.2" thickBot="1">
      <c r="A73" s="441"/>
      <c r="B73" s="442"/>
    </row>
    <row r="74" spans="1:2">
      <c r="A74" s="452" t="s">
        <v>786</v>
      </c>
      <c r="B74" s="454" t="s">
        <v>384</v>
      </c>
    </row>
    <row r="75" spans="1:2" ht="13.2" thickBot="1">
      <c r="A75" s="455" t="s">
        <v>788</v>
      </c>
      <c r="B75" s="456" t="s">
        <v>385</v>
      </c>
    </row>
    <row r="76" spans="1:2">
      <c r="A76" s="457" t="s">
        <v>789</v>
      </c>
      <c r="B76" s="458" t="s">
        <v>604</v>
      </c>
    </row>
    <row r="77" spans="1:2">
      <c r="A77" s="459" t="s">
        <v>790</v>
      </c>
      <c r="B77" s="460" t="s">
        <v>386</v>
      </c>
    </row>
    <row r="78" spans="1:2">
      <c r="A78" s="459" t="s">
        <v>791</v>
      </c>
      <c r="B78" s="460" t="s">
        <v>387</v>
      </c>
    </row>
    <row r="79" spans="1:2">
      <c r="A79" s="461" t="s">
        <v>792</v>
      </c>
      <c r="B79" s="462" t="s">
        <v>388</v>
      </c>
    </row>
    <row r="80" spans="1:2">
      <c r="A80" s="461" t="s">
        <v>793</v>
      </c>
      <c r="B80" s="463" t="s">
        <v>383</v>
      </c>
    </row>
    <row r="81" spans="1:2">
      <c r="A81" s="461" t="s">
        <v>794</v>
      </c>
      <c r="B81" s="464" t="s">
        <v>1933</v>
      </c>
    </row>
    <row r="82" spans="1:2">
      <c r="A82" s="461" t="s">
        <v>795</v>
      </c>
      <c r="B82" s="464" t="s">
        <v>389</v>
      </c>
    </row>
    <row r="83" spans="1:2">
      <c r="A83" s="461" t="s">
        <v>796</v>
      </c>
      <c r="B83" s="464" t="s">
        <v>390</v>
      </c>
    </row>
    <row r="84" spans="1:2">
      <c r="A84" s="461" t="s">
        <v>1495</v>
      </c>
      <c r="B84" s="464" t="s">
        <v>390</v>
      </c>
    </row>
    <row r="85" spans="1:2">
      <c r="A85" s="461" t="s">
        <v>798</v>
      </c>
      <c r="B85" s="464" t="s">
        <v>1860</v>
      </c>
    </row>
    <row r="86" spans="1:2" ht="14.25" customHeight="1">
      <c r="A86" s="461" t="s">
        <v>799</v>
      </c>
      <c r="B86" s="464" t="s">
        <v>1885</v>
      </c>
    </row>
    <row r="87" spans="1:2" ht="14.25" customHeight="1">
      <c r="A87" s="461" t="s">
        <v>800</v>
      </c>
      <c r="B87" s="462" t="s">
        <v>391</v>
      </c>
    </row>
    <row r="88" spans="1:2" ht="15" customHeight="1">
      <c r="A88" s="461" t="s">
        <v>801</v>
      </c>
      <c r="B88" s="465" t="s">
        <v>742</v>
      </c>
    </row>
    <row r="89" spans="1:2" ht="25.2">
      <c r="A89" s="461" t="s">
        <v>802</v>
      </c>
      <c r="B89" s="464" t="s">
        <v>392</v>
      </c>
    </row>
    <row r="90" spans="1:2" ht="13.2" thickBot="1">
      <c r="A90" s="441"/>
    </row>
    <row r="91" spans="1:2">
      <c r="A91" s="452" t="s">
        <v>786</v>
      </c>
      <c r="B91" s="454" t="s">
        <v>393</v>
      </c>
    </row>
    <row r="92" spans="1:2" ht="13.2" thickBot="1">
      <c r="A92" s="455" t="s">
        <v>788</v>
      </c>
      <c r="B92" s="456" t="s">
        <v>394</v>
      </c>
    </row>
    <row r="93" spans="1:2">
      <c r="A93" s="457" t="s">
        <v>789</v>
      </c>
      <c r="B93" s="458" t="s">
        <v>395</v>
      </c>
    </row>
    <row r="94" spans="1:2">
      <c r="A94" s="459" t="s">
        <v>790</v>
      </c>
      <c r="B94" s="460" t="s">
        <v>396</v>
      </c>
    </row>
    <row r="95" spans="1:2">
      <c r="A95" s="459" t="s">
        <v>791</v>
      </c>
      <c r="B95" s="460" t="s">
        <v>387</v>
      </c>
    </row>
    <row r="96" spans="1:2">
      <c r="A96" s="461" t="s">
        <v>792</v>
      </c>
      <c r="B96" s="462" t="s">
        <v>388</v>
      </c>
    </row>
    <row r="97" spans="1:2">
      <c r="A97" s="461" t="s">
        <v>793</v>
      </c>
      <c r="B97" s="463" t="s">
        <v>383</v>
      </c>
    </row>
    <row r="98" spans="1:2">
      <c r="A98" s="461" t="s">
        <v>794</v>
      </c>
      <c r="B98" s="464" t="s">
        <v>1933</v>
      </c>
    </row>
    <row r="99" spans="1:2">
      <c r="A99" s="461" t="s">
        <v>795</v>
      </c>
      <c r="B99" s="464" t="s">
        <v>389</v>
      </c>
    </row>
    <row r="100" spans="1:2">
      <c r="A100" s="461" t="s">
        <v>796</v>
      </c>
      <c r="B100" s="464" t="s">
        <v>390</v>
      </c>
    </row>
    <row r="101" spans="1:2">
      <c r="A101" s="461" t="s">
        <v>1495</v>
      </c>
      <c r="B101" s="464" t="s">
        <v>390</v>
      </c>
    </row>
    <row r="102" spans="1:2">
      <c r="A102" s="461" t="s">
        <v>798</v>
      </c>
      <c r="B102" s="464" t="s">
        <v>1885</v>
      </c>
    </row>
    <row r="103" spans="1:2" ht="14.25" customHeight="1">
      <c r="A103" s="461" t="s">
        <v>799</v>
      </c>
      <c r="B103" s="464" t="s">
        <v>1886</v>
      </c>
    </row>
    <row r="104" spans="1:2" ht="14.25" customHeight="1">
      <c r="A104" s="461" t="s">
        <v>800</v>
      </c>
      <c r="B104" s="462" t="s">
        <v>397</v>
      </c>
    </row>
    <row r="105" spans="1:2" ht="15" customHeight="1">
      <c r="A105" s="461" t="s">
        <v>801</v>
      </c>
      <c r="B105" s="465" t="s">
        <v>742</v>
      </c>
    </row>
    <row r="106" spans="1:2" ht="25.2">
      <c r="A106" s="461" t="s">
        <v>802</v>
      </c>
      <c r="B106" s="464" t="s">
        <v>392</v>
      </c>
    </row>
    <row r="107" spans="1:2" ht="13.2" thickBot="1">
      <c r="A107" s="441"/>
      <c r="B107" s="442"/>
    </row>
    <row r="108" spans="1:2">
      <c r="A108" s="452" t="s">
        <v>786</v>
      </c>
      <c r="B108" s="454" t="s">
        <v>1187</v>
      </c>
    </row>
    <row r="109" spans="1:2" ht="13.2" thickBot="1">
      <c r="A109" s="455" t="s">
        <v>788</v>
      </c>
      <c r="B109" s="456" t="s">
        <v>398</v>
      </c>
    </row>
    <row r="110" spans="1:2">
      <c r="A110" s="457" t="s">
        <v>789</v>
      </c>
      <c r="B110" s="458" t="s">
        <v>399</v>
      </c>
    </row>
    <row r="111" spans="1:2">
      <c r="A111" s="459" t="s">
        <v>790</v>
      </c>
      <c r="B111" s="460" t="s">
        <v>400</v>
      </c>
    </row>
    <row r="112" spans="1:2">
      <c r="A112" s="459" t="s">
        <v>791</v>
      </c>
      <c r="B112" s="460" t="s">
        <v>387</v>
      </c>
    </row>
    <row r="113" spans="1:2">
      <c r="A113" s="461" t="s">
        <v>792</v>
      </c>
      <c r="B113" s="462" t="s">
        <v>401</v>
      </c>
    </row>
    <row r="114" spans="1:2">
      <c r="A114" s="461" t="s">
        <v>793</v>
      </c>
      <c r="B114" s="463" t="s">
        <v>402</v>
      </c>
    </row>
    <row r="115" spans="1:2">
      <c r="A115" s="461" t="s">
        <v>794</v>
      </c>
      <c r="B115" s="464" t="s">
        <v>1933</v>
      </c>
    </row>
    <row r="116" spans="1:2">
      <c r="A116" s="461" t="s">
        <v>795</v>
      </c>
      <c r="B116" s="464" t="s">
        <v>403</v>
      </c>
    </row>
    <row r="117" spans="1:2">
      <c r="A117" s="461" t="s">
        <v>796</v>
      </c>
      <c r="B117" s="464" t="s">
        <v>390</v>
      </c>
    </row>
    <row r="118" spans="1:2">
      <c r="A118" s="461" t="s">
        <v>1495</v>
      </c>
      <c r="B118" s="464" t="s">
        <v>404</v>
      </c>
    </row>
    <row r="119" spans="1:2">
      <c r="A119" s="461" t="s">
        <v>798</v>
      </c>
      <c r="B119" s="464" t="s">
        <v>741</v>
      </c>
    </row>
    <row r="120" spans="1:2" ht="14.25" customHeight="1">
      <c r="A120" s="461" t="s">
        <v>799</v>
      </c>
      <c r="B120" s="464" t="s">
        <v>405</v>
      </c>
    </row>
    <row r="121" spans="1:2" ht="14.25" customHeight="1">
      <c r="A121" s="461" t="s">
        <v>800</v>
      </c>
      <c r="B121" s="462" t="s">
        <v>406</v>
      </c>
    </row>
    <row r="122" spans="1:2" ht="15" customHeight="1">
      <c r="A122" s="461" t="s">
        <v>801</v>
      </c>
      <c r="B122" s="465" t="s">
        <v>742</v>
      </c>
    </row>
    <row r="123" spans="1:2" ht="25.2">
      <c r="A123" s="461" t="s">
        <v>802</v>
      </c>
      <c r="B123" s="464" t="s">
        <v>1188</v>
      </c>
    </row>
    <row r="124" spans="1:2" ht="13.2" thickBot="1">
      <c r="A124" s="441"/>
      <c r="B124" s="442"/>
    </row>
    <row r="125" spans="1:2">
      <c r="A125" s="452" t="s">
        <v>786</v>
      </c>
      <c r="B125" s="454" t="s">
        <v>1189</v>
      </c>
    </row>
    <row r="126" spans="1:2" ht="13.2" thickBot="1">
      <c r="A126" s="455" t="s">
        <v>788</v>
      </c>
      <c r="B126" s="456" t="s">
        <v>1811</v>
      </c>
    </row>
    <row r="127" spans="1:2">
      <c r="A127" s="457" t="s">
        <v>789</v>
      </c>
      <c r="B127" s="458" t="s">
        <v>1812</v>
      </c>
    </row>
    <row r="128" spans="1:2">
      <c r="A128" s="459" t="s">
        <v>790</v>
      </c>
      <c r="B128" s="460" t="s">
        <v>1813</v>
      </c>
    </row>
    <row r="129" spans="1:2">
      <c r="A129" s="459" t="s">
        <v>791</v>
      </c>
      <c r="B129" s="460" t="s">
        <v>1814</v>
      </c>
    </row>
    <row r="130" spans="1:2">
      <c r="A130" s="461" t="s">
        <v>792</v>
      </c>
      <c r="B130" s="462" t="s">
        <v>401</v>
      </c>
    </row>
    <row r="131" spans="1:2">
      <c r="A131" s="461" t="s">
        <v>793</v>
      </c>
      <c r="B131" s="463" t="s">
        <v>402</v>
      </c>
    </row>
    <row r="132" spans="1:2">
      <c r="A132" s="461" t="s">
        <v>794</v>
      </c>
      <c r="B132" s="464" t="s">
        <v>1933</v>
      </c>
    </row>
    <row r="133" spans="1:2">
      <c r="A133" s="461" t="s">
        <v>795</v>
      </c>
      <c r="B133" s="464" t="s">
        <v>1815</v>
      </c>
    </row>
    <row r="134" spans="1:2">
      <c r="A134" s="461" t="s">
        <v>796</v>
      </c>
      <c r="B134" s="464" t="s">
        <v>390</v>
      </c>
    </row>
    <row r="135" spans="1:2">
      <c r="A135" s="461" t="s">
        <v>1495</v>
      </c>
      <c r="B135" s="65" t="s">
        <v>1816</v>
      </c>
    </row>
    <row r="136" spans="1:2">
      <c r="A136" s="461" t="s">
        <v>798</v>
      </c>
      <c r="B136" s="464" t="s">
        <v>2189</v>
      </c>
    </row>
    <row r="137" spans="1:2" ht="14.25" customHeight="1">
      <c r="A137" s="461" t="s">
        <v>799</v>
      </c>
      <c r="B137" s="464"/>
    </row>
    <row r="138" spans="1:2" ht="14.25" customHeight="1">
      <c r="A138" s="461" t="s">
        <v>800</v>
      </c>
      <c r="B138" s="462" t="s">
        <v>1818</v>
      </c>
    </row>
    <row r="139" spans="1:2" ht="15" customHeight="1">
      <c r="A139" s="461" t="s">
        <v>801</v>
      </c>
      <c r="B139" s="465" t="s">
        <v>742</v>
      </c>
    </row>
    <row r="140" spans="1:2" ht="25.2">
      <c r="A140" s="461" t="s">
        <v>802</v>
      </c>
      <c r="B140" s="464" t="s">
        <v>392</v>
      </c>
    </row>
    <row r="141" spans="1:2" ht="13.2" thickBot="1">
      <c r="A141" s="441"/>
      <c r="B141" s="442"/>
    </row>
    <row r="142" spans="1:2">
      <c r="A142" s="452" t="s">
        <v>786</v>
      </c>
      <c r="B142" s="454" t="s">
        <v>1819</v>
      </c>
    </row>
    <row r="143" spans="1:2" ht="13.2" thickBot="1">
      <c r="A143" s="455" t="s">
        <v>788</v>
      </c>
      <c r="B143" s="456" t="s">
        <v>1820</v>
      </c>
    </row>
    <row r="144" spans="1:2">
      <c r="A144" s="457" t="s">
        <v>789</v>
      </c>
      <c r="B144" s="458" t="s">
        <v>603</v>
      </c>
    </row>
    <row r="145" spans="1:2">
      <c r="A145" s="459" t="s">
        <v>790</v>
      </c>
      <c r="B145" s="460" t="s">
        <v>1821</v>
      </c>
    </row>
    <row r="146" spans="1:2">
      <c r="A146" s="459" t="s">
        <v>791</v>
      </c>
      <c r="B146" s="460" t="s">
        <v>1822</v>
      </c>
    </row>
    <row r="147" spans="1:2">
      <c r="A147" s="461" t="s">
        <v>792</v>
      </c>
      <c r="B147" s="462" t="s">
        <v>1823</v>
      </c>
    </row>
    <row r="148" spans="1:2">
      <c r="A148" s="461" t="s">
        <v>793</v>
      </c>
      <c r="B148" s="463" t="s">
        <v>737</v>
      </c>
    </row>
    <row r="149" spans="1:2">
      <c r="A149" s="461" t="s">
        <v>794</v>
      </c>
      <c r="B149" s="464" t="s">
        <v>1933</v>
      </c>
    </row>
    <row r="150" spans="1:2">
      <c r="A150" s="461" t="s">
        <v>795</v>
      </c>
      <c r="B150" s="464" t="s">
        <v>1815</v>
      </c>
    </row>
    <row r="151" spans="1:2">
      <c r="A151" s="461" t="s">
        <v>796</v>
      </c>
      <c r="B151" s="464" t="s">
        <v>390</v>
      </c>
    </row>
    <row r="152" spans="1:2">
      <c r="A152" s="461" t="s">
        <v>1495</v>
      </c>
      <c r="B152" s="65" t="s">
        <v>1816</v>
      </c>
    </row>
    <row r="153" spans="1:2">
      <c r="A153" s="461" t="s">
        <v>798</v>
      </c>
      <c r="B153" s="464" t="s">
        <v>717</v>
      </c>
    </row>
    <row r="154" spans="1:2" ht="14.25" customHeight="1">
      <c r="A154" s="461" t="s">
        <v>799</v>
      </c>
      <c r="B154" s="464" t="s">
        <v>718</v>
      </c>
    </row>
    <row r="155" spans="1:2" ht="14.25" customHeight="1">
      <c r="A155" s="461" t="s">
        <v>800</v>
      </c>
      <c r="B155" s="462" t="s">
        <v>1819</v>
      </c>
    </row>
    <row r="156" spans="1:2" ht="15" customHeight="1">
      <c r="A156" s="461" t="s">
        <v>801</v>
      </c>
      <c r="B156" s="465" t="s">
        <v>742</v>
      </c>
    </row>
    <row r="157" spans="1:2" ht="25.2">
      <c r="A157" s="461" t="s">
        <v>802</v>
      </c>
      <c r="B157" s="464" t="s">
        <v>392</v>
      </c>
    </row>
    <row r="158" spans="1:2" ht="13.2" thickBot="1">
      <c r="A158" s="441"/>
      <c r="B158" s="442"/>
    </row>
    <row r="159" spans="1:2">
      <c r="A159" s="452" t="s">
        <v>786</v>
      </c>
      <c r="B159" s="454" t="s">
        <v>1824</v>
      </c>
    </row>
    <row r="160" spans="1:2" ht="13.2" thickBot="1">
      <c r="A160" s="455" t="s">
        <v>788</v>
      </c>
      <c r="B160" s="456" t="s">
        <v>1825</v>
      </c>
    </row>
    <row r="161" spans="1:2">
      <c r="A161" s="457" t="s">
        <v>789</v>
      </c>
      <c r="B161" s="458" t="s">
        <v>603</v>
      </c>
    </row>
    <row r="162" spans="1:2">
      <c r="A162" s="459" t="s">
        <v>790</v>
      </c>
      <c r="B162" s="460" t="s">
        <v>1821</v>
      </c>
    </row>
    <row r="163" spans="1:2">
      <c r="A163" s="459" t="s">
        <v>791</v>
      </c>
      <c r="B163" s="460" t="s">
        <v>1814</v>
      </c>
    </row>
    <row r="164" spans="1:2">
      <c r="A164" s="461" t="s">
        <v>792</v>
      </c>
      <c r="B164" s="462" t="s">
        <v>1823</v>
      </c>
    </row>
    <row r="165" spans="1:2">
      <c r="A165" s="461" t="s">
        <v>793</v>
      </c>
      <c r="B165" s="463" t="s">
        <v>402</v>
      </c>
    </row>
    <row r="166" spans="1:2">
      <c r="A166" s="461" t="s">
        <v>794</v>
      </c>
      <c r="B166" s="464" t="s">
        <v>1933</v>
      </c>
    </row>
    <row r="167" spans="1:2">
      <c r="A167" s="461" t="s">
        <v>795</v>
      </c>
      <c r="B167" s="464" t="s">
        <v>1815</v>
      </c>
    </row>
    <row r="168" spans="1:2">
      <c r="A168" s="461" t="s">
        <v>796</v>
      </c>
      <c r="B168" s="464" t="s">
        <v>390</v>
      </c>
    </row>
    <row r="169" spans="1:2">
      <c r="A169" s="461" t="s">
        <v>1495</v>
      </c>
      <c r="B169" s="65" t="s">
        <v>1816</v>
      </c>
    </row>
    <row r="170" spans="1:2">
      <c r="A170" s="461" t="s">
        <v>798</v>
      </c>
      <c r="B170" s="464" t="s">
        <v>719</v>
      </c>
    </row>
    <row r="171" spans="1:2" ht="14.25" customHeight="1">
      <c r="A171" s="461" t="s">
        <v>799</v>
      </c>
      <c r="B171" s="464" t="s">
        <v>719</v>
      </c>
    </row>
    <row r="172" spans="1:2" ht="14.25" customHeight="1">
      <c r="A172" s="461" t="s">
        <v>800</v>
      </c>
      <c r="B172" s="462" t="s">
        <v>1826</v>
      </c>
    </row>
    <row r="173" spans="1:2" ht="15" customHeight="1">
      <c r="A173" s="461" t="s">
        <v>801</v>
      </c>
      <c r="B173" s="465" t="s">
        <v>742</v>
      </c>
    </row>
    <row r="174" spans="1:2" ht="25.2">
      <c r="A174" s="461" t="s">
        <v>802</v>
      </c>
      <c r="B174" s="464" t="s">
        <v>392</v>
      </c>
    </row>
    <row r="175" spans="1:2" ht="13.2" thickBot="1">
      <c r="A175" s="441"/>
      <c r="B175" s="442"/>
    </row>
    <row r="176" spans="1:2">
      <c r="A176" s="452" t="s">
        <v>786</v>
      </c>
      <c r="B176" s="454" t="s">
        <v>1827</v>
      </c>
    </row>
    <row r="177" spans="1:2" ht="13.2" thickBot="1">
      <c r="A177" s="455" t="s">
        <v>788</v>
      </c>
      <c r="B177" s="456" t="s">
        <v>1828</v>
      </c>
    </row>
    <row r="178" spans="1:2">
      <c r="A178" s="457" t="s">
        <v>789</v>
      </c>
      <c r="B178" s="458" t="s">
        <v>603</v>
      </c>
    </row>
    <row r="179" spans="1:2">
      <c r="A179" s="459" t="s">
        <v>790</v>
      </c>
      <c r="B179" s="460" t="s">
        <v>1821</v>
      </c>
    </row>
    <row r="180" spans="1:2">
      <c r="A180" s="459" t="s">
        <v>791</v>
      </c>
      <c r="B180" s="460" t="s">
        <v>1829</v>
      </c>
    </row>
    <row r="181" spans="1:2">
      <c r="A181" s="461" t="s">
        <v>792</v>
      </c>
      <c r="B181" s="462" t="s">
        <v>1823</v>
      </c>
    </row>
    <row r="182" spans="1:2">
      <c r="A182" s="461" t="s">
        <v>793</v>
      </c>
      <c r="B182" s="463" t="s">
        <v>737</v>
      </c>
    </row>
    <row r="183" spans="1:2">
      <c r="A183" s="461" t="s">
        <v>794</v>
      </c>
      <c r="B183" s="464" t="s">
        <v>1933</v>
      </c>
    </row>
    <row r="184" spans="1:2">
      <c r="A184" s="461" t="s">
        <v>795</v>
      </c>
      <c r="B184" s="464" t="s">
        <v>1815</v>
      </c>
    </row>
    <row r="185" spans="1:2">
      <c r="A185" s="461" t="s">
        <v>796</v>
      </c>
      <c r="B185" s="464" t="s">
        <v>390</v>
      </c>
    </row>
    <row r="186" spans="1:2">
      <c r="A186" s="461" t="s">
        <v>1495</v>
      </c>
      <c r="B186" s="65" t="s">
        <v>1816</v>
      </c>
    </row>
    <row r="187" spans="1:2">
      <c r="A187" s="461" t="s">
        <v>798</v>
      </c>
      <c r="B187" s="464" t="s">
        <v>720</v>
      </c>
    </row>
    <row r="188" spans="1:2" ht="14.25" customHeight="1">
      <c r="A188" s="461" t="s">
        <v>799</v>
      </c>
      <c r="B188" s="464" t="s">
        <v>2190</v>
      </c>
    </row>
    <row r="189" spans="1:2" ht="14.25" customHeight="1">
      <c r="A189" s="461" t="s">
        <v>800</v>
      </c>
      <c r="B189" s="462" t="s">
        <v>1830</v>
      </c>
    </row>
    <row r="190" spans="1:2" ht="15" customHeight="1">
      <c r="A190" s="461" t="s">
        <v>801</v>
      </c>
      <c r="B190" s="465" t="s">
        <v>742</v>
      </c>
    </row>
    <row r="191" spans="1:2" ht="25.2">
      <c r="A191" s="461" t="s">
        <v>802</v>
      </c>
      <c r="B191" s="464" t="s">
        <v>392</v>
      </c>
    </row>
    <row r="192" spans="1:2" ht="13.2" thickBot="1">
      <c r="A192" s="441"/>
      <c r="B192" s="442"/>
    </row>
    <row r="193" spans="1:2">
      <c r="A193" s="452" t="s">
        <v>786</v>
      </c>
      <c r="B193" s="454" t="s">
        <v>1831</v>
      </c>
    </row>
    <row r="194" spans="1:2" ht="13.2" thickBot="1">
      <c r="A194" s="455" t="s">
        <v>788</v>
      </c>
      <c r="B194" s="456" t="s">
        <v>1832</v>
      </c>
    </row>
    <row r="195" spans="1:2">
      <c r="A195" s="457" t="s">
        <v>789</v>
      </c>
      <c r="B195" s="458" t="s">
        <v>603</v>
      </c>
    </row>
    <row r="196" spans="1:2">
      <c r="A196" s="459" t="s">
        <v>790</v>
      </c>
      <c r="B196" s="460" t="s">
        <v>1821</v>
      </c>
    </row>
    <row r="197" spans="1:2">
      <c r="A197" s="459" t="s">
        <v>791</v>
      </c>
      <c r="B197" s="460" t="s">
        <v>1833</v>
      </c>
    </row>
    <row r="198" spans="1:2">
      <c r="A198" s="461" t="s">
        <v>792</v>
      </c>
      <c r="B198" s="462" t="s">
        <v>1823</v>
      </c>
    </row>
    <row r="199" spans="1:2">
      <c r="A199" s="461" t="s">
        <v>793</v>
      </c>
      <c r="B199" s="463" t="s">
        <v>737</v>
      </c>
    </row>
    <row r="200" spans="1:2">
      <c r="A200" s="461" t="s">
        <v>794</v>
      </c>
      <c r="B200" s="464" t="s">
        <v>1933</v>
      </c>
    </row>
    <row r="201" spans="1:2">
      <c r="A201" s="461" t="s">
        <v>795</v>
      </c>
      <c r="B201" s="464" t="s">
        <v>1815</v>
      </c>
    </row>
    <row r="202" spans="1:2">
      <c r="A202" s="461" t="s">
        <v>796</v>
      </c>
      <c r="B202" s="464" t="s">
        <v>390</v>
      </c>
    </row>
    <row r="203" spans="1:2">
      <c r="A203" s="461" t="s">
        <v>1495</v>
      </c>
      <c r="B203" s="65" t="s">
        <v>1816</v>
      </c>
    </row>
    <row r="204" spans="1:2">
      <c r="A204" s="461" t="s">
        <v>798</v>
      </c>
      <c r="B204" s="464" t="s">
        <v>721</v>
      </c>
    </row>
    <row r="205" spans="1:2" ht="14.25" customHeight="1">
      <c r="A205" s="461" t="s">
        <v>799</v>
      </c>
      <c r="B205" s="464" t="s">
        <v>722</v>
      </c>
    </row>
    <row r="206" spans="1:2" ht="14.25" customHeight="1">
      <c r="A206" s="461" t="s">
        <v>800</v>
      </c>
      <c r="B206" s="462" t="s">
        <v>1831</v>
      </c>
    </row>
    <row r="207" spans="1:2" ht="15" customHeight="1">
      <c r="A207" s="461" t="s">
        <v>801</v>
      </c>
      <c r="B207" s="465" t="s">
        <v>742</v>
      </c>
    </row>
    <row r="208" spans="1:2" ht="25.2">
      <c r="A208" s="461" t="s">
        <v>802</v>
      </c>
      <c r="B208" s="464" t="s">
        <v>392</v>
      </c>
    </row>
    <row r="209" spans="1:2" ht="13.2" thickBot="1">
      <c r="A209" s="441"/>
      <c r="B209" s="442"/>
    </row>
    <row r="210" spans="1:2">
      <c r="A210" s="452" t="s">
        <v>786</v>
      </c>
      <c r="B210" s="454" t="s">
        <v>1834</v>
      </c>
    </row>
    <row r="211" spans="1:2" ht="13.2" thickBot="1">
      <c r="A211" s="455" t="s">
        <v>788</v>
      </c>
      <c r="B211" s="456" t="s">
        <v>1835</v>
      </c>
    </row>
    <row r="212" spans="1:2">
      <c r="A212" s="457" t="s">
        <v>789</v>
      </c>
      <c r="B212" s="458" t="s">
        <v>603</v>
      </c>
    </row>
    <row r="213" spans="1:2">
      <c r="A213" s="459" t="s">
        <v>790</v>
      </c>
      <c r="B213" s="460" t="s">
        <v>1821</v>
      </c>
    </row>
    <row r="214" spans="1:2">
      <c r="A214" s="459" t="s">
        <v>791</v>
      </c>
      <c r="B214" s="460" t="s">
        <v>1829</v>
      </c>
    </row>
    <row r="215" spans="1:2">
      <c r="A215" s="461" t="s">
        <v>792</v>
      </c>
      <c r="B215" s="462" t="s">
        <v>1823</v>
      </c>
    </row>
    <row r="216" spans="1:2">
      <c r="A216" s="461" t="s">
        <v>793</v>
      </c>
      <c r="B216" s="463" t="s">
        <v>737</v>
      </c>
    </row>
    <row r="217" spans="1:2">
      <c r="A217" s="461" t="s">
        <v>794</v>
      </c>
      <c r="B217" s="464" t="s">
        <v>1933</v>
      </c>
    </row>
    <row r="218" spans="1:2">
      <c r="A218" s="461" t="s">
        <v>795</v>
      </c>
      <c r="B218" s="464" t="s">
        <v>1815</v>
      </c>
    </row>
    <row r="219" spans="1:2">
      <c r="A219" s="461" t="s">
        <v>796</v>
      </c>
      <c r="B219" s="464" t="s">
        <v>390</v>
      </c>
    </row>
    <row r="220" spans="1:2">
      <c r="A220" s="461" t="s">
        <v>1495</v>
      </c>
      <c r="B220" s="65" t="s">
        <v>1816</v>
      </c>
    </row>
    <row r="221" spans="1:2">
      <c r="A221" s="461" t="s">
        <v>798</v>
      </c>
      <c r="B221" s="464" t="s">
        <v>1836</v>
      </c>
    </row>
    <row r="222" spans="1:2" ht="14.25" customHeight="1">
      <c r="A222" s="461" t="s">
        <v>799</v>
      </c>
      <c r="B222" s="464" t="s">
        <v>722</v>
      </c>
    </row>
    <row r="223" spans="1:2" ht="14.25" customHeight="1">
      <c r="A223" s="461" t="s">
        <v>800</v>
      </c>
      <c r="B223" s="462" t="s">
        <v>1837</v>
      </c>
    </row>
    <row r="224" spans="1:2" ht="15" customHeight="1">
      <c r="A224" s="461" t="s">
        <v>801</v>
      </c>
      <c r="B224" s="465" t="s">
        <v>742</v>
      </c>
    </row>
    <row r="225" spans="1:2" ht="25.2">
      <c r="A225" s="461" t="s">
        <v>802</v>
      </c>
      <c r="B225" s="464" t="s">
        <v>392</v>
      </c>
    </row>
    <row r="226" spans="1:2" ht="13.2" thickBot="1">
      <c r="A226" s="441"/>
      <c r="B226" s="442"/>
    </row>
    <row r="227" spans="1:2">
      <c r="A227" s="452" t="s">
        <v>786</v>
      </c>
      <c r="B227" s="454" t="s">
        <v>1838</v>
      </c>
    </row>
    <row r="228" spans="1:2" ht="13.2" thickBot="1">
      <c r="A228" s="455" t="s">
        <v>788</v>
      </c>
      <c r="B228" s="456" t="s">
        <v>1839</v>
      </c>
    </row>
    <row r="229" spans="1:2">
      <c r="A229" s="457" t="s">
        <v>789</v>
      </c>
      <c r="B229" s="458" t="s">
        <v>603</v>
      </c>
    </row>
    <row r="230" spans="1:2">
      <c r="A230" s="459" t="s">
        <v>790</v>
      </c>
      <c r="B230" s="460" t="s">
        <v>1821</v>
      </c>
    </row>
    <row r="231" spans="1:2">
      <c r="A231" s="459" t="s">
        <v>791</v>
      </c>
      <c r="B231" s="460" t="s">
        <v>1829</v>
      </c>
    </row>
    <row r="232" spans="1:2">
      <c r="A232" s="461" t="s">
        <v>792</v>
      </c>
      <c r="B232" s="462" t="s">
        <v>1823</v>
      </c>
    </row>
    <row r="233" spans="1:2">
      <c r="A233" s="461" t="s">
        <v>793</v>
      </c>
      <c r="B233" s="463" t="s">
        <v>737</v>
      </c>
    </row>
    <row r="234" spans="1:2">
      <c r="A234" s="461" t="s">
        <v>794</v>
      </c>
      <c r="B234" s="464" t="s">
        <v>1933</v>
      </c>
    </row>
    <row r="235" spans="1:2">
      <c r="A235" s="461" t="s">
        <v>795</v>
      </c>
      <c r="B235" s="464" t="s">
        <v>1815</v>
      </c>
    </row>
    <row r="236" spans="1:2">
      <c r="A236" s="461" t="s">
        <v>796</v>
      </c>
      <c r="B236" s="464" t="s">
        <v>390</v>
      </c>
    </row>
    <row r="237" spans="1:2">
      <c r="A237" s="461" t="s">
        <v>1495</v>
      </c>
      <c r="B237" s="65" t="s">
        <v>1816</v>
      </c>
    </row>
    <row r="238" spans="1:2">
      <c r="A238" s="461" t="s">
        <v>798</v>
      </c>
      <c r="B238" s="464" t="s">
        <v>720</v>
      </c>
    </row>
    <row r="239" spans="1:2" ht="14.25" customHeight="1">
      <c r="A239" s="461" t="s">
        <v>799</v>
      </c>
      <c r="B239" s="464" t="s">
        <v>717</v>
      </c>
    </row>
    <row r="240" spans="1:2" ht="14.25" customHeight="1">
      <c r="A240" s="461" t="s">
        <v>800</v>
      </c>
      <c r="B240" s="462" t="s">
        <v>1840</v>
      </c>
    </row>
    <row r="241" spans="1:2" ht="15" customHeight="1">
      <c r="A241" s="461" t="s">
        <v>801</v>
      </c>
      <c r="B241" s="465" t="s">
        <v>742</v>
      </c>
    </row>
    <row r="242" spans="1:2" ht="25.2">
      <c r="A242" s="461" t="s">
        <v>802</v>
      </c>
      <c r="B242" s="464" t="s">
        <v>392</v>
      </c>
    </row>
    <row r="243" spans="1:2" ht="13.2" thickBot="1">
      <c r="A243" s="441"/>
      <c r="B243" s="442"/>
    </row>
    <row r="244" spans="1:2">
      <c r="A244" s="452" t="s">
        <v>786</v>
      </c>
      <c r="B244" s="454" t="s">
        <v>1841</v>
      </c>
    </row>
    <row r="245" spans="1:2" ht="13.2" thickBot="1">
      <c r="A245" s="455" t="s">
        <v>788</v>
      </c>
      <c r="B245" s="456" t="s">
        <v>1844</v>
      </c>
    </row>
    <row r="246" spans="1:2">
      <c r="A246" s="457" t="s">
        <v>789</v>
      </c>
      <c r="B246" s="458" t="s">
        <v>1845</v>
      </c>
    </row>
    <row r="247" spans="1:2">
      <c r="A247" s="459" t="s">
        <v>790</v>
      </c>
      <c r="B247" s="460" t="s">
        <v>1833</v>
      </c>
    </row>
    <row r="248" spans="1:2">
      <c r="A248" s="459" t="s">
        <v>791</v>
      </c>
      <c r="B248" s="460" t="s">
        <v>1846</v>
      </c>
    </row>
    <row r="249" spans="1:2">
      <c r="A249" s="461" t="s">
        <v>792</v>
      </c>
      <c r="B249" s="462" t="s">
        <v>1847</v>
      </c>
    </row>
    <row r="250" spans="1:2">
      <c r="A250" s="461" t="s">
        <v>793</v>
      </c>
      <c r="B250" s="463" t="s">
        <v>737</v>
      </c>
    </row>
    <row r="251" spans="1:2">
      <c r="A251" s="461" t="s">
        <v>794</v>
      </c>
      <c r="B251" s="464" t="s">
        <v>1933</v>
      </c>
    </row>
    <row r="252" spans="1:2">
      <c r="A252" s="461" t="s">
        <v>795</v>
      </c>
      <c r="B252" s="464" t="s">
        <v>1815</v>
      </c>
    </row>
    <row r="253" spans="1:2">
      <c r="A253" s="461" t="s">
        <v>796</v>
      </c>
      <c r="B253" s="464" t="s">
        <v>390</v>
      </c>
    </row>
    <row r="254" spans="1:2">
      <c r="A254" s="461" t="s">
        <v>1495</v>
      </c>
      <c r="B254" s="65" t="s">
        <v>1816</v>
      </c>
    </row>
    <row r="255" spans="1:2">
      <c r="A255" s="461" t="s">
        <v>798</v>
      </c>
      <c r="B255" s="464" t="s">
        <v>1848</v>
      </c>
    </row>
    <row r="256" spans="1:2" ht="14.25" customHeight="1">
      <c r="A256" s="461" t="s">
        <v>799</v>
      </c>
      <c r="B256" s="464" t="s">
        <v>723</v>
      </c>
    </row>
    <row r="257" spans="1:2" ht="14.25" customHeight="1">
      <c r="A257" s="461" t="s">
        <v>800</v>
      </c>
      <c r="B257" s="462" t="s">
        <v>1849</v>
      </c>
    </row>
    <row r="258" spans="1:2" ht="15" customHeight="1">
      <c r="A258" s="461" t="s">
        <v>801</v>
      </c>
      <c r="B258" s="465" t="s">
        <v>742</v>
      </c>
    </row>
    <row r="259" spans="1:2" ht="25.2">
      <c r="A259" s="461" t="s">
        <v>802</v>
      </c>
      <c r="B259" s="464" t="s">
        <v>392</v>
      </c>
    </row>
    <row r="260" spans="1:2" ht="13.2" thickBot="1">
      <c r="A260" s="441"/>
      <c r="B260" s="442"/>
    </row>
    <row r="261" spans="1:2" ht="13.2" thickBot="1">
      <c r="A261" s="441"/>
      <c r="B261" s="442"/>
    </row>
    <row r="262" spans="1:2">
      <c r="A262" s="452" t="s">
        <v>786</v>
      </c>
      <c r="B262" s="454" t="s">
        <v>1850</v>
      </c>
    </row>
    <row r="263" spans="1:2" ht="13.2" thickBot="1">
      <c r="A263" s="455" t="s">
        <v>788</v>
      </c>
      <c r="B263" s="456" t="s">
        <v>1851</v>
      </c>
    </row>
    <row r="264" spans="1:2">
      <c r="A264" s="457" t="s">
        <v>789</v>
      </c>
      <c r="B264" s="458" t="s">
        <v>1852</v>
      </c>
    </row>
    <row r="265" spans="1:2">
      <c r="A265" s="459" t="s">
        <v>790</v>
      </c>
      <c r="B265" s="460" t="s">
        <v>1833</v>
      </c>
    </row>
    <row r="266" spans="1:2">
      <c r="A266" s="459" t="s">
        <v>791</v>
      </c>
      <c r="B266" s="460" t="s">
        <v>1833</v>
      </c>
    </row>
    <row r="267" spans="1:2">
      <c r="A267" s="461" t="s">
        <v>792</v>
      </c>
      <c r="B267" s="462" t="s">
        <v>1823</v>
      </c>
    </row>
    <row r="268" spans="1:2">
      <c r="A268" s="461" t="s">
        <v>793</v>
      </c>
      <c r="B268" s="463" t="s">
        <v>737</v>
      </c>
    </row>
    <row r="269" spans="1:2">
      <c r="A269" s="461" t="s">
        <v>794</v>
      </c>
      <c r="B269" s="464" t="s">
        <v>1933</v>
      </c>
    </row>
    <row r="270" spans="1:2">
      <c r="A270" s="461" t="s">
        <v>795</v>
      </c>
      <c r="B270" s="464" t="s">
        <v>1815</v>
      </c>
    </row>
    <row r="271" spans="1:2">
      <c r="A271" s="461" t="s">
        <v>796</v>
      </c>
      <c r="B271" s="464" t="s">
        <v>390</v>
      </c>
    </row>
    <row r="272" spans="1:2" ht="14.25" customHeight="1">
      <c r="A272" s="461" t="s">
        <v>1495</v>
      </c>
      <c r="B272" s="65" t="s">
        <v>1816</v>
      </c>
    </row>
    <row r="273" spans="1:2" ht="14.25" customHeight="1">
      <c r="A273" s="461" t="s">
        <v>798</v>
      </c>
      <c r="B273" s="464" t="s">
        <v>1817</v>
      </c>
    </row>
    <row r="274" spans="1:2" ht="15" customHeight="1">
      <c r="A274" s="461" t="s">
        <v>799</v>
      </c>
      <c r="B274" s="464" t="s">
        <v>1884</v>
      </c>
    </row>
    <row r="275" spans="1:2">
      <c r="A275" s="461" t="s">
        <v>800</v>
      </c>
      <c r="B275" s="462" t="s">
        <v>1853</v>
      </c>
    </row>
    <row r="276" spans="1:2">
      <c r="A276" s="461" t="s">
        <v>801</v>
      </c>
      <c r="B276" s="465" t="s">
        <v>742</v>
      </c>
    </row>
    <row r="277" spans="1:2" ht="25.2">
      <c r="A277" s="461" t="s">
        <v>802</v>
      </c>
      <c r="B277" s="464" t="s">
        <v>392</v>
      </c>
    </row>
    <row r="278" spans="1:2" ht="13.2" thickBot="1">
      <c r="A278" s="441"/>
      <c r="B278" s="442"/>
    </row>
    <row r="279" spans="1:2" ht="13.2" thickBot="1">
      <c r="A279" s="441"/>
      <c r="B279" s="442"/>
    </row>
    <row r="280" spans="1:2">
      <c r="A280" s="452" t="s">
        <v>786</v>
      </c>
      <c r="B280" s="454" t="s">
        <v>1854</v>
      </c>
    </row>
    <row r="281" spans="1:2" ht="13.2" thickBot="1">
      <c r="A281" s="455" t="s">
        <v>788</v>
      </c>
      <c r="B281" s="456" t="s">
        <v>1855</v>
      </c>
    </row>
    <row r="282" spans="1:2">
      <c r="A282" s="457" t="s">
        <v>789</v>
      </c>
      <c r="B282" s="458" t="s">
        <v>605</v>
      </c>
    </row>
    <row r="283" spans="1:2">
      <c r="A283" s="459" t="s">
        <v>790</v>
      </c>
      <c r="B283" s="460" t="s">
        <v>1833</v>
      </c>
    </row>
    <row r="284" spans="1:2">
      <c r="A284" s="459" t="s">
        <v>791</v>
      </c>
      <c r="B284" s="460" t="s">
        <v>1833</v>
      </c>
    </row>
    <row r="285" spans="1:2">
      <c r="A285" s="461" t="s">
        <v>792</v>
      </c>
      <c r="B285" s="462" t="s">
        <v>606</v>
      </c>
    </row>
    <row r="286" spans="1:2">
      <c r="A286" s="461" t="s">
        <v>793</v>
      </c>
      <c r="B286" s="463" t="s">
        <v>737</v>
      </c>
    </row>
    <row r="287" spans="1:2">
      <c r="A287" s="461" t="s">
        <v>794</v>
      </c>
      <c r="B287" s="464" t="s">
        <v>1933</v>
      </c>
    </row>
    <row r="288" spans="1:2">
      <c r="A288" s="461" t="s">
        <v>795</v>
      </c>
      <c r="B288" s="464" t="s">
        <v>1815</v>
      </c>
    </row>
    <row r="289" spans="1:2" ht="14.25" customHeight="1">
      <c r="A289" s="461" t="s">
        <v>796</v>
      </c>
      <c r="B289" s="464" t="s">
        <v>390</v>
      </c>
    </row>
    <row r="290" spans="1:2" ht="14.25" customHeight="1">
      <c r="A290" s="461" t="s">
        <v>1495</v>
      </c>
      <c r="B290" s="65" t="s">
        <v>1816</v>
      </c>
    </row>
    <row r="291" spans="1:2" ht="15" customHeight="1">
      <c r="A291" s="461" t="s">
        <v>798</v>
      </c>
      <c r="B291" s="464" t="s">
        <v>1856</v>
      </c>
    </row>
    <row r="292" spans="1:2">
      <c r="A292" s="461" t="s">
        <v>799</v>
      </c>
      <c r="B292" s="65" t="s">
        <v>1856</v>
      </c>
    </row>
    <row r="293" spans="1:2">
      <c r="A293" s="461" t="s">
        <v>800</v>
      </c>
      <c r="B293" s="462" t="s">
        <v>607</v>
      </c>
    </row>
    <row r="294" spans="1:2">
      <c r="A294" s="461" t="s">
        <v>801</v>
      </c>
      <c r="B294" s="465" t="s">
        <v>742</v>
      </c>
    </row>
    <row r="295" spans="1:2" ht="25.2">
      <c r="A295" s="461" t="s">
        <v>802</v>
      </c>
      <c r="B295" s="464" t="s">
        <v>392</v>
      </c>
    </row>
    <row r="296" spans="1:2" ht="13.2" thickBot="1">
      <c r="A296" s="441"/>
      <c r="B296" s="442"/>
    </row>
    <row r="297" spans="1:2">
      <c r="A297" s="452" t="s">
        <v>786</v>
      </c>
      <c r="B297" s="454" t="s">
        <v>1857</v>
      </c>
    </row>
    <row r="298" spans="1:2" ht="13.2" thickBot="1">
      <c r="A298" s="455" t="s">
        <v>788</v>
      </c>
      <c r="B298" s="456" t="s">
        <v>1858</v>
      </c>
    </row>
    <row r="299" spans="1:2">
      <c r="A299" s="457" t="s">
        <v>789</v>
      </c>
      <c r="B299" s="458" t="s">
        <v>1859</v>
      </c>
    </row>
    <row r="300" spans="1:2">
      <c r="A300" s="459" t="s">
        <v>790</v>
      </c>
      <c r="B300" s="460" t="s">
        <v>400</v>
      </c>
    </row>
    <row r="301" spans="1:2">
      <c r="A301" s="459" t="s">
        <v>791</v>
      </c>
      <c r="B301" s="460" t="s">
        <v>1829</v>
      </c>
    </row>
    <row r="302" spans="1:2">
      <c r="A302" s="461" t="s">
        <v>792</v>
      </c>
      <c r="B302" s="462" t="s">
        <v>1823</v>
      </c>
    </row>
    <row r="303" spans="1:2">
      <c r="A303" s="461" t="s">
        <v>793</v>
      </c>
      <c r="B303" s="463" t="s">
        <v>737</v>
      </c>
    </row>
    <row r="304" spans="1:2">
      <c r="A304" s="461" t="s">
        <v>794</v>
      </c>
      <c r="B304" s="464" t="s">
        <v>1933</v>
      </c>
    </row>
    <row r="305" spans="1:2">
      <c r="A305" s="461" t="s">
        <v>795</v>
      </c>
      <c r="B305" s="464" t="s">
        <v>1815</v>
      </c>
    </row>
    <row r="306" spans="1:2" ht="14.25" customHeight="1">
      <c r="A306" s="461" t="s">
        <v>796</v>
      </c>
      <c r="B306" s="464" t="s">
        <v>390</v>
      </c>
    </row>
    <row r="307" spans="1:2" ht="14.25" customHeight="1">
      <c r="A307" s="461" t="s">
        <v>1495</v>
      </c>
      <c r="B307" s="65" t="s">
        <v>1816</v>
      </c>
    </row>
    <row r="308" spans="1:2" ht="15" customHeight="1">
      <c r="A308" s="461" t="s">
        <v>798</v>
      </c>
      <c r="B308" s="464" t="s">
        <v>1860</v>
      </c>
    </row>
    <row r="309" spans="1:2">
      <c r="A309" s="461" t="s">
        <v>799</v>
      </c>
      <c r="B309" s="464" t="s">
        <v>724</v>
      </c>
    </row>
    <row r="310" spans="1:2">
      <c r="A310" s="461" t="s">
        <v>800</v>
      </c>
      <c r="B310" s="462" t="s">
        <v>1861</v>
      </c>
    </row>
    <row r="311" spans="1:2">
      <c r="A311" s="461" t="s">
        <v>801</v>
      </c>
      <c r="B311" s="465" t="s">
        <v>742</v>
      </c>
    </row>
    <row r="312" spans="1:2" ht="25.2">
      <c r="A312" s="461" t="s">
        <v>802</v>
      </c>
      <c r="B312" s="464" t="s">
        <v>392</v>
      </c>
    </row>
    <row r="313" spans="1:2" ht="13.2" thickBot="1">
      <c r="A313" s="441"/>
      <c r="B313" s="442"/>
    </row>
    <row r="314" spans="1:2" ht="13.2" thickBot="1">
      <c r="A314" s="441"/>
      <c r="B314" s="442"/>
    </row>
    <row r="315" spans="1:2">
      <c r="A315" s="452" t="s">
        <v>786</v>
      </c>
      <c r="B315" s="454" t="s">
        <v>1862</v>
      </c>
    </row>
    <row r="316" spans="1:2" ht="13.2" thickBot="1">
      <c r="A316" s="455" t="s">
        <v>788</v>
      </c>
      <c r="B316" s="456" t="s">
        <v>1863</v>
      </c>
    </row>
    <row r="317" spans="1:2">
      <c r="A317" s="457" t="s">
        <v>789</v>
      </c>
      <c r="B317" s="458" t="s">
        <v>603</v>
      </c>
    </row>
    <row r="318" spans="1:2">
      <c r="A318" s="459" t="s">
        <v>790</v>
      </c>
      <c r="B318" s="460" t="s">
        <v>1833</v>
      </c>
    </row>
    <row r="319" spans="1:2">
      <c r="A319" s="459" t="s">
        <v>791</v>
      </c>
      <c r="B319" s="460" t="s">
        <v>1864</v>
      </c>
    </row>
    <row r="320" spans="1:2">
      <c r="A320" s="461" t="s">
        <v>792</v>
      </c>
      <c r="B320" s="462" t="s">
        <v>1823</v>
      </c>
    </row>
    <row r="321" spans="1:2">
      <c r="A321" s="461" t="s">
        <v>793</v>
      </c>
      <c r="B321" s="463" t="s">
        <v>737</v>
      </c>
    </row>
    <row r="322" spans="1:2">
      <c r="A322" s="461" t="s">
        <v>794</v>
      </c>
      <c r="B322" s="464" t="s">
        <v>1933</v>
      </c>
    </row>
    <row r="323" spans="1:2" ht="14.25" customHeight="1">
      <c r="A323" s="461" t="s">
        <v>795</v>
      </c>
      <c r="B323" s="464" t="s">
        <v>1815</v>
      </c>
    </row>
    <row r="324" spans="1:2" ht="14.25" customHeight="1">
      <c r="A324" s="461" t="s">
        <v>796</v>
      </c>
      <c r="B324" s="464" t="s">
        <v>390</v>
      </c>
    </row>
    <row r="325" spans="1:2" ht="15" customHeight="1">
      <c r="A325" s="461" t="s">
        <v>1495</v>
      </c>
      <c r="B325" s="65" t="s">
        <v>1816</v>
      </c>
    </row>
    <row r="326" spans="1:2">
      <c r="A326" s="461" t="s">
        <v>798</v>
      </c>
      <c r="B326" s="464" t="s">
        <v>725</v>
      </c>
    </row>
    <row r="327" spans="1:2">
      <c r="A327" s="461" t="s">
        <v>799</v>
      </c>
      <c r="B327" s="464"/>
    </row>
    <row r="328" spans="1:2">
      <c r="A328" s="461" t="s">
        <v>800</v>
      </c>
      <c r="B328" s="462" t="s">
        <v>1862</v>
      </c>
    </row>
    <row r="329" spans="1:2">
      <c r="A329" s="461" t="s">
        <v>801</v>
      </c>
      <c r="B329" s="465" t="s">
        <v>742</v>
      </c>
    </row>
    <row r="330" spans="1:2" ht="25.2">
      <c r="A330" s="461" t="s">
        <v>802</v>
      </c>
      <c r="B330" s="464" t="s">
        <v>392</v>
      </c>
    </row>
    <row r="331" spans="1:2" ht="13.2" thickBot="1">
      <c r="A331" s="441"/>
      <c r="B331" s="442"/>
    </row>
    <row r="332" spans="1:2" ht="13.2" thickBot="1">
      <c r="A332" s="441"/>
      <c r="B332" s="442"/>
    </row>
    <row r="333" spans="1:2">
      <c r="A333" s="452" t="s">
        <v>786</v>
      </c>
      <c r="B333" s="454" t="s">
        <v>1865</v>
      </c>
    </row>
    <row r="334" spans="1:2" ht="13.2" thickBot="1">
      <c r="A334" s="455" t="s">
        <v>788</v>
      </c>
      <c r="B334" s="456" t="s">
        <v>1866</v>
      </c>
    </row>
    <row r="335" spans="1:2">
      <c r="A335" s="457" t="s">
        <v>789</v>
      </c>
      <c r="B335" s="458"/>
    </row>
    <row r="336" spans="1:2">
      <c r="A336" s="459" t="s">
        <v>790</v>
      </c>
      <c r="B336" s="460"/>
    </row>
    <row r="337" spans="1:2">
      <c r="A337" s="459" t="s">
        <v>791</v>
      </c>
      <c r="B337" s="460"/>
    </row>
    <row r="338" spans="1:2">
      <c r="A338" s="461" t="s">
        <v>792</v>
      </c>
      <c r="B338" s="462"/>
    </row>
    <row r="339" spans="1:2">
      <c r="A339" s="461" t="s">
        <v>793</v>
      </c>
      <c r="B339" s="463"/>
    </row>
    <row r="340" spans="1:2" ht="14.25" customHeight="1">
      <c r="A340" s="461" t="s">
        <v>794</v>
      </c>
      <c r="B340" s="464" t="s">
        <v>1933</v>
      </c>
    </row>
    <row r="341" spans="1:2" ht="14.25" customHeight="1">
      <c r="A341" s="461" t="s">
        <v>795</v>
      </c>
      <c r="B341" s="464" t="s">
        <v>1867</v>
      </c>
    </row>
    <row r="342" spans="1:2" ht="15" customHeight="1">
      <c r="A342" s="461" t="s">
        <v>796</v>
      </c>
      <c r="B342" s="464" t="s">
        <v>390</v>
      </c>
    </row>
    <row r="343" spans="1:2">
      <c r="A343" s="461" t="s">
        <v>1495</v>
      </c>
      <c r="B343" s="65" t="s">
        <v>1816</v>
      </c>
    </row>
    <row r="344" spans="1:2">
      <c r="A344" s="461" t="s">
        <v>798</v>
      </c>
      <c r="B344" s="464" t="s">
        <v>1868</v>
      </c>
    </row>
    <row r="345" spans="1:2">
      <c r="A345" s="461" t="s">
        <v>799</v>
      </c>
      <c r="B345" s="464"/>
    </row>
    <row r="346" spans="1:2" ht="14.25" customHeight="1">
      <c r="A346" s="461" t="s">
        <v>800</v>
      </c>
      <c r="B346" s="462"/>
    </row>
    <row r="347" spans="1:2" ht="14.25" customHeight="1">
      <c r="A347" s="461" t="s">
        <v>801</v>
      </c>
      <c r="B347" s="465"/>
    </row>
    <row r="348" spans="1:2" ht="14.25" customHeight="1">
      <c r="A348" s="461" t="s">
        <v>802</v>
      </c>
      <c r="B348" s="464"/>
    </row>
    <row r="349" spans="1:2" ht="13.2" thickBot="1">
      <c r="A349" s="441"/>
      <c r="B349" s="442"/>
    </row>
    <row r="350" spans="1:2">
      <c r="A350" s="452" t="s">
        <v>786</v>
      </c>
      <c r="B350" s="454" t="s">
        <v>1869</v>
      </c>
    </row>
    <row r="351" spans="1:2" ht="13.2" thickBot="1">
      <c r="A351" s="455" t="s">
        <v>788</v>
      </c>
      <c r="B351" s="456" t="s">
        <v>1870</v>
      </c>
    </row>
    <row r="352" spans="1:2">
      <c r="A352" s="457" t="s">
        <v>789</v>
      </c>
      <c r="B352" s="458" t="s">
        <v>1456</v>
      </c>
    </row>
    <row r="353" spans="1:2">
      <c r="A353" s="459" t="s">
        <v>790</v>
      </c>
      <c r="B353" s="460" t="s">
        <v>1821</v>
      </c>
    </row>
    <row r="354" spans="1:2">
      <c r="A354" s="459" t="s">
        <v>791</v>
      </c>
      <c r="B354" s="460" t="s">
        <v>1457</v>
      </c>
    </row>
    <row r="355" spans="1:2">
      <c r="A355" s="461" t="s">
        <v>792</v>
      </c>
      <c r="B355" s="462" t="s">
        <v>1458</v>
      </c>
    </row>
    <row r="356" spans="1:2">
      <c r="A356" s="461" t="s">
        <v>793</v>
      </c>
      <c r="B356" s="463" t="s">
        <v>737</v>
      </c>
    </row>
    <row r="357" spans="1:2">
      <c r="A357" s="461" t="s">
        <v>794</v>
      </c>
      <c r="B357" s="464" t="s">
        <v>1933</v>
      </c>
    </row>
    <row r="358" spans="1:2">
      <c r="A358" s="461" t="s">
        <v>795</v>
      </c>
      <c r="B358" s="464" t="s">
        <v>1815</v>
      </c>
    </row>
    <row r="359" spans="1:2">
      <c r="A359" s="461" t="s">
        <v>796</v>
      </c>
      <c r="B359" s="464" t="s">
        <v>390</v>
      </c>
    </row>
    <row r="360" spans="1:2">
      <c r="A360" s="461" t="s">
        <v>1495</v>
      </c>
      <c r="B360" s="65" t="s">
        <v>1816</v>
      </c>
    </row>
    <row r="361" spans="1:2">
      <c r="A361" s="461" t="s">
        <v>798</v>
      </c>
      <c r="B361" s="464" t="s">
        <v>1868</v>
      </c>
    </row>
    <row r="362" spans="1:2">
      <c r="A362" s="461" t="s">
        <v>799</v>
      </c>
      <c r="B362" s="464" t="s">
        <v>726</v>
      </c>
    </row>
    <row r="363" spans="1:2" ht="14.25" customHeight="1">
      <c r="A363" s="461" t="s">
        <v>800</v>
      </c>
      <c r="B363" s="462" t="s">
        <v>1869</v>
      </c>
    </row>
    <row r="364" spans="1:2" ht="14.25" customHeight="1">
      <c r="A364" s="461" t="s">
        <v>801</v>
      </c>
      <c r="B364" s="465" t="s">
        <v>742</v>
      </c>
    </row>
    <row r="365" spans="1:2" ht="15" customHeight="1">
      <c r="A365" s="461" t="s">
        <v>802</v>
      </c>
      <c r="B365" s="464" t="s">
        <v>392</v>
      </c>
    </row>
    <row r="366" spans="1:2" ht="15" customHeight="1" thickBot="1">
      <c r="A366" s="441"/>
      <c r="B366" s="442"/>
    </row>
    <row r="367" spans="1:2" ht="13.2" thickBot="1">
      <c r="A367" s="441"/>
      <c r="B367" s="442"/>
    </row>
    <row r="368" spans="1:2">
      <c r="A368" s="452" t="s">
        <v>786</v>
      </c>
      <c r="B368" s="454" t="s">
        <v>1190</v>
      </c>
    </row>
    <row r="369" spans="1:2" ht="13.2" thickBot="1">
      <c r="A369" s="455" t="s">
        <v>788</v>
      </c>
      <c r="B369" s="456" t="s">
        <v>1237</v>
      </c>
    </row>
    <row r="370" spans="1:2">
      <c r="A370" s="457" t="s">
        <v>789</v>
      </c>
      <c r="B370" s="458" t="s">
        <v>608</v>
      </c>
    </row>
    <row r="371" spans="1:2">
      <c r="A371" s="459" t="s">
        <v>790</v>
      </c>
      <c r="B371" s="460" t="s">
        <v>1238</v>
      </c>
    </row>
    <row r="372" spans="1:2">
      <c r="A372" s="459" t="s">
        <v>791</v>
      </c>
      <c r="B372" s="460" t="s">
        <v>1239</v>
      </c>
    </row>
    <row r="373" spans="1:2">
      <c r="A373" s="461" t="s">
        <v>792</v>
      </c>
      <c r="B373" s="462" t="s">
        <v>1240</v>
      </c>
    </row>
    <row r="374" spans="1:2">
      <c r="A374" s="461" t="s">
        <v>793</v>
      </c>
      <c r="B374" s="463" t="s">
        <v>1241</v>
      </c>
    </row>
    <row r="375" spans="1:2">
      <c r="A375" s="461" t="s">
        <v>794</v>
      </c>
      <c r="B375" s="464" t="s">
        <v>1933</v>
      </c>
    </row>
    <row r="376" spans="1:2">
      <c r="A376" s="461" t="s">
        <v>795</v>
      </c>
      <c r="B376" s="464" t="s">
        <v>1815</v>
      </c>
    </row>
    <row r="377" spans="1:2">
      <c r="A377" s="461" t="s">
        <v>796</v>
      </c>
      <c r="B377" s="464" t="s">
        <v>390</v>
      </c>
    </row>
    <row r="378" spans="1:2">
      <c r="A378" s="461" t="s">
        <v>1495</v>
      </c>
      <c r="B378" s="65" t="s">
        <v>1816</v>
      </c>
    </row>
    <row r="379" spans="1:2">
      <c r="A379" s="461" t="s">
        <v>798</v>
      </c>
      <c r="B379" s="464" t="s">
        <v>1856</v>
      </c>
    </row>
    <row r="380" spans="1:2">
      <c r="A380" s="461" t="s">
        <v>799</v>
      </c>
      <c r="B380" s="464" t="s">
        <v>1856</v>
      </c>
    </row>
    <row r="381" spans="1:2">
      <c r="A381" s="461" t="s">
        <v>800</v>
      </c>
      <c r="B381" s="462" t="s">
        <v>1190</v>
      </c>
    </row>
    <row r="382" spans="1:2">
      <c r="A382" s="461" t="s">
        <v>801</v>
      </c>
      <c r="B382" s="465" t="s">
        <v>742</v>
      </c>
    </row>
    <row r="383" spans="1:2" ht="25.2">
      <c r="A383" s="461" t="s">
        <v>802</v>
      </c>
      <c r="B383" t="s">
        <v>1242</v>
      </c>
    </row>
    <row r="384" spans="1:2" ht="13.2" thickBot="1">
      <c r="A384" s="441"/>
      <c r="B384" s="442"/>
    </row>
    <row r="385" spans="1:2" ht="13.2" thickBot="1"/>
    <row r="386" spans="1:2" ht="13.2" thickBot="1">
      <c r="A386" s="450" t="s">
        <v>1741</v>
      </c>
      <c r="B386" s="451" t="s">
        <v>783</v>
      </c>
    </row>
    <row r="387" spans="1:2">
      <c r="A387" s="871" t="s">
        <v>1986</v>
      </c>
      <c r="B387" s="873" t="s">
        <v>370</v>
      </c>
    </row>
    <row r="388" spans="1:2">
      <c r="A388" s="872"/>
      <c r="B388" s="874"/>
    </row>
    <row r="389" spans="1:2">
      <c r="A389" s="872"/>
      <c r="B389" s="875"/>
    </row>
    <row r="390" spans="1:2">
      <c r="A390" s="452" t="s">
        <v>785</v>
      </c>
      <c r="B390" s="453" t="s">
        <v>783</v>
      </c>
    </row>
    <row r="391" spans="1:2">
      <c r="A391" s="452" t="s">
        <v>786</v>
      </c>
      <c r="B391" s="454" t="s">
        <v>1987</v>
      </c>
    </row>
    <row r="392" spans="1:2" ht="12.75" customHeight="1" thickBot="1">
      <c r="A392" s="455" t="s">
        <v>788</v>
      </c>
      <c r="B392" s="456" t="s">
        <v>1243</v>
      </c>
    </row>
    <row r="393" spans="1:2">
      <c r="A393" s="457" t="s">
        <v>789</v>
      </c>
      <c r="B393" s="606" t="s">
        <v>1244</v>
      </c>
    </row>
    <row r="394" spans="1:2">
      <c r="A394" s="459" t="s">
        <v>790</v>
      </c>
      <c r="B394" s="460" t="s">
        <v>1245</v>
      </c>
    </row>
    <row r="395" spans="1:2">
      <c r="A395" s="459" t="s">
        <v>791</v>
      </c>
      <c r="B395" s="460" t="s">
        <v>1833</v>
      </c>
    </row>
    <row r="396" spans="1:2">
      <c r="A396" s="461" t="s">
        <v>792</v>
      </c>
      <c r="B396" s="462" t="s">
        <v>388</v>
      </c>
    </row>
    <row r="397" spans="1:2">
      <c r="A397" s="461" t="s">
        <v>793</v>
      </c>
      <c r="B397" s="463" t="s">
        <v>737</v>
      </c>
    </row>
    <row r="398" spans="1:2">
      <c r="A398" s="461" t="s">
        <v>794</v>
      </c>
      <c r="B398" s="464" t="s">
        <v>1246</v>
      </c>
    </row>
    <row r="399" spans="1:2">
      <c r="A399" s="461" t="s">
        <v>795</v>
      </c>
      <c r="B399" s="464" t="s">
        <v>1247</v>
      </c>
    </row>
    <row r="400" spans="1:2">
      <c r="A400" s="461" t="s">
        <v>796</v>
      </c>
      <c r="B400" s="464" t="s">
        <v>1248</v>
      </c>
    </row>
    <row r="401" spans="1:2">
      <c r="A401" s="461" t="s">
        <v>1495</v>
      </c>
      <c r="B401" s="464" t="s">
        <v>390</v>
      </c>
    </row>
    <row r="402" spans="1:2">
      <c r="A402" s="461" t="s">
        <v>798</v>
      </c>
      <c r="B402" s="464" t="s">
        <v>1848</v>
      </c>
    </row>
    <row r="403" spans="1:2">
      <c r="A403" s="461" t="s">
        <v>799</v>
      </c>
      <c r="B403" s="464" t="s">
        <v>724</v>
      </c>
    </row>
    <row r="404" spans="1:2">
      <c r="A404" s="461" t="s">
        <v>800</v>
      </c>
      <c r="B404" s="462" t="s">
        <v>1249</v>
      </c>
    </row>
    <row r="405" spans="1:2">
      <c r="A405" s="461" t="s">
        <v>801</v>
      </c>
      <c r="B405" s="465" t="s">
        <v>742</v>
      </c>
    </row>
    <row r="406" spans="1:2" ht="25.2">
      <c r="A406" s="461" t="s">
        <v>802</v>
      </c>
      <c r="B406" t="s">
        <v>1549</v>
      </c>
    </row>
    <row r="407" spans="1:2" ht="13.2" thickBot="1">
      <c r="A407" s="466"/>
      <c r="B407" s="442"/>
    </row>
    <row r="408" spans="1:2" ht="13.2" thickBot="1">
      <c r="A408" s="441"/>
      <c r="B408" s="442"/>
    </row>
    <row r="409" spans="1:2" ht="13.2" thickBot="1">
      <c r="A409" s="450" t="s">
        <v>1741</v>
      </c>
      <c r="B409" s="451" t="s">
        <v>783</v>
      </c>
    </row>
    <row r="410" spans="1:2">
      <c r="A410" s="871" t="s">
        <v>1988</v>
      </c>
      <c r="B410" s="873" t="s">
        <v>371</v>
      </c>
    </row>
    <row r="411" spans="1:2">
      <c r="A411" s="872"/>
      <c r="B411" s="874"/>
    </row>
    <row r="412" spans="1:2">
      <c r="A412" s="872"/>
      <c r="B412" s="875"/>
    </row>
    <row r="413" spans="1:2">
      <c r="A413" s="452" t="s">
        <v>785</v>
      </c>
      <c r="B413" s="453" t="s">
        <v>783</v>
      </c>
    </row>
    <row r="414" spans="1:2">
      <c r="A414" s="452" t="s">
        <v>786</v>
      </c>
      <c r="B414" s="453" t="s">
        <v>1989</v>
      </c>
    </row>
    <row r="415" spans="1:2" ht="13.2" thickBot="1">
      <c r="A415" s="455" t="s">
        <v>788</v>
      </c>
      <c r="B415" s="456" t="s">
        <v>1250</v>
      </c>
    </row>
    <row r="416" spans="1:2">
      <c r="A416" s="457" t="s">
        <v>789</v>
      </c>
      <c r="B416" s="606" t="s">
        <v>2183</v>
      </c>
    </row>
    <row r="417" spans="1:2">
      <c r="A417" s="459" t="s">
        <v>790</v>
      </c>
      <c r="B417" s="460" t="s">
        <v>1833</v>
      </c>
    </row>
    <row r="418" spans="1:2">
      <c r="A418" s="459" t="s">
        <v>791</v>
      </c>
      <c r="B418" s="460" t="s">
        <v>1833</v>
      </c>
    </row>
    <row r="419" spans="1:2">
      <c r="A419" s="461" t="s">
        <v>792</v>
      </c>
      <c r="B419" s="462" t="s">
        <v>388</v>
      </c>
    </row>
    <row r="420" spans="1:2">
      <c r="A420" s="461" t="s">
        <v>793</v>
      </c>
      <c r="B420" s="463" t="s">
        <v>2184</v>
      </c>
    </row>
    <row r="421" spans="1:2">
      <c r="A421" s="461" t="s">
        <v>794</v>
      </c>
      <c r="B421" s="464" t="s">
        <v>1246</v>
      </c>
    </row>
    <row r="422" spans="1:2">
      <c r="A422" s="461" t="s">
        <v>795</v>
      </c>
      <c r="B422" s="464" t="s">
        <v>1815</v>
      </c>
    </row>
    <row r="423" spans="1:2">
      <c r="A423" s="461" t="s">
        <v>796</v>
      </c>
      <c r="B423" s="464" t="s">
        <v>1248</v>
      </c>
    </row>
    <row r="424" spans="1:2">
      <c r="A424" s="461" t="s">
        <v>1495</v>
      </c>
      <c r="B424" s="464" t="s">
        <v>390</v>
      </c>
    </row>
    <row r="425" spans="1:2">
      <c r="A425" s="461" t="s">
        <v>798</v>
      </c>
      <c r="B425" s="464" t="s">
        <v>1817</v>
      </c>
    </row>
    <row r="426" spans="1:2">
      <c r="A426" s="461" t="s">
        <v>799</v>
      </c>
      <c r="B426" s="464" t="s">
        <v>724</v>
      </c>
    </row>
    <row r="427" spans="1:2">
      <c r="A427" s="461" t="s">
        <v>800</v>
      </c>
      <c r="B427" s="462" t="s">
        <v>1989</v>
      </c>
    </row>
    <row r="428" spans="1:2">
      <c r="A428" s="461" t="s">
        <v>801</v>
      </c>
      <c r="B428" s="465" t="s">
        <v>742</v>
      </c>
    </row>
    <row r="429" spans="1:2" ht="25.2">
      <c r="A429" s="461" t="s">
        <v>802</v>
      </c>
      <c r="B429" s="605" t="s">
        <v>1550</v>
      </c>
    </row>
    <row r="430" spans="1:2" ht="13.2" thickBot="1">
      <c r="A430" s="466"/>
      <c r="B430" s="442"/>
    </row>
    <row r="431" spans="1:2" ht="13.2" thickBot="1"/>
    <row r="432" spans="1:2" ht="13.2" thickBot="1">
      <c r="A432" s="450" t="s">
        <v>1741</v>
      </c>
      <c r="B432" s="451" t="s">
        <v>783</v>
      </c>
    </row>
    <row r="433" spans="1:2">
      <c r="A433" s="871" t="s">
        <v>1991</v>
      </c>
      <c r="B433" s="873" t="s">
        <v>372</v>
      </c>
    </row>
    <row r="434" spans="1:2">
      <c r="A434" s="876"/>
      <c r="B434" s="877"/>
    </row>
    <row r="435" spans="1:2">
      <c r="A435" s="876"/>
      <c r="B435" s="878"/>
    </row>
    <row r="436" spans="1:2">
      <c r="A436" s="452" t="s">
        <v>785</v>
      </c>
      <c r="B436" s="453" t="s">
        <v>783</v>
      </c>
    </row>
    <row r="437" spans="1:2">
      <c r="A437" s="452" t="s">
        <v>786</v>
      </c>
      <c r="B437" s="453" t="s">
        <v>1992</v>
      </c>
    </row>
    <row r="438" spans="1:2" ht="13.2" thickBot="1">
      <c r="A438" s="455" t="s">
        <v>788</v>
      </c>
      <c r="B438" s="456" t="s">
        <v>1992</v>
      </c>
    </row>
    <row r="439" spans="1:2">
      <c r="A439" s="457" t="s">
        <v>789</v>
      </c>
      <c r="B439" s="606" t="s">
        <v>2185</v>
      </c>
    </row>
    <row r="440" spans="1:2">
      <c r="A440" s="459" t="s">
        <v>790</v>
      </c>
      <c r="B440" s="460" t="s">
        <v>1833</v>
      </c>
    </row>
    <row r="441" spans="1:2">
      <c r="A441" s="459" t="s">
        <v>791</v>
      </c>
      <c r="B441" s="460" t="s">
        <v>1833</v>
      </c>
    </row>
    <row r="442" spans="1:2">
      <c r="A442" s="461" t="s">
        <v>792</v>
      </c>
      <c r="B442" s="462" t="s">
        <v>2186</v>
      </c>
    </row>
    <row r="443" spans="1:2">
      <c r="A443" s="461" t="s">
        <v>793</v>
      </c>
      <c r="B443" s="463" t="s">
        <v>2187</v>
      </c>
    </row>
    <row r="444" spans="1:2">
      <c r="A444" s="461" t="s">
        <v>794</v>
      </c>
      <c r="B444" s="464" t="s">
        <v>1246</v>
      </c>
    </row>
    <row r="445" spans="1:2">
      <c r="A445" s="461" t="s">
        <v>795</v>
      </c>
      <c r="B445" s="464" t="s">
        <v>1815</v>
      </c>
    </row>
    <row r="446" spans="1:2">
      <c r="A446" s="461" t="s">
        <v>796</v>
      </c>
      <c r="B446" s="464" t="s">
        <v>1248</v>
      </c>
    </row>
    <row r="447" spans="1:2">
      <c r="A447" s="461" t="s">
        <v>1495</v>
      </c>
      <c r="B447" s="464" t="s">
        <v>2188</v>
      </c>
    </row>
    <row r="448" spans="1:2">
      <c r="A448" s="461" t="s">
        <v>798</v>
      </c>
      <c r="B448" s="464" t="s">
        <v>2190</v>
      </c>
    </row>
    <row r="449" spans="1:2">
      <c r="A449" s="461" t="s">
        <v>799</v>
      </c>
      <c r="B449" s="464" t="s">
        <v>2190</v>
      </c>
    </row>
    <row r="450" spans="1:2">
      <c r="A450" s="461" t="s">
        <v>800</v>
      </c>
      <c r="B450" s="462" t="s">
        <v>1992</v>
      </c>
    </row>
    <row r="451" spans="1:2">
      <c r="A451" s="461" t="s">
        <v>801</v>
      </c>
      <c r="B451" s="465" t="s">
        <v>742</v>
      </c>
    </row>
    <row r="452" spans="1:2" ht="25.2">
      <c r="A452" s="461" t="s">
        <v>802</v>
      </c>
      <c r="B452" s="605" t="s">
        <v>1551</v>
      </c>
    </row>
    <row r="453" spans="1:2" ht="13.2">
      <c r="A453" s="461"/>
      <c r="B453" s="605"/>
    </row>
    <row r="454" spans="1:2">
      <c r="A454" s="452" t="s">
        <v>786</v>
      </c>
      <c r="B454" s="454" t="s">
        <v>1993</v>
      </c>
    </row>
    <row r="455" spans="1:2" ht="13.2" thickBot="1">
      <c r="A455" s="455" t="s">
        <v>788</v>
      </c>
      <c r="B455" s="456" t="s">
        <v>2191</v>
      </c>
    </row>
    <row r="456" spans="1:2">
      <c r="A456" s="457" t="s">
        <v>789</v>
      </c>
      <c r="B456" s="458" t="s">
        <v>1056</v>
      </c>
    </row>
    <row r="457" spans="1:2">
      <c r="A457" s="459" t="s">
        <v>790</v>
      </c>
      <c r="B457" s="460" t="s">
        <v>1833</v>
      </c>
    </row>
    <row r="458" spans="1:2">
      <c r="A458" s="459" t="s">
        <v>791</v>
      </c>
      <c r="B458" s="460" t="s">
        <v>1833</v>
      </c>
    </row>
    <row r="459" spans="1:2">
      <c r="A459" s="461" t="s">
        <v>792</v>
      </c>
      <c r="B459" s="462" t="s">
        <v>1057</v>
      </c>
    </row>
    <row r="460" spans="1:2">
      <c r="A460" s="461" t="s">
        <v>793</v>
      </c>
      <c r="B460" s="463" t="s">
        <v>1916</v>
      </c>
    </row>
    <row r="461" spans="1:2">
      <c r="A461" s="461" t="s">
        <v>794</v>
      </c>
      <c r="B461" s="464" t="s">
        <v>1058</v>
      </c>
    </row>
    <row r="462" spans="1:2">
      <c r="A462" s="461" t="s">
        <v>795</v>
      </c>
      <c r="B462" s="464" t="s">
        <v>1059</v>
      </c>
    </row>
    <row r="463" spans="1:2">
      <c r="A463" s="461" t="s">
        <v>796</v>
      </c>
      <c r="B463" s="464" t="s">
        <v>1248</v>
      </c>
    </row>
    <row r="464" spans="1:2">
      <c r="A464" s="461" t="s">
        <v>1495</v>
      </c>
      <c r="B464" s="464" t="s">
        <v>1060</v>
      </c>
    </row>
    <row r="465" spans="1:2">
      <c r="A465" s="461" t="s">
        <v>798</v>
      </c>
      <c r="B465" s="464" t="s">
        <v>2189</v>
      </c>
    </row>
    <row r="466" spans="1:2">
      <c r="A466" s="461" t="s">
        <v>799</v>
      </c>
      <c r="B466" s="464"/>
    </row>
    <row r="467" spans="1:2">
      <c r="A467" s="461" t="s">
        <v>800</v>
      </c>
      <c r="B467" s="462" t="s">
        <v>1061</v>
      </c>
    </row>
    <row r="468" spans="1:2">
      <c r="A468" s="461" t="s">
        <v>801</v>
      </c>
      <c r="B468" s="465" t="s">
        <v>742</v>
      </c>
    </row>
    <row r="469" spans="1:2" ht="25.2">
      <c r="A469" s="461" t="s">
        <v>802</v>
      </c>
      <c r="B469" s="605" t="s">
        <v>1552</v>
      </c>
    </row>
    <row r="470" spans="1:2" ht="13.2" thickBot="1">
      <c r="A470" s="441"/>
      <c r="B470" s="442"/>
    </row>
    <row r="471" spans="1:2" ht="13.2" thickBot="1">
      <c r="A471" s="441"/>
    </row>
    <row r="472" spans="1:2">
      <c r="A472" s="452" t="s">
        <v>786</v>
      </c>
      <c r="B472" s="454" t="s">
        <v>1062</v>
      </c>
    </row>
    <row r="473" spans="1:2" ht="13.2" thickBot="1">
      <c r="A473" s="455" t="s">
        <v>788</v>
      </c>
      <c r="B473" s="456" t="s">
        <v>394</v>
      </c>
    </row>
    <row r="474" spans="1:2">
      <c r="A474" s="457" t="s">
        <v>789</v>
      </c>
      <c r="B474" s="458" t="s">
        <v>395</v>
      </c>
    </row>
    <row r="475" spans="1:2">
      <c r="A475" s="459" t="s">
        <v>790</v>
      </c>
      <c r="B475" s="460" t="s">
        <v>396</v>
      </c>
    </row>
    <row r="476" spans="1:2">
      <c r="A476" s="459" t="s">
        <v>791</v>
      </c>
      <c r="B476" s="460" t="s">
        <v>387</v>
      </c>
    </row>
    <row r="477" spans="1:2">
      <c r="A477" s="461" t="s">
        <v>792</v>
      </c>
      <c r="B477" s="462" t="s">
        <v>388</v>
      </c>
    </row>
    <row r="478" spans="1:2">
      <c r="A478" s="461" t="s">
        <v>793</v>
      </c>
      <c r="B478" s="463" t="s">
        <v>383</v>
      </c>
    </row>
    <row r="479" spans="1:2">
      <c r="A479" s="461" t="s">
        <v>794</v>
      </c>
      <c r="B479" s="464" t="s">
        <v>1933</v>
      </c>
    </row>
    <row r="480" spans="1:2">
      <c r="A480" s="461" t="s">
        <v>795</v>
      </c>
      <c r="B480" s="464" t="s">
        <v>389</v>
      </c>
    </row>
    <row r="481" spans="1:2">
      <c r="A481" s="461" t="s">
        <v>796</v>
      </c>
      <c r="B481" s="464" t="s">
        <v>390</v>
      </c>
    </row>
    <row r="482" spans="1:2">
      <c r="A482" s="461" t="s">
        <v>1495</v>
      </c>
      <c r="B482" s="464" t="s">
        <v>390</v>
      </c>
    </row>
    <row r="483" spans="1:2">
      <c r="A483" s="461" t="s">
        <v>798</v>
      </c>
      <c r="B483" s="464" t="s">
        <v>1885</v>
      </c>
    </row>
    <row r="484" spans="1:2">
      <c r="A484" s="461" t="s">
        <v>799</v>
      </c>
      <c r="B484" s="464" t="s">
        <v>1886</v>
      </c>
    </row>
    <row r="485" spans="1:2">
      <c r="A485" s="461" t="s">
        <v>800</v>
      </c>
      <c r="B485" s="462" t="s">
        <v>397</v>
      </c>
    </row>
    <row r="486" spans="1:2">
      <c r="A486" s="461" t="s">
        <v>801</v>
      </c>
      <c r="B486" s="465" t="s">
        <v>742</v>
      </c>
    </row>
    <row r="487" spans="1:2" ht="25.2">
      <c r="A487" s="461" t="s">
        <v>802</v>
      </c>
      <c r="B487" s="464" t="s">
        <v>1063</v>
      </c>
    </row>
    <row r="489" spans="1:2" ht="13.2" thickBot="1">
      <c r="A489" s="441"/>
    </row>
    <row r="490" spans="1:2">
      <c r="A490" s="452" t="s">
        <v>786</v>
      </c>
      <c r="B490" s="454" t="s">
        <v>609</v>
      </c>
    </row>
    <row r="491" spans="1:2" ht="13.2" thickBot="1">
      <c r="A491" s="455" t="s">
        <v>788</v>
      </c>
      <c r="B491" s="456" t="s">
        <v>610</v>
      </c>
    </row>
    <row r="492" spans="1:2">
      <c r="A492" s="457" t="s">
        <v>789</v>
      </c>
      <c r="B492" s="458"/>
    </row>
    <row r="493" spans="1:2">
      <c r="A493" s="459" t="s">
        <v>790</v>
      </c>
      <c r="B493" s="460" t="s">
        <v>611</v>
      </c>
    </row>
    <row r="494" spans="1:2">
      <c r="A494" s="459" t="s">
        <v>791</v>
      </c>
      <c r="B494" s="460" t="s">
        <v>387</v>
      </c>
    </row>
    <row r="495" spans="1:2">
      <c r="A495" s="461" t="s">
        <v>792</v>
      </c>
      <c r="B495" s="462" t="s">
        <v>1458</v>
      </c>
    </row>
    <row r="496" spans="1:2">
      <c r="A496" s="461" t="s">
        <v>793</v>
      </c>
      <c r="B496" s="463" t="s">
        <v>737</v>
      </c>
    </row>
    <row r="497" spans="1:2">
      <c r="A497" s="461" t="s">
        <v>794</v>
      </c>
      <c r="B497" s="464" t="s">
        <v>1933</v>
      </c>
    </row>
    <row r="498" spans="1:2">
      <c r="A498" s="461" t="s">
        <v>795</v>
      </c>
      <c r="B498" s="464" t="s">
        <v>389</v>
      </c>
    </row>
    <row r="499" spans="1:2">
      <c r="A499" s="461" t="s">
        <v>796</v>
      </c>
      <c r="B499" s="464" t="s">
        <v>390</v>
      </c>
    </row>
    <row r="500" spans="1:2">
      <c r="A500" s="461" t="s">
        <v>1495</v>
      </c>
      <c r="B500" s="464" t="s">
        <v>390</v>
      </c>
    </row>
    <row r="501" spans="1:2">
      <c r="A501" s="461" t="s">
        <v>798</v>
      </c>
      <c r="B501" s="464" t="s">
        <v>1884</v>
      </c>
    </row>
    <row r="502" spans="1:2">
      <c r="A502" s="461" t="s">
        <v>799</v>
      </c>
      <c r="B502" s="464" t="s">
        <v>1884</v>
      </c>
    </row>
    <row r="503" spans="1:2">
      <c r="A503" s="461" t="s">
        <v>800</v>
      </c>
      <c r="B503" s="462" t="s">
        <v>612</v>
      </c>
    </row>
    <row r="504" spans="1:2">
      <c r="A504" s="461" t="s">
        <v>801</v>
      </c>
      <c r="B504" s="465" t="s">
        <v>742</v>
      </c>
    </row>
    <row r="505" spans="1:2" ht="25.2">
      <c r="A505" s="461" t="s">
        <v>802</v>
      </c>
      <c r="B505" s="464" t="s">
        <v>1063</v>
      </c>
    </row>
  </sheetData>
  <mergeCells count="8">
    <mergeCell ref="A433:A435"/>
    <mergeCell ref="B433:B435"/>
    <mergeCell ref="A2:A4"/>
    <mergeCell ref="B2:B4"/>
    <mergeCell ref="A387:A389"/>
    <mergeCell ref="B387:B389"/>
    <mergeCell ref="A410:A412"/>
    <mergeCell ref="B410:B412"/>
  </mergeCells>
  <phoneticPr fontId="3" type="noConversion"/>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dimension ref="A1:DL117"/>
  <sheetViews>
    <sheetView topLeftCell="B1" zoomScale="75" workbookViewId="0">
      <pane xSplit="6" ySplit="2" topLeftCell="AD92" activePane="bottomRight" state="frozen"/>
      <selection activeCell="B1" sqref="B1"/>
      <selection pane="topRight" activeCell="H1" sqref="H1"/>
      <selection pane="bottomLeft" activeCell="B3" sqref="B3"/>
      <selection pane="bottomRight" activeCell="E117" sqref="E117"/>
    </sheetView>
  </sheetViews>
  <sheetFormatPr defaultColWidth="77.88671875" defaultRowHeight="13.2"/>
  <cols>
    <col min="1" max="1" width="11.44140625" style="8" bestFit="1" customWidth="1"/>
    <col min="2" max="2" width="22" style="8" bestFit="1" customWidth="1"/>
    <col min="3" max="3" width="20.109375" style="8" bestFit="1" customWidth="1"/>
    <col min="4" max="4" width="33" style="8" customWidth="1"/>
    <col min="5" max="5" width="43.6640625" style="245" customWidth="1"/>
    <col min="6" max="6" width="11" style="8" bestFit="1" customWidth="1"/>
    <col min="7" max="7" width="16.44140625" style="8" customWidth="1"/>
    <col min="8" max="8" width="14.88671875" style="8" bestFit="1" customWidth="1"/>
    <col min="9" max="9" width="23.6640625" style="632" bestFit="1" customWidth="1"/>
    <col min="10" max="10" width="8.5546875" style="8" bestFit="1" customWidth="1"/>
    <col min="11" max="11" width="9.6640625" style="8" bestFit="1" customWidth="1"/>
    <col min="12" max="12" width="9.109375" style="8" bestFit="1" customWidth="1"/>
    <col min="13" max="13" width="4.6640625" style="8" hidden="1" customWidth="1"/>
    <col min="14" max="14" width="3.6640625" style="8" hidden="1" customWidth="1"/>
    <col min="15" max="16" width="4.6640625" style="8" hidden="1" customWidth="1"/>
    <col min="17" max="17" width="11.6640625" style="8" bestFit="1" customWidth="1"/>
    <col min="18" max="18" width="10.5546875" style="8" hidden="1" customWidth="1"/>
    <col min="19" max="19" width="5.6640625" style="8" hidden="1" customWidth="1"/>
    <col min="20" max="20" width="11.5546875" style="8" bestFit="1" customWidth="1"/>
    <col min="21" max="21" width="7.44140625" style="8" hidden="1" customWidth="1"/>
    <col min="22" max="22" width="7.5546875" style="8" hidden="1" customWidth="1"/>
    <col min="23" max="23" width="7.109375" style="8" hidden="1" customWidth="1"/>
    <col min="24" max="24" width="8.5546875" style="8" hidden="1" customWidth="1"/>
    <col min="25" max="25" width="5.33203125" style="8" hidden="1" customWidth="1"/>
    <col min="26" max="26" width="12.109375" style="8" bestFit="1" customWidth="1"/>
    <col min="27" max="27" width="8.6640625" style="8" bestFit="1" customWidth="1"/>
    <col min="28" max="28" width="8.88671875" style="8" hidden="1" customWidth="1"/>
    <col min="29" max="29" width="7.109375" style="8" hidden="1" customWidth="1"/>
    <col min="30" max="30" width="8.6640625" style="8" bestFit="1" customWidth="1"/>
    <col min="31" max="31" width="10.44140625" style="8" hidden="1" customWidth="1"/>
    <col min="32" max="32" width="9.33203125" style="8" bestFit="1" customWidth="1"/>
    <col min="33" max="33" width="17.33203125" style="8" customWidth="1"/>
    <col min="34" max="34" width="27.6640625" style="8" hidden="1" customWidth="1"/>
    <col min="35" max="35" width="26.33203125" style="8" hidden="1" customWidth="1"/>
    <col min="36" max="36" width="20.109375" style="8" customWidth="1"/>
    <col min="37" max="37" width="30.5546875" style="8" hidden="1" customWidth="1"/>
    <col min="38" max="38" width="17.6640625" style="8" bestFit="1" customWidth="1"/>
    <col min="39" max="39" width="31.5546875" style="8" hidden="1" customWidth="1"/>
    <col min="40" max="43" width="18.88671875" style="8" customWidth="1"/>
    <col min="44" max="44" width="19" style="8" bestFit="1" customWidth="1"/>
    <col min="45" max="45" width="25.88671875" style="8" hidden="1" customWidth="1"/>
    <col min="46" max="53" width="26.5546875" style="8" hidden="1" customWidth="1"/>
    <col min="54" max="54" width="26.33203125" style="8" hidden="1" customWidth="1"/>
    <col min="55" max="55" width="22" style="8" hidden="1" customWidth="1"/>
    <col min="56" max="63" width="19.6640625" style="8" customWidth="1"/>
    <col min="64" max="75" width="19.6640625" style="8" hidden="1" customWidth="1"/>
    <col min="76" max="76" width="18.33203125" style="8" hidden="1" customWidth="1"/>
    <col min="77" max="77" width="18.88671875" style="8" bestFit="1" customWidth="1"/>
    <col min="78" max="78" width="5.109375" style="8" bestFit="1" customWidth="1"/>
    <col min="79" max="79" width="6" style="8" bestFit="1" customWidth="1"/>
    <col min="80" max="80" width="5.109375" style="8" bestFit="1" customWidth="1"/>
    <col min="81" max="81" width="6.33203125" style="8" bestFit="1" customWidth="1"/>
    <col min="82" max="82" width="5.33203125" style="8" bestFit="1" customWidth="1"/>
    <col min="83" max="83" width="6" style="8" bestFit="1" customWidth="1"/>
    <col min="84" max="84" width="5.109375" style="8" bestFit="1" customWidth="1"/>
    <col min="85" max="85" width="5.44140625" style="8" bestFit="1" customWidth="1"/>
    <col min="86" max="86" width="6" style="8" bestFit="1" customWidth="1"/>
    <col min="87" max="87" width="5.109375" style="8" bestFit="1" customWidth="1"/>
    <col min="88" max="88" width="5.6640625" style="8" bestFit="1" customWidth="1"/>
    <col min="89" max="89" width="5.44140625" style="8" bestFit="1" customWidth="1"/>
    <col min="90" max="90" width="8" style="8" bestFit="1" customWidth="1"/>
    <col min="91" max="91" width="5.109375" style="8" bestFit="1" customWidth="1"/>
    <col min="92" max="92" width="6" style="8" bestFit="1" customWidth="1"/>
    <col min="93" max="93" width="5.109375" style="8" bestFit="1" customWidth="1"/>
    <col min="94" max="94" width="6.33203125" style="8" bestFit="1" customWidth="1"/>
    <col min="95" max="95" width="5.33203125" style="8" bestFit="1" customWidth="1"/>
    <col min="96" max="96" width="11.5546875" style="8" bestFit="1" customWidth="1"/>
    <col min="97" max="97" width="5.109375" style="8" bestFit="1" customWidth="1"/>
    <col min="98" max="98" width="5.44140625" style="8" bestFit="1" customWidth="1"/>
    <col min="99" max="99" width="6" style="8" bestFit="1" customWidth="1"/>
    <col min="100" max="100" width="5.109375" style="8" bestFit="1" customWidth="1"/>
    <col min="101" max="101" width="5.6640625" style="8" bestFit="1" customWidth="1"/>
    <col min="102" max="102" width="5.44140625" style="8" bestFit="1" customWidth="1"/>
    <col min="103" max="103" width="8" style="8" bestFit="1" customWidth="1"/>
    <col min="104" max="104" width="5.109375" style="8" bestFit="1" customWidth="1"/>
    <col min="105" max="105" width="6" style="8" bestFit="1" customWidth="1"/>
    <col min="106" max="106" width="5.109375" style="8" bestFit="1" customWidth="1"/>
    <col min="107" max="107" width="6.33203125" style="8" bestFit="1" customWidth="1"/>
    <col min="108" max="108" width="5.33203125" style="8" bestFit="1" customWidth="1"/>
    <col min="109" max="109" width="5.6640625" style="8" bestFit="1" customWidth="1"/>
    <col min="110" max="110" width="11" style="8" bestFit="1" customWidth="1"/>
    <col min="111" max="111" width="5.44140625" style="8" bestFit="1" customWidth="1"/>
    <col min="112" max="112" width="6" style="8" bestFit="1" customWidth="1"/>
    <col min="113" max="113" width="5.109375" style="8" bestFit="1" customWidth="1"/>
    <col min="114" max="114" width="5.6640625" style="8" bestFit="1" customWidth="1"/>
    <col min="115" max="115" width="5.44140625" style="8" bestFit="1" customWidth="1"/>
    <col min="116" max="116" width="8" style="165" bestFit="1" customWidth="1"/>
    <col min="117" max="117" width="28.44140625" style="165" customWidth="1"/>
    <col min="118" max="127" width="77.88671875" style="165" customWidth="1"/>
    <col min="128" max="128" width="26.33203125" style="165" customWidth="1"/>
    <col min="129" max="16384" width="77.88671875" style="165"/>
  </cols>
  <sheetData>
    <row r="1" spans="1:116" s="13" customFormat="1" ht="13.8" thickBot="1">
      <c r="C1" s="30" t="s">
        <v>1735</v>
      </c>
      <c r="E1" s="211"/>
      <c r="H1" s="833" t="s">
        <v>1736</v>
      </c>
      <c r="I1" s="833"/>
      <c r="J1" s="833"/>
      <c r="K1" s="833"/>
      <c r="L1" s="833"/>
      <c r="M1" s="833"/>
      <c r="N1" s="833"/>
      <c r="O1" s="833"/>
      <c r="P1" s="833"/>
      <c r="Q1" s="31"/>
      <c r="R1" s="834" t="s">
        <v>1737</v>
      </c>
      <c r="S1" s="834"/>
      <c r="T1" s="834"/>
      <c r="U1" s="834"/>
      <c r="V1" s="834"/>
      <c r="W1" s="834"/>
      <c r="X1" s="834"/>
      <c r="Y1" s="834"/>
      <c r="Z1" s="307"/>
      <c r="AA1" s="260"/>
      <c r="AB1" s="260"/>
      <c r="AC1" s="260"/>
      <c r="AD1" s="260"/>
      <c r="AE1" s="260"/>
      <c r="AF1" s="260"/>
      <c r="AG1" s="310"/>
      <c r="AH1" s="35"/>
      <c r="AI1" s="35"/>
      <c r="AJ1" s="35"/>
      <c r="AK1" s="35"/>
      <c r="AL1" s="310"/>
      <c r="AM1" s="35"/>
      <c r="AN1" s="35"/>
      <c r="AO1" s="35"/>
      <c r="AP1" s="35"/>
      <c r="AQ1" s="35"/>
      <c r="AR1" s="310"/>
      <c r="AS1" s="35"/>
      <c r="AT1" s="35"/>
      <c r="AU1" s="35"/>
      <c r="AV1" s="35"/>
      <c r="AW1" s="35"/>
      <c r="AX1" s="35"/>
      <c r="AY1" s="35"/>
      <c r="AZ1" s="35"/>
      <c r="BA1" s="35"/>
      <c r="BB1" s="35"/>
      <c r="BC1" s="310"/>
      <c r="BD1" s="35"/>
      <c r="BE1" s="35"/>
      <c r="BF1" s="35"/>
      <c r="BG1" s="35"/>
      <c r="BH1" s="35"/>
      <c r="BI1" s="35"/>
      <c r="BJ1" s="35"/>
      <c r="BK1" s="310"/>
      <c r="BL1" s="35"/>
      <c r="BM1" s="35"/>
      <c r="BN1" s="33"/>
      <c r="BO1" s="35"/>
      <c r="BP1" s="33"/>
      <c r="BQ1" s="310"/>
      <c r="BR1" s="34" t="s">
        <v>1342</v>
      </c>
      <c r="BS1" s="35"/>
      <c r="BT1" s="35"/>
      <c r="BU1" s="35"/>
      <c r="BV1" s="35"/>
      <c r="BW1" s="35"/>
      <c r="BX1" s="310"/>
      <c r="BY1" s="270"/>
      <c r="BZ1" s="2"/>
      <c r="CA1" s="2"/>
      <c r="CB1" s="2"/>
      <c r="CC1" s="2"/>
      <c r="CD1" s="2"/>
      <c r="CE1" s="1" t="s">
        <v>1735</v>
      </c>
      <c r="CF1" s="2"/>
      <c r="CG1" s="2"/>
      <c r="CH1" s="2"/>
      <c r="CI1" s="2"/>
      <c r="CJ1" s="2"/>
      <c r="CK1" s="2"/>
      <c r="CL1" s="272"/>
      <c r="CM1" s="36"/>
      <c r="CN1" s="36"/>
      <c r="CO1" s="36"/>
      <c r="CP1" s="36"/>
      <c r="CQ1" s="36"/>
      <c r="CR1" s="37" t="s">
        <v>1343</v>
      </c>
      <c r="CS1" s="36"/>
      <c r="CT1" s="36"/>
      <c r="CU1" s="36"/>
      <c r="CV1" s="36"/>
      <c r="CW1" s="36"/>
      <c r="CX1" s="36"/>
      <c r="CY1" s="36"/>
      <c r="CZ1" s="38"/>
      <c r="DA1" s="38"/>
      <c r="DB1" s="38"/>
      <c r="DC1" s="38"/>
      <c r="DD1" s="38"/>
      <c r="DE1" s="38"/>
      <c r="DF1" s="39" t="s">
        <v>1738</v>
      </c>
      <c r="DG1" s="38"/>
      <c r="DH1" s="38"/>
      <c r="DI1" s="38"/>
      <c r="DJ1" s="38"/>
      <c r="DK1" s="38"/>
      <c r="DL1" s="38"/>
    </row>
    <row r="2" spans="1:116" s="396" customFormat="1" ht="72.75" customHeight="1" thickBot="1">
      <c r="A2" s="376" t="s">
        <v>1739</v>
      </c>
      <c r="B2" s="377" t="s">
        <v>346</v>
      </c>
      <c r="C2" s="378" t="s">
        <v>1740</v>
      </c>
      <c r="D2" s="379" t="s">
        <v>1741</v>
      </c>
      <c r="E2" s="746" t="s">
        <v>1319</v>
      </c>
      <c r="F2" s="379" t="s">
        <v>1320</v>
      </c>
      <c r="G2" s="380" t="s">
        <v>1788</v>
      </c>
      <c r="H2" s="378" t="s">
        <v>1321</v>
      </c>
      <c r="I2" s="623" t="s">
        <v>1789</v>
      </c>
      <c r="J2" s="379" t="s">
        <v>1322</v>
      </c>
      <c r="K2" s="379" t="s">
        <v>1581</v>
      </c>
      <c r="L2" s="379" t="s">
        <v>1582</v>
      </c>
      <c r="M2" s="379" t="s">
        <v>1590</v>
      </c>
      <c r="N2" s="379" t="s">
        <v>1573</v>
      </c>
      <c r="O2" s="379" t="s">
        <v>1591</v>
      </c>
      <c r="P2" s="379" t="s">
        <v>1743</v>
      </c>
      <c r="Q2" s="381" t="s">
        <v>1323</v>
      </c>
      <c r="R2" s="382" t="s">
        <v>1324</v>
      </c>
      <c r="S2" s="382" t="s">
        <v>1325</v>
      </c>
      <c r="T2" s="382" t="s">
        <v>1583</v>
      </c>
      <c r="U2" s="382" t="s">
        <v>1584</v>
      </c>
      <c r="V2" s="382" t="s">
        <v>1585</v>
      </c>
      <c r="W2" s="382" t="s">
        <v>2024</v>
      </c>
      <c r="X2" s="382" t="s">
        <v>1586</v>
      </c>
      <c r="Y2" s="382" t="s">
        <v>1587</v>
      </c>
      <c r="Z2" s="383" t="s">
        <v>1323</v>
      </c>
      <c r="AA2" s="384" t="s">
        <v>1916</v>
      </c>
      <c r="AB2" s="385" t="s">
        <v>1340</v>
      </c>
      <c r="AC2" s="385" t="s">
        <v>1588</v>
      </c>
      <c r="AD2" s="385" t="s">
        <v>493</v>
      </c>
      <c r="AE2" s="385" t="s">
        <v>550</v>
      </c>
      <c r="AF2" s="385" t="s">
        <v>1589</v>
      </c>
      <c r="AG2" s="386" t="s">
        <v>1781</v>
      </c>
      <c r="AH2" s="397" t="s">
        <v>1746</v>
      </c>
      <c r="AI2" s="397" t="s">
        <v>1744</v>
      </c>
      <c r="AJ2" s="397" t="s">
        <v>1777</v>
      </c>
      <c r="AK2" s="397" t="s">
        <v>1755</v>
      </c>
      <c r="AL2" s="386" t="s">
        <v>1780</v>
      </c>
      <c r="AM2" s="397" t="s">
        <v>1770</v>
      </c>
      <c r="AN2" s="397" t="s">
        <v>1764</v>
      </c>
      <c r="AO2" s="397" t="s">
        <v>1767</v>
      </c>
      <c r="AP2" s="397" t="s">
        <v>1773</v>
      </c>
      <c r="AQ2" s="397" t="s">
        <v>1769</v>
      </c>
      <c r="AR2" s="386" t="s">
        <v>1782</v>
      </c>
      <c r="AS2" s="397" t="s">
        <v>1756</v>
      </c>
      <c r="AT2" s="397" t="s">
        <v>1757</v>
      </c>
      <c r="AU2" s="397" t="s">
        <v>1758</v>
      </c>
      <c r="AV2" s="397" t="s">
        <v>1759</v>
      </c>
      <c r="AW2" s="397" t="s">
        <v>1760</v>
      </c>
      <c r="AX2" s="397" t="s">
        <v>1761</v>
      </c>
      <c r="AY2" s="397" t="s">
        <v>1762</v>
      </c>
      <c r="AZ2" s="397" t="s">
        <v>1763</v>
      </c>
      <c r="BA2" s="397" t="s">
        <v>1778</v>
      </c>
      <c r="BB2" s="397" t="s">
        <v>1779</v>
      </c>
      <c r="BC2" s="386" t="s">
        <v>1783</v>
      </c>
      <c r="BD2" s="397" t="s">
        <v>1747</v>
      </c>
      <c r="BE2" s="397" t="s">
        <v>1749</v>
      </c>
      <c r="BF2" s="397" t="s">
        <v>1751</v>
      </c>
      <c r="BG2" s="397" t="s">
        <v>1753</v>
      </c>
      <c r="BH2" s="397" t="s">
        <v>1748</v>
      </c>
      <c r="BI2" s="397" t="s">
        <v>1750</v>
      </c>
      <c r="BJ2" s="397" t="s">
        <v>1752</v>
      </c>
      <c r="BK2" s="386" t="s">
        <v>1784</v>
      </c>
      <c r="BL2" s="397" t="s">
        <v>1754</v>
      </c>
      <c r="BM2" s="397" t="s">
        <v>1745</v>
      </c>
      <c r="BN2" s="397" t="s">
        <v>643</v>
      </c>
      <c r="BO2" s="397" t="s">
        <v>1776</v>
      </c>
      <c r="BP2" s="397" t="s">
        <v>1775</v>
      </c>
      <c r="BQ2" s="386" t="s">
        <v>1785</v>
      </c>
      <c r="BR2" s="397" t="s">
        <v>1765</v>
      </c>
      <c r="BS2" s="397" t="s">
        <v>1771</v>
      </c>
      <c r="BT2" s="397" t="s">
        <v>1766</v>
      </c>
      <c r="BU2" s="397" t="s">
        <v>1772</v>
      </c>
      <c r="BV2" s="397" t="s">
        <v>1768</v>
      </c>
      <c r="BW2" s="397" t="s">
        <v>1774</v>
      </c>
      <c r="BX2" s="386" t="s">
        <v>1786</v>
      </c>
      <c r="BY2" s="398" t="s">
        <v>1787</v>
      </c>
      <c r="BZ2" s="399" t="s">
        <v>1326</v>
      </c>
      <c r="CA2" s="399" t="s">
        <v>1327</v>
      </c>
      <c r="CB2" s="399" t="s">
        <v>1328</v>
      </c>
      <c r="CC2" s="399" t="s">
        <v>1329</v>
      </c>
      <c r="CD2" s="399" t="s">
        <v>1330</v>
      </c>
      <c r="CE2" s="399" t="s">
        <v>1331</v>
      </c>
      <c r="CF2" s="399" t="s">
        <v>1332</v>
      </c>
      <c r="CG2" s="399" t="s">
        <v>1333</v>
      </c>
      <c r="CH2" s="399" t="s">
        <v>1334</v>
      </c>
      <c r="CI2" s="399" t="s">
        <v>1335</v>
      </c>
      <c r="CJ2" s="399" t="s">
        <v>1336</v>
      </c>
      <c r="CK2" s="399" t="s">
        <v>1337</v>
      </c>
      <c r="CL2" s="400" t="s">
        <v>1323</v>
      </c>
      <c r="CM2" s="401" t="s">
        <v>1326</v>
      </c>
      <c r="CN2" s="401" t="s">
        <v>1327</v>
      </c>
      <c r="CO2" s="401" t="s">
        <v>1328</v>
      </c>
      <c r="CP2" s="401" t="s">
        <v>1329</v>
      </c>
      <c r="CQ2" s="401" t="s">
        <v>1330</v>
      </c>
      <c r="CR2" s="401" t="s">
        <v>1331</v>
      </c>
      <c r="CS2" s="401" t="s">
        <v>1332</v>
      </c>
      <c r="CT2" s="401" t="s">
        <v>1333</v>
      </c>
      <c r="CU2" s="401" t="s">
        <v>1334</v>
      </c>
      <c r="CV2" s="401" t="s">
        <v>1335</v>
      </c>
      <c r="CW2" s="401" t="s">
        <v>1336</v>
      </c>
      <c r="CX2" s="401" t="s">
        <v>1337</v>
      </c>
      <c r="CY2" s="402" t="s">
        <v>1323</v>
      </c>
      <c r="CZ2" s="403" t="s">
        <v>1326</v>
      </c>
      <c r="DA2" s="404" t="s">
        <v>1327</v>
      </c>
      <c r="DB2" s="404" t="s">
        <v>1328</v>
      </c>
      <c r="DC2" s="404" t="s">
        <v>1329</v>
      </c>
      <c r="DD2" s="404" t="s">
        <v>1330</v>
      </c>
      <c r="DE2" s="404" t="s">
        <v>1331</v>
      </c>
      <c r="DF2" s="404" t="s">
        <v>1332</v>
      </c>
      <c r="DG2" s="404" t="s">
        <v>1333</v>
      </c>
      <c r="DH2" s="404" t="s">
        <v>1334</v>
      </c>
      <c r="DI2" s="404" t="s">
        <v>1335</v>
      </c>
      <c r="DJ2" s="404" t="s">
        <v>1336</v>
      </c>
      <c r="DK2" s="404" t="s">
        <v>1337</v>
      </c>
      <c r="DL2" s="405" t="s">
        <v>1323</v>
      </c>
    </row>
    <row r="3" spans="1:116">
      <c r="A3" s="52"/>
      <c r="B3" s="48" t="s">
        <v>1901</v>
      </c>
      <c r="C3" s="54" t="s">
        <v>494</v>
      </c>
      <c r="D3" s="54" t="s">
        <v>495</v>
      </c>
      <c r="E3" s="747" t="s">
        <v>496</v>
      </c>
      <c r="F3" s="60" t="s">
        <v>1357</v>
      </c>
      <c r="G3" s="54"/>
      <c r="H3" s="21">
        <v>1886</v>
      </c>
      <c r="I3" s="624"/>
      <c r="J3" s="14">
        <v>2300</v>
      </c>
      <c r="K3" s="14"/>
      <c r="L3" s="14"/>
      <c r="M3" s="14"/>
      <c r="N3" s="14"/>
      <c r="O3" s="14"/>
      <c r="P3" s="14"/>
      <c r="Q3" s="51">
        <f>SUM(H3:P3)</f>
        <v>4186</v>
      </c>
      <c r="R3" s="21"/>
      <c r="S3" s="14"/>
      <c r="T3" s="14">
        <f>Q3</f>
        <v>4186</v>
      </c>
      <c r="U3" s="14"/>
      <c r="V3" s="14"/>
      <c r="W3" s="14"/>
      <c r="X3" s="14"/>
      <c r="Y3" s="14"/>
      <c r="Z3" s="48">
        <f>SUM(R3:Y3)</f>
        <v>4186</v>
      </c>
      <c r="AA3" s="525">
        <v>3761</v>
      </c>
      <c r="AB3" s="14"/>
      <c r="AC3" s="14"/>
      <c r="AD3" s="14">
        <v>425</v>
      </c>
      <c r="AE3" s="14"/>
      <c r="AF3" s="14"/>
      <c r="AG3" s="48">
        <f>T3-SUM(AA3:AF3)</f>
        <v>0</v>
      </c>
      <c r="AH3" s="14"/>
      <c r="AI3" s="14"/>
      <c r="AJ3" s="14">
        <f>AA3</f>
        <v>3761</v>
      </c>
      <c r="AK3" s="14"/>
      <c r="AL3" s="48">
        <f>AA3-SUM(AH3:AK3)</f>
        <v>0</v>
      </c>
      <c r="AM3" s="14"/>
      <c r="AN3" s="14">
        <v>106</v>
      </c>
      <c r="AO3" s="14">
        <v>106</v>
      </c>
      <c r="AP3" s="14">
        <v>106</v>
      </c>
      <c r="AQ3" s="14">
        <v>107</v>
      </c>
      <c r="AR3" s="48">
        <f>AD3-SUM(AM3:AQ3)</f>
        <v>0</v>
      </c>
      <c r="AS3" s="14"/>
      <c r="AT3" s="14"/>
      <c r="AU3" s="14"/>
      <c r="AV3" s="14"/>
      <c r="AW3" s="14"/>
      <c r="AX3" s="14"/>
      <c r="AY3" s="14"/>
      <c r="AZ3" s="14"/>
      <c r="BA3" s="14"/>
      <c r="BB3" s="14"/>
      <c r="BC3" s="48">
        <f>AB3-SUM(AS3:BB3)</f>
        <v>0</v>
      </c>
      <c r="BD3" s="14"/>
      <c r="BE3" s="14"/>
      <c r="BF3" s="14"/>
      <c r="BG3" s="14"/>
      <c r="BH3" s="14"/>
      <c r="BI3" s="14"/>
      <c r="BJ3" s="14"/>
      <c r="BK3" s="48">
        <f>AF3-SUM(BD3:BJ3)</f>
        <v>0</v>
      </c>
      <c r="BL3" s="14"/>
      <c r="BM3" s="14"/>
      <c r="BN3" s="14">
        <v>0</v>
      </c>
      <c r="BO3" s="14"/>
      <c r="BP3" s="14">
        <v>0</v>
      </c>
      <c r="BQ3" s="48">
        <f>AE3-SUM(BL3:BP3)</f>
        <v>0</v>
      </c>
      <c r="BR3" s="14"/>
      <c r="BS3" s="14"/>
      <c r="BT3" s="14"/>
      <c r="BU3" s="14"/>
      <c r="BV3" s="14"/>
      <c r="BW3" s="14"/>
      <c r="BX3" s="52">
        <f>AC3-SUM(BR3:BW3)</f>
        <v>0</v>
      </c>
      <c r="BY3" s="48">
        <f>SUM(AH3:AK3,AM3:AQ3,AS3:BB3,BD3:BJ3,BL3:BP3,BR3:BW3)</f>
        <v>4186</v>
      </c>
      <c r="BZ3" s="14"/>
      <c r="CA3" s="14"/>
      <c r="CB3" s="14"/>
      <c r="CC3" s="14"/>
      <c r="CD3" s="14"/>
      <c r="CE3" s="14"/>
      <c r="CF3" s="14"/>
      <c r="CG3" s="14"/>
      <c r="CH3" s="14"/>
      <c r="CI3" s="14"/>
      <c r="CJ3" s="14"/>
      <c r="CK3" s="14"/>
      <c r="CL3" s="48">
        <f>SUM(BZ3:CK3)</f>
        <v>0</v>
      </c>
      <c r="CM3" s="14">
        <v>0</v>
      </c>
      <c r="CN3" s="14">
        <v>0</v>
      </c>
      <c r="CO3" s="14">
        <v>0</v>
      </c>
      <c r="CP3" s="14">
        <v>0</v>
      </c>
      <c r="CQ3" s="14">
        <v>0</v>
      </c>
      <c r="CR3" s="14">
        <v>0</v>
      </c>
      <c r="CS3" s="14">
        <v>0</v>
      </c>
      <c r="CT3" s="14">
        <v>0</v>
      </c>
      <c r="CU3" s="14">
        <v>0</v>
      </c>
      <c r="CV3" s="14">
        <v>0</v>
      </c>
      <c r="CW3" s="14">
        <v>0</v>
      </c>
      <c r="CX3" s="14">
        <v>0</v>
      </c>
      <c r="CY3" s="51">
        <f>SUM(CM3:CX3)</f>
        <v>0</v>
      </c>
      <c r="CZ3" s="14">
        <v>0</v>
      </c>
      <c r="DA3" s="14">
        <v>0</v>
      </c>
      <c r="DB3" s="14">
        <v>0</v>
      </c>
      <c r="DC3" s="14">
        <v>0</v>
      </c>
      <c r="DD3" s="14">
        <v>0</v>
      </c>
      <c r="DE3" s="14">
        <v>0</v>
      </c>
      <c r="DF3" s="14">
        <v>0</v>
      </c>
      <c r="DG3" s="14">
        <v>0</v>
      </c>
      <c r="DH3" s="14">
        <v>0</v>
      </c>
      <c r="DI3" s="14">
        <v>0</v>
      </c>
      <c r="DJ3" s="14">
        <v>0</v>
      </c>
      <c r="DK3" s="14">
        <v>0</v>
      </c>
      <c r="DL3" s="51">
        <f>SUM(CZ3:DK3)</f>
        <v>0</v>
      </c>
    </row>
    <row r="4" spans="1:116">
      <c r="A4" s="47"/>
      <c r="B4" s="49" t="s">
        <v>1902</v>
      </c>
      <c r="C4" s="4" t="s">
        <v>494</v>
      </c>
      <c r="D4" s="4" t="s">
        <v>495</v>
      </c>
      <c r="E4" s="748" t="s">
        <v>974</v>
      </c>
      <c r="F4" s="5" t="s">
        <v>1357</v>
      </c>
      <c r="G4" s="4"/>
      <c r="H4" s="15">
        <v>29500</v>
      </c>
      <c r="I4" s="625"/>
      <c r="J4" s="11"/>
      <c r="K4" s="11"/>
      <c r="L4" s="11"/>
      <c r="M4" s="11"/>
      <c r="N4" s="11"/>
      <c r="O4" s="11"/>
      <c r="P4" s="11"/>
      <c r="Q4" s="26">
        <f>SUM(H4:P4)</f>
        <v>29500</v>
      </c>
      <c r="R4" s="15"/>
      <c r="S4" s="11"/>
      <c r="T4" s="11">
        <v>29500</v>
      </c>
      <c r="U4" s="11"/>
      <c r="V4" s="11"/>
      <c r="W4" s="11"/>
      <c r="X4" s="11"/>
      <c r="Y4" s="11"/>
      <c r="Z4" s="49">
        <f>SUM(R4:Y4)</f>
        <v>29500</v>
      </c>
      <c r="AA4" s="11"/>
      <c r="AB4" s="11"/>
      <c r="AC4" s="11"/>
      <c r="AD4" s="11">
        <v>29500</v>
      </c>
      <c r="AE4" s="11"/>
      <c r="AF4" s="11"/>
      <c r="AG4" s="49">
        <f>T4-SUM(AA4:AF4)</f>
        <v>0</v>
      </c>
      <c r="AH4" s="11"/>
      <c r="AI4" s="11"/>
      <c r="AJ4" s="11">
        <f>AA4</f>
        <v>0</v>
      </c>
      <c r="AK4" s="11"/>
      <c r="AL4" s="49">
        <f>AA4-SUM(AH4:AK4)</f>
        <v>0</v>
      </c>
      <c r="AM4" s="11"/>
      <c r="AN4" s="11">
        <f>$AD$4/4</f>
        <v>7375</v>
      </c>
      <c r="AO4" s="11">
        <f>$AD$4/4</f>
        <v>7375</v>
      </c>
      <c r="AP4" s="11">
        <f>$AD$4/4</f>
        <v>7375</v>
      </c>
      <c r="AQ4" s="11">
        <f>$AD$4/4</f>
        <v>7375</v>
      </c>
      <c r="AR4" s="49">
        <f>AD4-SUM(AM4:AQ4)</f>
        <v>0</v>
      </c>
      <c r="AS4" s="11"/>
      <c r="AT4" s="11"/>
      <c r="AU4" s="11"/>
      <c r="AV4" s="11"/>
      <c r="AW4" s="11"/>
      <c r="AX4" s="11"/>
      <c r="AY4" s="11"/>
      <c r="AZ4" s="11"/>
      <c r="BA4" s="11"/>
      <c r="BB4" s="11"/>
      <c r="BC4" s="49">
        <f>AB4-SUM(AS4:BB4)</f>
        <v>0</v>
      </c>
      <c r="BD4" s="11"/>
      <c r="BE4" s="11"/>
      <c r="BF4" s="11"/>
      <c r="BG4" s="11"/>
      <c r="BH4" s="11"/>
      <c r="BI4" s="11"/>
      <c r="BJ4" s="11"/>
      <c r="BK4" s="49">
        <f>AF4-SUM(BD4:BJ4)</f>
        <v>0</v>
      </c>
      <c r="BL4" s="11"/>
      <c r="BM4" s="11"/>
      <c r="BN4" s="11">
        <v>0</v>
      </c>
      <c r="BO4" s="11"/>
      <c r="BP4" s="11">
        <v>0</v>
      </c>
      <c r="BQ4" s="49">
        <f>AE4-SUM(BL4:BP4)</f>
        <v>0</v>
      </c>
      <c r="BR4" s="11"/>
      <c r="BS4" s="11"/>
      <c r="BT4" s="11"/>
      <c r="BU4" s="11"/>
      <c r="BV4" s="11"/>
      <c r="BW4" s="11"/>
      <c r="BX4" s="47">
        <f>AC4-SUM(BR4:BW4)</f>
        <v>0</v>
      </c>
      <c r="BY4" s="49">
        <f>SUM(AH4:AK4,AM4:AQ4,AS4:BB4,BD4:BJ4,BL4:BP4,BR4:BW4)</f>
        <v>29500</v>
      </c>
      <c r="BZ4" s="11"/>
      <c r="CA4" s="11"/>
      <c r="CB4" s="11"/>
      <c r="CC4" s="11"/>
      <c r="CD4" s="11"/>
      <c r="CE4" s="11"/>
      <c r="CF4" s="11"/>
      <c r="CG4" s="11"/>
      <c r="CH4" s="11"/>
      <c r="CI4" s="11"/>
      <c r="CJ4" s="11"/>
      <c r="CK4" s="11"/>
      <c r="CL4" s="49">
        <f>SUM(BZ4:CK4)</f>
        <v>0</v>
      </c>
      <c r="CM4" s="11">
        <v>0</v>
      </c>
      <c r="CN4" s="11">
        <v>0</v>
      </c>
      <c r="CO4" s="11">
        <v>0</v>
      </c>
      <c r="CP4" s="11">
        <v>0</v>
      </c>
      <c r="CQ4" s="11">
        <v>0</v>
      </c>
      <c r="CR4" s="11">
        <v>0</v>
      </c>
      <c r="CS4" s="11">
        <v>0</v>
      </c>
      <c r="CT4" s="11">
        <v>0</v>
      </c>
      <c r="CU4" s="11">
        <v>0</v>
      </c>
      <c r="CV4" s="11">
        <v>0</v>
      </c>
      <c r="CW4" s="11">
        <v>0</v>
      </c>
      <c r="CX4" s="11">
        <v>0</v>
      </c>
      <c r="CY4" s="26">
        <f>SUM(CM4:CX4)</f>
        <v>0</v>
      </c>
      <c r="CZ4" s="11">
        <v>0</v>
      </c>
      <c r="DA4" s="11">
        <v>0</v>
      </c>
      <c r="DB4" s="11">
        <v>0</v>
      </c>
      <c r="DC4" s="11">
        <v>0</v>
      </c>
      <c r="DD4" s="11">
        <v>0</v>
      </c>
      <c r="DE4" s="11">
        <v>0</v>
      </c>
      <c r="DF4" s="11">
        <v>0</v>
      </c>
      <c r="DG4" s="11">
        <v>0</v>
      </c>
      <c r="DH4" s="11">
        <v>0</v>
      </c>
      <c r="DI4" s="11">
        <v>0</v>
      </c>
      <c r="DJ4" s="11">
        <v>0</v>
      </c>
      <c r="DK4" s="11">
        <v>0</v>
      </c>
      <c r="DL4" s="26">
        <f>SUM(CZ4:DK4)</f>
        <v>0</v>
      </c>
    </row>
    <row r="5" spans="1:116" ht="26.4">
      <c r="A5" s="47"/>
      <c r="B5" s="49" t="s">
        <v>1902</v>
      </c>
      <c r="C5" s="4" t="s">
        <v>494</v>
      </c>
      <c r="D5" s="4" t="s">
        <v>495</v>
      </c>
      <c r="E5" s="748" t="s">
        <v>1097</v>
      </c>
      <c r="F5" s="5" t="s">
        <v>1357</v>
      </c>
      <c r="G5" s="4"/>
      <c r="H5" s="15">
        <v>1400</v>
      </c>
      <c r="I5" s="625"/>
      <c r="J5" s="11"/>
      <c r="K5" s="11"/>
      <c r="L5" s="11"/>
      <c r="M5" s="11"/>
      <c r="N5" s="11"/>
      <c r="O5" s="11"/>
      <c r="P5" s="11"/>
      <c r="Q5" s="26">
        <f t="shared" ref="Q5:Q80" si="0">SUM(H5:P5)</f>
        <v>1400</v>
      </c>
      <c r="R5" s="15"/>
      <c r="S5" s="11"/>
      <c r="T5" s="11">
        <f>Q5</f>
        <v>1400</v>
      </c>
      <c r="U5" s="11"/>
      <c r="V5" s="11"/>
      <c r="W5" s="11"/>
      <c r="X5" s="11"/>
      <c r="Y5" s="11"/>
      <c r="Z5" s="49">
        <f t="shared" ref="Z5:Z73" si="1">SUM(R5:Y5)</f>
        <v>1400</v>
      </c>
      <c r="AA5" s="11"/>
      <c r="AB5" s="11"/>
      <c r="AC5" s="11"/>
      <c r="AD5" s="11">
        <v>1400</v>
      </c>
      <c r="AE5" s="11"/>
      <c r="AF5" s="11"/>
      <c r="AG5" s="49">
        <f t="shared" ref="AG5:AG68" si="2">T5-SUM(AA5:AF5)</f>
        <v>0</v>
      </c>
      <c r="AH5" s="11"/>
      <c r="AI5" s="11"/>
      <c r="AJ5" s="11">
        <f t="shared" ref="AJ5:AJ10" si="3">AA5</f>
        <v>0</v>
      </c>
      <c r="AK5" s="11"/>
      <c r="AL5" s="49">
        <f t="shared" ref="AL5:AL73" si="4">AA5-SUM(AH5:AK5)</f>
        <v>0</v>
      </c>
      <c r="AM5" s="11"/>
      <c r="AN5" s="11">
        <f>$AD$5/4</f>
        <v>350</v>
      </c>
      <c r="AO5" s="11">
        <f>$AD$5/4</f>
        <v>350</v>
      </c>
      <c r="AP5" s="11">
        <f>$AD$5/4</f>
        <v>350</v>
      </c>
      <c r="AQ5" s="11">
        <f>$AD$5/4</f>
        <v>350</v>
      </c>
      <c r="AR5" s="49">
        <f t="shared" ref="AR5:AR73" si="5">AD5-SUM(AM5:AQ5)</f>
        <v>0</v>
      </c>
      <c r="AS5" s="11"/>
      <c r="AT5" s="11"/>
      <c r="AU5" s="11"/>
      <c r="AV5" s="11"/>
      <c r="AW5" s="11"/>
      <c r="AX5" s="11"/>
      <c r="AY5" s="11"/>
      <c r="AZ5" s="11"/>
      <c r="BA5" s="11"/>
      <c r="BB5" s="11"/>
      <c r="BC5" s="49">
        <f t="shared" ref="BC5:BC73" si="6">AB5-SUM(AS5:BB5)</f>
        <v>0</v>
      </c>
      <c r="BD5" s="11"/>
      <c r="BE5" s="11"/>
      <c r="BF5" s="11"/>
      <c r="BG5" s="11"/>
      <c r="BH5" s="11"/>
      <c r="BI5" s="11"/>
      <c r="BJ5" s="11"/>
      <c r="BK5" s="49">
        <f t="shared" ref="BK5:BK73" si="7">AF5-SUM(BD5:BJ5)</f>
        <v>0</v>
      </c>
      <c r="BL5" s="11"/>
      <c r="BM5" s="11"/>
      <c r="BN5" s="11">
        <v>0</v>
      </c>
      <c r="BO5" s="11"/>
      <c r="BP5" s="11">
        <v>0</v>
      </c>
      <c r="BQ5" s="49">
        <f t="shared" ref="BQ5:BQ73" si="8">AE5-SUM(BL5:BP5)</f>
        <v>0</v>
      </c>
      <c r="BR5" s="11"/>
      <c r="BS5" s="11"/>
      <c r="BT5" s="11"/>
      <c r="BU5" s="11"/>
      <c r="BV5" s="11"/>
      <c r="BW5" s="11"/>
      <c r="BX5" s="47">
        <f t="shared" ref="BX5:BX73" si="9">AC5-SUM(BR5:BW5)</f>
        <v>0</v>
      </c>
      <c r="BY5" s="49">
        <f t="shared" ref="BY5:BY73" si="10">SUM(AH5:AK5,AM5:AQ5,AS5:BB5,BD5:BJ5,BL5:BP5,BR5:BW5)</f>
        <v>1400</v>
      </c>
      <c r="BZ5" s="11"/>
      <c r="CA5" s="11"/>
      <c r="CB5" s="11"/>
      <c r="CC5" s="11"/>
      <c r="CD5" s="11"/>
      <c r="CE5" s="11"/>
      <c r="CF5" s="11"/>
      <c r="CG5" s="11"/>
      <c r="CH5" s="11"/>
      <c r="CI5" s="11"/>
      <c r="CJ5" s="11"/>
      <c r="CK5" s="11"/>
      <c r="CL5" s="49">
        <f t="shared" ref="CL5:CL73" si="11">SUM(BZ5:CK5)</f>
        <v>0</v>
      </c>
      <c r="CM5" s="11">
        <v>0</v>
      </c>
      <c r="CN5" s="11">
        <v>0</v>
      </c>
      <c r="CO5" s="11">
        <v>0</v>
      </c>
      <c r="CP5" s="11">
        <v>0</v>
      </c>
      <c r="CQ5" s="11">
        <v>0</v>
      </c>
      <c r="CR5" s="11">
        <v>0</v>
      </c>
      <c r="CS5" s="11">
        <v>0</v>
      </c>
      <c r="CT5" s="11">
        <v>0</v>
      </c>
      <c r="CU5" s="11">
        <v>0</v>
      </c>
      <c r="CV5" s="11">
        <v>0</v>
      </c>
      <c r="CW5" s="11">
        <v>0</v>
      </c>
      <c r="CX5" s="11">
        <v>0</v>
      </c>
      <c r="CY5" s="26">
        <f t="shared" ref="CY5:CY82" si="12">SUM(CM5:CX5)</f>
        <v>0</v>
      </c>
      <c r="CZ5" s="11">
        <v>0</v>
      </c>
      <c r="DA5" s="11">
        <v>0</v>
      </c>
      <c r="DB5" s="11">
        <v>0</v>
      </c>
      <c r="DC5" s="11">
        <v>0</v>
      </c>
      <c r="DD5" s="11">
        <v>0</v>
      </c>
      <c r="DE5" s="11">
        <v>0</v>
      </c>
      <c r="DF5" s="11">
        <v>0</v>
      </c>
      <c r="DG5" s="11">
        <v>0</v>
      </c>
      <c r="DH5" s="11">
        <v>0</v>
      </c>
      <c r="DI5" s="11">
        <v>0</v>
      </c>
      <c r="DJ5" s="11">
        <v>0</v>
      </c>
      <c r="DK5" s="11">
        <v>0</v>
      </c>
      <c r="DL5" s="26">
        <f t="shared" ref="DL5:DL76" si="13">SUM(CZ5:DK5)</f>
        <v>0</v>
      </c>
    </row>
    <row r="6" spans="1:116">
      <c r="A6" s="47"/>
      <c r="B6" s="49" t="s">
        <v>1902</v>
      </c>
      <c r="C6" s="4" t="s">
        <v>494</v>
      </c>
      <c r="D6" s="13" t="s">
        <v>495</v>
      </c>
      <c r="E6" s="748" t="s">
        <v>497</v>
      </c>
      <c r="F6" s="5" t="s">
        <v>1357</v>
      </c>
      <c r="G6" s="4"/>
      <c r="H6" s="15">
        <v>2000</v>
      </c>
      <c r="I6" s="625"/>
      <c r="J6" s="11"/>
      <c r="K6" s="11"/>
      <c r="L6" s="11"/>
      <c r="M6" s="11"/>
      <c r="N6" s="11"/>
      <c r="O6" s="11"/>
      <c r="P6" s="11"/>
      <c r="Q6" s="26">
        <f t="shared" si="0"/>
        <v>2000</v>
      </c>
      <c r="R6" s="15"/>
      <c r="S6" s="11"/>
      <c r="T6" s="11">
        <v>2000</v>
      </c>
      <c r="U6" s="11"/>
      <c r="V6" s="11"/>
      <c r="W6" s="11"/>
      <c r="X6" s="11"/>
      <c r="Y6" s="11"/>
      <c r="Z6" s="49">
        <f t="shared" si="1"/>
        <v>2000</v>
      </c>
      <c r="AA6" s="11"/>
      <c r="AB6" s="11"/>
      <c r="AC6" s="11"/>
      <c r="AD6" s="11">
        <v>2000</v>
      </c>
      <c r="AE6" s="11"/>
      <c r="AF6" s="11"/>
      <c r="AG6" s="49">
        <f t="shared" si="2"/>
        <v>0</v>
      </c>
      <c r="AH6" s="11"/>
      <c r="AI6" s="11"/>
      <c r="AJ6" s="11">
        <f t="shared" si="3"/>
        <v>0</v>
      </c>
      <c r="AK6" s="11"/>
      <c r="AL6" s="49">
        <f t="shared" si="4"/>
        <v>0</v>
      </c>
      <c r="AM6" s="11"/>
      <c r="AN6" s="11">
        <f>$AD$6/4</f>
        <v>500</v>
      </c>
      <c r="AO6" s="11">
        <f>$AD$6/4</f>
        <v>500</v>
      </c>
      <c r="AP6" s="11">
        <f>$AD$6/4</f>
        <v>500</v>
      </c>
      <c r="AQ6" s="11">
        <f>$AD$6/4</f>
        <v>500</v>
      </c>
      <c r="AR6" s="49">
        <f t="shared" si="5"/>
        <v>0</v>
      </c>
      <c r="AS6" s="11"/>
      <c r="AT6" s="11"/>
      <c r="AU6" s="11"/>
      <c r="AV6" s="11"/>
      <c r="AW6" s="11"/>
      <c r="AX6" s="11"/>
      <c r="AY6" s="11"/>
      <c r="AZ6" s="11"/>
      <c r="BA6" s="11"/>
      <c r="BB6" s="11"/>
      <c r="BC6" s="49">
        <f t="shared" si="6"/>
        <v>0</v>
      </c>
      <c r="BD6" s="11"/>
      <c r="BE6" s="11"/>
      <c r="BF6" s="11"/>
      <c r="BG6" s="11"/>
      <c r="BH6" s="11"/>
      <c r="BI6" s="11"/>
      <c r="BJ6" s="11"/>
      <c r="BK6" s="49">
        <f t="shared" si="7"/>
        <v>0</v>
      </c>
      <c r="BL6" s="11"/>
      <c r="BM6" s="11"/>
      <c r="BN6" s="11">
        <v>0</v>
      </c>
      <c r="BO6" s="11"/>
      <c r="BP6" s="11">
        <v>0</v>
      </c>
      <c r="BQ6" s="49">
        <f t="shared" si="8"/>
        <v>0</v>
      </c>
      <c r="BR6" s="11"/>
      <c r="BS6" s="11"/>
      <c r="BT6" s="11"/>
      <c r="BU6" s="11"/>
      <c r="BV6" s="11"/>
      <c r="BW6" s="11"/>
      <c r="BX6" s="47">
        <f t="shared" si="9"/>
        <v>0</v>
      </c>
      <c r="BY6" s="49">
        <f t="shared" si="10"/>
        <v>2000</v>
      </c>
      <c r="BZ6" s="11"/>
      <c r="CA6" s="11"/>
      <c r="CB6" s="11"/>
      <c r="CC6" s="11"/>
      <c r="CD6" s="11"/>
      <c r="CE6" s="11"/>
      <c r="CF6" s="11"/>
      <c r="CG6" s="11"/>
      <c r="CH6" s="11"/>
      <c r="CI6" s="11"/>
      <c r="CJ6" s="11"/>
      <c r="CK6" s="11"/>
      <c r="CL6" s="49">
        <f t="shared" si="11"/>
        <v>0</v>
      </c>
      <c r="CM6" s="11">
        <v>0</v>
      </c>
      <c r="CN6" s="11">
        <v>0</v>
      </c>
      <c r="CO6" s="11">
        <v>0</v>
      </c>
      <c r="CP6" s="11">
        <v>0</v>
      </c>
      <c r="CQ6" s="11">
        <v>0</v>
      </c>
      <c r="CR6" s="11">
        <v>0</v>
      </c>
      <c r="CS6" s="11">
        <v>0</v>
      </c>
      <c r="CT6" s="11">
        <v>0</v>
      </c>
      <c r="CU6" s="11">
        <v>0</v>
      </c>
      <c r="CV6" s="11">
        <v>0</v>
      </c>
      <c r="CW6" s="11">
        <v>0</v>
      </c>
      <c r="CX6" s="11">
        <v>0</v>
      </c>
      <c r="CY6" s="26">
        <f>SUM(CM6:CX6)</f>
        <v>0</v>
      </c>
      <c r="CZ6" s="11">
        <v>0</v>
      </c>
      <c r="DA6" s="11">
        <v>0</v>
      </c>
      <c r="DB6" s="11">
        <v>0</v>
      </c>
      <c r="DC6" s="11">
        <v>0</v>
      </c>
      <c r="DD6" s="11">
        <v>0</v>
      </c>
      <c r="DE6" s="11">
        <v>0</v>
      </c>
      <c r="DF6" s="11">
        <v>0</v>
      </c>
      <c r="DG6" s="11">
        <v>0</v>
      </c>
      <c r="DH6" s="11">
        <v>0</v>
      </c>
      <c r="DI6" s="11">
        <v>0</v>
      </c>
      <c r="DJ6" s="11">
        <v>0</v>
      </c>
      <c r="DK6" s="11">
        <v>0</v>
      </c>
      <c r="DL6" s="26">
        <f t="shared" si="13"/>
        <v>0</v>
      </c>
    </row>
    <row r="7" spans="1:116" ht="39.6">
      <c r="A7" s="47"/>
      <c r="B7" s="49" t="s">
        <v>1902</v>
      </c>
      <c r="C7" s="4" t="s">
        <v>494</v>
      </c>
      <c r="D7" s="4" t="s">
        <v>495</v>
      </c>
      <c r="E7" s="748" t="s">
        <v>1098</v>
      </c>
      <c r="F7" s="5" t="s">
        <v>1357</v>
      </c>
      <c r="G7" s="4"/>
      <c r="H7" s="15">
        <v>2000</v>
      </c>
      <c r="I7" s="625"/>
      <c r="J7" s="11"/>
      <c r="K7" s="11"/>
      <c r="L7" s="11"/>
      <c r="M7" s="11"/>
      <c r="N7" s="11"/>
      <c r="O7" s="11"/>
      <c r="P7" s="11"/>
      <c r="Q7" s="26">
        <f t="shared" si="0"/>
        <v>2000</v>
      </c>
      <c r="R7" s="15"/>
      <c r="S7" s="11"/>
      <c r="T7" s="11">
        <v>2000</v>
      </c>
      <c r="U7" s="11"/>
      <c r="V7" s="11"/>
      <c r="W7" s="11"/>
      <c r="X7" s="11"/>
      <c r="Y7" s="11"/>
      <c r="Z7" s="49">
        <f t="shared" si="1"/>
        <v>2000</v>
      </c>
      <c r="AA7" s="11"/>
      <c r="AB7" s="11"/>
      <c r="AC7" s="11"/>
      <c r="AD7" s="11">
        <v>2000</v>
      </c>
      <c r="AE7" s="11"/>
      <c r="AF7" s="11"/>
      <c r="AG7" s="49">
        <f t="shared" si="2"/>
        <v>0</v>
      </c>
      <c r="AH7" s="11"/>
      <c r="AI7" s="11"/>
      <c r="AJ7" s="11">
        <f t="shared" si="3"/>
        <v>0</v>
      </c>
      <c r="AK7" s="11"/>
      <c r="AL7" s="49">
        <f t="shared" si="4"/>
        <v>0</v>
      </c>
      <c r="AM7" s="11"/>
      <c r="AN7" s="11">
        <f>$AD$7/4</f>
        <v>500</v>
      </c>
      <c r="AO7" s="11">
        <f>$AD$7/4</f>
        <v>500</v>
      </c>
      <c r="AP7" s="11">
        <f>$AD$7/4</f>
        <v>500</v>
      </c>
      <c r="AQ7" s="11">
        <f>$AD$7/4</f>
        <v>500</v>
      </c>
      <c r="AR7" s="49">
        <f t="shared" si="5"/>
        <v>0</v>
      </c>
      <c r="AS7" s="11"/>
      <c r="AT7" s="11"/>
      <c r="AU7" s="11"/>
      <c r="AV7" s="11"/>
      <c r="AW7" s="11"/>
      <c r="AX7" s="11"/>
      <c r="AY7" s="11"/>
      <c r="AZ7" s="11"/>
      <c r="BA7" s="11"/>
      <c r="BB7" s="11"/>
      <c r="BC7" s="49">
        <f t="shared" si="6"/>
        <v>0</v>
      </c>
      <c r="BD7" s="11"/>
      <c r="BE7" s="11"/>
      <c r="BF7" s="11"/>
      <c r="BG7" s="11"/>
      <c r="BH7" s="11"/>
      <c r="BI7" s="11"/>
      <c r="BJ7" s="11"/>
      <c r="BK7" s="49">
        <f t="shared" si="7"/>
        <v>0</v>
      </c>
      <c r="BL7" s="11"/>
      <c r="BM7" s="11"/>
      <c r="BN7" s="11">
        <v>0</v>
      </c>
      <c r="BO7" s="11"/>
      <c r="BP7" s="11">
        <v>0</v>
      </c>
      <c r="BQ7" s="49">
        <f t="shared" si="8"/>
        <v>0</v>
      </c>
      <c r="BR7" s="11"/>
      <c r="BS7" s="11"/>
      <c r="BT7" s="11"/>
      <c r="BU7" s="11"/>
      <c r="BV7" s="11"/>
      <c r="BW7" s="11"/>
      <c r="BX7" s="47">
        <f t="shared" si="9"/>
        <v>0</v>
      </c>
      <c r="BY7" s="49">
        <f t="shared" si="10"/>
        <v>2000</v>
      </c>
      <c r="BZ7" s="11"/>
      <c r="CA7" s="11"/>
      <c r="CB7" s="11"/>
      <c r="CC7" s="11"/>
      <c r="CD7" s="11"/>
      <c r="CE7" s="11"/>
      <c r="CF7" s="11"/>
      <c r="CG7" s="11"/>
      <c r="CH7" s="11"/>
      <c r="CI7" s="11"/>
      <c r="CJ7" s="11"/>
      <c r="CK7" s="11"/>
      <c r="CL7" s="49">
        <f t="shared" si="11"/>
        <v>0</v>
      </c>
      <c r="CM7" s="11">
        <v>0</v>
      </c>
      <c r="CN7" s="11">
        <v>0</v>
      </c>
      <c r="CO7" s="11">
        <v>0</v>
      </c>
      <c r="CP7" s="11">
        <v>0</v>
      </c>
      <c r="CQ7" s="11">
        <v>0</v>
      </c>
      <c r="CR7" s="11">
        <v>0</v>
      </c>
      <c r="CS7" s="11">
        <v>0</v>
      </c>
      <c r="CT7" s="11">
        <v>0</v>
      </c>
      <c r="CU7" s="11">
        <v>0</v>
      </c>
      <c r="CV7" s="11">
        <v>0</v>
      </c>
      <c r="CW7" s="11">
        <v>0</v>
      </c>
      <c r="CX7" s="11">
        <v>0</v>
      </c>
      <c r="CY7" s="26">
        <f>SUM(CM7:CX7)</f>
        <v>0</v>
      </c>
      <c r="CZ7" s="11">
        <v>0</v>
      </c>
      <c r="DA7" s="11">
        <v>0</v>
      </c>
      <c r="DB7" s="11">
        <v>0</v>
      </c>
      <c r="DC7" s="11">
        <v>0</v>
      </c>
      <c r="DD7" s="11">
        <v>0</v>
      </c>
      <c r="DE7" s="11">
        <v>0</v>
      </c>
      <c r="DF7" s="11">
        <v>0</v>
      </c>
      <c r="DG7" s="11">
        <v>0</v>
      </c>
      <c r="DH7" s="11">
        <v>0</v>
      </c>
      <c r="DI7" s="11">
        <v>0</v>
      </c>
      <c r="DJ7" s="11">
        <v>0</v>
      </c>
      <c r="DK7" s="11">
        <v>0</v>
      </c>
      <c r="DL7" s="26">
        <f t="shared" si="13"/>
        <v>0</v>
      </c>
    </row>
    <row r="8" spans="1:116">
      <c r="A8" s="47"/>
      <c r="B8" s="49" t="s">
        <v>1902</v>
      </c>
      <c r="C8" s="4" t="s">
        <v>494</v>
      </c>
      <c r="D8" s="4" t="s">
        <v>495</v>
      </c>
      <c r="E8" s="748" t="s">
        <v>1099</v>
      </c>
      <c r="F8" s="5" t="s">
        <v>1357</v>
      </c>
      <c r="G8" s="4"/>
      <c r="H8" s="15">
        <v>1300</v>
      </c>
      <c r="I8" s="625"/>
      <c r="J8" s="11"/>
      <c r="K8" s="11"/>
      <c r="L8" s="11"/>
      <c r="M8" s="11"/>
      <c r="N8" s="11"/>
      <c r="O8" s="11"/>
      <c r="P8" s="11"/>
      <c r="Q8" s="26">
        <f>SUM(H8:P8)</f>
        <v>1300</v>
      </c>
      <c r="R8" s="15"/>
      <c r="S8" s="11"/>
      <c r="T8" s="11">
        <v>1300</v>
      </c>
      <c r="U8" s="11"/>
      <c r="V8" s="11"/>
      <c r="W8" s="11"/>
      <c r="X8" s="11"/>
      <c r="Y8" s="11"/>
      <c r="Z8" s="49">
        <f>SUM(R8:Y8)</f>
        <v>1300</v>
      </c>
      <c r="AA8" s="11"/>
      <c r="AB8" s="11"/>
      <c r="AC8" s="11"/>
      <c r="AD8" s="11">
        <v>1300</v>
      </c>
      <c r="AE8" s="11"/>
      <c r="AF8" s="11"/>
      <c r="AG8" s="49">
        <f t="shared" si="2"/>
        <v>0</v>
      </c>
      <c r="AH8" s="11"/>
      <c r="AI8" s="11"/>
      <c r="AJ8" s="11">
        <f>AA8</f>
        <v>0</v>
      </c>
      <c r="AK8" s="11"/>
      <c r="AL8" s="49">
        <f>AA8-SUM(AH8:AK8)</f>
        <v>0</v>
      </c>
      <c r="AM8" s="11"/>
      <c r="AN8" s="11">
        <f>$AD$8/4</f>
        <v>325</v>
      </c>
      <c r="AO8" s="11">
        <f>$AD$8/4</f>
        <v>325</v>
      </c>
      <c r="AP8" s="11">
        <f>$AD$8/4</f>
        <v>325</v>
      </c>
      <c r="AQ8" s="11">
        <f>$AD$8/4</f>
        <v>325</v>
      </c>
      <c r="AR8" s="49">
        <f>AD8-SUM(AM8:AQ8)</f>
        <v>0</v>
      </c>
      <c r="AS8" s="11"/>
      <c r="AT8" s="11"/>
      <c r="AU8" s="11"/>
      <c r="AV8" s="11"/>
      <c r="AW8" s="11"/>
      <c r="AX8" s="11"/>
      <c r="AY8" s="11"/>
      <c r="AZ8" s="11"/>
      <c r="BA8" s="11"/>
      <c r="BB8" s="11"/>
      <c r="BC8" s="49">
        <f>AB8-SUM(AS8:BB8)</f>
        <v>0</v>
      </c>
      <c r="BD8" s="11"/>
      <c r="BE8" s="11"/>
      <c r="BF8" s="11"/>
      <c r="BG8" s="11"/>
      <c r="BH8" s="11"/>
      <c r="BI8" s="11"/>
      <c r="BJ8" s="11"/>
      <c r="BK8" s="49">
        <f>AF8-SUM(BD8:BJ8)</f>
        <v>0</v>
      </c>
      <c r="BL8" s="11"/>
      <c r="BM8" s="11"/>
      <c r="BN8" s="11">
        <v>0</v>
      </c>
      <c r="BO8" s="11"/>
      <c r="BP8" s="11">
        <v>0</v>
      </c>
      <c r="BQ8" s="49">
        <f>AE8-SUM(BL8:BP8)</f>
        <v>0</v>
      </c>
      <c r="BR8" s="11"/>
      <c r="BS8" s="11"/>
      <c r="BT8" s="11"/>
      <c r="BU8" s="11"/>
      <c r="BV8" s="11"/>
      <c r="BW8" s="11"/>
      <c r="BX8" s="47">
        <f>AC8-SUM(BR8:BW8)</f>
        <v>0</v>
      </c>
      <c r="BY8" s="49">
        <f>SUM(AH8:AK8,AM8:AQ8,AS8:BB8,BD8:BJ8,BL8:BP8,BR8:BW8)</f>
        <v>1300</v>
      </c>
      <c r="BZ8" s="11"/>
      <c r="CA8" s="11"/>
      <c r="CB8" s="11"/>
      <c r="CC8" s="11"/>
      <c r="CD8" s="11"/>
      <c r="CE8" s="11"/>
      <c r="CF8" s="11"/>
      <c r="CG8" s="11"/>
      <c r="CH8" s="11"/>
      <c r="CI8" s="11"/>
      <c r="CJ8" s="11"/>
      <c r="CK8" s="11"/>
      <c r="CL8" s="49">
        <f>SUM(BZ8:CK8)</f>
        <v>0</v>
      </c>
      <c r="CM8" s="11">
        <v>0</v>
      </c>
      <c r="CN8" s="11">
        <v>0</v>
      </c>
      <c r="CO8" s="11">
        <v>0</v>
      </c>
      <c r="CP8" s="11">
        <v>0</v>
      </c>
      <c r="CQ8" s="11">
        <v>0</v>
      </c>
      <c r="CR8" s="11">
        <v>0</v>
      </c>
      <c r="CS8" s="11">
        <v>0</v>
      </c>
      <c r="CT8" s="11">
        <v>0</v>
      </c>
      <c r="CU8" s="11">
        <v>0</v>
      </c>
      <c r="CV8" s="11">
        <v>0</v>
      </c>
      <c r="CW8" s="11">
        <v>0</v>
      </c>
      <c r="CX8" s="11">
        <v>0</v>
      </c>
      <c r="CY8" s="26">
        <f>SUM(CM8:CX8)</f>
        <v>0</v>
      </c>
      <c r="CZ8" s="11">
        <v>0</v>
      </c>
      <c r="DA8" s="11">
        <v>0</v>
      </c>
      <c r="DB8" s="11">
        <v>0</v>
      </c>
      <c r="DC8" s="11">
        <v>0</v>
      </c>
      <c r="DD8" s="11">
        <v>0</v>
      </c>
      <c r="DE8" s="11">
        <v>0</v>
      </c>
      <c r="DF8" s="11">
        <v>0</v>
      </c>
      <c r="DG8" s="11">
        <v>0</v>
      </c>
      <c r="DH8" s="11">
        <v>0</v>
      </c>
      <c r="DI8" s="11">
        <v>0</v>
      </c>
      <c r="DJ8" s="11">
        <v>0</v>
      </c>
      <c r="DK8" s="11">
        <v>0</v>
      </c>
      <c r="DL8" s="26">
        <f>SUM(CZ8:DK8)</f>
        <v>0</v>
      </c>
    </row>
    <row r="9" spans="1:116" ht="26.4">
      <c r="A9" s="47"/>
      <c r="B9" s="49" t="s">
        <v>1513</v>
      </c>
      <c r="C9" s="4" t="s">
        <v>494</v>
      </c>
      <c r="D9" s="4" t="s">
        <v>495</v>
      </c>
      <c r="E9" s="748" t="s">
        <v>1100</v>
      </c>
      <c r="F9" s="5" t="s">
        <v>1357</v>
      </c>
      <c r="G9" s="4"/>
      <c r="H9" s="15">
        <v>930</v>
      </c>
      <c r="I9" s="625">
        <v>100</v>
      </c>
      <c r="J9" s="11"/>
      <c r="K9" s="11"/>
      <c r="L9" s="11"/>
      <c r="M9" s="11"/>
      <c r="N9" s="11"/>
      <c r="O9" s="11"/>
      <c r="P9" s="11"/>
      <c r="Q9" s="26">
        <f t="shared" si="0"/>
        <v>1030</v>
      </c>
      <c r="R9" s="15"/>
      <c r="S9" s="11"/>
      <c r="T9" s="11">
        <v>1030</v>
      </c>
      <c r="U9" s="11"/>
      <c r="V9" s="11"/>
      <c r="W9" s="11"/>
      <c r="X9" s="11"/>
      <c r="Y9" s="11"/>
      <c r="Z9" s="49">
        <f t="shared" si="1"/>
        <v>1030</v>
      </c>
      <c r="AA9" s="11"/>
      <c r="AB9" s="11"/>
      <c r="AC9" s="11"/>
      <c r="AD9" s="11">
        <v>930</v>
      </c>
      <c r="AE9" s="11"/>
      <c r="AF9" s="11">
        <v>100</v>
      </c>
      <c r="AG9" s="49">
        <f t="shared" si="2"/>
        <v>0</v>
      </c>
      <c r="AH9" s="11"/>
      <c r="AI9" s="11"/>
      <c r="AJ9" s="11">
        <f t="shared" si="3"/>
        <v>0</v>
      </c>
      <c r="AK9" s="11"/>
      <c r="AL9" s="49">
        <f t="shared" si="4"/>
        <v>0</v>
      </c>
      <c r="AM9" s="11"/>
      <c r="AN9" s="11">
        <v>233</v>
      </c>
      <c r="AO9" s="11">
        <v>233</v>
      </c>
      <c r="AP9" s="11">
        <v>233</v>
      </c>
      <c r="AQ9" s="11">
        <v>231</v>
      </c>
      <c r="AR9" s="49">
        <f t="shared" si="5"/>
        <v>0</v>
      </c>
      <c r="AS9" s="11"/>
      <c r="AT9" s="11"/>
      <c r="AU9" s="11"/>
      <c r="AV9" s="11"/>
      <c r="AW9" s="11"/>
      <c r="AX9" s="11"/>
      <c r="AY9" s="11"/>
      <c r="AZ9" s="11"/>
      <c r="BA9" s="11"/>
      <c r="BB9" s="11"/>
      <c r="BC9" s="49">
        <f t="shared" si="6"/>
        <v>0</v>
      </c>
      <c r="BD9" s="11">
        <v>100</v>
      </c>
      <c r="BE9" s="11"/>
      <c r="BF9" s="11"/>
      <c r="BG9" s="11"/>
      <c r="BH9" s="11"/>
      <c r="BI9" s="11"/>
      <c r="BJ9" s="11"/>
      <c r="BK9" s="49">
        <f t="shared" si="7"/>
        <v>0</v>
      </c>
      <c r="BL9" s="11"/>
      <c r="BM9" s="11"/>
      <c r="BN9" s="11">
        <v>0</v>
      </c>
      <c r="BO9" s="11"/>
      <c r="BP9" s="11">
        <v>0</v>
      </c>
      <c r="BQ9" s="49">
        <f t="shared" si="8"/>
        <v>0</v>
      </c>
      <c r="BR9" s="11"/>
      <c r="BS9" s="11"/>
      <c r="BT9" s="11"/>
      <c r="BU9" s="11"/>
      <c r="BV9" s="11"/>
      <c r="BW9" s="11"/>
      <c r="BX9" s="47">
        <f t="shared" si="9"/>
        <v>0</v>
      </c>
      <c r="BY9" s="49">
        <f t="shared" si="10"/>
        <v>1030</v>
      </c>
      <c r="BZ9" s="11"/>
      <c r="CA9" s="11"/>
      <c r="CB9" s="11"/>
      <c r="CC9" s="11"/>
      <c r="CD9" s="11"/>
      <c r="CE9" s="11"/>
      <c r="CF9" s="11"/>
      <c r="CG9" s="11"/>
      <c r="CH9" s="11"/>
      <c r="CI9" s="11"/>
      <c r="CJ9" s="11"/>
      <c r="CK9" s="11"/>
      <c r="CL9" s="49">
        <f t="shared" si="11"/>
        <v>0</v>
      </c>
      <c r="CM9" s="11">
        <v>0</v>
      </c>
      <c r="CN9" s="11">
        <v>0</v>
      </c>
      <c r="CO9" s="11">
        <v>0</v>
      </c>
      <c r="CP9" s="11">
        <v>0</v>
      </c>
      <c r="CQ9" s="11">
        <v>0</v>
      </c>
      <c r="CR9" s="11">
        <v>0</v>
      </c>
      <c r="CS9" s="11">
        <v>0</v>
      </c>
      <c r="CT9" s="11">
        <v>0</v>
      </c>
      <c r="CU9" s="11">
        <v>0</v>
      </c>
      <c r="CV9" s="11">
        <v>0</v>
      </c>
      <c r="CW9" s="11">
        <v>0</v>
      </c>
      <c r="CX9" s="11">
        <v>0</v>
      </c>
      <c r="CY9" s="26">
        <f>SUM(CM9:CX9)</f>
        <v>0</v>
      </c>
      <c r="CZ9" s="11">
        <v>0</v>
      </c>
      <c r="DA9" s="11">
        <v>0</v>
      </c>
      <c r="DB9" s="11">
        <v>0</v>
      </c>
      <c r="DC9" s="11">
        <v>0</v>
      </c>
      <c r="DD9" s="11">
        <v>0</v>
      </c>
      <c r="DE9" s="11">
        <v>0</v>
      </c>
      <c r="DF9" s="11">
        <v>0</v>
      </c>
      <c r="DG9" s="11">
        <v>0</v>
      </c>
      <c r="DH9" s="11">
        <v>0</v>
      </c>
      <c r="DI9" s="11">
        <v>0</v>
      </c>
      <c r="DJ9" s="11">
        <v>0</v>
      </c>
      <c r="DK9" s="11">
        <v>0</v>
      </c>
      <c r="DL9" s="26">
        <f t="shared" si="13"/>
        <v>0</v>
      </c>
    </row>
    <row r="10" spans="1:116">
      <c r="A10" s="47"/>
      <c r="B10" s="49" t="s">
        <v>1902</v>
      </c>
      <c r="C10" s="13" t="s">
        <v>494</v>
      </c>
      <c r="D10" s="13" t="s">
        <v>495</v>
      </c>
      <c r="E10" s="749" t="s">
        <v>113</v>
      </c>
      <c r="F10" s="157" t="s">
        <v>1357</v>
      </c>
      <c r="G10" s="13" t="s">
        <v>1579</v>
      </c>
      <c r="H10" s="533">
        <v>2700</v>
      </c>
      <c r="I10" s="625"/>
      <c r="J10" s="11"/>
      <c r="K10" s="11"/>
      <c r="L10" s="11"/>
      <c r="M10" s="11"/>
      <c r="N10" s="11"/>
      <c r="O10" s="11"/>
      <c r="P10" s="11"/>
      <c r="Q10" s="26">
        <f t="shared" si="0"/>
        <v>2700</v>
      </c>
      <c r="R10" s="15"/>
      <c r="S10" s="11"/>
      <c r="T10" s="11">
        <f>Q10</f>
        <v>2700</v>
      </c>
      <c r="U10" s="11"/>
      <c r="V10" s="11"/>
      <c r="W10" s="11"/>
      <c r="X10" s="11"/>
      <c r="Y10" s="11"/>
      <c r="Z10" s="49">
        <f t="shared" si="1"/>
        <v>2700</v>
      </c>
      <c r="AA10" s="11">
        <f>T10</f>
        <v>2700</v>
      </c>
      <c r="AB10" s="11"/>
      <c r="AC10" s="11"/>
      <c r="AD10" s="11"/>
      <c r="AE10" s="11"/>
      <c r="AF10" s="11"/>
      <c r="AG10" s="49">
        <f t="shared" si="2"/>
        <v>0</v>
      </c>
      <c r="AH10" s="11"/>
      <c r="AI10" s="11"/>
      <c r="AJ10" s="11">
        <f t="shared" si="3"/>
        <v>2700</v>
      </c>
      <c r="AK10" s="11"/>
      <c r="AL10" s="49">
        <f t="shared" si="4"/>
        <v>0</v>
      </c>
      <c r="AM10" s="11"/>
      <c r="AN10" s="11">
        <f>$AD$10/4</f>
        <v>0</v>
      </c>
      <c r="AO10" s="11">
        <f>$AD$10/4</f>
        <v>0</v>
      </c>
      <c r="AP10" s="11">
        <f>$AD$10/4</f>
        <v>0</v>
      </c>
      <c r="AQ10" s="11">
        <f>$AD$10/4</f>
        <v>0</v>
      </c>
      <c r="AR10" s="49">
        <f t="shared" si="5"/>
        <v>0</v>
      </c>
      <c r="AS10" s="11"/>
      <c r="AT10" s="11"/>
      <c r="AU10" s="11"/>
      <c r="AV10" s="11"/>
      <c r="AW10" s="11"/>
      <c r="AX10" s="11"/>
      <c r="AY10" s="11"/>
      <c r="AZ10" s="11"/>
      <c r="BA10" s="11"/>
      <c r="BB10" s="11"/>
      <c r="BC10" s="49">
        <f t="shared" si="6"/>
        <v>0</v>
      </c>
      <c r="BD10" s="11"/>
      <c r="BE10" s="11"/>
      <c r="BF10" s="11"/>
      <c r="BG10" s="11"/>
      <c r="BH10" s="11"/>
      <c r="BI10" s="11"/>
      <c r="BJ10" s="11"/>
      <c r="BK10" s="49">
        <f t="shared" si="7"/>
        <v>0</v>
      </c>
      <c r="BL10" s="11"/>
      <c r="BM10" s="11"/>
      <c r="BN10" s="11"/>
      <c r="BO10" s="11"/>
      <c r="BP10" s="11"/>
      <c r="BQ10" s="49">
        <f t="shared" si="8"/>
        <v>0</v>
      </c>
      <c r="BR10" s="11"/>
      <c r="BS10" s="11"/>
      <c r="BT10" s="11"/>
      <c r="BU10" s="11"/>
      <c r="BV10" s="11"/>
      <c r="BW10" s="11"/>
      <c r="BX10" s="47">
        <f t="shared" si="9"/>
        <v>0</v>
      </c>
      <c r="BY10" s="49">
        <f t="shared" si="10"/>
        <v>2700</v>
      </c>
      <c r="BZ10" s="11"/>
      <c r="CA10" s="11"/>
      <c r="CB10" s="11"/>
      <c r="CC10" s="11"/>
      <c r="CD10" s="11"/>
      <c r="CE10" s="11"/>
      <c r="CF10" s="11"/>
      <c r="CG10" s="11"/>
      <c r="CH10" s="11"/>
      <c r="CI10" s="11"/>
      <c r="CJ10" s="11"/>
      <c r="CK10" s="11"/>
      <c r="CL10" s="49">
        <f t="shared" si="11"/>
        <v>0</v>
      </c>
      <c r="CM10" s="11"/>
      <c r="CN10" s="11"/>
      <c r="CO10" s="11"/>
      <c r="CP10" s="11"/>
      <c r="CQ10" s="11"/>
      <c r="CR10" s="11"/>
      <c r="CS10" s="11"/>
      <c r="CT10" s="11"/>
      <c r="CU10" s="11"/>
      <c r="CV10" s="11"/>
      <c r="CW10" s="11"/>
      <c r="CX10" s="11"/>
      <c r="CY10" s="26"/>
      <c r="CZ10" s="11"/>
      <c r="DA10" s="11"/>
      <c r="DB10" s="11"/>
      <c r="DC10" s="11"/>
      <c r="DD10" s="11"/>
      <c r="DE10" s="11"/>
      <c r="DF10" s="11"/>
      <c r="DG10" s="11"/>
      <c r="DH10" s="11"/>
      <c r="DI10" s="11"/>
      <c r="DJ10" s="11"/>
      <c r="DK10" s="11"/>
      <c r="DL10" s="26"/>
    </row>
    <row r="11" spans="1:116">
      <c r="A11" s="47"/>
      <c r="B11" s="49"/>
      <c r="C11" s="28" t="s">
        <v>347</v>
      </c>
      <c r="D11" s="28"/>
      <c r="E11" s="750"/>
      <c r="F11" s="26"/>
      <c r="G11" s="28"/>
      <c r="H11" s="47">
        <f>SUM(H3:H10)</f>
        <v>41716</v>
      </c>
      <c r="I11" s="626">
        <f>SUM(I3:I10)</f>
        <v>100</v>
      </c>
      <c r="J11" s="28">
        <f>SUM(J3:J10)</f>
        <v>2300</v>
      </c>
      <c r="K11" s="28">
        <f>SUM(K3:K10)</f>
        <v>0</v>
      </c>
      <c r="L11" s="28">
        <f>SUM(L3:L10)</f>
        <v>0</v>
      </c>
      <c r="M11" s="28">
        <f t="shared" ref="M11:Y11" si="14">SUM(M3:M10)</f>
        <v>0</v>
      </c>
      <c r="N11" s="28">
        <f t="shared" si="14"/>
        <v>0</v>
      </c>
      <c r="O11" s="28">
        <f t="shared" si="14"/>
        <v>0</v>
      </c>
      <c r="P11" s="28">
        <f t="shared" si="14"/>
        <v>0</v>
      </c>
      <c r="Q11" s="26">
        <f t="shared" si="14"/>
        <v>44116</v>
      </c>
      <c r="R11" s="47">
        <f>SUM(R3:R10)</f>
        <v>0</v>
      </c>
      <c r="S11" s="28">
        <f>SUM(S3:S10)</f>
        <v>0</v>
      </c>
      <c r="T11" s="28">
        <f>SUM(T3:T10)</f>
        <v>44116</v>
      </c>
      <c r="U11" s="28">
        <f t="shared" si="14"/>
        <v>0</v>
      </c>
      <c r="V11" s="28">
        <f t="shared" si="14"/>
        <v>0</v>
      </c>
      <c r="W11" s="28">
        <f t="shared" si="14"/>
        <v>0</v>
      </c>
      <c r="X11" s="28">
        <f t="shared" si="14"/>
        <v>0</v>
      </c>
      <c r="Y11" s="28">
        <f t="shared" si="14"/>
        <v>0</v>
      </c>
      <c r="Z11" s="49">
        <f t="shared" si="1"/>
        <v>44116</v>
      </c>
      <c r="AA11" s="28">
        <f t="shared" ref="AA11:AF11" si="15">SUM(AA3:AA10)</f>
        <v>6461</v>
      </c>
      <c r="AB11" s="28">
        <f t="shared" si="15"/>
        <v>0</v>
      </c>
      <c r="AC11" s="28">
        <f t="shared" si="15"/>
        <v>0</v>
      </c>
      <c r="AD11" s="28">
        <f t="shared" si="15"/>
        <v>37555</v>
      </c>
      <c r="AE11" s="28">
        <f t="shared" si="15"/>
        <v>0</v>
      </c>
      <c r="AF11" s="28">
        <f t="shared" si="15"/>
        <v>100</v>
      </c>
      <c r="AG11" s="49">
        <f t="shared" si="2"/>
        <v>0</v>
      </c>
      <c r="AH11" s="28">
        <f>SUM(AH3:AH10)</f>
        <v>0</v>
      </c>
      <c r="AI11" s="28">
        <f>SUM(AI3:AI10)</f>
        <v>0</v>
      </c>
      <c r="AJ11" s="28">
        <f>SUM(AJ3:AJ10)</f>
        <v>6461</v>
      </c>
      <c r="AK11" s="28">
        <f>SUM(AK3:AK10)</f>
        <v>0</v>
      </c>
      <c r="AL11" s="49">
        <f t="shared" si="4"/>
        <v>0</v>
      </c>
      <c r="AM11" s="28">
        <f>SUM(AM3:AM10)</f>
        <v>0</v>
      </c>
      <c r="AN11" s="28">
        <f>SUM(AN3:AN10)</f>
        <v>9389</v>
      </c>
      <c r="AO11" s="28">
        <f>SUM(AO3:AO10)</f>
        <v>9389</v>
      </c>
      <c r="AP11" s="28">
        <f>SUM(AP3:AP10)</f>
        <v>9389</v>
      </c>
      <c r="AQ11" s="28">
        <f>SUM(AQ3:AQ10)</f>
        <v>9388</v>
      </c>
      <c r="AR11" s="49">
        <f t="shared" si="5"/>
        <v>0</v>
      </c>
      <c r="AS11" s="28">
        <f t="shared" ref="AS11:BB11" si="16">SUM(AS3:AS10)</f>
        <v>0</v>
      </c>
      <c r="AT11" s="28">
        <f t="shared" si="16"/>
        <v>0</v>
      </c>
      <c r="AU11" s="28">
        <f t="shared" si="16"/>
        <v>0</v>
      </c>
      <c r="AV11" s="28">
        <f t="shared" si="16"/>
        <v>0</v>
      </c>
      <c r="AW11" s="28">
        <f t="shared" si="16"/>
        <v>0</v>
      </c>
      <c r="AX11" s="28">
        <f t="shared" si="16"/>
        <v>0</v>
      </c>
      <c r="AY11" s="28">
        <f t="shared" si="16"/>
        <v>0</v>
      </c>
      <c r="AZ11" s="28">
        <f t="shared" si="16"/>
        <v>0</v>
      </c>
      <c r="BA11" s="28">
        <f t="shared" si="16"/>
        <v>0</v>
      </c>
      <c r="BB11" s="28">
        <f t="shared" si="16"/>
        <v>0</v>
      </c>
      <c r="BC11" s="49">
        <f t="shared" si="6"/>
        <v>0</v>
      </c>
      <c r="BD11" s="28">
        <f t="shared" ref="BD11:BJ11" si="17">SUM(BD3:BD10)</f>
        <v>100</v>
      </c>
      <c r="BE11" s="28">
        <f t="shared" si="17"/>
        <v>0</v>
      </c>
      <c r="BF11" s="28">
        <f t="shared" si="17"/>
        <v>0</v>
      </c>
      <c r="BG11" s="28">
        <f t="shared" si="17"/>
        <v>0</v>
      </c>
      <c r="BH11" s="28">
        <f t="shared" si="17"/>
        <v>0</v>
      </c>
      <c r="BI11" s="28">
        <f t="shared" si="17"/>
        <v>0</v>
      </c>
      <c r="BJ11" s="28">
        <f t="shared" si="17"/>
        <v>0</v>
      </c>
      <c r="BK11" s="49">
        <f t="shared" si="7"/>
        <v>0</v>
      </c>
      <c r="BL11" s="28">
        <f>SUM(BL3:BL10)</f>
        <v>0</v>
      </c>
      <c r="BM11" s="28">
        <f>SUM(BM3:BM10)</f>
        <v>0</v>
      </c>
      <c r="BN11" s="28">
        <f>SUM(BN3:BN10)</f>
        <v>0</v>
      </c>
      <c r="BO11" s="28">
        <f>SUM(BO3:BO10)</f>
        <v>0</v>
      </c>
      <c r="BP11" s="28">
        <f>SUM(BP3:BP10)</f>
        <v>0</v>
      </c>
      <c r="BQ11" s="49">
        <f t="shared" si="8"/>
        <v>0</v>
      </c>
      <c r="BR11" s="28">
        <f t="shared" ref="BR11:BW11" si="18">SUM(BR3:BR10)</f>
        <v>0</v>
      </c>
      <c r="BS11" s="28">
        <f t="shared" si="18"/>
        <v>0</v>
      </c>
      <c r="BT11" s="28">
        <f t="shared" si="18"/>
        <v>0</v>
      </c>
      <c r="BU11" s="28">
        <f t="shared" si="18"/>
        <v>0</v>
      </c>
      <c r="BV11" s="28">
        <f t="shared" si="18"/>
        <v>0</v>
      </c>
      <c r="BW11" s="28">
        <f t="shared" si="18"/>
        <v>0</v>
      </c>
      <c r="BX11" s="47">
        <f t="shared" si="9"/>
        <v>0</v>
      </c>
      <c r="BY11" s="49">
        <f t="shared" si="10"/>
        <v>44116</v>
      </c>
      <c r="BZ11" s="28">
        <f t="shared" ref="BZ11:CK11" si="19">SUM(BZ3:BZ10)</f>
        <v>0</v>
      </c>
      <c r="CA11" s="28">
        <f t="shared" si="19"/>
        <v>0</v>
      </c>
      <c r="CB11" s="28">
        <f t="shared" si="19"/>
        <v>0</v>
      </c>
      <c r="CC11" s="28">
        <f t="shared" si="19"/>
        <v>0</v>
      </c>
      <c r="CD11" s="28">
        <f t="shared" si="19"/>
        <v>0</v>
      </c>
      <c r="CE11" s="28">
        <f t="shared" si="19"/>
        <v>0</v>
      </c>
      <c r="CF11" s="28">
        <f t="shared" si="19"/>
        <v>0</v>
      </c>
      <c r="CG11" s="28">
        <f t="shared" si="19"/>
        <v>0</v>
      </c>
      <c r="CH11" s="28">
        <f t="shared" si="19"/>
        <v>0</v>
      </c>
      <c r="CI11" s="28">
        <f t="shared" si="19"/>
        <v>0</v>
      </c>
      <c r="CJ11" s="28">
        <f t="shared" si="19"/>
        <v>0</v>
      </c>
      <c r="CK11" s="28">
        <f t="shared" si="19"/>
        <v>0</v>
      </c>
      <c r="CL11" s="49">
        <f t="shared" si="11"/>
        <v>0</v>
      </c>
      <c r="CM11" s="28">
        <f t="shared" ref="CM11:DL11" si="20">SUM(CM3:CM10)</f>
        <v>0</v>
      </c>
      <c r="CN11" s="28">
        <f t="shared" si="20"/>
        <v>0</v>
      </c>
      <c r="CO11" s="28">
        <f t="shared" si="20"/>
        <v>0</v>
      </c>
      <c r="CP11" s="28">
        <f t="shared" si="20"/>
        <v>0</v>
      </c>
      <c r="CQ11" s="28">
        <f t="shared" si="20"/>
        <v>0</v>
      </c>
      <c r="CR11" s="28">
        <f t="shared" si="20"/>
        <v>0</v>
      </c>
      <c r="CS11" s="28">
        <f t="shared" si="20"/>
        <v>0</v>
      </c>
      <c r="CT11" s="28">
        <f t="shared" si="20"/>
        <v>0</v>
      </c>
      <c r="CU11" s="28">
        <f t="shared" si="20"/>
        <v>0</v>
      </c>
      <c r="CV11" s="28">
        <f t="shared" si="20"/>
        <v>0</v>
      </c>
      <c r="CW11" s="28">
        <f t="shared" si="20"/>
        <v>0</v>
      </c>
      <c r="CX11" s="28">
        <f t="shared" si="20"/>
        <v>0</v>
      </c>
      <c r="CY11" s="26">
        <f t="shared" si="20"/>
        <v>0</v>
      </c>
      <c r="CZ11" s="28">
        <f t="shared" si="20"/>
        <v>0</v>
      </c>
      <c r="DA11" s="28">
        <f t="shared" si="20"/>
        <v>0</v>
      </c>
      <c r="DB11" s="28">
        <f t="shared" si="20"/>
        <v>0</v>
      </c>
      <c r="DC11" s="28">
        <f t="shared" si="20"/>
        <v>0</v>
      </c>
      <c r="DD11" s="28">
        <f t="shared" si="20"/>
        <v>0</v>
      </c>
      <c r="DE11" s="28">
        <f t="shared" si="20"/>
        <v>0</v>
      </c>
      <c r="DF11" s="28">
        <f t="shared" si="20"/>
        <v>0</v>
      </c>
      <c r="DG11" s="28">
        <f t="shared" si="20"/>
        <v>0</v>
      </c>
      <c r="DH11" s="28">
        <f t="shared" si="20"/>
        <v>0</v>
      </c>
      <c r="DI11" s="28">
        <f t="shared" si="20"/>
        <v>0</v>
      </c>
      <c r="DJ11" s="28">
        <f t="shared" si="20"/>
        <v>0</v>
      </c>
      <c r="DK11" s="28">
        <f t="shared" si="20"/>
        <v>0</v>
      </c>
      <c r="DL11" s="26">
        <f t="shared" si="20"/>
        <v>0</v>
      </c>
    </row>
    <row r="12" spans="1:116">
      <c r="A12" s="47"/>
      <c r="B12" s="49" t="s">
        <v>1903</v>
      </c>
      <c r="C12" s="4" t="s">
        <v>494</v>
      </c>
      <c r="D12" s="4" t="s">
        <v>498</v>
      </c>
      <c r="E12" s="748" t="s">
        <v>496</v>
      </c>
      <c r="F12" s="5" t="s">
        <v>1357</v>
      </c>
      <c r="G12" s="4"/>
      <c r="H12" s="15">
        <v>842</v>
      </c>
      <c r="I12" s="625"/>
      <c r="J12" s="11">
        <v>500</v>
      </c>
      <c r="K12" s="11"/>
      <c r="L12" s="11"/>
      <c r="M12" s="11"/>
      <c r="N12" s="11"/>
      <c r="O12" s="11"/>
      <c r="P12" s="11"/>
      <c r="Q12" s="26">
        <f t="shared" si="0"/>
        <v>1342</v>
      </c>
      <c r="R12" s="15"/>
      <c r="S12" s="11"/>
      <c r="T12" s="11">
        <f>Q12</f>
        <v>1342</v>
      </c>
      <c r="U12" s="11"/>
      <c r="V12" s="11"/>
      <c r="W12" s="11"/>
      <c r="X12" s="11"/>
      <c r="Y12" s="11"/>
      <c r="Z12" s="49">
        <f t="shared" si="1"/>
        <v>1342</v>
      </c>
      <c r="AA12" s="11">
        <v>1342</v>
      </c>
      <c r="AB12" s="11"/>
      <c r="AC12" s="11"/>
      <c r="AD12" s="11"/>
      <c r="AE12" s="11"/>
      <c r="AF12" s="11"/>
      <c r="AG12" s="49">
        <f t="shared" si="2"/>
        <v>0</v>
      </c>
      <c r="AH12" s="11"/>
      <c r="AI12" s="11"/>
      <c r="AJ12" s="11">
        <f t="shared" ref="AJ12:AJ19" si="21">AA12</f>
        <v>1342</v>
      </c>
      <c r="AK12" s="11"/>
      <c r="AL12" s="49">
        <f t="shared" si="4"/>
        <v>0</v>
      </c>
      <c r="AM12" s="11"/>
      <c r="AN12" s="11">
        <f>AD12</f>
        <v>0</v>
      </c>
      <c r="AO12" s="11"/>
      <c r="AP12" s="11"/>
      <c r="AQ12" s="11"/>
      <c r="AR12" s="49">
        <f t="shared" si="5"/>
        <v>0</v>
      </c>
      <c r="AS12" s="11"/>
      <c r="AT12" s="11"/>
      <c r="AU12" s="11"/>
      <c r="AV12" s="11"/>
      <c r="AW12" s="11"/>
      <c r="AX12" s="11"/>
      <c r="AY12" s="11"/>
      <c r="AZ12" s="11"/>
      <c r="BA12" s="11"/>
      <c r="BB12" s="11"/>
      <c r="BC12" s="49">
        <f t="shared" si="6"/>
        <v>0</v>
      </c>
      <c r="BD12" s="11"/>
      <c r="BE12" s="11"/>
      <c r="BF12" s="11"/>
      <c r="BG12" s="11"/>
      <c r="BH12" s="11"/>
      <c r="BI12" s="11"/>
      <c r="BJ12" s="11"/>
      <c r="BK12" s="49">
        <f t="shared" si="7"/>
        <v>0</v>
      </c>
      <c r="BL12" s="11"/>
      <c r="BM12" s="11"/>
      <c r="BN12" s="11">
        <v>0</v>
      </c>
      <c r="BO12" s="11"/>
      <c r="BP12" s="11">
        <v>0</v>
      </c>
      <c r="BQ12" s="49">
        <f t="shared" si="8"/>
        <v>0</v>
      </c>
      <c r="BR12" s="11"/>
      <c r="BS12" s="11"/>
      <c r="BT12" s="11"/>
      <c r="BU12" s="11"/>
      <c r="BV12" s="11"/>
      <c r="BW12" s="11"/>
      <c r="BX12" s="47">
        <f t="shared" si="9"/>
        <v>0</v>
      </c>
      <c r="BY12" s="49">
        <f t="shared" si="10"/>
        <v>1342</v>
      </c>
      <c r="BZ12" s="11"/>
      <c r="CA12" s="11"/>
      <c r="CB12" s="11"/>
      <c r="CC12" s="11"/>
      <c r="CD12" s="11"/>
      <c r="CE12" s="11"/>
      <c r="CF12" s="11"/>
      <c r="CG12" s="11"/>
      <c r="CH12" s="11"/>
      <c r="CI12" s="11"/>
      <c r="CJ12" s="11"/>
      <c r="CK12" s="11"/>
      <c r="CL12" s="49">
        <f t="shared" si="11"/>
        <v>0</v>
      </c>
      <c r="CM12" s="11">
        <v>0</v>
      </c>
      <c r="CN12" s="11">
        <v>0</v>
      </c>
      <c r="CO12" s="11">
        <v>0</v>
      </c>
      <c r="CP12" s="11">
        <v>0</v>
      </c>
      <c r="CQ12" s="11">
        <v>0</v>
      </c>
      <c r="CR12" s="11">
        <v>0</v>
      </c>
      <c r="CS12" s="11">
        <v>0</v>
      </c>
      <c r="CT12" s="11">
        <v>0</v>
      </c>
      <c r="CU12" s="11">
        <v>0</v>
      </c>
      <c r="CV12" s="11">
        <v>0</v>
      </c>
      <c r="CW12" s="11">
        <v>0</v>
      </c>
      <c r="CX12" s="11">
        <v>0</v>
      </c>
      <c r="CY12" s="26">
        <f t="shared" si="12"/>
        <v>0</v>
      </c>
      <c r="CZ12" s="11">
        <v>0</v>
      </c>
      <c r="DA12" s="11">
        <v>0</v>
      </c>
      <c r="DB12" s="11">
        <v>0</v>
      </c>
      <c r="DC12" s="11">
        <v>0</v>
      </c>
      <c r="DD12" s="11">
        <v>0</v>
      </c>
      <c r="DE12" s="11">
        <v>0</v>
      </c>
      <c r="DF12" s="11">
        <v>0</v>
      </c>
      <c r="DG12" s="11">
        <v>0</v>
      </c>
      <c r="DH12" s="11">
        <v>0</v>
      </c>
      <c r="DI12" s="11">
        <v>0</v>
      </c>
      <c r="DJ12" s="11">
        <v>0</v>
      </c>
      <c r="DK12" s="11">
        <v>0</v>
      </c>
      <c r="DL12" s="26">
        <f t="shared" si="13"/>
        <v>0</v>
      </c>
    </row>
    <row r="13" spans="1:116">
      <c r="A13" s="47"/>
      <c r="B13" s="49" t="s">
        <v>1904</v>
      </c>
      <c r="C13" s="4" t="s">
        <v>494</v>
      </c>
      <c r="D13" s="4" t="s">
        <v>498</v>
      </c>
      <c r="E13" s="748" t="s">
        <v>499</v>
      </c>
      <c r="F13" s="5" t="s">
        <v>1357</v>
      </c>
      <c r="G13" s="4"/>
      <c r="H13" s="15">
        <v>5100</v>
      </c>
      <c r="I13" s="625"/>
      <c r="J13" s="11"/>
      <c r="K13" s="11"/>
      <c r="L13" s="11"/>
      <c r="M13" s="11"/>
      <c r="N13" s="11"/>
      <c r="O13" s="11"/>
      <c r="P13" s="11"/>
      <c r="Q13" s="26">
        <f t="shared" si="0"/>
        <v>5100</v>
      </c>
      <c r="R13" s="15"/>
      <c r="S13" s="11"/>
      <c r="T13" s="11">
        <f>H13</f>
        <v>5100</v>
      </c>
      <c r="U13" s="11"/>
      <c r="V13" s="11"/>
      <c r="W13" s="11"/>
      <c r="X13" s="11"/>
      <c r="Y13" s="11"/>
      <c r="Z13" s="49">
        <f t="shared" si="1"/>
        <v>5100</v>
      </c>
      <c r="AA13" s="11"/>
      <c r="AB13" s="11"/>
      <c r="AC13" s="11"/>
      <c r="AD13" s="11">
        <v>5100</v>
      </c>
      <c r="AE13" s="11"/>
      <c r="AF13" s="11"/>
      <c r="AG13" s="49">
        <f t="shared" si="2"/>
        <v>0</v>
      </c>
      <c r="AH13" s="11"/>
      <c r="AI13" s="11"/>
      <c r="AJ13" s="11">
        <f t="shared" si="21"/>
        <v>0</v>
      </c>
      <c r="AK13" s="11"/>
      <c r="AL13" s="49">
        <f t="shared" si="4"/>
        <v>0</v>
      </c>
      <c r="AM13" s="11"/>
      <c r="AN13" s="11">
        <f>$AD$13/4</f>
        <v>1275</v>
      </c>
      <c r="AO13" s="11">
        <f>$AD$13/4</f>
        <v>1275</v>
      </c>
      <c r="AP13" s="11">
        <f>$AD$13/4</f>
        <v>1275</v>
      </c>
      <c r="AQ13" s="11">
        <f>$AD$13/4</f>
        <v>1275</v>
      </c>
      <c r="AR13" s="49">
        <f t="shared" si="5"/>
        <v>0</v>
      </c>
      <c r="AS13" s="11"/>
      <c r="AT13" s="11"/>
      <c r="AU13" s="11"/>
      <c r="AV13" s="11"/>
      <c r="AW13" s="11"/>
      <c r="AX13" s="11"/>
      <c r="AY13" s="11"/>
      <c r="AZ13" s="11"/>
      <c r="BA13" s="11"/>
      <c r="BB13" s="11"/>
      <c r="BC13" s="49">
        <f t="shared" si="6"/>
        <v>0</v>
      </c>
      <c r="BD13" s="11"/>
      <c r="BE13" s="11"/>
      <c r="BF13" s="11"/>
      <c r="BG13" s="11"/>
      <c r="BH13" s="11"/>
      <c r="BI13" s="11"/>
      <c r="BJ13" s="11"/>
      <c r="BK13" s="49">
        <f t="shared" si="7"/>
        <v>0</v>
      </c>
      <c r="BL13" s="11"/>
      <c r="BM13" s="11"/>
      <c r="BN13" s="11">
        <v>0</v>
      </c>
      <c r="BO13" s="11"/>
      <c r="BP13" s="11">
        <v>0</v>
      </c>
      <c r="BQ13" s="49">
        <f t="shared" si="8"/>
        <v>0</v>
      </c>
      <c r="BR13" s="11"/>
      <c r="BS13" s="11"/>
      <c r="BT13" s="11"/>
      <c r="BU13" s="11"/>
      <c r="BV13" s="11"/>
      <c r="BW13" s="11"/>
      <c r="BX13" s="47">
        <f t="shared" si="9"/>
        <v>0</v>
      </c>
      <c r="BY13" s="49">
        <f t="shared" si="10"/>
        <v>5100</v>
      </c>
      <c r="BZ13" s="11"/>
      <c r="CA13" s="11"/>
      <c r="CB13" s="11"/>
      <c r="CC13" s="11"/>
      <c r="CD13" s="11"/>
      <c r="CE13" s="11"/>
      <c r="CF13" s="11"/>
      <c r="CG13" s="11"/>
      <c r="CH13" s="11"/>
      <c r="CI13" s="11"/>
      <c r="CJ13" s="11"/>
      <c r="CK13" s="11"/>
      <c r="CL13" s="49">
        <f t="shared" si="11"/>
        <v>0</v>
      </c>
      <c r="CM13" s="11">
        <v>0</v>
      </c>
      <c r="CN13" s="11">
        <v>0</v>
      </c>
      <c r="CO13" s="11">
        <v>0</v>
      </c>
      <c r="CP13" s="11">
        <v>0</v>
      </c>
      <c r="CQ13" s="11">
        <v>0</v>
      </c>
      <c r="CR13" s="11">
        <v>0</v>
      </c>
      <c r="CS13" s="11">
        <v>0</v>
      </c>
      <c r="CT13" s="11">
        <v>0</v>
      </c>
      <c r="CU13" s="11">
        <v>0</v>
      </c>
      <c r="CV13" s="11">
        <v>0</v>
      </c>
      <c r="CW13" s="11">
        <v>0</v>
      </c>
      <c r="CX13" s="11">
        <v>0</v>
      </c>
      <c r="CY13" s="26">
        <f t="shared" si="12"/>
        <v>0</v>
      </c>
      <c r="CZ13" s="11">
        <v>0</v>
      </c>
      <c r="DA13" s="11">
        <v>0</v>
      </c>
      <c r="DB13" s="11">
        <v>0</v>
      </c>
      <c r="DC13" s="11">
        <v>0</v>
      </c>
      <c r="DD13" s="11">
        <v>0</v>
      </c>
      <c r="DE13" s="11">
        <v>0</v>
      </c>
      <c r="DF13" s="11">
        <v>0</v>
      </c>
      <c r="DG13" s="11">
        <v>0</v>
      </c>
      <c r="DH13" s="11">
        <v>0</v>
      </c>
      <c r="DI13" s="11">
        <v>0</v>
      </c>
      <c r="DJ13" s="11">
        <v>0</v>
      </c>
      <c r="DK13" s="11">
        <v>0</v>
      </c>
      <c r="DL13" s="26">
        <f t="shared" si="13"/>
        <v>0</v>
      </c>
    </row>
    <row r="14" spans="1:116">
      <c r="A14" s="47"/>
      <c r="B14" s="49" t="s">
        <v>1904</v>
      </c>
      <c r="C14" s="4" t="s">
        <v>494</v>
      </c>
      <c r="D14" s="4" t="s">
        <v>498</v>
      </c>
      <c r="E14" s="748" t="s">
        <v>114</v>
      </c>
      <c r="F14" s="5" t="s">
        <v>1357</v>
      </c>
      <c r="G14" s="4"/>
      <c r="H14" s="15">
        <v>1000</v>
      </c>
      <c r="I14" s="625"/>
      <c r="J14" s="11"/>
      <c r="K14" s="11"/>
      <c r="L14" s="11"/>
      <c r="M14" s="11"/>
      <c r="N14" s="11"/>
      <c r="O14" s="11"/>
      <c r="P14" s="11"/>
      <c r="Q14" s="26">
        <f t="shared" si="0"/>
        <v>1000</v>
      </c>
      <c r="R14" s="15"/>
      <c r="S14" s="11"/>
      <c r="T14" s="11">
        <v>1000</v>
      </c>
      <c r="U14" s="11"/>
      <c r="V14" s="11"/>
      <c r="W14" s="11"/>
      <c r="X14" s="11"/>
      <c r="Y14" s="11"/>
      <c r="Z14" s="49">
        <v>1000</v>
      </c>
      <c r="AA14" s="11"/>
      <c r="AB14" s="11"/>
      <c r="AC14" s="11"/>
      <c r="AD14" s="11">
        <v>1000</v>
      </c>
      <c r="AE14" s="11"/>
      <c r="AF14" s="11"/>
      <c r="AG14" s="49">
        <f t="shared" si="2"/>
        <v>0</v>
      </c>
      <c r="AH14" s="11"/>
      <c r="AI14" s="11"/>
      <c r="AJ14" s="11"/>
      <c r="AK14" s="11"/>
      <c r="AL14" s="49"/>
      <c r="AM14" s="11"/>
      <c r="AN14" s="11">
        <f>$AD$14/4</f>
        <v>250</v>
      </c>
      <c r="AO14" s="11">
        <f>$AD$14/4</f>
        <v>250</v>
      </c>
      <c r="AP14" s="11">
        <f>$AD$14/4</f>
        <v>250</v>
      </c>
      <c r="AQ14" s="11">
        <f>$AD$14/4</f>
        <v>250</v>
      </c>
      <c r="AR14" s="49"/>
      <c r="AS14" s="11"/>
      <c r="AT14" s="11"/>
      <c r="AU14" s="11"/>
      <c r="AV14" s="11"/>
      <c r="AW14" s="11"/>
      <c r="AX14" s="11"/>
      <c r="AY14" s="11"/>
      <c r="AZ14" s="11"/>
      <c r="BA14" s="11"/>
      <c r="BB14" s="11"/>
      <c r="BC14" s="49"/>
      <c r="BD14" s="11"/>
      <c r="BE14" s="11"/>
      <c r="BF14" s="11"/>
      <c r="BG14" s="11"/>
      <c r="BH14" s="11"/>
      <c r="BI14" s="11"/>
      <c r="BJ14" s="11"/>
      <c r="BK14" s="49"/>
      <c r="BL14" s="11"/>
      <c r="BM14" s="11"/>
      <c r="BN14" s="11"/>
      <c r="BO14" s="11"/>
      <c r="BP14" s="11"/>
      <c r="BQ14" s="49"/>
      <c r="BR14" s="11"/>
      <c r="BS14" s="11"/>
      <c r="BT14" s="11"/>
      <c r="BU14" s="11"/>
      <c r="BV14" s="11"/>
      <c r="BW14" s="11"/>
      <c r="BX14" s="47"/>
      <c r="BY14" s="49"/>
      <c r="BZ14" s="11"/>
      <c r="CA14" s="11"/>
      <c r="CB14" s="11"/>
      <c r="CC14" s="11"/>
      <c r="CD14" s="11"/>
      <c r="CE14" s="11"/>
      <c r="CF14" s="11"/>
      <c r="CG14" s="11"/>
      <c r="CH14" s="11"/>
      <c r="CI14" s="11"/>
      <c r="CJ14" s="11"/>
      <c r="CK14" s="11"/>
      <c r="CL14" s="49"/>
      <c r="CM14" s="11"/>
      <c r="CN14" s="11"/>
      <c r="CO14" s="11"/>
      <c r="CP14" s="11"/>
      <c r="CQ14" s="11"/>
      <c r="CR14" s="11"/>
      <c r="CS14" s="11"/>
      <c r="CT14" s="11"/>
      <c r="CU14" s="11"/>
      <c r="CV14" s="11"/>
      <c r="CW14" s="11"/>
      <c r="CX14" s="11"/>
      <c r="CY14" s="26"/>
      <c r="CZ14" s="11"/>
      <c r="DA14" s="11"/>
      <c r="DB14" s="11"/>
      <c r="DC14" s="11"/>
      <c r="DD14" s="11"/>
      <c r="DE14" s="11"/>
      <c r="DF14" s="11"/>
      <c r="DG14" s="11"/>
      <c r="DH14" s="11"/>
      <c r="DI14" s="11"/>
      <c r="DJ14" s="11"/>
      <c r="DK14" s="11"/>
      <c r="DL14" s="26"/>
    </row>
    <row r="15" spans="1:116">
      <c r="A15" s="47"/>
      <c r="B15" s="49" t="s">
        <v>1904</v>
      </c>
      <c r="C15" s="4" t="s">
        <v>494</v>
      </c>
      <c r="D15" s="4" t="s">
        <v>498</v>
      </c>
      <c r="E15" s="748" t="s">
        <v>500</v>
      </c>
      <c r="F15" s="5" t="s">
        <v>1357</v>
      </c>
      <c r="G15" s="4"/>
      <c r="H15" s="15">
        <v>1000</v>
      </c>
      <c r="I15" s="625"/>
      <c r="J15" s="11"/>
      <c r="K15" s="11"/>
      <c r="L15" s="11"/>
      <c r="M15" s="11"/>
      <c r="N15" s="11"/>
      <c r="O15" s="11"/>
      <c r="P15" s="11"/>
      <c r="Q15" s="26">
        <f t="shared" si="0"/>
        <v>1000</v>
      </c>
      <c r="R15" s="15"/>
      <c r="S15" s="11"/>
      <c r="T15" s="11">
        <f>Q15</f>
        <v>1000</v>
      </c>
      <c r="U15" s="11"/>
      <c r="V15" s="11"/>
      <c r="W15" s="11"/>
      <c r="X15" s="11"/>
      <c r="Y15" s="11"/>
      <c r="Z15" s="49">
        <f t="shared" si="1"/>
        <v>1000</v>
      </c>
      <c r="AA15" s="11"/>
      <c r="AB15" s="11"/>
      <c r="AC15" s="11"/>
      <c r="AD15" s="11">
        <v>1000</v>
      </c>
      <c r="AE15" s="11"/>
      <c r="AF15" s="11"/>
      <c r="AG15" s="49">
        <f t="shared" si="2"/>
        <v>0</v>
      </c>
      <c r="AH15" s="11"/>
      <c r="AI15" s="11"/>
      <c r="AJ15" s="11">
        <f t="shared" si="21"/>
        <v>0</v>
      </c>
      <c r="AK15" s="11"/>
      <c r="AL15" s="49">
        <f t="shared" si="4"/>
        <v>0</v>
      </c>
      <c r="AM15" s="11"/>
      <c r="AN15" s="11">
        <f>$AD$15/4</f>
        <v>250</v>
      </c>
      <c r="AO15" s="11">
        <f>$AD$15/4</f>
        <v>250</v>
      </c>
      <c r="AP15" s="11">
        <f>$AD$15/4</f>
        <v>250</v>
      </c>
      <c r="AQ15" s="11">
        <f>$AD$15/4</f>
        <v>250</v>
      </c>
      <c r="AR15" s="49">
        <f t="shared" si="5"/>
        <v>0</v>
      </c>
      <c r="AS15" s="11"/>
      <c r="AT15" s="11"/>
      <c r="AU15" s="11"/>
      <c r="AV15" s="11"/>
      <c r="AW15" s="11"/>
      <c r="AX15" s="11"/>
      <c r="AY15" s="11"/>
      <c r="AZ15" s="11"/>
      <c r="BA15" s="11"/>
      <c r="BB15" s="11"/>
      <c r="BC15" s="49">
        <f t="shared" si="6"/>
        <v>0</v>
      </c>
      <c r="BD15" s="11"/>
      <c r="BE15" s="11"/>
      <c r="BF15" s="11"/>
      <c r="BG15" s="11"/>
      <c r="BH15" s="11"/>
      <c r="BI15" s="11"/>
      <c r="BJ15" s="11"/>
      <c r="BK15" s="49">
        <f t="shared" si="7"/>
        <v>0</v>
      </c>
      <c r="BL15" s="11"/>
      <c r="BM15" s="11"/>
      <c r="BN15" s="11">
        <v>0</v>
      </c>
      <c r="BO15" s="11"/>
      <c r="BP15" s="11">
        <v>0</v>
      </c>
      <c r="BQ15" s="49">
        <f t="shared" si="8"/>
        <v>0</v>
      </c>
      <c r="BR15" s="11"/>
      <c r="BS15" s="11"/>
      <c r="BT15" s="11"/>
      <c r="BU15" s="11"/>
      <c r="BV15" s="11"/>
      <c r="BW15" s="11"/>
      <c r="BX15" s="47">
        <f t="shared" si="9"/>
        <v>0</v>
      </c>
      <c r="BY15" s="49">
        <f t="shared" si="10"/>
        <v>1000</v>
      </c>
      <c r="BZ15" s="11"/>
      <c r="CA15" s="11"/>
      <c r="CB15" s="11"/>
      <c r="CC15" s="11"/>
      <c r="CD15" s="11"/>
      <c r="CE15" s="11"/>
      <c r="CF15" s="11"/>
      <c r="CG15" s="11"/>
      <c r="CH15" s="11"/>
      <c r="CI15" s="11"/>
      <c r="CJ15" s="11"/>
      <c r="CK15" s="11"/>
      <c r="CL15" s="49">
        <f t="shared" si="11"/>
        <v>0</v>
      </c>
      <c r="CM15" s="11">
        <v>0</v>
      </c>
      <c r="CN15" s="11">
        <v>0</v>
      </c>
      <c r="CO15" s="11">
        <v>0</v>
      </c>
      <c r="CP15" s="11">
        <v>0</v>
      </c>
      <c r="CQ15" s="11">
        <v>0</v>
      </c>
      <c r="CR15" s="11">
        <v>0</v>
      </c>
      <c r="CS15" s="11">
        <v>0</v>
      </c>
      <c r="CT15" s="11">
        <v>0</v>
      </c>
      <c r="CU15" s="11">
        <v>0</v>
      </c>
      <c r="CV15" s="11">
        <v>0</v>
      </c>
      <c r="CW15" s="11">
        <v>0</v>
      </c>
      <c r="CX15" s="11">
        <v>0</v>
      </c>
      <c r="CY15" s="26">
        <f t="shared" si="12"/>
        <v>0</v>
      </c>
      <c r="CZ15" s="11">
        <v>0</v>
      </c>
      <c r="DA15" s="11">
        <v>0</v>
      </c>
      <c r="DB15" s="11">
        <v>0</v>
      </c>
      <c r="DC15" s="11">
        <v>0</v>
      </c>
      <c r="DD15" s="11">
        <v>0</v>
      </c>
      <c r="DE15" s="11">
        <v>0</v>
      </c>
      <c r="DF15" s="11">
        <v>0</v>
      </c>
      <c r="DG15" s="11">
        <v>0</v>
      </c>
      <c r="DH15" s="11">
        <v>0</v>
      </c>
      <c r="DI15" s="11">
        <v>0</v>
      </c>
      <c r="DJ15" s="11">
        <v>0</v>
      </c>
      <c r="DK15" s="11">
        <v>0</v>
      </c>
      <c r="DL15" s="26">
        <f t="shared" si="13"/>
        <v>0</v>
      </c>
    </row>
    <row r="16" spans="1:116">
      <c r="A16" s="47"/>
      <c r="B16" s="49" t="s">
        <v>1904</v>
      </c>
      <c r="C16" s="4" t="s">
        <v>494</v>
      </c>
      <c r="D16" s="4" t="s">
        <v>498</v>
      </c>
      <c r="E16" s="748" t="s">
        <v>501</v>
      </c>
      <c r="F16" s="5" t="s">
        <v>1357</v>
      </c>
      <c r="G16" s="4"/>
      <c r="H16" s="15">
        <v>3000</v>
      </c>
      <c r="I16" s="625"/>
      <c r="J16" s="11"/>
      <c r="K16" s="11"/>
      <c r="L16" s="11"/>
      <c r="M16" s="11"/>
      <c r="N16" s="11"/>
      <c r="O16" s="11"/>
      <c r="P16" s="11"/>
      <c r="Q16" s="26">
        <f t="shared" si="0"/>
        <v>3000</v>
      </c>
      <c r="R16" s="15"/>
      <c r="S16" s="11"/>
      <c r="T16" s="11">
        <f>Q16</f>
        <v>3000</v>
      </c>
      <c r="U16" s="11"/>
      <c r="V16" s="11"/>
      <c r="W16" s="11"/>
      <c r="X16" s="11"/>
      <c r="Y16" s="11"/>
      <c r="Z16" s="49">
        <f t="shared" si="1"/>
        <v>3000</v>
      </c>
      <c r="AA16" s="11"/>
      <c r="AB16" s="11"/>
      <c r="AC16" s="11"/>
      <c r="AD16" s="11">
        <v>3000</v>
      </c>
      <c r="AE16" s="11"/>
      <c r="AF16" s="11"/>
      <c r="AG16" s="49">
        <f t="shared" si="2"/>
        <v>0</v>
      </c>
      <c r="AH16" s="11"/>
      <c r="AI16" s="11"/>
      <c r="AJ16" s="11">
        <f t="shared" si="21"/>
        <v>0</v>
      </c>
      <c r="AK16" s="11"/>
      <c r="AL16" s="49">
        <f t="shared" si="4"/>
        <v>0</v>
      </c>
      <c r="AM16" s="11"/>
      <c r="AN16" s="11">
        <f>$AD$16/4</f>
        <v>750</v>
      </c>
      <c r="AO16" s="11">
        <f>$AD$16/4</f>
        <v>750</v>
      </c>
      <c r="AP16" s="11">
        <f>$AD$16/4</f>
        <v>750</v>
      </c>
      <c r="AQ16" s="11">
        <f>$AD$16/4</f>
        <v>750</v>
      </c>
      <c r="AR16" s="49">
        <f t="shared" si="5"/>
        <v>0</v>
      </c>
      <c r="AS16" s="11"/>
      <c r="AT16" s="11"/>
      <c r="AU16" s="11"/>
      <c r="AV16" s="11"/>
      <c r="AW16" s="11"/>
      <c r="AX16" s="11"/>
      <c r="AY16" s="11"/>
      <c r="AZ16" s="11"/>
      <c r="BA16" s="11"/>
      <c r="BB16" s="11"/>
      <c r="BC16" s="49">
        <f t="shared" si="6"/>
        <v>0</v>
      </c>
      <c r="BD16" s="11"/>
      <c r="BE16" s="11"/>
      <c r="BF16" s="11"/>
      <c r="BG16" s="11"/>
      <c r="BH16" s="11"/>
      <c r="BI16" s="11"/>
      <c r="BJ16" s="11"/>
      <c r="BK16" s="49">
        <f t="shared" si="7"/>
        <v>0</v>
      </c>
      <c r="BL16" s="11"/>
      <c r="BM16" s="11"/>
      <c r="BN16" s="11">
        <v>0</v>
      </c>
      <c r="BO16" s="11"/>
      <c r="BP16" s="11">
        <v>0</v>
      </c>
      <c r="BQ16" s="49">
        <f t="shared" si="8"/>
        <v>0</v>
      </c>
      <c r="BR16" s="11"/>
      <c r="BS16" s="11"/>
      <c r="BT16" s="11"/>
      <c r="BU16" s="11"/>
      <c r="BV16" s="11"/>
      <c r="BW16" s="11"/>
      <c r="BX16" s="47">
        <f t="shared" si="9"/>
        <v>0</v>
      </c>
      <c r="BY16" s="49">
        <f t="shared" si="10"/>
        <v>3000</v>
      </c>
      <c r="BZ16" s="11"/>
      <c r="CA16" s="11"/>
      <c r="CB16" s="11"/>
      <c r="CC16" s="11"/>
      <c r="CD16" s="11"/>
      <c r="CE16" s="11"/>
      <c r="CF16" s="11"/>
      <c r="CG16" s="11"/>
      <c r="CH16" s="11"/>
      <c r="CI16" s="11"/>
      <c r="CJ16" s="11"/>
      <c r="CK16" s="11"/>
      <c r="CL16" s="49">
        <f t="shared" si="11"/>
        <v>0</v>
      </c>
      <c r="CM16" s="11">
        <v>0</v>
      </c>
      <c r="CN16" s="11">
        <v>0</v>
      </c>
      <c r="CO16" s="11">
        <v>0</v>
      </c>
      <c r="CP16" s="11">
        <v>0</v>
      </c>
      <c r="CQ16" s="11">
        <v>0</v>
      </c>
      <c r="CR16" s="11">
        <v>0</v>
      </c>
      <c r="CS16" s="11">
        <v>0</v>
      </c>
      <c r="CT16" s="11">
        <v>0</v>
      </c>
      <c r="CU16" s="11">
        <v>0</v>
      </c>
      <c r="CV16" s="11">
        <v>0</v>
      </c>
      <c r="CW16" s="11">
        <v>0</v>
      </c>
      <c r="CX16" s="11">
        <v>0</v>
      </c>
      <c r="CY16" s="26">
        <f t="shared" si="12"/>
        <v>0</v>
      </c>
      <c r="CZ16" s="11">
        <v>0</v>
      </c>
      <c r="DA16" s="11">
        <v>0</v>
      </c>
      <c r="DB16" s="11">
        <v>0</v>
      </c>
      <c r="DC16" s="11">
        <v>0</v>
      </c>
      <c r="DD16" s="11">
        <v>0</v>
      </c>
      <c r="DE16" s="11">
        <v>0</v>
      </c>
      <c r="DF16" s="11">
        <v>0</v>
      </c>
      <c r="DG16" s="11">
        <v>0</v>
      </c>
      <c r="DH16" s="11">
        <v>0</v>
      </c>
      <c r="DI16" s="11">
        <v>0</v>
      </c>
      <c r="DJ16" s="11">
        <v>0</v>
      </c>
      <c r="DK16" s="11">
        <v>0</v>
      </c>
      <c r="DL16" s="26">
        <f t="shared" si="13"/>
        <v>0</v>
      </c>
    </row>
    <row r="17" spans="1:116">
      <c r="A17" s="47"/>
      <c r="B17" s="49" t="s">
        <v>1904</v>
      </c>
      <c r="C17" s="4" t="s">
        <v>494</v>
      </c>
      <c r="D17" s="4" t="s">
        <v>498</v>
      </c>
      <c r="E17" s="748" t="s">
        <v>502</v>
      </c>
      <c r="F17" s="5" t="s">
        <v>1357</v>
      </c>
      <c r="G17" s="4"/>
      <c r="H17" s="15">
        <v>2900</v>
      </c>
      <c r="I17" s="625"/>
      <c r="J17" s="11"/>
      <c r="K17" s="11"/>
      <c r="L17" s="11"/>
      <c r="M17" s="11"/>
      <c r="N17" s="11"/>
      <c r="O17" s="11"/>
      <c r="P17" s="11"/>
      <c r="Q17" s="26">
        <f t="shared" si="0"/>
        <v>2900</v>
      </c>
      <c r="R17" s="15"/>
      <c r="S17" s="11"/>
      <c r="T17" s="11">
        <f>Q17</f>
        <v>2900</v>
      </c>
      <c r="U17" s="11"/>
      <c r="V17" s="11"/>
      <c r="W17" s="11"/>
      <c r="X17" s="11"/>
      <c r="Y17" s="11"/>
      <c r="Z17" s="49">
        <f t="shared" si="1"/>
        <v>2900</v>
      </c>
      <c r="AA17" s="11"/>
      <c r="AB17" s="11"/>
      <c r="AC17" s="11"/>
      <c r="AD17" s="11">
        <v>2900</v>
      </c>
      <c r="AE17" s="11"/>
      <c r="AF17" s="11"/>
      <c r="AG17" s="49">
        <f t="shared" si="2"/>
        <v>0</v>
      </c>
      <c r="AH17" s="11"/>
      <c r="AI17" s="11"/>
      <c r="AJ17" s="11">
        <f t="shared" si="21"/>
        <v>0</v>
      </c>
      <c r="AK17" s="11"/>
      <c r="AL17" s="49">
        <f t="shared" si="4"/>
        <v>0</v>
      </c>
      <c r="AM17" s="11"/>
      <c r="AN17" s="11">
        <f>$AD$17/4</f>
        <v>725</v>
      </c>
      <c r="AO17" s="11">
        <f>$AD$17/4</f>
        <v>725</v>
      </c>
      <c r="AP17" s="11">
        <f>$AD$17/4</f>
        <v>725</v>
      </c>
      <c r="AQ17" s="11">
        <f>$AD$17/4</f>
        <v>725</v>
      </c>
      <c r="AR17" s="49">
        <f t="shared" si="5"/>
        <v>0</v>
      </c>
      <c r="AS17" s="11"/>
      <c r="AT17" s="11"/>
      <c r="AU17" s="11"/>
      <c r="AV17" s="11"/>
      <c r="AW17" s="11"/>
      <c r="AX17" s="11"/>
      <c r="AY17" s="11"/>
      <c r="AZ17" s="11"/>
      <c r="BA17" s="11"/>
      <c r="BB17" s="11"/>
      <c r="BC17" s="49">
        <f t="shared" si="6"/>
        <v>0</v>
      </c>
      <c r="BD17" s="11"/>
      <c r="BE17" s="11"/>
      <c r="BF17" s="11"/>
      <c r="BG17" s="11"/>
      <c r="BH17" s="11"/>
      <c r="BI17" s="11"/>
      <c r="BJ17" s="11"/>
      <c r="BK17" s="49">
        <f t="shared" si="7"/>
        <v>0</v>
      </c>
      <c r="BL17" s="11"/>
      <c r="BM17" s="11"/>
      <c r="BN17" s="11">
        <v>0</v>
      </c>
      <c r="BO17" s="11"/>
      <c r="BP17" s="11">
        <v>0</v>
      </c>
      <c r="BQ17" s="49">
        <f t="shared" si="8"/>
        <v>0</v>
      </c>
      <c r="BR17" s="11"/>
      <c r="BS17" s="11"/>
      <c r="BT17" s="11"/>
      <c r="BU17" s="11"/>
      <c r="BV17" s="11"/>
      <c r="BW17" s="11"/>
      <c r="BX17" s="47">
        <f t="shared" si="9"/>
        <v>0</v>
      </c>
      <c r="BY17" s="49">
        <f t="shared" si="10"/>
        <v>2900</v>
      </c>
      <c r="BZ17" s="11"/>
      <c r="CA17" s="11"/>
      <c r="CB17" s="11"/>
      <c r="CC17" s="11"/>
      <c r="CD17" s="11"/>
      <c r="CE17" s="11"/>
      <c r="CF17" s="11"/>
      <c r="CG17" s="11"/>
      <c r="CH17" s="11"/>
      <c r="CI17" s="11"/>
      <c r="CJ17" s="11"/>
      <c r="CK17" s="11"/>
      <c r="CL17" s="49">
        <f t="shared" si="11"/>
        <v>0</v>
      </c>
      <c r="CM17" s="11">
        <v>0</v>
      </c>
      <c r="CN17" s="11">
        <v>0</v>
      </c>
      <c r="CO17" s="11">
        <v>0</v>
      </c>
      <c r="CP17" s="11">
        <v>0</v>
      </c>
      <c r="CQ17" s="11">
        <v>0</v>
      </c>
      <c r="CR17" s="11">
        <v>0</v>
      </c>
      <c r="CS17" s="11">
        <v>0</v>
      </c>
      <c r="CT17" s="11">
        <v>0</v>
      </c>
      <c r="CU17" s="11">
        <v>0</v>
      </c>
      <c r="CV17" s="11">
        <v>0</v>
      </c>
      <c r="CW17" s="11">
        <v>0</v>
      </c>
      <c r="CX17" s="11">
        <v>0</v>
      </c>
      <c r="CY17" s="26">
        <f t="shared" si="12"/>
        <v>0</v>
      </c>
      <c r="CZ17" s="11">
        <v>0</v>
      </c>
      <c r="DA17" s="11">
        <v>0</v>
      </c>
      <c r="DB17" s="11">
        <v>0</v>
      </c>
      <c r="DC17" s="11">
        <v>0</v>
      </c>
      <c r="DD17" s="11">
        <v>0</v>
      </c>
      <c r="DE17" s="11">
        <v>0</v>
      </c>
      <c r="DF17" s="11">
        <v>0</v>
      </c>
      <c r="DG17" s="11">
        <v>0</v>
      </c>
      <c r="DH17" s="11">
        <v>0</v>
      </c>
      <c r="DI17" s="11">
        <v>0</v>
      </c>
      <c r="DJ17" s="11">
        <v>0</v>
      </c>
      <c r="DK17" s="11">
        <v>0</v>
      </c>
      <c r="DL17" s="26">
        <f t="shared" si="13"/>
        <v>0</v>
      </c>
    </row>
    <row r="18" spans="1:116">
      <c r="A18" s="47"/>
      <c r="B18" s="49" t="s">
        <v>1904</v>
      </c>
      <c r="C18" s="4" t="s">
        <v>494</v>
      </c>
      <c r="D18" s="4" t="s">
        <v>498</v>
      </c>
      <c r="E18" s="751" t="s">
        <v>1101</v>
      </c>
      <c r="F18" s="5" t="s">
        <v>1357</v>
      </c>
      <c r="G18" s="4"/>
      <c r="H18" s="520" t="s">
        <v>1535</v>
      </c>
      <c r="I18" s="627" t="s">
        <v>115</v>
      </c>
      <c r="J18" s="519"/>
      <c r="K18" s="519"/>
      <c r="L18" s="519"/>
      <c r="M18" s="11"/>
      <c r="N18" s="11"/>
      <c r="O18" s="11"/>
      <c r="P18" s="11"/>
      <c r="Q18" s="26">
        <f t="shared" si="0"/>
        <v>0</v>
      </c>
      <c r="R18" s="15"/>
      <c r="S18" s="11"/>
      <c r="T18" s="11">
        <f>Q18</f>
        <v>0</v>
      </c>
      <c r="U18" s="11"/>
      <c r="V18" s="11"/>
      <c r="W18" s="11"/>
      <c r="X18" s="11"/>
      <c r="Y18" s="11"/>
      <c r="Z18" s="49">
        <f t="shared" si="1"/>
        <v>0</v>
      </c>
      <c r="AA18" s="519"/>
      <c r="AB18" s="519"/>
      <c r="AC18" s="519"/>
      <c r="AD18" s="519"/>
      <c r="AE18" s="519"/>
      <c r="AF18" s="519"/>
      <c r="AG18" s="49">
        <f t="shared" si="2"/>
        <v>0</v>
      </c>
      <c r="AH18" s="11"/>
      <c r="AI18" s="11"/>
      <c r="AJ18" s="11"/>
      <c r="AK18" s="11"/>
      <c r="AL18" s="49">
        <f t="shared" si="4"/>
        <v>0</v>
      </c>
      <c r="AM18" s="11"/>
      <c r="AN18" s="11">
        <f>AD18</f>
        <v>0</v>
      </c>
      <c r="AO18" s="11"/>
      <c r="AP18" s="11"/>
      <c r="AQ18" s="11"/>
      <c r="AR18" s="49"/>
      <c r="AS18" s="11"/>
      <c r="AT18" s="11"/>
      <c r="AU18" s="11"/>
      <c r="AV18" s="11"/>
      <c r="AW18" s="11"/>
      <c r="AX18" s="11"/>
      <c r="AY18" s="11"/>
      <c r="AZ18" s="11"/>
      <c r="BA18" s="11"/>
      <c r="BB18" s="11"/>
      <c r="BC18" s="49">
        <f t="shared" si="6"/>
        <v>0</v>
      </c>
      <c r="BD18" s="11"/>
      <c r="BE18" s="11"/>
      <c r="BF18" s="11"/>
      <c r="BG18" s="11"/>
      <c r="BH18" s="11"/>
      <c r="BI18" s="11"/>
      <c r="BJ18" s="11"/>
      <c r="BK18" s="49">
        <f t="shared" si="7"/>
        <v>0</v>
      </c>
      <c r="BL18" s="11"/>
      <c r="BM18" s="11"/>
      <c r="BN18" s="11"/>
      <c r="BO18" s="11"/>
      <c r="BP18" s="11"/>
      <c r="BQ18" s="49">
        <f t="shared" si="8"/>
        <v>0</v>
      </c>
      <c r="BR18" s="11"/>
      <c r="BS18" s="11"/>
      <c r="BT18" s="11"/>
      <c r="BU18" s="11"/>
      <c r="BV18" s="11"/>
      <c r="BW18" s="11"/>
      <c r="BX18" s="47">
        <f t="shared" si="9"/>
        <v>0</v>
      </c>
      <c r="BY18" s="49">
        <f t="shared" si="10"/>
        <v>0</v>
      </c>
      <c r="BZ18" s="11"/>
      <c r="CA18" s="11"/>
      <c r="CB18" s="11"/>
      <c r="CC18" s="11"/>
      <c r="CD18" s="11"/>
      <c r="CE18" s="11"/>
      <c r="CF18" s="11"/>
      <c r="CG18" s="11"/>
      <c r="CH18" s="11"/>
      <c r="CI18" s="11"/>
      <c r="CJ18" s="11"/>
      <c r="CK18" s="11"/>
      <c r="CL18" s="49">
        <f t="shared" si="11"/>
        <v>0</v>
      </c>
      <c r="CM18" s="11"/>
      <c r="CN18" s="11"/>
      <c r="CO18" s="11"/>
      <c r="CP18" s="11"/>
      <c r="CQ18" s="11"/>
      <c r="CR18" s="11"/>
      <c r="CS18" s="11"/>
      <c r="CT18" s="11"/>
      <c r="CU18" s="11"/>
      <c r="CV18" s="11"/>
      <c r="CW18" s="11"/>
      <c r="CX18" s="11"/>
      <c r="CY18" s="26">
        <f t="shared" si="12"/>
        <v>0</v>
      </c>
      <c r="CZ18" s="11"/>
      <c r="DA18" s="11"/>
      <c r="DB18" s="11"/>
      <c r="DC18" s="11"/>
      <c r="DD18" s="11"/>
      <c r="DE18" s="11"/>
      <c r="DF18" s="11"/>
      <c r="DG18" s="11"/>
      <c r="DH18" s="11"/>
      <c r="DI18" s="11"/>
      <c r="DJ18" s="11"/>
      <c r="DK18" s="11"/>
      <c r="DL18" s="26">
        <f t="shared" si="13"/>
        <v>0</v>
      </c>
    </row>
    <row r="19" spans="1:116">
      <c r="A19" s="47"/>
      <c r="B19" s="49" t="s">
        <v>1904</v>
      </c>
      <c r="C19" s="4" t="s">
        <v>494</v>
      </c>
      <c r="D19" s="4" t="s">
        <v>498</v>
      </c>
      <c r="E19" s="748" t="s">
        <v>503</v>
      </c>
      <c r="F19" s="5" t="s">
        <v>1357</v>
      </c>
      <c r="G19" s="4"/>
      <c r="H19" s="15">
        <v>600</v>
      </c>
      <c r="I19" s="625"/>
      <c r="J19" s="11"/>
      <c r="K19" s="11"/>
      <c r="L19" s="11"/>
      <c r="M19" s="11"/>
      <c r="N19" s="11"/>
      <c r="O19" s="11"/>
      <c r="P19" s="11"/>
      <c r="Q19" s="26">
        <f t="shared" si="0"/>
        <v>600</v>
      </c>
      <c r="R19" s="15"/>
      <c r="S19" s="11"/>
      <c r="T19" s="11">
        <f>Q19</f>
        <v>600</v>
      </c>
      <c r="U19" s="11"/>
      <c r="V19" s="11"/>
      <c r="W19" s="11"/>
      <c r="X19" s="11"/>
      <c r="Y19" s="11"/>
      <c r="Z19" s="49">
        <f t="shared" si="1"/>
        <v>600</v>
      </c>
      <c r="AA19" s="11"/>
      <c r="AB19" s="11"/>
      <c r="AC19" s="11"/>
      <c r="AD19" s="11">
        <v>600</v>
      </c>
      <c r="AE19" s="11"/>
      <c r="AF19" s="11"/>
      <c r="AG19" s="49">
        <f t="shared" si="2"/>
        <v>0</v>
      </c>
      <c r="AH19" s="11"/>
      <c r="AI19" s="11"/>
      <c r="AJ19" s="11">
        <f t="shared" si="21"/>
        <v>0</v>
      </c>
      <c r="AK19" s="11"/>
      <c r="AL19" s="49">
        <f t="shared" si="4"/>
        <v>0</v>
      </c>
      <c r="AM19" s="11"/>
      <c r="AN19" s="11">
        <f>$AD$19/4</f>
        <v>150</v>
      </c>
      <c r="AO19" s="11">
        <f>$AD$19/4</f>
        <v>150</v>
      </c>
      <c r="AP19" s="11">
        <f>$AD$19/4</f>
        <v>150</v>
      </c>
      <c r="AQ19" s="11">
        <f>$AD$19/4</f>
        <v>150</v>
      </c>
      <c r="AR19" s="49">
        <f t="shared" si="5"/>
        <v>0</v>
      </c>
      <c r="AS19" s="11"/>
      <c r="AT19" s="11"/>
      <c r="AU19" s="11"/>
      <c r="AV19" s="11"/>
      <c r="AW19" s="11"/>
      <c r="AX19" s="11"/>
      <c r="AY19" s="11"/>
      <c r="AZ19" s="11"/>
      <c r="BA19" s="11"/>
      <c r="BB19" s="11"/>
      <c r="BC19" s="49">
        <f t="shared" si="6"/>
        <v>0</v>
      </c>
      <c r="BD19" s="11"/>
      <c r="BE19" s="11"/>
      <c r="BF19" s="11"/>
      <c r="BG19" s="11"/>
      <c r="BH19" s="11"/>
      <c r="BI19" s="11"/>
      <c r="BJ19" s="11"/>
      <c r="BK19" s="49">
        <f t="shared" si="7"/>
        <v>0</v>
      </c>
      <c r="BL19" s="11"/>
      <c r="BM19" s="11"/>
      <c r="BN19" s="11">
        <v>0</v>
      </c>
      <c r="BO19" s="11"/>
      <c r="BP19" s="11">
        <v>0</v>
      </c>
      <c r="BQ19" s="49">
        <f t="shared" si="8"/>
        <v>0</v>
      </c>
      <c r="BR19" s="11"/>
      <c r="BS19" s="11"/>
      <c r="BT19" s="11"/>
      <c r="BU19" s="11"/>
      <c r="BV19" s="11"/>
      <c r="BW19" s="11"/>
      <c r="BX19" s="47">
        <f t="shared" si="9"/>
        <v>0</v>
      </c>
      <c r="BY19" s="49">
        <f t="shared" si="10"/>
        <v>600</v>
      </c>
      <c r="BZ19" s="11"/>
      <c r="CA19" s="11"/>
      <c r="CB19" s="11"/>
      <c r="CC19" s="11"/>
      <c r="CD19" s="11"/>
      <c r="CE19" s="11"/>
      <c r="CF19" s="11"/>
      <c r="CG19" s="11"/>
      <c r="CH19" s="11"/>
      <c r="CI19" s="11"/>
      <c r="CJ19" s="11"/>
      <c r="CK19" s="11"/>
      <c r="CL19" s="49">
        <f t="shared" si="11"/>
        <v>0</v>
      </c>
      <c r="CM19" s="11">
        <v>0</v>
      </c>
      <c r="CN19" s="11">
        <v>0</v>
      </c>
      <c r="CO19" s="11">
        <v>0</v>
      </c>
      <c r="CP19" s="11">
        <v>0</v>
      </c>
      <c r="CQ19" s="11">
        <v>0</v>
      </c>
      <c r="CR19" s="11">
        <v>0</v>
      </c>
      <c r="CS19" s="11">
        <v>0</v>
      </c>
      <c r="CT19" s="11">
        <v>0</v>
      </c>
      <c r="CU19" s="11">
        <v>0</v>
      </c>
      <c r="CV19" s="11">
        <v>0</v>
      </c>
      <c r="CW19" s="11">
        <v>0</v>
      </c>
      <c r="CX19" s="11">
        <v>0</v>
      </c>
      <c r="CY19" s="26">
        <f t="shared" si="12"/>
        <v>0</v>
      </c>
      <c r="CZ19" s="11">
        <v>0</v>
      </c>
      <c r="DA19" s="11">
        <v>0</v>
      </c>
      <c r="DB19" s="11">
        <v>0</v>
      </c>
      <c r="DC19" s="11">
        <v>0</v>
      </c>
      <c r="DD19" s="11">
        <v>0</v>
      </c>
      <c r="DE19" s="11">
        <v>0</v>
      </c>
      <c r="DF19" s="11">
        <v>0</v>
      </c>
      <c r="DG19" s="11">
        <v>0</v>
      </c>
      <c r="DH19" s="11">
        <v>0</v>
      </c>
      <c r="DI19" s="11">
        <v>0</v>
      </c>
      <c r="DJ19" s="11">
        <v>0</v>
      </c>
      <c r="DK19" s="11">
        <v>0</v>
      </c>
      <c r="DL19" s="26">
        <f t="shared" si="13"/>
        <v>0</v>
      </c>
    </row>
    <row r="20" spans="1:116">
      <c r="A20" s="47"/>
      <c r="B20" s="49"/>
      <c r="C20" s="28" t="s">
        <v>347</v>
      </c>
      <c r="D20" s="28"/>
      <c r="E20" s="750"/>
      <c r="F20" s="26"/>
      <c r="G20" s="28"/>
      <c r="H20" s="47">
        <f>SUM(H12:H19)</f>
        <v>14442</v>
      </c>
      <c r="I20" s="626">
        <f>SUM(I12:I19)</f>
        <v>0</v>
      </c>
      <c r="J20" s="28">
        <f>SUM(J12:J19)</f>
        <v>500</v>
      </c>
      <c r="K20" s="28">
        <f>SUM(K12:K19)</f>
        <v>0</v>
      </c>
      <c r="L20" s="28">
        <f>SUM(L12:L19)</f>
        <v>0</v>
      </c>
      <c r="M20" s="28">
        <f t="shared" ref="M20:BW20" si="22">SUM(M12:M19)</f>
        <v>0</v>
      </c>
      <c r="N20" s="28">
        <f t="shared" si="22"/>
        <v>0</v>
      </c>
      <c r="O20" s="28">
        <f t="shared" si="22"/>
        <v>0</v>
      </c>
      <c r="P20" s="28">
        <f t="shared" si="22"/>
        <v>0</v>
      </c>
      <c r="Q20" s="26">
        <f>SUM(Q12:Q19)</f>
        <v>14942</v>
      </c>
      <c r="R20" s="47">
        <f>SUM(R12:R19)</f>
        <v>0</v>
      </c>
      <c r="S20" s="28">
        <f>SUM(S12:S19)</f>
        <v>0</v>
      </c>
      <c r="T20" s="28">
        <f>SUM(T12:T19)</f>
        <v>14942</v>
      </c>
      <c r="U20" s="28">
        <f t="shared" si="22"/>
        <v>0</v>
      </c>
      <c r="V20" s="28">
        <f t="shared" si="22"/>
        <v>0</v>
      </c>
      <c r="W20" s="28">
        <f t="shared" si="22"/>
        <v>0</v>
      </c>
      <c r="X20" s="28">
        <f t="shared" si="22"/>
        <v>0</v>
      </c>
      <c r="Y20" s="28">
        <f t="shared" si="22"/>
        <v>0</v>
      </c>
      <c r="Z20" s="49">
        <f t="shared" si="1"/>
        <v>14942</v>
      </c>
      <c r="AA20" s="28">
        <f t="shared" ref="AA20:AF20" si="23">SUM(AA12:AA19)</f>
        <v>1342</v>
      </c>
      <c r="AB20" s="28">
        <f t="shared" si="23"/>
        <v>0</v>
      </c>
      <c r="AC20" s="28">
        <f t="shared" si="23"/>
        <v>0</v>
      </c>
      <c r="AD20" s="28">
        <f t="shared" si="23"/>
        <v>13600</v>
      </c>
      <c r="AE20" s="28">
        <f t="shared" si="23"/>
        <v>0</v>
      </c>
      <c r="AF20" s="28">
        <f t="shared" si="23"/>
        <v>0</v>
      </c>
      <c r="AG20" s="49">
        <f t="shared" si="2"/>
        <v>0</v>
      </c>
      <c r="AH20" s="28">
        <f t="shared" si="22"/>
        <v>0</v>
      </c>
      <c r="AI20" s="28">
        <f t="shared" si="22"/>
        <v>0</v>
      </c>
      <c r="AJ20" s="28">
        <f>SUM(AJ12:AJ19)</f>
        <v>1342</v>
      </c>
      <c r="AK20" s="28">
        <f t="shared" si="22"/>
        <v>0</v>
      </c>
      <c r="AL20" s="49">
        <f t="shared" si="4"/>
        <v>0</v>
      </c>
      <c r="AM20" s="28">
        <f>SUM(AM12:AM19)</f>
        <v>0</v>
      </c>
      <c r="AN20" s="28">
        <f>SUM(AN12:AN19)</f>
        <v>3400</v>
      </c>
      <c r="AO20" s="28">
        <f>SUM(AO12:AO19)</f>
        <v>3400</v>
      </c>
      <c r="AP20" s="28">
        <f>SUM(AP12:AP19)</f>
        <v>3400</v>
      </c>
      <c r="AQ20" s="28">
        <f>SUM(AQ12:AQ19)</f>
        <v>3400</v>
      </c>
      <c r="AR20" s="49">
        <f t="shared" si="5"/>
        <v>0</v>
      </c>
      <c r="AS20" s="28">
        <f t="shared" si="22"/>
        <v>0</v>
      </c>
      <c r="AT20" s="28">
        <f t="shared" si="22"/>
        <v>0</v>
      </c>
      <c r="AU20" s="28">
        <f t="shared" si="22"/>
        <v>0</v>
      </c>
      <c r="AV20" s="28">
        <f t="shared" si="22"/>
        <v>0</v>
      </c>
      <c r="AW20" s="28">
        <f t="shared" si="22"/>
        <v>0</v>
      </c>
      <c r="AX20" s="28">
        <f t="shared" si="22"/>
        <v>0</v>
      </c>
      <c r="AY20" s="28">
        <f t="shared" si="22"/>
        <v>0</v>
      </c>
      <c r="AZ20" s="28">
        <f t="shared" si="22"/>
        <v>0</v>
      </c>
      <c r="BA20" s="28">
        <f t="shared" si="22"/>
        <v>0</v>
      </c>
      <c r="BB20" s="28">
        <f t="shared" si="22"/>
        <v>0</v>
      </c>
      <c r="BC20" s="49">
        <f t="shared" si="6"/>
        <v>0</v>
      </c>
      <c r="BD20" s="28">
        <f t="shared" si="22"/>
        <v>0</v>
      </c>
      <c r="BE20" s="28">
        <f t="shared" si="22"/>
        <v>0</v>
      </c>
      <c r="BF20" s="28">
        <f t="shared" si="22"/>
        <v>0</v>
      </c>
      <c r="BG20" s="28">
        <f t="shared" si="22"/>
        <v>0</v>
      </c>
      <c r="BH20" s="28">
        <f t="shared" si="22"/>
        <v>0</v>
      </c>
      <c r="BI20" s="28">
        <f t="shared" si="22"/>
        <v>0</v>
      </c>
      <c r="BJ20" s="28">
        <f t="shared" si="22"/>
        <v>0</v>
      </c>
      <c r="BK20" s="49">
        <f t="shared" si="7"/>
        <v>0</v>
      </c>
      <c r="BL20" s="28">
        <f t="shared" si="22"/>
        <v>0</v>
      </c>
      <c r="BM20" s="28">
        <f t="shared" si="22"/>
        <v>0</v>
      </c>
      <c r="BN20" s="28">
        <f t="shared" si="22"/>
        <v>0</v>
      </c>
      <c r="BO20" s="28">
        <f t="shared" si="22"/>
        <v>0</v>
      </c>
      <c r="BP20" s="28">
        <f t="shared" si="22"/>
        <v>0</v>
      </c>
      <c r="BQ20" s="49">
        <f t="shared" si="8"/>
        <v>0</v>
      </c>
      <c r="BR20" s="28">
        <f t="shared" si="22"/>
        <v>0</v>
      </c>
      <c r="BS20" s="28">
        <f t="shared" si="22"/>
        <v>0</v>
      </c>
      <c r="BT20" s="28">
        <f t="shared" si="22"/>
        <v>0</v>
      </c>
      <c r="BU20" s="28">
        <f t="shared" si="22"/>
        <v>0</v>
      </c>
      <c r="BV20" s="28">
        <f t="shared" si="22"/>
        <v>0</v>
      </c>
      <c r="BW20" s="28">
        <f t="shared" si="22"/>
        <v>0</v>
      </c>
      <c r="BX20" s="47">
        <f t="shared" si="9"/>
        <v>0</v>
      </c>
      <c r="BY20" s="49">
        <f t="shared" si="10"/>
        <v>14942</v>
      </c>
      <c r="BZ20" s="28">
        <f t="shared" ref="BZ20:DL20" si="24">SUM(BZ12:BZ19)</f>
        <v>0</v>
      </c>
      <c r="CA20" s="28">
        <f t="shared" si="24"/>
        <v>0</v>
      </c>
      <c r="CB20" s="28">
        <f t="shared" si="24"/>
        <v>0</v>
      </c>
      <c r="CC20" s="28">
        <f t="shared" si="24"/>
        <v>0</v>
      </c>
      <c r="CD20" s="28">
        <f t="shared" si="24"/>
        <v>0</v>
      </c>
      <c r="CE20" s="28">
        <f t="shared" si="24"/>
        <v>0</v>
      </c>
      <c r="CF20" s="28">
        <f t="shared" si="24"/>
        <v>0</v>
      </c>
      <c r="CG20" s="28">
        <f t="shared" si="24"/>
        <v>0</v>
      </c>
      <c r="CH20" s="28">
        <f t="shared" si="24"/>
        <v>0</v>
      </c>
      <c r="CI20" s="28">
        <f t="shared" si="24"/>
        <v>0</v>
      </c>
      <c r="CJ20" s="28">
        <f t="shared" si="24"/>
        <v>0</v>
      </c>
      <c r="CK20" s="28">
        <f t="shared" si="24"/>
        <v>0</v>
      </c>
      <c r="CL20" s="49">
        <f t="shared" si="11"/>
        <v>0</v>
      </c>
      <c r="CM20" s="28">
        <f t="shared" si="24"/>
        <v>0</v>
      </c>
      <c r="CN20" s="28">
        <f t="shared" si="24"/>
        <v>0</v>
      </c>
      <c r="CO20" s="28">
        <f t="shared" si="24"/>
        <v>0</v>
      </c>
      <c r="CP20" s="28">
        <f t="shared" si="24"/>
        <v>0</v>
      </c>
      <c r="CQ20" s="28">
        <f t="shared" si="24"/>
        <v>0</v>
      </c>
      <c r="CR20" s="28">
        <f t="shared" si="24"/>
        <v>0</v>
      </c>
      <c r="CS20" s="28">
        <f t="shared" si="24"/>
        <v>0</v>
      </c>
      <c r="CT20" s="28">
        <f t="shared" si="24"/>
        <v>0</v>
      </c>
      <c r="CU20" s="28">
        <f t="shared" si="24"/>
        <v>0</v>
      </c>
      <c r="CV20" s="28">
        <f t="shared" si="24"/>
        <v>0</v>
      </c>
      <c r="CW20" s="28">
        <f t="shared" si="24"/>
        <v>0</v>
      </c>
      <c r="CX20" s="28">
        <f t="shared" si="24"/>
        <v>0</v>
      </c>
      <c r="CY20" s="26">
        <f t="shared" si="24"/>
        <v>0</v>
      </c>
      <c r="CZ20" s="28">
        <f t="shared" si="24"/>
        <v>0</v>
      </c>
      <c r="DA20" s="28">
        <f t="shared" si="24"/>
        <v>0</v>
      </c>
      <c r="DB20" s="28">
        <f t="shared" si="24"/>
        <v>0</v>
      </c>
      <c r="DC20" s="28">
        <f t="shared" si="24"/>
        <v>0</v>
      </c>
      <c r="DD20" s="28">
        <f t="shared" si="24"/>
        <v>0</v>
      </c>
      <c r="DE20" s="28">
        <f t="shared" si="24"/>
        <v>0</v>
      </c>
      <c r="DF20" s="28">
        <f t="shared" si="24"/>
        <v>0</v>
      </c>
      <c r="DG20" s="28">
        <f t="shared" si="24"/>
        <v>0</v>
      </c>
      <c r="DH20" s="28">
        <f t="shared" si="24"/>
        <v>0</v>
      </c>
      <c r="DI20" s="28">
        <f t="shared" si="24"/>
        <v>0</v>
      </c>
      <c r="DJ20" s="28">
        <f t="shared" si="24"/>
        <v>0</v>
      </c>
      <c r="DK20" s="28">
        <f t="shared" si="24"/>
        <v>0</v>
      </c>
      <c r="DL20" s="26">
        <f t="shared" si="24"/>
        <v>0</v>
      </c>
    </row>
    <row r="21" spans="1:116">
      <c r="A21" s="47"/>
      <c r="B21" s="49" t="s">
        <v>1905</v>
      </c>
      <c r="C21" s="4" t="s">
        <v>494</v>
      </c>
      <c r="D21" s="4" t="s">
        <v>504</v>
      </c>
      <c r="E21" s="748" t="s">
        <v>505</v>
      </c>
      <c r="F21" s="5" t="s">
        <v>1357</v>
      </c>
      <c r="G21" s="4"/>
      <c r="H21" s="15">
        <v>283</v>
      </c>
      <c r="I21" s="625"/>
      <c r="J21" s="11">
        <v>132</v>
      </c>
      <c r="K21" s="11"/>
      <c r="L21" s="11"/>
      <c r="M21" s="11"/>
      <c r="N21" s="11"/>
      <c r="O21" s="11"/>
      <c r="P21" s="11"/>
      <c r="Q21" s="26">
        <f t="shared" ref="Q21:Q26" si="25">SUM(H21:P21)</f>
        <v>415</v>
      </c>
      <c r="R21" s="15"/>
      <c r="S21" s="11"/>
      <c r="T21" s="11">
        <f>Q21</f>
        <v>415</v>
      </c>
      <c r="U21" s="11"/>
      <c r="V21" s="11"/>
      <c r="W21" s="11"/>
      <c r="X21" s="11"/>
      <c r="Y21" s="11"/>
      <c r="Z21" s="49">
        <f t="shared" si="1"/>
        <v>415</v>
      </c>
      <c r="AA21" s="11">
        <f>T21</f>
        <v>415</v>
      </c>
      <c r="AB21" s="11"/>
      <c r="AC21" s="11"/>
      <c r="AD21" s="11"/>
      <c r="AE21" s="11"/>
      <c r="AF21" s="11"/>
      <c r="AG21" s="49">
        <f t="shared" si="2"/>
        <v>0</v>
      </c>
      <c r="AH21" s="11"/>
      <c r="AI21" s="11"/>
      <c r="AJ21" s="11">
        <f>AA21</f>
        <v>415</v>
      </c>
      <c r="AK21" s="11"/>
      <c r="AL21" s="49">
        <f t="shared" si="4"/>
        <v>0</v>
      </c>
      <c r="AM21" s="11"/>
      <c r="AN21" s="11">
        <f>AD21</f>
        <v>0</v>
      </c>
      <c r="AO21" s="11"/>
      <c r="AP21" s="11"/>
      <c r="AQ21" s="11"/>
      <c r="AR21" s="49">
        <f t="shared" si="5"/>
        <v>0</v>
      </c>
      <c r="AS21" s="11"/>
      <c r="AT21" s="11"/>
      <c r="AU21" s="11"/>
      <c r="AV21" s="11"/>
      <c r="AW21" s="11"/>
      <c r="AX21" s="11"/>
      <c r="AY21" s="11"/>
      <c r="AZ21" s="11"/>
      <c r="BA21" s="11"/>
      <c r="BB21" s="11"/>
      <c r="BC21" s="49">
        <f t="shared" si="6"/>
        <v>0</v>
      </c>
      <c r="BD21" s="11"/>
      <c r="BE21" s="11"/>
      <c r="BF21" s="11"/>
      <c r="BG21" s="11"/>
      <c r="BH21" s="11"/>
      <c r="BI21" s="11"/>
      <c r="BJ21" s="11"/>
      <c r="BK21" s="49">
        <f t="shared" si="7"/>
        <v>0</v>
      </c>
      <c r="BL21" s="11"/>
      <c r="BM21" s="11"/>
      <c r="BN21" s="11">
        <v>0</v>
      </c>
      <c r="BO21" s="11"/>
      <c r="BP21" s="11">
        <v>0</v>
      </c>
      <c r="BQ21" s="49">
        <f t="shared" si="8"/>
        <v>0</v>
      </c>
      <c r="BR21" s="11"/>
      <c r="BS21" s="11"/>
      <c r="BT21" s="11"/>
      <c r="BU21" s="11"/>
      <c r="BV21" s="11"/>
      <c r="BW21" s="11"/>
      <c r="BX21" s="47">
        <f t="shared" si="9"/>
        <v>0</v>
      </c>
      <c r="BY21" s="49">
        <f t="shared" si="10"/>
        <v>415</v>
      </c>
      <c r="BZ21" s="11"/>
      <c r="CA21" s="11"/>
      <c r="CB21" s="11"/>
      <c r="CC21" s="11"/>
      <c r="CD21" s="11"/>
      <c r="CE21" s="11"/>
      <c r="CF21" s="11"/>
      <c r="CG21" s="11"/>
      <c r="CH21" s="11"/>
      <c r="CI21" s="11"/>
      <c r="CJ21" s="11"/>
      <c r="CK21" s="11"/>
      <c r="CL21" s="49">
        <f t="shared" si="11"/>
        <v>0</v>
      </c>
      <c r="CM21" s="11">
        <v>0</v>
      </c>
      <c r="CN21" s="11">
        <v>0</v>
      </c>
      <c r="CO21" s="11">
        <v>0</v>
      </c>
      <c r="CP21" s="11">
        <v>0</v>
      </c>
      <c r="CQ21" s="11">
        <v>0</v>
      </c>
      <c r="CR21" s="11">
        <v>0</v>
      </c>
      <c r="CS21" s="11">
        <v>0</v>
      </c>
      <c r="CT21" s="11">
        <v>0</v>
      </c>
      <c r="CU21" s="11">
        <v>0</v>
      </c>
      <c r="CV21" s="11">
        <v>0</v>
      </c>
      <c r="CW21" s="11">
        <v>0</v>
      </c>
      <c r="CX21" s="11">
        <v>0</v>
      </c>
      <c r="CY21" s="26">
        <f t="shared" si="12"/>
        <v>0</v>
      </c>
      <c r="CZ21" s="11">
        <v>0</v>
      </c>
      <c r="DA21" s="11">
        <v>0</v>
      </c>
      <c r="DB21" s="11">
        <v>0</v>
      </c>
      <c r="DC21" s="11">
        <v>0</v>
      </c>
      <c r="DD21" s="11">
        <v>0</v>
      </c>
      <c r="DE21" s="11">
        <v>0</v>
      </c>
      <c r="DF21" s="11">
        <v>0</v>
      </c>
      <c r="DG21" s="11">
        <v>0</v>
      </c>
      <c r="DH21" s="11">
        <v>0</v>
      </c>
      <c r="DI21" s="11">
        <v>0</v>
      </c>
      <c r="DJ21" s="11">
        <v>0</v>
      </c>
      <c r="DK21" s="11">
        <v>0</v>
      </c>
      <c r="DL21" s="26">
        <f t="shared" si="13"/>
        <v>0</v>
      </c>
    </row>
    <row r="22" spans="1:116">
      <c r="A22" s="47"/>
      <c r="B22" s="49" t="s">
        <v>1906</v>
      </c>
      <c r="C22" s="4" t="s">
        <v>494</v>
      </c>
      <c r="D22" s="4" t="s">
        <v>504</v>
      </c>
      <c r="E22" s="748" t="s">
        <v>506</v>
      </c>
      <c r="F22" s="5" t="s">
        <v>1357</v>
      </c>
      <c r="G22" s="4"/>
      <c r="H22" s="15">
        <v>600</v>
      </c>
      <c r="I22" s="625"/>
      <c r="J22" s="11"/>
      <c r="K22" s="11"/>
      <c r="L22" s="11"/>
      <c r="M22" s="11"/>
      <c r="N22" s="11"/>
      <c r="O22" s="11"/>
      <c r="P22" s="11"/>
      <c r="Q22" s="26">
        <f t="shared" si="25"/>
        <v>600</v>
      </c>
      <c r="R22" s="15"/>
      <c r="S22" s="11"/>
      <c r="T22" s="11">
        <f>Q22</f>
        <v>600</v>
      </c>
      <c r="U22" s="11"/>
      <c r="V22" s="11"/>
      <c r="W22" s="11"/>
      <c r="X22" s="11"/>
      <c r="Y22" s="11"/>
      <c r="Z22" s="49">
        <f t="shared" si="1"/>
        <v>600</v>
      </c>
      <c r="AA22" s="11"/>
      <c r="AB22" s="11"/>
      <c r="AC22" s="11"/>
      <c r="AD22" s="11">
        <f>T22</f>
        <v>600</v>
      </c>
      <c r="AE22" s="11"/>
      <c r="AF22" s="11"/>
      <c r="AG22" s="49">
        <f t="shared" si="2"/>
        <v>0</v>
      </c>
      <c r="AH22" s="11"/>
      <c r="AI22" s="11"/>
      <c r="AJ22" s="11">
        <f>AA22</f>
        <v>0</v>
      </c>
      <c r="AK22" s="11"/>
      <c r="AL22" s="49">
        <f t="shared" si="4"/>
        <v>0</v>
      </c>
      <c r="AM22" s="11"/>
      <c r="AN22" s="11">
        <f>$AD$22/4</f>
        <v>150</v>
      </c>
      <c r="AO22" s="11">
        <f>$AD$22/4</f>
        <v>150</v>
      </c>
      <c r="AP22" s="11">
        <f>$AD$22/4</f>
        <v>150</v>
      </c>
      <c r="AQ22" s="11">
        <f>$AD$22/4</f>
        <v>150</v>
      </c>
      <c r="AR22" s="49">
        <f t="shared" si="5"/>
        <v>0</v>
      </c>
      <c r="AS22" s="11"/>
      <c r="AT22" s="11"/>
      <c r="AU22" s="11"/>
      <c r="AV22" s="11"/>
      <c r="AW22" s="11"/>
      <c r="AX22" s="11"/>
      <c r="AY22" s="11"/>
      <c r="AZ22" s="11"/>
      <c r="BA22" s="11"/>
      <c r="BB22" s="11"/>
      <c r="BC22" s="49">
        <f t="shared" si="6"/>
        <v>0</v>
      </c>
      <c r="BD22" s="11"/>
      <c r="BE22" s="11"/>
      <c r="BF22" s="11"/>
      <c r="BG22" s="11"/>
      <c r="BH22" s="11"/>
      <c r="BI22" s="11"/>
      <c r="BJ22" s="11"/>
      <c r="BK22" s="49">
        <f t="shared" si="7"/>
        <v>0</v>
      </c>
      <c r="BL22" s="11"/>
      <c r="BM22" s="11"/>
      <c r="BN22" s="11">
        <v>0</v>
      </c>
      <c r="BO22" s="11"/>
      <c r="BP22" s="11">
        <v>0</v>
      </c>
      <c r="BQ22" s="49">
        <f t="shared" si="8"/>
        <v>0</v>
      </c>
      <c r="BR22" s="11"/>
      <c r="BS22" s="11"/>
      <c r="BT22" s="11"/>
      <c r="BU22" s="11"/>
      <c r="BV22" s="11"/>
      <c r="BW22" s="11"/>
      <c r="BX22" s="47">
        <f t="shared" si="9"/>
        <v>0</v>
      </c>
      <c r="BY22" s="49">
        <f t="shared" si="10"/>
        <v>600</v>
      </c>
      <c r="BZ22" s="11"/>
      <c r="CA22" s="11"/>
      <c r="CB22" s="11"/>
      <c r="CC22" s="11"/>
      <c r="CD22" s="11"/>
      <c r="CE22" s="11"/>
      <c r="CF22" s="11"/>
      <c r="CG22" s="11"/>
      <c r="CH22" s="11"/>
      <c r="CI22" s="11"/>
      <c r="CJ22" s="11"/>
      <c r="CK22" s="11"/>
      <c r="CL22" s="49">
        <f t="shared" si="11"/>
        <v>0</v>
      </c>
      <c r="CM22" s="11">
        <v>0</v>
      </c>
      <c r="CN22" s="11">
        <v>0</v>
      </c>
      <c r="CO22" s="11">
        <v>0</v>
      </c>
      <c r="CP22" s="11">
        <v>0</v>
      </c>
      <c r="CQ22" s="11">
        <v>0</v>
      </c>
      <c r="CR22" s="11">
        <v>0</v>
      </c>
      <c r="CS22" s="11">
        <v>0</v>
      </c>
      <c r="CT22" s="11">
        <v>0</v>
      </c>
      <c r="CU22" s="11">
        <v>0</v>
      </c>
      <c r="CV22" s="11">
        <v>0</v>
      </c>
      <c r="CW22" s="11">
        <v>0</v>
      </c>
      <c r="CX22" s="11">
        <v>0</v>
      </c>
      <c r="CY22" s="26">
        <f t="shared" si="12"/>
        <v>0</v>
      </c>
      <c r="CZ22" s="11">
        <v>0</v>
      </c>
      <c r="DA22" s="11">
        <v>0</v>
      </c>
      <c r="DB22" s="11">
        <v>0</v>
      </c>
      <c r="DC22" s="11">
        <v>0</v>
      </c>
      <c r="DD22" s="11">
        <v>0</v>
      </c>
      <c r="DE22" s="11">
        <v>0</v>
      </c>
      <c r="DF22" s="11">
        <v>0</v>
      </c>
      <c r="DG22" s="11">
        <v>0</v>
      </c>
      <c r="DH22" s="11">
        <v>0</v>
      </c>
      <c r="DI22" s="11">
        <v>0</v>
      </c>
      <c r="DJ22" s="11">
        <v>0</v>
      </c>
      <c r="DK22" s="11">
        <v>0</v>
      </c>
      <c r="DL22" s="26">
        <f t="shared" si="13"/>
        <v>0</v>
      </c>
    </row>
    <row r="23" spans="1:116">
      <c r="A23" s="47"/>
      <c r="B23" s="49" t="s">
        <v>1906</v>
      </c>
      <c r="C23" s="4" t="s">
        <v>494</v>
      </c>
      <c r="D23" s="4" t="s">
        <v>504</v>
      </c>
      <c r="E23" s="748" t="s">
        <v>507</v>
      </c>
      <c r="F23" s="5" t="s">
        <v>1357</v>
      </c>
      <c r="G23" s="4"/>
      <c r="H23" s="520">
        <f>100-40</f>
        <v>60</v>
      </c>
      <c r="I23" s="625"/>
      <c r="J23" s="11"/>
      <c r="K23" s="11"/>
      <c r="L23" s="11"/>
      <c r="M23" s="11"/>
      <c r="N23" s="11"/>
      <c r="O23" s="11"/>
      <c r="P23" s="11"/>
      <c r="Q23" s="26">
        <f t="shared" si="25"/>
        <v>60</v>
      </c>
      <c r="R23" s="520"/>
      <c r="S23" s="11"/>
      <c r="T23" s="11">
        <v>60</v>
      </c>
      <c r="U23" s="11"/>
      <c r="V23" s="11"/>
      <c r="W23" s="11"/>
      <c r="X23" s="11"/>
      <c r="Y23" s="11"/>
      <c r="Z23" s="49">
        <f t="shared" si="1"/>
        <v>60</v>
      </c>
      <c r="AA23" s="11"/>
      <c r="AB23" s="11"/>
      <c r="AC23" s="11"/>
      <c r="AD23" s="11">
        <v>60</v>
      </c>
      <c r="AE23" s="11"/>
      <c r="AF23" s="11"/>
      <c r="AG23" s="49">
        <f t="shared" si="2"/>
        <v>0</v>
      </c>
      <c r="AH23" s="11"/>
      <c r="AI23" s="11"/>
      <c r="AJ23" s="11">
        <f>AA23</f>
        <v>0</v>
      </c>
      <c r="AK23" s="11"/>
      <c r="AL23" s="49">
        <f t="shared" si="4"/>
        <v>0</v>
      </c>
      <c r="AM23" s="11"/>
      <c r="AN23" s="11">
        <f>$AD$23/4</f>
        <v>15</v>
      </c>
      <c r="AO23" s="11">
        <f>$AD$23/4</f>
        <v>15</v>
      </c>
      <c r="AP23" s="11">
        <f>$AD$23/4</f>
        <v>15</v>
      </c>
      <c r="AQ23" s="11">
        <f>$AD$23/4</f>
        <v>15</v>
      </c>
      <c r="AR23" s="49">
        <f t="shared" si="5"/>
        <v>0</v>
      </c>
      <c r="AS23" s="11"/>
      <c r="AT23" s="11"/>
      <c r="AU23" s="11"/>
      <c r="AV23" s="11"/>
      <c r="AW23" s="11"/>
      <c r="AX23" s="11"/>
      <c r="AY23" s="11"/>
      <c r="AZ23" s="11"/>
      <c r="BA23" s="11"/>
      <c r="BB23" s="11"/>
      <c r="BC23" s="49">
        <f t="shared" si="6"/>
        <v>0</v>
      </c>
      <c r="BD23" s="11"/>
      <c r="BE23" s="11"/>
      <c r="BF23" s="11"/>
      <c r="BG23" s="11"/>
      <c r="BH23" s="11"/>
      <c r="BI23" s="11"/>
      <c r="BJ23" s="11"/>
      <c r="BK23" s="49">
        <f t="shared" si="7"/>
        <v>0</v>
      </c>
      <c r="BL23" s="11"/>
      <c r="BM23" s="11"/>
      <c r="BN23" s="11">
        <v>0</v>
      </c>
      <c r="BO23" s="11"/>
      <c r="BP23" s="11">
        <v>0</v>
      </c>
      <c r="BQ23" s="49">
        <f t="shared" si="8"/>
        <v>0</v>
      </c>
      <c r="BR23" s="11"/>
      <c r="BS23" s="11"/>
      <c r="BT23" s="11"/>
      <c r="BU23" s="11"/>
      <c r="BV23" s="11"/>
      <c r="BW23" s="11"/>
      <c r="BX23" s="47">
        <f t="shared" si="9"/>
        <v>0</v>
      </c>
      <c r="BY23" s="49">
        <f t="shared" si="10"/>
        <v>60</v>
      </c>
      <c r="BZ23" s="11"/>
      <c r="CA23" s="11"/>
      <c r="CB23" s="11"/>
      <c r="CC23" s="11"/>
      <c r="CD23" s="11"/>
      <c r="CE23" s="11"/>
      <c r="CF23" s="11"/>
      <c r="CG23" s="11"/>
      <c r="CH23" s="11"/>
      <c r="CI23" s="11"/>
      <c r="CJ23" s="11"/>
      <c r="CK23" s="11"/>
      <c r="CL23" s="49">
        <f t="shared" si="11"/>
        <v>0</v>
      </c>
      <c r="CM23" s="11">
        <v>0</v>
      </c>
      <c r="CN23" s="11">
        <v>0</v>
      </c>
      <c r="CO23" s="11">
        <v>0</v>
      </c>
      <c r="CP23" s="11">
        <v>0</v>
      </c>
      <c r="CQ23" s="11">
        <v>0</v>
      </c>
      <c r="CR23" s="11">
        <v>0</v>
      </c>
      <c r="CS23" s="11">
        <v>0</v>
      </c>
      <c r="CT23" s="11">
        <v>0</v>
      </c>
      <c r="CU23" s="11">
        <v>0</v>
      </c>
      <c r="CV23" s="11">
        <v>0</v>
      </c>
      <c r="CW23" s="11">
        <v>0</v>
      </c>
      <c r="CX23" s="11">
        <v>0</v>
      </c>
      <c r="CY23" s="26">
        <f t="shared" si="12"/>
        <v>0</v>
      </c>
      <c r="CZ23" s="11">
        <v>0</v>
      </c>
      <c r="DA23" s="11">
        <v>0</v>
      </c>
      <c r="DB23" s="11">
        <v>0</v>
      </c>
      <c r="DC23" s="11">
        <v>0</v>
      </c>
      <c r="DD23" s="11">
        <v>0</v>
      </c>
      <c r="DE23" s="11">
        <v>0</v>
      </c>
      <c r="DF23" s="11">
        <v>0</v>
      </c>
      <c r="DG23" s="11">
        <v>0</v>
      </c>
      <c r="DH23" s="11">
        <v>0</v>
      </c>
      <c r="DI23" s="11">
        <v>0</v>
      </c>
      <c r="DJ23" s="11">
        <v>0</v>
      </c>
      <c r="DK23" s="11">
        <v>0</v>
      </c>
      <c r="DL23" s="26">
        <f t="shared" si="13"/>
        <v>0</v>
      </c>
    </row>
    <row r="24" spans="1:116">
      <c r="A24" s="47"/>
      <c r="B24" s="49" t="s">
        <v>1906</v>
      </c>
      <c r="C24" s="4" t="s">
        <v>494</v>
      </c>
      <c r="D24" s="4" t="s">
        <v>504</v>
      </c>
      <c r="E24" s="211" t="s">
        <v>1102</v>
      </c>
      <c r="F24" s="5" t="s">
        <v>1357</v>
      </c>
      <c r="G24" s="4"/>
      <c r="H24" s="15">
        <v>100</v>
      </c>
      <c r="I24" s="625"/>
      <c r="J24" s="11"/>
      <c r="K24" s="11"/>
      <c r="L24" s="11"/>
      <c r="M24" s="519"/>
      <c r="N24" s="519"/>
      <c r="O24" s="519"/>
      <c r="P24" s="519"/>
      <c r="Q24" s="26">
        <f t="shared" si="25"/>
        <v>100</v>
      </c>
      <c r="R24" s="15"/>
      <c r="S24" s="11"/>
      <c r="T24" s="11">
        <f>Q24</f>
        <v>100</v>
      </c>
      <c r="U24" s="11"/>
      <c r="V24" s="11"/>
      <c r="W24" s="11"/>
      <c r="X24" s="11"/>
      <c r="Y24" s="11"/>
      <c r="Z24" s="49">
        <f t="shared" si="1"/>
        <v>100</v>
      </c>
      <c r="AA24" s="11"/>
      <c r="AB24" s="11"/>
      <c r="AC24" s="11"/>
      <c r="AD24" s="11">
        <f>T24</f>
        <v>100</v>
      </c>
      <c r="AE24" s="11"/>
      <c r="AF24" s="11"/>
      <c r="AG24" s="49">
        <f t="shared" si="2"/>
        <v>0</v>
      </c>
      <c r="AH24" s="11"/>
      <c r="AI24" s="11"/>
      <c r="AJ24" s="11"/>
      <c r="AK24" s="11"/>
      <c r="AL24" s="49">
        <f t="shared" si="4"/>
        <v>0</v>
      </c>
      <c r="AM24" s="11"/>
      <c r="AN24" s="11">
        <f>$AD$24/4</f>
        <v>25</v>
      </c>
      <c r="AO24" s="11">
        <f>$AD$24/4</f>
        <v>25</v>
      </c>
      <c r="AP24" s="11">
        <f>$AD$24/4</f>
        <v>25</v>
      </c>
      <c r="AQ24" s="11">
        <f>$AD$24/4</f>
        <v>25</v>
      </c>
      <c r="AR24" s="49">
        <f t="shared" si="5"/>
        <v>0</v>
      </c>
      <c r="AS24" s="11"/>
      <c r="AT24" s="11"/>
      <c r="AU24" s="11"/>
      <c r="AV24" s="11"/>
      <c r="AW24" s="11"/>
      <c r="AX24" s="11"/>
      <c r="AY24" s="11"/>
      <c r="AZ24" s="11"/>
      <c r="BA24" s="11"/>
      <c r="BB24" s="11"/>
      <c r="BC24" s="49">
        <f t="shared" si="6"/>
        <v>0</v>
      </c>
      <c r="BD24" s="11"/>
      <c r="BE24" s="11"/>
      <c r="BF24" s="11"/>
      <c r="BG24" s="11"/>
      <c r="BH24" s="11"/>
      <c r="BI24" s="11"/>
      <c r="BJ24" s="11"/>
      <c r="BK24" s="49">
        <f t="shared" si="7"/>
        <v>0</v>
      </c>
      <c r="BL24" s="11"/>
      <c r="BM24" s="11"/>
      <c r="BN24" s="11"/>
      <c r="BO24" s="11"/>
      <c r="BP24" s="11"/>
      <c r="BQ24" s="49">
        <f t="shared" si="8"/>
        <v>0</v>
      </c>
      <c r="BR24" s="11"/>
      <c r="BS24" s="11"/>
      <c r="BT24" s="11"/>
      <c r="BU24" s="11"/>
      <c r="BV24" s="11"/>
      <c r="BW24" s="11"/>
      <c r="BX24" s="47">
        <f t="shared" si="9"/>
        <v>0</v>
      </c>
      <c r="BY24" s="49">
        <f t="shared" si="10"/>
        <v>100</v>
      </c>
      <c r="BZ24" s="11"/>
      <c r="CA24" s="11"/>
      <c r="CB24" s="11"/>
      <c r="CC24" s="11"/>
      <c r="CD24" s="11"/>
      <c r="CE24" s="11"/>
      <c r="CF24" s="11"/>
      <c r="CG24" s="11"/>
      <c r="CH24" s="11"/>
      <c r="CI24" s="11"/>
      <c r="CJ24" s="11"/>
      <c r="CK24" s="11"/>
      <c r="CL24" s="49">
        <f t="shared" si="11"/>
        <v>0</v>
      </c>
      <c r="CM24" s="11"/>
      <c r="CN24" s="11"/>
      <c r="CO24" s="11"/>
      <c r="CP24" s="11"/>
      <c r="CQ24" s="11"/>
      <c r="CR24" s="11"/>
      <c r="CS24" s="11"/>
      <c r="CT24" s="11"/>
      <c r="CU24" s="11"/>
      <c r="CV24" s="11"/>
      <c r="CW24" s="11"/>
      <c r="CX24" s="11"/>
      <c r="CY24" s="26">
        <f t="shared" si="12"/>
        <v>0</v>
      </c>
      <c r="CZ24" s="11"/>
      <c r="DA24" s="11"/>
      <c r="DB24" s="11"/>
      <c r="DC24" s="11"/>
      <c r="DD24" s="11"/>
      <c r="DE24" s="11"/>
      <c r="DF24" s="11"/>
      <c r="DG24" s="11"/>
      <c r="DH24" s="11"/>
      <c r="DI24" s="11"/>
      <c r="DJ24" s="11"/>
      <c r="DK24" s="11"/>
      <c r="DL24" s="26">
        <f t="shared" si="13"/>
        <v>0</v>
      </c>
    </row>
    <row r="25" spans="1:116" ht="26.4">
      <c r="A25" s="47"/>
      <c r="B25" s="49" t="s">
        <v>1906</v>
      </c>
      <c r="C25" s="4" t="s">
        <v>494</v>
      </c>
      <c r="D25" s="4" t="s">
        <v>504</v>
      </c>
      <c r="E25" s="211" t="s">
        <v>690</v>
      </c>
      <c r="F25" s="5" t="s">
        <v>1357</v>
      </c>
      <c r="G25" s="4"/>
      <c r="H25" s="15">
        <v>100</v>
      </c>
      <c r="I25" s="625"/>
      <c r="J25" s="11"/>
      <c r="K25" s="11"/>
      <c r="L25" s="11"/>
      <c r="M25" s="519"/>
      <c r="N25" s="519"/>
      <c r="O25" s="519"/>
      <c r="P25" s="519"/>
      <c r="Q25" s="26">
        <f t="shared" si="25"/>
        <v>100</v>
      </c>
      <c r="R25" s="15"/>
      <c r="S25" s="11"/>
      <c r="T25" s="11">
        <f>Q25</f>
        <v>100</v>
      </c>
      <c r="U25" s="11"/>
      <c r="V25" s="11"/>
      <c r="W25" s="11"/>
      <c r="X25" s="11"/>
      <c r="Y25" s="11"/>
      <c r="Z25" s="49">
        <f t="shared" si="1"/>
        <v>100</v>
      </c>
      <c r="AA25" s="11"/>
      <c r="AB25" s="11"/>
      <c r="AC25" s="11"/>
      <c r="AD25" s="11">
        <f>T25</f>
        <v>100</v>
      </c>
      <c r="AE25" s="11"/>
      <c r="AF25" s="11"/>
      <c r="AG25" s="49">
        <f t="shared" si="2"/>
        <v>0</v>
      </c>
      <c r="AH25" s="11"/>
      <c r="AI25" s="11"/>
      <c r="AJ25" s="11"/>
      <c r="AK25" s="11"/>
      <c r="AL25" s="49">
        <f t="shared" si="4"/>
        <v>0</v>
      </c>
      <c r="AM25" s="11"/>
      <c r="AN25" s="11">
        <f>$AD$25/4</f>
        <v>25</v>
      </c>
      <c r="AO25" s="11">
        <f>$AD$25/4</f>
        <v>25</v>
      </c>
      <c r="AP25" s="11">
        <f>$AD$25/4</f>
        <v>25</v>
      </c>
      <c r="AQ25" s="11">
        <f>$AD$25/4</f>
        <v>25</v>
      </c>
      <c r="AR25" s="49">
        <f t="shared" si="5"/>
        <v>0</v>
      </c>
      <c r="AS25" s="11"/>
      <c r="AT25" s="11"/>
      <c r="AU25" s="11"/>
      <c r="AV25" s="11"/>
      <c r="AW25" s="11"/>
      <c r="AX25" s="11"/>
      <c r="AY25" s="11"/>
      <c r="AZ25" s="11"/>
      <c r="BA25" s="11"/>
      <c r="BB25" s="11"/>
      <c r="BC25" s="49">
        <f t="shared" si="6"/>
        <v>0</v>
      </c>
      <c r="BD25" s="11"/>
      <c r="BE25" s="11"/>
      <c r="BF25" s="11"/>
      <c r="BG25" s="11"/>
      <c r="BH25" s="11"/>
      <c r="BI25" s="11"/>
      <c r="BJ25" s="11"/>
      <c r="BK25" s="49">
        <f t="shared" si="7"/>
        <v>0</v>
      </c>
      <c r="BL25" s="11"/>
      <c r="BM25" s="11"/>
      <c r="BN25" s="11"/>
      <c r="BO25" s="11"/>
      <c r="BP25" s="11"/>
      <c r="BQ25" s="49">
        <f t="shared" si="8"/>
        <v>0</v>
      </c>
      <c r="BR25" s="11"/>
      <c r="BS25" s="11"/>
      <c r="BT25" s="11"/>
      <c r="BU25" s="11"/>
      <c r="BV25" s="11"/>
      <c r="BW25" s="11"/>
      <c r="BX25" s="47">
        <f t="shared" si="9"/>
        <v>0</v>
      </c>
      <c r="BY25" s="49">
        <f t="shared" si="10"/>
        <v>100</v>
      </c>
      <c r="BZ25" s="11"/>
      <c r="CA25" s="11"/>
      <c r="CB25" s="11"/>
      <c r="CC25" s="11"/>
      <c r="CD25" s="11"/>
      <c r="CE25" s="11"/>
      <c r="CF25" s="11"/>
      <c r="CG25" s="11"/>
      <c r="CH25" s="11"/>
      <c r="CI25" s="11"/>
      <c r="CJ25" s="11"/>
      <c r="CK25" s="11"/>
      <c r="CL25" s="49">
        <f t="shared" si="11"/>
        <v>0</v>
      </c>
      <c r="CM25" s="11"/>
      <c r="CN25" s="11"/>
      <c r="CO25" s="11"/>
      <c r="CP25" s="11"/>
      <c r="CQ25" s="11"/>
      <c r="CR25" s="11"/>
      <c r="CS25" s="11"/>
      <c r="CT25" s="11"/>
      <c r="CU25" s="11"/>
      <c r="CV25" s="11"/>
      <c r="CW25" s="11"/>
      <c r="CX25" s="11"/>
      <c r="CY25" s="26">
        <f t="shared" si="12"/>
        <v>0</v>
      </c>
      <c r="CZ25" s="11"/>
      <c r="DA25" s="11"/>
      <c r="DB25" s="11"/>
      <c r="DC25" s="11"/>
      <c r="DD25" s="11"/>
      <c r="DE25" s="11"/>
      <c r="DF25" s="11"/>
      <c r="DG25" s="11"/>
      <c r="DH25" s="11"/>
      <c r="DI25" s="11"/>
      <c r="DJ25" s="11"/>
      <c r="DK25" s="11"/>
      <c r="DL25" s="26">
        <f t="shared" si="13"/>
        <v>0</v>
      </c>
    </row>
    <row r="26" spans="1:116" ht="26.4">
      <c r="A26" s="47"/>
      <c r="B26" s="49" t="s">
        <v>1906</v>
      </c>
      <c r="C26" s="4" t="s">
        <v>494</v>
      </c>
      <c r="D26" s="4" t="s">
        <v>504</v>
      </c>
      <c r="E26" s="211" t="s">
        <v>691</v>
      </c>
      <c r="F26" s="5" t="s">
        <v>1357</v>
      </c>
      <c r="G26" s="4"/>
      <c r="H26" s="15">
        <v>100</v>
      </c>
      <c r="I26" s="625"/>
      <c r="J26" s="11"/>
      <c r="K26" s="11"/>
      <c r="L26" s="11"/>
      <c r="M26" s="519"/>
      <c r="N26" s="519"/>
      <c r="O26" s="519"/>
      <c r="P26" s="519"/>
      <c r="Q26" s="26">
        <f t="shared" si="25"/>
        <v>100</v>
      </c>
      <c r="R26" s="15"/>
      <c r="S26" s="11"/>
      <c r="T26" s="11">
        <f>Q26</f>
        <v>100</v>
      </c>
      <c r="U26" s="11"/>
      <c r="V26" s="11"/>
      <c r="W26" s="11"/>
      <c r="X26" s="11"/>
      <c r="Y26" s="11"/>
      <c r="Z26" s="49">
        <f t="shared" si="1"/>
        <v>100</v>
      </c>
      <c r="AA26" s="11"/>
      <c r="AB26" s="11"/>
      <c r="AC26" s="11"/>
      <c r="AD26" s="11">
        <f>T26</f>
        <v>100</v>
      </c>
      <c r="AE26" s="11"/>
      <c r="AF26" s="11"/>
      <c r="AG26" s="49">
        <f t="shared" si="2"/>
        <v>0</v>
      </c>
      <c r="AH26" s="11"/>
      <c r="AI26" s="11"/>
      <c r="AJ26" s="11"/>
      <c r="AK26" s="11"/>
      <c r="AL26" s="49">
        <f t="shared" si="4"/>
        <v>0</v>
      </c>
      <c r="AM26" s="11"/>
      <c r="AN26" s="11">
        <f>$AD$26/4</f>
        <v>25</v>
      </c>
      <c r="AO26" s="11">
        <f>$AD$26/4</f>
        <v>25</v>
      </c>
      <c r="AP26" s="11">
        <f>$AD$26/4</f>
        <v>25</v>
      </c>
      <c r="AQ26" s="11">
        <f>$AD$26/4</f>
        <v>25</v>
      </c>
      <c r="AR26" s="49">
        <f t="shared" si="5"/>
        <v>0</v>
      </c>
      <c r="AS26" s="11"/>
      <c r="AT26" s="11"/>
      <c r="AU26" s="11"/>
      <c r="AV26" s="11"/>
      <c r="AW26" s="11"/>
      <c r="AX26" s="11"/>
      <c r="AY26" s="11"/>
      <c r="AZ26" s="11"/>
      <c r="BA26" s="11"/>
      <c r="BB26" s="11"/>
      <c r="BC26" s="49">
        <f t="shared" si="6"/>
        <v>0</v>
      </c>
      <c r="BD26" s="11"/>
      <c r="BE26" s="11"/>
      <c r="BF26" s="11"/>
      <c r="BG26" s="11"/>
      <c r="BH26" s="11"/>
      <c r="BI26" s="11"/>
      <c r="BJ26" s="11"/>
      <c r="BK26" s="49">
        <f t="shared" si="7"/>
        <v>0</v>
      </c>
      <c r="BL26" s="11"/>
      <c r="BM26" s="11"/>
      <c r="BN26" s="11"/>
      <c r="BO26" s="11"/>
      <c r="BP26" s="11"/>
      <c r="BQ26" s="49">
        <f t="shared" si="8"/>
        <v>0</v>
      </c>
      <c r="BR26" s="11"/>
      <c r="BS26" s="11"/>
      <c r="BT26" s="11"/>
      <c r="BU26" s="11"/>
      <c r="BV26" s="11"/>
      <c r="BW26" s="11"/>
      <c r="BX26" s="47">
        <f t="shared" si="9"/>
        <v>0</v>
      </c>
      <c r="BY26" s="49">
        <f t="shared" si="10"/>
        <v>100</v>
      </c>
      <c r="BZ26" s="11"/>
      <c r="CA26" s="11"/>
      <c r="CB26" s="11"/>
      <c r="CC26" s="11"/>
      <c r="CD26" s="11"/>
      <c r="CE26" s="11"/>
      <c r="CF26" s="11"/>
      <c r="CG26" s="11"/>
      <c r="CH26" s="11"/>
      <c r="CI26" s="11"/>
      <c r="CJ26" s="11"/>
      <c r="CK26" s="11"/>
      <c r="CL26" s="49">
        <f t="shared" si="11"/>
        <v>0</v>
      </c>
      <c r="CM26" s="11"/>
      <c r="CN26" s="11"/>
      <c r="CO26" s="11"/>
      <c r="CP26" s="11"/>
      <c r="CQ26" s="11"/>
      <c r="CR26" s="11"/>
      <c r="CS26" s="11"/>
      <c r="CT26" s="11"/>
      <c r="CU26" s="11"/>
      <c r="CV26" s="11"/>
      <c r="CW26" s="11"/>
      <c r="CX26" s="11"/>
      <c r="CY26" s="26">
        <f t="shared" si="12"/>
        <v>0</v>
      </c>
      <c r="CZ26" s="11"/>
      <c r="DA26" s="11"/>
      <c r="DB26" s="11"/>
      <c r="DC26" s="11"/>
      <c r="DD26" s="11"/>
      <c r="DE26" s="11"/>
      <c r="DF26" s="11"/>
      <c r="DG26" s="11"/>
      <c r="DH26" s="11"/>
      <c r="DI26" s="11"/>
      <c r="DJ26" s="11"/>
      <c r="DK26" s="11"/>
      <c r="DL26" s="26">
        <f t="shared" si="13"/>
        <v>0</v>
      </c>
    </row>
    <row r="27" spans="1:116">
      <c r="A27" s="47"/>
      <c r="B27" s="49"/>
      <c r="C27" s="28" t="s">
        <v>347</v>
      </c>
      <c r="D27" s="28"/>
      <c r="E27" s="750"/>
      <c r="F27" s="26"/>
      <c r="G27" s="28"/>
      <c r="H27" s="47">
        <f>SUM(H21:H26)</f>
        <v>1243</v>
      </c>
      <c r="I27" s="626">
        <f>SUM(I21:I26)</f>
        <v>0</v>
      </c>
      <c r="J27" s="28">
        <f>SUM(J21:J26)</f>
        <v>132</v>
      </c>
      <c r="K27" s="28">
        <f>SUM(K21:K26)</f>
        <v>0</v>
      </c>
      <c r="L27" s="28">
        <f>SUM(L21:L26)</f>
        <v>0</v>
      </c>
      <c r="M27" s="28">
        <f t="shared" ref="M27:BW27" si="26">SUM(M21:M23)</f>
        <v>0</v>
      </c>
      <c r="N27" s="28">
        <f t="shared" si="26"/>
        <v>0</v>
      </c>
      <c r="O27" s="28">
        <f t="shared" si="26"/>
        <v>0</v>
      </c>
      <c r="P27" s="28">
        <f t="shared" si="26"/>
        <v>0</v>
      </c>
      <c r="Q27" s="26">
        <f>SUM(Q21:Q26)</f>
        <v>1375</v>
      </c>
      <c r="R27" s="47">
        <f>SUM(R21:R26)</f>
        <v>0</v>
      </c>
      <c r="S27" s="28">
        <f>SUM(S21:S26)</f>
        <v>0</v>
      </c>
      <c r="T27" s="28">
        <f>SUM(T21:T26)</f>
        <v>1375</v>
      </c>
      <c r="U27" s="28">
        <f t="shared" si="26"/>
        <v>0</v>
      </c>
      <c r="V27" s="28">
        <f t="shared" si="26"/>
        <v>0</v>
      </c>
      <c r="W27" s="28">
        <f t="shared" si="26"/>
        <v>0</v>
      </c>
      <c r="X27" s="28">
        <f t="shared" si="26"/>
        <v>0</v>
      </c>
      <c r="Y27" s="28">
        <f t="shared" si="26"/>
        <v>0</v>
      </c>
      <c r="Z27" s="49">
        <f t="shared" si="1"/>
        <v>1375</v>
      </c>
      <c r="AA27" s="28">
        <f t="shared" ref="AA27:AF27" si="27">SUM(AA21:AA26)</f>
        <v>415</v>
      </c>
      <c r="AB27" s="28">
        <f t="shared" si="27"/>
        <v>0</v>
      </c>
      <c r="AC27" s="28">
        <f t="shared" si="27"/>
        <v>0</v>
      </c>
      <c r="AD27" s="28">
        <f t="shared" si="27"/>
        <v>960</v>
      </c>
      <c r="AE27" s="28">
        <f t="shared" si="27"/>
        <v>0</v>
      </c>
      <c r="AF27" s="28">
        <f t="shared" si="27"/>
        <v>0</v>
      </c>
      <c r="AG27" s="49">
        <f t="shared" si="2"/>
        <v>0</v>
      </c>
      <c r="AH27" s="28">
        <f t="shared" si="26"/>
        <v>0</v>
      </c>
      <c r="AI27" s="28">
        <f t="shared" si="26"/>
        <v>0</v>
      </c>
      <c r="AJ27" s="28">
        <f>SUM(AJ21:AJ26)</f>
        <v>415</v>
      </c>
      <c r="AK27" s="28">
        <f t="shared" si="26"/>
        <v>0</v>
      </c>
      <c r="AL27" s="49">
        <f t="shared" si="4"/>
        <v>0</v>
      </c>
      <c r="AM27" s="28">
        <f>SUM(AM21:AM26)</f>
        <v>0</v>
      </c>
      <c r="AN27" s="28">
        <f>SUM(AN21:AN26)</f>
        <v>240</v>
      </c>
      <c r="AO27" s="28">
        <f>SUM(AO21:AO26)</f>
        <v>240</v>
      </c>
      <c r="AP27" s="28">
        <f>SUM(AP21:AP26)</f>
        <v>240</v>
      </c>
      <c r="AQ27" s="28">
        <f>SUM(AQ21:AQ26)</f>
        <v>240</v>
      </c>
      <c r="AR27" s="49">
        <f t="shared" si="5"/>
        <v>0</v>
      </c>
      <c r="AS27" s="28">
        <f t="shared" si="26"/>
        <v>0</v>
      </c>
      <c r="AT27" s="28">
        <f t="shared" si="26"/>
        <v>0</v>
      </c>
      <c r="AU27" s="28">
        <f t="shared" si="26"/>
        <v>0</v>
      </c>
      <c r="AV27" s="28">
        <f t="shared" si="26"/>
        <v>0</v>
      </c>
      <c r="AW27" s="28">
        <f t="shared" si="26"/>
        <v>0</v>
      </c>
      <c r="AX27" s="28">
        <f t="shared" si="26"/>
        <v>0</v>
      </c>
      <c r="AY27" s="28">
        <f t="shared" si="26"/>
        <v>0</v>
      </c>
      <c r="AZ27" s="28">
        <f t="shared" si="26"/>
        <v>0</v>
      </c>
      <c r="BA27" s="28">
        <f t="shared" si="26"/>
        <v>0</v>
      </c>
      <c r="BB27" s="28">
        <f t="shared" si="26"/>
        <v>0</v>
      </c>
      <c r="BC27" s="49">
        <f t="shared" si="6"/>
        <v>0</v>
      </c>
      <c r="BD27" s="28">
        <f t="shared" si="26"/>
        <v>0</v>
      </c>
      <c r="BE27" s="28">
        <f t="shared" si="26"/>
        <v>0</v>
      </c>
      <c r="BF27" s="28">
        <f t="shared" si="26"/>
        <v>0</v>
      </c>
      <c r="BG27" s="28">
        <f t="shared" si="26"/>
        <v>0</v>
      </c>
      <c r="BH27" s="28">
        <f t="shared" si="26"/>
        <v>0</v>
      </c>
      <c r="BI27" s="28">
        <f t="shared" si="26"/>
        <v>0</v>
      </c>
      <c r="BJ27" s="28">
        <f t="shared" si="26"/>
        <v>0</v>
      </c>
      <c r="BK27" s="49">
        <f t="shared" si="7"/>
        <v>0</v>
      </c>
      <c r="BL27" s="28">
        <f t="shared" si="26"/>
        <v>0</v>
      </c>
      <c r="BM27" s="28">
        <f t="shared" si="26"/>
        <v>0</v>
      </c>
      <c r="BN27" s="28">
        <f t="shared" si="26"/>
        <v>0</v>
      </c>
      <c r="BO27" s="28">
        <f t="shared" si="26"/>
        <v>0</v>
      </c>
      <c r="BP27" s="28">
        <f t="shared" si="26"/>
        <v>0</v>
      </c>
      <c r="BQ27" s="49">
        <f t="shared" si="8"/>
        <v>0</v>
      </c>
      <c r="BR27" s="28">
        <f t="shared" si="26"/>
        <v>0</v>
      </c>
      <c r="BS27" s="28">
        <f t="shared" si="26"/>
        <v>0</v>
      </c>
      <c r="BT27" s="28">
        <f t="shared" si="26"/>
        <v>0</v>
      </c>
      <c r="BU27" s="28">
        <f t="shared" si="26"/>
        <v>0</v>
      </c>
      <c r="BV27" s="28">
        <f t="shared" si="26"/>
        <v>0</v>
      </c>
      <c r="BW27" s="28">
        <f t="shared" si="26"/>
        <v>0</v>
      </c>
      <c r="BX27" s="47">
        <f t="shared" si="9"/>
        <v>0</v>
      </c>
      <c r="BY27" s="49">
        <f t="shared" si="10"/>
        <v>1375</v>
      </c>
      <c r="BZ27" s="28">
        <f t="shared" ref="BZ27:DL27" si="28">SUM(BZ21:BZ23)</f>
        <v>0</v>
      </c>
      <c r="CA27" s="28">
        <f t="shared" si="28"/>
        <v>0</v>
      </c>
      <c r="CB27" s="28">
        <f t="shared" si="28"/>
        <v>0</v>
      </c>
      <c r="CC27" s="28">
        <f t="shared" si="28"/>
        <v>0</v>
      </c>
      <c r="CD27" s="28">
        <f t="shared" si="28"/>
        <v>0</v>
      </c>
      <c r="CE27" s="28">
        <f t="shared" si="28"/>
        <v>0</v>
      </c>
      <c r="CF27" s="28">
        <f t="shared" si="28"/>
        <v>0</v>
      </c>
      <c r="CG27" s="28">
        <f t="shared" si="28"/>
        <v>0</v>
      </c>
      <c r="CH27" s="28">
        <f t="shared" si="28"/>
        <v>0</v>
      </c>
      <c r="CI27" s="28">
        <f t="shared" si="28"/>
        <v>0</v>
      </c>
      <c r="CJ27" s="28">
        <f t="shared" si="28"/>
        <v>0</v>
      </c>
      <c r="CK27" s="28">
        <f t="shared" si="28"/>
        <v>0</v>
      </c>
      <c r="CL27" s="49">
        <f t="shared" si="11"/>
        <v>0</v>
      </c>
      <c r="CM27" s="28">
        <f t="shared" si="28"/>
        <v>0</v>
      </c>
      <c r="CN27" s="28">
        <f t="shared" si="28"/>
        <v>0</v>
      </c>
      <c r="CO27" s="28">
        <f t="shared" si="28"/>
        <v>0</v>
      </c>
      <c r="CP27" s="28">
        <f t="shared" si="28"/>
        <v>0</v>
      </c>
      <c r="CQ27" s="28">
        <f t="shared" si="28"/>
        <v>0</v>
      </c>
      <c r="CR27" s="28">
        <f t="shared" si="28"/>
        <v>0</v>
      </c>
      <c r="CS27" s="28">
        <f t="shared" si="28"/>
        <v>0</v>
      </c>
      <c r="CT27" s="28">
        <f t="shared" si="28"/>
        <v>0</v>
      </c>
      <c r="CU27" s="28">
        <f t="shared" si="28"/>
        <v>0</v>
      </c>
      <c r="CV27" s="28">
        <f t="shared" si="28"/>
        <v>0</v>
      </c>
      <c r="CW27" s="28">
        <f t="shared" si="28"/>
        <v>0</v>
      </c>
      <c r="CX27" s="28">
        <f t="shared" si="28"/>
        <v>0</v>
      </c>
      <c r="CY27" s="26">
        <f t="shared" si="28"/>
        <v>0</v>
      </c>
      <c r="CZ27" s="28">
        <f t="shared" si="28"/>
        <v>0</v>
      </c>
      <c r="DA27" s="28">
        <f t="shared" si="28"/>
        <v>0</v>
      </c>
      <c r="DB27" s="28">
        <f t="shared" si="28"/>
        <v>0</v>
      </c>
      <c r="DC27" s="28">
        <f t="shared" si="28"/>
        <v>0</v>
      </c>
      <c r="DD27" s="28">
        <f t="shared" si="28"/>
        <v>0</v>
      </c>
      <c r="DE27" s="28">
        <f t="shared" si="28"/>
        <v>0</v>
      </c>
      <c r="DF27" s="28">
        <f t="shared" si="28"/>
        <v>0</v>
      </c>
      <c r="DG27" s="28">
        <f t="shared" si="28"/>
        <v>0</v>
      </c>
      <c r="DH27" s="28">
        <f t="shared" si="28"/>
        <v>0</v>
      </c>
      <c r="DI27" s="28">
        <f t="shared" si="28"/>
        <v>0</v>
      </c>
      <c r="DJ27" s="28">
        <f t="shared" si="28"/>
        <v>0</v>
      </c>
      <c r="DK27" s="28">
        <f t="shared" si="28"/>
        <v>0</v>
      </c>
      <c r="DL27" s="26">
        <f t="shared" si="28"/>
        <v>0</v>
      </c>
    </row>
    <row r="28" spans="1:116">
      <c r="A28" s="47"/>
      <c r="B28" s="49" t="s">
        <v>1514</v>
      </c>
      <c r="C28" s="4" t="s">
        <v>494</v>
      </c>
      <c r="D28" s="4" t="s">
        <v>45</v>
      </c>
      <c r="E28" s="748" t="s">
        <v>496</v>
      </c>
      <c r="F28" s="5" t="s">
        <v>1357</v>
      </c>
      <c r="G28" s="4" t="s">
        <v>46</v>
      </c>
      <c r="H28" s="308">
        <f>2700+150</f>
        <v>2850</v>
      </c>
      <c r="I28" s="625"/>
      <c r="J28" s="11"/>
      <c r="K28" s="11"/>
      <c r="L28" s="11"/>
      <c r="M28" s="11"/>
      <c r="N28" s="11"/>
      <c r="O28" s="11"/>
      <c r="P28" s="11"/>
      <c r="Q28" s="26">
        <f>SUM(H28:P28)</f>
        <v>2850</v>
      </c>
      <c r="R28" s="15"/>
      <c r="S28" s="11"/>
      <c r="T28" s="11">
        <f>Q28</f>
        <v>2850</v>
      </c>
      <c r="U28" s="11"/>
      <c r="V28" s="11"/>
      <c r="W28" s="11"/>
      <c r="X28" s="11"/>
      <c r="Y28" s="11"/>
      <c r="Z28" s="49">
        <f t="shared" si="1"/>
        <v>2850</v>
      </c>
      <c r="AA28" s="11">
        <v>2700</v>
      </c>
      <c r="AB28" s="11"/>
      <c r="AC28" s="11"/>
      <c r="AD28" s="11">
        <v>150</v>
      </c>
      <c r="AE28" s="11"/>
      <c r="AF28" s="11"/>
      <c r="AG28" s="49">
        <f t="shared" si="2"/>
        <v>0</v>
      </c>
      <c r="AH28" s="11"/>
      <c r="AI28" s="11"/>
      <c r="AJ28" s="11">
        <f>AA28</f>
        <v>2700</v>
      </c>
      <c r="AK28" s="11"/>
      <c r="AL28" s="49">
        <f t="shared" si="4"/>
        <v>0</v>
      </c>
      <c r="AM28" s="11"/>
      <c r="AN28" s="11">
        <v>38</v>
      </c>
      <c r="AO28" s="11">
        <v>37</v>
      </c>
      <c r="AP28" s="11">
        <v>38</v>
      </c>
      <c r="AQ28" s="11">
        <v>37</v>
      </c>
      <c r="AR28" s="49">
        <f t="shared" si="5"/>
        <v>0</v>
      </c>
      <c r="AS28" s="11"/>
      <c r="AT28" s="11"/>
      <c r="AU28" s="11"/>
      <c r="AV28" s="11"/>
      <c r="AW28" s="11"/>
      <c r="AX28" s="11"/>
      <c r="AY28" s="11"/>
      <c r="AZ28" s="11"/>
      <c r="BA28" s="11"/>
      <c r="BB28" s="11"/>
      <c r="BC28" s="49">
        <f t="shared" si="6"/>
        <v>0</v>
      </c>
      <c r="BD28" s="11"/>
      <c r="BE28" s="11"/>
      <c r="BF28" s="11"/>
      <c r="BG28" s="11"/>
      <c r="BH28" s="11"/>
      <c r="BI28" s="11"/>
      <c r="BJ28" s="11"/>
      <c r="BK28" s="49">
        <f t="shared" si="7"/>
        <v>0</v>
      </c>
      <c r="BL28" s="11"/>
      <c r="BM28" s="11"/>
      <c r="BN28" s="11">
        <v>0</v>
      </c>
      <c r="BO28" s="11"/>
      <c r="BP28" s="11">
        <v>0</v>
      </c>
      <c r="BQ28" s="49">
        <f t="shared" si="8"/>
        <v>0</v>
      </c>
      <c r="BR28" s="11"/>
      <c r="BS28" s="11"/>
      <c r="BT28" s="11"/>
      <c r="BU28" s="11"/>
      <c r="BV28" s="11"/>
      <c r="BW28" s="11"/>
      <c r="BX28" s="47">
        <f t="shared" si="9"/>
        <v>0</v>
      </c>
      <c r="BY28" s="49">
        <f t="shared" si="10"/>
        <v>2850</v>
      </c>
      <c r="BZ28" s="11"/>
      <c r="CA28" s="11"/>
      <c r="CB28" s="11"/>
      <c r="CC28" s="11"/>
      <c r="CD28" s="11"/>
      <c r="CE28" s="11"/>
      <c r="CF28" s="11"/>
      <c r="CG28" s="11"/>
      <c r="CH28" s="11"/>
      <c r="CI28" s="11"/>
      <c r="CJ28" s="11"/>
      <c r="CK28" s="11"/>
      <c r="CL28" s="49">
        <f t="shared" si="11"/>
        <v>0</v>
      </c>
      <c r="CM28" s="11">
        <v>0</v>
      </c>
      <c r="CN28" s="11">
        <v>0</v>
      </c>
      <c r="CO28" s="11">
        <v>0</v>
      </c>
      <c r="CP28" s="11">
        <v>0</v>
      </c>
      <c r="CQ28" s="11">
        <v>0</v>
      </c>
      <c r="CR28" s="11">
        <v>0</v>
      </c>
      <c r="CS28" s="11">
        <v>0</v>
      </c>
      <c r="CT28" s="11">
        <v>0</v>
      </c>
      <c r="CU28" s="11">
        <v>0</v>
      </c>
      <c r="CV28" s="11">
        <v>0</v>
      </c>
      <c r="CW28" s="11">
        <v>0</v>
      </c>
      <c r="CX28" s="11">
        <v>0</v>
      </c>
      <c r="CY28" s="26">
        <f>SUM(CM28:CX28)</f>
        <v>0</v>
      </c>
      <c r="CZ28" s="11">
        <v>0</v>
      </c>
      <c r="DA28" s="11">
        <v>0</v>
      </c>
      <c r="DB28" s="11">
        <v>0</v>
      </c>
      <c r="DC28" s="11">
        <v>0</v>
      </c>
      <c r="DD28" s="11">
        <v>0</v>
      </c>
      <c r="DE28" s="11">
        <v>0</v>
      </c>
      <c r="DF28" s="11">
        <v>0</v>
      </c>
      <c r="DG28" s="11">
        <v>0</v>
      </c>
      <c r="DH28" s="11">
        <v>0</v>
      </c>
      <c r="DI28" s="11">
        <v>0</v>
      </c>
      <c r="DJ28" s="11">
        <v>0</v>
      </c>
      <c r="DK28" s="11">
        <v>0</v>
      </c>
      <c r="DL28" s="26">
        <f>SUM(CZ28:DK28)</f>
        <v>0</v>
      </c>
    </row>
    <row r="29" spans="1:116">
      <c r="A29" s="47"/>
      <c r="B29" s="49" t="s">
        <v>1514</v>
      </c>
      <c r="C29" s="4" t="s">
        <v>494</v>
      </c>
      <c r="D29" s="4" t="s">
        <v>45</v>
      </c>
      <c r="E29" s="748" t="s">
        <v>974</v>
      </c>
      <c r="F29" s="5" t="s">
        <v>1357</v>
      </c>
      <c r="G29" s="4" t="s">
        <v>46</v>
      </c>
      <c r="H29" s="15">
        <v>14963</v>
      </c>
      <c r="I29" s="625"/>
      <c r="J29" s="11"/>
      <c r="K29" s="11"/>
      <c r="L29" s="11"/>
      <c r="M29" s="11"/>
      <c r="N29" s="11"/>
      <c r="O29" s="11"/>
      <c r="P29" s="11"/>
      <c r="Q29" s="26">
        <f>SUM(H29:P29)</f>
        <v>14963</v>
      </c>
      <c r="R29" s="15"/>
      <c r="S29" s="11"/>
      <c r="T29" s="11">
        <v>14963</v>
      </c>
      <c r="U29" s="11"/>
      <c r="V29" s="11"/>
      <c r="W29" s="11"/>
      <c r="X29" s="11"/>
      <c r="Y29" s="11"/>
      <c r="Z29" s="49">
        <v>14963</v>
      </c>
      <c r="AA29" s="11"/>
      <c r="AB29" s="11"/>
      <c r="AC29" s="11"/>
      <c r="AD29" s="11">
        <v>14963</v>
      </c>
      <c r="AE29" s="11"/>
      <c r="AF29" s="11"/>
      <c r="AG29" s="49">
        <f t="shared" si="2"/>
        <v>0</v>
      </c>
      <c r="AH29" s="11"/>
      <c r="AI29" s="11"/>
      <c r="AJ29" s="11"/>
      <c r="AK29" s="11"/>
      <c r="AL29" s="49">
        <f t="shared" si="4"/>
        <v>0</v>
      </c>
      <c r="AM29" s="11"/>
      <c r="AN29" s="11">
        <v>3741</v>
      </c>
      <c r="AO29" s="11">
        <v>3741</v>
      </c>
      <c r="AP29" s="11">
        <v>3741</v>
      </c>
      <c r="AQ29" s="11">
        <v>3740</v>
      </c>
      <c r="AR29" s="49">
        <f t="shared" si="5"/>
        <v>0</v>
      </c>
      <c r="AS29" s="11"/>
      <c r="AT29" s="11"/>
      <c r="AU29" s="11"/>
      <c r="AV29" s="11"/>
      <c r="AW29" s="11"/>
      <c r="AX29" s="11"/>
      <c r="AY29" s="11"/>
      <c r="AZ29" s="11"/>
      <c r="BA29" s="11"/>
      <c r="BB29" s="11"/>
      <c r="BC29" s="49">
        <f t="shared" si="6"/>
        <v>0</v>
      </c>
      <c r="BD29" s="11"/>
      <c r="BE29" s="11"/>
      <c r="BF29" s="11"/>
      <c r="BG29" s="11"/>
      <c r="BH29" s="11"/>
      <c r="BI29" s="11"/>
      <c r="BJ29" s="11"/>
      <c r="BK29" s="49">
        <f t="shared" si="7"/>
        <v>0</v>
      </c>
      <c r="BL29" s="11"/>
      <c r="BM29" s="11"/>
      <c r="BN29" s="11">
        <v>0</v>
      </c>
      <c r="BO29" s="11"/>
      <c r="BP29" s="11">
        <v>0</v>
      </c>
      <c r="BQ29" s="49">
        <f t="shared" si="8"/>
        <v>0</v>
      </c>
      <c r="BR29" s="11"/>
      <c r="BS29" s="11"/>
      <c r="BT29" s="11"/>
      <c r="BU29" s="11"/>
      <c r="BV29" s="11"/>
      <c r="BW29" s="11"/>
      <c r="BX29" s="47">
        <f t="shared" si="9"/>
        <v>0</v>
      </c>
      <c r="BY29" s="49">
        <f t="shared" si="10"/>
        <v>14963</v>
      </c>
      <c r="BZ29" s="11"/>
      <c r="CA29" s="11"/>
      <c r="CB29" s="11"/>
      <c r="CC29" s="11"/>
      <c r="CD29" s="11"/>
      <c r="CE29" s="11"/>
      <c r="CF29" s="11"/>
      <c r="CG29" s="11"/>
      <c r="CH29" s="11"/>
      <c r="CI29" s="11"/>
      <c r="CJ29" s="11"/>
      <c r="CK29" s="11"/>
      <c r="CL29" s="49">
        <f t="shared" si="11"/>
        <v>0</v>
      </c>
      <c r="CM29" s="11">
        <v>0</v>
      </c>
      <c r="CN29" s="11">
        <v>0</v>
      </c>
      <c r="CO29" s="11">
        <v>0</v>
      </c>
      <c r="CP29" s="11">
        <v>0</v>
      </c>
      <c r="CQ29" s="11">
        <v>0</v>
      </c>
      <c r="CR29" s="11">
        <v>0</v>
      </c>
      <c r="CS29" s="11">
        <v>0</v>
      </c>
      <c r="CT29" s="11">
        <v>0</v>
      </c>
      <c r="CU29" s="11">
        <v>0</v>
      </c>
      <c r="CV29" s="11">
        <v>0</v>
      </c>
      <c r="CW29" s="11">
        <v>0</v>
      </c>
      <c r="CX29" s="11">
        <v>0</v>
      </c>
      <c r="CY29" s="26">
        <f>SUM(CM29:CX29)</f>
        <v>0</v>
      </c>
      <c r="CZ29" s="11">
        <v>0</v>
      </c>
      <c r="DA29" s="11">
        <v>0</v>
      </c>
      <c r="DB29" s="11">
        <v>0</v>
      </c>
      <c r="DC29" s="11">
        <v>0</v>
      </c>
      <c r="DD29" s="11">
        <v>0</v>
      </c>
      <c r="DE29" s="11">
        <v>0</v>
      </c>
      <c r="DF29" s="11">
        <v>0</v>
      </c>
      <c r="DG29" s="11">
        <v>0</v>
      </c>
      <c r="DH29" s="11">
        <v>0</v>
      </c>
      <c r="DI29" s="11">
        <v>0</v>
      </c>
      <c r="DJ29" s="11">
        <v>0</v>
      </c>
      <c r="DK29" s="11">
        <v>0</v>
      </c>
      <c r="DL29" s="26">
        <f>SUM(CZ29:DK29)</f>
        <v>0</v>
      </c>
    </row>
    <row r="30" spans="1:116">
      <c r="A30" s="47"/>
      <c r="B30" s="49" t="s">
        <v>1514</v>
      </c>
      <c r="C30" s="4" t="s">
        <v>494</v>
      </c>
      <c r="D30" s="4" t="s">
        <v>45</v>
      </c>
      <c r="E30" s="752" t="s">
        <v>2144</v>
      </c>
      <c r="F30" s="5" t="s">
        <v>1357</v>
      </c>
      <c r="G30" s="4"/>
      <c r="H30" s="15">
        <v>0</v>
      </c>
      <c r="I30" s="625"/>
      <c r="J30" s="11"/>
      <c r="K30" s="11"/>
      <c r="L30" s="11"/>
      <c r="M30" s="11"/>
      <c r="N30" s="11"/>
      <c r="O30" s="11"/>
      <c r="P30" s="11"/>
      <c r="Q30" s="26">
        <f t="shared" si="0"/>
        <v>0</v>
      </c>
      <c r="R30" s="15"/>
      <c r="S30" s="11"/>
      <c r="T30" s="11">
        <v>0</v>
      </c>
      <c r="U30" s="11"/>
      <c r="V30" s="11"/>
      <c r="W30" s="11"/>
      <c r="X30" s="11"/>
      <c r="Y30" s="11"/>
      <c r="Z30" s="49">
        <f t="shared" si="1"/>
        <v>0</v>
      </c>
      <c r="AA30" s="11">
        <v>0</v>
      </c>
      <c r="AB30" s="11"/>
      <c r="AC30" s="11"/>
      <c r="AD30" s="11">
        <v>0</v>
      </c>
      <c r="AE30" s="11"/>
      <c r="AF30" s="11"/>
      <c r="AG30" s="49">
        <f t="shared" si="2"/>
        <v>0</v>
      </c>
      <c r="AH30" s="11"/>
      <c r="AI30" s="11"/>
      <c r="AJ30" s="11">
        <f>AA30</f>
        <v>0</v>
      </c>
      <c r="AK30" s="11"/>
      <c r="AL30" s="49">
        <f t="shared" si="4"/>
        <v>0</v>
      </c>
      <c r="AM30" s="11"/>
      <c r="AN30" s="11">
        <f>AD30</f>
        <v>0</v>
      </c>
      <c r="AO30" s="11"/>
      <c r="AP30" s="11"/>
      <c r="AQ30" s="11"/>
      <c r="AR30" s="49">
        <f t="shared" si="5"/>
        <v>0</v>
      </c>
      <c r="AS30" s="11"/>
      <c r="AT30" s="11"/>
      <c r="AU30" s="11"/>
      <c r="AV30" s="11"/>
      <c r="AW30" s="11"/>
      <c r="AX30" s="11"/>
      <c r="AY30" s="11"/>
      <c r="AZ30" s="11"/>
      <c r="BA30" s="11"/>
      <c r="BB30" s="11"/>
      <c r="BC30" s="49">
        <f t="shared" si="6"/>
        <v>0</v>
      </c>
      <c r="BD30" s="11"/>
      <c r="BE30" s="11"/>
      <c r="BF30" s="11"/>
      <c r="BG30" s="11"/>
      <c r="BH30" s="11"/>
      <c r="BI30" s="11"/>
      <c r="BJ30" s="11"/>
      <c r="BK30" s="49">
        <f t="shared" si="7"/>
        <v>0</v>
      </c>
      <c r="BL30" s="11"/>
      <c r="BM30" s="11"/>
      <c r="BN30" s="11">
        <v>0</v>
      </c>
      <c r="BO30" s="11"/>
      <c r="BP30" s="11">
        <v>0</v>
      </c>
      <c r="BQ30" s="49">
        <f t="shared" si="8"/>
        <v>0</v>
      </c>
      <c r="BR30" s="11"/>
      <c r="BS30" s="11"/>
      <c r="BT30" s="11"/>
      <c r="BU30" s="11"/>
      <c r="BV30" s="11"/>
      <c r="BW30" s="11"/>
      <c r="BX30" s="47">
        <f t="shared" si="9"/>
        <v>0</v>
      </c>
      <c r="BY30" s="49">
        <f t="shared" si="10"/>
        <v>0</v>
      </c>
      <c r="BZ30" s="11"/>
      <c r="CA30" s="11"/>
      <c r="CB30" s="11"/>
      <c r="CC30" s="11"/>
      <c r="CD30" s="11"/>
      <c r="CE30" s="11"/>
      <c r="CF30" s="11"/>
      <c r="CG30" s="11"/>
      <c r="CH30" s="11"/>
      <c r="CI30" s="11"/>
      <c r="CJ30" s="11"/>
      <c r="CK30" s="11"/>
      <c r="CL30" s="49">
        <f t="shared" si="11"/>
        <v>0</v>
      </c>
      <c r="CM30" s="11">
        <v>0</v>
      </c>
      <c r="CN30" s="11">
        <v>0</v>
      </c>
      <c r="CO30" s="11">
        <v>0</v>
      </c>
      <c r="CP30" s="11">
        <v>0</v>
      </c>
      <c r="CQ30" s="11">
        <v>0</v>
      </c>
      <c r="CR30" s="11">
        <v>0</v>
      </c>
      <c r="CS30" s="11">
        <v>0</v>
      </c>
      <c r="CT30" s="11">
        <v>0</v>
      </c>
      <c r="CU30" s="11">
        <v>0</v>
      </c>
      <c r="CV30" s="11">
        <v>0</v>
      </c>
      <c r="CW30" s="11">
        <v>0</v>
      </c>
      <c r="CX30" s="11">
        <v>0</v>
      </c>
      <c r="CY30" s="26">
        <f t="shared" si="12"/>
        <v>0</v>
      </c>
      <c r="CZ30" s="11">
        <v>0</v>
      </c>
      <c r="DA30" s="11">
        <v>0</v>
      </c>
      <c r="DB30" s="11">
        <v>0</v>
      </c>
      <c r="DC30" s="11">
        <v>0</v>
      </c>
      <c r="DD30" s="11">
        <v>0</v>
      </c>
      <c r="DE30" s="11">
        <v>0</v>
      </c>
      <c r="DF30" s="11">
        <v>0</v>
      </c>
      <c r="DG30" s="11">
        <v>0</v>
      </c>
      <c r="DH30" s="11">
        <v>0</v>
      </c>
      <c r="DI30" s="11">
        <v>0</v>
      </c>
      <c r="DJ30" s="11">
        <v>0</v>
      </c>
      <c r="DK30" s="11">
        <v>0</v>
      </c>
      <c r="DL30" s="26">
        <f t="shared" si="13"/>
        <v>0</v>
      </c>
    </row>
    <row r="31" spans="1:116">
      <c r="A31" s="47"/>
      <c r="B31" s="49"/>
      <c r="C31" s="28" t="s">
        <v>347</v>
      </c>
      <c r="D31" s="28"/>
      <c r="E31" s="750"/>
      <c r="F31" s="26"/>
      <c r="G31" s="28"/>
      <c r="H31" s="47">
        <f>SUM(H28:H30)</f>
        <v>17813</v>
      </c>
      <c r="I31" s="626">
        <f t="shared" ref="I31:BT31" si="29">SUM(I28:I30)</f>
        <v>0</v>
      </c>
      <c r="J31" s="28">
        <f t="shared" si="29"/>
        <v>0</v>
      </c>
      <c r="K31" s="28">
        <f t="shared" si="29"/>
        <v>0</v>
      </c>
      <c r="L31" s="28">
        <f t="shared" si="29"/>
        <v>0</v>
      </c>
      <c r="M31" s="28">
        <f t="shared" si="29"/>
        <v>0</v>
      </c>
      <c r="N31" s="28">
        <f t="shared" si="29"/>
        <v>0</v>
      </c>
      <c r="O31" s="28">
        <f t="shared" si="29"/>
        <v>0</v>
      </c>
      <c r="P31" s="28">
        <f t="shared" si="29"/>
        <v>0</v>
      </c>
      <c r="Q31" s="26">
        <f t="shared" si="29"/>
        <v>17813</v>
      </c>
      <c r="R31" s="47">
        <f t="shared" si="29"/>
        <v>0</v>
      </c>
      <c r="S31" s="28">
        <f t="shared" si="29"/>
        <v>0</v>
      </c>
      <c r="T31" s="28">
        <f t="shared" si="29"/>
        <v>17813</v>
      </c>
      <c r="U31" s="28">
        <f t="shared" si="29"/>
        <v>0</v>
      </c>
      <c r="V31" s="28">
        <f t="shared" si="29"/>
        <v>0</v>
      </c>
      <c r="W31" s="28">
        <f t="shared" si="29"/>
        <v>0</v>
      </c>
      <c r="X31" s="28">
        <f t="shared" si="29"/>
        <v>0</v>
      </c>
      <c r="Y31" s="28">
        <f t="shared" si="29"/>
        <v>0</v>
      </c>
      <c r="Z31" s="49">
        <f t="shared" si="1"/>
        <v>17813</v>
      </c>
      <c r="AA31" s="28">
        <f t="shared" si="29"/>
        <v>2700</v>
      </c>
      <c r="AB31" s="28">
        <f t="shared" si="29"/>
        <v>0</v>
      </c>
      <c r="AC31" s="28">
        <f t="shared" si="29"/>
        <v>0</v>
      </c>
      <c r="AD31" s="28">
        <f t="shared" si="29"/>
        <v>15113</v>
      </c>
      <c r="AE31" s="28">
        <f t="shared" si="29"/>
        <v>0</v>
      </c>
      <c r="AF31" s="28">
        <f t="shared" si="29"/>
        <v>0</v>
      </c>
      <c r="AG31" s="49">
        <f t="shared" si="2"/>
        <v>0</v>
      </c>
      <c r="AH31" s="28">
        <f t="shared" si="29"/>
        <v>0</v>
      </c>
      <c r="AI31" s="28">
        <f t="shared" si="29"/>
        <v>0</v>
      </c>
      <c r="AJ31" s="28">
        <f t="shared" si="29"/>
        <v>2700</v>
      </c>
      <c r="AK31" s="28">
        <f t="shared" si="29"/>
        <v>0</v>
      </c>
      <c r="AL31" s="49">
        <f t="shared" si="4"/>
        <v>0</v>
      </c>
      <c r="AM31" s="28">
        <f t="shared" si="29"/>
        <v>0</v>
      </c>
      <c r="AN31" s="28">
        <f t="shared" si="29"/>
        <v>3779</v>
      </c>
      <c r="AO31" s="28">
        <f t="shared" si="29"/>
        <v>3778</v>
      </c>
      <c r="AP31" s="28">
        <f t="shared" si="29"/>
        <v>3779</v>
      </c>
      <c r="AQ31" s="28">
        <f t="shared" si="29"/>
        <v>3777</v>
      </c>
      <c r="AR31" s="49">
        <f t="shared" si="5"/>
        <v>0</v>
      </c>
      <c r="AS31" s="28">
        <f t="shared" si="29"/>
        <v>0</v>
      </c>
      <c r="AT31" s="28">
        <f t="shared" si="29"/>
        <v>0</v>
      </c>
      <c r="AU31" s="28">
        <f t="shared" si="29"/>
        <v>0</v>
      </c>
      <c r="AV31" s="28">
        <f t="shared" si="29"/>
        <v>0</v>
      </c>
      <c r="AW31" s="28">
        <f t="shared" si="29"/>
        <v>0</v>
      </c>
      <c r="AX31" s="28">
        <f t="shared" si="29"/>
        <v>0</v>
      </c>
      <c r="AY31" s="28">
        <f t="shared" si="29"/>
        <v>0</v>
      </c>
      <c r="AZ31" s="28">
        <f t="shared" si="29"/>
        <v>0</v>
      </c>
      <c r="BA31" s="28">
        <f t="shared" si="29"/>
        <v>0</v>
      </c>
      <c r="BB31" s="28">
        <f t="shared" si="29"/>
        <v>0</v>
      </c>
      <c r="BC31" s="49">
        <f t="shared" si="6"/>
        <v>0</v>
      </c>
      <c r="BD31" s="28">
        <f t="shared" si="29"/>
        <v>0</v>
      </c>
      <c r="BE31" s="28">
        <f t="shared" si="29"/>
        <v>0</v>
      </c>
      <c r="BF31" s="28">
        <f t="shared" si="29"/>
        <v>0</v>
      </c>
      <c r="BG31" s="28">
        <f t="shared" si="29"/>
        <v>0</v>
      </c>
      <c r="BH31" s="28">
        <f t="shared" si="29"/>
        <v>0</v>
      </c>
      <c r="BI31" s="28">
        <f t="shared" si="29"/>
        <v>0</v>
      </c>
      <c r="BJ31" s="28">
        <f t="shared" si="29"/>
        <v>0</v>
      </c>
      <c r="BK31" s="49">
        <f t="shared" si="7"/>
        <v>0</v>
      </c>
      <c r="BL31" s="28">
        <f t="shared" si="29"/>
        <v>0</v>
      </c>
      <c r="BM31" s="28">
        <f t="shared" si="29"/>
        <v>0</v>
      </c>
      <c r="BN31" s="28">
        <f t="shared" si="29"/>
        <v>0</v>
      </c>
      <c r="BO31" s="28">
        <f t="shared" si="29"/>
        <v>0</v>
      </c>
      <c r="BP31" s="28">
        <f t="shared" si="29"/>
        <v>0</v>
      </c>
      <c r="BQ31" s="49">
        <f t="shared" si="8"/>
        <v>0</v>
      </c>
      <c r="BR31" s="28">
        <f t="shared" si="29"/>
        <v>0</v>
      </c>
      <c r="BS31" s="28">
        <f t="shared" si="29"/>
        <v>0</v>
      </c>
      <c r="BT31" s="28">
        <f t="shared" si="29"/>
        <v>0</v>
      </c>
      <c r="BU31" s="28">
        <f t="shared" ref="BU31:DL31" si="30">SUM(BU28:BU30)</f>
        <v>0</v>
      </c>
      <c r="BV31" s="28">
        <f t="shared" si="30"/>
        <v>0</v>
      </c>
      <c r="BW31" s="28">
        <f t="shared" si="30"/>
        <v>0</v>
      </c>
      <c r="BX31" s="47">
        <f t="shared" si="9"/>
        <v>0</v>
      </c>
      <c r="BY31" s="49">
        <f t="shared" si="10"/>
        <v>17813</v>
      </c>
      <c r="BZ31" s="28">
        <f t="shared" si="30"/>
        <v>0</v>
      </c>
      <c r="CA31" s="28">
        <f t="shared" si="30"/>
        <v>0</v>
      </c>
      <c r="CB31" s="28">
        <f t="shared" si="30"/>
        <v>0</v>
      </c>
      <c r="CC31" s="28">
        <f t="shared" si="30"/>
        <v>0</v>
      </c>
      <c r="CD31" s="28">
        <f t="shared" si="30"/>
        <v>0</v>
      </c>
      <c r="CE31" s="28">
        <f t="shared" si="30"/>
        <v>0</v>
      </c>
      <c r="CF31" s="28">
        <f t="shared" si="30"/>
        <v>0</v>
      </c>
      <c r="CG31" s="28">
        <f t="shared" si="30"/>
        <v>0</v>
      </c>
      <c r="CH31" s="28">
        <f t="shared" si="30"/>
        <v>0</v>
      </c>
      <c r="CI31" s="28">
        <f t="shared" si="30"/>
        <v>0</v>
      </c>
      <c r="CJ31" s="28">
        <f t="shared" si="30"/>
        <v>0</v>
      </c>
      <c r="CK31" s="28">
        <f t="shared" si="30"/>
        <v>0</v>
      </c>
      <c r="CL31" s="49">
        <f t="shared" si="11"/>
        <v>0</v>
      </c>
      <c r="CM31" s="28">
        <f t="shared" si="30"/>
        <v>0</v>
      </c>
      <c r="CN31" s="28">
        <f t="shared" si="30"/>
        <v>0</v>
      </c>
      <c r="CO31" s="28">
        <f t="shared" si="30"/>
        <v>0</v>
      </c>
      <c r="CP31" s="28">
        <f t="shared" si="30"/>
        <v>0</v>
      </c>
      <c r="CQ31" s="28">
        <f t="shared" si="30"/>
        <v>0</v>
      </c>
      <c r="CR31" s="28">
        <f t="shared" si="30"/>
        <v>0</v>
      </c>
      <c r="CS31" s="28">
        <f t="shared" si="30"/>
        <v>0</v>
      </c>
      <c r="CT31" s="28">
        <f t="shared" si="30"/>
        <v>0</v>
      </c>
      <c r="CU31" s="28">
        <f t="shared" si="30"/>
        <v>0</v>
      </c>
      <c r="CV31" s="28">
        <f t="shared" si="30"/>
        <v>0</v>
      </c>
      <c r="CW31" s="28">
        <f t="shared" si="30"/>
        <v>0</v>
      </c>
      <c r="CX31" s="28">
        <f t="shared" si="30"/>
        <v>0</v>
      </c>
      <c r="CY31" s="26">
        <f t="shared" si="30"/>
        <v>0</v>
      </c>
      <c r="CZ31" s="28">
        <f t="shared" si="30"/>
        <v>0</v>
      </c>
      <c r="DA31" s="28">
        <f t="shared" si="30"/>
        <v>0</v>
      </c>
      <c r="DB31" s="28">
        <f t="shared" si="30"/>
        <v>0</v>
      </c>
      <c r="DC31" s="28">
        <f t="shared" si="30"/>
        <v>0</v>
      </c>
      <c r="DD31" s="28">
        <f t="shared" si="30"/>
        <v>0</v>
      </c>
      <c r="DE31" s="28">
        <f t="shared" si="30"/>
        <v>0</v>
      </c>
      <c r="DF31" s="28">
        <f t="shared" si="30"/>
        <v>0</v>
      </c>
      <c r="DG31" s="28">
        <f t="shared" si="30"/>
        <v>0</v>
      </c>
      <c r="DH31" s="28">
        <f t="shared" si="30"/>
        <v>0</v>
      </c>
      <c r="DI31" s="28">
        <f t="shared" si="30"/>
        <v>0</v>
      </c>
      <c r="DJ31" s="28">
        <f t="shared" si="30"/>
        <v>0</v>
      </c>
      <c r="DK31" s="28">
        <f t="shared" si="30"/>
        <v>0</v>
      </c>
      <c r="DL31" s="26">
        <f t="shared" si="30"/>
        <v>0</v>
      </c>
    </row>
    <row r="32" spans="1:116">
      <c r="A32" s="47"/>
      <c r="B32" s="49" t="s">
        <v>1907</v>
      </c>
      <c r="C32" s="4" t="s">
        <v>494</v>
      </c>
      <c r="D32" s="4" t="s">
        <v>509</v>
      </c>
      <c r="E32" s="748" t="s">
        <v>496</v>
      </c>
      <c r="F32" s="5" t="s">
        <v>510</v>
      </c>
      <c r="G32" s="4"/>
      <c r="H32" s="15">
        <v>200</v>
      </c>
      <c r="I32" s="625"/>
      <c r="J32" s="11">
        <v>450</v>
      </c>
      <c r="K32" s="11"/>
      <c r="L32" s="11"/>
      <c r="M32" s="11"/>
      <c r="N32" s="11"/>
      <c r="O32" s="11"/>
      <c r="P32" s="11"/>
      <c r="Q32" s="26">
        <f t="shared" si="0"/>
        <v>650</v>
      </c>
      <c r="R32" s="15"/>
      <c r="S32" s="11"/>
      <c r="T32" s="11">
        <f>Q32</f>
        <v>650</v>
      </c>
      <c r="U32" s="11"/>
      <c r="V32" s="11"/>
      <c r="W32" s="11"/>
      <c r="X32" s="11"/>
      <c r="Y32" s="11"/>
      <c r="Z32" s="49">
        <f t="shared" si="1"/>
        <v>650</v>
      </c>
      <c r="AA32" s="11">
        <f>T32</f>
        <v>650</v>
      </c>
      <c r="AB32" s="11"/>
      <c r="AC32" s="11"/>
      <c r="AD32" s="11"/>
      <c r="AE32" s="11"/>
      <c r="AF32" s="11"/>
      <c r="AG32" s="49">
        <f t="shared" si="2"/>
        <v>0</v>
      </c>
      <c r="AH32" s="11"/>
      <c r="AI32" s="11"/>
      <c r="AJ32" s="11">
        <f>AA32</f>
        <v>650</v>
      </c>
      <c r="AK32" s="11"/>
      <c r="AL32" s="49">
        <f t="shared" si="4"/>
        <v>0</v>
      </c>
      <c r="AM32" s="11"/>
      <c r="AN32" s="11">
        <f>AD32</f>
        <v>0</v>
      </c>
      <c r="AO32" s="11"/>
      <c r="AP32" s="11"/>
      <c r="AQ32" s="11"/>
      <c r="AR32" s="49">
        <f t="shared" si="5"/>
        <v>0</v>
      </c>
      <c r="AS32" s="11"/>
      <c r="AT32" s="11"/>
      <c r="AU32" s="11"/>
      <c r="AV32" s="11"/>
      <c r="AW32" s="11"/>
      <c r="AX32" s="11"/>
      <c r="AY32" s="11"/>
      <c r="AZ32" s="11"/>
      <c r="BA32" s="11"/>
      <c r="BB32" s="11"/>
      <c r="BC32" s="49">
        <f t="shared" si="6"/>
        <v>0</v>
      </c>
      <c r="BD32" s="11"/>
      <c r="BE32" s="11"/>
      <c r="BF32" s="11"/>
      <c r="BG32" s="11"/>
      <c r="BH32" s="11"/>
      <c r="BI32" s="11"/>
      <c r="BJ32" s="11"/>
      <c r="BK32" s="49">
        <f t="shared" si="7"/>
        <v>0</v>
      </c>
      <c r="BL32" s="11"/>
      <c r="BM32" s="11"/>
      <c r="BN32" s="11">
        <v>0</v>
      </c>
      <c r="BO32" s="11"/>
      <c r="BP32" s="11">
        <v>0</v>
      </c>
      <c r="BQ32" s="49">
        <f t="shared" si="8"/>
        <v>0</v>
      </c>
      <c r="BR32" s="11"/>
      <c r="BS32" s="11"/>
      <c r="BT32" s="11"/>
      <c r="BU32" s="11"/>
      <c r="BV32" s="11"/>
      <c r="BW32" s="11"/>
      <c r="BX32" s="47">
        <f t="shared" si="9"/>
        <v>0</v>
      </c>
      <c r="BY32" s="49">
        <f t="shared" si="10"/>
        <v>650</v>
      </c>
      <c r="BZ32" s="11"/>
      <c r="CA32" s="11"/>
      <c r="CB32" s="11"/>
      <c r="CC32" s="11"/>
      <c r="CD32" s="11"/>
      <c r="CE32" s="11"/>
      <c r="CF32" s="11"/>
      <c r="CG32" s="11"/>
      <c r="CH32" s="11"/>
      <c r="CI32" s="11"/>
      <c r="CJ32" s="11"/>
      <c r="CK32" s="11"/>
      <c r="CL32" s="49">
        <f t="shared" si="11"/>
        <v>0</v>
      </c>
      <c r="CM32" s="11">
        <v>0</v>
      </c>
      <c r="CN32" s="11">
        <v>0</v>
      </c>
      <c r="CO32" s="11">
        <v>0</v>
      </c>
      <c r="CP32" s="11">
        <v>0</v>
      </c>
      <c r="CQ32" s="11">
        <v>0</v>
      </c>
      <c r="CR32" s="11">
        <v>0</v>
      </c>
      <c r="CS32" s="11">
        <v>0</v>
      </c>
      <c r="CT32" s="11">
        <v>0</v>
      </c>
      <c r="CU32" s="11">
        <v>0</v>
      </c>
      <c r="CV32" s="11">
        <v>0</v>
      </c>
      <c r="CW32" s="11">
        <v>0</v>
      </c>
      <c r="CX32" s="11">
        <v>0</v>
      </c>
      <c r="CY32" s="26">
        <f t="shared" si="12"/>
        <v>0</v>
      </c>
      <c r="CZ32" s="11">
        <v>0</v>
      </c>
      <c r="DA32" s="11">
        <v>0</v>
      </c>
      <c r="DB32" s="11">
        <v>0</v>
      </c>
      <c r="DC32" s="11">
        <v>0</v>
      </c>
      <c r="DD32" s="11">
        <v>0</v>
      </c>
      <c r="DE32" s="11">
        <v>0</v>
      </c>
      <c r="DF32" s="11">
        <v>0</v>
      </c>
      <c r="DG32" s="11">
        <v>0</v>
      </c>
      <c r="DH32" s="11">
        <v>0</v>
      </c>
      <c r="DI32" s="11">
        <v>0</v>
      </c>
      <c r="DJ32" s="11">
        <v>0</v>
      </c>
      <c r="DK32" s="11">
        <v>0</v>
      </c>
      <c r="DL32" s="26">
        <f t="shared" si="13"/>
        <v>0</v>
      </c>
    </row>
    <row r="33" spans="1:116">
      <c r="A33" s="47"/>
      <c r="B33" s="49" t="s">
        <v>1908</v>
      </c>
      <c r="C33" s="4" t="s">
        <v>494</v>
      </c>
      <c r="D33" s="4" t="s">
        <v>509</v>
      </c>
      <c r="E33" s="748" t="s">
        <v>511</v>
      </c>
      <c r="F33" s="5" t="s">
        <v>510</v>
      </c>
      <c r="G33" s="4"/>
      <c r="H33" s="15">
        <v>3900</v>
      </c>
      <c r="I33" s="625"/>
      <c r="J33" s="11"/>
      <c r="K33" s="11"/>
      <c r="L33" s="11"/>
      <c r="M33" s="11"/>
      <c r="N33" s="11"/>
      <c r="O33" s="11"/>
      <c r="P33" s="11"/>
      <c r="Q33" s="26">
        <f t="shared" si="0"/>
        <v>3900</v>
      </c>
      <c r="R33" s="15"/>
      <c r="S33" s="11"/>
      <c r="T33" s="11">
        <f>Q33</f>
        <v>3900</v>
      </c>
      <c r="U33" s="11"/>
      <c r="V33" s="11"/>
      <c r="W33" s="11"/>
      <c r="X33" s="11"/>
      <c r="Y33" s="11"/>
      <c r="Z33" s="49">
        <f t="shared" si="1"/>
        <v>3900</v>
      </c>
      <c r="AA33" s="11"/>
      <c r="AB33" s="11"/>
      <c r="AC33" s="11"/>
      <c r="AD33" s="11">
        <f>T33</f>
        <v>3900</v>
      </c>
      <c r="AE33" s="11"/>
      <c r="AF33" s="11"/>
      <c r="AG33" s="49">
        <f t="shared" si="2"/>
        <v>0</v>
      </c>
      <c r="AH33" s="11"/>
      <c r="AI33" s="11"/>
      <c r="AJ33" s="11">
        <f>AA33</f>
        <v>0</v>
      </c>
      <c r="AK33" s="11"/>
      <c r="AL33" s="49">
        <f t="shared" si="4"/>
        <v>0</v>
      </c>
      <c r="AM33" s="11"/>
      <c r="AN33" s="11">
        <f>$AD$33/4</f>
        <v>975</v>
      </c>
      <c r="AO33" s="11">
        <f>$AD$33/4</f>
        <v>975</v>
      </c>
      <c r="AP33" s="11">
        <f>$AD$33/4</f>
        <v>975</v>
      </c>
      <c r="AQ33" s="11">
        <f>$AD$33/4</f>
        <v>975</v>
      </c>
      <c r="AR33" s="49">
        <f t="shared" si="5"/>
        <v>0</v>
      </c>
      <c r="AS33" s="11"/>
      <c r="AT33" s="11"/>
      <c r="AU33" s="11"/>
      <c r="AV33" s="11"/>
      <c r="AW33" s="11"/>
      <c r="AX33" s="11"/>
      <c r="AY33" s="11"/>
      <c r="AZ33" s="11"/>
      <c r="BA33" s="11"/>
      <c r="BB33" s="11"/>
      <c r="BC33" s="49">
        <f t="shared" si="6"/>
        <v>0</v>
      </c>
      <c r="BD33" s="11"/>
      <c r="BE33" s="11"/>
      <c r="BF33" s="11"/>
      <c r="BG33" s="11"/>
      <c r="BH33" s="11"/>
      <c r="BI33" s="11"/>
      <c r="BJ33" s="11"/>
      <c r="BK33" s="49">
        <f t="shared" si="7"/>
        <v>0</v>
      </c>
      <c r="BL33" s="11"/>
      <c r="BM33" s="11"/>
      <c r="BN33" s="11">
        <v>0</v>
      </c>
      <c r="BO33" s="11"/>
      <c r="BP33" s="11">
        <v>0</v>
      </c>
      <c r="BQ33" s="49">
        <f t="shared" si="8"/>
        <v>0</v>
      </c>
      <c r="BR33" s="11"/>
      <c r="BS33" s="11"/>
      <c r="BT33" s="11"/>
      <c r="BU33" s="11"/>
      <c r="BV33" s="11"/>
      <c r="BW33" s="11"/>
      <c r="BX33" s="47">
        <f t="shared" si="9"/>
        <v>0</v>
      </c>
      <c r="BY33" s="49">
        <f t="shared" si="10"/>
        <v>3900</v>
      </c>
      <c r="BZ33" s="11"/>
      <c r="CA33" s="11"/>
      <c r="CB33" s="11"/>
      <c r="CC33" s="11"/>
      <c r="CD33" s="11"/>
      <c r="CE33" s="11"/>
      <c r="CF33" s="11"/>
      <c r="CG33" s="11"/>
      <c r="CH33" s="11"/>
      <c r="CI33" s="11"/>
      <c r="CJ33" s="11"/>
      <c r="CK33" s="11"/>
      <c r="CL33" s="49">
        <f t="shared" si="11"/>
        <v>0</v>
      </c>
      <c r="CM33" s="11">
        <v>0</v>
      </c>
      <c r="CN33" s="11">
        <v>0</v>
      </c>
      <c r="CO33" s="11">
        <v>0</v>
      </c>
      <c r="CP33" s="11">
        <v>0</v>
      </c>
      <c r="CQ33" s="11">
        <v>0</v>
      </c>
      <c r="CR33" s="11">
        <v>0</v>
      </c>
      <c r="CS33" s="11">
        <v>0</v>
      </c>
      <c r="CT33" s="11">
        <v>0</v>
      </c>
      <c r="CU33" s="11">
        <v>0</v>
      </c>
      <c r="CV33" s="11">
        <v>0</v>
      </c>
      <c r="CW33" s="11">
        <v>0</v>
      </c>
      <c r="CX33" s="11">
        <v>0</v>
      </c>
      <c r="CY33" s="26">
        <f t="shared" si="12"/>
        <v>0</v>
      </c>
      <c r="CZ33" s="11">
        <v>0</v>
      </c>
      <c r="DA33" s="11">
        <v>0</v>
      </c>
      <c r="DB33" s="11">
        <v>0</v>
      </c>
      <c r="DC33" s="11">
        <v>0</v>
      </c>
      <c r="DD33" s="11">
        <v>0</v>
      </c>
      <c r="DE33" s="11">
        <v>0</v>
      </c>
      <c r="DF33" s="11">
        <v>0</v>
      </c>
      <c r="DG33" s="11">
        <v>0</v>
      </c>
      <c r="DH33" s="11">
        <v>0</v>
      </c>
      <c r="DI33" s="11">
        <v>0</v>
      </c>
      <c r="DJ33" s="11">
        <v>0</v>
      </c>
      <c r="DK33" s="11">
        <v>0</v>
      </c>
      <c r="DL33" s="26">
        <f t="shared" si="13"/>
        <v>0</v>
      </c>
    </row>
    <row r="34" spans="1:116">
      <c r="A34" s="47"/>
      <c r="B34" s="49" t="s">
        <v>1908</v>
      </c>
      <c r="C34" s="4" t="s">
        <v>494</v>
      </c>
      <c r="D34" s="4" t="s">
        <v>509</v>
      </c>
      <c r="E34" s="751" t="s">
        <v>1983</v>
      </c>
      <c r="F34" s="5" t="s">
        <v>510</v>
      </c>
      <c r="G34" s="4"/>
      <c r="H34" s="520" t="s">
        <v>1984</v>
      </c>
      <c r="I34" s="625"/>
      <c r="J34" s="11"/>
      <c r="K34" s="11"/>
      <c r="L34" s="11"/>
      <c r="M34" s="11"/>
      <c r="N34" s="11"/>
      <c r="O34" s="11"/>
      <c r="P34" s="11"/>
      <c r="Q34" s="26">
        <f t="shared" si="0"/>
        <v>0</v>
      </c>
      <c r="R34" s="15"/>
      <c r="S34" s="11"/>
      <c r="T34" s="11"/>
      <c r="U34" s="11"/>
      <c r="V34" s="11"/>
      <c r="W34" s="11"/>
      <c r="X34" s="11"/>
      <c r="Y34" s="11"/>
      <c r="Z34" s="49">
        <f t="shared" si="1"/>
        <v>0</v>
      </c>
      <c r="AA34" s="11"/>
      <c r="AB34" s="11"/>
      <c r="AC34" s="11"/>
      <c r="AD34" s="11"/>
      <c r="AE34" s="11"/>
      <c r="AF34" s="11"/>
      <c r="AG34" s="49">
        <f t="shared" si="2"/>
        <v>0</v>
      </c>
      <c r="AH34" s="11"/>
      <c r="AI34" s="11"/>
      <c r="AJ34" s="11">
        <f>AA34</f>
        <v>0</v>
      </c>
      <c r="AK34" s="11"/>
      <c r="AL34" s="49">
        <f t="shared" si="4"/>
        <v>0</v>
      </c>
      <c r="AM34" s="11"/>
      <c r="AN34" s="11">
        <f>AD34</f>
        <v>0</v>
      </c>
      <c r="AO34" s="11"/>
      <c r="AP34" s="11"/>
      <c r="AQ34" s="11"/>
      <c r="AR34" s="49">
        <f t="shared" si="5"/>
        <v>0</v>
      </c>
      <c r="AS34" s="11"/>
      <c r="AT34" s="11"/>
      <c r="AU34" s="11"/>
      <c r="AV34" s="11"/>
      <c r="AW34" s="11"/>
      <c r="AX34" s="11"/>
      <c r="AY34" s="11"/>
      <c r="AZ34" s="11"/>
      <c r="BA34" s="11"/>
      <c r="BB34" s="11"/>
      <c r="BC34" s="49">
        <f t="shared" si="6"/>
        <v>0</v>
      </c>
      <c r="BD34" s="11"/>
      <c r="BE34" s="11"/>
      <c r="BF34" s="11"/>
      <c r="BG34" s="11"/>
      <c r="BH34" s="11"/>
      <c r="BI34" s="11"/>
      <c r="BJ34" s="11"/>
      <c r="BK34" s="49">
        <f t="shared" si="7"/>
        <v>0</v>
      </c>
      <c r="BL34" s="11"/>
      <c r="BM34" s="11"/>
      <c r="BN34" s="11">
        <v>0</v>
      </c>
      <c r="BO34" s="11"/>
      <c r="BP34" s="11">
        <v>0</v>
      </c>
      <c r="BQ34" s="49">
        <f t="shared" si="8"/>
        <v>0</v>
      </c>
      <c r="BR34" s="11"/>
      <c r="BS34" s="11"/>
      <c r="BT34" s="11"/>
      <c r="BU34" s="11"/>
      <c r="BV34" s="11"/>
      <c r="BW34" s="11"/>
      <c r="BX34" s="47">
        <f t="shared" si="9"/>
        <v>0</v>
      </c>
      <c r="BY34" s="49">
        <f t="shared" si="10"/>
        <v>0</v>
      </c>
      <c r="BZ34" s="11"/>
      <c r="CA34" s="11"/>
      <c r="CB34" s="11"/>
      <c r="CC34" s="11"/>
      <c r="CD34" s="11"/>
      <c r="CE34" s="11"/>
      <c r="CF34" s="11"/>
      <c r="CG34" s="11"/>
      <c r="CH34" s="11"/>
      <c r="CI34" s="11"/>
      <c r="CJ34" s="11"/>
      <c r="CK34" s="11"/>
      <c r="CL34" s="49">
        <f t="shared" si="11"/>
        <v>0</v>
      </c>
      <c r="CM34" s="11">
        <v>0</v>
      </c>
      <c r="CN34" s="11">
        <v>0</v>
      </c>
      <c r="CO34" s="11">
        <v>0</v>
      </c>
      <c r="CP34" s="11">
        <v>0</v>
      </c>
      <c r="CQ34" s="11">
        <v>0</v>
      </c>
      <c r="CR34" s="11">
        <v>0</v>
      </c>
      <c r="CS34" s="11">
        <v>0</v>
      </c>
      <c r="CT34" s="11">
        <v>0</v>
      </c>
      <c r="CU34" s="11">
        <v>0</v>
      </c>
      <c r="CV34" s="11">
        <v>0</v>
      </c>
      <c r="CW34" s="11">
        <v>0</v>
      </c>
      <c r="CX34" s="11">
        <v>0</v>
      </c>
      <c r="CY34" s="26">
        <f t="shared" si="12"/>
        <v>0</v>
      </c>
      <c r="CZ34" s="11">
        <v>0</v>
      </c>
      <c r="DA34" s="11">
        <v>0</v>
      </c>
      <c r="DB34" s="11">
        <v>0</v>
      </c>
      <c r="DC34" s="11">
        <v>0</v>
      </c>
      <c r="DD34" s="11">
        <v>0</v>
      </c>
      <c r="DE34" s="11">
        <v>0</v>
      </c>
      <c r="DF34" s="11">
        <v>0</v>
      </c>
      <c r="DG34" s="11">
        <v>0</v>
      </c>
      <c r="DH34" s="11">
        <v>0</v>
      </c>
      <c r="DI34" s="11">
        <v>0</v>
      </c>
      <c r="DJ34" s="11">
        <v>0</v>
      </c>
      <c r="DK34" s="11">
        <v>0</v>
      </c>
      <c r="DL34" s="26">
        <f t="shared" si="13"/>
        <v>0</v>
      </c>
    </row>
    <row r="35" spans="1:116">
      <c r="A35" s="47"/>
      <c r="B35" s="49"/>
      <c r="C35" s="28" t="s">
        <v>347</v>
      </c>
      <c r="D35" s="28"/>
      <c r="E35" s="750"/>
      <c r="F35" s="26"/>
      <c r="G35" s="28"/>
      <c r="H35" s="47">
        <f>SUM(H32:H34)</f>
        <v>4100</v>
      </c>
      <c r="I35" s="626">
        <f t="shared" ref="I35:BT35" si="31">SUM(I32:I34)</f>
        <v>0</v>
      </c>
      <c r="J35" s="28">
        <f t="shared" si="31"/>
        <v>450</v>
      </c>
      <c r="K35" s="28">
        <f t="shared" si="31"/>
        <v>0</v>
      </c>
      <c r="L35" s="28">
        <f t="shared" si="31"/>
        <v>0</v>
      </c>
      <c r="M35" s="28">
        <f t="shared" si="31"/>
        <v>0</v>
      </c>
      <c r="N35" s="28">
        <f t="shared" si="31"/>
        <v>0</v>
      </c>
      <c r="O35" s="28">
        <f t="shared" si="31"/>
        <v>0</v>
      </c>
      <c r="P35" s="28">
        <f t="shared" si="31"/>
        <v>0</v>
      </c>
      <c r="Q35" s="26">
        <f t="shared" si="31"/>
        <v>4550</v>
      </c>
      <c r="R35" s="47">
        <f t="shared" si="31"/>
        <v>0</v>
      </c>
      <c r="S35" s="28">
        <f t="shared" si="31"/>
        <v>0</v>
      </c>
      <c r="T35" s="28">
        <f t="shared" si="31"/>
        <v>4550</v>
      </c>
      <c r="U35" s="28">
        <f t="shared" si="31"/>
        <v>0</v>
      </c>
      <c r="V35" s="28">
        <f t="shared" si="31"/>
        <v>0</v>
      </c>
      <c r="W35" s="28">
        <f t="shared" si="31"/>
        <v>0</v>
      </c>
      <c r="X35" s="28">
        <f t="shared" si="31"/>
        <v>0</v>
      </c>
      <c r="Y35" s="28">
        <f t="shared" si="31"/>
        <v>0</v>
      </c>
      <c r="Z35" s="49">
        <f t="shared" si="1"/>
        <v>4550</v>
      </c>
      <c r="AA35" s="28">
        <f t="shared" si="31"/>
        <v>650</v>
      </c>
      <c r="AB35" s="28">
        <f t="shared" si="31"/>
        <v>0</v>
      </c>
      <c r="AC35" s="28">
        <f t="shared" si="31"/>
        <v>0</v>
      </c>
      <c r="AD35" s="28">
        <f t="shared" si="31"/>
        <v>3900</v>
      </c>
      <c r="AE35" s="28">
        <f t="shared" si="31"/>
        <v>0</v>
      </c>
      <c r="AF35" s="28">
        <f t="shared" si="31"/>
        <v>0</v>
      </c>
      <c r="AG35" s="49">
        <f t="shared" si="2"/>
        <v>0</v>
      </c>
      <c r="AH35" s="28">
        <f t="shared" si="31"/>
        <v>0</v>
      </c>
      <c r="AI35" s="28">
        <f t="shared" si="31"/>
        <v>0</v>
      </c>
      <c r="AJ35" s="28">
        <f t="shared" si="31"/>
        <v>650</v>
      </c>
      <c r="AK35" s="28">
        <f t="shared" si="31"/>
        <v>0</v>
      </c>
      <c r="AL35" s="49">
        <f t="shared" si="4"/>
        <v>0</v>
      </c>
      <c r="AM35" s="28">
        <f t="shared" si="31"/>
        <v>0</v>
      </c>
      <c r="AN35" s="28">
        <f t="shared" si="31"/>
        <v>975</v>
      </c>
      <c r="AO35" s="28">
        <f t="shared" si="31"/>
        <v>975</v>
      </c>
      <c r="AP35" s="28">
        <f t="shared" si="31"/>
        <v>975</v>
      </c>
      <c r="AQ35" s="28">
        <f t="shared" si="31"/>
        <v>975</v>
      </c>
      <c r="AR35" s="49">
        <f t="shared" si="5"/>
        <v>0</v>
      </c>
      <c r="AS35" s="28">
        <f t="shared" si="31"/>
        <v>0</v>
      </c>
      <c r="AT35" s="28">
        <f t="shared" si="31"/>
        <v>0</v>
      </c>
      <c r="AU35" s="28">
        <f t="shared" si="31"/>
        <v>0</v>
      </c>
      <c r="AV35" s="28">
        <f t="shared" si="31"/>
        <v>0</v>
      </c>
      <c r="AW35" s="28">
        <f t="shared" si="31"/>
        <v>0</v>
      </c>
      <c r="AX35" s="28">
        <f t="shared" si="31"/>
        <v>0</v>
      </c>
      <c r="AY35" s="28">
        <f t="shared" si="31"/>
        <v>0</v>
      </c>
      <c r="AZ35" s="28">
        <f t="shared" si="31"/>
        <v>0</v>
      </c>
      <c r="BA35" s="28">
        <f t="shared" si="31"/>
        <v>0</v>
      </c>
      <c r="BB35" s="28">
        <f t="shared" si="31"/>
        <v>0</v>
      </c>
      <c r="BC35" s="49">
        <f t="shared" si="6"/>
        <v>0</v>
      </c>
      <c r="BD35" s="28">
        <f t="shared" si="31"/>
        <v>0</v>
      </c>
      <c r="BE35" s="28">
        <f t="shared" si="31"/>
        <v>0</v>
      </c>
      <c r="BF35" s="28">
        <f t="shared" si="31"/>
        <v>0</v>
      </c>
      <c r="BG35" s="28">
        <f t="shared" si="31"/>
        <v>0</v>
      </c>
      <c r="BH35" s="28">
        <f t="shared" si="31"/>
        <v>0</v>
      </c>
      <c r="BI35" s="28">
        <f t="shared" si="31"/>
        <v>0</v>
      </c>
      <c r="BJ35" s="28">
        <f t="shared" si="31"/>
        <v>0</v>
      </c>
      <c r="BK35" s="49">
        <f t="shared" si="7"/>
        <v>0</v>
      </c>
      <c r="BL35" s="28">
        <f t="shared" si="31"/>
        <v>0</v>
      </c>
      <c r="BM35" s="28">
        <f t="shared" si="31"/>
        <v>0</v>
      </c>
      <c r="BN35" s="28">
        <f t="shared" si="31"/>
        <v>0</v>
      </c>
      <c r="BO35" s="28">
        <f t="shared" si="31"/>
        <v>0</v>
      </c>
      <c r="BP35" s="28">
        <f t="shared" si="31"/>
        <v>0</v>
      </c>
      <c r="BQ35" s="49">
        <f t="shared" si="8"/>
        <v>0</v>
      </c>
      <c r="BR35" s="28">
        <f t="shared" si="31"/>
        <v>0</v>
      </c>
      <c r="BS35" s="28">
        <f t="shared" si="31"/>
        <v>0</v>
      </c>
      <c r="BT35" s="28">
        <f t="shared" si="31"/>
        <v>0</v>
      </c>
      <c r="BU35" s="28">
        <f t="shared" ref="BU35:DL35" si="32">SUM(BU32:BU34)</f>
        <v>0</v>
      </c>
      <c r="BV35" s="28">
        <f t="shared" si="32"/>
        <v>0</v>
      </c>
      <c r="BW35" s="28">
        <f t="shared" si="32"/>
        <v>0</v>
      </c>
      <c r="BX35" s="47">
        <f t="shared" si="9"/>
        <v>0</v>
      </c>
      <c r="BY35" s="49">
        <f t="shared" si="10"/>
        <v>4550</v>
      </c>
      <c r="BZ35" s="28">
        <f t="shared" si="32"/>
        <v>0</v>
      </c>
      <c r="CA35" s="28">
        <f t="shared" si="32"/>
        <v>0</v>
      </c>
      <c r="CB35" s="28">
        <f t="shared" si="32"/>
        <v>0</v>
      </c>
      <c r="CC35" s="28">
        <f t="shared" si="32"/>
        <v>0</v>
      </c>
      <c r="CD35" s="28">
        <f t="shared" si="32"/>
        <v>0</v>
      </c>
      <c r="CE35" s="28">
        <f t="shared" si="32"/>
        <v>0</v>
      </c>
      <c r="CF35" s="28">
        <f t="shared" si="32"/>
        <v>0</v>
      </c>
      <c r="CG35" s="28">
        <f t="shared" si="32"/>
        <v>0</v>
      </c>
      <c r="CH35" s="28">
        <f t="shared" si="32"/>
        <v>0</v>
      </c>
      <c r="CI35" s="28">
        <f t="shared" si="32"/>
        <v>0</v>
      </c>
      <c r="CJ35" s="28">
        <f t="shared" si="32"/>
        <v>0</v>
      </c>
      <c r="CK35" s="28">
        <f t="shared" si="32"/>
        <v>0</v>
      </c>
      <c r="CL35" s="49">
        <f t="shared" si="11"/>
        <v>0</v>
      </c>
      <c r="CM35" s="28">
        <f t="shared" si="32"/>
        <v>0</v>
      </c>
      <c r="CN35" s="28">
        <f t="shared" si="32"/>
        <v>0</v>
      </c>
      <c r="CO35" s="28">
        <f t="shared" si="32"/>
        <v>0</v>
      </c>
      <c r="CP35" s="28">
        <f t="shared" si="32"/>
        <v>0</v>
      </c>
      <c r="CQ35" s="28">
        <f t="shared" si="32"/>
        <v>0</v>
      </c>
      <c r="CR35" s="28">
        <f t="shared" si="32"/>
        <v>0</v>
      </c>
      <c r="CS35" s="28">
        <f t="shared" si="32"/>
        <v>0</v>
      </c>
      <c r="CT35" s="28">
        <f t="shared" si="32"/>
        <v>0</v>
      </c>
      <c r="CU35" s="28">
        <f t="shared" si="32"/>
        <v>0</v>
      </c>
      <c r="CV35" s="28">
        <f t="shared" si="32"/>
        <v>0</v>
      </c>
      <c r="CW35" s="28">
        <f t="shared" si="32"/>
        <v>0</v>
      </c>
      <c r="CX35" s="28">
        <f t="shared" si="32"/>
        <v>0</v>
      </c>
      <c r="CY35" s="26">
        <f t="shared" si="32"/>
        <v>0</v>
      </c>
      <c r="CZ35" s="28">
        <f t="shared" si="32"/>
        <v>0</v>
      </c>
      <c r="DA35" s="28">
        <f t="shared" si="32"/>
        <v>0</v>
      </c>
      <c r="DB35" s="28">
        <f t="shared" si="32"/>
        <v>0</v>
      </c>
      <c r="DC35" s="28">
        <f t="shared" si="32"/>
        <v>0</v>
      </c>
      <c r="DD35" s="28">
        <f t="shared" si="32"/>
        <v>0</v>
      </c>
      <c r="DE35" s="28">
        <f t="shared" si="32"/>
        <v>0</v>
      </c>
      <c r="DF35" s="28">
        <f t="shared" si="32"/>
        <v>0</v>
      </c>
      <c r="DG35" s="28">
        <f t="shared" si="32"/>
        <v>0</v>
      </c>
      <c r="DH35" s="28">
        <f t="shared" si="32"/>
        <v>0</v>
      </c>
      <c r="DI35" s="28">
        <f t="shared" si="32"/>
        <v>0</v>
      </c>
      <c r="DJ35" s="28">
        <f t="shared" si="32"/>
        <v>0</v>
      </c>
      <c r="DK35" s="28">
        <f t="shared" si="32"/>
        <v>0</v>
      </c>
      <c r="DL35" s="26">
        <f t="shared" si="32"/>
        <v>0</v>
      </c>
    </row>
    <row r="36" spans="1:116">
      <c r="A36" s="47"/>
      <c r="B36" s="49" t="s">
        <v>1909</v>
      </c>
      <c r="C36" s="4" t="s">
        <v>494</v>
      </c>
      <c r="D36" s="4" t="s">
        <v>512</v>
      </c>
      <c r="E36" s="748" t="s">
        <v>496</v>
      </c>
      <c r="F36" s="5" t="s">
        <v>1338</v>
      </c>
      <c r="G36" s="4"/>
      <c r="H36" s="15">
        <f>368+28.5-0.5</f>
        <v>396</v>
      </c>
      <c r="I36" s="625"/>
      <c r="J36" s="11"/>
      <c r="K36" s="11"/>
      <c r="L36" s="11"/>
      <c r="M36" s="11"/>
      <c r="N36" s="11"/>
      <c r="O36" s="11"/>
      <c r="P36" s="11"/>
      <c r="Q36" s="26">
        <f t="shared" si="0"/>
        <v>396</v>
      </c>
      <c r="R36" s="15"/>
      <c r="S36" s="11"/>
      <c r="T36" s="11">
        <f>Q36</f>
        <v>396</v>
      </c>
      <c r="U36" s="11"/>
      <c r="V36" s="11"/>
      <c r="W36" s="11"/>
      <c r="X36" s="11"/>
      <c r="Y36" s="11"/>
      <c r="Z36" s="49">
        <f t="shared" si="1"/>
        <v>396</v>
      </c>
      <c r="AA36" s="11">
        <f>T36</f>
        <v>396</v>
      </c>
      <c r="AB36" s="11"/>
      <c r="AC36" s="11"/>
      <c r="AD36" s="11"/>
      <c r="AE36" s="11"/>
      <c r="AF36" s="11"/>
      <c r="AG36" s="49">
        <f t="shared" si="2"/>
        <v>0</v>
      </c>
      <c r="AH36" s="11"/>
      <c r="AI36" s="11"/>
      <c r="AJ36" s="11">
        <f>AA36</f>
        <v>396</v>
      </c>
      <c r="AK36" s="11"/>
      <c r="AL36" s="49">
        <f t="shared" si="4"/>
        <v>0</v>
      </c>
      <c r="AM36" s="11"/>
      <c r="AN36" s="11"/>
      <c r="AO36" s="11"/>
      <c r="AP36" s="11"/>
      <c r="AQ36" s="11"/>
      <c r="AR36" s="49">
        <f t="shared" si="5"/>
        <v>0</v>
      </c>
      <c r="AS36" s="11"/>
      <c r="AT36" s="11"/>
      <c r="AU36" s="11"/>
      <c r="AV36" s="11"/>
      <c r="AW36" s="11"/>
      <c r="AX36" s="11"/>
      <c r="AY36" s="11"/>
      <c r="AZ36" s="11"/>
      <c r="BA36" s="11"/>
      <c r="BB36" s="11"/>
      <c r="BC36" s="49">
        <f t="shared" si="6"/>
        <v>0</v>
      </c>
      <c r="BD36" s="11">
        <f>AF36</f>
        <v>0</v>
      </c>
      <c r="BE36" s="11"/>
      <c r="BF36" s="11"/>
      <c r="BG36" s="11"/>
      <c r="BH36" s="11"/>
      <c r="BI36" s="11"/>
      <c r="BJ36" s="11"/>
      <c r="BK36" s="49">
        <f t="shared" si="7"/>
        <v>0</v>
      </c>
      <c r="BL36" s="11"/>
      <c r="BM36" s="11"/>
      <c r="BN36" s="11">
        <v>0</v>
      </c>
      <c r="BO36" s="11"/>
      <c r="BP36" s="11">
        <v>0</v>
      </c>
      <c r="BQ36" s="49">
        <f t="shared" si="8"/>
        <v>0</v>
      </c>
      <c r="BR36" s="11"/>
      <c r="BS36" s="11"/>
      <c r="BT36" s="11"/>
      <c r="BU36" s="11"/>
      <c r="BV36" s="11"/>
      <c r="BW36" s="11"/>
      <c r="BX36" s="47">
        <f t="shared" si="9"/>
        <v>0</v>
      </c>
      <c r="BY36" s="49">
        <f t="shared" si="10"/>
        <v>396</v>
      </c>
      <c r="BZ36" s="11"/>
      <c r="CA36" s="11"/>
      <c r="CB36" s="11"/>
      <c r="CC36" s="11"/>
      <c r="CD36" s="11"/>
      <c r="CE36" s="11"/>
      <c r="CF36" s="11"/>
      <c r="CG36" s="11"/>
      <c r="CH36" s="11"/>
      <c r="CI36" s="11"/>
      <c r="CJ36" s="11"/>
      <c r="CK36" s="11"/>
      <c r="CL36" s="49">
        <f t="shared" si="11"/>
        <v>0</v>
      </c>
      <c r="CM36" s="11">
        <v>0</v>
      </c>
      <c r="CN36" s="11">
        <v>0</v>
      </c>
      <c r="CO36" s="11">
        <v>0</v>
      </c>
      <c r="CP36" s="11">
        <v>0</v>
      </c>
      <c r="CQ36" s="11">
        <v>0</v>
      </c>
      <c r="CR36" s="11">
        <v>0</v>
      </c>
      <c r="CS36" s="11">
        <v>0</v>
      </c>
      <c r="CT36" s="11">
        <v>0</v>
      </c>
      <c r="CU36" s="11">
        <v>0</v>
      </c>
      <c r="CV36" s="11">
        <v>0</v>
      </c>
      <c r="CW36" s="11">
        <v>0</v>
      </c>
      <c r="CX36" s="11">
        <v>0</v>
      </c>
      <c r="CY36" s="26">
        <f t="shared" si="12"/>
        <v>0</v>
      </c>
      <c r="CZ36" s="11">
        <v>0</v>
      </c>
      <c r="DA36" s="11">
        <v>0</v>
      </c>
      <c r="DB36" s="11">
        <v>0</v>
      </c>
      <c r="DC36" s="11">
        <v>0</v>
      </c>
      <c r="DD36" s="11">
        <v>0</v>
      </c>
      <c r="DE36" s="11">
        <v>0</v>
      </c>
      <c r="DF36" s="11">
        <v>0</v>
      </c>
      <c r="DG36" s="11">
        <v>0</v>
      </c>
      <c r="DH36" s="11">
        <v>0</v>
      </c>
      <c r="DI36" s="11">
        <v>0</v>
      </c>
      <c r="DJ36" s="11">
        <v>0</v>
      </c>
      <c r="DK36" s="11">
        <v>0</v>
      </c>
      <c r="DL36" s="26">
        <f t="shared" si="13"/>
        <v>0</v>
      </c>
    </row>
    <row r="37" spans="1:116" ht="39.6">
      <c r="A37" s="47" t="s">
        <v>116</v>
      </c>
      <c r="B37" s="49" t="s">
        <v>1910</v>
      </c>
      <c r="C37" s="4" t="s">
        <v>494</v>
      </c>
      <c r="D37" s="4" t="s">
        <v>512</v>
      </c>
      <c r="E37" s="753" t="s">
        <v>117</v>
      </c>
      <c r="F37" s="5" t="s">
        <v>1338</v>
      </c>
      <c r="G37" s="4"/>
      <c r="H37" s="520"/>
      <c r="I37" s="625">
        <v>100</v>
      </c>
      <c r="J37" s="11"/>
      <c r="K37" s="11"/>
      <c r="L37" s="11"/>
      <c r="M37" s="11"/>
      <c r="N37" s="11"/>
      <c r="O37" s="11"/>
      <c r="P37" s="11"/>
      <c r="Q37" s="26">
        <f t="shared" si="0"/>
        <v>100</v>
      </c>
      <c r="R37" s="520"/>
      <c r="S37" s="11"/>
      <c r="T37" s="11">
        <v>100</v>
      </c>
      <c r="U37" s="11"/>
      <c r="V37" s="11"/>
      <c r="W37" s="11"/>
      <c r="X37" s="11"/>
      <c r="Y37" s="11"/>
      <c r="Z37" s="49">
        <f t="shared" si="1"/>
        <v>100</v>
      </c>
      <c r="AA37" s="11"/>
      <c r="AB37" s="11"/>
      <c r="AC37" s="11"/>
      <c r="AD37" s="11"/>
      <c r="AE37" s="11"/>
      <c r="AF37" s="11">
        <v>100</v>
      </c>
      <c r="AG37" s="49">
        <f t="shared" si="2"/>
        <v>0</v>
      </c>
      <c r="AH37" s="11"/>
      <c r="AI37" s="11"/>
      <c r="AJ37" s="11">
        <f t="shared" ref="AJ37:AJ64" si="33">AA37</f>
        <v>0</v>
      </c>
      <c r="AK37" s="11"/>
      <c r="AL37" s="49">
        <f t="shared" si="4"/>
        <v>0</v>
      </c>
      <c r="AM37" s="11"/>
      <c r="AN37" s="11"/>
      <c r="AO37" s="11"/>
      <c r="AP37" s="11"/>
      <c r="AQ37" s="11"/>
      <c r="AR37" s="49">
        <f t="shared" si="5"/>
        <v>0</v>
      </c>
      <c r="AS37" s="11"/>
      <c r="AT37" s="11"/>
      <c r="AU37" s="11"/>
      <c r="AV37" s="11"/>
      <c r="AW37" s="11"/>
      <c r="AX37" s="11"/>
      <c r="AY37" s="11"/>
      <c r="AZ37" s="11"/>
      <c r="BA37" s="11"/>
      <c r="BB37" s="11"/>
      <c r="BC37" s="49">
        <f t="shared" si="6"/>
        <v>0</v>
      </c>
      <c r="BD37" s="11">
        <f t="shared" ref="BD37:BD64" si="34">AF37</f>
        <v>100</v>
      </c>
      <c r="BE37" s="11"/>
      <c r="BF37" s="11"/>
      <c r="BG37" s="11"/>
      <c r="BH37" s="11"/>
      <c r="BI37" s="11"/>
      <c r="BJ37" s="11"/>
      <c r="BK37" s="49">
        <f t="shared" si="7"/>
        <v>0</v>
      </c>
      <c r="BL37" s="11"/>
      <c r="BM37" s="11"/>
      <c r="BN37" s="11">
        <v>0</v>
      </c>
      <c r="BO37" s="11"/>
      <c r="BP37" s="11">
        <v>0</v>
      </c>
      <c r="BQ37" s="49">
        <f t="shared" si="8"/>
        <v>0</v>
      </c>
      <c r="BR37" s="11"/>
      <c r="BS37" s="11"/>
      <c r="BT37" s="11"/>
      <c r="BU37" s="11"/>
      <c r="BV37" s="11"/>
      <c r="BW37" s="11"/>
      <c r="BX37" s="47">
        <f t="shared" si="9"/>
        <v>0</v>
      </c>
      <c r="BY37" s="49">
        <f t="shared" si="10"/>
        <v>100</v>
      </c>
      <c r="BZ37" s="11"/>
      <c r="CA37" s="11"/>
      <c r="CB37" s="11"/>
      <c r="CC37" s="11"/>
      <c r="CD37" s="11"/>
      <c r="CE37" s="11"/>
      <c r="CF37" s="11"/>
      <c r="CG37" s="11"/>
      <c r="CH37" s="11"/>
      <c r="CI37" s="11"/>
      <c r="CJ37" s="11"/>
      <c r="CK37" s="11"/>
      <c r="CL37" s="49">
        <f t="shared" si="11"/>
        <v>0</v>
      </c>
      <c r="CM37" s="11">
        <v>0</v>
      </c>
      <c r="CN37" s="11">
        <v>0</v>
      </c>
      <c r="CO37" s="11">
        <v>0</v>
      </c>
      <c r="CP37" s="11">
        <v>0</v>
      </c>
      <c r="CQ37" s="11">
        <v>0</v>
      </c>
      <c r="CR37" s="11">
        <v>0</v>
      </c>
      <c r="CS37" s="11">
        <v>0</v>
      </c>
      <c r="CT37" s="11">
        <v>0</v>
      </c>
      <c r="CU37" s="11">
        <v>0</v>
      </c>
      <c r="CV37" s="11">
        <v>0</v>
      </c>
      <c r="CW37" s="11">
        <v>0</v>
      </c>
      <c r="CX37" s="11">
        <v>0</v>
      </c>
      <c r="CY37" s="26">
        <f t="shared" si="12"/>
        <v>0</v>
      </c>
      <c r="CZ37" s="11">
        <v>0</v>
      </c>
      <c r="DA37" s="11">
        <v>0</v>
      </c>
      <c r="DB37" s="11">
        <v>0</v>
      </c>
      <c r="DC37" s="11">
        <v>0</v>
      </c>
      <c r="DD37" s="11">
        <v>0</v>
      </c>
      <c r="DE37" s="11">
        <v>0</v>
      </c>
      <c r="DF37" s="11">
        <v>0</v>
      </c>
      <c r="DG37" s="11">
        <v>0</v>
      </c>
      <c r="DH37" s="11">
        <v>0</v>
      </c>
      <c r="DI37" s="11">
        <v>0</v>
      </c>
      <c r="DJ37" s="11">
        <v>0</v>
      </c>
      <c r="DK37" s="11">
        <v>0</v>
      </c>
      <c r="DL37" s="26">
        <f t="shared" si="13"/>
        <v>0</v>
      </c>
    </row>
    <row r="38" spans="1:116" ht="52.8">
      <c r="A38" s="47" t="s">
        <v>118</v>
      </c>
      <c r="B38" s="49" t="s">
        <v>1910</v>
      </c>
      <c r="C38" s="4" t="s">
        <v>494</v>
      </c>
      <c r="D38" s="4" t="s">
        <v>512</v>
      </c>
      <c r="E38" s="753" t="s">
        <v>119</v>
      </c>
      <c r="F38" s="5" t="s">
        <v>1338</v>
      </c>
      <c r="G38" s="4"/>
      <c r="H38" s="15">
        <v>75</v>
      </c>
      <c r="I38" s="625">
        <v>400</v>
      </c>
      <c r="J38" s="11"/>
      <c r="K38" s="11"/>
      <c r="L38" s="11"/>
      <c r="M38" s="11"/>
      <c r="N38" s="11"/>
      <c r="O38" s="11"/>
      <c r="P38" s="11"/>
      <c r="Q38" s="26">
        <f t="shared" si="0"/>
        <v>475</v>
      </c>
      <c r="R38" s="15"/>
      <c r="S38" s="11"/>
      <c r="T38" s="11">
        <f>Q38</f>
        <v>475</v>
      </c>
      <c r="U38" s="11"/>
      <c r="V38" s="11"/>
      <c r="W38" s="11"/>
      <c r="X38" s="11"/>
      <c r="Y38" s="11"/>
      <c r="Z38" s="49">
        <f t="shared" si="1"/>
        <v>475</v>
      </c>
      <c r="AA38" s="11"/>
      <c r="AB38" s="11"/>
      <c r="AC38" s="11"/>
      <c r="AD38" s="11">
        <v>75</v>
      </c>
      <c r="AE38" s="11"/>
      <c r="AF38" s="11">
        <v>400</v>
      </c>
      <c r="AG38" s="49">
        <f t="shared" si="2"/>
        <v>0</v>
      </c>
      <c r="AH38" s="11"/>
      <c r="AI38" s="11"/>
      <c r="AJ38" s="11">
        <f t="shared" si="33"/>
        <v>0</v>
      </c>
      <c r="AK38" s="11"/>
      <c r="AL38" s="49">
        <f t="shared" si="4"/>
        <v>0</v>
      </c>
      <c r="AM38" s="11"/>
      <c r="AN38" s="11">
        <f>75/4</f>
        <v>18.75</v>
      </c>
      <c r="AO38" s="11">
        <f>75/4</f>
        <v>18.75</v>
      </c>
      <c r="AP38" s="11">
        <f>75/4</f>
        <v>18.75</v>
      </c>
      <c r="AQ38" s="11">
        <f>75/4</f>
        <v>18.75</v>
      </c>
      <c r="AR38" s="49">
        <f t="shared" si="5"/>
        <v>0</v>
      </c>
      <c r="AS38" s="11"/>
      <c r="AT38" s="11"/>
      <c r="AU38" s="11"/>
      <c r="AV38" s="11"/>
      <c r="AW38" s="11"/>
      <c r="AX38" s="11"/>
      <c r="AY38" s="11"/>
      <c r="AZ38" s="11"/>
      <c r="BA38" s="11"/>
      <c r="BB38" s="11"/>
      <c r="BC38" s="49">
        <f t="shared" si="6"/>
        <v>0</v>
      </c>
      <c r="BD38" s="11">
        <f t="shared" si="34"/>
        <v>400</v>
      </c>
      <c r="BE38" s="11"/>
      <c r="BF38" s="11"/>
      <c r="BG38" s="11"/>
      <c r="BH38" s="11"/>
      <c r="BI38" s="11"/>
      <c r="BJ38" s="11"/>
      <c r="BK38" s="49">
        <f t="shared" si="7"/>
        <v>0</v>
      </c>
      <c r="BL38" s="11"/>
      <c r="BM38" s="11"/>
      <c r="BN38" s="11">
        <v>0</v>
      </c>
      <c r="BO38" s="11"/>
      <c r="BP38" s="11">
        <v>0</v>
      </c>
      <c r="BQ38" s="49">
        <f t="shared" si="8"/>
        <v>0</v>
      </c>
      <c r="BR38" s="11"/>
      <c r="BS38" s="11"/>
      <c r="BT38" s="11"/>
      <c r="BU38" s="11"/>
      <c r="BV38" s="11"/>
      <c r="BW38" s="11"/>
      <c r="BX38" s="47">
        <f t="shared" si="9"/>
        <v>0</v>
      </c>
      <c r="BY38" s="49">
        <f t="shared" si="10"/>
        <v>475</v>
      </c>
      <c r="BZ38" s="11"/>
      <c r="CA38" s="11"/>
      <c r="CB38" s="11"/>
      <c r="CC38" s="11"/>
      <c r="CD38" s="11"/>
      <c r="CE38" s="11"/>
      <c r="CF38" s="11"/>
      <c r="CG38" s="11"/>
      <c r="CH38" s="11"/>
      <c r="CI38" s="11"/>
      <c r="CJ38" s="11"/>
      <c r="CK38" s="11"/>
      <c r="CL38" s="49">
        <f t="shared" si="11"/>
        <v>0</v>
      </c>
      <c r="CM38" s="11">
        <v>0</v>
      </c>
      <c r="CN38" s="11">
        <v>0</v>
      </c>
      <c r="CO38" s="11">
        <v>0</v>
      </c>
      <c r="CP38" s="11">
        <v>0</v>
      </c>
      <c r="CQ38" s="11">
        <v>0</v>
      </c>
      <c r="CR38" s="11">
        <v>0</v>
      </c>
      <c r="CS38" s="11">
        <v>0</v>
      </c>
      <c r="CT38" s="11">
        <v>0</v>
      </c>
      <c r="CU38" s="11">
        <v>0</v>
      </c>
      <c r="CV38" s="11">
        <v>0</v>
      </c>
      <c r="CW38" s="11">
        <v>0</v>
      </c>
      <c r="CX38" s="11">
        <v>0</v>
      </c>
      <c r="CY38" s="26">
        <f t="shared" si="12"/>
        <v>0</v>
      </c>
      <c r="CZ38" s="11">
        <v>0</v>
      </c>
      <c r="DA38" s="11">
        <v>0</v>
      </c>
      <c r="DB38" s="11">
        <v>0</v>
      </c>
      <c r="DC38" s="11">
        <v>0</v>
      </c>
      <c r="DD38" s="11">
        <v>0</v>
      </c>
      <c r="DE38" s="11">
        <v>0</v>
      </c>
      <c r="DF38" s="11">
        <v>0</v>
      </c>
      <c r="DG38" s="11">
        <v>0</v>
      </c>
      <c r="DH38" s="11">
        <v>0</v>
      </c>
      <c r="DI38" s="11">
        <v>0</v>
      </c>
      <c r="DJ38" s="11">
        <v>0</v>
      </c>
      <c r="DK38" s="11">
        <v>0</v>
      </c>
      <c r="DL38" s="26">
        <f t="shared" si="13"/>
        <v>0</v>
      </c>
    </row>
    <row r="39" spans="1:116" ht="39.6">
      <c r="A39" s="47" t="s">
        <v>120</v>
      </c>
      <c r="B39" s="49" t="s">
        <v>1910</v>
      </c>
      <c r="C39" s="4" t="s">
        <v>494</v>
      </c>
      <c r="D39" s="4" t="s">
        <v>512</v>
      </c>
      <c r="E39" s="753" t="s">
        <v>1604</v>
      </c>
      <c r="F39" s="5" t="s">
        <v>1338</v>
      </c>
      <c r="G39" s="4" t="s">
        <v>1579</v>
      </c>
      <c r="H39" s="15">
        <v>12.5</v>
      </c>
      <c r="I39" s="637">
        <v>80</v>
      </c>
      <c r="J39" s="11"/>
      <c r="K39" s="11"/>
      <c r="L39" s="11"/>
      <c r="M39" s="11"/>
      <c r="N39" s="11"/>
      <c r="O39" s="11"/>
      <c r="P39" s="11"/>
      <c r="Q39" s="26">
        <f t="shared" si="0"/>
        <v>92.5</v>
      </c>
      <c r="R39" s="15"/>
      <c r="S39" s="11"/>
      <c r="T39" s="11">
        <f>Q39</f>
        <v>92.5</v>
      </c>
      <c r="U39" s="11"/>
      <c r="V39" s="11"/>
      <c r="W39" s="11"/>
      <c r="X39" s="11"/>
      <c r="Y39" s="11"/>
      <c r="Z39" s="49">
        <f t="shared" si="1"/>
        <v>92.5</v>
      </c>
      <c r="AA39" s="11"/>
      <c r="AB39" s="11"/>
      <c r="AC39" s="11"/>
      <c r="AD39" s="11">
        <v>12.5</v>
      </c>
      <c r="AE39" s="11"/>
      <c r="AF39" s="11">
        <v>80</v>
      </c>
      <c r="AG39" s="49">
        <f t="shared" si="2"/>
        <v>0</v>
      </c>
      <c r="AH39" s="11"/>
      <c r="AI39" s="11"/>
      <c r="AJ39" s="11">
        <f t="shared" si="33"/>
        <v>0</v>
      </c>
      <c r="AK39" s="11"/>
      <c r="AL39" s="49">
        <f t="shared" si="4"/>
        <v>0</v>
      </c>
      <c r="AM39" s="11"/>
      <c r="AN39" s="11">
        <v>4</v>
      </c>
      <c r="AO39" s="11">
        <v>3</v>
      </c>
      <c r="AP39" s="11">
        <v>3</v>
      </c>
      <c r="AQ39" s="11">
        <v>3</v>
      </c>
      <c r="AR39" s="49">
        <f t="shared" si="5"/>
        <v>-0.5</v>
      </c>
      <c r="AS39" s="11"/>
      <c r="AT39" s="11"/>
      <c r="AU39" s="11"/>
      <c r="AV39" s="11"/>
      <c r="AW39" s="11"/>
      <c r="AX39" s="11"/>
      <c r="AY39" s="11"/>
      <c r="AZ39" s="11"/>
      <c r="BA39" s="11"/>
      <c r="BB39" s="11"/>
      <c r="BC39" s="49">
        <f t="shared" si="6"/>
        <v>0</v>
      </c>
      <c r="BD39" s="11">
        <f t="shared" si="34"/>
        <v>80</v>
      </c>
      <c r="BE39" s="11"/>
      <c r="BF39" s="11"/>
      <c r="BG39" s="11"/>
      <c r="BH39" s="11"/>
      <c r="BI39" s="11"/>
      <c r="BJ39" s="11"/>
      <c r="BK39" s="49">
        <f t="shared" si="7"/>
        <v>0</v>
      </c>
      <c r="BL39" s="11"/>
      <c r="BM39" s="11"/>
      <c r="BN39" s="11">
        <v>0</v>
      </c>
      <c r="BO39" s="11"/>
      <c r="BP39" s="11">
        <v>0</v>
      </c>
      <c r="BQ39" s="49">
        <f t="shared" si="8"/>
        <v>0</v>
      </c>
      <c r="BR39" s="11"/>
      <c r="BS39" s="11"/>
      <c r="BT39" s="11"/>
      <c r="BU39" s="11"/>
      <c r="BV39" s="11"/>
      <c r="BW39" s="11"/>
      <c r="BX39" s="47">
        <f t="shared" si="9"/>
        <v>0</v>
      </c>
      <c r="BY39" s="49">
        <f t="shared" si="10"/>
        <v>93</v>
      </c>
      <c r="BZ39" s="11"/>
      <c r="CA39" s="11"/>
      <c r="CB39" s="11"/>
      <c r="CC39" s="11"/>
      <c r="CD39" s="11"/>
      <c r="CE39" s="11"/>
      <c r="CF39" s="11"/>
      <c r="CG39" s="11"/>
      <c r="CH39" s="11"/>
      <c r="CI39" s="11"/>
      <c r="CJ39" s="11"/>
      <c r="CK39" s="11"/>
      <c r="CL39" s="49">
        <f t="shared" si="11"/>
        <v>0</v>
      </c>
      <c r="CM39" s="11">
        <v>0</v>
      </c>
      <c r="CN39" s="11">
        <v>0</v>
      </c>
      <c r="CO39" s="11">
        <v>0</v>
      </c>
      <c r="CP39" s="11">
        <v>0</v>
      </c>
      <c r="CQ39" s="11">
        <v>0</v>
      </c>
      <c r="CR39" s="11">
        <v>0</v>
      </c>
      <c r="CS39" s="11">
        <v>0</v>
      </c>
      <c r="CT39" s="11">
        <v>0</v>
      </c>
      <c r="CU39" s="11">
        <v>0</v>
      </c>
      <c r="CV39" s="11">
        <v>0</v>
      </c>
      <c r="CW39" s="11">
        <v>0</v>
      </c>
      <c r="CX39" s="11">
        <v>0</v>
      </c>
      <c r="CY39" s="26">
        <f t="shared" si="12"/>
        <v>0</v>
      </c>
      <c r="CZ39" s="11">
        <v>0</v>
      </c>
      <c r="DA39" s="11">
        <v>0</v>
      </c>
      <c r="DB39" s="11">
        <v>0</v>
      </c>
      <c r="DC39" s="11">
        <v>0</v>
      </c>
      <c r="DD39" s="11">
        <v>0</v>
      </c>
      <c r="DE39" s="11">
        <v>0</v>
      </c>
      <c r="DF39" s="11">
        <v>0</v>
      </c>
      <c r="DG39" s="11">
        <v>0</v>
      </c>
      <c r="DH39" s="11">
        <v>0</v>
      </c>
      <c r="DI39" s="11">
        <v>0</v>
      </c>
      <c r="DJ39" s="11">
        <v>0</v>
      </c>
      <c r="DK39" s="11">
        <v>0</v>
      </c>
      <c r="DL39" s="26">
        <f t="shared" si="13"/>
        <v>0</v>
      </c>
    </row>
    <row r="40" spans="1:116" ht="52.8">
      <c r="A40" s="47"/>
      <c r="B40" s="49" t="s">
        <v>1910</v>
      </c>
      <c r="C40" s="4" t="s">
        <v>494</v>
      </c>
      <c r="D40" s="4" t="s">
        <v>512</v>
      </c>
      <c r="E40" s="753" t="s">
        <v>1605</v>
      </c>
      <c r="F40" s="5" t="s">
        <v>1338</v>
      </c>
      <c r="G40" s="4" t="s">
        <v>1579</v>
      </c>
      <c r="H40" s="15">
        <v>10</v>
      </c>
      <c r="I40" s="637">
        <v>40</v>
      </c>
      <c r="J40" s="11"/>
      <c r="K40" s="11"/>
      <c r="L40" s="11"/>
      <c r="M40" s="11"/>
      <c r="N40" s="11"/>
      <c r="O40" s="11"/>
      <c r="P40" s="11"/>
      <c r="Q40" s="26">
        <f t="shared" si="0"/>
        <v>50</v>
      </c>
      <c r="R40" s="15"/>
      <c r="S40" s="11"/>
      <c r="T40" s="11">
        <f>Q40</f>
        <v>50</v>
      </c>
      <c r="U40" s="11"/>
      <c r="V40" s="11"/>
      <c r="W40" s="11"/>
      <c r="X40" s="11"/>
      <c r="Y40" s="11"/>
      <c r="Z40" s="49">
        <f t="shared" si="1"/>
        <v>50</v>
      </c>
      <c r="AA40" s="11"/>
      <c r="AB40" s="11"/>
      <c r="AC40" s="11"/>
      <c r="AD40" s="11">
        <v>10</v>
      </c>
      <c r="AE40" s="11"/>
      <c r="AF40" s="11">
        <v>40</v>
      </c>
      <c r="AG40" s="49">
        <f t="shared" si="2"/>
        <v>0</v>
      </c>
      <c r="AH40" s="11"/>
      <c r="AI40" s="11"/>
      <c r="AJ40" s="11">
        <f t="shared" si="33"/>
        <v>0</v>
      </c>
      <c r="AK40" s="11"/>
      <c r="AL40" s="49">
        <f t="shared" si="4"/>
        <v>0</v>
      </c>
      <c r="AM40" s="11"/>
      <c r="AN40" s="11">
        <v>3</v>
      </c>
      <c r="AO40" s="11">
        <v>2</v>
      </c>
      <c r="AP40" s="11">
        <v>2</v>
      </c>
      <c r="AQ40" s="11">
        <v>3</v>
      </c>
      <c r="AR40" s="49">
        <f t="shared" si="5"/>
        <v>0</v>
      </c>
      <c r="AS40" s="11"/>
      <c r="AT40" s="11"/>
      <c r="AU40" s="11"/>
      <c r="AV40" s="11"/>
      <c r="AW40" s="11"/>
      <c r="AX40" s="11"/>
      <c r="AY40" s="11"/>
      <c r="AZ40" s="11"/>
      <c r="BA40" s="11"/>
      <c r="BB40" s="11"/>
      <c r="BC40" s="49">
        <f t="shared" si="6"/>
        <v>0</v>
      </c>
      <c r="BD40" s="11">
        <f t="shared" si="34"/>
        <v>40</v>
      </c>
      <c r="BE40" s="11"/>
      <c r="BF40" s="11"/>
      <c r="BG40" s="11"/>
      <c r="BH40" s="11"/>
      <c r="BI40" s="11"/>
      <c r="BJ40" s="11"/>
      <c r="BK40" s="49">
        <f t="shared" si="7"/>
        <v>0</v>
      </c>
      <c r="BL40" s="11"/>
      <c r="BM40" s="11"/>
      <c r="BN40" s="11">
        <v>0</v>
      </c>
      <c r="BO40" s="11"/>
      <c r="BP40" s="11">
        <v>0</v>
      </c>
      <c r="BQ40" s="49">
        <f t="shared" si="8"/>
        <v>0</v>
      </c>
      <c r="BR40" s="11"/>
      <c r="BS40" s="11"/>
      <c r="BT40" s="11"/>
      <c r="BU40" s="11"/>
      <c r="BV40" s="11"/>
      <c r="BW40" s="11"/>
      <c r="BX40" s="47">
        <f t="shared" si="9"/>
        <v>0</v>
      </c>
      <c r="BY40" s="49">
        <f t="shared" si="10"/>
        <v>50</v>
      </c>
      <c r="BZ40" s="11"/>
      <c r="CA40" s="11"/>
      <c r="CB40" s="11"/>
      <c r="CC40" s="11"/>
      <c r="CD40" s="11"/>
      <c r="CE40" s="11"/>
      <c r="CF40" s="11"/>
      <c r="CG40" s="11"/>
      <c r="CH40" s="11"/>
      <c r="CI40" s="11"/>
      <c r="CJ40" s="11"/>
      <c r="CK40" s="11"/>
      <c r="CL40" s="49">
        <f t="shared" si="11"/>
        <v>0</v>
      </c>
      <c r="CM40" s="11">
        <v>0</v>
      </c>
      <c r="CN40" s="11">
        <v>0</v>
      </c>
      <c r="CO40" s="11">
        <v>0</v>
      </c>
      <c r="CP40" s="11">
        <v>0</v>
      </c>
      <c r="CQ40" s="11">
        <v>0</v>
      </c>
      <c r="CR40" s="11">
        <v>0</v>
      </c>
      <c r="CS40" s="11">
        <v>0</v>
      </c>
      <c r="CT40" s="11">
        <v>0</v>
      </c>
      <c r="CU40" s="11">
        <v>0</v>
      </c>
      <c r="CV40" s="11">
        <v>0</v>
      </c>
      <c r="CW40" s="11">
        <v>0</v>
      </c>
      <c r="CX40" s="11">
        <v>0</v>
      </c>
      <c r="CY40" s="26">
        <f t="shared" si="12"/>
        <v>0</v>
      </c>
      <c r="CZ40" s="11">
        <v>0</v>
      </c>
      <c r="DA40" s="11">
        <v>0</v>
      </c>
      <c r="DB40" s="11">
        <v>0</v>
      </c>
      <c r="DC40" s="11">
        <v>0</v>
      </c>
      <c r="DD40" s="11">
        <v>0</v>
      </c>
      <c r="DE40" s="11">
        <v>0</v>
      </c>
      <c r="DF40" s="11">
        <v>0</v>
      </c>
      <c r="DG40" s="11">
        <v>0</v>
      </c>
      <c r="DH40" s="11">
        <v>0</v>
      </c>
      <c r="DI40" s="11">
        <v>0</v>
      </c>
      <c r="DJ40" s="11">
        <v>0</v>
      </c>
      <c r="DK40" s="11">
        <v>0</v>
      </c>
      <c r="DL40" s="26">
        <f t="shared" si="13"/>
        <v>0</v>
      </c>
    </row>
    <row r="41" spans="1:116" ht="39.6">
      <c r="A41" s="47"/>
      <c r="B41" s="49" t="s">
        <v>1516</v>
      </c>
      <c r="C41" s="4" t="s">
        <v>494</v>
      </c>
      <c r="D41" s="4" t="s">
        <v>512</v>
      </c>
      <c r="E41" s="748" t="s">
        <v>1606</v>
      </c>
      <c r="F41" s="5" t="s">
        <v>1338</v>
      </c>
      <c r="G41" s="4"/>
      <c r="H41" s="520"/>
      <c r="I41" s="625">
        <v>150</v>
      </c>
      <c r="J41" s="11"/>
      <c r="K41" s="11">
        <v>75</v>
      </c>
      <c r="L41" s="11"/>
      <c r="M41" s="11"/>
      <c r="N41" s="11"/>
      <c r="O41" s="11"/>
      <c r="P41" s="11"/>
      <c r="Q41" s="26">
        <f t="shared" si="0"/>
        <v>225</v>
      </c>
      <c r="R41" s="520"/>
      <c r="S41" s="11"/>
      <c r="T41" s="11">
        <v>225</v>
      </c>
      <c r="U41" s="11"/>
      <c r="V41" s="11"/>
      <c r="W41" s="11"/>
      <c r="X41" s="11"/>
      <c r="Y41" s="11"/>
      <c r="Z41" s="49">
        <f t="shared" si="1"/>
        <v>225</v>
      </c>
      <c r="AA41" s="11"/>
      <c r="AB41" s="11"/>
      <c r="AC41" s="11"/>
      <c r="AD41" s="11"/>
      <c r="AE41" s="11"/>
      <c r="AF41" s="11">
        <v>225</v>
      </c>
      <c r="AG41" s="49">
        <f t="shared" si="2"/>
        <v>0</v>
      </c>
      <c r="AH41" s="11"/>
      <c r="AI41" s="11"/>
      <c r="AJ41" s="11">
        <f t="shared" si="33"/>
        <v>0</v>
      </c>
      <c r="AK41" s="11"/>
      <c r="AL41" s="49">
        <f t="shared" si="4"/>
        <v>0</v>
      </c>
      <c r="AM41" s="11"/>
      <c r="AN41" s="11">
        <f>AD41</f>
        <v>0</v>
      </c>
      <c r="AO41" s="11"/>
      <c r="AP41" s="11"/>
      <c r="AQ41" s="11"/>
      <c r="AR41" s="49">
        <f t="shared" si="5"/>
        <v>0</v>
      </c>
      <c r="AS41" s="11"/>
      <c r="AT41" s="11"/>
      <c r="AU41" s="11"/>
      <c r="AV41" s="11"/>
      <c r="AW41" s="11"/>
      <c r="AX41" s="11"/>
      <c r="AY41" s="11"/>
      <c r="AZ41" s="11"/>
      <c r="BA41" s="11"/>
      <c r="BB41" s="11"/>
      <c r="BC41" s="49">
        <f t="shared" si="6"/>
        <v>0</v>
      </c>
      <c r="BD41" s="11">
        <f t="shared" si="34"/>
        <v>225</v>
      </c>
      <c r="BE41" s="11"/>
      <c r="BF41" s="11"/>
      <c r="BG41" s="11"/>
      <c r="BH41" s="11"/>
      <c r="BI41" s="11"/>
      <c r="BJ41" s="11"/>
      <c r="BK41" s="49">
        <f t="shared" si="7"/>
        <v>0</v>
      </c>
      <c r="BL41" s="11"/>
      <c r="BM41" s="11"/>
      <c r="BN41" s="11">
        <v>0</v>
      </c>
      <c r="BO41" s="11"/>
      <c r="BP41" s="11">
        <v>0</v>
      </c>
      <c r="BQ41" s="49">
        <f t="shared" si="8"/>
        <v>0</v>
      </c>
      <c r="BR41" s="11"/>
      <c r="BS41" s="11"/>
      <c r="BT41" s="11"/>
      <c r="BU41" s="11"/>
      <c r="BV41" s="11"/>
      <c r="BW41" s="11"/>
      <c r="BX41" s="47">
        <f t="shared" si="9"/>
        <v>0</v>
      </c>
      <c r="BY41" s="49">
        <f t="shared" si="10"/>
        <v>225</v>
      </c>
      <c r="BZ41" s="11"/>
      <c r="CA41" s="11"/>
      <c r="CB41" s="11"/>
      <c r="CC41" s="11"/>
      <c r="CD41" s="11"/>
      <c r="CE41" s="11"/>
      <c r="CF41" s="11"/>
      <c r="CG41" s="11"/>
      <c r="CH41" s="11"/>
      <c r="CI41" s="11"/>
      <c r="CJ41" s="11"/>
      <c r="CK41" s="11"/>
      <c r="CL41" s="49">
        <f t="shared" si="11"/>
        <v>0</v>
      </c>
      <c r="CM41" s="11"/>
      <c r="CN41" s="11"/>
      <c r="CO41" s="11"/>
      <c r="CP41" s="11"/>
      <c r="CQ41" s="11"/>
      <c r="CR41" s="11"/>
      <c r="CS41" s="11"/>
      <c r="CT41" s="11"/>
      <c r="CU41" s="11"/>
      <c r="CV41" s="11"/>
      <c r="CW41" s="11"/>
      <c r="CX41" s="11"/>
      <c r="CY41" s="26"/>
      <c r="CZ41" s="11"/>
      <c r="DA41" s="11"/>
      <c r="DB41" s="11"/>
      <c r="DC41" s="11"/>
      <c r="DD41" s="11"/>
      <c r="DE41" s="11"/>
      <c r="DF41" s="11"/>
      <c r="DG41" s="11"/>
      <c r="DH41" s="11"/>
      <c r="DI41" s="11"/>
      <c r="DJ41" s="11"/>
      <c r="DK41" s="11"/>
      <c r="DL41" s="26">
        <f t="shared" si="13"/>
        <v>0</v>
      </c>
    </row>
    <row r="42" spans="1:116" ht="26.4">
      <c r="A42" s="47"/>
      <c r="B42" s="49" t="s">
        <v>1910</v>
      </c>
      <c r="C42" s="4" t="s">
        <v>494</v>
      </c>
      <c r="D42" s="4" t="s">
        <v>512</v>
      </c>
      <c r="E42" s="753" t="s">
        <v>1607</v>
      </c>
      <c r="F42" s="5" t="s">
        <v>1338</v>
      </c>
      <c r="G42" s="4"/>
      <c r="H42" s="15">
        <v>20</v>
      </c>
      <c r="I42" s="625">
        <v>100</v>
      </c>
      <c r="J42" s="11"/>
      <c r="K42" s="11"/>
      <c r="L42" s="11"/>
      <c r="M42" s="11"/>
      <c r="N42" s="11"/>
      <c r="O42" s="11"/>
      <c r="P42" s="11"/>
      <c r="Q42" s="26">
        <f t="shared" si="0"/>
        <v>120</v>
      </c>
      <c r="R42" s="15"/>
      <c r="S42" s="11"/>
      <c r="T42" s="11">
        <f t="shared" ref="T42:T64" si="35">Q42</f>
        <v>120</v>
      </c>
      <c r="U42" s="11"/>
      <c r="V42" s="11"/>
      <c r="W42" s="11"/>
      <c r="X42" s="11"/>
      <c r="Y42" s="11"/>
      <c r="Z42" s="49">
        <f t="shared" si="1"/>
        <v>120</v>
      </c>
      <c r="AA42" s="11"/>
      <c r="AB42" s="11"/>
      <c r="AC42" s="11"/>
      <c r="AD42" s="11">
        <v>20</v>
      </c>
      <c r="AE42" s="11"/>
      <c r="AF42" s="11">
        <v>100</v>
      </c>
      <c r="AG42" s="49">
        <f t="shared" si="2"/>
        <v>0</v>
      </c>
      <c r="AH42" s="11"/>
      <c r="AI42" s="11"/>
      <c r="AJ42" s="11">
        <f t="shared" si="33"/>
        <v>0</v>
      </c>
      <c r="AK42" s="11"/>
      <c r="AL42" s="49">
        <f t="shared" si="4"/>
        <v>0</v>
      </c>
      <c r="AM42" s="11"/>
      <c r="AN42" s="11">
        <f>20/4</f>
        <v>5</v>
      </c>
      <c r="AO42" s="11">
        <f t="shared" ref="AO42:AQ43" si="36">20/4</f>
        <v>5</v>
      </c>
      <c r="AP42" s="11">
        <f t="shared" si="36"/>
        <v>5</v>
      </c>
      <c r="AQ42" s="11">
        <f t="shared" si="36"/>
        <v>5</v>
      </c>
      <c r="AR42" s="49">
        <f t="shared" si="5"/>
        <v>0</v>
      </c>
      <c r="AS42" s="11"/>
      <c r="AT42" s="11"/>
      <c r="AU42" s="11"/>
      <c r="AV42" s="11"/>
      <c r="AW42" s="11"/>
      <c r="AX42" s="11"/>
      <c r="AY42" s="11"/>
      <c r="AZ42" s="11"/>
      <c r="BA42" s="11"/>
      <c r="BB42" s="11"/>
      <c r="BC42" s="49">
        <f t="shared" si="6"/>
        <v>0</v>
      </c>
      <c r="BD42" s="11">
        <f t="shared" si="34"/>
        <v>100</v>
      </c>
      <c r="BE42" s="11"/>
      <c r="BF42" s="11"/>
      <c r="BG42" s="11"/>
      <c r="BH42" s="11"/>
      <c r="BI42" s="11"/>
      <c r="BJ42" s="11"/>
      <c r="BK42" s="49">
        <f t="shared" si="7"/>
        <v>0</v>
      </c>
      <c r="BL42" s="11"/>
      <c r="BM42" s="11"/>
      <c r="BN42" s="11">
        <v>0</v>
      </c>
      <c r="BO42" s="11"/>
      <c r="BP42" s="11">
        <v>0</v>
      </c>
      <c r="BQ42" s="49">
        <f t="shared" si="8"/>
        <v>0</v>
      </c>
      <c r="BR42" s="11"/>
      <c r="BS42" s="11"/>
      <c r="BT42" s="11"/>
      <c r="BU42" s="11"/>
      <c r="BV42" s="11"/>
      <c r="BW42" s="11"/>
      <c r="BX42" s="47">
        <f t="shared" si="9"/>
        <v>0</v>
      </c>
      <c r="BY42" s="49">
        <f t="shared" si="10"/>
        <v>120</v>
      </c>
      <c r="BZ42" s="11"/>
      <c r="CA42" s="11"/>
      <c r="CB42" s="11"/>
      <c r="CC42" s="11"/>
      <c r="CD42" s="11"/>
      <c r="CE42" s="11"/>
      <c r="CF42" s="11"/>
      <c r="CG42" s="11"/>
      <c r="CH42" s="11"/>
      <c r="CI42" s="11"/>
      <c r="CJ42" s="11"/>
      <c r="CK42" s="11"/>
      <c r="CL42" s="49">
        <f t="shared" si="11"/>
        <v>0</v>
      </c>
      <c r="CM42" s="11">
        <v>0</v>
      </c>
      <c r="CN42" s="11">
        <v>0</v>
      </c>
      <c r="CO42" s="11">
        <v>0</v>
      </c>
      <c r="CP42" s="11">
        <v>0</v>
      </c>
      <c r="CQ42" s="11">
        <v>0</v>
      </c>
      <c r="CR42" s="11">
        <v>0</v>
      </c>
      <c r="CS42" s="11">
        <v>0</v>
      </c>
      <c r="CT42" s="11">
        <v>0</v>
      </c>
      <c r="CU42" s="11">
        <v>0</v>
      </c>
      <c r="CV42" s="11">
        <v>0</v>
      </c>
      <c r="CW42" s="11">
        <v>0</v>
      </c>
      <c r="CX42" s="11">
        <v>0</v>
      </c>
      <c r="CY42" s="26">
        <f t="shared" si="12"/>
        <v>0</v>
      </c>
      <c r="CZ42" s="11">
        <v>0</v>
      </c>
      <c r="DA42" s="11">
        <v>0</v>
      </c>
      <c r="DB42" s="11">
        <v>0</v>
      </c>
      <c r="DC42" s="11">
        <v>0</v>
      </c>
      <c r="DD42" s="11">
        <v>0</v>
      </c>
      <c r="DE42" s="11">
        <v>0</v>
      </c>
      <c r="DF42" s="11">
        <v>0</v>
      </c>
      <c r="DG42" s="11">
        <v>0</v>
      </c>
      <c r="DH42" s="11">
        <v>0</v>
      </c>
      <c r="DI42" s="11">
        <v>0</v>
      </c>
      <c r="DJ42" s="11">
        <v>0</v>
      </c>
      <c r="DK42" s="11">
        <v>0</v>
      </c>
      <c r="DL42" s="26">
        <f t="shared" si="13"/>
        <v>0</v>
      </c>
    </row>
    <row r="43" spans="1:116" ht="26.4">
      <c r="A43" s="47"/>
      <c r="B43" s="49" t="s">
        <v>1910</v>
      </c>
      <c r="C43" s="4" t="s">
        <v>494</v>
      </c>
      <c r="D43" s="4" t="s">
        <v>512</v>
      </c>
      <c r="E43" s="748" t="s">
        <v>1608</v>
      </c>
      <c r="F43" s="5" t="s">
        <v>1338</v>
      </c>
      <c r="G43" s="4"/>
      <c r="H43" s="15">
        <v>20</v>
      </c>
      <c r="I43" s="625">
        <v>93</v>
      </c>
      <c r="J43" s="11"/>
      <c r="K43" s="11"/>
      <c r="L43" s="11"/>
      <c r="M43" s="11"/>
      <c r="N43" s="11"/>
      <c r="O43" s="11"/>
      <c r="P43" s="11"/>
      <c r="Q43" s="26">
        <f t="shared" si="0"/>
        <v>113</v>
      </c>
      <c r="R43" s="15"/>
      <c r="S43" s="11"/>
      <c r="T43" s="11">
        <f t="shared" si="35"/>
        <v>113</v>
      </c>
      <c r="U43" s="11"/>
      <c r="V43" s="11"/>
      <c r="W43" s="11"/>
      <c r="X43" s="11"/>
      <c r="Y43" s="11"/>
      <c r="Z43" s="49">
        <f t="shared" si="1"/>
        <v>113</v>
      </c>
      <c r="AA43" s="11"/>
      <c r="AB43" s="11"/>
      <c r="AC43" s="11"/>
      <c r="AD43" s="11">
        <v>20</v>
      </c>
      <c r="AE43" s="11"/>
      <c r="AF43" s="11">
        <v>93</v>
      </c>
      <c r="AG43" s="49">
        <f t="shared" si="2"/>
        <v>0</v>
      </c>
      <c r="AH43" s="11"/>
      <c r="AI43" s="11"/>
      <c r="AJ43" s="11">
        <f t="shared" si="33"/>
        <v>0</v>
      </c>
      <c r="AK43" s="11"/>
      <c r="AL43" s="49">
        <f t="shared" si="4"/>
        <v>0</v>
      </c>
      <c r="AM43" s="11"/>
      <c r="AN43" s="11">
        <f>20/4</f>
        <v>5</v>
      </c>
      <c r="AO43" s="11">
        <f t="shared" si="36"/>
        <v>5</v>
      </c>
      <c r="AP43" s="11">
        <f t="shared" si="36"/>
        <v>5</v>
      </c>
      <c r="AQ43" s="11">
        <f t="shared" si="36"/>
        <v>5</v>
      </c>
      <c r="AR43" s="49">
        <f t="shared" si="5"/>
        <v>0</v>
      </c>
      <c r="AS43" s="11"/>
      <c r="AT43" s="11"/>
      <c r="AU43" s="11"/>
      <c r="AV43" s="11"/>
      <c r="AW43" s="11"/>
      <c r="AX43" s="11"/>
      <c r="AY43" s="11"/>
      <c r="AZ43" s="11"/>
      <c r="BA43" s="11"/>
      <c r="BB43" s="11"/>
      <c r="BC43" s="49">
        <f t="shared" si="6"/>
        <v>0</v>
      </c>
      <c r="BD43" s="11">
        <f t="shared" si="34"/>
        <v>93</v>
      </c>
      <c r="BE43" s="11"/>
      <c r="BF43" s="11"/>
      <c r="BG43" s="11"/>
      <c r="BH43" s="11"/>
      <c r="BI43" s="11"/>
      <c r="BJ43" s="11"/>
      <c r="BK43" s="49">
        <f t="shared" si="7"/>
        <v>0</v>
      </c>
      <c r="BL43" s="11"/>
      <c r="BM43" s="11"/>
      <c r="BN43" s="11">
        <v>0</v>
      </c>
      <c r="BO43" s="11"/>
      <c r="BP43" s="11">
        <v>0</v>
      </c>
      <c r="BQ43" s="49">
        <f t="shared" si="8"/>
        <v>0</v>
      </c>
      <c r="BR43" s="11"/>
      <c r="BS43" s="11"/>
      <c r="BT43" s="11"/>
      <c r="BU43" s="11"/>
      <c r="BV43" s="11"/>
      <c r="BW43" s="11"/>
      <c r="BX43" s="47">
        <f t="shared" si="9"/>
        <v>0</v>
      </c>
      <c r="BY43" s="49">
        <f t="shared" si="10"/>
        <v>113</v>
      </c>
      <c r="BZ43" s="11"/>
      <c r="CA43" s="11"/>
      <c r="CB43" s="11"/>
      <c r="CC43" s="11"/>
      <c r="CD43" s="11"/>
      <c r="CE43" s="11"/>
      <c r="CF43" s="11"/>
      <c r="CG43" s="11"/>
      <c r="CH43" s="11"/>
      <c r="CI43" s="11"/>
      <c r="CJ43" s="11"/>
      <c r="CK43" s="11"/>
      <c r="CL43" s="49">
        <f t="shared" si="11"/>
        <v>0</v>
      </c>
      <c r="CM43" s="11">
        <v>0</v>
      </c>
      <c r="CN43" s="11">
        <v>0</v>
      </c>
      <c r="CO43" s="11">
        <v>0</v>
      </c>
      <c r="CP43" s="11">
        <v>0</v>
      </c>
      <c r="CQ43" s="11">
        <v>0</v>
      </c>
      <c r="CR43" s="11">
        <v>0</v>
      </c>
      <c r="CS43" s="11">
        <v>0</v>
      </c>
      <c r="CT43" s="11">
        <v>0</v>
      </c>
      <c r="CU43" s="11">
        <v>0</v>
      </c>
      <c r="CV43" s="11">
        <v>0</v>
      </c>
      <c r="CW43" s="11">
        <v>0</v>
      </c>
      <c r="CX43" s="11">
        <v>0</v>
      </c>
      <c r="CY43" s="26">
        <f t="shared" si="12"/>
        <v>0</v>
      </c>
      <c r="CZ43" s="11">
        <v>0</v>
      </c>
      <c r="DA43" s="11">
        <v>0</v>
      </c>
      <c r="DB43" s="11">
        <v>0</v>
      </c>
      <c r="DC43" s="11">
        <v>0</v>
      </c>
      <c r="DD43" s="11">
        <v>0</v>
      </c>
      <c r="DE43" s="11">
        <v>0</v>
      </c>
      <c r="DF43" s="11">
        <v>0</v>
      </c>
      <c r="DG43" s="11">
        <v>0</v>
      </c>
      <c r="DH43" s="11">
        <v>0</v>
      </c>
      <c r="DI43" s="11">
        <v>0</v>
      </c>
      <c r="DJ43" s="11">
        <v>0</v>
      </c>
      <c r="DK43" s="11">
        <v>0</v>
      </c>
      <c r="DL43" s="26">
        <f t="shared" si="13"/>
        <v>0</v>
      </c>
    </row>
    <row r="44" spans="1:116" ht="26.4">
      <c r="A44" s="47"/>
      <c r="B44" s="49" t="s">
        <v>1910</v>
      </c>
      <c r="C44" s="4" t="s">
        <v>494</v>
      </c>
      <c r="D44" s="4" t="s">
        <v>512</v>
      </c>
      <c r="E44" s="748" t="s">
        <v>1609</v>
      </c>
      <c r="F44" s="5" t="s">
        <v>1338</v>
      </c>
      <c r="G44" s="4"/>
      <c r="H44" s="15">
        <v>25</v>
      </c>
      <c r="I44" s="625">
        <v>150</v>
      </c>
      <c r="J44" s="11"/>
      <c r="K44" s="11"/>
      <c r="L44" s="11"/>
      <c r="M44" s="11"/>
      <c r="N44" s="11"/>
      <c r="O44" s="11"/>
      <c r="P44" s="11"/>
      <c r="Q44" s="26">
        <f t="shared" si="0"/>
        <v>175</v>
      </c>
      <c r="R44" s="15"/>
      <c r="S44" s="11"/>
      <c r="T44" s="11">
        <f t="shared" si="35"/>
        <v>175</v>
      </c>
      <c r="U44" s="11"/>
      <c r="V44" s="11"/>
      <c r="W44" s="11"/>
      <c r="X44" s="11"/>
      <c r="Y44" s="11"/>
      <c r="Z44" s="49">
        <f t="shared" si="1"/>
        <v>175</v>
      </c>
      <c r="AA44" s="11"/>
      <c r="AB44" s="11"/>
      <c r="AC44" s="11"/>
      <c r="AD44" s="11">
        <v>25</v>
      </c>
      <c r="AE44" s="11"/>
      <c r="AF44" s="11">
        <v>150</v>
      </c>
      <c r="AG44" s="49">
        <f t="shared" si="2"/>
        <v>0</v>
      </c>
      <c r="AH44" s="11"/>
      <c r="AI44" s="11"/>
      <c r="AJ44" s="11">
        <f t="shared" si="33"/>
        <v>0</v>
      </c>
      <c r="AK44" s="11"/>
      <c r="AL44" s="49">
        <f t="shared" si="4"/>
        <v>0</v>
      </c>
      <c r="AM44" s="11"/>
      <c r="AN44" s="11">
        <v>6</v>
      </c>
      <c r="AO44" s="11">
        <v>6</v>
      </c>
      <c r="AP44" s="11">
        <v>6</v>
      </c>
      <c r="AQ44" s="11">
        <v>7</v>
      </c>
      <c r="AR44" s="49">
        <f t="shared" si="5"/>
        <v>0</v>
      </c>
      <c r="AS44" s="11"/>
      <c r="AT44" s="11"/>
      <c r="AU44" s="11"/>
      <c r="AV44" s="11"/>
      <c r="AW44" s="11"/>
      <c r="AX44" s="11"/>
      <c r="AY44" s="11"/>
      <c r="AZ44" s="11"/>
      <c r="BA44" s="11"/>
      <c r="BB44" s="11"/>
      <c r="BC44" s="49">
        <f t="shared" si="6"/>
        <v>0</v>
      </c>
      <c r="BD44" s="11">
        <f t="shared" si="34"/>
        <v>150</v>
      </c>
      <c r="BE44" s="11"/>
      <c r="BF44" s="11"/>
      <c r="BG44" s="11"/>
      <c r="BH44" s="11"/>
      <c r="BI44" s="11"/>
      <c r="BJ44" s="11"/>
      <c r="BK44" s="49">
        <f t="shared" si="7"/>
        <v>0</v>
      </c>
      <c r="BL44" s="11"/>
      <c r="BM44" s="11"/>
      <c r="BN44" s="11">
        <v>0</v>
      </c>
      <c r="BO44" s="11"/>
      <c r="BP44" s="11">
        <v>0</v>
      </c>
      <c r="BQ44" s="49">
        <f t="shared" si="8"/>
        <v>0</v>
      </c>
      <c r="BR44" s="11"/>
      <c r="BS44" s="11"/>
      <c r="BT44" s="11"/>
      <c r="BU44" s="11"/>
      <c r="BV44" s="11"/>
      <c r="BW44" s="11"/>
      <c r="BX44" s="47">
        <f t="shared" si="9"/>
        <v>0</v>
      </c>
      <c r="BY44" s="49">
        <f t="shared" si="10"/>
        <v>175</v>
      </c>
      <c r="BZ44" s="11"/>
      <c r="CA44" s="11"/>
      <c r="CB44" s="11"/>
      <c r="CC44" s="11"/>
      <c r="CD44" s="11"/>
      <c r="CE44" s="11"/>
      <c r="CF44" s="11"/>
      <c r="CG44" s="11"/>
      <c r="CH44" s="11"/>
      <c r="CI44" s="11"/>
      <c r="CJ44" s="11"/>
      <c r="CK44" s="11"/>
      <c r="CL44" s="49">
        <f t="shared" si="11"/>
        <v>0</v>
      </c>
      <c r="CM44" s="11">
        <v>0</v>
      </c>
      <c r="CN44" s="11">
        <v>0</v>
      </c>
      <c r="CO44" s="11">
        <v>0</v>
      </c>
      <c r="CP44" s="11">
        <v>0</v>
      </c>
      <c r="CQ44" s="11">
        <v>0</v>
      </c>
      <c r="CR44" s="11">
        <v>0</v>
      </c>
      <c r="CS44" s="11">
        <v>0</v>
      </c>
      <c r="CT44" s="11">
        <v>0</v>
      </c>
      <c r="CU44" s="11">
        <v>0</v>
      </c>
      <c r="CV44" s="11">
        <v>0</v>
      </c>
      <c r="CW44" s="11">
        <v>0</v>
      </c>
      <c r="CX44" s="11">
        <v>0</v>
      </c>
      <c r="CY44" s="26">
        <f t="shared" si="12"/>
        <v>0</v>
      </c>
      <c r="CZ44" s="11">
        <v>0</v>
      </c>
      <c r="DA44" s="11">
        <v>0</v>
      </c>
      <c r="DB44" s="11">
        <v>0</v>
      </c>
      <c r="DC44" s="11">
        <v>0</v>
      </c>
      <c r="DD44" s="11">
        <v>0</v>
      </c>
      <c r="DE44" s="11">
        <v>0</v>
      </c>
      <c r="DF44" s="11">
        <v>0</v>
      </c>
      <c r="DG44" s="11">
        <v>0</v>
      </c>
      <c r="DH44" s="11">
        <v>0</v>
      </c>
      <c r="DI44" s="11">
        <v>0</v>
      </c>
      <c r="DJ44" s="11">
        <v>0</v>
      </c>
      <c r="DK44" s="11">
        <v>0</v>
      </c>
      <c r="DL44" s="26">
        <f t="shared" si="13"/>
        <v>0</v>
      </c>
    </row>
    <row r="45" spans="1:116" ht="26.4">
      <c r="A45" s="47"/>
      <c r="B45" s="49" t="s">
        <v>1910</v>
      </c>
      <c r="C45" s="4" t="s">
        <v>494</v>
      </c>
      <c r="D45" s="4" t="s">
        <v>512</v>
      </c>
      <c r="E45" s="211" t="s">
        <v>1610</v>
      </c>
      <c r="F45" s="5" t="s">
        <v>1338</v>
      </c>
      <c r="G45" s="4" t="s">
        <v>1579</v>
      </c>
      <c r="H45" s="15">
        <v>25</v>
      </c>
      <c r="I45" s="637">
        <v>200</v>
      </c>
      <c r="J45" s="11"/>
      <c r="K45" s="11"/>
      <c r="L45" s="11"/>
      <c r="M45" s="11"/>
      <c r="N45" s="11"/>
      <c r="O45" s="11"/>
      <c r="P45" s="11"/>
      <c r="Q45" s="26">
        <f t="shared" si="0"/>
        <v>225</v>
      </c>
      <c r="R45" s="15"/>
      <c r="S45" s="11"/>
      <c r="T45" s="11">
        <f t="shared" si="35"/>
        <v>225</v>
      </c>
      <c r="U45" s="11"/>
      <c r="V45" s="11"/>
      <c r="W45" s="11"/>
      <c r="X45" s="11"/>
      <c r="Y45" s="11"/>
      <c r="Z45" s="49">
        <f t="shared" si="1"/>
        <v>225</v>
      </c>
      <c r="AA45" s="11"/>
      <c r="AB45" s="11"/>
      <c r="AC45" s="11"/>
      <c r="AD45" s="11">
        <v>25</v>
      </c>
      <c r="AE45" s="11"/>
      <c r="AF45" s="11">
        <v>200</v>
      </c>
      <c r="AG45" s="49">
        <f t="shared" si="2"/>
        <v>0</v>
      </c>
      <c r="AH45" s="11"/>
      <c r="AI45" s="11"/>
      <c r="AJ45" s="11">
        <f t="shared" si="33"/>
        <v>0</v>
      </c>
      <c r="AK45" s="11"/>
      <c r="AL45" s="49">
        <f t="shared" si="4"/>
        <v>0</v>
      </c>
      <c r="AM45" s="11"/>
      <c r="AN45" s="11">
        <v>6</v>
      </c>
      <c r="AO45" s="11">
        <v>7</v>
      </c>
      <c r="AP45" s="11">
        <v>6</v>
      </c>
      <c r="AQ45" s="11">
        <v>6</v>
      </c>
      <c r="AR45" s="49">
        <f t="shared" si="5"/>
        <v>0</v>
      </c>
      <c r="AS45" s="11"/>
      <c r="AT45" s="11"/>
      <c r="AU45" s="11"/>
      <c r="AV45" s="11"/>
      <c r="AW45" s="11"/>
      <c r="AX45" s="11"/>
      <c r="AY45" s="11"/>
      <c r="AZ45" s="11"/>
      <c r="BA45" s="11"/>
      <c r="BB45" s="11"/>
      <c r="BC45" s="49">
        <f t="shared" si="6"/>
        <v>0</v>
      </c>
      <c r="BD45" s="11">
        <f t="shared" si="34"/>
        <v>200</v>
      </c>
      <c r="BE45" s="11"/>
      <c r="BF45" s="11"/>
      <c r="BG45" s="11"/>
      <c r="BH45" s="11"/>
      <c r="BI45" s="11"/>
      <c r="BJ45" s="11"/>
      <c r="BK45" s="49">
        <f t="shared" si="7"/>
        <v>0</v>
      </c>
      <c r="BL45" s="11"/>
      <c r="BM45" s="11"/>
      <c r="BN45" s="11">
        <v>0</v>
      </c>
      <c r="BO45" s="11"/>
      <c r="BP45" s="11">
        <v>0</v>
      </c>
      <c r="BQ45" s="49">
        <f t="shared" si="8"/>
        <v>0</v>
      </c>
      <c r="BR45" s="11"/>
      <c r="BS45" s="11"/>
      <c r="BT45" s="11"/>
      <c r="BU45" s="11"/>
      <c r="BV45" s="11"/>
      <c r="BW45" s="11"/>
      <c r="BX45" s="47">
        <f t="shared" si="9"/>
        <v>0</v>
      </c>
      <c r="BY45" s="49">
        <f t="shared" si="10"/>
        <v>225</v>
      </c>
      <c r="BZ45" s="11"/>
      <c r="CA45" s="11"/>
      <c r="CB45" s="11"/>
      <c r="CC45" s="11"/>
      <c r="CD45" s="11"/>
      <c r="CE45" s="11"/>
      <c r="CF45" s="11"/>
      <c r="CG45" s="11"/>
      <c r="CH45" s="11"/>
      <c r="CI45" s="11"/>
      <c r="CJ45" s="11"/>
      <c r="CK45" s="11"/>
      <c r="CL45" s="49">
        <f t="shared" si="11"/>
        <v>0</v>
      </c>
      <c r="CM45" s="11">
        <v>0</v>
      </c>
      <c r="CN45" s="11">
        <v>0</v>
      </c>
      <c r="CO45" s="11">
        <v>0</v>
      </c>
      <c r="CP45" s="11">
        <v>0</v>
      </c>
      <c r="CQ45" s="11">
        <v>0</v>
      </c>
      <c r="CR45" s="11">
        <v>0</v>
      </c>
      <c r="CS45" s="11">
        <v>0</v>
      </c>
      <c r="CT45" s="11">
        <v>0</v>
      </c>
      <c r="CU45" s="11">
        <v>0</v>
      </c>
      <c r="CV45" s="11">
        <v>0</v>
      </c>
      <c r="CW45" s="11">
        <v>0</v>
      </c>
      <c r="CX45" s="11">
        <v>0</v>
      </c>
      <c r="CY45" s="26">
        <f t="shared" si="12"/>
        <v>0</v>
      </c>
      <c r="CZ45" s="11">
        <v>0</v>
      </c>
      <c r="DA45" s="11">
        <v>0</v>
      </c>
      <c r="DB45" s="11">
        <v>0</v>
      </c>
      <c r="DC45" s="11">
        <v>0</v>
      </c>
      <c r="DD45" s="11">
        <v>0</v>
      </c>
      <c r="DE45" s="11">
        <v>0</v>
      </c>
      <c r="DF45" s="11">
        <v>0</v>
      </c>
      <c r="DG45" s="11">
        <v>0</v>
      </c>
      <c r="DH45" s="11">
        <v>0</v>
      </c>
      <c r="DI45" s="11">
        <v>0</v>
      </c>
      <c r="DJ45" s="11">
        <v>0</v>
      </c>
      <c r="DK45" s="11">
        <v>0</v>
      </c>
      <c r="DL45" s="26">
        <f t="shared" si="13"/>
        <v>0</v>
      </c>
    </row>
    <row r="46" spans="1:116" ht="52.8">
      <c r="A46" s="47"/>
      <c r="B46" s="49" t="s">
        <v>1910</v>
      </c>
      <c r="C46" s="4" t="s">
        <v>494</v>
      </c>
      <c r="D46" s="4" t="s">
        <v>512</v>
      </c>
      <c r="E46" s="211" t="s">
        <v>1611</v>
      </c>
      <c r="F46" s="5" t="s">
        <v>1338</v>
      </c>
      <c r="G46" s="4"/>
      <c r="H46" s="15">
        <v>200</v>
      </c>
      <c r="I46" s="625"/>
      <c r="J46" s="11"/>
      <c r="K46" s="11"/>
      <c r="L46" s="11"/>
      <c r="M46" s="11"/>
      <c r="N46" s="11"/>
      <c r="O46" s="11"/>
      <c r="P46" s="11"/>
      <c r="Q46" s="26">
        <f t="shared" si="0"/>
        <v>200</v>
      </c>
      <c r="R46" s="15"/>
      <c r="S46" s="11"/>
      <c r="T46" s="11">
        <f t="shared" si="35"/>
        <v>200</v>
      </c>
      <c r="U46" s="11"/>
      <c r="V46" s="11"/>
      <c r="W46" s="11"/>
      <c r="X46" s="11"/>
      <c r="Y46" s="11"/>
      <c r="Z46" s="49">
        <f t="shared" si="1"/>
        <v>200</v>
      </c>
      <c r="AA46" s="11"/>
      <c r="AB46" s="11"/>
      <c r="AC46" s="11"/>
      <c r="AD46" s="11">
        <v>200</v>
      </c>
      <c r="AE46" s="11"/>
      <c r="AF46" s="11"/>
      <c r="AG46" s="49">
        <f t="shared" si="2"/>
        <v>0</v>
      </c>
      <c r="AH46" s="11"/>
      <c r="AI46" s="11"/>
      <c r="AJ46" s="11">
        <f t="shared" si="33"/>
        <v>0</v>
      </c>
      <c r="AK46" s="11"/>
      <c r="AL46" s="49">
        <f t="shared" si="4"/>
        <v>0</v>
      </c>
      <c r="AM46" s="11"/>
      <c r="AN46" s="11">
        <v>50</v>
      </c>
      <c r="AO46" s="11">
        <v>50</v>
      </c>
      <c r="AP46" s="11">
        <v>50</v>
      </c>
      <c r="AQ46" s="11">
        <v>50</v>
      </c>
      <c r="AR46" s="49">
        <f t="shared" si="5"/>
        <v>0</v>
      </c>
      <c r="AS46" s="11"/>
      <c r="AT46" s="11"/>
      <c r="AU46" s="11"/>
      <c r="AV46" s="11"/>
      <c r="AW46" s="11"/>
      <c r="AX46" s="11"/>
      <c r="AY46" s="11"/>
      <c r="AZ46" s="11"/>
      <c r="BA46" s="11"/>
      <c r="BB46" s="11"/>
      <c r="BC46" s="49">
        <f t="shared" si="6"/>
        <v>0</v>
      </c>
      <c r="BD46" s="11">
        <f t="shared" si="34"/>
        <v>0</v>
      </c>
      <c r="BE46" s="11"/>
      <c r="BF46" s="11"/>
      <c r="BG46" s="11"/>
      <c r="BH46" s="11"/>
      <c r="BI46" s="11"/>
      <c r="BJ46" s="11"/>
      <c r="BK46" s="49">
        <f t="shared" si="7"/>
        <v>0</v>
      </c>
      <c r="BL46" s="11"/>
      <c r="BM46" s="11"/>
      <c r="BN46" s="11">
        <v>0</v>
      </c>
      <c r="BO46" s="11"/>
      <c r="BP46" s="11">
        <v>0</v>
      </c>
      <c r="BQ46" s="49">
        <f t="shared" si="8"/>
        <v>0</v>
      </c>
      <c r="BR46" s="11"/>
      <c r="BS46" s="11"/>
      <c r="BT46" s="11"/>
      <c r="BU46" s="11"/>
      <c r="BV46" s="11"/>
      <c r="BW46" s="11"/>
      <c r="BX46" s="47">
        <f t="shared" si="9"/>
        <v>0</v>
      </c>
      <c r="BY46" s="49">
        <f t="shared" si="10"/>
        <v>200</v>
      </c>
      <c r="BZ46" s="11"/>
      <c r="CA46" s="11"/>
      <c r="CB46" s="11"/>
      <c r="CC46" s="11"/>
      <c r="CD46" s="11"/>
      <c r="CE46" s="11"/>
      <c r="CF46" s="11"/>
      <c r="CG46" s="11"/>
      <c r="CH46" s="11"/>
      <c r="CI46" s="11"/>
      <c r="CJ46" s="11"/>
      <c r="CK46" s="11"/>
      <c r="CL46" s="49">
        <f t="shared" si="11"/>
        <v>0</v>
      </c>
      <c r="CM46" s="11">
        <v>0</v>
      </c>
      <c r="CN46" s="11">
        <v>0</v>
      </c>
      <c r="CO46" s="11">
        <v>0</v>
      </c>
      <c r="CP46" s="11">
        <v>0</v>
      </c>
      <c r="CQ46" s="11">
        <v>0</v>
      </c>
      <c r="CR46" s="11">
        <v>0</v>
      </c>
      <c r="CS46" s="11">
        <v>0</v>
      </c>
      <c r="CT46" s="11">
        <v>0</v>
      </c>
      <c r="CU46" s="11">
        <v>0</v>
      </c>
      <c r="CV46" s="11">
        <v>0</v>
      </c>
      <c r="CW46" s="11">
        <v>0</v>
      </c>
      <c r="CX46" s="11">
        <v>0</v>
      </c>
      <c r="CY46" s="26">
        <f t="shared" si="12"/>
        <v>0</v>
      </c>
      <c r="CZ46" s="11">
        <v>0</v>
      </c>
      <c r="DA46" s="11">
        <v>0</v>
      </c>
      <c r="DB46" s="11">
        <v>0</v>
      </c>
      <c r="DC46" s="11">
        <v>0</v>
      </c>
      <c r="DD46" s="11">
        <v>0</v>
      </c>
      <c r="DE46" s="11">
        <v>0</v>
      </c>
      <c r="DF46" s="11">
        <v>0</v>
      </c>
      <c r="DG46" s="11">
        <v>0</v>
      </c>
      <c r="DH46" s="11">
        <v>0</v>
      </c>
      <c r="DI46" s="11">
        <v>0</v>
      </c>
      <c r="DJ46" s="11">
        <v>0</v>
      </c>
      <c r="DK46" s="11">
        <v>0</v>
      </c>
      <c r="DL46" s="26">
        <f t="shared" si="13"/>
        <v>0</v>
      </c>
    </row>
    <row r="47" spans="1:116" ht="39.6">
      <c r="A47" s="47"/>
      <c r="B47" s="49" t="s">
        <v>1910</v>
      </c>
      <c r="C47" s="4" t="s">
        <v>494</v>
      </c>
      <c r="D47" s="4" t="s">
        <v>512</v>
      </c>
      <c r="E47" s="211" t="s">
        <v>1612</v>
      </c>
      <c r="F47" s="5" t="s">
        <v>1338</v>
      </c>
      <c r="G47" s="4"/>
      <c r="H47" s="15">
        <v>50</v>
      </c>
      <c r="I47" s="625"/>
      <c r="J47" s="11"/>
      <c r="K47" s="11"/>
      <c r="L47" s="11"/>
      <c r="M47" s="11"/>
      <c r="N47" s="11"/>
      <c r="O47" s="11"/>
      <c r="P47" s="11"/>
      <c r="Q47" s="26">
        <f t="shared" si="0"/>
        <v>50</v>
      </c>
      <c r="R47" s="15"/>
      <c r="S47" s="11"/>
      <c r="T47" s="11">
        <f t="shared" si="35"/>
        <v>50</v>
      </c>
      <c r="U47" s="11"/>
      <c r="V47" s="11"/>
      <c r="W47" s="11"/>
      <c r="X47" s="11"/>
      <c r="Y47" s="11"/>
      <c r="Z47" s="49">
        <f t="shared" si="1"/>
        <v>50</v>
      </c>
      <c r="AA47" s="11"/>
      <c r="AB47" s="11"/>
      <c r="AC47" s="11"/>
      <c r="AD47" s="11">
        <v>50</v>
      </c>
      <c r="AE47" s="11"/>
      <c r="AF47" s="11"/>
      <c r="AG47" s="49">
        <f t="shared" si="2"/>
        <v>0</v>
      </c>
      <c r="AH47" s="11"/>
      <c r="AI47" s="11"/>
      <c r="AJ47" s="11">
        <f t="shared" si="33"/>
        <v>0</v>
      </c>
      <c r="AK47" s="11"/>
      <c r="AL47" s="49">
        <f t="shared" si="4"/>
        <v>0</v>
      </c>
      <c r="AM47" s="11"/>
      <c r="AN47" s="11">
        <v>13</v>
      </c>
      <c r="AO47" s="11">
        <v>13</v>
      </c>
      <c r="AP47" s="11">
        <v>12</v>
      </c>
      <c r="AQ47" s="11">
        <v>12</v>
      </c>
      <c r="AR47" s="49">
        <f t="shared" si="5"/>
        <v>0</v>
      </c>
      <c r="AS47" s="11"/>
      <c r="AT47" s="11"/>
      <c r="AU47" s="11"/>
      <c r="AV47" s="11"/>
      <c r="AW47" s="11"/>
      <c r="AX47" s="11"/>
      <c r="AY47" s="11"/>
      <c r="AZ47" s="11"/>
      <c r="BA47" s="11"/>
      <c r="BB47" s="11"/>
      <c r="BC47" s="49">
        <f t="shared" si="6"/>
        <v>0</v>
      </c>
      <c r="BD47" s="11">
        <f t="shared" si="34"/>
        <v>0</v>
      </c>
      <c r="BE47" s="11"/>
      <c r="BF47" s="11"/>
      <c r="BG47" s="11"/>
      <c r="BH47" s="11"/>
      <c r="BI47" s="11"/>
      <c r="BJ47" s="11">
        <f>AF47</f>
        <v>0</v>
      </c>
      <c r="BK47" s="49">
        <f t="shared" si="7"/>
        <v>0</v>
      </c>
      <c r="BL47" s="11"/>
      <c r="BM47" s="11"/>
      <c r="BN47" s="11">
        <v>0</v>
      </c>
      <c r="BO47" s="11"/>
      <c r="BP47" s="11">
        <v>0</v>
      </c>
      <c r="BQ47" s="49">
        <f t="shared" si="8"/>
        <v>0</v>
      </c>
      <c r="BR47" s="11"/>
      <c r="BS47" s="11"/>
      <c r="BT47" s="11"/>
      <c r="BU47" s="11"/>
      <c r="BV47" s="11"/>
      <c r="BW47" s="11"/>
      <c r="BX47" s="47">
        <f t="shared" si="9"/>
        <v>0</v>
      </c>
      <c r="BY47" s="49">
        <f t="shared" si="10"/>
        <v>50</v>
      </c>
      <c r="BZ47" s="11"/>
      <c r="CA47" s="11"/>
      <c r="CB47" s="11"/>
      <c r="CC47" s="11"/>
      <c r="CD47" s="11"/>
      <c r="CE47" s="11"/>
      <c r="CF47" s="11"/>
      <c r="CG47" s="11"/>
      <c r="CH47" s="11"/>
      <c r="CI47" s="11"/>
      <c r="CJ47" s="11"/>
      <c r="CK47" s="11"/>
      <c r="CL47" s="49">
        <f t="shared" si="11"/>
        <v>0</v>
      </c>
      <c r="CM47" s="11">
        <v>0</v>
      </c>
      <c r="CN47" s="11">
        <v>0</v>
      </c>
      <c r="CO47" s="11">
        <v>0</v>
      </c>
      <c r="CP47" s="11">
        <v>0</v>
      </c>
      <c r="CQ47" s="11">
        <v>0</v>
      </c>
      <c r="CR47" s="11">
        <v>0</v>
      </c>
      <c r="CS47" s="11">
        <v>0</v>
      </c>
      <c r="CT47" s="11">
        <v>0</v>
      </c>
      <c r="CU47" s="11">
        <v>0</v>
      </c>
      <c r="CV47" s="11">
        <v>0</v>
      </c>
      <c r="CW47" s="11">
        <v>0</v>
      </c>
      <c r="CX47" s="11">
        <v>0</v>
      </c>
      <c r="CY47" s="26">
        <f t="shared" si="12"/>
        <v>0</v>
      </c>
      <c r="CZ47" s="11">
        <v>0</v>
      </c>
      <c r="DA47" s="11">
        <v>0</v>
      </c>
      <c r="DB47" s="11">
        <v>0</v>
      </c>
      <c r="DC47" s="11">
        <v>0</v>
      </c>
      <c r="DD47" s="11">
        <v>0</v>
      </c>
      <c r="DE47" s="11">
        <v>0</v>
      </c>
      <c r="DF47" s="11">
        <v>0</v>
      </c>
      <c r="DG47" s="11">
        <v>0</v>
      </c>
      <c r="DH47" s="11">
        <v>0</v>
      </c>
      <c r="DI47" s="11">
        <v>0</v>
      </c>
      <c r="DJ47" s="11">
        <v>0</v>
      </c>
      <c r="DK47" s="11">
        <v>0</v>
      </c>
      <c r="DL47" s="26">
        <f t="shared" si="13"/>
        <v>0</v>
      </c>
    </row>
    <row r="48" spans="1:116" ht="52.8">
      <c r="A48" s="47"/>
      <c r="B48" s="49" t="s">
        <v>1910</v>
      </c>
      <c r="C48" s="4" t="s">
        <v>494</v>
      </c>
      <c r="D48" s="4" t="s">
        <v>512</v>
      </c>
      <c r="E48" s="211" t="s">
        <v>1613</v>
      </c>
      <c r="F48" s="5" t="s">
        <v>1338</v>
      </c>
      <c r="G48" s="4"/>
      <c r="H48" s="15">
        <v>10</v>
      </c>
      <c r="I48" s="625"/>
      <c r="J48" s="11"/>
      <c r="K48" s="11"/>
      <c r="L48" s="11"/>
      <c r="M48" s="11"/>
      <c r="N48" s="11"/>
      <c r="O48" s="11"/>
      <c r="P48" s="11"/>
      <c r="Q48" s="26">
        <f t="shared" si="0"/>
        <v>10</v>
      </c>
      <c r="R48" s="15"/>
      <c r="S48" s="11"/>
      <c r="T48" s="11">
        <f t="shared" si="35"/>
        <v>10</v>
      </c>
      <c r="U48" s="11"/>
      <c r="V48" s="11"/>
      <c r="W48" s="11"/>
      <c r="X48" s="11"/>
      <c r="Y48" s="11"/>
      <c r="Z48" s="49">
        <f t="shared" si="1"/>
        <v>10</v>
      </c>
      <c r="AA48" s="11"/>
      <c r="AB48" s="11"/>
      <c r="AC48" s="11"/>
      <c r="AD48" s="11">
        <v>10</v>
      </c>
      <c r="AE48" s="11"/>
      <c r="AF48" s="11"/>
      <c r="AG48" s="49">
        <f t="shared" si="2"/>
        <v>0</v>
      </c>
      <c r="AH48" s="11"/>
      <c r="AI48" s="11"/>
      <c r="AJ48" s="11">
        <f t="shared" si="33"/>
        <v>0</v>
      </c>
      <c r="AK48" s="11"/>
      <c r="AL48" s="49">
        <f t="shared" si="4"/>
        <v>0</v>
      </c>
      <c r="AM48" s="11"/>
      <c r="AN48" s="11">
        <f>AD48/4</f>
        <v>2.5</v>
      </c>
      <c r="AO48" s="11">
        <v>3</v>
      </c>
      <c r="AP48" s="11">
        <v>2</v>
      </c>
      <c r="AQ48" s="11">
        <v>2</v>
      </c>
      <c r="AR48" s="49">
        <f t="shared" si="5"/>
        <v>0.5</v>
      </c>
      <c r="AS48" s="11"/>
      <c r="AT48" s="11"/>
      <c r="AU48" s="11"/>
      <c r="AV48" s="11"/>
      <c r="AW48" s="11"/>
      <c r="AX48" s="11"/>
      <c r="AY48" s="11"/>
      <c r="AZ48" s="11"/>
      <c r="BA48" s="11"/>
      <c r="BB48" s="11"/>
      <c r="BC48" s="49">
        <f t="shared" si="6"/>
        <v>0</v>
      </c>
      <c r="BD48" s="11">
        <f t="shared" si="34"/>
        <v>0</v>
      </c>
      <c r="BE48" s="11"/>
      <c r="BF48" s="11"/>
      <c r="BG48" s="11"/>
      <c r="BH48" s="11"/>
      <c r="BI48" s="11"/>
      <c r="BJ48" s="11">
        <f t="shared" ref="BJ48:BJ64" si="37">AF48</f>
        <v>0</v>
      </c>
      <c r="BK48" s="49">
        <f t="shared" si="7"/>
        <v>0</v>
      </c>
      <c r="BL48" s="11"/>
      <c r="BM48" s="11"/>
      <c r="BN48" s="11">
        <v>0</v>
      </c>
      <c r="BO48" s="11"/>
      <c r="BP48" s="11">
        <v>0</v>
      </c>
      <c r="BQ48" s="49">
        <f t="shared" si="8"/>
        <v>0</v>
      </c>
      <c r="BR48" s="11"/>
      <c r="BS48" s="11"/>
      <c r="BT48" s="11"/>
      <c r="BU48" s="11"/>
      <c r="BV48" s="11"/>
      <c r="BW48" s="11"/>
      <c r="BX48" s="47">
        <f t="shared" si="9"/>
        <v>0</v>
      </c>
      <c r="BY48" s="49">
        <f t="shared" si="10"/>
        <v>9.5</v>
      </c>
      <c r="BZ48" s="11"/>
      <c r="CA48" s="11"/>
      <c r="CB48" s="11"/>
      <c r="CC48" s="11"/>
      <c r="CD48" s="11"/>
      <c r="CE48" s="11"/>
      <c r="CF48" s="11"/>
      <c r="CG48" s="11"/>
      <c r="CH48" s="11"/>
      <c r="CI48" s="11"/>
      <c r="CJ48" s="11"/>
      <c r="CK48" s="11"/>
      <c r="CL48" s="49">
        <f t="shared" si="11"/>
        <v>0</v>
      </c>
      <c r="CM48" s="11">
        <v>0</v>
      </c>
      <c r="CN48" s="11">
        <v>0</v>
      </c>
      <c r="CO48" s="11">
        <v>0</v>
      </c>
      <c r="CP48" s="11">
        <v>0</v>
      </c>
      <c r="CQ48" s="11">
        <v>0</v>
      </c>
      <c r="CR48" s="11">
        <v>0</v>
      </c>
      <c r="CS48" s="11">
        <v>0</v>
      </c>
      <c r="CT48" s="11">
        <v>0</v>
      </c>
      <c r="CU48" s="11">
        <v>0</v>
      </c>
      <c r="CV48" s="11">
        <v>0</v>
      </c>
      <c r="CW48" s="11">
        <v>0</v>
      </c>
      <c r="CX48" s="11">
        <v>0</v>
      </c>
      <c r="CY48" s="26">
        <f t="shared" si="12"/>
        <v>0</v>
      </c>
      <c r="CZ48" s="11">
        <v>0</v>
      </c>
      <c r="DA48" s="11">
        <v>0</v>
      </c>
      <c r="DB48" s="11">
        <v>0</v>
      </c>
      <c r="DC48" s="11">
        <v>0</v>
      </c>
      <c r="DD48" s="11">
        <v>0</v>
      </c>
      <c r="DE48" s="11">
        <v>0</v>
      </c>
      <c r="DF48" s="11">
        <v>0</v>
      </c>
      <c r="DG48" s="11">
        <v>0</v>
      </c>
      <c r="DH48" s="11">
        <v>0</v>
      </c>
      <c r="DI48" s="11">
        <v>0</v>
      </c>
      <c r="DJ48" s="11">
        <v>0</v>
      </c>
      <c r="DK48" s="11">
        <v>0</v>
      </c>
      <c r="DL48" s="26">
        <f t="shared" si="13"/>
        <v>0</v>
      </c>
    </row>
    <row r="49" spans="1:116" ht="26.4">
      <c r="A49" s="47"/>
      <c r="B49" s="49" t="s">
        <v>1910</v>
      </c>
      <c r="C49" s="4" t="s">
        <v>494</v>
      </c>
      <c r="D49" s="4" t="s">
        <v>512</v>
      </c>
      <c r="E49" s="211" t="s">
        <v>1614</v>
      </c>
      <c r="F49" s="5" t="s">
        <v>1338</v>
      </c>
      <c r="G49" s="4"/>
      <c r="H49" s="15">
        <v>25</v>
      </c>
      <c r="I49" s="625"/>
      <c r="J49" s="11"/>
      <c r="K49" s="11"/>
      <c r="L49" s="11"/>
      <c r="M49" s="11"/>
      <c r="N49" s="11"/>
      <c r="O49" s="11"/>
      <c r="P49" s="11"/>
      <c r="Q49" s="26">
        <f t="shared" si="0"/>
        <v>25</v>
      </c>
      <c r="R49" s="15"/>
      <c r="S49" s="11"/>
      <c r="T49" s="11">
        <f t="shared" si="35"/>
        <v>25</v>
      </c>
      <c r="U49" s="11"/>
      <c r="V49" s="11"/>
      <c r="W49" s="11"/>
      <c r="X49" s="11"/>
      <c r="Y49" s="11"/>
      <c r="Z49" s="49">
        <f t="shared" si="1"/>
        <v>25</v>
      </c>
      <c r="AA49" s="11"/>
      <c r="AB49" s="11"/>
      <c r="AC49" s="11"/>
      <c r="AD49" s="11">
        <v>25</v>
      </c>
      <c r="AE49" s="11"/>
      <c r="AF49" s="11"/>
      <c r="AG49" s="49">
        <f t="shared" si="2"/>
        <v>0</v>
      </c>
      <c r="AH49" s="11"/>
      <c r="AI49" s="11"/>
      <c r="AJ49" s="11">
        <f t="shared" si="33"/>
        <v>0</v>
      </c>
      <c r="AK49" s="11"/>
      <c r="AL49" s="49">
        <f t="shared" si="4"/>
        <v>0</v>
      </c>
      <c r="AM49" s="11"/>
      <c r="AN49" s="11">
        <v>6.25</v>
      </c>
      <c r="AO49" s="11">
        <v>6.25</v>
      </c>
      <c r="AP49" s="11">
        <v>6.25</v>
      </c>
      <c r="AQ49" s="11">
        <v>6.25</v>
      </c>
      <c r="AR49" s="49">
        <f t="shared" si="5"/>
        <v>0</v>
      </c>
      <c r="AS49" s="11"/>
      <c r="AT49" s="11"/>
      <c r="AU49" s="11"/>
      <c r="AV49" s="11"/>
      <c r="AW49" s="11"/>
      <c r="AX49" s="11"/>
      <c r="AY49" s="11"/>
      <c r="AZ49" s="11"/>
      <c r="BA49" s="11"/>
      <c r="BB49" s="11"/>
      <c r="BC49" s="49">
        <f t="shared" si="6"/>
        <v>0</v>
      </c>
      <c r="BD49" s="11">
        <f t="shared" si="34"/>
        <v>0</v>
      </c>
      <c r="BE49" s="11"/>
      <c r="BF49" s="11"/>
      <c r="BG49" s="11"/>
      <c r="BH49" s="11"/>
      <c r="BI49" s="11"/>
      <c r="BJ49" s="11">
        <f t="shared" si="37"/>
        <v>0</v>
      </c>
      <c r="BK49" s="49">
        <f t="shared" si="7"/>
        <v>0</v>
      </c>
      <c r="BL49" s="11"/>
      <c r="BM49" s="11"/>
      <c r="BN49" s="11">
        <v>0</v>
      </c>
      <c r="BO49" s="11"/>
      <c r="BP49" s="11">
        <v>0</v>
      </c>
      <c r="BQ49" s="49">
        <f t="shared" si="8"/>
        <v>0</v>
      </c>
      <c r="BR49" s="11"/>
      <c r="BS49" s="11"/>
      <c r="BT49" s="11"/>
      <c r="BU49" s="11"/>
      <c r="BV49" s="11"/>
      <c r="BW49" s="11"/>
      <c r="BX49" s="47">
        <f t="shared" si="9"/>
        <v>0</v>
      </c>
      <c r="BY49" s="49">
        <f t="shared" si="10"/>
        <v>25</v>
      </c>
      <c r="BZ49" s="11"/>
      <c r="CA49" s="11"/>
      <c r="CB49" s="11"/>
      <c r="CC49" s="11"/>
      <c r="CD49" s="11"/>
      <c r="CE49" s="11"/>
      <c r="CF49" s="11"/>
      <c r="CG49" s="11"/>
      <c r="CH49" s="11"/>
      <c r="CI49" s="11"/>
      <c r="CJ49" s="11"/>
      <c r="CK49" s="11"/>
      <c r="CL49" s="49">
        <f t="shared" si="11"/>
        <v>0</v>
      </c>
      <c r="CM49" s="11">
        <v>0</v>
      </c>
      <c r="CN49" s="11">
        <v>0</v>
      </c>
      <c r="CO49" s="11">
        <v>0</v>
      </c>
      <c r="CP49" s="11">
        <v>0</v>
      </c>
      <c r="CQ49" s="11">
        <v>0</v>
      </c>
      <c r="CR49" s="11">
        <v>0</v>
      </c>
      <c r="CS49" s="11">
        <v>0</v>
      </c>
      <c r="CT49" s="11">
        <v>0</v>
      </c>
      <c r="CU49" s="11">
        <v>0</v>
      </c>
      <c r="CV49" s="11">
        <v>0</v>
      </c>
      <c r="CW49" s="11">
        <v>0</v>
      </c>
      <c r="CX49" s="11">
        <v>0</v>
      </c>
      <c r="CY49" s="26">
        <f t="shared" si="12"/>
        <v>0</v>
      </c>
      <c r="CZ49" s="11">
        <v>0</v>
      </c>
      <c r="DA49" s="11">
        <v>0</v>
      </c>
      <c r="DB49" s="11">
        <v>0</v>
      </c>
      <c r="DC49" s="11">
        <v>0</v>
      </c>
      <c r="DD49" s="11">
        <v>0</v>
      </c>
      <c r="DE49" s="11">
        <v>0</v>
      </c>
      <c r="DF49" s="11">
        <v>0</v>
      </c>
      <c r="DG49" s="11">
        <v>0</v>
      </c>
      <c r="DH49" s="11">
        <v>0</v>
      </c>
      <c r="DI49" s="11">
        <v>0</v>
      </c>
      <c r="DJ49" s="11">
        <v>0</v>
      </c>
      <c r="DK49" s="11">
        <v>0</v>
      </c>
      <c r="DL49" s="26">
        <f t="shared" si="13"/>
        <v>0</v>
      </c>
    </row>
    <row r="50" spans="1:116" ht="26.4">
      <c r="A50" s="47"/>
      <c r="B50" s="49" t="s">
        <v>1910</v>
      </c>
      <c r="C50" s="4" t="s">
        <v>494</v>
      </c>
      <c r="D50" s="4" t="s">
        <v>512</v>
      </c>
      <c r="E50" s="748" t="s">
        <v>1615</v>
      </c>
      <c r="F50" s="5" t="s">
        <v>1338</v>
      </c>
      <c r="G50" s="4"/>
      <c r="H50" s="15">
        <v>25</v>
      </c>
      <c r="I50" s="625"/>
      <c r="J50" s="11"/>
      <c r="K50" s="11"/>
      <c r="L50" s="11"/>
      <c r="M50" s="11"/>
      <c r="N50" s="11"/>
      <c r="O50" s="11"/>
      <c r="P50" s="11"/>
      <c r="Q50" s="26">
        <f t="shared" si="0"/>
        <v>25</v>
      </c>
      <c r="R50" s="15"/>
      <c r="S50" s="11"/>
      <c r="T50" s="11">
        <f t="shared" si="35"/>
        <v>25</v>
      </c>
      <c r="U50" s="11"/>
      <c r="V50" s="11"/>
      <c r="W50" s="11"/>
      <c r="X50" s="11"/>
      <c r="Y50" s="11"/>
      <c r="Z50" s="49">
        <f t="shared" si="1"/>
        <v>25</v>
      </c>
      <c r="AA50" s="11"/>
      <c r="AB50" s="11"/>
      <c r="AC50" s="11"/>
      <c r="AD50" s="11">
        <v>25</v>
      </c>
      <c r="AE50" s="11"/>
      <c r="AF50" s="11"/>
      <c r="AG50" s="49">
        <f t="shared" si="2"/>
        <v>0</v>
      </c>
      <c r="AH50" s="11"/>
      <c r="AI50" s="11"/>
      <c r="AJ50" s="11">
        <f t="shared" si="33"/>
        <v>0</v>
      </c>
      <c r="AK50" s="11"/>
      <c r="AL50" s="49">
        <f t="shared" si="4"/>
        <v>0</v>
      </c>
      <c r="AM50" s="11"/>
      <c r="AN50" s="11">
        <f>AD50/4</f>
        <v>6.25</v>
      </c>
      <c r="AO50" s="11">
        <v>6.25</v>
      </c>
      <c r="AP50" s="11">
        <v>6.25</v>
      </c>
      <c r="AQ50" s="11">
        <v>6.25</v>
      </c>
      <c r="AR50" s="49">
        <f t="shared" si="5"/>
        <v>0</v>
      </c>
      <c r="AS50" s="11"/>
      <c r="AT50" s="11"/>
      <c r="AU50" s="11"/>
      <c r="AV50" s="11"/>
      <c r="AW50" s="11"/>
      <c r="AX50" s="11"/>
      <c r="AY50" s="11"/>
      <c r="AZ50" s="11"/>
      <c r="BA50" s="11"/>
      <c r="BB50" s="11"/>
      <c r="BC50" s="49">
        <f t="shared" si="6"/>
        <v>0</v>
      </c>
      <c r="BD50" s="11">
        <f t="shared" si="34"/>
        <v>0</v>
      </c>
      <c r="BE50" s="11"/>
      <c r="BF50" s="11"/>
      <c r="BG50" s="11"/>
      <c r="BH50" s="11"/>
      <c r="BI50" s="11"/>
      <c r="BJ50" s="11">
        <f t="shared" si="37"/>
        <v>0</v>
      </c>
      <c r="BK50" s="49">
        <f t="shared" si="7"/>
        <v>0</v>
      </c>
      <c r="BL50" s="11"/>
      <c r="BM50" s="11"/>
      <c r="BN50" s="11">
        <v>0</v>
      </c>
      <c r="BO50" s="11"/>
      <c r="BP50" s="11">
        <v>0</v>
      </c>
      <c r="BQ50" s="49">
        <f t="shared" si="8"/>
        <v>0</v>
      </c>
      <c r="BR50" s="11"/>
      <c r="BS50" s="11"/>
      <c r="BT50" s="11"/>
      <c r="BU50" s="11"/>
      <c r="BV50" s="11"/>
      <c r="BW50" s="11"/>
      <c r="BX50" s="47">
        <f t="shared" si="9"/>
        <v>0</v>
      </c>
      <c r="BY50" s="49">
        <f t="shared" si="10"/>
        <v>25</v>
      </c>
      <c r="BZ50" s="11"/>
      <c r="CA50" s="11"/>
      <c r="CB50" s="11"/>
      <c r="CC50" s="11"/>
      <c r="CD50" s="11"/>
      <c r="CE50" s="11"/>
      <c r="CF50" s="11"/>
      <c r="CG50" s="11"/>
      <c r="CH50" s="11"/>
      <c r="CI50" s="11"/>
      <c r="CJ50" s="11"/>
      <c r="CK50" s="11"/>
      <c r="CL50" s="49">
        <f t="shared" si="11"/>
        <v>0</v>
      </c>
      <c r="CM50" s="11"/>
      <c r="CN50" s="11"/>
      <c r="CO50" s="11"/>
      <c r="CP50" s="11"/>
      <c r="CQ50" s="11"/>
      <c r="CR50" s="11"/>
      <c r="CS50" s="11"/>
      <c r="CT50" s="11"/>
      <c r="CU50" s="11"/>
      <c r="CV50" s="11"/>
      <c r="CW50" s="11"/>
      <c r="CX50" s="11"/>
      <c r="CY50" s="26"/>
      <c r="CZ50" s="11"/>
      <c r="DA50" s="11"/>
      <c r="DB50" s="11"/>
      <c r="DC50" s="11"/>
      <c r="DD50" s="11"/>
      <c r="DE50" s="11"/>
      <c r="DF50" s="11"/>
      <c r="DG50" s="11"/>
      <c r="DH50" s="11"/>
      <c r="DI50" s="11"/>
      <c r="DJ50" s="11"/>
      <c r="DK50" s="11"/>
      <c r="DL50" s="26">
        <f t="shared" si="13"/>
        <v>0</v>
      </c>
    </row>
    <row r="51" spans="1:116" ht="52.8">
      <c r="A51" s="47"/>
      <c r="B51" s="49" t="s">
        <v>1516</v>
      </c>
      <c r="C51" s="4" t="s">
        <v>494</v>
      </c>
      <c r="D51" s="4" t="s">
        <v>512</v>
      </c>
      <c r="E51" s="653" t="s">
        <v>1616</v>
      </c>
      <c r="F51" s="5"/>
      <c r="G51" s="4" t="s">
        <v>1579</v>
      </c>
      <c r="H51" s="308">
        <v>50</v>
      </c>
      <c r="I51" s="637">
        <v>250</v>
      </c>
      <c r="J51" s="11"/>
      <c r="K51" s="11">
        <v>50</v>
      </c>
      <c r="L51" s="11"/>
      <c r="M51" s="11"/>
      <c r="N51" s="11"/>
      <c r="O51" s="11"/>
      <c r="P51" s="11"/>
      <c r="Q51" s="26">
        <f t="shared" si="0"/>
        <v>350</v>
      </c>
      <c r="R51" s="15"/>
      <c r="S51" s="11"/>
      <c r="T51" s="11">
        <f t="shared" si="35"/>
        <v>350</v>
      </c>
      <c r="U51" s="11"/>
      <c r="V51" s="11"/>
      <c r="W51" s="11"/>
      <c r="X51" s="11"/>
      <c r="Y51" s="11"/>
      <c r="Z51" s="49">
        <f t="shared" si="1"/>
        <v>350</v>
      </c>
      <c r="AA51" s="11"/>
      <c r="AB51" s="11"/>
      <c r="AC51" s="11"/>
      <c r="AD51" s="11">
        <v>50</v>
      </c>
      <c r="AE51" s="11"/>
      <c r="AF51" s="11">
        <v>300</v>
      </c>
      <c r="AG51" s="49">
        <f t="shared" si="2"/>
        <v>0</v>
      </c>
      <c r="AH51" s="11"/>
      <c r="AI51" s="11"/>
      <c r="AJ51" s="11">
        <f t="shared" si="33"/>
        <v>0</v>
      </c>
      <c r="AK51" s="11"/>
      <c r="AL51" s="49"/>
      <c r="AM51" s="11"/>
      <c r="AN51" s="11">
        <v>13</v>
      </c>
      <c r="AO51" s="11">
        <v>13</v>
      </c>
      <c r="AP51" s="11">
        <v>12</v>
      </c>
      <c r="AQ51" s="11">
        <v>12</v>
      </c>
      <c r="AR51" s="49">
        <f t="shared" si="5"/>
        <v>0</v>
      </c>
      <c r="AS51" s="11"/>
      <c r="AT51" s="11"/>
      <c r="AU51" s="11"/>
      <c r="AV51" s="11"/>
      <c r="AW51" s="11"/>
      <c r="AX51" s="11"/>
      <c r="AY51" s="11"/>
      <c r="AZ51" s="11"/>
      <c r="BA51" s="11"/>
      <c r="BB51" s="11"/>
      <c r="BC51" s="49"/>
      <c r="BD51" s="11">
        <f t="shared" si="34"/>
        <v>300</v>
      </c>
      <c r="BE51" s="11"/>
      <c r="BF51" s="11"/>
      <c r="BG51" s="11"/>
      <c r="BH51" s="11"/>
      <c r="BI51" s="11"/>
      <c r="BJ51" s="11"/>
      <c r="BK51" s="49">
        <f t="shared" si="7"/>
        <v>0</v>
      </c>
      <c r="BL51" s="11"/>
      <c r="BM51" s="11"/>
      <c r="BN51" s="11"/>
      <c r="BO51" s="11"/>
      <c r="BP51" s="11"/>
      <c r="BQ51" s="49"/>
      <c r="BR51" s="11"/>
      <c r="BS51" s="11"/>
      <c r="BT51" s="11"/>
      <c r="BU51" s="11"/>
      <c r="BV51" s="11"/>
      <c r="BW51" s="11"/>
      <c r="BX51" s="47"/>
      <c r="BY51" s="49"/>
      <c r="BZ51" s="11"/>
      <c r="CA51" s="11"/>
      <c r="CB51" s="11"/>
      <c r="CC51" s="11"/>
      <c r="CD51" s="11"/>
      <c r="CE51" s="11"/>
      <c r="CF51" s="11"/>
      <c r="CG51" s="11"/>
      <c r="CH51" s="11"/>
      <c r="CI51" s="11"/>
      <c r="CJ51" s="11"/>
      <c r="CK51" s="11"/>
      <c r="CL51" s="49"/>
      <c r="CM51" s="11"/>
      <c r="CN51" s="11"/>
      <c r="CO51" s="11"/>
      <c r="CP51" s="11"/>
      <c r="CQ51" s="11"/>
      <c r="CR51" s="11"/>
      <c r="CS51" s="11"/>
      <c r="CT51" s="11"/>
      <c r="CU51" s="11"/>
      <c r="CV51" s="11"/>
      <c r="CW51" s="11"/>
      <c r="CX51" s="11"/>
      <c r="CY51" s="26"/>
      <c r="CZ51" s="11"/>
      <c r="DA51" s="11"/>
      <c r="DB51" s="11"/>
      <c r="DC51" s="11"/>
      <c r="DD51" s="11"/>
      <c r="DE51" s="11"/>
      <c r="DF51" s="11"/>
      <c r="DG51" s="11"/>
      <c r="DH51" s="11"/>
      <c r="DI51" s="11"/>
      <c r="DJ51" s="11"/>
      <c r="DK51" s="11"/>
      <c r="DL51" s="26"/>
    </row>
    <row r="52" spans="1:116" ht="26.4">
      <c r="A52" s="47"/>
      <c r="B52" s="49" t="s">
        <v>1516</v>
      </c>
      <c r="C52" s="4" t="s">
        <v>494</v>
      </c>
      <c r="D52" s="4" t="s">
        <v>512</v>
      </c>
      <c r="E52" s="748" t="s">
        <v>1617</v>
      </c>
      <c r="F52" s="5" t="s">
        <v>1338</v>
      </c>
      <c r="G52" s="4" t="s">
        <v>1579</v>
      </c>
      <c r="H52" s="15">
        <v>25</v>
      </c>
      <c r="I52" s="637">
        <v>250</v>
      </c>
      <c r="J52" s="11"/>
      <c r="K52" s="11">
        <v>25</v>
      </c>
      <c r="L52" s="11"/>
      <c r="M52" s="11"/>
      <c r="N52" s="11"/>
      <c r="O52" s="11"/>
      <c r="P52" s="11"/>
      <c r="Q52" s="26">
        <f t="shared" si="0"/>
        <v>300</v>
      </c>
      <c r="R52" s="15"/>
      <c r="S52" s="11"/>
      <c r="T52" s="11">
        <f t="shared" si="35"/>
        <v>300</v>
      </c>
      <c r="U52" s="11"/>
      <c r="V52" s="11"/>
      <c r="W52" s="11"/>
      <c r="X52" s="11"/>
      <c r="Y52" s="11"/>
      <c r="Z52" s="49">
        <f t="shared" si="1"/>
        <v>300</v>
      </c>
      <c r="AA52" s="11"/>
      <c r="AB52" s="11"/>
      <c r="AC52" s="11"/>
      <c r="AD52" s="11">
        <v>25</v>
      </c>
      <c r="AE52" s="11"/>
      <c r="AF52" s="11">
        <v>275</v>
      </c>
      <c r="AG52" s="49">
        <f t="shared" si="2"/>
        <v>0</v>
      </c>
      <c r="AH52" s="11"/>
      <c r="AI52" s="11"/>
      <c r="AJ52" s="11">
        <f t="shared" si="33"/>
        <v>0</v>
      </c>
      <c r="AK52" s="11"/>
      <c r="AL52" s="49">
        <f t="shared" si="4"/>
        <v>0</v>
      </c>
      <c r="AM52" s="11"/>
      <c r="AN52" s="11">
        <f>AD52/4</f>
        <v>6.25</v>
      </c>
      <c r="AO52" s="11">
        <v>6</v>
      </c>
      <c r="AP52" s="11">
        <v>6</v>
      </c>
      <c r="AQ52" s="11">
        <v>7</v>
      </c>
      <c r="AR52" s="49">
        <f t="shared" si="5"/>
        <v>-0.25</v>
      </c>
      <c r="AS52" s="11"/>
      <c r="AT52" s="11"/>
      <c r="AU52" s="11"/>
      <c r="AV52" s="11"/>
      <c r="AW52" s="11"/>
      <c r="AX52" s="11"/>
      <c r="AY52" s="11"/>
      <c r="AZ52" s="11"/>
      <c r="BA52" s="11"/>
      <c r="BB52" s="11"/>
      <c r="BC52" s="49">
        <f t="shared" si="6"/>
        <v>0</v>
      </c>
      <c r="BD52" s="11">
        <f t="shared" si="34"/>
        <v>275</v>
      </c>
      <c r="BE52" s="11"/>
      <c r="BF52" s="11"/>
      <c r="BG52" s="11"/>
      <c r="BH52" s="11"/>
      <c r="BI52" s="11"/>
      <c r="BJ52" s="11"/>
      <c r="BK52" s="49">
        <f t="shared" si="7"/>
        <v>0</v>
      </c>
      <c r="BL52" s="11"/>
      <c r="BM52" s="11"/>
      <c r="BN52" s="11">
        <v>0</v>
      </c>
      <c r="BO52" s="11"/>
      <c r="BP52" s="11">
        <v>0</v>
      </c>
      <c r="BQ52" s="49">
        <f t="shared" si="8"/>
        <v>0</v>
      </c>
      <c r="BR52" s="11"/>
      <c r="BS52" s="11"/>
      <c r="BT52" s="11"/>
      <c r="BU52" s="11"/>
      <c r="BV52" s="11"/>
      <c r="BW52" s="11"/>
      <c r="BX52" s="47">
        <f t="shared" si="9"/>
        <v>0</v>
      </c>
      <c r="BY52" s="49">
        <f t="shared" si="10"/>
        <v>300.25</v>
      </c>
      <c r="BZ52" s="11"/>
      <c r="CA52" s="11"/>
      <c r="CB52" s="11"/>
      <c r="CC52" s="11"/>
      <c r="CD52" s="11"/>
      <c r="CE52" s="11"/>
      <c r="CF52" s="11"/>
      <c r="CG52" s="11"/>
      <c r="CH52" s="11"/>
      <c r="CI52" s="11"/>
      <c r="CJ52" s="11"/>
      <c r="CK52" s="11"/>
      <c r="CL52" s="49">
        <f t="shared" si="11"/>
        <v>0</v>
      </c>
      <c r="CM52" s="11">
        <v>0</v>
      </c>
      <c r="CN52" s="11">
        <v>0</v>
      </c>
      <c r="CO52" s="11">
        <v>0</v>
      </c>
      <c r="CP52" s="11">
        <v>0</v>
      </c>
      <c r="CQ52" s="11">
        <v>0</v>
      </c>
      <c r="CR52" s="11">
        <v>0</v>
      </c>
      <c r="CS52" s="11">
        <v>0</v>
      </c>
      <c r="CT52" s="11">
        <v>0</v>
      </c>
      <c r="CU52" s="11">
        <v>0</v>
      </c>
      <c r="CV52" s="11">
        <v>0</v>
      </c>
      <c r="CW52" s="11">
        <v>0</v>
      </c>
      <c r="CX52" s="11">
        <v>0</v>
      </c>
      <c r="CY52" s="26">
        <f t="shared" si="12"/>
        <v>0</v>
      </c>
      <c r="CZ52" s="11">
        <v>0</v>
      </c>
      <c r="DA52" s="11">
        <v>0</v>
      </c>
      <c r="DB52" s="11">
        <v>0</v>
      </c>
      <c r="DC52" s="11">
        <v>0</v>
      </c>
      <c r="DD52" s="11">
        <v>0</v>
      </c>
      <c r="DE52" s="11">
        <v>0</v>
      </c>
      <c r="DF52" s="11">
        <v>0</v>
      </c>
      <c r="DG52" s="11">
        <v>0</v>
      </c>
      <c r="DH52" s="11">
        <v>0</v>
      </c>
      <c r="DI52" s="11">
        <v>0</v>
      </c>
      <c r="DJ52" s="11">
        <v>0</v>
      </c>
      <c r="DK52" s="11">
        <v>0</v>
      </c>
      <c r="DL52" s="26">
        <f t="shared" si="13"/>
        <v>0</v>
      </c>
    </row>
    <row r="53" spans="1:116" ht="39.6">
      <c r="A53" s="47"/>
      <c r="B53" s="49" t="s">
        <v>1910</v>
      </c>
      <c r="C53" s="4" t="s">
        <v>494</v>
      </c>
      <c r="D53" s="4" t="s">
        <v>512</v>
      </c>
      <c r="E53" s="748" t="s">
        <v>1618</v>
      </c>
      <c r="F53" s="5" t="s">
        <v>1338</v>
      </c>
      <c r="G53" s="4"/>
      <c r="H53" s="15">
        <v>75</v>
      </c>
      <c r="I53" s="625"/>
      <c r="J53" s="11"/>
      <c r="K53" s="11"/>
      <c r="L53" s="11"/>
      <c r="M53" s="11"/>
      <c r="N53" s="11"/>
      <c r="O53" s="11"/>
      <c r="P53" s="11"/>
      <c r="Q53" s="26">
        <f t="shared" si="0"/>
        <v>75</v>
      </c>
      <c r="R53" s="15"/>
      <c r="S53" s="11"/>
      <c r="T53" s="11">
        <f t="shared" si="35"/>
        <v>75</v>
      </c>
      <c r="U53" s="11"/>
      <c r="V53" s="11"/>
      <c r="W53" s="11"/>
      <c r="X53" s="11"/>
      <c r="Y53" s="11"/>
      <c r="Z53" s="49">
        <f t="shared" si="1"/>
        <v>75</v>
      </c>
      <c r="AA53" s="11"/>
      <c r="AB53" s="11"/>
      <c r="AC53" s="11"/>
      <c r="AD53" s="11">
        <v>75</v>
      </c>
      <c r="AE53" s="11"/>
      <c r="AF53" s="11"/>
      <c r="AG53" s="49">
        <f t="shared" si="2"/>
        <v>0</v>
      </c>
      <c r="AH53" s="11"/>
      <c r="AI53" s="11"/>
      <c r="AJ53" s="11">
        <f t="shared" si="33"/>
        <v>0</v>
      </c>
      <c r="AK53" s="11"/>
      <c r="AL53" s="49">
        <f t="shared" si="4"/>
        <v>0</v>
      </c>
      <c r="AM53" s="11"/>
      <c r="AN53" s="11">
        <v>19</v>
      </c>
      <c r="AO53" s="11">
        <v>19</v>
      </c>
      <c r="AP53" s="11">
        <v>19</v>
      </c>
      <c r="AQ53" s="11">
        <v>18</v>
      </c>
      <c r="AR53" s="49">
        <f t="shared" si="5"/>
        <v>0</v>
      </c>
      <c r="AS53" s="11"/>
      <c r="AT53" s="11"/>
      <c r="AU53" s="11"/>
      <c r="AV53" s="11"/>
      <c r="AW53" s="11"/>
      <c r="AX53" s="11"/>
      <c r="AY53" s="11"/>
      <c r="AZ53" s="11"/>
      <c r="BA53" s="11"/>
      <c r="BB53" s="11"/>
      <c r="BC53" s="49">
        <f t="shared" si="6"/>
        <v>0</v>
      </c>
      <c r="BD53" s="11">
        <f t="shared" si="34"/>
        <v>0</v>
      </c>
      <c r="BE53" s="11"/>
      <c r="BF53" s="11"/>
      <c r="BG53" s="11"/>
      <c r="BH53" s="11"/>
      <c r="BI53" s="11"/>
      <c r="BJ53" s="11"/>
      <c r="BK53" s="49">
        <f t="shared" si="7"/>
        <v>0</v>
      </c>
      <c r="BL53" s="11"/>
      <c r="BM53" s="11"/>
      <c r="BN53" s="11">
        <v>0</v>
      </c>
      <c r="BO53" s="11"/>
      <c r="BP53" s="11">
        <v>0</v>
      </c>
      <c r="BQ53" s="49">
        <f t="shared" si="8"/>
        <v>0</v>
      </c>
      <c r="BR53" s="11"/>
      <c r="BS53" s="11"/>
      <c r="BT53" s="11"/>
      <c r="BU53" s="11"/>
      <c r="BV53" s="11"/>
      <c r="BW53" s="11"/>
      <c r="BX53" s="47">
        <f t="shared" si="9"/>
        <v>0</v>
      </c>
      <c r="BY53" s="49">
        <f t="shared" si="10"/>
        <v>75</v>
      </c>
      <c r="BZ53" s="11"/>
      <c r="CA53" s="11"/>
      <c r="CB53" s="11"/>
      <c r="CC53" s="11"/>
      <c r="CD53" s="11"/>
      <c r="CE53" s="11"/>
      <c r="CF53" s="11"/>
      <c r="CG53" s="11"/>
      <c r="CH53" s="11"/>
      <c r="CI53" s="11"/>
      <c r="CJ53" s="11"/>
      <c r="CK53" s="11"/>
      <c r="CL53" s="49">
        <f t="shared" si="11"/>
        <v>0</v>
      </c>
      <c r="CM53" s="11">
        <v>0</v>
      </c>
      <c r="CN53" s="11">
        <v>0</v>
      </c>
      <c r="CO53" s="11">
        <v>0</v>
      </c>
      <c r="CP53" s="11">
        <v>0</v>
      </c>
      <c r="CQ53" s="11">
        <v>0</v>
      </c>
      <c r="CR53" s="11">
        <v>0</v>
      </c>
      <c r="CS53" s="11">
        <v>0</v>
      </c>
      <c r="CT53" s="11">
        <v>0</v>
      </c>
      <c r="CU53" s="11">
        <v>0</v>
      </c>
      <c r="CV53" s="11">
        <v>0</v>
      </c>
      <c r="CW53" s="11">
        <v>0</v>
      </c>
      <c r="CX53" s="11">
        <v>0</v>
      </c>
      <c r="CY53" s="26">
        <f t="shared" si="12"/>
        <v>0</v>
      </c>
      <c r="CZ53" s="11">
        <v>0</v>
      </c>
      <c r="DA53" s="11">
        <v>0</v>
      </c>
      <c r="DB53" s="11">
        <v>0</v>
      </c>
      <c r="DC53" s="11">
        <v>0</v>
      </c>
      <c r="DD53" s="11">
        <v>0</v>
      </c>
      <c r="DE53" s="11">
        <v>0</v>
      </c>
      <c r="DF53" s="11">
        <v>0</v>
      </c>
      <c r="DG53" s="11">
        <v>0</v>
      </c>
      <c r="DH53" s="11">
        <v>0</v>
      </c>
      <c r="DI53" s="11">
        <v>0</v>
      </c>
      <c r="DJ53" s="11">
        <v>0</v>
      </c>
      <c r="DK53" s="11">
        <v>0</v>
      </c>
      <c r="DL53" s="26">
        <f t="shared" si="13"/>
        <v>0</v>
      </c>
    </row>
    <row r="54" spans="1:116" ht="39.6">
      <c r="A54" s="47"/>
      <c r="B54" s="49" t="s">
        <v>1516</v>
      </c>
      <c r="C54" s="4" t="s">
        <v>494</v>
      </c>
      <c r="D54" s="4" t="s">
        <v>512</v>
      </c>
      <c r="E54" s="748" t="s">
        <v>1619</v>
      </c>
      <c r="F54" s="5" t="s">
        <v>1338</v>
      </c>
      <c r="G54" s="4" t="s">
        <v>1579</v>
      </c>
      <c r="H54" s="15">
        <v>0</v>
      </c>
      <c r="I54" s="637">
        <v>174</v>
      </c>
      <c r="J54" s="11"/>
      <c r="K54" s="11">
        <v>50</v>
      </c>
      <c r="L54" s="11"/>
      <c r="M54" s="11"/>
      <c r="N54" s="11"/>
      <c r="O54" s="11"/>
      <c r="P54" s="11"/>
      <c r="Q54" s="26">
        <f t="shared" si="0"/>
        <v>224</v>
      </c>
      <c r="R54" s="15"/>
      <c r="S54" s="11"/>
      <c r="T54" s="11">
        <f t="shared" si="35"/>
        <v>224</v>
      </c>
      <c r="U54" s="11"/>
      <c r="V54" s="11"/>
      <c r="W54" s="11"/>
      <c r="X54" s="11"/>
      <c r="Y54" s="11"/>
      <c r="Z54" s="49">
        <f t="shared" si="1"/>
        <v>224</v>
      </c>
      <c r="AA54" s="11"/>
      <c r="AB54" s="11"/>
      <c r="AC54" s="11"/>
      <c r="AD54" s="11"/>
      <c r="AE54" s="11"/>
      <c r="AF54" s="11">
        <v>224</v>
      </c>
      <c r="AG54" s="49">
        <f t="shared" si="2"/>
        <v>0</v>
      </c>
      <c r="AH54" s="11"/>
      <c r="AI54" s="11"/>
      <c r="AJ54" s="11">
        <f t="shared" si="33"/>
        <v>0</v>
      </c>
      <c r="AK54" s="11"/>
      <c r="AL54" s="49">
        <f t="shared" si="4"/>
        <v>0</v>
      </c>
      <c r="AM54" s="11"/>
      <c r="AN54" s="11">
        <f>AD54/4</f>
        <v>0</v>
      </c>
      <c r="AO54" s="11"/>
      <c r="AP54" s="11"/>
      <c r="AQ54" s="11"/>
      <c r="AR54" s="49">
        <f t="shared" si="5"/>
        <v>0</v>
      </c>
      <c r="AS54" s="11"/>
      <c r="AT54" s="11"/>
      <c r="AU54" s="11"/>
      <c r="AV54" s="11"/>
      <c r="AW54" s="11"/>
      <c r="AX54" s="11"/>
      <c r="AY54" s="11"/>
      <c r="AZ54" s="11"/>
      <c r="BA54" s="11"/>
      <c r="BB54" s="11"/>
      <c r="BC54" s="49">
        <f t="shared" si="6"/>
        <v>0</v>
      </c>
      <c r="BD54" s="11">
        <f t="shared" si="34"/>
        <v>224</v>
      </c>
      <c r="BE54" s="11"/>
      <c r="BF54" s="11"/>
      <c r="BG54" s="11"/>
      <c r="BH54" s="11"/>
      <c r="BI54" s="11"/>
      <c r="BJ54" s="11"/>
      <c r="BK54" s="49">
        <f t="shared" si="7"/>
        <v>0</v>
      </c>
      <c r="BL54" s="11"/>
      <c r="BM54" s="11"/>
      <c r="BN54" s="11">
        <v>0</v>
      </c>
      <c r="BO54" s="11"/>
      <c r="BP54" s="11">
        <v>0</v>
      </c>
      <c r="BQ54" s="49">
        <f t="shared" si="8"/>
        <v>0</v>
      </c>
      <c r="BR54" s="11"/>
      <c r="BS54" s="11"/>
      <c r="BT54" s="11"/>
      <c r="BU54" s="11"/>
      <c r="BV54" s="11"/>
      <c r="BW54" s="11"/>
      <c r="BX54" s="47">
        <f t="shared" si="9"/>
        <v>0</v>
      </c>
      <c r="BY54" s="49">
        <f t="shared" si="10"/>
        <v>224</v>
      </c>
      <c r="BZ54" s="11"/>
      <c r="CA54" s="11"/>
      <c r="CB54" s="11"/>
      <c r="CC54" s="11"/>
      <c r="CD54" s="11"/>
      <c r="CE54" s="11"/>
      <c r="CF54" s="11"/>
      <c r="CG54" s="11"/>
      <c r="CH54" s="11"/>
      <c r="CI54" s="11"/>
      <c r="CJ54" s="11"/>
      <c r="CK54" s="11"/>
      <c r="CL54" s="49">
        <f t="shared" si="11"/>
        <v>0</v>
      </c>
      <c r="CM54" s="11">
        <v>0</v>
      </c>
      <c r="CN54" s="11">
        <v>0</v>
      </c>
      <c r="CO54" s="11">
        <v>0</v>
      </c>
      <c r="CP54" s="11">
        <v>0</v>
      </c>
      <c r="CQ54" s="11">
        <v>0</v>
      </c>
      <c r="CR54" s="11">
        <v>0</v>
      </c>
      <c r="CS54" s="11">
        <v>0</v>
      </c>
      <c r="CT54" s="11">
        <v>0</v>
      </c>
      <c r="CU54" s="11">
        <v>0</v>
      </c>
      <c r="CV54" s="11">
        <v>0</v>
      </c>
      <c r="CW54" s="11">
        <v>0</v>
      </c>
      <c r="CX54" s="11">
        <v>0</v>
      </c>
      <c r="CY54" s="26">
        <f t="shared" si="12"/>
        <v>0</v>
      </c>
      <c r="CZ54" s="11">
        <v>0</v>
      </c>
      <c r="DA54" s="11">
        <v>0</v>
      </c>
      <c r="DB54" s="11">
        <v>0</v>
      </c>
      <c r="DC54" s="11">
        <v>0</v>
      </c>
      <c r="DD54" s="11">
        <v>0</v>
      </c>
      <c r="DE54" s="11">
        <v>0</v>
      </c>
      <c r="DF54" s="11">
        <v>0</v>
      </c>
      <c r="DG54" s="11">
        <v>0</v>
      </c>
      <c r="DH54" s="11">
        <v>0</v>
      </c>
      <c r="DI54" s="11">
        <v>0</v>
      </c>
      <c r="DJ54" s="11">
        <v>0</v>
      </c>
      <c r="DK54" s="11">
        <v>0</v>
      </c>
      <c r="DL54" s="26">
        <f t="shared" si="13"/>
        <v>0</v>
      </c>
    </row>
    <row r="55" spans="1:116" ht="39.6">
      <c r="A55" s="47"/>
      <c r="B55" s="49" t="s">
        <v>1910</v>
      </c>
      <c r="C55" s="4" t="s">
        <v>494</v>
      </c>
      <c r="D55" s="4" t="s">
        <v>512</v>
      </c>
      <c r="E55" s="748" t="s">
        <v>1620</v>
      </c>
      <c r="F55" s="5" t="s">
        <v>1338</v>
      </c>
      <c r="G55" s="4" t="s">
        <v>1579</v>
      </c>
      <c r="H55" s="15">
        <v>50</v>
      </c>
      <c r="I55" s="637">
        <v>250</v>
      </c>
      <c r="J55" s="11"/>
      <c r="K55" s="11"/>
      <c r="L55" s="11"/>
      <c r="M55" s="11"/>
      <c r="N55" s="11"/>
      <c r="O55" s="11"/>
      <c r="P55" s="11"/>
      <c r="Q55" s="26">
        <f t="shared" si="0"/>
        <v>300</v>
      </c>
      <c r="R55" s="15"/>
      <c r="S55" s="11"/>
      <c r="T55" s="11">
        <f t="shared" si="35"/>
        <v>300</v>
      </c>
      <c r="U55" s="11"/>
      <c r="V55" s="11"/>
      <c r="W55" s="11"/>
      <c r="X55" s="11"/>
      <c r="Y55" s="11"/>
      <c r="Z55" s="49">
        <f t="shared" si="1"/>
        <v>300</v>
      </c>
      <c r="AA55" s="11"/>
      <c r="AB55" s="11"/>
      <c r="AC55" s="11"/>
      <c r="AD55" s="11">
        <v>50</v>
      </c>
      <c r="AE55" s="11"/>
      <c r="AF55" s="11">
        <v>250</v>
      </c>
      <c r="AG55" s="49">
        <f t="shared" si="2"/>
        <v>0</v>
      </c>
      <c r="AH55" s="11"/>
      <c r="AI55" s="11"/>
      <c r="AJ55" s="11">
        <f t="shared" si="33"/>
        <v>0</v>
      </c>
      <c r="AK55" s="11"/>
      <c r="AL55" s="49">
        <f t="shared" si="4"/>
        <v>0</v>
      </c>
      <c r="AM55" s="11"/>
      <c r="AN55" s="11">
        <v>13</v>
      </c>
      <c r="AO55" s="11">
        <v>13</v>
      </c>
      <c r="AP55" s="11">
        <v>12</v>
      </c>
      <c r="AQ55" s="11">
        <v>12</v>
      </c>
      <c r="AR55" s="49">
        <f t="shared" si="5"/>
        <v>0</v>
      </c>
      <c r="AS55" s="11"/>
      <c r="AT55" s="11"/>
      <c r="AU55" s="11"/>
      <c r="AV55" s="11"/>
      <c r="AW55" s="11"/>
      <c r="AX55" s="11"/>
      <c r="AY55" s="11"/>
      <c r="AZ55" s="11"/>
      <c r="BA55" s="11"/>
      <c r="BB55" s="11"/>
      <c r="BC55" s="49">
        <f t="shared" si="6"/>
        <v>0</v>
      </c>
      <c r="BD55" s="11">
        <f t="shared" si="34"/>
        <v>250</v>
      </c>
      <c r="BE55" s="11"/>
      <c r="BF55" s="11"/>
      <c r="BG55" s="11"/>
      <c r="BH55" s="11"/>
      <c r="BI55" s="11"/>
      <c r="BJ55" s="11"/>
      <c r="BK55" s="49">
        <f t="shared" si="7"/>
        <v>0</v>
      </c>
      <c r="BL55" s="11"/>
      <c r="BM55" s="11"/>
      <c r="BN55" s="11">
        <v>0</v>
      </c>
      <c r="BO55" s="11"/>
      <c r="BP55" s="11">
        <v>0</v>
      </c>
      <c r="BQ55" s="49">
        <f t="shared" si="8"/>
        <v>0</v>
      </c>
      <c r="BR55" s="11"/>
      <c r="BS55" s="11"/>
      <c r="BT55" s="11"/>
      <c r="BU55" s="11"/>
      <c r="BV55" s="11"/>
      <c r="BW55" s="11"/>
      <c r="BX55" s="47">
        <f t="shared" si="9"/>
        <v>0</v>
      </c>
      <c r="BY55" s="49">
        <f t="shared" si="10"/>
        <v>300</v>
      </c>
      <c r="BZ55" s="11"/>
      <c r="CA55" s="11"/>
      <c r="CB55" s="11"/>
      <c r="CC55" s="11"/>
      <c r="CD55" s="11"/>
      <c r="CE55" s="11"/>
      <c r="CF55" s="11"/>
      <c r="CG55" s="11"/>
      <c r="CH55" s="11"/>
      <c r="CI55" s="11"/>
      <c r="CJ55" s="11"/>
      <c r="CK55" s="11"/>
      <c r="CL55" s="49">
        <f t="shared" si="11"/>
        <v>0</v>
      </c>
      <c r="CM55" s="11">
        <v>0</v>
      </c>
      <c r="CN55" s="11">
        <v>0</v>
      </c>
      <c r="CO55" s="11">
        <v>0</v>
      </c>
      <c r="CP55" s="11">
        <v>0</v>
      </c>
      <c r="CQ55" s="11">
        <v>0</v>
      </c>
      <c r="CR55" s="11">
        <v>0</v>
      </c>
      <c r="CS55" s="11">
        <v>0</v>
      </c>
      <c r="CT55" s="11">
        <v>0</v>
      </c>
      <c r="CU55" s="11">
        <v>0</v>
      </c>
      <c r="CV55" s="11">
        <v>0</v>
      </c>
      <c r="CW55" s="11">
        <v>0</v>
      </c>
      <c r="CX55" s="11">
        <v>0</v>
      </c>
      <c r="CY55" s="26">
        <f t="shared" si="12"/>
        <v>0</v>
      </c>
      <c r="CZ55" s="11">
        <v>0</v>
      </c>
      <c r="DA55" s="11">
        <v>0</v>
      </c>
      <c r="DB55" s="11">
        <v>0</v>
      </c>
      <c r="DC55" s="11">
        <v>0</v>
      </c>
      <c r="DD55" s="11">
        <v>0</v>
      </c>
      <c r="DE55" s="11">
        <v>0</v>
      </c>
      <c r="DF55" s="11">
        <v>0</v>
      </c>
      <c r="DG55" s="11">
        <v>0</v>
      </c>
      <c r="DH55" s="11">
        <v>0</v>
      </c>
      <c r="DI55" s="11">
        <v>0</v>
      </c>
      <c r="DJ55" s="11">
        <v>0</v>
      </c>
      <c r="DK55" s="11">
        <v>0</v>
      </c>
      <c r="DL55" s="26">
        <f t="shared" si="13"/>
        <v>0</v>
      </c>
    </row>
    <row r="56" spans="1:116" ht="39.6">
      <c r="A56" s="47"/>
      <c r="B56" s="49" t="s">
        <v>1910</v>
      </c>
      <c r="C56" s="4" t="s">
        <v>494</v>
      </c>
      <c r="D56" s="4" t="s">
        <v>512</v>
      </c>
      <c r="E56" s="211" t="s">
        <v>1621</v>
      </c>
      <c r="F56" s="5" t="s">
        <v>1338</v>
      </c>
      <c r="G56" s="4"/>
      <c r="H56" s="15">
        <v>50</v>
      </c>
      <c r="I56" s="625"/>
      <c r="J56" s="11"/>
      <c r="K56" s="11"/>
      <c r="L56" s="11"/>
      <c r="M56" s="11"/>
      <c r="N56" s="11"/>
      <c r="O56" s="11"/>
      <c r="P56" s="11"/>
      <c r="Q56" s="26">
        <f t="shared" si="0"/>
        <v>50</v>
      </c>
      <c r="R56" s="15"/>
      <c r="S56" s="11"/>
      <c r="T56" s="11">
        <f t="shared" si="35"/>
        <v>50</v>
      </c>
      <c r="U56" s="11"/>
      <c r="V56" s="11"/>
      <c r="W56" s="11"/>
      <c r="X56" s="11"/>
      <c r="Y56" s="11"/>
      <c r="Z56" s="49">
        <f t="shared" si="1"/>
        <v>50</v>
      </c>
      <c r="AA56" s="11"/>
      <c r="AB56" s="11"/>
      <c r="AC56" s="11"/>
      <c r="AD56" s="11">
        <v>50</v>
      </c>
      <c r="AE56" s="11"/>
      <c r="AF56" s="11"/>
      <c r="AG56" s="49">
        <f t="shared" si="2"/>
        <v>0</v>
      </c>
      <c r="AH56" s="11"/>
      <c r="AI56" s="11"/>
      <c r="AJ56" s="11">
        <f t="shared" si="33"/>
        <v>0</v>
      </c>
      <c r="AK56" s="11"/>
      <c r="AL56" s="49">
        <f t="shared" si="4"/>
        <v>0</v>
      </c>
      <c r="AM56" s="11"/>
      <c r="AN56" s="11">
        <v>12</v>
      </c>
      <c r="AO56" s="11">
        <v>12</v>
      </c>
      <c r="AP56" s="11">
        <v>13</v>
      </c>
      <c r="AQ56" s="11">
        <v>13</v>
      </c>
      <c r="AR56" s="49">
        <f t="shared" si="5"/>
        <v>0</v>
      </c>
      <c r="AS56" s="11"/>
      <c r="AT56" s="11"/>
      <c r="AU56" s="11"/>
      <c r="AV56" s="11"/>
      <c r="AW56" s="11"/>
      <c r="AX56" s="11"/>
      <c r="AY56" s="11"/>
      <c r="AZ56" s="11"/>
      <c r="BA56" s="11"/>
      <c r="BB56" s="11"/>
      <c r="BC56" s="49">
        <f t="shared" si="6"/>
        <v>0</v>
      </c>
      <c r="BD56" s="11">
        <f t="shared" si="34"/>
        <v>0</v>
      </c>
      <c r="BE56" s="11"/>
      <c r="BF56" s="11"/>
      <c r="BG56" s="11"/>
      <c r="BH56" s="11"/>
      <c r="BI56" s="11"/>
      <c r="BJ56" s="11">
        <f t="shared" si="37"/>
        <v>0</v>
      </c>
      <c r="BK56" s="49">
        <f t="shared" si="7"/>
        <v>0</v>
      </c>
      <c r="BL56" s="11"/>
      <c r="BM56" s="11"/>
      <c r="BN56" s="11"/>
      <c r="BO56" s="11"/>
      <c r="BP56" s="11"/>
      <c r="BQ56" s="49">
        <f t="shared" si="8"/>
        <v>0</v>
      </c>
      <c r="BR56" s="11"/>
      <c r="BS56" s="11"/>
      <c r="BT56" s="11"/>
      <c r="BU56" s="11"/>
      <c r="BV56" s="11"/>
      <c r="BW56" s="11"/>
      <c r="BX56" s="47">
        <f t="shared" si="9"/>
        <v>0</v>
      </c>
      <c r="BY56" s="49">
        <f t="shared" si="10"/>
        <v>50</v>
      </c>
      <c r="BZ56" s="11"/>
      <c r="CA56" s="11"/>
      <c r="CB56" s="11"/>
      <c r="CC56" s="11"/>
      <c r="CD56" s="11"/>
      <c r="CE56" s="11"/>
      <c r="CF56" s="11"/>
      <c r="CG56" s="11"/>
      <c r="CH56" s="11"/>
      <c r="CI56" s="11"/>
      <c r="CJ56" s="11"/>
      <c r="CK56" s="11"/>
      <c r="CL56" s="49">
        <f t="shared" si="11"/>
        <v>0</v>
      </c>
      <c r="CM56" s="11"/>
      <c r="CN56" s="11"/>
      <c r="CO56" s="11"/>
      <c r="CP56" s="11"/>
      <c r="CQ56" s="11"/>
      <c r="CR56" s="11"/>
      <c r="CS56" s="11"/>
      <c r="CT56" s="11"/>
      <c r="CU56" s="11"/>
      <c r="CV56" s="11"/>
      <c r="CW56" s="11"/>
      <c r="CX56" s="11"/>
      <c r="CY56" s="26">
        <f t="shared" si="12"/>
        <v>0</v>
      </c>
      <c r="CZ56" s="11"/>
      <c r="DA56" s="11"/>
      <c r="DB56" s="11"/>
      <c r="DC56" s="11"/>
      <c r="DD56" s="11"/>
      <c r="DE56" s="11"/>
      <c r="DF56" s="11"/>
      <c r="DG56" s="11"/>
      <c r="DH56" s="11"/>
      <c r="DI56" s="11"/>
      <c r="DJ56" s="11"/>
      <c r="DK56" s="11"/>
      <c r="DL56" s="26">
        <f t="shared" si="13"/>
        <v>0</v>
      </c>
    </row>
    <row r="57" spans="1:116">
      <c r="A57" s="47"/>
      <c r="B57" s="49" t="s">
        <v>1910</v>
      </c>
      <c r="C57" s="4" t="s">
        <v>494</v>
      </c>
      <c r="D57" s="4" t="s">
        <v>512</v>
      </c>
      <c r="E57" s="211" t="s">
        <v>1622</v>
      </c>
      <c r="F57" s="5" t="s">
        <v>1338</v>
      </c>
      <c r="G57" s="4"/>
      <c r="H57" s="15">
        <v>200</v>
      </c>
      <c r="I57" s="625"/>
      <c r="J57" s="11"/>
      <c r="K57" s="11"/>
      <c r="L57" s="11"/>
      <c r="M57" s="11"/>
      <c r="N57" s="11"/>
      <c r="O57" s="11"/>
      <c r="P57" s="11"/>
      <c r="Q57" s="26">
        <f t="shared" si="0"/>
        <v>200</v>
      </c>
      <c r="R57" s="15"/>
      <c r="S57" s="11"/>
      <c r="T57" s="11">
        <f t="shared" si="35"/>
        <v>200</v>
      </c>
      <c r="U57" s="11"/>
      <c r="V57" s="11"/>
      <c r="W57" s="11"/>
      <c r="X57" s="11"/>
      <c r="Y57" s="11"/>
      <c r="Z57" s="49">
        <f t="shared" si="1"/>
        <v>200</v>
      </c>
      <c r="AA57" s="11"/>
      <c r="AB57" s="11"/>
      <c r="AC57" s="11"/>
      <c r="AD57" s="11">
        <v>200</v>
      </c>
      <c r="AE57" s="11"/>
      <c r="AF57" s="11"/>
      <c r="AG57" s="49">
        <f t="shared" si="2"/>
        <v>0</v>
      </c>
      <c r="AH57" s="11"/>
      <c r="AI57" s="11"/>
      <c r="AJ57" s="11">
        <f t="shared" si="33"/>
        <v>0</v>
      </c>
      <c r="AK57" s="11"/>
      <c r="AL57" s="49">
        <f t="shared" si="4"/>
        <v>0</v>
      </c>
      <c r="AM57" s="11"/>
      <c r="AN57" s="11">
        <v>50</v>
      </c>
      <c r="AO57" s="11">
        <v>50</v>
      </c>
      <c r="AP57" s="11">
        <v>50</v>
      </c>
      <c r="AQ57" s="11">
        <v>50</v>
      </c>
      <c r="AR57" s="49">
        <f t="shared" si="5"/>
        <v>0</v>
      </c>
      <c r="AS57" s="11"/>
      <c r="AT57" s="11"/>
      <c r="AU57" s="11"/>
      <c r="AV57" s="11"/>
      <c r="AW57" s="11"/>
      <c r="AX57" s="11"/>
      <c r="AY57" s="11"/>
      <c r="AZ57" s="11"/>
      <c r="BA57" s="11"/>
      <c r="BB57" s="11"/>
      <c r="BC57" s="49">
        <f t="shared" si="6"/>
        <v>0</v>
      </c>
      <c r="BD57" s="11">
        <f t="shared" si="34"/>
        <v>0</v>
      </c>
      <c r="BE57" s="11"/>
      <c r="BF57" s="11"/>
      <c r="BG57" s="11"/>
      <c r="BH57" s="11"/>
      <c r="BI57" s="11"/>
      <c r="BJ57" s="11">
        <f t="shared" si="37"/>
        <v>0</v>
      </c>
      <c r="BK57" s="49">
        <f t="shared" si="7"/>
        <v>0</v>
      </c>
      <c r="BL57" s="11"/>
      <c r="BM57" s="11"/>
      <c r="BN57" s="11"/>
      <c r="BO57" s="11"/>
      <c r="BP57" s="11"/>
      <c r="BQ57" s="49">
        <f t="shared" si="8"/>
        <v>0</v>
      </c>
      <c r="BR57" s="11"/>
      <c r="BS57" s="11"/>
      <c r="BT57" s="11"/>
      <c r="BU57" s="11"/>
      <c r="BV57" s="11"/>
      <c r="BW57" s="11"/>
      <c r="BX57" s="47">
        <f t="shared" si="9"/>
        <v>0</v>
      </c>
      <c r="BY57" s="49">
        <f t="shared" si="10"/>
        <v>200</v>
      </c>
      <c r="BZ57" s="11"/>
      <c r="CA57" s="11"/>
      <c r="CB57" s="11"/>
      <c r="CC57" s="11"/>
      <c r="CD57" s="11"/>
      <c r="CE57" s="11"/>
      <c r="CF57" s="11"/>
      <c r="CG57" s="11"/>
      <c r="CH57" s="11"/>
      <c r="CI57" s="11"/>
      <c r="CJ57" s="11"/>
      <c r="CK57" s="11"/>
      <c r="CL57" s="49">
        <f t="shared" si="11"/>
        <v>0</v>
      </c>
      <c r="CM57" s="11"/>
      <c r="CN57" s="11"/>
      <c r="CO57" s="11"/>
      <c r="CP57" s="11"/>
      <c r="CQ57" s="11"/>
      <c r="CR57" s="11"/>
      <c r="CS57" s="11"/>
      <c r="CT57" s="11"/>
      <c r="CU57" s="11"/>
      <c r="CV57" s="11"/>
      <c r="CW57" s="11"/>
      <c r="CX57" s="11"/>
      <c r="CY57" s="26">
        <f t="shared" si="12"/>
        <v>0</v>
      </c>
      <c r="CZ57" s="11"/>
      <c r="DA57" s="11"/>
      <c r="DB57" s="11"/>
      <c r="DC57" s="11"/>
      <c r="DD57" s="11"/>
      <c r="DE57" s="11"/>
      <c r="DF57" s="11"/>
      <c r="DG57" s="11"/>
      <c r="DH57" s="11"/>
      <c r="DI57" s="11"/>
      <c r="DJ57" s="11"/>
      <c r="DK57" s="11"/>
      <c r="DL57" s="26">
        <f t="shared" si="13"/>
        <v>0</v>
      </c>
    </row>
    <row r="58" spans="1:116" ht="26.4">
      <c r="A58" s="47"/>
      <c r="B58" s="49" t="s">
        <v>1910</v>
      </c>
      <c r="C58" s="4" t="s">
        <v>494</v>
      </c>
      <c r="D58" s="4" t="s">
        <v>512</v>
      </c>
      <c r="E58" s="211" t="s">
        <v>1623</v>
      </c>
      <c r="F58" s="5" t="s">
        <v>1338</v>
      </c>
      <c r="G58" s="4"/>
      <c r="H58" s="15">
        <v>250</v>
      </c>
      <c r="I58" s="625"/>
      <c r="J58" s="11"/>
      <c r="K58" s="11"/>
      <c r="L58" s="11"/>
      <c r="M58" s="11"/>
      <c r="N58" s="11"/>
      <c r="O58" s="11"/>
      <c r="P58" s="11"/>
      <c r="Q58" s="26">
        <f t="shared" si="0"/>
        <v>250</v>
      </c>
      <c r="R58" s="15"/>
      <c r="S58" s="11"/>
      <c r="T58" s="11">
        <f t="shared" si="35"/>
        <v>250</v>
      </c>
      <c r="U58" s="11"/>
      <c r="V58" s="11"/>
      <c r="W58" s="11"/>
      <c r="X58" s="11"/>
      <c r="Y58" s="11"/>
      <c r="Z58" s="49">
        <f t="shared" si="1"/>
        <v>250</v>
      </c>
      <c r="AA58" s="11"/>
      <c r="AB58" s="11"/>
      <c r="AC58" s="11"/>
      <c r="AD58" s="11">
        <v>250</v>
      </c>
      <c r="AE58" s="11"/>
      <c r="AF58" s="11"/>
      <c r="AG58" s="49">
        <f t="shared" si="2"/>
        <v>0</v>
      </c>
      <c r="AH58" s="11"/>
      <c r="AI58" s="11"/>
      <c r="AJ58" s="11">
        <f t="shared" si="33"/>
        <v>0</v>
      </c>
      <c r="AK58" s="11"/>
      <c r="AL58" s="49">
        <f t="shared" si="4"/>
        <v>0</v>
      </c>
      <c r="AM58" s="11"/>
      <c r="AN58" s="11">
        <v>63</v>
      </c>
      <c r="AO58" s="11">
        <v>63</v>
      </c>
      <c r="AP58" s="11">
        <v>62</v>
      </c>
      <c r="AQ58" s="11">
        <v>62</v>
      </c>
      <c r="AR58" s="49">
        <f t="shared" si="5"/>
        <v>0</v>
      </c>
      <c r="AS58" s="11"/>
      <c r="AT58" s="11"/>
      <c r="AU58" s="11"/>
      <c r="AV58" s="11"/>
      <c r="AW58" s="11"/>
      <c r="AX58" s="11"/>
      <c r="AY58" s="11"/>
      <c r="AZ58" s="11"/>
      <c r="BA58" s="11"/>
      <c r="BB58" s="11"/>
      <c r="BC58" s="49">
        <f t="shared" si="6"/>
        <v>0</v>
      </c>
      <c r="BD58" s="11">
        <f t="shared" si="34"/>
        <v>0</v>
      </c>
      <c r="BE58" s="11"/>
      <c r="BF58" s="11"/>
      <c r="BG58" s="11"/>
      <c r="BH58" s="11"/>
      <c r="BI58" s="11"/>
      <c r="BJ58" s="11">
        <f t="shared" si="37"/>
        <v>0</v>
      </c>
      <c r="BK58" s="49">
        <f t="shared" si="7"/>
        <v>0</v>
      </c>
      <c r="BL58" s="11"/>
      <c r="BM58" s="11"/>
      <c r="BN58" s="11"/>
      <c r="BO58" s="11"/>
      <c r="BP58" s="11"/>
      <c r="BQ58" s="49">
        <f t="shared" si="8"/>
        <v>0</v>
      </c>
      <c r="BR58" s="11"/>
      <c r="BS58" s="11"/>
      <c r="BT58" s="11"/>
      <c r="BU58" s="11"/>
      <c r="BV58" s="11"/>
      <c r="BW58" s="11"/>
      <c r="BX58" s="47">
        <f t="shared" si="9"/>
        <v>0</v>
      </c>
      <c r="BY58" s="49">
        <f t="shared" si="10"/>
        <v>250</v>
      </c>
      <c r="BZ58" s="11"/>
      <c r="CA58" s="11"/>
      <c r="CB58" s="11"/>
      <c r="CC58" s="11"/>
      <c r="CD58" s="11"/>
      <c r="CE58" s="11"/>
      <c r="CF58" s="11"/>
      <c r="CG58" s="11"/>
      <c r="CH58" s="11"/>
      <c r="CI58" s="11"/>
      <c r="CJ58" s="11"/>
      <c r="CK58" s="11"/>
      <c r="CL58" s="49">
        <f t="shared" si="11"/>
        <v>0</v>
      </c>
      <c r="CM58" s="11"/>
      <c r="CN58" s="11"/>
      <c r="CO58" s="11"/>
      <c r="CP58" s="11"/>
      <c r="CQ58" s="11"/>
      <c r="CR58" s="11"/>
      <c r="CS58" s="11"/>
      <c r="CT58" s="11"/>
      <c r="CU58" s="11"/>
      <c r="CV58" s="11"/>
      <c r="CW58" s="11"/>
      <c r="CX58" s="11"/>
      <c r="CY58" s="26">
        <f t="shared" si="12"/>
        <v>0</v>
      </c>
      <c r="CZ58" s="11"/>
      <c r="DA58" s="11"/>
      <c r="DB58" s="11"/>
      <c r="DC58" s="11"/>
      <c r="DD58" s="11"/>
      <c r="DE58" s="11"/>
      <c r="DF58" s="11"/>
      <c r="DG58" s="11"/>
      <c r="DH58" s="11"/>
      <c r="DI58" s="11"/>
      <c r="DJ58" s="11"/>
      <c r="DK58" s="11"/>
      <c r="DL58" s="26">
        <f t="shared" si="13"/>
        <v>0</v>
      </c>
    </row>
    <row r="59" spans="1:116" ht="26.4">
      <c r="A59" s="47"/>
      <c r="B59" s="49" t="s">
        <v>1910</v>
      </c>
      <c r="C59" s="4" t="s">
        <v>494</v>
      </c>
      <c r="D59" s="4" t="s">
        <v>512</v>
      </c>
      <c r="E59" s="211" t="s">
        <v>1624</v>
      </c>
      <c r="F59" s="5" t="s">
        <v>1338</v>
      </c>
      <c r="G59" s="4"/>
      <c r="H59" s="15">
        <v>250</v>
      </c>
      <c r="I59" s="625"/>
      <c r="J59" s="11"/>
      <c r="K59" s="11"/>
      <c r="L59" s="11"/>
      <c r="M59" s="11"/>
      <c r="N59" s="11"/>
      <c r="O59" s="11"/>
      <c r="P59" s="11"/>
      <c r="Q59" s="26">
        <f t="shared" si="0"/>
        <v>250</v>
      </c>
      <c r="R59" s="15"/>
      <c r="S59" s="11"/>
      <c r="T59" s="11">
        <f t="shared" si="35"/>
        <v>250</v>
      </c>
      <c r="U59" s="11"/>
      <c r="V59" s="11"/>
      <c r="W59" s="11"/>
      <c r="X59" s="11"/>
      <c r="Y59" s="11"/>
      <c r="Z59" s="49">
        <f t="shared" si="1"/>
        <v>250</v>
      </c>
      <c r="AA59" s="11"/>
      <c r="AB59" s="11"/>
      <c r="AC59" s="11"/>
      <c r="AD59" s="11">
        <v>250</v>
      </c>
      <c r="AE59" s="11"/>
      <c r="AF59" s="11"/>
      <c r="AG59" s="49">
        <f t="shared" si="2"/>
        <v>0</v>
      </c>
      <c r="AH59" s="11"/>
      <c r="AI59" s="11"/>
      <c r="AJ59" s="11">
        <f t="shared" si="33"/>
        <v>0</v>
      </c>
      <c r="AK59" s="11"/>
      <c r="AL59" s="49">
        <f t="shared" si="4"/>
        <v>0</v>
      </c>
      <c r="AM59" s="11"/>
      <c r="AN59" s="11">
        <v>62</v>
      </c>
      <c r="AO59" s="11">
        <v>62</v>
      </c>
      <c r="AP59" s="11">
        <v>63</v>
      </c>
      <c r="AQ59" s="11">
        <v>63</v>
      </c>
      <c r="AR59" s="49">
        <f t="shared" si="5"/>
        <v>0</v>
      </c>
      <c r="AS59" s="11"/>
      <c r="AT59" s="11"/>
      <c r="AU59" s="11"/>
      <c r="AV59" s="11"/>
      <c r="AW59" s="11"/>
      <c r="AX59" s="11"/>
      <c r="AY59" s="11"/>
      <c r="AZ59" s="11"/>
      <c r="BA59" s="11"/>
      <c r="BB59" s="11"/>
      <c r="BC59" s="49">
        <f t="shared" si="6"/>
        <v>0</v>
      </c>
      <c r="BD59" s="11">
        <f t="shared" si="34"/>
        <v>0</v>
      </c>
      <c r="BE59" s="11"/>
      <c r="BF59" s="11"/>
      <c r="BG59" s="11"/>
      <c r="BH59" s="11"/>
      <c r="BI59" s="11"/>
      <c r="BJ59" s="11">
        <f t="shared" si="37"/>
        <v>0</v>
      </c>
      <c r="BK59" s="49">
        <f t="shared" si="7"/>
        <v>0</v>
      </c>
      <c r="BL59" s="11"/>
      <c r="BM59" s="11"/>
      <c r="BN59" s="11"/>
      <c r="BO59" s="11"/>
      <c r="BP59" s="11"/>
      <c r="BQ59" s="49">
        <f t="shared" si="8"/>
        <v>0</v>
      </c>
      <c r="BR59" s="11"/>
      <c r="BS59" s="11"/>
      <c r="BT59" s="11"/>
      <c r="BU59" s="11"/>
      <c r="BV59" s="11"/>
      <c r="BW59" s="11"/>
      <c r="BX59" s="47">
        <f t="shared" si="9"/>
        <v>0</v>
      </c>
      <c r="BY59" s="49">
        <f t="shared" si="10"/>
        <v>250</v>
      </c>
      <c r="BZ59" s="11"/>
      <c r="CA59" s="11"/>
      <c r="CB59" s="11"/>
      <c r="CC59" s="11"/>
      <c r="CD59" s="11"/>
      <c r="CE59" s="11"/>
      <c r="CF59" s="11"/>
      <c r="CG59" s="11"/>
      <c r="CH59" s="11"/>
      <c r="CI59" s="11"/>
      <c r="CJ59" s="11"/>
      <c r="CK59" s="11"/>
      <c r="CL59" s="49">
        <f t="shared" si="11"/>
        <v>0</v>
      </c>
      <c r="CM59" s="11"/>
      <c r="CN59" s="11"/>
      <c r="CO59" s="11"/>
      <c r="CP59" s="11"/>
      <c r="CQ59" s="11"/>
      <c r="CR59" s="11"/>
      <c r="CS59" s="11"/>
      <c r="CT59" s="11"/>
      <c r="CU59" s="11"/>
      <c r="CV59" s="11"/>
      <c r="CW59" s="11"/>
      <c r="CX59" s="11"/>
      <c r="CY59" s="26">
        <f t="shared" si="12"/>
        <v>0</v>
      </c>
      <c r="CZ59" s="11"/>
      <c r="DA59" s="11"/>
      <c r="DB59" s="11"/>
      <c r="DC59" s="11"/>
      <c r="DD59" s="11"/>
      <c r="DE59" s="11"/>
      <c r="DF59" s="11"/>
      <c r="DG59" s="11"/>
      <c r="DH59" s="11"/>
      <c r="DI59" s="11"/>
      <c r="DJ59" s="11"/>
      <c r="DK59" s="11"/>
      <c r="DL59" s="26">
        <f t="shared" si="13"/>
        <v>0</v>
      </c>
    </row>
    <row r="60" spans="1:116" ht="26.4">
      <c r="A60" s="47"/>
      <c r="B60" s="49" t="s">
        <v>1910</v>
      </c>
      <c r="C60" s="4" t="s">
        <v>494</v>
      </c>
      <c r="D60" s="4" t="s">
        <v>512</v>
      </c>
      <c r="E60" s="211" t="s">
        <v>1625</v>
      </c>
      <c r="F60" s="5" t="s">
        <v>1338</v>
      </c>
      <c r="G60" s="4"/>
      <c r="H60" s="15" t="s">
        <v>1626</v>
      </c>
      <c r="I60" s="625"/>
      <c r="J60" s="11"/>
      <c r="K60" s="11"/>
      <c r="L60" s="11"/>
      <c r="M60" s="11"/>
      <c r="N60" s="11"/>
      <c r="O60" s="11"/>
      <c r="P60" s="11"/>
      <c r="Q60" s="26">
        <f t="shared" si="0"/>
        <v>0</v>
      </c>
      <c r="R60" s="15"/>
      <c r="S60" s="11"/>
      <c r="T60" s="11">
        <f t="shared" si="35"/>
        <v>0</v>
      </c>
      <c r="U60" s="11"/>
      <c r="V60" s="11"/>
      <c r="W60" s="11"/>
      <c r="X60" s="11"/>
      <c r="Y60" s="11"/>
      <c r="Z60" s="49">
        <f t="shared" si="1"/>
        <v>0</v>
      </c>
      <c r="AA60" s="11"/>
      <c r="AB60" s="11"/>
      <c r="AC60" s="11"/>
      <c r="AD60" s="11"/>
      <c r="AE60" s="11"/>
      <c r="AF60" s="11">
        <f>T60</f>
        <v>0</v>
      </c>
      <c r="AG60" s="49">
        <f t="shared" si="2"/>
        <v>0</v>
      </c>
      <c r="AH60" s="11"/>
      <c r="AI60" s="11"/>
      <c r="AJ60" s="11">
        <f t="shared" si="33"/>
        <v>0</v>
      </c>
      <c r="AK60" s="11"/>
      <c r="AL60" s="49">
        <f t="shared" si="4"/>
        <v>0</v>
      </c>
      <c r="AM60" s="11"/>
      <c r="AN60" s="11">
        <f>AD60/4</f>
        <v>0</v>
      </c>
      <c r="AO60" s="11"/>
      <c r="AP60" s="11"/>
      <c r="AQ60" s="11"/>
      <c r="AR60" s="49">
        <f t="shared" si="5"/>
        <v>0</v>
      </c>
      <c r="AS60" s="11"/>
      <c r="AT60" s="11"/>
      <c r="AU60" s="11"/>
      <c r="AV60" s="11"/>
      <c r="AW60" s="11"/>
      <c r="AX60" s="11"/>
      <c r="AY60" s="11"/>
      <c r="AZ60" s="11"/>
      <c r="BA60" s="11"/>
      <c r="BB60" s="11"/>
      <c r="BC60" s="49">
        <f t="shared" si="6"/>
        <v>0</v>
      </c>
      <c r="BD60" s="11">
        <f t="shared" si="34"/>
        <v>0</v>
      </c>
      <c r="BE60" s="11"/>
      <c r="BF60" s="11"/>
      <c r="BG60" s="11"/>
      <c r="BH60" s="11"/>
      <c r="BI60" s="11"/>
      <c r="BJ60" s="11">
        <f t="shared" si="37"/>
        <v>0</v>
      </c>
      <c r="BK60" s="49">
        <f t="shared" si="7"/>
        <v>0</v>
      </c>
      <c r="BL60" s="11"/>
      <c r="BM60" s="11"/>
      <c r="BN60" s="11"/>
      <c r="BO60" s="11"/>
      <c r="BP60" s="11"/>
      <c r="BQ60" s="49">
        <f t="shared" si="8"/>
        <v>0</v>
      </c>
      <c r="BR60" s="11"/>
      <c r="BS60" s="11"/>
      <c r="BT60" s="11"/>
      <c r="BU60" s="11"/>
      <c r="BV60" s="11"/>
      <c r="BW60" s="11"/>
      <c r="BX60" s="47">
        <f t="shared" si="9"/>
        <v>0</v>
      </c>
      <c r="BY60" s="49">
        <f t="shared" si="10"/>
        <v>0</v>
      </c>
      <c r="BZ60" s="11"/>
      <c r="CA60" s="11"/>
      <c r="CB60" s="11"/>
      <c r="CC60" s="11"/>
      <c r="CD60" s="11"/>
      <c r="CE60" s="11"/>
      <c r="CF60" s="11"/>
      <c r="CG60" s="11"/>
      <c r="CH60" s="11"/>
      <c r="CI60" s="11"/>
      <c r="CJ60" s="11"/>
      <c r="CK60" s="11"/>
      <c r="CL60" s="49">
        <f t="shared" si="11"/>
        <v>0</v>
      </c>
      <c r="CM60" s="11"/>
      <c r="CN60" s="11"/>
      <c r="CO60" s="11"/>
      <c r="CP60" s="11"/>
      <c r="CQ60" s="11"/>
      <c r="CR60" s="11"/>
      <c r="CS60" s="11"/>
      <c r="CT60" s="11"/>
      <c r="CU60" s="11"/>
      <c r="CV60" s="11"/>
      <c r="CW60" s="11"/>
      <c r="CX60" s="11"/>
      <c r="CY60" s="26">
        <f t="shared" si="12"/>
        <v>0</v>
      </c>
      <c r="CZ60" s="11"/>
      <c r="DA60" s="11"/>
      <c r="DB60" s="11"/>
      <c r="DC60" s="11"/>
      <c r="DD60" s="11"/>
      <c r="DE60" s="11"/>
      <c r="DF60" s="11"/>
      <c r="DG60" s="11"/>
      <c r="DH60" s="11"/>
      <c r="DI60" s="11"/>
      <c r="DJ60" s="11"/>
      <c r="DK60" s="11"/>
      <c r="DL60" s="26">
        <f t="shared" si="13"/>
        <v>0</v>
      </c>
    </row>
    <row r="61" spans="1:116" ht="26.4">
      <c r="A61" s="47"/>
      <c r="B61" s="49" t="s">
        <v>1910</v>
      </c>
      <c r="C61" s="4" t="s">
        <v>494</v>
      </c>
      <c r="D61" s="4" t="s">
        <v>512</v>
      </c>
      <c r="E61" s="653" t="s">
        <v>1627</v>
      </c>
      <c r="F61" s="5" t="s">
        <v>1338</v>
      </c>
      <c r="G61" s="4"/>
      <c r="H61" s="15" t="s">
        <v>1626</v>
      </c>
      <c r="I61" s="625"/>
      <c r="J61" s="11"/>
      <c r="K61" s="11"/>
      <c r="L61" s="11"/>
      <c r="M61" s="11"/>
      <c r="N61" s="11"/>
      <c r="O61" s="11"/>
      <c r="P61" s="11"/>
      <c r="Q61" s="26">
        <f t="shared" si="0"/>
        <v>0</v>
      </c>
      <c r="R61" s="15"/>
      <c r="S61" s="11"/>
      <c r="T61" s="11">
        <f t="shared" si="35"/>
        <v>0</v>
      </c>
      <c r="U61" s="11"/>
      <c r="V61" s="11"/>
      <c r="W61" s="11"/>
      <c r="X61" s="11"/>
      <c r="Y61" s="11"/>
      <c r="Z61" s="49">
        <f t="shared" si="1"/>
        <v>0</v>
      </c>
      <c r="AA61" s="11"/>
      <c r="AB61" s="11"/>
      <c r="AC61" s="11"/>
      <c r="AD61" s="11">
        <f>T61</f>
        <v>0</v>
      </c>
      <c r="AE61" s="11"/>
      <c r="AF61" s="11"/>
      <c r="AG61" s="49">
        <f t="shared" si="2"/>
        <v>0</v>
      </c>
      <c r="AH61" s="11"/>
      <c r="AI61" s="11"/>
      <c r="AJ61" s="11">
        <f t="shared" si="33"/>
        <v>0</v>
      </c>
      <c r="AK61" s="11"/>
      <c r="AL61" s="49">
        <f t="shared" si="4"/>
        <v>0</v>
      </c>
      <c r="AM61" s="11"/>
      <c r="AN61" s="11">
        <f>AD61/4</f>
        <v>0</v>
      </c>
      <c r="AO61" s="11"/>
      <c r="AP61" s="11"/>
      <c r="AQ61" s="11"/>
      <c r="AR61" s="49">
        <f t="shared" si="5"/>
        <v>0</v>
      </c>
      <c r="AS61" s="11"/>
      <c r="AT61" s="11"/>
      <c r="AU61" s="11"/>
      <c r="AV61" s="11"/>
      <c r="AW61" s="11"/>
      <c r="AX61" s="11"/>
      <c r="AY61" s="11"/>
      <c r="AZ61" s="11"/>
      <c r="BA61" s="11"/>
      <c r="BB61" s="11"/>
      <c r="BC61" s="49">
        <f t="shared" si="6"/>
        <v>0</v>
      </c>
      <c r="BD61" s="11">
        <f t="shared" si="34"/>
        <v>0</v>
      </c>
      <c r="BE61" s="11"/>
      <c r="BF61" s="11"/>
      <c r="BG61" s="11"/>
      <c r="BH61" s="11"/>
      <c r="BI61" s="11"/>
      <c r="BJ61" s="11">
        <f t="shared" si="37"/>
        <v>0</v>
      </c>
      <c r="BK61" s="49">
        <f t="shared" si="7"/>
        <v>0</v>
      </c>
      <c r="BL61" s="11"/>
      <c r="BM61" s="11"/>
      <c r="BN61" s="11"/>
      <c r="BO61" s="11"/>
      <c r="BP61" s="11"/>
      <c r="BQ61" s="49">
        <f t="shared" si="8"/>
        <v>0</v>
      </c>
      <c r="BR61" s="11"/>
      <c r="BS61" s="11"/>
      <c r="BT61" s="11"/>
      <c r="BU61" s="11"/>
      <c r="BV61" s="11"/>
      <c r="BW61" s="11"/>
      <c r="BX61" s="47">
        <f t="shared" si="9"/>
        <v>0</v>
      </c>
      <c r="BY61" s="49">
        <f t="shared" si="10"/>
        <v>0</v>
      </c>
      <c r="BZ61" s="11"/>
      <c r="CA61" s="11"/>
      <c r="CB61" s="11"/>
      <c r="CC61" s="11"/>
      <c r="CD61" s="11"/>
      <c r="CE61" s="11"/>
      <c r="CF61" s="11"/>
      <c r="CG61" s="11"/>
      <c r="CH61" s="11"/>
      <c r="CI61" s="11"/>
      <c r="CJ61" s="11"/>
      <c r="CK61" s="11"/>
      <c r="CL61" s="49">
        <f t="shared" si="11"/>
        <v>0</v>
      </c>
      <c r="CM61" s="11"/>
      <c r="CN61" s="11"/>
      <c r="CO61" s="11"/>
      <c r="CP61" s="11"/>
      <c r="CQ61" s="11"/>
      <c r="CR61" s="11"/>
      <c r="CS61" s="11"/>
      <c r="CT61" s="11"/>
      <c r="CU61" s="11"/>
      <c r="CV61" s="11"/>
      <c r="CW61" s="11"/>
      <c r="CX61" s="11"/>
      <c r="CY61" s="26">
        <f t="shared" si="12"/>
        <v>0</v>
      </c>
      <c r="CZ61" s="11"/>
      <c r="DA61" s="11"/>
      <c r="DB61" s="11"/>
      <c r="DC61" s="11"/>
      <c r="DD61" s="11"/>
      <c r="DE61" s="11"/>
      <c r="DF61" s="11"/>
      <c r="DG61" s="11"/>
      <c r="DH61" s="11"/>
      <c r="DI61" s="11"/>
      <c r="DJ61" s="11"/>
      <c r="DK61" s="11"/>
      <c r="DL61" s="26">
        <f t="shared" si="13"/>
        <v>0</v>
      </c>
    </row>
    <row r="62" spans="1:116">
      <c r="A62" s="47"/>
      <c r="B62" s="49" t="s">
        <v>1910</v>
      </c>
      <c r="C62" s="4" t="s">
        <v>494</v>
      </c>
      <c r="D62" s="4" t="s">
        <v>512</v>
      </c>
      <c r="E62" s="653" t="s">
        <v>1628</v>
      </c>
      <c r="F62" s="5" t="s">
        <v>1338</v>
      </c>
      <c r="G62" s="4"/>
      <c r="H62" s="15">
        <f>538.5</f>
        <v>538.5</v>
      </c>
      <c r="I62" s="625"/>
      <c r="J62" s="11"/>
      <c r="K62" s="11"/>
      <c r="L62" s="11"/>
      <c r="M62" s="11"/>
      <c r="N62" s="11"/>
      <c r="O62" s="11"/>
      <c r="P62" s="11"/>
      <c r="Q62" s="26">
        <f t="shared" si="0"/>
        <v>538.5</v>
      </c>
      <c r="R62" s="15"/>
      <c r="S62" s="11"/>
      <c r="T62" s="11">
        <v>538.5</v>
      </c>
      <c r="U62" s="11"/>
      <c r="V62" s="11"/>
      <c r="W62" s="11"/>
      <c r="X62" s="11"/>
      <c r="Y62" s="11"/>
      <c r="Z62" s="49">
        <f t="shared" si="1"/>
        <v>538.5</v>
      </c>
      <c r="AA62" s="11"/>
      <c r="AB62" s="11"/>
      <c r="AC62" s="11"/>
      <c r="AD62" s="11">
        <v>538.5</v>
      </c>
      <c r="AE62" s="11"/>
      <c r="AF62" s="11"/>
      <c r="AG62" s="49">
        <f t="shared" si="2"/>
        <v>0</v>
      </c>
      <c r="AH62" s="11"/>
      <c r="AI62" s="11"/>
      <c r="AJ62" s="11"/>
      <c r="AK62" s="11"/>
      <c r="AL62" s="49"/>
      <c r="AM62" s="11"/>
      <c r="AN62" s="11">
        <v>135</v>
      </c>
      <c r="AO62" s="11">
        <v>135</v>
      </c>
      <c r="AP62" s="11">
        <v>135</v>
      </c>
      <c r="AQ62" s="11">
        <v>134</v>
      </c>
      <c r="AR62" s="49">
        <f t="shared" si="5"/>
        <v>-0.5</v>
      </c>
      <c r="AS62" s="11"/>
      <c r="AT62" s="11"/>
      <c r="AU62" s="11"/>
      <c r="AV62" s="11"/>
      <c r="AW62" s="11"/>
      <c r="AX62" s="11"/>
      <c r="AY62" s="11"/>
      <c r="AZ62" s="11"/>
      <c r="BA62" s="11"/>
      <c r="BB62" s="11"/>
      <c r="BC62" s="49"/>
      <c r="BD62" s="11">
        <f t="shared" si="34"/>
        <v>0</v>
      </c>
      <c r="BE62" s="11"/>
      <c r="BF62" s="11"/>
      <c r="BG62" s="11"/>
      <c r="BH62" s="11"/>
      <c r="BI62" s="11"/>
      <c r="BJ62" s="11">
        <f t="shared" si="37"/>
        <v>0</v>
      </c>
      <c r="BK62" s="49">
        <f t="shared" si="7"/>
        <v>0</v>
      </c>
      <c r="BL62" s="11"/>
      <c r="BM62" s="11"/>
      <c r="BN62" s="11"/>
      <c r="BO62" s="11"/>
      <c r="BP62" s="11"/>
      <c r="BQ62" s="49"/>
      <c r="BR62" s="11"/>
      <c r="BS62" s="11"/>
      <c r="BT62" s="11"/>
      <c r="BU62" s="11"/>
      <c r="BV62" s="11"/>
      <c r="BW62" s="11"/>
      <c r="BX62" s="47"/>
      <c r="BY62" s="49"/>
      <c r="BZ62" s="11"/>
      <c r="CA62" s="11"/>
      <c r="CB62" s="11"/>
      <c r="CC62" s="11"/>
      <c r="CD62" s="11"/>
      <c r="CE62" s="11"/>
      <c r="CF62" s="11"/>
      <c r="CG62" s="11"/>
      <c r="CH62" s="11"/>
      <c r="CI62" s="11"/>
      <c r="CJ62" s="11"/>
      <c r="CK62" s="11"/>
      <c r="CL62" s="49"/>
      <c r="CM62" s="11"/>
      <c r="CN62" s="11"/>
      <c r="CO62" s="11"/>
      <c r="CP62" s="11"/>
      <c r="CQ62" s="11"/>
      <c r="CR62" s="11"/>
      <c r="CS62" s="11"/>
      <c r="CT62" s="11"/>
      <c r="CU62" s="11"/>
      <c r="CV62" s="11"/>
      <c r="CW62" s="11"/>
      <c r="CX62" s="11"/>
      <c r="CY62" s="26"/>
      <c r="CZ62" s="11"/>
      <c r="DA62" s="11"/>
      <c r="DB62" s="11"/>
      <c r="DC62" s="11"/>
      <c r="DD62" s="11"/>
      <c r="DE62" s="11"/>
      <c r="DF62" s="11"/>
      <c r="DG62" s="11"/>
      <c r="DH62" s="11"/>
      <c r="DI62" s="11"/>
      <c r="DJ62" s="11"/>
      <c r="DK62" s="11"/>
      <c r="DL62" s="26"/>
    </row>
    <row r="63" spans="1:116" ht="39.6">
      <c r="A63" s="47"/>
      <c r="B63" s="49" t="s">
        <v>1910</v>
      </c>
      <c r="C63" s="4" t="s">
        <v>494</v>
      </c>
      <c r="D63" s="4" t="s">
        <v>512</v>
      </c>
      <c r="E63" s="655" t="s">
        <v>1629</v>
      </c>
      <c r="F63" s="5" t="s">
        <v>1338</v>
      </c>
      <c r="G63" s="4" t="s">
        <v>1579</v>
      </c>
      <c r="H63" s="533">
        <v>2700</v>
      </c>
      <c r="I63" s="625"/>
      <c r="J63" s="11"/>
      <c r="K63" s="11"/>
      <c r="L63" s="11"/>
      <c r="M63" s="11"/>
      <c r="N63" s="11"/>
      <c r="O63" s="11"/>
      <c r="P63" s="11"/>
      <c r="Q63" s="26">
        <f t="shared" si="0"/>
        <v>2700</v>
      </c>
      <c r="R63" s="15"/>
      <c r="S63" s="11"/>
      <c r="T63" s="11">
        <v>2700</v>
      </c>
      <c r="U63" s="11"/>
      <c r="V63" s="11"/>
      <c r="W63" s="11"/>
      <c r="X63" s="11"/>
      <c r="Y63" s="11"/>
      <c r="Z63" s="49">
        <f t="shared" si="1"/>
        <v>2700</v>
      </c>
      <c r="AA63" s="11"/>
      <c r="AB63" s="11"/>
      <c r="AC63" s="11"/>
      <c r="AD63" s="11">
        <v>2700</v>
      </c>
      <c r="AE63" s="11"/>
      <c r="AF63" s="11"/>
      <c r="AG63" s="49">
        <f t="shared" si="2"/>
        <v>0</v>
      </c>
      <c r="AH63" s="11"/>
      <c r="AI63" s="11"/>
      <c r="AJ63" s="11"/>
      <c r="AK63" s="11"/>
      <c r="AL63" s="49"/>
      <c r="AM63" s="11"/>
      <c r="AN63" s="11">
        <v>675</v>
      </c>
      <c r="AO63" s="11">
        <v>675</v>
      </c>
      <c r="AP63" s="11">
        <v>675</v>
      </c>
      <c r="AQ63" s="11">
        <v>675</v>
      </c>
      <c r="AR63" s="49">
        <f t="shared" si="5"/>
        <v>0</v>
      </c>
      <c r="AS63" s="11"/>
      <c r="AT63" s="11"/>
      <c r="AU63" s="11"/>
      <c r="AV63" s="11"/>
      <c r="AW63" s="11"/>
      <c r="AX63" s="11"/>
      <c r="AY63" s="11"/>
      <c r="AZ63" s="11"/>
      <c r="BA63" s="11"/>
      <c r="BB63" s="11"/>
      <c r="BC63" s="49"/>
      <c r="BD63" s="11">
        <f t="shared" si="34"/>
        <v>0</v>
      </c>
      <c r="BE63" s="11"/>
      <c r="BF63" s="11"/>
      <c r="BG63" s="11"/>
      <c r="BH63" s="11"/>
      <c r="BI63" s="11"/>
      <c r="BJ63" s="11">
        <f t="shared" si="37"/>
        <v>0</v>
      </c>
      <c r="BK63" s="49">
        <f t="shared" si="7"/>
        <v>0</v>
      </c>
      <c r="BL63" s="11"/>
      <c r="BM63" s="11"/>
      <c r="BN63" s="11"/>
      <c r="BO63" s="11"/>
      <c r="BP63" s="11"/>
      <c r="BQ63" s="49"/>
      <c r="BR63" s="11"/>
      <c r="BS63" s="11"/>
      <c r="BT63" s="11"/>
      <c r="BU63" s="11"/>
      <c r="BV63" s="11"/>
      <c r="BW63" s="11"/>
      <c r="BX63" s="47"/>
      <c r="BY63" s="49"/>
      <c r="BZ63" s="11"/>
      <c r="CA63" s="11"/>
      <c r="CB63" s="11"/>
      <c r="CC63" s="11"/>
      <c r="CD63" s="11"/>
      <c r="CE63" s="11"/>
      <c r="CF63" s="11"/>
      <c r="CG63" s="11"/>
      <c r="CH63" s="11"/>
      <c r="CI63" s="11"/>
      <c r="CJ63" s="11"/>
      <c r="CK63" s="11"/>
      <c r="CL63" s="49"/>
      <c r="CM63" s="11"/>
      <c r="CN63" s="11"/>
      <c r="CO63" s="11"/>
      <c r="CP63" s="11"/>
      <c r="CQ63" s="11"/>
      <c r="CR63" s="11"/>
      <c r="CS63" s="11"/>
      <c r="CT63" s="11"/>
      <c r="CU63" s="11"/>
      <c r="CV63" s="11"/>
      <c r="CW63" s="11"/>
      <c r="CX63" s="11"/>
      <c r="CY63" s="26"/>
      <c r="CZ63" s="11"/>
      <c r="DA63" s="11"/>
      <c r="DB63" s="11"/>
      <c r="DC63" s="11"/>
      <c r="DD63" s="11"/>
      <c r="DE63" s="11"/>
      <c r="DF63" s="11"/>
      <c r="DG63" s="11"/>
      <c r="DH63" s="11"/>
      <c r="DI63" s="11"/>
      <c r="DJ63" s="11"/>
      <c r="DK63" s="11"/>
      <c r="DL63" s="26"/>
    </row>
    <row r="64" spans="1:116" ht="39.6">
      <c r="A64" s="47"/>
      <c r="B64" s="657" t="s">
        <v>1517</v>
      </c>
      <c r="C64" s="4" t="s">
        <v>494</v>
      </c>
      <c r="D64" s="4" t="s">
        <v>512</v>
      </c>
      <c r="E64" s="655" t="s">
        <v>1630</v>
      </c>
      <c r="F64" s="5" t="s">
        <v>1338</v>
      </c>
      <c r="G64" s="4"/>
      <c r="H64" s="533"/>
      <c r="I64" s="745"/>
      <c r="J64" s="11"/>
      <c r="K64" s="11"/>
      <c r="L64" s="11"/>
      <c r="M64" s="11"/>
      <c r="N64" s="11"/>
      <c r="O64" s="11"/>
      <c r="P64" s="11"/>
      <c r="Q64" s="26">
        <f t="shared" si="0"/>
        <v>0</v>
      </c>
      <c r="R64" s="15"/>
      <c r="S64" s="11"/>
      <c r="T64" s="11">
        <f t="shared" si="35"/>
        <v>0</v>
      </c>
      <c r="U64" s="11"/>
      <c r="V64" s="11"/>
      <c r="W64" s="11"/>
      <c r="X64" s="11"/>
      <c r="Y64" s="11"/>
      <c r="Z64" s="49">
        <f t="shared" si="1"/>
        <v>0</v>
      </c>
      <c r="AA64" s="11"/>
      <c r="AB64" s="11"/>
      <c r="AC64" s="11"/>
      <c r="AD64" s="11"/>
      <c r="AE64" s="11"/>
      <c r="AF64" s="11"/>
      <c r="AG64" s="49">
        <f t="shared" si="2"/>
        <v>0</v>
      </c>
      <c r="AH64" s="11"/>
      <c r="AI64" s="11"/>
      <c r="AJ64" s="11">
        <f t="shared" si="33"/>
        <v>0</v>
      </c>
      <c r="AK64" s="11"/>
      <c r="AL64" s="49">
        <f t="shared" si="4"/>
        <v>0</v>
      </c>
      <c r="AM64" s="11"/>
      <c r="AN64" s="11">
        <f>AD64/4</f>
        <v>0</v>
      </c>
      <c r="AO64" s="11"/>
      <c r="AP64" s="11"/>
      <c r="AQ64" s="11"/>
      <c r="AR64" s="49">
        <f t="shared" si="5"/>
        <v>0</v>
      </c>
      <c r="AS64" s="11"/>
      <c r="AT64" s="11"/>
      <c r="AU64" s="11"/>
      <c r="AV64" s="11"/>
      <c r="AW64" s="11"/>
      <c r="AX64" s="11"/>
      <c r="AY64" s="11"/>
      <c r="AZ64" s="11"/>
      <c r="BA64" s="11"/>
      <c r="BB64" s="11"/>
      <c r="BC64" s="49">
        <f t="shared" si="6"/>
        <v>0</v>
      </c>
      <c r="BD64" s="11">
        <f t="shared" si="34"/>
        <v>0</v>
      </c>
      <c r="BE64" s="11"/>
      <c r="BF64" s="11"/>
      <c r="BG64" s="11"/>
      <c r="BH64" s="11"/>
      <c r="BI64" s="11"/>
      <c r="BJ64" s="11">
        <f t="shared" si="37"/>
        <v>0</v>
      </c>
      <c r="BK64" s="49">
        <f t="shared" si="7"/>
        <v>0</v>
      </c>
      <c r="BL64" s="11"/>
      <c r="BM64" s="11"/>
      <c r="BN64" s="11"/>
      <c r="BO64" s="11"/>
      <c r="BP64" s="11"/>
      <c r="BQ64" s="49">
        <f t="shared" si="8"/>
        <v>0</v>
      </c>
      <c r="BR64" s="11"/>
      <c r="BS64" s="11"/>
      <c r="BT64" s="11"/>
      <c r="BU64" s="11"/>
      <c r="BV64" s="11"/>
      <c r="BW64" s="11"/>
      <c r="BX64" s="47">
        <f t="shared" si="9"/>
        <v>0</v>
      </c>
      <c r="BY64" s="49">
        <f t="shared" si="10"/>
        <v>0</v>
      </c>
      <c r="BZ64" s="11"/>
      <c r="CA64" s="11"/>
      <c r="CB64" s="11"/>
      <c r="CC64" s="11"/>
      <c r="CD64" s="11"/>
      <c r="CE64" s="11"/>
      <c r="CF64" s="11"/>
      <c r="CG64" s="11"/>
      <c r="CH64" s="11"/>
      <c r="CI64" s="11"/>
      <c r="CJ64" s="11"/>
      <c r="CK64" s="11"/>
      <c r="CL64" s="49">
        <f t="shared" si="11"/>
        <v>0</v>
      </c>
      <c r="CM64" s="11"/>
      <c r="CN64" s="11"/>
      <c r="CO64" s="11"/>
      <c r="CP64" s="11"/>
      <c r="CQ64" s="11"/>
      <c r="CR64" s="11"/>
      <c r="CS64" s="11"/>
      <c r="CT64" s="11"/>
      <c r="CU64" s="11"/>
      <c r="CV64" s="11"/>
      <c r="CW64" s="11"/>
      <c r="CX64" s="11"/>
      <c r="CY64" s="26">
        <f t="shared" si="12"/>
        <v>0</v>
      </c>
      <c r="CZ64" s="11"/>
      <c r="DA64" s="11"/>
      <c r="DB64" s="11"/>
      <c r="DC64" s="11"/>
      <c r="DD64" s="11"/>
      <c r="DE64" s="11"/>
      <c r="DF64" s="11"/>
      <c r="DG64" s="11"/>
      <c r="DH64" s="11"/>
      <c r="DI64" s="11"/>
      <c r="DJ64" s="11"/>
      <c r="DK64" s="11"/>
      <c r="DL64" s="26">
        <f t="shared" si="13"/>
        <v>0</v>
      </c>
    </row>
    <row r="65" spans="1:116">
      <c r="A65" s="47"/>
      <c r="B65" s="49"/>
      <c r="C65" s="28" t="s">
        <v>347</v>
      </c>
      <c r="D65" s="28"/>
      <c r="E65" s="750"/>
      <c r="F65" s="26"/>
      <c r="G65" s="28"/>
      <c r="H65" s="28">
        <f t="shared" ref="H65:Y65" si="38">SUM(H36:H64)</f>
        <v>5082</v>
      </c>
      <c r="I65" s="626">
        <f t="shared" si="38"/>
        <v>2237</v>
      </c>
      <c r="J65" s="28">
        <f t="shared" si="38"/>
        <v>0</v>
      </c>
      <c r="K65" s="28">
        <f t="shared" si="38"/>
        <v>200</v>
      </c>
      <c r="L65" s="28">
        <f t="shared" si="38"/>
        <v>0</v>
      </c>
      <c r="M65" s="28">
        <f t="shared" si="38"/>
        <v>0</v>
      </c>
      <c r="N65" s="28">
        <f t="shared" si="38"/>
        <v>0</v>
      </c>
      <c r="O65" s="28">
        <f t="shared" si="38"/>
        <v>0</v>
      </c>
      <c r="P65" s="28">
        <f t="shared" si="38"/>
        <v>0</v>
      </c>
      <c r="Q65" s="26">
        <f t="shared" si="38"/>
        <v>7519</v>
      </c>
      <c r="R65" s="28">
        <f t="shared" si="38"/>
        <v>0</v>
      </c>
      <c r="S65" s="28">
        <f t="shared" si="38"/>
        <v>0</v>
      </c>
      <c r="T65" s="28">
        <f t="shared" si="38"/>
        <v>7519</v>
      </c>
      <c r="U65" s="28">
        <f t="shared" si="38"/>
        <v>0</v>
      </c>
      <c r="V65" s="28">
        <f t="shared" si="38"/>
        <v>0</v>
      </c>
      <c r="W65" s="28">
        <f t="shared" si="38"/>
        <v>0</v>
      </c>
      <c r="X65" s="28">
        <f t="shared" si="38"/>
        <v>0</v>
      </c>
      <c r="Y65" s="28">
        <f t="shared" si="38"/>
        <v>0</v>
      </c>
      <c r="Z65" s="49">
        <f t="shared" si="1"/>
        <v>7519</v>
      </c>
      <c r="AA65" s="28">
        <f t="shared" ref="AA65:AF65" si="39">SUM(AA36:AA64)</f>
        <v>396</v>
      </c>
      <c r="AB65" s="28">
        <f t="shared" si="39"/>
        <v>0</v>
      </c>
      <c r="AC65" s="28">
        <f t="shared" si="39"/>
        <v>0</v>
      </c>
      <c r="AD65" s="28">
        <f t="shared" si="39"/>
        <v>4686</v>
      </c>
      <c r="AE65" s="28">
        <f t="shared" si="39"/>
        <v>0</v>
      </c>
      <c r="AF65" s="28">
        <f t="shared" si="39"/>
        <v>2437</v>
      </c>
      <c r="AG65" s="49">
        <f t="shared" si="2"/>
        <v>0</v>
      </c>
      <c r="AH65" s="28">
        <f>SUM(AH36:AH64)</f>
        <v>0</v>
      </c>
      <c r="AI65" s="28">
        <f>SUM(AI36:AI64)</f>
        <v>0</v>
      </c>
      <c r="AJ65" s="28">
        <f>SUM(AJ36:AJ64)</f>
        <v>396</v>
      </c>
      <c r="AK65" s="28">
        <f>SUM(AK36:AK64)</f>
        <v>0</v>
      </c>
      <c r="AL65" s="49">
        <f t="shared" si="4"/>
        <v>0</v>
      </c>
      <c r="AM65" s="28">
        <f>SUM(AM36:AM64)</f>
        <v>0</v>
      </c>
      <c r="AN65" s="28">
        <f>SUM(AN36:AN64)</f>
        <v>1174</v>
      </c>
      <c r="AO65" s="28">
        <f>SUM(AO36:AO64)</f>
        <v>1173.25</v>
      </c>
      <c r="AP65" s="28">
        <f>SUM(AP36:AP64)</f>
        <v>1169.25</v>
      </c>
      <c r="AQ65" s="28">
        <f>SUM(AQ36:AQ64)</f>
        <v>1170.25</v>
      </c>
      <c r="AR65" s="49">
        <f t="shared" si="5"/>
        <v>-0.75</v>
      </c>
      <c r="AS65" s="28">
        <f t="shared" ref="AS65:BB65" si="40">SUM(AS36:AS64)</f>
        <v>0</v>
      </c>
      <c r="AT65" s="28">
        <f t="shared" si="40"/>
        <v>0</v>
      </c>
      <c r="AU65" s="28">
        <f t="shared" si="40"/>
        <v>0</v>
      </c>
      <c r="AV65" s="28">
        <f t="shared" si="40"/>
        <v>0</v>
      </c>
      <c r="AW65" s="28">
        <f t="shared" si="40"/>
        <v>0</v>
      </c>
      <c r="AX65" s="28">
        <f t="shared" si="40"/>
        <v>0</v>
      </c>
      <c r="AY65" s="28">
        <f t="shared" si="40"/>
        <v>0</v>
      </c>
      <c r="AZ65" s="28">
        <f t="shared" si="40"/>
        <v>0</v>
      </c>
      <c r="BA65" s="28">
        <f t="shared" si="40"/>
        <v>0</v>
      </c>
      <c r="BB65" s="28">
        <f t="shared" si="40"/>
        <v>0</v>
      </c>
      <c r="BC65" s="49">
        <f t="shared" si="6"/>
        <v>0</v>
      </c>
      <c r="BD65" s="28">
        <f t="shared" ref="BD65:BJ65" si="41">SUM(BD36:BD64)</f>
        <v>2437</v>
      </c>
      <c r="BE65" s="28">
        <f t="shared" si="41"/>
        <v>0</v>
      </c>
      <c r="BF65" s="28">
        <f t="shared" si="41"/>
        <v>0</v>
      </c>
      <c r="BG65" s="28">
        <f t="shared" si="41"/>
        <v>0</v>
      </c>
      <c r="BH65" s="28">
        <f t="shared" si="41"/>
        <v>0</v>
      </c>
      <c r="BI65" s="28">
        <f t="shared" si="41"/>
        <v>0</v>
      </c>
      <c r="BJ65" s="28">
        <f t="shared" si="41"/>
        <v>0</v>
      </c>
      <c r="BK65" s="49">
        <f t="shared" si="7"/>
        <v>0</v>
      </c>
      <c r="BL65" s="28">
        <f>SUM(BL36:BL64)</f>
        <v>0</v>
      </c>
      <c r="BM65" s="28">
        <f>SUM(BM36:BM64)</f>
        <v>0</v>
      </c>
      <c r="BN65" s="28">
        <f>SUM(BN36:BN64)</f>
        <v>0</v>
      </c>
      <c r="BO65" s="28">
        <f>SUM(BO36:BO64)</f>
        <v>0</v>
      </c>
      <c r="BP65" s="28">
        <f>SUM(BP36:BP64)</f>
        <v>0</v>
      </c>
      <c r="BQ65" s="49">
        <f t="shared" si="8"/>
        <v>0</v>
      </c>
      <c r="BR65" s="28">
        <f t="shared" ref="BR65:BW65" si="42">SUM(BR36:BR64)</f>
        <v>0</v>
      </c>
      <c r="BS65" s="28">
        <f t="shared" si="42"/>
        <v>0</v>
      </c>
      <c r="BT65" s="28">
        <f t="shared" si="42"/>
        <v>0</v>
      </c>
      <c r="BU65" s="28">
        <f t="shared" si="42"/>
        <v>0</v>
      </c>
      <c r="BV65" s="28">
        <f t="shared" si="42"/>
        <v>0</v>
      </c>
      <c r="BW65" s="28">
        <f t="shared" si="42"/>
        <v>0</v>
      </c>
      <c r="BX65" s="47">
        <f t="shared" si="9"/>
        <v>0</v>
      </c>
      <c r="BY65" s="49">
        <f t="shared" si="10"/>
        <v>7519.75</v>
      </c>
      <c r="BZ65" s="28">
        <f t="shared" ref="BZ65:CK65" si="43">SUM(BZ36:BZ64)</f>
        <v>0</v>
      </c>
      <c r="CA65" s="28">
        <f t="shared" si="43"/>
        <v>0</v>
      </c>
      <c r="CB65" s="28">
        <f t="shared" si="43"/>
        <v>0</v>
      </c>
      <c r="CC65" s="28">
        <f t="shared" si="43"/>
        <v>0</v>
      </c>
      <c r="CD65" s="28">
        <f t="shared" si="43"/>
        <v>0</v>
      </c>
      <c r="CE65" s="28">
        <f t="shared" si="43"/>
        <v>0</v>
      </c>
      <c r="CF65" s="28">
        <f t="shared" si="43"/>
        <v>0</v>
      </c>
      <c r="CG65" s="28">
        <f t="shared" si="43"/>
        <v>0</v>
      </c>
      <c r="CH65" s="28">
        <f t="shared" si="43"/>
        <v>0</v>
      </c>
      <c r="CI65" s="28">
        <f t="shared" si="43"/>
        <v>0</v>
      </c>
      <c r="CJ65" s="28">
        <f t="shared" si="43"/>
        <v>0</v>
      </c>
      <c r="CK65" s="28">
        <f t="shared" si="43"/>
        <v>0</v>
      </c>
      <c r="CL65" s="49">
        <f t="shared" si="11"/>
        <v>0</v>
      </c>
      <c r="CM65" s="28">
        <f t="shared" ref="CM65:DL65" si="44">SUM(CM36:CM64)</f>
        <v>0</v>
      </c>
      <c r="CN65" s="28">
        <f t="shared" si="44"/>
        <v>0</v>
      </c>
      <c r="CO65" s="28">
        <f t="shared" si="44"/>
        <v>0</v>
      </c>
      <c r="CP65" s="28">
        <f t="shared" si="44"/>
        <v>0</v>
      </c>
      <c r="CQ65" s="28">
        <f t="shared" si="44"/>
        <v>0</v>
      </c>
      <c r="CR65" s="28">
        <f t="shared" si="44"/>
        <v>0</v>
      </c>
      <c r="CS65" s="28">
        <f t="shared" si="44"/>
        <v>0</v>
      </c>
      <c r="CT65" s="28">
        <f t="shared" si="44"/>
        <v>0</v>
      </c>
      <c r="CU65" s="28">
        <f t="shared" si="44"/>
        <v>0</v>
      </c>
      <c r="CV65" s="28">
        <f t="shared" si="44"/>
        <v>0</v>
      </c>
      <c r="CW65" s="28">
        <f t="shared" si="44"/>
        <v>0</v>
      </c>
      <c r="CX65" s="28">
        <f t="shared" si="44"/>
        <v>0</v>
      </c>
      <c r="CY65" s="26">
        <f t="shared" si="44"/>
        <v>0</v>
      </c>
      <c r="CZ65" s="28">
        <f t="shared" si="44"/>
        <v>0</v>
      </c>
      <c r="DA65" s="28">
        <f t="shared" si="44"/>
        <v>0</v>
      </c>
      <c r="DB65" s="28">
        <f t="shared" si="44"/>
        <v>0</v>
      </c>
      <c r="DC65" s="28">
        <f t="shared" si="44"/>
        <v>0</v>
      </c>
      <c r="DD65" s="28">
        <f t="shared" si="44"/>
        <v>0</v>
      </c>
      <c r="DE65" s="28">
        <f t="shared" si="44"/>
        <v>0</v>
      </c>
      <c r="DF65" s="28">
        <f t="shared" si="44"/>
        <v>0</v>
      </c>
      <c r="DG65" s="28">
        <f t="shared" si="44"/>
        <v>0</v>
      </c>
      <c r="DH65" s="28">
        <f t="shared" si="44"/>
        <v>0</v>
      </c>
      <c r="DI65" s="28">
        <f t="shared" si="44"/>
        <v>0</v>
      </c>
      <c r="DJ65" s="28">
        <f t="shared" si="44"/>
        <v>0</v>
      </c>
      <c r="DK65" s="28">
        <f t="shared" si="44"/>
        <v>0</v>
      </c>
      <c r="DL65" s="26">
        <f t="shared" si="44"/>
        <v>0</v>
      </c>
    </row>
    <row r="66" spans="1:116">
      <c r="A66" s="47"/>
      <c r="B66" s="49" t="s">
        <v>1911</v>
      </c>
      <c r="C66" s="4" t="s">
        <v>494</v>
      </c>
      <c r="D66" s="4" t="s">
        <v>975</v>
      </c>
      <c r="E66" s="748" t="s">
        <v>974</v>
      </c>
      <c r="F66" s="5" t="s">
        <v>1338</v>
      </c>
      <c r="G66" s="4"/>
      <c r="H66" s="15">
        <f>2068+51</f>
        <v>2119</v>
      </c>
      <c r="I66" s="625"/>
      <c r="J66" s="11"/>
      <c r="K66" s="11"/>
      <c r="L66" s="11"/>
      <c r="M66" s="11"/>
      <c r="N66" s="11"/>
      <c r="O66" s="11"/>
      <c r="P66" s="11"/>
      <c r="Q66" s="26">
        <f t="shared" si="0"/>
        <v>2119</v>
      </c>
      <c r="R66" s="15"/>
      <c r="S66" s="11"/>
      <c r="T66" s="11">
        <v>2119</v>
      </c>
      <c r="U66" s="11"/>
      <c r="V66" s="11"/>
      <c r="W66" s="11"/>
      <c r="X66" s="11"/>
      <c r="Y66" s="11"/>
      <c r="Z66" s="49">
        <f t="shared" si="1"/>
        <v>2119</v>
      </c>
      <c r="AA66" s="11">
        <v>0</v>
      </c>
      <c r="AB66" s="11"/>
      <c r="AC66" s="11"/>
      <c r="AD66" s="11">
        <v>2119</v>
      </c>
      <c r="AE66" s="11"/>
      <c r="AF66" s="11"/>
      <c r="AG66" s="49">
        <f t="shared" si="2"/>
        <v>0</v>
      </c>
      <c r="AH66" s="11"/>
      <c r="AI66" s="11"/>
      <c r="AJ66" s="11"/>
      <c r="AK66" s="11"/>
      <c r="AL66" s="49">
        <f t="shared" si="4"/>
        <v>0</v>
      </c>
      <c r="AM66" s="11"/>
      <c r="AN66" s="11">
        <v>530</v>
      </c>
      <c r="AO66" s="11">
        <v>530</v>
      </c>
      <c r="AP66" s="11">
        <v>530</v>
      </c>
      <c r="AQ66" s="11">
        <v>529</v>
      </c>
      <c r="AR66" s="49">
        <f t="shared" si="5"/>
        <v>0</v>
      </c>
      <c r="AS66" s="11"/>
      <c r="AT66" s="11"/>
      <c r="AU66" s="11"/>
      <c r="AV66" s="11"/>
      <c r="AW66" s="11"/>
      <c r="AX66" s="11"/>
      <c r="AY66" s="11"/>
      <c r="AZ66" s="11"/>
      <c r="BA66" s="11"/>
      <c r="BB66" s="11"/>
      <c r="BC66" s="49">
        <f t="shared" si="6"/>
        <v>0</v>
      </c>
      <c r="BD66" s="11"/>
      <c r="BE66" s="11"/>
      <c r="BF66" s="11"/>
      <c r="BG66" s="11"/>
      <c r="BH66" s="11"/>
      <c r="BI66" s="11"/>
      <c r="BJ66" s="11"/>
      <c r="BK66" s="49">
        <f t="shared" si="7"/>
        <v>0</v>
      </c>
      <c r="BL66" s="11"/>
      <c r="BM66" s="11"/>
      <c r="BN66" s="11">
        <v>0</v>
      </c>
      <c r="BO66" s="11"/>
      <c r="BP66" s="11">
        <v>0</v>
      </c>
      <c r="BQ66" s="49">
        <f t="shared" si="8"/>
        <v>0</v>
      </c>
      <c r="BR66" s="11"/>
      <c r="BS66" s="11"/>
      <c r="BT66" s="11"/>
      <c r="BU66" s="11"/>
      <c r="BV66" s="11"/>
      <c r="BW66" s="11"/>
      <c r="BX66" s="47">
        <f t="shared" si="9"/>
        <v>0</v>
      </c>
      <c r="BY66" s="49">
        <f t="shared" si="10"/>
        <v>2119</v>
      </c>
      <c r="BZ66" s="11"/>
      <c r="CA66" s="11"/>
      <c r="CB66" s="11"/>
      <c r="CC66" s="11"/>
      <c r="CD66" s="11"/>
      <c r="CE66" s="11"/>
      <c r="CF66" s="11"/>
      <c r="CG66" s="11"/>
      <c r="CH66" s="11"/>
      <c r="CI66" s="11"/>
      <c r="CJ66" s="11"/>
      <c r="CK66" s="11"/>
      <c r="CL66" s="49">
        <f t="shared" si="11"/>
        <v>0</v>
      </c>
      <c r="CM66" s="11">
        <v>0</v>
      </c>
      <c r="CN66" s="11">
        <v>0</v>
      </c>
      <c r="CO66" s="11">
        <v>0</v>
      </c>
      <c r="CP66" s="11">
        <v>0</v>
      </c>
      <c r="CQ66" s="11">
        <v>0</v>
      </c>
      <c r="CR66" s="11">
        <v>0</v>
      </c>
      <c r="CS66" s="11">
        <v>0</v>
      </c>
      <c r="CT66" s="11">
        <v>0</v>
      </c>
      <c r="CU66" s="11">
        <v>0</v>
      </c>
      <c r="CV66" s="11">
        <v>0</v>
      </c>
      <c r="CW66" s="11">
        <v>0</v>
      </c>
      <c r="CX66" s="11">
        <v>0</v>
      </c>
      <c r="CY66" s="26">
        <f t="shared" si="12"/>
        <v>0</v>
      </c>
      <c r="CZ66" s="11">
        <v>0</v>
      </c>
      <c r="DA66" s="11">
        <v>0</v>
      </c>
      <c r="DB66" s="11">
        <v>0</v>
      </c>
      <c r="DC66" s="11">
        <v>0</v>
      </c>
      <c r="DD66" s="11">
        <v>0</v>
      </c>
      <c r="DE66" s="11">
        <v>0</v>
      </c>
      <c r="DF66" s="11">
        <v>0</v>
      </c>
      <c r="DG66" s="11">
        <v>0</v>
      </c>
      <c r="DH66" s="11">
        <v>0</v>
      </c>
      <c r="DI66" s="11">
        <v>0</v>
      </c>
      <c r="DJ66" s="11">
        <v>0</v>
      </c>
      <c r="DK66" s="11">
        <v>0</v>
      </c>
      <c r="DL66" s="26">
        <f t="shared" si="13"/>
        <v>0</v>
      </c>
    </row>
    <row r="67" spans="1:116">
      <c r="A67" s="47"/>
      <c r="B67" s="49"/>
      <c r="C67" s="4" t="s">
        <v>494</v>
      </c>
      <c r="D67" s="4" t="s">
        <v>975</v>
      </c>
      <c r="E67" s="748" t="s">
        <v>1579</v>
      </c>
      <c r="F67" s="5"/>
      <c r="G67" s="4"/>
      <c r="H67" s="15"/>
      <c r="I67" s="625"/>
      <c r="J67" s="11"/>
      <c r="K67" s="11"/>
      <c r="L67" s="11"/>
      <c r="M67" s="11"/>
      <c r="N67" s="11"/>
      <c r="O67" s="11"/>
      <c r="P67" s="11"/>
      <c r="Q67" s="26">
        <f t="shared" si="0"/>
        <v>0</v>
      </c>
      <c r="R67" s="15"/>
      <c r="S67" s="11"/>
      <c r="T67" s="11"/>
      <c r="U67" s="11"/>
      <c r="V67" s="11"/>
      <c r="W67" s="11"/>
      <c r="X67" s="11"/>
      <c r="Y67" s="11"/>
      <c r="Z67" s="49">
        <f t="shared" si="1"/>
        <v>0</v>
      </c>
      <c r="AA67" s="11"/>
      <c r="AB67" s="11"/>
      <c r="AC67" s="11"/>
      <c r="AD67" s="11"/>
      <c r="AE67" s="11"/>
      <c r="AF67" s="11"/>
      <c r="AG67" s="49">
        <f t="shared" si="2"/>
        <v>0</v>
      </c>
      <c r="AH67" s="11"/>
      <c r="AI67" s="11"/>
      <c r="AJ67" s="11"/>
      <c r="AK67" s="11"/>
      <c r="AL67" s="49"/>
      <c r="AM67" s="11"/>
      <c r="AN67" s="11">
        <f>AD67</f>
        <v>0</v>
      </c>
      <c r="AO67" s="11"/>
      <c r="AP67" s="11"/>
      <c r="AQ67" s="11"/>
      <c r="AR67" s="49"/>
      <c r="AS67" s="11"/>
      <c r="AT67" s="11"/>
      <c r="AU67" s="11"/>
      <c r="AV67" s="11"/>
      <c r="AW67" s="11"/>
      <c r="AX67" s="11"/>
      <c r="AY67" s="11"/>
      <c r="AZ67" s="11"/>
      <c r="BA67" s="11"/>
      <c r="BB67" s="11"/>
      <c r="BC67" s="49"/>
      <c r="BD67" s="11"/>
      <c r="BE67" s="11"/>
      <c r="BF67" s="11"/>
      <c r="BG67" s="11"/>
      <c r="BH67" s="11"/>
      <c r="BI67" s="11"/>
      <c r="BJ67" s="11"/>
      <c r="BK67" s="49">
        <f t="shared" si="7"/>
        <v>0</v>
      </c>
      <c r="BL67" s="11"/>
      <c r="BM67" s="11"/>
      <c r="BN67" s="11"/>
      <c r="BO67" s="11"/>
      <c r="BP67" s="11"/>
      <c r="BQ67" s="49"/>
      <c r="BR67" s="11"/>
      <c r="BS67" s="11"/>
      <c r="BT67" s="11"/>
      <c r="BU67" s="11"/>
      <c r="BV67" s="11"/>
      <c r="BW67" s="11"/>
      <c r="BX67" s="47"/>
      <c r="BY67" s="49"/>
      <c r="BZ67" s="11"/>
      <c r="CA67" s="11"/>
      <c r="CB67" s="11"/>
      <c r="CC67" s="11"/>
      <c r="CD67" s="11"/>
      <c r="CE67" s="11"/>
      <c r="CF67" s="11"/>
      <c r="CG67" s="11"/>
      <c r="CH67" s="11"/>
      <c r="CI67" s="11"/>
      <c r="CJ67" s="11"/>
      <c r="CK67" s="11"/>
      <c r="CL67" s="49"/>
      <c r="CM67" s="11"/>
      <c r="CN67" s="11"/>
      <c r="CO67" s="11"/>
      <c r="CP67" s="11"/>
      <c r="CQ67" s="11"/>
      <c r="CR67" s="11"/>
      <c r="CS67" s="11"/>
      <c r="CT67" s="11"/>
      <c r="CU67" s="11"/>
      <c r="CV67" s="11"/>
      <c r="CW67" s="11"/>
      <c r="CX67" s="11"/>
      <c r="CY67" s="26"/>
      <c r="CZ67" s="11"/>
      <c r="DA67" s="11"/>
      <c r="DB67" s="11"/>
      <c r="DC67" s="11"/>
      <c r="DD67" s="11"/>
      <c r="DE67" s="11"/>
      <c r="DF67" s="11"/>
      <c r="DG67" s="11"/>
      <c r="DH67" s="11"/>
      <c r="DI67" s="11"/>
      <c r="DJ67" s="11"/>
      <c r="DK67" s="11"/>
      <c r="DL67" s="26"/>
    </row>
    <row r="68" spans="1:116">
      <c r="A68" s="47"/>
      <c r="B68" s="49"/>
      <c r="C68" s="28" t="s">
        <v>347</v>
      </c>
      <c r="D68" s="28"/>
      <c r="E68" s="750"/>
      <c r="F68" s="26"/>
      <c r="G68" s="28"/>
      <c r="H68" s="47">
        <f>SUM(H66:H67)</f>
        <v>2119</v>
      </c>
      <c r="I68" s="626">
        <f t="shared" ref="I68:BT68" si="45">SUM(I66:I67)</f>
        <v>0</v>
      </c>
      <c r="J68" s="28">
        <f t="shared" si="45"/>
        <v>0</v>
      </c>
      <c r="K68" s="28">
        <f t="shared" si="45"/>
        <v>0</v>
      </c>
      <c r="L68" s="28">
        <f t="shared" si="45"/>
        <v>0</v>
      </c>
      <c r="M68" s="28">
        <f t="shared" si="45"/>
        <v>0</v>
      </c>
      <c r="N68" s="28">
        <f t="shared" si="45"/>
        <v>0</v>
      </c>
      <c r="O68" s="28">
        <f t="shared" si="45"/>
        <v>0</v>
      </c>
      <c r="P68" s="28">
        <f t="shared" si="45"/>
        <v>0</v>
      </c>
      <c r="Q68" s="26">
        <f t="shared" si="45"/>
        <v>2119</v>
      </c>
      <c r="R68" s="47">
        <f t="shared" si="45"/>
        <v>0</v>
      </c>
      <c r="S68" s="28">
        <f t="shared" si="45"/>
        <v>0</v>
      </c>
      <c r="T68" s="28">
        <f t="shared" si="45"/>
        <v>2119</v>
      </c>
      <c r="U68" s="28">
        <f t="shared" si="45"/>
        <v>0</v>
      </c>
      <c r="V68" s="28">
        <f t="shared" si="45"/>
        <v>0</v>
      </c>
      <c r="W68" s="28">
        <f t="shared" si="45"/>
        <v>0</v>
      </c>
      <c r="X68" s="28">
        <f t="shared" si="45"/>
        <v>0</v>
      </c>
      <c r="Y68" s="28">
        <f t="shared" si="45"/>
        <v>0</v>
      </c>
      <c r="Z68" s="49">
        <f t="shared" si="45"/>
        <v>2119</v>
      </c>
      <c r="AA68" s="28">
        <f t="shared" si="45"/>
        <v>0</v>
      </c>
      <c r="AB68" s="28">
        <f t="shared" si="45"/>
        <v>0</v>
      </c>
      <c r="AC68" s="28">
        <f t="shared" si="45"/>
        <v>0</v>
      </c>
      <c r="AD68" s="28">
        <f t="shared" si="45"/>
        <v>2119</v>
      </c>
      <c r="AE68" s="28">
        <f t="shared" si="45"/>
        <v>0</v>
      </c>
      <c r="AF68" s="28">
        <f t="shared" si="45"/>
        <v>0</v>
      </c>
      <c r="AG68" s="49">
        <f t="shared" si="2"/>
        <v>0</v>
      </c>
      <c r="AH68" s="28">
        <f t="shared" si="45"/>
        <v>0</v>
      </c>
      <c r="AI68" s="28">
        <f t="shared" si="45"/>
        <v>0</v>
      </c>
      <c r="AJ68" s="28">
        <f t="shared" si="45"/>
        <v>0</v>
      </c>
      <c r="AK68" s="28">
        <f t="shared" si="45"/>
        <v>0</v>
      </c>
      <c r="AL68" s="49">
        <f t="shared" si="45"/>
        <v>0</v>
      </c>
      <c r="AM68" s="28">
        <f t="shared" si="45"/>
        <v>0</v>
      </c>
      <c r="AN68" s="28">
        <f t="shared" si="45"/>
        <v>530</v>
      </c>
      <c r="AO68" s="28">
        <f t="shared" si="45"/>
        <v>530</v>
      </c>
      <c r="AP68" s="28">
        <f t="shared" si="45"/>
        <v>530</v>
      </c>
      <c r="AQ68" s="28">
        <f t="shared" si="45"/>
        <v>529</v>
      </c>
      <c r="AR68" s="49">
        <f t="shared" si="45"/>
        <v>0</v>
      </c>
      <c r="AS68" s="28">
        <f t="shared" si="45"/>
        <v>0</v>
      </c>
      <c r="AT68" s="28">
        <f t="shared" si="45"/>
        <v>0</v>
      </c>
      <c r="AU68" s="28">
        <f t="shared" si="45"/>
        <v>0</v>
      </c>
      <c r="AV68" s="28">
        <f t="shared" si="45"/>
        <v>0</v>
      </c>
      <c r="AW68" s="28">
        <f t="shared" si="45"/>
        <v>0</v>
      </c>
      <c r="AX68" s="28">
        <f t="shared" si="45"/>
        <v>0</v>
      </c>
      <c r="AY68" s="28">
        <f t="shared" si="45"/>
        <v>0</v>
      </c>
      <c r="AZ68" s="28">
        <f t="shared" si="45"/>
        <v>0</v>
      </c>
      <c r="BA68" s="28">
        <f t="shared" si="45"/>
        <v>0</v>
      </c>
      <c r="BB68" s="28">
        <f t="shared" si="45"/>
        <v>0</v>
      </c>
      <c r="BC68" s="49">
        <f t="shared" si="45"/>
        <v>0</v>
      </c>
      <c r="BD68" s="28">
        <f t="shared" si="45"/>
        <v>0</v>
      </c>
      <c r="BE68" s="28">
        <f t="shared" si="45"/>
        <v>0</v>
      </c>
      <c r="BF68" s="28">
        <f t="shared" si="45"/>
        <v>0</v>
      </c>
      <c r="BG68" s="28">
        <f t="shared" si="45"/>
        <v>0</v>
      </c>
      <c r="BH68" s="28">
        <f t="shared" si="45"/>
        <v>0</v>
      </c>
      <c r="BI68" s="28">
        <f t="shared" si="45"/>
        <v>0</v>
      </c>
      <c r="BJ68" s="28">
        <f t="shared" si="45"/>
        <v>0</v>
      </c>
      <c r="BK68" s="49">
        <f t="shared" si="7"/>
        <v>0</v>
      </c>
      <c r="BL68" s="28">
        <f t="shared" si="45"/>
        <v>0</v>
      </c>
      <c r="BM68" s="28">
        <f t="shared" si="45"/>
        <v>0</v>
      </c>
      <c r="BN68" s="28">
        <f t="shared" si="45"/>
        <v>0</v>
      </c>
      <c r="BO68" s="28">
        <f t="shared" si="45"/>
        <v>0</v>
      </c>
      <c r="BP68" s="28">
        <f t="shared" si="45"/>
        <v>0</v>
      </c>
      <c r="BQ68" s="49">
        <f t="shared" si="45"/>
        <v>0</v>
      </c>
      <c r="BR68" s="28">
        <f t="shared" si="45"/>
        <v>0</v>
      </c>
      <c r="BS68" s="28">
        <f t="shared" si="45"/>
        <v>0</v>
      </c>
      <c r="BT68" s="28">
        <f t="shared" si="45"/>
        <v>0</v>
      </c>
      <c r="BU68" s="28">
        <f t="shared" ref="BU68:DL68" si="46">SUM(BU66:BU67)</f>
        <v>0</v>
      </c>
      <c r="BV68" s="28">
        <f t="shared" si="46"/>
        <v>0</v>
      </c>
      <c r="BW68" s="28">
        <f t="shared" si="46"/>
        <v>0</v>
      </c>
      <c r="BX68" s="47">
        <f t="shared" si="46"/>
        <v>0</v>
      </c>
      <c r="BY68" s="49">
        <f t="shared" si="46"/>
        <v>2119</v>
      </c>
      <c r="BZ68" s="28">
        <f t="shared" si="46"/>
        <v>0</v>
      </c>
      <c r="CA68" s="28">
        <f t="shared" si="46"/>
        <v>0</v>
      </c>
      <c r="CB68" s="28">
        <f t="shared" si="46"/>
        <v>0</v>
      </c>
      <c r="CC68" s="28">
        <f t="shared" si="46"/>
        <v>0</v>
      </c>
      <c r="CD68" s="28">
        <f t="shared" si="46"/>
        <v>0</v>
      </c>
      <c r="CE68" s="28">
        <f t="shared" si="46"/>
        <v>0</v>
      </c>
      <c r="CF68" s="28">
        <f t="shared" si="46"/>
        <v>0</v>
      </c>
      <c r="CG68" s="28">
        <f t="shared" si="46"/>
        <v>0</v>
      </c>
      <c r="CH68" s="28">
        <f t="shared" si="46"/>
        <v>0</v>
      </c>
      <c r="CI68" s="28">
        <f t="shared" si="46"/>
        <v>0</v>
      </c>
      <c r="CJ68" s="28">
        <f t="shared" si="46"/>
        <v>0</v>
      </c>
      <c r="CK68" s="28">
        <f t="shared" si="46"/>
        <v>0</v>
      </c>
      <c r="CL68" s="49">
        <f t="shared" si="46"/>
        <v>0</v>
      </c>
      <c r="CM68" s="28">
        <f t="shared" si="46"/>
        <v>0</v>
      </c>
      <c r="CN68" s="28">
        <f t="shared" si="46"/>
        <v>0</v>
      </c>
      <c r="CO68" s="28">
        <f t="shared" si="46"/>
        <v>0</v>
      </c>
      <c r="CP68" s="28">
        <f t="shared" si="46"/>
        <v>0</v>
      </c>
      <c r="CQ68" s="28">
        <f t="shared" si="46"/>
        <v>0</v>
      </c>
      <c r="CR68" s="28">
        <f t="shared" si="46"/>
        <v>0</v>
      </c>
      <c r="CS68" s="28">
        <f t="shared" si="46"/>
        <v>0</v>
      </c>
      <c r="CT68" s="28">
        <f t="shared" si="46"/>
        <v>0</v>
      </c>
      <c r="CU68" s="28">
        <f t="shared" si="46"/>
        <v>0</v>
      </c>
      <c r="CV68" s="28">
        <f t="shared" si="46"/>
        <v>0</v>
      </c>
      <c r="CW68" s="28">
        <f t="shared" si="46"/>
        <v>0</v>
      </c>
      <c r="CX68" s="28">
        <f t="shared" si="46"/>
        <v>0</v>
      </c>
      <c r="CY68" s="26">
        <f t="shared" si="46"/>
        <v>0</v>
      </c>
      <c r="CZ68" s="28">
        <f t="shared" si="46"/>
        <v>0</v>
      </c>
      <c r="DA68" s="28">
        <f t="shared" si="46"/>
        <v>0</v>
      </c>
      <c r="DB68" s="28">
        <f t="shared" si="46"/>
        <v>0</v>
      </c>
      <c r="DC68" s="28">
        <f t="shared" si="46"/>
        <v>0</v>
      </c>
      <c r="DD68" s="28">
        <f t="shared" si="46"/>
        <v>0</v>
      </c>
      <c r="DE68" s="28">
        <f t="shared" si="46"/>
        <v>0</v>
      </c>
      <c r="DF68" s="28">
        <f t="shared" si="46"/>
        <v>0</v>
      </c>
      <c r="DG68" s="28">
        <f t="shared" si="46"/>
        <v>0</v>
      </c>
      <c r="DH68" s="28">
        <f t="shared" si="46"/>
        <v>0</v>
      </c>
      <c r="DI68" s="28">
        <f t="shared" si="46"/>
        <v>0</v>
      </c>
      <c r="DJ68" s="28">
        <f t="shared" si="46"/>
        <v>0</v>
      </c>
      <c r="DK68" s="28">
        <f t="shared" si="46"/>
        <v>0</v>
      </c>
      <c r="DL68" s="26">
        <f t="shared" si="46"/>
        <v>0</v>
      </c>
    </row>
    <row r="69" spans="1:116">
      <c r="A69" s="47"/>
      <c r="B69" s="49" t="s">
        <v>1515</v>
      </c>
      <c r="C69" s="4" t="s">
        <v>494</v>
      </c>
      <c r="D69" s="4" t="s">
        <v>976</v>
      </c>
      <c r="E69" s="748" t="s">
        <v>974</v>
      </c>
      <c r="F69" s="5" t="s">
        <v>1338</v>
      </c>
      <c r="G69" s="4"/>
      <c r="H69" s="15">
        <v>2819</v>
      </c>
      <c r="I69" s="625"/>
      <c r="J69" s="11"/>
      <c r="K69" s="11"/>
      <c r="L69" s="11"/>
      <c r="M69" s="11"/>
      <c r="N69" s="11"/>
      <c r="O69" s="11"/>
      <c r="P69" s="11"/>
      <c r="Q69" s="26">
        <f t="shared" si="0"/>
        <v>2819</v>
      </c>
      <c r="R69" s="15"/>
      <c r="S69" s="11"/>
      <c r="T69" s="11">
        <f>Q69</f>
        <v>2819</v>
      </c>
      <c r="U69" s="11"/>
      <c r="V69" s="11"/>
      <c r="W69" s="11"/>
      <c r="X69" s="11"/>
      <c r="Y69" s="11"/>
      <c r="Z69" s="49">
        <f t="shared" si="1"/>
        <v>2819</v>
      </c>
      <c r="AA69" s="11">
        <v>2819</v>
      </c>
      <c r="AB69" s="11"/>
      <c r="AC69" s="11"/>
      <c r="AD69" s="11"/>
      <c r="AE69" s="11"/>
      <c r="AF69" s="11"/>
      <c r="AG69" s="49">
        <f t="shared" ref="AG69:AG91" si="47">T69-SUM(AA69:AF69)</f>
        <v>0</v>
      </c>
      <c r="AH69" s="11"/>
      <c r="AI69" s="11"/>
      <c r="AJ69" s="11">
        <f>AA69</f>
        <v>2819</v>
      </c>
      <c r="AK69" s="11"/>
      <c r="AL69" s="49">
        <f t="shared" si="4"/>
        <v>0</v>
      </c>
      <c r="AM69" s="11"/>
      <c r="AN69" s="11">
        <f>AD69</f>
        <v>0</v>
      </c>
      <c r="AO69" s="11"/>
      <c r="AP69" s="11"/>
      <c r="AQ69" s="11"/>
      <c r="AR69" s="49">
        <f t="shared" si="5"/>
        <v>0</v>
      </c>
      <c r="AS69" s="11"/>
      <c r="AT69" s="11"/>
      <c r="AU69" s="11"/>
      <c r="AV69" s="11"/>
      <c r="AW69" s="11"/>
      <c r="AX69" s="11"/>
      <c r="AY69" s="11"/>
      <c r="AZ69" s="11"/>
      <c r="BA69" s="11"/>
      <c r="BB69" s="11"/>
      <c r="BC69" s="49">
        <f t="shared" si="6"/>
        <v>0</v>
      </c>
      <c r="BD69" s="11"/>
      <c r="BE69" s="11"/>
      <c r="BF69" s="11"/>
      <c r="BG69" s="11"/>
      <c r="BH69" s="11"/>
      <c r="BI69" s="11"/>
      <c r="BJ69" s="11"/>
      <c r="BK69" s="49">
        <f t="shared" si="7"/>
        <v>0</v>
      </c>
      <c r="BL69" s="11"/>
      <c r="BM69" s="11"/>
      <c r="BN69" s="11">
        <v>0</v>
      </c>
      <c r="BO69" s="11"/>
      <c r="BP69" s="11">
        <v>0</v>
      </c>
      <c r="BQ69" s="49">
        <f t="shared" si="8"/>
        <v>0</v>
      </c>
      <c r="BR69" s="11"/>
      <c r="BS69" s="11"/>
      <c r="BT69" s="11"/>
      <c r="BU69" s="11"/>
      <c r="BV69" s="11"/>
      <c r="BW69" s="11"/>
      <c r="BX69" s="47">
        <f t="shared" si="9"/>
        <v>0</v>
      </c>
      <c r="BY69" s="49">
        <f t="shared" si="10"/>
        <v>2819</v>
      </c>
      <c r="BZ69" s="11"/>
      <c r="CA69" s="11"/>
      <c r="CB69" s="11"/>
      <c r="CC69" s="11"/>
      <c r="CD69" s="11"/>
      <c r="CE69" s="11"/>
      <c r="CF69" s="11"/>
      <c r="CG69" s="11"/>
      <c r="CH69" s="11"/>
      <c r="CI69" s="11"/>
      <c r="CJ69" s="11"/>
      <c r="CK69" s="11"/>
      <c r="CL69" s="49">
        <f t="shared" si="11"/>
        <v>0</v>
      </c>
      <c r="CM69" s="11">
        <v>0</v>
      </c>
      <c r="CN69" s="11">
        <v>0</v>
      </c>
      <c r="CO69" s="11">
        <v>0</v>
      </c>
      <c r="CP69" s="11">
        <v>0</v>
      </c>
      <c r="CQ69" s="11">
        <v>0</v>
      </c>
      <c r="CR69" s="11">
        <v>0</v>
      </c>
      <c r="CS69" s="11">
        <v>0</v>
      </c>
      <c r="CT69" s="11">
        <v>0</v>
      </c>
      <c r="CU69" s="11">
        <v>0</v>
      </c>
      <c r="CV69" s="11">
        <v>0</v>
      </c>
      <c r="CW69" s="11">
        <v>0</v>
      </c>
      <c r="CX69" s="11">
        <v>0</v>
      </c>
      <c r="CY69" s="26">
        <f t="shared" si="12"/>
        <v>0</v>
      </c>
      <c r="CZ69" s="11">
        <v>0</v>
      </c>
      <c r="DA69" s="11">
        <v>0</v>
      </c>
      <c r="DB69" s="11">
        <v>0</v>
      </c>
      <c r="DC69" s="11">
        <v>0</v>
      </c>
      <c r="DD69" s="11">
        <v>0</v>
      </c>
      <c r="DE69" s="11">
        <v>0</v>
      </c>
      <c r="DF69" s="11">
        <v>0</v>
      </c>
      <c r="DG69" s="11">
        <v>0</v>
      </c>
      <c r="DH69" s="11">
        <v>0</v>
      </c>
      <c r="DI69" s="11">
        <v>0</v>
      </c>
      <c r="DJ69" s="11">
        <v>0</v>
      </c>
      <c r="DK69" s="11">
        <v>0</v>
      </c>
      <c r="DL69" s="26">
        <f t="shared" si="13"/>
        <v>0</v>
      </c>
    </row>
    <row r="70" spans="1:116" ht="26.4">
      <c r="A70" s="47"/>
      <c r="B70" s="49" t="s">
        <v>1515</v>
      </c>
      <c r="C70" s="4" t="s">
        <v>494</v>
      </c>
      <c r="D70" s="4" t="s">
        <v>976</v>
      </c>
      <c r="E70" s="751" t="s">
        <v>692</v>
      </c>
      <c r="F70" s="5"/>
      <c r="G70" s="4"/>
      <c r="H70" s="520" t="s">
        <v>1535</v>
      </c>
      <c r="I70" s="627" t="s">
        <v>1631</v>
      </c>
      <c r="J70" s="519"/>
      <c r="K70" s="519"/>
      <c r="L70" s="519"/>
      <c r="M70" s="11"/>
      <c r="N70" s="11"/>
      <c r="O70" s="11"/>
      <c r="P70" s="11"/>
      <c r="Q70" s="26">
        <f t="shared" si="0"/>
        <v>0</v>
      </c>
      <c r="R70" s="15"/>
      <c r="S70" s="11"/>
      <c r="T70" s="11"/>
      <c r="U70" s="11"/>
      <c r="V70" s="11"/>
      <c r="W70" s="11"/>
      <c r="X70" s="11"/>
      <c r="Y70" s="11"/>
      <c r="Z70" s="49">
        <f t="shared" si="1"/>
        <v>0</v>
      </c>
      <c r="AA70" s="11"/>
      <c r="AB70" s="11"/>
      <c r="AC70" s="11"/>
      <c r="AD70" s="11"/>
      <c r="AE70" s="11"/>
      <c r="AF70" s="11"/>
      <c r="AG70" s="49">
        <f t="shared" si="47"/>
        <v>0</v>
      </c>
      <c r="AH70" s="11"/>
      <c r="AI70" s="11"/>
      <c r="AJ70" s="11"/>
      <c r="AK70" s="11"/>
      <c r="AL70" s="49">
        <f t="shared" si="4"/>
        <v>0</v>
      </c>
      <c r="AM70" s="11"/>
      <c r="AN70" s="11">
        <f>AD70</f>
        <v>0</v>
      </c>
      <c r="AO70" s="11"/>
      <c r="AP70" s="11"/>
      <c r="AQ70" s="11"/>
      <c r="AR70" s="49">
        <f t="shared" si="5"/>
        <v>0</v>
      </c>
      <c r="AS70" s="11"/>
      <c r="AT70" s="11"/>
      <c r="AU70" s="11"/>
      <c r="AV70" s="11"/>
      <c r="AW70" s="11"/>
      <c r="AX70" s="11"/>
      <c r="AY70" s="11"/>
      <c r="AZ70" s="11"/>
      <c r="BA70" s="11"/>
      <c r="BB70" s="11"/>
      <c r="BC70" s="49">
        <f t="shared" si="6"/>
        <v>0</v>
      </c>
      <c r="BD70" s="11"/>
      <c r="BE70" s="11"/>
      <c r="BF70" s="11"/>
      <c r="BG70" s="11"/>
      <c r="BH70" s="11"/>
      <c r="BI70" s="11"/>
      <c r="BJ70" s="11"/>
      <c r="BK70" s="49">
        <f t="shared" si="7"/>
        <v>0</v>
      </c>
      <c r="BL70" s="11"/>
      <c r="BM70" s="11"/>
      <c r="BN70" s="11">
        <v>0</v>
      </c>
      <c r="BO70" s="11"/>
      <c r="BP70" s="11">
        <v>0</v>
      </c>
      <c r="BQ70" s="49">
        <f t="shared" si="8"/>
        <v>0</v>
      </c>
      <c r="BR70" s="11"/>
      <c r="BS70" s="11"/>
      <c r="BT70" s="11"/>
      <c r="BU70" s="11"/>
      <c r="BV70" s="11"/>
      <c r="BW70" s="11"/>
      <c r="BX70" s="47">
        <f t="shared" si="9"/>
        <v>0</v>
      </c>
      <c r="BY70" s="49">
        <f t="shared" si="10"/>
        <v>0</v>
      </c>
      <c r="BZ70" s="11"/>
      <c r="CA70" s="11"/>
      <c r="CB70" s="11"/>
      <c r="CC70" s="11"/>
      <c r="CD70" s="11"/>
      <c r="CE70" s="11"/>
      <c r="CF70" s="11"/>
      <c r="CG70" s="11"/>
      <c r="CH70" s="11"/>
      <c r="CI70" s="11"/>
      <c r="CJ70" s="11"/>
      <c r="CK70" s="11"/>
      <c r="CL70" s="49">
        <f t="shared" si="11"/>
        <v>0</v>
      </c>
      <c r="CM70" s="11">
        <v>0</v>
      </c>
      <c r="CN70" s="11">
        <v>0</v>
      </c>
      <c r="CO70" s="11">
        <v>0</v>
      </c>
      <c r="CP70" s="11">
        <v>0</v>
      </c>
      <c r="CQ70" s="11">
        <v>0</v>
      </c>
      <c r="CR70" s="11">
        <v>0</v>
      </c>
      <c r="CS70" s="11">
        <v>0</v>
      </c>
      <c r="CT70" s="11">
        <v>0</v>
      </c>
      <c r="CU70" s="11">
        <v>0</v>
      </c>
      <c r="CV70" s="11">
        <v>0</v>
      </c>
      <c r="CW70" s="11">
        <v>0</v>
      </c>
      <c r="CX70" s="11">
        <v>0</v>
      </c>
      <c r="CY70" s="26">
        <f t="shared" si="12"/>
        <v>0</v>
      </c>
      <c r="CZ70" s="11">
        <v>0</v>
      </c>
      <c r="DA70" s="11">
        <v>0</v>
      </c>
      <c r="DB70" s="11">
        <v>0</v>
      </c>
      <c r="DC70" s="11">
        <v>0</v>
      </c>
      <c r="DD70" s="11">
        <v>0</v>
      </c>
      <c r="DE70" s="11">
        <v>0</v>
      </c>
      <c r="DF70" s="11">
        <v>0</v>
      </c>
      <c r="DG70" s="11">
        <v>0</v>
      </c>
      <c r="DH70" s="11">
        <v>0</v>
      </c>
      <c r="DI70" s="11">
        <v>0</v>
      </c>
      <c r="DJ70" s="11">
        <v>0</v>
      </c>
      <c r="DK70" s="11">
        <v>0</v>
      </c>
      <c r="DL70" s="26">
        <f t="shared" si="13"/>
        <v>0</v>
      </c>
    </row>
    <row r="71" spans="1:116">
      <c r="A71" s="47"/>
      <c r="B71" s="49" t="s">
        <v>1515</v>
      </c>
      <c r="C71" s="4" t="s">
        <v>494</v>
      </c>
      <c r="D71" s="4" t="s">
        <v>976</v>
      </c>
      <c r="E71" s="752" t="s">
        <v>2144</v>
      </c>
      <c r="F71" s="5" t="s">
        <v>1338</v>
      </c>
      <c r="G71" s="4"/>
      <c r="H71" s="512">
        <f>411-411</f>
        <v>0</v>
      </c>
      <c r="I71" s="627"/>
      <c r="J71" s="519"/>
      <c r="K71" s="519"/>
      <c r="L71" s="519"/>
      <c r="M71" s="11"/>
      <c r="N71" s="11"/>
      <c r="O71" s="11"/>
      <c r="P71" s="11"/>
      <c r="Q71" s="26">
        <f>SUM(H71:P71)</f>
        <v>0</v>
      </c>
      <c r="R71" s="15"/>
      <c r="S71" s="11"/>
      <c r="T71" s="510">
        <v>0</v>
      </c>
      <c r="U71" s="11"/>
      <c r="V71" s="11"/>
      <c r="W71" s="11"/>
      <c r="X71" s="11"/>
      <c r="Y71" s="11"/>
      <c r="Z71" s="49">
        <f>SUM(R71:Y71)</f>
        <v>0</v>
      </c>
      <c r="AA71" s="510">
        <v>0</v>
      </c>
      <c r="AB71" s="11"/>
      <c r="AC71" s="11"/>
      <c r="AD71" s="11"/>
      <c r="AE71" s="11"/>
      <c r="AF71" s="11"/>
      <c r="AG71" s="49">
        <f t="shared" si="47"/>
        <v>0</v>
      </c>
      <c r="AH71" s="11"/>
      <c r="AI71" s="11"/>
      <c r="AJ71" s="11"/>
      <c r="AK71" s="11"/>
      <c r="AL71" s="49">
        <f>AA71-SUM(AH71:AK71)</f>
        <v>0</v>
      </c>
      <c r="AM71" s="11"/>
      <c r="AN71" s="11">
        <f>AD71</f>
        <v>0</v>
      </c>
      <c r="AO71" s="11"/>
      <c r="AP71" s="11"/>
      <c r="AQ71" s="11"/>
      <c r="AR71" s="49">
        <f>AD71-SUM(AM71:AQ71)</f>
        <v>0</v>
      </c>
      <c r="AS71" s="11"/>
      <c r="AT71" s="11"/>
      <c r="AU71" s="11"/>
      <c r="AV71" s="11"/>
      <c r="AW71" s="11"/>
      <c r="AX71" s="11"/>
      <c r="AY71" s="11"/>
      <c r="AZ71" s="11"/>
      <c r="BA71" s="11"/>
      <c r="BB71" s="11"/>
      <c r="BC71" s="49">
        <f>AB71-SUM(AS71:BB71)</f>
        <v>0</v>
      </c>
      <c r="BD71" s="11"/>
      <c r="BE71" s="11"/>
      <c r="BF71" s="11"/>
      <c r="BG71" s="11"/>
      <c r="BH71" s="11"/>
      <c r="BI71" s="11"/>
      <c r="BJ71" s="11"/>
      <c r="BK71" s="49">
        <f t="shared" si="7"/>
        <v>0</v>
      </c>
      <c r="BL71" s="11"/>
      <c r="BM71" s="11"/>
      <c r="BN71" s="11">
        <v>0</v>
      </c>
      <c r="BO71" s="11"/>
      <c r="BP71" s="11">
        <v>0</v>
      </c>
      <c r="BQ71" s="49">
        <f>AE71-SUM(BL71:BP71)</f>
        <v>0</v>
      </c>
      <c r="BR71" s="11"/>
      <c r="BS71" s="11"/>
      <c r="BT71" s="11"/>
      <c r="BU71" s="11"/>
      <c r="BV71" s="11"/>
      <c r="BW71" s="11"/>
      <c r="BX71" s="47">
        <f>AC71-SUM(BR71:BW71)</f>
        <v>0</v>
      </c>
      <c r="BY71" s="49">
        <f>SUM(AH71:AK71,AM71:AQ71,AS71:BB71,BD71:BJ71,BL71:BP71,BR71:BW71)</f>
        <v>0</v>
      </c>
      <c r="BZ71" s="11"/>
      <c r="CA71" s="11"/>
      <c r="CB71" s="11"/>
      <c r="CC71" s="11"/>
      <c r="CD71" s="11"/>
      <c r="CE71" s="11"/>
      <c r="CF71" s="11"/>
      <c r="CG71" s="11"/>
      <c r="CH71" s="11"/>
      <c r="CI71" s="11"/>
      <c r="CJ71" s="11"/>
      <c r="CK71" s="11"/>
      <c r="CL71" s="49">
        <f>SUM(BZ71:CK71)</f>
        <v>0</v>
      </c>
      <c r="CM71" s="11">
        <v>0</v>
      </c>
      <c r="CN71" s="11">
        <v>0</v>
      </c>
      <c r="CO71" s="11">
        <v>0</v>
      </c>
      <c r="CP71" s="11">
        <v>0</v>
      </c>
      <c r="CQ71" s="11">
        <v>0</v>
      </c>
      <c r="CR71" s="11">
        <v>0</v>
      </c>
      <c r="CS71" s="11">
        <v>0</v>
      </c>
      <c r="CT71" s="11">
        <v>0</v>
      </c>
      <c r="CU71" s="11">
        <v>0</v>
      </c>
      <c r="CV71" s="11">
        <v>0</v>
      </c>
      <c r="CW71" s="11">
        <v>0</v>
      </c>
      <c r="CX71" s="11">
        <v>0</v>
      </c>
      <c r="CY71" s="26">
        <f>SUM(CM71:CX71)</f>
        <v>0</v>
      </c>
      <c r="CZ71" s="11">
        <v>0</v>
      </c>
      <c r="DA71" s="11">
        <v>0</v>
      </c>
      <c r="DB71" s="11">
        <v>0</v>
      </c>
      <c r="DC71" s="11">
        <v>0</v>
      </c>
      <c r="DD71" s="11">
        <v>0</v>
      </c>
      <c r="DE71" s="11">
        <v>0</v>
      </c>
      <c r="DF71" s="11">
        <v>0</v>
      </c>
      <c r="DG71" s="11">
        <v>0</v>
      </c>
      <c r="DH71" s="11">
        <v>0</v>
      </c>
      <c r="DI71" s="11">
        <v>0</v>
      </c>
      <c r="DJ71" s="11">
        <v>0</v>
      </c>
      <c r="DK71" s="11">
        <v>0</v>
      </c>
      <c r="DL71" s="26">
        <f>SUM(CZ71:DK71)</f>
        <v>0</v>
      </c>
    </row>
    <row r="72" spans="1:116">
      <c r="A72" s="47"/>
      <c r="B72" s="49"/>
      <c r="C72" s="28" t="s">
        <v>347</v>
      </c>
      <c r="D72" s="28"/>
      <c r="E72" s="750"/>
      <c r="F72" s="26"/>
      <c r="G72" s="28"/>
      <c r="H72" s="47">
        <f>SUM(H69:H71)</f>
        <v>2819</v>
      </c>
      <c r="I72" s="626">
        <f t="shared" ref="I72:BT72" si="48">SUM(I69:I71)</f>
        <v>0</v>
      </c>
      <c r="J72" s="28">
        <f t="shared" si="48"/>
        <v>0</v>
      </c>
      <c r="K72" s="28">
        <f t="shared" si="48"/>
        <v>0</v>
      </c>
      <c r="L72" s="28">
        <f t="shared" si="48"/>
        <v>0</v>
      </c>
      <c r="M72" s="28">
        <f t="shared" si="48"/>
        <v>0</v>
      </c>
      <c r="N72" s="28">
        <f t="shared" si="48"/>
        <v>0</v>
      </c>
      <c r="O72" s="28">
        <f t="shared" si="48"/>
        <v>0</v>
      </c>
      <c r="P72" s="28">
        <f t="shared" si="48"/>
        <v>0</v>
      </c>
      <c r="Q72" s="26">
        <f t="shared" si="48"/>
        <v>2819</v>
      </c>
      <c r="R72" s="47">
        <f t="shared" si="48"/>
        <v>0</v>
      </c>
      <c r="S72" s="28">
        <f t="shared" si="48"/>
        <v>0</v>
      </c>
      <c r="T72" s="28">
        <f t="shared" si="48"/>
        <v>2819</v>
      </c>
      <c r="U72" s="28">
        <f t="shared" si="48"/>
        <v>0</v>
      </c>
      <c r="V72" s="28">
        <f t="shared" si="48"/>
        <v>0</v>
      </c>
      <c r="W72" s="28">
        <f t="shared" si="48"/>
        <v>0</v>
      </c>
      <c r="X72" s="28">
        <f t="shared" si="48"/>
        <v>0</v>
      </c>
      <c r="Y72" s="28">
        <f t="shared" si="48"/>
        <v>0</v>
      </c>
      <c r="Z72" s="49">
        <f t="shared" si="48"/>
        <v>2819</v>
      </c>
      <c r="AA72" s="28">
        <f t="shared" si="48"/>
        <v>2819</v>
      </c>
      <c r="AB72" s="28">
        <f t="shared" si="48"/>
        <v>0</v>
      </c>
      <c r="AC72" s="28">
        <f t="shared" si="48"/>
        <v>0</v>
      </c>
      <c r="AD72" s="28">
        <f t="shared" si="48"/>
        <v>0</v>
      </c>
      <c r="AE72" s="28">
        <f t="shared" si="48"/>
        <v>0</v>
      </c>
      <c r="AF72" s="28">
        <f t="shared" si="48"/>
        <v>0</v>
      </c>
      <c r="AG72" s="49">
        <f t="shared" si="47"/>
        <v>0</v>
      </c>
      <c r="AH72" s="28">
        <f t="shared" si="48"/>
        <v>0</v>
      </c>
      <c r="AI72" s="28">
        <f t="shared" si="48"/>
        <v>0</v>
      </c>
      <c r="AJ72" s="28">
        <f t="shared" si="48"/>
        <v>2819</v>
      </c>
      <c r="AK72" s="28">
        <f t="shared" si="48"/>
        <v>0</v>
      </c>
      <c r="AL72" s="49">
        <f t="shared" si="48"/>
        <v>0</v>
      </c>
      <c r="AM72" s="28">
        <f t="shared" si="48"/>
        <v>0</v>
      </c>
      <c r="AN72" s="28">
        <f t="shared" si="48"/>
        <v>0</v>
      </c>
      <c r="AO72" s="28">
        <f t="shared" si="48"/>
        <v>0</v>
      </c>
      <c r="AP72" s="28">
        <f t="shared" si="48"/>
        <v>0</v>
      </c>
      <c r="AQ72" s="28">
        <f t="shared" si="48"/>
        <v>0</v>
      </c>
      <c r="AR72" s="49">
        <f t="shared" si="48"/>
        <v>0</v>
      </c>
      <c r="AS72" s="28">
        <f t="shared" si="48"/>
        <v>0</v>
      </c>
      <c r="AT72" s="28">
        <f t="shared" si="48"/>
        <v>0</v>
      </c>
      <c r="AU72" s="28">
        <f t="shared" si="48"/>
        <v>0</v>
      </c>
      <c r="AV72" s="28">
        <f t="shared" si="48"/>
        <v>0</v>
      </c>
      <c r="AW72" s="28">
        <f t="shared" si="48"/>
        <v>0</v>
      </c>
      <c r="AX72" s="28">
        <f t="shared" si="48"/>
        <v>0</v>
      </c>
      <c r="AY72" s="28">
        <f t="shared" si="48"/>
        <v>0</v>
      </c>
      <c r="AZ72" s="28">
        <f t="shared" si="48"/>
        <v>0</v>
      </c>
      <c r="BA72" s="28">
        <f t="shared" si="48"/>
        <v>0</v>
      </c>
      <c r="BB72" s="28">
        <f t="shared" si="48"/>
        <v>0</v>
      </c>
      <c r="BC72" s="49">
        <f t="shared" si="48"/>
        <v>0</v>
      </c>
      <c r="BD72" s="28">
        <f t="shared" si="48"/>
        <v>0</v>
      </c>
      <c r="BE72" s="28">
        <f t="shared" si="48"/>
        <v>0</v>
      </c>
      <c r="BF72" s="28">
        <f t="shared" si="48"/>
        <v>0</v>
      </c>
      <c r="BG72" s="28">
        <f t="shared" si="48"/>
        <v>0</v>
      </c>
      <c r="BH72" s="28">
        <f t="shared" si="48"/>
        <v>0</v>
      </c>
      <c r="BI72" s="28">
        <f t="shared" si="48"/>
        <v>0</v>
      </c>
      <c r="BJ72" s="28">
        <f t="shared" si="48"/>
        <v>0</v>
      </c>
      <c r="BK72" s="49">
        <f t="shared" si="7"/>
        <v>0</v>
      </c>
      <c r="BL72" s="28">
        <f t="shared" si="48"/>
        <v>0</v>
      </c>
      <c r="BM72" s="28">
        <f t="shared" si="48"/>
        <v>0</v>
      </c>
      <c r="BN72" s="28">
        <f t="shared" si="48"/>
        <v>0</v>
      </c>
      <c r="BO72" s="28">
        <f t="shared" si="48"/>
        <v>0</v>
      </c>
      <c r="BP72" s="28">
        <f t="shared" si="48"/>
        <v>0</v>
      </c>
      <c r="BQ72" s="49">
        <f t="shared" si="48"/>
        <v>0</v>
      </c>
      <c r="BR72" s="28">
        <f t="shared" si="48"/>
        <v>0</v>
      </c>
      <c r="BS72" s="28">
        <f t="shared" si="48"/>
        <v>0</v>
      </c>
      <c r="BT72" s="28">
        <f t="shared" si="48"/>
        <v>0</v>
      </c>
      <c r="BU72" s="28">
        <f t="shared" ref="BU72:DL72" si="49">SUM(BU69:BU71)</f>
        <v>0</v>
      </c>
      <c r="BV72" s="28">
        <f t="shared" si="49"/>
        <v>0</v>
      </c>
      <c r="BW72" s="28">
        <f t="shared" si="49"/>
        <v>0</v>
      </c>
      <c r="BX72" s="47">
        <f t="shared" si="49"/>
        <v>0</v>
      </c>
      <c r="BY72" s="49">
        <f t="shared" si="49"/>
        <v>2819</v>
      </c>
      <c r="BZ72" s="28">
        <f t="shared" si="49"/>
        <v>0</v>
      </c>
      <c r="CA72" s="28">
        <f t="shared" si="49"/>
        <v>0</v>
      </c>
      <c r="CB72" s="28">
        <f t="shared" si="49"/>
        <v>0</v>
      </c>
      <c r="CC72" s="28">
        <f t="shared" si="49"/>
        <v>0</v>
      </c>
      <c r="CD72" s="28">
        <f t="shared" si="49"/>
        <v>0</v>
      </c>
      <c r="CE72" s="28">
        <f t="shared" si="49"/>
        <v>0</v>
      </c>
      <c r="CF72" s="28">
        <f t="shared" si="49"/>
        <v>0</v>
      </c>
      <c r="CG72" s="28">
        <f t="shared" si="49"/>
        <v>0</v>
      </c>
      <c r="CH72" s="28">
        <f t="shared" si="49"/>
        <v>0</v>
      </c>
      <c r="CI72" s="28">
        <f t="shared" si="49"/>
        <v>0</v>
      </c>
      <c r="CJ72" s="28">
        <f t="shared" si="49"/>
        <v>0</v>
      </c>
      <c r="CK72" s="28">
        <f t="shared" si="49"/>
        <v>0</v>
      </c>
      <c r="CL72" s="49">
        <f t="shared" si="49"/>
        <v>0</v>
      </c>
      <c r="CM72" s="28">
        <f t="shared" si="49"/>
        <v>0</v>
      </c>
      <c r="CN72" s="28">
        <f t="shared" si="49"/>
        <v>0</v>
      </c>
      <c r="CO72" s="28">
        <f t="shared" si="49"/>
        <v>0</v>
      </c>
      <c r="CP72" s="28">
        <f t="shared" si="49"/>
        <v>0</v>
      </c>
      <c r="CQ72" s="28">
        <f t="shared" si="49"/>
        <v>0</v>
      </c>
      <c r="CR72" s="28">
        <f t="shared" si="49"/>
        <v>0</v>
      </c>
      <c r="CS72" s="28">
        <f t="shared" si="49"/>
        <v>0</v>
      </c>
      <c r="CT72" s="28">
        <f t="shared" si="49"/>
        <v>0</v>
      </c>
      <c r="CU72" s="28">
        <f t="shared" si="49"/>
        <v>0</v>
      </c>
      <c r="CV72" s="28">
        <f t="shared" si="49"/>
        <v>0</v>
      </c>
      <c r="CW72" s="28">
        <f t="shared" si="49"/>
        <v>0</v>
      </c>
      <c r="CX72" s="28">
        <f t="shared" si="49"/>
        <v>0</v>
      </c>
      <c r="CY72" s="26">
        <f t="shared" si="49"/>
        <v>0</v>
      </c>
      <c r="CZ72" s="28">
        <f t="shared" si="49"/>
        <v>0</v>
      </c>
      <c r="DA72" s="28">
        <f t="shared" si="49"/>
        <v>0</v>
      </c>
      <c r="DB72" s="28">
        <f t="shared" si="49"/>
        <v>0</v>
      </c>
      <c r="DC72" s="28">
        <f t="shared" si="49"/>
        <v>0</v>
      </c>
      <c r="DD72" s="28">
        <f t="shared" si="49"/>
        <v>0</v>
      </c>
      <c r="DE72" s="28">
        <f t="shared" si="49"/>
        <v>0</v>
      </c>
      <c r="DF72" s="28">
        <f t="shared" si="49"/>
        <v>0</v>
      </c>
      <c r="DG72" s="28">
        <f t="shared" si="49"/>
        <v>0</v>
      </c>
      <c r="DH72" s="28">
        <f t="shared" si="49"/>
        <v>0</v>
      </c>
      <c r="DI72" s="28">
        <f t="shared" si="49"/>
        <v>0</v>
      </c>
      <c r="DJ72" s="28">
        <f t="shared" si="49"/>
        <v>0</v>
      </c>
      <c r="DK72" s="28">
        <f t="shared" si="49"/>
        <v>0</v>
      </c>
      <c r="DL72" s="26">
        <f t="shared" si="49"/>
        <v>0</v>
      </c>
    </row>
    <row r="73" spans="1:116">
      <c r="A73" s="47"/>
      <c r="B73" s="49" t="s">
        <v>1913</v>
      </c>
      <c r="C73" s="4" t="s">
        <v>494</v>
      </c>
      <c r="D73" s="4" t="s">
        <v>977</v>
      </c>
      <c r="E73" s="748" t="s">
        <v>496</v>
      </c>
      <c r="F73" s="5" t="s">
        <v>1359</v>
      </c>
      <c r="G73" s="4"/>
      <c r="H73" s="15">
        <v>50</v>
      </c>
      <c r="I73" s="625"/>
      <c r="J73" s="11"/>
      <c r="K73" s="11"/>
      <c r="L73" s="11"/>
      <c r="M73" s="11"/>
      <c r="N73" s="11"/>
      <c r="O73" s="11"/>
      <c r="P73" s="11"/>
      <c r="Q73" s="26">
        <f t="shared" si="0"/>
        <v>50</v>
      </c>
      <c r="R73" s="15"/>
      <c r="S73" s="11"/>
      <c r="T73" s="11">
        <v>50</v>
      </c>
      <c r="U73" s="11"/>
      <c r="V73" s="11"/>
      <c r="W73" s="11"/>
      <c r="X73" s="11"/>
      <c r="Y73" s="11"/>
      <c r="Z73" s="49">
        <f t="shared" si="1"/>
        <v>50</v>
      </c>
      <c r="AA73" s="11">
        <v>50</v>
      </c>
      <c r="AB73" s="11"/>
      <c r="AC73" s="11"/>
      <c r="AD73" s="11"/>
      <c r="AE73" s="11"/>
      <c r="AF73" s="11"/>
      <c r="AG73" s="49">
        <f t="shared" si="47"/>
        <v>0</v>
      </c>
      <c r="AH73" s="11"/>
      <c r="AI73" s="11"/>
      <c r="AJ73" s="11">
        <f>AA73</f>
        <v>50</v>
      </c>
      <c r="AK73" s="11"/>
      <c r="AL73" s="49">
        <f t="shared" si="4"/>
        <v>0</v>
      </c>
      <c r="AM73" s="11"/>
      <c r="AN73" s="11">
        <f>AD73</f>
        <v>0</v>
      </c>
      <c r="AO73" s="11"/>
      <c r="AP73" s="11"/>
      <c r="AQ73" s="11"/>
      <c r="AR73" s="49">
        <f t="shared" si="5"/>
        <v>0</v>
      </c>
      <c r="AS73" s="11"/>
      <c r="AT73" s="11"/>
      <c r="AU73" s="11"/>
      <c r="AV73" s="11"/>
      <c r="AW73" s="11"/>
      <c r="AX73" s="11"/>
      <c r="AY73" s="11"/>
      <c r="AZ73" s="11"/>
      <c r="BA73" s="11"/>
      <c r="BB73" s="11"/>
      <c r="BC73" s="49">
        <f t="shared" si="6"/>
        <v>0</v>
      </c>
      <c r="BD73" s="11"/>
      <c r="BE73" s="11"/>
      <c r="BF73" s="11"/>
      <c r="BG73" s="11"/>
      <c r="BH73" s="11"/>
      <c r="BI73" s="11"/>
      <c r="BJ73" s="11"/>
      <c r="BK73" s="49">
        <f t="shared" si="7"/>
        <v>0</v>
      </c>
      <c r="BL73" s="11"/>
      <c r="BM73" s="11"/>
      <c r="BN73" s="11">
        <v>0</v>
      </c>
      <c r="BO73" s="11"/>
      <c r="BP73" s="11">
        <v>0</v>
      </c>
      <c r="BQ73" s="49">
        <f t="shared" si="8"/>
        <v>0</v>
      </c>
      <c r="BR73" s="11"/>
      <c r="BS73" s="11"/>
      <c r="BT73" s="11"/>
      <c r="BU73" s="11"/>
      <c r="BV73" s="11"/>
      <c r="BW73" s="11"/>
      <c r="BX73" s="47">
        <f t="shared" si="9"/>
        <v>0</v>
      </c>
      <c r="BY73" s="49">
        <f t="shared" si="10"/>
        <v>50</v>
      </c>
      <c r="BZ73" s="11"/>
      <c r="CA73" s="11"/>
      <c r="CB73" s="11"/>
      <c r="CC73" s="11"/>
      <c r="CD73" s="11"/>
      <c r="CE73" s="11"/>
      <c r="CF73" s="11"/>
      <c r="CG73" s="11"/>
      <c r="CH73" s="11"/>
      <c r="CI73" s="11"/>
      <c r="CJ73" s="11"/>
      <c r="CK73" s="11"/>
      <c r="CL73" s="49">
        <f t="shared" si="11"/>
        <v>0</v>
      </c>
      <c r="CM73" s="11">
        <v>0</v>
      </c>
      <c r="CN73" s="11">
        <v>0</v>
      </c>
      <c r="CO73" s="11">
        <v>0</v>
      </c>
      <c r="CP73" s="11">
        <v>0</v>
      </c>
      <c r="CQ73" s="11">
        <v>0</v>
      </c>
      <c r="CR73" s="11">
        <v>0</v>
      </c>
      <c r="CS73" s="11">
        <v>0</v>
      </c>
      <c r="CT73" s="11">
        <v>0</v>
      </c>
      <c r="CU73" s="11">
        <v>0</v>
      </c>
      <c r="CV73" s="11">
        <v>0</v>
      </c>
      <c r="CW73" s="11">
        <v>0</v>
      </c>
      <c r="CX73" s="11">
        <v>0</v>
      </c>
      <c r="CY73" s="26">
        <f t="shared" si="12"/>
        <v>0</v>
      </c>
      <c r="CZ73" s="11">
        <v>0</v>
      </c>
      <c r="DA73" s="11">
        <v>0</v>
      </c>
      <c r="DB73" s="11">
        <v>0</v>
      </c>
      <c r="DC73" s="11">
        <v>0</v>
      </c>
      <c r="DD73" s="11">
        <v>0</v>
      </c>
      <c r="DE73" s="11">
        <v>0</v>
      </c>
      <c r="DF73" s="11">
        <v>0</v>
      </c>
      <c r="DG73" s="11">
        <v>0</v>
      </c>
      <c r="DH73" s="11">
        <v>0</v>
      </c>
      <c r="DI73" s="11">
        <v>0</v>
      </c>
      <c r="DJ73" s="11">
        <v>0</v>
      </c>
      <c r="DK73" s="11">
        <v>0</v>
      </c>
      <c r="DL73" s="26">
        <f t="shared" si="13"/>
        <v>0</v>
      </c>
    </row>
    <row r="74" spans="1:116">
      <c r="A74" s="47"/>
      <c r="B74" s="49" t="s">
        <v>1912</v>
      </c>
      <c r="C74" s="4" t="s">
        <v>494</v>
      </c>
      <c r="D74" s="4" t="s">
        <v>977</v>
      </c>
      <c r="E74" s="748" t="s">
        <v>974</v>
      </c>
      <c r="F74" s="5" t="s">
        <v>1359</v>
      </c>
      <c r="G74" s="4"/>
      <c r="H74" s="15">
        <v>1000</v>
      </c>
      <c r="I74" s="625"/>
      <c r="J74" s="11"/>
      <c r="K74" s="11"/>
      <c r="L74" s="11"/>
      <c r="M74" s="11"/>
      <c r="N74" s="11"/>
      <c r="O74" s="11"/>
      <c r="P74" s="11"/>
      <c r="Q74" s="26">
        <f t="shared" si="0"/>
        <v>1000</v>
      </c>
      <c r="R74" s="15"/>
      <c r="S74" s="11"/>
      <c r="T74" s="11">
        <v>1000</v>
      </c>
      <c r="U74" s="11"/>
      <c r="V74" s="11"/>
      <c r="W74" s="11"/>
      <c r="X74" s="11"/>
      <c r="Y74" s="11"/>
      <c r="Z74" s="49">
        <f t="shared" ref="Z74:Z83" si="50">SUM(R74:Y74)</f>
        <v>1000</v>
      </c>
      <c r="AA74" s="11"/>
      <c r="AB74" s="11"/>
      <c r="AC74" s="11"/>
      <c r="AD74" s="11">
        <v>1000</v>
      </c>
      <c r="AE74" s="11"/>
      <c r="AF74" s="11"/>
      <c r="AG74" s="49">
        <f t="shared" si="47"/>
        <v>0</v>
      </c>
      <c r="AH74" s="11"/>
      <c r="AI74" s="11"/>
      <c r="AJ74" s="11"/>
      <c r="AK74" s="11"/>
      <c r="AL74" s="49">
        <f t="shared" ref="AL74:AL83" si="51">AA74-SUM(AH74:AK74)</f>
        <v>0</v>
      </c>
      <c r="AM74" s="11"/>
      <c r="AN74" s="11">
        <v>250</v>
      </c>
      <c r="AO74" s="11">
        <v>250</v>
      </c>
      <c r="AP74" s="11">
        <v>250</v>
      </c>
      <c r="AQ74" s="11">
        <v>250</v>
      </c>
      <c r="AR74" s="49">
        <f t="shared" ref="AR74:AR83" si="52">AD74-SUM(AM74:AQ74)</f>
        <v>0</v>
      </c>
      <c r="AS74" s="11"/>
      <c r="AT74" s="11"/>
      <c r="AU74" s="11"/>
      <c r="AV74" s="11"/>
      <c r="AW74" s="11"/>
      <c r="AX74" s="11"/>
      <c r="AY74" s="11"/>
      <c r="AZ74" s="11"/>
      <c r="BA74" s="11"/>
      <c r="BB74" s="11"/>
      <c r="BC74" s="49">
        <f t="shared" ref="BC74:BC83" si="53">AB74-SUM(AS74:BB74)</f>
        <v>0</v>
      </c>
      <c r="BD74" s="11"/>
      <c r="BE74" s="11"/>
      <c r="BF74" s="11"/>
      <c r="BG74" s="11"/>
      <c r="BH74" s="11"/>
      <c r="BI74" s="11"/>
      <c r="BJ74" s="11"/>
      <c r="BK74" s="49">
        <f t="shared" ref="BK74:BK91" si="54">AF74-SUM(BD74:BJ74)</f>
        <v>0</v>
      </c>
      <c r="BL74" s="11"/>
      <c r="BM74" s="11"/>
      <c r="BN74" s="11">
        <v>0</v>
      </c>
      <c r="BO74" s="11"/>
      <c r="BP74" s="11">
        <v>0</v>
      </c>
      <c r="BQ74" s="49">
        <f t="shared" ref="BQ74:BQ83" si="55">AE74-SUM(BL74:BP74)</f>
        <v>0</v>
      </c>
      <c r="BR74" s="11"/>
      <c r="BS74" s="11"/>
      <c r="BT74" s="11"/>
      <c r="BU74" s="11"/>
      <c r="BV74" s="11"/>
      <c r="BW74" s="11"/>
      <c r="BX74" s="47">
        <f t="shared" ref="BX74:BX83" si="56">AC74-SUM(BR74:BW74)</f>
        <v>0</v>
      </c>
      <c r="BY74" s="49">
        <f t="shared" ref="BY74:BY91" si="57">SUM(AH74:AK74,AM74:AQ74,AS74:BB74,BD74:BJ74,BL74:BP74,BR74:BW74)</f>
        <v>1000</v>
      </c>
      <c r="BZ74" s="11"/>
      <c r="CA74" s="11"/>
      <c r="CB74" s="11"/>
      <c r="CC74" s="11"/>
      <c r="CD74" s="11"/>
      <c r="CE74" s="11"/>
      <c r="CF74" s="11"/>
      <c r="CG74" s="11"/>
      <c r="CH74" s="11"/>
      <c r="CI74" s="11"/>
      <c r="CJ74" s="11"/>
      <c r="CK74" s="11"/>
      <c r="CL74" s="49">
        <f t="shared" ref="CL74:CL83" si="58">SUM(BZ74:CK74)</f>
        <v>0</v>
      </c>
      <c r="CM74" s="11">
        <v>0</v>
      </c>
      <c r="CN74" s="11">
        <v>0</v>
      </c>
      <c r="CO74" s="11">
        <v>0</v>
      </c>
      <c r="CP74" s="11">
        <v>0</v>
      </c>
      <c r="CQ74" s="11">
        <v>0</v>
      </c>
      <c r="CR74" s="11">
        <v>0</v>
      </c>
      <c r="CS74" s="11">
        <v>0</v>
      </c>
      <c r="CT74" s="11">
        <v>0</v>
      </c>
      <c r="CU74" s="11">
        <v>0</v>
      </c>
      <c r="CV74" s="11">
        <v>0</v>
      </c>
      <c r="CW74" s="11">
        <v>0</v>
      </c>
      <c r="CX74" s="11">
        <v>0</v>
      </c>
      <c r="CY74" s="26">
        <f t="shared" si="12"/>
        <v>0</v>
      </c>
      <c r="CZ74" s="11">
        <v>0</v>
      </c>
      <c r="DA74" s="11">
        <v>0</v>
      </c>
      <c r="DB74" s="11">
        <v>0</v>
      </c>
      <c r="DC74" s="11">
        <v>0</v>
      </c>
      <c r="DD74" s="11">
        <v>0</v>
      </c>
      <c r="DE74" s="11">
        <v>0</v>
      </c>
      <c r="DF74" s="11">
        <v>0</v>
      </c>
      <c r="DG74" s="11">
        <v>0</v>
      </c>
      <c r="DH74" s="11">
        <v>0</v>
      </c>
      <c r="DI74" s="11">
        <v>0</v>
      </c>
      <c r="DJ74" s="11">
        <v>0</v>
      </c>
      <c r="DK74" s="11">
        <v>0</v>
      </c>
      <c r="DL74" s="26">
        <f t="shared" si="13"/>
        <v>0</v>
      </c>
    </row>
    <row r="75" spans="1:116">
      <c r="A75" s="47"/>
      <c r="B75" s="49"/>
      <c r="C75" s="28" t="s">
        <v>347</v>
      </c>
      <c r="D75" s="28"/>
      <c r="E75" s="750"/>
      <c r="F75" s="26"/>
      <c r="G75" s="28"/>
      <c r="H75" s="47">
        <f>SUM(H73:H74)</f>
        <v>1050</v>
      </c>
      <c r="I75" s="626">
        <f t="shared" ref="I75:BT75" si="59">SUM(I73:I74)</f>
        <v>0</v>
      </c>
      <c r="J75" s="28">
        <f t="shared" si="59"/>
        <v>0</v>
      </c>
      <c r="K75" s="28">
        <f t="shared" si="59"/>
        <v>0</v>
      </c>
      <c r="L75" s="28">
        <f t="shared" si="59"/>
        <v>0</v>
      </c>
      <c r="M75" s="28">
        <f t="shared" si="59"/>
        <v>0</v>
      </c>
      <c r="N75" s="28">
        <f t="shared" si="59"/>
        <v>0</v>
      </c>
      <c r="O75" s="28">
        <f t="shared" si="59"/>
        <v>0</v>
      </c>
      <c r="P75" s="28">
        <f t="shared" si="59"/>
        <v>0</v>
      </c>
      <c r="Q75" s="26">
        <f t="shared" si="59"/>
        <v>1050</v>
      </c>
      <c r="R75" s="47">
        <f t="shared" si="59"/>
        <v>0</v>
      </c>
      <c r="S75" s="28">
        <f t="shared" si="59"/>
        <v>0</v>
      </c>
      <c r="T75" s="28">
        <f t="shared" si="59"/>
        <v>1050</v>
      </c>
      <c r="U75" s="28">
        <f t="shared" si="59"/>
        <v>0</v>
      </c>
      <c r="V75" s="28">
        <f t="shared" si="59"/>
        <v>0</v>
      </c>
      <c r="W75" s="28">
        <f t="shared" si="59"/>
        <v>0</v>
      </c>
      <c r="X75" s="28">
        <f t="shared" si="59"/>
        <v>0</v>
      </c>
      <c r="Y75" s="28">
        <f t="shared" si="59"/>
        <v>0</v>
      </c>
      <c r="Z75" s="49">
        <f t="shared" si="50"/>
        <v>1050</v>
      </c>
      <c r="AA75" s="28">
        <f t="shared" si="59"/>
        <v>50</v>
      </c>
      <c r="AB75" s="28">
        <f t="shared" si="59"/>
        <v>0</v>
      </c>
      <c r="AC75" s="28">
        <f t="shared" si="59"/>
        <v>0</v>
      </c>
      <c r="AD75" s="28">
        <f t="shared" si="59"/>
        <v>1000</v>
      </c>
      <c r="AE75" s="28">
        <f t="shared" si="59"/>
        <v>0</v>
      </c>
      <c r="AF75" s="28">
        <f t="shared" si="59"/>
        <v>0</v>
      </c>
      <c r="AG75" s="49">
        <f t="shared" si="47"/>
        <v>0</v>
      </c>
      <c r="AH75" s="28">
        <f t="shared" si="59"/>
        <v>0</v>
      </c>
      <c r="AI75" s="28">
        <f t="shared" si="59"/>
        <v>0</v>
      </c>
      <c r="AJ75" s="28">
        <f t="shared" si="59"/>
        <v>50</v>
      </c>
      <c r="AK75" s="28">
        <f t="shared" si="59"/>
        <v>0</v>
      </c>
      <c r="AL75" s="49">
        <f t="shared" si="51"/>
        <v>0</v>
      </c>
      <c r="AM75" s="28">
        <f t="shared" si="59"/>
        <v>0</v>
      </c>
      <c r="AN75" s="28">
        <f t="shared" si="59"/>
        <v>250</v>
      </c>
      <c r="AO75" s="28">
        <f t="shared" si="59"/>
        <v>250</v>
      </c>
      <c r="AP75" s="28">
        <f t="shared" si="59"/>
        <v>250</v>
      </c>
      <c r="AQ75" s="28">
        <f t="shared" si="59"/>
        <v>250</v>
      </c>
      <c r="AR75" s="49">
        <f t="shared" si="52"/>
        <v>0</v>
      </c>
      <c r="AS75" s="28">
        <f t="shared" si="59"/>
        <v>0</v>
      </c>
      <c r="AT75" s="28">
        <f t="shared" si="59"/>
        <v>0</v>
      </c>
      <c r="AU75" s="28">
        <f t="shared" si="59"/>
        <v>0</v>
      </c>
      <c r="AV75" s="28">
        <f t="shared" si="59"/>
        <v>0</v>
      </c>
      <c r="AW75" s="28">
        <f t="shared" si="59"/>
        <v>0</v>
      </c>
      <c r="AX75" s="28">
        <f t="shared" si="59"/>
        <v>0</v>
      </c>
      <c r="AY75" s="28">
        <f t="shared" si="59"/>
        <v>0</v>
      </c>
      <c r="AZ75" s="28">
        <f t="shared" si="59"/>
        <v>0</v>
      </c>
      <c r="BA75" s="28">
        <f t="shared" si="59"/>
        <v>0</v>
      </c>
      <c r="BB75" s="28">
        <f t="shared" si="59"/>
        <v>0</v>
      </c>
      <c r="BC75" s="49">
        <f t="shared" si="53"/>
        <v>0</v>
      </c>
      <c r="BD75" s="28">
        <f t="shared" si="59"/>
        <v>0</v>
      </c>
      <c r="BE75" s="28">
        <f t="shared" si="59"/>
        <v>0</v>
      </c>
      <c r="BF75" s="28">
        <f t="shared" si="59"/>
        <v>0</v>
      </c>
      <c r="BG75" s="28">
        <f t="shared" si="59"/>
        <v>0</v>
      </c>
      <c r="BH75" s="28">
        <f t="shared" si="59"/>
        <v>0</v>
      </c>
      <c r="BI75" s="28">
        <f t="shared" si="59"/>
        <v>0</v>
      </c>
      <c r="BJ75" s="28">
        <f t="shared" si="59"/>
        <v>0</v>
      </c>
      <c r="BK75" s="49">
        <f t="shared" si="54"/>
        <v>0</v>
      </c>
      <c r="BL75" s="28">
        <f t="shared" si="59"/>
        <v>0</v>
      </c>
      <c r="BM75" s="28">
        <f t="shared" si="59"/>
        <v>0</v>
      </c>
      <c r="BN75" s="28">
        <f t="shared" si="59"/>
        <v>0</v>
      </c>
      <c r="BO75" s="28">
        <f t="shared" si="59"/>
        <v>0</v>
      </c>
      <c r="BP75" s="28">
        <f t="shared" si="59"/>
        <v>0</v>
      </c>
      <c r="BQ75" s="49">
        <f t="shared" si="55"/>
        <v>0</v>
      </c>
      <c r="BR75" s="28">
        <f t="shared" si="59"/>
        <v>0</v>
      </c>
      <c r="BS75" s="28">
        <f t="shared" si="59"/>
        <v>0</v>
      </c>
      <c r="BT75" s="28">
        <f t="shared" si="59"/>
        <v>0</v>
      </c>
      <c r="BU75" s="28">
        <f t="shared" ref="BU75:DL75" si="60">SUM(BU73:BU74)</f>
        <v>0</v>
      </c>
      <c r="BV75" s="28">
        <f t="shared" si="60"/>
        <v>0</v>
      </c>
      <c r="BW75" s="28">
        <f t="shared" si="60"/>
        <v>0</v>
      </c>
      <c r="BX75" s="47">
        <f t="shared" si="56"/>
        <v>0</v>
      </c>
      <c r="BY75" s="49">
        <f t="shared" si="57"/>
        <v>1050</v>
      </c>
      <c r="BZ75" s="28">
        <f t="shared" si="60"/>
        <v>0</v>
      </c>
      <c r="CA75" s="28">
        <f t="shared" si="60"/>
        <v>0</v>
      </c>
      <c r="CB75" s="28">
        <f t="shared" si="60"/>
        <v>0</v>
      </c>
      <c r="CC75" s="28">
        <f t="shared" si="60"/>
        <v>0</v>
      </c>
      <c r="CD75" s="28">
        <f t="shared" si="60"/>
        <v>0</v>
      </c>
      <c r="CE75" s="28">
        <f t="shared" si="60"/>
        <v>0</v>
      </c>
      <c r="CF75" s="28">
        <f t="shared" si="60"/>
        <v>0</v>
      </c>
      <c r="CG75" s="28">
        <f t="shared" si="60"/>
        <v>0</v>
      </c>
      <c r="CH75" s="28">
        <f t="shared" si="60"/>
        <v>0</v>
      </c>
      <c r="CI75" s="28">
        <f t="shared" si="60"/>
        <v>0</v>
      </c>
      <c r="CJ75" s="28">
        <f t="shared" si="60"/>
        <v>0</v>
      </c>
      <c r="CK75" s="28">
        <f t="shared" si="60"/>
        <v>0</v>
      </c>
      <c r="CL75" s="49">
        <f t="shared" si="58"/>
        <v>0</v>
      </c>
      <c r="CM75" s="28">
        <f t="shared" si="60"/>
        <v>0</v>
      </c>
      <c r="CN75" s="28">
        <f t="shared" si="60"/>
        <v>0</v>
      </c>
      <c r="CO75" s="28">
        <f t="shared" si="60"/>
        <v>0</v>
      </c>
      <c r="CP75" s="28">
        <f t="shared" si="60"/>
        <v>0</v>
      </c>
      <c r="CQ75" s="28">
        <f t="shared" si="60"/>
        <v>0</v>
      </c>
      <c r="CR75" s="28">
        <f t="shared" si="60"/>
        <v>0</v>
      </c>
      <c r="CS75" s="28">
        <f t="shared" si="60"/>
        <v>0</v>
      </c>
      <c r="CT75" s="28">
        <f t="shared" si="60"/>
        <v>0</v>
      </c>
      <c r="CU75" s="28">
        <f t="shared" si="60"/>
        <v>0</v>
      </c>
      <c r="CV75" s="28">
        <f t="shared" si="60"/>
        <v>0</v>
      </c>
      <c r="CW75" s="28">
        <f t="shared" si="60"/>
        <v>0</v>
      </c>
      <c r="CX75" s="28">
        <f t="shared" si="60"/>
        <v>0</v>
      </c>
      <c r="CY75" s="26">
        <f t="shared" si="60"/>
        <v>0</v>
      </c>
      <c r="CZ75" s="28">
        <f t="shared" si="60"/>
        <v>0</v>
      </c>
      <c r="DA75" s="28">
        <f t="shared" si="60"/>
        <v>0</v>
      </c>
      <c r="DB75" s="28">
        <f t="shared" si="60"/>
        <v>0</v>
      </c>
      <c r="DC75" s="28">
        <f t="shared" si="60"/>
        <v>0</v>
      </c>
      <c r="DD75" s="28">
        <f t="shared" si="60"/>
        <v>0</v>
      </c>
      <c r="DE75" s="28">
        <f t="shared" si="60"/>
        <v>0</v>
      </c>
      <c r="DF75" s="28">
        <f t="shared" si="60"/>
        <v>0</v>
      </c>
      <c r="DG75" s="28">
        <f t="shared" si="60"/>
        <v>0</v>
      </c>
      <c r="DH75" s="28">
        <f t="shared" si="60"/>
        <v>0</v>
      </c>
      <c r="DI75" s="28">
        <f t="shared" si="60"/>
        <v>0</v>
      </c>
      <c r="DJ75" s="28">
        <f t="shared" si="60"/>
        <v>0</v>
      </c>
      <c r="DK75" s="28">
        <f t="shared" si="60"/>
        <v>0</v>
      </c>
      <c r="DL75" s="26">
        <f t="shared" si="60"/>
        <v>0</v>
      </c>
    </row>
    <row r="76" spans="1:116">
      <c r="A76" s="47"/>
      <c r="B76" s="49" t="s">
        <v>2182</v>
      </c>
      <c r="C76" s="4" t="s">
        <v>494</v>
      </c>
      <c r="D76" s="4" t="s">
        <v>978</v>
      </c>
      <c r="E76" s="748" t="s">
        <v>496</v>
      </c>
      <c r="F76" s="5" t="s">
        <v>1359</v>
      </c>
      <c r="G76" s="4"/>
      <c r="H76" s="15">
        <v>50</v>
      </c>
      <c r="I76" s="625"/>
      <c r="J76" s="11"/>
      <c r="K76" s="11"/>
      <c r="L76" s="11"/>
      <c r="M76" s="11"/>
      <c r="N76" s="11"/>
      <c r="O76" s="11"/>
      <c r="P76" s="11"/>
      <c r="Q76" s="26">
        <f t="shared" si="0"/>
        <v>50</v>
      </c>
      <c r="R76" s="15"/>
      <c r="S76" s="11"/>
      <c r="T76" s="11">
        <f>Q76</f>
        <v>50</v>
      </c>
      <c r="U76" s="11"/>
      <c r="V76" s="11"/>
      <c r="W76" s="11"/>
      <c r="X76" s="11"/>
      <c r="Y76" s="11"/>
      <c r="Z76" s="49">
        <f t="shared" si="50"/>
        <v>50</v>
      </c>
      <c r="AA76" s="11">
        <v>50</v>
      </c>
      <c r="AB76" s="11"/>
      <c r="AC76" s="11"/>
      <c r="AD76" s="11"/>
      <c r="AE76" s="11"/>
      <c r="AF76" s="11"/>
      <c r="AG76" s="49">
        <f t="shared" si="47"/>
        <v>0</v>
      </c>
      <c r="AH76" s="11"/>
      <c r="AI76" s="11"/>
      <c r="AJ76" s="11">
        <f>AA76</f>
        <v>50</v>
      </c>
      <c r="AK76" s="11"/>
      <c r="AL76" s="49">
        <f t="shared" si="51"/>
        <v>0</v>
      </c>
      <c r="AM76" s="11"/>
      <c r="AN76" s="11">
        <f>AD76</f>
        <v>0</v>
      </c>
      <c r="AO76" s="11"/>
      <c r="AP76" s="11"/>
      <c r="AQ76" s="11"/>
      <c r="AR76" s="49">
        <f t="shared" si="52"/>
        <v>0</v>
      </c>
      <c r="AS76" s="11"/>
      <c r="AT76" s="11"/>
      <c r="AU76" s="11"/>
      <c r="AV76" s="11"/>
      <c r="AW76" s="11"/>
      <c r="AX76" s="11"/>
      <c r="AY76" s="11"/>
      <c r="AZ76" s="11"/>
      <c r="BA76" s="11"/>
      <c r="BB76" s="11"/>
      <c r="BC76" s="49">
        <f t="shared" si="53"/>
        <v>0</v>
      </c>
      <c r="BD76" s="11"/>
      <c r="BE76" s="11"/>
      <c r="BF76" s="11"/>
      <c r="BG76" s="11"/>
      <c r="BH76" s="11"/>
      <c r="BI76" s="11"/>
      <c r="BJ76" s="11"/>
      <c r="BK76" s="49">
        <f t="shared" si="54"/>
        <v>0</v>
      </c>
      <c r="BL76" s="11"/>
      <c r="BM76" s="11"/>
      <c r="BN76" s="11">
        <v>0</v>
      </c>
      <c r="BO76" s="11"/>
      <c r="BP76" s="11">
        <v>0</v>
      </c>
      <c r="BQ76" s="49">
        <f t="shared" si="55"/>
        <v>0</v>
      </c>
      <c r="BR76" s="11"/>
      <c r="BS76" s="11"/>
      <c r="BT76" s="11"/>
      <c r="BU76" s="11"/>
      <c r="BV76" s="11"/>
      <c r="BW76" s="11"/>
      <c r="BX76" s="47">
        <f t="shared" si="56"/>
        <v>0</v>
      </c>
      <c r="BY76" s="49">
        <f t="shared" si="57"/>
        <v>50</v>
      </c>
      <c r="BZ76" s="11"/>
      <c r="CA76" s="11"/>
      <c r="CB76" s="11"/>
      <c r="CC76" s="11"/>
      <c r="CD76" s="11"/>
      <c r="CE76" s="11"/>
      <c r="CF76" s="11"/>
      <c r="CG76" s="11"/>
      <c r="CH76" s="11"/>
      <c r="CI76" s="11"/>
      <c r="CJ76" s="11"/>
      <c r="CK76" s="11"/>
      <c r="CL76" s="49">
        <f t="shared" si="58"/>
        <v>0</v>
      </c>
      <c r="CM76" s="11">
        <v>0</v>
      </c>
      <c r="CN76" s="11">
        <v>0</v>
      </c>
      <c r="CO76" s="11">
        <v>0</v>
      </c>
      <c r="CP76" s="11">
        <v>0</v>
      </c>
      <c r="CQ76" s="11">
        <v>0</v>
      </c>
      <c r="CR76" s="11">
        <v>0</v>
      </c>
      <c r="CS76" s="11">
        <v>0</v>
      </c>
      <c r="CT76" s="11">
        <v>0</v>
      </c>
      <c r="CU76" s="11">
        <v>0</v>
      </c>
      <c r="CV76" s="11">
        <v>0</v>
      </c>
      <c r="CW76" s="11">
        <v>0</v>
      </c>
      <c r="CX76" s="11">
        <v>0</v>
      </c>
      <c r="CY76" s="26">
        <f t="shared" si="12"/>
        <v>0</v>
      </c>
      <c r="CZ76" s="11">
        <v>0</v>
      </c>
      <c r="DA76" s="11">
        <v>0</v>
      </c>
      <c r="DB76" s="11">
        <v>0</v>
      </c>
      <c r="DC76" s="11">
        <v>0</v>
      </c>
      <c r="DD76" s="11">
        <v>0</v>
      </c>
      <c r="DE76" s="11">
        <v>0</v>
      </c>
      <c r="DF76" s="11">
        <v>0</v>
      </c>
      <c r="DG76" s="11">
        <v>0</v>
      </c>
      <c r="DH76" s="11">
        <v>0</v>
      </c>
      <c r="DI76" s="11">
        <v>0</v>
      </c>
      <c r="DJ76" s="11">
        <v>0</v>
      </c>
      <c r="DK76" s="11">
        <v>0</v>
      </c>
      <c r="DL76" s="26">
        <f t="shared" si="13"/>
        <v>0</v>
      </c>
    </row>
    <row r="77" spans="1:116">
      <c r="A77" s="47"/>
      <c r="B77" s="49" t="s">
        <v>2182</v>
      </c>
      <c r="C77" s="4" t="s">
        <v>494</v>
      </c>
      <c r="D77" s="4" t="s">
        <v>978</v>
      </c>
      <c r="E77" s="748" t="s">
        <v>974</v>
      </c>
      <c r="F77" s="5" t="s">
        <v>1359</v>
      </c>
      <c r="G77" s="4"/>
      <c r="H77" s="15">
        <v>7000</v>
      </c>
      <c r="I77" s="625"/>
      <c r="J77" s="11"/>
      <c r="K77" s="11"/>
      <c r="L77" s="11"/>
      <c r="M77" s="11"/>
      <c r="N77" s="11"/>
      <c r="O77" s="11"/>
      <c r="P77" s="11"/>
      <c r="Q77" s="26">
        <f t="shared" si="0"/>
        <v>7000</v>
      </c>
      <c r="R77" s="15"/>
      <c r="S77" s="11"/>
      <c r="T77" s="11">
        <f>Q77</f>
        <v>7000</v>
      </c>
      <c r="U77" s="11"/>
      <c r="V77" s="11"/>
      <c r="W77" s="11"/>
      <c r="X77" s="11"/>
      <c r="Y77" s="11"/>
      <c r="Z77" s="49">
        <f t="shared" si="50"/>
        <v>7000</v>
      </c>
      <c r="AA77" s="11">
        <v>0</v>
      </c>
      <c r="AB77" s="11"/>
      <c r="AC77" s="11"/>
      <c r="AD77" s="11">
        <v>7000</v>
      </c>
      <c r="AE77" s="11"/>
      <c r="AF77" s="11"/>
      <c r="AG77" s="49">
        <f t="shared" si="47"/>
        <v>0</v>
      </c>
      <c r="AH77" s="11"/>
      <c r="AI77" s="11"/>
      <c r="AJ77" s="11"/>
      <c r="AK77" s="11"/>
      <c r="AL77" s="49">
        <f t="shared" si="51"/>
        <v>0</v>
      </c>
      <c r="AM77" s="11"/>
      <c r="AN77" s="11">
        <v>1750</v>
      </c>
      <c r="AO77" s="11">
        <v>1750</v>
      </c>
      <c r="AP77" s="11">
        <v>1750</v>
      </c>
      <c r="AQ77" s="11">
        <v>1750</v>
      </c>
      <c r="AR77" s="49">
        <f t="shared" si="52"/>
        <v>0</v>
      </c>
      <c r="AS77" s="11"/>
      <c r="AT77" s="11"/>
      <c r="AU77" s="11"/>
      <c r="AV77" s="11"/>
      <c r="AW77" s="11"/>
      <c r="AX77" s="11"/>
      <c r="AY77" s="11"/>
      <c r="AZ77" s="11"/>
      <c r="BA77" s="11"/>
      <c r="BB77" s="11"/>
      <c r="BC77" s="49">
        <f t="shared" si="53"/>
        <v>0</v>
      </c>
      <c r="BD77" s="11"/>
      <c r="BE77" s="11"/>
      <c r="BF77" s="11"/>
      <c r="BG77" s="11"/>
      <c r="BH77" s="11"/>
      <c r="BI77" s="11"/>
      <c r="BJ77" s="11"/>
      <c r="BK77" s="49">
        <f t="shared" si="54"/>
        <v>0</v>
      </c>
      <c r="BL77" s="11"/>
      <c r="BM77" s="11"/>
      <c r="BN77" s="11">
        <v>0</v>
      </c>
      <c r="BO77" s="11"/>
      <c r="BP77" s="11">
        <v>0</v>
      </c>
      <c r="BQ77" s="49">
        <f t="shared" si="55"/>
        <v>0</v>
      </c>
      <c r="BR77" s="11"/>
      <c r="BS77" s="11"/>
      <c r="BT77" s="11"/>
      <c r="BU77" s="11"/>
      <c r="BV77" s="11"/>
      <c r="BW77" s="11"/>
      <c r="BX77" s="47">
        <f t="shared" si="56"/>
        <v>0</v>
      </c>
      <c r="BY77" s="49">
        <f t="shared" si="57"/>
        <v>7000</v>
      </c>
      <c r="BZ77" s="11"/>
      <c r="CA77" s="11"/>
      <c r="CB77" s="11"/>
      <c r="CC77" s="11"/>
      <c r="CD77" s="11"/>
      <c r="CE77" s="11"/>
      <c r="CF77" s="11"/>
      <c r="CG77" s="11"/>
      <c r="CH77" s="11"/>
      <c r="CI77" s="11"/>
      <c r="CJ77" s="11"/>
      <c r="CK77" s="11"/>
      <c r="CL77" s="49">
        <f t="shared" si="58"/>
        <v>0</v>
      </c>
      <c r="CM77" s="11">
        <v>0</v>
      </c>
      <c r="CN77" s="11">
        <v>0</v>
      </c>
      <c r="CO77" s="11">
        <v>0</v>
      </c>
      <c r="CP77" s="11">
        <v>0</v>
      </c>
      <c r="CQ77" s="11">
        <v>0</v>
      </c>
      <c r="CR77" s="11">
        <v>0</v>
      </c>
      <c r="CS77" s="11">
        <v>0</v>
      </c>
      <c r="CT77" s="11">
        <v>0</v>
      </c>
      <c r="CU77" s="11">
        <v>0</v>
      </c>
      <c r="CV77" s="11">
        <v>0</v>
      </c>
      <c r="CW77" s="11">
        <v>0</v>
      </c>
      <c r="CX77" s="11">
        <v>0</v>
      </c>
      <c r="CY77" s="26">
        <f t="shared" si="12"/>
        <v>0</v>
      </c>
      <c r="CZ77" s="11">
        <v>0</v>
      </c>
      <c r="DA77" s="11">
        <v>0</v>
      </c>
      <c r="DB77" s="11">
        <v>0</v>
      </c>
      <c r="DC77" s="11">
        <v>0</v>
      </c>
      <c r="DD77" s="11">
        <v>0</v>
      </c>
      <c r="DE77" s="11">
        <v>0</v>
      </c>
      <c r="DF77" s="11">
        <v>0</v>
      </c>
      <c r="DG77" s="11">
        <v>0</v>
      </c>
      <c r="DH77" s="11">
        <v>0</v>
      </c>
      <c r="DI77" s="11">
        <v>0</v>
      </c>
      <c r="DJ77" s="11">
        <v>0</v>
      </c>
      <c r="DK77" s="11">
        <v>0</v>
      </c>
      <c r="DL77" s="26">
        <f>SUM(CZ77:DK77)</f>
        <v>0</v>
      </c>
    </row>
    <row r="78" spans="1:116">
      <c r="A78" s="47"/>
      <c r="B78" s="49" t="s">
        <v>2182</v>
      </c>
      <c r="C78" s="4" t="s">
        <v>494</v>
      </c>
      <c r="D78" s="4" t="s">
        <v>978</v>
      </c>
      <c r="E78" s="748" t="s">
        <v>979</v>
      </c>
      <c r="F78" s="5" t="s">
        <v>1359</v>
      </c>
      <c r="G78" s="4"/>
      <c r="H78" s="15">
        <v>200</v>
      </c>
      <c r="I78" s="625"/>
      <c r="J78" s="11"/>
      <c r="K78" s="11"/>
      <c r="L78" s="11"/>
      <c r="M78" s="11"/>
      <c r="N78" s="11"/>
      <c r="O78" s="11"/>
      <c r="P78" s="11"/>
      <c r="Q78" s="26">
        <f t="shared" si="0"/>
        <v>200</v>
      </c>
      <c r="R78" s="15"/>
      <c r="S78" s="11"/>
      <c r="T78" s="11">
        <f>Q78</f>
        <v>200</v>
      </c>
      <c r="U78" s="11"/>
      <c r="V78" s="11"/>
      <c r="W78" s="11"/>
      <c r="X78" s="11"/>
      <c r="Y78" s="11"/>
      <c r="Z78" s="49">
        <f t="shared" si="50"/>
        <v>200</v>
      </c>
      <c r="AA78" s="11"/>
      <c r="AB78" s="11"/>
      <c r="AC78" s="11"/>
      <c r="AD78" s="11">
        <v>200</v>
      </c>
      <c r="AE78" s="11"/>
      <c r="AF78" s="11"/>
      <c r="AG78" s="49">
        <f t="shared" si="47"/>
        <v>0</v>
      </c>
      <c r="AH78" s="11"/>
      <c r="AI78" s="11"/>
      <c r="AJ78" s="11"/>
      <c r="AK78" s="11"/>
      <c r="AL78" s="49">
        <f t="shared" si="51"/>
        <v>0</v>
      </c>
      <c r="AM78" s="11"/>
      <c r="AN78" s="11">
        <v>50</v>
      </c>
      <c r="AO78" s="11">
        <v>50</v>
      </c>
      <c r="AP78" s="11">
        <v>50</v>
      </c>
      <c r="AQ78" s="11">
        <v>50</v>
      </c>
      <c r="AR78" s="49">
        <f t="shared" si="52"/>
        <v>0</v>
      </c>
      <c r="AS78" s="11"/>
      <c r="AT78" s="11"/>
      <c r="AU78" s="11"/>
      <c r="AV78" s="11"/>
      <c r="AW78" s="11"/>
      <c r="AX78" s="11"/>
      <c r="AY78" s="11"/>
      <c r="AZ78" s="11"/>
      <c r="BA78" s="11"/>
      <c r="BB78" s="11"/>
      <c r="BC78" s="49">
        <f t="shared" si="53"/>
        <v>0</v>
      </c>
      <c r="BD78" s="11"/>
      <c r="BE78" s="11"/>
      <c r="BF78" s="11"/>
      <c r="BG78" s="11"/>
      <c r="BH78" s="11"/>
      <c r="BI78" s="11"/>
      <c r="BJ78" s="11"/>
      <c r="BK78" s="49">
        <f t="shared" si="54"/>
        <v>0</v>
      </c>
      <c r="BL78" s="11"/>
      <c r="BM78" s="11"/>
      <c r="BN78" s="11">
        <v>0</v>
      </c>
      <c r="BO78" s="11"/>
      <c r="BP78" s="11">
        <v>0</v>
      </c>
      <c r="BQ78" s="49">
        <f t="shared" si="55"/>
        <v>0</v>
      </c>
      <c r="BR78" s="11"/>
      <c r="BS78" s="11"/>
      <c r="BT78" s="11"/>
      <c r="BU78" s="11"/>
      <c r="BV78" s="11"/>
      <c r="BW78" s="11"/>
      <c r="BX78" s="47">
        <f t="shared" si="56"/>
        <v>0</v>
      </c>
      <c r="BY78" s="49">
        <f t="shared" si="57"/>
        <v>200</v>
      </c>
      <c r="BZ78" s="11"/>
      <c r="CA78" s="11"/>
      <c r="CB78" s="11"/>
      <c r="CC78" s="11"/>
      <c r="CD78" s="11"/>
      <c r="CE78" s="11"/>
      <c r="CF78" s="11"/>
      <c r="CG78" s="11"/>
      <c r="CH78" s="11"/>
      <c r="CI78" s="11"/>
      <c r="CJ78" s="11"/>
      <c r="CK78" s="11"/>
      <c r="CL78" s="49">
        <f t="shared" si="58"/>
        <v>0</v>
      </c>
      <c r="CM78" s="11">
        <v>0</v>
      </c>
      <c r="CN78" s="11">
        <v>0</v>
      </c>
      <c r="CO78" s="11">
        <v>0</v>
      </c>
      <c r="CP78" s="11">
        <v>0</v>
      </c>
      <c r="CQ78" s="11">
        <v>0</v>
      </c>
      <c r="CR78" s="11">
        <v>0</v>
      </c>
      <c r="CS78" s="11">
        <v>0</v>
      </c>
      <c r="CT78" s="11">
        <v>0</v>
      </c>
      <c r="CU78" s="11">
        <v>0</v>
      </c>
      <c r="CV78" s="11">
        <v>0</v>
      </c>
      <c r="CW78" s="11">
        <v>0</v>
      </c>
      <c r="CX78" s="11">
        <v>0</v>
      </c>
      <c r="CY78" s="26">
        <f t="shared" si="12"/>
        <v>0</v>
      </c>
      <c r="CZ78" s="11">
        <v>0</v>
      </c>
      <c r="DA78" s="11">
        <v>0</v>
      </c>
      <c r="DB78" s="11">
        <v>0</v>
      </c>
      <c r="DC78" s="11">
        <v>0</v>
      </c>
      <c r="DD78" s="11">
        <v>0</v>
      </c>
      <c r="DE78" s="11">
        <v>0</v>
      </c>
      <c r="DF78" s="11">
        <v>0</v>
      </c>
      <c r="DG78" s="11">
        <v>0</v>
      </c>
      <c r="DH78" s="11">
        <v>0</v>
      </c>
      <c r="DI78" s="11">
        <v>0</v>
      </c>
      <c r="DJ78" s="11">
        <v>0</v>
      </c>
      <c r="DK78" s="11">
        <v>0</v>
      </c>
      <c r="DL78" s="26">
        <f>SUM(CZ78:DK78)</f>
        <v>0</v>
      </c>
    </row>
    <row r="79" spans="1:116">
      <c r="A79" s="47"/>
      <c r="B79" s="49"/>
      <c r="C79" s="28" t="s">
        <v>347</v>
      </c>
      <c r="D79" s="28"/>
      <c r="E79" s="750"/>
      <c r="F79" s="26"/>
      <c r="G79" s="28"/>
      <c r="H79" s="47">
        <f>SUM(H76:H78)</f>
        <v>7250</v>
      </c>
      <c r="I79" s="626">
        <f t="shared" ref="I79:BT79" si="61">SUM(I76:I78)</f>
        <v>0</v>
      </c>
      <c r="J79" s="28">
        <f t="shared" si="61"/>
        <v>0</v>
      </c>
      <c r="K79" s="28">
        <f t="shared" si="61"/>
        <v>0</v>
      </c>
      <c r="L79" s="28">
        <f t="shared" si="61"/>
        <v>0</v>
      </c>
      <c r="M79" s="28">
        <f t="shared" si="61"/>
        <v>0</v>
      </c>
      <c r="N79" s="28">
        <f t="shared" si="61"/>
        <v>0</v>
      </c>
      <c r="O79" s="28">
        <f t="shared" si="61"/>
        <v>0</v>
      </c>
      <c r="P79" s="28">
        <f t="shared" si="61"/>
        <v>0</v>
      </c>
      <c r="Q79" s="26">
        <f t="shared" si="61"/>
        <v>7250</v>
      </c>
      <c r="R79" s="47">
        <f t="shared" si="61"/>
        <v>0</v>
      </c>
      <c r="S79" s="28">
        <f t="shared" si="61"/>
        <v>0</v>
      </c>
      <c r="T79" s="28">
        <f t="shared" si="61"/>
        <v>7250</v>
      </c>
      <c r="U79" s="28">
        <f t="shared" si="61"/>
        <v>0</v>
      </c>
      <c r="V79" s="28">
        <f t="shared" si="61"/>
        <v>0</v>
      </c>
      <c r="W79" s="28">
        <f t="shared" si="61"/>
        <v>0</v>
      </c>
      <c r="X79" s="28">
        <f t="shared" si="61"/>
        <v>0</v>
      </c>
      <c r="Y79" s="28">
        <f t="shared" si="61"/>
        <v>0</v>
      </c>
      <c r="Z79" s="49">
        <f t="shared" si="50"/>
        <v>7250</v>
      </c>
      <c r="AA79" s="28">
        <f t="shared" si="61"/>
        <v>50</v>
      </c>
      <c r="AB79" s="28">
        <f t="shared" si="61"/>
        <v>0</v>
      </c>
      <c r="AC79" s="28">
        <f t="shared" si="61"/>
        <v>0</v>
      </c>
      <c r="AD79" s="28">
        <f t="shared" si="61"/>
        <v>7200</v>
      </c>
      <c r="AE79" s="28">
        <f t="shared" si="61"/>
        <v>0</v>
      </c>
      <c r="AF79" s="28">
        <f t="shared" si="61"/>
        <v>0</v>
      </c>
      <c r="AG79" s="49">
        <f t="shared" si="47"/>
        <v>0</v>
      </c>
      <c r="AH79" s="28">
        <f t="shared" si="61"/>
        <v>0</v>
      </c>
      <c r="AI79" s="28">
        <f t="shared" si="61"/>
        <v>0</v>
      </c>
      <c r="AJ79" s="28">
        <f t="shared" si="61"/>
        <v>50</v>
      </c>
      <c r="AK79" s="28">
        <f t="shared" si="61"/>
        <v>0</v>
      </c>
      <c r="AL79" s="49">
        <f t="shared" si="51"/>
        <v>0</v>
      </c>
      <c r="AM79" s="28">
        <f t="shared" si="61"/>
        <v>0</v>
      </c>
      <c r="AN79" s="28">
        <f t="shared" si="61"/>
        <v>1800</v>
      </c>
      <c r="AO79" s="28">
        <f t="shared" si="61"/>
        <v>1800</v>
      </c>
      <c r="AP79" s="28">
        <f t="shared" si="61"/>
        <v>1800</v>
      </c>
      <c r="AQ79" s="28">
        <f t="shared" si="61"/>
        <v>1800</v>
      </c>
      <c r="AR79" s="49">
        <f t="shared" si="52"/>
        <v>0</v>
      </c>
      <c r="AS79" s="28">
        <f t="shared" si="61"/>
        <v>0</v>
      </c>
      <c r="AT79" s="28">
        <f t="shared" si="61"/>
        <v>0</v>
      </c>
      <c r="AU79" s="28">
        <f t="shared" si="61"/>
        <v>0</v>
      </c>
      <c r="AV79" s="28">
        <f t="shared" si="61"/>
        <v>0</v>
      </c>
      <c r="AW79" s="28">
        <f t="shared" si="61"/>
        <v>0</v>
      </c>
      <c r="AX79" s="28">
        <f t="shared" si="61"/>
        <v>0</v>
      </c>
      <c r="AY79" s="28">
        <f t="shared" si="61"/>
        <v>0</v>
      </c>
      <c r="AZ79" s="28">
        <f t="shared" si="61"/>
        <v>0</v>
      </c>
      <c r="BA79" s="28">
        <f t="shared" si="61"/>
        <v>0</v>
      </c>
      <c r="BB79" s="28">
        <f t="shared" si="61"/>
        <v>0</v>
      </c>
      <c r="BC79" s="49">
        <f t="shared" si="53"/>
        <v>0</v>
      </c>
      <c r="BD79" s="28">
        <f t="shared" si="61"/>
        <v>0</v>
      </c>
      <c r="BE79" s="28">
        <f t="shared" si="61"/>
        <v>0</v>
      </c>
      <c r="BF79" s="28">
        <f t="shared" si="61"/>
        <v>0</v>
      </c>
      <c r="BG79" s="28">
        <f t="shared" si="61"/>
        <v>0</v>
      </c>
      <c r="BH79" s="28">
        <f t="shared" si="61"/>
        <v>0</v>
      </c>
      <c r="BI79" s="28">
        <f t="shared" si="61"/>
        <v>0</v>
      </c>
      <c r="BJ79" s="28">
        <f t="shared" si="61"/>
        <v>0</v>
      </c>
      <c r="BK79" s="49">
        <f t="shared" si="54"/>
        <v>0</v>
      </c>
      <c r="BL79" s="28">
        <f t="shared" si="61"/>
        <v>0</v>
      </c>
      <c r="BM79" s="28">
        <f t="shared" si="61"/>
        <v>0</v>
      </c>
      <c r="BN79" s="28">
        <f t="shared" si="61"/>
        <v>0</v>
      </c>
      <c r="BO79" s="28">
        <f t="shared" si="61"/>
        <v>0</v>
      </c>
      <c r="BP79" s="28">
        <f t="shared" si="61"/>
        <v>0</v>
      </c>
      <c r="BQ79" s="49">
        <f t="shared" si="55"/>
        <v>0</v>
      </c>
      <c r="BR79" s="28">
        <f t="shared" si="61"/>
        <v>0</v>
      </c>
      <c r="BS79" s="28">
        <f t="shared" si="61"/>
        <v>0</v>
      </c>
      <c r="BT79" s="28">
        <f t="shared" si="61"/>
        <v>0</v>
      </c>
      <c r="BU79" s="28">
        <f t="shared" ref="BU79:DL79" si="62">SUM(BU76:BU78)</f>
        <v>0</v>
      </c>
      <c r="BV79" s="28">
        <f t="shared" si="62"/>
        <v>0</v>
      </c>
      <c r="BW79" s="28">
        <f t="shared" si="62"/>
        <v>0</v>
      </c>
      <c r="BX79" s="47">
        <f t="shared" si="56"/>
        <v>0</v>
      </c>
      <c r="BY79" s="49">
        <f t="shared" si="57"/>
        <v>7250</v>
      </c>
      <c r="BZ79" s="28">
        <f t="shared" si="62"/>
        <v>0</v>
      </c>
      <c r="CA79" s="28">
        <f t="shared" si="62"/>
        <v>0</v>
      </c>
      <c r="CB79" s="28">
        <f t="shared" si="62"/>
        <v>0</v>
      </c>
      <c r="CC79" s="28">
        <f t="shared" si="62"/>
        <v>0</v>
      </c>
      <c r="CD79" s="28">
        <f t="shared" si="62"/>
        <v>0</v>
      </c>
      <c r="CE79" s="28">
        <f t="shared" si="62"/>
        <v>0</v>
      </c>
      <c r="CF79" s="28">
        <f t="shared" si="62"/>
        <v>0</v>
      </c>
      <c r="CG79" s="28">
        <f t="shared" si="62"/>
        <v>0</v>
      </c>
      <c r="CH79" s="28">
        <f t="shared" si="62"/>
        <v>0</v>
      </c>
      <c r="CI79" s="28">
        <f t="shared" si="62"/>
        <v>0</v>
      </c>
      <c r="CJ79" s="28">
        <f t="shared" si="62"/>
        <v>0</v>
      </c>
      <c r="CK79" s="28">
        <f t="shared" si="62"/>
        <v>0</v>
      </c>
      <c r="CL79" s="49">
        <f t="shared" si="58"/>
        <v>0</v>
      </c>
      <c r="CM79" s="28">
        <f t="shared" si="62"/>
        <v>0</v>
      </c>
      <c r="CN79" s="28">
        <f t="shared" si="62"/>
        <v>0</v>
      </c>
      <c r="CO79" s="28">
        <f t="shared" si="62"/>
        <v>0</v>
      </c>
      <c r="CP79" s="28">
        <f t="shared" si="62"/>
        <v>0</v>
      </c>
      <c r="CQ79" s="28">
        <f t="shared" si="62"/>
        <v>0</v>
      </c>
      <c r="CR79" s="28">
        <f t="shared" si="62"/>
        <v>0</v>
      </c>
      <c r="CS79" s="28">
        <f t="shared" si="62"/>
        <v>0</v>
      </c>
      <c r="CT79" s="28">
        <f t="shared" si="62"/>
        <v>0</v>
      </c>
      <c r="CU79" s="28">
        <f t="shared" si="62"/>
        <v>0</v>
      </c>
      <c r="CV79" s="28">
        <f t="shared" si="62"/>
        <v>0</v>
      </c>
      <c r="CW79" s="28">
        <f t="shared" si="62"/>
        <v>0</v>
      </c>
      <c r="CX79" s="28">
        <f t="shared" si="62"/>
        <v>0</v>
      </c>
      <c r="CY79" s="26">
        <f t="shared" si="62"/>
        <v>0</v>
      </c>
      <c r="CZ79" s="28">
        <f t="shared" si="62"/>
        <v>0</v>
      </c>
      <c r="DA79" s="28">
        <f t="shared" si="62"/>
        <v>0</v>
      </c>
      <c r="DB79" s="28">
        <f t="shared" si="62"/>
        <v>0</v>
      </c>
      <c r="DC79" s="28">
        <f t="shared" si="62"/>
        <v>0</v>
      </c>
      <c r="DD79" s="28">
        <f t="shared" si="62"/>
        <v>0</v>
      </c>
      <c r="DE79" s="28">
        <f t="shared" si="62"/>
        <v>0</v>
      </c>
      <c r="DF79" s="28">
        <f t="shared" si="62"/>
        <v>0</v>
      </c>
      <c r="DG79" s="28">
        <f t="shared" si="62"/>
        <v>0</v>
      </c>
      <c r="DH79" s="28">
        <f t="shared" si="62"/>
        <v>0</v>
      </c>
      <c r="DI79" s="28">
        <f t="shared" si="62"/>
        <v>0</v>
      </c>
      <c r="DJ79" s="28">
        <f t="shared" si="62"/>
        <v>0</v>
      </c>
      <c r="DK79" s="28">
        <f t="shared" si="62"/>
        <v>0</v>
      </c>
      <c r="DL79" s="26">
        <f t="shared" si="62"/>
        <v>0</v>
      </c>
    </row>
    <row r="80" spans="1:116">
      <c r="A80" s="47"/>
      <c r="B80" s="49" t="s">
        <v>1915</v>
      </c>
      <c r="C80" s="4" t="s">
        <v>494</v>
      </c>
      <c r="D80" s="4" t="s">
        <v>980</v>
      </c>
      <c r="E80" s="748" t="s">
        <v>496</v>
      </c>
      <c r="F80" s="5" t="s">
        <v>1359</v>
      </c>
      <c r="G80" s="4"/>
      <c r="H80" s="15">
        <v>50</v>
      </c>
      <c r="I80" s="625"/>
      <c r="J80" s="11"/>
      <c r="K80" s="11"/>
      <c r="L80" s="11"/>
      <c r="M80" s="11"/>
      <c r="N80" s="11"/>
      <c r="O80" s="11"/>
      <c r="P80" s="11"/>
      <c r="Q80" s="26">
        <f t="shared" si="0"/>
        <v>50</v>
      </c>
      <c r="R80" s="15"/>
      <c r="S80" s="11"/>
      <c r="T80" s="11">
        <f>Q80</f>
        <v>50</v>
      </c>
      <c r="U80" s="11"/>
      <c r="V80" s="11"/>
      <c r="W80" s="11"/>
      <c r="X80" s="11"/>
      <c r="Y80" s="11"/>
      <c r="Z80" s="49">
        <f t="shared" si="50"/>
        <v>50</v>
      </c>
      <c r="AA80" s="11">
        <f>T80</f>
        <v>50</v>
      </c>
      <c r="AB80" s="11"/>
      <c r="AC80" s="11"/>
      <c r="AD80" s="11"/>
      <c r="AE80" s="11"/>
      <c r="AF80" s="11"/>
      <c r="AG80" s="49">
        <f t="shared" si="47"/>
        <v>0</v>
      </c>
      <c r="AH80" s="11"/>
      <c r="AI80" s="11"/>
      <c r="AJ80" s="11">
        <f>AA80</f>
        <v>50</v>
      </c>
      <c r="AK80" s="11"/>
      <c r="AL80" s="49">
        <f t="shared" si="51"/>
        <v>0</v>
      </c>
      <c r="AM80" s="11"/>
      <c r="AN80" s="11">
        <f>AD80</f>
        <v>0</v>
      </c>
      <c r="AO80" s="11"/>
      <c r="AP80" s="11"/>
      <c r="AQ80" s="11"/>
      <c r="AR80" s="49">
        <f t="shared" si="52"/>
        <v>0</v>
      </c>
      <c r="AS80" s="11"/>
      <c r="AT80" s="11"/>
      <c r="AU80" s="11"/>
      <c r="AV80" s="11"/>
      <c r="AW80" s="11"/>
      <c r="AX80" s="11"/>
      <c r="AY80" s="11"/>
      <c r="AZ80" s="11"/>
      <c r="BA80" s="11"/>
      <c r="BB80" s="11"/>
      <c r="BC80" s="49">
        <f t="shared" si="53"/>
        <v>0</v>
      </c>
      <c r="BD80" s="11"/>
      <c r="BE80" s="11"/>
      <c r="BF80" s="11"/>
      <c r="BG80" s="11"/>
      <c r="BH80" s="11"/>
      <c r="BI80" s="11"/>
      <c r="BJ80" s="11"/>
      <c r="BK80" s="49">
        <f t="shared" si="54"/>
        <v>0</v>
      </c>
      <c r="BL80" s="11"/>
      <c r="BM80" s="11"/>
      <c r="BN80" s="11">
        <v>0</v>
      </c>
      <c r="BO80" s="11"/>
      <c r="BP80" s="11">
        <v>0</v>
      </c>
      <c r="BQ80" s="49">
        <f t="shared" si="55"/>
        <v>0</v>
      </c>
      <c r="BR80" s="11"/>
      <c r="BS80" s="11"/>
      <c r="BT80" s="11"/>
      <c r="BU80" s="11"/>
      <c r="BV80" s="11"/>
      <c r="BW80" s="11"/>
      <c r="BX80" s="47">
        <f t="shared" si="56"/>
        <v>0</v>
      </c>
      <c r="BY80" s="49">
        <f t="shared" si="57"/>
        <v>50</v>
      </c>
      <c r="BZ80" s="11"/>
      <c r="CA80" s="11"/>
      <c r="CB80" s="11"/>
      <c r="CC80" s="11"/>
      <c r="CD80" s="11"/>
      <c r="CE80" s="11"/>
      <c r="CF80" s="11"/>
      <c r="CG80" s="11"/>
      <c r="CH80" s="11"/>
      <c r="CI80" s="11"/>
      <c r="CJ80" s="11"/>
      <c r="CK80" s="11"/>
      <c r="CL80" s="49">
        <f t="shared" si="58"/>
        <v>0</v>
      </c>
      <c r="CM80" s="11">
        <v>0</v>
      </c>
      <c r="CN80" s="11">
        <v>0</v>
      </c>
      <c r="CO80" s="11">
        <v>0</v>
      </c>
      <c r="CP80" s="11">
        <v>0</v>
      </c>
      <c r="CQ80" s="11">
        <v>0</v>
      </c>
      <c r="CR80" s="11">
        <v>0</v>
      </c>
      <c r="CS80" s="11">
        <v>0</v>
      </c>
      <c r="CT80" s="11">
        <v>0</v>
      </c>
      <c r="CU80" s="11">
        <v>0</v>
      </c>
      <c r="CV80" s="11">
        <v>0</v>
      </c>
      <c r="CW80" s="11">
        <v>0</v>
      </c>
      <c r="CX80" s="11">
        <v>0</v>
      </c>
      <c r="CY80" s="26">
        <f t="shared" si="12"/>
        <v>0</v>
      </c>
      <c r="CZ80" s="11">
        <v>0</v>
      </c>
      <c r="DA80" s="11">
        <v>0</v>
      </c>
      <c r="DB80" s="11">
        <v>0</v>
      </c>
      <c r="DC80" s="11">
        <v>0</v>
      </c>
      <c r="DD80" s="11">
        <v>0</v>
      </c>
      <c r="DE80" s="11">
        <v>0</v>
      </c>
      <c r="DF80" s="11">
        <v>0</v>
      </c>
      <c r="DG80" s="11">
        <v>0</v>
      </c>
      <c r="DH80" s="11">
        <v>0</v>
      </c>
      <c r="DI80" s="11">
        <v>0</v>
      </c>
      <c r="DJ80" s="11">
        <v>0</v>
      </c>
      <c r="DK80" s="11">
        <v>0</v>
      </c>
      <c r="DL80" s="26">
        <f>SUM(CZ80:DK80)</f>
        <v>0</v>
      </c>
    </row>
    <row r="81" spans="1:116">
      <c r="A81" s="47"/>
      <c r="B81" s="49" t="s">
        <v>1914</v>
      </c>
      <c r="C81" s="4" t="s">
        <v>494</v>
      </c>
      <c r="D81" s="4" t="s">
        <v>980</v>
      </c>
      <c r="E81" s="748" t="s">
        <v>974</v>
      </c>
      <c r="F81" s="5" t="s">
        <v>1359</v>
      </c>
      <c r="G81" s="4"/>
      <c r="H81" s="15">
        <f>7203+992</f>
        <v>8195</v>
      </c>
      <c r="I81" s="625"/>
      <c r="J81" s="11"/>
      <c r="K81" s="11"/>
      <c r="L81" s="11"/>
      <c r="M81" s="11"/>
      <c r="N81" s="11"/>
      <c r="O81" s="11"/>
      <c r="P81" s="11"/>
      <c r="Q81" s="26">
        <f>SUM(H81:P81)</f>
        <v>8195</v>
      </c>
      <c r="R81" s="15"/>
      <c r="S81" s="11"/>
      <c r="T81" s="11">
        <f>Q81</f>
        <v>8195</v>
      </c>
      <c r="U81" s="11"/>
      <c r="V81" s="11"/>
      <c r="W81" s="11"/>
      <c r="X81" s="11"/>
      <c r="Y81" s="11"/>
      <c r="Z81" s="49">
        <f t="shared" si="50"/>
        <v>8195</v>
      </c>
      <c r="AA81" s="11"/>
      <c r="AB81" s="11"/>
      <c r="AC81" s="11"/>
      <c r="AD81" s="11">
        <f>T81</f>
        <v>8195</v>
      </c>
      <c r="AE81" s="11"/>
      <c r="AF81" s="11"/>
      <c r="AG81" s="49">
        <f t="shared" si="47"/>
        <v>0</v>
      </c>
      <c r="AH81" s="11"/>
      <c r="AI81" s="11"/>
      <c r="AJ81" s="11"/>
      <c r="AK81" s="11"/>
      <c r="AL81" s="49">
        <f t="shared" si="51"/>
        <v>0</v>
      </c>
      <c r="AM81" s="11"/>
      <c r="AN81" s="11">
        <v>2049</v>
      </c>
      <c r="AO81" s="11">
        <v>2049</v>
      </c>
      <c r="AP81" s="11">
        <v>2049</v>
      </c>
      <c r="AQ81" s="11">
        <v>2048</v>
      </c>
      <c r="AR81" s="49">
        <f t="shared" si="52"/>
        <v>0</v>
      </c>
      <c r="AS81" s="11"/>
      <c r="AT81" s="11"/>
      <c r="AU81" s="11"/>
      <c r="AV81" s="11"/>
      <c r="AW81" s="11"/>
      <c r="AX81" s="11"/>
      <c r="AY81" s="11"/>
      <c r="AZ81" s="11"/>
      <c r="BA81" s="11"/>
      <c r="BB81" s="11"/>
      <c r="BC81" s="49">
        <f t="shared" si="53"/>
        <v>0</v>
      </c>
      <c r="BD81" s="11"/>
      <c r="BE81" s="11"/>
      <c r="BF81" s="11"/>
      <c r="BG81" s="11"/>
      <c r="BH81" s="11"/>
      <c r="BI81" s="11"/>
      <c r="BJ81" s="11"/>
      <c r="BK81" s="49">
        <f t="shared" si="54"/>
        <v>0</v>
      </c>
      <c r="BL81" s="11"/>
      <c r="BM81" s="11"/>
      <c r="BN81" s="11">
        <v>0</v>
      </c>
      <c r="BO81" s="11"/>
      <c r="BP81" s="11">
        <v>0</v>
      </c>
      <c r="BQ81" s="49">
        <f t="shared" si="55"/>
        <v>0</v>
      </c>
      <c r="BR81" s="11"/>
      <c r="BS81" s="11"/>
      <c r="BT81" s="11"/>
      <c r="BU81" s="11"/>
      <c r="BV81" s="11"/>
      <c r="BW81" s="11"/>
      <c r="BX81" s="47">
        <f t="shared" si="56"/>
        <v>0</v>
      </c>
      <c r="BY81" s="49">
        <f t="shared" si="57"/>
        <v>8195</v>
      </c>
      <c r="BZ81" s="11"/>
      <c r="CA81" s="11"/>
      <c r="CB81" s="11"/>
      <c r="CC81" s="11"/>
      <c r="CD81" s="11"/>
      <c r="CE81" s="11"/>
      <c r="CF81" s="11"/>
      <c r="CG81" s="11"/>
      <c r="CH81" s="11"/>
      <c r="CI81" s="11"/>
      <c r="CJ81" s="11"/>
      <c r="CK81" s="11"/>
      <c r="CL81" s="49">
        <f t="shared" si="58"/>
        <v>0</v>
      </c>
      <c r="CM81" s="11">
        <v>0</v>
      </c>
      <c r="CN81" s="11">
        <v>0</v>
      </c>
      <c r="CO81" s="11">
        <v>0</v>
      </c>
      <c r="CP81" s="11">
        <v>0</v>
      </c>
      <c r="CQ81" s="11">
        <v>0</v>
      </c>
      <c r="CR81" s="11">
        <v>0</v>
      </c>
      <c r="CS81" s="11">
        <v>0</v>
      </c>
      <c r="CT81" s="11">
        <v>0</v>
      </c>
      <c r="CU81" s="11">
        <v>0</v>
      </c>
      <c r="CV81" s="11">
        <v>0</v>
      </c>
      <c r="CW81" s="11">
        <v>0</v>
      </c>
      <c r="CX81" s="11">
        <v>0</v>
      </c>
      <c r="CY81" s="26">
        <f t="shared" si="12"/>
        <v>0</v>
      </c>
      <c r="CZ81" s="11">
        <v>0</v>
      </c>
      <c r="DA81" s="11">
        <v>0</v>
      </c>
      <c r="DB81" s="11">
        <v>0</v>
      </c>
      <c r="DC81" s="11">
        <v>0</v>
      </c>
      <c r="DD81" s="11">
        <v>0</v>
      </c>
      <c r="DE81" s="11">
        <v>0</v>
      </c>
      <c r="DF81" s="11">
        <v>0</v>
      </c>
      <c r="DG81" s="11">
        <v>0</v>
      </c>
      <c r="DH81" s="11">
        <v>0</v>
      </c>
      <c r="DI81" s="11">
        <v>0</v>
      </c>
      <c r="DJ81" s="11">
        <v>0</v>
      </c>
      <c r="DK81" s="11">
        <v>0</v>
      </c>
      <c r="DL81" s="26">
        <f>SUM(CZ81:DK81)</f>
        <v>0</v>
      </c>
    </row>
    <row r="82" spans="1:116">
      <c r="A82" s="47"/>
      <c r="B82" s="49"/>
      <c r="C82" s="4" t="s">
        <v>494</v>
      </c>
      <c r="D82" s="4" t="s">
        <v>980</v>
      </c>
      <c r="E82" s="751" t="s">
        <v>693</v>
      </c>
      <c r="F82" s="5" t="s">
        <v>1359</v>
      </c>
      <c r="G82" s="4"/>
      <c r="H82" s="520" t="s">
        <v>1535</v>
      </c>
      <c r="I82" s="627" t="s">
        <v>1632</v>
      </c>
      <c r="J82" s="519"/>
      <c r="K82" s="519"/>
      <c r="L82" s="519"/>
      <c r="M82" s="11"/>
      <c r="N82" s="11"/>
      <c r="O82" s="11"/>
      <c r="P82" s="11"/>
      <c r="Q82" s="26">
        <f>SUM(H82:P82)</f>
        <v>0</v>
      </c>
      <c r="R82" s="15"/>
      <c r="S82" s="11"/>
      <c r="T82" s="11">
        <f>Q82</f>
        <v>0</v>
      </c>
      <c r="U82" s="11"/>
      <c r="V82" s="11"/>
      <c r="W82" s="11"/>
      <c r="X82" s="11"/>
      <c r="Y82" s="11"/>
      <c r="Z82" s="49">
        <f t="shared" si="50"/>
        <v>0</v>
      </c>
      <c r="AA82" s="11"/>
      <c r="AB82" s="11"/>
      <c r="AC82" s="11"/>
      <c r="AD82" s="11">
        <f>T82</f>
        <v>0</v>
      </c>
      <c r="AE82" s="11"/>
      <c r="AF82" s="11"/>
      <c r="AG82" s="49">
        <f t="shared" si="47"/>
        <v>0</v>
      </c>
      <c r="AH82" s="11"/>
      <c r="AI82" s="11"/>
      <c r="AJ82" s="11"/>
      <c r="AK82" s="11"/>
      <c r="AL82" s="49">
        <f t="shared" si="51"/>
        <v>0</v>
      </c>
      <c r="AM82" s="11"/>
      <c r="AN82" s="11">
        <f>AD82</f>
        <v>0</v>
      </c>
      <c r="AO82" s="11"/>
      <c r="AP82" s="11"/>
      <c r="AQ82" s="11"/>
      <c r="AR82" s="49">
        <f t="shared" si="52"/>
        <v>0</v>
      </c>
      <c r="AS82" s="11"/>
      <c r="AT82" s="11"/>
      <c r="AU82" s="11"/>
      <c r="AV82" s="11"/>
      <c r="AW82" s="11"/>
      <c r="AX82" s="11"/>
      <c r="AY82" s="11"/>
      <c r="AZ82" s="11"/>
      <c r="BA82" s="11"/>
      <c r="BB82" s="11"/>
      <c r="BC82" s="49">
        <f t="shared" si="53"/>
        <v>0</v>
      </c>
      <c r="BD82" s="11"/>
      <c r="BE82" s="11"/>
      <c r="BF82" s="11"/>
      <c r="BG82" s="11"/>
      <c r="BH82" s="11"/>
      <c r="BI82" s="11"/>
      <c r="BJ82" s="11"/>
      <c r="BK82" s="49">
        <f t="shared" si="54"/>
        <v>0</v>
      </c>
      <c r="BL82" s="11"/>
      <c r="BM82" s="11"/>
      <c r="BN82" s="11"/>
      <c r="BO82" s="11"/>
      <c r="BP82" s="11"/>
      <c r="BQ82" s="49">
        <f t="shared" si="55"/>
        <v>0</v>
      </c>
      <c r="BR82" s="11"/>
      <c r="BS82" s="11"/>
      <c r="BT82" s="11"/>
      <c r="BU82" s="11"/>
      <c r="BV82" s="11"/>
      <c r="BW82" s="11"/>
      <c r="BX82" s="47"/>
      <c r="BY82" s="49">
        <f t="shared" si="57"/>
        <v>0</v>
      </c>
      <c r="BZ82" s="11"/>
      <c r="CA82" s="11"/>
      <c r="CB82" s="11"/>
      <c r="CC82" s="11"/>
      <c r="CD82" s="11"/>
      <c r="CE82" s="11"/>
      <c r="CF82" s="11"/>
      <c r="CG82" s="11"/>
      <c r="CH82" s="11"/>
      <c r="CI82" s="11"/>
      <c r="CJ82" s="11"/>
      <c r="CK82" s="11"/>
      <c r="CL82" s="49">
        <f t="shared" si="58"/>
        <v>0</v>
      </c>
      <c r="CM82" s="11"/>
      <c r="CN82" s="11"/>
      <c r="CO82" s="11"/>
      <c r="CP82" s="11"/>
      <c r="CQ82" s="11"/>
      <c r="CR82" s="11"/>
      <c r="CS82" s="11"/>
      <c r="CT82" s="11"/>
      <c r="CU82" s="11"/>
      <c r="CV82" s="11"/>
      <c r="CW82" s="11"/>
      <c r="CX82" s="11"/>
      <c r="CY82" s="26">
        <f t="shared" si="12"/>
        <v>0</v>
      </c>
      <c r="CZ82" s="11"/>
      <c r="DA82" s="11"/>
      <c r="DB82" s="11"/>
      <c r="DC82" s="11"/>
      <c r="DD82" s="11"/>
      <c r="DE82" s="11"/>
      <c r="DF82" s="11"/>
      <c r="DG82" s="11"/>
      <c r="DH82" s="11"/>
      <c r="DI82" s="11"/>
      <c r="DJ82" s="11"/>
      <c r="DK82" s="11"/>
      <c r="DL82" s="26">
        <f>SUM(CZ82:DK82)</f>
        <v>0</v>
      </c>
    </row>
    <row r="83" spans="1:116" ht="13.8" thickBot="1">
      <c r="A83" s="53"/>
      <c r="B83" s="50"/>
      <c r="C83" s="29" t="s">
        <v>347</v>
      </c>
      <c r="D83" s="29"/>
      <c r="E83" s="754"/>
      <c r="F83" s="27"/>
      <c r="G83" s="29"/>
      <c r="H83" s="53">
        <f>SUM(H80:H82)</f>
        <v>8245</v>
      </c>
      <c r="I83" s="628">
        <f>SUM(I80:I82)</f>
        <v>0</v>
      </c>
      <c r="J83" s="29">
        <f>SUM(J80:J82)</f>
        <v>0</v>
      </c>
      <c r="K83" s="29">
        <f>SUM(K80:K82)</f>
        <v>0</v>
      </c>
      <c r="L83" s="29">
        <f>SUM(L80:L82)</f>
        <v>0</v>
      </c>
      <c r="M83" s="29">
        <f t="shared" ref="M83:BW83" si="63">SUM(M80:M81)</f>
        <v>0</v>
      </c>
      <c r="N83" s="29">
        <f t="shared" si="63"/>
        <v>0</v>
      </c>
      <c r="O83" s="29">
        <f t="shared" si="63"/>
        <v>0</v>
      </c>
      <c r="P83" s="29">
        <f t="shared" si="63"/>
        <v>0</v>
      </c>
      <c r="Q83" s="27">
        <f t="shared" si="63"/>
        <v>8245</v>
      </c>
      <c r="R83" s="53">
        <f t="shared" si="63"/>
        <v>0</v>
      </c>
      <c r="S83" s="29">
        <f t="shared" si="63"/>
        <v>0</v>
      </c>
      <c r="T83" s="29">
        <f t="shared" si="63"/>
        <v>8245</v>
      </c>
      <c r="U83" s="29">
        <f t="shared" si="63"/>
        <v>0</v>
      </c>
      <c r="V83" s="29">
        <f t="shared" si="63"/>
        <v>0</v>
      </c>
      <c r="W83" s="29">
        <f t="shared" si="63"/>
        <v>0</v>
      </c>
      <c r="X83" s="29">
        <f t="shared" si="63"/>
        <v>0</v>
      </c>
      <c r="Y83" s="29">
        <f t="shared" si="63"/>
        <v>0</v>
      </c>
      <c r="Z83" s="50">
        <f t="shared" si="50"/>
        <v>8245</v>
      </c>
      <c r="AA83" s="29">
        <f t="shared" si="63"/>
        <v>50</v>
      </c>
      <c r="AB83" s="29">
        <f t="shared" si="63"/>
        <v>0</v>
      </c>
      <c r="AC83" s="29">
        <f t="shared" si="63"/>
        <v>0</v>
      </c>
      <c r="AD83" s="29">
        <f t="shared" si="63"/>
        <v>8195</v>
      </c>
      <c r="AE83" s="29">
        <f t="shared" si="63"/>
        <v>0</v>
      </c>
      <c r="AF83" s="29">
        <f t="shared" si="63"/>
        <v>0</v>
      </c>
      <c r="AG83" s="49">
        <f t="shared" si="47"/>
        <v>0</v>
      </c>
      <c r="AH83" s="29">
        <f t="shared" si="63"/>
        <v>0</v>
      </c>
      <c r="AI83" s="29">
        <f t="shared" si="63"/>
        <v>0</v>
      </c>
      <c r="AJ83" s="29">
        <f t="shared" si="63"/>
        <v>50</v>
      </c>
      <c r="AK83" s="29">
        <f t="shared" si="63"/>
        <v>0</v>
      </c>
      <c r="AL83" s="50">
        <f t="shared" si="51"/>
        <v>0</v>
      </c>
      <c r="AM83" s="29">
        <f t="shared" si="63"/>
        <v>0</v>
      </c>
      <c r="AN83" s="29">
        <f t="shared" si="63"/>
        <v>2049</v>
      </c>
      <c r="AO83" s="29">
        <f t="shared" si="63"/>
        <v>2049</v>
      </c>
      <c r="AP83" s="29">
        <f t="shared" si="63"/>
        <v>2049</v>
      </c>
      <c r="AQ83" s="29">
        <f t="shared" si="63"/>
        <v>2048</v>
      </c>
      <c r="AR83" s="50">
        <f t="shared" si="52"/>
        <v>0</v>
      </c>
      <c r="AS83" s="29">
        <f t="shared" si="63"/>
        <v>0</v>
      </c>
      <c r="AT83" s="29">
        <f t="shared" si="63"/>
        <v>0</v>
      </c>
      <c r="AU83" s="29">
        <f t="shared" si="63"/>
        <v>0</v>
      </c>
      <c r="AV83" s="29">
        <f t="shared" si="63"/>
        <v>0</v>
      </c>
      <c r="AW83" s="29">
        <f t="shared" si="63"/>
        <v>0</v>
      </c>
      <c r="AX83" s="29">
        <f t="shared" si="63"/>
        <v>0</v>
      </c>
      <c r="AY83" s="29">
        <f t="shared" si="63"/>
        <v>0</v>
      </c>
      <c r="AZ83" s="29">
        <f t="shared" si="63"/>
        <v>0</v>
      </c>
      <c r="BA83" s="29">
        <f t="shared" si="63"/>
        <v>0</v>
      </c>
      <c r="BB83" s="29">
        <f t="shared" si="63"/>
        <v>0</v>
      </c>
      <c r="BC83" s="50">
        <f t="shared" si="53"/>
        <v>0</v>
      </c>
      <c r="BD83" s="29">
        <f t="shared" si="63"/>
        <v>0</v>
      </c>
      <c r="BE83" s="29">
        <f t="shared" si="63"/>
        <v>0</v>
      </c>
      <c r="BF83" s="29">
        <f t="shared" si="63"/>
        <v>0</v>
      </c>
      <c r="BG83" s="29">
        <f t="shared" si="63"/>
        <v>0</v>
      </c>
      <c r="BH83" s="29">
        <f t="shared" si="63"/>
        <v>0</v>
      </c>
      <c r="BI83" s="29">
        <f t="shared" si="63"/>
        <v>0</v>
      </c>
      <c r="BJ83" s="29">
        <f t="shared" si="63"/>
        <v>0</v>
      </c>
      <c r="BK83" s="49">
        <f t="shared" si="54"/>
        <v>0</v>
      </c>
      <c r="BL83" s="29">
        <f t="shared" si="63"/>
        <v>0</v>
      </c>
      <c r="BM83" s="29">
        <f t="shared" si="63"/>
        <v>0</v>
      </c>
      <c r="BN83" s="29">
        <f t="shared" si="63"/>
        <v>0</v>
      </c>
      <c r="BO83" s="29">
        <f t="shared" si="63"/>
        <v>0</v>
      </c>
      <c r="BP83" s="29">
        <f t="shared" si="63"/>
        <v>0</v>
      </c>
      <c r="BQ83" s="50">
        <f t="shared" si="55"/>
        <v>0</v>
      </c>
      <c r="BR83" s="29">
        <f t="shared" si="63"/>
        <v>0</v>
      </c>
      <c r="BS83" s="29">
        <f t="shared" si="63"/>
        <v>0</v>
      </c>
      <c r="BT83" s="29">
        <f t="shared" si="63"/>
        <v>0</v>
      </c>
      <c r="BU83" s="29">
        <f t="shared" si="63"/>
        <v>0</v>
      </c>
      <c r="BV83" s="29">
        <f t="shared" si="63"/>
        <v>0</v>
      </c>
      <c r="BW83" s="29">
        <f t="shared" si="63"/>
        <v>0</v>
      </c>
      <c r="BX83" s="53">
        <f t="shared" si="56"/>
        <v>0</v>
      </c>
      <c r="BY83" s="50">
        <f t="shared" si="57"/>
        <v>8245</v>
      </c>
      <c r="BZ83" s="29">
        <f t="shared" ref="BZ83:DL83" si="64">SUM(BZ80:BZ81)</f>
        <v>0</v>
      </c>
      <c r="CA83" s="29">
        <f t="shared" si="64"/>
        <v>0</v>
      </c>
      <c r="CB83" s="29">
        <f t="shared" si="64"/>
        <v>0</v>
      </c>
      <c r="CC83" s="29">
        <f t="shared" si="64"/>
        <v>0</v>
      </c>
      <c r="CD83" s="29">
        <f t="shared" si="64"/>
        <v>0</v>
      </c>
      <c r="CE83" s="29">
        <f t="shared" si="64"/>
        <v>0</v>
      </c>
      <c r="CF83" s="29">
        <f t="shared" si="64"/>
        <v>0</v>
      </c>
      <c r="CG83" s="29">
        <f t="shared" si="64"/>
        <v>0</v>
      </c>
      <c r="CH83" s="29">
        <f t="shared" si="64"/>
        <v>0</v>
      </c>
      <c r="CI83" s="29">
        <f t="shared" si="64"/>
        <v>0</v>
      </c>
      <c r="CJ83" s="29">
        <f t="shared" si="64"/>
        <v>0</v>
      </c>
      <c r="CK83" s="29">
        <f t="shared" si="64"/>
        <v>0</v>
      </c>
      <c r="CL83" s="50">
        <f t="shared" si="58"/>
        <v>0</v>
      </c>
      <c r="CM83" s="29">
        <f t="shared" si="64"/>
        <v>0</v>
      </c>
      <c r="CN83" s="29">
        <f t="shared" si="64"/>
        <v>0</v>
      </c>
      <c r="CO83" s="29">
        <f t="shared" si="64"/>
        <v>0</v>
      </c>
      <c r="CP83" s="29">
        <f t="shared" si="64"/>
        <v>0</v>
      </c>
      <c r="CQ83" s="29">
        <f t="shared" si="64"/>
        <v>0</v>
      </c>
      <c r="CR83" s="29">
        <f t="shared" si="64"/>
        <v>0</v>
      </c>
      <c r="CS83" s="29">
        <f t="shared" si="64"/>
        <v>0</v>
      </c>
      <c r="CT83" s="29">
        <f t="shared" si="64"/>
        <v>0</v>
      </c>
      <c r="CU83" s="29">
        <f t="shared" si="64"/>
        <v>0</v>
      </c>
      <c r="CV83" s="29">
        <f t="shared" si="64"/>
        <v>0</v>
      </c>
      <c r="CW83" s="29">
        <f t="shared" si="64"/>
        <v>0</v>
      </c>
      <c r="CX83" s="29">
        <f t="shared" si="64"/>
        <v>0</v>
      </c>
      <c r="CY83" s="27">
        <f t="shared" si="64"/>
        <v>0</v>
      </c>
      <c r="CZ83" s="29">
        <f t="shared" si="64"/>
        <v>0</v>
      </c>
      <c r="DA83" s="29">
        <f t="shared" si="64"/>
        <v>0</v>
      </c>
      <c r="DB83" s="29">
        <f t="shared" si="64"/>
        <v>0</v>
      </c>
      <c r="DC83" s="29">
        <f t="shared" si="64"/>
        <v>0</v>
      </c>
      <c r="DD83" s="29">
        <f t="shared" si="64"/>
        <v>0</v>
      </c>
      <c r="DE83" s="29">
        <f t="shared" si="64"/>
        <v>0</v>
      </c>
      <c r="DF83" s="29">
        <f t="shared" si="64"/>
        <v>0</v>
      </c>
      <c r="DG83" s="29">
        <f t="shared" si="64"/>
        <v>0</v>
      </c>
      <c r="DH83" s="29">
        <f t="shared" si="64"/>
        <v>0</v>
      </c>
      <c r="DI83" s="29">
        <f t="shared" si="64"/>
        <v>0</v>
      </c>
      <c r="DJ83" s="29">
        <f t="shared" si="64"/>
        <v>0</v>
      </c>
      <c r="DK83" s="29">
        <f t="shared" si="64"/>
        <v>0</v>
      </c>
      <c r="DL83" s="27">
        <f t="shared" si="64"/>
        <v>0</v>
      </c>
    </row>
    <row r="84" spans="1:116" s="8" customFormat="1">
      <c r="A84" s="47"/>
      <c r="B84" s="49"/>
      <c r="C84" s="69"/>
      <c r="D84" s="4"/>
      <c r="E84" s="748"/>
      <c r="F84" s="5"/>
      <c r="G84" s="4"/>
      <c r="H84" s="15"/>
      <c r="I84" s="625"/>
      <c r="J84" s="11"/>
      <c r="K84" s="11"/>
      <c r="L84" s="11"/>
      <c r="M84" s="11"/>
      <c r="N84" s="11"/>
      <c r="O84" s="11"/>
      <c r="P84" s="11"/>
      <c r="Q84" s="26">
        <f>SUM(H84:P84)</f>
        <v>0</v>
      </c>
      <c r="R84" s="15"/>
      <c r="S84" s="11"/>
      <c r="T84" s="11"/>
      <c r="U84" s="11"/>
      <c r="V84" s="11"/>
      <c r="W84" s="11"/>
      <c r="X84" s="11"/>
      <c r="Y84" s="11"/>
      <c r="Z84" s="49">
        <f t="shared" ref="Z84:Z91" si="65">SUM(R84:Y84)</f>
        <v>0</v>
      </c>
      <c r="AA84" s="11"/>
      <c r="AB84" s="11"/>
      <c r="AC84" s="11"/>
      <c r="AD84" s="11"/>
      <c r="AE84" s="11"/>
      <c r="AF84" s="11"/>
      <c r="AG84" s="49">
        <f t="shared" si="47"/>
        <v>0</v>
      </c>
      <c r="AH84" s="11"/>
      <c r="AI84" s="11"/>
      <c r="AJ84" s="11"/>
      <c r="AK84" s="11"/>
      <c r="AL84" s="49">
        <f t="shared" ref="AL84:AL91" si="66">AA84-SUM(AH84:AK84)</f>
        <v>0</v>
      </c>
      <c r="AM84" s="11"/>
      <c r="AN84" s="11"/>
      <c r="AO84" s="11"/>
      <c r="AP84" s="11"/>
      <c r="AQ84" s="11"/>
      <c r="AR84" s="49">
        <f t="shared" ref="AR84:AR91" si="67">AD84-SUM(AM84:AQ84)</f>
        <v>0</v>
      </c>
      <c r="AS84" s="11"/>
      <c r="AT84" s="11"/>
      <c r="AU84" s="11"/>
      <c r="AV84" s="11"/>
      <c r="AW84" s="11"/>
      <c r="AX84" s="11"/>
      <c r="AY84" s="11"/>
      <c r="AZ84" s="11"/>
      <c r="BA84" s="11"/>
      <c r="BB84" s="11"/>
      <c r="BC84" s="49">
        <f t="shared" ref="BC84:BC91" si="68">AB84-SUM(AS84:BB84)</f>
        <v>0</v>
      </c>
      <c r="BD84" s="11"/>
      <c r="BE84" s="11"/>
      <c r="BF84" s="11"/>
      <c r="BG84" s="11"/>
      <c r="BH84" s="11"/>
      <c r="BI84" s="11"/>
      <c r="BJ84" s="11"/>
      <c r="BK84" s="49">
        <f t="shared" si="54"/>
        <v>0</v>
      </c>
      <c r="BL84" s="11"/>
      <c r="BM84" s="11"/>
      <c r="BN84" s="11"/>
      <c r="BO84" s="11"/>
      <c r="BP84" s="11"/>
      <c r="BQ84" s="49">
        <f t="shared" ref="BQ84:BQ91" si="69">AE84-SUM(BL84:BP84)</f>
        <v>0</v>
      </c>
      <c r="BR84" s="11"/>
      <c r="BS84" s="11"/>
      <c r="BT84" s="11"/>
      <c r="BU84" s="11"/>
      <c r="BV84" s="11"/>
      <c r="BW84" s="11"/>
      <c r="BX84" s="49">
        <f t="shared" ref="BX84:BX91" si="70">AC84-SUM(BR84:BW84)</f>
        <v>0</v>
      </c>
      <c r="BY84" s="49">
        <f t="shared" si="57"/>
        <v>0</v>
      </c>
      <c r="BZ84" s="11"/>
      <c r="CA84" s="11"/>
      <c r="CB84" s="11"/>
      <c r="CC84" s="11"/>
      <c r="CD84" s="11"/>
      <c r="CE84" s="11"/>
      <c r="CF84" s="11"/>
      <c r="CG84" s="11"/>
      <c r="CH84" s="11"/>
      <c r="CI84" s="11"/>
      <c r="CJ84" s="11"/>
      <c r="CK84" s="11"/>
      <c r="CL84" s="49">
        <f t="shared" ref="CL84:CL91" si="71">SUM(BZ84:CK84)</f>
        <v>0</v>
      </c>
      <c r="CM84" s="11">
        <v>0</v>
      </c>
      <c r="CN84" s="11">
        <v>0</v>
      </c>
      <c r="CO84" s="11">
        <v>0</v>
      </c>
      <c r="CP84" s="11">
        <v>0</v>
      </c>
      <c r="CQ84" s="11">
        <v>0</v>
      </c>
      <c r="CR84" s="11">
        <v>0</v>
      </c>
      <c r="CS84" s="11">
        <v>0</v>
      </c>
      <c r="CT84" s="11">
        <v>0</v>
      </c>
      <c r="CU84" s="11">
        <v>0</v>
      </c>
      <c r="CV84" s="11">
        <v>0</v>
      </c>
      <c r="CW84" s="11">
        <v>0</v>
      </c>
      <c r="CX84" s="11">
        <v>0</v>
      </c>
      <c r="CY84" s="26">
        <f>SUM(CM84:CX84)</f>
        <v>0</v>
      </c>
      <c r="CZ84" s="15">
        <v>0</v>
      </c>
      <c r="DA84" s="11">
        <v>0</v>
      </c>
      <c r="DB84" s="11">
        <v>0</v>
      </c>
      <c r="DC84" s="11">
        <v>0</v>
      </c>
      <c r="DD84" s="11">
        <v>0</v>
      </c>
      <c r="DE84" s="11">
        <v>0</v>
      </c>
      <c r="DF84" s="11">
        <v>0</v>
      </c>
      <c r="DG84" s="11">
        <v>0</v>
      </c>
      <c r="DH84" s="11">
        <v>0</v>
      </c>
      <c r="DI84" s="11">
        <v>0</v>
      </c>
      <c r="DJ84" s="11">
        <v>0</v>
      </c>
      <c r="DK84" s="11">
        <v>0</v>
      </c>
      <c r="DL84" s="26">
        <f>SUM(CZ84:DK84)</f>
        <v>0</v>
      </c>
    </row>
    <row r="85" spans="1:116" s="8" customFormat="1">
      <c r="A85" s="47"/>
      <c r="B85" s="49"/>
      <c r="C85" s="4"/>
      <c r="D85" s="4"/>
      <c r="E85" s="748"/>
      <c r="F85" s="5"/>
      <c r="G85" s="4"/>
      <c r="H85" s="15"/>
      <c r="I85" s="625"/>
      <c r="J85" s="11"/>
      <c r="K85" s="11"/>
      <c r="L85" s="11"/>
      <c r="M85" s="11"/>
      <c r="N85" s="11"/>
      <c r="O85" s="11"/>
      <c r="P85" s="11"/>
      <c r="Q85" s="26">
        <f>SUM(H85:P85)</f>
        <v>0</v>
      </c>
      <c r="R85" s="15"/>
      <c r="S85" s="11"/>
      <c r="T85" s="11"/>
      <c r="U85" s="11"/>
      <c r="V85" s="11"/>
      <c r="W85" s="11"/>
      <c r="X85" s="11"/>
      <c r="Y85" s="11"/>
      <c r="Z85" s="49">
        <f t="shared" si="65"/>
        <v>0</v>
      </c>
      <c r="AA85" s="11"/>
      <c r="AB85" s="11"/>
      <c r="AC85" s="11"/>
      <c r="AD85" s="11"/>
      <c r="AE85" s="11"/>
      <c r="AF85" s="11"/>
      <c r="AG85" s="49">
        <f t="shared" si="47"/>
        <v>0</v>
      </c>
      <c r="AH85" s="11"/>
      <c r="AI85" s="11"/>
      <c r="AJ85" s="11"/>
      <c r="AK85" s="11"/>
      <c r="AL85" s="49">
        <f t="shared" si="66"/>
        <v>0</v>
      </c>
      <c r="AM85" s="11"/>
      <c r="AN85" s="11"/>
      <c r="AO85" s="11"/>
      <c r="AP85" s="11"/>
      <c r="AQ85" s="11"/>
      <c r="AR85" s="49">
        <f t="shared" si="67"/>
        <v>0</v>
      </c>
      <c r="AS85" s="11"/>
      <c r="AT85" s="11"/>
      <c r="AU85" s="11"/>
      <c r="AV85" s="11"/>
      <c r="AW85" s="11"/>
      <c r="AX85" s="11"/>
      <c r="AY85" s="11"/>
      <c r="AZ85" s="11"/>
      <c r="BA85" s="11"/>
      <c r="BB85" s="11"/>
      <c r="BC85" s="49">
        <f t="shared" si="68"/>
        <v>0</v>
      </c>
      <c r="BD85" s="11"/>
      <c r="BE85" s="11"/>
      <c r="BF85" s="11"/>
      <c r="BG85" s="11"/>
      <c r="BH85" s="11"/>
      <c r="BI85" s="11"/>
      <c r="BJ85" s="11"/>
      <c r="BK85" s="49">
        <f t="shared" si="54"/>
        <v>0</v>
      </c>
      <c r="BL85" s="11"/>
      <c r="BM85" s="11"/>
      <c r="BN85" s="11"/>
      <c r="BO85" s="11"/>
      <c r="BP85" s="11"/>
      <c r="BQ85" s="49">
        <f t="shared" si="69"/>
        <v>0</v>
      </c>
      <c r="BR85" s="11"/>
      <c r="BS85" s="11"/>
      <c r="BT85" s="11"/>
      <c r="BU85" s="11"/>
      <c r="BV85" s="11"/>
      <c r="BW85" s="11"/>
      <c r="BX85" s="49">
        <f t="shared" si="70"/>
        <v>0</v>
      </c>
      <c r="BY85" s="49">
        <f t="shared" si="57"/>
        <v>0</v>
      </c>
      <c r="BZ85" s="11"/>
      <c r="CA85" s="11"/>
      <c r="CB85" s="11"/>
      <c r="CC85" s="11"/>
      <c r="CD85" s="11"/>
      <c r="CE85" s="11"/>
      <c r="CF85" s="11"/>
      <c r="CG85" s="11"/>
      <c r="CH85" s="11"/>
      <c r="CI85" s="11"/>
      <c r="CJ85" s="11"/>
      <c r="CK85" s="11"/>
      <c r="CL85" s="49">
        <f t="shared" si="71"/>
        <v>0</v>
      </c>
      <c r="CM85" s="11">
        <v>0</v>
      </c>
      <c r="CN85" s="11">
        <v>0</v>
      </c>
      <c r="CO85" s="11">
        <v>0</v>
      </c>
      <c r="CP85" s="11">
        <v>0</v>
      </c>
      <c r="CQ85" s="11">
        <v>0</v>
      </c>
      <c r="CR85" s="11">
        <v>0</v>
      </c>
      <c r="CS85" s="11">
        <v>0</v>
      </c>
      <c r="CT85" s="11">
        <v>0</v>
      </c>
      <c r="CU85" s="11">
        <v>0</v>
      </c>
      <c r="CV85" s="11">
        <v>0</v>
      </c>
      <c r="CW85" s="11">
        <v>0</v>
      </c>
      <c r="CX85" s="11">
        <v>0</v>
      </c>
      <c r="CY85" s="26">
        <f>SUM(CM85:CX85)</f>
        <v>0</v>
      </c>
      <c r="CZ85" s="15">
        <v>0</v>
      </c>
      <c r="DA85" s="11">
        <v>0</v>
      </c>
      <c r="DB85" s="11">
        <v>0</v>
      </c>
      <c r="DC85" s="11">
        <v>0</v>
      </c>
      <c r="DD85" s="11">
        <v>0</v>
      </c>
      <c r="DE85" s="11">
        <v>0</v>
      </c>
      <c r="DF85" s="11">
        <v>0</v>
      </c>
      <c r="DG85" s="11">
        <v>0</v>
      </c>
      <c r="DH85" s="11">
        <v>0</v>
      </c>
      <c r="DI85" s="11">
        <v>0</v>
      </c>
      <c r="DJ85" s="11">
        <v>0</v>
      </c>
      <c r="DK85" s="11">
        <v>0</v>
      </c>
      <c r="DL85" s="26">
        <f>SUM(CZ85:DK85)</f>
        <v>0</v>
      </c>
    </row>
    <row r="86" spans="1:116" s="8" customFormat="1">
      <c r="A86" s="47"/>
      <c r="B86" s="49"/>
      <c r="C86" s="4"/>
      <c r="D86" s="4"/>
      <c r="E86" s="748"/>
      <c r="F86" s="5"/>
      <c r="G86" s="4"/>
      <c r="H86" s="15"/>
      <c r="I86" s="625"/>
      <c r="J86" s="11"/>
      <c r="K86" s="11"/>
      <c r="L86" s="11"/>
      <c r="M86" s="11"/>
      <c r="N86" s="11"/>
      <c r="O86" s="11"/>
      <c r="P86" s="11"/>
      <c r="Q86" s="26">
        <f>SUM(H86:P86)</f>
        <v>0</v>
      </c>
      <c r="R86" s="15"/>
      <c r="S86" s="11"/>
      <c r="T86" s="11"/>
      <c r="U86" s="11"/>
      <c r="V86" s="11"/>
      <c r="W86" s="11"/>
      <c r="X86" s="11"/>
      <c r="Y86" s="11"/>
      <c r="Z86" s="49">
        <f t="shared" si="65"/>
        <v>0</v>
      </c>
      <c r="AA86" s="11"/>
      <c r="AB86" s="11"/>
      <c r="AC86" s="11"/>
      <c r="AD86" s="11"/>
      <c r="AE86" s="11"/>
      <c r="AF86" s="11"/>
      <c r="AG86" s="49">
        <f t="shared" si="47"/>
        <v>0</v>
      </c>
      <c r="AH86" s="11"/>
      <c r="AI86" s="11"/>
      <c r="AJ86" s="11"/>
      <c r="AK86" s="11"/>
      <c r="AL86" s="49">
        <f t="shared" si="66"/>
        <v>0</v>
      </c>
      <c r="AM86" s="11"/>
      <c r="AN86" s="11"/>
      <c r="AO86" s="11"/>
      <c r="AP86" s="11"/>
      <c r="AQ86" s="11"/>
      <c r="AR86" s="49">
        <f t="shared" si="67"/>
        <v>0</v>
      </c>
      <c r="AS86" s="11"/>
      <c r="AT86" s="11"/>
      <c r="AU86" s="11"/>
      <c r="AV86" s="11"/>
      <c r="AW86" s="11"/>
      <c r="AX86" s="11"/>
      <c r="AY86" s="11"/>
      <c r="AZ86" s="11"/>
      <c r="BA86" s="11"/>
      <c r="BB86" s="11"/>
      <c r="BC86" s="49">
        <f t="shared" si="68"/>
        <v>0</v>
      </c>
      <c r="BD86" s="11"/>
      <c r="BE86" s="11"/>
      <c r="BF86" s="11"/>
      <c r="BG86" s="11"/>
      <c r="BH86" s="11"/>
      <c r="BI86" s="11"/>
      <c r="BJ86" s="11"/>
      <c r="BK86" s="49">
        <f t="shared" si="54"/>
        <v>0</v>
      </c>
      <c r="BL86" s="11"/>
      <c r="BM86" s="11"/>
      <c r="BN86" s="11"/>
      <c r="BO86" s="11"/>
      <c r="BP86" s="11"/>
      <c r="BQ86" s="49">
        <f t="shared" si="69"/>
        <v>0</v>
      </c>
      <c r="BR86" s="11"/>
      <c r="BS86" s="11"/>
      <c r="BT86" s="11"/>
      <c r="BU86" s="11"/>
      <c r="BV86" s="11"/>
      <c r="BW86" s="11"/>
      <c r="BX86" s="49">
        <f t="shared" si="70"/>
        <v>0</v>
      </c>
      <c r="BY86" s="49">
        <f t="shared" si="57"/>
        <v>0</v>
      </c>
      <c r="BZ86" s="11"/>
      <c r="CA86" s="11"/>
      <c r="CB86" s="11"/>
      <c r="CC86" s="11"/>
      <c r="CD86" s="11"/>
      <c r="CE86" s="11"/>
      <c r="CF86" s="11"/>
      <c r="CG86" s="11"/>
      <c r="CH86" s="11"/>
      <c r="CI86" s="11"/>
      <c r="CJ86" s="11"/>
      <c r="CK86" s="11"/>
      <c r="CL86" s="49">
        <f t="shared" si="71"/>
        <v>0</v>
      </c>
      <c r="CM86" s="11">
        <v>0</v>
      </c>
      <c r="CN86" s="11">
        <v>0</v>
      </c>
      <c r="CO86" s="11">
        <v>0</v>
      </c>
      <c r="CP86" s="11">
        <v>0</v>
      </c>
      <c r="CQ86" s="11">
        <v>0</v>
      </c>
      <c r="CR86" s="11">
        <v>0</v>
      </c>
      <c r="CS86" s="11">
        <v>0</v>
      </c>
      <c r="CT86" s="11">
        <v>0</v>
      </c>
      <c r="CU86" s="11">
        <v>0</v>
      </c>
      <c r="CV86" s="11">
        <v>0</v>
      </c>
      <c r="CW86" s="11">
        <v>0</v>
      </c>
      <c r="CX86" s="11">
        <v>0</v>
      </c>
      <c r="CY86" s="26">
        <f>SUM(CM86:CX86)</f>
        <v>0</v>
      </c>
      <c r="CZ86" s="15">
        <v>0</v>
      </c>
      <c r="DA86" s="11">
        <v>0</v>
      </c>
      <c r="DB86" s="11">
        <v>0</v>
      </c>
      <c r="DC86" s="11">
        <v>0</v>
      </c>
      <c r="DD86" s="11">
        <v>0</v>
      </c>
      <c r="DE86" s="11">
        <v>0</v>
      </c>
      <c r="DF86" s="11">
        <v>0</v>
      </c>
      <c r="DG86" s="11">
        <v>0</v>
      </c>
      <c r="DH86" s="11">
        <v>0</v>
      </c>
      <c r="DI86" s="11">
        <v>0</v>
      </c>
      <c r="DJ86" s="11">
        <v>0</v>
      </c>
      <c r="DK86" s="11">
        <v>0</v>
      </c>
      <c r="DL86" s="26">
        <f>SUM(CZ86:DK86)</f>
        <v>0</v>
      </c>
    </row>
    <row r="87" spans="1:116" s="8" customFormat="1">
      <c r="A87" s="47"/>
      <c r="B87" s="49"/>
      <c r="C87" s="28" t="s">
        <v>347</v>
      </c>
      <c r="D87" s="28"/>
      <c r="E87" s="750"/>
      <c r="F87" s="26"/>
      <c r="G87" s="28"/>
      <c r="H87" s="28">
        <f>SUM(H84:H86)</f>
        <v>0</v>
      </c>
      <c r="I87" s="626">
        <f t="shared" ref="I87:Y87" si="72">SUM(I84:I86)</f>
        <v>0</v>
      </c>
      <c r="J87" s="28">
        <f t="shared" si="72"/>
        <v>0</v>
      </c>
      <c r="K87" s="28">
        <f t="shared" si="72"/>
        <v>0</v>
      </c>
      <c r="L87" s="28">
        <f t="shared" si="72"/>
        <v>0</v>
      </c>
      <c r="M87" s="28">
        <f t="shared" si="72"/>
        <v>0</v>
      </c>
      <c r="N87" s="28">
        <f t="shared" si="72"/>
        <v>0</v>
      </c>
      <c r="O87" s="28">
        <f t="shared" si="72"/>
        <v>0</v>
      </c>
      <c r="P87" s="28">
        <f t="shared" si="72"/>
        <v>0</v>
      </c>
      <c r="Q87" s="26">
        <f t="shared" si="72"/>
        <v>0</v>
      </c>
      <c r="R87" s="47">
        <f t="shared" si="72"/>
        <v>0</v>
      </c>
      <c r="S87" s="28">
        <f t="shared" si="72"/>
        <v>0</v>
      </c>
      <c r="T87" s="28">
        <f t="shared" si="72"/>
        <v>0</v>
      </c>
      <c r="U87" s="28">
        <f t="shared" si="72"/>
        <v>0</v>
      </c>
      <c r="V87" s="28">
        <f t="shared" si="72"/>
        <v>0</v>
      </c>
      <c r="W87" s="28">
        <f t="shared" si="72"/>
        <v>0</v>
      </c>
      <c r="X87" s="28">
        <f t="shared" si="72"/>
        <v>0</v>
      </c>
      <c r="Y87" s="28">
        <f t="shared" si="72"/>
        <v>0</v>
      </c>
      <c r="Z87" s="49">
        <f t="shared" si="65"/>
        <v>0</v>
      </c>
      <c r="AA87" s="28">
        <f t="shared" ref="AA87:AF87" si="73">SUM(AA84:AA86)</f>
        <v>0</v>
      </c>
      <c r="AB87" s="28">
        <f t="shared" si="73"/>
        <v>0</v>
      </c>
      <c r="AC87" s="28">
        <f t="shared" si="73"/>
        <v>0</v>
      </c>
      <c r="AD87" s="28">
        <f t="shared" si="73"/>
        <v>0</v>
      </c>
      <c r="AE87" s="28">
        <f t="shared" si="73"/>
        <v>0</v>
      </c>
      <c r="AF87" s="28">
        <f t="shared" si="73"/>
        <v>0</v>
      </c>
      <c r="AG87" s="49">
        <f t="shared" si="47"/>
        <v>0</v>
      </c>
      <c r="AH87" s="28">
        <f>SUM(AH84:AH86)</f>
        <v>0</v>
      </c>
      <c r="AI87" s="28">
        <f>SUM(AI84:AI86)</f>
        <v>0</v>
      </c>
      <c r="AJ87" s="28">
        <f>SUM(AJ84:AJ86)</f>
        <v>0</v>
      </c>
      <c r="AK87" s="28">
        <f>SUM(AK84:AK86)</f>
        <v>0</v>
      </c>
      <c r="AL87" s="49">
        <f t="shared" si="66"/>
        <v>0</v>
      </c>
      <c r="AM87" s="28">
        <f>SUM(AM84:AM86)</f>
        <v>0</v>
      </c>
      <c r="AN87" s="28">
        <f>SUM(AN84:AN86)</f>
        <v>0</v>
      </c>
      <c r="AO87" s="28">
        <f>SUM(AO84:AO86)</f>
        <v>0</v>
      </c>
      <c r="AP87" s="28">
        <f>SUM(AP84:AP86)</f>
        <v>0</v>
      </c>
      <c r="AQ87" s="28">
        <f>SUM(AQ84:AQ86)</f>
        <v>0</v>
      </c>
      <c r="AR87" s="49">
        <f t="shared" si="67"/>
        <v>0</v>
      </c>
      <c r="AS87" s="28">
        <f t="shared" ref="AS87:BB87" si="74">SUM(AS84:AS86)</f>
        <v>0</v>
      </c>
      <c r="AT87" s="28">
        <f t="shared" si="74"/>
        <v>0</v>
      </c>
      <c r="AU87" s="28">
        <f t="shared" si="74"/>
        <v>0</v>
      </c>
      <c r="AV87" s="28">
        <f t="shared" si="74"/>
        <v>0</v>
      </c>
      <c r="AW87" s="28">
        <f t="shared" si="74"/>
        <v>0</v>
      </c>
      <c r="AX87" s="28">
        <f t="shared" si="74"/>
        <v>0</v>
      </c>
      <c r="AY87" s="28">
        <f t="shared" si="74"/>
        <v>0</v>
      </c>
      <c r="AZ87" s="28">
        <f t="shared" si="74"/>
        <v>0</v>
      </c>
      <c r="BA87" s="28">
        <f t="shared" si="74"/>
        <v>0</v>
      </c>
      <c r="BB87" s="28">
        <f t="shared" si="74"/>
        <v>0</v>
      </c>
      <c r="BC87" s="49">
        <f t="shared" si="68"/>
        <v>0</v>
      </c>
      <c r="BD87" s="28">
        <f t="shared" ref="BD87:BJ87" si="75">SUM(BD84:BD86)</f>
        <v>0</v>
      </c>
      <c r="BE87" s="28">
        <f t="shared" si="75"/>
        <v>0</v>
      </c>
      <c r="BF87" s="28">
        <f t="shared" si="75"/>
        <v>0</v>
      </c>
      <c r="BG87" s="28">
        <f t="shared" si="75"/>
        <v>0</v>
      </c>
      <c r="BH87" s="28">
        <f t="shared" si="75"/>
        <v>0</v>
      </c>
      <c r="BI87" s="28">
        <f t="shared" si="75"/>
        <v>0</v>
      </c>
      <c r="BJ87" s="28">
        <f t="shared" si="75"/>
        <v>0</v>
      </c>
      <c r="BK87" s="49">
        <f t="shared" si="54"/>
        <v>0</v>
      </c>
      <c r="BL87" s="28">
        <f>SUM(BL84:BL86)</f>
        <v>0</v>
      </c>
      <c r="BM87" s="28">
        <f>SUM(BM84:BM86)</f>
        <v>0</v>
      </c>
      <c r="BN87" s="28">
        <f>SUM(BN84:BN86)</f>
        <v>0</v>
      </c>
      <c r="BO87" s="28">
        <f>SUM(BO84:BO86)</f>
        <v>0</v>
      </c>
      <c r="BP87" s="28">
        <f>SUM(BP84:BP86)</f>
        <v>0</v>
      </c>
      <c r="BQ87" s="49">
        <f t="shared" si="69"/>
        <v>0</v>
      </c>
      <c r="BR87" s="28">
        <f t="shared" ref="BR87:BW87" si="76">SUM(BR84:BR86)</f>
        <v>0</v>
      </c>
      <c r="BS87" s="28">
        <f t="shared" si="76"/>
        <v>0</v>
      </c>
      <c r="BT87" s="28">
        <f t="shared" si="76"/>
        <v>0</v>
      </c>
      <c r="BU87" s="28">
        <f t="shared" si="76"/>
        <v>0</v>
      </c>
      <c r="BV87" s="28">
        <f t="shared" si="76"/>
        <v>0</v>
      </c>
      <c r="BW87" s="28">
        <f t="shared" si="76"/>
        <v>0</v>
      </c>
      <c r="BX87" s="49">
        <f t="shared" si="70"/>
        <v>0</v>
      </c>
      <c r="BY87" s="49">
        <f t="shared" si="57"/>
        <v>0</v>
      </c>
      <c r="BZ87" s="28">
        <f t="shared" ref="BZ87:CK87" si="77">SUM(BZ84:BZ86)</f>
        <v>0</v>
      </c>
      <c r="CA87" s="28">
        <f t="shared" si="77"/>
        <v>0</v>
      </c>
      <c r="CB87" s="28">
        <f t="shared" si="77"/>
        <v>0</v>
      </c>
      <c r="CC87" s="28">
        <f t="shared" si="77"/>
        <v>0</v>
      </c>
      <c r="CD87" s="28">
        <f t="shared" si="77"/>
        <v>0</v>
      </c>
      <c r="CE87" s="28">
        <f t="shared" si="77"/>
        <v>0</v>
      </c>
      <c r="CF87" s="28">
        <f t="shared" si="77"/>
        <v>0</v>
      </c>
      <c r="CG87" s="28">
        <f t="shared" si="77"/>
        <v>0</v>
      </c>
      <c r="CH87" s="28">
        <f t="shared" si="77"/>
        <v>0</v>
      </c>
      <c r="CI87" s="28">
        <f t="shared" si="77"/>
        <v>0</v>
      </c>
      <c r="CJ87" s="28">
        <f t="shared" si="77"/>
        <v>0</v>
      </c>
      <c r="CK87" s="28">
        <f t="shared" si="77"/>
        <v>0</v>
      </c>
      <c r="CL87" s="49">
        <f t="shared" si="71"/>
        <v>0</v>
      </c>
      <c r="CM87" s="28">
        <f t="shared" ref="CM87:DL87" si="78">SUM(CM84:CM86)</f>
        <v>0</v>
      </c>
      <c r="CN87" s="28">
        <f t="shared" si="78"/>
        <v>0</v>
      </c>
      <c r="CO87" s="28">
        <f t="shared" si="78"/>
        <v>0</v>
      </c>
      <c r="CP87" s="28">
        <f t="shared" si="78"/>
        <v>0</v>
      </c>
      <c r="CQ87" s="28">
        <f t="shared" si="78"/>
        <v>0</v>
      </c>
      <c r="CR87" s="28">
        <f t="shared" si="78"/>
        <v>0</v>
      </c>
      <c r="CS87" s="28">
        <f t="shared" si="78"/>
        <v>0</v>
      </c>
      <c r="CT87" s="28">
        <f t="shared" si="78"/>
        <v>0</v>
      </c>
      <c r="CU87" s="28">
        <f t="shared" si="78"/>
        <v>0</v>
      </c>
      <c r="CV87" s="28">
        <f t="shared" si="78"/>
        <v>0</v>
      </c>
      <c r="CW87" s="28">
        <f t="shared" si="78"/>
        <v>0</v>
      </c>
      <c r="CX87" s="28">
        <f t="shared" si="78"/>
        <v>0</v>
      </c>
      <c r="CY87" s="26">
        <f t="shared" si="78"/>
        <v>0</v>
      </c>
      <c r="CZ87" s="47">
        <f t="shared" si="78"/>
        <v>0</v>
      </c>
      <c r="DA87" s="28">
        <f t="shared" si="78"/>
        <v>0</v>
      </c>
      <c r="DB87" s="28">
        <f t="shared" si="78"/>
        <v>0</v>
      </c>
      <c r="DC87" s="28">
        <f t="shared" si="78"/>
        <v>0</v>
      </c>
      <c r="DD87" s="28">
        <f t="shared" si="78"/>
        <v>0</v>
      </c>
      <c r="DE87" s="28">
        <f t="shared" si="78"/>
        <v>0</v>
      </c>
      <c r="DF87" s="28">
        <f t="shared" si="78"/>
        <v>0</v>
      </c>
      <c r="DG87" s="28">
        <f t="shared" si="78"/>
        <v>0</v>
      </c>
      <c r="DH87" s="28">
        <f t="shared" si="78"/>
        <v>0</v>
      </c>
      <c r="DI87" s="28">
        <f t="shared" si="78"/>
        <v>0</v>
      </c>
      <c r="DJ87" s="28">
        <f t="shared" si="78"/>
        <v>0</v>
      </c>
      <c r="DK87" s="28">
        <f t="shared" si="78"/>
        <v>0</v>
      </c>
      <c r="DL87" s="26">
        <f t="shared" si="78"/>
        <v>0</v>
      </c>
    </row>
    <row r="88" spans="1:116" s="8" customFormat="1">
      <c r="A88" s="47"/>
      <c r="B88" s="49"/>
      <c r="C88" s="4"/>
      <c r="D88" s="4"/>
      <c r="E88" s="748"/>
      <c r="F88" s="5"/>
      <c r="G88" s="4"/>
      <c r="H88" s="15"/>
      <c r="I88" s="625"/>
      <c r="J88" s="11"/>
      <c r="K88" s="11"/>
      <c r="L88" s="11"/>
      <c r="M88" s="11"/>
      <c r="N88" s="11"/>
      <c r="O88" s="11"/>
      <c r="P88" s="11"/>
      <c r="Q88" s="26">
        <f>SUM(H88:P88)</f>
        <v>0</v>
      </c>
      <c r="R88" s="15"/>
      <c r="S88" s="11"/>
      <c r="T88" s="11"/>
      <c r="U88" s="11"/>
      <c r="V88" s="11"/>
      <c r="W88" s="11"/>
      <c r="X88" s="11"/>
      <c r="Y88" s="11"/>
      <c r="Z88" s="49">
        <f t="shared" si="65"/>
        <v>0</v>
      </c>
      <c r="AA88" s="11"/>
      <c r="AB88" s="11"/>
      <c r="AC88" s="11"/>
      <c r="AD88" s="11"/>
      <c r="AE88" s="11"/>
      <c r="AF88" s="11"/>
      <c r="AG88" s="49">
        <f t="shared" si="47"/>
        <v>0</v>
      </c>
      <c r="AH88" s="11"/>
      <c r="AI88" s="11"/>
      <c r="AJ88" s="11"/>
      <c r="AK88" s="11"/>
      <c r="AL88" s="28">
        <f t="shared" si="66"/>
        <v>0</v>
      </c>
      <c r="AM88" s="11"/>
      <c r="AN88" s="11"/>
      <c r="AO88" s="11"/>
      <c r="AP88" s="11"/>
      <c r="AQ88" s="11"/>
      <c r="AR88" s="28">
        <f t="shared" si="67"/>
        <v>0</v>
      </c>
      <c r="AS88" s="11"/>
      <c r="AT88" s="11"/>
      <c r="AU88" s="11"/>
      <c r="AV88" s="11"/>
      <c r="AW88" s="11"/>
      <c r="AX88" s="11"/>
      <c r="AY88" s="11"/>
      <c r="AZ88" s="11"/>
      <c r="BA88" s="11"/>
      <c r="BB88" s="11"/>
      <c r="BC88" s="28">
        <f t="shared" si="68"/>
        <v>0</v>
      </c>
      <c r="BD88" s="11"/>
      <c r="BE88" s="11"/>
      <c r="BF88" s="11"/>
      <c r="BG88" s="11"/>
      <c r="BH88" s="11"/>
      <c r="BI88" s="11"/>
      <c r="BJ88" s="11"/>
      <c r="BK88" s="49">
        <f t="shared" si="54"/>
        <v>0</v>
      </c>
      <c r="BL88" s="11"/>
      <c r="BM88" s="11"/>
      <c r="BN88" s="11">
        <v>0</v>
      </c>
      <c r="BO88" s="11"/>
      <c r="BP88" s="11">
        <v>0</v>
      </c>
      <c r="BQ88" s="28">
        <f t="shared" si="69"/>
        <v>0</v>
      </c>
      <c r="BR88" s="11"/>
      <c r="BS88" s="11"/>
      <c r="BT88" s="11"/>
      <c r="BU88" s="11"/>
      <c r="BV88" s="11"/>
      <c r="BW88" s="11"/>
      <c r="BX88" s="49">
        <f t="shared" si="70"/>
        <v>0</v>
      </c>
      <c r="BY88" s="11">
        <f t="shared" si="57"/>
        <v>0</v>
      </c>
      <c r="BZ88" s="11"/>
      <c r="CA88" s="11"/>
      <c r="CB88" s="11"/>
      <c r="CC88" s="11"/>
      <c r="CD88" s="11"/>
      <c r="CE88" s="11"/>
      <c r="CF88" s="11"/>
      <c r="CG88" s="11"/>
      <c r="CH88" s="11"/>
      <c r="CI88" s="11"/>
      <c r="CJ88" s="11"/>
      <c r="CK88" s="11"/>
      <c r="CL88" s="49">
        <f t="shared" si="71"/>
        <v>0</v>
      </c>
      <c r="CM88" s="15"/>
      <c r="CN88" s="11"/>
      <c r="CO88" s="11"/>
      <c r="CP88" s="11"/>
      <c r="CQ88" s="11"/>
      <c r="CR88" s="11"/>
      <c r="CS88" s="11"/>
      <c r="CT88" s="11"/>
      <c r="CU88" s="11"/>
      <c r="CV88" s="11"/>
      <c r="CW88" s="11"/>
      <c r="CX88" s="11"/>
      <c r="CY88" s="26">
        <f>SUM(CM88:CX88)</f>
        <v>0</v>
      </c>
      <c r="CZ88" s="15"/>
      <c r="DA88" s="11"/>
      <c r="DB88" s="11"/>
      <c r="DC88" s="11"/>
      <c r="DD88" s="11"/>
      <c r="DE88" s="11"/>
      <c r="DF88" s="11"/>
      <c r="DG88" s="11"/>
      <c r="DH88" s="11"/>
      <c r="DI88" s="11"/>
      <c r="DJ88" s="11"/>
      <c r="DK88" s="11"/>
      <c r="DL88" s="26">
        <f>SUM(CZ88:DK88)</f>
        <v>0</v>
      </c>
    </row>
    <row r="89" spans="1:116" s="8" customFormat="1">
      <c r="A89" s="47"/>
      <c r="B89" s="49"/>
      <c r="C89" s="4"/>
      <c r="D89" s="4"/>
      <c r="E89" s="748"/>
      <c r="F89" s="5"/>
      <c r="G89" s="4"/>
      <c r="H89" s="15"/>
      <c r="I89" s="625"/>
      <c r="J89" s="11"/>
      <c r="K89" s="11"/>
      <c r="L89" s="11"/>
      <c r="M89" s="11"/>
      <c r="N89" s="11"/>
      <c r="O89" s="11"/>
      <c r="P89" s="11"/>
      <c r="Q89" s="26">
        <f>SUM(H89:P89)</f>
        <v>0</v>
      </c>
      <c r="R89" s="15"/>
      <c r="S89" s="11"/>
      <c r="T89" s="11"/>
      <c r="U89" s="11"/>
      <c r="V89" s="11"/>
      <c r="W89" s="11"/>
      <c r="X89" s="11"/>
      <c r="Y89" s="11"/>
      <c r="Z89" s="49">
        <f t="shared" si="65"/>
        <v>0</v>
      </c>
      <c r="AA89" s="11"/>
      <c r="AB89" s="11"/>
      <c r="AC89" s="11"/>
      <c r="AD89" s="11"/>
      <c r="AE89" s="11"/>
      <c r="AF89" s="11"/>
      <c r="AG89" s="49">
        <f t="shared" si="47"/>
        <v>0</v>
      </c>
      <c r="AH89" s="11"/>
      <c r="AI89" s="11"/>
      <c r="AJ89" s="11"/>
      <c r="AK89" s="11"/>
      <c r="AL89" s="28">
        <f t="shared" si="66"/>
        <v>0</v>
      </c>
      <c r="AM89" s="11"/>
      <c r="AN89" s="11"/>
      <c r="AO89" s="11"/>
      <c r="AP89" s="11"/>
      <c r="AQ89" s="11"/>
      <c r="AR89" s="28">
        <f t="shared" si="67"/>
        <v>0</v>
      </c>
      <c r="AS89" s="11"/>
      <c r="AT89" s="11"/>
      <c r="AU89" s="11"/>
      <c r="AV89" s="11"/>
      <c r="AW89" s="11"/>
      <c r="AX89" s="11"/>
      <c r="AY89" s="11"/>
      <c r="AZ89" s="11"/>
      <c r="BA89" s="11"/>
      <c r="BB89" s="11"/>
      <c r="BC89" s="28">
        <f t="shared" si="68"/>
        <v>0</v>
      </c>
      <c r="BD89" s="11"/>
      <c r="BE89" s="11"/>
      <c r="BF89" s="11"/>
      <c r="BG89" s="11"/>
      <c r="BH89" s="11"/>
      <c r="BI89" s="11"/>
      <c r="BJ89" s="11"/>
      <c r="BK89" s="49">
        <f t="shared" si="54"/>
        <v>0</v>
      </c>
      <c r="BL89" s="11"/>
      <c r="BM89" s="11"/>
      <c r="BN89" s="11">
        <v>0</v>
      </c>
      <c r="BO89" s="11"/>
      <c r="BP89" s="11">
        <v>0</v>
      </c>
      <c r="BQ89" s="28">
        <f t="shared" si="69"/>
        <v>0</v>
      </c>
      <c r="BR89" s="11"/>
      <c r="BS89" s="11"/>
      <c r="BT89" s="11"/>
      <c r="BU89" s="11"/>
      <c r="BV89" s="11"/>
      <c r="BW89" s="11"/>
      <c r="BX89" s="49">
        <f t="shared" si="70"/>
        <v>0</v>
      </c>
      <c r="BY89" s="11">
        <f t="shared" si="57"/>
        <v>0</v>
      </c>
      <c r="BZ89" s="11"/>
      <c r="CA89" s="11"/>
      <c r="CB89" s="11"/>
      <c r="CC89" s="11"/>
      <c r="CD89" s="11"/>
      <c r="CE89" s="11"/>
      <c r="CF89" s="11"/>
      <c r="CG89" s="11"/>
      <c r="CH89" s="11"/>
      <c r="CI89" s="11"/>
      <c r="CJ89" s="11"/>
      <c r="CK89" s="11"/>
      <c r="CL89" s="49">
        <f t="shared" si="71"/>
        <v>0</v>
      </c>
      <c r="CM89" s="15"/>
      <c r="CN89" s="11"/>
      <c r="CO89" s="11"/>
      <c r="CP89" s="11"/>
      <c r="CQ89" s="11"/>
      <c r="CR89" s="11"/>
      <c r="CS89" s="11"/>
      <c r="CT89" s="11"/>
      <c r="CU89" s="11"/>
      <c r="CV89" s="11"/>
      <c r="CW89" s="11"/>
      <c r="CX89" s="11"/>
      <c r="CY89" s="26">
        <f>SUM(CM89:CX89)</f>
        <v>0</v>
      </c>
      <c r="CZ89" s="15"/>
      <c r="DA89" s="11"/>
      <c r="DB89" s="11"/>
      <c r="DC89" s="11"/>
      <c r="DD89" s="11"/>
      <c r="DE89" s="11"/>
      <c r="DF89" s="11"/>
      <c r="DG89" s="11"/>
      <c r="DH89" s="11"/>
      <c r="DI89" s="11"/>
      <c r="DJ89" s="11"/>
      <c r="DK89" s="11"/>
      <c r="DL89" s="26">
        <f>SUM(CZ89:DK89)</f>
        <v>0</v>
      </c>
    </row>
    <row r="90" spans="1:116" s="8" customFormat="1">
      <c r="A90" s="47"/>
      <c r="B90" s="49"/>
      <c r="C90" s="4"/>
      <c r="D90" s="4"/>
      <c r="E90" s="748"/>
      <c r="F90" s="5"/>
      <c r="G90" s="4"/>
      <c r="H90" s="15"/>
      <c r="I90" s="625"/>
      <c r="J90" s="11"/>
      <c r="K90" s="11"/>
      <c r="L90" s="11"/>
      <c r="M90" s="11"/>
      <c r="N90" s="11"/>
      <c r="O90" s="11"/>
      <c r="P90" s="11"/>
      <c r="Q90" s="26">
        <f>SUM(H90:P90)</f>
        <v>0</v>
      </c>
      <c r="R90" s="15"/>
      <c r="S90" s="11"/>
      <c r="T90" s="11"/>
      <c r="U90" s="11"/>
      <c r="V90" s="11"/>
      <c r="W90" s="11"/>
      <c r="X90" s="11"/>
      <c r="Y90" s="11"/>
      <c r="Z90" s="49">
        <f t="shared" si="65"/>
        <v>0</v>
      </c>
      <c r="AA90" s="11"/>
      <c r="AB90" s="11"/>
      <c r="AC90" s="11"/>
      <c r="AD90" s="11"/>
      <c r="AE90" s="11"/>
      <c r="AF90" s="11"/>
      <c r="AG90" s="49">
        <f t="shared" si="47"/>
        <v>0</v>
      </c>
      <c r="AH90" s="11"/>
      <c r="AI90" s="11"/>
      <c r="AJ90" s="11"/>
      <c r="AK90" s="11"/>
      <c r="AL90" s="28">
        <f t="shared" si="66"/>
        <v>0</v>
      </c>
      <c r="AM90" s="11"/>
      <c r="AN90" s="11"/>
      <c r="AO90" s="11"/>
      <c r="AP90" s="11"/>
      <c r="AQ90" s="11"/>
      <c r="AR90" s="28">
        <f t="shared" si="67"/>
        <v>0</v>
      </c>
      <c r="AS90" s="11"/>
      <c r="AT90" s="11"/>
      <c r="AU90" s="11"/>
      <c r="AV90" s="11"/>
      <c r="AW90" s="11"/>
      <c r="AX90" s="11"/>
      <c r="AY90" s="11"/>
      <c r="AZ90" s="11"/>
      <c r="BA90" s="11"/>
      <c r="BB90" s="11"/>
      <c r="BC90" s="28">
        <f t="shared" si="68"/>
        <v>0</v>
      </c>
      <c r="BD90" s="11"/>
      <c r="BE90" s="11"/>
      <c r="BF90" s="11"/>
      <c r="BG90" s="11"/>
      <c r="BH90" s="11"/>
      <c r="BI90" s="11"/>
      <c r="BJ90" s="11"/>
      <c r="BK90" s="49">
        <f t="shared" si="54"/>
        <v>0</v>
      </c>
      <c r="BL90" s="11"/>
      <c r="BM90" s="11"/>
      <c r="BN90" s="11">
        <v>0</v>
      </c>
      <c r="BO90" s="11"/>
      <c r="BP90" s="11">
        <v>0</v>
      </c>
      <c r="BQ90" s="28">
        <f t="shared" si="69"/>
        <v>0</v>
      </c>
      <c r="BR90" s="11"/>
      <c r="BS90" s="11"/>
      <c r="BT90" s="11"/>
      <c r="BU90" s="11"/>
      <c r="BV90" s="11"/>
      <c r="BW90" s="11"/>
      <c r="BX90" s="49">
        <f t="shared" si="70"/>
        <v>0</v>
      </c>
      <c r="BY90" s="11">
        <f t="shared" si="57"/>
        <v>0</v>
      </c>
      <c r="BZ90" s="11"/>
      <c r="CA90" s="11"/>
      <c r="CB90" s="11"/>
      <c r="CC90" s="11"/>
      <c r="CD90" s="11"/>
      <c r="CE90" s="11"/>
      <c r="CF90" s="11"/>
      <c r="CG90" s="11"/>
      <c r="CH90" s="11"/>
      <c r="CI90" s="11"/>
      <c r="CJ90" s="11"/>
      <c r="CK90" s="11"/>
      <c r="CL90" s="49">
        <f t="shared" si="71"/>
        <v>0</v>
      </c>
      <c r="CM90" s="15"/>
      <c r="CN90" s="11"/>
      <c r="CO90" s="11"/>
      <c r="CP90" s="11"/>
      <c r="CQ90" s="11"/>
      <c r="CR90" s="11"/>
      <c r="CS90" s="11"/>
      <c r="CT90" s="11"/>
      <c r="CU90" s="11"/>
      <c r="CV90" s="11"/>
      <c r="CW90" s="11"/>
      <c r="CX90" s="11"/>
      <c r="CY90" s="26">
        <f>SUM(CM90:CX90)</f>
        <v>0</v>
      </c>
      <c r="CZ90" s="15"/>
      <c r="DA90" s="11"/>
      <c r="DB90" s="11"/>
      <c r="DC90" s="11"/>
      <c r="DD90" s="11"/>
      <c r="DE90" s="11"/>
      <c r="DF90" s="11"/>
      <c r="DG90" s="11"/>
      <c r="DH90" s="11"/>
      <c r="DI90" s="11"/>
      <c r="DJ90" s="11"/>
      <c r="DK90" s="11"/>
      <c r="DL90" s="26">
        <f>SUM(CZ90:DK90)</f>
        <v>0</v>
      </c>
    </row>
    <row r="91" spans="1:116" s="8" customFormat="1" ht="13.8" thickBot="1">
      <c r="A91" s="53"/>
      <c r="B91" s="50"/>
      <c r="C91" s="29" t="s">
        <v>347</v>
      </c>
      <c r="D91" s="29"/>
      <c r="E91" s="754"/>
      <c r="F91" s="27"/>
      <c r="G91" s="29"/>
      <c r="H91" s="53">
        <f>SUM(H88:H90)</f>
        <v>0</v>
      </c>
      <c r="I91" s="628">
        <f t="shared" ref="I91:BT91" si="79">SUM(I88:I90)</f>
        <v>0</v>
      </c>
      <c r="J91" s="29">
        <f t="shared" si="79"/>
        <v>0</v>
      </c>
      <c r="K91" s="29">
        <f t="shared" si="79"/>
        <v>0</v>
      </c>
      <c r="L91" s="29">
        <f t="shared" si="79"/>
        <v>0</v>
      </c>
      <c r="M91" s="29">
        <f t="shared" si="79"/>
        <v>0</v>
      </c>
      <c r="N91" s="29">
        <f t="shared" si="79"/>
        <v>0</v>
      </c>
      <c r="O91" s="29">
        <f t="shared" si="79"/>
        <v>0</v>
      </c>
      <c r="P91" s="29">
        <f t="shared" si="79"/>
        <v>0</v>
      </c>
      <c r="Q91" s="27">
        <f>SUM(H91:P91)</f>
        <v>0</v>
      </c>
      <c r="R91" s="53">
        <f t="shared" si="79"/>
        <v>0</v>
      </c>
      <c r="S91" s="29">
        <f t="shared" si="79"/>
        <v>0</v>
      </c>
      <c r="T91" s="29">
        <f t="shared" si="79"/>
        <v>0</v>
      </c>
      <c r="U91" s="29">
        <f t="shared" si="79"/>
        <v>0</v>
      </c>
      <c r="V91" s="29">
        <f t="shared" si="79"/>
        <v>0</v>
      </c>
      <c r="W91" s="29">
        <f t="shared" si="79"/>
        <v>0</v>
      </c>
      <c r="X91" s="29">
        <f t="shared" si="79"/>
        <v>0</v>
      </c>
      <c r="Y91" s="29">
        <f t="shared" si="79"/>
        <v>0</v>
      </c>
      <c r="Z91" s="50">
        <f t="shared" si="65"/>
        <v>0</v>
      </c>
      <c r="AA91" s="29">
        <f t="shared" si="79"/>
        <v>0</v>
      </c>
      <c r="AB91" s="29">
        <f t="shared" si="79"/>
        <v>0</v>
      </c>
      <c r="AC91" s="29">
        <f t="shared" si="79"/>
        <v>0</v>
      </c>
      <c r="AD91" s="29">
        <f t="shared" si="79"/>
        <v>0</v>
      </c>
      <c r="AE91" s="29">
        <f t="shared" si="79"/>
        <v>0</v>
      </c>
      <c r="AF91" s="29">
        <f t="shared" si="79"/>
        <v>0</v>
      </c>
      <c r="AG91" s="49">
        <f t="shared" si="47"/>
        <v>0</v>
      </c>
      <c r="AH91" s="29">
        <f t="shared" si="79"/>
        <v>0</v>
      </c>
      <c r="AI91" s="29">
        <f t="shared" si="79"/>
        <v>0</v>
      </c>
      <c r="AJ91" s="29">
        <f t="shared" si="79"/>
        <v>0</v>
      </c>
      <c r="AK91" s="29">
        <f t="shared" si="79"/>
        <v>0</v>
      </c>
      <c r="AL91" s="28">
        <f t="shared" si="66"/>
        <v>0</v>
      </c>
      <c r="AM91" s="29">
        <f t="shared" si="79"/>
        <v>0</v>
      </c>
      <c r="AN91" s="29">
        <f t="shared" si="79"/>
        <v>0</v>
      </c>
      <c r="AO91" s="29">
        <f t="shared" si="79"/>
        <v>0</v>
      </c>
      <c r="AP91" s="29">
        <f t="shared" si="79"/>
        <v>0</v>
      </c>
      <c r="AQ91" s="29">
        <f t="shared" si="79"/>
        <v>0</v>
      </c>
      <c r="AR91" s="28">
        <f t="shared" si="67"/>
        <v>0</v>
      </c>
      <c r="AS91" s="29">
        <f t="shared" si="79"/>
        <v>0</v>
      </c>
      <c r="AT91" s="29">
        <f t="shared" si="79"/>
        <v>0</v>
      </c>
      <c r="AU91" s="29">
        <f t="shared" si="79"/>
        <v>0</v>
      </c>
      <c r="AV91" s="29">
        <f t="shared" si="79"/>
        <v>0</v>
      </c>
      <c r="AW91" s="29">
        <f t="shared" si="79"/>
        <v>0</v>
      </c>
      <c r="AX91" s="29">
        <f t="shared" si="79"/>
        <v>0</v>
      </c>
      <c r="AY91" s="29">
        <f t="shared" si="79"/>
        <v>0</v>
      </c>
      <c r="AZ91" s="29">
        <f t="shared" si="79"/>
        <v>0</v>
      </c>
      <c r="BA91" s="29">
        <f t="shared" si="79"/>
        <v>0</v>
      </c>
      <c r="BB91" s="29">
        <f t="shared" si="79"/>
        <v>0</v>
      </c>
      <c r="BC91" s="28">
        <f t="shared" si="68"/>
        <v>0</v>
      </c>
      <c r="BD91" s="29">
        <f t="shared" si="79"/>
        <v>0</v>
      </c>
      <c r="BE91" s="29">
        <f t="shared" si="79"/>
        <v>0</v>
      </c>
      <c r="BF91" s="29">
        <f t="shared" si="79"/>
        <v>0</v>
      </c>
      <c r="BG91" s="29">
        <f t="shared" si="79"/>
        <v>0</v>
      </c>
      <c r="BH91" s="29">
        <f t="shared" si="79"/>
        <v>0</v>
      </c>
      <c r="BI91" s="29">
        <f t="shared" si="79"/>
        <v>0</v>
      </c>
      <c r="BJ91" s="29">
        <f t="shared" si="79"/>
        <v>0</v>
      </c>
      <c r="BK91" s="49">
        <f t="shared" si="54"/>
        <v>0</v>
      </c>
      <c r="BL91" s="29">
        <f t="shared" si="79"/>
        <v>0</v>
      </c>
      <c r="BM91" s="29">
        <f t="shared" si="79"/>
        <v>0</v>
      </c>
      <c r="BN91" s="29">
        <f t="shared" si="79"/>
        <v>0</v>
      </c>
      <c r="BO91" s="29">
        <f t="shared" si="79"/>
        <v>0</v>
      </c>
      <c r="BP91" s="29">
        <f t="shared" si="79"/>
        <v>0</v>
      </c>
      <c r="BQ91" s="28">
        <f t="shared" si="69"/>
        <v>0</v>
      </c>
      <c r="BR91" s="29">
        <f t="shared" si="79"/>
        <v>0</v>
      </c>
      <c r="BS91" s="29">
        <f t="shared" si="79"/>
        <v>0</v>
      </c>
      <c r="BT91" s="29">
        <f t="shared" si="79"/>
        <v>0</v>
      </c>
      <c r="BU91" s="29">
        <f>SUM(BU88:BU90)</f>
        <v>0</v>
      </c>
      <c r="BV91" s="29"/>
      <c r="BW91" s="29">
        <f t="shared" ref="BW91:DK91" si="80">SUM(BW88:BW90)</f>
        <v>0</v>
      </c>
      <c r="BX91" s="50">
        <f t="shared" si="70"/>
        <v>0</v>
      </c>
      <c r="BY91" s="11">
        <f t="shared" si="57"/>
        <v>0</v>
      </c>
      <c r="BZ91" s="29">
        <f t="shared" si="80"/>
        <v>0</v>
      </c>
      <c r="CA91" s="29">
        <f t="shared" si="80"/>
        <v>0</v>
      </c>
      <c r="CB91" s="29">
        <f t="shared" si="80"/>
        <v>0</v>
      </c>
      <c r="CC91" s="29">
        <f t="shared" si="80"/>
        <v>0</v>
      </c>
      <c r="CD91" s="29">
        <f t="shared" si="80"/>
        <v>0</v>
      </c>
      <c r="CE91" s="29">
        <f t="shared" si="80"/>
        <v>0</v>
      </c>
      <c r="CF91" s="29">
        <f t="shared" si="80"/>
        <v>0</v>
      </c>
      <c r="CG91" s="29">
        <f t="shared" si="80"/>
        <v>0</v>
      </c>
      <c r="CH91" s="29">
        <f t="shared" si="80"/>
        <v>0</v>
      </c>
      <c r="CI91" s="29">
        <f t="shared" si="80"/>
        <v>0</v>
      </c>
      <c r="CJ91" s="29">
        <f t="shared" si="80"/>
        <v>0</v>
      </c>
      <c r="CK91" s="29">
        <f t="shared" si="80"/>
        <v>0</v>
      </c>
      <c r="CL91" s="50">
        <f t="shared" si="71"/>
        <v>0</v>
      </c>
      <c r="CM91" s="47">
        <f t="shared" si="80"/>
        <v>0</v>
      </c>
      <c r="CN91" s="28">
        <f t="shared" si="80"/>
        <v>0</v>
      </c>
      <c r="CO91" s="28">
        <f t="shared" si="80"/>
        <v>0</v>
      </c>
      <c r="CP91" s="28">
        <f t="shared" si="80"/>
        <v>0</v>
      </c>
      <c r="CQ91" s="28">
        <f t="shared" si="80"/>
        <v>0</v>
      </c>
      <c r="CR91" s="28">
        <f t="shared" si="80"/>
        <v>0</v>
      </c>
      <c r="CS91" s="28">
        <f t="shared" si="80"/>
        <v>0</v>
      </c>
      <c r="CT91" s="28">
        <f t="shared" si="80"/>
        <v>0</v>
      </c>
      <c r="CU91" s="28">
        <f t="shared" si="80"/>
        <v>0</v>
      </c>
      <c r="CV91" s="28">
        <f t="shared" si="80"/>
        <v>0</v>
      </c>
      <c r="CW91" s="28">
        <f t="shared" si="80"/>
        <v>0</v>
      </c>
      <c r="CX91" s="28">
        <f t="shared" si="80"/>
        <v>0</v>
      </c>
      <c r="CY91" s="26">
        <f>SUM(CM91:CX91)</f>
        <v>0</v>
      </c>
      <c r="CZ91" s="47">
        <f t="shared" si="80"/>
        <v>0</v>
      </c>
      <c r="DA91" s="28">
        <f t="shared" si="80"/>
        <v>0</v>
      </c>
      <c r="DB91" s="28">
        <f t="shared" si="80"/>
        <v>0</v>
      </c>
      <c r="DC91" s="28">
        <f t="shared" si="80"/>
        <v>0</v>
      </c>
      <c r="DD91" s="28">
        <f t="shared" si="80"/>
        <v>0</v>
      </c>
      <c r="DE91" s="28">
        <f t="shared" si="80"/>
        <v>0</v>
      </c>
      <c r="DF91" s="28">
        <f t="shared" si="80"/>
        <v>0</v>
      </c>
      <c r="DG91" s="28">
        <f t="shared" si="80"/>
        <v>0</v>
      </c>
      <c r="DH91" s="28">
        <f t="shared" si="80"/>
        <v>0</v>
      </c>
      <c r="DI91" s="28">
        <f t="shared" si="80"/>
        <v>0</v>
      </c>
      <c r="DJ91" s="28">
        <f t="shared" si="80"/>
        <v>0</v>
      </c>
      <c r="DK91" s="28">
        <f t="shared" si="80"/>
        <v>0</v>
      </c>
      <c r="DL91" s="26">
        <f>SUM(CZ91:DK91)</f>
        <v>0</v>
      </c>
    </row>
    <row r="92" spans="1:116" s="764" customFormat="1" ht="13.8" thickBot="1">
      <c r="A92" s="370"/>
      <c r="B92" s="370"/>
      <c r="C92" s="758" t="s">
        <v>1339</v>
      </c>
      <c r="D92" s="759"/>
      <c r="E92" s="760"/>
      <c r="F92" s="761"/>
      <c r="G92" s="761"/>
      <c r="H92" s="762">
        <f>SUM(H91,H87,H83,H79,H75,H72,H68,H65,H35,H31,H27,H20,H11)</f>
        <v>105879</v>
      </c>
      <c r="I92" s="763">
        <f t="shared" ref="I92:BS92" si="81">SUM(I91,I87,I83,I79,I75,I72,I68,I65,I35,I31,I27,I20,I11)</f>
        <v>2337</v>
      </c>
      <c r="J92" s="762">
        <f t="shared" si="81"/>
        <v>3382</v>
      </c>
      <c r="K92" s="762">
        <f t="shared" si="81"/>
        <v>200</v>
      </c>
      <c r="L92" s="762">
        <f t="shared" si="81"/>
        <v>0</v>
      </c>
      <c r="M92" s="762">
        <f t="shared" si="81"/>
        <v>0</v>
      </c>
      <c r="N92" s="762">
        <f t="shared" si="81"/>
        <v>0</v>
      </c>
      <c r="O92" s="762">
        <f t="shared" si="81"/>
        <v>0</v>
      </c>
      <c r="P92" s="762">
        <f t="shared" si="81"/>
        <v>0</v>
      </c>
      <c r="Q92" s="762">
        <f>SUM(Q91,Q87,Q83,Q79,Q75,Q72,Q68,Q65,Q35,Q31,Q27,Q20,Q11)</f>
        <v>111798</v>
      </c>
      <c r="R92" s="762">
        <f t="shared" si="81"/>
        <v>0</v>
      </c>
      <c r="S92" s="762">
        <f t="shared" si="81"/>
        <v>0</v>
      </c>
      <c r="T92" s="762">
        <f t="shared" si="81"/>
        <v>111798</v>
      </c>
      <c r="U92" s="762">
        <f t="shared" si="81"/>
        <v>0</v>
      </c>
      <c r="V92" s="762">
        <f t="shared" si="81"/>
        <v>0</v>
      </c>
      <c r="W92" s="762">
        <f t="shared" si="81"/>
        <v>0</v>
      </c>
      <c r="X92" s="762">
        <f t="shared" si="81"/>
        <v>0</v>
      </c>
      <c r="Y92" s="762">
        <f t="shared" si="81"/>
        <v>0</v>
      </c>
      <c r="Z92" s="762">
        <f t="shared" si="81"/>
        <v>111798</v>
      </c>
      <c r="AA92" s="762">
        <f t="shared" si="81"/>
        <v>14933</v>
      </c>
      <c r="AB92" s="762">
        <f t="shared" si="81"/>
        <v>0</v>
      </c>
      <c r="AC92" s="762">
        <f t="shared" si="81"/>
        <v>0</v>
      </c>
      <c r="AD92" s="762">
        <f t="shared" si="81"/>
        <v>94328</v>
      </c>
      <c r="AE92" s="762">
        <f t="shared" si="81"/>
        <v>0</v>
      </c>
      <c r="AF92" s="762">
        <f t="shared" si="81"/>
        <v>2537</v>
      </c>
      <c r="AG92" s="762">
        <f>SUM(AA92:AF92)</f>
        <v>111798</v>
      </c>
      <c r="AH92" s="762">
        <f t="shared" si="81"/>
        <v>0</v>
      </c>
      <c r="AI92" s="762">
        <f t="shared" si="81"/>
        <v>0</v>
      </c>
      <c r="AJ92" s="762">
        <f t="shared" si="81"/>
        <v>14933</v>
      </c>
      <c r="AK92" s="762">
        <f t="shared" si="81"/>
        <v>0</v>
      </c>
      <c r="AL92" s="762">
        <f t="shared" si="81"/>
        <v>0</v>
      </c>
      <c r="AM92" s="762">
        <f t="shared" si="81"/>
        <v>0</v>
      </c>
      <c r="AN92" s="762">
        <f t="shared" si="81"/>
        <v>23586</v>
      </c>
      <c r="AO92" s="762">
        <f t="shared" si="81"/>
        <v>23584.25</v>
      </c>
      <c r="AP92" s="762">
        <f t="shared" si="81"/>
        <v>23581.25</v>
      </c>
      <c r="AQ92" s="762">
        <f t="shared" si="81"/>
        <v>23577.25</v>
      </c>
      <c r="AR92" s="762">
        <f t="shared" si="81"/>
        <v>-0.75</v>
      </c>
      <c r="AS92" s="762">
        <f t="shared" si="81"/>
        <v>0</v>
      </c>
      <c r="AT92" s="762">
        <f t="shared" si="81"/>
        <v>0</v>
      </c>
      <c r="AU92" s="762">
        <f t="shared" si="81"/>
        <v>0</v>
      </c>
      <c r="AV92" s="762">
        <f t="shared" si="81"/>
        <v>0</v>
      </c>
      <c r="AW92" s="762">
        <f t="shared" si="81"/>
        <v>0</v>
      </c>
      <c r="AX92" s="762">
        <f t="shared" si="81"/>
        <v>0</v>
      </c>
      <c r="AY92" s="762">
        <f t="shared" si="81"/>
        <v>0</v>
      </c>
      <c r="AZ92" s="762">
        <f t="shared" si="81"/>
        <v>0</v>
      </c>
      <c r="BA92" s="762">
        <f t="shared" si="81"/>
        <v>0</v>
      </c>
      <c r="BB92" s="762">
        <f t="shared" si="81"/>
        <v>0</v>
      </c>
      <c r="BC92" s="762">
        <f t="shared" si="81"/>
        <v>0</v>
      </c>
      <c r="BD92" s="762">
        <f t="shared" si="81"/>
        <v>2537</v>
      </c>
      <c r="BE92" s="762">
        <f t="shared" si="81"/>
        <v>0</v>
      </c>
      <c r="BF92" s="762">
        <f t="shared" si="81"/>
        <v>0</v>
      </c>
      <c r="BG92" s="762">
        <f t="shared" si="81"/>
        <v>0</v>
      </c>
      <c r="BH92" s="762">
        <f t="shared" si="81"/>
        <v>0</v>
      </c>
      <c r="BI92" s="762">
        <f t="shared" si="81"/>
        <v>0</v>
      </c>
      <c r="BJ92" s="762">
        <f t="shared" si="81"/>
        <v>0</v>
      </c>
      <c r="BK92" s="762">
        <f t="shared" si="81"/>
        <v>0</v>
      </c>
      <c r="BL92" s="762">
        <f t="shared" si="81"/>
        <v>0</v>
      </c>
      <c r="BM92" s="762">
        <f t="shared" si="81"/>
        <v>0</v>
      </c>
      <c r="BN92" s="762">
        <f t="shared" si="81"/>
        <v>0</v>
      </c>
      <c r="BO92" s="762">
        <f t="shared" si="81"/>
        <v>0</v>
      </c>
      <c r="BP92" s="762">
        <f t="shared" si="81"/>
        <v>0</v>
      </c>
      <c r="BQ92" s="762">
        <f t="shared" si="81"/>
        <v>0</v>
      </c>
      <c r="BR92" s="762">
        <f t="shared" si="81"/>
        <v>0</v>
      </c>
      <c r="BS92" s="762">
        <f t="shared" si="81"/>
        <v>0</v>
      </c>
      <c r="BT92" s="762">
        <f t="shared" ref="BT92:DL92" si="82">SUM(BT91,BT87,BT83,BT79,BT75,BT72,BT68,BT65,BT35,BT31,BT27,BT20,BT11)</f>
        <v>0</v>
      </c>
      <c r="BU92" s="762">
        <f t="shared" si="82"/>
        <v>0</v>
      </c>
      <c r="BV92" s="762">
        <f t="shared" si="82"/>
        <v>0</v>
      </c>
      <c r="BW92" s="762">
        <f t="shared" si="82"/>
        <v>0</v>
      </c>
      <c r="BX92" s="762">
        <f t="shared" si="82"/>
        <v>0</v>
      </c>
      <c r="BY92" s="762">
        <f t="shared" si="82"/>
        <v>111798.75</v>
      </c>
      <c r="BZ92" s="762">
        <f t="shared" si="82"/>
        <v>0</v>
      </c>
      <c r="CA92" s="762">
        <f t="shared" si="82"/>
        <v>0</v>
      </c>
      <c r="CB92" s="762">
        <f t="shared" si="82"/>
        <v>0</v>
      </c>
      <c r="CC92" s="762">
        <f t="shared" si="82"/>
        <v>0</v>
      </c>
      <c r="CD92" s="762">
        <f t="shared" si="82"/>
        <v>0</v>
      </c>
      <c r="CE92" s="762">
        <f t="shared" si="82"/>
        <v>0</v>
      </c>
      <c r="CF92" s="762">
        <f t="shared" si="82"/>
        <v>0</v>
      </c>
      <c r="CG92" s="762">
        <f t="shared" si="82"/>
        <v>0</v>
      </c>
      <c r="CH92" s="762">
        <f t="shared" si="82"/>
        <v>0</v>
      </c>
      <c r="CI92" s="762">
        <f t="shared" si="82"/>
        <v>0</v>
      </c>
      <c r="CJ92" s="762">
        <f t="shared" si="82"/>
        <v>0</v>
      </c>
      <c r="CK92" s="762">
        <f t="shared" si="82"/>
        <v>0</v>
      </c>
      <c r="CL92" s="762">
        <f t="shared" si="82"/>
        <v>0</v>
      </c>
      <c r="CM92" s="762">
        <f t="shared" si="82"/>
        <v>0</v>
      </c>
      <c r="CN92" s="762">
        <f t="shared" si="82"/>
        <v>0</v>
      </c>
      <c r="CO92" s="762">
        <f t="shared" si="82"/>
        <v>0</v>
      </c>
      <c r="CP92" s="762">
        <f t="shared" si="82"/>
        <v>0</v>
      </c>
      <c r="CQ92" s="762">
        <f t="shared" si="82"/>
        <v>0</v>
      </c>
      <c r="CR92" s="762">
        <f t="shared" si="82"/>
        <v>0</v>
      </c>
      <c r="CS92" s="762">
        <f t="shared" si="82"/>
        <v>0</v>
      </c>
      <c r="CT92" s="762">
        <f t="shared" si="82"/>
        <v>0</v>
      </c>
      <c r="CU92" s="762">
        <f t="shared" si="82"/>
        <v>0</v>
      </c>
      <c r="CV92" s="762">
        <f t="shared" si="82"/>
        <v>0</v>
      </c>
      <c r="CW92" s="762">
        <f t="shared" si="82"/>
        <v>0</v>
      </c>
      <c r="CX92" s="762">
        <f t="shared" si="82"/>
        <v>0</v>
      </c>
      <c r="CY92" s="762">
        <f t="shared" si="82"/>
        <v>0</v>
      </c>
      <c r="CZ92" s="762">
        <f t="shared" si="82"/>
        <v>0</v>
      </c>
      <c r="DA92" s="762">
        <f t="shared" si="82"/>
        <v>0</v>
      </c>
      <c r="DB92" s="762">
        <f t="shared" si="82"/>
        <v>0</v>
      </c>
      <c r="DC92" s="762">
        <f t="shared" si="82"/>
        <v>0</v>
      </c>
      <c r="DD92" s="762">
        <f t="shared" si="82"/>
        <v>0</v>
      </c>
      <c r="DE92" s="762">
        <f t="shared" si="82"/>
        <v>0</v>
      </c>
      <c r="DF92" s="762">
        <f t="shared" si="82"/>
        <v>0</v>
      </c>
      <c r="DG92" s="762">
        <f t="shared" si="82"/>
        <v>0</v>
      </c>
      <c r="DH92" s="762">
        <f t="shared" si="82"/>
        <v>0</v>
      </c>
      <c r="DI92" s="762">
        <f t="shared" si="82"/>
        <v>0</v>
      </c>
      <c r="DJ92" s="762">
        <f t="shared" si="82"/>
        <v>0</v>
      </c>
      <c r="DK92" s="762">
        <f t="shared" si="82"/>
        <v>0</v>
      </c>
      <c r="DL92" s="762">
        <f t="shared" si="82"/>
        <v>0</v>
      </c>
    </row>
    <row r="93" spans="1:116" s="764" customFormat="1" ht="13.8" thickBot="1">
      <c r="A93" s="370"/>
      <c r="B93" s="370"/>
      <c r="C93" s="765" t="s">
        <v>1341</v>
      </c>
      <c r="D93" s="759"/>
      <c r="E93" s="760"/>
      <c r="F93" s="761"/>
      <c r="G93" s="761"/>
      <c r="H93" s="766">
        <v>105879</v>
      </c>
      <c r="I93" s="766">
        <v>2337</v>
      </c>
      <c r="J93" s="766">
        <v>3382</v>
      </c>
      <c r="K93" s="766">
        <v>200</v>
      </c>
      <c r="L93" s="766"/>
      <c r="M93" s="766"/>
      <c r="N93" s="766"/>
      <c r="O93" s="766"/>
      <c r="P93" s="766"/>
      <c r="Q93" s="766">
        <f>SUM(H93:P93)</f>
        <v>111798</v>
      </c>
      <c r="R93" s="766">
        <v>0</v>
      </c>
      <c r="S93" s="766"/>
      <c r="T93" s="766">
        <v>111798</v>
      </c>
      <c r="U93" s="766"/>
      <c r="V93" s="766"/>
      <c r="W93" s="766"/>
      <c r="X93" s="766"/>
      <c r="Y93" s="766"/>
      <c r="Z93" s="766">
        <f>SUM(R93:Y93)</f>
        <v>111798</v>
      </c>
      <c r="AA93" s="766">
        <v>14933</v>
      </c>
      <c r="AB93" s="766"/>
      <c r="AC93" s="766"/>
      <c r="AD93" s="766">
        <v>94328</v>
      </c>
      <c r="AE93" s="766"/>
      <c r="AF93" s="766">
        <v>2537</v>
      </c>
      <c r="AG93" s="766">
        <f>SUM(AA93:AF93)</f>
        <v>111798</v>
      </c>
      <c r="AH93" s="370"/>
      <c r="AI93" s="370"/>
      <c r="AJ93" s="370"/>
      <c r="AK93" s="370"/>
      <c r="AL93" s="761"/>
      <c r="AM93" s="370"/>
      <c r="AN93" s="370"/>
      <c r="AO93" s="370"/>
      <c r="AP93" s="370"/>
      <c r="AQ93" s="370"/>
      <c r="AR93" s="761"/>
      <c r="AS93" s="370"/>
      <c r="AT93" s="370"/>
      <c r="AU93" s="370"/>
      <c r="AV93" s="370"/>
      <c r="AW93" s="370"/>
      <c r="AX93" s="370"/>
      <c r="AY93" s="370"/>
      <c r="AZ93" s="370"/>
      <c r="BA93" s="370"/>
      <c r="BB93" s="370"/>
      <c r="BC93" s="761"/>
      <c r="BD93" s="370"/>
      <c r="BE93" s="370"/>
      <c r="BF93" s="370"/>
      <c r="BG93" s="370"/>
      <c r="BH93" s="370"/>
      <c r="BI93" s="370"/>
      <c r="BJ93" s="370"/>
      <c r="BK93" s="761"/>
      <c r="BL93" s="370"/>
      <c r="BM93" s="370"/>
      <c r="BN93" s="370"/>
      <c r="BO93" s="370"/>
      <c r="BP93" s="370"/>
      <c r="BQ93" s="761"/>
      <c r="BR93" s="370"/>
      <c r="BS93" s="370"/>
      <c r="BT93" s="370"/>
      <c r="BU93" s="370" t="s">
        <v>354</v>
      </c>
      <c r="BV93" s="370"/>
      <c r="BW93" s="370"/>
      <c r="BX93" s="761"/>
      <c r="BY93" s="767">
        <f>T92</f>
        <v>111798</v>
      </c>
      <c r="BZ93" s="370"/>
      <c r="CA93" s="370"/>
      <c r="CB93" s="370"/>
      <c r="CC93" s="370"/>
      <c r="CD93" s="370"/>
      <c r="CE93" s="370"/>
      <c r="CF93" s="370"/>
      <c r="CG93" s="370"/>
      <c r="CH93" s="370"/>
      <c r="CI93" s="370"/>
      <c r="CJ93" s="370"/>
      <c r="CK93" s="370"/>
      <c r="CL93" s="370"/>
      <c r="CM93" s="370"/>
      <c r="CN93" s="370"/>
      <c r="CO93" s="370"/>
      <c r="CP93" s="370"/>
      <c r="CQ93" s="370"/>
      <c r="CR93" s="370"/>
      <c r="CS93" s="370"/>
      <c r="CT93" s="370"/>
      <c r="CU93" s="370"/>
      <c r="CV93" s="370"/>
      <c r="CW93" s="370"/>
      <c r="CX93" s="370"/>
      <c r="CY93" s="370"/>
      <c r="CZ93" s="370"/>
      <c r="DA93" s="370"/>
      <c r="DB93" s="370"/>
      <c r="DC93" s="370"/>
      <c r="DD93" s="370"/>
      <c r="DE93" s="370"/>
      <c r="DF93" s="370"/>
      <c r="DG93" s="370"/>
      <c r="DH93" s="370"/>
      <c r="DI93" s="370"/>
      <c r="DJ93" s="370"/>
      <c r="DK93" s="370"/>
      <c r="DL93" s="370"/>
    </row>
    <row r="94" spans="1:116" ht="13.8" thickBot="1">
      <c r="C94" s="63" t="s">
        <v>344</v>
      </c>
      <c r="D94" s="29"/>
      <c r="E94" s="755"/>
      <c r="F94" s="64"/>
      <c r="G94" s="64"/>
      <c r="H94" s="64">
        <f>H92-H93</f>
        <v>0</v>
      </c>
      <c r="I94" s="64">
        <f t="shared" ref="I94:Y94" si="83">I92-I93</f>
        <v>0</v>
      </c>
      <c r="J94" s="64">
        <f t="shared" si="83"/>
        <v>0</v>
      </c>
      <c r="K94" s="64">
        <f t="shared" si="83"/>
        <v>0</v>
      </c>
      <c r="L94" s="64">
        <f t="shared" si="83"/>
        <v>0</v>
      </c>
      <c r="M94" s="64">
        <f t="shared" si="83"/>
        <v>0</v>
      </c>
      <c r="N94" s="64">
        <f t="shared" si="83"/>
        <v>0</v>
      </c>
      <c r="O94" s="64">
        <f t="shared" si="83"/>
        <v>0</v>
      </c>
      <c r="P94" s="64">
        <f t="shared" si="83"/>
        <v>0</v>
      </c>
      <c r="Q94" s="64">
        <f t="shared" si="83"/>
        <v>0</v>
      </c>
      <c r="R94" s="64">
        <f t="shared" si="83"/>
        <v>0</v>
      </c>
      <c r="S94" s="64">
        <f t="shared" si="83"/>
        <v>0</v>
      </c>
      <c r="T94" s="64">
        <f t="shared" si="83"/>
        <v>0</v>
      </c>
      <c r="U94" s="64">
        <f t="shared" si="83"/>
        <v>0</v>
      </c>
      <c r="V94" s="64">
        <f t="shared" si="83"/>
        <v>0</v>
      </c>
      <c r="W94" s="64">
        <f t="shared" si="83"/>
        <v>0</v>
      </c>
      <c r="X94" s="64">
        <f t="shared" si="83"/>
        <v>0</v>
      </c>
      <c r="Y94" s="64">
        <f t="shared" si="83"/>
        <v>0</v>
      </c>
      <c r="Z94" s="64">
        <f>SUM(R94:T94)</f>
        <v>0</v>
      </c>
      <c r="AA94" s="64">
        <f t="shared" ref="AA94:AG94" si="84">AA92-AA93</f>
        <v>0</v>
      </c>
      <c r="AB94" s="64">
        <f t="shared" si="84"/>
        <v>0</v>
      </c>
      <c r="AC94" s="64">
        <f t="shared" si="84"/>
        <v>0</v>
      </c>
      <c r="AD94" s="64">
        <f t="shared" si="84"/>
        <v>0</v>
      </c>
      <c r="AE94" s="64">
        <f t="shared" si="84"/>
        <v>0</v>
      </c>
      <c r="AF94" s="64">
        <f t="shared" si="84"/>
        <v>0</v>
      </c>
      <c r="AG94" s="64">
        <f t="shared" si="84"/>
        <v>0</v>
      </c>
      <c r="AL94" s="12"/>
      <c r="AR94" s="12"/>
      <c r="BC94" s="12"/>
      <c r="BK94" s="12"/>
      <c r="BQ94" s="12"/>
      <c r="BU94" s="8" t="s">
        <v>353</v>
      </c>
      <c r="BX94" s="12"/>
      <c r="BY94" s="68">
        <f>BY92-BY93</f>
        <v>0.75</v>
      </c>
      <c r="DL94" s="8"/>
    </row>
    <row r="95" spans="1:116">
      <c r="C95" s="43"/>
      <c r="E95" s="244"/>
      <c r="F95" s="12"/>
      <c r="G95" s="12"/>
      <c r="H95" s="12"/>
      <c r="I95" s="629"/>
      <c r="J95" s="12"/>
      <c r="K95" s="12"/>
      <c r="L95" s="12"/>
      <c r="M95" s="12"/>
      <c r="N95" s="12"/>
      <c r="O95" s="12"/>
      <c r="P95" s="12"/>
      <c r="Q95" s="12"/>
      <c r="R95" s="12"/>
      <c r="S95" s="12"/>
      <c r="T95" s="12"/>
      <c r="U95" s="12"/>
      <c r="V95" s="12"/>
      <c r="W95" s="12"/>
      <c r="X95" s="12"/>
      <c r="Y95" s="12"/>
      <c r="Z95" s="12"/>
      <c r="AA95" s="12"/>
      <c r="AB95" s="12"/>
      <c r="AC95" s="12"/>
      <c r="AD95" s="12"/>
      <c r="AE95" s="12"/>
      <c r="AF95" s="12"/>
      <c r="AG95" s="12"/>
      <c r="AL95" s="12"/>
      <c r="AR95" s="12"/>
      <c r="BC95" s="12"/>
      <c r="BK95" s="12"/>
      <c r="BQ95" s="12"/>
      <c r="BX95" s="12"/>
    </row>
    <row r="96" spans="1:116" ht="13.8" thickBot="1"/>
    <row r="97" spans="3:115" ht="13.8" thickBot="1">
      <c r="C97" s="41" t="s">
        <v>345</v>
      </c>
      <c r="D97" s="9" t="s">
        <v>1741</v>
      </c>
      <c r="E97" s="747"/>
      <c r="F97" s="9" t="s">
        <v>1338</v>
      </c>
      <c r="G97" s="9" t="s">
        <v>343</v>
      </c>
      <c r="H97" s="9" t="s">
        <v>1998</v>
      </c>
      <c r="I97" s="633" t="s">
        <v>1994</v>
      </c>
      <c r="J97" s="9" t="s">
        <v>1359</v>
      </c>
      <c r="K97" s="9" t="s">
        <v>1790</v>
      </c>
      <c r="L97" s="10" t="s">
        <v>1323</v>
      </c>
      <c r="R97" s="8" t="s">
        <v>687</v>
      </c>
      <c r="AO97" s="165"/>
      <c r="AP97" s="165"/>
      <c r="AQ97" s="165"/>
      <c r="AR97" s="165"/>
      <c r="AS97" s="165"/>
      <c r="AT97" s="165"/>
      <c r="AU97" s="165"/>
      <c r="AV97" s="165"/>
      <c r="AW97" s="165"/>
      <c r="AX97" s="165"/>
      <c r="AY97" s="165"/>
      <c r="AZ97" s="165"/>
      <c r="BA97" s="165"/>
      <c r="BB97" s="165"/>
      <c r="BC97" s="165"/>
      <c r="BD97" s="165"/>
      <c r="BE97" s="165"/>
      <c r="BF97" s="165"/>
      <c r="BG97" s="165"/>
      <c r="BH97" s="165"/>
      <c r="BI97" s="165"/>
      <c r="BJ97" s="165"/>
      <c r="BK97" s="165"/>
      <c r="BL97" s="165"/>
      <c r="BM97" s="165"/>
      <c r="BN97" s="165"/>
      <c r="BO97" s="165"/>
      <c r="BP97" s="165"/>
      <c r="BQ97" s="165"/>
      <c r="BR97" s="165"/>
      <c r="BS97" s="165"/>
      <c r="BT97" s="165"/>
      <c r="BU97" s="165"/>
      <c r="BV97" s="165"/>
      <c r="BW97" s="165"/>
      <c r="BX97" s="165"/>
      <c r="BY97" s="165"/>
      <c r="BZ97" s="165"/>
      <c r="CA97" s="165"/>
      <c r="CB97" s="165"/>
      <c r="CC97" s="165"/>
      <c r="CD97" s="165"/>
      <c r="CE97" s="165"/>
      <c r="CF97" s="165"/>
      <c r="CG97" s="165"/>
      <c r="CH97" s="165"/>
      <c r="CI97" s="165"/>
      <c r="CJ97" s="165"/>
      <c r="CK97" s="165"/>
      <c r="CL97" s="165"/>
      <c r="CM97" s="165"/>
      <c r="CN97" s="165"/>
      <c r="CO97" s="165"/>
      <c r="CP97" s="165"/>
      <c r="CQ97" s="165"/>
      <c r="CR97" s="165"/>
      <c r="CS97" s="165"/>
      <c r="CT97" s="165"/>
      <c r="CU97" s="165"/>
      <c r="CV97" s="165"/>
      <c r="CW97" s="165"/>
      <c r="CX97" s="165"/>
      <c r="CY97" s="165"/>
      <c r="CZ97" s="165"/>
      <c r="DA97" s="165"/>
      <c r="DB97" s="165"/>
      <c r="DC97" s="165"/>
      <c r="DD97" s="165"/>
      <c r="DE97" s="165"/>
      <c r="DF97" s="165"/>
      <c r="DG97" s="165"/>
      <c r="DH97" s="165"/>
      <c r="DI97" s="165"/>
      <c r="DJ97" s="165"/>
      <c r="DK97" s="165"/>
    </row>
    <row r="98" spans="3:115">
      <c r="C98" s="55"/>
      <c r="D98" s="54" t="s">
        <v>495</v>
      </c>
      <c r="E98" s="748"/>
      <c r="F98" s="28"/>
      <c r="G98" s="28">
        <f>Q11</f>
        <v>44116</v>
      </c>
      <c r="H98" s="28"/>
      <c r="I98" s="626"/>
      <c r="J98" s="28"/>
      <c r="K98" s="28"/>
      <c r="L98" s="58">
        <f>SUM(F98:K98)</f>
        <v>44116</v>
      </c>
      <c r="R98" s="8" t="s">
        <v>685</v>
      </c>
      <c r="T98" s="8">
        <v>40</v>
      </c>
      <c r="AO98" s="165"/>
      <c r="AP98" s="165"/>
      <c r="AQ98" s="165"/>
      <c r="AR98" s="165"/>
      <c r="AS98" s="165"/>
      <c r="AT98" s="165"/>
      <c r="AU98" s="165"/>
      <c r="AV98" s="165"/>
      <c r="AW98" s="165"/>
      <c r="AX98" s="165"/>
      <c r="AY98" s="165"/>
      <c r="AZ98" s="165"/>
      <c r="BA98" s="165"/>
      <c r="BB98" s="165"/>
      <c r="BC98" s="165"/>
      <c r="BD98" s="165"/>
      <c r="BE98" s="165"/>
      <c r="BF98" s="165"/>
      <c r="BG98" s="165"/>
      <c r="BH98" s="165"/>
      <c r="BI98" s="165"/>
      <c r="BJ98" s="165"/>
      <c r="BK98" s="165"/>
      <c r="BL98" s="165"/>
      <c r="BM98" s="165"/>
      <c r="BN98" s="165"/>
      <c r="BO98" s="165"/>
      <c r="BP98" s="165"/>
      <c r="BQ98" s="165"/>
      <c r="BR98" s="165"/>
      <c r="BS98" s="165"/>
      <c r="BT98" s="165"/>
      <c r="BU98" s="165"/>
      <c r="BV98" s="165"/>
      <c r="BW98" s="165"/>
      <c r="BX98" s="165"/>
      <c r="BY98" s="165"/>
      <c r="BZ98" s="165"/>
      <c r="CA98" s="165"/>
      <c r="CB98" s="165"/>
      <c r="CC98" s="165"/>
      <c r="CD98" s="165"/>
      <c r="CE98" s="165"/>
      <c r="CF98" s="165"/>
      <c r="CG98" s="165"/>
      <c r="CH98" s="165"/>
      <c r="CI98" s="165"/>
      <c r="CJ98" s="165"/>
      <c r="CK98" s="165"/>
      <c r="CL98" s="165"/>
      <c r="CM98" s="165"/>
      <c r="CN98" s="165"/>
      <c r="CO98" s="165"/>
      <c r="CP98" s="165"/>
      <c r="CQ98" s="165"/>
      <c r="CR98" s="165"/>
      <c r="CS98" s="165"/>
      <c r="CT98" s="165"/>
      <c r="CU98" s="165"/>
      <c r="CV98" s="165"/>
      <c r="CW98" s="165"/>
      <c r="CX98" s="165"/>
      <c r="CY98" s="165"/>
      <c r="CZ98" s="165"/>
      <c r="DA98" s="165"/>
      <c r="DB98" s="165"/>
      <c r="DC98" s="165"/>
      <c r="DD98" s="165"/>
      <c r="DE98" s="165"/>
      <c r="DF98" s="165"/>
      <c r="DG98" s="165"/>
      <c r="DH98" s="165"/>
      <c r="DI98" s="165"/>
      <c r="DJ98" s="165"/>
      <c r="DK98" s="165"/>
    </row>
    <row r="99" spans="3:115">
      <c r="C99" s="56"/>
      <c r="D99" s="4" t="s">
        <v>498</v>
      </c>
      <c r="E99" s="748"/>
      <c r="F99" s="28"/>
      <c r="G99" s="28">
        <f>Q20</f>
        <v>14942</v>
      </c>
      <c r="H99" s="28"/>
      <c r="I99" s="626"/>
      <c r="J99" s="28"/>
      <c r="K99" s="28"/>
      <c r="L99" s="58">
        <f t="shared" ref="L99:L110" si="85">SUM(F99:K99)</f>
        <v>14942</v>
      </c>
      <c r="R99" s="8" t="s">
        <v>686</v>
      </c>
      <c r="T99" s="8">
        <v>63</v>
      </c>
      <c r="AO99" s="165"/>
      <c r="AP99" s="165"/>
      <c r="AQ99" s="165"/>
      <c r="AR99" s="165"/>
      <c r="AS99" s="165"/>
      <c r="AT99" s="165"/>
      <c r="AU99" s="165"/>
      <c r="AV99" s="165"/>
      <c r="AW99" s="165"/>
      <c r="AX99" s="165"/>
      <c r="AY99" s="165"/>
      <c r="AZ99" s="165"/>
      <c r="BA99" s="165"/>
      <c r="BB99" s="165"/>
      <c r="BC99" s="165"/>
      <c r="BD99" s="165"/>
      <c r="BE99" s="165"/>
      <c r="BF99" s="165"/>
      <c r="BG99" s="165"/>
      <c r="BH99" s="165"/>
      <c r="BI99" s="165"/>
      <c r="BJ99" s="165"/>
      <c r="BK99" s="165"/>
      <c r="BL99" s="165"/>
      <c r="BM99" s="165"/>
      <c r="BN99" s="165"/>
      <c r="BO99" s="165"/>
      <c r="BP99" s="165"/>
      <c r="BQ99" s="165"/>
      <c r="BR99" s="165"/>
      <c r="BS99" s="165"/>
      <c r="BT99" s="165"/>
      <c r="BU99" s="165"/>
      <c r="BV99" s="165"/>
      <c r="BW99" s="165"/>
      <c r="BX99" s="165"/>
      <c r="BY99" s="165"/>
      <c r="BZ99" s="165"/>
      <c r="CA99" s="165"/>
      <c r="CB99" s="165"/>
      <c r="CC99" s="165"/>
      <c r="CD99" s="165"/>
      <c r="CE99" s="165"/>
      <c r="CF99" s="165"/>
      <c r="CG99" s="165"/>
      <c r="CH99" s="165"/>
      <c r="CI99" s="165"/>
      <c r="CJ99" s="165"/>
      <c r="CK99" s="165"/>
      <c r="CL99" s="165"/>
      <c r="CM99" s="165"/>
      <c r="CN99" s="165"/>
      <c r="CO99" s="165"/>
      <c r="CP99" s="165"/>
      <c r="CQ99" s="165"/>
      <c r="CR99" s="165"/>
      <c r="CS99" s="165"/>
      <c r="CT99" s="165"/>
      <c r="CU99" s="165"/>
      <c r="CV99" s="165"/>
      <c r="CW99" s="165"/>
      <c r="CX99" s="165"/>
      <c r="CY99" s="165"/>
      <c r="CZ99" s="165"/>
      <c r="DA99" s="165"/>
      <c r="DB99" s="165"/>
      <c r="DC99" s="165"/>
      <c r="DD99" s="165"/>
      <c r="DE99" s="165"/>
      <c r="DF99" s="165"/>
      <c r="DG99" s="165"/>
      <c r="DH99" s="165"/>
      <c r="DI99" s="165"/>
      <c r="DJ99" s="165"/>
      <c r="DK99" s="165"/>
    </row>
    <row r="100" spans="3:115">
      <c r="C100" s="56"/>
      <c r="D100" s="4" t="s">
        <v>504</v>
      </c>
      <c r="E100" s="748"/>
      <c r="F100" s="28"/>
      <c r="G100" s="28">
        <f>Q27</f>
        <v>1375</v>
      </c>
      <c r="H100" s="28"/>
      <c r="I100" s="626"/>
      <c r="J100" s="28"/>
      <c r="K100" s="28"/>
      <c r="L100" s="58">
        <f t="shared" si="85"/>
        <v>1375</v>
      </c>
      <c r="AO100" s="165"/>
      <c r="AP100" s="165"/>
      <c r="AQ100" s="165"/>
      <c r="AR100" s="165"/>
      <c r="AS100" s="165"/>
      <c r="AT100" s="165"/>
      <c r="AU100" s="165"/>
      <c r="AV100" s="165"/>
      <c r="AW100" s="165"/>
      <c r="AX100" s="165"/>
      <c r="AY100" s="165"/>
      <c r="AZ100" s="165"/>
      <c r="BA100" s="165"/>
      <c r="BB100" s="165"/>
      <c r="BC100" s="165"/>
      <c r="BD100" s="165"/>
      <c r="BE100" s="165"/>
      <c r="BF100" s="165"/>
      <c r="BG100" s="165"/>
      <c r="BH100" s="165"/>
      <c r="BI100" s="165"/>
      <c r="BJ100" s="165"/>
      <c r="BK100" s="165"/>
      <c r="BL100" s="165"/>
      <c r="BM100" s="165"/>
      <c r="BN100" s="165"/>
      <c r="BO100" s="165"/>
      <c r="BP100" s="165"/>
      <c r="BQ100" s="165"/>
      <c r="BR100" s="165"/>
      <c r="BS100" s="165"/>
      <c r="BT100" s="165"/>
      <c r="BU100" s="165"/>
      <c r="BV100" s="165"/>
      <c r="BW100" s="165"/>
      <c r="BX100" s="165"/>
      <c r="BY100" s="165"/>
      <c r="BZ100" s="165"/>
      <c r="CA100" s="165"/>
      <c r="CB100" s="165"/>
      <c r="CC100" s="165"/>
      <c r="CD100" s="165"/>
      <c r="CE100" s="165"/>
      <c r="CF100" s="165"/>
      <c r="CG100" s="165"/>
      <c r="CH100" s="165"/>
      <c r="CI100" s="165"/>
      <c r="CJ100" s="165"/>
      <c r="CK100" s="165"/>
      <c r="CL100" s="165"/>
      <c r="CM100" s="165"/>
      <c r="CN100" s="165"/>
      <c r="CO100" s="165"/>
      <c r="CP100" s="165"/>
      <c r="CQ100" s="165"/>
      <c r="CR100" s="165"/>
      <c r="CS100" s="165"/>
      <c r="CT100" s="165"/>
      <c r="CU100" s="165"/>
      <c r="CV100" s="165"/>
      <c r="CW100" s="165"/>
      <c r="CX100" s="165"/>
      <c r="CY100" s="165"/>
      <c r="CZ100" s="165"/>
      <c r="DA100" s="165"/>
      <c r="DB100" s="165"/>
      <c r="DC100" s="165"/>
      <c r="DD100" s="165"/>
      <c r="DE100" s="165"/>
      <c r="DF100" s="165"/>
      <c r="DG100" s="165"/>
      <c r="DH100" s="165"/>
      <c r="DI100" s="165"/>
      <c r="DJ100" s="165"/>
      <c r="DK100" s="165"/>
    </row>
    <row r="101" spans="3:115">
      <c r="C101" s="56"/>
      <c r="D101" s="4" t="s">
        <v>508</v>
      </c>
      <c r="E101" s="748"/>
      <c r="F101" s="28"/>
      <c r="G101" s="28">
        <f>Q31</f>
        <v>17813</v>
      </c>
      <c r="H101" s="28"/>
      <c r="I101" s="626"/>
      <c r="J101" s="28"/>
      <c r="K101" s="28"/>
      <c r="L101" s="58">
        <f t="shared" si="85"/>
        <v>17813</v>
      </c>
      <c r="AO101" s="165"/>
      <c r="AP101" s="165"/>
      <c r="AQ101" s="165"/>
      <c r="AR101" s="165"/>
      <c r="AS101" s="165"/>
      <c r="AT101" s="165"/>
      <c r="AU101" s="165"/>
      <c r="AV101" s="165"/>
      <c r="AW101" s="165"/>
      <c r="AX101" s="165"/>
      <c r="AY101" s="165"/>
      <c r="AZ101" s="165"/>
      <c r="BA101" s="165"/>
      <c r="BB101" s="165"/>
      <c r="BC101" s="165"/>
      <c r="BD101" s="165"/>
      <c r="BE101" s="165"/>
      <c r="BF101" s="165"/>
      <c r="BG101" s="165"/>
      <c r="BH101" s="165"/>
      <c r="BI101" s="165"/>
      <c r="BJ101" s="165"/>
      <c r="BK101" s="165"/>
      <c r="BL101" s="165"/>
      <c r="BM101" s="165"/>
      <c r="BN101" s="165"/>
      <c r="BO101" s="165"/>
      <c r="BP101" s="165"/>
      <c r="BQ101" s="165"/>
      <c r="BR101" s="165"/>
      <c r="BS101" s="165"/>
      <c r="BT101" s="165"/>
      <c r="BU101" s="165"/>
      <c r="BV101" s="165"/>
      <c r="BW101" s="165"/>
      <c r="BX101" s="165"/>
      <c r="BY101" s="165"/>
      <c r="BZ101" s="165"/>
      <c r="CA101" s="165"/>
      <c r="CB101" s="165"/>
      <c r="CC101" s="165"/>
      <c r="CD101" s="165"/>
      <c r="CE101" s="165"/>
      <c r="CF101" s="165"/>
      <c r="CG101" s="165"/>
      <c r="CH101" s="165"/>
      <c r="CI101" s="165"/>
      <c r="CJ101" s="165"/>
      <c r="CK101" s="165"/>
      <c r="CL101" s="165"/>
      <c r="CM101" s="165"/>
      <c r="CN101" s="165"/>
      <c r="CO101" s="165"/>
      <c r="CP101" s="165"/>
      <c r="CQ101" s="165"/>
      <c r="CR101" s="165"/>
      <c r="CS101" s="165"/>
      <c r="CT101" s="165"/>
      <c r="CU101" s="165"/>
      <c r="CV101" s="165"/>
      <c r="CW101" s="165"/>
      <c r="CX101" s="165"/>
      <c r="CY101" s="165"/>
      <c r="CZ101" s="165"/>
      <c r="DA101" s="165"/>
      <c r="DB101" s="165"/>
      <c r="DC101" s="165"/>
      <c r="DD101" s="165"/>
      <c r="DE101" s="165"/>
      <c r="DF101" s="165"/>
      <c r="DG101" s="165"/>
      <c r="DH101" s="165"/>
      <c r="DI101" s="165"/>
      <c r="DJ101" s="165"/>
      <c r="DK101" s="165"/>
    </row>
    <row r="102" spans="3:115">
      <c r="C102" s="56"/>
      <c r="D102" s="4" t="s">
        <v>509</v>
      </c>
      <c r="E102" s="748"/>
      <c r="F102" s="28"/>
      <c r="G102" s="28"/>
      <c r="H102" s="28">
        <f>Q35</f>
        <v>4550</v>
      </c>
      <c r="I102" s="626"/>
      <c r="J102" s="28"/>
      <c r="K102" s="28"/>
      <c r="L102" s="58">
        <f t="shared" si="85"/>
        <v>4550</v>
      </c>
      <c r="AO102" s="165"/>
      <c r="AP102" s="165"/>
      <c r="AQ102" s="165"/>
      <c r="AR102" s="165"/>
      <c r="AS102" s="165"/>
      <c r="AT102" s="165"/>
      <c r="AU102" s="165"/>
      <c r="AV102" s="165"/>
      <c r="AW102" s="165"/>
      <c r="AX102" s="165"/>
      <c r="AY102" s="165"/>
      <c r="AZ102" s="165"/>
      <c r="BA102" s="165"/>
      <c r="BB102" s="165"/>
      <c r="BC102" s="165"/>
      <c r="BD102" s="165"/>
      <c r="BE102" s="165"/>
      <c r="BF102" s="165"/>
      <c r="BG102" s="165"/>
      <c r="BH102" s="165"/>
      <c r="BI102" s="165"/>
      <c r="BJ102" s="165"/>
      <c r="BK102" s="165"/>
      <c r="BL102" s="165"/>
      <c r="BM102" s="165"/>
      <c r="BN102" s="165"/>
      <c r="BO102" s="165"/>
      <c r="BP102" s="165"/>
      <c r="BQ102" s="165"/>
      <c r="BR102" s="165"/>
      <c r="BS102" s="165"/>
      <c r="BT102" s="165"/>
      <c r="BU102" s="165"/>
      <c r="BV102" s="165"/>
      <c r="BW102" s="165"/>
      <c r="BX102" s="165"/>
      <c r="BY102" s="165"/>
      <c r="BZ102" s="165"/>
      <c r="CA102" s="165"/>
      <c r="CB102" s="165"/>
      <c r="CC102" s="165"/>
      <c r="CD102" s="165"/>
      <c r="CE102" s="165"/>
      <c r="CF102" s="165"/>
      <c r="CG102" s="165"/>
      <c r="CH102" s="165"/>
      <c r="CI102" s="165"/>
      <c r="CJ102" s="165"/>
      <c r="CK102" s="165"/>
      <c r="CL102" s="165"/>
      <c r="CM102" s="165"/>
      <c r="CN102" s="165"/>
      <c r="CO102" s="165"/>
      <c r="CP102" s="165"/>
      <c r="CQ102" s="165"/>
      <c r="CR102" s="165"/>
      <c r="CS102" s="165"/>
      <c r="CT102" s="165"/>
      <c r="CU102" s="165"/>
      <c r="CV102" s="165"/>
      <c r="CW102" s="165"/>
      <c r="CX102" s="165"/>
      <c r="CY102" s="165"/>
      <c r="CZ102" s="165"/>
      <c r="DA102" s="165"/>
      <c r="DB102" s="165"/>
      <c r="DC102" s="165"/>
      <c r="DD102" s="165"/>
      <c r="DE102" s="165"/>
      <c r="DF102" s="165"/>
      <c r="DG102" s="165"/>
      <c r="DH102" s="165"/>
      <c r="DI102" s="165"/>
      <c r="DJ102" s="165"/>
      <c r="DK102" s="165"/>
    </row>
    <row r="103" spans="3:115">
      <c r="C103" s="56"/>
      <c r="D103" s="4" t="s">
        <v>512</v>
      </c>
      <c r="E103" s="748"/>
      <c r="F103" s="28">
        <f>Q65</f>
        <v>7519</v>
      </c>
      <c r="G103" s="28"/>
      <c r="H103" s="28"/>
      <c r="I103" s="626"/>
      <c r="J103" s="28"/>
      <c r="K103" s="28"/>
      <c r="L103" s="58">
        <f t="shared" si="85"/>
        <v>7519</v>
      </c>
      <c r="AO103" s="165"/>
      <c r="AP103" s="165"/>
      <c r="AQ103" s="165"/>
      <c r="AR103" s="165"/>
      <c r="AS103" s="165"/>
      <c r="AT103" s="165"/>
      <c r="AU103" s="165"/>
      <c r="AV103" s="165"/>
      <c r="AW103" s="165"/>
      <c r="AX103" s="165"/>
      <c r="AY103" s="165"/>
      <c r="AZ103" s="165"/>
      <c r="BA103" s="165"/>
      <c r="BB103" s="165"/>
      <c r="BC103" s="165"/>
      <c r="BD103" s="165"/>
      <c r="BE103" s="165"/>
      <c r="BF103" s="165"/>
      <c r="BG103" s="165"/>
      <c r="BH103" s="165"/>
      <c r="BI103" s="165"/>
      <c r="BJ103" s="165"/>
      <c r="BK103" s="165"/>
      <c r="BL103" s="165"/>
      <c r="BM103" s="165"/>
      <c r="BN103" s="165"/>
      <c r="BO103" s="165"/>
      <c r="BP103" s="165"/>
      <c r="BQ103" s="165"/>
      <c r="BR103" s="165"/>
      <c r="BS103" s="165"/>
      <c r="BT103" s="165"/>
      <c r="BU103" s="165"/>
      <c r="BV103" s="165"/>
      <c r="BW103" s="165"/>
      <c r="BX103" s="165"/>
      <c r="BY103" s="165"/>
      <c r="BZ103" s="165"/>
      <c r="CA103" s="165"/>
      <c r="CB103" s="165"/>
      <c r="CC103" s="165"/>
      <c r="CD103" s="165"/>
      <c r="CE103" s="165"/>
      <c r="CF103" s="165"/>
      <c r="CG103" s="165"/>
      <c r="CH103" s="165"/>
      <c r="CI103" s="165"/>
      <c r="CJ103" s="165"/>
      <c r="CK103" s="165"/>
      <c r="CL103" s="165"/>
      <c r="CM103" s="165"/>
      <c r="CN103" s="165"/>
      <c r="CO103" s="165"/>
      <c r="CP103" s="165"/>
      <c r="CQ103" s="165"/>
      <c r="CR103" s="165"/>
      <c r="CS103" s="165"/>
      <c r="CT103" s="165"/>
      <c r="CU103" s="165"/>
      <c r="CV103" s="165"/>
      <c r="CW103" s="165"/>
      <c r="CX103" s="165"/>
      <c r="CY103" s="165"/>
      <c r="CZ103" s="165"/>
      <c r="DA103" s="165"/>
      <c r="DB103" s="165"/>
      <c r="DC103" s="165"/>
      <c r="DD103" s="165"/>
      <c r="DE103" s="165"/>
      <c r="DF103" s="165"/>
      <c r="DG103" s="165"/>
      <c r="DH103" s="165"/>
      <c r="DI103" s="165"/>
      <c r="DJ103" s="165"/>
      <c r="DK103" s="165"/>
    </row>
    <row r="104" spans="3:115">
      <c r="C104" s="56"/>
      <c r="D104" s="4" t="s">
        <v>975</v>
      </c>
      <c r="E104" s="748"/>
      <c r="F104" s="28">
        <f>Q68</f>
        <v>2119</v>
      </c>
      <c r="G104" s="28"/>
      <c r="H104" s="28"/>
      <c r="I104" s="626"/>
      <c r="J104" s="28"/>
      <c r="K104" s="28"/>
      <c r="L104" s="58">
        <f t="shared" si="85"/>
        <v>2119</v>
      </c>
      <c r="AO104" s="165"/>
      <c r="AP104" s="165"/>
      <c r="AQ104" s="165"/>
      <c r="AR104" s="165"/>
      <c r="AS104" s="165"/>
      <c r="AT104" s="165"/>
      <c r="AU104" s="165"/>
      <c r="AV104" s="165"/>
      <c r="AW104" s="165"/>
      <c r="AX104" s="165"/>
      <c r="AY104" s="165"/>
      <c r="AZ104" s="165"/>
      <c r="BA104" s="165"/>
      <c r="BB104" s="165"/>
      <c r="BC104" s="165"/>
      <c r="BD104" s="165"/>
      <c r="BE104" s="165"/>
      <c r="BF104" s="165"/>
      <c r="BG104" s="165"/>
      <c r="BH104" s="165"/>
      <c r="BI104" s="165"/>
      <c r="BJ104" s="165"/>
      <c r="BK104" s="165"/>
      <c r="BL104" s="165"/>
      <c r="BM104" s="165"/>
      <c r="BN104" s="165"/>
      <c r="BO104" s="165"/>
      <c r="BP104" s="165"/>
      <c r="BQ104" s="165"/>
      <c r="BR104" s="165"/>
      <c r="BS104" s="165"/>
      <c r="BT104" s="165"/>
      <c r="BU104" s="165"/>
      <c r="BV104" s="165"/>
      <c r="BW104" s="165"/>
      <c r="BX104" s="165"/>
      <c r="BY104" s="165"/>
      <c r="BZ104" s="165"/>
      <c r="CA104" s="165"/>
      <c r="CB104" s="165"/>
      <c r="CC104" s="165"/>
      <c r="CD104" s="165"/>
      <c r="CE104" s="165"/>
      <c r="CF104" s="165"/>
      <c r="CG104" s="165"/>
      <c r="CH104" s="165"/>
      <c r="CI104" s="165"/>
      <c r="CJ104" s="165"/>
      <c r="CK104" s="165"/>
      <c r="CL104" s="165"/>
      <c r="CM104" s="165"/>
      <c r="CN104" s="165"/>
      <c r="CO104" s="165"/>
      <c r="CP104" s="165"/>
      <c r="CQ104" s="165"/>
      <c r="CR104" s="165"/>
      <c r="CS104" s="165"/>
      <c r="CT104" s="165"/>
      <c r="CU104" s="165"/>
      <c r="CV104" s="165"/>
      <c r="CW104" s="165"/>
      <c r="CX104" s="165"/>
      <c r="CY104" s="165"/>
      <c r="CZ104" s="165"/>
      <c r="DA104" s="165"/>
      <c r="DB104" s="165"/>
      <c r="DC104" s="165"/>
      <c r="DD104" s="165"/>
      <c r="DE104" s="165"/>
      <c r="DF104" s="165"/>
      <c r="DG104" s="165"/>
      <c r="DH104" s="165"/>
      <c r="DI104" s="165"/>
      <c r="DJ104" s="165"/>
      <c r="DK104" s="165"/>
    </row>
    <row r="105" spans="3:115">
      <c r="C105" s="56"/>
      <c r="D105" s="4" t="s">
        <v>976</v>
      </c>
      <c r="E105" s="748"/>
      <c r="F105" s="28">
        <f>Q72</f>
        <v>2819</v>
      </c>
      <c r="G105" s="28"/>
      <c r="H105" s="28"/>
      <c r="I105" s="626"/>
      <c r="J105" s="28"/>
      <c r="K105" s="28"/>
      <c r="L105" s="58">
        <f t="shared" si="85"/>
        <v>2819</v>
      </c>
      <c r="AO105" s="165"/>
      <c r="AP105" s="165"/>
      <c r="AQ105" s="165"/>
      <c r="AR105" s="165"/>
      <c r="AS105" s="165"/>
      <c r="AT105" s="165"/>
      <c r="AU105" s="165"/>
      <c r="AV105" s="165"/>
      <c r="AW105" s="165"/>
      <c r="AX105" s="165"/>
      <c r="AY105" s="165"/>
      <c r="AZ105" s="165"/>
      <c r="BA105" s="165"/>
      <c r="BB105" s="165"/>
      <c r="BC105" s="165"/>
      <c r="BD105" s="165"/>
      <c r="BE105" s="165"/>
      <c r="BF105" s="165"/>
      <c r="BG105" s="165"/>
      <c r="BH105" s="165"/>
      <c r="BI105" s="165"/>
      <c r="BJ105" s="165"/>
      <c r="BK105" s="165"/>
      <c r="BL105" s="165"/>
      <c r="BM105" s="165"/>
      <c r="BN105" s="165"/>
      <c r="BO105" s="165"/>
      <c r="BP105" s="165"/>
      <c r="BQ105" s="165"/>
      <c r="BR105" s="165"/>
      <c r="BS105" s="165"/>
      <c r="BT105" s="165"/>
      <c r="BU105" s="165"/>
      <c r="BV105" s="165"/>
      <c r="BW105" s="165"/>
      <c r="BX105" s="165"/>
      <c r="BY105" s="165"/>
      <c r="BZ105" s="165"/>
      <c r="CA105" s="165"/>
      <c r="CB105" s="165"/>
      <c r="CC105" s="165"/>
      <c r="CD105" s="165"/>
      <c r="CE105" s="165"/>
      <c r="CF105" s="165"/>
      <c r="CG105" s="165"/>
      <c r="CH105" s="165"/>
      <c r="CI105" s="165"/>
      <c r="CJ105" s="165"/>
      <c r="CK105" s="165"/>
      <c r="CL105" s="165"/>
      <c r="CM105" s="165"/>
      <c r="CN105" s="165"/>
      <c r="CO105" s="165"/>
      <c r="CP105" s="165"/>
      <c r="CQ105" s="165"/>
      <c r="CR105" s="165"/>
      <c r="CS105" s="165"/>
      <c r="CT105" s="165"/>
      <c r="CU105" s="165"/>
      <c r="CV105" s="165"/>
      <c r="CW105" s="165"/>
      <c r="CX105" s="165"/>
      <c r="CY105" s="165"/>
      <c r="CZ105" s="165"/>
      <c r="DA105" s="165"/>
      <c r="DB105" s="165"/>
      <c r="DC105" s="165"/>
      <c r="DD105" s="165"/>
      <c r="DE105" s="165"/>
      <c r="DF105" s="165"/>
      <c r="DG105" s="165"/>
      <c r="DH105" s="165"/>
      <c r="DI105" s="165"/>
      <c r="DJ105" s="165"/>
      <c r="DK105" s="165"/>
    </row>
    <row r="106" spans="3:115">
      <c r="C106" s="56"/>
      <c r="D106" s="4" t="s">
        <v>977</v>
      </c>
      <c r="E106" s="748"/>
      <c r="F106" s="28"/>
      <c r="G106" s="28"/>
      <c r="H106" s="28"/>
      <c r="I106" s="626"/>
      <c r="J106" s="28">
        <f>Q75</f>
        <v>1050</v>
      </c>
      <c r="K106" s="28"/>
      <c r="L106" s="58">
        <f t="shared" si="85"/>
        <v>1050</v>
      </c>
      <c r="AO106" s="165"/>
      <c r="AP106" s="165"/>
      <c r="AQ106" s="165"/>
      <c r="AR106" s="165"/>
      <c r="AS106" s="165"/>
      <c r="AT106" s="165"/>
      <c r="AU106" s="165"/>
      <c r="AV106" s="165"/>
      <c r="AW106" s="165"/>
      <c r="AX106" s="165"/>
      <c r="AY106" s="165"/>
      <c r="AZ106" s="165"/>
      <c r="BA106" s="165"/>
      <c r="BB106" s="165"/>
      <c r="BC106" s="165"/>
      <c r="BD106" s="165"/>
      <c r="BE106" s="165"/>
      <c r="BF106" s="165"/>
      <c r="BG106" s="165"/>
      <c r="BH106" s="165"/>
      <c r="BI106" s="165"/>
      <c r="BJ106" s="165"/>
      <c r="BK106" s="165"/>
      <c r="BL106" s="165"/>
      <c r="BM106" s="165"/>
      <c r="BN106" s="165"/>
      <c r="BO106" s="165"/>
      <c r="BP106" s="165"/>
      <c r="BQ106" s="165"/>
      <c r="BR106" s="165"/>
      <c r="BS106" s="165"/>
      <c r="BT106" s="165"/>
      <c r="BU106" s="165"/>
      <c r="BV106" s="165"/>
      <c r="BW106" s="165"/>
      <c r="BX106" s="165"/>
      <c r="BY106" s="165"/>
      <c r="BZ106" s="165"/>
      <c r="CA106" s="165"/>
      <c r="CB106" s="165"/>
      <c r="CC106" s="165"/>
      <c r="CD106" s="165"/>
      <c r="CE106" s="165"/>
      <c r="CF106" s="165"/>
      <c r="CG106" s="165"/>
      <c r="CH106" s="165"/>
      <c r="CI106" s="165"/>
      <c r="CJ106" s="165"/>
      <c r="CK106" s="165"/>
      <c r="CL106" s="165"/>
      <c r="CM106" s="165"/>
      <c r="CN106" s="165"/>
      <c r="CO106" s="165"/>
      <c r="CP106" s="165"/>
      <c r="CQ106" s="165"/>
      <c r="CR106" s="165"/>
      <c r="CS106" s="165"/>
      <c r="CT106" s="165"/>
      <c r="CU106" s="165"/>
      <c r="CV106" s="165"/>
      <c r="CW106" s="165"/>
      <c r="CX106" s="165"/>
      <c r="CY106" s="165"/>
      <c r="CZ106" s="165"/>
      <c r="DA106" s="165"/>
      <c r="DB106" s="165"/>
      <c r="DC106" s="165"/>
      <c r="DD106" s="165"/>
      <c r="DE106" s="165"/>
      <c r="DF106" s="165"/>
      <c r="DG106" s="165"/>
      <c r="DH106" s="165"/>
      <c r="DI106" s="165"/>
      <c r="DJ106" s="165"/>
      <c r="DK106" s="165"/>
    </row>
    <row r="107" spans="3:115">
      <c r="C107" s="56"/>
      <c r="D107" s="4" t="s">
        <v>978</v>
      </c>
      <c r="E107" s="748"/>
      <c r="F107" s="28"/>
      <c r="G107" s="28"/>
      <c r="H107" s="28"/>
      <c r="I107" s="626"/>
      <c r="J107" s="28">
        <f>Q79</f>
        <v>7250</v>
      </c>
      <c r="K107" s="28"/>
      <c r="L107" s="58">
        <f t="shared" si="85"/>
        <v>7250</v>
      </c>
      <c r="AO107" s="165"/>
      <c r="AP107" s="165"/>
      <c r="AQ107" s="165"/>
      <c r="AR107" s="165"/>
      <c r="AS107" s="165"/>
      <c r="AT107" s="165"/>
      <c r="AU107" s="165"/>
      <c r="AV107" s="165"/>
      <c r="AW107" s="165"/>
      <c r="AX107" s="165"/>
      <c r="AY107" s="165"/>
      <c r="AZ107" s="165"/>
      <c r="BA107" s="165"/>
      <c r="BB107" s="165"/>
      <c r="BC107" s="165"/>
      <c r="BD107" s="165"/>
      <c r="BE107" s="165"/>
      <c r="BF107" s="165"/>
      <c r="BG107" s="165"/>
      <c r="BH107" s="165"/>
      <c r="BI107" s="165"/>
      <c r="BJ107" s="165"/>
      <c r="BK107" s="165"/>
      <c r="BL107" s="165"/>
      <c r="BM107" s="165"/>
      <c r="BN107" s="165"/>
      <c r="BO107" s="165"/>
      <c r="BP107" s="165"/>
      <c r="BQ107" s="165"/>
      <c r="BR107" s="165"/>
      <c r="BS107" s="165"/>
      <c r="BT107" s="165"/>
      <c r="BU107" s="165"/>
      <c r="BV107" s="165"/>
      <c r="BW107" s="165"/>
      <c r="BX107" s="165"/>
      <c r="BY107" s="165"/>
      <c r="BZ107" s="165"/>
      <c r="CA107" s="165"/>
      <c r="CB107" s="165"/>
      <c r="CC107" s="165"/>
      <c r="CD107" s="165"/>
      <c r="CE107" s="165"/>
      <c r="CF107" s="165"/>
      <c r="CG107" s="165"/>
      <c r="CH107" s="165"/>
      <c r="CI107" s="165"/>
      <c r="CJ107" s="165"/>
      <c r="CK107" s="165"/>
      <c r="CL107" s="165"/>
      <c r="CM107" s="165"/>
      <c r="CN107" s="165"/>
      <c r="CO107" s="165"/>
      <c r="CP107" s="165"/>
      <c r="CQ107" s="165"/>
      <c r="CR107" s="165"/>
      <c r="CS107" s="165"/>
      <c r="CT107" s="165"/>
      <c r="CU107" s="165"/>
      <c r="CV107" s="165"/>
      <c r="CW107" s="165"/>
      <c r="CX107" s="165"/>
      <c r="CY107" s="165"/>
      <c r="CZ107" s="165"/>
      <c r="DA107" s="165"/>
      <c r="DB107" s="165"/>
      <c r="DC107" s="165"/>
      <c r="DD107" s="165"/>
      <c r="DE107" s="165"/>
      <c r="DF107" s="165"/>
      <c r="DG107" s="165"/>
      <c r="DH107" s="165"/>
      <c r="DI107" s="165"/>
      <c r="DJ107" s="165"/>
      <c r="DK107" s="165"/>
    </row>
    <row r="108" spans="3:115">
      <c r="C108" s="56"/>
      <c r="D108" s="4" t="s">
        <v>980</v>
      </c>
      <c r="E108" s="748"/>
      <c r="F108" s="28"/>
      <c r="G108" s="28"/>
      <c r="H108" s="28"/>
      <c r="I108" s="626"/>
      <c r="J108" s="28">
        <f>Q83</f>
        <v>8245</v>
      </c>
      <c r="K108" s="28"/>
      <c r="L108" s="58">
        <f t="shared" si="85"/>
        <v>8245</v>
      </c>
      <c r="AO108" s="165"/>
      <c r="AP108" s="165"/>
      <c r="AQ108" s="165"/>
      <c r="AR108" s="165"/>
      <c r="AS108" s="165"/>
      <c r="AT108" s="165"/>
      <c r="AU108" s="165"/>
      <c r="AV108" s="165"/>
      <c r="AW108" s="165"/>
      <c r="AX108" s="165"/>
      <c r="AY108" s="165"/>
      <c r="AZ108" s="165"/>
      <c r="BA108" s="165"/>
      <c r="BB108" s="165"/>
      <c r="BC108" s="165"/>
      <c r="BD108" s="165"/>
      <c r="BE108" s="165"/>
      <c r="BF108" s="165"/>
      <c r="BG108" s="165"/>
      <c r="BH108" s="165"/>
      <c r="BI108" s="165"/>
      <c r="BJ108" s="165"/>
      <c r="BK108" s="165"/>
      <c r="BL108" s="165"/>
      <c r="BM108" s="165"/>
      <c r="BN108" s="165"/>
      <c r="BO108" s="165"/>
      <c r="BP108" s="165"/>
      <c r="BQ108" s="165"/>
      <c r="BR108" s="165"/>
      <c r="BS108" s="165"/>
      <c r="BT108" s="165"/>
      <c r="BU108" s="165"/>
      <c r="BV108" s="165"/>
      <c r="BW108" s="165"/>
      <c r="BX108" s="165"/>
      <c r="BY108" s="165"/>
      <c r="BZ108" s="165"/>
      <c r="CA108" s="165"/>
      <c r="CB108" s="165"/>
      <c r="CC108" s="165"/>
      <c r="CD108" s="165"/>
      <c r="CE108" s="165"/>
      <c r="CF108" s="165"/>
      <c r="CG108" s="165"/>
      <c r="CH108" s="165"/>
      <c r="CI108" s="165"/>
      <c r="CJ108" s="165"/>
      <c r="CK108" s="165"/>
      <c r="CL108" s="165"/>
      <c r="CM108" s="165"/>
      <c r="CN108" s="165"/>
      <c r="CO108" s="165"/>
      <c r="CP108" s="165"/>
      <c r="CQ108" s="165"/>
      <c r="CR108" s="165"/>
      <c r="CS108" s="165"/>
      <c r="CT108" s="165"/>
      <c r="CU108" s="165"/>
      <c r="CV108" s="165"/>
      <c r="CW108" s="165"/>
      <c r="CX108" s="165"/>
      <c r="CY108" s="165"/>
      <c r="CZ108" s="165"/>
      <c r="DA108" s="165"/>
      <c r="DB108" s="165"/>
      <c r="DC108" s="165"/>
      <c r="DD108" s="165"/>
      <c r="DE108" s="165"/>
      <c r="DF108" s="165"/>
      <c r="DG108" s="165"/>
      <c r="DH108" s="165"/>
      <c r="DI108" s="165"/>
      <c r="DJ108" s="165"/>
      <c r="DK108" s="165"/>
    </row>
    <row r="109" spans="3:115">
      <c r="C109" s="56"/>
      <c r="D109" s="4"/>
      <c r="E109" s="748"/>
      <c r="F109" s="28"/>
      <c r="G109" s="28"/>
      <c r="H109" s="28"/>
      <c r="I109" s="626"/>
      <c r="J109" s="28"/>
      <c r="K109" s="28"/>
      <c r="L109" s="58">
        <f t="shared" si="85"/>
        <v>0</v>
      </c>
      <c r="AO109" s="165"/>
      <c r="AP109" s="165"/>
      <c r="AQ109" s="165"/>
      <c r="AR109" s="165"/>
      <c r="AS109" s="165"/>
      <c r="AT109" s="165"/>
      <c r="AU109" s="165"/>
      <c r="AV109" s="165"/>
      <c r="AW109" s="165"/>
      <c r="AX109" s="165"/>
      <c r="AY109" s="165"/>
      <c r="AZ109" s="165"/>
      <c r="BA109" s="165"/>
      <c r="BB109" s="165"/>
      <c r="BC109" s="165"/>
      <c r="BD109" s="165"/>
      <c r="BE109" s="165"/>
      <c r="BF109" s="165"/>
      <c r="BG109" s="165"/>
      <c r="BH109" s="165"/>
      <c r="BI109" s="165"/>
      <c r="BJ109" s="165"/>
      <c r="BK109" s="165"/>
      <c r="BL109" s="165"/>
      <c r="BM109" s="165"/>
      <c r="BN109" s="165"/>
      <c r="BO109" s="165"/>
      <c r="BP109" s="165"/>
      <c r="BQ109" s="165"/>
      <c r="BR109" s="165"/>
      <c r="BS109" s="165"/>
      <c r="BT109" s="165"/>
      <c r="BU109" s="165"/>
      <c r="BV109" s="165"/>
      <c r="BW109" s="165"/>
      <c r="BX109" s="165"/>
      <c r="BY109" s="165"/>
      <c r="BZ109" s="165"/>
      <c r="CA109" s="165"/>
      <c r="CB109" s="165"/>
      <c r="CC109" s="165"/>
      <c r="CD109" s="165"/>
      <c r="CE109" s="165"/>
      <c r="CF109" s="165"/>
      <c r="CG109" s="165"/>
      <c r="CH109" s="165"/>
      <c r="CI109" s="165"/>
      <c r="CJ109" s="165"/>
      <c r="CK109" s="165"/>
      <c r="CL109" s="165"/>
      <c r="CM109" s="165"/>
      <c r="CN109" s="165"/>
      <c r="CO109" s="165"/>
      <c r="CP109" s="165"/>
      <c r="CQ109" s="165"/>
      <c r="CR109" s="165"/>
      <c r="CS109" s="165"/>
      <c r="CT109" s="165"/>
      <c r="CU109" s="165"/>
      <c r="CV109" s="165"/>
      <c r="CW109" s="165"/>
      <c r="CX109" s="165"/>
      <c r="CY109" s="165"/>
      <c r="CZ109" s="165"/>
      <c r="DA109" s="165"/>
      <c r="DB109" s="165"/>
      <c r="DC109" s="165"/>
      <c r="DD109" s="165"/>
      <c r="DE109" s="165"/>
      <c r="DF109" s="165"/>
      <c r="DG109" s="165"/>
      <c r="DH109" s="165"/>
      <c r="DI109" s="165"/>
      <c r="DJ109" s="165"/>
      <c r="DK109" s="165"/>
    </row>
    <row r="110" spans="3:115">
      <c r="C110" s="56"/>
      <c r="D110" s="4"/>
      <c r="E110" s="748"/>
      <c r="F110" s="28"/>
      <c r="G110" s="28"/>
      <c r="H110" s="28"/>
      <c r="I110" s="626"/>
      <c r="J110" s="28"/>
      <c r="K110" s="28"/>
      <c r="L110" s="58">
        <f t="shared" si="85"/>
        <v>0</v>
      </c>
      <c r="AO110" s="165"/>
      <c r="AP110" s="165"/>
      <c r="AQ110" s="165"/>
      <c r="AR110" s="165"/>
      <c r="AS110" s="165"/>
      <c r="AT110" s="165"/>
      <c r="AU110" s="165"/>
      <c r="AV110" s="165"/>
      <c r="AW110" s="165"/>
      <c r="AX110" s="165"/>
      <c r="AY110" s="165"/>
      <c r="AZ110" s="165"/>
      <c r="BA110" s="165"/>
      <c r="BB110" s="165"/>
      <c r="BC110" s="165"/>
      <c r="BD110" s="165"/>
      <c r="BE110" s="165"/>
      <c r="BF110" s="165"/>
      <c r="BG110" s="165"/>
      <c r="BH110" s="165"/>
      <c r="BI110" s="165"/>
      <c r="BJ110" s="165"/>
      <c r="BK110" s="165"/>
      <c r="BL110" s="165"/>
      <c r="BM110" s="165"/>
      <c r="BN110" s="165"/>
      <c r="BO110" s="165"/>
      <c r="BP110" s="165"/>
      <c r="BQ110" s="165"/>
      <c r="BR110" s="165"/>
      <c r="BS110" s="165"/>
      <c r="BT110" s="165"/>
      <c r="BU110" s="165"/>
      <c r="BV110" s="165"/>
      <c r="BW110" s="165"/>
      <c r="BX110" s="165"/>
      <c r="BY110" s="165"/>
      <c r="BZ110" s="165"/>
      <c r="CA110" s="165"/>
      <c r="CB110" s="165"/>
      <c r="CC110" s="165"/>
      <c r="CD110" s="165"/>
      <c r="CE110" s="165"/>
      <c r="CF110" s="165"/>
      <c r="CG110" s="165"/>
      <c r="CH110" s="165"/>
      <c r="CI110" s="165"/>
      <c r="CJ110" s="165"/>
      <c r="CK110" s="165"/>
      <c r="CL110" s="165"/>
      <c r="CM110" s="165"/>
      <c r="CN110" s="165"/>
      <c r="CO110" s="165"/>
      <c r="CP110" s="165"/>
      <c r="CQ110" s="165"/>
      <c r="CR110" s="165"/>
      <c r="CS110" s="165"/>
      <c r="CT110" s="165"/>
      <c r="CU110" s="165"/>
      <c r="CV110" s="165"/>
      <c r="CW110" s="165"/>
      <c r="CX110" s="165"/>
      <c r="CY110" s="165"/>
      <c r="CZ110" s="165"/>
      <c r="DA110" s="165"/>
      <c r="DB110" s="165"/>
      <c r="DC110" s="165"/>
      <c r="DD110" s="165"/>
      <c r="DE110" s="165"/>
      <c r="DF110" s="165"/>
      <c r="DG110" s="165"/>
      <c r="DH110" s="165"/>
      <c r="DI110" s="165"/>
      <c r="DJ110" s="165"/>
      <c r="DK110" s="165"/>
    </row>
    <row r="111" spans="3:115">
      <c r="C111" s="56"/>
      <c r="D111" s="12" t="s">
        <v>1339</v>
      </c>
      <c r="E111" s="748"/>
      <c r="F111" s="59">
        <f t="shared" ref="F111:K111" si="86">SUM(F98:F110)</f>
        <v>12457</v>
      </c>
      <c r="G111" s="59">
        <f t="shared" si="86"/>
        <v>78246</v>
      </c>
      <c r="H111" s="59">
        <f t="shared" si="86"/>
        <v>4550</v>
      </c>
      <c r="I111" s="634">
        <f t="shared" si="86"/>
        <v>0</v>
      </c>
      <c r="J111" s="59">
        <f t="shared" si="86"/>
        <v>16545</v>
      </c>
      <c r="K111" s="59">
        <f t="shared" si="86"/>
        <v>0</v>
      </c>
      <c r="L111" s="58">
        <f>SUM(F111:K111)</f>
        <v>111798</v>
      </c>
      <c r="AO111" s="165"/>
      <c r="AP111" s="165"/>
      <c r="AQ111" s="165"/>
      <c r="AR111" s="165"/>
      <c r="AS111" s="165"/>
      <c r="AT111" s="165"/>
      <c r="AU111" s="165"/>
      <c r="AV111" s="165"/>
      <c r="AW111" s="165"/>
      <c r="AX111" s="165"/>
      <c r="AY111" s="165"/>
      <c r="AZ111" s="165"/>
      <c r="BA111" s="165"/>
      <c r="BB111" s="165"/>
      <c r="BC111" s="165"/>
      <c r="BD111" s="165"/>
      <c r="BE111" s="165"/>
      <c r="BF111" s="165"/>
      <c r="BG111" s="165"/>
      <c r="BH111" s="165"/>
      <c r="BI111" s="165"/>
      <c r="BJ111" s="165"/>
      <c r="BK111" s="165"/>
      <c r="BL111" s="165"/>
      <c r="BM111" s="165"/>
      <c r="BN111" s="165"/>
      <c r="BO111" s="165"/>
      <c r="BP111" s="165"/>
      <c r="BQ111" s="165"/>
      <c r="BR111" s="165"/>
      <c r="BS111" s="165"/>
      <c r="BT111" s="165"/>
      <c r="BU111" s="165"/>
      <c r="BV111" s="165"/>
      <c r="BW111" s="165"/>
      <c r="BX111" s="165"/>
      <c r="BY111" s="165"/>
      <c r="BZ111" s="165"/>
      <c r="CA111" s="165"/>
      <c r="CB111" s="165"/>
      <c r="CC111" s="165"/>
      <c r="CD111" s="165"/>
      <c r="CE111" s="165"/>
      <c r="CF111" s="165"/>
      <c r="CG111" s="165"/>
      <c r="CH111" s="165"/>
      <c r="CI111" s="165"/>
      <c r="CJ111" s="165"/>
      <c r="CK111" s="165"/>
      <c r="CL111" s="165"/>
      <c r="CM111" s="165"/>
      <c r="CN111" s="165"/>
      <c r="CO111" s="165"/>
      <c r="CP111" s="165"/>
      <c r="CQ111" s="165"/>
      <c r="CR111" s="165"/>
      <c r="CS111" s="165"/>
      <c r="CT111" s="165"/>
      <c r="CU111" s="165"/>
      <c r="CV111" s="165"/>
      <c r="CW111" s="165"/>
      <c r="CX111" s="165"/>
      <c r="CY111" s="165"/>
      <c r="CZ111" s="165"/>
      <c r="DA111" s="165"/>
      <c r="DB111" s="165"/>
      <c r="DC111" s="165"/>
      <c r="DD111" s="165"/>
      <c r="DE111" s="165"/>
      <c r="DF111" s="165"/>
      <c r="DG111" s="165"/>
      <c r="DH111" s="165"/>
      <c r="DI111" s="165"/>
      <c r="DJ111" s="165"/>
      <c r="DK111" s="165"/>
    </row>
    <row r="112" spans="3:115">
      <c r="C112" s="56"/>
      <c r="D112" s="43" t="s">
        <v>1341</v>
      </c>
      <c r="E112" s="756"/>
      <c r="F112" s="39">
        <v>12457</v>
      </c>
      <c r="G112" s="39">
        <v>78246</v>
      </c>
      <c r="H112" s="39">
        <v>4550</v>
      </c>
      <c r="I112" s="630"/>
      <c r="J112" s="39">
        <v>16545</v>
      </c>
      <c r="K112" s="39"/>
      <c r="L112" s="66">
        <f>SUM(F112:K112)</f>
        <v>111798</v>
      </c>
      <c r="CN112" s="165"/>
      <c r="CO112" s="165"/>
      <c r="CP112" s="165"/>
      <c r="CQ112" s="165"/>
      <c r="CR112" s="165"/>
      <c r="CS112" s="165"/>
      <c r="CT112" s="165"/>
      <c r="CU112" s="165"/>
      <c r="CV112" s="165"/>
      <c r="CW112" s="165"/>
      <c r="CX112" s="165"/>
      <c r="CY112" s="165"/>
      <c r="CZ112" s="165"/>
      <c r="DA112" s="165"/>
      <c r="DB112" s="165"/>
      <c r="DC112" s="165"/>
      <c r="DD112" s="165"/>
      <c r="DE112" s="165"/>
      <c r="DF112" s="165"/>
      <c r="DG112" s="165"/>
      <c r="DH112" s="165"/>
      <c r="DI112" s="165"/>
      <c r="DJ112" s="165"/>
      <c r="DK112" s="165"/>
    </row>
    <row r="113" spans="3:115" ht="13.8" thickBot="1">
      <c r="C113" s="57"/>
      <c r="D113" s="44" t="s">
        <v>348</v>
      </c>
      <c r="E113" s="495"/>
      <c r="F113" s="64">
        <f>F111-F112</f>
        <v>0</v>
      </c>
      <c r="G113" s="64">
        <f t="shared" ref="G113:L113" si="87">G111-G112</f>
        <v>0</v>
      </c>
      <c r="H113" s="64">
        <f t="shared" si="87"/>
        <v>0</v>
      </c>
      <c r="I113" s="631">
        <f t="shared" si="87"/>
        <v>0</v>
      </c>
      <c r="J113" s="64">
        <f t="shared" si="87"/>
        <v>0</v>
      </c>
      <c r="K113" s="64">
        <f t="shared" si="87"/>
        <v>0</v>
      </c>
      <c r="L113" s="64">
        <f t="shared" si="87"/>
        <v>0</v>
      </c>
      <c r="CN113" s="165"/>
      <c r="CO113" s="165"/>
      <c r="CP113" s="165"/>
      <c r="CQ113" s="165"/>
      <c r="CR113" s="165"/>
      <c r="CS113" s="165"/>
      <c r="CT113" s="165"/>
      <c r="CU113" s="165"/>
      <c r="CV113" s="165"/>
      <c r="CW113" s="165"/>
      <c r="CX113" s="165"/>
      <c r="CY113" s="165"/>
      <c r="CZ113" s="165"/>
      <c r="DA113" s="165"/>
      <c r="DB113" s="165"/>
      <c r="DC113" s="165"/>
      <c r="DD113" s="165"/>
      <c r="DE113" s="165"/>
      <c r="DF113" s="165"/>
      <c r="DG113" s="165"/>
      <c r="DH113" s="165"/>
      <c r="DI113" s="165"/>
      <c r="DJ113" s="165"/>
      <c r="DK113" s="165"/>
    </row>
    <row r="114" spans="3:115" ht="13.8" thickBot="1">
      <c r="CN114" s="165"/>
      <c r="CO114" s="165"/>
      <c r="CP114" s="165"/>
      <c r="CQ114" s="165"/>
      <c r="CR114" s="165"/>
      <c r="CS114" s="165"/>
      <c r="CT114" s="165"/>
      <c r="CU114" s="165"/>
      <c r="CV114" s="165"/>
      <c r="CW114" s="165"/>
      <c r="CX114" s="165"/>
      <c r="CY114" s="165"/>
      <c r="CZ114" s="165"/>
      <c r="DA114" s="165"/>
      <c r="DB114" s="165"/>
      <c r="DC114" s="165"/>
      <c r="DD114" s="165"/>
      <c r="DE114" s="165"/>
      <c r="DF114" s="165"/>
      <c r="DG114" s="165"/>
      <c r="DH114" s="165"/>
      <c r="DI114" s="165"/>
      <c r="DJ114" s="165"/>
      <c r="DK114" s="165"/>
    </row>
    <row r="115" spans="3:115">
      <c r="C115" s="41" t="s">
        <v>349</v>
      </c>
      <c r="D115" s="9" t="s">
        <v>351</v>
      </c>
      <c r="E115" s="246" t="s">
        <v>350</v>
      </c>
      <c r="F115" s="54"/>
      <c r="G115" s="54"/>
      <c r="H115" s="54"/>
      <c r="I115" s="635"/>
      <c r="J115" s="54"/>
      <c r="K115" s="54"/>
      <c r="L115" s="54"/>
      <c r="M115" s="54"/>
      <c r="N115" s="54"/>
      <c r="O115" s="54"/>
      <c r="P115" s="54"/>
      <c r="Q115" s="60"/>
    </row>
    <row r="116" spans="3:115">
      <c r="C116" s="55"/>
      <c r="D116" s="12" t="s">
        <v>1985</v>
      </c>
      <c r="E116" s="757" t="s">
        <v>137</v>
      </c>
      <c r="F116" s="4"/>
      <c r="G116" s="4"/>
      <c r="H116" s="4"/>
      <c r="I116" s="164"/>
      <c r="J116" s="4"/>
      <c r="K116" s="4"/>
      <c r="L116" s="4"/>
      <c r="M116" s="4"/>
      <c r="N116" s="4"/>
      <c r="O116" s="4"/>
      <c r="P116" s="4"/>
      <c r="Q116" s="5"/>
    </row>
    <row r="117" spans="3:115" ht="13.8" thickBot="1">
      <c r="C117" s="57"/>
      <c r="D117" s="6" t="s">
        <v>1633</v>
      </c>
      <c r="E117" s="831">
        <v>150000</v>
      </c>
      <c r="F117" s="6"/>
      <c r="G117" s="6"/>
      <c r="H117" s="6"/>
      <c r="I117" s="636"/>
      <c r="J117" s="6"/>
      <c r="K117" s="6"/>
      <c r="L117" s="6"/>
      <c r="M117" s="6"/>
      <c r="N117" s="6"/>
      <c r="O117" s="6"/>
      <c r="P117" s="6"/>
      <c r="Q117" s="7"/>
    </row>
  </sheetData>
  <autoFilter ref="A2:DL113"/>
  <mergeCells count="2">
    <mergeCell ref="H1:P1"/>
    <mergeCell ref="R1:Y1"/>
  </mergeCells>
  <phoneticPr fontId="3" type="noConversion"/>
  <conditionalFormatting sqref="Z3:Z91">
    <cfRule type="cellIs" dxfId="10" priority="1" stopIfTrue="1" operator="equal">
      <formula>Q3</formula>
    </cfRule>
    <cfRule type="cellIs" dxfId="9" priority="2" stopIfTrue="1" operator="notEqual">
      <formula>Q3</formula>
    </cfRule>
  </conditionalFormatting>
  <conditionalFormatting sqref="BY3:BY91">
    <cfRule type="cellIs" dxfId="8" priority="3" stopIfTrue="1" operator="equal">
      <formula>T3</formula>
    </cfRule>
    <cfRule type="cellIs" dxfId="7" priority="4" stopIfTrue="1" operator="notEqual">
      <formula>T3</formula>
    </cfRule>
  </conditionalFormatting>
  <conditionalFormatting sqref="CL3:CL91">
    <cfRule type="cellIs" dxfId="6" priority="5" stopIfTrue="1" operator="equal">
      <formula>BY3</formula>
    </cfRule>
    <cfRule type="cellIs" dxfId="5" priority="6" stopIfTrue="1" operator="notEqual">
      <formula>BY3</formula>
    </cfRule>
  </conditionalFormatting>
  <conditionalFormatting sqref="F113:L113 H94:AG94">
    <cfRule type="cellIs" dxfId="4" priority="7" stopIfTrue="1" operator="equal">
      <formula>0</formula>
    </cfRule>
    <cfRule type="cellIs" dxfId="3" priority="8" stopIfTrue="1" operator="notEqual">
      <formula>0</formula>
    </cfRule>
  </conditionalFormatting>
  <conditionalFormatting sqref="AL3:AL91 BQ3:BQ91 BK3:BK91 BC3:BC91 AG3:AG91 BX3:BX91 AR3:AR91">
    <cfRule type="cellIs" dxfId="2" priority="9" stopIfTrue="1" operator="equal">
      <formula>0</formula>
    </cfRule>
    <cfRule type="cellIs" dxfId="1" priority="10" stopIfTrue="1" operator="notEqual">
      <formula>0</formula>
    </cfRule>
  </conditionalFormatting>
  <pageMargins left="0.75" right="0.75" top="1" bottom="1" header="0.5" footer="0.5"/>
  <pageSetup paperSize="9" orientation="portrait" verticalDpi="0" r:id="rId1"/>
  <headerFooter alignWithMargins="0"/>
  <legacyDrawing r:id="rId2"/>
</worksheet>
</file>

<file path=xl/worksheets/sheet33.xml><?xml version="1.0" encoding="utf-8"?>
<worksheet xmlns="http://schemas.openxmlformats.org/spreadsheetml/2006/main" xmlns:r="http://schemas.openxmlformats.org/officeDocument/2006/relationships">
  <dimension ref="A1:G714"/>
  <sheetViews>
    <sheetView zoomScale="75" workbookViewId="0"/>
  </sheetViews>
  <sheetFormatPr defaultColWidth="9.109375" defaultRowHeight="12.6"/>
  <cols>
    <col min="1" max="1" width="46.33203125" style="443" bestFit="1" customWidth="1"/>
    <col min="2" max="2" width="176.5546875" style="65" bestFit="1" customWidth="1"/>
    <col min="3" max="3" width="31" style="155" customWidth="1"/>
    <col min="4" max="4" width="25.109375" style="155" customWidth="1"/>
    <col min="5" max="16384" width="9.109375" style="155"/>
  </cols>
  <sheetData>
    <row r="1" spans="1:7" ht="13.2" thickBot="1">
      <c r="A1" s="450" t="s">
        <v>1741</v>
      </c>
      <c r="B1" s="451" t="s">
        <v>783</v>
      </c>
    </row>
    <row r="2" spans="1:7" ht="14.25" customHeight="1">
      <c r="A2" s="871" t="s">
        <v>495</v>
      </c>
      <c r="B2" s="873" t="s">
        <v>338</v>
      </c>
    </row>
    <row r="3" spans="1:7" ht="14.25" customHeight="1">
      <c r="A3" s="872"/>
      <c r="B3" s="874"/>
    </row>
    <row r="4" spans="1:7" ht="14.25" customHeight="1">
      <c r="A4" s="872"/>
      <c r="B4" s="875"/>
    </row>
    <row r="5" spans="1:7">
      <c r="A5" s="452" t="s">
        <v>785</v>
      </c>
      <c r="B5" s="453" t="s">
        <v>783</v>
      </c>
    </row>
    <row r="6" spans="1:7" ht="13.2">
      <c r="A6" s="452" t="s">
        <v>786</v>
      </c>
      <c r="B6" s="454" t="s">
        <v>1702</v>
      </c>
      <c r="D6" s="69"/>
      <c r="G6" s="436"/>
    </row>
    <row r="7" spans="1:7" ht="13.8" thickBot="1">
      <c r="A7" s="455" t="s">
        <v>788</v>
      </c>
      <c r="B7" s="456"/>
      <c r="D7" s="69"/>
      <c r="G7" s="436"/>
    </row>
    <row r="8" spans="1:7" ht="13.2">
      <c r="A8" s="457" t="s">
        <v>789</v>
      </c>
      <c r="B8" s="458"/>
      <c r="D8" s="69"/>
      <c r="G8" s="436"/>
    </row>
    <row r="9" spans="1:7" ht="13.2">
      <c r="A9" s="459" t="s">
        <v>790</v>
      </c>
      <c r="B9" s="460"/>
      <c r="D9" s="69"/>
      <c r="G9" s="436"/>
    </row>
    <row r="10" spans="1:7" ht="13.2">
      <c r="A10" s="459" t="s">
        <v>791</v>
      </c>
      <c r="B10" s="460"/>
      <c r="D10" s="69"/>
      <c r="G10" s="436"/>
    </row>
    <row r="11" spans="1:7" ht="13.2">
      <c r="A11" s="461" t="s">
        <v>792</v>
      </c>
      <c r="B11" s="462"/>
      <c r="D11" s="69"/>
      <c r="G11" s="436"/>
    </row>
    <row r="12" spans="1:7" ht="13.2">
      <c r="A12" s="461" t="s">
        <v>793</v>
      </c>
      <c r="B12" s="463"/>
      <c r="D12" s="69"/>
      <c r="G12" s="436"/>
    </row>
    <row r="13" spans="1:7" ht="13.2">
      <c r="A13" s="461" t="s">
        <v>794</v>
      </c>
      <c r="B13" s="464"/>
      <c r="D13" s="69"/>
      <c r="G13" s="436"/>
    </row>
    <row r="14" spans="1:7" ht="13.2">
      <c r="A14" s="461" t="s">
        <v>795</v>
      </c>
      <c r="B14" s="464"/>
      <c r="D14" s="69"/>
      <c r="G14" s="436"/>
    </row>
    <row r="15" spans="1:7" ht="13.2">
      <c r="A15" s="461" t="s">
        <v>796</v>
      </c>
      <c r="B15" s="464"/>
      <c r="D15" s="69"/>
      <c r="G15" s="436"/>
    </row>
    <row r="16" spans="1:7" ht="13.2">
      <c r="A16" s="461" t="s">
        <v>797</v>
      </c>
      <c r="B16" s="464"/>
      <c r="D16" s="69"/>
      <c r="G16" s="436"/>
    </row>
    <row r="17" spans="1:7" ht="13.2">
      <c r="A17" s="461" t="s">
        <v>798</v>
      </c>
      <c r="B17" s="464"/>
      <c r="D17" s="69"/>
      <c r="G17" s="436"/>
    </row>
    <row r="18" spans="1:7">
      <c r="A18" s="461" t="s">
        <v>799</v>
      </c>
      <c r="B18" s="464"/>
    </row>
    <row r="19" spans="1:7" ht="14.25" customHeight="1">
      <c r="A19" s="461" t="s">
        <v>800</v>
      </c>
      <c r="B19" s="462"/>
    </row>
    <row r="20" spans="1:7" ht="14.25" customHeight="1">
      <c r="A20" s="461" t="s">
        <v>801</v>
      </c>
      <c r="B20" s="465"/>
    </row>
    <row r="21" spans="1:7" ht="15" customHeight="1">
      <c r="A21" s="461" t="s">
        <v>802</v>
      </c>
      <c r="B21" s="464"/>
    </row>
    <row r="22" spans="1:7" ht="13.2" thickBot="1">
      <c r="A22" s="441"/>
      <c r="B22" s="442"/>
    </row>
    <row r="23" spans="1:7">
      <c r="A23" s="452" t="s">
        <v>786</v>
      </c>
      <c r="B23" s="454" t="s">
        <v>1703</v>
      </c>
    </row>
    <row r="24" spans="1:7" ht="13.2" thickBot="1">
      <c r="A24" s="455" t="s">
        <v>788</v>
      </c>
      <c r="B24" s="456"/>
    </row>
    <row r="25" spans="1:7">
      <c r="A25" s="457" t="s">
        <v>789</v>
      </c>
      <c r="B25" s="458"/>
    </row>
    <row r="26" spans="1:7">
      <c r="A26" s="459" t="s">
        <v>790</v>
      </c>
      <c r="B26" s="460"/>
    </row>
    <row r="27" spans="1:7">
      <c r="A27" s="459" t="s">
        <v>791</v>
      </c>
      <c r="B27" s="460"/>
    </row>
    <row r="28" spans="1:7">
      <c r="A28" s="461" t="s">
        <v>792</v>
      </c>
      <c r="B28" s="462"/>
    </row>
    <row r="29" spans="1:7">
      <c r="A29" s="461" t="s">
        <v>793</v>
      </c>
      <c r="B29" s="463"/>
    </row>
    <row r="30" spans="1:7">
      <c r="A30" s="461" t="s">
        <v>794</v>
      </c>
      <c r="B30" s="464"/>
    </row>
    <row r="31" spans="1:7">
      <c r="A31" s="461" t="s">
        <v>795</v>
      </c>
      <c r="B31" s="464"/>
    </row>
    <row r="32" spans="1:7">
      <c r="A32" s="461" t="s">
        <v>796</v>
      </c>
      <c r="B32" s="464"/>
    </row>
    <row r="33" spans="1:2">
      <c r="A33" s="461" t="s">
        <v>797</v>
      </c>
      <c r="B33" s="464"/>
    </row>
    <row r="34" spans="1:2">
      <c r="A34" s="461" t="s">
        <v>798</v>
      </c>
      <c r="B34" s="464"/>
    </row>
    <row r="35" spans="1:2">
      <c r="A35" s="461" t="s">
        <v>799</v>
      </c>
      <c r="B35" s="464"/>
    </row>
    <row r="36" spans="1:2" ht="14.25" customHeight="1">
      <c r="A36" s="461" t="s">
        <v>800</v>
      </c>
      <c r="B36" s="462"/>
    </row>
    <row r="37" spans="1:2" ht="14.25" customHeight="1">
      <c r="A37" s="461" t="s">
        <v>801</v>
      </c>
      <c r="B37" s="465"/>
    </row>
    <row r="38" spans="1:2" ht="15" customHeight="1">
      <c r="A38" s="461" t="s">
        <v>802</v>
      </c>
      <c r="B38" s="464"/>
    </row>
    <row r="39" spans="1:2" ht="13.2" thickBot="1">
      <c r="A39" s="441"/>
      <c r="B39" s="442"/>
    </row>
    <row r="40" spans="1:2">
      <c r="A40" s="452" t="s">
        <v>786</v>
      </c>
      <c r="B40" s="454" t="s">
        <v>1704</v>
      </c>
    </row>
    <row r="41" spans="1:2" ht="13.2" thickBot="1">
      <c r="A41" s="455" t="s">
        <v>788</v>
      </c>
      <c r="B41" s="456"/>
    </row>
    <row r="42" spans="1:2">
      <c r="A42" s="457" t="s">
        <v>789</v>
      </c>
      <c r="B42" s="458"/>
    </row>
    <row r="43" spans="1:2">
      <c r="A43" s="459" t="s">
        <v>790</v>
      </c>
      <c r="B43" s="460"/>
    </row>
    <row r="44" spans="1:2">
      <c r="A44" s="459" t="s">
        <v>791</v>
      </c>
      <c r="B44" s="460"/>
    </row>
    <row r="45" spans="1:2">
      <c r="A45" s="461" t="s">
        <v>792</v>
      </c>
      <c r="B45" s="462"/>
    </row>
    <row r="46" spans="1:2">
      <c r="A46" s="461" t="s">
        <v>793</v>
      </c>
      <c r="B46" s="463"/>
    </row>
    <row r="47" spans="1:2">
      <c r="A47" s="461" t="s">
        <v>794</v>
      </c>
      <c r="B47" s="464"/>
    </row>
    <row r="48" spans="1:2">
      <c r="A48" s="461" t="s">
        <v>795</v>
      </c>
      <c r="B48" s="464"/>
    </row>
    <row r="49" spans="1:2">
      <c r="A49" s="461" t="s">
        <v>796</v>
      </c>
      <c r="B49" s="464"/>
    </row>
    <row r="50" spans="1:2">
      <c r="A50" s="461" t="s">
        <v>797</v>
      </c>
      <c r="B50" s="464"/>
    </row>
    <row r="51" spans="1:2">
      <c r="A51" s="461" t="s">
        <v>798</v>
      </c>
      <c r="B51" s="464"/>
    </row>
    <row r="52" spans="1:2">
      <c r="A52" s="461" t="s">
        <v>799</v>
      </c>
      <c r="B52" s="464"/>
    </row>
    <row r="53" spans="1:2" ht="14.25" customHeight="1">
      <c r="A53" s="461" t="s">
        <v>800</v>
      </c>
      <c r="B53" s="462"/>
    </row>
    <row r="54" spans="1:2" ht="14.25" customHeight="1">
      <c r="A54" s="461" t="s">
        <v>801</v>
      </c>
      <c r="B54" s="465"/>
    </row>
    <row r="55" spans="1:2" ht="15" customHeight="1">
      <c r="A55" s="461" t="s">
        <v>802</v>
      </c>
      <c r="B55" s="464"/>
    </row>
    <row r="56" spans="1:2" ht="13.2" thickBot="1">
      <c r="A56" s="441"/>
      <c r="B56" s="442"/>
    </row>
    <row r="57" spans="1:2">
      <c r="A57" s="452" t="s">
        <v>786</v>
      </c>
      <c r="B57" s="454" t="s">
        <v>1705</v>
      </c>
    </row>
    <row r="58" spans="1:2" ht="13.2" thickBot="1">
      <c r="A58" s="455" t="s">
        <v>788</v>
      </c>
      <c r="B58" s="456"/>
    </row>
    <row r="59" spans="1:2">
      <c r="A59" s="457" t="s">
        <v>789</v>
      </c>
      <c r="B59" s="458"/>
    </row>
    <row r="60" spans="1:2">
      <c r="A60" s="459" t="s">
        <v>790</v>
      </c>
      <c r="B60" s="460"/>
    </row>
    <row r="61" spans="1:2">
      <c r="A61" s="459" t="s">
        <v>791</v>
      </c>
      <c r="B61" s="460"/>
    </row>
    <row r="62" spans="1:2">
      <c r="A62" s="461" t="s">
        <v>792</v>
      </c>
      <c r="B62" s="462"/>
    </row>
    <row r="63" spans="1:2">
      <c r="A63" s="461" t="s">
        <v>793</v>
      </c>
      <c r="B63" s="463"/>
    </row>
    <row r="64" spans="1:2">
      <c r="A64" s="461" t="s">
        <v>794</v>
      </c>
      <c r="B64" s="464"/>
    </row>
    <row r="65" spans="1:2">
      <c r="A65" s="461" t="s">
        <v>795</v>
      </c>
      <c r="B65" s="464"/>
    </row>
    <row r="66" spans="1:2">
      <c r="A66" s="461" t="s">
        <v>796</v>
      </c>
      <c r="B66" s="464"/>
    </row>
    <row r="67" spans="1:2">
      <c r="A67" s="461" t="s">
        <v>797</v>
      </c>
      <c r="B67" s="464"/>
    </row>
    <row r="68" spans="1:2">
      <c r="A68" s="461" t="s">
        <v>798</v>
      </c>
      <c r="B68" s="464"/>
    </row>
    <row r="69" spans="1:2">
      <c r="A69" s="461" t="s">
        <v>799</v>
      </c>
      <c r="B69" s="464"/>
    </row>
    <row r="70" spans="1:2" ht="14.25" customHeight="1">
      <c r="A70" s="461" t="s">
        <v>800</v>
      </c>
      <c r="B70" s="462"/>
    </row>
    <row r="71" spans="1:2" ht="14.25" customHeight="1">
      <c r="A71" s="461" t="s">
        <v>801</v>
      </c>
      <c r="B71" s="465"/>
    </row>
    <row r="72" spans="1:2" ht="15" customHeight="1">
      <c r="A72" s="461" t="s">
        <v>802</v>
      </c>
      <c r="B72" s="464"/>
    </row>
    <row r="73" spans="1:2" ht="13.2" thickBot="1">
      <c r="A73" s="441"/>
      <c r="B73" s="442"/>
    </row>
    <row r="74" spans="1:2">
      <c r="A74" s="452" t="s">
        <v>786</v>
      </c>
      <c r="B74" s="454" t="s">
        <v>1706</v>
      </c>
    </row>
    <row r="75" spans="1:2" ht="13.2" thickBot="1">
      <c r="A75" s="455" t="s">
        <v>788</v>
      </c>
      <c r="B75" s="456"/>
    </row>
    <row r="76" spans="1:2">
      <c r="A76" s="457" t="s">
        <v>789</v>
      </c>
      <c r="B76" s="458"/>
    </row>
    <row r="77" spans="1:2">
      <c r="A77" s="459" t="s">
        <v>790</v>
      </c>
      <c r="B77" s="460"/>
    </row>
    <row r="78" spans="1:2">
      <c r="A78" s="459" t="s">
        <v>791</v>
      </c>
      <c r="B78" s="460"/>
    </row>
    <row r="79" spans="1:2">
      <c r="A79" s="461" t="s">
        <v>792</v>
      </c>
      <c r="B79" s="462"/>
    </row>
    <row r="80" spans="1:2">
      <c r="A80" s="461" t="s">
        <v>793</v>
      </c>
      <c r="B80" s="463"/>
    </row>
    <row r="81" spans="1:2">
      <c r="A81" s="461" t="s">
        <v>794</v>
      </c>
      <c r="B81" s="464"/>
    </row>
    <row r="82" spans="1:2">
      <c r="A82" s="461" t="s">
        <v>795</v>
      </c>
      <c r="B82" s="464"/>
    </row>
    <row r="83" spans="1:2">
      <c r="A83" s="461" t="s">
        <v>796</v>
      </c>
      <c r="B83" s="464"/>
    </row>
    <row r="84" spans="1:2">
      <c r="A84" s="461" t="s">
        <v>797</v>
      </c>
      <c r="B84" s="464"/>
    </row>
    <row r="85" spans="1:2">
      <c r="A85" s="461" t="s">
        <v>798</v>
      </c>
      <c r="B85" s="464"/>
    </row>
    <row r="86" spans="1:2">
      <c r="A86" s="461" t="s">
        <v>799</v>
      </c>
      <c r="B86" s="464"/>
    </row>
    <row r="87" spans="1:2" ht="14.25" customHeight="1">
      <c r="A87" s="461" t="s">
        <v>800</v>
      </c>
      <c r="B87" s="462"/>
    </row>
    <row r="88" spans="1:2" ht="14.25" customHeight="1">
      <c r="A88" s="461" t="s">
        <v>801</v>
      </c>
      <c r="B88" s="465"/>
    </row>
    <row r="89" spans="1:2" ht="15" customHeight="1">
      <c r="A89" s="461" t="s">
        <v>802</v>
      </c>
      <c r="B89" s="464"/>
    </row>
    <row r="90" spans="1:2" ht="13.2" thickBot="1">
      <c r="A90" s="441"/>
      <c r="B90" s="442"/>
    </row>
    <row r="91" spans="1:2">
      <c r="A91" s="452" t="s">
        <v>786</v>
      </c>
      <c r="B91" s="454" t="s">
        <v>1707</v>
      </c>
    </row>
    <row r="92" spans="1:2" ht="13.2" thickBot="1">
      <c r="A92" s="455" t="s">
        <v>788</v>
      </c>
      <c r="B92" s="456"/>
    </row>
    <row r="93" spans="1:2">
      <c r="A93" s="457" t="s">
        <v>789</v>
      </c>
      <c r="B93" s="458"/>
    </row>
    <row r="94" spans="1:2">
      <c r="A94" s="459" t="s">
        <v>790</v>
      </c>
      <c r="B94" s="460"/>
    </row>
    <row r="95" spans="1:2">
      <c r="A95" s="459" t="s">
        <v>791</v>
      </c>
      <c r="B95" s="460"/>
    </row>
    <row r="96" spans="1:2">
      <c r="A96" s="461" t="s">
        <v>792</v>
      </c>
      <c r="B96" s="462"/>
    </row>
    <row r="97" spans="1:2">
      <c r="A97" s="461" t="s">
        <v>793</v>
      </c>
      <c r="B97" s="463"/>
    </row>
    <row r="98" spans="1:2">
      <c r="A98" s="461" t="s">
        <v>794</v>
      </c>
      <c r="B98" s="464"/>
    </row>
    <row r="99" spans="1:2">
      <c r="A99" s="461" t="s">
        <v>795</v>
      </c>
      <c r="B99" s="464"/>
    </row>
    <row r="100" spans="1:2">
      <c r="A100" s="461" t="s">
        <v>796</v>
      </c>
      <c r="B100" s="464"/>
    </row>
    <row r="101" spans="1:2">
      <c r="A101" s="461" t="s">
        <v>797</v>
      </c>
      <c r="B101" s="464"/>
    </row>
    <row r="102" spans="1:2">
      <c r="A102" s="461" t="s">
        <v>798</v>
      </c>
      <c r="B102" s="464"/>
    </row>
    <row r="103" spans="1:2">
      <c r="A103" s="461" t="s">
        <v>799</v>
      </c>
      <c r="B103" s="464"/>
    </row>
    <row r="104" spans="1:2" ht="14.25" customHeight="1">
      <c r="A104" s="461" t="s">
        <v>800</v>
      </c>
      <c r="B104" s="462"/>
    </row>
    <row r="105" spans="1:2" ht="14.25" customHeight="1">
      <c r="A105" s="461" t="s">
        <v>801</v>
      </c>
      <c r="B105" s="465"/>
    </row>
    <row r="106" spans="1:2" ht="15" customHeight="1">
      <c r="A106" s="461" t="s">
        <v>802</v>
      </c>
      <c r="B106" s="464"/>
    </row>
    <row r="107" spans="1:2" ht="13.2" thickBot="1">
      <c r="A107" s="441"/>
      <c r="B107" s="442"/>
    </row>
    <row r="108" spans="1:2">
      <c r="A108" s="452" t="s">
        <v>786</v>
      </c>
      <c r="B108" s="454" t="s">
        <v>1708</v>
      </c>
    </row>
    <row r="109" spans="1:2" ht="13.2" thickBot="1">
      <c r="A109" s="455" t="s">
        <v>788</v>
      </c>
      <c r="B109" s="456"/>
    </row>
    <row r="110" spans="1:2">
      <c r="A110" s="457" t="s">
        <v>789</v>
      </c>
      <c r="B110" s="458"/>
    </row>
    <row r="111" spans="1:2">
      <c r="A111" s="459" t="s">
        <v>790</v>
      </c>
      <c r="B111" s="460"/>
    </row>
    <row r="112" spans="1:2">
      <c r="A112" s="459" t="s">
        <v>791</v>
      </c>
      <c r="B112" s="460"/>
    </row>
    <row r="113" spans="1:2">
      <c r="A113" s="461" t="s">
        <v>792</v>
      </c>
      <c r="B113" s="462"/>
    </row>
    <row r="114" spans="1:2">
      <c r="A114" s="461" t="s">
        <v>793</v>
      </c>
      <c r="B114" s="463"/>
    </row>
    <row r="115" spans="1:2">
      <c r="A115" s="461" t="s">
        <v>794</v>
      </c>
      <c r="B115" s="464"/>
    </row>
    <row r="116" spans="1:2">
      <c r="A116" s="461" t="s">
        <v>795</v>
      </c>
      <c r="B116" s="464"/>
    </row>
    <row r="117" spans="1:2">
      <c r="A117" s="461" t="s">
        <v>796</v>
      </c>
      <c r="B117" s="464"/>
    </row>
    <row r="118" spans="1:2">
      <c r="A118" s="461" t="s">
        <v>797</v>
      </c>
      <c r="B118" s="464"/>
    </row>
    <row r="119" spans="1:2">
      <c r="A119" s="461" t="s">
        <v>798</v>
      </c>
      <c r="B119" s="464"/>
    </row>
    <row r="120" spans="1:2">
      <c r="A120" s="461" t="s">
        <v>799</v>
      </c>
      <c r="B120" s="464"/>
    </row>
    <row r="121" spans="1:2" ht="14.25" customHeight="1">
      <c r="A121" s="461" t="s">
        <v>800</v>
      </c>
      <c r="B121" s="462"/>
    </row>
    <row r="122" spans="1:2" ht="14.25" customHeight="1">
      <c r="A122" s="461" t="s">
        <v>801</v>
      </c>
      <c r="B122" s="465"/>
    </row>
    <row r="123" spans="1:2" ht="15" customHeight="1">
      <c r="A123" s="461" t="s">
        <v>802</v>
      </c>
      <c r="B123" s="464"/>
    </row>
    <row r="124" spans="1:2" ht="13.2" thickBot="1">
      <c r="A124" s="441"/>
      <c r="B124" s="442"/>
    </row>
    <row r="125" spans="1:2">
      <c r="A125" s="452" t="s">
        <v>786</v>
      </c>
      <c r="B125" s="454" t="s">
        <v>1709</v>
      </c>
    </row>
    <row r="126" spans="1:2" ht="13.2" thickBot="1">
      <c r="A126" s="455" t="s">
        <v>788</v>
      </c>
      <c r="B126" s="456"/>
    </row>
    <row r="127" spans="1:2">
      <c r="A127" s="457" t="s">
        <v>789</v>
      </c>
      <c r="B127" s="458"/>
    </row>
    <row r="128" spans="1:2">
      <c r="A128" s="459" t="s">
        <v>790</v>
      </c>
      <c r="B128" s="460"/>
    </row>
    <row r="129" spans="1:2">
      <c r="A129" s="459" t="s">
        <v>791</v>
      </c>
      <c r="B129" s="460"/>
    </row>
    <row r="130" spans="1:2">
      <c r="A130" s="461" t="s">
        <v>792</v>
      </c>
      <c r="B130" s="462"/>
    </row>
    <row r="131" spans="1:2">
      <c r="A131" s="461" t="s">
        <v>793</v>
      </c>
      <c r="B131" s="463"/>
    </row>
    <row r="132" spans="1:2">
      <c r="A132" s="461" t="s">
        <v>794</v>
      </c>
      <c r="B132" s="464"/>
    </row>
    <row r="133" spans="1:2">
      <c r="A133" s="461" t="s">
        <v>795</v>
      </c>
      <c r="B133" s="464"/>
    </row>
    <row r="134" spans="1:2">
      <c r="A134" s="461" t="s">
        <v>796</v>
      </c>
      <c r="B134" s="464"/>
    </row>
    <row r="135" spans="1:2">
      <c r="A135" s="461" t="s">
        <v>797</v>
      </c>
      <c r="B135" s="464"/>
    </row>
    <row r="136" spans="1:2">
      <c r="A136" s="461" t="s">
        <v>798</v>
      </c>
      <c r="B136" s="464"/>
    </row>
    <row r="137" spans="1:2">
      <c r="A137" s="461" t="s">
        <v>799</v>
      </c>
      <c r="B137" s="464"/>
    </row>
    <row r="138" spans="1:2" ht="14.25" customHeight="1">
      <c r="A138" s="461" t="s">
        <v>800</v>
      </c>
      <c r="B138" s="462"/>
    </row>
    <row r="139" spans="1:2" ht="14.25" customHeight="1">
      <c r="A139" s="461" t="s">
        <v>801</v>
      </c>
      <c r="B139" s="465"/>
    </row>
    <row r="140" spans="1:2" ht="15" customHeight="1">
      <c r="A140" s="461" t="s">
        <v>802</v>
      </c>
      <c r="B140" s="464"/>
    </row>
    <row r="141" spans="1:2" ht="13.2" thickBot="1">
      <c r="A141" s="441"/>
      <c r="B141" s="442"/>
    </row>
    <row r="142" spans="1:2">
      <c r="A142" s="452" t="s">
        <v>786</v>
      </c>
      <c r="B142" s="454" t="s">
        <v>1710</v>
      </c>
    </row>
    <row r="143" spans="1:2" ht="13.2" thickBot="1">
      <c r="A143" s="455" t="s">
        <v>788</v>
      </c>
      <c r="B143" s="456"/>
    </row>
    <row r="144" spans="1:2">
      <c r="A144" s="457" t="s">
        <v>789</v>
      </c>
      <c r="B144" s="458"/>
    </row>
    <row r="145" spans="1:2">
      <c r="A145" s="459" t="s">
        <v>790</v>
      </c>
      <c r="B145" s="460"/>
    </row>
    <row r="146" spans="1:2">
      <c r="A146" s="459" t="s">
        <v>791</v>
      </c>
      <c r="B146" s="460"/>
    </row>
    <row r="147" spans="1:2">
      <c r="A147" s="461" t="s">
        <v>792</v>
      </c>
      <c r="B147" s="462"/>
    </row>
    <row r="148" spans="1:2">
      <c r="A148" s="461" t="s">
        <v>793</v>
      </c>
      <c r="B148" s="463"/>
    </row>
    <row r="149" spans="1:2">
      <c r="A149" s="461" t="s">
        <v>794</v>
      </c>
      <c r="B149" s="464"/>
    </row>
    <row r="150" spans="1:2">
      <c r="A150" s="461" t="s">
        <v>795</v>
      </c>
      <c r="B150" s="464"/>
    </row>
    <row r="151" spans="1:2">
      <c r="A151" s="461" t="s">
        <v>796</v>
      </c>
      <c r="B151" s="464"/>
    </row>
    <row r="152" spans="1:2">
      <c r="A152" s="461" t="s">
        <v>797</v>
      </c>
      <c r="B152" s="464"/>
    </row>
    <row r="153" spans="1:2">
      <c r="A153" s="461" t="s">
        <v>798</v>
      </c>
      <c r="B153" s="464"/>
    </row>
    <row r="154" spans="1:2">
      <c r="A154" s="461" t="s">
        <v>799</v>
      </c>
      <c r="B154" s="464"/>
    </row>
    <row r="155" spans="1:2" ht="14.25" customHeight="1">
      <c r="A155" s="461" t="s">
        <v>800</v>
      </c>
      <c r="B155" s="462"/>
    </row>
    <row r="156" spans="1:2" ht="14.25" customHeight="1">
      <c r="A156" s="461" t="s">
        <v>801</v>
      </c>
      <c r="B156" s="465"/>
    </row>
    <row r="157" spans="1:2" ht="15" customHeight="1">
      <c r="A157" s="461" t="s">
        <v>802</v>
      </c>
      <c r="B157" s="464"/>
    </row>
    <row r="158" spans="1:2" ht="13.2" thickBot="1">
      <c r="A158" s="441"/>
      <c r="B158" s="442"/>
    </row>
    <row r="159" spans="1:2">
      <c r="A159" s="452" t="s">
        <v>786</v>
      </c>
      <c r="B159" s="454" t="s">
        <v>1711</v>
      </c>
    </row>
    <row r="160" spans="1:2" ht="13.2" thickBot="1">
      <c r="A160" s="455" t="s">
        <v>788</v>
      </c>
      <c r="B160" s="456"/>
    </row>
    <row r="161" spans="1:2">
      <c r="A161" s="457" t="s">
        <v>789</v>
      </c>
      <c r="B161" s="458"/>
    </row>
    <row r="162" spans="1:2">
      <c r="A162" s="459" t="s">
        <v>790</v>
      </c>
      <c r="B162" s="460"/>
    </row>
    <row r="163" spans="1:2">
      <c r="A163" s="459" t="s">
        <v>791</v>
      </c>
      <c r="B163" s="460"/>
    </row>
    <row r="164" spans="1:2">
      <c r="A164" s="461" t="s">
        <v>792</v>
      </c>
      <c r="B164" s="462"/>
    </row>
    <row r="165" spans="1:2">
      <c r="A165" s="461" t="s">
        <v>793</v>
      </c>
      <c r="B165" s="463"/>
    </row>
    <row r="166" spans="1:2">
      <c r="A166" s="461" t="s">
        <v>794</v>
      </c>
      <c r="B166" s="464"/>
    </row>
    <row r="167" spans="1:2">
      <c r="A167" s="461" t="s">
        <v>795</v>
      </c>
      <c r="B167" s="464"/>
    </row>
    <row r="168" spans="1:2">
      <c r="A168" s="461" t="s">
        <v>796</v>
      </c>
      <c r="B168" s="464"/>
    </row>
    <row r="169" spans="1:2">
      <c r="A169" s="461" t="s">
        <v>797</v>
      </c>
      <c r="B169" s="464"/>
    </row>
    <row r="170" spans="1:2">
      <c r="A170" s="461" t="s">
        <v>798</v>
      </c>
      <c r="B170" s="464"/>
    </row>
    <row r="171" spans="1:2">
      <c r="A171" s="461" t="s">
        <v>799</v>
      </c>
      <c r="B171" s="464"/>
    </row>
    <row r="172" spans="1:2" ht="14.25" customHeight="1">
      <c r="A172" s="461" t="s">
        <v>800</v>
      </c>
      <c r="B172" s="462"/>
    </row>
    <row r="173" spans="1:2" ht="14.25" customHeight="1">
      <c r="A173" s="461" t="s">
        <v>801</v>
      </c>
      <c r="B173" s="465"/>
    </row>
    <row r="174" spans="1:2" ht="15" customHeight="1">
      <c r="A174" s="461" t="s">
        <v>802</v>
      </c>
      <c r="B174" s="464"/>
    </row>
    <row r="175" spans="1:2" ht="13.2" thickBot="1">
      <c r="A175" s="441"/>
      <c r="B175" s="442"/>
    </row>
    <row r="176" spans="1:2">
      <c r="A176" s="452" t="s">
        <v>786</v>
      </c>
      <c r="B176" s="454" t="s">
        <v>1712</v>
      </c>
    </row>
    <row r="177" spans="1:2" ht="13.2" thickBot="1">
      <c r="A177" s="455" t="s">
        <v>788</v>
      </c>
      <c r="B177" s="456"/>
    </row>
    <row r="178" spans="1:2">
      <c r="A178" s="457" t="s">
        <v>789</v>
      </c>
      <c r="B178" s="458"/>
    </row>
    <row r="179" spans="1:2">
      <c r="A179" s="459" t="s">
        <v>790</v>
      </c>
      <c r="B179" s="460"/>
    </row>
    <row r="180" spans="1:2">
      <c r="A180" s="459" t="s">
        <v>791</v>
      </c>
      <c r="B180" s="460"/>
    </row>
    <row r="181" spans="1:2">
      <c r="A181" s="461" t="s">
        <v>792</v>
      </c>
      <c r="B181" s="462"/>
    </row>
    <row r="182" spans="1:2">
      <c r="A182" s="461" t="s">
        <v>793</v>
      </c>
      <c r="B182" s="463"/>
    </row>
    <row r="183" spans="1:2">
      <c r="A183" s="461" t="s">
        <v>794</v>
      </c>
      <c r="B183" s="464"/>
    </row>
    <row r="184" spans="1:2">
      <c r="A184" s="461" t="s">
        <v>795</v>
      </c>
      <c r="B184" s="464"/>
    </row>
    <row r="185" spans="1:2">
      <c r="A185" s="461" t="s">
        <v>796</v>
      </c>
      <c r="B185" s="464"/>
    </row>
    <row r="186" spans="1:2">
      <c r="A186" s="461" t="s">
        <v>797</v>
      </c>
      <c r="B186" s="464"/>
    </row>
    <row r="187" spans="1:2">
      <c r="A187" s="461" t="s">
        <v>798</v>
      </c>
      <c r="B187" s="464"/>
    </row>
    <row r="188" spans="1:2">
      <c r="A188" s="461" t="s">
        <v>799</v>
      </c>
      <c r="B188" s="464"/>
    </row>
    <row r="189" spans="1:2" ht="14.25" customHeight="1">
      <c r="A189" s="461" t="s">
        <v>800</v>
      </c>
      <c r="B189" s="462"/>
    </row>
    <row r="190" spans="1:2" ht="14.25" customHeight="1">
      <c r="A190" s="461" t="s">
        <v>801</v>
      </c>
      <c r="B190" s="465"/>
    </row>
    <row r="191" spans="1:2" ht="15" customHeight="1">
      <c r="A191" s="461" t="s">
        <v>802</v>
      </c>
      <c r="B191" s="464"/>
    </row>
    <row r="192" spans="1:2" ht="13.2" thickBot="1">
      <c r="A192" s="441"/>
      <c r="B192" s="442"/>
    </row>
    <row r="193" spans="1:2">
      <c r="A193" s="452" t="s">
        <v>786</v>
      </c>
      <c r="B193" s="454" t="s">
        <v>1713</v>
      </c>
    </row>
    <row r="194" spans="1:2" ht="13.2" thickBot="1">
      <c r="A194" s="455" t="s">
        <v>788</v>
      </c>
      <c r="B194" s="456"/>
    </row>
    <row r="195" spans="1:2">
      <c r="A195" s="457" t="s">
        <v>789</v>
      </c>
      <c r="B195" s="458"/>
    </row>
    <row r="196" spans="1:2">
      <c r="A196" s="459" t="s">
        <v>790</v>
      </c>
      <c r="B196" s="460"/>
    </row>
    <row r="197" spans="1:2">
      <c r="A197" s="459" t="s">
        <v>791</v>
      </c>
      <c r="B197" s="460"/>
    </row>
    <row r="198" spans="1:2">
      <c r="A198" s="461" t="s">
        <v>792</v>
      </c>
      <c r="B198" s="462"/>
    </row>
    <row r="199" spans="1:2">
      <c r="A199" s="461" t="s">
        <v>793</v>
      </c>
      <c r="B199" s="463"/>
    </row>
    <row r="200" spans="1:2">
      <c r="A200" s="461" t="s">
        <v>794</v>
      </c>
      <c r="B200" s="464"/>
    </row>
    <row r="201" spans="1:2">
      <c r="A201" s="461" t="s">
        <v>795</v>
      </c>
      <c r="B201" s="464"/>
    </row>
    <row r="202" spans="1:2">
      <c r="A202" s="461" t="s">
        <v>796</v>
      </c>
      <c r="B202" s="464"/>
    </row>
    <row r="203" spans="1:2">
      <c r="A203" s="461" t="s">
        <v>797</v>
      </c>
      <c r="B203" s="464"/>
    </row>
    <row r="204" spans="1:2">
      <c r="A204" s="461" t="s">
        <v>798</v>
      </c>
      <c r="B204" s="464"/>
    </row>
    <row r="205" spans="1:2">
      <c r="A205" s="461" t="s">
        <v>799</v>
      </c>
      <c r="B205" s="464"/>
    </row>
    <row r="206" spans="1:2" ht="14.25" customHeight="1">
      <c r="A206" s="461" t="s">
        <v>800</v>
      </c>
      <c r="B206" s="462"/>
    </row>
    <row r="207" spans="1:2" ht="14.25" customHeight="1">
      <c r="A207" s="461" t="s">
        <v>801</v>
      </c>
      <c r="B207" s="465"/>
    </row>
    <row r="208" spans="1:2" ht="15" customHeight="1">
      <c r="A208" s="461" t="s">
        <v>802</v>
      </c>
      <c r="B208" s="464"/>
    </row>
    <row r="209" spans="1:2" ht="13.2" thickBot="1">
      <c r="A209" s="441"/>
      <c r="B209" s="442"/>
    </row>
    <row r="210" spans="1:2">
      <c r="A210" s="452" t="s">
        <v>786</v>
      </c>
      <c r="B210" s="454" t="s">
        <v>1714</v>
      </c>
    </row>
    <row r="211" spans="1:2" ht="13.2" thickBot="1">
      <c r="A211" s="455" t="s">
        <v>788</v>
      </c>
      <c r="B211" s="456"/>
    </row>
    <row r="212" spans="1:2">
      <c r="A212" s="457" t="s">
        <v>789</v>
      </c>
      <c r="B212" s="458"/>
    </row>
    <row r="213" spans="1:2">
      <c r="A213" s="459" t="s">
        <v>790</v>
      </c>
      <c r="B213" s="460"/>
    </row>
    <row r="214" spans="1:2">
      <c r="A214" s="459" t="s">
        <v>791</v>
      </c>
      <c r="B214" s="460"/>
    </row>
    <row r="215" spans="1:2">
      <c r="A215" s="461" t="s">
        <v>792</v>
      </c>
      <c r="B215" s="462"/>
    </row>
    <row r="216" spans="1:2">
      <c r="A216" s="461" t="s">
        <v>793</v>
      </c>
      <c r="B216" s="463"/>
    </row>
    <row r="217" spans="1:2">
      <c r="A217" s="461" t="s">
        <v>794</v>
      </c>
      <c r="B217" s="464"/>
    </row>
    <row r="218" spans="1:2">
      <c r="A218" s="461" t="s">
        <v>795</v>
      </c>
      <c r="B218" s="464"/>
    </row>
    <row r="219" spans="1:2">
      <c r="A219" s="461" t="s">
        <v>796</v>
      </c>
      <c r="B219" s="464"/>
    </row>
    <row r="220" spans="1:2">
      <c r="A220" s="461" t="s">
        <v>797</v>
      </c>
      <c r="B220" s="464"/>
    </row>
    <row r="221" spans="1:2">
      <c r="A221" s="461" t="s">
        <v>798</v>
      </c>
      <c r="B221" s="464"/>
    </row>
    <row r="222" spans="1:2">
      <c r="A222" s="461" t="s">
        <v>799</v>
      </c>
      <c r="B222" s="464"/>
    </row>
    <row r="223" spans="1:2" ht="14.25" customHeight="1">
      <c r="A223" s="461" t="s">
        <v>800</v>
      </c>
      <c r="B223" s="462"/>
    </row>
    <row r="224" spans="1:2" ht="14.25" customHeight="1">
      <c r="A224" s="461" t="s">
        <v>801</v>
      </c>
      <c r="B224" s="465"/>
    </row>
    <row r="225" spans="1:2" ht="15" customHeight="1">
      <c r="A225" s="461" t="s">
        <v>802</v>
      </c>
      <c r="B225" s="464"/>
    </row>
    <row r="226" spans="1:2" ht="13.2" thickBot="1">
      <c r="A226" s="441"/>
      <c r="B226" s="442"/>
    </row>
    <row r="227" spans="1:2" ht="13.2" thickBot="1"/>
    <row r="228" spans="1:2" ht="13.2" thickBot="1">
      <c r="A228" s="450" t="s">
        <v>1741</v>
      </c>
      <c r="B228" s="451" t="s">
        <v>783</v>
      </c>
    </row>
    <row r="229" spans="1:2" ht="14.25" customHeight="1">
      <c r="A229" s="871" t="s">
        <v>498</v>
      </c>
      <c r="B229" s="873" t="s">
        <v>1715</v>
      </c>
    </row>
    <row r="230" spans="1:2" ht="14.25" customHeight="1">
      <c r="A230" s="872"/>
      <c r="B230" s="874"/>
    </row>
    <row r="231" spans="1:2" ht="14.25" customHeight="1">
      <c r="A231" s="872"/>
      <c r="B231" s="875"/>
    </row>
    <row r="232" spans="1:2">
      <c r="A232" s="452" t="s">
        <v>785</v>
      </c>
      <c r="B232" s="453" t="s">
        <v>783</v>
      </c>
    </row>
    <row r="233" spans="1:2">
      <c r="A233" s="452" t="s">
        <v>786</v>
      </c>
      <c r="B233" s="454" t="s">
        <v>1716</v>
      </c>
    </row>
    <row r="234" spans="1:2" ht="13.2" thickBot="1">
      <c r="A234" s="455" t="s">
        <v>788</v>
      </c>
      <c r="B234" s="456"/>
    </row>
    <row r="235" spans="1:2">
      <c r="A235" s="457" t="s">
        <v>789</v>
      </c>
      <c r="B235" s="458"/>
    </row>
    <row r="236" spans="1:2">
      <c r="A236" s="459" t="s">
        <v>790</v>
      </c>
      <c r="B236" s="460"/>
    </row>
    <row r="237" spans="1:2">
      <c r="A237" s="459" t="s">
        <v>791</v>
      </c>
      <c r="B237" s="460"/>
    </row>
    <row r="238" spans="1:2">
      <c r="A238" s="461" t="s">
        <v>792</v>
      </c>
      <c r="B238" s="462"/>
    </row>
    <row r="239" spans="1:2">
      <c r="A239" s="461" t="s">
        <v>793</v>
      </c>
      <c r="B239" s="463"/>
    </row>
    <row r="240" spans="1:2">
      <c r="A240" s="461" t="s">
        <v>794</v>
      </c>
      <c r="B240" s="464"/>
    </row>
    <row r="241" spans="1:2">
      <c r="A241" s="461" t="s">
        <v>795</v>
      </c>
      <c r="B241" s="464"/>
    </row>
    <row r="242" spans="1:2">
      <c r="A242" s="461" t="s">
        <v>796</v>
      </c>
      <c r="B242" s="464"/>
    </row>
    <row r="243" spans="1:2">
      <c r="A243" s="461" t="s">
        <v>797</v>
      </c>
      <c r="B243" s="464"/>
    </row>
    <row r="244" spans="1:2">
      <c r="A244" s="461" t="s">
        <v>798</v>
      </c>
      <c r="B244" s="464"/>
    </row>
    <row r="245" spans="1:2">
      <c r="A245" s="461" t="s">
        <v>799</v>
      </c>
      <c r="B245" s="464"/>
    </row>
    <row r="246" spans="1:2" ht="14.25" customHeight="1">
      <c r="A246" s="461" t="s">
        <v>800</v>
      </c>
      <c r="B246" s="462"/>
    </row>
    <row r="247" spans="1:2" ht="14.25" customHeight="1">
      <c r="A247" s="461" t="s">
        <v>801</v>
      </c>
      <c r="B247" s="465"/>
    </row>
    <row r="248" spans="1:2" ht="15" customHeight="1">
      <c r="A248" s="461" t="s">
        <v>802</v>
      </c>
      <c r="B248" s="464"/>
    </row>
    <row r="249" spans="1:2" ht="15" customHeight="1" thickBot="1">
      <c r="A249" s="466"/>
      <c r="B249" s="442"/>
    </row>
    <row r="250" spans="1:2">
      <c r="A250" s="452" t="s">
        <v>786</v>
      </c>
      <c r="B250" s="454" t="s">
        <v>1717</v>
      </c>
    </row>
    <row r="251" spans="1:2" ht="13.2" thickBot="1">
      <c r="A251" s="455" t="s">
        <v>788</v>
      </c>
      <c r="B251" s="456"/>
    </row>
    <row r="252" spans="1:2">
      <c r="A252" s="457" t="s">
        <v>789</v>
      </c>
      <c r="B252" s="458"/>
    </row>
    <row r="253" spans="1:2">
      <c r="A253" s="459" t="s">
        <v>790</v>
      </c>
      <c r="B253" s="460"/>
    </row>
    <row r="254" spans="1:2">
      <c r="A254" s="459" t="s">
        <v>791</v>
      </c>
      <c r="B254" s="460"/>
    </row>
    <row r="255" spans="1:2">
      <c r="A255" s="461" t="s">
        <v>792</v>
      </c>
      <c r="B255" s="462"/>
    </row>
    <row r="256" spans="1:2">
      <c r="A256" s="461" t="s">
        <v>793</v>
      </c>
      <c r="B256" s="463"/>
    </row>
    <row r="257" spans="1:2">
      <c r="A257" s="461" t="s">
        <v>794</v>
      </c>
      <c r="B257" s="464"/>
    </row>
    <row r="258" spans="1:2">
      <c r="A258" s="461" t="s">
        <v>795</v>
      </c>
      <c r="B258" s="464"/>
    </row>
    <row r="259" spans="1:2">
      <c r="A259" s="461" t="s">
        <v>796</v>
      </c>
      <c r="B259" s="464"/>
    </row>
    <row r="260" spans="1:2">
      <c r="A260" s="461" t="s">
        <v>797</v>
      </c>
      <c r="B260" s="464"/>
    </row>
    <row r="261" spans="1:2">
      <c r="A261" s="461" t="s">
        <v>798</v>
      </c>
      <c r="B261" s="464"/>
    </row>
    <row r="262" spans="1:2">
      <c r="A262" s="461" t="s">
        <v>799</v>
      </c>
      <c r="B262" s="464"/>
    </row>
    <row r="263" spans="1:2" ht="14.25" customHeight="1">
      <c r="A263" s="461" t="s">
        <v>800</v>
      </c>
      <c r="B263" s="462"/>
    </row>
    <row r="264" spans="1:2" ht="14.25" customHeight="1">
      <c r="A264" s="461" t="s">
        <v>801</v>
      </c>
      <c r="B264" s="465"/>
    </row>
    <row r="265" spans="1:2" ht="15" customHeight="1">
      <c r="A265" s="461" t="s">
        <v>802</v>
      </c>
      <c r="B265" s="464"/>
    </row>
    <row r="266" spans="1:2" ht="13.2" thickBot="1">
      <c r="A266" s="441"/>
      <c r="B266" s="442"/>
    </row>
    <row r="267" spans="1:2">
      <c r="A267" s="452" t="s">
        <v>786</v>
      </c>
      <c r="B267" s="454" t="s">
        <v>1718</v>
      </c>
    </row>
    <row r="268" spans="1:2" ht="13.2" thickBot="1">
      <c r="A268" s="455" t="s">
        <v>788</v>
      </c>
      <c r="B268" s="456"/>
    </row>
    <row r="269" spans="1:2">
      <c r="A269" s="457" t="s">
        <v>789</v>
      </c>
      <c r="B269" s="458"/>
    </row>
    <row r="270" spans="1:2">
      <c r="A270" s="459" t="s">
        <v>790</v>
      </c>
      <c r="B270" s="460"/>
    </row>
    <row r="271" spans="1:2">
      <c r="A271" s="459" t="s">
        <v>791</v>
      </c>
      <c r="B271" s="460"/>
    </row>
    <row r="272" spans="1:2">
      <c r="A272" s="461" t="s">
        <v>792</v>
      </c>
      <c r="B272" s="462"/>
    </row>
    <row r="273" spans="1:2">
      <c r="A273" s="461" t="s">
        <v>793</v>
      </c>
      <c r="B273" s="463"/>
    </row>
    <row r="274" spans="1:2">
      <c r="A274" s="461" t="s">
        <v>794</v>
      </c>
      <c r="B274" s="464"/>
    </row>
    <row r="275" spans="1:2">
      <c r="A275" s="461" t="s">
        <v>795</v>
      </c>
      <c r="B275" s="464"/>
    </row>
    <row r="276" spans="1:2">
      <c r="A276" s="461" t="s">
        <v>796</v>
      </c>
      <c r="B276" s="464"/>
    </row>
    <row r="277" spans="1:2">
      <c r="A277" s="461" t="s">
        <v>797</v>
      </c>
      <c r="B277" s="464"/>
    </row>
    <row r="278" spans="1:2">
      <c r="A278" s="461" t="s">
        <v>798</v>
      </c>
      <c r="B278" s="464"/>
    </row>
    <row r="279" spans="1:2">
      <c r="A279" s="461" t="s">
        <v>799</v>
      </c>
      <c r="B279" s="464"/>
    </row>
    <row r="280" spans="1:2" ht="14.25" customHeight="1">
      <c r="A280" s="461" t="s">
        <v>800</v>
      </c>
      <c r="B280" s="462"/>
    </row>
    <row r="281" spans="1:2" ht="14.25" customHeight="1">
      <c r="A281" s="461" t="s">
        <v>801</v>
      </c>
      <c r="B281" s="465"/>
    </row>
    <row r="282" spans="1:2" ht="15" customHeight="1">
      <c r="A282" s="461" t="s">
        <v>802</v>
      </c>
      <c r="B282" s="464"/>
    </row>
    <row r="283" spans="1:2" ht="13.2" thickBot="1">
      <c r="A283" s="441"/>
      <c r="B283" s="442"/>
    </row>
    <row r="284" spans="1:2">
      <c r="A284" s="452" t="s">
        <v>786</v>
      </c>
      <c r="B284" s="454" t="s">
        <v>1719</v>
      </c>
    </row>
    <row r="285" spans="1:2" ht="13.2" thickBot="1">
      <c r="A285" s="455" t="s">
        <v>788</v>
      </c>
      <c r="B285" s="456"/>
    </row>
    <row r="286" spans="1:2">
      <c r="A286" s="457" t="s">
        <v>789</v>
      </c>
      <c r="B286" s="458"/>
    </row>
    <row r="287" spans="1:2">
      <c r="A287" s="459" t="s">
        <v>790</v>
      </c>
      <c r="B287" s="460"/>
    </row>
    <row r="288" spans="1:2">
      <c r="A288" s="459" t="s">
        <v>791</v>
      </c>
      <c r="B288" s="460"/>
    </row>
    <row r="289" spans="1:2">
      <c r="A289" s="461" t="s">
        <v>792</v>
      </c>
      <c r="B289" s="462"/>
    </row>
    <row r="290" spans="1:2">
      <c r="A290" s="461" t="s">
        <v>793</v>
      </c>
      <c r="B290" s="463"/>
    </row>
    <row r="291" spans="1:2">
      <c r="A291" s="461" t="s">
        <v>794</v>
      </c>
      <c r="B291" s="464"/>
    </row>
    <row r="292" spans="1:2">
      <c r="A292" s="461" t="s">
        <v>795</v>
      </c>
      <c r="B292" s="464"/>
    </row>
    <row r="293" spans="1:2">
      <c r="A293" s="461" t="s">
        <v>796</v>
      </c>
      <c r="B293" s="464"/>
    </row>
    <row r="294" spans="1:2">
      <c r="A294" s="461" t="s">
        <v>797</v>
      </c>
      <c r="B294" s="464"/>
    </row>
    <row r="295" spans="1:2">
      <c r="A295" s="461" t="s">
        <v>798</v>
      </c>
      <c r="B295" s="464"/>
    </row>
    <row r="296" spans="1:2">
      <c r="A296" s="461" t="s">
        <v>799</v>
      </c>
      <c r="B296" s="464"/>
    </row>
    <row r="297" spans="1:2" ht="14.25" customHeight="1">
      <c r="A297" s="461" t="s">
        <v>800</v>
      </c>
      <c r="B297" s="462"/>
    </row>
    <row r="298" spans="1:2" ht="14.25" customHeight="1">
      <c r="A298" s="461" t="s">
        <v>801</v>
      </c>
      <c r="B298" s="465"/>
    </row>
    <row r="299" spans="1:2" ht="15" customHeight="1">
      <c r="A299" s="461" t="s">
        <v>802</v>
      </c>
      <c r="B299" s="464"/>
    </row>
    <row r="300" spans="1:2" ht="13.2" thickBot="1">
      <c r="A300" s="441"/>
      <c r="B300" s="442"/>
    </row>
    <row r="301" spans="1:2">
      <c r="A301" s="452" t="s">
        <v>786</v>
      </c>
      <c r="B301" s="454" t="s">
        <v>1720</v>
      </c>
    </row>
    <row r="302" spans="1:2" ht="13.2" thickBot="1">
      <c r="A302" s="455" t="s">
        <v>788</v>
      </c>
      <c r="B302" s="456"/>
    </row>
    <row r="303" spans="1:2">
      <c r="A303" s="457" t="s">
        <v>789</v>
      </c>
      <c r="B303" s="458"/>
    </row>
    <row r="304" spans="1:2">
      <c r="A304" s="459" t="s">
        <v>790</v>
      </c>
      <c r="B304" s="460"/>
    </row>
    <row r="305" spans="1:2">
      <c r="A305" s="459" t="s">
        <v>791</v>
      </c>
      <c r="B305" s="460"/>
    </row>
    <row r="306" spans="1:2">
      <c r="A306" s="461" t="s">
        <v>792</v>
      </c>
      <c r="B306" s="462"/>
    </row>
    <row r="307" spans="1:2">
      <c r="A307" s="461" t="s">
        <v>793</v>
      </c>
      <c r="B307" s="463"/>
    </row>
    <row r="308" spans="1:2">
      <c r="A308" s="461" t="s">
        <v>794</v>
      </c>
      <c r="B308" s="464"/>
    </row>
    <row r="309" spans="1:2">
      <c r="A309" s="461" t="s">
        <v>795</v>
      </c>
      <c r="B309" s="464"/>
    </row>
    <row r="310" spans="1:2">
      <c r="A310" s="461" t="s">
        <v>796</v>
      </c>
      <c r="B310" s="464"/>
    </row>
    <row r="311" spans="1:2">
      <c r="A311" s="461" t="s">
        <v>797</v>
      </c>
      <c r="B311" s="464"/>
    </row>
    <row r="312" spans="1:2">
      <c r="A312" s="461" t="s">
        <v>798</v>
      </c>
      <c r="B312" s="464"/>
    </row>
    <row r="313" spans="1:2">
      <c r="A313" s="461" t="s">
        <v>799</v>
      </c>
      <c r="B313" s="464"/>
    </row>
    <row r="314" spans="1:2" ht="14.25" customHeight="1">
      <c r="A314" s="461" t="s">
        <v>800</v>
      </c>
      <c r="B314" s="462"/>
    </row>
    <row r="315" spans="1:2" ht="14.25" customHeight="1">
      <c r="A315" s="461" t="s">
        <v>801</v>
      </c>
      <c r="B315" s="465"/>
    </row>
    <row r="316" spans="1:2" ht="15" customHeight="1">
      <c r="A316" s="461" t="s">
        <v>802</v>
      </c>
      <c r="B316" s="464"/>
    </row>
    <row r="317" spans="1:2" ht="13.2" thickBot="1">
      <c r="A317" s="441"/>
      <c r="B317" s="442"/>
    </row>
    <row r="318" spans="1:2">
      <c r="A318" s="452" t="s">
        <v>786</v>
      </c>
      <c r="B318" s="454" t="s">
        <v>1721</v>
      </c>
    </row>
    <row r="319" spans="1:2" ht="13.2" thickBot="1">
      <c r="A319" s="455" t="s">
        <v>788</v>
      </c>
      <c r="B319" s="456"/>
    </row>
    <row r="320" spans="1:2">
      <c r="A320" s="457" t="s">
        <v>789</v>
      </c>
      <c r="B320" s="458"/>
    </row>
    <row r="321" spans="1:2">
      <c r="A321" s="459" t="s">
        <v>790</v>
      </c>
      <c r="B321" s="460"/>
    </row>
    <row r="322" spans="1:2">
      <c r="A322" s="459" t="s">
        <v>791</v>
      </c>
      <c r="B322" s="460"/>
    </row>
    <row r="323" spans="1:2">
      <c r="A323" s="461" t="s">
        <v>792</v>
      </c>
      <c r="B323" s="462"/>
    </row>
    <row r="324" spans="1:2">
      <c r="A324" s="461" t="s">
        <v>793</v>
      </c>
      <c r="B324" s="463"/>
    </row>
    <row r="325" spans="1:2">
      <c r="A325" s="461" t="s">
        <v>794</v>
      </c>
      <c r="B325" s="464"/>
    </row>
    <row r="326" spans="1:2">
      <c r="A326" s="461" t="s">
        <v>795</v>
      </c>
      <c r="B326" s="464"/>
    </row>
    <row r="327" spans="1:2">
      <c r="A327" s="461" t="s">
        <v>796</v>
      </c>
      <c r="B327" s="464"/>
    </row>
    <row r="328" spans="1:2">
      <c r="A328" s="461" t="s">
        <v>797</v>
      </c>
      <c r="B328" s="464"/>
    </row>
    <row r="329" spans="1:2">
      <c r="A329" s="461" t="s">
        <v>798</v>
      </c>
      <c r="B329" s="464"/>
    </row>
    <row r="330" spans="1:2">
      <c r="A330" s="461" t="s">
        <v>799</v>
      </c>
      <c r="B330" s="464"/>
    </row>
    <row r="331" spans="1:2" ht="14.25" customHeight="1">
      <c r="A331" s="461" t="s">
        <v>800</v>
      </c>
      <c r="B331" s="462"/>
    </row>
    <row r="332" spans="1:2" ht="14.25" customHeight="1">
      <c r="A332" s="461" t="s">
        <v>801</v>
      </c>
      <c r="B332" s="465"/>
    </row>
    <row r="333" spans="1:2" ht="15" customHeight="1">
      <c r="A333" s="461" t="s">
        <v>802</v>
      </c>
      <c r="B333" s="464"/>
    </row>
    <row r="334" spans="1:2" ht="13.2" thickBot="1">
      <c r="A334" s="441"/>
      <c r="B334" s="442"/>
    </row>
    <row r="335" spans="1:2">
      <c r="A335" s="467"/>
      <c r="B335" s="468"/>
    </row>
    <row r="336" spans="1:2">
      <c r="A336" s="467"/>
      <c r="B336" s="468"/>
    </row>
    <row r="337" spans="1:2" ht="13.2" thickBot="1">
      <c r="A337" s="469" t="s">
        <v>1741</v>
      </c>
      <c r="B337" s="470" t="s">
        <v>783</v>
      </c>
    </row>
    <row r="338" spans="1:2">
      <c r="A338" s="871" t="s">
        <v>504</v>
      </c>
      <c r="B338" s="873" t="s">
        <v>1722</v>
      </c>
    </row>
    <row r="339" spans="1:2">
      <c r="A339" s="872"/>
      <c r="B339" s="874"/>
    </row>
    <row r="340" spans="1:2">
      <c r="A340" s="872"/>
      <c r="B340" s="875"/>
    </row>
    <row r="341" spans="1:2">
      <c r="A341" s="452" t="s">
        <v>785</v>
      </c>
      <c r="B341" s="453" t="s">
        <v>783</v>
      </c>
    </row>
    <row r="342" spans="1:2">
      <c r="A342" s="452" t="s">
        <v>786</v>
      </c>
      <c r="B342" s="453" t="s">
        <v>1723</v>
      </c>
    </row>
    <row r="343" spans="1:2" ht="13.2" thickBot="1">
      <c r="A343" s="455" t="s">
        <v>788</v>
      </c>
      <c r="B343" s="456"/>
    </row>
    <row r="344" spans="1:2">
      <c r="A344" s="457" t="s">
        <v>789</v>
      </c>
      <c r="B344" s="458"/>
    </row>
    <row r="345" spans="1:2">
      <c r="A345" s="459" t="s">
        <v>790</v>
      </c>
      <c r="B345" s="460"/>
    </row>
    <row r="346" spans="1:2">
      <c r="A346" s="459" t="s">
        <v>791</v>
      </c>
      <c r="B346" s="460"/>
    </row>
    <row r="347" spans="1:2">
      <c r="A347" s="461" t="s">
        <v>792</v>
      </c>
      <c r="B347" s="462"/>
    </row>
    <row r="348" spans="1:2">
      <c r="A348" s="461" t="s">
        <v>793</v>
      </c>
      <c r="B348" s="463"/>
    </row>
    <row r="349" spans="1:2">
      <c r="A349" s="461" t="s">
        <v>794</v>
      </c>
      <c r="B349" s="464"/>
    </row>
    <row r="350" spans="1:2">
      <c r="A350" s="461" t="s">
        <v>795</v>
      </c>
      <c r="B350" s="464"/>
    </row>
    <row r="351" spans="1:2">
      <c r="A351" s="461" t="s">
        <v>796</v>
      </c>
      <c r="B351" s="464"/>
    </row>
    <row r="352" spans="1:2">
      <c r="A352" s="461" t="s">
        <v>797</v>
      </c>
      <c r="B352" s="464"/>
    </row>
    <row r="353" spans="1:2">
      <c r="A353" s="461" t="s">
        <v>798</v>
      </c>
      <c r="B353" s="464"/>
    </row>
    <row r="354" spans="1:2">
      <c r="A354" s="461" t="s">
        <v>799</v>
      </c>
      <c r="B354" s="464"/>
    </row>
    <row r="355" spans="1:2">
      <c r="A355" s="461" t="s">
        <v>800</v>
      </c>
      <c r="B355" s="462"/>
    </row>
    <row r="356" spans="1:2">
      <c r="A356" s="461" t="s">
        <v>801</v>
      </c>
      <c r="B356" s="465"/>
    </row>
    <row r="357" spans="1:2" ht="25.2">
      <c r="A357" s="461" t="s">
        <v>802</v>
      </c>
      <c r="B357" s="464"/>
    </row>
    <row r="358" spans="1:2">
      <c r="A358" s="452" t="s">
        <v>786</v>
      </c>
      <c r="B358" s="454" t="s">
        <v>1724</v>
      </c>
    </row>
    <row r="359" spans="1:2" ht="13.2" thickBot="1">
      <c r="A359" s="455" t="s">
        <v>788</v>
      </c>
      <c r="B359" s="456"/>
    </row>
    <row r="360" spans="1:2">
      <c r="A360" s="457" t="s">
        <v>789</v>
      </c>
      <c r="B360" s="458"/>
    </row>
    <row r="361" spans="1:2">
      <c r="A361" s="459" t="s">
        <v>790</v>
      </c>
      <c r="B361" s="460"/>
    </row>
    <row r="362" spans="1:2">
      <c r="A362" s="459" t="s">
        <v>791</v>
      </c>
      <c r="B362" s="460"/>
    </row>
    <row r="363" spans="1:2">
      <c r="A363" s="461" t="s">
        <v>792</v>
      </c>
      <c r="B363" s="462"/>
    </row>
    <row r="364" spans="1:2">
      <c r="A364" s="461" t="s">
        <v>793</v>
      </c>
      <c r="B364" s="463"/>
    </row>
    <row r="365" spans="1:2">
      <c r="A365" s="461" t="s">
        <v>794</v>
      </c>
      <c r="B365" s="464"/>
    </row>
    <row r="366" spans="1:2">
      <c r="A366" s="461" t="s">
        <v>795</v>
      </c>
      <c r="B366" s="464"/>
    </row>
    <row r="367" spans="1:2">
      <c r="A367" s="461" t="s">
        <v>796</v>
      </c>
      <c r="B367" s="464"/>
    </row>
    <row r="368" spans="1:2">
      <c r="A368" s="461" t="s">
        <v>797</v>
      </c>
      <c r="B368" s="464"/>
    </row>
    <row r="369" spans="1:2">
      <c r="A369" s="461" t="s">
        <v>798</v>
      </c>
      <c r="B369" s="464"/>
    </row>
    <row r="370" spans="1:2">
      <c r="A370" s="461" t="s">
        <v>799</v>
      </c>
      <c r="B370" s="464"/>
    </row>
    <row r="371" spans="1:2" ht="14.25" customHeight="1">
      <c r="A371" s="461" t="s">
        <v>800</v>
      </c>
      <c r="B371" s="462"/>
    </row>
    <row r="372" spans="1:2" ht="14.25" customHeight="1">
      <c r="A372" s="461" t="s">
        <v>801</v>
      </c>
      <c r="B372" s="465"/>
    </row>
    <row r="373" spans="1:2" ht="15" customHeight="1">
      <c r="A373" s="461" t="s">
        <v>802</v>
      </c>
      <c r="B373" s="464"/>
    </row>
    <row r="374" spans="1:2" ht="13.2" thickBot="1">
      <c r="A374" s="441"/>
      <c r="B374" s="442"/>
    </row>
    <row r="375" spans="1:2">
      <c r="A375" s="452" t="s">
        <v>786</v>
      </c>
      <c r="B375" s="454" t="s">
        <v>1725</v>
      </c>
    </row>
    <row r="376" spans="1:2" ht="13.2" thickBot="1">
      <c r="A376" s="455" t="s">
        <v>788</v>
      </c>
      <c r="B376" s="456"/>
    </row>
    <row r="377" spans="1:2">
      <c r="A377" s="457" t="s">
        <v>789</v>
      </c>
      <c r="B377" s="458"/>
    </row>
    <row r="378" spans="1:2">
      <c r="A378" s="459" t="s">
        <v>790</v>
      </c>
      <c r="B378" s="460"/>
    </row>
    <row r="379" spans="1:2">
      <c r="A379" s="459" t="s">
        <v>791</v>
      </c>
      <c r="B379" s="460"/>
    </row>
    <row r="380" spans="1:2">
      <c r="A380" s="461" t="s">
        <v>792</v>
      </c>
      <c r="B380" s="462"/>
    </row>
    <row r="381" spans="1:2">
      <c r="A381" s="461" t="s">
        <v>793</v>
      </c>
      <c r="B381" s="463"/>
    </row>
    <row r="382" spans="1:2">
      <c r="A382" s="461" t="s">
        <v>794</v>
      </c>
      <c r="B382" s="464"/>
    </row>
    <row r="383" spans="1:2">
      <c r="A383" s="461" t="s">
        <v>795</v>
      </c>
      <c r="B383" s="464"/>
    </row>
    <row r="384" spans="1:2">
      <c r="A384" s="461" t="s">
        <v>796</v>
      </c>
      <c r="B384" s="464"/>
    </row>
    <row r="385" spans="1:2">
      <c r="A385" s="461" t="s">
        <v>797</v>
      </c>
      <c r="B385" s="464"/>
    </row>
    <row r="386" spans="1:2">
      <c r="A386" s="461" t="s">
        <v>798</v>
      </c>
      <c r="B386" s="464"/>
    </row>
    <row r="387" spans="1:2">
      <c r="A387" s="461" t="s">
        <v>799</v>
      </c>
      <c r="B387" s="464"/>
    </row>
    <row r="388" spans="1:2" ht="14.25" customHeight="1">
      <c r="A388" s="461" t="s">
        <v>800</v>
      </c>
      <c r="B388" s="462"/>
    </row>
    <row r="389" spans="1:2" ht="14.25" customHeight="1">
      <c r="A389" s="461" t="s">
        <v>801</v>
      </c>
      <c r="B389" s="465"/>
    </row>
    <row r="390" spans="1:2" ht="15" customHeight="1">
      <c r="A390" s="461" t="s">
        <v>802</v>
      </c>
      <c r="B390" s="464"/>
    </row>
    <row r="391" spans="1:2" ht="13.2" thickBot="1">
      <c r="A391" s="441"/>
      <c r="B391" s="442"/>
    </row>
    <row r="393" spans="1:2" ht="13.2" thickBot="1">
      <c r="A393" s="469" t="s">
        <v>1741</v>
      </c>
      <c r="B393" s="470" t="s">
        <v>783</v>
      </c>
    </row>
    <row r="394" spans="1:2" ht="12.75" customHeight="1">
      <c r="A394" s="871" t="s">
        <v>1726</v>
      </c>
      <c r="B394" s="873"/>
    </row>
    <row r="395" spans="1:2">
      <c r="A395" s="872"/>
      <c r="B395" s="874"/>
    </row>
    <row r="396" spans="1:2">
      <c r="A396" s="872"/>
      <c r="B396" s="875"/>
    </row>
    <row r="397" spans="1:2">
      <c r="A397" s="452" t="s">
        <v>785</v>
      </c>
      <c r="B397" s="453" t="s">
        <v>783</v>
      </c>
    </row>
    <row r="398" spans="1:2">
      <c r="A398" s="452" t="s">
        <v>786</v>
      </c>
      <c r="B398" s="453" t="s">
        <v>373</v>
      </c>
    </row>
    <row r="399" spans="1:2" ht="13.2" thickBot="1">
      <c r="A399" s="455" t="s">
        <v>788</v>
      </c>
      <c r="B399" s="456"/>
    </row>
    <row r="400" spans="1:2">
      <c r="A400" s="457" t="s">
        <v>789</v>
      </c>
      <c r="B400" s="458"/>
    </row>
    <row r="401" spans="1:3">
      <c r="A401" s="459" t="s">
        <v>790</v>
      </c>
      <c r="B401" s="460"/>
    </row>
    <row r="402" spans="1:3">
      <c r="A402" s="459" t="s">
        <v>791</v>
      </c>
      <c r="B402" s="460"/>
    </row>
    <row r="403" spans="1:3">
      <c r="A403" s="461" t="s">
        <v>792</v>
      </c>
      <c r="B403" s="462"/>
    </row>
    <row r="404" spans="1:3">
      <c r="A404" s="461" t="s">
        <v>793</v>
      </c>
      <c r="B404" s="463"/>
    </row>
    <row r="405" spans="1:3">
      <c r="A405" s="461" t="s">
        <v>794</v>
      </c>
      <c r="B405" s="464"/>
    </row>
    <row r="406" spans="1:3">
      <c r="A406" s="461" t="s">
        <v>795</v>
      </c>
      <c r="B406" s="464"/>
    </row>
    <row r="407" spans="1:3">
      <c r="A407" s="461" t="s">
        <v>796</v>
      </c>
      <c r="B407" s="464"/>
    </row>
    <row r="408" spans="1:3">
      <c r="A408" s="461" t="s">
        <v>797</v>
      </c>
      <c r="B408" s="464"/>
    </row>
    <row r="409" spans="1:3">
      <c r="A409" s="461" t="s">
        <v>798</v>
      </c>
      <c r="B409" s="464"/>
    </row>
    <row r="410" spans="1:3">
      <c r="A410" s="461" t="s">
        <v>799</v>
      </c>
      <c r="B410" s="464"/>
    </row>
    <row r="411" spans="1:3">
      <c r="A411" s="461" t="s">
        <v>800</v>
      </c>
      <c r="B411" s="462"/>
    </row>
    <row r="412" spans="1:3">
      <c r="A412" s="461" t="s">
        <v>801</v>
      </c>
      <c r="B412" s="465"/>
    </row>
    <row r="413" spans="1:3" ht="25.2">
      <c r="A413" s="461" t="s">
        <v>802</v>
      </c>
      <c r="B413" s="464"/>
    </row>
    <row r="414" spans="1:3" ht="13.2" thickBot="1">
      <c r="A414" s="461"/>
      <c r="B414" s="464"/>
    </row>
    <row r="415" spans="1:3" ht="13.2" thickBot="1">
      <c r="A415" s="450" t="s">
        <v>1741</v>
      </c>
      <c r="B415" s="451" t="s">
        <v>783</v>
      </c>
      <c r="C415" s="155">
        <v>1072</v>
      </c>
    </row>
    <row r="416" spans="1:3">
      <c r="A416" s="871" t="s">
        <v>512</v>
      </c>
      <c r="B416" s="873" t="s">
        <v>1727</v>
      </c>
    </row>
    <row r="417" spans="1:2">
      <c r="A417" s="876"/>
      <c r="B417" s="877"/>
    </row>
    <row r="418" spans="1:2">
      <c r="A418" s="876"/>
      <c r="B418" s="878"/>
    </row>
    <row r="419" spans="1:2">
      <c r="A419" s="452" t="s">
        <v>785</v>
      </c>
      <c r="B419" s="453" t="s">
        <v>783</v>
      </c>
    </row>
    <row r="420" spans="1:2">
      <c r="A420" s="452" t="s">
        <v>786</v>
      </c>
      <c r="B420" s="453" t="s">
        <v>1728</v>
      </c>
    </row>
    <row r="421" spans="1:2" ht="13.2" thickBot="1">
      <c r="A421" s="455" t="s">
        <v>788</v>
      </c>
      <c r="B421" s="456"/>
    </row>
    <row r="422" spans="1:2">
      <c r="A422" s="457" t="s">
        <v>789</v>
      </c>
      <c r="B422" s="458"/>
    </row>
    <row r="423" spans="1:2">
      <c r="A423" s="459" t="s">
        <v>790</v>
      </c>
      <c r="B423" s="460"/>
    </row>
    <row r="424" spans="1:2">
      <c r="A424" s="459" t="s">
        <v>791</v>
      </c>
      <c r="B424" s="460"/>
    </row>
    <row r="425" spans="1:2">
      <c r="A425" s="461" t="s">
        <v>792</v>
      </c>
      <c r="B425" s="462"/>
    </row>
    <row r="426" spans="1:2">
      <c r="A426" s="461" t="s">
        <v>793</v>
      </c>
      <c r="B426" s="463"/>
    </row>
    <row r="427" spans="1:2">
      <c r="A427" s="461" t="s">
        <v>794</v>
      </c>
      <c r="B427" s="464"/>
    </row>
    <row r="428" spans="1:2">
      <c r="A428" s="461" t="s">
        <v>795</v>
      </c>
      <c r="B428" s="464"/>
    </row>
    <row r="429" spans="1:2">
      <c r="A429" s="461" t="s">
        <v>796</v>
      </c>
      <c r="B429" s="464"/>
    </row>
    <row r="430" spans="1:2">
      <c r="A430" s="461" t="s">
        <v>797</v>
      </c>
      <c r="B430" s="464"/>
    </row>
    <row r="431" spans="1:2">
      <c r="A431" s="461" t="s">
        <v>798</v>
      </c>
      <c r="B431" s="464"/>
    </row>
    <row r="432" spans="1:2">
      <c r="A432" s="461" t="s">
        <v>799</v>
      </c>
      <c r="B432" s="464"/>
    </row>
    <row r="433" spans="1:2">
      <c r="A433" s="461" t="s">
        <v>800</v>
      </c>
      <c r="B433" s="462"/>
    </row>
    <row r="434" spans="1:2">
      <c r="A434" s="461" t="s">
        <v>801</v>
      </c>
      <c r="B434" s="465"/>
    </row>
    <row r="435" spans="1:2" ht="25.2">
      <c r="A435" s="461" t="s">
        <v>802</v>
      </c>
      <c r="B435" s="464"/>
    </row>
    <row r="436" spans="1:2">
      <c r="A436" s="452" t="s">
        <v>786</v>
      </c>
      <c r="B436" s="454" t="s">
        <v>1729</v>
      </c>
    </row>
    <row r="437" spans="1:2" ht="13.2" thickBot="1">
      <c r="A437" s="455" t="s">
        <v>788</v>
      </c>
      <c r="B437" s="456"/>
    </row>
    <row r="438" spans="1:2">
      <c r="A438" s="457" t="s">
        <v>789</v>
      </c>
      <c r="B438" s="458"/>
    </row>
    <row r="439" spans="1:2">
      <c r="A439" s="459" t="s">
        <v>790</v>
      </c>
      <c r="B439" s="460"/>
    </row>
    <row r="440" spans="1:2">
      <c r="A440" s="459" t="s">
        <v>791</v>
      </c>
      <c r="B440" s="460"/>
    </row>
    <row r="441" spans="1:2">
      <c r="A441" s="461" t="s">
        <v>792</v>
      </c>
      <c r="B441" s="462"/>
    </row>
    <row r="442" spans="1:2">
      <c r="A442" s="461" t="s">
        <v>793</v>
      </c>
      <c r="B442" s="463"/>
    </row>
    <row r="443" spans="1:2">
      <c r="A443" s="461" t="s">
        <v>794</v>
      </c>
      <c r="B443" s="464"/>
    </row>
    <row r="444" spans="1:2" ht="14.25" customHeight="1">
      <c r="A444" s="461" t="s">
        <v>795</v>
      </c>
      <c r="B444" s="464"/>
    </row>
    <row r="445" spans="1:2" ht="14.25" customHeight="1">
      <c r="A445" s="461" t="s">
        <v>796</v>
      </c>
      <c r="B445" s="464"/>
    </row>
    <row r="446" spans="1:2" ht="15" customHeight="1">
      <c r="A446" s="461" t="s">
        <v>797</v>
      </c>
      <c r="B446" s="464"/>
    </row>
    <row r="447" spans="1:2">
      <c r="A447" s="461" t="s">
        <v>798</v>
      </c>
      <c r="B447" s="464"/>
    </row>
    <row r="448" spans="1:2">
      <c r="A448" s="461" t="s">
        <v>799</v>
      </c>
      <c r="B448" s="464"/>
    </row>
    <row r="449" spans="1:2">
      <c r="A449" s="461" t="s">
        <v>800</v>
      </c>
      <c r="B449" s="462"/>
    </row>
    <row r="450" spans="1:2">
      <c r="A450" s="461" t="s">
        <v>801</v>
      </c>
      <c r="B450" s="465"/>
    </row>
    <row r="451" spans="1:2" ht="25.2">
      <c r="A451" s="461" t="s">
        <v>802</v>
      </c>
      <c r="B451" s="464"/>
    </row>
    <row r="452" spans="1:2">
      <c r="A452" s="452" t="s">
        <v>786</v>
      </c>
      <c r="B452" s="454" t="s">
        <v>986</v>
      </c>
    </row>
    <row r="453" spans="1:2" ht="13.2" thickBot="1">
      <c r="A453" s="455" t="s">
        <v>788</v>
      </c>
      <c r="B453" s="456"/>
    </row>
    <row r="454" spans="1:2">
      <c r="A454" s="457" t="s">
        <v>789</v>
      </c>
      <c r="B454" s="458"/>
    </row>
    <row r="455" spans="1:2">
      <c r="A455" s="459" t="s">
        <v>790</v>
      </c>
      <c r="B455" s="460"/>
    </row>
    <row r="456" spans="1:2">
      <c r="A456" s="459" t="s">
        <v>791</v>
      </c>
      <c r="B456" s="460"/>
    </row>
    <row r="457" spans="1:2">
      <c r="A457" s="461" t="s">
        <v>792</v>
      </c>
      <c r="B457" s="462"/>
    </row>
    <row r="458" spans="1:2">
      <c r="A458" s="461" t="s">
        <v>793</v>
      </c>
      <c r="B458" s="463"/>
    </row>
    <row r="459" spans="1:2">
      <c r="A459" s="461" t="s">
        <v>794</v>
      </c>
      <c r="B459" s="464"/>
    </row>
    <row r="460" spans="1:2">
      <c r="A460" s="461" t="s">
        <v>795</v>
      </c>
      <c r="B460" s="464"/>
    </row>
    <row r="461" spans="1:2" ht="14.25" customHeight="1">
      <c r="A461" s="461" t="s">
        <v>796</v>
      </c>
      <c r="B461" s="464"/>
    </row>
    <row r="462" spans="1:2" ht="14.25" customHeight="1">
      <c r="A462" s="461" t="s">
        <v>797</v>
      </c>
      <c r="B462" s="464"/>
    </row>
    <row r="463" spans="1:2" ht="15" customHeight="1">
      <c r="A463" s="461" t="s">
        <v>798</v>
      </c>
      <c r="B463" s="464"/>
    </row>
    <row r="464" spans="1:2" ht="15" customHeight="1">
      <c r="A464" s="461" t="s">
        <v>799</v>
      </c>
      <c r="B464" s="464"/>
    </row>
    <row r="465" spans="1:2">
      <c r="A465" s="461" t="s">
        <v>800</v>
      </c>
      <c r="B465" s="462"/>
    </row>
    <row r="466" spans="1:2">
      <c r="A466" s="461" t="s">
        <v>801</v>
      </c>
      <c r="B466" s="465"/>
    </row>
    <row r="467" spans="1:2" ht="25.2">
      <c r="A467" s="461" t="s">
        <v>802</v>
      </c>
      <c r="B467" s="464"/>
    </row>
    <row r="468" spans="1:2" ht="13.2" thickBot="1">
      <c r="A468" s="441"/>
      <c r="B468" s="442"/>
    </row>
    <row r="469" spans="1:2">
      <c r="A469" s="452" t="s">
        <v>786</v>
      </c>
      <c r="B469" s="454" t="s">
        <v>987</v>
      </c>
    </row>
    <row r="470" spans="1:2" ht="13.2" thickBot="1">
      <c r="A470" s="455" t="s">
        <v>788</v>
      </c>
      <c r="B470" s="456"/>
    </row>
    <row r="471" spans="1:2">
      <c r="A471" s="457" t="s">
        <v>789</v>
      </c>
      <c r="B471" s="458"/>
    </row>
    <row r="472" spans="1:2">
      <c r="A472" s="459" t="s">
        <v>790</v>
      </c>
      <c r="B472" s="460"/>
    </row>
    <row r="473" spans="1:2">
      <c r="A473" s="459" t="s">
        <v>791</v>
      </c>
      <c r="B473" s="460"/>
    </row>
    <row r="474" spans="1:2">
      <c r="A474" s="461" t="s">
        <v>792</v>
      </c>
      <c r="B474" s="462"/>
    </row>
    <row r="475" spans="1:2">
      <c r="A475" s="461" t="s">
        <v>793</v>
      </c>
      <c r="B475" s="463"/>
    </row>
    <row r="476" spans="1:2">
      <c r="A476" s="461" t="s">
        <v>794</v>
      </c>
      <c r="B476" s="464"/>
    </row>
    <row r="477" spans="1:2">
      <c r="A477" s="461" t="s">
        <v>795</v>
      </c>
      <c r="B477" s="464"/>
    </row>
    <row r="478" spans="1:2">
      <c r="A478" s="461" t="s">
        <v>796</v>
      </c>
      <c r="B478" s="464"/>
    </row>
    <row r="479" spans="1:2">
      <c r="A479" s="461" t="s">
        <v>797</v>
      </c>
      <c r="B479" s="464"/>
    </row>
    <row r="480" spans="1:2">
      <c r="A480" s="461" t="s">
        <v>798</v>
      </c>
      <c r="B480" s="464"/>
    </row>
    <row r="481" spans="1:3">
      <c r="A481" s="461" t="s">
        <v>799</v>
      </c>
      <c r="B481" s="464"/>
      <c r="C481" s="155">
        <v>1072</v>
      </c>
    </row>
    <row r="482" spans="1:3">
      <c r="A482" s="461" t="s">
        <v>800</v>
      </c>
      <c r="B482" s="462"/>
    </row>
    <row r="483" spans="1:3">
      <c r="A483" s="461" t="s">
        <v>801</v>
      </c>
      <c r="B483" s="465"/>
    </row>
    <row r="484" spans="1:3" ht="25.2">
      <c r="A484" s="461" t="s">
        <v>802</v>
      </c>
      <c r="B484" s="464"/>
    </row>
    <row r="485" spans="1:3">
      <c r="A485" s="461"/>
      <c r="B485" s="464"/>
    </row>
    <row r="486" spans="1:3">
      <c r="A486" s="452" t="s">
        <v>786</v>
      </c>
      <c r="B486" s="453" t="s">
        <v>1871</v>
      </c>
    </row>
    <row r="487" spans="1:3" ht="13.2" thickBot="1">
      <c r="A487" s="455" t="s">
        <v>788</v>
      </c>
      <c r="B487" s="456"/>
    </row>
    <row r="488" spans="1:3">
      <c r="A488" s="457" t="s">
        <v>789</v>
      </c>
      <c r="B488" s="458"/>
    </row>
    <row r="489" spans="1:3">
      <c r="A489" s="459" t="s">
        <v>790</v>
      </c>
      <c r="B489" s="460"/>
    </row>
    <row r="490" spans="1:3">
      <c r="A490" s="459" t="s">
        <v>791</v>
      </c>
      <c r="B490" s="460"/>
    </row>
    <row r="491" spans="1:3">
      <c r="A491" s="461" t="s">
        <v>792</v>
      </c>
      <c r="B491" s="462"/>
    </row>
    <row r="492" spans="1:3">
      <c r="A492" s="461" t="s">
        <v>793</v>
      </c>
      <c r="B492" s="463"/>
    </row>
    <row r="493" spans="1:3">
      <c r="A493" s="461" t="s">
        <v>794</v>
      </c>
      <c r="B493" s="464"/>
    </row>
    <row r="494" spans="1:3">
      <c r="A494" s="461" t="s">
        <v>795</v>
      </c>
      <c r="B494" s="464"/>
    </row>
    <row r="495" spans="1:3">
      <c r="A495" s="461" t="s">
        <v>796</v>
      </c>
      <c r="B495" s="464"/>
    </row>
    <row r="496" spans="1:3">
      <c r="A496" s="461" t="s">
        <v>797</v>
      </c>
      <c r="B496" s="464"/>
    </row>
    <row r="497" spans="1:2">
      <c r="A497" s="461" t="s">
        <v>798</v>
      </c>
      <c r="B497" s="464"/>
    </row>
    <row r="498" spans="1:2">
      <c r="A498" s="461" t="s">
        <v>799</v>
      </c>
      <c r="B498" s="464"/>
    </row>
    <row r="499" spans="1:2">
      <c r="A499" s="461" t="s">
        <v>800</v>
      </c>
      <c r="B499" s="462"/>
    </row>
    <row r="500" spans="1:2">
      <c r="A500" s="461" t="s">
        <v>801</v>
      </c>
      <c r="B500" s="465"/>
    </row>
    <row r="501" spans="1:2" ht="25.2">
      <c r="A501" s="461" t="s">
        <v>802</v>
      </c>
      <c r="B501" s="464"/>
    </row>
    <row r="502" spans="1:2">
      <c r="A502" s="452" t="s">
        <v>786</v>
      </c>
      <c r="B502" s="454" t="s">
        <v>1872</v>
      </c>
    </row>
    <row r="503" spans="1:2" ht="13.2" thickBot="1">
      <c r="A503" s="455" t="s">
        <v>788</v>
      </c>
      <c r="B503" s="456"/>
    </row>
    <row r="504" spans="1:2">
      <c r="A504" s="457" t="s">
        <v>789</v>
      </c>
      <c r="B504" s="458"/>
    </row>
    <row r="505" spans="1:2">
      <c r="A505" s="459" t="s">
        <v>790</v>
      </c>
      <c r="B505" s="460"/>
    </row>
    <row r="506" spans="1:2">
      <c r="A506" s="459" t="s">
        <v>791</v>
      </c>
      <c r="B506" s="460"/>
    </row>
    <row r="507" spans="1:2">
      <c r="A507" s="461" t="s">
        <v>792</v>
      </c>
      <c r="B507" s="462"/>
    </row>
    <row r="508" spans="1:2">
      <c r="A508" s="461" t="s">
        <v>793</v>
      </c>
      <c r="B508" s="463"/>
    </row>
    <row r="509" spans="1:2">
      <c r="A509" s="461" t="s">
        <v>794</v>
      </c>
      <c r="B509" s="464"/>
    </row>
    <row r="510" spans="1:2" ht="14.25" customHeight="1">
      <c r="A510" s="461" t="s">
        <v>795</v>
      </c>
      <c r="B510" s="464"/>
    </row>
    <row r="511" spans="1:2" ht="14.25" customHeight="1">
      <c r="A511" s="461" t="s">
        <v>796</v>
      </c>
      <c r="B511" s="464"/>
    </row>
    <row r="512" spans="1:2" ht="15" customHeight="1">
      <c r="A512" s="461" t="s">
        <v>797</v>
      </c>
      <c r="B512" s="464"/>
    </row>
    <row r="513" spans="1:2">
      <c r="A513" s="461" t="s">
        <v>798</v>
      </c>
      <c r="B513" s="464"/>
    </row>
    <row r="514" spans="1:2">
      <c r="A514" s="461" t="s">
        <v>799</v>
      </c>
      <c r="B514" s="464"/>
    </row>
    <row r="515" spans="1:2">
      <c r="A515" s="461" t="s">
        <v>800</v>
      </c>
      <c r="B515" s="462"/>
    </row>
    <row r="516" spans="1:2">
      <c r="A516" s="461" t="s">
        <v>801</v>
      </c>
      <c r="B516" s="465"/>
    </row>
    <row r="517" spans="1:2" ht="25.2">
      <c r="A517" s="461" t="s">
        <v>802</v>
      </c>
      <c r="B517" s="464"/>
    </row>
    <row r="518" spans="1:2">
      <c r="A518" s="452" t="s">
        <v>786</v>
      </c>
      <c r="B518" s="454" t="s">
        <v>1873</v>
      </c>
    </row>
    <row r="519" spans="1:2" ht="13.2" thickBot="1">
      <c r="A519" s="455" t="s">
        <v>788</v>
      </c>
      <c r="B519" s="456"/>
    </row>
    <row r="520" spans="1:2">
      <c r="A520" s="457" t="s">
        <v>789</v>
      </c>
      <c r="B520" s="458"/>
    </row>
    <row r="521" spans="1:2">
      <c r="A521" s="459" t="s">
        <v>790</v>
      </c>
      <c r="B521" s="460"/>
    </row>
    <row r="522" spans="1:2">
      <c r="A522" s="459" t="s">
        <v>791</v>
      </c>
      <c r="B522" s="460"/>
    </row>
    <row r="523" spans="1:2">
      <c r="A523" s="461" t="s">
        <v>792</v>
      </c>
      <c r="B523" s="462"/>
    </row>
    <row r="524" spans="1:2">
      <c r="A524" s="461" t="s">
        <v>793</v>
      </c>
      <c r="B524" s="463"/>
    </row>
    <row r="525" spans="1:2">
      <c r="A525" s="461" t="s">
        <v>794</v>
      </c>
      <c r="B525" s="464"/>
    </row>
    <row r="526" spans="1:2">
      <c r="A526" s="461" t="s">
        <v>795</v>
      </c>
      <c r="B526" s="464"/>
    </row>
    <row r="527" spans="1:2" ht="14.25" customHeight="1">
      <c r="A527" s="461" t="s">
        <v>796</v>
      </c>
      <c r="B527" s="464"/>
    </row>
    <row r="528" spans="1:2" ht="14.25" customHeight="1">
      <c r="A528" s="461" t="s">
        <v>797</v>
      </c>
      <c r="B528" s="464"/>
    </row>
    <row r="529" spans="1:3" ht="15" customHeight="1">
      <c r="A529" s="461" t="s">
        <v>798</v>
      </c>
      <c r="B529" s="464"/>
    </row>
    <row r="530" spans="1:3" ht="15" customHeight="1">
      <c r="A530" s="461" t="s">
        <v>799</v>
      </c>
      <c r="B530" s="464"/>
    </row>
    <row r="531" spans="1:3">
      <c r="A531" s="461" t="s">
        <v>800</v>
      </c>
      <c r="B531" s="462"/>
      <c r="C531" s="155">
        <v>1072</v>
      </c>
    </row>
    <row r="532" spans="1:3">
      <c r="A532" s="461" t="s">
        <v>801</v>
      </c>
      <c r="B532" s="465"/>
    </row>
    <row r="533" spans="1:3" ht="25.2">
      <c r="A533" s="461" t="s">
        <v>802</v>
      </c>
      <c r="B533" s="464"/>
    </row>
    <row r="534" spans="1:3" ht="13.2" thickBot="1">
      <c r="A534" s="441"/>
      <c r="B534" s="442"/>
    </row>
    <row r="535" spans="1:3">
      <c r="A535" s="452" t="s">
        <v>786</v>
      </c>
      <c r="B535" s="454" t="s">
        <v>1874</v>
      </c>
    </row>
    <row r="536" spans="1:3" ht="13.2" thickBot="1">
      <c r="A536" s="455" t="s">
        <v>788</v>
      </c>
      <c r="B536" s="456"/>
    </row>
    <row r="537" spans="1:3">
      <c r="A537" s="457" t="s">
        <v>789</v>
      </c>
      <c r="B537" s="458"/>
    </row>
    <row r="538" spans="1:3">
      <c r="A538" s="459" t="s">
        <v>790</v>
      </c>
      <c r="B538" s="460"/>
    </row>
    <row r="539" spans="1:3">
      <c r="A539" s="459" t="s">
        <v>791</v>
      </c>
      <c r="B539" s="460"/>
    </row>
    <row r="540" spans="1:3">
      <c r="A540" s="461" t="s">
        <v>792</v>
      </c>
      <c r="B540" s="462"/>
    </row>
    <row r="541" spans="1:3">
      <c r="A541" s="461" t="s">
        <v>793</v>
      </c>
      <c r="B541" s="463"/>
    </row>
    <row r="542" spans="1:3">
      <c r="A542" s="461" t="s">
        <v>794</v>
      </c>
      <c r="B542" s="464"/>
    </row>
    <row r="543" spans="1:3">
      <c r="A543" s="461" t="s">
        <v>795</v>
      </c>
      <c r="B543" s="464"/>
    </row>
    <row r="544" spans="1:3">
      <c r="A544" s="461" t="s">
        <v>796</v>
      </c>
      <c r="B544" s="464"/>
    </row>
    <row r="545" spans="1:2">
      <c r="A545" s="461" t="s">
        <v>797</v>
      </c>
      <c r="B545" s="464"/>
    </row>
    <row r="546" spans="1:2">
      <c r="A546" s="461" t="s">
        <v>798</v>
      </c>
      <c r="B546" s="464"/>
    </row>
    <row r="547" spans="1:2">
      <c r="A547" s="461" t="s">
        <v>799</v>
      </c>
      <c r="B547" s="464"/>
    </row>
    <row r="548" spans="1:2">
      <c r="A548" s="461" t="s">
        <v>800</v>
      </c>
      <c r="B548" s="462"/>
    </row>
    <row r="549" spans="1:2">
      <c r="A549" s="461" t="s">
        <v>801</v>
      </c>
      <c r="B549" s="465"/>
    </row>
    <row r="550" spans="1:2" ht="25.2">
      <c r="A550" s="461" t="s">
        <v>802</v>
      </c>
      <c r="B550" s="464"/>
    </row>
    <row r="551" spans="1:2">
      <c r="A551" s="461"/>
      <c r="B551" s="464"/>
    </row>
    <row r="552" spans="1:2">
      <c r="A552" s="452" t="s">
        <v>786</v>
      </c>
      <c r="B552" s="454" t="s">
        <v>1875</v>
      </c>
    </row>
    <row r="553" spans="1:2" ht="13.2" thickBot="1">
      <c r="A553" s="455" t="s">
        <v>788</v>
      </c>
      <c r="B553" s="456"/>
    </row>
    <row r="554" spans="1:2">
      <c r="A554" s="457" t="s">
        <v>789</v>
      </c>
      <c r="B554" s="458"/>
    </row>
    <row r="555" spans="1:2">
      <c r="A555" s="459" t="s">
        <v>790</v>
      </c>
      <c r="B555" s="460"/>
    </row>
    <row r="556" spans="1:2">
      <c r="A556" s="459" t="s">
        <v>791</v>
      </c>
      <c r="B556" s="460"/>
    </row>
    <row r="557" spans="1:2">
      <c r="A557" s="461" t="s">
        <v>792</v>
      </c>
      <c r="B557" s="462"/>
    </row>
    <row r="558" spans="1:2">
      <c r="A558" s="461" t="s">
        <v>793</v>
      </c>
      <c r="B558" s="463"/>
    </row>
    <row r="559" spans="1:2">
      <c r="A559" s="461" t="s">
        <v>794</v>
      </c>
      <c r="B559" s="464"/>
    </row>
    <row r="560" spans="1:2" ht="14.25" customHeight="1">
      <c r="A560" s="461" t="s">
        <v>795</v>
      </c>
      <c r="B560" s="464"/>
    </row>
    <row r="561" spans="1:2" ht="14.25" customHeight="1">
      <c r="A561" s="461" t="s">
        <v>796</v>
      </c>
      <c r="B561" s="464"/>
    </row>
    <row r="562" spans="1:2" ht="15" customHeight="1">
      <c r="A562" s="461" t="s">
        <v>797</v>
      </c>
      <c r="B562" s="464"/>
    </row>
    <row r="563" spans="1:2">
      <c r="A563" s="461" t="s">
        <v>798</v>
      </c>
      <c r="B563" s="464"/>
    </row>
    <row r="564" spans="1:2">
      <c r="A564" s="461" t="s">
        <v>799</v>
      </c>
      <c r="B564" s="464"/>
    </row>
    <row r="565" spans="1:2">
      <c r="A565" s="461" t="s">
        <v>800</v>
      </c>
      <c r="B565" s="462"/>
    </row>
    <row r="566" spans="1:2">
      <c r="A566" s="461" t="s">
        <v>801</v>
      </c>
      <c r="B566" s="465"/>
    </row>
    <row r="567" spans="1:2" ht="25.2">
      <c r="A567" s="461" t="s">
        <v>802</v>
      </c>
      <c r="B567" s="464"/>
    </row>
    <row r="568" spans="1:2">
      <c r="A568" s="452" t="s">
        <v>786</v>
      </c>
      <c r="B568" s="454" t="s">
        <v>974</v>
      </c>
    </row>
    <row r="569" spans="1:2" ht="13.2" thickBot="1">
      <c r="A569" s="455" t="s">
        <v>788</v>
      </c>
      <c r="B569" s="456"/>
    </row>
    <row r="570" spans="1:2">
      <c r="A570" s="457" t="s">
        <v>789</v>
      </c>
      <c r="B570" s="458"/>
    </row>
    <row r="571" spans="1:2">
      <c r="A571" s="459" t="s">
        <v>790</v>
      </c>
      <c r="B571" s="460"/>
    </row>
    <row r="572" spans="1:2">
      <c r="A572" s="459" t="s">
        <v>791</v>
      </c>
      <c r="B572" s="460"/>
    </row>
    <row r="573" spans="1:2">
      <c r="A573" s="461" t="s">
        <v>792</v>
      </c>
      <c r="B573" s="462"/>
    </row>
    <row r="574" spans="1:2">
      <c r="A574" s="461" t="s">
        <v>793</v>
      </c>
      <c r="B574" s="463"/>
    </row>
    <row r="575" spans="1:2">
      <c r="A575" s="461" t="s">
        <v>794</v>
      </c>
      <c r="B575" s="464"/>
    </row>
    <row r="576" spans="1:2">
      <c r="A576" s="461" t="s">
        <v>795</v>
      </c>
      <c r="B576" s="464"/>
    </row>
    <row r="577" spans="1:2" ht="14.25" customHeight="1">
      <c r="A577" s="461" t="s">
        <v>796</v>
      </c>
      <c r="B577" s="464"/>
    </row>
    <row r="578" spans="1:2" ht="14.25" customHeight="1">
      <c r="A578" s="461" t="s">
        <v>797</v>
      </c>
      <c r="B578" s="464"/>
    </row>
    <row r="579" spans="1:2" ht="15" customHeight="1">
      <c r="A579" s="461" t="s">
        <v>798</v>
      </c>
      <c r="B579" s="464"/>
    </row>
    <row r="580" spans="1:2">
      <c r="A580" s="461" t="s">
        <v>799</v>
      </c>
      <c r="B580" s="464"/>
    </row>
    <row r="581" spans="1:2">
      <c r="A581" s="461" t="s">
        <v>800</v>
      </c>
      <c r="B581" s="462"/>
    </row>
    <row r="582" spans="1:2">
      <c r="A582" s="461" t="s">
        <v>801</v>
      </c>
      <c r="B582" s="465"/>
    </row>
    <row r="583" spans="1:2" ht="12.75" customHeight="1">
      <c r="A583" s="461" t="s">
        <v>802</v>
      </c>
      <c r="B583" s="464"/>
    </row>
    <row r="584" spans="1:2" ht="13.2" thickBot="1">
      <c r="A584" s="441"/>
      <c r="B584" s="442"/>
    </row>
    <row r="585" spans="1:2">
      <c r="A585" s="452" t="s">
        <v>786</v>
      </c>
      <c r="B585" s="454" t="s">
        <v>505</v>
      </c>
    </row>
    <row r="586" spans="1:2" ht="13.2" thickBot="1">
      <c r="A586" s="455" t="s">
        <v>788</v>
      </c>
      <c r="B586" s="456"/>
    </row>
    <row r="587" spans="1:2">
      <c r="A587" s="457" t="s">
        <v>789</v>
      </c>
      <c r="B587" s="458"/>
    </row>
    <row r="588" spans="1:2">
      <c r="A588" s="459" t="s">
        <v>790</v>
      </c>
      <c r="B588" s="460"/>
    </row>
    <row r="589" spans="1:2">
      <c r="A589" s="459" t="s">
        <v>791</v>
      </c>
      <c r="B589" s="460"/>
    </row>
    <row r="590" spans="1:2">
      <c r="A590" s="461" t="s">
        <v>792</v>
      </c>
      <c r="B590" s="462"/>
    </row>
    <row r="591" spans="1:2">
      <c r="A591" s="461" t="s">
        <v>793</v>
      </c>
      <c r="B591" s="463"/>
    </row>
    <row r="592" spans="1:2">
      <c r="A592" s="461" t="s">
        <v>794</v>
      </c>
      <c r="B592" s="464"/>
    </row>
    <row r="593" spans="1:2">
      <c r="A593" s="461" t="s">
        <v>795</v>
      </c>
      <c r="B593" s="464"/>
    </row>
    <row r="594" spans="1:2">
      <c r="A594" s="461" t="s">
        <v>796</v>
      </c>
      <c r="B594" s="464"/>
    </row>
    <row r="595" spans="1:2">
      <c r="A595" s="461" t="s">
        <v>797</v>
      </c>
      <c r="B595" s="464"/>
    </row>
    <row r="596" spans="1:2">
      <c r="A596" s="461" t="s">
        <v>798</v>
      </c>
      <c r="B596" s="464"/>
    </row>
    <row r="597" spans="1:2">
      <c r="A597" s="461" t="s">
        <v>799</v>
      </c>
      <c r="B597" s="464"/>
    </row>
    <row r="598" spans="1:2">
      <c r="A598" s="461" t="s">
        <v>800</v>
      </c>
      <c r="B598" s="462"/>
    </row>
    <row r="599" spans="1:2">
      <c r="A599" s="461" t="s">
        <v>801</v>
      </c>
      <c r="B599" s="465"/>
    </row>
    <row r="600" spans="1:2" ht="25.2">
      <c r="A600" s="461" t="s">
        <v>802</v>
      </c>
      <c r="B600" s="464"/>
    </row>
    <row r="601" spans="1:2" ht="13.2" thickBot="1">
      <c r="A601" s="441"/>
      <c r="B601" s="442"/>
    </row>
    <row r="602" spans="1:2" ht="13.2" thickBot="1">
      <c r="A602" s="471"/>
      <c r="B602" s="472"/>
    </row>
    <row r="603" spans="1:2" ht="13.2" thickBot="1">
      <c r="A603" s="450" t="s">
        <v>1741</v>
      </c>
      <c r="B603" s="451" t="s">
        <v>783</v>
      </c>
    </row>
    <row r="604" spans="1:2">
      <c r="A604" s="871" t="s">
        <v>975</v>
      </c>
      <c r="B604" s="873" t="s">
        <v>1103</v>
      </c>
    </row>
    <row r="605" spans="1:2">
      <c r="A605" s="876"/>
      <c r="B605" s="877"/>
    </row>
    <row r="606" spans="1:2" ht="12.75" customHeight="1" thickBot="1">
      <c r="A606" s="876"/>
      <c r="B606" s="877"/>
    </row>
    <row r="607" spans="1:2">
      <c r="A607" s="473" t="s">
        <v>785</v>
      </c>
      <c r="B607" s="474" t="s">
        <v>783</v>
      </c>
    </row>
    <row r="608" spans="1:2">
      <c r="A608" s="452" t="s">
        <v>786</v>
      </c>
      <c r="B608" s="453" t="s">
        <v>1104</v>
      </c>
    </row>
    <row r="609" spans="1:2" ht="13.2" thickBot="1">
      <c r="A609" s="455" t="s">
        <v>788</v>
      </c>
      <c r="B609" s="456"/>
    </row>
    <row r="610" spans="1:2">
      <c r="A610" s="457" t="s">
        <v>789</v>
      </c>
      <c r="B610" s="458"/>
    </row>
    <row r="611" spans="1:2">
      <c r="A611" s="459" t="s">
        <v>790</v>
      </c>
      <c r="B611" s="460"/>
    </row>
    <row r="612" spans="1:2">
      <c r="A612" s="459" t="s">
        <v>791</v>
      </c>
      <c r="B612" s="460"/>
    </row>
    <row r="613" spans="1:2">
      <c r="A613" s="461" t="s">
        <v>792</v>
      </c>
      <c r="B613" s="462"/>
    </row>
    <row r="614" spans="1:2">
      <c r="A614" s="461" t="s">
        <v>793</v>
      </c>
      <c r="B614" s="463"/>
    </row>
    <row r="615" spans="1:2">
      <c r="A615" s="461" t="s">
        <v>794</v>
      </c>
      <c r="B615" s="464"/>
    </row>
    <row r="616" spans="1:2">
      <c r="A616" s="461" t="s">
        <v>795</v>
      </c>
      <c r="B616" s="464"/>
    </row>
    <row r="617" spans="1:2">
      <c r="A617" s="461" t="s">
        <v>796</v>
      </c>
      <c r="B617" s="464"/>
    </row>
    <row r="618" spans="1:2">
      <c r="A618" s="461" t="s">
        <v>797</v>
      </c>
      <c r="B618" s="464"/>
    </row>
    <row r="619" spans="1:2">
      <c r="A619" s="461" t="s">
        <v>798</v>
      </c>
      <c r="B619" s="464"/>
    </row>
    <row r="620" spans="1:2">
      <c r="A620" s="461" t="s">
        <v>799</v>
      </c>
      <c r="B620" s="464"/>
    </row>
    <row r="621" spans="1:2">
      <c r="A621" s="461" t="s">
        <v>800</v>
      </c>
      <c r="B621" s="462"/>
    </row>
    <row r="622" spans="1:2">
      <c r="A622" s="461" t="s">
        <v>801</v>
      </c>
      <c r="B622" s="465"/>
    </row>
    <row r="623" spans="1:2" ht="25.2">
      <c r="A623" s="461" t="s">
        <v>802</v>
      </c>
      <c r="B623" s="464"/>
    </row>
    <row r="624" spans="1:2" ht="13.2" thickBot="1">
      <c r="A624" s="441"/>
      <c r="B624" s="442"/>
    </row>
    <row r="625" spans="1:2" ht="13.2" thickBot="1">
      <c r="A625" s="450" t="s">
        <v>1741</v>
      </c>
      <c r="B625" s="451" t="s">
        <v>783</v>
      </c>
    </row>
    <row r="626" spans="1:2">
      <c r="A626" s="871" t="s">
        <v>1105</v>
      </c>
      <c r="B626" s="873"/>
    </row>
    <row r="627" spans="1:2">
      <c r="A627" s="876"/>
      <c r="B627" s="877"/>
    </row>
    <row r="628" spans="1:2">
      <c r="A628" s="876"/>
      <c r="B628" s="878"/>
    </row>
    <row r="629" spans="1:2" ht="12.75" customHeight="1">
      <c r="A629" s="452" t="s">
        <v>785</v>
      </c>
      <c r="B629" s="453" t="s">
        <v>783</v>
      </c>
    </row>
    <row r="630" spans="1:2">
      <c r="A630" s="452" t="s">
        <v>786</v>
      </c>
      <c r="B630" s="453" t="s">
        <v>374</v>
      </c>
    </row>
    <row r="631" spans="1:2" ht="13.2" thickBot="1">
      <c r="A631" s="455" t="s">
        <v>788</v>
      </c>
      <c r="B631" s="456"/>
    </row>
    <row r="632" spans="1:2">
      <c r="A632" s="457" t="s">
        <v>789</v>
      </c>
      <c r="B632" s="458"/>
    </row>
    <row r="633" spans="1:2">
      <c r="A633" s="459" t="s">
        <v>790</v>
      </c>
      <c r="B633" s="460"/>
    </row>
    <row r="634" spans="1:2">
      <c r="A634" s="459" t="s">
        <v>791</v>
      </c>
      <c r="B634" s="460"/>
    </row>
    <row r="635" spans="1:2">
      <c r="A635" s="461" t="s">
        <v>792</v>
      </c>
      <c r="B635" s="462"/>
    </row>
    <row r="636" spans="1:2">
      <c r="A636" s="461" t="s">
        <v>793</v>
      </c>
      <c r="B636" s="463"/>
    </row>
    <row r="637" spans="1:2">
      <c r="A637" s="461" t="s">
        <v>794</v>
      </c>
      <c r="B637" s="464"/>
    </row>
    <row r="638" spans="1:2">
      <c r="A638" s="461" t="s">
        <v>795</v>
      </c>
      <c r="B638" s="464"/>
    </row>
    <row r="639" spans="1:2">
      <c r="A639" s="461" t="s">
        <v>796</v>
      </c>
      <c r="B639" s="464"/>
    </row>
    <row r="640" spans="1:2">
      <c r="A640" s="461" t="s">
        <v>797</v>
      </c>
      <c r="B640" s="464"/>
    </row>
    <row r="641" spans="1:2">
      <c r="A641" s="461" t="s">
        <v>798</v>
      </c>
      <c r="B641" s="464"/>
    </row>
    <row r="642" spans="1:2">
      <c r="A642" s="461" t="s">
        <v>799</v>
      </c>
      <c r="B642" s="464"/>
    </row>
    <row r="643" spans="1:2">
      <c r="A643" s="461" t="s">
        <v>800</v>
      </c>
      <c r="B643" s="462"/>
    </row>
    <row r="644" spans="1:2">
      <c r="A644" s="461" t="s">
        <v>801</v>
      </c>
      <c r="B644" s="465"/>
    </row>
    <row r="645" spans="1:2" ht="25.2">
      <c r="A645" s="461" t="s">
        <v>802</v>
      </c>
      <c r="B645" s="464"/>
    </row>
    <row r="646" spans="1:2" ht="13.2" thickBot="1"/>
    <row r="647" spans="1:2" ht="13.2" thickBot="1">
      <c r="A647" s="450" t="s">
        <v>1741</v>
      </c>
      <c r="B647" s="451" t="s">
        <v>783</v>
      </c>
    </row>
    <row r="648" spans="1:2">
      <c r="A648" s="871" t="s">
        <v>980</v>
      </c>
      <c r="B648" s="873" t="s">
        <v>1542</v>
      </c>
    </row>
    <row r="649" spans="1:2">
      <c r="A649" s="876"/>
      <c r="B649" s="877"/>
    </row>
    <row r="650" spans="1:2" ht="13.2" thickBot="1">
      <c r="A650" s="876"/>
      <c r="B650" s="877"/>
    </row>
    <row r="651" spans="1:2">
      <c r="A651" s="473" t="s">
        <v>785</v>
      </c>
      <c r="B651" s="474" t="s">
        <v>783</v>
      </c>
    </row>
    <row r="652" spans="1:2" ht="12.75" customHeight="1">
      <c r="A652" s="452" t="s">
        <v>786</v>
      </c>
      <c r="B652" s="453" t="s">
        <v>974</v>
      </c>
    </row>
    <row r="653" spans="1:2" ht="13.2" thickBot="1">
      <c r="A653" s="455" t="s">
        <v>788</v>
      </c>
      <c r="B653" s="456"/>
    </row>
    <row r="654" spans="1:2">
      <c r="A654" s="457" t="s">
        <v>789</v>
      </c>
      <c r="B654" s="458"/>
    </row>
    <row r="655" spans="1:2">
      <c r="A655" s="459" t="s">
        <v>790</v>
      </c>
      <c r="B655" s="460"/>
    </row>
    <row r="656" spans="1:2">
      <c r="A656" s="459" t="s">
        <v>791</v>
      </c>
      <c r="B656" s="460"/>
    </row>
    <row r="657" spans="1:2">
      <c r="A657" s="461" t="s">
        <v>792</v>
      </c>
      <c r="B657" s="462"/>
    </row>
    <row r="658" spans="1:2">
      <c r="A658" s="461" t="s">
        <v>793</v>
      </c>
      <c r="B658" s="463"/>
    </row>
    <row r="659" spans="1:2">
      <c r="A659" s="461" t="s">
        <v>794</v>
      </c>
      <c r="B659" s="464"/>
    </row>
    <row r="660" spans="1:2">
      <c r="A660" s="461" t="s">
        <v>795</v>
      </c>
      <c r="B660" s="464"/>
    </row>
    <row r="661" spans="1:2">
      <c r="A661" s="461" t="s">
        <v>796</v>
      </c>
      <c r="B661" s="464"/>
    </row>
    <row r="662" spans="1:2">
      <c r="A662" s="461" t="s">
        <v>797</v>
      </c>
      <c r="B662" s="464"/>
    </row>
    <row r="663" spans="1:2">
      <c r="A663" s="461" t="s">
        <v>798</v>
      </c>
      <c r="B663" s="464"/>
    </row>
    <row r="664" spans="1:2">
      <c r="A664" s="461" t="s">
        <v>799</v>
      </c>
      <c r="B664" s="464"/>
    </row>
    <row r="665" spans="1:2">
      <c r="A665" s="461" t="s">
        <v>800</v>
      </c>
      <c r="B665" s="462"/>
    </row>
    <row r="666" spans="1:2">
      <c r="A666" s="461" t="s">
        <v>801</v>
      </c>
      <c r="B666" s="465"/>
    </row>
    <row r="667" spans="1:2" ht="25.2">
      <c r="A667" s="461" t="s">
        <v>802</v>
      </c>
      <c r="B667" s="464"/>
    </row>
    <row r="668" spans="1:2" ht="13.2" thickBot="1">
      <c r="A668" s="441"/>
      <c r="B668" s="442"/>
    </row>
    <row r="669" spans="1:2" ht="13.2" thickBot="1"/>
    <row r="670" spans="1:2" ht="13.2" thickBot="1">
      <c r="A670" s="450" t="s">
        <v>1741</v>
      </c>
      <c r="B670" s="451" t="s">
        <v>783</v>
      </c>
    </row>
    <row r="671" spans="1:2">
      <c r="A671" s="871" t="s">
        <v>978</v>
      </c>
      <c r="B671" s="873" t="s">
        <v>1543</v>
      </c>
    </row>
    <row r="672" spans="1:2">
      <c r="A672" s="876"/>
      <c r="B672" s="877"/>
    </row>
    <row r="673" spans="1:2" ht="13.2" thickBot="1">
      <c r="A673" s="876"/>
      <c r="B673" s="877"/>
    </row>
    <row r="674" spans="1:2">
      <c r="A674" s="473" t="s">
        <v>785</v>
      </c>
      <c r="B674" s="474" t="s">
        <v>783</v>
      </c>
    </row>
    <row r="675" spans="1:2">
      <c r="A675" s="452" t="s">
        <v>786</v>
      </c>
      <c r="B675" s="453" t="s">
        <v>1544</v>
      </c>
    </row>
    <row r="676" spans="1:2" ht="13.2" thickBot="1">
      <c r="A676" s="455" t="s">
        <v>788</v>
      </c>
      <c r="B676" s="456"/>
    </row>
    <row r="677" spans="1:2">
      <c r="A677" s="457" t="s">
        <v>789</v>
      </c>
      <c r="B677" s="458"/>
    </row>
    <row r="678" spans="1:2">
      <c r="A678" s="459" t="s">
        <v>790</v>
      </c>
      <c r="B678" s="460"/>
    </row>
    <row r="679" spans="1:2">
      <c r="A679" s="459" t="s">
        <v>791</v>
      </c>
      <c r="B679" s="460"/>
    </row>
    <row r="680" spans="1:2">
      <c r="A680" s="461" t="s">
        <v>792</v>
      </c>
      <c r="B680" s="462"/>
    </row>
    <row r="681" spans="1:2">
      <c r="A681" s="461" t="s">
        <v>793</v>
      </c>
      <c r="B681" s="463"/>
    </row>
    <row r="682" spans="1:2">
      <c r="A682" s="461" t="s">
        <v>794</v>
      </c>
      <c r="B682" s="464"/>
    </row>
    <row r="683" spans="1:2">
      <c r="A683" s="461" t="s">
        <v>795</v>
      </c>
      <c r="B683" s="464"/>
    </row>
    <row r="684" spans="1:2">
      <c r="A684" s="461" t="s">
        <v>796</v>
      </c>
      <c r="B684" s="464"/>
    </row>
    <row r="685" spans="1:2">
      <c r="A685" s="461" t="s">
        <v>797</v>
      </c>
      <c r="B685" s="464"/>
    </row>
    <row r="686" spans="1:2">
      <c r="A686" s="461" t="s">
        <v>798</v>
      </c>
      <c r="B686" s="464"/>
    </row>
    <row r="687" spans="1:2">
      <c r="A687" s="461" t="s">
        <v>799</v>
      </c>
      <c r="B687" s="464"/>
    </row>
    <row r="688" spans="1:2">
      <c r="A688" s="461" t="s">
        <v>800</v>
      </c>
      <c r="B688" s="462"/>
    </row>
    <row r="689" spans="1:2">
      <c r="A689" s="461" t="s">
        <v>801</v>
      </c>
      <c r="B689" s="465"/>
    </row>
    <row r="690" spans="1:2" ht="25.2">
      <c r="A690" s="461" t="s">
        <v>802</v>
      </c>
      <c r="B690" s="464"/>
    </row>
    <row r="691" spans="1:2" ht="13.2" thickBot="1">
      <c r="A691" s="441"/>
      <c r="B691" s="442"/>
    </row>
    <row r="692" spans="1:2" ht="13.2" thickBot="1"/>
    <row r="693" spans="1:2" ht="13.2" thickBot="1">
      <c r="A693" s="450" t="s">
        <v>1741</v>
      </c>
      <c r="B693" s="451" t="s">
        <v>783</v>
      </c>
    </row>
    <row r="694" spans="1:2">
      <c r="A694" s="871" t="s">
        <v>977</v>
      </c>
      <c r="B694" s="873" t="s">
        <v>1545</v>
      </c>
    </row>
    <row r="695" spans="1:2">
      <c r="A695" s="876"/>
      <c r="B695" s="877"/>
    </row>
    <row r="696" spans="1:2" ht="13.2" thickBot="1">
      <c r="A696" s="876"/>
      <c r="B696" s="877"/>
    </row>
    <row r="697" spans="1:2">
      <c r="A697" s="473" t="s">
        <v>785</v>
      </c>
      <c r="B697" s="474" t="s">
        <v>783</v>
      </c>
    </row>
    <row r="698" spans="1:2">
      <c r="A698" s="452" t="s">
        <v>786</v>
      </c>
      <c r="B698" s="453" t="s">
        <v>1546</v>
      </c>
    </row>
    <row r="699" spans="1:2" ht="13.2" thickBot="1">
      <c r="A699" s="455" t="s">
        <v>788</v>
      </c>
      <c r="B699" s="456"/>
    </row>
    <row r="700" spans="1:2">
      <c r="A700" s="457" t="s">
        <v>789</v>
      </c>
      <c r="B700" s="458"/>
    </row>
    <row r="701" spans="1:2">
      <c r="A701" s="459" t="s">
        <v>790</v>
      </c>
      <c r="B701" s="460"/>
    </row>
    <row r="702" spans="1:2">
      <c r="A702" s="459" t="s">
        <v>791</v>
      </c>
      <c r="B702" s="460"/>
    </row>
    <row r="703" spans="1:2">
      <c r="A703" s="461" t="s">
        <v>792</v>
      </c>
      <c r="B703" s="462"/>
    </row>
    <row r="704" spans="1:2">
      <c r="A704" s="461" t="s">
        <v>793</v>
      </c>
      <c r="B704" s="463"/>
    </row>
    <row r="705" spans="1:2">
      <c r="A705" s="461" t="s">
        <v>794</v>
      </c>
      <c r="B705" s="464"/>
    </row>
    <row r="706" spans="1:2">
      <c r="A706" s="461" t="s">
        <v>795</v>
      </c>
      <c r="B706" s="464"/>
    </row>
    <row r="707" spans="1:2">
      <c r="A707" s="461" t="s">
        <v>796</v>
      </c>
      <c r="B707" s="464"/>
    </row>
    <row r="708" spans="1:2">
      <c r="A708" s="461" t="s">
        <v>797</v>
      </c>
      <c r="B708" s="464"/>
    </row>
    <row r="709" spans="1:2">
      <c r="A709" s="461" t="s">
        <v>798</v>
      </c>
      <c r="B709" s="464"/>
    </row>
    <row r="710" spans="1:2">
      <c r="A710" s="461" t="s">
        <v>799</v>
      </c>
      <c r="B710" s="464"/>
    </row>
    <row r="711" spans="1:2">
      <c r="A711" s="461" t="s">
        <v>800</v>
      </c>
      <c r="B711" s="462"/>
    </row>
    <row r="712" spans="1:2">
      <c r="A712" s="461" t="s">
        <v>801</v>
      </c>
      <c r="B712" s="465"/>
    </row>
    <row r="713" spans="1:2" ht="25.2">
      <c r="A713" s="461" t="s">
        <v>802</v>
      </c>
      <c r="B713" s="464"/>
    </row>
    <row r="714" spans="1:2" ht="13.2" thickBot="1">
      <c r="A714" s="441"/>
      <c r="B714" s="442"/>
    </row>
  </sheetData>
  <mergeCells count="20">
    <mergeCell ref="A694:A696"/>
    <mergeCell ref="B694:B696"/>
    <mergeCell ref="A626:A628"/>
    <mergeCell ref="B626:B628"/>
    <mergeCell ref="A648:A650"/>
    <mergeCell ref="B648:B650"/>
    <mergeCell ref="A671:A673"/>
    <mergeCell ref="B671:B673"/>
    <mergeCell ref="A394:A396"/>
    <mergeCell ref="B394:B396"/>
    <mergeCell ref="A416:A418"/>
    <mergeCell ref="B416:B418"/>
    <mergeCell ref="A604:A606"/>
    <mergeCell ref="B604:B606"/>
    <mergeCell ref="A2:A4"/>
    <mergeCell ref="B2:B4"/>
    <mergeCell ref="A229:A231"/>
    <mergeCell ref="B229:B231"/>
    <mergeCell ref="A338:A340"/>
    <mergeCell ref="B338:B340"/>
  </mergeCells>
  <phoneticPr fontId="3" type="noConversion"/>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dimension ref="A3:H70"/>
  <sheetViews>
    <sheetView workbookViewId="0">
      <selection activeCell="K70" sqref="A2:K70"/>
    </sheetView>
  </sheetViews>
  <sheetFormatPr defaultRowHeight="13.2"/>
  <sheetData>
    <row r="3" spans="1:8">
      <c r="A3" t="s">
        <v>1234</v>
      </c>
    </row>
    <row r="4" spans="1:8" ht="13.8" thickBot="1"/>
    <row r="5" spans="1:8">
      <c r="A5" s="521"/>
      <c r="B5" s="54">
        <v>2015</v>
      </c>
      <c r="C5" s="54" t="s">
        <v>1636</v>
      </c>
      <c r="D5" s="54"/>
      <c r="E5" s="54"/>
      <c r="F5" s="54"/>
      <c r="G5" s="54"/>
      <c r="H5" s="60"/>
    </row>
    <row r="6" spans="1:8">
      <c r="A6" s="56" t="s">
        <v>543</v>
      </c>
      <c r="B6" s="4" t="s">
        <v>1634</v>
      </c>
      <c r="C6" s="4"/>
      <c r="D6" s="4"/>
      <c r="E6" s="4"/>
      <c r="F6" s="4"/>
      <c r="G6" s="4"/>
      <c r="H6" s="5"/>
    </row>
    <row r="7" spans="1:8">
      <c r="A7" s="56" t="s">
        <v>1321</v>
      </c>
      <c r="B7" s="4"/>
      <c r="C7" s="13"/>
      <c r="D7" s="4" t="s">
        <v>1359</v>
      </c>
      <c r="E7" s="4"/>
      <c r="F7" s="4"/>
      <c r="G7" s="4"/>
      <c r="H7" s="5"/>
    </row>
    <row r="8" spans="1:8">
      <c r="A8" s="56"/>
      <c r="B8" s="4" t="s">
        <v>1323</v>
      </c>
      <c r="C8" s="13"/>
      <c r="D8" s="519">
        <v>400</v>
      </c>
      <c r="E8" s="4"/>
      <c r="F8" s="4"/>
      <c r="G8" s="4"/>
      <c r="H8" s="5"/>
    </row>
    <row r="9" spans="1:8">
      <c r="A9" s="56"/>
      <c r="B9" s="4" t="s">
        <v>1916</v>
      </c>
      <c r="C9" s="13"/>
      <c r="D9" s="510">
        <v>0</v>
      </c>
      <c r="E9" s="4"/>
      <c r="F9" s="4"/>
      <c r="G9" s="4"/>
      <c r="H9" s="5"/>
    </row>
    <row r="10" spans="1:8" ht="13.8" thickBot="1">
      <c r="A10" s="57"/>
      <c r="B10" s="6" t="s">
        <v>1635</v>
      </c>
      <c r="C10" s="312"/>
      <c r="D10" s="209">
        <v>400</v>
      </c>
      <c r="E10" s="6"/>
      <c r="F10" s="6" t="s">
        <v>1843</v>
      </c>
      <c r="G10" s="6"/>
      <c r="H10" s="7"/>
    </row>
    <row r="11" spans="1:8" ht="13.8" thickBot="1"/>
    <row r="12" spans="1:8">
      <c r="A12" s="521"/>
      <c r="B12" s="54">
        <v>2015</v>
      </c>
      <c r="C12" s="54" t="s">
        <v>1636</v>
      </c>
      <c r="D12" s="54"/>
      <c r="E12" s="54"/>
      <c r="F12" s="54"/>
      <c r="G12" s="54"/>
      <c r="H12" s="60"/>
    </row>
    <row r="13" spans="1:8">
      <c r="A13" s="56" t="s">
        <v>544</v>
      </c>
      <c r="B13" s="4" t="s">
        <v>1634</v>
      </c>
      <c r="C13" s="4"/>
      <c r="D13" s="4"/>
      <c r="E13" s="4"/>
      <c r="F13" s="4"/>
      <c r="G13" s="4"/>
      <c r="H13" s="5"/>
    </row>
    <row r="14" spans="1:8">
      <c r="A14" s="56"/>
      <c r="B14" s="4"/>
      <c r="C14" s="4"/>
      <c r="D14" s="13" t="s">
        <v>1359</v>
      </c>
      <c r="E14" s="4"/>
      <c r="F14" s="4"/>
      <c r="G14" s="4"/>
      <c r="H14" s="5"/>
    </row>
    <row r="15" spans="1:8">
      <c r="A15" s="56"/>
      <c r="B15" s="4" t="s">
        <v>1323</v>
      </c>
      <c r="C15" s="4"/>
      <c r="D15" s="519">
        <v>7275</v>
      </c>
      <c r="E15" s="4" t="s">
        <v>704</v>
      </c>
      <c r="F15" s="4"/>
      <c r="G15" s="4"/>
      <c r="H15" s="5"/>
    </row>
    <row r="16" spans="1:8">
      <c r="A16" s="56"/>
      <c r="B16" s="4" t="s">
        <v>1916</v>
      </c>
      <c r="C16" s="4"/>
      <c r="D16" s="510">
        <v>300</v>
      </c>
      <c r="E16" s="4"/>
      <c r="F16" s="4" t="s">
        <v>1637</v>
      </c>
      <c r="G16" s="4"/>
      <c r="H16" s="5"/>
    </row>
    <row r="17" spans="1:8">
      <c r="A17" s="56"/>
      <c r="B17" s="4" t="s">
        <v>1635</v>
      </c>
      <c r="C17" s="4"/>
      <c r="D17" s="510">
        <v>6975</v>
      </c>
      <c r="E17" s="4"/>
      <c r="F17" s="4"/>
      <c r="G17" s="4"/>
      <c r="H17" s="5"/>
    </row>
    <row r="18" spans="1:8">
      <c r="A18" s="56"/>
      <c r="B18" s="4"/>
      <c r="C18" s="4"/>
      <c r="D18" s="4"/>
      <c r="E18" s="4"/>
      <c r="F18" s="4"/>
      <c r="G18" s="4"/>
      <c r="H18" s="5"/>
    </row>
    <row r="19" spans="1:8" ht="13.8" thickBot="1">
      <c r="A19" s="57"/>
      <c r="B19" s="6"/>
      <c r="C19" s="6"/>
      <c r="D19" s="6"/>
      <c r="E19" s="6"/>
      <c r="F19" s="6"/>
      <c r="G19" s="6"/>
      <c r="H19" s="7"/>
    </row>
    <row r="20" spans="1:8" ht="13.8" thickBot="1"/>
    <row r="21" spans="1:8">
      <c r="A21" s="521"/>
      <c r="B21" s="54">
        <v>2015</v>
      </c>
      <c r="C21" s="54" t="s">
        <v>1636</v>
      </c>
      <c r="D21" s="54"/>
      <c r="E21" s="54"/>
      <c r="F21" s="54"/>
      <c r="G21" s="54"/>
      <c r="H21" s="60"/>
    </row>
    <row r="22" spans="1:8">
      <c r="A22" s="56" t="s">
        <v>546</v>
      </c>
      <c r="B22" s="4" t="s">
        <v>1634</v>
      </c>
      <c r="C22" s="4"/>
      <c r="D22" s="4"/>
      <c r="E22" s="4"/>
      <c r="F22" s="4"/>
      <c r="G22" s="4"/>
      <c r="H22" s="5"/>
    </row>
    <row r="23" spans="1:8">
      <c r="A23" s="56"/>
      <c r="B23" s="4"/>
      <c r="C23" s="4"/>
      <c r="D23" s="13" t="s">
        <v>1359</v>
      </c>
      <c r="E23" s="4"/>
      <c r="F23" s="4"/>
      <c r="G23" s="4"/>
      <c r="H23" s="5"/>
    </row>
    <row r="24" spans="1:8">
      <c r="A24" s="56"/>
      <c r="B24" s="4" t="s">
        <v>1323</v>
      </c>
      <c r="C24" s="4"/>
      <c r="D24" s="519">
        <v>6305</v>
      </c>
      <c r="E24" s="4" t="s">
        <v>1842</v>
      </c>
      <c r="F24" s="4"/>
      <c r="G24" s="4"/>
      <c r="H24" s="5"/>
    </row>
    <row r="25" spans="1:8">
      <c r="A25" s="56"/>
      <c r="B25" s="4" t="s">
        <v>1916</v>
      </c>
      <c r="C25" s="4"/>
      <c r="D25" s="510">
        <v>470</v>
      </c>
      <c r="E25" s="4"/>
      <c r="F25" s="4" t="s">
        <v>1637</v>
      </c>
      <c r="G25" s="4"/>
      <c r="H25" s="5"/>
    </row>
    <row r="26" spans="1:8">
      <c r="A26" s="56"/>
      <c r="B26" s="4" t="s">
        <v>1635</v>
      </c>
      <c r="C26" s="4"/>
      <c r="D26" s="510">
        <f>D24-D25</f>
        <v>5835</v>
      </c>
      <c r="E26" s="4"/>
      <c r="F26" s="4"/>
      <c r="G26" s="4"/>
      <c r="H26" s="5"/>
    </row>
    <row r="27" spans="1:8">
      <c r="A27" s="56"/>
      <c r="B27" s="4"/>
      <c r="C27" s="4"/>
      <c r="D27" s="4"/>
      <c r="E27" s="4"/>
      <c r="F27" s="4"/>
      <c r="G27" s="4"/>
      <c r="H27" s="5"/>
    </row>
    <row r="28" spans="1:8" ht="13.8" thickBot="1">
      <c r="A28" s="57"/>
      <c r="B28" s="6"/>
      <c r="C28" s="6"/>
      <c r="D28" s="6"/>
      <c r="E28" s="6"/>
      <c r="F28" s="6"/>
      <c r="G28" s="6"/>
      <c r="H28" s="7"/>
    </row>
    <row r="29" spans="1:8" ht="13.8" thickBot="1"/>
    <row r="30" spans="1:8">
      <c r="A30" s="521"/>
      <c r="B30" s="54">
        <v>2015</v>
      </c>
      <c r="C30" s="54" t="s">
        <v>1636</v>
      </c>
      <c r="D30" s="54"/>
      <c r="E30" s="54"/>
      <c r="F30" s="54"/>
      <c r="G30" s="54"/>
      <c r="H30" s="60"/>
    </row>
    <row r="31" spans="1:8">
      <c r="A31" s="56" t="s">
        <v>1641</v>
      </c>
      <c r="B31" s="4" t="s">
        <v>1634</v>
      </c>
      <c r="C31" s="4"/>
      <c r="D31" s="4"/>
      <c r="E31" s="4"/>
      <c r="F31" s="4"/>
      <c r="G31" s="4"/>
      <c r="H31" s="5"/>
    </row>
    <row r="32" spans="1:8">
      <c r="A32" s="56"/>
      <c r="B32" s="4"/>
      <c r="C32" s="4"/>
      <c r="D32" s="13" t="s">
        <v>1359</v>
      </c>
      <c r="E32" s="4"/>
      <c r="F32" s="4"/>
      <c r="G32" s="4"/>
      <c r="H32" s="5"/>
    </row>
    <row r="33" spans="1:8">
      <c r="A33" s="56"/>
      <c r="B33" s="4" t="s">
        <v>1323</v>
      </c>
      <c r="C33" s="4"/>
      <c r="D33" s="519">
        <v>16500</v>
      </c>
      <c r="E33" s="4"/>
      <c r="F33" s="4"/>
      <c r="G33" s="4"/>
      <c r="H33" s="5"/>
    </row>
    <row r="34" spans="1:8">
      <c r="A34" s="56"/>
      <c r="B34" s="4" t="s">
        <v>1916</v>
      </c>
      <c r="C34" s="4"/>
      <c r="D34" s="510">
        <v>500</v>
      </c>
      <c r="E34" s="4"/>
      <c r="F34" s="4" t="s">
        <v>1640</v>
      </c>
      <c r="G34" s="4"/>
      <c r="H34" s="5"/>
    </row>
    <row r="35" spans="1:8">
      <c r="A35" s="56"/>
      <c r="B35" s="4" t="s">
        <v>1635</v>
      </c>
      <c r="C35" s="4"/>
      <c r="D35" s="510">
        <v>16000</v>
      </c>
      <c r="E35" s="4"/>
      <c r="F35" s="4"/>
      <c r="G35" s="4"/>
      <c r="H35" s="5"/>
    </row>
    <row r="36" spans="1:8">
      <c r="A36" s="56"/>
      <c r="B36" s="4"/>
      <c r="C36" s="4"/>
      <c r="D36" s="4"/>
      <c r="E36" s="4"/>
      <c r="F36" s="4"/>
      <c r="G36" s="4"/>
      <c r="H36" s="5"/>
    </row>
    <row r="37" spans="1:8" ht="13.8" thickBot="1">
      <c r="A37" s="57"/>
      <c r="B37" s="6"/>
      <c r="C37" s="6"/>
      <c r="D37" s="6"/>
      <c r="E37" s="6"/>
      <c r="F37" s="6"/>
      <c r="G37" s="6"/>
      <c r="H37" s="7"/>
    </row>
    <row r="38" spans="1:8" ht="13.8" thickBot="1"/>
    <row r="39" spans="1:8">
      <c r="A39" s="521"/>
      <c r="B39" s="54">
        <v>2015</v>
      </c>
      <c r="C39" s="54" t="s">
        <v>1636</v>
      </c>
      <c r="D39" s="54"/>
      <c r="E39" s="54"/>
      <c r="F39" s="54"/>
      <c r="G39" s="54"/>
      <c r="H39" s="60"/>
    </row>
    <row r="40" spans="1:8">
      <c r="A40" s="56" t="s">
        <v>1638</v>
      </c>
      <c r="B40" s="4" t="s">
        <v>1634</v>
      </c>
      <c r="C40" s="4"/>
      <c r="D40" s="4" t="s">
        <v>703</v>
      </c>
      <c r="E40" s="4"/>
      <c r="F40" s="4"/>
      <c r="G40" s="4"/>
      <c r="H40" s="5"/>
    </row>
    <row r="41" spans="1:8">
      <c r="A41" s="56"/>
      <c r="B41" s="4"/>
      <c r="C41" s="4"/>
      <c r="D41" s="4" t="s">
        <v>1359</v>
      </c>
      <c r="E41" s="8"/>
      <c r="F41" s="4"/>
      <c r="G41" s="4"/>
      <c r="H41" s="5"/>
    </row>
    <row r="42" spans="1:8">
      <c r="A42" s="56"/>
      <c r="B42" s="4" t="s">
        <v>1323</v>
      </c>
      <c r="C42" s="4"/>
      <c r="D42" s="519">
        <v>9688</v>
      </c>
      <c r="E42" s="4"/>
      <c r="F42" s="4"/>
      <c r="G42" s="4"/>
      <c r="H42" s="5"/>
    </row>
    <row r="43" spans="1:8">
      <c r="A43" s="56"/>
      <c r="B43" s="4" t="s">
        <v>1916</v>
      </c>
      <c r="C43" s="4"/>
      <c r="D43" s="510">
        <v>1083</v>
      </c>
      <c r="E43" s="8"/>
      <c r="F43" s="4" t="s">
        <v>1639</v>
      </c>
      <c r="G43" s="4"/>
      <c r="H43" s="5"/>
    </row>
    <row r="44" spans="1:8">
      <c r="A44" s="56"/>
      <c r="B44" s="4" t="s">
        <v>1635</v>
      </c>
      <c r="C44" s="4"/>
      <c r="D44" s="510">
        <v>8605</v>
      </c>
      <c r="E44" s="8"/>
      <c r="F44" s="4"/>
      <c r="G44" s="4"/>
      <c r="H44" s="5"/>
    </row>
    <row r="45" spans="1:8">
      <c r="A45" s="56"/>
      <c r="B45" s="4"/>
      <c r="C45" s="4"/>
      <c r="D45" s="4"/>
      <c r="E45" s="4"/>
      <c r="F45" s="4"/>
      <c r="G45" s="4"/>
      <c r="H45" s="5"/>
    </row>
    <row r="46" spans="1:8" ht="13.8" thickBot="1">
      <c r="A46" s="57"/>
      <c r="B46" s="6"/>
      <c r="C46" s="6"/>
      <c r="D46" s="6"/>
      <c r="E46" s="6"/>
      <c r="F46" s="6"/>
      <c r="G46" s="6"/>
      <c r="H46" s="7"/>
    </row>
    <row r="47" spans="1:8">
      <c r="A47" s="521" t="s">
        <v>1638</v>
      </c>
      <c r="B47" s="54" t="s">
        <v>1235</v>
      </c>
      <c r="C47" s="54"/>
      <c r="D47" s="54"/>
      <c r="E47" s="54"/>
      <c r="F47" s="54"/>
      <c r="G47" s="54"/>
      <c r="H47" s="60"/>
    </row>
    <row r="48" spans="1:8">
      <c r="A48" s="56"/>
      <c r="B48" s="4"/>
      <c r="C48" s="4"/>
      <c r="D48" s="4" t="s">
        <v>1359</v>
      </c>
      <c r="E48" s="4"/>
      <c r="F48" s="4"/>
      <c r="G48" s="4"/>
      <c r="H48" s="5"/>
    </row>
    <row r="49" spans="1:8">
      <c r="A49" s="56" t="s">
        <v>1321</v>
      </c>
      <c r="B49" s="4" t="s">
        <v>1323</v>
      </c>
      <c r="C49" s="4"/>
      <c r="D49" s="519">
        <v>2000</v>
      </c>
      <c r="E49" s="4"/>
      <c r="F49" s="4"/>
      <c r="G49" s="4"/>
      <c r="H49" s="5"/>
    </row>
    <row r="50" spans="1:8">
      <c r="A50" s="56"/>
      <c r="B50" s="4" t="s">
        <v>1916</v>
      </c>
      <c r="C50" s="13"/>
      <c r="D50" s="510">
        <v>0</v>
      </c>
      <c r="E50" s="4"/>
      <c r="F50" s="4"/>
      <c r="G50" s="4"/>
      <c r="H50" s="5"/>
    </row>
    <row r="51" spans="1:8" ht="13.8" thickBot="1">
      <c r="A51" s="57"/>
      <c r="B51" s="6" t="s">
        <v>1635</v>
      </c>
      <c r="C51" s="312"/>
      <c r="D51" s="209">
        <v>2000</v>
      </c>
      <c r="E51" s="6"/>
      <c r="F51" s="6"/>
      <c r="G51" s="6"/>
      <c r="H51" s="7"/>
    </row>
    <row r="52" spans="1:8" ht="13.8" thickBot="1"/>
    <row r="53" spans="1:8">
      <c r="A53" s="521"/>
      <c r="B53" s="54">
        <v>2015</v>
      </c>
      <c r="C53" s="54" t="s">
        <v>1636</v>
      </c>
      <c r="D53" s="54"/>
      <c r="E53" s="54"/>
      <c r="F53" s="54"/>
      <c r="G53" s="54"/>
      <c r="H53" s="60"/>
    </row>
    <row r="54" spans="1:8">
      <c r="A54" s="56" t="s">
        <v>494</v>
      </c>
      <c r="B54" s="4" t="s">
        <v>1634</v>
      </c>
      <c r="C54" s="4"/>
      <c r="D54" s="4"/>
      <c r="E54" s="4"/>
      <c r="F54" s="4"/>
      <c r="G54" s="4"/>
      <c r="H54" s="5"/>
    </row>
    <row r="55" spans="1:8">
      <c r="A55" s="56"/>
      <c r="B55" s="4"/>
      <c r="C55" s="4"/>
      <c r="D55" s="510" t="s">
        <v>1359</v>
      </c>
      <c r="E55" s="8"/>
      <c r="F55" s="8"/>
      <c r="G55" s="4"/>
      <c r="H55" s="5"/>
    </row>
    <row r="56" spans="1:8">
      <c r="A56" s="56"/>
      <c r="B56" s="4" t="s">
        <v>1323</v>
      </c>
      <c r="C56" s="4"/>
      <c r="D56" s="519">
        <v>16545</v>
      </c>
      <c r="E56" s="4"/>
      <c r="F56" s="4"/>
      <c r="G56" s="4"/>
      <c r="H56" s="5"/>
    </row>
    <row r="57" spans="1:8">
      <c r="A57" s="56"/>
      <c r="B57" s="4" t="s">
        <v>1916</v>
      </c>
      <c r="C57" s="4"/>
      <c r="D57" s="510">
        <v>150</v>
      </c>
      <c r="E57" s="8"/>
      <c r="F57" s="8"/>
      <c r="G57" s="4"/>
      <c r="H57" s="5"/>
    </row>
    <row r="58" spans="1:8">
      <c r="A58" s="56"/>
      <c r="B58" s="4" t="s">
        <v>1635</v>
      </c>
      <c r="C58" s="4"/>
      <c r="D58" s="510">
        <f>D56-D57</f>
        <v>16395</v>
      </c>
      <c r="E58" s="8"/>
      <c r="F58" s="8"/>
      <c r="G58" s="4"/>
      <c r="H58" s="5"/>
    </row>
    <row r="59" spans="1:8">
      <c r="A59" s="56"/>
      <c r="B59" s="4"/>
      <c r="C59" s="4"/>
      <c r="D59" s="4"/>
      <c r="E59" s="4"/>
      <c r="F59" s="4"/>
      <c r="G59" s="4"/>
      <c r="H59" s="5"/>
    </row>
    <row r="60" spans="1:8" ht="13.8" thickBot="1">
      <c r="A60" s="57"/>
      <c r="B60" s="6"/>
      <c r="C60" s="6"/>
      <c r="D60" s="6"/>
      <c r="E60" s="6"/>
      <c r="F60" s="6"/>
      <c r="G60" s="6"/>
      <c r="H60" s="7"/>
    </row>
    <row r="61" spans="1:8">
      <c r="A61" s="521" t="s">
        <v>494</v>
      </c>
      <c r="B61" s="54"/>
      <c r="C61" s="54"/>
      <c r="D61" s="54"/>
      <c r="E61" s="54" t="s">
        <v>1321</v>
      </c>
      <c r="F61" s="54" t="s">
        <v>1916</v>
      </c>
      <c r="G61" s="54" t="s">
        <v>1635</v>
      </c>
      <c r="H61" s="60"/>
    </row>
    <row r="62" spans="1:8">
      <c r="A62" s="56" t="s">
        <v>977</v>
      </c>
      <c r="B62" s="4"/>
      <c r="C62" s="4"/>
      <c r="D62" s="4"/>
      <c r="E62" s="4">
        <v>1050</v>
      </c>
      <c r="F62" s="4">
        <v>50</v>
      </c>
      <c r="G62" s="4">
        <v>1000</v>
      </c>
      <c r="H62" s="5"/>
    </row>
    <row r="63" spans="1:8">
      <c r="A63" s="56" t="s">
        <v>978</v>
      </c>
      <c r="B63" s="4"/>
      <c r="C63" s="4"/>
      <c r="D63" s="4"/>
      <c r="E63" s="4">
        <v>7250</v>
      </c>
      <c r="F63" s="4">
        <v>50</v>
      </c>
      <c r="G63" s="4">
        <v>7200</v>
      </c>
      <c r="H63" s="5" t="s">
        <v>1642</v>
      </c>
    </row>
    <row r="64" spans="1:8" ht="13.8" thickBot="1">
      <c r="A64" s="57" t="s">
        <v>980</v>
      </c>
      <c r="B64" s="6"/>
      <c r="C64" s="6"/>
      <c r="D64" s="6"/>
      <c r="E64" s="6">
        <v>8245</v>
      </c>
      <c r="F64" s="6">
        <v>50</v>
      </c>
      <c r="G64" s="6">
        <v>8195</v>
      </c>
      <c r="H64" s="7" t="s">
        <v>1643</v>
      </c>
    </row>
    <row r="65" spans="1:4" ht="13.8" thickBot="1"/>
    <row r="66" spans="1:4">
      <c r="A66" s="607"/>
      <c r="B66" s="608"/>
      <c r="C66" s="608" t="s">
        <v>1321</v>
      </c>
      <c r="D66" s="609" t="s">
        <v>1636</v>
      </c>
    </row>
    <row r="67" spans="1:4">
      <c r="A67" s="309" t="s">
        <v>1236</v>
      </c>
      <c r="B67" s="69"/>
      <c r="C67" s="69" t="s">
        <v>1323</v>
      </c>
      <c r="D67" s="5">
        <f>SUM(D8,D15,D24,D33,D42,D49,D56)</f>
        <v>58713</v>
      </c>
    </row>
    <row r="68" spans="1:4">
      <c r="A68" s="610"/>
      <c r="B68" s="69"/>
      <c r="C68" s="69" t="s">
        <v>1916</v>
      </c>
      <c r="D68" s="5">
        <f>SUM(D9,D16,D25,D34,D43,D50,D57)</f>
        <v>2503</v>
      </c>
    </row>
    <row r="69" spans="1:4">
      <c r="A69" s="610"/>
      <c r="B69" s="69"/>
      <c r="C69" s="69" t="s">
        <v>1635</v>
      </c>
      <c r="D69" s="5">
        <f>SUM(D10,D17,D26,D35,D44,D51,D58)</f>
        <v>56210</v>
      </c>
    </row>
    <row r="70" spans="1:4" ht="13.8" thickBot="1">
      <c r="A70" s="611"/>
      <c r="B70" s="612"/>
      <c r="C70" s="612"/>
      <c r="D70" s="613"/>
    </row>
  </sheetData>
  <phoneticPr fontId="3" type="noConversion"/>
  <pageMargins left="0.75" right="0.75" top="1" bottom="1" header="0.5" footer="0.5"/>
  <pageSetup paperSize="9" orientation="portrait" verticalDpi="0" r:id="rId1"/>
  <headerFooter alignWithMargins="0"/>
</worksheet>
</file>

<file path=xl/worksheets/sheet35.xml><?xml version="1.0" encoding="utf-8"?>
<worksheet xmlns="http://schemas.openxmlformats.org/spreadsheetml/2006/main" xmlns:r="http://schemas.openxmlformats.org/officeDocument/2006/relationships">
  <dimension ref="A1:T165"/>
  <sheetViews>
    <sheetView topLeftCell="C1" zoomScale="75" workbookViewId="0">
      <pane ySplit="3" topLeftCell="A4" activePane="bottomLeft" state="frozen"/>
      <selection activeCell="A2" sqref="A2:IV2"/>
      <selection pane="bottomLeft" activeCell="A2" sqref="A2:IV2"/>
    </sheetView>
  </sheetViews>
  <sheetFormatPr defaultColWidth="9.109375" defaultRowHeight="15" customHeight="1"/>
  <cols>
    <col min="1" max="1" width="7" style="167" bestFit="1" customWidth="1"/>
    <col min="2" max="2" width="41" style="167" bestFit="1" customWidth="1"/>
    <col min="3" max="3" width="28" style="167" bestFit="1" customWidth="1"/>
    <col min="4" max="4" width="10.88671875" style="169" bestFit="1" customWidth="1"/>
    <col min="5" max="5" width="10.5546875" style="169" bestFit="1" customWidth="1"/>
    <col min="6" max="6" width="8.6640625" style="169" bestFit="1" customWidth="1"/>
    <col min="7" max="7" width="10.88671875" style="169" bestFit="1" customWidth="1"/>
    <col min="8" max="8" width="6.88671875" style="169" bestFit="1" customWidth="1"/>
    <col min="9" max="9" width="14.109375" style="169" bestFit="1" customWidth="1"/>
    <col min="10" max="10" width="9.44140625" style="169" bestFit="1" customWidth="1"/>
    <col min="11" max="11" width="4.109375" style="167" customWidth="1"/>
    <col min="12" max="12" width="8" style="167" bestFit="1" customWidth="1"/>
    <col min="13" max="13" width="28" style="167" bestFit="1" customWidth="1"/>
    <col min="14" max="14" width="10.6640625" style="167" bestFit="1" customWidth="1"/>
    <col min="15" max="15" width="8.6640625" style="167" bestFit="1" customWidth="1"/>
    <col min="16" max="16" width="8.5546875" style="167" bestFit="1" customWidth="1"/>
    <col min="17" max="17" width="10.6640625" style="167" bestFit="1" customWidth="1"/>
    <col min="18" max="18" width="6.88671875" style="167" bestFit="1" customWidth="1"/>
    <col min="19" max="19" width="14" style="167" bestFit="1" customWidth="1"/>
    <col min="20" max="20" width="48.33203125" style="167" customWidth="1"/>
    <col min="21" max="23" width="8.88671875" style="167" customWidth="1"/>
    <col min="24" max="16384" width="9.109375" style="167"/>
  </cols>
  <sheetData>
    <row r="1" spans="1:20" ht="15" customHeight="1">
      <c r="A1" s="166">
        <v>2014</v>
      </c>
      <c r="C1" s="166"/>
      <c r="D1" s="168">
        <v>2014</v>
      </c>
      <c r="L1" s="170">
        <v>2013</v>
      </c>
      <c r="M1" s="166"/>
      <c r="N1" s="168">
        <v>2013</v>
      </c>
      <c r="O1" s="169"/>
      <c r="P1" s="169"/>
      <c r="Q1" s="169"/>
      <c r="R1" s="169"/>
      <c r="S1" s="169"/>
      <c r="T1" s="169"/>
    </row>
    <row r="2" spans="1:20" s="175" customFormat="1" ht="15" customHeight="1">
      <c r="A2" s="171" t="s">
        <v>529</v>
      </c>
      <c r="B2" s="172" t="s">
        <v>1740</v>
      </c>
      <c r="C2" s="172" t="s">
        <v>1736</v>
      </c>
      <c r="D2" s="173" t="s">
        <v>1323</v>
      </c>
      <c r="E2" s="174" t="s">
        <v>1338</v>
      </c>
      <c r="F2" s="174" t="s">
        <v>530</v>
      </c>
      <c r="G2" s="174" t="s">
        <v>1994</v>
      </c>
      <c r="H2" s="174" t="s">
        <v>1998</v>
      </c>
      <c r="I2" s="174" t="s">
        <v>531</v>
      </c>
      <c r="J2" s="174" t="s">
        <v>532</v>
      </c>
      <c r="L2" s="172" t="s">
        <v>1740</v>
      </c>
      <c r="M2" s="172" t="s">
        <v>1736</v>
      </c>
      <c r="N2" s="173" t="s">
        <v>1323</v>
      </c>
      <c r="O2" s="174" t="s">
        <v>1338</v>
      </c>
      <c r="P2" s="174" t="s">
        <v>530</v>
      </c>
      <c r="Q2" s="174" t="s">
        <v>1994</v>
      </c>
      <c r="R2" s="174" t="s">
        <v>1998</v>
      </c>
      <c r="S2" s="174" t="s">
        <v>531</v>
      </c>
      <c r="T2" s="174" t="s">
        <v>532</v>
      </c>
    </row>
    <row r="3" spans="1:20" s="179" customFormat="1" ht="15" customHeight="1" thickBot="1">
      <c r="A3" s="176"/>
      <c r="B3" s="177"/>
      <c r="C3" s="177"/>
      <c r="D3" s="177"/>
      <c r="E3" s="178"/>
      <c r="F3" s="178"/>
      <c r="G3" s="178"/>
      <c r="H3" s="178"/>
      <c r="I3" s="178"/>
      <c r="J3" s="178"/>
      <c r="L3" s="177"/>
      <c r="M3" s="177"/>
      <c r="N3" s="177"/>
      <c r="O3" s="178"/>
      <c r="P3" s="178"/>
      <c r="Q3" s="178"/>
      <c r="R3" s="178"/>
      <c r="S3" s="178"/>
      <c r="T3" s="178"/>
    </row>
    <row r="4" spans="1:20" ht="15" customHeight="1">
      <c r="A4" s="180" t="s">
        <v>2029</v>
      </c>
      <c r="B4" s="181" t="s">
        <v>533</v>
      </c>
      <c r="C4" s="182" t="s">
        <v>534</v>
      </c>
      <c r="D4" s="183">
        <f>SUM(E4:J4)</f>
        <v>425</v>
      </c>
      <c r="E4" s="184">
        <f>'[2]tactische planning  exl kd staf'!S4+'[2]tactische planning  exl kd staf'!S13+'[2]tactische planning  exl kd staf'!S31+'[2]tactische planning  exl kd staf'!S40+'[2]tactische planning  exl kd staf'!S49</f>
        <v>425</v>
      </c>
      <c r="F4" s="184"/>
      <c r="G4" s="184"/>
      <c r="H4" s="184"/>
      <c r="I4" s="184"/>
      <c r="J4" s="184"/>
      <c r="L4" s="181" t="s">
        <v>535</v>
      </c>
      <c r="M4" s="182" t="s">
        <v>534</v>
      </c>
      <c r="N4" s="183">
        <f>SUM(O4:T4)</f>
        <v>650</v>
      </c>
      <c r="O4" s="185">
        <f>'[2]tactische planning  exl kd staf'!M4+'[2]tactische planning  exl kd staf'!M13+'[2]tactische planning  exl kd staf'!M31+'[2]tactische planning  exl kd staf'!M40+'[2]tactische planning  exl kd staf'!M49</f>
        <v>650</v>
      </c>
      <c r="P4" s="185"/>
      <c r="Q4" s="185"/>
      <c r="R4" s="185"/>
      <c r="S4" s="185"/>
      <c r="T4" s="185"/>
    </row>
    <row r="5" spans="1:20" ht="15" customHeight="1">
      <c r="A5" s="186" t="s">
        <v>2029</v>
      </c>
      <c r="B5" s="181" t="s">
        <v>533</v>
      </c>
      <c r="C5" s="187" t="s">
        <v>536</v>
      </c>
      <c r="D5" s="183">
        <f t="shared" ref="D5:D12" si="0">SUM(E5:J5)</f>
        <v>0</v>
      </c>
      <c r="E5" s="184">
        <f>'[2]tactische planning  exl kd staf'!S5+'[2]tactische planning  exl kd staf'!S14+'[2]tactische planning  exl kd staf'!S32+'[2]tactische planning  exl kd staf'!S41+'[2]tactische planning  exl kd staf'!S50</f>
        <v>0</v>
      </c>
      <c r="F5" s="184"/>
      <c r="G5" s="184"/>
      <c r="H5" s="184"/>
      <c r="I5" s="184"/>
      <c r="J5" s="184"/>
      <c r="L5" s="181" t="s">
        <v>535</v>
      </c>
      <c r="M5" s="187" t="s">
        <v>536</v>
      </c>
      <c r="N5" s="183">
        <f t="shared" ref="N5:N12" si="1">SUM(O5:T5)</f>
        <v>0</v>
      </c>
      <c r="O5" s="185">
        <f>'[2]tactische planning  exl kd staf'!M5+'[2]tactische planning  exl kd staf'!M14+'[2]tactische planning  exl kd staf'!M32+'[2]tactische planning  exl kd staf'!M41+'[2]tactische planning  exl kd staf'!M50</f>
        <v>0</v>
      </c>
      <c r="P5" s="185"/>
      <c r="Q5" s="185"/>
      <c r="R5" s="185"/>
      <c r="S5" s="185"/>
      <c r="T5" s="185"/>
    </row>
    <row r="6" spans="1:20" ht="15" customHeight="1">
      <c r="A6" s="186" t="s">
        <v>2029</v>
      </c>
      <c r="B6" s="181" t="s">
        <v>533</v>
      </c>
      <c r="C6" s="187" t="s">
        <v>537</v>
      </c>
      <c r="D6" s="183">
        <f t="shared" si="0"/>
        <v>0</v>
      </c>
      <c r="E6" s="184">
        <f>'[2]tactische planning  exl kd staf'!S6+'[2]tactische planning  exl kd staf'!S15+'[2]tactische planning  exl kd staf'!S33+'[2]tactische planning  exl kd staf'!S42+'[2]tactische planning  exl kd staf'!S51</f>
        <v>0</v>
      </c>
      <c r="F6" s="184"/>
      <c r="G6" s="184"/>
      <c r="H6" s="184"/>
      <c r="I6" s="184"/>
      <c r="J6" s="184"/>
      <c r="L6" s="181" t="s">
        <v>535</v>
      </c>
      <c r="M6" s="187" t="s">
        <v>537</v>
      </c>
      <c r="N6" s="183">
        <f t="shared" si="1"/>
        <v>0</v>
      </c>
      <c r="O6" s="185">
        <f>'[2]tactische planning  exl kd staf'!M6+'[2]tactische planning  exl kd staf'!M15+'[2]tactische planning  exl kd staf'!M33+'[2]tactische planning  exl kd staf'!M42+'[2]tactische planning  exl kd staf'!M51</f>
        <v>0</v>
      </c>
      <c r="P6" s="185"/>
      <c r="Q6" s="185"/>
      <c r="R6" s="185"/>
      <c r="S6" s="185"/>
      <c r="T6" s="185"/>
    </row>
    <row r="7" spans="1:20" ht="15" customHeight="1">
      <c r="A7" s="186" t="s">
        <v>2029</v>
      </c>
      <c r="B7" s="181" t="s">
        <v>533</v>
      </c>
      <c r="C7" s="187" t="s">
        <v>538</v>
      </c>
      <c r="D7" s="183">
        <f t="shared" si="0"/>
        <v>0</v>
      </c>
      <c r="E7" s="184">
        <f>'[2]tactische planning  exl kd staf'!S7+'[2]tactische planning  exl kd staf'!S16+'[2]tactische planning  exl kd staf'!S34+'[2]tactische planning  exl kd staf'!S43+'[2]tactische planning  exl kd staf'!S52</f>
        <v>0</v>
      </c>
      <c r="F7" s="184"/>
      <c r="G7" s="184"/>
      <c r="H7" s="184"/>
      <c r="I7" s="184"/>
      <c r="J7" s="184"/>
      <c r="L7" s="181" t="s">
        <v>535</v>
      </c>
      <c r="M7" s="187" t="s">
        <v>538</v>
      </c>
      <c r="N7" s="183">
        <f t="shared" si="1"/>
        <v>0</v>
      </c>
      <c r="O7" s="185">
        <f>'[2]tactische planning  exl kd staf'!M7+'[2]tactische planning  exl kd staf'!M16+'[2]tactische planning  exl kd staf'!M34+'[2]tactische planning  exl kd staf'!M43+'[2]tactische planning  exl kd staf'!M52</f>
        <v>0</v>
      </c>
      <c r="P7" s="185"/>
      <c r="Q7" s="185"/>
      <c r="R7" s="185"/>
      <c r="S7" s="185"/>
      <c r="T7" s="185"/>
    </row>
    <row r="8" spans="1:20" ht="15" customHeight="1">
      <c r="A8" s="186" t="s">
        <v>2029</v>
      </c>
      <c r="B8" s="181" t="s">
        <v>533</v>
      </c>
      <c r="C8" s="187" t="s">
        <v>539</v>
      </c>
      <c r="D8" s="183">
        <f t="shared" si="0"/>
        <v>0</v>
      </c>
      <c r="E8" s="184">
        <f>'[2]tactische planning  exl kd staf'!S8+'[2]tactische planning  exl kd staf'!S17+'[2]tactische planning  exl kd staf'!S35+'[2]tactische planning  exl kd staf'!S44+'[2]tactische planning  exl kd staf'!S53</f>
        <v>0</v>
      </c>
      <c r="F8" s="184"/>
      <c r="G8" s="184"/>
      <c r="H8" s="184"/>
      <c r="I8" s="184"/>
      <c r="J8" s="184"/>
      <c r="L8" s="181" t="s">
        <v>535</v>
      </c>
      <c r="M8" s="187" t="s">
        <v>539</v>
      </c>
      <c r="N8" s="183">
        <f t="shared" si="1"/>
        <v>0</v>
      </c>
      <c r="O8" s="185">
        <f>'[2]tactische planning  exl kd staf'!M8+'[2]tactische planning  exl kd staf'!M17+'[2]tactische planning  exl kd staf'!M35+'[2]tactische planning  exl kd staf'!M44+'[2]tactische planning  exl kd staf'!M53</f>
        <v>0</v>
      </c>
      <c r="P8" s="185"/>
      <c r="Q8" s="185"/>
      <c r="R8" s="185"/>
      <c r="S8" s="185"/>
      <c r="T8" s="185"/>
    </row>
    <row r="9" spans="1:20" ht="15" customHeight="1">
      <c r="A9" s="186" t="s">
        <v>2029</v>
      </c>
      <c r="B9" s="181" t="s">
        <v>533</v>
      </c>
      <c r="C9" s="187" t="s">
        <v>540</v>
      </c>
      <c r="D9" s="183">
        <f t="shared" si="0"/>
        <v>3900</v>
      </c>
      <c r="E9" s="184">
        <f>'[2]tactische planning  exl kd staf'!S9+'[2]tactische planning  exl kd staf'!S18+'[2]tactische planning  exl kd staf'!S36+'[2]tactische planning  exl kd staf'!S45+'[2]tactische planning  exl kd staf'!S54</f>
        <v>3900</v>
      </c>
      <c r="F9" s="184"/>
      <c r="G9" s="184"/>
      <c r="H9" s="184"/>
      <c r="I9" s="184"/>
      <c r="J9" s="184"/>
      <c r="L9" s="181" t="s">
        <v>535</v>
      </c>
      <c r="M9" s="187" t="s">
        <v>540</v>
      </c>
      <c r="N9" s="183">
        <f t="shared" si="1"/>
        <v>5200</v>
      </c>
      <c r="O9" s="185">
        <f>'[2]tactische planning  exl kd staf'!M9+'[2]tactische planning  exl kd staf'!M18+'[2]tactische planning  exl kd staf'!M36+'[2]tactische planning  exl kd staf'!M45+'[2]tactische planning  exl kd staf'!M54</f>
        <v>5200</v>
      </c>
      <c r="P9" s="185"/>
      <c r="Q9" s="185"/>
      <c r="R9" s="185"/>
      <c r="S9" s="185"/>
      <c r="T9" s="185"/>
    </row>
    <row r="10" spans="1:20" ht="15" customHeight="1">
      <c r="A10" s="186" t="s">
        <v>2029</v>
      </c>
      <c r="B10" s="181" t="s">
        <v>533</v>
      </c>
      <c r="C10" s="187" t="s">
        <v>541</v>
      </c>
      <c r="D10" s="183">
        <f t="shared" si="0"/>
        <v>0</v>
      </c>
      <c r="E10" s="184">
        <f>'[2]tactische planning  exl kd staf'!S10+'[2]tactische planning  exl kd staf'!S19+'[2]tactische planning  exl kd staf'!S37+'[2]tactische planning  exl kd staf'!S46+'[2]tactische planning  exl kd staf'!S55</f>
        <v>0</v>
      </c>
      <c r="F10" s="184"/>
      <c r="G10" s="184"/>
      <c r="H10" s="184"/>
      <c r="I10" s="184"/>
      <c r="J10" s="184"/>
      <c r="L10" s="181" t="s">
        <v>535</v>
      </c>
      <c r="M10" s="187" t="s">
        <v>541</v>
      </c>
      <c r="N10" s="183">
        <f t="shared" si="1"/>
        <v>0</v>
      </c>
      <c r="O10" s="185">
        <f>'[2]tactische planning  exl kd staf'!M10+'[2]tactische planning  exl kd staf'!M19+'[2]tactische planning  exl kd staf'!M37+'[2]tactische planning  exl kd staf'!M46+'[2]tactische planning  exl kd staf'!M55</f>
        <v>0</v>
      </c>
      <c r="P10" s="185"/>
      <c r="Q10" s="185"/>
      <c r="R10" s="185"/>
      <c r="S10" s="185"/>
      <c r="T10" s="185"/>
    </row>
    <row r="11" spans="1:20" ht="15" customHeight="1">
      <c r="A11" s="186" t="s">
        <v>2029</v>
      </c>
      <c r="B11" s="181" t="s">
        <v>533</v>
      </c>
      <c r="C11" s="187" t="s">
        <v>542</v>
      </c>
      <c r="D11" s="183">
        <f t="shared" si="0"/>
        <v>0</v>
      </c>
      <c r="E11" s="184">
        <f>'[2]tactische planning  exl kd staf'!S11+'[2]tactische planning  exl kd staf'!S20+'[2]tactische planning  exl kd staf'!S38+'[2]tactische planning  exl kd staf'!S47+'[2]tactische planning  exl kd staf'!S56</f>
        <v>0</v>
      </c>
      <c r="F11" s="184"/>
      <c r="G11" s="184"/>
      <c r="H11" s="184"/>
      <c r="I11" s="184"/>
      <c r="J11" s="184"/>
      <c r="L11" s="181" t="s">
        <v>535</v>
      </c>
      <c r="M11" s="187" t="s">
        <v>542</v>
      </c>
      <c r="N11" s="183">
        <f t="shared" si="1"/>
        <v>0</v>
      </c>
      <c r="O11" s="185">
        <f>'[2]tactische planning  exl kd staf'!M11+'[2]tactische planning  exl kd staf'!M20+'[2]tactische planning  exl kd staf'!M38+'[2]tactische planning  exl kd staf'!M47+'[2]tactische planning  exl kd staf'!M56</f>
        <v>0</v>
      </c>
      <c r="P11" s="185"/>
      <c r="Q11" s="185"/>
      <c r="R11" s="185"/>
      <c r="S11" s="185"/>
      <c r="T11" s="185"/>
    </row>
    <row r="12" spans="1:20" ht="15" customHeight="1">
      <c r="A12" s="186" t="s">
        <v>2029</v>
      </c>
      <c r="B12" s="181" t="s">
        <v>533</v>
      </c>
      <c r="C12" s="187" t="s">
        <v>1321</v>
      </c>
      <c r="D12" s="183">
        <f t="shared" si="0"/>
        <v>49675</v>
      </c>
      <c r="E12" s="184">
        <f>'[2]tactische planning  exl kd staf'!S12+'[2]tactische planning  exl kd staf'!S21+'[2]tactische planning  exl kd staf'!S39+'[2]tactische planning  exl kd staf'!S48+'[2]tactische planning  exl kd staf'!S57+'[2]tactische planning  exl kd staf'!Q30</f>
        <v>49675</v>
      </c>
      <c r="F12" s="184"/>
      <c r="G12" s="184"/>
      <c r="H12" s="184"/>
      <c r="I12" s="184"/>
      <c r="J12" s="184"/>
      <c r="L12" s="181" t="s">
        <v>535</v>
      </c>
      <c r="M12" s="187" t="s">
        <v>1321</v>
      </c>
      <c r="N12" s="183">
        <f t="shared" si="1"/>
        <v>59849</v>
      </c>
      <c r="O12" s="185">
        <f>'[2]tactische planning  exl kd staf'!M12+'[2]tactische planning  exl kd staf'!M21+'[2]tactische planning  exl kd staf'!M39+'[2]tactische planning  exl kd staf'!M48+'[2]tactische planning  exl kd staf'!M57</f>
        <v>59849</v>
      </c>
      <c r="P12" s="185"/>
      <c r="Q12" s="185"/>
      <c r="R12" s="185"/>
      <c r="S12" s="185"/>
      <c r="T12" s="185"/>
    </row>
    <row r="13" spans="1:20" s="192" customFormat="1" ht="15" customHeight="1">
      <c r="A13" s="188"/>
      <c r="B13" s="189"/>
      <c r="C13" s="190"/>
      <c r="D13" s="191">
        <f>SUM(D4:D12)</f>
        <v>54000</v>
      </c>
      <c r="E13" s="191">
        <f t="shared" ref="E13:J13" si="2">SUM(E4:E12)</f>
        <v>54000</v>
      </c>
      <c r="F13" s="191">
        <f t="shared" si="2"/>
        <v>0</v>
      </c>
      <c r="G13" s="191">
        <f t="shared" si="2"/>
        <v>0</v>
      </c>
      <c r="H13" s="191"/>
      <c r="I13" s="191">
        <f t="shared" si="2"/>
        <v>0</v>
      </c>
      <c r="J13" s="191">
        <f t="shared" si="2"/>
        <v>0</v>
      </c>
      <c r="L13" s="189"/>
      <c r="M13" s="190"/>
      <c r="N13" s="191">
        <f>SUM(N4:N12)</f>
        <v>65699</v>
      </c>
      <c r="O13" s="191">
        <f>SUM(O4:O12)</f>
        <v>65699</v>
      </c>
      <c r="P13" s="191">
        <f>SUM(P4:P12)</f>
        <v>0</v>
      </c>
      <c r="Q13" s="191">
        <f>SUM(Q4:Q12)</f>
        <v>0</v>
      </c>
      <c r="R13" s="191"/>
      <c r="S13" s="191">
        <f>SUM(S4:S12)</f>
        <v>0</v>
      </c>
      <c r="T13" s="191">
        <f>SUM(T4:T12)</f>
        <v>0</v>
      </c>
    </row>
    <row r="14" spans="1:20" ht="15" customHeight="1">
      <c r="A14" s="193"/>
      <c r="B14" s="194"/>
      <c r="C14" s="195"/>
      <c r="D14" s="196"/>
      <c r="E14" s="196"/>
      <c r="F14" s="196"/>
      <c r="G14" s="196"/>
      <c r="H14" s="196"/>
      <c r="I14" s="196"/>
      <c r="J14" s="196"/>
      <c r="L14" s="194"/>
      <c r="M14" s="195"/>
      <c r="N14" s="196"/>
      <c r="O14" s="196"/>
      <c r="P14" s="196"/>
      <c r="Q14" s="196"/>
      <c r="R14" s="196"/>
      <c r="S14" s="196"/>
      <c r="T14" s="196"/>
    </row>
    <row r="15" spans="1:20" ht="15" customHeight="1">
      <c r="A15" s="186" t="s">
        <v>2029</v>
      </c>
      <c r="B15" s="181" t="s">
        <v>2052</v>
      </c>
      <c r="C15" s="187" t="s">
        <v>534</v>
      </c>
      <c r="D15" s="183">
        <f t="shared" ref="D15:D23" si="3">SUM(E15:J15)</f>
        <v>910</v>
      </c>
      <c r="E15" s="184">
        <f>'[2]tactische planning  exl kd staf'!S63+'[2]tactische planning  exl kd staf'!S72+'[2]tactische planning  exl kd staf'!S81+'[2]tactische planning  exl kd staf'!S90+'[2]tactische planning  exl kd staf'!S99</f>
        <v>910</v>
      </c>
      <c r="F15" s="184"/>
      <c r="G15" s="184"/>
      <c r="H15" s="184"/>
      <c r="I15" s="184"/>
      <c r="J15" s="184"/>
      <c r="L15" s="181" t="s">
        <v>543</v>
      </c>
      <c r="M15" s="187" t="s">
        <v>534</v>
      </c>
      <c r="N15" s="183">
        <f t="shared" ref="N15:N23" si="4">SUM(O15:T15)</f>
        <v>910</v>
      </c>
      <c r="O15" s="185">
        <f>'[2]tactische planning  exl kd staf'!M63+'[2]tactische planning  exl kd staf'!M72+'[2]tactische planning  exl kd staf'!M81+'[2]tactische planning  exl kd staf'!M90+'[2]tactische planning  exl kd staf'!M99</f>
        <v>910</v>
      </c>
      <c r="P15" s="185"/>
      <c r="Q15" s="185"/>
      <c r="R15" s="185"/>
      <c r="S15" s="185"/>
      <c r="T15" s="185"/>
    </row>
    <row r="16" spans="1:20" ht="15" customHeight="1">
      <c r="A16" s="186" t="s">
        <v>2029</v>
      </c>
      <c r="B16" s="181" t="s">
        <v>2052</v>
      </c>
      <c r="C16" s="187" t="s">
        <v>536</v>
      </c>
      <c r="D16" s="183">
        <f t="shared" si="3"/>
        <v>0</v>
      </c>
      <c r="E16" s="184">
        <f>'[2]tactische planning  exl kd staf'!S64+'[2]tactische planning  exl kd staf'!S73+'[2]tactische planning  exl kd staf'!S82+'[2]tactische planning  exl kd staf'!S91+'[2]tactische planning  exl kd staf'!S100</f>
        <v>0</v>
      </c>
      <c r="F16" s="184"/>
      <c r="G16" s="184"/>
      <c r="H16" s="184"/>
      <c r="I16" s="184"/>
      <c r="J16" s="184"/>
      <c r="L16" s="181" t="s">
        <v>543</v>
      </c>
      <c r="M16" s="187" t="s">
        <v>536</v>
      </c>
      <c r="N16" s="183">
        <f t="shared" si="4"/>
        <v>0</v>
      </c>
      <c r="O16" s="185">
        <f>'[2]tactische planning  exl kd staf'!M64+'[2]tactische planning  exl kd staf'!M73+'[2]tactische planning  exl kd staf'!M82+'[2]tactische planning  exl kd staf'!M91+'[2]tactische planning  exl kd staf'!M100</f>
        <v>0</v>
      </c>
      <c r="P16" s="185"/>
      <c r="Q16" s="185"/>
      <c r="R16" s="185"/>
      <c r="S16" s="185"/>
      <c r="T16" s="185"/>
    </row>
    <row r="17" spans="1:20" ht="15" customHeight="1">
      <c r="A17" s="186" t="s">
        <v>2029</v>
      </c>
      <c r="B17" s="181" t="s">
        <v>2052</v>
      </c>
      <c r="C17" s="187" t="s">
        <v>537</v>
      </c>
      <c r="D17" s="183">
        <f t="shared" si="3"/>
        <v>0</v>
      </c>
      <c r="E17" s="184">
        <f>'[2]tactische planning  exl kd staf'!S65+'[2]tactische planning  exl kd staf'!S74+'[2]tactische planning  exl kd staf'!S83+'[2]tactische planning  exl kd staf'!S92+'[2]tactische planning  exl kd staf'!S101</f>
        <v>0</v>
      </c>
      <c r="F17" s="184"/>
      <c r="G17" s="184"/>
      <c r="H17" s="184"/>
      <c r="I17" s="184"/>
      <c r="J17" s="184"/>
      <c r="L17" s="181" t="s">
        <v>543</v>
      </c>
      <c r="M17" s="187" t="s">
        <v>537</v>
      </c>
      <c r="N17" s="183">
        <f t="shared" si="4"/>
        <v>0</v>
      </c>
      <c r="O17" s="185">
        <f>'[2]tactische planning  exl kd staf'!M65+'[2]tactische planning  exl kd staf'!M74+'[2]tactische planning  exl kd staf'!M83+'[2]tactische planning  exl kd staf'!M92+'[2]tactische planning  exl kd staf'!M101</f>
        <v>0</v>
      </c>
      <c r="P17" s="185"/>
      <c r="Q17" s="185"/>
      <c r="R17" s="185"/>
      <c r="S17" s="185"/>
      <c r="T17" s="185"/>
    </row>
    <row r="18" spans="1:20" ht="15" customHeight="1">
      <c r="A18" s="186" t="s">
        <v>2029</v>
      </c>
      <c r="B18" s="181" t="s">
        <v>2052</v>
      </c>
      <c r="C18" s="187" t="s">
        <v>538</v>
      </c>
      <c r="D18" s="183">
        <f t="shared" si="3"/>
        <v>0</v>
      </c>
      <c r="E18" s="184">
        <f>'[2]tactische planning  exl kd staf'!S66+'[2]tactische planning  exl kd staf'!S75+'[2]tactische planning  exl kd staf'!S84+'[2]tactische planning  exl kd staf'!S93+'[2]tactische planning  exl kd staf'!S102</f>
        <v>0</v>
      </c>
      <c r="F18" s="184"/>
      <c r="G18" s="184"/>
      <c r="H18" s="184"/>
      <c r="I18" s="184"/>
      <c r="J18" s="184"/>
      <c r="L18" s="181" t="s">
        <v>543</v>
      </c>
      <c r="M18" s="187" t="s">
        <v>538</v>
      </c>
      <c r="N18" s="183">
        <f t="shared" si="4"/>
        <v>0</v>
      </c>
      <c r="O18" s="185">
        <f>'[2]tactische planning  exl kd staf'!M66+'[2]tactische planning  exl kd staf'!M75+'[2]tactische planning  exl kd staf'!M84+'[2]tactische planning  exl kd staf'!M93+'[2]tactische planning  exl kd staf'!M102</f>
        <v>0</v>
      </c>
      <c r="P18" s="185"/>
      <c r="Q18" s="185"/>
      <c r="R18" s="185"/>
      <c r="S18" s="185"/>
      <c r="T18" s="185"/>
    </row>
    <row r="19" spans="1:20" ht="15" customHeight="1">
      <c r="A19" s="186" t="s">
        <v>2029</v>
      </c>
      <c r="B19" s="181" t="s">
        <v>2052</v>
      </c>
      <c r="C19" s="187" t="s">
        <v>539</v>
      </c>
      <c r="D19" s="183">
        <f t="shared" si="3"/>
        <v>0</v>
      </c>
      <c r="E19" s="184">
        <f>'[2]tactische planning  exl kd staf'!S67+'[2]tactische planning  exl kd staf'!S76+'[2]tactische planning  exl kd staf'!S85+'[2]tactische planning  exl kd staf'!S94+'[2]tactische planning  exl kd staf'!S103</f>
        <v>0</v>
      </c>
      <c r="F19" s="184"/>
      <c r="G19" s="184"/>
      <c r="H19" s="184"/>
      <c r="I19" s="184"/>
      <c r="J19" s="184"/>
      <c r="L19" s="181" t="s">
        <v>543</v>
      </c>
      <c r="M19" s="187" t="s">
        <v>539</v>
      </c>
      <c r="N19" s="183">
        <f t="shared" si="4"/>
        <v>0</v>
      </c>
      <c r="O19" s="185">
        <f>'[2]tactische planning  exl kd staf'!M67+'[2]tactische planning  exl kd staf'!M76+'[2]tactische planning  exl kd staf'!M85+'[2]tactische planning  exl kd staf'!M94+'[2]tactische planning  exl kd staf'!M103</f>
        <v>0</v>
      </c>
      <c r="P19" s="185"/>
      <c r="Q19" s="185"/>
      <c r="R19" s="185"/>
      <c r="S19" s="185"/>
      <c r="T19" s="185"/>
    </row>
    <row r="20" spans="1:20" ht="15" customHeight="1">
      <c r="A20" s="186" t="s">
        <v>2029</v>
      </c>
      <c r="B20" s="181" t="s">
        <v>2052</v>
      </c>
      <c r="C20" s="187" t="s">
        <v>540</v>
      </c>
      <c r="D20" s="183">
        <f t="shared" si="3"/>
        <v>2465</v>
      </c>
      <c r="E20" s="184">
        <v>2465</v>
      </c>
      <c r="F20" s="184"/>
      <c r="G20" s="184"/>
      <c r="H20" s="184"/>
      <c r="I20" s="184"/>
      <c r="J20" s="184"/>
      <c r="L20" s="181" t="s">
        <v>543</v>
      </c>
      <c r="M20" s="187" t="s">
        <v>540</v>
      </c>
      <c r="N20" s="183">
        <f t="shared" si="4"/>
        <v>2465</v>
      </c>
      <c r="O20" s="185">
        <f>'[2]tactische planning  exl kd staf'!M68+'[2]tactische planning  exl kd staf'!M77+'[2]tactische planning  exl kd staf'!M86+'[2]tactische planning  exl kd staf'!M95+'[2]tactische planning  exl kd staf'!M104</f>
        <v>2465</v>
      </c>
      <c r="P20" s="185"/>
      <c r="Q20" s="185"/>
      <c r="R20" s="185"/>
      <c r="S20" s="185"/>
      <c r="T20" s="185"/>
    </row>
    <row r="21" spans="1:20" ht="15" customHeight="1">
      <c r="A21" s="186" t="s">
        <v>2029</v>
      </c>
      <c r="B21" s="181" t="s">
        <v>2052</v>
      </c>
      <c r="C21" s="187" t="s">
        <v>541</v>
      </c>
      <c r="D21" s="183">
        <f t="shared" si="3"/>
        <v>0</v>
      </c>
      <c r="E21" s="184">
        <f>'[2]tactische planning  exl kd staf'!S69+'[2]tactische planning  exl kd staf'!S78+'[2]tactische planning  exl kd staf'!S87+'[2]tactische planning  exl kd staf'!S96+'[2]tactische planning  exl kd staf'!S105</f>
        <v>0</v>
      </c>
      <c r="F21" s="184"/>
      <c r="G21" s="184"/>
      <c r="H21" s="184"/>
      <c r="I21" s="184"/>
      <c r="J21" s="184"/>
      <c r="L21" s="181" t="s">
        <v>543</v>
      </c>
      <c r="M21" s="187" t="s">
        <v>541</v>
      </c>
      <c r="N21" s="183">
        <f t="shared" si="4"/>
        <v>0</v>
      </c>
      <c r="O21" s="185">
        <f>'[2]tactische planning  exl kd staf'!M69+'[2]tactische planning  exl kd staf'!M78+'[2]tactische planning  exl kd staf'!M87+'[2]tactische planning  exl kd staf'!M96+'[2]tactische planning  exl kd staf'!M105</f>
        <v>0</v>
      </c>
      <c r="P21" s="185"/>
      <c r="Q21" s="185"/>
      <c r="R21" s="185"/>
      <c r="S21" s="185"/>
      <c r="T21" s="185"/>
    </row>
    <row r="22" spans="1:20" ht="15" customHeight="1">
      <c r="A22" s="186" t="s">
        <v>2029</v>
      </c>
      <c r="B22" s="181" t="s">
        <v>2052</v>
      </c>
      <c r="C22" s="187" t="s">
        <v>542</v>
      </c>
      <c r="D22" s="183">
        <f t="shared" si="3"/>
        <v>7000</v>
      </c>
      <c r="E22" s="184">
        <f>'[2]tactische planning  exl kd staf'!S70+'[2]tactische planning  exl kd staf'!S79+'[2]tactische planning  exl kd staf'!S88+'[2]tactische planning  exl kd staf'!S97+'[2]tactische planning  exl kd staf'!S106</f>
        <v>7000</v>
      </c>
      <c r="F22" s="184"/>
      <c r="G22" s="184"/>
      <c r="H22" s="184"/>
      <c r="I22" s="184"/>
      <c r="J22" s="184"/>
      <c r="L22" s="181" t="s">
        <v>543</v>
      </c>
      <c r="M22" s="187" t="s">
        <v>542</v>
      </c>
      <c r="N22" s="183">
        <f t="shared" si="4"/>
        <v>7000</v>
      </c>
      <c r="O22" s="185">
        <f>'[2]tactische planning  exl kd staf'!M70+'[2]tactische planning  exl kd staf'!M79+'[2]tactische planning  exl kd staf'!M88+'[2]tactische planning  exl kd staf'!M97+'[2]tactische planning  exl kd staf'!M106</f>
        <v>7000</v>
      </c>
      <c r="P22" s="185"/>
      <c r="Q22" s="185"/>
      <c r="R22" s="185"/>
      <c r="S22" s="185"/>
      <c r="T22" s="185"/>
    </row>
    <row r="23" spans="1:20" ht="15" customHeight="1">
      <c r="A23" s="186" t="s">
        <v>2029</v>
      </c>
      <c r="B23" s="181" t="s">
        <v>2052</v>
      </c>
      <c r="C23" s="187" t="s">
        <v>1321</v>
      </c>
      <c r="D23" s="183">
        <f t="shared" si="3"/>
        <v>22029</v>
      </c>
      <c r="E23" s="184">
        <f>'[2]tactische planning  exl kd staf'!S71+'[2]tactische planning  exl kd staf'!S80+'[2]tactische planning  exl kd staf'!S89+'[2]tactische planning  exl kd staf'!S98+'[2]tactische planning  exl kd staf'!S107</f>
        <v>22029</v>
      </c>
      <c r="F23" s="184"/>
      <c r="G23" s="184"/>
      <c r="H23" s="184"/>
      <c r="I23" s="184"/>
      <c r="J23" s="184"/>
      <c r="L23" s="181" t="s">
        <v>543</v>
      </c>
      <c r="M23" s="187" t="s">
        <v>1321</v>
      </c>
      <c r="N23" s="183">
        <f t="shared" si="4"/>
        <v>22029</v>
      </c>
      <c r="O23" s="185">
        <f>'[2]tactische planning  exl kd staf'!M71+'[2]tactische planning  exl kd staf'!M80+'[2]tactische planning  exl kd staf'!M89+'[2]tactische planning  exl kd staf'!M98+'[2]tactische planning  exl kd staf'!M107</f>
        <v>22029</v>
      </c>
      <c r="P23" s="185"/>
      <c r="Q23" s="185"/>
      <c r="R23" s="185"/>
      <c r="S23" s="185"/>
      <c r="T23" s="185"/>
    </row>
    <row r="24" spans="1:20" ht="15" customHeight="1">
      <c r="A24" s="193"/>
      <c r="B24" s="194"/>
      <c r="C24" s="195"/>
      <c r="D24" s="196"/>
      <c r="E24" s="196"/>
      <c r="F24" s="196"/>
      <c r="G24" s="196"/>
      <c r="H24" s="196"/>
      <c r="I24" s="196"/>
      <c r="J24" s="196"/>
      <c r="L24" s="194"/>
      <c r="M24" s="195"/>
      <c r="N24" s="196"/>
      <c r="O24" s="196"/>
      <c r="P24" s="196"/>
      <c r="Q24" s="196"/>
      <c r="R24" s="196"/>
      <c r="S24" s="196"/>
      <c r="T24" s="196"/>
    </row>
    <row r="25" spans="1:20" s="192" customFormat="1" ht="15" customHeight="1">
      <c r="A25" s="188"/>
      <c r="B25" s="189"/>
      <c r="C25" s="190"/>
      <c r="D25" s="191">
        <f>SUM(D15:D23)</f>
        <v>32404</v>
      </c>
      <c r="E25" s="191">
        <f>SUM(E15:E24)</f>
        <v>32404</v>
      </c>
      <c r="F25" s="191">
        <f>SUM(F16:F24)</f>
        <v>0</v>
      </c>
      <c r="G25" s="191">
        <f>SUM(G16:G24)</f>
        <v>0</v>
      </c>
      <c r="H25" s="191"/>
      <c r="I25" s="191">
        <f>SUM(I16:I24)</f>
        <v>0</v>
      </c>
      <c r="J25" s="191">
        <f>SUM(J16:J24)</f>
        <v>0</v>
      </c>
      <c r="L25" s="189"/>
      <c r="M25" s="190"/>
      <c r="N25" s="191">
        <f>SUM(N15:N23)</f>
        <v>32404</v>
      </c>
      <c r="O25" s="191">
        <f>SUM(O15:O24)</f>
        <v>32404</v>
      </c>
      <c r="P25" s="191">
        <f>SUM(P16:P24)</f>
        <v>0</v>
      </c>
      <c r="Q25" s="191">
        <f>SUM(Q16:Q24)</f>
        <v>0</v>
      </c>
      <c r="R25" s="191"/>
      <c r="S25" s="191">
        <f>SUM(S16:S24)</f>
        <v>0</v>
      </c>
      <c r="T25" s="191">
        <f>SUM(T16:T24)</f>
        <v>0</v>
      </c>
    </row>
    <row r="26" spans="1:20" ht="15" customHeight="1">
      <c r="A26" s="193"/>
      <c r="B26" s="194"/>
      <c r="C26" s="195"/>
      <c r="D26" s="196"/>
      <c r="E26" s="196"/>
      <c r="F26" s="196"/>
      <c r="G26" s="196"/>
      <c r="H26" s="196"/>
      <c r="I26" s="196"/>
      <c r="J26" s="196"/>
      <c r="L26" s="194"/>
      <c r="M26" s="195"/>
      <c r="N26" s="196"/>
      <c r="O26" s="196"/>
      <c r="P26" s="196"/>
      <c r="Q26" s="196"/>
      <c r="R26" s="196"/>
      <c r="S26" s="196"/>
      <c r="T26" s="196"/>
    </row>
    <row r="27" spans="1:20" ht="15" customHeight="1">
      <c r="A27" s="186" t="s">
        <v>2029</v>
      </c>
      <c r="B27" s="197" t="s">
        <v>1800</v>
      </c>
      <c r="C27" s="187" t="s">
        <v>534</v>
      </c>
      <c r="D27" s="183">
        <f t="shared" ref="D27:D35" si="5">SUM(E27:J27)</f>
        <v>1450</v>
      </c>
      <c r="E27" s="184"/>
      <c r="F27" s="184">
        <v>1450</v>
      </c>
      <c r="G27" s="184"/>
      <c r="H27" s="184"/>
      <c r="I27" s="184"/>
      <c r="J27" s="184">
        <v>0</v>
      </c>
      <c r="L27" s="197" t="s">
        <v>544</v>
      </c>
      <c r="M27" s="187" t="s">
        <v>534</v>
      </c>
      <c r="N27" s="183">
        <f t="shared" ref="N27:N35" si="6">SUM(O27:T27)</f>
        <v>1450</v>
      </c>
      <c r="O27" s="185"/>
      <c r="P27" s="185">
        <f>'[2]tactische planning  exl kd staf'!M114+'[2]tactische planning  exl kd staf'!M132+'[2]tactische planning  exl kd staf'!M141+'[2]tactische planning  exl kd staf'!M150+'[2]tactische planning  exl kd staf'!M159+'[2]tactische planning  exl kd staf'!M177</f>
        <v>1450</v>
      </c>
      <c r="Q27" s="185"/>
      <c r="R27" s="185"/>
      <c r="S27" s="185"/>
      <c r="T27" s="185">
        <f>'[2]tactische planning  exl kd staf'!M123</f>
        <v>0</v>
      </c>
    </row>
    <row r="28" spans="1:20" ht="15" customHeight="1">
      <c r="A28" s="186" t="s">
        <v>2029</v>
      </c>
      <c r="B28" s="197" t="s">
        <v>1800</v>
      </c>
      <c r="C28" s="187" t="s">
        <v>536</v>
      </c>
      <c r="D28" s="183">
        <f t="shared" si="5"/>
        <v>0</v>
      </c>
      <c r="E28" s="184"/>
      <c r="F28" s="184">
        <v>0</v>
      </c>
      <c r="G28" s="184"/>
      <c r="H28" s="184"/>
      <c r="I28" s="184"/>
      <c r="J28" s="184">
        <v>0</v>
      </c>
      <c r="L28" s="197" t="s">
        <v>544</v>
      </c>
      <c r="M28" s="187" t="s">
        <v>536</v>
      </c>
      <c r="N28" s="183">
        <f t="shared" si="6"/>
        <v>0</v>
      </c>
      <c r="O28" s="185"/>
      <c r="P28" s="185">
        <f>'[2]tactische planning  exl kd staf'!M115+'[2]tactische planning  exl kd staf'!M133+'[2]tactische planning  exl kd staf'!M142+'[2]tactische planning  exl kd staf'!M151+'[2]tactische planning  exl kd staf'!M160+'[2]tactische planning  exl kd staf'!M178</f>
        <v>0</v>
      </c>
      <c r="Q28" s="185"/>
      <c r="R28" s="185"/>
      <c r="S28" s="185"/>
      <c r="T28" s="185">
        <f>'[2]tactische planning  exl kd staf'!M124</f>
        <v>0</v>
      </c>
    </row>
    <row r="29" spans="1:20" ht="15" customHeight="1">
      <c r="A29" s="186" t="s">
        <v>2029</v>
      </c>
      <c r="B29" s="197" t="s">
        <v>1800</v>
      </c>
      <c r="C29" s="187" t="s">
        <v>537</v>
      </c>
      <c r="D29" s="183">
        <f t="shared" si="5"/>
        <v>0</v>
      </c>
      <c r="E29" s="184"/>
      <c r="F29" s="184">
        <v>0</v>
      </c>
      <c r="G29" s="184"/>
      <c r="H29" s="184"/>
      <c r="I29" s="184"/>
      <c r="J29" s="184">
        <v>0</v>
      </c>
      <c r="L29" s="197" t="s">
        <v>544</v>
      </c>
      <c r="M29" s="187" t="s">
        <v>537</v>
      </c>
      <c r="N29" s="183">
        <f t="shared" si="6"/>
        <v>0</v>
      </c>
      <c r="O29" s="185"/>
      <c r="P29" s="185">
        <f>'[2]tactische planning  exl kd staf'!M116+'[2]tactische planning  exl kd staf'!M134+'[2]tactische planning  exl kd staf'!M143+'[2]tactische planning  exl kd staf'!M152+'[2]tactische planning  exl kd staf'!M161+'[2]tactische planning  exl kd staf'!M179</f>
        <v>0</v>
      </c>
      <c r="Q29" s="185"/>
      <c r="R29" s="185"/>
      <c r="S29" s="185"/>
      <c r="T29" s="185">
        <f>'[2]tactische planning  exl kd staf'!M125</f>
        <v>0</v>
      </c>
    </row>
    <row r="30" spans="1:20" ht="15" customHeight="1">
      <c r="A30" s="186" t="s">
        <v>2029</v>
      </c>
      <c r="B30" s="197" t="s">
        <v>1800</v>
      </c>
      <c r="C30" s="187" t="s">
        <v>538</v>
      </c>
      <c r="D30" s="183">
        <f t="shared" si="5"/>
        <v>0</v>
      </c>
      <c r="E30" s="184"/>
      <c r="F30" s="184">
        <v>0</v>
      </c>
      <c r="G30" s="184"/>
      <c r="H30" s="184"/>
      <c r="I30" s="184"/>
      <c r="J30" s="184">
        <v>0</v>
      </c>
      <c r="L30" s="197" t="s">
        <v>544</v>
      </c>
      <c r="M30" s="187" t="s">
        <v>538</v>
      </c>
      <c r="N30" s="183">
        <f t="shared" si="6"/>
        <v>0</v>
      </c>
      <c r="O30" s="185"/>
      <c r="P30" s="185">
        <f>'[2]tactische planning  exl kd staf'!M117+'[2]tactische planning  exl kd staf'!M135+'[2]tactische planning  exl kd staf'!M144+'[2]tactische planning  exl kd staf'!M153+'[2]tactische planning  exl kd staf'!M162+'[2]tactische planning  exl kd staf'!M180</f>
        <v>0</v>
      </c>
      <c r="Q30" s="185"/>
      <c r="R30" s="185"/>
      <c r="S30" s="185"/>
      <c r="T30" s="185">
        <f>'[2]tactische planning  exl kd staf'!M126</f>
        <v>0</v>
      </c>
    </row>
    <row r="31" spans="1:20" ht="15" customHeight="1">
      <c r="A31" s="186" t="s">
        <v>2029</v>
      </c>
      <c r="B31" s="197" t="s">
        <v>1800</v>
      </c>
      <c r="C31" s="187" t="s">
        <v>539</v>
      </c>
      <c r="D31" s="183">
        <f t="shared" si="5"/>
        <v>0</v>
      </c>
      <c r="E31" s="184"/>
      <c r="F31" s="184">
        <v>0</v>
      </c>
      <c r="G31" s="184"/>
      <c r="H31" s="184"/>
      <c r="I31" s="184"/>
      <c r="J31" s="184">
        <v>0</v>
      </c>
      <c r="L31" s="197" t="s">
        <v>544</v>
      </c>
      <c r="M31" s="187" t="s">
        <v>539</v>
      </c>
      <c r="N31" s="183">
        <f t="shared" si="6"/>
        <v>0</v>
      </c>
      <c r="O31" s="185"/>
      <c r="P31" s="185">
        <f>'[2]tactische planning  exl kd staf'!M118+'[2]tactische planning  exl kd staf'!M136+'[2]tactische planning  exl kd staf'!M145+'[2]tactische planning  exl kd staf'!M154+'[2]tactische planning  exl kd staf'!M163+'[2]tactische planning  exl kd staf'!M181</f>
        <v>0</v>
      </c>
      <c r="Q31" s="185"/>
      <c r="R31" s="185"/>
      <c r="S31" s="185"/>
      <c r="T31" s="185">
        <f>'[2]tactische planning  exl kd staf'!M127</f>
        <v>0</v>
      </c>
    </row>
    <row r="32" spans="1:20" ht="15" customHeight="1">
      <c r="A32" s="186" t="s">
        <v>2029</v>
      </c>
      <c r="B32" s="197" t="s">
        <v>1800</v>
      </c>
      <c r="C32" s="187" t="s">
        <v>540</v>
      </c>
      <c r="D32" s="183">
        <f t="shared" si="5"/>
        <v>0</v>
      </c>
      <c r="E32" s="184"/>
      <c r="F32" s="184">
        <v>0</v>
      </c>
      <c r="G32" s="184"/>
      <c r="H32" s="184"/>
      <c r="I32" s="184"/>
      <c r="J32" s="184">
        <v>0</v>
      </c>
      <c r="L32" s="197" t="s">
        <v>544</v>
      </c>
      <c r="M32" s="187" t="s">
        <v>540</v>
      </c>
      <c r="N32" s="183">
        <f t="shared" si="6"/>
        <v>0</v>
      </c>
      <c r="O32" s="185"/>
      <c r="P32" s="185">
        <f>'[2]tactische planning  exl kd staf'!M119+'[2]tactische planning  exl kd staf'!M137+'[2]tactische planning  exl kd staf'!M146+'[2]tactische planning  exl kd staf'!M155+'[2]tactische planning  exl kd staf'!M164+'[2]tactische planning  exl kd staf'!M182</f>
        <v>0</v>
      </c>
      <c r="Q32" s="185"/>
      <c r="R32" s="185"/>
      <c r="S32" s="185"/>
      <c r="T32" s="185">
        <f>'[2]tactische planning  exl kd staf'!M128</f>
        <v>0</v>
      </c>
    </row>
    <row r="33" spans="1:20" ht="15" customHeight="1">
      <c r="A33" s="186" t="s">
        <v>2029</v>
      </c>
      <c r="B33" s="197" t="s">
        <v>1800</v>
      </c>
      <c r="C33" s="187" t="s">
        <v>541</v>
      </c>
      <c r="D33" s="183">
        <f t="shared" si="5"/>
        <v>0</v>
      </c>
      <c r="E33" s="184"/>
      <c r="F33" s="184">
        <v>0</v>
      </c>
      <c r="G33" s="184"/>
      <c r="H33" s="184"/>
      <c r="I33" s="184"/>
      <c r="J33" s="184">
        <v>0</v>
      </c>
      <c r="L33" s="197" t="s">
        <v>544</v>
      </c>
      <c r="M33" s="187" t="s">
        <v>541</v>
      </c>
      <c r="N33" s="183">
        <f t="shared" si="6"/>
        <v>0</v>
      </c>
      <c r="O33" s="185"/>
      <c r="P33" s="185">
        <f>'[2]tactische planning  exl kd staf'!M120+'[2]tactische planning  exl kd staf'!M138+'[2]tactische planning  exl kd staf'!M147+'[2]tactische planning  exl kd staf'!M156+'[2]tactische planning  exl kd staf'!M165+'[2]tactische planning  exl kd staf'!M183</f>
        <v>0</v>
      </c>
      <c r="Q33" s="185"/>
      <c r="R33" s="185"/>
      <c r="S33" s="185"/>
      <c r="T33" s="185">
        <f>'[2]tactische planning  exl kd staf'!M129</f>
        <v>0</v>
      </c>
    </row>
    <row r="34" spans="1:20" ht="15" customHeight="1">
      <c r="A34" s="186" t="s">
        <v>2029</v>
      </c>
      <c r="B34" s="197" t="s">
        <v>1800</v>
      </c>
      <c r="C34" s="187" t="s">
        <v>542</v>
      </c>
      <c r="D34" s="183">
        <f t="shared" si="5"/>
        <v>855</v>
      </c>
      <c r="E34" s="184"/>
      <c r="F34" s="184">
        <v>855</v>
      </c>
      <c r="G34" s="184"/>
      <c r="H34" s="184"/>
      <c r="I34" s="184"/>
      <c r="J34" s="184">
        <v>0</v>
      </c>
      <c r="L34" s="197" t="s">
        <v>544</v>
      </c>
      <c r="M34" s="187" t="s">
        <v>542</v>
      </c>
      <c r="N34" s="183">
        <f t="shared" si="6"/>
        <v>855</v>
      </c>
      <c r="O34" s="185"/>
      <c r="P34" s="185">
        <f>'[2]tactische planning  exl kd staf'!M121+'[2]tactische planning  exl kd staf'!M139+'[2]tactische planning  exl kd staf'!M148+'[2]tactische planning  exl kd staf'!M157+'[2]tactische planning  exl kd staf'!M166+'[2]tactische planning  exl kd staf'!M184</f>
        <v>855</v>
      </c>
      <c r="Q34" s="185"/>
      <c r="R34" s="185"/>
      <c r="S34" s="185"/>
      <c r="T34" s="185">
        <f>'[2]tactische planning  exl kd staf'!M130</f>
        <v>0</v>
      </c>
    </row>
    <row r="35" spans="1:20" ht="15" customHeight="1">
      <c r="A35" s="186" t="s">
        <v>2029</v>
      </c>
      <c r="B35" s="197" t="s">
        <v>1800</v>
      </c>
      <c r="C35" s="187" t="s">
        <v>1321</v>
      </c>
      <c r="D35" s="183">
        <f t="shared" si="5"/>
        <v>27776</v>
      </c>
      <c r="E35" s="184"/>
      <c r="F35" s="184">
        <v>21601</v>
      </c>
      <c r="G35" s="184"/>
      <c r="H35" s="184"/>
      <c r="I35" s="184"/>
      <c r="J35" s="184">
        <v>6175</v>
      </c>
      <c r="L35" s="197" t="s">
        <v>544</v>
      </c>
      <c r="M35" s="187" t="s">
        <v>1321</v>
      </c>
      <c r="N35" s="183">
        <f t="shared" si="6"/>
        <v>27776</v>
      </c>
      <c r="O35" s="185"/>
      <c r="P35" s="185">
        <f>'[2]tactische planning  exl kd staf'!M122+'[2]tactische planning  exl kd staf'!M140+'[2]tactische planning  exl kd staf'!M149+'[2]tactische planning  exl kd staf'!M158+'[2]tactische planning  exl kd staf'!M167+'[2]tactische planning  exl kd staf'!M185</f>
        <v>21901</v>
      </c>
      <c r="Q35" s="185"/>
      <c r="R35" s="185"/>
      <c r="S35" s="185"/>
      <c r="T35" s="185">
        <f>'[2]tactische planning  exl kd staf'!M131</f>
        <v>5875</v>
      </c>
    </row>
    <row r="36" spans="1:20" ht="15" customHeight="1">
      <c r="A36" s="193"/>
      <c r="B36" s="194"/>
      <c r="C36" s="195"/>
      <c r="D36" s="196"/>
      <c r="E36" s="196"/>
      <c r="F36" s="196"/>
      <c r="G36" s="196"/>
      <c r="H36" s="196"/>
      <c r="I36" s="196"/>
      <c r="J36" s="196"/>
      <c r="L36" s="194"/>
      <c r="M36" s="195"/>
      <c r="N36" s="196"/>
      <c r="O36" s="196"/>
      <c r="P36" s="196"/>
      <c r="Q36" s="196"/>
      <c r="R36" s="196"/>
      <c r="S36" s="196"/>
      <c r="T36" s="196"/>
    </row>
    <row r="37" spans="1:20" s="192" customFormat="1" ht="15" customHeight="1">
      <c r="A37" s="188"/>
      <c r="B37" s="189"/>
      <c r="C37" s="190"/>
      <c r="D37" s="191">
        <f>SUM(D27:D35)</f>
        <v>30081</v>
      </c>
      <c r="E37" s="191">
        <f t="shared" ref="E37:J37" si="7">SUM(E27:E35)</f>
        <v>0</v>
      </c>
      <c r="F37" s="191">
        <f t="shared" si="7"/>
        <v>23906</v>
      </c>
      <c r="G37" s="191">
        <f t="shared" si="7"/>
        <v>0</v>
      </c>
      <c r="H37" s="191"/>
      <c r="I37" s="191">
        <f t="shared" si="7"/>
        <v>0</v>
      </c>
      <c r="J37" s="191">
        <f t="shared" si="7"/>
        <v>6175</v>
      </c>
      <c r="L37" s="189"/>
      <c r="M37" s="190"/>
      <c r="N37" s="191">
        <f>SUM(N27:N35)</f>
        <v>30081</v>
      </c>
      <c r="O37" s="191">
        <f>SUM(O27:O35)</f>
        <v>0</v>
      </c>
      <c r="P37" s="191">
        <f>SUM(P27:P35)</f>
        <v>24206</v>
      </c>
      <c r="Q37" s="191">
        <f>SUM(Q27:Q35)</f>
        <v>0</v>
      </c>
      <c r="R37" s="191"/>
      <c r="S37" s="191">
        <f>SUM(S27:S35)</f>
        <v>0</v>
      </c>
      <c r="T37" s="191">
        <f>SUM(T27:T35)</f>
        <v>5875</v>
      </c>
    </row>
    <row r="38" spans="1:20" ht="15" customHeight="1">
      <c r="A38" s="193"/>
      <c r="B38" s="194"/>
      <c r="C38" s="195"/>
      <c r="D38" s="196"/>
      <c r="E38" s="196"/>
      <c r="F38" s="196"/>
      <c r="G38" s="196"/>
      <c r="H38" s="196"/>
      <c r="I38" s="196"/>
      <c r="J38" s="196"/>
      <c r="L38" s="194"/>
      <c r="M38" s="195"/>
      <c r="N38" s="196"/>
      <c r="O38" s="196"/>
      <c r="P38" s="196"/>
      <c r="Q38" s="196"/>
      <c r="R38" s="196"/>
      <c r="S38" s="196"/>
      <c r="T38" s="196"/>
    </row>
    <row r="39" spans="1:20" ht="15" customHeight="1">
      <c r="A39" s="186" t="s">
        <v>2029</v>
      </c>
      <c r="B39" s="197" t="s">
        <v>1009</v>
      </c>
      <c r="C39" s="187" t="s">
        <v>534</v>
      </c>
      <c r="D39" s="183">
        <f t="shared" ref="D39:D47" si="8">SUM(F39:J39)</f>
        <v>775</v>
      </c>
      <c r="E39" s="184"/>
      <c r="F39" s="184">
        <f>'[2]tactische planning  exl kd staf'!S191+'[2]tactische planning  exl kd staf'!S200+'[2]tactische planning  exl kd staf'!S209+'[2]tactische planning  exl kd staf'!S236+'[2]tactische planning  exl kd staf'!S245</f>
        <v>775</v>
      </c>
      <c r="G39" s="184"/>
      <c r="H39" s="184"/>
      <c r="I39" s="184">
        <f>'[2]tactische planning  exl kd staf'!S218</f>
        <v>0</v>
      </c>
      <c r="J39" s="184">
        <f>'[2]tactische planning  exl kd staf'!S227</f>
        <v>0</v>
      </c>
      <c r="L39" s="197" t="s">
        <v>545</v>
      </c>
      <c r="M39" s="187" t="s">
        <v>534</v>
      </c>
      <c r="N39" s="183">
        <f t="shared" ref="N39:N47" si="9">SUM(P39:T39)</f>
        <v>775</v>
      </c>
      <c r="O39" s="185"/>
      <c r="P39" s="185">
        <f>'[2]tactische planning  exl kd staf'!M191+'[2]tactische planning  exl kd staf'!M200+'[2]tactische planning  exl kd staf'!M209+'[2]tactische planning  exl kd staf'!M236+'[2]tactische planning  exl kd staf'!M245</f>
        <v>775</v>
      </c>
      <c r="Q39" s="185"/>
      <c r="R39" s="185"/>
      <c r="S39" s="185">
        <f>'[2]tactische planning  exl kd staf'!M218</f>
        <v>0</v>
      </c>
      <c r="T39" s="185"/>
    </row>
    <row r="40" spans="1:20" ht="15" customHeight="1">
      <c r="A40" s="186" t="s">
        <v>2029</v>
      </c>
      <c r="B40" s="197" t="s">
        <v>1009</v>
      </c>
      <c r="C40" s="187" t="s">
        <v>536</v>
      </c>
      <c r="D40" s="183">
        <f t="shared" si="8"/>
        <v>0</v>
      </c>
      <c r="E40" s="184"/>
      <c r="F40" s="184">
        <f>'[2]tactische planning  exl kd staf'!S192+'[2]tactische planning  exl kd staf'!S201+'[2]tactische planning  exl kd staf'!S210+'[2]tactische planning  exl kd staf'!S237+'[2]tactische planning  exl kd staf'!S246</f>
        <v>0</v>
      </c>
      <c r="G40" s="184"/>
      <c r="H40" s="184"/>
      <c r="I40" s="184">
        <f>'[2]tactische planning  exl kd staf'!S219</f>
        <v>0</v>
      </c>
      <c r="J40" s="184">
        <f>'[2]tactische planning  exl kd staf'!S228</f>
        <v>0</v>
      </c>
      <c r="L40" s="197" t="s">
        <v>545</v>
      </c>
      <c r="M40" s="187" t="s">
        <v>536</v>
      </c>
      <c r="N40" s="183">
        <f t="shared" si="9"/>
        <v>0</v>
      </c>
      <c r="O40" s="185"/>
      <c r="P40" s="185">
        <f>'[2]tactische planning  exl kd staf'!M192+'[2]tactische planning  exl kd staf'!M201+'[2]tactische planning  exl kd staf'!M210+'[2]tactische planning  exl kd staf'!M237+'[2]tactische planning  exl kd staf'!M246</f>
        <v>0</v>
      </c>
      <c r="Q40" s="185"/>
      <c r="R40" s="185"/>
      <c r="S40" s="185">
        <f>'[2]tactische planning  exl kd staf'!M219</f>
        <v>0</v>
      </c>
      <c r="T40" s="185"/>
    </row>
    <row r="41" spans="1:20" ht="15" customHeight="1">
      <c r="A41" s="186" t="s">
        <v>2029</v>
      </c>
      <c r="B41" s="197" t="s">
        <v>1009</v>
      </c>
      <c r="C41" s="187" t="s">
        <v>537</v>
      </c>
      <c r="D41" s="183">
        <f t="shared" si="8"/>
        <v>0</v>
      </c>
      <c r="E41" s="184"/>
      <c r="F41" s="184">
        <f>'[2]tactische planning  exl kd staf'!S193+'[2]tactische planning  exl kd staf'!S202+'[2]tactische planning  exl kd staf'!S211+'[2]tactische planning  exl kd staf'!S238+'[2]tactische planning  exl kd staf'!S247</f>
        <v>0</v>
      </c>
      <c r="G41" s="184"/>
      <c r="H41" s="184"/>
      <c r="I41" s="184">
        <f>'[2]tactische planning  exl kd staf'!S220</f>
        <v>0</v>
      </c>
      <c r="J41" s="184">
        <f>'[2]tactische planning  exl kd staf'!S229</f>
        <v>0</v>
      </c>
      <c r="L41" s="197" t="s">
        <v>545</v>
      </c>
      <c r="M41" s="187" t="s">
        <v>537</v>
      </c>
      <c r="N41" s="183">
        <f t="shared" si="9"/>
        <v>0</v>
      </c>
      <c r="O41" s="185"/>
      <c r="P41" s="185">
        <f>'[2]tactische planning  exl kd staf'!M193+'[2]tactische planning  exl kd staf'!M202+'[2]tactische planning  exl kd staf'!M211+'[2]tactische planning  exl kd staf'!M238+'[2]tactische planning  exl kd staf'!M247</f>
        <v>0</v>
      </c>
      <c r="Q41" s="185"/>
      <c r="R41" s="185"/>
      <c r="S41" s="185">
        <f>'[2]tactische planning  exl kd staf'!M220</f>
        <v>0</v>
      </c>
      <c r="T41" s="185"/>
    </row>
    <row r="42" spans="1:20" ht="15" customHeight="1">
      <c r="A42" s="186" t="s">
        <v>2029</v>
      </c>
      <c r="B42" s="197" t="s">
        <v>1009</v>
      </c>
      <c r="C42" s="187" t="s">
        <v>538</v>
      </c>
      <c r="D42" s="183">
        <f t="shared" si="8"/>
        <v>0</v>
      </c>
      <c r="E42" s="184"/>
      <c r="F42" s="184">
        <f>'[2]tactische planning  exl kd staf'!S194+'[2]tactische planning  exl kd staf'!S203+'[2]tactische planning  exl kd staf'!S212+'[2]tactische planning  exl kd staf'!S239+'[2]tactische planning  exl kd staf'!S248</f>
        <v>0</v>
      </c>
      <c r="G42" s="184"/>
      <c r="H42" s="184"/>
      <c r="I42" s="184">
        <f>'[2]tactische planning  exl kd staf'!S221</f>
        <v>0</v>
      </c>
      <c r="J42" s="184">
        <f>'[2]tactische planning  exl kd staf'!S230</f>
        <v>0</v>
      </c>
      <c r="L42" s="197" t="s">
        <v>545</v>
      </c>
      <c r="M42" s="187" t="s">
        <v>538</v>
      </c>
      <c r="N42" s="183">
        <f t="shared" si="9"/>
        <v>0</v>
      </c>
      <c r="O42" s="185"/>
      <c r="P42" s="185">
        <f>'[2]tactische planning  exl kd staf'!M194+'[2]tactische planning  exl kd staf'!M203+'[2]tactische planning  exl kd staf'!M212+'[2]tactische planning  exl kd staf'!M239+'[2]tactische planning  exl kd staf'!M248</f>
        <v>0</v>
      </c>
      <c r="Q42" s="185"/>
      <c r="R42" s="185"/>
      <c r="S42" s="185">
        <f>'[2]tactische planning  exl kd staf'!M221</f>
        <v>0</v>
      </c>
      <c r="T42" s="185"/>
    </row>
    <row r="43" spans="1:20" ht="15" customHeight="1">
      <c r="A43" s="186" t="s">
        <v>2029</v>
      </c>
      <c r="B43" s="197" t="s">
        <v>1009</v>
      </c>
      <c r="C43" s="187" t="s">
        <v>539</v>
      </c>
      <c r="D43" s="183">
        <f t="shared" si="8"/>
        <v>0</v>
      </c>
      <c r="E43" s="184"/>
      <c r="F43" s="184">
        <f>'[2]tactische planning  exl kd staf'!S195+'[2]tactische planning  exl kd staf'!S204+'[2]tactische planning  exl kd staf'!S213+'[2]tactische planning  exl kd staf'!S240+'[2]tactische planning  exl kd staf'!S249</f>
        <v>0</v>
      </c>
      <c r="G43" s="184"/>
      <c r="H43" s="184"/>
      <c r="I43" s="184">
        <f>'[2]tactische planning  exl kd staf'!S222</f>
        <v>0</v>
      </c>
      <c r="J43" s="184">
        <f>'[2]tactische planning  exl kd staf'!S231</f>
        <v>0</v>
      </c>
      <c r="L43" s="197" t="s">
        <v>545</v>
      </c>
      <c r="M43" s="187" t="s">
        <v>539</v>
      </c>
      <c r="N43" s="183">
        <f t="shared" si="9"/>
        <v>0</v>
      </c>
      <c r="O43" s="185"/>
      <c r="P43" s="185">
        <f>'[2]tactische planning  exl kd staf'!M195+'[2]tactische planning  exl kd staf'!M204+'[2]tactische planning  exl kd staf'!M213+'[2]tactische planning  exl kd staf'!M240+'[2]tactische planning  exl kd staf'!M249</f>
        <v>0</v>
      </c>
      <c r="Q43" s="185"/>
      <c r="R43" s="185"/>
      <c r="S43" s="185">
        <f>'[2]tactische planning  exl kd staf'!M222</f>
        <v>0</v>
      </c>
      <c r="T43" s="185"/>
    </row>
    <row r="44" spans="1:20" ht="15" customHeight="1">
      <c r="A44" s="186" t="s">
        <v>2029</v>
      </c>
      <c r="B44" s="197" t="s">
        <v>1009</v>
      </c>
      <c r="C44" s="187" t="s">
        <v>540</v>
      </c>
      <c r="D44" s="183">
        <f t="shared" si="8"/>
        <v>1095</v>
      </c>
      <c r="E44" s="184"/>
      <c r="F44" s="184">
        <f>'[2]tactische planning  exl kd staf'!S196+'[2]tactische planning  exl kd staf'!S205+'[2]tactische planning  exl kd staf'!S214+'[2]tactische planning  exl kd staf'!S241+'[2]tactische planning  exl kd staf'!S250</f>
        <v>975</v>
      </c>
      <c r="G44" s="184"/>
      <c r="H44" s="184"/>
      <c r="I44" s="184">
        <f>'[2]tactische planning  exl kd staf'!S223</f>
        <v>120</v>
      </c>
      <c r="J44" s="184">
        <f>'[2]tactische planning  exl kd staf'!S232</f>
        <v>0</v>
      </c>
      <c r="L44" s="197" t="s">
        <v>545</v>
      </c>
      <c r="M44" s="187" t="s">
        <v>540</v>
      </c>
      <c r="N44" s="183">
        <f t="shared" si="9"/>
        <v>1095</v>
      </c>
      <c r="O44" s="185"/>
      <c r="P44" s="185">
        <f>'[2]tactische planning  exl kd staf'!M196+'[2]tactische planning  exl kd staf'!M205+'[2]tactische planning  exl kd staf'!M214+'[2]tactische planning  exl kd staf'!M241+'[2]tactische planning  exl kd staf'!M250</f>
        <v>975</v>
      </c>
      <c r="Q44" s="185"/>
      <c r="R44" s="185"/>
      <c r="S44" s="185">
        <f>'[2]tactische planning  exl kd staf'!M223</f>
        <v>120</v>
      </c>
      <c r="T44" s="185"/>
    </row>
    <row r="45" spans="1:20" ht="15" customHeight="1">
      <c r="A45" s="186" t="s">
        <v>2029</v>
      </c>
      <c r="B45" s="197" t="s">
        <v>1009</v>
      </c>
      <c r="C45" s="187" t="s">
        <v>541</v>
      </c>
      <c r="D45" s="183">
        <f t="shared" si="8"/>
        <v>0</v>
      </c>
      <c r="E45" s="184"/>
      <c r="F45" s="184">
        <f>'[2]tactische planning  exl kd staf'!S197+'[2]tactische planning  exl kd staf'!S206+'[2]tactische planning  exl kd staf'!S215+'[2]tactische planning  exl kd staf'!S242+'[2]tactische planning  exl kd staf'!S251</f>
        <v>0</v>
      </c>
      <c r="G45" s="184"/>
      <c r="H45" s="184"/>
      <c r="I45" s="184">
        <f>'[2]tactische planning  exl kd staf'!S224</f>
        <v>0</v>
      </c>
      <c r="J45" s="184">
        <f>'[2]tactische planning  exl kd staf'!S233</f>
        <v>0</v>
      </c>
      <c r="L45" s="197" t="s">
        <v>545</v>
      </c>
      <c r="M45" s="187" t="s">
        <v>541</v>
      </c>
      <c r="N45" s="183">
        <f t="shared" si="9"/>
        <v>0</v>
      </c>
      <c r="O45" s="185"/>
      <c r="P45" s="185">
        <f>'[2]tactische planning  exl kd staf'!M197+'[2]tactische planning  exl kd staf'!M206+'[2]tactische planning  exl kd staf'!M215+'[2]tactische planning  exl kd staf'!M242+'[2]tactische planning  exl kd staf'!M251</f>
        <v>0</v>
      </c>
      <c r="Q45" s="185"/>
      <c r="R45" s="185"/>
      <c r="S45" s="185">
        <f>'[2]tactische planning  exl kd staf'!M224</f>
        <v>0</v>
      </c>
      <c r="T45" s="185"/>
    </row>
    <row r="46" spans="1:20" ht="15" customHeight="1">
      <c r="A46" s="186" t="s">
        <v>2029</v>
      </c>
      <c r="B46" s="197" t="s">
        <v>1009</v>
      </c>
      <c r="C46" s="187" t="s">
        <v>542</v>
      </c>
      <c r="D46" s="183">
        <f t="shared" si="8"/>
        <v>0</v>
      </c>
      <c r="E46" s="184"/>
      <c r="F46" s="184">
        <f>'[2]tactische planning  exl kd staf'!S198+'[2]tactische planning  exl kd staf'!S207+'[2]tactische planning  exl kd staf'!S216+'[2]tactische planning  exl kd staf'!S243+'[2]tactische planning  exl kd staf'!S252</f>
        <v>0</v>
      </c>
      <c r="G46" s="184"/>
      <c r="H46" s="184"/>
      <c r="I46" s="184">
        <f>'[2]tactische planning  exl kd staf'!S225</f>
        <v>0</v>
      </c>
      <c r="J46" s="184">
        <f>'[2]tactische planning  exl kd staf'!S234</f>
        <v>0</v>
      </c>
      <c r="L46" s="197" t="s">
        <v>545</v>
      </c>
      <c r="M46" s="187" t="s">
        <v>542</v>
      </c>
      <c r="N46" s="183">
        <f t="shared" si="9"/>
        <v>0</v>
      </c>
      <c r="O46" s="185"/>
      <c r="P46" s="185">
        <f>'[2]tactische planning  exl kd staf'!M198+'[2]tactische planning  exl kd staf'!M207+'[2]tactische planning  exl kd staf'!M216+'[2]tactische planning  exl kd staf'!M243+'[2]tactische planning  exl kd staf'!M252</f>
        <v>0</v>
      </c>
      <c r="Q46" s="185"/>
      <c r="R46" s="185"/>
      <c r="S46" s="185">
        <f>'[2]tactische planning  exl kd staf'!M225</f>
        <v>0</v>
      </c>
      <c r="T46" s="185"/>
    </row>
    <row r="47" spans="1:20" ht="15" customHeight="1">
      <c r="A47" s="186" t="s">
        <v>2029</v>
      </c>
      <c r="B47" s="197" t="s">
        <v>1009</v>
      </c>
      <c r="C47" s="187" t="s">
        <v>1321</v>
      </c>
      <c r="D47" s="183">
        <f t="shared" si="8"/>
        <v>3634</v>
      </c>
      <c r="E47" s="184"/>
      <c r="F47" s="184">
        <f>'[2]tactische planning  exl kd staf'!S199+'[2]tactische planning  exl kd staf'!S208+'[2]tactische planning  exl kd staf'!S217+'[2]tactische planning  exl kd staf'!S244+'[2]tactische planning  exl kd staf'!S253+90</f>
        <v>3634</v>
      </c>
      <c r="G47" s="184"/>
      <c r="H47" s="184"/>
      <c r="I47" s="184">
        <f>'[2]tactische planning  exl kd staf'!S226</f>
        <v>0</v>
      </c>
      <c r="J47" s="184">
        <f>'[2]tactische planning  exl kd staf'!S235-90</f>
        <v>0</v>
      </c>
      <c r="L47" s="197" t="s">
        <v>545</v>
      </c>
      <c r="M47" s="187" t="s">
        <v>1321</v>
      </c>
      <c r="N47" s="183">
        <f t="shared" si="9"/>
        <v>3634</v>
      </c>
      <c r="O47" s="185"/>
      <c r="P47" s="185">
        <f>'[2]tactische planning  exl kd staf'!M199+'[2]tactische planning  exl kd staf'!M208+'[2]tactische planning  exl kd staf'!M217+'[2]tactische planning  exl kd staf'!M244+'[2]tactische planning  exl kd staf'!M253</f>
        <v>3634</v>
      </c>
      <c r="Q47" s="185"/>
      <c r="R47" s="185"/>
      <c r="S47" s="185">
        <f>'[2]tactische planning  exl kd staf'!M226</f>
        <v>0</v>
      </c>
      <c r="T47" s="185"/>
    </row>
    <row r="48" spans="1:20" ht="15" customHeight="1">
      <c r="A48" s="193"/>
      <c r="B48" s="194"/>
      <c r="C48" s="195"/>
      <c r="D48" s="196"/>
      <c r="E48" s="196"/>
      <c r="F48" s="196"/>
      <c r="G48" s="196"/>
      <c r="H48" s="196"/>
      <c r="I48" s="196"/>
      <c r="J48" s="196"/>
      <c r="L48" s="194"/>
      <c r="M48" s="195"/>
      <c r="N48" s="196"/>
      <c r="O48" s="196"/>
      <c r="P48" s="196"/>
      <c r="Q48" s="196"/>
      <c r="R48" s="196"/>
      <c r="S48" s="196"/>
      <c r="T48" s="196"/>
    </row>
    <row r="49" spans="1:20" s="192" customFormat="1" ht="15" customHeight="1">
      <c r="A49" s="188"/>
      <c r="B49" s="189"/>
      <c r="C49" s="190"/>
      <c r="D49" s="191">
        <f>SUM(D39:D47)</f>
        <v>5504</v>
      </c>
      <c r="E49" s="191"/>
      <c r="F49" s="191">
        <f>SUM(F39:F48)</f>
        <v>5384</v>
      </c>
      <c r="G49" s="191">
        <f>SUM(G39:G47)</f>
        <v>0</v>
      </c>
      <c r="H49" s="191"/>
      <c r="I49" s="191">
        <f>SUM(I39:I47)</f>
        <v>120</v>
      </c>
      <c r="J49" s="191">
        <f>SUM(J39:J47)</f>
        <v>0</v>
      </c>
      <c r="L49" s="189"/>
      <c r="M49" s="190"/>
      <c r="N49" s="191">
        <f>SUM(N39:N47)</f>
        <v>5504</v>
      </c>
      <c r="O49" s="191"/>
      <c r="P49" s="191">
        <f>SUM(P39:P48)</f>
        <v>5384</v>
      </c>
      <c r="Q49" s="191">
        <f>SUM(Q39:Q47)</f>
        <v>0</v>
      </c>
      <c r="R49" s="191"/>
      <c r="S49" s="191">
        <f>SUM(S39:S47)</f>
        <v>120</v>
      </c>
      <c r="T49" s="191">
        <f>SUM(T39:T47)</f>
        <v>0</v>
      </c>
    </row>
    <row r="50" spans="1:20" ht="15" customHeight="1">
      <c r="A50" s="193"/>
      <c r="B50" s="194"/>
      <c r="C50" s="195"/>
      <c r="D50" s="196"/>
      <c r="E50" s="196"/>
      <c r="F50" s="196"/>
      <c r="G50" s="196"/>
      <c r="H50" s="196"/>
      <c r="I50" s="196"/>
      <c r="J50" s="196"/>
      <c r="L50" s="195"/>
      <c r="M50" s="196"/>
      <c r="N50" s="196"/>
      <c r="O50" s="196"/>
      <c r="P50" s="196"/>
      <c r="Q50" s="196"/>
      <c r="R50" s="196"/>
      <c r="S50" s="196"/>
      <c r="T50" s="195"/>
    </row>
    <row r="51" spans="1:20" ht="15" customHeight="1">
      <c r="A51" s="186" t="s">
        <v>2029</v>
      </c>
      <c r="B51" s="197" t="s">
        <v>1036</v>
      </c>
      <c r="C51" s="187" t="s">
        <v>534</v>
      </c>
      <c r="D51" s="183">
        <f t="shared" ref="D51:D59" si="10">SUM(F51:J51)</f>
        <v>625</v>
      </c>
      <c r="E51" s="184"/>
      <c r="F51" s="184">
        <f>'[2]tactische planning  exl kd staf'!S259+'[2]tactische planning  exl kd staf'!S277+'[2]tactische planning  exl kd staf'!S286++'[2]tactische planning  exl kd staf'!S322</f>
        <v>625</v>
      </c>
      <c r="G51" s="184"/>
      <c r="H51" s="184"/>
      <c r="I51" s="184"/>
      <c r="J51" s="184">
        <f>'[2]tactische planning  exl kd staf'!S268+'[2]tactische planning  exl kd staf'!S295+'[2]tactische planning  exl kd staf'!S313</f>
        <v>0</v>
      </c>
      <c r="L51" s="197" t="s">
        <v>546</v>
      </c>
      <c r="M51" s="187" t="s">
        <v>534</v>
      </c>
      <c r="N51" s="183">
        <f t="shared" ref="N51:N59" si="11">SUM(P51:T51)</f>
        <v>750</v>
      </c>
      <c r="O51" s="185"/>
      <c r="P51" s="185">
        <f>'[2]tactische planning  exl kd staf'!M259+'[2]tactische planning  exl kd staf'!M277+'[2]tactische planning  exl kd staf'!M286+'[2]tactische planning  exl kd staf'!M304+'[2]tactische planning  exl kd staf'!M322</f>
        <v>750</v>
      </c>
      <c r="Q51" s="185"/>
      <c r="R51" s="185"/>
      <c r="S51" s="185"/>
      <c r="T51" s="185">
        <f>'[2]tactische planning  exl kd staf'!M268+'[2]tactische planning  exl kd staf'!M295+'[2]tactische planning  exl kd staf'!M313</f>
        <v>0</v>
      </c>
    </row>
    <row r="52" spans="1:20" ht="15" customHeight="1">
      <c r="A52" s="186" t="s">
        <v>2029</v>
      </c>
      <c r="B52" s="197" t="s">
        <v>1036</v>
      </c>
      <c r="C52" s="187" t="s">
        <v>536</v>
      </c>
      <c r="D52" s="183">
        <f t="shared" si="10"/>
        <v>0</v>
      </c>
      <c r="E52" s="184"/>
      <c r="F52" s="184">
        <f>'[2]tactische planning  exl kd staf'!S260+'[2]tactische planning  exl kd staf'!S278+'[2]tactische planning  exl kd staf'!S287++'[2]tactische planning  exl kd staf'!S323</f>
        <v>0</v>
      </c>
      <c r="G52" s="184"/>
      <c r="H52" s="184"/>
      <c r="I52" s="184"/>
      <c r="J52" s="184">
        <f>'[2]tactische planning  exl kd staf'!S269+'[2]tactische planning  exl kd staf'!S296+'[2]tactische planning  exl kd staf'!S314</f>
        <v>0</v>
      </c>
      <c r="L52" s="197" t="s">
        <v>546</v>
      </c>
      <c r="M52" s="187" t="s">
        <v>536</v>
      </c>
      <c r="N52" s="183">
        <f t="shared" si="11"/>
        <v>0</v>
      </c>
      <c r="O52" s="185"/>
      <c r="P52" s="185">
        <f>'[2]tactische planning  exl kd staf'!M260+'[2]tactische planning  exl kd staf'!M278+'[2]tactische planning  exl kd staf'!M287+'[2]tactische planning  exl kd staf'!M305+'[2]tactische planning  exl kd staf'!M323</f>
        <v>0</v>
      </c>
      <c r="Q52" s="185"/>
      <c r="R52" s="185"/>
      <c r="S52" s="185"/>
      <c r="T52" s="185">
        <f>'[2]tactische planning  exl kd staf'!M269+'[2]tactische planning  exl kd staf'!M296+'[2]tactische planning  exl kd staf'!M314</f>
        <v>0</v>
      </c>
    </row>
    <row r="53" spans="1:20" ht="15" customHeight="1">
      <c r="A53" s="186" t="s">
        <v>2029</v>
      </c>
      <c r="B53" s="197" t="s">
        <v>1036</v>
      </c>
      <c r="C53" s="187" t="s">
        <v>537</v>
      </c>
      <c r="D53" s="183">
        <f t="shared" si="10"/>
        <v>0</v>
      </c>
      <c r="E53" s="184"/>
      <c r="F53" s="184">
        <f>'[2]tactische planning  exl kd staf'!S261+'[2]tactische planning  exl kd staf'!S279+'[2]tactische planning  exl kd staf'!S288++'[2]tactische planning  exl kd staf'!S324</f>
        <v>0</v>
      </c>
      <c r="G53" s="184"/>
      <c r="H53" s="184"/>
      <c r="I53" s="184"/>
      <c r="J53" s="184">
        <f>'[2]tactische planning  exl kd staf'!S270+'[2]tactische planning  exl kd staf'!S297+'[2]tactische planning  exl kd staf'!S315</f>
        <v>0</v>
      </c>
      <c r="L53" s="197" t="s">
        <v>546</v>
      </c>
      <c r="M53" s="187" t="s">
        <v>537</v>
      </c>
      <c r="N53" s="183">
        <f t="shared" si="11"/>
        <v>0</v>
      </c>
      <c r="O53" s="185"/>
      <c r="P53" s="185">
        <f>'[2]tactische planning  exl kd staf'!M261+'[2]tactische planning  exl kd staf'!M279+'[2]tactische planning  exl kd staf'!M288+'[2]tactische planning  exl kd staf'!M306+'[2]tactische planning  exl kd staf'!M324</f>
        <v>0</v>
      </c>
      <c r="Q53" s="185"/>
      <c r="R53" s="185"/>
      <c r="S53" s="185"/>
      <c r="T53" s="185">
        <f>'[2]tactische planning  exl kd staf'!M270+'[2]tactische planning  exl kd staf'!M297+'[2]tactische planning  exl kd staf'!M315</f>
        <v>0</v>
      </c>
    </row>
    <row r="54" spans="1:20" ht="15" customHeight="1">
      <c r="A54" s="186" t="s">
        <v>2029</v>
      </c>
      <c r="B54" s="197" t="s">
        <v>1036</v>
      </c>
      <c r="C54" s="187" t="s">
        <v>538</v>
      </c>
      <c r="D54" s="183">
        <f t="shared" si="10"/>
        <v>0</v>
      </c>
      <c r="E54" s="184"/>
      <c r="F54" s="184">
        <f>'[2]tactische planning  exl kd staf'!S262+'[2]tactische planning  exl kd staf'!S280+'[2]tactische planning  exl kd staf'!S289++'[2]tactische planning  exl kd staf'!S325</f>
        <v>0</v>
      </c>
      <c r="G54" s="184"/>
      <c r="H54" s="184"/>
      <c r="I54" s="184"/>
      <c r="J54" s="184">
        <f>'[2]tactische planning  exl kd staf'!S271+'[2]tactische planning  exl kd staf'!S298+'[2]tactische planning  exl kd staf'!S316</f>
        <v>0</v>
      </c>
      <c r="L54" s="197" t="s">
        <v>546</v>
      </c>
      <c r="M54" s="187" t="s">
        <v>538</v>
      </c>
      <c r="N54" s="183">
        <f t="shared" si="11"/>
        <v>0</v>
      </c>
      <c r="O54" s="185"/>
      <c r="P54" s="185">
        <f>'[2]tactische planning  exl kd staf'!M262+'[2]tactische planning  exl kd staf'!M280+'[2]tactische planning  exl kd staf'!M289+'[2]tactische planning  exl kd staf'!M307+'[2]tactische planning  exl kd staf'!M325</f>
        <v>0</v>
      </c>
      <c r="Q54" s="185"/>
      <c r="R54" s="185"/>
      <c r="S54" s="185"/>
      <c r="T54" s="185">
        <f>'[2]tactische planning  exl kd staf'!M271+'[2]tactische planning  exl kd staf'!M298+'[2]tactische planning  exl kd staf'!M316</f>
        <v>0</v>
      </c>
    </row>
    <row r="55" spans="1:20" ht="15" customHeight="1">
      <c r="A55" s="186" t="s">
        <v>2029</v>
      </c>
      <c r="B55" s="197" t="s">
        <v>1036</v>
      </c>
      <c r="C55" s="187" t="s">
        <v>539</v>
      </c>
      <c r="D55" s="183">
        <f t="shared" si="10"/>
        <v>0</v>
      </c>
      <c r="E55" s="184"/>
      <c r="F55" s="184">
        <f>'[2]tactische planning  exl kd staf'!S263+'[2]tactische planning  exl kd staf'!S281+'[2]tactische planning  exl kd staf'!S290++'[2]tactische planning  exl kd staf'!S326</f>
        <v>0</v>
      </c>
      <c r="G55" s="184"/>
      <c r="H55" s="184"/>
      <c r="I55" s="184"/>
      <c r="J55" s="184">
        <f>'[2]tactische planning  exl kd staf'!S272+'[2]tactische planning  exl kd staf'!S299+'[2]tactische planning  exl kd staf'!S317</f>
        <v>0</v>
      </c>
      <c r="L55" s="197" t="s">
        <v>546</v>
      </c>
      <c r="M55" s="187" t="s">
        <v>539</v>
      </c>
      <c r="N55" s="183">
        <f t="shared" si="11"/>
        <v>0</v>
      </c>
      <c r="O55" s="185"/>
      <c r="P55" s="185">
        <f>'[2]tactische planning  exl kd staf'!M263+'[2]tactische planning  exl kd staf'!M281+'[2]tactische planning  exl kd staf'!M290+'[2]tactische planning  exl kd staf'!M308+'[2]tactische planning  exl kd staf'!M326</f>
        <v>0</v>
      </c>
      <c r="Q55" s="185"/>
      <c r="R55" s="185"/>
      <c r="S55" s="185"/>
      <c r="T55" s="185">
        <f>'[2]tactische planning  exl kd staf'!M272+'[2]tactische planning  exl kd staf'!M299+'[2]tactische planning  exl kd staf'!M317</f>
        <v>0</v>
      </c>
    </row>
    <row r="56" spans="1:20" ht="15" customHeight="1">
      <c r="A56" s="186" t="s">
        <v>2029</v>
      </c>
      <c r="B56" s="197" t="s">
        <v>1036</v>
      </c>
      <c r="C56" s="187" t="s">
        <v>540</v>
      </c>
      <c r="D56" s="183">
        <f t="shared" si="10"/>
        <v>875</v>
      </c>
      <c r="E56" s="184"/>
      <c r="F56" s="184">
        <f>'[2]tactische planning  exl kd staf'!S264+'[2]tactische planning  exl kd staf'!S282+'[2]tactische planning  exl kd staf'!S291++'[2]tactische planning  exl kd staf'!S327</f>
        <v>875</v>
      </c>
      <c r="G56" s="184"/>
      <c r="H56" s="184"/>
      <c r="I56" s="184"/>
      <c r="J56" s="184">
        <f>'[2]tactische planning  exl kd staf'!S273+'[2]tactische planning  exl kd staf'!S300+'[2]tactische planning  exl kd staf'!S318</f>
        <v>0</v>
      </c>
      <c r="L56" s="197" t="s">
        <v>546</v>
      </c>
      <c r="M56" s="187" t="s">
        <v>540</v>
      </c>
      <c r="N56" s="183">
        <f t="shared" si="11"/>
        <v>750</v>
      </c>
      <c r="O56" s="185"/>
      <c r="P56" s="185">
        <f>'[2]tactische planning  exl kd staf'!M264+'[2]tactische planning  exl kd staf'!M282+'[2]tactische planning  exl kd staf'!M291+'[2]tactische planning  exl kd staf'!M309+'[2]tactische planning  exl kd staf'!M327</f>
        <v>750</v>
      </c>
      <c r="Q56" s="185"/>
      <c r="R56" s="185"/>
      <c r="S56" s="185"/>
      <c r="T56" s="185">
        <f>'[2]tactische planning  exl kd staf'!M273+'[2]tactische planning  exl kd staf'!M300+'[2]tactische planning  exl kd staf'!M318</f>
        <v>0</v>
      </c>
    </row>
    <row r="57" spans="1:20" ht="15" customHeight="1">
      <c r="A57" s="186" t="s">
        <v>2029</v>
      </c>
      <c r="B57" s="197" t="s">
        <v>1036</v>
      </c>
      <c r="C57" s="187" t="s">
        <v>541</v>
      </c>
      <c r="D57" s="183">
        <f t="shared" si="10"/>
        <v>0</v>
      </c>
      <c r="E57" s="184"/>
      <c r="F57" s="184">
        <f>'[2]tactische planning  exl kd staf'!S265+'[2]tactische planning  exl kd staf'!S283+'[2]tactische planning  exl kd staf'!S292++'[2]tactische planning  exl kd staf'!S328</f>
        <v>0</v>
      </c>
      <c r="G57" s="184"/>
      <c r="H57" s="184"/>
      <c r="I57" s="184"/>
      <c r="J57" s="184">
        <f>'[2]tactische planning  exl kd staf'!S274+'[2]tactische planning  exl kd staf'!S301+'[2]tactische planning  exl kd staf'!S319</f>
        <v>0</v>
      </c>
      <c r="L57" s="197" t="s">
        <v>546</v>
      </c>
      <c r="M57" s="187" t="s">
        <v>541</v>
      </c>
      <c r="N57" s="183">
        <f t="shared" si="11"/>
        <v>0</v>
      </c>
      <c r="O57" s="185"/>
      <c r="P57" s="185">
        <f>'[2]tactische planning  exl kd staf'!M265+'[2]tactische planning  exl kd staf'!M283+'[2]tactische planning  exl kd staf'!M292+'[2]tactische planning  exl kd staf'!M310+'[2]tactische planning  exl kd staf'!M328</f>
        <v>0</v>
      </c>
      <c r="Q57" s="185"/>
      <c r="R57" s="185"/>
      <c r="S57" s="185"/>
      <c r="T57" s="185">
        <f>'[2]tactische planning  exl kd staf'!M274+'[2]tactische planning  exl kd staf'!M301+'[2]tactische planning  exl kd staf'!M319</f>
        <v>0</v>
      </c>
    </row>
    <row r="58" spans="1:20" ht="15" customHeight="1">
      <c r="A58" s="186" t="s">
        <v>2029</v>
      </c>
      <c r="B58" s="197" t="s">
        <v>1036</v>
      </c>
      <c r="C58" s="187" t="s">
        <v>542</v>
      </c>
      <c r="D58" s="183">
        <f t="shared" si="10"/>
        <v>0</v>
      </c>
      <c r="E58" s="184"/>
      <c r="F58" s="184">
        <f>'[2]tactische planning  exl kd staf'!S266+'[2]tactische planning  exl kd staf'!S284+'[2]tactische planning  exl kd staf'!S293++'[2]tactische planning  exl kd staf'!S329</f>
        <v>0</v>
      </c>
      <c r="G58" s="184"/>
      <c r="H58" s="184"/>
      <c r="I58" s="184"/>
      <c r="J58" s="184">
        <f>'[2]tactische planning  exl kd staf'!S275+'[2]tactische planning  exl kd staf'!S302+'[2]tactische planning  exl kd staf'!S320</f>
        <v>0</v>
      </c>
      <c r="L58" s="197" t="s">
        <v>546</v>
      </c>
      <c r="M58" s="187" t="s">
        <v>542</v>
      </c>
      <c r="N58" s="183">
        <f t="shared" si="11"/>
        <v>0</v>
      </c>
      <c r="O58" s="185"/>
      <c r="P58" s="185">
        <f>'[2]tactische planning  exl kd staf'!M266+'[2]tactische planning  exl kd staf'!M284+'[2]tactische planning  exl kd staf'!M293+'[2]tactische planning  exl kd staf'!M311+'[2]tactische planning  exl kd staf'!M329</f>
        <v>0</v>
      </c>
      <c r="Q58" s="185"/>
      <c r="R58" s="185"/>
      <c r="S58" s="185"/>
      <c r="T58" s="185">
        <f>'[2]tactische planning  exl kd staf'!M275+'[2]tactische planning  exl kd staf'!M302+'[2]tactische planning  exl kd staf'!M320</f>
        <v>0</v>
      </c>
    </row>
    <row r="59" spans="1:20" ht="15" customHeight="1">
      <c r="A59" s="186" t="s">
        <v>2029</v>
      </c>
      <c r="B59" s="197" t="s">
        <v>1036</v>
      </c>
      <c r="C59" s="187" t="s">
        <v>1321</v>
      </c>
      <c r="D59" s="183">
        <f t="shared" si="10"/>
        <v>27627</v>
      </c>
      <c r="E59" s="184"/>
      <c r="F59" s="184">
        <f>'[2]tactische planning  exl kd staf'!S267+'[2]tactische planning  exl kd staf'!S285+'[2]tactische planning  exl kd staf'!S294++'[2]tactische planning  exl kd staf'!S330</f>
        <v>23269</v>
      </c>
      <c r="G59" s="184"/>
      <c r="H59" s="184"/>
      <c r="I59" s="184"/>
      <c r="J59" s="184">
        <f>'[2]tactische planning  exl kd staf'!S276+'[2]tactische planning  exl kd staf'!S303+'[2]tactische planning  exl kd staf'!S321</f>
        <v>4358</v>
      </c>
      <c r="L59" s="197" t="s">
        <v>546</v>
      </c>
      <c r="M59" s="187" t="s">
        <v>1321</v>
      </c>
      <c r="N59" s="183">
        <f t="shared" si="11"/>
        <v>27671</v>
      </c>
      <c r="O59" s="185"/>
      <c r="P59" s="185">
        <f>'[2]tactische planning  exl kd staf'!M267+'[2]tactische planning  exl kd staf'!M285+'[2]tactische planning  exl kd staf'!M294+'[2]tactische planning  exl kd staf'!M312+'[2]tactische planning  exl kd staf'!M330-300</f>
        <v>24371</v>
      </c>
      <c r="Q59" s="185"/>
      <c r="R59" s="185"/>
      <c r="S59" s="185"/>
      <c r="T59" s="185">
        <f>'[2]tactische planning  exl kd staf'!M276+'[2]tactische planning  exl kd staf'!M303+'[2]tactische planning  exl kd staf'!M321+300</f>
        <v>3300</v>
      </c>
    </row>
    <row r="60" spans="1:20" ht="15" customHeight="1">
      <c r="A60" s="193"/>
      <c r="B60" s="194"/>
      <c r="C60" s="195"/>
      <c r="D60" s="196"/>
      <c r="E60" s="196"/>
      <c r="F60" s="196"/>
      <c r="G60" s="196"/>
      <c r="H60" s="196"/>
      <c r="I60" s="196"/>
      <c r="J60" s="196"/>
      <c r="L60" s="194"/>
      <c r="M60" s="195"/>
      <c r="N60" s="196"/>
      <c r="O60" s="196"/>
      <c r="P60" s="196"/>
      <c r="Q60" s="196"/>
      <c r="R60" s="196"/>
      <c r="S60" s="196"/>
      <c r="T60" s="196"/>
    </row>
    <row r="61" spans="1:20" s="192" customFormat="1" ht="15" customHeight="1">
      <c r="A61" s="188"/>
      <c r="B61" s="189"/>
      <c r="C61" s="190"/>
      <c r="D61" s="191">
        <f>SUM(D51:D59)</f>
        <v>29127</v>
      </c>
      <c r="E61" s="191">
        <f t="shared" ref="E61:J61" si="12">SUM(E51:E59)</f>
        <v>0</v>
      </c>
      <c r="F61" s="191">
        <f t="shared" si="12"/>
        <v>24769</v>
      </c>
      <c r="G61" s="191">
        <f t="shared" si="12"/>
        <v>0</v>
      </c>
      <c r="H61" s="191"/>
      <c r="I61" s="191">
        <f t="shared" si="12"/>
        <v>0</v>
      </c>
      <c r="J61" s="191">
        <f t="shared" si="12"/>
        <v>4358</v>
      </c>
      <c r="L61" s="189"/>
      <c r="M61" s="210">
        <f>P61-F61</f>
        <v>1102</v>
      </c>
      <c r="N61" s="191">
        <f>SUM(N51:N59)</f>
        <v>29171</v>
      </c>
      <c r="O61" s="191">
        <f>SUM(O51:O59)</f>
        <v>0</v>
      </c>
      <c r="P61" s="191">
        <f>SUM(P51:P59)</f>
        <v>25871</v>
      </c>
      <c r="Q61" s="191">
        <f>SUM(Q51:Q59)</f>
        <v>0</v>
      </c>
      <c r="R61" s="191"/>
      <c r="S61" s="191">
        <f>SUM(S51:S59)</f>
        <v>0</v>
      </c>
      <c r="T61" s="191">
        <f>SUM(T51:T59)</f>
        <v>3300</v>
      </c>
    </row>
    <row r="62" spans="1:20" ht="15" customHeight="1">
      <c r="A62" s="193"/>
      <c r="B62" s="194"/>
      <c r="C62" s="195"/>
      <c r="D62" s="196"/>
      <c r="E62" s="196"/>
      <c r="F62" s="196"/>
      <c r="G62" s="196"/>
      <c r="H62" s="196"/>
      <c r="I62" s="196"/>
      <c r="J62" s="196"/>
      <c r="L62" s="194"/>
      <c r="M62" s="195"/>
      <c r="N62" s="196"/>
      <c r="O62" s="196"/>
      <c r="P62" s="196"/>
      <c r="Q62" s="196"/>
      <c r="R62" s="196"/>
      <c r="S62" s="196"/>
      <c r="T62" s="196"/>
    </row>
    <row r="63" spans="1:20" ht="15" customHeight="1">
      <c r="A63" s="186" t="s">
        <v>2029</v>
      </c>
      <c r="B63" s="197" t="s">
        <v>981</v>
      </c>
      <c r="C63" s="187" t="s">
        <v>534</v>
      </c>
      <c r="D63" s="183">
        <f t="shared" ref="D63:D71" si="13">SUM(F63:J63)</f>
        <v>1291</v>
      </c>
      <c r="E63" s="184"/>
      <c r="F63" s="184">
        <f>'[2]tactische planning  exl kd staf'!S336+'[2]tactische planning  exl kd staf'!S345+'[2]tactische planning  exl kd staf'!S354</f>
        <v>1291</v>
      </c>
      <c r="G63" s="184"/>
      <c r="H63" s="184"/>
      <c r="I63" s="184"/>
      <c r="J63" s="184"/>
      <c r="L63" s="197" t="s">
        <v>547</v>
      </c>
      <c r="M63" s="187" t="s">
        <v>534</v>
      </c>
      <c r="N63" s="183">
        <f t="shared" ref="N63:N71" si="14">SUM(P63:T63)</f>
        <v>1291</v>
      </c>
      <c r="O63" s="185"/>
      <c r="P63" s="185">
        <f>'[2]tactische planning  exl kd staf'!M336+'[2]tactische planning  exl kd staf'!M345+'[2]tactische planning  exl kd staf'!M354</f>
        <v>1291</v>
      </c>
      <c r="Q63" s="185"/>
      <c r="R63" s="185"/>
      <c r="S63" s="185"/>
      <c r="T63" s="185"/>
    </row>
    <row r="64" spans="1:20" ht="15" customHeight="1">
      <c r="A64" s="186" t="s">
        <v>2029</v>
      </c>
      <c r="B64" s="197" t="s">
        <v>981</v>
      </c>
      <c r="C64" s="187" t="s">
        <v>536</v>
      </c>
      <c r="D64" s="183">
        <f t="shared" si="13"/>
        <v>0</v>
      </c>
      <c r="E64" s="184"/>
      <c r="F64" s="184">
        <f>'[2]tactische planning  exl kd staf'!S337+'[2]tactische planning  exl kd staf'!S346+'[2]tactische planning  exl kd staf'!S355</f>
        <v>0</v>
      </c>
      <c r="G64" s="184"/>
      <c r="H64" s="184"/>
      <c r="I64" s="184"/>
      <c r="J64" s="184"/>
      <c r="L64" s="197" t="s">
        <v>547</v>
      </c>
      <c r="M64" s="187" t="s">
        <v>536</v>
      </c>
      <c r="N64" s="183">
        <f t="shared" si="14"/>
        <v>0</v>
      </c>
      <c r="O64" s="185"/>
      <c r="P64" s="185">
        <f>'[2]tactische planning  exl kd staf'!M337+'[2]tactische planning  exl kd staf'!M346+'[2]tactische planning  exl kd staf'!M355</f>
        <v>0</v>
      </c>
      <c r="Q64" s="185"/>
      <c r="R64" s="185"/>
      <c r="S64" s="185"/>
      <c r="T64" s="185"/>
    </row>
    <row r="65" spans="1:20" ht="15" customHeight="1">
      <c r="A65" s="186" t="s">
        <v>2029</v>
      </c>
      <c r="B65" s="197" t="s">
        <v>981</v>
      </c>
      <c r="C65" s="187" t="s">
        <v>537</v>
      </c>
      <c r="D65" s="183">
        <f t="shared" si="13"/>
        <v>0</v>
      </c>
      <c r="E65" s="184"/>
      <c r="F65" s="184">
        <f>'[2]tactische planning  exl kd staf'!S338+'[2]tactische planning  exl kd staf'!S347+'[2]tactische planning  exl kd staf'!S356</f>
        <v>0</v>
      </c>
      <c r="G65" s="184"/>
      <c r="H65" s="184"/>
      <c r="I65" s="184"/>
      <c r="J65" s="184"/>
      <c r="L65" s="197" t="s">
        <v>547</v>
      </c>
      <c r="M65" s="187" t="s">
        <v>537</v>
      </c>
      <c r="N65" s="183">
        <f t="shared" si="14"/>
        <v>0</v>
      </c>
      <c r="O65" s="185"/>
      <c r="P65" s="185">
        <f>'[2]tactische planning  exl kd staf'!M338+'[2]tactische planning  exl kd staf'!M347+'[2]tactische planning  exl kd staf'!M356</f>
        <v>0</v>
      </c>
      <c r="Q65" s="185"/>
      <c r="R65" s="185"/>
      <c r="S65" s="185"/>
      <c r="T65" s="185"/>
    </row>
    <row r="66" spans="1:20" ht="15" customHeight="1">
      <c r="A66" s="186" t="s">
        <v>2029</v>
      </c>
      <c r="B66" s="197" t="s">
        <v>981</v>
      </c>
      <c r="C66" s="187" t="s">
        <v>538</v>
      </c>
      <c r="D66" s="183">
        <f t="shared" si="13"/>
        <v>0</v>
      </c>
      <c r="E66" s="184"/>
      <c r="F66" s="184">
        <f>'[2]tactische planning  exl kd staf'!S339+'[2]tactische planning  exl kd staf'!S348+'[2]tactische planning  exl kd staf'!S357</f>
        <v>0</v>
      </c>
      <c r="G66" s="184"/>
      <c r="H66" s="184"/>
      <c r="I66" s="184"/>
      <c r="J66" s="184"/>
      <c r="L66" s="197" t="s">
        <v>547</v>
      </c>
      <c r="M66" s="187" t="s">
        <v>538</v>
      </c>
      <c r="N66" s="183">
        <f t="shared" si="14"/>
        <v>0</v>
      </c>
      <c r="O66" s="185"/>
      <c r="P66" s="185">
        <f>'[2]tactische planning  exl kd staf'!M339+'[2]tactische planning  exl kd staf'!M348+'[2]tactische planning  exl kd staf'!M357</f>
        <v>0</v>
      </c>
      <c r="Q66" s="185"/>
      <c r="R66" s="185"/>
      <c r="S66" s="185"/>
      <c r="T66" s="185"/>
    </row>
    <row r="67" spans="1:20" ht="15" customHeight="1">
      <c r="A67" s="186" t="s">
        <v>2029</v>
      </c>
      <c r="B67" s="197" t="s">
        <v>981</v>
      </c>
      <c r="C67" s="187" t="s">
        <v>539</v>
      </c>
      <c r="D67" s="183">
        <f t="shared" si="13"/>
        <v>0</v>
      </c>
      <c r="E67" s="184"/>
      <c r="F67" s="184">
        <f>'[2]tactische planning  exl kd staf'!S340+'[2]tactische planning  exl kd staf'!S349+'[2]tactische planning  exl kd staf'!S358</f>
        <v>0</v>
      </c>
      <c r="G67" s="184"/>
      <c r="H67" s="184"/>
      <c r="I67" s="184"/>
      <c r="J67" s="184"/>
      <c r="L67" s="197" t="s">
        <v>547</v>
      </c>
      <c r="M67" s="187" t="s">
        <v>539</v>
      </c>
      <c r="N67" s="183">
        <f t="shared" si="14"/>
        <v>0</v>
      </c>
      <c r="O67" s="185"/>
      <c r="P67" s="185">
        <f>'[2]tactische planning  exl kd staf'!M340+'[2]tactische planning  exl kd staf'!M349+'[2]tactische planning  exl kd staf'!M358</f>
        <v>0</v>
      </c>
      <c r="Q67" s="185"/>
      <c r="R67" s="185"/>
      <c r="S67" s="185"/>
      <c r="T67" s="185"/>
    </row>
    <row r="68" spans="1:20" ht="15" customHeight="1">
      <c r="A68" s="186" t="s">
        <v>2029</v>
      </c>
      <c r="B68" s="197" t="s">
        <v>981</v>
      </c>
      <c r="C68" s="187" t="s">
        <v>540</v>
      </c>
      <c r="D68" s="183">
        <f t="shared" si="13"/>
        <v>0</v>
      </c>
      <c r="E68" s="184"/>
      <c r="F68" s="184">
        <f>'[2]tactische planning  exl kd staf'!S341+'[2]tactische planning  exl kd staf'!S350+'[2]tactische planning  exl kd staf'!S359</f>
        <v>0</v>
      </c>
      <c r="G68" s="184"/>
      <c r="H68" s="184"/>
      <c r="I68" s="184"/>
      <c r="J68" s="184"/>
      <c r="L68" s="197" t="s">
        <v>547</v>
      </c>
      <c r="M68" s="187" t="s">
        <v>540</v>
      </c>
      <c r="N68" s="183">
        <f t="shared" si="14"/>
        <v>0</v>
      </c>
      <c r="O68" s="185"/>
      <c r="P68" s="185">
        <f>'[2]tactische planning  exl kd staf'!M341+'[2]tactische planning  exl kd staf'!M350+'[2]tactische planning  exl kd staf'!M359</f>
        <v>0</v>
      </c>
      <c r="Q68" s="185"/>
      <c r="R68" s="185"/>
      <c r="S68" s="185"/>
      <c r="T68" s="185"/>
    </row>
    <row r="69" spans="1:20" ht="15" customHeight="1">
      <c r="A69" s="186" t="s">
        <v>2029</v>
      </c>
      <c r="B69" s="197" t="s">
        <v>981</v>
      </c>
      <c r="C69" s="187" t="s">
        <v>541</v>
      </c>
      <c r="D69" s="183">
        <f t="shared" si="13"/>
        <v>0</v>
      </c>
      <c r="E69" s="184"/>
      <c r="F69" s="184">
        <f>'[2]tactische planning  exl kd staf'!S342+'[2]tactische planning  exl kd staf'!S351+'[2]tactische planning  exl kd staf'!S360</f>
        <v>0</v>
      </c>
      <c r="G69" s="184"/>
      <c r="H69" s="184"/>
      <c r="I69" s="184"/>
      <c r="J69" s="184"/>
      <c r="L69" s="197" t="s">
        <v>547</v>
      </c>
      <c r="M69" s="187" t="s">
        <v>541</v>
      </c>
      <c r="N69" s="183">
        <f t="shared" si="14"/>
        <v>0</v>
      </c>
      <c r="O69" s="185"/>
      <c r="P69" s="185">
        <f>'[2]tactische planning  exl kd staf'!M342+'[2]tactische planning  exl kd staf'!M351+'[2]tactische planning  exl kd staf'!M360</f>
        <v>0</v>
      </c>
      <c r="Q69" s="185"/>
      <c r="R69" s="185"/>
      <c r="S69" s="185"/>
      <c r="T69" s="185"/>
    </row>
    <row r="70" spans="1:20" ht="15" customHeight="1">
      <c r="A70" s="186" t="s">
        <v>2029</v>
      </c>
      <c r="B70" s="197" t="s">
        <v>981</v>
      </c>
      <c r="C70" s="187" t="s">
        <v>542</v>
      </c>
      <c r="D70" s="183">
        <f t="shared" si="13"/>
        <v>0</v>
      </c>
      <c r="E70" s="184"/>
      <c r="F70" s="184">
        <f>'[2]tactische planning  exl kd staf'!S343+'[2]tactische planning  exl kd staf'!S352+'[2]tactische planning  exl kd staf'!S361</f>
        <v>0</v>
      </c>
      <c r="G70" s="184"/>
      <c r="H70" s="184"/>
      <c r="I70" s="184"/>
      <c r="J70" s="184"/>
      <c r="L70" s="197" t="s">
        <v>547</v>
      </c>
      <c r="M70" s="187" t="s">
        <v>542</v>
      </c>
      <c r="N70" s="183">
        <f t="shared" si="14"/>
        <v>0</v>
      </c>
      <c r="O70" s="185"/>
      <c r="P70" s="185">
        <f>'[2]tactische planning  exl kd staf'!M343+'[2]tactische planning  exl kd staf'!M352+'[2]tactische planning  exl kd staf'!M361</f>
        <v>0</v>
      </c>
      <c r="Q70" s="185"/>
      <c r="R70" s="185"/>
      <c r="S70" s="185"/>
      <c r="T70" s="185"/>
    </row>
    <row r="71" spans="1:20" ht="15" customHeight="1">
      <c r="A71" s="186" t="s">
        <v>2029</v>
      </c>
      <c r="B71" s="197" t="s">
        <v>981</v>
      </c>
      <c r="C71" s="187" t="s">
        <v>1321</v>
      </c>
      <c r="D71" s="183">
        <f t="shared" si="13"/>
        <v>36438</v>
      </c>
      <c r="E71" s="184"/>
      <c r="F71" s="184">
        <f>37668-3000+1350+420</f>
        <v>36438</v>
      </c>
      <c r="G71" s="184"/>
      <c r="H71" s="184"/>
      <c r="I71" s="184"/>
      <c r="J71" s="184"/>
      <c r="L71" s="197" t="s">
        <v>547</v>
      </c>
      <c r="M71" s="187" t="s">
        <v>1321</v>
      </c>
      <c r="N71" s="183">
        <f t="shared" si="14"/>
        <v>37668</v>
      </c>
      <c r="O71" s="185"/>
      <c r="P71" s="185">
        <f>'[2]tactische planning  exl kd staf'!M344+'[2]tactische planning  exl kd staf'!M353+'[2]tactische planning  exl kd staf'!M362</f>
        <v>37668</v>
      </c>
      <c r="Q71" s="185"/>
      <c r="R71" s="185"/>
      <c r="S71" s="185"/>
      <c r="T71" s="185"/>
    </row>
    <row r="72" spans="1:20" ht="15" customHeight="1">
      <c r="A72" s="193"/>
      <c r="B72" s="194"/>
      <c r="C72" s="195"/>
      <c r="D72" s="196"/>
      <c r="E72" s="196"/>
      <c r="F72" s="196"/>
      <c r="G72" s="196"/>
      <c r="H72" s="196"/>
      <c r="I72" s="196"/>
      <c r="J72" s="196"/>
      <c r="L72" s="194"/>
      <c r="M72" s="195"/>
      <c r="N72" s="196"/>
      <c r="O72" s="196"/>
      <c r="P72" s="196"/>
      <c r="Q72" s="196"/>
      <c r="R72" s="196"/>
      <c r="S72" s="196"/>
      <c r="T72" s="196"/>
    </row>
    <row r="73" spans="1:20" s="192" customFormat="1" ht="15" customHeight="1">
      <c r="A73" s="188"/>
      <c r="B73" s="189"/>
      <c r="C73" s="190"/>
      <c r="D73" s="191">
        <f>SUM(D63:D71)</f>
        <v>37729</v>
      </c>
      <c r="E73" s="191">
        <f>SUM(E63:E71)</f>
        <v>0</v>
      </c>
      <c r="F73" s="191">
        <f>SUM(F63:F71)</f>
        <v>37729</v>
      </c>
      <c r="G73" s="191">
        <f>SUM(G63:G71)</f>
        <v>0</v>
      </c>
      <c r="H73" s="191"/>
      <c r="I73" s="191">
        <f>SUM(I63:I71)</f>
        <v>0</v>
      </c>
      <c r="J73" s="191">
        <f>SUM(J63:J71)</f>
        <v>0</v>
      </c>
      <c r="L73" s="189"/>
      <c r="M73" s="190"/>
      <c r="N73" s="191">
        <f>SUM(N63:N71)</f>
        <v>38959</v>
      </c>
      <c r="O73" s="191">
        <f>SUM(O63:O71)</f>
        <v>0</v>
      </c>
      <c r="P73" s="191">
        <f>SUM(P63:P71)</f>
        <v>38959</v>
      </c>
      <c r="Q73" s="191">
        <f>SUM(Q63:Q71)</f>
        <v>0</v>
      </c>
      <c r="R73" s="191"/>
      <c r="S73" s="191">
        <f>SUM(S63:S71)</f>
        <v>0</v>
      </c>
      <c r="T73" s="191">
        <f>SUM(T63:T71)</f>
        <v>0</v>
      </c>
    </row>
    <row r="74" spans="1:20" ht="15" customHeight="1">
      <c r="A74" s="193"/>
      <c r="B74" s="194"/>
      <c r="C74" s="195"/>
      <c r="D74" s="196"/>
      <c r="E74" s="196"/>
      <c r="F74" s="196"/>
      <c r="G74" s="196"/>
      <c r="H74" s="196"/>
      <c r="I74" s="196"/>
      <c r="J74" s="196"/>
      <c r="L74" s="194"/>
      <c r="M74" s="195"/>
      <c r="N74" s="196"/>
      <c r="O74" s="196"/>
      <c r="P74" s="196"/>
      <c r="Q74" s="196"/>
      <c r="R74" s="196"/>
      <c r="S74" s="196"/>
      <c r="T74" s="196"/>
    </row>
    <row r="75" spans="1:20" ht="15" customHeight="1">
      <c r="A75" s="186" t="s">
        <v>2029</v>
      </c>
      <c r="B75" s="198" t="s">
        <v>2032</v>
      </c>
      <c r="C75" s="187" t="s">
        <v>534</v>
      </c>
      <c r="D75" s="183">
        <f>SUM(E75:J75)</f>
        <v>1100</v>
      </c>
      <c r="E75" s="184">
        <f>'[2]tactische planning  exl kd staf'!S369+'[2]tactische planning  exl kd staf'!S387++'[2]tactische planning  exl kd staf'!S396+'[2]tactische planning  exl kd staf'!S414+'[2]tactische planning  exl kd staf'!S423</f>
        <v>1100</v>
      </c>
      <c r="F75" s="184"/>
      <c r="G75" s="184"/>
      <c r="H75" s="184"/>
      <c r="I75" s="184"/>
      <c r="J75" s="184">
        <f>'[2]tactische planning  exl kd staf'!S378+'[2]tactische planning  exl kd staf'!S405</f>
        <v>0</v>
      </c>
      <c r="L75" s="198" t="s">
        <v>1340</v>
      </c>
      <c r="M75" s="187" t="s">
        <v>534</v>
      </c>
      <c r="N75" s="183">
        <f>SUM(O75:T75)</f>
        <v>1100</v>
      </c>
      <c r="O75" s="185">
        <f>'[2]tactische planning  exl kd staf'!M369+'[2]tactische planning  exl kd staf'!M387+'[2]tactische planning  exl kd staf'!M396+'[2]tactische planning  exl kd staf'!M414+'[2]tactische planning  exl kd staf'!M423</f>
        <v>1100</v>
      </c>
      <c r="P75" s="185"/>
      <c r="Q75" s="185"/>
      <c r="R75" s="185"/>
      <c r="S75" s="185"/>
      <c r="T75" s="185">
        <f>'[2]tactische planning  exl kd staf'!M378+'[2]tactische planning  exl kd staf'!M405</f>
        <v>0</v>
      </c>
    </row>
    <row r="76" spans="1:20" ht="15" customHeight="1">
      <c r="A76" s="186" t="s">
        <v>2029</v>
      </c>
      <c r="B76" s="198" t="s">
        <v>2032</v>
      </c>
      <c r="C76" s="187" t="s">
        <v>536</v>
      </c>
      <c r="D76" s="183">
        <f t="shared" ref="D76:D83" si="15">SUM(E76:J76)</f>
        <v>0</v>
      </c>
      <c r="E76" s="184">
        <f>'[2]tactische planning  exl kd staf'!S370+'[2]tactische planning  exl kd staf'!S388++'[2]tactische planning  exl kd staf'!S397+'[2]tactische planning  exl kd staf'!S415+'[2]tactische planning  exl kd staf'!S424</f>
        <v>0</v>
      </c>
      <c r="F76" s="184"/>
      <c r="G76" s="184"/>
      <c r="H76" s="184"/>
      <c r="I76" s="184"/>
      <c r="J76" s="184">
        <f>'[2]tactische planning  exl kd staf'!S379+'[2]tactische planning  exl kd staf'!S406</f>
        <v>0</v>
      </c>
      <c r="L76" s="198" t="s">
        <v>1340</v>
      </c>
      <c r="M76" s="187" t="s">
        <v>536</v>
      </c>
      <c r="N76" s="183">
        <f t="shared" ref="N76:N83" si="16">SUM(O76:T76)</f>
        <v>0</v>
      </c>
      <c r="O76" s="185">
        <f>'[2]tactische planning  exl kd staf'!M370+'[2]tactische planning  exl kd staf'!M388+'[2]tactische planning  exl kd staf'!M397+'[2]tactische planning  exl kd staf'!M415+'[2]tactische planning  exl kd staf'!M424</f>
        <v>0</v>
      </c>
      <c r="P76" s="185"/>
      <c r="Q76" s="185"/>
      <c r="R76" s="185"/>
      <c r="S76" s="185"/>
      <c r="T76" s="185">
        <f>'[2]tactische planning  exl kd staf'!M379+'[2]tactische planning  exl kd staf'!M406</f>
        <v>0</v>
      </c>
    </row>
    <row r="77" spans="1:20" ht="15" customHeight="1">
      <c r="A77" s="186" t="s">
        <v>2029</v>
      </c>
      <c r="B77" s="198" t="s">
        <v>2032</v>
      </c>
      <c r="C77" s="187" t="s">
        <v>537</v>
      </c>
      <c r="D77" s="183">
        <f t="shared" si="15"/>
        <v>0</v>
      </c>
      <c r="E77" s="184">
        <f>'[2]tactische planning  exl kd staf'!S371+'[2]tactische planning  exl kd staf'!S389++'[2]tactische planning  exl kd staf'!S398+'[2]tactische planning  exl kd staf'!S416+'[2]tactische planning  exl kd staf'!S425</f>
        <v>0</v>
      </c>
      <c r="F77" s="184"/>
      <c r="G77" s="184"/>
      <c r="H77" s="184"/>
      <c r="I77" s="184"/>
      <c r="J77" s="184">
        <f>'[2]tactische planning  exl kd staf'!S380+'[2]tactische planning  exl kd staf'!S407</f>
        <v>0</v>
      </c>
      <c r="L77" s="198" t="s">
        <v>1340</v>
      </c>
      <c r="M77" s="187" t="s">
        <v>537</v>
      </c>
      <c r="N77" s="183">
        <f t="shared" si="16"/>
        <v>0</v>
      </c>
      <c r="O77" s="185">
        <f>'[2]tactische planning  exl kd staf'!M371+'[2]tactische planning  exl kd staf'!M389+'[2]tactische planning  exl kd staf'!M398+'[2]tactische planning  exl kd staf'!M416+'[2]tactische planning  exl kd staf'!M425</f>
        <v>0</v>
      </c>
      <c r="P77" s="185"/>
      <c r="Q77" s="185"/>
      <c r="R77" s="185"/>
      <c r="S77" s="185"/>
      <c r="T77" s="185">
        <f>'[2]tactische planning  exl kd staf'!M380+'[2]tactische planning  exl kd staf'!M407</f>
        <v>0</v>
      </c>
    </row>
    <row r="78" spans="1:20" ht="15" customHeight="1">
      <c r="A78" s="186" t="s">
        <v>2029</v>
      </c>
      <c r="B78" s="198" t="s">
        <v>2032</v>
      </c>
      <c r="C78" s="187" t="s">
        <v>538</v>
      </c>
      <c r="D78" s="183">
        <f t="shared" si="15"/>
        <v>0</v>
      </c>
      <c r="E78" s="184">
        <f>'[2]tactische planning  exl kd staf'!S372+'[2]tactische planning  exl kd staf'!S390++'[2]tactische planning  exl kd staf'!S399+'[2]tactische planning  exl kd staf'!S417+'[2]tactische planning  exl kd staf'!S426</f>
        <v>0</v>
      </c>
      <c r="F78" s="184"/>
      <c r="G78" s="184"/>
      <c r="H78" s="184"/>
      <c r="I78" s="184"/>
      <c r="J78" s="184">
        <f>'[2]tactische planning  exl kd staf'!S381+'[2]tactische planning  exl kd staf'!S408</f>
        <v>0</v>
      </c>
      <c r="L78" s="198" t="s">
        <v>1340</v>
      </c>
      <c r="M78" s="187" t="s">
        <v>538</v>
      </c>
      <c r="N78" s="183">
        <f t="shared" si="16"/>
        <v>0</v>
      </c>
      <c r="O78" s="185">
        <f>'[2]tactische planning  exl kd staf'!M372+'[2]tactische planning  exl kd staf'!M390+'[2]tactische planning  exl kd staf'!M399+'[2]tactische planning  exl kd staf'!M417+'[2]tactische planning  exl kd staf'!M426</f>
        <v>0</v>
      </c>
      <c r="P78" s="185"/>
      <c r="Q78" s="185"/>
      <c r="R78" s="185"/>
      <c r="S78" s="185"/>
      <c r="T78" s="185">
        <f>'[2]tactische planning  exl kd staf'!M381+'[2]tactische planning  exl kd staf'!M408</f>
        <v>0</v>
      </c>
    </row>
    <row r="79" spans="1:20" ht="15" customHeight="1">
      <c r="A79" s="186" t="s">
        <v>2029</v>
      </c>
      <c r="B79" s="198" t="s">
        <v>2032</v>
      </c>
      <c r="C79" s="187" t="s">
        <v>539</v>
      </c>
      <c r="D79" s="183">
        <f t="shared" si="15"/>
        <v>0</v>
      </c>
      <c r="E79" s="184">
        <f>'[2]tactische planning  exl kd staf'!S373+'[2]tactische planning  exl kd staf'!S391++'[2]tactische planning  exl kd staf'!S400+'[2]tactische planning  exl kd staf'!S418+'[2]tactische planning  exl kd staf'!S427</f>
        <v>0</v>
      </c>
      <c r="F79" s="184"/>
      <c r="G79" s="184"/>
      <c r="H79" s="184"/>
      <c r="I79" s="184"/>
      <c r="J79" s="184">
        <f>'[2]tactische planning  exl kd staf'!S382+'[2]tactische planning  exl kd staf'!S409</f>
        <v>0</v>
      </c>
      <c r="L79" s="198" t="s">
        <v>1340</v>
      </c>
      <c r="M79" s="187" t="s">
        <v>539</v>
      </c>
      <c r="N79" s="183">
        <f t="shared" si="16"/>
        <v>0</v>
      </c>
      <c r="O79" s="185">
        <f>'[2]tactische planning  exl kd staf'!M373+'[2]tactische planning  exl kd staf'!M391+'[2]tactische planning  exl kd staf'!M400+'[2]tactische planning  exl kd staf'!M418+'[2]tactische planning  exl kd staf'!M427</f>
        <v>0</v>
      </c>
      <c r="P79" s="185"/>
      <c r="Q79" s="185"/>
      <c r="R79" s="185"/>
      <c r="S79" s="185"/>
      <c r="T79" s="185">
        <f>'[2]tactische planning  exl kd staf'!M382+'[2]tactische planning  exl kd staf'!M409</f>
        <v>0</v>
      </c>
    </row>
    <row r="80" spans="1:20" ht="15" customHeight="1">
      <c r="A80" s="186" t="s">
        <v>2029</v>
      </c>
      <c r="B80" s="198" t="s">
        <v>2032</v>
      </c>
      <c r="C80" s="187" t="s">
        <v>540</v>
      </c>
      <c r="D80" s="183">
        <f t="shared" si="15"/>
        <v>3350</v>
      </c>
      <c r="E80" s="184">
        <f>'[2]tactische planning  exl kd staf'!S374+'[2]tactische planning  exl kd staf'!S392++'[2]tactische planning  exl kd staf'!S401+'[2]tactische planning  exl kd staf'!S419+'[2]tactische planning  exl kd staf'!S428</f>
        <v>3350</v>
      </c>
      <c r="F80" s="184"/>
      <c r="G80" s="184"/>
      <c r="H80" s="184"/>
      <c r="I80" s="184"/>
      <c r="J80" s="184">
        <f>'[2]tactische planning  exl kd staf'!S383+'[2]tactische planning  exl kd staf'!S410</f>
        <v>0</v>
      </c>
      <c r="L80" s="198" t="s">
        <v>1340</v>
      </c>
      <c r="M80" s="187" t="s">
        <v>540</v>
      </c>
      <c r="N80" s="183">
        <f t="shared" si="16"/>
        <v>3350</v>
      </c>
      <c r="O80" s="185">
        <f>'[2]tactische planning  exl kd staf'!M374+'[2]tactische planning  exl kd staf'!M392+'[2]tactische planning  exl kd staf'!M401+'[2]tactische planning  exl kd staf'!M419+'[2]tactische planning  exl kd staf'!M428</f>
        <v>3350</v>
      </c>
      <c r="P80" s="185"/>
      <c r="Q80" s="185"/>
      <c r="R80" s="185"/>
      <c r="S80" s="185"/>
      <c r="T80" s="185">
        <f>'[2]tactische planning  exl kd staf'!M383+'[2]tactische planning  exl kd staf'!M410</f>
        <v>0</v>
      </c>
    </row>
    <row r="81" spans="1:20" ht="15" customHeight="1">
      <c r="A81" s="186" t="s">
        <v>2029</v>
      </c>
      <c r="B81" s="198" t="s">
        <v>2032</v>
      </c>
      <c r="C81" s="187" t="s">
        <v>541</v>
      </c>
      <c r="D81" s="183">
        <f t="shared" si="15"/>
        <v>0</v>
      </c>
      <c r="E81" s="184">
        <f>'[2]tactische planning  exl kd staf'!S375+'[2]tactische planning  exl kd staf'!S393++'[2]tactische planning  exl kd staf'!S402+'[2]tactische planning  exl kd staf'!S420+'[2]tactische planning  exl kd staf'!S429</f>
        <v>0</v>
      </c>
      <c r="F81" s="184"/>
      <c r="G81" s="184"/>
      <c r="H81" s="184"/>
      <c r="I81" s="184"/>
      <c r="J81" s="184">
        <f>'[2]tactische planning  exl kd staf'!S384+'[2]tactische planning  exl kd staf'!S411</f>
        <v>0</v>
      </c>
      <c r="L81" s="198" t="s">
        <v>1340</v>
      </c>
      <c r="M81" s="187" t="s">
        <v>541</v>
      </c>
      <c r="N81" s="183">
        <f t="shared" si="16"/>
        <v>0</v>
      </c>
      <c r="O81" s="185">
        <f>'[2]tactische planning  exl kd staf'!M375+'[2]tactische planning  exl kd staf'!M393+'[2]tactische planning  exl kd staf'!M402+'[2]tactische planning  exl kd staf'!M420+'[2]tactische planning  exl kd staf'!M429</f>
        <v>0</v>
      </c>
      <c r="P81" s="185"/>
      <c r="Q81" s="185"/>
      <c r="R81" s="185"/>
      <c r="S81" s="185"/>
      <c r="T81" s="185">
        <f>'[2]tactische planning  exl kd staf'!M384+'[2]tactische planning  exl kd staf'!M411</f>
        <v>0</v>
      </c>
    </row>
    <row r="82" spans="1:20" ht="15" customHeight="1">
      <c r="A82" s="186" t="s">
        <v>2029</v>
      </c>
      <c r="B82" s="198" t="s">
        <v>2032</v>
      </c>
      <c r="C82" s="187" t="s">
        <v>542</v>
      </c>
      <c r="D82" s="183">
        <f t="shared" si="15"/>
        <v>6040</v>
      </c>
      <c r="E82" s="184">
        <f>'[2]tactische planning  exl kd staf'!S376+'[2]tactische planning  exl kd staf'!S394++'[2]tactische planning  exl kd staf'!S403+'[2]tactische planning  exl kd staf'!S421+'[2]tactische planning  exl kd staf'!S430</f>
        <v>6040</v>
      </c>
      <c r="F82" s="184"/>
      <c r="G82" s="184"/>
      <c r="H82" s="184"/>
      <c r="I82" s="184"/>
      <c r="J82" s="184">
        <f>'[2]tactische planning  exl kd staf'!S385+'[2]tactische planning  exl kd staf'!S412</f>
        <v>0</v>
      </c>
      <c r="L82" s="198" t="s">
        <v>1340</v>
      </c>
      <c r="M82" s="187" t="s">
        <v>542</v>
      </c>
      <c r="N82" s="183">
        <f t="shared" si="16"/>
        <v>6040</v>
      </c>
      <c r="O82" s="185">
        <f>'[2]tactische planning  exl kd staf'!M376+'[2]tactische planning  exl kd staf'!M394+'[2]tactische planning  exl kd staf'!M403+'[2]tactische planning  exl kd staf'!M421+'[2]tactische planning  exl kd staf'!M430</f>
        <v>6040</v>
      </c>
      <c r="P82" s="185"/>
      <c r="Q82" s="185"/>
      <c r="R82" s="185"/>
      <c r="S82" s="185"/>
      <c r="T82" s="185">
        <f>'[2]tactische planning  exl kd staf'!M385+'[2]tactische planning  exl kd staf'!M412</f>
        <v>0</v>
      </c>
    </row>
    <row r="83" spans="1:20" ht="15" customHeight="1">
      <c r="A83" s="186" t="s">
        <v>2029</v>
      </c>
      <c r="B83" s="198" t="s">
        <v>2032</v>
      </c>
      <c r="C83" s="187" t="s">
        <v>1321</v>
      </c>
      <c r="D83" s="183">
        <f t="shared" si="15"/>
        <v>173232</v>
      </c>
      <c r="E83" s="184">
        <f>'[2]tactische planning  exl kd staf'!S377+'[2]tactische planning  exl kd staf'!S395++'[2]tactische planning  exl kd staf'!S404+'[2]tactische planning  exl kd staf'!S422+'[2]tactische planning  exl kd staf'!S431</f>
        <v>157757</v>
      </c>
      <c r="F83" s="184"/>
      <c r="G83" s="184"/>
      <c r="H83" s="184"/>
      <c r="I83" s="184"/>
      <c r="J83" s="184">
        <v>15475</v>
      </c>
      <c r="L83" s="198" t="s">
        <v>1340</v>
      </c>
      <c r="M83" s="187" t="s">
        <v>1321</v>
      </c>
      <c r="N83" s="183">
        <f t="shared" si="16"/>
        <v>173607</v>
      </c>
      <c r="O83" s="185">
        <f>'[2]tactische planning  exl kd staf'!M377+'[2]tactische planning  exl kd staf'!M395+'[2]tactische planning  exl kd staf'!M404+'[2]tactische planning  exl kd staf'!M422+'[2]tactische planning  exl kd staf'!M431</f>
        <v>170107</v>
      </c>
      <c r="P83" s="185"/>
      <c r="Q83" s="185"/>
      <c r="R83" s="185"/>
      <c r="S83" s="185"/>
      <c r="T83" s="185">
        <f>'[2]tactische planning  exl kd staf'!M386+'[2]tactische planning  exl kd staf'!M413</f>
        <v>3500</v>
      </c>
    </row>
    <row r="84" spans="1:20" ht="15" customHeight="1">
      <c r="A84" s="193"/>
      <c r="B84" s="194"/>
      <c r="C84" s="195"/>
      <c r="D84" s="196"/>
      <c r="E84" s="196"/>
      <c r="F84" s="196"/>
      <c r="G84" s="196"/>
      <c r="H84" s="196"/>
      <c r="I84" s="196"/>
      <c r="J84" s="196"/>
      <c r="L84" s="194"/>
      <c r="M84" s="195"/>
      <c r="N84" s="196"/>
      <c r="O84" s="196"/>
      <c r="P84" s="196"/>
      <c r="Q84" s="196"/>
      <c r="R84" s="196"/>
      <c r="S84" s="196"/>
      <c r="T84" s="196"/>
    </row>
    <row r="85" spans="1:20" s="192" customFormat="1" ht="15" customHeight="1">
      <c r="A85" s="188"/>
      <c r="B85" s="189"/>
      <c r="C85" s="190"/>
      <c r="D85" s="191">
        <f>SUM(D75:D83)</f>
        <v>183722</v>
      </c>
      <c r="E85" s="191">
        <f t="shared" ref="E85:J85" si="17">SUM(E75:E83)</f>
        <v>168247</v>
      </c>
      <c r="F85" s="191">
        <f t="shared" si="17"/>
        <v>0</v>
      </c>
      <c r="G85" s="191">
        <f t="shared" si="17"/>
        <v>0</v>
      </c>
      <c r="H85" s="191"/>
      <c r="I85" s="191">
        <f t="shared" si="17"/>
        <v>0</v>
      </c>
      <c r="J85" s="191">
        <f t="shared" si="17"/>
        <v>15475</v>
      </c>
      <c r="L85" s="189"/>
      <c r="M85" s="190"/>
      <c r="N85" s="191">
        <f>SUM(N75:N83)</f>
        <v>184097</v>
      </c>
      <c r="O85" s="191">
        <f>SUM(O75:O83)</f>
        <v>180597</v>
      </c>
      <c r="P85" s="191">
        <f>SUM(P75:P83)</f>
        <v>0</v>
      </c>
      <c r="Q85" s="191">
        <f>SUM(Q75:Q83)</f>
        <v>0</v>
      </c>
      <c r="R85" s="191"/>
      <c r="S85" s="191">
        <f>SUM(S75:S83)</f>
        <v>0</v>
      </c>
      <c r="T85" s="191">
        <f>SUM(T75:T83)</f>
        <v>3500</v>
      </c>
    </row>
    <row r="86" spans="1:20" ht="15" customHeight="1">
      <c r="A86" s="193"/>
      <c r="B86" s="194"/>
      <c r="C86" s="195"/>
      <c r="D86" s="196"/>
      <c r="E86" s="196"/>
      <c r="F86" s="196"/>
      <c r="G86" s="196"/>
      <c r="H86" s="196"/>
      <c r="I86" s="196"/>
      <c r="J86" s="196"/>
      <c r="L86" s="194"/>
      <c r="M86" s="195"/>
      <c r="N86" s="196"/>
      <c r="O86" s="196"/>
      <c r="P86" s="196"/>
      <c r="Q86" s="196"/>
      <c r="R86" s="196"/>
      <c r="S86" s="196"/>
      <c r="T86" s="196"/>
    </row>
    <row r="87" spans="1:20" ht="15" customHeight="1">
      <c r="A87" s="186" t="s">
        <v>2029</v>
      </c>
      <c r="B87" s="197" t="s">
        <v>1344</v>
      </c>
      <c r="C87" s="187" t="s">
        <v>534</v>
      </c>
      <c r="D87" s="183">
        <f t="shared" ref="D87:D95" si="18">SUM(E87:J87)</f>
        <v>1600</v>
      </c>
      <c r="E87" s="184">
        <f>'[2]tactische planning  exl kd staf'!S438+'[2]tactische planning  exl kd staf'!S447+'[2]tactische planning  exl kd staf'!S501+'[2]tactische planning  exl kd staf'!S528</f>
        <v>1500</v>
      </c>
      <c r="F87" s="184">
        <f>'[2]tactische planning  exl kd staf'!S474+'[2]tactische planning  exl kd staf'!S492+'[2]tactische planning  exl kd staf'!S519</f>
        <v>100</v>
      </c>
      <c r="G87" s="184"/>
      <c r="H87" s="184"/>
      <c r="I87" s="184">
        <f>'[2]tactische planning  exl kd staf'!S483</f>
        <v>0</v>
      </c>
      <c r="J87" s="184">
        <f>'[2]tactische planning  exl kd staf'!S456+'[2]tactische planning  exl kd staf'!S465+'[2]tactische planning  exl kd staf'!S510</f>
        <v>0</v>
      </c>
      <c r="L87" s="197" t="s">
        <v>548</v>
      </c>
      <c r="M87" s="187" t="s">
        <v>534</v>
      </c>
      <c r="N87" s="183">
        <f t="shared" ref="N87:N95" si="19">SUM(O87:T87)</f>
        <v>1600</v>
      </c>
      <c r="O87" s="185">
        <f>'[2]tactische planning  exl kd staf'!M438+'[2]tactische planning  exl kd staf'!M447+'[2]tactische planning  exl kd staf'!M501+'[2]tactische planning  exl kd staf'!M528</f>
        <v>1500</v>
      </c>
      <c r="P87" s="185">
        <f>'[2]tactische planning  exl kd staf'!M474+'[2]tactische planning  exl kd staf'!M492+'[2]tactische planning  exl kd staf'!M519</f>
        <v>100</v>
      </c>
      <c r="Q87" s="185"/>
      <c r="R87" s="185"/>
      <c r="S87" s="185">
        <f>'[2]tactische planning  exl kd staf'!M483</f>
        <v>0</v>
      </c>
      <c r="T87" s="185">
        <f>'[2]tactische planning  exl kd staf'!M456+'[2]tactische planning  exl kd staf'!M465+'[2]tactische planning  exl kd staf'!M510</f>
        <v>0</v>
      </c>
    </row>
    <row r="88" spans="1:20" ht="15" customHeight="1">
      <c r="A88" s="186" t="s">
        <v>2029</v>
      </c>
      <c r="B88" s="197" t="s">
        <v>1344</v>
      </c>
      <c r="C88" s="187" t="s">
        <v>536</v>
      </c>
      <c r="D88" s="183">
        <f t="shared" si="18"/>
        <v>0</v>
      </c>
      <c r="E88" s="184">
        <f>'[2]tactische planning  exl kd staf'!S439+'[2]tactische planning  exl kd staf'!S448+'[2]tactische planning  exl kd staf'!S502+'[2]tactische planning  exl kd staf'!S529</f>
        <v>0</v>
      </c>
      <c r="F88" s="184">
        <f>'[2]tactische planning  exl kd staf'!S475+'[2]tactische planning  exl kd staf'!S493+'[2]tactische planning  exl kd staf'!S520</f>
        <v>0</v>
      </c>
      <c r="G88" s="184"/>
      <c r="H88" s="184"/>
      <c r="I88" s="184">
        <f>'[2]tactische planning  exl kd staf'!S484</f>
        <v>0</v>
      </c>
      <c r="J88" s="184">
        <f>'[2]tactische planning  exl kd staf'!S457+'[2]tactische planning  exl kd staf'!S466+'[2]tactische planning  exl kd staf'!S511</f>
        <v>0</v>
      </c>
      <c r="L88" s="197" t="s">
        <v>548</v>
      </c>
      <c r="M88" s="187" t="s">
        <v>536</v>
      </c>
      <c r="N88" s="183">
        <f t="shared" si="19"/>
        <v>0</v>
      </c>
      <c r="O88" s="185">
        <f>'[2]tactische planning  exl kd staf'!M439+'[2]tactische planning  exl kd staf'!M448+'[2]tactische planning  exl kd staf'!M502+'[2]tactische planning  exl kd staf'!M529</f>
        <v>0</v>
      </c>
      <c r="P88" s="185">
        <f>'[2]tactische planning  exl kd staf'!M475+'[2]tactische planning  exl kd staf'!M493+'[2]tactische planning  exl kd staf'!M520</f>
        <v>0</v>
      </c>
      <c r="Q88" s="185"/>
      <c r="R88" s="185"/>
      <c r="S88" s="185">
        <f>'[2]tactische planning  exl kd staf'!M484</f>
        <v>0</v>
      </c>
      <c r="T88" s="185">
        <f>'[2]tactische planning  exl kd staf'!M457+'[2]tactische planning  exl kd staf'!M466+'[2]tactische planning  exl kd staf'!M511</f>
        <v>0</v>
      </c>
    </row>
    <row r="89" spans="1:20" ht="15" customHeight="1">
      <c r="A89" s="186" t="s">
        <v>2029</v>
      </c>
      <c r="B89" s="197" t="s">
        <v>1344</v>
      </c>
      <c r="C89" s="187" t="s">
        <v>537</v>
      </c>
      <c r="D89" s="183">
        <f t="shared" si="18"/>
        <v>0</v>
      </c>
      <c r="E89" s="184">
        <f>'[2]tactische planning  exl kd staf'!S440+'[2]tactische planning  exl kd staf'!S449+'[2]tactische planning  exl kd staf'!S503+'[2]tactische planning  exl kd staf'!S530</f>
        <v>0</v>
      </c>
      <c r="F89" s="184">
        <f>'[2]tactische planning  exl kd staf'!S476+'[2]tactische planning  exl kd staf'!S494+'[2]tactische planning  exl kd staf'!S521</f>
        <v>0</v>
      </c>
      <c r="G89" s="184"/>
      <c r="H89" s="184"/>
      <c r="I89" s="184">
        <f>'[2]tactische planning  exl kd staf'!S485</f>
        <v>0</v>
      </c>
      <c r="J89" s="184">
        <f>'[2]tactische planning  exl kd staf'!S458+'[2]tactische planning  exl kd staf'!S467+'[2]tactische planning  exl kd staf'!S512</f>
        <v>0</v>
      </c>
      <c r="L89" s="197" t="s">
        <v>548</v>
      </c>
      <c r="M89" s="187" t="s">
        <v>537</v>
      </c>
      <c r="N89" s="183">
        <f t="shared" si="19"/>
        <v>0</v>
      </c>
      <c r="O89" s="185">
        <f>'[2]tactische planning  exl kd staf'!M440+'[2]tactische planning  exl kd staf'!M449+'[2]tactische planning  exl kd staf'!M503+'[2]tactische planning  exl kd staf'!M530</f>
        <v>0</v>
      </c>
      <c r="P89" s="185">
        <f>'[2]tactische planning  exl kd staf'!M476+'[2]tactische planning  exl kd staf'!M494+'[2]tactische planning  exl kd staf'!M521</f>
        <v>0</v>
      </c>
      <c r="Q89" s="185"/>
      <c r="R89" s="185"/>
      <c r="S89" s="185">
        <f>'[2]tactische planning  exl kd staf'!M485</f>
        <v>0</v>
      </c>
      <c r="T89" s="185">
        <f>'[2]tactische planning  exl kd staf'!M458+'[2]tactische planning  exl kd staf'!M467+'[2]tactische planning  exl kd staf'!M512</f>
        <v>0</v>
      </c>
    </row>
    <row r="90" spans="1:20" ht="15" customHeight="1">
      <c r="A90" s="186" t="s">
        <v>2029</v>
      </c>
      <c r="B90" s="197" t="s">
        <v>1344</v>
      </c>
      <c r="C90" s="187" t="s">
        <v>538</v>
      </c>
      <c r="D90" s="183">
        <f t="shared" si="18"/>
        <v>0</v>
      </c>
      <c r="E90" s="184">
        <f>'[2]tactische planning  exl kd staf'!S441+'[2]tactische planning  exl kd staf'!S450+'[2]tactische planning  exl kd staf'!S504+'[2]tactische planning  exl kd staf'!S531</f>
        <v>0</v>
      </c>
      <c r="F90" s="184">
        <f>'[2]tactische planning  exl kd staf'!S477+'[2]tactische planning  exl kd staf'!S495+'[2]tactische planning  exl kd staf'!S522</f>
        <v>0</v>
      </c>
      <c r="G90" s="184"/>
      <c r="H90" s="184"/>
      <c r="I90" s="184">
        <f>'[2]tactische planning  exl kd staf'!S486</f>
        <v>0</v>
      </c>
      <c r="J90" s="184">
        <f>'[2]tactische planning  exl kd staf'!S459+'[2]tactische planning  exl kd staf'!S468+'[2]tactische planning  exl kd staf'!S513</f>
        <v>0</v>
      </c>
      <c r="L90" s="197" t="s">
        <v>548</v>
      </c>
      <c r="M90" s="187" t="s">
        <v>538</v>
      </c>
      <c r="N90" s="183">
        <f t="shared" si="19"/>
        <v>0</v>
      </c>
      <c r="O90" s="185">
        <f>'[2]tactische planning  exl kd staf'!M441+'[2]tactische planning  exl kd staf'!M450+'[2]tactische planning  exl kd staf'!M504+'[2]tactische planning  exl kd staf'!M531</f>
        <v>0</v>
      </c>
      <c r="P90" s="185">
        <f>'[2]tactische planning  exl kd staf'!M477+'[2]tactische planning  exl kd staf'!M495+'[2]tactische planning  exl kd staf'!M522</f>
        <v>0</v>
      </c>
      <c r="Q90" s="185"/>
      <c r="R90" s="185"/>
      <c r="S90" s="185">
        <f>'[2]tactische planning  exl kd staf'!M486</f>
        <v>0</v>
      </c>
      <c r="T90" s="185">
        <f>'[2]tactische planning  exl kd staf'!M459+'[2]tactische planning  exl kd staf'!M468+'[2]tactische planning  exl kd staf'!M513</f>
        <v>0</v>
      </c>
    </row>
    <row r="91" spans="1:20" ht="15" customHeight="1">
      <c r="A91" s="186" t="s">
        <v>2029</v>
      </c>
      <c r="B91" s="197" t="s">
        <v>1344</v>
      </c>
      <c r="C91" s="187" t="s">
        <v>539</v>
      </c>
      <c r="D91" s="183">
        <f t="shared" si="18"/>
        <v>0</v>
      </c>
      <c r="E91" s="184">
        <f>'[2]tactische planning  exl kd staf'!S442+'[2]tactische planning  exl kd staf'!S451+'[2]tactische planning  exl kd staf'!S505+'[2]tactische planning  exl kd staf'!S532</f>
        <v>0</v>
      </c>
      <c r="F91" s="184">
        <f>'[2]tactische planning  exl kd staf'!S478+'[2]tactische planning  exl kd staf'!S496+'[2]tactische planning  exl kd staf'!S523</f>
        <v>0</v>
      </c>
      <c r="G91" s="184"/>
      <c r="H91" s="184"/>
      <c r="I91" s="184">
        <f>'[2]tactische planning  exl kd staf'!S487</f>
        <v>0</v>
      </c>
      <c r="J91" s="184">
        <f>'[2]tactische planning  exl kd staf'!S460+'[2]tactische planning  exl kd staf'!S469+'[2]tactische planning  exl kd staf'!S514</f>
        <v>0</v>
      </c>
      <c r="L91" s="197" t="s">
        <v>548</v>
      </c>
      <c r="M91" s="187" t="s">
        <v>539</v>
      </c>
      <c r="N91" s="183">
        <f t="shared" si="19"/>
        <v>0</v>
      </c>
      <c r="O91" s="185">
        <f>'[2]tactische planning  exl kd staf'!M442+'[2]tactische planning  exl kd staf'!M451+'[2]tactische planning  exl kd staf'!M505+'[2]tactische planning  exl kd staf'!M532</f>
        <v>0</v>
      </c>
      <c r="P91" s="185">
        <f>'[2]tactische planning  exl kd staf'!M478+'[2]tactische planning  exl kd staf'!M496+'[2]tactische planning  exl kd staf'!M523</f>
        <v>0</v>
      </c>
      <c r="Q91" s="185"/>
      <c r="R91" s="185"/>
      <c r="S91" s="185">
        <f>'[2]tactische planning  exl kd staf'!M487</f>
        <v>0</v>
      </c>
      <c r="T91" s="185">
        <f>'[2]tactische planning  exl kd staf'!M460+'[2]tactische planning  exl kd staf'!M469+'[2]tactische planning  exl kd staf'!M514</f>
        <v>0</v>
      </c>
    </row>
    <row r="92" spans="1:20" ht="15" customHeight="1">
      <c r="A92" s="186" t="s">
        <v>2029</v>
      </c>
      <c r="B92" s="197" t="s">
        <v>1344</v>
      </c>
      <c r="C92" s="187" t="s">
        <v>540</v>
      </c>
      <c r="D92" s="183">
        <f t="shared" si="18"/>
        <v>5750</v>
      </c>
      <c r="E92" s="184">
        <f>'[2]tactische planning  exl kd staf'!S443+'[2]tactische planning  exl kd staf'!S452+'[2]tactische planning  exl kd staf'!S506+'[2]tactische planning  exl kd staf'!S533</f>
        <v>5147</v>
      </c>
      <c r="F92" s="184">
        <f>'[2]tactische planning  exl kd staf'!S479+'[2]tactische planning  exl kd staf'!S497+'[2]tactische planning  exl kd staf'!S524</f>
        <v>0</v>
      </c>
      <c r="G92" s="184"/>
      <c r="H92" s="184"/>
      <c r="I92" s="184">
        <v>300</v>
      </c>
      <c r="J92" s="184">
        <f>'[2]tactische planning  exl kd staf'!S461+'[2]tactische planning  exl kd staf'!S470+'[2]tactische planning  exl kd staf'!S515</f>
        <v>303</v>
      </c>
      <c r="L92" s="197" t="s">
        <v>548</v>
      </c>
      <c r="M92" s="187" t="s">
        <v>540</v>
      </c>
      <c r="N92" s="183">
        <f t="shared" si="19"/>
        <v>5750</v>
      </c>
      <c r="O92" s="185">
        <f>'[2]tactische planning  exl kd staf'!M443+'[2]tactische planning  exl kd staf'!M452+'[2]tactische planning  exl kd staf'!M506+'[2]tactische planning  exl kd staf'!M533</f>
        <v>5147</v>
      </c>
      <c r="P92" s="185">
        <f>'[2]tactische planning  exl kd staf'!M479+'[2]tactische planning  exl kd staf'!M497+'[2]tactische planning  exl kd staf'!M524</f>
        <v>0</v>
      </c>
      <c r="Q92" s="185"/>
      <c r="R92" s="185"/>
      <c r="S92" s="185">
        <f>'[2]tactische planning  exl kd staf'!M488</f>
        <v>300</v>
      </c>
      <c r="T92" s="185">
        <f>'[2]tactische planning  exl kd staf'!M461+'[2]tactische planning  exl kd staf'!M470+'[2]tactische planning  exl kd staf'!M515</f>
        <v>303</v>
      </c>
    </row>
    <row r="93" spans="1:20" ht="15" customHeight="1">
      <c r="A93" s="186" t="s">
        <v>2029</v>
      </c>
      <c r="B93" s="197" t="s">
        <v>1344</v>
      </c>
      <c r="C93" s="187" t="s">
        <v>541</v>
      </c>
      <c r="D93" s="183">
        <f t="shared" si="18"/>
        <v>0</v>
      </c>
      <c r="E93" s="184">
        <f>'[2]tactische planning  exl kd staf'!S444+'[2]tactische planning  exl kd staf'!S453+'[2]tactische planning  exl kd staf'!S507+'[2]tactische planning  exl kd staf'!S534</f>
        <v>0</v>
      </c>
      <c r="F93" s="184">
        <f>'[2]tactische planning  exl kd staf'!S480+'[2]tactische planning  exl kd staf'!S498+'[2]tactische planning  exl kd staf'!S525</f>
        <v>0</v>
      </c>
      <c r="G93" s="184"/>
      <c r="H93" s="184"/>
      <c r="I93" s="184">
        <f>'[2]tactische planning  exl kd staf'!S489</f>
        <v>0</v>
      </c>
      <c r="J93" s="184">
        <f>'[2]tactische planning  exl kd staf'!S462+'[2]tactische planning  exl kd staf'!S471+'[2]tactische planning  exl kd staf'!S516</f>
        <v>0</v>
      </c>
      <c r="L93" s="197" t="s">
        <v>548</v>
      </c>
      <c r="M93" s="187" t="s">
        <v>541</v>
      </c>
      <c r="N93" s="183">
        <f t="shared" si="19"/>
        <v>0</v>
      </c>
      <c r="O93" s="185">
        <f>'[2]tactische planning  exl kd staf'!M444+'[2]tactische planning  exl kd staf'!M453+'[2]tactische planning  exl kd staf'!M507+'[2]tactische planning  exl kd staf'!M534</f>
        <v>0</v>
      </c>
      <c r="P93" s="185">
        <f>'[2]tactische planning  exl kd staf'!M480+'[2]tactische planning  exl kd staf'!M498+'[2]tactische planning  exl kd staf'!M525</f>
        <v>0</v>
      </c>
      <c r="Q93" s="185"/>
      <c r="R93" s="185"/>
      <c r="S93" s="185">
        <f>'[2]tactische planning  exl kd staf'!M489</f>
        <v>0</v>
      </c>
      <c r="T93" s="185">
        <f>'[2]tactische planning  exl kd staf'!M462+'[2]tactische planning  exl kd staf'!M471+'[2]tactische planning  exl kd staf'!M516</f>
        <v>0</v>
      </c>
    </row>
    <row r="94" spans="1:20" ht="15" customHeight="1">
      <c r="A94" s="186" t="s">
        <v>2029</v>
      </c>
      <c r="B94" s="197" t="s">
        <v>1344</v>
      </c>
      <c r="C94" s="187" t="s">
        <v>542</v>
      </c>
      <c r="D94" s="183">
        <f t="shared" si="18"/>
        <v>25300</v>
      </c>
      <c r="E94" s="184">
        <f>'[2]tactische planning  exl kd staf'!S445+'[2]tactische planning  exl kd staf'!S454+'[2]tactische planning  exl kd staf'!S508+'[2]tactische planning  exl kd staf'!S535</f>
        <v>24305</v>
      </c>
      <c r="F94" s="184">
        <f>'[2]tactische planning  exl kd staf'!S481+'[2]tactische planning  exl kd staf'!S499+'[2]tactische planning  exl kd staf'!S526</f>
        <v>0</v>
      </c>
      <c r="G94" s="184"/>
      <c r="H94" s="184"/>
      <c r="I94" s="184">
        <f>'[2]tactische planning  exl kd staf'!S490</f>
        <v>0</v>
      </c>
      <c r="J94" s="184">
        <f>'[2]tactische planning  exl kd staf'!S463+'[2]tactische planning  exl kd staf'!S472+'[2]tactische planning  exl kd staf'!S517</f>
        <v>995</v>
      </c>
      <c r="L94" s="197" t="s">
        <v>548</v>
      </c>
      <c r="M94" s="187" t="s">
        <v>542</v>
      </c>
      <c r="N94" s="183">
        <f t="shared" si="19"/>
        <v>25300</v>
      </c>
      <c r="O94" s="185">
        <f>'[2]tactische planning  exl kd staf'!M445+'[2]tactische planning  exl kd staf'!M454+'[2]tactische planning  exl kd staf'!M508+'[2]tactische planning  exl kd staf'!M535</f>
        <v>24305</v>
      </c>
      <c r="P94" s="185">
        <f>'[2]tactische planning  exl kd staf'!M481+'[2]tactische planning  exl kd staf'!M499+'[2]tactische planning  exl kd staf'!M526</f>
        <v>0</v>
      </c>
      <c r="Q94" s="185"/>
      <c r="R94" s="185"/>
      <c r="S94" s="185">
        <f>'[2]tactische planning  exl kd staf'!M490</f>
        <v>0</v>
      </c>
      <c r="T94" s="185">
        <f>'[2]tactische planning  exl kd staf'!M463+'[2]tactische planning  exl kd staf'!M472+'[2]tactische planning  exl kd staf'!M517</f>
        <v>995</v>
      </c>
    </row>
    <row r="95" spans="1:20" ht="15" customHeight="1">
      <c r="A95" s="186" t="s">
        <v>2029</v>
      </c>
      <c r="B95" s="197" t="s">
        <v>1344</v>
      </c>
      <c r="C95" s="187" t="s">
        <v>1321</v>
      </c>
      <c r="D95" s="183">
        <f t="shared" si="18"/>
        <v>78188</v>
      </c>
      <c r="E95" s="184">
        <v>62655</v>
      </c>
      <c r="F95" s="184">
        <v>2733</v>
      </c>
      <c r="G95" s="184"/>
      <c r="H95" s="184"/>
      <c r="I95" s="184">
        <f>'[2]tactische planning  exl kd staf'!S491</f>
        <v>0</v>
      </c>
      <c r="J95" s="184">
        <v>12800</v>
      </c>
      <c r="L95" s="197" t="s">
        <v>548</v>
      </c>
      <c r="M95" s="187" t="s">
        <v>1321</v>
      </c>
      <c r="N95" s="183">
        <f t="shared" si="19"/>
        <v>74605</v>
      </c>
      <c r="O95" s="185">
        <f>'[2]tactische planning  exl kd staf'!M446+'[2]tactische planning  exl kd staf'!M455+'[2]tactische planning  exl kd staf'!M509+'[2]tactische planning  exl kd staf'!M536</f>
        <v>60635</v>
      </c>
      <c r="P95" s="185">
        <f>'[2]tactische planning  exl kd staf'!M482+'[2]tactische planning  exl kd staf'!M500+'[2]tactische planning  exl kd staf'!M527</f>
        <v>1170</v>
      </c>
      <c r="Q95" s="185"/>
      <c r="R95" s="185"/>
      <c r="S95" s="185">
        <f>'[2]tactische planning  exl kd staf'!M491</f>
        <v>0</v>
      </c>
      <c r="T95" s="185">
        <f>'[2]tactische planning  exl kd staf'!M464+'[2]tactische planning  exl kd staf'!M473+'[2]tactische planning  exl kd staf'!M518</f>
        <v>12800</v>
      </c>
    </row>
    <row r="96" spans="1:20" ht="15" customHeight="1">
      <c r="A96" s="193"/>
      <c r="B96" s="194"/>
      <c r="C96" s="195"/>
      <c r="D96" s="196"/>
      <c r="E96" s="196"/>
      <c r="F96" s="196"/>
      <c r="G96" s="196"/>
      <c r="H96" s="196"/>
      <c r="I96" s="196"/>
      <c r="J96" s="196"/>
      <c r="L96" s="194"/>
      <c r="M96" s="195"/>
      <c r="N96" s="196"/>
      <c r="O96" s="196"/>
      <c r="P96" s="196"/>
      <c r="Q96" s="196"/>
      <c r="R96" s="196"/>
      <c r="S96" s="196"/>
      <c r="T96" s="196"/>
    </row>
    <row r="97" spans="1:20" s="192" customFormat="1" ht="15" customHeight="1">
      <c r="A97" s="188"/>
      <c r="B97" s="189"/>
      <c r="C97" s="190"/>
      <c r="D97" s="191">
        <f>SUM(D87:D95)</f>
        <v>110838</v>
      </c>
      <c r="E97" s="191">
        <f t="shared" ref="E97:J97" si="20">SUM(E87:E95)</f>
        <v>93607</v>
      </c>
      <c r="F97" s="191">
        <f t="shared" si="20"/>
        <v>2833</v>
      </c>
      <c r="G97" s="191">
        <f t="shared" si="20"/>
        <v>0</v>
      </c>
      <c r="H97" s="191"/>
      <c r="I97" s="191">
        <f t="shared" si="20"/>
        <v>300</v>
      </c>
      <c r="J97" s="191">
        <f t="shared" si="20"/>
        <v>14098</v>
      </c>
      <c r="L97" s="189"/>
      <c r="M97" s="190"/>
      <c r="N97" s="191">
        <f>SUM(N87:N95)</f>
        <v>107255</v>
      </c>
      <c r="O97" s="191">
        <f>SUM(O87:O95)</f>
        <v>91587</v>
      </c>
      <c r="P97" s="191">
        <f>SUM(P87:P95)</f>
        <v>1270</v>
      </c>
      <c r="Q97" s="191">
        <f>SUM(Q87:Q95)</f>
        <v>0</v>
      </c>
      <c r="R97" s="191"/>
      <c r="S97" s="191">
        <f>SUM(S87:S95)</f>
        <v>300</v>
      </c>
      <c r="T97" s="191">
        <f>SUM(T87:T95)</f>
        <v>14098</v>
      </c>
    </row>
    <row r="98" spans="1:20" ht="15" customHeight="1">
      <c r="A98" s="193"/>
      <c r="B98" s="194"/>
      <c r="C98" s="195"/>
      <c r="D98" s="196"/>
      <c r="E98" s="196"/>
      <c r="F98" s="196"/>
      <c r="G98" s="196"/>
      <c r="H98" s="196"/>
      <c r="I98" s="196"/>
      <c r="J98" s="196"/>
      <c r="L98" s="194"/>
      <c r="M98" s="195"/>
      <c r="N98" s="196"/>
      <c r="O98" s="196"/>
      <c r="P98" s="196"/>
      <c r="Q98" s="196"/>
      <c r="R98" s="196"/>
      <c r="S98" s="196"/>
      <c r="T98" s="196"/>
    </row>
    <row r="99" spans="1:20" ht="15" customHeight="1">
      <c r="A99" s="186" t="s">
        <v>2029</v>
      </c>
      <c r="B99" s="197" t="s">
        <v>780</v>
      </c>
      <c r="C99" s="187" t="s">
        <v>534</v>
      </c>
      <c r="D99" s="183">
        <f t="shared" ref="D99:D107" si="21">SUM(E99:J99)</f>
        <v>340</v>
      </c>
      <c r="E99" s="184">
        <f>'[2]tactische planning  exl kd staf'!S543+'[2]tactische planning  exl kd staf'!S552+'[2]tactische planning  exl kd staf'!S570++'[2]tactische planning  exl kd staf'!S579</f>
        <v>340</v>
      </c>
      <c r="F99" s="184"/>
      <c r="G99" s="184"/>
      <c r="H99" s="184"/>
      <c r="I99" s="184">
        <f>'[2]tactische planning  exl kd staf'!S561</f>
        <v>0</v>
      </c>
      <c r="J99" s="184"/>
      <c r="L99" s="197" t="s">
        <v>549</v>
      </c>
      <c r="M99" s="187" t="s">
        <v>534</v>
      </c>
      <c r="N99" s="183">
        <f t="shared" ref="N99:N107" si="22">SUM(O99:T99)</f>
        <v>340</v>
      </c>
      <c r="O99" s="185">
        <f>'[2]tactische planning  exl kd staf'!M543+'[2]tactische planning  exl kd staf'!M552+'[2]tactische planning  exl kd staf'!M570+'[2]tactische planning  exl kd staf'!M579</f>
        <v>340</v>
      </c>
      <c r="P99" s="185"/>
      <c r="Q99" s="185"/>
      <c r="R99" s="185"/>
      <c r="S99" s="185">
        <f>'[2]tactische planning  exl kd staf'!M561</f>
        <v>0</v>
      </c>
      <c r="T99" s="185"/>
    </row>
    <row r="100" spans="1:20" ht="15" customHeight="1">
      <c r="A100" s="186" t="s">
        <v>2029</v>
      </c>
      <c r="B100" s="197" t="s">
        <v>780</v>
      </c>
      <c r="C100" s="187" t="s">
        <v>536</v>
      </c>
      <c r="D100" s="183">
        <f t="shared" si="21"/>
        <v>0</v>
      </c>
      <c r="E100" s="184">
        <f>'[2]tactische planning  exl kd staf'!S544+'[2]tactische planning  exl kd staf'!S553+'[2]tactische planning  exl kd staf'!S571++'[2]tactische planning  exl kd staf'!S580</f>
        <v>0</v>
      </c>
      <c r="F100" s="184"/>
      <c r="G100" s="184"/>
      <c r="H100" s="184"/>
      <c r="I100" s="184">
        <f>'[2]tactische planning  exl kd staf'!S562</f>
        <v>0</v>
      </c>
      <c r="J100" s="184"/>
      <c r="L100" s="197" t="s">
        <v>549</v>
      </c>
      <c r="M100" s="187" t="s">
        <v>536</v>
      </c>
      <c r="N100" s="183" t="e">
        <f t="shared" si="22"/>
        <v>#REF!</v>
      </c>
      <c r="O100" s="185">
        <f>'[2]tactische planning  exl kd staf'!M544+'[2]tactische planning  exl kd staf'!M553+'[2]tactische planning  exl kd staf'!M571+'[2]tactische planning  exl kd staf'!M580</f>
        <v>0</v>
      </c>
      <c r="P100" s="185"/>
      <c r="Q100" s="185"/>
      <c r="R100" s="185"/>
      <c r="S100" s="185" t="e">
        <f>'[2]tactische planning  exl kd staf'!AG562</f>
        <v>#REF!</v>
      </c>
      <c r="T100" s="185"/>
    </row>
    <row r="101" spans="1:20" ht="15" customHeight="1">
      <c r="A101" s="186" t="s">
        <v>2029</v>
      </c>
      <c r="B101" s="197" t="s">
        <v>780</v>
      </c>
      <c r="C101" s="187" t="s">
        <v>537</v>
      </c>
      <c r="D101" s="183">
        <f t="shared" si="21"/>
        <v>0</v>
      </c>
      <c r="E101" s="184">
        <f>'[2]tactische planning  exl kd staf'!S545+'[2]tactische planning  exl kd staf'!S554+'[2]tactische planning  exl kd staf'!S572++'[2]tactische planning  exl kd staf'!S581</f>
        <v>0</v>
      </c>
      <c r="F101" s="184"/>
      <c r="G101" s="184"/>
      <c r="H101" s="184"/>
      <c r="I101" s="184">
        <f>'[2]tactische planning  exl kd staf'!S563</f>
        <v>0</v>
      </c>
      <c r="J101" s="184"/>
      <c r="L101" s="197" t="s">
        <v>549</v>
      </c>
      <c r="M101" s="187" t="s">
        <v>537</v>
      </c>
      <c r="N101" s="183">
        <f t="shared" si="22"/>
        <v>0</v>
      </c>
      <c r="O101" s="185">
        <f>'[2]tactische planning  exl kd staf'!M545+'[2]tactische planning  exl kd staf'!M554+'[2]tactische planning  exl kd staf'!M572+'[2]tactische planning  exl kd staf'!M581</f>
        <v>0</v>
      </c>
      <c r="P101" s="185"/>
      <c r="Q101" s="185"/>
      <c r="R101" s="185"/>
      <c r="S101" s="185">
        <f>'[2]tactische planning  exl kd staf'!M563</f>
        <v>0</v>
      </c>
      <c r="T101" s="185"/>
    </row>
    <row r="102" spans="1:20" ht="15" customHeight="1">
      <c r="A102" s="186" t="s">
        <v>2029</v>
      </c>
      <c r="B102" s="197" t="s">
        <v>780</v>
      </c>
      <c r="C102" s="187" t="s">
        <v>538</v>
      </c>
      <c r="D102" s="183">
        <f t="shared" si="21"/>
        <v>0</v>
      </c>
      <c r="E102" s="184">
        <f>'[2]tactische planning  exl kd staf'!S546+'[2]tactische planning  exl kd staf'!S555+'[2]tactische planning  exl kd staf'!S573++'[2]tactische planning  exl kd staf'!S582</f>
        <v>0</v>
      </c>
      <c r="F102" s="184"/>
      <c r="G102" s="184"/>
      <c r="H102" s="184"/>
      <c r="I102" s="184">
        <f>'[2]tactische planning  exl kd staf'!S564</f>
        <v>0</v>
      </c>
      <c r="J102" s="184"/>
      <c r="L102" s="197" t="s">
        <v>549</v>
      </c>
      <c r="M102" s="187" t="s">
        <v>538</v>
      </c>
      <c r="N102" s="183">
        <f t="shared" si="22"/>
        <v>0</v>
      </c>
      <c r="O102" s="185">
        <f>'[2]tactische planning  exl kd staf'!M546+'[2]tactische planning  exl kd staf'!M555+'[2]tactische planning  exl kd staf'!M573+'[2]tactische planning  exl kd staf'!M582</f>
        <v>0</v>
      </c>
      <c r="P102" s="185"/>
      <c r="Q102" s="185"/>
      <c r="R102" s="185"/>
      <c r="S102" s="185">
        <f>'[2]tactische planning  exl kd staf'!M564</f>
        <v>0</v>
      </c>
      <c r="T102" s="185"/>
    </row>
    <row r="103" spans="1:20" ht="15" customHeight="1">
      <c r="A103" s="186" t="s">
        <v>2029</v>
      </c>
      <c r="B103" s="197" t="s">
        <v>780</v>
      </c>
      <c r="C103" s="187" t="s">
        <v>539</v>
      </c>
      <c r="D103" s="183">
        <f t="shared" si="21"/>
        <v>0</v>
      </c>
      <c r="E103" s="184">
        <f>'[2]tactische planning  exl kd staf'!S547+'[2]tactische planning  exl kd staf'!S556+'[2]tactische planning  exl kd staf'!S574++'[2]tactische planning  exl kd staf'!S583</f>
        <v>0</v>
      </c>
      <c r="F103" s="184"/>
      <c r="G103" s="184"/>
      <c r="H103" s="184"/>
      <c r="I103" s="184">
        <f>'[2]tactische planning  exl kd staf'!S565</f>
        <v>0</v>
      </c>
      <c r="J103" s="184"/>
      <c r="L103" s="197" t="s">
        <v>549</v>
      </c>
      <c r="M103" s="187" t="s">
        <v>539</v>
      </c>
      <c r="N103" s="183">
        <f t="shared" si="22"/>
        <v>0</v>
      </c>
      <c r="O103" s="185">
        <f>'[2]tactische planning  exl kd staf'!M547+'[2]tactische planning  exl kd staf'!M556+'[2]tactische planning  exl kd staf'!M574+'[2]tactische planning  exl kd staf'!M583</f>
        <v>0</v>
      </c>
      <c r="P103" s="185"/>
      <c r="Q103" s="185"/>
      <c r="R103" s="185"/>
      <c r="S103" s="185">
        <f>'[2]tactische planning  exl kd staf'!M565</f>
        <v>0</v>
      </c>
      <c r="T103" s="185"/>
    </row>
    <row r="104" spans="1:20" ht="15" customHeight="1">
      <c r="A104" s="186" t="s">
        <v>2029</v>
      </c>
      <c r="B104" s="197" t="s">
        <v>780</v>
      </c>
      <c r="C104" s="187" t="s">
        <v>540</v>
      </c>
      <c r="D104" s="183">
        <f t="shared" si="21"/>
        <v>16980</v>
      </c>
      <c r="E104" s="184">
        <f>'[2]tactische planning  exl kd staf'!S548+'[2]tactische planning  exl kd staf'!S557+'[2]tactische planning  exl kd staf'!S575++'[2]tactische planning  exl kd staf'!S584</f>
        <v>16900</v>
      </c>
      <c r="F104" s="184"/>
      <c r="G104" s="184"/>
      <c r="H104" s="184"/>
      <c r="I104" s="184">
        <v>80</v>
      </c>
      <c r="J104" s="184"/>
      <c r="L104" s="197" t="s">
        <v>549</v>
      </c>
      <c r="M104" s="187" t="s">
        <v>540</v>
      </c>
      <c r="N104" s="183">
        <f t="shared" si="22"/>
        <v>18097</v>
      </c>
      <c r="O104" s="185">
        <f>'[2]tactische planning  exl kd staf'!M548+'[2]tactische planning  exl kd staf'!M557+'[2]tactische planning  exl kd staf'!M575+'[2]tactische planning  exl kd staf'!M584</f>
        <v>16900</v>
      </c>
      <c r="P104" s="185"/>
      <c r="Q104" s="185"/>
      <c r="R104" s="185"/>
      <c r="S104" s="185">
        <f>'[2]tactische planning  exl kd staf'!M566</f>
        <v>1197</v>
      </c>
      <c r="T104" s="185"/>
    </row>
    <row r="105" spans="1:20" ht="15" customHeight="1">
      <c r="A105" s="186" t="s">
        <v>2029</v>
      </c>
      <c r="B105" s="197" t="s">
        <v>780</v>
      </c>
      <c r="C105" s="187" t="s">
        <v>541</v>
      </c>
      <c r="D105" s="183">
        <f t="shared" si="21"/>
        <v>0</v>
      </c>
      <c r="E105" s="184">
        <f>'[2]tactische planning  exl kd staf'!S549+'[2]tactische planning  exl kd staf'!S558+'[2]tactische planning  exl kd staf'!S576++'[2]tactische planning  exl kd staf'!S585</f>
        <v>0</v>
      </c>
      <c r="F105" s="184"/>
      <c r="G105" s="184"/>
      <c r="H105" s="184"/>
      <c r="I105" s="184">
        <f>'[2]tactische planning  exl kd staf'!S567</f>
        <v>0</v>
      </c>
      <c r="J105" s="184"/>
      <c r="L105" s="197" t="s">
        <v>549</v>
      </c>
      <c r="M105" s="187" t="s">
        <v>541</v>
      </c>
      <c r="N105" s="183">
        <f t="shared" si="22"/>
        <v>0</v>
      </c>
      <c r="O105" s="185">
        <f>'[2]tactische planning  exl kd staf'!M549+'[2]tactische planning  exl kd staf'!M558+'[2]tactische planning  exl kd staf'!M576+'[2]tactische planning  exl kd staf'!M585</f>
        <v>0</v>
      </c>
      <c r="P105" s="185"/>
      <c r="Q105" s="185"/>
      <c r="R105" s="185"/>
      <c r="S105" s="185">
        <f>'[2]tactische planning  exl kd staf'!M567</f>
        <v>0</v>
      </c>
      <c r="T105" s="185"/>
    </row>
    <row r="106" spans="1:20" ht="15" customHeight="1">
      <c r="A106" s="186" t="s">
        <v>2029</v>
      </c>
      <c r="B106" s="197" t="s">
        <v>780</v>
      </c>
      <c r="C106" s="187" t="s">
        <v>542</v>
      </c>
      <c r="D106" s="183">
        <f t="shared" si="21"/>
        <v>36252</v>
      </c>
      <c r="E106" s="184">
        <f>'[2]tactische planning  exl kd staf'!S550+'[2]tactische planning  exl kd staf'!S559+'[2]tactische planning  exl kd staf'!S577++'[2]tactische planning  exl kd staf'!S586-204</f>
        <v>36252</v>
      </c>
      <c r="F106" s="184"/>
      <c r="G106" s="184"/>
      <c r="H106" s="184"/>
      <c r="I106" s="184">
        <v>0</v>
      </c>
      <c r="J106" s="184"/>
      <c r="L106" s="197" t="s">
        <v>549</v>
      </c>
      <c r="M106" s="187" t="s">
        <v>542</v>
      </c>
      <c r="N106" s="183">
        <f t="shared" si="22"/>
        <v>40256</v>
      </c>
      <c r="O106" s="185">
        <f>'[2]tactische planning  exl kd staf'!M550+'[2]tactische planning  exl kd staf'!M559+'[2]tactische planning  exl kd staf'!M577+'[2]tactische planning  exl kd staf'!M586</f>
        <v>39706</v>
      </c>
      <c r="P106" s="185"/>
      <c r="Q106" s="185"/>
      <c r="R106" s="185"/>
      <c r="S106" s="185">
        <f>'[2]tactische planning  exl kd staf'!M568</f>
        <v>550</v>
      </c>
      <c r="T106" s="185"/>
    </row>
    <row r="107" spans="1:20" ht="15" customHeight="1">
      <c r="A107" s="186" t="s">
        <v>2029</v>
      </c>
      <c r="B107" s="197" t="s">
        <v>780</v>
      </c>
      <c r="C107" s="187" t="s">
        <v>1321</v>
      </c>
      <c r="D107" s="183">
        <f t="shared" si="21"/>
        <v>14600</v>
      </c>
      <c r="E107" s="184">
        <f>'[2]tactische planning  exl kd staf'!S551+'[2]tactische planning  exl kd staf'!S560+'[2]tactische planning  exl kd staf'!S578++'[2]tactische planning  exl kd staf'!S587</f>
        <v>14600</v>
      </c>
      <c r="F107" s="184"/>
      <c r="G107" s="184"/>
      <c r="H107" s="184"/>
      <c r="I107" s="184">
        <v>0</v>
      </c>
      <c r="J107" s="184"/>
      <c r="L107" s="197" t="s">
        <v>549</v>
      </c>
      <c r="M107" s="187" t="s">
        <v>1321</v>
      </c>
      <c r="N107" s="183">
        <f t="shared" si="22"/>
        <v>14900</v>
      </c>
      <c r="O107" s="185">
        <f>'[2]tactische planning  exl kd staf'!M551+'[2]tactische planning  exl kd staf'!M560+'[2]tactische planning  exl kd staf'!M578+'[2]tactische planning  exl kd staf'!M587</f>
        <v>14600</v>
      </c>
      <c r="P107" s="185"/>
      <c r="Q107" s="185"/>
      <c r="R107" s="185"/>
      <c r="S107" s="185">
        <f>'[2]tactische planning  exl kd staf'!M569</f>
        <v>300</v>
      </c>
      <c r="T107" s="185"/>
    </row>
    <row r="108" spans="1:20" ht="15" customHeight="1">
      <c r="A108" s="193"/>
      <c r="B108" s="194"/>
      <c r="C108" s="195"/>
      <c r="D108" s="199"/>
      <c r="E108" s="196"/>
      <c r="F108" s="196"/>
      <c r="G108" s="196"/>
      <c r="H108" s="196"/>
      <c r="I108" s="196"/>
      <c r="J108" s="196"/>
      <c r="L108" s="194"/>
      <c r="M108" s="195"/>
      <c r="N108" s="199"/>
      <c r="O108" s="196"/>
      <c r="P108" s="196"/>
      <c r="Q108" s="196"/>
      <c r="R108" s="196"/>
      <c r="S108" s="196"/>
      <c r="T108" s="196"/>
    </row>
    <row r="109" spans="1:20" s="192" customFormat="1" ht="15" customHeight="1">
      <c r="A109" s="188"/>
      <c r="B109" s="189"/>
      <c r="C109" s="190"/>
      <c r="D109" s="191">
        <f>SUM(D99:D107)</f>
        <v>68172</v>
      </c>
      <c r="E109" s="191">
        <f t="shared" ref="E109:J109" si="23">SUM(E99:E107)</f>
        <v>68092</v>
      </c>
      <c r="F109" s="191">
        <f t="shared" si="23"/>
        <v>0</v>
      </c>
      <c r="G109" s="191">
        <f t="shared" si="23"/>
        <v>0</v>
      </c>
      <c r="H109" s="191"/>
      <c r="I109" s="191">
        <f t="shared" si="23"/>
        <v>80</v>
      </c>
      <c r="J109" s="191">
        <f t="shared" si="23"/>
        <v>0</v>
      </c>
      <c r="L109" s="189"/>
      <c r="M109" s="190"/>
      <c r="N109" s="191" t="e">
        <f>SUM(N99:N107)</f>
        <v>#REF!</v>
      </c>
      <c r="O109" s="191">
        <f>SUM(O99:O107)</f>
        <v>71546</v>
      </c>
      <c r="P109" s="191">
        <f>SUM(P99:P107)</f>
        <v>0</v>
      </c>
      <c r="Q109" s="191">
        <f>SUM(Q99:Q107)</f>
        <v>0</v>
      </c>
      <c r="R109" s="191"/>
      <c r="S109" s="191" t="e">
        <f>SUM(S99:S107)</f>
        <v>#REF!</v>
      </c>
      <c r="T109" s="191">
        <f>SUM(T99:T107)</f>
        <v>0</v>
      </c>
    </row>
    <row r="110" spans="1:20" ht="15" customHeight="1">
      <c r="A110" s="193"/>
      <c r="B110" s="194"/>
      <c r="C110" s="195"/>
      <c r="D110" s="196"/>
      <c r="E110" s="196"/>
      <c r="F110" s="196"/>
      <c r="G110" s="196"/>
      <c r="H110" s="196"/>
      <c r="I110" s="196"/>
      <c r="J110" s="196"/>
      <c r="L110" s="194"/>
      <c r="M110" s="195"/>
      <c r="N110" s="196"/>
      <c r="O110" s="196"/>
      <c r="P110" s="196"/>
      <c r="Q110" s="196"/>
      <c r="R110" s="196"/>
      <c r="S110" s="196"/>
      <c r="T110" s="196"/>
    </row>
    <row r="111" spans="1:20" ht="15" customHeight="1">
      <c r="A111" s="186" t="s">
        <v>2029</v>
      </c>
      <c r="B111" s="197" t="s">
        <v>1226</v>
      </c>
      <c r="C111" s="187" t="s">
        <v>534</v>
      </c>
      <c r="D111" s="183">
        <f t="shared" ref="D111:D119" si="24">SUM(E111:J111)</f>
        <v>2600</v>
      </c>
      <c r="E111" s="184">
        <f>'[2]tactische planning  exl kd staf'!S603+'[2]tactische planning  exl kd staf'!S612+'[2]tactische planning  exl kd staf'!S630+'[2]tactische planning  exl kd staf'!S639</f>
        <v>2600</v>
      </c>
      <c r="F111" s="184"/>
      <c r="G111" s="184">
        <f>'[2]tactische planning  exl kd staf'!S594</f>
        <v>0</v>
      </c>
      <c r="H111" s="184"/>
      <c r="I111" s="184">
        <f>'[2]tactische planning  exl kd staf'!S621</f>
        <v>0</v>
      </c>
      <c r="J111" s="184"/>
      <c r="L111" s="197" t="s">
        <v>550</v>
      </c>
      <c r="M111" s="187" t="s">
        <v>534</v>
      </c>
      <c r="N111" s="183">
        <f t="shared" ref="N111:N119" si="25">SUM(O111:T111)</f>
        <v>2600</v>
      </c>
      <c r="O111" s="185">
        <f>'[2]tactische planning  exl kd staf'!M603+'[2]tactische planning  exl kd staf'!M612+'[2]tactische planning  exl kd staf'!M630+'[2]tactische planning  exl kd staf'!M639</f>
        <v>2600</v>
      </c>
      <c r="P111" s="185"/>
      <c r="Q111" s="185">
        <f>'[2]tactische planning  exl kd staf'!M594</f>
        <v>0</v>
      </c>
      <c r="R111" s="185"/>
      <c r="S111" s="185">
        <f>'[2]tactische planning  exl kd staf'!M621</f>
        <v>0</v>
      </c>
      <c r="T111" s="185"/>
    </row>
    <row r="112" spans="1:20" ht="15" customHeight="1">
      <c r="A112" s="186" t="s">
        <v>2029</v>
      </c>
      <c r="B112" s="197" t="s">
        <v>1226</v>
      </c>
      <c r="C112" s="187" t="s">
        <v>536</v>
      </c>
      <c r="D112" s="183">
        <f t="shared" si="24"/>
        <v>0</v>
      </c>
      <c r="E112" s="184">
        <f>'[2]tactische planning  exl kd staf'!S604+'[2]tactische planning  exl kd staf'!S613+'[2]tactische planning  exl kd staf'!S631+'[2]tactische planning  exl kd staf'!S640</f>
        <v>0</v>
      </c>
      <c r="F112" s="184"/>
      <c r="G112" s="184">
        <f>'[2]tactische planning  exl kd staf'!S595</f>
        <v>0</v>
      </c>
      <c r="H112" s="184"/>
      <c r="I112" s="184">
        <f>'[2]tactische planning  exl kd staf'!S622</f>
        <v>0</v>
      </c>
      <c r="J112" s="184"/>
      <c r="L112" s="197" t="s">
        <v>550</v>
      </c>
      <c r="M112" s="187" t="s">
        <v>536</v>
      </c>
      <c r="N112" s="183">
        <f t="shared" si="25"/>
        <v>0</v>
      </c>
      <c r="O112" s="185">
        <f>'[2]tactische planning  exl kd staf'!M604+'[2]tactische planning  exl kd staf'!M613+'[2]tactische planning  exl kd staf'!M631+'[2]tactische planning  exl kd staf'!M640</f>
        <v>0</v>
      </c>
      <c r="P112" s="185"/>
      <c r="Q112" s="185">
        <f>'[2]tactische planning  exl kd staf'!M595</f>
        <v>0</v>
      </c>
      <c r="R112" s="185"/>
      <c r="S112" s="185">
        <f>'[2]tactische planning  exl kd staf'!M622</f>
        <v>0</v>
      </c>
      <c r="T112" s="185"/>
    </row>
    <row r="113" spans="1:20" ht="15" customHeight="1">
      <c r="A113" s="186" t="s">
        <v>2029</v>
      </c>
      <c r="B113" s="197" t="s">
        <v>1226</v>
      </c>
      <c r="C113" s="187" t="s">
        <v>537</v>
      </c>
      <c r="D113" s="183">
        <f t="shared" si="24"/>
        <v>0</v>
      </c>
      <c r="E113" s="184">
        <f>'[2]tactische planning  exl kd staf'!S605+'[2]tactische planning  exl kd staf'!S614+'[2]tactische planning  exl kd staf'!S632+'[2]tactische planning  exl kd staf'!S641</f>
        <v>0</v>
      </c>
      <c r="F113" s="184"/>
      <c r="G113" s="184">
        <f>'[2]tactische planning  exl kd staf'!S596</f>
        <v>0</v>
      </c>
      <c r="H113" s="184"/>
      <c r="I113" s="184">
        <f>'[2]tactische planning  exl kd staf'!S623</f>
        <v>0</v>
      </c>
      <c r="J113" s="184"/>
      <c r="L113" s="197" t="s">
        <v>550</v>
      </c>
      <c r="M113" s="187" t="s">
        <v>537</v>
      </c>
      <c r="N113" s="183">
        <f t="shared" si="25"/>
        <v>0</v>
      </c>
      <c r="O113" s="185">
        <f>'[2]tactische planning  exl kd staf'!M605+'[2]tactische planning  exl kd staf'!M614+'[2]tactische planning  exl kd staf'!M632+'[2]tactische planning  exl kd staf'!M641</f>
        <v>0</v>
      </c>
      <c r="P113" s="185"/>
      <c r="Q113" s="185">
        <f>'[2]tactische planning  exl kd staf'!M596</f>
        <v>0</v>
      </c>
      <c r="R113" s="185"/>
      <c r="S113" s="185">
        <f>'[2]tactische planning  exl kd staf'!M623</f>
        <v>0</v>
      </c>
      <c r="T113" s="185"/>
    </row>
    <row r="114" spans="1:20" ht="15" customHeight="1">
      <c r="A114" s="186" t="s">
        <v>2029</v>
      </c>
      <c r="B114" s="197" t="s">
        <v>1226</v>
      </c>
      <c r="C114" s="187" t="s">
        <v>538</v>
      </c>
      <c r="D114" s="183">
        <f t="shared" si="24"/>
        <v>0</v>
      </c>
      <c r="E114" s="184">
        <f>'[2]tactische planning  exl kd staf'!S606+'[2]tactische planning  exl kd staf'!S615+'[2]tactische planning  exl kd staf'!S633+'[2]tactische planning  exl kd staf'!S642</f>
        <v>0</v>
      </c>
      <c r="F114" s="184"/>
      <c r="G114" s="184">
        <f>'[2]tactische planning  exl kd staf'!S597</f>
        <v>0</v>
      </c>
      <c r="H114" s="184"/>
      <c r="I114" s="184">
        <f>'[2]tactische planning  exl kd staf'!S624</f>
        <v>0</v>
      </c>
      <c r="J114" s="184"/>
      <c r="L114" s="197" t="s">
        <v>550</v>
      </c>
      <c r="M114" s="187" t="s">
        <v>538</v>
      </c>
      <c r="N114" s="183">
        <f t="shared" si="25"/>
        <v>0</v>
      </c>
      <c r="O114" s="185">
        <f>'[2]tactische planning  exl kd staf'!M606+'[2]tactische planning  exl kd staf'!M615+'[2]tactische planning  exl kd staf'!M633+'[2]tactische planning  exl kd staf'!M642</f>
        <v>0</v>
      </c>
      <c r="P114" s="185"/>
      <c r="Q114" s="185">
        <f>'[2]tactische planning  exl kd staf'!M597</f>
        <v>0</v>
      </c>
      <c r="R114" s="185"/>
      <c r="S114" s="185">
        <f>'[2]tactische planning  exl kd staf'!M624</f>
        <v>0</v>
      </c>
      <c r="T114" s="185"/>
    </row>
    <row r="115" spans="1:20" ht="15" customHeight="1">
      <c r="A115" s="186" t="s">
        <v>2029</v>
      </c>
      <c r="B115" s="197" t="s">
        <v>1226</v>
      </c>
      <c r="C115" s="187" t="s">
        <v>539</v>
      </c>
      <c r="D115" s="183">
        <f t="shared" si="24"/>
        <v>0</v>
      </c>
      <c r="E115" s="184">
        <f>'[2]tactische planning  exl kd staf'!S607+'[2]tactische planning  exl kd staf'!S616+'[2]tactische planning  exl kd staf'!S634+'[2]tactische planning  exl kd staf'!S643</f>
        <v>0</v>
      </c>
      <c r="F115" s="184"/>
      <c r="G115" s="184">
        <f>'[2]tactische planning  exl kd staf'!S598</f>
        <v>0</v>
      </c>
      <c r="H115" s="184"/>
      <c r="I115" s="184">
        <f>'[2]tactische planning  exl kd staf'!S625</f>
        <v>0</v>
      </c>
      <c r="J115" s="184"/>
      <c r="L115" s="197" t="s">
        <v>550</v>
      </c>
      <c r="M115" s="187" t="s">
        <v>539</v>
      </c>
      <c r="N115" s="183">
        <f t="shared" si="25"/>
        <v>0</v>
      </c>
      <c r="O115" s="185">
        <f>'[2]tactische planning  exl kd staf'!M607+'[2]tactische planning  exl kd staf'!M616+'[2]tactische planning  exl kd staf'!M634+'[2]tactische planning  exl kd staf'!M643</f>
        <v>0</v>
      </c>
      <c r="P115" s="185"/>
      <c r="Q115" s="185">
        <f>'[2]tactische planning  exl kd staf'!M598</f>
        <v>0</v>
      </c>
      <c r="R115" s="185"/>
      <c r="S115" s="185">
        <f>'[2]tactische planning  exl kd staf'!M625</f>
        <v>0</v>
      </c>
      <c r="T115" s="185"/>
    </row>
    <row r="116" spans="1:20" ht="15" customHeight="1">
      <c r="A116" s="186" t="s">
        <v>2029</v>
      </c>
      <c r="B116" s="197" t="s">
        <v>1226</v>
      </c>
      <c r="C116" s="187" t="s">
        <v>540</v>
      </c>
      <c r="D116" s="183">
        <f t="shared" si="24"/>
        <v>13000</v>
      </c>
      <c r="E116" s="184">
        <f>'[2]tactische planning  exl kd staf'!S608+'[2]tactische planning  exl kd staf'!S617+'[2]tactische planning  exl kd staf'!S635+'[2]tactische planning  exl kd staf'!S644</f>
        <v>10400</v>
      </c>
      <c r="F116" s="184"/>
      <c r="G116" s="184">
        <f>'[2]tactische planning  exl kd staf'!S599</f>
        <v>0</v>
      </c>
      <c r="H116" s="184"/>
      <c r="I116" s="184">
        <f>'[2]tactische planning  exl kd staf'!S626</f>
        <v>2600</v>
      </c>
      <c r="J116" s="184"/>
      <c r="L116" s="197" t="s">
        <v>550</v>
      </c>
      <c r="M116" s="187" t="s">
        <v>540</v>
      </c>
      <c r="N116" s="183">
        <f t="shared" si="25"/>
        <v>13000</v>
      </c>
      <c r="O116" s="185">
        <f>'[2]tactische planning  exl kd staf'!M608+'[2]tactische planning  exl kd staf'!M617+'[2]tactische planning  exl kd staf'!M635+'[2]tactische planning  exl kd staf'!M644</f>
        <v>10400</v>
      </c>
      <c r="P116" s="185"/>
      <c r="Q116" s="185">
        <f>'[2]tactische planning  exl kd staf'!M599</f>
        <v>0</v>
      </c>
      <c r="R116" s="185"/>
      <c r="S116" s="185">
        <f>'[2]tactische planning  exl kd staf'!M626</f>
        <v>2600</v>
      </c>
      <c r="T116" s="185"/>
    </row>
    <row r="117" spans="1:20" ht="15" customHeight="1">
      <c r="A117" s="186" t="s">
        <v>2029</v>
      </c>
      <c r="B117" s="197" t="s">
        <v>1226</v>
      </c>
      <c r="C117" s="187" t="s">
        <v>541</v>
      </c>
      <c r="D117" s="183">
        <f t="shared" si="24"/>
        <v>0</v>
      </c>
      <c r="E117" s="184">
        <f>'[2]tactische planning  exl kd staf'!S609+'[2]tactische planning  exl kd staf'!S618+'[2]tactische planning  exl kd staf'!S636+'[2]tactische planning  exl kd staf'!S645</f>
        <v>0</v>
      </c>
      <c r="F117" s="184"/>
      <c r="G117" s="184">
        <f>'[2]tactische planning  exl kd staf'!S600</f>
        <v>0</v>
      </c>
      <c r="H117" s="184"/>
      <c r="I117" s="184">
        <f>'[2]tactische planning  exl kd staf'!S627</f>
        <v>0</v>
      </c>
      <c r="J117" s="184"/>
      <c r="L117" s="197" t="s">
        <v>550</v>
      </c>
      <c r="M117" s="187" t="s">
        <v>541</v>
      </c>
      <c r="N117" s="183">
        <f t="shared" si="25"/>
        <v>0</v>
      </c>
      <c r="O117" s="185">
        <f>'[2]tactische planning  exl kd staf'!M609+'[2]tactische planning  exl kd staf'!M618+'[2]tactische planning  exl kd staf'!M636+'[2]tactische planning  exl kd staf'!M645</f>
        <v>0</v>
      </c>
      <c r="P117" s="185"/>
      <c r="Q117" s="185">
        <f>'[2]tactische planning  exl kd staf'!M600</f>
        <v>0</v>
      </c>
      <c r="R117" s="185"/>
      <c r="S117" s="185">
        <f>'[2]tactische planning  exl kd staf'!M627</f>
        <v>0</v>
      </c>
      <c r="T117" s="185"/>
    </row>
    <row r="118" spans="1:20" ht="15" customHeight="1">
      <c r="A118" s="186" t="s">
        <v>2029</v>
      </c>
      <c r="B118" s="197" t="s">
        <v>1226</v>
      </c>
      <c r="C118" s="187" t="s">
        <v>542</v>
      </c>
      <c r="D118" s="183">
        <f t="shared" si="24"/>
        <v>35104</v>
      </c>
      <c r="E118" s="184">
        <f>'[2]tactische planning  exl kd staf'!S610+'[2]tactische planning  exl kd staf'!S619+'[2]tactische planning  exl kd staf'!S637+'[2]tactische planning  exl kd staf'!S646</f>
        <v>31850</v>
      </c>
      <c r="F118" s="184"/>
      <c r="G118" s="184">
        <f>'[2]tactische planning  exl kd staf'!S601</f>
        <v>1304</v>
      </c>
      <c r="H118" s="184"/>
      <c r="I118" s="184">
        <f>'[2]tactische planning  exl kd staf'!S628</f>
        <v>1950</v>
      </c>
      <c r="J118" s="184"/>
      <c r="L118" s="197" t="s">
        <v>550</v>
      </c>
      <c r="M118" s="187" t="s">
        <v>542</v>
      </c>
      <c r="N118" s="183">
        <f t="shared" si="25"/>
        <v>35104</v>
      </c>
      <c r="O118" s="185">
        <f>'[2]tactische planning  exl kd staf'!M610+'[2]tactische planning  exl kd staf'!M619+'[2]tactische planning  exl kd staf'!M637+'[2]tactische planning  exl kd staf'!M646</f>
        <v>31850</v>
      </c>
      <c r="P118" s="185"/>
      <c r="Q118" s="185">
        <f>'[2]tactische planning  exl kd staf'!M601</f>
        <v>1304</v>
      </c>
      <c r="R118" s="185"/>
      <c r="S118" s="185">
        <f>'[2]tactische planning  exl kd staf'!M628</f>
        <v>1950</v>
      </c>
      <c r="T118" s="185"/>
    </row>
    <row r="119" spans="1:20" ht="15" customHeight="1">
      <c r="A119" s="186" t="s">
        <v>2029</v>
      </c>
      <c r="B119" s="197" t="s">
        <v>1226</v>
      </c>
      <c r="C119" s="187" t="s">
        <v>1321</v>
      </c>
      <c r="D119" s="183">
        <f t="shared" si="24"/>
        <v>75172</v>
      </c>
      <c r="E119" s="184">
        <f>'[2]tactische planning  exl kd staf'!S611+'[2]tactische planning  exl kd staf'!S620+'[2]tactische planning  exl kd staf'!S638+'[2]tactische planning  exl kd staf'!S647</f>
        <v>70270</v>
      </c>
      <c r="F119" s="184"/>
      <c r="G119" s="184">
        <f>'[2]tactische planning  exl kd staf'!S602</f>
        <v>4252</v>
      </c>
      <c r="H119" s="184"/>
      <c r="I119" s="184">
        <f>'[2]tactische planning  exl kd staf'!S629</f>
        <v>650</v>
      </c>
      <c r="J119" s="184"/>
      <c r="L119" s="197" t="s">
        <v>550</v>
      </c>
      <c r="M119" s="187" t="s">
        <v>1321</v>
      </c>
      <c r="N119" s="183">
        <f t="shared" si="25"/>
        <v>75172</v>
      </c>
      <c r="O119" s="185">
        <f>'[2]tactische planning  exl kd staf'!M611+'[2]tactische planning  exl kd staf'!M620+'[2]tactische planning  exl kd staf'!M638+'[2]tactische planning  exl kd staf'!M647</f>
        <v>70270</v>
      </c>
      <c r="P119" s="185"/>
      <c r="Q119" s="185">
        <f>'[2]tactische planning  exl kd staf'!M602</f>
        <v>4252</v>
      </c>
      <c r="R119" s="185"/>
      <c r="S119" s="185">
        <f>'[2]tactische planning  exl kd staf'!M629</f>
        <v>650</v>
      </c>
      <c r="T119" s="185"/>
    </row>
    <row r="120" spans="1:20" ht="15" customHeight="1">
      <c r="A120" s="193"/>
      <c r="B120" s="194"/>
      <c r="C120" s="195"/>
      <c r="D120" s="196"/>
      <c r="E120" s="196"/>
      <c r="F120" s="196"/>
      <c r="G120" s="196"/>
      <c r="H120" s="196"/>
      <c r="I120" s="196"/>
      <c r="J120" s="196"/>
      <c r="L120" s="194"/>
      <c r="M120" s="195"/>
      <c r="N120" s="196"/>
      <c r="O120" s="196"/>
      <c r="P120" s="196"/>
      <c r="Q120" s="196"/>
      <c r="R120" s="196"/>
      <c r="S120" s="196"/>
      <c r="T120" s="196"/>
    </row>
    <row r="121" spans="1:20" s="192" customFormat="1" ht="15" customHeight="1">
      <c r="A121" s="188"/>
      <c r="B121" s="189"/>
      <c r="C121" s="190"/>
      <c r="D121" s="191">
        <f>SUM(D111:D119)</f>
        <v>125876</v>
      </c>
      <c r="E121" s="191">
        <f t="shared" ref="E121:J121" si="26">SUM(E111:E119)</f>
        <v>115120</v>
      </c>
      <c r="F121" s="191">
        <f t="shared" si="26"/>
        <v>0</v>
      </c>
      <c r="G121" s="191">
        <f t="shared" si="26"/>
        <v>5556</v>
      </c>
      <c r="H121" s="191"/>
      <c r="I121" s="191">
        <f t="shared" si="26"/>
        <v>5200</v>
      </c>
      <c r="J121" s="191">
        <f t="shared" si="26"/>
        <v>0</v>
      </c>
      <c r="L121" s="189"/>
      <c r="M121" s="190"/>
      <c r="N121" s="191">
        <f>SUM(N111:N119)</f>
        <v>125876</v>
      </c>
      <c r="O121" s="191">
        <f>SUM(O111:O119)</f>
        <v>115120</v>
      </c>
      <c r="P121" s="191">
        <f>SUM(P111:P119)</f>
        <v>0</v>
      </c>
      <c r="Q121" s="191">
        <f>SUM(Q111:Q119)</f>
        <v>5556</v>
      </c>
      <c r="R121" s="191"/>
      <c r="S121" s="191">
        <f>SUM(S111:S119)</f>
        <v>5200</v>
      </c>
      <c r="T121" s="191">
        <f>SUM(T111:T119)</f>
        <v>0</v>
      </c>
    </row>
    <row r="122" spans="1:20" ht="15" customHeight="1">
      <c r="A122" s="193"/>
      <c r="B122" s="194"/>
      <c r="C122" s="195"/>
      <c r="D122" s="196"/>
      <c r="E122" s="196"/>
      <c r="F122" s="196"/>
      <c r="G122" s="196"/>
      <c r="H122" s="196"/>
      <c r="I122" s="196"/>
      <c r="J122" s="196"/>
      <c r="L122" s="194"/>
      <c r="M122" s="195"/>
      <c r="N122" s="196"/>
      <c r="O122" s="196"/>
      <c r="P122" s="196"/>
      <c r="Q122" s="196"/>
      <c r="R122" s="196"/>
      <c r="S122" s="196"/>
      <c r="T122" s="196"/>
    </row>
    <row r="123" spans="1:20" ht="15" customHeight="1">
      <c r="A123" s="186" t="s">
        <v>2029</v>
      </c>
      <c r="B123" s="197" t="s">
        <v>494</v>
      </c>
      <c r="C123" s="187" t="s">
        <v>534</v>
      </c>
      <c r="D123" s="183">
        <f t="shared" ref="D123:D131" si="27">SUM(E123:J123)</f>
        <v>2382</v>
      </c>
      <c r="E123" s="184">
        <f>'[2]tactische planning  exl kd staf'!S725+'[2]tactische planning  exl kd staf'!S743+'[2]tactische planning  exl kd staf'!S761</f>
        <v>0</v>
      </c>
      <c r="F123" s="184">
        <f>'[2]tactische planning  exl kd staf'!S662+'[2]tactische planning  exl kd staf'!S680+'[2]tactische planning  exl kd staf'!S689+'[2]tactische planning  exl kd staf'!S752+'[2]tactische planning  exl kd staf'!S779</f>
        <v>1932</v>
      </c>
      <c r="G123" s="184"/>
      <c r="H123" s="184">
        <f>'[2]tactische planning  exl kd staf'!S698</f>
        <v>450</v>
      </c>
      <c r="I123" s="184"/>
      <c r="J123" s="184">
        <f>'[2]tactische planning  exl kd staf'!S653+'[2]tactische planning  exl kd staf'!S671+'[2]tactische planning  exl kd staf'!S734+'[2]tactische planning  exl kd staf'!S770</f>
        <v>0</v>
      </c>
      <c r="L123" s="197" t="s">
        <v>551</v>
      </c>
      <c r="M123" s="187" t="s">
        <v>534</v>
      </c>
      <c r="N123" s="183">
        <f t="shared" ref="N123:N131" si="28">SUM(O123:T123)</f>
        <v>1932</v>
      </c>
      <c r="O123" s="185">
        <f>'[2]tactische planning  exl kd staf'!M725+'[2]tactische planning  exl kd staf'!M743+'[2]tactische planning  exl kd staf'!M761</f>
        <v>0</v>
      </c>
      <c r="P123" s="185">
        <f>'[2]tactische planning  exl kd staf'!M662+'[2]tactische planning  exl kd staf'!M680+'[2]tactische planning  exl kd staf'!M689+'[2]tactische planning  exl kd staf'!M752+'[2]tactische planning  exl kd staf'!M779</f>
        <v>1932</v>
      </c>
      <c r="Q123" s="185"/>
      <c r="R123" s="185">
        <f>'[2]tactische planning  exl kd staf'!M698</f>
        <v>0</v>
      </c>
      <c r="S123" s="185"/>
      <c r="T123" s="185">
        <f>'[2]tactische planning  exl kd staf'!M653+'[2]tactische planning  exl kd staf'!M671+'[2]tactische planning  exl kd staf'!M734+'[2]tactische planning  exl kd staf'!M770</f>
        <v>0</v>
      </c>
    </row>
    <row r="124" spans="1:20" ht="15" customHeight="1">
      <c r="A124" s="186" t="s">
        <v>2029</v>
      </c>
      <c r="B124" s="197" t="s">
        <v>494</v>
      </c>
      <c r="C124" s="187" t="s">
        <v>536</v>
      </c>
      <c r="D124" s="183">
        <f t="shared" si="27"/>
        <v>0</v>
      </c>
      <c r="E124" s="184">
        <f>'[2]tactische planning  exl kd staf'!S726+'[2]tactische planning  exl kd staf'!S744+'[2]tactische planning  exl kd staf'!S762</f>
        <v>0</v>
      </c>
      <c r="F124" s="184">
        <f>'[2]tactische planning  exl kd staf'!S663+'[2]tactische planning  exl kd staf'!S681+'[2]tactische planning  exl kd staf'!S690+'[2]tactische planning  exl kd staf'!S753+'[2]tactische planning  exl kd staf'!S780</f>
        <v>0</v>
      </c>
      <c r="G124" s="184"/>
      <c r="H124" s="184">
        <f>'[2]tactische planning  exl kd staf'!S699</f>
        <v>0</v>
      </c>
      <c r="I124" s="184"/>
      <c r="J124" s="184">
        <f>'[2]tactische planning  exl kd staf'!S654+'[2]tactische planning  exl kd staf'!S672+'[2]tactische planning  exl kd staf'!S735+'[2]tactische planning  exl kd staf'!S771</f>
        <v>0</v>
      </c>
      <c r="L124" s="197" t="s">
        <v>551</v>
      </c>
      <c r="M124" s="187" t="s">
        <v>536</v>
      </c>
      <c r="N124" s="183">
        <f t="shared" si="28"/>
        <v>0</v>
      </c>
      <c r="O124" s="185">
        <f>'[2]tactische planning  exl kd staf'!M726+'[2]tactische planning  exl kd staf'!M744+'[2]tactische planning  exl kd staf'!M762</f>
        <v>0</v>
      </c>
      <c r="P124" s="185">
        <f>'[2]tactische planning  exl kd staf'!M663+'[2]tactische planning  exl kd staf'!M681+'[2]tactische planning  exl kd staf'!M690+'[2]tactische planning  exl kd staf'!M753+'[2]tactische planning  exl kd staf'!M780</f>
        <v>0</v>
      </c>
      <c r="Q124" s="185"/>
      <c r="R124" s="185">
        <f>'[2]tactische planning  exl kd staf'!M699</f>
        <v>0</v>
      </c>
      <c r="S124" s="185"/>
      <c r="T124" s="185">
        <f>'[2]tactische planning  exl kd staf'!M654+'[2]tactische planning  exl kd staf'!M672+'[2]tactische planning  exl kd staf'!M735+'[2]tactische planning  exl kd staf'!M771</f>
        <v>0</v>
      </c>
    </row>
    <row r="125" spans="1:20" ht="15" customHeight="1">
      <c r="A125" s="186" t="s">
        <v>2029</v>
      </c>
      <c r="B125" s="197" t="s">
        <v>494</v>
      </c>
      <c r="C125" s="187" t="s">
        <v>537</v>
      </c>
      <c r="D125" s="183">
        <f t="shared" si="27"/>
        <v>0</v>
      </c>
      <c r="E125" s="184">
        <f>'[2]tactische planning  exl kd staf'!S727+'[2]tactische planning  exl kd staf'!S745+'[2]tactische planning  exl kd staf'!S763</f>
        <v>0</v>
      </c>
      <c r="F125" s="184">
        <f>'[2]tactische planning  exl kd staf'!S664+'[2]tactische planning  exl kd staf'!S682+'[2]tactische planning  exl kd staf'!S691+'[2]tactische planning  exl kd staf'!S754+'[2]tactische planning  exl kd staf'!S781</f>
        <v>0</v>
      </c>
      <c r="G125" s="184"/>
      <c r="H125" s="184">
        <f>'[2]tactische planning  exl kd staf'!S700</f>
        <v>0</v>
      </c>
      <c r="I125" s="184"/>
      <c r="J125" s="184">
        <f>'[2]tactische planning  exl kd staf'!S655+'[2]tactische planning  exl kd staf'!S673+'[2]tactische planning  exl kd staf'!S736+'[2]tactische planning  exl kd staf'!S772</f>
        <v>0</v>
      </c>
      <c r="L125" s="197" t="s">
        <v>551</v>
      </c>
      <c r="M125" s="187" t="s">
        <v>537</v>
      </c>
      <c r="N125" s="183">
        <f t="shared" si="28"/>
        <v>0</v>
      </c>
      <c r="O125" s="185">
        <f>'[2]tactische planning  exl kd staf'!M727+'[2]tactische planning  exl kd staf'!M745+'[2]tactische planning  exl kd staf'!M763</f>
        <v>0</v>
      </c>
      <c r="P125" s="185">
        <f>'[2]tactische planning  exl kd staf'!M664+'[2]tactische planning  exl kd staf'!M682+'[2]tactische planning  exl kd staf'!M691+'[2]tactische planning  exl kd staf'!M754+'[2]tactische planning  exl kd staf'!M781</f>
        <v>0</v>
      </c>
      <c r="Q125" s="185"/>
      <c r="R125" s="185">
        <f>'[2]tactische planning  exl kd staf'!M700</f>
        <v>0</v>
      </c>
      <c r="S125" s="185"/>
      <c r="T125" s="185">
        <f>'[2]tactische planning  exl kd staf'!M655+'[2]tactische planning  exl kd staf'!M673+'[2]tactische planning  exl kd staf'!M736+'[2]tactische planning  exl kd staf'!M772</f>
        <v>0</v>
      </c>
    </row>
    <row r="126" spans="1:20" ht="15" customHeight="1">
      <c r="A126" s="186" t="s">
        <v>2029</v>
      </c>
      <c r="B126" s="197" t="s">
        <v>494</v>
      </c>
      <c r="C126" s="187" t="s">
        <v>538</v>
      </c>
      <c r="D126" s="183">
        <f t="shared" si="27"/>
        <v>0</v>
      </c>
      <c r="E126" s="184">
        <f>'[2]tactische planning  exl kd staf'!S728+'[2]tactische planning  exl kd staf'!S746+'[2]tactische planning  exl kd staf'!S764</f>
        <v>0</v>
      </c>
      <c r="F126" s="184">
        <f>'[2]tactische planning  exl kd staf'!S665+'[2]tactische planning  exl kd staf'!S683+'[2]tactische planning  exl kd staf'!S692+'[2]tactische planning  exl kd staf'!S755+'[2]tactische planning  exl kd staf'!S782</f>
        <v>0</v>
      </c>
      <c r="G126" s="184"/>
      <c r="H126" s="184">
        <f>'[2]tactische planning  exl kd staf'!S701</f>
        <v>0</v>
      </c>
      <c r="I126" s="184"/>
      <c r="J126" s="184">
        <f>'[2]tactische planning  exl kd staf'!S656+'[2]tactische planning  exl kd staf'!S674+'[2]tactische planning  exl kd staf'!S737+'[2]tactische planning  exl kd staf'!S773</f>
        <v>0</v>
      </c>
      <c r="L126" s="197" t="s">
        <v>551</v>
      </c>
      <c r="M126" s="187" t="s">
        <v>538</v>
      </c>
      <c r="N126" s="183">
        <f t="shared" si="28"/>
        <v>0</v>
      </c>
      <c r="O126" s="185">
        <f>'[2]tactische planning  exl kd staf'!M728+'[2]tactische planning  exl kd staf'!M746+'[2]tactische planning  exl kd staf'!M764</f>
        <v>0</v>
      </c>
      <c r="P126" s="185">
        <f>'[2]tactische planning  exl kd staf'!M665+'[2]tactische planning  exl kd staf'!M683+'[2]tactische planning  exl kd staf'!M692+'[2]tactische planning  exl kd staf'!M755+'[2]tactische planning  exl kd staf'!M782</f>
        <v>0</v>
      </c>
      <c r="Q126" s="185"/>
      <c r="R126" s="185">
        <f>'[2]tactische planning  exl kd staf'!M701</f>
        <v>0</v>
      </c>
      <c r="S126" s="185"/>
      <c r="T126" s="185">
        <f>'[2]tactische planning  exl kd staf'!M656+'[2]tactische planning  exl kd staf'!M674+'[2]tactische planning  exl kd staf'!M737+'[2]tactische planning  exl kd staf'!M773</f>
        <v>0</v>
      </c>
    </row>
    <row r="127" spans="1:20" ht="15" customHeight="1">
      <c r="A127" s="186" t="s">
        <v>2029</v>
      </c>
      <c r="B127" s="197" t="s">
        <v>494</v>
      </c>
      <c r="C127" s="187" t="s">
        <v>539</v>
      </c>
      <c r="D127" s="183">
        <f t="shared" si="27"/>
        <v>0</v>
      </c>
      <c r="E127" s="184">
        <f>'[2]tactische planning  exl kd staf'!S729+'[2]tactische planning  exl kd staf'!S747+'[2]tactische planning  exl kd staf'!S765</f>
        <v>0</v>
      </c>
      <c r="F127" s="184">
        <f>'[2]tactische planning  exl kd staf'!S666+'[2]tactische planning  exl kd staf'!S684+'[2]tactische planning  exl kd staf'!S693+'[2]tactische planning  exl kd staf'!S756+'[2]tactische planning  exl kd staf'!S783</f>
        <v>0</v>
      </c>
      <c r="G127" s="184"/>
      <c r="H127" s="184">
        <f>'[2]tactische planning  exl kd staf'!S702</f>
        <v>0</v>
      </c>
      <c r="I127" s="184"/>
      <c r="J127" s="184">
        <f>'[2]tactische planning  exl kd staf'!S657+'[2]tactische planning  exl kd staf'!S675+'[2]tactische planning  exl kd staf'!S738+'[2]tactische planning  exl kd staf'!S774</f>
        <v>0</v>
      </c>
      <c r="L127" s="197" t="s">
        <v>551</v>
      </c>
      <c r="M127" s="187" t="s">
        <v>539</v>
      </c>
      <c r="N127" s="183">
        <f t="shared" si="28"/>
        <v>0</v>
      </c>
      <c r="O127" s="185">
        <f>'[2]tactische planning  exl kd staf'!M729+'[2]tactische planning  exl kd staf'!M747+'[2]tactische planning  exl kd staf'!M765</f>
        <v>0</v>
      </c>
      <c r="P127" s="185">
        <f>'[2]tactische planning  exl kd staf'!M666+'[2]tactische planning  exl kd staf'!M684+'[2]tactische planning  exl kd staf'!M693+'[2]tactische planning  exl kd staf'!M756+'[2]tactische planning  exl kd staf'!M783</f>
        <v>0</v>
      </c>
      <c r="Q127" s="185"/>
      <c r="R127" s="185">
        <f>'[2]tactische planning  exl kd staf'!M702</f>
        <v>0</v>
      </c>
      <c r="S127" s="185"/>
      <c r="T127" s="185">
        <f>'[2]tactische planning  exl kd staf'!M657+'[2]tactische planning  exl kd staf'!M675+'[2]tactische planning  exl kd staf'!M738+'[2]tactische planning  exl kd staf'!M774</f>
        <v>0</v>
      </c>
    </row>
    <row r="128" spans="1:20" ht="15" customHeight="1">
      <c r="A128" s="186" t="s">
        <v>2029</v>
      </c>
      <c r="B128" s="197" t="s">
        <v>494</v>
      </c>
      <c r="C128" s="187" t="s">
        <v>540</v>
      </c>
      <c r="D128" s="183">
        <f t="shared" si="27"/>
        <v>100</v>
      </c>
      <c r="E128" s="184">
        <f>'[2]tactische planning  exl kd staf'!S730+'[2]tactische planning  exl kd staf'!S748+'[2]tactische planning  exl kd staf'!S766</f>
        <v>100</v>
      </c>
      <c r="F128" s="184">
        <f>'[2]tactische planning  exl kd staf'!S667+'[2]tactische planning  exl kd staf'!S685+'[2]tactische planning  exl kd staf'!S694+'[2]tactische planning  exl kd staf'!S757+'[2]tactische planning  exl kd staf'!S784</f>
        <v>0</v>
      </c>
      <c r="G128" s="184"/>
      <c r="H128" s="184">
        <f>'[2]tactische planning  exl kd staf'!S703</f>
        <v>0</v>
      </c>
      <c r="I128" s="184"/>
      <c r="J128" s="184">
        <f>'[2]tactische planning  exl kd staf'!S658+'[2]tactische planning  exl kd staf'!S676+'[2]tactische planning  exl kd staf'!S739+'[2]tactische planning  exl kd staf'!S775</f>
        <v>0</v>
      </c>
      <c r="L128" s="197" t="s">
        <v>551</v>
      </c>
      <c r="M128" s="187" t="s">
        <v>540</v>
      </c>
      <c r="N128" s="183">
        <f t="shared" si="28"/>
        <v>150</v>
      </c>
      <c r="O128" s="185">
        <f>'[2]tactische planning  exl kd staf'!M730+'[2]tactische planning  exl kd staf'!M748+'[2]tactische planning  exl kd staf'!M766</f>
        <v>150</v>
      </c>
      <c r="P128" s="185">
        <f>'[2]tactische planning  exl kd staf'!M667+'[2]tactische planning  exl kd staf'!M685+'[2]tactische planning  exl kd staf'!M694+'[2]tactische planning  exl kd staf'!M757+'[2]tactische planning  exl kd staf'!M784</f>
        <v>0</v>
      </c>
      <c r="Q128" s="185"/>
      <c r="R128" s="185">
        <f>'[2]tactische planning  exl kd staf'!M703</f>
        <v>0</v>
      </c>
      <c r="S128" s="185"/>
      <c r="T128" s="185">
        <f>'[2]tactische planning  exl kd staf'!M658+'[2]tactische planning  exl kd staf'!M676+'[2]tactische planning  exl kd staf'!M739+'[2]tactische planning  exl kd staf'!M775</f>
        <v>0</v>
      </c>
    </row>
    <row r="129" spans="1:20" ht="15" customHeight="1">
      <c r="A129" s="186" t="s">
        <v>2029</v>
      </c>
      <c r="B129" s="197" t="s">
        <v>494</v>
      </c>
      <c r="C129" s="187" t="s">
        <v>541</v>
      </c>
      <c r="D129" s="183">
        <f t="shared" si="27"/>
        <v>0</v>
      </c>
      <c r="E129" s="184">
        <f>'[2]tactische planning  exl kd staf'!S731+'[2]tactische planning  exl kd staf'!S749+'[2]tactische planning  exl kd staf'!S767</f>
        <v>0</v>
      </c>
      <c r="F129" s="184">
        <f>'[2]tactische planning  exl kd staf'!S668+'[2]tactische planning  exl kd staf'!S686+'[2]tactische planning  exl kd staf'!S695+'[2]tactische planning  exl kd staf'!S758+'[2]tactische planning  exl kd staf'!S785</f>
        <v>0</v>
      </c>
      <c r="G129" s="184"/>
      <c r="H129" s="184">
        <f>'[2]tactische planning  exl kd staf'!S704</f>
        <v>0</v>
      </c>
      <c r="I129" s="184"/>
      <c r="J129" s="184">
        <f>'[2]tactische planning  exl kd staf'!S659+'[2]tactische planning  exl kd staf'!S677+'[2]tactische planning  exl kd staf'!S740+'[2]tactische planning  exl kd staf'!S776</f>
        <v>0</v>
      </c>
      <c r="L129" s="197" t="s">
        <v>551</v>
      </c>
      <c r="M129" s="187" t="s">
        <v>541</v>
      </c>
      <c r="N129" s="183">
        <f t="shared" si="28"/>
        <v>0</v>
      </c>
      <c r="O129" s="185">
        <f>'[2]tactische planning  exl kd staf'!M731+'[2]tactische planning  exl kd staf'!M749+'[2]tactische planning  exl kd staf'!M767</f>
        <v>0</v>
      </c>
      <c r="P129" s="185">
        <f>'[2]tactische planning  exl kd staf'!M668+'[2]tactische planning  exl kd staf'!M686+'[2]tactische planning  exl kd staf'!M695+'[2]tactische planning  exl kd staf'!M758+'[2]tactische planning  exl kd staf'!M785</f>
        <v>0</v>
      </c>
      <c r="Q129" s="185"/>
      <c r="R129" s="185">
        <f>'[2]tactische planning  exl kd staf'!M704</f>
        <v>0</v>
      </c>
      <c r="S129" s="185"/>
      <c r="T129" s="185">
        <f>'[2]tactische planning  exl kd staf'!M659+'[2]tactische planning  exl kd staf'!M677+'[2]tactische planning  exl kd staf'!M740+'[2]tactische planning  exl kd staf'!M776</f>
        <v>0</v>
      </c>
    </row>
    <row r="130" spans="1:20" ht="15" customHeight="1">
      <c r="A130" s="186" t="s">
        <v>2029</v>
      </c>
      <c r="B130" s="197" t="s">
        <v>494</v>
      </c>
      <c r="C130" s="187" t="s">
        <v>542</v>
      </c>
      <c r="D130" s="183">
        <f t="shared" si="27"/>
        <v>660</v>
      </c>
      <c r="E130" s="184">
        <f>'[2]tactische planning  exl kd staf'!S732+'[2]tactische planning  exl kd staf'!S750+'[2]tactische planning  exl kd staf'!S768</f>
        <v>660</v>
      </c>
      <c r="F130" s="184">
        <f>'[2]tactische planning  exl kd staf'!S669+'[2]tactische planning  exl kd staf'!S687+'[2]tactische planning  exl kd staf'!S696+'[2]tactische planning  exl kd staf'!S759+'[2]tactische planning  exl kd staf'!S786</f>
        <v>0</v>
      </c>
      <c r="G130" s="184"/>
      <c r="H130" s="184">
        <f>'[2]tactische planning  exl kd staf'!S705</f>
        <v>0</v>
      </c>
      <c r="I130" s="184"/>
      <c r="J130" s="184">
        <f>'[2]tactische planning  exl kd staf'!S660+'[2]tactische planning  exl kd staf'!S678+'[2]tactische planning  exl kd staf'!S741+'[2]tactische planning  exl kd staf'!S777</f>
        <v>0</v>
      </c>
      <c r="L130" s="197" t="s">
        <v>551</v>
      </c>
      <c r="M130" s="187" t="s">
        <v>542</v>
      </c>
      <c r="N130" s="183">
        <f t="shared" si="28"/>
        <v>750</v>
      </c>
      <c r="O130" s="185">
        <f>'[2]tactische planning  exl kd staf'!M732+'[2]tactische planning  exl kd staf'!M750+'[2]tactische planning  exl kd staf'!M768</f>
        <v>750</v>
      </c>
      <c r="P130" s="185">
        <f>'[2]tactische planning  exl kd staf'!M669+'[2]tactische planning  exl kd staf'!M687+'[2]tactische planning  exl kd staf'!M696+'[2]tactische planning  exl kd staf'!M759+'[2]tactische planning  exl kd staf'!M786</f>
        <v>0</v>
      </c>
      <c r="Q130" s="185"/>
      <c r="R130" s="185">
        <f>'[2]tactische planning  exl kd staf'!M705</f>
        <v>0</v>
      </c>
      <c r="S130" s="185"/>
      <c r="T130" s="185">
        <f>'[2]tactische planning  exl kd staf'!M660+'[2]tactische planning  exl kd staf'!M678+'[2]tactische planning  exl kd staf'!M741+'[2]tactische planning  exl kd staf'!M777</f>
        <v>0</v>
      </c>
    </row>
    <row r="131" spans="1:20" ht="15" customHeight="1">
      <c r="A131" s="186" t="s">
        <v>2029</v>
      </c>
      <c r="B131" s="197" t="s">
        <v>494</v>
      </c>
      <c r="C131" s="187" t="s">
        <v>1321</v>
      </c>
      <c r="D131" s="183">
        <f t="shared" si="27"/>
        <v>81834</v>
      </c>
      <c r="E131" s="184">
        <f>'[2]tactische planning  exl kd staf'!S733+'[2]tactische planning  exl kd staf'!S751+'[2]tactische planning  exl kd staf'!S769</f>
        <v>6215</v>
      </c>
      <c r="F131" s="184">
        <f>'[2]tactische planning  exl kd staf'!S670+'[2]tactische planning  exl kd staf'!S688+'[2]tactische planning  exl kd staf'!S697+'[2]tactische planning  exl kd staf'!S760+'[2]tactische planning  exl kd staf'!S787</f>
        <v>55966</v>
      </c>
      <c r="G131" s="184"/>
      <c r="H131" s="184">
        <f>'[2]tactische planning  exl kd staf'!S706</f>
        <v>4100</v>
      </c>
      <c r="I131" s="184"/>
      <c r="J131" s="184">
        <f>'[2]tactische planning  exl kd staf'!S661+'[2]tactische planning  exl kd staf'!S679+'[2]tactische planning  exl kd staf'!S742+'[2]tactische planning  exl kd staf'!S778</f>
        <v>15553</v>
      </c>
      <c r="L131" s="197" t="s">
        <v>551</v>
      </c>
      <c r="M131" s="187" t="s">
        <v>1321</v>
      </c>
      <c r="N131" s="183">
        <f t="shared" si="28"/>
        <v>77444</v>
      </c>
      <c r="O131" s="185">
        <f>'[2]tactische planning  exl kd staf'!M733+'[2]tactische planning  exl kd staf'!M751+'[2]tactische planning  exl kd staf'!M769</f>
        <v>6275</v>
      </c>
      <c r="P131" s="185">
        <f>'[2]tactische planning  exl kd staf'!M670+'[2]tactische planning  exl kd staf'!M688+'[2]tactische planning  exl kd staf'!M697+'[2]tactische planning  exl kd staf'!M760+'[2]tactische planning  exl kd staf'!M787</f>
        <v>55966</v>
      </c>
      <c r="Q131" s="184"/>
      <c r="R131" s="185">
        <f>'[2]tactische planning  exl kd staf'!M706</f>
        <v>0</v>
      </c>
      <c r="S131" s="184"/>
      <c r="T131" s="185">
        <f>'[2]tactische planning  exl kd staf'!M661+'[2]tactische planning  exl kd staf'!M679+'[2]tactische planning  exl kd staf'!M742+'[2]tactische planning  exl kd staf'!M778</f>
        <v>15203</v>
      </c>
    </row>
    <row r="132" spans="1:20" ht="15" customHeight="1">
      <c r="A132" s="193"/>
      <c r="B132" s="194"/>
      <c r="C132" s="195"/>
      <c r="D132" s="196"/>
      <c r="E132" s="196"/>
      <c r="F132" s="196"/>
      <c r="G132" s="196"/>
      <c r="H132" s="196"/>
      <c r="I132" s="196"/>
      <c r="J132" s="196"/>
      <c r="L132" s="194"/>
      <c r="M132" s="195"/>
      <c r="N132" s="196"/>
      <c r="O132" s="196"/>
      <c r="P132" s="196"/>
      <c r="Q132" s="196"/>
      <c r="R132" s="196"/>
      <c r="S132" s="196"/>
      <c r="T132" s="196"/>
    </row>
    <row r="133" spans="1:20" s="192" customFormat="1" ht="15" customHeight="1">
      <c r="A133" s="188"/>
      <c r="B133" s="189"/>
      <c r="C133" s="190"/>
      <c r="D133" s="191">
        <f>SUM(D123:D131)</f>
        <v>84976</v>
      </c>
      <c r="E133" s="191">
        <f t="shared" ref="E133:J133" si="29">SUM(E123:E131)</f>
        <v>6975</v>
      </c>
      <c r="F133" s="191">
        <f t="shared" si="29"/>
        <v>57898</v>
      </c>
      <c r="G133" s="191">
        <f t="shared" si="29"/>
        <v>0</v>
      </c>
      <c r="H133" s="191">
        <f t="shared" si="29"/>
        <v>4550</v>
      </c>
      <c r="I133" s="191">
        <f t="shared" si="29"/>
        <v>0</v>
      </c>
      <c r="J133" s="191">
        <f t="shared" si="29"/>
        <v>15553</v>
      </c>
      <c r="L133" s="189"/>
      <c r="M133" s="190"/>
      <c r="N133" s="191">
        <f>SUM(N123:N131)</f>
        <v>80276</v>
      </c>
      <c r="O133" s="191">
        <f>SUM(O123:O131)</f>
        <v>7175</v>
      </c>
      <c r="P133" s="191">
        <f>SUM(P123:P131)</f>
        <v>57898</v>
      </c>
      <c r="Q133" s="191">
        <f>SUM(Q123:Q131)</f>
        <v>0</v>
      </c>
      <c r="R133" s="191"/>
      <c r="S133" s="191">
        <f>SUM(S123:S131)</f>
        <v>0</v>
      </c>
      <c r="T133" s="191">
        <f>SUM(T123:T131)</f>
        <v>15203</v>
      </c>
    </row>
    <row r="134" spans="1:20" ht="15" customHeight="1">
      <c r="A134" s="193"/>
      <c r="B134" s="194"/>
      <c r="C134" s="195"/>
      <c r="D134" s="196"/>
      <c r="E134" s="196"/>
      <c r="F134" s="196"/>
      <c r="G134" s="196"/>
      <c r="H134" s="196"/>
      <c r="I134" s="196"/>
      <c r="J134" s="196"/>
      <c r="L134" s="194"/>
      <c r="M134" s="195"/>
      <c r="N134" s="196"/>
      <c r="O134" s="196"/>
      <c r="P134" s="196"/>
      <c r="Q134" s="196"/>
      <c r="R134" s="196"/>
      <c r="S134" s="196"/>
      <c r="T134" s="196"/>
    </row>
    <row r="135" spans="1:20" ht="15" customHeight="1">
      <c r="N135" s="169"/>
      <c r="O135" s="169"/>
      <c r="P135" s="169"/>
      <c r="Q135" s="169"/>
      <c r="R135" s="169"/>
      <c r="S135" s="169"/>
      <c r="T135" s="169"/>
    </row>
    <row r="136" spans="1:20" ht="15" customHeight="1">
      <c r="A136" s="186" t="s">
        <v>2029</v>
      </c>
      <c r="B136" s="197" t="s">
        <v>1323</v>
      </c>
      <c r="C136" s="187" t="s">
        <v>534</v>
      </c>
      <c r="D136" s="183">
        <f t="shared" ref="D136:D144" si="30">SUM(E136:J136)</f>
        <v>13498</v>
      </c>
      <c r="E136" s="184">
        <f>E4+E15+E27+E39+E51+E63+E75+E87+E99+E111+E123</f>
        <v>6875</v>
      </c>
      <c r="F136" s="184">
        <f>F4+F15+F27+F39+F51+F63+F75+F87+F99+F111+F123</f>
        <v>6173</v>
      </c>
      <c r="G136" s="184">
        <f>G4+G15+G27+G39+G51+G63+G75+G87+G99+G111+G123</f>
        <v>0</v>
      </c>
      <c r="H136" s="184">
        <f>'[2]tactische planning  exl kd staf'!S698</f>
        <v>450</v>
      </c>
      <c r="I136" s="184">
        <f>I4+I15+I27+I39+I51+I63+I75+I87+I99+I111+I123</f>
        <v>0</v>
      </c>
      <c r="J136" s="184">
        <f>J4+J15+J27+J39+J51+J63+J75+J87+J99+J111+J123</f>
        <v>0</v>
      </c>
      <c r="L136" s="197" t="s">
        <v>1323</v>
      </c>
      <c r="M136" s="187" t="s">
        <v>534</v>
      </c>
      <c r="N136" s="183" t="e">
        <f t="shared" ref="N136:N144" si="31">SUM(O136:T136)</f>
        <v>#REF!</v>
      </c>
      <c r="O136" s="185">
        <f t="shared" ref="O136:P143" si="32">O4+O15+O27+O39+O51+O63+O75+O87+O99+O111+O123</f>
        <v>7100</v>
      </c>
      <c r="P136" s="185">
        <f>P4+P15+P27+P39+P51+P63+P75+P87+P99+P111+P123</f>
        <v>6298</v>
      </c>
      <c r="Q136" s="185">
        <f t="shared" ref="Q136:Q144" si="33">Q4+Q15+Q27+Q39+Q51+Q63+Q75+Q87+Q99+Q111+Q123</f>
        <v>0</v>
      </c>
      <c r="R136" s="185" t="e">
        <f>'[2]tactische planning  exl kd staf'!AG698</f>
        <v>#REF!</v>
      </c>
      <c r="S136" s="185">
        <f t="shared" ref="S136:T144" si="34">S4+S15+S27+S39+S51+S63+S75+S87+S99+S111+S123</f>
        <v>0</v>
      </c>
      <c r="T136" s="185">
        <f t="shared" si="34"/>
        <v>0</v>
      </c>
    </row>
    <row r="137" spans="1:20" ht="15" customHeight="1">
      <c r="A137" s="186" t="s">
        <v>2029</v>
      </c>
      <c r="B137" s="197" t="s">
        <v>1323</v>
      </c>
      <c r="C137" s="187" t="s">
        <v>536</v>
      </c>
      <c r="D137" s="183">
        <f t="shared" si="30"/>
        <v>0</v>
      </c>
      <c r="E137" s="184">
        <f t="shared" ref="E137:J144" si="35">E5+E16+E28+E40+E52+E64+E76+E88+E100+E112+E124</f>
        <v>0</v>
      </c>
      <c r="F137" s="184">
        <f t="shared" si="35"/>
        <v>0</v>
      </c>
      <c r="G137" s="184">
        <f t="shared" si="35"/>
        <v>0</v>
      </c>
      <c r="H137" s="184">
        <f>'[2]tactische planning  exl kd staf'!S699</f>
        <v>0</v>
      </c>
      <c r="I137" s="184">
        <f t="shared" si="35"/>
        <v>0</v>
      </c>
      <c r="J137" s="184">
        <f t="shared" si="35"/>
        <v>0</v>
      </c>
      <c r="L137" s="197" t="s">
        <v>1323</v>
      </c>
      <c r="M137" s="187" t="s">
        <v>536</v>
      </c>
      <c r="N137" s="183" t="e">
        <f t="shared" si="31"/>
        <v>#REF!</v>
      </c>
      <c r="O137" s="185">
        <f t="shared" si="32"/>
        <v>0</v>
      </c>
      <c r="P137" s="185">
        <f t="shared" si="32"/>
        <v>0</v>
      </c>
      <c r="Q137" s="185">
        <f t="shared" si="33"/>
        <v>0</v>
      </c>
      <c r="R137" s="185" t="e">
        <f>'[2]tactische planning  exl kd staf'!AG699</f>
        <v>#REF!</v>
      </c>
      <c r="S137" s="185" t="e">
        <f t="shared" si="34"/>
        <v>#REF!</v>
      </c>
      <c r="T137" s="185">
        <f t="shared" si="34"/>
        <v>0</v>
      </c>
    </row>
    <row r="138" spans="1:20" ht="15" customHeight="1">
      <c r="A138" s="186" t="s">
        <v>2029</v>
      </c>
      <c r="B138" s="197" t="s">
        <v>1323</v>
      </c>
      <c r="C138" s="187" t="s">
        <v>537</v>
      </c>
      <c r="D138" s="183">
        <f t="shared" si="30"/>
        <v>0</v>
      </c>
      <c r="E138" s="184">
        <f t="shared" si="35"/>
        <v>0</v>
      </c>
      <c r="F138" s="184">
        <f t="shared" si="35"/>
        <v>0</v>
      </c>
      <c r="G138" s="184">
        <f t="shared" si="35"/>
        <v>0</v>
      </c>
      <c r="H138" s="184">
        <f>'[2]tactische planning  exl kd staf'!S700</f>
        <v>0</v>
      </c>
      <c r="I138" s="184">
        <f t="shared" si="35"/>
        <v>0</v>
      </c>
      <c r="J138" s="184">
        <f t="shared" si="35"/>
        <v>0</v>
      </c>
      <c r="L138" s="197" t="s">
        <v>1323</v>
      </c>
      <c r="M138" s="187" t="s">
        <v>537</v>
      </c>
      <c r="N138" s="183" t="e">
        <f t="shared" si="31"/>
        <v>#REF!</v>
      </c>
      <c r="O138" s="185">
        <f t="shared" si="32"/>
        <v>0</v>
      </c>
      <c r="P138" s="185">
        <f t="shared" si="32"/>
        <v>0</v>
      </c>
      <c r="Q138" s="185">
        <f t="shared" si="33"/>
        <v>0</v>
      </c>
      <c r="R138" s="185" t="e">
        <f>'[2]tactische planning  exl kd staf'!AG700</f>
        <v>#REF!</v>
      </c>
      <c r="S138" s="185">
        <f t="shared" si="34"/>
        <v>0</v>
      </c>
      <c r="T138" s="185">
        <f t="shared" si="34"/>
        <v>0</v>
      </c>
    </row>
    <row r="139" spans="1:20" ht="15" customHeight="1">
      <c r="A139" s="186" t="s">
        <v>2029</v>
      </c>
      <c r="B139" s="197" t="s">
        <v>1323</v>
      </c>
      <c r="C139" s="187" t="s">
        <v>538</v>
      </c>
      <c r="D139" s="183">
        <f t="shared" si="30"/>
        <v>0</v>
      </c>
      <c r="E139" s="184">
        <f t="shared" si="35"/>
        <v>0</v>
      </c>
      <c r="F139" s="184">
        <f t="shared" si="35"/>
        <v>0</v>
      </c>
      <c r="G139" s="184">
        <f t="shared" si="35"/>
        <v>0</v>
      </c>
      <c r="H139" s="184">
        <f>'[2]tactische planning  exl kd staf'!S701</f>
        <v>0</v>
      </c>
      <c r="I139" s="184">
        <f t="shared" si="35"/>
        <v>0</v>
      </c>
      <c r="J139" s="184">
        <f t="shared" si="35"/>
        <v>0</v>
      </c>
      <c r="L139" s="197" t="s">
        <v>1323</v>
      </c>
      <c r="M139" s="187" t="s">
        <v>538</v>
      </c>
      <c r="N139" s="183" t="e">
        <f t="shared" si="31"/>
        <v>#REF!</v>
      </c>
      <c r="O139" s="185">
        <f t="shared" si="32"/>
        <v>0</v>
      </c>
      <c r="P139" s="185">
        <f t="shared" si="32"/>
        <v>0</v>
      </c>
      <c r="Q139" s="185">
        <f t="shared" si="33"/>
        <v>0</v>
      </c>
      <c r="R139" s="185" t="e">
        <f>'[2]tactische planning  exl kd staf'!AG701</f>
        <v>#REF!</v>
      </c>
      <c r="S139" s="185">
        <f t="shared" si="34"/>
        <v>0</v>
      </c>
      <c r="T139" s="185">
        <f t="shared" si="34"/>
        <v>0</v>
      </c>
    </row>
    <row r="140" spans="1:20" ht="15" customHeight="1">
      <c r="A140" s="186" t="s">
        <v>2029</v>
      </c>
      <c r="B140" s="197" t="s">
        <v>1323</v>
      </c>
      <c r="C140" s="187" t="s">
        <v>539</v>
      </c>
      <c r="D140" s="183">
        <f t="shared" si="30"/>
        <v>0</v>
      </c>
      <c r="E140" s="184">
        <f t="shared" si="35"/>
        <v>0</v>
      </c>
      <c r="F140" s="184">
        <f t="shared" si="35"/>
        <v>0</v>
      </c>
      <c r="G140" s="184">
        <f t="shared" si="35"/>
        <v>0</v>
      </c>
      <c r="H140" s="184">
        <f>'[2]tactische planning  exl kd staf'!S702</f>
        <v>0</v>
      </c>
      <c r="I140" s="184">
        <f t="shared" si="35"/>
        <v>0</v>
      </c>
      <c r="J140" s="184">
        <f t="shared" si="35"/>
        <v>0</v>
      </c>
      <c r="L140" s="197" t="s">
        <v>1323</v>
      </c>
      <c r="M140" s="187" t="s">
        <v>539</v>
      </c>
      <c r="N140" s="183" t="e">
        <f t="shared" si="31"/>
        <v>#REF!</v>
      </c>
      <c r="O140" s="185">
        <f t="shared" si="32"/>
        <v>0</v>
      </c>
      <c r="P140" s="185">
        <f t="shared" si="32"/>
        <v>0</v>
      </c>
      <c r="Q140" s="185">
        <f t="shared" si="33"/>
        <v>0</v>
      </c>
      <c r="R140" s="185" t="e">
        <f>'[2]tactische planning  exl kd staf'!AG702</f>
        <v>#REF!</v>
      </c>
      <c r="S140" s="185">
        <f t="shared" si="34"/>
        <v>0</v>
      </c>
      <c r="T140" s="185">
        <f t="shared" si="34"/>
        <v>0</v>
      </c>
    </row>
    <row r="141" spans="1:20" ht="15" customHeight="1">
      <c r="A141" s="186" t="s">
        <v>2029</v>
      </c>
      <c r="B141" s="197" t="s">
        <v>1323</v>
      </c>
      <c r="C141" s="187" t="s">
        <v>540</v>
      </c>
      <c r="D141" s="183">
        <f t="shared" si="30"/>
        <v>47515</v>
      </c>
      <c r="E141" s="184">
        <f t="shared" si="35"/>
        <v>42262</v>
      </c>
      <c r="F141" s="184">
        <f t="shared" si="35"/>
        <v>1850</v>
      </c>
      <c r="G141" s="184">
        <f t="shared" si="35"/>
        <v>0</v>
      </c>
      <c r="H141" s="184">
        <f>'[2]tactische planning  exl kd staf'!S703</f>
        <v>0</v>
      </c>
      <c r="I141" s="184">
        <f t="shared" si="35"/>
        <v>3100</v>
      </c>
      <c r="J141" s="184">
        <f t="shared" si="35"/>
        <v>303</v>
      </c>
      <c r="L141" s="197" t="s">
        <v>1323</v>
      </c>
      <c r="M141" s="187" t="s">
        <v>540</v>
      </c>
      <c r="N141" s="183" t="e">
        <f t="shared" si="31"/>
        <v>#REF!</v>
      </c>
      <c r="O141" s="185">
        <f t="shared" si="32"/>
        <v>43612</v>
      </c>
      <c r="P141" s="185">
        <f t="shared" si="32"/>
        <v>1725</v>
      </c>
      <c r="Q141" s="185">
        <f t="shared" si="33"/>
        <v>0</v>
      </c>
      <c r="R141" s="185" t="e">
        <f>'[2]tactische planning  exl kd staf'!AG703</f>
        <v>#REF!</v>
      </c>
      <c r="S141" s="185">
        <f t="shared" si="34"/>
        <v>4217</v>
      </c>
      <c r="T141" s="185">
        <f t="shared" si="34"/>
        <v>303</v>
      </c>
    </row>
    <row r="142" spans="1:20" ht="15" customHeight="1">
      <c r="A142" s="186" t="s">
        <v>2029</v>
      </c>
      <c r="B142" s="197" t="s">
        <v>1323</v>
      </c>
      <c r="C142" s="187" t="s">
        <v>541</v>
      </c>
      <c r="D142" s="183">
        <f t="shared" si="30"/>
        <v>0</v>
      </c>
      <c r="E142" s="184">
        <f t="shared" si="35"/>
        <v>0</v>
      </c>
      <c r="F142" s="184">
        <f t="shared" si="35"/>
        <v>0</v>
      </c>
      <c r="G142" s="184">
        <f t="shared" si="35"/>
        <v>0</v>
      </c>
      <c r="H142" s="184">
        <f>'[2]tactische planning  exl kd staf'!S704</f>
        <v>0</v>
      </c>
      <c r="I142" s="184">
        <f t="shared" si="35"/>
        <v>0</v>
      </c>
      <c r="J142" s="184">
        <f t="shared" si="35"/>
        <v>0</v>
      </c>
      <c r="L142" s="197" t="s">
        <v>1323</v>
      </c>
      <c r="M142" s="187" t="s">
        <v>541</v>
      </c>
      <c r="N142" s="183" t="e">
        <f t="shared" si="31"/>
        <v>#REF!</v>
      </c>
      <c r="O142" s="185">
        <f t="shared" si="32"/>
        <v>0</v>
      </c>
      <c r="P142" s="185">
        <f t="shared" si="32"/>
        <v>0</v>
      </c>
      <c r="Q142" s="185">
        <f t="shared" si="33"/>
        <v>0</v>
      </c>
      <c r="R142" s="185" t="e">
        <f>'[2]tactische planning  exl kd staf'!AG704</f>
        <v>#REF!</v>
      </c>
      <c r="S142" s="185">
        <f t="shared" si="34"/>
        <v>0</v>
      </c>
      <c r="T142" s="185">
        <f t="shared" si="34"/>
        <v>0</v>
      </c>
    </row>
    <row r="143" spans="1:20" ht="15" customHeight="1">
      <c r="A143" s="186" t="s">
        <v>2029</v>
      </c>
      <c r="B143" s="197" t="s">
        <v>1323</v>
      </c>
      <c r="C143" s="187" t="s">
        <v>542</v>
      </c>
      <c r="D143" s="183">
        <f t="shared" si="30"/>
        <v>111211</v>
      </c>
      <c r="E143" s="184">
        <f t="shared" si="35"/>
        <v>106107</v>
      </c>
      <c r="F143" s="184">
        <f t="shared" si="35"/>
        <v>855</v>
      </c>
      <c r="G143" s="184">
        <f t="shared" si="35"/>
        <v>1304</v>
      </c>
      <c r="H143" s="184">
        <f>'[2]tactische planning  exl kd staf'!S705</f>
        <v>0</v>
      </c>
      <c r="I143" s="184">
        <f t="shared" si="35"/>
        <v>1950</v>
      </c>
      <c r="J143" s="184">
        <f t="shared" si="35"/>
        <v>995</v>
      </c>
      <c r="L143" s="197" t="s">
        <v>1323</v>
      </c>
      <c r="M143" s="187" t="s">
        <v>542</v>
      </c>
      <c r="N143" s="183" t="e">
        <f t="shared" si="31"/>
        <v>#REF!</v>
      </c>
      <c r="O143" s="185">
        <f t="shared" si="32"/>
        <v>109651</v>
      </c>
      <c r="P143" s="185">
        <f t="shared" si="32"/>
        <v>855</v>
      </c>
      <c r="Q143" s="185">
        <f t="shared" si="33"/>
        <v>1304</v>
      </c>
      <c r="R143" s="185" t="e">
        <f>'[2]tactische planning  exl kd staf'!AG705</f>
        <v>#REF!</v>
      </c>
      <c r="S143" s="185">
        <f t="shared" si="34"/>
        <v>2500</v>
      </c>
      <c r="T143" s="185">
        <f t="shared" si="34"/>
        <v>995</v>
      </c>
    </row>
    <row r="144" spans="1:20" ht="15" customHeight="1">
      <c r="A144" s="186" t="s">
        <v>2029</v>
      </c>
      <c r="B144" s="197" t="s">
        <v>1323</v>
      </c>
      <c r="C144" s="187" t="s">
        <v>1321</v>
      </c>
      <c r="D144" s="183">
        <f t="shared" si="30"/>
        <v>590205</v>
      </c>
      <c r="E144" s="184">
        <f t="shared" si="35"/>
        <v>383201</v>
      </c>
      <c r="F144" s="184">
        <f t="shared" si="35"/>
        <v>143641</v>
      </c>
      <c r="G144" s="184">
        <f t="shared" si="35"/>
        <v>4252</v>
      </c>
      <c r="H144" s="184">
        <f>'[2]tactische planning  exl kd staf'!S706</f>
        <v>4100</v>
      </c>
      <c r="I144" s="184">
        <f t="shared" si="35"/>
        <v>650</v>
      </c>
      <c r="J144" s="184">
        <f t="shared" si="35"/>
        <v>54361</v>
      </c>
      <c r="L144" s="197" t="s">
        <v>1323</v>
      </c>
      <c r="M144" s="187" t="s">
        <v>1321</v>
      </c>
      <c r="N144" s="183" t="e">
        <f t="shared" si="31"/>
        <v>#REF!</v>
      </c>
      <c r="O144" s="185">
        <f>O12+O23+O35+O47+O59+O71+O83+O95+O107+O119+O131</f>
        <v>403765</v>
      </c>
      <c r="P144" s="185">
        <f>P12+P23+P35+P47+P59+P71+P83+P95+P107+P119+P131</f>
        <v>144710</v>
      </c>
      <c r="Q144" s="185">
        <f t="shared" si="33"/>
        <v>4252</v>
      </c>
      <c r="R144" s="185" t="e">
        <f>'[2]tactische planning  exl kd staf'!AG706</f>
        <v>#REF!</v>
      </c>
      <c r="S144" s="185">
        <f t="shared" si="34"/>
        <v>950</v>
      </c>
      <c r="T144" s="185">
        <f t="shared" si="34"/>
        <v>40678</v>
      </c>
    </row>
    <row r="145" spans="2:20" ht="15" customHeight="1">
      <c r="B145" s="194"/>
      <c r="C145" s="195"/>
      <c r="D145" s="196"/>
      <c r="E145" s="196"/>
      <c r="F145" s="196"/>
      <c r="G145" s="196"/>
      <c r="H145" s="196"/>
      <c r="I145" s="196"/>
      <c r="J145" s="196"/>
      <c r="L145" s="194"/>
      <c r="M145" s="195"/>
      <c r="N145" s="196"/>
      <c r="O145" s="196"/>
      <c r="P145" s="196"/>
      <c r="Q145" s="196"/>
      <c r="R145" s="196"/>
      <c r="S145" s="196"/>
      <c r="T145" s="196"/>
    </row>
    <row r="146" spans="2:20" ht="15" customHeight="1">
      <c r="B146" s="189"/>
      <c r="C146" s="190"/>
      <c r="D146" s="191">
        <f>SUM(D136:D144)</f>
        <v>762429</v>
      </c>
      <c r="E146" s="191">
        <f t="shared" ref="E146:J146" si="36">SUM(E136:E144)</f>
        <v>538445</v>
      </c>
      <c r="F146" s="191">
        <f t="shared" si="36"/>
        <v>152519</v>
      </c>
      <c r="G146" s="191">
        <f t="shared" si="36"/>
        <v>5556</v>
      </c>
      <c r="H146" s="191">
        <f t="shared" si="36"/>
        <v>4550</v>
      </c>
      <c r="I146" s="191">
        <f t="shared" si="36"/>
        <v>5700</v>
      </c>
      <c r="J146" s="191">
        <f t="shared" si="36"/>
        <v>55659</v>
      </c>
      <c r="L146" s="189"/>
      <c r="M146" s="190"/>
      <c r="N146" s="191" t="e">
        <f>SUM(N136:N144)</f>
        <v>#REF!</v>
      </c>
      <c r="O146" s="191">
        <f t="shared" ref="O146:T146" si="37">SUM(O136:O144)</f>
        <v>564128</v>
      </c>
      <c r="P146" s="191">
        <f t="shared" si="37"/>
        <v>153588</v>
      </c>
      <c r="Q146" s="191">
        <f t="shared" si="37"/>
        <v>5556</v>
      </c>
      <c r="R146" s="191" t="e">
        <f t="shared" si="37"/>
        <v>#REF!</v>
      </c>
      <c r="S146" s="191" t="e">
        <f t="shared" si="37"/>
        <v>#REF!</v>
      </c>
      <c r="T146" s="191">
        <f t="shared" si="37"/>
        <v>41976</v>
      </c>
    </row>
    <row r="147" spans="2:20" ht="15" customHeight="1">
      <c r="B147" s="194"/>
      <c r="C147" s="195"/>
      <c r="D147" s="196"/>
      <c r="E147" s="196"/>
      <c r="F147" s="196"/>
      <c r="G147" s="196"/>
      <c r="H147" s="196"/>
      <c r="I147" s="196"/>
      <c r="J147" s="196"/>
      <c r="L147" s="194"/>
      <c r="M147" s="195"/>
      <c r="N147" s="196"/>
      <c r="O147" s="196"/>
      <c r="P147" s="196"/>
      <c r="Q147" s="196"/>
      <c r="R147" s="196"/>
      <c r="S147" s="196"/>
      <c r="T147" s="196"/>
    </row>
    <row r="165" spans="14:14" ht="15" customHeight="1">
      <c r="N165" s="200">
        <f>J146-T146</f>
        <v>13683</v>
      </c>
    </row>
  </sheetData>
  <phoneticPr fontId="3" type="noConversion"/>
  <pageMargins left="0.75" right="0.75" top="1" bottom="1" header="0.5" footer="0.5"/>
  <pageSetup paperSize="9" orientation="portrait" r:id="rId1"/>
  <headerFooter alignWithMargins="0"/>
  <legacyDrawing r:id="rId2"/>
</worksheet>
</file>

<file path=xl/worksheets/sheet36.xml><?xml version="1.0" encoding="utf-8"?>
<worksheet xmlns="http://schemas.openxmlformats.org/spreadsheetml/2006/main" xmlns:r="http://schemas.openxmlformats.org/officeDocument/2006/relationships">
  <sheetPr filterMode="1"/>
  <dimension ref="A1:AH256"/>
  <sheetViews>
    <sheetView workbookViewId="0">
      <pane ySplit="3" topLeftCell="A4" activePane="bottomLeft" state="frozen"/>
      <selection activeCell="A2" sqref="A2:IV2"/>
      <selection pane="bottomLeft" activeCell="A2" sqref="A2:IV2"/>
    </sheetView>
  </sheetViews>
  <sheetFormatPr defaultColWidth="9.109375" defaultRowHeight="12.6"/>
  <cols>
    <col min="1" max="1" width="11.33203125" style="65" customWidth="1"/>
    <col min="2" max="2" width="26.109375" style="76" customWidth="1"/>
    <col min="3" max="3" width="37.109375" style="77" customWidth="1"/>
    <col min="4" max="4" width="13.33203125" style="77" customWidth="1"/>
    <col min="5" max="5" width="29.6640625" style="77" customWidth="1"/>
    <col min="6" max="6" width="11.44140625" style="77" customWidth="1"/>
    <col min="7" max="7" width="10.109375" style="77" customWidth="1"/>
    <col min="8" max="8" width="11.88671875" style="77" customWidth="1"/>
    <col min="9" max="9" width="10.5546875" style="65" customWidth="1"/>
    <col min="10" max="10" width="15.109375" style="65" customWidth="1"/>
    <col min="11" max="11" width="15.88671875" style="65" customWidth="1"/>
    <col min="12" max="12" width="13.44140625" style="65" customWidth="1"/>
    <col min="13" max="13" width="11.33203125" style="65" customWidth="1"/>
    <col min="14" max="14" width="5.109375" style="65" customWidth="1"/>
    <col min="15" max="21" width="13.109375" style="65" customWidth="1"/>
    <col min="22" max="22" width="1.5546875" style="78" customWidth="1"/>
    <col min="23" max="23" width="15.88671875" style="65" customWidth="1"/>
    <col min="24" max="28" width="13.109375" style="65" customWidth="1"/>
    <col min="29" max="29" width="15" style="65" customWidth="1"/>
    <col min="30" max="30" width="1.6640625" style="65" customWidth="1"/>
    <col min="31" max="32" width="9.33203125" style="65" hidden="1" customWidth="1"/>
    <col min="33" max="33" width="0" style="65" hidden="1" customWidth="1"/>
    <col min="34" max="34" width="39.33203125" style="65" hidden="1" customWidth="1"/>
    <col min="35" max="35" width="9.109375" style="65"/>
    <col min="36" max="36" width="11.109375" style="65" bestFit="1" customWidth="1"/>
    <col min="37" max="16384" width="9.109375" style="65"/>
  </cols>
  <sheetData>
    <row r="1" spans="1:34" ht="43.5" customHeight="1" thickBot="1">
      <c r="A1" s="885" t="s">
        <v>1999</v>
      </c>
      <c r="B1" s="879" t="s">
        <v>1740</v>
      </c>
      <c r="C1" s="879" t="s">
        <v>1736</v>
      </c>
      <c r="D1" s="882" t="s">
        <v>2000</v>
      </c>
      <c r="E1" s="882" t="s">
        <v>2001</v>
      </c>
      <c r="F1" s="888" t="s">
        <v>2002</v>
      </c>
      <c r="G1" s="889"/>
      <c r="H1" s="889"/>
      <c r="I1" s="889"/>
      <c r="J1" s="889"/>
      <c r="K1" s="889"/>
      <c r="L1" s="889"/>
      <c r="M1" s="890"/>
      <c r="O1" s="891" t="s">
        <v>2003</v>
      </c>
      <c r="P1" s="894" t="s">
        <v>2004</v>
      </c>
      <c r="Q1" s="894" t="s">
        <v>2005</v>
      </c>
      <c r="R1" s="894" t="s">
        <v>2006</v>
      </c>
      <c r="S1" s="894" t="s">
        <v>2007</v>
      </c>
      <c r="T1" s="894" t="s">
        <v>2008</v>
      </c>
      <c r="U1" s="903" t="s">
        <v>2009</v>
      </c>
      <c r="V1" s="79"/>
      <c r="W1" s="906" t="s">
        <v>2010</v>
      </c>
      <c r="X1" s="897" t="s">
        <v>2011</v>
      </c>
      <c r="Y1" s="897" t="s">
        <v>2012</v>
      </c>
      <c r="Z1" s="897" t="s">
        <v>2013</v>
      </c>
      <c r="AA1" s="897" t="s">
        <v>2014</v>
      </c>
      <c r="AB1" s="897" t="s">
        <v>2015</v>
      </c>
      <c r="AC1" s="900" t="s">
        <v>2016</v>
      </c>
      <c r="AH1" s="909" t="s">
        <v>2017</v>
      </c>
    </row>
    <row r="2" spans="1:34" ht="33" hidden="1" customHeight="1">
      <c r="A2" s="886"/>
      <c r="B2" s="880"/>
      <c r="C2" s="880"/>
      <c r="D2" s="883"/>
      <c r="E2" s="883"/>
      <c r="F2" s="912" t="s">
        <v>2018</v>
      </c>
      <c r="G2" s="914" t="s">
        <v>2019</v>
      </c>
      <c r="H2" s="916" t="s">
        <v>2020</v>
      </c>
      <c r="I2" s="917"/>
      <c r="J2" s="918" t="s">
        <v>2021</v>
      </c>
      <c r="K2" s="920" t="s">
        <v>2022</v>
      </c>
      <c r="L2" s="918" t="s">
        <v>2023</v>
      </c>
      <c r="M2" s="922" t="s">
        <v>2024</v>
      </c>
      <c r="O2" s="892"/>
      <c r="P2" s="895"/>
      <c r="Q2" s="895"/>
      <c r="R2" s="895"/>
      <c r="S2" s="895"/>
      <c r="T2" s="895"/>
      <c r="U2" s="904"/>
      <c r="V2" s="80"/>
      <c r="W2" s="907"/>
      <c r="X2" s="898"/>
      <c r="Y2" s="898"/>
      <c r="Z2" s="898"/>
      <c r="AA2" s="898"/>
      <c r="AB2" s="898"/>
      <c r="AC2" s="901"/>
      <c r="AH2" s="910"/>
    </row>
    <row r="3" spans="1:34" ht="35.25" hidden="1" customHeight="1" thickBot="1">
      <c r="A3" s="887"/>
      <c r="B3" s="881"/>
      <c r="C3" s="881"/>
      <c r="D3" s="884"/>
      <c r="E3" s="884"/>
      <c r="F3" s="913"/>
      <c r="G3" s="915"/>
      <c r="H3" s="81" t="s">
        <v>2025</v>
      </c>
      <c r="I3" s="81" t="s">
        <v>2026</v>
      </c>
      <c r="J3" s="919"/>
      <c r="K3" s="921"/>
      <c r="L3" s="919"/>
      <c r="M3" s="923"/>
      <c r="O3" s="893"/>
      <c r="P3" s="896"/>
      <c r="Q3" s="896"/>
      <c r="R3" s="896"/>
      <c r="S3" s="896"/>
      <c r="T3" s="896"/>
      <c r="U3" s="905"/>
      <c r="V3" s="80"/>
      <c r="W3" s="908"/>
      <c r="X3" s="899"/>
      <c r="Y3" s="899"/>
      <c r="Z3" s="899"/>
      <c r="AA3" s="899"/>
      <c r="AB3" s="899"/>
      <c r="AC3" s="902"/>
      <c r="AE3" s="82" t="s">
        <v>2027</v>
      </c>
      <c r="AF3" s="82" t="s">
        <v>2028</v>
      </c>
      <c r="AH3" s="911"/>
    </row>
    <row r="4" spans="1:34" ht="13.8">
      <c r="A4" s="83" t="s">
        <v>2029</v>
      </c>
      <c r="B4" s="84" t="str">
        <f>[1]Kostprijzen!A48</f>
        <v>Alcohol &amp; Tabak</v>
      </c>
      <c r="C4" s="85" t="str">
        <f>[1]Kostprijzen!E58</f>
        <v>Advies &amp; Vertegenwoordiging</v>
      </c>
      <c r="D4" s="86">
        <f t="shared" ref="D4:D67" si="0">SUM(F4:M4)</f>
        <v>0</v>
      </c>
      <c r="E4" s="87">
        <f>IF(D4="","",D4*VLOOKUP(C4,[1]Kostprijzen!$A$2:$B$10,2,FALSE))</f>
        <v>0</v>
      </c>
      <c r="F4" s="88">
        <v>0</v>
      </c>
      <c r="G4" s="89">
        <v>0</v>
      </c>
      <c r="H4" s="89">
        <v>0</v>
      </c>
      <c r="I4" s="89">
        <v>0</v>
      </c>
      <c r="J4" s="89">
        <v>0</v>
      </c>
      <c r="K4" s="89">
        <v>0</v>
      </c>
      <c r="L4" s="89">
        <v>0</v>
      </c>
      <c r="M4" s="90">
        <v>0</v>
      </c>
      <c r="N4" s="65" t="str">
        <f>B4&amp;C4</f>
        <v>Alcohol &amp; TabakAdvies &amp; Vertegenwoordiging</v>
      </c>
      <c r="O4" s="88">
        <v>0</v>
      </c>
      <c r="P4" s="89">
        <v>0</v>
      </c>
      <c r="Q4" s="89">
        <v>0</v>
      </c>
      <c r="R4" s="89">
        <v>0</v>
      </c>
      <c r="S4" s="89">
        <v>0</v>
      </c>
      <c r="T4" s="89">
        <v>0</v>
      </c>
      <c r="U4" s="90">
        <v>0</v>
      </c>
      <c r="V4" s="91"/>
      <c r="W4" s="92">
        <f>VLOOKUP($C4,[1]Kostprijzen!$A$2:$B$10,2,FALSE)*O4</f>
        <v>0</v>
      </c>
      <c r="X4" s="93">
        <f>VLOOKUP($C4,[1]Kostprijzen!$A$2:$B$10,2,FALSE)*P4</f>
        <v>0</v>
      </c>
      <c r="Y4" s="93">
        <f>VLOOKUP($C4,[1]Kostprijzen!$A$2:$B$10,2,FALSE)*Q4</f>
        <v>0</v>
      </c>
      <c r="Z4" s="94">
        <f>VLOOKUP($C4,[1]Kostprijzen!$A$2:$B$10,2,FALSE)*R4</f>
        <v>0</v>
      </c>
      <c r="AA4" s="94">
        <f>VLOOKUP($C4,[1]Kostprijzen!$A$2:$B$10,2,FALSE)*S4</f>
        <v>0</v>
      </c>
      <c r="AB4" s="94">
        <f>VLOOKUP($C4,[1]Kostprijzen!$A$2:$B$10,2,FALSE)*T4</f>
        <v>0</v>
      </c>
      <c r="AC4" s="95">
        <f>VLOOKUP($C4,[1]Kostprijzen!$A$2:$B$10,2,FALSE)*U4</f>
        <v>0</v>
      </c>
      <c r="AE4" s="96">
        <f t="shared" ref="AE4:AE67" si="1">SUM(O4:U4)-D4</f>
        <v>0</v>
      </c>
      <c r="AF4" s="96">
        <f t="shared" ref="AF4:AF67" si="2">SUM(W4:AC4)-E4</f>
        <v>0</v>
      </c>
      <c r="AH4" s="97"/>
    </row>
    <row r="5" spans="1:34" ht="13.8">
      <c r="A5" s="98" t="s">
        <v>2029</v>
      </c>
      <c r="B5" s="99" t="str">
        <f>$B$4</f>
        <v>Alcohol &amp; Tabak</v>
      </c>
      <c r="C5" s="100" t="str">
        <f>[1]Kostprijzen!E59</f>
        <v>Communicatie</v>
      </c>
      <c r="D5" s="101">
        <f t="shared" si="0"/>
        <v>678</v>
      </c>
      <c r="E5" s="102">
        <f>IF(D5="","",D5*VLOOKUP(C5,[1]Kostprijzen!$A$2:$B$10,2,FALSE))</f>
        <v>66105</v>
      </c>
      <c r="F5" s="103">
        <v>0</v>
      </c>
      <c r="G5" s="104">
        <v>0</v>
      </c>
      <c r="H5" s="104">
        <v>0</v>
      </c>
      <c r="I5" s="104">
        <v>0</v>
      </c>
      <c r="J5" s="104">
        <v>0</v>
      </c>
      <c r="K5" s="104">
        <v>0</v>
      </c>
      <c r="L5" s="104">
        <v>0</v>
      </c>
      <c r="M5" s="105">
        <v>678</v>
      </c>
      <c r="N5" s="65" t="str">
        <f t="shared" ref="N5:N68" si="3">B5&amp;C5</f>
        <v>Alcohol &amp; TabakCommunicatie</v>
      </c>
      <c r="O5" s="103">
        <v>0</v>
      </c>
      <c r="P5" s="104">
        <v>0</v>
      </c>
      <c r="Q5" s="104">
        <v>0</v>
      </c>
      <c r="R5" s="104">
        <v>0</v>
      </c>
      <c r="S5" s="104">
        <v>0</v>
      </c>
      <c r="T5" s="104">
        <v>0</v>
      </c>
      <c r="U5" s="105">
        <v>0</v>
      </c>
      <c r="V5" s="91"/>
      <c r="W5" s="106">
        <f>VLOOKUP($C5,[1]Kostprijzen!$A$2:$B$10,2,FALSE)*O5</f>
        <v>0</v>
      </c>
      <c r="X5" s="107">
        <f>VLOOKUP($C5,[1]Kostprijzen!$A$2:$B$10,2,FALSE)*P5</f>
        <v>0</v>
      </c>
      <c r="Y5" s="107">
        <f>VLOOKUP($C5,[1]Kostprijzen!$A$2:$B$10,2,FALSE)*Q5</f>
        <v>0</v>
      </c>
      <c r="Z5" s="108">
        <f>VLOOKUP($C5,[1]Kostprijzen!$A$2:$B$10,2,FALSE)*R5</f>
        <v>0</v>
      </c>
      <c r="AA5" s="108">
        <f>VLOOKUP($C5,[1]Kostprijzen!$A$2:$B$10,2,FALSE)*S5</f>
        <v>0</v>
      </c>
      <c r="AB5" s="108">
        <f>VLOOKUP($C5,[1]Kostprijzen!$A$2:$B$10,2,FALSE)*T5</f>
        <v>0</v>
      </c>
      <c r="AC5" s="109">
        <f>VLOOKUP($C5,[1]Kostprijzen!$A$2:$B$10,2,FALSE)*U5</f>
        <v>0</v>
      </c>
      <c r="AE5" s="96">
        <f t="shared" si="1"/>
        <v>-678</v>
      </c>
      <c r="AF5" s="96">
        <f t="shared" si="2"/>
        <v>-66105</v>
      </c>
      <c r="AH5" s="110"/>
    </row>
    <row r="6" spans="1:34" ht="13.8">
      <c r="A6" s="98" t="s">
        <v>2029</v>
      </c>
      <c r="B6" s="99" t="str">
        <f t="shared" ref="B6:B12" si="4">$B$4</f>
        <v>Alcohol &amp; Tabak</v>
      </c>
      <c r="C6" s="100" t="str">
        <f>[1]Kostprijzen!E60</f>
        <v>Extern Geoormerkt Budget</v>
      </c>
      <c r="D6" s="101">
        <f t="shared" si="0"/>
        <v>0</v>
      </c>
      <c r="E6" s="111">
        <f>220000+300000+35000</f>
        <v>555000</v>
      </c>
      <c r="F6" s="103">
        <v>0</v>
      </c>
      <c r="G6" s="104">
        <v>0</v>
      </c>
      <c r="H6" s="104">
        <v>0</v>
      </c>
      <c r="I6" s="104">
        <v>0</v>
      </c>
      <c r="J6" s="104">
        <v>0</v>
      </c>
      <c r="K6" s="104">
        <v>0</v>
      </c>
      <c r="L6" s="104">
        <v>0</v>
      </c>
      <c r="M6" s="105">
        <v>0</v>
      </c>
      <c r="N6" s="65" t="str">
        <f t="shared" si="3"/>
        <v>Alcohol &amp; TabakExtern Geoormerkt Budget</v>
      </c>
      <c r="O6" s="103">
        <v>0</v>
      </c>
      <c r="P6" s="104">
        <v>0</v>
      </c>
      <c r="Q6" s="104">
        <v>0</v>
      </c>
      <c r="R6" s="104">
        <v>0</v>
      </c>
      <c r="S6" s="104">
        <v>0</v>
      </c>
      <c r="T6" s="104">
        <v>0</v>
      </c>
      <c r="U6" s="105">
        <v>0</v>
      </c>
      <c r="V6" s="91"/>
      <c r="W6" s="106"/>
      <c r="X6" s="107"/>
      <c r="Y6" s="107"/>
      <c r="Z6" s="108">
        <f>220000+335000</f>
        <v>555000</v>
      </c>
      <c r="AA6" s="108"/>
      <c r="AB6" s="108"/>
      <c r="AC6" s="109"/>
      <c r="AE6" s="96">
        <f t="shared" si="1"/>
        <v>0</v>
      </c>
      <c r="AF6" s="96">
        <f t="shared" si="2"/>
        <v>0</v>
      </c>
      <c r="AH6" s="110"/>
    </row>
    <row r="7" spans="1:34" ht="13.8">
      <c r="A7" s="98" t="s">
        <v>2029</v>
      </c>
      <c r="B7" s="99" t="str">
        <f t="shared" si="4"/>
        <v>Alcohol &amp; Tabak</v>
      </c>
      <c r="C7" s="100" t="str">
        <f>[1]Kostprijzen!E61</f>
        <v>Incident- &amp; Crisismanagement</v>
      </c>
      <c r="D7" s="101">
        <f t="shared" si="0"/>
        <v>0</v>
      </c>
      <c r="E7" s="102">
        <f>IF(D7="","",D7*VLOOKUP(C7,[1]Kostprijzen!$A$2:$B$10,2,FALSE))</f>
        <v>0</v>
      </c>
      <c r="F7" s="103">
        <v>0</v>
      </c>
      <c r="G7" s="104">
        <v>0</v>
      </c>
      <c r="H7" s="104">
        <v>0</v>
      </c>
      <c r="I7" s="104">
        <v>0</v>
      </c>
      <c r="J7" s="104">
        <v>0</v>
      </c>
      <c r="K7" s="104">
        <v>0</v>
      </c>
      <c r="L7" s="104">
        <v>0</v>
      </c>
      <c r="M7" s="105">
        <v>0</v>
      </c>
      <c r="N7" s="65" t="str">
        <f t="shared" si="3"/>
        <v>Alcohol &amp; TabakIncident- &amp; Crisismanagement</v>
      </c>
      <c r="O7" s="103">
        <v>0</v>
      </c>
      <c r="P7" s="104">
        <v>0</v>
      </c>
      <c r="Q7" s="104">
        <v>0</v>
      </c>
      <c r="R7" s="104">
        <v>0</v>
      </c>
      <c r="S7" s="104">
        <v>0</v>
      </c>
      <c r="T7" s="104">
        <v>0</v>
      </c>
      <c r="U7" s="105">
        <v>0</v>
      </c>
      <c r="V7" s="91"/>
      <c r="W7" s="106">
        <f>VLOOKUP($C7,[1]Kostprijzen!$A$2:$B$10,2,FALSE)*O7</f>
        <v>0</v>
      </c>
      <c r="X7" s="107">
        <f>VLOOKUP($C7,[1]Kostprijzen!$A$2:$B$10,2,FALSE)*P7</f>
        <v>0</v>
      </c>
      <c r="Y7" s="107">
        <f>VLOOKUP($C7,[1]Kostprijzen!$A$2:$B$10,2,FALSE)*Q7</f>
        <v>0</v>
      </c>
      <c r="Z7" s="108">
        <f>VLOOKUP($C7,[1]Kostprijzen!$A$2:$B$10,2,FALSE)*R7</f>
        <v>0</v>
      </c>
      <c r="AA7" s="108">
        <f>VLOOKUP($C7,[1]Kostprijzen!$A$2:$B$10,2,FALSE)*S7</f>
        <v>0</v>
      </c>
      <c r="AB7" s="108">
        <f>VLOOKUP($C7,[1]Kostprijzen!$A$2:$B$10,2,FALSE)*T7</f>
        <v>0</v>
      </c>
      <c r="AC7" s="109">
        <f>VLOOKUP($C7,[1]Kostprijzen!$A$2:$B$10,2,FALSE)*U7</f>
        <v>0</v>
      </c>
      <c r="AE7" s="96">
        <f t="shared" si="1"/>
        <v>0</v>
      </c>
      <c r="AF7" s="96">
        <f t="shared" si="2"/>
        <v>0</v>
      </c>
      <c r="AH7" s="110"/>
    </row>
    <row r="8" spans="1:34" ht="13.8">
      <c r="A8" s="98" t="s">
        <v>2029</v>
      </c>
      <c r="B8" s="99">
        <f>E9/D9</f>
        <v>103.12</v>
      </c>
      <c r="C8" s="100" t="str">
        <f>[1]Kostprijzen!E62</f>
        <v>Inlichtingen &amp; Opsporing</v>
      </c>
      <c r="D8" s="101">
        <f t="shared" si="0"/>
        <v>0</v>
      </c>
      <c r="E8" s="102">
        <f>IF(D8="","",D8*VLOOKUP(C8,[1]Kostprijzen!$A$2:$B$10,2,FALSE))</f>
        <v>0</v>
      </c>
      <c r="F8" s="103">
        <v>0</v>
      </c>
      <c r="G8" s="104">
        <v>0</v>
      </c>
      <c r="H8" s="104">
        <v>0</v>
      </c>
      <c r="I8" s="104">
        <v>0</v>
      </c>
      <c r="J8" s="104">
        <v>0</v>
      </c>
      <c r="K8" s="104">
        <v>0</v>
      </c>
      <c r="L8" s="104">
        <v>0</v>
      </c>
      <c r="M8" s="105">
        <v>0</v>
      </c>
      <c r="N8" s="65" t="str">
        <f t="shared" si="3"/>
        <v>103,12Inlichtingen &amp; Opsporing</v>
      </c>
      <c r="O8" s="103">
        <v>0</v>
      </c>
      <c r="P8" s="104">
        <v>0</v>
      </c>
      <c r="Q8" s="104">
        <v>0</v>
      </c>
      <c r="R8" s="104">
        <v>0</v>
      </c>
      <c r="S8" s="104">
        <v>0</v>
      </c>
      <c r="T8" s="104">
        <v>0</v>
      </c>
      <c r="U8" s="105">
        <v>0</v>
      </c>
      <c r="V8" s="91"/>
      <c r="W8" s="106">
        <f>VLOOKUP($C8,[1]Kostprijzen!$A$2:$B$10,2,FALSE)*O8</f>
        <v>0</v>
      </c>
      <c r="X8" s="107">
        <f>VLOOKUP($C8,[1]Kostprijzen!$A$2:$B$10,2,FALSE)*P8</f>
        <v>0</v>
      </c>
      <c r="Y8" s="107">
        <f>VLOOKUP($C8,[1]Kostprijzen!$A$2:$B$10,2,FALSE)*Q8</f>
        <v>0</v>
      </c>
      <c r="Z8" s="108">
        <f>VLOOKUP($C8,[1]Kostprijzen!$A$2:$B$10,2,FALSE)*R8</f>
        <v>0</v>
      </c>
      <c r="AA8" s="108">
        <f>VLOOKUP($C8,[1]Kostprijzen!$A$2:$B$10,2,FALSE)*S8</f>
        <v>0</v>
      </c>
      <c r="AB8" s="108">
        <f>VLOOKUP($C8,[1]Kostprijzen!$A$2:$B$10,2,FALSE)*T8</f>
        <v>0</v>
      </c>
      <c r="AC8" s="109">
        <f>VLOOKUP($C8,[1]Kostprijzen!$A$2:$B$10,2,FALSE)*U8</f>
        <v>0</v>
      </c>
      <c r="AE8" s="96">
        <f t="shared" si="1"/>
        <v>0</v>
      </c>
      <c r="AF8" s="96">
        <f t="shared" si="2"/>
        <v>0</v>
      </c>
      <c r="AH8" s="110"/>
    </row>
    <row r="9" spans="1:34" ht="13.8">
      <c r="A9" s="98" t="s">
        <v>2029</v>
      </c>
      <c r="B9" s="99" t="str">
        <f t="shared" si="4"/>
        <v>Alcohol &amp; Tabak</v>
      </c>
      <c r="C9" s="100" t="str">
        <f>[1]Kostprijzen!E63</f>
        <v>Kennis &amp; Expertise</v>
      </c>
      <c r="D9" s="101">
        <f t="shared" si="0"/>
        <v>5200</v>
      </c>
      <c r="E9" s="102">
        <f>IF(D9="","",D9*VLOOKUP(C9,[1]Kostprijzen!$A$2:$B$10,2,FALSE))</f>
        <v>536224</v>
      </c>
      <c r="F9" s="103">
        <v>0</v>
      </c>
      <c r="G9" s="104">
        <v>0</v>
      </c>
      <c r="H9" s="112">
        <v>5200</v>
      </c>
      <c r="I9" s="104">
        <v>0</v>
      </c>
      <c r="J9" s="104">
        <v>0</v>
      </c>
      <c r="K9" s="104">
        <v>0</v>
      </c>
      <c r="L9" s="104">
        <v>0</v>
      </c>
      <c r="M9" s="105">
        <v>0</v>
      </c>
      <c r="N9" s="65" t="str">
        <f t="shared" si="3"/>
        <v>Alcohol &amp; TabakKennis &amp; Expertise</v>
      </c>
      <c r="O9" s="103">
        <v>0</v>
      </c>
      <c r="P9" s="104">
        <v>0</v>
      </c>
      <c r="Q9" s="104">
        <v>0</v>
      </c>
      <c r="R9" s="112">
        <v>5200</v>
      </c>
      <c r="S9" s="104">
        <v>0</v>
      </c>
      <c r="T9" s="104">
        <v>0</v>
      </c>
      <c r="U9" s="105">
        <v>0</v>
      </c>
      <c r="V9" s="91"/>
      <c r="W9" s="106">
        <f>VLOOKUP($C9,[1]Kostprijzen!$A$2:$B$10,2,FALSE)*O9</f>
        <v>0</v>
      </c>
      <c r="X9" s="107">
        <f>VLOOKUP($C9,[1]Kostprijzen!$A$2:$B$10,2,FALSE)*P9</f>
        <v>0</v>
      </c>
      <c r="Y9" s="107">
        <f>VLOOKUP($C9,[1]Kostprijzen!$A$2:$B$10,2,FALSE)*Q9</f>
        <v>0</v>
      </c>
      <c r="Z9" s="108">
        <f>VLOOKUP($C9,[1]Kostprijzen!$A$2:$B$10,2,FALSE)*R9</f>
        <v>536224</v>
      </c>
      <c r="AA9" s="108">
        <f>VLOOKUP($C9,[1]Kostprijzen!$A$2:$B$10,2,FALSE)*S9</f>
        <v>0</v>
      </c>
      <c r="AB9" s="108">
        <f>VLOOKUP($C9,[1]Kostprijzen!$A$2:$B$10,2,FALSE)*T9</f>
        <v>0</v>
      </c>
      <c r="AC9" s="109">
        <f>VLOOKUP($C9,[1]Kostprijzen!$A$2:$B$10,2,FALSE)*U9</f>
        <v>0</v>
      </c>
      <c r="AE9" s="96">
        <f t="shared" si="1"/>
        <v>0</v>
      </c>
      <c r="AF9" s="96">
        <f t="shared" si="2"/>
        <v>0</v>
      </c>
      <c r="AH9" s="110"/>
    </row>
    <row r="10" spans="1:34" ht="13.8">
      <c r="A10" s="98" t="s">
        <v>2029</v>
      </c>
      <c r="B10" s="99" t="str">
        <f t="shared" si="4"/>
        <v>Alcohol &amp; Tabak</v>
      </c>
      <c r="C10" s="100" t="str">
        <f>[1]Kostprijzen!E64</f>
        <v>Klantinteractie &amp; Dienstverlening</v>
      </c>
      <c r="D10" s="101">
        <f t="shared" si="0"/>
        <v>15550</v>
      </c>
      <c r="E10" s="102">
        <f>IF(D10="","",D10*VLOOKUP(C10,[1]Kostprijzen!$A$2:$B$10,2,FALSE))</f>
        <v>1382395</v>
      </c>
      <c r="F10" s="103">
        <v>0</v>
      </c>
      <c r="G10" s="104">
        <v>0</v>
      </c>
      <c r="H10" s="104">
        <v>0</v>
      </c>
      <c r="I10" s="104">
        <v>0</v>
      </c>
      <c r="J10" s="104">
        <v>0</v>
      </c>
      <c r="K10" s="104">
        <v>0</v>
      </c>
      <c r="L10" s="104">
        <v>8571</v>
      </c>
      <c r="M10" s="105">
        <v>6979</v>
      </c>
      <c r="N10" s="65" t="str">
        <f t="shared" si="3"/>
        <v>Alcohol &amp; TabakKlantinteractie &amp; Dienstverlening</v>
      </c>
      <c r="O10" s="103">
        <v>0</v>
      </c>
      <c r="P10" s="104">
        <v>0</v>
      </c>
      <c r="Q10" s="104">
        <v>0</v>
      </c>
      <c r="R10" s="113">
        <v>15550</v>
      </c>
      <c r="S10" s="104">
        <v>0</v>
      </c>
      <c r="T10" s="104">
        <v>0</v>
      </c>
      <c r="U10" s="105">
        <v>0</v>
      </c>
      <c r="V10" s="91"/>
      <c r="W10" s="106">
        <f>VLOOKUP($C10,[1]Kostprijzen!$A$2:$B$10,2,FALSE)*O10</f>
        <v>0</v>
      </c>
      <c r="X10" s="107">
        <f>VLOOKUP($C10,[1]Kostprijzen!$A$2:$B$10,2,FALSE)*P10</f>
        <v>0</v>
      </c>
      <c r="Y10" s="107">
        <f>VLOOKUP($C10,[1]Kostprijzen!$A$2:$B$10,2,FALSE)*Q10</f>
        <v>0</v>
      </c>
      <c r="Z10" s="108">
        <f>VLOOKUP($C10,[1]Kostprijzen!$A$2:$B$10,2,FALSE)*R10</f>
        <v>1382395</v>
      </c>
      <c r="AA10" s="108">
        <f>VLOOKUP($C10,[1]Kostprijzen!$A$2:$B$10,2,FALSE)*S10</f>
        <v>0</v>
      </c>
      <c r="AB10" s="108">
        <f>VLOOKUP($C10,[1]Kostprijzen!$A$2:$B$10,2,FALSE)*T10</f>
        <v>0</v>
      </c>
      <c r="AC10" s="109">
        <f>VLOOKUP($C10,[1]Kostprijzen!$A$2:$B$10,2,FALSE)*U10</f>
        <v>0</v>
      </c>
      <c r="AE10" s="96">
        <f t="shared" si="1"/>
        <v>0</v>
      </c>
      <c r="AF10" s="96">
        <f t="shared" si="2"/>
        <v>0</v>
      </c>
      <c r="AH10" s="110"/>
    </row>
    <row r="11" spans="1:34" ht="13.8">
      <c r="A11" s="98" t="s">
        <v>2029</v>
      </c>
      <c r="B11" s="99" t="str">
        <f t="shared" si="4"/>
        <v>Alcohol &amp; Tabak</v>
      </c>
      <c r="C11" s="100" t="str">
        <f>[1]Kostprijzen!E65</f>
        <v>Laboratoriumonderzoek</v>
      </c>
      <c r="D11" s="101">
        <f t="shared" si="0"/>
        <v>0</v>
      </c>
      <c r="E11" s="102">
        <f>IF(D11="","",D11*VLOOKUP(C11,[1]Kostprijzen!$A$2:$B$10,2,FALSE))</f>
        <v>0</v>
      </c>
      <c r="F11" s="103">
        <v>0</v>
      </c>
      <c r="G11" s="104">
        <v>0</v>
      </c>
      <c r="H11" s="104">
        <v>0</v>
      </c>
      <c r="I11" s="104">
        <v>0</v>
      </c>
      <c r="J11" s="104">
        <v>0</v>
      </c>
      <c r="K11" s="104">
        <v>0</v>
      </c>
      <c r="L11" s="104">
        <v>0</v>
      </c>
      <c r="M11" s="105">
        <v>0</v>
      </c>
      <c r="N11" s="65" t="str">
        <f t="shared" si="3"/>
        <v>Alcohol &amp; TabakLaboratoriumonderzoek</v>
      </c>
      <c r="O11" s="103">
        <v>0</v>
      </c>
      <c r="P11" s="104">
        <v>0</v>
      </c>
      <c r="Q11" s="104">
        <v>0</v>
      </c>
      <c r="R11" s="104">
        <v>0</v>
      </c>
      <c r="S11" s="104">
        <v>0</v>
      </c>
      <c r="T11" s="104">
        <v>0</v>
      </c>
      <c r="U11" s="105">
        <v>0</v>
      </c>
      <c r="V11" s="91"/>
      <c r="W11" s="106">
        <f>VLOOKUP($C11,[1]Kostprijzen!$A$2:$B$10,2,FALSE)*O11</f>
        <v>0</v>
      </c>
      <c r="X11" s="107">
        <f>VLOOKUP($C11,[1]Kostprijzen!$A$2:$B$10,2,FALSE)*P11</f>
        <v>0</v>
      </c>
      <c r="Y11" s="107">
        <f>VLOOKUP($C11,[1]Kostprijzen!$A$2:$B$10,2,FALSE)*Q11</f>
        <v>0</v>
      </c>
      <c r="Z11" s="108">
        <f>VLOOKUP($C11,[1]Kostprijzen!$A$2:$B$10,2,FALSE)*R11</f>
        <v>0</v>
      </c>
      <c r="AA11" s="108">
        <f>VLOOKUP($C11,[1]Kostprijzen!$A$2:$B$10,2,FALSE)*S11</f>
        <v>0</v>
      </c>
      <c r="AB11" s="108">
        <f>VLOOKUP($C11,[1]Kostprijzen!$A$2:$B$10,2,FALSE)*T11</f>
        <v>0</v>
      </c>
      <c r="AC11" s="109">
        <f>VLOOKUP($C11,[1]Kostprijzen!$A$2:$B$10,2,FALSE)*U11</f>
        <v>0</v>
      </c>
      <c r="AE11" s="96">
        <f t="shared" si="1"/>
        <v>0</v>
      </c>
      <c r="AF11" s="96">
        <f t="shared" si="2"/>
        <v>0</v>
      </c>
      <c r="AH11" s="110"/>
    </row>
    <row r="12" spans="1:34" ht="14.4" thickBot="1">
      <c r="A12" s="114" t="s">
        <v>2029</v>
      </c>
      <c r="B12" s="99" t="str">
        <f t="shared" si="4"/>
        <v>Alcohol &amp; Tabak</v>
      </c>
      <c r="C12" s="100" t="str">
        <f>[1]Kostprijzen!E66</f>
        <v>Toezicht</v>
      </c>
      <c r="D12" s="115">
        <f t="shared" si="0"/>
        <v>48819</v>
      </c>
      <c r="E12" s="116">
        <f>IF(D12="","",D12*VLOOKUP(C12,[1]Kostprijzen!$A$2:$B$10,2,FALSE))</f>
        <v>4522103.97</v>
      </c>
      <c r="F12" s="117">
        <v>0</v>
      </c>
      <c r="G12" s="118">
        <v>0</v>
      </c>
      <c r="H12" s="119">
        <v>48819</v>
      </c>
      <c r="I12" s="118">
        <v>0</v>
      </c>
      <c r="J12" s="118">
        <v>0</v>
      </c>
      <c r="K12" s="118">
        <v>0</v>
      </c>
      <c r="L12" s="118">
        <v>0</v>
      </c>
      <c r="M12" s="120">
        <v>0</v>
      </c>
      <c r="N12" s="65" t="str">
        <f t="shared" si="3"/>
        <v>Alcohol &amp; TabakToezicht</v>
      </c>
      <c r="O12" s="117">
        <v>0</v>
      </c>
      <c r="P12" s="118">
        <v>0</v>
      </c>
      <c r="Q12" s="118">
        <v>0</v>
      </c>
      <c r="R12" s="119">
        <v>48819</v>
      </c>
      <c r="S12" s="118">
        <v>0</v>
      </c>
      <c r="T12" s="118">
        <v>0</v>
      </c>
      <c r="U12" s="120">
        <v>0</v>
      </c>
      <c r="V12" s="91"/>
      <c r="W12" s="121">
        <f>VLOOKUP($C12,[1]Kostprijzen!$A$2:$B$10,2,FALSE)*O12</f>
        <v>0</v>
      </c>
      <c r="X12" s="122">
        <f>VLOOKUP($C12,[1]Kostprijzen!$A$2:$B$10,2,FALSE)*P12</f>
        <v>0</v>
      </c>
      <c r="Y12" s="122">
        <f>VLOOKUP($C12,[1]Kostprijzen!$A$2:$B$10,2,FALSE)*Q12</f>
        <v>0</v>
      </c>
      <c r="Z12" s="123">
        <f>VLOOKUP($C12,[1]Kostprijzen!$A$2:$B$10,2,FALSE)*R12</f>
        <v>4522103.97</v>
      </c>
      <c r="AA12" s="123">
        <f>VLOOKUP($C12,[1]Kostprijzen!$A$2:$B$10,2,FALSE)*S12</f>
        <v>0</v>
      </c>
      <c r="AB12" s="123">
        <f>VLOOKUP($C12,[1]Kostprijzen!$A$2:$B$10,2,FALSE)*T12</f>
        <v>0</v>
      </c>
      <c r="AC12" s="124">
        <f>VLOOKUP($C12,[1]Kostprijzen!$A$2:$B$10,2,FALSE)*U12</f>
        <v>0</v>
      </c>
      <c r="AE12" s="96">
        <f t="shared" si="1"/>
        <v>0</v>
      </c>
      <c r="AF12" s="96">
        <f t="shared" si="2"/>
        <v>0</v>
      </c>
      <c r="AH12" s="125"/>
    </row>
    <row r="13" spans="1:34" ht="13.8">
      <c r="A13" s="83" t="s">
        <v>2029</v>
      </c>
      <c r="B13" s="84" t="str">
        <f>[1]Kostprijzen!$A$49</f>
        <v>Bijzondere Eet- en drinkwaren, incl claims</v>
      </c>
      <c r="C13" s="85" t="str">
        <f>[1]Kostprijzen!E58</f>
        <v>Advies &amp; Vertegenwoordiging</v>
      </c>
      <c r="D13" s="86">
        <f t="shared" si="0"/>
        <v>910</v>
      </c>
      <c r="E13" s="87">
        <f>IF(D13="","",D13*VLOOKUP(C13,[1]Kostprijzen!$A$2:$B$10,2,FALSE))</f>
        <v>104158.59999999999</v>
      </c>
      <c r="F13" s="88">
        <v>0</v>
      </c>
      <c r="G13" s="89">
        <v>0</v>
      </c>
      <c r="H13" s="126">
        <v>910</v>
      </c>
      <c r="I13" s="89">
        <v>0</v>
      </c>
      <c r="J13" s="89">
        <v>0</v>
      </c>
      <c r="K13" s="89">
        <v>0</v>
      </c>
      <c r="L13" s="89">
        <v>0</v>
      </c>
      <c r="M13" s="90">
        <v>0</v>
      </c>
      <c r="N13" s="65" t="str">
        <f t="shared" si="3"/>
        <v>Bijzondere Eet- en drinkwaren, incl claimsAdvies &amp; Vertegenwoordiging</v>
      </c>
      <c r="O13" s="88">
        <v>0</v>
      </c>
      <c r="P13" s="89">
        <v>0</v>
      </c>
      <c r="Q13" s="89">
        <v>0</v>
      </c>
      <c r="R13" s="126">
        <v>910</v>
      </c>
      <c r="S13" s="89">
        <v>0</v>
      </c>
      <c r="T13" s="89">
        <v>0</v>
      </c>
      <c r="U13" s="90">
        <v>0</v>
      </c>
      <c r="V13" s="91"/>
      <c r="W13" s="92">
        <f>VLOOKUP($C13,[1]Kostprijzen!$A$2:$B$10,2,FALSE)*O13</f>
        <v>0</v>
      </c>
      <c r="X13" s="93">
        <f>VLOOKUP($C13,[1]Kostprijzen!$A$2:$B$10,2,FALSE)*P13</f>
        <v>0</v>
      </c>
      <c r="Y13" s="93">
        <f>VLOOKUP($C13,[1]Kostprijzen!$A$2:$B$10,2,FALSE)*Q13</f>
        <v>0</v>
      </c>
      <c r="Z13" s="94">
        <f>VLOOKUP($C13,[1]Kostprijzen!$A$2:$B$10,2,FALSE)*R13</f>
        <v>104158.59999999999</v>
      </c>
      <c r="AA13" s="94">
        <f>VLOOKUP($C13,[1]Kostprijzen!$A$2:$B$10,2,FALSE)*S13</f>
        <v>0</v>
      </c>
      <c r="AB13" s="94">
        <f>VLOOKUP($C13,[1]Kostprijzen!$A$2:$B$10,2,FALSE)*T13</f>
        <v>0</v>
      </c>
      <c r="AC13" s="95">
        <f>VLOOKUP($C13,[1]Kostprijzen!$A$2:$B$10,2,FALSE)*U13</f>
        <v>0</v>
      </c>
      <c r="AE13" s="96">
        <f t="shared" si="1"/>
        <v>0</v>
      </c>
      <c r="AF13" s="96">
        <f t="shared" si="2"/>
        <v>0</v>
      </c>
      <c r="AH13" s="97"/>
    </row>
    <row r="14" spans="1:34" ht="13.8">
      <c r="A14" s="98" t="s">
        <v>2029</v>
      </c>
      <c r="B14" s="99" t="str">
        <f>[1]Kostprijzen!$A$49</f>
        <v>Bijzondere Eet- en drinkwaren, incl claims</v>
      </c>
      <c r="C14" s="100" t="str">
        <f>[1]Kostprijzen!E59</f>
        <v>Communicatie</v>
      </c>
      <c r="D14" s="101">
        <f t="shared" si="0"/>
        <v>149</v>
      </c>
      <c r="E14" s="102">
        <f>IF(D14="","",D14*VLOOKUP(C14,[1]Kostprijzen!$A$2:$B$10,2,FALSE))</f>
        <v>14527.5</v>
      </c>
      <c r="F14" s="103">
        <v>0</v>
      </c>
      <c r="G14" s="104">
        <v>0</v>
      </c>
      <c r="H14" s="104">
        <v>0</v>
      </c>
      <c r="I14" s="104">
        <v>0</v>
      </c>
      <c r="J14" s="104">
        <v>0</v>
      </c>
      <c r="K14" s="104">
        <v>0</v>
      </c>
      <c r="L14" s="104">
        <v>0</v>
      </c>
      <c r="M14" s="105">
        <v>149</v>
      </c>
      <c r="N14" s="65" t="str">
        <f t="shared" si="3"/>
        <v>Bijzondere Eet- en drinkwaren, incl claimsCommunicatie</v>
      </c>
      <c r="O14" s="103">
        <v>0</v>
      </c>
      <c r="P14" s="104">
        <v>0</v>
      </c>
      <c r="Q14" s="104">
        <v>0</v>
      </c>
      <c r="R14" s="104">
        <v>149</v>
      </c>
      <c r="S14" s="104">
        <v>0</v>
      </c>
      <c r="T14" s="104">
        <v>0</v>
      </c>
      <c r="U14" s="105">
        <v>0</v>
      </c>
      <c r="V14" s="91"/>
      <c r="W14" s="106">
        <f>VLOOKUP($C14,[1]Kostprijzen!$A$2:$B$10,2,FALSE)*O14</f>
        <v>0</v>
      </c>
      <c r="X14" s="107">
        <f>VLOOKUP($C14,[1]Kostprijzen!$A$2:$B$10,2,FALSE)*P14</f>
        <v>0</v>
      </c>
      <c r="Y14" s="107">
        <f>VLOOKUP($C14,[1]Kostprijzen!$A$2:$B$10,2,FALSE)*Q14</f>
        <v>0</v>
      </c>
      <c r="Z14" s="108">
        <f>VLOOKUP($C14,[1]Kostprijzen!$A$2:$B$10,2,FALSE)*R14</f>
        <v>14527.5</v>
      </c>
      <c r="AA14" s="108">
        <f>VLOOKUP($C14,[1]Kostprijzen!$A$2:$B$10,2,FALSE)*S14</f>
        <v>0</v>
      </c>
      <c r="AB14" s="108">
        <f>VLOOKUP($C14,[1]Kostprijzen!$A$2:$B$10,2,FALSE)*T14</f>
        <v>0</v>
      </c>
      <c r="AC14" s="109">
        <f>VLOOKUP($C14,[1]Kostprijzen!$A$2:$B$10,2,FALSE)*U14</f>
        <v>0</v>
      </c>
      <c r="AE14" s="96">
        <f t="shared" si="1"/>
        <v>0</v>
      </c>
      <c r="AF14" s="96">
        <f t="shared" si="2"/>
        <v>0</v>
      </c>
      <c r="AH14" s="110"/>
    </row>
    <row r="15" spans="1:34" ht="13.8">
      <c r="A15" s="98" t="s">
        <v>2029</v>
      </c>
      <c r="B15" s="99" t="str">
        <f>[1]Kostprijzen!$A$49</f>
        <v>Bijzondere Eet- en drinkwaren, incl claims</v>
      </c>
      <c r="C15" s="100" t="str">
        <f>[1]Kostprijzen!E60</f>
        <v>Extern Geoormerkt Budget</v>
      </c>
      <c r="D15" s="101">
        <f t="shared" si="0"/>
        <v>0</v>
      </c>
      <c r="E15" s="111">
        <v>0</v>
      </c>
      <c r="F15" s="103">
        <v>0</v>
      </c>
      <c r="G15" s="104">
        <v>0</v>
      </c>
      <c r="H15" s="104">
        <v>0</v>
      </c>
      <c r="I15" s="104">
        <v>0</v>
      </c>
      <c r="J15" s="104">
        <v>0</v>
      </c>
      <c r="K15" s="104">
        <v>0</v>
      </c>
      <c r="L15" s="104">
        <v>0</v>
      </c>
      <c r="M15" s="105">
        <v>0</v>
      </c>
      <c r="N15" s="65" t="str">
        <f t="shared" si="3"/>
        <v>Bijzondere Eet- en drinkwaren, incl claimsExtern Geoormerkt Budget</v>
      </c>
      <c r="O15" s="103">
        <v>0</v>
      </c>
      <c r="P15" s="104">
        <v>0</v>
      </c>
      <c r="Q15" s="104">
        <v>0</v>
      </c>
      <c r="R15" s="104">
        <v>0</v>
      </c>
      <c r="S15" s="104">
        <v>0</v>
      </c>
      <c r="T15" s="104">
        <v>0</v>
      </c>
      <c r="U15" s="105">
        <v>0</v>
      </c>
      <c r="V15" s="91"/>
      <c r="W15" s="106"/>
      <c r="X15" s="107"/>
      <c r="Y15" s="107"/>
      <c r="Z15" s="108"/>
      <c r="AA15" s="108"/>
      <c r="AB15" s="108"/>
      <c r="AC15" s="109"/>
      <c r="AE15" s="96">
        <f t="shared" si="1"/>
        <v>0</v>
      </c>
      <c r="AF15" s="96">
        <f t="shared" si="2"/>
        <v>0</v>
      </c>
      <c r="AH15" s="110"/>
    </row>
    <row r="16" spans="1:34" ht="13.8">
      <c r="A16" s="98" t="s">
        <v>2029</v>
      </c>
      <c r="B16" s="99" t="str">
        <f>[1]Kostprijzen!$A$49</f>
        <v>Bijzondere Eet- en drinkwaren, incl claims</v>
      </c>
      <c r="C16" s="100" t="str">
        <f>[1]Kostprijzen!E61</f>
        <v>Incident- &amp; Crisismanagement</v>
      </c>
      <c r="D16" s="101">
        <f t="shared" si="0"/>
        <v>0</v>
      </c>
      <c r="E16" s="102">
        <f>IF(D16="","",D16*VLOOKUP(C16,[1]Kostprijzen!$A$2:$B$10,2,FALSE))</f>
        <v>0</v>
      </c>
      <c r="F16" s="103">
        <v>0</v>
      </c>
      <c r="G16" s="104">
        <v>0</v>
      </c>
      <c r="H16" s="104">
        <v>0</v>
      </c>
      <c r="I16" s="104">
        <v>0</v>
      </c>
      <c r="J16" s="104">
        <v>0</v>
      </c>
      <c r="K16" s="104">
        <v>0</v>
      </c>
      <c r="L16" s="104">
        <v>0</v>
      </c>
      <c r="M16" s="105">
        <v>0</v>
      </c>
      <c r="N16" s="65" t="str">
        <f t="shared" si="3"/>
        <v>Bijzondere Eet- en drinkwaren, incl claimsIncident- &amp; Crisismanagement</v>
      </c>
      <c r="O16" s="103">
        <v>0</v>
      </c>
      <c r="P16" s="104">
        <v>0</v>
      </c>
      <c r="Q16" s="104">
        <v>0</v>
      </c>
      <c r="R16" s="104">
        <v>0</v>
      </c>
      <c r="S16" s="104">
        <v>0</v>
      </c>
      <c r="T16" s="104">
        <v>0</v>
      </c>
      <c r="U16" s="105">
        <v>0</v>
      </c>
      <c r="V16" s="91"/>
      <c r="W16" s="106">
        <f>VLOOKUP($C16,[1]Kostprijzen!$A$2:$B$10,2,FALSE)*O16</f>
        <v>0</v>
      </c>
      <c r="X16" s="107">
        <f>VLOOKUP($C16,[1]Kostprijzen!$A$2:$B$10,2,FALSE)*P16</f>
        <v>0</v>
      </c>
      <c r="Y16" s="107">
        <f>VLOOKUP($C16,[1]Kostprijzen!$A$2:$B$10,2,FALSE)*Q16</f>
        <v>0</v>
      </c>
      <c r="Z16" s="108">
        <f>VLOOKUP($C16,[1]Kostprijzen!$A$2:$B$10,2,FALSE)*R16</f>
        <v>0</v>
      </c>
      <c r="AA16" s="108">
        <f>VLOOKUP($C16,[1]Kostprijzen!$A$2:$B$10,2,FALSE)*S16</f>
        <v>0</v>
      </c>
      <c r="AB16" s="108">
        <f>VLOOKUP($C16,[1]Kostprijzen!$A$2:$B$10,2,FALSE)*T16</f>
        <v>0</v>
      </c>
      <c r="AC16" s="109">
        <f>VLOOKUP($C16,[1]Kostprijzen!$A$2:$B$10,2,FALSE)*U16</f>
        <v>0</v>
      </c>
      <c r="AE16" s="96">
        <f t="shared" si="1"/>
        <v>0</v>
      </c>
      <c r="AF16" s="96">
        <f t="shared" si="2"/>
        <v>0</v>
      </c>
      <c r="AH16" s="110"/>
    </row>
    <row r="17" spans="1:34" ht="13.8">
      <c r="A17" s="98" t="s">
        <v>2029</v>
      </c>
      <c r="B17" s="99" t="str">
        <f>[1]Kostprijzen!$A$49</f>
        <v>Bijzondere Eet- en drinkwaren, incl claims</v>
      </c>
      <c r="C17" s="100" t="str">
        <f>[1]Kostprijzen!E62</f>
        <v>Inlichtingen &amp; Opsporing</v>
      </c>
      <c r="D17" s="101">
        <f t="shared" si="0"/>
        <v>0</v>
      </c>
      <c r="E17" s="102">
        <f>IF(D17="","",D17*VLOOKUP(C17,[1]Kostprijzen!$A$2:$B$10,2,FALSE))</f>
        <v>0</v>
      </c>
      <c r="F17" s="103">
        <v>0</v>
      </c>
      <c r="G17" s="104">
        <v>0</v>
      </c>
      <c r="H17" s="104">
        <v>0</v>
      </c>
      <c r="I17" s="104">
        <v>0</v>
      </c>
      <c r="J17" s="104">
        <v>0</v>
      </c>
      <c r="K17" s="104">
        <v>0</v>
      </c>
      <c r="L17" s="104">
        <v>0</v>
      </c>
      <c r="M17" s="105">
        <v>0</v>
      </c>
      <c r="N17" s="65" t="str">
        <f t="shared" si="3"/>
        <v>Bijzondere Eet- en drinkwaren, incl claimsInlichtingen &amp; Opsporing</v>
      </c>
      <c r="O17" s="103">
        <v>0</v>
      </c>
      <c r="P17" s="104">
        <v>0</v>
      </c>
      <c r="Q17" s="104">
        <v>0</v>
      </c>
      <c r="R17" s="104">
        <v>0</v>
      </c>
      <c r="S17" s="104">
        <v>0</v>
      </c>
      <c r="T17" s="104">
        <v>0</v>
      </c>
      <c r="U17" s="105">
        <v>0</v>
      </c>
      <c r="V17" s="91"/>
      <c r="W17" s="106">
        <f>VLOOKUP($C17,[1]Kostprijzen!$A$2:$B$10,2,FALSE)*O17</f>
        <v>0</v>
      </c>
      <c r="X17" s="107">
        <f>VLOOKUP($C17,[1]Kostprijzen!$A$2:$B$10,2,FALSE)*P17</f>
        <v>0</v>
      </c>
      <c r="Y17" s="107">
        <f>VLOOKUP($C17,[1]Kostprijzen!$A$2:$B$10,2,FALSE)*Q17</f>
        <v>0</v>
      </c>
      <c r="Z17" s="108">
        <f>VLOOKUP($C17,[1]Kostprijzen!$A$2:$B$10,2,FALSE)*R17</f>
        <v>0</v>
      </c>
      <c r="AA17" s="108">
        <f>VLOOKUP($C17,[1]Kostprijzen!$A$2:$B$10,2,FALSE)*S17</f>
        <v>0</v>
      </c>
      <c r="AB17" s="108">
        <f>VLOOKUP($C17,[1]Kostprijzen!$A$2:$B$10,2,FALSE)*T17</f>
        <v>0</v>
      </c>
      <c r="AC17" s="109">
        <f>VLOOKUP($C17,[1]Kostprijzen!$A$2:$B$10,2,FALSE)*U17</f>
        <v>0</v>
      </c>
      <c r="AE17" s="96">
        <f t="shared" si="1"/>
        <v>0</v>
      </c>
      <c r="AF17" s="96">
        <f t="shared" si="2"/>
        <v>0</v>
      </c>
      <c r="AH17" s="110"/>
    </row>
    <row r="18" spans="1:34" ht="13.8">
      <c r="A18" s="98" t="s">
        <v>2029</v>
      </c>
      <c r="B18" s="99" t="str">
        <f>[1]Kostprijzen!$A$49</f>
        <v>Bijzondere Eet- en drinkwaren, incl claims</v>
      </c>
      <c r="C18" s="100" t="str">
        <f>[1]Kostprijzen!E63</f>
        <v>Kennis &amp; Expertise</v>
      </c>
      <c r="D18" s="101">
        <f t="shared" si="0"/>
        <v>2465</v>
      </c>
      <c r="E18" s="102">
        <f>IF(D18="","",D18*VLOOKUP(C18,[1]Kostprijzen!$A$2:$B$10,2,FALSE))</f>
        <v>254190.80000000002</v>
      </c>
      <c r="F18" s="103">
        <v>0</v>
      </c>
      <c r="G18" s="104">
        <v>0</v>
      </c>
      <c r="H18" s="104">
        <v>0</v>
      </c>
      <c r="I18" s="112">
        <v>2465</v>
      </c>
      <c r="J18" s="104">
        <v>0</v>
      </c>
      <c r="K18" s="104">
        <v>0</v>
      </c>
      <c r="L18" s="104">
        <v>0</v>
      </c>
      <c r="M18" s="105">
        <v>0</v>
      </c>
      <c r="N18" s="65" t="str">
        <f t="shared" si="3"/>
        <v>Bijzondere Eet- en drinkwaren, incl claimsKennis &amp; Expertise</v>
      </c>
      <c r="O18" s="103">
        <v>0</v>
      </c>
      <c r="P18" s="104">
        <v>0</v>
      </c>
      <c r="Q18" s="104">
        <v>0</v>
      </c>
      <c r="R18" s="112">
        <v>2465</v>
      </c>
      <c r="S18" s="104">
        <v>0</v>
      </c>
      <c r="T18" s="104">
        <v>0</v>
      </c>
      <c r="U18" s="105">
        <v>0</v>
      </c>
      <c r="V18" s="91"/>
      <c r="W18" s="106">
        <f>VLOOKUP($C18,[1]Kostprijzen!$A$2:$B$10,2,FALSE)*O18</f>
        <v>0</v>
      </c>
      <c r="X18" s="107">
        <f>VLOOKUP($C18,[1]Kostprijzen!$A$2:$B$10,2,FALSE)*P18</f>
        <v>0</v>
      </c>
      <c r="Y18" s="107">
        <f>VLOOKUP($C18,[1]Kostprijzen!$A$2:$B$10,2,FALSE)*Q18</f>
        <v>0</v>
      </c>
      <c r="Z18" s="108">
        <f>VLOOKUP($C18,[1]Kostprijzen!$A$2:$B$10,2,FALSE)*R18</f>
        <v>254190.80000000002</v>
      </c>
      <c r="AA18" s="108">
        <f>VLOOKUP($C18,[1]Kostprijzen!$A$2:$B$10,2,FALSE)*S18</f>
        <v>0</v>
      </c>
      <c r="AB18" s="108">
        <f>VLOOKUP($C18,[1]Kostprijzen!$A$2:$B$10,2,FALSE)*T18</f>
        <v>0</v>
      </c>
      <c r="AC18" s="109">
        <f>VLOOKUP($C18,[1]Kostprijzen!$A$2:$B$10,2,FALSE)*U18</f>
        <v>0</v>
      </c>
      <c r="AE18" s="96">
        <f t="shared" si="1"/>
        <v>0</v>
      </c>
      <c r="AF18" s="96">
        <f t="shared" si="2"/>
        <v>0</v>
      </c>
      <c r="AH18" s="110"/>
    </row>
    <row r="19" spans="1:34" ht="13.8">
      <c r="A19" s="98" t="s">
        <v>2029</v>
      </c>
      <c r="B19" s="99" t="str">
        <f>[1]Kostprijzen!$A$49</f>
        <v>Bijzondere Eet- en drinkwaren, incl claims</v>
      </c>
      <c r="C19" s="100" t="str">
        <f>[1]Kostprijzen!E64</f>
        <v>Klantinteractie &amp; Dienstverlening</v>
      </c>
      <c r="D19" s="101">
        <f t="shared" si="0"/>
        <v>5019</v>
      </c>
      <c r="E19" s="102">
        <f>IF(D19="","",D19*VLOOKUP(C19,[1]Kostprijzen!$A$2:$B$10,2,FALSE))</f>
        <v>446189.10000000003</v>
      </c>
      <c r="F19" s="103">
        <v>0</v>
      </c>
      <c r="G19" s="104">
        <v>0</v>
      </c>
      <c r="H19" s="104">
        <v>0</v>
      </c>
      <c r="I19" s="104">
        <v>0</v>
      </c>
      <c r="J19" s="104">
        <v>0</v>
      </c>
      <c r="K19" s="104">
        <v>0</v>
      </c>
      <c r="L19" s="113">
        <v>4213</v>
      </c>
      <c r="M19" s="127">
        <v>806</v>
      </c>
      <c r="N19" s="65" t="str">
        <f t="shared" si="3"/>
        <v>Bijzondere Eet- en drinkwaren, incl claimsKlantinteractie &amp; Dienstverlening</v>
      </c>
      <c r="O19" s="103">
        <v>0</v>
      </c>
      <c r="P19" s="104">
        <v>0</v>
      </c>
      <c r="Q19" s="104">
        <v>0</v>
      </c>
      <c r="R19" s="113">
        <v>5019</v>
      </c>
      <c r="S19" s="104">
        <v>0</v>
      </c>
      <c r="T19" s="104">
        <v>0</v>
      </c>
      <c r="U19" s="105">
        <v>0</v>
      </c>
      <c r="V19" s="91"/>
      <c r="W19" s="106">
        <f>VLOOKUP($C19,[1]Kostprijzen!$A$2:$B$10,2,FALSE)*O19</f>
        <v>0</v>
      </c>
      <c r="X19" s="107">
        <f>VLOOKUP($C19,[1]Kostprijzen!$A$2:$B$10,2,FALSE)*P19</f>
        <v>0</v>
      </c>
      <c r="Y19" s="107">
        <f>VLOOKUP($C19,[1]Kostprijzen!$A$2:$B$10,2,FALSE)*Q19</f>
        <v>0</v>
      </c>
      <c r="Z19" s="108">
        <f>VLOOKUP($C19,[1]Kostprijzen!$A$2:$B$10,2,FALSE)*R19</f>
        <v>446189.10000000003</v>
      </c>
      <c r="AA19" s="108">
        <f>VLOOKUP($C19,[1]Kostprijzen!$A$2:$B$10,2,FALSE)*S19</f>
        <v>0</v>
      </c>
      <c r="AB19" s="108">
        <f>VLOOKUP($C19,[1]Kostprijzen!$A$2:$B$10,2,FALSE)*T19</f>
        <v>0</v>
      </c>
      <c r="AC19" s="109">
        <f>VLOOKUP($C19,[1]Kostprijzen!$A$2:$B$10,2,FALSE)*U19</f>
        <v>0</v>
      </c>
      <c r="AE19" s="96">
        <f t="shared" si="1"/>
        <v>0</v>
      </c>
      <c r="AF19" s="96">
        <f t="shared" si="2"/>
        <v>0</v>
      </c>
      <c r="AH19" s="110"/>
    </row>
    <row r="20" spans="1:34" ht="13.8">
      <c r="A20" s="98" t="s">
        <v>2029</v>
      </c>
      <c r="B20" s="99">
        <f>E18/D18</f>
        <v>103.12</v>
      </c>
      <c r="C20" s="100" t="str">
        <f>[1]Kostprijzen!E65</f>
        <v>Laboratoriumonderzoek</v>
      </c>
      <c r="D20" s="101">
        <f t="shared" si="0"/>
        <v>7000</v>
      </c>
      <c r="E20" s="102">
        <f>IF(D20="","",D20*VLOOKUP(C20,[1]Kostprijzen!$A$2:$B$10,2,FALSE))</f>
        <v>678230</v>
      </c>
      <c r="F20" s="103">
        <v>0</v>
      </c>
      <c r="G20" s="104">
        <v>0</v>
      </c>
      <c r="H20" s="104">
        <v>0</v>
      </c>
      <c r="I20" s="112">
        <v>7000</v>
      </c>
      <c r="J20" s="104">
        <v>0</v>
      </c>
      <c r="K20" s="104">
        <v>0</v>
      </c>
      <c r="L20" s="104">
        <v>0</v>
      </c>
      <c r="M20" s="105">
        <v>0</v>
      </c>
      <c r="N20" s="65" t="str">
        <f t="shared" si="3"/>
        <v>103,12Laboratoriumonderzoek</v>
      </c>
      <c r="O20" s="103">
        <v>0</v>
      </c>
      <c r="P20" s="104">
        <v>0</v>
      </c>
      <c r="Q20" s="104">
        <v>0</v>
      </c>
      <c r="R20" s="112">
        <v>7000</v>
      </c>
      <c r="S20" s="104">
        <v>0</v>
      </c>
      <c r="T20" s="104">
        <v>0</v>
      </c>
      <c r="U20" s="105">
        <v>0</v>
      </c>
      <c r="V20" s="91"/>
      <c r="W20" s="106">
        <f>VLOOKUP($C20,[1]Kostprijzen!$A$2:$B$10,2,FALSE)*O20</f>
        <v>0</v>
      </c>
      <c r="X20" s="107">
        <f>VLOOKUP($C20,[1]Kostprijzen!$A$2:$B$10,2,FALSE)*P20</f>
        <v>0</v>
      </c>
      <c r="Y20" s="107">
        <f>VLOOKUP($C20,[1]Kostprijzen!$A$2:$B$10,2,FALSE)*Q20</f>
        <v>0</v>
      </c>
      <c r="Z20" s="108">
        <f>VLOOKUP($C20,[1]Kostprijzen!$A$2:$B$10,2,FALSE)*R20</f>
        <v>678230</v>
      </c>
      <c r="AA20" s="108">
        <f>VLOOKUP($C20,[1]Kostprijzen!$A$2:$B$10,2,FALSE)*S20</f>
        <v>0</v>
      </c>
      <c r="AB20" s="108">
        <f>VLOOKUP($C20,[1]Kostprijzen!$A$2:$B$10,2,FALSE)*T20</f>
        <v>0</v>
      </c>
      <c r="AC20" s="109">
        <f>VLOOKUP($C20,[1]Kostprijzen!$A$2:$B$10,2,FALSE)*U20</f>
        <v>0</v>
      </c>
      <c r="AE20" s="96">
        <f t="shared" si="1"/>
        <v>0</v>
      </c>
      <c r="AF20" s="96">
        <f t="shared" si="2"/>
        <v>0</v>
      </c>
      <c r="AH20" s="110"/>
    </row>
    <row r="21" spans="1:34" ht="14.4" thickBot="1">
      <c r="A21" s="114" t="s">
        <v>2029</v>
      </c>
      <c r="B21" s="99" t="str">
        <f>[1]Kostprijzen!$A$49</f>
        <v>Bijzondere Eet- en drinkwaren, incl claims</v>
      </c>
      <c r="C21" s="100" t="str">
        <f>[1]Kostprijzen!E66</f>
        <v>Toezicht</v>
      </c>
      <c r="D21" s="115">
        <f t="shared" si="0"/>
        <v>22029</v>
      </c>
      <c r="E21" s="116">
        <f>IF(D21="","",D21*VLOOKUP(C21,[1]Kostprijzen!$A$2:$B$10,2,FALSE))</f>
        <v>2040546.2699999998</v>
      </c>
      <c r="F21" s="117">
        <v>0</v>
      </c>
      <c r="G21" s="118">
        <v>0</v>
      </c>
      <c r="H21" s="119">
        <v>22029</v>
      </c>
      <c r="I21" s="118">
        <v>0</v>
      </c>
      <c r="J21" s="118">
        <v>0</v>
      </c>
      <c r="K21" s="118">
        <v>0</v>
      </c>
      <c r="L21" s="118">
        <v>0</v>
      </c>
      <c r="M21" s="120">
        <v>0</v>
      </c>
      <c r="N21" s="65" t="str">
        <f t="shared" si="3"/>
        <v>Bijzondere Eet- en drinkwaren, incl claimsToezicht</v>
      </c>
      <c r="O21" s="117">
        <v>0</v>
      </c>
      <c r="P21" s="118">
        <v>0</v>
      </c>
      <c r="Q21" s="118">
        <v>0</v>
      </c>
      <c r="R21" s="119">
        <v>22029</v>
      </c>
      <c r="S21" s="118">
        <v>0</v>
      </c>
      <c r="T21" s="118">
        <v>0</v>
      </c>
      <c r="U21" s="120">
        <v>0</v>
      </c>
      <c r="V21" s="91"/>
      <c r="W21" s="121">
        <f>VLOOKUP($C21,[1]Kostprijzen!$A$2:$B$10,2,FALSE)*O21</f>
        <v>0</v>
      </c>
      <c r="X21" s="122">
        <f>VLOOKUP($C21,[1]Kostprijzen!$A$2:$B$10,2,FALSE)*P21</f>
        <v>0</v>
      </c>
      <c r="Y21" s="122">
        <f>VLOOKUP($C21,[1]Kostprijzen!$A$2:$B$10,2,FALSE)*Q21</f>
        <v>0</v>
      </c>
      <c r="Z21" s="123">
        <f>VLOOKUP($C21,[1]Kostprijzen!$A$2:$B$10,2,FALSE)*R21</f>
        <v>2040546.2699999998</v>
      </c>
      <c r="AA21" s="123">
        <f>VLOOKUP($C21,[1]Kostprijzen!$A$2:$B$10,2,FALSE)*S21</f>
        <v>0</v>
      </c>
      <c r="AB21" s="123">
        <f>VLOOKUP($C21,[1]Kostprijzen!$A$2:$B$10,2,FALSE)*T21</f>
        <v>0</v>
      </c>
      <c r="AC21" s="124">
        <f>VLOOKUP($C21,[1]Kostprijzen!$A$2:$B$10,2,FALSE)*U21</f>
        <v>0</v>
      </c>
      <c r="AE21" s="96">
        <f t="shared" si="1"/>
        <v>0</v>
      </c>
      <c r="AF21" s="96">
        <f t="shared" si="2"/>
        <v>0</v>
      </c>
      <c r="AH21" s="125"/>
    </row>
    <row r="22" spans="1:34" ht="14.4" hidden="1" thickBot="1">
      <c r="A22" s="83" t="s">
        <v>1325</v>
      </c>
      <c r="B22" s="84" t="str">
        <f>[1]Kostprijzen!$A$50</f>
        <v>Cross Compliance</v>
      </c>
      <c r="C22" s="85" t="str">
        <f>[1]Kostprijzen!E58</f>
        <v>Advies &amp; Vertegenwoordiging</v>
      </c>
      <c r="D22" s="86">
        <f t="shared" si="0"/>
        <v>779</v>
      </c>
      <c r="E22" s="87">
        <f>IF(D22="","",D22*VLOOKUP(C22,[1]Kostprijzen!$A$2:$B$10,2,FALSE))</f>
        <v>89164.34</v>
      </c>
      <c r="F22" s="88">
        <v>0</v>
      </c>
      <c r="G22" s="89">
        <v>779</v>
      </c>
      <c r="H22" s="89">
        <v>0</v>
      </c>
      <c r="I22" s="89">
        <v>0</v>
      </c>
      <c r="J22" s="89">
        <v>0</v>
      </c>
      <c r="K22" s="89">
        <v>0</v>
      </c>
      <c r="L22" s="89">
        <v>0</v>
      </c>
      <c r="M22" s="90">
        <v>0</v>
      </c>
      <c r="N22" s="65" t="str">
        <f t="shared" si="3"/>
        <v>Cross ComplianceAdvies &amp; Vertegenwoordiging</v>
      </c>
      <c r="O22" s="88">
        <v>779</v>
      </c>
      <c r="P22" s="89">
        <v>0</v>
      </c>
      <c r="Q22" s="89">
        <v>0</v>
      </c>
      <c r="R22" s="89">
        <v>0</v>
      </c>
      <c r="S22" s="89">
        <v>0</v>
      </c>
      <c r="T22" s="89">
        <v>0</v>
      </c>
      <c r="U22" s="90">
        <v>0</v>
      </c>
      <c r="V22" s="91"/>
      <c r="W22" s="92">
        <f>VLOOKUP($C22,[1]Kostprijzen!$A$2:$B$10,2,FALSE)*O22</f>
        <v>89164.34</v>
      </c>
      <c r="X22" s="93">
        <f>VLOOKUP($C22,[1]Kostprijzen!$A$2:$B$10,2,FALSE)*P22</f>
        <v>0</v>
      </c>
      <c r="Y22" s="93">
        <f>VLOOKUP($C22,[1]Kostprijzen!$A$2:$B$10,2,FALSE)*Q22</f>
        <v>0</v>
      </c>
      <c r="Z22" s="94">
        <f>VLOOKUP($C22,[1]Kostprijzen!$A$2:$B$10,2,FALSE)*R22</f>
        <v>0</v>
      </c>
      <c r="AA22" s="94">
        <f>VLOOKUP($C22,[1]Kostprijzen!$A$2:$B$10,2,FALSE)*S22</f>
        <v>0</v>
      </c>
      <c r="AB22" s="94">
        <f>VLOOKUP($C22,[1]Kostprijzen!$A$2:$B$10,2,FALSE)*T22</f>
        <v>0</v>
      </c>
      <c r="AC22" s="95">
        <f>VLOOKUP($C22,[1]Kostprijzen!$A$2:$B$10,2,FALSE)*U22</f>
        <v>0</v>
      </c>
      <c r="AE22" s="96">
        <f t="shared" si="1"/>
        <v>0</v>
      </c>
      <c r="AF22" s="96">
        <f t="shared" si="2"/>
        <v>0</v>
      </c>
      <c r="AH22" s="97"/>
    </row>
    <row r="23" spans="1:34" ht="14.4" hidden="1" thickBot="1">
      <c r="A23" s="98" t="s">
        <v>1325</v>
      </c>
      <c r="B23" s="99" t="str">
        <f>[1]Kostprijzen!$A$50</f>
        <v>Cross Compliance</v>
      </c>
      <c r="C23" s="100" t="str">
        <f>[1]Kostprijzen!E59</f>
        <v>Communicatie</v>
      </c>
      <c r="D23" s="101">
        <f t="shared" si="0"/>
        <v>66</v>
      </c>
      <c r="E23" s="102">
        <f>IF(D23="","",D23*VLOOKUP(C23,[1]Kostprijzen!$A$2:$B$10,2,FALSE))</f>
        <v>6435</v>
      </c>
      <c r="F23" s="103">
        <v>0</v>
      </c>
      <c r="G23" s="104">
        <v>0</v>
      </c>
      <c r="H23" s="104">
        <v>0</v>
      </c>
      <c r="I23" s="104">
        <v>0</v>
      </c>
      <c r="J23" s="104">
        <v>0</v>
      </c>
      <c r="K23" s="104">
        <v>0</v>
      </c>
      <c r="L23" s="104">
        <v>0</v>
      </c>
      <c r="M23" s="105">
        <v>66</v>
      </c>
      <c r="N23" s="65" t="str">
        <f t="shared" si="3"/>
        <v>Cross ComplianceCommunicatie</v>
      </c>
      <c r="O23" s="103">
        <v>66</v>
      </c>
      <c r="P23" s="104">
        <v>0</v>
      </c>
      <c r="Q23" s="104">
        <v>0</v>
      </c>
      <c r="R23" s="104">
        <v>0</v>
      </c>
      <c r="S23" s="104">
        <v>0</v>
      </c>
      <c r="T23" s="104">
        <v>0</v>
      </c>
      <c r="U23" s="105">
        <v>0</v>
      </c>
      <c r="V23" s="91"/>
      <c r="W23" s="106">
        <f>VLOOKUP($C23,[1]Kostprijzen!$A$2:$B$10,2,FALSE)*O23</f>
        <v>6435</v>
      </c>
      <c r="X23" s="107">
        <f>VLOOKUP($C23,[1]Kostprijzen!$A$2:$B$10,2,FALSE)*P23</f>
        <v>0</v>
      </c>
      <c r="Y23" s="107">
        <f>VLOOKUP($C23,[1]Kostprijzen!$A$2:$B$10,2,FALSE)*Q23</f>
        <v>0</v>
      </c>
      <c r="Z23" s="108">
        <f>VLOOKUP($C23,[1]Kostprijzen!$A$2:$B$10,2,FALSE)*R23</f>
        <v>0</v>
      </c>
      <c r="AA23" s="108">
        <f>VLOOKUP($C23,[1]Kostprijzen!$A$2:$B$10,2,FALSE)*S23</f>
        <v>0</v>
      </c>
      <c r="AB23" s="108">
        <f>VLOOKUP($C23,[1]Kostprijzen!$A$2:$B$10,2,FALSE)*T23</f>
        <v>0</v>
      </c>
      <c r="AC23" s="109">
        <f>VLOOKUP($C23,[1]Kostprijzen!$A$2:$B$10,2,FALSE)*U23</f>
        <v>0</v>
      </c>
      <c r="AE23" s="96">
        <f t="shared" si="1"/>
        <v>0</v>
      </c>
      <c r="AF23" s="96">
        <f t="shared" si="2"/>
        <v>0</v>
      </c>
      <c r="AH23" s="110"/>
    </row>
    <row r="24" spans="1:34" ht="14.4" hidden="1" thickBot="1">
      <c r="A24" s="98" t="s">
        <v>1325</v>
      </c>
      <c r="B24" s="99" t="str">
        <f>[1]Kostprijzen!$A$50</f>
        <v>Cross Compliance</v>
      </c>
      <c r="C24" s="100" t="str">
        <f>[1]Kostprijzen!E60</f>
        <v>Extern Geoormerkt Budget</v>
      </c>
      <c r="D24" s="101">
        <f t="shared" si="0"/>
        <v>0</v>
      </c>
      <c r="E24" s="111">
        <v>0</v>
      </c>
      <c r="F24" s="103">
        <v>0</v>
      </c>
      <c r="G24" s="104">
        <v>0</v>
      </c>
      <c r="H24" s="104">
        <v>0</v>
      </c>
      <c r="I24" s="104">
        <v>0</v>
      </c>
      <c r="J24" s="104">
        <v>0</v>
      </c>
      <c r="K24" s="104">
        <v>0</v>
      </c>
      <c r="L24" s="104">
        <v>0</v>
      </c>
      <c r="M24" s="105">
        <v>0</v>
      </c>
      <c r="N24" s="65" t="str">
        <f t="shared" si="3"/>
        <v>Cross ComplianceExtern Geoormerkt Budget</v>
      </c>
      <c r="O24" s="103">
        <v>0</v>
      </c>
      <c r="P24" s="104">
        <v>0</v>
      </c>
      <c r="Q24" s="104">
        <v>0</v>
      </c>
      <c r="R24" s="104">
        <v>0</v>
      </c>
      <c r="S24" s="104">
        <v>0</v>
      </c>
      <c r="T24" s="104">
        <v>0</v>
      </c>
      <c r="U24" s="105">
        <v>0</v>
      </c>
      <c r="V24" s="91"/>
      <c r="W24" s="106">
        <f>115000-115000</f>
        <v>0</v>
      </c>
      <c r="X24" s="107"/>
      <c r="Y24" s="107"/>
      <c r="Z24" s="108"/>
      <c r="AA24" s="108"/>
      <c r="AB24" s="108"/>
      <c r="AC24" s="109"/>
      <c r="AE24" s="96">
        <f t="shared" si="1"/>
        <v>0</v>
      </c>
      <c r="AF24" s="96">
        <f t="shared" si="2"/>
        <v>0</v>
      </c>
      <c r="AH24" s="110"/>
    </row>
    <row r="25" spans="1:34" ht="14.4" hidden="1" thickBot="1">
      <c r="A25" s="98" t="s">
        <v>1325</v>
      </c>
      <c r="B25" s="99" t="str">
        <f>[1]Kostprijzen!$A$50</f>
        <v>Cross Compliance</v>
      </c>
      <c r="C25" s="100" t="str">
        <f>[1]Kostprijzen!E61</f>
        <v>Incident- &amp; Crisismanagement</v>
      </c>
      <c r="D25" s="101">
        <f t="shared" si="0"/>
        <v>0</v>
      </c>
      <c r="E25" s="102">
        <f>IF(D25="","",D25*VLOOKUP(C25,[1]Kostprijzen!$A$2:$B$10,2,FALSE))</f>
        <v>0</v>
      </c>
      <c r="F25" s="103">
        <v>0</v>
      </c>
      <c r="G25" s="104">
        <v>0</v>
      </c>
      <c r="H25" s="104">
        <v>0</v>
      </c>
      <c r="I25" s="104">
        <v>0</v>
      </c>
      <c r="J25" s="104">
        <v>0</v>
      </c>
      <c r="K25" s="104">
        <v>0</v>
      </c>
      <c r="L25" s="104">
        <v>0</v>
      </c>
      <c r="M25" s="105">
        <v>0</v>
      </c>
      <c r="N25" s="65" t="str">
        <f t="shared" si="3"/>
        <v>Cross ComplianceIncident- &amp; Crisismanagement</v>
      </c>
      <c r="O25" s="103">
        <v>0</v>
      </c>
      <c r="P25" s="104">
        <v>0</v>
      </c>
      <c r="Q25" s="104">
        <v>0</v>
      </c>
      <c r="R25" s="104">
        <v>0</v>
      </c>
      <c r="S25" s="104">
        <v>0</v>
      </c>
      <c r="T25" s="104">
        <v>0</v>
      </c>
      <c r="U25" s="105">
        <v>0</v>
      </c>
      <c r="V25" s="91"/>
      <c r="W25" s="106">
        <f>VLOOKUP($C25,[1]Kostprijzen!$A$2:$B$10,2,FALSE)*O25</f>
        <v>0</v>
      </c>
      <c r="X25" s="107">
        <f>VLOOKUP($C25,[1]Kostprijzen!$A$2:$B$10,2,FALSE)*P25</f>
        <v>0</v>
      </c>
      <c r="Y25" s="107">
        <f>VLOOKUP($C25,[1]Kostprijzen!$A$2:$B$10,2,FALSE)*Q25</f>
        <v>0</v>
      </c>
      <c r="Z25" s="108">
        <f>VLOOKUP($C25,[1]Kostprijzen!$A$2:$B$10,2,FALSE)*R25</f>
        <v>0</v>
      </c>
      <c r="AA25" s="108">
        <f>VLOOKUP($C25,[1]Kostprijzen!$A$2:$B$10,2,FALSE)*S25</f>
        <v>0</v>
      </c>
      <c r="AB25" s="108">
        <f>VLOOKUP($C25,[1]Kostprijzen!$A$2:$B$10,2,FALSE)*T25</f>
        <v>0</v>
      </c>
      <c r="AC25" s="109">
        <f>VLOOKUP($C25,[1]Kostprijzen!$A$2:$B$10,2,FALSE)*U25</f>
        <v>0</v>
      </c>
      <c r="AE25" s="96">
        <f t="shared" si="1"/>
        <v>0</v>
      </c>
      <c r="AF25" s="96">
        <f t="shared" si="2"/>
        <v>0</v>
      </c>
      <c r="AH25" s="110"/>
    </row>
    <row r="26" spans="1:34" ht="14.4" hidden="1" thickBot="1">
      <c r="A26" s="98" t="s">
        <v>1325</v>
      </c>
      <c r="B26" s="99" t="str">
        <f>[1]Kostprijzen!$A$50</f>
        <v>Cross Compliance</v>
      </c>
      <c r="C26" s="100" t="str">
        <f>[1]Kostprijzen!E62</f>
        <v>Inlichtingen &amp; Opsporing</v>
      </c>
      <c r="D26" s="101">
        <f t="shared" si="0"/>
        <v>0</v>
      </c>
      <c r="E26" s="102">
        <f>IF(D26="","",D26*VLOOKUP(C26,[1]Kostprijzen!$A$2:$B$10,2,FALSE))</f>
        <v>0</v>
      </c>
      <c r="F26" s="103">
        <v>0</v>
      </c>
      <c r="G26" s="104">
        <v>0</v>
      </c>
      <c r="H26" s="104">
        <v>0</v>
      </c>
      <c r="I26" s="104">
        <v>0</v>
      </c>
      <c r="J26" s="104">
        <v>0</v>
      </c>
      <c r="K26" s="104">
        <v>0</v>
      </c>
      <c r="L26" s="104">
        <v>0</v>
      </c>
      <c r="M26" s="105">
        <v>0</v>
      </c>
      <c r="N26" s="65" t="str">
        <f t="shared" si="3"/>
        <v>Cross ComplianceInlichtingen &amp; Opsporing</v>
      </c>
      <c r="O26" s="103">
        <v>0</v>
      </c>
      <c r="P26" s="104">
        <v>0</v>
      </c>
      <c r="Q26" s="104">
        <v>0</v>
      </c>
      <c r="R26" s="104">
        <v>0</v>
      </c>
      <c r="S26" s="104">
        <v>0</v>
      </c>
      <c r="T26" s="104">
        <v>0</v>
      </c>
      <c r="U26" s="105">
        <v>0</v>
      </c>
      <c r="V26" s="91"/>
      <c r="W26" s="106">
        <f>VLOOKUP($C26,[1]Kostprijzen!$A$2:$B$10,2,FALSE)*O26</f>
        <v>0</v>
      </c>
      <c r="X26" s="107">
        <f>VLOOKUP($C26,[1]Kostprijzen!$A$2:$B$10,2,FALSE)*P26</f>
        <v>0</v>
      </c>
      <c r="Y26" s="107">
        <f>VLOOKUP($C26,[1]Kostprijzen!$A$2:$B$10,2,FALSE)*Q26</f>
        <v>0</v>
      </c>
      <c r="Z26" s="108">
        <f>VLOOKUP($C26,[1]Kostprijzen!$A$2:$B$10,2,FALSE)*R26</f>
        <v>0</v>
      </c>
      <c r="AA26" s="108">
        <f>VLOOKUP($C26,[1]Kostprijzen!$A$2:$B$10,2,FALSE)*S26</f>
        <v>0</v>
      </c>
      <c r="AB26" s="108">
        <f>VLOOKUP($C26,[1]Kostprijzen!$A$2:$B$10,2,FALSE)*T26</f>
        <v>0</v>
      </c>
      <c r="AC26" s="109">
        <f>VLOOKUP($C26,[1]Kostprijzen!$A$2:$B$10,2,FALSE)*U26</f>
        <v>0</v>
      </c>
      <c r="AE26" s="96">
        <f t="shared" si="1"/>
        <v>0</v>
      </c>
      <c r="AF26" s="96">
        <f t="shared" si="2"/>
        <v>0</v>
      </c>
      <c r="AH26" s="110"/>
    </row>
    <row r="27" spans="1:34" ht="14.4" hidden="1" thickBot="1">
      <c r="A27" s="98" t="s">
        <v>1325</v>
      </c>
      <c r="B27" s="99" t="str">
        <f>[1]Kostprijzen!$A$50</f>
        <v>Cross Compliance</v>
      </c>
      <c r="C27" s="100" t="str">
        <f>[1]Kostprijzen!E63</f>
        <v>Kennis &amp; Expertise</v>
      </c>
      <c r="D27" s="101">
        <f t="shared" si="0"/>
        <v>0</v>
      </c>
      <c r="E27" s="102">
        <f>IF(D27="","",D27*VLOOKUP(C27,[1]Kostprijzen!$A$2:$B$10,2,FALSE))</f>
        <v>0</v>
      </c>
      <c r="F27" s="103">
        <v>0</v>
      </c>
      <c r="G27" s="104">
        <v>0</v>
      </c>
      <c r="H27" s="104">
        <v>0</v>
      </c>
      <c r="I27" s="104">
        <v>0</v>
      </c>
      <c r="J27" s="104">
        <v>0</v>
      </c>
      <c r="K27" s="104">
        <v>0</v>
      </c>
      <c r="L27" s="104">
        <v>0</v>
      </c>
      <c r="M27" s="105">
        <v>0</v>
      </c>
      <c r="N27" s="65" t="str">
        <f t="shared" si="3"/>
        <v>Cross ComplianceKennis &amp; Expertise</v>
      </c>
      <c r="O27" s="103">
        <v>0</v>
      </c>
      <c r="P27" s="104">
        <v>0</v>
      </c>
      <c r="Q27" s="104">
        <v>0</v>
      </c>
      <c r="R27" s="104">
        <v>0</v>
      </c>
      <c r="S27" s="104">
        <v>0</v>
      </c>
      <c r="T27" s="104">
        <v>0</v>
      </c>
      <c r="U27" s="105">
        <v>0</v>
      </c>
      <c r="V27" s="91"/>
      <c r="W27" s="106">
        <f>VLOOKUP($C27,[1]Kostprijzen!$A$2:$B$10,2,FALSE)*O27</f>
        <v>0</v>
      </c>
      <c r="X27" s="107">
        <f>VLOOKUP($C27,[1]Kostprijzen!$A$2:$B$10,2,FALSE)*P27</f>
        <v>0</v>
      </c>
      <c r="Y27" s="107">
        <f>VLOOKUP($C27,[1]Kostprijzen!$A$2:$B$10,2,FALSE)*Q27</f>
        <v>0</v>
      </c>
      <c r="Z27" s="108">
        <f>VLOOKUP($C27,[1]Kostprijzen!$A$2:$B$10,2,FALSE)*R27</f>
        <v>0</v>
      </c>
      <c r="AA27" s="108">
        <f>VLOOKUP($C27,[1]Kostprijzen!$A$2:$B$10,2,FALSE)*S27</f>
        <v>0</v>
      </c>
      <c r="AB27" s="108">
        <f>VLOOKUP($C27,[1]Kostprijzen!$A$2:$B$10,2,FALSE)*T27</f>
        <v>0</v>
      </c>
      <c r="AC27" s="109">
        <f>VLOOKUP($C27,[1]Kostprijzen!$A$2:$B$10,2,FALSE)*U27</f>
        <v>0</v>
      </c>
      <c r="AE27" s="96">
        <f t="shared" si="1"/>
        <v>0</v>
      </c>
      <c r="AF27" s="96">
        <f t="shared" si="2"/>
        <v>0</v>
      </c>
      <c r="AH27" s="110"/>
    </row>
    <row r="28" spans="1:34" ht="14.4" hidden="1" thickBot="1">
      <c r="A28" s="98" t="s">
        <v>1325</v>
      </c>
      <c r="B28" s="99" t="str">
        <f>[1]Kostprijzen!$A$50</f>
        <v>Cross Compliance</v>
      </c>
      <c r="C28" s="100" t="str">
        <f>[1]Kostprijzen!E64</f>
        <v>Klantinteractie &amp; Dienstverlening</v>
      </c>
      <c r="D28" s="101">
        <f t="shared" si="0"/>
        <v>849</v>
      </c>
      <c r="E28" s="102">
        <f>IF(D28="","",D28*VLOOKUP(C28,[1]Kostprijzen!$A$2:$B$10,2,FALSE))</f>
        <v>75476.100000000006</v>
      </c>
      <c r="F28" s="103">
        <v>0</v>
      </c>
      <c r="G28" s="104">
        <v>0</v>
      </c>
      <c r="H28" s="104">
        <v>0</v>
      </c>
      <c r="I28" s="104">
        <v>0</v>
      </c>
      <c r="J28" s="104">
        <v>0</v>
      </c>
      <c r="K28" s="104">
        <v>0</v>
      </c>
      <c r="L28" s="104">
        <v>849</v>
      </c>
      <c r="M28" s="105">
        <v>0</v>
      </c>
      <c r="N28" s="65" t="str">
        <f t="shared" si="3"/>
        <v>Cross ComplianceKlantinteractie &amp; Dienstverlening</v>
      </c>
      <c r="O28" s="103">
        <v>849</v>
      </c>
      <c r="P28" s="104">
        <v>0</v>
      </c>
      <c r="Q28" s="104">
        <v>0</v>
      </c>
      <c r="R28" s="104">
        <v>0</v>
      </c>
      <c r="S28" s="104">
        <v>0</v>
      </c>
      <c r="T28" s="104">
        <v>0</v>
      </c>
      <c r="U28" s="105">
        <v>0</v>
      </c>
      <c r="V28" s="91"/>
      <c r="W28" s="106">
        <f>VLOOKUP($C28,[1]Kostprijzen!$A$2:$B$10,2,FALSE)*O28</f>
        <v>75476.100000000006</v>
      </c>
      <c r="X28" s="107">
        <f>VLOOKUP($C28,[1]Kostprijzen!$A$2:$B$10,2,FALSE)*P28</f>
        <v>0</v>
      </c>
      <c r="Y28" s="107">
        <f>VLOOKUP($C28,[1]Kostprijzen!$A$2:$B$10,2,FALSE)*Q28</f>
        <v>0</v>
      </c>
      <c r="Z28" s="108">
        <f>VLOOKUP($C28,[1]Kostprijzen!$A$2:$B$10,2,FALSE)*R28</f>
        <v>0</v>
      </c>
      <c r="AA28" s="108">
        <f>VLOOKUP($C28,[1]Kostprijzen!$A$2:$B$10,2,FALSE)*S28</f>
        <v>0</v>
      </c>
      <c r="AB28" s="108">
        <f>VLOOKUP($C28,[1]Kostprijzen!$A$2:$B$10,2,FALSE)*T28</f>
        <v>0</v>
      </c>
      <c r="AC28" s="109">
        <f>VLOOKUP($C28,[1]Kostprijzen!$A$2:$B$10,2,FALSE)*U28</f>
        <v>0</v>
      </c>
      <c r="AE28" s="96">
        <f t="shared" si="1"/>
        <v>0</v>
      </c>
      <c r="AF28" s="96">
        <f t="shared" si="2"/>
        <v>0</v>
      </c>
      <c r="AH28" s="110"/>
    </row>
    <row r="29" spans="1:34" ht="14.4" hidden="1" thickBot="1">
      <c r="A29" s="98" t="s">
        <v>1325</v>
      </c>
      <c r="B29" s="99" t="str">
        <f>[1]Kostprijzen!$A$50</f>
        <v>Cross Compliance</v>
      </c>
      <c r="C29" s="100" t="str">
        <f>[1]Kostprijzen!E65</f>
        <v>Laboratoriumonderzoek</v>
      </c>
      <c r="D29" s="101">
        <f t="shared" si="0"/>
        <v>0</v>
      </c>
      <c r="E29" s="102">
        <f>IF(D29="","",D29*VLOOKUP(C29,[1]Kostprijzen!$A$2:$B$10,2,FALSE))</f>
        <v>0</v>
      </c>
      <c r="F29" s="103">
        <v>0</v>
      </c>
      <c r="G29" s="104">
        <v>0</v>
      </c>
      <c r="H29" s="104">
        <v>0</v>
      </c>
      <c r="I29" s="104">
        <v>0</v>
      </c>
      <c r="J29" s="104">
        <v>0</v>
      </c>
      <c r="K29" s="104">
        <v>0</v>
      </c>
      <c r="L29" s="104">
        <v>0</v>
      </c>
      <c r="M29" s="105">
        <v>0</v>
      </c>
      <c r="N29" s="65" t="str">
        <f t="shared" si="3"/>
        <v>Cross ComplianceLaboratoriumonderzoek</v>
      </c>
      <c r="O29" s="103">
        <v>0</v>
      </c>
      <c r="P29" s="104">
        <v>0</v>
      </c>
      <c r="Q29" s="104">
        <v>0</v>
      </c>
      <c r="R29" s="104">
        <v>0</v>
      </c>
      <c r="S29" s="104">
        <v>0</v>
      </c>
      <c r="T29" s="104">
        <v>0</v>
      </c>
      <c r="U29" s="105">
        <v>0</v>
      </c>
      <c r="V29" s="91"/>
      <c r="W29" s="106">
        <f>VLOOKUP($C29,[1]Kostprijzen!$A$2:$B$10,2,FALSE)*O29</f>
        <v>0</v>
      </c>
      <c r="X29" s="107">
        <f>VLOOKUP($C29,[1]Kostprijzen!$A$2:$B$10,2,FALSE)*P29</f>
        <v>0</v>
      </c>
      <c r="Y29" s="107">
        <f>VLOOKUP($C29,[1]Kostprijzen!$A$2:$B$10,2,FALSE)*Q29</f>
        <v>0</v>
      </c>
      <c r="Z29" s="108">
        <f>VLOOKUP($C29,[1]Kostprijzen!$A$2:$B$10,2,FALSE)*R29</f>
        <v>0</v>
      </c>
      <c r="AA29" s="108">
        <f>VLOOKUP($C29,[1]Kostprijzen!$A$2:$B$10,2,FALSE)*S29</f>
        <v>0</v>
      </c>
      <c r="AB29" s="108">
        <f>VLOOKUP($C29,[1]Kostprijzen!$A$2:$B$10,2,FALSE)*T29</f>
        <v>0</v>
      </c>
      <c r="AC29" s="109">
        <f>VLOOKUP($C29,[1]Kostprijzen!$A$2:$B$10,2,FALSE)*U29</f>
        <v>0</v>
      </c>
      <c r="AE29" s="96">
        <f t="shared" si="1"/>
        <v>0</v>
      </c>
      <c r="AF29" s="96">
        <f t="shared" si="2"/>
        <v>0</v>
      </c>
      <c r="AH29" s="110"/>
    </row>
    <row r="30" spans="1:34" ht="14.4" hidden="1" thickBot="1">
      <c r="A30" s="114" t="s">
        <v>1325</v>
      </c>
      <c r="B30" s="99" t="str">
        <f>[1]Kostprijzen!$A$50</f>
        <v>Cross Compliance</v>
      </c>
      <c r="C30" s="100" t="str">
        <f>[1]Kostprijzen!E66</f>
        <v>Toezicht</v>
      </c>
      <c r="D30" s="115">
        <f t="shared" si="0"/>
        <v>35701</v>
      </c>
      <c r="E30" s="116">
        <f>IF(D30="","",D30*VLOOKUP(C30,[1]Kostprijzen!$A$2:$B$10,2,FALSE))</f>
        <v>3306983.63</v>
      </c>
      <c r="F30" s="117">
        <v>0</v>
      </c>
      <c r="G30" s="118">
        <v>35701</v>
      </c>
      <c r="H30" s="118">
        <v>0</v>
      </c>
      <c r="I30" s="118">
        <v>0</v>
      </c>
      <c r="J30" s="118">
        <v>0</v>
      </c>
      <c r="K30" s="118">
        <v>0</v>
      </c>
      <c r="L30" s="118">
        <v>0</v>
      </c>
      <c r="M30" s="120">
        <v>0</v>
      </c>
      <c r="N30" s="65" t="str">
        <f t="shared" si="3"/>
        <v>Cross ComplianceToezicht</v>
      </c>
      <c r="O30" s="117">
        <v>35701</v>
      </c>
      <c r="P30" s="118">
        <v>0</v>
      </c>
      <c r="Q30" s="118">
        <v>0</v>
      </c>
      <c r="R30" s="118">
        <v>0</v>
      </c>
      <c r="S30" s="118">
        <v>0</v>
      </c>
      <c r="T30" s="118">
        <v>0</v>
      </c>
      <c r="U30" s="120">
        <v>0</v>
      </c>
      <c r="V30" s="91"/>
      <c r="W30" s="121">
        <f>VLOOKUP($C30,[1]Kostprijzen!$A$2:$B$10,2,FALSE)*O30</f>
        <v>3306983.63</v>
      </c>
      <c r="X30" s="122">
        <f>VLOOKUP($C30,[1]Kostprijzen!$A$2:$B$10,2,FALSE)*P30</f>
        <v>0</v>
      </c>
      <c r="Y30" s="122">
        <f>VLOOKUP($C30,[1]Kostprijzen!$A$2:$B$10,2,FALSE)*Q30</f>
        <v>0</v>
      </c>
      <c r="Z30" s="123">
        <f>VLOOKUP($C30,[1]Kostprijzen!$A$2:$B$10,2,FALSE)*R30</f>
        <v>0</v>
      </c>
      <c r="AA30" s="123">
        <f>VLOOKUP($C30,[1]Kostprijzen!$A$2:$B$10,2,FALSE)*S30</f>
        <v>0</v>
      </c>
      <c r="AB30" s="123">
        <f>VLOOKUP($C30,[1]Kostprijzen!$A$2:$B$10,2,FALSE)*T30</f>
        <v>0</v>
      </c>
      <c r="AC30" s="124">
        <f>VLOOKUP($C30,[1]Kostprijzen!$A$2:$B$10,2,FALSE)*U30</f>
        <v>0</v>
      </c>
      <c r="AE30" s="96">
        <f t="shared" si="1"/>
        <v>0</v>
      </c>
      <c r="AF30" s="96">
        <f t="shared" si="2"/>
        <v>0</v>
      </c>
      <c r="AH30" s="125"/>
    </row>
    <row r="31" spans="1:34" ht="14.4" hidden="1" thickBot="1">
      <c r="A31" s="83" t="s">
        <v>1324</v>
      </c>
      <c r="B31" s="84" t="str">
        <f>[1]Kostprijzen!$A$51</f>
        <v>Dierenwelzijn</v>
      </c>
      <c r="C31" s="85" t="str">
        <f>[1]Kostprijzen!E58</f>
        <v>Advies &amp; Vertegenwoordiging</v>
      </c>
      <c r="D31" s="86">
        <f t="shared" si="0"/>
        <v>2840</v>
      </c>
      <c r="E31" s="87">
        <f>IF(D31="","",D31*VLOOKUP(C31,[1]Kostprijzen!$A$2:$B$10,2,FALSE))</f>
        <v>325066.39999999997</v>
      </c>
      <c r="F31" s="88">
        <v>1136</v>
      </c>
      <c r="G31" s="89">
        <v>1704</v>
      </c>
      <c r="H31" s="89">
        <v>0</v>
      </c>
      <c r="I31" s="89">
        <v>0</v>
      </c>
      <c r="J31" s="89">
        <v>0</v>
      </c>
      <c r="K31" s="89">
        <v>0</v>
      </c>
      <c r="L31" s="89">
        <v>0</v>
      </c>
      <c r="M31" s="90">
        <v>0</v>
      </c>
      <c r="N31" s="65" t="str">
        <f t="shared" si="3"/>
        <v>DierenwelzijnAdvies &amp; Vertegenwoordiging</v>
      </c>
      <c r="O31" s="88">
        <v>2840</v>
      </c>
      <c r="P31" s="89">
        <v>0</v>
      </c>
      <c r="Q31" s="89">
        <v>0</v>
      </c>
      <c r="R31" s="89">
        <v>0</v>
      </c>
      <c r="S31" s="89">
        <v>0</v>
      </c>
      <c r="T31" s="89">
        <v>0</v>
      </c>
      <c r="U31" s="90">
        <v>0</v>
      </c>
      <c r="V31" s="128"/>
      <c r="W31" s="92">
        <f>VLOOKUP($C31,[1]Kostprijzen!$A$2:$B$10,2,FALSE)*O31</f>
        <v>325066.39999999997</v>
      </c>
      <c r="X31" s="93">
        <f>VLOOKUP($C31,[1]Kostprijzen!$A$2:$B$10,2,FALSE)*P31</f>
        <v>0</v>
      </c>
      <c r="Y31" s="93">
        <f>VLOOKUP($C31,[1]Kostprijzen!$A$2:$B$10,2,FALSE)*Q31</f>
        <v>0</v>
      </c>
      <c r="Z31" s="94">
        <f>VLOOKUP($C31,[1]Kostprijzen!$A$2:$B$10,2,FALSE)*R31</f>
        <v>0</v>
      </c>
      <c r="AA31" s="94">
        <f>VLOOKUP($C31,[1]Kostprijzen!$A$2:$B$10,2,FALSE)*S31</f>
        <v>0</v>
      </c>
      <c r="AB31" s="94">
        <f>VLOOKUP($C31,[1]Kostprijzen!$A$2:$B$10,2,FALSE)*T31</f>
        <v>0</v>
      </c>
      <c r="AC31" s="95">
        <f>VLOOKUP($C31,[1]Kostprijzen!$A$2:$B$10,2,FALSE)*U31</f>
        <v>0</v>
      </c>
      <c r="AE31" s="96">
        <f t="shared" si="1"/>
        <v>0</v>
      </c>
      <c r="AF31" s="96">
        <f t="shared" si="2"/>
        <v>0</v>
      </c>
      <c r="AH31" s="97"/>
    </row>
    <row r="32" spans="1:34" ht="14.4" hidden="1" thickBot="1">
      <c r="A32" s="98" t="s">
        <v>1324</v>
      </c>
      <c r="B32" s="99" t="str">
        <f>[1]Kostprijzen!$A$51</f>
        <v>Dierenwelzijn</v>
      </c>
      <c r="C32" s="100" t="str">
        <f>[1]Kostprijzen!E59</f>
        <v>Communicatie</v>
      </c>
      <c r="D32" s="101">
        <f t="shared" si="0"/>
        <v>1513</v>
      </c>
      <c r="E32" s="102">
        <f>IF(D32="","",D32*VLOOKUP(C32,[1]Kostprijzen!$A$2:$B$10,2,FALSE))</f>
        <v>147517.5</v>
      </c>
      <c r="F32" s="103">
        <v>0</v>
      </c>
      <c r="G32" s="104">
        <v>0</v>
      </c>
      <c r="H32" s="104">
        <v>0</v>
      </c>
      <c r="I32" s="104">
        <v>0</v>
      </c>
      <c r="J32" s="104">
        <v>0</v>
      </c>
      <c r="K32" s="104">
        <v>0</v>
      </c>
      <c r="L32" s="104">
        <v>0</v>
      </c>
      <c r="M32" s="105">
        <v>1513</v>
      </c>
      <c r="N32" s="65" t="str">
        <f t="shared" si="3"/>
        <v>DierenwelzijnCommunicatie</v>
      </c>
      <c r="O32" s="103">
        <v>1513</v>
      </c>
      <c r="P32" s="104">
        <v>0</v>
      </c>
      <c r="Q32" s="104">
        <v>0</v>
      </c>
      <c r="R32" s="104">
        <v>0</v>
      </c>
      <c r="S32" s="104">
        <v>0</v>
      </c>
      <c r="T32" s="104">
        <v>0</v>
      </c>
      <c r="U32" s="105">
        <v>0</v>
      </c>
      <c r="V32" s="128"/>
      <c r="W32" s="106">
        <f>VLOOKUP($C32,[1]Kostprijzen!$A$2:$B$10,2,FALSE)*O32</f>
        <v>147517.5</v>
      </c>
      <c r="X32" s="107">
        <f>VLOOKUP($C32,[1]Kostprijzen!$A$2:$B$10,2,FALSE)*P32</f>
        <v>0</v>
      </c>
      <c r="Y32" s="107">
        <f>VLOOKUP($C32,[1]Kostprijzen!$A$2:$B$10,2,FALSE)*Q32</f>
        <v>0</v>
      </c>
      <c r="Z32" s="108">
        <f>VLOOKUP($C32,[1]Kostprijzen!$A$2:$B$10,2,FALSE)*R32</f>
        <v>0</v>
      </c>
      <c r="AA32" s="108">
        <f>VLOOKUP($C32,[1]Kostprijzen!$A$2:$B$10,2,FALSE)*S32</f>
        <v>0</v>
      </c>
      <c r="AB32" s="108">
        <f>VLOOKUP($C32,[1]Kostprijzen!$A$2:$B$10,2,FALSE)*T32</f>
        <v>0</v>
      </c>
      <c r="AC32" s="109">
        <f>VLOOKUP($C32,[1]Kostprijzen!$A$2:$B$10,2,FALSE)*U32</f>
        <v>0</v>
      </c>
      <c r="AE32" s="96">
        <f t="shared" si="1"/>
        <v>0</v>
      </c>
      <c r="AF32" s="96">
        <f t="shared" si="2"/>
        <v>0</v>
      </c>
      <c r="AH32" s="110"/>
    </row>
    <row r="33" spans="1:34" ht="14.4" hidden="1" thickBot="1">
      <c r="A33" s="98" t="s">
        <v>1324</v>
      </c>
      <c r="B33" s="99" t="str">
        <f>[1]Kostprijzen!$A$51</f>
        <v>Dierenwelzijn</v>
      </c>
      <c r="C33" s="100" t="str">
        <f>[1]Kostprijzen!E60</f>
        <v>Extern Geoormerkt Budget</v>
      </c>
      <c r="D33" s="101">
        <f t="shared" si="0"/>
        <v>0</v>
      </c>
      <c r="E33" s="111">
        <v>0</v>
      </c>
      <c r="F33" s="103">
        <v>0</v>
      </c>
      <c r="G33" s="104">
        <v>0</v>
      </c>
      <c r="H33" s="104">
        <v>0</v>
      </c>
      <c r="I33" s="104">
        <v>0</v>
      </c>
      <c r="J33" s="104">
        <v>0</v>
      </c>
      <c r="K33" s="104">
        <v>0</v>
      </c>
      <c r="L33" s="104">
        <v>0</v>
      </c>
      <c r="M33" s="105">
        <v>0</v>
      </c>
      <c r="N33" s="65" t="str">
        <f t="shared" si="3"/>
        <v>DierenwelzijnExtern Geoormerkt Budget</v>
      </c>
      <c r="O33" s="103">
        <v>0</v>
      </c>
      <c r="P33" s="104">
        <v>0</v>
      </c>
      <c r="Q33" s="104">
        <v>0</v>
      </c>
      <c r="R33" s="104">
        <v>0</v>
      </c>
      <c r="S33" s="104">
        <v>0</v>
      </c>
      <c r="T33" s="104">
        <v>0</v>
      </c>
      <c r="U33" s="105">
        <v>0</v>
      </c>
      <c r="V33" s="128"/>
      <c r="W33" s="106"/>
      <c r="X33" s="107"/>
      <c r="Y33" s="107"/>
      <c r="Z33" s="108"/>
      <c r="AA33" s="108"/>
      <c r="AB33" s="108"/>
      <c r="AC33" s="109"/>
      <c r="AE33" s="96">
        <f t="shared" si="1"/>
        <v>0</v>
      </c>
      <c r="AF33" s="96">
        <f t="shared" si="2"/>
        <v>0</v>
      </c>
      <c r="AH33" s="110"/>
    </row>
    <row r="34" spans="1:34" ht="14.4" hidden="1" thickBot="1">
      <c r="A34" s="98" t="s">
        <v>1324</v>
      </c>
      <c r="B34" s="99" t="str">
        <f>[1]Kostprijzen!$A$51</f>
        <v>Dierenwelzijn</v>
      </c>
      <c r="C34" s="100" t="str">
        <f>[1]Kostprijzen!E61</f>
        <v>Incident- &amp; Crisismanagement</v>
      </c>
      <c r="D34" s="101">
        <f t="shared" si="0"/>
        <v>0</v>
      </c>
      <c r="E34" s="102">
        <f>IF(D34="","",D34*VLOOKUP(C34,[1]Kostprijzen!$A$2:$B$10,2,FALSE))</f>
        <v>0</v>
      </c>
      <c r="F34" s="103">
        <v>0</v>
      </c>
      <c r="G34" s="104">
        <v>0</v>
      </c>
      <c r="H34" s="104">
        <v>0</v>
      </c>
      <c r="I34" s="104">
        <v>0</v>
      </c>
      <c r="J34" s="104">
        <v>0</v>
      </c>
      <c r="K34" s="104">
        <v>0</v>
      </c>
      <c r="L34" s="104">
        <v>0</v>
      </c>
      <c r="M34" s="105">
        <v>0</v>
      </c>
      <c r="N34" s="65" t="str">
        <f t="shared" si="3"/>
        <v>DierenwelzijnIncident- &amp; Crisismanagement</v>
      </c>
      <c r="O34" s="103">
        <v>0</v>
      </c>
      <c r="P34" s="104">
        <v>0</v>
      </c>
      <c r="Q34" s="104">
        <v>0</v>
      </c>
      <c r="R34" s="104">
        <v>0</v>
      </c>
      <c r="S34" s="104">
        <v>0</v>
      </c>
      <c r="T34" s="104">
        <v>0</v>
      </c>
      <c r="U34" s="105">
        <v>0</v>
      </c>
      <c r="V34" s="128"/>
      <c r="W34" s="106">
        <f>VLOOKUP($C34,[1]Kostprijzen!$A$2:$B$10,2,FALSE)*O34</f>
        <v>0</v>
      </c>
      <c r="X34" s="107">
        <f>VLOOKUP($C34,[1]Kostprijzen!$A$2:$B$10,2,FALSE)*P34</f>
        <v>0</v>
      </c>
      <c r="Y34" s="107">
        <f>VLOOKUP($C34,[1]Kostprijzen!$A$2:$B$10,2,FALSE)*Q34</f>
        <v>0</v>
      </c>
      <c r="Z34" s="108">
        <f>VLOOKUP($C34,[1]Kostprijzen!$A$2:$B$10,2,FALSE)*R34</f>
        <v>0</v>
      </c>
      <c r="AA34" s="108">
        <f>VLOOKUP($C34,[1]Kostprijzen!$A$2:$B$10,2,FALSE)*S34</f>
        <v>0</v>
      </c>
      <c r="AB34" s="108">
        <f>VLOOKUP($C34,[1]Kostprijzen!$A$2:$B$10,2,FALSE)*T34</f>
        <v>0</v>
      </c>
      <c r="AC34" s="109">
        <f>VLOOKUP($C34,[1]Kostprijzen!$A$2:$B$10,2,FALSE)*U34</f>
        <v>0</v>
      </c>
      <c r="AE34" s="96">
        <f t="shared" si="1"/>
        <v>0</v>
      </c>
      <c r="AF34" s="96">
        <f t="shared" si="2"/>
        <v>0</v>
      </c>
      <c r="AH34" s="110"/>
    </row>
    <row r="35" spans="1:34" ht="14.4" hidden="1" thickBot="1">
      <c r="A35" s="98" t="s">
        <v>1324</v>
      </c>
      <c r="B35" s="99" t="str">
        <f>[1]Kostprijzen!$A$51</f>
        <v>Dierenwelzijn</v>
      </c>
      <c r="C35" s="100" t="str">
        <f>[1]Kostprijzen!E62</f>
        <v>Inlichtingen &amp; Opsporing</v>
      </c>
      <c r="D35" s="101">
        <f t="shared" si="0"/>
        <v>0</v>
      </c>
      <c r="E35" s="102">
        <f>IF(D35="","",D35*VLOOKUP(C35,[1]Kostprijzen!$A$2:$B$10,2,FALSE))</f>
        <v>0</v>
      </c>
      <c r="F35" s="103">
        <v>0</v>
      </c>
      <c r="G35" s="104">
        <v>0</v>
      </c>
      <c r="H35" s="104">
        <v>0</v>
      </c>
      <c r="I35" s="104">
        <v>0</v>
      </c>
      <c r="J35" s="104">
        <v>0</v>
      </c>
      <c r="K35" s="104">
        <v>0</v>
      </c>
      <c r="L35" s="104">
        <v>0</v>
      </c>
      <c r="M35" s="105">
        <v>0</v>
      </c>
      <c r="N35" s="65" t="str">
        <f t="shared" si="3"/>
        <v>DierenwelzijnInlichtingen &amp; Opsporing</v>
      </c>
      <c r="O35" s="103">
        <v>0</v>
      </c>
      <c r="P35" s="104">
        <v>0</v>
      </c>
      <c r="Q35" s="104">
        <v>0</v>
      </c>
      <c r="R35" s="104">
        <v>0</v>
      </c>
      <c r="S35" s="104">
        <v>0</v>
      </c>
      <c r="T35" s="104">
        <v>0</v>
      </c>
      <c r="U35" s="105">
        <v>0</v>
      </c>
      <c r="V35" s="128"/>
      <c r="W35" s="106">
        <f>VLOOKUP($C35,[1]Kostprijzen!$A$2:$B$10,2,FALSE)*O35</f>
        <v>0</v>
      </c>
      <c r="X35" s="107">
        <f>VLOOKUP($C35,[1]Kostprijzen!$A$2:$B$10,2,FALSE)*P35</f>
        <v>0</v>
      </c>
      <c r="Y35" s="107">
        <f>VLOOKUP($C35,[1]Kostprijzen!$A$2:$B$10,2,FALSE)*Q35</f>
        <v>0</v>
      </c>
      <c r="Z35" s="108">
        <f>VLOOKUP($C35,[1]Kostprijzen!$A$2:$B$10,2,FALSE)*R35</f>
        <v>0</v>
      </c>
      <c r="AA35" s="108">
        <f>VLOOKUP($C35,[1]Kostprijzen!$A$2:$B$10,2,FALSE)*S35</f>
        <v>0</v>
      </c>
      <c r="AB35" s="108">
        <f>VLOOKUP($C35,[1]Kostprijzen!$A$2:$B$10,2,FALSE)*T35</f>
        <v>0</v>
      </c>
      <c r="AC35" s="109">
        <f>VLOOKUP($C35,[1]Kostprijzen!$A$2:$B$10,2,FALSE)*U35</f>
        <v>0</v>
      </c>
      <c r="AE35" s="96">
        <f t="shared" si="1"/>
        <v>0</v>
      </c>
      <c r="AF35" s="96">
        <f t="shared" si="2"/>
        <v>0</v>
      </c>
      <c r="AH35" s="110"/>
    </row>
    <row r="36" spans="1:34" ht="14.4" hidden="1" thickBot="1">
      <c r="A36" s="98" t="s">
        <v>1324</v>
      </c>
      <c r="B36" s="99" t="str">
        <f>[1]Kostprijzen!$A$51</f>
        <v>Dierenwelzijn</v>
      </c>
      <c r="C36" s="100" t="str">
        <f>[1]Kostprijzen!E63</f>
        <v>Kennis &amp; Expertise</v>
      </c>
      <c r="D36" s="101">
        <f t="shared" si="0"/>
        <v>520</v>
      </c>
      <c r="E36" s="102">
        <f>IF(D36="","",D36*VLOOKUP(C36,[1]Kostprijzen!$A$2:$B$10,2,FALSE))</f>
        <v>53622.400000000001</v>
      </c>
      <c r="F36" s="103">
        <v>208</v>
      </c>
      <c r="G36" s="104">
        <v>312</v>
      </c>
      <c r="H36" s="104">
        <v>0</v>
      </c>
      <c r="I36" s="104">
        <v>0</v>
      </c>
      <c r="J36" s="104">
        <v>0</v>
      </c>
      <c r="K36" s="104">
        <v>0</v>
      </c>
      <c r="L36" s="104">
        <v>0</v>
      </c>
      <c r="M36" s="105">
        <v>0</v>
      </c>
      <c r="N36" s="65" t="str">
        <f t="shared" si="3"/>
        <v>DierenwelzijnKennis &amp; Expertise</v>
      </c>
      <c r="O36" s="103">
        <v>520</v>
      </c>
      <c r="P36" s="104">
        <v>0</v>
      </c>
      <c r="Q36" s="104">
        <v>0</v>
      </c>
      <c r="R36" s="104">
        <v>0</v>
      </c>
      <c r="S36" s="104">
        <v>0</v>
      </c>
      <c r="T36" s="104">
        <v>0</v>
      </c>
      <c r="U36" s="105">
        <v>0</v>
      </c>
      <c r="V36" s="128"/>
      <c r="W36" s="106">
        <f>VLOOKUP($C36,[1]Kostprijzen!$A$2:$B$10,2,FALSE)*O36</f>
        <v>53622.400000000001</v>
      </c>
      <c r="X36" s="107">
        <f>VLOOKUP($C36,[1]Kostprijzen!$A$2:$B$10,2,FALSE)*P36</f>
        <v>0</v>
      </c>
      <c r="Y36" s="107">
        <f>VLOOKUP($C36,[1]Kostprijzen!$A$2:$B$10,2,FALSE)*Q36</f>
        <v>0</v>
      </c>
      <c r="Z36" s="108">
        <f>VLOOKUP($C36,[1]Kostprijzen!$A$2:$B$10,2,FALSE)*R36</f>
        <v>0</v>
      </c>
      <c r="AA36" s="108">
        <f>VLOOKUP($C36,[1]Kostprijzen!$A$2:$B$10,2,FALSE)*S36</f>
        <v>0</v>
      </c>
      <c r="AB36" s="108">
        <f>VLOOKUP($C36,[1]Kostprijzen!$A$2:$B$10,2,FALSE)*T36</f>
        <v>0</v>
      </c>
      <c r="AC36" s="109">
        <f>VLOOKUP($C36,[1]Kostprijzen!$A$2:$B$10,2,FALSE)*U36</f>
        <v>0</v>
      </c>
      <c r="AE36" s="96">
        <f t="shared" si="1"/>
        <v>0</v>
      </c>
      <c r="AF36" s="96">
        <f t="shared" si="2"/>
        <v>0</v>
      </c>
      <c r="AH36" s="110"/>
    </row>
    <row r="37" spans="1:34" ht="14.4" hidden="1" thickBot="1">
      <c r="A37" s="98" t="s">
        <v>1324</v>
      </c>
      <c r="B37" s="99" t="str">
        <f>[1]Kostprijzen!$A$51</f>
        <v>Dierenwelzijn</v>
      </c>
      <c r="C37" s="100" t="str">
        <f>[1]Kostprijzen!E64</f>
        <v>Klantinteractie &amp; Dienstverlening</v>
      </c>
      <c r="D37" s="101">
        <f t="shared" si="0"/>
        <v>5794</v>
      </c>
      <c r="E37" s="102">
        <f>IF(D37="","",D37*VLOOKUP(C37,[1]Kostprijzen!$A$2:$B$10,2,FALSE))</f>
        <v>515086.60000000003</v>
      </c>
      <c r="F37" s="103">
        <v>0</v>
      </c>
      <c r="G37" s="104">
        <v>0</v>
      </c>
      <c r="H37" s="104">
        <v>0</v>
      </c>
      <c r="I37" s="104">
        <v>0</v>
      </c>
      <c r="J37" s="104">
        <v>0</v>
      </c>
      <c r="K37" s="104">
        <v>0</v>
      </c>
      <c r="L37" s="104">
        <v>4631</v>
      </c>
      <c r="M37" s="105">
        <v>1163</v>
      </c>
      <c r="N37" s="65" t="str">
        <f t="shared" si="3"/>
        <v>DierenwelzijnKlantinteractie &amp; Dienstverlening</v>
      </c>
      <c r="O37" s="103">
        <v>5269</v>
      </c>
      <c r="P37" s="104">
        <v>0</v>
      </c>
      <c r="Q37" s="104">
        <v>0</v>
      </c>
      <c r="R37" s="104">
        <v>0</v>
      </c>
      <c r="S37" s="104">
        <v>525</v>
      </c>
      <c r="T37" s="104">
        <v>0</v>
      </c>
      <c r="U37" s="105">
        <v>0</v>
      </c>
      <c r="V37" s="128"/>
      <c r="W37" s="106">
        <f>VLOOKUP($C37,[1]Kostprijzen!$A$2:$B$10,2,FALSE)*O37</f>
        <v>468414.10000000003</v>
      </c>
      <c r="X37" s="107">
        <f>VLOOKUP($C37,[1]Kostprijzen!$A$2:$B$10,2,FALSE)*P37</f>
        <v>0</v>
      </c>
      <c r="Y37" s="107">
        <f>VLOOKUP($C37,[1]Kostprijzen!$A$2:$B$10,2,FALSE)*Q37</f>
        <v>0</v>
      </c>
      <c r="Z37" s="108">
        <f>VLOOKUP($C37,[1]Kostprijzen!$A$2:$B$10,2,FALSE)*R37</f>
        <v>0</v>
      </c>
      <c r="AA37" s="108">
        <f>VLOOKUP($C37,[1]Kostprijzen!$A$2:$B$10,2,FALSE)*S37</f>
        <v>46672.5</v>
      </c>
      <c r="AB37" s="108">
        <f>VLOOKUP($C37,[1]Kostprijzen!$A$2:$B$10,2,FALSE)*T37</f>
        <v>0</v>
      </c>
      <c r="AC37" s="109">
        <f>VLOOKUP($C37,[1]Kostprijzen!$A$2:$B$10,2,FALSE)*U37</f>
        <v>0</v>
      </c>
      <c r="AE37" s="96">
        <f t="shared" si="1"/>
        <v>0</v>
      </c>
      <c r="AF37" s="96">
        <f t="shared" si="2"/>
        <v>0</v>
      </c>
      <c r="AH37" s="110"/>
    </row>
    <row r="38" spans="1:34" ht="14.4" hidden="1" thickBot="1">
      <c r="A38" s="98" t="s">
        <v>1324</v>
      </c>
      <c r="B38" s="99" t="str">
        <f>[1]Kostprijzen!$A$51</f>
        <v>Dierenwelzijn</v>
      </c>
      <c r="C38" s="100" t="str">
        <f>[1]Kostprijzen!E65</f>
        <v>Laboratoriumonderzoek</v>
      </c>
      <c r="D38" s="101">
        <f t="shared" si="0"/>
        <v>0</v>
      </c>
      <c r="E38" s="102">
        <f>IF(D38="","",D38*VLOOKUP(C38,[1]Kostprijzen!$A$2:$B$10,2,FALSE))</f>
        <v>0</v>
      </c>
      <c r="F38" s="103">
        <v>0</v>
      </c>
      <c r="G38" s="104">
        <v>0</v>
      </c>
      <c r="H38" s="104">
        <v>0</v>
      </c>
      <c r="I38" s="104">
        <v>0</v>
      </c>
      <c r="J38" s="104">
        <v>0</v>
      </c>
      <c r="K38" s="104">
        <v>0</v>
      </c>
      <c r="L38" s="104">
        <v>0</v>
      </c>
      <c r="M38" s="105">
        <v>0</v>
      </c>
      <c r="N38" s="65" t="str">
        <f t="shared" si="3"/>
        <v>DierenwelzijnLaboratoriumonderzoek</v>
      </c>
      <c r="O38" s="103">
        <v>0</v>
      </c>
      <c r="P38" s="104">
        <v>0</v>
      </c>
      <c r="Q38" s="104">
        <v>0</v>
      </c>
      <c r="R38" s="104">
        <v>0</v>
      </c>
      <c r="S38" s="104">
        <v>0</v>
      </c>
      <c r="T38" s="104">
        <v>0</v>
      </c>
      <c r="U38" s="105">
        <v>0</v>
      </c>
      <c r="V38" s="128"/>
      <c r="W38" s="106">
        <f>VLOOKUP($C38,[1]Kostprijzen!$A$2:$B$10,2,FALSE)*O38</f>
        <v>0</v>
      </c>
      <c r="X38" s="107">
        <f>VLOOKUP($C38,[1]Kostprijzen!$A$2:$B$10,2,FALSE)*P38</f>
        <v>0</v>
      </c>
      <c r="Y38" s="107">
        <f>VLOOKUP($C38,[1]Kostprijzen!$A$2:$B$10,2,FALSE)*Q38</f>
        <v>0</v>
      </c>
      <c r="Z38" s="108">
        <f>VLOOKUP($C38,[1]Kostprijzen!$A$2:$B$10,2,FALSE)*R38</f>
        <v>0</v>
      </c>
      <c r="AA38" s="108">
        <f>VLOOKUP($C38,[1]Kostprijzen!$A$2:$B$10,2,FALSE)*S38</f>
        <v>0</v>
      </c>
      <c r="AB38" s="108">
        <f>VLOOKUP($C38,[1]Kostprijzen!$A$2:$B$10,2,FALSE)*T38</f>
        <v>0</v>
      </c>
      <c r="AC38" s="109">
        <f>VLOOKUP($C38,[1]Kostprijzen!$A$2:$B$10,2,FALSE)*U38</f>
        <v>0</v>
      </c>
      <c r="AE38" s="96">
        <f t="shared" si="1"/>
        <v>0</v>
      </c>
      <c r="AF38" s="96">
        <f t="shared" si="2"/>
        <v>0</v>
      </c>
      <c r="AH38" s="110"/>
    </row>
    <row r="39" spans="1:34" ht="14.4" hidden="1" thickBot="1">
      <c r="A39" s="114" t="s">
        <v>1324</v>
      </c>
      <c r="B39" s="99" t="str">
        <f>[1]Kostprijzen!$A$51</f>
        <v>Dierenwelzijn</v>
      </c>
      <c r="C39" s="100" t="str">
        <f>[1]Kostprijzen!E66</f>
        <v>Toezicht</v>
      </c>
      <c r="D39" s="115">
        <f t="shared" si="0"/>
        <v>102877.90650977005</v>
      </c>
      <c r="E39" s="116">
        <f>IF(D39="","",D39*VLOOKUP(C39,[1]Kostprijzen!$A$2:$B$10,2,FALSE))</f>
        <v>9529580.4799999986</v>
      </c>
      <c r="F39" s="117">
        <v>19518</v>
      </c>
      <c r="G39" s="118">
        <v>83359.906509770051</v>
      </c>
      <c r="H39" s="118">
        <v>0</v>
      </c>
      <c r="I39" s="118">
        <v>0</v>
      </c>
      <c r="J39" s="118">
        <v>0</v>
      </c>
      <c r="K39" s="118">
        <v>0</v>
      </c>
      <c r="L39" s="118">
        <v>0</v>
      </c>
      <c r="M39" s="120">
        <v>0</v>
      </c>
      <c r="N39" s="65" t="str">
        <f t="shared" si="3"/>
        <v>DierenwelzijnToezicht</v>
      </c>
      <c r="O39" s="117">
        <v>102877.90650977005</v>
      </c>
      <c r="P39" s="118">
        <v>0</v>
      </c>
      <c r="Q39" s="118">
        <v>0</v>
      </c>
      <c r="R39" s="118">
        <v>0</v>
      </c>
      <c r="S39" s="118">
        <v>0</v>
      </c>
      <c r="T39" s="118">
        <v>0</v>
      </c>
      <c r="U39" s="120">
        <v>0</v>
      </c>
      <c r="V39" s="128"/>
      <c r="W39" s="121">
        <f>VLOOKUP($C39,[1]Kostprijzen!$A$2:$B$10,2,FALSE)*O39</f>
        <v>9529580.4799999986</v>
      </c>
      <c r="X39" s="122">
        <f>VLOOKUP($C39,[1]Kostprijzen!$A$2:$B$10,2,FALSE)*P39</f>
        <v>0</v>
      </c>
      <c r="Y39" s="122">
        <f>VLOOKUP($C39,[1]Kostprijzen!$A$2:$B$10,2,FALSE)*Q39</f>
        <v>0</v>
      </c>
      <c r="Z39" s="123">
        <f>VLOOKUP($C39,[1]Kostprijzen!$A$2:$B$10,2,FALSE)*R39</f>
        <v>0</v>
      </c>
      <c r="AA39" s="123">
        <f>VLOOKUP($C39,[1]Kostprijzen!$A$2:$B$10,2,FALSE)*S39</f>
        <v>0</v>
      </c>
      <c r="AB39" s="123">
        <f>VLOOKUP($C39,[1]Kostprijzen!$A$2:$B$10,2,FALSE)*T39</f>
        <v>0</v>
      </c>
      <c r="AC39" s="124">
        <f>VLOOKUP($C39,[1]Kostprijzen!$A$2:$B$10,2,FALSE)*U39</f>
        <v>0</v>
      </c>
      <c r="AE39" s="96">
        <f t="shared" si="1"/>
        <v>0</v>
      </c>
      <c r="AF39" s="96">
        <f t="shared" si="2"/>
        <v>0</v>
      </c>
      <c r="AH39" s="125"/>
    </row>
    <row r="40" spans="1:34" ht="14.4" hidden="1" thickBot="1">
      <c r="A40" s="83" t="s">
        <v>1325</v>
      </c>
      <c r="B40" s="84" t="str">
        <f>[1]Kostprijzen!$A$52</f>
        <v>Diergeneesmiddelen</v>
      </c>
      <c r="C40" s="85" t="str">
        <f>[1]Kostprijzen!E58</f>
        <v>Advies &amp; Vertegenwoordiging</v>
      </c>
      <c r="D40" s="86">
        <f t="shared" si="0"/>
        <v>715</v>
      </c>
      <c r="E40" s="87">
        <f>IF(D40="","",D40*VLOOKUP(C40,[1]Kostprijzen!$A$2:$B$10,2,FALSE))</f>
        <v>81838.899999999994</v>
      </c>
      <c r="F40" s="88">
        <v>0</v>
      </c>
      <c r="G40" s="89">
        <v>715</v>
      </c>
      <c r="H40" s="89">
        <v>0</v>
      </c>
      <c r="I40" s="89">
        <v>0</v>
      </c>
      <c r="J40" s="89">
        <v>0</v>
      </c>
      <c r="K40" s="89">
        <v>0</v>
      </c>
      <c r="L40" s="89">
        <v>0</v>
      </c>
      <c r="M40" s="90">
        <v>0</v>
      </c>
      <c r="N40" s="65" t="str">
        <f t="shared" si="3"/>
        <v>DiergeneesmiddelenAdvies &amp; Vertegenwoordiging</v>
      </c>
      <c r="O40" s="88">
        <v>715</v>
      </c>
      <c r="P40" s="89">
        <v>0</v>
      </c>
      <c r="Q40" s="89">
        <v>0</v>
      </c>
      <c r="R40" s="89">
        <v>0</v>
      </c>
      <c r="S40" s="89">
        <v>0</v>
      </c>
      <c r="T40" s="89">
        <v>0</v>
      </c>
      <c r="U40" s="90">
        <v>0</v>
      </c>
      <c r="V40" s="128"/>
      <c r="W40" s="92">
        <f>VLOOKUP($C40,[1]Kostprijzen!$A$2:$B$10,2,FALSE)*O40</f>
        <v>81838.899999999994</v>
      </c>
      <c r="X40" s="93">
        <f>VLOOKUP($C40,[1]Kostprijzen!$A$2:$B$10,2,FALSE)*P40</f>
        <v>0</v>
      </c>
      <c r="Y40" s="93">
        <f>VLOOKUP($C40,[1]Kostprijzen!$A$2:$B$10,2,FALSE)*Q40</f>
        <v>0</v>
      </c>
      <c r="Z40" s="94">
        <f>VLOOKUP($C40,[1]Kostprijzen!$A$2:$B$10,2,FALSE)*R40</f>
        <v>0</v>
      </c>
      <c r="AA40" s="94">
        <f>VLOOKUP($C40,[1]Kostprijzen!$A$2:$B$10,2,FALSE)*S40</f>
        <v>0</v>
      </c>
      <c r="AB40" s="94">
        <f>VLOOKUP($C40,[1]Kostprijzen!$A$2:$B$10,2,FALSE)*T40</f>
        <v>0</v>
      </c>
      <c r="AC40" s="95">
        <f>VLOOKUP($C40,[1]Kostprijzen!$A$2:$B$10,2,FALSE)*U40</f>
        <v>0</v>
      </c>
      <c r="AE40" s="96">
        <f t="shared" si="1"/>
        <v>0</v>
      </c>
      <c r="AF40" s="96">
        <f t="shared" si="2"/>
        <v>0</v>
      </c>
      <c r="AH40" s="97"/>
    </row>
    <row r="41" spans="1:34" ht="14.4" hidden="1" thickBot="1">
      <c r="A41" s="98" t="s">
        <v>1325</v>
      </c>
      <c r="B41" s="99" t="str">
        <f>[1]Kostprijzen!$A$52</f>
        <v>Diergeneesmiddelen</v>
      </c>
      <c r="C41" s="100" t="str">
        <f>[1]Kostprijzen!E59</f>
        <v>Communicatie</v>
      </c>
      <c r="D41" s="101">
        <f t="shared" si="0"/>
        <v>378</v>
      </c>
      <c r="E41" s="102">
        <f>IF(D41="","",D41*VLOOKUP(C41,[1]Kostprijzen!$A$2:$B$10,2,FALSE))</f>
        <v>36855</v>
      </c>
      <c r="F41" s="103">
        <v>0</v>
      </c>
      <c r="G41" s="104">
        <v>0</v>
      </c>
      <c r="H41" s="104">
        <v>0</v>
      </c>
      <c r="I41" s="104">
        <v>0</v>
      </c>
      <c r="J41" s="104">
        <v>0</v>
      </c>
      <c r="K41" s="104">
        <v>0</v>
      </c>
      <c r="L41" s="104">
        <v>0</v>
      </c>
      <c r="M41" s="105">
        <v>378</v>
      </c>
      <c r="N41" s="65" t="str">
        <f t="shared" si="3"/>
        <v>DiergeneesmiddelenCommunicatie</v>
      </c>
      <c r="O41" s="103">
        <v>378</v>
      </c>
      <c r="P41" s="104">
        <v>0</v>
      </c>
      <c r="Q41" s="104">
        <v>0</v>
      </c>
      <c r="R41" s="104">
        <v>0</v>
      </c>
      <c r="S41" s="104">
        <v>0</v>
      </c>
      <c r="T41" s="104">
        <v>0</v>
      </c>
      <c r="U41" s="105">
        <v>0</v>
      </c>
      <c r="V41" s="128"/>
      <c r="W41" s="106">
        <f>VLOOKUP($C41,[1]Kostprijzen!$A$2:$B$10,2,FALSE)*O41</f>
        <v>36855</v>
      </c>
      <c r="X41" s="107">
        <f>VLOOKUP($C41,[1]Kostprijzen!$A$2:$B$10,2,FALSE)*P41</f>
        <v>0</v>
      </c>
      <c r="Y41" s="107">
        <f>VLOOKUP($C41,[1]Kostprijzen!$A$2:$B$10,2,FALSE)*Q41</f>
        <v>0</v>
      </c>
      <c r="Z41" s="108">
        <f>VLOOKUP($C41,[1]Kostprijzen!$A$2:$B$10,2,FALSE)*R41</f>
        <v>0</v>
      </c>
      <c r="AA41" s="108">
        <f>VLOOKUP($C41,[1]Kostprijzen!$A$2:$B$10,2,FALSE)*S41</f>
        <v>0</v>
      </c>
      <c r="AB41" s="108">
        <f>VLOOKUP($C41,[1]Kostprijzen!$A$2:$B$10,2,FALSE)*T41</f>
        <v>0</v>
      </c>
      <c r="AC41" s="109">
        <f>VLOOKUP($C41,[1]Kostprijzen!$A$2:$B$10,2,FALSE)*U41</f>
        <v>0</v>
      </c>
      <c r="AE41" s="96">
        <f t="shared" si="1"/>
        <v>0</v>
      </c>
      <c r="AF41" s="96">
        <f t="shared" si="2"/>
        <v>0</v>
      </c>
      <c r="AH41" s="110"/>
    </row>
    <row r="42" spans="1:34" ht="14.4" hidden="1" thickBot="1">
      <c r="A42" s="98" t="s">
        <v>1325</v>
      </c>
      <c r="B42" s="99" t="str">
        <f>[1]Kostprijzen!$A$52</f>
        <v>Diergeneesmiddelen</v>
      </c>
      <c r="C42" s="100" t="str">
        <f>[1]Kostprijzen!E60</f>
        <v>Extern Geoormerkt Budget</v>
      </c>
      <c r="D42" s="101">
        <f t="shared" si="0"/>
        <v>0</v>
      </c>
      <c r="E42" s="111">
        <v>0</v>
      </c>
      <c r="F42" s="103">
        <v>0</v>
      </c>
      <c r="G42" s="104">
        <v>0</v>
      </c>
      <c r="H42" s="104">
        <v>0</v>
      </c>
      <c r="I42" s="104">
        <v>0</v>
      </c>
      <c r="J42" s="104">
        <v>0</v>
      </c>
      <c r="K42" s="104">
        <v>0</v>
      </c>
      <c r="L42" s="104">
        <v>0</v>
      </c>
      <c r="M42" s="105">
        <v>0</v>
      </c>
      <c r="N42" s="65" t="str">
        <f t="shared" si="3"/>
        <v>DiergeneesmiddelenExtern Geoormerkt Budget</v>
      </c>
      <c r="O42" s="103">
        <v>0</v>
      </c>
      <c r="P42" s="104">
        <v>0</v>
      </c>
      <c r="Q42" s="104">
        <v>0</v>
      </c>
      <c r="R42" s="104">
        <v>0</v>
      </c>
      <c r="S42" s="104">
        <v>0</v>
      </c>
      <c r="T42" s="104">
        <v>0</v>
      </c>
      <c r="U42" s="105">
        <v>0</v>
      </c>
      <c r="V42" s="128"/>
      <c r="W42" s="106"/>
      <c r="X42" s="107"/>
      <c r="Y42" s="107"/>
      <c r="Z42" s="108"/>
      <c r="AA42" s="108"/>
      <c r="AB42" s="108"/>
      <c r="AC42" s="109"/>
      <c r="AE42" s="96">
        <f t="shared" si="1"/>
        <v>0</v>
      </c>
      <c r="AF42" s="96">
        <f t="shared" si="2"/>
        <v>0</v>
      </c>
      <c r="AH42" s="110"/>
    </row>
    <row r="43" spans="1:34" ht="14.4" hidden="1" thickBot="1">
      <c r="A43" s="98" t="s">
        <v>1325</v>
      </c>
      <c r="B43" s="99" t="str">
        <f>[1]Kostprijzen!$A$52</f>
        <v>Diergeneesmiddelen</v>
      </c>
      <c r="C43" s="100" t="str">
        <f>[1]Kostprijzen!E61</f>
        <v>Incident- &amp; Crisismanagement</v>
      </c>
      <c r="D43" s="101">
        <f t="shared" si="0"/>
        <v>0</v>
      </c>
      <c r="E43" s="102">
        <f>IF(D43="","",D43*VLOOKUP(C43,[1]Kostprijzen!$A$2:$B$10,2,FALSE))</f>
        <v>0</v>
      </c>
      <c r="F43" s="103">
        <v>0</v>
      </c>
      <c r="G43" s="104">
        <v>0</v>
      </c>
      <c r="H43" s="104">
        <v>0</v>
      </c>
      <c r="I43" s="104">
        <v>0</v>
      </c>
      <c r="J43" s="104">
        <v>0</v>
      </c>
      <c r="K43" s="104">
        <v>0</v>
      </c>
      <c r="L43" s="104">
        <v>0</v>
      </c>
      <c r="M43" s="105">
        <v>0</v>
      </c>
      <c r="N43" s="65" t="str">
        <f t="shared" si="3"/>
        <v>DiergeneesmiddelenIncident- &amp; Crisismanagement</v>
      </c>
      <c r="O43" s="103">
        <v>0</v>
      </c>
      <c r="P43" s="104">
        <v>0</v>
      </c>
      <c r="Q43" s="104">
        <v>0</v>
      </c>
      <c r="R43" s="104">
        <v>0</v>
      </c>
      <c r="S43" s="104">
        <v>0</v>
      </c>
      <c r="T43" s="104">
        <v>0</v>
      </c>
      <c r="U43" s="105">
        <v>0</v>
      </c>
      <c r="V43" s="128"/>
      <c r="W43" s="106">
        <f>VLOOKUP($C43,[1]Kostprijzen!$A$2:$B$10,2,FALSE)*O43</f>
        <v>0</v>
      </c>
      <c r="X43" s="107">
        <f>VLOOKUP($C43,[1]Kostprijzen!$A$2:$B$10,2,FALSE)*P43</f>
        <v>0</v>
      </c>
      <c r="Y43" s="107">
        <f>VLOOKUP($C43,[1]Kostprijzen!$A$2:$B$10,2,FALSE)*Q43</f>
        <v>0</v>
      </c>
      <c r="Z43" s="108">
        <f>VLOOKUP($C43,[1]Kostprijzen!$A$2:$B$10,2,FALSE)*R43</f>
        <v>0</v>
      </c>
      <c r="AA43" s="108">
        <f>VLOOKUP($C43,[1]Kostprijzen!$A$2:$B$10,2,FALSE)*S43</f>
        <v>0</v>
      </c>
      <c r="AB43" s="108">
        <f>VLOOKUP($C43,[1]Kostprijzen!$A$2:$B$10,2,FALSE)*T43</f>
        <v>0</v>
      </c>
      <c r="AC43" s="109">
        <f>VLOOKUP($C43,[1]Kostprijzen!$A$2:$B$10,2,FALSE)*U43</f>
        <v>0</v>
      </c>
      <c r="AE43" s="96">
        <f t="shared" si="1"/>
        <v>0</v>
      </c>
      <c r="AF43" s="96">
        <f t="shared" si="2"/>
        <v>0</v>
      </c>
      <c r="AH43" s="110"/>
    </row>
    <row r="44" spans="1:34" ht="14.4" hidden="1" thickBot="1">
      <c r="A44" s="98" t="s">
        <v>1325</v>
      </c>
      <c r="B44" s="99" t="str">
        <f>[1]Kostprijzen!$A$52</f>
        <v>Diergeneesmiddelen</v>
      </c>
      <c r="C44" s="100" t="str">
        <f>[1]Kostprijzen!E62</f>
        <v>Inlichtingen &amp; Opsporing</v>
      </c>
      <c r="D44" s="101">
        <f t="shared" si="0"/>
        <v>0</v>
      </c>
      <c r="E44" s="102">
        <f>IF(D44="","",D44*VLOOKUP(C44,[1]Kostprijzen!$A$2:$B$10,2,FALSE))</f>
        <v>0</v>
      </c>
      <c r="F44" s="103">
        <v>0</v>
      </c>
      <c r="G44" s="104">
        <v>0</v>
      </c>
      <c r="H44" s="104">
        <v>0</v>
      </c>
      <c r="I44" s="104">
        <v>0</v>
      </c>
      <c r="J44" s="104">
        <v>0</v>
      </c>
      <c r="K44" s="104">
        <v>0</v>
      </c>
      <c r="L44" s="104">
        <v>0</v>
      </c>
      <c r="M44" s="105">
        <v>0</v>
      </c>
      <c r="N44" s="65" t="str">
        <f t="shared" si="3"/>
        <v>DiergeneesmiddelenInlichtingen &amp; Opsporing</v>
      </c>
      <c r="O44" s="103">
        <v>0</v>
      </c>
      <c r="P44" s="104">
        <v>0</v>
      </c>
      <c r="Q44" s="104">
        <v>0</v>
      </c>
      <c r="R44" s="104">
        <v>0</v>
      </c>
      <c r="S44" s="104">
        <v>0</v>
      </c>
      <c r="T44" s="104">
        <v>0</v>
      </c>
      <c r="U44" s="105">
        <v>0</v>
      </c>
      <c r="V44" s="128"/>
      <c r="W44" s="106">
        <f>VLOOKUP($C44,[1]Kostprijzen!$A$2:$B$10,2,FALSE)*O44</f>
        <v>0</v>
      </c>
      <c r="X44" s="107">
        <f>VLOOKUP($C44,[1]Kostprijzen!$A$2:$B$10,2,FALSE)*P44</f>
        <v>0</v>
      </c>
      <c r="Y44" s="107">
        <f>VLOOKUP($C44,[1]Kostprijzen!$A$2:$B$10,2,FALSE)*Q44</f>
        <v>0</v>
      </c>
      <c r="Z44" s="108">
        <f>VLOOKUP($C44,[1]Kostprijzen!$A$2:$B$10,2,FALSE)*R44</f>
        <v>0</v>
      </c>
      <c r="AA44" s="108">
        <f>VLOOKUP($C44,[1]Kostprijzen!$A$2:$B$10,2,FALSE)*S44</f>
        <v>0</v>
      </c>
      <c r="AB44" s="108">
        <f>VLOOKUP($C44,[1]Kostprijzen!$A$2:$B$10,2,FALSE)*T44</f>
        <v>0</v>
      </c>
      <c r="AC44" s="109">
        <f>VLOOKUP($C44,[1]Kostprijzen!$A$2:$B$10,2,FALSE)*U44</f>
        <v>0</v>
      </c>
      <c r="AE44" s="96">
        <f t="shared" si="1"/>
        <v>0</v>
      </c>
      <c r="AF44" s="96">
        <f t="shared" si="2"/>
        <v>0</v>
      </c>
      <c r="AH44" s="110"/>
    </row>
    <row r="45" spans="1:34" ht="14.4" hidden="1" thickBot="1">
      <c r="A45" s="98" t="s">
        <v>1325</v>
      </c>
      <c r="B45" s="99" t="str">
        <f>[1]Kostprijzen!$A$52</f>
        <v>Diergeneesmiddelen</v>
      </c>
      <c r="C45" s="100" t="str">
        <f>[1]Kostprijzen!E63</f>
        <v>Kennis &amp; Expertise</v>
      </c>
      <c r="D45" s="101">
        <f t="shared" si="0"/>
        <v>0</v>
      </c>
      <c r="E45" s="102">
        <f>IF(D45="","",D45*VLOOKUP(C45,[1]Kostprijzen!$A$2:$B$10,2,FALSE))</f>
        <v>0</v>
      </c>
      <c r="F45" s="103">
        <v>0</v>
      </c>
      <c r="G45" s="104">
        <v>0</v>
      </c>
      <c r="H45" s="104">
        <v>0</v>
      </c>
      <c r="I45" s="104">
        <v>0</v>
      </c>
      <c r="J45" s="104">
        <v>0</v>
      </c>
      <c r="K45" s="104">
        <v>0</v>
      </c>
      <c r="L45" s="104">
        <v>0</v>
      </c>
      <c r="M45" s="105">
        <v>0</v>
      </c>
      <c r="N45" s="65" t="str">
        <f t="shared" si="3"/>
        <v>DiergeneesmiddelenKennis &amp; Expertise</v>
      </c>
      <c r="O45" s="103">
        <v>0</v>
      </c>
      <c r="P45" s="104">
        <v>0</v>
      </c>
      <c r="Q45" s="104">
        <v>0</v>
      </c>
      <c r="R45" s="104">
        <v>0</v>
      </c>
      <c r="S45" s="104">
        <v>0</v>
      </c>
      <c r="T45" s="104">
        <v>0</v>
      </c>
      <c r="U45" s="105">
        <v>0</v>
      </c>
      <c r="V45" s="128"/>
      <c r="W45" s="106">
        <f>VLOOKUP($C45,[1]Kostprijzen!$A$2:$B$10,2,FALSE)*O45</f>
        <v>0</v>
      </c>
      <c r="X45" s="107">
        <f>VLOOKUP($C45,[1]Kostprijzen!$A$2:$B$10,2,FALSE)*P45</f>
        <v>0</v>
      </c>
      <c r="Y45" s="107">
        <f>VLOOKUP($C45,[1]Kostprijzen!$A$2:$B$10,2,FALSE)*Q45</f>
        <v>0</v>
      </c>
      <c r="Z45" s="108">
        <f>VLOOKUP($C45,[1]Kostprijzen!$A$2:$B$10,2,FALSE)*R45</f>
        <v>0</v>
      </c>
      <c r="AA45" s="108">
        <f>VLOOKUP($C45,[1]Kostprijzen!$A$2:$B$10,2,FALSE)*S45</f>
        <v>0</v>
      </c>
      <c r="AB45" s="108">
        <f>VLOOKUP($C45,[1]Kostprijzen!$A$2:$B$10,2,FALSE)*T45</f>
        <v>0</v>
      </c>
      <c r="AC45" s="109">
        <f>VLOOKUP($C45,[1]Kostprijzen!$A$2:$B$10,2,FALSE)*U45</f>
        <v>0</v>
      </c>
      <c r="AE45" s="96">
        <f t="shared" si="1"/>
        <v>0</v>
      </c>
      <c r="AF45" s="96">
        <f t="shared" si="2"/>
        <v>0</v>
      </c>
      <c r="AH45" s="110"/>
    </row>
    <row r="46" spans="1:34" ht="14.4" hidden="1" thickBot="1">
      <c r="A46" s="98" t="s">
        <v>1325</v>
      </c>
      <c r="B46" s="99" t="str">
        <f>[1]Kostprijzen!$A$52</f>
        <v>Diergeneesmiddelen</v>
      </c>
      <c r="C46" s="100" t="str">
        <f>[1]Kostprijzen!E64</f>
        <v>Klantinteractie &amp; Dienstverlening</v>
      </c>
      <c r="D46" s="101">
        <f t="shared" si="0"/>
        <v>975</v>
      </c>
      <c r="E46" s="102">
        <f>IF(D46="","",D46*VLOOKUP(C46,[1]Kostprijzen!$A$2:$B$10,2,FALSE))</f>
        <v>86677.5</v>
      </c>
      <c r="F46" s="103">
        <v>0</v>
      </c>
      <c r="G46" s="104">
        <v>0</v>
      </c>
      <c r="H46" s="104">
        <v>0</v>
      </c>
      <c r="I46" s="104">
        <v>0</v>
      </c>
      <c r="J46" s="104">
        <v>0</v>
      </c>
      <c r="K46" s="104">
        <v>0</v>
      </c>
      <c r="L46" s="104">
        <v>0</v>
      </c>
      <c r="M46" s="105">
        <v>975</v>
      </c>
      <c r="N46" s="65" t="str">
        <f t="shared" si="3"/>
        <v>DiergeneesmiddelenKlantinteractie &amp; Dienstverlening</v>
      </c>
      <c r="O46" s="103">
        <v>975</v>
      </c>
      <c r="P46" s="104">
        <v>0</v>
      </c>
      <c r="Q46" s="104">
        <v>0</v>
      </c>
      <c r="R46" s="104">
        <v>0</v>
      </c>
      <c r="S46" s="104">
        <v>0</v>
      </c>
      <c r="T46" s="104">
        <v>0</v>
      </c>
      <c r="U46" s="105">
        <v>0</v>
      </c>
      <c r="V46" s="128"/>
      <c r="W46" s="106">
        <f>VLOOKUP($C46,[1]Kostprijzen!$A$2:$B$10,2,FALSE)*O46</f>
        <v>86677.5</v>
      </c>
      <c r="X46" s="107">
        <f>VLOOKUP($C46,[1]Kostprijzen!$A$2:$B$10,2,FALSE)*P46</f>
        <v>0</v>
      </c>
      <c r="Y46" s="107">
        <f>VLOOKUP($C46,[1]Kostprijzen!$A$2:$B$10,2,FALSE)*Q46</f>
        <v>0</v>
      </c>
      <c r="Z46" s="108">
        <f>VLOOKUP($C46,[1]Kostprijzen!$A$2:$B$10,2,FALSE)*R46</f>
        <v>0</v>
      </c>
      <c r="AA46" s="108">
        <f>VLOOKUP($C46,[1]Kostprijzen!$A$2:$B$10,2,FALSE)*S46</f>
        <v>0</v>
      </c>
      <c r="AB46" s="108">
        <f>VLOOKUP($C46,[1]Kostprijzen!$A$2:$B$10,2,FALSE)*T46</f>
        <v>0</v>
      </c>
      <c r="AC46" s="109">
        <f>VLOOKUP($C46,[1]Kostprijzen!$A$2:$B$10,2,FALSE)*U46</f>
        <v>0</v>
      </c>
      <c r="AE46" s="96">
        <f t="shared" si="1"/>
        <v>0</v>
      </c>
      <c r="AF46" s="96">
        <f t="shared" si="2"/>
        <v>0</v>
      </c>
      <c r="AH46" s="110"/>
    </row>
    <row r="47" spans="1:34" ht="14.4" hidden="1" thickBot="1">
      <c r="A47" s="98" t="s">
        <v>1325</v>
      </c>
      <c r="B47" s="99" t="str">
        <f>[1]Kostprijzen!$A$52</f>
        <v>Diergeneesmiddelen</v>
      </c>
      <c r="C47" s="100" t="str">
        <f>[1]Kostprijzen!E65</f>
        <v>Laboratoriumonderzoek</v>
      </c>
      <c r="D47" s="101">
        <f t="shared" si="0"/>
        <v>281</v>
      </c>
      <c r="E47" s="102">
        <f>IF(D47="","",D47*VLOOKUP(C47,[1]Kostprijzen!$A$2:$B$10,2,FALSE))</f>
        <v>27226.09</v>
      </c>
      <c r="F47" s="103">
        <v>0</v>
      </c>
      <c r="G47" s="104">
        <v>0</v>
      </c>
      <c r="H47" s="104">
        <v>0</v>
      </c>
      <c r="I47" s="104">
        <v>281</v>
      </c>
      <c r="J47" s="104">
        <v>0</v>
      </c>
      <c r="K47" s="104">
        <v>0</v>
      </c>
      <c r="L47" s="104">
        <v>0</v>
      </c>
      <c r="M47" s="105">
        <v>0</v>
      </c>
      <c r="N47" s="65" t="str">
        <f t="shared" si="3"/>
        <v>DiergeneesmiddelenLaboratoriumonderzoek</v>
      </c>
      <c r="O47" s="103">
        <v>0</v>
      </c>
      <c r="P47" s="104">
        <v>0</v>
      </c>
      <c r="Q47" s="104">
        <v>0</v>
      </c>
      <c r="R47" s="104">
        <v>281</v>
      </c>
      <c r="S47" s="104">
        <v>0</v>
      </c>
      <c r="T47" s="104">
        <v>0</v>
      </c>
      <c r="U47" s="105">
        <v>0</v>
      </c>
      <c r="V47" s="128"/>
      <c r="W47" s="106">
        <f>VLOOKUP($C47,[1]Kostprijzen!$A$2:$B$10,2,FALSE)*O47</f>
        <v>0</v>
      </c>
      <c r="X47" s="107">
        <f>VLOOKUP($C47,[1]Kostprijzen!$A$2:$B$10,2,FALSE)*P47</f>
        <v>0</v>
      </c>
      <c r="Y47" s="107">
        <f>VLOOKUP($C47,[1]Kostprijzen!$A$2:$B$10,2,FALSE)*Q47</f>
        <v>0</v>
      </c>
      <c r="Z47" s="108">
        <f>VLOOKUP($C47,[1]Kostprijzen!$A$2:$B$10,2,FALSE)*R47</f>
        <v>27226.09</v>
      </c>
      <c r="AA47" s="108">
        <f>VLOOKUP($C47,[1]Kostprijzen!$A$2:$B$10,2,FALSE)*S47</f>
        <v>0</v>
      </c>
      <c r="AB47" s="108">
        <f>VLOOKUP($C47,[1]Kostprijzen!$A$2:$B$10,2,FALSE)*T47</f>
        <v>0</v>
      </c>
      <c r="AC47" s="109">
        <f>VLOOKUP($C47,[1]Kostprijzen!$A$2:$B$10,2,FALSE)*U47</f>
        <v>0</v>
      </c>
      <c r="AE47" s="96">
        <f t="shared" si="1"/>
        <v>0</v>
      </c>
      <c r="AF47" s="96">
        <f t="shared" si="2"/>
        <v>0</v>
      </c>
      <c r="AH47" s="110"/>
    </row>
    <row r="48" spans="1:34" ht="14.4" hidden="1" thickBot="1">
      <c r="A48" s="114" t="s">
        <v>1325</v>
      </c>
      <c r="B48" s="99" t="str">
        <f>[1]Kostprijzen!$A$52</f>
        <v>Diergeneesmiddelen</v>
      </c>
      <c r="C48" s="100" t="str">
        <f>[1]Kostprijzen!E66</f>
        <v>Toezicht</v>
      </c>
      <c r="D48" s="115">
        <f t="shared" si="0"/>
        <v>28373</v>
      </c>
      <c r="E48" s="116">
        <f>IF(D48="","",D48*VLOOKUP(C48,[1]Kostprijzen!$A$2:$B$10,2,FALSE))</f>
        <v>2628190.9899999998</v>
      </c>
      <c r="F48" s="117">
        <v>0</v>
      </c>
      <c r="G48" s="118">
        <v>28373</v>
      </c>
      <c r="H48" s="118">
        <v>0</v>
      </c>
      <c r="I48" s="118">
        <v>0</v>
      </c>
      <c r="J48" s="118">
        <v>0</v>
      </c>
      <c r="K48" s="118">
        <v>0</v>
      </c>
      <c r="L48" s="118">
        <v>0</v>
      </c>
      <c r="M48" s="120">
        <v>0</v>
      </c>
      <c r="N48" s="65" t="str">
        <f t="shared" si="3"/>
        <v>DiergeneesmiddelenToezicht</v>
      </c>
      <c r="O48" s="117">
        <v>27655</v>
      </c>
      <c r="P48" s="118">
        <v>0</v>
      </c>
      <c r="Q48" s="118">
        <v>0</v>
      </c>
      <c r="R48" s="118">
        <v>718</v>
      </c>
      <c r="S48" s="118">
        <v>0</v>
      </c>
      <c r="T48" s="118">
        <v>0</v>
      </c>
      <c r="U48" s="120">
        <v>0</v>
      </c>
      <c r="V48" s="128"/>
      <c r="W48" s="121">
        <f>VLOOKUP($C48,[1]Kostprijzen!$A$2:$B$10,2,FALSE)*O48</f>
        <v>2561682.65</v>
      </c>
      <c r="X48" s="122">
        <f>VLOOKUP($C48,[1]Kostprijzen!$A$2:$B$10,2,FALSE)*P48</f>
        <v>0</v>
      </c>
      <c r="Y48" s="122">
        <f>VLOOKUP($C48,[1]Kostprijzen!$A$2:$B$10,2,FALSE)*Q48</f>
        <v>0</v>
      </c>
      <c r="Z48" s="123">
        <f>VLOOKUP($C48,[1]Kostprijzen!$A$2:$B$10,2,FALSE)*R48</f>
        <v>66508.34</v>
      </c>
      <c r="AA48" s="123">
        <f>VLOOKUP($C48,[1]Kostprijzen!$A$2:$B$10,2,FALSE)*S48</f>
        <v>0</v>
      </c>
      <c r="AB48" s="123">
        <f>VLOOKUP($C48,[1]Kostprijzen!$A$2:$B$10,2,FALSE)*T48</f>
        <v>0</v>
      </c>
      <c r="AC48" s="124">
        <f>VLOOKUP($C48,[1]Kostprijzen!$A$2:$B$10,2,FALSE)*U48</f>
        <v>0</v>
      </c>
      <c r="AE48" s="96">
        <f t="shared" si="1"/>
        <v>0</v>
      </c>
      <c r="AF48" s="96">
        <f t="shared" si="2"/>
        <v>0</v>
      </c>
      <c r="AH48" s="125"/>
    </row>
    <row r="49" spans="1:34" ht="13.8">
      <c r="A49" s="83" t="s">
        <v>2029</v>
      </c>
      <c r="B49" s="84" t="str">
        <f>[1]Kostprijzen!$A$53</f>
        <v>Dierlijke Bijproducten</v>
      </c>
      <c r="C49" s="85" t="str">
        <f>[1]Kostprijzen!E58</f>
        <v>Advies &amp; Vertegenwoordiging</v>
      </c>
      <c r="D49" s="86">
        <f t="shared" si="0"/>
        <v>1450</v>
      </c>
      <c r="E49" s="87">
        <f>IF(D49="","",D49*VLOOKUP(C49,[1]Kostprijzen!$A$2:$B$10,2,FALSE))</f>
        <v>165967</v>
      </c>
      <c r="F49" s="88">
        <v>0</v>
      </c>
      <c r="G49" s="89">
        <v>0</v>
      </c>
      <c r="H49" s="126">
        <v>1450</v>
      </c>
      <c r="I49" s="89">
        <v>0</v>
      </c>
      <c r="J49" s="89">
        <v>0</v>
      </c>
      <c r="K49" s="89">
        <v>0</v>
      </c>
      <c r="L49" s="89">
        <v>0</v>
      </c>
      <c r="M49" s="90">
        <v>0</v>
      </c>
      <c r="N49" s="65" t="str">
        <f t="shared" si="3"/>
        <v>Dierlijke BijproductenAdvies &amp; Vertegenwoordiging</v>
      </c>
      <c r="O49" s="129">
        <v>1450</v>
      </c>
      <c r="P49" s="89">
        <v>0</v>
      </c>
      <c r="Q49" s="89">
        <v>0</v>
      </c>
      <c r="R49" s="89">
        <v>0</v>
      </c>
      <c r="S49" s="89">
        <v>0</v>
      </c>
      <c r="T49" s="89">
        <v>0</v>
      </c>
      <c r="U49" s="90">
        <v>0</v>
      </c>
      <c r="V49" s="128"/>
      <c r="W49" s="92">
        <f>VLOOKUP($C49,[1]Kostprijzen!$A$2:$B$10,2,FALSE)*O49</f>
        <v>165967</v>
      </c>
      <c r="X49" s="93">
        <f>VLOOKUP($C49,[1]Kostprijzen!$A$2:$B$10,2,FALSE)*P49</f>
        <v>0</v>
      </c>
      <c r="Y49" s="93">
        <f>VLOOKUP($C49,[1]Kostprijzen!$A$2:$B$10,2,FALSE)*Q49</f>
        <v>0</v>
      </c>
      <c r="Z49" s="94">
        <f>VLOOKUP($C49,[1]Kostprijzen!$A$2:$B$10,2,FALSE)*R49</f>
        <v>0</v>
      </c>
      <c r="AA49" s="94">
        <f>VLOOKUP($C49,[1]Kostprijzen!$A$2:$B$10,2,FALSE)*S49</f>
        <v>0</v>
      </c>
      <c r="AB49" s="94">
        <f>VLOOKUP($C49,[1]Kostprijzen!$A$2:$B$10,2,FALSE)*T49</f>
        <v>0</v>
      </c>
      <c r="AC49" s="95">
        <f>VLOOKUP($C49,[1]Kostprijzen!$A$2:$B$10,2,FALSE)*U49</f>
        <v>0</v>
      </c>
      <c r="AE49" s="96">
        <f t="shared" si="1"/>
        <v>0</v>
      </c>
      <c r="AF49" s="96">
        <f t="shared" si="2"/>
        <v>0</v>
      </c>
      <c r="AH49" s="97"/>
    </row>
    <row r="50" spans="1:34" ht="13.8">
      <c r="A50" s="98" t="s">
        <v>2029</v>
      </c>
      <c r="B50" s="99" t="str">
        <f>[1]Kostprijzen!$A$53</f>
        <v>Dierlijke Bijproducten</v>
      </c>
      <c r="C50" s="100" t="str">
        <f>[1]Kostprijzen!E59</f>
        <v>Communicatie</v>
      </c>
      <c r="D50" s="101">
        <f t="shared" si="0"/>
        <v>454</v>
      </c>
      <c r="E50" s="102">
        <f>IF(D50="","",D50*VLOOKUP(C50,[1]Kostprijzen!$A$2:$B$10,2,FALSE))</f>
        <v>44265</v>
      </c>
      <c r="F50" s="103">
        <v>0</v>
      </c>
      <c r="G50" s="104">
        <v>0</v>
      </c>
      <c r="H50" s="104">
        <v>0</v>
      </c>
      <c r="I50" s="104">
        <v>0</v>
      </c>
      <c r="J50" s="104">
        <v>0</v>
      </c>
      <c r="K50" s="104">
        <v>0</v>
      </c>
      <c r="L50" s="104">
        <v>0</v>
      </c>
      <c r="M50" s="105">
        <v>454</v>
      </c>
      <c r="N50" s="65" t="str">
        <f t="shared" si="3"/>
        <v>Dierlijke BijproductenCommunicatie</v>
      </c>
      <c r="O50" s="130">
        <v>454</v>
      </c>
      <c r="P50" s="104">
        <v>0</v>
      </c>
      <c r="Q50" s="104">
        <v>0</v>
      </c>
      <c r="R50" s="104">
        <v>0</v>
      </c>
      <c r="S50" s="104">
        <v>0</v>
      </c>
      <c r="T50" s="104">
        <v>0</v>
      </c>
      <c r="U50" s="105">
        <v>0</v>
      </c>
      <c r="V50" s="128"/>
      <c r="W50" s="106">
        <f>VLOOKUP($C50,[1]Kostprijzen!$A$2:$B$10,2,FALSE)*O50</f>
        <v>44265</v>
      </c>
      <c r="X50" s="107">
        <f>VLOOKUP($C50,[1]Kostprijzen!$A$2:$B$10,2,FALSE)*P50</f>
        <v>0</v>
      </c>
      <c r="Y50" s="107">
        <f>VLOOKUP($C50,[1]Kostprijzen!$A$2:$B$10,2,FALSE)*Q50</f>
        <v>0</v>
      </c>
      <c r="Z50" s="108">
        <f>VLOOKUP($C50,[1]Kostprijzen!$A$2:$B$10,2,FALSE)*R50</f>
        <v>0</v>
      </c>
      <c r="AA50" s="108">
        <f>VLOOKUP($C50,[1]Kostprijzen!$A$2:$B$10,2,FALSE)*S50</f>
        <v>0</v>
      </c>
      <c r="AB50" s="108">
        <f>VLOOKUP($C50,[1]Kostprijzen!$A$2:$B$10,2,FALSE)*T50</f>
        <v>0</v>
      </c>
      <c r="AC50" s="109">
        <f>VLOOKUP($C50,[1]Kostprijzen!$A$2:$B$10,2,FALSE)*U50</f>
        <v>0</v>
      </c>
      <c r="AE50" s="96">
        <f t="shared" si="1"/>
        <v>0</v>
      </c>
      <c r="AF50" s="96">
        <f t="shared" si="2"/>
        <v>0</v>
      </c>
      <c r="AH50" s="110"/>
    </row>
    <row r="51" spans="1:34" ht="13.8">
      <c r="A51" s="98" t="s">
        <v>2029</v>
      </c>
      <c r="B51" s="99" t="str">
        <f>[1]Kostprijzen!$A$53</f>
        <v>Dierlijke Bijproducten</v>
      </c>
      <c r="C51" s="100" t="str">
        <f>[1]Kostprijzen!E60</f>
        <v>Extern Geoormerkt Budget</v>
      </c>
      <c r="D51" s="101">
        <f t="shared" si="0"/>
        <v>0</v>
      </c>
      <c r="E51" s="111">
        <v>268914</v>
      </c>
      <c r="F51" s="103">
        <v>0</v>
      </c>
      <c r="G51" s="104">
        <v>0</v>
      </c>
      <c r="H51" s="104">
        <v>0</v>
      </c>
      <c r="I51" s="104">
        <v>0</v>
      </c>
      <c r="J51" s="104">
        <v>0</v>
      </c>
      <c r="K51" s="104">
        <v>0</v>
      </c>
      <c r="L51" s="104">
        <v>0</v>
      </c>
      <c r="M51" s="105">
        <v>0</v>
      </c>
      <c r="N51" s="65" t="str">
        <f t="shared" si="3"/>
        <v>Dierlijke BijproductenExtern Geoormerkt Budget</v>
      </c>
      <c r="O51" s="103">
        <v>0</v>
      </c>
      <c r="P51" s="104">
        <v>0</v>
      </c>
      <c r="Q51" s="104">
        <v>0</v>
      </c>
      <c r="R51" s="104">
        <v>0</v>
      </c>
      <c r="S51" s="104">
        <v>0</v>
      </c>
      <c r="T51" s="104">
        <v>0</v>
      </c>
      <c r="U51" s="105">
        <v>0</v>
      </c>
      <c r="V51" s="128"/>
      <c r="W51" s="106">
        <v>268914</v>
      </c>
      <c r="X51" s="107"/>
      <c r="Y51" s="107"/>
      <c r="Z51" s="108"/>
      <c r="AA51" s="108"/>
      <c r="AB51" s="108"/>
      <c r="AC51" s="109"/>
      <c r="AE51" s="96">
        <f t="shared" si="1"/>
        <v>0</v>
      </c>
      <c r="AF51" s="96">
        <f t="shared" si="2"/>
        <v>0</v>
      </c>
      <c r="AH51" s="110"/>
    </row>
    <row r="52" spans="1:34" ht="13.8">
      <c r="A52" s="98" t="s">
        <v>2029</v>
      </c>
      <c r="B52" s="99" t="str">
        <f>[1]Kostprijzen!$A$53</f>
        <v>Dierlijke Bijproducten</v>
      </c>
      <c r="C52" s="100" t="str">
        <f>[1]Kostprijzen!E61</f>
        <v>Incident- &amp; Crisismanagement</v>
      </c>
      <c r="D52" s="101">
        <f t="shared" si="0"/>
        <v>0</v>
      </c>
      <c r="E52" s="102">
        <f>IF(D52="","",D52*VLOOKUP(C52,[1]Kostprijzen!$A$2:$B$10,2,FALSE))</f>
        <v>0</v>
      </c>
      <c r="F52" s="103">
        <v>0</v>
      </c>
      <c r="G52" s="104">
        <v>0</v>
      </c>
      <c r="H52" s="104">
        <v>0</v>
      </c>
      <c r="I52" s="104">
        <v>0</v>
      </c>
      <c r="J52" s="104">
        <v>0</v>
      </c>
      <c r="K52" s="104">
        <v>0</v>
      </c>
      <c r="L52" s="104">
        <v>0</v>
      </c>
      <c r="M52" s="105">
        <v>0</v>
      </c>
      <c r="N52" s="65" t="str">
        <f t="shared" si="3"/>
        <v>Dierlijke BijproductenIncident- &amp; Crisismanagement</v>
      </c>
      <c r="O52" s="103">
        <v>0</v>
      </c>
      <c r="P52" s="104">
        <v>0</v>
      </c>
      <c r="Q52" s="104">
        <v>0</v>
      </c>
      <c r="R52" s="104">
        <v>0</v>
      </c>
      <c r="S52" s="104">
        <v>0</v>
      </c>
      <c r="T52" s="104">
        <v>0</v>
      </c>
      <c r="U52" s="105">
        <v>0</v>
      </c>
      <c r="V52" s="128"/>
      <c r="W52" s="106">
        <f>VLOOKUP($C52,[1]Kostprijzen!$A$2:$B$10,2,FALSE)*O52</f>
        <v>0</v>
      </c>
      <c r="X52" s="107">
        <f>VLOOKUP($C52,[1]Kostprijzen!$A$2:$B$10,2,FALSE)*P52</f>
        <v>0</v>
      </c>
      <c r="Y52" s="107">
        <f>VLOOKUP($C52,[1]Kostprijzen!$A$2:$B$10,2,FALSE)*Q52</f>
        <v>0</v>
      </c>
      <c r="Z52" s="108">
        <f>VLOOKUP($C52,[1]Kostprijzen!$A$2:$B$10,2,FALSE)*R52</f>
        <v>0</v>
      </c>
      <c r="AA52" s="108">
        <f>VLOOKUP($C52,[1]Kostprijzen!$A$2:$B$10,2,FALSE)*S52</f>
        <v>0</v>
      </c>
      <c r="AB52" s="108">
        <f>VLOOKUP($C52,[1]Kostprijzen!$A$2:$B$10,2,FALSE)*T52</f>
        <v>0</v>
      </c>
      <c r="AC52" s="109">
        <f>VLOOKUP($C52,[1]Kostprijzen!$A$2:$B$10,2,FALSE)*U52</f>
        <v>0</v>
      </c>
      <c r="AE52" s="96">
        <f t="shared" si="1"/>
        <v>0</v>
      </c>
      <c r="AF52" s="96">
        <f t="shared" si="2"/>
        <v>0</v>
      </c>
      <c r="AH52" s="110"/>
    </row>
    <row r="53" spans="1:34" ht="13.8">
      <c r="A53" s="98" t="s">
        <v>2029</v>
      </c>
      <c r="B53" s="99" t="str">
        <f>[1]Kostprijzen!$A$53</f>
        <v>Dierlijke Bijproducten</v>
      </c>
      <c r="C53" s="100" t="str">
        <f>[1]Kostprijzen!E62</f>
        <v>Inlichtingen &amp; Opsporing</v>
      </c>
      <c r="D53" s="101">
        <f t="shared" si="0"/>
        <v>0</v>
      </c>
      <c r="E53" s="102">
        <f>IF(D53="","",D53*VLOOKUP(C53,[1]Kostprijzen!$A$2:$B$10,2,FALSE))</f>
        <v>0</v>
      </c>
      <c r="F53" s="103">
        <v>0</v>
      </c>
      <c r="G53" s="104">
        <v>0</v>
      </c>
      <c r="H53" s="104">
        <v>0</v>
      </c>
      <c r="I53" s="104">
        <v>0</v>
      </c>
      <c r="J53" s="104">
        <v>0</v>
      </c>
      <c r="K53" s="104">
        <v>0</v>
      </c>
      <c r="L53" s="104">
        <v>0</v>
      </c>
      <c r="M53" s="105">
        <v>0</v>
      </c>
      <c r="N53" s="65" t="str">
        <f t="shared" si="3"/>
        <v>Dierlijke BijproductenInlichtingen &amp; Opsporing</v>
      </c>
      <c r="O53" s="103">
        <v>0</v>
      </c>
      <c r="P53" s="104">
        <v>0</v>
      </c>
      <c r="Q53" s="104">
        <v>0</v>
      </c>
      <c r="R53" s="104">
        <v>0</v>
      </c>
      <c r="S53" s="104">
        <v>0</v>
      </c>
      <c r="T53" s="104">
        <v>0</v>
      </c>
      <c r="U53" s="105">
        <v>0</v>
      </c>
      <c r="V53" s="128"/>
      <c r="W53" s="106">
        <f>VLOOKUP($C53,[1]Kostprijzen!$A$2:$B$10,2,FALSE)*O53</f>
        <v>0</v>
      </c>
      <c r="X53" s="107">
        <f>VLOOKUP($C53,[1]Kostprijzen!$A$2:$B$10,2,FALSE)*P53</f>
        <v>0</v>
      </c>
      <c r="Y53" s="107">
        <f>VLOOKUP($C53,[1]Kostprijzen!$A$2:$B$10,2,FALSE)*Q53</f>
        <v>0</v>
      </c>
      <c r="Z53" s="108">
        <f>VLOOKUP($C53,[1]Kostprijzen!$A$2:$B$10,2,FALSE)*R53</f>
        <v>0</v>
      </c>
      <c r="AA53" s="108">
        <f>VLOOKUP($C53,[1]Kostprijzen!$A$2:$B$10,2,FALSE)*S53</f>
        <v>0</v>
      </c>
      <c r="AB53" s="108">
        <f>VLOOKUP($C53,[1]Kostprijzen!$A$2:$B$10,2,FALSE)*T53</f>
        <v>0</v>
      </c>
      <c r="AC53" s="109">
        <f>VLOOKUP($C53,[1]Kostprijzen!$A$2:$B$10,2,FALSE)*U53</f>
        <v>0</v>
      </c>
      <c r="AE53" s="96">
        <f t="shared" si="1"/>
        <v>0</v>
      </c>
      <c r="AF53" s="96">
        <f t="shared" si="2"/>
        <v>0</v>
      </c>
      <c r="AH53" s="110"/>
    </row>
    <row r="54" spans="1:34" ht="13.8">
      <c r="A54" s="98" t="s">
        <v>2029</v>
      </c>
      <c r="B54" s="99" t="str">
        <f>[1]Kostprijzen!$A$53</f>
        <v>Dierlijke Bijproducten</v>
      </c>
      <c r="C54" s="100" t="str">
        <f>[1]Kostprijzen!E63</f>
        <v>Kennis &amp; Expertise</v>
      </c>
      <c r="D54" s="101">
        <f t="shared" si="0"/>
        <v>0</v>
      </c>
      <c r="E54" s="102">
        <f>IF(D54="","",D54*VLOOKUP(C54,[1]Kostprijzen!$A$2:$B$10,2,FALSE))</f>
        <v>0</v>
      </c>
      <c r="F54" s="103">
        <v>0</v>
      </c>
      <c r="G54" s="104">
        <v>0</v>
      </c>
      <c r="H54" s="104">
        <v>0</v>
      </c>
      <c r="I54" s="104">
        <v>0</v>
      </c>
      <c r="J54" s="104">
        <v>0</v>
      </c>
      <c r="K54" s="104">
        <v>0</v>
      </c>
      <c r="L54" s="104">
        <v>0</v>
      </c>
      <c r="M54" s="105">
        <v>0</v>
      </c>
      <c r="N54" s="65" t="str">
        <f t="shared" si="3"/>
        <v>Dierlijke BijproductenKennis &amp; Expertise</v>
      </c>
      <c r="O54" s="103">
        <v>0</v>
      </c>
      <c r="P54" s="104">
        <v>0</v>
      </c>
      <c r="Q54" s="104">
        <v>0</v>
      </c>
      <c r="R54" s="104">
        <v>0</v>
      </c>
      <c r="S54" s="104">
        <v>0</v>
      </c>
      <c r="T54" s="104">
        <v>0</v>
      </c>
      <c r="U54" s="105">
        <v>0</v>
      </c>
      <c r="V54" s="128"/>
      <c r="W54" s="106">
        <f>VLOOKUP($C54,[1]Kostprijzen!$A$2:$B$10,2,FALSE)*O54</f>
        <v>0</v>
      </c>
      <c r="X54" s="107">
        <f>VLOOKUP($C54,[1]Kostprijzen!$A$2:$B$10,2,FALSE)*P54</f>
        <v>0</v>
      </c>
      <c r="Y54" s="107">
        <f>VLOOKUP($C54,[1]Kostprijzen!$A$2:$B$10,2,FALSE)*Q54</f>
        <v>0</v>
      </c>
      <c r="Z54" s="108">
        <f>VLOOKUP($C54,[1]Kostprijzen!$A$2:$B$10,2,FALSE)*R54</f>
        <v>0</v>
      </c>
      <c r="AA54" s="108">
        <f>VLOOKUP($C54,[1]Kostprijzen!$A$2:$B$10,2,FALSE)*S54</f>
        <v>0</v>
      </c>
      <c r="AB54" s="108">
        <f>VLOOKUP($C54,[1]Kostprijzen!$A$2:$B$10,2,FALSE)*T54</f>
        <v>0</v>
      </c>
      <c r="AC54" s="109">
        <f>VLOOKUP($C54,[1]Kostprijzen!$A$2:$B$10,2,FALSE)*U54</f>
        <v>0</v>
      </c>
      <c r="AE54" s="96">
        <f t="shared" si="1"/>
        <v>0</v>
      </c>
      <c r="AF54" s="96">
        <f t="shared" si="2"/>
        <v>0</v>
      </c>
      <c r="AH54" s="110"/>
    </row>
    <row r="55" spans="1:34" ht="13.8">
      <c r="A55" s="98" t="s">
        <v>2029</v>
      </c>
      <c r="B55" s="99" t="str">
        <f>[1]Kostprijzen!$A$53</f>
        <v>Dierlijke Bijproducten</v>
      </c>
      <c r="C55" s="100" t="str">
        <f>[1]Kostprijzen!E64</f>
        <v>Klantinteractie &amp; Dienstverlening</v>
      </c>
      <c r="D55" s="101">
        <f t="shared" si="0"/>
        <v>6027</v>
      </c>
      <c r="E55" s="102">
        <f>IF(D55="","",D55*VLOOKUP(C55,[1]Kostprijzen!$A$2:$B$10,2,FALSE))</f>
        <v>535800.30000000005</v>
      </c>
      <c r="F55" s="103">
        <v>0</v>
      </c>
      <c r="G55" s="104">
        <v>0</v>
      </c>
      <c r="H55" s="104">
        <v>0</v>
      </c>
      <c r="I55" s="104">
        <v>0</v>
      </c>
      <c r="J55" s="104">
        <v>0</v>
      </c>
      <c r="K55" s="104">
        <v>0</v>
      </c>
      <c r="L55" s="104">
        <v>5052</v>
      </c>
      <c r="M55" s="105">
        <v>975</v>
      </c>
      <c r="N55" s="65" t="str">
        <f t="shared" si="3"/>
        <v>Dierlijke BijproductenKlantinteractie &amp; Dienstverlening</v>
      </c>
      <c r="O55" s="130">
        <v>4848</v>
      </c>
      <c r="P55" s="104">
        <v>0</v>
      </c>
      <c r="Q55" s="104">
        <v>0</v>
      </c>
      <c r="R55" s="104">
        <v>0</v>
      </c>
      <c r="S55" s="104">
        <v>1179</v>
      </c>
      <c r="T55" s="104">
        <v>0</v>
      </c>
      <c r="U55" s="105">
        <v>0</v>
      </c>
      <c r="V55" s="128"/>
      <c r="W55" s="106">
        <f>VLOOKUP($C55,[1]Kostprijzen!$A$2:$B$10,2,FALSE)*O55</f>
        <v>430987.2</v>
      </c>
      <c r="X55" s="107">
        <f>VLOOKUP($C55,[1]Kostprijzen!$A$2:$B$10,2,FALSE)*P55</f>
        <v>0</v>
      </c>
      <c r="Y55" s="107">
        <f>VLOOKUP($C55,[1]Kostprijzen!$A$2:$B$10,2,FALSE)*Q55</f>
        <v>0</v>
      </c>
      <c r="Z55" s="108">
        <f>VLOOKUP($C55,[1]Kostprijzen!$A$2:$B$10,2,FALSE)*R55</f>
        <v>0</v>
      </c>
      <c r="AA55" s="108">
        <f>VLOOKUP($C55,[1]Kostprijzen!$A$2:$B$10,2,FALSE)*S55</f>
        <v>104813.1</v>
      </c>
      <c r="AB55" s="108">
        <f>VLOOKUP($C55,[1]Kostprijzen!$A$2:$B$10,2,FALSE)*T55</f>
        <v>0</v>
      </c>
      <c r="AC55" s="109">
        <f>VLOOKUP($C55,[1]Kostprijzen!$A$2:$B$10,2,FALSE)*U55</f>
        <v>0</v>
      </c>
      <c r="AE55" s="96">
        <f t="shared" si="1"/>
        <v>0</v>
      </c>
      <c r="AF55" s="96">
        <f t="shared" si="2"/>
        <v>0</v>
      </c>
      <c r="AH55" s="110"/>
    </row>
    <row r="56" spans="1:34" ht="13.8">
      <c r="A56" s="98" t="s">
        <v>2029</v>
      </c>
      <c r="B56" s="99" t="str">
        <f>[1]Kostprijzen!$A$53</f>
        <v>Dierlijke Bijproducten</v>
      </c>
      <c r="C56" s="100" t="str">
        <f>[1]Kostprijzen!E65</f>
        <v>Laboratoriumonderzoek</v>
      </c>
      <c r="D56" s="101">
        <f t="shared" si="0"/>
        <v>855</v>
      </c>
      <c r="E56" s="102">
        <f>IF(D56="","",D56*VLOOKUP(C56,[1]Kostprijzen!$A$2:$B$10,2,FALSE))</f>
        <v>82840.95</v>
      </c>
      <c r="F56" s="103">
        <v>0</v>
      </c>
      <c r="G56" s="104">
        <v>0</v>
      </c>
      <c r="H56" s="104">
        <v>0</v>
      </c>
      <c r="I56" s="112">
        <v>855</v>
      </c>
      <c r="J56" s="104">
        <v>0</v>
      </c>
      <c r="K56" s="104">
        <v>0</v>
      </c>
      <c r="L56" s="104">
        <v>0</v>
      </c>
      <c r="M56" s="105">
        <v>0</v>
      </c>
      <c r="N56" s="65" t="str">
        <f t="shared" si="3"/>
        <v>Dierlijke BijproductenLaboratoriumonderzoek</v>
      </c>
      <c r="O56" s="131">
        <v>855</v>
      </c>
      <c r="P56" s="104">
        <v>0</v>
      </c>
      <c r="Q56" s="104">
        <v>0</v>
      </c>
      <c r="R56" s="104">
        <v>0</v>
      </c>
      <c r="S56" s="104">
        <v>0</v>
      </c>
      <c r="T56" s="104">
        <v>0</v>
      </c>
      <c r="U56" s="105">
        <v>0</v>
      </c>
      <c r="V56" s="128"/>
      <c r="W56" s="106">
        <f>VLOOKUP($C56,[1]Kostprijzen!$A$2:$B$10,2,FALSE)*O56</f>
        <v>82840.95</v>
      </c>
      <c r="X56" s="107">
        <f>VLOOKUP($C56,[1]Kostprijzen!$A$2:$B$10,2,FALSE)*P56</f>
        <v>0</v>
      </c>
      <c r="Y56" s="107">
        <f>VLOOKUP($C56,[1]Kostprijzen!$A$2:$B$10,2,FALSE)*Q56</f>
        <v>0</v>
      </c>
      <c r="Z56" s="108">
        <f>VLOOKUP($C56,[1]Kostprijzen!$A$2:$B$10,2,FALSE)*R56</f>
        <v>0</v>
      </c>
      <c r="AA56" s="108">
        <f>VLOOKUP($C56,[1]Kostprijzen!$A$2:$B$10,2,FALSE)*S56</f>
        <v>0</v>
      </c>
      <c r="AB56" s="108">
        <f>VLOOKUP($C56,[1]Kostprijzen!$A$2:$B$10,2,FALSE)*T56</f>
        <v>0</v>
      </c>
      <c r="AC56" s="109">
        <f>VLOOKUP($C56,[1]Kostprijzen!$A$2:$B$10,2,FALSE)*U56</f>
        <v>0</v>
      </c>
      <c r="AE56" s="96">
        <f t="shared" si="1"/>
        <v>0</v>
      </c>
      <c r="AF56" s="96">
        <f t="shared" si="2"/>
        <v>0</v>
      </c>
      <c r="AH56" s="110"/>
    </row>
    <row r="57" spans="1:34" ht="14.4" thickBot="1">
      <c r="A57" s="114" t="s">
        <v>2029</v>
      </c>
      <c r="B57" s="99" t="str">
        <f>[1]Kostprijzen!$A$53</f>
        <v>Dierlijke Bijproducten</v>
      </c>
      <c r="C57" s="100" t="str">
        <f>[1]Kostprijzen!E66</f>
        <v>Toezicht</v>
      </c>
      <c r="D57" s="115">
        <f t="shared" si="0"/>
        <v>27776</v>
      </c>
      <c r="E57" s="116">
        <f>IF(D57="","",D57*VLOOKUP(C57,[1]Kostprijzen!$A$2:$B$10,2,FALSE))</f>
        <v>2572890.88</v>
      </c>
      <c r="F57" s="132">
        <v>1000</v>
      </c>
      <c r="G57" s="119">
        <v>6860</v>
      </c>
      <c r="H57" s="119">
        <v>19916</v>
      </c>
      <c r="I57" s="118">
        <v>0</v>
      </c>
      <c r="J57" s="118">
        <v>0</v>
      </c>
      <c r="K57" s="118">
        <v>0</v>
      </c>
      <c r="L57" s="118">
        <v>0</v>
      </c>
      <c r="M57" s="120">
        <v>0</v>
      </c>
      <c r="N57" s="65" t="str">
        <f t="shared" si="3"/>
        <v>Dierlijke BijproductenToezicht</v>
      </c>
      <c r="O57" s="132">
        <v>21601</v>
      </c>
      <c r="P57" s="118">
        <v>0</v>
      </c>
      <c r="Q57" s="118">
        <v>0</v>
      </c>
      <c r="R57" s="118">
        <v>0</v>
      </c>
      <c r="S57" s="119">
        <v>6175</v>
      </c>
      <c r="T57" s="118">
        <v>0</v>
      </c>
      <c r="U57" s="120">
        <v>0</v>
      </c>
      <c r="V57" s="128"/>
      <c r="W57" s="121">
        <f>VLOOKUP($C57,[1]Kostprijzen!$A$2:$B$10,2,FALSE)*O57</f>
        <v>2000900.63</v>
      </c>
      <c r="X57" s="122">
        <f>VLOOKUP($C57,[1]Kostprijzen!$A$2:$B$10,2,FALSE)*P57</f>
        <v>0</v>
      </c>
      <c r="Y57" s="122">
        <f>VLOOKUP($C57,[1]Kostprijzen!$A$2:$B$10,2,FALSE)*Q57</f>
        <v>0</v>
      </c>
      <c r="Z57" s="123">
        <f>VLOOKUP($C57,[1]Kostprijzen!$A$2:$B$10,2,FALSE)*R57</f>
        <v>0</v>
      </c>
      <c r="AA57" s="123">
        <f>VLOOKUP($C57,[1]Kostprijzen!$A$2:$B$10,2,FALSE)*S57</f>
        <v>571990.25</v>
      </c>
      <c r="AB57" s="123">
        <f>VLOOKUP($C57,[1]Kostprijzen!$A$2:$B$10,2,FALSE)*T57</f>
        <v>0</v>
      </c>
      <c r="AC57" s="124">
        <f>VLOOKUP($C57,[1]Kostprijzen!$A$2:$B$10,2,FALSE)*U57</f>
        <v>0</v>
      </c>
      <c r="AE57" s="96">
        <f t="shared" si="1"/>
        <v>0</v>
      </c>
      <c r="AF57" s="96">
        <f t="shared" si="2"/>
        <v>0</v>
      </c>
      <c r="AH57" s="125"/>
    </row>
    <row r="58" spans="1:34" ht="13.8">
      <c r="A58" s="83" t="s">
        <v>2029</v>
      </c>
      <c r="B58" s="84" t="str">
        <f>[1]Kostprijzen!$A$54</f>
        <v>Dierproeven</v>
      </c>
      <c r="C58" s="85" t="str">
        <f>[1]Kostprijzen!E58</f>
        <v>Advies &amp; Vertegenwoordiging</v>
      </c>
      <c r="D58" s="86">
        <f t="shared" si="0"/>
        <v>775</v>
      </c>
      <c r="E58" s="87">
        <f>IF(D58="","",D58*VLOOKUP(C58,[1]Kostprijzen!$A$2:$B$10,2,FALSE))</f>
        <v>88706.5</v>
      </c>
      <c r="F58" s="88">
        <v>0</v>
      </c>
      <c r="G58" s="89">
        <v>0</v>
      </c>
      <c r="H58" s="126">
        <v>775</v>
      </c>
      <c r="I58" s="89">
        <v>0</v>
      </c>
      <c r="J58" s="89">
        <v>0</v>
      </c>
      <c r="K58" s="89">
        <v>0</v>
      </c>
      <c r="L58" s="89">
        <v>0</v>
      </c>
      <c r="M58" s="90">
        <v>0</v>
      </c>
      <c r="N58" s="65" t="str">
        <f t="shared" si="3"/>
        <v>DierproevenAdvies &amp; Vertegenwoordiging</v>
      </c>
      <c r="O58" s="129">
        <v>775</v>
      </c>
      <c r="P58" s="89">
        <v>0</v>
      </c>
      <c r="Q58" s="89">
        <v>0</v>
      </c>
      <c r="R58" s="89">
        <v>0</v>
      </c>
      <c r="S58" s="89">
        <v>0</v>
      </c>
      <c r="T58" s="89">
        <v>0</v>
      </c>
      <c r="U58" s="90">
        <v>0</v>
      </c>
      <c r="V58" s="128"/>
      <c r="W58" s="92">
        <f>VLOOKUP($C58,[1]Kostprijzen!$A$2:$B$10,2,FALSE)*O58</f>
        <v>88706.5</v>
      </c>
      <c r="X58" s="93">
        <f>VLOOKUP($C58,[1]Kostprijzen!$A$2:$B$10,2,FALSE)*P58</f>
        <v>0</v>
      </c>
      <c r="Y58" s="93">
        <f>VLOOKUP($C58,[1]Kostprijzen!$A$2:$B$10,2,FALSE)*Q58</f>
        <v>0</v>
      </c>
      <c r="Z58" s="94">
        <f>VLOOKUP($C58,[1]Kostprijzen!$A$2:$B$10,2,FALSE)*R58</f>
        <v>0</v>
      </c>
      <c r="AA58" s="94">
        <f>VLOOKUP($C58,[1]Kostprijzen!$A$2:$B$10,2,FALSE)*S58</f>
        <v>0</v>
      </c>
      <c r="AB58" s="94">
        <f>VLOOKUP($C58,[1]Kostprijzen!$A$2:$B$10,2,FALSE)*T58</f>
        <v>0</v>
      </c>
      <c r="AC58" s="95">
        <f>VLOOKUP($C58,[1]Kostprijzen!$A$2:$B$10,2,FALSE)*U58</f>
        <v>0</v>
      </c>
      <c r="AE58" s="96">
        <f t="shared" si="1"/>
        <v>0</v>
      </c>
      <c r="AF58" s="96">
        <f t="shared" si="2"/>
        <v>0</v>
      </c>
      <c r="AH58" s="97"/>
    </row>
    <row r="59" spans="1:34" ht="13.8">
      <c r="A59" s="98" t="s">
        <v>2029</v>
      </c>
      <c r="B59" s="99" t="str">
        <f>[1]Kostprijzen!$A$54</f>
        <v>Dierproeven</v>
      </c>
      <c r="C59" s="100" t="str">
        <f>[1]Kostprijzen!E59</f>
        <v>Communicatie</v>
      </c>
      <c r="D59" s="101">
        <f t="shared" si="0"/>
        <v>56</v>
      </c>
      <c r="E59" s="102">
        <f>IF(D59="","",D59*VLOOKUP(C59,[1]Kostprijzen!$A$2:$B$10,2,FALSE))</f>
        <v>5460</v>
      </c>
      <c r="F59" s="103">
        <v>0</v>
      </c>
      <c r="G59" s="104">
        <v>0</v>
      </c>
      <c r="H59" s="104">
        <v>0</v>
      </c>
      <c r="I59" s="104">
        <v>0</v>
      </c>
      <c r="J59" s="104">
        <v>0</v>
      </c>
      <c r="K59" s="104">
        <v>0</v>
      </c>
      <c r="L59" s="104">
        <v>0</v>
      </c>
      <c r="M59" s="105">
        <v>56</v>
      </c>
      <c r="N59" s="65" t="str">
        <f t="shared" si="3"/>
        <v>DierproevenCommunicatie</v>
      </c>
      <c r="O59" s="103">
        <v>56</v>
      </c>
      <c r="P59" s="104">
        <v>0</v>
      </c>
      <c r="Q59" s="104">
        <v>0</v>
      </c>
      <c r="R59" s="104">
        <v>0</v>
      </c>
      <c r="S59" s="104">
        <v>0</v>
      </c>
      <c r="T59" s="104">
        <v>0</v>
      </c>
      <c r="U59" s="105">
        <v>0</v>
      </c>
      <c r="V59" s="128"/>
      <c r="W59" s="106">
        <f>VLOOKUP($C59,[1]Kostprijzen!$A$2:$B$10,2,FALSE)*O59</f>
        <v>5460</v>
      </c>
      <c r="X59" s="107">
        <f>VLOOKUP($C59,[1]Kostprijzen!$A$2:$B$10,2,FALSE)*P59</f>
        <v>0</v>
      </c>
      <c r="Y59" s="107">
        <f>VLOOKUP($C59,[1]Kostprijzen!$A$2:$B$10,2,FALSE)*Q59</f>
        <v>0</v>
      </c>
      <c r="Z59" s="108">
        <f>VLOOKUP($C59,[1]Kostprijzen!$A$2:$B$10,2,FALSE)*R59</f>
        <v>0</v>
      </c>
      <c r="AA59" s="108">
        <f>VLOOKUP($C59,[1]Kostprijzen!$A$2:$B$10,2,FALSE)*S59</f>
        <v>0</v>
      </c>
      <c r="AB59" s="108">
        <f>VLOOKUP($C59,[1]Kostprijzen!$A$2:$B$10,2,FALSE)*T59</f>
        <v>0</v>
      </c>
      <c r="AC59" s="109">
        <f>VLOOKUP($C59,[1]Kostprijzen!$A$2:$B$10,2,FALSE)*U59</f>
        <v>0</v>
      </c>
      <c r="AE59" s="96">
        <f t="shared" si="1"/>
        <v>0</v>
      </c>
      <c r="AF59" s="96">
        <f t="shared" si="2"/>
        <v>0</v>
      </c>
      <c r="AH59" s="110"/>
    </row>
    <row r="60" spans="1:34" ht="13.8">
      <c r="A60" s="98" t="s">
        <v>2029</v>
      </c>
      <c r="B60" s="99" t="str">
        <f>[1]Kostprijzen!$A$54</f>
        <v>Dierproeven</v>
      </c>
      <c r="C60" s="100" t="str">
        <f>[1]Kostprijzen!E60</f>
        <v>Extern Geoormerkt Budget</v>
      </c>
      <c r="D60" s="101">
        <f t="shared" si="0"/>
        <v>0</v>
      </c>
      <c r="E60" s="111">
        <v>200000</v>
      </c>
      <c r="F60" s="103">
        <v>0</v>
      </c>
      <c r="G60" s="104">
        <v>0</v>
      </c>
      <c r="H60" s="104">
        <v>0</v>
      </c>
      <c r="I60" s="104">
        <v>0</v>
      </c>
      <c r="J60" s="104">
        <v>0</v>
      </c>
      <c r="K60" s="104">
        <v>0</v>
      </c>
      <c r="L60" s="104">
        <v>0</v>
      </c>
      <c r="M60" s="105">
        <v>0</v>
      </c>
      <c r="N60" s="65" t="str">
        <f t="shared" si="3"/>
        <v>DierproevenExtern Geoormerkt Budget</v>
      </c>
      <c r="O60" s="103">
        <v>0</v>
      </c>
      <c r="P60" s="104">
        <v>0</v>
      </c>
      <c r="Q60" s="104">
        <v>0</v>
      </c>
      <c r="R60" s="104">
        <v>0</v>
      </c>
      <c r="S60" s="104">
        <v>0</v>
      </c>
      <c r="T60" s="104">
        <v>0</v>
      </c>
      <c r="U60" s="105">
        <v>0</v>
      </c>
      <c r="V60" s="128"/>
      <c r="W60" s="106">
        <v>200000</v>
      </c>
      <c r="X60" s="107"/>
      <c r="Y60" s="107"/>
      <c r="Z60" s="108"/>
      <c r="AA60" s="108"/>
      <c r="AB60" s="108"/>
      <c r="AC60" s="109"/>
      <c r="AE60" s="96">
        <f t="shared" si="1"/>
        <v>0</v>
      </c>
      <c r="AF60" s="96">
        <f t="shared" si="2"/>
        <v>0</v>
      </c>
      <c r="AH60" s="110"/>
    </row>
    <row r="61" spans="1:34" ht="13.8">
      <c r="A61" s="98" t="s">
        <v>2029</v>
      </c>
      <c r="B61" s="99" t="str">
        <f>[1]Kostprijzen!$A$54</f>
        <v>Dierproeven</v>
      </c>
      <c r="C61" s="100" t="str">
        <f>[1]Kostprijzen!E61</f>
        <v>Incident- &amp; Crisismanagement</v>
      </c>
      <c r="D61" s="101">
        <f t="shared" si="0"/>
        <v>0</v>
      </c>
      <c r="E61" s="102">
        <f>IF(D61="","",D61*VLOOKUP(C61,[1]Kostprijzen!$A$2:$B$10,2,FALSE))</f>
        <v>0</v>
      </c>
      <c r="F61" s="103">
        <v>0</v>
      </c>
      <c r="G61" s="104">
        <v>0</v>
      </c>
      <c r="H61" s="104">
        <v>0</v>
      </c>
      <c r="I61" s="104">
        <v>0</v>
      </c>
      <c r="J61" s="104">
        <v>0</v>
      </c>
      <c r="K61" s="104">
        <v>0</v>
      </c>
      <c r="L61" s="104">
        <v>0</v>
      </c>
      <c r="M61" s="105">
        <v>0</v>
      </c>
      <c r="N61" s="65" t="str">
        <f t="shared" si="3"/>
        <v>DierproevenIncident- &amp; Crisismanagement</v>
      </c>
      <c r="O61" s="103">
        <v>0</v>
      </c>
      <c r="P61" s="104">
        <v>0</v>
      </c>
      <c r="Q61" s="104">
        <v>0</v>
      </c>
      <c r="R61" s="104">
        <v>0</v>
      </c>
      <c r="S61" s="104">
        <v>0</v>
      </c>
      <c r="T61" s="104">
        <v>0</v>
      </c>
      <c r="U61" s="105">
        <v>0</v>
      </c>
      <c r="V61" s="128"/>
      <c r="W61" s="106">
        <f>VLOOKUP($C61,[1]Kostprijzen!$A$2:$B$10,2,FALSE)*O61</f>
        <v>0</v>
      </c>
      <c r="X61" s="107">
        <f>VLOOKUP($C61,[1]Kostprijzen!$A$2:$B$10,2,FALSE)*P61</f>
        <v>0</v>
      </c>
      <c r="Y61" s="107">
        <f>VLOOKUP($C61,[1]Kostprijzen!$A$2:$B$10,2,FALSE)*Q61</f>
        <v>0</v>
      </c>
      <c r="Z61" s="108">
        <f>VLOOKUP($C61,[1]Kostprijzen!$A$2:$B$10,2,FALSE)*R61</f>
        <v>0</v>
      </c>
      <c r="AA61" s="108">
        <f>VLOOKUP($C61,[1]Kostprijzen!$A$2:$B$10,2,FALSE)*S61</f>
        <v>0</v>
      </c>
      <c r="AB61" s="108">
        <f>VLOOKUP($C61,[1]Kostprijzen!$A$2:$B$10,2,FALSE)*T61</f>
        <v>0</v>
      </c>
      <c r="AC61" s="109">
        <f>VLOOKUP($C61,[1]Kostprijzen!$A$2:$B$10,2,FALSE)*U61</f>
        <v>0</v>
      </c>
      <c r="AE61" s="96">
        <f t="shared" si="1"/>
        <v>0</v>
      </c>
      <c r="AF61" s="96">
        <f t="shared" si="2"/>
        <v>0</v>
      </c>
      <c r="AH61" s="110"/>
    </row>
    <row r="62" spans="1:34" ht="13.8">
      <c r="A62" s="98" t="s">
        <v>2029</v>
      </c>
      <c r="B62" s="99" t="str">
        <f>[1]Kostprijzen!$A$54</f>
        <v>Dierproeven</v>
      </c>
      <c r="C62" s="100" t="str">
        <f>[1]Kostprijzen!E62</f>
        <v>Inlichtingen &amp; Opsporing</v>
      </c>
      <c r="D62" s="101">
        <f t="shared" si="0"/>
        <v>0</v>
      </c>
      <c r="E62" s="102">
        <f>IF(D62="","",D62*VLOOKUP(C62,[1]Kostprijzen!$A$2:$B$10,2,FALSE))</f>
        <v>0</v>
      </c>
      <c r="F62" s="103">
        <v>0</v>
      </c>
      <c r="G62" s="104">
        <v>0</v>
      </c>
      <c r="H62" s="104">
        <v>0</v>
      </c>
      <c r="I62" s="104">
        <v>0</v>
      </c>
      <c r="J62" s="104">
        <v>0</v>
      </c>
      <c r="K62" s="104">
        <v>0</v>
      </c>
      <c r="L62" s="104">
        <v>0</v>
      </c>
      <c r="M62" s="105">
        <v>0</v>
      </c>
      <c r="N62" s="65" t="str">
        <f t="shared" si="3"/>
        <v>DierproevenInlichtingen &amp; Opsporing</v>
      </c>
      <c r="O62" s="103">
        <v>0</v>
      </c>
      <c r="P62" s="104">
        <v>0</v>
      </c>
      <c r="Q62" s="104">
        <v>0</v>
      </c>
      <c r="R62" s="104">
        <v>0</v>
      </c>
      <c r="S62" s="104">
        <v>0</v>
      </c>
      <c r="T62" s="104">
        <v>0</v>
      </c>
      <c r="U62" s="105">
        <v>0</v>
      </c>
      <c r="V62" s="128"/>
      <c r="W62" s="106">
        <f>VLOOKUP($C62,[1]Kostprijzen!$A$2:$B$10,2,FALSE)*O62</f>
        <v>0</v>
      </c>
      <c r="X62" s="107">
        <f>VLOOKUP($C62,[1]Kostprijzen!$A$2:$B$10,2,FALSE)*P62</f>
        <v>0</v>
      </c>
      <c r="Y62" s="107">
        <f>VLOOKUP($C62,[1]Kostprijzen!$A$2:$B$10,2,FALSE)*Q62</f>
        <v>0</v>
      </c>
      <c r="Z62" s="108">
        <f>VLOOKUP($C62,[1]Kostprijzen!$A$2:$B$10,2,FALSE)*R62</f>
        <v>0</v>
      </c>
      <c r="AA62" s="108">
        <f>VLOOKUP($C62,[1]Kostprijzen!$A$2:$B$10,2,FALSE)*S62</f>
        <v>0</v>
      </c>
      <c r="AB62" s="108">
        <f>VLOOKUP($C62,[1]Kostprijzen!$A$2:$B$10,2,FALSE)*T62</f>
        <v>0</v>
      </c>
      <c r="AC62" s="109">
        <f>VLOOKUP($C62,[1]Kostprijzen!$A$2:$B$10,2,FALSE)*U62</f>
        <v>0</v>
      </c>
      <c r="AE62" s="96">
        <f t="shared" si="1"/>
        <v>0</v>
      </c>
      <c r="AF62" s="96">
        <f t="shared" si="2"/>
        <v>0</v>
      </c>
      <c r="AH62" s="110"/>
    </row>
    <row r="63" spans="1:34" ht="13.8">
      <c r="A63" s="98" t="s">
        <v>2029</v>
      </c>
      <c r="B63" s="99" t="str">
        <f>[1]Kostprijzen!$A$54</f>
        <v>Dierproeven</v>
      </c>
      <c r="C63" s="100" t="str">
        <f>[1]Kostprijzen!E63</f>
        <v>Kennis &amp; Expertise</v>
      </c>
      <c r="D63" s="101">
        <f t="shared" si="0"/>
        <v>1095</v>
      </c>
      <c r="E63" s="102">
        <f>IF(D63="","",D63*VLOOKUP(C63,[1]Kostprijzen!$A$2:$B$10,2,FALSE))</f>
        <v>112916.40000000001</v>
      </c>
      <c r="F63" s="103">
        <v>0</v>
      </c>
      <c r="G63" s="104">
        <v>0</v>
      </c>
      <c r="H63" s="112">
        <v>1095</v>
      </c>
      <c r="I63" s="104">
        <v>0</v>
      </c>
      <c r="J63" s="104">
        <v>0</v>
      </c>
      <c r="K63" s="104">
        <v>0</v>
      </c>
      <c r="L63" s="104">
        <v>0</v>
      </c>
      <c r="M63" s="105">
        <v>0</v>
      </c>
      <c r="N63" s="65" t="str">
        <f t="shared" si="3"/>
        <v>DierproevenKennis &amp; Expertise</v>
      </c>
      <c r="O63" s="103">
        <v>975</v>
      </c>
      <c r="P63" s="104">
        <v>0</v>
      </c>
      <c r="Q63" s="104">
        <v>0</v>
      </c>
      <c r="R63" s="104">
        <v>0</v>
      </c>
      <c r="S63" s="104">
        <v>0</v>
      </c>
      <c r="T63" s="104">
        <v>0</v>
      </c>
      <c r="U63" s="133">
        <v>120</v>
      </c>
      <c r="V63" s="128"/>
      <c r="W63" s="106">
        <f>VLOOKUP($C63,[1]Kostprijzen!$A$2:$B$10,2,FALSE)*O63</f>
        <v>100542</v>
      </c>
      <c r="X63" s="107">
        <f>VLOOKUP($C63,[1]Kostprijzen!$A$2:$B$10,2,FALSE)*P63</f>
        <v>0</v>
      </c>
      <c r="Y63" s="107">
        <f>VLOOKUP($C63,[1]Kostprijzen!$A$2:$B$10,2,FALSE)*Q63</f>
        <v>0</v>
      </c>
      <c r="Z63" s="108">
        <f>VLOOKUP($C63,[1]Kostprijzen!$A$2:$B$10,2,FALSE)*R63</f>
        <v>0</v>
      </c>
      <c r="AA63" s="108">
        <f>VLOOKUP($C63,[1]Kostprijzen!$A$2:$B$10,2,FALSE)*S63</f>
        <v>0</v>
      </c>
      <c r="AB63" s="108">
        <f>VLOOKUP($C63,[1]Kostprijzen!$A$2:$B$10,2,FALSE)*T63</f>
        <v>0</v>
      </c>
      <c r="AC63" s="109">
        <f>VLOOKUP($C63,[1]Kostprijzen!$A$2:$B$10,2,FALSE)*U63</f>
        <v>12374.400000000001</v>
      </c>
      <c r="AE63" s="96">
        <f t="shared" si="1"/>
        <v>0</v>
      </c>
      <c r="AF63" s="96">
        <f t="shared" si="2"/>
        <v>0</v>
      </c>
      <c r="AH63" s="110"/>
    </row>
    <row r="64" spans="1:34" ht="13.8">
      <c r="A64" s="98" t="s">
        <v>2029</v>
      </c>
      <c r="B64" s="99" t="str">
        <f>[1]Kostprijzen!$A$54</f>
        <v>Dierproeven</v>
      </c>
      <c r="C64" s="100" t="str">
        <f>[1]Kostprijzen!E64</f>
        <v>Klantinteractie &amp; Dienstverlening</v>
      </c>
      <c r="D64" s="101">
        <f t="shared" si="0"/>
        <v>575</v>
      </c>
      <c r="E64" s="102">
        <f>IF(D64="","",D64*VLOOKUP(C64,[1]Kostprijzen!$A$2:$B$10,2,FALSE))</f>
        <v>51117.5</v>
      </c>
      <c r="F64" s="103">
        <v>0</v>
      </c>
      <c r="G64" s="104">
        <v>0</v>
      </c>
      <c r="H64" s="104">
        <v>0</v>
      </c>
      <c r="I64" s="104">
        <v>0</v>
      </c>
      <c r="J64" s="104">
        <v>0</v>
      </c>
      <c r="K64" s="104">
        <v>0</v>
      </c>
      <c r="L64" s="104">
        <v>575</v>
      </c>
      <c r="M64" s="105">
        <v>0</v>
      </c>
      <c r="N64" s="65" t="str">
        <f t="shared" si="3"/>
        <v>DierproevenKlantinteractie &amp; Dienstverlening</v>
      </c>
      <c r="O64" s="103">
        <v>575</v>
      </c>
      <c r="P64" s="104">
        <v>0</v>
      </c>
      <c r="Q64" s="104">
        <v>0</v>
      </c>
      <c r="R64" s="104">
        <v>0</v>
      </c>
      <c r="S64" s="104">
        <v>0</v>
      </c>
      <c r="T64" s="104">
        <v>0</v>
      </c>
      <c r="U64" s="105">
        <v>0</v>
      </c>
      <c r="V64" s="128"/>
      <c r="W64" s="106">
        <f>VLOOKUP($C64,[1]Kostprijzen!$A$2:$B$10,2,FALSE)*O64</f>
        <v>51117.5</v>
      </c>
      <c r="X64" s="107">
        <f>VLOOKUP($C64,[1]Kostprijzen!$A$2:$B$10,2,FALSE)*P64</f>
        <v>0</v>
      </c>
      <c r="Y64" s="107">
        <f>VLOOKUP($C64,[1]Kostprijzen!$A$2:$B$10,2,FALSE)*Q64</f>
        <v>0</v>
      </c>
      <c r="Z64" s="108">
        <f>VLOOKUP($C64,[1]Kostprijzen!$A$2:$B$10,2,FALSE)*R64</f>
        <v>0</v>
      </c>
      <c r="AA64" s="108">
        <f>VLOOKUP($C64,[1]Kostprijzen!$A$2:$B$10,2,FALSE)*S64</f>
        <v>0</v>
      </c>
      <c r="AB64" s="108">
        <f>VLOOKUP($C64,[1]Kostprijzen!$A$2:$B$10,2,FALSE)*T64</f>
        <v>0</v>
      </c>
      <c r="AC64" s="109">
        <f>VLOOKUP($C64,[1]Kostprijzen!$A$2:$B$10,2,FALSE)*U64</f>
        <v>0</v>
      </c>
      <c r="AE64" s="96">
        <f t="shared" si="1"/>
        <v>0</v>
      </c>
      <c r="AF64" s="96">
        <f t="shared" si="2"/>
        <v>0</v>
      </c>
      <c r="AH64" s="110"/>
    </row>
    <row r="65" spans="1:34" ht="13.8">
      <c r="A65" s="98" t="s">
        <v>2029</v>
      </c>
      <c r="B65" s="99" t="str">
        <f>[1]Kostprijzen!$A$54</f>
        <v>Dierproeven</v>
      </c>
      <c r="C65" s="100" t="str">
        <f>[1]Kostprijzen!E65</f>
        <v>Laboratoriumonderzoek</v>
      </c>
      <c r="D65" s="101">
        <f t="shared" si="0"/>
        <v>0</v>
      </c>
      <c r="E65" s="102">
        <f>IF(D65="","",D65*VLOOKUP(C65,[1]Kostprijzen!$A$2:$B$10,2,FALSE))</f>
        <v>0</v>
      </c>
      <c r="F65" s="103">
        <v>0</v>
      </c>
      <c r="G65" s="104">
        <v>0</v>
      </c>
      <c r="H65" s="104">
        <v>0</v>
      </c>
      <c r="I65" s="104">
        <v>0</v>
      </c>
      <c r="J65" s="104">
        <v>0</v>
      </c>
      <c r="K65" s="104">
        <v>0</v>
      </c>
      <c r="L65" s="104">
        <v>0</v>
      </c>
      <c r="M65" s="105">
        <v>0</v>
      </c>
      <c r="N65" s="65" t="str">
        <f t="shared" si="3"/>
        <v>DierproevenLaboratoriumonderzoek</v>
      </c>
      <c r="O65" s="103">
        <v>0</v>
      </c>
      <c r="P65" s="104">
        <v>0</v>
      </c>
      <c r="Q65" s="104">
        <v>0</v>
      </c>
      <c r="R65" s="104">
        <v>0</v>
      </c>
      <c r="S65" s="104">
        <v>0</v>
      </c>
      <c r="T65" s="104">
        <v>0</v>
      </c>
      <c r="U65" s="105">
        <v>0</v>
      </c>
      <c r="V65" s="128"/>
      <c r="W65" s="106">
        <f>VLOOKUP($C65,[1]Kostprijzen!$A$2:$B$10,2,FALSE)*O65</f>
        <v>0</v>
      </c>
      <c r="X65" s="107">
        <f>VLOOKUP($C65,[1]Kostprijzen!$A$2:$B$10,2,FALSE)*P65</f>
        <v>0</v>
      </c>
      <c r="Y65" s="107">
        <f>VLOOKUP($C65,[1]Kostprijzen!$A$2:$B$10,2,FALSE)*Q65</f>
        <v>0</v>
      </c>
      <c r="Z65" s="108">
        <f>VLOOKUP($C65,[1]Kostprijzen!$A$2:$B$10,2,FALSE)*R65</f>
        <v>0</v>
      </c>
      <c r="AA65" s="108">
        <f>VLOOKUP($C65,[1]Kostprijzen!$A$2:$B$10,2,FALSE)*S65</f>
        <v>0</v>
      </c>
      <c r="AB65" s="108">
        <f>VLOOKUP($C65,[1]Kostprijzen!$A$2:$B$10,2,FALSE)*T65</f>
        <v>0</v>
      </c>
      <c r="AC65" s="109">
        <f>VLOOKUP($C65,[1]Kostprijzen!$A$2:$B$10,2,FALSE)*U65</f>
        <v>0</v>
      </c>
      <c r="AE65" s="96">
        <f t="shared" si="1"/>
        <v>0</v>
      </c>
      <c r="AF65" s="96">
        <f t="shared" si="2"/>
        <v>0</v>
      </c>
      <c r="AH65" s="110"/>
    </row>
    <row r="66" spans="1:34" ht="14.4" thickBot="1">
      <c r="A66" s="114" t="s">
        <v>2029</v>
      </c>
      <c r="B66" s="99" t="str">
        <f>[1]Kostprijzen!$A$54</f>
        <v>Dierproeven</v>
      </c>
      <c r="C66" s="100" t="str">
        <f>[1]Kostprijzen!E66</f>
        <v>Toezicht</v>
      </c>
      <c r="D66" s="115">
        <f t="shared" si="0"/>
        <v>3634</v>
      </c>
      <c r="E66" s="116">
        <f>IF(D66="","",D66*VLOOKUP(C66,[1]Kostprijzen!$A$2:$B$10,2,FALSE))</f>
        <v>336617.42</v>
      </c>
      <c r="F66" s="117">
        <v>0</v>
      </c>
      <c r="G66" s="118">
        <v>0</v>
      </c>
      <c r="H66" s="119">
        <v>3634</v>
      </c>
      <c r="I66" s="118">
        <v>0</v>
      </c>
      <c r="J66" s="118">
        <v>0</v>
      </c>
      <c r="K66" s="118">
        <v>0</v>
      </c>
      <c r="L66" s="118">
        <v>0</v>
      </c>
      <c r="M66" s="120">
        <v>0</v>
      </c>
      <c r="N66" s="65" t="str">
        <f t="shared" si="3"/>
        <v>DierproevenToezicht</v>
      </c>
      <c r="O66" s="132">
        <v>3634</v>
      </c>
      <c r="P66" s="118">
        <v>0</v>
      </c>
      <c r="Q66" s="118">
        <v>0</v>
      </c>
      <c r="R66" s="118">
        <v>0</v>
      </c>
      <c r="S66" s="118">
        <v>0</v>
      </c>
      <c r="T66" s="118">
        <v>0</v>
      </c>
      <c r="U66" s="120">
        <v>0</v>
      </c>
      <c r="V66" s="128"/>
      <c r="W66" s="121">
        <f>VLOOKUP($C66,[1]Kostprijzen!$A$2:$B$10,2,FALSE)*O66</f>
        <v>336617.42</v>
      </c>
      <c r="X66" s="122">
        <f>VLOOKUP($C66,[1]Kostprijzen!$A$2:$B$10,2,FALSE)*P66</f>
        <v>0</v>
      </c>
      <c r="Y66" s="122">
        <f>VLOOKUP($C66,[1]Kostprijzen!$A$2:$B$10,2,FALSE)*Q66</f>
        <v>0</v>
      </c>
      <c r="Z66" s="123">
        <f>VLOOKUP($C66,[1]Kostprijzen!$A$2:$B$10,2,FALSE)*R66</f>
        <v>0</v>
      </c>
      <c r="AA66" s="123">
        <f>VLOOKUP($C66,[1]Kostprijzen!$A$2:$B$10,2,FALSE)*S66</f>
        <v>0</v>
      </c>
      <c r="AB66" s="123">
        <f>VLOOKUP($C66,[1]Kostprijzen!$A$2:$B$10,2,FALSE)*T66</f>
        <v>0</v>
      </c>
      <c r="AC66" s="124">
        <f>VLOOKUP($C66,[1]Kostprijzen!$A$2:$B$10,2,FALSE)*U66</f>
        <v>0</v>
      </c>
      <c r="AE66" s="96">
        <f t="shared" si="1"/>
        <v>0</v>
      </c>
      <c r="AF66" s="96">
        <f t="shared" si="2"/>
        <v>0</v>
      </c>
      <c r="AH66" s="125"/>
    </row>
    <row r="67" spans="1:34" ht="13.8">
      <c r="A67" s="83" t="s">
        <v>2029</v>
      </c>
      <c r="B67" s="84" t="str">
        <f>[1]Kostprijzen!$A$55</f>
        <v>Diervoeder</v>
      </c>
      <c r="C67" s="85" t="str">
        <f>[1]Kostprijzen!E58</f>
        <v>Advies &amp; Vertegenwoordiging</v>
      </c>
      <c r="D67" s="86">
        <f t="shared" si="0"/>
        <v>750</v>
      </c>
      <c r="E67" s="87">
        <f>IF(D67="","",D67*VLOOKUP(C67,[1]Kostprijzen!$A$2:$B$10,2,FALSE))</f>
        <v>85845</v>
      </c>
      <c r="F67" s="88">
        <v>0</v>
      </c>
      <c r="G67" s="89">
        <v>0</v>
      </c>
      <c r="H67" s="126">
        <v>750</v>
      </c>
      <c r="I67" s="89">
        <v>0</v>
      </c>
      <c r="J67" s="89">
        <v>0</v>
      </c>
      <c r="K67" s="89">
        <v>0</v>
      </c>
      <c r="L67" s="89">
        <v>0</v>
      </c>
      <c r="M67" s="90">
        <v>0</v>
      </c>
      <c r="N67" s="65" t="str">
        <f t="shared" si="3"/>
        <v>DiervoederAdvies &amp; Vertegenwoordiging</v>
      </c>
      <c r="O67" s="129">
        <v>750</v>
      </c>
      <c r="P67" s="89">
        <v>0</v>
      </c>
      <c r="Q67" s="89">
        <v>0</v>
      </c>
      <c r="R67" s="89">
        <v>0</v>
      </c>
      <c r="S67" s="89">
        <v>0</v>
      </c>
      <c r="T67" s="89">
        <v>0</v>
      </c>
      <c r="U67" s="90">
        <v>0</v>
      </c>
      <c r="V67" s="128"/>
      <c r="W67" s="92">
        <f>VLOOKUP($C67,[1]Kostprijzen!$A$2:$B$10,2,FALSE)*O67</f>
        <v>85845</v>
      </c>
      <c r="X67" s="93">
        <f>VLOOKUP($C67,[1]Kostprijzen!$A$2:$B$10,2,FALSE)*P67</f>
        <v>0</v>
      </c>
      <c r="Y67" s="93">
        <f>VLOOKUP($C67,[1]Kostprijzen!$A$2:$B$10,2,FALSE)*Q67</f>
        <v>0</v>
      </c>
      <c r="Z67" s="94">
        <f>VLOOKUP($C67,[1]Kostprijzen!$A$2:$B$10,2,FALSE)*R67</f>
        <v>0</v>
      </c>
      <c r="AA67" s="94">
        <f>VLOOKUP($C67,[1]Kostprijzen!$A$2:$B$10,2,FALSE)*S67</f>
        <v>0</v>
      </c>
      <c r="AB67" s="94">
        <f>VLOOKUP($C67,[1]Kostprijzen!$A$2:$B$10,2,FALSE)*T67</f>
        <v>0</v>
      </c>
      <c r="AC67" s="95">
        <f>VLOOKUP($C67,[1]Kostprijzen!$A$2:$B$10,2,FALSE)*U67</f>
        <v>0</v>
      </c>
      <c r="AE67" s="96">
        <f t="shared" si="1"/>
        <v>0</v>
      </c>
      <c r="AF67" s="96">
        <f t="shared" si="2"/>
        <v>0</v>
      </c>
      <c r="AH67" s="97"/>
    </row>
    <row r="68" spans="1:34" ht="13.8">
      <c r="A68" s="98" t="s">
        <v>2029</v>
      </c>
      <c r="B68" s="99" t="str">
        <f>[1]Kostprijzen!$A$55</f>
        <v>Diervoeder</v>
      </c>
      <c r="C68" s="100" t="str">
        <f>[1]Kostprijzen!E59</f>
        <v>Communicatie</v>
      </c>
      <c r="D68" s="101">
        <f t="shared" ref="D68:D131" si="5">SUM(F68:M68)</f>
        <v>303</v>
      </c>
      <c r="E68" s="102">
        <f>IF(D68="","",D68*VLOOKUP(C68,[1]Kostprijzen!$A$2:$B$10,2,FALSE))</f>
        <v>29542.5</v>
      </c>
      <c r="F68" s="103">
        <v>0</v>
      </c>
      <c r="G68" s="104">
        <v>0</v>
      </c>
      <c r="H68" s="104">
        <v>0</v>
      </c>
      <c r="I68" s="104">
        <v>0</v>
      </c>
      <c r="J68" s="104">
        <v>0</v>
      </c>
      <c r="K68" s="104">
        <v>0</v>
      </c>
      <c r="L68" s="104">
        <v>0</v>
      </c>
      <c r="M68" s="105">
        <v>303</v>
      </c>
      <c r="N68" s="65" t="str">
        <f t="shared" si="3"/>
        <v>DiervoederCommunicatie</v>
      </c>
      <c r="O68" s="103">
        <v>303</v>
      </c>
      <c r="P68" s="104">
        <v>0</v>
      </c>
      <c r="Q68" s="104">
        <v>0</v>
      </c>
      <c r="R68" s="104">
        <v>0</v>
      </c>
      <c r="S68" s="104">
        <v>0</v>
      </c>
      <c r="T68" s="104">
        <v>0</v>
      </c>
      <c r="U68" s="105">
        <v>0</v>
      </c>
      <c r="V68" s="128"/>
      <c r="W68" s="106">
        <f>VLOOKUP($C68,[1]Kostprijzen!$A$2:$B$10,2,FALSE)*O68</f>
        <v>29542.5</v>
      </c>
      <c r="X68" s="107">
        <f>VLOOKUP($C68,[1]Kostprijzen!$A$2:$B$10,2,FALSE)*P68</f>
        <v>0</v>
      </c>
      <c r="Y68" s="107">
        <f>VLOOKUP($C68,[1]Kostprijzen!$A$2:$B$10,2,FALSE)*Q68</f>
        <v>0</v>
      </c>
      <c r="Z68" s="108">
        <f>VLOOKUP($C68,[1]Kostprijzen!$A$2:$B$10,2,FALSE)*R68</f>
        <v>0</v>
      </c>
      <c r="AA68" s="108">
        <f>VLOOKUP($C68,[1]Kostprijzen!$A$2:$B$10,2,FALSE)*S68</f>
        <v>0</v>
      </c>
      <c r="AB68" s="108">
        <f>VLOOKUP($C68,[1]Kostprijzen!$A$2:$B$10,2,FALSE)*T68</f>
        <v>0</v>
      </c>
      <c r="AC68" s="109">
        <f>VLOOKUP($C68,[1]Kostprijzen!$A$2:$B$10,2,FALSE)*U68</f>
        <v>0</v>
      </c>
      <c r="AE68" s="96">
        <f t="shared" ref="AE68:AE131" si="6">SUM(O68:U68)-D68</f>
        <v>0</v>
      </c>
      <c r="AF68" s="96">
        <f t="shared" ref="AF68:AF131" si="7">SUM(W68:AC68)-E68</f>
        <v>0</v>
      </c>
      <c r="AH68" s="110"/>
    </row>
    <row r="69" spans="1:34" ht="13.8">
      <c r="A69" s="98" t="s">
        <v>2029</v>
      </c>
      <c r="B69" s="99" t="str">
        <f>[1]Kostprijzen!$A$55</f>
        <v>Diervoeder</v>
      </c>
      <c r="C69" s="100" t="str">
        <f>[1]Kostprijzen!E60</f>
        <v>Extern Geoormerkt Budget</v>
      </c>
      <c r="D69" s="101">
        <f t="shared" si="5"/>
        <v>0</v>
      </c>
      <c r="E69" s="111">
        <v>0</v>
      </c>
      <c r="F69" s="103">
        <v>0</v>
      </c>
      <c r="G69" s="104">
        <v>0</v>
      </c>
      <c r="H69" s="104">
        <v>0</v>
      </c>
      <c r="I69" s="104">
        <v>0</v>
      </c>
      <c r="J69" s="104">
        <v>0</v>
      </c>
      <c r="K69" s="104">
        <v>0</v>
      </c>
      <c r="L69" s="104">
        <v>0</v>
      </c>
      <c r="M69" s="105">
        <v>0</v>
      </c>
      <c r="N69" s="65" t="str">
        <f t="shared" ref="N69:N132" si="8">B69&amp;C69</f>
        <v>DiervoederExtern Geoormerkt Budget</v>
      </c>
      <c r="O69" s="103">
        <v>0</v>
      </c>
      <c r="P69" s="104">
        <v>0</v>
      </c>
      <c r="Q69" s="104">
        <v>0</v>
      </c>
      <c r="R69" s="104">
        <v>0</v>
      </c>
      <c r="S69" s="104">
        <v>0</v>
      </c>
      <c r="T69" s="104">
        <v>0</v>
      </c>
      <c r="U69" s="105">
        <v>0</v>
      </c>
      <c r="V69" s="128"/>
      <c r="W69" s="106"/>
      <c r="X69" s="107"/>
      <c r="Y69" s="107"/>
      <c r="Z69" s="108"/>
      <c r="AA69" s="108"/>
      <c r="AB69" s="108"/>
      <c r="AC69" s="109"/>
      <c r="AE69" s="96">
        <f t="shared" si="6"/>
        <v>0</v>
      </c>
      <c r="AF69" s="96">
        <f t="shared" si="7"/>
        <v>0</v>
      </c>
      <c r="AH69" s="110"/>
    </row>
    <row r="70" spans="1:34" ht="13.8">
      <c r="A70" s="98" t="s">
        <v>2029</v>
      </c>
      <c r="B70" s="99" t="str">
        <f>[1]Kostprijzen!$A$55</f>
        <v>Diervoeder</v>
      </c>
      <c r="C70" s="100" t="str">
        <f>[1]Kostprijzen!E61</f>
        <v>Incident- &amp; Crisismanagement</v>
      </c>
      <c r="D70" s="101">
        <f t="shared" si="5"/>
        <v>0</v>
      </c>
      <c r="E70" s="102">
        <f>IF(D70="","",D70*VLOOKUP(C70,[1]Kostprijzen!$A$2:$B$10,2,FALSE))</f>
        <v>0</v>
      </c>
      <c r="F70" s="103">
        <v>0</v>
      </c>
      <c r="G70" s="104">
        <v>0</v>
      </c>
      <c r="H70" s="104">
        <v>0</v>
      </c>
      <c r="I70" s="104">
        <v>0</v>
      </c>
      <c r="J70" s="104">
        <v>0</v>
      </c>
      <c r="K70" s="104">
        <v>0</v>
      </c>
      <c r="L70" s="104">
        <v>0</v>
      </c>
      <c r="M70" s="105">
        <v>0</v>
      </c>
      <c r="N70" s="65" t="str">
        <f t="shared" si="8"/>
        <v>DiervoederIncident- &amp; Crisismanagement</v>
      </c>
      <c r="O70" s="103">
        <v>0</v>
      </c>
      <c r="P70" s="104">
        <v>0</v>
      </c>
      <c r="Q70" s="104">
        <v>0</v>
      </c>
      <c r="R70" s="104">
        <v>0</v>
      </c>
      <c r="S70" s="104">
        <v>0</v>
      </c>
      <c r="T70" s="104">
        <v>0</v>
      </c>
      <c r="U70" s="105">
        <v>0</v>
      </c>
      <c r="V70" s="128"/>
      <c r="W70" s="106">
        <f>VLOOKUP($C70,[1]Kostprijzen!$A$2:$B$10,2,FALSE)*O70</f>
        <v>0</v>
      </c>
      <c r="X70" s="107">
        <f>VLOOKUP($C70,[1]Kostprijzen!$A$2:$B$10,2,FALSE)*P70</f>
        <v>0</v>
      </c>
      <c r="Y70" s="107">
        <f>VLOOKUP($C70,[1]Kostprijzen!$A$2:$B$10,2,FALSE)*Q70</f>
        <v>0</v>
      </c>
      <c r="Z70" s="108">
        <f>VLOOKUP($C70,[1]Kostprijzen!$A$2:$B$10,2,FALSE)*R70</f>
        <v>0</v>
      </c>
      <c r="AA70" s="108">
        <f>VLOOKUP($C70,[1]Kostprijzen!$A$2:$B$10,2,FALSE)*S70</f>
        <v>0</v>
      </c>
      <c r="AB70" s="108">
        <f>VLOOKUP($C70,[1]Kostprijzen!$A$2:$B$10,2,FALSE)*T70</f>
        <v>0</v>
      </c>
      <c r="AC70" s="109">
        <f>VLOOKUP($C70,[1]Kostprijzen!$A$2:$B$10,2,FALSE)*U70</f>
        <v>0</v>
      </c>
      <c r="AE70" s="96">
        <f t="shared" si="6"/>
        <v>0</v>
      </c>
      <c r="AF70" s="96">
        <f t="shared" si="7"/>
        <v>0</v>
      </c>
      <c r="AH70" s="110"/>
    </row>
    <row r="71" spans="1:34" ht="13.8">
      <c r="A71" s="98" t="s">
        <v>2029</v>
      </c>
      <c r="B71" s="99" t="str">
        <f>[1]Kostprijzen!$A$55</f>
        <v>Diervoeder</v>
      </c>
      <c r="C71" s="100" t="str">
        <f>[1]Kostprijzen!E62</f>
        <v>Inlichtingen &amp; Opsporing</v>
      </c>
      <c r="D71" s="101">
        <f t="shared" si="5"/>
        <v>0</v>
      </c>
      <c r="E71" s="102">
        <f>IF(D71="","",D71*VLOOKUP(C71,[1]Kostprijzen!$A$2:$B$10,2,FALSE))</f>
        <v>0</v>
      </c>
      <c r="F71" s="103">
        <v>0</v>
      </c>
      <c r="G71" s="104">
        <v>0</v>
      </c>
      <c r="H71" s="104">
        <v>0</v>
      </c>
      <c r="I71" s="104">
        <v>0</v>
      </c>
      <c r="J71" s="104">
        <v>0</v>
      </c>
      <c r="K71" s="104">
        <v>0</v>
      </c>
      <c r="L71" s="104">
        <v>0</v>
      </c>
      <c r="M71" s="105">
        <v>0</v>
      </c>
      <c r="N71" s="65" t="str">
        <f t="shared" si="8"/>
        <v>DiervoederInlichtingen &amp; Opsporing</v>
      </c>
      <c r="O71" s="103">
        <v>0</v>
      </c>
      <c r="P71" s="104">
        <v>0</v>
      </c>
      <c r="Q71" s="104">
        <v>0</v>
      </c>
      <c r="R71" s="104">
        <v>0</v>
      </c>
      <c r="S71" s="104">
        <v>0</v>
      </c>
      <c r="T71" s="104">
        <v>0</v>
      </c>
      <c r="U71" s="105">
        <v>0</v>
      </c>
      <c r="V71" s="128"/>
      <c r="W71" s="106">
        <f>VLOOKUP($C71,[1]Kostprijzen!$A$2:$B$10,2,FALSE)*O71</f>
        <v>0</v>
      </c>
      <c r="X71" s="107">
        <f>VLOOKUP($C71,[1]Kostprijzen!$A$2:$B$10,2,FALSE)*P71</f>
        <v>0</v>
      </c>
      <c r="Y71" s="107">
        <f>VLOOKUP($C71,[1]Kostprijzen!$A$2:$B$10,2,FALSE)*Q71</f>
        <v>0</v>
      </c>
      <c r="Z71" s="108">
        <f>VLOOKUP($C71,[1]Kostprijzen!$A$2:$B$10,2,FALSE)*R71</f>
        <v>0</v>
      </c>
      <c r="AA71" s="108">
        <f>VLOOKUP($C71,[1]Kostprijzen!$A$2:$B$10,2,FALSE)*S71</f>
        <v>0</v>
      </c>
      <c r="AB71" s="108">
        <f>VLOOKUP($C71,[1]Kostprijzen!$A$2:$B$10,2,FALSE)*T71</f>
        <v>0</v>
      </c>
      <c r="AC71" s="109">
        <f>VLOOKUP($C71,[1]Kostprijzen!$A$2:$B$10,2,FALSE)*U71</f>
        <v>0</v>
      </c>
      <c r="AE71" s="96">
        <f t="shared" si="6"/>
        <v>0</v>
      </c>
      <c r="AF71" s="96">
        <f t="shared" si="7"/>
        <v>0</v>
      </c>
      <c r="AH71" s="110"/>
    </row>
    <row r="72" spans="1:34" ht="13.8">
      <c r="A72" s="98" t="s">
        <v>2029</v>
      </c>
      <c r="B72" s="99" t="str">
        <f>[1]Kostprijzen!$A$55</f>
        <v>Diervoeder</v>
      </c>
      <c r="C72" s="100" t="str">
        <f>[1]Kostprijzen!E63</f>
        <v>Kennis &amp; Expertise</v>
      </c>
      <c r="D72" s="101">
        <f t="shared" si="5"/>
        <v>750</v>
      </c>
      <c r="E72" s="102">
        <f>IF(D72="","",D72*VLOOKUP(C72,[1]Kostprijzen!$A$2:$B$10,2,FALSE))</f>
        <v>77340</v>
      </c>
      <c r="F72" s="103">
        <v>0</v>
      </c>
      <c r="G72" s="104">
        <v>0</v>
      </c>
      <c r="H72" s="112">
        <v>750</v>
      </c>
      <c r="I72" s="104">
        <v>0</v>
      </c>
      <c r="J72" s="104">
        <v>0</v>
      </c>
      <c r="K72" s="104">
        <v>0</v>
      </c>
      <c r="L72" s="104">
        <v>0</v>
      </c>
      <c r="M72" s="105">
        <v>0</v>
      </c>
      <c r="N72" s="65" t="str">
        <f t="shared" si="8"/>
        <v>DiervoederKennis &amp; Expertise</v>
      </c>
      <c r="O72" s="131">
        <v>750</v>
      </c>
      <c r="P72" s="104">
        <v>0</v>
      </c>
      <c r="Q72" s="104">
        <v>0</v>
      </c>
      <c r="R72" s="104">
        <v>0</v>
      </c>
      <c r="S72" s="104">
        <v>0</v>
      </c>
      <c r="T72" s="104">
        <v>0</v>
      </c>
      <c r="U72" s="105">
        <v>0</v>
      </c>
      <c r="V72" s="128"/>
      <c r="W72" s="106">
        <f>VLOOKUP($C72,[1]Kostprijzen!$A$2:$B$10,2,FALSE)*O72</f>
        <v>77340</v>
      </c>
      <c r="X72" s="107">
        <f>VLOOKUP($C72,[1]Kostprijzen!$A$2:$B$10,2,FALSE)*P72</f>
        <v>0</v>
      </c>
      <c r="Y72" s="107">
        <f>VLOOKUP($C72,[1]Kostprijzen!$A$2:$B$10,2,FALSE)*Q72</f>
        <v>0</v>
      </c>
      <c r="Z72" s="108">
        <f>VLOOKUP($C72,[1]Kostprijzen!$A$2:$B$10,2,FALSE)*R72</f>
        <v>0</v>
      </c>
      <c r="AA72" s="108">
        <f>VLOOKUP($C72,[1]Kostprijzen!$A$2:$B$10,2,FALSE)*S72</f>
        <v>0</v>
      </c>
      <c r="AB72" s="108">
        <f>VLOOKUP($C72,[1]Kostprijzen!$A$2:$B$10,2,FALSE)*T72</f>
        <v>0</v>
      </c>
      <c r="AC72" s="109">
        <f>VLOOKUP($C72,[1]Kostprijzen!$A$2:$B$10,2,FALSE)*U72</f>
        <v>0</v>
      </c>
      <c r="AE72" s="96">
        <f t="shared" si="6"/>
        <v>0</v>
      </c>
      <c r="AF72" s="96">
        <f t="shared" si="7"/>
        <v>0</v>
      </c>
      <c r="AH72" s="110"/>
    </row>
    <row r="73" spans="1:34" ht="13.8">
      <c r="A73" s="98" t="s">
        <v>2029</v>
      </c>
      <c r="B73" s="99" t="str">
        <f>[1]Kostprijzen!$A$55</f>
        <v>Diervoeder</v>
      </c>
      <c r="C73" s="100" t="str">
        <f>[1]Kostprijzen!E64</f>
        <v>Klantinteractie &amp; Dienstverlening</v>
      </c>
      <c r="D73" s="101">
        <f t="shared" si="5"/>
        <v>4785</v>
      </c>
      <c r="E73" s="102">
        <f>IF(D73="","",D73*VLOOKUP(C73,[1]Kostprijzen!$A$2:$B$10,2,FALSE))</f>
        <v>425386.5</v>
      </c>
      <c r="F73" s="103">
        <v>0</v>
      </c>
      <c r="G73" s="104">
        <v>0</v>
      </c>
      <c r="H73" s="104">
        <v>0</v>
      </c>
      <c r="I73" s="104">
        <v>0</v>
      </c>
      <c r="J73" s="104">
        <v>0</v>
      </c>
      <c r="K73" s="104">
        <v>0</v>
      </c>
      <c r="L73" s="104">
        <v>4297</v>
      </c>
      <c r="M73" s="105">
        <v>488</v>
      </c>
      <c r="N73" s="65" t="str">
        <f t="shared" si="8"/>
        <v>DiervoederKlantinteractie &amp; Dienstverlening</v>
      </c>
      <c r="O73" s="103">
        <v>1851</v>
      </c>
      <c r="P73" s="104">
        <v>0</v>
      </c>
      <c r="Q73" s="104">
        <v>0</v>
      </c>
      <c r="R73" s="104">
        <v>0</v>
      </c>
      <c r="S73" s="104">
        <v>2934</v>
      </c>
      <c r="T73" s="104">
        <v>0</v>
      </c>
      <c r="U73" s="105">
        <v>0</v>
      </c>
      <c r="V73" s="128"/>
      <c r="W73" s="106">
        <f>VLOOKUP($C73,[1]Kostprijzen!$A$2:$B$10,2,FALSE)*O73</f>
        <v>164553.90000000002</v>
      </c>
      <c r="X73" s="107">
        <f>VLOOKUP($C73,[1]Kostprijzen!$A$2:$B$10,2,FALSE)*P73</f>
        <v>0</v>
      </c>
      <c r="Y73" s="107">
        <f>VLOOKUP($C73,[1]Kostprijzen!$A$2:$B$10,2,FALSE)*Q73</f>
        <v>0</v>
      </c>
      <c r="Z73" s="108">
        <f>VLOOKUP($C73,[1]Kostprijzen!$A$2:$B$10,2,FALSE)*R73</f>
        <v>0</v>
      </c>
      <c r="AA73" s="108">
        <f>VLOOKUP($C73,[1]Kostprijzen!$A$2:$B$10,2,FALSE)*S73</f>
        <v>260832.6</v>
      </c>
      <c r="AB73" s="108">
        <f>VLOOKUP($C73,[1]Kostprijzen!$A$2:$B$10,2,FALSE)*T73</f>
        <v>0</v>
      </c>
      <c r="AC73" s="109">
        <f>VLOOKUP($C73,[1]Kostprijzen!$A$2:$B$10,2,FALSE)*U73</f>
        <v>0</v>
      </c>
      <c r="AE73" s="96">
        <f t="shared" si="6"/>
        <v>0</v>
      </c>
      <c r="AF73" s="96">
        <f t="shared" si="7"/>
        <v>0</v>
      </c>
      <c r="AH73" s="110"/>
    </row>
    <row r="74" spans="1:34" ht="13.8">
      <c r="A74" s="98" t="s">
        <v>2029</v>
      </c>
      <c r="B74" s="99" t="str">
        <f>[1]Kostprijzen!$A$55</f>
        <v>Diervoeder</v>
      </c>
      <c r="C74" s="100" t="str">
        <f>[1]Kostprijzen!E65</f>
        <v>Laboratoriumonderzoek</v>
      </c>
      <c r="D74" s="101">
        <f t="shared" si="5"/>
        <v>0</v>
      </c>
      <c r="E74" s="102">
        <f>IF(D74="","",D74*VLOOKUP(C74,[1]Kostprijzen!$A$2:$B$10,2,FALSE))</f>
        <v>0</v>
      </c>
      <c r="F74" s="103">
        <v>0</v>
      </c>
      <c r="G74" s="104">
        <v>0</v>
      </c>
      <c r="H74" s="104">
        <v>0</v>
      </c>
      <c r="I74" s="104">
        <v>0</v>
      </c>
      <c r="J74" s="104">
        <v>0</v>
      </c>
      <c r="K74" s="104">
        <v>0</v>
      </c>
      <c r="L74" s="104">
        <v>0</v>
      </c>
      <c r="M74" s="105">
        <v>0</v>
      </c>
      <c r="N74" s="65" t="str">
        <f t="shared" si="8"/>
        <v>DiervoederLaboratoriumonderzoek</v>
      </c>
      <c r="O74" s="103">
        <v>0</v>
      </c>
      <c r="P74" s="104">
        <v>0</v>
      </c>
      <c r="Q74" s="104">
        <v>0</v>
      </c>
      <c r="R74" s="104">
        <v>0</v>
      </c>
      <c r="S74" s="104">
        <v>0</v>
      </c>
      <c r="T74" s="104">
        <v>0</v>
      </c>
      <c r="U74" s="105">
        <v>0</v>
      </c>
      <c r="V74" s="128"/>
      <c r="W74" s="106">
        <f>VLOOKUP($C74,[1]Kostprijzen!$A$2:$B$10,2,FALSE)*O74</f>
        <v>0</v>
      </c>
      <c r="X74" s="107">
        <f>VLOOKUP($C74,[1]Kostprijzen!$A$2:$B$10,2,FALSE)*P74</f>
        <v>0</v>
      </c>
      <c r="Y74" s="107">
        <f>VLOOKUP($C74,[1]Kostprijzen!$A$2:$B$10,2,FALSE)*Q74</f>
        <v>0</v>
      </c>
      <c r="Z74" s="108">
        <f>VLOOKUP($C74,[1]Kostprijzen!$A$2:$B$10,2,FALSE)*R74</f>
        <v>0</v>
      </c>
      <c r="AA74" s="108">
        <f>VLOOKUP($C74,[1]Kostprijzen!$A$2:$B$10,2,FALSE)*S74</f>
        <v>0</v>
      </c>
      <c r="AB74" s="108">
        <f>VLOOKUP($C74,[1]Kostprijzen!$A$2:$B$10,2,FALSE)*T74</f>
        <v>0</v>
      </c>
      <c r="AC74" s="109">
        <f>VLOOKUP($C74,[1]Kostprijzen!$A$2:$B$10,2,FALSE)*U74</f>
        <v>0</v>
      </c>
      <c r="AE74" s="96">
        <f t="shared" si="6"/>
        <v>0</v>
      </c>
      <c r="AF74" s="96">
        <f t="shared" si="7"/>
        <v>0</v>
      </c>
      <c r="AH74" s="110"/>
    </row>
    <row r="75" spans="1:34" ht="14.4" thickBot="1">
      <c r="A75" s="114" t="s">
        <v>2029</v>
      </c>
      <c r="B75" s="99" t="str">
        <f>[1]Kostprijzen!$A$55</f>
        <v>Diervoeder</v>
      </c>
      <c r="C75" s="100" t="str">
        <f>[1]Kostprijzen!E66</f>
        <v>Toezicht</v>
      </c>
      <c r="D75" s="115">
        <f t="shared" si="5"/>
        <v>27671</v>
      </c>
      <c r="E75" s="116">
        <f>IF(D75="","",D75*VLOOKUP(C75,[1]Kostprijzen!$A$2:$B$10,2,FALSE))</f>
        <v>2563164.73</v>
      </c>
      <c r="F75" s="132">
        <v>1780</v>
      </c>
      <c r="G75" s="119">
        <v>4450</v>
      </c>
      <c r="H75" s="119">
        <v>21441</v>
      </c>
      <c r="I75" s="118">
        <v>0</v>
      </c>
      <c r="J75" s="118">
        <v>0</v>
      </c>
      <c r="K75" s="118">
        <v>0</v>
      </c>
      <c r="L75" s="118">
        <v>0</v>
      </c>
      <c r="M75" s="120">
        <v>0</v>
      </c>
      <c r="N75" s="65" t="str">
        <f t="shared" si="8"/>
        <v>DiervoederToezicht</v>
      </c>
      <c r="O75" s="132">
        <v>24371</v>
      </c>
      <c r="P75" s="118">
        <v>0</v>
      </c>
      <c r="Q75" s="118">
        <v>0</v>
      </c>
      <c r="R75" s="118">
        <v>0</v>
      </c>
      <c r="S75" s="119">
        <v>3300</v>
      </c>
      <c r="T75" s="118">
        <v>0</v>
      </c>
      <c r="U75" s="120">
        <v>0</v>
      </c>
      <c r="V75" s="128"/>
      <c r="W75" s="121">
        <f>VLOOKUP($C75,[1]Kostprijzen!$A$2:$B$10,2,FALSE)*O75</f>
        <v>2257485.73</v>
      </c>
      <c r="X75" s="122">
        <f>VLOOKUP($C75,[1]Kostprijzen!$A$2:$B$10,2,FALSE)*P75</f>
        <v>0</v>
      </c>
      <c r="Y75" s="122">
        <f>VLOOKUP($C75,[1]Kostprijzen!$A$2:$B$10,2,FALSE)*Q75</f>
        <v>0</v>
      </c>
      <c r="Z75" s="123">
        <f>VLOOKUP($C75,[1]Kostprijzen!$A$2:$B$10,2,FALSE)*R75</f>
        <v>0</v>
      </c>
      <c r="AA75" s="123">
        <f>VLOOKUP($C75,[1]Kostprijzen!$A$2:$B$10,2,FALSE)*S75</f>
        <v>305679</v>
      </c>
      <c r="AB75" s="123">
        <f>VLOOKUP($C75,[1]Kostprijzen!$A$2:$B$10,2,FALSE)*T75</f>
        <v>0</v>
      </c>
      <c r="AC75" s="124">
        <f>VLOOKUP($C75,[1]Kostprijzen!$A$2:$B$10,2,FALSE)*U75</f>
        <v>0</v>
      </c>
      <c r="AE75" s="96">
        <f t="shared" si="6"/>
        <v>0</v>
      </c>
      <c r="AF75" s="96">
        <f t="shared" si="7"/>
        <v>0</v>
      </c>
      <c r="AH75" s="125"/>
    </row>
    <row r="76" spans="1:34" ht="13.8">
      <c r="A76" s="83" t="s">
        <v>2029</v>
      </c>
      <c r="B76" s="84" t="str">
        <f>[1]Kostprijzen!$A$56</f>
        <v>EU-subsidieregelingen incl. nacontroles</v>
      </c>
      <c r="C76" s="85" t="str">
        <f>[1]Kostprijzen!E58</f>
        <v>Advies &amp; Vertegenwoordiging</v>
      </c>
      <c r="D76" s="86">
        <f t="shared" si="5"/>
        <v>1291</v>
      </c>
      <c r="E76" s="87">
        <f>IF(D76="","",D76*VLOOKUP(C76,[1]Kostprijzen!$A$2:$B$10,2,FALSE))</f>
        <v>147767.85999999999</v>
      </c>
      <c r="F76" s="88">
        <v>0</v>
      </c>
      <c r="G76" s="89">
        <v>0</v>
      </c>
      <c r="H76" s="126">
        <v>1291</v>
      </c>
      <c r="I76" s="89">
        <v>0</v>
      </c>
      <c r="J76" s="89">
        <v>0</v>
      </c>
      <c r="K76" s="89">
        <v>0</v>
      </c>
      <c r="L76" s="89">
        <v>0</v>
      </c>
      <c r="M76" s="90">
        <v>0</v>
      </c>
      <c r="N76" s="65" t="str">
        <f t="shared" si="8"/>
        <v>EU-subsidieregelingen incl. nacontrolesAdvies &amp; Vertegenwoordiging</v>
      </c>
      <c r="O76" s="129">
        <v>1291</v>
      </c>
      <c r="P76" s="89">
        <v>0</v>
      </c>
      <c r="Q76" s="89">
        <v>0</v>
      </c>
      <c r="R76" s="89">
        <v>0</v>
      </c>
      <c r="S76" s="89">
        <v>0</v>
      </c>
      <c r="T76" s="89">
        <v>0</v>
      </c>
      <c r="U76" s="90">
        <v>0</v>
      </c>
      <c r="V76" s="128"/>
      <c r="W76" s="92">
        <f>VLOOKUP($C76,[1]Kostprijzen!$A$2:$B$10,2,FALSE)*O76</f>
        <v>147767.85999999999</v>
      </c>
      <c r="X76" s="93">
        <f>VLOOKUP($C76,[1]Kostprijzen!$A$2:$B$10,2,FALSE)*P76</f>
        <v>0</v>
      </c>
      <c r="Y76" s="93">
        <f>VLOOKUP($C76,[1]Kostprijzen!$A$2:$B$10,2,FALSE)*Q76</f>
        <v>0</v>
      </c>
      <c r="Z76" s="94">
        <f>VLOOKUP($C76,[1]Kostprijzen!$A$2:$B$10,2,FALSE)*R76</f>
        <v>0</v>
      </c>
      <c r="AA76" s="94">
        <f>VLOOKUP($C76,[1]Kostprijzen!$A$2:$B$10,2,FALSE)*S76</f>
        <v>0</v>
      </c>
      <c r="AB76" s="94">
        <f>VLOOKUP($C76,[1]Kostprijzen!$A$2:$B$10,2,FALSE)*T76</f>
        <v>0</v>
      </c>
      <c r="AC76" s="95">
        <f>VLOOKUP($C76,[1]Kostprijzen!$A$2:$B$10,2,FALSE)*U76</f>
        <v>0</v>
      </c>
      <c r="AE76" s="96">
        <f t="shared" si="6"/>
        <v>0</v>
      </c>
      <c r="AF76" s="96">
        <f t="shared" si="7"/>
        <v>0</v>
      </c>
      <c r="AH76" s="97"/>
    </row>
    <row r="77" spans="1:34" ht="13.8">
      <c r="A77" s="98" t="s">
        <v>2029</v>
      </c>
      <c r="B77" s="99" t="str">
        <f>[1]Kostprijzen!$A$56</f>
        <v>EU-subsidieregelingen incl. nacontroles</v>
      </c>
      <c r="C77" s="100" t="str">
        <f>[1]Kostprijzen!E59</f>
        <v>Communicatie</v>
      </c>
      <c r="D77" s="101">
        <f t="shared" si="5"/>
        <v>0</v>
      </c>
      <c r="E77" s="102">
        <f>IF(D77="","",D77*VLOOKUP(C77,[1]Kostprijzen!$A$2:$B$10,2,FALSE))</f>
        <v>0</v>
      </c>
      <c r="F77" s="103">
        <v>0</v>
      </c>
      <c r="G77" s="104">
        <v>0</v>
      </c>
      <c r="H77" s="104">
        <v>0</v>
      </c>
      <c r="I77" s="104">
        <v>0</v>
      </c>
      <c r="J77" s="104">
        <v>0</v>
      </c>
      <c r="K77" s="104">
        <v>0</v>
      </c>
      <c r="L77" s="104">
        <v>0</v>
      </c>
      <c r="M77" s="105">
        <v>0</v>
      </c>
      <c r="N77" s="65" t="str">
        <f t="shared" si="8"/>
        <v>EU-subsidieregelingen incl. nacontrolesCommunicatie</v>
      </c>
      <c r="O77" s="103">
        <v>0</v>
      </c>
      <c r="P77" s="104">
        <v>0</v>
      </c>
      <c r="Q77" s="104">
        <v>0</v>
      </c>
      <c r="R77" s="104">
        <v>0</v>
      </c>
      <c r="S77" s="104">
        <v>0</v>
      </c>
      <c r="T77" s="104">
        <v>0</v>
      </c>
      <c r="U77" s="105">
        <v>0</v>
      </c>
      <c r="V77" s="128"/>
      <c r="W77" s="106">
        <f>VLOOKUP($C77,[1]Kostprijzen!$A$2:$B$10,2,FALSE)*O77</f>
        <v>0</v>
      </c>
      <c r="X77" s="107">
        <f>VLOOKUP($C77,[1]Kostprijzen!$A$2:$B$10,2,FALSE)*P77</f>
        <v>0</v>
      </c>
      <c r="Y77" s="107">
        <f>VLOOKUP($C77,[1]Kostprijzen!$A$2:$B$10,2,FALSE)*Q77</f>
        <v>0</v>
      </c>
      <c r="Z77" s="108">
        <f>VLOOKUP($C77,[1]Kostprijzen!$A$2:$B$10,2,FALSE)*R77</f>
        <v>0</v>
      </c>
      <c r="AA77" s="108">
        <f>VLOOKUP($C77,[1]Kostprijzen!$A$2:$B$10,2,FALSE)*S77</f>
        <v>0</v>
      </c>
      <c r="AB77" s="108">
        <f>VLOOKUP($C77,[1]Kostprijzen!$A$2:$B$10,2,FALSE)*T77</f>
        <v>0</v>
      </c>
      <c r="AC77" s="109">
        <f>VLOOKUP($C77,[1]Kostprijzen!$A$2:$B$10,2,FALSE)*U77</f>
        <v>0</v>
      </c>
      <c r="AE77" s="96">
        <f t="shared" si="6"/>
        <v>0</v>
      </c>
      <c r="AF77" s="96">
        <f t="shared" si="7"/>
        <v>0</v>
      </c>
      <c r="AH77" s="110"/>
    </row>
    <row r="78" spans="1:34" ht="13.8">
      <c r="A78" s="98" t="s">
        <v>2029</v>
      </c>
      <c r="B78" s="99" t="str">
        <f>[1]Kostprijzen!$A$56</f>
        <v>EU-subsidieregelingen incl. nacontroles</v>
      </c>
      <c r="C78" s="100" t="str">
        <f>[1]Kostprijzen!E60</f>
        <v>Extern Geoormerkt Budget</v>
      </c>
      <c r="D78" s="101">
        <f t="shared" si="5"/>
        <v>0</v>
      </c>
      <c r="E78" s="111">
        <v>0</v>
      </c>
      <c r="F78" s="103">
        <v>0</v>
      </c>
      <c r="G78" s="104">
        <v>0</v>
      </c>
      <c r="H78" s="104">
        <v>0</v>
      </c>
      <c r="I78" s="104">
        <v>0</v>
      </c>
      <c r="J78" s="104">
        <v>0</v>
      </c>
      <c r="K78" s="104">
        <v>0</v>
      </c>
      <c r="L78" s="104">
        <v>0</v>
      </c>
      <c r="M78" s="105">
        <v>0</v>
      </c>
      <c r="N78" s="65" t="str">
        <f t="shared" si="8"/>
        <v>EU-subsidieregelingen incl. nacontrolesExtern Geoormerkt Budget</v>
      </c>
      <c r="O78" s="103">
        <v>0</v>
      </c>
      <c r="P78" s="104">
        <v>0</v>
      </c>
      <c r="Q78" s="104">
        <v>0</v>
      </c>
      <c r="R78" s="104">
        <v>0</v>
      </c>
      <c r="S78" s="104">
        <v>0</v>
      </c>
      <c r="T78" s="104">
        <v>0</v>
      </c>
      <c r="U78" s="105">
        <v>0</v>
      </c>
      <c r="V78" s="128"/>
      <c r="W78" s="106"/>
      <c r="X78" s="107"/>
      <c r="Y78" s="107"/>
      <c r="Z78" s="108"/>
      <c r="AA78" s="108"/>
      <c r="AB78" s="108"/>
      <c r="AC78" s="109"/>
      <c r="AE78" s="96">
        <f t="shared" si="6"/>
        <v>0</v>
      </c>
      <c r="AF78" s="96">
        <f t="shared" si="7"/>
        <v>0</v>
      </c>
      <c r="AH78" s="110"/>
    </row>
    <row r="79" spans="1:34" ht="13.8">
      <c r="A79" s="98" t="s">
        <v>2029</v>
      </c>
      <c r="B79" s="99" t="str">
        <f>[1]Kostprijzen!$A$56</f>
        <v>EU-subsidieregelingen incl. nacontroles</v>
      </c>
      <c r="C79" s="100" t="str">
        <f>[1]Kostprijzen!E61</f>
        <v>Incident- &amp; Crisismanagement</v>
      </c>
      <c r="D79" s="101">
        <f t="shared" si="5"/>
        <v>0</v>
      </c>
      <c r="E79" s="102">
        <f>IF(D79="","",D79*VLOOKUP(C79,[1]Kostprijzen!$A$2:$B$10,2,FALSE))</f>
        <v>0</v>
      </c>
      <c r="F79" s="103">
        <v>0</v>
      </c>
      <c r="G79" s="104">
        <v>0</v>
      </c>
      <c r="H79" s="104">
        <v>0</v>
      </c>
      <c r="I79" s="104">
        <v>0</v>
      </c>
      <c r="J79" s="104">
        <v>0</v>
      </c>
      <c r="K79" s="104">
        <v>0</v>
      </c>
      <c r="L79" s="104">
        <v>0</v>
      </c>
      <c r="M79" s="105">
        <v>0</v>
      </c>
      <c r="N79" s="65" t="str">
        <f t="shared" si="8"/>
        <v>EU-subsidieregelingen incl. nacontrolesIncident- &amp; Crisismanagement</v>
      </c>
      <c r="O79" s="103">
        <v>0</v>
      </c>
      <c r="P79" s="104">
        <v>0</v>
      </c>
      <c r="Q79" s="104">
        <v>0</v>
      </c>
      <c r="R79" s="104">
        <v>0</v>
      </c>
      <c r="S79" s="104">
        <v>0</v>
      </c>
      <c r="T79" s="104">
        <v>0</v>
      </c>
      <c r="U79" s="105">
        <v>0</v>
      </c>
      <c r="V79" s="128"/>
      <c r="W79" s="106">
        <f>VLOOKUP($C79,[1]Kostprijzen!$A$2:$B$10,2,FALSE)*O79</f>
        <v>0</v>
      </c>
      <c r="X79" s="107">
        <f>VLOOKUP($C79,[1]Kostprijzen!$A$2:$B$10,2,FALSE)*P79</f>
        <v>0</v>
      </c>
      <c r="Y79" s="107">
        <f>VLOOKUP($C79,[1]Kostprijzen!$A$2:$B$10,2,FALSE)*Q79</f>
        <v>0</v>
      </c>
      <c r="Z79" s="108">
        <f>VLOOKUP($C79,[1]Kostprijzen!$A$2:$B$10,2,FALSE)*R79</f>
        <v>0</v>
      </c>
      <c r="AA79" s="108">
        <f>VLOOKUP($C79,[1]Kostprijzen!$A$2:$B$10,2,FALSE)*S79</f>
        <v>0</v>
      </c>
      <c r="AB79" s="108">
        <f>VLOOKUP($C79,[1]Kostprijzen!$A$2:$B$10,2,FALSE)*T79</f>
        <v>0</v>
      </c>
      <c r="AC79" s="109">
        <f>VLOOKUP($C79,[1]Kostprijzen!$A$2:$B$10,2,FALSE)*U79</f>
        <v>0</v>
      </c>
      <c r="AE79" s="96">
        <f t="shared" si="6"/>
        <v>0</v>
      </c>
      <c r="AF79" s="96">
        <f t="shared" si="7"/>
        <v>0</v>
      </c>
      <c r="AH79" s="110"/>
    </row>
    <row r="80" spans="1:34" ht="13.8">
      <c r="A80" s="98" t="s">
        <v>2029</v>
      </c>
      <c r="B80" s="99" t="str">
        <f>[1]Kostprijzen!$A$56</f>
        <v>EU-subsidieregelingen incl. nacontroles</v>
      </c>
      <c r="C80" s="100" t="str">
        <f>[1]Kostprijzen!E62</f>
        <v>Inlichtingen &amp; Opsporing</v>
      </c>
      <c r="D80" s="101">
        <f t="shared" si="5"/>
        <v>0</v>
      </c>
      <c r="E80" s="102">
        <f>IF(D80="","",D80*VLOOKUP(C80,[1]Kostprijzen!$A$2:$B$10,2,FALSE))</f>
        <v>0</v>
      </c>
      <c r="F80" s="103">
        <v>0</v>
      </c>
      <c r="G80" s="104">
        <v>0</v>
      </c>
      <c r="H80" s="104">
        <v>0</v>
      </c>
      <c r="I80" s="104">
        <v>0</v>
      </c>
      <c r="J80" s="104">
        <v>0</v>
      </c>
      <c r="K80" s="104">
        <v>0</v>
      </c>
      <c r="L80" s="104">
        <v>0</v>
      </c>
      <c r="M80" s="105">
        <v>0</v>
      </c>
      <c r="N80" s="65" t="str">
        <f t="shared" si="8"/>
        <v>EU-subsidieregelingen incl. nacontrolesInlichtingen &amp; Opsporing</v>
      </c>
      <c r="O80" s="103">
        <v>0</v>
      </c>
      <c r="P80" s="104">
        <v>0</v>
      </c>
      <c r="Q80" s="104">
        <v>0</v>
      </c>
      <c r="R80" s="104">
        <v>0</v>
      </c>
      <c r="S80" s="104">
        <v>0</v>
      </c>
      <c r="T80" s="104">
        <v>0</v>
      </c>
      <c r="U80" s="105">
        <v>0</v>
      </c>
      <c r="V80" s="128"/>
      <c r="W80" s="106">
        <f>VLOOKUP($C80,[1]Kostprijzen!$A$2:$B$10,2,FALSE)*O80</f>
        <v>0</v>
      </c>
      <c r="X80" s="107">
        <f>VLOOKUP($C80,[1]Kostprijzen!$A$2:$B$10,2,FALSE)*P80</f>
        <v>0</v>
      </c>
      <c r="Y80" s="107">
        <f>VLOOKUP($C80,[1]Kostprijzen!$A$2:$B$10,2,FALSE)*Q80</f>
        <v>0</v>
      </c>
      <c r="Z80" s="108">
        <f>VLOOKUP($C80,[1]Kostprijzen!$A$2:$B$10,2,FALSE)*R80</f>
        <v>0</v>
      </c>
      <c r="AA80" s="108">
        <f>VLOOKUP($C80,[1]Kostprijzen!$A$2:$B$10,2,FALSE)*S80</f>
        <v>0</v>
      </c>
      <c r="AB80" s="108">
        <f>VLOOKUP($C80,[1]Kostprijzen!$A$2:$B$10,2,FALSE)*T80</f>
        <v>0</v>
      </c>
      <c r="AC80" s="109">
        <f>VLOOKUP($C80,[1]Kostprijzen!$A$2:$B$10,2,FALSE)*U80</f>
        <v>0</v>
      </c>
      <c r="AE80" s="96">
        <f t="shared" si="6"/>
        <v>0</v>
      </c>
      <c r="AF80" s="96">
        <f t="shared" si="7"/>
        <v>0</v>
      </c>
      <c r="AH80" s="110"/>
    </row>
    <row r="81" spans="1:34" ht="13.8">
      <c r="A81" s="98" t="s">
        <v>2029</v>
      </c>
      <c r="B81" s="99" t="str">
        <f>[1]Kostprijzen!$A$56</f>
        <v>EU-subsidieregelingen incl. nacontroles</v>
      </c>
      <c r="C81" s="100" t="str">
        <f>[1]Kostprijzen!E63</f>
        <v>Kennis &amp; Expertise</v>
      </c>
      <c r="D81" s="101">
        <f t="shared" si="5"/>
        <v>0</v>
      </c>
      <c r="E81" s="102">
        <f>IF(D81="","",D81*VLOOKUP(C81,[1]Kostprijzen!$A$2:$B$10,2,FALSE))</f>
        <v>0</v>
      </c>
      <c r="F81" s="103">
        <v>0</v>
      </c>
      <c r="G81" s="104">
        <v>0</v>
      </c>
      <c r="H81" s="104">
        <v>0</v>
      </c>
      <c r="I81" s="104">
        <v>0</v>
      </c>
      <c r="J81" s="104">
        <v>0</v>
      </c>
      <c r="K81" s="104">
        <v>0</v>
      </c>
      <c r="L81" s="104">
        <v>0</v>
      </c>
      <c r="M81" s="105">
        <v>0</v>
      </c>
      <c r="N81" s="65" t="str">
        <f t="shared" si="8"/>
        <v>EU-subsidieregelingen incl. nacontrolesKennis &amp; Expertise</v>
      </c>
      <c r="O81" s="103">
        <v>0</v>
      </c>
      <c r="P81" s="104">
        <v>0</v>
      </c>
      <c r="Q81" s="104">
        <v>0</v>
      </c>
      <c r="R81" s="104">
        <v>0</v>
      </c>
      <c r="S81" s="104">
        <v>0</v>
      </c>
      <c r="T81" s="104">
        <v>0</v>
      </c>
      <c r="U81" s="105">
        <v>0</v>
      </c>
      <c r="V81" s="128"/>
      <c r="W81" s="106">
        <f>VLOOKUP($C81,[1]Kostprijzen!$A$2:$B$10,2,FALSE)*O81</f>
        <v>0</v>
      </c>
      <c r="X81" s="107">
        <f>VLOOKUP($C81,[1]Kostprijzen!$A$2:$B$10,2,FALSE)*P81</f>
        <v>0</v>
      </c>
      <c r="Y81" s="107">
        <f>VLOOKUP($C81,[1]Kostprijzen!$A$2:$B$10,2,FALSE)*Q81</f>
        <v>0</v>
      </c>
      <c r="Z81" s="108">
        <f>VLOOKUP($C81,[1]Kostprijzen!$A$2:$B$10,2,FALSE)*R81</f>
        <v>0</v>
      </c>
      <c r="AA81" s="108">
        <f>VLOOKUP($C81,[1]Kostprijzen!$A$2:$B$10,2,FALSE)*S81</f>
        <v>0</v>
      </c>
      <c r="AB81" s="108">
        <f>VLOOKUP($C81,[1]Kostprijzen!$A$2:$B$10,2,FALSE)*T81</f>
        <v>0</v>
      </c>
      <c r="AC81" s="109">
        <f>VLOOKUP($C81,[1]Kostprijzen!$A$2:$B$10,2,FALSE)*U81</f>
        <v>0</v>
      </c>
      <c r="AE81" s="96">
        <f t="shared" si="6"/>
        <v>0</v>
      </c>
      <c r="AF81" s="96">
        <f t="shared" si="7"/>
        <v>0</v>
      </c>
      <c r="AH81" s="110"/>
    </row>
    <row r="82" spans="1:34" ht="13.8">
      <c r="A82" s="98" t="s">
        <v>2029</v>
      </c>
      <c r="B82" s="99" t="str">
        <f>[1]Kostprijzen!$A$56</f>
        <v>EU-subsidieregelingen incl. nacontroles</v>
      </c>
      <c r="C82" s="100" t="str">
        <f>[1]Kostprijzen!E64</f>
        <v>Klantinteractie &amp; Dienstverlening</v>
      </c>
      <c r="D82" s="101">
        <f t="shared" si="5"/>
        <v>2578</v>
      </c>
      <c r="E82" s="102">
        <f>IF(D82="","",D82*VLOOKUP(C82,[1]Kostprijzen!$A$2:$B$10,2,FALSE))</f>
        <v>229184.2</v>
      </c>
      <c r="F82" s="103">
        <v>0</v>
      </c>
      <c r="G82" s="104">
        <v>0</v>
      </c>
      <c r="H82" s="104">
        <v>0</v>
      </c>
      <c r="I82" s="104">
        <v>0</v>
      </c>
      <c r="J82" s="104">
        <v>0</v>
      </c>
      <c r="K82" s="104">
        <v>0</v>
      </c>
      <c r="L82" s="104">
        <v>2578</v>
      </c>
      <c r="M82" s="105">
        <v>0</v>
      </c>
      <c r="N82" s="65" t="str">
        <f t="shared" si="8"/>
        <v>EU-subsidieregelingen incl. nacontrolesKlantinteractie &amp; Dienstverlening</v>
      </c>
      <c r="O82" s="103">
        <v>2578</v>
      </c>
      <c r="P82" s="104">
        <v>0</v>
      </c>
      <c r="Q82" s="104">
        <v>0</v>
      </c>
      <c r="R82" s="104">
        <v>0</v>
      </c>
      <c r="S82" s="104">
        <v>0</v>
      </c>
      <c r="T82" s="104">
        <v>0</v>
      </c>
      <c r="U82" s="105">
        <v>0</v>
      </c>
      <c r="V82" s="128"/>
      <c r="W82" s="106">
        <f>VLOOKUP($C82,[1]Kostprijzen!$A$2:$B$10,2,FALSE)*O82</f>
        <v>229184.2</v>
      </c>
      <c r="X82" s="107">
        <f>VLOOKUP($C82,[1]Kostprijzen!$A$2:$B$10,2,FALSE)*P82</f>
        <v>0</v>
      </c>
      <c r="Y82" s="107">
        <f>VLOOKUP($C82,[1]Kostprijzen!$A$2:$B$10,2,FALSE)*Q82</f>
        <v>0</v>
      </c>
      <c r="Z82" s="108">
        <f>VLOOKUP($C82,[1]Kostprijzen!$A$2:$B$10,2,FALSE)*R82</f>
        <v>0</v>
      </c>
      <c r="AA82" s="108">
        <f>VLOOKUP($C82,[1]Kostprijzen!$A$2:$B$10,2,FALSE)*S82</f>
        <v>0</v>
      </c>
      <c r="AB82" s="108">
        <f>VLOOKUP($C82,[1]Kostprijzen!$A$2:$B$10,2,FALSE)*T82</f>
        <v>0</v>
      </c>
      <c r="AC82" s="109">
        <f>VLOOKUP($C82,[1]Kostprijzen!$A$2:$B$10,2,FALSE)*U82</f>
        <v>0</v>
      </c>
      <c r="AE82" s="96">
        <f t="shared" si="6"/>
        <v>0</v>
      </c>
      <c r="AF82" s="96">
        <f t="shared" si="7"/>
        <v>0</v>
      </c>
      <c r="AH82" s="110"/>
    </row>
    <row r="83" spans="1:34" ht="13.8">
      <c r="A83" s="98" t="s">
        <v>2029</v>
      </c>
      <c r="B83" s="99" t="str">
        <f>[1]Kostprijzen!$A$56</f>
        <v>EU-subsidieregelingen incl. nacontroles</v>
      </c>
      <c r="C83" s="100" t="str">
        <f>[1]Kostprijzen!E65</f>
        <v>Laboratoriumonderzoek</v>
      </c>
      <c r="D83" s="101">
        <f t="shared" si="5"/>
        <v>0</v>
      </c>
      <c r="E83" s="102">
        <f>IF(D83="","",D83*VLOOKUP(C83,[1]Kostprijzen!$A$2:$B$10,2,FALSE))</f>
        <v>0</v>
      </c>
      <c r="F83" s="103">
        <v>0</v>
      </c>
      <c r="G83" s="104">
        <v>0</v>
      </c>
      <c r="H83" s="104">
        <v>0</v>
      </c>
      <c r="I83" s="104">
        <v>0</v>
      </c>
      <c r="J83" s="104">
        <v>0</v>
      </c>
      <c r="K83" s="104">
        <v>0</v>
      </c>
      <c r="L83" s="104">
        <v>0</v>
      </c>
      <c r="M83" s="105">
        <v>0</v>
      </c>
      <c r="N83" s="65" t="str">
        <f t="shared" si="8"/>
        <v>EU-subsidieregelingen incl. nacontrolesLaboratoriumonderzoek</v>
      </c>
      <c r="O83" s="103">
        <v>0</v>
      </c>
      <c r="P83" s="104">
        <v>0</v>
      </c>
      <c r="Q83" s="104">
        <v>0</v>
      </c>
      <c r="R83" s="104">
        <v>0</v>
      </c>
      <c r="S83" s="104">
        <v>0</v>
      </c>
      <c r="T83" s="104">
        <v>0</v>
      </c>
      <c r="U83" s="105">
        <v>0</v>
      </c>
      <c r="V83" s="128"/>
      <c r="W83" s="106">
        <f>VLOOKUP($C83,[1]Kostprijzen!$A$2:$B$10,2,FALSE)*O83</f>
        <v>0</v>
      </c>
      <c r="X83" s="107">
        <f>VLOOKUP($C83,[1]Kostprijzen!$A$2:$B$10,2,FALSE)*P83</f>
        <v>0</v>
      </c>
      <c r="Y83" s="107">
        <f>VLOOKUP($C83,[1]Kostprijzen!$A$2:$B$10,2,FALSE)*Q83</f>
        <v>0</v>
      </c>
      <c r="Z83" s="108">
        <f>VLOOKUP($C83,[1]Kostprijzen!$A$2:$B$10,2,FALSE)*R83</f>
        <v>0</v>
      </c>
      <c r="AA83" s="108">
        <f>VLOOKUP($C83,[1]Kostprijzen!$A$2:$B$10,2,FALSE)*S83</f>
        <v>0</v>
      </c>
      <c r="AB83" s="108">
        <f>VLOOKUP($C83,[1]Kostprijzen!$A$2:$B$10,2,FALSE)*T83</f>
        <v>0</v>
      </c>
      <c r="AC83" s="109">
        <f>VLOOKUP($C83,[1]Kostprijzen!$A$2:$B$10,2,FALSE)*U83</f>
        <v>0</v>
      </c>
      <c r="AE83" s="96">
        <f t="shared" si="6"/>
        <v>0</v>
      </c>
      <c r="AF83" s="96">
        <f t="shared" si="7"/>
        <v>0</v>
      </c>
      <c r="AH83" s="110"/>
    </row>
    <row r="84" spans="1:34" ht="14.4" thickBot="1">
      <c r="A84" s="114" t="s">
        <v>2029</v>
      </c>
      <c r="B84" s="99" t="str">
        <f>[1]Kostprijzen!$A$56</f>
        <v>EU-subsidieregelingen incl. nacontroles</v>
      </c>
      <c r="C84" s="100" t="str">
        <f>[1]Kostprijzen!E66</f>
        <v>Toezicht</v>
      </c>
      <c r="D84" s="115">
        <f t="shared" si="5"/>
        <v>34668</v>
      </c>
      <c r="E84" s="116">
        <f>IF(D84="","",D84*VLOOKUP(C84,[1]Kostprijzen!$A$2:$B$10,2,FALSE))</f>
        <v>3211296.84</v>
      </c>
      <c r="F84" s="117">
        <v>0</v>
      </c>
      <c r="G84" s="119">
        <v>3000</v>
      </c>
      <c r="H84" s="119">
        <f>33168-1500</f>
        <v>31668</v>
      </c>
      <c r="I84" s="118">
        <v>0</v>
      </c>
      <c r="J84" s="118">
        <v>0</v>
      </c>
      <c r="K84" s="118">
        <v>0</v>
      </c>
      <c r="L84" s="118">
        <v>0</v>
      </c>
      <c r="M84" s="120">
        <v>0</v>
      </c>
      <c r="N84" s="65" t="str">
        <f t="shared" si="8"/>
        <v>EU-subsidieregelingen incl. nacontrolesToezicht</v>
      </c>
      <c r="O84" s="132">
        <v>34688</v>
      </c>
      <c r="P84" s="118">
        <v>0</v>
      </c>
      <c r="Q84" s="118">
        <v>0</v>
      </c>
      <c r="R84" s="118">
        <v>0</v>
      </c>
      <c r="S84" s="118">
        <v>0</v>
      </c>
      <c r="T84" s="118">
        <v>0</v>
      </c>
      <c r="U84" s="120">
        <v>0</v>
      </c>
      <c r="V84" s="128"/>
      <c r="W84" s="121">
        <f>VLOOKUP($C84,[1]Kostprijzen!$A$2:$B$10,2,FALSE)*O84</f>
        <v>3213149.44</v>
      </c>
      <c r="X84" s="122">
        <f>VLOOKUP($C84,[1]Kostprijzen!$A$2:$B$10,2,FALSE)*P84</f>
        <v>0</v>
      </c>
      <c r="Y84" s="122">
        <f>VLOOKUP($C84,[1]Kostprijzen!$A$2:$B$10,2,FALSE)*Q84</f>
        <v>0</v>
      </c>
      <c r="Z84" s="123">
        <f>VLOOKUP($C84,[1]Kostprijzen!$A$2:$B$10,2,FALSE)*R84</f>
        <v>0</v>
      </c>
      <c r="AA84" s="123">
        <f>VLOOKUP($C84,[1]Kostprijzen!$A$2:$B$10,2,FALSE)*S84</f>
        <v>0</v>
      </c>
      <c r="AB84" s="123">
        <f>VLOOKUP($C84,[1]Kostprijzen!$A$2:$B$10,2,FALSE)*T84</f>
        <v>0</v>
      </c>
      <c r="AC84" s="124">
        <f>VLOOKUP($C84,[1]Kostprijzen!$A$2:$B$10,2,FALSE)*U84</f>
        <v>0</v>
      </c>
      <c r="AE84" s="96">
        <f t="shared" si="6"/>
        <v>20</v>
      </c>
      <c r="AF84" s="96">
        <f t="shared" si="7"/>
        <v>1852.6000000000931</v>
      </c>
      <c r="AH84" s="125"/>
    </row>
    <row r="85" spans="1:34" ht="14.4" hidden="1" thickBot="1">
      <c r="A85" s="83" t="s">
        <v>1324</v>
      </c>
      <c r="B85" s="84" t="str">
        <f>[1]Kostprijzen!$A$57</f>
        <v>Export</v>
      </c>
      <c r="C85" s="85" t="str">
        <f>[1]Kostprijzen!E58</f>
        <v>Advies &amp; Vertegenwoordiging</v>
      </c>
      <c r="D85" s="86">
        <f t="shared" si="5"/>
        <v>0</v>
      </c>
      <c r="E85" s="87">
        <f>IF(D85="","",D85*VLOOKUP(C85,[1]Kostprijzen!$A$2:$B$10,2,FALSE))</f>
        <v>0</v>
      </c>
      <c r="F85" s="88">
        <v>0</v>
      </c>
      <c r="G85" s="89">
        <v>0</v>
      </c>
      <c r="H85" s="89">
        <v>0</v>
      </c>
      <c r="I85" s="89">
        <v>0</v>
      </c>
      <c r="J85" s="89">
        <v>0</v>
      </c>
      <c r="K85" s="89">
        <v>0</v>
      </c>
      <c r="L85" s="89">
        <v>0</v>
      </c>
      <c r="M85" s="90">
        <v>0</v>
      </c>
      <c r="N85" s="65" t="str">
        <f t="shared" si="8"/>
        <v>ExportAdvies &amp; Vertegenwoordiging</v>
      </c>
      <c r="O85" s="88">
        <v>0</v>
      </c>
      <c r="P85" s="89">
        <v>0</v>
      </c>
      <c r="Q85" s="89">
        <v>0</v>
      </c>
      <c r="R85" s="89">
        <v>0</v>
      </c>
      <c r="S85" s="89">
        <v>0</v>
      </c>
      <c r="T85" s="89">
        <v>0</v>
      </c>
      <c r="U85" s="90">
        <v>0</v>
      </c>
      <c r="V85" s="128"/>
      <c r="W85" s="92">
        <f>VLOOKUP($C85,[1]Kostprijzen!$A$2:$B$10,2,FALSE)*O85</f>
        <v>0</v>
      </c>
      <c r="X85" s="93">
        <f>VLOOKUP($C85,[1]Kostprijzen!$A$2:$B$10,2,FALSE)*P85</f>
        <v>0</v>
      </c>
      <c r="Y85" s="93">
        <f>VLOOKUP($C85,[1]Kostprijzen!$A$2:$B$10,2,FALSE)*Q85</f>
        <v>0</v>
      </c>
      <c r="Z85" s="94">
        <f>VLOOKUP($C85,[1]Kostprijzen!$A$2:$B$10,2,FALSE)*R85</f>
        <v>0</v>
      </c>
      <c r="AA85" s="94">
        <f>VLOOKUP($C85,[1]Kostprijzen!$A$2:$B$10,2,FALSE)*S85</f>
        <v>0</v>
      </c>
      <c r="AB85" s="94">
        <f>VLOOKUP($C85,[1]Kostprijzen!$A$2:$B$10,2,FALSE)*T85</f>
        <v>0</v>
      </c>
      <c r="AC85" s="95">
        <f>VLOOKUP($C85,[1]Kostprijzen!$A$2:$B$10,2,FALSE)*U85</f>
        <v>0</v>
      </c>
      <c r="AE85" s="96">
        <f t="shared" si="6"/>
        <v>0</v>
      </c>
      <c r="AF85" s="96">
        <f t="shared" si="7"/>
        <v>0</v>
      </c>
      <c r="AH85" s="97"/>
    </row>
    <row r="86" spans="1:34" ht="14.4" hidden="1" thickBot="1">
      <c r="A86" s="98" t="s">
        <v>1324</v>
      </c>
      <c r="B86" s="99" t="str">
        <f>[1]Kostprijzen!$A$57</f>
        <v>Export</v>
      </c>
      <c r="C86" s="100" t="str">
        <f>[1]Kostprijzen!E59</f>
        <v>Communicatie</v>
      </c>
      <c r="D86" s="101">
        <f t="shared" si="5"/>
        <v>376</v>
      </c>
      <c r="E86" s="102">
        <f>IF(D86="","",D86*VLOOKUP(C86,[1]Kostprijzen!$A$2:$B$10,2,FALSE))</f>
        <v>36660</v>
      </c>
      <c r="F86" s="103">
        <v>0</v>
      </c>
      <c r="G86" s="104">
        <v>0</v>
      </c>
      <c r="H86" s="104">
        <v>0</v>
      </c>
      <c r="I86" s="104">
        <v>0</v>
      </c>
      <c r="J86" s="104">
        <v>0</v>
      </c>
      <c r="K86" s="104">
        <v>0</v>
      </c>
      <c r="L86" s="104">
        <v>0</v>
      </c>
      <c r="M86" s="105">
        <v>376</v>
      </c>
      <c r="N86" s="65" t="str">
        <f t="shared" si="8"/>
        <v>ExportCommunicatie</v>
      </c>
      <c r="O86" s="103">
        <v>376</v>
      </c>
      <c r="P86" s="104">
        <v>0</v>
      </c>
      <c r="Q86" s="104">
        <v>0</v>
      </c>
      <c r="R86" s="104">
        <v>0</v>
      </c>
      <c r="S86" s="104">
        <v>0</v>
      </c>
      <c r="T86" s="104">
        <v>0</v>
      </c>
      <c r="U86" s="105">
        <v>0</v>
      </c>
      <c r="V86" s="128"/>
      <c r="W86" s="106">
        <f>VLOOKUP($C86,[1]Kostprijzen!$A$2:$B$10,2,FALSE)*O86</f>
        <v>36660</v>
      </c>
      <c r="X86" s="107">
        <f>VLOOKUP($C86,[1]Kostprijzen!$A$2:$B$10,2,FALSE)*P86</f>
        <v>0</v>
      </c>
      <c r="Y86" s="107">
        <f>VLOOKUP($C86,[1]Kostprijzen!$A$2:$B$10,2,FALSE)*Q86</f>
        <v>0</v>
      </c>
      <c r="Z86" s="108">
        <f>VLOOKUP($C86,[1]Kostprijzen!$A$2:$B$10,2,FALSE)*R86</f>
        <v>0</v>
      </c>
      <c r="AA86" s="108">
        <f>VLOOKUP($C86,[1]Kostprijzen!$A$2:$B$10,2,FALSE)*S86</f>
        <v>0</v>
      </c>
      <c r="AB86" s="108">
        <f>VLOOKUP($C86,[1]Kostprijzen!$A$2:$B$10,2,FALSE)*T86</f>
        <v>0</v>
      </c>
      <c r="AC86" s="109">
        <f>VLOOKUP($C86,[1]Kostprijzen!$A$2:$B$10,2,FALSE)*U86</f>
        <v>0</v>
      </c>
      <c r="AE86" s="96">
        <f t="shared" si="6"/>
        <v>0</v>
      </c>
      <c r="AF86" s="96">
        <f t="shared" si="7"/>
        <v>0</v>
      </c>
      <c r="AH86" s="110"/>
    </row>
    <row r="87" spans="1:34" ht="14.4" hidden="1" thickBot="1">
      <c r="A87" s="98" t="s">
        <v>1324</v>
      </c>
      <c r="B87" s="99" t="str">
        <f>[1]Kostprijzen!$A$57</f>
        <v>Export</v>
      </c>
      <c r="C87" s="100" t="str">
        <f>[1]Kostprijzen!E60</f>
        <v>Extern Geoormerkt Budget</v>
      </c>
      <c r="D87" s="101">
        <f t="shared" si="5"/>
        <v>0</v>
      </c>
      <c r="E87" s="111">
        <f>231000+120000</f>
        <v>351000</v>
      </c>
      <c r="F87" s="103">
        <v>0</v>
      </c>
      <c r="G87" s="104">
        <v>0</v>
      </c>
      <c r="H87" s="104">
        <v>0</v>
      </c>
      <c r="I87" s="104">
        <v>0</v>
      </c>
      <c r="J87" s="104">
        <v>0</v>
      </c>
      <c r="K87" s="104">
        <v>0</v>
      </c>
      <c r="L87" s="104">
        <v>0</v>
      </c>
      <c r="M87" s="105">
        <v>0</v>
      </c>
      <c r="N87" s="65" t="str">
        <f t="shared" si="8"/>
        <v>ExportExtern Geoormerkt Budget</v>
      </c>
      <c r="O87" s="103">
        <v>0</v>
      </c>
      <c r="P87" s="104">
        <v>0</v>
      </c>
      <c r="Q87" s="104">
        <v>0</v>
      </c>
      <c r="R87" s="104">
        <v>0</v>
      </c>
      <c r="S87" s="104">
        <v>0</v>
      </c>
      <c r="T87" s="104">
        <v>0</v>
      </c>
      <c r="U87" s="105">
        <v>0</v>
      </c>
      <c r="V87" s="128"/>
      <c r="W87" s="106">
        <v>351000</v>
      </c>
      <c r="X87" s="107"/>
      <c r="Y87" s="107"/>
      <c r="Z87" s="108"/>
      <c r="AA87" s="108"/>
      <c r="AB87" s="108"/>
      <c r="AC87" s="109"/>
      <c r="AE87" s="96">
        <f t="shared" si="6"/>
        <v>0</v>
      </c>
      <c r="AF87" s="96">
        <f t="shared" si="7"/>
        <v>0</v>
      </c>
      <c r="AH87" s="110"/>
    </row>
    <row r="88" spans="1:34" ht="14.4" hidden="1" thickBot="1">
      <c r="A88" s="98" t="s">
        <v>1324</v>
      </c>
      <c r="B88" s="99" t="str">
        <f>[1]Kostprijzen!$A$57</f>
        <v>Export</v>
      </c>
      <c r="C88" s="100" t="str">
        <f>[1]Kostprijzen!E61</f>
        <v>Incident- &amp; Crisismanagement</v>
      </c>
      <c r="D88" s="101">
        <f t="shared" si="5"/>
        <v>0</v>
      </c>
      <c r="E88" s="102">
        <f>IF(D88="","",D88*VLOOKUP(C88,[1]Kostprijzen!$A$2:$B$10,2,FALSE))</f>
        <v>0</v>
      </c>
      <c r="F88" s="103">
        <v>0</v>
      </c>
      <c r="G88" s="104">
        <v>0</v>
      </c>
      <c r="H88" s="104">
        <v>0</v>
      </c>
      <c r="I88" s="104">
        <v>0</v>
      </c>
      <c r="J88" s="104">
        <v>0</v>
      </c>
      <c r="K88" s="104">
        <v>0</v>
      </c>
      <c r="L88" s="104">
        <v>0</v>
      </c>
      <c r="M88" s="105">
        <v>0</v>
      </c>
      <c r="N88" s="65" t="str">
        <f t="shared" si="8"/>
        <v>ExportIncident- &amp; Crisismanagement</v>
      </c>
      <c r="O88" s="103">
        <v>0</v>
      </c>
      <c r="P88" s="104">
        <v>0</v>
      </c>
      <c r="Q88" s="104">
        <v>0</v>
      </c>
      <c r="R88" s="104">
        <v>0</v>
      </c>
      <c r="S88" s="104">
        <v>0</v>
      </c>
      <c r="T88" s="104">
        <v>0</v>
      </c>
      <c r="U88" s="105">
        <v>0</v>
      </c>
      <c r="V88" s="128"/>
      <c r="W88" s="106">
        <f>VLOOKUP($C88,[1]Kostprijzen!$A$2:$B$10,2,FALSE)*O88</f>
        <v>0</v>
      </c>
      <c r="X88" s="107">
        <f>VLOOKUP($C88,[1]Kostprijzen!$A$2:$B$10,2,FALSE)*P88</f>
        <v>0</v>
      </c>
      <c r="Y88" s="107">
        <f>VLOOKUP($C88,[1]Kostprijzen!$A$2:$B$10,2,FALSE)*Q88</f>
        <v>0</v>
      </c>
      <c r="Z88" s="108">
        <f>VLOOKUP($C88,[1]Kostprijzen!$A$2:$B$10,2,FALSE)*R88</f>
        <v>0</v>
      </c>
      <c r="AA88" s="108">
        <f>VLOOKUP($C88,[1]Kostprijzen!$A$2:$B$10,2,FALSE)*S88</f>
        <v>0</v>
      </c>
      <c r="AB88" s="108">
        <f>VLOOKUP($C88,[1]Kostprijzen!$A$2:$B$10,2,FALSE)*T88</f>
        <v>0</v>
      </c>
      <c r="AC88" s="109">
        <f>VLOOKUP($C88,[1]Kostprijzen!$A$2:$B$10,2,FALSE)*U88</f>
        <v>0</v>
      </c>
      <c r="AE88" s="96">
        <f t="shared" si="6"/>
        <v>0</v>
      </c>
      <c r="AF88" s="96">
        <f t="shared" si="7"/>
        <v>0</v>
      </c>
      <c r="AH88" s="110"/>
    </row>
    <row r="89" spans="1:34" ht="14.4" hidden="1" thickBot="1">
      <c r="A89" s="98" t="s">
        <v>1324</v>
      </c>
      <c r="B89" s="99" t="str">
        <f>[1]Kostprijzen!$A$57</f>
        <v>Export</v>
      </c>
      <c r="C89" s="100" t="str">
        <f>[1]Kostprijzen!E62</f>
        <v>Inlichtingen &amp; Opsporing</v>
      </c>
      <c r="D89" s="101">
        <f t="shared" si="5"/>
        <v>0</v>
      </c>
      <c r="E89" s="102">
        <f>IF(D89="","",D89*VLOOKUP(C89,[1]Kostprijzen!$A$2:$B$10,2,FALSE))</f>
        <v>0</v>
      </c>
      <c r="F89" s="103">
        <v>0</v>
      </c>
      <c r="G89" s="104">
        <v>0</v>
      </c>
      <c r="H89" s="104">
        <v>0</v>
      </c>
      <c r="I89" s="104">
        <v>0</v>
      </c>
      <c r="J89" s="104">
        <v>0</v>
      </c>
      <c r="K89" s="104">
        <v>0</v>
      </c>
      <c r="L89" s="104">
        <v>0</v>
      </c>
      <c r="M89" s="105">
        <v>0</v>
      </c>
      <c r="N89" s="65" t="str">
        <f t="shared" si="8"/>
        <v>ExportInlichtingen &amp; Opsporing</v>
      </c>
      <c r="O89" s="103">
        <v>0</v>
      </c>
      <c r="P89" s="104">
        <v>0</v>
      </c>
      <c r="Q89" s="104">
        <v>0</v>
      </c>
      <c r="R89" s="104">
        <v>0</v>
      </c>
      <c r="S89" s="104">
        <v>0</v>
      </c>
      <c r="T89" s="104">
        <v>0</v>
      </c>
      <c r="U89" s="105">
        <v>0</v>
      </c>
      <c r="V89" s="128"/>
      <c r="W89" s="106">
        <f>VLOOKUP($C89,[1]Kostprijzen!$A$2:$B$10,2,FALSE)*O89</f>
        <v>0</v>
      </c>
      <c r="X89" s="107">
        <f>VLOOKUP($C89,[1]Kostprijzen!$A$2:$B$10,2,FALSE)*P89</f>
        <v>0</v>
      </c>
      <c r="Y89" s="107">
        <f>VLOOKUP($C89,[1]Kostprijzen!$A$2:$B$10,2,FALSE)*Q89</f>
        <v>0</v>
      </c>
      <c r="Z89" s="108">
        <f>VLOOKUP($C89,[1]Kostprijzen!$A$2:$B$10,2,FALSE)*R89</f>
        <v>0</v>
      </c>
      <c r="AA89" s="108">
        <f>VLOOKUP($C89,[1]Kostprijzen!$A$2:$B$10,2,FALSE)*S89</f>
        <v>0</v>
      </c>
      <c r="AB89" s="108">
        <f>VLOOKUP($C89,[1]Kostprijzen!$A$2:$B$10,2,FALSE)*T89</f>
        <v>0</v>
      </c>
      <c r="AC89" s="109">
        <f>VLOOKUP($C89,[1]Kostprijzen!$A$2:$B$10,2,FALSE)*U89</f>
        <v>0</v>
      </c>
      <c r="AE89" s="96">
        <f t="shared" si="6"/>
        <v>0</v>
      </c>
      <c r="AF89" s="96">
        <f t="shared" si="7"/>
        <v>0</v>
      </c>
      <c r="AH89" s="110"/>
    </row>
    <row r="90" spans="1:34" ht="14.4" hidden="1" thickBot="1">
      <c r="A90" s="98" t="s">
        <v>1324</v>
      </c>
      <c r="B90" s="99" t="str">
        <f>[1]Kostprijzen!$A$57</f>
        <v>Export</v>
      </c>
      <c r="C90" s="100" t="str">
        <f>[1]Kostprijzen!E63</f>
        <v>Kennis &amp; Expertise</v>
      </c>
      <c r="D90" s="101">
        <f t="shared" si="5"/>
        <v>3900</v>
      </c>
      <c r="E90" s="102">
        <f>IF(D90="","",D90*VLOOKUP(C90,[1]Kostprijzen!$A$2:$B$10,2,FALSE))</f>
        <v>402168</v>
      </c>
      <c r="F90" s="103">
        <v>3900</v>
      </c>
      <c r="G90" s="104">
        <v>0</v>
      </c>
      <c r="H90" s="104">
        <v>0</v>
      </c>
      <c r="I90" s="104">
        <v>0</v>
      </c>
      <c r="J90" s="104">
        <v>0</v>
      </c>
      <c r="K90" s="104">
        <v>0</v>
      </c>
      <c r="L90" s="104">
        <v>0</v>
      </c>
      <c r="M90" s="105">
        <v>0</v>
      </c>
      <c r="N90" s="65" t="str">
        <f t="shared" si="8"/>
        <v>ExportKennis &amp; Expertise</v>
      </c>
      <c r="O90" s="103">
        <v>1300</v>
      </c>
      <c r="P90" s="104">
        <v>0</v>
      </c>
      <c r="Q90" s="104">
        <v>0</v>
      </c>
      <c r="R90" s="104">
        <v>0</v>
      </c>
      <c r="S90" s="104">
        <v>2600</v>
      </c>
      <c r="T90" s="104">
        <v>0</v>
      </c>
      <c r="U90" s="105">
        <v>0</v>
      </c>
      <c r="V90" s="128"/>
      <c r="W90" s="106">
        <f>VLOOKUP($C90,[1]Kostprijzen!$A$2:$B$10,2,FALSE)*O90</f>
        <v>134056</v>
      </c>
      <c r="X90" s="107">
        <f>VLOOKUP($C90,[1]Kostprijzen!$A$2:$B$10,2,FALSE)*P90</f>
        <v>0</v>
      </c>
      <c r="Y90" s="107">
        <f>VLOOKUP($C90,[1]Kostprijzen!$A$2:$B$10,2,FALSE)*Q90</f>
        <v>0</v>
      </c>
      <c r="Z90" s="108">
        <f>VLOOKUP($C90,[1]Kostprijzen!$A$2:$B$10,2,FALSE)*R90</f>
        <v>0</v>
      </c>
      <c r="AA90" s="108">
        <f>VLOOKUP($C90,[1]Kostprijzen!$A$2:$B$10,2,FALSE)*S90</f>
        <v>268112</v>
      </c>
      <c r="AB90" s="108">
        <f>VLOOKUP($C90,[1]Kostprijzen!$A$2:$B$10,2,FALSE)*T90</f>
        <v>0</v>
      </c>
      <c r="AC90" s="109">
        <f>VLOOKUP($C90,[1]Kostprijzen!$A$2:$B$10,2,FALSE)*U90</f>
        <v>0</v>
      </c>
      <c r="AE90" s="96">
        <f t="shared" si="6"/>
        <v>0</v>
      </c>
      <c r="AF90" s="96">
        <f t="shared" si="7"/>
        <v>0</v>
      </c>
      <c r="AH90" s="110"/>
    </row>
    <row r="91" spans="1:34" ht="14.4" hidden="1" thickBot="1">
      <c r="A91" s="98" t="s">
        <v>1324</v>
      </c>
      <c r="B91" s="99" t="str">
        <f>[1]Kostprijzen!$A$57</f>
        <v>Export</v>
      </c>
      <c r="C91" s="100" t="str">
        <f>[1]Kostprijzen!E64</f>
        <v>Klantinteractie &amp; Dienstverlening</v>
      </c>
      <c r="D91" s="101">
        <f t="shared" si="5"/>
        <v>4770</v>
      </c>
      <c r="E91" s="102">
        <f>IF(D91="","",D91*VLOOKUP(C91,[1]Kostprijzen!$A$2:$B$10,2,FALSE))</f>
        <v>424053</v>
      </c>
      <c r="F91" s="103">
        <v>0</v>
      </c>
      <c r="G91" s="104">
        <v>0</v>
      </c>
      <c r="H91" s="104">
        <v>0</v>
      </c>
      <c r="I91" s="104">
        <v>0</v>
      </c>
      <c r="J91" s="104">
        <v>0</v>
      </c>
      <c r="K91" s="104">
        <v>0</v>
      </c>
      <c r="L91" s="104">
        <v>4770</v>
      </c>
      <c r="M91" s="105">
        <v>0</v>
      </c>
      <c r="N91" s="65" t="str">
        <f t="shared" si="8"/>
        <v>ExportKlantinteractie &amp; Dienstverlening</v>
      </c>
      <c r="O91" s="103">
        <v>0</v>
      </c>
      <c r="P91" s="104">
        <v>0</v>
      </c>
      <c r="Q91" s="104">
        <v>0</v>
      </c>
      <c r="R91" s="104">
        <v>0</v>
      </c>
      <c r="S91" s="104">
        <v>4770</v>
      </c>
      <c r="T91" s="104">
        <v>0</v>
      </c>
      <c r="U91" s="105">
        <v>0</v>
      </c>
      <c r="V91" s="128"/>
      <c r="W91" s="106">
        <f>VLOOKUP($C91,[1]Kostprijzen!$A$2:$B$10,2,FALSE)*O91</f>
        <v>0</v>
      </c>
      <c r="X91" s="107">
        <f>VLOOKUP($C91,[1]Kostprijzen!$A$2:$B$10,2,FALSE)*P91</f>
        <v>0</v>
      </c>
      <c r="Y91" s="107">
        <f>VLOOKUP($C91,[1]Kostprijzen!$A$2:$B$10,2,FALSE)*Q91</f>
        <v>0</v>
      </c>
      <c r="Z91" s="108">
        <f>VLOOKUP($C91,[1]Kostprijzen!$A$2:$B$10,2,FALSE)*R91</f>
        <v>0</v>
      </c>
      <c r="AA91" s="108">
        <f>VLOOKUP($C91,[1]Kostprijzen!$A$2:$B$10,2,FALSE)*S91</f>
        <v>424053</v>
      </c>
      <c r="AB91" s="108">
        <f>VLOOKUP($C91,[1]Kostprijzen!$A$2:$B$10,2,FALSE)*T91</f>
        <v>0</v>
      </c>
      <c r="AC91" s="109">
        <f>VLOOKUP($C91,[1]Kostprijzen!$A$2:$B$10,2,FALSE)*U91</f>
        <v>0</v>
      </c>
      <c r="AE91" s="96">
        <f t="shared" si="6"/>
        <v>0</v>
      </c>
      <c r="AF91" s="96">
        <f t="shared" si="7"/>
        <v>0</v>
      </c>
      <c r="AH91" s="110"/>
    </row>
    <row r="92" spans="1:34" ht="14.4" hidden="1" thickBot="1">
      <c r="A92" s="98" t="s">
        <v>1324</v>
      </c>
      <c r="B92" s="99" t="str">
        <f>[1]Kostprijzen!$A$57</f>
        <v>Export</v>
      </c>
      <c r="C92" s="100" t="str">
        <f>[1]Kostprijzen!E65</f>
        <v>Laboratoriumonderzoek</v>
      </c>
      <c r="D92" s="101">
        <f t="shared" si="5"/>
        <v>2000</v>
      </c>
      <c r="E92" s="102">
        <f>IF(D92="","",D92*VLOOKUP(C92,[1]Kostprijzen!$A$2:$B$10,2,FALSE))</f>
        <v>193780</v>
      </c>
      <c r="F92" s="103">
        <v>0</v>
      </c>
      <c r="G92" s="104">
        <v>0</v>
      </c>
      <c r="H92" s="104">
        <v>0</v>
      </c>
      <c r="I92" s="104">
        <v>2000</v>
      </c>
      <c r="J92" s="104">
        <v>0</v>
      </c>
      <c r="K92" s="104">
        <v>0</v>
      </c>
      <c r="L92" s="104">
        <v>0</v>
      </c>
      <c r="M92" s="105">
        <v>0</v>
      </c>
      <c r="N92" s="65" t="str">
        <f t="shared" si="8"/>
        <v>ExportLaboratoriumonderzoek</v>
      </c>
      <c r="O92" s="103">
        <v>0</v>
      </c>
      <c r="P92" s="104">
        <v>0</v>
      </c>
      <c r="Q92" s="104">
        <v>0</v>
      </c>
      <c r="R92" s="104">
        <v>0</v>
      </c>
      <c r="S92" s="104">
        <v>2000</v>
      </c>
      <c r="T92" s="104">
        <v>0</v>
      </c>
      <c r="U92" s="105">
        <v>0</v>
      </c>
      <c r="V92" s="128"/>
      <c r="W92" s="106">
        <f>VLOOKUP($C92,[1]Kostprijzen!$A$2:$B$10,2,FALSE)*O92</f>
        <v>0</v>
      </c>
      <c r="X92" s="107">
        <f>VLOOKUP($C92,[1]Kostprijzen!$A$2:$B$10,2,FALSE)*P92</f>
        <v>0</v>
      </c>
      <c r="Y92" s="107">
        <f>VLOOKUP($C92,[1]Kostprijzen!$A$2:$B$10,2,FALSE)*Q92</f>
        <v>0</v>
      </c>
      <c r="Z92" s="108">
        <f>VLOOKUP($C92,[1]Kostprijzen!$A$2:$B$10,2,FALSE)*R92</f>
        <v>0</v>
      </c>
      <c r="AA92" s="108">
        <f>VLOOKUP($C92,[1]Kostprijzen!$A$2:$B$10,2,FALSE)*S92</f>
        <v>193780</v>
      </c>
      <c r="AB92" s="108">
        <f>VLOOKUP($C92,[1]Kostprijzen!$A$2:$B$10,2,FALSE)*T92</f>
        <v>0</v>
      </c>
      <c r="AC92" s="109">
        <f>VLOOKUP($C92,[1]Kostprijzen!$A$2:$B$10,2,FALSE)*U92</f>
        <v>0</v>
      </c>
      <c r="AE92" s="96">
        <f t="shared" si="6"/>
        <v>0</v>
      </c>
      <c r="AF92" s="96">
        <f t="shared" si="7"/>
        <v>0</v>
      </c>
      <c r="AH92" s="110"/>
    </row>
    <row r="93" spans="1:34" ht="14.4" hidden="1" thickBot="1">
      <c r="A93" s="114" t="s">
        <v>1324</v>
      </c>
      <c r="B93" s="99" t="str">
        <f>[1]Kostprijzen!$A$57</f>
        <v>Export</v>
      </c>
      <c r="C93" s="100" t="str">
        <f>[1]Kostprijzen!E66</f>
        <v>Toezicht</v>
      </c>
      <c r="D93" s="115">
        <f t="shared" si="5"/>
        <v>50900</v>
      </c>
      <c r="E93" s="116">
        <f>IF(D93="","",D93*VLOOKUP(C93,[1]Kostprijzen!$A$2:$B$10,2,FALSE))</f>
        <v>4714867</v>
      </c>
      <c r="F93" s="117">
        <v>44842</v>
      </c>
      <c r="G93" s="118">
        <v>2538</v>
      </c>
      <c r="H93" s="118">
        <v>3520</v>
      </c>
      <c r="I93" s="118">
        <v>0</v>
      </c>
      <c r="J93" s="118">
        <v>0</v>
      </c>
      <c r="K93" s="118">
        <v>0</v>
      </c>
      <c r="L93" s="118">
        <v>0</v>
      </c>
      <c r="M93" s="120">
        <v>0</v>
      </c>
      <c r="N93" s="65" t="str">
        <f t="shared" si="8"/>
        <v>ExportToezicht</v>
      </c>
      <c r="O93" s="117">
        <v>0</v>
      </c>
      <c r="P93" s="118">
        <v>0</v>
      </c>
      <c r="Q93" s="118">
        <v>0</v>
      </c>
      <c r="R93" s="118">
        <v>0</v>
      </c>
      <c r="S93" s="118">
        <v>50900</v>
      </c>
      <c r="T93" s="118">
        <v>0</v>
      </c>
      <c r="U93" s="120">
        <v>0</v>
      </c>
      <c r="V93" s="128"/>
      <c r="W93" s="121">
        <f>VLOOKUP($C93,[1]Kostprijzen!$A$2:$B$10,2,FALSE)*O93</f>
        <v>0</v>
      </c>
      <c r="X93" s="122">
        <f>VLOOKUP($C93,[1]Kostprijzen!$A$2:$B$10,2,FALSE)*P93</f>
        <v>0</v>
      </c>
      <c r="Y93" s="122">
        <f>VLOOKUP($C93,[1]Kostprijzen!$A$2:$B$10,2,FALSE)*Q93</f>
        <v>0</v>
      </c>
      <c r="Z93" s="123">
        <f>VLOOKUP($C93,[1]Kostprijzen!$A$2:$B$10,2,FALSE)*R93</f>
        <v>0</v>
      </c>
      <c r="AA93" s="123">
        <f>VLOOKUP($C93,[1]Kostprijzen!$A$2:$B$10,2,FALSE)*S93</f>
        <v>4714867</v>
      </c>
      <c r="AB93" s="123">
        <f>VLOOKUP($C93,[1]Kostprijzen!$A$2:$B$10,2,FALSE)*T93</f>
        <v>0</v>
      </c>
      <c r="AC93" s="124">
        <f>VLOOKUP($C93,[1]Kostprijzen!$A$2:$B$10,2,FALSE)*U93</f>
        <v>0</v>
      </c>
      <c r="AE93" s="96">
        <f t="shared" si="6"/>
        <v>0</v>
      </c>
      <c r="AF93" s="96">
        <f t="shared" si="7"/>
        <v>0</v>
      </c>
      <c r="AH93" s="125"/>
    </row>
    <row r="94" spans="1:34" ht="14.4" hidden="1" thickBot="1">
      <c r="A94" s="83" t="s">
        <v>1325</v>
      </c>
      <c r="B94" s="84" t="str">
        <f>[1]Kostprijzen!$A$58</f>
        <v>Fytosanitair</v>
      </c>
      <c r="C94" s="85" t="str">
        <f>[1]Kostprijzen!E58</f>
        <v>Advies &amp; Vertegenwoordiging</v>
      </c>
      <c r="D94" s="86">
        <f t="shared" si="5"/>
        <v>14774</v>
      </c>
      <c r="E94" s="87">
        <f>IF(D94="","",D94*VLOOKUP(C94,[1]Kostprijzen!$A$2:$B$10,2,FALSE))</f>
        <v>1691032.0399999998</v>
      </c>
      <c r="F94" s="88">
        <v>0</v>
      </c>
      <c r="G94" s="89">
        <v>14774</v>
      </c>
      <c r="H94" s="89">
        <v>0</v>
      </c>
      <c r="I94" s="89">
        <v>0</v>
      </c>
      <c r="J94" s="89">
        <v>0</v>
      </c>
      <c r="K94" s="89">
        <v>0</v>
      </c>
      <c r="L94" s="89">
        <v>0</v>
      </c>
      <c r="M94" s="90">
        <v>0</v>
      </c>
      <c r="N94" s="65" t="str">
        <f t="shared" si="8"/>
        <v>FytosanitairAdvies &amp; Vertegenwoordiging</v>
      </c>
      <c r="O94" s="88">
        <v>12234</v>
      </c>
      <c r="P94" s="89">
        <v>0</v>
      </c>
      <c r="Q94" s="89">
        <v>0</v>
      </c>
      <c r="R94" s="89">
        <v>0</v>
      </c>
      <c r="S94" s="89">
        <v>0</v>
      </c>
      <c r="T94" s="89">
        <v>0</v>
      </c>
      <c r="U94" s="90">
        <v>2540</v>
      </c>
      <c r="V94" s="128"/>
      <c r="W94" s="92">
        <f>VLOOKUP($C94,[1]Kostprijzen!$A$2:$B$10,2,FALSE)*O94</f>
        <v>1400303.64</v>
      </c>
      <c r="X94" s="93">
        <f>VLOOKUP($C94,[1]Kostprijzen!$A$2:$B$10,2,FALSE)*P94</f>
        <v>0</v>
      </c>
      <c r="Y94" s="93">
        <f>VLOOKUP($C94,[1]Kostprijzen!$A$2:$B$10,2,FALSE)*Q94</f>
        <v>0</v>
      </c>
      <c r="Z94" s="94">
        <f>VLOOKUP($C94,[1]Kostprijzen!$A$2:$B$10,2,FALSE)*R94</f>
        <v>0</v>
      </c>
      <c r="AA94" s="94">
        <f>VLOOKUP($C94,[1]Kostprijzen!$A$2:$B$10,2,FALSE)*S94</f>
        <v>0</v>
      </c>
      <c r="AB94" s="94">
        <f>VLOOKUP($C94,[1]Kostprijzen!$A$2:$B$10,2,FALSE)*T94</f>
        <v>0</v>
      </c>
      <c r="AC94" s="95">
        <f>VLOOKUP($C94,[1]Kostprijzen!$A$2:$B$10,2,FALSE)*U94</f>
        <v>290728.39999999997</v>
      </c>
      <c r="AE94" s="96">
        <f t="shared" si="6"/>
        <v>0</v>
      </c>
      <c r="AF94" s="96">
        <f t="shared" si="7"/>
        <v>0</v>
      </c>
      <c r="AH94" s="97"/>
    </row>
    <row r="95" spans="1:34" ht="14.4" hidden="1" thickBot="1">
      <c r="A95" s="98" t="s">
        <v>1325</v>
      </c>
      <c r="B95" s="99" t="str">
        <f>[1]Kostprijzen!$A$58</f>
        <v>Fytosanitair</v>
      </c>
      <c r="C95" s="100" t="str">
        <f>[1]Kostprijzen!E59</f>
        <v>Communicatie</v>
      </c>
      <c r="D95" s="101">
        <f t="shared" si="5"/>
        <v>1210</v>
      </c>
      <c r="E95" s="102">
        <f>IF(D95="","",D95*VLOOKUP(C95,[1]Kostprijzen!$A$2:$B$10,2,FALSE))</f>
        <v>117975</v>
      </c>
      <c r="F95" s="103">
        <v>0</v>
      </c>
      <c r="G95" s="104">
        <v>0</v>
      </c>
      <c r="H95" s="104">
        <v>0</v>
      </c>
      <c r="I95" s="104">
        <v>0</v>
      </c>
      <c r="J95" s="104">
        <v>0</v>
      </c>
      <c r="K95" s="104">
        <v>0</v>
      </c>
      <c r="L95" s="104">
        <v>0</v>
      </c>
      <c r="M95" s="105">
        <v>1210</v>
      </c>
      <c r="N95" s="65" t="str">
        <f t="shared" si="8"/>
        <v>FytosanitairCommunicatie</v>
      </c>
      <c r="O95" s="103">
        <v>1210</v>
      </c>
      <c r="P95" s="104">
        <v>0</v>
      </c>
      <c r="Q95" s="104">
        <v>0</v>
      </c>
      <c r="R95" s="104">
        <v>0</v>
      </c>
      <c r="S95" s="104">
        <v>0</v>
      </c>
      <c r="T95" s="104">
        <v>0</v>
      </c>
      <c r="U95" s="105">
        <v>0</v>
      </c>
      <c r="V95" s="128"/>
      <c r="W95" s="106">
        <f>VLOOKUP($C95,[1]Kostprijzen!$A$2:$B$10,2,FALSE)*O95</f>
        <v>117975</v>
      </c>
      <c r="X95" s="107">
        <f>VLOOKUP($C95,[1]Kostprijzen!$A$2:$B$10,2,FALSE)*P95</f>
        <v>0</v>
      </c>
      <c r="Y95" s="107">
        <f>VLOOKUP($C95,[1]Kostprijzen!$A$2:$B$10,2,FALSE)*Q95</f>
        <v>0</v>
      </c>
      <c r="Z95" s="108">
        <f>VLOOKUP($C95,[1]Kostprijzen!$A$2:$B$10,2,FALSE)*R95</f>
        <v>0</v>
      </c>
      <c r="AA95" s="108">
        <f>VLOOKUP($C95,[1]Kostprijzen!$A$2:$B$10,2,FALSE)*S95</f>
        <v>0</v>
      </c>
      <c r="AB95" s="108">
        <f>VLOOKUP($C95,[1]Kostprijzen!$A$2:$B$10,2,FALSE)*T95</f>
        <v>0</v>
      </c>
      <c r="AC95" s="109">
        <f>VLOOKUP($C95,[1]Kostprijzen!$A$2:$B$10,2,FALSE)*U95</f>
        <v>0</v>
      </c>
      <c r="AE95" s="96">
        <f t="shared" si="6"/>
        <v>0</v>
      </c>
      <c r="AF95" s="96">
        <f t="shared" si="7"/>
        <v>0</v>
      </c>
      <c r="AH95" s="110"/>
    </row>
    <row r="96" spans="1:34" ht="14.4" hidden="1" thickBot="1">
      <c r="A96" s="98" t="s">
        <v>1325</v>
      </c>
      <c r="B96" s="99" t="str">
        <f>[1]Kostprijzen!$A$58</f>
        <v>Fytosanitair</v>
      </c>
      <c r="C96" s="100" t="str">
        <f>[1]Kostprijzen!E60</f>
        <v>Extern Geoormerkt Budget</v>
      </c>
      <c r="D96" s="101">
        <f t="shared" si="5"/>
        <v>0</v>
      </c>
      <c r="E96" s="111">
        <f>630000+250000</f>
        <v>880000</v>
      </c>
      <c r="F96" s="103">
        <v>0</v>
      </c>
      <c r="G96" s="104">
        <v>0</v>
      </c>
      <c r="H96" s="104">
        <v>0</v>
      </c>
      <c r="I96" s="104">
        <v>0</v>
      </c>
      <c r="J96" s="104">
        <v>0</v>
      </c>
      <c r="K96" s="104">
        <v>0</v>
      </c>
      <c r="L96" s="104">
        <v>0</v>
      </c>
      <c r="M96" s="105">
        <v>0</v>
      </c>
      <c r="N96" s="65" t="str">
        <f t="shared" si="8"/>
        <v>FytosanitairExtern Geoormerkt Budget</v>
      </c>
      <c r="O96" s="103">
        <v>0</v>
      </c>
      <c r="P96" s="104">
        <v>0</v>
      </c>
      <c r="Q96" s="104">
        <v>0</v>
      </c>
      <c r="R96" s="104">
        <v>0</v>
      </c>
      <c r="S96" s="104">
        <v>0</v>
      </c>
      <c r="T96" s="104">
        <v>0</v>
      </c>
      <c r="U96" s="105">
        <v>0</v>
      </c>
      <c r="V96" s="128"/>
      <c r="W96" s="106">
        <f>630000+250000</f>
        <v>880000</v>
      </c>
      <c r="X96" s="107"/>
      <c r="Y96" s="107"/>
      <c r="Z96" s="108"/>
      <c r="AA96" s="108"/>
      <c r="AB96" s="108"/>
      <c r="AC96" s="109"/>
      <c r="AE96" s="96">
        <f t="shared" si="6"/>
        <v>0</v>
      </c>
      <c r="AF96" s="96">
        <f t="shared" si="7"/>
        <v>0</v>
      </c>
      <c r="AH96" s="110"/>
    </row>
    <row r="97" spans="1:34" ht="14.4" hidden="1" thickBot="1">
      <c r="A97" s="98" t="s">
        <v>1325</v>
      </c>
      <c r="B97" s="99" t="str">
        <f>[1]Kostprijzen!$A$58</f>
        <v>Fytosanitair</v>
      </c>
      <c r="C97" s="100" t="str">
        <f>[1]Kostprijzen!E61</f>
        <v>Incident- &amp; Crisismanagement</v>
      </c>
      <c r="D97" s="101">
        <f t="shared" si="5"/>
        <v>8367</v>
      </c>
      <c r="E97" s="102">
        <f>IF(D97="","",D97*VLOOKUP(C97,[1]Kostprijzen!$A$2:$B$10,2,FALSE))</f>
        <v>898281.12</v>
      </c>
      <c r="F97" s="103">
        <v>0</v>
      </c>
      <c r="G97" s="104">
        <v>8367</v>
      </c>
      <c r="H97" s="104">
        <v>0</v>
      </c>
      <c r="I97" s="104">
        <v>0</v>
      </c>
      <c r="J97" s="104">
        <v>0</v>
      </c>
      <c r="K97" s="104">
        <v>0</v>
      </c>
      <c r="L97" s="104">
        <v>0</v>
      </c>
      <c r="M97" s="105">
        <v>0</v>
      </c>
      <c r="N97" s="65" t="str">
        <f t="shared" si="8"/>
        <v>FytosanitairIncident- &amp; Crisismanagement</v>
      </c>
      <c r="O97" s="103">
        <v>8367</v>
      </c>
      <c r="P97" s="104">
        <v>0</v>
      </c>
      <c r="Q97" s="104">
        <v>0</v>
      </c>
      <c r="R97" s="104">
        <v>0</v>
      </c>
      <c r="S97" s="104">
        <v>0</v>
      </c>
      <c r="T97" s="104">
        <v>0</v>
      </c>
      <c r="U97" s="105">
        <v>0</v>
      </c>
      <c r="V97" s="128"/>
      <c r="W97" s="106">
        <f>VLOOKUP($C97,[1]Kostprijzen!$A$2:$B$10,2,FALSE)*O97</f>
        <v>898281.12</v>
      </c>
      <c r="X97" s="107">
        <f>VLOOKUP($C97,[1]Kostprijzen!$A$2:$B$10,2,FALSE)*P97</f>
        <v>0</v>
      </c>
      <c r="Y97" s="107">
        <f>VLOOKUP($C97,[1]Kostprijzen!$A$2:$B$10,2,FALSE)*Q97</f>
        <v>0</v>
      </c>
      <c r="Z97" s="108">
        <f>VLOOKUP($C97,[1]Kostprijzen!$A$2:$B$10,2,FALSE)*R97</f>
        <v>0</v>
      </c>
      <c r="AA97" s="108">
        <f>VLOOKUP($C97,[1]Kostprijzen!$A$2:$B$10,2,FALSE)*S97</f>
        <v>0</v>
      </c>
      <c r="AB97" s="108">
        <f>VLOOKUP($C97,[1]Kostprijzen!$A$2:$B$10,2,FALSE)*T97</f>
        <v>0</v>
      </c>
      <c r="AC97" s="109">
        <f>VLOOKUP($C97,[1]Kostprijzen!$A$2:$B$10,2,FALSE)*U97</f>
        <v>0</v>
      </c>
      <c r="AE97" s="96">
        <f t="shared" si="6"/>
        <v>0</v>
      </c>
      <c r="AF97" s="96">
        <f t="shared" si="7"/>
        <v>0</v>
      </c>
      <c r="AH97" s="110"/>
    </row>
    <row r="98" spans="1:34" ht="14.4" hidden="1" thickBot="1">
      <c r="A98" s="98" t="s">
        <v>1325</v>
      </c>
      <c r="B98" s="99" t="str">
        <f>[1]Kostprijzen!$A$58</f>
        <v>Fytosanitair</v>
      </c>
      <c r="C98" s="100" t="str">
        <f>[1]Kostprijzen!E62</f>
        <v>Inlichtingen &amp; Opsporing</v>
      </c>
      <c r="D98" s="101">
        <f t="shared" si="5"/>
        <v>0</v>
      </c>
      <c r="E98" s="102">
        <f>IF(D98="","",D98*VLOOKUP(C98,[1]Kostprijzen!$A$2:$B$10,2,FALSE))</f>
        <v>0</v>
      </c>
      <c r="F98" s="103">
        <v>0</v>
      </c>
      <c r="G98" s="104">
        <v>0</v>
      </c>
      <c r="H98" s="104">
        <v>0</v>
      </c>
      <c r="I98" s="104">
        <v>0</v>
      </c>
      <c r="J98" s="104">
        <v>0</v>
      </c>
      <c r="K98" s="104">
        <v>0</v>
      </c>
      <c r="L98" s="104">
        <v>0</v>
      </c>
      <c r="M98" s="105">
        <v>0</v>
      </c>
      <c r="N98" s="65" t="str">
        <f t="shared" si="8"/>
        <v>FytosanitairInlichtingen &amp; Opsporing</v>
      </c>
      <c r="O98" s="103">
        <v>0</v>
      </c>
      <c r="P98" s="104">
        <v>0</v>
      </c>
      <c r="Q98" s="104">
        <v>0</v>
      </c>
      <c r="R98" s="104">
        <v>0</v>
      </c>
      <c r="S98" s="104">
        <v>0</v>
      </c>
      <c r="T98" s="104">
        <v>0</v>
      </c>
      <c r="U98" s="105">
        <v>0</v>
      </c>
      <c r="V98" s="128"/>
      <c r="W98" s="106">
        <f>VLOOKUP($C98,[1]Kostprijzen!$A$2:$B$10,2,FALSE)*O98</f>
        <v>0</v>
      </c>
      <c r="X98" s="107">
        <f>VLOOKUP($C98,[1]Kostprijzen!$A$2:$B$10,2,FALSE)*P98</f>
        <v>0</v>
      </c>
      <c r="Y98" s="107">
        <f>VLOOKUP($C98,[1]Kostprijzen!$A$2:$B$10,2,FALSE)*Q98</f>
        <v>0</v>
      </c>
      <c r="Z98" s="108">
        <f>VLOOKUP($C98,[1]Kostprijzen!$A$2:$B$10,2,FALSE)*R98</f>
        <v>0</v>
      </c>
      <c r="AA98" s="108">
        <f>VLOOKUP($C98,[1]Kostprijzen!$A$2:$B$10,2,FALSE)*S98</f>
        <v>0</v>
      </c>
      <c r="AB98" s="108">
        <f>VLOOKUP($C98,[1]Kostprijzen!$A$2:$B$10,2,FALSE)*T98</f>
        <v>0</v>
      </c>
      <c r="AC98" s="109">
        <f>VLOOKUP($C98,[1]Kostprijzen!$A$2:$B$10,2,FALSE)*U98</f>
        <v>0</v>
      </c>
      <c r="AE98" s="96">
        <f t="shared" si="6"/>
        <v>0</v>
      </c>
      <c r="AF98" s="96">
        <f t="shared" si="7"/>
        <v>0</v>
      </c>
      <c r="AH98" s="110"/>
    </row>
    <row r="99" spans="1:34" ht="14.4" hidden="1" thickBot="1">
      <c r="A99" s="98" t="s">
        <v>1325</v>
      </c>
      <c r="B99" s="99" t="str">
        <f>[1]Kostprijzen!$A$58</f>
        <v>Fytosanitair</v>
      </c>
      <c r="C99" s="100" t="str">
        <f>[1]Kostprijzen!E63</f>
        <v>Kennis &amp; Expertise</v>
      </c>
      <c r="D99" s="101">
        <f t="shared" si="5"/>
        <v>20745</v>
      </c>
      <c r="E99" s="102">
        <f>IF(D99="","",D99*VLOOKUP(C99,[1]Kostprijzen!$A$2:$B$10,2,FALSE))</f>
        <v>2139224.4</v>
      </c>
      <c r="F99" s="103">
        <v>0</v>
      </c>
      <c r="G99" s="104">
        <v>20745</v>
      </c>
      <c r="H99" s="104">
        <v>0</v>
      </c>
      <c r="I99" s="104">
        <v>0</v>
      </c>
      <c r="J99" s="104">
        <v>0</v>
      </c>
      <c r="K99" s="104">
        <v>0</v>
      </c>
      <c r="L99" s="104">
        <v>0</v>
      </c>
      <c r="M99" s="105">
        <v>0</v>
      </c>
      <c r="N99" s="65" t="str">
        <f t="shared" si="8"/>
        <v>FytosanitairKennis &amp; Expertise</v>
      </c>
      <c r="O99" s="103">
        <v>17839</v>
      </c>
      <c r="P99" s="104">
        <v>0</v>
      </c>
      <c r="Q99" s="104">
        <v>0</v>
      </c>
      <c r="R99" s="104">
        <v>0</v>
      </c>
      <c r="S99" s="104">
        <v>0</v>
      </c>
      <c r="T99" s="104">
        <v>0</v>
      </c>
      <c r="U99" s="105">
        <v>2906</v>
      </c>
      <c r="V99" s="128"/>
      <c r="W99" s="106">
        <f>VLOOKUP($C99,[1]Kostprijzen!$A$2:$B$10,2,FALSE)*O99</f>
        <v>1839557.6800000002</v>
      </c>
      <c r="X99" s="107">
        <f>VLOOKUP($C99,[1]Kostprijzen!$A$2:$B$10,2,FALSE)*P99</f>
        <v>0</v>
      </c>
      <c r="Y99" s="107">
        <f>VLOOKUP($C99,[1]Kostprijzen!$A$2:$B$10,2,FALSE)*Q99</f>
        <v>0</v>
      </c>
      <c r="Z99" s="108">
        <f>VLOOKUP($C99,[1]Kostprijzen!$A$2:$B$10,2,FALSE)*R99</f>
        <v>0</v>
      </c>
      <c r="AA99" s="108">
        <f>VLOOKUP($C99,[1]Kostprijzen!$A$2:$B$10,2,FALSE)*S99</f>
        <v>0</v>
      </c>
      <c r="AB99" s="108">
        <f>VLOOKUP($C99,[1]Kostprijzen!$A$2:$B$10,2,FALSE)*T99</f>
        <v>0</v>
      </c>
      <c r="AC99" s="109">
        <f>VLOOKUP($C99,[1]Kostprijzen!$A$2:$B$10,2,FALSE)*U99</f>
        <v>299666.72000000003</v>
      </c>
      <c r="AE99" s="96">
        <f t="shared" si="6"/>
        <v>0</v>
      </c>
      <c r="AF99" s="96">
        <f t="shared" si="7"/>
        <v>0</v>
      </c>
      <c r="AH99" s="110"/>
    </row>
    <row r="100" spans="1:34" ht="14.4" hidden="1" thickBot="1">
      <c r="A100" s="98" t="s">
        <v>1325</v>
      </c>
      <c r="B100" s="99" t="str">
        <f>[1]Kostprijzen!$A$58</f>
        <v>Fytosanitair</v>
      </c>
      <c r="C100" s="100" t="str">
        <f>[1]Kostprijzen!E64</f>
        <v>Klantinteractie &amp; Dienstverlening</v>
      </c>
      <c r="D100" s="101">
        <f t="shared" si="5"/>
        <v>15027</v>
      </c>
      <c r="E100" s="102">
        <f>IF(D100="","",D100*VLOOKUP(C100,[1]Kostprijzen!$A$2:$B$10,2,FALSE))</f>
        <v>1335900.3</v>
      </c>
      <c r="F100" s="103">
        <v>0</v>
      </c>
      <c r="G100" s="104">
        <v>3000</v>
      </c>
      <c r="H100" s="104">
        <v>0</v>
      </c>
      <c r="I100" s="104">
        <v>0</v>
      </c>
      <c r="J100" s="104">
        <v>0</v>
      </c>
      <c r="K100" s="104">
        <v>0</v>
      </c>
      <c r="L100" s="104">
        <v>12027</v>
      </c>
      <c r="M100" s="105">
        <v>0</v>
      </c>
      <c r="N100" s="65" t="str">
        <f t="shared" si="8"/>
        <v>FytosanitairKlantinteractie &amp; Dienstverlening</v>
      </c>
      <c r="O100" s="103">
        <v>14427</v>
      </c>
      <c r="P100" s="104">
        <v>0</v>
      </c>
      <c r="Q100" s="104">
        <v>0</v>
      </c>
      <c r="R100" s="104">
        <v>0</v>
      </c>
      <c r="S100" s="104">
        <v>600</v>
      </c>
      <c r="T100" s="104">
        <v>0</v>
      </c>
      <c r="U100" s="105">
        <v>0</v>
      </c>
      <c r="V100" s="128"/>
      <c r="W100" s="106">
        <f>VLOOKUP($C100,[1]Kostprijzen!$A$2:$B$10,2,FALSE)*O100</f>
        <v>1282560.3</v>
      </c>
      <c r="X100" s="107">
        <f>VLOOKUP($C100,[1]Kostprijzen!$A$2:$B$10,2,FALSE)*P100</f>
        <v>0</v>
      </c>
      <c r="Y100" s="107">
        <f>VLOOKUP($C100,[1]Kostprijzen!$A$2:$B$10,2,FALSE)*Q100</f>
        <v>0</v>
      </c>
      <c r="Z100" s="108">
        <f>VLOOKUP($C100,[1]Kostprijzen!$A$2:$B$10,2,FALSE)*R100</f>
        <v>0</v>
      </c>
      <c r="AA100" s="108">
        <f>VLOOKUP($C100,[1]Kostprijzen!$A$2:$B$10,2,FALSE)*S100</f>
        <v>53340</v>
      </c>
      <c r="AB100" s="108">
        <f>VLOOKUP($C100,[1]Kostprijzen!$A$2:$B$10,2,FALSE)*T100</f>
        <v>0</v>
      </c>
      <c r="AC100" s="109">
        <f>VLOOKUP($C100,[1]Kostprijzen!$A$2:$B$10,2,FALSE)*U100</f>
        <v>0</v>
      </c>
      <c r="AE100" s="96">
        <f t="shared" si="6"/>
        <v>0</v>
      </c>
      <c r="AF100" s="96">
        <f t="shared" si="7"/>
        <v>0</v>
      </c>
      <c r="AH100" s="110"/>
    </row>
    <row r="101" spans="1:34" ht="14.4" hidden="1" thickBot="1">
      <c r="A101" s="98" t="s">
        <v>1325</v>
      </c>
      <c r="B101" s="99" t="str">
        <f>[1]Kostprijzen!$A$58</f>
        <v>Fytosanitair</v>
      </c>
      <c r="C101" s="100" t="str">
        <f>[1]Kostprijzen!E65</f>
        <v>Laboratoriumonderzoek</v>
      </c>
      <c r="D101" s="101">
        <f t="shared" si="5"/>
        <v>30610</v>
      </c>
      <c r="E101" s="102">
        <f>IF(D101="","",D101*VLOOKUP(C101,[1]Kostprijzen!$A$2:$B$10,2,FALSE))</f>
        <v>2965802.9</v>
      </c>
      <c r="F101" s="103">
        <v>0</v>
      </c>
      <c r="G101" s="104">
        <v>30610</v>
      </c>
      <c r="H101" s="104">
        <v>0</v>
      </c>
      <c r="I101" s="104">
        <v>0</v>
      </c>
      <c r="J101" s="104">
        <v>0</v>
      </c>
      <c r="K101" s="104">
        <v>0</v>
      </c>
      <c r="L101" s="104">
        <v>0</v>
      </c>
      <c r="M101" s="105">
        <v>0</v>
      </c>
      <c r="N101" s="65" t="str">
        <f t="shared" si="8"/>
        <v>FytosanitairLaboratoriumonderzoek</v>
      </c>
      <c r="O101" s="103">
        <v>28590</v>
      </c>
      <c r="P101" s="104">
        <v>0</v>
      </c>
      <c r="Q101" s="104">
        <v>0</v>
      </c>
      <c r="R101" s="104">
        <v>0</v>
      </c>
      <c r="S101" s="104">
        <v>1600</v>
      </c>
      <c r="T101" s="104">
        <v>0</v>
      </c>
      <c r="U101" s="105">
        <v>420</v>
      </c>
      <c r="V101" s="128"/>
      <c r="W101" s="106">
        <f>VLOOKUP($C101,[1]Kostprijzen!$A$2:$B$10,2,FALSE)*O101</f>
        <v>2770085.1</v>
      </c>
      <c r="X101" s="107">
        <f>VLOOKUP($C101,[1]Kostprijzen!$A$2:$B$10,2,FALSE)*P101</f>
        <v>0</v>
      </c>
      <c r="Y101" s="107">
        <f>VLOOKUP($C101,[1]Kostprijzen!$A$2:$B$10,2,FALSE)*Q101</f>
        <v>0</v>
      </c>
      <c r="Z101" s="108">
        <f>VLOOKUP($C101,[1]Kostprijzen!$A$2:$B$10,2,FALSE)*R101</f>
        <v>0</v>
      </c>
      <c r="AA101" s="108">
        <f>VLOOKUP($C101,[1]Kostprijzen!$A$2:$B$10,2,FALSE)*S101</f>
        <v>155024</v>
      </c>
      <c r="AB101" s="108">
        <f>VLOOKUP($C101,[1]Kostprijzen!$A$2:$B$10,2,FALSE)*T101</f>
        <v>0</v>
      </c>
      <c r="AC101" s="109">
        <f>VLOOKUP($C101,[1]Kostprijzen!$A$2:$B$10,2,FALSE)*U101</f>
        <v>40693.800000000003</v>
      </c>
      <c r="AE101" s="96">
        <f t="shared" si="6"/>
        <v>0</v>
      </c>
      <c r="AF101" s="96">
        <f t="shared" si="7"/>
        <v>0</v>
      </c>
      <c r="AH101" s="110"/>
    </row>
    <row r="102" spans="1:34" ht="14.4" hidden="1" thickBot="1">
      <c r="A102" s="114" t="s">
        <v>1325</v>
      </c>
      <c r="B102" s="99" t="str">
        <f>[1]Kostprijzen!$A$58</f>
        <v>Fytosanitair</v>
      </c>
      <c r="C102" s="100" t="str">
        <f>[1]Kostprijzen!E66</f>
        <v>Toezicht</v>
      </c>
      <c r="D102" s="115">
        <f t="shared" si="5"/>
        <v>51574</v>
      </c>
      <c r="E102" s="116">
        <f>IF(D102="","",D102*VLOOKUP(C102,[1]Kostprijzen!$A$2:$B$10,2,FALSE))</f>
        <v>4777299.62</v>
      </c>
      <c r="F102" s="117">
        <v>0</v>
      </c>
      <c r="G102" s="118">
        <v>51574</v>
      </c>
      <c r="H102" s="118">
        <v>0</v>
      </c>
      <c r="I102" s="118">
        <v>0</v>
      </c>
      <c r="J102" s="118">
        <v>0</v>
      </c>
      <c r="K102" s="118">
        <v>0</v>
      </c>
      <c r="L102" s="118">
        <v>0</v>
      </c>
      <c r="M102" s="120">
        <v>0</v>
      </c>
      <c r="N102" s="65" t="str">
        <f t="shared" si="8"/>
        <v>FytosanitairToezicht</v>
      </c>
      <c r="O102" s="117">
        <v>47014</v>
      </c>
      <c r="P102" s="118">
        <v>0</v>
      </c>
      <c r="Q102" s="118">
        <v>0</v>
      </c>
      <c r="R102" s="118">
        <v>0</v>
      </c>
      <c r="S102" s="118">
        <v>1600</v>
      </c>
      <c r="T102" s="118">
        <v>0</v>
      </c>
      <c r="U102" s="120">
        <v>2960</v>
      </c>
      <c r="V102" s="128"/>
      <c r="W102" s="121">
        <f>VLOOKUP($C102,[1]Kostprijzen!$A$2:$B$10,2,FALSE)*O102</f>
        <v>4354906.8199999994</v>
      </c>
      <c r="X102" s="122">
        <f>VLOOKUP($C102,[1]Kostprijzen!$A$2:$B$10,2,FALSE)*P102</f>
        <v>0</v>
      </c>
      <c r="Y102" s="122">
        <f>VLOOKUP($C102,[1]Kostprijzen!$A$2:$B$10,2,FALSE)*Q102</f>
        <v>0</v>
      </c>
      <c r="Z102" s="123">
        <f>VLOOKUP($C102,[1]Kostprijzen!$A$2:$B$10,2,FALSE)*R102</f>
        <v>0</v>
      </c>
      <c r="AA102" s="123">
        <f>VLOOKUP($C102,[1]Kostprijzen!$A$2:$B$10,2,FALSE)*S102</f>
        <v>148208</v>
      </c>
      <c r="AB102" s="123">
        <f>VLOOKUP($C102,[1]Kostprijzen!$A$2:$B$10,2,FALSE)*T102</f>
        <v>0</v>
      </c>
      <c r="AC102" s="124">
        <f>VLOOKUP($C102,[1]Kostprijzen!$A$2:$B$10,2,FALSE)*U102</f>
        <v>274184.8</v>
      </c>
      <c r="AE102" s="96">
        <f t="shared" si="6"/>
        <v>0</v>
      </c>
      <c r="AF102" s="96">
        <f t="shared" si="7"/>
        <v>0</v>
      </c>
      <c r="AH102" s="125"/>
    </row>
    <row r="103" spans="1:34" ht="14.4" hidden="1" thickBot="1">
      <c r="A103" s="83" t="s">
        <v>1325</v>
      </c>
      <c r="B103" s="84" t="str">
        <f>[1]Kostprijzen!$A$59</f>
        <v>Gewasbescherming</v>
      </c>
      <c r="C103" s="85" t="str">
        <f>[1]Kostprijzen!E58</f>
        <v>Advies &amp; Vertegenwoordiging</v>
      </c>
      <c r="D103" s="86">
        <f t="shared" si="5"/>
        <v>13898</v>
      </c>
      <c r="E103" s="87">
        <f>IF(D103="","",D103*VLOOKUP(C103,[1]Kostprijzen!$A$2:$B$10,2,FALSE))</f>
        <v>1590765.0799999998</v>
      </c>
      <c r="F103" s="88">
        <v>0</v>
      </c>
      <c r="G103" s="89">
        <v>13898</v>
      </c>
      <c r="H103" s="89">
        <v>0</v>
      </c>
      <c r="I103" s="89">
        <v>0</v>
      </c>
      <c r="J103" s="89">
        <v>0</v>
      </c>
      <c r="K103" s="89">
        <v>0</v>
      </c>
      <c r="L103" s="89">
        <v>0</v>
      </c>
      <c r="M103" s="90">
        <v>0</v>
      </c>
      <c r="N103" s="65" t="str">
        <f t="shared" si="8"/>
        <v>GewasbeschermingAdvies &amp; Vertegenwoordiging</v>
      </c>
      <c r="O103" s="88">
        <v>11515</v>
      </c>
      <c r="P103" s="89">
        <v>0</v>
      </c>
      <c r="Q103" s="89">
        <v>0</v>
      </c>
      <c r="R103" s="89">
        <v>0</v>
      </c>
      <c r="S103" s="89">
        <v>0</v>
      </c>
      <c r="T103" s="89">
        <v>0</v>
      </c>
      <c r="U103" s="90">
        <v>2383</v>
      </c>
      <c r="V103" s="128"/>
      <c r="W103" s="92">
        <f>VLOOKUP($C103,[1]Kostprijzen!$A$2:$B$10,2,FALSE)*O103</f>
        <v>1318006.8999999999</v>
      </c>
      <c r="X103" s="93">
        <f>VLOOKUP($C103,[1]Kostprijzen!$A$2:$B$10,2,FALSE)*P103</f>
        <v>0</v>
      </c>
      <c r="Y103" s="93">
        <f>VLOOKUP($C103,[1]Kostprijzen!$A$2:$B$10,2,FALSE)*Q103</f>
        <v>0</v>
      </c>
      <c r="Z103" s="94">
        <f>VLOOKUP($C103,[1]Kostprijzen!$A$2:$B$10,2,FALSE)*R103</f>
        <v>0</v>
      </c>
      <c r="AA103" s="94">
        <f>VLOOKUP($C103,[1]Kostprijzen!$A$2:$B$10,2,FALSE)*S103</f>
        <v>0</v>
      </c>
      <c r="AB103" s="94">
        <f>VLOOKUP($C103,[1]Kostprijzen!$A$2:$B$10,2,FALSE)*T103</f>
        <v>0</v>
      </c>
      <c r="AC103" s="95">
        <f>VLOOKUP($C103,[1]Kostprijzen!$A$2:$B$10,2,FALSE)*U103</f>
        <v>272758.18</v>
      </c>
      <c r="AE103" s="96">
        <f t="shared" si="6"/>
        <v>0</v>
      </c>
      <c r="AF103" s="96">
        <f t="shared" si="7"/>
        <v>0</v>
      </c>
      <c r="AH103" s="97"/>
    </row>
    <row r="104" spans="1:34" ht="14.4" hidden="1" thickBot="1">
      <c r="A104" s="98" t="s">
        <v>1325</v>
      </c>
      <c r="B104" s="99" t="str">
        <f>[1]Kostprijzen!$A$59</f>
        <v>Gewasbescherming</v>
      </c>
      <c r="C104" s="100" t="str">
        <f>[1]Kostprijzen!E59</f>
        <v>Communicatie</v>
      </c>
      <c r="D104" s="101">
        <f t="shared" si="5"/>
        <v>757</v>
      </c>
      <c r="E104" s="102">
        <f>IF(D104="","",D104*VLOOKUP(C104,[1]Kostprijzen!$A$2:$B$10,2,FALSE))</f>
        <v>73807.5</v>
      </c>
      <c r="F104" s="103">
        <v>0</v>
      </c>
      <c r="G104" s="104">
        <v>0</v>
      </c>
      <c r="H104" s="104">
        <v>0</v>
      </c>
      <c r="I104" s="104">
        <v>0</v>
      </c>
      <c r="J104" s="104">
        <v>0</v>
      </c>
      <c r="K104" s="104">
        <v>0</v>
      </c>
      <c r="L104" s="104">
        <v>0</v>
      </c>
      <c r="M104" s="105">
        <v>757</v>
      </c>
      <c r="N104" s="65" t="str">
        <f t="shared" si="8"/>
        <v>GewasbeschermingCommunicatie</v>
      </c>
      <c r="O104" s="103">
        <v>757</v>
      </c>
      <c r="P104" s="104">
        <v>0</v>
      </c>
      <c r="Q104" s="104">
        <v>0</v>
      </c>
      <c r="R104" s="104">
        <v>0</v>
      </c>
      <c r="S104" s="104">
        <v>0</v>
      </c>
      <c r="T104" s="104">
        <v>0</v>
      </c>
      <c r="U104" s="105">
        <v>0</v>
      </c>
      <c r="V104" s="128"/>
      <c r="W104" s="106">
        <f>VLOOKUP($C104,[1]Kostprijzen!$A$2:$B$10,2,FALSE)*O104</f>
        <v>73807.5</v>
      </c>
      <c r="X104" s="107">
        <f>VLOOKUP($C104,[1]Kostprijzen!$A$2:$B$10,2,FALSE)*P104</f>
        <v>0</v>
      </c>
      <c r="Y104" s="107">
        <f>VLOOKUP($C104,[1]Kostprijzen!$A$2:$B$10,2,FALSE)*Q104</f>
        <v>0</v>
      </c>
      <c r="Z104" s="108">
        <f>VLOOKUP($C104,[1]Kostprijzen!$A$2:$B$10,2,FALSE)*R104</f>
        <v>0</v>
      </c>
      <c r="AA104" s="108">
        <f>VLOOKUP($C104,[1]Kostprijzen!$A$2:$B$10,2,FALSE)*S104</f>
        <v>0</v>
      </c>
      <c r="AB104" s="108">
        <f>VLOOKUP($C104,[1]Kostprijzen!$A$2:$B$10,2,FALSE)*T104</f>
        <v>0</v>
      </c>
      <c r="AC104" s="109">
        <f>VLOOKUP($C104,[1]Kostprijzen!$A$2:$B$10,2,FALSE)*U104</f>
        <v>0</v>
      </c>
      <c r="AE104" s="96">
        <f t="shared" si="6"/>
        <v>0</v>
      </c>
      <c r="AF104" s="96">
        <f t="shared" si="7"/>
        <v>0</v>
      </c>
      <c r="AH104" s="110"/>
    </row>
    <row r="105" spans="1:34" ht="14.4" hidden="1" thickBot="1">
      <c r="A105" s="98" t="s">
        <v>1325</v>
      </c>
      <c r="B105" s="99" t="str">
        <f>[1]Kostprijzen!$A$59</f>
        <v>Gewasbescherming</v>
      </c>
      <c r="C105" s="100" t="str">
        <f>[1]Kostprijzen!E60</f>
        <v>Extern Geoormerkt Budget</v>
      </c>
      <c r="D105" s="101">
        <f t="shared" si="5"/>
        <v>0</v>
      </c>
      <c r="E105" s="111">
        <v>0</v>
      </c>
      <c r="F105" s="103">
        <v>0</v>
      </c>
      <c r="G105" s="104">
        <v>0</v>
      </c>
      <c r="H105" s="104">
        <v>0</v>
      </c>
      <c r="I105" s="104">
        <v>0</v>
      </c>
      <c r="J105" s="104">
        <v>0</v>
      </c>
      <c r="K105" s="104">
        <v>0</v>
      </c>
      <c r="L105" s="104">
        <v>0</v>
      </c>
      <c r="M105" s="105">
        <v>0</v>
      </c>
      <c r="N105" s="65" t="str">
        <f t="shared" si="8"/>
        <v>GewasbeschermingExtern Geoormerkt Budget</v>
      </c>
      <c r="O105" s="103">
        <v>0</v>
      </c>
      <c r="P105" s="104">
        <v>0</v>
      </c>
      <c r="Q105" s="104">
        <v>0</v>
      </c>
      <c r="R105" s="104">
        <v>0</v>
      </c>
      <c r="S105" s="104">
        <v>0</v>
      </c>
      <c r="T105" s="104">
        <v>0</v>
      </c>
      <c r="U105" s="105">
        <v>0</v>
      </c>
      <c r="V105" s="128"/>
      <c r="W105" s="106">
        <f>170000-170000+170000-170000</f>
        <v>0</v>
      </c>
      <c r="X105" s="107"/>
      <c r="Y105" s="107"/>
      <c r="Z105" s="108"/>
      <c r="AA105" s="108"/>
      <c r="AB105" s="108"/>
      <c r="AC105" s="109"/>
      <c r="AE105" s="96">
        <f t="shared" si="6"/>
        <v>0</v>
      </c>
      <c r="AF105" s="96">
        <f t="shared" si="7"/>
        <v>0</v>
      </c>
      <c r="AH105" s="110"/>
    </row>
    <row r="106" spans="1:34" ht="14.4" hidden="1" thickBot="1">
      <c r="A106" s="98" t="s">
        <v>1325</v>
      </c>
      <c r="B106" s="99" t="str">
        <f>[1]Kostprijzen!$A$59</f>
        <v>Gewasbescherming</v>
      </c>
      <c r="C106" s="100" t="str">
        <f>[1]Kostprijzen!E61</f>
        <v>Incident- &amp; Crisismanagement</v>
      </c>
      <c r="D106" s="101">
        <f t="shared" si="5"/>
        <v>0</v>
      </c>
      <c r="E106" s="102">
        <f>IF(D106="","",D106*VLOOKUP(C106,[1]Kostprijzen!$A$2:$B$10,2,FALSE))</f>
        <v>0</v>
      </c>
      <c r="F106" s="103">
        <v>0</v>
      </c>
      <c r="G106" s="104">
        <v>0</v>
      </c>
      <c r="H106" s="104">
        <v>0</v>
      </c>
      <c r="I106" s="104">
        <v>0</v>
      </c>
      <c r="J106" s="104">
        <v>0</v>
      </c>
      <c r="K106" s="104">
        <v>0</v>
      </c>
      <c r="L106" s="104">
        <v>0</v>
      </c>
      <c r="M106" s="105">
        <v>0</v>
      </c>
      <c r="N106" s="65" t="str">
        <f t="shared" si="8"/>
        <v>GewasbeschermingIncident- &amp; Crisismanagement</v>
      </c>
      <c r="O106" s="103">
        <v>0</v>
      </c>
      <c r="P106" s="104">
        <v>0</v>
      </c>
      <c r="Q106" s="104">
        <v>0</v>
      </c>
      <c r="R106" s="104">
        <v>0</v>
      </c>
      <c r="S106" s="104">
        <v>0</v>
      </c>
      <c r="T106" s="104">
        <v>0</v>
      </c>
      <c r="U106" s="105">
        <v>0</v>
      </c>
      <c r="V106" s="128"/>
      <c r="W106" s="106">
        <f>VLOOKUP($C106,[1]Kostprijzen!$A$2:$B$10,2,FALSE)*O106</f>
        <v>0</v>
      </c>
      <c r="X106" s="107">
        <f>VLOOKUP($C106,[1]Kostprijzen!$A$2:$B$10,2,FALSE)*P106</f>
        <v>0</v>
      </c>
      <c r="Y106" s="107">
        <f>VLOOKUP($C106,[1]Kostprijzen!$A$2:$B$10,2,FALSE)*Q106</f>
        <v>0</v>
      </c>
      <c r="Z106" s="108">
        <f>VLOOKUP($C106,[1]Kostprijzen!$A$2:$B$10,2,FALSE)*R106</f>
        <v>0</v>
      </c>
      <c r="AA106" s="108">
        <f>VLOOKUP($C106,[1]Kostprijzen!$A$2:$B$10,2,FALSE)*S106</f>
        <v>0</v>
      </c>
      <c r="AB106" s="108">
        <f>VLOOKUP($C106,[1]Kostprijzen!$A$2:$B$10,2,FALSE)*T106</f>
        <v>0</v>
      </c>
      <c r="AC106" s="109">
        <f>VLOOKUP($C106,[1]Kostprijzen!$A$2:$B$10,2,FALSE)*U106</f>
        <v>0</v>
      </c>
      <c r="AE106" s="96">
        <f t="shared" si="6"/>
        <v>0</v>
      </c>
      <c r="AF106" s="96">
        <f t="shared" si="7"/>
        <v>0</v>
      </c>
      <c r="AH106" s="110"/>
    </row>
    <row r="107" spans="1:34" ht="14.4" hidden="1" thickBot="1">
      <c r="A107" s="98" t="s">
        <v>1325</v>
      </c>
      <c r="B107" s="99" t="str">
        <f>[1]Kostprijzen!$A$59</f>
        <v>Gewasbescherming</v>
      </c>
      <c r="C107" s="100" t="str">
        <f>[1]Kostprijzen!E62</f>
        <v>Inlichtingen &amp; Opsporing</v>
      </c>
      <c r="D107" s="101">
        <f t="shared" si="5"/>
        <v>0</v>
      </c>
      <c r="E107" s="102">
        <f>IF(D107="","",D107*VLOOKUP(C107,[1]Kostprijzen!$A$2:$B$10,2,FALSE))</f>
        <v>0</v>
      </c>
      <c r="F107" s="103">
        <v>0</v>
      </c>
      <c r="G107" s="104">
        <v>0</v>
      </c>
      <c r="H107" s="104">
        <v>0</v>
      </c>
      <c r="I107" s="104">
        <v>0</v>
      </c>
      <c r="J107" s="104">
        <v>0</v>
      </c>
      <c r="K107" s="104">
        <v>0</v>
      </c>
      <c r="L107" s="104">
        <v>0</v>
      </c>
      <c r="M107" s="105">
        <v>0</v>
      </c>
      <c r="N107" s="65" t="str">
        <f t="shared" si="8"/>
        <v>GewasbeschermingInlichtingen &amp; Opsporing</v>
      </c>
      <c r="O107" s="103">
        <v>0</v>
      </c>
      <c r="P107" s="104">
        <v>0</v>
      </c>
      <c r="Q107" s="104">
        <v>0</v>
      </c>
      <c r="R107" s="104">
        <v>0</v>
      </c>
      <c r="S107" s="104">
        <v>0</v>
      </c>
      <c r="T107" s="104">
        <v>0</v>
      </c>
      <c r="U107" s="105">
        <v>0</v>
      </c>
      <c r="V107" s="128"/>
      <c r="W107" s="106">
        <f>VLOOKUP($C107,[1]Kostprijzen!$A$2:$B$10,2,FALSE)*O107</f>
        <v>0</v>
      </c>
      <c r="X107" s="107">
        <f>VLOOKUP($C107,[1]Kostprijzen!$A$2:$B$10,2,FALSE)*P107</f>
        <v>0</v>
      </c>
      <c r="Y107" s="107">
        <f>VLOOKUP($C107,[1]Kostprijzen!$A$2:$B$10,2,FALSE)*Q107</f>
        <v>0</v>
      </c>
      <c r="Z107" s="108">
        <f>VLOOKUP($C107,[1]Kostprijzen!$A$2:$B$10,2,FALSE)*R107</f>
        <v>0</v>
      </c>
      <c r="AA107" s="108">
        <f>VLOOKUP($C107,[1]Kostprijzen!$A$2:$B$10,2,FALSE)*S107</f>
        <v>0</v>
      </c>
      <c r="AB107" s="108">
        <f>VLOOKUP($C107,[1]Kostprijzen!$A$2:$B$10,2,FALSE)*T107</f>
        <v>0</v>
      </c>
      <c r="AC107" s="109">
        <f>VLOOKUP($C107,[1]Kostprijzen!$A$2:$B$10,2,FALSE)*U107</f>
        <v>0</v>
      </c>
      <c r="AE107" s="96">
        <f t="shared" si="6"/>
        <v>0</v>
      </c>
      <c r="AF107" s="96">
        <f t="shared" si="7"/>
        <v>0</v>
      </c>
      <c r="AH107" s="110"/>
    </row>
    <row r="108" spans="1:34" ht="14.4" hidden="1" thickBot="1">
      <c r="A108" s="98" t="s">
        <v>1325</v>
      </c>
      <c r="B108" s="99" t="str">
        <f>[1]Kostprijzen!$A$59</f>
        <v>Gewasbescherming</v>
      </c>
      <c r="C108" s="100" t="str">
        <f>[1]Kostprijzen!E63</f>
        <v>Kennis &amp; Expertise</v>
      </c>
      <c r="D108" s="101">
        <f t="shared" si="5"/>
        <v>3331</v>
      </c>
      <c r="E108" s="102">
        <f>IF(D108="","",D108*VLOOKUP(C108,[1]Kostprijzen!$A$2:$B$10,2,FALSE))</f>
        <v>343492.72000000003</v>
      </c>
      <c r="F108" s="103">
        <v>0</v>
      </c>
      <c r="G108" s="104">
        <v>3331</v>
      </c>
      <c r="H108" s="104">
        <v>0</v>
      </c>
      <c r="I108" s="104">
        <v>0</v>
      </c>
      <c r="J108" s="104">
        <v>0</v>
      </c>
      <c r="K108" s="104">
        <v>0</v>
      </c>
      <c r="L108" s="104">
        <v>0</v>
      </c>
      <c r="M108" s="105">
        <v>0</v>
      </c>
      <c r="N108" s="65" t="str">
        <f t="shared" si="8"/>
        <v>GewasbeschermingKennis &amp; Expertise</v>
      </c>
      <c r="O108" s="103">
        <v>3331</v>
      </c>
      <c r="P108" s="104">
        <v>0</v>
      </c>
      <c r="Q108" s="104">
        <v>0</v>
      </c>
      <c r="R108" s="104">
        <v>0</v>
      </c>
      <c r="S108" s="104">
        <v>0</v>
      </c>
      <c r="T108" s="104">
        <v>0</v>
      </c>
      <c r="U108" s="105">
        <v>0</v>
      </c>
      <c r="V108" s="128"/>
      <c r="W108" s="106">
        <f>VLOOKUP($C108,[1]Kostprijzen!$A$2:$B$10,2,FALSE)*O108</f>
        <v>343492.72000000003</v>
      </c>
      <c r="X108" s="107">
        <f>VLOOKUP($C108,[1]Kostprijzen!$A$2:$B$10,2,FALSE)*P108</f>
        <v>0</v>
      </c>
      <c r="Y108" s="107">
        <f>VLOOKUP($C108,[1]Kostprijzen!$A$2:$B$10,2,FALSE)*Q108</f>
        <v>0</v>
      </c>
      <c r="Z108" s="108">
        <f>VLOOKUP($C108,[1]Kostprijzen!$A$2:$B$10,2,FALSE)*R108</f>
        <v>0</v>
      </c>
      <c r="AA108" s="108">
        <f>VLOOKUP($C108,[1]Kostprijzen!$A$2:$B$10,2,FALSE)*S108</f>
        <v>0</v>
      </c>
      <c r="AB108" s="108">
        <f>VLOOKUP($C108,[1]Kostprijzen!$A$2:$B$10,2,FALSE)*T108</f>
        <v>0</v>
      </c>
      <c r="AC108" s="109">
        <f>VLOOKUP($C108,[1]Kostprijzen!$A$2:$B$10,2,FALSE)*U108</f>
        <v>0</v>
      </c>
      <c r="AE108" s="96">
        <f t="shared" si="6"/>
        <v>0</v>
      </c>
      <c r="AF108" s="96">
        <f t="shared" si="7"/>
        <v>0</v>
      </c>
      <c r="AH108" s="110"/>
    </row>
    <row r="109" spans="1:34" ht="14.4" hidden="1" thickBot="1">
      <c r="A109" s="98" t="s">
        <v>1325</v>
      </c>
      <c r="B109" s="99" t="str">
        <f>[1]Kostprijzen!$A$59</f>
        <v>Gewasbescherming</v>
      </c>
      <c r="C109" s="100" t="str">
        <f>[1]Kostprijzen!E64</f>
        <v>Klantinteractie &amp; Dienstverlening</v>
      </c>
      <c r="D109" s="101">
        <f t="shared" si="5"/>
        <v>3304</v>
      </c>
      <c r="E109" s="102">
        <f>IF(D109="","",D109*VLOOKUP(C109,[1]Kostprijzen!$A$2:$B$10,2,FALSE))</f>
        <v>293725.60000000003</v>
      </c>
      <c r="F109" s="103">
        <v>0</v>
      </c>
      <c r="G109" s="104">
        <v>0</v>
      </c>
      <c r="H109" s="104">
        <v>0</v>
      </c>
      <c r="I109" s="104">
        <v>0</v>
      </c>
      <c r="J109" s="104">
        <v>0</v>
      </c>
      <c r="K109" s="104">
        <v>0</v>
      </c>
      <c r="L109" s="104">
        <v>1210</v>
      </c>
      <c r="M109" s="105">
        <v>2094</v>
      </c>
      <c r="N109" s="65" t="str">
        <f t="shared" si="8"/>
        <v>GewasbeschermingKlantinteractie &amp; Dienstverlening</v>
      </c>
      <c r="O109" s="103">
        <v>3304</v>
      </c>
      <c r="P109" s="104">
        <v>0</v>
      </c>
      <c r="Q109" s="104">
        <v>0</v>
      </c>
      <c r="R109" s="104">
        <v>0</v>
      </c>
      <c r="S109" s="104">
        <v>0</v>
      </c>
      <c r="T109" s="104">
        <v>0</v>
      </c>
      <c r="U109" s="105">
        <v>0</v>
      </c>
      <c r="V109" s="128"/>
      <c r="W109" s="106">
        <f>VLOOKUP($C109,[1]Kostprijzen!$A$2:$B$10,2,FALSE)*O109</f>
        <v>293725.60000000003</v>
      </c>
      <c r="X109" s="107">
        <f>VLOOKUP($C109,[1]Kostprijzen!$A$2:$B$10,2,FALSE)*P109</f>
        <v>0</v>
      </c>
      <c r="Y109" s="107">
        <f>VLOOKUP($C109,[1]Kostprijzen!$A$2:$B$10,2,FALSE)*Q109</f>
        <v>0</v>
      </c>
      <c r="Z109" s="108">
        <f>VLOOKUP($C109,[1]Kostprijzen!$A$2:$B$10,2,FALSE)*R109</f>
        <v>0</v>
      </c>
      <c r="AA109" s="108">
        <f>VLOOKUP($C109,[1]Kostprijzen!$A$2:$B$10,2,FALSE)*S109</f>
        <v>0</v>
      </c>
      <c r="AB109" s="108">
        <f>VLOOKUP($C109,[1]Kostprijzen!$A$2:$B$10,2,FALSE)*T109</f>
        <v>0</v>
      </c>
      <c r="AC109" s="109">
        <f>VLOOKUP($C109,[1]Kostprijzen!$A$2:$B$10,2,FALSE)*U109</f>
        <v>0</v>
      </c>
      <c r="AE109" s="96">
        <f t="shared" si="6"/>
        <v>0</v>
      </c>
      <c r="AF109" s="96">
        <f t="shared" si="7"/>
        <v>0</v>
      </c>
      <c r="AH109" s="110"/>
    </row>
    <row r="110" spans="1:34" ht="14.4" hidden="1" thickBot="1">
      <c r="A110" s="98" t="s">
        <v>1325</v>
      </c>
      <c r="B110" s="99" t="str">
        <f>[1]Kostprijzen!$A$59</f>
        <v>Gewasbescherming</v>
      </c>
      <c r="C110" s="100" t="str">
        <f>[1]Kostprijzen!E65</f>
        <v>Laboratoriumonderzoek</v>
      </c>
      <c r="D110" s="101">
        <f t="shared" si="5"/>
        <v>0</v>
      </c>
      <c r="E110" s="102">
        <f>IF(D110="","",D110*VLOOKUP(C110,[1]Kostprijzen!$A$2:$B$10,2,FALSE))</f>
        <v>0</v>
      </c>
      <c r="F110" s="103">
        <v>0</v>
      </c>
      <c r="G110" s="104">
        <v>0</v>
      </c>
      <c r="H110" s="104">
        <v>0</v>
      </c>
      <c r="I110" s="104">
        <v>0</v>
      </c>
      <c r="J110" s="104">
        <v>0</v>
      </c>
      <c r="K110" s="104">
        <v>0</v>
      </c>
      <c r="L110" s="104">
        <v>0</v>
      </c>
      <c r="M110" s="105">
        <v>0</v>
      </c>
      <c r="N110" s="65" t="str">
        <f t="shared" si="8"/>
        <v>GewasbeschermingLaboratoriumonderzoek</v>
      </c>
      <c r="O110" s="103">
        <v>0</v>
      </c>
      <c r="P110" s="104">
        <v>0</v>
      </c>
      <c r="Q110" s="104">
        <v>0</v>
      </c>
      <c r="R110" s="104">
        <v>0</v>
      </c>
      <c r="S110" s="104">
        <v>0</v>
      </c>
      <c r="T110" s="104">
        <v>0</v>
      </c>
      <c r="U110" s="105">
        <v>0</v>
      </c>
      <c r="V110" s="128"/>
      <c r="W110" s="106">
        <f>VLOOKUP($C110,[1]Kostprijzen!$A$2:$B$10,2,FALSE)*O110</f>
        <v>0</v>
      </c>
      <c r="X110" s="107">
        <f>VLOOKUP($C110,[1]Kostprijzen!$A$2:$B$10,2,FALSE)*P110</f>
        <v>0</v>
      </c>
      <c r="Y110" s="107">
        <f>VLOOKUP($C110,[1]Kostprijzen!$A$2:$B$10,2,FALSE)*Q110</f>
        <v>0</v>
      </c>
      <c r="Z110" s="108">
        <f>VLOOKUP($C110,[1]Kostprijzen!$A$2:$B$10,2,FALSE)*R110</f>
        <v>0</v>
      </c>
      <c r="AA110" s="108">
        <f>VLOOKUP($C110,[1]Kostprijzen!$A$2:$B$10,2,FALSE)*S110</f>
        <v>0</v>
      </c>
      <c r="AB110" s="108">
        <f>VLOOKUP($C110,[1]Kostprijzen!$A$2:$B$10,2,FALSE)*T110</f>
        <v>0</v>
      </c>
      <c r="AC110" s="109">
        <f>VLOOKUP($C110,[1]Kostprijzen!$A$2:$B$10,2,FALSE)*U110</f>
        <v>0</v>
      </c>
      <c r="AE110" s="96">
        <f t="shared" si="6"/>
        <v>0</v>
      </c>
      <c r="AF110" s="96">
        <f t="shared" si="7"/>
        <v>0</v>
      </c>
      <c r="AH110" s="110"/>
    </row>
    <row r="111" spans="1:34" ht="14.4" hidden="1" thickBot="1">
      <c r="A111" s="114" t="s">
        <v>1325</v>
      </c>
      <c r="B111" s="99" t="str">
        <f>[1]Kostprijzen!$A$59</f>
        <v>Gewasbescherming</v>
      </c>
      <c r="C111" s="100" t="str">
        <f>[1]Kostprijzen!E66</f>
        <v>Toezicht</v>
      </c>
      <c r="D111" s="115">
        <f t="shared" si="5"/>
        <v>38162</v>
      </c>
      <c r="E111" s="116">
        <f>IF(D111="","",D111*VLOOKUP(C111,[1]Kostprijzen!$A$2:$B$10,2,FALSE))</f>
        <v>3534946.06</v>
      </c>
      <c r="F111" s="117">
        <v>0</v>
      </c>
      <c r="G111" s="118">
        <v>38162</v>
      </c>
      <c r="H111" s="118">
        <v>0</v>
      </c>
      <c r="I111" s="118">
        <v>0</v>
      </c>
      <c r="J111" s="118">
        <v>0</v>
      </c>
      <c r="K111" s="118">
        <v>0</v>
      </c>
      <c r="L111" s="118">
        <v>0</v>
      </c>
      <c r="M111" s="120">
        <v>0</v>
      </c>
      <c r="N111" s="65" t="str">
        <f t="shared" si="8"/>
        <v>GewasbeschermingToezicht</v>
      </c>
      <c r="O111" s="117">
        <v>38162</v>
      </c>
      <c r="P111" s="118">
        <v>0</v>
      </c>
      <c r="Q111" s="118">
        <v>0</v>
      </c>
      <c r="R111" s="118">
        <v>0</v>
      </c>
      <c r="S111" s="118">
        <v>0</v>
      </c>
      <c r="T111" s="118">
        <v>0</v>
      </c>
      <c r="U111" s="120">
        <v>0</v>
      </c>
      <c r="V111" s="128"/>
      <c r="W111" s="121">
        <f>VLOOKUP($C111,[1]Kostprijzen!$A$2:$B$10,2,FALSE)*O111</f>
        <v>3534946.06</v>
      </c>
      <c r="X111" s="122">
        <f>VLOOKUP($C111,[1]Kostprijzen!$A$2:$B$10,2,FALSE)*P111</f>
        <v>0</v>
      </c>
      <c r="Y111" s="122">
        <f>VLOOKUP($C111,[1]Kostprijzen!$A$2:$B$10,2,FALSE)*Q111</f>
        <v>0</v>
      </c>
      <c r="Z111" s="123">
        <f>VLOOKUP($C111,[1]Kostprijzen!$A$2:$B$10,2,FALSE)*R111</f>
        <v>0</v>
      </c>
      <c r="AA111" s="123">
        <f>VLOOKUP($C111,[1]Kostprijzen!$A$2:$B$10,2,FALSE)*S111</f>
        <v>0</v>
      </c>
      <c r="AB111" s="123">
        <f>VLOOKUP($C111,[1]Kostprijzen!$A$2:$B$10,2,FALSE)*T111</f>
        <v>0</v>
      </c>
      <c r="AC111" s="124">
        <f>VLOOKUP($C111,[1]Kostprijzen!$A$2:$B$10,2,FALSE)*U111</f>
        <v>0</v>
      </c>
      <c r="AE111" s="96">
        <f t="shared" si="6"/>
        <v>0</v>
      </c>
      <c r="AF111" s="96">
        <f t="shared" si="7"/>
        <v>0</v>
      </c>
      <c r="AH111" s="125"/>
    </row>
    <row r="112" spans="1:34" ht="14.4" hidden="1" thickBot="1">
      <c r="A112" s="83" t="s">
        <v>1325</v>
      </c>
      <c r="B112" s="84" t="str">
        <f>[1]Kostprijzen!$A$60</f>
        <v>Grondgebonden Subsidieregelingen</v>
      </c>
      <c r="C112" s="85" t="str">
        <f>[1]Kostprijzen!E58</f>
        <v>Advies &amp; Vertegenwoordiging</v>
      </c>
      <c r="D112" s="86">
        <f t="shared" si="5"/>
        <v>657</v>
      </c>
      <c r="E112" s="87">
        <f>IF(D112="","",D112*VLOOKUP(C112,[1]Kostprijzen!$A$2:$B$10,2,FALSE))</f>
        <v>75200.22</v>
      </c>
      <c r="F112" s="88">
        <v>0</v>
      </c>
      <c r="G112" s="89">
        <v>657</v>
      </c>
      <c r="H112" s="89">
        <v>0</v>
      </c>
      <c r="I112" s="89">
        <v>0</v>
      </c>
      <c r="J112" s="89">
        <v>0</v>
      </c>
      <c r="K112" s="89">
        <v>0</v>
      </c>
      <c r="L112" s="89">
        <v>0</v>
      </c>
      <c r="M112" s="90">
        <v>0</v>
      </c>
      <c r="N112" s="65" t="str">
        <f t="shared" si="8"/>
        <v>Grondgebonden SubsidieregelingenAdvies &amp; Vertegenwoordiging</v>
      </c>
      <c r="O112" s="88">
        <v>360</v>
      </c>
      <c r="P112" s="89">
        <v>0</v>
      </c>
      <c r="Q112" s="89">
        <v>297</v>
      </c>
      <c r="R112" s="89">
        <v>0</v>
      </c>
      <c r="S112" s="89">
        <v>0</v>
      </c>
      <c r="T112" s="89">
        <v>0</v>
      </c>
      <c r="U112" s="90">
        <v>0</v>
      </c>
      <c r="V112" s="128"/>
      <c r="W112" s="92">
        <f>VLOOKUP($C112,[1]Kostprijzen!$A$2:$B$10,2,FALSE)*O112</f>
        <v>41205.599999999999</v>
      </c>
      <c r="X112" s="93">
        <f>VLOOKUP($C112,[1]Kostprijzen!$A$2:$B$10,2,FALSE)*P112</f>
        <v>0</v>
      </c>
      <c r="Y112" s="93">
        <f>VLOOKUP($C112,[1]Kostprijzen!$A$2:$B$10,2,FALSE)*Q112</f>
        <v>33994.619999999995</v>
      </c>
      <c r="Z112" s="94">
        <f>VLOOKUP($C112,[1]Kostprijzen!$A$2:$B$10,2,FALSE)*R112</f>
        <v>0</v>
      </c>
      <c r="AA112" s="94">
        <f>VLOOKUP($C112,[1]Kostprijzen!$A$2:$B$10,2,FALSE)*S112</f>
        <v>0</v>
      </c>
      <c r="AB112" s="94">
        <f>VLOOKUP($C112,[1]Kostprijzen!$A$2:$B$10,2,FALSE)*T112</f>
        <v>0</v>
      </c>
      <c r="AC112" s="95">
        <f>VLOOKUP($C112,[1]Kostprijzen!$A$2:$B$10,2,FALSE)*U112</f>
        <v>0</v>
      </c>
      <c r="AE112" s="96">
        <f t="shared" si="6"/>
        <v>0</v>
      </c>
      <c r="AF112" s="96">
        <f t="shared" si="7"/>
        <v>0</v>
      </c>
      <c r="AH112" s="97"/>
    </row>
    <row r="113" spans="1:34" ht="14.4" hidden="1" thickBot="1">
      <c r="A113" s="98" t="s">
        <v>1325</v>
      </c>
      <c r="B113" s="99" t="str">
        <f>[1]Kostprijzen!$A$60</f>
        <v>Grondgebonden Subsidieregelingen</v>
      </c>
      <c r="C113" s="100" t="str">
        <f>[1]Kostprijzen!E59</f>
        <v>Communicatie</v>
      </c>
      <c r="D113" s="101">
        <f t="shared" si="5"/>
        <v>0</v>
      </c>
      <c r="E113" s="102">
        <f>IF(D113="","",D113*VLOOKUP(C113,[1]Kostprijzen!$A$2:$B$10,2,FALSE))</f>
        <v>0</v>
      </c>
      <c r="F113" s="103">
        <v>0</v>
      </c>
      <c r="G113" s="104">
        <v>0</v>
      </c>
      <c r="H113" s="104">
        <v>0</v>
      </c>
      <c r="I113" s="104">
        <v>0</v>
      </c>
      <c r="J113" s="104">
        <v>0</v>
      </c>
      <c r="K113" s="104">
        <v>0</v>
      </c>
      <c r="L113" s="104">
        <v>0</v>
      </c>
      <c r="M113" s="105">
        <v>0</v>
      </c>
      <c r="N113" s="65" t="str">
        <f t="shared" si="8"/>
        <v>Grondgebonden SubsidieregelingenCommunicatie</v>
      </c>
      <c r="O113" s="103">
        <v>0</v>
      </c>
      <c r="P113" s="104">
        <v>0</v>
      </c>
      <c r="Q113" s="104">
        <v>0</v>
      </c>
      <c r="R113" s="104">
        <v>0</v>
      </c>
      <c r="S113" s="104">
        <v>0</v>
      </c>
      <c r="T113" s="104">
        <v>0</v>
      </c>
      <c r="U113" s="105">
        <v>0</v>
      </c>
      <c r="V113" s="128"/>
      <c r="W113" s="106">
        <f>VLOOKUP($C113,[1]Kostprijzen!$A$2:$B$10,2,FALSE)*O113</f>
        <v>0</v>
      </c>
      <c r="X113" s="107">
        <f>VLOOKUP($C113,[1]Kostprijzen!$A$2:$B$10,2,FALSE)*P113</f>
        <v>0</v>
      </c>
      <c r="Y113" s="107">
        <f>VLOOKUP($C113,[1]Kostprijzen!$A$2:$B$10,2,FALSE)*Q113</f>
        <v>0</v>
      </c>
      <c r="Z113" s="108">
        <f>VLOOKUP($C113,[1]Kostprijzen!$A$2:$B$10,2,FALSE)*R113</f>
        <v>0</v>
      </c>
      <c r="AA113" s="108">
        <f>VLOOKUP($C113,[1]Kostprijzen!$A$2:$B$10,2,FALSE)*S113</f>
        <v>0</v>
      </c>
      <c r="AB113" s="108">
        <f>VLOOKUP($C113,[1]Kostprijzen!$A$2:$B$10,2,FALSE)*T113</f>
        <v>0</v>
      </c>
      <c r="AC113" s="109">
        <f>VLOOKUP($C113,[1]Kostprijzen!$A$2:$B$10,2,FALSE)*U113</f>
        <v>0</v>
      </c>
      <c r="AE113" s="96">
        <f t="shared" si="6"/>
        <v>0</v>
      </c>
      <c r="AF113" s="96">
        <f t="shared" si="7"/>
        <v>0</v>
      </c>
      <c r="AH113" s="110"/>
    </row>
    <row r="114" spans="1:34" ht="14.4" hidden="1" thickBot="1">
      <c r="A114" s="98" t="s">
        <v>1325</v>
      </c>
      <c r="B114" s="99" t="str">
        <f>[1]Kostprijzen!$A$60</f>
        <v>Grondgebonden Subsidieregelingen</v>
      </c>
      <c r="C114" s="100" t="str">
        <f>[1]Kostprijzen!E60</f>
        <v>Extern Geoormerkt Budget</v>
      </c>
      <c r="D114" s="101">
        <f t="shared" si="5"/>
        <v>0</v>
      </c>
      <c r="E114" s="111">
        <v>0</v>
      </c>
      <c r="F114" s="103">
        <v>0</v>
      </c>
      <c r="G114" s="104">
        <v>0</v>
      </c>
      <c r="H114" s="104">
        <v>0</v>
      </c>
      <c r="I114" s="104">
        <v>0</v>
      </c>
      <c r="J114" s="104">
        <v>0</v>
      </c>
      <c r="K114" s="104">
        <v>0</v>
      </c>
      <c r="L114" s="104">
        <v>0</v>
      </c>
      <c r="M114" s="105">
        <v>0</v>
      </c>
      <c r="N114" s="65" t="str">
        <f t="shared" si="8"/>
        <v>Grondgebonden SubsidieregelingenExtern Geoormerkt Budget</v>
      </c>
      <c r="O114" s="103">
        <v>0</v>
      </c>
      <c r="P114" s="104">
        <v>0</v>
      </c>
      <c r="Q114" s="104">
        <v>0</v>
      </c>
      <c r="R114" s="104">
        <v>0</v>
      </c>
      <c r="S114" s="104">
        <v>0</v>
      </c>
      <c r="T114" s="104">
        <v>0</v>
      </c>
      <c r="U114" s="105">
        <v>0</v>
      </c>
      <c r="V114" s="128"/>
      <c r="W114" s="106"/>
      <c r="X114" s="107"/>
      <c r="Y114" s="107"/>
      <c r="Z114" s="108"/>
      <c r="AA114" s="108"/>
      <c r="AB114" s="108"/>
      <c r="AC114" s="109"/>
      <c r="AE114" s="96">
        <f t="shared" si="6"/>
        <v>0</v>
      </c>
      <c r="AF114" s="96">
        <f t="shared" si="7"/>
        <v>0</v>
      </c>
      <c r="AH114" s="110"/>
    </row>
    <row r="115" spans="1:34" ht="14.4" hidden="1" thickBot="1">
      <c r="A115" s="98" t="s">
        <v>1325</v>
      </c>
      <c r="B115" s="99" t="str">
        <f>[1]Kostprijzen!$A$60</f>
        <v>Grondgebonden Subsidieregelingen</v>
      </c>
      <c r="C115" s="100" t="str">
        <f>[1]Kostprijzen!E61</f>
        <v>Incident- &amp; Crisismanagement</v>
      </c>
      <c r="D115" s="101">
        <f t="shared" si="5"/>
        <v>0</v>
      </c>
      <c r="E115" s="102">
        <f>IF(D115="","",D115*VLOOKUP(C115,[1]Kostprijzen!$A$2:$B$10,2,FALSE))</f>
        <v>0</v>
      </c>
      <c r="F115" s="103">
        <v>0</v>
      </c>
      <c r="G115" s="104">
        <v>0</v>
      </c>
      <c r="H115" s="104">
        <v>0</v>
      </c>
      <c r="I115" s="104">
        <v>0</v>
      </c>
      <c r="J115" s="104">
        <v>0</v>
      </c>
      <c r="K115" s="104">
        <v>0</v>
      </c>
      <c r="L115" s="104">
        <v>0</v>
      </c>
      <c r="M115" s="105">
        <v>0</v>
      </c>
      <c r="N115" s="65" t="str">
        <f t="shared" si="8"/>
        <v>Grondgebonden SubsidieregelingenIncident- &amp; Crisismanagement</v>
      </c>
      <c r="O115" s="103">
        <v>0</v>
      </c>
      <c r="P115" s="104">
        <v>0</v>
      </c>
      <c r="Q115" s="104">
        <v>0</v>
      </c>
      <c r="R115" s="104">
        <v>0</v>
      </c>
      <c r="S115" s="104">
        <v>0</v>
      </c>
      <c r="T115" s="104">
        <v>0</v>
      </c>
      <c r="U115" s="105">
        <v>0</v>
      </c>
      <c r="V115" s="128"/>
      <c r="W115" s="106">
        <f>VLOOKUP($C115,[1]Kostprijzen!$A$2:$B$10,2,FALSE)*O115</f>
        <v>0</v>
      </c>
      <c r="X115" s="107">
        <f>VLOOKUP($C115,[1]Kostprijzen!$A$2:$B$10,2,FALSE)*P115</f>
        <v>0</v>
      </c>
      <c r="Y115" s="107">
        <f>VLOOKUP($C115,[1]Kostprijzen!$A$2:$B$10,2,FALSE)*Q115</f>
        <v>0</v>
      </c>
      <c r="Z115" s="108">
        <f>VLOOKUP($C115,[1]Kostprijzen!$A$2:$B$10,2,FALSE)*R115</f>
        <v>0</v>
      </c>
      <c r="AA115" s="108">
        <f>VLOOKUP($C115,[1]Kostprijzen!$A$2:$B$10,2,FALSE)*S115</f>
        <v>0</v>
      </c>
      <c r="AB115" s="108">
        <f>VLOOKUP($C115,[1]Kostprijzen!$A$2:$B$10,2,FALSE)*T115</f>
        <v>0</v>
      </c>
      <c r="AC115" s="109">
        <f>VLOOKUP($C115,[1]Kostprijzen!$A$2:$B$10,2,FALSE)*U115</f>
        <v>0</v>
      </c>
      <c r="AE115" s="96">
        <f t="shared" si="6"/>
        <v>0</v>
      </c>
      <c r="AF115" s="96">
        <f t="shared" si="7"/>
        <v>0</v>
      </c>
      <c r="AH115" s="110"/>
    </row>
    <row r="116" spans="1:34" ht="14.4" hidden="1" thickBot="1">
      <c r="A116" s="98" t="s">
        <v>1325</v>
      </c>
      <c r="B116" s="99" t="str">
        <f>[1]Kostprijzen!$A$60</f>
        <v>Grondgebonden Subsidieregelingen</v>
      </c>
      <c r="C116" s="100" t="str">
        <f>[1]Kostprijzen!E62</f>
        <v>Inlichtingen &amp; Opsporing</v>
      </c>
      <c r="D116" s="101">
        <f t="shared" si="5"/>
        <v>0</v>
      </c>
      <c r="E116" s="102">
        <f>IF(D116="","",D116*VLOOKUP(C116,[1]Kostprijzen!$A$2:$B$10,2,FALSE))</f>
        <v>0</v>
      </c>
      <c r="F116" s="103">
        <v>0</v>
      </c>
      <c r="G116" s="104">
        <v>0</v>
      </c>
      <c r="H116" s="104">
        <v>0</v>
      </c>
      <c r="I116" s="104">
        <v>0</v>
      </c>
      <c r="J116" s="104">
        <v>0</v>
      </c>
      <c r="K116" s="104">
        <v>0</v>
      </c>
      <c r="L116" s="104">
        <v>0</v>
      </c>
      <c r="M116" s="105">
        <v>0</v>
      </c>
      <c r="N116" s="65" t="str">
        <f t="shared" si="8"/>
        <v>Grondgebonden SubsidieregelingenInlichtingen &amp; Opsporing</v>
      </c>
      <c r="O116" s="103">
        <v>0</v>
      </c>
      <c r="P116" s="104">
        <v>0</v>
      </c>
      <c r="Q116" s="104">
        <v>0</v>
      </c>
      <c r="R116" s="104">
        <v>0</v>
      </c>
      <c r="S116" s="104">
        <v>0</v>
      </c>
      <c r="T116" s="104">
        <v>0</v>
      </c>
      <c r="U116" s="105">
        <v>0</v>
      </c>
      <c r="V116" s="128"/>
      <c r="W116" s="106">
        <f>VLOOKUP($C116,[1]Kostprijzen!$A$2:$B$10,2,FALSE)*O116</f>
        <v>0</v>
      </c>
      <c r="X116" s="107">
        <f>VLOOKUP($C116,[1]Kostprijzen!$A$2:$B$10,2,FALSE)*P116</f>
        <v>0</v>
      </c>
      <c r="Y116" s="107">
        <f>VLOOKUP($C116,[1]Kostprijzen!$A$2:$B$10,2,FALSE)*Q116</f>
        <v>0</v>
      </c>
      <c r="Z116" s="108">
        <f>VLOOKUP($C116,[1]Kostprijzen!$A$2:$B$10,2,FALSE)*R116</f>
        <v>0</v>
      </c>
      <c r="AA116" s="108">
        <f>VLOOKUP($C116,[1]Kostprijzen!$A$2:$B$10,2,FALSE)*S116</f>
        <v>0</v>
      </c>
      <c r="AB116" s="108">
        <f>VLOOKUP($C116,[1]Kostprijzen!$A$2:$B$10,2,FALSE)*T116</f>
        <v>0</v>
      </c>
      <c r="AC116" s="109">
        <f>VLOOKUP($C116,[1]Kostprijzen!$A$2:$B$10,2,FALSE)*U116</f>
        <v>0</v>
      </c>
      <c r="AE116" s="96">
        <f t="shared" si="6"/>
        <v>0</v>
      </c>
      <c r="AF116" s="96">
        <f t="shared" si="7"/>
        <v>0</v>
      </c>
      <c r="AH116" s="110"/>
    </row>
    <row r="117" spans="1:34" ht="14.4" hidden="1" thickBot="1">
      <c r="A117" s="98" t="s">
        <v>1325</v>
      </c>
      <c r="B117" s="99" t="str">
        <f>[1]Kostprijzen!$A$60</f>
        <v>Grondgebonden Subsidieregelingen</v>
      </c>
      <c r="C117" s="100" t="str">
        <f>[1]Kostprijzen!E63</f>
        <v>Kennis &amp; Expertise</v>
      </c>
      <c r="D117" s="101">
        <f t="shared" si="5"/>
        <v>0</v>
      </c>
      <c r="E117" s="102">
        <f>IF(D117="","",D117*VLOOKUP(C117,[1]Kostprijzen!$A$2:$B$10,2,FALSE))</f>
        <v>0</v>
      </c>
      <c r="F117" s="103">
        <v>0</v>
      </c>
      <c r="G117" s="104">
        <v>0</v>
      </c>
      <c r="H117" s="104">
        <v>0</v>
      </c>
      <c r="I117" s="104">
        <v>0</v>
      </c>
      <c r="J117" s="104">
        <v>0</v>
      </c>
      <c r="K117" s="104">
        <v>0</v>
      </c>
      <c r="L117" s="104">
        <v>0</v>
      </c>
      <c r="M117" s="105">
        <v>0</v>
      </c>
      <c r="N117" s="65" t="str">
        <f t="shared" si="8"/>
        <v>Grondgebonden SubsidieregelingenKennis &amp; Expertise</v>
      </c>
      <c r="O117" s="103">
        <v>0</v>
      </c>
      <c r="P117" s="104">
        <v>0</v>
      </c>
      <c r="Q117" s="104">
        <v>0</v>
      </c>
      <c r="R117" s="104">
        <v>0</v>
      </c>
      <c r="S117" s="104">
        <v>0</v>
      </c>
      <c r="T117" s="104">
        <v>0</v>
      </c>
      <c r="U117" s="105">
        <v>0</v>
      </c>
      <c r="V117" s="128"/>
      <c r="W117" s="106">
        <f>VLOOKUP($C117,[1]Kostprijzen!$A$2:$B$10,2,FALSE)*O117</f>
        <v>0</v>
      </c>
      <c r="X117" s="107">
        <f>VLOOKUP($C117,[1]Kostprijzen!$A$2:$B$10,2,FALSE)*P117</f>
        <v>0</v>
      </c>
      <c r="Y117" s="107">
        <f>VLOOKUP($C117,[1]Kostprijzen!$A$2:$B$10,2,FALSE)*Q117</f>
        <v>0</v>
      </c>
      <c r="Z117" s="108">
        <f>VLOOKUP($C117,[1]Kostprijzen!$A$2:$B$10,2,FALSE)*R117</f>
        <v>0</v>
      </c>
      <c r="AA117" s="108">
        <f>VLOOKUP($C117,[1]Kostprijzen!$A$2:$B$10,2,FALSE)*S117</f>
        <v>0</v>
      </c>
      <c r="AB117" s="108">
        <f>VLOOKUP($C117,[1]Kostprijzen!$A$2:$B$10,2,FALSE)*T117</f>
        <v>0</v>
      </c>
      <c r="AC117" s="109">
        <f>VLOOKUP($C117,[1]Kostprijzen!$A$2:$B$10,2,FALSE)*U117</f>
        <v>0</v>
      </c>
      <c r="AE117" s="96">
        <f t="shared" si="6"/>
        <v>0</v>
      </c>
      <c r="AF117" s="96">
        <f t="shared" si="7"/>
        <v>0</v>
      </c>
      <c r="AH117" s="110"/>
    </row>
    <row r="118" spans="1:34" ht="14.4" hidden="1" thickBot="1">
      <c r="A118" s="98" t="s">
        <v>1325</v>
      </c>
      <c r="B118" s="99" t="str">
        <f>[1]Kostprijzen!$A$60</f>
        <v>Grondgebonden Subsidieregelingen</v>
      </c>
      <c r="C118" s="100" t="str">
        <f>[1]Kostprijzen!E64</f>
        <v>Klantinteractie &amp; Dienstverlening</v>
      </c>
      <c r="D118" s="101">
        <f t="shared" si="5"/>
        <v>3106</v>
      </c>
      <c r="E118" s="102">
        <f>IF(D118="","",D118*VLOOKUP(C118,[1]Kostprijzen!$A$2:$B$10,2,FALSE))</f>
        <v>276123.40000000002</v>
      </c>
      <c r="F118" s="103">
        <v>0</v>
      </c>
      <c r="G118" s="104">
        <v>0</v>
      </c>
      <c r="H118" s="104">
        <v>0</v>
      </c>
      <c r="I118" s="104">
        <v>0</v>
      </c>
      <c r="J118" s="104">
        <v>0</v>
      </c>
      <c r="K118" s="104">
        <v>0</v>
      </c>
      <c r="L118" s="104">
        <v>3106</v>
      </c>
      <c r="M118" s="105">
        <v>0</v>
      </c>
      <c r="N118" s="65" t="str">
        <f t="shared" si="8"/>
        <v>Grondgebonden SubsidieregelingenKlantinteractie &amp; Dienstverlening</v>
      </c>
      <c r="O118" s="103">
        <v>3106</v>
      </c>
      <c r="P118" s="104">
        <v>0</v>
      </c>
      <c r="Q118" s="104">
        <v>0</v>
      </c>
      <c r="R118" s="104">
        <v>0</v>
      </c>
      <c r="S118" s="104">
        <v>0</v>
      </c>
      <c r="T118" s="104">
        <v>0</v>
      </c>
      <c r="U118" s="105">
        <v>0</v>
      </c>
      <c r="V118" s="128"/>
      <c r="W118" s="106">
        <f>VLOOKUP($C118,[1]Kostprijzen!$A$2:$B$10,2,FALSE)*O118</f>
        <v>276123.40000000002</v>
      </c>
      <c r="X118" s="107">
        <f>VLOOKUP($C118,[1]Kostprijzen!$A$2:$B$10,2,FALSE)*P118</f>
        <v>0</v>
      </c>
      <c r="Y118" s="107">
        <f>VLOOKUP($C118,[1]Kostprijzen!$A$2:$B$10,2,FALSE)*Q118</f>
        <v>0</v>
      </c>
      <c r="Z118" s="108">
        <f>VLOOKUP($C118,[1]Kostprijzen!$A$2:$B$10,2,FALSE)*R118</f>
        <v>0</v>
      </c>
      <c r="AA118" s="108">
        <f>VLOOKUP($C118,[1]Kostprijzen!$A$2:$B$10,2,FALSE)*S118</f>
        <v>0</v>
      </c>
      <c r="AB118" s="108">
        <f>VLOOKUP($C118,[1]Kostprijzen!$A$2:$B$10,2,FALSE)*T118</f>
        <v>0</v>
      </c>
      <c r="AC118" s="109">
        <f>VLOOKUP($C118,[1]Kostprijzen!$A$2:$B$10,2,FALSE)*U118</f>
        <v>0</v>
      </c>
      <c r="AE118" s="96">
        <f t="shared" si="6"/>
        <v>0</v>
      </c>
      <c r="AF118" s="96">
        <f t="shared" si="7"/>
        <v>0</v>
      </c>
      <c r="AH118" s="110"/>
    </row>
    <row r="119" spans="1:34" ht="14.4" hidden="1" thickBot="1">
      <c r="A119" s="98" t="s">
        <v>1325</v>
      </c>
      <c r="B119" s="99" t="str">
        <f>[1]Kostprijzen!$A$60</f>
        <v>Grondgebonden Subsidieregelingen</v>
      </c>
      <c r="C119" s="100" t="str">
        <f>[1]Kostprijzen!E65</f>
        <v>Laboratoriumonderzoek</v>
      </c>
      <c r="D119" s="101">
        <f t="shared" si="5"/>
        <v>0</v>
      </c>
      <c r="E119" s="102">
        <f>IF(D119="","",D119*VLOOKUP(C119,[1]Kostprijzen!$A$2:$B$10,2,FALSE))</f>
        <v>0</v>
      </c>
      <c r="F119" s="103">
        <v>0</v>
      </c>
      <c r="G119" s="104">
        <v>0</v>
      </c>
      <c r="H119" s="104">
        <v>0</v>
      </c>
      <c r="I119" s="104">
        <v>0</v>
      </c>
      <c r="J119" s="104">
        <v>0</v>
      </c>
      <c r="K119" s="104">
        <v>0</v>
      </c>
      <c r="L119" s="104">
        <v>0</v>
      </c>
      <c r="M119" s="105">
        <v>0</v>
      </c>
      <c r="N119" s="65" t="str">
        <f t="shared" si="8"/>
        <v>Grondgebonden SubsidieregelingenLaboratoriumonderzoek</v>
      </c>
      <c r="O119" s="103">
        <v>0</v>
      </c>
      <c r="P119" s="104">
        <v>0</v>
      </c>
      <c r="Q119" s="104">
        <v>0</v>
      </c>
      <c r="R119" s="104">
        <v>0</v>
      </c>
      <c r="S119" s="104">
        <v>0</v>
      </c>
      <c r="T119" s="104">
        <v>0</v>
      </c>
      <c r="U119" s="105">
        <v>0</v>
      </c>
      <c r="V119" s="128"/>
      <c r="W119" s="106">
        <f>VLOOKUP($C119,[1]Kostprijzen!$A$2:$B$10,2,FALSE)*O119</f>
        <v>0</v>
      </c>
      <c r="X119" s="107">
        <f>VLOOKUP($C119,[1]Kostprijzen!$A$2:$B$10,2,FALSE)*P119</f>
        <v>0</v>
      </c>
      <c r="Y119" s="107">
        <f>VLOOKUP($C119,[1]Kostprijzen!$A$2:$B$10,2,FALSE)*Q119</f>
        <v>0</v>
      </c>
      <c r="Z119" s="108">
        <f>VLOOKUP($C119,[1]Kostprijzen!$A$2:$B$10,2,FALSE)*R119</f>
        <v>0</v>
      </c>
      <c r="AA119" s="108">
        <f>VLOOKUP($C119,[1]Kostprijzen!$A$2:$B$10,2,FALSE)*S119</f>
        <v>0</v>
      </c>
      <c r="AB119" s="108">
        <f>VLOOKUP($C119,[1]Kostprijzen!$A$2:$B$10,2,FALSE)*T119</f>
        <v>0</v>
      </c>
      <c r="AC119" s="109">
        <f>VLOOKUP($C119,[1]Kostprijzen!$A$2:$B$10,2,FALSE)*U119</f>
        <v>0</v>
      </c>
      <c r="AE119" s="96">
        <f t="shared" si="6"/>
        <v>0</v>
      </c>
      <c r="AF119" s="96">
        <f t="shared" si="7"/>
        <v>0</v>
      </c>
      <c r="AH119" s="110"/>
    </row>
    <row r="120" spans="1:34" ht="14.4" hidden="1" thickBot="1">
      <c r="A120" s="114" t="s">
        <v>1325</v>
      </c>
      <c r="B120" s="99" t="str">
        <f>[1]Kostprijzen!$A$60</f>
        <v>Grondgebonden Subsidieregelingen</v>
      </c>
      <c r="C120" s="100" t="str">
        <f>[1]Kostprijzen!E66</f>
        <v>Toezicht</v>
      </c>
      <c r="D120" s="115">
        <f t="shared" si="5"/>
        <v>42659</v>
      </c>
      <c r="E120" s="116">
        <f>IF(D120="","",D120*VLOOKUP(C120,[1]Kostprijzen!$A$2:$B$10,2,FALSE))</f>
        <v>3951503.17</v>
      </c>
      <c r="F120" s="117">
        <v>0</v>
      </c>
      <c r="G120" s="118">
        <v>42659</v>
      </c>
      <c r="H120" s="118">
        <v>0</v>
      </c>
      <c r="I120" s="118">
        <v>0</v>
      </c>
      <c r="J120" s="118">
        <v>0</v>
      </c>
      <c r="K120" s="118">
        <v>0</v>
      </c>
      <c r="L120" s="118">
        <v>0</v>
      </c>
      <c r="M120" s="120">
        <v>0</v>
      </c>
      <c r="N120" s="65" t="str">
        <f t="shared" si="8"/>
        <v>Grondgebonden SubsidieregelingenToezicht</v>
      </c>
      <c r="O120" s="117">
        <v>19950</v>
      </c>
      <c r="P120" s="118">
        <v>0</v>
      </c>
      <c r="Q120" s="118">
        <v>22709</v>
      </c>
      <c r="R120" s="118">
        <v>0</v>
      </c>
      <c r="S120" s="118">
        <v>0</v>
      </c>
      <c r="T120" s="118">
        <v>0</v>
      </c>
      <c r="U120" s="120">
        <v>0</v>
      </c>
      <c r="V120" s="128"/>
      <c r="W120" s="121">
        <f>VLOOKUP($C120,[1]Kostprijzen!$A$2:$B$10,2,FALSE)*O120</f>
        <v>1847968.5</v>
      </c>
      <c r="X120" s="122">
        <f>VLOOKUP($C120,[1]Kostprijzen!$A$2:$B$10,2,FALSE)*P120</f>
        <v>0</v>
      </c>
      <c r="Y120" s="122">
        <f>VLOOKUP($C120,[1]Kostprijzen!$A$2:$B$10,2,FALSE)*Q120</f>
        <v>2103534.67</v>
      </c>
      <c r="Z120" s="123">
        <f>VLOOKUP($C120,[1]Kostprijzen!$A$2:$B$10,2,FALSE)*R120</f>
        <v>0</v>
      </c>
      <c r="AA120" s="123">
        <f>VLOOKUP($C120,[1]Kostprijzen!$A$2:$B$10,2,FALSE)*S120</f>
        <v>0</v>
      </c>
      <c r="AB120" s="123">
        <f>VLOOKUP($C120,[1]Kostprijzen!$A$2:$B$10,2,FALSE)*T120</f>
        <v>0</v>
      </c>
      <c r="AC120" s="124">
        <f>VLOOKUP($C120,[1]Kostprijzen!$A$2:$B$10,2,FALSE)*U120</f>
        <v>0</v>
      </c>
      <c r="AE120" s="96">
        <f t="shared" si="6"/>
        <v>0</v>
      </c>
      <c r="AF120" s="96">
        <f t="shared" si="7"/>
        <v>0</v>
      </c>
      <c r="AH120" s="125"/>
    </row>
    <row r="121" spans="1:34" ht="13.8">
      <c r="A121" s="83" t="s">
        <v>2029</v>
      </c>
      <c r="B121" s="84" t="str">
        <f>[1]Kostprijzen!$A$61</f>
        <v>Horeca en Ambachtelijke Productie</v>
      </c>
      <c r="C121" s="85" t="str">
        <f>[1]Kostprijzen!E58</f>
        <v>Advies &amp; Vertegenwoordiging</v>
      </c>
      <c r="D121" s="86">
        <f t="shared" si="5"/>
        <v>1100</v>
      </c>
      <c r="E121" s="87">
        <f>IF(D121="","",D121*VLOOKUP(C121,[1]Kostprijzen!$A$2:$B$10,2,FALSE))</f>
        <v>125906</v>
      </c>
      <c r="F121" s="88">
        <v>0</v>
      </c>
      <c r="G121" s="89">
        <v>0</v>
      </c>
      <c r="H121" s="126">
        <v>1100</v>
      </c>
      <c r="I121" s="89">
        <v>0</v>
      </c>
      <c r="J121" s="89">
        <v>0</v>
      </c>
      <c r="K121" s="89">
        <v>0</v>
      </c>
      <c r="L121" s="89">
        <v>0</v>
      </c>
      <c r="M121" s="90">
        <v>0</v>
      </c>
      <c r="N121" s="65" t="str">
        <f t="shared" si="8"/>
        <v>Horeca en Ambachtelijke ProductieAdvies &amp; Vertegenwoordiging</v>
      </c>
      <c r="O121" s="88">
        <v>0</v>
      </c>
      <c r="P121" s="89">
        <v>0</v>
      </c>
      <c r="Q121" s="89">
        <v>0</v>
      </c>
      <c r="R121" s="126">
        <v>1100</v>
      </c>
      <c r="S121" s="89">
        <v>0</v>
      </c>
      <c r="T121" s="89">
        <v>0</v>
      </c>
      <c r="U121" s="90">
        <v>0</v>
      </c>
      <c r="V121" s="128"/>
      <c r="W121" s="92">
        <f>VLOOKUP($C121,[1]Kostprijzen!$A$2:$B$10,2,FALSE)*O121</f>
        <v>0</v>
      </c>
      <c r="X121" s="93">
        <f>VLOOKUP($C121,[1]Kostprijzen!$A$2:$B$10,2,FALSE)*P121</f>
        <v>0</v>
      </c>
      <c r="Y121" s="93">
        <f>VLOOKUP($C121,[1]Kostprijzen!$A$2:$B$10,2,FALSE)*Q121</f>
        <v>0</v>
      </c>
      <c r="Z121" s="94">
        <f>VLOOKUP($C121,[1]Kostprijzen!$A$2:$B$10,2,FALSE)*R121</f>
        <v>125906</v>
      </c>
      <c r="AA121" s="94">
        <f>VLOOKUP($C121,[1]Kostprijzen!$A$2:$B$10,2,FALSE)*S121</f>
        <v>0</v>
      </c>
      <c r="AB121" s="94">
        <f>VLOOKUP($C121,[1]Kostprijzen!$A$2:$B$10,2,FALSE)*T121</f>
        <v>0</v>
      </c>
      <c r="AC121" s="95">
        <f>VLOOKUP($C121,[1]Kostprijzen!$A$2:$B$10,2,FALSE)*U121</f>
        <v>0</v>
      </c>
      <c r="AE121" s="96">
        <f t="shared" si="6"/>
        <v>0</v>
      </c>
      <c r="AF121" s="96">
        <f t="shared" si="7"/>
        <v>0</v>
      </c>
      <c r="AH121" s="97"/>
    </row>
    <row r="122" spans="1:34" ht="13.8">
      <c r="A122" s="98" t="s">
        <v>2029</v>
      </c>
      <c r="B122" s="99" t="str">
        <f>[1]Kostprijzen!$A$61</f>
        <v>Horeca en Ambachtelijke Productie</v>
      </c>
      <c r="C122" s="100" t="str">
        <f>[1]Kostprijzen!E59</f>
        <v>Communicatie</v>
      </c>
      <c r="D122" s="101">
        <f t="shared" si="5"/>
        <v>1357</v>
      </c>
      <c r="E122" s="102">
        <f>IF(D122="","",D122*VLOOKUP(C122,[1]Kostprijzen!$A$2:$B$10,2,FALSE))</f>
        <v>132307.5</v>
      </c>
      <c r="F122" s="103">
        <v>0</v>
      </c>
      <c r="G122" s="104">
        <v>0</v>
      </c>
      <c r="H122" s="104">
        <v>0</v>
      </c>
      <c r="I122" s="104">
        <v>0</v>
      </c>
      <c r="J122" s="104">
        <v>0</v>
      </c>
      <c r="K122" s="104">
        <v>0</v>
      </c>
      <c r="L122" s="104">
        <v>0</v>
      </c>
      <c r="M122" s="105">
        <v>1357</v>
      </c>
      <c r="N122" s="65" t="str">
        <f t="shared" si="8"/>
        <v>Horeca en Ambachtelijke ProductieCommunicatie</v>
      </c>
      <c r="O122" s="103">
        <v>0</v>
      </c>
      <c r="P122" s="104">
        <v>0</v>
      </c>
      <c r="Q122" s="104">
        <v>0</v>
      </c>
      <c r="R122" s="113">
        <v>1357</v>
      </c>
      <c r="S122" s="104">
        <v>0</v>
      </c>
      <c r="T122" s="104">
        <v>0</v>
      </c>
      <c r="U122" s="105">
        <v>0</v>
      </c>
      <c r="V122" s="128"/>
      <c r="W122" s="106">
        <f>VLOOKUP($C122,[1]Kostprijzen!$A$2:$B$10,2,FALSE)*O122</f>
        <v>0</v>
      </c>
      <c r="X122" s="107">
        <f>VLOOKUP($C122,[1]Kostprijzen!$A$2:$B$10,2,FALSE)*P122</f>
        <v>0</v>
      </c>
      <c r="Y122" s="107">
        <f>VLOOKUP($C122,[1]Kostprijzen!$A$2:$B$10,2,FALSE)*Q122</f>
        <v>0</v>
      </c>
      <c r="Z122" s="108">
        <f>VLOOKUP($C122,[1]Kostprijzen!$A$2:$B$10,2,FALSE)*R122</f>
        <v>132307.5</v>
      </c>
      <c r="AA122" s="108">
        <f>VLOOKUP($C122,[1]Kostprijzen!$A$2:$B$10,2,FALSE)*S122</f>
        <v>0</v>
      </c>
      <c r="AB122" s="108">
        <f>VLOOKUP($C122,[1]Kostprijzen!$A$2:$B$10,2,FALSE)*T122</f>
        <v>0</v>
      </c>
      <c r="AC122" s="109">
        <f>VLOOKUP($C122,[1]Kostprijzen!$A$2:$B$10,2,FALSE)*U122</f>
        <v>0</v>
      </c>
      <c r="AE122" s="96">
        <f t="shared" si="6"/>
        <v>0</v>
      </c>
      <c r="AF122" s="96">
        <f t="shared" si="7"/>
        <v>0</v>
      </c>
      <c r="AH122" s="110"/>
    </row>
    <row r="123" spans="1:34" ht="13.8">
      <c r="A123" s="98" t="s">
        <v>2029</v>
      </c>
      <c r="B123" s="99" t="str">
        <f>[1]Kostprijzen!$A$61</f>
        <v>Horeca en Ambachtelijke Productie</v>
      </c>
      <c r="C123" s="100" t="str">
        <f>[1]Kostprijzen!E60</f>
        <v>Extern Geoormerkt Budget</v>
      </c>
      <c r="D123" s="101">
        <f t="shared" si="5"/>
        <v>0</v>
      </c>
      <c r="E123" s="111">
        <v>50000</v>
      </c>
      <c r="F123" s="103">
        <v>0</v>
      </c>
      <c r="G123" s="104">
        <v>0</v>
      </c>
      <c r="H123" s="104">
        <v>0</v>
      </c>
      <c r="I123" s="104">
        <v>0</v>
      </c>
      <c r="J123" s="104">
        <v>0</v>
      </c>
      <c r="K123" s="104">
        <v>0</v>
      </c>
      <c r="L123" s="104">
        <v>0</v>
      </c>
      <c r="M123" s="105">
        <v>0</v>
      </c>
      <c r="N123" s="65" t="str">
        <f t="shared" si="8"/>
        <v>Horeca en Ambachtelijke ProductieExtern Geoormerkt Budget</v>
      </c>
      <c r="O123" s="103">
        <v>0</v>
      </c>
      <c r="P123" s="104">
        <v>0</v>
      </c>
      <c r="Q123" s="104">
        <v>0</v>
      </c>
      <c r="R123" s="104">
        <v>0</v>
      </c>
      <c r="S123" s="104">
        <v>0</v>
      </c>
      <c r="T123" s="104">
        <v>0</v>
      </c>
      <c r="U123" s="105">
        <v>0</v>
      </c>
      <c r="V123" s="128"/>
      <c r="W123" s="106"/>
      <c r="X123" s="107"/>
      <c r="Y123" s="107"/>
      <c r="Z123" s="108">
        <v>50000</v>
      </c>
      <c r="AA123" s="108"/>
      <c r="AB123" s="108"/>
      <c r="AC123" s="109"/>
      <c r="AE123" s="96">
        <f t="shared" si="6"/>
        <v>0</v>
      </c>
      <c r="AF123" s="96">
        <f t="shared" si="7"/>
        <v>0</v>
      </c>
      <c r="AH123" s="110"/>
    </row>
    <row r="124" spans="1:34" ht="13.8">
      <c r="A124" s="98" t="s">
        <v>2029</v>
      </c>
      <c r="B124" s="99" t="str">
        <f>[1]Kostprijzen!$A$61</f>
        <v>Horeca en Ambachtelijke Productie</v>
      </c>
      <c r="C124" s="100" t="str">
        <f>[1]Kostprijzen!E61</f>
        <v>Incident- &amp; Crisismanagement</v>
      </c>
      <c r="D124" s="101">
        <f t="shared" si="5"/>
        <v>0</v>
      </c>
      <c r="E124" s="102">
        <f>IF(D124="","",D124*VLOOKUP(C124,[1]Kostprijzen!$A$2:$B$10,2,FALSE))</f>
        <v>0</v>
      </c>
      <c r="F124" s="103">
        <v>0</v>
      </c>
      <c r="G124" s="104">
        <v>0</v>
      </c>
      <c r="H124" s="104">
        <v>0</v>
      </c>
      <c r="I124" s="104">
        <v>0</v>
      </c>
      <c r="J124" s="104">
        <v>0</v>
      </c>
      <c r="K124" s="104">
        <v>0</v>
      </c>
      <c r="L124" s="104">
        <v>0</v>
      </c>
      <c r="M124" s="105">
        <v>0</v>
      </c>
      <c r="N124" s="65" t="str">
        <f t="shared" si="8"/>
        <v>Horeca en Ambachtelijke ProductieIncident- &amp; Crisismanagement</v>
      </c>
      <c r="O124" s="103">
        <v>0</v>
      </c>
      <c r="P124" s="104">
        <v>0</v>
      </c>
      <c r="Q124" s="104">
        <v>0</v>
      </c>
      <c r="R124" s="104">
        <v>0</v>
      </c>
      <c r="S124" s="104">
        <v>0</v>
      </c>
      <c r="T124" s="104">
        <v>0</v>
      </c>
      <c r="U124" s="105">
        <v>0</v>
      </c>
      <c r="V124" s="128"/>
      <c r="W124" s="106">
        <f>VLOOKUP($C124,[1]Kostprijzen!$A$2:$B$10,2,FALSE)*O124</f>
        <v>0</v>
      </c>
      <c r="X124" s="107">
        <f>VLOOKUP($C124,[1]Kostprijzen!$A$2:$B$10,2,FALSE)*P124</f>
        <v>0</v>
      </c>
      <c r="Y124" s="107">
        <f>VLOOKUP($C124,[1]Kostprijzen!$A$2:$B$10,2,FALSE)*Q124</f>
        <v>0</v>
      </c>
      <c r="Z124" s="108">
        <f>VLOOKUP($C124,[1]Kostprijzen!$A$2:$B$10,2,FALSE)*R124</f>
        <v>0</v>
      </c>
      <c r="AA124" s="108">
        <f>VLOOKUP($C124,[1]Kostprijzen!$A$2:$B$10,2,FALSE)*S124</f>
        <v>0</v>
      </c>
      <c r="AB124" s="108">
        <f>VLOOKUP($C124,[1]Kostprijzen!$A$2:$B$10,2,FALSE)*T124</f>
        <v>0</v>
      </c>
      <c r="AC124" s="109">
        <f>VLOOKUP($C124,[1]Kostprijzen!$A$2:$B$10,2,FALSE)*U124</f>
        <v>0</v>
      </c>
      <c r="AE124" s="96">
        <f t="shared" si="6"/>
        <v>0</v>
      </c>
      <c r="AF124" s="96">
        <f t="shared" si="7"/>
        <v>0</v>
      </c>
      <c r="AH124" s="110"/>
    </row>
    <row r="125" spans="1:34" ht="13.8">
      <c r="A125" s="98" t="s">
        <v>2029</v>
      </c>
      <c r="B125" s="99" t="str">
        <f>[1]Kostprijzen!$A$61</f>
        <v>Horeca en Ambachtelijke Productie</v>
      </c>
      <c r="C125" s="100" t="str">
        <f>[1]Kostprijzen!E62</f>
        <v>Inlichtingen &amp; Opsporing</v>
      </c>
      <c r="D125" s="101">
        <f t="shared" si="5"/>
        <v>0</v>
      </c>
      <c r="E125" s="102">
        <f>IF(D125="","",D125*VLOOKUP(C125,[1]Kostprijzen!$A$2:$B$10,2,FALSE))</f>
        <v>0</v>
      </c>
      <c r="F125" s="103">
        <v>0</v>
      </c>
      <c r="G125" s="104">
        <v>0</v>
      </c>
      <c r="H125" s="104">
        <v>0</v>
      </c>
      <c r="I125" s="104">
        <v>0</v>
      </c>
      <c r="J125" s="104">
        <v>0</v>
      </c>
      <c r="K125" s="104">
        <v>0</v>
      </c>
      <c r="L125" s="104">
        <v>0</v>
      </c>
      <c r="M125" s="105">
        <v>0</v>
      </c>
      <c r="N125" s="65" t="str">
        <f t="shared" si="8"/>
        <v>Horeca en Ambachtelijke ProductieInlichtingen &amp; Opsporing</v>
      </c>
      <c r="O125" s="103">
        <v>0</v>
      </c>
      <c r="P125" s="104">
        <v>0</v>
      </c>
      <c r="Q125" s="104">
        <v>0</v>
      </c>
      <c r="R125" s="104">
        <v>0</v>
      </c>
      <c r="S125" s="104">
        <v>0</v>
      </c>
      <c r="T125" s="104">
        <v>0</v>
      </c>
      <c r="U125" s="105">
        <v>0</v>
      </c>
      <c r="V125" s="128"/>
      <c r="W125" s="106">
        <f>VLOOKUP($C125,[1]Kostprijzen!$A$2:$B$10,2,FALSE)*O125</f>
        <v>0</v>
      </c>
      <c r="X125" s="107">
        <f>VLOOKUP($C125,[1]Kostprijzen!$A$2:$B$10,2,FALSE)*P125</f>
        <v>0</v>
      </c>
      <c r="Y125" s="107">
        <f>VLOOKUP($C125,[1]Kostprijzen!$A$2:$B$10,2,FALSE)*Q125</f>
        <v>0</v>
      </c>
      <c r="Z125" s="108">
        <f>VLOOKUP($C125,[1]Kostprijzen!$A$2:$B$10,2,FALSE)*R125</f>
        <v>0</v>
      </c>
      <c r="AA125" s="108">
        <f>VLOOKUP($C125,[1]Kostprijzen!$A$2:$B$10,2,FALSE)*S125</f>
        <v>0</v>
      </c>
      <c r="AB125" s="108">
        <f>VLOOKUP($C125,[1]Kostprijzen!$A$2:$B$10,2,FALSE)*T125</f>
        <v>0</v>
      </c>
      <c r="AC125" s="109">
        <f>VLOOKUP($C125,[1]Kostprijzen!$A$2:$B$10,2,FALSE)*U125</f>
        <v>0</v>
      </c>
      <c r="AE125" s="96">
        <f t="shared" si="6"/>
        <v>0</v>
      </c>
      <c r="AF125" s="96">
        <f t="shared" si="7"/>
        <v>0</v>
      </c>
      <c r="AH125" s="110"/>
    </row>
    <row r="126" spans="1:34" ht="13.8">
      <c r="A126" s="98" t="s">
        <v>2029</v>
      </c>
      <c r="B126" s="99" t="str">
        <f>[1]Kostprijzen!$A$61</f>
        <v>Horeca en Ambachtelijke Productie</v>
      </c>
      <c r="C126" s="100" t="str">
        <f>[1]Kostprijzen!E63</f>
        <v>Kennis &amp; Expertise</v>
      </c>
      <c r="D126" s="101">
        <f t="shared" si="5"/>
        <v>3350</v>
      </c>
      <c r="E126" s="102">
        <f>IF(D126="","",D126*VLOOKUP(C126,[1]Kostprijzen!$A$2:$B$10,2,FALSE))</f>
        <v>345452</v>
      </c>
      <c r="F126" s="103">
        <v>0</v>
      </c>
      <c r="G126" s="104">
        <v>0</v>
      </c>
      <c r="H126" s="112">
        <v>750</v>
      </c>
      <c r="I126" s="112">
        <v>2600</v>
      </c>
      <c r="J126" s="104">
        <v>0</v>
      </c>
      <c r="K126" s="104">
        <v>0</v>
      </c>
      <c r="L126" s="104">
        <v>0</v>
      </c>
      <c r="M126" s="105">
        <v>0</v>
      </c>
      <c r="N126" s="65" t="str">
        <f t="shared" si="8"/>
        <v>Horeca en Ambachtelijke ProductieKennis &amp; Expertise</v>
      </c>
      <c r="O126" s="103">
        <v>0</v>
      </c>
      <c r="P126" s="104">
        <v>0</v>
      </c>
      <c r="Q126" s="104">
        <v>0</v>
      </c>
      <c r="R126" s="112">
        <v>3350</v>
      </c>
      <c r="S126" s="104">
        <v>0</v>
      </c>
      <c r="T126" s="104">
        <v>0</v>
      </c>
      <c r="U126" s="105">
        <v>0</v>
      </c>
      <c r="V126" s="128"/>
      <c r="W126" s="106">
        <f>VLOOKUP($C126,[1]Kostprijzen!$A$2:$B$10,2,FALSE)*O126</f>
        <v>0</v>
      </c>
      <c r="X126" s="107">
        <f>VLOOKUP($C126,[1]Kostprijzen!$A$2:$B$10,2,FALSE)*P126</f>
        <v>0</v>
      </c>
      <c r="Y126" s="107">
        <f>VLOOKUP($C126,[1]Kostprijzen!$A$2:$B$10,2,FALSE)*Q126</f>
        <v>0</v>
      </c>
      <c r="Z126" s="108">
        <f>VLOOKUP($C126,[1]Kostprijzen!$A$2:$B$10,2,FALSE)*R126</f>
        <v>345452</v>
      </c>
      <c r="AA126" s="108">
        <f>VLOOKUP($C126,[1]Kostprijzen!$A$2:$B$10,2,FALSE)*S126</f>
        <v>0</v>
      </c>
      <c r="AB126" s="108">
        <f>VLOOKUP($C126,[1]Kostprijzen!$A$2:$B$10,2,FALSE)*T126</f>
        <v>0</v>
      </c>
      <c r="AC126" s="109">
        <f>VLOOKUP($C126,[1]Kostprijzen!$A$2:$B$10,2,FALSE)*U126</f>
        <v>0</v>
      </c>
      <c r="AE126" s="96">
        <f t="shared" si="6"/>
        <v>0</v>
      </c>
      <c r="AF126" s="96">
        <f t="shared" si="7"/>
        <v>0</v>
      </c>
      <c r="AH126" s="110"/>
    </row>
    <row r="127" spans="1:34" ht="13.8">
      <c r="A127" s="98" t="s">
        <v>2029</v>
      </c>
      <c r="B127" s="99" t="str">
        <f>[1]Kostprijzen!$A$61</f>
        <v>Horeca en Ambachtelijke Productie</v>
      </c>
      <c r="C127" s="100" t="str">
        <f>[1]Kostprijzen!E64</f>
        <v>Klantinteractie &amp; Dienstverlening</v>
      </c>
      <c r="D127" s="101">
        <f t="shared" si="5"/>
        <v>22894</v>
      </c>
      <c r="E127" s="102">
        <f>IF(D127="","",D127*VLOOKUP(C127,[1]Kostprijzen!$A$2:$B$10,2,FALSE))</f>
        <v>2035276.6</v>
      </c>
      <c r="F127" s="103">
        <v>0</v>
      </c>
      <c r="G127" s="104">
        <v>0</v>
      </c>
      <c r="H127" s="104">
        <v>0</v>
      </c>
      <c r="I127" s="104">
        <v>0</v>
      </c>
      <c r="J127" s="104">
        <v>0</v>
      </c>
      <c r="K127" s="104">
        <v>0</v>
      </c>
      <c r="L127" s="104">
        <v>14015</v>
      </c>
      <c r="M127" s="105">
        <v>8879</v>
      </c>
      <c r="N127" s="65" t="str">
        <f t="shared" si="8"/>
        <v>Horeca en Ambachtelijke ProductieKlantinteractie &amp; Dienstverlening</v>
      </c>
      <c r="O127" s="103">
        <v>0</v>
      </c>
      <c r="P127" s="104">
        <v>0</v>
      </c>
      <c r="Q127" s="104">
        <v>0</v>
      </c>
      <c r="R127" s="113">
        <v>21485</v>
      </c>
      <c r="S127" s="104">
        <v>1409</v>
      </c>
      <c r="T127" s="104">
        <v>0</v>
      </c>
      <c r="U127" s="105">
        <v>0</v>
      </c>
      <c r="V127" s="128"/>
      <c r="W127" s="106">
        <f>VLOOKUP($C127,[1]Kostprijzen!$A$2:$B$10,2,FALSE)*O127</f>
        <v>0</v>
      </c>
      <c r="X127" s="107">
        <f>VLOOKUP($C127,[1]Kostprijzen!$A$2:$B$10,2,FALSE)*P127</f>
        <v>0</v>
      </c>
      <c r="Y127" s="107">
        <f>VLOOKUP($C127,[1]Kostprijzen!$A$2:$B$10,2,FALSE)*Q127</f>
        <v>0</v>
      </c>
      <c r="Z127" s="108">
        <f>VLOOKUP($C127,[1]Kostprijzen!$A$2:$B$10,2,FALSE)*R127</f>
        <v>1910016.5000000002</v>
      </c>
      <c r="AA127" s="108">
        <f>VLOOKUP($C127,[1]Kostprijzen!$A$2:$B$10,2,FALSE)*S127</f>
        <v>125260.1</v>
      </c>
      <c r="AB127" s="108">
        <f>VLOOKUP($C127,[1]Kostprijzen!$A$2:$B$10,2,FALSE)*T127</f>
        <v>0</v>
      </c>
      <c r="AC127" s="109">
        <f>VLOOKUP($C127,[1]Kostprijzen!$A$2:$B$10,2,FALSE)*U127</f>
        <v>0</v>
      </c>
      <c r="AE127" s="96">
        <f t="shared" si="6"/>
        <v>0</v>
      </c>
      <c r="AF127" s="96">
        <f t="shared" si="7"/>
        <v>0</v>
      </c>
      <c r="AH127" s="110"/>
    </row>
    <row r="128" spans="1:34" ht="13.8">
      <c r="A128" s="98" t="s">
        <v>2029</v>
      </c>
      <c r="B128" s="99" t="str">
        <f>[1]Kostprijzen!$A$61</f>
        <v>Horeca en Ambachtelijke Productie</v>
      </c>
      <c r="C128" s="100" t="str">
        <f>[1]Kostprijzen!E65</f>
        <v>Laboratoriumonderzoek</v>
      </c>
      <c r="D128" s="101">
        <f t="shared" si="5"/>
        <v>6040</v>
      </c>
      <c r="E128" s="102">
        <f>IF(D128="","",D128*VLOOKUP(C128,[1]Kostprijzen!$A$2:$B$10,2,FALSE))</f>
        <v>585215.6</v>
      </c>
      <c r="F128" s="103">
        <v>0</v>
      </c>
      <c r="G128" s="104">
        <v>0</v>
      </c>
      <c r="H128" s="104">
        <v>0</v>
      </c>
      <c r="I128" s="112">
        <v>6040</v>
      </c>
      <c r="J128" s="104">
        <v>0</v>
      </c>
      <c r="K128" s="104">
        <v>0</v>
      </c>
      <c r="L128" s="104">
        <v>0</v>
      </c>
      <c r="M128" s="105">
        <v>0</v>
      </c>
      <c r="N128" s="65" t="str">
        <f t="shared" si="8"/>
        <v>Horeca en Ambachtelijke ProductieLaboratoriumonderzoek</v>
      </c>
      <c r="O128" s="103">
        <v>0</v>
      </c>
      <c r="P128" s="104">
        <v>0</v>
      </c>
      <c r="Q128" s="104">
        <v>0</v>
      </c>
      <c r="R128" s="112">
        <v>6040</v>
      </c>
      <c r="S128" s="104">
        <v>0</v>
      </c>
      <c r="T128" s="104">
        <v>0</v>
      </c>
      <c r="U128" s="105">
        <v>0</v>
      </c>
      <c r="V128" s="128"/>
      <c r="W128" s="106">
        <f>VLOOKUP($C128,[1]Kostprijzen!$A$2:$B$10,2,FALSE)*O128</f>
        <v>0</v>
      </c>
      <c r="X128" s="107">
        <f>VLOOKUP($C128,[1]Kostprijzen!$A$2:$B$10,2,FALSE)*P128</f>
        <v>0</v>
      </c>
      <c r="Y128" s="107">
        <f>VLOOKUP($C128,[1]Kostprijzen!$A$2:$B$10,2,FALSE)*Q128</f>
        <v>0</v>
      </c>
      <c r="Z128" s="108">
        <f>VLOOKUP($C128,[1]Kostprijzen!$A$2:$B$10,2,FALSE)*R128</f>
        <v>585215.6</v>
      </c>
      <c r="AA128" s="108">
        <f>VLOOKUP($C128,[1]Kostprijzen!$A$2:$B$10,2,FALSE)*S128</f>
        <v>0</v>
      </c>
      <c r="AB128" s="108">
        <f>VLOOKUP($C128,[1]Kostprijzen!$A$2:$B$10,2,FALSE)*T128</f>
        <v>0</v>
      </c>
      <c r="AC128" s="109">
        <f>VLOOKUP($C128,[1]Kostprijzen!$A$2:$B$10,2,FALSE)*U128</f>
        <v>0</v>
      </c>
      <c r="AE128" s="96">
        <f t="shared" si="6"/>
        <v>0</v>
      </c>
      <c r="AF128" s="96">
        <f t="shared" si="7"/>
        <v>0</v>
      </c>
      <c r="AH128" s="110"/>
    </row>
    <row r="129" spans="1:34" ht="14.4" thickBot="1">
      <c r="A129" s="114" t="s">
        <v>2029</v>
      </c>
      <c r="B129" s="99" t="str">
        <f>[1]Kostprijzen!$A$61</f>
        <v>Horeca en Ambachtelijke Productie</v>
      </c>
      <c r="C129" s="100" t="str">
        <f>[1]Kostprijzen!E66</f>
        <v>Toezicht</v>
      </c>
      <c r="D129" s="115">
        <f t="shared" si="5"/>
        <v>173607</v>
      </c>
      <c r="E129" s="116">
        <f>IF(D129="","",D129*VLOOKUP(C129,[1]Kostprijzen!$A$2:$B$10,2,FALSE))</f>
        <v>16081216.409999998</v>
      </c>
      <c r="F129" s="117">
        <v>0</v>
      </c>
      <c r="G129" s="118">
        <v>0</v>
      </c>
      <c r="H129" s="119">
        <f>154407+19200</f>
        <v>173607</v>
      </c>
      <c r="I129" s="118">
        <v>0</v>
      </c>
      <c r="J129" s="118">
        <v>0</v>
      </c>
      <c r="K129" s="118">
        <v>0</v>
      </c>
      <c r="L129" s="118">
        <v>0</v>
      </c>
      <c r="M129" s="120">
        <v>0</v>
      </c>
      <c r="N129" s="65" t="str">
        <f t="shared" si="8"/>
        <v>Horeca en Ambachtelijke ProductieToezicht</v>
      </c>
      <c r="O129" s="117">
        <v>0</v>
      </c>
      <c r="P129" s="118">
        <v>0</v>
      </c>
      <c r="Q129" s="118">
        <v>0</v>
      </c>
      <c r="R129" s="119">
        <v>154407</v>
      </c>
      <c r="S129" s="119">
        <v>19200</v>
      </c>
      <c r="T129" s="118">
        <v>0</v>
      </c>
      <c r="U129" s="120">
        <v>0</v>
      </c>
      <c r="V129" s="128"/>
      <c r="W129" s="121">
        <f>VLOOKUP($C129,[1]Kostprijzen!$A$2:$B$10,2,FALSE)*O129</f>
        <v>0</v>
      </c>
      <c r="X129" s="122">
        <f>VLOOKUP($C129,[1]Kostprijzen!$A$2:$B$10,2,FALSE)*P129</f>
        <v>0</v>
      </c>
      <c r="Y129" s="122">
        <f>VLOOKUP($C129,[1]Kostprijzen!$A$2:$B$10,2,FALSE)*Q129</f>
        <v>0</v>
      </c>
      <c r="Z129" s="123">
        <f>VLOOKUP($C129,[1]Kostprijzen!$A$2:$B$10,2,FALSE)*R129</f>
        <v>14302720.41</v>
      </c>
      <c r="AA129" s="123">
        <f>VLOOKUP($C129,[1]Kostprijzen!$A$2:$B$10,2,FALSE)*S129</f>
        <v>1778496</v>
      </c>
      <c r="AB129" s="123">
        <f>VLOOKUP($C129,[1]Kostprijzen!$A$2:$B$10,2,FALSE)*T129</f>
        <v>0</v>
      </c>
      <c r="AC129" s="124">
        <f>VLOOKUP($C129,[1]Kostprijzen!$A$2:$B$10,2,FALSE)*U129</f>
        <v>0</v>
      </c>
      <c r="AE129" s="96">
        <f t="shared" si="6"/>
        <v>0</v>
      </c>
      <c r="AF129" s="96">
        <f t="shared" si="7"/>
        <v>0</v>
      </c>
      <c r="AH129" s="125"/>
    </row>
    <row r="130" spans="1:34" ht="14.4" hidden="1" thickBot="1">
      <c r="A130" s="83" t="s">
        <v>1324</v>
      </c>
      <c r="B130" s="84" t="str">
        <f>[1]Kostprijzen!$A$62</f>
        <v>Import</v>
      </c>
      <c r="C130" s="85" t="str">
        <f>[1]Kostprijzen!E58</f>
        <v>Advies &amp; Vertegenwoordiging</v>
      </c>
      <c r="D130" s="86">
        <f t="shared" si="5"/>
        <v>0</v>
      </c>
      <c r="E130" s="87">
        <f>IF(D130="","",D130*VLOOKUP(C130,[1]Kostprijzen!$A$2:$B$10,2,FALSE))</f>
        <v>0</v>
      </c>
      <c r="F130" s="88">
        <v>0</v>
      </c>
      <c r="G130" s="89">
        <v>0</v>
      </c>
      <c r="H130" s="89">
        <v>0</v>
      </c>
      <c r="I130" s="89">
        <v>0</v>
      </c>
      <c r="J130" s="89">
        <v>0</v>
      </c>
      <c r="K130" s="89">
        <v>0</v>
      </c>
      <c r="L130" s="89">
        <v>0</v>
      </c>
      <c r="M130" s="90">
        <v>0</v>
      </c>
      <c r="N130" s="65" t="str">
        <f t="shared" si="8"/>
        <v>ImportAdvies &amp; Vertegenwoordiging</v>
      </c>
      <c r="O130" s="88">
        <v>0</v>
      </c>
      <c r="P130" s="89">
        <v>0</v>
      </c>
      <c r="Q130" s="89">
        <v>0</v>
      </c>
      <c r="R130" s="89">
        <v>0</v>
      </c>
      <c r="S130" s="126">
        <v>0</v>
      </c>
      <c r="T130" s="89">
        <v>0</v>
      </c>
      <c r="U130" s="90">
        <v>0</v>
      </c>
      <c r="V130" s="128"/>
      <c r="W130" s="92">
        <f>VLOOKUP($C130,[1]Kostprijzen!$A$2:$B$10,2,FALSE)*O130</f>
        <v>0</v>
      </c>
      <c r="X130" s="93">
        <f>VLOOKUP($C130,[1]Kostprijzen!$A$2:$B$10,2,FALSE)*P130</f>
        <v>0</v>
      </c>
      <c r="Y130" s="93">
        <f>VLOOKUP($C130,[1]Kostprijzen!$A$2:$B$10,2,FALSE)*Q130</f>
        <v>0</v>
      </c>
      <c r="Z130" s="94">
        <f>VLOOKUP($C130,[1]Kostprijzen!$A$2:$B$10,2,FALSE)*R130</f>
        <v>0</v>
      </c>
      <c r="AA130" s="94">
        <f>VLOOKUP($C130,[1]Kostprijzen!$A$2:$B$10,2,FALSE)*S130</f>
        <v>0</v>
      </c>
      <c r="AB130" s="94">
        <f>VLOOKUP($C130,[1]Kostprijzen!$A$2:$B$10,2,FALSE)*T130</f>
        <v>0</v>
      </c>
      <c r="AC130" s="95">
        <f>VLOOKUP($C130,[1]Kostprijzen!$A$2:$B$10,2,FALSE)*U130</f>
        <v>0</v>
      </c>
      <c r="AE130" s="96">
        <f t="shared" si="6"/>
        <v>0</v>
      </c>
      <c r="AF130" s="96">
        <f t="shared" si="7"/>
        <v>0</v>
      </c>
      <c r="AH130" s="97"/>
    </row>
    <row r="131" spans="1:34" ht="14.4" hidden="1" thickBot="1">
      <c r="A131" s="98" t="s">
        <v>1324</v>
      </c>
      <c r="B131" s="99" t="str">
        <f>[1]Kostprijzen!$A$62</f>
        <v>Import</v>
      </c>
      <c r="C131" s="100" t="str">
        <f>[1]Kostprijzen!E59</f>
        <v>Communicatie</v>
      </c>
      <c r="D131" s="101">
        <f t="shared" si="5"/>
        <v>900</v>
      </c>
      <c r="E131" s="102">
        <f>IF(D131="","",D131*VLOOKUP(C131,[1]Kostprijzen!$A$2:$B$10,2,FALSE))</f>
        <v>87750</v>
      </c>
      <c r="F131" s="103">
        <v>0</v>
      </c>
      <c r="G131" s="104">
        <v>0</v>
      </c>
      <c r="H131" s="104">
        <v>0</v>
      </c>
      <c r="I131" s="104">
        <v>0</v>
      </c>
      <c r="J131" s="104">
        <v>0</v>
      </c>
      <c r="K131" s="104">
        <v>0</v>
      </c>
      <c r="L131" s="104">
        <v>0</v>
      </c>
      <c r="M131" s="105">
        <v>900</v>
      </c>
      <c r="N131" s="65" t="str">
        <f t="shared" si="8"/>
        <v>ImportCommunicatie</v>
      </c>
      <c r="O131" s="103">
        <v>900</v>
      </c>
      <c r="P131" s="104">
        <v>0</v>
      </c>
      <c r="Q131" s="104">
        <v>0</v>
      </c>
      <c r="R131" s="104">
        <v>0</v>
      </c>
      <c r="S131" s="104">
        <v>0</v>
      </c>
      <c r="T131" s="104">
        <v>0</v>
      </c>
      <c r="U131" s="105">
        <v>0</v>
      </c>
      <c r="V131" s="128"/>
      <c r="W131" s="106">
        <f>VLOOKUP($C131,[1]Kostprijzen!$A$2:$B$10,2,FALSE)*O131</f>
        <v>87750</v>
      </c>
      <c r="X131" s="107">
        <f>VLOOKUP($C131,[1]Kostprijzen!$A$2:$B$10,2,FALSE)*P131</f>
        <v>0</v>
      </c>
      <c r="Y131" s="107">
        <f>VLOOKUP($C131,[1]Kostprijzen!$A$2:$B$10,2,FALSE)*Q131</f>
        <v>0</v>
      </c>
      <c r="Z131" s="108">
        <f>VLOOKUP($C131,[1]Kostprijzen!$A$2:$B$10,2,FALSE)*R131</f>
        <v>0</v>
      </c>
      <c r="AA131" s="108">
        <f>VLOOKUP($C131,[1]Kostprijzen!$A$2:$B$10,2,FALSE)*S131</f>
        <v>0</v>
      </c>
      <c r="AB131" s="108">
        <f>VLOOKUP($C131,[1]Kostprijzen!$A$2:$B$10,2,FALSE)*T131</f>
        <v>0</v>
      </c>
      <c r="AC131" s="109">
        <f>VLOOKUP($C131,[1]Kostprijzen!$A$2:$B$10,2,FALSE)*U131</f>
        <v>0</v>
      </c>
      <c r="AE131" s="96">
        <f t="shared" si="6"/>
        <v>0</v>
      </c>
      <c r="AF131" s="96">
        <f t="shared" si="7"/>
        <v>0</v>
      </c>
      <c r="AH131" s="110"/>
    </row>
    <row r="132" spans="1:34" ht="14.4" hidden="1" thickBot="1">
      <c r="A132" s="98" t="s">
        <v>1324</v>
      </c>
      <c r="B132" s="99" t="str">
        <f>[1]Kostprijzen!$A$62</f>
        <v>Import</v>
      </c>
      <c r="C132" s="100" t="str">
        <f>[1]Kostprijzen!E60</f>
        <v>Extern Geoormerkt Budget</v>
      </c>
      <c r="D132" s="101">
        <f t="shared" ref="D132:D195" si="9">SUM(F132:M132)</f>
        <v>0</v>
      </c>
      <c r="E132" s="111">
        <v>0</v>
      </c>
      <c r="F132" s="103">
        <v>0</v>
      </c>
      <c r="G132" s="104">
        <v>0</v>
      </c>
      <c r="H132" s="104">
        <v>0</v>
      </c>
      <c r="I132" s="104">
        <v>0</v>
      </c>
      <c r="J132" s="104">
        <v>0</v>
      </c>
      <c r="K132" s="104">
        <v>0</v>
      </c>
      <c r="L132" s="104">
        <v>0</v>
      </c>
      <c r="M132" s="105">
        <v>0</v>
      </c>
      <c r="N132" s="65" t="str">
        <f t="shared" si="8"/>
        <v>ImportExtern Geoormerkt Budget</v>
      </c>
      <c r="O132" s="103">
        <v>0</v>
      </c>
      <c r="P132" s="104">
        <v>0</v>
      </c>
      <c r="Q132" s="104">
        <v>0</v>
      </c>
      <c r="R132" s="104">
        <v>0</v>
      </c>
      <c r="S132" s="104">
        <v>0</v>
      </c>
      <c r="T132" s="104">
        <v>0</v>
      </c>
      <c r="U132" s="105">
        <v>0</v>
      </c>
      <c r="V132" s="128"/>
      <c r="W132" s="106"/>
      <c r="X132" s="107"/>
      <c r="Y132" s="107"/>
      <c r="Z132" s="108"/>
      <c r="AA132" s="108"/>
      <c r="AB132" s="108"/>
      <c r="AC132" s="109"/>
      <c r="AE132" s="96">
        <f t="shared" ref="AE132:AE195" si="10">SUM(O132:U132)-D132</f>
        <v>0</v>
      </c>
      <c r="AF132" s="96">
        <f t="shared" ref="AF132:AF195" si="11">SUM(W132:AC132)-E132</f>
        <v>0</v>
      </c>
      <c r="AH132" s="110"/>
    </row>
    <row r="133" spans="1:34" ht="14.4" hidden="1" thickBot="1">
      <c r="A133" s="98" t="s">
        <v>1324</v>
      </c>
      <c r="B133" s="99" t="str">
        <f>[1]Kostprijzen!$A$62</f>
        <v>Import</v>
      </c>
      <c r="C133" s="100" t="str">
        <f>[1]Kostprijzen!E61</f>
        <v>Incident- &amp; Crisismanagement</v>
      </c>
      <c r="D133" s="101">
        <f t="shared" si="9"/>
        <v>0</v>
      </c>
      <c r="E133" s="102">
        <f>IF(D133="","",D133*VLOOKUP(C133,[1]Kostprijzen!$A$2:$B$10,2,FALSE))</f>
        <v>0</v>
      </c>
      <c r="F133" s="103">
        <v>0</v>
      </c>
      <c r="G133" s="104">
        <v>0</v>
      </c>
      <c r="H133" s="104">
        <v>0</v>
      </c>
      <c r="I133" s="104">
        <v>0</v>
      </c>
      <c r="J133" s="104">
        <v>0</v>
      </c>
      <c r="K133" s="104">
        <v>0</v>
      </c>
      <c r="L133" s="104">
        <v>0</v>
      </c>
      <c r="M133" s="105">
        <v>0</v>
      </c>
      <c r="N133" s="65" t="str">
        <f t="shared" ref="N133:N196" si="12">B133&amp;C133</f>
        <v>ImportIncident- &amp; Crisismanagement</v>
      </c>
      <c r="O133" s="103">
        <v>0</v>
      </c>
      <c r="P133" s="104">
        <v>0</v>
      </c>
      <c r="Q133" s="104">
        <v>0</v>
      </c>
      <c r="R133" s="104">
        <v>0</v>
      </c>
      <c r="S133" s="104">
        <v>0</v>
      </c>
      <c r="T133" s="104">
        <v>0</v>
      </c>
      <c r="U133" s="105">
        <v>0</v>
      </c>
      <c r="V133" s="128"/>
      <c r="W133" s="106">
        <f>VLOOKUP($C133,[1]Kostprijzen!$A$2:$B$10,2,FALSE)*O133</f>
        <v>0</v>
      </c>
      <c r="X133" s="107">
        <f>VLOOKUP($C133,[1]Kostprijzen!$A$2:$B$10,2,FALSE)*P133</f>
        <v>0</v>
      </c>
      <c r="Y133" s="107">
        <f>VLOOKUP($C133,[1]Kostprijzen!$A$2:$B$10,2,FALSE)*Q133</f>
        <v>0</v>
      </c>
      <c r="Z133" s="108">
        <f>VLOOKUP($C133,[1]Kostprijzen!$A$2:$B$10,2,FALSE)*R133</f>
        <v>0</v>
      </c>
      <c r="AA133" s="108">
        <f>VLOOKUP($C133,[1]Kostprijzen!$A$2:$B$10,2,FALSE)*S133</f>
        <v>0</v>
      </c>
      <c r="AB133" s="108">
        <f>VLOOKUP($C133,[1]Kostprijzen!$A$2:$B$10,2,FALSE)*T133</f>
        <v>0</v>
      </c>
      <c r="AC133" s="109">
        <f>VLOOKUP($C133,[1]Kostprijzen!$A$2:$B$10,2,FALSE)*U133</f>
        <v>0</v>
      </c>
      <c r="AE133" s="96">
        <f t="shared" si="10"/>
        <v>0</v>
      </c>
      <c r="AF133" s="96">
        <f t="shared" si="11"/>
        <v>0</v>
      </c>
      <c r="AH133" s="110"/>
    </row>
    <row r="134" spans="1:34" ht="14.4" hidden="1" thickBot="1">
      <c r="A134" s="98" t="s">
        <v>1324</v>
      </c>
      <c r="B134" s="99" t="str">
        <f>[1]Kostprijzen!$A$62</f>
        <v>Import</v>
      </c>
      <c r="C134" s="100" t="str">
        <f>[1]Kostprijzen!E62</f>
        <v>Inlichtingen &amp; Opsporing</v>
      </c>
      <c r="D134" s="101">
        <f t="shared" si="9"/>
        <v>0</v>
      </c>
      <c r="E134" s="102">
        <f>IF(D134="","",D134*VLOOKUP(C134,[1]Kostprijzen!$A$2:$B$10,2,FALSE))</f>
        <v>0</v>
      </c>
      <c r="F134" s="103">
        <v>0</v>
      </c>
      <c r="G134" s="104">
        <v>0</v>
      </c>
      <c r="H134" s="104">
        <v>0</v>
      </c>
      <c r="I134" s="104">
        <v>0</v>
      </c>
      <c r="J134" s="104">
        <v>0</v>
      </c>
      <c r="K134" s="104">
        <v>0</v>
      </c>
      <c r="L134" s="104">
        <v>0</v>
      </c>
      <c r="M134" s="105">
        <v>0</v>
      </c>
      <c r="N134" s="65" t="str">
        <f t="shared" si="12"/>
        <v>ImportInlichtingen &amp; Opsporing</v>
      </c>
      <c r="O134" s="103">
        <v>0</v>
      </c>
      <c r="P134" s="104">
        <v>0</v>
      </c>
      <c r="Q134" s="104">
        <v>0</v>
      </c>
      <c r="R134" s="104">
        <v>0</v>
      </c>
      <c r="S134" s="104">
        <v>0</v>
      </c>
      <c r="T134" s="104">
        <v>0</v>
      </c>
      <c r="U134" s="105">
        <v>0</v>
      </c>
      <c r="V134" s="128"/>
      <c r="W134" s="106">
        <f>VLOOKUP($C134,[1]Kostprijzen!$A$2:$B$10,2,FALSE)*O134</f>
        <v>0</v>
      </c>
      <c r="X134" s="107">
        <f>VLOOKUP($C134,[1]Kostprijzen!$A$2:$B$10,2,FALSE)*P134</f>
        <v>0</v>
      </c>
      <c r="Y134" s="107">
        <f>VLOOKUP($C134,[1]Kostprijzen!$A$2:$B$10,2,FALSE)*Q134</f>
        <v>0</v>
      </c>
      <c r="Z134" s="108">
        <f>VLOOKUP($C134,[1]Kostprijzen!$A$2:$B$10,2,FALSE)*R134</f>
        <v>0</v>
      </c>
      <c r="AA134" s="108">
        <f>VLOOKUP($C134,[1]Kostprijzen!$A$2:$B$10,2,FALSE)*S134</f>
        <v>0</v>
      </c>
      <c r="AB134" s="108">
        <f>VLOOKUP($C134,[1]Kostprijzen!$A$2:$B$10,2,FALSE)*T134</f>
        <v>0</v>
      </c>
      <c r="AC134" s="109">
        <f>VLOOKUP($C134,[1]Kostprijzen!$A$2:$B$10,2,FALSE)*U134</f>
        <v>0</v>
      </c>
      <c r="AE134" s="96">
        <f t="shared" si="10"/>
        <v>0</v>
      </c>
      <c r="AF134" s="96">
        <f t="shared" si="11"/>
        <v>0</v>
      </c>
      <c r="AH134" s="110"/>
    </row>
    <row r="135" spans="1:34" ht="14.4" hidden="1" thickBot="1">
      <c r="A135" s="98" t="s">
        <v>1324</v>
      </c>
      <c r="B135" s="99" t="str">
        <f>[1]Kostprijzen!$A$62</f>
        <v>Import</v>
      </c>
      <c r="C135" s="100" t="str">
        <f>[1]Kostprijzen!E63</f>
        <v>Kennis &amp; Expertise</v>
      </c>
      <c r="D135" s="101">
        <f t="shared" si="9"/>
        <v>6450</v>
      </c>
      <c r="E135" s="102">
        <f>IF(D135="","",D135*VLOOKUP(C135,[1]Kostprijzen!$A$2:$B$10,2,FALSE))</f>
        <v>665124</v>
      </c>
      <c r="F135" s="103">
        <v>5150</v>
      </c>
      <c r="G135" s="104">
        <v>0</v>
      </c>
      <c r="H135" s="104">
        <v>0</v>
      </c>
      <c r="I135" s="104">
        <v>1300</v>
      </c>
      <c r="J135" s="104">
        <v>0</v>
      </c>
      <c r="K135" s="104">
        <v>0</v>
      </c>
      <c r="L135" s="104">
        <v>0</v>
      </c>
      <c r="M135" s="105">
        <v>0</v>
      </c>
      <c r="N135" s="65" t="str">
        <f t="shared" si="12"/>
        <v>ImportKennis &amp; Expertise</v>
      </c>
      <c r="O135" s="103">
        <v>3850</v>
      </c>
      <c r="P135" s="104">
        <v>0</v>
      </c>
      <c r="Q135" s="104">
        <v>0</v>
      </c>
      <c r="R135" s="104">
        <v>1300</v>
      </c>
      <c r="S135" s="104">
        <v>1300</v>
      </c>
      <c r="T135" s="104">
        <v>0</v>
      </c>
      <c r="U135" s="105">
        <v>0</v>
      </c>
      <c r="V135" s="128"/>
      <c r="W135" s="106">
        <f>VLOOKUP($C135,[1]Kostprijzen!$A$2:$B$10,2,FALSE)*O135</f>
        <v>397012</v>
      </c>
      <c r="X135" s="107">
        <f>VLOOKUP($C135,[1]Kostprijzen!$A$2:$B$10,2,FALSE)*P135</f>
        <v>0</v>
      </c>
      <c r="Y135" s="107">
        <f>VLOOKUP($C135,[1]Kostprijzen!$A$2:$B$10,2,FALSE)*Q135</f>
        <v>0</v>
      </c>
      <c r="Z135" s="108">
        <f>VLOOKUP($C135,[1]Kostprijzen!$A$2:$B$10,2,FALSE)*R135</f>
        <v>134056</v>
      </c>
      <c r="AA135" s="108">
        <f>VLOOKUP($C135,[1]Kostprijzen!$A$2:$B$10,2,FALSE)*S135</f>
        <v>134056</v>
      </c>
      <c r="AB135" s="108">
        <f>VLOOKUP($C135,[1]Kostprijzen!$A$2:$B$10,2,FALSE)*T135</f>
        <v>0</v>
      </c>
      <c r="AC135" s="109">
        <f>VLOOKUP($C135,[1]Kostprijzen!$A$2:$B$10,2,FALSE)*U135</f>
        <v>0</v>
      </c>
      <c r="AE135" s="96">
        <f t="shared" si="10"/>
        <v>0</v>
      </c>
      <c r="AF135" s="96">
        <f t="shared" si="11"/>
        <v>0</v>
      </c>
      <c r="AH135" s="110"/>
    </row>
    <row r="136" spans="1:34" ht="14.4" hidden="1" thickBot="1">
      <c r="A136" s="98" t="s">
        <v>1324</v>
      </c>
      <c r="B136" s="99" t="str">
        <f>[1]Kostprijzen!$A$62</f>
        <v>Import</v>
      </c>
      <c r="C136" s="100" t="str">
        <f>[1]Kostprijzen!E64</f>
        <v>Klantinteractie &amp; Dienstverlening</v>
      </c>
      <c r="D136" s="101">
        <f t="shared" si="9"/>
        <v>6835</v>
      </c>
      <c r="E136" s="102">
        <f>IF(D136="","",D136*VLOOKUP(C136,[1]Kostprijzen!$A$2:$B$10,2,FALSE))</f>
        <v>607631.5</v>
      </c>
      <c r="F136" s="103">
        <v>0</v>
      </c>
      <c r="G136" s="104">
        <v>0</v>
      </c>
      <c r="H136" s="104">
        <v>0</v>
      </c>
      <c r="I136" s="104">
        <v>0</v>
      </c>
      <c r="J136" s="104">
        <v>0</v>
      </c>
      <c r="K136" s="104">
        <v>0</v>
      </c>
      <c r="L136" s="104">
        <v>6835</v>
      </c>
      <c r="M136" s="105">
        <v>0</v>
      </c>
      <c r="N136" s="65" t="str">
        <f t="shared" si="12"/>
        <v>ImportKlantinteractie &amp; Dienstverlening</v>
      </c>
      <c r="O136" s="103">
        <v>56</v>
      </c>
      <c r="P136" s="104">
        <v>0</v>
      </c>
      <c r="Q136" s="104">
        <v>0</v>
      </c>
      <c r="R136" s="104">
        <v>361</v>
      </c>
      <c r="S136" s="104">
        <v>6418</v>
      </c>
      <c r="T136" s="104">
        <v>0</v>
      </c>
      <c r="U136" s="105">
        <v>0</v>
      </c>
      <c r="V136" s="128"/>
      <c r="W136" s="106">
        <f>VLOOKUP($C136,[1]Kostprijzen!$A$2:$B$10,2,FALSE)*O136</f>
        <v>4978.4000000000005</v>
      </c>
      <c r="X136" s="107">
        <f>VLOOKUP($C136,[1]Kostprijzen!$A$2:$B$10,2,FALSE)*P136</f>
        <v>0</v>
      </c>
      <c r="Y136" s="107">
        <f>VLOOKUP($C136,[1]Kostprijzen!$A$2:$B$10,2,FALSE)*Q136</f>
        <v>0</v>
      </c>
      <c r="Z136" s="108">
        <f>VLOOKUP($C136,[1]Kostprijzen!$A$2:$B$10,2,FALSE)*R136</f>
        <v>32092.9</v>
      </c>
      <c r="AA136" s="108">
        <f>VLOOKUP($C136,[1]Kostprijzen!$A$2:$B$10,2,FALSE)*S136</f>
        <v>570560.20000000007</v>
      </c>
      <c r="AB136" s="108">
        <f>VLOOKUP($C136,[1]Kostprijzen!$A$2:$B$10,2,FALSE)*T136</f>
        <v>0</v>
      </c>
      <c r="AC136" s="109">
        <f>VLOOKUP($C136,[1]Kostprijzen!$A$2:$B$10,2,FALSE)*U136</f>
        <v>0</v>
      </c>
      <c r="AE136" s="96">
        <f t="shared" si="10"/>
        <v>0</v>
      </c>
      <c r="AF136" s="96">
        <f t="shared" si="11"/>
        <v>0</v>
      </c>
      <c r="AH136" s="110"/>
    </row>
    <row r="137" spans="1:34" ht="14.4" hidden="1" thickBot="1">
      <c r="A137" s="98" t="s">
        <v>1324</v>
      </c>
      <c r="B137" s="99" t="str">
        <f>[1]Kostprijzen!$A$62</f>
        <v>Import</v>
      </c>
      <c r="C137" s="100" t="str">
        <f>[1]Kostprijzen!E65</f>
        <v>Laboratoriumonderzoek</v>
      </c>
      <c r="D137" s="101">
        <f t="shared" si="9"/>
        <v>16500</v>
      </c>
      <c r="E137" s="102">
        <f>IF(D137="","",D137*VLOOKUP(C137,[1]Kostprijzen!$A$2:$B$10,2,FALSE))</f>
        <v>1598685</v>
      </c>
      <c r="F137" s="103">
        <v>0</v>
      </c>
      <c r="G137" s="104">
        <v>0</v>
      </c>
      <c r="H137" s="104">
        <v>0</v>
      </c>
      <c r="I137" s="104">
        <v>16500</v>
      </c>
      <c r="J137" s="104">
        <v>0</v>
      </c>
      <c r="K137" s="104">
        <v>0</v>
      </c>
      <c r="L137" s="104">
        <v>0</v>
      </c>
      <c r="M137" s="105">
        <v>0</v>
      </c>
      <c r="N137" s="65" t="str">
        <f t="shared" si="12"/>
        <v>ImportLaboratoriumonderzoek</v>
      </c>
      <c r="O137" s="103">
        <v>0</v>
      </c>
      <c r="P137" s="104">
        <v>0</v>
      </c>
      <c r="Q137" s="104">
        <v>0</v>
      </c>
      <c r="R137" s="104">
        <v>800</v>
      </c>
      <c r="S137" s="104">
        <v>15700</v>
      </c>
      <c r="T137" s="104">
        <v>0</v>
      </c>
      <c r="U137" s="105">
        <v>0</v>
      </c>
      <c r="V137" s="128"/>
      <c r="W137" s="106">
        <f>VLOOKUP($C137,[1]Kostprijzen!$A$2:$B$10,2,FALSE)*O137</f>
        <v>0</v>
      </c>
      <c r="X137" s="107">
        <f>VLOOKUP($C137,[1]Kostprijzen!$A$2:$B$10,2,FALSE)*P137</f>
        <v>0</v>
      </c>
      <c r="Y137" s="107">
        <f>VLOOKUP($C137,[1]Kostprijzen!$A$2:$B$10,2,FALSE)*Q137</f>
        <v>0</v>
      </c>
      <c r="Z137" s="108">
        <f>VLOOKUP($C137,[1]Kostprijzen!$A$2:$B$10,2,FALSE)*R137</f>
        <v>77512</v>
      </c>
      <c r="AA137" s="108">
        <f>VLOOKUP($C137,[1]Kostprijzen!$A$2:$B$10,2,FALSE)*S137</f>
        <v>1521173</v>
      </c>
      <c r="AB137" s="108">
        <f>VLOOKUP($C137,[1]Kostprijzen!$A$2:$B$10,2,FALSE)*T137</f>
        <v>0</v>
      </c>
      <c r="AC137" s="109">
        <f>VLOOKUP($C137,[1]Kostprijzen!$A$2:$B$10,2,FALSE)*U137</f>
        <v>0</v>
      </c>
      <c r="AE137" s="96">
        <f t="shared" si="10"/>
        <v>0</v>
      </c>
      <c r="AF137" s="96">
        <f t="shared" si="11"/>
        <v>0</v>
      </c>
      <c r="AH137" s="110"/>
    </row>
    <row r="138" spans="1:34" ht="14.4" hidden="1" thickBot="1">
      <c r="A138" s="114" t="s">
        <v>1324</v>
      </c>
      <c r="B138" s="99" t="str">
        <f>[1]Kostprijzen!$A$62</f>
        <v>Import</v>
      </c>
      <c r="C138" s="100" t="str">
        <f>[1]Kostprijzen!E66</f>
        <v>Toezicht</v>
      </c>
      <c r="D138" s="115">
        <f t="shared" si="9"/>
        <v>118980</v>
      </c>
      <c r="E138" s="116">
        <f>IF(D138="","",D138*VLOOKUP(C138,[1]Kostprijzen!$A$2:$B$10,2,FALSE))</f>
        <v>11021117.4</v>
      </c>
      <c r="F138" s="117">
        <v>118980</v>
      </c>
      <c r="G138" s="118">
        <v>0</v>
      </c>
      <c r="H138" s="118">
        <v>0</v>
      </c>
      <c r="I138" s="118">
        <v>0</v>
      </c>
      <c r="J138" s="118">
        <v>0</v>
      </c>
      <c r="K138" s="118">
        <v>0</v>
      </c>
      <c r="L138" s="118">
        <v>0</v>
      </c>
      <c r="M138" s="120">
        <v>0</v>
      </c>
      <c r="N138" s="65" t="str">
        <f t="shared" si="12"/>
        <v>ImportToezicht</v>
      </c>
      <c r="O138" s="117">
        <v>0</v>
      </c>
      <c r="P138" s="118">
        <v>0</v>
      </c>
      <c r="Q138" s="118">
        <v>0</v>
      </c>
      <c r="R138" s="118">
        <v>1300</v>
      </c>
      <c r="S138" s="118">
        <v>117680</v>
      </c>
      <c r="T138" s="118">
        <v>0</v>
      </c>
      <c r="U138" s="120">
        <v>0</v>
      </c>
      <c r="V138" s="128"/>
      <c r="W138" s="121">
        <f>VLOOKUP($C138,[1]Kostprijzen!$A$2:$B$10,2,FALSE)*O138</f>
        <v>0</v>
      </c>
      <c r="X138" s="122">
        <f>VLOOKUP($C138,[1]Kostprijzen!$A$2:$B$10,2,FALSE)*P138</f>
        <v>0</v>
      </c>
      <c r="Y138" s="122">
        <f>VLOOKUP($C138,[1]Kostprijzen!$A$2:$B$10,2,FALSE)*Q138</f>
        <v>0</v>
      </c>
      <c r="Z138" s="123">
        <f>VLOOKUP($C138,[1]Kostprijzen!$A$2:$B$10,2,FALSE)*R138</f>
        <v>120419</v>
      </c>
      <c r="AA138" s="123">
        <f>VLOOKUP($C138,[1]Kostprijzen!$A$2:$B$10,2,FALSE)*S138</f>
        <v>10900698.4</v>
      </c>
      <c r="AB138" s="123">
        <f>VLOOKUP($C138,[1]Kostprijzen!$A$2:$B$10,2,FALSE)*T138</f>
        <v>0</v>
      </c>
      <c r="AC138" s="124">
        <f>VLOOKUP($C138,[1]Kostprijzen!$A$2:$B$10,2,FALSE)*U138</f>
        <v>0</v>
      </c>
      <c r="AE138" s="96">
        <f t="shared" si="10"/>
        <v>0</v>
      </c>
      <c r="AF138" s="96">
        <f t="shared" si="11"/>
        <v>0</v>
      </c>
      <c r="AH138" s="125"/>
    </row>
    <row r="139" spans="1:34" ht="13.8">
      <c r="A139" s="83" t="s">
        <v>2029</v>
      </c>
      <c r="B139" s="84" t="str">
        <f>[1]Kostprijzen!$A$63</f>
        <v>Industriële Productie</v>
      </c>
      <c r="C139" s="85" t="str">
        <f>[1]Kostprijzen!E58</f>
        <v>Advies &amp; Vertegenwoordiging</v>
      </c>
      <c r="D139" s="86">
        <f t="shared" si="9"/>
        <v>1600</v>
      </c>
      <c r="E139" s="87">
        <f>IF(D139="","",D139*VLOOKUP(C139,[1]Kostprijzen!$A$2:$B$10,2,FALSE))</f>
        <v>183136</v>
      </c>
      <c r="F139" s="88">
        <v>0</v>
      </c>
      <c r="G139" s="89">
        <v>0</v>
      </c>
      <c r="H139" s="126">
        <v>1600</v>
      </c>
      <c r="I139" s="89">
        <v>0</v>
      </c>
      <c r="J139" s="89">
        <v>0</v>
      </c>
      <c r="K139" s="89">
        <v>0</v>
      </c>
      <c r="L139" s="89">
        <v>0</v>
      </c>
      <c r="M139" s="90">
        <v>0</v>
      </c>
      <c r="N139" s="65" t="str">
        <f t="shared" si="12"/>
        <v>Industriële ProductieAdvies &amp; Vertegenwoordiging</v>
      </c>
      <c r="O139" s="129">
        <v>100</v>
      </c>
      <c r="P139" s="89">
        <v>0</v>
      </c>
      <c r="Q139" s="89">
        <v>0</v>
      </c>
      <c r="R139" s="126">
        <v>1500</v>
      </c>
      <c r="S139" s="89">
        <v>0</v>
      </c>
      <c r="T139" s="89">
        <v>0</v>
      </c>
      <c r="U139" s="90">
        <v>0</v>
      </c>
      <c r="V139" s="128"/>
      <c r="W139" s="92">
        <f>VLOOKUP($C139,[1]Kostprijzen!$A$2:$B$10,2,FALSE)*O139</f>
        <v>11446</v>
      </c>
      <c r="X139" s="93">
        <f>VLOOKUP($C139,[1]Kostprijzen!$A$2:$B$10,2,FALSE)*P139</f>
        <v>0</v>
      </c>
      <c r="Y139" s="93">
        <f>VLOOKUP($C139,[1]Kostprijzen!$A$2:$B$10,2,FALSE)*Q139</f>
        <v>0</v>
      </c>
      <c r="Z139" s="94">
        <f>VLOOKUP($C139,[1]Kostprijzen!$A$2:$B$10,2,FALSE)*R139</f>
        <v>171690</v>
      </c>
      <c r="AA139" s="94">
        <f>VLOOKUP($C139,[1]Kostprijzen!$A$2:$B$10,2,FALSE)*S139</f>
        <v>0</v>
      </c>
      <c r="AB139" s="94">
        <f>VLOOKUP($C139,[1]Kostprijzen!$A$2:$B$10,2,FALSE)*T139</f>
        <v>0</v>
      </c>
      <c r="AC139" s="95">
        <f>VLOOKUP($C139,[1]Kostprijzen!$A$2:$B$10,2,FALSE)*U139</f>
        <v>0</v>
      </c>
      <c r="AE139" s="96">
        <f t="shared" si="10"/>
        <v>0</v>
      </c>
      <c r="AF139" s="96">
        <f t="shared" si="11"/>
        <v>0</v>
      </c>
      <c r="AH139" s="97"/>
    </row>
    <row r="140" spans="1:34" s="139" customFormat="1" ht="13.8">
      <c r="A140" s="134" t="s">
        <v>2029</v>
      </c>
      <c r="B140" s="135" t="str">
        <f>[1]Kostprijzen!$A$63</f>
        <v>Industriële Productie</v>
      </c>
      <c r="C140" s="136" t="str">
        <f>[1]Kostprijzen!E59</f>
        <v>Communicatie</v>
      </c>
      <c r="D140" s="137">
        <f t="shared" si="9"/>
        <v>494</v>
      </c>
      <c r="E140" s="138">
        <f>IF(D140="","",D140*VLOOKUP(C140,[1]Kostprijzen!$A$2:$B$10,2,FALSE))</f>
        <v>48165</v>
      </c>
      <c r="F140" s="130">
        <v>0</v>
      </c>
      <c r="G140" s="113">
        <v>0</v>
      </c>
      <c r="H140" s="113">
        <v>0</v>
      </c>
      <c r="I140" s="113">
        <v>0</v>
      </c>
      <c r="J140" s="113">
        <v>0</v>
      </c>
      <c r="K140" s="113">
        <v>0</v>
      </c>
      <c r="L140" s="113">
        <v>0</v>
      </c>
      <c r="M140" s="127">
        <v>494</v>
      </c>
      <c r="N140" s="139" t="str">
        <f t="shared" si="12"/>
        <v>Industriële ProductieCommunicatie</v>
      </c>
      <c r="O140" s="130">
        <v>152</v>
      </c>
      <c r="P140" s="113">
        <v>0</v>
      </c>
      <c r="Q140" s="113">
        <v>0</v>
      </c>
      <c r="R140" s="113">
        <v>342</v>
      </c>
      <c r="S140" s="113">
        <v>0</v>
      </c>
      <c r="T140" s="113">
        <v>0</v>
      </c>
      <c r="U140" s="127">
        <v>0</v>
      </c>
      <c r="V140" s="140"/>
      <c r="W140" s="141">
        <f>VLOOKUP($C140,[1]Kostprijzen!$A$2:$B$10,2,FALSE)*O140</f>
        <v>14820</v>
      </c>
      <c r="X140" s="142">
        <f>VLOOKUP($C140,[1]Kostprijzen!$A$2:$B$10,2,FALSE)*P140</f>
        <v>0</v>
      </c>
      <c r="Y140" s="142">
        <f>VLOOKUP($C140,[1]Kostprijzen!$A$2:$B$10,2,FALSE)*Q140</f>
        <v>0</v>
      </c>
      <c r="Z140" s="143">
        <f>VLOOKUP($C140,[1]Kostprijzen!$A$2:$B$10,2,FALSE)*R140</f>
        <v>33345</v>
      </c>
      <c r="AA140" s="143">
        <f>VLOOKUP($C140,[1]Kostprijzen!$A$2:$B$10,2,FALSE)*S140</f>
        <v>0</v>
      </c>
      <c r="AB140" s="143">
        <f>VLOOKUP($C140,[1]Kostprijzen!$A$2:$B$10,2,FALSE)*T140</f>
        <v>0</v>
      </c>
      <c r="AC140" s="144">
        <f>VLOOKUP($C140,[1]Kostprijzen!$A$2:$B$10,2,FALSE)*U140</f>
        <v>0</v>
      </c>
      <c r="AE140" s="145">
        <f t="shared" si="10"/>
        <v>0</v>
      </c>
      <c r="AF140" s="145">
        <f t="shared" si="11"/>
        <v>0</v>
      </c>
      <c r="AH140" s="146"/>
    </row>
    <row r="141" spans="1:34" ht="13.8">
      <c r="A141" s="98" t="s">
        <v>2029</v>
      </c>
      <c r="B141" s="99" t="str">
        <f>[1]Kostprijzen!$A$63</f>
        <v>Industriële Productie</v>
      </c>
      <c r="C141" s="100" t="str">
        <f>[1]Kostprijzen!E60</f>
        <v>Extern Geoormerkt Budget</v>
      </c>
      <c r="D141" s="101">
        <f t="shared" si="9"/>
        <v>0</v>
      </c>
      <c r="E141" s="111">
        <v>1196000</v>
      </c>
      <c r="F141" s="103">
        <v>0</v>
      </c>
      <c r="G141" s="104">
        <v>0</v>
      </c>
      <c r="H141" s="104">
        <v>0</v>
      </c>
      <c r="I141" s="104">
        <v>0</v>
      </c>
      <c r="J141" s="104">
        <v>0</v>
      </c>
      <c r="K141" s="104">
        <v>0</v>
      </c>
      <c r="L141" s="104">
        <v>0</v>
      </c>
      <c r="M141" s="105">
        <v>0</v>
      </c>
      <c r="N141" s="65" t="str">
        <f t="shared" si="12"/>
        <v>Industriële ProductieExtern Geoormerkt Budget</v>
      </c>
      <c r="O141" s="103">
        <v>0</v>
      </c>
      <c r="P141" s="104">
        <v>0</v>
      </c>
      <c r="Q141" s="104">
        <v>0</v>
      </c>
      <c r="R141" s="104">
        <v>0</v>
      </c>
      <c r="S141" s="104">
        <v>0</v>
      </c>
      <c r="T141" s="104">
        <v>0</v>
      </c>
      <c r="U141" s="105">
        <v>0</v>
      </c>
      <c r="V141" s="128"/>
      <c r="W141" s="106"/>
      <c r="X141" s="107"/>
      <c r="Y141" s="107"/>
      <c r="Z141" s="108">
        <v>1196000</v>
      </c>
      <c r="AA141" s="108"/>
      <c r="AB141" s="108"/>
      <c r="AC141" s="109"/>
      <c r="AE141" s="96">
        <f t="shared" si="10"/>
        <v>0</v>
      </c>
      <c r="AF141" s="96">
        <f t="shared" si="11"/>
        <v>0</v>
      </c>
      <c r="AH141" s="110"/>
    </row>
    <row r="142" spans="1:34" ht="13.8">
      <c r="A142" s="98" t="s">
        <v>2029</v>
      </c>
      <c r="B142" s="99" t="str">
        <f>[1]Kostprijzen!$A$63</f>
        <v>Industriële Productie</v>
      </c>
      <c r="C142" s="100" t="str">
        <f>[1]Kostprijzen!E61</f>
        <v>Incident- &amp; Crisismanagement</v>
      </c>
      <c r="D142" s="101">
        <f t="shared" si="9"/>
        <v>0</v>
      </c>
      <c r="E142" s="102">
        <f>IF(D142="","",D142*VLOOKUP(C142,[1]Kostprijzen!$A$2:$B$10,2,FALSE))</f>
        <v>0</v>
      </c>
      <c r="F142" s="103">
        <v>0</v>
      </c>
      <c r="G142" s="104">
        <v>0</v>
      </c>
      <c r="H142" s="104">
        <v>0</v>
      </c>
      <c r="I142" s="104">
        <v>0</v>
      </c>
      <c r="J142" s="104">
        <v>0</v>
      </c>
      <c r="K142" s="104">
        <v>0</v>
      </c>
      <c r="L142" s="104">
        <v>0</v>
      </c>
      <c r="M142" s="105">
        <v>0</v>
      </c>
      <c r="N142" s="65" t="str">
        <f t="shared" si="12"/>
        <v>Industriële ProductieIncident- &amp; Crisismanagement</v>
      </c>
      <c r="O142" s="103">
        <v>0</v>
      </c>
      <c r="P142" s="104">
        <v>0</v>
      </c>
      <c r="Q142" s="104">
        <v>0</v>
      </c>
      <c r="R142" s="104">
        <v>0</v>
      </c>
      <c r="S142" s="104">
        <v>0</v>
      </c>
      <c r="T142" s="104">
        <v>0</v>
      </c>
      <c r="U142" s="105">
        <v>0</v>
      </c>
      <c r="V142" s="128"/>
      <c r="W142" s="106">
        <f>VLOOKUP($C142,[1]Kostprijzen!$A$2:$B$10,2,FALSE)*O142</f>
        <v>0</v>
      </c>
      <c r="X142" s="107">
        <f>VLOOKUP($C142,[1]Kostprijzen!$A$2:$B$10,2,FALSE)*P142</f>
        <v>0</v>
      </c>
      <c r="Y142" s="107">
        <f>VLOOKUP($C142,[1]Kostprijzen!$A$2:$B$10,2,FALSE)*Q142</f>
        <v>0</v>
      </c>
      <c r="Z142" s="108">
        <f>VLOOKUP($C142,[1]Kostprijzen!$A$2:$B$10,2,FALSE)*R142</f>
        <v>0</v>
      </c>
      <c r="AA142" s="108">
        <f>VLOOKUP($C142,[1]Kostprijzen!$A$2:$B$10,2,FALSE)*S142</f>
        <v>0</v>
      </c>
      <c r="AB142" s="108">
        <f>VLOOKUP($C142,[1]Kostprijzen!$A$2:$B$10,2,FALSE)*T142</f>
        <v>0</v>
      </c>
      <c r="AC142" s="109">
        <f>VLOOKUP($C142,[1]Kostprijzen!$A$2:$B$10,2,FALSE)*U142</f>
        <v>0</v>
      </c>
      <c r="AE142" s="96">
        <f t="shared" si="10"/>
        <v>0</v>
      </c>
      <c r="AF142" s="96">
        <f t="shared" si="11"/>
        <v>0</v>
      </c>
      <c r="AH142" s="110"/>
    </row>
    <row r="143" spans="1:34" ht="13.8">
      <c r="A143" s="98" t="s">
        <v>2029</v>
      </c>
      <c r="B143" s="99" t="str">
        <f>[1]Kostprijzen!$A$63</f>
        <v>Industriële Productie</v>
      </c>
      <c r="C143" s="100" t="str">
        <f>[1]Kostprijzen!E62</f>
        <v>Inlichtingen &amp; Opsporing</v>
      </c>
      <c r="D143" s="101">
        <f t="shared" si="9"/>
        <v>0</v>
      </c>
      <c r="E143" s="102">
        <f>IF(D143="","",D143*VLOOKUP(C143,[1]Kostprijzen!$A$2:$B$10,2,FALSE))</f>
        <v>0</v>
      </c>
      <c r="F143" s="103">
        <v>0</v>
      </c>
      <c r="G143" s="104">
        <v>0</v>
      </c>
      <c r="H143" s="104">
        <v>0</v>
      </c>
      <c r="I143" s="104">
        <v>0</v>
      </c>
      <c r="J143" s="104">
        <v>0</v>
      </c>
      <c r="K143" s="104">
        <v>0</v>
      </c>
      <c r="L143" s="104">
        <v>0</v>
      </c>
      <c r="M143" s="105">
        <v>0</v>
      </c>
      <c r="N143" s="65" t="str">
        <f t="shared" si="12"/>
        <v>Industriële ProductieInlichtingen &amp; Opsporing</v>
      </c>
      <c r="O143" s="103">
        <v>0</v>
      </c>
      <c r="P143" s="104">
        <v>0</v>
      </c>
      <c r="Q143" s="104">
        <v>0</v>
      </c>
      <c r="R143" s="104">
        <v>0</v>
      </c>
      <c r="S143" s="104">
        <v>0</v>
      </c>
      <c r="T143" s="104">
        <v>0</v>
      </c>
      <c r="U143" s="105">
        <v>0</v>
      </c>
      <c r="V143" s="128"/>
      <c r="W143" s="106">
        <f>VLOOKUP($C143,[1]Kostprijzen!$A$2:$B$10,2,FALSE)*O143</f>
        <v>0</v>
      </c>
      <c r="X143" s="107">
        <f>VLOOKUP($C143,[1]Kostprijzen!$A$2:$B$10,2,FALSE)*P143</f>
        <v>0</v>
      </c>
      <c r="Y143" s="107">
        <f>VLOOKUP($C143,[1]Kostprijzen!$A$2:$B$10,2,FALSE)*Q143</f>
        <v>0</v>
      </c>
      <c r="Z143" s="108">
        <f>VLOOKUP($C143,[1]Kostprijzen!$A$2:$B$10,2,FALSE)*R143</f>
        <v>0</v>
      </c>
      <c r="AA143" s="108">
        <f>VLOOKUP($C143,[1]Kostprijzen!$A$2:$B$10,2,FALSE)*S143</f>
        <v>0</v>
      </c>
      <c r="AB143" s="108">
        <f>VLOOKUP($C143,[1]Kostprijzen!$A$2:$B$10,2,FALSE)*T143</f>
        <v>0</v>
      </c>
      <c r="AC143" s="109">
        <f>VLOOKUP($C143,[1]Kostprijzen!$A$2:$B$10,2,FALSE)*U143</f>
        <v>0</v>
      </c>
      <c r="AE143" s="96">
        <f t="shared" si="10"/>
        <v>0</v>
      </c>
      <c r="AF143" s="96">
        <f t="shared" si="11"/>
        <v>0</v>
      </c>
      <c r="AH143" s="110"/>
    </row>
    <row r="144" spans="1:34" ht="13.8">
      <c r="A144" s="98" t="s">
        <v>2029</v>
      </c>
      <c r="B144" s="99" t="str">
        <f>[1]Kostprijzen!$A$63</f>
        <v>Industriële Productie</v>
      </c>
      <c r="C144" s="100" t="str">
        <f>[1]Kostprijzen!E63</f>
        <v>Kennis &amp; Expertise</v>
      </c>
      <c r="D144" s="101">
        <f t="shared" si="9"/>
        <v>5750</v>
      </c>
      <c r="E144" s="102">
        <f>IF(D144="","",D144*VLOOKUP(C144,[1]Kostprijzen!$A$2:$B$10,2,FALSE))</f>
        <v>592940</v>
      </c>
      <c r="F144" s="131">
        <v>300</v>
      </c>
      <c r="G144" s="104">
        <v>0</v>
      </c>
      <c r="H144" s="112">
        <v>750</v>
      </c>
      <c r="I144" s="112">
        <f>4397+303</f>
        <v>4700</v>
      </c>
      <c r="J144" s="104">
        <v>0</v>
      </c>
      <c r="K144" s="104">
        <v>0</v>
      </c>
      <c r="L144" s="104">
        <v>0</v>
      </c>
      <c r="M144" s="105">
        <v>0</v>
      </c>
      <c r="N144" s="65" t="str">
        <f t="shared" si="12"/>
        <v>Industriële ProductieKennis &amp; Expertise</v>
      </c>
      <c r="O144" s="103">
        <v>0</v>
      </c>
      <c r="P144" s="104">
        <v>0</v>
      </c>
      <c r="Q144" s="104">
        <v>0</v>
      </c>
      <c r="R144" s="112">
        <v>5147</v>
      </c>
      <c r="S144" s="112">
        <v>303</v>
      </c>
      <c r="T144" s="104">
        <v>0</v>
      </c>
      <c r="U144" s="133">
        <v>300</v>
      </c>
      <c r="V144" s="128"/>
      <c r="W144" s="106">
        <f>VLOOKUP($C144,[1]Kostprijzen!$A$2:$B$10,2,FALSE)*O144</f>
        <v>0</v>
      </c>
      <c r="X144" s="107">
        <f>VLOOKUP($C144,[1]Kostprijzen!$A$2:$B$10,2,FALSE)*P144</f>
        <v>0</v>
      </c>
      <c r="Y144" s="107">
        <f>VLOOKUP($C144,[1]Kostprijzen!$A$2:$B$10,2,FALSE)*Q144</f>
        <v>0</v>
      </c>
      <c r="Z144" s="108">
        <f>VLOOKUP($C144,[1]Kostprijzen!$A$2:$B$10,2,FALSE)*R144</f>
        <v>530758.64</v>
      </c>
      <c r="AA144" s="108">
        <f>VLOOKUP($C144,[1]Kostprijzen!$A$2:$B$10,2,FALSE)*S144</f>
        <v>31245.360000000001</v>
      </c>
      <c r="AB144" s="108">
        <f>VLOOKUP($C144,[1]Kostprijzen!$A$2:$B$10,2,FALSE)*T144</f>
        <v>0</v>
      </c>
      <c r="AC144" s="109">
        <f>VLOOKUP($C144,[1]Kostprijzen!$A$2:$B$10,2,FALSE)*U144</f>
        <v>30936</v>
      </c>
      <c r="AE144" s="96">
        <f t="shared" si="10"/>
        <v>0</v>
      </c>
      <c r="AF144" s="96">
        <f t="shared" si="11"/>
        <v>0</v>
      </c>
      <c r="AH144" s="110"/>
    </row>
    <row r="145" spans="1:34" s="139" customFormat="1" ht="13.8">
      <c r="A145" s="134" t="s">
        <v>2029</v>
      </c>
      <c r="B145" s="135" t="str">
        <f>[1]Kostprijzen!$A$63</f>
        <v>Industriële Productie</v>
      </c>
      <c r="C145" s="136" t="str">
        <f>[1]Kostprijzen!E64</f>
        <v>Klantinteractie &amp; Dienstverlening</v>
      </c>
      <c r="D145" s="137">
        <f t="shared" si="9"/>
        <v>13588</v>
      </c>
      <c r="E145" s="138">
        <f>IF(D145="","",D145*VLOOKUP(C145,[1]Kostprijzen!$A$2:$B$10,2,FALSE))</f>
        <v>1207973.2000000002</v>
      </c>
      <c r="F145" s="130">
        <v>0</v>
      </c>
      <c r="G145" s="113">
        <v>0</v>
      </c>
      <c r="H145" s="113">
        <v>0</v>
      </c>
      <c r="I145" s="113">
        <v>0</v>
      </c>
      <c r="J145" s="113">
        <v>0</v>
      </c>
      <c r="K145" s="113">
        <v>0</v>
      </c>
      <c r="L145" s="113">
        <v>13015</v>
      </c>
      <c r="M145" s="127">
        <v>573</v>
      </c>
      <c r="N145" s="139" t="str">
        <f t="shared" si="12"/>
        <v>Industriële ProductieKlantinteractie &amp; Dienstverlening</v>
      </c>
      <c r="O145" s="130">
        <v>689</v>
      </c>
      <c r="P145" s="113">
        <v>0</v>
      </c>
      <c r="Q145" s="113">
        <v>0</v>
      </c>
      <c r="R145" s="113">
        <v>10647</v>
      </c>
      <c r="S145" s="113">
        <v>2252</v>
      </c>
      <c r="T145" s="113">
        <v>0</v>
      </c>
      <c r="U145" s="127">
        <v>0</v>
      </c>
      <c r="V145" s="140"/>
      <c r="W145" s="141">
        <f>VLOOKUP($C145,[1]Kostprijzen!$A$2:$B$10,2,FALSE)*O145</f>
        <v>61252.100000000006</v>
      </c>
      <c r="X145" s="142">
        <f>VLOOKUP($C145,[1]Kostprijzen!$A$2:$B$10,2,FALSE)*P145</f>
        <v>0</v>
      </c>
      <c r="Y145" s="142">
        <f>VLOOKUP($C145,[1]Kostprijzen!$A$2:$B$10,2,FALSE)*Q145</f>
        <v>0</v>
      </c>
      <c r="Z145" s="143">
        <f>VLOOKUP($C145,[1]Kostprijzen!$A$2:$B$10,2,FALSE)*R145</f>
        <v>946518.3</v>
      </c>
      <c r="AA145" s="143">
        <f>VLOOKUP($C145,[1]Kostprijzen!$A$2:$B$10,2,FALSE)*S145</f>
        <v>200202.80000000002</v>
      </c>
      <c r="AB145" s="143">
        <f>VLOOKUP($C145,[1]Kostprijzen!$A$2:$B$10,2,FALSE)*T145</f>
        <v>0</v>
      </c>
      <c r="AC145" s="144">
        <f>VLOOKUP($C145,[1]Kostprijzen!$A$2:$B$10,2,FALSE)*U145</f>
        <v>0</v>
      </c>
      <c r="AE145" s="145">
        <f t="shared" si="10"/>
        <v>0</v>
      </c>
      <c r="AF145" s="145">
        <f t="shared" si="11"/>
        <v>0</v>
      </c>
      <c r="AH145" s="146"/>
    </row>
    <row r="146" spans="1:34" ht="13.8">
      <c r="A146" s="98" t="s">
        <v>2029</v>
      </c>
      <c r="B146" s="99" t="str">
        <f>[1]Kostprijzen!$A$63</f>
        <v>Industriële Productie</v>
      </c>
      <c r="C146" s="100" t="str">
        <f>[1]Kostprijzen!E65</f>
        <v>Laboratoriumonderzoek</v>
      </c>
      <c r="D146" s="101">
        <f t="shared" si="9"/>
        <v>25300</v>
      </c>
      <c r="E146" s="102">
        <f>IF(D146="","",D146*VLOOKUP(C146,[1]Kostprijzen!$A$2:$B$10,2,FALSE))</f>
        <v>2451317</v>
      </c>
      <c r="F146" s="103">
        <v>0</v>
      </c>
      <c r="G146" s="104">
        <v>0</v>
      </c>
      <c r="H146" s="104">
        <v>0</v>
      </c>
      <c r="I146" s="112">
        <v>25300</v>
      </c>
      <c r="J146" s="104">
        <v>0</v>
      </c>
      <c r="K146" s="104">
        <v>0</v>
      </c>
      <c r="L146" s="104">
        <v>0</v>
      </c>
      <c r="M146" s="105">
        <v>0</v>
      </c>
      <c r="N146" s="65" t="str">
        <f t="shared" si="12"/>
        <v>Industriële ProductieLaboratoriumonderzoek</v>
      </c>
      <c r="O146" s="103">
        <v>0</v>
      </c>
      <c r="P146" s="104">
        <v>0</v>
      </c>
      <c r="Q146" s="104">
        <v>0</v>
      </c>
      <c r="R146" s="112">
        <v>24305</v>
      </c>
      <c r="S146" s="112">
        <v>995</v>
      </c>
      <c r="T146" s="104">
        <v>0</v>
      </c>
      <c r="U146" s="105">
        <v>0</v>
      </c>
      <c r="V146" s="128"/>
      <c r="W146" s="106">
        <f>VLOOKUP($C146,[1]Kostprijzen!$A$2:$B$10,2,FALSE)*O146</f>
        <v>0</v>
      </c>
      <c r="X146" s="107">
        <f>VLOOKUP($C146,[1]Kostprijzen!$A$2:$B$10,2,FALSE)*P146</f>
        <v>0</v>
      </c>
      <c r="Y146" s="107">
        <f>VLOOKUP($C146,[1]Kostprijzen!$A$2:$B$10,2,FALSE)*Q146</f>
        <v>0</v>
      </c>
      <c r="Z146" s="108">
        <f>VLOOKUP($C146,[1]Kostprijzen!$A$2:$B$10,2,FALSE)*R146</f>
        <v>2354911.4500000002</v>
      </c>
      <c r="AA146" s="108">
        <f>VLOOKUP($C146,[1]Kostprijzen!$A$2:$B$10,2,FALSE)*S146</f>
        <v>96405.55</v>
      </c>
      <c r="AB146" s="108">
        <f>VLOOKUP($C146,[1]Kostprijzen!$A$2:$B$10,2,FALSE)*T146</f>
        <v>0</v>
      </c>
      <c r="AC146" s="109">
        <f>VLOOKUP($C146,[1]Kostprijzen!$A$2:$B$10,2,FALSE)*U146</f>
        <v>0</v>
      </c>
      <c r="AE146" s="96">
        <f t="shared" si="10"/>
        <v>0</v>
      </c>
      <c r="AF146" s="96">
        <f t="shared" si="11"/>
        <v>0</v>
      </c>
      <c r="AH146" s="110"/>
    </row>
    <row r="147" spans="1:34" ht="14.4" thickBot="1">
      <c r="A147" s="114" t="s">
        <v>2029</v>
      </c>
      <c r="B147" s="99" t="str">
        <f>[1]Kostprijzen!$A$63</f>
        <v>Industriële Productie</v>
      </c>
      <c r="C147" s="100" t="str">
        <f>[1]Kostprijzen!E66</f>
        <v>Toezicht</v>
      </c>
      <c r="D147" s="115">
        <f t="shared" si="9"/>
        <v>70989</v>
      </c>
      <c r="E147" s="116">
        <f>IF(D147="","",D147*VLOOKUP(C147,[1]Kostprijzen!$A$2:$B$10,2,FALSE))</f>
        <v>6575711.0699999994</v>
      </c>
      <c r="F147" s="132">
        <f>2102+58</f>
        <v>2160</v>
      </c>
      <c r="G147" s="118">
        <v>0</v>
      </c>
      <c r="H147" s="119">
        <v>68829</v>
      </c>
      <c r="I147" s="118">
        <v>0</v>
      </c>
      <c r="J147" s="118">
        <v>0</v>
      </c>
      <c r="K147" s="118">
        <v>0</v>
      </c>
      <c r="L147" s="118">
        <v>0</v>
      </c>
      <c r="M147" s="120">
        <v>0</v>
      </c>
      <c r="N147" s="65" t="str">
        <f t="shared" si="12"/>
        <v>Industriële ProductieToezicht</v>
      </c>
      <c r="O147" s="132">
        <v>1170</v>
      </c>
      <c r="P147" s="118">
        <v>0</v>
      </c>
      <c r="Q147" s="118">
        <v>0</v>
      </c>
      <c r="R147" s="119">
        <v>54819</v>
      </c>
      <c r="S147" s="119">
        <v>15000</v>
      </c>
      <c r="T147" s="118">
        <v>0</v>
      </c>
      <c r="U147" s="120">
        <v>0</v>
      </c>
      <c r="V147" s="128"/>
      <c r="W147" s="121">
        <f>VLOOKUP($C147,[1]Kostprijzen!$A$2:$B$10,2,FALSE)*O147</f>
        <v>108377.09999999999</v>
      </c>
      <c r="X147" s="122">
        <f>VLOOKUP($C147,[1]Kostprijzen!$A$2:$B$10,2,FALSE)*P147</f>
        <v>0</v>
      </c>
      <c r="Y147" s="122">
        <f>VLOOKUP($C147,[1]Kostprijzen!$A$2:$B$10,2,FALSE)*Q147</f>
        <v>0</v>
      </c>
      <c r="Z147" s="123">
        <f>VLOOKUP($C147,[1]Kostprijzen!$A$2:$B$10,2,FALSE)*R147</f>
        <v>5077883.97</v>
      </c>
      <c r="AA147" s="123">
        <f>VLOOKUP($C147,[1]Kostprijzen!$A$2:$B$10,2,FALSE)*S147</f>
        <v>1389450</v>
      </c>
      <c r="AB147" s="123">
        <f>VLOOKUP($C147,[1]Kostprijzen!$A$2:$B$10,2,FALSE)*T147</f>
        <v>0</v>
      </c>
      <c r="AC147" s="124">
        <f>VLOOKUP($C147,[1]Kostprijzen!$A$2:$B$10,2,FALSE)*U147</f>
        <v>0</v>
      </c>
      <c r="AE147" s="96">
        <f t="shared" si="10"/>
        <v>0</v>
      </c>
      <c r="AF147" s="96">
        <f t="shared" si="11"/>
        <v>0</v>
      </c>
      <c r="AH147" s="125"/>
    </row>
    <row r="148" spans="1:34" ht="14.4" hidden="1" thickBot="1">
      <c r="A148" s="83" t="s">
        <v>1324</v>
      </c>
      <c r="B148" s="84" t="str">
        <f>[1]Kostprijzen!$A$64</f>
        <v>Levende Dieren &amp; Diergezondheid</v>
      </c>
      <c r="C148" s="85" t="str">
        <f>[1]Kostprijzen!E58</f>
        <v>Advies &amp; Vertegenwoordiging</v>
      </c>
      <c r="D148" s="86">
        <f t="shared" si="9"/>
        <v>1070</v>
      </c>
      <c r="E148" s="87">
        <f>IF(D148="","",D148*VLOOKUP(C148,[1]Kostprijzen!$A$2:$B$10,2,FALSE))</f>
        <v>122472.2</v>
      </c>
      <c r="F148" s="88">
        <v>1070</v>
      </c>
      <c r="G148" s="89">
        <v>0</v>
      </c>
      <c r="H148" s="89">
        <v>0</v>
      </c>
      <c r="I148" s="89">
        <v>0</v>
      </c>
      <c r="J148" s="89">
        <v>0</v>
      </c>
      <c r="K148" s="89">
        <v>0</v>
      </c>
      <c r="L148" s="89">
        <v>0</v>
      </c>
      <c r="M148" s="90">
        <v>0</v>
      </c>
      <c r="N148" s="65" t="str">
        <f t="shared" si="12"/>
        <v>Levende Dieren &amp; DiergezondheidAdvies &amp; Vertegenwoordiging</v>
      </c>
      <c r="O148" s="88">
        <v>1070</v>
      </c>
      <c r="P148" s="89">
        <v>0</v>
      </c>
      <c r="Q148" s="89">
        <v>0</v>
      </c>
      <c r="R148" s="89">
        <v>0</v>
      </c>
      <c r="S148" s="89">
        <v>0</v>
      </c>
      <c r="T148" s="89">
        <v>0</v>
      </c>
      <c r="U148" s="90">
        <v>0</v>
      </c>
      <c r="V148" s="128"/>
      <c r="W148" s="92">
        <f>VLOOKUP($C148,[1]Kostprijzen!$A$2:$B$10,2,FALSE)*O148</f>
        <v>122472.2</v>
      </c>
      <c r="X148" s="93">
        <f>VLOOKUP($C148,[1]Kostprijzen!$A$2:$B$10,2,FALSE)*P148</f>
        <v>0</v>
      </c>
      <c r="Y148" s="93">
        <f>VLOOKUP($C148,[1]Kostprijzen!$A$2:$B$10,2,FALSE)*Q148</f>
        <v>0</v>
      </c>
      <c r="Z148" s="94">
        <f>VLOOKUP($C148,[1]Kostprijzen!$A$2:$B$10,2,FALSE)*R148</f>
        <v>0</v>
      </c>
      <c r="AA148" s="94">
        <f>VLOOKUP($C148,[1]Kostprijzen!$A$2:$B$10,2,FALSE)*S148</f>
        <v>0</v>
      </c>
      <c r="AB148" s="94">
        <f>VLOOKUP($C148,[1]Kostprijzen!$A$2:$B$10,2,FALSE)*T148</f>
        <v>0</v>
      </c>
      <c r="AC148" s="95">
        <f>VLOOKUP($C148,[1]Kostprijzen!$A$2:$B$10,2,FALSE)*U148</f>
        <v>0</v>
      </c>
      <c r="AE148" s="96">
        <f t="shared" si="10"/>
        <v>0</v>
      </c>
      <c r="AF148" s="96">
        <f t="shared" si="11"/>
        <v>0</v>
      </c>
      <c r="AH148" s="97"/>
    </row>
    <row r="149" spans="1:34" ht="14.4" hidden="1" thickBot="1">
      <c r="A149" s="98" t="s">
        <v>1324</v>
      </c>
      <c r="B149" s="99" t="str">
        <f>[1]Kostprijzen!$A$64</f>
        <v>Levende Dieren &amp; Diergezondheid</v>
      </c>
      <c r="C149" s="100" t="str">
        <f>[1]Kostprijzen!E59</f>
        <v>Communicatie</v>
      </c>
      <c r="D149" s="101">
        <f t="shared" si="9"/>
        <v>887</v>
      </c>
      <c r="E149" s="102">
        <f>IF(D149="","",D149*VLOOKUP(C149,[1]Kostprijzen!$A$2:$B$10,2,FALSE))</f>
        <v>86482.5</v>
      </c>
      <c r="F149" s="103">
        <v>0</v>
      </c>
      <c r="G149" s="104">
        <v>0</v>
      </c>
      <c r="H149" s="104">
        <v>0</v>
      </c>
      <c r="I149" s="104">
        <v>0</v>
      </c>
      <c r="J149" s="104">
        <v>0</v>
      </c>
      <c r="K149" s="104">
        <v>0</v>
      </c>
      <c r="L149" s="104">
        <v>0</v>
      </c>
      <c r="M149" s="105">
        <v>887</v>
      </c>
      <c r="N149" s="65" t="str">
        <f t="shared" si="12"/>
        <v>Levende Dieren &amp; DiergezondheidCommunicatie</v>
      </c>
      <c r="O149" s="103">
        <v>887</v>
      </c>
      <c r="P149" s="104">
        <v>0</v>
      </c>
      <c r="Q149" s="104">
        <v>0</v>
      </c>
      <c r="R149" s="104">
        <v>0</v>
      </c>
      <c r="S149" s="104">
        <v>0</v>
      </c>
      <c r="T149" s="104">
        <v>0</v>
      </c>
      <c r="U149" s="105">
        <v>0</v>
      </c>
      <c r="V149" s="128"/>
      <c r="W149" s="106">
        <f>VLOOKUP($C149,[1]Kostprijzen!$A$2:$B$10,2,FALSE)*O149</f>
        <v>86482.5</v>
      </c>
      <c r="X149" s="107">
        <f>VLOOKUP($C149,[1]Kostprijzen!$A$2:$B$10,2,FALSE)*P149</f>
        <v>0</v>
      </c>
      <c r="Y149" s="107">
        <f>VLOOKUP($C149,[1]Kostprijzen!$A$2:$B$10,2,FALSE)*Q149</f>
        <v>0</v>
      </c>
      <c r="Z149" s="108">
        <f>VLOOKUP($C149,[1]Kostprijzen!$A$2:$B$10,2,FALSE)*R149</f>
        <v>0</v>
      </c>
      <c r="AA149" s="108">
        <f>VLOOKUP($C149,[1]Kostprijzen!$A$2:$B$10,2,FALSE)*S149</f>
        <v>0</v>
      </c>
      <c r="AB149" s="108">
        <f>VLOOKUP($C149,[1]Kostprijzen!$A$2:$B$10,2,FALSE)*T149</f>
        <v>0</v>
      </c>
      <c r="AC149" s="109">
        <f>VLOOKUP($C149,[1]Kostprijzen!$A$2:$B$10,2,FALSE)*U149</f>
        <v>0</v>
      </c>
      <c r="AE149" s="96">
        <f t="shared" si="10"/>
        <v>0</v>
      </c>
      <c r="AF149" s="96">
        <f t="shared" si="11"/>
        <v>0</v>
      </c>
      <c r="AH149" s="110"/>
    </row>
    <row r="150" spans="1:34" ht="14.4" hidden="1" thickBot="1">
      <c r="A150" s="98" t="s">
        <v>1324</v>
      </c>
      <c r="B150" s="99" t="str">
        <f>[1]Kostprijzen!$A$64</f>
        <v>Levende Dieren &amp; Diergezondheid</v>
      </c>
      <c r="C150" s="100" t="str">
        <f>[1]Kostprijzen!E60</f>
        <v>Extern Geoormerkt Budget</v>
      </c>
      <c r="D150" s="101">
        <f t="shared" si="9"/>
        <v>0</v>
      </c>
      <c r="E150" s="111">
        <v>0</v>
      </c>
      <c r="F150" s="103">
        <v>0</v>
      </c>
      <c r="G150" s="104">
        <v>0</v>
      </c>
      <c r="H150" s="104">
        <v>0</v>
      </c>
      <c r="I150" s="104">
        <v>0</v>
      </c>
      <c r="J150" s="104">
        <v>0</v>
      </c>
      <c r="K150" s="104">
        <v>0</v>
      </c>
      <c r="L150" s="104">
        <v>0</v>
      </c>
      <c r="M150" s="105">
        <v>0</v>
      </c>
      <c r="N150" s="65" t="str">
        <f t="shared" si="12"/>
        <v>Levende Dieren &amp; DiergezondheidExtern Geoormerkt Budget</v>
      </c>
      <c r="O150" s="103">
        <v>0</v>
      </c>
      <c r="P150" s="104">
        <v>0</v>
      </c>
      <c r="Q150" s="104">
        <v>0</v>
      </c>
      <c r="R150" s="104">
        <v>0</v>
      </c>
      <c r="S150" s="104">
        <v>0</v>
      </c>
      <c r="T150" s="104">
        <v>0</v>
      </c>
      <c r="U150" s="105">
        <v>0</v>
      </c>
      <c r="V150" s="128"/>
      <c r="W150" s="106"/>
      <c r="X150" s="107"/>
      <c r="Y150" s="107"/>
      <c r="Z150" s="108"/>
      <c r="AA150" s="108"/>
      <c r="AB150" s="108"/>
      <c r="AC150" s="109"/>
      <c r="AE150" s="96">
        <f t="shared" si="10"/>
        <v>0</v>
      </c>
      <c r="AF150" s="96">
        <f t="shared" si="11"/>
        <v>0</v>
      </c>
      <c r="AH150" s="110"/>
    </row>
    <row r="151" spans="1:34" ht="14.4" hidden="1" thickBot="1">
      <c r="A151" s="98" t="s">
        <v>1324</v>
      </c>
      <c r="B151" s="99" t="str">
        <f>[1]Kostprijzen!$A$64</f>
        <v>Levende Dieren &amp; Diergezondheid</v>
      </c>
      <c r="C151" s="100" t="str">
        <f>[1]Kostprijzen!E61</f>
        <v>Incident- &amp; Crisismanagement</v>
      </c>
      <c r="D151" s="101">
        <f t="shared" si="9"/>
        <v>32900</v>
      </c>
      <c r="E151" s="102">
        <f>IF(D151="","",D151*VLOOKUP(C151,[1]Kostprijzen!$A$2:$B$10,2,FALSE))</f>
        <v>3532144</v>
      </c>
      <c r="F151" s="103">
        <v>32900</v>
      </c>
      <c r="G151" s="104">
        <v>0</v>
      </c>
      <c r="H151" s="104">
        <v>0</v>
      </c>
      <c r="I151" s="104">
        <v>0</v>
      </c>
      <c r="J151" s="104">
        <v>0</v>
      </c>
      <c r="K151" s="104">
        <v>0</v>
      </c>
      <c r="L151" s="104">
        <v>0</v>
      </c>
      <c r="M151" s="105">
        <v>0</v>
      </c>
      <c r="N151" s="65" t="str">
        <f t="shared" si="12"/>
        <v>Levende Dieren &amp; DiergezondheidIncident- &amp; Crisismanagement</v>
      </c>
      <c r="O151" s="103">
        <v>26180</v>
      </c>
      <c r="P151" s="104">
        <v>0</v>
      </c>
      <c r="Q151" s="104">
        <v>0</v>
      </c>
      <c r="R151" s="104">
        <v>1520</v>
      </c>
      <c r="S151" s="104">
        <v>0</v>
      </c>
      <c r="T151" s="104">
        <v>5200</v>
      </c>
      <c r="U151" s="105">
        <v>0</v>
      </c>
      <c r="V151" s="128"/>
      <c r="W151" s="106">
        <f>VLOOKUP($C151,[1]Kostprijzen!$A$2:$B$10,2,FALSE)*O151</f>
        <v>2810684.8</v>
      </c>
      <c r="X151" s="107">
        <f>VLOOKUP($C151,[1]Kostprijzen!$A$2:$B$10,2,FALSE)*P151</f>
        <v>0</v>
      </c>
      <c r="Y151" s="107">
        <f>VLOOKUP($C151,[1]Kostprijzen!$A$2:$B$10,2,FALSE)*Q151</f>
        <v>0</v>
      </c>
      <c r="Z151" s="108">
        <f>VLOOKUP($C151,[1]Kostprijzen!$A$2:$B$10,2,FALSE)*R151</f>
        <v>163187.20000000001</v>
      </c>
      <c r="AA151" s="108">
        <f>VLOOKUP($C151,[1]Kostprijzen!$A$2:$B$10,2,FALSE)*S151</f>
        <v>0</v>
      </c>
      <c r="AB151" s="108">
        <f>VLOOKUP($C151,[1]Kostprijzen!$A$2:$B$10,2,FALSE)*T151</f>
        <v>558272</v>
      </c>
      <c r="AC151" s="109">
        <f>VLOOKUP($C151,[1]Kostprijzen!$A$2:$B$10,2,FALSE)*U151</f>
        <v>0</v>
      </c>
      <c r="AE151" s="96">
        <f t="shared" si="10"/>
        <v>0</v>
      </c>
      <c r="AF151" s="96">
        <f t="shared" si="11"/>
        <v>0</v>
      </c>
      <c r="AH151" s="110"/>
    </row>
    <row r="152" spans="1:34" ht="14.4" hidden="1" thickBot="1">
      <c r="A152" s="98" t="s">
        <v>1324</v>
      </c>
      <c r="B152" s="99" t="str">
        <f>[1]Kostprijzen!$A$64</f>
        <v>Levende Dieren &amp; Diergezondheid</v>
      </c>
      <c r="C152" s="100" t="str">
        <f>[1]Kostprijzen!E62</f>
        <v>Inlichtingen &amp; Opsporing</v>
      </c>
      <c r="D152" s="101">
        <f t="shared" si="9"/>
        <v>0</v>
      </c>
      <c r="E152" s="102">
        <f>IF(D152="","",D152*VLOOKUP(C152,[1]Kostprijzen!$A$2:$B$10,2,FALSE))</f>
        <v>0</v>
      </c>
      <c r="F152" s="103">
        <v>0</v>
      </c>
      <c r="G152" s="104">
        <v>0</v>
      </c>
      <c r="H152" s="104">
        <v>0</v>
      </c>
      <c r="I152" s="104">
        <v>0</v>
      </c>
      <c r="J152" s="104">
        <v>0</v>
      </c>
      <c r="K152" s="104">
        <v>0</v>
      </c>
      <c r="L152" s="104">
        <v>0</v>
      </c>
      <c r="M152" s="105">
        <v>0</v>
      </c>
      <c r="N152" s="65" t="str">
        <f t="shared" si="12"/>
        <v>Levende Dieren &amp; DiergezondheidInlichtingen &amp; Opsporing</v>
      </c>
      <c r="O152" s="103">
        <v>0</v>
      </c>
      <c r="P152" s="104">
        <v>0</v>
      </c>
      <c r="Q152" s="104">
        <v>0</v>
      </c>
      <c r="R152" s="104">
        <v>0</v>
      </c>
      <c r="S152" s="104">
        <v>0</v>
      </c>
      <c r="T152" s="104">
        <v>0</v>
      </c>
      <c r="U152" s="105">
        <v>0</v>
      </c>
      <c r="V152" s="128"/>
      <c r="W152" s="106">
        <f>VLOOKUP($C152,[1]Kostprijzen!$A$2:$B$10,2,FALSE)*O152</f>
        <v>0</v>
      </c>
      <c r="X152" s="107">
        <f>VLOOKUP($C152,[1]Kostprijzen!$A$2:$B$10,2,FALSE)*P152</f>
        <v>0</v>
      </c>
      <c r="Y152" s="107">
        <f>VLOOKUP($C152,[1]Kostprijzen!$A$2:$B$10,2,FALSE)*Q152</f>
        <v>0</v>
      </c>
      <c r="Z152" s="108">
        <f>VLOOKUP($C152,[1]Kostprijzen!$A$2:$B$10,2,FALSE)*R152</f>
        <v>0</v>
      </c>
      <c r="AA152" s="108">
        <f>VLOOKUP($C152,[1]Kostprijzen!$A$2:$B$10,2,FALSE)*S152</f>
        <v>0</v>
      </c>
      <c r="AB152" s="108">
        <f>VLOOKUP($C152,[1]Kostprijzen!$A$2:$B$10,2,FALSE)*T152</f>
        <v>0</v>
      </c>
      <c r="AC152" s="109">
        <f>VLOOKUP($C152,[1]Kostprijzen!$A$2:$B$10,2,FALSE)*U152</f>
        <v>0</v>
      </c>
      <c r="AE152" s="96">
        <f t="shared" si="10"/>
        <v>0</v>
      </c>
      <c r="AF152" s="96">
        <f t="shared" si="11"/>
        <v>0</v>
      </c>
      <c r="AH152" s="110"/>
    </row>
    <row r="153" spans="1:34" ht="14.4" hidden="1" thickBot="1">
      <c r="A153" s="98" t="s">
        <v>1324</v>
      </c>
      <c r="B153" s="99" t="str">
        <f>[1]Kostprijzen!$A$64</f>
        <v>Levende Dieren &amp; Diergezondheid</v>
      </c>
      <c r="C153" s="100" t="str">
        <f>[1]Kostprijzen!E63</f>
        <v>Kennis &amp; Expertise</v>
      </c>
      <c r="D153" s="101">
        <f t="shared" si="9"/>
        <v>2275</v>
      </c>
      <c r="E153" s="102">
        <f>IF(D153="","",D153*VLOOKUP(C153,[1]Kostprijzen!$A$2:$B$10,2,FALSE))</f>
        <v>234598</v>
      </c>
      <c r="F153" s="103">
        <v>2275</v>
      </c>
      <c r="G153" s="104">
        <v>0</v>
      </c>
      <c r="H153" s="104">
        <v>0</v>
      </c>
      <c r="I153" s="104">
        <v>0</v>
      </c>
      <c r="J153" s="104">
        <v>0</v>
      </c>
      <c r="K153" s="104">
        <v>0</v>
      </c>
      <c r="L153" s="104">
        <v>0</v>
      </c>
      <c r="M153" s="105">
        <v>0</v>
      </c>
      <c r="N153" s="65" t="str">
        <f t="shared" si="12"/>
        <v>Levende Dieren &amp; DiergezondheidKennis &amp; Expertise</v>
      </c>
      <c r="O153" s="103">
        <v>975</v>
      </c>
      <c r="P153" s="104">
        <v>0</v>
      </c>
      <c r="Q153" s="104">
        <v>0</v>
      </c>
      <c r="R153" s="104">
        <v>1300</v>
      </c>
      <c r="S153" s="104">
        <v>0</v>
      </c>
      <c r="T153" s="104">
        <v>0</v>
      </c>
      <c r="U153" s="105">
        <v>0</v>
      </c>
      <c r="V153" s="128"/>
      <c r="W153" s="106">
        <f>VLOOKUP($C153,[1]Kostprijzen!$A$2:$B$10,2,FALSE)*O153</f>
        <v>100542</v>
      </c>
      <c r="X153" s="107">
        <f>VLOOKUP($C153,[1]Kostprijzen!$A$2:$B$10,2,FALSE)*P153</f>
        <v>0</v>
      </c>
      <c r="Y153" s="107">
        <f>VLOOKUP($C153,[1]Kostprijzen!$A$2:$B$10,2,FALSE)*Q153</f>
        <v>0</v>
      </c>
      <c r="Z153" s="108">
        <f>VLOOKUP($C153,[1]Kostprijzen!$A$2:$B$10,2,FALSE)*R153</f>
        <v>134056</v>
      </c>
      <c r="AA153" s="108">
        <f>VLOOKUP($C153,[1]Kostprijzen!$A$2:$B$10,2,FALSE)*S153</f>
        <v>0</v>
      </c>
      <c r="AB153" s="108">
        <f>VLOOKUP($C153,[1]Kostprijzen!$A$2:$B$10,2,FALSE)*T153</f>
        <v>0</v>
      </c>
      <c r="AC153" s="109">
        <f>VLOOKUP($C153,[1]Kostprijzen!$A$2:$B$10,2,FALSE)*U153</f>
        <v>0</v>
      </c>
      <c r="AE153" s="96">
        <f t="shared" si="10"/>
        <v>0</v>
      </c>
      <c r="AF153" s="96">
        <f t="shared" si="11"/>
        <v>0</v>
      </c>
      <c r="AH153" s="110"/>
    </row>
    <row r="154" spans="1:34" ht="14.4" hidden="1" thickBot="1">
      <c r="A154" s="98" t="s">
        <v>1324</v>
      </c>
      <c r="B154" s="99" t="str">
        <f>[1]Kostprijzen!$A$64</f>
        <v>Levende Dieren &amp; Diergezondheid</v>
      </c>
      <c r="C154" s="100" t="str">
        <f>[1]Kostprijzen!E64</f>
        <v>Klantinteractie &amp; Dienstverlening</v>
      </c>
      <c r="D154" s="101">
        <f t="shared" si="9"/>
        <v>50124</v>
      </c>
      <c r="E154" s="102">
        <f>IF(D154="","",D154*VLOOKUP(C154,[1]Kostprijzen!$A$2:$B$10,2,FALSE))</f>
        <v>4456023.6000000006</v>
      </c>
      <c r="F154" s="103">
        <v>0</v>
      </c>
      <c r="G154" s="104">
        <v>0</v>
      </c>
      <c r="H154" s="104">
        <v>0</v>
      </c>
      <c r="I154" s="104">
        <v>0</v>
      </c>
      <c r="J154" s="104">
        <v>0</v>
      </c>
      <c r="K154" s="104">
        <v>0</v>
      </c>
      <c r="L154" s="104">
        <v>50124</v>
      </c>
      <c r="M154" s="105">
        <v>0</v>
      </c>
      <c r="N154" s="65" t="str">
        <f t="shared" si="12"/>
        <v>Levende Dieren &amp; DiergezondheidKlantinteractie &amp; Dienstverlening</v>
      </c>
      <c r="O154" s="103">
        <v>14661</v>
      </c>
      <c r="P154" s="104">
        <v>0</v>
      </c>
      <c r="Q154" s="104">
        <v>0</v>
      </c>
      <c r="R154" s="104">
        <v>1616</v>
      </c>
      <c r="S154" s="104">
        <v>33847</v>
      </c>
      <c r="T154" s="104">
        <v>0</v>
      </c>
      <c r="U154" s="105">
        <v>0</v>
      </c>
      <c r="V154" s="128"/>
      <c r="W154" s="106">
        <f>VLOOKUP($C154,[1]Kostprijzen!$A$2:$B$10,2,FALSE)*O154</f>
        <v>1303362.9000000001</v>
      </c>
      <c r="X154" s="107">
        <f>VLOOKUP($C154,[1]Kostprijzen!$A$2:$B$10,2,FALSE)*P154</f>
        <v>0</v>
      </c>
      <c r="Y154" s="107">
        <f>VLOOKUP($C154,[1]Kostprijzen!$A$2:$B$10,2,FALSE)*Q154</f>
        <v>0</v>
      </c>
      <c r="Z154" s="108">
        <f>VLOOKUP($C154,[1]Kostprijzen!$A$2:$B$10,2,FALSE)*R154</f>
        <v>143662.40000000002</v>
      </c>
      <c r="AA154" s="108">
        <f>VLOOKUP($C154,[1]Kostprijzen!$A$2:$B$10,2,FALSE)*S154</f>
        <v>3008998.3000000003</v>
      </c>
      <c r="AB154" s="108">
        <f>VLOOKUP($C154,[1]Kostprijzen!$A$2:$B$10,2,FALSE)*T154</f>
        <v>0</v>
      </c>
      <c r="AC154" s="109">
        <f>VLOOKUP($C154,[1]Kostprijzen!$A$2:$B$10,2,FALSE)*U154</f>
        <v>0</v>
      </c>
      <c r="AE154" s="96">
        <f t="shared" si="10"/>
        <v>0</v>
      </c>
      <c r="AF154" s="96">
        <f t="shared" si="11"/>
        <v>0</v>
      </c>
      <c r="AH154" s="110"/>
    </row>
    <row r="155" spans="1:34" ht="14.4" hidden="1" thickBot="1">
      <c r="A155" s="98" t="s">
        <v>1324</v>
      </c>
      <c r="B155" s="99" t="str">
        <f>[1]Kostprijzen!$A$64</f>
        <v>Levende Dieren &amp; Diergezondheid</v>
      </c>
      <c r="C155" s="100" t="str">
        <f>[1]Kostprijzen!E65</f>
        <v>Laboratoriumonderzoek</v>
      </c>
      <c r="D155" s="101">
        <f t="shared" si="9"/>
        <v>0</v>
      </c>
      <c r="E155" s="102">
        <f>IF(D155="","",D155*VLOOKUP(C155,[1]Kostprijzen!$A$2:$B$10,2,FALSE))</f>
        <v>0</v>
      </c>
      <c r="F155" s="103">
        <v>0</v>
      </c>
      <c r="G155" s="104">
        <v>0</v>
      </c>
      <c r="H155" s="104">
        <v>0</v>
      </c>
      <c r="I155" s="104">
        <v>0</v>
      </c>
      <c r="J155" s="104">
        <v>0</v>
      </c>
      <c r="K155" s="104">
        <v>0</v>
      </c>
      <c r="L155" s="104">
        <v>0</v>
      </c>
      <c r="M155" s="105">
        <v>0</v>
      </c>
      <c r="N155" s="65" t="str">
        <f t="shared" si="12"/>
        <v>Levende Dieren &amp; DiergezondheidLaboratoriumonderzoek</v>
      </c>
      <c r="O155" s="103">
        <v>0</v>
      </c>
      <c r="P155" s="104">
        <v>0</v>
      </c>
      <c r="Q155" s="104">
        <v>0</v>
      </c>
      <c r="R155" s="104">
        <v>0</v>
      </c>
      <c r="S155" s="104">
        <v>0</v>
      </c>
      <c r="T155" s="104">
        <v>0</v>
      </c>
      <c r="U155" s="105">
        <v>0</v>
      </c>
      <c r="V155" s="128"/>
      <c r="W155" s="106">
        <f>VLOOKUP($C155,[1]Kostprijzen!$A$2:$B$10,2,FALSE)*O155</f>
        <v>0</v>
      </c>
      <c r="X155" s="107">
        <f>VLOOKUP($C155,[1]Kostprijzen!$A$2:$B$10,2,FALSE)*P155</f>
        <v>0</v>
      </c>
      <c r="Y155" s="107">
        <f>VLOOKUP($C155,[1]Kostprijzen!$A$2:$B$10,2,FALSE)*Q155</f>
        <v>0</v>
      </c>
      <c r="Z155" s="108">
        <f>VLOOKUP($C155,[1]Kostprijzen!$A$2:$B$10,2,FALSE)*R155</f>
        <v>0</v>
      </c>
      <c r="AA155" s="108">
        <f>VLOOKUP($C155,[1]Kostprijzen!$A$2:$B$10,2,FALSE)*S155</f>
        <v>0</v>
      </c>
      <c r="AB155" s="108">
        <f>VLOOKUP($C155,[1]Kostprijzen!$A$2:$B$10,2,FALSE)*T155</f>
        <v>0</v>
      </c>
      <c r="AC155" s="109">
        <f>VLOOKUP($C155,[1]Kostprijzen!$A$2:$B$10,2,FALSE)*U155</f>
        <v>0</v>
      </c>
      <c r="AE155" s="96">
        <f t="shared" si="10"/>
        <v>0</v>
      </c>
      <c r="AF155" s="96">
        <f t="shared" si="11"/>
        <v>0</v>
      </c>
      <c r="AH155" s="110"/>
    </row>
    <row r="156" spans="1:34" ht="14.4" hidden="1" thickBot="1">
      <c r="A156" s="114" t="s">
        <v>1324</v>
      </c>
      <c r="B156" s="99" t="str">
        <f>[1]Kostprijzen!$A$64</f>
        <v>Levende Dieren &amp; Diergezondheid</v>
      </c>
      <c r="C156" s="100" t="str">
        <f>[1]Kostprijzen!E66</f>
        <v>Toezicht</v>
      </c>
      <c r="D156" s="115">
        <f t="shared" si="9"/>
        <v>142797</v>
      </c>
      <c r="E156" s="116">
        <f>IF(D156="","",D156*VLOOKUP(C156,[1]Kostprijzen!$A$2:$B$10,2,FALSE))</f>
        <v>13227286.109999999</v>
      </c>
      <c r="F156" s="117">
        <v>92271</v>
      </c>
      <c r="G156" s="118">
        <v>50076</v>
      </c>
      <c r="H156" s="118">
        <v>450</v>
      </c>
      <c r="I156" s="118">
        <v>0</v>
      </c>
      <c r="J156" s="118">
        <v>0</v>
      </c>
      <c r="K156" s="118">
        <v>0</v>
      </c>
      <c r="L156" s="118">
        <v>0</v>
      </c>
      <c r="M156" s="120">
        <v>0</v>
      </c>
      <c r="N156" s="65" t="str">
        <f t="shared" si="12"/>
        <v>Levende Dieren &amp; DiergezondheidToezicht</v>
      </c>
      <c r="O156" s="117">
        <v>71692</v>
      </c>
      <c r="P156" s="118">
        <v>0</v>
      </c>
      <c r="Q156" s="118">
        <v>0</v>
      </c>
      <c r="R156" s="118">
        <v>1630</v>
      </c>
      <c r="S156" s="118">
        <v>69475</v>
      </c>
      <c r="T156" s="118">
        <v>0</v>
      </c>
      <c r="U156" s="120">
        <v>0</v>
      </c>
      <c r="V156" s="128"/>
      <c r="W156" s="121">
        <f>VLOOKUP($C156,[1]Kostprijzen!$A$2:$B$10,2,FALSE)*O156</f>
        <v>6640829.96</v>
      </c>
      <c r="X156" s="122">
        <f>VLOOKUP($C156,[1]Kostprijzen!$A$2:$B$10,2,FALSE)*P156</f>
        <v>0</v>
      </c>
      <c r="Y156" s="122">
        <f>VLOOKUP($C156,[1]Kostprijzen!$A$2:$B$10,2,FALSE)*Q156</f>
        <v>0</v>
      </c>
      <c r="Z156" s="123">
        <f>VLOOKUP($C156,[1]Kostprijzen!$A$2:$B$10,2,FALSE)*R156</f>
        <v>150986.9</v>
      </c>
      <c r="AA156" s="123">
        <f>VLOOKUP($C156,[1]Kostprijzen!$A$2:$B$10,2,FALSE)*S156</f>
        <v>6435469.25</v>
      </c>
      <c r="AB156" s="123">
        <f>VLOOKUP($C156,[1]Kostprijzen!$A$2:$B$10,2,FALSE)*T156</f>
        <v>0</v>
      </c>
      <c r="AC156" s="124">
        <f>VLOOKUP($C156,[1]Kostprijzen!$A$2:$B$10,2,FALSE)*U156</f>
        <v>0</v>
      </c>
      <c r="AE156" s="96">
        <f t="shared" si="10"/>
        <v>0</v>
      </c>
      <c r="AF156" s="96">
        <f t="shared" si="11"/>
        <v>0</v>
      </c>
      <c r="AH156" s="125"/>
    </row>
    <row r="157" spans="1:34" ht="14.4" hidden="1" thickBot="1">
      <c r="A157" s="83" t="s">
        <v>1325</v>
      </c>
      <c r="B157" s="84" t="str">
        <f>[1]Kostprijzen!$A$65</f>
        <v>Meststoffen</v>
      </c>
      <c r="C157" s="85" t="str">
        <f>[1]Kostprijzen!E58</f>
        <v>Advies &amp; Vertegenwoordiging</v>
      </c>
      <c r="D157" s="86">
        <f t="shared" si="9"/>
        <v>900</v>
      </c>
      <c r="E157" s="87">
        <f>IF(D157="","",D157*VLOOKUP(C157,[1]Kostprijzen!$A$2:$B$10,2,FALSE))</f>
        <v>103014</v>
      </c>
      <c r="F157" s="88">
        <v>0</v>
      </c>
      <c r="G157" s="89">
        <v>900</v>
      </c>
      <c r="H157" s="89">
        <v>0</v>
      </c>
      <c r="I157" s="89">
        <v>0</v>
      </c>
      <c r="J157" s="89">
        <v>0</v>
      </c>
      <c r="K157" s="89">
        <v>0</v>
      </c>
      <c r="L157" s="89">
        <v>0</v>
      </c>
      <c r="M157" s="90">
        <v>0</v>
      </c>
      <c r="N157" s="65" t="str">
        <f t="shared" si="12"/>
        <v>MeststoffenAdvies &amp; Vertegenwoordiging</v>
      </c>
      <c r="O157" s="88">
        <v>900</v>
      </c>
      <c r="P157" s="89">
        <v>0</v>
      </c>
      <c r="Q157" s="89">
        <v>0</v>
      </c>
      <c r="R157" s="89">
        <v>0</v>
      </c>
      <c r="S157" s="89">
        <v>0</v>
      </c>
      <c r="T157" s="89">
        <v>0</v>
      </c>
      <c r="U157" s="90">
        <v>0</v>
      </c>
      <c r="V157" s="128"/>
      <c r="W157" s="92">
        <f>VLOOKUP($C157,[1]Kostprijzen!$A$2:$B$10,2,FALSE)*O157</f>
        <v>103014</v>
      </c>
      <c r="X157" s="93">
        <f>VLOOKUP($C157,[1]Kostprijzen!$A$2:$B$10,2,FALSE)*P157</f>
        <v>0</v>
      </c>
      <c r="Y157" s="93">
        <f>VLOOKUP($C157,[1]Kostprijzen!$A$2:$B$10,2,FALSE)*Q157</f>
        <v>0</v>
      </c>
      <c r="Z157" s="94">
        <f>VLOOKUP($C157,[1]Kostprijzen!$A$2:$B$10,2,FALSE)*R157</f>
        <v>0</v>
      </c>
      <c r="AA157" s="94">
        <f>VLOOKUP($C157,[1]Kostprijzen!$A$2:$B$10,2,FALSE)*S157</f>
        <v>0</v>
      </c>
      <c r="AB157" s="94">
        <f>VLOOKUP($C157,[1]Kostprijzen!$A$2:$B$10,2,FALSE)*T157</f>
        <v>0</v>
      </c>
      <c r="AC157" s="95">
        <f>VLOOKUP($C157,[1]Kostprijzen!$A$2:$B$10,2,FALSE)*U157</f>
        <v>0</v>
      </c>
      <c r="AE157" s="96">
        <f t="shared" si="10"/>
        <v>0</v>
      </c>
      <c r="AF157" s="96">
        <f t="shared" si="11"/>
        <v>0</v>
      </c>
      <c r="AH157" s="97"/>
    </row>
    <row r="158" spans="1:34" ht="14.4" hidden="1" thickBot="1">
      <c r="A158" s="98" t="s">
        <v>1325</v>
      </c>
      <c r="B158" s="99" t="str">
        <f>[1]Kostprijzen!$A$65</f>
        <v>Meststoffen</v>
      </c>
      <c r="C158" s="100" t="str">
        <f>[1]Kostprijzen!E59</f>
        <v>Communicatie</v>
      </c>
      <c r="D158" s="101">
        <f t="shared" si="9"/>
        <v>470</v>
      </c>
      <c r="E158" s="102">
        <f>IF(D158="","",D158*VLOOKUP(C158,[1]Kostprijzen!$A$2:$B$10,2,FALSE))</f>
        <v>45825</v>
      </c>
      <c r="F158" s="103">
        <v>0</v>
      </c>
      <c r="G158" s="104">
        <v>0</v>
      </c>
      <c r="H158" s="104">
        <v>0</v>
      </c>
      <c r="I158" s="104">
        <v>0</v>
      </c>
      <c r="J158" s="104">
        <v>0</v>
      </c>
      <c r="K158" s="104">
        <v>0</v>
      </c>
      <c r="L158" s="104">
        <v>0</v>
      </c>
      <c r="M158" s="105">
        <v>470</v>
      </c>
      <c r="N158" s="65" t="str">
        <f t="shared" si="12"/>
        <v>MeststoffenCommunicatie</v>
      </c>
      <c r="O158" s="103">
        <v>470</v>
      </c>
      <c r="P158" s="104">
        <v>0</v>
      </c>
      <c r="Q158" s="104">
        <v>0</v>
      </c>
      <c r="R158" s="104">
        <v>0</v>
      </c>
      <c r="S158" s="104">
        <v>0</v>
      </c>
      <c r="T158" s="104">
        <v>0</v>
      </c>
      <c r="U158" s="105">
        <v>0</v>
      </c>
      <c r="V158" s="128"/>
      <c r="W158" s="106">
        <f>VLOOKUP($C158,[1]Kostprijzen!$A$2:$B$10,2,FALSE)*O158</f>
        <v>45825</v>
      </c>
      <c r="X158" s="107">
        <f>VLOOKUP($C158,[1]Kostprijzen!$A$2:$B$10,2,FALSE)*P158</f>
        <v>0</v>
      </c>
      <c r="Y158" s="107">
        <f>VLOOKUP($C158,[1]Kostprijzen!$A$2:$B$10,2,FALSE)*Q158</f>
        <v>0</v>
      </c>
      <c r="Z158" s="108">
        <f>VLOOKUP($C158,[1]Kostprijzen!$A$2:$B$10,2,FALSE)*R158</f>
        <v>0</v>
      </c>
      <c r="AA158" s="108">
        <f>VLOOKUP($C158,[1]Kostprijzen!$A$2:$B$10,2,FALSE)*S158</f>
        <v>0</v>
      </c>
      <c r="AB158" s="108">
        <f>VLOOKUP($C158,[1]Kostprijzen!$A$2:$B$10,2,FALSE)*T158</f>
        <v>0</v>
      </c>
      <c r="AC158" s="109">
        <f>VLOOKUP($C158,[1]Kostprijzen!$A$2:$B$10,2,FALSE)*U158</f>
        <v>0</v>
      </c>
      <c r="AE158" s="96">
        <f t="shared" si="10"/>
        <v>0</v>
      </c>
      <c r="AF158" s="96">
        <f t="shared" si="11"/>
        <v>0</v>
      </c>
      <c r="AH158" s="110"/>
    </row>
    <row r="159" spans="1:34" ht="14.4" hidden="1" thickBot="1">
      <c r="A159" s="98" t="s">
        <v>1325</v>
      </c>
      <c r="B159" s="99" t="str">
        <f>[1]Kostprijzen!$A$65</f>
        <v>Meststoffen</v>
      </c>
      <c r="C159" s="100" t="str">
        <f>[1]Kostprijzen!E60</f>
        <v>Extern Geoormerkt Budget</v>
      </c>
      <c r="D159" s="101">
        <f t="shared" si="9"/>
        <v>0</v>
      </c>
      <c r="E159" s="111">
        <v>0</v>
      </c>
      <c r="F159" s="103">
        <v>0</v>
      </c>
      <c r="G159" s="104">
        <v>0</v>
      </c>
      <c r="H159" s="104">
        <v>0</v>
      </c>
      <c r="I159" s="104">
        <v>0</v>
      </c>
      <c r="J159" s="104">
        <v>0</v>
      </c>
      <c r="K159" s="104">
        <v>0</v>
      </c>
      <c r="L159" s="104">
        <v>0</v>
      </c>
      <c r="M159" s="105">
        <v>0</v>
      </c>
      <c r="N159" s="65" t="str">
        <f t="shared" si="12"/>
        <v>MeststoffenExtern Geoormerkt Budget</v>
      </c>
      <c r="O159" s="103">
        <v>0</v>
      </c>
      <c r="P159" s="104">
        <v>0</v>
      </c>
      <c r="Q159" s="104">
        <v>0</v>
      </c>
      <c r="R159" s="104">
        <v>0</v>
      </c>
      <c r="S159" s="104">
        <v>0</v>
      </c>
      <c r="T159" s="104">
        <v>0</v>
      </c>
      <c r="U159" s="105">
        <v>0</v>
      </c>
      <c r="V159" s="128"/>
      <c r="W159" s="106"/>
      <c r="X159" s="107"/>
      <c r="Y159" s="107"/>
      <c r="Z159" s="108"/>
      <c r="AA159" s="108"/>
      <c r="AB159" s="108"/>
      <c r="AC159" s="109"/>
      <c r="AE159" s="96">
        <f t="shared" si="10"/>
        <v>0</v>
      </c>
      <c r="AF159" s="96">
        <f t="shared" si="11"/>
        <v>0</v>
      </c>
      <c r="AH159" s="110"/>
    </row>
    <row r="160" spans="1:34" ht="14.4" hidden="1" thickBot="1">
      <c r="A160" s="98" t="s">
        <v>1325</v>
      </c>
      <c r="B160" s="99" t="str">
        <f>[1]Kostprijzen!$A$65</f>
        <v>Meststoffen</v>
      </c>
      <c r="C160" s="100" t="str">
        <f>[1]Kostprijzen!E61</f>
        <v>Incident- &amp; Crisismanagement</v>
      </c>
      <c r="D160" s="101">
        <f t="shared" si="9"/>
        <v>0</v>
      </c>
      <c r="E160" s="102">
        <f>IF(D160="","",D160*VLOOKUP(C160,[1]Kostprijzen!$A$2:$B$10,2,FALSE))</f>
        <v>0</v>
      </c>
      <c r="F160" s="103">
        <v>0</v>
      </c>
      <c r="G160" s="104">
        <v>0</v>
      </c>
      <c r="H160" s="104">
        <v>0</v>
      </c>
      <c r="I160" s="104">
        <v>0</v>
      </c>
      <c r="J160" s="104">
        <v>0</v>
      </c>
      <c r="K160" s="104">
        <v>0</v>
      </c>
      <c r="L160" s="104">
        <v>0</v>
      </c>
      <c r="M160" s="105">
        <v>0</v>
      </c>
      <c r="N160" s="65" t="str">
        <f t="shared" si="12"/>
        <v>MeststoffenIncident- &amp; Crisismanagement</v>
      </c>
      <c r="O160" s="103">
        <v>0</v>
      </c>
      <c r="P160" s="104">
        <v>0</v>
      </c>
      <c r="Q160" s="104">
        <v>0</v>
      </c>
      <c r="R160" s="104">
        <v>0</v>
      </c>
      <c r="S160" s="104">
        <v>0</v>
      </c>
      <c r="T160" s="104">
        <v>0</v>
      </c>
      <c r="U160" s="105">
        <v>0</v>
      </c>
      <c r="V160" s="128"/>
      <c r="W160" s="106">
        <f>VLOOKUP($C160,[1]Kostprijzen!$A$2:$B$10,2,FALSE)*O160</f>
        <v>0</v>
      </c>
      <c r="X160" s="107">
        <f>VLOOKUP($C160,[1]Kostprijzen!$A$2:$B$10,2,FALSE)*P160</f>
        <v>0</v>
      </c>
      <c r="Y160" s="107">
        <f>VLOOKUP($C160,[1]Kostprijzen!$A$2:$B$10,2,FALSE)*Q160</f>
        <v>0</v>
      </c>
      <c r="Z160" s="108">
        <f>VLOOKUP($C160,[1]Kostprijzen!$A$2:$B$10,2,FALSE)*R160</f>
        <v>0</v>
      </c>
      <c r="AA160" s="108">
        <f>VLOOKUP($C160,[1]Kostprijzen!$A$2:$B$10,2,FALSE)*S160</f>
        <v>0</v>
      </c>
      <c r="AB160" s="108">
        <f>VLOOKUP($C160,[1]Kostprijzen!$A$2:$B$10,2,FALSE)*T160</f>
        <v>0</v>
      </c>
      <c r="AC160" s="109">
        <f>VLOOKUP($C160,[1]Kostprijzen!$A$2:$B$10,2,FALSE)*U160</f>
        <v>0</v>
      </c>
      <c r="AE160" s="96">
        <f t="shared" si="10"/>
        <v>0</v>
      </c>
      <c r="AF160" s="96">
        <f t="shared" si="11"/>
        <v>0</v>
      </c>
      <c r="AH160" s="110"/>
    </row>
    <row r="161" spans="1:34" ht="14.4" hidden="1" thickBot="1">
      <c r="A161" s="98" t="s">
        <v>1325</v>
      </c>
      <c r="B161" s="99" t="str">
        <f>[1]Kostprijzen!$A$65</f>
        <v>Meststoffen</v>
      </c>
      <c r="C161" s="100" t="str">
        <f>[1]Kostprijzen!E62</f>
        <v>Inlichtingen &amp; Opsporing</v>
      </c>
      <c r="D161" s="101">
        <f t="shared" si="9"/>
        <v>0</v>
      </c>
      <c r="E161" s="102">
        <f>IF(D161="","",D161*VLOOKUP(C161,[1]Kostprijzen!$A$2:$B$10,2,FALSE))</f>
        <v>0</v>
      </c>
      <c r="F161" s="103">
        <v>0</v>
      </c>
      <c r="G161" s="104">
        <v>0</v>
      </c>
      <c r="H161" s="104">
        <v>0</v>
      </c>
      <c r="I161" s="104">
        <v>0</v>
      </c>
      <c r="J161" s="104">
        <v>0</v>
      </c>
      <c r="K161" s="104">
        <v>0</v>
      </c>
      <c r="L161" s="104">
        <v>0</v>
      </c>
      <c r="M161" s="105">
        <v>0</v>
      </c>
      <c r="N161" s="65" t="str">
        <f t="shared" si="12"/>
        <v>MeststoffenInlichtingen &amp; Opsporing</v>
      </c>
      <c r="O161" s="103">
        <v>0</v>
      </c>
      <c r="P161" s="104">
        <v>0</v>
      </c>
      <c r="Q161" s="104">
        <v>0</v>
      </c>
      <c r="R161" s="104">
        <v>0</v>
      </c>
      <c r="S161" s="104">
        <v>0</v>
      </c>
      <c r="T161" s="104">
        <v>0</v>
      </c>
      <c r="U161" s="105">
        <v>0</v>
      </c>
      <c r="V161" s="128"/>
      <c r="W161" s="106">
        <f>VLOOKUP($C161,[1]Kostprijzen!$A$2:$B$10,2,FALSE)*O161</f>
        <v>0</v>
      </c>
      <c r="X161" s="107">
        <f>VLOOKUP($C161,[1]Kostprijzen!$A$2:$B$10,2,FALSE)*P161</f>
        <v>0</v>
      </c>
      <c r="Y161" s="107">
        <f>VLOOKUP($C161,[1]Kostprijzen!$A$2:$B$10,2,FALSE)*Q161</f>
        <v>0</v>
      </c>
      <c r="Z161" s="108">
        <f>VLOOKUP($C161,[1]Kostprijzen!$A$2:$B$10,2,FALSE)*R161</f>
        <v>0</v>
      </c>
      <c r="AA161" s="108">
        <f>VLOOKUP($C161,[1]Kostprijzen!$A$2:$B$10,2,FALSE)*S161</f>
        <v>0</v>
      </c>
      <c r="AB161" s="108">
        <f>VLOOKUP($C161,[1]Kostprijzen!$A$2:$B$10,2,FALSE)*T161</f>
        <v>0</v>
      </c>
      <c r="AC161" s="109">
        <f>VLOOKUP($C161,[1]Kostprijzen!$A$2:$B$10,2,FALSE)*U161</f>
        <v>0</v>
      </c>
      <c r="AE161" s="96">
        <f t="shared" si="10"/>
        <v>0</v>
      </c>
      <c r="AF161" s="96">
        <f t="shared" si="11"/>
        <v>0</v>
      </c>
      <c r="AH161" s="110"/>
    </row>
    <row r="162" spans="1:34" ht="14.4" hidden="1" thickBot="1">
      <c r="A162" s="98" t="s">
        <v>1325</v>
      </c>
      <c r="B162" s="99" t="str">
        <f>[1]Kostprijzen!$A$65</f>
        <v>Meststoffen</v>
      </c>
      <c r="C162" s="100" t="str">
        <f>[1]Kostprijzen!E63</f>
        <v>Kennis &amp; Expertise</v>
      </c>
      <c r="D162" s="101">
        <f t="shared" si="9"/>
        <v>0</v>
      </c>
      <c r="E162" s="102">
        <f>IF(D162="","",D162*VLOOKUP(C162,[1]Kostprijzen!$A$2:$B$10,2,FALSE))</f>
        <v>0</v>
      </c>
      <c r="F162" s="103">
        <v>0</v>
      </c>
      <c r="G162" s="104">
        <v>0</v>
      </c>
      <c r="H162" s="104">
        <v>0</v>
      </c>
      <c r="I162" s="104">
        <v>0</v>
      </c>
      <c r="J162" s="104">
        <v>0</v>
      </c>
      <c r="K162" s="104">
        <v>0</v>
      </c>
      <c r="L162" s="104">
        <v>0</v>
      </c>
      <c r="M162" s="105">
        <v>0</v>
      </c>
      <c r="N162" s="65" t="str">
        <f t="shared" si="12"/>
        <v>MeststoffenKennis &amp; Expertise</v>
      </c>
      <c r="O162" s="103">
        <v>0</v>
      </c>
      <c r="P162" s="104">
        <v>0</v>
      </c>
      <c r="Q162" s="104">
        <v>0</v>
      </c>
      <c r="R162" s="104">
        <v>0</v>
      </c>
      <c r="S162" s="104">
        <v>0</v>
      </c>
      <c r="T162" s="104">
        <v>0</v>
      </c>
      <c r="U162" s="105">
        <v>0</v>
      </c>
      <c r="V162" s="128"/>
      <c r="W162" s="106">
        <f>VLOOKUP($C162,[1]Kostprijzen!$A$2:$B$10,2,FALSE)*O162</f>
        <v>0</v>
      </c>
      <c r="X162" s="107">
        <f>VLOOKUP($C162,[1]Kostprijzen!$A$2:$B$10,2,FALSE)*P162</f>
        <v>0</v>
      </c>
      <c r="Y162" s="107">
        <f>VLOOKUP($C162,[1]Kostprijzen!$A$2:$B$10,2,FALSE)*Q162</f>
        <v>0</v>
      </c>
      <c r="Z162" s="108">
        <f>VLOOKUP($C162,[1]Kostprijzen!$A$2:$B$10,2,FALSE)*R162</f>
        <v>0</v>
      </c>
      <c r="AA162" s="108">
        <f>VLOOKUP($C162,[1]Kostprijzen!$A$2:$B$10,2,FALSE)*S162</f>
        <v>0</v>
      </c>
      <c r="AB162" s="108">
        <f>VLOOKUP($C162,[1]Kostprijzen!$A$2:$B$10,2,FALSE)*T162</f>
        <v>0</v>
      </c>
      <c r="AC162" s="109">
        <f>VLOOKUP($C162,[1]Kostprijzen!$A$2:$B$10,2,FALSE)*U162</f>
        <v>0</v>
      </c>
      <c r="AE162" s="96">
        <f t="shared" si="10"/>
        <v>0</v>
      </c>
      <c r="AF162" s="96">
        <f t="shared" si="11"/>
        <v>0</v>
      </c>
      <c r="AH162" s="110"/>
    </row>
    <row r="163" spans="1:34" ht="14.4" hidden="1" thickBot="1">
      <c r="A163" s="98" t="s">
        <v>1325</v>
      </c>
      <c r="B163" s="99" t="str">
        <f>[1]Kostprijzen!$A$65</f>
        <v>Meststoffen</v>
      </c>
      <c r="C163" s="100" t="str">
        <f>[1]Kostprijzen!E64</f>
        <v>Klantinteractie &amp; Dienstverlening</v>
      </c>
      <c r="D163" s="101">
        <f t="shared" si="9"/>
        <v>3987</v>
      </c>
      <c r="E163" s="102">
        <f>IF(D163="","",D163*VLOOKUP(C163,[1]Kostprijzen!$A$2:$B$10,2,FALSE))</f>
        <v>354444.30000000005</v>
      </c>
      <c r="F163" s="103">
        <v>0</v>
      </c>
      <c r="G163" s="104">
        <v>0</v>
      </c>
      <c r="H163" s="104">
        <v>0</v>
      </c>
      <c r="I163" s="104">
        <v>0</v>
      </c>
      <c r="J163" s="104">
        <v>0</v>
      </c>
      <c r="K163" s="104">
        <v>0</v>
      </c>
      <c r="L163" s="104">
        <v>3987</v>
      </c>
      <c r="M163" s="105">
        <v>0</v>
      </c>
      <c r="N163" s="65" t="str">
        <f t="shared" si="12"/>
        <v>MeststoffenKlantinteractie &amp; Dienstverlening</v>
      </c>
      <c r="O163" s="103">
        <v>2263</v>
      </c>
      <c r="P163" s="104">
        <v>0</v>
      </c>
      <c r="Q163" s="104">
        <v>0</v>
      </c>
      <c r="R163" s="104">
        <v>0</v>
      </c>
      <c r="S163" s="104">
        <v>1724</v>
      </c>
      <c r="T163" s="104">
        <v>0</v>
      </c>
      <c r="U163" s="105">
        <v>0</v>
      </c>
      <c r="V163" s="128"/>
      <c r="W163" s="106">
        <f>VLOOKUP($C163,[1]Kostprijzen!$A$2:$B$10,2,FALSE)*O163</f>
        <v>201180.7</v>
      </c>
      <c r="X163" s="107">
        <f>VLOOKUP($C163,[1]Kostprijzen!$A$2:$B$10,2,FALSE)*P163</f>
        <v>0</v>
      </c>
      <c r="Y163" s="107">
        <f>VLOOKUP($C163,[1]Kostprijzen!$A$2:$B$10,2,FALSE)*Q163</f>
        <v>0</v>
      </c>
      <c r="Z163" s="108">
        <f>VLOOKUP($C163,[1]Kostprijzen!$A$2:$B$10,2,FALSE)*R163</f>
        <v>0</v>
      </c>
      <c r="AA163" s="108">
        <f>VLOOKUP($C163,[1]Kostprijzen!$A$2:$B$10,2,FALSE)*S163</f>
        <v>153263.6</v>
      </c>
      <c r="AB163" s="108">
        <f>VLOOKUP($C163,[1]Kostprijzen!$A$2:$B$10,2,FALSE)*T163</f>
        <v>0</v>
      </c>
      <c r="AC163" s="109">
        <f>VLOOKUP($C163,[1]Kostprijzen!$A$2:$B$10,2,FALSE)*U163</f>
        <v>0</v>
      </c>
      <c r="AE163" s="96">
        <f t="shared" si="10"/>
        <v>0</v>
      </c>
      <c r="AF163" s="96">
        <f t="shared" si="11"/>
        <v>0</v>
      </c>
      <c r="AH163" s="110"/>
    </row>
    <row r="164" spans="1:34" ht="14.4" hidden="1" thickBot="1">
      <c r="A164" s="98" t="s">
        <v>1325</v>
      </c>
      <c r="B164" s="99" t="str">
        <f>[1]Kostprijzen!$A$65</f>
        <v>Meststoffen</v>
      </c>
      <c r="C164" s="100" t="str">
        <f>[1]Kostprijzen!E65</f>
        <v>Laboratoriumonderzoek</v>
      </c>
      <c r="D164" s="101">
        <f t="shared" si="9"/>
        <v>0</v>
      </c>
      <c r="E164" s="102">
        <f>IF(D164="","",D164*VLOOKUP(C164,[1]Kostprijzen!$A$2:$B$10,2,FALSE))</f>
        <v>0</v>
      </c>
      <c r="F164" s="103">
        <v>0</v>
      </c>
      <c r="G164" s="104">
        <v>0</v>
      </c>
      <c r="H164" s="104">
        <v>0</v>
      </c>
      <c r="I164" s="104">
        <v>0</v>
      </c>
      <c r="J164" s="104">
        <v>0</v>
      </c>
      <c r="K164" s="104">
        <v>0</v>
      </c>
      <c r="L164" s="104">
        <v>0</v>
      </c>
      <c r="M164" s="105">
        <v>0</v>
      </c>
      <c r="N164" s="65" t="str">
        <f t="shared" si="12"/>
        <v>MeststoffenLaboratoriumonderzoek</v>
      </c>
      <c r="O164" s="103">
        <v>0</v>
      </c>
      <c r="P164" s="104">
        <v>0</v>
      </c>
      <c r="Q164" s="104">
        <v>0</v>
      </c>
      <c r="R164" s="104">
        <v>0</v>
      </c>
      <c r="S164" s="104">
        <v>0</v>
      </c>
      <c r="T164" s="104">
        <v>0</v>
      </c>
      <c r="U164" s="105">
        <v>0</v>
      </c>
      <c r="V164" s="128"/>
      <c r="W164" s="106">
        <f>VLOOKUP($C164,[1]Kostprijzen!$A$2:$B$10,2,FALSE)*O164</f>
        <v>0</v>
      </c>
      <c r="X164" s="107">
        <f>VLOOKUP($C164,[1]Kostprijzen!$A$2:$B$10,2,FALSE)*P164</f>
        <v>0</v>
      </c>
      <c r="Y164" s="107">
        <f>VLOOKUP($C164,[1]Kostprijzen!$A$2:$B$10,2,FALSE)*Q164</f>
        <v>0</v>
      </c>
      <c r="Z164" s="108">
        <f>VLOOKUP($C164,[1]Kostprijzen!$A$2:$B$10,2,FALSE)*R164</f>
        <v>0</v>
      </c>
      <c r="AA164" s="108">
        <f>VLOOKUP($C164,[1]Kostprijzen!$A$2:$B$10,2,FALSE)*S164</f>
        <v>0</v>
      </c>
      <c r="AB164" s="108">
        <f>VLOOKUP($C164,[1]Kostprijzen!$A$2:$B$10,2,FALSE)*T164</f>
        <v>0</v>
      </c>
      <c r="AC164" s="109">
        <f>VLOOKUP($C164,[1]Kostprijzen!$A$2:$B$10,2,FALSE)*U164</f>
        <v>0</v>
      </c>
      <c r="AE164" s="96">
        <f t="shared" si="10"/>
        <v>0</v>
      </c>
      <c r="AF164" s="96">
        <f t="shared" si="11"/>
        <v>0</v>
      </c>
      <c r="AH164" s="110"/>
    </row>
    <row r="165" spans="1:34" ht="14.4" hidden="1" thickBot="1">
      <c r="A165" s="114" t="s">
        <v>1325</v>
      </c>
      <c r="B165" s="99" t="str">
        <f>[1]Kostprijzen!$A$65</f>
        <v>Meststoffen</v>
      </c>
      <c r="C165" s="100" t="str">
        <f>[1]Kostprijzen!E66</f>
        <v>Toezicht</v>
      </c>
      <c r="D165" s="115">
        <f t="shared" si="9"/>
        <v>81342</v>
      </c>
      <c r="E165" s="116">
        <f>IF(D165="","",D165*VLOOKUP(C165,[1]Kostprijzen!$A$2:$B$10,2,FALSE))</f>
        <v>7534709.46</v>
      </c>
      <c r="F165" s="117">
        <v>0</v>
      </c>
      <c r="G165" s="118">
        <v>81342</v>
      </c>
      <c r="H165" s="118">
        <v>0</v>
      </c>
      <c r="I165" s="118">
        <v>0</v>
      </c>
      <c r="J165" s="118">
        <v>0</v>
      </c>
      <c r="K165" s="118">
        <v>0</v>
      </c>
      <c r="L165" s="118">
        <v>0</v>
      </c>
      <c r="M165" s="120">
        <v>0</v>
      </c>
      <c r="N165" s="65" t="str">
        <f t="shared" si="12"/>
        <v>MeststoffenToezicht</v>
      </c>
      <c r="O165" s="117">
        <v>81342</v>
      </c>
      <c r="P165" s="118">
        <v>0</v>
      </c>
      <c r="Q165" s="118">
        <v>0</v>
      </c>
      <c r="R165" s="118">
        <v>0</v>
      </c>
      <c r="S165" s="118">
        <v>0</v>
      </c>
      <c r="T165" s="118">
        <v>0</v>
      </c>
      <c r="U165" s="120">
        <v>0</v>
      </c>
      <c r="V165" s="128"/>
      <c r="W165" s="121">
        <f>VLOOKUP($C165,[1]Kostprijzen!$A$2:$B$10,2,FALSE)*O165</f>
        <v>7534709.46</v>
      </c>
      <c r="X165" s="122">
        <f>VLOOKUP($C165,[1]Kostprijzen!$A$2:$B$10,2,FALSE)*P165</f>
        <v>0</v>
      </c>
      <c r="Y165" s="122">
        <f>VLOOKUP($C165,[1]Kostprijzen!$A$2:$B$10,2,FALSE)*Q165</f>
        <v>0</v>
      </c>
      <c r="Z165" s="123">
        <f>VLOOKUP($C165,[1]Kostprijzen!$A$2:$B$10,2,FALSE)*R165</f>
        <v>0</v>
      </c>
      <c r="AA165" s="123">
        <f>VLOOKUP($C165,[1]Kostprijzen!$A$2:$B$10,2,FALSE)*S165</f>
        <v>0</v>
      </c>
      <c r="AB165" s="123">
        <f>VLOOKUP($C165,[1]Kostprijzen!$A$2:$B$10,2,FALSE)*T165</f>
        <v>0</v>
      </c>
      <c r="AC165" s="124">
        <f>VLOOKUP($C165,[1]Kostprijzen!$A$2:$B$10,2,FALSE)*U165</f>
        <v>0</v>
      </c>
      <c r="AE165" s="96">
        <f t="shared" si="10"/>
        <v>0</v>
      </c>
      <c r="AF165" s="96">
        <f t="shared" si="11"/>
        <v>0</v>
      </c>
      <c r="AH165" s="125"/>
    </row>
    <row r="166" spans="1:34" ht="13.8">
      <c r="A166" s="83" t="s">
        <v>2029</v>
      </c>
      <c r="B166" s="84" t="str">
        <f>[1]Kostprijzen!$A$66</f>
        <v>Microbiologie</v>
      </c>
      <c r="C166" s="85" t="str">
        <f>[1]Kostprijzen!E58</f>
        <v>Advies &amp; Vertegenwoordiging</v>
      </c>
      <c r="D166" s="86">
        <f t="shared" si="9"/>
        <v>340</v>
      </c>
      <c r="E166" s="87">
        <f>IF(D166="","",D166*VLOOKUP(C166,[1]Kostprijzen!$A$2:$B$10,2,FALSE))</f>
        <v>38916.400000000001</v>
      </c>
      <c r="F166" s="88">
        <v>0</v>
      </c>
      <c r="G166" s="89">
        <v>0</v>
      </c>
      <c r="H166" s="126">
        <v>170</v>
      </c>
      <c r="I166" s="126">
        <v>170</v>
      </c>
      <c r="J166" s="89">
        <v>0</v>
      </c>
      <c r="K166" s="89">
        <v>0</v>
      </c>
      <c r="L166" s="89">
        <v>0</v>
      </c>
      <c r="M166" s="90">
        <v>0</v>
      </c>
      <c r="N166" s="65" t="str">
        <f t="shared" si="12"/>
        <v>MicrobiologieAdvies &amp; Vertegenwoordiging</v>
      </c>
      <c r="O166" s="88">
        <v>0</v>
      </c>
      <c r="P166" s="89">
        <v>0</v>
      </c>
      <c r="Q166" s="89">
        <v>0</v>
      </c>
      <c r="R166" s="126">
        <v>340</v>
      </c>
      <c r="S166" s="89">
        <v>0</v>
      </c>
      <c r="T166" s="89">
        <v>0</v>
      </c>
      <c r="U166" s="90">
        <v>0</v>
      </c>
      <c r="V166" s="128"/>
      <c r="W166" s="92">
        <f>VLOOKUP($C166,[1]Kostprijzen!$A$2:$B$10,2,FALSE)*O166</f>
        <v>0</v>
      </c>
      <c r="X166" s="93">
        <f>VLOOKUP($C166,[1]Kostprijzen!$A$2:$B$10,2,FALSE)*P166</f>
        <v>0</v>
      </c>
      <c r="Y166" s="93">
        <f>VLOOKUP($C166,[1]Kostprijzen!$A$2:$B$10,2,FALSE)*Q166</f>
        <v>0</v>
      </c>
      <c r="Z166" s="94">
        <f>VLOOKUP($C166,[1]Kostprijzen!$A$2:$B$10,2,FALSE)*R166</f>
        <v>38916.400000000001</v>
      </c>
      <c r="AA166" s="94">
        <f>VLOOKUP($C166,[1]Kostprijzen!$A$2:$B$10,2,FALSE)*S166</f>
        <v>0</v>
      </c>
      <c r="AB166" s="94">
        <f>VLOOKUP($C166,[1]Kostprijzen!$A$2:$B$10,2,FALSE)*T166</f>
        <v>0</v>
      </c>
      <c r="AC166" s="95">
        <f>VLOOKUP($C166,[1]Kostprijzen!$A$2:$B$10,2,FALSE)*U166</f>
        <v>0</v>
      </c>
      <c r="AE166" s="96">
        <f t="shared" si="10"/>
        <v>0</v>
      </c>
      <c r="AF166" s="96">
        <f t="shared" si="11"/>
        <v>0</v>
      </c>
      <c r="AH166" s="97"/>
    </row>
    <row r="167" spans="1:34" ht="13.8">
      <c r="A167" s="98" t="s">
        <v>2029</v>
      </c>
      <c r="B167" s="99" t="str">
        <f>[1]Kostprijzen!$A$66</f>
        <v>Microbiologie</v>
      </c>
      <c r="C167" s="100" t="str">
        <f>[1]Kostprijzen!E59</f>
        <v>Communicatie</v>
      </c>
      <c r="D167" s="101">
        <f t="shared" si="9"/>
        <v>200</v>
      </c>
      <c r="E167" s="102">
        <f>IF(D167="","",D167*VLOOKUP(C167,[1]Kostprijzen!$A$2:$B$10,2,FALSE))</f>
        <v>19500</v>
      </c>
      <c r="F167" s="103">
        <v>0</v>
      </c>
      <c r="G167" s="104">
        <v>0</v>
      </c>
      <c r="H167" s="104">
        <v>0</v>
      </c>
      <c r="I167" s="104">
        <v>0</v>
      </c>
      <c r="J167" s="104">
        <v>0</v>
      </c>
      <c r="K167" s="104">
        <v>0</v>
      </c>
      <c r="L167" s="104">
        <v>0</v>
      </c>
      <c r="M167" s="105">
        <v>200</v>
      </c>
      <c r="N167" s="65" t="str">
        <f t="shared" si="12"/>
        <v>MicrobiologieCommunicatie</v>
      </c>
      <c r="O167" s="103">
        <v>0</v>
      </c>
      <c r="P167" s="104">
        <v>0</v>
      </c>
      <c r="Q167" s="104">
        <v>0</v>
      </c>
      <c r="R167" s="104">
        <v>200</v>
      </c>
      <c r="S167" s="104">
        <v>0</v>
      </c>
      <c r="T167" s="104">
        <v>0</v>
      </c>
      <c r="U167" s="105">
        <v>0</v>
      </c>
      <c r="V167" s="128"/>
      <c r="W167" s="106">
        <f>VLOOKUP($C167,[1]Kostprijzen!$A$2:$B$10,2,FALSE)*O167</f>
        <v>0</v>
      </c>
      <c r="X167" s="107">
        <f>VLOOKUP($C167,[1]Kostprijzen!$A$2:$B$10,2,FALSE)*P167</f>
        <v>0</v>
      </c>
      <c r="Y167" s="107">
        <f>VLOOKUP($C167,[1]Kostprijzen!$A$2:$B$10,2,FALSE)*Q167</f>
        <v>0</v>
      </c>
      <c r="Z167" s="108">
        <f>VLOOKUP($C167,[1]Kostprijzen!$A$2:$B$10,2,FALSE)*R167</f>
        <v>19500</v>
      </c>
      <c r="AA167" s="108">
        <f>VLOOKUP($C167,[1]Kostprijzen!$A$2:$B$10,2,FALSE)*S167</f>
        <v>0</v>
      </c>
      <c r="AB167" s="108">
        <f>VLOOKUP($C167,[1]Kostprijzen!$A$2:$B$10,2,FALSE)*T167</f>
        <v>0</v>
      </c>
      <c r="AC167" s="109">
        <f>VLOOKUP($C167,[1]Kostprijzen!$A$2:$B$10,2,FALSE)*U167</f>
        <v>0</v>
      </c>
      <c r="AE167" s="96">
        <f t="shared" si="10"/>
        <v>0</v>
      </c>
      <c r="AF167" s="96">
        <f t="shared" si="11"/>
        <v>0</v>
      </c>
      <c r="AH167" s="110"/>
    </row>
    <row r="168" spans="1:34" ht="13.8">
      <c r="A168" s="98" t="s">
        <v>2029</v>
      </c>
      <c r="B168" s="99" t="str">
        <f>[1]Kostprijzen!$A$66</f>
        <v>Microbiologie</v>
      </c>
      <c r="C168" s="100" t="str">
        <f>[1]Kostprijzen!E60</f>
        <v>Extern Geoormerkt Budget</v>
      </c>
      <c r="D168" s="101">
        <f t="shared" si="9"/>
        <v>0</v>
      </c>
      <c r="E168" s="111">
        <v>0</v>
      </c>
      <c r="F168" s="103">
        <v>0</v>
      </c>
      <c r="G168" s="104">
        <v>0</v>
      </c>
      <c r="H168" s="104">
        <v>0</v>
      </c>
      <c r="I168" s="104">
        <v>0</v>
      </c>
      <c r="J168" s="104">
        <v>0</v>
      </c>
      <c r="K168" s="104">
        <v>0</v>
      </c>
      <c r="L168" s="104">
        <v>0</v>
      </c>
      <c r="M168" s="105">
        <v>0</v>
      </c>
      <c r="N168" s="65" t="str">
        <f t="shared" si="12"/>
        <v>MicrobiologieExtern Geoormerkt Budget</v>
      </c>
      <c r="O168" s="103">
        <v>0</v>
      </c>
      <c r="P168" s="104">
        <v>0</v>
      </c>
      <c r="Q168" s="104">
        <v>0</v>
      </c>
      <c r="R168" s="104">
        <v>0</v>
      </c>
      <c r="S168" s="104">
        <v>0</v>
      </c>
      <c r="T168" s="104">
        <v>0</v>
      </c>
      <c r="U168" s="105">
        <v>0</v>
      </c>
      <c r="V168" s="128"/>
      <c r="W168" s="106"/>
      <c r="X168" s="107"/>
      <c r="Y168" s="107"/>
      <c r="Z168" s="108">
        <f>30000-30000</f>
        <v>0</v>
      </c>
      <c r="AA168" s="108"/>
      <c r="AB168" s="108"/>
      <c r="AC168" s="109"/>
      <c r="AE168" s="96">
        <f t="shared" si="10"/>
        <v>0</v>
      </c>
      <c r="AF168" s="96">
        <f t="shared" si="11"/>
        <v>0</v>
      </c>
      <c r="AH168" s="110"/>
    </row>
    <row r="169" spans="1:34" ht="13.8">
      <c r="A169" s="98" t="s">
        <v>2029</v>
      </c>
      <c r="B169" s="99" t="str">
        <f>[1]Kostprijzen!$A$66</f>
        <v>Microbiologie</v>
      </c>
      <c r="C169" s="100" t="str">
        <f>[1]Kostprijzen!E61</f>
        <v>Incident- &amp; Crisismanagement</v>
      </c>
      <c r="D169" s="101">
        <f t="shared" si="9"/>
        <v>0</v>
      </c>
      <c r="E169" s="102">
        <f>IF(D169="","",D169*VLOOKUP(C169,[1]Kostprijzen!$A$2:$B$10,2,FALSE))</f>
        <v>0</v>
      </c>
      <c r="F169" s="103">
        <v>0</v>
      </c>
      <c r="G169" s="104">
        <v>0</v>
      </c>
      <c r="H169" s="104">
        <v>0</v>
      </c>
      <c r="I169" s="104">
        <v>0</v>
      </c>
      <c r="J169" s="104">
        <v>0</v>
      </c>
      <c r="K169" s="104">
        <v>0</v>
      </c>
      <c r="L169" s="104">
        <v>0</v>
      </c>
      <c r="M169" s="105">
        <v>0</v>
      </c>
      <c r="N169" s="65" t="str">
        <f t="shared" si="12"/>
        <v>MicrobiologieIncident- &amp; Crisismanagement</v>
      </c>
      <c r="O169" s="103">
        <v>0</v>
      </c>
      <c r="P169" s="104">
        <v>0</v>
      </c>
      <c r="Q169" s="104">
        <v>0</v>
      </c>
      <c r="R169" s="104">
        <v>0</v>
      </c>
      <c r="S169" s="104">
        <v>0</v>
      </c>
      <c r="T169" s="104">
        <v>0</v>
      </c>
      <c r="U169" s="105">
        <v>0</v>
      </c>
      <c r="V169" s="128"/>
      <c r="W169" s="106">
        <f>VLOOKUP($C169,[1]Kostprijzen!$A$2:$B$10,2,FALSE)*O169</f>
        <v>0</v>
      </c>
      <c r="X169" s="107">
        <f>VLOOKUP($C169,[1]Kostprijzen!$A$2:$B$10,2,FALSE)*P169</f>
        <v>0</v>
      </c>
      <c r="Y169" s="107">
        <f>VLOOKUP($C169,[1]Kostprijzen!$A$2:$B$10,2,FALSE)*Q169</f>
        <v>0</v>
      </c>
      <c r="Z169" s="108">
        <f>VLOOKUP($C169,[1]Kostprijzen!$A$2:$B$10,2,FALSE)*R169</f>
        <v>0</v>
      </c>
      <c r="AA169" s="108">
        <f>VLOOKUP($C169,[1]Kostprijzen!$A$2:$B$10,2,FALSE)*S169</f>
        <v>0</v>
      </c>
      <c r="AB169" s="108">
        <f>VLOOKUP($C169,[1]Kostprijzen!$A$2:$B$10,2,FALSE)*T169</f>
        <v>0</v>
      </c>
      <c r="AC169" s="109">
        <f>VLOOKUP($C169,[1]Kostprijzen!$A$2:$B$10,2,FALSE)*U169</f>
        <v>0</v>
      </c>
      <c r="AE169" s="96">
        <f t="shared" si="10"/>
        <v>0</v>
      </c>
      <c r="AF169" s="96">
        <f t="shared" si="11"/>
        <v>0</v>
      </c>
      <c r="AH169" s="110"/>
    </row>
    <row r="170" spans="1:34" ht="13.8">
      <c r="A170" s="98" t="s">
        <v>2029</v>
      </c>
      <c r="B170" s="99" t="str">
        <f>[1]Kostprijzen!$A$66</f>
        <v>Microbiologie</v>
      </c>
      <c r="C170" s="100" t="str">
        <f>[1]Kostprijzen!E62</f>
        <v>Inlichtingen &amp; Opsporing</v>
      </c>
      <c r="D170" s="101">
        <f t="shared" si="9"/>
        <v>0</v>
      </c>
      <c r="E170" s="102">
        <f>IF(D170="","",D170*VLOOKUP(C170,[1]Kostprijzen!$A$2:$B$10,2,FALSE))</f>
        <v>0</v>
      </c>
      <c r="F170" s="103">
        <v>0</v>
      </c>
      <c r="G170" s="104">
        <v>0</v>
      </c>
      <c r="H170" s="104">
        <v>0</v>
      </c>
      <c r="I170" s="104">
        <v>0</v>
      </c>
      <c r="J170" s="104">
        <v>0</v>
      </c>
      <c r="K170" s="104">
        <v>0</v>
      </c>
      <c r="L170" s="104">
        <v>0</v>
      </c>
      <c r="M170" s="105">
        <v>0</v>
      </c>
      <c r="N170" s="65" t="str">
        <f t="shared" si="12"/>
        <v>MicrobiologieInlichtingen &amp; Opsporing</v>
      </c>
      <c r="O170" s="103">
        <v>0</v>
      </c>
      <c r="P170" s="104">
        <v>0</v>
      </c>
      <c r="Q170" s="104">
        <v>0</v>
      </c>
      <c r="R170" s="104">
        <v>0</v>
      </c>
      <c r="S170" s="104">
        <v>0</v>
      </c>
      <c r="T170" s="104">
        <v>0</v>
      </c>
      <c r="U170" s="105">
        <v>0</v>
      </c>
      <c r="V170" s="128"/>
      <c r="W170" s="106">
        <f>VLOOKUP($C170,[1]Kostprijzen!$A$2:$B$10,2,FALSE)*O170</f>
        <v>0</v>
      </c>
      <c r="X170" s="107">
        <f>VLOOKUP($C170,[1]Kostprijzen!$A$2:$B$10,2,FALSE)*P170</f>
        <v>0</v>
      </c>
      <c r="Y170" s="107">
        <f>VLOOKUP($C170,[1]Kostprijzen!$A$2:$B$10,2,FALSE)*Q170</f>
        <v>0</v>
      </c>
      <c r="Z170" s="108">
        <f>VLOOKUP($C170,[1]Kostprijzen!$A$2:$B$10,2,FALSE)*R170</f>
        <v>0</v>
      </c>
      <c r="AA170" s="108">
        <f>VLOOKUP($C170,[1]Kostprijzen!$A$2:$B$10,2,FALSE)*S170</f>
        <v>0</v>
      </c>
      <c r="AB170" s="108">
        <f>VLOOKUP($C170,[1]Kostprijzen!$A$2:$B$10,2,FALSE)*T170</f>
        <v>0</v>
      </c>
      <c r="AC170" s="109">
        <f>VLOOKUP($C170,[1]Kostprijzen!$A$2:$B$10,2,FALSE)*U170</f>
        <v>0</v>
      </c>
      <c r="AE170" s="96">
        <f t="shared" si="10"/>
        <v>0</v>
      </c>
      <c r="AF170" s="96">
        <f t="shared" si="11"/>
        <v>0</v>
      </c>
      <c r="AH170" s="110"/>
    </row>
    <row r="171" spans="1:34" ht="13.8">
      <c r="A171" s="98" t="s">
        <v>2029</v>
      </c>
      <c r="B171" s="99" t="str">
        <f>[1]Kostprijzen!$A$66</f>
        <v>Microbiologie</v>
      </c>
      <c r="C171" s="100" t="str">
        <f>[1]Kostprijzen!E63</f>
        <v>Kennis &amp; Expertise</v>
      </c>
      <c r="D171" s="101">
        <f t="shared" si="9"/>
        <v>18097</v>
      </c>
      <c r="E171" s="102">
        <f>IF(D171="","",D171*VLOOKUP(C171,[1]Kostprijzen!$A$2:$B$10,2,FALSE))</f>
        <v>1866162.6400000001</v>
      </c>
      <c r="F171" s="103">
        <v>0</v>
      </c>
      <c r="G171" s="104">
        <v>0</v>
      </c>
      <c r="H171" s="112">
        <v>3900</v>
      </c>
      <c r="I171" s="112">
        <v>14197</v>
      </c>
      <c r="J171" s="104">
        <v>0</v>
      </c>
      <c r="K171" s="104">
        <v>0</v>
      </c>
      <c r="L171" s="104">
        <v>0</v>
      </c>
      <c r="M171" s="105">
        <v>0</v>
      </c>
      <c r="N171" s="65" t="str">
        <f t="shared" si="12"/>
        <v>MicrobiologieKennis &amp; Expertise</v>
      </c>
      <c r="O171" s="103">
        <v>0</v>
      </c>
      <c r="P171" s="104">
        <v>0</v>
      </c>
      <c r="Q171" s="104">
        <v>0</v>
      </c>
      <c r="R171" s="112">
        <v>16900</v>
      </c>
      <c r="S171" s="104">
        <v>0</v>
      </c>
      <c r="T171" s="104">
        <v>0</v>
      </c>
      <c r="U171" s="133">
        <v>1197</v>
      </c>
      <c r="V171" s="128"/>
      <c r="W171" s="106">
        <f>VLOOKUP($C171,[1]Kostprijzen!$A$2:$B$10,2,FALSE)*O171</f>
        <v>0</v>
      </c>
      <c r="X171" s="107">
        <f>VLOOKUP($C171,[1]Kostprijzen!$A$2:$B$10,2,FALSE)*P171</f>
        <v>0</v>
      </c>
      <c r="Y171" s="107">
        <f>VLOOKUP($C171,[1]Kostprijzen!$A$2:$B$10,2,FALSE)*Q171</f>
        <v>0</v>
      </c>
      <c r="Z171" s="108">
        <f>VLOOKUP($C171,[1]Kostprijzen!$A$2:$B$10,2,FALSE)*R171</f>
        <v>1742728</v>
      </c>
      <c r="AA171" s="108">
        <f>VLOOKUP($C171,[1]Kostprijzen!$A$2:$B$10,2,FALSE)*S171</f>
        <v>0</v>
      </c>
      <c r="AB171" s="108">
        <f>VLOOKUP($C171,[1]Kostprijzen!$A$2:$B$10,2,FALSE)*T171</f>
        <v>0</v>
      </c>
      <c r="AC171" s="109">
        <f>VLOOKUP($C171,[1]Kostprijzen!$A$2:$B$10,2,FALSE)*U171</f>
        <v>123434.64</v>
      </c>
      <c r="AE171" s="96">
        <f t="shared" si="10"/>
        <v>0</v>
      </c>
      <c r="AF171" s="96">
        <f t="shared" si="11"/>
        <v>0</v>
      </c>
      <c r="AH171" s="110"/>
    </row>
    <row r="172" spans="1:34" ht="13.8">
      <c r="A172" s="98" t="s">
        <v>2029</v>
      </c>
      <c r="B172" s="99" t="str">
        <f>[1]Kostprijzen!$A$66</f>
        <v>Microbiologie</v>
      </c>
      <c r="C172" s="100" t="str">
        <f>[1]Kostprijzen!E64</f>
        <v>Klantinteractie &amp; Dienstverlening</v>
      </c>
      <c r="D172" s="101">
        <f t="shared" si="9"/>
        <v>1009</v>
      </c>
      <c r="E172" s="102">
        <f>IF(D172="","",D172*VLOOKUP(C172,[1]Kostprijzen!$A$2:$B$10,2,FALSE))</f>
        <v>89700.1</v>
      </c>
      <c r="F172" s="103">
        <v>0</v>
      </c>
      <c r="G172" s="104">
        <v>0</v>
      </c>
      <c r="H172" s="104">
        <v>0</v>
      </c>
      <c r="I172" s="104">
        <v>0</v>
      </c>
      <c r="J172" s="104">
        <v>0</v>
      </c>
      <c r="K172" s="104">
        <v>0</v>
      </c>
      <c r="L172" s="104">
        <v>833</v>
      </c>
      <c r="M172" s="105">
        <v>176</v>
      </c>
      <c r="N172" s="65" t="str">
        <f t="shared" si="12"/>
        <v>MicrobiologieKlantinteractie &amp; Dienstverlening</v>
      </c>
      <c r="O172" s="103">
        <v>0</v>
      </c>
      <c r="P172" s="104">
        <v>0</v>
      </c>
      <c r="Q172" s="104">
        <v>0</v>
      </c>
      <c r="R172" s="104">
        <v>1009</v>
      </c>
      <c r="S172" s="104">
        <v>0</v>
      </c>
      <c r="T172" s="104">
        <v>0</v>
      </c>
      <c r="U172" s="105">
        <v>0</v>
      </c>
      <c r="V172" s="128"/>
      <c r="W172" s="106">
        <f>VLOOKUP($C172,[1]Kostprijzen!$A$2:$B$10,2,FALSE)*O172</f>
        <v>0</v>
      </c>
      <c r="X172" s="107">
        <f>VLOOKUP($C172,[1]Kostprijzen!$A$2:$B$10,2,FALSE)*P172</f>
        <v>0</v>
      </c>
      <c r="Y172" s="107">
        <f>VLOOKUP($C172,[1]Kostprijzen!$A$2:$B$10,2,FALSE)*Q172</f>
        <v>0</v>
      </c>
      <c r="Z172" s="108">
        <f>VLOOKUP($C172,[1]Kostprijzen!$A$2:$B$10,2,FALSE)*R172</f>
        <v>89700.1</v>
      </c>
      <c r="AA172" s="108">
        <f>VLOOKUP($C172,[1]Kostprijzen!$A$2:$B$10,2,FALSE)*S172</f>
        <v>0</v>
      </c>
      <c r="AB172" s="108">
        <f>VLOOKUP($C172,[1]Kostprijzen!$A$2:$B$10,2,FALSE)*T172</f>
        <v>0</v>
      </c>
      <c r="AC172" s="109">
        <f>VLOOKUP($C172,[1]Kostprijzen!$A$2:$B$10,2,FALSE)*U172</f>
        <v>0</v>
      </c>
      <c r="AE172" s="96">
        <f t="shared" si="10"/>
        <v>0</v>
      </c>
      <c r="AF172" s="96">
        <f t="shared" si="11"/>
        <v>0</v>
      </c>
      <c r="AH172" s="110"/>
    </row>
    <row r="173" spans="1:34" ht="13.8">
      <c r="A173" s="98" t="s">
        <v>2029</v>
      </c>
      <c r="B173" s="99" t="str">
        <f>[1]Kostprijzen!$A$66</f>
        <v>Microbiologie</v>
      </c>
      <c r="C173" s="100" t="str">
        <f>[1]Kostprijzen!E65</f>
        <v>Laboratoriumonderzoek</v>
      </c>
      <c r="D173" s="101">
        <f t="shared" si="9"/>
        <v>40256</v>
      </c>
      <c r="E173" s="102">
        <f>IF(D173="","",D173*VLOOKUP(C173,[1]Kostprijzen!$A$2:$B$10,2,FALSE))</f>
        <v>3900403.84</v>
      </c>
      <c r="F173" s="103">
        <v>0</v>
      </c>
      <c r="G173" s="104">
        <v>0</v>
      </c>
      <c r="H173" s="104">
        <v>0</v>
      </c>
      <c r="I173" s="112">
        <v>40256</v>
      </c>
      <c r="J173" s="104">
        <v>0</v>
      </c>
      <c r="K173" s="104">
        <v>0</v>
      </c>
      <c r="L173" s="104">
        <v>0</v>
      </c>
      <c r="M173" s="105">
        <v>0</v>
      </c>
      <c r="N173" s="65" t="str">
        <f t="shared" si="12"/>
        <v>MicrobiologieLaboratoriumonderzoek</v>
      </c>
      <c r="O173" s="103">
        <v>0</v>
      </c>
      <c r="P173" s="104">
        <v>0</v>
      </c>
      <c r="Q173" s="104">
        <v>0</v>
      </c>
      <c r="R173" s="112">
        <v>39706</v>
      </c>
      <c r="S173" s="104">
        <v>0</v>
      </c>
      <c r="T173" s="104">
        <v>0</v>
      </c>
      <c r="U173" s="133">
        <v>550</v>
      </c>
      <c r="V173" s="128"/>
      <c r="W173" s="106">
        <f>VLOOKUP($C173,[1]Kostprijzen!$A$2:$B$10,2,FALSE)*O173</f>
        <v>0</v>
      </c>
      <c r="X173" s="107">
        <f>VLOOKUP($C173,[1]Kostprijzen!$A$2:$B$10,2,FALSE)*P173</f>
        <v>0</v>
      </c>
      <c r="Y173" s="107">
        <f>VLOOKUP($C173,[1]Kostprijzen!$A$2:$B$10,2,FALSE)*Q173</f>
        <v>0</v>
      </c>
      <c r="Z173" s="108">
        <f>VLOOKUP($C173,[1]Kostprijzen!$A$2:$B$10,2,FALSE)*R173</f>
        <v>3847114.34</v>
      </c>
      <c r="AA173" s="108">
        <f>VLOOKUP($C173,[1]Kostprijzen!$A$2:$B$10,2,FALSE)*S173</f>
        <v>0</v>
      </c>
      <c r="AB173" s="108">
        <f>VLOOKUP($C173,[1]Kostprijzen!$A$2:$B$10,2,FALSE)*T173</f>
        <v>0</v>
      </c>
      <c r="AC173" s="109">
        <f>VLOOKUP($C173,[1]Kostprijzen!$A$2:$B$10,2,FALSE)*U173</f>
        <v>53289.5</v>
      </c>
      <c r="AE173" s="96">
        <f t="shared" si="10"/>
        <v>0</v>
      </c>
      <c r="AF173" s="96">
        <f t="shared" si="11"/>
        <v>0</v>
      </c>
      <c r="AH173" s="110"/>
    </row>
    <row r="174" spans="1:34" ht="14.4" thickBot="1">
      <c r="A174" s="114" t="s">
        <v>2029</v>
      </c>
      <c r="B174" s="99" t="str">
        <f>[1]Kostprijzen!$A$66</f>
        <v>Microbiologie</v>
      </c>
      <c r="C174" s="100" t="str">
        <f>[1]Kostprijzen!E66</f>
        <v>Toezicht</v>
      </c>
      <c r="D174" s="115">
        <f t="shared" si="9"/>
        <v>14900</v>
      </c>
      <c r="E174" s="116">
        <f>IF(D174="","",D174*VLOOKUP(C174,[1]Kostprijzen!$A$2:$B$10,2,FALSE))</f>
        <v>1380187</v>
      </c>
      <c r="F174" s="132">
        <v>2075</v>
      </c>
      <c r="G174" s="119">
        <v>560</v>
      </c>
      <c r="H174" s="119">
        <v>12265</v>
      </c>
      <c r="I174" s="118">
        <v>0</v>
      </c>
      <c r="J174" s="118">
        <v>0</v>
      </c>
      <c r="K174" s="118">
        <v>0</v>
      </c>
      <c r="L174" s="118">
        <v>0</v>
      </c>
      <c r="M174" s="120">
        <v>0</v>
      </c>
      <c r="N174" s="65" t="str">
        <f t="shared" si="12"/>
        <v>MicrobiologieToezicht</v>
      </c>
      <c r="O174" s="117">
        <v>0</v>
      </c>
      <c r="P174" s="118">
        <v>0</v>
      </c>
      <c r="Q174" s="118">
        <v>0</v>
      </c>
      <c r="R174" s="119">
        <v>14600</v>
      </c>
      <c r="S174" s="118">
        <v>0</v>
      </c>
      <c r="T174" s="118">
        <v>0</v>
      </c>
      <c r="U174" s="147">
        <v>300</v>
      </c>
      <c r="V174" s="128"/>
      <c r="W174" s="121">
        <f>VLOOKUP($C174,[1]Kostprijzen!$A$2:$B$10,2,FALSE)*O174</f>
        <v>0</v>
      </c>
      <c r="X174" s="122">
        <f>VLOOKUP($C174,[1]Kostprijzen!$A$2:$B$10,2,FALSE)*P174</f>
        <v>0</v>
      </c>
      <c r="Y174" s="122">
        <f>VLOOKUP($C174,[1]Kostprijzen!$A$2:$B$10,2,FALSE)*Q174</f>
        <v>0</v>
      </c>
      <c r="Z174" s="123">
        <f>VLOOKUP($C174,[1]Kostprijzen!$A$2:$B$10,2,FALSE)*R174</f>
        <v>1352398</v>
      </c>
      <c r="AA174" s="123">
        <f>VLOOKUP($C174,[1]Kostprijzen!$A$2:$B$10,2,FALSE)*S174</f>
        <v>0</v>
      </c>
      <c r="AB174" s="123">
        <f>VLOOKUP($C174,[1]Kostprijzen!$A$2:$B$10,2,FALSE)*T174</f>
        <v>0</v>
      </c>
      <c r="AC174" s="124">
        <f>VLOOKUP($C174,[1]Kostprijzen!$A$2:$B$10,2,FALSE)*U174</f>
        <v>27789</v>
      </c>
      <c r="AE174" s="96">
        <f t="shared" si="10"/>
        <v>0</v>
      </c>
      <c r="AF174" s="96">
        <f t="shared" si="11"/>
        <v>0</v>
      </c>
      <c r="AH174" s="125"/>
    </row>
    <row r="175" spans="1:34" ht="14.4" hidden="1" thickBot="1">
      <c r="A175" s="83" t="s">
        <v>1325</v>
      </c>
      <c r="B175" s="84" t="str">
        <f>[1]Kostprijzen!$A$67</f>
        <v>Natuur</v>
      </c>
      <c r="C175" s="85" t="str">
        <f>[1]Kostprijzen!E58</f>
        <v>Advies &amp; Vertegenwoordiging</v>
      </c>
      <c r="D175" s="86">
        <f t="shared" si="9"/>
        <v>6814</v>
      </c>
      <c r="E175" s="87">
        <f>IF(D175="","",D175*VLOOKUP(C175,[1]Kostprijzen!$A$2:$B$10,2,FALSE))</f>
        <v>779930.44</v>
      </c>
      <c r="F175" s="88">
        <v>0</v>
      </c>
      <c r="G175" s="89">
        <v>6814</v>
      </c>
      <c r="H175" s="89">
        <v>0</v>
      </c>
      <c r="I175" s="89">
        <v>0</v>
      </c>
      <c r="J175" s="89">
        <v>0</v>
      </c>
      <c r="K175" s="89">
        <v>0</v>
      </c>
      <c r="L175" s="89">
        <v>0</v>
      </c>
      <c r="M175" s="90">
        <v>0</v>
      </c>
      <c r="N175" s="65" t="str">
        <f t="shared" si="12"/>
        <v>NatuurAdvies &amp; Vertegenwoordiging</v>
      </c>
      <c r="O175" s="88">
        <v>1950</v>
      </c>
      <c r="P175" s="89">
        <v>0</v>
      </c>
      <c r="Q175" s="89">
        <v>2714</v>
      </c>
      <c r="R175" s="89">
        <v>2150</v>
      </c>
      <c r="S175" s="89">
        <v>0</v>
      </c>
      <c r="T175" s="89">
        <v>0</v>
      </c>
      <c r="U175" s="90">
        <v>0</v>
      </c>
      <c r="V175" s="128"/>
      <c r="W175" s="92">
        <f>VLOOKUP($C175,[1]Kostprijzen!$A$2:$B$10,2,FALSE)*O175</f>
        <v>223197</v>
      </c>
      <c r="X175" s="93">
        <f>VLOOKUP($C175,[1]Kostprijzen!$A$2:$B$10,2,FALSE)*P175</f>
        <v>0</v>
      </c>
      <c r="Y175" s="93">
        <f>VLOOKUP($C175,[1]Kostprijzen!$A$2:$B$10,2,FALSE)*Q175</f>
        <v>310644.44</v>
      </c>
      <c r="Z175" s="94">
        <f>VLOOKUP($C175,[1]Kostprijzen!$A$2:$B$10,2,FALSE)*R175</f>
        <v>246089</v>
      </c>
      <c r="AA175" s="94">
        <f>VLOOKUP($C175,[1]Kostprijzen!$A$2:$B$10,2,FALSE)*S175</f>
        <v>0</v>
      </c>
      <c r="AB175" s="94">
        <f>VLOOKUP($C175,[1]Kostprijzen!$A$2:$B$10,2,FALSE)*T175</f>
        <v>0</v>
      </c>
      <c r="AC175" s="95">
        <f>VLOOKUP($C175,[1]Kostprijzen!$A$2:$B$10,2,FALSE)*U175</f>
        <v>0</v>
      </c>
      <c r="AE175" s="96">
        <f t="shared" si="10"/>
        <v>0</v>
      </c>
      <c r="AF175" s="96">
        <f t="shared" si="11"/>
        <v>0</v>
      </c>
      <c r="AH175" s="97"/>
    </row>
    <row r="176" spans="1:34" ht="14.4" hidden="1" thickBot="1">
      <c r="A176" s="98" t="s">
        <v>1325</v>
      </c>
      <c r="B176" s="99" t="str">
        <f>[1]Kostprijzen!$A$67</f>
        <v>Natuur</v>
      </c>
      <c r="C176" s="100" t="str">
        <f>[1]Kostprijzen!E59</f>
        <v>Communicatie</v>
      </c>
      <c r="D176" s="101">
        <f t="shared" si="9"/>
        <v>454</v>
      </c>
      <c r="E176" s="102">
        <f>IF(D176="","",D176*VLOOKUP(C176,[1]Kostprijzen!$A$2:$B$10,2,FALSE))</f>
        <v>44265</v>
      </c>
      <c r="F176" s="103">
        <v>0</v>
      </c>
      <c r="G176" s="104">
        <v>0</v>
      </c>
      <c r="H176" s="104">
        <v>0</v>
      </c>
      <c r="I176" s="104">
        <v>0</v>
      </c>
      <c r="J176" s="104">
        <v>0</v>
      </c>
      <c r="K176" s="104">
        <v>0</v>
      </c>
      <c r="L176" s="104">
        <v>0</v>
      </c>
      <c r="M176" s="105">
        <v>454</v>
      </c>
      <c r="N176" s="65" t="str">
        <f t="shared" si="12"/>
        <v>NatuurCommunicatie</v>
      </c>
      <c r="O176" s="103">
        <v>0</v>
      </c>
      <c r="P176" s="104">
        <v>0</v>
      </c>
      <c r="Q176" s="104">
        <v>454</v>
      </c>
      <c r="R176" s="104">
        <v>0</v>
      </c>
      <c r="S176" s="104">
        <v>0</v>
      </c>
      <c r="T176" s="104">
        <v>0</v>
      </c>
      <c r="U176" s="105">
        <v>0</v>
      </c>
      <c r="V176" s="128"/>
      <c r="W176" s="106">
        <f>VLOOKUP($C176,[1]Kostprijzen!$A$2:$B$10,2,FALSE)*O176</f>
        <v>0</v>
      </c>
      <c r="X176" s="107">
        <f>VLOOKUP($C176,[1]Kostprijzen!$A$2:$B$10,2,FALSE)*P176</f>
        <v>0</v>
      </c>
      <c r="Y176" s="107">
        <f>VLOOKUP($C176,[1]Kostprijzen!$A$2:$B$10,2,FALSE)*Q176</f>
        <v>44265</v>
      </c>
      <c r="Z176" s="108">
        <f>VLOOKUP($C176,[1]Kostprijzen!$A$2:$B$10,2,FALSE)*R176</f>
        <v>0</v>
      </c>
      <c r="AA176" s="108">
        <f>VLOOKUP($C176,[1]Kostprijzen!$A$2:$B$10,2,FALSE)*S176</f>
        <v>0</v>
      </c>
      <c r="AB176" s="108">
        <f>VLOOKUP($C176,[1]Kostprijzen!$A$2:$B$10,2,FALSE)*T176</f>
        <v>0</v>
      </c>
      <c r="AC176" s="109">
        <f>VLOOKUP($C176,[1]Kostprijzen!$A$2:$B$10,2,FALSE)*U176</f>
        <v>0</v>
      </c>
      <c r="AE176" s="96">
        <f t="shared" si="10"/>
        <v>0</v>
      </c>
      <c r="AF176" s="96">
        <f t="shared" si="11"/>
        <v>0</v>
      </c>
      <c r="AH176" s="110"/>
    </row>
    <row r="177" spans="1:34" ht="14.4" hidden="1" thickBot="1">
      <c r="A177" s="98" t="s">
        <v>1325</v>
      </c>
      <c r="B177" s="99" t="str">
        <f>[1]Kostprijzen!$A$67</f>
        <v>Natuur</v>
      </c>
      <c r="C177" s="100" t="str">
        <f>[1]Kostprijzen!E60</f>
        <v>Extern Geoormerkt Budget</v>
      </c>
      <c r="D177" s="101">
        <f t="shared" si="9"/>
        <v>0</v>
      </c>
      <c r="E177" s="111">
        <v>650000</v>
      </c>
      <c r="F177" s="103">
        <v>0</v>
      </c>
      <c r="G177" s="104">
        <v>0</v>
      </c>
      <c r="H177" s="104">
        <v>0</v>
      </c>
      <c r="I177" s="104">
        <v>0</v>
      </c>
      <c r="J177" s="104">
        <v>0</v>
      </c>
      <c r="K177" s="104">
        <v>0</v>
      </c>
      <c r="L177" s="104">
        <v>0</v>
      </c>
      <c r="M177" s="105">
        <v>0</v>
      </c>
      <c r="N177" s="65" t="str">
        <f t="shared" si="12"/>
        <v>NatuurExtern Geoormerkt Budget</v>
      </c>
      <c r="O177" s="103">
        <v>0</v>
      </c>
      <c r="P177" s="104">
        <v>0</v>
      </c>
      <c r="Q177" s="104">
        <v>0</v>
      </c>
      <c r="R177" s="104">
        <v>0</v>
      </c>
      <c r="S177" s="104">
        <v>0</v>
      </c>
      <c r="T177" s="104">
        <v>0</v>
      </c>
      <c r="U177" s="105">
        <v>0</v>
      </c>
      <c r="V177" s="128"/>
      <c r="W177" s="106"/>
      <c r="X177" s="107">
        <v>0</v>
      </c>
      <c r="Y177" s="107">
        <v>650000</v>
      </c>
      <c r="Z177" s="108"/>
      <c r="AA177" s="108"/>
      <c r="AB177" s="108"/>
      <c r="AC177" s="109"/>
      <c r="AE177" s="96">
        <f t="shared" si="10"/>
        <v>0</v>
      </c>
      <c r="AF177" s="96">
        <f t="shared" si="11"/>
        <v>0</v>
      </c>
      <c r="AH177" s="110"/>
    </row>
    <row r="178" spans="1:34" ht="14.4" hidden="1" thickBot="1">
      <c r="A178" s="98" t="s">
        <v>1325</v>
      </c>
      <c r="B178" s="99" t="str">
        <f>[1]Kostprijzen!$A$67</f>
        <v>Natuur</v>
      </c>
      <c r="C178" s="100" t="str">
        <f>[1]Kostprijzen!E61</f>
        <v>Incident- &amp; Crisismanagement</v>
      </c>
      <c r="D178" s="101">
        <f t="shared" si="9"/>
        <v>300</v>
      </c>
      <c r="E178" s="102">
        <f>IF(D178="","",D178*VLOOKUP(C178,[1]Kostprijzen!$A$2:$B$10,2,FALSE))</f>
        <v>32208</v>
      </c>
      <c r="F178" s="103">
        <v>0</v>
      </c>
      <c r="G178" s="104">
        <v>300</v>
      </c>
      <c r="H178" s="104">
        <v>0</v>
      </c>
      <c r="I178" s="104">
        <v>0</v>
      </c>
      <c r="J178" s="104">
        <v>0</v>
      </c>
      <c r="K178" s="104">
        <v>0</v>
      </c>
      <c r="L178" s="104">
        <v>0</v>
      </c>
      <c r="M178" s="105">
        <v>0</v>
      </c>
      <c r="N178" s="65" t="str">
        <f t="shared" si="12"/>
        <v>NatuurIncident- &amp; Crisismanagement</v>
      </c>
      <c r="O178" s="103">
        <v>0</v>
      </c>
      <c r="P178" s="104">
        <v>0</v>
      </c>
      <c r="Q178" s="104">
        <v>300</v>
      </c>
      <c r="R178" s="104">
        <v>0</v>
      </c>
      <c r="S178" s="104">
        <v>0</v>
      </c>
      <c r="T178" s="104">
        <v>0</v>
      </c>
      <c r="U178" s="105">
        <v>0</v>
      </c>
      <c r="V178" s="128"/>
      <c r="W178" s="106">
        <f>VLOOKUP($C178,[1]Kostprijzen!$A$2:$B$10,2,FALSE)*O178</f>
        <v>0</v>
      </c>
      <c r="X178" s="107">
        <f>VLOOKUP($C178,[1]Kostprijzen!$A$2:$B$10,2,FALSE)*P178</f>
        <v>0</v>
      </c>
      <c r="Y178" s="107">
        <f>VLOOKUP($C178,[1]Kostprijzen!$A$2:$B$10,2,FALSE)*Q178</f>
        <v>32208</v>
      </c>
      <c r="Z178" s="108">
        <f>VLOOKUP($C178,[1]Kostprijzen!$A$2:$B$10,2,FALSE)*R178</f>
        <v>0</v>
      </c>
      <c r="AA178" s="108">
        <f>VLOOKUP($C178,[1]Kostprijzen!$A$2:$B$10,2,FALSE)*S178</f>
        <v>0</v>
      </c>
      <c r="AB178" s="108">
        <f>VLOOKUP($C178,[1]Kostprijzen!$A$2:$B$10,2,FALSE)*T178</f>
        <v>0</v>
      </c>
      <c r="AC178" s="109">
        <f>VLOOKUP($C178,[1]Kostprijzen!$A$2:$B$10,2,FALSE)*U178</f>
        <v>0</v>
      </c>
      <c r="AE178" s="96">
        <f t="shared" si="10"/>
        <v>0</v>
      </c>
      <c r="AF178" s="96">
        <f t="shared" si="11"/>
        <v>0</v>
      </c>
      <c r="AH178" s="110"/>
    </row>
    <row r="179" spans="1:34" ht="14.4" hidden="1" thickBot="1">
      <c r="A179" s="98" t="s">
        <v>1325</v>
      </c>
      <c r="B179" s="99" t="str">
        <f>[1]Kostprijzen!$A$67</f>
        <v>Natuur</v>
      </c>
      <c r="C179" s="100" t="str">
        <f>[1]Kostprijzen!E62</f>
        <v>Inlichtingen &amp; Opsporing</v>
      </c>
      <c r="D179" s="101">
        <f t="shared" si="9"/>
        <v>0</v>
      </c>
      <c r="E179" s="102">
        <f>IF(D179="","",D179*VLOOKUP(C179,[1]Kostprijzen!$A$2:$B$10,2,FALSE))</f>
        <v>0</v>
      </c>
      <c r="F179" s="103">
        <v>0</v>
      </c>
      <c r="G179" s="104">
        <v>0</v>
      </c>
      <c r="H179" s="104">
        <v>0</v>
      </c>
      <c r="I179" s="104">
        <v>0</v>
      </c>
      <c r="J179" s="104">
        <v>0</v>
      </c>
      <c r="K179" s="104">
        <v>0</v>
      </c>
      <c r="L179" s="104">
        <v>0</v>
      </c>
      <c r="M179" s="105">
        <v>0</v>
      </c>
      <c r="N179" s="65" t="str">
        <f t="shared" si="12"/>
        <v>NatuurInlichtingen &amp; Opsporing</v>
      </c>
      <c r="O179" s="103">
        <v>0</v>
      </c>
      <c r="P179" s="104">
        <v>0</v>
      </c>
      <c r="Q179" s="104">
        <v>0</v>
      </c>
      <c r="R179" s="104">
        <v>0</v>
      </c>
      <c r="S179" s="104">
        <v>0</v>
      </c>
      <c r="T179" s="104">
        <v>0</v>
      </c>
      <c r="U179" s="105">
        <v>0</v>
      </c>
      <c r="V179" s="128"/>
      <c r="W179" s="106">
        <f>VLOOKUP($C179,[1]Kostprijzen!$A$2:$B$10,2,FALSE)*O179</f>
        <v>0</v>
      </c>
      <c r="X179" s="107">
        <f>VLOOKUP($C179,[1]Kostprijzen!$A$2:$B$10,2,FALSE)*P179</f>
        <v>0</v>
      </c>
      <c r="Y179" s="107">
        <f>VLOOKUP($C179,[1]Kostprijzen!$A$2:$B$10,2,FALSE)*Q179</f>
        <v>0</v>
      </c>
      <c r="Z179" s="108">
        <f>VLOOKUP($C179,[1]Kostprijzen!$A$2:$B$10,2,FALSE)*R179</f>
        <v>0</v>
      </c>
      <c r="AA179" s="108">
        <f>VLOOKUP($C179,[1]Kostprijzen!$A$2:$B$10,2,FALSE)*S179</f>
        <v>0</v>
      </c>
      <c r="AB179" s="108">
        <f>VLOOKUP($C179,[1]Kostprijzen!$A$2:$B$10,2,FALSE)*T179</f>
        <v>0</v>
      </c>
      <c r="AC179" s="109">
        <f>VLOOKUP($C179,[1]Kostprijzen!$A$2:$B$10,2,FALSE)*U179</f>
        <v>0</v>
      </c>
      <c r="AE179" s="96">
        <f t="shared" si="10"/>
        <v>0</v>
      </c>
      <c r="AF179" s="96">
        <f t="shared" si="11"/>
        <v>0</v>
      </c>
      <c r="AH179" s="110"/>
    </row>
    <row r="180" spans="1:34" ht="14.4" hidden="1" thickBot="1">
      <c r="A180" s="98" t="s">
        <v>1325</v>
      </c>
      <c r="B180" s="99" t="str">
        <f>[1]Kostprijzen!$A$67</f>
        <v>Natuur</v>
      </c>
      <c r="C180" s="100" t="str">
        <f>[1]Kostprijzen!E63</f>
        <v>Kennis &amp; Expertise</v>
      </c>
      <c r="D180" s="101">
        <f t="shared" si="9"/>
        <v>160</v>
      </c>
      <c r="E180" s="102">
        <f>IF(D180="","",D180*VLOOKUP(C180,[1]Kostprijzen!$A$2:$B$10,2,FALSE))</f>
        <v>16499.2</v>
      </c>
      <c r="F180" s="103">
        <v>0</v>
      </c>
      <c r="G180" s="104">
        <v>160</v>
      </c>
      <c r="H180" s="104">
        <v>0</v>
      </c>
      <c r="I180" s="104">
        <v>0</v>
      </c>
      <c r="J180" s="104">
        <v>0</v>
      </c>
      <c r="K180" s="104">
        <v>0</v>
      </c>
      <c r="L180" s="104">
        <v>0</v>
      </c>
      <c r="M180" s="105">
        <v>0</v>
      </c>
      <c r="N180" s="65" t="str">
        <f t="shared" si="12"/>
        <v>NatuurKennis &amp; Expertise</v>
      </c>
      <c r="O180" s="103">
        <v>0</v>
      </c>
      <c r="P180" s="104">
        <v>0</v>
      </c>
      <c r="Q180" s="104">
        <v>160</v>
      </c>
      <c r="R180" s="104">
        <v>0</v>
      </c>
      <c r="S180" s="104">
        <v>0</v>
      </c>
      <c r="T180" s="104">
        <v>0</v>
      </c>
      <c r="U180" s="105">
        <v>0</v>
      </c>
      <c r="V180" s="128"/>
      <c r="W180" s="106">
        <f>VLOOKUP($C180,[1]Kostprijzen!$A$2:$B$10,2,FALSE)*O180</f>
        <v>0</v>
      </c>
      <c r="X180" s="107">
        <f>VLOOKUP($C180,[1]Kostprijzen!$A$2:$B$10,2,FALSE)*P180</f>
        <v>0</v>
      </c>
      <c r="Y180" s="107">
        <f>VLOOKUP($C180,[1]Kostprijzen!$A$2:$B$10,2,FALSE)*Q180</f>
        <v>16499.2</v>
      </c>
      <c r="Z180" s="108">
        <f>VLOOKUP($C180,[1]Kostprijzen!$A$2:$B$10,2,FALSE)*R180</f>
        <v>0</v>
      </c>
      <c r="AA180" s="108">
        <f>VLOOKUP($C180,[1]Kostprijzen!$A$2:$B$10,2,FALSE)*S180</f>
        <v>0</v>
      </c>
      <c r="AB180" s="108">
        <f>VLOOKUP($C180,[1]Kostprijzen!$A$2:$B$10,2,FALSE)*T180</f>
        <v>0</v>
      </c>
      <c r="AC180" s="109">
        <f>VLOOKUP($C180,[1]Kostprijzen!$A$2:$B$10,2,FALSE)*U180</f>
        <v>0</v>
      </c>
      <c r="AE180" s="96">
        <f t="shared" si="10"/>
        <v>0</v>
      </c>
      <c r="AF180" s="96">
        <f t="shared" si="11"/>
        <v>0</v>
      </c>
      <c r="AH180" s="110"/>
    </row>
    <row r="181" spans="1:34" ht="14.4" hidden="1" thickBot="1">
      <c r="A181" s="98" t="s">
        <v>1325</v>
      </c>
      <c r="B181" s="99" t="str">
        <f>[1]Kostprijzen!$A$67</f>
        <v>Natuur</v>
      </c>
      <c r="C181" s="100" t="str">
        <f>[1]Kostprijzen!E64</f>
        <v>Klantinteractie &amp; Dienstverlening</v>
      </c>
      <c r="D181" s="101">
        <f t="shared" si="9"/>
        <v>1675</v>
      </c>
      <c r="E181" s="102">
        <f>IF(D181="","",D181*VLOOKUP(C181,[1]Kostprijzen!$A$2:$B$10,2,FALSE))</f>
        <v>148907.5</v>
      </c>
      <c r="F181" s="103">
        <v>0</v>
      </c>
      <c r="G181" s="104">
        <v>0</v>
      </c>
      <c r="H181" s="104">
        <v>0</v>
      </c>
      <c r="I181" s="104">
        <v>0</v>
      </c>
      <c r="J181" s="104">
        <v>0</v>
      </c>
      <c r="K181" s="104">
        <v>0</v>
      </c>
      <c r="L181" s="104">
        <v>1675</v>
      </c>
      <c r="M181" s="105">
        <v>0</v>
      </c>
      <c r="N181" s="65" t="str">
        <f t="shared" si="12"/>
        <v>NatuurKlantinteractie &amp; Dienstverlening</v>
      </c>
      <c r="O181" s="103">
        <v>0</v>
      </c>
      <c r="P181" s="104">
        <v>0</v>
      </c>
      <c r="Q181" s="104">
        <v>1675</v>
      </c>
      <c r="R181" s="104">
        <v>0</v>
      </c>
      <c r="S181" s="104">
        <v>0</v>
      </c>
      <c r="T181" s="104">
        <v>0</v>
      </c>
      <c r="U181" s="105">
        <v>0</v>
      </c>
      <c r="V181" s="128"/>
      <c r="W181" s="106">
        <f>VLOOKUP($C181,[1]Kostprijzen!$A$2:$B$10,2,FALSE)*O181</f>
        <v>0</v>
      </c>
      <c r="X181" s="107">
        <f>VLOOKUP($C181,[1]Kostprijzen!$A$2:$B$10,2,FALSE)*P181</f>
        <v>0</v>
      </c>
      <c r="Y181" s="107">
        <f>VLOOKUP($C181,[1]Kostprijzen!$A$2:$B$10,2,FALSE)*Q181</f>
        <v>148907.5</v>
      </c>
      <c r="Z181" s="108">
        <f>VLOOKUP($C181,[1]Kostprijzen!$A$2:$B$10,2,FALSE)*R181</f>
        <v>0</v>
      </c>
      <c r="AA181" s="108">
        <f>VLOOKUP($C181,[1]Kostprijzen!$A$2:$B$10,2,FALSE)*S181</f>
        <v>0</v>
      </c>
      <c r="AB181" s="108">
        <f>VLOOKUP($C181,[1]Kostprijzen!$A$2:$B$10,2,FALSE)*T181</f>
        <v>0</v>
      </c>
      <c r="AC181" s="109">
        <f>VLOOKUP($C181,[1]Kostprijzen!$A$2:$B$10,2,FALSE)*U181</f>
        <v>0</v>
      </c>
      <c r="AE181" s="96">
        <f t="shared" si="10"/>
        <v>0</v>
      </c>
      <c r="AF181" s="96">
        <f t="shared" si="11"/>
        <v>0</v>
      </c>
      <c r="AH181" s="110"/>
    </row>
    <row r="182" spans="1:34" ht="14.4" hidden="1" thickBot="1">
      <c r="A182" s="98" t="s">
        <v>1325</v>
      </c>
      <c r="B182" s="99" t="str">
        <f>[1]Kostprijzen!$A$67</f>
        <v>Natuur</v>
      </c>
      <c r="C182" s="100" t="str">
        <f>[1]Kostprijzen!E65</f>
        <v>Laboratoriumonderzoek</v>
      </c>
      <c r="D182" s="101">
        <f t="shared" si="9"/>
        <v>220</v>
      </c>
      <c r="E182" s="102">
        <f>IF(D182="","",D182*VLOOKUP(C182,[1]Kostprijzen!$A$2:$B$10,2,FALSE))</f>
        <v>21315.8</v>
      </c>
      <c r="F182" s="103">
        <v>0</v>
      </c>
      <c r="G182" s="104">
        <v>220</v>
      </c>
      <c r="H182" s="104">
        <v>0</v>
      </c>
      <c r="I182" s="104">
        <v>0</v>
      </c>
      <c r="J182" s="104">
        <v>0</v>
      </c>
      <c r="K182" s="104">
        <v>0</v>
      </c>
      <c r="L182" s="104">
        <v>0</v>
      </c>
      <c r="M182" s="105">
        <v>0</v>
      </c>
      <c r="N182" s="65" t="str">
        <f t="shared" si="12"/>
        <v>NatuurLaboratoriumonderzoek</v>
      </c>
      <c r="O182" s="103">
        <v>0</v>
      </c>
      <c r="P182" s="104">
        <v>0</v>
      </c>
      <c r="Q182" s="104">
        <v>220</v>
      </c>
      <c r="R182" s="104">
        <v>0</v>
      </c>
      <c r="S182" s="104">
        <v>0</v>
      </c>
      <c r="T182" s="104">
        <v>0</v>
      </c>
      <c r="U182" s="105">
        <v>0</v>
      </c>
      <c r="V182" s="128"/>
      <c r="W182" s="106">
        <f>VLOOKUP($C182,[1]Kostprijzen!$A$2:$B$10,2,FALSE)*O182</f>
        <v>0</v>
      </c>
      <c r="X182" s="107">
        <f>VLOOKUP($C182,[1]Kostprijzen!$A$2:$B$10,2,FALSE)*P182</f>
        <v>0</v>
      </c>
      <c r="Y182" s="107">
        <f>VLOOKUP($C182,[1]Kostprijzen!$A$2:$B$10,2,FALSE)*Q182</f>
        <v>21315.8</v>
      </c>
      <c r="Z182" s="108">
        <f>VLOOKUP($C182,[1]Kostprijzen!$A$2:$B$10,2,FALSE)*R182</f>
        <v>0</v>
      </c>
      <c r="AA182" s="108">
        <f>VLOOKUP($C182,[1]Kostprijzen!$A$2:$B$10,2,FALSE)*S182</f>
        <v>0</v>
      </c>
      <c r="AB182" s="108">
        <f>VLOOKUP($C182,[1]Kostprijzen!$A$2:$B$10,2,FALSE)*T182</f>
        <v>0</v>
      </c>
      <c r="AC182" s="109">
        <f>VLOOKUP($C182,[1]Kostprijzen!$A$2:$B$10,2,FALSE)*U182</f>
        <v>0</v>
      </c>
      <c r="AE182" s="96">
        <f t="shared" si="10"/>
        <v>0</v>
      </c>
      <c r="AF182" s="96">
        <f t="shared" si="11"/>
        <v>0</v>
      </c>
      <c r="AH182" s="110"/>
    </row>
    <row r="183" spans="1:34" ht="14.4" hidden="1" thickBot="1">
      <c r="A183" s="114" t="s">
        <v>1325</v>
      </c>
      <c r="B183" s="99" t="str">
        <f>[1]Kostprijzen!$A$67</f>
        <v>Natuur</v>
      </c>
      <c r="C183" s="100" t="str">
        <f>[1]Kostprijzen!E66</f>
        <v>Toezicht</v>
      </c>
      <c r="D183" s="115">
        <f t="shared" si="9"/>
        <v>40127</v>
      </c>
      <c r="E183" s="116">
        <f>IF(D183="","",D183*VLOOKUP(C183,[1]Kostprijzen!$A$2:$B$10,2,FALSE))</f>
        <v>3716964.01</v>
      </c>
      <c r="F183" s="117">
        <v>0</v>
      </c>
      <c r="G183" s="118">
        <v>40127</v>
      </c>
      <c r="H183" s="118">
        <v>0</v>
      </c>
      <c r="I183" s="118">
        <v>0</v>
      </c>
      <c r="J183" s="118">
        <v>0</v>
      </c>
      <c r="K183" s="118">
        <v>0</v>
      </c>
      <c r="L183" s="118">
        <v>0</v>
      </c>
      <c r="M183" s="120">
        <v>0</v>
      </c>
      <c r="N183" s="65" t="str">
        <f t="shared" si="12"/>
        <v>NatuurToezicht</v>
      </c>
      <c r="O183" s="117">
        <v>975</v>
      </c>
      <c r="P183" s="118">
        <v>0</v>
      </c>
      <c r="Q183" s="118">
        <v>36977</v>
      </c>
      <c r="R183" s="118">
        <v>2175</v>
      </c>
      <c r="S183" s="118">
        <v>0</v>
      </c>
      <c r="T183" s="118">
        <v>0</v>
      </c>
      <c r="U183" s="120">
        <v>0</v>
      </c>
      <c r="V183" s="128"/>
      <c r="W183" s="121">
        <f>VLOOKUP($C183,[1]Kostprijzen!$A$2:$B$10,2,FALSE)*O183</f>
        <v>90314.25</v>
      </c>
      <c r="X183" s="122">
        <f>VLOOKUP($C183,[1]Kostprijzen!$A$2:$B$10,2,FALSE)*P183</f>
        <v>0</v>
      </c>
      <c r="Y183" s="122">
        <f>VLOOKUP($C183,[1]Kostprijzen!$A$2:$B$10,2,FALSE)*Q183</f>
        <v>3425179.51</v>
      </c>
      <c r="Z183" s="123">
        <f>VLOOKUP($C183,[1]Kostprijzen!$A$2:$B$10,2,FALSE)*R183</f>
        <v>201470.25</v>
      </c>
      <c r="AA183" s="123">
        <f>VLOOKUP($C183,[1]Kostprijzen!$A$2:$B$10,2,FALSE)*S183</f>
        <v>0</v>
      </c>
      <c r="AB183" s="123">
        <f>VLOOKUP($C183,[1]Kostprijzen!$A$2:$B$10,2,FALSE)*T183</f>
        <v>0</v>
      </c>
      <c r="AC183" s="124">
        <f>VLOOKUP($C183,[1]Kostprijzen!$A$2:$B$10,2,FALSE)*U183</f>
        <v>0</v>
      </c>
      <c r="AE183" s="96">
        <f t="shared" si="10"/>
        <v>0</v>
      </c>
      <c r="AF183" s="96">
        <f t="shared" si="11"/>
        <v>0</v>
      </c>
      <c r="AH183" s="125"/>
    </row>
    <row r="184" spans="1:34" ht="13.8">
      <c r="A184" s="83" t="s">
        <v>2029</v>
      </c>
      <c r="B184" s="84" t="str">
        <f>[1]Kostprijzen!$A$68</f>
        <v>Productveiligheid</v>
      </c>
      <c r="C184" s="85" t="str">
        <f>[1]Kostprijzen!E58</f>
        <v>Advies &amp; Vertegenwoordiging</v>
      </c>
      <c r="D184" s="86">
        <f t="shared" si="9"/>
        <v>2600</v>
      </c>
      <c r="E184" s="87">
        <f>IF(D184="","",D184*VLOOKUP(C184,[1]Kostprijzen!$A$2:$B$10,2,FALSE))</f>
        <v>297596</v>
      </c>
      <c r="F184" s="88">
        <v>0</v>
      </c>
      <c r="G184" s="89">
        <v>0</v>
      </c>
      <c r="H184" s="126">
        <v>2600</v>
      </c>
      <c r="I184" s="89">
        <v>0</v>
      </c>
      <c r="J184" s="89">
        <v>0</v>
      </c>
      <c r="K184" s="89">
        <v>0</v>
      </c>
      <c r="L184" s="89">
        <v>0</v>
      </c>
      <c r="M184" s="90">
        <v>0</v>
      </c>
      <c r="N184" s="65" t="str">
        <f t="shared" si="12"/>
        <v>ProductveiligheidAdvies &amp; Vertegenwoordiging</v>
      </c>
      <c r="O184" s="88">
        <v>0</v>
      </c>
      <c r="P184" s="89">
        <v>0</v>
      </c>
      <c r="Q184" s="89">
        <v>0</v>
      </c>
      <c r="R184" s="126">
        <v>2600</v>
      </c>
      <c r="S184" s="89">
        <v>0</v>
      </c>
      <c r="T184" s="89">
        <v>0</v>
      </c>
      <c r="U184" s="90">
        <v>0</v>
      </c>
      <c r="V184" s="128"/>
      <c r="W184" s="92">
        <f>VLOOKUP($C184,[1]Kostprijzen!$A$2:$B$10,2,FALSE)*O184</f>
        <v>0</v>
      </c>
      <c r="X184" s="93">
        <f>VLOOKUP($C184,[1]Kostprijzen!$A$2:$B$10,2,FALSE)*P184</f>
        <v>0</v>
      </c>
      <c r="Y184" s="93">
        <f>VLOOKUP($C184,[1]Kostprijzen!$A$2:$B$10,2,FALSE)*Q184</f>
        <v>0</v>
      </c>
      <c r="Z184" s="94">
        <f>VLOOKUP($C184,[1]Kostprijzen!$A$2:$B$10,2,FALSE)*R184</f>
        <v>297596</v>
      </c>
      <c r="AA184" s="94">
        <f>VLOOKUP($C184,[1]Kostprijzen!$A$2:$B$10,2,FALSE)*S184</f>
        <v>0</v>
      </c>
      <c r="AB184" s="94">
        <f>VLOOKUP($C184,[1]Kostprijzen!$A$2:$B$10,2,FALSE)*T184</f>
        <v>0</v>
      </c>
      <c r="AC184" s="95">
        <f>VLOOKUP($C184,[1]Kostprijzen!$A$2:$B$10,2,FALSE)*U184</f>
        <v>0</v>
      </c>
      <c r="AE184" s="96">
        <f t="shared" si="10"/>
        <v>0</v>
      </c>
      <c r="AF184" s="96">
        <f t="shared" si="11"/>
        <v>0</v>
      </c>
      <c r="AH184" s="97"/>
    </row>
    <row r="185" spans="1:34" ht="13.8">
      <c r="A185" s="98" t="s">
        <v>2029</v>
      </c>
      <c r="B185" s="99" t="str">
        <f>[1]Kostprijzen!$A$68</f>
        <v>Productveiligheid</v>
      </c>
      <c r="C185" s="100" t="str">
        <f>[1]Kostprijzen!E59</f>
        <v>Communicatie</v>
      </c>
      <c r="D185" s="101">
        <f t="shared" si="9"/>
        <v>1771</v>
      </c>
      <c r="E185" s="102">
        <f>IF(D185="","",D185*VLOOKUP(C185,[1]Kostprijzen!$A$2:$B$10,2,FALSE))</f>
        <v>172672.5</v>
      </c>
      <c r="F185" s="103">
        <v>0</v>
      </c>
      <c r="G185" s="104">
        <v>0</v>
      </c>
      <c r="H185" s="104">
        <v>0</v>
      </c>
      <c r="I185" s="104">
        <v>0</v>
      </c>
      <c r="J185" s="104">
        <v>0</v>
      </c>
      <c r="K185" s="104">
        <v>0</v>
      </c>
      <c r="L185" s="104">
        <v>0</v>
      </c>
      <c r="M185" s="105">
        <v>1771</v>
      </c>
      <c r="N185" s="65" t="str">
        <f t="shared" si="12"/>
        <v>ProductveiligheidCommunicatie</v>
      </c>
      <c r="O185" s="103">
        <v>0</v>
      </c>
      <c r="P185" s="104">
        <v>0</v>
      </c>
      <c r="Q185" s="104">
        <v>0</v>
      </c>
      <c r="R185" s="104">
        <v>1771</v>
      </c>
      <c r="S185" s="104">
        <v>0</v>
      </c>
      <c r="T185" s="104">
        <v>0</v>
      </c>
      <c r="U185" s="105">
        <v>0</v>
      </c>
      <c r="V185" s="128"/>
      <c r="W185" s="106">
        <f>VLOOKUP($C185,[1]Kostprijzen!$A$2:$B$10,2,FALSE)*O185</f>
        <v>0</v>
      </c>
      <c r="X185" s="107">
        <f>VLOOKUP($C185,[1]Kostprijzen!$A$2:$B$10,2,FALSE)*P185</f>
        <v>0</v>
      </c>
      <c r="Y185" s="107">
        <f>VLOOKUP($C185,[1]Kostprijzen!$A$2:$B$10,2,FALSE)*Q185</f>
        <v>0</v>
      </c>
      <c r="Z185" s="108">
        <f>VLOOKUP($C185,[1]Kostprijzen!$A$2:$B$10,2,FALSE)*R185</f>
        <v>172672.5</v>
      </c>
      <c r="AA185" s="108">
        <f>VLOOKUP($C185,[1]Kostprijzen!$A$2:$B$10,2,FALSE)*S185</f>
        <v>0</v>
      </c>
      <c r="AB185" s="108">
        <f>VLOOKUP($C185,[1]Kostprijzen!$A$2:$B$10,2,FALSE)*T185</f>
        <v>0</v>
      </c>
      <c r="AC185" s="109">
        <f>VLOOKUP($C185,[1]Kostprijzen!$A$2:$B$10,2,FALSE)*U185</f>
        <v>0</v>
      </c>
      <c r="AE185" s="96">
        <f t="shared" si="10"/>
        <v>0</v>
      </c>
      <c r="AF185" s="96">
        <f t="shared" si="11"/>
        <v>0</v>
      </c>
      <c r="AH185" s="110"/>
    </row>
    <row r="186" spans="1:34" ht="13.8">
      <c r="A186" s="98" t="s">
        <v>2029</v>
      </c>
      <c r="B186" s="99" t="str">
        <f>[1]Kostprijzen!$A$68</f>
        <v>Productveiligheid</v>
      </c>
      <c r="C186" s="100" t="str">
        <f>[1]Kostprijzen!E60</f>
        <v>Extern Geoormerkt Budget</v>
      </c>
      <c r="D186" s="101">
        <f t="shared" si="9"/>
        <v>0</v>
      </c>
      <c r="E186" s="111">
        <f>145000+269000+74000+176750+87000</f>
        <v>751750</v>
      </c>
      <c r="F186" s="103">
        <v>0</v>
      </c>
      <c r="G186" s="104">
        <v>0</v>
      </c>
      <c r="H186" s="104">
        <v>0</v>
      </c>
      <c r="I186" s="104">
        <v>0</v>
      </c>
      <c r="J186" s="104">
        <v>0</v>
      </c>
      <c r="K186" s="104">
        <v>0</v>
      </c>
      <c r="L186" s="104">
        <v>0</v>
      </c>
      <c r="M186" s="105">
        <v>0</v>
      </c>
      <c r="N186" s="65" t="str">
        <f t="shared" si="12"/>
        <v>ProductveiligheidExtern Geoormerkt Budget</v>
      </c>
      <c r="O186" s="103">
        <v>0</v>
      </c>
      <c r="P186" s="104">
        <v>0</v>
      </c>
      <c r="Q186" s="104">
        <v>0</v>
      </c>
      <c r="R186" s="104">
        <v>0</v>
      </c>
      <c r="S186" s="104">
        <v>0</v>
      </c>
      <c r="T186" s="104">
        <v>0</v>
      </c>
      <c r="U186" s="105">
        <v>0</v>
      </c>
      <c r="V186" s="128"/>
      <c r="W186" s="106"/>
      <c r="X186" s="107">
        <v>176750</v>
      </c>
      <c r="Y186" s="107"/>
      <c r="Z186" s="108">
        <f>145000+74000+269000+87000</f>
        <v>575000</v>
      </c>
      <c r="AA186" s="108"/>
      <c r="AB186" s="108"/>
      <c r="AC186" s="109"/>
      <c r="AE186" s="96">
        <f t="shared" si="10"/>
        <v>0</v>
      </c>
      <c r="AF186" s="96">
        <f t="shared" si="11"/>
        <v>0</v>
      </c>
      <c r="AH186" s="110"/>
    </row>
    <row r="187" spans="1:34" ht="13.8">
      <c r="A187" s="98" t="s">
        <v>2029</v>
      </c>
      <c r="B187" s="99" t="str">
        <f>[1]Kostprijzen!$A$68</f>
        <v>Productveiligheid</v>
      </c>
      <c r="C187" s="100" t="str">
        <f>[1]Kostprijzen!E61</f>
        <v>Incident- &amp; Crisismanagement</v>
      </c>
      <c r="D187" s="101">
        <f t="shared" si="9"/>
        <v>0</v>
      </c>
      <c r="E187" s="102">
        <f>IF(D187="","",D187*VLOOKUP(C187,[1]Kostprijzen!$A$2:$B$10,2,FALSE))</f>
        <v>0</v>
      </c>
      <c r="F187" s="103">
        <v>0</v>
      </c>
      <c r="G187" s="104">
        <v>0</v>
      </c>
      <c r="H187" s="104">
        <v>0</v>
      </c>
      <c r="I187" s="104">
        <v>0</v>
      </c>
      <c r="J187" s="104">
        <v>0</v>
      </c>
      <c r="K187" s="104">
        <v>0</v>
      </c>
      <c r="L187" s="104">
        <v>0</v>
      </c>
      <c r="M187" s="105">
        <v>0</v>
      </c>
      <c r="N187" s="65" t="str">
        <f t="shared" si="12"/>
        <v>ProductveiligheidIncident- &amp; Crisismanagement</v>
      </c>
      <c r="O187" s="103">
        <v>0</v>
      </c>
      <c r="P187" s="104">
        <v>0</v>
      </c>
      <c r="Q187" s="104">
        <v>0</v>
      </c>
      <c r="R187" s="104">
        <v>0</v>
      </c>
      <c r="S187" s="104">
        <v>0</v>
      </c>
      <c r="T187" s="104">
        <v>0</v>
      </c>
      <c r="U187" s="105">
        <v>0</v>
      </c>
      <c r="V187" s="128"/>
      <c r="W187" s="106">
        <f>VLOOKUP($C187,[1]Kostprijzen!$A$2:$B$10,2,FALSE)*O187</f>
        <v>0</v>
      </c>
      <c r="X187" s="107">
        <f>VLOOKUP($C187,[1]Kostprijzen!$A$2:$B$10,2,FALSE)*P187</f>
        <v>0</v>
      </c>
      <c r="Y187" s="107">
        <f>VLOOKUP($C187,[1]Kostprijzen!$A$2:$B$10,2,FALSE)*Q187</f>
        <v>0</v>
      </c>
      <c r="Z187" s="108">
        <f>VLOOKUP($C187,[1]Kostprijzen!$A$2:$B$10,2,FALSE)*R187</f>
        <v>0</v>
      </c>
      <c r="AA187" s="108">
        <f>VLOOKUP($C187,[1]Kostprijzen!$A$2:$B$10,2,FALSE)*S187</f>
        <v>0</v>
      </c>
      <c r="AB187" s="108">
        <f>VLOOKUP($C187,[1]Kostprijzen!$A$2:$B$10,2,FALSE)*T187</f>
        <v>0</v>
      </c>
      <c r="AC187" s="109">
        <f>VLOOKUP($C187,[1]Kostprijzen!$A$2:$B$10,2,FALSE)*U187</f>
        <v>0</v>
      </c>
      <c r="AE187" s="96">
        <f t="shared" si="10"/>
        <v>0</v>
      </c>
      <c r="AF187" s="96">
        <f t="shared" si="11"/>
        <v>0</v>
      </c>
      <c r="AH187" s="110"/>
    </row>
    <row r="188" spans="1:34" ht="13.8">
      <c r="A188" s="98" t="s">
        <v>2029</v>
      </c>
      <c r="B188" s="99" t="str">
        <f>[1]Kostprijzen!$A$68</f>
        <v>Productveiligheid</v>
      </c>
      <c r="C188" s="100" t="str">
        <f>[1]Kostprijzen!E62</f>
        <v>Inlichtingen &amp; Opsporing</v>
      </c>
      <c r="D188" s="101">
        <f t="shared" si="9"/>
        <v>0</v>
      </c>
      <c r="E188" s="102">
        <f>IF(D188="","",D188*VLOOKUP(C188,[1]Kostprijzen!$A$2:$B$10,2,FALSE))</f>
        <v>0</v>
      </c>
      <c r="F188" s="103">
        <v>0</v>
      </c>
      <c r="G188" s="104">
        <v>0</v>
      </c>
      <c r="H188" s="104">
        <v>0</v>
      </c>
      <c r="I188" s="104">
        <v>0</v>
      </c>
      <c r="J188" s="104">
        <v>0</v>
      </c>
      <c r="K188" s="104">
        <v>0</v>
      </c>
      <c r="L188" s="104">
        <v>0</v>
      </c>
      <c r="M188" s="105">
        <v>0</v>
      </c>
      <c r="N188" s="65" t="str">
        <f t="shared" si="12"/>
        <v>ProductveiligheidInlichtingen &amp; Opsporing</v>
      </c>
      <c r="O188" s="103">
        <v>0</v>
      </c>
      <c r="P188" s="104">
        <v>0</v>
      </c>
      <c r="Q188" s="104">
        <v>0</v>
      </c>
      <c r="R188" s="104">
        <v>0</v>
      </c>
      <c r="S188" s="104">
        <v>0</v>
      </c>
      <c r="T188" s="104">
        <v>0</v>
      </c>
      <c r="U188" s="105">
        <v>0</v>
      </c>
      <c r="V188" s="128"/>
      <c r="W188" s="106">
        <f>VLOOKUP($C188,[1]Kostprijzen!$A$2:$B$10,2,FALSE)*O188</f>
        <v>0</v>
      </c>
      <c r="X188" s="107">
        <f>VLOOKUP($C188,[1]Kostprijzen!$A$2:$B$10,2,FALSE)*P188</f>
        <v>0</v>
      </c>
      <c r="Y188" s="107">
        <f>VLOOKUP($C188,[1]Kostprijzen!$A$2:$B$10,2,FALSE)*Q188</f>
        <v>0</v>
      </c>
      <c r="Z188" s="108">
        <f>VLOOKUP($C188,[1]Kostprijzen!$A$2:$B$10,2,FALSE)*R188</f>
        <v>0</v>
      </c>
      <c r="AA188" s="108">
        <f>VLOOKUP($C188,[1]Kostprijzen!$A$2:$B$10,2,FALSE)*S188</f>
        <v>0</v>
      </c>
      <c r="AB188" s="108">
        <f>VLOOKUP($C188,[1]Kostprijzen!$A$2:$B$10,2,FALSE)*T188</f>
        <v>0</v>
      </c>
      <c r="AC188" s="109">
        <f>VLOOKUP($C188,[1]Kostprijzen!$A$2:$B$10,2,FALSE)*U188</f>
        <v>0</v>
      </c>
      <c r="AE188" s="96">
        <f t="shared" si="10"/>
        <v>0</v>
      </c>
      <c r="AF188" s="96">
        <f t="shared" si="11"/>
        <v>0</v>
      </c>
      <c r="AH188" s="110"/>
    </row>
    <row r="189" spans="1:34" ht="13.8">
      <c r="A189" s="98" t="s">
        <v>2029</v>
      </c>
      <c r="B189" s="99" t="str">
        <f>[1]Kostprijzen!$A$68</f>
        <v>Productveiligheid</v>
      </c>
      <c r="C189" s="100" t="str">
        <f>[1]Kostprijzen!E63</f>
        <v>Kennis &amp; Expertise</v>
      </c>
      <c r="D189" s="101">
        <f t="shared" si="9"/>
        <v>13000</v>
      </c>
      <c r="E189" s="102">
        <f>IF(D189="","",D189*VLOOKUP(C189,[1]Kostprijzen!$A$2:$B$10,2,FALSE))</f>
        <v>1340560</v>
      </c>
      <c r="F189" s="103">
        <v>0</v>
      </c>
      <c r="G189" s="104">
        <v>0</v>
      </c>
      <c r="H189" s="112">
        <v>5200</v>
      </c>
      <c r="I189" s="112">
        <v>7800</v>
      </c>
      <c r="J189" s="104">
        <v>0</v>
      </c>
      <c r="K189" s="104">
        <v>0</v>
      </c>
      <c r="L189" s="104">
        <v>0</v>
      </c>
      <c r="M189" s="105">
        <v>0</v>
      </c>
      <c r="N189" s="65" t="str">
        <f t="shared" si="12"/>
        <v>ProductveiligheidKennis &amp; Expertise</v>
      </c>
      <c r="O189" s="103">
        <v>0</v>
      </c>
      <c r="P189" s="104">
        <v>0</v>
      </c>
      <c r="Q189" s="104">
        <v>0</v>
      </c>
      <c r="R189" s="112">
        <v>10400</v>
      </c>
      <c r="S189" s="104">
        <v>0</v>
      </c>
      <c r="T189" s="104">
        <v>0</v>
      </c>
      <c r="U189" s="133">
        <v>2600</v>
      </c>
      <c r="V189" s="128"/>
      <c r="W189" s="106">
        <f>VLOOKUP($C189,[1]Kostprijzen!$A$2:$B$10,2,FALSE)*O189</f>
        <v>0</v>
      </c>
      <c r="X189" s="107">
        <f>VLOOKUP($C189,[1]Kostprijzen!$A$2:$B$10,2,FALSE)*P189</f>
        <v>0</v>
      </c>
      <c r="Y189" s="107">
        <f>VLOOKUP($C189,[1]Kostprijzen!$A$2:$B$10,2,FALSE)*Q189</f>
        <v>0</v>
      </c>
      <c r="Z189" s="108">
        <f>VLOOKUP($C189,[1]Kostprijzen!$A$2:$B$10,2,FALSE)*R189</f>
        <v>1072448</v>
      </c>
      <c r="AA189" s="108">
        <f>VLOOKUP($C189,[1]Kostprijzen!$A$2:$B$10,2,FALSE)*S189</f>
        <v>0</v>
      </c>
      <c r="AB189" s="108">
        <f>VLOOKUP($C189,[1]Kostprijzen!$A$2:$B$10,2,FALSE)*T189</f>
        <v>0</v>
      </c>
      <c r="AC189" s="109">
        <f>VLOOKUP($C189,[1]Kostprijzen!$A$2:$B$10,2,FALSE)*U189</f>
        <v>268112</v>
      </c>
      <c r="AE189" s="96">
        <f t="shared" si="10"/>
        <v>0</v>
      </c>
      <c r="AF189" s="96">
        <f t="shared" si="11"/>
        <v>0</v>
      </c>
      <c r="AH189" s="110"/>
    </row>
    <row r="190" spans="1:34" ht="13.8">
      <c r="A190" s="98" t="s">
        <v>2029</v>
      </c>
      <c r="B190" s="99" t="str">
        <f>[1]Kostprijzen!$A$68</f>
        <v>Productveiligheid</v>
      </c>
      <c r="C190" s="100" t="str">
        <f>[1]Kostprijzen!E64</f>
        <v>Klantinteractie &amp; Dienstverlening</v>
      </c>
      <c r="D190" s="101">
        <f t="shared" si="9"/>
        <v>10543</v>
      </c>
      <c r="E190" s="102">
        <f>IF(D190="","",D190*VLOOKUP(C190,[1]Kostprijzen!$A$2:$B$10,2,FALSE))</f>
        <v>937272.70000000007</v>
      </c>
      <c r="F190" s="103">
        <v>0</v>
      </c>
      <c r="G190" s="104">
        <v>0</v>
      </c>
      <c r="H190" s="104">
        <v>0</v>
      </c>
      <c r="I190" s="104">
        <v>0</v>
      </c>
      <c r="J190" s="104">
        <v>0</v>
      </c>
      <c r="K190" s="104">
        <v>0</v>
      </c>
      <c r="L190" s="104">
        <v>9112</v>
      </c>
      <c r="M190" s="105">
        <v>1431</v>
      </c>
      <c r="N190" s="65" t="str">
        <f t="shared" si="12"/>
        <v>ProductveiligheidKlantinteractie &amp; Dienstverlening</v>
      </c>
      <c r="O190" s="103">
        <v>0</v>
      </c>
      <c r="P190" s="104">
        <v>0</v>
      </c>
      <c r="Q190" s="104">
        <v>0</v>
      </c>
      <c r="R190" s="104">
        <v>10543</v>
      </c>
      <c r="S190" s="104">
        <v>0</v>
      </c>
      <c r="T190" s="104">
        <v>0</v>
      </c>
      <c r="U190" s="105">
        <v>0</v>
      </c>
      <c r="V190" s="128"/>
      <c r="W190" s="106">
        <f>VLOOKUP($C190,[1]Kostprijzen!$A$2:$B$10,2,FALSE)*O190</f>
        <v>0</v>
      </c>
      <c r="X190" s="107">
        <f>VLOOKUP($C190,[1]Kostprijzen!$A$2:$B$10,2,FALSE)*P190</f>
        <v>0</v>
      </c>
      <c r="Y190" s="107">
        <f>VLOOKUP($C190,[1]Kostprijzen!$A$2:$B$10,2,FALSE)*Q190</f>
        <v>0</v>
      </c>
      <c r="Z190" s="108">
        <f>VLOOKUP($C190,[1]Kostprijzen!$A$2:$B$10,2,FALSE)*R190</f>
        <v>937272.70000000007</v>
      </c>
      <c r="AA190" s="108">
        <f>VLOOKUP($C190,[1]Kostprijzen!$A$2:$B$10,2,FALSE)*S190</f>
        <v>0</v>
      </c>
      <c r="AB190" s="108">
        <f>VLOOKUP($C190,[1]Kostprijzen!$A$2:$B$10,2,FALSE)*T190</f>
        <v>0</v>
      </c>
      <c r="AC190" s="109">
        <f>VLOOKUP($C190,[1]Kostprijzen!$A$2:$B$10,2,FALSE)*U190</f>
        <v>0</v>
      </c>
      <c r="AE190" s="96">
        <f t="shared" si="10"/>
        <v>0</v>
      </c>
      <c r="AF190" s="96">
        <f t="shared" si="11"/>
        <v>0</v>
      </c>
      <c r="AH190" s="110"/>
    </row>
    <row r="191" spans="1:34" ht="13.8">
      <c r="A191" s="98" t="s">
        <v>2029</v>
      </c>
      <c r="B191" s="99" t="str">
        <f>[1]Kostprijzen!$A$68</f>
        <v>Productveiligheid</v>
      </c>
      <c r="C191" s="100" t="str">
        <f>[1]Kostprijzen!E65</f>
        <v>Laboratoriumonderzoek</v>
      </c>
      <c r="D191" s="101">
        <f t="shared" si="9"/>
        <v>35104</v>
      </c>
      <c r="E191" s="102">
        <f>IF(D191="","",D191*VLOOKUP(C191,[1]Kostprijzen!$A$2:$B$10,2,FALSE))</f>
        <v>3401226.56</v>
      </c>
      <c r="F191" s="103">
        <v>0</v>
      </c>
      <c r="G191" s="104">
        <v>0</v>
      </c>
      <c r="H191" s="104">
        <v>0</v>
      </c>
      <c r="I191" s="112">
        <v>35104</v>
      </c>
      <c r="J191" s="104">
        <v>0</v>
      </c>
      <c r="K191" s="104">
        <v>0</v>
      </c>
      <c r="L191" s="104">
        <v>0</v>
      </c>
      <c r="M191" s="105">
        <v>0</v>
      </c>
      <c r="N191" s="65" t="str">
        <f t="shared" si="12"/>
        <v>ProductveiligheidLaboratoriumonderzoek</v>
      </c>
      <c r="O191" s="103">
        <v>0</v>
      </c>
      <c r="P191" s="112">
        <v>1304</v>
      </c>
      <c r="Q191" s="104">
        <v>0</v>
      </c>
      <c r="R191" s="112">
        <v>31850</v>
      </c>
      <c r="S191" s="104">
        <v>0</v>
      </c>
      <c r="T191" s="104">
        <v>0</v>
      </c>
      <c r="U191" s="133">
        <v>1950</v>
      </c>
      <c r="V191" s="128"/>
      <c r="W191" s="106">
        <f>VLOOKUP($C191,[1]Kostprijzen!$A$2:$B$10,2,FALSE)*O191</f>
        <v>0</v>
      </c>
      <c r="X191" s="107">
        <f>VLOOKUP($C191,[1]Kostprijzen!$A$2:$B$10,2,FALSE)*P191</f>
        <v>126344.56</v>
      </c>
      <c r="Y191" s="107">
        <f>VLOOKUP($C191,[1]Kostprijzen!$A$2:$B$10,2,FALSE)*Q191</f>
        <v>0</v>
      </c>
      <c r="Z191" s="108">
        <f>VLOOKUP($C191,[1]Kostprijzen!$A$2:$B$10,2,FALSE)*R191</f>
        <v>3085946.5</v>
      </c>
      <c r="AA191" s="108">
        <f>VLOOKUP($C191,[1]Kostprijzen!$A$2:$B$10,2,FALSE)*S191</f>
        <v>0</v>
      </c>
      <c r="AB191" s="108">
        <f>VLOOKUP($C191,[1]Kostprijzen!$A$2:$B$10,2,FALSE)*T191</f>
        <v>0</v>
      </c>
      <c r="AC191" s="109">
        <f>VLOOKUP($C191,[1]Kostprijzen!$A$2:$B$10,2,FALSE)*U191</f>
        <v>188935.5</v>
      </c>
      <c r="AE191" s="96">
        <f t="shared" si="10"/>
        <v>0</v>
      </c>
      <c r="AF191" s="96">
        <f t="shared" si="11"/>
        <v>0</v>
      </c>
      <c r="AH191" s="110"/>
    </row>
    <row r="192" spans="1:34" ht="14.4" thickBot="1">
      <c r="A192" s="114" t="s">
        <v>2029</v>
      </c>
      <c r="B192" s="99" t="str">
        <f>[1]Kostprijzen!$A$68</f>
        <v>Productveiligheid</v>
      </c>
      <c r="C192" s="100" t="str">
        <f>[1]Kostprijzen!E66</f>
        <v>Toezicht</v>
      </c>
      <c r="D192" s="115">
        <f t="shared" si="9"/>
        <v>75172</v>
      </c>
      <c r="E192" s="116">
        <f>IF(D192="","",D192*VLOOKUP(C192,[1]Kostprijzen!$A$2:$B$10,2,FALSE))</f>
        <v>6963182.3599999994</v>
      </c>
      <c r="F192" s="132">
        <v>3900</v>
      </c>
      <c r="G192" s="118">
        <v>0</v>
      </c>
      <c r="H192" s="119">
        <v>71272</v>
      </c>
      <c r="I192" s="118">
        <v>0</v>
      </c>
      <c r="J192" s="118">
        <v>0</v>
      </c>
      <c r="K192" s="118">
        <v>0</v>
      </c>
      <c r="L192" s="118">
        <v>0</v>
      </c>
      <c r="M192" s="120">
        <v>0</v>
      </c>
      <c r="N192" s="65" t="str">
        <f t="shared" si="12"/>
        <v>ProductveiligheidToezicht</v>
      </c>
      <c r="O192" s="117">
        <v>0</v>
      </c>
      <c r="P192" s="119">
        <v>4252</v>
      </c>
      <c r="Q192" s="118">
        <v>0</v>
      </c>
      <c r="R192" s="119">
        <v>70270</v>
      </c>
      <c r="S192" s="118">
        <v>0</v>
      </c>
      <c r="T192" s="118">
        <v>0</v>
      </c>
      <c r="U192" s="147">
        <v>650</v>
      </c>
      <c r="V192" s="128"/>
      <c r="W192" s="121">
        <f>VLOOKUP($C192,[1]Kostprijzen!$A$2:$B$10,2,FALSE)*O192</f>
        <v>0</v>
      </c>
      <c r="X192" s="122">
        <f>VLOOKUP($C192,[1]Kostprijzen!$A$2:$B$10,2,FALSE)*P192</f>
        <v>393862.76</v>
      </c>
      <c r="Y192" s="122">
        <f>VLOOKUP($C192,[1]Kostprijzen!$A$2:$B$10,2,FALSE)*Q192</f>
        <v>0</v>
      </c>
      <c r="Z192" s="123">
        <f>VLOOKUP($C192,[1]Kostprijzen!$A$2:$B$10,2,FALSE)*R192</f>
        <v>6509110.0999999996</v>
      </c>
      <c r="AA192" s="123">
        <f>VLOOKUP($C192,[1]Kostprijzen!$A$2:$B$10,2,FALSE)*S192</f>
        <v>0</v>
      </c>
      <c r="AB192" s="123">
        <f>VLOOKUP($C192,[1]Kostprijzen!$A$2:$B$10,2,FALSE)*T192</f>
        <v>0</v>
      </c>
      <c r="AC192" s="124">
        <f>VLOOKUP($C192,[1]Kostprijzen!$A$2:$B$10,2,FALSE)*U192</f>
        <v>60209.5</v>
      </c>
      <c r="AE192" s="96">
        <f t="shared" si="10"/>
        <v>0</v>
      </c>
      <c r="AF192" s="96">
        <f t="shared" si="11"/>
        <v>0</v>
      </c>
      <c r="AH192" s="125"/>
    </row>
    <row r="193" spans="1:34" ht="13.8">
      <c r="A193" s="83" t="s">
        <v>2029</v>
      </c>
      <c r="B193" s="84" t="str">
        <f>[1]Kostprijzen!$A$69</f>
        <v>Visketen</v>
      </c>
      <c r="C193" s="85" t="str">
        <f>[1]Kostprijzen!E58</f>
        <v>Advies &amp; Vertegenwoordiging</v>
      </c>
      <c r="D193" s="86">
        <f t="shared" si="9"/>
        <v>1932</v>
      </c>
      <c r="E193" s="87">
        <f>IF(D193="","",D193*VLOOKUP(C193,[1]Kostprijzen!$A$2:$B$10,2,FALSE))</f>
        <v>221136.72</v>
      </c>
      <c r="F193" s="88">
        <v>0</v>
      </c>
      <c r="G193" s="89">
        <v>0</v>
      </c>
      <c r="H193" s="126">
        <v>1932</v>
      </c>
      <c r="I193" s="89">
        <v>0</v>
      </c>
      <c r="J193" s="89">
        <v>0</v>
      </c>
      <c r="K193" s="89">
        <v>0</v>
      </c>
      <c r="L193" s="89">
        <v>0</v>
      </c>
      <c r="M193" s="90">
        <v>0</v>
      </c>
      <c r="N193" s="65" t="str">
        <f t="shared" si="12"/>
        <v>VisketenAdvies &amp; Vertegenwoordiging</v>
      </c>
      <c r="O193" s="129">
        <v>1932</v>
      </c>
      <c r="P193" s="89">
        <v>0</v>
      </c>
      <c r="Q193" s="89">
        <v>0</v>
      </c>
      <c r="R193" s="89">
        <v>0</v>
      </c>
      <c r="S193" s="89">
        <v>0</v>
      </c>
      <c r="T193" s="89">
        <v>0</v>
      </c>
      <c r="U193" s="90">
        <v>0</v>
      </c>
      <c r="V193" s="128"/>
      <c r="W193" s="92">
        <f>VLOOKUP($C193,[1]Kostprijzen!$A$2:$B$10,2,FALSE)*O193</f>
        <v>221136.72</v>
      </c>
      <c r="X193" s="93">
        <f>VLOOKUP($C193,[1]Kostprijzen!$A$2:$B$10,2,FALSE)*P193</f>
        <v>0</v>
      </c>
      <c r="Y193" s="93">
        <f>VLOOKUP($C193,[1]Kostprijzen!$A$2:$B$10,2,FALSE)*Q193</f>
        <v>0</v>
      </c>
      <c r="Z193" s="94">
        <f>VLOOKUP($C193,[1]Kostprijzen!$A$2:$B$10,2,FALSE)*R193</f>
        <v>0</v>
      </c>
      <c r="AA193" s="94">
        <f>VLOOKUP($C193,[1]Kostprijzen!$A$2:$B$10,2,FALSE)*S193</f>
        <v>0</v>
      </c>
      <c r="AB193" s="94">
        <f>VLOOKUP($C193,[1]Kostprijzen!$A$2:$B$10,2,FALSE)*T193</f>
        <v>0</v>
      </c>
      <c r="AC193" s="95">
        <f>VLOOKUP($C193,[1]Kostprijzen!$A$2:$B$10,2,FALSE)*U193</f>
        <v>0</v>
      </c>
      <c r="AE193" s="96">
        <f t="shared" si="10"/>
        <v>0</v>
      </c>
      <c r="AF193" s="96">
        <f t="shared" si="11"/>
        <v>0</v>
      </c>
      <c r="AH193" s="97"/>
    </row>
    <row r="194" spans="1:34" ht="13.8">
      <c r="A194" s="98" t="s">
        <v>2029</v>
      </c>
      <c r="B194" s="99" t="str">
        <f>[1]Kostprijzen!$A$69</f>
        <v>Visketen</v>
      </c>
      <c r="C194" s="100" t="str">
        <f>[1]Kostprijzen!E59</f>
        <v>Communicatie</v>
      </c>
      <c r="D194" s="101">
        <f t="shared" si="9"/>
        <v>400</v>
      </c>
      <c r="E194" s="102">
        <f>IF(D194="","",D194*VLOOKUP(C194,[1]Kostprijzen!$A$2:$B$10,2,FALSE))</f>
        <v>39000</v>
      </c>
      <c r="F194" s="103">
        <v>0</v>
      </c>
      <c r="G194" s="104">
        <v>0</v>
      </c>
      <c r="H194" s="104">
        <v>0</v>
      </c>
      <c r="I194" s="104">
        <v>0</v>
      </c>
      <c r="J194" s="104">
        <v>0</v>
      </c>
      <c r="K194" s="104">
        <v>0</v>
      </c>
      <c r="L194" s="104">
        <v>0</v>
      </c>
      <c r="M194" s="105">
        <v>400</v>
      </c>
      <c r="N194" s="65" t="str">
        <f t="shared" si="12"/>
        <v>VisketenCommunicatie</v>
      </c>
      <c r="O194" s="103">
        <v>400</v>
      </c>
      <c r="P194" s="104">
        <v>0</v>
      </c>
      <c r="Q194" s="104">
        <v>0</v>
      </c>
      <c r="R194" s="104">
        <v>0</v>
      </c>
      <c r="S194" s="104">
        <v>0</v>
      </c>
      <c r="T194" s="104">
        <v>0</v>
      </c>
      <c r="U194" s="105">
        <v>0</v>
      </c>
      <c r="V194" s="128"/>
      <c r="W194" s="106">
        <f>VLOOKUP($C194,[1]Kostprijzen!$A$2:$B$10,2,FALSE)*O194</f>
        <v>39000</v>
      </c>
      <c r="X194" s="107">
        <f>VLOOKUP($C194,[1]Kostprijzen!$A$2:$B$10,2,FALSE)*P194</f>
        <v>0</v>
      </c>
      <c r="Y194" s="107">
        <f>VLOOKUP($C194,[1]Kostprijzen!$A$2:$B$10,2,FALSE)*Q194</f>
        <v>0</v>
      </c>
      <c r="Z194" s="108">
        <f>VLOOKUP($C194,[1]Kostprijzen!$A$2:$B$10,2,FALSE)*R194</f>
        <v>0</v>
      </c>
      <c r="AA194" s="108">
        <f>VLOOKUP($C194,[1]Kostprijzen!$A$2:$B$10,2,FALSE)*S194</f>
        <v>0</v>
      </c>
      <c r="AB194" s="108">
        <f>VLOOKUP($C194,[1]Kostprijzen!$A$2:$B$10,2,FALSE)*T194</f>
        <v>0</v>
      </c>
      <c r="AC194" s="109">
        <f>VLOOKUP($C194,[1]Kostprijzen!$A$2:$B$10,2,FALSE)*U194</f>
        <v>0</v>
      </c>
      <c r="AE194" s="96">
        <f t="shared" si="10"/>
        <v>0</v>
      </c>
      <c r="AF194" s="96">
        <f t="shared" si="11"/>
        <v>0</v>
      </c>
      <c r="AH194" s="110"/>
    </row>
    <row r="195" spans="1:34" ht="13.8">
      <c r="A195" s="98" t="s">
        <v>2029</v>
      </c>
      <c r="B195" s="99" t="str">
        <f>[1]Kostprijzen!$A$69</f>
        <v>Visketen</v>
      </c>
      <c r="C195" s="100" t="str">
        <f>[1]Kostprijzen!E60</f>
        <v>Extern Geoormerkt Budget</v>
      </c>
      <c r="D195" s="101">
        <f t="shared" si="9"/>
        <v>0</v>
      </c>
      <c r="E195" s="111">
        <v>150000</v>
      </c>
      <c r="F195" s="103">
        <v>0</v>
      </c>
      <c r="G195" s="104">
        <v>0</v>
      </c>
      <c r="H195" s="104">
        <v>0</v>
      </c>
      <c r="I195" s="104">
        <v>0</v>
      </c>
      <c r="J195" s="104">
        <v>0</v>
      </c>
      <c r="K195" s="104">
        <v>0</v>
      </c>
      <c r="L195" s="104">
        <v>0</v>
      </c>
      <c r="M195" s="105">
        <v>0</v>
      </c>
      <c r="N195" s="65" t="str">
        <f t="shared" si="12"/>
        <v>VisketenExtern Geoormerkt Budget</v>
      </c>
      <c r="O195" s="103">
        <v>0</v>
      </c>
      <c r="P195" s="104">
        <v>0</v>
      </c>
      <c r="Q195" s="104">
        <v>0</v>
      </c>
      <c r="R195" s="104">
        <v>0</v>
      </c>
      <c r="S195" s="104">
        <v>0</v>
      </c>
      <c r="T195" s="104">
        <v>0</v>
      </c>
      <c r="U195" s="105">
        <v>0</v>
      </c>
      <c r="V195" s="128"/>
      <c r="W195" s="106">
        <v>150000</v>
      </c>
      <c r="X195" s="107"/>
      <c r="Y195" s="107"/>
      <c r="Z195" s="108"/>
      <c r="AA195" s="108"/>
      <c r="AB195" s="108"/>
      <c r="AC195" s="109"/>
      <c r="AE195" s="96">
        <f t="shared" si="10"/>
        <v>0</v>
      </c>
      <c r="AF195" s="96">
        <f t="shared" si="11"/>
        <v>0</v>
      </c>
      <c r="AH195" s="110"/>
    </row>
    <row r="196" spans="1:34" ht="13.8">
      <c r="A196" s="98" t="s">
        <v>2029</v>
      </c>
      <c r="B196" s="99" t="str">
        <f>[1]Kostprijzen!$A$69</f>
        <v>Visketen</v>
      </c>
      <c r="C196" s="100" t="str">
        <f>[1]Kostprijzen!E61</f>
        <v>Incident- &amp; Crisismanagement</v>
      </c>
      <c r="D196" s="101">
        <f t="shared" ref="D196:D219" si="13">SUM(F196:M196)</f>
        <v>0</v>
      </c>
      <c r="E196" s="102">
        <f>IF(D196="","",D196*VLOOKUP(C196,[1]Kostprijzen!$A$2:$B$10,2,FALSE))</f>
        <v>0</v>
      </c>
      <c r="F196" s="103">
        <v>0</v>
      </c>
      <c r="G196" s="104">
        <v>0</v>
      </c>
      <c r="H196" s="104">
        <v>0</v>
      </c>
      <c r="I196" s="104">
        <v>0</v>
      </c>
      <c r="J196" s="104">
        <v>0</v>
      </c>
      <c r="K196" s="104">
        <v>0</v>
      </c>
      <c r="L196" s="104">
        <v>0</v>
      </c>
      <c r="M196" s="105">
        <v>0</v>
      </c>
      <c r="N196" s="65" t="str">
        <f t="shared" si="12"/>
        <v>VisketenIncident- &amp; Crisismanagement</v>
      </c>
      <c r="O196" s="103">
        <v>0</v>
      </c>
      <c r="P196" s="104">
        <v>0</v>
      </c>
      <c r="Q196" s="104">
        <v>0</v>
      </c>
      <c r="R196" s="104">
        <v>0</v>
      </c>
      <c r="S196" s="104">
        <v>0</v>
      </c>
      <c r="T196" s="104">
        <v>0</v>
      </c>
      <c r="U196" s="105">
        <v>0</v>
      </c>
      <c r="V196" s="128"/>
      <c r="W196" s="106">
        <f>VLOOKUP($C196,[1]Kostprijzen!$A$2:$B$10,2,FALSE)*O196</f>
        <v>0</v>
      </c>
      <c r="X196" s="107">
        <f>VLOOKUP($C196,[1]Kostprijzen!$A$2:$B$10,2,FALSE)*P196</f>
        <v>0</v>
      </c>
      <c r="Y196" s="107">
        <f>VLOOKUP($C196,[1]Kostprijzen!$A$2:$B$10,2,FALSE)*Q196</f>
        <v>0</v>
      </c>
      <c r="Z196" s="108">
        <f>VLOOKUP($C196,[1]Kostprijzen!$A$2:$B$10,2,FALSE)*R196</f>
        <v>0</v>
      </c>
      <c r="AA196" s="108">
        <f>VLOOKUP($C196,[1]Kostprijzen!$A$2:$B$10,2,FALSE)*S196</f>
        <v>0</v>
      </c>
      <c r="AB196" s="108">
        <f>VLOOKUP($C196,[1]Kostprijzen!$A$2:$B$10,2,FALSE)*T196</f>
        <v>0</v>
      </c>
      <c r="AC196" s="109">
        <f>VLOOKUP($C196,[1]Kostprijzen!$A$2:$B$10,2,FALSE)*U196</f>
        <v>0</v>
      </c>
      <c r="AE196" s="96">
        <f t="shared" ref="AE196:AE219" si="14">SUM(O196:U196)-D196</f>
        <v>0</v>
      </c>
      <c r="AF196" s="96">
        <f t="shared" ref="AF196:AF219" si="15">SUM(W196:AC196)-E196</f>
        <v>0</v>
      </c>
      <c r="AH196" s="110"/>
    </row>
    <row r="197" spans="1:34" ht="13.8">
      <c r="A197" s="98" t="s">
        <v>2029</v>
      </c>
      <c r="B197" s="99" t="str">
        <f>[1]Kostprijzen!$A$69</f>
        <v>Visketen</v>
      </c>
      <c r="C197" s="100" t="str">
        <f>[1]Kostprijzen!E62</f>
        <v>Inlichtingen &amp; Opsporing</v>
      </c>
      <c r="D197" s="101">
        <f t="shared" si="13"/>
        <v>0</v>
      </c>
      <c r="E197" s="102">
        <f>IF(D197="","",D197*VLOOKUP(C197,[1]Kostprijzen!$A$2:$B$10,2,FALSE))</f>
        <v>0</v>
      </c>
      <c r="F197" s="103">
        <v>0</v>
      </c>
      <c r="G197" s="104">
        <v>0</v>
      </c>
      <c r="H197" s="104">
        <v>0</v>
      </c>
      <c r="I197" s="104">
        <v>0</v>
      </c>
      <c r="J197" s="104">
        <v>0</v>
      </c>
      <c r="K197" s="104">
        <v>0</v>
      </c>
      <c r="L197" s="104">
        <v>0</v>
      </c>
      <c r="M197" s="105">
        <v>0</v>
      </c>
      <c r="N197" s="65" t="str">
        <f t="shared" ref="N197:N219" si="16">B197&amp;C197</f>
        <v>VisketenInlichtingen &amp; Opsporing</v>
      </c>
      <c r="O197" s="103">
        <v>0</v>
      </c>
      <c r="P197" s="104">
        <v>0</v>
      </c>
      <c r="Q197" s="104">
        <v>0</v>
      </c>
      <c r="R197" s="104">
        <v>0</v>
      </c>
      <c r="S197" s="104">
        <v>0</v>
      </c>
      <c r="T197" s="104">
        <v>0</v>
      </c>
      <c r="U197" s="105">
        <v>0</v>
      </c>
      <c r="V197" s="128"/>
      <c r="W197" s="106">
        <f>VLOOKUP($C197,[1]Kostprijzen!$A$2:$B$10,2,FALSE)*O197</f>
        <v>0</v>
      </c>
      <c r="X197" s="107">
        <f>VLOOKUP($C197,[1]Kostprijzen!$A$2:$B$10,2,FALSE)*P197</f>
        <v>0</v>
      </c>
      <c r="Y197" s="107">
        <f>VLOOKUP($C197,[1]Kostprijzen!$A$2:$B$10,2,FALSE)*Q197</f>
        <v>0</v>
      </c>
      <c r="Z197" s="108">
        <f>VLOOKUP($C197,[1]Kostprijzen!$A$2:$B$10,2,FALSE)*R197</f>
        <v>0</v>
      </c>
      <c r="AA197" s="108">
        <f>VLOOKUP($C197,[1]Kostprijzen!$A$2:$B$10,2,FALSE)*S197</f>
        <v>0</v>
      </c>
      <c r="AB197" s="108">
        <f>VLOOKUP($C197,[1]Kostprijzen!$A$2:$B$10,2,FALSE)*T197</f>
        <v>0</v>
      </c>
      <c r="AC197" s="109">
        <f>VLOOKUP($C197,[1]Kostprijzen!$A$2:$B$10,2,FALSE)*U197</f>
        <v>0</v>
      </c>
      <c r="AE197" s="96">
        <f t="shared" si="14"/>
        <v>0</v>
      </c>
      <c r="AF197" s="96">
        <f t="shared" si="15"/>
        <v>0</v>
      </c>
      <c r="AH197" s="110"/>
    </row>
    <row r="198" spans="1:34" ht="13.8">
      <c r="A198" s="98" t="s">
        <v>2029</v>
      </c>
      <c r="B198" s="99" t="str">
        <f>[1]Kostprijzen!$A$69</f>
        <v>Visketen</v>
      </c>
      <c r="C198" s="100" t="str">
        <f>[1]Kostprijzen!E63</f>
        <v>Kennis &amp; Expertise</v>
      </c>
      <c r="D198" s="101">
        <f t="shared" si="13"/>
        <v>150</v>
      </c>
      <c r="E198" s="102">
        <f>IF(D198="","",D198*VLOOKUP(C198,[1]Kostprijzen!$A$2:$B$10,2,FALSE))</f>
        <v>15468</v>
      </c>
      <c r="F198" s="103">
        <v>0</v>
      </c>
      <c r="G198" s="104">
        <v>0</v>
      </c>
      <c r="H198" s="104">
        <v>0</v>
      </c>
      <c r="I198" s="112">
        <v>150</v>
      </c>
      <c r="J198" s="104">
        <v>0</v>
      </c>
      <c r="K198" s="104">
        <v>0</v>
      </c>
      <c r="L198" s="104">
        <v>0</v>
      </c>
      <c r="M198" s="105">
        <v>0</v>
      </c>
      <c r="N198" s="65" t="str">
        <f t="shared" si="16"/>
        <v>VisketenKennis &amp; Expertise</v>
      </c>
      <c r="O198" s="103">
        <v>0</v>
      </c>
      <c r="P198" s="104">
        <v>0</v>
      </c>
      <c r="Q198" s="104">
        <v>0</v>
      </c>
      <c r="R198" s="112">
        <v>150</v>
      </c>
      <c r="S198" s="104">
        <v>0</v>
      </c>
      <c r="T198" s="104">
        <v>0</v>
      </c>
      <c r="U198" s="105">
        <v>0</v>
      </c>
      <c r="V198" s="128"/>
      <c r="W198" s="106">
        <f>VLOOKUP($C198,[1]Kostprijzen!$A$2:$B$10,2,FALSE)*O198</f>
        <v>0</v>
      </c>
      <c r="X198" s="107">
        <f>VLOOKUP($C198,[1]Kostprijzen!$A$2:$B$10,2,FALSE)*P198</f>
        <v>0</v>
      </c>
      <c r="Y198" s="107">
        <f>VLOOKUP($C198,[1]Kostprijzen!$A$2:$B$10,2,FALSE)*Q198</f>
        <v>0</v>
      </c>
      <c r="Z198" s="108">
        <f>VLOOKUP($C198,[1]Kostprijzen!$A$2:$B$10,2,FALSE)*R198</f>
        <v>15468</v>
      </c>
      <c r="AA198" s="108">
        <f>VLOOKUP($C198,[1]Kostprijzen!$A$2:$B$10,2,FALSE)*S198</f>
        <v>0</v>
      </c>
      <c r="AB198" s="108">
        <f>VLOOKUP($C198,[1]Kostprijzen!$A$2:$B$10,2,FALSE)*T198</f>
        <v>0</v>
      </c>
      <c r="AC198" s="109">
        <f>VLOOKUP($C198,[1]Kostprijzen!$A$2:$B$10,2,FALSE)*U198</f>
        <v>0</v>
      </c>
      <c r="AE198" s="96">
        <f t="shared" si="14"/>
        <v>0</v>
      </c>
      <c r="AF198" s="96">
        <f t="shared" si="15"/>
        <v>0</v>
      </c>
      <c r="AH198" s="110"/>
    </row>
    <row r="199" spans="1:34" ht="13.8">
      <c r="A199" s="98" t="s">
        <v>2029</v>
      </c>
      <c r="B199" s="99" t="str">
        <f>[1]Kostprijzen!$A$69</f>
        <v>Visketen</v>
      </c>
      <c r="C199" s="100" t="str">
        <f>[1]Kostprijzen!E64</f>
        <v>Klantinteractie &amp; Dienstverlening</v>
      </c>
      <c r="D199" s="101">
        <f t="shared" si="13"/>
        <v>13010</v>
      </c>
      <c r="E199" s="102">
        <f>IF(D199="","",D199*VLOOKUP(C199,[1]Kostprijzen!$A$2:$B$10,2,FALSE))</f>
        <v>1156589</v>
      </c>
      <c r="F199" s="103">
        <v>0</v>
      </c>
      <c r="G199" s="104">
        <v>0</v>
      </c>
      <c r="H199" s="104">
        <v>0</v>
      </c>
      <c r="I199" s="104">
        <v>0</v>
      </c>
      <c r="J199" s="104">
        <v>0</v>
      </c>
      <c r="K199" s="104">
        <v>0</v>
      </c>
      <c r="L199" s="104">
        <v>13010</v>
      </c>
      <c r="M199" s="105">
        <v>0</v>
      </c>
      <c r="N199" s="65" t="str">
        <f t="shared" si="16"/>
        <v>VisketenKlantinteractie &amp; Dienstverlening</v>
      </c>
      <c r="O199" s="103">
        <v>8599.3636363636397</v>
      </c>
      <c r="P199" s="104">
        <v>0</v>
      </c>
      <c r="Q199" s="104">
        <v>0</v>
      </c>
      <c r="R199" s="104">
        <v>2635</v>
      </c>
      <c r="S199" s="104">
        <v>1775.6363636363603</v>
      </c>
      <c r="T199" s="104">
        <v>0</v>
      </c>
      <c r="U199" s="105">
        <v>0</v>
      </c>
      <c r="V199" s="128"/>
      <c r="W199" s="106">
        <f>VLOOKUP($C199,[1]Kostprijzen!$A$2:$B$10,2,FALSE)*O199</f>
        <v>764483.4272727276</v>
      </c>
      <c r="X199" s="107">
        <f>VLOOKUP($C199,[1]Kostprijzen!$A$2:$B$10,2,FALSE)*P199</f>
        <v>0</v>
      </c>
      <c r="Y199" s="107">
        <f>VLOOKUP($C199,[1]Kostprijzen!$A$2:$B$10,2,FALSE)*Q199</f>
        <v>0</v>
      </c>
      <c r="Z199" s="108">
        <f>VLOOKUP($C199,[1]Kostprijzen!$A$2:$B$10,2,FALSE)*R199</f>
        <v>234251.50000000003</v>
      </c>
      <c r="AA199" s="108">
        <f>VLOOKUP($C199,[1]Kostprijzen!$A$2:$B$10,2,FALSE)*S199</f>
        <v>157854.07272727243</v>
      </c>
      <c r="AB199" s="108">
        <f>VLOOKUP($C199,[1]Kostprijzen!$A$2:$B$10,2,FALSE)*T199</f>
        <v>0</v>
      </c>
      <c r="AC199" s="109">
        <f>VLOOKUP($C199,[1]Kostprijzen!$A$2:$B$10,2,FALSE)*U199</f>
        <v>0</v>
      </c>
      <c r="AE199" s="96">
        <f t="shared" si="14"/>
        <v>0</v>
      </c>
      <c r="AF199" s="96">
        <f t="shared" si="15"/>
        <v>0</v>
      </c>
      <c r="AH199" s="110"/>
    </row>
    <row r="200" spans="1:34" ht="13.8">
      <c r="A200" s="98" t="s">
        <v>2029</v>
      </c>
      <c r="B200" s="99" t="str">
        <f>[1]Kostprijzen!$A$69</f>
        <v>Visketen</v>
      </c>
      <c r="C200" s="100" t="str">
        <f>[1]Kostprijzen!E65</f>
        <v>Laboratoriumonderzoek</v>
      </c>
      <c r="D200" s="101">
        <f t="shared" si="13"/>
        <v>750</v>
      </c>
      <c r="E200" s="102">
        <f>IF(D200="","",D200*VLOOKUP(C200,[1]Kostprijzen!$A$2:$B$10,2,FALSE))</f>
        <v>72667.5</v>
      </c>
      <c r="F200" s="103">
        <v>0</v>
      </c>
      <c r="G200" s="104">
        <v>0</v>
      </c>
      <c r="H200" s="104">
        <v>0</v>
      </c>
      <c r="I200" s="112">
        <v>750</v>
      </c>
      <c r="J200" s="104">
        <v>0</v>
      </c>
      <c r="K200" s="104">
        <v>0</v>
      </c>
      <c r="L200" s="104">
        <v>0</v>
      </c>
      <c r="M200" s="105">
        <v>0</v>
      </c>
      <c r="N200" s="65" t="str">
        <f t="shared" si="16"/>
        <v>VisketenLaboratoriumonderzoek</v>
      </c>
      <c r="O200" s="103">
        <v>0</v>
      </c>
      <c r="P200" s="104">
        <v>0</v>
      </c>
      <c r="Q200" s="104">
        <v>0</v>
      </c>
      <c r="R200" s="112">
        <v>750</v>
      </c>
      <c r="S200" s="104">
        <v>0</v>
      </c>
      <c r="T200" s="104">
        <v>0</v>
      </c>
      <c r="U200" s="105">
        <v>0</v>
      </c>
      <c r="V200" s="128"/>
      <c r="W200" s="106">
        <f>VLOOKUP($C200,[1]Kostprijzen!$A$2:$B$10,2,FALSE)*O200</f>
        <v>0</v>
      </c>
      <c r="X200" s="107">
        <f>VLOOKUP($C200,[1]Kostprijzen!$A$2:$B$10,2,FALSE)*P200</f>
        <v>0</v>
      </c>
      <c r="Y200" s="107">
        <f>VLOOKUP($C200,[1]Kostprijzen!$A$2:$B$10,2,FALSE)*Q200</f>
        <v>0</v>
      </c>
      <c r="Z200" s="108">
        <f>VLOOKUP($C200,[1]Kostprijzen!$A$2:$B$10,2,FALSE)*R200</f>
        <v>72667.5</v>
      </c>
      <c r="AA200" s="108">
        <f>VLOOKUP($C200,[1]Kostprijzen!$A$2:$B$10,2,FALSE)*S200</f>
        <v>0</v>
      </c>
      <c r="AB200" s="108">
        <f>VLOOKUP($C200,[1]Kostprijzen!$A$2:$B$10,2,FALSE)*T200</f>
        <v>0</v>
      </c>
      <c r="AC200" s="109">
        <f>VLOOKUP($C200,[1]Kostprijzen!$A$2:$B$10,2,FALSE)*U200</f>
        <v>0</v>
      </c>
      <c r="AE200" s="96">
        <f t="shared" si="14"/>
        <v>0</v>
      </c>
      <c r="AF200" s="96">
        <f t="shared" si="15"/>
        <v>0</v>
      </c>
      <c r="AH200" s="110"/>
    </row>
    <row r="201" spans="1:34" ht="14.4" thickBot="1">
      <c r="A201" s="114" t="s">
        <v>2029</v>
      </c>
      <c r="B201" s="99" t="str">
        <f>[1]Kostprijzen!$A$69</f>
        <v>Visketen</v>
      </c>
      <c r="C201" s="100" t="str">
        <f>[1]Kostprijzen!E66</f>
        <v>Toezicht</v>
      </c>
      <c r="D201" s="115">
        <f t="shared" si="13"/>
        <v>77594</v>
      </c>
      <c r="E201" s="116">
        <f>IF(D201="","",D201*VLOOKUP(C201,[1]Kostprijzen!$A$2:$B$10,2,FALSE))</f>
        <v>7187532.2199999997</v>
      </c>
      <c r="F201" s="132">
        <v>225</v>
      </c>
      <c r="G201" s="118">
        <v>0</v>
      </c>
      <c r="H201" s="119">
        <f>77594-225</f>
        <v>77369</v>
      </c>
      <c r="I201" s="118">
        <v>0</v>
      </c>
      <c r="J201" s="118">
        <v>0</v>
      </c>
      <c r="K201" s="118">
        <v>0</v>
      </c>
      <c r="L201" s="118">
        <v>0</v>
      </c>
      <c r="M201" s="120">
        <v>0</v>
      </c>
      <c r="N201" s="65" t="str">
        <f t="shared" si="16"/>
        <v>VisketenToezicht</v>
      </c>
      <c r="O201" s="132">
        <v>55966</v>
      </c>
      <c r="P201" s="118">
        <v>0</v>
      </c>
      <c r="Q201" s="118">
        <v>0</v>
      </c>
      <c r="R201" s="119">
        <v>5625</v>
      </c>
      <c r="S201" s="119">
        <v>16003</v>
      </c>
      <c r="T201" s="118">
        <v>0</v>
      </c>
      <c r="U201" s="120">
        <v>0</v>
      </c>
      <c r="V201" s="128"/>
      <c r="W201" s="121">
        <f>VLOOKUP($C201,[1]Kostprijzen!$A$2:$B$10,2,FALSE)*O201</f>
        <v>5184130.58</v>
      </c>
      <c r="X201" s="122">
        <f>VLOOKUP($C201,[1]Kostprijzen!$A$2:$B$10,2,FALSE)*P201</f>
        <v>0</v>
      </c>
      <c r="Y201" s="122">
        <f>VLOOKUP($C201,[1]Kostprijzen!$A$2:$B$10,2,FALSE)*Q201</f>
        <v>0</v>
      </c>
      <c r="Z201" s="123">
        <f>VLOOKUP($C201,[1]Kostprijzen!$A$2:$B$10,2,FALSE)*R201</f>
        <v>521043.75</v>
      </c>
      <c r="AA201" s="123">
        <f>VLOOKUP($C201,[1]Kostprijzen!$A$2:$B$10,2,FALSE)*S201</f>
        <v>1482357.89</v>
      </c>
      <c r="AB201" s="123">
        <f>VLOOKUP($C201,[1]Kostprijzen!$A$2:$B$10,2,FALSE)*T201</f>
        <v>0</v>
      </c>
      <c r="AC201" s="124">
        <f>VLOOKUP($C201,[1]Kostprijzen!$A$2:$B$10,2,FALSE)*U201</f>
        <v>0</v>
      </c>
      <c r="AE201" s="96">
        <f t="shared" si="14"/>
        <v>0</v>
      </c>
      <c r="AF201" s="96">
        <f t="shared" si="15"/>
        <v>0</v>
      </c>
      <c r="AH201" s="125"/>
    </row>
    <row r="202" spans="1:34" ht="13.8" hidden="1">
      <c r="A202" s="83" t="s">
        <v>1324</v>
      </c>
      <c r="B202" s="84" t="str">
        <f>[1]Kostprijzen!$A$70</f>
        <v>Vleesketen &amp; Voedselveiligheid</v>
      </c>
      <c r="C202" s="85" t="str">
        <f>[1]Kostprijzen!E58</f>
        <v>Advies &amp; Vertegenwoordiging</v>
      </c>
      <c r="D202" s="86">
        <f t="shared" si="13"/>
        <v>1873</v>
      </c>
      <c r="E202" s="87">
        <f>IF(D202="","",D202*VLOOKUP(C202,[1]Kostprijzen!$A$2:$B$10,2,FALSE))</f>
        <v>214383.58</v>
      </c>
      <c r="F202" s="88">
        <v>1873</v>
      </c>
      <c r="G202" s="89">
        <v>0</v>
      </c>
      <c r="H202" s="89">
        <v>0</v>
      </c>
      <c r="I202" s="89">
        <v>0</v>
      </c>
      <c r="J202" s="89">
        <v>0</v>
      </c>
      <c r="K202" s="89">
        <v>0</v>
      </c>
      <c r="L202" s="89">
        <v>0</v>
      </c>
      <c r="M202" s="90">
        <v>0</v>
      </c>
      <c r="N202" s="65" t="str">
        <f t="shared" si="16"/>
        <v>Vleesketen &amp; VoedselveiligheidAdvies &amp; Vertegenwoordiging</v>
      </c>
      <c r="O202" s="88">
        <v>1873</v>
      </c>
      <c r="P202" s="89">
        <v>0</v>
      </c>
      <c r="Q202" s="89">
        <v>0</v>
      </c>
      <c r="R202" s="89">
        <v>0</v>
      </c>
      <c r="S202" s="89">
        <v>0</v>
      </c>
      <c r="T202" s="89">
        <v>0</v>
      </c>
      <c r="U202" s="90">
        <v>0</v>
      </c>
      <c r="V202" s="128"/>
      <c r="W202" s="92">
        <f>VLOOKUP($C202,[1]Kostprijzen!$A$2:$B$10,2,FALSE)*O202</f>
        <v>214383.58</v>
      </c>
      <c r="X202" s="93">
        <f>VLOOKUP($C202,[1]Kostprijzen!$A$2:$B$10,2,FALSE)*P202</f>
        <v>0</v>
      </c>
      <c r="Y202" s="93">
        <f>VLOOKUP($C202,[1]Kostprijzen!$A$2:$B$10,2,FALSE)*Q202</f>
        <v>0</v>
      </c>
      <c r="Z202" s="94">
        <f>VLOOKUP($C202,[1]Kostprijzen!$A$2:$B$10,2,FALSE)*R202</f>
        <v>0</v>
      </c>
      <c r="AA202" s="94">
        <f>VLOOKUP($C202,[1]Kostprijzen!$A$2:$B$10,2,FALSE)*S202</f>
        <v>0</v>
      </c>
      <c r="AB202" s="94">
        <f>VLOOKUP($C202,[1]Kostprijzen!$A$2:$B$10,2,FALSE)*T202</f>
        <v>0</v>
      </c>
      <c r="AC202" s="95">
        <f>VLOOKUP($C202,[1]Kostprijzen!$A$2:$B$10,2,FALSE)*U202</f>
        <v>0</v>
      </c>
      <c r="AE202" s="96">
        <f t="shared" si="14"/>
        <v>0</v>
      </c>
      <c r="AF202" s="96">
        <f t="shared" si="15"/>
        <v>0</v>
      </c>
      <c r="AH202" s="97"/>
    </row>
    <row r="203" spans="1:34" ht="13.8" hidden="1">
      <c r="A203" s="98" t="s">
        <v>1324</v>
      </c>
      <c r="B203" s="99" t="str">
        <f>[1]Kostprijzen!$A$70</f>
        <v>Vleesketen &amp; Voedselveiligheid</v>
      </c>
      <c r="C203" s="100" t="str">
        <f>[1]Kostprijzen!E59</f>
        <v>Communicatie</v>
      </c>
      <c r="D203" s="101">
        <f t="shared" si="13"/>
        <v>328</v>
      </c>
      <c r="E203" s="102">
        <f>IF(D203="","",D203*VLOOKUP(C203,[1]Kostprijzen!$A$2:$B$10,2,FALSE))</f>
        <v>31980</v>
      </c>
      <c r="F203" s="103">
        <v>0</v>
      </c>
      <c r="G203" s="104">
        <v>0</v>
      </c>
      <c r="H203" s="104">
        <v>0</v>
      </c>
      <c r="I203" s="104">
        <v>0</v>
      </c>
      <c r="J203" s="104">
        <v>0</v>
      </c>
      <c r="K203" s="104">
        <v>0</v>
      </c>
      <c r="L203" s="104">
        <v>0</v>
      </c>
      <c r="M203" s="105">
        <v>328</v>
      </c>
      <c r="N203" s="65" t="str">
        <f t="shared" si="16"/>
        <v>Vleesketen &amp; VoedselveiligheidCommunicatie</v>
      </c>
      <c r="O203" s="103">
        <v>328</v>
      </c>
      <c r="P203" s="104">
        <v>0</v>
      </c>
      <c r="Q203" s="104">
        <v>0</v>
      </c>
      <c r="R203" s="104">
        <v>0</v>
      </c>
      <c r="S203" s="104">
        <v>0</v>
      </c>
      <c r="T203" s="104">
        <v>0</v>
      </c>
      <c r="U203" s="105">
        <v>0</v>
      </c>
      <c r="V203" s="128"/>
      <c r="W203" s="106">
        <f>VLOOKUP($C203,[1]Kostprijzen!$A$2:$B$10,2,FALSE)*O203</f>
        <v>31980</v>
      </c>
      <c r="X203" s="107">
        <f>VLOOKUP($C203,[1]Kostprijzen!$A$2:$B$10,2,FALSE)*P203</f>
        <v>0</v>
      </c>
      <c r="Y203" s="107">
        <f>VLOOKUP($C203,[1]Kostprijzen!$A$2:$B$10,2,FALSE)*Q203</f>
        <v>0</v>
      </c>
      <c r="Z203" s="108">
        <f>VLOOKUP($C203,[1]Kostprijzen!$A$2:$B$10,2,FALSE)*R203</f>
        <v>0</v>
      </c>
      <c r="AA203" s="108">
        <f>VLOOKUP($C203,[1]Kostprijzen!$A$2:$B$10,2,FALSE)*S203</f>
        <v>0</v>
      </c>
      <c r="AB203" s="108">
        <f>VLOOKUP($C203,[1]Kostprijzen!$A$2:$B$10,2,FALSE)*T203</f>
        <v>0</v>
      </c>
      <c r="AC203" s="109">
        <f>VLOOKUP($C203,[1]Kostprijzen!$A$2:$B$10,2,FALSE)*U203</f>
        <v>0</v>
      </c>
      <c r="AE203" s="96">
        <f t="shared" si="14"/>
        <v>0</v>
      </c>
      <c r="AF203" s="96">
        <f t="shared" si="15"/>
        <v>0</v>
      </c>
      <c r="AH203" s="110"/>
    </row>
    <row r="204" spans="1:34" ht="13.8" hidden="1">
      <c r="A204" s="98" t="s">
        <v>1324</v>
      </c>
      <c r="B204" s="99" t="str">
        <f>[1]Kostprijzen!$A$70</f>
        <v>Vleesketen &amp; Voedselveiligheid</v>
      </c>
      <c r="C204" s="100" t="str">
        <f>[1]Kostprijzen!E60</f>
        <v>Extern Geoormerkt Budget</v>
      </c>
      <c r="D204" s="101">
        <f t="shared" si="13"/>
        <v>0</v>
      </c>
      <c r="E204" s="111">
        <v>500000</v>
      </c>
      <c r="F204" s="103">
        <v>0</v>
      </c>
      <c r="G204" s="104">
        <v>0</v>
      </c>
      <c r="H204" s="104">
        <v>0</v>
      </c>
      <c r="I204" s="104">
        <v>0</v>
      </c>
      <c r="J204" s="104">
        <v>0</v>
      </c>
      <c r="K204" s="104">
        <v>0</v>
      </c>
      <c r="L204" s="104">
        <v>0</v>
      </c>
      <c r="M204" s="105">
        <v>0</v>
      </c>
      <c r="N204" s="65" t="str">
        <f t="shared" si="16"/>
        <v>Vleesketen &amp; VoedselveiligheidExtern Geoormerkt Budget</v>
      </c>
      <c r="O204" s="103">
        <v>0</v>
      </c>
      <c r="P204" s="104">
        <v>0</v>
      </c>
      <c r="Q204" s="104">
        <v>0</v>
      </c>
      <c r="R204" s="104">
        <v>0</v>
      </c>
      <c r="S204" s="104">
        <v>0</v>
      </c>
      <c r="T204" s="104">
        <v>0</v>
      </c>
      <c r="U204" s="105">
        <v>0</v>
      </c>
      <c r="V204" s="128"/>
      <c r="W204" s="106">
        <f>1200000-1200000+300000-300000</f>
        <v>0</v>
      </c>
      <c r="X204" s="107"/>
      <c r="Y204" s="107"/>
      <c r="Z204" s="108"/>
      <c r="AA204" s="108">
        <v>500000</v>
      </c>
      <c r="AB204" s="108"/>
      <c r="AC204" s="109"/>
      <c r="AE204" s="96">
        <f t="shared" si="14"/>
        <v>0</v>
      </c>
      <c r="AF204" s="96">
        <f t="shared" si="15"/>
        <v>0</v>
      </c>
      <c r="AH204" s="110"/>
    </row>
    <row r="205" spans="1:34" ht="13.8" hidden="1">
      <c r="A205" s="98" t="s">
        <v>1324</v>
      </c>
      <c r="B205" s="99" t="str">
        <f>[1]Kostprijzen!$A$70</f>
        <v>Vleesketen &amp; Voedselveiligheid</v>
      </c>
      <c r="C205" s="100" t="str">
        <f>[1]Kostprijzen!E61</f>
        <v>Incident- &amp; Crisismanagement</v>
      </c>
      <c r="D205" s="101">
        <f t="shared" si="13"/>
        <v>0</v>
      </c>
      <c r="E205" s="102">
        <f>IF(D205="","",D205*VLOOKUP(C205,[1]Kostprijzen!$A$2:$B$10,2,FALSE))</f>
        <v>0</v>
      </c>
      <c r="F205" s="103">
        <v>0</v>
      </c>
      <c r="G205" s="104">
        <v>0</v>
      </c>
      <c r="H205" s="104">
        <v>0</v>
      </c>
      <c r="I205" s="104">
        <v>0</v>
      </c>
      <c r="J205" s="104">
        <v>0</v>
      </c>
      <c r="K205" s="104">
        <v>0</v>
      </c>
      <c r="L205" s="104">
        <v>0</v>
      </c>
      <c r="M205" s="105">
        <v>0</v>
      </c>
      <c r="N205" s="65" t="str">
        <f t="shared" si="16"/>
        <v>Vleesketen &amp; VoedselveiligheidIncident- &amp; Crisismanagement</v>
      </c>
      <c r="O205" s="103">
        <v>0</v>
      </c>
      <c r="P205" s="104">
        <v>0</v>
      </c>
      <c r="Q205" s="104">
        <v>0</v>
      </c>
      <c r="R205" s="104">
        <v>0</v>
      </c>
      <c r="S205" s="104">
        <v>0</v>
      </c>
      <c r="T205" s="104">
        <v>0</v>
      </c>
      <c r="U205" s="105">
        <v>0</v>
      </c>
      <c r="V205" s="128"/>
      <c r="W205" s="106">
        <f>VLOOKUP($C205,[1]Kostprijzen!$A$2:$B$10,2,FALSE)*O205</f>
        <v>0</v>
      </c>
      <c r="X205" s="107">
        <f>VLOOKUP($C205,[1]Kostprijzen!$A$2:$B$10,2,FALSE)*P205</f>
        <v>0</v>
      </c>
      <c r="Y205" s="107">
        <f>VLOOKUP($C205,[1]Kostprijzen!$A$2:$B$10,2,FALSE)*Q205</f>
        <v>0</v>
      </c>
      <c r="Z205" s="108">
        <f>VLOOKUP($C205,[1]Kostprijzen!$A$2:$B$10,2,FALSE)*R205</f>
        <v>0</v>
      </c>
      <c r="AA205" s="108">
        <f>VLOOKUP($C205,[1]Kostprijzen!$A$2:$B$10,2,FALSE)*S205</f>
        <v>0</v>
      </c>
      <c r="AB205" s="108">
        <f>VLOOKUP($C205,[1]Kostprijzen!$A$2:$B$10,2,FALSE)*T205</f>
        <v>0</v>
      </c>
      <c r="AC205" s="109">
        <f>VLOOKUP($C205,[1]Kostprijzen!$A$2:$B$10,2,FALSE)*U205</f>
        <v>0</v>
      </c>
      <c r="AE205" s="96">
        <f t="shared" si="14"/>
        <v>0</v>
      </c>
      <c r="AF205" s="96">
        <f t="shared" si="15"/>
        <v>0</v>
      </c>
      <c r="AH205" s="110"/>
    </row>
    <row r="206" spans="1:34" ht="13.8" hidden="1">
      <c r="A206" s="98" t="s">
        <v>1324</v>
      </c>
      <c r="B206" s="99" t="str">
        <f>[1]Kostprijzen!$A$70</f>
        <v>Vleesketen &amp; Voedselveiligheid</v>
      </c>
      <c r="C206" s="100" t="str">
        <f>[1]Kostprijzen!E62</f>
        <v>Inlichtingen &amp; Opsporing</v>
      </c>
      <c r="D206" s="101">
        <f t="shared" si="13"/>
        <v>0</v>
      </c>
      <c r="E206" s="102">
        <f>IF(D206="","",D206*VLOOKUP(C206,[1]Kostprijzen!$A$2:$B$10,2,FALSE))</f>
        <v>0</v>
      </c>
      <c r="F206" s="103">
        <v>0</v>
      </c>
      <c r="G206" s="104">
        <v>0</v>
      </c>
      <c r="H206" s="104">
        <v>0</v>
      </c>
      <c r="I206" s="104">
        <v>0</v>
      </c>
      <c r="J206" s="104">
        <v>0</v>
      </c>
      <c r="K206" s="104">
        <v>0</v>
      </c>
      <c r="L206" s="104">
        <v>0</v>
      </c>
      <c r="M206" s="105">
        <v>0</v>
      </c>
      <c r="N206" s="65" t="str">
        <f t="shared" si="16"/>
        <v>Vleesketen &amp; VoedselveiligheidInlichtingen &amp; Opsporing</v>
      </c>
      <c r="O206" s="103">
        <v>0</v>
      </c>
      <c r="P206" s="104">
        <v>0</v>
      </c>
      <c r="Q206" s="104">
        <v>0</v>
      </c>
      <c r="R206" s="104">
        <v>0</v>
      </c>
      <c r="S206" s="104">
        <v>0</v>
      </c>
      <c r="T206" s="104">
        <v>0</v>
      </c>
      <c r="U206" s="105">
        <v>0</v>
      </c>
      <c r="V206" s="128"/>
      <c r="W206" s="106">
        <f>VLOOKUP($C206,[1]Kostprijzen!$A$2:$B$10,2,FALSE)*O206</f>
        <v>0</v>
      </c>
      <c r="X206" s="107">
        <f>VLOOKUP($C206,[1]Kostprijzen!$A$2:$B$10,2,FALSE)*P206</f>
        <v>0</v>
      </c>
      <c r="Y206" s="107">
        <f>VLOOKUP($C206,[1]Kostprijzen!$A$2:$B$10,2,FALSE)*Q206</f>
        <v>0</v>
      </c>
      <c r="Z206" s="108">
        <f>VLOOKUP($C206,[1]Kostprijzen!$A$2:$B$10,2,FALSE)*R206</f>
        <v>0</v>
      </c>
      <c r="AA206" s="108">
        <f>VLOOKUP($C206,[1]Kostprijzen!$A$2:$B$10,2,FALSE)*S206</f>
        <v>0</v>
      </c>
      <c r="AB206" s="108">
        <f>VLOOKUP($C206,[1]Kostprijzen!$A$2:$B$10,2,FALSE)*T206</f>
        <v>0</v>
      </c>
      <c r="AC206" s="109">
        <f>VLOOKUP($C206,[1]Kostprijzen!$A$2:$B$10,2,FALSE)*U206</f>
        <v>0</v>
      </c>
      <c r="AE206" s="96">
        <f t="shared" si="14"/>
        <v>0</v>
      </c>
      <c r="AF206" s="96">
        <f t="shared" si="15"/>
        <v>0</v>
      </c>
      <c r="AH206" s="110"/>
    </row>
    <row r="207" spans="1:34" ht="13.8" hidden="1">
      <c r="A207" s="98" t="s">
        <v>1324</v>
      </c>
      <c r="B207" s="99" t="str">
        <f>[1]Kostprijzen!$A$70</f>
        <v>Vleesketen &amp; Voedselveiligheid</v>
      </c>
      <c r="C207" s="100" t="str">
        <f>[1]Kostprijzen!E63</f>
        <v>Kennis &amp; Expertise</v>
      </c>
      <c r="D207" s="101">
        <f t="shared" si="13"/>
        <v>7790</v>
      </c>
      <c r="E207" s="102">
        <f>IF(D207="","",D207*VLOOKUP(C207,[1]Kostprijzen!$A$2:$B$10,2,FALSE))</f>
        <v>803304.8</v>
      </c>
      <c r="F207" s="103">
        <v>1420</v>
      </c>
      <c r="G207" s="104">
        <v>225</v>
      </c>
      <c r="H207" s="104">
        <v>875</v>
      </c>
      <c r="I207" s="104">
        <v>4120</v>
      </c>
      <c r="J207" s="104">
        <v>0</v>
      </c>
      <c r="K207" s="104">
        <v>0</v>
      </c>
      <c r="L207" s="104">
        <v>0</v>
      </c>
      <c r="M207" s="105">
        <v>1150</v>
      </c>
      <c r="N207" s="65" t="str">
        <f t="shared" si="16"/>
        <v>Vleesketen &amp; VoedselveiligheidKennis &amp; Expertise</v>
      </c>
      <c r="O207" s="103">
        <v>2040</v>
      </c>
      <c r="P207" s="104">
        <v>0</v>
      </c>
      <c r="Q207" s="104">
        <v>0</v>
      </c>
      <c r="R207" s="104">
        <v>0</v>
      </c>
      <c r="S207" s="104">
        <v>2600</v>
      </c>
      <c r="T207" s="104">
        <v>0</v>
      </c>
      <c r="U207" s="105">
        <v>3150</v>
      </c>
      <c r="V207" s="128"/>
      <c r="W207" s="106">
        <f>VLOOKUP($C207,[1]Kostprijzen!$A$2:$B$10,2,FALSE)*O207</f>
        <v>210364.80000000002</v>
      </c>
      <c r="X207" s="107">
        <f>VLOOKUP($C207,[1]Kostprijzen!$A$2:$B$10,2,FALSE)*P207</f>
        <v>0</v>
      </c>
      <c r="Y207" s="107">
        <f>VLOOKUP($C207,[1]Kostprijzen!$A$2:$B$10,2,FALSE)*Q207</f>
        <v>0</v>
      </c>
      <c r="Z207" s="108">
        <f>VLOOKUP($C207,[1]Kostprijzen!$A$2:$B$10,2,FALSE)*R207</f>
        <v>0</v>
      </c>
      <c r="AA207" s="108">
        <f>VLOOKUP($C207,[1]Kostprijzen!$A$2:$B$10,2,FALSE)*S207</f>
        <v>268112</v>
      </c>
      <c r="AB207" s="108">
        <f>VLOOKUP($C207,[1]Kostprijzen!$A$2:$B$10,2,FALSE)*T207</f>
        <v>0</v>
      </c>
      <c r="AC207" s="109">
        <f>VLOOKUP($C207,[1]Kostprijzen!$A$2:$B$10,2,FALSE)*U207</f>
        <v>324828</v>
      </c>
      <c r="AE207" s="96">
        <f t="shared" si="14"/>
        <v>0</v>
      </c>
      <c r="AF207" s="96">
        <f t="shared" si="15"/>
        <v>0</v>
      </c>
      <c r="AH207" s="110"/>
    </row>
    <row r="208" spans="1:34" ht="13.8" hidden="1">
      <c r="A208" s="98" t="s">
        <v>1324</v>
      </c>
      <c r="B208" s="99" t="str">
        <f>[1]Kostprijzen!$A$70</f>
        <v>Vleesketen &amp; Voedselveiligheid</v>
      </c>
      <c r="C208" s="100" t="str">
        <f>[1]Kostprijzen!E64</f>
        <v>Klantinteractie &amp; Dienstverlening</v>
      </c>
      <c r="D208" s="101">
        <f t="shared" si="13"/>
        <v>16012</v>
      </c>
      <c r="E208" s="102">
        <f>IF(D208="","",D208*VLOOKUP(C208,[1]Kostprijzen!$A$2:$B$10,2,FALSE))</f>
        <v>1423466.8</v>
      </c>
      <c r="F208" s="103">
        <v>0</v>
      </c>
      <c r="G208" s="104">
        <v>0</v>
      </c>
      <c r="H208" s="104">
        <v>0</v>
      </c>
      <c r="I208" s="104">
        <v>0</v>
      </c>
      <c r="J208" s="104">
        <v>0</v>
      </c>
      <c r="K208" s="104">
        <v>0</v>
      </c>
      <c r="L208" s="104">
        <v>15199</v>
      </c>
      <c r="M208" s="105">
        <v>813</v>
      </c>
      <c r="N208" s="65" t="str">
        <f t="shared" si="16"/>
        <v>Vleesketen &amp; VoedselveiligheidKlantinteractie &amp; Dienstverlening</v>
      </c>
      <c r="O208" s="103">
        <v>857</v>
      </c>
      <c r="P208" s="104">
        <v>0</v>
      </c>
      <c r="Q208" s="104">
        <v>0</v>
      </c>
      <c r="R208" s="104">
        <v>0</v>
      </c>
      <c r="S208" s="104">
        <v>15155</v>
      </c>
      <c r="T208" s="104">
        <v>0</v>
      </c>
      <c r="U208" s="105">
        <v>0</v>
      </c>
      <c r="V208" s="128"/>
      <c r="W208" s="106">
        <f>VLOOKUP($C208,[1]Kostprijzen!$A$2:$B$10,2,FALSE)*O208</f>
        <v>76187.3</v>
      </c>
      <c r="X208" s="107">
        <f>VLOOKUP($C208,[1]Kostprijzen!$A$2:$B$10,2,FALSE)*P208</f>
        <v>0</v>
      </c>
      <c r="Y208" s="107">
        <f>VLOOKUP($C208,[1]Kostprijzen!$A$2:$B$10,2,FALSE)*Q208</f>
        <v>0</v>
      </c>
      <c r="Z208" s="108">
        <f>VLOOKUP($C208,[1]Kostprijzen!$A$2:$B$10,2,FALSE)*R208</f>
        <v>0</v>
      </c>
      <c r="AA208" s="108">
        <f>VLOOKUP($C208,[1]Kostprijzen!$A$2:$B$10,2,FALSE)*S208</f>
        <v>1347279.5</v>
      </c>
      <c r="AB208" s="108">
        <f>VLOOKUP($C208,[1]Kostprijzen!$A$2:$B$10,2,FALSE)*T208</f>
        <v>0</v>
      </c>
      <c r="AC208" s="109">
        <f>VLOOKUP($C208,[1]Kostprijzen!$A$2:$B$10,2,FALSE)*U208</f>
        <v>0</v>
      </c>
      <c r="AE208" s="96">
        <f t="shared" si="14"/>
        <v>0</v>
      </c>
      <c r="AF208" s="96">
        <f t="shared" si="15"/>
        <v>0</v>
      </c>
      <c r="AH208" s="110"/>
    </row>
    <row r="209" spans="1:34" ht="13.8" hidden="1">
      <c r="A209" s="98" t="s">
        <v>1324</v>
      </c>
      <c r="B209" s="99" t="str">
        <f>[1]Kostprijzen!$A$70</f>
        <v>Vleesketen &amp; Voedselveiligheid</v>
      </c>
      <c r="C209" s="100" t="str">
        <f>[1]Kostprijzen!E65</f>
        <v>Laboratoriumonderzoek</v>
      </c>
      <c r="D209" s="101">
        <f t="shared" si="13"/>
        <v>33500</v>
      </c>
      <c r="E209" s="102">
        <f>IF(D209="","",D209*VLOOKUP(C209,[1]Kostprijzen!$A$2:$B$10,2,FALSE))</f>
        <v>3245815</v>
      </c>
      <c r="F209" s="103">
        <v>0</v>
      </c>
      <c r="G209" s="104">
        <v>0</v>
      </c>
      <c r="H209" s="104">
        <v>0</v>
      </c>
      <c r="I209" s="104">
        <v>33500</v>
      </c>
      <c r="J209" s="104">
        <v>0</v>
      </c>
      <c r="K209" s="104">
        <v>0</v>
      </c>
      <c r="L209" s="104">
        <v>0</v>
      </c>
      <c r="M209" s="105">
        <v>0</v>
      </c>
      <c r="N209" s="65" t="str">
        <f t="shared" si="16"/>
        <v>Vleesketen &amp; VoedselveiligheidLaboratoriumonderzoek</v>
      </c>
      <c r="O209" s="103">
        <v>0</v>
      </c>
      <c r="P209" s="104">
        <v>0</v>
      </c>
      <c r="Q209" s="104">
        <v>0</v>
      </c>
      <c r="R209" s="104">
        <v>0</v>
      </c>
      <c r="S209" s="104">
        <v>33500</v>
      </c>
      <c r="T209" s="104">
        <v>0</v>
      </c>
      <c r="U209" s="105">
        <v>0</v>
      </c>
      <c r="V209" s="128"/>
      <c r="W209" s="106">
        <f>VLOOKUP($C209,[1]Kostprijzen!$A$2:$B$10,2,FALSE)*O209</f>
        <v>0</v>
      </c>
      <c r="X209" s="107">
        <f>VLOOKUP($C209,[1]Kostprijzen!$A$2:$B$10,2,FALSE)*P209</f>
        <v>0</v>
      </c>
      <c r="Y209" s="107">
        <f>VLOOKUP($C209,[1]Kostprijzen!$A$2:$B$10,2,FALSE)*Q209</f>
        <v>0</v>
      </c>
      <c r="Z209" s="108">
        <f>VLOOKUP($C209,[1]Kostprijzen!$A$2:$B$10,2,FALSE)*R209</f>
        <v>0</v>
      </c>
      <c r="AA209" s="108">
        <f>VLOOKUP($C209,[1]Kostprijzen!$A$2:$B$10,2,FALSE)*S209</f>
        <v>3245815</v>
      </c>
      <c r="AB209" s="108">
        <f>VLOOKUP($C209,[1]Kostprijzen!$A$2:$B$10,2,FALSE)*T209</f>
        <v>0</v>
      </c>
      <c r="AC209" s="109">
        <f>VLOOKUP($C209,[1]Kostprijzen!$A$2:$B$10,2,FALSE)*U209</f>
        <v>0</v>
      </c>
      <c r="AE209" s="96">
        <f t="shared" si="14"/>
        <v>0</v>
      </c>
      <c r="AF209" s="96">
        <f t="shared" si="15"/>
        <v>0</v>
      </c>
      <c r="AH209" s="110"/>
    </row>
    <row r="210" spans="1:34" ht="14.4" hidden="1" thickBot="1">
      <c r="A210" s="98" t="s">
        <v>1324</v>
      </c>
      <c r="B210" s="99" t="str">
        <f>[1]Kostprijzen!$A$70</f>
        <v>Vleesketen &amp; Voedselveiligheid</v>
      </c>
      <c r="C210" s="100" t="str">
        <f>[1]Kostprijzen!E66</f>
        <v>Toezicht</v>
      </c>
      <c r="D210" s="148">
        <f t="shared" si="13"/>
        <v>276263</v>
      </c>
      <c r="E210" s="149">
        <f>IF(D210="","",D210*VLOOKUP(C210,[1]Kostprijzen!$A$2:$B$10,2,FALSE))</f>
        <v>25590241.689999998</v>
      </c>
      <c r="F210" s="117">
        <v>260872</v>
      </c>
      <c r="G210" s="118">
        <v>15115</v>
      </c>
      <c r="H210" s="118">
        <v>276</v>
      </c>
      <c r="I210" s="118">
        <v>0</v>
      </c>
      <c r="J210" s="118">
        <v>0</v>
      </c>
      <c r="K210" s="118">
        <v>0</v>
      </c>
      <c r="L210" s="118">
        <v>0</v>
      </c>
      <c r="M210" s="120">
        <v>0</v>
      </c>
      <c r="N210" s="65" t="str">
        <f t="shared" si="16"/>
        <v>Vleesketen &amp; VoedselveiligheidToezicht</v>
      </c>
      <c r="O210" s="117">
        <v>21220</v>
      </c>
      <c r="P210" s="118">
        <v>0</v>
      </c>
      <c r="Q210" s="118">
        <v>0</v>
      </c>
      <c r="R210" s="118">
        <v>418</v>
      </c>
      <c r="S210" s="118">
        <v>254625</v>
      </c>
      <c r="T210" s="118">
        <v>0</v>
      </c>
      <c r="U210" s="120">
        <v>0</v>
      </c>
      <c r="V210" s="128"/>
      <c r="W210" s="121">
        <f>VLOOKUP($C210,[1]Kostprijzen!$A$2:$B$10,2,FALSE)*O210</f>
        <v>1965608.5999999999</v>
      </c>
      <c r="X210" s="122">
        <f>VLOOKUP($C210,[1]Kostprijzen!$A$2:$B$10,2,FALSE)*P210</f>
        <v>0</v>
      </c>
      <c r="Y210" s="122">
        <f>VLOOKUP($C210,[1]Kostprijzen!$A$2:$B$10,2,FALSE)*Q210</f>
        <v>0</v>
      </c>
      <c r="Z210" s="123">
        <f>VLOOKUP($C210,[1]Kostprijzen!$A$2:$B$10,2,FALSE)*R210</f>
        <v>38719.339999999997</v>
      </c>
      <c r="AA210" s="123">
        <f>VLOOKUP($C210,[1]Kostprijzen!$A$2:$B$10,2,FALSE)*S210</f>
        <v>23585913.75</v>
      </c>
      <c r="AB210" s="123">
        <f>VLOOKUP($C210,[1]Kostprijzen!$A$2:$B$10,2,FALSE)*T210</f>
        <v>0</v>
      </c>
      <c r="AC210" s="124">
        <f>VLOOKUP($C210,[1]Kostprijzen!$A$2:$B$10,2,FALSE)*U210</f>
        <v>0</v>
      </c>
      <c r="AE210" s="96">
        <f t="shared" si="14"/>
        <v>0</v>
      </c>
      <c r="AF210" s="96">
        <f t="shared" si="15"/>
        <v>0</v>
      </c>
      <c r="AH210" s="125"/>
    </row>
    <row r="211" spans="1:34" ht="13.8" hidden="1">
      <c r="A211" s="83" t="s">
        <v>2030</v>
      </c>
      <c r="B211" s="84" t="str">
        <f>[1]Kostprijzen!$A$71</f>
        <v>NVWA Overkoepelend</v>
      </c>
      <c r="C211" s="85" t="str">
        <f>[1]Kostprijzen!E58</f>
        <v>Advies &amp; Vertegenwoordiging</v>
      </c>
      <c r="D211" s="86">
        <f t="shared" si="13"/>
        <v>18550</v>
      </c>
      <c r="E211" s="87">
        <f>IF(D211="","",D211*VLOOKUP(C211,[1]Kostprijzen!$A$2:$B$10,2,FALSE))</f>
        <v>2123233</v>
      </c>
      <c r="F211" s="88">
        <v>0</v>
      </c>
      <c r="G211" s="89">
        <v>0</v>
      </c>
      <c r="H211" s="89">
        <v>0</v>
      </c>
      <c r="I211" s="89">
        <v>0</v>
      </c>
      <c r="J211" s="89">
        <v>0</v>
      </c>
      <c r="K211" s="89">
        <v>18550</v>
      </c>
      <c r="L211" s="89">
        <v>0</v>
      </c>
      <c r="M211" s="90">
        <v>0</v>
      </c>
      <c r="N211" s="65" t="str">
        <f t="shared" si="16"/>
        <v>NVWA OverkoepelendAdvies &amp; Vertegenwoordiging</v>
      </c>
      <c r="O211" s="88">
        <v>8250</v>
      </c>
      <c r="P211" s="89">
        <v>0</v>
      </c>
      <c r="Q211" s="89">
        <v>4040</v>
      </c>
      <c r="R211" s="89">
        <v>6140</v>
      </c>
      <c r="S211" s="89">
        <v>120</v>
      </c>
      <c r="T211" s="89">
        <v>0</v>
      </c>
      <c r="U211" s="90">
        <v>0</v>
      </c>
      <c r="V211" s="128"/>
      <c r="W211" s="92">
        <f>VLOOKUP($C211,[1]Kostprijzen!$A$2:$B$10,2,FALSE)*O211</f>
        <v>944295</v>
      </c>
      <c r="X211" s="93">
        <f>VLOOKUP($C211,[1]Kostprijzen!$A$2:$B$10,2,FALSE)*P211</f>
        <v>0</v>
      </c>
      <c r="Y211" s="93">
        <f>VLOOKUP($C211,[1]Kostprijzen!$A$2:$B$10,2,FALSE)*Q211</f>
        <v>462418.39999999997</v>
      </c>
      <c r="Z211" s="94">
        <f>VLOOKUP($C211,[1]Kostprijzen!$A$2:$B$10,2,FALSE)*R211</f>
        <v>702784.39999999991</v>
      </c>
      <c r="AA211" s="94">
        <f>VLOOKUP($C211,[1]Kostprijzen!$A$2:$B$10,2,FALSE)*S211</f>
        <v>13735.199999999999</v>
      </c>
      <c r="AB211" s="94">
        <f>VLOOKUP($C211,[1]Kostprijzen!$A$2:$B$10,2,FALSE)*T211</f>
        <v>0</v>
      </c>
      <c r="AC211" s="95">
        <f>VLOOKUP($C211,[1]Kostprijzen!$A$2:$B$10,2,FALSE)*U211</f>
        <v>0</v>
      </c>
      <c r="AE211" s="96">
        <f t="shared" si="14"/>
        <v>0</v>
      </c>
      <c r="AF211" s="96">
        <f t="shared" si="15"/>
        <v>0</v>
      </c>
      <c r="AH211" s="97"/>
    </row>
    <row r="212" spans="1:34" ht="13.8" hidden="1">
      <c r="A212" s="98" t="s">
        <v>2030</v>
      </c>
      <c r="B212" s="99" t="str">
        <f>[1]Kostprijzen!$A$71</f>
        <v>NVWA Overkoepelend</v>
      </c>
      <c r="C212" s="100" t="str">
        <f>[1]Kostprijzen!E59</f>
        <v>Communicatie</v>
      </c>
      <c r="D212" s="101">
        <f t="shared" si="13"/>
        <v>0</v>
      </c>
      <c r="E212" s="102">
        <f>IF(D212="","",D212*VLOOKUP(C212,[1]Kostprijzen!$A$2:$B$10,2,FALSE))</f>
        <v>0</v>
      </c>
      <c r="F212" s="103">
        <v>0</v>
      </c>
      <c r="G212" s="104">
        <v>0</v>
      </c>
      <c r="H212" s="104">
        <v>0</v>
      </c>
      <c r="I212" s="104">
        <v>0</v>
      </c>
      <c r="J212" s="104">
        <v>0</v>
      </c>
      <c r="K212" s="104">
        <v>0</v>
      </c>
      <c r="L212" s="104">
        <v>0</v>
      </c>
      <c r="M212" s="105">
        <v>0</v>
      </c>
      <c r="N212" s="65" t="str">
        <f t="shared" si="16"/>
        <v>NVWA OverkoepelendCommunicatie</v>
      </c>
      <c r="O212" s="103">
        <v>0</v>
      </c>
      <c r="P212" s="104">
        <v>0</v>
      </c>
      <c r="Q212" s="104">
        <v>0</v>
      </c>
      <c r="R212" s="104">
        <v>0</v>
      </c>
      <c r="S212" s="104">
        <v>0</v>
      </c>
      <c r="T212" s="104">
        <v>0</v>
      </c>
      <c r="U212" s="105">
        <v>0</v>
      </c>
      <c r="V212" s="128"/>
      <c r="W212" s="106">
        <f>VLOOKUP($C212,[1]Kostprijzen!$A$2:$B$10,2,FALSE)*O212</f>
        <v>0</v>
      </c>
      <c r="X212" s="107">
        <f>VLOOKUP($C212,[1]Kostprijzen!$A$2:$B$10,2,FALSE)*P212</f>
        <v>0</v>
      </c>
      <c r="Y212" s="107">
        <f>VLOOKUP($C212,[1]Kostprijzen!$A$2:$B$10,2,FALSE)*Q212</f>
        <v>0</v>
      </c>
      <c r="Z212" s="108">
        <f>VLOOKUP($C212,[1]Kostprijzen!$A$2:$B$10,2,FALSE)*R212</f>
        <v>0</v>
      </c>
      <c r="AA212" s="108">
        <f>VLOOKUP($C212,[1]Kostprijzen!$A$2:$B$10,2,FALSE)*S212</f>
        <v>0</v>
      </c>
      <c r="AB212" s="108">
        <f>VLOOKUP($C212,[1]Kostprijzen!$A$2:$B$10,2,FALSE)*T212</f>
        <v>0</v>
      </c>
      <c r="AC212" s="109">
        <f>VLOOKUP($C212,[1]Kostprijzen!$A$2:$B$10,2,FALSE)*U212</f>
        <v>0</v>
      </c>
      <c r="AE212" s="96">
        <f t="shared" si="14"/>
        <v>0</v>
      </c>
      <c r="AF212" s="96">
        <f t="shared" si="15"/>
        <v>0</v>
      </c>
      <c r="AH212" s="110"/>
    </row>
    <row r="213" spans="1:34" ht="13.8" hidden="1">
      <c r="A213" s="98" t="s">
        <v>2030</v>
      </c>
      <c r="B213" s="99" t="str">
        <f>[1]Kostprijzen!$A$71</f>
        <v>NVWA Overkoepelend</v>
      </c>
      <c r="C213" s="100" t="str">
        <f>[1]Kostprijzen!E60</f>
        <v>Extern Geoormerkt Budget</v>
      </c>
      <c r="D213" s="101">
        <f t="shared" si="13"/>
        <v>0</v>
      </c>
      <c r="E213" s="111">
        <f>6537334+500000</f>
        <v>7037334</v>
      </c>
      <c r="F213" s="103">
        <v>0</v>
      </c>
      <c r="G213" s="104">
        <v>0</v>
      </c>
      <c r="H213" s="104">
        <v>0</v>
      </c>
      <c r="I213" s="104">
        <v>0</v>
      </c>
      <c r="J213" s="104">
        <v>0</v>
      </c>
      <c r="K213" s="104">
        <v>0</v>
      </c>
      <c r="L213" s="104">
        <v>0</v>
      </c>
      <c r="M213" s="105">
        <v>0</v>
      </c>
      <c r="N213" s="65" t="str">
        <f t="shared" si="16"/>
        <v>NVWA OverkoepelendExtern Geoormerkt Budget</v>
      </c>
      <c r="O213" s="103">
        <v>0</v>
      </c>
      <c r="P213" s="104">
        <v>0</v>
      </c>
      <c r="Q213" s="104">
        <v>0</v>
      </c>
      <c r="R213" s="104">
        <v>0</v>
      </c>
      <c r="S213" s="104">
        <v>0</v>
      </c>
      <c r="T213" s="104">
        <v>0</v>
      </c>
      <c r="U213" s="105">
        <v>0</v>
      </c>
      <c r="V213" s="128"/>
      <c r="W213" s="106">
        <f>125000+500000</f>
        <v>625000</v>
      </c>
      <c r="X213" s="107"/>
      <c r="Y213" s="107"/>
      <c r="Z213" s="108">
        <v>6412334</v>
      </c>
      <c r="AA213" s="108"/>
      <c r="AB213" s="108"/>
      <c r="AC213" s="109"/>
      <c r="AE213" s="96">
        <f t="shared" si="14"/>
        <v>0</v>
      </c>
      <c r="AF213" s="96">
        <f t="shared" si="15"/>
        <v>0</v>
      </c>
      <c r="AH213" s="110"/>
    </row>
    <row r="214" spans="1:34" ht="13.8" hidden="1">
      <c r="A214" s="98" t="s">
        <v>2030</v>
      </c>
      <c r="B214" s="99" t="str">
        <f>[1]Kostprijzen!$A$71</f>
        <v>NVWA Overkoepelend</v>
      </c>
      <c r="C214" s="100" t="str">
        <f>[1]Kostprijzen!E61</f>
        <v>Incident- &amp; Crisismanagement</v>
      </c>
      <c r="D214" s="101">
        <f t="shared" si="13"/>
        <v>0</v>
      </c>
      <c r="E214" s="102">
        <f>IF(D214="","",D214*VLOOKUP(C214,[1]Kostprijzen!$A$2:$B$10,2,FALSE))</f>
        <v>0</v>
      </c>
      <c r="F214" s="103">
        <v>0</v>
      </c>
      <c r="G214" s="104">
        <v>0</v>
      </c>
      <c r="H214" s="104">
        <v>0</v>
      </c>
      <c r="I214" s="104">
        <v>0</v>
      </c>
      <c r="J214" s="104">
        <v>0</v>
      </c>
      <c r="K214" s="104">
        <v>0</v>
      </c>
      <c r="L214" s="104">
        <v>0</v>
      </c>
      <c r="M214" s="105">
        <v>0</v>
      </c>
      <c r="N214" s="65" t="str">
        <f t="shared" si="16"/>
        <v>NVWA OverkoepelendIncident- &amp; Crisismanagement</v>
      </c>
      <c r="O214" s="103">
        <v>0</v>
      </c>
      <c r="P214" s="104">
        <v>0</v>
      </c>
      <c r="Q214" s="104">
        <v>0</v>
      </c>
      <c r="R214" s="104">
        <v>0</v>
      </c>
      <c r="S214" s="104">
        <v>0</v>
      </c>
      <c r="T214" s="104">
        <v>0</v>
      </c>
      <c r="U214" s="105">
        <v>0</v>
      </c>
      <c r="V214" s="128"/>
      <c r="W214" s="106">
        <f>VLOOKUP($C214,[1]Kostprijzen!$A$2:$B$10,2,FALSE)*O214</f>
        <v>0</v>
      </c>
      <c r="X214" s="107">
        <f>VLOOKUP($C214,[1]Kostprijzen!$A$2:$B$10,2,FALSE)*P214</f>
        <v>0</v>
      </c>
      <c r="Y214" s="107">
        <f>VLOOKUP($C214,[1]Kostprijzen!$A$2:$B$10,2,FALSE)*Q214</f>
        <v>0</v>
      </c>
      <c r="Z214" s="108">
        <f>VLOOKUP($C214,[1]Kostprijzen!$A$2:$B$10,2,FALSE)*R214</f>
        <v>0</v>
      </c>
      <c r="AA214" s="108">
        <f>VLOOKUP($C214,[1]Kostprijzen!$A$2:$B$10,2,FALSE)*S214</f>
        <v>0</v>
      </c>
      <c r="AB214" s="108">
        <f>VLOOKUP($C214,[1]Kostprijzen!$A$2:$B$10,2,FALSE)*T214</f>
        <v>0</v>
      </c>
      <c r="AC214" s="109">
        <f>VLOOKUP($C214,[1]Kostprijzen!$A$2:$B$10,2,FALSE)*U214</f>
        <v>0</v>
      </c>
      <c r="AE214" s="96">
        <f t="shared" si="14"/>
        <v>0</v>
      </c>
      <c r="AF214" s="96">
        <f t="shared" si="15"/>
        <v>0</v>
      </c>
      <c r="AH214" s="110"/>
    </row>
    <row r="215" spans="1:34" ht="13.8" hidden="1">
      <c r="A215" s="98" t="s">
        <v>2030</v>
      </c>
      <c r="B215" s="99" t="str">
        <f>[1]Kostprijzen!$A$71</f>
        <v>NVWA Overkoepelend</v>
      </c>
      <c r="C215" s="100" t="str">
        <f>[1]Kostprijzen!E62</f>
        <v>Inlichtingen &amp; Opsporing</v>
      </c>
      <c r="D215" s="101">
        <f t="shared" si="13"/>
        <v>130780</v>
      </c>
      <c r="E215" s="102">
        <f>IF(D215="","",D215*VLOOKUP(C215,[1]Kostprijzen!$A$2:$B$10,2,FALSE))</f>
        <v>12207005.200000001</v>
      </c>
      <c r="F215" s="103">
        <v>0</v>
      </c>
      <c r="G215" s="104">
        <v>0</v>
      </c>
      <c r="H215" s="104">
        <v>0</v>
      </c>
      <c r="I215" s="104">
        <v>0</v>
      </c>
      <c r="J215" s="104">
        <v>130780</v>
      </c>
      <c r="K215" s="104">
        <v>0</v>
      </c>
      <c r="L215" s="104">
        <v>0</v>
      </c>
      <c r="M215" s="105">
        <v>0</v>
      </c>
      <c r="N215" s="65" t="str">
        <f t="shared" si="16"/>
        <v>NVWA OverkoepelendInlichtingen &amp; Opsporing</v>
      </c>
      <c r="O215" s="103">
        <v>116360</v>
      </c>
      <c r="P215" s="104">
        <v>0</v>
      </c>
      <c r="Q215" s="104">
        <v>7920</v>
      </c>
      <c r="R215" s="104">
        <v>6500</v>
      </c>
      <c r="S215" s="104">
        <v>0</v>
      </c>
      <c r="T215" s="104">
        <v>0</v>
      </c>
      <c r="U215" s="105">
        <v>0</v>
      </c>
      <c r="V215" s="128"/>
      <c r="W215" s="106">
        <f>VLOOKUP($C215,[1]Kostprijzen!$A$2:$B$10,2,FALSE)*O215</f>
        <v>10861042.4</v>
      </c>
      <c r="X215" s="107">
        <f>VLOOKUP($C215,[1]Kostprijzen!$A$2:$B$10,2,FALSE)*P215</f>
        <v>0</v>
      </c>
      <c r="Y215" s="107">
        <f>VLOOKUP($C215,[1]Kostprijzen!$A$2:$B$10,2,FALSE)*Q215</f>
        <v>739252.8</v>
      </c>
      <c r="Z215" s="108">
        <f>VLOOKUP($C215,[1]Kostprijzen!$A$2:$B$10,2,FALSE)*R215</f>
        <v>606710</v>
      </c>
      <c r="AA215" s="108">
        <f>VLOOKUP($C215,[1]Kostprijzen!$A$2:$B$10,2,FALSE)*S215</f>
        <v>0</v>
      </c>
      <c r="AB215" s="108">
        <f>VLOOKUP($C215,[1]Kostprijzen!$A$2:$B$10,2,FALSE)*T215</f>
        <v>0</v>
      </c>
      <c r="AC215" s="109">
        <f>VLOOKUP($C215,[1]Kostprijzen!$A$2:$B$10,2,FALSE)*U215</f>
        <v>0</v>
      </c>
      <c r="AE215" s="96">
        <f t="shared" si="14"/>
        <v>0</v>
      </c>
      <c r="AF215" s="96">
        <f t="shared" si="15"/>
        <v>0</v>
      </c>
      <c r="AH215" s="110"/>
    </row>
    <row r="216" spans="1:34" ht="13.8" hidden="1">
      <c r="A216" s="98" t="s">
        <v>2030</v>
      </c>
      <c r="B216" s="99" t="str">
        <f>[1]Kostprijzen!$A$71</f>
        <v>NVWA Overkoepelend</v>
      </c>
      <c r="C216" s="100" t="str">
        <f>[1]Kostprijzen!E63</f>
        <v>Kennis &amp; Expertise</v>
      </c>
      <c r="D216" s="101">
        <f t="shared" si="13"/>
        <v>2760</v>
      </c>
      <c r="E216" s="102">
        <f>IF(D216="","",D216*VLOOKUP(C216,[1]Kostprijzen!$A$2:$B$10,2,FALSE))</f>
        <v>284611.20000000001</v>
      </c>
      <c r="F216" s="103">
        <v>0</v>
      </c>
      <c r="G216" s="104">
        <v>0</v>
      </c>
      <c r="H216" s="104">
        <v>0</v>
      </c>
      <c r="I216" s="104">
        <v>0</v>
      </c>
      <c r="J216" s="104">
        <v>0</v>
      </c>
      <c r="K216" s="104">
        <v>2760</v>
      </c>
      <c r="L216" s="104">
        <v>0</v>
      </c>
      <c r="M216" s="105">
        <v>0</v>
      </c>
      <c r="N216" s="65" t="str">
        <f t="shared" si="16"/>
        <v>NVWA OverkoepelendKennis &amp; Expertise</v>
      </c>
      <c r="O216" s="103">
        <v>1580</v>
      </c>
      <c r="P216" s="104">
        <v>0</v>
      </c>
      <c r="Q216" s="104">
        <v>0</v>
      </c>
      <c r="R216" s="104">
        <v>1060</v>
      </c>
      <c r="S216" s="104">
        <v>120</v>
      </c>
      <c r="T216" s="104">
        <v>0</v>
      </c>
      <c r="U216" s="105">
        <v>0</v>
      </c>
      <c r="V216" s="128"/>
      <c r="W216" s="106">
        <f>VLOOKUP($C216,[1]Kostprijzen!$A$2:$B$10,2,FALSE)*O216</f>
        <v>162929.60000000001</v>
      </c>
      <c r="X216" s="107">
        <f>VLOOKUP($C216,[1]Kostprijzen!$A$2:$B$10,2,FALSE)*P216</f>
        <v>0</v>
      </c>
      <c r="Y216" s="107">
        <f>VLOOKUP($C216,[1]Kostprijzen!$A$2:$B$10,2,FALSE)*Q216</f>
        <v>0</v>
      </c>
      <c r="Z216" s="108">
        <f>VLOOKUP($C216,[1]Kostprijzen!$A$2:$B$10,2,FALSE)*R216</f>
        <v>109307.20000000001</v>
      </c>
      <c r="AA216" s="108">
        <f>VLOOKUP($C216,[1]Kostprijzen!$A$2:$B$10,2,FALSE)*S216</f>
        <v>12374.400000000001</v>
      </c>
      <c r="AB216" s="108">
        <f>VLOOKUP($C216,[1]Kostprijzen!$A$2:$B$10,2,FALSE)*T216</f>
        <v>0</v>
      </c>
      <c r="AC216" s="109">
        <f>VLOOKUP($C216,[1]Kostprijzen!$A$2:$B$10,2,FALSE)*U216</f>
        <v>0</v>
      </c>
      <c r="AE216" s="96">
        <f t="shared" si="14"/>
        <v>0</v>
      </c>
      <c r="AF216" s="96">
        <f t="shared" si="15"/>
        <v>0</v>
      </c>
      <c r="AH216" s="110"/>
    </row>
    <row r="217" spans="1:34" ht="13.8" hidden="1">
      <c r="A217" s="98" t="s">
        <v>2030</v>
      </c>
      <c r="B217" s="99" t="str">
        <f>[1]Kostprijzen!$A$71</f>
        <v>NVWA Overkoepelend</v>
      </c>
      <c r="C217" s="100" t="str">
        <f>[1]Kostprijzen!E64</f>
        <v>Klantinteractie &amp; Dienstverlening</v>
      </c>
      <c r="D217" s="101">
        <f t="shared" si="13"/>
        <v>0</v>
      </c>
      <c r="E217" s="102">
        <f>IF(D217="","",D217*VLOOKUP(C217,[1]Kostprijzen!$A$2:$B$10,2,FALSE))</f>
        <v>0</v>
      </c>
      <c r="F217" s="103">
        <v>0</v>
      </c>
      <c r="G217" s="104">
        <v>0</v>
      </c>
      <c r="H217" s="104">
        <v>0</v>
      </c>
      <c r="I217" s="104">
        <v>0</v>
      </c>
      <c r="J217" s="104">
        <v>0</v>
      </c>
      <c r="K217" s="104">
        <v>0</v>
      </c>
      <c r="L217" s="104">
        <v>0</v>
      </c>
      <c r="M217" s="105">
        <v>0</v>
      </c>
      <c r="N217" s="65" t="str">
        <f t="shared" si="16"/>
        <v>NVWA OverkoepelendKlantinteractie &amp; Dienstverlening</v>
      </c>
      <c r="O217" s="103">
        <v>0</v>
      </c>
      <c r="P217" s="104">
        <v>0</v>
      </c>
      <c r="Q217" s="104">
        <v>0</v>
      </c>
      <c r="R217" s="104">
        <v>0</v>
      </c>
      <c r="S217" s="104">
        <v>0</v>
      </c>
      <c r="T217" s="104">
        <v>0</v>
      </c>
      <c r="U217" s="105">
        <v>0</v>
      </c>
      <c r="V217" s="128"/>
      <c r="W217" s="106">
        <f>VLOOKUP($C217,[1]Kostprijzen!$A$2:$B$10,2,FALSE)*O217</f>
        <v>0</v>
      </c>
      <c r="X217" s="107">
        <f>VLOOKUP($C217,[1]Kostprijzen!$A$2:$B$10,2,FALSE)*P217</f>
        <v>0</v>
      </c>
      <c r="Y217" s="107">
        <f>VLOOKUP($C217,[1]Kostprijzen!$A$2:$B$10,2,FALSE)*Q217</f>
        <v>0</v>
      </c>
      <c r="Z217" s="108">
        <f>VLOOKUP($C217,[1]Kostprijzen!$A$2:$B$10,2,FALSE)*R217</f>
        <v>0</v>
      </c>
      <c r="AA217" s="108">
        <f>VLOOKUP($C217,[1]Kostprijzen!$A$2:$B$10,2,FALSE)*S217</f>
        <v>0</v>
      </c>
      <c r="AB217" s="108">
        <f>VLOOKUP($C217,[1]Kostprijzen!$A$2:$B$10,2,FALSE)*T217</f>
        <v>0</v>
      </c>
      <c r="AC217" s="109">
        <f>VLOOKUP($C217,[1]Kostprijzen!$A$2:$B$10,2,FALSE)*U217</f>
        <v>0</v>
      </c>
      <c r="AE217" s="96">
        <f t="shared" si="14"/>
        <v>0</v>
      </c>
      <c r="AF217" s="96">
        <f t="shared" si="15"/>
        <v>0</v>
      </c>
      <c r="AH217" s="110"/>
    </row>
    <row r="218" spans="1:34" ht="13.8" hidden="1">
      <c r="A218" s="98" t="s">
        <v>2030</v>
      </c>
      <c r="B218" s="99" t="str">
        <f>[1]Kostprijzen!$A$71</f>
        <v>NVWA Overkoepelend</v>
      </c>
      <c r="C218" s="100" t="str">
        <f>[1]Kostprijzen!E65</f>
        <v>Laboratoriumonderzoek</v>
      </c>
      <c r="D218" s="101">
        <f t="shared" si="13"/>
        <v>0</v>
      </c>
      <c r="E218" s="102">
        <f>IF(D218="","",D218*VLOOKUP(C218,[1]Kostprijzen!$A$2:$B$10,2,FALSE))</f>
        <v>0</v>
      </c>
      <c r="F218" s="103">
        <v>0</v>
      </c>
      <c r="G218" s="104">
        <v>0</v>
      </c>
      <c r="H218" s="104">
        <v>0</v>
      </c>
      <c r="I218" s="104">
        <v>0</v>
      </c>
      <c r="J218" s="104">
        <v>0</v>
      </c>
      <c r="K218" s="104">
        <v>0</v>
      </c>
      <c r="L218" s="104">
        <v>0</v>
      </c>
      <c r="M218" s="105">
        <v>0</v>
      </c>
      <c r="N218" s="65" t="str">
        <f t="shared" si="16"/>
        <v>NVWA OverkoepelendLaboratoriumonderzoek</v>
      </c>
      <c r="O218" s="103">
        <v>0</v>
      </c>
      <c r="P218" s="104">
        <v>0</v>
      </c>
      <c r="Q218" s="104">
        <v>0</v>
      </c>
      <c r="R218" s="104">
        <v>0</v>
      </c>
      <c r="S218" s="104">
        <v>0</v>
      </c>
      <c r="T218" s="104">
        <v>0</v>
      </c>
      <c r="U218" s="105">
        <v>0</v>
      </c>
      <c r="V218" s="128"/>
      <c r="W218" s="106">
        <f>VLOOKUP($C218,[1]Kostprijzen!$A$2:$B$10,2,FALSE)*O218</f>
        <v>0</v>
      </c>
      <c r="X218" s="107">
        <f>VLOOKUP($C218,[1]Kostprijzen!$A$2:$B$10,2,FALSE)*P218</f>
        <v>0</v>
      </c>
      <c r="Y218" s="107">
        <f>VLOOKUP($C218,[1]Kostprijzen!$A$2:$B$10,2,FALSE)*Q218</f>
        <v>0</v>
      </c>
      <c r="Z218" s="108">
        <f>VLOOKUP($C218,[1]Kostprijzen!$A$2:$B$10,2,FALSE)*R218</f>
        <v>0</v>
      </c>
      <c r="AA218" s="108">
        <f>VLOOKUP($C218,[1]Kostprijzen!$A$2:$B$10,2,FALSE)*S218</f>
        <v>0</v>
      </c>
      <c r="AB218" s="108">
        <f>VLOOKUP($C218,[1]Kostprijzen!$A$2:$B$10,2,FALSE)*T218</f>
        <v>0</v>
      </c>
      <c r="AC218" s="109">
        <f>VLOOKUP($C218,[1]Kostprijzen!$A$2:$B$10,2,FALSE)*U218</f>
        <v>0</v>
      </c>
      <c r="AE218" s="96">
        <f t="shared" si="14"/>
        <v>0</v>
      </c>
      <c r="AF218" s="96">
        <f t="shared" si="15"/>
        <v>0</v>
      </c>
      <c r="AH218" s="110"/>
    </row>
    <row r="219" spans="1:34" ht="14.4" hidden="1" thickBot="1">
      <c r="A219" s="114" t="s">
        <v>2030</v>
      </c>
      <c r="B219" s="150" t="str">
        <f>[1]Kostprijzen!$A$71</f>
        <v>NVWA Overkoepelend</v>
      </c>
      <c r="C219" s="151" t="str">
        <f>[1]Kostprijzen!E66</f>
        <v>Toezicht</v>
      </c>
      <c r="D219" s="115">
        <f t="shared" si="13"/>
        <v>0</v>
      </c>
      <c r="E219" s="116">
        <f>IF(D219="","",D219*VLOOKUP(C219,[1]Kostprijzen!$A$2:$B$10,2,FALSE))</f>
        <v>0</v>
      </c>
      <c r="F219" s="117">
        <v>0</v>
      </c>
      <c r="G219" s="118">
        <v>0</v>
      </c>
      <c r="H219" s="118">
        <v>0</v>
      </c>
      <c r="I219" s="118">
        <v>0</v>
      </c>
      <c r="J219" s="118">
        <v>0</v>
      </c>
      <c r="K219" s="118">
        <v>0</v>
      </c>
      <c r="L219" s="118">
        <v>0</v>
      </c>
      <c r="M219" s="120">
        <v>0</v>
      </c>
      <c r="N219" s="65" t="str">
        <f t="shared" si="16"/>
        <v>NVWA OverkoepelendToezicht</v>
      </c>
      <c r="O219" s="117">
        <v>0</v>
      </c>
      <c r="P219" s="118">
        <v>0</v>
      </c>
      <c r="Q219" s="118">
        <v>0</v>
      </c>
      <c r="R219" s="118">
        <v>0</v>
      </c>
      <c r="S219" s="118">
        <v>0</v>
      </c>
      <c r="T219" s="118">
        <v>0</v>
      </c>
      <c r="U219" s="120">
        <v>0</v>
      </c>
      <c r="V219" s="128"/>
      <c r="W219" s="121">
        <f>VLOOKUP($C219,[1]Kostprijzen!$A$2:$B$10,2,FALSE)*O219</f>
        <v>0</v>
      </c>
      <c r="X219" s="122">
        <f>VLOOKUP($C219,[1]Kostprijzen!$A$2:$B$10,2,FALSE)*P219</f>
        <v>0</v>
      </c>
      <c r="Y219" s="122">
        <f>VLOOKUP($C219,[1]Kostprijzen!$A$2:$B$10,2,FALSE)*Q219</f>
        <v>0</v>
      </c>
      <c r="Z219" s="123">
        <f>VLOOKUP($C219,[1]Kostprijzen!$A$2:$B$10,2,FALSE)*R219</f>
        <v>0</v>
      </c>
      <c r="AA219" s="123">
        <f>VLOOKUP($C219,[1]Kostprijzen!$A$2:$B$10,2,FALSE)*S219</f>
        <v>0</v>
      </c>
      <c r="AB219" s="123">
        <f>VLOOKUP($C219,[1]Kostprijzen!$A$2:$B$10,2,FALSE)*T219</f>
        <v>0</v>
      </c>
      <c r="AC219" s="124">
        <f>VLOOKUP($C219,[1]Kostprijzen!$A$2:$B$10,2,FALSE)*U219</f>
        <v>0</v>
      </c>
      <c r="AE219" s="96">
        <f t="shared" si="14"/>
        <v>0</v>
      </c>
      <c r="AF219" s="96">
        <f t="shared" si="15"/>
        <v>0</v>
      </c>
      <c r="AH219" s="125"/>
    </row>
    <row r="220" spans="1:34" ht="13.8" hidden="1">
      <c r="A220" s="65" t="s">
        <v>2030</v>
      </c>
      <c r="C220" s="152"/>
      <c r="D220" s="153"/>
      <c r="E220" s="154"/>
      <c r="AE220" s="96">
        <f>SUM(AE4:AE219)</f>
        <v>-658</v>
      </c>
      <c r="AF220" s="96">
        <f>SUM(AF4:AF219)</f>
        <v>-64252.399999999907</v>
      </c>
    </row>
    <row r="221" spans="1:34" hidden="1">
      <c r="A221" s="65" t="s">
        <v>2030</v>
      </c>
      <c r="C221" s="76"/>
      <c r="D221" s="76"/>
      <c r="E221" s="76"/>
      <c r="F221" s="76"/>
      <c r="G221" s="76"/>
      <c r="H221" s="76"/>
      <c r="I221" s="76"/>
      <c r="J221" s="76"/>
      <c r="K221" s="76"/>
      <c r="L221" s="76"/>
      <c r="M221" s="155"/>
      <c r="N221" s="78"/>
      <c r="O221" s="78"/>
      <c r="P221" s="78"/>
      <c r="Q221" s="156"/>
      <c r="R221" s="156"/>
      <c r="S221" s="156"/>
      <c r="T221" s="78"/>
      <c r="U221" s="78"/>
      <c r="V221" s="65"/>
    </row>
    <row r="222" spans="1:34" hidden="1">
      <c r="A222" s="65" t="s">
        <v>2030</v>
      </c>
      <c r="C222" s="76"/>
      <c r="D222" s="76"/>
      <c r="E222" s="76"/>
      <c r="F222" s="76"/>
      <c r="G222" s="76"/>
      <c r="H222" s="76"/>
      <c r="I222" s="76"/>
      <c r="J222" s="76"/>
      <c r="K222" s="76"/>
      <c r="L222" s="76"/>
      <c r="M222" s="78"/>
      <c r="V222" s="65"/>
    </row>
    <row r="223" spans="1:34" ht="12.75" hidden="1" customHeight="1">
      <c r="A223" s="65" t="s">
        <v>2030</v>
      </c>
      <c r="C223" s="76"/>
      <c r="D223" s="76"/>
      <c r="E223" s="76"/>
      <c r="F223" s="76"/>
      <c r="G223" s="76"/>
      <c r="H223" s="76"/>
      <c r="I223" s="76"/>
      <c r="J223" s="76"/>
      <c r="K223" s="76"/>
      <c r="L223" s="76"/>
      <c r="M223" s="78"/>
      <c r="V223" s="65"/>
    </row>
    <row r="224" spans="1:34" hidden="1">
      <c r="A224" s="65" t="s">
        <v>2030</v>
      </c>
      <c r="C224" s="76"/>
      <c r="D224" s="76"/>
      <c r="E224" s="76"/>
      <c r="F224" s="76"/>
      <c r="G224" s="76"/>
      <c r="H224" s="76"/>
      <c r="I224" s="76"/>
      <c r="J224" s="76"/>
      <c r="K224" s="76"/>
      <c r="L224" s="76"/>
      <c r="M224" s="78"/>
      <c r="V224" s="65"/>
    </row>
    <row r="225" spans="1:22" hidden="1">
      <c r="A225" s="65" t="s">
        <v>2030</v>
      </c>
      <c r="C225" s="76"/>
      <c r="D225" s="76"/>
      <c r="E225" s="76"/>
      <c r="F225" s="76"/>
      <c r="G225" s="76"/>
      <c r="H225" s="76"/>
      <c r="I225" s="76"/>
      <c r="J225" s="76"/>
      <c r="K225" s="76"/>
      <c r="L225" s="76"/>
      <c r="M225" s="78"/>
      <c r="V225" s="65"/>
    </row>
    <row r="226" spans="1:22" hidden="1">
      <c r="A226" s="65" t="s">
        <v>2030</v>
      </c>
      <c r="C226" s="76"/>
      <c r="D226" s="76"/>
      <c r="E226" s="76"/>
      <c r="F226" s="76"/>
      <c r="G226" s="76"/>
      <c r="H226" s="76"/>
      <c r="I226" s="76"/>
      <c r="J226" s="76"/>
      <c r="K226" s="76"/>
      <c r="L226" s="76"/>
      <c r="M226" s="78"/>
      <c r="V226" s="65"/>
    </row>
    <row r="227" spans="1:22" hidden="1">
      <c r="A227" s="65" t="s">
        <v>2030</v>
      </c>
      <c r="C227" s="76"/>
      <c r="D227" s="76"/>
      <c r="E227" s="76"/>
      <c r="F227" s="76"/>
      <c r="G227" s="76"/>
      <c r="H227" s="76"/>
      <c r="I227" s="76"/>
      <c r="J227" s="76"/>
      <c r="K227" s="76"/>
      <c r="L227" s="76"/>
      <c r="M227" s="78"/>
      <c r="V227" s="65"/>
    </row>
    <row r="228" spans="1:22" hidden="1">
      <c r="A228" s="65" t="s">
        <v>2030</v>
      </c>
      <c r="C228" s="76"/>
      <c r="D228" s="76"/>
      <c r="E228" s="76"/>
      <c r="F228" s="76"/>
      <c r="G228" s="76"/>
      <c r="H228" s="76"/>
      <c r="I228" s="76"/>
      <c r="J228" s="76"/>
      <c r="K228" s="76"/>
      <c r="L228" s="76"/>
      <c r="M228" s="78"/>
      <c r="V228" s="65"/>
    </row>
    <row r="229" spans="1:22" hidden="1">
      <c r="A229" s="65" t="s">
        <v>2030</v>
      </c>
      <c r="C229" s="76"/>
      <c r="D229" s="76"/>
      <c r="E229" s="76"/>
      <c r="F229" s="76"/>
      <c r="G229" s="76"/>
      <c r="H229" s="76"/>
      <c r="I229" s="76"/>
      <c r="J229" s="76"/>
      <c r="K229" s="76"/>
      <c r="L229" s="76"/>
      <c r="M229" s="78"/>
      <c r="V229" s="65"/>
    </row>
    <row r="230" spans="1:22" hidden="1">
      <c r="A230" s="65" t="s">
        <v>2030</v>
      </c>
      <c r="C230" s="76"/>
      <c r="D230" s="76"/>
      <c r="E230" s="76"/>
      <c r="F230" s="76"/>
      <c r="G230" s="76"/>
      <c r="H230" s="76"/>
      <c r="I230" s="76"/>
      <c r="J230" s="76"/>
      <c r="K230" s="76"/>
      <c r="L230" s="76"/>
      <c r="M230" s="78"/>
      <c r="V230" s="65"/>
    </row>
    <row r="231" spans="1:22" hidden="1">
      <c r="A231" s="65" t="s">
        <v>2030</v>
      </c>
      <c r="C231" s="76"/>
      <c r="D231" s="76"/>
      <c r="E231" s="76"/>
      <c r="F231" s="76"/>
      <c r="G231" s="76"/>
      <c r="H231" s="76"/>
      <c r="I231" s="76"/>
      <c r="J231" s="76"/>
      <c r="K231" s="76"/>
      <c r="L231" s="76"/>
      <c r="M231" s="78"/>
      <c r="V231" s="65"/>
    </row>
    <row r="232" spans="1:22" hidden="1">
      <c r="A232" s="65" t="s">
        <v>2030</v>
      </c>
      <c r="C232" s="76"/>
      <c r="D232" s="76"/>
      <c r="E232" s="76"/>
      <c r="F232" s="76"/>
      <c r="G232" s="76"/>
      <c r="H232" s="76"/>
      <c r="I232" s="76"/>
      <c r="J232" s="76"/>
      <c r="K232" s="76"/>
      <c r="L232" s="76"/>
      <c r="M232" s="78"/>
      <c r="V232" s="65"/>
    </row>
    <row r="233" spans="1:22" hidden="1">
      <c r="A233" s="65" t="s">
        <v>2030</v>
      </c>
      <c r="C233" s="76"/>
      <c r="D233" s="76"/>
      <c r="E233" s="76"/>
      <c r="F233" s="76"/>
      <c r="G233" s="76"/>
      <c r="H233" s="76"/>
      <c r="I233" s="76"/>
      <c r="J233" s="76"/>
      <c r="K233" s="76"/>
      <c r="L233" s="76"/>
      <c r="M233" s="78"/>
      <c r="V233" s="65"/>
    </row>
    <row r="234" spans="1:22" hidden="1">
      <c r="A234" s="65" t="s">
        <v>2030</v>
      </c>
      <c r="C234" s="76"/>
      <c r="D234" s="76"/>
      <c r="E234" s="76"/>
      <c r="F234" s="76"/>
      <c r="G234" s="76"/>
      <c r="H234" s="76"/>
      <c r="I234" s="76"/>
      <c r="J234" s="76"/>
      <c r="K234" s="76"/>
      <c r="L234" s="76"/>
      <c r="M234" s="78"/>
      <c r="V234" s="65"/>
    </row>
    <row r="235" spans="1:22" hidden="1">
      <c r="A235" s="65" t="s">
        <v>2030</v>
      </c>
      <c r="C235" s="76"/>
      <c r="D235" s="76"/>
      <c r="E235" s="76"/>
      <c r="F235" s="76"/>
      <c r="G235" s="76"/>
      <c r="H235" s="76"/>
      <c r="I235" s="76"/>
      <c r="J235" s="76"/>
      <c r="K235" s="76"/>
      <c r="L235" s="76"/>
      <c r="M235" s="78"/>
      <c r="V235" s="65"/>
    </row>
    <row r="236" spans="1:22" hidden="1">
      <c r="A236" s="65" t="s">
        <v>2030</v>
      </c>
      <c r="C236" s="76"/>
      <c r="D236" s="76"/>
      <c r="E236" s="76"/>
      <c r="F236" s="76"/>
      <c r="G236" s="76"/>
      <c r="H236" s="76"/>
      <c r="I236" s="76"/>
      <c r="J236" s="76"/>
      <c r="K236" s="76"/>
      <c r="L236" s="76"/>
      <c r="M236" s="78"/>
      <c r="V236" s="65"/>
    </row>
    <row r="237" spans="1:22" hidden="1">
      <c r="A237" s="65" t="s">
        <v>2030</v>
      </c>
      <c r="C237" s="76"/>
      <c r="D237" s="76"/>
      <c r="E237" s="76"/>
      <c r="F237" s="76"/>
      <c r="G237" s="76"/>
      <c r="H237" s="76"/>
      <c r="I237" s="76"/>
      <c r="J237" s="76"/>
      <c r="K237" s="76"/>
      <c r="L237" s="76"/>
      <c r="M237" s="78"/>
      <c r="V237" s="65"/>
    </row>
    <row r="238" spans="1:22" hidden="1">
      <c r="A238" s="65" t="s">
        <v>2030</v>
      </c>
      <c r="C238" s="76"/>
      <c r="D238" s="76"/>
      <c r="E238" s="76"/>
      <c r="F238" s="76"/>
      <c r="G238" s="76"/>
      <c r="H238" s="76"/>
      <c r="I238" s="76"/>
      <c r="J238" s="76"/>
      <c r="K238" s="76"/>
      <c r="L238" s="76"/>
      <c r="M238" s="78"/>
      <c r="V238" s="65"/>
    </row>
    <row r="239" spans="1:22" ht="12.75" hidden="1" customHeight="1">
      <c r="A239" s="65" t="s">
        <v>2030</v>
      </c>
      <c r="C239" s="76"/>
      <c r="D239" s="76"/>
      <c r="E239" s="76"/>
      <c r="F239" s="76"/>
      <c r="G239" s="76"/>
      <c r="H239" s="76"/>
      <c r="I239" s="76"/>
      <c r="J239" s="76"/>
      <c r="K239" s="76"/>
      <c r="L239" s="76"/>
      <c r="M239" s="78"/>
      <c r="V239" s="65"/>
    </row>
    <row r="240" spans="1:22" hidden="1">
      <c r="A240" s="65" t="s">
        <v>2030</v>
      </c>
      <c r="C240" s="76"/>
      <c r="D240" s="76"/>
      <c r="E240" s="76"/>
      <c r="F240" s="76"/>
      <c r="G240" s="76"/>
      <c r="H240" s="76"/>
      <c r="I240" s="76"/>
      <c r="J240" s="76"/>
      <c r="K240" s="76"/>
      <c r="L240" s="76"/>
      <c r="M240" s="78"/>
      <c r="V240" s="65"/>
    </row>
    <row r="241" spans="1:22" hidden="1">
      <c r="A241" s="65" t="s">
        <v>2030</v>
      </c>
      <c r="C241" s="76"/>
      <c r="D241" s="76"/>
      <c r="E241" s="76"/>
      <c r="F241" s="76"/>
      <c r="G241" s="76"/>
      <c r="H241" s="76"/>
      <c r="I241" s="76"/>
      <c r="J241" s="76"/>
      <c r="K241" s="76"/>
      <c r="L241" s="76"/>
      <c r="M241" s="78"/>
      <c r="V241" s="65"/>
    </row>
    <row r="242" spans="1:22" hidden="1">
      <c r="A242" s="65" t="s">
        <v>2030</v>
      </c>
      <c r="C242" s="76"/>
      <c r="D242" s="76"/>
      <c r="E242" s="76"/>
      <c r="F242" s="76"/>
      <c r="G242" s="76"/>
      <c r="H242" s="76"/>
      <c r="I242" s="76"/>
      <c r="J242" s="76"/>
      <c r="K242" s="76"/>
      <c r="L242" s="76"/>
      <c r="M242" s="78"/>
      <c r="V242" s="65"/>
    </row>
    <row r="243" spans="1:22" hidden="1">
      <c r="A243" s="65" t="s">
        <v>2030</v>
      </c>
      <c r="C243" s="76"/>
      <c r="D243" s="76"/>
      <c r="E243" s="76"/>
      <c r="F243" s="76"/>
      <c r="G243" s="76"/>
      <c r="H243" s="76"/>
      <c r="I243" s="76"/>
      <c r="J243" s="76"/>
      <c r="K243" s="76"/>
      <c r="L243" s="76"/>
      <c r="M243" s="78"/>
      <c r="V243" s="65"/>
    </row>
    <row r="244" spans="1:22" hidden="1">
      <c r="A244" s="65" t="s">
        <v>2030</v>
      </c>
      <c r="C244" s="76"/>
      <c r="D244" s="76"/>
      <c r="E244" s="76"/>
      <c r="F244" s="76"/>
      <c r="G244" s="76"/>
      <c r="H244" s="76"/>
      <c r="I244" s="76"/>
      <c r="J244" s="76"/>
      <c r="K244" s="76"/>
      <c r="L244" s="76"/>
      <c r="M244" s="78"/>
      <c r="V244" s="65"/>
    </row>
    <row r="245" spans="1:22" hidden="1">
      <c r="A245" s="65" t="s">
        <v>2030</v>
      </c>
      <c r="C245" s="76"/>
      <c r="D245" s="76"/>
      <c r="E245" s="76"/>
      <c r="F245" s="76"/>
      <c r="G245" s="76"/>
      <c r="H245" s="76"/>
      <c r="I245" s="76"/>
      <c r="J245" s="76"/>
      <c r="K245" s="76"/>
      <c r="L245" s="76"/>
      <c r="M245" s="78"/>
      <c r="V245" s="65"/>
    </row>
    <row r="246" spans="1:22" hidden="1">
      <c r="A246" s="65" t="s">
        <v>2030</v>
      </c>
      <c r="C246" s="76"/>
      <c r="D246" s="76"/>
      <c r="E246" s="76"/>
      <c r="F246" s="76"/>
      <c r="G246" s="76"/>
      <c r="H246" s="76"/>
      <c r="I246" s="76"/>
      <c r="J246" s="76"/>
      <c r="K246" s="76"/>
      <c r="L246" s="76"/>
      <c r="M246" s="78"/>
      <c r="N246" s="78"/>
      <c r="V246" s="65"/>
    </row>
    <row r="247" spans="1:22" hidden="1">
      <c r="A247" s="65" t="s">
        <v>2030</v>
      </c>
      <c r="C247" s="76"/>
      <c r="D247" s="76"/>
      <c r="E247" s="76"/>
      <c r="F247" s="76"/>
      <c r="G247" s="76"/>
      <c r="H247" s="76"/>
      <c r="I247" s="76"/>
      <c r="J247" s="76"/>
      <c r="K247" s="76"/>
      <c r="L247" s="76"/>
      <c r="N247" s="78"/>
      <c r="V247" s="65"/>
    </row>
    <row r="248" spans="1:22" hidden="1">
      <c r="A248" s="65" t="s">
        <v>2030</v>
      </c>
      <c r="C248" s="76"/>
      <c r="D248" s="76"/>
      <c r="E248" s="76"/>
      <c r="F248" s="76"/>
      <c r="G248" s="76"/>
      <c r="H248" s="76"/>
      <c r="I248" s="76"/>
      <c r="J248" s="76"/>
      <c r="K248" s="76"/>
      <c r="L248" s="76"/>
      <c r="N248" s="78"/>
      <c r="V248" s="65"/>
    </row>
    <row r="249" spans="1:22" hidden="1">
      <c r="A249" s="65" t="s">
        <v>2030</v>
      </c>
      <c r="C249" s="76"/>
      <c r="D249" s="76"/>
      <c r="E249" s="76"/>
      <c r="F249" s="76"/>
      <c r="G249" s="76"/>
      <c r="H249" s="76"/>
      <c r="I249" s="76"/>
      <c r="J249" s="76"/>
      <c r="K249" s="76"/>
      <c r="L249" s="76"/>
      <c r="N249" s="78"/>
      <c r="V249" s="65"/>
    </row>
    <row r="250" spans="1:22" hidden="1">
      <c r="A250" s="65" t="s">
        <v>2030</v>
      </c>
      <c r="C250" s="76"/>
      <c r="D250" s="76"/>
      <c r="E250" s="76"/>
      <c r="F250" s="76"/>
      <c r="G250" s="76"/>
      <c r="H250" s="76"/>
      <c r="I250" s="76"/>
      <c r="J250" s="76"/>
      <c r="K250" s="76"/>
      <c r="L250" s="76"/>
      <c r="N250" s="78"/>
      <c r="V250" s="65"/>
    </row>
    <row r="251" spans="1:22" hidden="1">
      <c r="A251" s="65" t="s">
        <v>2030</v>
      </c>
      <c r="C251" s="76"/>
      <c r="D251" s="76"/>
      <c r="E251" s="76"/>
      <c r="F251" s="76"/>
      <c r="G251" s="76"/>
      <c r="H251" s="76"/>
      <c r="I251" s="76"/>
      <c r="J251" s="76"/>
      <c r="K251" s="76"/>
      <c r="L251" s="76"/>
      <c r="N251" s="78"/>
      <c r="V251" s="65"/>
    </row>
    <row r="252" spans="1:22" hidden="1">
      <c r="A252" s="65" t="s">
        <v>2030</v>
      </c>
      <c r="E252" s="65"/>
      <c r="F252" s="65"/>
      <c r="G252" s="65"/>
      <c r="H252" s="65"/>
      <c r="N252" s="78"/>
      <c r="V252" s="65"/>
    </row>
    <row r="253" spans="1:22" hidden="1">
      <c r="A253" s="65" t="s">
        <v>2030</v>
      </c>
      <c r="E253" s="65"/>
      <c r="F253" s="65"/>
      <c r="G253" s="65"/>
      <c r="H253" s="65"/>
      <c r="N253" s="78"/>
      <c r="V253" s="65"/>
    </row>
    <row r="254" spans="1:22" hidden="1">
      <c r="A254" s="65" t="s">
        <v>2030</v>
      </c>
      <c r="E254" s="65"/>
      <c r="F254" s="65"/>
      <c r="G254" s="65"/>
      <c r="H254" s="65"/>
      <c r="N254" s="78"/>
      <c r="V254" s="65"/>
    </row>
    <row r="255" spans="1:22" hidden="1">
      <c r="A255" s="65" t="s">
        <v>2030</v>
      </c>
      <c r="E255" s="65"/>
      <c r="F255" s="65"/>
      <c r="G255" s="65"/>
      <c r="H255" s="65"/>
      <c r="N255" s="78"/>
      <c r="V255" s="65"/>
    </row>
    <row r="256" spans="1:22" hidden="1">
      <c r="A256" s="65" t="s">
        <v>2030</v>
      </c>
      <c r="E256" s="65"/>
      <c r="F256" s="65"/>
      <c r="G256" s="65"/>
      <c r="H256" s="65"/>
      <c r="N256" s="78"/>
      <c r="V256" s="65"/>
    </row>
  </sheetData>
  <autoFilter ref="A1:U256">
    <filterColumn colId="0">
      <filters>
        <filter val="C&amp;V"/>
      </filters>
    </filterColumn>
    <filterColumn colId="5" showButton="0"/>
    <filterColumn colId="6" showButton="0"/>
    <filterColumn colId="7" showButton="0"/>
    <filterColumn colId="8" showButton="0"/>
    <filterColumn colId="9" showButton="0"/>
    <filterColumn colId="10" showButton="0"/>
    <filterColumn colId="11" showButton="0"/>
  </autoFilter>
  <mergeCells count="28">
    <mergeCell ref="AH1:AH3"/>
    <mergeCell ref="F2:F3"/>
    <mergeCell ref="G2:G3"/>
    <mergeCell ref="H2:I2"/>
    <mergeCell ref="J2:J3"/>
    <mergeCell ref="K2:K3"/>
    <mergeCell ref="L2:L3"/>
    <mergeCell ref="M2:M3"/>
    <mergeCell ref="Z1:Z3"/>
    <mergeCell ref="AA1:AA3"/>
    <mergeCell ref="AB1:AB3"/>
    <mergeCell ref="AC1:AC3"/>
    <mergeCell ref="U1:U3"/>
    <mergeCell ref="W1:W3"/>
    <mergeCell ref="X1:X3"/>
    <mergeCell ref="Y1:Y3"/>
    <mergeCell ref="O1:O3"/>
    <mergeCell ref="P1:P3"/>
    <mergeCell ref="Q1:Q3"/>
    <mergeCell ref="R1:R3"/>
    <mergeCell ref="S1:S3"/>
    <mergeCell ref="T1:T3"/>
    <mergeCell ref="B1:B3"/>
    <mergeCell ref="C1:C3"/>
    <mergeCell ref="D1:D3"/>
    <mergeCell ref="A1:A3"/>
    <mergeCell ref="E1:E3"/>
    <mergeCell ref="F1:M1"/>
  </mergeCells>
  <phoneticPr fontId="3" type="noConversion"/>
  <pageMargins left="0.75" right="0.75" top="1" bottom="1" header="0.5" footer="0.5"/>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dimension ref="A1:AC12"/>
  <sheetViews>
    <sheetView workbookViewId="0">
      <selection activeCell="A2" sqref="A2:IV2"/>
    </sheetView>
  </sheetViews>
  <sheetFormatPr defaultRowHeight="13.2"/>
  <cols>
    <col min="2" max="2" width="15.33203125" bestFit="1" customWidth="1"/>
    <col min="3" max="3" width="10.109375" bestFit="1" customWidth="1"/>
    <col min="4" max="4" width="24.88671875" bestFit="1" customWidth="1"/>
  </cols>
  <sheetData>
    <row r="1" spans="1:29" s="256" customFormat="1">
      <c r="A1" s="248" t="s">
        <v>1560</v>
      </c>
      <c r="B1" s="248" t="s">
        <v>1561</v>
      </c>
      <c r="C1" s="249" t="s">
        <v>1562</v>
      </c>
      <c r="D1" s="249" t="s">
        <v>1563</v>
      </c>
      <c r="E1" s="249" t="s">
        <v>1564</v>
      </c>
      <c r="F1" s="249" t="s">
        <v>1565</v>
      </c>
      <c r="G1" s="249" t="s">
        <v>1566</v>
      </c>
      <c r="H1" s="250">
        <v>12500</v>
      </c>
      <c r="I1" s="250">
        <v>12500</v>
      </c>
      <c r="J1" s="251">
        <v>9302.81</v>
      </c>
      <c r="K1" s="252">
        <v>9159.81</v>
      </c>
      <c r="L1" s="252">
        <v>0</v>
      </c>
      <c r="M1" s="252">
        <v>143</v>
      </c>
      <c r="N1" s="253">
        <v>0</v>
      </c>
      <c r="O1" s="250">
        <v>0</v>
      </c>
      <c r="P1" s="251">
        <v>629.89</v>
      </c>
      <c r="Q1" s="250">
        <v>0</v>
      </c>
      <c r="R1" s="251">
        <v>7</v>
      </c>
      <c r="S1" s="254">
        <v>12500</v>
      </c>
      <c r="T1" s="255">
        <v>8665.92</v>
      </c>
      <c r="U1" s="254">
        <v>0</v>
      </c>
      <c r="V1" s="251"/>
      <c r="W1" s="250">
        <v>0</v>
      </c>
      <c r="X1" s="251"/>
      <c r="Y1" s="254">
        <v>0</v>
      </c>
      <c r="Z1" s="255"/>
      <c r="AA1" s="250">
        <v>0</v>
      </c>
      <c r="AB1" s="251"/>
      <c r="AC1" s="251"/>
    </row>
    <row r="2" spans="1:29" s="256" customFormat="1">
      <c r="A2" s="248" t="s">
        <v>1560</v>
      </c>
      <c r="B2" s="248" t="s">
        <v>1561</v>
      </c>
      <c r="C2" s="249" t="s">
        <v>1562</v>
      </c>
      <c r="D2" s="249" t="s">
        <v>1567</v>
      </c>
      <c r="E2" s="249" t="s">
        <v>1564</v>
      </c>
      <c r="F2" s="249" t="s">
        <v>1568</v>
      </c>
      <c r="G2" s="249" t="s">
        <v>1566</v>
      </c>
      <c r="H2" s="250">
        <v>300</v>
      </c>
      <c r="I2" s="250">
        <v>300</v>
      </c>
      <c r="J2" s="251">
        <v>1262.44</v>
      </c>
      <c r="K2" s="252">
        <v>1262.44</v>
      </c>
      <c r="L2" s="252">
        <v>0</v>
      </c>
      <c r="M2" s="252">
        <v>0</v>
      </c>
      <c r="N2" s="253">
        <v>0</v>
      </c>
      <c r="O2" s="250">
        <v>0</v>
      </c>
      <c r="P2" s="251"/>
      <c r="Q2" s="250">
        <v>0</v>
      </c>
      <c r="R2" s="251"/>
      <c r="S2" s="254">
        <v>300</v>
      </c>
      <c r="T2" s="255">
        <v>1262.44</v>
      </c>
      <c r="U2" s="254">
        <v>0</v>
      </c>
      <c r="V2" s="251"/>
      <c r="W2" s="250">
        <v>0</v>
      </c>
      <c r="X2" s="251"/>
      <c r="Y2" s="254">
        <v>0</v>
      </c>
      <c r="Z2" s="255"/>
      <c r="AA2" s="250">
        <v>0</v>
      </c>
      <c r="AB2" s="251"/>
      <c r="AC2" s="251"/>
    </row>
    <row r="3" spans="1:29" s="256" customFormat="1">
      <c r="A3" s="248"/>
      <c r="B3" s="248"/>
      <c r="C3" s="249"/>
      <c r="D3" s="249"/>
      <c r="E3" s="249"/>
      <c r="F3" s="249"/>
      <c r="G3" s="249"/>
      <c r="H3" s="251">
        <f>SUM(H1:H2)</f>
        <v>12800</v>
      </c>
      <c r="I3" s="250"/>
      <c r="J3" s="251"/>
      <c r="K3" s="252"/>
      <c r="L3" s="252"/>
      <c r="M3" s="252"/>
      <c r="N3" s="253"/>
      <c r="O3" s="250"/>
      <c r="P3" s="251"/>
      <c r="Q3" s="250"/>
      <c r="R3" s="251"/>
      <c r="S3" s="254"/>
      <c r="T3" s="255"/>
      <c r="U3" s="254"/>
      <c r="V3" s="251"/>
      <c r="W3" s="250"/>
      <c r="X3" s="251"/>
      <c r="Y3" s="254"/>
      <c r="Z3" s="255"/>
      <c r="AA3" s="250"/>
      <c r="AB3" s="251"/>
      <c r="AC3" s="251"/>
    </row>
    <row r="4" spans="1:29" s="256" customFormat="1">
      <c r="A4" s="248" t="s">
        <v>1560</v>
      </c>
      <c r="B4" s="248" t="s">
        <v>1561</v>
      </c>
      <c r="C4" s="249" t="s">
        <v>1569</v>
      </c>
      <c r="D4" s="249" t="s">
        <v>1570</v>
      </c>
      <c r="E4" s="249" t="s">
        <v>1571</v>
      </c>
      <c r="F4" s="249" t="s">
        <v>1572</v>
      </c>
      <c r="G4" s="249" t="s">
        <v>1573</v>
      </c>
      <c r="H4" s="250">
        <v>1563</v>
      </c>
      <c r="I4" s="250">
        <v>0</v>
      </c>
      <c r="J4" s="251">
        <v>1533.0204000000001</v>
      </c>
      <c r="K4" s="252">
        <v>1347.9</v>
      </c>
      <c r="L4" s="252">
        <v>0</v>
      </c>
      <c r="M4" s="252">
        <v>185.13</v>
      </c>
      <c r="N4" s="253">
        <v>0</v>
      </c>
      <c r="O4" s="250"/>
      <c r="P4" s="251">
        <v>233.56980000000001</v>
      </c>
      <c r="Q4" s="250"/>
      <c r="R4" s="251">
        <v>29.07</v>
      </c>
      <c r="S4" s="254"/>
      <c r="T4" s="255">
        <v>1159.7922000000001</v>
      </c>
      <c r="U4" s="254"/>
      <c r="V4" s="251">
        <v>3.69</v>
      </c>
      <c r="W4" s="250"/>
      <c r="X4" s="251">
        <v>102.96</v>
      </c>
      <c r="Y4" s="254"/>
      <c r="Z4" s="255"/>
      <c r="AA4" s="250"/>
      <c r="AB4" s="251">
        <v>3.9384000000000001</v>
      </c>
      <c r="AC4" s="251"/>
    </row>
    <row r="5" spans="1:29" s="256" customFormat="1">
      <c r="A5" s="248" t="s">
        <v>1560</v>
      </c>
      <c r="B5" s="248" t="s">
        <v>1561</v>
      </c>
      <c r="C5" s="249" t="s">
        <v>1569</v>
      </c>
      <c r="D5" s="249" t="s">
        <v>1570</v>
      </c>
      <c r="E5" s="249" t="s">
        <v>1564</v>
      </c>
      <c r="F5" s="249" t="s">
        <v>1572</v>
      </c>
      <c r="G5" s="249" t="s">
        <v>1566</v>
      </c>
      <c r="H5" s="250">
        <v>1170</v>
      </c>
      <c r="I5" s="250">
        <v>1170</v>
      </c>
      <c r="J5" s="251">
        <v>20.87</v>
      </c>
      <c r="K5" s="252">
        <v>20.87</v>
      </c>
      <c r="L5" s="252">
        <v>0</v>
      </c>
      <c r="M5" s="252">
        <v>0</v>
      </c>
      <c r="N5" s="253">
        <v>0</v>
      </c>
      <c r="O5" s="250">
        <v>58</v>
      </c>
      <c r="P5" s="251"/>
      <c r="Q5" s="250">
        <v>0</v>
      </c>
      <c r="R5" s="251"/>
      <c r="S5" s="254">
        <v>1112</v>
      </c>
      <c r="T5" s="255">
        <v>20.87</v>
      </c>
      <c r="U5" s="254">
        <v>0</v>
      </c>
      <c r="V5" s="251"/>
      <c r="W5" s="250">
        <v>0</v>
      </c>
      <c r="X5" s="251"/>
      <c r="Y5" s="254">
        <v>0</v>
      </c>
      <c r="Z5" s="255"/>
      <c r="AA5" s="250">
        <v>0</v>
      </c>
      <c r="AB5" s="251"/>
      <c r="AC5" s="251"/>
    </row>
    <row r="6" spans="1:29">
      <c r="H6" s="258">
        <f>SUM(H4:H5)</f>
        <v>2733</v>
      </c>
    </row>
    <row r="7" spans="1:29" s="256" customFormat="1">
      <c r="A7" s="248"/>
      <c r="B7" s="248"/>
      <c r="C7" s="249"/>
      <c r="D7" s="249"/>
      <c r="E7" s="249"/>
      <c r="F7" s="249"/>
      <c r="G7" s="249"/>
      <c r="H7" s="250"/>
      <c r="I7" s="250"/>
      <c r="J7" s="251"/>
      <c r="K7" s="252"/>
      <c r="L7" s="252"/>
      <c r="M7" s="252"/>
      <c r="N7" s="253"/>
      <c r="O7" s="250"/>
      <c r="P7" s="251"/>
      <c r="Q7" s="250"/>
      <c r="R7" s="251"/>
      <c r="S7" s="254"/>
      <c r="T7" s="255"/>
      <c r="U7" s="254"/>
      <c r="V7" s="251"/>
      <c r="W7" s="250"/>
      <c r="X7" s="251"/>
      <c r="Y7" s="254"/>
      <c r="Z7" s="255"/>
      <c r="AA7" s="250"/>
      <c r="AB7" s="251"/>
      <c r="AC7" s="251"/>
    </row>
    <row r="8" spans="1:29" s="256" customFormat="1">
      <c r="A8" s="248"/>
      <c r="B8" s="248"/>
      <c r="C8" s="249"/>
      <c r="D8" s="249"/>
      <c r="E8" s="249"/>
      <c r="F8" s="249"/>
      <c r="G8" s="249"/>
      <c r="H8" s="250"/>
      <c r="I8" s="250"/>
      <c r="J8" s="251"/>
      <c r="K8" s="252"/>
      <c r="L8" s="252"/>
      <c r="M8" s="252"/>
      <c r="N8" s="253"/>
      <c r="O8" s="250"/>
      <c r="P8" s="251"/>
      <c r="Q8" s="250"/>
      <c r="R8" s="251"/>
      <c r="S8" s="254"/>
      <c r="T8" s="255"/>
      <c r="U8" s="254"/>
      <c r="V8" s="251"/>
      <c r="W8" s="250"/>
      <c r="X8" s="251"/>
      <c r="Y8" s="254"/>
      <c r="Z8" s="255"/>
      <c r="AA8" s="250"/>
      <c r="AB8" s="251"/>
      <c r="AC8" s="251"/>
    </row>
    <row r="9" spans="1:29" s="256" customFormat="1">
      <c r="A9" s="248" t="s">
        <v>1560</v>
      </c>
      <c r="B9" s="248" t="s">
        <v>1561</v>
      </c>
      <c r="C9" s="249" t="s">
        <v>1338</v>
      </c>
      <c r="D9" s="249" t="s">
        <v>1574</v>
      </c>
      <c r="E9" s="249" t="s">
        <v>1571</v>
      </c>
      <c r="F9" s="249" t="s">
        <v>1575</v>
      </c>
      <c r="G9" s="249" t="s">
        <v>1573</v>
      </c>
      <c r="H9">
        <v>7030</v>
      </c>
      <c r="I9" s="250">
        <v>0</v>
      </c>
      <c r="J9" s="251">
        <v>6983.7596000000003</v>
      </c>
      <c r="K9" s="252">
        <v>6140.39</v>
      </c>
      <c r="L9" s="252">
        <v>0</v>
      </c>
      <c r="M9" s="252">
        <v>843.37</v>
      </c>
      <c r="N9" s="253">
        <v>0</v>
      </c>
      <c r="O9" s="250"/>
      <c r="P9" s="251">
        <v>1064.0402000000001</v>
      </c>
      <c r="Q9" s="250"/>
      <c r="R9" s="251">
        <v>132.43</v>
      </c>
      <c r="S9" s="254"/>
      <c r="T9" s="255">
        <v>5283.4978000000001</v>
      </c>
      <c r="U9" s="254"/>
      <c r="V9" s="251">
        <v>16.809999999999999</v>
      </c>
      <c r="W9" s="250"/>
      <c r="X9" s="251">
        <v>469.04</v>
      </c>
      <c r="Y9" s="254"/>
      <c r="Z9" s="255"/>
      <c r="AA9" s="250"/>
      <c r="AB9" s="251">
        <v>17.941600000000001</v>
      </c>
      <c r="AC9" s="251"/>
    </row>
    <row r="10" spans="1:29" s="256" customFormat="1">
      <c r="A10" s="248" t="s">
        <v>1560</v>
      </c>
      <c r="B10" s="257" t="s">
        <v>1561</v>
      </c>
      <c r="C10" s="249" t="s">
        <v>1338</v>
      </c>
      <c r="D10" s="249" t="s">
        <v>1574</v>
      </c>
      <c r="E10" s="249" t="s">
        <v>1564</v>
      </c>
      <c r="F10" s="249" t="s">
        <v>1575</v>
      </c>
      <c r="G10" s="249" t="s">
        <v>1566</v>
      </c>
      <c r="H10">
        <v>52635</v>
      </c>
      <c r="I10" s="250">
        <v>57635</v>
      </c>
      <c r="J10" s="251">
        <v>63565.25</v>
      </c>
      <c r="K10" s="252">
        <v>60412.75</v>
      </c>
      <c r="L10" s="252">
        <v>0</v>
      </c>
      <c r="M10" s="252">
        <v>3152.5</v>
      </c>
      <c r="N10" s="253">
        <v>0</v>
      </c>
      <c r="O10" s="250">
        <v>2102</v>
      </c>
      <c r="P10" s="251">
        <v>2834.72</v>
      </c>
      <c r="Q10" s="250">
        <v>0</v>
      </c>
      <c r="R10" s="251"/>
      <c r="S10" s="254">
        <v>55533</v>
      </c>
      <c r="T10" s="255">
        <v>60730.53</v>
      </c>
      <c r="U10" s="254">
        <v>0</v>
      </c>
      <c r="V10" s="251"/>
      <c r="W10" s="250">
        <v>0</v>
      </c>
      <c r="X10" s="251"/>
      <c r="Y10" s="254">
        <v>0</v>
      </c>
      <c r="Z10" s="255"/>
      <c r="AA10" s="250">
        <v>0</v>
      </c>
      <c r="AB10" s="251"/>
      <c r="AC10" s="251"/>
    </row>
    <row r="11" spans="1:29" s="256" customFormat="1">
      <c r="A11" s="248" t="s">
        <v>1560</v>
      </c>
      <c r="B11" s="248" t="s">
        <v>1561</v>
      </c>
      <c r="C11" s="249" t="s">
        <v>1338</v>
      </c>
      <c r="D11" s="249" t="s">
        <v>1576</v>
      </c>
      <c r="E11" s="249" t="s">
        <v>1564</v>
      </c>
      <c r="F11" s="249" t="s">
        <v>1577</v>
      </c>
      <c r="G11" s="249" t="s">
        <v>1566</v>
      </c>
      <c r="H11" s="250">
        <v>3000</v>
      </c>
      <c r="I11" s="250">
        <v>3000</v>
      </c>
      <c r="J11" s="251">
        <v>6569.47</v>
      </c>
      <c r="K11" s="252">
        <v>6314.22</v>
      </c>
      <c r="L11" s="252">
        <v>0</v>
      </c>
      <c r="M11" s="252">
        <v>255.25</v>
      </c>
      <c r="N11" s="253">
        <v>0</v>
      </c>
      <c r="O11" s="250">
        <v>0</v>
      </c>
      <c r="P11" s="251">
        <v>11</v>
      </c>
      <c r="Q11" s="250">
        <v>0</v>
      </c>
      <c r="R11" s="251">
        <v>8.5</v>
      </c>
      <c r="S11" s="254">
        <v>3000</v>
      </c>
      <c r="T11" s="255">
        <v>6549.97</v>
      </c>
      <c r="U11" s="254">
        <v>0</v>
      </c>
      <c r="V11" s="251"/>
      <c r="W11" s="250">
        <v>0</v>
      </c>
      <c r="X11" s="251"/>
      <c r="Y11" s="254">
        <v>0</v>
      </c>
      <c r="Z11" s="255"/>
      <c r="AA11" s="250">
        <v>0</v>
      </c>
      <c r="AB11" s="251"/>
      <c r="AC11" s="251"/>
    </row>
    <row r="12" spans="1:29">
      <c r="H12" s="258">
        <f>SUM(H9:H11)</f>
        <v>62665</v>
      </c>
    </row>
  </sheetData>
  <phoneticPr fontId="3" type="noConversion"/>
  <conditionalFormatting sqref="H5 H1:H2 H7:H8 H11">
    <cfRule type="cellIs" dxfId="0" priority="1" stopIfTrue="1" operator="notEqual">
      <formula>I1</formula>
    </cfRule>
  </conditionalFormatting>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J177"/>
  <sheetViews>
    <sheetView zoomScale="75" workbookViewId="0">
      <pane ySplit="4" topLeftCell="A53" activePane="bottomLeft" state="frozen"/>
      <selection activeCell="C36" sqref="C36"/>
      <selection pane="bottomLeft" activeCell="C36" sqref="C36"/>
    </sheetView>
  </sheetViews>
  <sheetFormatPr defaultRowHeight="13.2"/>
  <cols>
    <col min="1" max="1" width="36.33203125" bestFit="1" customWidth="1"/>
    <col min="2" max="2" width="18.44140625" bestFit="1" customWidth="1"/>
    <col min="3" max="3" width="54.33203125" style="370" bestFit="1" customWidth="1"/>
    <col min="4" max="4" width="13.33203125" bestFit="1" customWidth="1"/>
    <col min="5" max="9" width="18.5546875" bestFit="1" customWidth="1"/>
    <col min="10" max="10" width="9.33203125" bestFit="1" customWidth="1"/>
  </cols>
  <sheetData>
    <row r="1" spans="1:10">
      <c r="A1" s="426" t="s">
        <v>529</v>
      </c>
      <c r="B1" s="406" t="s">
        <v>2029</v>
      </c>
    </row>
    <row r="3" spans="1:10">
      <c r="A3" s="428" t="s">
        <v>1288</v>
      </c>
      <c r="B3" s="407"/>
      <c r="C3" s="407"/>
      <c r="D3" s="407"/>
      <c r="E3" s="428" t="s">
        <v>1289</v>
      </c>
      <c r="F3" s="408"/>
      <c r="G3" s="408"/>
      <c r="H3" s="408"/>
      <c r="I3" s="408"/>
      <c r="J3" s="409"/>
    </row>
    <row r="4" spans="1:10" s="413" customFormat="1">
      <c r="A4" s="427" t="s">
        <v>1740</v>
      </c>
      <c r="B4" s="427" t="s">
        <v>1290</v>
      </c>
      <c r="C4" s="427" t="s">
        <v>1741</v>
      </c>
      <c r="D4" s="428" t="s">
        <v>1736</v>
      </c>
      <c r="E4" s="160" t="s">
        <v>1560</v>
      </c>
      <c r="F4" s="411" t="s">
        <v>1584</v>
      </c>
      <c r="G4" s="411" t="s">
        <v>1291</v>
      </c>
      <c r="H4" s="411" t="s">
        <v>2024</v>
      </c>
      <c r="I4" s="411" t="s">
        <v>1156</v>
      </c>
      <c r="J4" s="412" t="s">
        <v>1292</v>
      </c>
    </row>
    <row r="5" spans="1:10" ht="26.4">
      <c r="A5" s="160" t="s">
        <v>533</v>
      </c>
      <c r="B5" s="160" t="s">
        <v>1338</v>
      </c>
      <c r="C5" s="160" t="s">
        <v>1293</v>
      </c>
      <c r="D5" s="410" t="s">
        <v>1294</v>
      </c>
      <c r="E5" s="414">
        <v>3900</v>
      </c>
      <c r="F5" s="415"/>
      <c r="G5" s="415"/>
      <c r="H5" s="415"/>
      <c r="I5" s="415"/>
      <c r="J5" s="416">
        <v>3900</v>
      </c>
    </row>
    <row r="6" spans="1:10" ht="39.6">
      <c r="A6" s="417"/>
      <c r="B6" s="417"/>
      <c r="C6" s="160" t="s">
        <v>1295</v>
      </c>
      <c r="D6" s="410" t="s">
        <v>1296</v>
      </c>
      <c r="E6" s="414">
        <v>100</v>
      </c>
      <c r="F6" s="415"/>
      <c r="G6" s="415"/>
      <c r="H6" s="415"/>
      <c r="I6" s="415"/>
      <c r="J6" s="416">
        <v>100</v>
      </c>
    </row>
    <row r="7" spans="1:10">
      <c r="A7" s="417"/>
      <c r="B7" s="417"/>
      <c r="C7" s="417"/>
      <c r="D7" s="418" t="s">
        <v>1321</v>
      </c>
      <c r="E7" s="419">
        <v>1200</v>
      </c>
      <c r="F7" s="370"/>
      <c r="G7" s="370"/>
      <c r="H7" s="370"/>
      <c r="I7" s="370"/>
      <c r="J7" s="420">
        <v>1200</v>
      </c>
    </row>
    <row r="8" spans="1:10" ht="39.6">
      <c r="A8" s="417"/>
      <c r="B8" s="417"/>
      <c r="C8" s="160" t="s">
        <v>1297</v>
      </c>
      <c r="D8" s="410" t="s">
        <v>1298</v>
      </c>
      <c r="E8" s="414"/>
      <c r="F8" s="415">
        <v>10933.293429924661</v>
      </c>
      <c r="G8" s="415"/>
      <c r="H8" s="415"/>
      <c r="I8" s="415"/>
      <c r="J8" s="416">
        <v>10933.293429924661</v>
      </c>
    </row>
    <row r="9" spans="1:10">
      <c r="A9" s="417"/>
      <c r="B9" s="417"/>
      <c r="C9" s="160" t="s">
        <v>1299</v>
      </c>
      <c r="D9" s="410" t="s">
        <v>1321</v>
      </c>
      <c r="E9" s="414">
        <v>645</v>
      </c>
      <c r="F9" s="415"/>
      <c r="G9" s="415"/>
      <c r="H9" s="415"/>
      <c r="I9" s="415"/>
      <c r="J9" s="416">
        <v>645</v>
      </c>
    </row>
    <row r="10" spans="1:10">
      <c r="A10" s="417"/>
      <c r="B10" s="417"/>
      <c r="C10" s="160" t="s">
        <v>1300</v>
      </c>
      <c r="D10" s="410" t="s">
        <v>536</v>
      </c>
      <c r="E10" s="414"/>
      <c r="F10" s="415"/>
      <c r="G10" s="415"/>
      <c r="H10" s="415">
        <v>678</v>
      </c>
      <c r="I10" s="415"/>
      <c r="J10" s="416">
        <v>678</v>
      </c>
    </row>
    <row r="11" spans="1:10" ht="39.6">
      <c r="A11" s="417"/>
      <c r="B11" s="417"/>
      <c r="C11" s="417"/>
      <c r="D11" s="418" t="s">
        <v>1298</v>
      </c>
      <c r="E11" s="419"/>
      <c r="F11" s="370"/>
      <c r="G11" s="370"/>
      <c r="H11" s="370">
        <v>6690</v>
      </c>
      <c r="I11" s="370"/>
      <c r="J11" s="420">
        <v>6690</v>
      </c>
    </row>
    <row r="12" spans="1:10" ht="39.6">
      <c r="A12" s="417"/>
      <c r="B12" s="417"/>
      <c r="C12" s="160" t="s">
        <v>231</v>
      </c>
      <c r="D12" s="410" t="s">
        <v>1296</v>
      </c>
      <c r="E12" s="414">
        <v>325</v>
      </c>
      <c r="F12" s="415"/>
      <c r="G12" s="415"/>
      <c r="H12" s="415"/>
      <c r="I12" s="415"/>
      <c r="J12" s="416">
        <v>325</v>
      </c>
    </row>
    <row r="13" spans="1:10">
      <c r="A13" s="417"/>
      <c r="B13" s="417"/>
      <c r="C13" s="417"/>
      <c r="D13" s="418" t="s">
        <v>1321</v>
      </c>
      <c r="E13" s="419">
        <v>47830</v>
      </c>
      <c r="F13" s="370"/>
      <c r="G13" s="370"/>
      <c r="H13" s="370"/>
      <c r="I13" s="370"/>
      <c r="J13" s="420">
        <v>47830</v>
      </c>
    </row>
    <row r="14" spans="1:10">
      <c r="A14" s="417"/>
      <c r="B14" s="160" t="s">
        <v>232</v>
      </c>
      <c r="C14" s="407"/>
      <c r="D14" s="407"/>
      <c r="E14" s="414">
        <v>54000</v>
      </c>
      <c r="F14" s="415">
        <v>10933.293429924661</v>
      </c>
      <c r="G14" s="415"/>
      <c r="H14" s="415">
        <v>7368</v>
      </c>
      <c r="I14" s="415"/>
      <c r="J14" s="416">
        <v>72301.29342992467</v>
      </c>
    </row>
    <row r="15" spans="1:10">
      <c r="A15" s="160" t="s">
        <v>233</v>
      </c>
      <c r="B15" s="407"/>
      <c r="C15" s="407"/>
      <c r="D15" s="407"/>
      <c r="E15" s="414">
        <v>54000</v>
      </c>
      <c r="F15" s="415">
        <v>10933.293429924661</v>
      </c>
      <c r="G15" s="415"/>
      <c r="H15" s="415">
        <v>7368</v>
      </c>
      <c r="I15" s="415"/>
      <c r="J15" s="416">
        <v>72301.29342992467</v>
      </c>
    </row>
    <row r="16" spans="1:10">
      <c r="A16" s="160" t="s">
        <v>932</v>
      </c>
      <c r="B16" s="160" t="s">
        <v>1562</v>
      </c>
      <c r="C16" s="160" t="s">
        <v>234</v>
      </c>
      <c r="D16" s="410" t="s">
        <v>1321</v>
      </c>
      <c r="E16" s="414">
        <v>400</v>
      </c>
      <c r="F16" s="415"/>
      <c r="G16" s="415"/>
      <c r="H16" s="415"/>
      <c r="I16" s="415"/>
      <c r="J16" s="416">
        <v>400</v>
      </c>
    </row>
    <row r="17" spans="1:10">
      <c r="A17" s="417"/>
      <c r="B17" s="160" t="s">
        <v>235</v>
      </c>
      <c r="C17" s="407"/>
      <c r="D17" s="407"/>
      <c r="E17" s="414">
        <v>400</v>
      </c>
      <c r="F17" s="415"/>
      <c r="G17" s="415"/>
      <c r="H17" s="415"/>
      <c r="I17" s="415"/>
      <c r="J17" s="416">
        <v>400</v>
      </c>
    </row>
    <row r="18" spans="1:10" ht="39.6">
      <c r="A18" s="417"/>
      <c r="B18" s="160" t="s">
        <v>1338</v>
      </c>
      <c r="C18" s="160" t="s">
        <v>236</v>
      </c>
      <c r="D18" s="410" t="s">
        <v>1296</v>
      </c>
      <c r="E18" s="414">
        <v>772</v>
      </c>
      <c r="F18" s="415"/>
      <c r="G18" s="415"/>
      <c r="H18" s="415"/>
      <c r="I18" s="415"/>
      <c r="J18" s="416">
        <v>772</v>
      </c>
    </row>
    <row r="19" spans="1:10" ht="26.4">
      <c r="A19" s="417"/>
      <c r="B19" s="417"/>
      <c r="C19" s="417"/>
      <c r="D19" s="418" t="s">
        <v>1294</v>
      </c>
      <c r="E19" s="419">
        <v>354</v>
      </c>
      <c r="F19" s="370"/>
      <c r="G19" s="370"/>
      <c r="H19" s="370"/>
      <c r="I19" s="370"/>
      <c r="J19" s="420">
        <v>354</v>
      </c>
    </row>
    <row r="20" spans="1:10" ht="26.4">
      <c r="A20" s="417"/>
      <c r="B20" s="417"/>
      <c r="C20" s="417"/>
      <c r="D20" s="418" t="s">
        <v>542</v>
      </c>
      <c r="E20" s="419">
        <v>4765</v>
      </c>
      <c r="F20" s="370"/>
      <c r="G20" s="370"/>
      <c r="H20" s="370"/>
      <c r="I20" s="370"/>
      <c r="J20" s="420">
        <v>4765</v>
      </c>
    </row>
    <row r="21" spans="1:10">
      <c r="A21" s="417"/>
      <c r="B21" s="417"/>
      <c r="C21" s="417"/>
      <c r="D21" s="418" t="s">
        <v>1321</v>
      </c>
      <c r="E21" s="419">
        <v>18963</v>
      </c>
      <c r="F21" s="370"/>
      <c r="G21" s="370"/>
      <c r="H21" s="370"/>
      <c r="I21" s="370"/>
      <c r="J21" s="420">
        <v>18963</v>
      </c>
    </row>
    <row r="22" spans="1:10" ht="39.6">
      <c r="A22" s="417"/>
      <c r="B22" s="417"/>
      <c r="C22" s="160" t="s">
        <v>237</v>
      </c>
      <c r="D22" s="410" t="s">
        <v>1298</v>
      </c>
      <c r="E22" s="414"/>
      <c r="F22" s="415">
        <v>4736.5321775861648</v>
      </c>
      <c r="G22" s="415"/>
      <c r="H22" s="415"/>
      <c r="I22" s="415"/>
      <c r="J22" s="416">
        <v>4736.5321775861648</v>
      </c>
    </row>
    <row r="23" spans="1:10" ht="39.6">
      <c r="A23" s="417"/>
      <c r="B23" s="417"/>
      <c r="C23" s="160" t="s">
        <v>238</v>
      </c>
      <c r="D23" s="410" t="s">
        <v>1296</v>
      </c>
      <c r="E23" s="414">
        <v>60</v>
      </c>
      <c r="F23" s="415"/>
      <c r="G23" s="415"/>
      <c r="H23" s="415"/>
      <c r="I23" s="415"/>
      <c r="J23" s="416">
        <v>60</v>
      </c>
    </row>
    <row r="24" spans="1:10" ht="26.4">
      <c r="A24" s="417"/>
      <c r="B24" s="417"/>
      <c r="C24" s="417"/>
      <c r="D24" s="418" t="s">
        <v>1294</v>
      </c>
      <c r="E24" s="419">
        <v>20</v>
      </c>
      <c r="F24" s="370"/>
      <c r="G24" s="370"/>
      <c r="H24" s="370"/>
      <c r="I24" s="370"/>
      <c r="J24" s="420">
        <v>20</v>
      </c>
    </row>
    <row r="25" spans="1:10">
      <c r="A25" s="417"/>
      <c r="B25" s="417"/>
      <c r="C25" s="417"/>
      <c r="D25" s="418" t="s">
        <v>1321</v>
      </c>
      <c r="E25" s="419">
        <v>1650</v>
      </c>
      <c r="F25" s="370"/>
      <c r="G25" s="370"/>
      <c r="H25" s="370"/>
      <c r="I25" s="370"/>
      <c r="J25" s="420">
        <v>1650</v>
      </c>
    </row>
    <row r="26" spans="1:10" ht="39.6">
      <c r="A26" s="417"/>
      <c r="B26" s="417"/>
      <c r="C26" s="160" t="s">
        <v>239</v>
      </c>
      <c r="D26" s="410" t="s">
        <v>1296</v>
      </c>
      <c r="E26" s="414">
        <v>78</v>
      </c>
      <c r="F26" s="415"/>
      <c r="G26" s="415"/>
      <c r="H26" s="415"/>
      <c r="I26" s="415"/>
      <c r="J26" s="416">
        <v>78</v>
      </c>
    </row>
    <row r="27" spans="1:10" ht="26.4">
      <c r="A27" s="417"/>
      <c r="B27" s="417"/>
      <c r="C27" s="417"/>
      <c r="D27" s="418" t="s">
        <v>1294</v>
      </c>
      <c r="E27" s="419">
        <v>326</v>
      </c>
      <c r="F27" s="370"/>
      <c r="G27" s="370"/>
      <c r="H27" s="370"/>
      <c r="I27" s="370"/>
      <c r="J27" s="420">
        <v>326</v>
      </c>
    </row>
    <row r="28" spans="1:10" ht="26.4">
      <c r="A28" s="417"/>
      <c r="B28" s="417"/>
      <c r="C28" s="417"/>
      <c r="D28" s="418" t="s">
        <v>542</v>
      </c>
      <c r="E28" s="419">
        <v>4000</v>
      </c>
      <c r="F28" s="370"/>
      <c r="G28" s="370"/>
      <c r="H28" s="370"/>
      <c r="I28" s="370"/>
      <c r="J28" s="420">
        <v>4000</v>
      </c>
    </row>
    <row r="29" spans="1:10">
      <c r="A29" s="417"/>
      <c r="B29" s="417"/>
      <c r="C29" s="417"/>
      <c r="D29" s="418" t="s">
        <v>1321</v>
      </c>
      <c r="E29" s="419">
        <v>1916</v>
      </c>
      <c r="F29" s="370"/>
      <c r="G29" s="370"/>
      <c r="H29" s="370"/>
      <c r="I29" s="370"/>
      <c r="J29" s="420">
        <v>1916</v>
      </c>
    </row>
    <row r="30" spans="1:10">
      <c r="A30" s="417"/>
      <c r="B30" s="417"/>
      <c r="C30" s="160" t="s">
        <v>240</v>
      </c>
      <c r="D30" s="410" t="s">
        <v>536</v>
      </c>
      <c r="E30" s="414"/>
      <c r="F30" s="415"/>
      <c r="G30" s="415"/>
      <c r="H30" s="415">
        <v>149</v>
      </c>
      <c r="I30" s="415"/>
      <c r="J30" s="416">
        <v>149</v>
      </c>
    </row>
    <row r="31" spans="1:10" ht="39.6">
      <c r="A31" s="417"/>
      <c r="B31" s="417"/>
      <c r="C31" s="417"/>
      <c r="D31" s="418" t="s">
        <v>1298</v>
      </c>
      <c r="E31" s="419"/>
      <c r="F31" s="370"/>
      <c r="G31" s="370"/>
      <c r="H31" s="370">
        <v>790</v>
      </c>
      <c r="I31" s="370"/>
      <c r="J31" s="420">
        <v>790</v>
      </c>
    </row>
    <row r="32" spans="1:10">
      <c r="A32" s="417"/>
      <c r="B32" s="160" t="s">
        <v>232</v>
      </c>
      <c r="C32" s="407"/>
      <c r="D32" s="407"/>
      <c r="E32" s="414">
        <v>32904</v>
      </c>
      <c r="F32" s="415">
        <v>4736.5321775861648</v>
      </c>
      <c r="G32" s="415"/>
      <c r="H32" s="415">
        <v>939</v>
      </c>
      <c r="I32" s="415"/>
      <c r="J32" s="416">
        <v>38579.532177586167</v>
      </c>
    </row>
    <row r="33" spans="1:10">
      <c r="A33" s="160" t="s">
        <v>241</v>
      </c>
      <c r="B33" s="407"/>
      <c r="C33" s="407"/>
      <c r="D33" s="407"/>
      <c r="E33" s="414">
        <v>33304</v>
      </c>
      <c r="F33" s="415">
        <v>4736.5321775861648</v>
      </c>
      <c r="G33" s="415"/>
      <c r="H33" s="415">
        <v>939</v>
      </c>
      <c r="I33" s="415"/>
      <c r="J33" s="416">
        <v>38979.532177586167</v>
      </c>
    </row>
    <row r="34" spans="1:10" ht="26.4">
      <c r="A34" s="160" t="s">
        <v>1800</v>
      </c>
      <c r="B34" s="160" t="s">
        <v>1562</v>
      </c>
      <c r="C34" s="160" t="s">
        <v>242</v>
      </c>
      <c r="D34" s="410" t="s">
        <v>542</v>
      </c>
      <c r="E34" s="414">
        <v>450</v>
      </c>
      <c r="F34" s="415"/>
      <c r="G34" s="415"/>
      <c r="H34" s="415"/>
      <c r="I34" s="415"/>
      <c r="J34" s="416">
        <v>450</v>
      </c>
    </row>
    <row r="35" spans="1:10">
      <c r="A35" s="417"/>
      <c r="B35" s="417"/>
      <c r="C35" s="417"/>
      <c r="D35" s="418" t="s">
        <v>1321</v>
      </c>
      <c r="E35" s="419">
        <v>5975</v>
      </c>
      <c r="F35" s="370"/>
      <c r="G35" s="370"/>
      <c r="H35" s="370"/>
      <c r="I35" s="370"/>
      <c r="J35" s="420">
        <v>5975</v>
      </c>
    </row>
    <row r="36" spans="1:10" ht="39.6">
      <c r="A36" s="417"/>
      <c r="B36" s="417"/>
      <c r="C36" s="160" t="s">
        <v>243</v>
      </c>
      <c r="D36" s="410" t="s">
        <v>1298</v>
      </c>
      <c r="E36" s="414"/>
      <c r="F36" s="415">
        <v>474.99880282893452</v>
      </c>
      <c r="G36" s="415"/>
      <c r="H36" s="415"/>
      <c r="I36" s="415"/>
      <c r="J36" s="416">
        <v>474.99880282893452</v>
      </c>
    </row>
    <row r="37" spans="1:10">
      <c r="A37" s="417"/>
      <c r="B37" s="160" t="s">
        <v>235</v>
      </c>
      <c r="C37" s="407"/>
      <c r="D37" s="407"/>
      <c r="E37" s="414">
        <v>6425</v>
      </c>
      <c r="F37" s="415">
        <v>474.99880282893452</v>
      </c>
      <c r="G37" s="415"/>
      <c r="H37" s="415"/>
      <c r="I37" s="415"/>
      <c r="J37" s="416">
        <v>6899.9988028289345</v>
      </c>
    </row>
    <row r="38" spans="1:10" ht="26.4">
      <c r="A38" s="417"/>
      <c r="B38" s="160" t="s">
        <v>244</v>
      </c>
      <c r="C38" s="160" t="s">
        <v>245</v>
      </c>
      <c r="D38" s="410" t="s">
        <v>542</v>
      </c>
      <c r="E38" s="414">
        <v>49</v>
      </c>
      <c r="F38" s="415"/>
      <c r="G38" s="415"/>
      <c r="H38" s="415"/>
      <c r="I38" s="415"/>
      <c r="J38" s="416">
        <v>49</v>
      </c>
    </row>
    <row r="39" spans="1:10">
      <c r="A39" s="417"/>
      <c r="B39" s="417"/>
      <c r="C39" s="417"/>
      <c r="D39" s="418" t="s">
        <v>1321</v>
      </c>
      <c r="E39" s="419">
        <v>6992</v>
      </c>
      <c r="F39" s="370"/>
      <c r="G39" s="370">
        <v>60</v>
      </c>
      <c r="H39" s="370"/>
      <c r="I39" s="370"/>
      <c r="J39" s="420">
        <v>7052</v>
      </c>
    </row>
    <row r="40" spans="1:10" ht="39.6">
      <c r="A40" s="417"/>
      <c r="B40" s="417"/>
      <c r="C40" s="160" t="s">
        <v>246</v>
      </c>
      <c r="D40" s="410" t="s">
        <v>1296</v>
      </c>
      <c r="E40" s="414">
        <v>500</v>
      </c>
      <c r="F40" s="415"/>
      <c r="G40" s="415"/>
      <c r="H40" s="415"/>
      <c r="I40" s="415"/>
      <c r="J40" s="416">
        <v>500</v>
      </c>
    </row>
    <row r="41" spans="1:10">
      <c r="A41" s="417"/>
      <c r="B41" s="417"/>
      <c r="C41" s="417"/>
      <c r="D41" s="418" t="s">
        <v>1321</v>
      </c>
      <c r="E41" s="419">
        <v>9080</v>
      </c>
      <c r="F41" s="370"/>
      <c r="G41" s="370"/>
      <c r="H41" s="370"/>
      <c r="I41" s="370">
        <v>1200</v>
      </c>
      <c r="J41" s="420">
        <v>10280</v>
      </c>
    </row>
    <row r="42" spans="1:10" ht="39.6">
      <c r="A42" s="417"/>
      <c r="B42" s="417"/>
      <c r="C42" s="160" t="s">
        <v>247</v>
      </c>
      <c r="D42" s="410" t="s">
        <v>1298</v>
      </c>
      <c r="E42" s="414"/>
      <c r="F42" s="415">
        <v>1917.3231236317133</v>
      </c>
      <c r="G42" s="415"/>
      <c r="H42" s="415"/>
      <c r="I42" s="415"/>
      <c r="J42" s="416">
        <v>1917.3231236317133</v>
      </c>
    </row>
    <row r="43" spans="1:10">
      <c r="A43" s="417"/>
      <c r="B43" s="417"/>
      <c r="C43" s="160" t="s">
        <v>248</v>
      </c>
      <c r="D43" s="410" t="s">
        <v>1321</v>
      </c>
      <c r="E43" s="414">
        <v>1700</v>
      </c>
      <c r="F43" s="415"/>
      <c r="G43" s="415">
        <v>1730</v>
      </c>
      <c r="H43" s="415"/>
      <c r="I43" s="415"/>
      <c r="J43" s="416">
        <v>3430</v>
      </c>
    </row>
    <row r="44" spans="1:10">
      <c r="A44" s="417"/>
      <c r="B44" s="417"/>
      <c r="C44" s="160" t="s">
        <v>249</v>
      </c>
      <c r="D44" s="410" t="s">
        <v>1321</v>
      </c>
      <c r="E44" s="414">
        <v>465</v>
      </c>
      <c r="F44" s="415"/>
      <c r="G44" s="415">
        <v>3050</v>
      </c>
      <c r="H44" s="415"/>
      <c r="I44" s="415"/>
      <c r="J44" s="416">
        <v>3515</v>
      </c>
    </row>
    <row r="45" spans="1:10">
      <c r="A45" s="417"/>
      <c r="B45" s="417"/>
      <c r="C45" s="160" t="s">
        <v>250</v>
      </c>
      <c r="D45" s="410" t="s">
        <v>536</v>
      </c>
      <c r="E45" s="414"/>
      <c r="F45" s="415"/>
      <c r="G45" s="415"/>
      <c r="H45" s="415">
        <v>454</v>
      </c>
      <c r="I45" s="415"/>
      <c r="J45" s="416">
        <v>454</v>
      </c>
    </row>
    <row r="46" spans="1:10" ht="39.6">
      <c r="A46" s="417"/>
      <c r="B46" s="417"/>
      <c r="C46" s="417"/>
      <c r="D46" s="418" t="s">
        <v>1298</v>
      </c>
      <c r="E46" s="419"/>
      <c r="F46" s="370"/>
      <c r="G46" s="370"/>
      <c r="H46" s="370">
        <v>961</v>
      </c>
      <c r="I46" s="370"/>
      <c r="J46" s="420">
        <v>961</v>
      </c>
    </row>
    <row r="47" spans="1:10">
      <c r="A47" s="417"/>
      <c r="B47" s="160" t="s">
        <v>251</v>
      </c>
      <c r="C47" s="407"/>
      <c r="D47" s="407"/>
      <c r="E47" s="414">
        <v>18786</v>
      </c>
      <c r="F47" s="415">
        <v>1917.3231236317133</v>
      </c>
      <c r="G47" s="415">
        <v>4840</v>
      </c>
      <c r="H47" s="415">
        <v>1415</v>
      </c>
      <c r="I47" s="415">
        <v>1200</v>
      </c>
      <c r="J47" s="416">
        <v>28158.323123631715</v>
      </c>
    </row>
    <row r="48" spans="1:10">
      <c r="A48" s="160" t="s">
        <v>269</v>
      </c>
      <c r="B48" s="407"/>
      <c r="C48" s="407"/>
      <c r="D48" s="407"/>
      <c r="E48" s="414">
        <v>25211</v>
      </c>
      <c r="F48" s="415">
        <v>2392.3219264606478</v>
      </c>
      <c r="G48" s="415">
        <v>4840</v>
      </c>
      <c r="H48" s="415">
        <v>1415</v>
      </c>
      <c r="I48" s="415">
        <v>1200</v>
      </c>
      <c r="J48" s="416">
        <v>35058.321926460645</v>
      </c>
    </row>
    <row r="49" spans="1:10" ht="39.6">
      <c r="A49" s="160" t="s">
        <v>1009</v>
      </c>
      <c r="B49" s="160" t="s">
        <v>244</v>
      </c>
      <c r="C49" s="160" t="s">
        <v>270</v>
      </c>
      <c r="D49" s="410" t="s">
        <v>1296</v>
      </c>
      <c r="E49" s="414">
        <v>775</v>
      </c>
      <c r="F49" s="415"/>
      <c r="G49" s="415"/>
      <c r="H49" s="415"/>
      <c r="I49" s="415"/>
      <c r="J49" s="416">
        <v>775</v>
      </c>
    </row>
    <row r="50" spans="1:10" ht="26.4">
      <c r="A50" s="417"/>
      <c r="B50" s="417"/>
      <c r="C50" s="417"/>
      <c r="D50" s="418" t="s">
        <v>1294</v>
      </c>
      <c r="E50" s="419">
        <v>975</v>
      </c>
      <c r="F50" s="370"/>
      <c r="G50" s="370"/>
      <c r="H50" s="370"/>
      <c r="I50" s="370"/>
      <c r="J50" s="420">
        <v>975</v>
      </c>
    </row>
    <row r="51" spans="1:10">
      <c r="A51" s="417"/>
      <c r="B51" s="417"/>
      <c r="C51" s="417"/>
      <c r="D51" s="418" t="s">
        <v>1321</v>
      </c>
      <c r="E51" s="419">
        <v>3354</v>
      </c>
      <c r="F51" s="370"/>
      <c r="G51" s="370"/>
      <c r="H51" s="370"/>
      <c r="I51" s="370"/>
      <c r="J51" s="420">
        <v>3354</v>
      </c>
    </row>
    <row r="52" spans="1:10" ht="39.6">
      <c r="A52" s="417"/>
      <c r="B52" s="417"/>
      <c r="C52" s="160" t="s">
        <v>271</v>
      </c>
      <c r="D52" s="410" t="s">
        <v>1298</v>
      </c>
      <c r="E52" s="414"/>
      <c r="F52" s="415">
        <v>1158.936012695724</v>
      </c>
      <c r="G52" s="415"/>
      <c r="H52" s="415"/>
      <c r="I52" s="415"/>
      <c r="J52" s="416">
        <v>1158.936012695724</v>
      </c>
    </row>
    <row r="53" spans="1:10">
      <c r="A53" s="417"/>
      <c r="B53" s="417"/>
      <c r="C53" s="160" t="s">
        <v>272</v>
      </c>
      <c r="D53" s="410" t="s">
        <v>536</v>
      </c>
      <c r="E53" s="414"/>
      <c r="F53" s="415"/>
      <c r="G53" s="415"/>
      <c r="H53" s="415">
        <v>56</v>
      </c>
      <c r="I53" s="415"/>
      <c r="J53" s="416">
        <v>56</v>
      </c>
    </row>
    <row r="54" spans="1:10">
      <c r="A54" s="417"/>
      <c r="B54" s="417"/>
      <c r="C54" s="160" t="s">
        <v>273</v>
      </c>
      <c r="D54" s="410" t="s">
        <v>1321</v>
      </c>
      <c r="E54" s="414">
        <v>280</v>
      </c>
      <c r="F54" s="415"/>
      <c r="G54" s="415"/>
      <c r="H54" s="415"/>
      <c r="I54" s="415"/>
      <c r="J54" s="416">
        <v>280</v>
      </c>
    </row>
    <row r="55" spans="1:10">
      <c r="A55" s="417"/>
      <c r="B55" s="160" t="s">
        <v>251</v>
      </c>
      <c r="C55" s="407"/>
      <c r="D55" s="407"/>
      <c r="E55" s="414">
        <v>5384</v>
      </c>
      <c r="F55" s="415">
        <v>1158.936012695724</v>
      </c>
      <c r="G55" s="415"/>
      <c r="H55" s="415">
        <v>56</v>
      </c>
      <c r="I55" s="415"/>
      <c r="J55" s="416">
        <v>6598.9360126957235</v>
      </c>
    </row>
    <row r="56" spans="1:10" ht="26.4">
      <c r="A56" s="417"/>
      <c r="B56" s="160" t="s">
        <v>342</v>
      </c>
      <c r="C56" s="160" t="s">
        <v>274</v>
      </c>
      <c r="D56" s="410" t="s">
        <v>1294</v>
      </c>
      <c r="E56" s="414">
        <v>120</v>
      </c>
      <c r="F56" s="415"/>
      <c r="G56" s="415"/>
      <c r="H56" s="415"/>
      <c r="I56" s="415"/>
      <c r="J56" s="416">
        <v>120</v>
      </c>
    </row>
    <row r="57" spans="1:10">
      <c r="A57" s="417"/>
      <c r="B57" s="160" t="s">
        <v>275</v>
      </c>
      <c r="C57" s="407"/>
      <c r="D57" s="407"/>
      <c r="E57" s="414">
        <v>120</v>
      </c>
      <c r="F57" s="415"/>
      <c r="G57" s="415"/>
      <c r="H57" s="415"/>
      <c r="I57" s="415"/>
      <c r="J57" s="416">
        <v>120</v>
      </c>
    </row>
    <row r="58" spans="1:10">
      <c r="A58" s="160" t="s">
        <v>276</v>
      </c>
      <c r="B58" s="407"/>
      <c r="C58" s="407"/>
      <c r="D58" s="407"/>
      <c r="E58" s="414">
        <v>5504</v>
      </c>
      <c r="F58" s="415">
        <v>1158.936012695724</v>
      </c>
      <c r="G58" s="415"/>
      <c r="H58" s="415">
        <v>56</v>
      </c>
      <c r="I58" s="415"/>
      <c r="J58" s="416">
        <v>6718.9360126957235</v>
      </c>
    </row>
    <row r="59" spans="1:10">
      <c r="A59" s="160" t="s">
        <v>1036</v>
      </c>
      <c r="B59" s="160" t="s">
        <v>1562</v>
      </c>
      <c r="C59" s="160" t="s">
        <v>277</v>
      </c>
      <c r="D59" s="410" t="s">
        <v>1321</v>
      </c>
      <c r="E59" s="414">
        <v>3383</v>
      </c>
      <c r="F59" s="415"/>
      <c r="G59" s="415"/>
      <c r="H59" s="415"/>
      <c r="I59" s="415"/>
      <c r="J59" s="416">
        <v>3383</v>
      </c>
    </row>
    <row r="60" spans="1:10">
      <c r="A60" s="417"/>
      <c r="B60" s="417"/>
      <c r="C60" s="160" t="s">
        <v>278</v>
      </c>
      <c r="D60" s="410" t="s">
        <v>1321</v>
      </c>
      <c r="E60" s="414">
        <v>925</v>
      </c>
      <c r="F60" s="415"/>
      <c r="G60" s="415"/>
      <c r="H60" s="415"/>
      <c r="I60" s="415"/>
      <c r="J60" s="416">
        <v>925</v>
      </c>
    </row>
    <row r="61" spans="1:10" ht="39.6">
      <c r="A61" s="417"/>
      <c r="B61" s="417"/>
      <c r="C61" s="160" t="s">
        <v>279</v>
      </c>
      <c r="D61" s="410" t="s">
        <v>1298</v>
      </c>
      <c r="E61" s="414"/>
      <c r="F61" s="415">
        <v>1509.0015781152351</v>
      </c>
      <c r="G61" s="415"/>
      <c r="H61" s="415"/>
      <c r="I61" s="415"/>
      <c r="J61" s="416">
        <v>1509.0015781152351</v>
      </c>
    </row>
    <row r="62" spans="1:10">
      <c r="A62" s="417"/>
      <c r="B62" s="160" t="s">
        <v>235</v>
      </c>
      <c r="C62" s="407"/>
      <c r="D62" s="407"/>
      <c r="E62" s="414">
        <v>4308</v>
      </c>
      <c r="F62" s="415">
        <v>1509.0015781152351</v>
      </c>
      <c r="G62" s="415"/>
      <c r="H62" s="415"/>
      <c r="I62" s="415"/>
      <c r="J62" s="416">
        <v>5817.0015781152351</v>
      </c>
    </row>
    <row r="63" spans="1:10" ht="39.6">
      <c r="A63" s="417"/>
      <c r="B63" s="160" t="s">
        <v>244</v>
      </c>
      <c r="C63" s="160" t="s">
        <v>280</v>
      </c>
      <c r="D63" s="410" t="s">
        <v>1296</v>
      </c>
      <c r="E63" s="414">
        <v>900</v>
      </c>
      <c r="F63" s="415"/>
      <c r="G63" s="415"/>
      <c r="H63" s="415"/>
      <c r="I63" s="415"/>
      <c r="J63" s="416">
        <v>900</v>
      </c>
    </row>
    <row r="64" spans="1:10" ht="26.4">
      <c r="A64" s="417"/>
      <c r="B64" s="417"/>
      <c r="C64" s="417"/>
      <c r="D64" s="418" t="s">
        <v>1294</v>
      </c>
      <c r="E64" s="419">
        <v>600</v>
      </c>
      <c r="F64" s="370"/>
      <c r="G64" s="370"/>
      <c r="H64" s="370"/>
      <c r="I64" s="370"/>
      <c r="J64" s="420">
        <v>600</v>
      </c>
    </row>
    <row r="65" spans="1:10">
      <c r="A65" s="417"/>
      <c r="B65" s="417"/>
      <c r="C65" s="417"/>
      <c r="D65" s="418" t="s">
        <v>1321</v>
      </c>
      <c r="E65" s="419">
        <v>16011</v>
      </c>
      <c r="F65" s="370"/>
      <c r="G65" s="370"/>
      <c r="H65" s="370"/>
      <c r="I65" s="370">
        <v>2130</v>
      </c>
      <c r="J65" s="420">
        <v>18141</v>
      </c>
    </row>
    <row r="66" spans="1:10" ht="39.6">
      <c r="A66" s="417"/>
      <c r="B66" s="417"/>
      <c r="C66" s="160" t="s">
        <v>281</v>
      </c>
      <c r="D66" s="410" t="s">
        <v>1298</v>
      </c>
      <c r="E66" s="414"/>
      <c r="F66" s="415">
        <v>806.6020432601706</v>
      </c>
      <c r="G66" s="415"/>
      <c r="H66" s="415"/>
      <c r="I66" s="415"/>
      <c r="J66" s="416">
        <v>806.6020432601706</v>
      </c>
    </row>
    <row r="67" spans="1:10">
      <c r="A67" s="417"/>
      <c r="B67" s="417"/>
      <c r="C67" s="160" t="s">
        <v>282</v>
      </c>
      <c r="D67" s="410" t="s">
        <v>1321</v>
      </c>
      <c r="E67" s="414">
        <v>2450</v>
      </c>
      <c r="F67" s="415"/>
      <c r="G67" s="415"/>
      <c r="H67" s="415"/>
      <c r="I67" s="415"/>
      <c r="J67" s="416">
        <v>2450</v>
      </c>
    </row>
    <row r="68" spans="1:10">
      <c r="A68" s="417"/>
      <c r="B68" s="417"/>
      <c r="C68" s="160" t="s">
        <v>283</v>
      </c>
      <c r="D68" s="410" t="s">
        <v>1321</v>
      </c>
      <c r="E68" s="414">
        <v>850</v>
      </c>
      <c r="F68" s="415"/>
      <c r="G68" s="415">
        <v>4100</v>
      </c>
      <c r="H68" s="415"/>
      <c r="I68" s="415"/>
      <c r="J68" s="416">
        <v>4950</v>
      </c>
    </row>
    <row r="69" spans="1:10">
      <c r="A69" s="417"/>
      <c r="B69" s="417"/>
      <c r="C69" s="160" t="s">
        <v>284</v>
      </c>
      <c r="D69" s="410" t="s">
        <v>536</v>
      </c>
      <c r="E69" s="414"/>
      <c r="F69" s="415"/>
      <c r="G69" s="415"/>
      <c r="H69" s="415">
        <v>503</v>
      </c>
      <c r="I69" s="415"/>
      <c r="J69" s="416">
        <v>503</v>
      </c>
    </row>
    <row r="70" spans="1:10" ht="39.6">
      <c r="A70" s="417"/>
      <c r="B70" s="417"/>
      <c r="C70" s="417"/>
      <c r="D70" s="418" t="s">
        <v>1298</v>
      </c>
      <c r="E70" s="419"/>
      <c r="F70" s="370"/>
      <c r="G70" s="370"/>
      <c r="H70" s="370">
        <v>481</v>
      </c>
      <c r="I70" s="370"/>
      <c r="J70" s="420">
        <v>481</v>
      </c>
    </row>
    <row r="71" spans="1:10">
      <c r="A71" s="417"/>
      <c r="B71" s="160" t="s">
        <v>251</v>
      </c>
      <c r="C71" s="407"/>
      <c r="D71" s="407"/>
      <c r="E71" s="414">
        <v>20811</v>
      </c>
      <c r="F71" s="415">
        <v>806.6020432601706</v>
      </c>
      <c r="G71" s="415">
        <v>4100</v>
      </c>
      <c r="H71" s="415">
        <v>984</v>
      </c>
      <c r="I71" s="415">
        <v>2130</v>
      </c>
      <c r="J71" s="416">
        <v>28831.602043260169</v>
      </c>
    </row>
    <row r="72" spans="1:10">
      <c r="A72" s="160" t="s">
        <v>285</v>
      </c>
      <c r="B72" s="407"/>
      <c r="C72" s="407"/>
      <c r="D72" s="407"/>
      <c r="E72" s="414">
        <v>25119</v>
      </c>
      <c r="F72" s="415">
        <v>2315.603621375406</v>
      </c>
      <c r="G72" s="415">
        <v>4100</v>
      </c>
      <c r="H72" s="415">
        <v>984</v>
      </c>
      <c r="I72" s="415">
        <v>2130</v>
      </c>
      <c r="J72" s="416">
        <v>34648.603621375405</v>
      </c>
    </row>
    <row r="73" spans="1:10" ht="39.6">
      <c r="A73" s="160" t="s">
        <v>309</v>
      </c>
      <c r="B73" s="160" t="s">
        <v>244</v>
      </c>
      <c r="C73" s="160" t="s">
        <v>582</v>
      </c>
      <c r="D73" s="410" t="s">
        <v>1296</v>
      </c>
      <c r="E73" s="414">
        <v>430</v>
      </c>
      <c r="F73" s="415"/>
      <c r="G73" s="415"/>
      <c r="H73" s="415"/>
      <c r="I73" s="415"/>
      <c r="J73" s="416">
        <v>430</v>
      </c>
    </row>
    <row r="74" spans="1:10">
      <c r="A74" s="417"/>
      <c r="B74" s="417"/>
      <c r="C74" s="417"/>
      <c r="D74" s="418" t="s">
        <v>1321</v>
      </c>
      <c r="E74" s="419">
        <v>5850</v>
      </c>
      <c r="F74" s="370"/>
      <c r="G74" s="370"/>
      <c r="H74" s="370"/>
      <c r="I74" s="370"/>
      <c r="J74" s="420">
        <v>5850</v>
      </c>
    </row>
    <row r="75" spans="1:10" ht="39.6">
      <c r="A75" s="417"/>
      <c r="B75" s="417"/>
      <c r="C75" s="160" t="s">
        <v>583</v>
      </c>
      <c r="D75" s="410" t="s">
        <v>1298</v>
      </c>
      <c r="E75" s="414"/>
      <c r="F75" s="415">
        <v>4358.0493385758782</v>
      </c>
      <c r="G75" s="415"/>
      <c r="H75" s="415"/>
      <c r="I75" s="415"/>
      <c r="J75" s="416">
        <v>4358.0493385758782</v>
      </c>
    </row>
    <row r="76" spans="1:10" ht="39.6">
      <c r="A76" s="417"/>
      <c r="B76" s="417"/>
      <c r="C76" s="160" t="s">
        <v>584</v>
      </c>
      <c r="D76" s="410" t="s">
        <v>1296</v>
      </c>
      <c r="E76" s="414">
        <v>861</v>
      </c>
      <c r="F76" s="415"/>
      <c r="G76" s="415"/>
      <c r="H76" s="415"/>
      <c r="I76" s="415"/>
      <c r="J76" s="416">
        <v>861</v>
      </c>
    </row>
    <row r="77" spans="1:10">
      <c r="A77" s="417"/>
      <c r="B77" s="417"/>
      <c r="C77" s="417"/>
      <c r="D77" s="418" t="s">
        <v>1321</v>
      </c>
      <c r="E77" s="419">
        <v>29563</v>
      </c>
      <c r="F77" s="370"/>
      <c r="G77" s="370">
        <v>6200</v>
      </c>
      <c r="H77" s="370"/>
      <c r="I77" s="370"/>
      <c r="J77" s="420">
        <v>35763</v>
      </c>
    </row>
    <row r="78" spans="1:10">
      <c r="A78" s="417"/>
      <c r="B78" s="160" t="s">
        <v>251</v>
      </c>
      <c r="C78" s="407"/>
      <c r="D78" s="407"/>
      <c r="E78" s="414">
        <v>36704</v>
      </c>
      <c r="F78" s="415">
        <v>4358.0493385758782</v>
      </c>
      <c r="G78" s="415">
        <v>6200</v>
      </c>
      <c r="H78" s="415"/>
      <c r="I78" s="415"/>
      <c r="J78" s="416">
        <v>47262.049338575875</v>
      </c>
    </row>
    <row r="79" spans="1:10">
      <c r="A79" s="160" t="s">
        <v>585</v>
      </c>
      <c r="B79" s="407"/>
      <c r="C79" s="407"/>
      <c r="D79" s="407"/>
      <c r="E79" s="414">
        <v>36704</v>
      </c>
      <c r="F79" s="415">
        <v>4358.0493385758782</v>
      </c>
      <c r="G79" s="415">
        <v>6200</v>
      </c>
      <c r="H79" s="415"/>
      <c r="I79" s="415"/>
      <c r="J79" s="416">
        <v>47262.049338575875</v>
      </c>
    </row>
    <row r="80" spans="1:10" ht="39.6">
      <c r="A80" s="160" t="s">
        <v>2032</v>
      </c>
      <c r="B80" s="160" t="s">
        <v>1562</v>
      </c>
      <c r="C80" s="160" t="s">
        <v>586</v>
      </c>
      <c r="D80" s="410" t="s">
        <v>1298</v>
      </c>
      <c r="E80" s="414"/>
      <c r="F80" s="415">
        <v>1594.0001667582278</v>
      </c>
      <c r="G80" s="415"/>
      <c r="H80" s="415"/>
      <c r="I80" s="415"/>
      <c r="J80" s="416">
        <v>1594.0001667582278</v>
      </c>
    </row>
    <row r="81" spans="1:10">
      <c r="A81" s="417"/>
      <c r="B81" s="417"/>
      <c r="C81" s="160" t="s">
        <v>587</v>
      </c>
      <c r="D81" s="410" t="s">
        <v>1321</v>
      </c>
      <c r="E81" s="414">
        <v>16000</v>
      </c>
      <c r="F81" s="415"/>
      <c r="G81" s="415"/>
      <c r="H81" s="415"/>
      <c r="I81" s="415"/>
      <c r="J81" s="416">
        <v>16000</v>
      </c>
    </row>
    <row r="82" spans="1:10">
      <c r="A82" s="417"/>
      <c r="B82" s="160" t="s">
        <v>235</v>
      </c>
      <c r="C82" s="407"/>
      <c r="D82" s="407"/>
      <c r="E82" s="414">
        <v>16000</v>
      </c>
      <c r="F82" s="415">
        <v>1594.0001667582278</v>
      </c>
      <c r="G82" s="415"/>
      <c r="H82" s="415"/>
      <c r="I82" s="415"/>
      <c r="J82" s="416">
        <v>17594.000166758229</v>
      </c>
    </row>
    <row r="83" spans="1:10" ht="39.6">
      <c r="A83" s="417"/>
      <c r="B83" s="160" t="s">
        <v>1338</v>
      </c>
      <c r="C83" s="160" t="s">
        <v>588</v>
      </c>
      <c r="D83" s="410" t="s">
        <v>1296</v>
      </c>
      <c r="E83" s="414">
        <v>900</v>
      </c>
      <c r="F83" s="415"/>
      <c r="G83" s="415"/>
      <c r="H83" s="415"/>
      <c r="I83" s="415"/>
      <c r="J83" s="416">
        <v>900</v>
      </c>
    </row>
    <row r="84" spans="1:10" ht="26.4">
      <c r="A84" s="417"/>
      <c r="B84" s="417"/>
      <c r="C84" s="417"/>
      <c r="D84" s="418" t="s">
        <v>1294</v>
      </c>
      <c r="E84" s="419">
        <v>3100</v>
      </c>
      <c r="F84" s="370"/>
      <c r="G84" s="370"/>
      <c r="H84" s="370"/>
      <c r="I84" s="370"/>
      <c r="J84" s="420">
        <v>3100</v>
      </c>
    </row>
    <row r="85" spans="1:10" ht="26.4">
      <c r="A85" s="417"/>
      <c r="B85" s="417"/>
      <c r="C85" s="417"/>
      <c r="D85" s="418" t="s">
        <v>542</v>
      </c>
      <c r="E85" s="419">
        <v>5665</v>
      </c>
      <c r="F85" s="370"/>
      <c r="G85" s="370"/>
      <c r="H85" s="370"/>
      <c r="I85" s="370"/>
      <c r="J85" s="420">
        <v>5665</v>
      </c>
    </row>
    <row r="86" spans="1:10">
      <c r="A86" s="417"/>
      <c r="B86" s="417"/>
      <c r="C86" s="417"/>
      <c r="D86" s="418" t="s">
        <v>1321</v>
      </c>
      <c r="E86" s="419">
        <v>133340</v>
      </c>
      <c r="F86" s="370"/>
      <c r="G86" s="370"/>
      <c r="H86" s="370"/>
      <c r="I86" s="370"/>
      <c r="J86" s="420">
        <v>133340</v>
      </c>
    </row>
    <row r="87" spans="1:10" ht="39.6">
      <c r="A87" s="417"/>
      <c r="B87" s="417"/>
      <c r="C87" s="160" t="s">
        <v>589</v>
      </c>
      <c r="D87" s="410" t="s">
        <v>1296</v>
      </c>
      <c r="E87" s="414">
        <v>200</v>
      </c>
      <c r="F87" s="415"/>
      <c r="G87" s="415"/>
      <c r="H87" s="415"/>
      <c r="I87" s="415"/>
      <c r="J87" s="416">
        <v>200</v>
      </c>
    </row>
    <row r="88" spans="1:10" ht="26.4">
      <c r="A88" s="417"/>
      <c r="B88" s="417"/>
      <c r="C88" s="417"/>
      <c r="D88" s="418" t="s">
        <v>1294</v>
      </c>
      <c r="E88" s="419">
        <v>250</v>
      </c>
      <c r="F88" s="370"/>
      <c r="G88" s="370"/>
      <c r="H88" s="370"/>
      <c r="I88" s="370"/>
      <c r="J88" s="420">
        <v>250</v>
      </c>
    </row>
    <row r="89" spans="1:10">
      <c r="A89" s="417"/>
      <c r="B89" s="417"/>
      <c r="C89" s="417"/>
      <c r="D89" s="418" t="s">
        <v>1321</v>
      </c>
      <c r="E89" s="419">
        <v>16685</v>
      </c>
      <c r="F89" s="370"/>
      <c r="G89" s="370"/>
      <c r="H89" s="370"/>
      <c r="I89" s="370"/>
      <c r="J89" s="420">
        <v>16685</v>
      </c>
    </row>
    <row r="90" spans="1:10" ht="39.6">
      <c r="A90" s="417"/>
      <c r="B90" s="417"/>
      <c r="C90" s="160" t="s">
        <v>590</v>
      </c>
      <c r="D90" s="410" t="s">
        <v>1298</v>
      </c>
      <c r="E90" s="414"/>
      <c r="F90" s="415">
        <v>17616.380850026759</v>
      </c>
      <c r="G90" s="415"/>
      <c r="H90" s="415"/>
      <c r="I90" s="415"/>
      <c r="J90" s="416">
        <v>17616.380850026759</v>
      </c>
    </row>
    <row r="91" spans="1:10" ht="26.4">
      <c r="A91" s="417"/>
      <c r="B91" s="417"/>
      <c r="C91" s="160" t="s">
        <v>591</v>
      </c>
      <c r="D91" s="410" t="s">
        <v>542</v>
      </c>
      <c r="E91" s="414">
        <v>375</v>
      </c>
      <c r="F91" s="415"/>
      <c r="G91" s="415"/>
      <c r="H91" s="415"/>
      <c r="I91" s="415"/>
      <c r="J91" s="416">
        <v>375</v>
      </c>
    </row>
    <row r="92" spans="1:10">
      <c r="A92" s="417"/>
      <c r="B92" s="417"/>
      <c r="C92" s="417"/>
      <c r="D92" s="418" t="s">
        <v>1321</v>
      </c>
      <c r="E92" s="419">
        <v>16000</v>
      </c>
      <c r="F92" s="370"/>
      <c r="G92" s="370"/>
      <c r="H92" s="370"/>
      <c r="I92" s="370"/>
      <c r="J92" s="420">
        <v>16000</v>
      </c>
    </row>
    <row r="93" spans="1:10">
      <c r="A93" s="417"/>
      <c r="B93" s="417"/>
      <c r="C93" s="160" t="s">
        <v>781</v>
      </c>
      <c r="D93" s="410" t="s">
        <v>536</v>
      </c>
      <c r="E93" s="414"/>
      <c r="F93" s="415"/>
      <c r="G93" s="415"/>
      <c r="H93" s="415">
        <v>1357</v>
      </c>
      <c r="I93" s="415"/>
      <c r="J93" s="416">
        <v>1357</v>
      </c>
    </row>
    <row r="94" spans="1:10" ht="39.6">
      <c r="A94" s="417"/>
      <c r="B94" s="417"/>
      <c r="C94" s="417"/>
      <c r="D94" s="418" t="s">
        <v>1298</v>
      </c>
      <c r="E94" s="419"/>
      <c r="F94" s="370"/>
      <c r="G94" s="370"/>
      <c r="H94" s="370">
        <v>8760</v>
      </c>
      <c r="I94" s="370"/>
      <c r="J94" s="420">
        <v>8760</v>
      </c>
    </row>
    <row r="95" spans="1:10">
      <c r="A95" s="417"/>
      <c r="B95" s="160" t="s">
        <v>232</v>
      </c>
      <c r="C95" s="407"/>
      <c r="D95" s="407"/>
      <c r="E95" s="414">
        <v>176515</v>
      </c>
      <c r="F95" s="415">
        <v>17616.380850026759</v>
      </c>
      <c r="G95" s="415"/>
      <c r="H95" s="415">
        <v>10117</v>
      </c>
      <c r="I95" s="415"/>
      <c r="J95" s="416">
        <v>204248.38085002676</v>
      </c>
    </row>
    <row r="96" spans="1:10">
      <c r="A96" s="160" t="s">
        <v>782</v>
      </c>
      <c r="B96" s="407"/>
      <c r="C96" s="407"/>
      <c r="D96" s="407"/>
      <c r="E96" s="414">
        <v>192515</v>
      </c>
      <c r="F96" s="415">
        <v>19210.381016784988</v>
      </c>
      <c r="G96" s="415"/>
      <c r="H96" s="415">
        <v>10117</v>
      </c>
      <c r="I96" s="415"/>
      <c r="J96" s="416">
        <v>221842.38101678499</v>
      </c>
    </row>
    <row r="97" spans="1:10">
      <c r="A97" s="160" t="s">
        <v>1561</v>
      </c>
      <c r="B97" s="160" t="s">
        <v>1562</v>
      </c>
      <c r="C97" s="160" t="s">
        <v>1563</v>
      </c>
      <c r="D97" s="410" t="s">
        <v>1321</v>
      </c>
      <c r="E97" s="414">
        <v>9488</v>
      </c>
      <c r="F97" s="415"/>
      <c r="G97" s="415"/>
      <c r="H97" s="415"/>
      <c r="I97" s="415">
        <v>200</v>
      </c>
      <c r="J97" s="416">
        <v>9688</v>
      </c>
    </row>
    <row r="98" spans="1:10" ht="39.6">
      <c r="A98" s="417"/>
      <c r="B98" s="417"/>
      <c r="C98" s="160" t="s">
        <v>146</v>
      </c>
      <c r="D98" s="410" t="s">
        <v>1298</v>
      </c>
      <c r="E98" s="414"/>
      <c r="F98" s="415">
        <v>1718.9968714291492</v>
      </c>
      <c r="G98" s="415"/>
      <c r="H98" s="415"/>
      <c r="I98" s="415"/>
      <c r="J98" s="416">
        <v>1718.9968714291492</v>
      </c>
    </row>
    <row r="99" spans="1:10">
      <c r="A99" s="417"/>
      <c r="B99" s="417"/>
      <c r="C99" s="160" t="s">
        <v>1567</v>
      </c>
      <c r="D99" s="410" t="s">
        <v>1321</v>
      </c>
      <c r="E99" s="414">
        <v>2000</v>
      </c>
      <c r="F99" s="415"/>
      <c r="G99" s="415"/>
      <c r="H99" s="415"/>
      <c r="I99" s="415"/>
      <c r="J99" s="416">
        <v>2000</v>
      </c>
    </row>
    <row r="100" spans="1:10">
      <c r="A100" s="417"/>
      <c r="B100" s="160" t="s">
        <v>235</v>
      </c>
      <c r="C100" s="407"/>
      <c r="D100" s="407"/>
      <c r="E100" s="414">
        <v>11488</v>
      </c>
      <c r="F100" s="415">
        <v>1718.9968714291492</v>
      </c>
      <c r="G100" s="415"/>
      <c r="H100" s="415"/>
      <c r="I100" s="415">
        <v>200</v>
      </c>
      <c r="J100" s="416">
        <v>13406.99687142915</v>
      </c>
    </row>
    <row r="101" spans="1:10" ht="39.6">
      <c r="A101" s="417"/>
      <c r="B101" s="160" t="s">
        <v>244</v>
      </c>
      <c r="C101" s="160" t="s">
        <v>147</v>
      </c>
      <c r="D101" s="410" t="s">
        <v>1298</v>
      </c>
      <c r="E101" s="414"/>
      <c r="F101" s="415">
        <v>300.39217052103777</v>
      </c>
      <c r="G101" s="415"/>
      <c r="H101" s="415"/>
      <c r="I101" s="415"/>
      <c r="J101" s="416">
        <v>300.39217052103777</v>
      </c>
    </row>
    <row r="102" spans="1:10">
      <c r="A102" s="417"/>
      <c r="B102" s="417"/>
      <c r="C102" s="160" t="s">
        <v>148</v>
      </c>
      <c r="D102" s="410" t="s">
        <v>536</v>
      </c>
      <c r="E102" s="414"/>
      <c r="F102" s="415"/>
      <c r="G102" s="415"/>
      <c r="H102" s="415">
        <v>152</v>
      </c>
      <c r="I102" s="415"/>
      <c r="J102" s="416">
        <v>152</v>
      </c>
    </row>
    <row r="103" spans="1:10" ht="39.6">
      <c r="A103" s="417"/>
      <c r="B103" s="417"/>
      <c r="C103" s="160" t="s">
        <v>1570</v>
      </c>
      <c r="D103" s="410" t="s">
        <v>1296</v>
      </c>
      <c r="E103" s="414">
        <v>100</v>
      </c>
      <c r="F103" s="415"/>
      <c r="G103" s="415"/>
      <c r="H103" s="415"/>
      <c r="I103" s="415"/>
      <c r="J103" s="416">
        <v>100</v>
      </c>
    </row>
    <row r="104" spans="1:10">
      <c r="A104" s="417"/>
      <c r="B104" s="417"/>
      <c r="C104" s="417"/>
      <c r="D104" s="418" t="s">
        <v>1321</v>
      </c>
      <c r="E104" s="419">
        <v>3633</v>
      </c>
      <c r="F104" s="370"/>
      <c r="G104" s="370"/>
      <c r="H104" s="370"/>
      <c r="I104" s="370"/>
      <c r="J104" s="420">
        <v>3633</v>
      </c>
    </row>
    <row r="105" spans="1:10">
      <c r="A105" s="417"/>
      <c r="B105" s="160" t="s">
        <v>251</v>
      </c>
      <c r="C105" s="407"/>
      <c r="D105" s="407"/>
      <c r="E105" s="414">
        <v>3733</v>
      </c>
      <c r="F105" s="415">
        <v>300.39217052103777</v>
      </c>
      <c r="G105" s="415"/>
      <c r="H105" s="415">
        <v>152</v>
      </c>
      <c r="I105" s="415"/>
      <c r="J105" s="416">
        <v>4185.3921705210378</v>
      </c>
    </row>
    <row r="106" spans="1:10" ht="26.4">
      <c r="A106" s="417"/>
      <c r="B106" s="160" t="s">
        <v>342</v>
      </c>
      <c r="C106" s="160" t="s">
        <v>149</v>
      </c>
      <c r="D106" s="410" t="s">
        <v>1294</v>
      </c>
      <c r="E106" s="414">
        <v>300</v>
      </c>
      <c r="F106" s="415"/>
      <c r="G106" s="415"/>
      <c r="H106" s="415"/>
      <c r="I106" s="415"/>
      <c r="J106" s="416">
        <v>300</v>
      </c>
    </row>
    <row r="107" spans="1:10">
      <c r="A107" s="417"/>
      <c r="B107" s="160" t="s">
        <v>275</v>
      </c>
      <c r="C107" s="407"/>
      <c r="D107" s="407"/>
      <c r="E107" s="414">
        <v>300</v>
      </c>
      <c r="F107" s="415"/>
      <c r="G107" s="415"/>
      <c r="H107" s="415"/>
      <c r="I107" s="415"/>
      <c r="J107" s="416">
        <v>300</v>
      </c>
    </row>
    <row r="108" spans="1:10" ht="39.6">
      <c r="A108" s="417"/>
      <c r="B108" s="160" t="s">
        <v>1338</v>
      </c>
      <c r="C108" s="160" t="s">
        <v>150</v>
      </c>
      <c r="D108" s="410" t="s">
        <v>1298</v>
      </c>
      <c r="E108" s="414"/>
      <c r="F108" s="415">
        <v>6823.5053269112123</v>
      </c>
      <c r="G108" s="415"/>
      <c r="H108" s="415"/>
      <c r="I108" s="415"/>
      <c r="J108" s="416">
        <v>6823.5053269112123</v>
      </c>
    </row>
    <row r="109" spans="1:10" ht="39.6">
      <c r="A109" s="417"/>
      <c r="B109" s="417"/>
      <c r="C109" s="160" t="s">
        <v>1576</v>
      </c>
      <c r="D109" s="410" t="s">
        <v>1296</v>
      </c>
      <c r="E109" s="414">
        <v>100</v>
      </c>
      <c r="F109" s="415"/>
      <c r="G109" s="415"/>
      <c r="H109" s="415"/>
      <c r="I109" s="415"/>
      <c r="J109" s="416">
        <v>100</v>
      </c>
    </row>
    <row r="110" spans="1:10" ht="26.4">
      <c r="A110" s="417"/>
      <c r="B110" s="417"/>
      <c r="C110" s="417"/>
      <c r="D110" s="418" t="s">
        <v>1294</v>
      </c>
      <c r="E110" s="419">
        <v>100</v>
      </c>
      <c r="F110" s="370"/>
      <c r="G110" s="370"/>
      <c r="H110" s="370"/>
      <c r="I110" s="370"/>
      <c r="J110" s="420">
        <v>100</v>
      </c>
    </row>
    <row r="111" spans="1:10">
      <c r="A111" s="417"/>
      <c r="B111" s="417"/>
      <c r="C111" s="417"/>
      <c r="D111" s="418" t="s">
        <v>1321</v>
      </c>
      <c r="E111" s="419">
        <v>5000</v>
      </c>
      <c r="F111" s="370"/>
      <c r="G111" s="370"/>
      <c r="H111" s="370"/>
      <c r="I111" s="370"/>
      <c r="J111" s="420">
        <v>5000</v>
      </c>
    </row>
    <row r="112" spans="1:10">
      <c r="A112" s="417"/>
      <c r="B112" s="417"/>
      <c r="C112" s="160" t="s">
        <v>151</v>
      </c>
      <c r="D112" s="410" t="s">
        <v>536</v>
      </c>
      <c r="E112" s="414"/>
      <c r="F112" s="415"/>
      <c r="G112" s="415"/>
      <c r="H112" s="415">
        <v>342</v>
      </c>
      <c r="I112" s="415"/>
      <c r="J112" s="416">
        <v>342</v>
      </c>
    </row>
    <row r="113" spans="1:10" ht="39.6">
      <c r="A113" s="417"/>
      <c r="B113" s="417"/>
      <c r="C113" s="417"/>
      <c r="D113" s="418" t="s">
        <v>1298</v>
      </c>
      <c r="E113" s="419"/>
      <c r="F113" s="370"/>
      <c r="G113" s="370"/>
      <c r="H113" s="370">
        <v>566</v>
      </c>
      <c r="I113" s="370"/>
      <c r="J113" s="420">
        <v>566</v>
      </c>
    </row>
    <row r="114" spans="1:10" ht="39.6">
      <c r="A114" s="417"/>
      <c r="B114" s="417"/>
      <c r="C114" s="160" t="s">
        <v>1574</v>
      </c>
      <c r="D114" s="410" t="s">
        <v>1296</v>
      </c>
      <c r="E114" s="414">
        <v>585</v>
      </c>
      <c r="F114" s="415"/>
      <c r="G114" s="415"/>
      <c r="H114" s="415"/>
      <c r="I114" s="415"/>
      <c r="J114" s="416">
        <v>585</v>
      </c>
    </row>
    <row r="115" spans="1:10" ht="26.4">
      <c r="A115" s="417"/>
      <c r="B115" s="417"/>
      <c r="C115" s="417"/>
      <c r="D115" s="418" t="s">
        <v>1294</v>
      </c>
      <c r="E115" s="419">
        <v>8327</v>
      </c>
      <c r="F115" s="370"/>
      <c r="G115" s="370"/>
      <c r="H115" s="370"/>
      <c r="I115" s="370"/>
      <c r="J115" s="420">
        <v>8327</v>
      </c>
    </row>
    <row r="116" spans="1:10" ht="26.4">
      <c r="A116" s="417"/>
      <c r="B116" s="417"/>
      <c r="C116" s="417"/>
      <c r="D116" s="418" t="s">
        <v>542</v>
      </c>
      <c r="E116" s="419">
        <v>27025</v>
      </c>
      <c r="F116" s="370"/>
      <c r="G116" s="370"/>
      <c r="H116" s="370"/>
      <c r="I116" s="370"/>
      <c r="J116" s="420">
        <v>27025</v>
      </c>
    </row>
    <row r="117" spans="1:10">
      <c r="A117" s="417"/>
      <c r="B117" s="417"/>
      <c r="C117" s="417"/>
      <c r="D117" s="418" t="s">
        <v>1321</v>
      </c>
      <c r="E117" s="419">
        <v>50278</v>
      </c>
      <c r="F117" s="370"/>
      <c r="G117" s="370"/>
      <c r="H117" s="370"/>
      <c r="I117" s="370">
        <v>3300</v>
      </c>
      <c r="J117" s="420">
        <v>53578</v>
      </c>
    </row>
    <row r="118" spans="1:10">
      <c r="A118" s="417"/>
      <c r="B118" s="160" t="s">
        <v>232</v>
      </c>
      <c r="C118" s="407"/>
      <c r="D118" s="407"/>
      <c r="E118" s="414">
        <v>91415</v>
      </c>
      <c r="F118" s="415">
        <v>6823.5053269112123</v>
      </c>
      <c r="G118" s="415"/>
      <c r="H118" s="415">
        <v>908</v>
      </c>
      <c r="I118" s="415">
        <v>3300</v>
      </c>
      <c r="J118" s="416">
        <v>102446.50532691121</v>
      </c>
    </row>
    <row r="119" spans="1:10">
      <c r="A119" s="160" t="s">
        <v>152</v>
      </c>
      <c r="B119" s="407"/>
      <c r="C119" s="407"/>
      <c r="D119" s="407"/>
      <c r="E119" s="414">
        <v>106936</v>
      </c>
      <c r="F119" s="415">
        <v>8842.8943688613999</v>
      </c>
      <c r="G119" s="415"/>
      <c r="H119" s="415">
        <v>1060</v>
      </c>
      <c r="I119" s="415">
        <v>3500</v>
      </c>
      <c r="J119" s="416">
        <v>120338.89436886139</v>
      </c>
    </row>
    <row r="120" spans="1:10" ht="26.4">
      <c r="A120" s="160" t="s">
        <v>780</v>
      </c>
      <c r="B120" s="160" t="s">
        <v>342</v>
      </c>
      <c r="C120" s="160" t="s">
        <v>153</v>
      </c>
      <c r="D120" s="410" t="s">
        <v>1294</v>
      </c>
      <c r="E120" s="414">
        <v>80</v>
      </c>
      <c r="F120" s="415"/>
      <c r="G120" s="415"/>
      <c r="H120" s="415"/>
      <c r="I120" s="415"/>
      <c r="J120" s="416">
        <v>80</v>
      </c>
    </row>
    <row r="121" spans="1:10">
      <c r="A121" s="417"/>
      <c r="B121" s="160" t="s">
        <v>275</v>
      </c>
      <c r="C121" s="407"/>
      <c r="D121" s="407"/>
      <c r="E121" s="414">
        <v>80</v>
      </c>
      <c r="F121" s="415"/>
      <c r="G121" s="415"/>
      <c r="H121" s="415"/>
      <c r="I121" s="415"/>
      <c r="J121" s="416">
        <v>80</v>
      </c>
    </row>
    <row r="122" spans="1:10" ht="39.6">
      <c r="A122" s="417"/>
      <c r="B122" s="160" t="s">
        <v>1338</v>
      </c>
      <c r="C122" s="160" t="s">
        <v>154</v>
      </c>
      <c r="D122" s="410" t="s">
        <v>1298</v>
      </c>
      <c r="E122" s="414"/>
      <c r="F122" s="415">
        <v>1337.9005325332002</v>
      </c>
      <c r="G122" s="415"/>
      <c r="H122" s="415"/>
      <c r="I122" s="415"/>
      <c r="J122" s="416">
        <v>1337.9005325332002</v>
      </c>
    </row>
    <row r="123" spans="1:10" ht="26.4">
      <c r="A123" s="417"/>
      <c r="B123" s="417"/>
      <c r="C123" s="160" t="s">
        <v>155</v>
      </c>
      <c r="D123" s="410" t="s">
        <v>1294</v>
      </c>
      <c r="E123" s="414">
        <v>1600</v>
      </c>
      <c r="F123" s="415"/>
      <c r="G123" s="415"/>
      <c r="H123" s="415"/>
      <c r="I123" s="415"/>
      <c r="J123" s="416">
        <v>1600</v>
      </c>
    </row>
    <row r="124" spans="1:10" ht="26.4">
      <c r="A124" s="417"/>
      <c r="B124" s="417"/>
      <c r="C124" s="417"/>
      <c r="D124" s="418" t="s">
        <v>542</v>
      </c>
      <c r="E124" s="419">
        <v>2600</v>
      </c>
      <c r="F124" s="370"/>
      <c r="G124" s="370"/>
      <c r="H124" s="370"/>
      <c r="I124" s="370"/>
      <c r="J124" s="420">
        <v>2600</v>
      </c>
    </row>
    <row r="125" spans="1:10">
      <c r="A125" s="417"/>
      <c r="B125" s="417"/>
      <c r="C125" s="417"/>
      <c r="D125" s="418" t="s">
        <v>1321</v>
      </c>
      <c r="E125" s="419">
        <v>2950</v>
      </c>
      <c r="F125" s="370"/>
      <c r="G125" s="370"/>
      <c r="H125" s="370"/>
      <c r="I125" s="370"/>
      <c r="J125" s="420">
        <v>2950</v>
      </c>
    </row>
    <row r="126" spans="1:10" ht="39.6">
      <c r="A126" s="417"/>
      <c r="B126" s="417"/>
      <c r="C126" s="160" t="s">
        <v>156</v>
      </c>
      <c r="D126" s="410" t="s">
        <v>1296</v>
      </c>
      <c r="E126" s="414">
        <v>340</v>
      </c>
      <c r="F126" s="415"/>
      <c r="G126" s="415"/>
      <c r="H126" s="415"/>
      <c r="I126" s="415"/>
      <c r="J126" s="416">
        <v>340</v>
      </c>
    </row>
    <row r="127" spans="1:10" ht="26.4">
      <c r="A127" s="417"/>
      <c r="B127" s="417"/>
      <c r="C127" s="417"/>
      <c r="D127" s="418" t="s">
        <v>1294</v>
      </c>
      <c r="E127" s="419">
        <v>16200</v>
      </c>
      <c r="F127" s="370"/>
      <c r="G127" s="370"/>
      <c r="H127" s="370"/>
      <c r="I127" s="370"/>
      <c r="J127" s="420">
        <v>16200</v>
      </c>
    </row>
    <row r="128" spans="1:10" ht="26.4">
      <c r="A128" s="417"/>
      <c r="B128" s="417"/>
      <c r="C128" s="417"/>
      <c r="D128" s="418" t="s">
        <v>542</v>
      </c>
      <c r="E128" s="419">
        <v>37037</v>
      </c>
      <c r="F128" s="370"/>
      <c r="G128" s="370"/>
      <c r="H128" s="370"/>
      <c r="I128" s="370"/>
      <c r="J128" s="420">
        <v>37037</v>
      </c>
    </row>
    <row r="129" spans="1:10">
      <c r="A129" s="417"/>
      <c r="B129" s="417"/>
      <c r="C129" s="417"/>
      <c r="D129" s="418" t="s">
        <v>1321</v>
      </c>
      <c r="E129" s="419">
        <v>11725</v>
      </c>
      <c r="F129" s="370"/>
      <c r="G129" s="370">
        <v>300</v>
      </c>
      <c r="H129" s="370"/>
      <c r="I129" s="370">
        <v>975</v>
      </c>
      <c r="J129" s="420">
        <v>13000</v>
      </c>
    </row>
    <row r="130" spans="1:10">
      <c r="A130" s="417"/>
      <c r="B130" s="417"/>
      <c r="C130" s="160" t="s">
        <v>157</v>
      </c>
      <c r="D130" s="410" t="s">
        <v>536</v>
      </c>
      <c r="E130" s="414"/>
      <c r="F130" s="415"/>
      <c r="G130" s="415"/>
      <c r="H130" s="415">
        <v>200</v>
      </c>
      <c r="I130" s="415"/>
      <c r="J130" s="416">
        <v>200</v>
      </c>
    </row>
    <row r="131" spans="1:10" ht="39.6">
      <c r="A131" s="417"/>
      <c r="B131" s="417"/>
      <c r="C131" s="417"/>
      <c r="D131" s="418" t="s">
        <v>1298</v>
      </c>
      <c r="E131" s="419"/>
      <c r="F131" s="370"/>
      <c r="G131" s="370"/>
      <c r="H131" s="370">
        <v>174</v>
      </c>
      <c r="I131" s="370"/>
      <c r="J131" s="420">
        <v>174</v>
      </c>
    </row>
    <row r="132" spans="1:10">
      <c r="A132" s="417"/>
      <c r="B132" s="160" t="s">
        <v>232</v>
      </c>
      <c r="C132" s="407"/>
      <c r="D132" s="407"/>
      <c r="E132" s="414">
        <v>72452</v>
      </c>
      <c r="F132" s="415">
        <v>1337.9005325332002</v>
      </c>
      <c r="G132" s="415">
        <v>300</v>
      </c>
      <c r="H132" s="415">
        <v>374</v>
      </c>
      <c r="I132" s="415">
        <v>975</v>
      </c>
      <c r="J132" s="416">
        <v>75438.900532533196</v>
      </c>
    </row>
    <row r="133" spans="1:10">
      <c r="A133" s="160" t="s">
        <v>158</v>
      </c>
      <c r="B133" s="407"/>
      <c r="C133" s="407"/>
      <c r="D133" s="407"/>
      <c r="E133" s="414">
        <v>72532</v>
      </c>
      <c r="F133" s="415">
        <v>1337.9005325332002</v>
      </c>
      <c r="G133" s="415">
        <v>300</v>
      </c>
      <c r="H133" s="415">
        <v>374</v>
      </c>
      <c r="I133" s="415">
        <v>975</v>
      </c>
      <c r="J133" s="416">
        <v>75518.900532533196</v>
      </c>
    </row>
    <row r="134" spans="1:10" ht="26.4">
      <c r="A134" s="160" t="s">
        <v>1226</v>
      </c>
      <c r="B134" s="160" t="s">
        <v>159</v>
      </c>
      <c r="C134" s="160" t="s">
        <v>160</v>
      </c>
      <c r="D134" s="410" t="s">
        <v>542</v>
      </c>
      <c r="E134" s="414">
        <v>1304</v>
      </c>
      <c r="F134" s="415"/>
      <c r="G134" s="415"/>
      <c r="H134" s="415"/>
      <c r="I134" s="415"/>
      <c r="J134" s="416">
        <v>1304</v>
      </c>
    </row>
    <row r="135" spans="1:10">
      <c r="A135" s="417"/>
      <c r="B135" s="417"/>
      <c r="C135" s="417"/>
      <c r="D135" s="418" t="s">
        <v>1321</v>
      </c>
      <c r="E135" s="419">
        <v>4252</v>
      </c>
      <c r="F135" s="370"/>
      <c r="G135" s="370"/>
      <c r="H135" s="370"/>
      <c r="I135" s="370"/>
      <c r="J135" s="420">
        <v>4252</v>
      </c>
    </row>
    <row r="136" spans="1:10">
      <c r="A136" s="417"/>
      <c r="B136" s="160" t="s">
        <v>161</v>
      </c>
      <c r="C136" s="407"/>
      <c r="D136" s="407"/>
      <c r="E136" s="414">
        <v>5556</v>
      </c>
      <c r="F136" s="415"/>
      <c r="G136" s="415"/>
      <c r="H136" s="415"/>
      <c r="I136" s="415"/>
      <c r="J136" s="416">
        <v>5556</v>
      </c>
    </row>
    <row r="137" spans="1:10" ht="26.4">
      <c r="A137" s="417"/>
      <c r="B137" s="160" t="s">
        <v>342</v>
      </c>
      <c r="C137" s="160" t="s">
        <v>162</v>
      </c>
      <c r="D137" s="410" t="s">
        <v>1294</v>
      </c>
      <c r="E137" s="414">
        <v>2600</v>
      </c>
      <c r="F137" s="415"/>
      <c r="G137" s="415"/>
      <c r="H137" s="415"/>
      <c r="I137" s="415"/>
      <c r="J137" s="416">
        <v>2600</v>
      </c>
    </row>
    <row r="138" spans="1:10" ht="26.4">
      <c r="A138" s="417"/>
      <c r="B138" s="417"/>
      <c r="C138" s="417"/>
      <c r="D138" s="418" t="s">
        <v>542</v>
      </c>
      <c r="E138" s="419">
        <v>1950</v>
      </c>
      <c r="F138" s="370"/>
      <c r="G138" s="370"/>
      <c r="H138" s="370"/>
      <c r="I138" s="370"/>
      <c r="J138" s="420">
        <v>1950</v>
      </c>
    </row>
    <row r="139" spans="1:10">
      <c r="A139" s="417"/>
      <c r="B139" s="417"/>
      <c r="C139" s="417"/>
      <c r="D139" s="418" t="s">
        <v>1321</v>
      </c>
      <c r="E139" s="419">
        <v>650</v>
      </c>
      <c r="F139" s="370"/>
      <c r="G139" s="370"/>
      <c r="H139" s="370"/>
      <c r="I139" s="370"/>
      <c r="J139" s="420">
        <v>650</v>
      </c>
    </row>
    <row r="140" spans="1:10">
      <c r="A140" s="417"/>
      <c r="B140" s="160" t="s">
        <v>275</v>
      </c>
      <c r="C140" s="407"/>
      <c r="D140" s="407"/>
      <c r="E140" s="414">
        <v>5200</v>
      </c>
      <c r="F140" s="415"/>
      <c r="G140" s="415"/>
      <c r="H140" s="415"/>
      <c r="I140" s="415"/>
      <c r="J140" s="416">
        <v>5200</v>
      </c>
    </row>
    <row r="141" spans="1:10" ht="39.6">
      <c r="A141" s="417"/>
      <c r="B141" s="160" t="s">
        <v>1338</v>
      </c>
      <c r="C141" s="160" t="s">
        <v>163</v>
      </c>
      <c r="D141" s="410" t="s">
        <v>1298</v>
      </c>
      <c r="E141" s="414"/>
      <c r="F141" s="415">
        <v>11123.56105560534</v>
      </c>
      <c r="G141" s="415"/>
      <c r="H141" s="415"/>
      <c r="I141" s="415"/>
      <c r="J141" s="416">
        <v>11123.56105560534</v>
      </c>
    </row>
    <row r="142" spans="1:10" ht="26.4">
      <c r="A142" s="417"/>
      <c r="B142" s="417"/>
      <c r="C142" s="160" t="s">
        <v>164</v>
      </c>
      <c r="D142" s="410" t="s">
        <v>542</v>
      </c>
      <c r="E142" s="414">
        <v>2300</v>
      </c>
      <c r="F142" s="415"/>
      <c r="G142" s="415"/>
      <c r="H142" s="415"/>
      <c r="I142" s="415"/>
      <c r="J142" s="416">
        <v>2300</v>
      </c>
    </row>
    <row r="143" spans="1:10">
      <c r="A143" s="417"/>
      <c r="B143" s="417"/>
      <c r="C143" s="417"/>
      <c r="D143" s="418" t="s">
        <v>1321</v>
      </c>
      <c r="E143" s="419">
        <v>13300</v>
      </c>
      <c r="F143" s="370"/>
      <c r="G143" s="370"/>
      <c r="H143" s="370"/>
      <c r="I143" s="370"/>
      <c r="J143" s="420">
        <v>13300</v>
      </c>
    </row>
    <row r="144" spans="1:10">
      <c r="A144" s="417"/>
      <c r="B144" s="417"/>
      <c r="C144" s="160" t="s">
        <v>165</v>
      </c>
      <c r="D144" s="410" t="s">
        <v>536</v>
      </c>
      <c r="E144" s="414"/>
      <c r="F144" s="415"/>
      <c r="G144" s="415"/>
      <c r="H144" s="415">
        <v>1771</v>
      </c>
      <c r="I144" s="415"/>
      <c r="J144" s="416">
        <v>1771</v>
      </c>
    </row>
    <row r="145" spans="1:10" ht="39.6">
      <c r="A145" s="417"/>
      <c r="B145" s="417"/>
      <c r="C145" s="417"/>
      <c r="D145" s="418" t="s">
        <v>1298</v>
      </c>
      <c r="E145" s="419"/>
      <c r="F145" s="370"/>
      <c r="G145" s="370"/>
      <c r="H145" s="370">
        <v>1412</v>
      </c>
      <c r="I145" s="370"/>
      <c r="J145" s="420">
        <v>1412</v>
      </c>
    </row>
    <row r="146" spans="1:10" ht="39.6">
      <c r="A146" s="417"/>
      <c r="B146" s="417"/>
      <c r="C146" s="160" t="s">
        <v>166</v>
      </c>
      <c r="D146" s="410" t="s">
        <v>1296</v>
      </c>
      <c r="E146" s="414">
        <v>2600</v>
      </c>
      <c r="F146" s="415"/>
      <c r="G146" s="415"/>
      <c r="H146" s="415"/>
      <c r="I146" s="415"/>
      <c r="J146" s="416">
        <v>2600</v>
      </c>
    </row>
    <row r="147" spans="1:10" ht="26.4">
      <c r="A147" s="417"/>
      <c r="B147" s="417"/>
      <c r="C147" s="417"/>
      <c r="D147" s="418" t="s">
        <v>1294</v>
      </c>
      <c r="E147" s="419">
        <v>9370</v>
      </c>
      <c r="F147" s="370"/>
      <c r="G147" s="370"/>
      <c r="H147" s="370"/>
      <c r="I147" s="370"/>
      <c r="J147" s="420">
        <v>9370</v>
      </c>
    </row>
    <row r="148" spans="1:10" ht="26.4">
      <c r="A148" s="417"/>
      <c r="B148" s="417"/>
      <c r="C148" s="417"/>
      <c r="D148" s="418" t="s">
        <v>542</v>
      </c>
      <c r="E148" s="419">
        <v>27790</v>
      </c>
      <c r="F148" s="370"/>
      <c r="G148" s="370"/>
      <c r="H148" s="370"/>
      <c r="I148" s="370"/>
      <c r="J148" s="420">
        <v>27790</v>
      </c>
    </row>
    <row r="149" spans="1:10">
      <c r="A149" s="417"/>
      <c r="B149" s="417"/>
      <c r="C149" s="417"/>
      <c r="D149" s="418" t="s">
        <v>1321</v>
      </c>
      <c r="E149" s="419">
        <v>59235</v>
      </c>
      <c r="F149" s="370"/>
      <c r="G149" s="370"/>
      <c r="H149" s="370"/>
      <c r="I149" s="370">
        <v>3900</v>
      </c>
      <c r="J149" s="420">
        <v>63135</v>
      </c>
    </row>
    <row r="150" spans="1:10">
      <c r="A150" s="417"/>
      <c r="B150" s="160" t="s">
        <v>232</v>
      </c>
      <c r="C150" s="407"/>
      <c r="D150" s="407"/>
      <c r="E150" s="414">
        <v>114595</v>
      </c>
      <c r="F150" s="415">
        <v>11123.56105560534</v>
      </c>
      <c r="G150" s="415"/>
      <c r="H150" s="415">
        <v>3183</v>
      </c>
      <c r="I150" s="415">
        <v>3900</v>
      </c>
      <c r="J150" s="416">
        <v>132801.56105560536</v>
      </c>
    </row>
    <row r="151" spans="1:10">
      <c r="A151" s="160" t="s">
        <v>2090</v>
      </c>
      <c r="B151" s="407"/>
      <c r="C151" s="407"/>
      <c r="D151" s="407"/>
      <c r="E151" s="414">
        <v>125351</v>
      </c>
      <c r="F151" s="415">
        <v>11123.56105560534</v>
      </c>
      <c r="G151" s="415"/>
      <c r="H151" s="415">
        <v>3183</v>
      </c>
      <c r="I151" s="415">
        <v>3900</v>
      </c>
      <c r="J151" s="416">
        <v>143557.56105560536</v>
      </c>
    </row>
    <row r="152" spans="1:10">
      <c r="A152" s="160" t="s">
        <v>494</v>
      </c>
      <c r="B152" s="160" t="s">
        <v>1562</v>
      </c>
      <c r="C152" s="160" t="s">
        <v>167</v>
      </c>
      <c r="D152" s="410" t="s">
        <v>1321</v>
      </c>
      <c r="E152" s="414">
        <v>1000</v>
      </c>
      <c r="F152" s="415"/>
      <c r="G152" s="415"/>
      <c r="H152" s="415"/>
      <c r="I152" s="415"/>
      <c r="J152" s="416">
        <v>1000</v>
      </c>
    </row>
    <row r="153" spans="1:10">
      <c r="A153" s="417"/>
      <c r="B153" s="417"/>
      <c r="C153" s="160" t="s">
        <v>168</v>
      </c>
      <c r="D153" s="410" t="s">
        <v>1321</v>
      </c>
      <c r="E153" s="414">
        <v>7325</v>
      </c>
      <c r="F153" s="415"/>
      <c r="G153" s="415"/>
      <c r="H153" s="415"/>
      <c r="I153" s="415"/>
      <c r="J153" s="416">
        <v>7325</v>
      </c>
    </row>
    <row r="154" spans="1:10" ht="39.6">
      <c r="A154" s="417"/>
      <c r="B154" s="417"/>
      <c r="C154" s="160" t="s">
        <v>169</v>
      </c>
      <c r="D154" s="410" t="s">
        <v>1298</v>
      </c>
      <c r="E154" s="414"/>
      <c r="F154" s="415">
        <v>1776.0001471179332</v>
      </c>
      <c r="G154" s="415"/>
      <c r="H154" s="415"/>
      <c r="I154" s="415"/>
      <c r="J154" s="416">
        <v>1776.0001471179332</v>
      </c>
    </row>
    <row r="155" spans="1:10">
      <c r="A155" s="417"/>
      <c r="B155" s="417"/>
      <c r="C155" s="160" t="s">
        <v>170</v>
      </c>
      <c r="D155" s="410" t="s">
        <v>1321</v>
      </c>
      <c r="E155" s="414">
        <v>8220</v>
      </c>
      <c r="F155" s="415"/>
      <c r="G155" s="415"/>
      <c r="H155" s="415"/>
      <c r="I155" s="415"/>
      <c r="J155" s="416">
        <v>8220</v>
      </c>
    </row>
    <row r="156" spans="1:10">
      <c r="A156" s="417"/>
      <c r="B156" s="160" t="s">
        <v>235</v>
      </c>
      <c r="C156" s="407"/>
      <c r="D156" s="407"/>
      <c r="E156" s="414">
        <v>16545</v>
      </c>
      <c r="F156" s="415">
        <v>1776.0001471179332</v>
      </c>
      <c r="G156" s="415"/>
      <c r="H156" s="415"/>
      <c r="I156" s="415"/>
      <c r="J156" s="416">
        <v>18321.000147117935</v>
      </c>
    </row>
    <row r="157" spans="1:10" ht="39.6">
      <c r="A157" s="417"/>
      <c r="B157" s="160" t="s">
        <v>244</v>
      </c>
      <c r="C157" s="160" t="s">
        <v>171</v>
      </c>
      <c r="D157" s="410" t="s">
        <v>1296</v>
      </c>
      <c r="E157" s="414">
        <v>132</v>
      </c>
      <c r="F157" s="415"/>
      <c r="G157" s="415"/>
      <c r="H157" s="415"/>
      <c r="I157" s="415"/>
      <c r="J157" s="416">
        <v>132</v>
      </c>
    </row>
    <row r="158" spans="1:10">
      <c r="A158" s="417"/>
      <c r="B158" s="417"/>
      <c r="C158" s="417"/>
      <c r="D158" s="418" t="s">
        <v>1321</v>
      </c>
      <c r="E158" s="419">
        <v>1283</v>
      </c>
      <c r="F158" s="370"/>
      <c r="G158" s="370"/>
      <c r="H158" s="370"/>
      <c r="I158" s="370"/>
      <c r="J158" s="420">
        <v>1283</v>
      </c>
    </row>
    <row r="159" spans="1:10" ht="39.6">
      <c r="A159" s="417"/>
      <c r="B159" s="417"/>
      <c r="C159" s="160" t="s">
        <v>172</v>
      </c>
      <c r="D159" s="410" t="s">
        <v>1298</v>
      </c>
      <c r="E159" s="414"/>
      <c r="F159" s="415">
        <v>25634.750569430289</v>
      </c>
      <c r="G159" s="415"/>
      <c r="H159" s="415"/>
      <c r="I159" s="415"/>
      <c r="J159" s="416">
        <v>25634.750569430289</v>
      </c>
    </row>
    <row r="160" spans="1:10" ht="39.6">
      <c r="A160" s="417"/>
      <c r="B160" s="417"/>
      <c r="C160" s="160" t="s">
        <v>173</v>
      </c>
      <c r="D160" s="410" t="s">
        <v>1296</v>
      </c>
      <c r="E160" s="414">
        <v>500</v>
      </c>
      <c r="F160" s="415"/>
      <c r="G160" s="415"/>
      <c r="H160" s="415"/>
      <c r="I160" s="415"/>
      <c r="J160" s="416">
        <v>500</v>
      </c>
    </row>
    <row r="161" spans="1:10">
      <c r="A161" s="417"/>
      <c r="B161" s="417"/>
      <c r="C161" s="417"/>
      <c r="D161" s="418" t="s">
        <v>1321</v>
      </c>
      <c r="E161" s="419">
        <v>14442</v>
      </c>
      <c r="F161" s="370"/>
      <c r="G161" s="370"/>
      <c r="H161" s="370"/>
      <c r="I161" s="370"/>
      <c r="J161" s="420">
        <v>14442</v>
      </c>
    </row>
    <row r="162" spans="1:10">
      <c r="A162" s="417"/>
      <c r="B162" s="417"/>
      <c r="C162" s="160" t="s">
        <v>174</v>
      </c>
      <c r="D162" s="410" t="s">
        <v>536</v>
      </c>
      <c r="E162" s="414"/>
      <c r="F162" s="415"/>
      <c r="G162" s="415"/>
      <c r="H162" s="415">
        <v>450</v>
      </c>
      <c r="I162" s="415"/>
      <c r="J162" s="416">
        <v>450</v>
      </c>
    </row>
    <row r="163" spans="1:10" ht="39.6">
      <c r="A163" s="417"/>
      <c r="B163" s="417"/>
      <c r="C163" s="160" t="s">
        <v>175</v>
      </c>
      <c r="D163" s="410" t="s">
        <v>1296</v>
      </c>
      <c r="E163" s="414">
        <v>2900</v>
      </c>
      <c r="F163" s="415"/>
      <c r="G163" s="415"/>
      <c r="H163" s="415"/>
      <c r="I163" s="415"/>
      <c r="J163" s="416">
        <v>2900</v>
      </c>
    </row>
    <row r="164" spans="1:10" ht="26.4">
      <c r="A164" s="417"/>
      <c r="B164" s="417"/>
      <c r="C164" s="417"/>
      <c r="D164" s="418" t="s">
        <v>542</v>
      </c>
      <c r="E164" s="419">
        <v>100</v>
      </c>
      <c r="F164" s="370"/>
      <c r="G164" s="370"/>
      <c r="H164" s="370"/>
      <c r="I164" s="370"/>
      <c r="J164" s="420">
        <v>100</v>
      </c>
    </row>
    <row r="165" spans="1:10">
      <c r="A165" s="417"/>
      <c r="B165" s="417"/>
      <c r="C165" s="417"/>
      <c r="D165" s="418" t="s">
        <v>1321</v>
      </c>
      <c r="E165" s="419">
        <v>38866</v>
      </c>
      <c r="F165" s="370"/>
      <c r="G165" s="370"/>
      <c r="H165" s="370"/>
      <c r="I165" s="370"/>
      <c r="J165" s="420">
        <v>38866</v>
      </c>
    </row>
    <row r="166" spans="1:10">
      <c r="A166" s="417"/>
      <c r="B166" s="160" t="s">
        <v>251</v>
      </c>
      <c r="C166" s="407"/>
      <c r="D166" s="407"/>
      <c r="E166" s="414">
        <v>58223</v>
      </c>
      <c r="F166" s="415">
        <v>25634.750569430289</v>
      </c>
      <c r="G166" s="415"/>
      <c r="H166" s="415">
        <v>450</v>
      </c>
      <c r="I166" s="415"/>
      <c r="J166" s="416">
        <v>84307.750569430296</v>
      </c>
    </row>
    <row r="167" spans="1:10" ht="39.6">
      <c r="A167" s="417"/>
      <c r="B167" s="160" t="s">
        <v>176</v>
      </c>
      <c r="C167" s="160" t="s">
        <v>177</v>
      </c>
      <c r="D167" s="410" t="s">
        <v>1296</v>
      </c>
      <c r="E167" s="414">
        <v>450</v>
      </c>
      <c r="F167" s="415"/>
      <c r="G167" s="415"/>
      <c r="H167" s="415"/>
      <c r="I167" s="415"/>
      <c r="J167" s="416">
        <v>450</v>
      </c>
    </row>
    <row r="168" spans="1:10">
      <c r="A168" s="417"/>
      <c r="B168" s="417"/>
      <c r="C168" s="417"/>
      <c r="D168" s="418" t="s">
        <v>1321</v>
      </c>
      <c r="E168" s="419">
        <v>4100</v>
      </c>
      <c r="F168" s="370"/>
      <c r="G168" s="370"/>
      <c r="H168" s="370"/>
      <c r="I168" s="370"/>
      <c r="J168" s="420">
        <v>4100</v>
      </c>
    </row>
    <row r="169" spans="1:10">
      <c r="A169" s="417"/>
      <c r="B169" s="160" t="s">
        <v>178</v>
      </c>
      <c r="C169" s="407"/>
      <c r="D169" s="407"/>
      <c r="E169" s="414">
        <v>4550</v>
      </c>
      <c r="F169" s="415"/>
      <c r="G169" s="415"/>
      <c r="H169" s="415"/>
      <c r="I169" s="415"/>
      <c r="J169" s="416">
        <v>4550</v>
      </c>
    </row>
    <row r="170" spans="1:10" ht="39.6">
      <c r="A170" s="417"/>
      <c r="B170" s="160" t="s">
        <v>1338</v>
      </c>
      <c r="C170" s="160" t="s">
        <v>1731</v>
      </c>
      <c r="D170" s="410" t="s">
        <v>1298</v>
      </c>
      <c r="E170" s="414"/>
      <c r="F170" s="415">
        <v>423.36711210088691</v>
      </c>
      <c r="G170" s="415"/>
      <c r="H170" s="415"/>
      <c r="I170" s="415"/>
      <c r="J170" s="416">
        <v>423.36711210088691</v>
      </c>
    </row>
    <row r="171" spans="1:10">
      <c r="A171" s="417"/>
      <c r="B171" s="417"/>
      <c r="C171" s="160" t="s">
        <v>1732</v>
      </c>
      <c r="D171" s="410" t="s">
        <v>1321</v>
      </c>
      <c r="E171" s="414">
        <v>1500</v>
      </c>
      <c r="F171" s="415"/>
      <c r="G171" s="415"/>
      <c r="H171" s="415"/>
      <c r="I171" s="415"/>
      <c r="J171" s="416">
        <v>1500</v>
      </c>
    </row>
    <row r="172" spans="1:10" ht="26.4">
      <c r="A172" s="417"/>
      <c r="B172" s="417"/>
      <c r="C172" s="160" t="s">
        <v>1733</v>
      </c>
      <c r="D172" s="410" t="s">
        <v>1294</v>
      </c>
      <c r="E172" s="414">
        <v>250</v>
      </c>
      <c r="F172" s="415"/>
      <c r="G172" s="415"/>
      <c r="H172" s="415"/>
      <c r="I172" s="415"/>
      <c r="J172" s="416">
        <v>250</v>
      </c>
    </row>
    <row r="173" spans="1:10" ht="26.4">
      <c r="A173" s="417"/>
      <c r="B173" s="417"/>
      <c r="C173" s="417"/>
      <c r="D173" s="418" t="s">
        <v>542</v>
      </c>
      <c r="E173" s="419">
        <v>870</v>
      </c>
      <c r="F173" s="370"/>
      <c r="G173" s="370"/>
      <c r="H173" s="370"/>
      <c r="I173" s="370"/>
      <c r="J173" s="420">
        <v>870</v>
      </c>
    </row>
    <row r="174" spans="1:10">
      <c r="A174" s="417"/>
      <c r="B174" s="417"/>
      <c r="C174" s="417"/>
      <c r="D174" s="418" t="s">
        <v>1321</v>
      </c>
      <c r="E174" s="419">
        <v>4208</v>
      </c>
      <c r="F174" s="370"/>
      <c r="G174" s="370"/>
      <c r="H174" s="370"/>
      <c r="I174" s="370"/>
      <c r="J174" s="420">
        <v>4208</v>
      </c>
    </row>
    <row r="175" spans="1:10">
      <c r="A175" s="417"/>
      <c r="B175" s="160" t="s">
        <v>232</v>
      </c>
      <c r="C175" s="407"/>
      <c r="D175" s="407"/>
      <c r="E175" s="414">
        <v>6828</v>
      </c>
      <c r="F175" s="415">
        <v>423.36711210088691</v>
      </c>
      <c r="G175" s="415"/>
      <c r="H175" s="415"/>
      <c r="I175" s="415"/>
      <c r="J175" s="416">
        <v>7251.3671121008865</v>
      </c>
    </row>
    <row r="176" spans="1:10">
      <c r="A176" s="160" t="s">
        <v>1734</v>
      </c>
      <c r="B176" s="407"/>
      <c r="C176" s="407"/>
      <c r="D176" s="407"/>
      <c r="E176" s="414">
        <v>86146</v>
      </c>
      <c r="F176" s="415">
        <v>27834.117828649112</v>
      </c>
      <c r="G176" s="415"/>
      <c r="H176" s="415">
        <v>450</v>
      </c>
      <c r="I176" s="415"/>
      <c r="J176" s="416">
        <v>114430.1178286491</v>
      </c>
    </row>
    <row r="177" spans="1:10">
      <c r="A177" s="421" t="s">
        <v>1292</v>
      </c>
      <c r="B177" s="422"/>
      <c r="C177" s="422"/>
      <c r="D177" s="422"/>
      <c r="E177" s="423">
        <v>763322</v>
      </c>
      <c r="F177" s="424">
        <v>94243.591309052514</v>
      </c>
      <c r="G177" s="424">
        <v>15440</v>
      </c>
      <c r="H177" s="424">
        <v>25946</v>
      </c>
      <c r="I177" s="424">
        <v>11705</v>
      </c>
      <c r="J177" s="425">
        <v>910656.59130905254</v>
      </c>
    </row>
  </sheetData>
  <phoneticPr fontId="3"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filterMode="1"/>
  <dimension ref="A1:AX119"/>
  <sheetViews>
    <sheetView topLeftCell="D1" zoomScale="75" workbookViewId="0">
      <pane xSplit="8" ySplit="1" topLeftCell="L2" activePane="bottomRight" state="frozen"/>
      <selection activeCell="C36" sqref="C36"/>
      <selection pane="topRight" activeCell="C36" sqref="C36"/>
      <selection pane="bottomLeft" activeCell="C36" sqref="C36"/>
      <selection pane="bottomRight" activeCell="C36" sqref="C36"/>
    </sheetView>
  </sheetViews>
  <sheetFormatPr defaultRowHeight="13.2"/>
  <cols>
    <col min="1" max="1" width="7.44140625" bestFit="1" customWidth="1"/>
    <col min="2" max="2" width="17.88671875" customWidth="1"/>
    <col min="3" max="3" width="4.88671875" customWidth="1"/>
    <col min="4" max="4" width="21.5546875" customWidth="1"/>
    <col min="5" max="5" width="29" customWidth="1"/>
    <col min="6" max="6" width="11" bestFit="1" customWidth="1"/>
    <col min="7" max="7" width="42.88671875" customWidth="1"/>
    <col min="8" max="8" width="19" customWidth="1"/>
    <col min="9" max="9" width="16" bestFit="1" customWidth="1"/>
    <col min="10" max="10" width="4.88671875" bestFit="1" customWidth="1"/>
    <col min="11" max="11" width="4.6640625" bestFit="1" customWidth="1"/>
    <col min="12" max="12" width="7.5546875" style="371" bestFit="1" customWidth="1"/>
    <col min="13" max="13" width="8" style="372" customWidth="1"/>
    <col min="14" max="14" width="7.5546875" style="373" bestFit="1" customWidth="1"/>
    <col min="15" max="15" width="8.109375" style="374" bestFit="1" customWidth="1"/>
    <col min="16" max="16" width="8.109375" style="375" bestFit="1" customWidth="1"/>
    <col min="17" max="17" width="6.5546875" bestFit="1" customWidth="1"/>
    <col min="18" max="18" width="8.109375" bestFit="1" customWidth="1"/>
    <col min="19" max="19" width="6.5546875" bestFit="1" customWidth="1"/>
    <col min="20" max="20" width="5.5546875" bestFit="1" customWidth="1"/>
    <col min="21" max="37" width="6.5546875" bestFit="1" customWidth="1"/>
    <col min="38" max="38" width="5.5546875" bestFit="1" customWidth="1"/>
    <col min="39" max="40" width="6.5546875" bestFit="1" customWidth="1"/>
    <col min="41" max="42" width="5.5546875" bestFit="1" customWidth="1"/>
    <col min="43" max="43" width="6.5546875" bestFit="1" customWidth="1"/>
    <col min="44" max="47" width="5.5546875" bestFit="1" customWidth="1"/>
    <col min="48" max="48" width="6.5546875" customWidth="1"/>
    <col min="49" max="49" width="6.5546875" bestFit="1" customWidth="1"/>
    <col min="50" max="50" width="5.5546875" bestFit="1" customWidth="1"/>
  </cols>
  <sheetData>
    <row r="1" spans="1:50" s="322" customFormat="1" ht="174" customHeight="1">
      <c r="A1" s="322" t="s">
        <v>2118</v>
      </c>
      <c r="B1" s="358" t="s">
        <v>2119</v>
      </c>
      <c r="C1" s="359" t="s">
        <v>2120</v>
      </c>
      <c r="D1" s="322" t="s">
        <v>2121</v>
      </c>
      <c r="E1" s="322" t="s">
        <v>2122</v>
      </c>
      <c r="F1" s="322" t="s">
        <v>900</v>
      </c>
      <c r="G1" s="322" t="s">
        <v>901</v>
      </c>
      <c r="H1" s="322" t="s">
        <v>902</v>
      </c>
      <c r="I1" s="322" t="s">
        <v>903</v>
      </c>
      <c r="J1" s="322" t="s">
        <v>904</v>
      </c>
      <c r="K1" s="322" t="s">
        <v>905</v>
      </c>
      <c r="L1" s="360" t="s">
        <v>906</v>
      </c>
      <c r="M1" s="361" t="s">
        <v>907</v>
      </c>
      <c r="N1" s="362" t="s">
        <v>908</v>
      </c>
      <c r="O1" s="363" t="s">
        <v>909</v>
      </c>
      <c r="P1" s="364" t="s">
        <v>910</v>
      </c>
      <c r="Q1" s="359" t="s">
        <v>1744</v>
      </c>
      <c r="R1" s="359" t="s">
        <v>1745</v>
      </c>
      <c r="S1" s="359" t="s">
        <v>1746</v>
      </c>
      <c r="T1" s="359" t="s">
        <v>1747</v>
      </c>
      <c r="U1" s="359" t="s">
        <v>1748</v>
      </c>
      <c r="V1" s="359" t="s">
        <v>1749</v>
      </c>
      <c r="W1" s="359" t="s">
        <v>1750</v>
      </c>
      <c r="X1" s="359" t="s">
        <v>1751</v>
      </c>
      <c r="Y1" s="359" t="s">
        <v>1752</v>
      </c>
      <c r="Z1" s="359" t="s">
        <v>1753</v>
      </c>
      <c r="AA1" s="359" t="s">
        <v>1754</v>
      </c>
      <c r="AB1" s="359" t="s">
        <v>1755</v>
      </c>
      <c r="AC1" s="359" t="s">
        <v>1756</v>
      </c>
      <c r="AD1" s="359" t="s">
        <v>1757</v>
      </c>
      <c r="AE1" s="359" t="s">
        <v>1758</v>
      </c>
      <c r="AF1" s="359" t="s">
        <v>1759</v>
      </c>
      <c r="AG1" s="359" t="s">
        <v>1760</v>
      </c>
      <c r="AH1" s="359" t="s">
        <v>1761</v>
      </c>
      <c r="AI1" s="359" t="s">
        <v>1762</v>
      </c>
      <c r="AJ1" s="359" t="s">
        <v>1763</v>
      </c>
      <c r="AK1" s="359" t="s">
        <v>1764</v>
      </c>
      <c r="AL1" s="359" t="s">
        <v>1765</v>
      </c>
      <c r="AM1" s="359" t="s">
        <v>1766</v>
      </c>
      <c r="AN1" s="359" t="s">
        <v>1767</v>
      </c>
      <c r="AO1" s="359" t="s">
        <v>1768</v>
      </c>
      <c r="AP1" s="359" t="s">
        <v>1769</v>
      </c>
      <c r="AQ1" s="359" t="s">
        <v>1770</v>
      </c>
      <c r="AR1" s="359" t="s">
        <v>1771</v>
      </c>
      <c r="AS1" s="359" t="s">
        <v>1772</v>
      </c>
      <c r="AT1" s="359" t="s">
        <v>1773</v>
      </c>
      <c r="AU1" s="359" t="s">
        <v>1774</v>
      </c>
      <c r="AV1" s="359" t="s">
        <v>1775</v>
      </c>
      <c r="AW1" s="359" t="s">
        <v>1776</v>
      </c>
      <c r="AX1" s="359" t="s">
        <v>1777</v>
      </c>
    </row>
    <row r="2" spans="1:50" hidden="1">
      <c r="A2">
        <v>2014</v>
      </c>
      <c r="B2" t="s">
        <v>911</v>
      </c>
      <c r="C2" t="s">
        <v>1560</v>
      </c>
      <c r="D2" t="s">
        <v>533</v>
      </c>
      <c r="E2" t="s">
        <v>912</v>
      </c>
      <c r="F2">
        <v>100</v>
      </c>
      <c r="G2" t="s">
        <v>913</v>
      </c>
      <c r="H2" t="s">
        <v>914</v>
      </c>
      <c r="I2" t="s">
        <v>915</v>
      </c>
      <c r="J2" t="s">
        <v>916</v>
      </c>
      <c r="K2" t="s">
        <v>917</v>
      </c>
      <c r="L2" s="365">
        <v>100</v>
      </c>
      <c r="M2" s="366">
        <v>1403742</v>
      </c>
      <c r="N2" s="367">
        <v>100</v>
      </c>
      <c r="O2" s="368">
        <f>N2-P2</f>
        <v>0</v>
      </c>
      <c r="P2" s="369">
        <f>SUM(Q2:AX2)</f>
        <v>100</v>
      </c>
      <c r="Q2" s="370">
        <f>'[4]invulblad CV TO'!Q2</f>
        <v>100</v>
      </c>
      <c r="R2" s="370">
        <f>'[4]invulblad CV PV'!R2</f>
        <v>0</v>
      </c>
      <c r="S2" s="370">
        <f>'[4]invulblad CV TO'!S2</f>
        <v>0</v>
      </c>
      <c r="T2" s="370">
        <f>'[4]invulblad CV Lab VV'!T2</f>
        <v>0</v>
      </c>
      <c r="U2" s="370">
        <f>'[4]invulblad CV Lab VV'!U2</f>
        <v>0</v>
      </c>
      <c r="V2" s="370">
        <f>'[4]invulblad CV Lab VV'!V2</f>
        <v>0</v>
      </c>
      <c r="W2" s="370">
        <f>'[4]invulblad CV Lab VV'!W2</f>
        <v>0</v>
      </c>
      <c r="X2" s="370">
        <f>'[4]invulblad CV Lab VV'!X2</f>
        <v>0</v>
      </c>
      <c r="Y2" s="370">
        <f>'[4]invulblad CV Lab VV'!Y2</f>
        <v>0</v>
      </c>
      <c r="Z2" s="370">
        <f>'[4]invulblad CV Lab VV'!Z2</f>
        <v>0</v>
      </c>
      <c r="AA2" s="370">
        <f>'[4]invulblad CV PV'!AA2</f>
        <v>0</v>
      </c>
      <c r="AB2" s="370">
        <f>'[4]invulblad CV TO'!AB2</f>
        <v>0</v>
      </c>
      <c r="AC2" s="370">
        <f>'[4]invulblad CV Horeca'!AC2</f>
        <v>0</v>
      </c>
      <c r="AD2" s="370">
        <f>'[4]invulblad CV Horeca'!AD2</f>
        <v>0</v>
      </c>
      <c r="AE2" s="370">
        <f>'[4]invulblad CV Horeca'!AE2</f>
        <v>0</v>
      </c>
      <c r="AF2" s="370">
        <f>'[4]invulblad CV Horeca'!AF2</f>
        <v>0</v>
      </c>
      <c r="AG2" s="370">
        <f>'[4]invulblad CV Horeca'!AG2</f>
        <v>0</v>
      </c>
      <c r="AH2" s="370">
        <f>'[4]invulblad CV Horeca'!AH2</f>
        <v>0</v>
      </c>
      <c r="AI2" s="370">
        <f>'[4]invulblad CV Horeca'!AI2</f>
        <v>0</v>
      </c>
      <c r="AJ2" s="370">
        <f>'[4]invulblad CV Horeca'!AJ2</f>
        <v>0</v>
      </c>
      <c r="AK2" s="370">
        <f>'[4]invulblad CV DVE'!AK2</f>
        <v>0</v>
      </c>
      <c r="AL2" s="370">
        <f>'[4]invulblad CV VIP'!AL2</f>
        <v>0</v>
      </c>
      <c r="AM2" s="370">
        <f>'[4]invulblad CV VIP'!AM2</f>
        <v>0</v>
      </c>
      <c r="AN2" s="370">
        <f>'[4]invulblad CV DVE'!AN2</f>
        <v>0</v>
      </c>
      <c r="AO2" s="370">
        <f>'[4]invulblad CV VIP'!AO2</f>
        <v>0</v>
      </c>
      <c r="AP2" s="370">
        <f>'[4]invulblad CV DVE'!AP2</f>
        <v>0</v>
      </c>
      <c r="AQ2" s="370">
        <f>'[4]invulblad CV DVE'!AQ2</f>
        <v>0</v>
      </c>
      <c r="AR2" s="370">
        <f>'[4]invulblad CV VIP'!AR2</f>
        <v>0</v>
      </c>
      <c r="AS2" s="370">
        <f>'[4]invulblad CV VIP'!AS2</f>
        <v>0</v>
      </c>
      <c r="AT2" s="370">
        <f>'[4]invulblad CV DVE'!AT2</f>
        <v>0</v>
      </c>
      <c r="AU2" s="370">
        <f>'[4]invulblad CV VIP'!AU2</f>
        <v>0</v>
      </c>
      <c r="AV2" s="370">
        <f>'[4]invulblad CV PV'!AV2</f>
        <v>0</v>
      </c>
      <c r="AW2" s="370">
        <f>'[4]invulblad CV PV'!AW2</f>
        <v>0</v>
      </c>
      <c r="AX2" s="370">
        <f>'[4]invulblad CV TO'!AX2</f>
        <v>0</v>
      </c>
    </row>
    <row r="3" spans="1:50" hidden="1">
      <c r="A3">
        <v>2014</v>
      </c>
      <c r="B3" t="s">
        <v>911</v>
      </c>
      <c r="C3" t="s">
        <v>1560</v>
      </c>
      <c r="D3" t="s">
        <v>533</v>
      </c>
      <c r="E3" t="s">
        <v>912</v>
      </c>
      <c r="F3">
        <v>1200</v>
      </c>
      <c r="G3" t="s">
        <v>918</v>
      </c>
      <c r="H3" t="s">
        <v>919</v>
      </c>
      <c r="I3" t="s">
        <v>915</v>
      </c>
      <c r="J3" t="s">
        <v>916</v>
      </c>
      <c r="K3" t="s">
        <v>1566</v>
      </c>
      <c r="L3" s="365">
        <v>1200</v>
      </c>
      <c r="M3" s="366">
        <v>1403845</v>
      </c>
      <c r="N3" s="367">
        <v>1200</v>
      </c>
      <c r="O3" s="368">
        <f t="shared" ref="O3:O66" si="0">N3-P3</f>
        <v>0</v>
      </c>
      <c r="P3" s="369">
        <f t="shared" ref="P3:P66" si="1">SUM(Q3:AX3)</f>
        <v>1200.0000000000002</v>
      </c>
      <c r="Q3" s="370">
        <f>'[4]invulblad CV TO'!Q3</f>
        <v>550</v>
      </c>
      <c r="R3" s="370">
        <f>'[4]invulblad CV PV'!R3</f>
        <v>0</v>
      </c>
      <c r="S3" s="370">
        <f>'[4]invulblad CV TO'!S3</f>
        <v>0</v>
      </c>
      <c r="T3" s="370">
        <f>'[4]invulblad CV Lab VV'!T3</f>
        <v>0</v>
      </c>
      <c r="U3" s="370">
        <f>'[4]invulblad CV Lab VV'!U3</f>
        <v>0</v>
      </c>
      <c r="V3" s="370">
        <f>'[4]invulblad CV Lab VV'!V3</f>
        <v>0</v>
      </c>
      <c r="W3" s="370">
        <f>'[4]invulblad CV Lab VV'!W3</f>
        <v>0</v>
      </c>
      <c r="X3" s="370">
        <f>'[4]invulblad CV Lab VV'!X3</f>
        <v>0</v>
      </c>
      <c r="Y3" s="370">
        <f>'[4]invulblad CV Lab VV'!Y3</f>
        <v>0</v>
      </c>
      <c r="Z3" s="370">
        <f>'[4]invulblad CV Lab VV'!Z3</f>
        <v>0</v>
      </c>
      <c r="AA3" s="370">
        <f>'[4]invulblad CV PV'!AA3</f>
        <v>0</v>
      </c>
      <c r="AB3" s="370">
        <f>'[4]invulblad CV TO'!AB3</f>
        <v>0</v>
      </c>
      <c r="AC3" s="370">
        <f>'[4]invulblad CV Horeca'!AC3</f>
        <v>92.857142857142861</v>
      </c>
      <c r="AD3" s="370">
        <f>'[4]invulblad CV Horeca'!AD3</f>
        <v>92.857142857142861</v>
      </c>
      <c r="AE3" s="370">
        <f>'[4]invulblad CV Horeca'!AE3</f>
        <v>92.857142857142861</v>
      </c>
      <c r="AF3" s="370">
        <f>'[4]invulblad CV Horeca'!AF3</f>
        <v>92.857142857142861</v>
      </c>
      <c r="AG3" s="370">
        <f>'[4]invulblad CV Horeca'!AG3</f>
        <v>92.857142857142861</v>
      </c>
      <c r="AH3" s="370">
        <f>'[4]invulblad CV Horeca'!AH3</f>
        <v>92.857142857142861</v>
      </c>
      <c r="AI3" s="370">
        <f>'[4]invulblad CV Horeca'!AI3</f>
        <v>92.857142857142861</v>
      </c>
      <c r="AJ3" s="370">
        <f>'[4]invulblad CV Horeca'!AJ3</f>
        <v>0</v>
      </c>
      <c r="AK3" s="370">
        <f>'[4]invulblad CV DVE'!AK3</f>
        <v>0</v>
      </c>
      <c r="AL3" s="370">
        <f>'[4]invulblad CV VIP'!AL3</f>
        <v>0</v>
      </c>
      <c r="AM3" s="370">
        <f>'[4]invulblad CV VIP'!AM3</f>
        <v>0</v>
      </c>
      <c r="AN3" s="370">
        <f>'[4]invulblad CV DVE'!AN3</f>
        <v>0</v>
      </c>
      <c r="AO3" s="370">
        <f>'[4]invulblad CV VIP'!AO3</f>
        <v>0</v>
      </c>
      <c r="AP3" s="370">
        <f>'[4]invulblad CV DVE'!AP3</f>
        <v>0</v>
      </c>
      <c r="AQ3" s="370">
        <f>'[4]invulblad CV DVE'!AQ3</f>
        <v>0</v>
      </c>
      <c r="AR3" s="370">
        <f>'[4]invulblad CV VIP'!AR3</f>
        <v>0</v>
      </c>
      <c r="AS3" s="370">
        <f>'[4]invulblad CV VIP'!AS3</f>
        <v>0</v>
      </c>
      <c r="AT3" s="370">
        <f>'[4]invulblad CV DVE'!AT3</f>
        <v>0</v>
      </c>
      <c r="AU3" s="370">
        <f>'[4]invulblad CV VIP'!AU3</f>
        <v>0</v>
      </c>
      <c r="AV3" s="370">
        <f>'[4]invulblad CV PV'!AV3</f>
        <v>0</v>
      </c>
      <c r="AW3" s="370">
        <f>'[4]invulblad CV PV'!AW3</f>
        <v>0</v>
      </c>
      <c r="AX3" s="370">
        <f>'[4]invulblad CV TO'!AX3</f>
        <v>0</v>
      </c>
    </row>
    <row r="4" spans="1:50" hidden="1">
      <c r="A4">
        <v>2014</v>
      </c>
      <c r="B4" t="s">
        <v>911</v>
      </c>
      <c r="C4" t="s">
        <v>1560</v>
      </c>
      <c r="D4" t="s">
        <v>533</v>
      </c>
      <c r="E4" t="s">
        <v>920</v>
      </c>
      <c r="F4">
        <v>325</v>
      </c>
      <c r="G4" t="s">
        <v>921</v>
      </c>
      <c r="H4" t="s">
        <v>914</v>
      </c>
      <c r="I4" t="s">
        <v>915</v>
      </c>
      <c r="J4" t="s">
        <v>922</v>
      </c>
      <c r="K4" t="s">
        <v>917</v>
      </c>
      <c r="L4" s="365">
        <v>325</v>
      </c>
      <c r="M4" s="366">
        <v>1403748</v>
      </c>
      <c r="N4" s="367">
        <v>325</v>
      </c>
      <c r="O4" s="368">
        <f t="shared" si="0"/>
        <v>0</v>
      </c>
      <c r="P4" s="369">
        <f t="shared" si="1"/>
        <v>325</v>
      </c>
      <c r="Q4" s="370">
        <f>'[4]invulblad CV TO'!Q4</f>
        <v>325</v>
      </c>
      <c r="R4" s="370">
        <f>'[4]invulblad CV PV'!R4</f>
        <v>0</v>
      </c>
      <c r="S4" s="370">
        <f>'[4]invulblad CV TO'!S4</f>
        <v>0</v>
      </c>
      <c r="T4" s="370">
        <f>'[4]invulblad CV Lab VV'!T4</f>
        <v>0</v>
      </c>
      <c r="U4" s="370">
        <f>'[4]invulblad CV Lab VV'!U4</f>
        <v>0</v>
      </c>
      <c r="V4" s="370">
        <f>'[4]invulblad CV Lab VV'!V4</f>
        <v>0</v>
      </c>
      <c r="W4" s="370">
        <f>'[4]invulblad CV Lab VV'!W4</f>
        <v>0</v>
      </c>
      <c r="X4" s="370">
        <f>'[4]invulblad CV Lab VV'!X4</f>
        <v>0</v>
      </c>
      <c r="Y4" s="370">
        <f>'[4]invulblad CV Lab VV'!Y4</f>
        <v>0</v>
      </c>
      <c r="Z4" s="370">
        <f>'[4]invulblad CV Lab VV'!Z4</f>
        <v>0</v>
      </c>
      <c r="AA4" s="370">
        <f>'[4]invulblad CV PV'!AA4</f>
        <v>0</v>
      </c>
      <c r="AB4" s="370">
        <f>'[4]invulblad CV TO'!AB4</f>
        <v>0</v>
      </c>
      <c r="AC4" s="370">
        <f>'[4]invulblad CV Horeca'!AC4</f>
        <v>0</v>
      </c>
      <c r="AD4" s="370">
        <f>'[4]invulblad CV Horeca'!AD4</f>
        <v>0</v>
      </c>
      <c r="AE4" s="370">
        <f>'[4]invulblad CV Horeca'!AE4</f>
        <v>0</v>
      </c>
      <c r="AF4" s="370">
        <f>'[4]invulblad CV Horeca'!AF4</f>
        <v>0</v>
      </c>
      <c r="AG4" s="370">
        <f>'[4]invulblad CV Horeca'!AG4</f>
        <v>0</v>
      </c>
      <c r="AH4" s="370">
        <f>'[4]invulblad CV Horeca'!AH4</f>
        <v>0</v>
      </c>
      <c r="AI4" s="370">
        <f>'[4]invulblad CV Horeca'!AI4</f>
        <v>0</v>
      </c>
      <c r="AJ4" s="370">
        <f>'[4]invulblad CV Horeca'!AJ4</f>
        <v>0</v>
      </c>
      <c r="AK4" s="370">
        <f>'[4]invulblad CV DVE'!AK4</f>
        <v>0</v>
      </c>
      <c r="AL4" s="370">
        <f>'[4]invulblad CV VIP'!AL4</f>
        <v>0</v>
      </c>
      <c r="AM4" s="370">
        <f>'[4]invulblad CV VIP'!AM4</f>
        <v>0</v>
      </c>
      <c r="AN4" s="370">
        <f>'[4]invulblad CV DVE'!AN4</f>
        <v>0</v>
      </c>
      <c r="AO4" s="370">
        <f>'[4]invulblad CV VIP'!AO4</f>
        <v>0</v>
      </c>
      <c r="AP4" s="370">
        <f>'[4]invulblad CV DVE'!AP4</f>
        <v>0</v>
      </c>
      <c r="AQ4" s="370">
        <f>'[4]invulblad CV DVE'!AQ4</f>
        <v>0</v>
      </c>
      <c r="AR4" s="370">
        <f>'[4]invulblad CV VIP'!AR4</f>
        <v>0</v>
      </c>
      <c r="AS4" s="370">
        <f>'[4]invulblad CV VIP'!AS4</f>
        <v>0</v>
      </c>
      <c r="AT4" s="370">
        <f>'[4]invulblad CV DVE'!AT4</f>
        <v>0</v>
      </c>
      <c r="AU4" s="370">
        <f>'[4]invulblad CV VIP'!AU4</f>
        <v>0</v>
      </c>
      <c r="AV4" s="370">
        <f>'[4]invulblad CV PV'!AV4</f>
        <v>0</v>
      </c>
      <c r="AW4" s="370">
        <f>'[4]invulblad CV PV'!AW4</f>
        <v>0</v>
      </c>
      <c r="AX4" s="370">
        <f>'[4]invulblad CV TO'!AX4</f>
        <v>0</v>
      </c>
    </row>
    <row r="5" spans="1:50" hidden="1">
      <c r="A5">
        <v>2014</v>
      </c>
      <c r="B5" t="s">
        <v>911</v>
      </c>
      <c r="C5" t="s">
        <v>1560</v>
      </c>
      <c r="D5" t="s">
        <v>533</v>
      </c>
      <c r="E5" t="s">
        <v>920</v>
      </c>
      <c r="F5">
        <v>47830</v>
      </c>
      <c r="G5" t="s">
        <v>923</v>
      </c>
      <c r="H5" t="s">
        <v>919</v>
      </c>
      <c r="I5" t="s">
        <v>915</v>
      </c>
      <c r="J5" t="s">
        <v>922</v>
      </c>
      <c r="K5" t="s">
        <v>1566</v>
      </c>
      <c r="L5" s="365">
        <v>47830</v>
      </c>
      <c r="M5" s="366">
        <v>1403846</v>
      </c>
      <c r="N5" s="367">
        <v>47830</v>
      </c>
      <c r="O5" s="368">
        <f t="shared" si="0"/>
        <v>0</v>
      </c>
      <c r="P5" s="369">
        <f t="shared" si="1"/>
        <v>47830.000000000015</v>
      </c>
      <c r="Q5" s="370">
        <f>'[4]invulblad CV TO'!Q5</f>
        <v>2780</v>
      </c>
      <c r="R5" s="370">
        <f>'[4]invulblad CV PV'!R5</f>
        <v>0</v>
      </c>
      <c r="S5" s="370">
        <f>'[4]invulblad CV TO'!S5</f>
        <v>0</v>
      </c>
      <c r="T5" s="370">
        <f>'[4]invulblad CV Lab VV'!T5</f>
        <v>0</v>
      </c>
      <c r="U5" s="370">
        <f>'[4]invulblad CV Lab VV'!U5</f>
        <v>0</v>
      </c>
      <c r="V5" s="370">
        <f>'[4]invulblad CV Lab VV'!V5</f>
        <v>0</v>
      </c>
      <c r="W5" s="370">
        <f>'[4]invulblad CV Lab VV'!W5</f>
        <v>0</v>
      </c>
      <c r="X5" s="370">
        <f>'[4]invulblad CV Lab VV'!X5</f>
        <v>0</v>
      </c>
      <c r="Y5" s="370">
        <f>'[4]invulblad CV Lab VV'!Y5</f>
        <v>0</v>
      </c>
      <c r="Z5" s="370">
        <f>'[4]invulblad CV Lab VV'!Z5</f>
        <v>0</v>
      </c>
      <c r="AA5" s="370">
        <f>'[4]invulblad CV PV'!AA5</f>
        <v>0</v>
      </c>
      <c r="AB5" s="370">
        <f>'[4]invulblad CV TO'!AB5</f>
        <v>0</v>
      </c>
      <c r="AC5" s="370">
        <f>'[4]invulblad CV Horeca'!AC5</f>
        <v>3600</v>
      </c>
      <c r="AD5" s="370">
        <f>'[4]invulblad CV Horeca'!AD5</f>
        <v>3600</v>
      </c>
      <c r="AE5" s="370">
        <f>'[4]invulblad CV Horeca'!AE5</f>
        <v>3600</v>
      </c>
      <c r="AF5" s="370">
        <f>'[4]invulblad CV Horeca'!AF5</f>
        <v>3600</v>
      </c>
      <c r="AG5" s="370">
        <f>'[4]invulblad CV Horeca'!AG5</f>
        <v>3600</v>
      </c>
      <c r="AH5" s="370">
        <f>'[4]invulblad CV Horeca'!AH5</f>
        <v>3600</v>
      </c>
      <c r="AI5" s="370">
        <f>'[4]invulblad CV Horeca'!AI5</f>
        <v>3600</v>
      </c>
      <c r="AJ5" s="370">
        <f>'[4]invulblad CV Horeca'!AJ5</f>
        <v>19500</v>
      </c>
      <c r="AK5" s="370">
        <f>'[4]invulblad CV DVE'!AK5</f>
        <v>0</v>
      </c>
      <c r="AL5" s="370">
        <f>'[4]invulblad CV VIP'!AL5</f>
        <v>58.333333333333336</v>
      </c>
      <c r="AM5" s="370">
        <f>'[4]invulblad CV VIP'!AM5</f>
        <v>58.333333333333336</v>
      </c>
      <c r="AN5" s="370">
        <f>'[4]invulblad CV DVE'!AN5</f>
        <v>0</v>
      </c>
      <c r="AO5" s="370">
        <f>'[4]invulblad CV VIP'!AO5</f>
        <v>58.333333333333336</v>
      </c>
      <c r="AP5" s="370">
        <f>'[4]invulblad CV DVE'!AP5</f>
        <v>0</v>
      </c>
      <c r="AQ5" s="370">
        <f>'[4]invulblad CV DVE'!AQ5</f>
        <v>0</v>
      </c>
      <c r="AR5" s="370">
        <f>'[4]invulblad CV VIP'!AR5</f>
        <v>58.333333333333336</v>
      </c>
      <c r="AS5" s="370">
        <f>'[4]invulblad CV VIP'!AS5</f>
        <v>58.333333333333336</v>
      </c>
      <c r="AT5" s="370">
        <f>'[4]invulblad CV DVE'!AT5</f>
        <v>0</v>
      </c>
      <c r="AU5" s="370">
        <f>'[4]invulblad CV VIP'!AU5</f>
        <v>58.333333333333336</v>
      </c>
      <c r="AV5" s="370">
        <f>'[4]invulblad CV PV'!AV5</f>
        <v>0</v>
      </c>
      <c r="AW5" s="370">
        <f>'[4]invulblad CV PV'!AW5</f>
        <v>0</v>
      </c>
      <c r="AX5" s="370">
        <f>'[4]invulblad CV TO'!AX5</f>
        <v>0</v>
      </c>
    </row>
    <row r="6" spans="1:50" hidden="1">
      <c r="A6">
        <v>2014</v>
      </c>
      <c r="B6" t="s">
        <v>911</v>
      </c>
      <c r="C6" t="s">
        <v>1560</v>
      </c>
      <c r="D6" t="s">
        <v>533</v>
      </c>
      <c r="E6" t="s">
        <v>924</v>
      </c>
      <c r="F6">
        <v>3900</v>
      </c>
      <c r="G6" t="s">
        <v>925</v>
      </c>
      <c r="H6" t="s">
        <v>926</v>
      </c>
      <c r="I6" t="s">
        <v>915</v>
      </c>
      <c r="J6" t="s">
        <v>927</v>
      </c>
      <c r="K6" t="s">
        <v>928</v>
      </c>
      <c r="L6" s="365">
        <v>3900</v>
      </c>
      <c r="M6" s="366">
        <v>1403691</v>
      </c>
      <c r="N6" s="367">
        <v>3900</v>
      </c>
      <c r="O6" s="368">
        <f t="shared" si="0"/>
        <v>0</v>
      </c>
      <c r="P6" s="369">
        <f t="shared" si="1"/>
        <v>3900.0000000000005</v>
      </c>
      <c r="Q6" s="370">
        <f>'[4]invulblad CV TO'!Q6</f>
        <v>2600</v>
      </c>
      <c r="R6" s="370">
        <f>'[4]invulblad CV PV'!R6</f>
        <v>0</v>
      </c>
      <c r="S6" s="370">
        <f>'[4]invulblad CV TO'!S6</f>
        <v>0</v>
      </c>
      <c r="T6" s="370">
        <f>'[4]invulblad CV Lab VV'!T6</f>
        <v>0</v>
      </c>
      <c r="U6" s="370">
        <f>'[4]invulblad CV Lab VV'!U6</f>
        <v>0</v>
      </c>
      <c r="V6" s="370">
        <f>'[4]invulblad CV Lab VV'!V6</f>
        <v>0</v>
      </c>
      <c r="W6" s="370">
        <f>'[4]invulblad CV Lab VV'!W6</f>
        <v>0</v>
      </c>
      <c r="X6" s="370">
        <f>'[4]invulblad CV Lab VV'!X6</f>
        <v>0</v>
      </c>
      <c r="Y6" s="370">
        <f>'[4]invulblad CV Lab VV'!Y6</f>
        <v>0</v>
      </c>
      <c r="Z6" s="370">
        <f>'[4]invulblad CV Lab VV'!Z6</f>
        <v>0</v>
      </c>
      <c r="AA6" s="370">
        <f>'[4]invulblad CV PV'!AA6</f>
        <v>0</v>
      </c>
      <c r="AB6" s="370">
        <f>'[4]invulblad CV TO'!AB6</f>
        <v>0</v>
      </c>
      <c r="AC6" s="370">
        <f>'[4]invulblad CV Horeca'!AC6</f>
        <v>185.71428571428572</v>
      </c>
      <c r="AD6" s="370">
        <f>'[4]invulblad CV Horeca'!AD6</f>
        <v>185.71428571428572</v>
      </c>
      <c r="AE6" s="370">
        <f>'[4]invulblad CV Horeca'!AE6</f>
        <v>185.71428571428572</v>
      </c>
      <c r="AF6" s="370">
        <f>'[4]invulblad CV Horeca'!AF6</f>
        <v>185.71428571428572</v>
      </c>
      <c r="AG6" s="370">
        <f>'[4]invulblad CV Horeca'!AG6</f>
        <v>185.71428571428572</v>
      </c>
      <c r="AH6" s="370">
        <f>'[4]invulblad CV Horeca'!AH6</f>
        <v>185.71428571428572</v>
      </c>
      <c r="AI6" s="370">
        <f>'[4]invulblad CV Horeca'!AI6</f>
        <v>185.71428571428572</v>
      </c>
      <c r="AJ6" s="370">
        <f>'[4]invulblad CV Horeca'!AJ6</f>
        <v>0</v>
      </c>
      <c r="AK6" s="370">
        <f>'[4]invulblad CV DVE'!AK6</f>
        <v>0</v>
      </c>
      <c r="AL6" s="370">
        <f>'[4]invulblad CV VIP'!AL6</f>
        <v>0</v>
      </c>
      <c r="AM6" s="370">
        <f>'[4]invulblad CV VIP'!AM6</f>
        <v>0</v>
      </c>
      <c r="AN6" s="370">
        <f>'[4]invulblad CV DVE'!AN6</f>
        <v>0</v>
      </c>
      <c r="AO6" s="370">
        <f>'[4]invulblad CV VIP'!AO6</f>
        <v>0</v>
      </c>
      <c r="AP6" s="370">
        <f>'[4]invulblad CV DVE'!AP6</f>
        <v>0</v>
      </c>
      <c r="AQ6" s="370">
        <f>'[4]invulblad CV DVE'!AQ6</f>
        <v>0</v>
      </c>
      <c r="AR6" s="370">
        <f>'[4]invulblad CV VIP'!AR6</f>
        <v>0</v>
      </c>
      <c r="AS6" s="370">
        <f>'[4]invulblad CV VIP'!AS6</f>
        <v>0</v>
      </c>
      <c r="AT6" s="370">
        <f>'[4]invulblad CV DVE'!AT6</f>
        <v>0</v>
      </c>
      <c r="AU6" s="370">
        <f>'[4]invulblad CV VIP'!AU6</f>
        <v>0</v>
      </c>
      <c r="AV6" s="370">
        <f>'[4]invulblad CV PV'!AV6</f>
        <v>0</v>
      </c>
      <c r="AW6" s="370">
        <f>'[4]invulblad CV PV'!AW6</f>
        <v>0</v>
      </c>
      <c r="AX6" s="370">
        <f>'[4]invulblad CV TO'!AX6</f>
        <v>0</v>
      </c>
    </row>
    <row r="7" spans="1:50" hidden="1">
      <c r="A7">
        <v>2014</v>
      </c>
      <c r="B7" t="s">
        <v>911</v>
      </c>
      <c r="C7" t="s">
        <v>1560</v>
      </c>
      <c r="D7" t="s">
        <v>533</v>
      </c>
      <c r="E7" t="s">
        <v>929</v>
      </c>
      <c r="F7">
        <v>645</v>
      </c>
      <c r="G7" t="s">
        <v>930</v>
      </c>
      <c r="H7" t="s">
        <v>919</v>
      </c>
      <c r="I7" t="s">
        <v>915</v>
      </c>
      <c r="J7" t="s">
        <v>931</v>
      </c>
      <c r="K7" t="s">
        <v>1566</v>
      </c>
      <c r="L7" s="365">
        <v>645</v>
      </c>
      <c r="M7" s="366">
        <v>1403939</v>
      </c>
      <c r="N7" s="367">
        <v>645</v>
      </c>
      <c r="O7" s="368">
        <f t="shared" si="0"/>
        <v>0</v>
      </c>
      <c r="P7" s="369">
        <f t="shared" si="1"/>
        <v>645.00000000000011</v>
      </c>
      <c r="Q7" s="370">
        <f>'[4]invulblad CV TO'!Q7</f>
        <v>145</v>
      </c>
      <c r="R7" s="370">
        <f>'[4]invulblad CV PV'!R7</f>
        <v>0</v>
      </c>
      <c r="S7" s="370">
        <f>'[4]invulblad CV TO'!S7</f>
        <v>0</v>
      </c>
      <c r="T7" s="370">
        <f>'[4]invulblad CV Lab VV'!T7</f>
        <v>0</v>
      </c>
      <c r="U7" s="370">
        <f>'[4]invulblad CV Lab VV'!U7</f>
        <v>0</v>
      </c>
      <c r="V7" s="370">
        <f>'[4]invulblad CV Lab VV'!V7</f>
        <v>0</v>
      </c>
      <c r="W7" s="370">
        <f>'[4]invulblad CV Lab VV'!W7</f>
        <v>0</v>
      </c>
      <c r="X7" s="370">
        <f>'[4]invulblad CV Lab VV'!X7</f>
        <v>0</v>
      </c>
      <c r="Y7" s="370">
        <f>'[4]invulblad CV Lab VV'!Y7</f>
        <v>0</v>
      </c>
      <c r="Z7" s="370">
        <f>'[4]invulblad CV Lab VV'!Z7</f>
        <v>0</v>
      </c>
      <c r="AA7" s="370">
        <f>'[4]invulblad CV PV'!AA7</f>
        <v>0</v>
      </c>
      <c r="AB7" s="370">
        <f>'[4]invulblad CV TO'!AB7</f>
        <v>0</v>
      </c>
      <c r="AC7" s="370">
        <f>'[4]invulblad CV Horeca'!AC7</f>
        <v>71.428571428571431</v>
      </c>
      <c r="AD7" s="370">
        <f>'[4]invulblad CV Horeca'!AD7</f>
        <v>71.428571428571431</v>
      </c>
      <c r="AE7" s="370">
        <f>'[4]invulblad CV Horeca'!AE7</f>
        <v>71.428571428571431</v>
      </c>
      <c r="AF7" s="370">
        <f>'[4]invulblad CV Horeca'!AF7</f>
        <v>71.428571428571431</v>
      </c>
      <c r="AG7" s="370">
        <f>'[4]invulblad CV Horeca'!AG7</f>
        <v>71.428571428571431</v>
      </c>
      <c r="AH7" s="370">
        <f>'[4]invulblad CV Horeca'!AH7</f>
        <v>71.428571428571431</v>
      </c>
      <c r="AI7" s="370">
        <f>'[4]invulblad CV Horeca'!AI7</f>
        <v>71.428571428571431</v>
      </c>
      <c r="AJ7" s="370">
        <f>'[4]invulblad CV Horeca'!AJ7</f>
        <v>0</v>
      </c>
      <c r="AK7" s="370">
        <f>'[4]invulblad CV DVE'!AK7</f>
        <v>0</v>
      </c>
      <c r="AL7" s="370">
        <f>'[4]invulblad CV VIP'!AL7</f>
        <v>0</v>
      </c>
      <c r="AM7" s="370">
        <f>'[4]invulblad CV VIP'!AM7</f>
        <v>0</v>
      </c>
      <c r="AN7" s="370">
        <f>'[4]invulblad CV DVE'!AN7</f>
        <v>0</v>
      </c>
      <c r="AO7" s="370">
        <f>'[4]invulblad CV VIP'!AO7</f>
        <v>0</v>
      </c>
      <c r="AP7" s="370">
        <f>'[4]invulblad CV DVE'!AP7</f>
        <v>0</v>
      </c>
      <c r="AQ7" s="370">
        <f>'[4]invulblad CV DVE'!AQ7</f>
        <v>0</v>
      </c>
      <c r="AR7" s="370">
        <f>'[4]invulblad CV VIP'!AR7</f>
        <v>0</v>
      </c>
      <c r="AS7" s="370">
        <f>'[4]invulblad CV VIP'!AS7</f>
        <v>0</v>
      </c>
      <c r="AT7" s="370">
        <f>'[4]invulblad CV DVE'!AT7</f>
        <v>0</v>
      </c>
      <c r="AU7" s="370">
        <f>'[4]invulblad CV VIP'!AU7</f>
        <v>0</v>
      </c>
      <c r="AV7" s="370">
        <f>'[4]invulblad CV PV'!AV7</f>
        <v>0</v>
      </c>
      <c r="AW7" s="370">
        <f>'[4]invulblad CV PV'!AW7</f>
        <v>0</v>
      </c>
      <c r="AX7" s="370">
        <f>'[4]invulblad CV TO'!AX7</f>
        <v>0</v>
      </c>
    </row>
    <row r="8" spans="1:50" hidden="1">
      <c r="A8">
        <v>2014</v>
      </c>
      <c r="B8" t="s">
        <v>911</v>
      </c>
      <c r="C8" t="s">
        <v>1560</v>
      </c>
      <c r="D8" t="s">
        <v>932</v>
      </c>
      <c r="E8" t="s">
        <v>2053</v>
      </c>
      <c r="F8">
        <v>772</v>
      </c>
      <c r="G8" t="s">
        <v>933</v>
      </c>
      <c r="H8" t="s">
        <v>914</v>
      </c>
      <c r="I8" t="s">
        <v>915</v>
      </c>
      <c r="J8" t="s">
        <v>934</v>
      </c>
      <c r="K8" t="s">
        <v>917</v>
      </c>
      <c r="L8" s="365">
        <v>772</v>
      </c>
      <c r="M8" s="366">
        <v>1403754</v>
      </c>
      <c r="N8" s="367">
        <v>772</v>
      </c>
      <c r="O8" s="368">
        <f t="shared" si="0"/>
        <v>0</v>
      </c>
      <c r="P8" s="369">
        <f t="shared" si="1"/>
        <v>772</v>
      </c>
      <c r="Q8" s="370">
        <f>'[4]invulblad CV TO'!Q8</f>
        <v>0</v>
      </c>
      <c r="R8" s="370">
        <f>'[4]invulblad CV PV'!R8</f>
        <v>0</v>
      </c>
      <c r="S8" s="370">
        <f>'[4]invulblad CV TO'!S8</f>
        <v>772</v>
      </c>
      <c r="T8" s="370">
        <f>'[4]invulblad CV Lab VV'!T8</f>
        <v>0</v>
      </c>
      <c r="U8" s="370">
        <f>'[4]invulblad CV Lab VV'!U8</f>
        <v>0</v>
      </c>
      <c r="V8" s="370">
        <f>'[4]invulblad CV Lab VV'!V8</f>
        <v>0</v>
      </c>
      <c r="W8" s="370">
        <f>'[4]invulblad CV Lab VV'!W8</f>
        <v>0</v>
      </c>
      <c r="X8" s="370">
        <f>'[4]invulblad CV Lab VV'!X8</f>
        <v>0</v>
      </c>
      <c r="Y8" s="370">
        <f>'[4]invulblad CV Lab VV'!Y8</f>
        <v>0</v>
      </c>
      <c r="Z8" s="370">
        <f>'[4]invulblad CV Lab VV'!Z8</f>
        <v>0</v>
      </c>
      <c r="AA8" s="370">
        <f>'[4]invulblad CV PV'!AA8</f>
        <v>0</v>
      </c>
      <c r="AB8" s="370">
        <f>'[4]invulblad CV TO'!AB8</f>
        <v>0</v>
      </c>
      <c r="AC8" s="370">
        <f>'[4]invulblad CV Horeca'!AC8</f>
        <v>0</v>
      </c>
      <c r="AD8" s="370">
        <f>'[4]invulblad CV Horeca'!AD8</f>
        <v>0</v>
      </c>
      <c r="AE8" s="370">
        <f>'[4]invulblad CV Horeca'!AE8</f>
        <v>0</v>
      </c>
      <c r="AF8" s="370">
        <f>'[4]invulblad CV Horeca'!AF8</f>
        <v>0</v>
      </c>
      <c r="AG8" s="370">
        <f>'[4]invulblad CV Horeca'!AG8</f>
        <v>0</v>
      </c>
      <c r="AH8" s="370">
        <f>'[4]invulblad CV Horeca'!AH8</f>
        <v>0</v>
      </c>
      <c r="AI8" s="370">
        <f>'[4]invulblad CV Horeca'!AI8</f>
        <v>0</v>
      </c>
      <c r="AJ8" s="370">
        <f>'[4]invulblad CV Horeca'!AJ8</f>
        <v>0</v>
      </c>
      <c r="AK8" s="370">
        <f>'[4]invulblad CV DVE'!AK8</f>
        <v>0</v>
      </c>
      <c r="AL8" s="370">
        <f>'[4]invulblad CV VIP'!AL8</f>
        <v>0</v>
      </c>
      <c r="AM8" s="370">
        <f>'[4]invulblad CV VIP'!AM8</f>
        <v>0</v>
      </c>
      <c r="AN8" s="370">
        <f>'[4]invulblad CV DVE'!AN8</f>
        <v>0</v>
      </c>
      <c r="AO8" s="370">
        <f>'[4]invulblad CV VIP'!AO8</f>
        <v>0</v>
      </c>
      <c r="AP8" s="370">
        <f>'[4]invulblad CV DVE'!AP8</f>
        <v>0</v>
      </c>
      <c r="AQ8" s="370">
        <f>'[4]invulblad CV DVE'!AQ8</f>
        <v>0</v>
      </c>
      <c r="AR8" s="370">
        <f>'[4]invulblad CV VIP'!AR8</f>
        <v>0</v>
      </c>
      <c r="AS8" s="370">
        <f>'[4]invulblad CV VIP'!AS8</f>
        <v>0</v>
      </c>
      <c r="AT8" s="370">
        <f>'[4]invulblad CV DVE'!AT8</f>
        <v>0</v>
      </c>
      <c r="AU8" s="370">
        <f>'[4]invulblad CV VIP'!AU8</f>
        <v>0</v>
      </c>
      <c r="AV8" s="370">
        <f>'[4]invulblad CV PV'!AV8</f>
        <v>0</v>
      </c>
      <c r="AW8" s="370">
        <f>'[4]invulblad CV PV'!AW8</f>
        <v>0</v>
      </c>
      <c r="AX8" s="370">
        <f>'[4]invulblad CV TO'!AX8</f>
        <v>0</v>
      </c>
    </row>
    <row r="9" spans="1:50" hidden="1">
      <c r="A9">
        <v>2014</v>
      </c>
      <c r="B9" t="s">
        <v>911</v>
      </c>
      <c r="C9" t="s">
        <v>1560</v>
      </c>
      <c r="D9" t="s">
        <v>932</v>
      </c>
      <c r="E9" t="s">
        <v>2053</v>
      </c>
      <c r="F9">
        <v>354</v>
      </c>
      <c r="G9" t="s">
        <v>935</v>
      </c>
      <c r="H9" t="s">
        <v>926</v>
      </c>
      <c r="I9" t="s">
        <v>915</v>
      </c>
      <c r="J9" t="s">
        <v>934</v>
      </c>
      <c r="K9" t="s">
        <v>928</v>
      </c>
      <c r="L9" s="365">
        <v>354</v>
      </c>
      <c r="M9" s="366">
        <v>1403676</v>
      </c>
      <c r="N9" s="367">
        <v>354</v>
      </c>
      <c r="O9" s="368">
        <f t="shared" si="0"/>
        <v>0</v>
      </c>
      <c r="P9" s="369">
        <f t="shared" si="1"/>
        <v>354</v>
      </c>
      <c r="Q9" s="370">
        <f>'[4]invulblad CV TO'!Q9</f>
        <v>0</v>
      </c>
      <c r="R9" s="370">
        <f>'[4]invulblad CV PV'!R9</f>
        <v>0</v>
      </c>
      <c r="S9" s="370">
        <f>'[4]invulblad CV TO'!S9</f>
        <v>0</v>
      </c>
      <c r="T9" s="370">
        <f>'[4]invulblad CV Lab VV'!T9</f>
        <v>354</v>
      </c>
      <c r="U9" s="370">
        <f>'[4]invulblad CV Lab VV'!U9</f>
        <v>0</v>
      </c>
      <c r="V9" s="370">
        <f>'[4]invulblad CV Lab VV'!V9</f>
        <v>0</v>
      </c>
      <c r="W9" s="370">
        <f>'[4]invulblad CV Lab VV'!W9</f>
        <v>0</v>
      </c>
      <c r="X9" s="370">
        <f>'[4]invulblad CV Lab VV'!X9</f>
        <v>0</v>
      </c>
      <c r="Y9" s="370">
        <f>'[4]invulblad CV Lab VV'!Y9</f>
        <v>0</v>
      </c>
      <c r="Z9" s="370">
        <f>'[4]invulblad CV Lab VV'!Z9</f>
        <v>0</v>
      </c>
      <c r="AA9" s="370">
        <f>'[4]invulblad CV PV'!AA9</f>
        <v>0</v>
      </c>
      <c r="AB9" s="370">
        <f>'[4]invulblad CV TO'!AB9</f>
        <v>0</v>
      </c>
      <c r="AC9" s="370">
        <f>'[4]invulblad CV Horeca'!AC9</f>
        <v>0</v>
      </c>
      <c r="AD9" s="370">
        <f>'[4]invulblad CV Horeca'!AD9</f>
        <v>0</v>
      </c>
      <c r="AE9" s="370">
        <f>'[4]invulblad CV Horeca'!AE9</f>
        <v>0</v>
      </c>
      <c r="AF9" s="370">
        <f>'[4]invulblad CV Horeca'!AF9</f>
        <v>0</v>
      </c>
      <c r="AG9" s="370">
        <f>'[4]invulblad CV Horeca'!AG9</f>
        <v>0</v>
      </c>
      <c r="AH9" s="370">
        <f>'[4]invulblad CV Horeca'!AH9</f>
        <v>0</v>
      </c>
      <c r="AI9" s="370">
        <f>'[4]invulblad CV Horeca'!AI9</f>
        <v>0</v>
      </c>
      <c r="AJ9" s="370">
        <f>'[4]invulblad CV Horeca'!AJ9</f>
        <v>0</v>
      </c>
      <c r="AK9" s="370">
        <f>'[4]invulblad CV DVE'!AK9</f>
        <v>0</v>
      </c>
      <c r="AL9" s="370">
        <f>'[4]invulblad CV VIP'!AL9</f>
        <v>0</v>
      </c>
      <c r="AM9" s="370">
        <f>'[4]invulblad CV VIP'!AM9</f>
        <v>0</v>
      </c>
      <c r="AN9" s="370">
        <f>'[4]invulblad CV DVE'!AN9</f>
        <v>0</v>
      </c>
      <c r="AO9" s="370">
        <f>'[4]invulblad CV VIP'!AO9</f>
        <v>0</v>
      </c>
      <c r="AP9" s="370">
        <f>'[4]invulblad CV DVE'!AP9</f>
        <v>0</v>
      </c>
      <c r="AQ9" s="370">
        <f>'[4]invulblad CV DVE'!AQ9</f>
        <v>0</v>
      </c>
      <c r="AR9" s="370">
        <f>'[4]invulblad CV VIP'!AR9</f>
        <v>0</v>
      </c>
      <c r="AS9" s="370">
        <f>'[4]invulblad CV VIP'!AS9</f>
        <v>0</v>
      </c>
      <c r="AT9" s="370">
        <f>'[4]invulblad CV DVE'!AT9</f>
        <v>0</v>
      </c>
      <c r="AU9" s="370">
        <f>'[4]invulblad CV VIP'!AU9</f>
        <v>0</v>
      </c>
      <c r="AV9" s="370">
        <f>'[4]invulblad CV PV'!AV9</f>
        <v>0</v>
      </c>
      <c r="AW9" s="370">
        <f>'[4]invulblad CV PV'!AW9</f>
        <v>0</v>
      </c>
      <c r="AX9" s="370">
        <f>'[4]invulblad CV TO'!AX9</f>
        <v>0</v>
      </c>
    </row>
    <row r="10" spans="1:50" hidden="1">
      <c r="A10">
        <v>2014</v>
      </c>
      <c r="B10" t="s">
        <v>911</v>
      </c>
      <c r="C10" t="s">
        <v>1560</v>
      </c>
      <c r="D10" t="s">
        <v>932</v>
      </c>
      <c r="E10" t="s">
        <v>2053</v>
      </c>
      <c r="F10">
        <v>4765</v>
      </c>
      <c r="G10" t="s">
        <v>936</v>
      </c>
      <c r="H10" t="s">
        <v>937</v>
      </c>
      <c r="I10" t="s">
        <v>915</v>
      </c>
      <c r="J10" t="s">
        <v>934</v>
      </c>
      <c r="K10" t="s">
        <v>938</v>
      </c>
      <c r="L10" s="365">
        <v>4765</v>
      </c>
      <c r="M10" s="366">
        <v>1403703</v>
      </c>
      <c r="N10" s="367">
        <v>4765</v>
      </c>
      <c r="O10" s="368">
        <f t="shared" si="0"/>
        <v>0</v>
      </c>
      <c r="P10" s="369">
        <f t="shared" si="1"/>
        <v>4765</v>
      </c>
      <c r="Q10" s="370">
        <f>'[4]invulblad CV TO'!Q10</f>
        <v>0</v>
      </c>
      <c r="R10" s="370">
        <f>'[4]invulblad CV PV'!R10</f>
        <v>0</v>
      </c>
      <c r="S10" s="370">
        <f>'[4]invulblad CV TO'!S10</f>
        <v>0</v>
      </c>
      <c r="T10" s="370">
        <f>'[4]invulblad CV Lab VV'!T10</f>
        <v>4765</v>
      </c>
      <c r="U10" s="370">
        <f>'[4]invulblad CV Lab VV'!U10</f>
        <v>0</v>
      </c>
      <c r="V10" s="370">
        <f>'[4]invulblad CV Lab VV'!V10</f>
        <v>0</v>
      </c>
      <c r="W10" s="370">
        <f>'[4]invulblad CV Lab VV'!W10</f>
        <v>0</v>
      </c>
      <c r="X10" s="370">
        <f>'[4]invulblad CV Lab VV'!X10</f>
        <v>0</v>
      </c>
      <c r="Y10" s="370">
        <f>'[4]invulblad CV Lab VV'!Y10</f>
        <v>0</v>
      </c>
      <c r="Z10" s="370">
        <f>'[4]invulblad CV Lab VV'!Z10</f>
        <v>0</v>
      </c>
      <c r="AA10" s="370">
        <f>'[4]invulblad CV PV'!AA10</f>
        <v>0</v>
      </c>
      <c r="AB10" s="370">
        <f>'[4]invulblad CV TO'!AB10</f>
        <v>0</v>
      </c>
      <c r="AC10" s="370">
        <f>'[4]invulblad CV Horeca'!AC10</f>
        <v>0</v>
      </c>
      <c r="AD10" s="370">
        <f>'[4]invulblad CV Horeca'!AD10</f>
        <v>0</v>
      </c>
      <c r="AE10" s="370">
        <f>'[4]invulblad CV Horeca'!AE10</f>
        <v>0</v>
      </c>
      <c r="AF10" s="370">
        <f>'[4]invulblad CV Horeca'!AF10</f>
        <v>0</v>
      </c>
      <c r="AG10" s="370">
        <f>'[4]invulblad CV Horeca'!AG10</f>
        <v>0</v>
      </c>
      <c r="AH10" s="370">
        <f>'[4]invulblad CV Horeca'!AH10</f>
        <v>0</v>
      </c>
      <c r="AI10" s="370">
        <f>'[4]invulblad CV Horeca'!AI10</f>
        <v>0</v>
      </c>
      <c r="AJ10" s="370">
        <f>'[4]invulblad CV Horeca'!AJ10</f>
        <v>0</v>
      </c>
      <c r="AK10" s="370">
        <f>'[4]invulblad CV DVE'!AK10</f>
        <v>0</v>
      </c>
      <c r="AL10" s="370">
        <f>'[4]invulblad CV VIP'!AL10</f>
        <v>0</v>
      </c>
      <c r="AM10" s="370">
        <f>'[4]invulblad CV VIP'!AM10</f>
        <v>0</v>
      </c>
      <c r="AN10" s="370">
        <f>'[4]invulblad CV DVE'!AN10</f>
        <v>0</v>
      </c>
      <c r="AO10" s="370">
        <f>'[4]invulblad CV VIP'!AO10</f>
        <v>0</v>
      </c>
      <c r="AP10" s="370">
        <f>'[4]invulblad CV DVE'!AP10</f>
        <v>0</v>
      </c>
      <c r="AQ10" s="370">
        <f>'[4]invulblad CV DVE'!AQ10</f>
        <v>0</v>
      </c>
      <c r="AR10" s="370">
        <f>'[4]invulblad CV VIP'!AR10</f>
        <v>0</v>
      </c>
      <c r="AS10" s="370">
        <f>'[4]invulblad CV VIP'!AS10</f>
        <v>0</v>
      </c>
      <c r="AT10" s="370">
        <f>'[4]invulblad CV DVE'!AT10</f>
        <v>0</v>
      </c>
      <c r="AU10" s="370">
        <f>'[4]invulblad CV VIP'!AU10</f>
        <v>0</v>
      </c>
      <c r="AV10" s="370">
        <f>'[4]invulblad CV PV'!AV10</f>
        <v>0</v>
      </c>
      <c r="AW10" s="370">
        <f>'[4]invulblad CV PV'!AW10</f>
        <v>0</v>
      </c>
      <c r="AX10" s="370">
        <f>'[4]invulblad CV TO'!AX10</f>
        <v>0</v>
      </c>
    </row>
    <row r="11" spans="1:50" hidden="1">
      <c r="A11">
        <v>2014</v>
      </c>
      <c r="B11" t="s">
        <v>911</v>
      </c>
      <c r="C11" t="s">
        <v>1560</v>
      </c>
      <c r="D11" t="s">
        <v>932</v>
      </c>
      <c r="E11" t="s">
        <v>2053</v>
      </c>
      <c r="F11">
        <v>18963</v>
      </c>
      <c r="G11" t="s">
        <v>939</v>
      </c>
      <c r="H11" t="s">
        <v>919</v>
      </c>
      <c r="I11" t="s">
        <v>915</v>
      </c>
      <c r="J11" t="s">
        <v>934</v>
      </c>
      <c r="K11" t="s">
        <v>1566</v>
      </c>
      <c r="L11" s="365">
        <v>18963</v>
      </c>
      <c r="M11" s="366">
        <v>1403847</v>
      </c>
      <c r="N11" s="367">
        <v>18963</v>
      </c>
      <c r="O11" s="368">
        <f t="shared" si="0"/>
        <v>0</v>
      </c>
      <c r="P11" s="369">
        <f t="shared" si="1"/>
        <v>18963</v>
      </c>
      <c r="Q11" s="370">
        <f>'[4]invulblad CV TO'!Q11</f>
        <v>0</v>
      </c>
      <c r="R11" s="370">
        <f>'[4]invulblad CV PV'!R11</f>
        <v>0</v>
      </c>
      <c r="S11" s="370">
        <f>'[4]invulblad CV TO'!S11</f>
        <v>4208</v>
      </c>
      <c r="T11" s="370">
        <f>'[4]invulblad CV Lab VV'!T11</f>
        <v>0</v>
      </c>
      <c r="U11" s="370">
        <f>'[4]invulblad CV Lab VV'!U11</f>
        <v>0</v>
      </c>
      <c r="V11" s="370">
        <f>'[4]invulblad CV Lab VV'!V11</f>
        <v>0</v>
      </c>
      <c r="W11" s="370">
        <f>'[4]invulblad CV Lab VV'!W11</f>
        <v>0</v>
      </c>
      <c r="X11" s="370">
        <f>'[4]invulblad CV Lab VV'!X11</f>
        <v>0</v>
      </c>
      <c r="Y11" s="370">
        <f>'[4]invulblad CV Lab VV'!Y11</f>
        <v>0</v>
      </c>
      <c r="Z11" s="370">
        <f>'[4]invulblad CV Lab VV'!Z11</f>
        <v>0</v>
      </c>
      <c r="AA11" s="370">
        <f>'[4]invulblad CV PV'!AA11</f>
        <v>0</v>
      </c>
      <c r="AB11" s="370">
        <f>'[4]invulblad CV TO'!AB11</f>
        <v>0</v>
      </c>
      <c r="AC11" s="370">
        <f>'[4]invulblad CV Horeca'!AC11</f>
        <v>0</v>
      </c>
      <c r="AD11" s="370">
        <f>'[4]invulblad CV Horeca'!AD11</f>
        <v>0</v>
      </c>
      <c r="AE11" s="370">
        <f>'[4]invulblad CV Horeca'!AE11</f>
        <v>0</v>
      </c>
      <c r="AF11" s="370">
        <f>'[4]invulblad CV Horeca'!AF11</f>
        <v>0</v>
      </c>
      <c r="AG11" s="370">
        <f>'[4]invulblad CV Horeca'!AG11</f>
        <v>0</v>
      </c>
      <c r="AH11" s="370">
        <f>'[4]invulblad CV Horeca'!AH11</f>
        <v>0</v>
      </c>
      <c r="AI11" s="370">
        <f>'[4]invulblad CV Horeca'!AI11</f>
        <v>0</v>
      </c>
      <c r="AJ11" s="370">
        <f>'[4]invulblad CV Horeca'!AJ11</f>
        <v>0</v>
      </c>
      <c r="AK11" s="370">
        <f>'[4]invulblad CV DVE'!AK11</f>
        <v>0</v>
      </c>
      <c r="AL11" s="370">
        <f>'[4]invulblad CV VIP'!AL11</f>
        <v>0</v>
      </c>
      <c r="AM11" s="370">
        <f>'[4]invulblad CV VIP'!AM11</f>
        <v>4131</v>
      </c>
      <c r="AN11" s="370">
        <f>'[4]invulblad CV DVE'!AN11</f>
        <v>0</v>
      </c>
      <c r="AO11" s="370">
        <f>'[4]invulblad CV VIP'!AO11</f>
        <v>3541</v>
      </c>
      <c r="AP11" s="370">
        <f>'[4]invulblad CV DVE'!AP11</f>
        <v>0</v>
      </c>
      <c r="AQ11" s="370">
        <f>'[4]invulblad CV DVE'!AQ11</f>
        <v>0</v>
      </c>
      <c r="AR11" s="370">
        <f>'[4]invulblad CV VIP'!AR11</f>
        <v>0</v>
      </c>
      <c r="AS11" s="370">
        <f>'[4]invulblad CV VIP'!AS11</f>
        <v>2952</v>
      </c>
      <c r="AT11" s="370">
        <f>'[4]invulblad CV DVE'!AT11</f>
        <v>0</v>
      </c>
      <c r="AU11" s="370">
        <f>'[4]invulblad CV VIP'!AU11</f>
        <v>4131</v>
      </c>
      <c r="AV11" s="370">
        <f>'[4]invulblad CV PV'!AV11</f>
        <v>0</v>
      </c>
      <c r="AW11" s="370">
        <f>'[4]invulblad CV PV'!AW11</f>
        <v>0</v>
      </c>
      <c r="AX11" s="370">
        <f>'[4]invulblad CV TO'!AX11</f>
        <v>0</v>
      </c>
    </row>
    <row r="12" spans="1:50" hidden="1">
      <c r="A12">
        <v>2014</v>
      </c>
      <c r="B12" t="s">
        <v>911</v>
      </c>
      <c r="C12" t="s">
        <v>1560</v>
      </c>
      <c r="D12" t="s">
        <v>932</v>
      </c>
      <c r="E12" t="s">
        <v>940</v>
      </c>
      <c r="F12">
        <v>60</v>
      </c>
      <c r="G12" t="s">
        <v>941</v>
      </c>
      <c r="H12" t="s">
        <v>914</v>
      </c>
      <c r="I12" t="s">
        <v>915</v>
      </c>
      <c r="J12" t="s">
        <v>942</v>
      </c>
      <c r="K12" t="s">
        <v>917</v>
      </c>
      <c r="L12" s="365">
        <v>60</v>
      </c>
      <c r="M12" s="366">
        <v>1403969</v>
      </c>
      <c r="N12" s="367">
        <v>60</v>
      </c>
      <c r="O12" s="368">
        <f t="shared" si="0"/>
        <v>0</v>
      </c>
      <c r="P12" s="369">
        <f t="shared" si="1"/>
        <v>60</v>
      </c>
      <c r="Q12" s="370">
        <f>'[4]invulblad CV TO'!Q12</f>
        <v>0</v>
      </c>
      <c r="R12" s="370">
        <f>'[4]invulblad CV PV'!R12</f>
        <v>0</v>
      </c>
      <c r="S12" s="370">
        <f>'[4]invulblad CV TO'!S12</f>
        <v>60</v>
      </c>
      <c r="T12" s="370">
        <f>'[4]invulblad CV Lab VV'!T12</f>
        <v>0</v>
      </c>
      <c r="U12" s="370">
        <f>'[4]invulblad CV Lab VV'!U12</f>
        <v>0</v>
      </c>
      <c r="V12" s="370">
        <f>'[4]invulblad CV Lab VV'!V12</f>
        <v>0</v>
      </c>
      <c r="W12" s="370">
        <f>'[4]invulblad CV Lab VV'!W12</f>
        <v>0</v>
      </c>
      <c r="X12" s="370">
        <f>'[4]invulblad CV Lab VV'!X12</f>
        <v>0</v>
      </c>
      <c r="Y12" s="370">
        <f>'[4]invulblad CV Lab VV'!Y12</f>
        <v>0</v>
      </c>
      <c r="Z12" s="370">
        <f>'[4]invulblad CV Lab VV'!Z12</f>
        <v>0</v>
      </c>
      <c r="AA12" s="370">
        <f>'[4]invulblad CV PV'!AA12</f>
        <v>0</v>
      </c>
      <c r="AB12" s="370">
        <f>'[4]invulblad CV TO'!AB12</f>
        <v>0</v>
      </c>
      <c r="AC12" s="370">
        <f>'[4]invulblad CV Horeca'!AC12</f>
        <v>0</v>
      </c>
      <c r="AD12" s="370">
        <f>'[4]invulblad CV Horeca'!AD12</f>
        <v>0</v>
      </c>
      <c r="AE12" s="370">
        <f>'[4]invulblad CV Horeca'!AE12</f>
        <v>0</v>
      </c>
      <c r="AF12" s="370">
        <f>'[4]invulblad CV Horeca'!AF12</f>
        <v>0</v>
      </c>
      <c r="AG12" s="370">
        <f>'[4]invulblad CV Horeca'!AG12</f>
        <v>0</v>
      </c>
      <c r="AH12" s="370">
        <f>'[4]invulblad CV Horeca'!AH12</f>
        <v>0</v>
      </c>
      <c r="AI12" s="370">
        <f>'[4]invulblad CV Horeca'!AI12</f>
        <v>0</v>
      </c>
      <c r="AJ12" s="370">
        <f>'[4]invulblad CV Horeca'!AJ12</f>
        <v>0</v>
      </c>
      <c r="AK12" s="370">
        <f>'[4]invulblad CV DVE'!AK12</f>
        <v>0</v>
      </c>
      <c r="AL12" s="370">
        <f>'[4]invulblad CV VIP'!AL12</f>
        <v>0</v>
      </c>
      <c r="AM12" s="370">
        <f>'[4]invulblad CV VIP'!AM12</f>
        <v>0</v>
      </c>
      <c r="AN12" s="370">
        <f>'[4]invulblad CV DVE'!AN12</f>
        <v>0</v>
      </c>
      <c r="AO12" s="370">
        <f>'[4]invulblad CV VIP'!AO12</f>
        <v>0</v>
      </c>
      <c r="AP12" s="370">
        <f>'[4]invulblad CV DVE'!AP12</f>
        <v>0</v>
      </c>
      <c r="AQ12" s="370">
        <f>'[4]invulblad CV DVE'!AQ12</f>
        <v>0</v>
      </c>
      <c r="AR12" s="370">
        <f>'[4]invulblad CV VIP'!AR12</f>
        <v>0</v>
      </c>
      <c r="AS12" s="370">
        <f>'[4]invulblad CV VIP'!AS12</f>
        <v>0</v>
      </c>
      <c r="AT12" s="370">
        <f>'[4]invulblad CV DVE'!AT12</f>
        <v>0</v>
      </c>
      <c r="AU12" s="370">
        <f>'[4]invulblad CV VIP'!AU12</f>
        <v>0</v>
      </c>
      <c r="AV12" s="370">
        <f>'[4]invulblad CV PV'!AV12</f>
        <v>0</v>
      </c>
      <c r="AW12" s="370">
        <f>'[4]invulblad CV PV'!AW12</f>
        <v>0</v>
      </c>
      <c r="AX12" s="370">
        <f>'[4]invulblad CV TO'!AX12</f>
        <v>0</v>
      </c>
    </row>
    <row r="13" spans="1:50" hidden="1">
      <c r="A13">
        <v>2014</v>
      </c>
      <c r="B13" t="s">
        <v>911</v>
      </c>
      <c r="C13" t="s">
        <v>1560</v>
      </c>
      <c r="D13" t="s">
        <v>932</v>
      </c>
      <c r="E13" t="s">
        <v>940</v>
      </c>
      <c r="F13">
        <v>20</v>
      </c>
      <c r="G13" t="s">
        <v>943</v>
      </c>
      <c r="H13" t="s">
        <v>926</v>
      </c>
      <c r="I13" t="s">
        <v>915</v>
      </c>
      <c r="J13" t="s">
        <v>942</v>
      </c>
      <c r="K13" t="s">
        <v>928</v>
      </c>
      <c r="L13" s="365">
        <v>20</v>
      </c>
      <c r="M13" s="366">
        <v>1403970</v>
      </c>
      <c r="N13" s="367">
        <v>20</v>
      </c>
      <c r="O13" s="368">
        <f t="shared" si="0"/>
        <v>0</v>
      </c>
      <c r="P13" s="369">
        <f t="shared" si="1"/>
        <v>20</v>
      </c>
      <c r="Q13" s="370">
        <f>'[4]invulblad CV TO'!Q13</f>
        <v>0</v>
      </c>
      <c r="R13" s="370">
        <f>'[4]invulblad CV PV'!R13</f>
        <v>0</v>
      </c>
      <c r="S13" s="370">
        <f>'[4]invulblad CV TO'!S13</f>
        <v>0</v>
      </c>
      <c r="T13" s="370">
        <f>'[4]invulblad CV Lab VV'!T13</f>
        <v>20</v>
      </c>
      <c r="U13" s="370">
        <f>'[4]invulblad CV Lab VV'!U13</f>
        <v>0</v>
      </c>
      <c r="V13" s="370">
        <f>'[4]invulblad CV Lab VV'!V13</f>
        <v>0</v>
      </c>
      <c r="W13" s="370">
        <f>'[4]invulblad CV Lab VV'!W13</f>
        <v>0</v>
      </c>
      <c r="X13" s="370">
        <f>'[4]invulblad CV Lab VV'!X13</f>
        <v>0</v>
      </c>
      <c r="Y13" s="370">
        <f>'[4]invulblad CV Lab VV'!Y13</f>
        <v>0</v>
      </c>
      <c r="Z13" s="370">
        <f>'[4]invulblad CV Lab VV'!Z13</f>
        <v>0</v>
      </c>
      <c r="AA13" s="370">
        <f>'[4]invulblad CV PV'!AA13</f>
        <v>0</v>
      </c>
      <c r="AB13" s="370">
        <f>'[4]invulblad CV TO'!AB13</f>
        <v>0</v>
      </c>
      <c r="AC13" s="370">
        <f>'[4]invulblad CV Horeca'!AC13</f>
        <v>0</v>
      </c>
      <c r="AD13" s="370">
        <f>'[4]invulblad CV Horeca'!AD13</f>
        <v>0</v>
      </c>
      <c r="AE13" s="370">
        <f>'[4]invulblad CV Horeca'!AE13</f>
        <v>0</v>
      </c>
      <c r="AF13" s="370">
        <f>'[4]invulblad CV Horeca'!AF13</f>
        <v>0</v>
      </c>
      <c r="AG13" s="370">
        <f>'[4]invulblad CV Horeca'!AG13</f>
        <v>0</v>
      </c>
      <c r="AH13" s="370">
        <f>'[4]invulblad CV Horeca'!AH13</f>
        <v>0</v>
      </c>
      <c r="AI13" s="370">
        <f>'[4]invulblad CV Horeca'!AI13</f>
        <v>0</v>
      </c>
      <c r="AJ13" s="370">
        <f>'[4]invulblad CV Horeca'!AJ13</f>
        <v>0</v>
      </c>
      <c r="AK13" s="370">
        <f>'[4]invulblad CV DVE'!AK13</f>
        <v>0</v>
      </c>
      <c r="AL13" s="370">
        <f>'[4]invulblad CV VIP'!AL13</f>
        <v>0</v>
      </c>
      <c r="AM13" s="370">
        <f>'[4]invulblad CV VIP'!AM13</f>
        <v>0</v>
      </c>
      <c r="AN13" s="370">
        <f>'[4]invulblad CV DVE'!AN13</f>
        <v>0</v>
      </c>
      <c r="AO13" s="370">
        <f>'[4]invulblad CV VIP'!AO13</f>
        <v>0</v>
      </c>
      <c r="AP13" s="370">
        <f>'[4]invulblad CV DVE'!AP13</f>
        <v>0</v>
      </c>
      <c r="AQ13" s="370">
        <f>'[4]invulblad CV DVE'!AQ13</f>
        <v>0</v>
      </c>
      <c r="AR13" s="370">
        <f>'[4]invulblad CV VIP'!AR13</f>
        <v>0</v>
      </c>
      <c r="AS13" s="370">
        <f>'[4]invulblad CV VIP'!AS13</f>
        <v>0</v>
      </c>
      <c r="AT13" s="370">
        <f>'[4]invulblad CV DVE'!AT13</f>
        <v>0</v>
      </c>
      <c r="AU13" s="370">
        <f>'[4]invulblad CV VIP'!AU13</f>
        <v>0</v>
      </c>
      <c r="AV13" s="370">
        <f>'[4]invulblad CV PV'!AV13</f>
        <v>0</v>
      </c>
      <c r="AW13" s="370">
        <f>'[4]invulblad CV PV'!AW13</f>
        <v>0</v>
      </c>
      <c r="AX13" s="370">
        <f>'[4]invulblad CV TO'!AX13</f>
        <v>0</v>
      </c>
    </row>
    <row r="14" spans="1:50" hidden="1">
      <c r="A14">
        <v>2014</v>
      </c>
      <c r="B14" t="s">
        <v>911</v>
      </c>
      <c r="C14" t="s">
        <v>1560</v>
      </c>
      <c r="D14" t="s">
        <v>932</v>
      </c>
      <c r="E14" t="s">
        <v>940</v>
      </c>
      <c r="F14">
        <v>1650</v>
      </c>
      <c r="G14" t="s">
        <v>944</v>
      </c>
      <c r="H14" t="s">
        <v>919</v>
      </c>
      <c r="I14" t="s">
        <v>915</v>
      </c>
      <c r="J14" t="s">
        <v>942</v>
      </c>
      <c r="K14" t="s">
        <v>1566</v>
      </c>
      <c r="L14" s="365">
        <v>1650</v>
      </c>
      <c r="M14" s="366">
        <v>1403849</v>
      </c>
      <c r="N14" s="367">
        <v>1650</v>
      </c>
      <c r="O14" s="368">
        <f t="shared" si="0"/>
        <v>0</v>
      </c>
      <c r="P14" s="369">
        <f t="shared" si="1"/>
        <v>1650</v>
      </c>
      <c r="Q14" s="370">
        <f>'[4]invulblad CV TO'!Q14</f>
        <v>0</v>
      </c>
      <c r="R14" s="370">
        <f>'[4]invulblad CV PV'!R14</f>
        <v>0</v>
      </c>
      <c r="S14" s="370">
        <f>'[4]invulblad CV TO'!S14</f>
        <v>340</v>
      </c>
      <c r="T14" s="370">
        <f>'[4]invulblad CV Lab VV'!T14</f>
        <v>0</v>
      </c>
      <c r="U14" s="370">
        <f>'[4]invulblad CV Lab VV'!U14</f>
        <v>0</v>
      </c>
      <c r="V14" s="370">
        <f>'[4]invulblad CV Lab VV'!V14</f>
        <v>0</v>
      </c>
      <c r="W14" s="370">
        <f>'[4]invulblad CV Lab VV'!W14</f>
        <v>0</v>
      </c>
      <c r="X14" s="370">
        <f>'[4]invulblad CV Lab VV'!X14</f>
        <v>0</v>
      </c>
      <c r="Y14" s="370">
        <f>'[4]invulblad CV Lab VV'!Y14</f>
        <v>0</v>
      </c>
      <c r="Z14" s="370">
        <f>'[4]invulblad CV Lab VV'!Z14</f>
        <v>0</v>
      </c>
      <c r="AA14" s="370">
        <f>'[4]invulblad CV PV'!AA14</f>
        <v>0</v>
      </c>
      <c r="AB14" s="370">
        <f>'[4]invulblad CV TO'!AB14</f>
        <v>0</v>
      </c>
      <c r="AC14" s="370">
        <f>'[4]invulblad CV Horeca'!AC14</f>
        <v>0</v>
      </c>
      <c r="AD14" s="370">
        <f>'[4]invulblad CV Horeca'!AD14</f>
        <v>0</v>
      </c>
      <c r="AE14" s="370">
        <f>'[4]invulblad CV Horeca'!AE14</f>
        <v>0</v>
      </c>
      <c r="AF14" s="370">
        <f>'[4]invulblad CV Horeca'!AF14</f>
        <v>0</v>
      </c>
      <c r="AG14" s="370">
        <f>'[4]invulblad CV Horeca'!AG14</f>
        <v>0</v>
      </c>
      <c r="AH14" s="370">
        <f>'[4]invulblad CV Horeca'!AH14</f>
        <v>0</v>
      </c>
      <c r="AI14" s="370">
        <f>'[4]invulblad CV Horeca'!AI14</f>
        <v>0</v>
      </c>
      <c r="AJ14" s="370">
        <f>'[4]invulblad CV Horeca'!AJ14</f>
        <v>0</v>
      </c>
      <c r="AK14" s="370">
        <f>'[4]invulblad CV DVE'!AK14</f>
        <v>0</v>
      </c>
      <c r="AL14" s="370">
        <f>'[4]invulblad CV VIP'!AL14</f>
        <v>0</v>
      </c>
      <c r="AM14" s="370">
        <f>'[4]invulblad CV VIP'!AM14</f>
        <v>367</v>
      </c>
      <c r="AN14" s="370">
        <f>'[4]invulblad CV DVE'!AN14</f>
        <v>0</v>
      </c>
      <c r="AO14" s="370">
        <f>'[4]invulblad CV VIP'!AO14</f>
        <v>314</v>
      </c>
      <c r="AP14" s="370">
        <f>'[4]invulblad CV DVE'!AP14</f>
        <v>0</v>
      </c>
      <c r="AQ14" s="370">
        <f>'[4]invulblad CV DVE'!AQ14</f>
        <v>0</v>
      </c>
      <c r="AR14" s="370">
        <f>'[4]invulblad CV VIP'!AR14</f>
        <v>0</v>
      </c>
      <c r="AS14" s="370">
        <f>'[4]invulblad CV VIP'!AS14</f>
        <v>262</v>
      </c>
      <c r="AT14" s="370">
        <f>'[4]invulblad CV DVE'!AT14</f>
        <v>0</v>
      </c>
      <c r="AU14" s="370">
        <f>'[4]invulblad CV VIP'!AU14</f>
        <v>367</v>
      </c>
      <c r="AV14" s="370">
        <f>'[4]invulblad CV PV'!AV14</f>
        <v>0</v>
      </c>
      <c r="AW14" s="370">
        <f>'[4]invulblad CV PV'!AW14</f>
        <v>0</v>
      </c>
      <c r="AX14" s="370">
        <f>'[4]invulblad CV TO'!AX14</f>
        <v>0</v>
      </c>
    </row>
    <row r="15" spans="1:50" hidden="1">
      <c r="A15">
        <v>2014</v>
      </c>
      <c r="B15" t="s">
        <v>911</v>
      </c>
      <c r="C15" t="s">
        <v>1560</v>
      </c>
      <c r="D15" t="s">
        <v>932</v>
      </c>
      <c r="E15" t="s">
        <v>2056</v>
      </c>
      <c r="F15">
        <v>78</v>
      </c>
      <c r="G15" t="s">
        <v>945</v>
      </c>
      <c r="H15" t="s">
        <v>914</v>
      </c>
      <c r="I15" t="s">
        <v>915</v>
      </c>
      <c r="J15" t="s">
        <v>946</v>
      </c>
      <c r="K15" t="s">
        <v>917</v>
      </c>
      <c r="L15" s="365">
        <v>78</v>
      </c>
      <c r="M15" s="366">
        <v>1403971</v>
      </c>
      <c r="N15" s="367">
        <v>78</v>
      </c>
      <c r="O15" s="368">
        <f t="shared" si="0"/>
        <v>0</v>
      </c>
      <c r="P15" s="369">
        <f t="shared" si="1"/>
        <v>78</v>
      </c>
      <c r="Q15" s="370">
        <f>'[4]invulblad CV TO'!Q15</f>
        <v>0</v>
      </c>
      <c r="R15" s="370">
        <f>'[4]invulblad CV PV'!R15</f>
        <v>0</v>
      </c>
      <c r="S15" s="370">
        <f>'[4]invulblad CV TO'!S15</f>
        <v>78</v>
      </c>
      <c r="T15" s="370">
        <f>'[4]invulblad CV Lab VV'!T15</f>
        <v>0</v>
      </c>
      <c r="U15" s="370">
        <f>'[4]invulblad CV Lab VV'!U15</f>
        <v>0</v>
      </c>
      <c r="V15" s="370">
        <f>'[4]invulblad CV Lab VV'!V15</f>
        <v>0</v>
      </c>
      <c r="W15" s="370">
        <f>'[4]invulblad CV Lab VV'!W15</f>
        <v>0</v>
      </c>
      <c r="X15" s="370">
        <f>'[4]invulblad CV Lab VV'!X15</f>
        <v>0</v>
      </c>
      <c r="Y15" s="370">
        <f>'[4]invulblad CV Lab VV'!Y15</f>
        <v>0</v>
      </c>
      <c r="Z15" s="370">
        <f>'[4]invulblad CV Lab VV'!Z15</f>
        <v>0</v>
      </c>
      <c r="AA15" s="370">
        <f>'[4]invulblad CV PV'!AA15</f>
        <v>0</v>
      </c>
      <c r="AB15" s="370">
        <f>'[4]invulblad CV TO'!AB15</f>
        <v>0</v>
      </c>
      <c r="AC15" s="370">
        <f>'[4]invulblad CV Horeca'!AC15</f>
        <v>0</v>
      </c>
      <c r="AD15" s="370">
        <f>'[4]invulblad CV Horeca'!AD15</f>
        <v>0</v>
      </c>
      <c r="AE15" s="370">
        <f>'[4]invulblad CV Horeca'!AE15</f>
        <v>0</v>
      </c>
      <c r="AF15" s="370">
        <f>'[4]invulblad CV Horeca'!AF15</f>
        <v>0</v>
      </c>
      <c r="AG15" s="370">
        <f>'[4]invulblad CV Horeca'!AG15</f>
        <v>0</v>
      </c>
      <c r="AH15" s="370">
        <f>'[4]invulblad CV Horeca'!AH15</f>
        <v>0</v>
      </c>
      <c r="AI15" s="370">
        <f>'[4]invulblad CV Horeca'!AI15</f>
        <v>0</v>
      </c>
      <c r="AJ15" s="370">
        <f>'[4]invulblad CV Horeca'!AJ15</f>
        <v>0</v>
      </c>
      <c r="AK15" s="370">
        <f>'[4]invulblad CV DVE'!AK15</f>
        <v>0</v>
      </c>
      <c r="AL15" s="370">
        <f>'[4]invulblad CV VIP'!AL15</f>
        <v>0</v>
      </c>
      <c r="AM15" s="370">
        <f>'[4]invulblad CV VIP'!AM15</f>
        <v>0</v>
      </c>
      <c r="AN15" s="370">
        <f>'[4]invulblad CV DVE'!AN15</f>
        <v>0</v>
      </c>
      <c r="AO15" s="370">
        <f>'[4]invulblad CV VIP'!AO15</f>
        <v>0</v>
      </c>
      <c r="AP15" s="370">
        <f>'[4]invulblad CV DVE'!AP15</f>
        <v>0</v>
      </c>
      <c r="AQ15" s="370">
        <f>'[4]invulblad CV DVE'!AQ15</f>
        <v>0</v>
      </c>
      <c r="AR15" s="370">
        <f>'[4]invulblad CV VIP'!AR15</f>
        <v>0</v>
      </c>
      <c r="AS15" s="370">
        <f>'[4]invulblad CV VIP'!AS15</f>
        <v>0</v>
      </c>
      <c r="AT15" s="370">
        <f>'[4]invulblad CV DVE'!AT15</f>
        <v>0</v>
      </c>
      <c r="AU15" s="370">
        <f>'[4]invulblad CV VIP'!AU15</f>
        <v>0</v>
      </c>
      <c r="AV15" s="370">
        <f>'[4]invulblad CV PV'!AV15</f>
        <v>0</v>
      </c>
      <c r="AW15" s="370">
        <f>'[4]invulblad CV PV'!AW15</f>
        <v>0</v>
      </c>
      <c r="AX15" s="370">
        <f>'[4]invulblad CV TO'!AX15</f>
        <v>0</v>
      </c>
    </row>
    <row r="16" spans="1:50" hidden="1">
      <c r="A16">
        <v>2014</v>
      </c>
      <c r="B16" t="s">
        <v>911</v>
      </c>
      <c r="C16" t="s">
        <v>1560</v>
      </c>
      <c r="D16" t="s">
        <v>932</v>
      </c>
      <c r="E16" t="s">
        <v>2056</v>
      </c>
      <c r="F16">
        <v>326</v>
      </c>
      <c r="G16" t="s">
        <v>947</v>
      </c>
      <c r="H16" t="s">
        <v>926</v>
      </c>
      <c r="I16" t="s">
        <v>915</v>
      </c>
      <c r="J16" t="s">
        <v>946</v>
      </c>
      <c r="K16" t="s">
        <v>928</v>
      </c>
      <c r="L16" s="365">
        <v>326</v>
      </c>
      <c r="M16" s="366">
        <v>1403677</v>
      </c>
      <c r="N16" s="367">
        <v>326</v>
      </c>
      <c r="O16" s="368">
        <f t="shared" si="0"/>
        <v>0</v>
      </c>
      <c r="P16" s="369">
        <f t="shared" si="1"/>
        <v>326</v>
      </c>
      <c r="Q16" s="370">
        <f>'[4]invulblad CV TO'!Q16</f>
        <v>0</v>
      </c>
      <c r="R16" s="370">
        <f>'[4]invulblad CV PV'!R16</f>
        <v>0</v>
      </c>
      <c r="S16" s="370">
        <f>'[4]invulblad CV TO'!S16</f>
        <v>0</v>
      </c>
      <c r="T16" s="370">
        <f>'[4]invulblad CV Lab VV'!T16</f>
        <v>326</v>
      </c>
      <c r="U16" s="370">
        <f>'[4]invulblad CV Lab VV'!U16</f>
        <v>0</v>
      </c>
      <c r="V16" s="370">
        <f>'[4]invulblad CV Lab VV'!V16</f>
        <v>0</v>
      </c>
      <c r="W16" s="370">
        <f>'[4]invulblad CV Lab VV'!W16</f>
        <v>0</v>
      </c>
      <c r="X16" s="370">
        <f>'[4]invulblad CV Lab VV'!X16</f>
        <v>0</v>
      </c>
      <c r="Y16" s="370">
        <f>'[4]invulblad CV Lab VV'!Y16</f>
        <v>0</v>
      </c>
      <c r="Z16" s="370">
        <f>'[4]invulblad CV Lab VV'!Z16</f>
        <v>0</v>
      </c>
      <c r="AA16" s="370">
        <f>'[4]invulblad CV PV'!AA16</f>
        <v>0</v>
      </c>
      <c r="AB16" s="370">
        <f>'[4]invulblad CV TO'!AB16</f>
        <v>0</v>
      </c>
      <c r="AC16" s="370">
        <f>'[4]invulblad CV Horeca'!AC16</f>
        <v>0</v>
      </c>
      <c r="AD16" s="370">
        <f>'[4]invulblad CV Horeca'!AD16</f>
        <v>0</v>
      </c>
      <c r="AE16" s="370">
        <f>'[4]invulblad CV Horeca'!AE16</f>
        <v>0</v>
      </c>
      <c r="AF16" s="370">
        <f>'[4]invulblad CV Horeca'!AF16</f>
        <v>0</v>
      </c>
      <c r="AG16" s="370">
        <f>'[4]invulblad CV Horeca'!AG16</f>
        <v>0</v>
      </c>
      <c r="AH16" s="370">
        <f>'[4]invulblad CV Horeca'!AH16</f>
        <v>0</v>
      </c>
      <c r="AI16" s="370">
        <f>'[4]invulblad CV Horeca'!AI16</f>
        <v>0</v>
      </c>
      <c r="AJ16" s="370">
        <f>'[4]invulblad CV Horeca'!AJ16</f>
        <v>0</v>
      </c>
      <c r="AK16" s="370">
        <f>'[4]invulblad CV DVE'!AK16</f>
        <v>0</v>
      </c>
      <c r="AL16" s="370">
        <f>'[4]invulblad CV VIP'!AL16</f>
        <v>0</v>
      </c>
      <c r="AM16" s="370">
        <f>'[4]invulblad CV VIP'!AM16</f>
        <v>0</v>
      </c>
      <c r="AN16" s="370">
        <f>'[4]invulblad CV DVE'!AN16</f>
        <v>0</v>
      </c>
      <c r="AO16" s="370">
        <f>'[4]invulblad CV VIP'!AO16</f>
        <v>0</v>
      </c>
      <c r="AP16" s="370">
        <f>'[4]invulblad CV DVE'!AP16</f>
        <v>0</v>
      </c>
      <c r="AQ16" s="370">
        <f>'[4]invulblad CV DVE'!AQ16</f>
        <v>0</v>
      </c>
      <c r="AR16" s="370">
        <f>'[4]invulblad CV VIP'!AR16</f>
        <v>0</v>
      </c>
      <c r="AS16" s="370">
        <f>'[4]invulblad CV VIP'!AS16</f>
        <v>0</v>
      </c>
      <c r="AT16" s="370">
        <f>'[4]invulblad CV DVE'!AT16</f>
        <v>0</v>
      </c>
      <c r="AU16" s="370">
        <f>'[4]invulblad CV VIP'!AU16</f>
        <v>0</v>
      </c>
      <c r="AV16" s="370">
        <f>'[4]invulblad CV PV'!AV16</f>
        <v>0</v>
      </c>
      <c r="AW16" s="370">
        <f>'[4]invulblad CV PV'!AW16</f>
        <v>0</v>
      </c>
      <c r="AX16" s="370">
        <f>'[4]invulblad CV TO'!AX16</f>
        <v>0</v>
      </c>
    </row>
    <row r="17" spans="1:50" hidden="1">
      <c r="A17">
        <v>2014</v>
      </c>
      <c r="B17" t="s">
        <v>911</v>
      </c>
      <c r="C17" t="s">
        <v>1560</v>
      </c>
      <c r="D17" t="s">
        <v>932</v>
      </c>
      <c r="E17" t="s">
        <v>2056</v>
      </c>
      <c r="F17">
        <v>4000</v>
      </c>
      <c r="G17" t="s">
        <v>948</v>
      </c>
      <c r="H17" t="s">
        <v>937</v>
      </c>
      <c r="I17" t="s">
        <v>915</v>
      </c>
      <c r="J17" t="s">
        <v>946</v>
      </c>
      <c r="K17" t="s">
        <v>938</v>
      </c>
      <c r="L17" s="365">
        <v>4000</v>
      </c>
      <c r="M17" s="366">
        <v>1403704</v>
      </c>
      <c r="N17" s="367">
        <v>4000</v>
      </c>
      <c r="O17" s="368">
        <f t="shared" si="0"/>
        <v>0</v>
      </c>
      <c r="P17" s="369">
        <f t="shared" si="1"/>
        <v>4000</v>
      </c>
      <c r="Q17" s="370">
        <f>'[4]invulblad CV TO'!Q17</f>
        <v>0</v>
      </c>
      <c r="R17" s="370">
        <f>'[4]invulblad CV PV'!R17</f>
        <v>0</v>
      </c>
      <c r="S17" s="370">
        <f>'[4]invulblad CV TO'!S17</f>
        <v>0</v>
      </c>
      <c r="T17" s="370">
        <f>'[4]invulblad CV Lab VV'!T17</f>
        <v>4000</v>
      </c>
      <c r="U17" s="370">
        <f>'[4]invulblad CV Lab VV'!U17</f>
        <v>0</v>
      </c>
      <c r="V17" s="370">
        <f>'[4]invulblad CV Lab VV'!V17</f>
        <v>0</v>
      </c>
      <c r="W17" s="370">
        <f>'[4]invulblad CV Lab VV'!W17</f>
        <v>0</v>
      </c>
      <c r="X17" s="370">
        <f>'[4]invulblad CV Lab VV'!X17</f>
        <v>0</v>
      </c>
      <c r="Y17" s="370">
        <f>'[4]invulblad CV Lab VV'!Y17</f>
        <v>0</v>
      </c>
      <c r="Z17" s="370">
        <f>'[4]invulblad CV Lab VV'!Z17</f>
        <v>0</v>
      </c>
      <c r="AA17" s="370">
        <f>'[4]invulblad CV PV'!AA17</f>
        <v>0</v>
      </c>
      <c r="AB17" s="370">
        <f>'[4]invulblad CV TO'!AB17</f>
        <v>0</v>
      </c>
      <c r="AC17" s="370">
        <f>'[4]invulblad CV Horeca'!AC17</f>
        <v>0</v>
      </c>
      <c r="AD17" s="370">
        <f>'[4]invulblad CV Horeca'!AD17</f>
        <v>0</v>
      </c>
      <c r="AE17" s="370">
        <f>'[4]invulblad CV Horeca'!AE17</f>
        <v>0</v>
      </c>
      <c r="AF17" s="370">
        <f>'[4]invulblad CV Horeca'!AF17</f>
        <v>0</v>
      </c>
      <c r="AG17" s="370">
        <f>'[4]invulblad CV Horeca'!AG17</f>
        <v>0</v>
      </c>
      <c r="AH17" s="370">
        <f>'[4]invulblad CV Horeca'!AH17</f>
        <v>0</v>
      </c>
      <c r="AI17" s="370">
        <f>'[4]invulblad CV Horeca'!AI17</f>
        <v>0</v>
      </c>
      <c r="AJ17" s="370">
        <f>'[4]invulblad CV Horeca'!AJ17</f>
        <v>0</v>
      </c>
      <c r="AK17" s="370">
        <f>'[4]invulblad CV DVE'!AK17</f>
        <v>0</v>
      </c>
      <c r="AL17" s="370">
        <f>'[4]invulblad CV VIP'!AL17</f>
        <v>0</v>
      </c>
      <c r="AM17" s="370">
        <f>'[4]invulblad CV VIP'!AM17</f>
        <v>0</v>
      </c>
      <c r="AN17" s="370">
        <f>'[4]invulblad CV DVE'!AN17</f>
        <v>0</v>
      </c>
      <c r="AO17" s="370">
        <f>'[4]invulblad CV VIP'!AO17</f>
        <v>0</v>
      </c>
      <c r="AP17" s="370">
        <f>'[4]invulblad CV DVE'!AP17</f>
        <v>0</v>
      </c>
      <c r="AQ17" s="370">
        <f>'[4]invulblad CV DVE'!AQ17</f>
        <v>0</v>
      </c>
      <c r="AR17" s="370">
        <f>'[4]invulblad CV VIP'!AR17</f>
        <v>0</v>
      </c>
      <c r="AS17" s="370">
        <f>'[4]invulblad CV VIP'!AS17</f>
        <v>0</v>
      </c>
      <c r="AT17" s="370">
        <f>'[4]invulblad CV DVE'!AT17</f>
        <v>0</v>
      </c>
      <c r="AU17" s="370">
        <f>'[4]invulblad CV VIP'!AU17</f>
        <v>0</v>
      </c>
      <c r="AV17" s="370">
        <f>'[4]invulblad CV PV'!AV17</f>
        <v>0</v>
      </c>
      <c r="AW17" s="370">
        <f>'[4]invulblad CV PV'!AW17</f>
        <v>0</v>
      </c>
      <c r="AX17" s="370">
        <f>'[4]invulblad CV TO'!AX17</f>
        <v>0</v>
      </c>
    </row>
    <row r="18" spans="1:50" hidden="1">
      <c r="A18">
        <v>2014</v>
      </c>
      <c r="B18" t="s">
        <v>911</v>
      </c>
      <c r="C18" t="s">
        <v>1560</v>
      </c>
      <c r="D18" t="s">
        <v>932</v>
      </c>
      <c r="E18" t="s">
        <v>2056</v>
      </c>
      <c r="F18">
        <v>1916</v>
      </c>
      <c r="G18" t="s">
        <v>949</v>
      </c>
      <c r="H18" t="s">
        <v>919</v>
      </c>
      <c r="I18" t="s">
        <v>915</v>
      </c>
      <c r="J18" t="s">
        <v>946</v>
      </c>
      <c r="K18" t="s">
        <v>1566</v>
      </c>
      <c r="L18" s="365">
        <v>1916</v>
      </c>
      <c r="M18" s="366">
        <v>1403848</v>
      </c>
      <c r="N18" s="367">
        <v>1916</v>
      </c>
      <c r="O18" s="368">
        <f t="shared" si="0"/>
        <v>0</v>
      </c>
      <c r="P18" s="369">
        <f t="shared" si="1"/>
        <v>1916</v>
      </c>
      <c r="Q18" s="370">
        <f>'[4]invulblad CV TO'!Q18</f>
        <v>0</v>
      </c>
      <c r="R18" s="370">
        <f>'[4]invulblad CV PV'!R18</f>
        <v>0</v>
      </c>
      <c r="S18" s="370">
        <f>'[4]invulblad CV TO'!S18</f>
        <v>442</v>
      </c>
      <c r="T18" s="370">
        <f>'[4]invulblad CV Lab VV'!T18</f>
        <v>0</v>
      </c>
      <c r="U18" s="370">
        <f>'[4]invulblad CV Lab VV'!U18</f>
        <v>0</v>
      </c>
      <c r="V18" s="370">
        <f>'[4]invulblad CV Lab VV'!V18</f>
        <v>0</v>
      </c>
      <c r="W18" s="370">
        <f>'[4]invulblad CV Lab VV'!W18</f>
        <v>0</v>
      </c>
      <c r="X18" s="370">
        <f>'[4]invulblad CV Lab VV'!X18</f>
        <v>0</v>
      </c>
      <c r="Y18" s="370">
        <f>'[4]invulblad CV Lab VV'!Y18</f>
        <v>0</v>
      </c>
      <c r="Z18" s="370">
        <f>'[4]invulblad CV Lab VV'!Z18</f>
        <v>0</v>
      </c>
      <c r="AA18" s="370">
        <f>'[4]invulblad CV PV'!AA18</f>
        <v>0</v>
      </c>
      <c r="AB18" s="370">
        <f>'[4]invulblad CV TO'!AB18</f>
        <v>0</v>
      </c>
      <c r="AC18" s="370">
        <f>'[4]invulblad CV Horeca'!AC18</f>
        <v>0</v>
      </c>
      <c r="AD18" s="370">
        <f>'[4]invulblad CV Horeca'!AD18</f>
        <v>0</v>
      </c>
      <c r="AE18" s="370">
        <f>'[4]invulblad CV Horeca'!AE18</f>
        <v>0</v>
      </c>
      <c r="AF18" s="370">
        <f>'[4]invulblad CV Horeca'!AF18</f>
        <v>0</v>
      </c>
      <c r="AG18" s="370">
        <f>'[4]invulblad CV Horeca'!AG18</f>
        <v>0</v>
      </c>
      <c r="AH18" s="370">
        <f>'[4]invulblad CV Horeca'!AH18</f>
        <v>0</v>
      </c>
      <c r="AI18" s="370">
        <f>'[4]invulblad CV Horeca'!AI18</f>
        <v>0</v>
      </c>
      <c r="AJ18" s="370">
        <f>'[4]invulblad CV Horeca'!AJ18</f>
        <v>0</v>
      </c>
      <c r="AK18" s="370">
        <f>'[4]invulblad CV DVE'!AK18</f>
        <v>0</v>
      </c>
      <c r="AL18" s="370">
        <f>'[4]invulblad CV VIP'!AL18</f>
        <v>0</v>
      </c>
      <c r="AM18" s="370">
        <f>'[4]invulblad CV VIP'!AM18</f>
        <v>413</v>
      </c>
      <c r="AN18" s="370">
        <f>'[4]invulblad CV DVE'!AN18</f>
        <v>0</v>
      </c>
      <c r="AO18" s="370">
        <f>'[4]invulblad CV VIP'!AO18</f>
        <v>354</v>
      </c>
      <c r="AP18" s="370">
        <f>'[4]invulblad CV DVE'!AP18</f>
        <v>0</v>
      </c>
      <c r="AQ18" s="370">
        <f>'[4]invulblad CV DVE'!AQ18</f>
        <v>0</v>
      </c>
      <c r="AR18" s="370">
        <f>'[4]invulblad CV VIP'!AR18</f>
        <v>0</v>
      </c>
      <c r="AS18" s="370">
        <f>'[4]invulblad CV VIP'!AS18</f>
        <v>294</v>
      </c>
      <c r="AT18" s="370">
        <f>'[4]invulblad CV DVE'!AT18</f>
        <v>0</v>
      </c>
      <c r="AU18" s="370">
        <f>'[4]invulblad CV VIP'!AU18</f>
        <v>413</v>
      </c>
      <c r="AV18" s="370">
        <f>'[4]invulblad CV PV'!AV18</f>
        <v>0</v>
      </c>
      <c r="AW18" s="370">
        <f>'[4]invulblad CV PV'!AW18</f>
        <v>0</v>
      </c>
      <c r="AX18" s="370">
        <f>'[4]invulblad CV TO'!AX18</f>
        <v>0</v>
      </c>
    </row>
    <row r="19" spans="1:50" hidden="1">
      <c r="A19">
        <v>2014</v>
      </c>
      <c r="B19" t="s">
        <v>911</v>
      </c>
      <c r="C19" t="s">
        <v>1560</v>
      </c>
      <c r="D19" t="s">
        <v>932</v>
      </c>
      <c r="E19" t="s">
        <v>950</v>
      </c>
      <c r="F19">
        <v>400</v>
      </c>
      <c r="G19" t="s">
        <v>951</v>
      </c>
      <c r="H19" t="s">
        <v>919</v>
      </c>
      <c r="I19" t="s">
        <v>915</v>
      </c>
      <c r="J19" t="s">
        <v>952</v>
      </c>
      <c r="K19" t="s">
        <v>1566</v>
      </c>
      <c r="L19" s="365">
        <v>400</v>
      </c>
      <c r="M19" s="366">
        <v>1403964</v>
      </c>
      <c r="N19" s="367">
        <v>400</v>
      </c>
      <c r="O19" s="368">
        <f t="shared" si="0"/>
        <v>0</v>
      </c>
      <c r="P19" s="369">
        <f t="shared" si="1"/>
        <v>400</v>
      </c>
      <c r="Q19" s="370">
        <f>'[4]invulblad CV TO'!Q19</f>
        <v>0</v>
      </c>
      <c r="R19" s="370">
        <f>'[4]invulblad CV PV'!R19</f>
        <v>0</v>
      </c>
      <c r="S19" s="370">
        <f>'[4]invulblad CV TO'!S19</f>
        <v>0</v>
      </c>
      <c r="T19" s="370">
        <f>'[4]invulblad CV Lab VV'!T19</f>
        <v>0</v>
      </c>
      <c r="U19" s="370">
        <f>'[4]invulblad CV Lab VV'!U19</f>
        <v>0</v>
      </c>
      <c r="V19" s="370">
        <f>'[4]invulblad CV Lab VV'!V19</f>
        <v>0</v>
      </c>
      <c r="W19" s="370">
        <f>'[4]invulblad CV Lab VV'!W19</f>
        <v>0</v>
      </c>
      <c r="X19" s="370">
        <f>'[4]invulblad CV Lab VV'!X19</f>
        <v>0</v>
      </c>
      <c r="Y19" s="370">
        <f>'[4]invulblad CV Lab VV'!Y19</f>
        <v>0</v>
      </c>
      <c r="Z19" s="370">
        <f>'[4]invulblad CV Lab VV'!Z19</f>
        <v>0</v>
      </c>
      <c r="AA19" s="370">
        <f>'[4]invulblad CV PV'!AA19</f>
        <v>0</v>
      </c>
      <c r="AB19" s="370">
        <f>'[4]invulblad CV TO'!AB19</f>
        <v>0</v>
      </c>
      <c r="AC19" s="370">
        <f>'[4]invulblad CV Horeca'!AC19</f>
        <v>0</v>
      </c>
      <c r="AD19" s="370">
        <f>'[4]invulblad CV Horeca'!AD19</f>
        <v>0</v>
      </c>
      <c r="AE19" s="370">
        <f>'[4]invulblad CV Horeca'!AE19</f>
        <v>0</v>
      </c>
      <c r="AF19" s="370">
        <f>'[4]invulblad CV Horeca'!AF19</f>
        <v>0</v>
      </c>
      <c r="AG19" s="370">
        <f>'[4]invulblad CV Horeca'!AG19</f>
        <v>0</v>
      </c>
      <c r="AH19" s="370">
        <f>'[4]invulblad CV Horeca'!AH19</f>
        <v>0</v>
      </c>
      <c r="AI19" s="370">
        <f>'[4]invulblad CV Horeca'!AI19</f>
        <v>0</v>
      </c>
      <c r="AJ19" s="370">
        <f>'[4]invulblad CV Horeca'!AJ19</f>
        <v>0</v>
      </c>
      <c r="AK19" s="370">
        <f>'[4]invulblad CV DVE'!AK19</f>
        <v>0</v>
      </c>
      <c r="AL19" s="370">
        <f>'[4]invulblad CV VIP'!AL19</f>
        <v>0</v>
      </c>
      <c r="AM19" s="370">
        <f>'[4]invulblad CV VIP'!AM19</f>
        <v>112</v>
      </c>
      <c r="AN19" s="370">
        <f>'[4]invulblad CV DVE'!AN19</f>
        <v>0</v>
      </c>
      <c r="AO19" s="370">
        <f>'[4]invulblad CV VIP'!AO19</f>
        <v>96</v>
      </c>
      <c r="AP19" s="370">
        <f>'[4]invulblad CV DVE'!AP19</f>
        <v>0</v>
      </c>
      <c r="AQ19" s="370">
        <f>'[4]invulblad CV DVE'!AQ19</f>
        <v>0</v>
      </c>
      <c r="AR19" s="370">
        <f>'[4]invulblad CV VIP'!AR19</f>
        <v>0</v>
      </c>
      <c r="AS19" s="370">
        <f>'[4]invulblad CV VIP'!AS19</f>
        <v>80</v>
      </c>
      <c r="AT19" s="370">
        <f>'[4]invulblad CV DVE'!AT19</f>
        <v>0</v>
      </c>
      <c r="AU19" s="370">
        <f>'[4]invulblad CV VIP'!AU19</f>
        <v>112</v>
      </c>
      <c r="AV19" s="370">
        <f>'[4]invulblad CV PV'!AV19</f>
        <v>0</v>
      </c>
      <c r="AW19" s="370">
        <f>'[4]invulblad CV PV'!AW19</f>
        <v>0</v>
      </c>
      <c r="AX19" s="370">
        <f>'[4]invulblad CV TO'!AX19</f>
        <v>0</v>
      </c>
    </row>
    <row r="20" spans="1:50" hidden="1">
      <c r="A20">
        <v>2014</v>
      </c>
      <c r="B20" t="s">
        <v>911</v>
      </c>
      <c r="C20" t="s">
        <v>1560</v>
      </c>
      <c r="D20" t="s">
        <v>953</v>
      </c>
      <c r="E20" t="s">
        <v>954</v>
      </c>
      <c r="F20">
        <v>500</v>
      </c>
      <c r="G20" t="s">
        <v>955</v>
      </c>
      <c r="H20" t="s">
        <v>914</v>
      </c>
      <c r="I20" t="s">
        <v>915</v>
      </c>
      <c r="J20" t="s">
        <v>956</v>
      </c>
      <c r="K20" t="s">
        <v>917</v>
      </c>
      <c r="L20" s="365">
        <v>500</v>
      </c>
      <c r="M20" s="366">
        <v>1403744</v>
      </c>
      <c r="N20" s="367">
        <v>500</v>
      </c>
      <c r="O20" s="368">
        <f t="shared" si="0"/>
        <v>0</v>
      </c>
      <c r="P20" s="369">
        <f t="shared" si="1"/>
        <v>500</v>
      </c>
      <c r="Q20" s="370">
        <f>'[4]invulblad CV TO'!Q20</f>
        <v>0</v>
      </c>
      <c r="R20" s="370">
        <f>'[4]invulblad CV PV'!R20</f>
        <v>0</v>
      </c>
      <c r="S20" s="370">
        <f>'[4]invulblad CV TO'!S20</f>
        <v>0</v>
      </c>
      <c r="T20" s="370">
        <f>'[4]invulblad CV Lab VV'!T20</f>
        <v>0</v>
      </c>
      <c r="U20" s="370">
        <f>'[4]invulblad CV Lab VV'!U20</f>
        <v>0</v>
      </c>
      <c r="V20" s="370">
        <f>'[4]invulblad CV Lab VV'!V20</f>
        <v>0</v>
      </c>
      <c r="W20" s="370">
        <f>'[4]invulblad CV Lab VV'!W20</f>
        <v>0</v>
      </c>
      <c r="X20" s="370">
        <f>'[4]invulblad CV Lab VV'!X20</f>
        <v>0</v>
      </c>
      <c r="Y20" s="370">
        <f>'[4]invulblad CV Lab VV'!Y20</f>
        <v>0</v>
      </c>
      <c r="Z20" s="370">
        <f>'[4]invulblad CV Lab VV'!Z20</f>
        <v>0</v>
      </c>
      <c r="AA20" s="370">
        <f>'[4]invulblad CV PV'!AA20</f>
        <v>0</v>
      </c>
      <c r="AB20" s="370">
        <f>'[4]invulblad CV TO'!AB20</f>
        <v>0</v>
      </c>
      <c r="AC20" s="370">
        <f>'[4]invulblad CV Horeca'!AC20</f>
        <v>0</v>
      </c>
      <c r="AD20" s="370">
        <f>'[4]invulblad CV Horeca'!AD20</f>
        <v>0</v>
      </c>
      <c r="AE20" s="370">
        <f>'[4]invulblad CV Horeca'!AE20</f>
        <v>0</v>
      </c>
      <c r="AF20" s="370">
        <f>'[4]invulblad CV Horeca'!AF20</f>
        <v>0</v>
      </c>
      <c r="AG20" s="370">
        <f>'[4]invulblad CV Horeca'!AG20</f>
        <v>0</v>
      </c>
      <c r="AH20" s="370">
        <f>'[4]invulblad CV Horeca'!AH20</f>
        <v>0</v>
      </c>
      <c r="AI20" s="370">
        <f>'[4]invulblad CV Horeca'!AI20</f>
        <v>0</v>
      </c>
      <c r="AJ20" s="370">
        <f>'[4]invulblad CV Horeca'!AJ20</f>
        <v>0</v>
      </c>
      <c r="AK20" s="370">
        <f>'[4]invulblad CV DVE'!AK20</f>
        <v>0</v>
      </c>
      <c r="AL20" s="370">
        <f>'[4]invulblad CV VIP'!AL20</f>
        <v>0</v>
      </c>
      <c r="AM20" s="370">
        <f>'[4]invulblad CV VIP'!AM20</f>
        <v>0</v>
      </c>
      <c r="AN20" s="370">
        <f>'[4]invulblad CV DVE'!AN20</f>
        <v>0</v>
      </c>
      <c r="AO20" s="370">
        <f>'[4]invulblad CV VIP'!AO20</f>
        <v>0</v>
      </c>
      <c r="AP20" s="370">
        <f>'[4]invulblad CV DVE'!AP20</f>
        <v>0</v>
      </c>
      <c r="AQ20" s="370">
        <f>'[4]invulblad CV DVE'!AQ20</f>
        <v>0</v>
      </c>
      <c r="AR20" s="370">
        <f>'[4]invulblad CV VIP'!AR20</f>
        <v>0</v>
      </c>
      <c r="AS20" s="370">
        <f>'[4]invulblad CV VIP'!AS20</f>
        <v>0</v>
      </c>
      <c r="AT20" s="370">
        <f>'[4]invulblad CV DVE'!AT20</f>
        <v>0</v>
      </c>
      <c r="AU20" s="370">
        <f>'[4]invulblad CV VIP'!AU20</f>
        <v>0</v>
      </c>
      <c r="AV20" s="370">
        <f>'[4]invulblad CV PV'!AV20</f>
        <v>0</v>
      </c>
      <c r="AW20" s="370">
        <f>'[4]invulblad CV PV'!AW20</f>
        <v>0</v>
      </c>
      <c r="AX20" s="370">
        <f>'[4]invulblad CV TO'!AX20</f>
        <v>500</v>
      </c>
    </row>
    <row r="21" spans="1:50" hidden="1">
      <c r="A21">
        <v>2014</v>
      </c>
      <c r="B21" t="s">
        <v>911</v>
      </c>
      <c r="C21" t="s">
        <v>1560</v>
      </c>
      <c r="D21" t="s">
        <v>953</v>
      </c>
      <c r="E21" t="s">
        <v>954</v>
      </c>
      <c r="F21">
        <v>10280</v>
      </c>
      <c r="G21" t="s">
        <v>957</v>
      </c>
      <c r="H21" t="s">
        <v>919</v>
      </c>
      <c r="I21" t="s">
        <v>915</v>
      </c>
      <c r="J21" t="s">
        <v>956</v>
      </c>
      <c r="K21" t="s">
        <v>1566</v>
      </c>
      <c r="L21" s="365">
        <v>10280</v>
      </c>
      <c r="M21" s="366">
        <v>1403851</v>
      </c>
      <c r="N21" s="367">
        <v>9080</v>
      </c>
      <c r="O21" s="368">
        <f t="shared" si="0"/>
        <v>0</v>
      </c>
      <c r="P21" s="369">
        <f t="shared" si="1"/>
        <v>9080</v>
      </c>
      <c r="Q21" s="370">
        <f>'[4]invulblad CV TO'!Q21</f>
        <v>0</v>
      </c>
      <c r="R21" s="370">
        <f>'[4]invulblad CV PV'!R21</f>
        <v>0</v>
      </c>
      <c r="S21" s="370">
        <f>'[4]invulblad CV TO'!S21</f>
        <v>0</v>
      </c>
      <c r="T21" s="370">
        <f>'[4]invulblad CV Lab VV'!T21</f>
        <v>0</v>
      </c>
      <c r="U21" s="370">
        <f>'[4]invulblad CV Lab VV'!U21</f>
        <v>0</v>
      </c>
      <c r="V21" s="370">
        <f>'[4]invulblad CV Lab VV'!V21</f>
        <v>0</v>
      </c>
      <c r="W21" s="370">
        <f>'[4]invulblad CV Lab VV'!W21</f>
        <v>0</v>
      </c>
      <c r="X21" s="370">
        <f>'[4]invulblad CV Lab VV'!X21</f>
        <v>0</v>
      </c>
      <c r="Y21" s="370">
        <f>'[4]invulblad CV Lab VV'!Y21</f>
        <v>0</v>
      </c>
      <c r="Z21" s="370">
        <f>'[4]invulblad CV Lab VV'!Z21</f>
        <v>0</v>
      </c>
      <c r="AA21" s="370">
        <f>'[4]invulblad CV PV'!AA21</f>
        <v>0</v>
      </c>
      <c r="AB21" s="370">
        <f>'[4]invulblad CV TO'!AB21</f>
        <v>0</v>
      </c>
      <c r="AC21" s="370">
        <f>'[4]invulblad CV Horeca'!AC21</f>
        <v>105.71428571428571</v>
      </c>
      <c r="AD21" s="370">
        <f>'[4]invulblad CV Horeca'!AD21</f>
        <v>105.71428571428571</v>
      </c>
      <c r="AE21" s="370">
        <f>'[4]invulblad CV Horeca'!AE21</f>
        <v>105.71428571428571</v>
      </c>
      <c r="AF21" s="370">
        <f>'[4]invulblad CV Horeca'!AF21</f>
        <v>105.71428571428571</v>
      </c>
      <c r="AG21" s="370">
        <f>'[4]invulblad CV Horeca'!AG21</f>
        <v>105.71428571428571</v>
      </c>
      <c r="AH21" s="370">
        <f>'[4]invulblad CV Horeca'!AH21</f>
        <v>105.71428571428571</v>
      </c>
      <c r="AI21" s="370">
        <f>'[4]invulblad CV Horeca'!AI21</f>
        <v>105.71428571428571</v>
      </c>
      <c r="AJ21" s="370">
        <f>'[4]invulblad CV Horeca'!AJ21</f>
        <v>0</v>
      </c>
      <c r="AK21" s="370">
        <f>'[4]invulblad CV DVE'!AK21</f>
        <v>90</v>
      </c>
      <c r="AL21" s="370">
        <f>'[4]invulblad CV VIP'!AL21</f>
        <v>2303</v>
      </c>
      <c r="AM21" s="370">
        <f>'[4]invulblad CV VIP'!AM21</f>
        <v>0</v>
      </c>
      <c r="AN21" s="370">
        <f>'[4]invulblad CV DVE'!AN21</f>
        <v>90</v>
      </c>
      <c r="AO21" s="370">
        <f>'[4]invulblad CV VIP'!AO21</f>
        <v>0</v>
      </c>
      <c r="AP21" s="370">
        <f>'[4]invulblad CV DVE'!AP21</f>
        <v>90</v>
      </c>
      <c r="AQ21" s="370">
        <f>'[4]invulblad CV DVE'!AQ21</f>
        <v>0</v>
      </c>
      <c r="AR21" s="370">
        <f>'[4]invulblad CV VIP'!AR21</f>
        <v>2127</v>
      </c>
      <c r="AS21" s="370">
        <f>'[4]invulblad CV VIP'!AS21</f>
        <v>0</v>
      </c>
      <c r="AT21" s="370">
        <f>'[4]invulblad CV DVE'!AT21</f>
        <v>90</v>
      </c>
      <c r="AU21" s="370">
        <f>'[4]invulblad CV VIP'!AU21</f>
        <v>0</v>
      </c>
      <c r="AV21" s="370">
        <f>'[4]invulblad CV PV'!AV21</f>
        <v>0</v>
      </c>
      <c r="AW21" s="370">
        <f>'[4]invulblad CV PV'!AW21</f>
        <v>0</v>
      </c>
      <c r="AX21" s="370">
        <f>'[4]invulblad CV TO'!AX21</f>
        <v>3550</v>
      </c>
    </row>
    <row r="22" spans="1:50" hidden="1">
      <c r="A22">
        <v>2014</v>
      </c>
      <c r="B22" t="s">
        <v>911</v>
      </c>
      <c r="C22" t="s">
        <v>1560</v>
      </c>
      <c r="D22" t="s">
        <v>953</v>
      </c>
      <c r="E22" t="s">
        <v>958</v>
      </c>
      <c r="F22">
        <v>3515</v>
      </c>
      <c r="G22" t="s">
        <v>959</v>
      </c>
      <c r="H22" t="s">
        <v>919</v>
      </c>
      <c r="I22" t="s">
        <v>915</v>
      </c>
      <c r="J22" t="s">
        <v>960</v>
      </c>
      <c r="K22" t="s">
        <v>1566</v>
      </c>
      <c r="L22" s="365">
        <v>3515</v>
      </c>
      <c r="M22" s="366">
        <v>1403881</v>
      </c>
      <c r="N22" s="367">
        <v>465</v>
      </c>
      <c r="O22" s="368">
        <f t="shared" si="0"/>
        <v>0</v>
      </c>
      <c r="P22" s="369">
        <f t="shared" si="1"/>
        <v>465</v>
      </c>
      <c r="Q22" s="370">
        <f>'[4]invulblad CV TO'!Q22</f>
        <v>0</v>
      </c>
      <c r="R22" s="370">
        <f>'[4]invulblad CV PV'!R22</f>
        <v>0</v>
      </c>
      <c r="S22" s="370">
        <f>'[4]invulblad CV TO'!S22</f>
        <v>0</v>
      </c>
      <c r="T22" s="370">
        <f>'[4]invulblad CV Lab VV'!T22</f>
        <v>0</v>
      </c>
      <c r="U22" s="370">
        <f>'[4]invulblad CV Lab VV'!U22</f>
        <v>0</v>
      </c>
      <c r="V22" s="370">
        <f>'[4]invulblad CV Lab VV'!V22</f>
        <v>0</v>
      </c>
      <c r="W22" s="370">
        <f>'[4]invulblad CV Lab VV'!W22</f>
        <v>0</v>
      </c>
      <c r="X22" s="370">
        <f>'[4]invulblad CV Lab VV'!X22</f>
        <v>0</v>
      </c>
      <c r="Y22" s="370">
        <f>'[4]invulblad CV Lab VV'!Y22</f>
        <v>0</v>
      </c>
      <c r="Z22" s="370">
        <f>'[4]invulblad CV Lab VV'!Z22</f>
        <v>0</v>
      </c>
      <c r="AA22" s="370">
        <f>'[4]invulblad CV PV'!AA22</f>
        <v>0</v>
      </c>
      <c r="AB22" s="370">
        <f>'[4]invulblad CV TO'!AB22</f>
        <v>0</v>
      </c>
      <c r="AC22" s="370">
        <f>'[4]invulblad CV Horeca'!AC22</f>
        <v>0</v>
      </c>
      <c r="AD22" s="370">
        <f>'[4]invulblad CV Horeca'!AD22</f>
        <v>0</v>
      </c>
      <c r="AE22" s="370">
        <f>'[4]invulblad CV Horeca'!AE22</f>
        <v>0</v>
      </c>
      <c r="AF22" s="370">
        <f>'[4]invulblad CV Horeca'!AF22</f>
        <v>0</v>
      </c>
      <c r="AG22" s="370">
        <f>'[4]invulblad CV Horeca'!AG22</f>
        <v>0</v>
      </c>
      <c r="AH22" s="370">
        <f>'[4]invulblad CV Horeca'!AH22</f>
        <v>0</v>
      </c>
      <c r="AI22" s="370">
        <f>'[4]invulblad CV Horeca'!AI22</f>
        <v>0</v>
      </c>
      <c r="AJ22" s="370">
        <f>'[4]invulblad CV Horeca'!AJ22</f>
        <v>0</v>
      </c>
      <c r="AK22" s="370">
        <f>'[4]invulblad CV DVE'!AK22</f>
        <v>0</v>
      </c>
      <c r="AL22" s="370">
        <f>'[4]invulblad CV VIP'!AL22</f>
        <v>0</v>
      </c>
      <c r="AM22" s="370">
        <f>'[4]invulblad CV VIP'!AM22</f>
        <v>0</v>
      </c>
      <c r="AN22" s="370">
        <f>'[4]invulblad CV DVE'!AN22</f>
        <v>0</v>
      </c>
      <c r="AO22" s="370">
        <f>'[4]invulblad CV VIP'!AO22</f>
        <v>0</v>
      </c>
      <c r="AP22" s="370">
        <f>'[4]invulblad CV DVE'!AP22</f>
        <v>0</v>
      </c>
      <c r="AQ22" s="370">
        <f>'[4]invulblad CV DVE'!AQ22</f>
        <v>0</v>
      </c>
      <c r="AR22" s="370">
        <f>'[4]invulblad CV VIP'!AR22</f>
        <v>0</v>
      </c>
      <c r="AS22" s="370">
        <f>'[4]invulblad CV VIP'!AS22</f>
        <v>0</v>
      </c>
      <c r="AT22" s="370">
        <f>'[4]invulblad CV DVE'!AT22</f>
        <v>0</v>
      </c>
      <c r="AU22" s="370">
        <f>'[4]invulblad CV VIP'!AU22</f>
        <v>0</v>
      </c>
      <c r="AV22" s="370">
        <f>'[4]invulblad CV PV'!AV22</f>
        <v>0</v>
      </c>
      <c r="AW22" s="370">
        <f>'[4]invulblad CV PV'!AW22</f>
        <v>0</v>
      </c>
      <c r="AX22" s="370">
        <f>'[4]invulblad CV TO'!AX22</f>
        <v>465</v>
      </c>
    </row>
    <row r="23" spans="1:50" hidden="1">
      <c r="A23">
        <v>2014</v>
      </c>
      <c r="B23" t="s">
        <v>911</v>
      </c>
      <c r="C23" t="s">
        <v>1560</v>
      </c>
      <c r="D23" t="s">
        <v>953</v>
      </c>
      <c r="E23" t="s">
        <v>961</v>
      </c>
      <c r="F23">
        <v>3430</v>
      </c>
      <c r="G23" t="s">
        <v>962</v>
      </c>
      <c r="H23" t="s">
        <v>919</v>
      </c>
      <c r="I23" t="s">
        <v>915</v>
      </c>
      <c r="J23" t="s">
        <v>963</v>
      </c>
      <c r="K23" t="s">
        <v>1566</v>
      </c>
      <c r="L23" s="365">
        <v>3430</v>
      </c>
      <c r="M23" s="366">
        <v>1403882</v>
      </c>
      <c r="N23" s="367">
        <v>1700</v>
      </c>
      <c r="O23" s="368">
        <f t="shared" si="0"/>
        <v>0</v>
      </c>
      <c r="P23" s="369">
        <f t="shared" si="1"/>
        <v>1700</v>
      </c>
      <c r="Q23" s="370">
        <f>'[4]invulblad CV TO'!Q23</f>
        <v>0</v>
      </c>
      <c r="R23" s="370">
        <f>'[4]invulblad CV PV'!R23</f>
        <v>0</v>
      </c>
      <c r="S23" s="370">
        <f>'[4]invulblad CV TO'!S23</f>
        <v>0</v>
      </c>
      <c r="T23" s="370">
        <f>'[4]invulblad CV Lab VV'!T23</f>
        <v>0</v>
      </c>
      <c r="U23" s="370">
        <f>'[4]invulblad CV Lab VV'!U23</f>
        <v>0</v>
      </c>
      <c r="V23" s="370">
        <f>'[4]invulblad CV Lab VV'!V23</f>
        <v>0</v>
      </c>
      <c r="W23" s="370">
        <f>'[4]invulblad CV Lab VV'!W23</f>
        <v>0</v>
      </c>
      <c r="X23" s="370">
        <f>'[4]invulblad CV Lab VV'!X23</f>
        <v>0</v>
      </c>
      <c r="Y23" s="370">
        <f>'[4]invulblad CV Lab VV'!Y23</f>
        <v>0</v>
      </c>
      <c r="Z23" s="370">
        <f>'[4]invulblad CV Lab VV'!Z23</f>
        <v>0</v>
      </c>
      <c r="AA23" s="370">
        <f>'[4]invulblad CV PV'!AA23</f>
        <v>0</v>
      </c>
      <c r="AB23" s="370">
        <f>'[4]invulblad CV TO'!AB23</f>
        <v>0</v>
      </c>
      <c r="AC23" s="370">
        <f>'[4]invulblad CV Horeca'!AC23</f>
        <v>0</v>
      </c>
      <c r="AD23" s="370">
        <f>'[4]invulblad CV Horeca'!AD23</f>
        <v>0</v>
      </c>
      <c r="AE23" s="370">
        <f>'[4]invulblad CV Horeca'!AE23</f>
        <v>0</v>
      </c>
      <c r="AF23" s="370">
        <f>'[4]invulblad CV Horeca'!AF23</f>
        <v>0</v>
      </c>
      <c r="AG23" s="370">
        <f>'[4]invulblad CV Horeca'!AG23</f>
        <v>0</v>
      </c>
      <c r="AH23" s="370">
        <f>'[4]invulblad CV Horeca'!AH23</f>
        <v>0</v>
      </c>
      <c r="AI23" s="370">
        <f>'[4]invulblad CV Horeca'!AI23</f>
        <v>0</v>
      </c>
      <c r="AJ23" s="370">
        <f>'[4]invulblad CV Horeca'!AJ23</f>
        <v>0</v>
      </c>
      <c r="AK23" s="370">
        <f>'[4]invulblad CV DVE'!AK23</f>
        <v>0</v>
      </c>
      <c r="AL23" s="370">
        <f>'[4]invulblad CV VIP'!AL23</f>
        <v>229</v>
      </c>
      <c r="AM23" s="370">
        <f>'[4]invulblad CV VIP'!AM23</f>
        <v>0</v>
      </c>
      <c r="AN23" s="370">
        <f>'[4]invulblad CV DVE'!AN23</f>
        <v>0</v>
      </c>
      <c r="AO23" s="370">
        <f>'[4]invulblad CV VIP'!AO23</f>
        <v>0</v>
      </c>
      <c r="AP23" s="370">
        <f>'[4]invulblad CV DVE'!AP23</f>
        <v>0</v>
      </c>
      <c r="AQ23" s="370">
        <f>'[4]invulblad CV DVE'!AQ23</f>
        <v>0</v>
      </c>
      <c r="AR23" s="370">
        <f>'[4]invulblad CV VIP'!AR23</f>
        <v>171</v>
      </c>
      <c r="AS23" s="370">
        <f>'[4]invulblad CV VIP'!AS23</f>
        <v>0</v>
      </c>
      <c r="AT23" s="370">
        <f>'[4]invulblad CV DVE'!AT23</f>
        <v>0</v>
      </c>
      <c r="AU23" s="370">
        <f>'[4]invulblad CV VIP'!AU23</f>
        <v>0</v>
      </c>
      <c r="AV23" s="370">
        <f>'[4]invulblad CV PV'!AV23</f>
        <v>0</v>
      </c>
      <c r="AW23" s="370">
        <f>'[4]invulblad CV PV'!AW23</f>
        <v>0</v>
      </c>
      <c r="AX23" s="370">
        <f>'[4]invulblad CV TO'!AX23</f>
        <v>1300</v>
      </c>
    </row>
    <row r="24" spans="1:50" hidden="1">
      <c r="A24">
        <v>2014</v>
      </c>
      <c r="B24" t="s">
        <v>911</v>
      </c>
      <c r="C24" t="s">
        <v>1560</v>
      </c>
      <c r="D24" t="s">
        <v>953</v>
      </c>
      <c r="E24" t="s">
        <v>1809</v>
      </c>
      <c r="F24">
        <v>49</v>
      </c>
      <c r="G24" t="s">
        <v>964</v>
      </c>
      <c r="H24" t="s">
        <v>937</v>
      </c>
      <c r="I24" t="s">
        <v>915</v>
      </c>
      <c r="J24" t="s">
        <v>965</v>
      </c>
      <c r="K24" t="s">
        <v>938</v>
      </c>
      <c r="L24" s="365">
        <v>49</v>
      </c>
      <c r="M24" s="366">
        <v>1403709</v>
      </c>
      <c r="N24" s="367">
        <v>49</v>
      </c>
      <c r="O24" s="368">
        <f t="shared" si="0"/>
        <v>0</v>
      </c>
      <c r="P24" s="369">
        <f t="shared" si="1"/>
        <v>49</v>
      </c>
      <c r="Q24" s="370">
        <f>'[4]invulblad CV TO'!Q24</f>
        <v>0</v>
      </c>
      <c r="R24" s="370">
        <f>'[4]invulblad CV PV'!R24</f>
        <v>0</v>
      </c>
      <c r="S24" s="370">
        <f>'[4]invulblad CV TO'!S24</f>
        <v>0</v>
      </c>
      <c r="T24" s="370">
        <f>'[4]invulblad CV Lab VV'!T24</f>
        <v>0</v>
      </c>
      <c r="U24" s="370">
        <f>'[4]invulblad CV Lab VV'!U24</f>
        <v>49</v>
      </c>
      <c r="V24" s="370">
        <f>'[4]invulblad CV Lab VV'!V24</f>
        <v>0</v>
      </c>
      <c r="W24" s="370">
        <f>'[4]invulblad CV Lab VV'!W24</f>
        <v>0</v>
      </c>
      <c r="X24" s="370">
        <f>'[4]invulblad CV Lab VV'!X24</f>
        <v>0</v>
      </c>
      <c r="Y24" s="370">
        <f>'[4]invulblad CV Lab VV'!Y24</f>
        <v>0</v>
      </c>
      <c r="Z24" s="370">
        <f>'[4]invulblad CV Lab VV'!Z24</f>
        <v>0</v>
      </c>
      <c r="AA24" s="370">
        <f>'[4]invulblad CV PV'!AA24</f>
        <v>0</v>
      </c>
      <c r="AB24" s="370">
        <f>'[4]invulblad CV TO'!AB24</f>
        <v>0</v>
      </c>
      <c r="AC24" s="370">
        <f>'[4]invulblad CV Horeca'!AC24</f>
        <v>0</v>
      </c>
      <c r="AD24" s="370">
        <f>'[4]invulblad CV Horeca'!AD24</f>
        <v>0</v>
      </c>
      <c r="AE24" s="370">
        <f>'[4]invulblad CV Horeca'!AE24</f>
        <v>0</v>
      </c>
      <c r="AF24" s="370">
        <f>'[4]invulblad CV Horeca'!AF24</f>
        <v>0</v>
      </c>
      <c r="AG24" s="370">
        <f>'[4]invulblad CV Horeca'!AG24</f>
        <v>0</v>
      </c>
      <c r="AH24" s="370">
        <f>'[4]invulblad CV Horeca'!AH24</f>
        <v>0</v>
      </c>
      <c r="AI24" s="370">
        <f>'[4]invulblad CV Horeca'!AI24</f>
        <v>0</v>
      </c>
      <c r="AJ24" s="370">
        <f>'[4]invulblad CV Horeca'!AJ24</f>
        <v>0</v>
      </c>
      <c r="AK24" s="370">
        <f>'[4]invulblad CV DVE'!AK24</f>
        <v>0</v>
      </c>
      <c r="AL24" s="370">
        <f>'[4]invulblad CV VIP'!AL24</f>
        <v>0</v>
      </c>
      <c r="AM24" s="370">
        <f>'[4]invulblad CV VIP'!AM24</f>
        <v>0</v>
      </c>
      <c r="AN24" s="370">
        <f>'[4]invulblad CV DVE'!AN24</f>
        <v>0</v>
      </c>
      <c r="AO24" s="370">
        <f>'[4]invulblad CV VIP'!AO24</f>
        <v>0</v>
      </c>
      <c r="AP24" s="370">
        <f>'[4]invulblad CV DVE'!AP24</f>
        <v>0</v>
      </c>
      <c r="AQ24" s="370">
        <f>'[4]invulblad CV DVE'!AQ24</f>
        <v>0</v>
      </c>
      <c r="AR24" s="370">
        <f>'[4]invulblad CV VIP'!AR24</f>
        <v>0</v>
      </c>
      <c r="AS24" s="370">
        <f>'[4]invulblad CV VIP'!AS24</f>
        <v>0</v>
      </c>
      <c r="AT24" s="370">
        <f>'[4]invulblad CV DVE'!AT24</f>
        <v>0</v>
      </c>
      <c r="AU24" s="370">
        <f>'[4]invulblad CV VIP'!AU24</f>
        <v>0</v>
      </c>
      <c r="AV24" s="370">
        <f>'[4]invulblad CV PV'!AV24</f>
        <v>0</v>
      </c>
      <c r="AW24" s="370">
        <f>'[4]invulblad CV PV'!AW24</f>
        <v>0</v>
      </c>
      <c r="AX24" s="370">
        <f>'[4]invulblad CV TO'!AX24</f>
        <v>0</v>
      </c>
    </row>
    <row r="25" spans="1:50" hidden="1">
      <c r="A25">
        <v>2014</v>
      </c>
      <c r="B25" t="s">
        <v>911</v>
      </c>
      <c r="C25" t="s">
        <v>1560</v>
      </c>
      <c r="D25" t="s">
        <v>953</v>
      </c>
      <c r="E25" t="s">
        <v>1809</v>
      </c>
      <c r="F25">
        <v>7052</v>
      </c>
      <c r="G25" t="s">
        <v>966</v>
      </c>
      <c r="H25" t="s">
        <v>919</v>
      </c>
      <c r="I25" t="s">
        <v>915</v>
      </c>
      <c r="J25" t="s">
        <v>965</v>
      </c>
      <c r="K25" t="s">
        <v>1566</v>
      </c>
      <c r="L25" s="365">
        <v>7052</v>
      </c>
      <c r="M25" s="366">
        <v>1403880</v>
      </c>
      <c r="N25" s="367">
        <v>6992</v>
      </c>
      <c r="O25" s="368">
        <f t="shared" si="0"/>
        <v>0</v>
      </c>
      <c r="P25" s="369">
        <f t="shared" si="1"/>
        <v>6992</v>
      </c>
      <c r="Q25" s="370">
        <f>'[4]invulblad CV TO'!Q25</f>
        <v>0</v>
      </c>
      <c r="R25" s="370">
        <f>'[4]invulblad CV PV'!R25</f>
        <v>0</v>
      </c>
      <c r="S25" s="370">
        <f>'[4]invulblad CV TO'!S25</f>
        <v>0</v>
      </c>
      <c r="T25" s="370">
        <f>'[4]invulblad CV Lab VV'!T25</f>
        <v>0</v>
      </c>
      <c r="U25" s="370">
        <f>'[4]invulblad CV Lab VV'!U25</f>
        <v>0</v>
      </c>
      <c r="V25" s="370">
        <f>'[4]invulblad CV Lab VV'!V25</f>
        <v>0</v>
      </c>
      <c r="W25" s="370">
        <f>'[4]invulblad CV Lab VV'!W25</f>
        <v>0</v>
      </c>
      <c r="X25" s="370">
        <f>'[4]invulblad CV Lab VV'!X25</f>
        <v>0</v>
      </c>
      <c r="Y25" s="370">
        <f>'[4]invulblad CV Lab VV'!Y25</f>
        <v>0</v>
      </c>
      <c r="Z25" s="370">
        <f>'[4]invulblad CV Lab VV'!Z25</f>
        <v>0</v>
      </c>
      <c r="AA25" s="370">
        <f>'[4]invulblad CV PV'!AA25</f>
        <v>0</v>
      </c>
      <c r="AB25" s="370">
        <f>'[4]invulblad CV TO'!AB25</f>
        <v>0</v>
      </c>
      <c r="AC25" s="370">
        <f>'[4]invulblad CV Horeca'!AC25</f>
        <v>0</v>
      </c>
      <c r="AD25" s="370">
        <f>'[4]invulblad CV Horeca'!AD25</f>
        <v>0</v>
      </c>
      <c r="AE25" s="370">
        <f>'[4]invulblad CV Horeca'!AE25</f>
        <v>0</v>
      </c>
      <c r="AF25" s="370">
        <f>'[4]invulblad CV Horeca'!AF25</f>
        <v>0</v>
      </c>
      <c r="AG25" s="370">
        <f>'[4]invulblad CV Horeca'!AG25</f>
        <v>0</v>
      </c>
      <c r="AH25" s="370">
        <f>'[4]invulblad CV Horeca'!AH25</f>
        <v>0</v>
      </c>
      <c r="AI25" s="370">
        <f>'[4]invulblad CV Horeca'!AI25</f>
        <v>0</v>
      </c>
      <c r="AJ25" s="370">
        <f>'[4]invulblad CV Horeca'!AJ25</f>
        <v>0</v>
      </c>
      <c r="AK25" s="370">
        <f>'[4]invulblad CV DVE'!AK25</f>
        <v>245</v>
      </c>
      <c r="AL25" s="370">
        <f>'[4]invulblad CV VIP'!AL25</f>
        <v>2685</v>
      </c>
      <c r="AM25" s="370">
        <f>'[4]invulblad CV VIP'!AM25</f>
        <v>0</v>
      </c>
      <c r="AN25" s="370">
        <f>'[4]invulblad CV DVE'!AN25</f>
        <v>245</v>
      </c>
      <c r="AO25" s="370">
        <f>'[4]invulblad CV VIP'!AO25</f>
        <v>0</v>
      </c>
      <c r="AP25" s="370">
        <f>'[4]invulblad CV DVE'!AP25</f>
        <v>245</v>
      </c>
      <c r="AQ25" s="370">
        <f>'[4]invulblad CV DVE'!AQ25</f>
        <v>0</v>
      </c>
      <c r="AR25" s="370">
        <f>'[4]invulblad CV VIP'!AR25</f>
        <v>2479</v>
      </c>
      <c r="AS25" s="370">
        <f>'[4]invulblad CV VIP'!AS25</f>
        <v>0</v>
      </c>
      <c r="AT25" s="370">
        <f>'[4]invulblad CV DVE'!AT25</f>
        <v>245</v>
      </c>
      <c r="AU25" s="370">
        <f>'[4]invulblad CV VIP'!AU25</f>
        <v>0</v>
      </c>
      <c r="AV25" s="370">
        <f>'[4]invulblad CV PV'!AV25</f>
        <v>0</v>
      </c>
      <c r="AW25" s="370">
        <f>'[4]invulblad CV PV'!AW25</f>
        <v>0</v>
      </c>
      <c r="AX25" s="370">
        <f>'[4]invulblad CV TO'!AX25</f>
        <v>848</v>
      </c>
    </row>
    <row r="26" spans="1:50" hidden="1">
      <c r="A26">
        <v>2014</v>
      </c>
      <c r="B26" t="s">
        <v>911</v>
      </c>
      <c r="C26" t="s">
        <v>1560</v>
      </c>
      <c r="D26" t="s">
        <v>953</v>
      </c>
      <c r="E26" t="s">
        <v>967</v>
      </c>
      <c r="F26">
        <v>450</v>
      </c>
      <c r="G26" t="s">
        <v>968</v>
      </c>
      <c r="H26" t="s">
        <v>937</v>
      </c>
      <c r="I26" t="s">
        <v>915</v>
      </c>
      <c r="J26" t="s">
        <v>969</v>
      </c>
      <c r="K26" t="s">
        <v>938</v>
      </c>
      <c r="L26" s="365">
        <v>450</v>
      </c>
      <c r="M26" s="366">
        <v>1403934</v>
      </c>
      <c r="N26" s="367">
        <v>450</v>
      </c>
      <c r="O26" s="368">
        <f t="shared" si="0"/>
        <v>0</v>
      </c>
      <c r="P26" s="369">
        <f t="shared" si="1"/>
        <v>450</v>
      </c>
      <c r="Q26" s="370">
        <f>'[4]invulblad CV TO'!Q26</f>
        <v>0</v>
      </c>
      <c r="R26" s="370">
        <f>'[4]invulblad CV PV'!R26</f>
        <v>0</v>
      </c>
      <c r="S26" s="370">
        <f>'[4]invulblad CV TO'!S26</f>
        <v>0</v>
      </c>
      <c r="T26" s="370">
        <f>'[4]invulblad CV Lab VV'!T26</f>
        <v>0</v>
      </c>
      <c r="U26" s="370">
        <f>'[4]invulblad CV Lab VV'!U26</f>
        <v>450</v>
      </c>
      <c r="V26" s="370">
        <f>'[4]invulblad CV Lab VV'!V26</f>
        <v>0</v>
      </c>
      <c r="W26" s="370">
        <f>'[4]invulblad CV Lab VV'!W26</f>
        <v>0</v>
      </c>
      <c r="X26" s="370">
        <f>'[4]invulblad CV Lab VV'!X26</f>
        <v>0</v>
      </c>
      <c r="Y26" s="370">
        <f>'[4]invulblad CV Lab VV'!Y26</f>
        <v>0</v>
      </c>
      <c r="Z26" s="370">
        <f>'[4]invulblad CV Lab VV'!Z26</f>
        <v>0</v>
      </c>
      <c r="AA26" s="370">
        <f>'[4]invulblad CV PV'!AA26</f>
        <v>0</v>
      </c>
      <c r="AB26" s="370">
        <f>'[4]invulblad CV TO'!AB26</f>
        <v>0</v>
      </c>
      <c r="AC26" s="370">
        <f>'[4]invulblad CV Horeca'!AC26</f>
        <v>0</v>
      </c>
      <c r="AD26" s="370">
        <f>'[4]invulblad CV Horeca'!AD26</f>
        <v>0</v>
      </c>
      <c r="AE26" s="370">
        <f>'[4]invulblad CV Horeca'!AE26</f>
        <v>0</v>
      </c>
      <c r="AF26" s="370">
        <f>'[4]invulblad CV Horeca'!AF26</f>
        <v>0</v>
      </c>
      <c r="AG26" s="370">
        <f>'[4]invulblad CV Horeca'!AG26</f>
        <v>0</v>
      </c>
      <c r="AH26" s="370">
        <f>'[4]invulblad CV Horeca'!AH26</f>
        <v>0</v>
      </c>
      <c r="AI26" s="370">
        <f>'[4]invulblad CV Horeca'!AI26</f>
        <v>0</v>
      </c>
      <c r="AJ26" s="370">
        <f>'[4]invulblad CV Horeca'!AJ26</f>
        <v>0</v>
      </c>
      <c r="AK26" s="370">
        <f>'[4]invulblad CV DVE'!AK26</f>
        <v>0</v>
      </c>
      <c r="AL26" s="370">
        <f>'[4]invulblad CV VIP'!AL26</f>
        <v>0</v>
      </c>
      <c r="AM26" s="370">
        <f>'[4]invulblad CV VIP'!AM26</f>
        <v>0</v>
      </c>
      <c r="AN26" s="370">
        <f>'[4]invulblad CV DVE'!AN26</f>
        <v>0</v>
      </c>
      <c r="AO26" s="370">
        <f>'[4]invulblad CV VIP'!AO26</f>
        <v>0</v>
      </c>
      <c r="AP26" s="370">
        <f>'[4]invulblad CV DVE'!AP26</f>
        <v>0</v>
      </c>
      <c r="AQ26" s="370">
        <f>'[4]invulblad CV DVE'!AQ26</f>
        <v>0</v>
      </c>
      <c r="AR26" s="370">
        <f>'[4]invulblad CV VIP'!AR26</f>
        <v>0</v>
      </c>
      <c r="AS26" s="370">
        <f>'[4]invulblad CV VIP'!AS26</f>
        <v>0</v>
      </c>
      <c r="AT26" s="370">
        <f>'[4]invulblad CV DVE'!AT26</f>
        <v>0</v>
      </c>
      <c r="AU26" s="370">
        <f>'[4]invulblad CV VIP'!AU26</f>
        <v>0</v>
      </c>
      <c r="AV26" s="370">
        <f>'[4]invulblad CV PV'!AV26</f>
        <v>0</v>
      </c>
      <c r="AW26" s="370">
        <f>'[4]invulblad CV PV'!AW26</f>
        <v>0</v>
      </c>
      <c r="AX26" s="370">
        <f>'[4]invulblad CV TO'!AX26</f>
        <v>0</v>
      </c>
    </row>
    <row r="27" spans="1:50" hidden="1">
      <c r="A27">
        <v>2014</v>
      </c>
      <c r="B27" t="s">
        <v>911</v>
      </c>
      <c r="C27" t="s">
        <v>1560</v>
      </c>
      <c r="D27" t="s">
        <v>953</v>
      </c>
      <c r="E27" t="s">
        <v>967</v>
      </c>
      <c r="F27">
        <v>5975</v>
      </c>
      <c r="G27" t="s">
        <v>970</v>
      </c>
      <c r="H27" t="s">
        <v>919</v>
      </c>
      <c r="I27" t="s">
        <v>915</v>
      </c>
      <c r="J27" t="s">
        <v>969</v>
      </c>
      <c r="K27" t="s">
        <v>1566</v>
      </c>
      <c r="L27" s="365">
        <v>5975</v>
      </c>
      <c r="M27" s="366">
        <v>1403850</v>
      </c>
      <c r="N27" s="367">
        <v>5975</v>
      </c>
      <c r="O27" s="368">
        <f t="shared" si="0"/>
        <v>0</v>
      </c>
      <c r="P27" s="369">
        <f t="shared" si="1"/>
        <v>5975</v>
      </c>
      <c r="Q27" s="370">
        <f>'[4]invulblad CV TO'!Q27</f>
        <v>0</v>
      </c>
      <c r="R27" s="370">
        <f>'[4]invulblad CV PV'!R27</f>
        <v>0</v>
      </c>
      <c r="S27" s="370">
        <f>'[4]invulblad CV TO'!S27</f>
        <v>0</v>
      </c>
      <c r="T27" s="370">
        <f>'[4]invulblad CV Lab VV'!T27</f>
        <v>0</v>
      </c>
      <c r="U27" s="370">
        <f>'[4]invulblad CV Lab VV'!U27</f>
        <v>0</v>
      </c>
      <c r="V27" s="370">
        <f>'[4]invulblad CV Lab VV'!V27</f>
        <v>0</v>
      </c>
      <c r="W27" s="370">
        <f>'[4]invulblad CV Lab VV'!W27</f>
        <v>0</v>
      </c>
      <c r="X27" s="370">
        <f>'[4]invulblad CV Lab VV'!X27</f>
        <v>0</v>
      </c>
      <c r="Y27" s="370">
        <f>'[4]invulblad CV Lab VV'!Y27</f>
        <v>0</v>
      </c>
      <c r="Z27" s="370">
        <f>'[4]invulblad CV Lab VV'!Z27</f>
        <v>0</v>
      </c>
      <c r="AA27" s="370">
        <f>'[4]invulblad CV PV'!AA27</f>
        <v>0</v>
      </c>
      <c r="AB27" s="370">
        <f>'[4]invulblad CV TO'!AB27</f>
        <v>0</v>
      </c>
      <c r="AC27" s="370">
        <f>'[4]invulblad CV Horeca'!AC27</f>
        <v>0</v>
      </c>
      <c r="AD27" s="370">
        <f>'[4]invulblad CV Horeca'!AD27</f>
        <v>0</v>
      </c>
      <c r="AE27" s="370">
        <f>'[4]invulblad CV Horeca'!AE27</f>
        <v>0</v>
      </c>
      <c r="AF27" s="370">
        <f>'[4]invulblad CV Horeca'!AF27</f>
        <v>0</v>
      </c>
      <c r="AG27" s="370">
        <f>'[4]invulblad CV Horeca'!AG27</f>
        <v>0</v>
      </c>
      <c r="AH27" s="370">
        <f>'[4]invulblad CV Horeca'!AH27</f>
        <v>0</v>
      </c>
      <c r="AI27" s="370">
        <f>'[4]invulblad CV Horeca'!AI27</f>
        <v>0</v>
      </c>
      <c r="AJ27" s="370">
        <f>'[4]invulblad CV Horeca'!AJ27</f>
        <v>0</v>
      </c>
      <c r="AK27" s="370">
        <f>'[4]invulblad CV DVE'!AK27</f>
        <v>15</v>
      </c>
      <c r="AL27" s="370">
        <f>'[4]invulblad CV VIP'!AL27</f>
        <v>2946</v>
      </c>
      <c r="AM27" s="370">
        <f>'[4]invulblad CV VIP'!AM27</f>
        <v>0</v>
      </c>
      <c r="AN27" s="370">
        <f>'[4]invulblad CV DVE'!AN27</f>
        <v>15</v>
      </c>
      <c r="AO27" s="370">
        <f>'[4]invulblad CV VIP'!AO27</f>
        <v>0</v>
      </c>
      <c r="AP27" s="370">
        <f>'[4]invulblad CV DVE'!AP27</f>
        <v>15</v>
      </c>
      <c r="AQ27" s="370">
        <f>'[4]invulblad CV DVE'!AQ27</f>
        <v>0</v>
      </c>
      <c r="AR27" s="370">
        <f>'[4]invulblad CV VIP'!AR27</f>
        <v>2719</v>
      </c>
      <c r="AS27" s="370">
        <f>'[4]invulblad CV VIP'!AS27</f>
        <v>0</v>
      </c>
      <c r="AT27" s="370">
        <f>'[4]invulblad CV DVE'!AT27</f>
        <v>15</v>
      </c>
      <c r="AU27" s="370">
        <f>'[4]invulblad CV VIP'!AU27</f>
        <v>0</v>
      </c>
      <c r="AV27" s="370">
        <f>'[4]invulblad CV PV'!AV27</f>
        <v>0</v>
      </c>
      <c r="AW27" s="370">
        <f>'[4]invulblad CV PV'!AW27</f>
        <v>0</v>
      </c>
      <c r="AX27" s="370">
        <f>'[4]invulblad CV TO'!AX27</f>
        <v>250</v>
      </c>
    </row>
    <row r="28" spans="1:50" hidden="1">
      <c r="A28">
        <v>2014</v>
      </c>
      <c r="B28" t="s">
        <v>911</v>
      </c>
      <c r="C28" t="s">
        <v>1560</v>
      </c>
      <c r="D28" t="s">
        <v>1009</v>
      </c>
      <c r="E28" t="s">
        <v>971</v>
      </c>
      <c r="F28">
        <v>280</v>
      </c>
      <c r="G28" t="s">
        <v>972</v>
      </c>
      <c r="H28" t="s">
        <v>919</v>
      </c>
      <c r="I28" t="s">
        <v>915</v>
      </c>
      <c r="J28" t="s">
        <v>973</v>
      </c>
      <c r="K28" t="s">
        <v>1566</v>
      </c>
      <c r="L28" s="365">
        <v>280</v>
      </c>
      <c r="M28" s="366">
        <v>1403884</v>
      </c>
      <c r="N28" s="367">
        <v>280</v>
      </c>
      <c r="O28" s="368">
        <f t="shared" si="0"/>
        <v>0</v>
      </c>
      <c r="P28" s="369">
        <f t="shared" si="1"/>
        <v>280</v>
      </c>
      <c r="Q28" s="370">
        <f>'[4]invulblad CV TO'!Q28</f>
        <v>280</v>
      </c>
      <c r="R28" s="370">
        <f>'[4]invulblad CV PV'!R28</f>
        <v>0</v>
      </c>
      <c r="S28" s="370">
        <f>'[4]invulblad CV TO'!S28</f>
        <v>0</v>
      </c>
      <c r="T28" s="370">
        <f>'[4]invulblad CV Lab VV'!T28</f>
        <v>0</v>
      </c>
      <c r="U28" s="370">
        <f>'[4]invulblad CV Lab VV'!U28</f>
        <v>0</v>
      </c>
      <c r="V28" s="370">
        <f>'[4]invulblad CV Lab VV'!V28</f>
        <v>0</v>
      </c>
      <c r="W28" s="370">
        <f>'[4]invulblad CV Lab VV'!W28</f>
        <v>0</v>
      </c>
      <c r="X28" s="370">
        <f>'[4]invulblad CV Lab VV'!X28</f>
        <v>0</v>
      </c>
      <c r="Y28" s="370">
        <f>'[4]invulblad CV Lab VV'!Y28</f>
        <v>0</v>
      </c>
      <c r="Z28" s="370">
        <f>'[4]invulblad CV Lab VV'!Z28</f>
        <v>0</v>
      </c>
      <c r="AA28" s="370">
        <f>'[4]invulblad CV PV'!AA28</f>
        <v>0</v>
      </c>
      <c r="AB28" s="370">
        <f>'[4]invulblad CV TO'!AB28</f>
        <v>0</v>
      </c>
      <c r="AC28" s="370">
        <f>'[4]invulblad CV Horeca'!AC28</f>
        <v>0</v>
      </c>
      <c r="AD28" s="370">
        <f>'[4]invulblad CV Horeca'!AD28</f>
        <v>0</v>
      </c>
      <c r="AE28" s="370">
        <f>'[4]invulblad CV Horeca'!AE28</f>
        <v>0</v>
      </c>
      <c r="AF28" s="370">
        <f>'[4]invulblad CV Horeca'!AF28</f>
        <v>0</v>
      </c>
      <c r="AG28" s="370">
        <f>'[4]invulblad CV Horeca'!AG28</f>
        <v>0</v>
      </c>
      <c r="AH28" s="370">
        <f>'[4]invulblad CV Horeca'!AH28</f>
        <v>0</v>
      </c>
      <c r="AI28" s="370">
        <f>'[4]invulblad CV Horeca'!AI28</f>
        <v>0</v>
      </c>
      <c r="AJ28" s="370">
        <f>'[4]invulblad CV Horeca'!AJ28</f>
        <v>0</v>
      </c>
      <c r="AK28" s="370">
        <f>'[4]invulblad CV DVE'!AK28</f>
        <v>0</v>
      </c>
      <c r="AL28" s="370">
        <f>'[4]invulblad CV VIP'!AL28</f>
        <v>0</v>
      </c>
      <c r="AM28" s="370">
        <f>'[4]invulblad CV VIP'!AM28</f>
        <v>0</v>
      </c>
      <c r="AN28" s="370">
        <f>'[4]invulblad CV DVE'!AN28</f>
        <v>0</v>
      </c>
      <c r="AO28" s="370">
        <f>'[4]invulblad CV VIP'!AO28</f>
        <v>0</v>
      </c>
      <c r="AP28" s="370">
        <f>'[4]invulblad CV DVE'!AP28</f>
        <v>0</v>
      </c>
      <c r="AQ28" s="370">
        <f>'[4]invulblad CV DVE'!AQ28</f>
        <v>0</v>
      </c>
      <c r="AR28" s="370">
        <f>'[4]invulblad CV VIP'!AR28</f>
        <v>0</v>
      </c>
      <c r="AS28" s="370">
        <f>'[4]invulblad CV VIP'!AS28</f>
        <v>0</v>
      </c>
      <c r="AT28" s="370">
        <f>'[4]invulblad CV DVE'!AT28</f>
        <v>0</v>
      </c>
      <c r="AU28" s="370">
        <f>'[4]invulblad CV VIP'!AU28</f>
        <v>0</v>
      </c>
      <c r="AV28" s="370">
        <f>'[4]invulblad CV PV'!AV28</f>
        <v>0</v>
      </c>
      <c r="AW28" s="370">
        <f>'[4]invulblad CV PV'!AW28</f>
        <v>0</v>
      </c>
      <c r="AX28" s="370">
        <f>'[4]invulblad CV TO'!AX28</f>
        <v>0</v>
      </c>
    </row>
    <row r="29" spans="1:50" hidden="1">
      <c r="A29">
        <v>2014</v>
      </c>
      <c r="B29" t="s">
        <v>911</v>
      </c>
      <c r="C29" t="s">
        <v>1560</v>
      </c>
      <c r="D29" t="s">
        <v>1009</v>
      </c>
      <c r="E29" t="s">
        <v>286</v>
      </c>
      <c r="F29">
        <v>775</v>
      </c>
      <c r="G29" t="s">
        <v>287</v>
      </c>
      <c r="H29" t="s">
        <v>914</v>
      </c>
      <c r="I29" t="s">
        <v>915</v>
      </c>
      <c r="J29" t="s">
        <v>288</v>
      </c>
      <c r="K29" t="s">
        <v>917</v>
      </c>
      <c r="L29" s="365">
        <v>775</v>
      </c>
      <c r="M29" s="366">
        <v>1403735</v>
      </c>
      <c r="N29" s="367">
        <v>775</v>
      </c>
      <c r="O29" s="368">
        <f t="shared" si="0"/>
        <v>0</v>
      </c>
      <c r="P29" s="369">
        <f t="shared" si="1"/>
        <v>775</v>
      </c>
      <c r="Q29" s="370">
        <f>'[4]invulblad CV TO'!Q29</f>
        <v>125</v>
      </c>
      <c r="R29" s="370">
        <f>'[4]invulblad CV PV'!R29</f>
        <v>0</v>
      </c>
      <c r="S29" s="370">
        <f>'[4]invulblad CV TO'!S29</f>
        <v>0</v>
      </c>
      <c r="T29" s="370">
        <f>'[4]invulblad CV Lab VV'!T29</f>
        <v>0</v>
      </c>
      <c r="U29" s="370">
        <f>'[4]invulblad CV Lab VV'!U29</f>
        <v>0</v>
      </c>
      <c r="V29" s="370">
        <f>'[4]invulblad CV Lab VV'!V29</f>
        <v>0</v>
      </c>
      <c r="W29" s="370">
        <f>'[4]invulblad CV Lab VV'!W29</f>
        <v>0</v>
      </c>
      <c r="X29" s="370">
        <f>'[4]invulblad CV Lab VV'!X29</f>
        <v>0</v>
      </c>
      <c r="Y29" s="370">
        <f>'[4]invulblad CV Lab VV'!Y29</f>
        <v>0</v>
      </c>
      <c r="Z29" s="370">
        <f>'[4]invulblad CV Lab VV'!Z29</f>
        <v>0</v>
      </c>
      <c r="AA29" s="370">
        <f>'[4]invulblad CV PV'!AA29</f>
        <v>0</v>
      </c>
      <c r="AB29" s="370">
        <f>'[4]invulblad CV TO'!AB29</f>
        <v>0</v>
      </c>
      <c r="AC29" s="370">
        <f>'[4]invulblad CV Horeca'!AC29</f>
        <v>0</v>
      </c>
      <c r="AD29" s="370">
        <f>'[4]invulblad CV Horeca'!AD29</f>
        <v>0</v>
      </c>
      <c r="AE29" s="370">
        <f>'[4]invulblad CV Horeca'!AE29</f>
        <v>0</v>
      </c>
      <c r="AF29" s="370">
        <f>'[4]invulblad CV Horeca'!AF29</f>
        <v>0</v>
      </c>
      <c r="AG29" s="370">
        <f>'[4]invulblad CV Horeca'!AG29</f>
        <v>0</v>
      </c>
      <c r="AH29" s="370">
        <f>'[4]invulblad CV Horeca'!AH29</f>
        <v>0</v>
      </c>
      <c r="AI29" s="370">
        <f>'[4]invulblad CV Horeca'!AI29</f>
        <v>0</v>
      </c>
      <c r="AJ29" s="370">
        <f>'[4]invulblad CV Horeca'!AJ29</f>
        <v>0</v>
      </c>
      <c r="AK29" s="370">
        <f>'[4]invulblad CV DVE'!AK29</f>
        <v>0</v>
      </c>
      <c r="AL29" s="370">
        <f>'[4]invulblad CV VIP'!AL29</f>
        <v>650</v>
      </c>
      <c r="AM29" s="370">
        <f>'[4]invulblad CV VIP'!AM29</f>
        <v>0</v>
      </c>
      <c r="AN29" s="370">
        <f>'[4]invulblad CV DVE'!AN29</f>
        <v>0</v>
      </c>
      <c r="AO29" s="370">
        <f>'[4]invulblad CV VIP'!AO29</f>
        <v>0</v>
      </c>
      <c r="AP29" s="370">
        <f>'[4]invulblad CV DVE'!AP29</f>
        <v>0</v>
      </c>
      <c r="AQ29" s="370">
        <f>'[4]invulblad CV DVE'!AQ29</f>
        <v>0</v>
      </c>
      <c r="AR29" s="370">
        <f>'[4]invulblad CV VIP'!AR29</f>
        <v>0</v>
      </c>
      <c r="AS29" s="370">
        <f>'[4]invulblad CV VIP'!AS29</f>
        <v>0</v>
      </c>
      <c r="AT29" s="370">
        <f>'[4]invulblad CV DVE'!AT29</f>
        <v>0</v>
      </c>
      <c r="AU29" s="370">
        <f>'[4]invulblad CV VIP'!AU29</f>
        <v>0</v>
      </c>
      <c r="AV29" s="370">
        <f>'[4]invulblad CV PV'!AV29</f>
        <v>0</v>
      </c>
      <c r="AW29" s="370">
        <f>'[4]invulblad CV PV'!AW29</f>
        <v>0</v>
      </c>
      <c r="AX29" s="370">
        <f>'[4]invulblad CV TO'!AX29</f>
        <v>0</v>
      </c>
    </row>
    <row r="30" spans="1:50" hidden="1">
      <c r="A30">
        <v>2014</v>
      </c>
      <c r="B30" t="s">
        <v>911</v>
      </c>
      <c r="C30" t="s">
        <v>1560</v>
      </c>
      <c r="D30" t="s">
        <v>1009</v>
      </c>
      <c r="E30" t="s">
        <v>286</v>
      </c>
      <c r="F30">
        <v>975</v>
      </c>
      <c r="G30" t="s">
        <v>289</v>
      </c>
      <c r="H30" t="s">
        <v>926</v>
      </c>
      <c r="I30" t="s">
        <v>915</v>
      </c>
      <c r="J30" t="s">
        <v>288</v>
      </c>
      <c r="K30" t="s">
        <v>928</v>
      </c>
      <c r="L30" s="365">
        <v>975</v>
      </c>
      <c r="M30" s="366">
        <v>1403688</v>
      </c>
      <c r="N30" s="367">
        <v>975</v>
      </c>
      <c r="O30" s="368">
        <f t="shared" si="0"/>
        <v>0</v>
      </c>
      <c r="P30" s="369">
        <f t="shared" si="1"/>
        <v>975</v>
      </c>
      <c r="Q30" s="370">
        <f>'[4]invulblad CV TO'!Q30</f>
        <v>775</v>
      </c>
      <c r="R30" s="370">
        <f>'[4]invulblad CV PV'!R30</f>
        <v>0</v>
      </c>
      <c r="S30" s="370">
        <f>'[4]invulblad CV TO'!S30</f>
        <v>0</v>
      </c>
      <c r="T30" s="370">
        <f>'[4]invulblad CV Lab VV'!T30</f>
        <v>0</v>
      </c>
      <c r="U30" s="370">
        <f>'[4]invulblad CV Lab VV'!U30</f>
        <v>0</v>
      </c>
      <c r="V30" s="370">
        <f>'[4]invulblad CV Lab VV'!V30</f>
        <v>0</v>
      </c>
      <c r="W30" s="370">
        <f>'[4]invulblad CV Lab VV'!W30</f>
        <v>0</v>
      </c>
      <c r="X30" s="370">
        <f>'[4]invulblad CV Lab VV'!X30</f>
        <v>0</v>
      </c>
      <c r="Y30" s="370">
        <f>'[4]invulblad CV Lab VV'!Y30</f>
        <v>0</v>
      </c>
      <c r="Z30" s="370">
        <f>'[4]invulblad CV Lab VV'!Z30</f>
        <v>0</v>
      </c>
      <c r="AA30" s="370">
        <f>'[4]invulblad CV PV'!AA30</f>
        <v>0</v>
      </c>
      <c r="AB30" s="370">
        <f>'[4]invulblad CV TO'!AB30</f>
        <v>0</v>
      </c>
      <c r="AC30" s="370">
        <f>'[4]invulblad CV Horeca'!AC30</f>
        <v>0</v>
      </c>
      <c r="AD30" s="370">
        <f>'[4]invulblad CV Horeca'!AD30</f>
        <v>0</v>
      </c>
      <c r="AE30" s="370">
        <f>'[4]invulblad CV Horeca'!AE30</f>
        <v>0</v>
      </c>
      <c r="AF30" s="370">
        <f>'[4]invulblad CV Horeca'!AF30</f>
        <v>0</v>
      </c>
      <c r="AG30" s="370">
        <f>'[4]invulblad CV Horeca'!AG30</f>
        <v>0</v>
      </c>
      <c r="AH30" s="370">
        <f>'[4]invulblad CV Horeca'!AH30</f>
        <v>0</v>
      </c>
      <c r="AI30" s="370">
        <f>'[4]invulblad CV Horeca'!AI30</f>
        <v>0</v>
      </c>
      <c r="AJ30" s="370">
        <f>'[4]invulblad CV Horeca'!AJ30</f>
        <v>0</v>
      </c>
      <c r="AK30" s="370">
        <f>'[4]invulblad CV DVE'!AK30</f>
        <v>0</v>
      </c>
      <c r="AL30" s="370">
        <f>'[4]invulblad CV VIP'!AL30</f>
        <v>200</v>
      </c>
      <c r="AM30" s="370">
        <f>'[4]invulblad CV VIP'!AM30</f>
        <v>0</v>
      </c>
      <c r="AN30" s="370">
        <f>'[4]invulblad CV DVE'!AN30</f>
        <v>0</v>
      </c>
      <c r="AO30" s="370">
        <f>'[4]invulblad CV VIP'!AO30</f>
        <v>0</v>
      </c>
      <c r="AP30" s="370">
        <f>'[4]invulblad CV DVE'!AP30</f>
        <v>0</v>
      </c>
      <c r="AQ30" s="370">
        <f>'[4]invulblad CV DVE'!AQ30</f>
        <v>0</v>
      </c>
      <c r="AR30" s="370">
        <f>'[4]invulblad CV VIP'!AR30</f>
        <v>0</v>
      </c>
      <c r="AS30" s="370">
        <f>'[4]invulblad CV VIP'!AS30</f>
        <v>0</v>
      </c>
      <c r="AT30" s="370">
        <f>'[4]invulblad CV DVE'!AT30</f>
        <v>0</v>
      </c>
      <c r="AU30" s="370">
        <f>'[4]invulblad CV VIP'!AU30</f>
        <v>0</v>
      </c>
      <c r="AV30" s="370">
        <f>'[4]invulblad CV PV'!AV30</f>
        <v>0</v>
      </c>
      <c r="AW30" s="370">
        <f>'[4]invulblad CV PV'!AW30</f>
        <v>0</v>
      </c>
      <c r="AX30" s="370">
        <f>'[4]invulblad CV TO'!AX30</f>
        <v>0</v>
      </c>
    </row>
    <row r="31" spans="1:50" hidden="1">
      <c r="A31">
        <v>2014</v>
      </c>
      <c r="B31" t="s">
        <v>911</v>
      </c>
      <c r="C31" t="s">
        <v>1560</v>
      </c>
      <c r="D31" t="s">
        <v>1009</v>
      </c>
      <c r="E31" t="s">
        <v>286</v>
      </c>
      <c r="F31">
        <v>3354</v>
      </c>
      <c r="G31" t="s">
        <v>290</v>
      </c>
      <c r="H31" t="s">
        <v>919</v>
      </c>
      <c r="I31" t="s">
        <v>915</v>
      </c>
      <c r="J31" t="s">
        <v>288</v>
      </c>
      <c r="K31" t="s">
        <v>1566</v>
      </c>
      <c r="L31" s="365">
        <v>3354</v>
      </c>
      <c r="M31" s="366">
        <v>1403883</v>
      </c>
      <c r="N31" s="367">
        <v>3354</v>
      </c>
      <c r="O31" s="368">
        <f t="shared" si="0"/>
        <v>0</v>
      </c>
      <c r="P31" s="369">
        <f t="shared" si="1"/>
        <v>3354</v>
      </c>
      <c r="Q31" s="370">
        <f>'[4]invulblad CV TO'!Q31</f>
        <v>380</v>
      </c>
      <c r="R31" s="370">
        <f>'[4]invulblad CV PV'!R31</f>
        <v>0</v>
      </c>
      <c r="S31" s="370">
        <f>'[4]invulblad CV TO'!S31</f>
        <v>0</v>
      </c>
      <c r="T31" s="370">
        <f>'[4]invulblad CV Lab VV'!T31</f>
        <v>0</v>
      </c>
      <c r="U31" s="370">
        <f>'[4]invulblad CV Lab VV'!U31</f>
        <v>0</v>
      </c>
      <c r="V31" s="370">
        <f>'[4]invulblad CV Lab VV'!V31</f>
        <v>0</v>
      </c>
      <c r="W31" s="370">
        <f>'[4]invulblad CV Lab VV'!W31</f>
        <v>0</v>
      </c>
      <c r="X31" s="370">
        <f>'[4]invulblad CV Lab VV'!X31</f>
        <v>0</v>
      </c>
      <c r="Y31" s="370">
        <f>'[4]invulblad CV Lab VV'!Y31</f>
        <v>0</v>
      </c>
      <c r="Z31" s="370">
        <f>'[4]invulblad CV Lab VV'!Z31</f>
        <v>0</v>
      </c>
      <c r="AA31" s="370">
        <f>'[4]invulblad CV PV'!AA31</f>
        <v>0</v>
      </c>
      <c r="AB31" s="370">
        <f>'[4]invulblad CV TO'!AB31</f>
        <v>0</v>
      </c>
      <c r="AC31" s="370">
        <f>'[4]invulblad CV Horeca'!AC31</f>
        <v>0</v>
      </c>
      <c r="AD31" s="370">
        <f>'[4]invulblad CV Horeca'!AD31</f>
        <v>0</v>
      </c>
      <c r="AE31" s="370">
        <f>'[4]invulblad CV Horeca'!AE31</f>
        <v>0</v>
      </c>
      <c r="AF31" s="370">
        <f>'[4]invulblad CV Horeca'!AF31</f>
        <v>0</v>
      </c>
      <c r="AG31" s="370">
        <f>'[4]invulblad CV Horeca'!AG31</f>
        <v>0</v>
      </c>
      <c r="AH31" s="370">
        <f>'[4]invulblad CV Horeca'!AH31</f>
        <v>0</v>
      </c>
      <c r="AI31" s="370">
        <f>'[4]invulblad CV Horeca'!AI31</f>
        <v>0</v>
      </c>
      <c r="AJ31" s="370">
        <f>'[4]invulblad CV Horeca'!AJ31</f>
        <v>0</v>
      </c>
      <c r="AK31" s="370">
        <f>'[4]invulblad CV DVE'!AK31</f>
        <v>0</v>
      </c>
      <c r="AL31" s="370">
        <f>'[4]invulblad CV VIP'!AL31</f>
        <v>2974</v>
      </c>
      <c r="AM31" s="370">
        <f>'[4]invulblad CV VIP'!AM31</f>
        <v>0</v>
      </c>
      <c r="AN31" s="370">
        <f>'[4]invulblad CV DVE'!AN31</f>
        <v>0</v>
      </c>
      <c r="AO31" s="370">
        <f>'[4]invulblad CV VIP'!AO31</f>
        <v>0</v>
      </c>
      <c r="AP31" s="370">
        <f>'[4]invulblad CV DVE'!AP31</f>
        <v>0</v>
      </c>
      <c r="AQ31" s="370">
        <f>'[4]invulblad CV DVE'!AQ31</f>
        <v>0</v>
      </c>
      <c r="AR31" s="370">
        <f>'[4]invulblad CV VIP'!AR31</f>
        <v>0</v>
      </c>
      <c r="AS31" s="370">
        <f>'[4]invulblad CV VIP'!AS31</f>
        <v>0</v>
      </c>
      <c r="AT31" s="370">
        <f>'[4]invulblad CV DVE'!AT31</f>
        <v>0</v>
      </c>
      <c r="AU31" s="370">
        <f>'[4]invulblad CV VIP'!AU31</f>
        <v>0</v>
      </c>
      <c r="AV31" s="370">
        <f>'[4]invulblad CV PV'!AV31</f>
        <v>0</v>
      </c>
      <c r="AW31" s="370">
        <f>'[4]invulblad CV PV'!AW31</f>
        <v>0</v>
      </c>
      <c r="AX31" s="370">
        <f>'[4]invulblad CV TO'!AX31</f>
        <v>0</v>
      </c>
    </row>
    <row r="32" spans="1:50" hidden="1">
      <c r="A32">
        <v>2014</v>
      </c>
      <c r="B32" t="s">
        <v>911</v>
      </c>
      <c r="C32" t="s">
        <v>1560</v>
      </c>
      <c r="D32" t="s">
        <v>1009</v>
      </c>
      <c r="E32" t="s">
        <v>291</v>
      </c>
      <c r="F32">
        <v>120</v>
      </c>
      <c r="G32" t="s">
        <v>292</v>
      </c>
      <c r="H32" t="s">
        <v>926</v>
      </c>
      <c r="I32" t="s">
        <v>915</v>
      </c>
      <c r="J32" t="s">
        <v>293</v>
      </c>
      <c r="K32" t="s">
        <v>928</v>
      </c>
      <c r="L32" s="365">
        <v>120</v>
      </c>
      <c r="M32" s="366">
        <v>1403694</v>
      </c>
      <c r="N32" s="367">
        <v>120</v>
      </c>
      <c r="O32" s="368">
        <f t="shared" si="0"/>
        <v>0</v>
      </c>
      <c r="P32" s="369">
        <f t="shared" si="1"/>
        <v>120</v>
      </c>
      <c r="Q32" s="370">
        <f>'[4]invulblad CV TO'!Q32</f>
        <v>0</v>
      </c>
      <c r="R32" s="370">
        <f>'[4]invulblad CV PV'!R32</f>
        <v>0</v>
      </c>
      <c r="S32" s="370">
        <f>'[4]invulblad CV TO'!S32</f>
        <v>0</v>
      </c>
      <c r="T32" s="370">
        <f>'[4]invulblad CV Lab VV'!T32</f>
        <v>0</v>
      </c>
      <c r="U32" s="370">
        <f>'[4]invulblad CV Lab VV'!U32</f>
        <v>0</v>
      </c>
      <c r="V32" s="370">
        <f>'[4]invulblad CV Lab VV'!V32</f>
        <v>0</v>
      </c>
      <c r="W32" s="370">
        <f>'[4]invulblad CV Lab VV'!W32</f>
        <v>0</v>
      </c>
      <c r="X32" s="370">
        <f>'[4]invulblad CV Lab VV'!X32</f>
        <v>0</v>
      </c>
      <c r="Y32" s="370">
        <f>'[4]invulblad CV Lab VV'!Y32</f>
        <v>0</v>
      </c>
      <c r="Z32" s="370">
        <f>'[4]invulblad CV Lab VV'!Z32</f>
        <v>0</v>
      </c>
      <c r="AA32" s="370">
        <f>'[4]invulblad CV PV'!AA32</f>
        <v>0</v>
      </c>
      <c r="AB32" s="370">
        <f>'[4]invulblad CV TO'!AB32</f>
        <v>0</v>
      </c>
      <c r="AC32" s="370">
        <f>'[4]invulblad CV Horeca'!AC32</f>
        <v>0</v>
      </c>
      <c r="AD32" s="370">
        <f>'[4]invulblad CV Horeca'!AD32</f>
        <v>0</v>
      </c>
      <c r="AE32" s="370">
        <f>'[4]invulblad CV Horeca'!AE32</f>
        <v>0</v>
      </c>
      <c r="AF32" s="370">
        <f>'[4]invulblad CV Horeca'!AF32</f>
        <v>0</v>
      </c>
      <c r="AG32" s="370">
        <f>'[4]invulblad CV Horeca'!AG32</f>
        <v>0</v>
      </c>
      <c r="AH32" s="370">
        <f>'[4]invulblad CV Horeca'!AH32</f>
        <v>0</v>
      </c>
      <c r="AI32" s="370">
        <f>'[4]invulblad CV Horeca'!AI32</f>
        <v>0</v>
      </c>
      <c r="AJ32" s="370">
        <f>'[4]invulblad CV Horeca'!AJ32</f>
        <v>0</v>
      </c>
      <c r="AK32" s="370">
        <f>'[4]invulblad CV DVE'!AK32</f>
        <v>0</v>
      </c>
      <c r="AL32" s="370">
        <f>'[4]invulblad CV VIP'!AL32</f>
        <v>120</v>
      </c>
      <c r="AM32" s="370">
        <f>'[4]invulblad CV VIP'!AM32</f>
        <v>0</v>
      </c>
      <c r="AN32" s="370">
        <f>'[4]invulblad CV DVE'!AN32</f>
        <v>0</v>
      </c>
      <c r="AO32" s="370">
        <f>'[4]invulblad CV VIP'!AO32</f>
        <v>0</v>
      </c>
      <c r="AP32" s="370">
        <f>'[4]invulblad CV DVE'!AP32</f>
        <v>0</v>
      </c>
      <c r="AQ32" s="370">
        <f>'[4]invulblad CV DVE'!AQ32</f>
        <v>0</v>
      </c>
      <c r="AR32" s="370">
        <f>'[4]invulblad CV VIP'!AR32</f>
        <v>0</v>
      </c>
      <c r="AS32" s="370">
        <f>'[4]invulblad CV VIP'!AS32</f>
        <v>0</v>
      </c>
      <c r="AT32" s="370">
        <f>'[4]invulblad CV DVE'!AT32</f>
        <v>0</v>
      </c>
      <c r="AU32" s="370">
        <f>'[4]invulblad CV VIP'!AU32</f>
        <v>0</v>
      </c>
      <c r="AV32" s="370">
        <f>'[4]invulblad CV PV'!AV32</f>
        <v>0</v>
      </c>
      <c r="AW32" s="370">
        <f>'[4]invulblad CV PV'!AW32</f>
        <v>0</v>
      </c>
      <c r="AX32" s="370">
        <f>'[4]invulblad CV TO'!AX32</f>
        <v>0</v>
      </c>
    </row>
    <row r="33" spans="1:50" hidden="1">
      <c r="A33">
        <v>2014</v>
      </c>
      <c r="B33" t="s">
        <v>911</v>
      </c>
      <c r="C33" t="s">
        <v>1560</v>
      </c>
      <c r="D33" t="s">
        <v>1036</v>
      </c>
      <c r="E33" t="s">
        <v>1037</v>
      </c>
      <c r="F33">
        <v>900</v>
      </c>
      <c r="G33" t="s">
        <v>294</v>
      </c>
      <c r="H33" t="s">
        <v>914</v>
      </c>
      <c r="I33" t="s">
        <v>915</v>
      </c>
      <c r="J33" t="s">
        <v>295</v>
      </c>
      <c r="K33" t="s">
        <v>917</v>
      </c>
      <c r="L33" s="365">
        <v>900</v>
      </c>
      <c r="M33" s="366">
        <v>1403757</v>
      </c>
      <c r="N33" s="367">
        <v>900</v>
      </c>
      <c r="O33" s="368">
        <f t="shared" si="0"/>
        <v>0</v>
      </c>
      <c r="P33" s="369">
        <f t="shared" si="1"/>
        <v>900</v>
      </c>
      <c r="Q33" s="370">
        <f>'[4]invulblad CV TO'!Q33</f>
        <v>0</v>
      </c>
      <c r="R33" s="370">
        <f>'[4]invulblad CV PV'!R33</f>
        <v>0</v>
      </c>
      <c r="S33" s="370">
        <f>'[4]invulblad CV TO'!S33</f>
        <v>0</v>
      </c>
      <c r="T33" s="370">
        <f>'[4]invulblad CV Lab VV'!T33</f>
        <v>0</v>
      </c>
      <c r="U33" s="370">
        <f>'[4]invulblad CV Lab VV'!U33</f>
        <v>0</v>
      </c>
      <c r="V33" s="370">
        <f>'[4]invulblad CV Lab VV'!V33</f>
        <v>0</v>
      </c>
      <c r="W33" s="370">
        <f>'[4]invulblad CV Lab VV'!W33</f>
        <v>0</v>
      </c>
      <c r="X33" s="370">
        <f>'[4]invulblad CV Lab VV'!X33</f>
        <v>0</v>
      </c>
      <c r="Y33" s="370">
        <f>'[4]invulblad CV Lab VV'!Y33</f>
        <v>0</v>
      </c>
      <c r="Z33" s="370">
        <f>'[4]invulblad CV Lab VV'!Z33</f>
        <v>0</v>
      </c>
      <c r="AA33" s="370">
        <f>'[4]invulblad CV PV'!AA33</f>
        <v>0</v>
      </c>
      <c r="AB33" s="370">
        <f>'[4]invulblad CV TO'!AB33</f>
        <v>0</v>
      </c>
      <c r="AC33" s="370">
        <f>'[4]invulblad CV Horeca'!AC33</f>
        <v>0</v>
      </c>
      <c r="AD33" s="370">
        <f>'[4]invulblad CV Horeca'!AD33</f>
        <v>0</v>
      </c>
      <c r="AE33" s="370">
        <f>'[4]invulblad CV Horeca'!AE33</f>
        <v>0</v>
      </c>
      <c r="AF33" s="370">
        <f>'[4]invulblad CV Horeca'!AF33</f>
        <v>0</v>
      </c>
      <c r="AG33" s="370">
        <f>'[4]invulblad CV Horeca'!AG33</f>
        <v>0</v>
      </c>
      <c r="AH33" s="370">
        <f>'[4]invulblad CV Horeca'!AH33</f>
        <v>0</v>
      </c>
      <c r="AI33" s="370">
        <f>'[4]invulblad CV Horeca'!AI33</f>
        <v>0</v>
      </c>
      <c r="AJ33" s="370">
        <f>'[4]invulblad CV Horeca'!AJ33</f>
        <v>0</v>
      </c>
      <c r="AK33" s="370">
        <f>'[4]invulblad CV DVE'!AK33</f>
        <v>0</v>
      </c>
      <c r="AL33" s="370">
        <f>'[4]invulblad CV VIP'!AL33</f>
        <v>0</v>
      </c>
      <c r="AM33" s="370">
        <f>'[4]invulblad CV VIP'!AM33</f>
        <v>0</v>
      </c>
      <c r="AN33" s="370">
        <f>'[4]invulblad CV DVE'!AN33</f>
        <v>0</v>
      </c>
      <c r="AO33" s="370">
        <f>'[4]invulblad CV VIP'!AO33</f>
        <v>0</v>
      </c>
      <c r="AP33" s="370">
        <f>'[4]invulblad CV DVE'!AP33</f>
        <v>0</v>
      </c>
      <c r="AQ33" s="370">
        <f>'[4]invulblad CV DVE'!AQ33</f>
        <v>0</v>
      </c>
      <c r="AR33" s="370">
        <f>'[4]invulblad CV VIP'!AR33</f>
        <v>0</v>
      </c>
      <c r="AS33" s="370">
        <f>'[4]invulblad CV VIP'!AS33</f>
        <v>0</v>
      </c>
      <c r="AT33" s="370">
        <f>'[4]invulblad CV DVE'!AT33</f>
        <v>0</v>
      </c>
      <c r="AU33" s="370">
        <f>'[4]invulblad CV VIP'!AU33</f>
        <v>0</v>
      </c>
      <c r="AV33" s="370">
        <f>'[4]invulblad CV PV'!AV33</f>
        <v>0</v>
      </c>
      <c r="AW33" s="370">
        <f>'[4]invulblad CV PV'!AW33</f>
        <v>0</v>
      </c>
      <c r="AX33" s="370">
        <f>'[4]invulblad CV TO'!AX33</f>
        <v>900</v>
      </c>
    </row>
    <row r="34" spans="1:50" hidden="1">
      <c r="A34">
        <v>2014</v>
      </c>
      <c r="B34" t="s">
        <v>911</v>
      </c>
      <c r="C34" t="s">
        <v>1560</v>
      </c>
      <c r="D34" t="s">
        <v>1036</v>
      </c>
      <c r="E34" t="s">
        <v>1037</v>
      </c>
      <c r="F34">
        <v>600</v>
      </c>
      <c r="G34" t="s">
        <v>296</v>
      </c>
      <c r="H34" t="s">
        <v>926</v>
      </c>
      <c r="I34" t="s">
        <v>915</v>
      </c>
      <c r="J34" t="s">
        <v>295</v>
      </c>
      <c r="K34" t="s">
        <v>928</v>
      </c>
      <c r="L34" s="365">
        <v>600</v>
      </c>
      <c r="M34" s="366">
        <v>1403692</v>
      </c>
      <c r="N34" s="367">
        <v>600</v>
      </c>
      <c r="O34" s="368">
        <f t="shared" si="0"/>
        <v>0</v>
      </c>
      <c r="P34" s="369">
        <f t="shared" si="1"/>
        <v>600</v>
      </c>
      <c r="Q34" s="370">
        <f>'[4]invulblad CV TO'!Q34</f>
        <v>0</v>
      </c>
      <c r="R34" s="370">
        <f>'[4]invulblad CV PV'!R34</f>
        <v>0</v>
      </c>
      <c r="S34" s="370">
        <f>'[4]invulblad CV TO'!S34</f>
        <v>0</v>
      </c>
      <c r="T34" s="370">
        <f>'[4]invulblad CV Lab VV'!T34</f>
        <v>0</v>
      </c>
      <c r="U34" s="370">
        <f>'[4]invulblad CV Lab VV'!U34</f>
        <v>0</v>
      </c>
      <c r="V34" s="370">
        <f>'[4]invulblad CV Lab VV'!V34</f>
        <v>0</v>
      </c>
      <c r="W34" s="370">
        <f>'[4]invulblad CV Lab VV'!W34</f>
        <v>0</v>
      </c>
      <c r="X34" s="370">
        <f>'[4]invulblad CV Lab VV'!X34</f>
        <v>0</v>
      </c>
      <c r="Y34" s="370">
        <f>'[4]invulblad CV Lab VV'!Y34</f>
        <v>0</v>
      </c>
      <c r="Z34" s="370">
        <f>'[4]invulblad CV Lab VV'!Z34</f>
        <v>0</v>
      </c>
      <c r="AA34" s="370">
        <f>'[4]invulblad CV PV'!AA34</f>
        <v>0</v>
      </c>
      <c r="AB34" s="370">
        <f>'[4]invulblad CV TO'!AB34</f>
        <v>0</v>
      </c>
      <c r="AC34" s="370">
        <f>'[4]invulblad CV Horeca'!AC34</f>
        <v>0</v>
      </c>
      <c r="AD34" s="370">
        <f>'[4]invulblad CV Horeca'!AD34</f>
        <v>0</v>
      </c>
      <c r="AE34" s="370">
        <f>'[4]invulblad CV Horeca'!AE34</f>
        <v>0</v>
      </c>
      <c r="AF34" s="370">
        <f>'[4]invulblad CV Horeca'!AF34</f>
        <v>0</v>
      </c>
      <c r="AG34" s="370">
        <f>'[4]invulblad CV Horeca'!AG34</f>
        <v>0</v>
      </c>
      <c r="AH34" s="370">
        <f>'[4]invulblad CV Horeca'!AH34</f>
        <v>0</v>
      </c>
      <c r="AI34" s="370">
        <f>'[4]invulblad CV Horeca'!AI34</f>
        <v>0</v>
      </c>
      <c r="AJ34" s="370">
        <f>'[4]invulblad CV Horeca'!AJ34</f>
        <v>0</v>
      </c>
      <c r="AK34" s="370">
        <f>'[4]invulblad CV DVE'!AK34</f>
        <v>0</v>
      </c>
      <c r="AL34" s="370">
        <f>'[4]invulblad CV VIP'!AL34</f>
        <v>0</v>
      </c>
      <c r="AM34" s="370">
        <f>'[4]invulblad CV VIP'!AM34</f>
        <v>0</v>
      </c>
      <c r="AN34" s="370">
        <f>'[4]invulblad CV DVE'!AN34</f>
        <v>0</v>
      </c>
      <c r="AO34" s="370">
        <f>'[4]invulblad CV VIP'!AO34</f>
        <v>0</v>
      </c>
      <c r="AP34" s="370">
        <f>'[4]invulblad CV DVE'!AP34</f>
        <v>0</v>
      </c>
      <c r="AQ34" s="370">
        <f>'[4]invulblad CV DVE'!AQ34</f>
        <v>0</v>
      </c>
      <c r="AR34" s="370">
        <f>'[4]invulblad CV VIP'!AR34</f>
        <v>0</v>
      </c>
      <c r="AS34" s="370">
        <f>'[4]invulblad CV VIP'!AS34</f>
        <v>0</v>
      </c>
      <c r="AT34" s="370">
        <f>'[4]invulblad CV DVE'!AT34</f>
        <v>0</v>
      </c>
      <c r="AU34" s="370">
        <f>'[4]invulblad CV VIP'!AU34</f>
        <v>0</v>
      </c>
      <c r="AV34" s="370">
        <f>'[4]invulblad CV PV'!AV34</f>
        <v>0</v>
      </c>
      <c r="AW34" s="370">
        <f>'[4]invulblad CV PV'!AW34</f>
        <v>0</v>
      </c>
      <c r="AX34" s="370">
        <f>'[4]invulblad CV TO'!AX34</f>
        <v>600</v>
      </c>
    </row>
    <row r="35" spans="1:50" hidden="1">
      <c r="A35">
        <v>2014</v>
      </c>
      <c r="B35" t="s">
        <v>911</v>
      </c>
      <c r="C35" t="s">
        <v>1560</v>
      </c>
      <c r="D35" t="s">
        <v>1036</v>
      </c>
      <c r="E35" t="s">
        <v>1037</v>
      </c>
      <c r="F35">
        <v>18141</v>
      </c>
      <c r="G35" t="s">
        <v>297</v>
      </c>
      <c r="H35" t="s">
        <v>919</v>
      </c>
      <c r="I35" t="s">
        <v>915</v>
      </c>
      <c r="J35" t="s">
        <v>295</v>
      </c>
      <c r="K35" t="s">
        <v>1566</v>
      </c>
      <c r="L35" s="365">
        <v>18141</v>
      </c>
      <c r="M35" s="366">
        <v>1403840</v>
      </c>
      <c r="N35" s="367">
        <v>16011</v>
      </c>
      <c r="O35" s="368">
        <f t="shared" si="0"/>
        <v>0</v>
      </c>
      <c r="P35" s="369">
        <f t="shared" si="1"/>
        <v>16011</v>
      </c>
      <c r="Q35" s="370">
        <f>'[4]invulblad CV TO'!Q35</f>
        <v>0</v>
      </c>
      <c r="R35" s="370">
        <f>'[4]invulblad CV PV'!R35</f>
        <v>0</v>
      </c>
      <c r="S35" s="370">
        <f>'[4]invulblad CV TO'!S35</f>
        <v>0</v>
      </c>
      <c r="T35" s="370">
        <f>'[4]invulblad CV Lab VV'!T35</f>
        <v>0</v>
      </c>
      <c r="U35" s="370">
        <f>'[4]invulblad CV Lab VV'!U35</f>
        <v>0</v>
      </c>
      <c r="V35" s="370">
        <f>'[4]invulblad CV Lab VV'!V35</f>
        <v>0</v>
      </c>
      <c r="W35" s="370">
        <f>'[4]invulblad CV Lab VV'!W35</f>
        <v>0</v>
      </c>
      <c r="X35" s="370">
        <f>'[4]invulblad CV Lab VV'!X35</f>
        <v>0</v>
      </c>
      <c r="Y35" s="370">
        <f>'[4]invulblad CV Lab VV'!Y35</f>
        <v>0</v>
      </c>
      <c r="Z35" s="370">
        <f>'[4]invulblad CV Lab VV'!Z35</f>
        <v>0</v>
      </c>
      <c r="AA35" s="370">
        <f>'[4]invulblad CV PV'!AA35</f>
        <v>0</v>
      </c>
      <c r="AB35" s="370">
        <f>'[4]invulblad CV TO'!AB35</f>
        <v>0</v>
      </c>
      <c r="AC35" s="370">
        <f>'[4]invulblad CV Horeca'!AC35</f>
        <v>0</v>
      </c>
      <c r="AD35" s="370">
        <f>'[4]invulblad CV Horeca'!AD35</f>
        <v>0</v>
      </c>
      <c r="AE35" s="370">
        <f>'[4]invulblad CV Horeca'!AE35</f>
        <v>0</v>
      </c>
      <c r="AF35" s="370">
        <f>'[4]invulblad CV Horeca'!AF35</f>
        <v>0</v>
      </c>
      <c r="AG35" s="370">
        <f>'[4]invulblad CV Horeca'!AG35</f>
        <v>0</v>
      </c>
      <c r="AH35" s="370">
        <f>'[4]invulblad CV Horeca'!AH35</f>
        <v>0</v>
      </c>
      <c r="AI35" s="370">
        <f>'[4]invulblad CV Horeca'!AI35</f>
        <v>0</v>
      </c>
      <c r="AJ35" s="370">
        <f>'[4]invulblad CV Horeca'!AJ35</f>
        <v>0</v>
      </c>
      <c r="AK35" s="370">
        <f>'[4]invulblad CV DVE'!AK35</f>
        <v>0</v>
      </c>
      <c r="AL35" s="370">
        <f>'[4]invulblad CV VIP'!AL35</f>
        <v>4689</v>
      </c>
      <c r="AM35" s="370">
        <f>'[4]invulblad CV VIP'!AM35</f>
        <v>0</v>
      </c>
      <c r="AN35" s="370">
        <f>'[4]invulblad CV DVE'!AN35</f>
        <v>0</v>
      </c>
      <c r="AO35" s="370">
        <f>'[4]invulblad CV VIP'!AO35</f>
        <v>0</v>
      </c>
      <c r="AP35" s="370">
        <f>'[4]invulblad CV DVE'!AP35</f>
        <v>0</v>
      </c>
      <c r="AQ35" s="370">
        <f>'[4]invulblad CV DVE'!AQ35</f>
        <v>0</v>
      </c>
      <c r="AR35" s="370">
        <f>'[4]invulblad CV VIP'!AR35</f>
        <v>8337</v>
      </c>
      <c r="AS35" s="370">
        <f>'[4]invulblad CV VIP'!AS35</f>
        <v>0</v>
      </c>
      <c r="AT35" s="370">
        <f>'[4]invulblad CV DVE'!AT35</f>
        <v>0</v>
      </c>
      <c r="AU35" s="370">
        <f>'[4]invulblad CV VIP'!AU35</f>
        <v>0</v>
      </c>
      <c r="AV35" s="370">
        <f>'[4]invulblad CV PV'!AV35</f>
        <v>0</v>
      </c>
      <c r="AW35" s="370">
        <f>'[4]invulblad CV PV'!AW35</f>
        <v>0</v>
      </c>
      <c r="AX35" s="370">
        <f>'[4]invulblad CV TO'!AX35</f>
        <v>2985</v>
      </c>
    </row>
    <row r="36" spans="1:50" hidden="1">
      <c r="A36">
        <v>2014</v>
      </c>
      <c r="B36" t="s">
        <v>911</v>
      </c>
      <c r="C36" t="s">
        <v>1560</v>
      </c>
      <c r="D36" t="s">
        <v>1036</v>
      </c>
      <c r="E36" t="s">
        <v>298</v>
      </c>
      <c r="F36">
        <v>2450</v>
      </c>
      <c r="G36" t="s">
        <v>299</v>
      </c>
      <c r="H36" t="s">
        <v>919</v>
      </c>
      <c r="I36" t="s">
        <v>915</v>
      </c>
      <c r="J36" t="s">
        <v>300</v>
      </c>
      <c r="K36" t="s">
        <v>1566</v>
      </c>
      <c r="L36" s="365">
        <v>2450</v>
      </c>
      <c r="M36" s="366">
        <v>1403869</v>
      </c>
      <c r="N36" s="367">
        <v>2450</v>
      </c>
      <c r="O36" s="368">
        <f t="shared" si="0"/>
        <v>0</v>
      </c>
      <c r="P36" s="369">
        <f t="shared" si="1"/>
        <v>2450</v>
      </c>
      <c r="Q36" s="370">
        <f>'[4]invulblad CV TO'!Q36</f>
        <v>0</v>
      </c>
      <c r="R36" s="370">
        <f>'[4]invulblad CV PV'!R36</f>
        <v>0</v>
      </c>
      <c r="S36" s="370">
        <f>'[4]invulblad CV TO'!S36</f>
        <v>0</v>
      </c>
      <c r="T36" s="370">
        <f>'[4]invulblad CV Lab VV'!T36</f>
        <v>0</v>
      </c>
      <c r="U36" s="370">
        <f>'[4]invulblad CV Lab VV'!U36</f>
        <v>0</v>
      </c>
      <c r="V36" s="370">
        <f>'[4]invulblad CV Lab VV'!V36</f>
        <v>0</v>
      </c>
      <c r="W36" s="370">
        <f>'[4]invulblad CV Lab VV'!W36</f>
        <v>0</v>
      </c>
      <c r="X36" s="370">
        <f>'[4]invulblad CV Lab VV'!X36</f>
        <v>0</v>
      </c>
      <c r="Y36" s="370">
        <f>'[4]invulblad CV Lab VV'!Y36</f>
        <v>0</v>
      </c>
      <c r="Z36" s="370">
        <f>'[4]invulblad CV Lab VV'!Z36</f>
        <v>0</v>
      </c>
      <c r="AA36" s="370">
        <f>'[4]invulblad CV PV'!AA36</f>
        <v>0</v>
      </c>
      <c r="AB36" s="370">
        <f>'[4]invulblad CV TO'!AB36</f>
        <v>0</v>
      </c>
      <c r="AC36" s="370">
        <f>'[4]invulblad CV Horeca'!AC36</f>
        <v>0</v>
      </c>
      <c r="AD36" s="370">
        <f>'[4]invulblad CV Horeca'!AD36</f>
        <v>0</v>
      </c>
      <c r="AE36" s="370">
        <f>'[4]invulblad CV Horeca'!AE36</f>
        <v>0</v>
      </c>
      <c r="AF36" s="370">
        <f>'[4]invulblad CV Horeca'!AF36</f>
        <v>0</v>
      </c>
      <c r="AG36" s="370">
        <f>'[4]invulblad CV Horeca'!AG36</f>
        <v>0</v>
      </c>
      <c r="AH36" s="370">
        <f>'[4]invulblad CV Horeca'!AH36</f>
        <v>0</v>
      </c>
      <c r="AI36" s="370">
        <f>'[4]invulblad CV Horeca'!AI36</f>
        <v>0</v>
      </c>
      <c r="AJ36" s="370">
        <f>'[4]invulblad CV Horeca'!AJ36</f>
        <v>0</v>
      </c>
      <c r="AK36" s="370">
        <f>'[4]invulblad CV DVE'!AK36</f>
        <v>0</v>
      </c>
      <c r="AL36" s="370">
        <f>'[4]invulblad CV VIP'!AL36</f>
        <v>666</v>
      </c>
      <c r="AM36" s="370">
        <f>'[4]invulblad CV VIP'!AM36</f>
        <v>0</v>
      </c>
      <c r="AN36" s="370">
        <f>'[4]invulblad CV DVE'!AN36</f>
        <v>0</v>
      </c>
      <c r="AO36" s="370">
        <f>'[4]invulblad CV VIP'!AO36</f>
        <v>0</v>
      </c>
      <c r="AP36" s="370">
        <f>'[4]invulblad CV DVE'!AP36</f>
        <v>0</v>
      </c>
      <c r="AQ36" s="370">
        <f>'[4]invulblad CV DVE'!AQ36</f>
        <v>0</v>
      </c>
      <c r="AR36" s="370">
        <f>'[4]invulblad CV VIP'!AR36</f>
        <v>1184</v>
      </c>
      <c r="AS36" s="370">
        <f>'[4]invulblad CV VIP'!AS36</f>
        <v>0</v>
      </c>
      <c r="AT36" s="370">
        <f>'[4]invulblad CV DVE'!AT36</f>
        <v>0</v>
      </c>
      <c r="AU36" s="370">
        <f>'[4]invulblad CV VIP'!AU36</f>
        <v>0</v>
      </c>
      <c r="AV36" s="370">
        <f>'[4]invulblad CV PV'!AV36</f>
        <v>0</v>
      </c>
      <c r="AW36" s="370">
        <f>'[4]invulblad CV PV'!AW36</f>
        <v>0</v>
      </c>
      <c r="AX36" s="370">
        <f>'[4]invulblad CV TO'!AX36</f>
        <v>600</v>
      </c>
    </row>
    <row r="37" spans="1:50" hidden="1">
      <c r="A37">
        <v>2014</v>
      </c>
      <c r="B37" t="s">
        <v>911</v>
      </c>
      <c r="C37" t="s">
        <v>1560</v>
      </c>
      <c r="D37" t="s">
        <v>1036</v>
      </c>
      <c r="E37" t="s">
        <v>301</v>
      </c>
      <c r="F37">
        <v>3383</v>
      </c>
      <c r="G37" t="s">
        <v>302</v>
      </c>
      <c r="H37" t="s">
        <v>919</v>
      </c>
      <c r="I37" t="s">
        <v>915</v>
      </c>
      <c r="J37" t="s">
        <v>303</v>
      </c>
      <c r="K37" t="s">
        <v>1566</v>
      </c>
      <c r="L37" s="365">
        <v>3383</v>
      </c>
      <c r="M37" s="366">
        <v>1403867</v>
      </c>
      <c r="N37" s="367">
        <v>3383</v>
      </c>
      <c r="O37" s="368">
        <f t="shared" si="0"/>
        <v>0</v>
      </c>
      <c r="P37" s="369">
        <f t="shared" si="1"/>
        <v>3383</v>
      </c>
      <c r="Q37" s="370">
        <f>'[4]invulblad CV TO'!Q37</f>
        <v>0</v>
      </c>
      <c r="R37" s="370">
        <f>'[4]invulblad CV PV'!R37</f>
        <v>0</v>
      </c>
      <c r="S37" s="370">
        <f>'[4]invulblad CV TO'!S37</f>
        <v>0</v>
      </c>
      <c r="T37" s="370">
        <f>'[4]invulblad CV Lab VV'!T37</f>
        <v>0</v>
      </c>
      <c r="U37" s="370">
        <f>'[4]invulblad CV Lab VV'!U37</f>
        <v>0</v>
      </c>
      <c r="V37" s="370">
        <f>'[4]invulblad CV Lab VV'!V37</f>
        <v>0</v>
      </c>
      <c r="W37" s="370">
        <f>'[4]invulblad CV Lab VV'!W37</f>
        <v>0</v>
      </c>
      <c r="X37" s="370">
        <f>'[4]invulblad CV Lab VV'!X37</f>
        <v>0</v>
      </c>
      <c r="Y37" s="370">
        <f>'[4]invulblad CV Lab VV'!Y37</f>
        <v>0</v>
      </c>
      <c r="Z37" s="370">
        <f>'[4]invulblad CV Lab VV'!Z37</f>
        <v>0</v>
      </c>
      <c r="AA37" s="370">
        <f>'[4]invulblad CV PV'!AA37</f>
        <v>0</v>
      </c>
      <c r="AB37" s="370">
        <f>'[4]invulblad CV TO'!AB37</f>
        <v>0</v>
      </c>
      <c r="AC37" s="370">
        <f>'[4]invulblad CV Horeca'!AC37</f>
        <v>0</v>
      </c>
      <c r="AD37" s="370">
        <f>'[4]invulblad CV Horeca'!AD37</f>
        <v>0</v>
      </c>
      <c r="AE37" s="370">
        <f>'[4]invulblad CV Horeca'!AE37</f>
        <v>0</v>
      </c>
      <c r="AF37" s="370">
        <f>'[4]invulblad CV Horeca'!AF37</f>
        <v>0</v>
      </c>
      <c r="AG37" s="370">
        <f>'[4]invulblad CV Horeca'!AG37</f>
        <v>0</v>
      </c>
      <c r="AH37" s="370">
        <f>'[4]invulblad CV Horeca'!AH37</f>
        <v>0</v>
      </c>
      <c r="AI37" s="370">
        <f>'[4]invulblad CV Horeca'!AI37</f>
        <v>0</v>
      </c>
      <c r="AJ37" s="370">
        <f>'[4]invulblad CV Horeca'!AJ37</f>
        <v>0</v>
      </c>
      <c r="AK37" s="370">
        <f>'[4]invulblad CV DVE'!AK37</f>
        <v>0</v>
      </c>
      <c r="AL37" s="370">
        <f>'[4]invulblad CV VIP'!AL37</f>
        <v>1137</v>
      </c>
      <c r="AM37" s="370">
        <f>'[4]invulblad CV VIP'!AM37</f>
        <v>0</v>
      </c>
      <c r="AN37" s="370">
        <f>'[4]invulblad CV DVE'!AN37</f>
        <v>0</v>
      </c>
      <c r="AO37" s="370">
        <f>'[4]invulblad CV VIP'!AO37</f>
        <v>0</v>
      </c>
      <c r="AP37" s="370">
        <f>'[4]invulblad CV DVE'!AP37</f>
        <v>0</v>
      </c>
      <c r="AQ37" s="370">
        <f>'[4]invulblad CV DVE'!AQ37</f>
        <v>0</v>
      </c>
      <c r="AR37" s="370">
        <f>'[4]invulblad CV VIP'!AR37</f>
        <v>2021</v>
      </c>
      <c r="AS37" s="370">
        <f>'[4]invulblad CV VIP'!AS37</f>
        <v>0</v>
      </c>
      <c r="AT37" s="370">
        <f>'[4]invulblad CV DVE'!AT37</f>
        <v>0</v>
      </c>
      <c r="AU37" s="370">
        <f>'[4]invulblad CV VIP'!AU37</f>
        <v>0</v>
      </c>
      <c r="AV37" s="370">
        <f>'[4]invulblad CV PV'!AV37</f>
        <v>0</v>
      </c>
      <c r="AW37" s="370">
        <f>'[4]invulblad CV PV'!AW37</f>
        <v>0</v>
      </c>
      <c r="AX37" s="370">
        <f>'[4]invulblad CV TO'!AX37</f>
        <v>225</v>
      </c>
    </row>
    <row r="38" spans="1:50" hidden="1">
      <c r="A38">
        <v>2014</v>
      </c>
      <c r="B38" t="s">
        <v>911</v>
      </c>
      <c r="C38" t="s">
        <v>1560</v>
      </c>
      <c r="D38" t="s">
        <v>1036</v>
      </c>
      <c r="E38" t="s">
        <v>1045</v>
      </c>
      <c r="F38">
        <v>4950</v>
      </c>
      <c r="G38" t="s">
        <v>304</v>
      </c>
      <c r="H38" t="s">
        <v>919</v>
      </c>
      <c r="I38" t="s">
        <v>915</v>
      </c>
      <c r="J38" t="s">
        <v>305</v>
      </c>
      <c r="K38" t="s">
        <v>1566</v>
      </c>
      <c r="L38" s="365">
        <v>4950</v>
      </c>
      <c r="M38" s="366">
        <v>1403868</v>
      </c>
      <c r="N38" s="367">
        <v>850</v>
      </c>
      <c r="O38" s="368">
        <f t="shared" si="0"/>
        <v>0</v>
      </c>
      <c r="P38" s="369">
        <f t="shared" si="1"/>
        <v>850</v>
      </c>
      <c r="Q38" s="370">
        <f>'[4]invulblad CV TO'!Q38</f>
        <v>0</v>
      </c>
      <c r="R38" s="370">
        <f>'[4]invulblad CV PV'!R38</f>
        <v>0</v>
      </c>
      <c r="S38" s="370">
        <f>'[4]invulblad CV TO'!S38</f>
        <v>0</v>
      </c>
      <c r="T38" s="370">
        <f>'[4]invulblad CV Lab VV'!T38</f>
        <v>0</v>
      </c>
      <c r="U38" s="370">
        <f>'[4]invulblad CV Lab VV'!U38</f>
        <v>0</v>
      </c>
      <c r="V38" s="370">
        <f>'[4]invulblad CV Lab VV'!V38</f>
        <v>0</v>
      </c>
      <c r="W38" s="370">
        <f>'[4]invulblad CV Lab VV'!W38</f>
        <v>0</v>
      </c>
      <c r="X38" s="370">
        <f>'[4]invulblad CV Lab VV'!X38</f>
        <v>0</v>
      </c>
      <c r="Y38" s="370">
        <f>'[4]invulblad CV Lab VV'!Y38</f>
        <v>0</v>
      </c>
      <c r="Z38" s="370">
        <f>'[4]invulblad CV Lab VV'!Z38</f>
        <v>0</v>
      </c>
      <c r="AA38" s="370">
        <f>'[4]invulblad CV PV'!AA38</f>
        <v>0</v>
      </c>
      <c r="AB38" s="370">
        <f>'[4]invulblad CV TO'!AB38</f>
        <v>0</v>
      </c>
      <c r="AC38" s="370">
        <f>'[4]invulblad CV Horeca'!AC38</f>
        <v>0</v>
      </c>
      <c r="AD38" s="370">
        <f>'[4]invulblad CV Horeca'!AD38</f>
        <v>0</v>
      </c>
      <c r="AE38" s="370">
        <f>'[4]invulblad CV Horeca'!AE38</f>
        <v>0</v>
      </c>
      <c r="AF38" s="370">
        <f>'[4]invulblad CV Horeca'!AF38</f>
        <v>0</v>
      </c>
      <c r="AG38" s="370">
        <f>'[4]invulblad CV Horeca'!AG38</f>
        <v>0</v>
      </c>
      <c r="AH38" s="370">
        <f>'[4]invulblad CV Horeca'!AH38</f>
        <v>0</v>
      </c>
      <c r="AI38" s="370">
        <f>'[4]invulblad CV Horeca'!AI38</f>
        <v>0</v>
      </c>
      <c r="AJ38" s="370">
        <f>'[4]invulblad CV Horeca'!AJ38</f>
        <v>0</v>
      </c>
      <c r="AK38" s="370">
        <f>'[4]invulblad CV DVE'!AK38</f>
        <v>0</v>
      </c>
      <c r="AL38" s="370">
        <f>'[4]invulblad CV VIP'!AL38</f>
        <v>0</v>
      </c>
      <c r="AM38" s="370">
        <f>'[4]invulblad CV VIP'!AM38</f>
        <v>0</v>
      </c>
      <c r="AN38" s="370">
        <f>'[4]invulblad CV DVE'!AN38</f>
        <v>0</v>
      </c>
      <c r="AO38" s="370">
        <f>'[4]invulblad CV VIP'!AO38</f>
        <v>0</v>
      </c>
      <c r="AP38" s="370">
        <f>'[4]invulblad CV DVE'!AP38</f>
        <v>0</v>
      </c>
      <c r="AQ38" s="370">
        <f>'[4]invulblad CV DVE'!AQ38</f>
        <v>0</v>
      </c>
      <c r="AR38" s="370">
        <f>'[4]invulblad CV VIP'!AR38</f>
        <v>0</v>
      </c>
      <c r="AS38" s="370">
        <f>'[4]invulblad CV VIP'!AS38</f>
        <v>0</v>
      </c>
      <c r="AT38" s="370">
        <f>'[4]invulblad CV DVE'!AT38</f>
        <v>0</v>
      </c>
      <c r="AU38" s="370">
        <f>'[4]invulblad CV VIP'!AU38</f>
        <v>0</v>
      </c>
      <c r="AV38" s="370">
        <f>'[4]invulblad CV PV'!AV38</f>
        <v>0</v>
      </c>
      <c r="AW38" s="370">
        <f>'[4]invulblad CV PV'!AW38</f>
        <v>0</v>
      </c>
      <c r="AX38" s="370">
        <f>'[4]invulblad CV TO'!AX38</f>
        <v>850</v>
      </c>
    </row>
    <row r="39" spans="1:50" hidden="1">
      <c r="A39">
        <v>2014</v>
      </c>
      <c r="B39" t="s">
        <v>911</v>
      </c>
      <c r="C39" t="s">
        <v>1560</v>
      </c>
      <c r="D39" t="s">
        <v>1036</v>
      </c>
      <c r="E39" t="s">
        <v>306</v>
      </c>
      <c r="F39">
        <v>925</v>
      </c>
      <c r="G39" t="s">
        <v>307</v>
      </c>
      <c r="H39" t="s">
        <v>919</v>
      </c>
      <c r="I39" t="s">
        <v>915</v>
      </c>
      <c r="J39" t="s">
        <v>308</v>
      </c>
      <c r="K39" t="s">
        <v>1566</v>
      </c>
      <c r="L39" s="365">
        <v>925</v>
      </c>
      <c r="M39" s="366">
        <v>1403826</v>
      </c>
      <c r="N39" s="367">
        <v>925</v>
      </c>
      <c r="O39" s="368">
        <f t="shared" si="0"/>
        <v>0</v>
      </c>
      <c r="P39" s="369">
        <f t="shared" si="1"/>
        <v>925</v>
      </c>
      <c r="Q39" s="370">
        <f>'[4]invulblad CV TO'!Q39</f>
        <v>0</v>
      </c>
      <c r="R39" s="370">
        <f>'[4]invulblad CV PV'!R39</f>
        <v>0</v>
      </c>
      <c r="S39" s="370">
        <f>'[4]invulblad CV TO'!S39</f>
        <v>0</v>
      </c>
      <c r="T39" s="370">
        <f>'[4]invulblad CV Lab VV'!T39</f>
        <v>0</v>
      </c>
      <c r="U39" s="370">
        <f>'[4]invulblad CV Lab VV'!U39</f>
        <v>0</v>
      </c>
      <c r="V39" s="370">
        <f>'[4]invulblad CV Lab VV'!V39</f>
        <v>0</v>
      </c>
      <c r="W39" s="370">
        <f>'[4]invulblad CV Lab VV'!W39</f>
        <v>0</v>
      </c>
      <c r="X39" s="370">
        <f>'[4]invulblad CV Lab VV'!X39</f>
        <v>0</v>
      </c>
      <c r="Y39" s="370">
        <f>'[4]invulblad CV Lab VV'!Y39</f>
        <v>0</v>
      </c>
      <c r="Z39" s="370">
        <f>'[4]invulblad CV Lab VV'!Z39</f>
        <v>0</v>
      </c>
      <c r="AA39" s="370">
        <f>'[4]invulblad CV PV'!AA39</f>
        <v>0</v>
      </c>
      <c r="AB39" s="370">
        <f>'[4]invulblad CV TO'!AB39</f>
        <v>0</v>
      </c>
      <c r="AC39" s="370">
        <f>'[4]invulblad CV Horeca'!AC39</f>
        <v>0</v>
      </c>
      <c r="AD39" s="370">
        <f>'[4]invulblad CV Horeca'!AD39</f>
        <v>0</v>
      </c>
      <c r="AE39" s="370">
        <f>'[4]invulblad CV Horeca'!AE39</f>
        <v>0</v>
      </c>
      <c r="AF39" s="370">
        <f>'[4]invulblad CV Horeca'!AF39</f>
        <v>0</v>
      </c>
      <c r="AG39" s="370">
        <f>'[4]invulblad CV Horeca'!AG39</f>
        <v>0</v>
      </c>
      <c r="AH39" s="370">
        <f>'[4]invulblad CV Horeca'!AH39</f>
        <v>0</v>
      </c>
      <c r="AI39" s="370">
        <f>'[4]invulblad CV Horeca'!AI39</f>
        <v>0</v>
      </c>
      <c r="AJ39" s="370">
        <f>'[4]invulblad CV Horeca'!AJ39</f>
        <v>0</v>
      </c>
      <c r="AK39" s="370">
        <f>'[4]invulblad CV DVE'!AK39</f>
        <v>0</v>
      </c>
      <c r="AL39" s="370">
        <f>'[4]invulblad CV VIP'!AL39</f>
        <v>324</v>
      </c>
      <c r="AM39" s="370">
        <f>'[4]invulblad CV VIP'!AM39</f>
        <v>0</v>
      </c>
      <c r="AN39" s="370">
        <f>'[4]invulblad CV DVE'!AN39</f>
        <v>0</v>
      </c>
      <c r="AO39" s="370">
        <f>'[4]invulblad CV VIP'!AO39</f>
        <v>0</v>
      </c>
      <c r="AP39" s="370">
        <f>'[4]invulblad CV DVE'!AP39</f>
        <v>0</v>
      </c>
      <c r="AQ39" s="370">
        <f>'[4]invulblad CV DVE'!AQ39</f>
        <v>0</v>
      </c>
      <c r="AR39" s="370">
        <f>'[4]invulblad CV VIP'!AR39</f>
        <v>576</v>
      </c>
      <c r="AS39" s="370">
        <f>'[4]invulblad CV VIP'!AS39</f>
        <v>0</v>
      </c>
      <c r="AT39" s="370">
        <f>'[4]invulblad CV DVE'!AT39</f>
        <v>0</v>
      </c>
      <c r="AU39" s="370">
        <f>'[4]invulblad CV VIP'!AU39</f>
        <v>0</v>
      </c>
      <c r="AV39" s="370">
        <f>'[4]invulblad CV PV'!AV39</f>
        <v>0</v>
      </c>
      <c r="AW39" s="370">
        <f>'[4]invulblad CV PV'!AW39</f>
        <v>0</v>
      </c>
      <c r="AX39" s="370">
        <f>'[4]invulblad CV TO'!AX39</f>
        <v>25</v>
      </c>
    </row>
    <row r="40" spans="1:50" hidden="1">
      <c r="A40">
        <v>2014</v>
      </c>
      <c r="B40" t="s">
        <v>911</v>
      </c>
      <c r="C40" t="s">
        <v>1560</v>
      </c>
      <c r="D40" t="s">
        <v>309</v>
      </c>
      <c r="E40" t="s">
        <v>527</v>
      </c>
      <c r="F40">
        <v>430</v>
      </c>
      <c r="G40" t="s">
        <v>310</v>
      </c>
      <c r="H40" t="s">
        <v>914</v>
      </c>
      <c r="I40" t="s">
        <v>915</v>
      </c>
      <c r="J40" t="s">
        <v>311</v>
      </c>
      <c r="K40" t="s">
        <v>917</v>
      </c>
      <c r="L40" s="365">
        <v>430</v>
      </c>
      <c r="M40" s="366">
        <v>1403749</v>
      </c>
      <c r="N40" s="367">
        <v>430</v>
      </c>
      <c r="O40" s="368">
        <f t="shared" si="0"/>
        <v>0</v>
      </c>
      <c r="P40" s="369">
        <f t="shared" si="1"/>
        <v>430</v>
      </c>
      <c r="Q40" s="370">
        <f>'[4]invulblad CV TO'!Q40</f>
        <v>0</v>
      </c>
      <c r="R40" s="370">
        <f>'[4]invulblad CV PV'!R40</f>
        <v>0</v>
      </c>
      <c r="S40" s="370">
        <f>'[4]invulblad CV TO'!S40</f>
        <v>0</v>
      </c>
      <c r="T40" s="370">
        <f>'[4]invulblad CV Lab VV'!T40</f>
        <v>0</v>
      </c>
      <c r="U40" s="370">
        <f>'[4]invulblad CV Lab VV'!U40</f>
        <v>0</v>
      </c>
      <c r="V40" s="370">
        <f>'[4]invulblad CV Lab VV'!V40</f>
        <v>0</v>
      </c>
      <c r="W40" s="370">
        <f>'[4]invulblad CV Lab VV'!W40</f>
        <v>0</v>
      </c>
      <c r="X40" s="370">
        <f>'[4]invulblad CV Lab VV'!X40</f>
        <v>0</v>
      </c>
      <c r="Y40" s="370">
        <f>'[4]invulblad CV Lab VV'!Y40</f>
        <v>0</v>
      </c>
      <c r="Z40" s="370">
        <f>'[4]invulblad CV Lab VV'!Z40</f>
        <v>0</v>
      </c>
      <c r="AA40" s="370">
        <f>'[4]invulblad CV PV'!AA40</f>
        <v>0</v>
      </c>
      <c r="AB40" s="370">
        <f>'[4]invulblad CV TO'!AB40</f>
        <v>0</v>
      </c>
      <c r="AC40" s="370">
        <f>'[4]invulblad CV Horeca'!AC40</f>
        <v>0</v>
      </c>
      <c r="AD40" s="370">
        <f>'[4]invulblad CV Horeca'!AD40</f>
        <v>0</v>
      </c>
      <c r="AE40" s="370">
        <f>'[4]invulblad CV Horeca'!AE40</f>
        <v>0</v>
      </c>
      <c r="AF40" s="370">
        <f>'[4]invulblad CV Horeca'!AF40</f>
        <v>0</v>
      </c>
      <c r="AG40" s="370">
        <f>'[4]invulblad CV Horeca'!AG40</f>
        <v>0</v>
      </c>
      <c r="AH40" s="370">
        <f>'[4]invulblad CV Horeca'!AH40</f>
        <v>0</v>
      </c>
      <c r="AI40" s="370">
        <f>'[4]invulblad CV Horeca'!AI40</f>
        <v>0</v>
      </c>
      <c r="AJ40" s="370">
        <f>'[4]invulblad CV Horeca'!AJ40</f>
        <v>0</v>
      </c>
      <c r="AK40" s="370">
        <f>'[4]invulblad CV DVE'!AK40</f>
        <v>0</v>
      </c>
      <c r="AL40" s="370">
        <f>'[4]invulblad CV VIP'!AL40</f>
        <v>0</v>
      </c>
      <c r="AM40" s="370">
        <f>'[4]invulblad CV VIP'!AM40</f>
        <v>0</v>
      </c>
      <c r="AN40" s="370">
        <f>'[4]invulblad CV DVE'!AN40</f>
        <v>0</v>
      </c>
      <c r="AO40" s="370">
        <f>'[4]invulblad CV VIP'!AO40</f>
        <v>0</v>
      </c>
      <c r="AP40" s="370">
        <f>'[4]invulblad CV DVE'!AP40</f>
        <v>0</v>
      </c>
      <c r="AQ40" s="370">
        <f>'[4]invulblad CV DVE'!AQ40</f>
        <v>0</v>
      </c>
      <c r="AR40" s="370">
        <f>'[4]invulblad CV VIP'!AR40</f>
        <v>0</v>
      </c>
      <c r="AS40" s="370">
        <f>'[4]invulblad CV VIP'!AS40</f>
        <v>0</v>
      </c>
      <c r="AT40" s="370">
        <f>'[4]invulblad CV DVE'!AT40</f>
        <v>0</v>
      </c>
      <c r="AU40" s="370">
        <f>'[4]invulblad CV VIP'!AU40</f>
        <v>0</v>
      </c>
      <c r="AV40" s="370">
        <f>'[4]invulblad CV PV'!AV40</f>
        <v>0</v>
      </c>
      <c r="AW40" s="370">
        <f>'[4]invulblad CV PV'!AW40</f>
        <v>0</v>
      </c>
      <c r="AX40" s="370">
        <f>'[4]invulblad CV TO'!AX40</f>
        <v>430</v>
      </c>
    </row>
    <row r="41" spans="1:50" hidden="1">
      <c r="A41">
        <v>2014</v>
      </c>
      <c r="B41" t="s">
        <v>911</v>
      </c>
      <c r="C41" t="s">
        <v>1560</v>
      </c>
      <c r="D41" t="s">
        <v>309</v>
      </c>
      <c r="E41" t="s">
        <v>527</v>
      </c>
      <c r="F41">
        <v>5850</v>
      </c>
      <c r="G41" t="s">
        <v>312</v>
      </c>
      <c r="H41" t="s">
        <v>919</v>
      </c>
      <c r="I41" t="s">
        <v>915</v>
      </c>
      <c r="J41" t="s">
        <v>311</v>
      </c>
      <c r="K41" t="s">
        <v>1566</v>
      </c>
      <c r="L41" s="365">
        <v>5850</v>
      </c>
      <c r="M41" s="366">
        <v>1403885</v>
      </c>
      <c r="N41" s="367">
        <v>5850</v>
      </c>
      <c r="O41" s="368">
        <f t="shared" si="0"/>
        <v>0</v>
      </c>
      <c r="P41" s="369">
        <f t="shared" si="1"/>
        <v>5850</v>
      </c>
      <c r="Q41" s="370">
        <f>'[4]invulblad CV TO'!Q41</f>
        <v>0</v>
      </c>
      <c r="R41" s="370">
        <f>'[4]invulblad CV PV'!R41</f>
        <v>0</v>
      </c>
      <c r="S41" s="370">
        <f>'[4]invulblad CV TO'!S41</f>
        <v>0</v>
      </c>
      <c r="T41" s="370">
        <f>'[4]invulblad CV Lab VV'!T41</f>
        <v>0</v>
      </c>
      <c r="U41" s="370">
        <f>'[4]invulblad CV Lab VV'!U41</f>
        <v>0</v>
      </c>
      <c r="V41" s="370">
        <f>'[4]invulblad CV Lab VV'!V41</f>
        <v>0</v>
      </c>
      <c r="W41" s="370">
        <f>'[4]invulblad CV Lab VV'!W41</f>
        <v>0</v>
      </c>
      <c r="X41" s="370">
        <f>'[4]invulblad CV Lab VV'!X41</f>
        <v>0</v>
      </c>
      <c r="Y41" s="370">
        <f>'[4]invulblad CV Lab VV'!Y41</f>
        <v>0</v>
      </c>
      <c r="Z41" s="370">
        <f>'[4]invulblad CV Lab VV'!Z41</f>
        <v>0</v>
      </c>
      <c r="AA41" s="370">
        <f>'[4]invulblad CV PV'!AA41</f>
        <v>0</v>
      </c>
      <c r="AB41" s="370">
        <f>'[4]invulblad CV TO'!AB41</f>
        <v>0</v>
      </c>
      <c r="AC41" s="370">
        <f>'[4]invulblad CV Horeca'!AC41</f>
        <v>0</v>
      </c>
      <c r="AD41" s="370">
        <f>'[4]invulblad CV Horeca'!AD41</f>
        <v>0</v>
      </c>
      <c r="AE41" s="370">
        <f>'[4]invulblad CV Horeca'!AE41</f>
        <v>0</v>
      </c>
      <c r="AF41" s="370">
        <f>'[4]invulblad CV Horeca'!AF41</f>
        <v>0</v>
      </c>
      <c r="AG41" s="370">
        <f>'[4]invulblad CV Horeca'!AG41</f>
        <v>0</v>
      </c>
      <c r="AH41" s="370">
        <f>'[4]invulblad CV Horeca'!AH41</f>
        <v>0</v>
      </c>
      <c r="AI41" s="370">
        <f>'[4]invulblad CV Horeca'!AI41</f>
        <v>0</v>
      </c>
      <c r="AJ41" s="370">
        <f>'[4]invulblad CV Horeca'!AJ41</f>
        <v>0</v>
      </c>
      <c r="AK41" s="370">
        <f>'[4]invulblad CV DVE'!AK41</f>
        <v>0</v>
      </c>
      <c r="AL41" s="370">
        <f>'[4]invulblad CV VIP'!AL41</f>
        <v>0</v>
      </c>
      <c r="AM41" s="370">
        <f>'[4]invulblad CV VIP'!AM41</f>
        <v>0</v>
      </c>
      <c r="AN41" s="370">
        <f>'[4]invulblad CV DVE'!AN41</f>
        <v>0</v>
      </c>
      <c r="AO41" s="370">
        <f>'[4]invulblad CV VIP'!AO41</f>
        <v>0</v>
      </c>
      <c r="AP41" s="370">
        <f>'[4]invulblad CV DVE'!AP41</f>
        <v>0</v>
      </c>
      <c r="AQ41" s="370">
        <f>'[4]invulblad CV DVE'!AQ41</f>
        <v>4360</v>
      </c>
      <c r="AR41" s="370">
        <f>'[4]invulblad CV VIP'!AR41</f>
        <v>0</v>
      </c>
      <c r="AS41" s="370">
        <f>'[4]invulblad CV VIP'!AS41</f>
        <v>0</v>
      </c>
      <c r="AT41" s="370">
        <f>'[4]invulblad CV DVE'!AT41</f>
        <v>0</v>
      </c>
      <c r="AU41" s="370">
        <f>'[4]invulblad CV VIP'!AU41</f>
        <v>0</v>
      </c>
      <c r="AV41" s="370">
        <f>'[4]invulblad CV PV'!AV41</f>
        <v>0</v>
      </c>
      <c r="AW41" s="370">
        <f>'[4]invulblad CV PV'!AW41</f>
        <v>0</v>
      </c>
      <c r="AX41" s="370">
        <f>'[4]invulblad CV TO'!AX41</f>
        <v>1490</v>
      </c>
    </row>
    <row r="42" spans="1:50" hidden="1">
      <c r="A42">
        <v>2014</v>
      </c>
      <c r="B42" t="s">
        <v>911</v>
      </c>
      <c r="C42" t="s">
        <v>1560</v>
      </c>
      <c r="D42" t="s">
        <v>309</v>
      </c>
      <c r="E42" t="s">
        <v>313</v>
      </c>
      <c r="F42">
        <v>861</v>
      </c>
      <c r="G42" t="s">
        <v>314</v>
      </c>
      <c r="H42" t="s">
        <v>914</v>
      </c>
      <c r="I42" t="s">
        <v>915</v>
      </c>
      <c r="J42" t="s">
        <v>315</v>
      </c>
      <c r="K42" t="s">
        <v>917</v>
      </c>
      <c r="L42" s="365">
        <v>861</v>
      </c>
      <c r="M42" s="366">
        <v>1403760</v>
      </c>
      <c r="N42" s="367">
        <v>861</v>
      </c>
      <c r="O42" s="368">
        <f t="shared" si="0"/>
        <v>0</v>
      </c>
      <c r="P42" s="369">
        <f t="shared" si="1"/>
        <v>861</v>
      </c>
      <c r="Q42" s="370">
        <f>'[4]invulblad CV TO'!Q42</f>
        <v>0</v>
      </c>
      <c r="R42" s="370">
        <f>'[4]invulblad CV PV'!R42</f>
        <v>0</v>
      </c>
      <c r="S42" s="370">
        <f>'[4]invulblad CV TO'!S42</f>
        <v>0</v>
      </c>
      <c r="T42" s="370">
        <f>'[4]invulblad CV Lab VV'!T42</f>
        <v>0</v>
      </c>
      <c r="U42" s="370">
        <f>'[4]invulblad CV Lab VV'!U42</f>
        <v>0</v>
      </c>
      <c r="V42" s="370">
        <f>'[4]invulblad CV Lab VV'!V42</f>
        <v>0</v>
      </c>
      <c r="W42" s="370">
        <f>'[4]invulblad CV Lab VV'!W42</f>
        <v>0</v>
      </c>
      <c r="X42" s="370">
        <f>'[4]invulblad CV Lab VV'!X42</f>
        <v>0</v>
      </c>
      <c r="Y42" s="370">
        <f>'[4]invulblad CV Lab VV'!Y42</f>
        <v>0</v>
      </c>
      <c r="Z42" s="370">
        <f>'[4]invulblad CV Lab VV'!Z42</f>
        <v>0</v>
      </c>
      <c r="AA42" s="370">
        <f>'[4]invulblad CV PV'!AA42</f>
        <v>0</v>
      </c>
      <c r="AB42" s="370">
        <f>'[4]invulblad CV TO'!AB42</f>
        <v>0</v>
      </c>
      <c r="AC42" s="370">
        <f>'[4]invulblad CV Horeca'!AC42</f>
        <v>0</v>
      </c>
      <c r="AD42" s="370">
        <f>'[4]invulblad CV Horeca'!AD42</f>
        <v>0</v>
      </c>
      <c r="AE42" s="370">
        <f>'[4]invulblad CV Horeca'!AE42</f>
        <v>0</v>
      </c>
      <c r="AF42" s="370">
        <f>'[4]invulblad CV Horeca'!AF42</f>
        <v>0</v>
      </c>
      <c r="AG42" s="370">
        <f>'[4]invulblad CV Horeca'!AG42</f>
        <v>0</v>
      </c>
      <c r="AH42" s="370">
        <f>'[4]invulblad CV Horeca'!AH42</f>
        <v>0</v>
      </c>
      <c r="AI42" s="370">
        <f>'[4]invulblad CV Horeca'!AI42</f>
        <v>0</v>
      </c>
      <c r="AJ42" s="370">
        <f>'[4]invulblad CV Horeca'!AJ42</f>
        <v>0</v>
      </c>
      <c r="AK42" s="370">
        <f>'[4]invulblad CV DVE'!AK42</f>
        <v>0</v>
      </c>
      <c r="AL42" s="370">
        <f>'[4]invulblad CV VIP'!AL42</f>
        <v>0</v>
      </c>
      <c r="AM42" s="370">
        <f>'[4]invulblad CV VIP'!AM42</f>
        <v>0</v>
      </c>
      <c r="AN42" s="370">
        <f>'[4]invulblad CV DVE'!AN42</f>
        <v>0</v>
      </c>
      <c r="AO42" s="370">
        <f>'[4]invulblad CV VIP'!AO42</f>
        <v>0</v>
      </c>
      <c r="AP42" s="370">
        <f>'[4]invulblad CV DVE'!AP42</f>
        <v>0</v>
      </c>
      <c r="AQ42" s="370">
        <f>'[4]invulblad CV DVE'!AQ42</f>
        <v>0</v>
      </c>
      <c r="AR42" s="370">
        <f>'[4]invulblad CV VIP'!AR42</f>
        <v>0</v>
      </c>
      <c r="AS42" s="370">
        <f>'[4]invulblad CV VIP'!AS42</f>
        <v>0</v>
      </c>
      <c r="AT42" s="370">
        <f>'[4]invulblad CV DVE'!AT42</f>
        <v>0</v>
      </c>
      <c r="AU42" s="370">
        <f>'[4]invulblad CV VIP'!AU42</f>
        <v>0</v>
      </c>
      <c r="AV42" s="370">
        <f>'[4]invulblad CV PV'!AV42</f>
        <v>0</v>
      </c>
      <c r="AW42" s="370">
        <f>'[4]invulblad CV PV'!AW42</f>
        <v>0</v>
      </c>
      <c r="AX42" s="370">
        <f>'[4]invulblad CV TO'!AX42</f>
        <v>861</v>
      </c>
    </row>
    <row r="43" spans="1:50" hidden="1">
      <c r="A43">
        <v>2014</v>
      </c>
      <c r="B43" t="s">
        <v>911</v>
      </c>
      <c r="C43" t="s">
        <v>1560</v>
      </c>
      <c r="D43" t="s">
        <v>309</v>
      </c>
      <c r="E43" t="s">
        <v>313</v>
      </c>
      <c r="F43">
        <v>35763</v>
      </c>
      <c r="G43" t="s">
        <v>316</v>
      </c>
      <c r="H43" t="s">
        <v>919</v>
      </c>
      <c r="I43" t="s">
        <v>915</v>
      </c>
      <c r="J43" t="s">
        <v>315</v>
      </c>
      <c r="K43" t="s">
        <v>1566</v>
      </c>
      <c r="L43" s="365">
        <v>35763</v>
      </c>
      <c r="M43" s="366">
        <v>1403924</v>
      </c>
      <c r="N43" s="367">
        <v>29563</v>
      </c>
      <c r="O43" s="368">
        <f t="shared" si="0"/>
        <v>0</v>
      </c>
      <c r="P43" s="369">
        <f t="shared" si="1"/>
        <v>29563</v>
      </c>
      <c r="Q43" s="370">
        <f>'[4]invulblad CV TO'!Q43</f>
        <v>0</v>
      </c>
      <c r="R43" s="370">
        <f>'[4]invulblad CV PV'!R43</f>
        <v>0</v>
      </c>
      <c r="S43" s="370">
        <f>'[4]invulblad CV TO'!S43</f>
        <v>0</v>
      </c>
      <c r="T43" s="370">
        <f>'[4]invulblad CV Lab VV'!T43</f>
        <v>0</v>
      </c>
      <c r="U43" s="370">
        <f>'[4]invulblad CV Lab VV'!U43</f>
        <v>0</v>
      </c>
      <c r="V43" s="370">
        <f>'[4]invulblad CV Lab VV'!V43</f>
        <v>0</v>
      </c>
      <c r="W43" s="370">
        <f>'[4]invulblad CV Lab VV'!W43</f>
        <v>0</v>
      </c>
      <c r="X43" s="370">
        <f>'[4]invulblad CV Lab VV'!X43</f>
        <v>0</v>
      </c>
      <c r="Y43" s="370">
        <f>'[4]invulblad CV Lab VV'!Y43</f>
        <v>0</v>
      </c>
      <c r="Z43" s="370">
        <f>'[4]invulblad CV Lab VV'!Z43</f>
        <v>0</v>
      </c>
      <c r="AA43" s="370">
        <f>'[4]invulblad CV PV'!AA43</f>
        <v>0</v>
      </c>
      <c r="AB43" s="370">
        <f>'[4]invulblad CV TO'!AB43</f>
        <v>0</v>
      </c>
      <c r="AC43" s="370">
        <f>'[4]invulblad CV Horeca'!AC43</f>
        <v>0</v>
      </c>
      <c r="AD43" s="370">
        <f>'[4]invulblad CV Horeca'!AD43</f>
        <v>0</v>
      </c>
      <c r="AE43" s="370">
        <f>'[4]invulblad CV Horeca'!AE43</f>
        <v>0</v>
      </c>
      <c r="AF43" s="370">
        <f>'[4]invulblad CV Horeca'!AF43</f>
        <v>0</v>
      </c>
      <c r="AG43" s="370">
        <f>'[4]invulblad CV Horeca'!AG43</f>
        <v>0</v>
      </c>
      <c r="AH43" s="370">
        <f>'[4]invulblad CV Horeca'!AH43</f>
        <v>0</v>
      </c>
      <c r="AI43" s="370">
        <f>'[4]invulblad CV Horeca'!AI43</f>
        <v>0</v>
      </c>
      <c r="AJ43" s="370">
        <f>'[4]invulblad CV Horeca'!AJ43</f>
        <v>0</v>
      </c>
      <c r="AK43" s="370">
        <f>'[4]invulblad CV DVE'!AK43</f>
        <v>0</v>
      </c>
      <c r="AL43" s="370">
        <f>'[4]invulblad CV VIP'!AL43</f>
        <v>0</v>
      </c>
      <c r="AM43" s="370">
        <f>'[4]invulblad CV VIP'!AM43</f>
        <v>0</v>
      </c>
      <c r="AN43" s="370">
        <f>'[4]invulblad CV DVE'!AN43</f>
        <v>0</v>
      </c>
      <c r="AO43" s="370">
        <f>'[4]invulblad CV VIP'!AO43</f>
        <v>0</v>
      </c>
      <c r="AP43" s="370">
        <f>'[4]invulblad CV DVE'!AP43</f>
        <v>0</v>
      </c>
      <c r="AQ43" s="370">
        <f>'[4]invulblad CV DVE'!AQ43</f>
        <v>23809</v>
      </c>
      <c r="AR43" s="370">
        <f>'[4]invulblad CV VIP'!AR43</f>
        <v>0</v>
      </c>
      <c r="AS43" s="370">
        <f>'[4]invulblad CV VIP'!AS43</f>
        <v>0</v>
      </c>
      <c r="AT43" s="370">
        <f>'[4]invulblad CV DVE'!AT43</f>
        <v>0</v>
      </c>
      <c r="AU43" s="370">
        <f>'[4]invulblad CV VIP'!AU43</f>
        <v>0</v>
      </c>
      <c r="AV43" s="370">
        <f>'[4]invulblad CV PV'!AV43</f>
        <v>0</v>
      </c>
      <c r="AW43" s="370">
        <f>'[4]invulblad CV PV'!AW43</f>
        <v>0</v>
      </c>
      <c r="AX43" s="370">
        <f>'[4]invulblad CV TO'!AX43</f>
        <v>5754</v>
      </c>
    </row>
    <row r="44" spans="1:50" hidden="1">
      <c r="A44">
        <v>2014</v>
      </c>
      <c r="B44" t="s">
        <v>911</v>
      </c>
      <c r="C44" t="s">
        <v>1560</v>
      </c>
      <c r="D44" t="s">
        <v>2032</v>
      </c>
      <c r="E44" t="s">
        <v>317</v>
      </c>
      <c r="F44">
        <v>900</v>
      </c>
      <c r="G44" t="s">
        <v>318</v>
      </c>
      <c r="H44" t="s">
        <v>914</v>
      </c>
      <c r="I44" t="s">
        <v>915</v>
      </c>
      <c r="J44" t="s">
        <v>319</v>
      </c>
      <c r="K44" t="s">
        <v>917</v>
      </c>
      <c r="L44" s="365">
        <v>900</v>
      </c>
      <c r="M44" s="366">
        <v>1403722</v>
      </c>
      <c r="N44" s="367">
        <v>900</v>
      </c>
      <c r="O44" s="368">
        <f t="shared" si="0"/>
        <v>0</v>
      </c>
      <c r="P44" s="369">
        <f t="shared" si="1"/>
        <v>900</v>
      </c>
      <c r="Q44" s="370">
        <f>'[4]invulblad CV TO'!Q44</f>
        <v>900</v>
      </c>
      <c r="R44" s="370">
        <f>'[4]invulblad CV PV'!R44</f>
        <v>0</v>
      </c>
      <c r="S44" s="370">
        <f>'[4]invulblad CV TO'!S44</f>
        <v>0</v>
      </c>
      <c r="T44" s="370">
        <f>'[4]invulblad CV Lab VV'!T44</f>
        <v>0</v>
      </c>
      <c r="U44" s="370">
        <f>'[4]invulblad CV Lab VV'!U44</f>
        <v>0</v>
      </c>
      <c r="V44" s="370">
        <f>'[4]invulblad CV Lab VV'!V44</f>
        <v>0</v>
      </c>
      <c r="W44" s="370">
        <f>'[4]invulblad CV Lab VV'!W44</f>
        <v>0</v>
      </c>
      <c r="X44" s="370">
        <f>'[4]invulblad CV Lab VV'!X44</f>
        <v>0</v>
      </c>
      <c r="Y44" s="370">
        <f>'[4]invulblad CV Lab VV'!Y44</f>
        <v>0</v>
      </c>
      <c r="Z44" s="370">
        <f>'[4]invulblad CV Lab VV'!Z44</f>
        <v>0</v>
      </c>
      <c r="AA44" s="370">
        <f>'[4]invulblad CV PV'!AA44</f>
        <v>0</v>
      </c>
      <c r="AB44" s="370">
        <f>'[4]invulblad CV TO'!AB44</f>
        <v>0</v>
      </c>
      <c r="AC44" s="370">
        <f>'[4]invulblad CV Horeca'!AC44</f>
        <v>0</v>
      </c>
      <c r="AD44" s="370">
        <f>'[4]invulblad CV Horeca'!AD44</f>
        <v>0</v>
      </c>
      <c r="AE44" s="370">
        <f>'[4]invulblad CV Horeca'!AE44</f>
        <v>0</v>
      </c>
      <c r="AF44" s="370">
        <f>'[4]invulblad CV Horeca'!AF44</f>
        <v>0</v>
      </c>
      <c r="AG44" s="370">
        <f>'[4]invulblad CV Horeca'!AG44</f>
        <v>0</v>
      </c>
      <c r="AH44" s="370">
        <f>'[4]invulblad CV Horeca'!AH44</f>
        <v>0</v>
      </c>
      <c r="AI44" s="370">
        <f>'[4]invulblad CV Horeca'!AI44</f>
        <v>0</v>
      </c>
      <c r="AJ44" s="370">
        <f>'[4]invulblad CV Horeca'!AJ44</f>
        <v>0</v>
      </c>
      <c r="AK44" s="370">
        <f>'[4]invulblad CV DVE'!AK44</f>
        <v>0</v>
      </c>
      <c r="AL44" s="370">
        <f>'[4]invulblad CV VIP'!AL44</f>
        <v>0</v>
      </c>
      <c r="AM44" s="370">
        <f>'[4]invulblad CV VIP'!AM44</f>
        <v>0</v>
      </c>
      <c r="AN44" s="370">
        <f>'[4]invulblad CV DVE'!AN44</f>
        <v>0</v>
      </c>
      <c r="AO44" s="370">
        <f>'[4]invulblad CV VIP'!AO44</f>
        <v>0</v>
      </c>
      <c r="AP44" s="370">
        <f>'[4]invulblad CV DVE'!AP44</f>
        <v>0</v>
      </c>
      <c r="AQ44" s="370">
        <f>'[4]invulblad CV DVE'!AQ44</f>
        <v>0</v>
      </c>
      <c r="AR44" s="370">
        <f>'[4]invulblad CV VIP'!AR44</f>
        <v>0</v>
      </c>
      <c r="AS44" s="370">
        <f>'[4]invulblad CV VIP'!AS44</f>
        <v>0</v>
      </c>
      <c r="AT44" s="370">
        <f>'[4]invulblad CV DVE'!AT44</f>
        <v>0</v>
      </c>
      <c r="AU44" s="370">
        <f>'[4]invulblad CV VIP'!AU44</f>
        <v>0</v>
      </c>
      <c r="AV44" s="370">
        <f>'[4]invulblad CV PV'!AV44</f>
        <v>0</v>
      </c>
      <c r="AW44" s="370">
        <f>'[4]invulblad CV PV'!AW44</f>
        <v>0</v>
      </c>
      <c r="AX44" s="370">
        <f>'[4]invulblad CV TO'!AX44</f>
        <v>0</v>
      </c>
    </row>
    <row r="45" spans="1:50" hidden="1">
      <c r="A45">
        <v>2014</v>
      </c>
      <c r="B45" t="s">
        <v>911</v>
      </c>
      <c r="C45" t="s">
        <v>1560</v>
      </c>
      <c r="D45" t="s">
        <v>2032</v>
      </c>
      <c r="E45" t="s">
        <v>317</v>
      </c>
      <c r="F45">
        <v>3100</v>
      </c>
      <c r="G45" t="s">
        <v>320</v>
      </c>
      <c r="H45" t="s">
        <v>926</v>
      </c>
      <c r="I45" t="s">
        <v>915</v>
      </c>
      <c r="J45" t="s">
        <v>319</v>
      </c>
      <c r="K45" t="s">
        <v>928</v>
      </c>
      <c r="L45" s="365">
        <v>3100</v>
      </c>
      <c r="M45" s="366">
        <v>1403678</v>
      </c>
      <c r="N45" s="367">
        <v>3100</v>
      </c>
      <c r="O45" s="368">
        <f t="shared" si="0"/>
        <v>0</v>
      </c>
      <c r="P45" s="369">
        <f t="shared" si="1"/>
        <v>3100</v>
      </c>
      <c r="Q45" s="370">
        <f>'[4]invulblad CV TO'!Q45</f>
        <v>1800</v>
      </c>
      <c r="R45" s="370">
        <f>'[4]invulblad CV PV'!R45</f>
        <v>0</v>
      </c>
      <c r="S45" s="370">
        <f>'[4]invulblad CV TO'!S45</f>
        <v>0</v>
      </c>
      <c r="T45" s="370">
        <f>'[4]invulblad CV Lab VV'!T45</f>
        <v>300</v>
      </c>
      <c r="U45" s="370">
        <f>'[4]invulblad CV Lab VV'!U45</f>
        <v>0</v>
      </c>
      <c r="V45" s="370">
        <f>'[4]invulblad CV Lab VV'!V45</f>
        <v>0</v>
      </c>
      <c r="W45" s="370">
        <f>'[4]invulblad CV Lab VV'!W45</f>
        <v>0</v>
      </c>
      <c r="X45" s="370">
        <f>'[4]invulblad CV Lab VV'!X45</f>
        <v>0</v>
      </c>
      <c r="Y45" s="370">
        <f>'[4]invulblad CV Lab VV'!Y45</f>
        <v>1000</v>
      </c>
      <c r="Z45" s="370">
        <f>'[4]invulblad CV Lab VV'!Z45</f>
        <v>0</v>
      </c>
      <c r="AA45" s="370">
        <f>'[4]invulblad CV PV'!AA45</f>
        <v>0</v>
      </c>
      <c r="AB45" s="370">
        <f>'[4]invulblad CV TO'!AB45</f>
        <v>0</v>
      </c>
      <c r="AC45" s="370">
        <f>'[4]invulblad CV Horeca'!AC45</f>
        <v>0</v>
      </c>
      <c r="AD45" s="370">
        <f>'[4]invulblad CV Horeca'!AD45</f>
        <v>0</v>
      </c>
      <c r="AE45" s="370">
        <f>'[4]invulblad CV Horeca'!AE45</f>
        <v>0</v>
      </c>
      <c r="AF45" s="370">
        <f>'[4]invulblad CV Horeca'!AF45</f>
        <v>0</v>
      </c>
      <c r="AG45" s="370">
        <f>'[4]invulblad CV Horeca'!AG45</f>
        <v>0</v>
      </c>
      <c r="AH45" s="370">
        <f>'[4]invulblad CV Horeca'!AH45</f>
        <v>0</v>
      </c>
      <c r="AI45" s="370">
        <f>'[4]invulblad CV Horeca'!AI45</f>
        <v>0</v>
      </c>
      <c r="AJ45" s="370">
        <f>'[4]invulblad CV Horeca'!AJ45</f>
        <v>0</v>
      </c>
      <c r="AK45" s="370">
        <f>'[4]invulblad CV DVE'!AK45</f>
        <v>0</v>
      </c>
      <c r="AL45" s="370">
        <f>'[4]invulblad CV VIP'!AL45</f>
        <v>0</v>
      </c>
      <c r="AM45" s="370">
        <f>'[4]invulblad CV VIP'!AM45</f>
        <v>0</v>
      </c>
      <c r="AN45" s="370">
        <f>'[4]invulblad CV DVE'!AN45</f>
        <v>0</v>
      </c>
      <c r="AO45" s="370">
        <f>'[4]invulblad CV VIP'!AO45</f>
        <v>0</v>
      </c>
      <c r="AP45" s="370">
        <f>'[4]invulblad CV DVE'!AP45</f>
        <v>0</v>
      </c>
      <c r="AQ45" s="370">
        <f>'[4]invulblad CV DVE'!AQ45</f>
        <v>0</v>
      </c>
      <c r="AR45" s="370">
        <f>'[4]invulblad CV VIP'!AR45</f>
        <v>0</v>
      </c>
      <c r="AS45" s="370">
        <f>'[4]invulblad CV VIP'!AS45</f>
        <v>0</v>
      </c>
      <c r="AT45" s="370">
        <f>'[4]invulblad CV DVE'!AT45</f>
        <v>0</v>
      </c>
      <c r="AU45" s="370">
        <f>'[4]invulblad CV VIP'!AU45</f>
        <v>0</v>
      </c>
      <c r="AV45" s="370">
        <f>'[4]invulblad CV PV'!AV45</f>
        <v>0</v>
      </c>
      <c r="AW45" s="370">
        <f>'[4]invulblad CV PV'!AW45</f>
        <v>0</v>
      </c>
      <c r="AX45" s="370">
        <f>'[4]invulblad CV TO'!AX45</f>
        <v>0</v>
      </c>
    </row>
    <row r="46" spans="1:50" hidden="1">
      <c r="A46">
        <v>2014</v>
      </c>
      <c r="B46" t="s">
        <v>911</v>
      </c>
      <c r="C46" t="s">
        <v>1560</v>
      </c>
      <c r="D46" t="s">
        <v>2032</v>
      </c>
      <c r="E46" t="s">
        <v>317</v>
      </c>
      <c r="F46">
        <v>5665</v>
      </c>
      <c r="G46" t="s">
        <v>321</v>
      </c>
      <c r="H46" t="s">
        <v>937</v>
      </c>
      <c r="I46" t="s">
        <v>915</v>
      </c>
      <c r="J46" t="s">
        <v>319</v>
      </c>
      <c r="K46" t="s">
        <v>938</v>
      </c>
      <c r="L46" s="365">
        <v>5665</v>
      </c>
      <c r="M46" s="366">
        <v>1403710</v>
      </c>
      <c r="N46" s="367">
        <v>5665</v>
      </c>
      <c r="O46" s="368">
        <f t="shared" si="0"/>
        <v>0</v>
      </c>
      <c r="P46" s="369">
        <f t="shared" si="1"/>
        <v>5665</v>
      </c>
      <c r="Q46" s="370">
        <f>'[4]invulblad CV TO'!Q46</f>
        <v>0</v>
      </c>
      <c r="R46" s="370">
        <f>'[4]invulblad CV PV'!R46</f>
        <v>0</v>
      </c>
      <c r="S46" s="370">
        <f>'[4]invulblad CV TO'!S46</f>
        <v>0</v>
      </c>
      <c r="T46" s="370">
        <f>'[4]invulblad CV Lab VV'!T46</f>
        <v>3220</v>
      </c>
      <c r="U46" s="370">
        <f>'[4]invulblad CV Lab VV'!U46</f>
        <v>0</v>
      </c>
      <c r="V46" s="370">
        <f>'[4]invulblad CV Lab VV'!V46</f>
        <v>0</v>
      </c>
      <c r="W46" s="370">
        <f>'[4]invulblad CV Lab VV'!W46</f>
        <v>2445</v>
      </c>
      <c r="X46" s="370">
        <f>'[4]invulblad CV Lab VV'!X46</f>
        <v>0</v>
      </c>
      <c r="Y46" s="370">
        <f>'[4]invulblad CV Lab VV'!Y46</f>
        <v>0</v>
      </c>
      <c r="Z46" s="370">
        <f>'[4]invulblad CV Lab VV'!Z46</f>
        <v>0</v>
      </c>
      <c r="AA46" s="370">
        <f>'[4]invulblad CV PV'!AA46</f>
        <v>0</v>
      </c>
      <c r="AB46" s="370">
        <f>'[4]invulblad CV TO'!AB46</f>
        <v>0</v>
      </c>
      <c r="AC46" s="370">
        <f>'[4]invulblad CV Horeca'!AC46</f>
        <v>0</v>
      </c>
      <c r="AD46" s="370">
        <f>'[4]invulblad CV Horeca'!AD46</f>
        <v>0</v>
      </c>
      <c r="AE46" s="370">
        <f>'[4]invulblad CV Horeca'!AE46</f>
        <v>0</v>
      </c>
      <c r="AF46" s="370">
        <f>'[4]invulblad CV Horeca'!AF46</f>
        <v>0</v>
      </c>
      <c r="AG46" s="370">
        <f>'[4]invulblad CV Horeca'!AG46</f>
        <v>0</v>
      </c>
      <c r="AH46" s="370">
        <f>'[4]invulblad CV Horeca'!AH46</f>
        <v>0</v>
      </c>
      <c r="AI46" s="370">
        <f>'[4]invulblad CV Horeca'!AI46</f>
        <v>0</v>
      </c>
      <c r="AJ46" s="370">
        <f>'[4]invulblad CV Horeca'!AJ46</f>
        <v>0</v>
      </c>
      <c r="AK46" s="370">
        <f>'[4]invulblad CV DVE'!AK46</f>
        <v>0</v>
      </c>
      <c r="AL46" s="370">
        <f>'[4]invulblad CV VIP'!AL46</f>
        <v>0</v>
      </c>
      <c r="AM46" s="370">
        <f>'[4]invulblad CV VIP'!AM46</f>
        <v>0</v>
      </c>
      <c r="AN46" s="370">
        <f>'[4]invulblad CV DVE'!AN46</f>
        <v>0</v>
      </c>
      <c r="AO46" s="370">
        <f>'[4]invulblad CV VIP'!AO46</f>
        <v>0</v>
      </c>
      <c r="AP46" s="370">
        <f>'[4]invulblad CV DVE'!AP46</f>
        <v>0</v>
      </c>
      <c r="AQ46" s="370">
        <f>'[4]invulblad CV DVE'!AQ46</f>
        <v>0</v>
      </c>
      <c r="AR46" s="370">
        <f>'[4]invulblad CV VIP'!AR46</f>
        <v>0</v>
      </c>
      <c r="AS46" s="370">
        <f>'[4]invulblad CV VIP'!AS46</f>
        <v>0</v>
      </c>
      <c r="AT46" s="370">
        <f>'[4]invulblad CV DVE'!AT46</f>
        <v>0</v>
      </c>
      <c r="AU46" s="370">
        <f>'[4]invulblad CV VIP'!AU46</f>
        <v>0</v>
      </c>
      <c r="AV46" s="370">
        <f>'[4]invulblad CV PV'!AV46</f>
        <v>0</v>
      </c>
      <c r="AW46" s="370">
        <f>'[4]invulblad CV PV'!AW46</f>
        <v>0</v>
      </c>
      <c r="AX46" s="370">
        <f>'[4]invulblad CV TO'!AX46</f>
        <v>0</v>
      </c>
    </row>
    <row r="47" spans="1:50" hidden="1">
      <c r="A47">
        <v>2014</v>
      </c>
      <c r="B47" t="s">
        <v>911</v>
      </c>
      <c r="C47" t="s">
        <v>1560</v>
      </c>
      <c r="D47" t="s">
        <v>2032</v>
      </c>
      <c r="E47" t="s">
        <v>317</v>
      </c>
      <c r="F47">
        <v>133340</v>
      </c>
      <c r="G47" t="s">
        <v>322</v>
      </c>
      <c r="H47" t="s">
        <v>919</v>
      </c>
      <c r="I47" t="s">
        <v>915</v>
      </c>
      <c r="J47" t="s">
        <v>319</v>
      </c>
      <c r="K47" t="s">
        <v>1566</v>
      </c>
      <c r="L47" s="365">
        <v>133340</v>
      </c>
      <c r="M47" s="366">
        <v>1403886</v>
      </c>
      <c r="N47" s="367">
        <v>133340</v>
      </c>
      <c r="O47" s="368">
        <f t="shared" si="0"/>
        <v>0</v>
      </c>
      <c r="P47" s="369">
        <f t="shared" si="1"/>
        <v>133340</v>
      </c>
      <c r="Q47" s="370">
        <f>'[4]invulblad CV TO'!Q47</f>
        <v>11848</v>
      </c>
      <c r="R47" s="370">
        <f>'[4]invulblad CV PV'!R47</f>
        <v>0</v>
      </c>
      <c r="S47" s="370">
        <f>'[4]invulblad CV TO'!S47</f>
        <v>0</v>
      </c>
      <c r="T47" s="370">
        <f>'[4]invulblad CV Lab VV'!T47</f>
        <v>0</v>
      </c>
      <c r="U47" s="370">
        <f>'[4]invulblad CV Lab VV'!U47</f>
        <v>0</v>
      </c>
      <c r="V47" s="370">
        <f>'[4]invulblad CV Lab VV'!V47</f>
        <v>0</v>
      </c>
      <c r="W47" s="370">
        <f>'[4]invulblad CV Lab VV'!W47</f>
        <v>0</v>
      </c>
      <c r="X47" s="370">
        <f>'[4]invulblad CV Lab VV'!X47</f>
        <v>0</v>
      </c>
      <c r="Y47" s="370">
        <f>'[4]invulblad CV Lab VV'!Y47</f>
        <v>0</v>
      </c>
      <c r="Z47" s="370">
        <f>'[4]invulblad CV Lab VV'!Z47</f>
        <v>0</v>
      </c>
      <c r="AA47" s="370">
        <f>'[4]invulblad CV PV'!AA47</f>
        <v>0</v>
      </c>
      <c r="AB47" s="370">
        <f>'[4]invulblad CV TO'!AB47</f>
        <v>0</v>
      </c>
      <c r="AC47" s="370">
        <f>'[4]invulblad CV Horeca'!AC47</f>
        <v>17356</v>
      </c>
      <c r="AD47" s="370">
        <f>'[4]invulblad CV Horeca'!AD47</f>
        <v>17356</v>
      </c>
      <c r="AE47" s="370">
        <f>'[4]invulblad CV Horeca'!AE47</f>
        <v>17356</v>
      </c>
      <c r="AF47" s="370">
        <f>'[4]invulblad CV Horeca'!AF47</f>
        <v>17356</v>
      </c>
      <c r="AG47" s="370">
        <f>'[4]invulblad CV Horeca'!AG47</f>
        <v>17356</v>
      </c>
      <c r="AH47" s="370">
        <f>'[4]invulblad CV Horeca'!AH47</f>
        <v>17356</v>
      </c>
      <c r="AI47" s="370">
        <f>'[4]invulblad CV Horeca'!AI47</f>
        <v>17356</v>
      </c>
      <c r="AJ47" s="370">
        <f>'[4]invulblad CV Horeca'!AJ47</f>
        <v>0</v>
      </c>
      <c r="AK47" s="370">
        <f>'[4]invulblad CV DVE'!AK47</f>
        <v>0</v>
      </c>
      <c r="AL47" s="370">
        <f>'[4]invulblad CV VIP'!AL47</f>
        <v>0</v>
      </c>
      <c r="AM47" s="370">
        <f>'[4]invulblad CV VIP'!AM47</f>
        <v>0</v>
      </c>
      <c r="AN47" s="370">
        <f>'[4]invulblad CV DVE'!AN47</f>
        <v>0</v>
      </c>
      <c r="AO47" s="370">
        <f>'[4]invulblad CV VIP'!AO47</f>
        <v>0</v>
      </c>
      <c r="AP47" s="370">
        <f>'[4]invulblad CV DVE'!AP47</f>
        <v>0</v>
      </c>
      <c r="AQ47" s="370">
        <f>'[4]invulblad CV DVE'!AQ47</f>
        <v>0</v>
      </c>
      <c r="AR47" s="370">
        <f>'[4]invulblad CV VIP'!AR47</f>
        <v>0</v>
      </c>
      <c r="AS47" s="370">
        <f>'[4]invulblad CV VIP'!AS47</f>
        <v>0</v>
      </c>
      <c r="AT47" s="370">
        <f>'[4]invulblad CV DVE'!AT47</f>
        <v>0</v>
      </c>
      <c r="AU47" s="370">
        <f>'[4]invulblad CV VIP'!AU47</f>
        <v>0</v>
      </c>
      <c r="AV47" s="370">
        <f>'[4]invulblad CV PV'!AV47</f>
        <v>0</v>
      </c>
      <c r="AW47" s="370">
        <f>'[4]invulblad CV PV'!AW47</f>
        <v>0</v>
      </c>
      <c r="AX47" s="370">
        <f>'[4]invulblad CV TO'!AX47</f>
        <v>0</v>
      </c>
    </row>
    <row r="48" spans="1:50" hidden="1">
      <c r="A48">
        <v>2014</v>
      </c>
      <c r="B48" t="s">
        <v>911</v>
      </c>
      <c r="C48" t="s">
        <v>1560</v>
      </c>
      <c r="D48" t="s">
        <v>2032</v>
      </c>
      <c r="E48" t="s">
        <v>323</v>
      </c>
      <c r="F48">
        <v>375</v>
      </c>
      <c r="G48" t="s">
        <v>324</v>
      </c>
      <c r="H48" t="s">
        <v>937</v>
      </c>
      <c r="I48" t="s">
        <v>915</v>
      </c>
      <c r="J48" t="s">
        <v>325</v>
      </c>
      <c r="K48" t="s">
        <v>938</v>
      </c>
      <c r="L48" s="365">
        <v>375</v>
      </c>
      <c r="M48" s="366">
        <v>1403940</v>
      </c>
      <c r="N48" s="367">
        <v>375</v>
      </c>
      <c r="O48" s="368">
        <f t="shared" si="0"/>
        <v>0</v>
      </c>
      <c r="P48" s="369">
        <f t="shared" si="1"/>
        <v>375</v>
      </c>
      <c r="Q48" s="370">
        <f>'[4]invulblad CV TO'!Q48</f>
        <v>0</v>
      </c>
      <c r="R48" s="370">
        <f>'[4]invulblad CV PV'!R48</f>
        <v>0</v>
      </c>
      <c r="S48" s="370">
        <f>'[4]invulblad CV TO'!S48</f>
        <v>0</v>
      </c>
      <c r="T48" s="370">
        <f>'[4]invulblad CV Lab VV'!T48</f>
        <v>0</v>
      </c>
      <c r="U48" s="370">
        <f>'[4]invulblad CV Lab VV'!U48</f>
        <v>125</v>
      </c>
      <c r="V48" s="370">
        <f>'[4]invulblad CV Lab VV'!V48</f>
        <v>0</v>
      </c>
      <c r="W48" s="370">
        <f>'[4]invulblad CV Lab VV'!W48</f>
        <v>125</v>
      </c>
      <c r="X48" s="370">
        <f>'[4]invulblad CV Lab VV'!X48</f>
        <v>0</v>
      </c>
      <c r="Y48" s="370">
        <f>'[4]invulblad CV Lab VV'!Y48</f>
        <v>125</v>
      </c>
      <c r="Z48" s="370">
        <f>'[4]invulblad CV Lab VV'!Z48</f>
        <v>0</v>
      </c>
      <c r="AA48" s="370">
        <f>'[4]invulblad CV PV'!AA48</f>
        <v>0</v>
      </c>
      <c r="AB48" s="370">
        <f>'[4]invulblad CV TO'!AB48</f>
        <v>0</v>
      </c>
      <c r="AC48" s="370">
        <f>'[4]invulblad CV Horeca'!AC48</f>
        <v>0</v>
      </c>
      <c r="AD48" s="370">
        <f>'[4]invulblad CV Horeca'!AD48</f>
        <v>0</v>
      </c>
      <c r="AE48" s="370">
        <f>'[4]invulblad CV Horeca'!AE48</f>
        <v>0</v>
      </c>
      <c r="AF48" s="370">
        <f>'[4]invulblad CV Horeca'!AF48</f>
        <v>0</v>
      </c>
      <c r="AG48" s="370">
        <f>'[4]invulblad CV Horeca'!AG48</f>
        <v>0</v>
      </c>
      <c r="AH48" s="370">
        <f>'[4]invulblad CV Horeca'!AH48</f>
        <v>0</v>
      </c>
      <c r="AI48" s="370">
        <f>'[4]invulblad CV Horeca'!AI48</f>
        <v>0</v>
      </c>
      <c r="AJ48" s="370">
        <f>'[4]invulblad CV Horeca'!AJ48</f>
        <v>0</v>
      </c>
      <c r="AK48" s="370">
        <f>'[4]invulblad CV DVE'!AK48</f>
        <v>0</v>
      </c>
      <c r="AL48" s="370">
        <f>'[4]invulblad CV VIP'!AL48</f>
        <v>0</v>
      </c>
      <c r="AM48" s="370">
        <f>'[4]invulblad CV VIP'!AM48</f>
        <v>0</v>
      </c>
      <c r="AN48" s="370">
        <f>'[4]invulblad CV DVE'!AN48</f>
        <v>0</v>
      </c>
      <c r="AO48" s="370">
        <f>'[4]invulblad CV VIP'!AO48</f>
        <v>0</v>
      </c>
      <c r="AP48" s="370">
        <f>'[4]invulblad CV DVE'!AP48</f>
        <v>0</v>
      </c>
      <c r="AQ48" s="370">
        <f>'[4]invulblad CV DVE'!AQ48</f>
        <v>0</v>
      </c>
      <c r="AR48" s="370">
        <f>'[4]invulblad CV VIP'!AR48</f>
        <v>0</v>
      </c>
      <c r="AS48" s="370">
        <f>'[4]invulblad CV VIP'!AS48</f>
        <v>0</v>
      </c>
      <c r="AT48" s="370">
        <f>'[4]invulblad CV DVE'!AT48</f>
        <v>0</v>
      </c>
      <c r="AU48" s="370">
        <f>'[4]invulblad CV VIP'!AU48</f>
        <v>0</v>
      </c>
      <c r="AV48" s="370">
        <f>'[4]invulblad CV PV'!AV48</f>
        <v>0</v>
      </c>
      <c r="AW48" s="370">
        <f>'[4]invulblad CV PV'!AW48</f>
        <v>0</v>
      </c>
      <c r="AX48" s="370">
        <f>'[4]invulblad CV TO'!AX48</f>
        <v>0</v>
      </c>
    </row>
    <row r="49" spans="1:50" hidden="1">
      <c r="A49">
        <v>2014</v>
      </c>
      <c r="B49" t="s">
        <v>911</v>
      </c>
      <c r="C49" t="s">
        <v>1560</v>
      </c>
      <c r="D49" t="s">
        <v>2032</v>
      </c>
      <c r="E49" t="s">
        <v>323</v>
      </c>
      <c r="F49">
        <v>16000</v>
      </c>
      <c r="G49" t="s">
        <v>326</v>
      </c>
      <c r="H49" t="s">
        <v>919</v>
      </c>
      <c r="I49" t="s">
        <v>915</v>
      </c>
      <c r="J49" t="s">
        <v>325</v>
      </c>
      <c r="K49" t="s">
        <v>1566</v>
      </c>
      <c r="L49" s="365">
        <v>16000</v>
      </c>
      <c r="M49" s="366">
        <v>1403915</v>
      </c>
      <c r="N49" s="367">
        <v>16000</v>
      </c>
      <c r="O49" s="368">
        <f t="shared" si="0"/>
        <v>0</v>
      </c>
      <c r="P49" s="369">
        <f t="shared" si="1"/>
        <v>15999.999999999996</v>
      </c>
      <c r="Q49" s="370">
        <f>'[4]invulblad CV TO'!Q49</f>
        <v>2600</v>
      </c>
      <c r="R49" s="370">
        <f>'[4]invulblad CV PV'!R49</f>
        <v>0</v>
      </c>
      <c r="S49" s="370">
        <f>'[4]invulblad CV TO'!S49</f>
        <v>0</v>
      </c>
      <c r="T49" s="370">
        <f>'[4]invulblad CV Lab VV'!T49</f>
        <v>0</v>
      </c>
      <c r="U49" s="370">
        <f>'[4]invulblad CV Lab VV'!U49</f>
        <v>0</v>
      </c>
      <c r="V49" s="370">
        <f>'[4]invulblad CV Lab VV'!V49</f>
        <v>0</v>
      </c>
      <c r="W49" s="370">
        <f>'[4]invulblad CV Lab VV'!W49</f>
        <v>0</v>
      </c>
      <c r="X49" s="370">
        <f>'[4]invulblad CV Lab VV'!X49</f>
        <v>0</v>
      </c>
      <c r="Y49" s="370">
        <f>'[4]invulblad CV Lab VV'!Y49</f>
        <v>0</v>
      </c>
      <c r="Z49" s="370">
        <f>'[4]invulblad CV Lab VV'!Z49</f>
        <v>0</v>
      </c>
      <c r="AA49" s="370">
        <f>'[4]invulblad CV PV'!AA49</f>
        <v>0</v>
      </c>
      <c r="AB49" s="370">
        <f>'[4]invulblad CV TO'!AB49</f>
        <v>0</v>
      </c>
      <c r="AC49" s="370">
        <f>'[4]invulblad CV Horeca'!AC49</f>
        <v>1914.2857142857142</v>
      </c>
      <c r="AD49" s="370">
        <f>'[4]invulblad CV Horeca'!AD49</f>
        <v>1914.2857142857142</v>
      </c>
      <c r="AE49" s="370">
        <f>'[4]invulblad CV Horeca'!AE49</f>
        <v>1914.2857142857142</v>
      </c>
      <c r="AF49" s="370">
        <f>'[4]invulblad CV Horeca'!AF49</f>
        <v>1914.2857142857142</v>
      </c>
      <c r="AG49" s="370">
        <f>'[4]invulblad CV Horeca'!AG49</f>
        <v>1914.2857142857142</v>
      </c>
      <c r="AH49" s="370">
        <f>'[4]invulblad CV Horeca'!AH49</f>
        <v>1914.2857142857142</v>
      </c>
      <c r="AI49" s="370">
        <f>'[4]invulblad CV Horeca'!AI49</f>
        <v>1914.2857142857142</v>
      </c>
      <c r="AJ49" s="370">
        <f>'[4]invulblad CV Horeca'!AJ49</f>
        <v>0</v>
      </c>
      <c r="AK49" s="370">
        <f>'[4]invulblad CV DVE'!AK49</f>
        <v>0</v>
      </c>
      <c r="AL49" s="370">
        <f>'[4]invulblad CV VIP'!AL49</f>
        <v>0</v>
      </c>
      <c r="AM49" s="370">
        <f>'[4]invulblad CV VIP'!AM49</f>
        <v>0</v>
      </c>
      <c r="AN49" s="370">
        <f>'[4]invulblad CV DVE'!AN49</f>
        <v>0</v>
      </c>
      <c r="AO49" s="370">
        <f>'[4]invulblad CV VIP'!AO49</f>
        <v>0</v>
      </c>
      <c r="AP49" s="370">
        <f>'[4]invulblad CV DVE'!AP49</f>
        <v>0</v>
      </c>
      <c r="AQ49" s="370">
        <f>'[4]invulblad CV DVE'!AQ49</f>
        <v>0</v>
      </c>
      <c r="AR49" s="370">
        <f>'[4]invulblad CV VIP'!AR49</f>
        <v>0</v>
      </c>
      <c r="AS49" s="370">
        <f>'[4]invulblad CV VIP'!AS49</f>
        <v>0</v>
      </c>
      <c r="AT49" s="370">
        <f>'[4]invulblad CV DVE'!AT49</f>
        <v>0</v>
      </c>
      <c r="AU49" s="370">
        <f>'[4]invulblad CV VIP'!AU49</f>
        <v>0</v>
      </c>
      <c r="AV49" s="370">
        <f>'[4]invulblad CV PV'!AV49</f>
        <v>0</v>
      </c>
      <c r="AW49" s="370">
        <f>'[4]invulblad CV PV'!AW49</f>
        <v>0</v>
      </c>
      <c r="AX49" s="370">
        <f>'[4]invulblad CV TO'!AX49</f>
        <v>0</v>
      </c>
    </row>
    <row r="50" spans="1:50" hidden="1">
      <c r="A50">
        <v>2014</v>
      </c>
      <c r="B50" t="s">
        <v>911</v>
      </c>
      <c r="C50" t="s">
        <v>1560</v>
      </c>
      <c r="D50" t="s">
        <v>2032</v>
      </c>
      <c r="E50" t="s">
        <v>327</v>
      </c>
      <c r="F50">
        <v>200</v>
      </c>
      <c r="G50" t="s">
        <v>328</v>
      </c>
      <c r="H50" t="s">
        <v>914</v>
      </c>
      <c r="I50" t="s">
        <v>915</v>
      </c>
      <c r="J50" t="s">
        <v>329</v>
      </c>
      <c r="K50" t="s">
        <v>917</v>
      </c>
      <c r="L50" s="365">
        <v>200</v>
      </c>
      <c r="M50" s="366">
        <v>1403759</v>
      </c>
      <c r="N50" s="367">
        <v>200</v>
      </c>
      <c r="O50" s="368">
        <f t="shared" si="0"/>
        <v>0</v>
      </c>
      <c r="P50" s="369">
        <f t="shared" si="1"/>
        <v>200</v>
      </c>
      <c r="Q50" s="370">
        <f>'[4]invulblad CV TO'!Q50</f>
        <v>200</v>
      </c>
      <c r="R50" s="370">
        <f>'[4]invulblad CV PV'!R50</f>
        <v>0</v>
      </c>
      <c r="S50" s="370">
        <f>'[4]invulblad CV TO'!S50</f>
        <v>0</v>
      </c>
      <c r="T50" s="370">
        <f>'[4]invulblad CV Lab VV'!T50</f>
        <v>0</v>
      </c>
      <c r="U50" s="370">
        <f>'[4]invulblad CV Lab VV'!U50</f>
        <v>0</v>
      </c>
      <c r="V50" s="370">
        <f>'[4]invulblad CV Lab VV'!V50</f>
        <v>0</v>
      </c>
      <c r="W50" s="370">
        <f>'[4]invulblad CV Lab VV'!W50</f>
        <v>0</v>
      </c>
      <c r="X50" s="370">
        <f>'[4]invulblad CV Lab VV'!X50</f>
        <v>0</v>
      </c>
      <c r="Y50" s="370">
        <f>'[4]invulblad CV Lab VV'!Y50</f>
        <v>0</v>
      </c>
      <c r="Z50" s="370">
        <f>'[4]invulblad CV Lab VV'!Z50</f>
        <v>0</v>
      </c>
      <c r="AA50" s="370">
        <f>'[4]invulblad CV PV'!AA50</f>
        <v>0</v>
      </c>
      <c r="AB50" s="370">
        <f>'[4]invulblad CV TO'!AB50</f>
        <v>0</v>
      </c>
      <c r="AC50" s="370">
        <f>'[4]invulblad CV Horeca'!AC50</f>
        <v>0</v>
      </c>
      <c r="AD50" s="370">
        <f>'[4]invulblad CV Horeca'!AD50</f>
        <v>0</v>
      </c>
      <c r="AE50" s="370">
        <f>'[4]invulblad CV Horeca'!AE50</f>
        <v>0</v>
      </c>
      <c r="AF50" s="370">
        <f>'[4]invulblad CV Horeca'!AF50</f>
        <v>0</v>
      </c>
      <c r="AG50" s="370">
        <f>'[4]invulblad CV Horeca'!AG50</f>
        <v>0</v>
      </c>
      <c r="AH50" s="370">
        <f>'[4]invulblad CV Horeca'!AH50</f>
        <v>0</v>
      </c>
      <c r="AI50" s="370">
        <f>'[4]invulblad CV Horeca'!AI50</f>
        <v>0</v>
      </c>
      <c r="AJ50" s="370">
        <f>'[4]invulblad CV Horeca'!AJ50</f>
        <v>0</v>
      </c>
      <c r="AK50" s="370">
        <f>'[4]invulblad CV DVE'!AK50</f>
        <v>0</v>
      </c>
      <c r="AL50" s="370">
        <f>'[4]invulblad CV VIP'!AL50</f>
        <v>0</v>
      </c>
      <c r="AM50" s="370">
        <f>'[4]invulblad CV VIP'!AM50</f>
        <v>0</v>
      </c>
      <c r="AN50" s="370">
        <f>'[4]invulblad CV DVE'!AN50</f>
        <v>0</v>
      </c>
      <c r="AO50" s="370">
        <f>'[4]invulblad CV VIP'!AO50</f>
        <v>0</v>
      </c>
      <c r="AP50" s="370">
        <f>'[4]invulblad CV DVE'!AP50</f>
        <v>0</v>
      </c>
      <c r="AQ50" s="370">
        <f>'[4]invulblad CV DVE'!AQ50</f>
        <v>0</v>
      </c>
      <c r="AR50" s="370">
        <f>'[4]invulblad CV VIP'!AR50</f>
        <v>0</v>
      </c>
      <c r="AS50" s="370">
        <f>'[4]invulblad CV VIP'!AS50</f>
        <v>0</v>
      </c>
      <c r="AT50" s="370">
        <f>'[4]invulblad CV DVE'!AT50</f>
        <v>0</v>
      </c>
      <c r="AU50" s="370">
        <f>'[4]invulblad CV VIP'!AU50</f>
        <v>0</v>
      </c>
      <c r="AV50" s="370">
        <f>'[4]invulblad CV PV'!AV50</f>
        <v>0</v>
      </c>
      <c r="AW50" s="370">
        <f>'[4]invulblad CV PV'!AW50</f>
        <v>0</v>
      </c>
      <c r="AX50" s="370">
        <f>'[4]invulblad CV TO'!AX50</f>
        <v>0</v>
      </c>
    </row>
    <row r="51" spans="1:50" hidden="1">
      <c r="A51">
        <v>2014</v>
      </c>
      <c r="B51" t="s">
        <v>911</v>
      </c>
      <c r="C51" t="s">
        <v>1560</v>
      </c>
      <c r="D51" t="s">
        <v>2032</v>
      </c>
      <c r="E51" t="s">
        <v>327</v>
      </c>
      <c r="F51">
        <v>250</v>
      </c>
      <c r="G51" t="s">
        <v>330</v>
      </c>
      <c r="H51" t="s">
        <v>926</v>
      </c>
      <c r="I51" t="s">
        <v>915</v>
      </c>
      <c r="J51" t="s">
        <v>329</v>
      </c>
      <c r="K51" t="s">
        <v>928</v>
      </c>
      <c r="L51" s="365">
        <v>250</v>
      </c>
      <c r="M51" s="366">
        <v>1403699</v>
      </c>
      <c r="N51" s="367">
        <v>250</v>
      </c>
      <c r="O51" s="368">
        <f t="shared" si="0"/>
        <v>0</v>
      </c>
      <c r="P51" s="369">
        <f t="shared" si="1"/>
        <v>250</v>
      </c>
      <c r="Q51" s="370">
        <f>'[4]invulblad CV TO'!Q51</f>
        <v>250</v>
      </c>
      <c r="R51" s="370">
        <f>'[4]invulblad CV PV'!R51</f>
        <v>0</v>
      </c>
      <c r="S51" s="370">
        <f>'[4]invulblad CV TO'!S51</f>
        <v>0</v>
      </c>
      <c r="T51" s="370">
        <f>'[4]invulblad CV Lab VV'!T51</f>
        <v>0</v>
      </c>
      <c r="U51" s="370">
        <f>'[4]invulblad CV Lab VV'!U51</f>
        <v>0</v>
      </c>
      <c r="V51" s="370">
        <f>'[4]invulblad CV Lab VV'!V51</f>
        <v>0</v>
      </c>
      <c r="W51" s="370">
        <f>'[4]invulblad CV Lab VV'!W51</f>
        <v>0</v>
      </c>
      <c r="X51" s="370">
        <f>'[4]invulblad CV Lab VV'!X51</f>
        <v>0</v>
      </c>
      <c r="Y51" s="370">
        <f>'[4]invulblad CV Lab VV'!Y51</f>
        <v>0</v>
      </c>
      <c r="Z51" s="370">
        <f>'[4]invulblad CV Lab VV'!Z51</f>
        <v>0</v>
      </c>
      <c r="AA51" s="370">
        <f>'[4]invulblad CV PV'!AA51</f>
        <v>0</v>
      </c>
      <c r="AB51" s="370">
        <f>'[4]invulblad CV TO'!AB51</f>
        <v>0</v>
      </c>
      <c r="AC51" s="370">
        <f>'[4]invulblad CV Horeca'!AC51</f>
        <v>0</v>
      </c>
      <c r="AD51" s="370">
        <f>'[4]invulblad CV Horeca'!AD51</f>
        <v>0</v>
      </c>
      <c r="AE51" s="370">
        <f>'[4]invulblad CV Horeca'!AE51</f>
        <v>0</v>
      </c>
      <c r="AF51" s="370">
        <f>'[4]invulblad CV Horeca'!AF51</f>
        <v>0</v>
      </c>
      <c r="AG51" s="370">
        <f>'[4]invulblad CV Horeca'!AG51</f>
        <v>0</v>
      </c>
      <c r="AH51" s="370">
        <f>'[4]invulblad CV Horeca'!AH51</f>
        <v>0</v>
      </c>
      <c r="AI51" s="370">
        <f>'[4]invulblad CV Horeca'!AI51</f>
        <v>0</v>
      </c>
      <c r="AJ51" s="370">
        <f>'[4]invulblad CV Horeca'!AJ51</f>
        <v>0</v>
      </c>
      <c r="AK51" s="370">
        <f>'[4]invulblad CV DVE'!AK51</f>
        <v>0</v>
      </c>
      <c r="AL51" s="370">
        <f>'[4]invulblad CV VIP'!AL51</f>
        <v>0</v>
      </c>
      <c r="AM51" s="370">
        <f>'[4]invulblad CV VIP'!AM51</f>
        <v>0</v>
      </c>
      <c r="AN51" s="370">
        <f>'[4]invulblad CV DVE'!AN51</f>
        <v>0</v>
      </c>
      <c r="AO51" s="370">
        <f>'[4]invulblad CV VIP'!AO51</f>
        <v>0</v>
      </c>
      <c r="AP51" s="370">
        <f>'[4]invulblad CV DVE'!AP51</f>
        <v>0</v>
      </c>
      <c r="AQ51" s="370">
        <f>'[4]invulblad CV DVE'!AQ51</f>
        <v>0</v>
      </c>
      <c r="AR51" s="370">
        <f>'[4]invulblad CV VIP'!AR51</f>
        <v>0</v>
      </c>
      <c r="AS51" s="370">
        <f>'[4]invulblad CV VIP'!AS51</f>
        <v>0</v>
      </c>
      <c r="AT51" s="370">
        <f>'[4]invulblad CV DVE'!AT51</f>
        <v>0</v>
      </c>
      <c r="AU51" s="370">
        <f>'[4]invulblad CV VIP'!AU51</f>
        <v>0</v>
      </c>
      <c r="AV51" s="370">
        <f>'[4]invulblad CV PV'!AV51</f>
        <v>0</v>
      </c>
      <c r="AW51" s="370">
        <f>'[4]invulblad CV PV'!AW51</f>
        <v>0</v>
      </c>
      <c r="AX51" s="370">
        <f>'[4]invulblad CV TO'!AX51</f>
        <v>0</v>
      </c>
    </row>
    <row r="52" spans="1:50" hidden="1">
      <c r="A52">
        <v>2014</v>
      </c>
      <c r="B52" t="s">
        <v>911</v>
      </c>
      <c r="C52" t="s">
        <v>1560</v>
      </c>
      <c r="D52" t="s">
        <v>2032</v>
      </c>
      <c r="E52" t="s">
        <v>327</v>
      </c>
      <c r="F52">
        <v>16685</v>
      </c>
      <c r="G52" t="s">
        <v>331</v>
      </c>
      <c r="H52" t="s">
        <v>919</v>
      </c>
      <c r="I52" t="s">
        <v>915</v>
      </c>
      <c r="J52" t="s">
        <v>329</v>
      </c>
      <c r="K52" t="s">
        <v>1566</v>
      </c>
      <c r="L52" s="365">
        <v>16685</v>
      </c>
      <c r="M52" s="366">
        <v>1403887</v>
      </c>
      <c r="N52" s="367">
        <v>16685</v>
      </c>
      <c r="O52" s="368">
        <f t="shared" si="0"/>
        <v>0</v>
      </c>
      <c r="P52" s="369">
        <f t="shared" si="1"/>
        <v>16685.000000000004</v>
      </c>
      <c r="Q52" s="370">
        <f>'[4]invulblad CV TO'!Q52</f>
        <v>1625</v>
      </c>
      <c r="R52" s="370">
        <f>'[4]invulblad CV PV'!R52</f>
        <v>0</v>
      </c>
      <c r="S52" s="370">
        <f>'[4]invulblad CV TO'!S52</f>
        <v>0</v>
      </c>
      <c r="T52" s="370">
        <f>'[4]invulblad CV Lab VV'!T52</f>
        <v>0</v>
      </c>
      <c r="U52" s="370">
        <f>'[4]invulblad CV Lab VV'!U52</f>
        <v>0</v>
      </c>
      <c r="V52" s="370">
        <f>'[4]invulblad CV Lab VV'!V52</f>
        <v>0</v>
      </c>
      <c r="W52" s="370">
        <f>'[4]invulblad CV Lab VV'!W52</f>
        <v>0</v>
      </c>
      <c r="X52" s="370">
        <f>'[4]invulblad CV Lab VV'!X52</f>
        <v>0</v>
      </c>
      <c r="Y52" s="370">
        <f>'[4]invulblad CV Lab VV'!Y52</f>
        <v>0</v>
      </c>
      <c r="Z52" s="370">
        <f>'[4]invulblad CV Lab VV'!Z52</f>
        <v>0</v>
      </c>
      <c r="AA52" s="370">
        <f>'[4]invulblad CV PV'!AA52</f>
        <v>0</v>
      </c>
      <c r="AB52" s="370">
        <f>'[4]invulblad CV TO'!AB52</f>
        <v>0</v>
      </c>
      <c r="AC52" s="370">
        <f>'[4]invulblad CV Horeca'!AC52</f>
        <v>2151.4285714285716</v>
      </c>
      <c r="AD52" s="370">
        <f>'[4]invulblad CV Horeca'!AD52</f>
        <v>2151.4285714285716</v>
      </c>
      <c r="AE52" s="370">
        <f>'[4]invulblad CV Horeca'!AE52</f>
        <v>2151.4285714285716</v>
      </c>
      <c r="AF52" s="370">
        <f>'[4]invulblad CV Horeca'!AF52</f>
        <v>2151.4285714285716</v>
      </c>
      <c r="AG52" s="370">
        <f>'[4]invulblad CV Horeca'!AG52</f>
        <v>2151.4285714285716</v>
      </c>
      <c r="AH52" s="370">
        <f>'[4]invulblad CV Horeca'!AH52</f>
        <v>2151.4285714285716</v>
      </c>
      <c r="AI52" s="370">
        <f>'[4]invulblad CV Horeca'!AI52</f>
        <v>2151.4285714285716</v>
      </c>
      <c r="AJ52" s="370">
        <f>'[4]invulblad CV Horeca'!AJ52</f>
        <v>0</v>
      </c>
      <c r="AK52" s="370">
        <f>'[4]invulblad CV DVE'!AK52</f>
        <v>0</v>
      </c>
      <c r="AL52" s="370">
        <f>'[4]invulblad CV VIP'!AL52</f>
        <v>0</v>
      </c>
      <c r="AM52" s="370">
        <f>'[4]invulblad CV VIP'!AM52</f>
        <v>0</v>
      </c>
      <c r="AN52" s="370">
        <f>'[4]invulblad CV DVE'!AN52</f>
        <v>0</v>
      </c>
      <c r="AO52" s="370">
        <f>'[4]invulblad CV VIP'!AO52</f>
        <v>0</v>
      </c>
      <c r="AP52" s="370">
        <f>'[4]invulblad CV DVE'!AP52</f>
        <v>0</v>
      </c>
      <c r="AQ52" s="370">
        <f>'[4]invulblad CV DVE'!AQ52</f>
        <v>0</v>
      </c>
      <c r="AR52" s="370">
        <f>'[4]invulblad CV VIP'!AR52</f>
        <v>0</v>
      </c>
      <c r="AS52" s="370">
        <f>'[4]invulblad CV VIP'!AS52</f>
        <v>0</v>
      </c>
      <c r="AT52" s="370">
        <f>'[4]invulblad CV DVE'!AT52</f>
        <v>0</v>
      </c>
      <c r="AU52" s="370">
        <f>'[4]invulblad CV VIP'!AU52</f>
        <v>0</v>
      </c>
      <c r="AV52" s="370">
        <f>'[4]invulblad CV PV'!AV52</f>
        <v>0</v>
      </c>
      <c r="AW52" s="370">
        <f>'[4]invulblad CV PV'!AW52</f>
        <v>0</v>
      </c>
      <c r="AX52" s="370">
        <f>'[4]invulblad CV TO'!AX52</f>
        <v>0</v>
      </c>
    </row>
    <row r="53" spans="1:50" hidden="1">
      <c r="A53">
        <v>2014</v>
      </c>
      <c r="B53" t="s">
        <v>911</v>
      </c>
      <c r="C53" t="s">
        <v>1560</v>
      </c>
      <c r="D53" t="s">
        <v>2032</v>
      </c>
      <c r="E53" t="s">
        <v>332</v>
      </c>
      <c r="F53">
        <v>16000</v>
      </c>
      <c r="G53" t="s">
        <v>333</v>
      </c>
      <c r="H53" t="s">
        <v>919</v>
      </c>
      <c r="I53" t="s">
        <v>915</v>
      </c>
      <c r="J53" t="s">
        <v>334</v>
      </c>
      <c r="K53" t="s">
        <v>1566</v>
      </c>
      <c r="L53" s="365">
        <v>16000</v>
      </c>
      <c r="M53" s="366">
        <v>1403888</v>
      </c>
      <c r="N53" s="367">
        <v>16000</v>
      </c>
      <c r="O53" s="368">
        <f t="shared" si="0"/>
        <v>0</v>
      </c>
      <c r="P53" s="369">
        <f t="shared" si="1"/>
        <v>16000</v>
      </c>
      <c r="Q53" s="370">
        <f>'[4]invulblad CV TO'!Q53</f>
        <v>417</v>
      </c>
      <c r="R53" s="370">
        <f>'[4]invulblad CV PV'!R53</f>
        <v>0</v>
      </c>
      <c r="S53" s="370">
        <f>'[4]invulblad CV TO'!S53</f>
        <v>0</v>
      </c>
      <c r="T53" s="370">
        <f>'[4]invulblad CV Lab VV'!T53</f>
        <v>0</v>
      </c>
      <c r="U53" s="370">
        <f>'[4]invulblad CV Lab VV'!U53</f>
        <v>0</v>
      </c>
      <c r="V53" s="370">
        <f>'[4]invulblad CV Lab VV'!V53</f>
        <v>0</v>
      </c>
      <c r="W53" s="370">
        <f>'[4]invulblad CV Lab VV'!W53</f>
        <v>0</v>
      </c>
      <c r="X53" s="370">
        <f>'[4]invulblad CV Lab VV'!X53</f>
        <v>0</v>
      </c>
      <c r="Y53" s="370">
        <f>'[4]invulblad CV Lab VV'!Y53</f>
        <v>0</v>
      </c>
      <c r="Z53" s="370">
        <f>'[4]invulblad CV Lab VV'!Z53</f>
        <v>0</v>
      </c>
      <c r="AA53" s="370">
        <f>'[4]invulblad CV PV'!AA53</f>
        <v>0</v>
      </c>
      <c r="AB53" s="370">
        <f>'[4]invulblad CV TO'!AB53</f>
        <v>0</v>
      </c>
      <c r="AC53" s="370">
        <f>'[4]invulblad CV Horeca'!AC53</f>
        <v>2226.1428571428573</v>
      </c>
      <c r="AD53" s="370">
        <f>'[4]invulblad CV Horeca'!AD53</f>
        <v>2226.1428571428573</v>
      </c>
      <c r="AE53" s="370">
        <f>'[4]invulblad CV Horeca'!AE53</f>
        <v>2226.1428571428573</v>
      </c>
      <c r="AF53" s="370">
        <f>'[4]invulblad CV Horeca'!AF53</f>
        <v>2226.1428571428573</v>
      </c>
      <c r="AG53" s="370">
        <f>'[4]invulblad CV Horeca'!AG53</f>
        <v>2226.1428571428573</v>
      </c>
      <c r="AH53" s="370">
        <f>'[4]invulblad CV Horeca'!AH53</f>
        <v>2226.1428571428573</v>
      </c>
      <c r="AI53" s="370">
        <f>'[4]invulblad CV Horeca'!AI53</f>
        <v>2226.1428571428573</v>
      </c>
      <c r="AJ53" s="370">
        <f>'[4]invulblad CV Horeca'!AJ53</f>
        <v>0</v>
      </c>
      <c r="AK53" s="370">
        <f>'[4]invulblad CV DVE'!AK53</f>
        <v>0</v>
      </c>
      <c r="AL53" s="370">
        <f>'[4]invulblad CV VIP'!AL53</f>
        <v>0</v>
      </c>
      <c r="AM53" s="370">
        <f>'[4]invulblad CV VIP'!AM53</f>
        <v>0</v>
      </c>
      <c r="AN53" s="370">
        <f>'[4]invulblad CV DVE'!AN53</f>
        <v>0</v>
      </c>
      <c r="AO53" s="370">
        <f>'[4]invulblad CV VIP'!AO53</f>
        <v>0</v>
      </c>
      <c r="AP53" s="370">
        <f>'[4]invulblad CV DVE'!AP53</f>
        <v>0</v>
      </c>
      <c r="AQ53" s="370">
        <f>'[4]invulblad CV DVE'!AQ53</f>
        <v>0</v>
      </c>
      <c r="AR53" s="370">
        <f>'[4]invulblad CV VIP'!AR53</f>
        <v>0</v>
      </c>
      <c r="AS53" s="370">
        <f>'[4]invulblad CV VIP'!AS53</f>
        <v>0</v>
      </c>
      <c r="AT53" s="370">
        <f>'[4]invulblad CV DVE'!AT53</f>
        <v>0</v>
      </c>
      <c r="AU53" s="370">
        <f>'[4]invulblad CV VIP'!AU53</f>
        <v>0</v>
      </c>
      <c r="AV53" s="370">
        <f>'[4]invulblad CV PV'!AV53</f>
        <v>0</v>
      </c>
      <c r="AW53" s="370">
        <f>'[4]invulblad CV PV'!AW53</f>
        <v>0</v>
      </c>
      <c r="AX53" s="370">
        <f>'[4]invulblad CV TO'!AX53</f>
        <v>0</v>
      </c>
    </row>
    <row r="54" spans="1:50" hidden="1">
      <c r="A54">
        <v>2014</v>
      </c>
      <c r="B54" t="s">
        <v>911</v>
      </c>
      <c r="C54" t="s">
        <v>1560</v>
      </c>
      <c r="D54" t="s">
        <v>1561</v>
      </c>
      <c r="E54" t="s">
        <v>335</v>
      </c>
      <c r="F54">
        <v>9688</v>
      </c>
      <c r="G54" t="s">
        <v>336</v>
      </c>
      <c r="H54" t="s">
        <v>919</v>
      </c>
      <c r="I54" t="s">
        <v>915</v>
      </c>
      <c r="J54" t="s">
        <v>1565</v>
      </c>
      <c r="K54" t="s">
        <v>1566</v>
      </c>
      <c r="L54" s="365">
        <v>9688</v>
      </c>
      <c r="M54" s="366">
        <v>1403890</v>
      </c>
      <c r="N54" s="367">
        <v>9488</v>
      </c>
      <c r="O54" s="368">
        <f t="shared" si="0"/>
        <v>0</v>
      </c>
      <c r="P54" s="369">
        <f t="shared" si="1"/>
        <v>9488</v>
      </c>
      <c r="Q54" s="370">
        <f>'[4]invulblad CV TO'!Q54</f>
        <v>0</v>
      </c>
      <c r="R54" s="370">
        <f>'[4]invulblad CV PV'!R54</f>
        <v>0</v>
      </c>
      <c r="S54" s="370">
        <f>'[4]invulblad CV TO'!S54</f>
        <v>1083</v>
      </c>
      <c r="T54" s="370">
        <f>'[4]invulblad CV Lab VV'!T54</f>
        <v>0</v>
      </c>
      <c r="U54" s="370">
        <f>'[4]invulblad CV Lab VV'!U54</f>
        <v>0</v>
      </c>
      <c r="V54" s="370">
        <f>'[4]invulblad CV Lab VV'!V54</f>
        <v>0</v>
      </c>
      <c r="W54" s="370">
        <f>'[4]invulblad CV Lab VV'!W54</f>
        <v>0</v>
      </c>
      <c r="X54" s="370">
        <f>'[4]invulblad CV Lab VV'!X54</f>
        <v>0</v>
      </c>
      <c r="Y54" s="370">
        <f>'[4]invulblad CV Lab VV'!Y54</f>
        <v>0</v>
      </c>
      <c r="Z54" s="370">
        <f>'[4]invulblad CV Lab VV'!Z54</f>
        <v>0</v>
      </c>
      <c r="AA54" s="370">
        <f>'[4]invulblad CV PV'!AA54</f>
        <v>0</v>
      </c>
      <c r="AB54" s="370">
        <f>'[4]invulblad CV TO'!AB54</f>
        <v>0</v>
      </c>
      <c r="AC54" s="370">
        <f>'[4]invulblad CV Horeca'!AC54</f>
        <v>0</v>
      </c>
      <c r="AD54" s="370">
        <f>'[4]invulblad CV Horeca'!AD54</f>
        <v>0</v>
      </c>
      <c r="AE54" s="370">
        <f>'[4]invulblad CV Horeca'!AE54</f>
        <v>0</v>
      </c>
      <c r="AF54" s="370">
        <f>'[4]invulblad CV Horeca'!AF54</f>
        <v>0</v>
      </c>
      <c r="AG54" s="370">
        <f>'[4]invulblad CV Horeca'!AG54</f>
        <v>0</v>
      </c>
      <c r="AH54" s="370">
        <f>'[4]invulblad CV Horeca'!AH54</f>
        <v>0</v>
      </c>
      <c r="AI54" s="370">
        <f>'[4]invulblad CV Horeca'!AI54</f>
        <v>0</v>
      </c>
      <c r="AJ54" s="370">
        <f>'[4]invulblad CV Horeca'!AJ54</f>
        <v>0</v>
      </c>
      <c r="AK54" s="370">
        <f>'[4]invulblad CV DVE'!AK54</f>
        <v>0</v>
      </c>
      <c r="AL54" s="370">
        <f>'[4]invulblad CV VIP'!AL54</f>
        <v>0</v>
      </c>
      <c r="AM54" s="370">
        <f>'[4]invulblad CV VIP'!AM54</f>
        <v>2522</v>
      </c>
      <c r="AN54" s="370">
        <f>'[4]invulblad CV DVE'!AN54</f>
        <v>0</v>
      </c>
      <c r="AO54" s="370">
        <f>'[4]invulblad CV VIP'!AO54</f>
        <v>1765</v>
      </c>
      <c r="AP54" s="370">
        <f>'[4]invulblad CV DVE'!AP54</f>
        <v>0</v>
      </c>
      <c r="AQ54" s="370">
        <f>'[4]invulblad CV DVE'!AQ54</f>
        <v>0</v>
      </c>
      <c r="AR54" s="370">
        <f>'[4]invulblad CV VIP'!AR54</f>
        <v>0</v>
      </c>
      <c r="AS54" s="370">
        <f>'[4]invulblad CV VIP'!AS54</f>
        <v>2101</v>
      </c>
      <c r="AT54" s="370">
        <f>'[4]invulblad CV DVE'!AT54</f>
        <v>0</v>
      </c>
      <c r="AU54" s="370">
        <f>'[4]invulblad CV VIP'!AU54</f>
        <v>2017</v>
      </c>
      <c r="AV54" s="370">
        <f>'[4]invulblad CV PV'!AV54</f>
        <v>0</v>
      </c>
      <c r="AW54" s="370">
        <f>'[4]invulblad CV PV'!AW54</f>
        <v>0</v>
      </c>
      <c r="AX54" s="370">
        <f>'[4]invulblad CV TO'!AX54</f>
        <v>0</v>
      </c>
    </row>
    <row r="55" spans="1:50" hidden="1">
      <c r="A55">
        <v>2014</v>
      </c>
      <c r="B55" t="s">
        <v>911</v>
      </c>
      <c r="C55" t="s">
        <v>1560</v>
      </c>
      <c r="D55" t="s">
        <v>1561</v>
      </c>
      <c r="E55" t="s">
        <v>337</v>
      </c>
      <c r="F55">
        <v>100</v>
      </c>
      <c r="G55" t="s">
        <v>359</v>
      </c>
      <c r="H55" t="s">
        <v>914</v>
      </c>
      <c r="I55" t="s">
        <v>915</v>
      </c>
      <c r="J55" t="s">
        <v>1577</v>
      </c>
      <c r="K55" t="s">
        <v>917</v>
      </c>
      <c r="L55" s="365">
        <v>100</v>
      </c>
      <c r="M55" s="366">
        <v>1403758</v>
      </c>
      <c r="N55" s="367">
        <v>100</v>
      </c>
      <c r="O55" s="368">
        <f t="shared" si="0"/>
        <v>0</v>
      </c>
      <c r="P55" s="369">
        <f t="shared" si="1"/>
        <v>100</v>
      </c>
      <c r="Q55" s="370">
        <f>'[4]invulblad CV TO'!Q55</f>
        <v>0</v>
      </c>
      <c r="R55" s="370">
        <f>'[4]invulblad CV PV'!R55</f>
        <v>0</v>
      </c>
      <c r="S55" s="370">
        <f>'[4]invulblad CV TO'!S55</f>
        <v>100</v>
      </c>
      <c r="T55" s="370">
        <f>'[4]invulblad CV Lab VV'!T55</f>
        <v>0</v>
      </c>
      <c r="U55" s="370">
        <f>'[4]invulblad CV Lab VV'!U55</f>
        <v>0</v>
      </c>
      <c r="V55" s="370">
        <f>'[4]invulblad CV Lab VV'!V55</f>
        <v>0</v>
      </c>
      <c r="W55" s="370">
        <f>'[4]invulblad CV Lab VV'!W55</f>
        <v>0</v>
      </c>
      <c r="X55" s="370">
        <f>'[4]invulblad CV Lab VV'!X55</f>
        <v>0</v>
      </c>
      <c r="Y55" s="370">
        <f>'[4]invulblad CV Lab VV'!Y55</f>
        <v>0</v>
      </c>
      <c r="Z55" s="370">
        <f>'[4]invulblad CV Lab VV'!Z55</f>
        <v>0</v>
      </c>
      <c r="AA55" s="370">
        <f>'[4]invulblad CV PV'!AA55</f>
        <v>0</v>
      </c>
      <c r="AB55" s="370">
        <f>'[4]invulblad CV TO'!AB55</f>
        <v>0</v>
      </c>
      <c r="AC55" s="370">
        <f>'[4]invulblad CV Horeca'!AC55</f>
        <v>0</v>
      </c>
      <c r="AD55" s="370">
        <f>'[4]invulblad CV Horeca'!AD55</f>
        <v>0</v>
      </c>
      <c r="AE55" s="370">
        <f>'[4]invulblad CV Horeca'!AE55</f>
        <v>0</v>
      </c>
      <c r="AF55" s="370">
        <f>'[4]invulblad CV Horeca'!AF55</f>
        <v>0</v>
      </c>
      <c r="AG55" s="370">
        <f>'[4]invulblad CV Horeca'!AG55</f>
        <v>0</v>
      </c>
      <c r="AH55" s="370">
        <f>'[4]invulblad CV Horeca'!AH55</f>
        <v>0</v>
      </c>
      <c r="AI55" s="370">
        <f>'[4]invulblad CV Horeca'!AI55</f>
        <v>0</v>
      </c>
      <c r="AJ55" s="370">
        <f>'[4]invulblad CV Horeca'!AJ55</f>
        <v>0</v>
      </c>
      <c r="AK55" s="370">
        <f>'[4]invulblad CV DVE'!AK55</f>
        <v>0</v>
      </c>
      <c r="AL55" s="370">
        <f>'[4]invulblad CV VIP'!AL55</f>
        <v>0</v>
      </c>
      <c r="AM55" s="370">
        <f>'[4]invulblad CV VIP'!AM55</f>
        <v>0</v>
      </c>
      <c r="AN55" s="370">
        <f>'[4]invulblad CV DVE'!AN55</f>
        <v>0</v>
      </c>
      <c r="AO55" s="370">
        <f>'[4]invulblad CV VIP'!AO55</f>
        <v>0</v>
      </c>
      <c r="AP55" s="370">
        <f>'[4]invulblad CV DVE'!AP55</f>
        <v>0</v>
      </c>
      <c r="AQ55" s="370">
        <f>'[4]invulblad CV DVE'!AQ55</f>
        <v>0</v>
      </c>
      <c r="AR55" s="370">
        <f>'[4]invulblad CV VIP'!AR55</f>
        <v>0</v>
      </c>
      <c r="AS55" s="370">
        <f>'[4]invulblad CV VIP'!AS55</f>
        <v>0</v>
      </c>
      <c r="AT55" s="370">
        <f>'[4]invulblad CV DVE'!AT55</f>
        <v>0</v>
      </c>
      <c r="AU55" s="370">
        <f>'[4]invulblad CV VIP'!AU55</f>
        <v>0</v>
      </c>
      <c r="AV55" s="370">
        <f>'[4]invulblad CV PV'!AV55</f>
        <v>0</v>
      </c>
      <c r="AW55" s="370">
        <f>'[4]invulblad CV PV'!AW55</f>
        <v>0</v>
      </c>
      <c r="AX55" s="370">
        <f>'[4]invulblad CV TO'!AX55</f>
        <v>0</v>
      </c>
    </row>
    <row r="56" spans="1:50" hidden="1">
      <c r="A56">
        <v>2014</v>
      </c>
      <c r="B56" t="s">
        <v>911</v>
      </c>
      <c r="C56" t="s">
        <v>1560</v>
      </c>
      <c r="D56" t="s">
        <v>1561</v>
      </c>
      <c r="E56" t="s">
        <v>337</v>
      </c>
      <c r="F56">
        <v>100</v>
      </c>
      <c r="G56" t="s">
        <v>360</v>
      </c>
      <c r="H56" t="s">
        <v>926</v>
      </c>
      <c r="I56" t="s">
        <v>915</v>
      </c>
      <c r="J56" t="s">
        <v>1577</v>
      </c>
      <c r="K56" t="s">
        <v>928</v>
      </c>
      <c r="L56" s="365">
        <v>100</v>
      </c>
      <c r="M56" s="366">
        <v>1403932</v>
      </c>
      <c r="N56" s="367">
        <v>100</v>
      </c>
      <c r="O56" s="368">
        <f t="shared" si="0"/>
        <v>0</v>
      </c>
      <c r="P56" s="369">
        <f t="shared" si="1"/>
        <v>100</v>
      </c>
      <c r="Q56" s="370">
        <f>'[4]invulblad CV TO'!Q56</f>
        <v>0</v>
      </c>
      <c r="R56" s="370">
        <f>'[4]invulblad CV PV'!R56</f>
        <v>0</v>
      </c>
      <c r="S56" s="370">
        <f>'[4]invulblad CV TO'!S56</f>
        <v>100</v>
      </c>
      <c r="T56" s="370">
        <f>'[4]invulblad CV Lab VV'!T56</f>
        <v>0</v>
      </c>
      <c r="U56" s="370">
        <f>'[4]invulblad CV Lab VV'!U56</f>
        <v>0</v>
      </c>
      <c r="V56" s="370">
        <f>'[4]invulblad CV Lab VV'!V56</f>
        <v>0</v>
      </c>
      <c r="W56" s="370">
        <f>'[4]invulblad CV Lab VV'!W56</f>
        <v>0</v>
      </c>
      <c r="X56" s="370">
        <f>'[4]invulblad CV Lab VV'!X56</f>
        <v>0</v>
      </c>
      <c r="Y56" s="370">
        <f>'[4]invulblad CV Lab VV'!Y56</f>
        <v>0</v>
      </c>
      <c r="Z56" s="370">
        <f>'[4]invulblad CV Lab VV'!Z56</f>
        <v>0</v>
      </c>
      <c r="AA56" s="370">
        <f>'[4]invulblad CV PV'!AA56</f>
        <v>0</v>
      </c>
      <c r="AB56" s="370">
        <f>'[4]invulblad CV TO'!AB56</f>
        <v>0</v>
      </c>
      <c r="AC56" s="370">
        <f>'[4]invulblad CV Horeca'!AC56</f>
        <v>0</v>
      </c>
      <c r="AD56" s="370">
        <f>'[4]invulblad CV Horeca'!AD56</f>
        <v>0</v>
      </c>
      <c r="AE56" s="370">
        <f>'[4]invulblad CV Horeca'!AE56</f>
        <v>0</v>
      </c>
      <c r="AF56" s="370">
        <f>'[4]invulblad CV Horeca'!AF56</f>
        <v>0</v>
      </c>
      <c r="AG56" s="370">
        <f>'[4]invulblad CV Horeca'!AG56</f>
        <v>0</v>
      </c>
      <c r="AH56" s="370">
        <f>'[4]invulblad CV Horeca'!AH56</f>
        <v>0</v>
      </c>
      <c r="AI56" s="370">
        <f>'[4]invulblad CV Horeca'!AI56</f>
        <v>0</v>
      </c>
      <c r="AJ56" s="370">
        <f>'[4]invulblad CV Horeca'!AJ56</f>
        <v>0</v>
      </c>
      <c r="AK56" s="370">
        <f>'[4]invulblad CV DVE'!AK56</f>
        <v>0</v>
      </c>
      <c r="AL56" s="370">
        <f>'[4]invulblad CV VIP'!AL56</f>
        <v>0</v>
      </c>
      <c r="AM56" s="370">
        <f>'[4]invulblad CV VIP'!AM56</f>
        <v>0</v>
      </c>
      <c r="AN56" s="370">
        <f>'[4]invulblad CV DVE'!AN56</f>
        <v>0</v>
      </c>
      <c r="AO56" s="370">
        <f>'[4]invulblad CV VIP'!AO56</f>
        <v>0</v>
      </c>
      <c r="AP56" s="370">
        <f>'[4]invulblad CV DVE'!AP56</f>
        <v>0</v>
      </c>
      <c r="AQ56" s="370">
        <f>'[4]invulblad CV DVE'!AQ56</f>
        <v>0</v>
      </c>
      <c r="AR56" s="370">
        <f>'[4]invulblad CV VIP'!AR56</f>
        <v>0</v>
      </c>
      <c r="AS56" s="370">
        <f>'[4]invulblad CV VIP'!AS56</f>
        <v>0</v>
      </c>
      <c r="AT56" s="370">
        <f>'[4]invulblad CV DVE'!AT56</f>
        <v>0</v>
      </c>
      <c r="AU56" s="370">
        <f>'[4]invulblad CV VIP'!AU56</f>
        <v>0</v>
      </c>
      <c r="AV56" s="370">
        <f>'[4]invulblad CV PV'!AV56</f>
        <v>0</v>
      </c>
      <c r="AW56" s="370">
        <f>'[4]invulblad CV PV'!AW56</f>
        <v>0</v>
      </c>
      <c r="AX56" s="370">
        <f>'[4]invulblad CV TO'!AX56</f>
        <v>0</v>
      </c>
    </row>
    <row r="57" spans="1:50" hidden="1">
      <c r="A57">
        <v>2014</v>
      </c>
      <c r="B57" t="s">
        <v>911</v>
      </c>
      <c r="C57" t="s">
        <v>1560</v>
      </c>
      <c r="D57" t="s">
        <v>1561</v>
      </c>
      <c r="E57" t="s">
        <v>337</v>
      </c>
      <c r="F57">
        <v>5000</v>
      </c>
      <c r="G57" t="s">
        <v>361</v>
      </c>
      <c r="H57" t="s">
        <v>919</v>
      </c>
      <c r="I57" t="s">
        <v>915</v>
      </c>
      <c r="J57" t="s">
        <v>1577</v>
      </c>
      <c r="K57" t="s">
        <v>1566</v>
      </c>
      <c r="L57" s="365">
        <v>5000</v>
      </c>
      <c r="M57" s="366">
        <v>1403891</v>
      </c>
      <c r="N57" s="367">
        <v>5000</v>
      </c>
      <c r="O57" s="368">
        <f t="shared" si="0"/>
        <v>0</v>
      </c>
      <c r="P57" s="369">
        <f t="shared" si="1"/>
        <v>5000</v>
      </c>
      <c r="Q57" s="370">
        <f>'[4]invulblad CV TO'!Q57</f>
        <v>0</v>
      </c>
      <c r="R57" s="370">
        <f>'[4]invulblad CV PV'!R57</f>
        <v>0</v>
      </c>
      <c r="S57" s="370">
        <f>'[4]invulblad CV TO'!S57</f>
        <v>1000</v>
      </c>
      <c r="T57" s="370">
        <f>'[4]invulblad CV Lab VV'!T57</f>
        <v>0</v>
      </c>
      <c r="U57" s="370">
        <f>'[4]invulblad CV Lab VV'!U57</f>
        <v>0</v>
      </c>
      <c r="V57" s="370">
        <f>'[4]invulblad CV Lab VV'!V57</f>
        <v>0</v>
      </c>
      <c r="W57" s="370">
        <f>'[4]invulblad CV Lab VV'!W57</f>
        <v>0</v>
      </c>
      <c r="X57" s="370">
        <f>'[4]invulblad CV Lab VV'!X57</f>
        <v>0</v>
      </c>
      <c r="Y57" s="370">
        <f>'[4]invulblad CV Lab VV'!Y57</f>
        <v>0</v>
      </c>
      <c r="Z57" s="370">
        <f>'[4]invulblad CV Lab VV'!Z57</f>
        <v>0</v>
      </c>
      <c r="AA57" s="370">
        <f>'[4]invulblad CV PV'!AA57</f>
        <v>0</v>
      </c>
      <c r="AB57" s="370">
        <f>'[4]invulblad CV TO'!AB57</f>
        <v>0</v>
      </c>
      <c r="AC57" s="370">
        <f>'[4]invulblad CV Horeca'!AC57</f>
        <v>0</v>
      </c>
      <c r="AD57" s="370">
        <f>'[4]invulblad CV Horeca'!AD57</f>
        <v>0</v>
      </c>
      <c r="AE57" s="370">
        <f>'[4]invulblad CV Horeca'!AE57</f>
        <v>0</v>
      </c>
      <c r="AF57" s="370">
        <f>'[4]invulblad CV Horeca'!AF57</f>
        <v>0</v>
      </c>
      <c r="AG57" s="370">
        <f>'[4]invulblad CV Horeca'!AG57</f>
        <v>0</v>
      </c>
      <c r="AH57" s="370">
        <f>'[4]invulblad CV Horeca'!AH57</f>
        <v>0</v>
      </c>
      <c r="AI57" s="370">
        <f>'[4]invulblad CV Horeca'!AI57</f>
        <v>0</v>
      </c>
      <c r="AJ57" s="370">
        <f>'[4]invulblad CV Horeca'!AJ57</f>
        <v>0</v>
      </c>
      <c r="AK57" s="370">
        <f>'[4]invulblad CV DVE'!AK57</f>
        <v>0</v>
      </c>
      <c r="AL57" s="370">
        <f>'[4]invulblad CV VIP'!AL57</f>
        <v>0</v>
      </c>
      <c r="AM57" s="370">
        <f>'[4]invulblad CV VIP'!AM57</f>
        <v>1200</v>
      </c>
      <c r="AN57" s="370">
        <f>'[4]invulblad CV DVE'!AN57</f>
        <v>0</v>
      </c>
      <c r="AO57" s="370">
        <f>'[4]invulblad CV VIP'!AO57</f>
        <v>840</v>
      </c>
      <c r="AP57" s="370">
        <f>'[4]invulblad CV DVE'!AP57</f>
        <v>0</v>
      </c>
      <c r="AQ57" s="370">
        <f>'[4]invulblad CV DVE'!AQ57</f>
        <v>0</v>
      </c>
      <c r="AR57" s="370">
        <f>'[4]invulblad CV VIP'!AR57</f>
        <v>0</v>
      </c>
      <c r="AS57" s="370">
        <f>'[4]invulblad CV VIP'!AS57</f>
        <v>1000</v>
      </c>
      <c r="AT57" s="370">
        <f>'[4]invulblad CV DVE'!AT57</f>
        <v>0</v>
      </c>
      <c r="AU57" s="370">
        <f>'[4]invulblad CV VIP'!AU57</f>
        <v>960</v>
      </c>
      <c r="AV57" s="370">
        <f>'[4]invulblad CV PV'!AV57</f>
        <v>0</v>
      </c>
      <c r="AW57" s="370">
        <f>'[4]invulblad CV PV'!AW57</f>
        <v>0</v>
      </c>
      <c r="AX57" s="370">
        <f>'[4]invulblad CV TO'!AX57</f>
        <v>0</v>
      </c>
    </row>
    <row r="58" spans="1:50" hidden="1">
      <c r="A58">
        <v>2014</v>
      </c>
      <c r="B58" t="s">
        <v>911</v>
      </c>
      <c r="C58" t="s">
        <v>1560</v>
      </c>
      <c r="D58" t="s">
        <v>1561</v>
      </c>
      <c r="E58" t="s">
        <v>362</v>
      </c>
      <c r="F58">
        <v>100</v>
      </c>
      <c r="G58" t="s">
        <v>363</v>
      </c>
      <c r="H58" t="s">
        <v>914</v>
      </c>
      <c r="I58" t="s">
        <v>915</v>
      </c>
      <c r="J58" t="s">
        <v>1572</v>
      </c>
      <c r="K58" t="s">
        <v>917</v>
      </c>
      <c r="L58" s="365">
        <v>100</v>
      </c>
      <c r="M58" s="366">
        <v>1403741</v>
      </c>
      <c r="N58" s="367">
        <v>100</v>
      </c>
      <c r="O58" s="368">
        <f t="shared" si="0"/>
        <v>0</v>
      </c>
      <c r="P58" s="369">
        <f t="shared" si="1"/>
        <v>100</v>
      </c>
      <c r="Q58" s="370">
        <f>'[4]invulblad CV TO'!Q58</f>
        <v>0</v>
      </c>
      <c r="R58" s="370">
        <f>'[4]invulblad CV PV'!R58</f>
        <v>0</v>
      </c>
      <c r="S58" s="370">
        <f>'[4]invulblad CV TO'!S58</f>
        <v>100</v>
      </c>
      <c r="T58" s="370">
        <f>'[4]invulblad CV Lab VV'!T58</f>
        <v>0</v>
      </c>
      <c r="U58" s="370">
        <f>'[4]invulblad CV Lab VV'!U58</f>
        <v>0</v>
      </c>
      <c r="V58" s="370">
        <f>'[4]invulblad CV Lab VV'!V58</f>
        <v>0</v>
      </c>
      <c r="W58" s="370">
        <f>'[4]invulblad CV Lab VV'!W58</f>
        <v>0</v>
      </c>
      <c r="X58" s="370">
        <f>'[4]invulblad CV Lab VV'!X58</f>
        <v>0</v>
      </c>
      <c r="Y58" s="370">
        <f>'[4]invulblad CV Lab VV'!Y58</f>
        <v>0</v>
      </c>
      <c r="Z58" s="370">
        <f>'[4]invulblad CV Lab VV'!Z58</f>
        <v>0</v>
      </c>
      <c r="AA58" s="370">
        <f>'[4]invulblad CV PV'!AA58</f>
        <v>0</v>
      </c>
      <c r="AB58" s="370">
        <f>'[4]invulblad CV TO'!AB58</f>
        <v>0</v>
      </c>
      <c r="AC58" s="370">
        <f>'[4]invulblad CV Horeca'!AC58</f>
        <v>0</v>
      </c>
      <c r="AD58" s="370">
        <f>'[4]invulblad CV Horeca'!AD58</f>
        <v>0</v>
      </c>
      <c r="AE58" s="370">
        <f>'[4]invulblad CV Horeca'!AE58</f>
        <v>0</v>
      </c>
      <c r="AF58" s="370">
        <f>'[4]invulblad CV Horeca'!AF58</f>
        <v>0</v>
      </c>
      <c r="AG58" s="370">
        <f>'[4]invulblad CV Horeca'!AG58</f>
        <v>0</v>
      </c>
      <c r="AH58" s="370">
        <f>'[4]invulblad CV Horeca'!AH58</f>
        <v>0</v>
      </c>
      <c r="AI58" s="370">
        <f>'[4]invulblad CV Horeca'!AI58</f>
        <v>0</v>
      </c>
      <c r="AJ58" s="370">
        <f>'[4]invulblad CV Horeca'!AJ58</f>
        <v>0</v>
      </c>
      <c r="AK58" s="370">
        <f>'[4]invulblad CV DVE'!AK58</f>
        <v>0</v>
      </c>
      <c r="AL58" s="370">
        <f>'[4]invulblad CV VIP'!AL58</f>
        <v>0</v>
      </c>
      <c r="AM58" s="370">
        <f>'[4]invulblad CV VIP'!AM58</f>
        <v>0</v>
      </c>
      <c r="AN58" s="370">
        <f>'[4]invulblad CV DVE'!AN58</f>
        <v>0</v>
      </c>
      <c r="AO58" s="370">
        <f>'[4]invulblad CV VIP'!AO58</f>
        <v>0</v>
      </c>
      <c r="AP58" s="370">
        <f>'[4]invulblad CV DVE'!AP58</f>
        <v>0</v>
      </c>
      <c r="AQ58" s="370">
        <f>'[4]invulblad CV DVE'!AQ58</f>
        <v>0</v>
      </c>
      <c r="AR58" s="370">
        <f>'[4]invulblad CV VIP'!AR58</f>
        <v>0</v>
      </c>
      <c r="AS58" s="370">
        <f>'[4]invulblad CV VIP'!AS58</f>
        <v>0</v>
      </c>
      <c r="AT58" s="370">
        <f>'[4]invulblad CV DVE'!AT58</f>
        <v>0</v>
      </c>
      <c r="AU58" s="370">
        <f>'[4]invulblad CV VIP'!AU58</f>
        <v>0</v>
      </c>
      <c r="AV58" s="370">
        <f>'[4]invulblad CV PV'!AV58</f>
        <v>0</v>
      </c>
      <c r="AW58" s="370">
        <f>'[4]invulblad CV PV'!AW58</f>
        <v>0</v>
      </c>
      <c r="AX58" s="370">
        <f>'[4]invulblad CV TO'!AX58</f>
        <v>0</v>
      </c>
    </row>
    <row r="59" spans="1:50" hidden="1">
      <c r="A59">
        <v>2014</v>
      </c>
      <c r="B59" t="s">
        <v>911</v>
      </c>
      <c r="C59" t="s">
        <v>1560</v>
      </c>
      <c r="D59" t="s">
        <v>1561</v>
      </c>
      <c r="E59" t="s">
        <v>362</v>
      </c>
      <c r="F59">
        <v>3633</v>
      </c>
      <c r="G59" t="s">
        <v>364</v>
      </c>
      <c r="H59" t="s">
        <v>919</v>
      </c>
      <c r="I59" t="s">
        <v>915</v>
      </c>
      <c r="J59" t="s">
        <v>1572</v>
      </c>
      <c r="K59" t="s">
        <v>1566</v>
      </c>
      <c r="L59" s="365">
        <v>3633</v>
      </c>
      <c r="M59" s="366">
        <v>1403830</v>
      </c>
      <c r="N59" s="367">
        <v>3633</v>
      </c>
      <c r="O59" s="368">
        <f t="shared" si="0"/>
        <v>0</v>
      </c>
      <c r="P59" s="369">
        <f t="shared" si="1"/>
        <v>3633</v>
      </c>
      <c r="Q59" s="370">
        <f>'[4]invulblad CV TO'!Q59</f>
        <v>0</v>
      </c>
      <c r="R59" s="370">
        <f>'[4]invulblad CV PV'!R59</f>
        <v>0</v>
      </c>
      <c r="S59" s="370">
        <f>'[4]invulblad CV TO'!S59</f>
        <v>540</v>
      </c>
      <c r="T59" s="370">
        <f>'[4]invulblad CV Lab VV'!T59</f>
        <v>0</v>
      </c>
      <c r="U59" s="370">
        <f>'[4]invulblad CV Lab VV'!U59</f>
        <v>0</v>
      </c>
      <c r="V59" s="370">
        <f>'[4]invulblad CV Lab VV'!V59</f>
        <v>0</v>
      </c>
      <c r="W59" s="370">
        <f>'[4]invulblad CV Lab VV'!W59</f>
        <v>0</v>
      </c>
      <c r="X59" s="370">
        <f>'[4]invulblad CV Lab VV'!X59</f>
        <v>0</v>
      </c>
      <c r="Y59" s="370">
        <f>'[4]invulblad CV Lab VV'!Y59</f>
        <v>0</v>
      </c>
      <c r="Z59" s="370">
        <f>'[4]invulblad CV Lab VV'!Z59</f>
        <v>0</v>
      </c>
      <c r="AA59" s="370">
        <f>'[4]invulblad CV PV'!AA59</f>
        <v>0</v>
      </c>
      <c r="AB59" s="370">
        <f>'[4]invulblad CV TO'!AB59</f>
        <v>0</v>
      </c>
      <c r="AC59" s="370">
        <f>'[4]invulblad CV Horeca'!AC59</f>
        <v>0</v>
      </c>
      <c r="AD59" s="370">
        <f>'[4]invulblad CV Horeca'!AD59</f>
        <v>0</v>
      </c>
      <c r="AE59" s="370">
        <f>'[4]invulblad CV Horeca'!AE59</f>
        <v>0</v>
      </c>
      <c r="AF59" s="370">
        <f>'[4]invulblad CV Horeca'!AF59</f>
        <v>0</v>
      </c>
      <c r="AG59" s="370">
        <f>'[4]invulblad CV Horeca'!AG59</f>
        <v>0</v>
      </c>
      <c r="AH59" s="370">
        <f>'[4]invulblad CV Horeca'!AH59</f>
        <v>0</v>
      </c>
      <c r="AI59" s="370">
        <f>'[4]invulblad CV Horeca'!AI59</f>
        <v>0</v>
      </c>
      <c r="AJ59" s="370">
        <f>'[4]invulblad CV Horeca'!AJ59</f>
        <v>0</v>
      </c>
      <c r="AK59" s="370">
        <f>'[4]invulblad CV DVE'!AK59</f>
        <v>0</v>
      </c>
      <c r="AL59" s="370">
        <f>'[4]invulblad CV VIP'!AL59</f>
        <v>0</v>
      </c>
      <c r="AM59" s="370">
        <f>'[4]invulblad CV VIP'!AM59</f>
        <v>923</v>
      </c>
      <c r="AN59" s="370">
        <f>'[4]invulblad CV DVE'!AN59</f>
        <v>0</v>
      </c>
      <c r="AO59" s="370">
        <f>'[4]invulblad CV VIP'!AO59</f>
        <v>650</v>
      </c>
      <c r="AP59" s="370">
        <f>'[4]invulblad CV DVE'!AP59</f>
        <v>0</v>
      </c>
      <c r="AQ59" s="370">
        <f>'[4]invulblad CV DVE'!AQ59</f>
        <v>0</v>
      </c>
      <c r="AR59" s="370">
        <f>'[4]invulblad CV VIP'!AR59</f>
        <v>0</v>
      </c>
      <c r="AS59" s="370">
        <f>'[4]invulblad CV VIP'!AS59</f>
        <v>778</v>
      </c>
      <c r="AT59" s="370">
        <f>'[4]invulblad CV DVE'!AT59</f>
        <v>0</v>
      </c>
      <c r="AU59" s="370">
        <f>'[4]invulblad CV VIP'!AU59</f>
        <v>742</v>
      </c>
      <c r="AV59" s="370">
        <f>'[4]invulblad CV PV'!AV59</f>
        <v>0</v>
      </c>
      <c r="AW59" s="370">
        <f>'[4]invulblad CV PV'!AW59</f>
        <v>0</v>
      </c>
      <c r="AX59" s="370">
        <f>'[4]invulblad CV TO'!AX59</f>
        <v>0</v>
      </c>
    </row>
    <row r="60" spans="1:50" hidden="1">
      <c r="A60">
        <v>2014</v>
      </c>
      <c r="B60" t="s">
        <v>911</v>
      </c>
      <c r="C60" t="s">
        <v>1560</v>
      </c>
      <c r="D60" t="s">
        <v>1561</v>
      </c>
      <c r="E60" t="s">
        <v>1345</v>
      </c>
      <c r="F60">
        <v>585</v>
      </c>
      <c r="G60" t="s">
        <v>365</v>
      </c>
      <c r="H60" t="s">
        <v>914</v>
      </c>
      <c r="I60" t="s">
        <v>915</v>
      </c>
      <c r="J60" t="s">
        <v>1575</v>
      </c>
      <c r="K60" t="s">
        <v>917</v>
      </c>
      <c r="L60" s="365">
        <v>585</v>
      </c>
      <c r="M60" s="366">
        <v>1403752</v>
      </c>
      <c r="N60" s="367">
        <v>585</v>
      </c>
      <c r="O60" s="368">
        <f t="shared" si="0"/>
        <v>0</v>
      </c>
      <c r="P60" s="369">
        <f t="shared" si="1"/>
        <v>585</v>
      </c>
      <c r="Q60" s="370">
        <f>'[4]invulblad CV TO'!Q60</f>
        <v>0</v>
      </c>
      <c r="R60" s="370">
        <f>'[4]invulblad CV PV'!R60</f>
        <v>0</v>
      </c>
      <c r="S60" s="370">
        <f>'[4]invulblad CV TO'!S60</f>
        <v>585</v>
      </c>
      <c r="T60" s="370">
        <f>'[4]invulblad CV Lab VV'!T60</f>
        <v>0</v>
      </c>
      <c r="U60" s="370">
        <f>'[4]invulblad CV Lab VV'!U60</f>
        <v>0</v>
      </c>
      <c r="V60" s="370">
        <f>'[4]invulblad CV Lab VV'!V60</f>
        <v>0</v>
      </c>
      <c r="W60" s="370">
        <f>'[4]invulblad CV Lab VV'!W60</f>
        <v>0</v>
      </c>
      <c r="X60" s="370">
        <f>'[4]invulblad CV Lab VV'!X60</f>
        <v>0</v>
      </c>
      <c r="Y60" s="370">
        <f>'[4]invulblad CV Lab VV'!Y60</f>
        <v>0</v>
      </c>
      <c r="Z60" s="370">
        <f>'[4]invulblad CV Lab VV'!Z60</f>
        <v>0</v>
      </c>
      <c r="AA60" s="370">
        <f>'[4]invulblad CV PV'!AA60</f>
        <v>0</v>
      </c>
      <c r="AB60" s="370">
        <f>'[4]invulblad CV TO'!AB60</f>
        <v>0</v>
      </c>
      <c r="AC60" s="370">
        <f>'[4]invulblad CV Horeca'!AC60</f>
        <v>0</v>
      </c>
      <c r="AD60" s="370">
        <f>'[4]invulblad CV Horeca'!AD60</f>
        <v>0</v>
      </c>
      <c r="AE60" s="370">
        <f>'[4]invulblad CV Horeca'!AE60</f>
        <v>0</v>
      </c>
      <c r="AF60" s="370">
        <f>'[4]invulblad CV Horeca'!AF60</f>
        <v>0</v>
      </c>
      <c r="AG60" s="370">
        <f>'[4]invulblad CV Horeca'!AG60</f>
        <v>0</v>
      </c>
      <c r="AH60" s="370">
        <f>'[4]invulblad CV Horeca'!AH60</f>
        <v>0</v>
      </c>
      <c r="AI60" s="370">
        <f>'[4]invulblad CV Horeca'!AI60</f>
        <v>0</v>
      </c>
      <c r="AJ60" s="370">
        <f>'[4]invulblad CV Horeca'!AJ60</f>
        <v>0</v>
      </c>
      <c r="AK60" s="370">
        <f>'[4]invulblad CV DVE'!AK60</f>
        <v>0</v>
      </c>
      <c r="AL60" s="370">
        <f>'[4]invulblad CV VIP'!AL60</f>
        <v>0</v>
      </c>
      <c r="AM60" s="370">
        <f>'[4]invulblad CV VIP'!AM60</f>
        <v>0</v>
      </c>
      <c r="AN60" s="370">
        <f>'[4]invulblad CV DVE'!AN60</f>
        <v>0</v>
      </c>
      <c r="AO60" s="370">
        <f>'[4]invulblad CV VIP'!AO60</f>
        <v>0</v>
      </c>
      <c r="AP60" s="370">
        <f>'[4]invulblad CV DVE'!AP60</f>
        <v>0</v>
      </c>
      <c r="AQ60" s="370">
        <f>'[4]invulblad CV DVE'!AQ60</f>
        <v>0</v>
      </c>
      <c r="AR60" s="370">
        <f>'[4]invulblad CV VIP'!AR60</f>
        <v>0</v>
      </c>
      <c r="AS60" s="370">
        <f>'[4]invulblad CV VIP'!AS60</f>
        <v>0</v>
      </c>
      <c r="AT60" s="370">
        <f>'[4]invulblad CV DVE'!AT60</f>
        <v>0</v>
      </c>
      <c r="AU60" s="370">
        <f>'[4]invulblad CV VIP'!AU60</f>
        <v>0</v>
      </c>
      <c r="AV60" s="370">
        <f>'[4]invulblad CV PV'!AV60</f>
        <v>0</v>
      </c>
      <c r="AW60" s="370">
        <f>'[4]invulblad CV PV'!AW60</f>
        <v>0</v>
      </c>
      <c r="AX60" s="370">
        <f>'[4]invulblad CV TO'!AX60</f>
        <v>0</v>
      </c>
    </row>
    <row r="61" spans="1:50" hidden="1">
      <c r="A61">
        <v>2014</v>
      </c>
      <c r="B61" t="s">
        <v>911</v>
      </c>
      <c r="C61" t="s">
        <v>1560</v>
      </c>
      <c r="D61" t="s">
        <v>1561</v>
      </c>
      <c r="E61" t="s">
        <v>1345</v>
      </c>
      <c r="F61">
        <v>8327</v>
      </c>
      <c r="G61" t="s">
        <v>47</v>
      </c>
      <c r="H61" t="s">
        <v>926</v>
      </c>
      <c r="I61" t="s">
        <v>915</v>
      </c>
      <c r="J61" t="s">
        <v>1575</v>
      </c>
      <c r="K61" t="s">
        <v>928</v>
      </c>
      <c r="L61" s="365">
        <v>8327</v>
      </c>
      <c r="M61" s="366">
        <v>1403693</v>
      </c>
      <c r="N61" s="367">
        <v>8327</v>
      </c>
      <c r="O61" s="368">
        <f t="shared" si="0"/>
        <v>0</v>
      </c>
      <c r="P61" s="369">
        <f t="shared" si="1"/>
        <v>8327</v>
      </c>
      <c r="Q61" s="370">
        <f>'[4]invulblad CV TO'!Q61</f>
        <v>0</v>
      </c>
      <c r="R61" s="370">
        <f>'[4]invulblad CV PV'!R61</f>
        <v>0</v>
      </c>
      <c r="S61" s="370">
        <f>'[4]invulblad CV TO'!S61</f>
        <v>202</v>
      </c>
      <c r="T61" s="370">
        <f>'[4]invulblad CV Lab VV'!T61</f>
        <v>0</v>
      </c>
      <c r="U61" s="370">
        <f>'[4]invulblad CV Lab VV'!U61</f>
        <v>0</v>
      </c>
      <c r="V61" s="370">
        <f>'[4]invulblad CV Lab VV'!V61</f>
        <v>0</v>
      </c>
      <c r="W61" s="370">
        <f>'[4]invulblad CV Lab VV'!W61</f>
        <v>0</v>
      </c>
      <c r="X61" s="370">
        <f>'[4]invulblad CV Lab VV'!X61</f>
        <v>6500</v>
      </c>
      <c r="Y61" s="370">
        <f>'[4]invulblad CV Lab VV'!Y61</f>
        <v>1625</v>
      </c>
      <c r="Z61" s="370">
        <f>'[4]invulblad CV Lab VV'!Z61</f>
        <v>0</v>
      </c>
      <c r="AA61" s="370">
        <f>'[4]invulblad CV PV'!AA61</f>
        <v>0</v>
      </c>
      <c r="AB61" s="370">
        <f>'[4]invulblad CV TO'!AB61</f>
        <v>0</v>
      </c>
      <c r="AC61" s="370">
        <f>'[4]invulblad CV Horeca'!AC61</f>
        <v>0</v>
      </c>
      <c r="AD61" s="370">
        <f>'[4]invulblad CV Horeca'!AD61</f>
        <v>0</v>
      </c>
      <c r="AE61" s="370">
        <f>'[4]invulblad CV Horeca'!AE61</f>
        <v>0</v>
      </c>
      <c r="AF61" s="370">
        <f>'[4]invulblad CV Horeca'!AF61</f>
        <v>0</v>
      </c>
      <c r="AG61" s="370">
        <f>'[4]invulblad CV Horeca'!AG61</f>
        <v>0</v>
      </c>
      <c r="AH61" s="370">
        <f>'[4]invulblad CV Horeca'!AH61</f>
        <v>0</v>
      </c>
      <c r="AI61" s="370">
        <f>'[4]invulblad CV Horeca'!AI61</f>
        <v>0</v>
      </c>
      <c r="AJ61" s="370">
        <f>'[4]invulblad CV Horeca'!AJ61</f>
        <v>0</v>
      </c>
      <c r="AK61" s="370">
        <f>'[4]invulblad CV DVE'!AK61</f>
        <v>0</v>
      </c>
      <c r="AL61" s="370">
        <f>'[4]invulblad CV VIP'!AL61</f>
        <v>0</v>
      </c>
      <c r="AM61" s="370">
        <f>'[4]invulblad CV VIP'!AM61</f>
        <v>0</v>
      </c>
      <c r="AN61" s="370">
        <f>'[4]invulblad CV DVE'!AN61</f>
        <v>0</v>
      </c>
      <c r="AO61" s="370">
        <f>'[4]invulblad CV VIP'!AO61</f>
        <v>0</v>
      </c>
      <c r="AP61" s="370">
        <f>'[4]invulblad CV DVE'!AP61</f>
        <v>0</v>
      </c>
      <c r="AQ61" s="370">
        <f>'[4]invulblad CV DVE'!AQ61</f>
        <v>0</v>
      </c>
      <c r="AR61" s="370">
        <f>'[4]invulblad CV VIP'!AR61</f>
        <v>0</v>
      </c>
      <c r="AS61" s="370">
        <f>'[4]invulblad CV VIP'!AS61</f>
        <v>0</v>
      </c>
      <c r="AT61" s="370">
        <f>'[4]invulblad CV DVE'!AT61</f>
        <v>0</v>
      </c>
      <c r="AU61" s="370">
        <f>'[4]invulblad CV VIP'!AU61</f>
        <v>0</v>
      </c>
      <c r="AV61" s="370">
        <f>'[4]invulblad CV PV'!AV61</f>
        <v>0</v>
      </c>
      <c r="AW61" s="370">
        <f>'[4]invulblad CV PV'!AW61</f>
        <v>0</v>
      </c>
      <c r="AX61" s="370">
        <f>'[4]invulblad CV TO'!AX61</f>
        <v>0</v>
      </c>
    </row>
    <row r="62" spans="1:50" hidden="1">
      <c r="A62">
        <v>2014</v>
      </c>
      <c r="B62" t="s">
        <v>911</v>
      </c>
      <c r="C62" t="s">
        <v>1560</v>
      </c>
      <c r="D62" t="s">
        <v>1561</v>
      </c>
      <c r="E62" t="s">
        <v>1345</v>
      </c>
      <c r="F62">
        <v>27025</v>
      </c>
      <c r="G62" t="s">
        <v>48</v>
      </c>
      <c r="H62" t="s">
        <v>937</v>
      </c>
      <c r="I62" t="s">
        <v>915</v>
      </c>
      <c r="J62" t="s">
        <v>1575</v>
      </c>
      <c r="K62" t="s">
        <v>938</v>
      </c>
      <c r="L62" s="365">
        <v>27025</v>
      </c>
      <c r="M62" s="366">
        <v>1403719</v>
      </c>
      <c r="N62" s="367">
        <v>27025</v>
      </c>
      <c r="O62" s="368">
        <f t="shared" si="0"/>
        <v>0</v>
      </c>
      <c r="P62" s="369">
        <f t="shared" si="1"/>
        <v>27025</v>
      </c>
      <c r="Q62" s="370">
        <f>'[4]invulblad CV TO'!Q62</f>
        <v>0</v>
      </c>
      <c r="R62" s="370">
        <f>'[4]invulblad CV PV'!R62</f>
        <v>0</v>
      </c>
      <c r="S62" s="370">
        <f>'[4]invulblad CV TO'!S62</f>
        <v>0</v>
      </c>
      <c r="T62" s="370">
        <f>'[4]invulblad CV Lab VV'!T62</f>
        <v>3002</v>
      </c>
      <c r="U62" s="370">
        <f>'[4]invulblad CV Lab VV'!U62</f>
        <v>1000</v>
      </c>
      <c r="V62" s="370">
        <f>'[4]invulblad CV Lab VV'!V62</f>
        <v>10575</v>
      </c>
      <c r="W62" s="370">
        <f>'[4]invulblad CV Lab VV'!W62</f>
        <v>1000</v>
      </c>
      <c r="X62" s="370">
        <f>'[4]invulblad CV Lab VV'!X62</f>
        <v>9898</v>
      </c>
      <c r="Y62" s="370">
        <f>'[4]invulblad CV Lab VV'!Y62</f>
        <v>1550</v>
      </c>
      <c r="Z62" s="370">
        <f>'[4]invulblad CV Lab VV'!Z62</f>
        <v>0</v>
      </c>
      <c r="AA62" s="370">
        <f>'[4]invulblad CV PV'!AA62</f>
        <v>0</v>
      </c>
      <c r="AB62" s="370">
        <f>'[4]invulblad CV TO'!AB62</f>
        <v>0</v>
      </c>
      <c r="AC62" s="370">
        <f>'[4]invulblad CV Horeca'!AC62</f>
        <v>0</v>
      </c>
      <c r="AD62" s="370">
        <f>'[4]invulblad CV Horeca'!AD62</f>
        <v>0</v>
      </c>
      <c r="AE62" s="370">
        <f>'[4]invulblad CV Horeca'!AE62</f>
        <v>0</v>
      </c>
      <c r="AF62" s="370">
        <f>'[4]invulblad CV Horeca'!AF62</f>
        <v>0</v>
      </c>
      <c r="AG62" s="370">
        <f>'[4]invulblad CV Horeca'!AG62</f>
        <v>0</v>
      </c>
      <c r="AH62" s="370">
        <f>'[4]invulblad CV Horeca'!AH62</f>
        <v>0</v>
      </c>
      <c r="AI62" s="370">
        <f>'[4]invulblad CV Horeca'!AI62</f>
        <v>0</v>
      </c>
      <c r="AJ62" s="370">
        <f>'[4]invulblad CV Horeca'!AJ62</f>
        <v>0</v>
      </c>
      <c r="AK62" s="370">
        <f>'[4]invulblad CV DVE'!AK62</f>
        <v>0</v>
      </c>
      <c r="AL62" s="370">
        <f>'[4]invulblad CV VIP'!AL62</f>
        <v>0</v>
      </c>
      <c r="AM62" s="370">
        <f>'[4]invulblad CV VIP'!AM62</f>
        <v>0</v>
      </c>
      <c r="AN62" s="370">
        <f>'[4]invulblad CV DVE'!AN62</f>
        <v>0</v>
      </c>
      <c r="AO62" s="370">
        <f>'[4]invulblad CV VIP'!AO62</f>
        <v>0</v>
      </c>
      <c r="AP62" s="370">
        <f>'[4]invulblad CV DVE'!AP62</f>
        <v>0</v>
      </c>
      <c r="AQ62" s="370">
        <f>'[4]invulblad CV DVE'!AQ62</f>
        <v>0</v>
      </c>
      <c r="AR62" s="370">
        <f>'[4]invulblad CV VIP'!AR62</f>
        <v>0</v>
      </c>
      <c r="AS62" s="370">
        <f>'[4]invulblad CV VIP'!AS62</f>
        <v>0</v>
      </c>
      <c r="AT62" s="370">
        <f>'[4]invulblad CV DVE'!AT62</f>
        <v>0</v>
      </c>
      <c r="AU62" s="370">
        <f>'[4]invulblad CV VIP'!AU62</f>
        <v>0</v>
      </c>
      <c r="AV62" s="370">
        <f>'[4]invulblad CV PV'!AV62</f>
        <v>0</v>
      </c>
      <c r="AW62" s="370">
        <f>'[4]invulblad CV PV'!AW62</f>
        <v>0</v>
      </c>
      <c r="AX62" s="370">
        <f>'[4]invulblad CV TO'!AX62</f>
        <v>0</v>
      </c>
    </row>
    <row r="63" spans="1:50" hidden="1">
      <c r="A63">
        <v>2014</v>
      </c>
      <c r="B63" t="s">
        <v>911</v>
      </c>
      <c r="C63" t="s">
        <v>1560</v>
      </c>
      <c r="D63" t="s">
        <v>1561</v>
      </c>
      <c r="E63" t="s">
        <v>1345</v>
      </c>
      <c r="F63">
        <v>53578</v>
      </c>
      <c r="G63" t="s">
        <v>49</v>
      </c>
      <c r="H63" t="s">
        <v>919</v>
      </c>
      <c r="I63" t="s">
        <v>915</v>
      </c>
      <c r="J63" t="s">
        <v>1575</v>
      </c>
      <c r="K63" t="s">
        <v>1566</v>
      </c>
      <c r="L63" s="365">
        <v>53578</v>
      </c>
      <c r="M63" s="366">
        <v>1403889</v>
      </c>
      <c r="N63" s="367">
        <v>50278</v>
      </c>
      <c r="O63" s="368">
        <f t="shared" si="0"/>
        <v>0</v>
      </c>
      <c r="P63" s="369">
        <f t="shared" si="1"/>
        <v>50278</v>
      </c>
      <c r="Q63" s="370">
        <f>'[4]invulblad CV TO'!Q63</f>
        <v>0</v>
      </c>
      <c r="R63" s="370">
        <f>'[4]invulblad CV PV'!R63</f>
        <v>0</v>
      </c>
      <c r="S63" s="370">
        <f>'[4]invulblad CV TO'!S63</f>
        <v>12374</v>
      </c>
      <c r="T63" s="370">
        <f>'[4]invulblad CV Lab VV'!T63</f>
        <v>0</v>
      </c>
      <c r="U63" s="370">
        <f>'[4]invulblad CV Lab VV'!U63</f>
        <v>0</v>
      </c>
      <c r="V63" s="370">
        <f>'[4]invulblad CV Lab VV'!V63</f>
        <v>0</v>
      </c>
      <c r="W63" s="370">
        <f>'[4]invulblad CV Lab VV'!W63</f>
        <v>0</v>
      </c>
      <c r="X63" s="370">
        <f>'[4]invulblad CV Lab VV'!X63</f>
        <v>0</v>
      </c>
      <c r="Y63" s="370">
        <f>'[4]invulblad CV Lab VV'!Y63</f>
        <v>0</v>
      </c>
      <c r="Z63" s="370">
        <f>'[4]invulblad CV Lab VV'!Z63</f>
        <v>0</v>
      </c>
      <c r="AA63" s="370">
        <f>'[4]invulblad CV PV'!AA63</f>
        <v>0</v>
      </c>
      <c r="AB63" s="370">
        <f>'[4]invulblad CV TO'!AB63</f>
        <v>0</v>
      </c>
      <c r="AC63" s="370">
        <f>'[4]invulblad CV Horeca'!AC63</f>
        <v>0</v>
      </c>
      <c r="AD63" s="370">
        <f>'[4]invulblad CV Horeca'!AD63</f>
        <v>0</v>
      </c>
      <c r="AE63" s="370">
        <f>'[4]invulblad CV Horeca'!AE63</f>
        <v>0</v>
      </c>
      <c r="AF63" s="370">
        <f>'[4]invulblad CV Horeca'!AF63</f>
        <v>0</v>
      </c>
      <c r="AG63" s="370">
        <f>'[4]invulblad CV Horeca'!AG63</f>
        <v>0</v>
      </c>
      <c r="AH63" s="370">
        <f>'[4]invulblad CV Horeca'!AH63</f>
        <v>0</v>
      </c>
      <c r="AI63" s="370">
        <f>'[4]invulblad CV Horeca'!AI63</f>
        <v>0</v>
      </c>
      <c r="AJ63" s="370">
        <f>'[4]invulblad CV Horeca'!AJ63</f>
        <v>0</v>
      </c>
      <c r="AK63" s="370">
        <f>'[4]invulblad CV DVE'!AK63</f>
        <v>0</v>
      </c>
      <c r="AL63" s="370">
        <f>'[4]invulblad CV VIP'!AL63</f>
        <v>0</v>
      </c>
      <c r="AM63" s="370">
        <f>'[4]invulblad CV VIP'!AM63</f>
        <v>11371</v>
      </c>
      <c r="AN63" s="370">
        <f>'[4]invulblad CV DVE'!AN63</f>
        <v>0</v>
      </c>
      <c r="AO63" s="370">
        <f>'[4]invulblad CV VIP'!AO63</f>
        <v>7960</v>
      </c>
      <c r="AP63" s="370">
        <f>'[4]invulblad CV DVE'!AP63</f>
        <v>0</v>
      </c>
      <c r="AQ63" s="370">
        <f>'[4]invulblad CV DVE'!AQ63</f>
        <v>0</v>
      </c>
      <c r="AR63" s="370">
        <f>'[4]invulblad CV VIP'!AR63</f>
        <v>0</v>
      </c>
      <c r="AS63" s="370">
        <f>'[4]invulblad CV VIP'!AS63</f>
        <v>9476</v>
      </c>
      <c r="AT63" s="370">
        <f>'[4]invulblad CV DVE'!AT63</f>
        <v>0</v>
      </c>
      <c r="AU63" s="370">
        <f>'[4]invulblad CV VIP'!AU63</f>
        <v>9097</v>
      </c>
      <c r="AV63" s="370">
        <f>'[4]invulblad CV PV'!AV63</f>
        <v>0</v>
      </c>
      <c r="AW63" s="370">
        <f>'[4]invulblad CV PV'!AW63</f>
        <v>0</v>
      </c>
      <c r="AX63" s="370">
        <f>'[4]invulblad CV TO'!AX63</f>
        <v>0</v>
      </c>
    </row>
    <row r="64" spans="1:50" hidden="1">
      <c r="A64">
        <v>2014</v>
      </c>
      <c r="B64" t="s">
        <v>911</v>
      </c>
      <c r="C64" t="s">
        <v>1560</v>
      </c>
      <c r="D64" t="s">
        <v>1561</v>
      </c>
      <c r="E64" t="s">
        <v>50</v>
      </c>
      <c r="F64">
        <v>300</v>
      </c>
      <c r="G64" t="s">
        <v>51</v>
      </c>
      <c r="H64" t="s">
        <v>926</v>
      </c>
      <c r="I64" t="s">
        <v>915</v>
      </c>
      <c r="J64" t="s">
        <v>52</v>
      </c>
      <c r="K64" t="s">
        <v>928</v>
      </c>
      <c r="L64" s="365">
        <v>300</v>
      </c>
      <c r="M64" s="366">
        <v>1403696</v>
      </c>
      <c r="N64" s="367">
        <v>300</v>
      </c>
      <c r="O64" s="368">
        <f t="shared" si="0"/>
        <v>0</v>
      </c>
      <c r="P64" s="369">
        <f t="shared" si="1"/>
        <v>300</v>
      </c>
      <c r="Q64" s="370">
        <f>'[4]invulblad CV TO'!Q64</f>
        <v>0</v>
      </c>
      <c r="R64" s="370">
        <f>'[4]invulblad CV PV'!R64</f>
        <v>0</v>
      </c>
      <c r="S64" s="370">
        <f>'[4]invulblad CV TO'!S64</f>
        <v>300</v>
      </c>
      <c r="T64" s="370">
        <f>'[4]invulblad CV Lab VV'!T64</f>
        <v>0</v>
      </c>
      <c r="U64" s="370">
        <f>'[4]invulblad CV Lab VV'!U64</f>
        <v>0</v>
      </c>
      <c r="V64" s="370">
        <f>'[4]invulblad CV Lab VV'!V64</f>
        <v>0</v>
      </c>
      <c r="W64" s="370">
        <f>'[4]invulblad CV Lab VV'!W64</f>
        <v>0</v>
      </c>
      <c r="X64" s="370">
        <f>'[4]invulblad CV Lab VV'!X64</f>
        <v>0</v>
      </c>
      <c r="Y64" s="370">
        <f>'[4]invulblad CV Lab VV'!Y64</f>
        <v>0</v>
      </c>
      <c r="Z64" s="370">
        <f>'[4]invulblad CV Lab VV'!Z64</f>
        <v>0</v>
      </c>
      <c r="AA64" s="370">
        <f>'[4]invulblad CV PV'!AA64</f>
        <v>0</v>
      </c>
      <c r="AB64" s="370">
        <f>'[4]invulblad CV TO'!AB64</f>
        <v>0</v>
      </c>
      <c r="AC64" s="370">
        <f>'[4]invulblad CV Horeca'!AC64</f>
        <v>0</v>
      </c>
      <c r="AD64" s="370">
        <f>'[4]invulblad CV Horeca'!AD64</f>
        <v>0</v>
      </c>
      <c r="AE64" s="370">
        <f>'[4]invulblad CV Horeca'!AE64</f>
        <v>0</v>
      </c>
      <c r="AF64" s="370">
        <f>'[4]invulblad CV Horeca'!AF64</f>
        <v>0</v>
      </c>
      <c r="AG64" s="370">
        <f>'[4]invulblad CV Horeca'!AG64</f>
        <v>0</v>
      </c>
      <c r="AH64" s="370">
        <f>'[4]invulblad CV Horeca'!AH64</f>
        <v>0</v>
      </c>
      <c r="AI64" s="370">
        <f>'[4]invulblad CV Horeca'!AI64</f>
        <v>0</v>
      </c>
      <c r="AJ64" s="370">
        <f>'[4]invulblad CV Horeca'!AJ64</f>
        <v>0</v>
      </c>
      <c r="AK64" s="370">
        <f>'[4]invulblad CV DVE'!AK64</f>
        <v>0</v>
      </c>
      <c r="AL64" s="370">
        <f>'[4]invulblad CV VIP'!AL64</f>
        <v>0</v>
      </c>
      <c r="AM64" s="370">
        <f>'[4]invulblad CV VIP'!AM64</f>
        <v>0</v>
      </c>
      <c r="AN64" s="370">
        <f>'[4]invulblad CV DVE'!AN64</f>
        <v>0</v>
      </c>
      <c r="AO64" s="370">
        <f>'[4]invulblad CV VIP'!AO64</f>
        <v>0</v>
      </c>
      <c r="AP64" s="370">
        <f>'[4]invulblad CV DVE'!AP64</f>
        <v>0</v>
      </c>
      <c r="AQ64" s="370">
        <f>'[4]invulblad CV DVE'!AQ64</f>
        <v>0</v>
      </c>
      <c r="AR64" s="370">
        <f>'[4]invulblad CV VIP'!AR64</f>
        <v>0</v>
      </c>
      <c r="AS64" s="370">
        <f>'[4]invulblad CV VIP'!AS64</f>
        <v>0</v>
      </c>
      <c r="AT64" s="370">
        <f>'[4]invulblad CV DVE'!AT64</f>
        <v>0</v>
      </c>
      <c r="AU64" s="370">
        <f>'[4]invulblad CV VIP'!AU64</f>
        <v>0</v>
      </c>
      <c r="AV64" s="370">
        <f>'[4]invulblad CV PV'!AV64</f>
        <v>0</v>
      </c>
      <c r="AW64" s="370">
        <f>'[4]invulblad CV PV'!AW64</f>
        <v>0</v>
      </c>
      <c r="AX64" s="370">
        <f>'[4]invulblad CV TO'!AX64</f>
        <v>0</v>
      </c>
    </row>
    <row r="65" spans="1:50" hidden="1">
      <c r="A65">
        <v>2014</v>
      </c>
      <c r="B65" t="s">
        <v>911</v>
      </c>
      <c r="C65" t="s">
        <v>1560</v>
      </c>
      <c r="D65" t="s">
        <v>1561</v>
      </c>
      <c r="E65" t="s">
        <v>1358</v>
      </c>
      <c r="F65">
        <v>2000</v>
      </c>
      <c r="G65" t="s">
        <v>53</v>
      </c>
      <c r="H65" t="s">
        <v>919</v>
      </c>
      <c r="I65" t="s">
        <v>915</v>
      </c>
      <c r="J65" t="s">
        <v>1568</v>
      </c>
      <c r="K65" t="s">
        <v>1566</v>
      </c>
      <c r="L65" s="365">
        <v>2000</v>
      </c>
      <c r="M65" s="366">
        <v>1403908</v>
      </c>
      <c r="N65" s="367">
        <v>2000</v>
      </c>
      <c r="O65" s="368">
        <f t="shared" si="0"/>
        <v>0</v>
      </c>
      <c r="P65" s="369">
        <f t="shared" si="1"/>
        <v>2000</v>
      </c>
      <c r="Q65" s="370">
        <f>'[4]invulblad CV TO'!Q65</f>
        <v>0</v>
      </c>
      <c r="R65" s="370">
        <f>'[4]invulblad CV PV'!R65</f>
        <v>0</v>
      </c>
      <c r="S65" s="370">
        <f>'[4]invulblad CV TO'!S65</f>
        <v>0</v>
      </c>
      <c r="T65" s="370">
        <f>'[4]invulblad CV Lab VV'!T65</f>
        <v>0</v>
      </c>
      <c r="U65" s="370">
        <f>'[4]invulblad CV Lab VV'!U65</f>
        <v>0</v>
      </c>
      <c r="V65" s="370">
        <f>'[4]invulblad CV Lab VV'!V65</f>
        <v>0</v>
      </c>
      <c r="W65" s="370">
        <f>'[4]invulblad CV Lab VV'!W65</f>
        <v>0</v>
      </c>
      <c r="X65" s="370">
        <f>'[4]invulblad CV Lab VV'!X65</f>
        <v>0</v>
      </c>
      <c r="Y65" s="370">
        <f>'[4]invulblad CV Lab VV'!Y65</f>
        <v>0</v>
      </c>
      <c r="Z65" s="370">
        <f>'[4]invulblad CV Lab VV'!Z65</f>
        <v>0</v>
      </c>
      <c r="AA65" s="370">
        <f>'[4]invulblad CV PV'!AA65</f>
        <v>0</v>
      </c>
      <c r="AB65" s="370">
        <f>'[4]invulblad CV TO'!AB65</f>
        <v>0</v>
      </c>
      <c r="AC65" s="370">
        <f>'[4]invulblad CV Horeca'!AC65</f>
        <v>0</v>
      </c>
      <c r="AD65" s="370">
        <f>'[4]invulblad CV Horeca'!AD65</f>
        <v>0</v>
      </c>
      <c r="AE65" s="370">
        <f>'[4]invulblad CV Horeca'!AE65</f>
        <v>0</v>
      </c>
      <c r="AF65" s="370">
        <f>'[4]invulblad CV Horeca'!AF65</f>
        <v>0</v>
      </c>
      <c r="AG65" s="370">
        <f>'[4]invulblad CV Horeca'!AG65</f>
        <v>0</v>
      </c>
      <c r="AH65" s="370">
        <f>'[4]invulblad CV Horeca'!AH65</f>
        <v>0</v>
      </c>
      <c r="AI65" s="370">
        <f>'[4]invulblad CV Horeca'!AI65</f>
        <v>0</v>
      </c>
      <c r="AJ65" s="370">
        <f>'[4]invulblad CV Horeca'!AJ65</f>
        <v>0</v>
      </c>
      <c r="AK65" s="370">
        <f>'[4]invulblad CV DVE'!AK65</f>
        <v>0</v>
      </c>
      <c r="AL65" s="370">
        <f>'[4]invulblad CV VIP'!AL65</f>
        <v>0</v>
      </c>
      <c r="AM65" s="370">
        <f>'[4]invulblad CV VIP'!AM65</f>
        <v>600</v>
      </c>
      <c r="AN65" s="370">
        <f>'[4]invulblad CV DVE'!AN65</f>
        <v>0</v>
      </c>
      <c r="AO65" s="370">
        <f>'[4]invulblad CV VIP'!AO65</f>
        <v>420</v>
      </c>
      <c r="AP65" s="370">
        <f>'[4]invulblad CV DVE'!AP65</f>
        <v>0</v>
      </c>
      <c r="AQ65" s="370">
        <f>'[4]invulblad CV DVE'!AQ65</f>
        <v>0</v>
      </c>
      <c r="AR65" s="370">
        <f>'[4]invulblad CV VIP'!AR65</f>
        <v>0</v>
      </c>
      <c r="AS65" s="370">
        <f>'[4]invulblad CV VIP'!AS65</f>
        <v>500</v>
      </c>
      <c r="AT65" s="370">
        <f>'[4]invulblad CV DVE'!AT65</f>
        <v>0</v>
      </c>
      <c r="AU65" s="370">
        <f>'[4]invulblad CV VIP'!AU65</f>
        <v>480</v>
      </c>
      <c r="AV65" s="370">
        <f>'[4]invulblad CV PV'!AV65</f>
        <v>0</v>
      </c>
      <c r="AW65" s="370">
        <f>'[4]invulblad CV PV'!AW65</f>
        <v>0</v>
      </c>
      <c r="AX65" s="370">
        <f>'[4]invulblad CV TO'!AX65</f>
        <v>0</v>
      </c>
    </row>
    <row r="66" spans="1:50" hidden="1">
      <c r="A66">
        <v>2014</v>
      </c>
      <c r="B66" t="s">
        <v>911</v>
      </c>
      <c r="C66" t="s">
        <v>1560</v>
      </c>
      <c r="D66" t="s">
        <v>780</v>
      </c>
      <c r="E66" t="s">
        <v>54</v>
      </c>
      <c r="F66">
        <v>340</v>
      </c>
      <c r="G66" t="s">
        <v>55</v>
      </c>
      <c r="H66" t="s">
        <v>914</v>
      </c>
      <c r="I66" t="s">
        <v>915</v>
      </c>
      <c r="J66" t="s">
        <v>56</v>
      </c>
      <c r="K66" t="s">
        <v>917</v>
      </c>
      <c r="L66" s="365">
        <v>340</v>
      </c>
      <c r="M66" s="366">
        <v>1403750</v>
      </c>
      <c r="N66" s="367">
        <v>340</v>
      </c>
      <c r="O66" s="368">
        <f t="shared" si="0"/>
        <v>0</v>
      </c>
      <c r="P66" s="369">
        <f t="shared" si="1"/>
        <v>340</v>
      </c>
      <c r="Q66" s="370">
        <f>'[4]invulblad CV TO'!Q66</f>
        <v>0</v>
      </c>
      <c r="R66" s="370">
        <f>'[4]invulblad CV PV'!R66</f>
        <v>0</v>
      </c>
      <c r="S66" s="370">
        <f>'[4]invulblad CV TO'!S66</f>
        <v>340</v>
      </c>
      <c r="T66" s="370">
        <f>'[4]invulblad CV Lab VV'!T66</f>
        <v>0</v>
      </c>
      <c r="U66" s="370">
        <f>'[4]invulblad CV Lab VV'!U66</f>
        <v>0</v>
      </c>
      <c r="V66" s="370">
        <f>'[4]invulblad CV Lab VV'!V66</f>
        <v>0</v>
      </c>
      <c r="W66" s="370">
        <f>'[4]invulblad CV Lab VV'!W66</f>
        <v>0</v>
      </c>
      <c r="X66" s="370">
        <f>'[4]invulblad CV Lab VV'!X66</f>
        <v>0</v>
      </c>
      <c r="Y66" s="370">
        <f>'[4]invulblad CV Lab VV'!Y66</f>
        <v>0</v>
      </c>
      <c r="Z66" s="370">
        <f>'[4]invulblad CV Lab VV'!Z66</f>
        <v>0</v>
      </c>
      <c r="AA66" s="370">
        <f>'[4]invulblad CV PV'!AA66</f>
        <v>0</v>
      </c>
      <c r="AB66" s="370">
        <f>'[4]invulblad CV TO'!AB66</f>
        <v>0</v>
      </c>
      <c r="AC66" s="370">
        <f>'[4]invulblad CV Horeca'!AC66</f>
        <v>0</v>
      </c>
      <c r="AD66" s="370">
        <f>'[4]invulblad CV Horeca'!AD66</f>
        <v>0</v>
      </c>
      <c r="AE66" s="370">
        <f>'[4]invulblad CV Horeca'!AE66</f>
        <v>0</v>
      </c>
      <c r="AF66" s="370">
        <f>'[4]invulblad CV Horeca'!AF66</f>
        <v>0</v>
      </c>
      <c r="AG66" s="370">
        <f>'[4]invulblad CV Horeca'!AG66</f>
        <v>0</v>
      </c>
      <c r="AH66" s="370">
        <f>'[4]invulblad CV Horeca'!AH66</f>
        <v>0</v>
      </c>
      <c r="AI66" s="370">
        <f>'[4]invulblad CV Horeca'!AI66</f>
        <v>0</v>
      </c>
      <c r="AJ66" s="370">
        <f>'[4]invulblad CV Horeca'!AJ66</f>
        <v>0</v>
      </c>
      <c r="AK66" s="370">
        <f>'[4]invulblad CV DVE'!AK66</f>
        <v>0</v>
      </c>
      <c r="AL66" s="370">
        <f>'[4]invulblad CV VIP'!AL66</f>
        <v>0</v>
      </c>
      <c r="AM66" s="370">
        <f>'[4]invulblad CV VIP'!AM66</f>
        <v>0</v>
      </c>
      <c r="AN66" s="370">
        <f>'[4]invulblad CV DVE'!AN66</f>
        <v>0</v>
      </c>
      <c r="AO66" s="370">
        <f>'[4]invulblad CV VIP'!AO66</f>
        <v>0</v>
      </c>
      <c r="AP66" s="370">
        <f>'[4]invulblad CV DVE'!AP66</f>
        <v>0</v>
      </c>
      <c r="AQ66" s="370">
        <f>'[4]invulblad CV DVE'!AQ66</f>
        <v>0</v>
      </c>
      <c r="AR66" s="370">
        <f>'[4]invulblad CV VIP'!AR66</f>
        <v>0</v>
      </c>
      <c r="AS66" s="370">
        <f>'[4]invulblad CV VIP'!AS66</f>
        <v>0</v>
      </c>
      <c r="AT66" s="370">
        <f>'[4]invulblad CV DVE'!AT66</f>
        <v>0</v>
      </c>
      <c r="AU66" s="370">
        <f>'[4]invulblad CV VIP'!AU66</f>
        <v>0</v>
      </c>
      <c r="AV66" s="370">
        <f>'[4]invulblad CV PV'!AV66</f>
        <v>0</v>
      </c>
      <c r="AW66" s="370">
        <f>'[4]invulblad CV PV'!AW66</f>
        <v>0</v>
      </c>
      <c r="AX66" s="370">
        <f>'[4]invulblad CV TO'!AX66</f>
        <v>0</v>
      </c>
    </row>
    <row r="67" spans="1:50" hidden="1">
      <c r="A67">
        <v>2014</v>
      </c>
      <c r="B67" t="s">
        <v>911</v>
      </c>
      <c r="C67" t="s">
        <v>1560</v>
      </c>
      <c r="D67" t="s">
        <v>780</v>
      </c>
      <c r="E67" t="s">
        <v>54</v>
      </c>
      <c r="F67">
        <v>16200</v>
      </c>
      <c r="G67" t="s">
        <v>57</v>
      </c>
      <c r="H67" t="s">
        <v>926</v>
      </c>
      <c r="I67" t="s">
        <v>915</v>
      </c>
      <c r="J67" t="s">
        <v>56</v>
      </c>
      <c r="K67" t="s">
        <v>928</v>
      </c>
      <c r="L67" s="365">
        <v>16200</v>
      </c>
      <c r="M67" s="366">
        <v>1403698</v>
      </c>
      <c r="N67" s="367">
        <v>16200</v>
      </c>
      <c r="O67" s="368">
        <f t="shared" ref="O67:O119" si="2">N67-P67</f>
        <v>0</v>
      </c>
      <c r="P67" s="369">
        <f t="shared" ref="P67:P119" si="3">SUM(Q67:AX67)</f>
        <v>16200</v>
      </c>
      <c r="Q67" s="370">
        <f>'[4]invulblad CV TO'!Q67</f>
        <v>0</v>
      </c>
      <c r="R67" s="370">
        <f>'[4]invulblad CV PV'!R67</f>
        <v>0</v>
      </c>
      <c r="S67" s="370">
        <f>'[4]invulblad CV TO'!S67</f>
        <v>3900</v>
      </c>
      <c r="T67" s="370">
        <f>'[4]invulblad CV Lab VV'!T67</f>
        <v>0</v>
      </c>
      <c r="U67" s="370">
        <f>'[4]invulblad CV Lab VV'!U67</f>
        <v>0</v>
      </c>
      <c r="V67" s="370">
        <f>'[4]invulblad CV Lab VV'!V67</f>
        <v>0</v>
      </c>
      <c r="W67" s="370">
        <f>'[4]invulblad CV Lab VV'!W67</f>
        <v>0</v>
      </c>
      <c r="X67" s="370">
        <f>'[4]invulblad CV Lab VV'!X67</f>
        <v>0</v>
      </c>
      <c r="Y67" s="370">
        <f>'[4]invulblad CV Lab VV'!Y67</f>
        <v>12300</v>
      </c>
      <c r="Z67" s="370">
        <f>'[4]invulblad CV Lab VV'!Z67</f>
        <v>0</v>
      </c>
      <c r="AA67" s="370">
        <f>'[4]invulblad CV PV'!AA67</f>
        <v>0</v>
      </c>
      <c r="AB67" s="370">
        <f>'[4]invulblad CV TO'!AB67</f>
        <v>0</v>
      </c>
      <c r="AC67" s="370">
        <f>'[4]invulblad CV Horeca'!AC67</f>
        <v>0</v>
      </c>
      <c r="AD67" s="370">
        <f>'[4]invulblad CV Horeca'!AD67</f>
        <v>0</v>
      </c>
      <c r="AE67" s="370">
        <f>'[4]invulblad CV Horeca'!AE67</f>
        <v>0</v>
      </c>
      <c r="AF67" s="370">
        <f>'[4]invulblad CV Horeca'!AF67</f>
        <v>0</v>
      </c>
      <c r="AG67" s="370">
        <f>'[4]invulblad CV Horeca'!AG67</f>
        <v>0</v>
      </c>
      <c r="AH67" s="370">
        <f>'[4]invulblad CV Horeca'!AH67</f>
        <v>0</v>
      </c>
      <c r="AI67" s="370">
        <f>'[4]invulblad CV Horeca'!AI67</f>
        <v>0</v>
      </c>
      <c r="AJ67" s="370">
        <f>'[4]invulblad CV Horeca'!AJ67</f>
        <v>0</v>
      </c>
      <c r="AK67" s="370">
        <f>'[4]invulblad CV DVE'!AK67</f>
        <v>0</v>
      </c>
      <c r="AL67" s="370">
        <f>'[4]invulblad CV VIP'!AL67</f>
        <v>0</v>
      </c>
      <c r="AM67" s="370">
        <f>'[4]invulblad CV VIP'!AM67</f>
        <v>0</v>
      </c>
      <c r="AN67" s="370">
        <f>'[4]invulblad CV DVE'!AN67</f>
        <v>0</v>
      </c>
      <c r="AO67" s="370">
        <f>'[4]invulblad CV VIP'!AO67</f>
        <v>0</v>
      </c>
      <c r="AP67" s="370">
        <f>'[4]invulblad CV DVE'!AP67</f>
        <v>0</v>
      </c>
      <c r="AQ67" s="370">
        <f>'[4]invulblad CV DVE'!AQ67</f>
        <v>0</v>
      </c>
      <c r="AR67" s="370">
        <f>'[4]invulblad CV VIP'!AR67</f>
        <v>0</v>
      </c>
      <c r="AS67" s="370">
        <f>'[4]invulblad CV VIP'!AS67</f>
        <v>0</v>
      </c>
      <c r="AT67" s="370">
        <f>'[4]invulblad CV DVE'!AT67</f>
        <v>0</v>
      </c>
      <c r="AU67" s="370">
        <f>'[4]invulblad CV VIP'!AU67</f>
        <v>0</v>
      </c>
      <c r="AV67" s="370">
        <f>'[4]invulblad CV PV'!AV67</f>
        <v>0</v>
      </c>
      <c r="AW67" s="370">
        <f>'[4]invulblad CV PV'!AW67</f>
        <v>0</v>
      </c>
      <c r="AX67" s="370">
        <f>'[4]invulblad CV TO'!AX67</f>
        <v>0</v>
      </c>
    </row>
    <row r="68" spans="1:50" hidden="1">
      <c r="A68">
        <v>2014</v>
      </c>
      <c r="B68" t="s">
        <v>911</v>
      </c>
      <c r="C68" t="s">
        <v>1560</v>
      </c>
      <c r="D68" t="s">
        <v>780</v>
      </c>
      <c r="E68" t="s">
        <v>54</v>
      </c>
      <c r="F68">
        <v>37037</v>
      </c>
      <c r="G68" t="s">
        <v>58</v>
      </c>
      <c r="H68" t="s">
        <v>937</v>
      </c>
      <c r="I68" t="s">
        <v>915</v>
      </c>
      <c r="J68" t="s">
        <v>56</v>
      </c>
      <c r="K68" t="s">
        <v>938</v>
      </c>
      <c r="L68" s="365">
        <v>37037</v>
      </c>
      <c r="M68" s="366">
        <v>1403720</v>
      </c>
      <c r="N68" s="367">
        <v>37037</v>
      </c>
      <c r="O68" s="368">
        <f t="shared" si="2"/>
        <v>0</v>
      </c>
      <c r="P68" s="369">
        <f t="shared" si="3"/>
        <v>37037</v>
      </c>
      <c r="Q68" s="370">
        <f>'[4]invulblad CV TO'!Q68</f>
        <v>0</v>
      </c>
      <c r="R68" s="370">
        <f>'[4]invulblad CV PV'!R68</f>
        <v>0</v>
      </c>
      <c r="S68" s="370">
        <f>'[4]invulblad CV TO'!S68</f>
        <v>0</v>
      </c>
      <c r="T68" s="370">
        <f>'[4]invulblad CV Lab VV'!T68</f>
        <v>327</v>
      </c>
      <c r="U68" s="370">
        <f>'[4]invulblad CV Lab VV'!U68</f>
        <v>12234</v>
      </c>
      <c r="V68" s="370">
        <f>'[4]invulblad CV Lab VV'!V68</f>
        <v>0</v>
      </c>
      <c r="W68" s="370">
        <f>'[4]invulblad CV Lab VV'!W68</f>
        <v>12238</v>
      </c>
      <c r="X68" s="370">
        <f>'[4]invulblad CV Lab VV'!X68</f>
        <v>0</v>
      </c>
      <c r="Y68" s="370">
        <f>'[4]invulblad CV Lab VV'!Y68</f>
        <v>12238</v>
      </c>
      <c r="Z68" s="370">
        <f>'[4]invulblad CV Lab VV'!Z68</f>
        <v>0</v>
      </c>
      <c r="AA68" s="370">
        <f>'[4]invulblad CV PV'!AA68</f>
        <v>0</v>
      </c>
      <c r="AB68" s="370">
        <f>'[4]invulblad CV TO'!AB68</f>
        <v>0</v>
      </c>
      <c r="AC68" s="370">
        <f>'[4]invulblad CV Horeca'!AC68</f>
        <v>0</v>
      </c>
      <c r="AD68" s="370">
        <f>'[4]invulblad CV Horeca'!AD68</f>
        <v>0</v>
      </c>
      <c r="AE68" s="370">
        <f>'[4]invulblad CV Horeca'!AE68</f>
        <v>0</v>
      </c>
      <c r="AF68" s="370">
        <f>'[4]invulblad CV Horeca'!AF68</f>
        <v>0</v>
      </c>
      <c r="AG68" s="370">
        <f>'[4]invulblad CV Horeca'!AG68</f>
        <v>0</v>
      </c>
      <c r="AH68" s="370">
        <f>'[4]invulblad CV Horeca'!AH68</f>
        <v>0</v>
      </c>
      <c r="AI68" s="370">
        <f>'[4]invulblad CV Horeca'!AI68</f>
        <v>0</v>
      </c>
      <c r="AJ68" s="370">
        <f>'[4]invulblad CV Horeca'!AJ68</f>
        <v>0</v>
      </c>
      <c r="AK68" s="370">
        <f>'[4]invulblad CV DVE'!AK68</f>
        <v>0</v>
      </c>
      <c r="AL68" s="370">
        <f>'[4]invulblad CV VIP'!AL68</f>
        <v>0</v>
      </c>
      <c r="AM68" s="370">
        <f>'[4]invulblad CV VIP'!AM68</f>
        <v>0</v>
      </c>
      <c r="AN68" s="370">
        <f>'[4]invulblad CV DVE'!AN68</f>
        <v>0</v>
      </c>
      <c r="AO68" s="370">
        <f>'[4]invulblad CV VIP'!AO68</f>
        <v>0</v>
      </c>
      <c r="AP68" s="370">
        <f>'[4]invulblad CV DVE'!AP68</f>
        <v>0</v>
      </c>
      <c r="AQ68" s="370">
        <f>'[4]invulblad CV DVE'!AQ68</f>
        <v>0</v>
      </c>
      <c r="AR68" s="370">
        <f>'[4]invulblad CV VIP'!AR68</f>
        <v>0</v>
      </c>
      <c r="AS68" s="370">
        <f>'[4]invulblad CV VIP'!AS68</f>
        <v>0</v>
      </c>
      <c r="AT68" s="370">
        <f>'[4]invulblad CV DVE'!AT68</f>
        <v>0</v>
      </c>
      <c r="AU68" s="370">
        <f>'[4]invulblad CV VIP'!AU68</f>
        <v>0</v>
      </c>
      <c r="AV68" s="370">
        <f>'[4]invulblad CV PV'!AV68</f>
        <v>0</v>
      </c>
      <c r="AW68" s="370">
        <f>'[4]invulblad CV PV'!AW68</f>
        <v>0</v>
      </c>
      <c r="AX68" s="370">
        <f>'[4]invulblad CV TO'!AX68</f>
        <v>0</v>
      </c>
    </row>
    <row r="69" spans="1:50" hidden="1">
      <c r="A69">
        <v>2014</v>
      </c>
      <c r="B69" t="s">
        <v>911</v>
      </c>
      <c r="C69" t="s">
        <v>1560</v>
      </c>
      <c r="D69" t="s">
        <v>780</v>
      </c>
      <c r="E69" t="s">
        <v>54</v>
      </c>
      <c r="F69">
        <v>13000</v>
      </c>
      <c r="G69" t="s">
        <v>59</v>
      </c>
      <c r="H69" t="s">
        <v>919</v>
      </c>
      <c r="I69" t="s">
        <v>915</v>
      </c>
      <c r="J69" t="s">
        <v>56</v>
      </c>
      <c r="K69" t="s">
        <v>1566</v>
      </c>
      <c r="L69" s="365">
        <v>13000</v>
      </c>
      <c r="M69" s="366">
        <v>1403922</v>
      </c>
      <c r="N69" s="367">
        <v>11725</v>
      </c>
      <c r="O69" s="368">
        <f t="shared" si="2"/>
        <v>0</v>
      </c>
      <c r="P69" s="369">
        <f t="shared" si="3"/>
        <v>11725</v>
      </c>
      <c r="Q69" s="370">
        <f>'[4]invulblad CV TO'!Q69</f>
        <v>0</v>
      </c>
      <c r="R69" s="370">
        <f>'[4]invulblad CV PV'!R69</f>
        <v>0</v>
      </c>
      <c r="S69" s="370">
        <f>'[4]invulblad CV TO'!S69</f>
        <v>5192</v>
      </c>
      <c r="T69" s="370">
        <f>'[4]invulblad CV Lab VV'!T69</f>
        <v>0</v>
      </c>
      <c r="U69" s="370">
        <f>'[4]invulblad CV Lab VV'!U69</f>
        <v>0</v>
      </c>
      <c r="V69" s="370">
        <f>'[4]invulblad CV Lab VV'!V69</f>
        <v>0</v>
      </c>
      <c r="W69" s="370">
        <f>'[4]invulblad CV Lab VV'!W69</f>
        <v>0</v>
      </c>
      <c r="X69" s="370">
        <f>'[4]invulblad CV Lab VV'!X69</f>
        <v>0</v>
      </c>
      <c r="Y69" s="370">
        <f>'[4]invulblad CV Lab VV'!Y69</f>
        <v>0</v>
      </c>
      <c r="Z69" s="370">
        <f>'[4]invulblad CV Lab VV'!Z69</f>
        <v>0</v>
      </c>
      <c r="AA69" s="370">
        <f>'[4]invulblad CV PV'!AA69</f>
        <v>0</v>
      </c>
      <c r="AB69" s="370">
        <f>'[4]invulblad CV TO'!AB69</f>
        <v>0</v>
      </c>
      <c r="AC69" s="370">
        <f>'[4]invulblad CV Horeca'!AC69</f>
        <v>425</v>
      </c>
      <c r="AD69" s="370">
        <f>'[4]invulblad CV Horeca'!AD69</f>
        <v>425</v>
      </c>
      <c r="AE69" s="370">
        <f>'[4]invulblad CV Horeca'!AE69</f>
        <v>425</v>
      </c>
      <c r="AF69" s="370">
        <f>'[4]invulblad CV Horeca'!AF69</f>
        <v>425</v>
      </c>
      <c r="AG69" s="370">
        <f>'[4]invulblad CV Horeca'!AG69</f>
        <v>425</v>
      </c>
      <c r="AH69" s="370">
        <f>'[4]invulblad CV Horeca'!AH69</f>
        <v>425</v>
      </c>
      <c r="AI69" s="370">
        <f>'[4]invulblad CV Horeca'!AI69</f>
        <v>425</v>
      </c>
      <c r="AJ69" s="370">
        <f>'[4]invulblad CV Horeca'!AJ69</f>
        <v>0</v>
      </c>
      <c r="AK69" s="370">
        <f>'[4]invulblad CV DVE'!AK69</f>
        <v>0</v>
      </c>
      <c r="AL69" s="370">
        <f>'[4]invulblad CV VIP'!AL69</f>
        <v>0</v>
      </c>
      <c r="AM69" s="370">
        <f>'[4]invulblad CV VIP'!AM69</f>
        <v>929</v>
      </c>
      <c r="AN69" s="370">
        <f>'[4]invulblad CV DVE'!AN69</f>
        <v>0</v>
      </c>
      <c r="AO69" s="370">
        <f>'[4]invulblad CV VIP'!AO69</f>
        <v>651</v>
      </c>
      <c r="AP69" s="370">
        <f>'[4]invulblad CV DVE'!AP69</f>
        <v>0</v>
      </c>
      <c r="AQ69" s="370">
        <f>'[4]invulblad CV DVE'!AQ69</f>
        <v>0</v>
      </c>
      <c r="AR69" s="370">
        <f>'[4]invulblad CV VIP'!AR69</f>
        <v>0</v>
      </c>
      <c r="AS69" s="370">
        <f>'[4]invulblad CV VIP'!AS69</f>
        <v>775</v>
      </c>
      <c r="AT69" s="370">
        <f>'[4]invulblad CV DVE'!AT69</f>
        <v>460</v>
      </c>
      <c r="AU69" s="370">
        <f>'[4]invulblad CV VIP'!AU69</f>
        <v>743</v>
      </c>
      <c r="AV69" s="370">
        <f>'[4]invulblad CV PV'!AV69</f>
        <v>0</v>
      </c>
      <c r="AW69" s="370">
        <f>'[4]invulblad CV PV'!AW69</f>
        <v>0</v>
      </c>
      <c r="AX69" s="370">
        <f>'[4]invulblad CV TO'!AX69</f>
        <v>0</v>
      </c>
    </row>
    <row r="70" spans="1:50" hidden="1">
      <c r="A70">
        <v>2014</v>
      </c>
      <c r="B70" t="s">
        <v>911</v>
      </c>
      <c r="C70" t="s">
        <v>1560</v>
      </c>
      <c r="D70" t="s">
        <v>780</v>
      </c>
      <c r="E70" t="s">
        <v>60</v>
      </c>
      <c r="F70">
        <v>80</v>
      </c>
      <c r="G70" t="s">
        <v>61</v>
      </c>
      <c r="H70" t="s">
        <v>926</v>
      </c>
      <c r="I70" t="s">
        <v>915</v>
      </c>
      <c r="J70" t="s">
        <v>62</v>
      </c>
      <c r="K70" t="s">
        <v>928</v>
      </c>
      <c r="L70" s="365">
        <v>80</v>
      </c>
      <c r="M70" s="366">
        <v>1403690</v>
      </c>
      <c r="N70" s="367">
        <v>80</v>
      </c>
      <c r="O70" s="368">
        <f t="shared" si="2"/>
        <v>0</v>
      </c>
      <c r="P70" s="369">
        <f t="shared" si="3"/>
        <v>80</v>
      </c>
      <c r="Q70" s="370">
        <f>'[4]invulblad CV TO'!Q70</f>
        <v>0</v>
      </c>
      <c r="R70" s="370">
        <f>'[4]invulblad CV PV'!R70</f>
        <v>0</v>
      </c>
      <c r="S70" s="370">
        <f>'[4]invulblad CV TO'!S70</f>
        <v>40</v>
      </c>
      <c r="T70" s="370">
        <f>'[4]invulblad CV Lab VV'!T70</f>
        <v>0</v>
      </c>
      <c r="U70" s="370">
        <f>'[4]invulblad CV Lab VV'!U70</f>
        <v>0</v>
      </c>
      <c r="V70" s="370">
        <f>'[4]invulblad CV Lab VV'!V70</f>
        <v>0</v>
      </c>
      <c r="W70" s="370">
        <f>'[4]invulblad CV Lab VV'!W70</f>
        <v>0</v>
      </c>
      <c r="X70" s="370">
        <f>'[4]invulblad CV Lab VV'!X70</f>
        <v>0</v>
      </c>
      <c r="Y70" s="370">
        <f>'[4]invulblad CV Lab VV'!Y70</f>
        <v>40</v>
      </c>
      <c r="Z70" s="370">
        <f>'[4]invulblad CV Lab VV'!Z70</f>
        <v>0</v>
      </c>
      <c r="AA70" s="370">
        <f>'[4]invulblad CV PV'!AA70</f>
        <v>0</v>
      </c>
      <c r="AB70" s="370">
        <f>'[4]invulblad CV TO'!AB70</f>
        <v>0</v>
      </c>
      <c r="AC70" s="370">
        <f>'[4]invulblad CV Horeca'!AC70</f>
        <v>0</v>
      </c>
      <c r="AD70" s="370">
        <f>'[4]invulblad CV Horeca'!AD70</f>
        <v>0</v>
      </c>
      <c r="AE70" s="370">
        <f>'[4]invulblad CV Horeca'!AE70</f>
        <v>0</v>
      </c>
      <c r="AF70" s="370">
        <f>'[4]invulblad CV Horeca'!AF70</f>
        <v>0</v>
      </c>
      <c r="AG70" s="370">
        <f>'[4]invulblad CV Horeca'!AG70</f>
        <v>0</v>
      </c>
      <c r="AH70" s="370">
        <f>'[4]invulblad CV Horeca'!AH70</f>
        <v>0</v>
      </c>
      <c r="AI70" s="370">
        <f>'[4]invulblad CV Horeca'!AI70</f>
        <v>0</v>
      </c>
      <c r="AJ70" s="370">
        <f>'[4]invulblad CV Horeca'!AJ70</f>
        <v>0</v>
      </c>
      <c r="AK70" s="370">
        <f>'[4]invulblad CV DVE'!AK70</f>
        <v>0</v>
      </c>
      <c r="AL70" s="370">
        <f>'[4]invulblad CV VIP'!AL70</f>
        <v>0</v>
      </c>
      <c r="AM70" s="370">
        <f>'[4]invulblad CV VIP'!AM70</f>
        <v>0</v>
      </c>
      <c r="AN70" s="370">
        <f>'[4]invulblad CV DVE'!AN70</f>
        <v>0</v>
      </c>
      <c r="AO70" s="370">
        <f>'[4]invulblad CV VIP'!AO70</f>
        <v>0</v>
      </c>
      <c r="AP70" s="370">
        <f>'[4]invulblad CV DVE'!AP70</f>
        <v>0</v>
      </c>
      <c r="AQ70" s="370">
        <f>'[4]invulblad CV DVE'!AQ70</f>
        <v>0</v>
      </c>
      <c r="AR70" s="370">
        <f>'[4]invulblad CV VIP'!AR70</f>
        <v>0</v>
      </c>
      <c r="AS70" s="370">
        <f>'[4]invulblad CV VIP'!AS70</f>
        <v>0</v>
      </c>
      <c r="AT70" s="370">
        <f>'[4]invulblad CV DVE'!AT70</f>
        <v>0</v>
      </c>
      <c r="AU70" s="370">
        <f>'[4]invulblad CV VIP'!AU70</f>
        <v>0</v>
      </c>
      <c r="AV70" s="370">
        <f>'[4]invulblad CV PV'!AV70</f>
        <v>0</v>
      </c>
      <c r="AW70" s="370">
        <f>'[4]invulblad CV PV'!AW70</f>
        <v>0</v>
      </c>
      <c r="AX70" s="370">
        <f>'[4]invulblad CV TO'!AX70</f>
        <v>0</v>
      </c>
    </row>
    <row r="71" spans="1:50" hidden="1">
      <c r="A71">
        <v>2014</v>
      </c>
      <c r="B71" t="s">
        <v>911</v>
      </c>
      <c r="C71" t="s">
        <v>1560</v>
      </c>
      <c r="D71" t="s">
        <v>780</v>
      </c>
      <c r="E71" t="s">
        <v>63</v>
      </c>
      <c r="F71">
        <v>1600</v>
      </c>
      <c r="G71" t="s">
        <v>64</v>
      </c>
      <c r="H71" t="s">
        <v>926</v>
      </c>
      <c r="I71" t="s">
        <v>915</v>
      </c>
      <c r="J71" t="s">
        <v>65</v>
      </c>
      <c r="K71" t="s">
        <v>928</v>
      </c>
      <c r="L71" s="365">
        <v>1600</v>
      </c>
      <c r="M71" s="366">
        <v>1403695</v>
      </c>
      <c r="N71" s="367">
        <v>1600</v>
      </c>
      <c r="O71" s="368">
        <f t="shared" si="2"/>
        <v>0</v>
      </c>
      <c r="P71" s="369">
        <f t="shared" si="3"/>
        <v>1600</v>
      </c>
      <c r="Q71" s="370">
        <f>'[4]invulblad CV TO'!Q71</f>
        <v>0</v>
      </c>
      <c r="R71" s="370">
        <f>'[4]invulblad CV PV'!R71</f>
        <v>0</v>
      </c>
      <c r="S71" s="370">
        <f>'[4]invulblad CV TO'!S71</f>
        <v>900</v>
      </c>
      <c r="T71" s="370">
        <f>'[4]invulblad CV Lab VV'!T71</f>
        <v>0</v>
      </c>
      <c r="U71" s="370">
        <f>'[4]invulblad CV Lab VV'!U71</f>
        <v>0</v>
      </c>
      <c r="V71" s="370">
        <f>'[4]invulblad CV Lab VV'!V71</f>
        <v>0</v>
      </c>
      <c r="W71" s="370">
        <f>'[4]invulblad CV Lab VV'!W71</f>
        <v>0</v>
      </c>
      <c r="X71" s="370">
        <f>'[4]invulblad CV Lab VV'!X71</f>
        <v>0</v>
      </c>
      <c r="Y71" s="370">
        <f>'[4]invulblad CV Lab VV'!Y71</f>
        <v>700</v>
      </c>
      <c r="Z71" s="370">
        <f>'[4]invulblad CV Lab VV'!Z71</f>
        <v>0</v>
      </c>
      <c r="AA71" s="370">
        <f>'[4]invulblad CV PV'!AA71</f>
        <v>0</v>
      </c>
      <c r="AB71" s="370">
        <f>'[4]invulblad CV TO'!AB71</f>
        <v>0</v>
      </c>
      <c r="AC71" s="370">
        <f>'[4]invulblad CV Horeca'!AC71</f>
        <v>0</v>
      </c>
      <c r="AD71" s="370">
        <f>'[4]invulblad CV Horeca'!AD71</f>
        <v>0</v>
      </c>
      <c r="AE71" s="370">
        <f>'[4]invulblad CV Horeca'!AE71</f>
        <v>0</v>
      </c>
      <c r="AF71" s="370">
        <f>'[4]invulblad CV Horeca'!AF71</f>
        <v>0</v>
      </c>
      <c r="AG71" s="370">
        <f>'[4]invulblad CV Horeca'!AG71</f>
        <v>0</v>
      </c>
      <c r="AH71" s="370">
        <f>'[4]invulblad CV Horeca'!AH71</f>
        <v>0</v>
      </c>
      <c r="AI71" s="370">
        <f>'[4]invulblad CV Horeca'!AI71</f>
        <v>0</v>
      </c>
      <c r="AJ71" s="370">
        <f>'[4]invulblad CV Horeca'!AJ71</f>
        <v>0</v>
      </c>
      <c r="AK71" s="370">
        <f>'[4]invulblad CV DVE'!AK71</f>
        <v>0</v>
      </c>
      <c r="AL71" s="370">
        <f>'[4]invulblad CV VIP'!AL71</f>
        <v>0</v>
      </c>
      <c r="AM71" s="370">
        <f>'[4]invulblad CV VIP'!AM71</f>
        <v>0</v>
      </c>
      <c r="AN71" s="370">
        <f>'[4]invulblad CV DVE'!AN71</f>
        <v>0</v>
      </c>
      <c r="AO71" s="370">
        <f>'[4]invulblad CV VIP'!AO71</f>
        <v>0</v>
      </c>
      <c r="AP71" s="370">
        <f>'[4]invulblad CV DVE'!AP71</f>
        <v>0</v>
      </c>
      <c r="AQ71" s="370">
        <f>'[4]invulblad CV DVE'!AQ71</f>
        <v>0</v>
      </c>
      <c r="AR71" s="370">
        <f>'[4]invulblad CV VIP'!AR71</f>
        <v>0</v>
      </c>
      <c r="AS71" s="370">
        <f>'[4]invulblad CV VIP'!AS71</f>
        <v>0</v>
      </c>
      <c r="AT71" s="370">
        <f>'[4]invulblad CV DVE'!AT71</f>
        <v>0</v>
      </c>
      <c r="AU71" s="370">
        <f>'[4]invulblad CV VIP'!AU71</f>
        <v>0</v>
      </c>
      <c r="AV71" s="370">
        <f>'[4]invulblad CV PV'!AV71</f>
        <v>0</v>
      </c>
      <c r="AW71" s="370">
        <f>'[4]invulblad CV PV'!AW71</f>
        <v>0</v>
      </c>
      <c r="AX71" s="370">
        <f>'[4]invulblad CV TO'!AX71</f>
        <v>0</v>
      </c>
    </row>
    <row r="72" spans="1:50" hidden="1">
      <c r="A72">
        <v>2014</v>
      </c>
      <c r="B72" t="s">
        <v>911</v>
      </c>
      <c r="C72" t="s">
        <v>1560</v>
      </c>
      <c r="D72" t="s">
        <v>780</v>
      </c>
      <c r="E72" t="s">
        <v>63</v>
      </c>
      <c r="F72">
        <v>2600</v>
      </c>
      <c r="G72" t="s">
        <v>66</v>
      </c>
      <c r="H72" t="s">
        <v>937</v>
      </c>
      <c r="I72" t="s">
        <v>915</v>
      </c>
      <c r="J72" t="s">
        <v>65</v>
      </c>
      <c r="K72" t="s">
        <v>938</v>
      </c>
      <c r="L72" s="365">
        <v>2600</v>
      </c>
      <c r="M72" s="366">
        <v>1403717</v>
      </c>
      <c r="N72" s="367">
        <v>2600</v>
      </c>
      <c r="O72" s="368">
        <f t="shared" si="2"/>
        <v>0</v>
      </c>
      <c r="P72" s="369">
        <f t="shared" si="3"/>
        <v>2600</v>
      </c>
      <c r="Q72" s="370">
        <f>'[4]invulblad CV TO'!Q72</f>
        <v>0</v>
      </c>
      <c r="R72" s="370">
        <f>'[4]invulblad CV PV'!R72</f>
        <v>0</v>
      </c>
      <c r="S72" s="370">
        <f>'[4]invulblad CV TO'!S72</f>
        <v>0</v>
      </c>
      <c r="T72" s="370">
        <f>'[4]invulblad CV Lab VV'!T72</f>
        <v>0</v>
      </c>
      <c r="U72" s="370">
        <f>'[4]invulblad CV Lab VV'!U72</f>
        <v>1300</v>
      </c>
      <c r="V72" s="370">
        <f>'[4]invulblad CV Lab VV'!V72</f>
        <v>0</v>
      </c>
      <c r="W72" s="370">
        <f>'[4]invulblad CV Lab VV'!W72</f>
        <v>1300</v>
      </c>
      <c r="X72" s="370">
        <f>'[4]invulblad CV Lab VV'!X72</f>
        <v>0</v>
      </c>
      <c r="Y72" s="370">
        <f>'[4]invulblad CV Lab VV'!Y72</f>
        <v>0</v>
      </c>
      <c r="Z72" s="370">
        <f>'[4]invulblad CV Lab VV'!Z72</f>
        <v>0</v>
      </c>
      <c r="AA72" s="370">
        <f>'[4]invulblad CV PV'!AA72</f>
        <v>0</v>
      </c>
      <c r="AB72" s="370">
        <f>'[4]invulblad CV TO'!AB72</f>
        <v>0</v>
      </c>
      <c r="AC72" s="370">
        <f>'[4]invulblad CV Horeca'!AC72</f>
        <v>0</v>
      </c>
      <c r="AD72" s="370">
        <f>'[4]invulblad CV Horeca'!AD72</f>
        <v>0</v>
      </c>
      <c r="AE72" s="370">
        <f>'[4]invulblad CV Horeca'!AE72</f>
        <v>0</v>
      </c>
      <c r="AF72" s="370">
        <f>'[4]invulblad CV Horeca'!AF72</f>
        <v>0</v>
      </c>
      <c r="AG72" s="370">
        <f>'[4]invulblad CV Horeca'!AG72</f>
        <v>0</v>
      </c>
      <c r="AH72" s="370">
        <f>'[4]invulblad CV Horeca'!AH72</f>
        <v>0</v>
      </c>
      <c r="AI72" s="370">
        <f>'[4]invulblad CV Horeca'!AI72</f>
        <v>0</v>
      </c>
      <c r="AJ72" s="370">
        <f>'[4]invulblad CV Horeca'!AJ72</f>
        <v>0</v>
      </c>
      <c r="AK72" s="370">
        <f>'[4]invulblad CV DVE'!AK72</f>
        <v>0</v>
      </c>
      <c r="AL72" s="370">
        <f>'[4]invulblad CV VIP'!AL72</f>
        <v>0</v>
      </c>
      <c r="AM72" s="370">
        <f>'[4]invulblad CV VIP'!AM72</f>
        <v>0</v>
      </c>
      <c r="AN72" s="370">
        <f>'[4]invulblad CV DVE'!AN72</f>
        <v>0</v>
      </c>
      <c r="AO72" s="370">
        <f>'[4]invulblad CV VIP'!AO72</f>
        <v>0</v>
      </c>
      <c r="AP72" s="370">
        <f>'[4]invulblad CV DVE'!AP72</f>
        <v>0</v>
      </c>
      <c r="AQ72" s="370">
        <f>'[4]invulblad CV DVE'!AQ72</f>
        <v>0</v>
      </c>
      <c r="AR72" s="370">
        <f>'[4]invulblad CV VIP'!AR72</f>
        <v>0</v>
      </c>
      <c r="AS72" s="370">
        <f>'[4]invulblad CV VIP'!AS72</f>
        <v>0</v>
      </c>
      <c r="AT72" s="370">
        <f>'[4]invulblad CV DVE'!AT72</f>
        <v>0</v>
      </c>
      <c r="AU72" s="370">
        <f>'[4]invulblad CV VIP'!AU72</f>
        <v>0</v>
      </c>
      <c r="AV72" s="370">
        <f>'[4]invulblad CV PV'!AV72</f>
        <v>0</v>
      </c>
      <c r="AW72" s="370">
        <f>'[4]invulblad CV PV'!AW72</f>
        <v>0</v>
      </c>
      <c r="AX72" s="370">
        <f>'[4]invulblad CV TO'!AX72</f>
        <v>0</v>
      </c>
    </row>
    <row r="73" spans="1:50" hidden="1">
      <c r="A73">
        <v>2014</v>
      </c>
      <c r="B73" t="s">
        <v>911</v>
      </c>
      <c r="C73" t="s">
        <v>1560</v>
      </c>
      <c r="D73" t="s">
        <v>780</v>
      </c>
      <c r="E73" t="s">
        <v>63</v>
      </c>
      <c r="F73">
        <v>2950</v>
      </c>
      <c r="G73" t="s">
        <v>67</v>
      </c>
      <c r="H73" t="s">
        <v>919</v>
      </c>
      <c r="I73" t="s">
        <v>915</v>
      </c>
      <c r="J73" t="s">
        <v>65</v>
      </c>
      <c r="K73" t="s">
        <v>1566</v>
      </c>
      <c r="L73" s="365">
        <v>2950</v>
      </c>
      <c r="M73" s="366">
        <v>1403916</v>
      </c>
      <c r="N73" s="367">
        <v>2950</v>
      </c>
      <c r="O73" s="368">
        <f t="shared" si="2"/>
        <v>0</v>
      </c>
      <c r="P73" s="369">
        <f t="shared" si="3"/>
        <v>2949.9999999999995</v>
      </c>
      <c r="Q73" s="370">
        <f>'[4]invulblad CV TO'!Q73</f>
        <v>0</v>
      </c>
      <c r="R73" s="370">
        <f>'[4]invulblad CV PV'!R73</f>
        <v>0</v>
      </c>
      <c r="S73" s="370">
        <f>'[4]invulblad CV TO'!S73</f>
        <v>1900</v>
      </c>
      <c r="T73" s="370">
        <f>'[4]invulblad CV Lab VV'!T73</f>
        <v>0</v>
      </c>
      <c r="U73" s="370">
        <f>'[4]invulblad CV Lab VV'!U73</f>
        <v>0</v>
      </c>
      <c r="V73" s="370">
        <f>'[4]invulblad CV Lab VV'!V73</f>
        <v>0</v>
      </c>
      <c r="W73" s="370">
        <f>'[4]invulblad CV Lab VV'!W73</f>
        <v>0</v>
      </c>
      <c r="X73" s="370">
        <f>'[4]invulblad CV Lab VV'!X73</f>
        <v>0</v>
      </c>
      <c r="Y73" s="370">
        <f>'[4]invulblad CV Lab VV'!Y73</f>
        <v>0</v>
      </c>
      <c r="Z73" s="370">
        <f>'[4]invulblad CV Lab VV'!Z73</f>
        <v>0</v>
      </c>
      <c r="AA73" s="370">
        <f>'[4]invulblad CV PV'!AA73</f>
        <v>0</v>
      </c>
      <c r="AB73" s="370">
        <f>'[4]invulblad CV TO'!AB73</f>
        <v>0</v>
      </c>
      <c r="AC73" s="370">
        <f>'[4]invulblad CV Horeca'!AC73</f>
        <v>114.28571428571429</v>
      </c>
      <c r="AD73" s="370">
        <f>'[4]invulblad CV Horeca'!AD73</f>
        <v>114.28571428571429</v>
      </c>
      <c r="AE73" s="370">
        <f>'[4]invulblad CV Horeca'!AE73</f>
        <v>114.28571428571429</v>
      </c>
      <c r="AF73" s="370">
        <f>'[4]invulblad CV Horeca'!AF73</f>
        <v>114.28571428571429</v>
      </c>
      <c r="AG73" s="370">
        <f>'[4]invulblad CV Horeca'!AG73</f>
        <v>114.28571428571429</v>
      </c>
      <c r="AH73" s="370">
        <f>'[4]invulblad CV Horeca'!AH73</f>
        <v>114.28571428571429</v>
      </c>
      <c r="AI73" s="370">
        <f>'[4]invulblad CV Horeca'!AI73</f>
        <v>114.28571428571429</v>
      </c>
      <c r="AJ73" s="370">
        <f>'[4]invulblad CV Horeca'!AJ73</f>
        <v>0</v>
      </c>
      <c r="AK73" s="370">
        <f>'[4]invulblad CV DVE'!AK73</f>
        <v>0</v>
      </c>
      <c r="AL73" s="370">
        <f>'[4]invulblad CV VIP'!AL73</f>
        <v>0</v>
      </c>
      <c r="AM73" s="370">
        <f>'[4]invulblad CV VIP'!AM73</f>
        <v>75</v>
      </c>
      <c r="AN73" s="370">
        <f>'[4]invulblad CV DVE'!AN73</f>
        <v>0</v>
      </c>
      <c r="AO73" s="370">
        <f>'[4]invulblad CV VIP'!AO73</f>
        <v>55</v>
      </c>
      <c r="AP73" s="370">
        <f>'[4]invulblad CV DVE'!AP73</f>
        <v>0</v>
      </c>
      <c r="AQ73" s="370">
        <f>'[4]invulblad CV DVE'!AQ73</f>
        <v>0</v>
      </c>
      <c r="AR73" s="370">
        <f>'[4]invulblad CV VIP'!AR73</f>
        <v>0</v>
      </c>
      <c r="AS73" s="370">
        <f>'[4]invulblad CV VIP'!AS73</f>
        <v>60</v>
      </c>
      <c r="AT73" s="370">
        <f>'[4]invulblad CV DVE'!AT73</f>
        <v>0</v>
      </c>
      <c r="AU73" s="370">
        <f>'[4]invulblad CV VIP'!AU73</f>
        <v>60</v>
      </c>
      <c r="AV73" s="370">
        <f>'[4]invulblad CV PV'!AV73</f>
        <v>0</v>
      </c>
      <c r="AW73" s="370">
        <f>'[4]invulblad CV PV'!AW73</f>
        <v>0</v>
      </c>
      <c r="AX73" s="370">
        <f>'[4]invulblad CV TO'!AX73</f>
        <v>0</v>
      </c>
    </row>
    <row r="74" spans="1:50" hidden="1">
      <c r="A74">
        <v>2014</v>
      </c>
      <c r="B74" t="s">
        <v>911</v>
      </c>
      <c r="C74" t="s">
        <v>1560</v>
      </c>
      <c r="D74" t="s">
        <v>1226</v>
      </c>
      <c r="E74" t="s">
        <v>1227</v>
      </c>
      <c r="F74">
        <v>2600</v>
      </c>
      <c r="G74" t="s">
        <v>68</v>
      </c>
      <c r="H74" t="s">
        <v>914</v>
      </c>
      <c r="I74" t="s">
        <v>915</v>
      </c>
      <c r="J74" t="s">
        <v>69</v>
      </c>
      <c r="K74" t="s">
        <v>917</v>
      </c>
      <c r="L74" s="365">
        <v>2600</v>
      </c>
      <c r="M74" s="366">
        <v>1403743</v>
      </c>
      <c r="N74" s="367">
        <v>2600</v>
      </c>
      <c r="O74" s="368">
        <f t="shared" si="2"/>
        <v>0</v>
      </c>
      <c r="P74" s="369">
        <f t="shared" si="3"/>
        <v>2600</v>
      </c>
      <c r="Q74" s="370">
        <f>'[4]invulblad CV TO'!Q74</f>
        <v>0</v>
      </c>
      <c r="R74" s="370">
        <f>'[4]invulblad CV PV'!R74</f>
        <v>0</v>
      </c>
      <c r="S74" s="370">
        <f>'[4]invulblad CV TO'!S74</f>
        <v>0</v>
      </c>
      <c r="T74" s="370">
        <f>'[4]invulblad CV Lab VV'!T74</f>
        <v>0</v>
      </c>
      <c r="U74" s="370">
        <f>'[4]invulblad CV Lab VV'!U74</f>
        <v>0</v>
      </c>
      <c r="V74" s="370">
        <f>'[4]invulblad CV Lab VV'!V74</f>
        <v>0</v>
      </c>
      <c r="W74" s="370">
        <f>'[4]invulblad CV Lab VV'!W74</f>
        <v>0</v>
      </c>
      <c r="X74" s="370">
        <f>'[4]invulblad CV Lab VV'!X74</f>
        <v>0</v>
      </c>
      <c r="Y74" s="370">
        <f>'[4]invulblad CV Lab VV'!Y74</f>
        <v>0</v>
      </c>
      <c r="Z74" s="370">
        <f>'[4]invulblad CV Lab VV'!Z74</f>
        <v>0</v>
      </c>
      <c r="AA74" s="370">
        <f>'[4]invulblad CV PV'!AA74</f>
        <v>0</v>
      </c>
      <c r="AB74" s="370">
        <f>'[4]invulblad CV TO'!AB74</f>
        <v>2600</v>
      </c>
      <c r="AC74" s="370">
        <f>'[4]invulblad CV Horeca'!AC74</f>
        <v>0</v>
      </c>
      <c r="AD74" s="370">
        <f>'[4]invulblad CV Horeca'!AD74</f>
        <v>0</v>
      </c>
      <c r="AE74" s="370">
        <f>'[4]invulblad CV Horeca'!AE74</f>
        <v>0</v>
      </c>
      <c r="AF74" s="370">
        <f>'[4]invulblad CV Horeca'!AF74</f>
        <v>0</v>
      </c>
      <c r="AG74" s="370">
        <f>'[4]invulblad CV Horeca'!AG74</f>
        <v>0</v>
      </c>
      <c r="AH74" s="370">
        <f>'[4]invulblad CV Horeca'!AH74</f>
        <v>0</v>
      </c>
      <c r="AI74" s="370">
        <f>'[4]invulblad CV Horeca'!AI74</f>
        <v>0</v>
      </c>
      <c r="AJ74" s="370">
        <f>'[4]invulblad CV Horeca'!AJ74</f>
        <v>0</v>
      </c>
      <c r="AK74" s="370">
        <f>'[4]invulblad CV DVE'!AK74</f>
        <v>0</v>
      </c>
      <c r="AL74" s="370">
        <f>'[4]invulblad CV VIP'!AL74</f>
        <v>0</v>
      </c>
      <c r="AM74" s="370">
        <f>'[4]invulblad CV VIP'!AM74</f>
        <v>0</v>
      </c>
      <c r="AN74" s="370">
        <f>'[4]invulblad CV DVE'!AN74</f>
        <v>0</v>
      </c>
      <c r="AO74" s="370">
        <f>'[4]invulblad CV VIP'!AO74</f>
        <v>0</v>
      </c>
      <c r="AP74" s="370">
        <f>'[4]invulblad CV DVE'!AP74</f>
        <v>0</v>
      </c>
      <c r="AQ74" s="370">
        <f>'[4]invulblad CV DVE'!AQ74</f>
        <v>0</v>
      </c>
      <c r="AR74" s="370">
        <f>'[4]invulblad CV VIP'!AR74</f>
        <v>0</v>
      </c>
      <c r="AS74" s="370">
        <f>'[4]invulblad CV VIP'!AS74</f>
        <v>0</v>
      </c>
      <c r="AT74" s="370">
        <f>'[4]invulblad CV DVE'!AT74</f>
        <v>0</v>
      </c>
      <c r="AU74" s="370">
        <f>'[4]invulblad CV VIP'!AU74</f>
        <v>0</v>
      </c>
      <c r="AV74" s="370">
        <f>'[4]invulblad CV PV'!AV74</f>
        <v>0</v>
      </c>
      <c r="AW74" s="370">
        <f>'[4]invulblad CV PV'!AW74</f>
        <v>0</v>
      </c>
      <c r="AX74" s="370">
        <f>'[4]invulblad CV TO'!AX74</f>
        <v>0</v>
      </c>
    </row>
    <row r="75" spans="1:50" hidden="1">
      <c r="A75">
        <v>2014</v>
      </c>
      <c r="B75" t="s">
        <v>911</v>
      </c>
      <c r="C75" t="s">
        <v>1560</v>
      </c>
      <c r="D75" t="s">
        <v>1226</v>
      </c>
      <c r="E75" t="s">
        <v>1227</v>
      </c>
      <c r="F75">
        <v>9370</v>
      </c>
      <c r="G75" t="s">
        <v>70</v>
      </c>
      <c r="H75" t="s">
        <v>926</v>
      </c>
      <c r="I75" t="s">
        <v>915</v>
      </c>
      <c r="J75" t="s">
        <v>69</v>
      </c>
      <c r="K75" t="s">
        <v>928</v>
      </c>
      <c r="L75" s="365">
        <v>9370</v>
      </c>
      <c r="M75" s="366">
        <v>1403700</v>
      </c>
      <c r="N75" s="367">
        <v>9370</v>
      </c>
      <c r="O75" s="368">
        <f t="shared" si="2"/>
        <v>0</v>
      </c>
      <c r="P75" s="369">
        <f t="shared" si="3"/>
        <v>9370</v>
      </c>
      <c r="Q75" s="370">
        <f>'[4]invulblad CV TO'!Q75</f>
        <v>0</v>
      </c>
      <c r="R75" s="370">
        <f>'[4]invulblad CV PV'!AA75</f>
        <v>4745</v>
      </c>
      <c r="S75" s="370">
        <f>'[4]invulblad CV TO'!S75</f>
        <v>0</v>
      </c>
      <c r="T75" s="370">
        <f>'[4]invulblad CV Lab VV'!T75</f>
        <v>0</v>
      </c>
      <c r="U75" s="370">
        <f>'[4]invulblad CV Lab VV'!U75</f>
        <v>0</v>
      </c>
      <c r="V75" s="370">
        <f>'[4]invulblad CV Lab VV'!V75</f>
        <v>0</v>
      </c>
      <c r="W75" s="370">
        <f>'[4]invulblad CV Lab VV'!W75</f>
        <v>0</v>
      </c>
      <c r="X75" s="370">
        <f>'[4]invulblad CV Lab VV'!X75</f>
        <v>0</v>
      </c>
      <c r="Y75" s="370">
        <f>'[4]invulblad CV Lab VV'!Y75</f>
        <v>0</v>
      </c>
      <c r="Z75" s="370">
        <f>'[4]invulblad CV Lab VV'!Z75</f>
        <v>0</v>
      </c>
      <c r="AA75" s="370">
        <f>'[4]invulblad CV PV'!R75</f>
        <v>2025</v>
      </c>
      <c r="AB75" s="370">
        <f>'[4]invulblad CV TO'!AB75</f>
        <v>2600</v>
      </c>
      <c r="AC75" s="370">
        <f>'[4]invulblad CV Horeca'!AC75</f>
        <v>0</v>
      </c>
      <c r="AD75" s="370">
        <f>'[4]invulblad CV Horeca'!AD75</f>
        <v>0</v>
      </c>
      <c r="AE75" s="370">
        <f>'[4]invulblad CV Horeca'!AE75</f>
        <v>0</v>
      </c>
      <c r="AF75" s="370">
        <f>'[4]invulblad CV Horeca'!AF75</f>
        <v>0</v>
      </c>
      <c r="AG75" s="370">
        <f>'[4]invulblad CV Horeca'!AG75</f>
        <v>0</v>
      </c>
      <c r="AH75" s="370">
        <f>'[4]invulblad CV Horeca'!AH75</f>
        <v>0</v>
      </c>
      <c r="AI75" s="370">
        <f>'[4]invulblad CV Horeca'!AI75</f>
        <v>0</v>
      </c>
      <c r="AJ75" s="370">
        <f>'[4]invulblad CV Horeca'!AJ75</f>
        <v>0</v>
      </c>
      <c r="AK75" s="370">
        <f>'[4]invulblad CV DVE'!AK75</f>
        <v>0</v>
      </c>
      <c r="AL75" s="370">
        <f>'[4]invulblad CV VIP'!AL75</f>
        <v>0</v>
      </c>
      <c r="AM75" s="370">
        <f>'[4]invulblad CV VIP'!AM75</f>
        <v>0</v>
      </c>
      <c r="AN75" s="370">
        <f>'[4]invulblad CV DVE'!AN75</f>
        <v>0</v>
      </c>
      <c r="AO75" s="370">
        <f>'[4]invulblad CV VIP'!AO75</f>
        <v>0</v>
      </c>
      <c r="AP75" s="370">
        <f>'[4]invulblad CV DVE'!AP75</f>
        <v>0</v>
      </c>
      <c r="AQ75" s="370">
        <f>'[4]invulblad CV DVE'!AQ75</f>
        <v>0</v>
      </c>
      <c r="AR75" s="370">
        <f>'[4]invulblad CV VIP'!AR75</f>
        <v>0</v>
      </c>
      <c r="AS75" s="370">
        <f>'[4]invulblad CV VIP'!AS75</f>
        <v>0</v>
      </c>
      <c r="AT75" s="370">
        <f>'[4]invulblad CV DVE'!AT75</f>
        <v>0</v>
      </c>
      <c r="AU75" s="370">
        <f>'[4]invulblad CV VIP'!AU75</f>
        <v>0</v>
      </c>
      <c r="AV75" s="370">
        <f>'[4]invulblad CV PV'!AV75</f>
        <v>0</v>
      </c>
      <c r="AW75" s="370">
        <f>'[4]invulblad CV PV'!AW75</f>
        <v>0</v>
      </c>
      <c r="AX75" s="370">
        <f>'[4]invulblad CV TO'!AX75</f>
        <v>0</v>
      </c>
    </row>
    <row r="76" spans="1:50" hidden="1">
      <c r="A76">
        <v>2014</v>
      </c>
      <c r="B76" t="s">
        <v>911</v>
      </c>
      <c r="C76" t="s">
        <v>1560</v>
      </c>
      <c r="D76" t="s">
        <v>1226</v>
      </c>
      <c r="E76" t="s">
        <v>1227</v>
      </c>
      <c r="F76">
        <v>27790</v>
      </c>
      <c r="G76" t="s">
        <v>71</v>
      </c>
      <c r="H76" t="s">
        <v>937</v>
      </c>
      <c r="I76" t="s">
        <v>915</v>
      </c>
      <c r="J76" t="s">
        <v>69</v>
      </c>
      <c r="K76" t="s">
        <v>938</v>
      </c>
      <c r="L76" s="365">
        <v>27790</v>
      </c>
      <c r="M76" s="366">
        <v>1403718</v>
      </c>
      <c r="N76" s="367">
        <v>27790</v>
      </c>
      <c r="O76" s="368">
        <f t="shared" si="2"/>
        <v>0</v>
      </c>
      <c r="P76" s="369">
        <f t="shared" si="3"/>
        <v>27790</v>
      </c>
      <c r="Q76" s="370">
        <f>'[4]invulblad CV TO'!Q76</f>
        <v>0</v>
      </c>
      <c r="R76" s="370">
        <f>'[4]invulblad CV PV'!AA76</f>
        <v>13570</v>
      </c>
      <c r="S76" s="370">
        <f>'[4]invulblad CV TO'!S76</f>
        <v>0</v>
      </c>
      <c r="T76" s="370">
        <f>'[4]invulblad CV Lab VV'!T76</f>
        <v>0</v>
      </c>
      <c r="U76" s="370">
        <f>'[4]invulblad CV Lab VV'!U76</f>
        <v>0</v>
      </c>
      <c r="V76" s="370">
        <f>'[4]invulblad CV Lab VV'!V76</f>
        <v>0</v>
      </c>
      <c r="W76" s="370">
        <f>'[4]invulblad CV Lab VV'!W76</f>
        <v>0</v>
      </c>
      <c r="X76" s="370">
        <f>'[4]invulblad CV Lab VV'!X76</f>
        <v>0</v>
      </c>
      <c r="Y76" s="370">
        <f>'[4]invulblad CV Lab VV'!Y76</f>
        <v>0</v>
      </c>
      <c r="Z76" s="370">
        <f>'[4]invulblad CV Lab VV'!Z76</f>
        <v>0</v>
      </c>
      <c r="AA76" s="370">
        <f>'[4]invulblad CV PV'!R76</f>
        <v>14220</v>
      </c>
      <c r="AB76" s="370">
        <f>'[4]invulblad CV TO'!AB76</f>
        <v>0</v>
      </c>
      <c r="AC76" s="370">
        <f>'[4]invulblad CV Horeca'!AC76</f>
        <v>0</v>
      </c>
      <c r="AD76" s="370">
        <f>'[4]invulblad CV Horeca'!AD76</f>
        <v>0</v>
      </c>
      <c r="AE76" s="370">
        <f>'[4]invulblad CV Horeca'!AE76</f>
        <v>0</v>
      </c>
      <c r="AF76" s="370">
        <f>'[4]invulblad CV Horeca'!AF76</f>
        <v>0</v>
      </c>
      <c r="AG76" s="370">
        <f>'[4]invulblad CV Horeca'!AG76</f>
        <v>0</v>
      </c>
      <c r="AH76" s="370">
        <f>'[4]invulblad CV Horeca'!AH76</f>
        <v>0</v>
      </c>
      <c r="AI76" s="370">
        <f>'[4]invulblad CV Horeca'!AI76</f>
        <v>0</v>
      </c>
      <c r="AJ76" s="370">
        <f>'[4]invulblad CV Horeca'!AJ76</f>
        <v>0</v>
      </c>
      <c r="AK76" s="370">
        <f>'[4]invulblad CV DVE'!AK76</f>
        <v>0</v>
      </c>
      <c r="AL76" s="370">
        <f>'[4]invulblad CV VIP'!AL76</f>
        <v>0</v>
      </c>
      <c r="AM76" s="370">
        <f>'[4]invulblad CV VIP'!AM76</f>
        <v>0</v>
      </c>
      <c r="AN76" s="370">
        <f>'[4]invulblad CV DVE'!AN76</f>
        <v>0</v>
      </c>
      <c r="AO76" s="370">
        <f>'[4]invulblad CV VIP'!AO76</f>
        <v>0</v>
      </c>
      <c r="AP76" s="370">
        <f>'[4]invulblad CV DVE'!AP76</f>
        <v>0</v>
      </c>
      <c r="AQ76" s="370">
        <f>'[4]invulblad CV DVE'!AQ76</f>
        <v>0</v>
      </c>
      <c r="AR76" s="370">
        <f>'[4]invulblad CV VIP'!AR76</f>
        <v>0</v>
      </c>
      <c r="AS76" s="370">
        <f>'[4]invulblad CV VIP'!AS76</f>
        <v>0</v>
      </c>
      <c r="AT76" s="370">
        <f>'[4]invulblad CV DVE'!AT76</f>
        <v>0</v>
      </c>
      <c r="AU76" s="370">
        <f>'[4]invulblad CV VIP'!AU76</f>
        <v>0</v>
      </c>
      <c r="AV76" s="370">
        <f>'[4]invulblad CV PV'!AV76</f>
        <v>0</v>
      </c>
      <c r="AW76" s="370">
        <f>'[4]invulblad CV PV'!AW76</f>
        <v>0</v>
      </c>
      <c r="AX76" s="370">
        <f>'[4]invulblad CV TO'!AX76</f>
        <v>0</v>
      </c>
    </row>
    <row r="77" spans="1:50" hidden="1">
      <c r="A77">
        <v>2014</v>
      </c>
      <c r="B77" t="s">
        <v>911</v>
      </c>
      <c r="C77" t="s">
        <v>1560</v>
      </c>
      <c r="D77" t="s">
        <v>1226</v>
      </c>
      <c r="E77" t="s">
        <v>1227</v>
      </c>
      <c r="F77">
        <v>63135</v>
      </c>
      <c r="G77" t="s">
        <v>72</v>
      </c>
      <c r="H77" t="s">
        <v>919</v>
      </c>
      <c r="I77" t="s">
        <v>915</v>
      </c>
      <c r="J77" t="s">
        <v>69</v>
      </c>
      <c r="K77" t="s">
        <v>1566</v>
      </c>
      <c r="L77" s="365">
        <v>63135</v>
      </c>
      <c r="M77" s="366">
        <v>1403914</v>
      </c>
      <c r="N77" s="367">
        <v>59235</v>
      </c>
      <c r="O77" s="368">
        <f t="shared" si="2"/>
        <v>0</v>
      </c>
      <c r="P77" s="369">
        <f t="shared" si="3"/>
        <v>59235</v>
      </c>
      <c r="Q77" s="370">
        <f>'[4]invulblad CV TO'!Q77</f>
        <v>0</v>
      </c>
      <c r="R77" s="370">
        <f>'[4]invulblad CV PV'!AA77</f>
        <v>0</v>
      </c>
      <c r="S77" s="370">
        <f>'[4]invulblad CV TO'!S77</f>
        <v>0</v>
      </c>
      <c r="T77" s="370">
        <f>'[4]invulblad CV Lab VV'!T77</f>
        <v>0</v>
      </c>
      <c r="U77" s="370">
        <f>'[4]invulblad CV Lab VV'!U77</f>
        <v>0</v>
      </c>
      <c r="V77" s="370">
        <f>'[4]invulblad CV Lab VV'!V77</f>
        <v>0</v>
      </c>
      <c r="W77" s="370">
        <f>'[4]invulblad CV Lab VV'!W77</f>
        <v>0</v>
      </c>
      <c r="X77" s="370">
        <f>'[4]invulblad CV Lab VV'!X77</f>
        <v>0</v>
      </c>
      <c r="Y77" s="370">
        <f>'[4]invulblad CV Lab VV'!Y77</f>
        <v>0</v>
      </c>
      <c r="Z77" s="370">
        <f>'[4]invulblad CV Lab VV'!Z77</f>
        <v>0</v>
      </c>
      <c r="AA77" s="370">
        <f>'[4]invulblad CV PV'!R77</f>
        <v>0</v>
      </c>
      <c r="AB77" s="370">
        <f>'[4]invulblad CV TO'!AB77</f>
        <v>17635</v>
      </c>
      <c r="AC77" s="370">
        <f>'[4]invulblad CV Horeca'!AC77</f>
        <v>0</v>
      </c>
      <c r="AD77" s="370">
        <f>'[4]invulblad CV Horeca'!AD77</f>
        <v>0</v>
      </c>
      <c r="AE77" s="370">
        <f>'[4]invulblad CV Horeca'!AE77</f>
        <v>0</v>
      </c>
      <c r="AF77" s="370">
        <f>'[4]invulblad CV Horeca'!AF77</f>
        <v>0</v>
      </c>
      <c r="AG77" s="370">
        <f>'[4]invulblad CV Horeca'!AG77</f>
        <v>0</v>
      </c>
      <c r="AH77" s="370">
        <f>'[4]invulblad CV Horeca'!AH77</f>
        <v>0</v>
      </c>
      <c r="AI77" s="370">
        <f>'[4]invulblad CV Horeca'!AI77</f>
        <v>0</v>
      </c>
      <c r="AJ77" s="370">
        <f>'[4]invulblad CV Horeca'!AJ77</f>
        <v>0</v>
      </c>
      <c r="AK77" s="370">
        <f>'[4]invulblad CV DVE'!AK77</f>
        <v>0</v>
      </c>
      <c r="AL77" s="370">
        <f>'[4]invulblad CV VIP'!AL77</f>
        <v>0</v>
      </c>
      <c r="AM77" s="370">
        <f>'[4]invulblad CV VIP'!AM77</f>
        <v>150</v>
      </c>
      <c r="AN77" s="370">
        <f>'[4]invulblad CV DVE'!AN77</f>
        <v>0</v>
      </c>
      <c r="AO77" s="370">
        <f>'[4]invulblad CV VIP'!AO77</f>
        <v>105</v>
      </c>
      <c r="AP77" s="370">
        <f>'[4]invulblad CV DVE'!AP77</f>
        <v>0</v>
      </c>
      <c r="AQ77" s="370">
        <f>'[4]invulblad CV DVE'!AQ77</f>
        <v>0</v>
      </c>
      <c r="AR77" s="370">
        <f>'[4]invulblad CV VIP'!AR77</f>
        <v>0</v>
      </c>
      <c r="AS77" s="370">
        <f>'[4]invulblad CV VIP'!AS77</f>
        <v>125</v>
      </c>
      <c r="AT77" s="370">
        <f>'[4]invulblad CV DVE'!AT77</f>
        <v>0</v>
      </c>
      <c r="AU77" s="370">
        <f>'[4]invulblad CV VIP'!AU77</f>
        <v>120</v>
      </c>
      <c r="AV77" s="370">
        <f>'[4]invulblad CV PV'!AV77</f>
        <v>21363</v>
      </c>
      <c r="AW77" s="370">
        <f>'[4]invulblad CV PV'!AW77</f>
        <v>19737</v>
      </c>
      <c r="AX77" s="370">
        <f>'[4]invulblad CV TO'!AX77</f>
        <v>0</v>
      </c>
    </row>
    <row r="78" spans="1:50" hidden="1">
      <c r="A78">
        <v>2014</v>
      </c>
      <c r="B78" t="s">
        <v>911</v>
      </c>
      <c r="C78" t="s">
        <v>1560</v>
      </c>
      <c r="D78" t="s">
        <v>1226</v>
      </c>
      <c r="E78" t="s">
        <v>73</v>
      </c>
      <c r="F78">
        <v>2300</v>
      </c>
      <c r="G78" t="s">
        <v>74</v>
      </c>
      <c r="H78" t="s">
        <v>937</v>
      </c>
      <c r="I78" t="s">
        <v>915</v>
      </c>
      <c r="J78" t="s">
        <v>75</v>
      </c>
      <c r="K78" t="s">
        <v>938</v>
      </c>
      <c r="L78" s="365">
        <v>2300</v>
      </c>
      <c r="M78" s="366">
        <v>1403712</v>
      </c>
      <c r="N78" s="367">
        <v>2300</v>
      </c>
      <c r="O78" s="368">
        <f t="shared" si="2"/>
        <v>0</v>
      </c>
      <c r="P78" s="369">
        <f t="shared" si="3"/>
        <v>2300</v>
      </c>
      <c r="Q78" s="370">
        <f>'[4]invulblad CV TO'!Q78</f>
        <v>0</v>
      </c>
      <c r="R78" s="370">
        <f>'[4]invulblad CV PV'!AA78</f>
        <v>1150</v>
      </c>
      <c r="S78" s="370">
        <f>'[4]invulblad CV TO'!S78</f>
        <v>0</v>
      </c>
      <c r="T78" s="370">
        <f>'[4]invulblad CV Lab VV'!T78</f>
        <v>0</v>
      </c>
      <c r="U78" s="370">
        <f>'[4]invulblad CV Lab VV'!U78</f>
        <v>0</v>
      </c>
      <c r="V78" s="370">
        <f>'[4]invulblad CV Lab VV'!V78</f>
        <v>0</v>
      </c>
      <c r="W78" s="370">
        <f>'[4]invulblad CV Lab VV'!W78</f>
        <v>0</v>
      </c>
      <c r="X78" s="370">
        <f>'[4]invulblad CV Lab VV'!X78</f>
        <v>0</v>
      </c>
      <c r="Y78" s="370">
        <f>'[4]invulblad CV Lab VV'!Y78</f>
        <v>0</v>
      </c>
      <c r="Z78" s="370">
        <f>'[4]invulblad CV Lab VV'!Z78</f>
        <v>0</v>
      </c>
      <c r="AA78" s="370">
        <f>'[4]invulblad CV PV'!R78</f>
        <v>1150</v>
      </c>
      <c r="AB78" s="370">
        <f>'[4]invulblad CV TO'!AB78</f>
        <v>0</v>
      </c>
      <c r="AC78" s="370">
        <f>'[4]invulblad CV Horeca'!AC78</f>
        <v>0</v>
      </c>
      <c r="AD78" s="370">
        <f>'[4]invulblad CV Horeca'!AD78</f>
        <v>0</v>
      </c>
      <c r="AE78" s="370">
        <f>'[4]invulblad CV Horeca'!AE78</f>
        <v>0</v>
      </c>
      <c r="AF78" s="370">
        <f>'[4]invulblad CV Horeca'!AF78</f>
        <v>0</v>
      </c>
      <c r="AG78" s="370">
        <f>'[4]invulblad CV Horeca'!AG78</f>
        <v>0</v>
      </c>
      <c r="AH78" s="370">
        <f>'[4]invulblad CV Horeca'!AH78</f>
        <v>0</v>
      </c>
      <c r="AI78" s="370">
        <f>'[4]invulblad CV Horeca'!AI78</f>
        <v>0</v>
      </c>
      <c r="AJ78" s="370">
        <f>'[4]invulblad CV Horeca'!AJ78</f>
        <v>0</v>
      </c>
      <c r="AK78" s="370">
        <f>'[4]invulblad CV DVE'!AK78</f>
        <v>0</v>
      </c>
      <c r="AL78" s="370">
        <f>'[4]invulblad CV VIP'!AL78</f>
        <v>0</v>
      </c>
      <c r="AM78" s="370">
        <f>'[4]invulblad CV VIP'!AM78</f>
        <v>0</v>
      </c>
      <c r="AN78" s="370">
        <f>'[4]invulblad CV DVE'!AN78</f>
        <v>0</v>
      </c>
      <c r="AO78" s="370">
        <f>'[4]invulblad CV VIP'!AO78</f>
        <v>0</v>
      </c>
      <c r="AP78" s="370">
        <f>'[4]invulblad CV DVE'!AP78</f>
        <v>0</v>
      </c>
      <c r="AQ78" s="370">
        <f>'[4]invulblad CV DVE'!AQ78</f>
        <v>0</v>
      </c>
      <c r="AR78" s="370">
        <f>'[4]invulblad CV VIP'!AR78</f>
        <v>0</v>
      </c>
      <c r="AS78" s="370">
        <f>'[4]invulblad CV VIP'!AS78</f>
        <v>0</v>
      </c>
      <c r="AT78" s="370">
        <f>'[4]invulblad CV DVE'!AT78</f>
        <v>0</v>
      </c>
      <c r="AU78" s="370">
        <f>'[4]invulblad CV VIP'!AU78</f>
        <v>0</v>
      </c>
      <c r="AV78" s="370">
        <f>'[4]invulblad CV PV'!AV78</f>
        <v>0</v>
      </c>
      <c r="AW78" s="370">
        <f>'[4]invulblad CV PV'!AW78</f>
        <v>0</v>
      </c>
      <c r="AX78" s="370">
        <f>'[4]invulblad CV TO'!AX78</f>
        <v>0</v>
      </c>
    </row>
    <row r="79" spans="1:50" hidden="1">
      <c r="A79">
        <v>2014</v>
      </c>
      <c r="B79" t="s">
        <v>911</v>
      </c>
      <c r="C79" t="s">
        <v>1560</v>
      </c>
      <c r="D79" t="s">
        <v>1226</v>
      </c>
      <c r="E79" t="s">
        <v>73</v>
      </c>
      <c r="F79">
        <v>13300</v>
      </c>
      <c r="G79" t="s">
        <v>76</v>
      </c>
      <c r="H79" t="s">
        <v>919</v>
      </c>
      <c r="I79" t="s">
        <v>915</v>
      </c>
      <c r="J79" t="s">
        <v>75</v>
      </c>
      <c r="K79" t="s">
        <v>1566</v>
      </c>
      <c r="L79" s="365">
        <v>13300</v>
      </c>
      <c r="M79" s="366">
        <v>1403893</v>
      </c>
      <c r="N79" s="367">
        <v>13300</v>
      </c>
      <c r="O79" s="368">
        <f t="shared" si="2"/>
        <v>0</v>
      </c>
      <c r="P79" s="369">
        <f t="shared" si="3"/>
        <v>13300</v>
      </c>
      <c r="Q79" s="370">
        <f>'[4]invulblad CV TO'!Q79</f>
        <v>0</v>
      </c>
      <c r="R79" s="370">
        <f>'[4]invulblad CV PV'!AA79</f>
        <v>0</v>
      </c>
      <c r="S79" s="370">
        <f>'[4]invulblad CV TO'!S79</f>
        <v>0</v>
      </c>
      <c r="T79" s="370">
        <f>'[4]invulblad CV Lab VV'!T79</f>
        <v>0</v>
      </c>
      <c r="U79" s="370">
        <f>'[4]invulblad CV Lab VV'!U79</f>
        <v>0</v>
      </c>
      <c r="V79" s="370">
        <f>'[4]invulblad CV Lab VV'!V79</f>
        <v>0</v>
      </c>
      <c r="W79" s="370">
        <f>'[4]invulblad CV Lab VV'!W79</f>
        <v>0</v>
      </c>
      <c r="X79" s="370">
        <f>'[4]invulblad CV Lab VV'!X79</f>
        <v>0</v>
      </c>
      <c r="Y79" s="370">
        <f>'[4]invulblad CV Lab VV'!Y79</f>
        <v>0</v>
      </c>
      <c r="Z79" s="370">
        <f>'[4]invulblad CV Lab VV'!Z79</f>
        <v>0</v>
      </c>
      <c r="AA79" s="370">
        <f>'[4]invulblad CV PV'!R79</f>
        <v>0</v>
      </c>
      <c r="AB79" s="370">
        <f>'[4]invulblad CV TO'!AB79</f>
        <v>5000</v>
      </c>
      <c r="AC79" s="370">
        <f>'[4]invulblad CV Horeca'!AC79</f>
        <v>0</v>
      </c>
      <c r="AD79" s="370">
        <f>'[4]invulblad CV Horeca'!AD79</f>
        <v>0</v>
      </c>
      <c r="AE79" s="370">
        <f>'[4]invulblad CV Horeca'!AE79</f>
        <v>0</v>
      </c>
      <c r="AF79" s="370">
        <f>'[4]invulblad CV Horeca'!AF79</f>
        <v>0</v>
      </c>
      <c r="AG79" s="370">
        <f>'[4]invulblad CV Horeca'!AG79</f>
        <v>0</v>
      </c>
      <c r="AH79" s="370">
        <f>'[4]invulblad CV Horeca'!AH79</f>
        <v>0</v>
      </c>
      <c r="AI79" s="370">
        <f>'[4]invulblad CV Horeca'!AI79</f>
        <v>0</v>
      </c>
      <c r="AJ79" s="370">
        <f>'[4]invulblad CV Horeca'!AJ79</f>
        <v>0</v>
      </c>
      <c r="AK79" s="370">
        <f>'[4]invulblad CV DVE'!AK79</f>
        <v>0</v>
      </c>
      <c r="AL79" s="370">
        <f>'[4]invulblad CV VIP'!AL79</f>
        <v>0</v>
      </c>
      <c r="AM79" s="370">
        <f>'[4]invulblad CV VIP'!AM79</f>
        <v>0</v>
      </c>
      <c r="AN79" s="370">
        <f>'[4]invulblad CV DVE'!AN79</f>
        <v>0</v>
      </c>
      <c r="AO79" s="370">
        <f>'[4]invulblad CV VIP'!AO79</f>
        <v>0</v>
      </c>
      <c r="AP79" s="370">
        <f>'[4]invulblad CV DVE'!AP79</f>
        <v>0</v>
      </c>
      <c r="AQ79" s="370">
        <f>'[4]invulblad CV DVE'!AQ79</f>
        <v>0</v>
      </c>
      <c r="AR79" s="370">
        <f>'[4]invulblad CV VIP'!AR79</f>
        <v>0</v>
      </c>
      <c r="AS79" s="370">
        <f>'[4]invulblad CV VIP'!AS79</f>
        <v>0</v>
      </c>
      <c r="AT79" s="370">
        <f>'[4]invulblad CV DVE'!AT79</f>
        <v>0</v>
      </c>
      <c r="AU79" s="370">
        <f>'[4]invulblad CV VIP'!AU79</f>
        <v>0</v>
      </c>
      <c r="AV79" s="370">
        <f>'[4]invulblad CV PV'!AV79</f>
        <v>4150</v>
      </c>
      <c r="AW79" s="370">
        <f>'[4]invulblad CV PV'!AW79</f>
        <v>4150</v>
      </c>
      <c r="AX79" s="370">
        <f>'[4]invulblad CV TO'!AX79</f>
        <v>0</v>
      </c>
    </row>
    <row r="80" spans="1:50" hidden="1">
      <c r="A80">
        <v>2014</v>
      </c>
      <c r="B80" t="s">
        <v>911</v>
      </c>
      <c r="C80" t="s">
        <v>1560</v>
      </c>
      <c r="D80" t="s">
        <v>1226</v>
      </c>
      <c r="E80" t="s">
        <v>77</v>
      </c>
      <c r="F80">
        <v>2600</v>
      </c>
      <c r="G80" t="s">
        <v>78</v>
      </c>
      <c r="H80" t="s">
        <v>926</v>
      </c>
      <c r="I80" t="s">
        <v>915</v>
      </c>
      <c r="J80" t="s">
        <v>79</v>
      </c>
      <c r="K80" t="s">
        <v>928</v>
      </c>
      <c r="L80" s="365">
        <v>2600</v>
      </c>
      <c r="M80" s="366">
        <v>1403673</v>
      </c>
      <c r="N80" s="367">
        <v>2600</v>
      </c>
      <c r="O80" s="368">
        <f t="shared" si="2"/>
        <v>0</v>
      </c>
      <c r="P80" s="369">
        <f t="shared" si="3"/>
        <v>2600</v>
      </c>
      <c r="Q80" s="370">
        <f>'[4]invulblad CV TO'!Q80</f>
        <v>0</v>
      </c>
      <c r="R80" s="370">
        <f>'[4]invulblad CV PV'!AA80</f>
        <v>0</v>
      </c>
      <c r="S80" s="370">
        <f>'[4]invulblad CV TO'!S80</f>
        <v>0</v>
      </c>
      <c r="T80" s="370">
        <f>'[4]invulblad CV Lab VV'!T80</f>
        <v>0</v>
      </c>
      <c r="U80" s="370">
        <f>'[4]invulblad CV Lab VV'!U80</f>
        <v>0</v>
      </c>
      <c r="V80" s="370">
        <f>'[4]invulblad CV Lab VV'!V80</f>
        <v>0</v>
      </c>
      <c r="W80" s="370">
        <f>'[4]invulblad CV Lab VV'!W80</f>
        <v>0</v>
      </c>
      <c r="X80" s="370">
        <f>'[4]invulblad CV Lab VV'!X80</f>
        <v>0</v>
      </c>
      <c r="Y80" s="370">
        <f>'[4]invulblad CV Lab VV'!Y80</f>
        <v>0</v>
      </c>
      <c r="Z80" s="370">
        <f>'[4]invulblad CV Lab VV'!Z80</f>
        <v>0</v>
      </c>
      <c r="AA80" s="370">
        <f>'[4]invulblad CV PV'!R80</f>
        <v>0</v>
      </c>
      <c r="AB80" s="370">
        <f>'[4]invulblad CV TO'!AB80</f>
        <v>2600</v>
      </c>
      <c r="AC80" s="370">
        <f>'[4]invulblad CV Horeca'!AC80</f>
        <v>0</v>
      </c>
      <c r="AD80" s="370">
        <f>'[4]invulblad CV Horeca'!AD80</f>
        <v>0</v>
      </c>
      <c r="AE80" s="370">
        <f>'[4]invulblad CV Horeca'!AE80</f>
        <v>0</v>
      </c>
      <c r="AF80" s="370">
        <f>'[4]invulblad CV Horeca'!AF80</f>
        <v>0</v>
      </c>
      <c r="AG80" s="370">
        <f>'[4]invulblad CV Horeca'!AG80</f>
        <v>0</v>
      </c>
      <c r="AH80" s="370">
        <f>'[4]invulblad CV Horeca'!AH80</f>
        <v>0</v>
      </c>
      <c r="AI80" s="370">
        <f>'[4]invulblad CV Horeca'!AI80</f>
        <v>0</v>
      </c>
      <c r="AJ80" s="370">
        <f>'[4]invulblad CV Horeca'!AJ80</f>
        <v>0</v>
      </c>
      <c r="AK80" s="370">
        <f>'[4]invulblad CV DVE'!AK80</f>
        <v>0</v>
      </c>
      <c r="AL80" s="370">
        <f>'[4]invulblad CV VIP'!AL80</f>
        <v>0</v>
      </c>
      <c r="AM80" s="370">
        <f>'[4]invulblad CV VIP'!AM80</f>
        <v>0</v>
      </c>
      <c r="AN80" s="370">
        <f>'[4]invulblad CV DVE'!AN80</f>
        <v>0</v>
      </c>
      <c r="AO80" s="370">
        <f>'[4]invulblad CV VIP'!AO80</f>
        <v>0</v>
      </c>
      <c r="AP80" s="370">
        <f>'[4]invulblad CV DVE'!AP80</f>
        <v>0</v>
      </c>
      <c r="AQ80" s="370">
        <f>'[4]invulblad CV DVE'!AQ80</f>
        <v>0</v>
      </c>
      <c r="AR80" s="370">
        <f>'[4]invulblad CV VIP'!AR80</f>
        <v>0</v>
      </c>
      <c r="AS80" s="370">
        <f>'[4]invulblad CV VIP'!AS80</f>
        <v>0</v>
      </c>
      <c r="AT80" s="370">
        <f>'[4]invulblad CV DVE'!AT80</f>
        <v>0</v>
      </c>
      <c r="AU80" s="370">
        <f>'[4]invulblad CV VIP'!AU80</f>
        <v>0</v>
      </c>
      <c r="AV80" s="370">
        <f>'[4]invulblad CV PV'!AV80</f>
        <v>0</v>
      </c>
      <c r="AW80" s="370">
        <f>'[4]invulblad CV PV'!AW80</f>
        <v>0</v>
      </c>
      <c r="AX80" s="370">
        <f>'[4]invulblad CV TO'!AX80</f>
        <v>0</v>
      </c>
    </row>
    <row r="81" spans="1:50" hidden="1">
      <c r="A81">
        <v>2014</v>
      </c>
      <c r="B81" t="s">
        <v>911</v>
      </c>
      <c r="C81" t="s">
        <v>1560</v>
      </c>
      <c r="D81" t="s">
        <v>1226</v>
      </c>
      <c r="E81" t="s">
        <v>77</v>
      </c>
      <c r="F81">
        <v>1950</v>
      </c>
      <c r="G81" t="s">
        <v>80</v>
      </c>
      <c r="H81" t="s">
        <v>937</v>
      </c>
      <c r="I81" t="s">
        <v>915</v>
      </c>
      <c r="J81" t="s">
        <v>79</v>
      </c>
      <c r="K81" t="s">
        <v>938</v>
      </c>
      <c r="L81" s="365">
        <v>1950</v>
      </c>
      <c r="M81" s="366">
        <v>1403713</v>
      </c>
      <c r="N81" s="367">
        <v>1950</v>
      </c>
      <c r="O81" s="368">
        <f t="shared" si="2"/>
        <v>0</v>
      </c>
      <c r="P81" s="369">
        <f t="shared" si="3"/>
        <v>1950</v>
      </c>
      <c r="Q81" s="370">
        <f>'[4]invulblad CV TO'!Q81</f>
        <v>0</v>
      </c>
      <c r="R81" s="370">
        <f>'[4]invulblad CV PV'!AA81</f>
        <v>1950</v>
      </c>
      <c r="S81" s="370">
        <f>'[4]invulblad CV TO'!S81</f>
        <v>0</v>
      </c>
      <c r="T81" s="370">
        <f>'[4]invulblad CV Lab VV'!T81</f>
        <v>0</v>
      </c>
      <c r="U81" s="370">
        <f>'[4]invulblad CV Lab VV'!U81</f>
        <v>0</v>
      </c>
      <c r="V81" s="370">
        <f>'[4]invulblad CV Lab VV'!V81</f>
        <v>0</v>
      </c>
      <c r="W81" s="370">
        <f>'[4]invulblad CV Lab VV'!W81</f>
        <v>0</v>
      </c>
      <c r="X81" s="370">
        <f>'[4]invulblad CV Lab VV'!X81</f>
        <v>0</v>
      </c>
      <c r="Y81" s="370">
        <f>'[4]invulblad CV Lab VV'!Y81</f>
        <v>0</v>
      </c>
      <c r="Z81" s="370">
        <f>'[4]invulblad CV Lab VV'!Z81</f>
        <v>0</v>
      </c>
      <c r="AA81" s="370">
        <f>'[4]invulblad CV PV'!R81</f>
        <v>0</v>
      </c>
      <c r="AB81" s="370">
        <f>'[4]invulblad CV TO'!AB81</f>
        <v>0</v>
      </c>
      <c r="AC81" s="370">
        <f>'[4]invulblad CV Horeca'!AC81</f>
        <v>0</v>
      </c>
      <c r="AD81" s="370">
        <f>'[4]invulblad CV Horeca'!AD81</f>
        <v>0</v>
      </c>
      <c r="AE81" s="370">
        <f>'[4]invulblad CV Horeca'!AE81</f>
        <v>0</v>
      </c>
      <c r="AF81" s="370">
        <f>'[4]invulblad CV Horeca'!AF81</f>
        <v>0</v>
      </c>
      <c r="AG81" s="370">
        <f>'[4]invulblad CV Horeca'!AG81</f>
        <v>0</v>
      </c>
      <c r="AH81" s="370">
        <f>'[4]invulblad CV Horeca'!AH81</f>
        <v>0</v>
      </c>
      <c r="AI81" s="370">
        <f>'[4]invulblad CV Horeca'!AI81</f>
        <v>0</v>
      </c>
      <c r="AJ81" s="370">
        <f>'[4]invulblad CV Horeca'!AJ81</f>
        <v>0</v>
      </c>
      <c r="AK81" s="370">
        <f>'[4]invulblad CV DVE'!AK81</f>
        <v>0</v>
      </c>
      <c r="AL81" s="370">
        <f>'[4]invulblad CV VIP'!AL81</f>
        <v>0</v>
      </c>
      <c r="AM81" s="370">
        <f>'[4]invulblad CV VIP'!AM81</f>
        <v>0</v>
      </c>
      <c r="AN81" s="370">
        <f>'[4]invulblad CV DVE'!AN81</f>
        <v>0</v>
      </c>
      <c r="AO81" s="370">
        <f>'[4]invulblad CV VIP'!AO81</f>
        <v>0</v>
      </c>
      <c r="AP81" s="370">
        <f>'[4]invulblad CV DVE'!AP81</f>
        <v>0</v>
      </c>
      <c r="AQ81" s="370">
        <f>'[4]invulblad CV DVE'!AQ81</f>
        <v>0</v>
      </c>
      <c r="AR81" s="370">
        <f>'[4]invulblad CV VIP'!AR81</f>
        <v>0</v>
      </c>
      <c r="AS81" s="370">
        <f>'[4]invulblad CV VIP'!AS81</f>
        <v>0</v>
      </c>
      <c r="AT81" s="370">
        <f>'[4]invulblad CV DVE'!AT81</f>
        <v>0</v>
      </c>
      <c r="AU81" s="370">
        <f>'[4]invulblad CV VIP'!AU81</f>
        <v>0</v>
      </c>
      <c r="AV81" s="370">
        <f>'[4]invulblad CV PV'!AV81</f>
        <v>0</v>
      </c>
      <c r="AW81" s="370">
        <f>'[4]invulblad CV PV'!AW81</f>
        <v>0</v>
      </c>
      <c r="AX81" s="370">
        <f>'[4]invulblad CV TO'!AX81</f>
        <v>0</v>
      </c>
    </row>
    <row r="82" spans="1:50" hidden="1">
      <c r="A82">
        <v>2014</v>
      </c>
      <c r="B82" t="s">
        <v>911</v>
      </c>
      <c r="C82" t="s">
        <v>1560</v>
      </c>
      <c r="D82" t="s">
        <v>1226</v>
      </c>
      <c r="E82" t="s">
        <v>77</v>
      </c>
      <c r="F82">
        <v>650</v>
      </c>
      <c r="G82" t="s">
        <v>81</v>
      </c>
      <c r="H82" t="s">
        <v>919</v>
      </c>
      <c r="I82" t="s">
        <v>915</v>
      </c>
      <c r="J82" t="s">
        <v>79</v>
      </c>
      <c r="K82" t="s">
        <v>1566</v>
      </c>
      <c r="L82" s="365">
        <v>650</v>
      </c>
      <c r="M82" s="366">
        <v>1403842</v>
      </c>
      <c r="N82" s="367">
        <v>650</v>
      </c>
      <c r="O82" s="368">
        <f t="shared" si="2"/>
        <v>0</v>
      </c>
      <c r="P82" s="369">
        <f t="shared" si="3"/>
        <v>650</v>
      </c>
      <c r="Q82" s="370">
        <f>'[4]invulblad CV TO'!Q82</f>
        <v>0</v>
      </c>
      <c r="R82" s="370">
        <f>'[4]invulblad CV PV'!AA82</f>
        <v>0</v>
      </c>
      <c r="S82" s="370">
        <f>'[4]invulblad CV TO'!S82</f>
        <v>0</v>
      </c>
      <c r="T82" s="370">
        <f>'[4]invulblad CV Lab VV'!T82</f>
        <v>0</v>
      </c>
      <c r="U82" s="370">
        <f>'[4]invulblad CV Lab VV'!U82</f>
        <v>0</v>
      </c>
      <c r="V82" s="370">
        <f>'[4]invulblad CV Lab VV'!V82</f>
        <v>0</v>
      </c>
      <c r="W82" s="370">
        <f>'[4]invulblad CV Lab VV'!W82</f>
        <v>0</v>
      </c>
      <c r="X82" s="370">
        <f>'[4]invulblad CV Lab VV'!X82</f>
        <v>0</v>
      </c>
      <c r="Y82" s="370">
        <f>'[4]invulblad CV Lab VV'!Y82</f>
        <v>0</v>
      </c>
      <c r="Z82" s="370">
        <f>'[4]invulblad CV Lab VV'!Z82</f>
        <v>0</v>
      </c>
      <c r="AA82" s="370">
        <f>'[4]invulblad CV PV'!R82</f>
        <v>0</v>
      </c>
      <c r="AB82" s="370">
        <f>'[4]invulblad CV TO'!AB82</f>
        <v>650</v>
      </c>
      <c r="AC82" s="370">
        <f>'[4]invulblad CV Horeca'!AC82</f>
        <v>0</v>
      </c>
      <c r="AD82" s="370">
        <f>'[4]invulblad CV Horeca'!AD82</f>
        <v>0</v>
      </c>
      <c r="AE82" s="370">
        <f>'[4]invulblad CV Horeca'!AE82</f>
        <v>0</v>
      </c>
      <c r="AF82" s="370">
        <f>'[4]invulblad CV Horeca'!AF82</f>
        <v>0</v>
      </c>
      <c r="AG82" s="370">
        <f>'[4]invulblad CV Horeca'!AG82</f>
        <v>0</v>
      </c>
      <c r="AH82" s="370">
        <f>'[4]invulblad CV Horeca'!AH82</f>
        <v>0</v>
      </c>
      <c r="AI82" s="370">
        <f>'[4]invulblad CV Horeca'!AI82</f>
        <v>0</v>
      </c>
      <c r="AJ82" s="370">
        <f>'[4]invulblad CV Horeca'!AJ82</f>
        <v>0</v>
      </c>
      <c r="AK82" s="370">
        <f>'[4]invulblad CV DVE'!AK82</f>
        <v>0</v>
      </c>
      <c r="AL82" s="370">
        <f>'[4]invulblad CV VIP'!AL82</f>
        <v>0</v>
      </c>
      <c r="AM82" s="370">
        <f>'[4]invulblad CV VIP'!AM82</f>
        <v>0</v>
      </c>
      <c r="AN82" s="370">
        <f>'[4]invulblad CV DVE'!AN82</f>
        <v>0</v>
      </c>
      <c r="AO82" s="370">
        <f>'[4]invulblad CV VIP'!AO82</f>
        <v>0</v>
      </c>
      <c r="AP82" s="370">
        <f>'[4]invulblad CV DVE'!AP82</f>
        <v>0</v>
      </c>
      <c r="AQ82" s="370">
        <f>'[4]invulblad CV DVE'!AQ82</f>
        <v>0</v>
      </c>
      <c r="AR82" s="370">
        <f>'[4]invulblad CV VIP'!AR82</f>
        <v>0</v>
      </c>
      <c r="AS82" s="370">
        <f>'[4]invulblad CV VIP'!AS82</f>
        <v>0</v>
      </c>
      <c r="AT82" s="370">
        <f>'[4]invulblad CV DVE'!AT82</f>
        <v>0</v>
      </c>
      <c r="AU82" s="370">
        <f>'[4]invulblad CV VIP'!AU82</f>
        <v>0</v>
      </c>
      <c r="AV82" s="370">
        <f>'[4]invulblad CV PV'!AV82</f>
        <v>0</v>
      </c>
      <c r="AW82" s="370">
        <f>'[4]invulblad CV PV'!AW82</f>
        <v>0</v>
      </c>
      <c r="AX82" s="370">
        <f>'[4]invulblad CV TO'!AX82</f>
        <v>0</v>
      </c>
    </row>
    <row r="83" spans="1:50" hidden="1">
      <c r="A83">
        <v>2014</v>
      </c>
      <c r="B83" t="s">
        <v>911</v>
      </c>
      <c r="C83" t="s">
        <v>1560</v>
      </c>
      <c r="D83" t="s">
        <v>1226</v>
      </c>
      <c r="E83" t="s">
        <v>82</v>
      </c>
      <c r="F83">
        <v>1304</v>
      </c>
      <c r="G83" t="s">
        <v>83</v>
      </c>
      <c r="H83" t="s">
        <v>937</v>
      </c>
      <c r="I83" t="s">
        <v>915</v>
      </c>
      <c r="J83" t="s">
        <v>84</v>
      </c>
      <c r="K83" t="s">
        <v>938</v>
      </c>
      <c r="L83" s="365">
        <v>1304</v>
      </c>
      <c r="M83" s="366">
        <v>1403711</v>
      </c>
      <c r="N83" s="367">
        <v>1304</v>
      </c>
      <c r="O83" s="368">
        <f t="shared" si="2"/>
        <v>0</v>
      </c>
      <c r="P83" s="369">
        <f t="shared" si="3"/>
        <v>1304</v>
      </c>
      <c r="Q83" s="370">
        <f>'[4]invulblad CV TO'!Q83</f>
        <v>0</v>
      </c>
      <c r="R83" s="370">
        <f>'[4]invulblad CV PV'!AA83</f>
        <v>0</v>
      </c>
      <c r="S83" s="370">
        <f>'[4]invulblad CV TO'!S83</f>
        <v>0</v>
      </c>
      <c r="T83" s="370">
        <f>'[4]invulblad CV Lab VV'!T83</f>
        <v>0</v>
      </c>
      <c r="U83" s="370">
        <f>'[4]invulblad CV Lab VV'!U83</f>
        <v>0</v>
      </c>
      <c r="V83" s="370">
        <f>'[4]invulblad CV Lab VV'!V83</f>
        <v>0</v>
      </c>
      <c r="W83" s="370">
        <f>'[4]invulblad CV Lab VV'!W83</f>
        <v>0</v>
      </c>
      <c r="X83" s="370">
        <f>'[4]invulblad CV Lab VV'!X83</f>
        <v>0</v>
      </c>
      <c r="Y83" s="370">
        <f>'[4]invulblad CV Lab VV'!Y83</f>
        <v>0</v>
      </c>
      <c r="Z83" s="370">
        <f>'[4]invulblad CV Lab VV'!Z83</f>
        <v>0</v>
      </c>
      <c r="AA83" s="370">
        <f>'[4]invulblad CV PV'!R83</f>
        <v>1304</v>
      </c>
      <c r="AB83" s="370">
        <f>'[4]invulblad CV TO'!AB83</f>
        <v>0</v>
      </c>
      <c r="AC83" s="370">
        <f>'[4]invulblad CV Horeca'!AC83</f>
        <v>0</v>
      </c>
      <c r="AD83" s="370">
        <f>'[4]invulblad CV Horeca'!AD83</f>
        <v>0</v>
      </c>
      <c r="AE83" s="370">
        <f>'[4]invulblad CV Horeca'!AE83</f>
        <v>0</v>
      </c>
      <c r="AF83" s="370">
        <f>'[4]invulblad CV Horeca'!AF83</f>
        <v>0</v>
      </c>
      <c r="AG83" s="370">
        <f>'[4]invulblad CV Horeca'!AG83</f>
        <v>0</v>
      </c>
      <c r="AH83" s="370">
        <f>'[4]invulblad CV Horeca'!AH83</f>
        <v>0</v>
      </c>
      <c r="AI83" s="370">
        <f>'[4]invulblad CV Horeca'!AI83</f>
        <v>0</v>
      </c>
      <c r="AJ83" s="370">
        <f>'[4]invulblad CV Horeca'!AJ83</f>
        <v>0</v>
      </c>
      <c r="AK83" s="370">
        <f>'[4]invulblad CV DVE'!AK83</f>
        <v>0</v>
      </c>
      <c r="AL83" s="370">
        <f>'[4]invulblad CV VIP'!AL83</f>
        <v>0</v>
      </c>
      <c r="AM83" s="370">
        <f>'[4]invulblad CV VIP'!AM83</f>
        <v>0</v>
      </c>
      <c r="AN83" s="370">
        <f>'[4]invulblad CV DVE'!AN83</f>
        <v>0</v>
      </c>
      <c r="AO83" s="370">
        <f>'[4]invulblad CV VIP'!AO83</f>
        <v>0</v>
      </c>
      <c r="AP83" s="370">
        <f>'[4]invulblad CV DVE'!AP83</f>
        <v>0</v>
      </c>
      <c r="AQ83" s="370">
        <f>'[4]invulblad CV DVE'!AQ83</f>
        <v>0</v>
      </c>
      <c r="AR83" s="370">
        <f>'[4]invulblad CV VIP'!AR83</f>
        <v>0</v>
      </c>
      <c r="AS83" s="370">
        <f>'[4]invulblad CV VIP'!AS83</f>
        <v>0</v>
      </c>
      <c r="AT83" s="370">
        <f>'[4]invulblad CV DVE'!AT83</f>
        <v>0</v>
      </c>
      <c r="AU83" s="370">
        <f>'[4]invulblad CV VIP'!AU83</f>
        <v>0</v>
      </c>
      <c r="AV83" s="370">
        <f>'[4]invulblad CV PV'!AV83</f>
        <v>0</v>
      </c>
      <c r="AW83" s="370">
        <f>'[4]invulblad CV PV'!AW83</f>
        <v>0</v>
      </c>
      <c r="AX83" s="370">
        <f>'[4]invulblad CV TO'!AX83</f>
        <v>0</v>
      </c>
    </row>
    <row r="84" spans="1:50" hidden="1">
      <c r="A84">
        <v>2014</v>
      </c>
      <c r="B84" t="s">
        <v>911</v>
      </c>
      <c r="C84" t="s">
        <v>1560</v>
      </c>
      <c r="D84" t="s">
        <v>1226</v>
      </c>
      <c r="E84" t="s">
        <v>82</v>
      </c>
      <c r="F84">
        <v>4252</v>
      </c>
      <c r="G84" t="s">
        <v>85</v>
      </c>
      <c r="H84" t="s">
        <v>919</v>
      </c>
      <c r="I84" t="s">
        <v>915</v>
      </c>
      <c r="J84" t="s">
        <v>84</v>
      </c>
      <c r="K84" t="s">
        <v>1566</v>
      </c>
      <c r="L84" s="365">
        <v>4252</v>
      </c>
      <c r="M84" s="366">
        <v>1403892</v>
      </c>
      <c r="N84" s="367">
        <v>4252</v>
      </c>
      <c r="O84" s="368">
        <f t="shared" si="2"/>
        <v>0</v>
      </c>
      <c r="P84" s="369">
        <f t="shared" si="3"/>
        <v>4252</v>
      </c>
      <c r="Q84" s="370">
        <f>'[4]invulblad CV TO'!Q84</f>
        <v>0</v>
      </c>
      <c r="R84" s="370">
        <f>'[4]invulblad CV PV'!R84</f>
        <v>0</v>
      </c>
      <c r="S84" s="370">
        <f>'[4]invulblad CV TO'!S84</f>
        <v>0</v>
      </c>
      <c r="T84" s="370">
        <f>'[4]invulblad CV Lab VV'!T84</f>
        <v>0</v>
      </c>
      <c r="U84" s="370">
        <f>'[4]invulblad CV Lab VV'!U84</f>
        <v>0</v>
      </c>
      <c r="V84" s="370">
        <f>'[4]invulblad CV Lab VV'!V84</f>
        <v>0</v>
      </c>
      <c r="W84" s="370">
        <f>'[4]invulblad CV Lab VV'!W84</f>
        <v>0</v>
      </c>
      <c r="X84" s="370">
        <f>'[4]invulblad CV Lab VV'!X84</f>
        <v>0</v>
      </c>
      <c r="Y84" s="370">
        <f>'[4]invulblad CV Lab VV'!Y84</f>
        <v>0</v>
      </c>
      <c r="Z84" s="370">
        <f>'[4]invulblad CV Lab VV'!Z84</f>
        <v>0</v>
      </c>
      <c r="AA84" s="370">
        <f>'[4]invulblad CV PV'!AA84</f>
        <v>0</v>
      </c>
      <c r="AB84" s="370">
        <f>'[4]invulblad CV TO'!AB84</f>
        <v>840</v>
      </c>
      <c r="AC84" s="370">
        <f>'[4]invulblad CV Horeca'!AC84</f>
        <v>0</v>
      </c>
      <c r="AD84" s="370">
        <f>'[4]invulblad CV Horeca'!AD84</f>
        <v>0</v>
      </c>
      <c r="AE84" s="370">
        <f>'[4]invulblad CV Horeca'!AE84</f>
        <v>0</v>
      </c>
      <c r="AF84" s="370">
        <f>'[4]invulblad CV Horeca'!AF84</f>
        <v>0</v>
      </c>
      <c r="AG84" s="370">
        <f>'[4]invulblad CV Horeca'!AG84</f>
        <v>0</v>
      </c>
      <c r="AH84" s="370">
        <f>'[4]invulblad CV Horeca'!AH84</f>
        <v>0</v>
      </c>
      <c r="AI84" s="370">
        <f>'[4]invulblad CV Horeca'!AI84</f>
        <v>0</v>
      </c>
      <c r="AJ84" s="370">
        <f>'[4]invulblad CV Horeca'!AJ84</f>
        <v>0</v>
      </c>
      <c r="AK84" s="370">
        <f>'[4]invulblad CV DVE'!AK84</f>
        <v>0</v>
      </c>
      <c r="AL84" s="370">
        <f>'[4]invulblad CV VIP'!AL84</f>
        <v>0</v>
      </c>
      <c r="AM84" s="370">
        <f>'[4]invulblad CV VIP'!AM84</f>
        <v>0</v>
      </c>
      <c r="AN84" s="370">
        <f>'[4]invulblad CV DVE'!AN84</f>
        <v>0</v>
      </c>
      <c r="AO84" s="370">
        <f>'[4]invulblad CV VIP'!AO84</f>
        <v>0</v>
      </c>
      <c r="AP84" s="370">
        <f>'[4]invulblad CV DVE'!AP84</f>
        <v>0</v>
      </c>
      <c r="AQ84" s="370">
        <f>'[4]invulblad CV DVE'!AQ84</f>
        <v>0</v>
      </c>
      <c r="AR84" s="370">
        <f>'[4]invulblad CV VIP'!AR84</f>
        <v>0</v>
      </c>
      <c r="AS84" s="370">
        <f>'[4]invulblad CV VIP'!AS84</f>
        <v>0</v>
      </c>
      <c r="AT84" s="370">
        <f>'[4]invulblad CV DVE'!AT84</f>
        <v>0</v>
      </c>
      <c r="AU84" s="370">
        <f>'[4]invulblad CV VIP'!AU84</f>
        <v>0</v>
      </c>
      <c r="AV84" s="370">
        <f>'[4]invulblad CV PV'!AV84</f>
        <v>1706</v>
      </c>
      <c r="AW84" s="370">
        <f>'[4]invulblad CV PV'!AW84</f>
        <v>1706</v>
      </c>
      <c r="AX84" s="370">
        <f>'[4]invulblad CV TO'!AX84</f>
        <v>0</v>
      </c>
    </row>
    <row r="85" spans="1:50" hidden="1">
      <c r="A85">
        <v>2014</v>
      </c>
      <c r="B85" t="s">
        <v>911</v>
      </c>
      <c r="C85" t="s">
        <v>1560</v>
      </c>
      <c r="D85" t="s">
        <v>494</v>
      </c>
      <c r="E85" t="s">
        <v>86</v>
      </c>
      <c r="F85">
        <v>500</v>
      </c>
      <c r="G85" t="s">
        <v>87</v>
      </c>
      <c r="H85" t="s">
        <v>914</v>
      </c>
      <c r="I85" t="s">
        <v>915</v>
      </c>
      <c r="J85" t="s">
        <v>88</v>
      </c>
      <c r="K85" t="s">
        <v>917</v>
      </c>
      <c r="L85" s="365">
        <v>500</v>
      </c>
      <c r="M85" s="366">
        <v>1403753</v>
      </c>
      <c r="N85" s="367">
        <v>500</v>
      </c>
      <c r="O85" s="368">
        <f t="shared" si="2"/>
        <v>0</v>
      </c>
      <c r="P85" s="369">
        <f t="shared" si="3"/>
        <v>500</v>
      </c>
      <c r="Q85" s="370">
        <f>'[4]invulblad CV TO'!Q85</f>
        <v>0</v>
      </c>
      <c r="R85" s="370">
        <f>'[4]invulblad CV PV'!R85</f>
        <v>0</v>
      </c>
      <c r="S85" s="370">
        <f>'[4]invulblad CV TO'!S85</f>
        <v>0</v>
      </c>
      <c r="T85" s="370">
        <f>'[4]invulblad CV Lab VV'!T85</f>
        <v>0</v>
      </c>
      <c r="U85" s="370">
        <f>'[4]invulblad CV Lab VV'!U85</f>
        <v>0</v>
      </c>
      <c r="V85" s="370">
        <f>'[4]invulblad CV Lab VV'!V85</f>
        <v>0</v>
      </c>
      <c r="W85" s="370">
        <f>'[4]invulblad CV Lab VV'!W85</f>
        <v>0</v>
      </c>
      <c r="X85" s="370">
        <f>'[4]invulblad CV Lab VV'!X85</f>
        <v>0</v>
      </c>
      <c r="Y85" s="370">
        <f>'[4]invulblad CV Lab VV'!Y85</f>
        <v>0</v>
      </c>
      <c r="Z85" s="370">
        <f>'[4]invulblad CV Lab VV'!Z85</f>
        <v>0</v>
      </c>
      <c r="AA85" s="370">
        <f>'[4]invulblad CV PV'!AA85</f>
        <v>0</v>
      </c>
      <c r="AB85" s="370">
        <f>'[4]invulblad CV TO'!AB85</f>
        <v>0</v>
      </c>
      <c r="AC85" s="370">
        <f>'[4]invulblad CV Horeca'!AC85</f>
        <v>0</v>
      </c>
      <c r="AD85" s="370">
        <f>'[4]invulblad CV Horeca'!AD85</f>
        <v>0</v>
      </c>
      <c r="AE85" s="370">
        <f>'[4]invulblad CV Horeca'!AE85</f>
        <v>0</v>
      </c>
      <c r="AF85" s="370">
        <f>'[4]invulblad CV Horeca'!AF85</f>
        <v>0</v>
      </c>
      <c r="AG85" s="370">
        <f>'[4]invulblad CV Horeca'!AG85</f>
        <v>0</v>
      </c>
      <c r="AH85" s="370">
        <f>'[4]invulblad CV Horeca'!AH85</f>
        <v>0</v>
      </c>
      <c r="AI85" s="370">
        <f>'[4]invulblad CV Horeca'!AI85</f>
        <v>0</v>
      </c>
      <c r="AJ85" s="370">
        <f>'[4]invulblad CV Horeca'!AJ85</f>
        <v>0</v>
      </c>
      <c r="AK85" s="370">
        <f>'[4]invulblad CV DVE'!AK85</f>
        <v>0</v>
      </c>
      <c r="AL85" s="370">
        <f>'[4]invulblad CV VIP'!AL85</f>
        <v>0</v>
      </c>
      <c r="AM85" s="370">
        <f>'[4]invulblad CV VIP'!AM85</f>
        <v>0</v>
      </c>
      <c r="AN85" s="370">
        <f>'[4]invulblad CV DVE'!AN85</f>
        <v>0</v>
      </c>
      <c r="AO85" s="370">
        <f>'[4]invulblad CV VIP'!AO85</f>
        <v>0</v>
      </c>
      <c r="AP85" s="370">
        <f>'[4]invulblad CV DVE'!AP85</f>
        <v>0</v>
      </c>
      <c r="AQ85" s="370">
        <f>'[4]invulblad CV DVE'!AQ85</f>
        <v>0</v>
      </c>
      <c r="AR85" s="370">
        <f>'[4]invulblad CV VIP'!AR85</f>
        <v>0</v>
      </c>
      <c r="AS85" s="370">
        <f>'[4]invulblad CV VIP'!AS85</f>
        <v>0</v>
      </c>
      <c r="AT85" s="370">
        <f>'[4]invulblad CV DVE'!AT85</f>
        <v>0</v>
      </c>
      <c r="AU85" s="370">
        <f>'[4]invulblad CV VIP'!AU85</f>
        <v>0</v>
      </c>
      <c r="AV85" s="370">
        <f>'[4]invulblad CV PV'!AV85</f>
        <v>0</v>
      </c>
      <c r="AW85" s="370">
        <f>'[4]invulblad CV PV'!AW85</f>
        <v>0</v>
      </c>
      <c r="AX85" s="370">
        <f>'[4]invulblad CV TO'!AX85</f>
        <v>500</v>
      </c>
    </row>
    <row r="86" spans="1:50" hidden="1">
      <c r="A86">
        <v>2014</v>
      </c>
      <c r="B86" t="s">
        <v>911</v>
      </c>
      <c r="C86" t="s">
        <v>1560</v>
      </c>
      <c r="D86" t="s">
        <v>494</v>
      </c>
      <c r="E86" t="s">
        <v>86</v>
      </c>
      <c r="F86">
        <v>14442</v>
      </c>
      <c r="G86" t="s">
        <v>89</v>
      </c>
      <c r="H86" t="s">
        <v>919</v>
      </c>
      <c r="I86" t="s">
        <v>915</v>
      </c>
      <c r="J86" t="s">
        <v>88</v>
      </c>
      <c r="K86" t="s">
        <v>1566</v>
      </c>
      <c r="L86" s="365">
        <v>14442</v>
      </c>
      <c r="M86" s="366">
        <v>1403897</v>
      </c>
      <c r="N86" s="367">
        <v>14442</v>
      </c>
      <c r="O86" s="368">
        <f t="shared" si="2"/>
        <v>0</v>
      </c>
      <c r="P86" s="369">
        <f t="shared" si="3"/>
        <v>14442</v>
      </c>
      <c r="Q86" s="370">
        <f>'[4]invulblad CV TO'!Q86</f>
        <v>0</v>
      </c>
      <c r="R86" s="370">
        <f>'[4]invulblad CV PV'!R86</f>
        <v>0</v>
      </c>
      <c r="S86" s="370">
        <f>'[4]invulblad CV TO'!S86</f>
        <v>0</v>
      </c>
      <c r="T86" s="370">
        <f>'[4]invulblad CV Lab VV'!T86</f>
        <v>0</v>
      </c>
      <c r="U86" s="370">
        <f>'[4]invulblad CV Lab VV'!U86</f>
        <v>0</v>
      </c>
      <c r="V86" s="370">
        <f>'[4]invulblad CV Lab VV'!V86</f>
        <v>0</v>
      </c>
      <c r="W86" s="370">
        <f>'[4]invulblad CV Lab VV'!W86</f>
        <v>0</v>
      </c>
      <c r="X86" s="370">
        <f>'[4]invulblad CV Lab VV'!X86</f>
        <v>0</v>
      </c>
      <c r="Y86" s="370">
        <f>'[4]invulblad CV Lab VV'!Y86</f>
        <v>0</v>
      </c>
      <c r="Z86" s="370">
        <f>'[4]invulblad CV Lab VV'!Z86</f>
        <v>0</v>
      </c>
      <c r="AA86" s="370">
        <f>'[4]invulblad CV PV'!AA86</f>
        <v>0</v>
      </c>
      <c r="AB86" s="370">
        <f>'[4]invulblad CV TO'!AB86</f>
        <v>0</v>
      </c>
      <c r="AC86" s="370">
        <f>'[4]invulblad CV Horeca'!AC86</f>
        <v>0</v>
      </c>
      <c r="AD86" s="370">
        <f>'[4]invulblad CV Horeca'!AD86</f>
        <v>0</v>
      </c>
      <c r="AE86" s="370">
        <f>'[4]invulblad CV Horeca'!AE86</f>
        <v>0</v>
      </c>
      <c r="AF86" s="370">
        <f>'[4]invulblad CV Horeca'!AF86</f>
        <v>0</v>
      </c>
      <c r="AG86" s="370">
        <f>'[4]invulblad CV Horeca'!AG86</f>
        <v>0</v>
      </c>
      <c r="AH86" s="370">
        <f>'[4]invulblad CV Horeca'!AH86</f>
        <v>0</v>
      </c>
      <c r="AI86" s="370">
        <f>'[4]invulblad CV Horeca'!AI86</f>
        <v>0</v>
      </c>
      <c r="AJ86" s="370">
        <f>'[4]invulblad CV Horeca'!AJ86</f>
        <v>0</v>
      </c>
      <c r="AK86" s="370">
        <f>'[4]invulblad CV DVE'!AK86</f>
        <v>3800</v>
      </c>
      <c r="AL86" s="370">
        <f>'[4]invulblad CV VIP'!AL86</f>
        <v>0</v>
      </c>
      <c r="AM86" s="370">
        <f>'[4]invulblad CV VIP'!AM86</f>
        <v>0</v>
      </c>
      <c r="AN86" s="370">
        <f>'[4]invulblad CV DVE'!AN86</f>
        <v>1900</v>
      </c>
      <c r="AO86" s="370">
        <f>'[4]invulblad CV VIP'!AO86</f>
        <v>0</v>
      </c>
      <c r="AP86" s="370">
        <f>'[4]invulblad CV DVE'!AP86</f>
        <v>3500</v>
      </c>
      <c r="AQ86" s="370">
        <f>'[4]invulblad CV DVE'!AQ86</f>
        <v>0</v>
      </c>
      <c r="AR86" s="370">
        <f>'[4]invulblad CV VIP'!AR86</f>
        <v>0</v>
      </c>
      <c r="AS86" s="370">
        <f>'[4]invulblad CV VIP'!AS86</f>
        <v>0</v>
      </c>
      <c r="AT86" s="370">
        <f>'[4]invulblad CV DVE'!AT86</f>
        <v>4400</v>
      </c>
      <c r="AU86" s="370">
        <f>'[4]invulblad CV VIP'!AU86</f>
        <v>0</v>
      </c>
      <c r="AV86" s="370">
        <f>'[4]invulblad CV PV'!AV86</f>
        <v>0</v>
      </c>
      <c r="AW86" s="370">
        <f>'[4]invulblad CV PV'!AW86</f>
        <v>0</v>
      </c>
      <c r="AX86" s="370">
        <f>'[4]invulblad CV TO'!AX86</f>
        <v>842</v>
      </c>
    </row>
    <row r="87" spans="1:50" hidden="1">
      <c r="A87">
        <v>2014</v>
      </c>
      <c r="B87" t="s">
        <v>911</v>
      </c>
      <c r="C87" t="s">
        <v>1560</v>
      </c>
      <c r="D87" t="s">
        <v>494</v>
      </c>
      <c r="E87" t="s">
        <v>90</v>
      </c>
      <c r="F87">
        <v>7325</v>
      </c>
      <c r="G87" t="s">
        <v>91</v>
      </c>
      <c r="H87" t="s">
        <v>919</v>
      </c>
      <c r="I87" t="s">
        <v>915</v>
      </c>
      <c r="J87" t="s">
        <v>92</v>
      </c>
      <c r="K87" t="s">
        <v>1566</v>
      </c>
      <c r="L87" s="365">
        <v>7325</v>
      </c>
      <c r="M87" s="366">
        <v>1403894</v>
      </c>
      <c r="N87" s="367">
        <v>7325</v>
      </c>
      <c r="O87" s="368">
        <f t="shared" si="2"/>
        <v>0</v>
      </c>
      <c r="P87" s="369">
        <f t="shared" si="3"/>
        <v>7325</v>
      </c>
      <c r="Q87" s="370">
        <f>'[4]invulblad CV TO'!Q87</f>
        <v>0</v>
      </c>
      <c r="R87" s="370">
        <f>'[4]invulblad CV PV'!R87</f>
        <v>0</v>
      </c>
      <c r="S87" s="370">
        <f>'[4]invulblad CV TO'!S87</f>
        <v>0</v>
      </c>
      <c r="T87" s="370">
        <f>'[4]invulblad CV Lab VV'!T87</f>
        <v>0</v>
      </c>
      <c r="U87" s="370">
        <f>'[4]invulblad CV Lab VV'!U87</f>
        <v>0</v>
      </c>
      <c r="V87" s="370">
        <f>'[4]invulblad CV Lab VV'!V87</f>
        <v>0</v>
      </c>
      <c r="W87" s="370">
        <f>'[4]invulblad CV Lab VV'!W87</f>
        <v>0</v>
      </c>
      <c r="X87" s="370">
        <f>'[4]invulblad CV Lab VV'!X87</f>
        <v>0</v>
      </c>
      <c r="Y87" s="370">
        <f>'[4]invulblad CV Lab VV'!Y87</f>
        <v>0</v>
      </c>
      <c r="Z87" s="370">
        <f>'[4]invulblad CV Lab VV'!Z87</f>
        <v>0</v>
      </c>
      <c r="AA87" s="370">
        <f>'[4]invulblad CV PV'!AA87</f>
        <v>0</v>
      </c>
      <c r="AB87" s="370">
        <f>'[4]invulblad CV TO'!AB87</f>
        <v>0</v>
      </c>
      <c r="AC87" s="370">
        <f>'[4]invulblad CV Horeca'!AC87</f>
        <v>0</v>
      </c>
      <c r="AD87" s="370">
        <f>'[4]invulblad CV Horeca'!AD87</f>
        <v>0</v>
      </c>
      <c r="AE87" s="370">
        <f>'[4]invulblad CV Horeca'!AE87</f>
        <v>0</v>
      </c>
      <c r="AF87" s="370">
        <f>'[4]invulblad CV Horeca'!AF87</f>
        <v>0</v>
      </c>
      <c r="AG87" s="370">
        <f>'[4]invulblad CV Horeca'!AG87</f>
        <v>0</v>
      </c>
      <c r="AH87" s="370">
        <f>'[4]invulblad CV Horeca'!AH87</f>
        <v>0</v>
      </c>
      <c r="AI87" s="370">
        <f>'[4]invulblad CV Horeca'!AI87</f>
        <v>0</v>
      </c>
      <c r="AJ87" s="370">
        <f>'[4]invulblad CV Horeca'!AJ87</f>
        <v>0</v>
      </c>
      <c r="AK87" s="370">
        <f>'[4]invulblad CV DVE'!AK87</f>
        <v>1850</v>
      </c>
      <c r="AL87" s="370">
        <f>'[4]invulblad CV VIP'!AL87</f>
        <v>0</v>
      </c>
      <c r="AM87" s="370">
        <f>'[4]invulblad CV VIP'!AM87</f>
        <v>0</v>
      </c>
      <c r="AN87" s="370">
        <f>'[4]invulblad CV DVE'!AN87</f>
        <v>900</v>
      </c>
      <c r="AO87" s="370">
        <f>'[4]invulblad CV VIP'!AO87</f>
        <v>0</v>
      </c>
      <c r="AP87" s="370">
        <f>'[4]invulblad CV DVE'!AP87</f>
        <v>3350</v>
      </c>
      <c r="AQ87" s="370">
        <f>'[4]invulblad CV DVE'!AQ87</f>
        <v>0</v>
      </c>
      <c r="AR87" s="370">
        <f>'[4]invulblad CV VIP'!AR87</f>
        <v>0</v>
      </c>
      <c r="AS87" s="370">
        <f>'[4]invulblad CV VIP'!AS87</f>
        <v>0</v>
      </c>
      <c r="AT87" s="370">
        <f>'[4]invulblad CV DVE'!AT87</f>
        <v>1100</v>
      </c>
      <c r="AU87" s="370">
        <f>'[4]invulblad CV VIP'!AU87</f>
        <v>0</v>
      </c>
      <c r="AV87" s="370">
        <f>'[4]invulblad CV PV'!AV87</f>
        <v>0</v>
      </c>
      <c r="AW87" s="370">
        <f>'[4]invulblad CV PV'!AW87</f>
        <v>0</v>
      </c>
      <c r="AX87" s="370">
        <f>'[4]invulblad CV TO'!AX87</f>
        <v>125</v>
      </c>
    </row>
    <row r="88" spans="1:50" hidden="1">
      <c r="A88">
        <v>2014</v>
      </c>
      <c r="B88" t="s">
        <v>911</v>
      </c>
      <c r="C88" t="s">
        <v>1560</v>
      </c>
      <c r="D88" t="s">
        <v>494</v>
      </c>
      <c r="E88" t="s">
        <v>93</v>
      </c>
      <c r="F88">
        <v>2900</v>
      </c>
      <c r="G88" t="s">
        <v>1132</v>
      </c>
      <c r="H88" t="s">
        <v>914</v>
      </c>
      <c r="I88" t="s">
        <v>915</v>
      </c>
      <c r="J88" t="s">
        <v>1133</v>
      </c>
      <c r="K88" t="s">
        <v>917</v>
      </c>
      <c r="L88" s="365">
        <v>2900</v>
      </c>
      <c r="M88" s="366">
        <v>1403756</v>
      </c>
      <c r="N88" s="367">
        <v>2900</v>
      </c>
      <c r="O88" s="368">
        <f t="shared" si="2"/>
        <v>0</v>
      </c>
      <c r="P88" s="369">
        <f t="shared" si="3"/>
        <v>2900</v>
      </c>
      <c r="Q88" s="370">
        <f>'[4]invulblad CV TO'!Q88</f>
        <v>0</v>
      </c>
      <c r="R88" s="370">
        <f>'[4]invulblad CV PV'!R88</f>
        <v>0</v>
      </c>
      <c r="S88" s="370">
        <f>'[4]invulblad CV TO'!S88</f>
        <v>0</v>
      </c>
      <c r="T88" s="370">
        <f>'[4]invulblad CV Lab VV'!T88</f>
        <v>0</v>
      </c>
      <c r="U88" s="370">
        <f>'[4]invulblad CV Lab VV'!U88</f>
        <v>0</v>
      </c>
      <c r="V88" s="370">
        <f>'[4]invulblad CV Lab VV'!V88</f>
        <v>0</v>
      </c>
      <c r="W88" s="370">
        <f>'[4]invulblad CV Lab VV'!W88</f>
        <v>0</v>
      </c>
      <c r="X88" s="370">
        <f>'[4]invulblad CV Lab VV'!X88</f>
        <v>0</v>
      </c>
      <c r="Y88" s="370">
        <f>'[4]invulblad CV Lab VV'!Y88</f>
        <v>0</v>
      </c>
      <c r="Z88" s="370">
        <f>'[4]invulblad CV Lab VV'!Z88</f>
        <v>0</v>
      </c>
      <c r="AA88" s="370">
        <f>'[4]invulblad CV PV'!AA88</f>
        <v>0</v>
      </c>
      <c r="AB88" s="370">
        <f>'[4]invulblad CV TO'!AB88</f>
        <v>0</v>
      </c>
      <c r="AC88" s="370">
        <f>'[4]invulblad CV Horeca'!AC88</f>
        <v>0</v>
      </c>
      <c r="AD88" s="370">
        <f>'[4]invulblad CV Horeca'!AD88</f>
        <v>0</v>
      </c>
      <c r="AE88" s="370">
        <f>'[4]invulblad CV Horeca'!AE88</f>
        <v>0</v>
      </c>
      <c r="AF88" s="370">
        <f>'[4]invulblad CV Horeca'!AF88</f>
        <v>0</v>
      </c>
      <c r="AG88" s="370">
        <f>'[4]invulblad CV Horeca'!AG88</f>
        <v>0</v>
      </c>
      <c r="AH88" s="370">
        <f>'[4]invulblad CV Horeca'!AH88</f>
        <v>0</v>
      </c>
      <c r="AI88" s="370">
        <f>'[4]invulblad CV Horeca'!AI88</f>
        <v>0</v>
      </c>
      <c r="AJ88" s="370">
        <f>'[4]invulblad CV Horeca'!AJ88</f>
        <v>0</v>
      </c>
      <c r="AK88" s="370">
        <f>'[4]invulblad CV DVE'!AK88</f>
        <v>400</v>
      </c>
      <c r="AL88" s="370">
        <f>'[4]invulblad CV VIP'!AL88</f>
        <v>0</v>
      </c>
      <c r="AM88" s="370">
        <f>'[4]invulblad CV VIP'!AM88</f>
        <v>0</v>
      </c>
      <c r="AN88" s="370">
        <f>'[4]invulblad CV DVE'!AN88</f>
        <v>400</v>
      </c>
      <c r="AO88" s="370">
        <f>'[4]invulblad CV VIP'!AO88</f>
        <v>0</v>
      </c>
      <c r="AP88" s="370">
        <f>'[4]invulblad CV DVE'!AP88</f>
        <v>400</v>
      </c>
      <c r="AQ88" s="370">
        <f>'[4]invulblad CV DVE'!AQ88</f>
        <v>0</v>
      </c>
      <c r="AR88" s="370">
        <f>'[4]invulblad CV VIP'!AR88</f>
        <v>0</v>
      </c>
      <c r="AS88" s="370">
        <f>'[4]invulblad CV VIP'!AS88</f>
        <v>0</v>
      </c>
      <c r="AT88" s="370">
        <f>'[4]invulblad CV DVE'!AT88</f>
        <v>400</v>
      </c>
      <c r="AU88" s="370">
        <f>'[4]invulblad CV VIP'!AU88</f>
        <v>0</v>
      </c>
      <c r="AV88" s="370">
        <f>'[4]invulblad CV PV'!AV88</f>
        <v>0</v>
      </c>
      <c r="AW88" s="370">
        <f>'[4]invulblad CV PV'!AW88</f>
        <v>0</v>
      </c>
      <c r="AX88" s="370">
        <f>'[4]invulblad CV TO'!AX88</f>
        <v>1300</v>
      </c>
    </row>
    <row r="89" spans="1:50" hidden="1">
      <c r="A89">
        <v>2014</v>
      </c>
      <c r="B89" t="s">
        <v>911</v>
      </c>
      <c r="C89" t="s">
        <v>1560</v>
      </c>
      <c r="D89" t="s">
        <v>494</v>
      </c>
      <c r="E89" t="s">
        <v>93</v>
      </c>
      <c r="F89">
        <v>100</v>
      </c>
      <c r="G89" t="s">
        <v>1134</v>
      </c>
      <c r="H89" t="s">
        <v>937</v>
      </c>
      <c r="I89" t="s">
        <v>915</v>
      </c>
      <c r="J89" t="s">
        <v>1133</v>
      </c>
      <c r="K89" t="s">
        <v>938</v>
      </c>
      <c r="L89" s="365">
        <v>100</v>
      </c>
      <c r="M89" s="366">
        <v>1403968</v>
      </c>
      <c r="N89" s="367">
        <v>100</v>
      </c>
      <c r="O89" s="368">
        <f t="shared" si="2"/>
        <v>0</v>
      </c>
      <c r="P89" s="369">
        <f t="shared" si="3"/>
        <v>100</v>
      </c>
      <c r="Q89" s="370">
        <f>'[4]invulblad CV TO'!Q89</f>
        <v>0</v>
      </c>
      <c r="R89" s="370">
        <f>'[4]invulblad CV PV'!R89</f>
        <v>0</v>
      </c>
      <c r="S89" s="370">
        <f>'[4]invulblad CV TO'!S89</f>
        <v>0</v>
      </c>
      <c r="T89" s="370">
        <f>'[4]invulblad CV Lab VV'!T89</f>
        <v>100</v>
      </c>
      <c r="U89" s="370">
        <f>'[4]invulblad CV Lab VV'!U89</f>
        <v>0</v>
      </c>
      <c r="V89" s="370">
        <f>'[4]invulblad CV Lab VV'!V89</f>
        <v>0</v>
      </c>
      <c r="W89" s="370">
        <f>'[4]invulblad CV Lab VV'!W89</f>
        <v>0</v>
      </c>
      <c r="X89" s="370">
        <f>'[4]invulblad CV Lab VV'!X89</f>
        <v>0</v>
      </c>
      <c r="Y89" s="370">
        <f>'[4]invulblad CV Lab VV'!Y89</f>
        <v>0</v>
      </c>
      <c r="Z89" s="370">
        <f>'[4]invulblad CV Lab VV'!Z89</f>
        <v>0</v>
      </c>
      <c r="AA89" s="370">
        <f>'[4]invulblad CV PV'!AA89</f>
        <v>0</v>
      </c>
      <c r="AB89" s="370">
        <f>'[4]invulblad CV TO'!AB89</f>
        <v>0</v>
      </c>
      <c r="AC89" s="370">
        <f>'[4]invulblad CV Horeca'!AC89</f>
        <v>0</v>
      </c>
      <c r="AD89" s="370">
        <f>'[4]invulblad CV Horeca'!AD89</f>
        <v>0</v>
      </c>
      <c r="AE89" s="370">
        <f>'[4]invulblad CV Horeca'!AE89</f>
        <v>0</v>
      </c>
      <c r="AF89" s="370">
        <f>'[4]invulblad CV Horeca'!AF89</f>
        <v>0</v>
      </c>
      <c r="AG89" s="370">
        <f>'[4]invulblad CV Horeca'!AG89</f>
        <v>0</v>
      </c>
      <c r="AH89" s="370">
        <f>'[4]invulblad CV Horeca'!AH89</f>
        <v>0</v>
      </c>
      <c r="AI89" s="370">
        <f>'[4]invulblad CV Horeca'!AI89</f>
        <v>0</v>
      </c>
      <c r="AJ89" s="370">
        <f>'[4]invulblad CV Horeca'!AJ89</f>
        <v>0</v>
      </c>
      <c r="AK89" s="370">
        <f>'[4]invulblad CV DVE'!AK89</f>
        <v>0</v>
      </c>
      <c r="AL89" s="370">
        <f>'[4]invulblad CV VIP'!AL89</f>
        <v>0</v>
      </c>
      <c r="AM89" s="370">
        <f>'[4]invulblad CV VIP'!AM89</f>
        <v>0</v>
      </c>
      <c r="AN89" s="370">
        <f>'[4]invulblad CV DVE'!AN89</f>
        <v>0</v>
      </c>
      <c r="AO89" s="370">
        <f>'[4]invulblad CV VIP'!AO89</f>
        <v>0</v>
      </c>
      <c r="AP89" s="370">
        <f>'[4]invulblad CV DVE'!AP89</f>
        <v>0</v>
      </c>
      <c r="AQ89" s="370">
        <f>'[4]invulblad CV DVE'!AQ89</f>
        <v>0</v>
      </c>
      <c r="AR89" s="370">
        <f>'[4]invulblad CV VIP'!AR89</f>
        <v>0</v>
      </c>
      <c r="AS89" s="370">
        <f>'[4]invulblad CV VIP'!AS89</f>
        <v>0</v>
      </c>
      <c r="AT89" s="370">
        <f>'[4]invulblad CV DVE'!AT89</f>
        <v>0</v>
      </c>
      <c r="AU89" s="370">
        <f>'[4]invulblad CV VIP'!AU89</f>
        <v>0</v>
      </c>
      <c r="AV89" s="370">
        <f>'[4]invulblad CV PV'!AV89</f>
        <v>0</v>
      </c>
      <c r="AW89" s="370">
        <f>'[4]invulblad CV PV'!AW89</f>
        <v>0</v>
      </c>
      <c r="AX89" s="370">
        <f>'[4]invulblad CV TO'!AX89</f>
        <v>0</v>
      </c>
    </row>
    <row r="90" spans="1:50" hidden="1">
      <c r="A90">
        <v>2014</v>
      </c>
      <c r="B90" t="s">
        <v>911</v>
      </c>
      <c r="C90" t="s">
        <v>1560</v>
      </c>
      <c r="D90" t="s">
        <v>494</v>
      </c>
      <c r="E90" t="s">
        <v>93</v>
      </c>
      <c r="F90">
        <v>38866</v>
      </c>
      <c r="G90" t="s">
        <v>1135</v>
      </c>
      <c r="H90" t="s">
        <v>919</v>
      </c>
      <c r="I90" t="s">
        <v>915</v>
      </c>
      <c r="J90" t="s">
        <v>1133</v>
      </c>
      <c r="K90" t="s">
        <v>1566</v>
      </c>
      <c r="L90" s="365">
        <v>38866</v>
      </c>
      <c r="M90" s="366">
        <v>1403895</v>
      </c>
      <c r="N90" s="367">
        <v>38866</v>
      </c>
      <c r="O90" s="368">
        <f t="shared" si="2"/>
        <v>0</v>
      </c>
      <c r="P90" s="369">
        <f t="shared" si="3"/>
        <v>38866</v>
      </c>
      <c r="Q90" s="370">
        <f>'[4]invulblad CV TO'!Q90</f>
        <v>0</v>
      </c>
      <c r="R90" s="370">
        <f>'[4]invulblad CV PV'!R90</f>
        <v>0</v>
      </c>
      <c r="S90" s="370">
        <f>'[4]invulblad CV TO'!S90</f>
        <v>0</v>
      </c>
      <c r="T90" s="370">
        <f>'[4]invulblad CV Lab VV'!T90</f>
        <v>0</v>
      </c>
      <c r="U90" s="370">
        <f>'[4]invulblad CV Lab VV'!U90</f>
        <v>0</v>
      </c>
      <c r="V90" s="370">
        <f>'[4]invulblad CV Lab VV'!V90</f>
        <v>0</v>
      </c>
      <c r="W90" s="370">
        <f>'[4]invulblad CV Lab VV'!W90</f>
        <v>0</v>
      </c>
      <c r="X90" s="370">
        <f>'[4]invulblad CV Lab VV'!X90</f>
        <v>0</v>
      </c>
      <c r="Y90" s="370">
        <f>'[4]invulblad CV Lab VV'!Y90</f>
        <v>0</v>
      </c>
      <c r="Z90" s="370">
        <f>'[4]invulblad CV Lab VV'!Z90</f>
        <v>0</v>
      </c>
      <c r="AA90" s="370">
        <f>'[4]invulblad CV PV'!AA90</f>
        <v>0</v>
      </c>
      <c r="AB90" s="370">
        <f>'[4]invulblad CV TO'!AB90</f>
        <v>0</v>
      </c>
      <c r="AC90" s="370">
        <f>'[4]invulblad CV Horeca'!AC90</f>
        <v>90.714285714285708</v>
      </c>
      <c r="AD90" s="370">
        <f>'[4]invulblad CV Horeca'!AD90</f>
        <v>90.714285714285708</v>
      </c>
      <c r="AE90" s="370">
        <f>'[4]invulblad CV Horeca'!AE90</f>
        <v>90.714285714285708</v>
      </c>
      <c r="AF90" s="370">
        <f>'[4]invulblad CV Horeca'!AF90</f>
        <v>90.714285714285708</v>
      </c>
      <c r="AG90" s="370">
        <f>'[4]invulblad CV Horeca'!AG90</f>
        <v>90.714285714285708</v>
      </c>
      <c r="AH90" s="370">
        <f>'[4]invulblad CV Horeca'!AH90</f>
        <v>90.714285714285708</v>
      </c>
      <c r="AI90" s="370">
        <f>'[4]invulblad CV Horeca'!AI90</f>
        <v>90.714285714285708</v>
      </c>
      <c r="AJ90" s="370">
        <f>'[4]invulblad CV Horeca'!AJ90</f>
        <v>0</v>
      </c>
      <c r="AK90" s="370">
        <f>'[4]invulblad CV DVE'!AK90</f>
        <v>9271</v>
      </c>
      <c r="AL90" s="370">
        <f>'[4]invulblad CV VIP'!AL90</f>
        <v>0</v>
      </c>
      <c r="AM90" s="370">
        <f>'[4]invulblad CV VIP'!AM90</f>
        <v>0</v>
      </c>
      <c r="AN90" s="370">
        <f>'[4]invulblad CV DVE'!AN90</f>
        <v>13362</v>
      </c>
      <c r="AO90" s="370">
        <f>'[4]invulblad CV VIP'!AO90</f>
        <v>0</v>
      </c>
      <c r="AP90" s="370">
        <f>'[4]invulblad CV DVE'!AP90</f>
        <v>7200</v>
      </c>
      <c r="AQ90" s="370">
        <f>'[4]invulblad CV DVE'!AQ90</f>
        <v>0</v>
      </c>
      <c r="AR90" s="370">
        <f>'[4]invulblad CV VIP'!AR90</f>
        <v>0</v>
      </c>
      <c r="AS90" s="370">
        <f>'[4]invulblad CV VIP'!AS90</f>
        <v>0</v>
      </c>
      <c r="AT90" s="370">
        <f>'[4]invulblad CV DVE'!AT90</f>
        <v>6062</v>
      </c>
      <c r="AU90" s="370">
        <f>'[4]invulblad CV VIP'!AU90</f>
        <v>0</v>
      </c>
      <c r="AV90" s="370">
        <f>'[4]invulblad CV PV'!AV90</f>
        <v>0</v>
      </c>
      <c r="AW90" s="370">
        <f>'[4]invulblad CV PV'!AW90</f>
        <v>0</v>
      </c>
      <c r="AX90" s="370">
        <f>'[4]invulblad CV TO'!AX90</f>
        <v>2336</v>
      </c>
    </row>
    <row r="91" spans="1:50" hidden="1">
      <c r="A91">
        <v>2014</v>
      </c>
      <c r="B91" t="s">
        <v>911</v>
      </c>
      <c r="C91" t="s">
        <v>1560</v>
      </c>
      <c r="D91" t="s">
        <v>494</v>
      </c>
      <c r="E91" t="s">
        <v>1136</v>
      </c>
      <c r="F91">
        <v>8220</v>
      </c>
      <c r="G91" t="s">
        <v>1137</v>
      </c>
      <c r="H91" t="s">
        <v>919</v>
      </c>
      <c r="I91" t="s">
        <v>915</v>
      </c>
      <c r="J91" t="s">
        <v>1138</v>
      </c>
      <c r="K91" t="s">
        <v>1566</v>
      </c>
      <c r="L91" s="365">
        <v>8220</v>
      </c>
      <c r="M91" s="366">
        <v>1403899</v>
      </c>
      <c r="N91" s="367">
        <v>8220</v>
      </c>
      <c r="O91" s="368">
        <f t="shared" si="2"/>
        <v>0</v>
      </c>
      <c r="P91" s="369">
        <f t="shared" si="3"/>
        <v>8220</v>
      </c>
      <c r="Q91" s="370">
        <f>'[4]invulblad CV TO'!Q91</f>
        <v>0</v>
      </c>
      <c r="R91" s="370">
        <f>'[4]invulblad CV PV'!R91</f>
        <v>0</v>
      </c>
      <c r="S91" s="370">
        <f>'[4]invulblad CV TO'!S91</f>
        <v>0</v>
      </c>
      <c r="T91" s="370">
        <f>'[4]invulblad CV Lab VV'!T91</f>
        <v>0</v>
      </c>
      <c r="U91" s="370">
        <f>'[4]invulblad CV Lab VV'!U91</f>
        <v>0</v>
      </c>
      <c r="V91" s="370">
        <f>'[4]invulblad CV Lab VV'!V91</f>
        <v>0</v>
      </c>
      <c r="W91" s="370">
        <f>'[4]invulblad CV Lab VV'!W91</f>
        <v>0</v>
      </c>
      <c r="X91" s="370">
        <f>'[4]invulblad CV Lab VV'!X91</f>
        <v>0</v>
      </c>
      <c r="Y91" s="370">
        <f>'[4]invulblad CV Lab VV'!Y91</f>
        <v>0</v>
      </c>
      <c r="Z91" s="370">
        <f>'[4]invulblad CV Lab VV'!Z91</f>
        <v>0</v>
      </c>
      <c r="AA91" s="370">
        <f>'[4]invulblad CV PV'!AA91</f>
        <v>0</v>
      </c>
      <c r="AB91" s="370">
        <f>'[4]invulblad CV TO'!AB91</f>
        <v>0</v>
      </c>
      <c r="AC91" s="370">
        <f>'[4]invulblad CV Horeca'!AC91</f>
        <v>0</v>
      </c>
      <c r="AD91" s="370">
        <f>'[4]invulblad CV Horeca'!AD91</f>
        <v>0</v>
      </c>
      <c r="AE91" s="370">
        <f>'[4]invulblad CV Horeca'!AE91</f>
        <v>0</v>
      </c>
      <c r="AF91" s="370">
        <f>'[4]invulblad CV Horeca'!AF91</f>
        <v>0</v>
      </c>
      <c r="AG91" s="370">
        <f>'[4]invulblad CV Horeca'!AG91</f>
        <v>0</v>
      </c>
      <c r="AH91" s="370">
        <f>'[4]invulblad CV Horeca'!AH91</f>
        <v>0</v>
      </c>
      <c r="AI91" s="370">
        <f>'[4]invulblad CV Horeca'!AI91</f>
        <v>0</v>
      </c>
      <c r="AJ91" s="370">
        <f>'[4]invulblad CV Horeca'!AJ91</f>
        <v>0</v>
      </c>
      <c r="AK91" s="370">
        <f>'[4]invulblad CV DVE'!AK91</f>
        <v>1300</v>
      </c>
      <c r="AL91" s="370">
        <f>'[4]invulblad CV VIP'!AL91</f>
        <v>0</v>
      </c>
      <c r="AM91" s="370">
        <f>'[4]invulblad CV VIP'!AM91</f>
        <v>0</v>
      </c>
      <c r="AN91" s="370">
        <f>'[4]invulblad CV DVE'!AN91</f>
        <v>2500</v>
      </c>
      <c r="AO91" s="370">
        <f>'[4]invulblad CV VIP'!AO91</f>
        <v>0</v>
      </c>
      <c r="AP91" s="370">
        <f>'[4]invulblad CV DVE'!AP91</f>
        <v>2103</v>
      </c>
      <c r="AQ91" s="370">
        <f>'[4]invulblad CV DVE'!AQ91</f>
        <v>0</v>
      </c>
      <c r="AR91" s="370">
        <f>'[4]invulblad CV VIP'!AR91</f>
        <v>0</v>
      </c>
      <c r="AS91" s="370">
        <f>'[4]invulblad CV VIP'!AS91</f>
        <v>0</v>
      </c>
      <c r="AT91" s="370">
        <f>'[4]invulblad CV DVE'!AT91</f>
        <v>1900</v>
      </c>
      <c r="AU91" s="370">
        <f>'[4]invulblad CV VIP'!AU91</f>
        <v>0</v>
      </c>
      <c r="AV91" s="370">
        <f>'[4]invulblad CV PV'!AV91</f>
        <v>0</v>
      </c>
      <c r="AW91" s="370">
        <f>'[4]invulblad CV PV'!AW91</f>
        <v>0</v>
      </c>
      <c r="AX91" s="370">
        <f>'[4]invulblad CV TO'!AX91</f>
        <v>417</v>
      </c>
    </row>
    <row r="92" spans="1:50" hidden="1">
      <c r="A92">
        <v>2014</v>
      </c>
      <c r="B92" t="s">
        <v>911</v>
      </c>
      <c r="C92" t="s">
        <v>1560</v>
      </c>
      <c r="D92" t="s">
        <v>494</v>
      </c>
      <c r="E92" t="s">
        <v>504</v>
      </c>
      <c r="F92">
        <v>132</v>
      </c>
      <c r="G92" t="s">
        <v>1139</v>
      </c>
      <c r="H92" t="s">
        <v>914</v>
      </c>
      <c r="I92" t="s">
        <v>915</v>
      </c>
      <c r="J92" t="s">
        <v>1140</v>
      </c>
      <c r="K92" t="s">
        <v>917</v>
      </c>
      <c r="L92" s="365">
        <v>132</v>
      </c>
      <c r="M92" s="366">
        <v>1403761</v>
      </c>
      <c r="N92" s="367">
        <v>132</v>
      </c>
      <c r="O92" s="368">
        <f t="shared" si="2"/>
        <v>0</v>
      </c>
      <c r="P92" s="369">
        <f t="shared" si="3"/>
        <v>132</v>
      </c>
      <c r="Q92" s="370">
        <f>'[4]invulblad CV TO'!Q92</f>
        <v>0</v>
      </c>
      <c r="R92" s="370">
        <f>'[4]invulblad CV PV'!R92</f>
        <v>0</v>
      </c>
      <c r="S92" s="370">
        <f>'[4]invulblad CV TO'!S92</f>
        <v>0</v>
      </c>
      <c r="T92" s="370">
        <f>'[4]invulblad CV Lab VV'!T92</f>
        <v>0</v>
      </c>
      <c r="U92" s="370">
        <f>'[4]invulblad CV Lab VV'!U92</f>
        <v>0</v>
      </c>
      <c r="V92" s="370">
        <f>'[4]invulblad CV Lab VV'!V92</f>
        <v>0</v>
      </c>
      <c r="W92" s="370">
        <f>'[4]invulblad CV Lab VV'!W92</f>
        <v>0</v>
      </c>
      <c r="X92" s="370">
        <f>'[4]invulblad CV Lab VV'!X92</f>
        <v>0</v>
      </c>
      <c r="Y92" s="370">
        <f>'[4]invulblad CV Lab VV'!Y92</f>
        <v>0</v>
      </c>
      <c r="Z92" s="370">
        <f>'[4]invulblad CV Lab VV'!Z92</f>
        <v>0</v>
      </c>
      <c r="AA92" s="370">
        <f>'[4]invulblad CV PV'!AA92</f>
        <v>0</v>
      </c>
      <c r="AB92" s="370">
        <f>'[4]invulblad CV TO'!AB92</f>
        <v>0</v>
      </c>
      <c r="AC92" s="370">
        <f>'[4]invulblad CV Horeca'!AC92</f>
        <v>0</v>
      </c>
      <c r="AD92" s="370">
        <f>'[4]invulblad CV Horeca'!AD92</f>
        <v>0</v>
      </c>
      <c r="AE92" s="370">
        <f>'[4]invulblad CV Horeca'!AE92</f>
        <v>0</v>
      </c>
      <c r="AF92" s="370">
        <f>'[4]invulblad CV Horeca'!AF92</f>
        <v>0</v>
      </c>
      <c r="AG92" s="370">
        <f>'[4]invulblad CV Horeca'!AG92</f>
        <v>0</v>
      </c>
      <c r="AH92" s="370">
        <f>'[4]invulblad CV Horeca'!AH92</f>
        <v>0</v>
      </c>
      <c r="AI92" s="370">
        <f>'[4]invulblad CV Horeca'!AI92</f>
        <v>0</v>
      </c>
      <c r="AJ92" s="370">
        <f>'[4]invulblad CV Horeca'!AJ92</f>
        <v>0</v>
      </c>
      <c r="AK92" s="370">
        <f>'[4]invulblad CV DVE'!AK92</f>
        <v>0</v>
      </c>
      <c r="AL92" s="370">
        <f>'[4]invulblad CV VIP'!AL92</f>
        <v>0</v>
      </c>
      <c r="AM92" s="370">
        <f>'[4]invulblad CV VIP'!AM92</f>
        <v>0</v>
      </c>
      <c r="AN92" s="370">
        <f>'[4]invulblad CV DVE'!AN92</f>
        <v>0</v>
      </c>
      <c r="AO92" s="370">
        <f>'[4]invulblad CV VIP'!AO92</f>
        <v>0</v>
      </c>
      <c r="AP92" s="370">
        <f>'[4]invulblad CV DVE'!AP92</f>
        <v>0</v>
      </c>
      <c r="AQ92" s="370">
        <f>'[4]invulblad CV DVE'!AQ92</f>
        <v>0</v>
      </c>
      <c r="AR92" s="370">
        <f>'[4]invulblad CV VIP'!AR92</f>
        <v>0</v>
      </c>
      <c r="AS92" s="370">
        <f>'[4]invulblad CV VIP'!AS92</f>
        <v>0</v>
      </c>
      <c r="AT92" s="370">
        <f>'[4]invulblad CV DVE'!AT92</f>
        <v>0</v>
      </c>
      <c r="AU92" s="370">
        <f>'[4]invulblad CV VIP'!AU92</f>
        <v>0</v>
      </c>
      <c r="AV92" s="370">
        <f>'[4]invulblad CV PV'!AV92</f>
        <v>0</v>
      </c>
      <c r="AW92" s="370">
        <f>'[4]invulblad CV PV'!AW92</f>
        <v>0</v>
      </c>
      <c r="AX92" s="370">
        <f>'[4]invulblad CV TO'!AX92</f>
        <v>132</v>
      </c>
    </row>
    <row r="93" spans="1:50" hidden="1">
      <c r="A93">
        <v>2014</v>
      </c>
      <c r="B93" t="s">
        <v>911</v>
      </c>
      <c r="C93" t="s">
        <v>1560</v>
      </c>
      <c r="D93" t="s">
        <v>494</v>
      </c>
      <c r="E93" t="s">
        <v>504</v>
      </c>
      <c r="F93">
        <v>1283</v>
      </c>
      <c r="G93" t="s">
        <v>1141</v>
      </c>
      <c r="H93" t="s">
        <v>919</v>
      </c>
      <c r="I93" t="s">
        <v>915</v>
      </c>
      <c r="J93" t="s">
        <v>1140</v>
      </c>
      <c r="K93" t="s">
        <v>1566</v>
      </c>
      <c r="L93" s="365">
        <v>1283</v>
      </c>
      <c r="M93" s="366">
        <v>1403896</v>
      </c>
      <c r="N93" s="367">
        <v>1283</v>
      </c>
      <c r="O93" s="368">
        <f t="shared" si="2"/>
        <v>0</v>
      </c>
      <c r="P93" s="369">
        <f t="shared" si="3"/>
        <v>1283</v>
      </c>
      <c r="Q93" s="370">
        <f>'[4]invulblad CV TO'!Q93</f>
        <v>0</v>
      </c>
      <c r="R93" s="370">
        <f>'[4]invulblad CV PV'!R93</f>
        <v>0</v>
      </c>
      <c r="S93" s="370">
        <f>'[4]invulblad CV TO'!S93</f>
        <v>0</v>
      </c>
      <c r="T93" s="370">
        <f>'[4]invulblad CV Lab VV'!T93</f>
        <v>0</v>
      </c>
      <c r="U93" s="370">
        <f>'[4]invulblad CV Lab VV'!U93</f>
        <v>0</v>
      </c>
      <c r="V93" s="370">
        <f>'[4]invulblad CV Lab VV'!V93</f>
        <v>0</v>
      </c>
      <c r="W93" s="370">
        <f>'[4]invulblad CV Lab VV'!W93</f>
        <v>0</v>
      </c>
      <c r="X93" s="370">
        <f>'[4]invulblad CV Lab VV'!X93</f>
        <v>0</v>
      </c>
      <c r="Y93" s="370">
        <f>'[4]invulblad CV Lab VV'!Y93</f>
        <v>0</v>
      </c>
      <c r="Z93" s="370">
        <f>'[4]invulblad CV Lab VV'!Z93</f>
        <v>0</v>
      </c>
      <c r="AA93" s="370">
        <f>'[4]invulblad CV PV'!AA93</f>
        <v>0</v>
      </c>
      <c r="AB93" s="370">
        <f>'[4]invulblad CV TO'!AB93</f>
        <v>0</v>
      </c>
      <c r="AC93" s="370">
        <f>'[4]invulblad CV Horeca'!AC93</f>
        <v>0</v>
      </c>
      <c r="AD93" s="370">
        <f>'[4]invulblad CV Horeca'!AD93</f>
        <v>0</v>
      </c>
      <c r="AE93" s="370">
        <f>'[4]invulblad CV Horeca'!AE93</f>
        <v>0</v>
      </c>
      <c r="AF93" s="370">
        <f>'[4]invulblad CV Horeca'!AF93</f>
        <v>0</v>
      </c>
      <c r="AG93" s="370">
        <f>'[4]invulblad CV Horeca'!AG93</f>
        <v>0</v>
      </c>
      <c r="AH93" s="370">
        <f>'[4]invulblad CV Horeca'!AH93</f>
        <v>0</v>
      </c>
      <c r="AI93" s="370">
        <f>'[4]invulblad CV Horeca'!AI93</f>
        <v>0</v>
      </c>
      <c r="AJ93" s="370">
        <f>'[4]invulblad CV Horeca'!AJ93</f>
        <v>0</v>
      </c>
      <c r="AK93" s="370">
        <f>'[4]invulblad CV DVE'!AK93</f>
        <v>250</v>
      </c>
      <c r="AL93" s="370">
        <f>'[4]invulblad CV VIP'!AL93</f>
        <v>0</v>
      </c>
      <c r="AM93" s="370">
        <f>'[4]invulblad CV VIP'!AM93</f>
        <v>0</v>
      </c>
      <c r="AN93" s="370">
        <f>'[4]invulblad CV DVE'!AN93</f>
        <v>250</v>
      </c>
      <c r="AO93" s="370">
        <f>'[4]invulblad CV VIP'!AO93</f>
        <v>0</v>
      </c>
      <c r="AP93" s="370">
        <f>'[4]invulblad CV DVE'!AP93</f>
        <v>250</v>
      </c>
      <c r="AQ93" s="370">
        <f>'[4]invulblad CV DVE'!AQ93</f>
        <v>0</v>
      </c>
      <c r="AR93" s="370">
        <f>'[4]invulblad CV VIP'!AR93</f>
        <v>0</v>
      </c>
      <c r="AS93" s="370">
        <f>'[4]invulblad CV VIP'!AS93</f>
        <v>0</v>
      </c>
      <c r="AT93" s="370">
        <f>'[4]invulblad CV DVE'!AT93</f>
        <v>250</v>
      </c>
      <c r="AU93" s="370">
        <f>'[4]invulblad CV VIP'!AU93</f>
        <v>0</v>
      </c>
      <c r="AV93" s="370">
        <f>'[4]invulblad CV PV'!AV93</f>
        <v>0</v>
      </c>
      <c r="AW93" s="370">
        <f>'[4]invulblad CV PV'!AW93</f>
        <v>0</v>
      </c>
      <c r="AX93" s="370">
        <f>'[4]invulblad CV TO'!AX93</f>
        <v>283</v>
      </c>
    </row>
    <row r="94" spans="1:50" hidden="1">
      <c r="A94">
        <v>2014</v>
      </c>
      <c r="B94" t="s">
        <v>911</v>
      </c>
      <c r="C94" t="s">
        <v>1560</v>
      </c>
      <c r="D94" t="s">
        <v>494</v>
      </c>
      <c r="E94" t="s">
        <v>1142</v>
      </c>
      <c r="F94">
        <v>1500</v>
      </c>
      <c r="G94" t="s">
        <v>1143</v>
      </c>
      <c r="H94" t="s">
        <v>919</v>
      </c>
      <c r="I94" t="s">
        <v>915</v>
      </c>
      <c r="J94" t="s">
        <v>1144</v>
      </c>
      <c r="K94" t="s">
        <v>1566</v>
      </c>
      <c r="L94" s="365">
        <v>1500</v>
      </c>
      <c r="M94" s="366">
        <v>1403900</v>
      </c>
      <c r="N94" s="367">
        <v>1500</v>
      </c>
      <c r="O94" s="368">
        <f t="shared" si="2"/>
        <v>0</v>
      </c>
      <c r="P94" s="369">
        <f t="shared" si="3"/>
        <v>1500</v>
      </c>
      <c r="Q94" s="370">
        <f>'[4]invulblad CV TO'!Q94</f>
        <v>0</v>
      </c>
      <c r="R94" s="370">
        <f>'[4]invulblad CV PV'!R94</f>
        <v>0</v>
      </c>
      <c r="S94" s="370">
        <f>'[4]invulblad CV TO'!S94</f>
        <v>0</v>
      </c>
      <c r="T94" s="370">
        <f>'[4]invulblad CV Lab VV'!T94</f>
        <v>0</v>
      </c>
      <c r="U94" s="370">
        <f>'[4]invulblad CV Lab VV'!U94</f>
        <v>0</v>
      </c>
      <c r="V94" s="370">
        <f>'[4]invulblad CV Lab VV'!V94</f>
        <v>0</v>
      </c>
      <c r="W94" s="370">
        <f>'[4]invulblad CV Lab VV'!W94</f>
        <v>0</v>
      </c>
      <c r="X94" s="370">
        <f>'[4]invulblad CV Lab VV'!X94</f>
        <v>0</v>
      </c>
      <c r="Y94" s="370">
        <f>'[4]invulblad CV Lab VV'!Y94</f>
        <v>0</v>
      </c>
      <c r="Z94" s="370">
        <f>'[4]invulblad CV Lab VV'!Z94</f>
        <v>0</v>
      </c>
      <c r="AA94" s="370">
        <f>'[4]invulblad CV PV'!AA94</f>
        <v>0</v>
      </c>
      <c r="AB94" s="370">
        <f>'[4]invulblad CV TO'!AB94</f>
        <v>0</v>
      </c>
      <c r="AC94" s="370">
        <f>'[4]invulblad CV Horeca'!AC94</f>
        <v>0</v>
      </c>
      <c r="AD94" s="370">
        <f>'[4]invulblad CV Horeca'!AD94</f>
        <v>0</v>
      </c>
      <c r="AE94" s="370">
        <f>'[4]invulblad CV Horeca'!AE94</f>
        <v>0</v>
      </c>
      <c r="AF94" s="370">
        <f>'[4]invulblad CV Horeca'!AF94</f>
        <v>0</v>
      </c>
      <c r="AG94" s="370">
        <f>'[4]invulblad CV Horeca'!AG94</f>
        <v>0</v>
      </c>
      <c r="AH94" s="370">
        <f>'[4]invulblad CV Horeca'!AH94</f>
        <v>0</v>
      </c>
      <c r="AI94" s="370">
        <f>'[4]invulblad CV Horeca'!AI94</f>
        <v>0</v>
      </c>
      <c r="AJ94" s="370">
        <f>'[4]invulblad CV Horeca'!AJ94</f>
        <v>0</v>
      </c>
      <c r="AK94" s="370">
        <f>'[4]invulblad CV DVE'!AK94</f>
        <v>150</v>
      </c>
      <c r="AL94" s="370">
        <f>'[4]invulblad CV VIP'!AL94</f>
        <v>0</v>
      </c>
      <c r="AM94" s="370">
        <f>'[4]invulblad CV VIP'!AM94</f>
        <v>0</v>
      </c>
      <c r="AN94" s="370">
        <f>'[4]invulblad CV DVE'!AN94</f>
        <v>450</v>
      </c>
      <c r="AO94" s="370">
        <f>'[4]invulblad CV VIP'!AO94</f>
        <v>0</v>
      </c>
      <c r="AP94" s="370">
        <f>'[4]invulblad CV DVE'!AP94</f>
        <v>150</v>
      </c>
      <c r="AQ94" s="370">
        <f>'[4]invulblad CV DVE'!AQ94</f>
        <v>0</v>
      </c>
      <c r="AR94" s="370">
        <f>'[4]invulblad CV VIP'!AR94</f>
        <v>0</v>
      </c>
      <c r="AS94" s="370">
        <f>'[4]invulblad CV VIP'!AS94</f>
        <v>0</v>
      </c>
      <c r="AT94" s="370">
        <f>'[4]invulblad CV DVE'!AT94</f>
        <v>750</v>
      </c>
      <c r="AU94" s="370">
        <f>'[4]invulblad CV VIP'!AU94</f>
        <v>0</v>
      </c>
      <c r="AV94" s="370">
        <f>'[4]invulblad CV PV'!AV94</f>
        <v>0</v>
      </c>
      <c r="AW94" s="370">
        <f>'[4]invulblad CV PV'!AW94</f>
        <v>0</v>
      </c>
      <c r="AX94" s="370">
        <f>'[4]invulblad CV TO'!AX94</f>
        <v>0</v>
      </c>
    </row>
    <row r="95" spans="1:50" hidden="1">
      <c r="A95">
        <v>2014</v>
      </c>
      <c r="B95" t="s">
        <v>911</v>
      </c>
      <c r="C95" t="s">
        <v>1560</v>
      </c>
      <c r="D95" t="s">
        <v>494</v>
      </c>
      <c r="E95" t="s">
        <v>1145</v>
      </c>
      <c r="F95">
        <v>1000</v>
      </c>
      <c r="G95" t="s">
        <v>1146</v>
      </c>
      <c r="H95" t="s">
        <v>919</v>
      </c>
      <c r="I95" t="s">
        <v>915</v>
      </c>
      <c r="J95" t="s">
        <v>1147</v>
      </c>
      <c r="K95" t="s">
        <v>1566</v>
      </c>
      <c r="L95" s="365">
        <v>1000</v>
      </c>
      <c r="M95" s="366">
        <v>1403828</v>
      </c>
      <c r="N95" s="367">
        <v>1000</v>
      </c>
      <c r="O95" s="368">
        <f t="shared" si="2"/>
        <v>0</v>
      </c>
      <c r="P95" s="369">
        <f t="shared" si="3"/>
        <v>1000</v>
      </c>
      <c r="Q95" s="370">
        <f>'[4]invulblad CV TO'!Q95</f>
        <v>0</v>
      </c>
      <c r="R95" s="370">
        <f>'[4]invulblad CV PV'!R95</f>
        <v>0</v>
      </c>
      <c r="S95" s="370">
        <f>'[4]invulblad CV TO'!S95</f>
        <v>0</v>
      </c>
      <c r="T95" s="370">
        <f>'[4]invulblad CV Lab VV'!T95</f>
        <v>0</v>
      </c>
      <c r="U95" s="370">
        <f>'[4]invulblad CV Lab VV'!U95</f>
        <v>0</v>
      </c>
      <c r="V95" s="370">
        <f>'[4]invulblad CV Lab VV'!V95</f>
        <v>0</v>
      </c>
      <c r="W95" s="370">
        <f>'[4]invulblad CV Lab VV'!W95</f>
        <v>0</v>
      </c>
      <c r="X95" s="370">
        <f>'[4]invulblad CV Lab VV'!X95</f>
        <v>0</v>
      </c>
      <c r="Y95" s="370">
        <f>'[4]invulblad CV Lab VV'!Y95</f>
        <v>0</v>
      </c>
      <c r="Z95" s="370">
        <f>'[4]invulblad CV Lab VV'!Z95</f>
        <v>0</v>
      </c>
      <c r="AA95" s="370">
        <f>'[4]invulblad CV PV'!AA95</f>
        <v>0</v>
      </c>
      <c r="AB95" s="370">
        <f>'[4]invulblad CV TO'!AB95</f>
        <v>0</v>
      </c>
      <c r="AC95" s="370">
        <f>'[4]invulblad CV Horeca'!AC95</f>
        <v>0</v>
      </c>
      <c r="AD95" s="370">
        <f>'[4]invulblad CV Horeca'!AD95</f>
        <v>0</v>
      </c>
      <c r="AE95" s="370">
        <f>'[4]invulblad CV Horeca'!AE95</f>
        <v>0</v>
      </c>
      <c r="AF95" s="370">
        <f>'[4]invulblad CV Horeca'!AF95</f>
        <v>0</v>
      </c>
      <c r="AG95" s="370">
        <f>'[4]invulblad CV Horeca'!AG95</f>
        <v>0</v>
      </c>
      <c r="AH95" s="370">
        <f>'[4]invulblad CV Horeca'!AH95</f>
        <v>0</v>
      </c>
      <c r="AI95" s="370">
        <f>'[4]invulblad CV Horeca'!AI95</f>
        <v>0</v>
      </c>
      <c r="AJ95" s="370">
        <f>'[4]invulblad CV Horeca'!AJ95</f>
        <v>0</v>
      </c>
      <c r="AK95" s="370">
        <f>'[4]invulblad CV DVE'!AK95</f>
        <v>270</v>
      </c>
      <c r="AL95" s="370">
        <f>'[4]invulblad CV VIP'!AL95</f>
        <v>0</v>
      </c>
      <c r="AM95" s="370">
        <f>'[4]invulblad CV VIP'!AM95</f>
        <v>0</v>
      </c>
      <c r="AN95" s="370">
        <f>'[4]invulblad CV DVE'!AN95</f>
        <v>0</v>
      </c>
      <c r="AO95" s="370">
        <f>'[4]invulblad CV VIP'!AO95</f>
        <v>0</v>
      </c>
      <c r="AP95" s="370">
        <f>'[4]invulblad CV DVE'!AP95</f>
        <v>630</v>
      </c>
      <c r="AQ95" s="370">
        <f>'[4]invulblad CV DVE'!AQ95</f>
        <v>0</v>
      </c>
      <c r="AR95" s="370">
        <f>'[4]invulblad CV VIP'!AR95</f>
        <v>0</v>
      </c>
      <c r="AS95" s="370">
        <f>'[4]invulblad CV VIP'!AS95</f>
        <v>0</v>
      </c>
      <c r="AT95" s="370">
        <f>'[4]invulblad CV DVE'!AT95</f>
        <v>100</v>
      </c>
      <c r="AU95" s="370">
        <f>'[4]invulblad CV VIP'!AU95</f>
        <v>0</v>
      </c>
      <c r="AV95" s="370">
        <f>'[4]invulblad CV PV'!AV95</f>
        <v>0</v>
      </c>
      <c r="AW95" s="370">
        <f>'[4]invulblad CV PV'!AW95</f>
        <v>0</v>
      </c>
      <c r="AX95" s="370">
        <f>'[4]invulblad CV TO'!AX95</f>
        <v>0</v>
      </c>
    </row>
    <row r="96" spans="1:50" hidden="1">
      <c r="A96">
        <v>2014</v>
      </c>
      <c r="B96" t="s">
        <v>911</v>
      </c>
      <c r="C96" t="s">
        <v>1560</v>
      </c>
      <c r="D96" t="s">
        <v>494</v>
      </c>
      <c r="E96" t="s">
        <v>1148</v>
      </c>
      <c r="F96">
        <v>450</v>
      </c>
      <c r="G96" t="s">
        <v>1149</v>
      </c>
      <c r="H96" t="s">
        <v>914</v>
      </c>
      <c r="I96" t="s">
        <v>915</v>
      </c>
      <c r="J96" t="s">
        <v>1150</v>
      </c>
      <c r="K96" t="s">
        <v>917</v>
      </c>
      <c r="L96" s="365">
        <v>450</v>
      </c>
      <c r="M96" s="366">
        <v>1405673</v>
      </c>
      <c r="N96" s="367">
        <v>450</v>
      </c>
      <c r="O96" s="368">
        <f t="shared" si="2"/>
        <v>0</v>
      </c>
      <c r="P96" s="369">
        <f t="shared" si="3"/>
        <v>450</v>
      </c>
      <c r="Q96" s="370">
        <f>'[4]invulblad CV TO'!Q96</f>
        <v>0</v>
      </c>
      <c r="R96" s="370">
        <f>'[4]invulblad CV PV'!R96</f>
        <v>0</v>
      </c>
      <c r="S96" s="370">
        <f>'[4]invulblad CV TO'!S96</f>
        <v>0</v>
      </c>
      <c r="T96" s="370">
        <f>'[4]invulblad CV Lab VV'!T96</f>
        <v>0</v>
      </c>
      <c r="U96" s="370">
        <f>'[4]invulblad CV Lab VV'!U96</f>
        <v>0</v>
      </c>
      <c r="V96" s="370">
        <f>'[4]invulblad CV Lab VV'!V96</f>
        <v>0</v>
      </c>
      <c r="W96" s="370">
        <f>'[4]invulblad CV Lab VV'!W96</f>
        <v>0</v>
      </c>
      <c r="X96" s="370">
        <f>'[4]invulblad CV Lab VV'!X96</f>
        <v>0</v>
      </c>
      <c r="Y96" s="370">
        <f>'[4]invulblad CV Lab VV'!Y96</f>
        <v>0</v>
      </c>
      <c r="Z96" s="370">
        <f>'[4]invulblad CV Lab VV'!Z96</f>
        <v>0</v>
      </c>
      <c r="AA96" s="370">
        <f>'[4]invulblad CV PV'!AA96</f>
        <v>0</v>
      </c>
      <c r="AB96" s="370">
        <f>'[4]invulblad CV TO'!AB96</f>
        <v>0</v>
      </c>
      <c r="AC96" s="370">
        <f>'[4]invulblad CV Horeca'!AC96</f>
        <v>0</v>
      </c>
      <c r="AD96" s="370">
        <f>'[4]invulblad CV Horeca'!AD96</f>
        <v>0</v>
      </c>
      <c r="AE96" s="370">
        <f>'[4]invulblad CV Horeca'!AE96</f>
        <v>0</v>
      </c>
      <c r="AF96" s="370">
        <f>'[4]invulblad CV Horeca'!AF96</f>
        <v>0</v>
      </c>
      <c r="AG96" s="370">
        <f>'[4]invulblad CV Horeca'!AG96</f>
        <v>0</v>
      </c>
      <c r="AH96" s="370">
        <f>'[4]invulblad CV Horeca'!AH96</f>
        <v>0</v>
      </c>
      <c r="AI96" s="370">
        <f>'[4]invulblad CV Horeca'!AI96</f>
        <v>0</v>
      </c>
      <c r="AJ96" s="370">
        <f>'[4]invulblad CV Horeca'!AJ96</f>
        <v>0</v>
      </c>
      <c r="AK96" s="370">
        <f>'[4]invulblad CV DVE'!AK96</f>
        <v>0</v>
      </c>
      <c r="AL96" s="370">
        <f>'[4]invulblad CV VIP'!AL96</f>
        <v>0</v>
      </c>
      <c r="AM96" s="370">
        <f>'[4]invulblad CV VIP'!AM96</f>
        <v>0</v>
      </c>
      <c r="AN96" s="370">
        <f>'[4]invulblad CV DVE'!AN96</f>
        <v>0</v>
      </c>
      <c r="AO96" s="370">
        <f>'[4]invulblad CV VIP'!AO96</f>
        <v>0</v>
      </c>
      <c r="AP96" s="370">
        <f>'[4]invulblad CV DVE'!AP96</f>
        <v>0</v>
      </c>
      <c r="AQ96" s="370">
        <f>'[4]invulblad CV DVE'!AQ96</f>
        <v>0</v>
      </c>
      <c r="AR96" s="370">
        <f>'[4]invulblad CV VIP'!AR96</f>
        <v>0</v>
      </c>
      <c r="AS96" s="370">
        <f>'[4]invulblad CV VIP'!AS96</f>
        <v>0</v>
      </c>
      <c r="AT96" s="370">
        <f>'[4]invulblad CV DVE'!AT96</f>
        <v>0</v>
      </c>
      <c r="AU96" s="370">
        <f>'[4]invulblad CV VIP'!AU96</f>
        <v>0</v>
      </c>
      <c r="AV96" s="370">
        <f>'[4]invulblad CV PV'!AV96</f>
        <v>0</v>
      </c>
      <c r="AW96" s="370">
        <f>'[4]invulblad CV PV'!AW96</f>
        <v>0</v>
      </c>
      <c r="AX96" s="370">
        <f>'[4]invulblad CV TO'!AX96</f>
        <v>450</v>
      </c>
    </row>
    <row r="97" spans="1:50" hidden="1">
      <c r="A97">
        <v>2014</v>
      </c>
      <c r="B97" t="s">
        <v>911</v>
      </c>
      <c r="C97" t="s">
        <v>1560</v>
      </c>
      <c r="D97" t="s">
        <v>494</v>
      </c>
      <c r="E97" t="s">
        <v>1148</v>
      </c>
      <c r="F97">
        <v>4100</v>
      </c>
      <c r="G97" t="s">
        <v>1151</v>
      </c>
      <c r="H97" t="s">
        <v>919</v>
      </c>
      <c r="I97" t="s">
        <v>915</v>
      </c>
      <c r="J97" t="s">
        <v>1150</v>
      </c>
      <c r="K97" t="s">
        <v>1566</v>
      </c>
      <c r="L97" s="365">
        <v>4100</v>
      </c>
      <c r="M97" s="366">
        <v>1405672</v>
      </c>
      <c r="N97" s="367">
        <v>4100</v>
      </c>
      <c r="O97" s="368">
        <f t="shared" si="2"/>
        <v>0</v>
      </c>
      <c r="P97" s="369">
        <f t="shared" si="3"/>
        <v>4100</v>
      </c>
      <c r="Q97" s="370">
        <f>'[4]invulblad CV TO'!Q97</f>
        <v>0</v>
      </c>
      <c r="R97" s="370">
        <f>'[4]invulblad CV PV'!R97</f>
        <v>0</v>
      </c>
      <c r="S97" s="370">
        <f>'[4]invulblad CV TO'!S97</f>
        <v>0</v>
      </c>
      <c r="T97" s="370">
        <f>'[4]invulblad CV Lab VV'!T97</f>
        <v>0</v>
      </c>
      <c r="U97" s="370">
        <f>'[4]invulblad CV Lab VV'!U97</f>
        <v>0</v>
      </c>
      <c r="V97" s="370">
        <f>'[4]invulblad CV Lab VV'!V97</f>
        <v>0</v>
      </c>
      <c r="W97" s="370">
        <f>'[4]invulblad CV Lab VV'!W97</f>
        <v>0</v>
      </c>
      <c r="X97" s="370">
        <f>'[4]invulblad CV Lab VV'!X97</f>
        <v>0</v>
      </c>
      <c r="Y97" s="370">
        <f>'[4]invulblad CV Lab VV'!Y97</f>
        <v>0</v>
      </c>
      <c r="Z97" s="370">
        <f>'[4]invulblad CV Lab VV'!Z97</f>
        <v>0</v>
      </c>
      <c r="AA97" s="370">
        <f>'[4]invulblad CV PV'!AA97</f>
        <v>0</v>
      </c>
      <c r="AB97" s="370">
        <f>'[4]invulblad CV TO'!AB97</f>
        <v>0</v>
      </c>
      <c r="AC97" s="370">
        <f>'[4]invulblad CV Horeca'!AC97</f>
        <v>0</v>
      </c>
      <c r="AD97" s="370">
        <f>'[4]invulblad CV Horeca'!AD97</f>
        <v>0</v>
      </c>
      <c r="AE97" s="370">
        <f>'[4]invulblad CV Horeca'!AE97</f>
        <v>0</v>
      </c>
      <c r="AF97" s="370">
        <f>'[4]invulblad CV Horeca'!AF97</f>
        <v>0</v>
      </c>
      <c r="AG97" s="370">
        <f>'[4]invulblad CV Horeca'!AG97</f>
        <v>0</v>
      </c>
      <c r="AH97" s="370">
        <f>'[4]invulblad CV Horeca'!AH97</f>
        <v>0</v>
      </c>
      <c r="AI97" s="370">
        <f>'[4]invulblad CV Horeca'!AI97</f>
        <v>0</v>
      </c>
      <c r="AJ97" s="370">
        <f>'[4]invulblad CV Horeca'!AJ97</f>
        <v>0</v>
      </c>
      <c r="AK97" s="370">
        <f>'[4]invulblad CV DVE'!AK97</f>
        <v>2700</v>
      </c>
      <c r="AL97" s="370">
        <f>'[4]invulblad CV VIP'!AL97</f>
        <v>0</v>
      </c>
      <c r="AM97" s="370">
        <f>'[4]invulblad CV VIP'!AM97</f>
        <v>0</v>
      </c>
      <c r="AN97" s="370">
        <f>'[4]invulblad CV DVE'!AN97</f>
        <v>300</v>
      </c>
      <c r="AO97" s="370">
        <f>'[4]invulblad CV VIP'!AO97</f>
        <v>0</v>
      </c>
      <c r="AP97" s="370">
        <f>'[4]invulblad CV DVE'!AP97</f>
        <v>500</v>
      </c>
      <c r="AQ97" s="370">
        <f>'[4]invulblad CV DVE'!AQ97</f>
        <v>0</v>
      </c>
      <c r="AR97" s="370">
        <f>'[4]invulblad CV VIP'!AR97</f>
        <v>0</v>
      </c>
      <c r="AS97" s="370">
        <f>'[4]invulblad CV VIP'!AS97</f>
        <v>0</v>
      </c>
      <c r="AT97" s="370">
        <f>'[4]invulblad CV DVE'!AT97</f>
        <v>400</v>
      </c>
      <c r="AU97" s="370">
        <f>'[4]invulblad CV VIP'!AU97</f>
        <v>0</v>
      </c>
      <c r="AV97" s="370">
        <f>'[4]invulblad CV PV'!AV97</f>
        <v>0</v>
      </c>
      <c r="AW97" s="370">
        <f>'[4]invulblad CV PV'!AW97</f>
        <v>0</v>
      </c>
      <c r="AX97" s="370">
        <f>'[4]invulblad CV TO'!AX97</f>
        <v>200</v>
      </c>
    </row>
    <row r="98" spans="1:50" hidden="1">
      <c r="A98">
        <v>2014</v>
      </c>
      <c r="B98" t="s">
        <v>911</v>
      </c>
      <c r="C98" t="s">
        <v>1560</v>
      </c>
      <c r="D98" t="s">
        <v>494</v>
      </c>
      <c r="E98" t="s">
        <v>512</v>
      </c>
      <c r="F98">
        <v>250</v>
      </c>
      <c r="G98" t="s">
        <v>1152</v>
      </c>
      <c r="H98" t="s">
        <v>926</v>
      </c>
      <c r="I98" t="s">
        <v>915</v>
      </c>
      <c r="J98" t="s">
        <v>1153</v>
      </c>
      <c r="K98" t="s">
        <v>928</v>
      </c>
      <c r="L98" s="365">
        <v>250</v>
      </c>
      <c r="M98" s="366">
        <v>1403689</v>
      </c>
      <c r="N98" s="367">
        <v>250</v>
      </c>
      <c r="O98" s="368">
        <f t="shared" si="2"/>
        <v>0</v>
      </c>
      <c r="P98" s="369">
        <f t="shared" si="3"/>
        <v>250</v>
      </c>
      <c r="Q98" s="370">
        <f>'[4]invulblad CV TO'!Q98</f>
        <v>0</v>
      </c>
      <c r="R98" s="370">
        <f>'[4]invulblad CV PV'!R98</f>
        <v>0</v>
      </c>
      <c r="S98" s="370">
        <f>'[4]invulblad CV TO'!S98</f>
        <v>0</v>
      </c>
      <c r="T98" s="370">
        <f>'[4]invulblad CV Lab VV'!T98</f>
        <v>250</v>
      </c>
      <c r="U98" s="370">
        <f>'[4]invulblad CV Lab VV'!U98</f>
        <v>0</v>
      </c>
      <c r="V98" s="370">
        <f>'[4]invulblad CV Lab VV'!V98</f>
        <v>0</v>
      </c>
      <c r="W98" s="370">
        <f>'[4]invulblad CV Lab VV'!W98</f>
        <v>0</v>
      </c>
      <c r="X98" s="370">
        <f>'[4]invulblad CV Lab VV'!X98</f>
        <v>0</v>
      </c>
      <c r="Y98" s="370">
        <f>'[4]invulblad CV Lab VV'!Y98</f>
        <v>0</v>
      </c>
      <c r="Z98" s="370">
        <f>'[4]invulblad CV Lab VV'!Z98</f>
        <v>0</v>
      </c>
      <c r="AA98" s="370">
        <f>'[4]invulblad CV PV'!AA98</f>
        <v>0</v>
      </c>
      <c r="AB98" s="370">
        <f>'[4]invulblad CV TO'!AB98</f>
        <v>0</v>
      </c>
      <c r="AC98" s="370">
        <f>'[4]invulblad CV Horeca'!AC98</f>
        <v>0</v>
      </c>
      <c r="AD98" s="370">
        <f>'[4]invulblad CV Horeca'!AD98</f>
        <v>0</v>
      </c>
      <c r="AE98" s="370">
        <f>'[4]invulblad CV Horeca'!AE98</f>
        <v>0</v>
      </c>
      <c r="AF98" s="370">
        <f>'[4]invulblad CV Horeca'!AF98</f>
        <v>0</v>
      </c>
      <c r="AG98" s="370">
        <f>'[4]invulblad CV Horeca'!AG98</f>
        <v>0</v>
      </c>
      <c r="AH98" s="370">
        <f>'[4]invulblad CV Horeca'!AH98</f>
        <v>0</v>
      </c>
      <c r="AI98" s="370">
        <f>'[4]invulblad CV Horeca'!AI98</f>
        <v>0</v>
      </c>
      <c r="AJ98" s="370">
        <f>'[4]invulblad CV Horeca'!AJ98</f>
        <v>0</v>
      </c>
      <c r="AK98" s="370">
        <f>'[4]invulblad CV DVE'!AK98</f>
        <v>0</v>
      </c>
      <c r="AL98" s="370">
        <f>'[4]invulblad CV VIP'!AL98</f>
        <v>0</v>
      </c>
      <c r="AM98" s="370">
        <f>'[4]invulblad CV VIP'!AM98</f>
        <v>0</v>
      </c>
      <c r="AN98" s="370">
        <f>'[4]invulblad CV DVE'!AN98</f>
        <v>0</v>
      </c>
      <c r="AO98" s="370">
        <f>'[4]invulblad CV VIP'!AO98</f>
        <v>0</v>
      </c>
      <c r="AP98" s="370">
        <f>'[4]invulblad CV DVE'!AP98</f>
        <v>0</v>
      </c>
      <c r="AQ98" s="370">
        <f>'[4]invulblad CV DVE'!AQ98</f>
        <v>0</v>
      </c>
      <c r="AR98" s="370">
        <f>'[4]invulblad CV VIP'!AR98</f>
        <v>0</v>
      </c>
      <c r="AS98" s="370">
        <f>'[4]invulblad CV VIP'!AS98</f>
        <v>0</v>
      </c>
      <c r="AT98" s="370">
        <f>'[4]invulblad CV DVE'!AT98</f>
        <v>0</v>
      </c>
      <c r="AU98" s="370">
        <f>'[4]invulblad CV VIP'!AU98</f>
        <v>0</v>
      </c>
      <c r="AV98" s="370">
        <f>'[4]invulblad CV PV'!AV98</f>
        <v>0</v>
      </c>
      <c r="AW98" s="370">
        <f>'[4]invulblad CV PV'!AW98</f>
        <v>0</v>
      </c>
      <c r="AX98" s="370">
        <f>'[4]invulblad CV TO'!AX98</f>
        <v>0</v>
      </c>
    </row>
    <row r="99" spans="1:50" hidden="1">
      <c r="A99">
        <v>2014</v>
      </c>
      <c r="B99" t="s">
        <v>911</v>
      </c>
      <c r="C99" t="s">
        <v>1560</v>
      </c>
      <c r="D99" t="s">
        <v>494</v>
      </c>
      <c r="E99" t="s">
        <v>512</v>
      </c>
      <c r="F99">
        <v>870</v>
      </c>
      <c r="G99" t="s">
        <v>1154</v>
      </c>
      <c r="H99" t="s">
        <v>937</v>
      </c>
      <c r="I99" t="s">
        <v>915</v>
      </c>
      <c r="J99" t="s">
        <v>1153</v>
      </c>
      <c r="K99" t="s">
        <v>938</v>
      </c>
      <c r="L99" s="365">
        <v>870</v>
      </c>
      <c r="M99" s="366">
        <v>1403714</v>
      </c>
      <c r="N99" s="367">
        <v>870</v>
      </c>
      <c r="O99" s="368">
        <f t="shared" si="2"/>
        <v>0</v>
      </c>
      <c r="P99" s="369">
        <f t="shared" si="3"/>
        <v>870</v>
      </c>
      <c r="Q99" s="370">
        <f>'[4]invulblad CV TO'!Q99</f>
        <v>0</v>
      </c>
      <c r="R99" s="370">
        <f>'[4]invulblad CV PV'!R99</f>
        <v>0</v>
      </c>
      <c r="S99" s="370">
        <f>'[4]invulblad CV TO'!S99</f>
        <v>0</v>
      </c>
      <c r="T99" s="370">
        <f>'[4]invulblad CV Lab VV'!T99</f>
        <v>770</v>
      </c>
      <c r="U99" s="370">
        <f>'[4]invulblad CV Lab VV'!U99</f>
        <v>0</v>
      </c>
      <c r="V99" s="370">
        <f>'[4]invulblad CV Lab VV'!V99</f>
        <v>0</v>
      </c>
      <c r="W99" s="370">
        <f>'[4]invulblad CV Lab VV'!W99</f>
        <v>0</v>
      </c>
      <c r="X99" s="370">
        <f>'[4]invulblad CV Lab VV'!X99</f>
        <v>0</v>
      </c>
      <c r="Y99" s="370">
        <f>'[4]invulblad CV Lab VV'!Y99</f>
        <v>100</v>
      </c>
      <c r="Z99" s="370">
        <f>'[4]invulblad CV Lab VV'!Z99</f>
        <v>0</v>
      </c>
      <c r="AA99" s="370">
        <f>'[4]invulblad CV PV'!AA99</f>
        <v>0</v>
      </c>
      <c r="AB99" s="370">
        <f>'[4]invulblad CV TO'!AB99</f>
        <v>0</v>
      </c>
      <c r="AC99" s="370">
        <f>'[4]invulblad CV Horeca'!AC99</f>
        <v>0</v>
      </c>
      <c r="AD99" s="370">
        <f>'[4]invulblad CV Horeca'!AD99</f>
        <v>0</v>
      </c>
      <c r="AE99" s="370">
        <f>'[4]invulblad CV Horeca'!AE99</f>
        <v>0</v>
      </c>
      <c r="AF99" s="370">
        <f>'[4]invulblad CV Horeca'!AF99</f>
        <v>0</v>
      </c>
      <c r="AG99" s="370">
        <f>'[4]invulblad CV Horeca'!AG99</f>
        <v>0</v>
      </c>
      <c r="AH99" s="370">
        <f>'[4]invulblad CV Horeca'!AH99</f>
        <v>0</v>
      </c>
      <c r="AI99" s="370">
        <f>'[4]invulblad CV Horeca'!AI99</f>
        <v>0</v>
      </c>
      <c r="AJ99" s="370">
        <f>'[4]invulblad CV Horeca'!AJ99</f>
        <v>0</v>
      </c>
      <c r="AK99" s="370">
        <f>'[4]invulblad CV DVE'!AK99</f>
        <v>0</v>
      </c>
      <c r="AL99" s="370">
        <f>'[4]invulblad CV VIP'!AL99</f>
        <v>0</v>
      </c>
      <c r="AM99" s="370">
        <f>'[4]invulblad CV VIP'!AM99</f>
        <v>0</v>
      </c>
      <c r="AN99" s="370">
        <f>'[4]invulblad CV DVE'!AN99</f>
        <v>0</v>
      </c>
      <c r="AO99" s="370">
        <f>'[4]invulblad CV VIP'!AO99</f>
        <v>0</v>
      </c>
      <c r="AP99" s="370">
        <f>'[4]invulblad CV DVE'!AP99</f>
        <v>0</v>
      </c>
      <c r="AQ99" s="370">
        <f>'[4]invulblad CV DVE'!AQ99</f>
        <v>0</v>
      </c>
      <c r="AR99" s="370">
        <f>'[4]invulblad CV VIP'!AR99</f>
        <v>0</v>
      </c>
      <c r="AS99" s="370">
        <f>'[4]invulblad CV VIP'!AS99</f>
        <v>0</v>
      </c>
      <c r="AT99" s="370">
        <f>'[4]invulblad CV DVE'!AT99</f>
        <v>0</v>
      </c>
      <c r="AU99" s="370">
        <f>'[4]invulblad CV VIP'!AU99</f>
        <v>0</v>
      </c>
      <c r="AV99" s="370">
        <f>'[4]invulblad CV PV'!AV99</f>
        <v>0</v>
      </c>
      <c r="AW99" s="370">
        <f>'[4]invulblad CV PV'!AW99</f>
        <v>0</v>
      </c>
      <c r="AX99" s="370">
        <f>'[4]invulblad CV TO'!AX99</f>
        <v>0</v>
      </c>
    </row>
    <row r="100" spans="1:50" hidden="1">
      <c r="A100">
        <v>2014</v>
      </c>
      <c r="B100" t="s">
        <v>911</v>
      </c>
      <c r="C100" t="s">
        <v>1560</v>
      </c>
      <c r="D100" t="s">
        <v>494</v>
      </c>
      <c r="E100" t="s">
        <v>512</v>
      </c>
      <c r="F100">
        <v>4208</v>
      </c>
      <c r="G100" t="s">
        <v>1155</v>
      </c>
      <c r="H100" t="s">
        <v>919</v>
      </c>
      <c r="I100" t="s">
        <v>915</v>
      </c>
      <c r="J100" t="s">
        <v>1153</v>
      </c>
      <c r="K100" t="s">
        <v>1566</v>
      </c>
      <c r="L100" s="365">
        <v>4208</v>
      </c>
      <c r="M100" s="366">
        <v>1403898</v>
      </c>
      <c r="N100" s="367">
        <v>4208</v>
      </c>
      <c r="O100" s="368">
        <f t="shared" si="2"/>
        <v>0</v>
      </c>
      <c r="P100" s="369">
        <f t="shared" si="3"/>
        <v>4208</v>
      </c>
      <c r="Q100" s="370">
        <f>'[4]invulblad CV TO'!Q100</f>
        <v>0</v>
      </c>
      <c r="R100" s="370">
        <f>'[4]invulblad CV PV'!R100</f>
        <v>0</v>
      </c>
      <c r="S100" s="370">
        <f>'[4]invulblad CV TO'!S100</f>
        <v>0</v>
      </c>
      <c r="T100" s="370">
        <f>'[4]invulblad CV Lab VV'!T100</f>
        <v>0</v>
      </c>
      <c r="U100" s="370">
        <f>'[4]invulblad CV Lab VV'!U100</f>
        <v>0</v>
      </c>
      <c r="V100" s="370">
        <f>'[4]invulblad CV Lab VV'!V100</f>
        <v>0</v>
      </c>
      <c r="W100" s="370">
        <f>'[4]invulblad CV Lab VV'!W100</f>
        <v>0</v>
      </c>
      <c r="X100" s="370">
        <f>'[4]invulblad CV Lab VV'!X100</f>
        <v>0</v>
      </c>
      <c r="Y100" s="370">
        <f>'[4]invulblad CV Lab VV'!Y100</f>
        <v>0</v>
      </c>
      <c r="Z100" s="370">
        <f>'[4]invulblad CV Lab VV'!Z100</f>
        <v>0</v>
      </c>
      <c r="AA100" s="370">
        <f>'[4]invulblad CV PV'!AA100</f>
        <v>0</v>
      </c>
      <c r="AB100" s="370">
        <f>'[4]invulblad CV TO'!AB100</f>
        <v>0</v>
      </c>
      <c r="AC100" s="370">
        <f>'[4]invulblad CV Horeca'!AC100</f>
        <v>3.5714285714285716</v>
      </c>
      <c r="AD100" s="370">
        <f>'[4]invulblad CV Horeca'!AD100</f>
        <v>3.5714285714285716</v>
      </c>
      <c r="AE100" s="370">
        <f>'[4]invulblad CV Horeca'!AE100</f>
        <v>3.5714285714285716</v>
      </c>
      <c r="AF100" s="370">
        <f>'[4]invulblad CV Horeca'!AF100</f>
        <v>3.5714285714285716</v>
      </c>
      <c r="AG100" s="370">
        <f>'[4]invulblad CV Horeca'!AG100</f>
        <v>3.5714285714285716</v>
      </c>
      <c r="AH100" s="370">
        <f>'[4]invulblad CV Horeca'!AH100</f>
        <v>3.5714285714285716</v>
      </c>
      <c r="AI100" s="370">
        <f>'[4]invulblad CV Horeca'!AI100</f>
        <v>3.5714285714285716</v>
      </c>
      <c r="AJ100" s="370">
        <f>'[4]invulblad CV Horeca'!AJ100</f>
        <v>0</v>
      </c>
      <c r="AK100" s="370">
        <f>'[4]invulblad CV DVE'!AK100</f>
        <v>610</v>
      </c>
      <c r="AL100" s="370">
        <f>'[4]invulblad CV VIP'!AL100</f>
        <v>0</v>
      </c>
      <c r="AM100" s="370">
        <f>'[4]invulblad CV VIP'!AM100</f>
        <v>0</v>
      </c>
      <c r="AN100" s="370">
        <f>'[4]invulblad CV DVE'!AN100</f>
        <v>672</v>
      </c>
      <c r="AO100" s="370">
        <f>'[4]invulblad CV VIP'!AO100</f>
        <v>0</v>
      </c>
      <c r="AP100" s="370">
        <f>'[4]invulblad CV DVE'!AP100</f>
        <v>950</v>
      </c>
      <c r="AQ100" s="370">
        <f>'[4]invulblad CV DVE'!AQ100</f>
        <v>0</v>
      </c>
      <c r="AR100" s="370">
        <f>'[4]invulblad CV VIP'!AR100</f>
        <v>0</v>
      </c>
      <c r="AS100" s="370">
        <f>'[4]invulblad CV VIP'!AS100</f>
        <v>0</v>
      </c>
      <c r="AT100" s="370">
        <f>'[4]invulblad CV DVE'!AT100</f>
        <v>950</v>
      </c>
      <c r="AU100" s="370">
        <f>'[4]invulblad CV VIP'!AU100</f>
        <v>0</v>
      </c>
      <c r="AV100" s="370">
        <f>'[4]invulblad CV PV'!AV100</f>
        <v>0</v>
      </c>
      <c r="AW100" s="370">
        <f>'[4]invulblad CV PV'!AW100</f>
        <v>0</v>
      </c>
      <c r="AX100" s="370">
        <f>'[4]invulblad CV TO'!AX100</f>
        <v>1001</v>
      </c>
    </row>
    <row r="101" spans="1:50" hidden="1">
      <c r="A101">
        <v>2014</v>
      </c>
      <c r="B101" t="s">
        <v>911</v>
      </c>
      <c r="C101" t="s">
        <v>1156</v>
      </c>
      <c r="D101" t="s">
        <v>1157</v>
      </c>
      <c r="E101" t="s">
        <v>1158</v>
      </c>
      <c r="F101">
        <v>5962</v>
      </c>
      <c r="G101" t="s">
        <v>1159</v>
      </c>
      <c r="H101" t="s">
        <v>919</v>
      </c>
      <c r="I101" t="s">
        <v>915</v>
      </c>
      <c r="J101" t="s">
        <v>1160</v>
      </c>
      <c r="K101" t="s">
        <v>1566</v>
      </c>
      <c r="L101" s="365">
        <v>5962</v>
      </c>
      <c r="M101" s="366">
        <v>1403839</v>
      </c>
      <c r="N101" s="367">
        <v>200</v>
      </c>
      <c r="O101" s="368">
        <f t="shared" si="2"/>
        <v>0</v>
      </c>
      <c r="P101" s="369">
        <f t="shared" si="3"/>
        <v>200</v>
      </c>
      <c r="Q101" s="370">
        <f>'[4]invulblad CV TO'!Q101</f>
        <v>0</v>
      </c>
      <c r="R101" s="370">
        <f>'[4]invulblad CV PV'!R101</f>
        <v>0</v>
      </c>
      <c r="S101" s="370">
        <f>'[4]invulblad CV TO'!S101</f>
        <v>0</v>
      </c>
      <c r="T101" s="370">
        <f>'[4]invulblad CV Lab VV'!T101</f>
        <v>0</v>
      </c>
      <c r="U101" s="370">
        <f>'[4]invulblad CV Lab VV'!U101</f>
        <v>0</v>
      </c>
      <c r="V101" s="370">
        <f>'[4]invulblad CV Lab VV'!V101</f>
        <v>0</v>
      </c>
      <c r="W101" s="370">
        <f>'[4]invulblad CV Lab VV'!W101</f>
        <v>0</v>
      </c>
      <c r="X101" s="370">
        <f>'[4]invulblad CV Lab VV'!X101</f>
        <v>0</v>
      </c>
      <c r="Y101" s="370">
        <f>'[4]invulblad CV Lab VV'!Y101</f>
        <v>0</v>
      </c>
      <c r="Z101" s="370">
        <f>'[4]invulblad CV Lab VV'!Z101</f>
        <v>0</v>
      </c>
      <c r="AA101" s="370">
        <f>'[4]invulblad CV PV'!AA101</f>
        <v>0</v>
      </c>
      <c r="AB101" s="370">
        <f>'[4]invulblad CV TO'!AB101</f>
        <v>0</v>
      </c>
      <c r="AC101" s="370">
        <f>'[4]invulblad CV Horeca'!AC101</f>
        <v>0</v>
      </c>
      <c r="AD101" s="370">
        <f>'[4]invulblad CV Horeca'!AD101</f>
        <v>0</v>
      </c>
      <c r="AE101" s="370">
        <f>'[4]invulblad CV Horeca'!AE101</f>
        <v>0</v>
      </c>
      <c r="AF101" s="370">
        <f>'[4]invulblad CV Horeca'!AF101</f>
        <v>0</v>
      </c>
      <c r="AG101" s="370">
        <f>'[4]invulblad CV Horeca'!AG101</f>
        <v>0</v>
      </c>
      <c r="AH101" s="370">
        <f>'[4]invulblad CV Horeca'!AH101</f>
        <v>0</v>
      </c>
      <c r="AI101" s="370">
        <f>'[4]invulblad CV Horeca'!AI101</f>
        <v>0</v>
      </c>
      <c r="AJ101" s="370">
        <f>'[4]invulblad CV Horeca'!AJ101</f>
        <v>0</v>
      </c>
      <c r="AK101" s="370">
        <f>'[4]invulblad CV DVE'!AK101</f>
        <v>0</v>
      </c>
      <c r="AL101" s="370">
        <f>'[4]invulblad CV VIP'!AL101</f>
        <v>50</v>
      </c>
      <c r="AM101" s="370">
        <f>'[4]invulblad CV VIP'!AM101</f>
        <v>25</v>
      </c>
      <c r="AN101" s="370">
        <f>'[4]invulblad CV DVE'!AN101</f>
        <v>0</v>
      </c>
      <c r="AO101" s="370">
        <f>'[4]invulblad CV VIP'!AO101</f>
        <v>25</v>
      </c>
      <c r="AP101" s="370">
        <f>'[4]invulblad CV DVE'!AP101</f>
        <v>0</v>
      </c>
      <c r="AQ101" s="370">
        <f>'[4]invulblad CV DVE'!AQ101</f>
        <v>0</v>
      </c>
      <c r="AR101" s="370">
        <f>'[4]invulblad CV VIP'!AR101</f>
        <v>50</v>
      </c>
      <c r="AS101" s="370">
        <f>'[4]invulblad CV VIP'!AS101</f>
        <v>25</v>
      </c>
      <c r="AT101" s="370">
        <f>'[4]invulblad CV DVE'!AT101</f>
        <v>0</v>
      </c>
      <c r="AU101" s="370">
        <f>'[4]invulblad CV VIP'!AU101</f>
        <v>25</v>
      </c>
      <c r="AV101" s="370">
        <f>'[4]invulblad CV PV'!AV101</f>
        <v>0</v>
      </c>
      <c r="AW101" s="370">
        <f>'[4]invulblad CV PV'!AW101</f>
        <v>0</v>
      </c>
      <c r="AX101" s="370">
        <f>'[4]invulblad CV TO'!AX101</f>
        <v>0</v>
      </c>
    </row>
    <row r="102" spans="1:50" hidden="1">
      <c r="A102">
        <v>2014</v>
      </c>
      <c r="B102" t="s">
        <v>911</v>
      </c>
      <c r="C102" t="s">
        <v>1156</v>
      </c>
      <c r="D102" t="s">
        <v>1161</v>
      </c>
      <c r="E102" t="s">
        <v>1162</v>
      </c>
      <c r="F102">
        <v>7050</v>
      </c>
      <c r="G102" t="s">
        <v>1163</v>
      </c>
      <c r="H102" t="s">
        <v>919</v>
      </c>
      <c r="I102" t="s">
        <v>915</v>
      </c>
      <c r="J102" t="s">
        <v>1164</v>
      </c>
      <c r="K102" t="s">
        <v>1566</v>
      </c>
      <c r="L102" s="365">
        <v>7050</v>
      </c>
      <c r="M102" s="366">
        <v>1403870</v>
      </c>
      <c r="N102" s="367">
        <v>2820</v>
      </c>
      <c r="O102" s="368">
        <f t="shared" si="2"/>
        <v>0</v>
      </c>
      <c r="P102" s="369">
        <f t="shared" si="3"/>
        <v>2820</v>
      </c>
      <c r="Q102" s="370">
        <f>'[4]invulblad CV TO'!Q102</f>
        <v>0</v>
      </c>
      <c r="R102" s="370">
        <f>'[4]invulblad CV PV'!R102</f>
        <v>0</v>
      </c>
      <c r="S102" s="370">
        <f>'[4]invulblad CV TO'!S102</f>
        <v>0</v>
      </c>
      <c r="T102" s="370">
        <f>'[4]invulblad CV Lab VV'!T102</f>
        <v>0</v>
      </c>
      <c r="U102" s="370">
        <f>'[4]invulblad CV Lab VV'!U102</f>
        <v>0</v>
      </c>
      <c r="V102" s="370">
        <f>'[4]invulblad CV Lab VV'!V102</f>
        <v>0</v>
      </c>
      <c r="W102" s="370">
        <f>'[4]invulblad CV Lab VV'!W102</f>
        <v>0</v>
      </c>
      <c r="X102" s="370">
        <f>'[4]invulblad CV Lab VV'!X102</f>
        <v>0</v>
      </c>
      <c r="Y102" s="370">
        <f>'[4]invulblad CV Lab VV'!Y102</f>
        <v>0</v>
      </c>
      <c r="Z102" s="370">
        <f>'[4]invulblad CV Lab VV'!Z102</f>
        <v>0</v>
      </c>
      <c r="AA102" s="370">
        <f>'[4]invulblad CV PV'!AA102</f>
        <v>0</v>
      </c>
      <c r="AB102" s="370">
        <f>'[4]invulblad CV TO'!AB102</f>
        <v>0</v>
      </c>
      <c r="AC102" s="370">
        <f>'[4]invulblad CV Horeca'!AC102</f>
        <v>0</v>
      </c>
      <c r="AD102" s="370">
        <f>'[4]invulblad CV Horeca'!AD102</f>
        <v>0</v>
      </c>
      <c r="AE102" s="370">
        <f>'[4]invulblad CV Horeca'!AE102</f>
        <v>0</v>
      </c>
      <c r="AF102" s="370">
        <f>'[4]invulblad CV Horeca'!AF102</f>
        <v>0</v>
      </c>
      <c r="AG102" s="370">
        <f>'[4]invulblad CV Horeca'!AG102</f>
        <v>0</v>
      </c>
      <c r="AH102" s="370">
        <f>'[4]invulblad CV Horeca'!AH102</f>
        <v>0</v>
      </c>
      <c r="AI102" s="370">
        <f>'[4]invulblad CV Horeca'!AI102</f>
        <v>0</v>
      </c>
      <c r="AJ102" s="370">
        <f>'[4]invulblad CV Horeca'!AJ102</f>
        <v>0</v>
      </c>
      <c r="AK102" s="370">
        <f>'[4]invulblad CV DVE'!AK102</f>
        <v>0</v>
      </c>
      <c r="AL102" s="370">
        <f>'[4]invulblad CV VIP'!AL102</f>
        <v>1015</v>
      </c>
      <c r="AM102" s="370">
        <f>'[4]invulblad CV VIP'!AM102</f>
        <v>0</v>
      </c>
      <c r="AN102" s="370">
        <f>'[4]invulblad CV DVE'!AN102</f>
        <v>0</v>
      </c>
      <c r="AO102" s="370">
        <f>'[4]invulblad CV VIP'!AO102</f>
        <v>0</v>
      </c>
      <c r="AP102" s="370">
        <f>'[4]invulblad CV DVE'!AP102</f>
        <v>0</v>
      </c>
      <c r="AQ102" s="370">
        <f>'[4]invulblad CV DVE'!AQ102</f>
        <v>0</v>
      </c>
      <c r="AR102" s="370">
        <f>'[4]invulblad CV VIP'!AR102</f>
        <v>1805</v>
      </c>
      <c r="AS102" s="370">
        <f>'[4]invulblad CV VIP'!AS102</f>
        <v>0</v>
      </c>
      <c r="AT102" s="370">
        <f>'[4]invulblad CV DVE'!AT102</f>
        <v>0</v>
      </c>
      <c r="AU102" s="370">
        <f>'[4]invulblad CV VIP'!AU102</f>
        <v>0</v>
      </c>
      <c r="AV102" s="370">
        <f>'[4]invulblad CV PV'!AV102</f>
        <v>0</v>
      </c>
      <c r="AW102" s="370">
        <f>'[4]invulblad CV PV'!AW102</f>
        <v>0</v>
      </c>
      <c r="AX102" s="370">
        <f>'[4]invulblad CV TO'!AX102</f>
        <v>0</v>
      </c>
    </row>
    <row r="103" spans="1:50" hidden="1">
      <c r="A103">
        <v>2014</v>
      </c>
      <c r="B103" t="s">
        <v>911</v>
      </c>
      <c r="C103" t="s">
        <v>1156</v>
      </c>
      <c r="D103" t="s">
        <v>1161</v>
      </c>
      <c r="E103" t="s">
        <v>1165</v>
      </c>
      <c r="F103">
        <v>2000</v>
      </c>
      <c r="G103" t="s">
        <v>1166</v>
      </c>
      <c r="H103" t="s">
        <v>937</v>
      </c>
      <c r="I103" t="s">
        <v>915</v>
      </c>
      <c r="J103" t="s">
        <v>547</v>
      </c>
      <c r="K103" t="s">
        <v>938</v>
      </c>
      <c r="L103" s="365">
        <v>2000</v>
      </c>
      <c r="M103" s="366">
        <v>1403948</v>
      </c>
      <c r="N103" s="367">
        <v>2000</v>
      </c>
      <c r="O103" s="368">
        <f t="shared" si="2"/>
        <v>0</v>
      </c>
      <c r="P103" s="369">
        <f t="shared" si="3"/>
        <v>2000</v>
      </c>
      <c r="Q103" s="370">
        <f>'[4]invulblad CV TO'!Q103</f>
        <v>0</v>
      </c>
      <c r="R103" s="370">
        <f>'[4]invulblad CV PV'!R103</f>
        <v>0</v>
      </c>
      <c r="S103" s="370">
        <f>'[4]invulblad CV TO'!S103</f>
        <v>0</v>
      </c>
      <c r="T103" s="370">
        <f>'[4]invulblad CV Lab VV'!T103</f>
        <v>0</v>
      </c>
      <c r="U103" s="370">
        <f>'[4]invulblad CV Lab VV'!U103</f>
        <v>1500</v>
      </c>
      <c r="V103" s="370">
        <f>'[4]invulblad CV Lab VV'!V103</f>
        <v>0</v>
      </c>
      <c r="W103" s="370">
        <f>'[4]invulblad CV Lab VV'!W103</f>
        <v>0</v>
      </c>
      <c r="X103" s="370">
        <f>'[4]invulblad CV Lab VV'!X103</f>
        <v>0</v>
      </c>
      <c r="Y103" s="370">
        <f>'[4]invulblad CV Lab VV'!Y103</f>
        <v>0</v>
      </c>
      <c r="Z103" s="370">
        <f>'[4]invulblad CV Lab VV'!Z103</f>
        <v>500</v>
      </c>
      <c r="AA103" s="370">
        <f>'[4]invulblad CV PV'!AA103</f>
        <v>0</v>
      </c>
      <c r="AB103" s="370">
        <f>'[4]invulblad CV TO'!AB103</f>
        <v>0</v>
      </c>
      <c r="AC103" s="370">
        <f>'[4]invulblad CV Horeca'!AC103</f>
        <v>0</v>
      </c>
      <c r="AD103" s="370">
        <f>'[4]invulblad CV Horeca'!AD103</f>
        <v>0</v>
      </c>
      <c r="AE103" s="370">
        <f>'[4]invulblad CV Horeca'!AE103</f>
        <v>0</v>
      </c>
      <c r="AF103" s="370">
        <f>'[4]invulblad CV Horeca'!AF103</f>
        <v>0</v>
      </c>
      <c r="AG103" s="370">
        <f>'[4]invulblad CV Horeca'!AG103</f>
        <v>0</v>
      </c>
      <c r="AH103" s="370">
        <f>'[4]invulblad CV Horeca'!AH103</f>
        <v>0</v>
      </c>
      <c r="AI103" s="370">
        <f>'[4]invulblad CV Horeca'!AI103</f>
        <v>0</v>
      </c>
      <c r="AJ103" s="370">
        <f>'[4]invulblad CV Horeca'!AJ103</f>
        <v>0</v>
      </c>
      <c r="AK103" s="370">
        <f>'[4]invulblad CV DVE'!AK103</f>
        <v>0</v>
      </c>
      <c r="AL103" s="370">
        <f>'[4]invulblad CV VIP'!AL103</f>
        <v>0</v>
      </c>
      <c r="AM103" s="370">
        <f>'[4]invulblad CV VIP'!AM103</f>
        <v>0</v>
      </c>
      <c r="AN103" s="370">
        <f>'[4]invulblad CV DVE'!AN103</f>
        <v>0</v>
      </c>
      <c r="AO103" s="370">
        <f>'[4]invulblad CV VIP'!AO103</f>
        <v>0</v>
      </c>
      <c r="AP103" s="370">
        <f>'[4]invulblad CV DVE'!AP103</f>
        <v>0</v>
      </c>
      <c r="AQ103" s="370">
        <f>'[4]invulblad CV DVE'!AQ103</f>
        <v>0</v>
      </c>
      <c r="AR103" s="370">
        <f>'[4]invulblad CV VIP'!AR103</f>
        <v>0</v>
      </c>
      <c r="AS103" s="370">
        <f>'[4]invulblad CV VIP'!AS103</f>
        <v>0</v>
      </c>
      <c r="AT103" s="370">
        <f>'[4]invulblad CV DVE'!AT103</f>
        <v>0</v>
      </c>
      <c r="AU103" s="370">
        <f>'[4]invulblad CV VIP'!AU103</f>
        <v>0</v>
      </c>
      <c r="AV103" s="370">
        <f>'[4]invulblad CV PV'!AV103</f>
        <v>0</v>
      </c>
      <c r="AW103" s="370">
        <f>'[4]invulblad CV PV'!AW103</f>
        <v>0</v>
      </c>
      <c r="AX103" s="370">
        <f>'[4]invulblad CV TO'!AX103</f>
        <v>0</v>
      </c>
    </row>
    <row r="104" spans="1:50" hidden="1">
      <c r="A104">
        <v>2014</v>
      </c>
      <c r="B104" t="s">
        <v>911</v>
      </c>
      <c r="C104" t="s">
        <v>1156</v>
      </c>
      <c r="D104" t="s">
        <v>1038</v>
      </c>
      <c r="E104" t="s">
        <v>1167</v>
      </c>
      <c r="F104">
        <v>450</v>
      </c>
      <c r="G104" t="s">
        <v>1168</v>
      </c>
      <c r="H104" t="s">
        <v>926</v>
      </c>
      <c r="I104" t="s">
        <v>915</v>
      </c>
      <c r="J104" t="s">
        <v>1169</v>
      </c>
      <c r="K104" t="s">
        <v>928</v>
      </c>
      <c r="L104" s="365">
        <v>450</v>
      </c>
      <c r="M104" s="366">
        <v>1403943</v>
      </c>
      <c r="N104" s="367">
        <v>450</v>
      </c>
      <c r="O104" s="368">
        <f t="shared" si="2"/>
        <v>0</v>
      </c>
      <c r="P104" s="369">
        <f t="shared" si="3"/>
        <v>450</v>
      </c>
      <c r="Q104" s="370">
        <f>'[4]invulblad CV TO'!Q104</f>
        <v>0</v>
      </c>
      <c r="R104" s="370">
        <f>'[4]invulblad CV PV'!R104</f>
        <v>0</v>
      </c>
      <c r="S104" s="370">
        <f>'[4]invulblad CV TO'!S104</f>
        <v>0</v>
      </c>
      <c r="T104" s="370">
        <f>'[4]invulblad CV Lab VV'!T104</f>
        <v>0</v>
      </c>
      <c r="U104" s="370">
        <f>'[4]invulblad CV Lab VV'!U104</f>
        <v>0</v>
      </c>
      <c r="V104" s="370">
        <f>'[4]invulblad CV Lab VV'!V104</f>
        <v>0</v>
      </c>
      <c r="W104" s="370">
        <f>'[4]invulblad CV Lab VV'!W104</f>
        <v>0</v>
      </c>
      <c r="X104" s="370">
        <f>'[4]invulblad CV Lab VV'!X104</f>
        <v>0</v>
      </c>
      <c r="Y104" s="370">
        <f>'[4]invulblad CV Lab VV'!Y104</f>
        <v>450</v>
      </c>
      <c r="Z104" s="370">
        <f>'[4]invulblad CV Lab VV'!Z104</f>
        <v>0</v>
      </c>
      <c r="AA104" s="370">
        <f>'[4]invulblad CV PV'!AA104</f>
        <v>0</v>
      </c>
      <c r="AB104" s="370">
        <f>'[4]invulblad CV TO'!AB104</f>
        <v>0</v>
      </c>
      <c r="AC104" s="370">
        <f>'[4]invulblad CV Horeca'!AC104</f>
        <v>0</v>
      </c>
      <c r="AD104" s="370">
        <f>'[4]invulblad CV Horeca'!AD104</f>
        <v>0</v>
      </c>
      <c r="AE104" s="370">
        <f>'[4]invulblad CV Horeca'!AE104</f>
        <v>0</v>
      </c>
      <c r="AF104" s="370">
        <f>'[4]invulblad CV Horeca'!AF104</f>
        <v>0</v>
      </c>
      <c r="AG104" s="370">
        <f>'[4]invulblad CV Horeca'!AG104</f>
        <v>0</v>
      </c>
      <c r="AH104" s="370">
        <f>'[4]invulblad CV Horeca'!AH104</f>
        <v>0</v>
      </c>
      <c r="AI104" s="370">
        <f>'[4]invulblad CV Horeca'!AI104</f>
        <v>0</v>
      </c>
      <c r="AJ104" s="370">
        <f>'[4]invulblad CV Horeca'!AJ104</f>
        <v>0</v>
      </c>
      <c r="AK104" s="370">
        <f>'[4]invulblad CV DVE'!AK104</f>
        <v>0</v>
      </c>
      <c r="AL104" s="370">
        <f>'[4]invulblad CV VIP'!AL104</f>
        <v>0</v>
      </c>
      <c r="AM104" s="370">
        <f>'[4]invulblad CV VIP'!AM104</f>
        <v>0</v>
      </c>
      <c r="AN104" s="370">
        <f>'[4]invulblad CV DVE'!AN104</f>
        <v>0</v>
      </c>
      <c r="AO104" s="370">
        <f>'[4]invulblad CV VIP'!AO104</f>
        <v>0</v>
      </c>
      <c r="AP104" s="370">
        <f>'[4]invulblad CV DVE'!AP104</f>
        <v>0</v>
      </c>
      <c r="AQ104" s="370">
        <f>'[4]invulblad CV DVE'!AQ104</f>
        <v>0</v>
      </c>
      <c r="AR104" s="370">
        <f>'[4]invulblad CV VIP'!AR104</f>
        <v>0</v>
      </c>
      <c r="AS104" s="370">
        <f>'[4]invulblad CV VIP'!AS104</f>
        <v>0</v>
      </c>
      <c r="AT104" s="370">
        <f>'[4]invulblad CV DVE'!AT104</f>
        <v>0</v>
      </c>
      <c r="AU104" s="370">
        <f>'[4]invulblad CV VIP'!AU104</f>
        <v>0</v>
      </c>
      <c r="AV104" s="370">
        <f>'[4]invulblad CV PV'!AV104</f>
        <v>0</v>
      </c>
      <c r="AW104" s="370">
        <f>'[4]invulblad CV PV'!AW104</f>
        <v>0</v>
      </c>
      <c r="AX104" s="370">
        <f>'[4]invulblad CV TO'!AX104</f>
        <v>0</v>
      </c>
    </row>
    <row r="105" spans="1:50" hidden="1">
      <c r="A105">
        <v>2014</v>
      </c>
      <c r="B105" t="s">
        <v>911</v>
      </c>
      <c r="C105" t="s">
        <v>1156</v>
      </c>
      <c r="D105" t="s">
        <v>1038</v>
      </c>
      <c r="E105" t="s">
        <v>1167</v>
      </c>
      <c r="F105">
        <v>5100</v>
      </c>
      <c r="G105" t="s">
        <v>1170</v>
      </c>
      <c r="H105" t="s">
        <v>937</v>
      </c>
      <c r="I105" t="s">
        <v>915</v>
      </c>
      <c r="J105" t="s">
        <v>1169</v>
      </c>
      <c r="K105" t="s">
        <v>938</v>
      </c>
      <c r="L105" s="365">
        <v>5100</v>
      </c>
      <c r="M105" s="366">
        <v>1403935</v>
      </c>
      <c r="N105" s="367">
        <v>5100</v>
      </c>
      <c r="O105" s="368">
        <f t="shared" si="2"/>
        <v>0</v>
      </c>
      <c r="P105" s="369">
        <f t="shared" si="3"/>
        <v>5100</v>
      </c>
      <c r="Q105" s="370">
        <f>'[4]invulblad CV TO'!Q105</f>
        <v>0</v>
      </c>
      <c r="R105" s="370">
        <f>'[4]invulblad CV PV'!R105</f>
        <v>0</v>
      </c>
      <c r="S105" s="370">
        <f>'[4]invulblad CV TO'!S105</f>
        <v>0</v>
      </c>
      <c r="T105" s="370">
        <f>'[4]invulblad CV Lab VV'!T105</f>
        <v>0</v>
      </c>
      <c r="U105" s="370">
        <f>'[4]invulblad CV Lab VV'!U105</f>
        <v>1250</v>
      </c>
      <c r="V105" s="370">
        <f>'[4]invulblad CV Lab VV'!V105</f>
        <v>0</v>
      </c>
      <c r="W105" s="370">
        <f>'[4]invulblad CV Lab VV'!W105</f>
        <v>1250</v>
      </c>
      <c r="X105" s="370">
        <f>'[4]invulblad CV Lab VV'!X105</f>
        <v>0</v>
      </c>
      <c r="Y105" s="370">
        <f>'[4]invulblad CV Lab VV'!Y105</f>
        <v>0</v>
      </c>
      <c r="Z105" s="370">
        <f>'[4]invulblad CV Lab VV'!Z105</f>
        <v>2600</v>
      </c>
      <c r="AA105" s="370">
        <f>'[4]invulblad CV PV'!AA105</f>
        <v>0</v>
      </c>
      <c r="AB105" s="370">
        <f>'[4]invulblad CV TO'!AB105</f>
        <v>0</v>
      </c>
      <c r="AC105" s="370">
        <f>'[4]invulblad CV Horeca'!AC105</f>
        <v>0</v>
      </c>
      <c r="AD105" s="370">
        <f>'[4]invulblad CV Horeca'!AD105</f>
        <v>0</v>
      </c>
      <c r="AE105" s="370">
        <f>'[4]invulblad CV Horeca'!AE105</f>
        <v>0</v>
      </c>
      <c r="AF105" s="370">
        <f>'[4]invulblad CV Horeca'!AF105</f>
        <v>0</v>
      </c>
      <c r="AG105" s="370">
        <f>'[4]invulblad CV Horeca'!AG105</f>
        <v>0</v>
      </c>
      <c r="AH105" s="370">
        <f>'[4]invulblad CV Horeca'!AH105</f>
        <v>0</v>
      </c>
      <c r="AI105" s="370">
        <f>'[4]invulblad CV Horeca'!AI105</f>
        <v>0</v>
      </c>
      <c r="AJ105" s="370">
        <f>'[4]invulblad CV Horeca'!AJ105</f>
        <v>0</v>
      </c>
      <c r="AK105" s="370">
        <f>'[4]invulblad CV DVE'!AK105</f>
        <v>0</v>
      </c>
      <c r="AL105" s="370">
        <f>'[4]invulblad CV VIP'!AL105</f>
        <v>0</v>
      </c>
      <c r="AM105" s="370">
        <f>'[4]invulblad CV VIP'!AM105</f>
        <v>0</v>
      </c>
      <c r="AN105" s="370">
        <f>'[4]invulblad CV DVE'!AN105</f>
        <v>0</v>
      </c>
      <c r="AO105" s="370">
        <f>'[4]invulblad CV VIP'!AO105</f>
        <v>0</v>
      </c>
      <c r="AP105" s="370">
        <f>'[4]invulblad CV DVE'!AP105</f>
        <v>0</v>
      </c>
      <c r="AQ105" s="370">
        <f>'[4]invulblad CV DVE'!AQ105</f>
        <v>0</v>
      </c>
      <c r="AR105" s="370">
        <f>'[4]invulblad CV VIP'!AR105</f>
        <v>0</v>
      </c>
      <c r="AS105" s="370">
        <f>'[4]invulblad CV VIP'!AS105</f>
        <v>0</v>
      </c>
      <c r="AT105" s="370">
        <f>'[4]invulblad CV DVE'!AT105</f>
        <v>0</v>
      </c>
      <c r="AU105" s="370">
        <f>'[4]invulblad CV VIP'!AU105</f>
        <v>0</v>
      </c>
      <c r="AV105" s="370">
        <f>'[4]invulblad CV PV'!AV105</f>
        <v>0</v>
      </c>
      <c r="AW105" s="370">
        <f>'[4]invulblad CV PV'!AW105</f>
        <v>0</v>
      </c>
      <c r="AX105" s="370">
        <f>'[4]invulblad CV TO'!AX105</f>
        <v>0</v>
      </c>
    </row>
    <row r="106" spans="1:50" hidden="1">
      <c r="A106">
        <v>2014</v>
      </c>
      <c r="B106" t="s">
        <v>911</v>
      </c>
      <c r="C106" t="s">
        <v>1156</v>
      </c>
      <c r="D106" t="s">
        <v>1038</v>
      </c>
      <c r="E106" t="s">
        <v>1252</v>
      </c>
      <c r="F106">
        <v>900</v>
      </c>
      <c r="G106" t="s">
        <v>1253</v>
      </c>
      <c r="H106" t="s">
        <v>926</v>
      </c>
      <c r="I106" t="s">
        <v>915</v>
      </c>
      <c r="J106" t="s">
        <v>1254</v>
      </c>
      <c r="K106" t="s">
        <v>928</v>
      </c>
      <c r="L106" s="365">
        <v>900</v>
      </c>
      <c r="M106" s="366">
        <v>1403937</v>
      </c>
      <c r="N106" s="367">
        <v>900</v>
      </c>
      <c r="O106" s="368">
        <f t="shared" si="2"/>
        <v>0</v>
      </c>
      <c r="P106" s="369">
        <f t="shared" si="3"/>
        <v>900</v>
      </c>
      <c r="Q106" s="370">
        <f>'[4]invulblad CV TO'!Q106</f>
        <v>0</v>
      </c>
      <c r="R106" s="370">
        <f>'[4]invulblad CV PV'!R106</f>
        <v>0</v>
      </c>
      <c r="S106" s="370">
        <f>'[4]invulblad CV TO'!S106</f>
        <v>0</v>
      </c>
      <c r="T106" s="370">
        <f>'[4]invulblad CV Lab VV'!T106</f>
        <v>0</v>
      </c>
      <c r="U106" s="370">
        <f>'[4]invulblad CV Lab VV'!U106</f>
        <v>0</v>
      </c>
      <c r="V106" s="370">
        <f>'[4]invulblad CV Lab VV'!V106</f>
        <v>0</v>
      </c>
      <c r="W106" s="370">
        <f>'[4]invulblad CV Lab VV'!W106</f>
        <v>720</v>
      </c>
      <c r="X106" s="370">
        <f>'[4]invulblad CV Lab VV'!X106</f>
        <v>0</v>
      </c>
      <c r="Y106" s="370">
        <f>'[4]invulblad CV Lab VV'!Y106</f>
        <v>180</v>
      </c>
      <c r="Z106" s="370">
        <f>'[4]invulblad CV Lab VV'!Z106</f>
        <v>0</v>
      </c>
      <c r="AA106" s="370">
        <f>'[4]invulblad CV PV'!AA106</f>
        <v>0</v>
      </c>
      <c r="AB106" s="370">
        <f>'[4]invulblad CV TO'!AB106</f>
        <v>0</v>
      </c>
      <c r="AC106" s="370">
        <f>'[4]invulblad CV Horeca'!AC106</f>
        <v>0</v>
      </c>
      <c r="AD106" s="370">
        <f>'[4]invulblad CV Horeca'!AD106</f>
        <v>0</v>
      </c>
      <c r="AE106" s="370">
        <f>'[4]invulblad CV Horeca'!AE106</f>
        <v>0</v>
      </c>
      <c r="AF106" s="370">
        <f>'[4]invulblad CV Horeca'!AF106</f>
        <v>0</v>
      </c>
      <c r="AG106" s="370">
        <f>'[4]invulblad CV Horeca'!AG106</f>
        <v>0</v>
      </c>
      <c r="AH106" s="370">
        <f>'[4]invulblad CV Horeca'!AH106</f>
        <v>0</v>
      </c>
      <c r="AI106" s="370">
        <f>'[4]invulblad CV Horeca'!AI106</f>
        <v>0</v>
      </c>
      <c r="AJ106" s="370">
        <f>'[4]invulblad CV Horeca'!AJ106</f>
        <v>0</v>
      </c>
      <c r="AK106" s="370">
        <f>'[4]invulblad CV DVE'!AK106</f>
        <v>0</v>
      </c>
      <c r="AL106" s="370">
        <f>'[4]invulblad CV VIP'!AL106</f>
        <v>0</v>
      </c>
      <c r="AM106" s="370">
        <f>'[4]invulblad CV VIP'!AM106</f>
        <v>0</v>
      </c>
      <c r="AN106" s="370">
        <f>'[4]invulblad CV DVE'!AN106</f>
        <v>0</v>
      </c>
      <c r="AO106" s="370">
        <f>'[4]invulblad CV VIP'!AO106</f>
        <v>0</v>
      </c>
      <c r="AP106" s="370">
        <f>'[4]invulblad CV DVE'!AP106</f>
        <v>0</v>
      </c>
      <c r="AQ106" s="370">
        <f>'[4]invulblad CV DVE'!AQ106</f>
        <v>0</v>
      </c>
      <c r="AR106" s="370">
        <f>'[4]invulblad CV VIP'!AR106</f>
        <v>0</v>
      </c>
      <c r="AS106" s="370">
        <f>'[4]invulblad CV VIP'!AS106</f>
        <v>0</v>
      </c>
      <c r="AT106" s="370">
        <f>'[4]invulblad CV DVE'!AT106</f>
        <v>0</v>
      </c>
      <c r="AU106" s="370">
        <f>'[4]invulblad CV VIP'!AU106</f>
        <v>0</v>
      </c>
      <c r="AV106" s="370">
        <f>'[4]invulblad CV PV'!AV106</f>
        <v>0</v>
      </c>
      <c r="AW106" s="370">
        <f>'[4]invulblad CV PV'!AW106</f>
        <v>0</v>
      </c>
      <c r="AX106" s="370">
        <f>'[4]invulblad CV TO'!AX106</f>
        <v>0</v>
      </c>
    </row>
    <row r="107" spans="1:50" hidden="1">
      <c r="A107">
        <v>2014</v>
      </c>
      <c r="B107" t="s">
        <v>911</v>
      </c>
      <c r="C107" t="s">
        <v>1156</v>
      </c>
      <c r="D107" t="s">
        <v>1038</v>
      </c>
      <c r="E107" t="s">
        <v>1252</v>
      </c>
      <c r="F107">
        <v>8900</v>
      </c>
      <c r="G107" t="s">
        <v>1255</v>
      </c>
      <c r="H107" t="s">
        <v>937</v>
      </c>
      <c r="I107" t="s">
        <v>915</v>
      </c>
      <c r="J107" t="s">
        <v>1254</v>
      </c>
      <c r="K107" t="s">
        <v>938</v>
      </c>
      <c r="L107" s="365">
        <v>8900</v>
      </c>
      <c r="M107" s="366">
        <v>1403936</v>
      </c>
      <c r="N107" s="367">
        <v>8900</v>
      </c>
      <c r="O107" s="368">
        <f t="shared" si="2"/>
        <v>0</v>
      </c>
      <c r="P107" s="369">
        <f t="shared" si="3"/>
        <v>8900</v>
      </c>
      <c r="Q107" s="370">
        <f>'[4]invulblad CV TO'!Q107</f>
        <v>0</v>
      </c>
      <c r="R107" s="370">
        <f>'[4]invulblad CV PV'!R107</f>
        <v>0</v>
      </c>
      <c r="S107" s="370">
        <f>'[4]invulblad CV TO'!S107</f>
        <v>0</v>
      </c>
      <c r="T107" s="370">
        <f>'[4]invulblad CV Lab VV'!T107</f>
        <v>560</v>
      </c>
      <c r="U107" s="370">
        <f>'[4]invulblad CV Lab VV'!U107</f>
        <v>755</v>
      </c>
      <c r="V107" s="370">
        <f>'[4]invulblad CV Lab VV'!V107</f>
        <v>2000</v>
      </c>
      <c r="W107" s="370">
        <f>'[4]invulblad CV Lab VV'!W107</f>
        <v>755</v>
      </c>
      <c r="X107" s="370">
        <f>'[4]invulblad CV Lab VV'!X107</f>
        <v>4830</v>
      </c>
      <c r="Y107" s="370">
        <f>'[4]invulblad CV Lab VV'!Y107</f>
        <v>0</v>
      </c>
      <c r="Z107" s="370">
        <f>'[4]invulblad CV Lab VV'!Z107</f>
        <v>0</v>
      </c>
      <c r="AA107" s="370">
        <f>'[4]invulblad CV PV'!AA107</f>
        <v>0</v>
      </c>
      <c r="AB107" s="370">
        <f>'[4]invulblad CV TO'!AB107</f>
        <v>0</v>
      </c>
      <c r="AC107" s="370">
        <f>'[4]invulblad CV Horeca'!AC107</f>
        <v>0</v>
      </c>
      <c r="AD107" s="370">
        <f>'[4]invulblad CV Horeca'!AD107</f>
        <v>0</v>
      </c>
      <c r="AE107" s="370">
        <f>'[4]invulblad CV Horeca'!AE107</f>
        <v>0</v>
      </c>
      <c r="AF107" s="370">
        <f>'[4]invulblad CV Horeca'!AF107</f>
        <v>0</v>
      </c>
      <c r="AG107" s="370">
        <f>'[4]invulblad CV Horeca'!AG107</f>
        <v>0</v>
      </c>
      <c r="AH107" s="370">
        <f>'[4]invulblad CV Horeca'!AH107</f>
        <v>0</v>
      </c>
      <c r="AI107" s="370">
        <f>'[4]invulblad CV Horeca'!AI107</f>
        <v>0</v>
      </c>
      <c r="AJ107" s="370">
        <f>'[4]invulblad CV Horeca'!AJ107</f>
        <v>0</v>
      </c>
      <c r="AK107" s="370">
        <f>'[4]invulblad CV DVE'!AK107</f>
        <v>0</v>
      </c>
      <c r="AL107" s="370">
        <f>'[4]invulblad CV VIP'!AL107</f>
        <v>0</v>
      </c>
      <c r="AM107" s="370">
        <f>'[4]invulblad CV VIP'!AM107</f>
        <v>0</v>
      </c>
      <c r="AN107" s="370">
        <f>'[4]invulblad CV DVE'!AN107</f>
        <v>0</v>
      </c>
      <c r="AO107" s="370">
        <f>'[4]invulblad CV VIP'!AO107</f>
        <v>0</v>
      </c>
      <c r="AP107" s="370">
        <f>'[4]invulblad CV DVE'!AP107</f>
        <v>0</v>
      </c>
      <c r="AQ107" s="370">
        <f>'[4]invulblad CV DVE'!AQ107</f>
        <v>0</v>
      </c>
      <c r="AR107" s="370">
        <f>'[4]invulblad CV VIP'!AR107</f>
        <v>0</v>
      </c>
      <c r="AS107" s="370">
        <f>'[4]invulblad CV VIP'!AS107</f>
        <v>0</v>
      </c>
      <c r="AT107" s="370">
        <f>'[4]invulblad CV DVE'!AT107</f>
        <v>0</v>
      </c>
      <c r="AU107" s="370">
        <f>'[4]invulblad CV VIP'!AU107</f>
        <v>0</v>
      </c>
      <c r="AV107" s="370">
        <f>'[4]invulblad CV PV'!AV107</f>
        <v>0</v>
      </c>
      <c r="AW107" s="370">
        <f>'[4]invulblad CV PV'!AW107</f>
        <v>0</v>
      </c>
      <c r="AX107" s="370">
        <f>'[4]invulblad CV TO'!AX107</f>
        <v>0</v>
      </c>
    </row>
    <row r="108" spans="1:50" hidden="1">
      <c r="A108">
        <v>2014</v>
      </c>
      <c r="B108" t="s">
        <v>911</v>
      </c>
      <c r="C108" t="s">
        <v>1156</v>
      </c>
      <c r="D108" t="s">
        <v>1256</v>
      </c>
      <c r="E108" t="s">
        <v>1257</v>
      </c>
      <c r="F108">
        <v>550</v>
      </c>
      <c r="G108" t="s">
        <v>1258</v>
      </c>
      <c r="H108" t="s">
        <v>919</v>
      </c>
      <c r="I108" t="s">
        <v>915</v>
      </c>
      <c r="J108" t="s">
        <v>1259</v>
      </c>
      <c r="K108" t="s">
        <v>1566</v>
      </c>
      <c r="L108" s="365">
        <v>550</v>
      </c>
      <c r="M108" s="366">
        <v>1403877</v>
      </c>
      <c r="N108" s="367">
        <v>350</v>
      </c>
      <c r="O108" s="368">
        <f t="shared" si="2"/>
        <v>0</v>
      </c>
      <c r="P108" s="369">
        <f t="shared" si="3"/>
        <v>350</v>
      </c>
      <c r="Q108" s="370">
        <f>'[4]invulblad CV TO'!Q108</f>
        <v>0</v>
      </c>
      <c r="R108" s="370">
        <f>'[4]invulblad CV PV'!R108</f>
        <v>0</v>
      </c>
      <c r="S108" s="370">
        <f>'[4]invulblad CV TO'!S108</f>
        <v>0</v>
      </c>
      <c r="T108" s="370">
        <f>'[4]invulblad CV Lab VV'!T108</f>
        <v>0</v>
      </c>
      <c r="U108" s="370">
        <f>'[4]invulblad CV Lab VV'!U108</f>
        <v>0</v>
      </c>
      <c r="V108" s="370">
        <f>'[4]invulblad CV Lab VV'!V108</f>
        <v>0</v>
      </c>
      <c r="W108" s="370">
        <f>'[4]invulblad CV Lab VV'!W108</f>
        <v>0</v>
      </c>
      <c r="X108" s="370">
        <f>'[4]invulblad CV Lab VV'!X108</f>
        <v>0</v>
      </c>
      <c r="Y108" s="370">
        <f>'[4]invulblad CV Lab VV'!Y108</f>
        <v>0</v>
      </c>
      <c r="Z108" s="370">
        <f>'[4]invulblad CV Lab VV'!Z108</f>
        <v>0</v>
      </c>
      <c r="AA108" s="370">
        <f>'[4]invulblad CV PV'!AA108</f>
        <v>0</v>
      </c>
      <c r="AB108" s="370">
        <f>'[4]invulblad CV TO'!AB108</f>
        <v>0</v>
      </c>
      <c r="AC108" s="370">
        <f>'[4]invulblad CV Horeca'!AC108</f>
        <v>0</v>
      </c>
      <c r="AD108" s="370">
        <f>'[4]invulblad CV Horeca'!AD108</f>
        <v>0</v>
      </c>
      <c r="AE108" s="370">
        <f>'[4]invulblad CV Horeca'!AE108</f>
        <v>0</v>
      </c>
      <c r="AF108" s="370">
        <f>'[4]invulblad CV Horeca'!AF108</f>
        <v>0</v>
      </c>
      <c r="AG108" s="370">
        <f>'[4]invulblad CV Horeca'!AG108</f>
        <v>0</v>
      </c>
      <c r="AH108" s="370">
        <f>'[4]invulblad CV Horeca'!AH108</f>
        <v>0</v>
      </c>
      <c r="AI108" s="370">
        <f>'[4]invulblad CV Horeca'!AI108</f>
        <v>0</v>
      </c>
      <c r="AJ108" s="370">
        <f>'[4]invulblad CV Horeca'!AJ108</f>
        <v>0</v>
      </c>
      <c r="AK108" s="370">
        <f>'[4]invulblad CV DVE'!AK108</f>
        <v>0</v>
      </c>
      <c r="AL108" s="370">
        <f>'[4]invulblad CV VIP'!AL108</f>
        <v>0</v>
      </c>
      <c r="AM108" s="370">
        <f>'[4]invulblad CV VIP'!AM108</f>
        <v>0</v>
      </c>
      <c r="AN108" s="370">
        <f>'[4]invulblad CV DVE'!AN108</f>
        <v>0</v>
      </c>
      <c r="AO108" s="370">
        <f>'[4]invulblad CV VIP'!AO108</f>
        <v>0</v>
      </c>
      <c r="AP108" s="370">
        <f>'[4]invulblad CV DVE'!AP108</f>
        <v>0</v>
      </c>
      <c r="AQ108" s="370">
        <f>'[4]invulblad CV DVE'!AQ108</f>
        <v>0</v>
      </c>
      <c r="AR108" s="370">
        <f>'[4]invulblad CV VIP'!AR108</f>
        <v>0</v>
      </c>
      <c r="AS108" s="370">
        <f>'[4]invulblad CV VIP'!AS108</f>
        <v>0</v>
      </c>
      <c r="AT108" s="370">
        <f>'[4]invulblad CV DVE'!AT108</f>
        <v>0</v>
      </c>
      <c r="AU108" s="370">
        <f>'[4]invulblad CV VIP'!AU108</f>
        <v>0</v>
      </c>
      <c r="AV108" s="370">
        <f>'[4]invulblad CV PV'!AV108</f>
        <v>0</v>
      </c>
      <c r="AW108" s="370">
        <f>'[4]invulblad CV PV'!AW108</f>
        <v>0</v>
      </c>
      <c r="AX108" s="370">
        <f>'[4]invulblad CV TO'!AX108</f>
        <v>350</v>
      </c>
    </row>
    <row r="109" spans="1:50" hidden="1">
      <c r="A109">
        <v>2014</v>
      </c>
      <c r="B109" t="s">
        <v>911</v>
      </c>
      <c r="C109" t="s">
        <v>1156</v>
      </c>
      <c r="D109" t="s">
        <v>1256</v>
      </c>
      <c r="E109" t="s">
        <v>1260</v>
      </c>
      <c r="F109">
        <v>4475</v>
      </c>
      <c r="G109" t="s">
        <v>1261</v>
      </c>
      <c r="H109" t="s">
        <v>919</v>
      </c>
      <c r="I109" t="s">
        <v>915</v>
      </c>
      <c r="J109" t="s">
        <v>1262</v>
      </c>
      <c r="K109" t="s">
        <v>1566</v>
      </c>
      <c r="L109" s="365">
        <v>4475</v>
      </c>
      <c r="M109" s="366">
        <v>1403874</v>
      </c>
      <c r="N109" s="367">
        <v>100</v>
      </c>
      <c r="O109" s="368">
        <f t="shared" si="2"/>
        <v>0</v>
      </c>
      <c r="P109" s="369">
        <f t="shared" si="3"/>
        <v>100</v>
      </c>
      <c r="Q109" s="370">
        <f>'[4]invulblad CV TO'!Q109</f>
        <v>0</v>
      </c>
      <c r="R109" s="370">
        <f>'[4]invulblad CV PV'!R109</f>
        <v>0</v>
      </c>
      <c r="S109" s="370">
        <f>'[4]invulblad CV TO'!S109</f>
        <v>0</v>
      </c>
      <c r="T109" s="370">
        <f>'[4]invulblad CV Lab VV'!T109</f>
        <v>0</v>
      </c>
      <c r="U109" s="370">
        <f>'[4]invulblad CV Lab VV'!U109</f>
        <v>0</v>
      </c>
      <c r="V109" s="370">
        <f>'[4]invulblad CV Lab VV'!V109</f>
        <v>0</v>
      </c>
      <c r="W109" s="370">
        <f>'[4]invulblad CV Lab VV'!W109</f>
        <v>0</v>
      </c>
      <c r="X109" s="370">
        <f>'[4]invulblad CV Lab VV'!X109</f>
        <v>0</v>
      </c>
      <c r="Y109" s="370">
        <f>'[4]invulblad CV Lab VV'!Y109</f>
        <v>0</v>
      </c>
      <c r="Z109" s="370">
        <f>'[4]invulblad CV Lab VV'!Z109</f>
        <v>0</v>
      </c>
      <c r="AA109" s="370">
        <f>'[4]invulblad CV PV'!AA109</f>
        <v>0</v>
      </c>
      <c r="AB109" s="370">
        <f>'[4]invulblad CV TO'!AB109</f>
        <v>0</v>
      </c>
      <c r="AC109" s="370">
        <f>'[4]invulblad CV Horeca'!AC109</f>
        <v>0</v>
      </c>
      <c r="AD109" s="370">
        <f>'[4]invulblad CV Horeca'!AD109</f>
        <v>0</v>
      </c>
      <c r="AE109" s="370">
        <f>'[4]invulblad CV Horeca'!AE109</f>
        <v>0</v>
      </c>
      <c r="AF109" s="370">
        <f>'[4]invulblad CV Horeca'!AF109</f>
        <v>0</v>
      </c>
      <c r="AG109" s="370">
        <f>'[4]invulblad CV Horeca'!AG109</f>
        <v>0</v>
      </c>
      <c r="AH109" s="370">
        <f>'[4]invulblad CV Horeca'!AH109</f>
        <v>0</v>
      </c>
      <c r="AI109" s="370">
        <f>'[4]invulblad CV Horeca'!AI109</f>
        <v>0</v>
      </c>
      <c r="AJ109" s="370">
        <f>'[4]invulblad CV Horeca'!AJ109</f>
        <v>0</v>
      </c>
      <c r="AK109" s="370">
        <f>'[4]invulblad CV DVE'!AK109</f>
        <v>0</v>
      </c>
      <c r="AL109" s="370">
        <f>'[4]invulblad CV VIP'!AL109</f>
        <v>0</v>
      </c>
      <c r="AM109" s="370">
        <f>'[4]invulblad CV VIP'!AM109</f>
        <v>0</v>
      </c>
      <c r="AN109" s="370">
        <f>'[4]invulblad CV DVE'!AN109</f>
        <v>0</v>
      </c>
      <c r="AO109" s="370">
        <f>'[4]invulblad CV VIP'!AO109</f>
        <v>0</v>
      </c>
      <c r="AP109" s="370">
        <f>'[4]invulblad CV DVE'!AP109</f>
        <v>0</v>
      </c>
      <c r="AQ109" s="370">
        <f>'[4]invulblad CV DVE'!AQ109</f>
        <v>0</v>
      </c>
      <c r="AR109" s="370">
        <f>'[4]invulblad CV VIP'!AR109</f>
        <v>0</v>
      </c>
      <c r="AS109" s="370">
        <f>'[4]invulblad CV VIP'!AS109</f>
        <v>0</v>
      </c>
      <c r="AT109" s="370">
        <f>'[4]invulblad CV DVE'!AT109</f>
        <v>100</v>
      </c>
      <c r="AU109" s="370">
        <f>'[4]invulblad CV VIP'!AU109</f>
        <v>0</v>
      </c>
      <c r="AV109" s="370">
        <f>'[4]invulblad CV PV'!AV109</f>
        <v>0</v>
      </c>
      <c r="AW109" s="370">
        <f>'[4]invulblad CV PV'!AW109</f>
        <v>0</v>
      </c>
      <c r="AX109" s="370">
        <f>'[4]invulblad CV TO'!AX109</f>
        <v>0</v>
      </c>
    </row>
    <row r="110" spans="1:50" hidden="1">
      <c r="A110">
        <v>2014</v>
      </c>
      <c r="B110" t="s">
        <v>911</v>
      </c>
      <c r="C110" t="s">
        <v>1156</v>
      </c>
      <c r="D110" t="s">
        <v>1256</v>
      </c>
      <c r="E110" t="s">
        <v>1263</v>
      </c>
      <c r="F110">
        <v>200</v>
      </c>
      <c r="G110" t="s">
        <v>1264</v>
      </c>
      <c r="H110" t="s">
        <v>919</v>
      </c>
      <c r="I110" t="s">
        <v>915</v>
      </c>
      <c r="J110" t="s">
        <v>1265</v>
      </c>
      <c r="K110" t="s">
        <v>1566</v>
      </c>
      <c r="L110" s="365">
        <v>200</v>
      </c>
      <c r="M110" s="366">
        <v>1403974</v>
      </c>
      <c r="N110" s="367">
        <v>150</v>
      </c>
      <c r="O110" s="368">
        <f t="shared" si="2"/>
        <v>0</v>
      </c>
      <c r="P110" s="369">
        <f t="shared" si="3"/>
        <v>150</v>
      </c>
      <c r="Q110" s="370">
        <f>'[4]invulblad CV TO'!Q110</f>
        <v>0</v>
      </c>
      <c r="R110" s="370">
        <f>'[4]invulblad CV PV'!R110</f>
        <v>0</v>
      </c>
      <c r="S110" s="370">
        <f>'[4]invulblad CV TO'!S110</f>
        <v>0</v>
      </c>
      <c r="T110" s="370">
        <f>'[4]invulblad CV Lab VV'!T110</f>
        <v>0</v>
      </c>
      <c r="U110" s="370">
        <f>'[4]invulblad CV Lab VV'!U110</f>
        <v>0</v>
      </c>
      <c r="V110" s="370">
        <f>'[4]invulblad CV Lab VV'!V110</f>
        <v>0</v>
      </c>
      <c r="W110" s="370">
        <f>'[4]invulblad CV Lab VV'!W110</f>
        <v>0</v>
      </c>
      <c r="X110" s="370">
        <f>'[4]invulblad CV Lab VV'!X110</f>
        <v>0</v>
      </c>
      <c r="Y110" s="370">
        <f>'[4]invulblad CV Lab VV'!Y110</f>
        <v>0</v>
      </c>
      <c r="Z110" s="370">
        <f>'[4]invulblad CV Lab VV'!Z110</f>
        <v>0</v>
      </c>
      <c r="AA110" s="370">
        <f>'[4]invulblad CV PV'!AA110</f>
        <v>0</v>
      </c>
      <c r="AB110" s="370">
        <f>'[4]invulblad CV TO'!AB110</f>
        <v>0</v>
      </c>
      <c r="AC110" s="370">
        <f>'[4]invulblad CV Horeca'!AC110</f>
        <v>0</v>
      </c>
      <c r="AD110" s="370">
        <f>'[4]invulblad CV Horeca'!AD110</f>
        <v>0</v>
      </c>
      <c r="AE110" s="370">
        <f>'[4]invulblad CV Horeca'!AE110</f>
        <v>0</v>
      </c>
      <c r="AF110" s="370">
        <f>'[4]invulblad CV Horeca'!AF110</f>
        <v>0</v>
      </c>
      <c r="AG110" s="370">
        <f>'[4]invulblad CV Horeca'!AG110</f>
        <v>0</v>
      </c>
      <c r="AH110" s="370">
        <f>'[4]invulblad CV Horeca'!AH110</f>
        <v>0</v>
      </c>
      <c r="AI110" s="370">
        <f>'[4]invulblad CV Horeca'!AI110</f>
        <v>0</v>
      </c>
      <c r="AJ110" s="370">
        <f>'[4]invulblad CV Horeca'!AJ110</f>
        <v>0</v>
      </c>
      <c r="AK110" s="370">
        <f>'[4]invulblad CV DVE'!AK110</f>
        <v>0</v>
      </c>
      <c r="AL110" s="370">
        <f>'[4]invulblad CV VIP'!AL110</f>
        <v>0</v>
      </c>
      <c r="AM110" s="370">
        <f>'[4]invulblad CV VIP'!AM110</f>
        <v>0</v>
      </c>
      <c r="AN110" s="370">
        <f>'[4]invulblad CV DVE'!AN110</f>
        <v>75</v>
      </c>
      <c r="AO110" s="370">
        <f>'[4]invulblad CV VIP'!AO110</f>
        <v>0</v>
      </c>
      <c r="AP110" s="370">
        <f>'[4]invulblad CV DVE'!AP110</f>
        <v>0</v>
      </c>
      <c r="AQ110" s="370">
        <f>'[4]invulblad CV DVE'!AQ110</f>
        <v>0</v>
      </c>
      <c r="AR110" s="370">
        <f>'[4]invulblad CV VIP'!AR110</f>
        <v>0</v>
      </c>
      <c r="AS110" s="370">
        <f>'[4]invulblad CV VIP'!AS110</f>
        <v>0</v>
      </c>
      <c r="AT110" s="370">
        <f>'[4]invulblad CV DVE'!AT110</f>
        <v>75</v>
      </c>
      <c r="AU110" s="370">
        <f>'[4]invulblad CV VIP'!AU110</f>
        <v>0</v>
      </c>
      <c r="AV110" s="370">
        <f>'[4]invulblad CV PV'!AV110</f>
        <v>0</v>
      </c>
      <c r="AW110" s="370">
        <f>'[4]invulblad CV PV'!AW110</f>
        <v>0</v>
      </c>
      <c r="AX110" s="370">
        <f>'[4]invulblad CV TO'!AX110</f>
        <v>0</v>
      </c>
    </row>
    <row r="111" spans="1:50">
      <c r="A111">
        <v>2014</v>
      </c>
      <c r="B111" t="s">
        <v>911</v>
      </c>
      <c r="C111" t="s">
        <v>1156</v>
      </c>
      <c r="D111" t="s">
        <v>1266</v>
      </c>
      <c r="E111" t="s">
        <v>1267</v>
      </c>
      <c r="F111">
        <v>300</v>
      </c>
      <c r="G111" t="s">
        <v>1268</v>
      </c>
      <c r="H111" t="s">
        <v>926</v>
      </c>
      <c r="I111" t="s">
        <v>915</v>
      </c>
      <c r="J111" t="s">
        <v>1269</v>
      </c>
      <c r="K111" t="s">
        <v>928</v>
      </c>
      <c r="L111" s="365">
        <v>300</v>
      </c>
      <c r="M111" s="366">
        <v>1403951</v>
      </c>
      <c r="N111" s="367">
        <v>300</v>
      </c>
      <c r="O111" s="368">
        <f t="shared" si="2"/>
        <v>0</v>
      </c>
      <c r="P111" s="369">
        <f t="shared" si="3"/>
        <v>300</v>
      </c>
      <c r="Q111" s="370">
        <f>'[4]invulblad CV TO'!Q111</f>
        <v>0</v>
      </c>
      <c r="R111" s="370">
        <f>'[4]invulblad CV PV'!R111</f>
        <v>0</v>
      </c>
      <c r="S111" s="370">
        <f>'[4]invulblad CV TO'!S111</f>
        <v>0</v>
      </c>
      <c r="T111" s="370">
        <f>'[4]invulblad CV Lab VV'!T111</f>
        <v>0</v>
      </c>
      <c r="U111" s="370">
        <f>'[4]invulblad CV Lab VV'!U111</f>
        <v>0</v>
      </c>
      <c r="V111" s="370">
        <f>'[4]invulblad CV Lab VV'!V111</f>
        <v>0</v>
      </c>
      <c r="W111" s="370">
        <f>'[4]invulblad CV Lab VV'!W111</f>
        <v>0</v>
      </c>
      <c r="X111" s="370">
        <f>'[4]invulblad CV Lab VV'!X111</f>
        <v>0</v>
      </c>
      <c r="Y111" s="370">
        <f>'[4]invulblad CV Lab VV'!Y111</f>
        <v>0</v>
      </c>
      <c r="Z111" s="370">
        <f>'[4]invulblad CV Lab VV'!Z111</f>
        <v>300</v>
      </c>
      <c r="AA111" s="370">
        <f>'[4]invulblad CV PV'!AA111</f>
        <v>0</v>
      </c>
      <c r="AB111" s="370">
        <f>'[4]invulblad CV TO'!AB111</f>
        <v>0</v>
      </c>
      <c r="AC111" s="370">
        <f>'[4]invulblad CV Horeca'!AC111</f>
        <v>0</v>
      </c>
      <c r="AD111" s="370">
        <f>'[4]invulblad CV Horeca'!AD111</f>
        <v>0</v>
      </c>
      <c r="AE111" s="370">
        <f>'[4]invulblad CV Horeca'!AE111</f>
        <v>0</v>
      </c>
      <c r="AF111" s="370">
        <f>'[4]invulblad CV Horeca'!AF111</f>
        <v>0</v>
      </c>
      <c r="AG111" s="370">
        <f>'[4]invulblad CV Horeca'!AG111</f>
        <v>0</v>
      </c>
      <c r="AH111" s="370">
        <f>'[4]invulblad CV Horeca'!AH111</f>
        <v>0</v>
      </c>
      <c r="AI111" s="370">
        <f>'[4]invulblad CV Horeca'!AI111</f>
        <v>0</v>
      </c>
      <c r="AJ111" s="370">
        <f>'[4]invulblad CV Horeca'!AJ111</f>
        <v>0</v>
      </c>
      <c r="AK111" s="370">
        <f>'[4]invulblad CV DVE'!AK111</f>
        <v>0</v>
      </c>
      <c r="AL111" s="370">
        <f>'[4]invulblad CV VIP'!AL111</f>
        <v>0</v>
      </c>
      <c r="AM111" s="370">
        <f>'[4]invulblad CV VIP'!AM111</f>
        <v>0</v>
      </c>
      <c r="AN111" s="370">
        <f>'[4]invulblad CV DVE'!AN111</f>
        <v>0</v>
      </c>
      <c r="AO111" s="370">
        <f>'[4]invulblad CV VIP'!AO111</f>
        <v>0</v>
      </c>
      <c r="AP111" s="370">
        <f>'[4]invulblad CV DVE'!AP111</f>
        <v>0</v>
      </c>
      <c r="AQ111" s="370">
        <f>'[4]invulblad CV DVE'!AQ111</f>
        <v>0</v>
      </c>
      <c r="AR111" s="370">
        <f>'[4]invulblad CV VIP'!AR111</f>
        <v>0</v>
      </c>
      <c r="AS111" s="370">
        <f>'[4]invulblad CV VIP'!AS111</f>
        <v>0</v>
      </c>
      <c r="AT111" s="370">
        <f>'[4]invulblad CV DVE'!AT111</f>
        <v>0</v>
      </c>
      <c r="AU111" s="370">
        <f>'[4]invulblad CV VIP'!AU111</f>
        <v>0</v>
      </c>
      <c r="AV111" s="370">
        <f>'[4]invulblad CV PV'!AV111</f>
        <v>0</v>
      </c>
      <c r="AW111" s="370">
        <f>'[4]invulblad CV PV'!AW111</f>
        <v>0</v>
      </c>
      <c r="AX111" s="370">
        <f>'[4]invulblad CV TO'!AX111</f>
        <v>0</v>
      </c>
    </row>
    <row r="112" spans="1:50">
      <c r="A112">
        <v>2014</v>
      </c>
      <c r="B112" t="s">
        <v>911</v>
      </c>
      <c r="C112" t="s">
        <v>1156</v>
      </c>
      <c r="D112" t="s">
        <v>1266</v>
      </c>
      <c r="E112" t="s">
        <v>1267</v>
      </c>
      <c r="F112">
        <v>100</v>
      </c>
      <c r="G112" t="s">
        <v>1270</v>
      </c>
      <c r="H112" t="s">
        <v>937</v>
      </c>
      <c r="I112" t="s">
        <v>915</v>
      </c>
      <c r="J112" t="s">
        <v>1269</v>
      </c>
      <c r="K112" t="s">
        <v>938</v>
      </c>
      <c r="L112" s="365">
        <v>100</v>
      </c>
      <c r="M112" s="366">
        <v>1403952</v>
      </c>
      <c r="N112" s="367">
        <v>100</v>
      </c>
      <c r="O112" s="368">
        <f t="shared" si="2"/>
        <v>0</v>
      </c>
      <c r="P112" s="369">
        <f t="shared" si="3"/>
        <v>100</v>
      </c>
      <c r="Q112" s="370">
        <f>'[4]invulblad CV TO'!Q112</f>
        <v>0</v>
      </c>
      <c r="R112" s="370">
        <f>'[4]invulblad CV PV'!R112</f>
        <v>0</v>
      </c>
      <c r="S112" s="370">
        <f>'[4]invulblad CV TO'!S112</f>
        <v>0</v>
      </c>
      <c r="T112" s="370">
        <f>'[4]invulblad CV Lab VV'!T112</f>
        <v>0</v>
      </c>
      <c r="U112" s="370">
        <f>'[4]invulblad CV Lab VV'!U112</f>
        <v>0</v>
      </c>
      <c r="V112" s="370">
        <f>'[4]invulblad CV Lab VV'!V112</f>
        <v>0</v>
      </c>
      <c r="W112" s="370">
        <f>'[4]invulblad CV Lab VV'!W112</f>
        <v>0</v>
      </c>
      <c r="X112" s="370">
        <f>'[4]invulblad CV Lab VV'!X112</f>
        <v>0</v>
      </c>
      <c r="Y112" s="370">
        <f>'[4]invulblad CV Lab VV'!Y112</f>
        <v>0</v>
      </c>
      <c r="Z112" s="370">
        <f>'[4]invulblad CV Lab VV'!Z112</f>
        <v>100</v>
      </c>
      <c r="AA112" s="370">
        <f>'[4]invulblad CV PV'!AA112</f>
        <v>0</v>
      </c>
      <c r="AB112" s="370">
        <f>'[4]invulblad CV TO'!AB112</f>
        <v>0</v>
      </c>
      <c r="AC112" s="370">
        <f>'[4]invulblad CV Horeca'!AC112</f>
        <v>0</v>
      </c>
      <c r="AD112" s="370">
        <f>'[4]invulblad CV Horeca'!AD112</f>
        <v>0</v>
      </c>
      <c r="AE112" s="370">
        <f>'[4]invulblad CV Horeca'!AE112</f>
        <v>0</v>
      </c>
      <c r="AF112" s="370">
        <f>'[4]invulblad CV Horeca'!AF112</f>
        <v>0</v>
      </c>
      <c r="AG112" s="370">
        <f>'[4]invulblad CV Horeca'!AG112</f>
        <v>0</v>
      </c>
      <c r="AH112" s="370">
        <f>'[4]invulblad CV Horeca'!AH112</f>
        <v>0</v>
      </c>
      <c r="AI112" s="370">
        <f>'[4]invulblad CV Horeca'!AI112</f>
        <v>0</v>
      </c>
      <c r="AJ112" s="370">
        <f>'[4]invulblad CV Horeca'!AJ112</f>
        <v>0</v>
      </c>
      <c r="AK112" s="370">
        <f>'[4]invulblad CV DVE'!AK112</f>
        <v>0</v>
      </c>
      <c r="AL112" s="370">
        <f>'[4]invulblad CV VIP'!AL112</f>
        <v>0</v>
      </c>
      <c r="AM112" s="370">
        <f>'[4]invulblad CV VIP'!AM112</f>
        <v>0</v>
      </c>
      <c r="AN112" s="370">
        <f>'[4]invulblad CV DVE'!AN112</f>
        <v>0</v>
      </c>
      <c r="AO112" s="370">
        <f>'[4]invulblad CV VIP'!AO112</f>
        <v>0</v>
      </c>
      <c r="AP112" s="370">
        <f>'[4]invulblad CV DVE'!AP112</f>
        <v>0</v>
      </c>
      <c r="AQ112" s="370">
        <f>'[4]invulblad CV DVE'!AQ112</f>
        <v>0</v>
      </c>
      <c r="AR112" s="370">
        <f>'[4]invulblad CV VIP'!AR112</f>
        <v>0</v>
      </c>
      <c r="AS112" s="370">
        <f>'[4]invulblad CV VIP'!AS112</f>
        <v>0</v>
      </c>
      <c r="AT112" s="370">
        <f>'[4]invulblad CV DVE'!AT112</f>
        <v>0</v>
      </c>
      <c r="AU112" s="370">
        <f>'[4]invulblad CV VIP'!AU112</f>
        <v>0</v>
      </c>
      <c r="AV112" s="370">
        <f>'[4]invulblad CV PV'!AV112</f>
        <v>0</v>
      </c>
      <c r="AW112" s="370">
        <f>'[4]invulblad CV PV'!AW112</f>
        <v>0</v>
      </c>
      <c r="AX112" s="370">
        <f>'[4]invulblad CV TO'!AX112</f>
        <v>0</v>
      </c>
    </row>
    <row r="113" spans="1:50">
      <c r="A113">
        <v>2014</v>
      </c>
      <c r="B113" t="s">
        <v>911</v>
      </c>
      <c r="C113" t="s">
        <v>1156</v>
      </c>
      <c r="D113" t="s">
        <v>1266</v>
      </c>
      <c r="E113" t="s">
        <v>1267</v>
      </c>
      <c r="F113">
        <v>130</v>
      </c>
      <c r="G113" t="s">
        <v>1271</v>
      </c>
      <c r="H113" t="s">
        <v>919</v>
      </c>
      <c r="I113" t="s">
        <v>915</v>
      </c>
      <c r="J113" t="s">
        <v>1269</v>
      </c>
      <c r="K113" t="s">
        <v>1566</v>
      </c>
      <c r="L113" s="365">
        <v>130</v>
      </c>
      <c r="M113" s="366">
        <v>1403844</v>
      </c>
      <c r="N113" s="367">
        <v>130</v>
      </c>
      <c r="O113" s="368">
        <f t="shared" si="2"/>
        <v>0</v>
      </c>
      <c r="P113" s="369">
        <f t="shared" si="3"/>
        <v>130</v>
      </c>
      <c r="Q113" s="370">
        <f>'[4]invulblad CV TO'!Q113</f>
        <v>0</v>
      </c>
      <c r="R113" s="370">
        <f>'[4]invulblad CV PV'!R113</f>
        <v>0</v>
      </c>
      <c r="S113" s="370">
        <f>'[4]invulblad CV TO'!S113</f>
        <v>130</v>
      </c>
      <c r="T113" s="370">
        <f>'[4]invulblad CV Lab VV'!T113</f>
        <v>0</v>
      </c>
      <c r="U113" s="370">
        <f>'[4]invulblad CV Lab VV'!U113</f>
        <v>0</v>
      </c>
      <c r="V113" s="370">
        <f>'[4]invulblad CV Lab VV'!V113</f>
        <v>0</v>
      </c>
      <c r="W113" s="370">
        <f>'[4]invulblad CV Lab VV'!W113</f>
        <v>0</v>
      </c>
      <c r="X113" s="370">
        <f>'[4]invulblad CV Lab VV'!X113</f>
        <v>0</v>
      </c>
      <c r="Y113" s="370">
        <f>'[4]invulblad CV Lab VV'!Y113</f>
        <v>0</v>
      </c>
      <c r="Z113" s="370">
        <f>'[4]invulblad CV Lab VV'!Z113</f>
        <v>0</v>
      </c>
      <c r="AA113" s="370">
        <f>'[4]invulblad CV PV'!AA113</f>
        <v>0</v>
      </c>
      <c r="AB113" s="370">
        <f>'[4]invulblad CV TO'!AB113</f>
        <v>0</v>
      </c>
      <c r="AC113" s="370">
        <f>'[4]invulblad CV Horeca'!AC113</f>
        <v>0</v>
      </c>
      <c r="AD113" s="370">
        <f>'[4]invulblad CV Horeca'!AD113</f>
        <v>0</v>
      </c>
      <c r="AE113" s="370">
        <f>'[4]invulblad CV Horeca'!AE113</f>
        <v>0</v>
      </c>
      <c r="AF113" s="370">
        <f>'[4]invulblad CV Horeca'!AF113</f>
        <v>0</v>
      </c>
      <c r="AG113" s="370">
        <f>'[4]invulblad CV Horeca'!AG113</f>
        <v>0</v>
      </c>
      <c r="AH113" s="370">
        <f>'[4]invulblad CV Horeca'!AH113</f>
        <v>0</v>
      </c>
      <c r="AI113" s="370">
        <f>'[4]invulblad CV Horeca'!AI113</f>
        <v>0</v>
      </c>
      <c r="AJ113" s="370">
        <f>'[4]invulblad CV Horeca'!AJ113</f>
        <v>0</v>
      </c>
      <c r="AK113" s="370">
        <f>'[4]invulblad CV DVE'!AK113</f>
        <v>0</v>
      </c>
      <c r="AL113" s="370">
        <f>'[4]invulblad CV VIP'!AL113</f>
        <v>0</v>
      </c>
      <c r="AM113" s="370">
        <f>'[4]invulblad CV VIP'!AM113</f>
        <v>0</v>
      </c>
      <c r="AN113" s="370">
        <f>'[4]invulblad CV DVE'!AN113</f>
        <v>0</v>
      </c>
      <c r="AO113" s="370">
        <f>'[4]invulblad CV VIP'!AO113</f>
        <v>0</v>
      </c>
      <c r="AP113" s="370">
        <f>'[4]invulblad CV DVE'!AP113</f>
        <v>0</v>
      </c>
      <c r="AQ113" s="370">
        <f>'[4]invulblad CV DVE'!AQ113</f>
        <v>0</v>
      </c>
      <c r="AR113" s="370">
        <f>'[4]invulblad CV VIP'!AR113</f>
        <v>0</v>
      </c>
      <c r="AS113" s="370">
        <f>'[4]invulblad CV VIP'!AS113</f>
        <v>0</v>
      </c>
      <c r="AT113" s="370">
        <f>'[4]invulblad CV DVE'!AT113</f>
        <v>0</v>
      </c>
      <c r="AU113" s="370">
        <f>'[4]invulblad CV VIP'!AU113</f>
        <v>0</v>
      </c>
      <c r="AV113" s="370">
        <f>'[4]invulblad CV PV'!AV113</f>
        <v>0</v>
      </c>
      <c r="AW113" s="370">
        <f>'[4]invulblad CV PV'!AW113</f>
        <v>0</v>
      </c>
      <c r="AX113" s="370">
        <f>'[4]invulblad CV TO'!AX113</f>
        <v>0</v>
      </c>
    </row>
    <row r="114" spans="1:50">
      <c r="A114">
        <v>2014</v>
      </c>
      <c r="B114" t="s">
        <v>911</v>
      </c>
      <c r="C114" t="s">
        <v>1156</v>
      </c>
      <c r="D114" t="s">
        <v>1266</v>
      </c>
      <c r="E114" t="s">
        <v>1272</v>
      </c>
      <c r="F114">
        <v>58</v>
      </c>
      <c r="G114" t="s">
        <v>1273</v>
      </c>
      <c r="H114" t="s">
        <v>919</v>
      </c>
      <c r="I114" t="s">
        <v>915</v>
      </c>
      <c r="J114" t="s">
        <v>1274</v>
      </c>
      <c r="K114" t="s">
        <v>1566</v>
      </c>
      <c r="L114" s="365">
        <v>58</v>
      </c>
      <c r="M114" s="366">
        <v>1405832</v>
      </c>
      <c r="N114" s="367">
        <v>58</v>
      </c>
      <c r="O114" s="368">
        <f t="shared" si="2"/>
        <v>0</v>
      </c>
      <c r="P114" s="369">
        <f t="shared" si="3"/>
        <v>58</v>
      </c>
      <c r="Q114" s="370">
        <f>'[4]invulblad CV TO'!Q114</f>
        <v>0</v>
      </c>
      <c r="R114" s="370">
        <f>'[4]invulblad CV PV'!R114</f>
        <v>0</v>
      </c>
      <c r="S114" s="370">
        <f>'[4]invulblad CV TO'!S114</f>
        <v>0</v>
      </c>
      <c r="T114" s="370">
        <f>'[4]invulblad CV Lab VV'!T114</f>
        <v>0</v>
      </c>
      <c r="U114" s="370">
        <f>'[4]invulblad CV Lab VV'!U114</f>
        <v>0</v>
      </c>
      <c r="V114" s="370">
        <f>'[4]invulblad CV Lab VV'!V114</f>
        <v>0</v>
      </c>
      <c r="W114" s="370">
        <f>'[4]invulblad CV Lab VV'!W114</f>
        <v>0</v>
      </c>
      <c r="X114" s="370">
        <f>'[4]invulblad CV Lab VV'!X114</f>
        <v>0</v>
      </c>
      <c r="Y114" s="370">
        <f>'[4]invulblad CV Lab VV'!Y114</f>
        <v>0</v>
      </c>
      <c r="Z114" s="370">
        <f>'[4]invulblad CV Lab VV'!Z114</f>
        <v>0</v>
      </c>
      <c r="AA114" s="370">
        <f>'[4]invulblad CV PV'!AA114</f>
        <v>0</v>
      </c>
      <c r="AB114" s="370">
        <f>'[4]invulblad CV TO'!AB114</f>
        <v>0</v>
      </c>
      <c r="AC114" s="370">
        <f>'[4]invulblad CV Horeca'!AC114</f>
        <v>0</v>
      </c>
      <c r="AD114" s="370">
        <f>'[4]invulblad CV Horeca'!AD114</f>
        <v>0</v>
      </c>
      <c r="AE114" s="370">
        <f>'[4]invulblad CV Horeca'!AE114</f>
        <v>0</v>
      </c>
      <c r="AF114" s="370">
        <f>'[4]invulblad CV Horeca'!AF114</f>
        <v>0</v>
      </c>
      <c r="AG114" s="370">
        <f>'[4]invulblad CV Horeca'!AG114</f>
        <v>0</v>
      </c>
      <c r="AH114" s="370">
        <f>'[4]invulblad CV Horeca'!AH114</f>
        <v>0</v>
      </c>
      <c r="AI114" s="370">
        <f>'[4]invulblad CV Horeca'!AI114</f>
        <v>0</v>
      </c>
      <c r="AJ114" s="370">
        <f>'[4]invulblad CV Horeca'!AJ114</f>
        <v>0</v>
      </c>
      <c r="AK114" s="370">
        <f>'[4]invulblad CV DVE'!AK114</f>
        <v>0</v>
      </c>
      <c r="AL114" s="370">
        <f>'[4]invulblad CV VIP'!AL114</f>
        <v>0</v>
      </c>
      <c r="AM114" s="370">
        <f>'[4]invulblad CV VIP'!AM114</f>
        <v>0</v>
      </c>
      <c r="AN114" s="370">
        <f>'[4]invulblad CV DVE'!AN114</f>
        <v>28</v>
      </c>
      <c r="AO114" s="370">
        <f>'[4]invulblad CV VIP'!AO114</f>
        <v>0</v>
      </c>
      <c r="AP114" s="370">
        <f>'[4]invulblad CV DVE'!AP114</f>
        <v>0</v>
      </c>
      <c r="AQ114" s="370">
        <f>'[4]invulblad CV DVE'!AQ114</f>
        <v>0</v>
      </c>
      <c r="AR114" s="370">
        <f>'[4]invulblad CV VIP'!AR114</f>
        <v>0</v>
      </c>
      <c r="AS114" s="370">
        <f>'[4]invulblad CV VIP'!AS114</f>
        <v>0</v>
      </c>
      <c r="AT114" s="370">
        <f>'[4]invulblad CV DVE'!AT114</f>
        <v>30</v>
      </c>
      <c r="AU114" s="370">
        <f>'[4]invulblad CV VIP'!AU114</f>
        <v>0</v>
      </c>
      <c r="AV114" s="370">
        <f>'[4]invulblad CV PV'!AV114</f>
        <v>0</v>
      </c>
      <c r="AW114" s="370">
        <f>'[4]invulblad CV PV'!AW114</f>
        <v>0</v>
      </c>
      <c r="AX114" s="370">
        <f>'[4]invulblad CV TO'!AX114</f>
        <v>0</v>
      </c>
    </row>
    <row r="115" spans="1:50">
      <c r="A115">
        <v>2014</v>
      </c>
      <c r="B115" t="s">
        <v>911</v>
      </c>
      <c r="C115" t="s">
        <v>1156</v>
      </c>
      <c r="D115" t="s">
        <v>1266</v>
      </c>
      <c r="E115" t="s">
        <v>1275</v>
      </c>
      <c r="F115">
        <v>5800</v>
      </c>
      <c r="G115" t="s">
        <v>1276</v>
      </c>
      <c r="H115" t="s">
        <v>937</v>
      </c>
      <c r="I115" t="s">
        <v>915</v>
      </c>
      <c r="J115" t="s">
        <v>1277</v>
      </c>
      <c r="K115" t="s">
        <v>938</v>
      </c>
      <c r="L115" s="365">
        <v>5800</v>
      </c>
      <c r="M115" s="366">
        <v>1403702</v>
      </c>
      <c r="N115" s="367">
        <v>5800</v>
      </c>
      <c r="O115" s="368">
        <f t="shared" si="2"/>
        <v>0</v>
      </c>
      <c r="P115" s="369">
        <f t="shared" si="3"/>
        <v>5800</v>
      </c>
      <c r="Q115" s="370">
        <f>'[4]invulblad CV TO'!Q115</f>
        <v>0</v>
      </c>
      <c r="R115" s="370">
        <f>'[4]invulblad CV PV'!R115</f>
        <v>0</v>
      </c>
      <c r="S115" s="370">
        <f>'[4]invulblad CV TO'!S115</f>
        <v>0</v>
      </c>
      <c r="T115" s="370">
        <f>'[4]invulblad CV Lab VV'!T115</f>
        <v>0</v>
      </c>
      <c r="U115" s="370">
        <f>'[4]invulblad CV Lab VV'!U115</f>
        <v>525</v>
      </c>
      <c r="V115" s="370">
        <f>'[4]invulblad CV Lab VV'!V115</f>
        <v>0</v>
      </c>
      <c r="W115" s="370">
        <f>'[4]invulblad CV Lab VV'!W115</f>
        <v>0</v>
      </c>
      <c r="X115" s="370">
        <f>'[4]invulblad CV Lab VV'!X115</f>
        <v>0</v>
      </c>
      <c r="Y115" s="370">
        <f>'[4]invulblad CV Lab VV'!Y115</f>
        <v>0</v>
      </c>
      <c r="Z115" s="370">
        <f>'[4]invulblad CV Lab VV'!Z115</f>
        <v>5275</v>
      </c>
      <c r="AA115" s="370">
        <f>'[4]invulblad CV PV'!AA115</f>
        <v>0</v>
      </c>
      <c r="AB115" s="370">
        <f>'[4]invulblad CV TO'!AB115</f>
        <v>0</v>
      </c>
      <c r="AC115" s="370">
        <f>'[4]invulblad CV Horeca'!AC115</f>
        <v>0</v>
      </c>
      <c r="AD115" s="370">
        <f>'[4]invulblad CV Horeca'!AD115</f>
        <v>0</v>
      </c>
      <c r="AE115" s="370">
        <f>'[4]invulblad CV Horeca'!AE115</f>
        <v>0</v>
      </c>
      <c r="AF115" s="370">
        <f>'[4]invulblad CV Horeca'!AF115</f>
        <v>0</v>
      </c>
      <c r="AG115" s="370">
        <f>'[4]invulblad CV Horeca'!AG115</f>
        <v>0</v>
      </c>
      <c r="AH115" s="370">
        <f>'[4]invulblad CV Horeca'!AH115</f>
        <v>0</v>
      </c>
      <c r="AI115" s="370">
        <f>'[4]invulblad CV Horeca'!AI115</f>
        <v>0</v>
      </c>
      <c r="AJ115" s="370">
        <f>'[4]invulblad CV Horeca'!AJ115</f>
        <v>0</v>
      </c>
      <c r="AK115" s="370">
        <f>'[4]invulblad CV DVE'!AK115</f>
        <v>0</v>
      </c>
      <c r="AL115" s="370">
        <f>'[4]invulblad CV VIP'!AL115</f>
        <v>0</v>
      </c>
      <c r="AM115" s="370">
        <f>'[4]invulblad CV VIP'!AM115</f>
        <v>0</v>
      </c>
      <c r="AN115" s="370">
        <f>'[4]invulblad CV DVE'!AN115</f>
        <v>0</v>
      </c>
      <c r="AO115" s="370">
        <f>'[4]invulblad CV VIP'!AO115</f>
        <v>0</v>
      </c>
      <c r="AP115" s="370">
        <f>'[4]invulblad CV DVE'!AP115</f>
        <v>0</v>
      </c>
      <c r="AQ115" s="370">
        <f>'[4]invulblad CV DVE'!AQ115</f>
        <v>0</v>
      </c>
      <c r="AR115" s="370">
        <f>'[4]invulblad CV VIP'!AR115</f>
        <v>0</v>
      </c>
      <c r="AS115" s="370">
        <f>'[4]invulblad CV VIP'!AS115</f>
        <v>0</v>
      </c>
      <c r="AT115" s="370">
        <f>'[4]invulblad CV DVE'!AT115</f>
        <v>0</v>
      </c>
      <c r="AU115" s="370">
        <f>'[4]invulblad CV VIP'!AU115</f>
        <v>0</v>
      </c>
      <c r="AV115" s="370">
        <f>'[4]invulblad CV PV'!AV115</f>
        <v>0</v>
      </c>
      <c r="AW115" s="370">
        <f>'[4]invulblad CV PV'!AW115</f>
        <v>0</v>
      </c>
      <c r="AX115" s="370">
        <f>'[4]invulblad CV TO'!AX115</f>
        <v>0</v>
      </c>
    </row>
    <row r="116" spans="1:50">
      <c r="A116">
        <v>2014</v>
      </c>
      <c r="B116" t="s">
        <v>911</v>
      </c>
      <c r="C116" t="s">
        <v>1156</v>
      </c>
      <c r="D116" t="s">
        <v>1266</v>
      </c>
      <c r="E116" t="s">
        <v>1278</v>
      </c>
      <c r="F116">
        <v>2600</v>
      </c>
      <c r="G116" t="s">
        <v>1279</v>
      </c>
      <c r="H116" t="s">
        <v>926</v>
      </c>
      <c r="I116" t="s">
        <v>915</v>
      </c>
      <c r="J116" t="s">
        <v>1280</v>
      </c>
      <c r="K116" t="s">
        <v>928</v>
      </c>
      <c r="L116" s="365">
        <v>2600</v>
      </c>
      <c r="M116" s="366">
        <v>1403674</v>
      </c>
      <c r="N116" s="367">
        <v>2600</v>
      </c>
      <c r="O116" s="368">
        <f t="shared" si="2"/>
        <v>0</v>
      </c>
      <c r="P116" s="369">
        <f t="shared" si="3"/>
        <v>2600</v>
      </c>
      <c r="Q116" s="370">
        <f>'[4]invulblad CV TO'!Q116</f>
        <v>0</v>
      </c>
      <c r="R116" s="370">
        <f>'[4]invulblad CV PV'!R116</f>
        <v>0</v>
      </c>
      <c r="S116" s="370">
        <f>'[4]invulblad CV TO'!S116</f>
        <v>0</v>
      </c>
      <c r="T116" s="370">
        <f>'[4]invulblad CV Lab VV'!T116</f>
        <v>0</v>
      </c>
      <c r="U116" s="370">
        <f>'[4]invulblad CV Lab VV'!U116</f>
        <v>0</v>
      </c>
      <c r="V116" s="370">
        <f>'[4]invulblad CV Lab VV'!V116</f>
        <v>0</v>
      </c>
      <c r="W116" s="370">
        <f>'[4]invulblad CV Lab VV'!W116</f>
        <v>0</v>
      </c>
      <c r="X116" s="370">
        <f>'[4]invulblad CV Lab VV'!X116</f>
        <v>0</v>
      </c>
      <c r="Y116" s="370">
        <f>'[4]invulblad CV Lab VV'!Y116</f>
        <v>0</v>
      </c>
      <c r="Z116" s="370">
        <f>'[4]invulblad CV Lab VV'!Z116</f>
        <v>2600</v>
      </c>
      <c r="AA116" s="370">
        <f>'[4]invulblad CV PV'!AA116</f>
        <v>0</v>
      </c>
      <c r="AB116" s="370">
        <f>'[4]invulblad CV TO'!AB116</f>
        <v>0</v>
      </c>
      <c r="AC116" s="370">
        <f>'[4]invulblad CV Horeca'!AC116</f>
        <v>0</v>
      </c>
      <c r="AD116" s="370">
        <f>'[4]invulblad CV Horeca'!AD116</f>
        <v>0</v>
      </c>
      <c r="AE116" s="370">
        <f>'[4]invulblad CV Horeca'!AE116</f>
        <v>0</v>
      </c>
      <c r="AF116" s="370">
        <f>'[4]invulblad CV Horeca'!AF116</f>
        <v>0</v>
      </c>
      <c r="AG116" s="370">
        <f>'[4]invulblad CV Horeca'!AG116</f>
        <v>0</v>
      </c>
      <c r="AH116" s="370">
        <f>'[4]invulblad CV Horeca'!AH116</f>
        <v>0</v>
      </c>
      <c r="AI116" s="370">
        <f>'[4]invulblad CV Horeca'!AI116</f>
        <v>0</v>
      </c>
      <c r="AJ116" s="370">
        <f>'[4]invulblad CV Horeca'!AJ116</f>
        <v>0</v>
      </c>
      <c r="AK116" s="370">
        <f>'[4]invulblad CV DVE'!AK116</f>
        <v>0</v>
      </c>
      <c r="AL116" s="370">
        <f>'[4]invulblad CV VIP'!AL116</f>
        <v>0</v>
      </c>
      <c r="AM116" s="370">
        <f>'[4]invulblad CV VIP'!AM116</f>
        <v>0</v>
      </c>
      <c r="AN116" s="370">
        <f>'[4]invulblad CV DVE'!AN116</f>
        <v>0</v>
      </c>
      <c r="AO116" s="370">
        <f>'[4]invulblad CV VIP'!AO116</f>
        <v>0</v>
      </c>
      <c r="AP116" s="370">
        <f>'[4]invulblad CV DVE'!AP116</f>
        <v>0</v>
      </c>
      <c r="AQ116" s="370">
        <f>'[4]invulblad CV DVE'!AQ116</f>
        <v>0</v>
      </c>
      <c r="AR116" s="370">
        <f>'[4]invulblad CV VIP'!AR116</f>
        <v>0</v>
      </c>
      <c r="AS116" s="370">
        <f>'[4]invulblad CV VIP'!AS116</f>
        <v>0</v>
      </c>
      <c r="AT116" s="370">
        <f>'[4]invulblad CV DVE'!AT116</f>
        <v>0</v>
      </c>
      <c r="AU116" s="370">
        <f>'[4]invulblad CV VIP'!AU116</f>
        <v>0</v>
      </c>
      <c r="AV116" s="370">
        <f>'[4]invulblad CV PV'!AV116</f>
        <v>0</v>
      </c>
      <c r="AW116" s="370">
        <f>'[4]invulblad CV PV'!AW116</f>
        <v>0</v>
      </c>
      <c r="AX116" s="370">
        <f>'[4]invulblad CV TO'!AX116</f>
        <v>0</v>
      </c>
    </row>
    <row r="117" spans="1:50">
      <c r="A117">
        <v>2014</v>
      </c>
      <c r="B117" t="s">
        <v>911</v>
      </c>
      <c r="C117" t="s">
        <v>1156</v>
      </c>
      <c r="D117" t="s">
        <v>1266</v>
      </c>
      <c r="E117" t="s">
        <v>1278</v>
      </c>
      <c r="F117">
        <v>28600</v>
      </c>
      <c r="G117" t="s">
        <v>1281</v>
      </c>
      <c r="H117" t="s">
        <v>937</v>
      </c>
      <c r="I117" t="s">
        <v>915</v>
      </c>
      <c r="J117" t="s">
        <v>1280</v>
      </c>
      <c r="K117" t="s">
        <v>938</v>
      </c>
      <c r="L117" s="365">
        <v>28600</v>
      </c>
      <c r="M117" s="366">
        <v>1403701</v>
      </c>
      <c r="N117" s="367">
        <v>28600</v>
      </c>
      <c r="O117" s="368">
        <f t="shared" si="2"/>
        <v>0</v>
      </c>
      <c r="P117" s="369">
        <f t="shared" si="3"/>
        <v>28600</v>
      </c>
      <c r="Q117" s="370">
        <f>'[4]invulblad CV TO'!Q117</f>
        <v>0</v>
      </c>
      <c r="R117" s="370">
        <f>'[4]invulblad CV PV'!R117</f>
        <v>0</v>
      </c>
      <c r="S117" s="370">
        <f>'[4]invulblad CV TO'!S117</f>
        <v>0</v>
      </c>
      <c r="T117" s="370">
        <f>'[4]invulblad CV Lab VV'!T117</f>
        <v>0</v>
      </c>
      <c r="U117" s="370">
        <f>'[4]invulblad CV Lab VV'!U117</f>
        <v>0</v>
      </c>
      <c r="V117" s="370">
        <f>'[4]invulblad CV Lab VV'!V117</f>
        <v>2600</v>
      </c>
      <c r="W117" s="370">
        <f>'[4]invulblad CV Lab VV'!W117</f>
        <v>0</v>
      </c>
      <c r="X117" s="370">
        <f>'[4]invulblad CV Lab VV'!X117</f>
        <v>0</v>
      </c>
      <c r="Y117" s="370">
        <f>'[4]invulblad CV Lab VV'!Y117</f>
        <v>0</v>
      </c>
      <c r="Z117" s="370">
        <f>'[4]invulblad CV Lab VV'!Z117</f>
        <v>26000</v>
      </c>
      <c r="AA117" s="370">
        <f>'[4]invulblad CV PV'!AA117</f>
        <v>0</v>
      </c>
      <c r="AB117" s="370">
        <f>'[4]invulblad CV TO'!AB117</f>
        <v>0</v>
      </c>
      <c r="AC117" s="370">
        <f>'[4]invulblad CV Horeca'!AC117</f>
        <v>0</v>
      </c>
      <c r="AD117" s="370">
        <f>'[4]invulblad CV Horeca'!AD117</f>
        <v>0</v>
      </c>
      <c r="AE117" s="370">
        <f>'[4]invulblad CV Horeca'!AE117</f>
        <v>0</v>
      </c>
      <c r="AF117" s="370">
        <f>'[4]invulblad CV Horeca'!AF117</f>
        <v>0</v>
      </c>
      <c r="AG117" s="370">
        <f>'[4]invulblad CV Horeca'!AG117</f>
        <v>0</v>
      </c>
      <c r="AH117" s="370">
        <f>'[4]invulblad CV Horeca'!AH117</f>
        <v>0</v>
      </c>
      <c r="AI117" s="370">
        <f>'[4]invulblad CV Horeca'!AI117</f>
        <v>0</v>
      </c>
      <c r="AJ117" s="370">
        <f>'[4]invulblad CV Horeca'!AJ117</f>
        <v>0</v>
      </c>
      <c r="AK117" s="370">
        <f>'[4]invulblad CV DVE'!AK117</f>
        <v>0</v>
      </c>
      <c r="AL117" s="370">
        <f>'[4]invulblad CV VIP'!AL117</f>
        <v>0</v>
      </c>
      <c r="AM117" s="370">
        <f>'[4]invulblad CV VIP'!AM117</f>
        <v>0</v>
      </c>
      <c r="AN117" s="370">
        <f>'[4]invulblad CV DVE'!AN117</f>
        <v>0</v>
      </c>
      <c r="AO117" s="370">
        <f>'[4]invulblad CV VIP'!AO117</f>
        <v>0</v>
      </c>
      <c r="AP117" s="370">
        <f>'[4]invulblad CV DVE'!AP117</f>
        <v>0</v>
      </c>
      <c r="AQ117" s="370">
        <f>'[4]invulblad CV DVE'!AQ117</f>
        <v>0</v>
      </c>
      <c r="AR117" s="370">
        <f>'[4]invulblad CV VIP'!AR117</f>
        <v>0</v>
      </c>
      <c r="AS117" s="370">
        <f>'[4]invulblad CV VIP'!AS117</f>
        <v>0</v>
      </c>
      <c r="AT117" s="370">
        <f>'[4]invulblad CV DVE'!AT117</f>
        <v>0</v>
      </c>
      <c r="AU117" s="370">
        <f>'[4]invulblad CV VIP'!AU117</f>
        <v>0</v>
      </c>
      <c r="AV117" s="370">
        <f>'[4]invulblad CV PV'!AV117</f>
        <v>0</v>
      </c>
      <c r="AW117" s="370">
        <f>'[4]invulblad CV PV'!AW117</f>
        <v>0</v>
      </c>
      <c r="AX117" s="370">
        <f>'[4]invulblad CV TO'!AX117</f>
        <v>0</v>
      </c>
    </row>
    <row r="118" spans="1:50">
      <c r="A118">
        <v>2014</v>
      </c>
      <c r="B118" t="s">
        <v>911</v>
      </c>
      <c r="C118" t="s">
        <v>1156</v>
      </c>
      <c r="D118" t="s">
        <v>1266</v>
      </c>
      <c r="E118" t="s">
        <v>1282</v>
      </c>
      <c r="F118">
        <v>3150</v>
      </c>
      <c r="G118" t="s">
        <v>1283</v>
      </c>
      <c r="H118" t="s">
        <v>926</v>
      </c>
      <c r="I118" t="s">
        <v>915</v>
      </c>
      <c r="J118" t="s">
        <v>1284</v>
      </c>
      <c r="K118" t="s">
        <v>928</v>
      </c>
      <c r="L118" s="365">
        <v>3150</v>
      </c>
      <c r="M118" s="366">
        <v>1403675</v>
      </c>
      <c r="N118" s="367">
        <v>875</v>
      </c>
      <c r="O118" s="368">
        <f t="shared" si="2"/>
        <v>0</v>
      </c>
      <c r="P118" s="369">
        <f t="shared" si="3"/>
        <v>875</v>
      </c>
      <c r="Q118" s="370">
        <f>'[4]invulblad CV TO'!Q118</f>
        <v>0</v>
      </c>
      <c r="R118" s="370">
        <f>'[4]invulblad CV PV'!R118</f>
        <v>0</v>
      </c>
      <c r="S118" s="370">
        <f>'[4]invulblad CV TO'!S118</f>
        <v>875</v>
      </c>
      <c r="T118" s="370">
        <f>'[4]invulblad CV Lab VV'!T118</f>
        <v>0</v>
      </c>
      <c r="U118" s="370">
        <f>'[4]invulblad CV Lab VV'!U118</f>
        <v>0</v>
      </c>
      <c r="V118" s="370">
        <f>'[4]invulblad CV Lab VV'!V118</f>
        <v>0</v>
      </c>
      <c r="W118" s="370">
        <f>'[4]invulblad CV Lab VV'!W118</f>
        <v>0</v>
      </c>
      <c r="X118" s="370">
        <f>'[4]invulblad CV Lab VV'!X118</f>
        <v>0</v>
      </c>
      <c r="Y118" s="370">
        <f>'[4]invulblad CV Lab VV'!Y118</f>
        <v>0</v>
      </c>
      <c r="Z118" s="370">
        <f>'[4]invulblad CV Lab VV'!Z118</f>
        <v>0</v>
      </c>
      <c r="AA118" s="370">
        <f>'[4]invulblad CV PV'!AA118</f>
        <v>0</v>
      </c>
      <c r="AB118" s="370">
        <f>'[4]invulblad CV TO'!AB118</f>
        <v>0</v>
      </c>
      <c r="AC118" s="370">
        <f>'[4]invulblad CV Horeca'!AC118</f>
        <v>0</v>
      </c>
      <c r="AD118" s="370">
        <f>'[4]invulblad CV Horeca'!AD118</f>
        <v>0</v>
      </c>
      <c r="AE118" s="370">
        <f>'[4]invulblad CV Horeca'!AE118</f>
        <v>0</v>
      </c>
      <c r="AF118" s="370">
        <f>'[4]invulblad CV Horeca'!AF118</f>
        <v>0</v>
      </c>
      <c r="AG118" s="370">
        <f>'[4]invulblad CV Horeca'!AG118</f>
        <v>0</v>
      </c>
      <c r="AH118" s="370">
        <f>'[4]invulblad CV Horeca'!AH118</f>
        <v>0</v>
      </c>
      <c r="AI118" s="370">
        <f>'[4]invulblad CV Horeca'!AI118</f>
        <v>0</v>
      </c>
      <c r="AJ118" s="370">
        <f>'[4]invulblad CV Horeca'!AJ118</f>
        <v>0</v>
      </c>
      <c r="AK118" s="370">
        <f>'[4]invulblad CV DVE'!AK118</f>
        <v>0</v>
      </c>
      <c r="AL118" s="370">
        <f>'[4]invulblad CV VIP'!AL118</f>
        <v>0</v>
      </c>
      <c r="AM118" s="370">
        <f>'[4]invulblad CV VIP'!AM118</f>
        <v>0</v>
      </c>
      <c r="AN118" s="370">
        <f>'[4]invulblad CV DVE'!AN118</f>
        <v>0</v>
      </c>
      <c r="AO118" s="370">
        <f>'[4]invulblad CV VIP'!AO118</f>
        <v>0</v>
      </c>
      <c r="AP118" s="370">
        <f>'[4]invulblad CV DVE'!AP118</f>
        <v>0</v>
      </c>
      <c r="AQ118" s="370">
        <f>'[4]invulblad CV DVE'!AQ118</f>
        <v>0</v>
      </c>
      <c r="AR118" s="370">
        <f>'[4]invulblad CV VIP'!AR118</f>
        <v>0</v>
      </c>
      <c r="AS118" s="370">
        <f>'[4]invulblad CV VIP'!AS118</f>
        <v>0</v>
      </c>
      <c r="AT118" s="370">
        <f>'[4]invulblad CV DVE'!AT118</f>
        <v>0</v>
      </c>
      <c r="AU118" s="370">
        <f>'[4]invulblad CV VIP'!AU118</f>
        <v>0</v>
      </c>
      <c r="AV118" s="370">
        <f>'[4]invulblad CV PV'!AV118</f>
        <v>0</v>
      </c>
      <c r="AW118" s="370">
        <f>'[4]invulblad CV PV'!AW118</f>
        <v>0</v>
      </c>
      <c r="AX118" s="370">
        <f>'[4]invulblad CV TO'!AX118</f>
        <v>0</v>
      </c>
    </row>
    <row r="119" spans="1:50">
      <c r="A119">
        <v>2014</v>
      </c>
      <c r="B119" t="s">
        <v>911</v>
      </c>
      <c r="C119" t="s">
        <v>1156</v>
      </c>
      <c r="D119" t="s">
        <v>1266</v>
      </c>
      <c r="E119" t="s">
        <v>1285</v>
      </c>
      <c r="F119">
        <v>14400</v>
      </c>
      <c r="G119" t="s">
        <v>1286</v>
      </c>
      <c r="H119" t="s">
        <v>919</v>
      </c>
      <c r="I119" t="s">
        <v>915</v>
      </c>
      <c r="J119" t="s">
        <v>1287</v>
      </c>
      <c r="K119" t="s">
        <v>1566</v>
      </c>
      <c r="L119" s="365">
        <v>14400</v>
      </c>
      <c r="M119" s="366">
        <v>1403910</v>
      </c>
      <c r="N119" s="367">
        <v>700</v>
      </c>
      <c r="O119" s="368">
        <f t="shared" si="2"/>
        <v>0</v>
      </c>
      <c r="P119" s="369">
        <f t="shared" si="3"/>
        <v>700</v>
      </c>
      <c r="Q119" s="370">
        <f>'[4]invulblad CV TO'!Q119</f>
        <v>0</v>
      </c>
      <c r="R119" s="370">
        <f>'[4]invulblad CV PV'!R119</f>
        <v>0</v>
      </c>
      <c r="S119" s="370">
        <f>'[4]invulblad CV TO'!S119</f>
        <v>0</v>
      </c>
      <c r="T119" s="370">
        <f>'[4]invulblad CV Lab VV'!T119</f>
        <v>0</v>
      </c>
      <c r="U119" s="370">
        <f>'[4]invulblad CV Lab VV'!U119</f>
        <v>0</v>
      </c>
      <c r="V119" s="370">
        <f>'[4]invulblad CV Lab VV'!V119</f>
        <v>0</v>
      </c>
      <c r="W119" s="370">
        <f>'[4]invulblad CV Lab VV'!W119</f>
        <v>0</v>
      </c>
      <c r="X119" s="370">
        <f>'[4]invulblad CV Lab VV'!X119</f>
        <v>0</v>
      </c>
      <c r="Y119" s="370">
        <f>'[4]invulblad CV Lab VV'!Y119</f>
        <v>0</v>
      </c>
      <c r="Z119" s="370">
        <f>'[4]invulblad CV Lab VV'!Z119</f>
        <v>0</v>
      </c>
      <c r="AA119" s="370">
        <f>'[4]invulblad CV PV'!AA119</f>
        <v>0</v>
      </c>
      <c r="AB119" s="370">
        <f>'[4]invulblad CV TO'!AB119</f>
        <v>0</v>
      </c>
      <c r="AC119" s="370">
        <f>'[4]invulblad CV Horeca'!AC119</f>
        <v>0</v>
      </c>
      <c r="AD119" s="370">
        <f>'[4]invulblad CV Horeca'!AD119</f>
        <v>0</v>
      </c>
      <c r="AE119" s="370">
        <f>'[4]invulblad CV Horeca'!AE119</f>
        <v>0</v>
      </c>
      <c r="AF119" s="370">
        <f>'[4]invulblad CV Horeca'!AF119</f>
        <v>0</v>
      </c>
      <c r="AG119" s="370">
        <f>'[4]invulblad CV Horeca'!AG119</f>
        <v>0</v>
      </c>
      <c r="AH119" s="370">
        <f>'[4]invulblad CV Horeca'!AH119</f>
        <v>0</v>
      </c>
      <c r="AI119" s="370">
        <f>'[4]invulblad CV Horeca'!AI119</f>
        <v>0</v>
      </c>
      <c r="AJ119" s="370">
        <f>'[4]invulblad CV Horeca'!AJ119</f>
        <v>0</v>
      </c>
      <c r="AK119" s="370">
        <f>'[4]invulblad CV DVE'!AK119</f>
        <v>0</v>
      </c>
      <c r="AL119" s="370">
        <f>'[4]invulblad CV VIP'!AL119</f>
        <v>0</v>
      </c>
      <c r="AM119" s="370">
        <f>'[4]invulblad CV VIP'!AM119</f>
        <v>201</v>
      </c>
      <c r="AN119" s="370">
        <f>'[4]invulblad CV DVE'!AN119</f>
        <v>0</v>
      </c>
      <c r="AO119" s="370">
        <f>'[4]invulblad CV VIP'!AO119</f>
        <v>147</v>
      </c>
      <c r="AP119" s="370">
        <f>'[4]invulblad CV DVE'!AP119</f>
        <v>0</v>
      </c>
      <c r="AQ119" s="370">
        <f>'[4]invulblad CV DVE'!AQ119</f>
        <v>0</v>
      </c>
      <c r="AR119" s="370">
        <f>'[4]invulblad CV VIP'!AR119</f>
        <v>0</v>
      </c>
      <c r="AS119" s="370">
        <f>'[4]invulblad CV VIP'!AS119</f>
        <v>177</v>
      </c>
      <c r="AT119" s="370">
        <f>'[4]invulblad CV DVE'!AT119</f>
        <v>0</v>
      </c>
      <c r="AU119" s="370">
        <f>'[4]invulblad CV VIP'!AU119</f>
        <v>175</v>
      </c>
      <c r="AV119" s="370">
        <f>'[4]invulblad CV PV'!AV119</f>
        <v>0</v>
      </c>
      <c r="AW119" s="370">
        <f>'[4]invulblad CV PV'!AW119</f>
        <v>0</v>
      </c>
      <c r="AX119" s="370">
        <f>'[4]invulblad CV TO'!AX119</f>
        <v>0</v>
      </c>
    </row>
  </sheetData>
  <autoFilter ref="A1:AX119">
    <filterColumn colId="3">
      <filters>
        <filter val="Vleesketen en Voedselveiligheid"/>
      </filters>
    </filterColumn>
  </autoFilter>
  <phoneticPr fontId="3" type="noConversion"/>
  <conditionalFormatting sqref="S2">
    <cfRule type="cellIs" priority="1" stopIfTrue="1" operator="equal">
      <formula>0</formula>
    </cfRule>
  </conditionalFormatting>
  <conditionalFormatting sqref="O2:O119">
    <cfRule type="cellIs" dxfId="180" priority="2" stopIfTrue="1" operator="equal">
      <formula>0</formula>
    </cfRule>
  </conditionalFormatting>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1:E105"/>
  <sheetViews>
    <sheetView topLeftCell="A67" workbookViewId="0">
      <selection activeCell="A42" sqref="A38:E42"/>
    </sheetView>
  </sheetViews>
  <sheetFormatPr defaultRowHeight="13.2"/>
  <cols>
    <col min="1" max="1" width="36.33203125" customWidth="1"/>
    <col min="2" max="2" width="12.5546875" bestFit="1" customWidth="1"/>
    <col min="3" max="3" width="13.5546875" bestFit="1" customWidth="1"/>
    <col min="4" max="5" width="17" style="370" bestFit="1" customWidth="1"/>
  </cols>
  <sheetData>
    <row r="1" spans="1:5">
      <c r="A1" s="426" t="s">
        <v>1289</v>
      </c>
      <c r="B1" s="406" t="s">
        <v>1560</v>
      </c>
    </row>
    <row r="3" spans="1:5">
      <c r="A3" s="160"/>
      <c r="B3" s="407"/>
      <c r="C3" s="407"/>
      <c r="D3" s="448" t="s">
        <v>252</v>
      </c>
      <c r="E3" s="409"/>
    </row>
    <row r="4" spans="1:5">
      <c r="A4" s="428" t="s">
        <v>1740</v>
      </c>
      <c r="B4" s="428" t="s">
        <v>253</v>
      </c>
      <c r="C4" s="428" t="s">
        <v>260</v>
      </c>
      <c r="D4" s="414" t="s">
        <v>255</v>
      </c>
      <c r="E4" s="444" t="s">
        <v>256</v>
      </c>
    </row>
    <row r="5" spans="1:5">
      <c r="A5" s="160" t="s">
        <v>533</v>
      </c>
      <c r="B5" s="160" t="s">
        <v>1338</v>
      </c>
      <c r="C5" s="160" t="s">
        <v>257</v>
      </c>
      <c r="D5" s="414">
        <v>20250</v>
      </c>
      <c r="E5" s="444">
        <v>20250</v>
      </c>
    </row>
    <row r="6" spans="1:5">
      <c r="A6" s="417"/>
      <c r="B6" s="417"/>
      <c r="C6" s="445" t="s">
        <v>258</v>
      </c>
      <c r="D6" s="419">
        <v>33750</v>
      </c>
      <c r="E6" s="446">
        <v>33750</v>
      </c>
    </row>
    <row r="7" spans="1:5">
      <c r="A7" s="417"/>
      <c r="B7" s="160" t="s">
        <v>232</v>
      </c>
      <c r="C7" s="407"/>
      <c r="D7" s="414">
        <v>54000</v>
      </c>
      <c r="E7" s="444">
        <v>54000</v>
      </c>
    </row>
    <row r="8" spans="1:5">
      <c r="A8" s="160" t="s">
        <v>233</v>
      </c>
      <c r="B8" s="407"/>
      <c r="C8" s="407"/>
      <c r="D8" s="414">
        <v>54000</v>
      </c>
      <c r="E8" s="444">
        <v>54000</v>
      </c>
    </row>
    <row r="9" spans="1:5">
      <c r="A9" s="160" t="s">
        <v>932</v>
      </c>
      <c r="B9" s="160" t="s">
        <v>1562</v>
      </c>
      <c r="C9" s="160" t="s">
        <v>258</v>
      </c>
      <c r="D9" s="414">
        <v>400</v>
      </c>
      <c r="E9" s="444">
        <v>400</v>
      </c>
    </row>
    <row r="10" spans="1:5">
      <c r="A10" s="417"/>
      <c r="B10" s="160" t="s">
        <v>235</v>
      </c>
      <c r="C10" s="407"/>
      <c r="D10" s="414">
        <v>400</v>
      </c>
      <c r="E10" s="444">
        <v>400</v>
      </c>
    </row>
    <row r="11" spans="1:5">
      <c r="A11" s="417"/>
      <c r="B11" s="160" t="s">
        <v>1338</v>
      </c>
      <c r="C11" s="160" t="s">
        <v>258</v>
      </c>
      <c r="D11" s="414">
        <v>32004</v>
      </c>
      <c r="E11" s="444">
        <v>32004</v>
      </c>
    </row>
    <row r="12" spans="1:5">
      <c r="A12" s="417"/>
      <c r="B12" s="417"/>
      <c r="C12" s="445" t="s">
        <v>1579</v>
      </c>
      <c r="D12" s="419">
        <v>900</v>
      </c>
      <c r="E12" s="446">
        <v>2700</v>
      </c>
    </row>
    <row r="13" spans="1:5">
      <c r="A13" s="417"/>
      <c r="B13" s="160" t="s">
        <v>232</v>
      </c>
      <c r="C13" s="407"/>
      <c r="D13" s="414">
        <v>32904</v>
      </c>
      <c r="E13" s="444">
        <v>34704</v>
      </c>
    </row>
    <row r="14" spans="1:5">
      <c r="A14" s="160" t="s">
        <v>241</v>
      </c>
      <c r="B14" s="407"/>
      <c r="C14" s="407"/>
      <c r="D14" s="414">
        <v>33304</v>
      </c>
      <c r="E14" s="444">
        <v>35104</v>
      </c>
    </row>
    <row r="15" spans="1:5">
      <c r="A15" s="160" t="s">
        <v>1157</v>
      </c>
      <c r="B15" s="160" t="s">
        <v>244</v>
      </c>
      <c r="C15" s="160" t="s">
        <v>258</v>
      </c>
      <c r="D15" s="414">
        <v>200</v>
      </c>
      <c r="E15" s="444">
        <v>200</v>
      </c>
    </row>
    <row r="16" spans="1:5">
      <c r="A16" s="417"/>
      <c r="B16" s="160" t="s">
        <v>251</v>
      </c>
      <c r="C16" s="407"/>
      <c r="D16" s="414">
        <v>200</v>
      </c>
      <c r="E16" s="444">
        <v>200</v>
      </c>
    </row>
    <row r="17" spans="1:5">
      <c r="A17" s="160" t="s">
        <v>261</v>
      </c>
      <c r="B17" s="407"/>
      <c r="C17" s="407"/>
      <c r="D17" s="414">
        <v>200</v>
      </c>
      <c r="E17" s="444">
        <v>200</v>
      </c>
    </row>
    <row r="18" spans="1:5">
      <c r="A18" s="160" t="s">
        <v>262</v>
      </c>
      <c r="B18" s="160" t="s">
        <v>1338</v>
      </c>
      <c r="C18" s="160" t="s">
        <v>258</v>
      </c>
      <c r="D18" s="414"/>
      <c r="E18" s="444"/>
    </row>
    <row r="19" spans="1:5">
      <c r="A19" s="417"/>
      <c r="B19" s="160" t="s">
        <v>232</v>
      </c>
      <c r="C19" s="407"/>
      <c r="D19" s="414"/>
      <c r="E19" s="444"/>
    </row>
    <row r="20" spans="1:5">
      <c r="A20" s="160" t="s">
        <v>263</v>
      </c>
      <c r="B20" s="407"/>
      <c r="C20" s="407"/>
      <c r="D20" s="414"/>
      <c r="E20" s="444"/>
    </row>
    <row r="21" spans="1:5">
      <c r="A21" s="160" t="s">
        <v>1800</v>
      </c>
      <c r="B21" s="160" t="s">
        <v>1562</v>
      </c>
      <c r="C21" s="160" t="s">
        <v>258</v>
      </c>
      <c r="D21" s="414">
        <v>6425</v>
      </c>
      <c r="E21" s="444">
        <v>6425</v>
      </c>
    </row>
    <row r="22" spans="1:5">
      <c r="A22" s="417"/>
      <c r="B22" s="160" t="s">
        <v>235</v>
      </c>
      <c r="C22" s="407"/>
      <c r="D22" s="414">
        <v>6425</v>
      </c>
      <c r="E22" s="444">
        <v>6425</v>
      </c>
    </row>
    <row r="23" spans="1:5">
      <c r="A23" s="417"/>
      <c r="B23" s="160" t="s">
        <v>244</v>
      </c>
      <c r="C23" s="160" t="s">
        <v>258</v>
      </c>
      <c r="D23" s="414">
        <v>17616</v>
      </c>
      <c r="E23" s="444">
        <v>17616</v>
      </c>
    </row>
    <row r="24" spans="1:5">
      <c r="A24" s="417"/>
      <c r="B24" s="417"/>
      <c r="C24" s="445" t="s">
        <v>1579</v>
      </c>
      <c r="D24" s="419">
        <v>1170</v>
      </c>
      <c r="E24" s="446">
        <v>3510</v>
      </c>
    </row>
    <row r="25" spans="1:5">
      <c r="A25" s="417"/>
      <c r="B25" s="160" t="s">
        <v>251</v>
      </c>
      <c r="C25" s="407"/>
      <c r="D25" s="414">
        <v>18786</v>
      </c>
      <c r="E25" s="444">
        <v>21126</v>
      </c>
    </row>
    <row r="26" spans="1:5">
      <c r="A26" s="160" t="s">
        <v>269</v>
      </c>
      <c r="B26" s="407"/>
      <c r="C26" s="407"/>
      <c r="D26" s="414">
        <v>25211</v>
      </c>
      <c r="E26" s="444">
        <v>27551</v>
      </c>
    </row>
    <row r="27" spans="1:5">
      <c r="A27" s="160" t="s">
        <v>1009</v>
      </c>
      <c r="B27" s="160" t="s">
        <v>244</v>
      </c>
      <c r="C27" s="160" t="s">
        <v>258</v>
      </c>
      <c r="D27" s="414">
        <v>5384</v>
      </c>
      <c r="E27" s="444">
        <v>5384</v>
      </c>
    </row>
    <row r="28" spans="1:5">
      <c r="A28" s="417"/>
      <c r="B28" s="160" t="s">
        <v>251</v>
      </c>
      <c r="C28" s="407"/>
      <c r="D28" s="414">
        <v>5384</v>
      </c>
      <c r="E28" s="444">
        <v>5384</v>
      </c>
    </row>
    <row r="29" spans="1:5">
      <c r="A29" s="417"/>
      <c r="B29" s="160" t="s">
        <v>531</v>
      </c>
      <c r="C29" s="160" t="s">
        <v>258</v>
      </c>
      <c r="D29" s="414">
        <v>120</v>
      </c>
      <c r="E29" s="444">
        <v>120</v>
      </c>
    </row>
    <row r="30" spans="1:5">
      <c r="A30" s="417"/>
      <c r="B30" s="160" t="s">
        <v>264</v>
      </c>
      <c r="C30" s="407"/>
      <c r="D30" s="414">
        <v>120</v>
      </c>
      <c r="E30" s="444">
        <v>120</v>
      </c>
    </row>
    <row r="31" spans="1:5">
      <c r="A31" s="160" t="s">
        <v>276</v>
      </c>
      <c r="B31" s="407"/>
      <c r="C31" s="407"/>
      <c r="D31" s="414">
        <v>5504</v>
      </c>
      <c r="E31" s="444">
        <v>5504</v>
      </c>
    </row>
    <row r="32" spans="1:5">
      <c r="A32" s="160" t="s">
        <v>1036</v>
      </c>
      <c r="B32" s="160" t="s">
        <v>1562</v>
      </c>
      <c r="C32" s="160" t="s">
        <v>258</v>
      </c>
      <c r="D32" s="414">
        <v>4308</v>
      </c>
      <c r="E32" s="444">
        <v>4308</v>
      </c>
    </row>
    <row r="33" spans="1:5">
      <c r="A33" s="417"/>
      <c r="B33" s="160" t="s">
        <v>235</v>
      </c>
      <c r="C33" s="407"/>
      <c r="D33" s="414">
        <v>4308</v>
      </c>
      <c r="E33" s="444">
        <v>4308</v>
      </c>
    </row>
    <row r="34" spans="1:5">
      <c r="A34" s="417"/>
      <c r="B34" s="160" t="s">
        <v>244</v>
      </c>
      <c r="C34" s="160" t="s">
        <v>258</v>
      </c>
      <c r="D34" s="414">
        <v>19641</v>
      </c>
      <c r="E34" s="444">
        <v>19641</v>
      </c>
    </row>
    <row r="35" spans="1:5">
      <c r="A35" s="417"/>
      <c r="B35" s="417"/>
      <c r="C35" s="445" t="s">
        <v>1579</v>
      </c>
      <c r="D35" s="419">
        <v>1170</v>
      </c>
      <c r="E35" s="446">
        <v>3510</v>
      </c>
    </row>
    <row r="36" spans="1:5">
      <c r="A36" s="417"/>
      <c r="B36" s="160" t="s">
        <v>251</v>
      </c>
      <c r="C36" s="407"/>
      <c r="D36" s="414">
        <v>20811</v>
      </c>
      <c r="E36" s="444">
        <v>23151</v>
      </c>
    </row>
    <row r="37" spans="1:5">
      <c r="A37" s="160" t="s">
        <v>285</v>
      </c>
      <c r="B37" s="407"/>
      <c r="C37" s="407"/>
      <c r="D37" s="414">
        <v>25119</v>
      </c>
      <c r="E37" s="444">
        <v>27459</v>
      </c>
    </row>
    <row r="38" spans="1:5">
      <c r="A38" s="160" t="s">
        <v>309</v>
      </c>
      <c r="B38" s="160" t="s">
        <v>244</v>
      </c>
      <c r="C38" s="160" t="s">
        <v>257</v>
      </c>
      <c r="D38" s="414">
        <v>4725</v>
      </c>
      <c r="E38" s="444">
        <v>4725</v>
      </c>
    </row>
    <row r="39" spans="1:5">
      <c r="A39" s="417"/>
      <c r="B39" s="417"/>
      <c r="C39" s="445" t="s">
        <v>258</v>
      </c>
      <c r="D39" s="419">
        <v>31529</v>
      </c>
      <c r="E39" s="446">
        <v>31529</v>
      </c>
    </row>
    <row r="40" spans="1:5">
      <c r="A40" s="417"/>
      <c r="B40" s="417"/>
      <c r="C40" s="445" t="s">
        <v>1579</v>
      </c>
      <c r="D40" s="419">
        <v>450</v>
      </c>
      <c r="E40" s="446">
        <v>1350</v>
      </c>
    </row>
    <row r="41" spans="1:5">
      <c r="A41" s="417"/>
      <c r="B41" s="160" t="s">
        <v>251</v>
      </c>
      <c r="C41" s="407"/>
      <c r="D41" s="414">
        <v>36704</v>
      </c>
      <c r="E41" s="444">
        <v>37604</v>
      </c>
    </row>
    <row r="42" spans="1:5">
      <c r="A42" s="160" t="s">
        <v>585</v>
      </c>
      <c r="B42" s="407"/>
      <c r="C42" s="407"/>
      <c r="D42" s="414">
        <v>36704</v>
      </c>
      <c r="E42" s="444">
        <v>37604</v>
      </c>
    </row>
    <row r="43" spans="1:5">
      <c r="A43" s="160" t="s">
        <v>1161</v>
      </c>
      <c r="B43" s="160" t="s">
        <v>1562</v>
      </c>
      <c r="C43" s="160" t="s">
        <v>258</v>
      </c>
      <c r="D43" s="414">
        <v>4820</v>
      </c>
      <c r="E43" s="444">
        <v>4820</v>
      </c>
    </row>
    <row r="44" spans="1:5">
      <c r="A44" s="417"/>
      <c r="B44" s="160" t="s">
        <v>235</v>
      </c>
      <c r="C44" s="407"/>
      <c r="D44" s="414">
        <v>4820</v>
      </c>
      <c r="E44" s="444">
        <v>4820</v>
      </c>
    </row>
    <row r="45" spans="1:5">
      <c r="A45" s="160" t="s">
        <v>265</v>
      </c>
      <c r="B45" s="407"/>
      <c r="C45" s="407"/>
      <c r="D45" s="414">
        <v>4820</v>
      </c>
      <c r="E45" s="444">
        <v>4820</v>
      </c>
    </row>
    <row r="46" spans="1:5">
      <c r="A46" s="160" t="s">
        <v>2032</v>
      </c>
      <c r="B46" s="160" t="s">
        <v>1562</v>
      </c>
      <c r="C46" s="160" t="s">
        <v>258</v>
      </c>
      <c r="D46" s="414">
        <v>16000</v>
      </c>
      <c r="E46" s="444">
        <v>16000</v>
      </c>
    </row>
    <row r="47" spans="1:5">
      <c r="A47" s="417"/>
      <c r="B47" s="160" t="s">
        <v>235</v>
      </c>
      <c r="C47" s="407"/>
      <c r="D47" s="414">
        <v>16000</v>
      </c>
      <c r="E47" s="444">
        <v>16000</v>
      </c>
    </row>
    <row r="48" spans="1:5">
      <c r="A48" s="417"/>
      <c r="B48" s="160" t="s">
        <v>1338</v>
      </c>
      <c r="C48" s="160" t="s">
        <v>258</v>
      </c>
      <c r="D48" s="414">
        <v>167695</v>
      </c>
      <c r="E48" s="444">
        <v>167695</v>
      </c>
    </row>
    <row r="49" spans="1:5">
      <c r="A49" s="417"/>
      <c r="B49" s="417"/>
      <c r="C49" s="445" t="s">
        <v>1579</v>
      </c>
      <c r="D49" s="419">
        <v>8820</v>
      </c>
      <c r="E49" s="446">
        <v>26460</v>
      </c>
    </row>
    <row r="50" spans="1:5">
      <c r="A50" s="417"/>
      <c r="B50" s="160" t="s">
        <v>232</v>
      </c>
      <c r="C50" s="407"/>
      <c r="D50" s="414">
        <v>176515</v>
      </c>
      <c r="E50" s="444">
        <v>194155</v>
      </c>
    </row>
    <row r="51" spans="1:5">
      <c r="A51" s="160" t="s">
        <v>782</v>
      </c>
      <c r="B51" s="407"/>
      <c r="C51" s="407"/>
      <c r="D51" s="414">
        <v>192515</v>
      </c>
      <c r="E51" s="444">
        <v>210155</v>
      </c>
    </row>
    <row r="52" spans="1:5">
      <c r="A52" s="160" t="s">
        <v>1038</v>
      </c>
      <c r="B52" s="160" t="s">
        <v>1562</v>
      </c>
      <c r="C52" s="160" t="s">
        <v>258</v>
      </c>
      <c r="D52" s="414">
        <v>15350</v>
      </c>
      <c r="E52" s="444">
        <v>15350</v>
      </c>
    </row>
    <row r="53" spans="1:5">
      <c r="A53" s="417"/>
      <c r="B53" s="160" t="s">
        <v>235</v>
      </c>
      <c r="C53" s="407"/>
      <c r="D53" s="414">
        <v>15350</v>
      </c>
      <c r="E53" s="444">
        <v>15350</v>
      </c>
    </row>
    <row r="54" spans="1:5">
      <c r="A54" s="160" t="s">
        <v>266</v>
      </c>
      <c r="B54" s="407"/>
      <c r="C54" s="407"/>
      <c r="D54" s="414">
        <v>15350</v>
      </c>
      <c r="E54" s="444">
        <v>15350</v>
      </c>
    </row>
    <row r="55" spans="1:5">
      <c r="A55" s="160" t="s">
        <v>1561</v>
      </c>
      <c r="B55" s="160" t="s">
        <v>1562</v>
      </c>
      <c r="C55" s="160" t="s">
        <v>258</v>
      </c>
      <c r="D55" s="414">
        <v>11488</v>
      </c>
      <c r="E55" s="444">
        <v>11488</v>
      </c>
    </row>
    <row r="56" spans="1:5">
      <c r="A56" s="417"/>
      <c r="B56" s="160" t="s">
        <v>235</v>
      </c>
      <c r="C56" s="407"/>
      <c r="D56" s="414">
        <v>11488</v>
      </c>
      <c r="E56" s="444">
        <v>11488</v>
      </c>
    </row>
    <row r="57" spans="1:5">
      <c r="A57" s="417"/>
      <c r="B57" s="160" t="s">
        <v>244</v>
      </c>
      <c r="C57" s="160" t="s">
        <v>258</v>
      </c>
      <c r="D57" s="414">
        <v>2833</v>
      </c>
      <c r="E57" s="444">
        <v>2833</v>
      </c>
    </row>
    <row r="58" spans="1:5">
      <c r="A58" s="417"/>
      <c r="B58" s="417"/>
      <c r="C58" s="445" t="s">
        <v>1579</v>
      </c>
      <c r="D58" s="419">
        <v>900</v>
      </c>
      <c r="E58" s="446">
        <v>2700</v>
      </c>
    </row>
    <row r="59" spans="1:5">
      <c r="A59" s="417"/>
      <c r="B59" s="160" t="s">
        <v>251</v>
      </c>
      <c r="C59" s="407"/>
      <c r="D59" s="414">
        <v>3733</v>
      </c>
      <c r="E59" s="444">
        <v>5533</v>
      </c>
    </row>
    <row r="60" spans="1:5">
      <c r="A60" s="417"/>
      <c r="B60" s="160" t="s">
        <v>531</v>
      </c>
      <c r="C60" s="160" t="s">
        <v>258</v>
      </c>
      <c r="D60" s="414">
        <v>300</v>
      </c>
      <c r="E60" s="444">
        <v>300</v>
      </c>
    </row>
    <row r="61" spans="1:5">
      <c r="A61" s="417"/>
      <c r="B61" s="160" t="s">
        <v>264</v>
      </c>
      <c r="C61" s="407"/>
      <c r="D61" s="414">
        <v>300</v>
      </c>
      <c r="E61" s="444">
        <v>300</v>
      </c>
    </row>
    <row r="62" spans="1:5">
      <c r="A62" s="417"/>
      <c r="B62" s="160" t="s">
        <v>1338</v>
      </c>
      <c r="C62" s="160" t="s">
        <v>258</v>
      </c>
      <c r="D62" s="414">
        <v>88490</v>
      </c>
      <c r="E62" s="444">
        <v>88490</v>
      </c>
    </row>
    <row r="63" spans="1:5">
      <c r="A63" s="417"/>
      <c r="B63" s="417"/>
      <c r="C63" s="445" t="s">
        <v>1579</v>
      </c>
      <c r="D63" s="419">
        <v>2925</v>
      </c>
      <c r="E63" s="446">
        <v>8775</v>
      </c>
    </row>
    <row r="64" spans="1:5">
      <c r="A64" s="417"/>
      <c r="B64" s="160" t="s">
        <v>232</v>
      </c>
      <c r="C64" s="407"/>
      <c r="D64" s="414">
        <v>91415</v>
      </c>
      <c r="E64" s="444">
        <v>97265</v>
      </c>
    </row>
    <row r="65" spans="1:5">
      <c r="A65" s="160" t="s">
        <v>152</v>
      </c>
      <c r="B65" s="407"/>
      <c r="C65" s="407"/>
      <c r="D65" s="414">
        <v>106936</v>
      </c>
      <c r="E65" s="444">
        <v>114586</v>
      </c>
    </row>
    <row r="66" spans="1:5">
      <c r="A66" s="160" t="s">
        <v>1256</v>
      </c>
      <c r="B66" s="160" t="s">
        <v>1562</v>
      </c>
      <c r="C66" s="160" t="s">
        <v>258</v>
      </c>
      <c r="D66" s="414">
        <v>250</v>
      </c>
      <c r="E66" s="444">
        <v>250</v>
      </c>
    </row>
    <row r="67" spans="1:5">
      <c r="A67" s="417"/>
      <c r="B67" s="160" t="s">
        <v>235</v>
      </c>
      <c r="C67" s="407"/>
      <c r="D67" s="414">
        <v>250</v>
      </c>
      <c r="E67" s="444">
        <v>250</v>
      </c>
    </row>
    <row r="68" spans="1:5">
      <c r="A68" s="417"/>
      <c r="B68" s="160" t="s">
        <v>244</v>
      </c>
      <c r="C68" s="160" t="s">
        <v>258</v>
      </c>
      <c r="D68" s="414">
        <v>350</v>
      </c>
      <c r="E68" s="444">
        <v>350</v>
      </c>
    </row>
    <row r="69" spans="1:5">
      <c r="A69" s="417"/>
      <c r="B69" s="160" t="s">
        <v>251</v>
      </c>
      <c r="C69" s="407"/>
      <c r="D69" s="414">
        <v>350</v>
      </c>
      <c r="E69" s="444">
        <v>350</v>
      </c>
    </row>
    <row r="70" spans="1:5">
      <c r="A70" s="160" t="s">
        <v>267</v>
      </c>
      <c r="B70" s="407"/>
      <c r="C70" s="407"/>
      <c r="D70" s="414">
        <v>600</v>
      </c>
      <c r="E70" s="444">
        <v>600</v>
      </c>
    </row>
    <row r="71" spans="1:5">
      <c r="A71" s="160" t="s">
        <v>780</v>
      </c>
      <c r="B71" s="160" t="s">
        <v>531</v>
      </c>
      <c r="C71" s="160" t="s">
        <v>258</v>
      </c>
      <c r="D71" s="414">
        <v>80</v>
      </c>
      <c r="E71" s="444">
        <v>80</v>
      </c>
    </row>
    <row r="72" spans="1:5">
      <c r="A72" s="417"/>
      <c r="B72" s="160" t="s">
        <v>264</v>
      </c>
      <c r="C72" s="407"/>
      <c r="D72" s="414">
        <v>80</v>
      </c>
      <c r="E72" s="444">
        <v>80</v>
      </c>
    </row>
    <row r="73" spans="1:5">
      <c r="A73" s="417"/>
      <c r="B73" s="160" t="s">
        <v>1338</v>
      </c>
      <c r="C73" s="160" t="s">
        <v>258</v>
      </c>
      <c r="D73" s="414">
        <v>69977</v>
      </c>
      <c r="E73" s="444">
        <v>69977</v>
      </c>
    </row>
    <row r="74" spans="1:5">
      <c r="A74" s="417"/>
      <c r="B74" s="417"/>
      <c r="C74" s="445" t="s">
        <v>1579</v>
      </c>
      <c r="D74" s="419">
        <v>2475</v>
      </c>
      <c r="E74" s="446">
        <v>7425</v>
      </c>
    </row>
    <row r="75" spans="1:5">
      <c r="A75" s="417"/>
      <c r="B75" s="160" t="s">
        <v>232</v>
      </c>
      <c r="C75" s="407"/>
      <c r="D75" s="414">
        <v>72452</v>
      </c>
      <c r="E75" s="444">
        <v>77402</v>
      </c>
    </row>
    <row r="76" spans="1:5">
      <c r="A76" s="160" t="s">
        <v>158</v>
      </c>
      <c r="B76" s="407"/>
      <c r="C76" s="407"/>
      <c r="D76" s="414">
        <v>72532</v>
      </c>
      <c r="E76" s="444">
        <v>77482</v>
      </c>
    </row>
    <row r="77" spans="1:5">
      <c r="A77" s="160" t="s">
        <v>1226</v>
      </c>
      <c r="B77" s="160" t="s">
        <v>159</v>
      </c>
      <c r="C77" s="160" t="s">
        <v>258</v>
      </c>
      <c r="D77" s="414">
        <v>5556</v>
      </c>
      <c r="E77" s="444">
        <v>5556</v>
      </c>
    </row>
    <row r="78" spans="1:5">
      <c r="A78" s="417"/>
      <c r="B78" s="160" t="s">
        <v>161</v>
      </c>
      <c r="C78" s="407"/>
      <c r="D78" s="414">
        <v>5556</v>
      </c>
      <c r="E78" s="444">
        <v>5556</v>
      </c>
    </row>
    <row r="79" spans="1:5">
      <c r="A79" s="417"/>
      <c r="B79" s="160" t="s">
        <v>531</v>
      </c>
      <c r="C79" s="160" t="s">
        <v>258</v>
      </c>
      <c r="D79" s="414">
        <v>5200</v>
      </c>
      <c r="E79" s="444">
        <v>5200</v>
      </c>
    </row>
    <row r="80" spans="1:5">
      <c r="A80" s="417"/>
      <c r="B80" s="160" t="s">
        <v>264</v>
      </c>
      <c r="C80" s="407"/>
      <c r="D80" s="414">
        <v>5200</v>
      </c>
      <c r="E80" s="444">
        <v>5200</v>
      </c>
    </row>
    <row r="81" spans="1:5">
      <c r="A81" s="417"/>
      <c r="B81" s="160" t="s">
        <v>1338</v>
      </c>
      <c r="C81" s="160" t="s">
        <v>258</v>
      </c>
      <c r="D81" s="414">
        <v>109870</v>
      </c>
      <c r="E81" s="444">
        <v>109870</v>
      </c>
    </row>
    <row r="82" spans="1:5">
      <c r="A82" s="417"/>
      <c r="B82" s="417"/>
      <c r="C82" s="445" t="s">
        <v>1579</v>
      </c>
      <c r="D82" s="419">
        <v>4725</v>
      </c>
      <c r="E82" s="446">
        <v>14175</v>
      </c>
    </row>
    <row r="83" spans="1:5">
      <c r="A83" s="417"/>
      <c r="B83" s="160" t="s">
        <v>232</v>
      </c>
      <c r="C83" s="407"/>
      <c r="D83" s="414">
        <v>114595</v>
      </c>
      <c r="E83" s="444">
        <v>124045</v>
      </c>
    </row>
    <row r="84" spans="1:5">
      <c r="A84" s="160" t="s">
        <v>2090</v>
      </c>
      <c r="B84" s="407"/>
      <c r="C84" s="407"/>
      <c r="D84" s="414">
        <v>125351</v>
      </c>
      <c r="E84" s="444">
        <v>134801</v>
      </c>
    </row>
    <row r="85" spans="1:5">
      <c r="A85" s="160" t="s">
        <v>494</v>
      </c>
      <c r="B85" s="160" t="s">
        <v>1562</v>
      </c>
      <c r="C85" s="160" t="s">
        <v>258</v>
      </c>
      <c r="D85" s="414">
        <v>16545</v>
      </c>
      <c r="E85" s="444">
        <v>16545</v>
      </c>
    </row>
    <row r="86" spans="1:5">
      <c r="A86" s="417"/>
      <c r="B86" s="160" t="s">
        <v>235</v>
      </c>
      <c r="C86" s="407"/>
      <c r="D86" s="414">
        <v>16545</v>
      </c>
      <c r="E86" s="444">
        <v>16545</v>
      </c>
    </row>
    <row r="87" spans="1:5">
      <c r="A87" s="417"/>
      <c r="B87" s="160" t="s">
        <v>244</v>
      </c>
      <c r="C87" s="160" t="s">
        <v>258</v>
      </c>
      <c r="D87" s="414">
        <v>57773</v>
      </c>
      <c r="E87" s="444">
        <v>57773</v>
      </c>
    </row>
    <row r="88" spans="1:5">
      <c r="A88" s="417"/>
      <c r="B88" s="417"/>
      <c r="C88" s="445" t="s">
        <v>1579</v>
      </c>
      <c r="D88" s="419">
        <v>450</v>
      </c>
      <c r="E88" s="446">
        <v>1350</v>
      </c>
    </row>
    <row r="89" spans="1:5">
      <c r="A89" s="417"/>
      <c r="B89" s="160" t="s">
        <v>251</v>
      </c>
      <c r="C89" s="407"/>
      <c r="D89" s="414">
        <v>58223</v>
      </c>
      <c r="E89" s="444">
        <v>59123</v>
      </c>
    </row>
    <row r="90" spans="1:5">
      <c r="A90" s="417"/>
      <c r="B90" s="160" t="s">
        <v>176</v>
      </c>
      <c r="C90" s="160" t="s">
        <v>257</v>
      </c>
      <c r="D90" s="414">
        <v>4550</v>
      </c>
      <c r="E90" s="444">
        <v>4550</v>
      </c>
    </row>
    <row r="91" spans="1:5">
      <c r="A91" s="417"/>
      <c r="B91" s="160" t="s">
        <v>178</v>
      </c>
      <c r="C91" s="407"/>
      <c r="D91" s="414">
        <v>4550</v>
      </c>
      <c r="E91" s="444">
        <v>4550</v>
      </c>
    </row>
    <row r="92" spans="1:5">
      <c r="A92" s="417"/>
      <c r="B92" s="160" t="s">
        <v>1338</v>
      </c>
      <c r="C92" s="160" t="s">
        <v>258</v>
      </c>
      <c r="D92" s="414">
        <v>5028</v>
      </c>
      <c r="E92" s="444">
        <v>5028</v>
      </c>
    </row>
    <row r="93" spans="1:5">
      <c r="A93" s="417"/>
      <c r="B93" s="417"/>
      <c r="C93" s="445" t="s">
        <v>1579</v>
      </c>
      <c r="D93" s="419">
        <v>1800</v>
      </c>
      <c r="E93" s="446">
        <v>5400</v>
      </c>
    </row>
    <row r="94" spans="1:5">
      <c r="A94" s="417"/>
      <c r="B94" s="160" t="s">
        <v>232</v>
      </c>
      <c r="C94" s="407"/>
      <c r="D94" s="414">
        <v>6828</v>
      </c>
      <c r="E94" s="444">
        <v>10428</v>
      </c>
    </row>
    <row r="95" spans="1:5">
      <c r="A95" s="160" t="s">
        <v>1734</v>
      </c>
      <c r="B95" s="407"/>
      <c r="C95" s="407"/>
      <c r="D95" s="414">
        <v>86146</v>
      </c>
      <c r="E95" s="444">
        <v>90646</v>
      </c>
    </row>
    <row r="96" spans="1:5">
      <c r="A96" s="160" t="s">
        <v>1266</v>
      </c>
      <c r="B96" s="160" t="s">
        <v>1562</v>
      </c>
      <c r="C96" s="160" t="s">
        <v>258</v>
      </c>
      <c r="D96" s="414">
        <v>37700</v>
      </c>
      <c r="E96" s="444">
        <v>37700</v>
      </c>
    </row>
    <row r="97" spans="1:5">
      <c r="A97" s="417"/>
      <c r="B97" s="160" t="s">
        <v>235</v>
      </c>
      <c r="C97" s="407"/>
      <c r="D97" s="414">
        <v>37700</v>
      </c>
      <c r="E97" s="444">
        <v>37700</v>
      </c>
    </row>
    <row r="98" spans="1:5">
      <c r="A98" s="417"/>
      <c r="B98" s="160" t="s">
        <v>244</v>
      </c>
      <c r="C98" s="160" t="s">
        <v>258</v>
      </c>
      <c r="D98" s="414">
        <v>58</v>
      </c>
      <c r="E98" s="444">
        <v>58</v>
      </c>
    </row>
    <row r="99" spans="1:5">
      <c r="A99" s="417"/>
      <c r="B99" s="160" t="s">
        <v>251</v>
      </c>
      <c r="C99" s="407"/>
      <c r="D99" s="414">
        <v>58</v>
      </c>
      <c r="E99" s="444">
        <v>58</v>
      </c>
    </row>
    <row r="100" spans="1:5">
      <c r="A100" s="417"/>
      <c r="B100" s="160" t="s">
        <v>531</v>
      </c>
      <c r="C100" s="160" t="s">
        <v>258</v>
      </c>
      <c r="D100" s="414">
        <v>875</v>
      </c>
      <c r="E100" s="444">
        <v>875</v>
      </c>
    </row>
    <row r="101" spans="1:5">
      <c r="A101" s="417"/>
      <c r="B101" s="160" t="s">
        <v>264</v>
      </c>
      <c r="C101" s="407"/>
      <c r="D101" s="414">
        <v>875</v>
      </c>
      <c r="E101" s="444">
        <v>875</v>
      </c>
    </row>
    <row r="102" spans="1:5">
      <c r="A102" s="417"/>
      <c r="B102" s="160" t="s">
        <v>1338</v>
      </c>
      <c r="C102" s="160" t="s">
        <v>258</v>
      </c>
      <c r="D102" s="414">
        <v>530</v>
      </c>
      <c r="E102" s="444">
        <v>530</v>
      </c>
    </row>
    <row r="103" spans="1:5">
      <c r="A103" s="417"/>
      <c r="B103" s="160" t="s">
        <v>232</v>
      </c>
      <c r="C103" s="407"/>
      <c r="D103" s="414">
        <v>530</v>
      </c>
      <c r="E103" s="444">
        <v>530</v>
      </c>
    </row>
    <row r="104" spans="1:5">
      <c r="A104" s="160" t="s">
        <v>268</v>
      </c>
      <c r="B104" s="407"/>
      <c r="C104" s="407"/>
      <c r="D104" s="414">
        <v>39163</v>
      </c>
      <c r="E104" s="444">
        <v>39163</v>
      </c>
    </row>
    <row r="105" spans="1:5">
      <c r="A105" s="421" t="s">
        <v>1292</v>
      </c>
      <c r="B105" s="422"/>
      <c r="C105" s="422"/>
      <c r="D105" s="423">
        <v>823455</v>
      </c>
      <c r="E105" s="447">
        <v>875025</v>
      </c>
    </row>
  </sheetData>
  <phoneticPr fontId="3"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dimension ref="A1:I93"/>
  <sheetViews>
    <sheetView workbookViewId="0">
      <selection activeCell="A42" sqref="A38:E42"/>
    </sheetView>
  </sheetViews>
  <sheetFormatPr defaultRowHeight="13.2"/>
  <cols>
    <col min="1" max="1" width="36.33203125" bestFit="1" customWidth="1"/>
    <col min="2" max="2" width="12.5546875" bestFit="1" customWidth="1"/>
    <col min="3" max="3" width="10.88671875" style="370" customWidth="1"/>
    <col min="4" max="4" width="17" style="370" bestFit="1" customWidth="1"/>
    <col min="5" max="5" width="17" bestFit="1" customWidth="1"/>
  </cols>
  <sheetData>
    <row r="1" spans="1:9">
      <c r="A1" s="426" t="s">
        <v>529</v>
      </c>
      <c r="B1" s="406" t="s">
        <v>2029</v>
      </c>
    </row>
    <row r="3" spans="1:9">
      <c r="A3" s="160"/>
      <c r="B3" s="407"/>
      <c r="C3" s="407"/>
      <c r="D3" s="448" t="s">
        <v>252</v>
      </c>
      <c r="E3" s="409"/>
    </row>
    <row r="4" spans="1:9">
      <c r="A4" s="428" t="s">
        <v>1740</v>
      </c>
      <c r="B4" s="428" t="s">
        <v>253</v>
      </c>
      <c r="C4" s="428" t="s">
        <v>254</v>
      </c>
      <c r="D4" s="414" t="s">
        <v>255</v>
      </c>
      <c r="E4" s="444" t="s">
        <v>256</v>
      </c>
    </row>
    <row r="5" spans="1:9">
      <c r="A5" s="160" t="s">
        <v>533</v>
      </c>
      <c r="B5" s="160" t="s">
        <v>1338</v>
      </c>
      <c r="C5" s="160" t="s">
        <v>257</v>
      </c>
      <c r="D5" s="414">
        <v>20250</v>
      </c>
      <c r="E5" s="444">
        <v>20250</v>
      </c>
    </row>
    <row r="6" spans="1:9">
      <c r="A6" s="417"/>
      <c r="B6" s="417"/>
      <c r="C6" s="445" t="s">
        <v>258</v>
      </c>
      <c r="D6" s="419">
        <v>52051.293429924663</v>
      </c>
      <c r="E6" s="446">
        <v>52051.293429924663</v>
      </c>
    </row>
    <row r="7" spans="1:9">
      <c r="A7" s="417"/>
      <c r="B7" s="160" t="s">
        <v>232</v>
      </c>
      <c r="C7" s="407"/>
      <c r="D7" s="414">
        <v>72301.29342992467</v>
      </c>
      <c r="E7" s="444">
        <v>72301.29342992467</v>
      </c>
    </row>
    <row r="8" spans="1:9">
      <c r="A8" s="160" t="s">
        <v>233</v>
      </c>
      <c r="B8" s="407"/>
      <c r="C8" s="407"/>
      <c r="D8" s="414">
        <v>72301.29342992467</v>
      </c>
      <c r="E8" s="444">
        <v>72301.29342992467</v>
      </c>
    </row>
    <row r="9" spans="1:9">
      <c r="A9" s="160" t="s">
        <v>932</v>
      </c>
      <c r="B9" s="160" t="s">
        <v>1562</v>
      </c>
      <c r="C9" s="160" t="s">
        <v>258</v>
      </c>
      <c r="D9" s="414">
        <v>400</v>
      </c>
      <c r="E9" s="444">
        <v>400</v>
      </c>
    </row>
    <row r="10" spans="1:9">
      <c r="A10" s="417"/>
      <c r="B10" s="160" t="s">
        <v>235</v>
      </c>
      <c r="C10" s="407"/>
      <c r="D10" s="414">
        <v>400</v>
      </c>
      <c r="E10" s="444">
        <v>400</v>
      </c>
    </row>
    <row r="11" spans="1:9">
      <c r="A11" s="417"/>
      <c r="B11" s="160" t="s">
        <v>1338</v>
      </c>
      <c r="C11" s="160" t="s">
        <v>258</v>
      </c>
      <c r="D11" s="414">
        <v>37661.532177586167</v>
      </c>
      <c r="E11" s="444">
        <v>37661.532177586167</v>
      </c>
      <c r="I11" t="s">
        <v>259</v>
      </c>
    </row>
    <row r="12" spans="1:9">
      <c r="A12" s="417"/>
      <c r="B12" s="417"/>
      <c r="C12" s="445" t="s">
        <v>1579</v>
      </c>
      <c r="D12" s="419">
        <v>918</v>
      </c>
      <c r="E12" s="446">
        <v>2718</v>
      </c>
    </row>
    <row r="13" spans="1:9">
      <c r="A13" s="417"/>
      <c r="B13" s="160" t="s">
        <v>232</v>
      </c>
      <c r="C13" s="407"/>
      <c r="D13" s="414">
        <v>38579.532177586167</v>
      </c>
      <c r="E13" s="444">
        <v>40379.532177586167</v>
      </c>
    </row>
    <row r="14" spans="1:9">
      <c r="A14" s="160" t="s">
        <v>241</v>
      </c>
      <c r="B14" s="407"/>
      <c r="C14" s="407"/>
      <c r="D14" s="414">
        <v>38979.532177586167</v>
      </c>
      <c r="E14" s="444">
        <v>40779.532177586167</v>
      </c>
    </row>
    <row r="15" spans="1:9">
      <c r="A15" s="160" t="s">
        <v>1800</v>
      </c>
      <c r="B15" s="160" t="s">
        <v>1562</v>
      </c>
      <c r="C15" s="160" t="s">
        <v>258</v>
      </c>
      <c r="D15" s="414">
        <v>6899.9988028289345</v>
      </c>
      <c r="E15" s="444">
        <v>6899.9988028289345</v>
      </c>
    </row>
    <row r="16" spans="1:9">
      <c r="A16" s="417"/>
      <c r="B16" s="160" t="s">
        <v>235</v>
      </c>
      <c r="C16" s="407"/>
      <c r="D16" s="414">
        <v>6899.9988028289345</v>
      </c>
      <c r="E16" s="444">
        <v>6899.9988028289345</v>
      </c>
    </row>
    <row r="17" spans="1:5">
      <c r="A17" s="417"/>
      <c r="B17" s="160" t="s">
        <v>244</v>
      </c>
      <c r="C17" s="160" t="s">
        <v>258</v>
      </c>
      <c r="D17" s="414">
        <v>26962.323123631715</v>
      </c>
      <c r="E17" s="444">
        <v>26962.323123631715</v>
      </c>
    </row>
    <row r="18" spans="1:5">
      <c r="A18" s="417"/>
      <c r="B18" s="417"/>
      <c r="C18" s="445" t="s">
        <v>1579</v>
      </c>
      <c r="D18" s="419">
        <v>1196</v>
      </c>
      <c r="E18" s="446">
        <v>3536</v>
      </c>
    </row>
    <row r="19" spans="1:5">
      <c r="A19" s="417"/>
      <c r="B19" s="160" t="s">
        <v>251</v>
      </c>
      <c r="C19" s="407"/>
      <c r="D19" s="414">
        <v>28158.323123631715</v>
      </c>
      <c r="E19" s="444">
        <v>30498.323123631715</v>
      </c>
    </row>
    <row r="20" spans="1:5">
      <c r="A20" s="160" t="s">
        <v>269</v>
      </c>
      <c r="B20" s="407"/>
      <c r="C20" s="407"/>
      <c r="D20" s="414">
        <v>35058.321926460652</v>
      </c>
      <c r="E20" s="444">
        <v>37398.321926460652</v>
      </c>
    </row>
    <row r="21" spans="1:5">
      <c r="A21" s="160" t="s">
        <v>1009</v>
      </c>
      <c r="B21" s="160" t="s">
        <v>244</v>
      </c>
      <c r="C21" s="160" t="s">
        <v>258</v>
      </c>
      <c r="D21" s="414">
        <v>6598.9360126957235</v>
      </c>
      <c r="E21" s="444">
        <v>6598.9360126957235</v>
      </c>
    </row>
    <row r="22" spans="1:5">
      <c r="A22" s="417"/>
      <c r="B22" s="160" t="s">
        <v>251</v>
      </c>
      <c r="C22" s="407"/>
      <c r="D22" s="414">
        <v>6598.9360126957235</v>
      </c>
      <c r="E22" s="444">
        <v>6598.9360126957235</v>
      </c>
    </row>
    <row r="23" spans="1:5">
      <c r="A23" s="417"/>
      <c r="B23" s="160" t="s">
        <v>342</v>
      </c>
      <c r="C23" s="160" t="s">
        <v>258</v>
      </c>
      <c r="D23" s="414">
        <v>120</v>
      </c>
      <c r="E23" s="444">
        <v>120</v>
      </c>
    </row>
    <row r="24" spans="1:5">
      <c r="A24" s="417"/>
      <c r="B24" s="160" t="s">
        <v>275</v>
      </c>
      <c r="C24" s="407"/>
      <c r="D24" s="414">
        <v>120</v>
      </c>
      <c r="E24" s="444">
        <v>120</v>
      </c>
    </row>
    <row r="25" spans="1:5">
      <c r="A25" s="160" t="s">
        <v>276</v>
      </c>
      <c r="B25" s="407"/>
      <c r="C25" s="407"/>
      <c r="D25" s="414">
        <v>6718.9360126957235</v>
      </c>
      <c r="E25" s="444">
        <v>6718.9360126957235</v>
      </c>
    </row>
    <row r="26" spans="1:5">
      <c r="A26" s="160" t="s">
        <v>1036</v>
      </c>
      <c r="B26" s="160" t="s">
        <v>1562</v>
      </c>
      <c r="C26" s="160" t="s">
        <v>258</v>
      </c>
      <c r="D26" s="414">
        <v>5817.0015781152351</v>
      </c>
      <c r="E26" s="444">
        <v>5817.0015781152351</v>
      </c>
    </row>
    <row r="27" spans="1:5">
      <c r="A27" s="417"/>
      <c r="B27" s="160" t="s">
        <v>235</v>
      </c>
      <c r="C27" s="407"/>
      <c r="D27" s="414">
        <v>5817.0015781152351</v>
      </c>
      <c r="E27" s="444">
        <v>5817.0015781152351</v>
      </c>
    </row>
    <row r="28" spans="1:5">
      <c r="A28" s="417"/>
      <c r="B28" s="160" t="s">
        <v>244</v>
      </c>
      <c r="C28" s="160" t="s">
        <v>258</v>
      </c>
      <c r="D28" s="414">
        <v>27647.602043260173</v>
      </c>
      <c r="E28" s="444">
        <v>27647.602043260173</v>
      </c>
    </row>
    <row r="29" spans="1:5">
      <c r="A29" s="417"/>
      <c r="B29" s="417"/>
      <c r="C29" s="445" t="s">
        <v>1579</v>
      </c>
      <c r="D29" s="419">
        <v>1184</v>
      </c>
      <c r="E29" s="446">
        <v>3524</v>
      </c>
    </row>
    <row r="30" spans="1:5">
      <c r="A30" s="417"/>
      <c r="B30" s="160" t="s">
        <v>251</v>
      </c>
      <c r="C30" s="407"/>
      <c r="D30" s="414">
        <v>28831.602043260173</v>
      </c>
      <c r="E30" s="444">
        <v>31171.602043260173</v>
      </c>
    </row>
    <row r="31" spans="1:5">
      <c r="A31" s="160" t="s">
        <v>285</v>
      </c>
      <c r="B31" s="407"/>
      <c r="C31" s="407"/>
      <c r="D31" s="414">
        <v>34648.603621375405</v>
      </c>
      <c r="E31" s="444">
        <v>36988.603621375405</v>
      </c>
    </row>
    <row r="32" spans="1:5">
      <c r="A32" s="160" t="s">
        <v>309</v>
      </c>
      <c r="B32" s="160" t="s">
        <v>244</v>
      </c>
      <c r="C32" s="160" t="s">
        <v>257</v>
      </c>
      <c r="D32" s="414">
        <v>4725</v>
      </c>
      <c r="E32" s="444">
        <v>4725</v>
      </c>
    </row>
    <row r="33" spans="1:5">
      <c r="A33" s="417"/>
      <c r="B33" s="417"/>
      <c r="C33" s="445" t="s">
        <v>258</v>
      </c>
      <c r="D33" s="419">
        <v>42087.049338575875</v>
      </c>
      <c r="E33" s="446">
        <v>42087.049338575875</v>
      </c>
    </row>
    <row r="34" spans="1:5">
      <c r="A34" s="417"/>
      <c r="B34" s="417"/>
      <c r="C34" s="445" t="s">
        <v>1579</v>
      </c>
      <c r="D34" s="419">
        <v>450</v>
      </c>
      <c r="E34" s="446">
        <v>1350</v>
      </c>
    </row>
    <row r="35" spans="1:5">
      <c r="A35" s="417"/>
      <c r="B35" s="160" t="s">
        <v>251</v>
      </c>
      <c r="C35" s="407"/>
      <c r="D35" s="414">
        <v>47262.049338575875</v>
      </c>
      <c r="E35" s="444">
        <v>48162.049338575875</v>
      </c>
    </row>
    <row r="36" spans="1:5">
      <c r="A36" s="160" t="s">
        <v>585</v>
      </c>
      <c r="B36" s="407"/>
      <c r="C36" s="407"/>
      <c r="D36" s="414">
        <v>47262.049338575875</v>
      </c>
      <c r="E36" s="444">
        <v>48162.049338575875</v>
      </c>
    </row>
    <row r="37" spans="1:5">
      <c r="A37" s="160" t="s">
        <v>2032</v>
      </c>
      <c r="B37" s="160" t="s">
        <v>1562</v>
      </c>
      <c r="C37" s="160" t="s">
        <v>258</v>
      </c>
      <c r="D37" s="414">
        <v>17594.000166758229</v>
      </c>
      <c r="E37" s="444">
        <v>17594.000166758229</v>
      </c>
    </row>
    <row r="38" spans="1:5">
      <c r="A38" s="417"/>
      <c r="B38" s="160" t="s">
        <v>235</v>
      </c>
      <c r="C38" s="407"/>
      <c r="D38" s="414">
        <v>17594.000166758229</v>
      </c>
      <c r="E38" s="444">
        <v>17594.000166758229</v>
      </c>
    </row>
    <row r="39" spans="1:5">
      <c r="A39" s="417"/>
      <c r="B39" s="160" t="s">
        <v>1338</v>
      </c>
      <c r="C39" s="160" t="s">
        <v>258</v>
      </c>
      <c r="D39" s="414">
        <v>194979.38085002676</v>
      </c>
      <c r="E39" s="444">
        <v>194979.38085002676</v>
      </c>
    </row>
    <row r="40" spans="1:5">
      <c r="A40" s="417"/>
      <c r="B40" s="417"/>
      <c r="C40" s="445" t="s">
        <v>1579</v>
      </c>
      <c r="D40" s="419">
        <v>9269</v>
      </c>
      <c r="E40" s="446">
        <v>26909</v>
      </c>
    </row>
    <row r="41" spans="1:5">
      <c r="A41" s="417"/>
      <c r="B41" s="160" t="s">
        <v>232</v>
      </c>
      <c r="C41" s="407"/>
      <c r="D41" s="414">
        <v>204248.38085002676</v>
      </c>
      <c r="E41" s="444">
        <v>221888.38085002676</v>
      </c>
    </row>
    <row r="42" spans="1:5">
      <c r="A42" s="160" t="s">
        <v>782</v>
      </c>
      <c r="B42" s="407"/>
      <c r="C42" s="407"/>
      <c r="D42" s="414">
        <v>221842.38101678499</v>
      </c>
      <c r="E42" s="444">
        <v>239482.38101678499</v>
      </c>
    </row>
    <row r="43" spans="1:5">
      <c r="A43" s="160" t="s">
        <v>1561</v>
      </c>
      <c r="B43" s="160" t="s">
        <v>1562</v>
      </c>
      <c r="C43" s="160" t="s">
        <v>258</v>
      </c>
      <c r="D43" s="414">
        <v>13406.99687142915</v>
      </c>
      <c r="E43" s="444">
        <v>13406.99687142915</v>
      </c>
    </row>
    <row r="44" spans="1:5">
      <c r="A44" s="417"/>
      <c r="B44" s="160" t="s">
        <v>235</v>
      </c>
      <c r="C44" s="407"/>
      <c r="D44" s="414">
        <v>13406.99687142915</v>
      </c>
      <c r="E44" s="444">
        <v>13406.99687142915</v>
      </c>
    </row>
    <row r="45" spans="1:5">
      <c r="A45" s="417"/>
      <c r="B45" s="160" t="s">
        <v>244</v>
      </c>
      <c r="C45" s="160" t="s">
        <v>258</v>
      </c>
      <c r="D45" s="414">
        <v>3285.3921705210378</v>
      </c>
      <c r="E45" s="444">
        <v>3285.3921705210378</v>
      </c>
    </row>
    <row r="46" spans="1:5">
      <c r="A46" s="417"/>
      <c r="B46" s="417"/>
      <c r="C46" s="445" t="s">
        <v>1579</v>
      </c>
      <c r="D46" s="419">
        <v>900</v>
      </c>
      <c r="E46" s="446">
        <v>2700</v>
      </c>
    </row>
    <row r="47" spans="1:5">
      <c r="A47" s="417"/>
      <c r="B47" s="160" t="s">
        <v>251</v>
      </c>
      <c r="C47" s="407"/>
      <c r="D47" s="414">
        <v>4185.3921705210378</v>
      </c>
      <c r="E47" s="444">
        <v>5985.3921705210378</v>
      </c>
    </row>
    <row r="48" spans="1:5">
      <c r="A48" s="417"/>
      <c r="B48" s="160" t="s">
        <v>342</v>
      </c>
      <c r="C48" s="160" t="s">
        <v>258</v>
      </c>
      <c r="D48" s="414">
        <v>300</v>
      </c>
      <c r="E48" s="444">
        <v>300</v>
      </c>
    </row>
    <row r="49" spans="1:5">
      <c r="A49" s="417"/>
      <c r="B49" s="160" t="s">
        <v>275</v>
      </c>
      <c r="C49" s="407"/>
      <c r="D49" s="414">
        <v>300</v>
      </c>
      <c r="E49" s="444">
        <v>300</v>
      </c>
    </row>
    <row r="50" spans="1:5">
      <c r="A50" s="417"/>
      <c r="B50" s="160" t="s">
        <v>1338</v>
      </c>
      <c r="C50" s="160" t="s">
        <v>258</v>
      </c>
      <c r="D50" s="414">
        <v>99505.50532691121</v>
      </c>
      <c r="E50" s="444">
        <v>99505.50532691121</v>
      </c>
    </row>
    <row r="51" spans="1:5">
      <c r="A51" s="417"/>
      <c r="B51" s="417"/>
      <c r="C51" s="445" t="s">
        <v>1579</v>
      </c>
      <c r="D51" s="419">
        <v>2941</v>
      </c>
      <c r="E51" s="446">
        <v>8791</v>
      </c>
    </row>
    <row r="52" spans="1:5">
      <c r="A52" s="417"/>
      <c r="B52" s="160" t="s">
        <v>232</v>
      </c>
      <c r="C52" s="407"/>
      <c r="D52" s="414">
        <v>102446.50532691121</v>
      </c>
      <c r="E52" s="444">
        <v>108296.50532691121</v>
      </c>
    </row>
    <row r="53" spans="1:5">
      <c r="A53" s="160" t="s">
        <v>152</v>
      </c>
      <c r="B53" s="407"/>
      <c r="C53" s="407"/>
      <c r="D53" s="414">
        <v>120338.89436886139</v>
      </c>
      <c r="E53" s="444">
        <v>127988.89436886139</v>
      </c>
    </row>
    <row r="54" spans="1:5">
      <c r="A54" s="160" t="s">
        <v>780</v>
      </c>
      <c r="B54" s="160" t="s">
        <v>342</v>
      </c>
      <c r="C54" s="160" t="s">
        <v>258</v>
      </c>
      <c r="D54" s="414">
        <v>80</v>
      </c>
      <c r="E54" s="444">
        <v>80</v>
      </c>
    </row>
    <row r="55" spans="1:5">
      <c r="A55" s="417"/>
      <c r="B55" s="160" t="s">
        <v>275</v>
      </c>
      <c r="C55" s="407"/>
      <c r="D55" s="414">
        <v>80</v>
      </c>
      <c r="E55" s="444">
        <v>80</v>
      </c>
    </row>
    <row r="56" spans="1:5">
      <c r="A56" s="417"/>
      <c r="B56" s="160" t="s">
        <v>1338</v>
      </c>
      <c r="C56" s="160" t="s">
        <v>258</v>
      </c>
      <c r="D56" s="414">
        <v>72958.900532533196</v>
      </c>
      <c r="E56" s="444">
        <v>72958.900532533196</v>
      </c>
    </row>
    <row r="57" spans="1:5">
      <c r="A57" s="417"/>
      <c r="B57" s="417"/>
      <c r="C57" s="445" t="s">
        <v>1579</v>
      </c>
      <c r="D57" s="419">
        <v>2480</v>
      </c>
      <c r="E57" s="446">
        <v>7430</v>
      </c>
    </row>
    <row r="58" spans="1:5">
      <c r="A58" s="417"/>
      <c r="B58" s="160" t="s">
        <v>232</v>
      </c>
      <c r="C58" s="407"/>
      <c r="D58" s="414">
        <v>75438.900532533196</v>
      </c>
      <c r="E58" s="444">
        <v>80388.900532533196</v>
      </c>
    </row>
    <row r="59" spans="1:5">
      <c r="A59" s="160" t="s">
        <v>158</v>
      </c>
      <c r="B59" s="407"/>
      <c r="C59" s="407"/>
      <c r="D59" s="414">
        <v>75518.900532533196</v>
      </c>
      <c r="E59" s="444">
        <v>80468.900532533196</v>
      </c>
    </row>
    <row r="60" spans="1:5">
      <c r="A60" s="160" t="s">
        <v>1226</v>
      </c>
      <c r="B60" s="160" t="s">
        <v>159</v>
      </c>
      <c r="C60" s="160" t="s">
        <v>258</v>
      </c>
      <c r="D60" s="414">
        <v>5556</v>
      </c>
      <c r="E60" s="444">
        <v>5556</v>
      </c>
    </row>
    <row r="61" spans="1:5">
      <c r="A61" s="417"/>
      <c r="B61" s="160" t="s">
        <v>161</v>
      </c>
      <c r="C61" s="407"/>
      <c r="D61" s="414">
        <v>5556</v>
      </c>
      <c r="E61" s="444">
        <v>5556</v>
      </c>
    </row>
    <row r="62" spans="1:5">
      <c r="A62" s="417"/>
      <c r="B62" s="160" t="s">
        <v>342</v>
      </c>
      <c r="C62" s="160" t="s">
        <v>258</v>
      </c>
      <c r="D62" s="414">
        <v>5200</v>
      </c>
      <c r="E62" s="444">
        <v>5200</v>
      </c>
    </row>
    <row r="63" spans="1:5">
      <c r="A63" s="417"/>
      <c r="B63" s="160" t="s">
        <v>275</v>
      </c>
      <c r="C63" s="407"/>
      <c r="D63" s="414">
        <v>5200</v>
      </c>
      <c r="E63" s="444">
        <v>5200</v>
      </c>
    </row>
    <row r="64" spans="1:5">
      <c r="A64" s="417"/>
      <c r="B64" s="160" t="s">
        <v>1338</v>
      </c>
      <c r="C64" s="160" t="s">
        <v>258</v>
      </c>
      <c r="D64" s="414">
        <v>128035.56105560534</v>
      </c>
      <c r="E64" s="444">
        <v>128035.56105560534</v>
      </c>
    </row>
    <row r="65" spans="1:5">
      <c r="A65" s="417"/>
      <c r="B65" s="417"/>
      <c r="C65" s="445" t="s">
        <v>1579</v>
      </c>
      <c r="D65" s="419">
        <v>4766</v>
      </c>
      <c r="E65" s="446">
        <v>14216</v>
      </c>
    </row>
    <row r="66" spans="1:5">
      <c r="A66" s="417"/>
      <c r="B66" s="160" t="s">
        <v>232</v>
      </c>
      <c r="C66" s="407"/>
      <c r="D66" s="414">
        <v>132801.56105560536</v>
      </c>
      <c r="E66" s="444">
        <v>142251.56105560536</v>
      </c>
    </row>
    <row r="67" spans="1:5">
      <c r="A67" s="160" t="s">
        <v>2090</v>
      </c>
      <c r="B67" s="407"/>
      <c r="C67" s="407"/>
      <c r="D67" s="414">
        <v>143557.56105560536</v>
      </c>
      <c r="E67" s="444">
        <v>153007.56105560536</v>
      </c>
    </row>
    <row r="68" spans="1:5">
      <c r="A68" s="160" t="s">
        <v>494</v>
      </c>
      <c r="B68" s="160" t="s">
        <v>1562</v>
      </c>
      <c r="C68" s="160" t="s">
        <v>258</v>
      </c>
      <c r="D68" s="414">
        <v>18321.000147117935</v>
      </c>
      <c r="E68" s="444">
        <v>18321.000147117935</v>
      </c>
    </row>
    <row r="69" spans="1:5">
      <c r="A69" s="417"/>
      <c r="B69" s="160" t="s">
        <v>235</v>
      </c>
      <c r="C69" s="407"/>
      <c r="D69" s="414">
        <v>18321.000147117935</v>
      </c>
      <c r="E69" s="444">
        <v>18321.000147117935</v>
      </c>
    </row>
    <row r="70" spans="1:5">
      <c r="A70" s="417"/>
      <c r="B70" s="160" t="s">
        <v>244</v>
      </c>
      <c r="C70" s="160" t="s">
        <v>258</v>
      </c>
      <c r="D70" s="414">
        <v>83857.750569430296</v>
      </c>
      <c r="E70" s="444">
        <v>83857.750569430296</v>
      </c>
    </row>
    <row r="71" spans="1:5">
      <c r="A71" s="417"/>
      <c r="B71" s="417"/>
      <c r="C71" s="445" t="s">
        <v>1579</v>
      </c>
      <c r="D71" s="419">
        <v>450</v>
      </c>
      <c r="E71" s="446">
        <v>1350</v>
      </c>
    </row>
    <row r="72" spans="1:5">
      <c r="A72" s="417"/>
      <c r="B72" s="160" t="s">
        <v>251</v>
      </c>
      <c r="C72" s="407"/>
      <c r="D72" s="414">
        <v>84307.750569430296</v>
      </c>
      <c r="E72" s="444">
        <v>85207.750569430296</v>
      </c>
    </row>
    <row r="73" spans="1:5">
      <c r="A73" s="417"/>
      <c r="B73" s="160" t="s">
        <v>176</v>
      </c>
      <c r="C73" s="160" t="s">
        <v>257</v>
      </c>
      <c r="D73" s="414">
        <v>4550</v>
      </c>
      <c r="E73" s="444">
        <v>4550</v>
      </c>
    </row>
    <row r="74" spans="1:5">
      <c r="A74" s="417"/>
      <c r="B74" s="160" t="s">
        <v>178</v>
      </c>
      <c r="C74" s="407"/>
      <c r="D74" s="414">
        <v>4550</v>
      </c>
      <c r="E74" s="444">
        <v>4550</v>
      </c>
    </row>
    <row r="75" spans="1:5">
      <c r="A75" s="417"/>
      <c r="B75" s="160" t="s">
        <v>1338</v>
      </c>
      <c r="C75" s="160" t="s">
        <v>258</v>
      </c>
      <c r="D75" s="414">
        <v>5451.3671121008865</v>
      </c>
      <c r="E75" s="444">
        <v>5451.3671121008865</v>
      </c>
    </row>
    <row r="76" spans="1:5">
      <c r="A76" s="417"/>
      <c r="B76" s="417"/>
      <c r="C76" s="445" t="s">
        <v>1579</v>
      </c>
      <c r="D76" s="419">
        <v>1800</v>
      </c>
      <c r="E76" s="446">
        <v>5400</v>
      </c>
    </row>
    <row r="77" spans="1:5">
      <c r="A77" s="417"/>
      <c r="B77" s="160" t="s">
        <v>232</v>
      </c>
      <c r="C77" s="407"/>
      <c r="D77" s="414">
        <v>7251.3671121008865</v>
      </c>
      <c r="E77" s="444">
        <v>10851.367112100887</v>
      </c>
    </row>
    <row r="78" spans="1:5">
      <c r="A78" s="160" t="s">
        <v>1734</v>
      </c>
      <c r="B78" s="407"/>
      <c r="C78" s="407"/>
      <c r="D78" s="414">
        <v>114430.11782864912</v>
      </c>
      <c r="E78" s="444">
        <v>118930.11782864912</v>
      </c>
    </row>
    <row r="79" spans="1:5">
      <c r="A79" s="421" t="s">
        <v>1292</v>
      </c>
      <c r="B79" s="422"/>
      <c r="C79" s="422"/>
      <c r="D79" s="423">
        <v>910656.59130905243</v>
      </c>
      <c r="E79" s="447">
        <v>962226.59130905243</v>
      </c>
    </row>
    <row r="80" spans="1:5">
      <c r="C80"/>
      <c r="D80"/>
    </row>
    <row r="81" spans="3:4">
      <c r="C81"/>
      <c r="D81"/>
    </row>
    <row r="82" spans="3:4">
      <c r="C82"/>
      <c r="D82"/>
    </row>
    <row r="83" spans="3:4">
      <c r="C83"/>
      <c r="D83"/>
    </row>
    <row r="84" spans="3:4">
      <c r="C84"/>
      <c r="D84"/>
    </row>
    <row r="85" spans="3:4">
      <c r="C85"/>
      <c r="D85"/>
    </row>
    <row r="86" spans="3:4">
      <c r="C86"/>
      <c r="D86"/>
    </row>
    <row r="87" spans="3:4">
      <c r="C87"/>
      <c r="D87"/>
    </row>
    <row r="88" spans="3:4">
      <c r="C88"/>
      <c r="D88"/>
    </row>
    <row r="89" spans="3:4">
      <c r="C89"/>
      <c r="D89"/>
    </row>
    <row r="90" spans="3:4">
      <c r="C90"/>
      <c r="D90"/>
    </row>
    <row r="91" spans="3:4">
      <c r="C91"/>
      <c r="D91"/>
    </row>
    <row r="92" spans="3:4">
      <c r="C92"/>
      <c r="D92"/>
    </row>
    <row r="93" spans="3:4">
      <c r="C93"/>
      <c r="D93"/>
    </row>
  </sheetData>
  <phoneticPr fontId="3"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dimension ref="A1:DL409"/>
  <sheetViews>
    <sheetView view="pageBreakPreview" zoomScale="75" zoomScaleNormal="75" workbookViewId="0">
      <pane xSplit="7" ySplit="2" topLeftCell="H300" activePane="bottomRight" state="frozen"/>
      <selection activeCell="A2" activeCellId="1" sqref="A2:IV2 A2:IV2"/>
      <selection pane="topRight" activeCell="A2" activeCellId="1" sqref="A2:IV2 A2:IV2"/>
      <selection pane="bottomLeft" activeCell="A2" activeCellId="1" sqref="A2:IV2 A2:IV2"/>
      <selection pane="bottomRight" activeCell="I5" sqref="I5"/>
    </sheetView>
  </sheetViews>
  <sheetFormatPr defaultColWidth="9.109375" defaultRowHeight="13.2"/>
  <cols>
    <col min="1" max="1" width="9.109375" style="8"/>
    <col min="2" max="2" width="11.5546875" style="8" bestFit="1" customWidth="1"/>
    <col min="3" max="3" width="19.33203125" style="8" customWidth="1"/>
    <col min="4" max="4" width="24.33203125" style="8" customWidth="1"/>
    <col min="5" max="5" width="31.33203125" style="8" customWidth="1"/>
    <col min="6" max="6" width="12.5546875" style="8" bestFit="1" customWidth="1"/>
    <col min="7" max="7" width="15.5546875" style="8" customWidth="1"/>
    <col min="8" max="8" width="10" style="8" hidden="1" customWidth="1"/>
    <col min="9" max="9" width="11" style="8" customWidth="1"/>
    <col min="10" max="10" width="11" style="8" hidden="1" customWidth="1"/>
    <col min="11" max="11" width="11" style="8" customWidth="1"/>
    <col min="12" max="31" width="0" style="8" hidden="1" customWidth="1"/>
    <col min="32" max="32" width="9.109375" style="8"/>
    <col min="33" max="33" width="10.109375" style="8" customWidth="1"/>
    <col min="34" max="37" width="15.44140625" style="8" hidden="1" customWidth="1"/>
    <col min="38" max="38" width="10.109375" style="8" hidden="1" customWidth="1"/>
    <col min="39" max="43" width="15.44140625" style="8" hidden="1" customWidth="1"/>
    <col min="44" max="44" width="10.109375" style="8" hidden="1" customWidth="1"/>
    <col min="45" max="54" width="15.44140625" style="8" hidden="1" customWidth="1"/>
    <col min="55" max="55" width="10.109375" style="8" hidden="1" customWidth="1"/>
    <col min="56" max="62" width="15.44140625" style="8" customWidth="1"/>
    <col min="63" max="63" width="10.109375" style="8" customWidth="1"/>
    <col min="64" max="68" width="15.44140625" style="8" hidden="1" customWidth="1"/>
    <col min="69" max="69" width="10.109375" style="8" hidden="1" customWidth="1"/>
    <col min="70" max="75" width="15.44140625" style="8" hidden="1" customWidth="1"/>
    <col min="76" max="76" width="10.109375" style="8" hidden="1" customWidth="1"/>
    <col min="77" max="116" width="0" style="8" hidden="1" customWidth="1"/>
    <col min="117" max="16384" width="9.109375" style="8"/>
  </cols>
  <sheetData>
    <row r="1" spans="1:116" s="13" customFormat="1" ht="13.8" thickBot="1">
      <c r="C1" s="30" t="s">
        <v>1735</v>
      </c>
      <c r="H1" s="833" t="s">
        <v>1736</v>
      </c>
      <c r="I1" s="833"/>
      <c r="J1" s="833"/>
      <c r="K1" s="833"/>
      <c r="L1" s="833"/>
      <c r="M1" s="833"/>
      <c r="N1" s="833"/>
      <c r="O1" s="833"/>
      <c r="P1" s="833"/>
      <c r="Q1" s="31"/>
      <c r="R1" s="834" t="s">
        <v>1737</v>
      </c>
      <c r="S1" s="834"/>
      <c r="T1" s="834"/>
      <c r="U1" s="834"/>
      <c r="V1" s="834"/>
      <c r="W1" s="834"/>
      <c r="X1" s="834"/>
      <c r="Y1" s="834"/>
      <c r="Z1" s="32"/>
      <c r="AA1" s="260"/>
      <c r="AB1" s="260"/>
      <c r="AC1" s="260"/>
      <c r="AD1" s="260"/>
      <c r="AE1" s="260"/>
      <c r="AF1" s="260"/>
      <c r="AG1" s="268"/>
      <c r="AH1" s="33"/>
      <c r="AI1" s="33"/>
      <c r="AJ1" s="33"/>
      <c r="AK1" s="33"/>
      <c r="AL1" s="268"/>
      <c r="AM1" s="33"/>
      <c r="AN1" s="33"/>
      <c r="AO1" s="33"/>
      <c r="AP1" s="33"/>
      <c r="AQ1" s="33"/>
      <c r="AR1" s="268"/>
      <c r="AS1" s="33"/>
      <c r="AT1" s="33"/>
      <c r="AU1" s="33"/>
      <c r="AV1" s="33"/>
      <c r="AW1" s="33"/>
      <c r="AX1" s="33"/>
      <c r="AY1" s="33"/>
      <c r="AZ1" s="33"/>
      <c r="BA1" s="33"/>
      <c r="BB1" s="33"/>
      <c r="BC1" s="268"/>
      <c r="BD1" s="33"/>
      <c r="BE1" s="33"/>
      <c r="BF1" s="33"/>
      <c r="BG1" s="33"/>
      <c r="BH1" s="33"/>
      <c r="BI1" s="33"/>
      <c r="BJ1" s="33"/>
      <c r="BK1" s="268"/>
      <c r="BL1" s="33"/>
      <c r="BM1" s="33"/>
      <c r="BN1" s="33"/>
      <c r="BO1" s="33"/>
      <c r="BP1" s="33"/>
      <c r="BQ1" s="268"/>
      <c r="BR1" s="34" t="s">
        <v>1342</v>
      </c>
      <c r="BS1" s="35"/>
      <c r="BT1" s="35"/>
      <c r="BU1" s="35"/>
      <c r="BV1" s="35"/>
      <c r="BW1" s="35"/>
      <c r="BX1" s="269"/>
      <c r="BY1" s="270"/>
      <c r="BZ1" s="2"/>
      <c r="CA1" s="2"/>
      <c r="CB1" s="2"/>
      <c r="CC1" s="2"/>
      <c r="CD1" s="2"/>
      <c r="CE1" s="1" t="s">
        <v>1735</v>
      </c>
      <c r="CF1" s="2"/>
      <c r="CG1" s="2"/>
      <c r="CH1" s="2"/>
      <c r="CI1" s="2"/>
      <c r="CJ1" s="2"/>
      <c r="CK1" s="2"/>
      <c r="CL1" s="272"/>
      <c r="CM1" s="36"/>
      <c r="CN1" s="36"/>
      <c r="CO1" s="36"/>
      <c r="CP1" s="36"/>
      <c r="CQ1" s="36"/>
      <c r="CR1" s="37" t="s">
        <v>1343</v>
      </c>
      <c r="CS1" s="36"/>
      <c r="CT1" s="36"/>
      <c r="CU1" s="36"/>
      <c r="CV1" s="36"/>
      <c r="CW1" s="36"/>
      <c r="CX1" s="36"/>
      <c r="CY1" s="36"/>
      <c r="CZ1" s="38"/>
      <c r="DA1" s="38"/>
      <c r="DB1" s="38"/>
      <c r="DC1" s="38"/>
      <c r="DD1" s="38"/>
      <c r="DE1" s="38"/>
      <c r="DF1" s="39" t="s">
        <v>1738</v>
      </c>
      <c r="DG1" s="38"/>
      <c r="DH1" s="38"/>
      <c r="DI1" s="38"/>
      <c r="DJ1" s="38"/>
      <c r="DK1" s="38"/>
      <c r="DL1" s="38"/>
    </row>
    <row r="2" spans="1:116" s="396" customFormat="1" ht="72.75" customHeight="1" thickBot="1">
      <c r="A2" s="376" t="s">
        <v>1739</v>
      </c>
      <c r="B2" s="377" t="s">
        <v>346</v>
      </c>
      <c r="C2" s="378" t="s">
        <v>1740</v>
      </c>
      <c r="D2" s="379" t="s">
        <v>1741</v>
      </c>
      <c r="E2" s="379" t="s">
        <v>1319</v>
      </c>
      <c r="F2" s="379" t="s">
        <v>1320</v>
      </c>
      <c r="G2" s="380" t="s">
        <v>1788</v>
      </c>
      <c r="H2" s="378" t="s">
        <v>1321</v>
      </c>
      <c r="I2" s="379" t="s">
        <v>1789</v>
      </c>
      <c r="J2" s="379" t="s">
        <v>1322</v>
      </c>
      <c r="K2" s="379" t="s">
        <v>1581</v>
      </c>
      <c r="L2" s="379" t="s">
        <v>1582</v>
      </c>
      <c r="M2" s="379" t="s">
        <v>1590</v>
      </c>
      <c r="N2" s="379" t="s">
        <v>1573</v>
      </c>
      <c r="O2" s="379" t="s">
        <v>1591</v>
      </c>
      <c r="P2" s="379" t="s">
        <v>1743</v>
      </c>
      <c r="Q2" s="381" t="s">
        <v>1323</v>
      </c>
      <c r="R2" s="382" t="s">
        <v>1324</v>
      </c>
      <c r="S2" s="382" t="s">
        <v>1325</v>
      </c>
      <c r="T2" s="382" t="s">
        <v>1583</v>
      </c>
      <c r="U2" s="382" t="s">
        <v>1584</v>
      </c>
      <c r="V2" s="382" t="s">
        <v>1585</v>
      </c>
      <c r="W2" s="382" t="s">
        <v>2024</v>
      </c>
      <c r="X2" s="382" t="s">
        <v>1586</v>
      </c>
      <c r="Y2" s="382" t="s">
        <v>1587</v>
      </c>
      <c r="Z2" s="383" t="s">
        <v>1323</v>
      </c>
      <c r="AA2" s="384" t="s">
        <v>1916</v>
      </c>
      <c r="AB2" s="385" t="s">
        <v>1340</v>
      </c>
      <c r="AC2" s="385" t="s">
        <v>1588</v>
      </c>
      <c r="AD2" s="385" t="s">
        <v>493</v>
      </c>
      <c r="AE2" s="385" t="s">
        <v>550</v>
      </c>
      <c r="AF2" s="385" t="s">
        <v>1589</v>
      </c>
      <c r="AG2" s="386" t="s">
        <v>1781</v>
      </c>
      <c r="AH2" s="397" t="s">
        <v>1746</v>
      </c>
      <c r="AI2" s="397" t="s">
        <v>1744</v>
      </c>
      <c r="AJ2" s="397" t="s">
        <v>1777</v>
      </c>
      <c r="AK2" s="397" t="s">
        <v>1755</v>
      </c>
      <c r="AL2" s="386" t="s">
        <v>1780</v>
      </c>
      <c r="AM2" s="397" t="s">
        <v>1770</v>
      </c>
      <c r="AN2" s="397" t="s">
        <v>1764</v>
      </c>
      <c r="AO2" s="397" t="s">
        <v>1767</v>
      </c>
      <c r="AP2" s="397" t="s">
        <v>1773</v>
      </c>
      <c r="AQ2" s="397" t="s">
        <v>1769</v>
      </c>
      <c r="AR2" s="386" t="s">
        <v>1782</v>
      </c>
      <c r="AS2" s="397" t="s">
        <v>1756</v>
      </c>
      <c r="AT2" s="397" t="s">
        <v>1757</v>
      </c>
      <c r="AU2" s="397" t="s">
        <v>1758</v>
      </c>
      <c r="AV2" s="397" t="s">
        <v>1759</v>
      </c>
      <c r="AW2" s="397" t="s">
        <v>1760</v>
      </c>
      <c r="AX2" s="397" t="s">
        <v>1761</v>
      </c>
      <c r="AY2" s="397" t="s">
        <v>1762</v>
      </c>
      <c r="AZ2" s="397" t="s">
        <v>1763</v>
      </c>
      <c r="BA2" s="397" t="s">
        <v>1778</v>
      </c>
      <c r="BB2" s="397" t="s">
        <v>1779</v>
      </c>
      <c r="BC2" s="386" t="s">
        <v>1783</v>
      </c>
      <c r="BD2" s="397" t="s">
        <v>1747</v>
      </c>
      <c r="BE2" s="397" t="s">
        <v>1749</v>
      </c>
      <c r="BF2" s="397" t="s">
        <v>1751</v>
      </c>
      <c r="BG2" s="397" t="s">
        <v>1753</v>
      </c>
      <c r="BH2" s="397" t="s">
        <v>1748</v>
      </c>
      <c r="BI2" s="397" t="s">
        <v>1750</v>
      </c>
      <c r="BJ2" s="397" t="s">
        <v>1752</v>
      </c>
      <c r="BK2" s="386" t="s">
        <v>1784</v>
      </c>
      <c r="BL2" s="397" t="s">
        <v>1754</v>
      </c>
      <c r="BM2" s="397" t="s">
        <v>1745</v>
      </c>
      <c r="BN2" s="397" t="s">
        <v>643</v>
      </c>
      <c r="BO2" s="397" t="s">
        <v>1776</v>
      </c>
      <c r="BP2" s="397" t="s">
        <v>1775</v>
      </c>
      <c r="BQ2" s="386" t="s">
        <v>1785</v>
      </c>
      <c r="BR2" s="397" t="s">
        <v>1765</v>
      </c>
      <c r="BS2" s="397" t="s">
        <v>1771</v>
      </c>
      <c r="BT2" s="397" t="s">
        <v>1766</v>
      </c>
      <c r="BU2" s="397" t="s">
        <v>1772</v>
      </c>
      <c r="BV2" s="397" t="s">
        <v>1768</v>
      </c>
      <c r="BW2" s="397" t="s">
        <v>1774</v>
      </c>
      <c r="BX2" s="386" t="s">
        <v>1786</v>
      </c>
      <c r="BY2" s="398" t="s">
        <v>1787</v>
      </c>
      <c r="BZ2" s="399" t="s">
        <v>1326</v>
      </c>
      <c r="CA2" s="399" t="s">
        <v>1327</v>
      </c>
      <c r="CB2" s="399" t="s">
        <v>1328</v>
      </c>
      <c r="CC2" s="399" t="s">
        <v>1329</v>
      </c>
      <c r="CD2" s="399" t="s">
        <v>1330</v>
      </c>
      <c r="CE2" s="399" t="s">
        <v>1331</v>
      </c>
      <c r="CF2" s="399" t="s">
        <v>1332</v>
      </c>
      <c r="CG2" s="399" t="s">
        <v>1333</v>
      </c>
      <c r="CH2" s="399" t="s">
        <v>1334</v>
      </c>
      <c r="CI2" s="399" t="s">
        <v>1335</v>
      </c>
      <c r="CJ2" s="399" t="s">
        <v>1336</v>
      </c>
      <c r="CK2" s="399" t="s">
        <v>1337</v>
      </c>
      <c r="CL2" s="400" t="s">
        <v>1323</v>
      </c>
      <c r="CM2" s="401" t="s">
        <v>1326</v>
      </c>
      <c r="CN2" s="401" t="s">
        <v>1327</v>
      </c>
      <c r="CO2" s="401" t="s">
        <v>1328</v>
      </c>
      <c r="CP2" s="401" t="s">
        <v>1329</v>
      </c>
      <c r="CQ2" s="401" t="s">
        <v>1330</v>
      </c>
      <c r="CR2" s="401" t="s">
        <v>1331</v>
      </c>
      <c r="CS2" s="401" t="s">
        <v>1332</v>
      </c>
      <c r="CT2" s="401" t="s">
        <v>1333</v>
      </c>
      <c r="CU2" s="401" t="s">
        <v>1334</v>
      </c>
      <c r="CV2" s="401" t="s">
        <v>1335</v>
      </c>
      <c r="CW2" s="401" t="s">
        <v>1336</v>
      </c>
      <c r="CX2" s="401" t="s">
        <v>1337</v>
      </c>
      <c r="CY2" s="402" t="s">
        <v>1323</v>
      </c>
      <c r="CZ2" s="403" t="s">
        <v>1326</v>
      </c>
      <c r="DA2" s="404" t="s">
        <v>1327</v>
      </c>
      <c r="DB2" s="404" t="s">
        <v>1328</v>
      </c>
      <c r="DC2" s="404" t="s">
        <v>1329</v>
      </c>
      <c r="DD2" s="404" t="s">
        <v>1330</v>
      </c>
      <c r="DE2" s="404" t="s">
        <v>1331</v>
      </c>
      <c r="DF2" s="404" t="s">
        <v>1332</v>
      </c>
      <c r="DG2" s="404" t="s">
        <v>1333</v>
      </c>
      <c r="DH2" s="404" t="s">
        <v>1334</v>
      </c>
      <c r="DI2" s="404" t="s">
        <v>1335</v>
      </c>
      <c r="DJ2" s="404" t="s">
        <v>1336</v>
      </c>
      <c r="DK2" s="404" t="s">
        <v>1337</v>
      </c>
      <c r="DL2" s="405" t="s">
        <v>1323</v>
      </c>
    </row>
    <row r="3" spans="1:116">
      <c r="A3" s="52">
        <f>'AT STOP cijfers'!A3</f>
        <v>0</v>
      </c>
      <c r="B3" s="48" t="str">
        <f>'AT STOP cijfers'!B3</f>
        <v>ABNT/ABNA/ABNK</v>
      </c>
      <c r="C3" s="54" t="str">
        <f>'AT STOP cijfers'!C3</f>
        <v>Alcohol &amp; tabak</v>
      </c>
      <c r="D3" s="54" t="str">
        <f>'AT STOP cijfers'!D3</f>
        <v>A&amp;T Alcohol VWS</v>
      </c>
      <c r="E3" s="54" t="str">
        <f>'AT STOP cijfers'!E3</f>
        <v>Handhaving DHW</v>
      </c>
      <c r="F3" s="60" t="str">
        <f>'AT STOP cijfers'!F3</f>
        <v>VWS</v>
      </c>
      <c r="G3" s="54">
        <f>'AT STOP cijfers'!G3</f>
        <v>0</v>
      </c>
      <c r="H3" s="21">
        <f>'AT STOP cijfers'!H3</f>
        <v>1000</v>
      </c>
      <c r="I3" s="14">
        <f>'AT STOP cijfers'!I3</f>
        <v>0</v>
      </c>
      <c r="J3" s="14">
        <f>'AT STOP cijfers'!J3</f>
        <v>100</v>
      </c>
      <c r="K3" s="14">
        <f>'AT STOP cijfers'!K3</f>
        <v>0</v>
      </c>
      <c r="L3" s="14">
        <f>'AT STOP cijfers'!L3</f>
        <v>200</v>
      </c>
      <c r="M3" s="14">
        <f>'AT STOP cijfers'!M3</f>
        <v>0</v>
      </c>
      <c r="N3" s="14">
        <f>'AT STOP cijfers'!N3</f>
        <v>0</v>
      </c>
      <c r="O3" s="14">
        <f>'AT STOP cijfers'!O3</f>
        <v>0</v>
      </c>
      <c r="P3" s="14">
        <f>'AT STOP cijfers'!P3</f>
        <v>0</v>
      </c>
      <c r="Q3" s="51">
        <f>'AT STOP cijfers'!Q3</f>
        <v>1300</v>
      </c>
      <c r="R3" s="21">
        <f>'AT STOP cijfers'!R3</f>
        <v>0</v>
      </c>
      <c r="S3" s="14">
        <f>'AT STOP cijfers'!S3</f>
        <v>0</v>
      </c>
      <c r="T3" s="14">
        <f>'AT STOP cijfers'!T3</f>
        <v>1300</v>
      </c>
      <c r="U3" s="14">
        <f>'AT STOP cijfers'!U3</f>
        <v>0</v>
      </c>
      <c r="V3" s="14">
        <f>'AT STOP cijfers'!V3</f>
        <v>0</v>
      </c>
      <c r="W3" s="14">
        <f>'AT STOP cijfers'!W3</f>
        <v>0</v>
      </c>
      <c r="X3" s="14">
        <f>'AT STOP cijfers'!X3</f>
        <v>0</v>
      </c>
      <c r="Y3" s="14">
        <f>'AT STOP cijfers'!Y3</f>
        <v>0</v>
      </c>
      <c r="Z3" s="48">
        <f>'AT STOP cijfers'!Z3</f>
        <v>1300</v>
      </c>
      <c r="AA3" s="14">
        <f>'AT STOP cijfers'!AA3</f>
        <v>650</v>
      </c>
      <c r="AB3" s="14">
        <f>'AT STOP cijfers'!AB3</f>
        <v>650</v>
      </c>
      <c r="AC3" s="14">
        <f>'AT STOP cijfers'!AC3</f>
        <v>0</v>
      </c>
      <c r="AD3" s="14">
        <f>'AT STOP cijfers'!AD3</f>
        <v>0</v>
      </c>
      <c r="AE3" s="14">
        <f>'AT STOP cijfers'!AE3</f>
        <v>0</v>
      </c>
      <c r="AF3" s="14">
        <f>'AT STOP cijfers'!AF3</f>
        <v>0</v>
      </c>
      <c r="AG3" s="48">
        <f>'AT STOP cijfers'!AG3</f>
        <v>0</v>
      </c>
      <c r="AH3" s="14">
        <f>'AT STOP cijfers'!AH3</f>
        <v>0</v>
      </c>
      <c r="AI3" s="14">
        <f>'AT STOP cijfers'!AI3</f>
        <v>650</v>
      </c>
      <c r="AJ3" s="14">
        <f>'AT STOP cijfers'!AJ3</f>
        <v>0</v>
      </c>
      <c r="AK3" s="14">
        <f>'AT STOP cijfers'!AK3</f>
        <v>0</v>
      </c>
      <c r="AL3" s="48">
        <f>'AT STOP cijfers'!AL3</f>
        <v>0</v>
      </c>
      <c r="AM3" s="14">
        <f>'AT STOP cijfers'!AM3</f>
        <v>0</v>
      </c>
      <c r="AN3" s="14">
        <f>'AT STOP cijfers'!AN3</f>
        <v>0</v>
      </c>
      <c r="AO3" s="14">
        <f>'AT STOP cijfers'!AO3</f>
        <v>0</v>
      </c>
      <c r="AP3" s="14">
        <f>'AT STOP cijfers'!AP3</f>
        <v>0</v>
      </c>
      <c r="AQ3" s="14">
        <f>'AT STOP cijfers'!AQ3</f>
        <v>0</v>
      </c>
      <c r="AR3" s="48">
        <f>'AT STOP cijfers'!AR3</f>
        <v>0</v>
      </c>
      <c r="AS3" s="14">
        <f>'AT STOP cijfers'!AS3</f>
        <v>218</v>
      </c>
      <c r="AT3" s="14">
        <f>'AT STOP cijfers'!AT3</f>
        <v>0</v>
      </c>
      <c r="AU3" s="14">
        <f>'AT STOP cijfers'!AU3</f>
        <v>0</v>
      </c>
      <c r="AV3" s="14">
        <f>'AT STOP cijfers'!AV3</f>
        <v>0</v>
      </c>
      <c r="AW3" s="14">
        <f>'AT STOP cijfers'!AW3</f>
        <v>216</v>
      </c>
      <c r="AX3" s="14">
        <f>'AT STOP cijfers'!AX3</f>
        <v>0</v>
      </c>
      <c r="AY3" s="14">
        <f>'AT STOP cijfers'!AY3</f>
        <v>216</v>
      </c>
      <c r="AZ3" s="14">
        <f>'AT STOP cijfers'!AZ3</f>
        <v>0</v>
      </c>
      <c r="BA3" s="14">
        <f>'AT STOP cijfers'!BA3</f>
        <v>0</v>
      </c>
      <c r="BB3" s="14">
        <f>'AT STOP cijfers'!BB3</f>
        <v>0</v>
      </c>
      <c r="BC3" s="48">
        <f>'AT STOP cijfers'!BC3</f>
        <v>0</v>
      </c>
      <c r="BD3" s="14">
        <f>'AT STOP cijfers'!BD3</f>
        <v>0</v>
      </c>
      <c r="BE3" s="14">
        <f>'AT STOP cijfers'!BE3</f>
        <v>0</v>
      </c>
      <c r="BF3" s="14">
        <f>'AT STOP cijfers'!BF3</f>
        <v>0</v>
      </c>
      <c r="BG3" s="14">
        <f>'AT STOP cijfers'!BG3</f>
        <v>0</v>
      </c>
      <c r="BH3" s="14">
        <f>'AT STOP cijfers'!BH3</f>
        <v>0</v>
      </c>
      <c r="BI3" s="14">
        <f>'AT STOP cijfers'!BI3</f>
        <v>0</v>
      </c>
      <c r="BJ3" s="14">
        <f>'AT STOP cijfers'!BJ3</f>
        <v>0</v>
      </c>
      <c r="BK3" s="48">
        <f>'AT STOP cijfers'!BK3</f>
        <v>0</v>
      </c>
      <c r="BL3" s="14">
        <f>'AT STOP cijfers'!BL3</f>
        <v>0</v>
      </c>
      <c r="BM3" s="14">
        <f>'AT STOP cijfers'!BM3</f>
        <v>0</v>
      </c>
      <c r="BN3" s="14">
        <f>'AT STOP cijfers'!BN3</f>
        <v>0</v>
      </c>
      <c r="BO3" s="14">
        <f>'AT STOP cijfers'!BO3</f>
        <v>0</v>
      </c>
      <c r="BP3" s="14">
        <f>'AT STOP cijfers'!BP3</f>
        <v>0</v>
      </c>
      <c r="BQ3" s="48">
        <f>'AT STOP cijfers'!BQ3</f>
        <v>0</v>
      </c>
      <c r="BR3" s="14">
        <f>'AT STOP cijfers'!BR3</f>
        <v>0</v>
      </c>
      <c r="BS3" s="14">
        <f>'AT STOP cijfers'!BS3</f>
        <v>0</v>
      </c>
      <c r="BT3" s="14">
        <f>'AT STOP cijfers'!BT3</f>
        <v>0</v>
      </c>
      <c r="BU3" s="14">
        <f>'AT STOP cijfers'!BU3</f>
        <v>0</v>
      </c>
      <c r="BV3" s="14">
        <f>'AT STOP cijfers'!BV3</f>
        <v>0</v>
      </c>
      <c r="BW3" s="14">
        <f>'AT STOP cijfers'!BW3</f>
        <v>0</v>
      </c>
      <c r="BX3" s="48">
        <f>'AT STOP cijfers'!BX3</f>
        <v>0</v>
      </c>
      <c r="BY3" s="48">
        <f>'AT STOP cijfers'!BY3</f>
        <v>1300</v>
      </c>
      <c r="BZ3" s="14">
        <f>'AT STOP cijfers'!BZ3</f>
        <v>0</v>
      </c>
      <c r="CA3" s="14">
        <f>'AT STOP cijfers'!CA3</f>
        <v>0</v>
      </c>
      <c r="CB3" s="14">
        <f>'AT STOP cijfers'!CB3</f>
        <v>0</v>
      </c>
      <c r="CC3" s="14">
        <f>'AT STOP cijfers'!CC3</f>
        <v>0</v>
      </c>
      <c r="CD3" s="14">
        <f>'AT STOP cijfers'!CD3</f>
        <v>0</v>
      </c>
      <c r="CE3" s="14">
        <f>'AT STOP cijfers'!CE3</f>
        <v>0</v>
      </c>
      <c r="CF3" s="14">
        <f>'AT STOP cijfers'!CF3</f>
        <v>0</v>
      </c>
      <c r="CG3" s="14">
        <f>'AT STOP cijfers'!CG3</f>
        <v>0</v>
      </c>
      <c r="CH3" s="14">
        <f>'AT STOP cijfers'!CH3</f>
        <v>0</v>
      </c>
      <c r="CI3" s="14">
        <f>'AT STOP cijfers'!CI3</f>
        <v>0</v>
      </c>
      <c r="CJ3" s="14">
        <f>'AT STOP cijfers'!CJ3</f>
        <v>0</v>
      </c>
      <c r="CK3" s="14">
        <f>'AT STOP cijfers'!CK3</f>
        <v>0</v>
      </c>
      <c r="CL3" s="48">
        <f>'AT STOP cijfers'!CL3</f>
        <v>0</v>
      </c>
      <c r="CM3" s="14">
        <f>'AT STOP cijfers'!CM3</f>
        <v>0</v>
      </c>
      <c r="CN3" s="14">
        <f>'AT STOP cijfers'!CN3</f>
        <v>0</v>
      </c>
      <c r="CO3" s="14">
        <f>'AT STOP cijfers'!CO3</f>
        <v>0</v>
      </c>
      <c r="CP3" s="14">
        <f>'AT STOP cijfers'!CP3</f>
        <v>0</v>
      </c>
      <c r="CQ3" s="14">
        <f>'AT STOP cijfers'!CQ3</f>
        <v>0</v>
      </c>
      <c r="CR3" s="14">
        <f>'AT STOP cijfers'!CR3</f>
        <v>0</v>
      </c>
      <c r="CS3" s="14">
        <f>'AT STOP cijfers'!CS3</f>
        <v>0</v>
      </c>
      <c r="CT3" s="14">
        <f>'AT STOP cijfers'!CT3</f>
        <v>0</v>
      </c>
      <c r="CU3" s="14">
        <f>'AT STOP cijfers'!CU3</f>
        <v>0</v>
      </c>
      <c r="CV3" s="14">
        <f>'AT STOP cijfers'!CV3</f>
        <v>0</v>
      </c>
      <c r="CW3" s="14">
        <f>'AT STOP cijfers'!CW3</f>
        <v>0</v>
      </c>
      <c r="CX3" s="14">
        <f>'AT STOP cijfers'!CX3</f>
        <v>0</v>
      </c>
      <c r="CY3" s="51">
        <f>'AT STOP cijfers'!CY3</f>
        <v>0</v>
      </c>
      <c r="CZ3" s="21">
        <f>'AT STOP cijfers'!CZ3</f>
        <v>0</v>
      </c>
      <c r="DA3" s="14">
        <f>'AT STOP cijfers'!DA3</f>
        <v>0</v>
      </c>
      <c r="DB3" s="14">
        <f>'AT STOP cijfers'!DB3</f>
        <v>0</v>
      </c>
      <c r="DC3" s="14">
        <f>'AT STOP cijfers'!DC3</f>
        <v>0</v>
      </c>
      <c r="DD3" s="14">
        <f>'AT STOP cijfers'!DD3</f>
        <v>0</v>
      </c>
      <c r="DE3" s="14">
        <f>'AT STOP cijfers'!DE3</f>
        <v>0</v>
      </c>
      <c r="DF3" s="14">
        <f>'AT STOP cijfers'!DF3</f>
        <v>0</v>
      </c>
      <c r="DG3" s="14">
        <f>'AT STOP cijfers'!DG3</f>
        <v>0</v>
      </c>
      <c r="DH3" s="14">
        <f>'AT STOP cijfers'!DH3</f>
        <v>0</v>
      </c>
      <c r="DI3" s="14">
        <f>'AT STOP cijfers'!DI3</f>
        <v>0</v>
      </c>
      <c r="DJ3" s="14">
        <f>'AT STOP cijfers'!DJ3</f>
        <v>0</v>
      </c>
      <c r="DK3" s="14">
        <f>'AT STOP cijfers'!DK3</f>
        <v>0</v>
      </c>
      <c r="DL3" s="51">
        <f>'AT STOP cijfers'!DL3</f>
        <v>0</v>
      </c>
    </row>
    <row r="4" spans="1:116">
      <c r="A4" s="47">
        <f>'AT STOP cijfers'!A11</f>
        <v>0</v>
      </c>
      <c r="B4" s="49" t="str">
        <f>'AT STOP cijfers'!B11</f>
        <v>ACNT</v>
      </c>
      <c r="C4" s="4" t="str">
        <f>'AT STOP cijfers'!C11</f>
        <v>Alcohol &amp; tabak</v>
      </c>
      <c r="D4" s="4" t="str">
        <f>'AT STOP cijfers'!D11</f>
        <v>A&amp;T Tabak VWS</v>
      </c>
      <c r="E4" s="4" t="str">
        <f>'AT STOP cijfers'!E11</f>
        <v>Dossiercontrole</v>
      </c>
      <c r="F4" s="5" t="str">
        <f>'AT STOP cijfers'!F11</f>
        <v>VWS</v>
      </c>
      <c r="G4" s="4">
        <f>'AT STOP cijfers'!G11</f>
        <v>0</v>
      </c>
      <c r="H4" s="15">
        <f>'AT STOP cijfers'!H11</f>
        <v>900</v>
      </c>
      <c r="I4" s="11">
        <f>'AT STOP cijfers'!I11</f>
        <v>0</v>
      </c>
      <c r="J4" s="11">
        <f>'AT STOP cijfers'!J11</f>
        <v>0</v>
      </c>
      <c r="K4" s="11">
        <f>'AT STOP cijfers'!K11</f>
        <v>0</v>
      </c>
      <c r="L4" s="11">
        <f>'AT STOP cijfers'!L11</f>
        <v>0</v>
      </c>
      <c r="M4" s="11">
        <f>'AT STOP cijfers'!M11</f>
        <v>0</v>
      </c>
      <c r="N4" s="11">
        <f>'AT STOP cijfers'!N11</f>
        <v>0</v>
      </c>
      <c r="O4" s="11">
        <f>'AT STOP cijfers'!O11</f>
        <v>0</v>
      </c>
      <c r="P4" s="11">
        <f>'AT STOP cijfers'!P11</f>
        <v>0</v>
      </c>
      <c r="Q4" s="26">
        <f>'AT STOP cijfers'!Q11</f>
        <v>900</v>
      </c>
      <c r="R4" s="15">
        <f>'AT STOP cijfers'!R11</f>
        <v>0</v>
      </c>
      <c r="S4" s="11">
        <f>'AT STOP cijfers'!S11</f>
        <v>0</v>
      </c>
      <c r="T4" s="11">
        <f>'AT STOP cijfers'!T11</f>
        <v>900</v>
      </c>
      <c r="U4" s="11">
        <f>'AT STOP cijfers'!U11</f>
        <v>0</v>
      </c>
      <c r="V4" s="11">
        <f>'AT STOP cijfers'!V11</f>
        <v>0</v>
      </c>
      <c r="W4" s="11">
        <f>'AT STOP cijfers'!W11</f>
        <v>0</v>
      </c>
      <c r="X4" s="11">
        <f>'AT STOP cijfers'!X11</f>
        <v>0</v>
      </c>
      <c r="Y4" s="11">
        <f>'AT STOP cijfers'!Y11</f>
        <v>0</v>
      </c>
      <c r="Z4" s="49">
        <f>'AT STOP cijfers'!Z11</f>
        <v>900</v>
      </c>
      <c r="AA4" s="11">
        <f>'AT STOP cijfers'!AA11</f>
        <v>500</v>
      </c>
      <c r="AB4" s="11">
        <f>'AT STOP cijfers'!AB11</f>
        <v>400</v>
      </c>
      <c r="AC4" s="11">
        <f>'AT STOP cijfers'!AC11</f>
        <v>0</v>
      </c>
      <c r="AD4" s="11">
        <f>'AT STOP cijfers'!AD11</f>
        <v>0</v>
      </c>
      <c r="AE4" s="11">
        <f>'AT STOP cijfers'!AE11</f>
        <v>0</v>
      </c>
      <c r="AF4" s="11">
        <f>'AT STOP cijfers'!AF11</f>
        <v>0</v>
      </c>
      <c r="AG4" s="49">
        <f>'AT STOP cijfers'!AG11</f>
        <v>0</v>
      </c>
      <c r="AH4" s="11">
        <f>'AT STOP cijfers'!AH11</f>
        <v>0</v>
      </c>
      <c r="AI4" s="11">
        <f>'AT STOP cijfers'!AI11</f>
        <v>500</v>
      </c>
      <c r="AJ4" s="11">
        <f>'AT STOP cijfers'!AJ11</f>
        <v>0</v>
      </c>
      <c r="AK4" s="11">
        <f>'AT STOP cijfers'!AK11</f>
        <v>0</v>
      </c>
      <c r="AL4" s="49">
        <f>'AT STOP cijfers'!AL11</f>
        <v>0</v>
      </c>
      <c r="AM4" s="11">
        <f>'AT STOP cijfers'!AM11</f>
        <v>0</v>
      </c>
      <c r="AN4" s="11">
        <f>'AT STOP cijfers'!AN11</f>
        <v>0</v>
      </c>
      <c r="AO4" s="11">
        <f>'AT STOP cijfers'!AO11</f>
        <v>0</v>
      </c>
      <c r="AP4" s="11">
        <f>'AT STOP cijfers'!AP11</f>
        <v>0</v>
      </c>
      <c r="AQ4" s="11">
        <f>'AT STOP cijfers'!AQ11</f>
        <v>0</v>
      </c>
      <c r="AR4" s="49">
        <f>'AT STOP cijfers'!AR11</f>
        <v>0</v>
      </c>
      <c r="AS4" s="11">
        <f>'AT STOP cijfers'!AS11</f>
        <v>0</v>
      </c>
      <c r="AT4" s="11">
        <f>'AT STOP cijfers'!AT11</f>
        <v>0</v>
      </c>
      <c r="AU4" s="11">
        <f>'AT STOP cijfers'!AU11</f>
        <v>0</v>
      </c>
      <c r="AV4" s="11">
        <f>'AT STOP cijfers'!AV11</f>
        <v>0</v>
      </c>
      <c r="AW4" s="11">
        <f>'AT STOP cijfers'!AW11</f>
        <v>133</v>
      </c>
      <c r="AX4" s="11">
        <f>'AT STOP cijfers'!AX11</f>
        <v>133</v>
      </c>
      <c r="AY4" s="11">
        <f>'AT STOP cijfers'!AY11</f>
        <v>134</v>
      </c>
      <c r="AZ4" s="11">
        <f>'AT STOP cijfers'!AZ11</f>
        <v>0</v>
      </c>
      <c r="BA4" s="11">
        <f>'AT STOP cijfers'!BA11</f>
        <v>0</v>
      </c>
      <c r="BB4" s="11">
        <f>'AT STOP cijfers'!BB11</f>
        <v>0</v>
      </c>
      <c r="BC4" s="49">
        <f>'AT STOP cijfers'!BC11</f>
        <v>0</v>
      </c>
      <c r="BD4" s="11">
        <f>'AT STOP cijfers'!BD11</f>
        <v>0</v>
      </c>
      <c r="BE4" s="11">
        <f>'AT STOP cijfers'!BE11</f>
        <v>0</v>
      </c>
      <c r="BF4" s="11">
        <f>'AT STOP cijfers'!BF11</f>
        <v>0</v>
      </c>
      <c r="BG4" s="11">
        <f>'AT STOP cijfers'!BG11</f>
        <v>0</v>
      </c>
      <c r="BH4" s="11">
        <f>'AT STOP cijfers'!BH11</f>
        <v>0</v>
      </c>
      <c r="BI4" s="11">
        <f>'AT STOP cijfers'!BI11</f>
        <v>0</v>
      </c>
      <c r="BJ4" s="11">
        <f>'AT STOP cijfers'!BJ11</f>
        <v>0</v>
      </c>
      <c r="BK4" s="49">
        <f>'AT STOP cijfers'!BK11</f>
        <v>0</v>
      </c>
      <c r="BL4" s="11">
        <f>'AT STOP cijfers'!BL11</f>
        <v>0</v>
      </c>
      <c r="BM4" s="11">
        <f>'AT STOP cijfers'!BM11</f>
        <v>0</v>
      </c>
      <c r="BN4" s="11">
        <f>'AT STOP cijfers'!BN11</f>
        <v>0</v>
      </c>
      <c r="BO4" s="11">
        <f>'AT STOP cijfers'!BO11</f>
        <v>0</v>
      </c>
      <c r="BP4" s="11">
        <f>'AT STOP cijfers'!BP11</f>
        <v>0</v>
      </c>
      <c r="BQ4" s="49">
        <f>'AT STOP cijfers'!BQ11</f>
        <v>0</v>
      </c>
      <c r="BR4" s="11">
        <f>'AT STOP cijfers'!BR11</f>
        <v>0</v>
      </c>
      <c r="BS4" s="11">
        <f>'AT STOP cijfers'!BS11</f>
        <v>0</v>
      </c>
      <c r="BT4" s="11">
        <f>'AT STOP cijfers'!BT11</f>
        <v>0</v>
      </c>
      <c r="BU4" s="11">
        <f>'AT STOP cijfers'!BU11</f>
        <v>0</v>
      </c>
      <c r="BV4" s="11">
        <f>'AT STOP cijfers'!BV11</f>
        <v>0</v>
      </c>
      <c r="BW4" s="11">
        <f>'AT STOP cijfers'!BW11</f>
        <v>0</v>
      </c>
      <c r="BX4" s="49">
        <f>'AT STOP cijfers'!BX11</f>
        <v>0</v>
      </c>
      <c r="BY4" s="49">
        <f>'AT STOP cijfers'!BY11</f>
        <v>900</v>
      </c>
      <c r="BZ4" s="11">
        <f>'AT STOP cijfers'!BZ11</f>
        <v>0</v>
      </c>
      <c r="CA4" s="11">
        <f>'AT STOP cijfers'!CA11</f>
        <v>0</v>
      </c>
      <c r="CB4" s="11">
        <f>'AT STOP cijfers'!CB11</f>
        <v>0</v>
      </c>
      <c r="CC4" s="11">
        <f>'AT STOP cijfers'!CC11</f>
        <v>0</v>
      </c>
      <c r="CD4" s="11">
        <f>'AT STOP cijfers'!CD11</f>
        <v>0</v>
      </c>
      <c r="CE4" s="11">
        <f>'AT STOP cijfers'!CE11</f>
        <v>0</v>
      </c>
      <c r="CF4" s="11">
        <f>'AT STOP cijfers'!CF11</f>
        <v>0</v>
      </c>
      <c r="CG4" s="11">
        <f>'AT STOP cijfers'!CG11</f>
        <v>0</v>
      </c>
      <c r="CH4" s="11">
        <f>'AT STOP cijfers'!CH11</f>
        <v>0</v>
      </c>
      <c r="CI4" s="11">
        <f>'AT STOP cijfers'!CI11</f>
        <v>0</v>
      </c>
      <c r="CJ4" s="11">
        <f>'AT STOP cijfers'!CJ11</f>
        <v>0</v>
      </c>
      <c r="CK4" s="11">
        <f>'AT STOP cijfers'!CK11</f>
        <v>0</v>
      </c>
      <c r="CL4" s="49">
        <f>'AT STOP cijfers'!CL11</f>
        <v>0</v>
      </c>
      <c r="CM4" s="11">
        <f>'AT STOP cijfers'!CM11</f>
        <v>0</v>
      </c>
      <c r="CN4" s="11">
        <f>'AT STOP cijfers'!CN11</f>
        <v>0</v>
      </c>
      <c r="CO4" s="11">
        <f>'AT STOP cijfers'!CO11</f>
        <v>0</v>
      </c>
      <c r="CP4" s="11">
        <f>'AT STOP cijfers'!CP11</f>
        <v>0</v>
      </c>
      <c r="CQ4" s="11">
        <f>'AT STOP cijfers'!CQ11</f>
        <v>0</v>
      </c>
      <c r="CR4" s="11">
        <f>'AT STOP cijfers'!CR11</f>
        <v>0</v>
      </c>
      <c r="CS4" s="11">
        <f>'AT STOP cijfers'!CS11</f>
        <v>0</v>
      </c>
      <c r="CT4" s="11">
        <f>'AT STOP cijfers'!CT11</f>
        <v>0</v>
      </c>
      <c r="CU4" s="11">
        <f>'AT STOP cijfers'!CU11</f>
        <v>0</v>
      </c>
      <c r="CV4" s="11">
        <f>'AT STOP cijfers'!CV11</f>
        <v>0</v>
      </c>
      <c r="CW4" s="11">
        <f>'AT STOP cijfers'!CW11</f>
        <v>0</v>
      </c>
      <c r="CX4" s="11">
        <f>'AT STOP cijfers'!CX11</f>
        <v>0</v>
      </c>
      <c r="CY4" s="26">
        <f>'AT STOP cijfers'!CY11</f>
        <v>0</v>
      </c>
      <c r="CZ4" s="15">
        <f>'AT STOP cijfers'!CZ11</f>
        <v>0</v>
      </c>
      <c r="DA4" s="11">
        <f>'AT STOP cijfers'!DA11</f>
        <v>0</v>
      </c>
      <c r="DB4" s="11">
        <f>'AT STOP cijfers'!DB11</f>
        <v>0</v>
      </c>
      <c r="DC4" s="11">
        <f>'AT STOP cijfers'!DC11</f>
        <v>0</v>
      </c>
      <c r="DD4" s="11">
        <f>'AT STOP cijfers'!DD11</f>
        <v>0</v>
      </c>
      <c r="DE4" s="11">
        <f>'AT STOP cijfers'!DE11</f>
        <v>0</v>
      </c>
      <c r="DF4" s="11">
        <f>'AT STOP cijfers'!DF11</f>
        <v>0</v>
      </c>
      <c r="DG4" s="11">
        <f>'AT STOP cijfers'!DG11</f>
        <v>0</v>
      </c>
      <c r="DH4" s="11">
        <f>'AT STOP cijfers'!DH11</f>
        <v>0</v>
      </c>
      <c r="DI4" s="11">
        <f>'AT STOP cijfers'!DI11</f>
        <v>0</v>
      </c>
      <c r="DJ4" s="11">
        <f>'AT STOP cijfers'!DJ11</f>
        <v>0</v>
      </c>
      <c r="DK4" s="11">
        <f>'AT STOP cijfers'!DK11</f>
        <v>0</v>
      </c>
      <c r="DL4" s="26">
        <f>'AT STOP cijfers'!DL11</f>
        <v>0</v>
      </c>
    </row>
    <row r="5" spans="1:116">
      <c r="A5" s="47">
        <f>'AT STOP cijfers'!A12</f>
        <v>0</v>
      </c>
      <c r="B5" s="49" t="str">
        <f>'AT STOP cijfers'!B12</f>
        <v>ACNT</v>
      </c>
      <c r="C5" s="4" t="str">
        <f>'AT STOP cijfers'!C12</f>
        <v>Alcohol &amp; tabak</v>
      </c>
      <c r="D5" s="4" t="str">
        <f>'AT STOP cijfers'!D12</f>
        <v>A&amp;T Tabak VWS</v>
      </c>
      <c r="E5" s="4" t="str">
        <f>'AT STOP cijfers'!E12</f>
        <v>Etikettering en samenstelling Tabak</v>
      </c>
      <c r="F5" s="5" t="str">
        <f>'AT STOP cijfers'!F12</f>
        <v>VWS</v>
      </c>
      <c r="G5" s="4">
        <f>'AT STOP cijfers'!G12</f>
        <v>0</v>
      </c>
      <c r="H5" s="15">
        <f>'AT STOP cijfers'!H12</f>
        <v>450</v>
      </c>
      <c r="I5" s="11">
        <f>'AT STOP cijfers'!I12</f>
        <v>0</v>
      </c>
      <c r="J5" s="11">
        <f>'AT STOP cijfers'!J12</f>
        <v>0</v>
      </c>
      <c r="K5" s="11">
        <f>'AT STOP cijfers'!K12</f>
        <v>0</v>
      </c>
      <c r="L5" s="11">
        <f>'AT STOP cijfers'!L12</f>
        <v>0</v>
      </c>
      <c r="M5" s="11">
        <f>'AT STOP cijfers'!M12</f>
        <v>0</v>
      </c>
      <c r="N5" s="11">
        <f>'AT STOP cijfers'!N12</f>
        <v>0</v>
      </c>
      <c r="O5" s="11">
        <f>'AT STOP cijfers'!O12</f>
        <v>0</v>
      </c>
      <c r="P5" s="11">
        <f>'AT STOP cijfers'!P12</f>
        <v>0</v>
      </c>
      <c r="Q5" s="26">
        <f>'AT STOP cijfers'!Q12</f>
        <v>450</v>
      </c>
      <c r="R5" s="15">
        <f>'AT STOP cijfers'!R12</f>
        <v>0</v>
      </c>
      <c r="S5" s="11">
        <f>'AT STOP cijfers'!S12</f>
        <v>0</v>
      </c>
      <c r="T5" s="11">
        <f>'AT STOP cijfers'!T12</f>
        <v>450</v>
      </c>
      <c r="U5" s="11">
        <f>'AT STOP cijfers'!U12</f>
        <v>0</v>
      </c>
      <c r="V5" s="11">
        <f>'AT STOP cijfers'!V12</f>
        <v>0</v>
      </c>
      <c r="W5" s="11">
        <f>'AT STOP cijfers'!W12</f>
        <v>0</v>
      </c>
      <c r="X5" s="11">
        <f>'AT STOP cijfers'!X12</f>
        <v>0</v>
      </c>
      <c r="Y5" s="11">
        <f>'AT STOP cijfers'!Y12</f>
        <v>0</v>
      </c>
      <c r="Z5" s="49">
        <f>'AT STOP cijfers'!Z12</f>
        <v>450</v>
      </c>
      <c r="AA5" s="11">
        <f>'AT STOP cijfers'!AA12</f>
        <v>100</v>
      </c>
      <c r="AB5" s="11">
        <f>'AT STOP cijfers'!AB12</f>
        <v>350</v>
      </c>
      <c r="AC5" s="11">
        <f>'AT STOP cijfers'!AC12</f>
        <v>0</v>
      </c>
      <c r="AD5" s="11">
        <f>'AT STOP cijfers'!AD12</f>
        <v>0</v>
      </c>
      <c r="AE5" s="11">
        <f>'AT STOP cijfers'!AE12</f>
        <v>0</v>
      </c>
      <c r="AF5" s="11">
        <f>'AT STOP cijfers'!AF12</f>
        <v>0</v>
      </c>
      <c r="AG5" s="49">
        <f>'AT STOP cijfers'!AG12</f>
        <v>0</v>
      </c>
      <c r="AH5" s="11">
        <f>'AT STOP cijfers'!AH12</f>
        <v>0</v>
      </c>
      <c r="AI5" s="11">
        <f>'AT STOP cijfers'!AI12</f>
        <v>100</v>
      </c>
      <c r="AJ5" s="11">
        <f>'AT STOP cijfers'!AJ12</f>
        <v>0</v>
      </c>
      <c r="AK5" s="11">
        <f>'AT STOP cijfers'!AK12</f>
        <v>0</v>
      </c>
      <c r="AL5" s="49">
        <f>'AT STOP cijfers'!AL12</f>
        <v>0</v>
      </c>
      <c r="AM5" s="11">
        <f>'AT STOP cijfers'!AM12</f>
        <v>0</v>
      </c>
      <c r="AN5" s="11">
        <f>'AT STOP cijfers'!AN12</f>
        <v>0</v>
      </c>
      <c r="AO5" s="11">
        <f>'AT STOP cijfers'!AO12</f>
        <v>0</v>
      </c>
      <c r="AP5" s="11">
        <f>'AT STOP cijfers'!AP12</f>
        <v>0</v>
      </c>
      <c r="AQ5" s="11">
        <f>'AT STOP cijfers'!AQ12</f>
        <v>0</v>
      </c>
      <c r="AR5" s="49">
        <f>'AT STOP cijfers'!AR12</f>
        <v>0</v>
      </c>
      <c r="AS5" s="11">
        <f>'AT STOP cijfers'!AS12</f>
        <v>0</v>
      </c>
      <c r="AT5" s="11">
        <f>'AT STOP cijfers'!AT12</f>
        <v>0</v>
      </c>
      <c r="AU5" s="11">
        <f>'AT STOP cijfers'!AU12</f>
        <v>350</v>
      </c>
      <c r="AV5" s="11">
        <f>'AT STOP cijfers'!AV12</f>
        <v>0</v>
      </c>
      <c r="AW5" s="11">
        <f>'AT STOP cijfers'!AW12</f>
        <v>0</v>
      </c>
      <c r="AX5" s="11">
        <f>'AT STOP cijfers'!AX12</f>
        <v>0</v>
      </c>
      <c r="AY5" s="11">
        <f>'AT STOP cijfers'!AY12</f>
        <v>0</v>
      </c>
      <c r="AZ5" s="11">
        <f>'AT STOP cijfers'!AZ12</f>
        <v>0</v>
      </c>
      <c r="BA5" s="11">
        <f>'AT STOP cijfers'!BA12</f>
        <v>0</v>
      </c>
      <c r="BB5" s="11">
        <f>'AT STOP cijfers'!BB12</f>
        <v>0</v>
      </c>
      <c r="BC5" s="49">
        <f>'AT STOP cijfers'!BC12</f>
        <v>0</v>
      </c>
      <c r="BD5" s="11">
        <f>'AT STOP cijfers'!BD12</f>
        <v>0</v>
      </c>
      <c r="BE5" s="11">
        <f>'AT STOP cijfers'!BE12</f>
        <v>0</v>
      </c>
      <c r="BF5" s="11">
        <f>'AT STOP cijfers'!BF12</f>
        <v>0</v>
      </c>
      <c r="BG5" s="11">
        <f>'AT STOP cijfers'!BG12</f>
        <v>0</v>
      </c>
      <c r="BH5" s="11">
        <f>'AT STOP cijfers'!BH12</f>
        <v>0</v>
      </c>
      <c r="BI5" s="11">
        <f>'AT STOP cijfers'!BI12</f>
        <v>0</v>
      </c>
      <c r="BJ5" s="11">
        <f>'AT STOP cijfers'!BJ12</f>
        <v>0</v>
      </c>
      <c r="BK5" s="49">
        <f>'AT STOP cijfers'!BK12</f>
        <v>0</v>
      </c>
      <c r="BL5" s="11">
        <f>'AT STOP cijfers'!BL12</f>
        <v>0</v>
      </c>
      <c r="BM5" s="11">
        <f>'AT STOP cijfers'!BM12</f>
        <v>0</v>
      </c>
      <c r="BN5" s="11">
        <f>'AT STOP cijfers'!BN12</f>
        <v>0</v>
      </c>
      <c r="BO5" s="11">
        <f>'AT STOP cijfers'!BO12</f>
        <v>0</v>
      </c>
      <c r="BP5" s="11">
        <f>'AT STOP cijfers'!BP12</f>
        <v>0</v>
      </c>
      <c r="BQ5" s="49">
        <f>'AT STOP cijfers'!BQ12</f>
        <v>0</v>
      </c>
      <c r="BR5" s="11">
        <f>'AT STOP cijfers'!BR12</f>
        <v>0</v>
      </c>
      <c r="BS5" s="11">
        <f>'AT STOP cijfers'!BS12</f>
        <v>0</v>
      </c>
      <c r="BT5" s="11">
        <f>'AT STOP cijfers'!BT12</f>
        <v>0</v>
      </c>
      <c r="BU5" s="11">
        <f>'AT STOP cijfers'!BU12</f>
        <v>0</v>
      </c>
      <c r="BV5" s="11">
        <f>'AT STOP cijfers'!BV12</f>
        <v>0</v>
      </c>
      <c r="BW5" s="11">
        <f>'AT STOP cijfers'!BW12</f>
        <v>0</v>
      </c>
      <c r="BX5" s="49">
        <f>'AT STOP cijfers'!BX12</f>
        <v>0</v>
      </c>
      <c r="BY5" s="49">
        <f>'AT STOP cijfers'!BY12</f>
        <v>450</v>
      </c>
      <c r="BZ5" s="11">
        <f>'AT STOP cijfers'!BZ12</f>
        <v>0</v>
      </c>
      <c r="CA5" s="11">
        <f>'AT STOP cijfers'!CA12</f>
        <v>0</v>
      </c>
      <c r="CB5" s="11">
        <f>'AT STOP cijfers'!CB12</f>
        <v>0</v>
      </c>
      <c r="CC5" s="11">
        <f>'AT STOP cijfers'!CC12</f>
        <v>0</v>
      </c>
      <c r="CD5" s="11">
        <f>'AT STOP cijfers'!CD12</f>
        <v>0</v>
      </c>
      <c r="CE5" s="11">
        <f>'AT STOP cijfers'!CE12</f>
        <v>0</v>
      </c>
      <c r="CF5" s="11">
        <f>'AT STOP cijfers'!CF12</f>
        <v>0</v>
      </c>
      <c r="CG5" s="11">
        <f>'AT STOP cijfers'!CG12</f>
        <v>0</v>
      </c>
      <c r="CH5" s="11">
        <f>'AT STOP cijfers'!CH12</f>
        <v>0</v>
      </c>
      <c r="CI5" s="11">
        <f>'AT STOP cijfers'!CI12</f>
        <v>0</v>
      </c>
      <c r="CJ5" s="11">
        <f>'AT STOP cijfers'!CJ12</f>
        <v>0</v>
      </c>
      <c r="CK5" s="11">
        <f>'AT STOP cijfers'!CK12</f>
        <v>0</v>
      </c>
      <c r="CL5" s="49">
        <f>'AT STOP cijfers'!CL12</f>
        <v>0</v>
      </c>
      <c r="CM5" s="11">
        <f>'AT STOP cijfers'!CM12</f>
        <v>0</v>
      </c>
      <c r="CN5" s="11">
        <f>'AT STOP cijfers'!CN12</f>
        <v>0</v>
      </c>
      <c r="CO5" s="11">
        <f>'AT STOP cijfers'!CO12</f>
        <v>0</v>
      </c>
      <c r="CP5" s="11">
        <f>'AT STOP cijfers'!CP12</f>
        <v>0</v>
      </c>
      <c r="CQ5" s="11">
        <f>'AT STOP cijfers'!CQ12</f>
        <v>0</v>
      </c>
      <c r="CR5" s="11">
        <f>'AT STOP cijfers'!CR12</f>
        <v>0</v>
      </c>
      <c r="CS5" s="11">
        <f>'AT STOP cijfers'!CS12</f>
        <v>0</v>
      </c>
      <c r="CT5" s="11">
        <f>'AT STOP cijfers'!CT12</f>
        <v>0</v>
      </c>
      <c r="CU5" s="11">
        <f>'AT STOP cijfers'!CU12</f>
        <v>0</v>
      </c>
      <c r="CV5" s="11">
        <f>'AT STOP cijfers'!CV12</f>
        <v>0</v>
      </c>
      <c r="CW5" s="11">
        <f>'AT STOP cijfers'!CW12</f>
        <v>0</v>
      </c>
      <c r="CX5" s="11">
        <f>'AT STOP cijfers'!CX12</f>
        <v>0</v>
      </c>
      <c r="CY5" s="26">
        <f>'AT STOP cijfers'!CY12</f>
        <v>0</v>
      </c>
      <c r="CZ5" s="15">
        <f>'AT STOP cijfers'!CZ12</f>
        <v>0</v>
      </c>
      <c r="DA5" s="11">
        <f>'AT STOP cijfers'!DA12</f>
        <v>0</v>
      </c>
      <c r="DB5" s="11">
        <f>'AT STOP cijfers'!DB12</f>
        <v>0</v>
      </c>
      <c r="DC5" s="11">
        <f>'AT STOP cijfers'!DC12</f>
        <v>0</v>
      </c>
      <c r="DD5" s="11">
        <f>'AT STOP cijfers'!DD12</f>
        <v>0</v>
      </c>
      <c r="DE5" s="11">
        <f>'AT STOP cijfers'!DE12</f>
        <v>0</v>
      </c>
      <c r="DF5" s="11">
        <f>'AT STOP cijfers'!DF12</f>
        <v>0</v>
      </c>
      <c r="DG5" s="11">
        <f>'AT STOP cijfers'!DG12</f>
        <v>0</v>
      </c>
      <c r="DH5" s="11">
        <f>'AT STOP cijfers'!DH12</f>
        <v>0</v>
      </c>
      <c r="DI5" s="11">
        <f>'AT STOP cijfers'!DI12</f>
        <v>0</v>
      </c>
      <c r="DJ5" s="11">
        <f>'AT STOP cijfers'!DJ12</f>
        <v>0</v>
      </c>
      <c r="DK5" s="11">
        <f>'AT STOP cijfers'!DK12</f>
        <v>0</v>
      </c>
      <c r="DL5" s="26">
        <f>'AT STOP cijfers'!DL12</f>
        <v>0</v>
      </c>
    </row>
    <row r="6" spans="1:116">
      <c r="A6" s="47">
        <f>'AT STOP cijfers'!A13</f>
        <v>0</v>
      </c>
      <c r="B6" s="49" t="str">
        <f>'AT STOP cijfers'!B13</f>
        <v>ACNT/ACNA</v>
      </c>
      <c r="C6" s="4" t="str">
        <f>'AT STOP cijfers'!C13</f>
        <v>Alcohol &amp; tabak</v>
      </c>
      <c r="D6" s="4" t="str">
        <f>'AT STOP cijfers'!D13</f>
        <v>A&amp;T Tabak VWS</v>
      </c>
      <c r="E6" s="4" t="str">
        <f>'AT STOP cijfers'!E13</f>
        <v>Handhaving leeftijdsgrenzen Tabak</v>
      </c>
      <c r="F6" s="5" t="str">
        <f>'AT STOP cijfers'!F13</f>
        <v>VWS</v>
      </c>
      <c r="G6" s="4">
        <f>'AT STOP cijfers'!G13</f>
        <v>0</v>
      </c>
      <c r="H6" s="15">
        <f>'AT STOP cijfers'!H13</f>
        <v>12725</v>
      </c>
      <c r="I6" s="11">
        <f>'AT STOP cijfers'!I13</f>
        <v>0</v>
      </c>
      <c r="J6" s="11">
        <f>'AT STOP cijfers'!J13</f>
        <v>75</v>
      </c>
      <c r="K6" s="11">
        <f>'AT STOP cijfers'!K13</f>
        <v>0</v>
      </c>
      <c r="L6" s="11">
        <f>'AT STOP cijfers'!L13</f>
        <v>0</v>
      </c>
      <c r="M6" s="11">
        <f>'AT STOP cijfers'!M13</f>
        <v>0</v>
      </c>
      <c r="N6" s="11">
        <f>'AT STOP cijfers'!N13</f>
        <v>0</v>
      </c>
      <c r="O6" s="11">
        <f>'AT STOP cijfers'!O13</f>
        <v>0</v>
      </c>
      <c r="P6" s="11">
        <f>'AT STOP cijfers'!P13</f>
        <v>0</v>
      </c>
      <c r="Q6" s="26">
        <f>'AT STOP cijfers'!Q13</f>
        <v>12800</v>
      </c>
      <c r="R6" s="15">
        <f>'AT STOP cijfers'!R13</f>
        <v>0</v>
      </c>
      <c r="S6" s="11">
        <f>'AT STOP cijfers'!S13</f>
        <v>0</v>
      </c>
      <c r="T6" s="11">
        <f>'AT STOP cijfers'!T13</f>
        <v>12800</v>
      </c>
      <c r="U6" s="11">
        <f>'AT STOP cijfers'!U13</f>
        <v>0</v>
      </c>
      <c r="V6" s="11">
        <f>'AT STOP cijfers'!V13</f>
        <v>0</v>
      </c>
      <c r="W6" s="11">
        <f>'AT STOP cijfers'!W13</f>
        <v>0</v>
      </c>
      <c r="X6" s="11">
        <f>'AT STOP cijfers'!X13</f>
        <v>0</v>
      </c>
      <c r="Y6" s="11">
        <f>'AT STOP cijfers'!Y13</f>
        <v>0</v>
      </c>
      <c r="Z6" s="49">
        <f>'AT STOP cijfers'!Z13</f>
        <v>12800</v>
      </c>
      <c r="AA6" s="11">
        <f>'AT STOP cijfers'!AA13</f>
        <v>1500</v>
      </c>
      <c r="AB6" s="11">
        <f>'AT STOP cijfers'!AB13</f>
        <v>11300</v>
      </c>
      <c r="AC6" s="11">
        <f>'AT STOP cijfers'!AC13</f>
        <v>0</v>
      </c>
      <c r="AD6" s="11">
        <f>'AT STOP cijfers'!AD13</f>
        <v>0</v>
      </c>
      <c r="AE6" s="11">
        <f>'AT STOP cijfers'!AE13</f>
        <v>0</v>
      </c>
      <c r="AF6" s="11">
        <f>'AT STOP cijfers'!AF13</f>
        <v>0</v>
      </c>
      <c r="AG6" s="49">
        <f>'AT STOP cijfers'!AG13</f>
        <v>0</v>
      </c>
      <c r="AH6" s="11">
        <f>'AT STOP cijfers'!AH13</f>
        <v>0</v>
      </c>
      <c r="AI6" s="11">
        <f>'AT STOP cijfers'!AI13</f>
        <v>1500</v>
      </c>
      <c r="AJ6" s="11">
        <f>'AT STOP cijfers'!AJ13</f>
        <v>0</v>
      </c>
      <c r="AK6" s="11">
        <f>'AT STOP cijfers'!AK13</f>
        <v>0</v>
      </c>
      <c r="AL6" s="49">
        <f>'AT STOP cijfers'!AL13</f>
        <v>0</v>
      </c>
      <c r="AM6" s="11">
        <f>'AT STOP cijfers'!AM13</f>
        <v>0</v>
      </c>
      <c r="AN6" s="11">
        <f>'AT STOP cijfers'!AN13</f>
        <v>0</v>
      </c>
      <c r="AO6" s="11">
        <f>'AT STOP cijfers'!AO13</f>
        <v>0</v>
      </c>
      <c r="AP6" s="11">
        <f>'AT STOP cijfers'!AP13</f>
        <v>0</v>
      </c>
      <c r="AQ6" s="11">
        <f>'AT STOP cijfers'!AQ13</f>
        <v>0</v>
      </c>
      <c r="AR6" s="49">
        <f>'AT STOP cijfers'!AR13</f>
        <v>0</v>
      </c>
      <c r="AS6" s="11">
        <f>'AT STOP cijfers'!AS13</f>
        <v>0</v>
      </c>
      <c r="AT6" s="11">
        <f>'AT STOP cijfers'!AT13</f>
        <v>0</v>
      </c>
      <c r="AU6" s="11">
        <f>'AT STOP cijfers'!AU13</f>
        <v>0</v>
      </c>
      <c r="AV6" s="11">
        <f>'AT STOP cijfers'!AV13</f>
        <v>0</v>
      </c>
      <c r="AW6" s="11">
        <f>'AT STOP cijfers'!AW13</f>
        <v>0</v>
      </c>
      <c r="AX6" s="11">
        <f>'AT STOP cijfers'!AX13</f>
        <v>0</v>
      </c>
      <c r="AY6" s="11">
        <f>'AT STOP cijfers'!AY13</f>
        <v>0</v>
      </c>
      <c r="AZ6" s="11">
        <f>'AT STOP cijfers'!AZ13</f>
        <v>0</v>
      </c>
      <c r="BA6" s="11">
        <f>'AT STOP cijfers'!BA13</f>
        <v>0</v>
      </c>
      <c r="BB6" s="11">
        <f>'AT STOP cijfers'!BB13</f>
        <v>11300</v>
      </c>
      <c r="BC6" s="49">
        <f>'AT STOP cijfers'!BC13</f>
        <v>0</v>
      </c>
      <c r="BD6" s="11">
        <f>'AT STOP cijfers'!BD13</f>
        <v>0</v>
      </c>
      <c r="BE6" s="11">
        <f>'AT STOP cijfers'!BE13</f>
        <v>0</v>
      </c>
      <c r="BF6" s="11">
        <f>'AT STOP cijfers'!BF13</f>
        <v>0</v>
      </c>
      <c r="BG6" s="11">
        <f>'AT STOP cijfers'!BG13</f>
        <v>0</v>
      </c>
      <c r="BH6" s="11">
        <f>'AT STOP cijfers'!BH13</f>
        <v>0</v>
      </c>
      <c r="BI6" s="11">
        <f>'AT STOP cijfers'!BI13</f>
        <v>0</v>
      </c>
      <c r="BJ6" s="11">
        <f>'AT STOP cijfers'!BJ13</f>
        <v>0</v>
      </c>
      <c r="BK6" s="49">
        <f>'AT STOP cijfers'!BK13</f>
        <v>0</v>
      </c>
      <c r="BL6" s="11">
        <f>'AT STOP cijfers'!BL13</f>
        <v>0</v>
      </c>
      <c r="BM6" s="11">
        <f>'AT STOP cijfers'!BM13</f>
        <v>0</v>
      </c>
      <c r="BN6" s="11">
        <f>'AT STOP cijfers'!BN13</f>
        <v>0</v>
      </c>
      <c r="BO6" s="11">
        <f>'AT STOP cijfers'!BO13</f>
        <v>0</v>
      </c>
      <c r="BP6" s="11">
        <f>'AT STOP cijfers'!BP13</f>
        <v>0</v>
      </c>
      <c r="BQ6" s="49">
        <f>'AT STOP cijfers'!BQ13</f>
        <v>0</v>
      </c>
      <c r="BR6" s="11">
        <f>'AT STOP cijfers'!BR13</f>
        <v>0</v>
      </c>
      <c r="BS6" s="11">
        <f>'AT STOP cijfers'!BS13</f>
        <v>0</v>
      </c>
      <c r="BT6" s="11">
        <f>'AT STOP cijfers'!BT13</f>
        <v>0</v>
      </c>
      <c r="BU6" s="11">
        <f>'AT STOP cijfers'!BU13</f>
        <v>0</v>
      </c>
      <c r="BV6" s="11">
        <f>'AT STOP cijfers'!BV13</f>
        <v>0</v>
      </c>
      <c r="BW6" s="11">
        <f>'AT STOP cijfers'!BW13</f>
        <v>0</v>
      </c>
      <c r="BX6" s="49">
        <f>'AT STOP cijfers'!BX13</f>
        <v>0</v>
      </c>
      <c r="BY6" s="49">
        <f>'AT STOP cijfers'!BY13</f>
        <v>12800</v>
      </c>
      <c r="BZ6" s="11">
        <f>'AT STOP cijfers'!BZ13</f>
        <v>0</v>
      </c>
      <c r="CA6" s="11">
        <f>'AT STOP cijfers'!CA13</f>
        <v>0</v>
      </c>
      <c r="CB6" s="11">
        <f>'AT STOP cijfers'!CB13</f>
        <v>0</v>
      </c>
      <c r="CC6" s="11">
        <f>'AT STOP cijfers'!CC13</f>
        <v>0</v>
      </c>
      <c r="CD6" s="11">
        <f>'AT STOP cijfers'!CD13</f>
        <v>0</v>
      </c>
      <c r="CE6" s="11">
        <f>'AT STOP cijfers'!CE13</f>
        <v>0</v>
      </c>
      <c r="CF6" s="11">
        <f>'AT STOP cijfers'!CF13</f>
        <v>0</v>
      </c>
      <c r="CG6" s="11">
        <f>'AT STOP cijfers'!CG13</f>
        <v>0</v>
      </c>
      <c r="CH6" s="11">
        <f>'AT STOP cijfers'!CH13</f>
        <v>0</v>
      </c>
      <c r="CI6" s="11">
        <f>'AT STOP cijfers'!CI13</f>
        <v>0</v>
      </c>
      <c r="CJ6" s="11">
        <f>'AT STOP cijfers'!CJ13</f>
        <v>0</v>
      </c>
      <c r="CK6" s="11">
        <f>'AT STOP cijfers'!CK13</f>
        <v>0</v>
      </c>
      <c r="CL6" s="49">
        <f>'AT STOP cijfers'!CL13</f>
        <v>0</v>
      </c>
      <c r="CM6" s="11">
        <f>'AT STOP cijfers'!CM13</f>
        <v>0</v>
      </c>
      <c r="CN6" s="11">
        <f>'AT STOP cijfers'!CN13</f>
        <v>0</v>
      </c>
      <c r="CO6" s="11">
        <f>'AT STOP cijfers'!CO13</f>
        <v>0</v>
      </c>
      <c r="CP6" s="11">
        <f>'AT STOP cijfers'!CP13</f>
        <v>0</v>
      </c>
      <c r="CQ6" s="11">
        <f>'AT STOP cijfers'!CQ13</f>
        <v>0</v>
      </c>
      <c r="CR6" s="11">
        <f>'AT STOP cijfers'!CR13</f>
        <v>0</v>
      </c>
      <c r="CS6" s="11">
        <f>'AT STOP cijfers'!CS13</f>
        <v>0</v>
      </c>
      <c r="CT6" s="11">
        <f>'AT STOP cijfers'!CT13</f>
        <v>0</v>
      </c>
      <c r="CU6" s="11">
        <f>'AT STOP cijfers'!CU13</f>
        <v>0</v>
      </c>
      <c r="CV6" s="11">
        <f>'AT STOP cijfers'!CV13</f>
        <v>0</v>
      </c>
      <c r="CW6" s="11">
        <f>'AT STOP cijfers'!CW13</f>
        <v>0</v>
      </c>
      <c r="CX6" s="11">
        <f>'AT STOP cijfers'!CX13</f>
        <v>0</v>
      </c>
      <c r="CY6" s="26">
        <f>'AT STOP cijfers'!CY13</f>
        <v>0</v>
      </c>
      <c r="CZ6" s="15">
        <f>'AT STOP cijfers'!CZ13</f>
        <v>0</v>
      </c>
      <c r="DA6" s="11">
        <f>'AT STOP cijfers'!DA13</f>
        <v>0</v>
      </c>
      <c r="DB6" s="11">
        <f>'AT STOP cijfers'!DB13</f>
        <v>0</v>
      </c>
      <c r="DC6" s="11">
        <f>'AT STOP cijfers'!DC13</f>
        <v>0</v>
      </c>
      <c r="DD6" s="11">
        <f>'AT STOP cijfers'!DD13</f>
        <v>0</v>
      </c>
      <c r="DE6" s="11">
        <f>'AT STOP cijfers'!DE13</f>
        <v>0</v>
      </c>
      <c r="DF6" s="11">
        <f>'AT STOP cijfers'!DF13</f>
        <v>0</v>
      </c>
      <c r="DG6" s="11">
        <f>'AT STOP cijfers'!DG13</f>
        <v>0</v>
      </c>
      <c r="DH6" s="11">
        <f>'AT STOP cijfers'!DH13</f>
        <v>0</v>
      </c>
      <c r="DI6" s="11">
        <f>'AT STOP cijfers'!DI13</f>
        <v>0</v>
      </c>
      <c r="DJ6" s="11">
        <f>'AT STOP cijfers'!DJ13</f>
        <v>0</v>
      </c>
      <c r="DK6" s="11">
        <f>'AT STOP cijfers'!DK13</f>
        <v>0</v>
      </c>
      <c r="DL6" s="26">
        <f>'AT STOP cijfers'!DL13</f>
        <v>0</v>
      </c>
    </row>
    <row r="7" spans="1:116">
      <c r="A7" s="47">
        <f>'AT STOP cijfers'!A14</f>
        <v>0</v>
      </c>
      <c r="B7" s="49" t="str">
        <f>'AT STOP cijfers'!B14</f>
        <v>ACNT/ACNA</v>
      </c>
      <c r="C7" s="4" t="str">
        <f>'AT STOP cijfers'!C14</f>
        <v>Alcohol &amp; tabak</v>
      </c>
      <c r="D7" s="4" t="str">
        <f>'AT STOP cijfers'!D14</f>
        <v>A&amp;T Tabak VWS</v>
      </c>
      <c r="E7" s="4" t="str">
        <f>'AT STOP cijfers'!E14</f>
        <v>Rookverboden</v>
      </c>
      <c r="F7" s="5" t="str">
        <f>'AT STOP cijfers'!F14</f>
        <v>VWS</v>
      </c>
      <c r="G7" s="4">
        <f>'AT STOP cijfers'!G14</f>
        <v>0</v>
      </c>
      <c r="H7" s="15">
        <f>'AT STOP cijfers'!H14</f>
        <v>33175</v>
      </c>
      <c r="I7" s="11">
        <f>'AT STOP cijfers'!I14</f>
        <v>0</v>
      </c>
      <c r="J7" s="11">
        <f>'AT STOP cijfers'!J14</f>
        <v>250</v>
      </c>
      <c r="K7" s="11">
        <f>'AT STOP cijfers'!K14</f>
        <v>0</v>
      </c>
      <c r="L7" s="11">
        <f>'AT STOP cijfers'!L14</f>
        <v>0</v>
      </c>
      <c r="M7" s="11">
        <f>'AT STOP cijfers'!M14</f>
        <v>0</v>
      </c>
      <c r="N7" s="11">
        <f>'AT STOP cijfers'!N14</f>
        <v>0</v>
      </c>
      <c r="O7" s="11">
        <f>'AT STOP cijfers'!O14</f>
        <v>0</v>
      </c>
      <c r="P7" s="11">
        <f>'AT STOP cijfers'!P14</f>
        <v>0</v>
      </c>
      <c r="Q7" s="26">
        <f>'AT STOP cijfers'!Q14</f>
        <v>33425</v>
      </c>
      <c r="R7" s="15">
        <f>'AT STOP cijfers'!R14</f>
        <v>0</v>
      </c>
      <c r="S7" s="11">
        <f>'AT STOP cijfers'!S14</f>
        <v>0</v>
      </c>
      <c r="T7" s="11">
        <f>'AT STOP cijfers'!T14</f>
        <v>33425</v>
      </c>
      <c r="U7" s="11">
        <f>'AT STOP cijfers'!U14</f>
        <v>0</v>
      </c>
      <c r="V7" s="11">
        <f>'AT STOP cijfers'!V14</f>
        <v>0</v>
      </c>
      <c r="W7" s="11">
        <f>'AT STOP cijfers'!W14</f>
        <v>0</v>
      </c>
      <c r="X7" s="11">
        <f>'AT STOP cijfers'!X14</f>
        <v>0</v>
      </c>
      <c r="Y7" s="11">
        <f>'AT STOP cijfers'!Y14</f>
        <v>0</v>
      </c>
      <c r="Z7" s="49">
        <f>'AT STOP cijfers'!Z14</f>
        <v>33425</v>
      </c>
      <c r="AA7" s="11">
        <f>'AT STOP cijfers'!AA14</f>
        <v>2975</v>
      </c>
      <c r="AB7" s="11">
        <f>'AT STOP cijfers'!AB14</f>
        <v>30450</v>
      </c>
      <c r="AC7" s="11">
        <f>'AT STOP cijfers'!AC14</f>
        <v>0</v>
      </c>
      <c r="AD7" s="11">
        <f>'AT STOP cijfers'!AD14</f>
        <v>0</v>
      </c>
      <c r="AE7" s="11">
        <f>'AT STOP cijfers'!AE14</f>
        <v>0</v>
      </c>
      <c r="AF7" s="11">
        <f>'AT STOP cijfers'!AF14</f>
        <v>0</v>
      </c>
      <c r="AG7" s="49">
        <f>'AT STOP cijfers'!AG14</f>
        <v>0</v>
      </c>
      <c r="AH7" s="11">
        <f>'AT STOP cijfers'!AH14</f>
        <v>0</v>
      </c>
      <c r="AI7" s="11">
        <f>'AT STOP cijfers'!AI14</f>
        <v>2975</v>
      </c>
      <c r="AJ7" s="11">
        <f>'AT STOP cijfers'!AJ14</f>
        <v>0</v>
      </c>
      <c r="AK7" s="11">
        <f>'AT STOP cijfers'!AK14</f>
        <v>0</v>
      </c>
      <c r="AL7" s="49">
        <f>'AT STOP cijfers'!AL14</f>
        <v>0</v>
      </c>
      <c r="AM7" s="11">
        <f>'AT STOP cijfers'!AM14</f>
        <v>0</v>
      </c>
      <c r="AN7" s="11">
        <f>'AT STOP cijfers'!AN14</f>
        <v>0</v>
      </c>
      <c r="AO7" s="11">
        <f>'AT STOP cijfers'!AO14</f>
        <v>0</v>
      </c>
      <c r="AP7" s="11">
        <f>'AT STOP cijfers'!AP14</f>
        <v>0</v>
      </c>
      <c r="AQ7" s="11">
        <f>'AT STOP cijfers'!AQ14</f>
        <v>0</v>
      </c>
      <c r="AR7" s="49">
        <f>'AT STOP cijfers'!AR14</f>
        <v>0</v>
      </c>
      <c r="AS7" s="11">
        <f>'AT STOP cijfers'!AS14</f>
        <v>1883</v>
      </c>
      <c r="AT7" s="11">
        <f>'AT STOP cijfers'!AT14</f>
        <v>1883</v>
      </c>
      <c r="AU7" s="11">
        <f>'AT STOP cijfers'!AU14</f>
        <v>1883</v>
      </c>
      <c r="AV7" s="11">
        <f>'AT STOP cijfers'!AV14</f>
        <v>1883</v>
      </c>
      <c r="AW7" s="11">
        <f>'AT STOP cijfers'!AW14</f>
        <v>1883</v>
      </c>
      <c r="AX7" s="11">
        <f>'AT STOP cijfers'!AX14</f>
        <v>1883</v>
      </c>
      <c r="AY7" s="11">
        <f>'AT STOP cijfers'!AY14</f>
        <v>1884</v>
      </c>
      <c r="AZ7" s="11">
        <f>'AT STOP cijfers'!AZ14</f>
        <v>1884</v>
      </c>
      <c r="BA7" s="11">
        <f>'AT STOP cijfers'!BA14</f>
        <v>1884</v>
      </c>
      <c r="BB7" s="11">
        <f>'AT STOP cijfers'!BB14</f>
        <v>13500</v>
      </c>
      <c r="BC7" s="49">
        <f>'AT STOP cijfers'!BC14</f>
        <v>0</v>
      </c>
      <c r="BD7" s="11">
        <f>'AT STOP cijfers'!BD14</f>
        <v>0</v>
      </c>
      <c r="BE7" s="11">
        <f>'AT STOP cijfers'!BE14</f>
        <v>0</v>
      </c>
      <c r="BF7" s="11">
        <f>'AT STOP cijfers'!BF14</f>
        <v>0</v>
      </c>
      <c r="BG7" s="11">
        <f>'AT STOP cijfers'!BG14</f>
        <v>0</v>
      </c>
      <c r="BH7" s="11">
        <f>'AT STOP cijfers'!BH14</f>
        <v>0</v>
      </c>
      <c r="BI7" s="11">
        <f>'AT STOP cijfers'!BI14</f>
        <v>0</v>
      </c>
      <c r="BJ7" s="11">
        <f>'AT STOP cijfers'!BJ14</f>
        <v>0</v>
      </c>
      <c r="BK7" s="49">
        <f>'AT STOP cijfers'!BK14</f>
        <v>0</v>
      </c>
      <c r="BL7" s="11">
        <f>'AT STOP cijfers'!BL14</f>
        <v>0</v>
      </c>
      <c r="BM7" s="11">
        <f>'AT STOP cijfers'!BM14</f>
        <v>0</v>
      </c>
      <c r="BN7" s="11">
        <f>'AT STOP cijfers'!BN14</f>
        <v>0</v>
      </c>
      <c r="BO7" s="11">
        <f>'AT STOP cijfers'!BO14</f>
        <v>0</v>
      </c>
      <c r="BP7" s="11">
        <f>'AT STOP cijfers'!BP14</f>
        <v>0</v>
      </c>
      <c r="BQ7" s="49">
        <f>'AT STOP cijfers'!BQ14</f>
        <v>0</v>
      </c>
      <c r="BR7" s="11">
        <f>'AT STOP cijfers'!BR14</f>
        <v>0</v>
      </c>
      <c r="BS7" s="11">
        <f>'AT STOP cijfers'!BS14</f>
        <v>0</v>
      </c>
      <c r="BT7" s="11">
        <f>'AT STOP cijfers'!BT14</f>
        <v>0</v>
      </c>
      <c r="BU7" s="11">
        <f>'AT STOP cijfers'!BU14</f>
        <v>0</v>
      </c>
      <c r="BV7" s="11">
        <f>'AT STOP cijfers'!BV14</f>
        <v>0</v>
      </c>
      <c r="BW7" s="11">
        <f>'AT STOP cijfers'!BW14</f>
        <v>0</v>
      </c>
      <c r="BX7" s="49">
        <f>'AT STOP cijfers'!BX14</f>
        <v>0</v>
      </c>
      <c r="BY7" s="49">
        <f>'AT STOP cijfers'!BY14</f>
        <v>33425</v>
      </c>
      <c r="BZ7" s="11">
        <f>'AT STOP cijfers'!BZ14</f>
        <v>0</v>
      </c>
      <c r="CA7" s="11">
        <f>'AT STOP cijfers'!CA14</f>
        <v>0</v>
      </c>
      <c r="CB7" s="11">
        <f>'AT STOP cijfers'!CB14</f>
        <v>0</v>
      </c>
      <c r="CC7" s="11">
        <f>'AT STOP cijfers'!CC14</f>
        <v>0</v>
      </c>
      <c r="CD7" s="11">
        <f>'AT STOP cijfers'!CD14</f>
        <v>0</v>
      </c>
      <c r="CE7" s="11">
        <f>'AT STOP cijfers'!CE14</f>
        <v>0</v>
      </c>
      <c r="CF7" s="11">
        <f>'AT STOP cijfers'!CF14</f>
        <v>0</v>
      </c>
      <c r="CG7" s="11">
        <f>'AT STOP cijfers'!CG14</f>
        <v>0</v>
      </c>
      <c r="CH7" s="11">
        <f>'AT STOP cijfers'!CH14</f>
        <v>0</v>
      </c>
      <c r="CI7" s="11">
        <f>'AT STOP cijfers'!CI14</f>
        <v>0</v>
      </c>
      <c r="CJ7" s="11">
        <f>'AT STOP cijfers'!CJ14</f>
        <v>0</v>
      </c>
      <c r="CK7" s="11">
        <f>'AT STOP cijfers'!CK14</f>
        <v>0</v>
      </c>
      <c r="CL7" s="49">
        <f>'AT STOP cijfers'!CL14</f>
        <v>0</v>
      </c>
      <c r="CM7" s="11">
        <f>'AT STOP cijfers'!CM14</f>
        <v>0</v>
      </c>
      <c r="CN7" s="11">
        <f>'AT STOP cijfers'!CN14</f>
        <v>0</v>
      </c>
      <c r="CO7" s="11">
        <f>'AT STOP cijfers'!CO14</f>
        <v>0</v>
      </c>
      <c r="CP7" s="11">
        <f>'AT STOP cijfers'!CP14</f>
        <v>0</v>
      </c>
      <c r="CQ7" s="11">
        <f>'AT STOP cijfers'!CQ14</f>
        <v>0</v>
      </c>
      <c r="CR7" s="11">
        <f>'AT STOP cijfers'!CR14</f>
        <v>0</v>
      </c>
      <c r="CS7" s="11">
        <f>'AT STOP cijfers'!CS14</f>
        <v>0</v>
      </c>
      <c r="CT7" s="11">
        <f>'AT STOP cijfers'!CT14</f>
        <v>0</v>
      </c>
      <c r="CU7" s="11">
        <f>'AT STOP cijfers'!CU14</f>
        <v>0</v>
      </c>
      <c r="CV7" s="11">
        <f>'AT STOP cijfers'!CV14</f>
        <v>0</v>
      </c>
      <c r="CW7" s="11">
        <f>'AT STOP cijfers'!CW14</f>
        <v>0</v>
      </c>
      <c r="CX7" s="11">
        <f>'AT STOP cijfers'!CX14</f>
        <v>0</v>
      </c>
      <c r="CY7" s="26">
        <f>'AT STOP cijfers'!CY14</f>
        <v>0</v>
      </c>
      <c r="CZ7" s="15">
        <f>'AT STOP cijfers'!CZ14</f>
        <v>0</v>
      </c>
      <c r="DA7" s="11">
        <f>'AT STOP cijfers'!DA14</f>
        <v>0</v>
      </c>
      <c r="DB7" s="11">
        <f>'AT STOP cijfers'!DB14</f>
        <v>0</v>
      </c>
      <c r="DC7" s="11">
        <f>'AT STOP cijfers'!DC14</f>
        <v>0</v>
      </c>
      <c r="DD7" s="11">
        <f>'AT STOP cijfers'!DD14</f>
        <v>0</v>
      </c>
      <c r="DE7" s="11">
        <f>'AT STOP cijfers'!DE14</f>
        <v>0</v>
      </c>
      <c r="DF7" s="11">
        <f>'AT STOP cijfers'!DF14</f>
        <v>0</v>
      </c>
      <c r="DG7" s="11">
        <f>'AT STOP cijfers'!DG14</f>
        <v>0</v>
      </c>
      <c r="DH7" s="11">
        <f>'AT STOP cijfers'!DH14</f>
        <v>0</v>
      </c>
      <c r="DI7" s="11">
        <f>'AT STOP cijfers'!DI14</f>
        <v>0</v>
      </c>
      <c r="DJ7" s="11">
        <f>'AT STOP cijfers'!DJ14</f>
        <v>0</v>
      </c>
      <c r="DK7" s="11">
        <f>'AT STOP cijfers'!DK14</f>
        <v>0</v>
      </c>
      <c r="DL7" s="26">
        <f>'AT STOP cijfers'!DL14</f>
        <v>0</v>
      </c>
    </row>
    <row r="8" spans="1:116">
      <c r="A8" s="47">
        <f>'AT STOP cijfers'!A15</f>
        <v>0</v>
      </c>
      <c r="B8" s="49" t="str">
        <f>'AT STOP cijfers'!B15</f>
        <v>ACNT</v>
      </c>
      <c r="C8" s="4" t="str">
        <f>'AT STOP cijfers'!C15</f>
        <v>Alcohol &amp; tabak</v>
      </c>
      <c r="D8" s="4" t="str">
        <f>'AT STOP cijfers'!D15</f>
        <v>A&amp;T Tabak VWS</v>
      </c>
      <c r="E8" s="4" t="str">
        <f>'AT STOP cijfers'!E15</f>
        <v>Tabaksreclame</v>
      </c>
      <c r="F8" s="5" t="str">
        <f>'AT STOP cijfers'!F15</f>
        <v>VWS</v>
      </c>
      <c r="G8" s="4">
        <f>'AT STOP cijfers'!G15</f>
        <v>0</v>
      </c>
      <c r="H8" s="15">
        <f>'AT STOP cijfers'!H15</f>
        <v>3500</v>
      </c>
      <c r="I8" s="11">
        <f>'AT STOP cijfers'!I15</f>
        <v>0</v>
      </c>
      <c r="J8" s="11">
        <f>'AT STOP cijfers'!J15</f>
        <v>0</v>
      </c>
      <c r="K8" s="11">
        <f>'AT STOP cijfers'!K15</f>
        <v>0</v>
      </c>
      <c r="L8" s="11">
        <f>'AT STOP cijfers'!L15</f>
        <v>0</v>
      </c>
      <c r="M8" s="11">
        <f>'AT STOP cijfers'!M15</f>
        <v>0</v>
      </c>
      <c r="N8" s="11">
        <f>'AT STOP cijfers'!N15</f>
        <v>0</v>
      </c>
      <c r="O8" s="11">
        <f>'AT STOP cijfers'!O15</f>
        <v>0</v>
      </c>
      <c r="P8" s="11">
        <f>'AT STOP cijfers'!P15</f>
        <v>0</v>
      </c>
      <c r="Q8" s="26">
        <f>'AT STOP cijfers'!Q15</f>
        <v>3500</v>
      </c>
      <c r="R8" s="15">
        <f>'AT STOP cijfers'!R15</f>
        <v>0</v>
      </c>
      <c r="S8" s="11">
        <f>'AT STOP cijfers'!S15</f>
        <v>0</v>
      </c>
      <c r="T8" s="11">
        <f>'AT STOP cijfers'!T15</f>
        <v>3500</v>
      </c>
      <c r="U8" s="11">
        <f>'AT STOP cijfers'!U15</f>
        <v>0</v>
      </c>
      <c r="V8" s="11">
        <f>'AT STOP cijfers'!V15</f>
        <v>0</v>
      </c>
      <c r="W8" s="11">
        <f>'AT STOP cijfers'!W15</f>
        <v>0</v>
      </c>
      <c r="X8" s="11">
        <f>'AT STOP cijfers'!X15</f>
        <v>0</v>
      </c>
      <c r="Y8" s="11">
        <f>'AT STOP cijfers'!Y15</f>
        <v>0</v>
      </c>
      <c r="Z8" s="49">
        <f>'AT STOP cijfers'!Z15</f>
        <v>3500</v>
      </c>
      <c r="AA8" s="11">
        <f>'AT STOP cijfers'!AA15</f>
        <v>1000</v>
      </c>
      <c r="AB8" s="11">
        <f>'AT STOP cijfers'!AB15</f>
        <v>2500</v>
      </c>
      <c r="AC8" s="11">
        <f>'AT STOP cijfers'!AC15</f>
        <v>0</v>
      </c>
      <c r="AD8" s="11">
        <f>'AT STOP cijfers'!AD15</f>
        <v>0</v>
      </c>
      <c r="AE8" s="11">
        <f>'AT STOP cijfers'!AE15</f>
        <v>0</v>
      </c>
      <c r="AF8" s="11">
        <f>'AT STOP cijfers'!AF15</f>
        <v>0</v>
      </c>
      <c r="AG8" s="49">
        <f>'AT STOP cijfers'!AG15</f>
        <v>0</v>
      </c>
      <c r="AH8" s="11">
        <f>'AT STOP cijfers'!AH15</f>
        <v>0</v>
      </c>
      <c r="AI8" s="11">
        <f>'AT STOP cijfers'!AI15</f>
        <v>1000</v>
      </c>
      <c r="AJ8" s="11">
        <f>'AT STOP cijfers'!AJ15</f>
        <v>0</v>
      </c>
      <c r="AK8" s="11">
        <f>'AT STOP cijfers'!AK15</f>
        <v>0</v>
      </c>
      <c r="AL8" s="49">
        <f>'AT STOP cijfers'!AL15</f>
        <v>0</v>
      </c>
      <c r="AM8" s="11">
        <f>'AT STOP cijfers'!AM15</f>
        <v>0</v>
      </c>
      <c r="AN8" s="11">
        <f>'AT STOP cijfers'!AN15</f>
        <v>0</v>
      </c>
      <c r="AO8" s="11">
        <f>'AT STOP cijfers'!AO15</f>
        <v>0</v>
      </c>
      <c r="AP8" s="11">
        <f>'AT STOP cijfers'!AP15</f>
        <v>0</v>
      </c>
      <c r="AQ8" s="11">
        <f>'AT STOP cijfers'!AQ15</f>
        <v>0</v>
      </c>
      <c r="AR8" s="49">
        <f>'AT STOP cijfers'!AR15</f>
        <v>0</v>
      </c>
      <c r="AS8" s="11">
        <f>'AT STOP cijfers'!AS15</f>
        <v>139</v>
      </c>
      <c r="AT8" s="11">
        <f>'AT STOP cijfers'!AT15</f>
        <v>139</v>
      </c>
      <c r="AU8" s="11">
        <f>'AT STOP cijfers'!AU15</f>
        <v>139</v>
      </c>
      <c r="AV8" s="11">
        <f>'AT STOP cijfers'!AV15</f>
        <v>139</v>
      </c>
      <c r="AW8" s="11">
        <f>'AT STOP cijfers'!AW15</f>
        <v>556</v>
      </c>
      <c r="AX8" s="11">
        <f>'AT STOP cijfers'!AX15</f>
        <v>555</v>
      </c>
      <c r="AY8" s="11">
        <f>'AT STOP cijfers'!AY15</f>
        <v>555</v>
      </c>
      <c r="AZ8" s="11">
        <f>'AT STOP cijfers'!AZ15</f>
        <v>139</v>
      </c>
      <c r="BA8" s="11">
        <f>'AT STOP cijfers'!BA15</f>
        <v>139</v>
      </c>
      <c r="BB8" s="11">
        <f>'AT STOP cijfers'!BB15</f>
        <v>0</v>
      </c>
      <c r="BC8" s="49">
        <f>'AT STOP cijfers'!BC15</f>
        <v>0</v>
      </c>
      <c r="BD8" s="11">
        <f>'AT STOP cijfers'!BD15</f>
        <v>0</v>
      </c>
      <c r="BE8" s="11">
        <f>'AT STOP cijfers'!BE15</f>
        <v>0</v>
      </c>
      <c r="BF8" s="11">
        <f>'AT STOP cijfers'!BF15</f>
        <v>0</v>
      </c>
      <c r="BG8" s="11">
        <f>'AT STOP cijfers'!BG15</f>
        <v>0</v>
      </c>
      <c r="BH8" s="11">
        <f>'AT STOP cijfers'!BH15</f>
        <v>0</v>
      </c>
      <c r="BI8" s="11">
        <f>'AT STOP cijfers'!BI15</f>
        <v>0</v>
      </c>
      <c r="BJ8" s="11">
        <f>'AT STOP cijfers'!BJ15</f>
        <v>0</v>
      </c>
      <c r="BK8" s="49">
        <f>'AT STOP cijfers'!BK15</f>
        <v>0</v>
      </c>
      <c r="BL8" s="11">
        <f>'AT STOP cijfers'!BL15</f>
        <v>0</v>
      </c>
      <c r="BM8" s="11">
        <f>'AT STOP cijfers'!BM15</f>
        <v>0</v>
      </c>
      <c r="BN8" s="11">
        <f>'AT STOP cijfers'!BN15</f>
        <v>0</v>
      </c>
      <c r="BO8" s="11">
        <f>'AT STOP cijfers'!BO15</f>
        <v>0</v>
      </c>
      <c r="BP8" s="11">
        <f>'AT STOP cijfers'!BP15</f>
        <v>0</v>
      </c>
      <c r="BQ8" s="49">
        <f>'AT STOP cijfers'!BQ15</f>
        <v>0</v>
      </c>
      <c r="BR8" s="11">
        <f>'AT STOP cijfers'!BR15</f>
        <v>0</v>
      </c>
      <c r="BS8" s="11">
        <f>'AT STOP cijfers'!BS15</f>
        <v>0</v>
      </c>
      <c r="BT8" s="11">
        <f>'AT STOP cijfers'!BT15</f>
        <v>0</v>
      </c>
      <c r="BU8" s="11">
        <f>'AT STOP cijfers'!BU15</f>
        <v>0</v>
      </c>
      <c r="BV8" s="11">
        <f>'AT STOP cijfers'!BV15</f>
        <v>0</v>
      </c>
      <c r="BW8" s="11">
        <f>'AT STOP cijfers'!BW15</f>
        <v>0</v>
      </c>
      <c r="BX8" s="49">
        <f>'AT STOP cijfers'!BX15</f>
        <v>0</v>
      </c>
      <c r="BY8" s="49">
        <f>'AT STOP cijfers'!BY15</f>
        <v>3500</v>
      </c>
      <c r="BZ8" s="11">
        <f>'AT STOP cijfers'!BZ15</f>
        <v>0</v>
      </c>
      <c r="CA8" s="11">
        <f>'AT STOP cijfers'!CA15</f>
        <v>0</v>
      </c>
      <c r="CB8" s="11">
        <f>'AT STOP cijfers'!CB15</f>
        <v>0</v>
      </c>
      <c r="CC8" s="11">
        <f>'AT STOP cijfers'!CC15</f>
        <v>0</v>
      </c>
      <c r="CD8" s="11">
        <f>'AT STOP cijfers'!CD15</f>
        <v>0</v>
      </c>
      <c r="CE8" s="11">
        <f>'AT STOP cijfers'!CE15</f>
        <v>0</v>
      </c>
      <c r="CF8" s="11">
        <f>'AT STOP cijfers'!CF15</f>
        <v>0</v>
      </c>
      <c r="CG8" s="11">
        <f>'AT STOP cijfers'!CG15</f>
        <v>0</v>
      </c>
      <c r="CH8" s="11">
        <f>'AT STOP cijfers'!CH15</f>
        <v>0</v>
      </c>
      <c r="CI8" s="11">
        <f>'AT STOP cijfers'!CI15</f>
        <v>0</v>
      </c>
      <c r="CJ8" s="11">
        <f>'AT STOP cijfers'!CJ15</f>
        <v>0</v>
      </c>
      <c r="CK8" s="11">
        <f>'AT STOP cijfers'!CK15</f>
        <v>0</v>
      </c>
      <c r="CL8" s="49">
        <f>'AT STOP cijfers'!CL15</f>
        <v>0</v>
      </c>
      <c r="CM8" s="11">
        <f>'AT STOP cijfers'!CM15</f>
        <v>0</v>
      </c>
      <c r="CN8" s="11">
        <f>'AT STOP cijfers'!CN15</f>
        <v>0</v>
      </c>
      <c r="CO8" s="11">
        <f>'AT STOP cijfers'!CO15</f>
        <v>0</v>
      </c>
      <c r="CP8" s="11">
        <f>'AT STOP cijfers'!CP15</f>
        <v>0</v>
      </c>
      <c r="CQ8" s="11">
        <f>'AT STOP cijfers'!CQ15</f>
        <v>0</v>
      </c>
      <c r="CR8" s="11">
        <f>'AT STOP cijfers'!CR15</f>
        <v>0</v>
      </c>
      <c r="CS8" s="11">
        <f>'AT STOP cijfers'!CS15</f>
        <v>0</v>
      </c>
      <c r="CT8" s="11">
        <f>'AT STOP cijfers'!CT15</f>
        <v>0</v>
      </c>
      <c r="CU8" s="11">
        <f>'AT STOP cijfers'!CU15</f>
        <v>0</v>
      </c>
      <c r="CV8" s="11">
        <f>'AT STOP cijfers'!CV15</f>
        <v>0</v>
      </c>
      <c r="CW8" s="11">
        <f>'AT STOP cijfers'!CW15</f>
        <v>0</v>
      </c>
      <c r="CX8" s="11">
        <f>'AT STOP cijfers'!CX15</f>
        <v>0</v>
      </c>
      <c r="CY8" s="26">
        <f>'AT STOP cijfers'!CY15</f>
        <v>0</v>
      </c>
      <c r="CZ8" s="15">
        <f>'AT STOP cijfers'!CZ15</f>
        <v>0</v>
      </c>
      <c r="DA8" s="11">
        <f>'AT STOP cijfers'!DA15</f>
        <v>0</v>
      </c>
      <c r="DB8" s="11">
        <f>'AT STOP cijfers'!DB15</f>
        <v>0</v>
      </c>
      <c r="DC8" s="11">
        <f>'AT STOP cijfers'!DC15</f>
        <v>0</v>
      </c>
      <c r="DD8" s="11">
        <f>'AT STOP cijfers'!DD15</f>
        <v>0</v>
      </c>
      <c r="DE8" s="11">
        <f>'AT STOP cijfers'!DE15</f>
        <v>0</v>
      </c>
      <c r="DF8" s="11">
        <f>'AT STOP cijfers'!DF15</f>
        <v>0</v>
      </c>
      <c r="DG8" s="11">
        <f>'AT STOP cijfers'!DG15</f>
        <v>0</v>
      </c>
      <c r="DH8" s="11">
        <f>'AT STOP cijfers'!DH15</f>
        <v>0</v>
      </c>
      <c r="DI8" s="11">
        <f>'AT STOP cijfers'!DI15</f>
        <v>0</v>
      </c>
      <c r="DJ8" s="11">
        <f>'AT STOP cijfers'!DJ15</f>
        <v>0</v>
      </c>
      <c r="DK8" s="11">
        <f>'AT STOP cijfers'!DK15</f>
        <v>0</v>
      </c>
      <c r="DL8" s="26">
        <f>'AT STOP cijfers'!DL15</f>
        <v>0</v>
      </c>
    </row>
    <row r="9" spans="1:116">
      <c r="A9" s="47">
        <f>'AT STOP cijfers'!A16</f>
        <v>0</v>
      </c>
      <c r="B9" s="49">
        <f>'AT STOP cijfers'!B16</f>
        <v>0</v>
      </c>
      <c r="C9" s="13" t="str">
        <f>'AT STOP cijfers'!C16</f>
        <v>Alcohol &amp; tabak</v>
      </c>
      <c r="D9" s="13" t="str">
        <f>'AT STOP cijfers'!D16</f>
        <v>A&amp;T Tabak VWS</v>
      </c>
      <c r="E9" s="13" t="str">
        <f>'AT STOP cijfers'!E16</f>
        <v>TO overig</v>
      </c>
      <c r="F9" s="157" t="str">
        <f>'AT STOP cijfers'!F16</f>
        <v>VWS</v>
      </c>
      <c r="G9" s="13">
        <f>'AT STOP cijfers'!G16</f>
        <v>0</v>
      </c>
      <c r="H9" s="15">
        <f>'AT STOP cijfers'!H16</f>
        <v>0</v>
      </c>
      <c r="I9" s="11">
        <f>'AT STOP cijfers'!I16</f>
        <v>0</v>
      </c>
      <c r="J9" s="11">
        <f>'AT STOP cijfers'!J16</f>
        <v>0</v>
      </c>
      <c r="K9" s="11">
        <f>'AT STOP cijfers'!K16</f>
        <v>0</v>
      </c>
      <c r="L9" s="11">
        <f>'AT STOP cijfers'!L16</f>
        <v>0</v>
      </c>
      <c r="M9" s="11">
        <f>'AT STOP cijfers'!M16</f>
        <v>0</v>
      </c>
      <c r="N9" s="11">
        <f>'AT STOP cijfers'!N16</f>
        <v>0</v>
      </c>
      <c r="O9" s="11">
        <f>'AT STOP cijfers'!O16</f>
        <v>0</v>
      </c>
      <c r="P9" s="11">
        <f>'AT STOP cijfers'!P16</f>
        <v>0</v>
      </c>
      <c r="Q9" s="26">
        <f>'AT STOP cijfers'!Q16</f>
        <v>0</v>
      </c>
      <c r="R9" s="15">
        <f>'AT STOP cijfers'!R16</f>
        <v>0</v>
      </c>
      <c r="S9" s="11">
        <f>'AT STOP cijfers'!S16</f>
        <v>0</v>
      </c>
      <c r="T9" s="11">
        <f>'AT STOP cijfers'!T16</f>
        <v>0</v>
      </c>
      <c r="U9" s="11">
        <f>'AT STOP cijfers'!U16</f>
        <v>0</v>
      </c>
      <c r="V9" s="11">
        <f>'AT STOP cijfers'!V16</f>
        <v>0</v>
      </c>
      <c r="W9" s="11">
        <f>'AT STOP cijfers'!W16</f>
        <v>0</v>
      </c>
      <c r="X9" s="11">
        <f>'AT STOP cijfers'!X16</f>
        <v>0</v>
      </c>
      <c r="Y9" s="11">
        <f>'AT STOP cijfers'!Y16</f>
        <v>0</v>
      </c>
      <c r="Z9" s="49">
        <f>'AT STOP cijfers'!Z16</f>
        <v>0</v>
      </c>
      <c r="AA9" s="11">
        <f>'AT STOP cijfers'!AA16</f>
        <v>0</v>
      </c>
      <c r="AB9" s="11">
        <f>'AT STOP cijfers'!AB16</f>
        <v>0</v>
      </c>
      <c r="AC9" s="11">
        <f>'AT STOP cijfers'!AC16</f>
        <v>0</v>
      </c>
      <c r="AD9" s="11">
        <f>'AT STOP cijfers'!AD16</f>
        <v>0</v>
      </c>
      <c r="AE9" s="11">
        <f>'AT STOP cijfers'!AE16</f>
        <v>0</v>
      </c>
      <c r="AF9" s="11">
        <f>'AT STOP cijfers'!AF16</f>
        <v>0</v>
      </c>
      <c r="AG9" s="49">
        <f>'AT STOP cijfers'!AG16</f>
        <v>0</v>
      </c>
      <c r="AH9" s="11">
        <f>'AT STOP cijfers'!AH16</f>
        <v>0</v>
      </c>
      <c r="AI9" s="11">
        <f>'AT STOP cijfers'!AI16</f>
        <v>0</v>
      </c>
      <c r="AJ9" s="11">
        <f>'AT STOP cijfers'!AJ16</f>
        <v>0</v>
      </c>
      <c r="AK9" s="11">
        <f>'AT STOP cijfers'!AK16</f>
        <v>0</v>
      </c>
      <c r="AL9" s="49">
        <f>'AT STOP cijfers'!AL16</f>
        <v>0</v>
      </c>
      <c r="AM9" s="11">
        <f>'AT STOP cijfers'!AM16</f>
        <v>0</v>
      </c>
      <c r="AN9" s="11">
        <f>'AT STOP cijfers'!AN16</f>
        <v>0</v>
      </c>
      <c r="AO9" s="11">
        <f>'AT STOP cijfers'!AO16</f>
        <v>0</v>
      </c>
      <c r="AP9" s="11">
        <f>'AT STOP cijfers'!AP16</f>
        <v>0</v>
      </c>
      <c r="AQ9" s="11">
        <f>'AT STOP cijfers'!AQ16</f>
        <v>0</v>
      </c>
      <c r="AR9" s="49">
        <f>'AT STOP cijfers'!AR16</f>
        <v>0</v>
      </c>
      <c r="AS9" s="11">
        <f>'AT STOP cijfers'!AS16</f>
        <v>0</v>
      </c>
      <c r="AT9" s="11">
        <f>'AT STOP cijfers'!AT16</f>
        <v>0</v>
      </c>
      <c r="AU9" s="11">
        <f>'AT STOP cijfers'!AU16</f>
        <v>0</v>
      </c>
      <c r="AV9" s="11">
        <f>'AT STOP cijfers'!AV16</f>
        <v>0</v>
      </c>
      <c r="AW9" s="11">
        <f>'AT STOP cijfers'!AW16</f>
        <v>0</v>
      </c>
      <c r="AX9" s="11">
        <f>'AT STOP cijfers'!AX16</f>
        <v>0</v>
      </c>
      <c r="AY9" s="11">
        <f>'AT STOP cijfers'!AY16</f>
        <v>0</v>
      </c>
      <c r="AZ9" s="11">
        <f>'AT STOP cijfers'!AZ16</f>
        <v>0</v>
      </c>
      <c r="BA9" s="11">
        <f>'AT STOP cijfers'!BA16</f>
        <v>0</v>
      </c>
      <c r="BB9" s="11">
        <f>'AT STOP cijfers'!BB16</f>
        <v>0</v>
      </c>
      <c r="BC9" s="49">
        <f>'AT STOP cijfers'!BC16</f>
        <v>0</v>
      </c>
      <c r="BD9" s="11">
        <f>'AT STOP cijfers'!BD16</f>
        <v>0</v>
      </c>
      <c r="BE9" s="11">
        <f>'AT STOP cijfers'!BE16</f>
        <v>0</v>
      </c>
      <c r="BF9" s="11">
        <f>'AT STOP cijfers'!BF16</f>
        <v>0</v>
      </c>
      <c r="BG9" s="11">
        <f>'AT STOP cijfers'!BG16</f>
        <v>0</v>
      </c>
      <c r="BH9" s="11">
        <f>'AT STOP cijfers'!BH16</f>
        <v>0</v>
      </c>
      <c r="BI9" s="11">
        <f>'AT STOP cijfers'!BI16</f>
        <v>0</v>
      </c>
      <c r="BJ9" s="11">
        <f>'AT STOP cijfers'!BJ16</f>
        <v>0</v>
      </c>
      <c r="BK9" s="49">
        <f>'AT STOP cijfers'!BK16</f>
        <v>0</v>
      </c>
      <c r="BL9" s="11">
        <f>'AT STOP cijfers'!BL16</f>
        <v>0</v>
      </c>
      <c r="BM9" s="11">
        <f>'AT STOP cijfers'!BM16</f>
        <v>0</v>
      </c>
      <c r="BN9" s="11">
        <f>'AT STOP cijfers'!BN16</f>
        <v>0</v>
      </c>
      <c r="BO9" s="11">
        <f>'AT STOP cijfers'!BO16</f>
        <v>0</v>
      </c>
      <c r="BP9" s="11">
        <f>'AT STOP cijfers'!BP16</f>
        <v>0</v>
      </c>
      <c r="BQ9" s="49">
        <f>'AT STOP cijfers'!BQ16</f>
        <v>0</v>
      </c>
      <c r="BR9" s="11">
        <f>'AT STOP cijfers'!BR16</f>
        <v>0</v>
      </c>
      <c r="BS9" s="11">
        <f>'AT STOP cijfers'!BS16</f>
        <v>0</v>
      </c>
      <c r="BT9" s="11">
        <f>'AT STOP cijfers'!BT16</f>
        <v>0</v>
      </c>
      <c r="BU9" s="11">
        <f>'AT STOP cijfers'!BU16</f>
        <v>0</v>
      </c>
      <c r="BV9" s="11">
        <f>'AT STOP cijfers'!BV16</f>
        <v>0</v>
      </c>
      <c r="BW9" s="11">
        <f>'AT STOP cijfers'!BW16</f>
        <v>0</v>
      </c>
      <c r="BX9" s="49">
        <f>'AT STOP cijfers'!BX16</f>
        <v>0</v>
      </c>
      <c r="BY9" s="49">
        <f>'AT STOP cijfers'!BY16</f>
        <v>0</v>
      </c>
      <c r="BZ9" s="11">
        <f>'AT STOP cijfers'!BZ16</f>
        <v>0</v>
      </c>
      <c r="CA9" s="11">
        <f>'AT STOP cijfers'!CA16</f>
        <v>0</v>
      </c>
      <c r="CB9" s="11">
        <f>'AT STOP cijfers'!CB16</f>
        <v>0</v>
      </c>
      <c r="CC9" s="11">
        <f>'AT STOP cijfers'!CC16</f>
        <v>0</v>
      </c>
      <c r="CD9" s="11">
        <f>'AT STOP cijfers'!CD16</f>
        <v>0</v>
      </c>
      <c r="CE9" s="11">
        <f>'AT STOP cijfers'!CE16</f>
        <v>0</v>
      </c>
      <c r="CF9" s="11">
        <f>'AT STOP cijfers'!CF16</f>
        <v>0</v>
      </c>
      <c r="CG9" s="11">
        <f>'AT STOP cijfers'!CG16</f>
        <v>0</v>
      </c>
      <c r="CH9" s="11">
        <f>'AT STOP cijfers'!CH16</f>
        <v>0</v>
      </c>
      <c r="CI9" s="11">
        <f>'AT STOP cijfers'!CI16</f>
        <v>0</v>
      </c>
      <c r="CJ9" s="11">
        <f>'AT STOP cijfers'!CJ16</f>
        <v>0</v>
      </c>
      <c r="CK9" s="11">
        <f>'AT STOP cijfers'!CK16</f>
        <v>0</v>
      </c>
      <c r="CL9" s="49">
        <f>'AT STOP cijfers'!CL16</f>
        <v>0</v>
      </c>
      <c r="CM9" s="11">
        <f>'AT STOP cijfers'!CM16</f>
        <v>0</v>
      </c>
      <c r="CN9" s="11">
        <f>'AT STOP cijfers'!CN16</f>
        <v>0</v>
      </c>
      <c r="CO9" s="11">
        <f>'AT STOP cijfers'!CO16</f>
        <v>0</v>
      </c>
      <c r="CP9" s="11">
        <f>'AT STOP cijfers'!CP16</f>
        <v>0</v>
      </c>
      <c r="CQ9" s="11">
        <f>'AT STOP cijfers'!CQ16</f>
        <v>0</v>
      </c>
      <c r="CR9" s="11">
        <f>'AT STOP cijfers'!CR16</f>
        <v>0</v>
      </c>
      <c r="CS9" s="11">
        <f>'AT STOP cijfers'!CS16</f>
        <v>0</v>
      </c>
      <c r="CT9" s="11">
        <f>'AT STOP cijfers'!CT16</f>
        <v>0</v>
      </c>
      <c r="CU9" s="11">
        <f>'AT STOP cijfers'!CU16</f>
        <v>0</v>
      </c>
      <c r="CV9" s="11">
        <f>'AT STOP cijfers'!CV16</f>
        <v>0</v>
      </c>
      <c r="CW9" s="11">
        <f>'AT STOP cijfers'!CW16</f>
        <v>0</v>
      </c>
      <c r="CX9" s="11">
        <f>'AT STOP cijfers'!CX16</f>
        <v>0</v>
      </c>
      <c r="CY9" s="26">
        <f>'AT STOP cijfers'!CY16</f>
        <v>0</v>
      </c>
      <c r="CZ9" s="15">
        <f>'AT STOP cijfers'!CZ16</f>
        <v>0</v>
      </c>
      <c r="DA9" s="11">
        <f>'AT STOP cijfers'!DA16</f>
        <v>0</v>
      </c>
      <c r="DB9" s="11">
        <f>'AT STOP cijfers'!DB16</f>
        <v>0</v>
      </c>
      <c r="DC9" s="11">
        <f>'AT STOP cijfers'!DC16</f>
        <v>0</v>
      </c>
      <c r="DD9" s="11">
        <f>'AT STOP cijfers'!DD16</f>
        <v>0</v>
      </c>
      <c r="DE9" s="11">
        <f>'AT STOP cijfers'!DE16</f>
        <v>0</v>
      </c>
      <c r="DF9" s="11">
        <f>'AT STOP cijfers'!DF16</f>
        <v>0</v>
      </c>
      <c r="DG9" s="11">
        <f>'AT STOP cijfers'!DG16</f>
        <v>0</v>
      </c>
      <c r="DH9" s="11">
        <f>'AT STOP cijfers'!DH16</f>
        <v>0</v>
      </c>
      <c r="DI9" s="11">
        <f>'AT STOP cijfers'!DI16</f>
        <v>0</v>
      </c>
      <c r="DJ9" s="11">
        <f>'AT STOP cijfers'!DJ16</f>
        <v>0</v>
      </c>
      <c r="DK9" s="11">
        <f>'AT STOP cijfers'!DK16</f>
        <v>0</v>
      </c>
      <c r="DL9" s="26">
        <f>'AT STOP cijfers'!DL16</f>
        <v>0</v>
      </c>
    </row>
    <row r="10" spans="1:116" ht="13.8" thickBot="1">
      <c r="A10" s="53">
        <f>'AT STOP cijfers'!A20</f>
        <v>0</v>
      </c>
      <c r="B10" s="50" t="str">
        <f>'AT STOP cijfers'!B20</f>
        <v>AQNT</v>
      </c>
      <c r="C10" s="6" t="str">
        <f>'AT STOP cijfers'!C20</f>
        <v>Alcohol &amp; tabak</v>
      </c>
      <c r="D10" s="6" t="str">
        <f>'AT STOP cijfers'!D20</f>
        <v>A&amp;T Klachten rookvrije werkplek VWS</v>
      </c>
      <c r="E10" s="6">
        <f>'AT STOP cijfers'!E20</f>
        <v>0</v>
      </c>
      <c r="F10" s="7" t="str">
        <f>'AT STOP cijfers'!F20</f>
        <v>VWS</v>
      </c>
      <c r="G10" s="6">
        <f>'AT STOP cijfers'!G20</f>
        <v>0</v>
      </c>
      <c r="H10" s="305">
        <f>'AT STOP cijfers'!H20</f>
        <v>650</v>
      </c>
      <c r="I10" s="523">
        <f>'AT STOP cijfers'!I20</f>
        <v>0</v>
      </c>
      <c r="J10" s="523">
        <f>'AT STOP cijfers'!J20</f>
        <v>0</v>
      </c>
      <c r="K10" s="523">
        <f>'AT STOP cijfers'!K20</f>
        <v>0</v>
      </c>
      <c r="L10" s="523">
        <f>'AT STOP cijfers'!L20</f>
        <v>0</v>
      </c>
      <c r="M10" s="523">
        <f>'AT STOP cijfers'!M20</f>
        <v>0</v>
      </c>
      <c r="N10" s="523">
        <f>'AT STOP cijfers'!N20</f>
        <v>0</v>
      </c>
      <c r="O10" s="523">
        <f>'AT STOP cijfers'!O20</f>
        <v>0</v>
      </c>
      <c r="P10" s="523">
        <f>'AT STOP cijfers'!P20</f>
        <v>0</v>
      </c>
      <c r="Q10" s="27">
        <f>'AT STOP cijfers'!Q20</f>
        <v>650</v>
      </c>
      <c r="R10" s="305">
        <f>'AT STOP cijfers'!R20</f>
        <v>0</v>
      </c>
      <c r="S10" s="523">
        <f>'AT STOP cijfers'!S20</f>
        <v>0</v>
      </c>
      <c r="T10" s="523">
        <f>'AT STOP cijfers'!T20</f>
        <v>650</v>
      </c>
      <c r="U10" s="523">
        <f>'AT STOP cijfers'!U20</f>
        <v>0</v>
      </c>
      <c r="V10" s="523">
        <f>'AT STOP cijfers'!V20</f>
        <v>0</v>
      </c>
      <c r="W10" s="523">
        <f>'AT STOP cijfers'!W20</f>
        <v>0</v>
      </c>
      <c r="X10" s="523">
        <f>'AT STOP cijfers'!X20</f>
        <v>0</v>
      </c>
      <c r="Y10" s="523">
        <f>'AT STOP cijfers'!Y20</f>
        <v>0</v>
      </c>
      <c r="Z10" s="50">
        <f>'AT STOP cijfers'!Z20</f>
        <v>650</v>
      </c>
      <c r="AA10" s="523">
        <f>'AT STOP cijfers'!AA20</f>
        <v>150</v>
      </c>
      <c r="AB10" s="523">
        <f>'AT STOP cijfers'!AB20</f>
        <v>500</v>
      </c>
      <c r="AC10" s="523">
        <f>'AT STOP cijfers'!AC20</f>
        <v>0</v>
      </c>
      <c r="AD10" s="523">
        <f>'AT STOP cijfers'!AD20</f>
        <v>0</v>
      </c>
      <c r="AE10" s="523">
        <f>'AT STOP cijfers'!AE20</f>
        <v>0</v>
      </c>
      <c r="AF10" s="523">
        <f>'AT STOP cijfers'!AF20</f>
        <v>0</v>
      </c>
      <c r="AG10" s="50">
        <f>'AT STOP cijfers'!AG20</f>
        <v>0</v>
      </c>
      <c r="AH10" s="523">
        <f>'AT STOP cijfers'!AH20</f>
        <v>0</v>
      </c>
      <c r="AI10" s="523">
        <f>'AT STOP cijfers'!AI20</f>
        <v>150</v>
      </c>
      <c r="AJ10" s="523">
        <f>'AT STOP cijfers'!AJ20</f>
        <v>0</v>
      </c>
      <c r="AK10" s="523">
        <f>'AT STOP cijfers'!AK20</f>
        <v>0</v>
      </c>
      <c r="AL10" s="50">
        <f>'AT STOP cijfers'!AL20</f>
        <v>0</v>
      </c>
      <c r="AM10" s="523">
        <f>'AT STOP cijfers'!AM20</f>
        <v>0</v>
      </c>
      <c r="AN10" s="523">
        <f>'AT STOP cijfers'!AN20</f>
        <v>0</v>
      </c>
      <c r="AO10" s="523">
        <f>'AT STOP cijfers'!AO20</f>
        <v>0</v>
      </c>
      <c r="AP10" s="523">
        <f>'AT STOP cijfers'!AP20</f>
        <v>0</v>
      </c>
      <c r="AQ10" s="523">
        <f>'AT STOP cijfers'!AQ20</f>
        <v>0</v>
      </c>
      <c r="AR10" s="50">
        <f>'AT STOP cijfers'!AR20</f>
        <v>0</v>
      </c>
      <c r="AS10" s="523">
        <f>'AT STOP cijfers'!AS20</f>
        <v>55</v>
      </c>
      <c r="AT10" s="523">
        <f>'AT STOP cijfers'!AT20</f>
        <v>56</v>
      </c>
      <c r="AU10" s="523">
        <f>'AT STOP cijfers'!AU20</f>
        <v>56</v>
      </c>
      <c r="AV10" s="523">
        <f>'AT STOP cijfers'!AV20</f>
        <v>56</v>
      </c>
      <c r="AW10" s="523">
        <f>'AT STOP cijfers'!AW20</f>
        <v>55</v>
      </c>
      <c r="AX10" s="523">
        <f>'AT STOP cijfers'!AX20</f>
        <v>55</v>
      </c>
      <c r="AY10" s="523">
        <f>'AT STOP cijfers'!AY20</f>
        <v>55</v>
      </c>
      <c r="AZ10" s="523">
        <f>'AT STOP cijfers'!AZ20</f>
        <v>56</v>
      </c>
      <c r="BA10" s="523">
        <f>'AT STOP cijfers'!BA20</f>
        <v>56</v>
      </c>
      <c r="BB10" s="523">
        <f>'AT STOP cijfers'!BB20</f>
        <v>0</v>
      </c>
      <c r="BC10" s="50">
        <f>'AT STOP cijfers'!BC20</f>
        <v>0</v>
      </c>
      <c r="BD10" s="523">
        <f>'AT STOP cijfers'!BD20</f>
        <v>0</v>
      </c>
      <c r="BE10" s="523">
        <f>'AT STOP cijfers'!BE20</f>
        <v>0</v>
      </c>
      <c r="BF10" s="523">
        <f>'AT STOP cijfers'!BF20</f>
        <v>0</v>
      </c>
      <c r="BG10" s="523">
        <f>'AT STOP cijfers'!BG20</f>
        <v>0</v>
      </c>
      <c r="BH10" s="523">
        <f>'AT STOP cijfers'!BH20</f>
        <v>0</v>
      </c>
      <c r="BI10" s="523">
        <f>'AT STOP cijfers'!BI20</f>
        <v>0</v>
      </c>
      <c r="BJ10" s="523">
        <f>'AT STOP cijfers'!BJ20</f>
        <v>0</v>
      </c>
      <c r="BK10" s="50">
        <f>'AT STOP cijfers'!BK20</f>
        <v>0</v>
      </c>
      <c r="BL10" s="523">
        <f>'AT STOP cijfers'!BL20</f>
        <v>0</v>
      </c>
      <c r="BM10" s="523">
        <f>'AT STOP cijfers'!BM20</f>
        <v>0</v>
      </c>
      <c r="BN10" s="523">
        <f>'AT STOP cijfers'!BN20</f>
        <v>0</v>
      </c>
      <c r="BO10" s="523">
        <f>'AT STOP cijfers'!BO20</f>
        <v>0</v>
      </c>
      <c r="BP10" s="523">
        <f>'AT STOP cijfers'!BP20</f>
        <v>0</v>
      </c>
      <c r="BQ10" s="50">
        <f>'AT STOP cijfers'!BQ20</f>
        <v>0</v>
      </c>
      <c r="BR10" s="523">
        <f>'AT STOP cijfers'!BR20</f>
        <v>0</v>
      </c>
      <c r="BS10" s="523">
        <f>'AT STOP cijfers'!BS20</f>
        <v>0</v>
      </c>
      <c r="BT10" s="523">
        <f>'AT STOP cijfers'!BT20</f>
        <v>0</v>
      </c>
      <c r="BU10" s="523">
        <f>'AT STOP cijfers'!BU20</f>
        <v>0</v>
      </c>
      <c r="BV10" s="523">
        <f>'AT STOP cijfers'!BV20</f>
        <v>0</v>
      </c>
      <c r="BW10" s="523">
        <f>'AT STOP cijfers'!BW20</f>
        <v>0</v>
      </c>
      <c r="BX10" s="50">
        <f>'AT STOP cijfers'!BX20</f>
        <v>0</v>
      </c>
      <c r="BY10" s="50">
        <f>'AT STOP cijfers'!BY20</f>
        <v>650</v>
      </c>
      <c r="BZ10" s="523">
        <f>'AT STOP cijfers'!BZ20</f>
        <v>0</v>
      </c>
      <c r="CA10" s="523">
        <f>'AT STOP cijfers'!CA20</f>
        <v>0</v>
      </c>
      <c r="CB10" s="523">
        <f>'AT STOP cijfers'!CB20</f>
        <v>0</v>
      </c>
      <c r="CC10" s="523">
        <f>'AT STOP cijfers'!CC20</f>
        <v>0</v>
      </c>
      <c r="CD10" s="523">
        <f>'AT STOP cijfers'!CD20</f>
        <v>0</v>
      </c>
      <c r="CE10" s="523">
        <f>'AT STOP cijfers'!CE20</f>
        <v>0</v>
      </c>
      <c r="CF10" s="523">
        <f>'AT STOP cijfers'!CF20</f>
        <v>0</v>
      </c>
      <c r="CG10" s="523">
        <f>'AT STOP cijfers'!CG20</f>
        <v>0</v>
      </c>
      <c r="CH10" s="523">
        <f>'AT STOP cijfers'!CH20</f>
        <v>0</v>
      </c>
      <c r="CI10" s="523">
        <f>'AT STOP cijfers'!CI20</f>
        <v>0</v>
      </c>
      <c r="CJ10" s="523">
        <f>'AT STOP cijfers'!CJ20</f>
        <v>0</v>
      </c>
      <c r="CK10" s="523">
        <f>'AT STOP cijfers'!CK20</f>
        <v>0</v>
      </c>
      <c r="CL10" s="50">
        <f>'AT STOP cijfers'!CL20</f>
        <v>0</v>
      </c>
      <c r="CM10" s="523">
        <f>'AT STOP cijfers'!CM20</f>
        <v>0</v>
      </c>
      <c r="CN10" s="523">
        <f>'AT STOP cijfers'!CN20</f>
        <v>0</v>
      </c>
      <c r="CO10" s="523">
        <f>'AT STOP cijfers'!CO20</f>
        <v>0</v>
      </c>
      <c r="CP10" s="523">
        <f>'AT STOP cijfers'!CP20</f>
        <v>0</v>
      </c>
      <c r="CQ10" s="523">
        <f>'AT STOP cijfers'!CQ20</f>
        <v>0</v>
      </c>
      <c r="CR10" s="523">
        <f>'AT STOP cijfers'!CR20</f>
        <v>0</v>
      </c>
      <c r="CS10" s="523">
        <f>'AT STOP cijfers'!CS20</f>
        <v>0</v>
      </c>
      <c r="CT10" s="523">
        <f>'AT STOP cijfers'!CT20</f>
        <v>0</v>
      </c>
      <c r="CU10" s="523">
        <f>'AT STOP cijfers'!CU20</f>
        <v>0</v>
      </c>
      <c r="CV10" s="523">
        <f>'AT STOP cijfers'!CV20</f>
        <v>0</v>
      </c>
      <c r="CW10" s="523">
        <f>'AT STOP cijfers'!CW20</f>
        <v>0</v>
      </c>
      <c r="CX10" s="523">
        <f>'AT STOP cijfers'!CX20</f>
        <v>0</v>
      </c>
      <c r="CY10" s="27">
        <f>'AT STOP cijfers'!CY20</f>
        <v>0</v>
      </c>
      <c r="CZ10" s="305">
        <f>'AT STOP cijfers'!CZ20</f>
        <v>0</v>
      </c>
      <c r="DA10" s="523">
        <f>'AT STOP cijfers'!DA20</f>
        <v>0</v>
      </c>
      <c r="DB10" s="523">
        <f>'AT STOP cijfers'!DB20</f>
        <v>0</v>
      </c>
      <c r="DC10" s="523">
        <f>'AT STOP cijfers'!DC20</f>
        <v>0</v>
      </c>
      <c r="DD10" s="523">
        <f>'AT STOP cijfers'!DD20</f>
        <v>0</v>
      </c>
      <c r="DE10" s="523">
        <f>'AT STOP cijfers'!DE20</f>
        <v>0</v>
      </c>
      <c r="DF10" s="523">
        <f>'AT STOP cijfers'!DF20</f>
        <v>0</v>
      </c>
      <c r="DG10" s="523">
        <f>'AT STOP cijfers'!DG20</f>
        <v>0</v>
      </c>
      <c r="DH10" s="523">
        <f>'AT STOP cijfers'!DH20</f>
        <v>0</v>
      </c>
      <c r="DI10" s="523">
        <f>'AT STOP cijfers'!DI20</f>
        <v>0</v>
      </c>
      <c r="DJ10" s="523">
        <f>'AT STOP cijfers'!DJ20</f>
        <v>0</v>
      </c>
      <c r="DK10" s="523">
        <f>'AT STOP cijfers'!DK20</f>
        <v>0</v>
      </c>
      <c r="DL10" s="27">
        <f>'AT STOP cijfers'!DL20</f>
        <v>0</v>
      </c>
    </row>
    <row r="11" spans="1:116" s="165" customFormat="1">
      <c r="A11" s="52">
        <f>'BED STOP cijfers'!A3</f>
        <v>0</v>
      </c>
      <c r="B11" s="48" t="str">
        <f>'BED STOP cijfers'!B3</f>
        <v>BBNT/BBNL/BBNA/BBNK</v>
      </c>
      <c r="C11" s="54" t="str">
        <f>'BED STOP cijfers'!C3</f>
        <v>Bijzondere eet- en drinkwaren, incl. claims</v>
      </c>
      <c r="D11" s="784" t="str">
        <f>'BED STOP cijfers'!D3</f>
        <v>BED Handhaving bijzondere eet- en drinkwaar VWS</v>
      </c>
      <c r="E11" s="54" t="str">
        <f>'BED STOP cijfers'!E3</f>
        <v>Reguliere workflow inspecties en monsteranalyse (BED importeurs) 220</v>
      </c>
      <c r="F11" s="54" t="str">
        <f>'BED STOP cijfers'!F3</f>
        <v>VWS</v>
      </c>
      <c r="G11" s="301">
        <f>'BED STOP cijfers'!G3</f>
        <v>0</v>
      </c>
      <c r="H11" s="640">
        <f>'BED STOP cijfers'!H3</f>
        <v>3057</v>
      </c>
      <c r="I11" s="614">
        <f>'BED STOP cijfers'!I3</f>
        <v>1535</v>
      </c>
      <c r="J11" s="14">
        <f>'BED STOP cijfers'!J3</f>
        <v>510</v>
      </c>
      <c r="K11" s="14">
        <f>'BED STOP cijfers'!K3</f>
        <v>266</v>
      </c>
      <c r="L11" s="14">
        <f>'BED STOP cijfers'!L3</f>
        <v>0</v>
      </c>
      <c r="M11" s="14">
        <f>'BED STOP cijfers'!M3</f>
        <v>0</v>
      </c>
      <c r="N11" s="14">
        <f>'BED STOP cijfers'!N3</f>
        <v>0</v>
      </c>
      <c r="O11" s="14">
        <f>'BED STOP cijfers'!O3</f>
        <v>0</v>
      </c>
      <c r="P11" s="14">
        <f>'BED STOP cijfers'!P3</f>
        <v>0</v>
      </c>
      <c r="Q11" s="51">
        <f>'BED STOP cijfers'!Q3</f>
        <v>5368</v>
      </c>
      <c r="R11" s="14">
        <f>'BED STOP cijfers'!R3</f>
        <v>0</v>
      </c>
      <c r="S11" s="14">
        <f>'BED STOP cijfers'!S3</f>
        <v>0</v>
      </c>
      <c r="T11" s="14">
        <f>'BED STOP cijfers'!T3</f>
        <v>5368</v>
      </c>
      <c r="U11" s="14">
        <f>'BED STOP cijfers'!U3</f>
        <v>0</v>
      </c>
      <c r="V11" s="14">
        <f>'BED STOP cijfers'!V3</f>
        <v>0</v>
      </c>
      <c r="W11" s="14">
        <f>'BED STOP cijfers'!W3</f>
        <v>0</v>
      </c>
      <c r="X11" s="14">
        <f>'BED STOP cijfers'!X3</f>
        <v>0</v>
      </c>
      <c r="Y11" s="14">
        <f>'BED STOP cijfers'!Y3</f>
        <v>0</v>
      </c>
      <c r="Z11" s="48">
        <f>'BED STOP cijfers'!Z3</f>
        <v>5368</v>
      </c>
      <c r="AA11" s="614">
        <f>'BED STOP cijfers'!AA3</f>
        <v>1152</v>
      </c>
      <c r="AB11" s="14">
        <f>'BED STOP cijfers'!AB3</f>
        <v>0</v>
      </c>
      <c r="AC11" s="614">
        <f>'BED STOP cijfers'!AC3</f>
        <v>2415</v>
      </c>
      <c r="AD11" s="14">
        <f>'BED STOP cijfers'!AD3</f>
        <v>0</v>
      </c>
      <c r="AE11" s="14">
        <f>'BED STOP cijfers'!AE3</f>
        <v>0</v>
      </c>
      <c r="AF11" s="614">
        <f>'BED STOP cijfers'!AF3</f>
        <v>1801</v>
      </c>
      <c r="AG11" s="48">
        <f>'BED STOP cijfers'!AG3</f>
        <v>0</v>
      </c>
      <c r="AH11" s="14">
        <f>'BED STOP cijfers'!AH3</f>
        <v>1152</v>
      </c>
      <c r="AI11" s="14">
        <f>'BED STOP cijfers'!AI3</f>
        <v>0</v>
      </c>
      <c r="AJ11" s="14">
        <f>'BED STOP cijfers'!AJ3</f>
        <v>0</v>
      </c>
      <c r="AK11" s="14">
        <f>'BED STOP cijfers'!AK3</f>
        <v>0</v>
      </c>
      <c r="AL11" s="48">
        <f>'BED STOP cijfers'!AL3</f>
        <v>0</v>
      </c>
      <c r="AM11" s="14">
        <f>'BED STOP cijfers'!AM3</f>
        <v>0</v>
      </c>
      <c r="AN11" s="14">
        <f>'BED STOP cijfers'!AN3</f>
        <v>0</v>
      </c>
      <c r="AO11" s="14">
        <f>'BED STOP cijfers'!AO3</f>
        <v>0</v>
      </c>
      <c r="AP11" s="14">
        <f>'BED STOP cijfers'!AP3</f>
        <v>0</v>
      </c>
      <c r="AQ11" s="14">
        <f>'BED STOP cijfers'!AQ3</f>
        <v>0</v>
      </c>
      <c r="AR11" s="48">
        <f>'BED STOP cijfers'!AR3</f>
        <v>0</v>
      </c>
      <c r="AS11" s="14">
        <f>'BED STOP cijfers'!AS3</f>
        <v>0</v>
      </c>
      <c r="AT11" s="14">
        <f>'BED STOP cijfers'!AT3</f>
        <v>0</v>
      </c>
      <c r="AU11" s="14">
        <f>'BED STOP cijfers'!AU3</f>
        <v>0</v>
      </c>
      <c r="AV11" s="14">
        <f>'BED STOP cijfers'!AV3</f>
        <v>0</v>
      </c>
      <c r="AW11" s="14">
        <f>'BED STOP cijfers'!AW3</f>
        <v>0</v>
      </c>
      <c r="AX11" s="14">
        <f>'BED STOP cijfers'!AX3</f>
        <v>0</v>
      </c>
      <c r="AY11" s="14">
        <f>'BED STOP cijfers'!AY3</f>
        <v>0</v>
      </c>
      <c r="AZ11" s="14">
        <f>'BED STOP cijfers'!AZ3</f>
        <v>0</v>
      </c>
      <c r="BA11" s="14">
        <f>'BED STOP cijfers'!BA3</f>
        <v>0</v>
      </c>
      <c r="BB11" s="14">
        <f>'BED STOP cijfers'!BB3</f>
        <v>0</v>
      </c>
      <c r="BC11" s="48">
        <f>'BED STOP cijfers'!BC3</f>
        <v>0</v>
      </c>
      <c r="BD11" s="14">
        <f>'BED STOP cijfers'!BD3</f>
        <v>1801</v>
      </c>
      <c r="BE11" s="14">
        <f>'BED STOP cijfers'!BE3</f>
        <v>0</v>
      </c>
      <c r="BF11" s="14">
        <f>'BED STOP cijfers'!BF3</f>
        <v>0</v>
      </c>
      <c r="BG11" s="14">
        <f>'BED STOP cijfers'!BG3</f>
        <v>0</v>
      </c>
      <c r="BH11" s="14">
        <f>'BED STOP cijfers'!BH3</f>
        <v>0</v>
      </c>
      <c r="BI11" s="14">
        <f>'BED STOP cijfers'!BI3</f>
        <v>0</v>
      </c>
      <c r="BJ11" s="14">
        <f>'BED STOP cijfers'!BJ3</f>
        <v>0</v>
      </c>
      <c r="BK11" s="48">
        <f>'BED STOP cijfers'!BK3</f>
        <v>0</v>
      </c>
      <c r="BL11" s="14">
        <f>'BED STOP cijfers'!BL3</f>
        <v>0</v>
      </c>
      <c r="BM11" s="14">
        <f>'BED STOP cijfers'!BM3</f>
        <v>0</v>
      </c>
      <c r="BN11" s="14">
        <f>'BED STOP cijfers'!BN3</f>
        <v>0</v>
      </c>
      <c r="BO11" s="14">
        <f>'BED STOP cijfers'!BO3</f>
        <v>0</v>
      </c>
      <c r="BP11" s="14">
        <f>'BED STOP cijfers'!BP3</f>
        <v>0</v>
      </c>
      <c r="BQ11" s="48">
        <f>'BED STOP cijfers'!BQ3</f>
        <v>0</v>
      </c>
      <c r="BR11" s="21">
        <f>'BED STOP cijfers'!BR3</f>
        <v>0</v>
      </c>
      <c r="BS11" s="14">
        <f>'BED STOP cijfers'!BS3</f>
        <v>0</v>
      </c>
      <c r="BT11" s="14">
        <f>'BED STOP cijfers'!BT3</f>
        <v>603.75</v>
      </c>
      <c r="BU11" s="14">
        <f>'BED STOP cijfers'!BU3</f>
        <v>603.75</v>
      </c>
      <c r="BV11" s="14">
        <f>'BED STOP cijfers'!BV3</f>
        <v>603.75</v>
      </c>
      <c r="BW11" s="14">
        <f>'BED STOP cijfers'!BW3</f>
        <v>603.75</v>
      </c>
      <c r="BX11" s="648">
        <f>'BED STOP cijfers'!BX3</f>
        <v>0</v>
      </c>
      <c r="BY11" s="48">
        <f>'BED STOP cijfers'!BY3</f>
        <v>5368</v>
      </c>
      <c r="BZ11" s="14">
        <f>'BED STOP cijfers'!BZ3</f>
        <v>0</v>
      </c>
      <c r="CA11" s="14">
        <f>'BED STOP cijfers'!CA3</f>
        <v>0</v>
      </c>
      <c r="CB11" s="14">
        <f>'BED STOP cijfers'!CB3</f>
        <v>0</v>
      </c>
      <c r="CC11" s="14">
        <f>'BED STOP cijfers'!CC3</f>
        <v>0</v>
      </c>
      <c r="CD11" s="14">
        <f>'BED STOP cijfers'!CD3</f>
        <v>0</v>
      </c>
      <c r="CE11" s="14">
        <f>'BED STOP cijfers'!CE3</f>
        <v>0</v>
      </c>
      <c r="CF11" s="14">
        <f>'BED STOP cijfers'!CF3</f>
        <v>0</v>
      </c>
      <c r="CG11" s="14">
        <f>'BED STOP cijfers'!CG3</f>
        <v>0</v>
      </c>
      <c r="CH11" s="14">
        <f>'BED STOP cijfers'!CH3</f>
        <v>0</v>
      </c>
      <c r="CI11" s="14">
        <f>'BED STOP cijfers'!CI3</f>
        <v>0</v>
      </c>
      <c r="CJ11" s="14">
        <f>'BED STOP cijfers'!CJ3</f>
        <v>0</v>
      </c>
      <c r="CK11" s="14">
        <f>'BED STOP cijfers'!CK3</f>
        <v>0</v>
      </c>
      <c r="CL11" s="48">
        <f>'BED STOP cijfers'!CL3</f>
        <v>0</v>
      </c>
      <c r="CM11" s="21">
        <f>'BED STOP cijfers'!CM3</f>
        <v>0</v>
      </c>
      <c r="CN11" s="14">
        <f>'BED STOP cijfers'!CN3</f>
        <v>0</v>
      </c>
      <c r="CO11" s="14">
        <f>'BED STOP cijfers'!CO3</f>
        <v>0</v>
      </c>
      <c r="CP11" s="14">
        <f>'BED STOP cijfers'!CP3</f>
        <v>0</v>
      </c>
      <c r="CQ11" s="14">
        <f>'BED STOP cijfers'!CQ3</f>
        <v>0</v>
      </c>
      <c r="CR11" s="14">
        <f>'BED STOP cijfers'!CR3</f>
        <v>0</v>
      </c>
      <c r="CS11" s="14">
        <f>'BED STOP cijfers'!CS3</f>
        <v>0</v>
      </c>
      <c r="CT11" s="14">
        <f>'BED STOP cijfers'!CT3</f>
        <v>0</v>
      </c>
      <c r="CU11" s="14">
        <f>'BED STOP cijfers'!CU3</f>
        <v>0</v>
      </c>
      <c r="CV11" s="14">
        <f>'BED STOP cijfers'!CV3</f>
        <v>0</v>
      </c>
      <c r="CW11" s="14">
        <f>'BED STOP cijfers'!CW3</f>
        <v>0</v>
      </c>
      <c r="CX11" s="14">
        <f>'BED STOP cijfers'!CX3</f>
        <v>0</v>
      </c>
      <c r="CY11" s="51">
        <f>'BED STOP cijfers'!CY3</f>
        <v>0</v>
      </c>
      <c r="CZ11" s="21">
        <f>'BED STOP cijfers'!CZ3</f>
        <v>0</v>
      </c>
      <c r="DA11" s="14">
        <f>'BED STOP cijfers'!DA3</f>
        <v>0</v>
      </c>
      <c r="DB11" s="14">
        <f>'BED STOP cijfers'!DB3</f>
        <v>0</v>
      </c>
      <c r="DC11" s="14">
        <f>'BED STOP cijfers'!DC3</f>
        <v>0</v>
      </c>
      <c r="DD11" s="14">
        <f>'BED STOP cijfers'!DD3</f>
        <v>0</v>
      </c>
      <c r="DE11" s="14">
        <f>'BED STOP cijfers'!DE3</f>
        <v>0</v>
      </c>
      <c r="DF11" s="14">
        <f>'BED STOP cijfers'!DF3</f>
        <v>0</v>
      </c>
      <c r="DG11" s="14">
        <f>'BED STOP cijfers'!DG3</f>
        <v>0</v>
      </c>
      <c r="DH11" s="14">
        <f>'BED STOP cijfers'!DH3</f>
        <v>0</v>
      </c>
      <c r="DI11" s="14">
        <f>'BED STOP cijfers'!DI3</f>
        <v>0</v>
      </c>
      <c r="DJ11" s="14">
        <f>'BED STOP cijfers'!DJ3</f>
        <v>0</v>
      </c>
      <c r="DK11" s="14">
        <f>'BED STOP cijfers'!DK3</f>
        <v>0</v>
      </c>
      <c r="DL11" s="51">
        <f>'BED STOP cijfers'!DL3</f>
        <v>0</v>
      </c>
    </row>
    <row r="12" spans="1:116" s="13" customFormat="1">
      <c r="A12" s="47">
        <f>'BED STOP cijfers'!A4</f>
        <v>0</v>
      </c>
      <c r="B12" s="49" t="str">
        <f>'BED STOP cijfers'!B4</f>
        <v>BBNT/BBNL/BBNA/BBNK</v>
      </c>
      <c r="C12" s="4" t="str">
        <f>'BED STOP cijfers'!C4</f>
        <v>Bijzondere eet- en drinkwaren, incl. claims</v>
      </c>
      <c r="D12" s="4" t="str">
        <f>'BED STOP cijfers'!D4</f>
        <v>BED Handhaving bijzondere eet- en drinkwaar VWS</v>
      </c>
      <c r="E12" s="4" t="str">
        <f>'BED STOP cijfers'!E4</f>
        <v>Reguliere workflow inspecties en monsteranalyse (BED producenten) 70</v>
      </c>
      <c r="F12" s="4" t="str">
        <f>'BED STOP cijfers'!F4</f>
        <v>VWS</v>
      </c>
      <c r="G12" s="292">
        <f>'BED STOP cijfers'!G4</f>
        <v>0</v>
      </c>
      <c r="H12" s="512">
        <f>'BED STOP cijfers'!H4</f>
        <v>5000</v>
      </c>
      <c r="I12" s="510">
        <f>'BED STOP cijfers'!I4</f>
        <v>1975</v>
      </c>
      <c r="J12" s="11">
        <f>'BED STOP cijfers'!J4</f>
        <v>0</v>
      </c>
      <c r="K12" s="11">
        <f>'BED STOP cijfers'!K4</f>
        <v>0</v>
      </c>
      <c r="L12" s="11">
        <f>'BED STOP cijfers'!L4</f>
        <v>0</v>
      </c>
      <c r="M12" s="11">
        <f>'BED STOP cijfers'!M4</f>
        <v>0</v>
      </c>
      <c r="N12" s="11">
        <f>'BED STOP cijfers'!N4</f>
        <v>0</v>
      </c>
      <c r="O12" s="11">
        <f>'BED STOP cijfers'!O4</f>
        <v>0</v>
      </c>
      <c r="P12" s="11">
        <f>'BED STOP cijfers'!P4</f>
        <v>0</v>
      </c>
      <c r="Q12" s="26">
        <f>'BED STOP cijfers'!Q4</f>
        <v>6975</v>
      </c>
      <c r="R12" s="11">
        <f>'BED STOP cijfers'!R4</f>
        <v>0</v>
      </c>
      <c r="S12" s="11">
        <f>'BED STOP cijfers'!S4</f>
        <v>0</v>
      </c>
      <c r="T12" s="11">
        <f>'BED STOP cijfers'!T4</f>
        <v>6975</v>
      </c>
      <c r="U12" s="11">
        <f>'BED STOP cijfers'!U4</f>
        <v>0</v>
      </c>
      <c r="V12" s="11">
        <f>'BED STOP cijfers'!V4</f>
        <v>0</v>
      </c>
      <c r="W12" s="11">
        <f>'BED STOP cijfers'!W4</f>
        <v>0</v>
      </c>
      <c r="X12" s="11">
        <f>'BED STOP cijfers'!X4</f>
        <v>0</v>
      </c>
      <c r="Y12" s="11">
        <f>'BED STOP cijfers'!Y4</f>
        <v>0</v>
      </c>
      <c r="Z12" s="49">
        <f>'BED STOP cijfers'!Z4</f>
        <v>6975</v>
      </c>
      <c r="AA12" s="510">
        <f>'BED STOP cijfers'!AA4</f>
        <v>1100</v>
      </c>
      <c r="AB12" s="11">
        <f>'BED STOP cijfers'!AB4</f>
        <v>0</v>
      </c>
      <c r="AC12" s="510">
        <f>'BED STOP cijfers'!AC4</f>
        <v>3900</v>
      </c>
      <c r="AD12" s="11">
        <f>'BED STOP cijfers'!AD4</f>
        <v>0</v>
      </c>
      <c r="AE12" s="11">
        <f>'BED STOP cijfers'!AE4</f>
        <v>0</v>
      </c>
      <c r="AF12" s="510">
        <f>'BED STOP cijfers'!AF4</f>
        <v>1975</v>
      </c>
      <c r="AG12" s="49">
        <f>'BED STOP cijfers'!AG4</f>
        <v>0</v>
      </c>
      <c r="AH12" s="11">
        <f>'BED STOP cijfers'!AH4</f>
        <v>1100</v>
      </c>
      <c r="AI12" s="11">
        <f>'BED STOP cijfers'!AI4</f>
        <v>0</v>
      </c>
      <c r="AJ12" s="11">
        <f>'BED STOP cijfers'!AJ4</f>
        <v>0</v>
      </c>
      <c r="AK12" s="11">
        <f>'BED STOP cijfers'!AK4</f>
        <v>0</v>
      </c>
      <c r="AL12" s="49">
        <f>'BED STOP cijfers'!AL4</f>
        <v>0</v>
      </c>
      <c r="AM12" s="11">
        <f>'BED STOP cijfers'!AM4</f>
        <v>0</v>
      </c>
      <c r="AN12" s="11">
        <f>'BED STOP cijfers'!AN4</f>
        <v>0</v>
      </c>
      <c r="AO12" s="11">
        <f>'BED STOP cijfers'!AO4</f>
        <v>0</v>
      </c>
      <c r="AP12" s="11">
        <f>'BED STOP cijfers'!AP4</f>
        <v>0</v>
      </c>
      <c r="AQ12" s="11">
        <f>'BED STOP cijfers'!AQ4</f>
        <v>0</v>
      </c>
      <c r="AR12" s="49">
        <f>'BED STOP cijfers'!AR4</f>
        <v>0</v>
      </c>
      <c r="AS12" s="11">
        <f>'BED STOP cijfers'!AS4</f>
        <v>0</v>
      </c>
      <c r="AT12" s="11">
        <f>'BED STOP cijfers'!AT4</f>
        <v>0</v>
      </c>
      <c r="AU12" s="11">
        <f>'BED STOP cijfers'!AU4</f>
        <v>0</v>
      </c>
      <c r="AV12" s="11">
        <f>'BED STOP cijfers'!AV4</f>
        <v>0</v>
      </c>
      <c r="AW12" s="11">
        <f>'BED STOP cijfers'!AW4</f>
        <v>0</v>
      </c>
      <c r="AX12" s="11">
        <f>'BED STOP cijfers'!AX4</f>
        <v>0</v>
      </c>
      <c r="AY12" s="11">
        <f>'BED STOP cijfers'!AY4</f>
        <v>0</v>
      </c>
      <c r="AZ12" s="11">
        <f>'BED STOP cijfers'!AZ4</f>
        <v>0</v>
      </c>
      <c r="BA12" s="11">
        <f>'BED STOP cijfers'!BA4</f>
        <v>0</v>
      </c>
      <c r="BB12" s="11">
        <f>'BED STOP cijfers'!BB4</f>
        <v>0</v>
      </c>
      <c r="BC12" s="49">
        <f>'BED STOP cijfers'!BC4</f>
        <v>0</v>
      </c>
      <c r="BD12" s="11">
        <f>'BED STOP cijfers'!BD4</f>
        <v>1975</v>
      </c>
      <c r="BE12" s="11">
        <f>'BED STOP cijfers'!BE4</f>
        <v>0</v>
      </c>
      <c r="BF12" s="11">
        <f>'BED STOP cijfers'!BF4</f>
        <v>0</v>
      </c>
      <c r="BG12" s="11">
        <f>'BED STOP cijfers'!BG4</f>
        <v>0</v>
      </c>
      <c r="BH12" s="11">
        <f>'BED STOP cijfers'!BH4</f>
        <v>0</v>
      </c>
      <c r="BI12" s="11">
        <f>'BED STOP cijfers'!BI4</f>
        <v>0</v>
      </c>
      <c r="BJ12" s="11">
        <f>'BED STOP cijfers'!BJ4</f>
        <v>0</v>
      </c>
      <c r="BK12" s="49">
        <f>'BED STOP cijfers'!BK4</f>
        <v>0</v>
      </c>
      <c r="BL12" s="11">
        <f>'BED STOP cijfers'!BL4</f>
        <v>0</v>
      </c>
      <c r="BM12" s="11">
        <f>'BED STOP cijfers'!BM4</f>
        <v>0</v>
      </c>
      <c r="BN12" s="11">
        <f>'BED STOP cijfers'!BN4</f>
        <v>0</v>
      </c>
      <c r="BO12" s="11">
        <f>'BED STOP cijfers'!BO4</f>
        <v>0</v>
      </c>
      <c r="BP12" s="11">
        <f>'BED STOP cijfers'!BP4</f>
        <v>0</v>
      </c>
      <c r="BQ12" s="49">
        <f>'BED STOP cijfers'!BQ4</f>
        <v>0</v>
      </c>
      <c r="BR12" s="15">
        <f>'BED STOP cijfers'!BR4</f>
        <v>0</v>
      </c>
      <c r="BS12" s="11">
        <f>'BED STOP cijfers'!BS4</f>
        <v>0</v>
      </c>
      <c r="BT12" s="11">
        <f>'BED STOP cijfers'!BT4</f>
        <v>975</v>
      </c>
      <c r="BU12" s="11">
        <f>'BED STOP cijfers'!BU4</f>
        <v>975</v>
      </c>
      <c r="BV12" s="11">
        <f>'BED STOP cijfers'!BV4</f>
        <v>975</v>
      </c>
      <c r="BW12" s="11">
        <f>'BED STOP cijfers'!BW4</f>
        <v>975</v>
      </c>
      <c r="BX12" s="28">
        <f>'BED STOP cijfers'!BX4</f>
        <v>0</v>
      </c>
      <c r="BY12" s="49">
        <f>'BED STOP cijfers'!BY4</f>
        <v>6975</v>
      </c>
      <c r="BZ12" s="11">
        <f>'BED STOP cijfers'!BZ4</f>
        <v>0</v>
      </c>
      <c r="CA12" s="11">
        <f>'BED STOP cijfers'!CA4</f>
        <v>0</v>
      </c>
      <c r="CB12" s="11">
        <f>'BED STOP cijfers'!CB4</f>
        <v>0</v>
      </c>
      <c r="CC12" s="11">
        <f>'BED STOP cijfers'!CC4</f>
        <v>0</v>
      </c>
      <c r="CD12" s="11">
        <f>'BED STOP cijfers'!CD4</f>
        <v>0</v>
      </c>
      <c r="CE12" s="11">
        <f>'BED STOP cijfers'!CE4</f>
        <v>0</v>
      </c>
      <c r="CF12" s="11">
        <f>'BED STOP cijfers'!CF4</f>
        <v>0</v>
      </c>
      <c r="CG12" s="11">
        <f>'BED STOP cijfers'!CG4</f>
        <v>0</v>
      </c>
      <c r="CH12" s="11">
        <f>'BED STOP cijfers'!CH4</f>
        <v>0</v>
      </c>
      <c r="CI12" s="11">
        <f>'BED STOP cijfers'!CI4</f>
        <v>0</v>
      </c>
      <c r="CJ12" s="11">
        <f>'BED STOP cijfers'!CJ4</f>
        <v>0</v>
      </c>
      <c r="CK12" s="11">
        <f>'BED STOP cijfers'!CK4</f>
        <v>0</v>
      </c>
      <c r="CL12" s="49">
        <f>'BED STOP cijfers'!CL4</f>
        <v>0</v>
      </c>
      <c r="CM12" s="15">
        <f>'BED STOP cijfers'!CM4</f>
        <v>0</v>
      </c>
      <c r="CN12" s="11">
        <f>'BED STOP cijfers'!CN4</f>
        <v>0</v>
      </c>
      <c r="CO12" s="11">
        <f>'BED STOP cijfers'!CO4</f>
        <v>0</v>
      </c>
      <c r="CP12" s="11">
        <f>'BED STOP cijfers'!CP4</f>
        <v>0</v>
      </c>
      <c r="CQ12" s="11">
        <f>'BED STOP cijfers'!CQ4</f>
        <v>0</v>
      </c>
      <c r="CR12" s="11">
        <f>'BED STOP cijfers'!CR4</f>
        <v>0</v>
      </c>
      <c r="CS12" s="11">
        <f>'BED STOP cijfers'!CS4</f>
        <v>0</v>
      </c>
      <c r="CT12" s="11">
        <f>'BED STOP cijfers'!CT4</f>
        <v>0</v>
      </c>
      <c r="CU12" s="11">
        <f>'BED STOP cijfers'!CU4</f>
        <v>0</v>
      </c>
      <c r="CV12" s="11">
        <f>'BED STOP cijfers'!CV4</f>
        <v>0</v>
      </c>
      <c r="CW12" s="11">
        <f>'BED STOP cijfers'!CW4</f>
        <v>0</v>
      </c>
      <c r="CX12" s="11">
        <f>'BED STOP cijfers'!CX4</f>
        <v>0</v>
      </c>
      <c r="CY12" s="26">
        <f>'BED STOP cijfers'!CY4</f>
        <v>0</v>
      </c>
      <c r="CZ12" s="15">
        <f>'BED STOP cijfers'!CZ4</f>
        <v>0</v>
      </c>
      <c r="DA12" s="11">
        <f>'BED STOP cijfers'!DA4</f>
        <v>0</v>
      </c>
      <c r="DB12" s="11">
        <f>'BED STOP cijfers'!DB4</f>
        <v>0</v>
      </c>
      <c r="DC12" s="11">
        <f>'BED STOP cijfers'!DC4</f>
        <v>0</v>
      </c>
      <c r="DD12" s="11">
        <f>'BED STOP cijfers'!DD4</f>
        <v>0</v>
      </c>
      <c r="DE12" s="11">
        <f>'BED STOP cijfers'!DE4</f>
        <v>0</v>
      </c>
      <c r="DF12" s="11">
        <f>'BED STOP cijfers'!DF4</f>
        <v>0</v>
      </c>
      <c r="DG12" s="11">
        <f>'BED STOP cijfers'!DG4</f>
        <v>0</v>
      </c>
      <c r="DH12" s="11">
        <f>'BED STOP cijfers'!DH4</f>
        <v>0</v>
      </c>
      <c r="DI12" s="11">
        <f>'BED STOP cijfers'!DI4</f>
        <v>0</v>
      </c>
      <c r="DJ12" s="11">
        <f>'BED STOP cijfers'!DJ4</f>
        <v>0</v>
      </c>
      <c r="DK12" s="11">
        <f>'BED STOP cijfers'!DK4</f>
        <v>0</v>
      </c>
      <c r="DL12" s="26">
        <f>'BED STOP cijfers'!DL4</f>
        <v>0</v>
      </c>
    </row>
    <row r="13" spans="1:116" s="165" customFormat="1">
      <c r="A13" s="47">
        <f>'BED STOP cijfers'!A5</f>
        <v>0</v>
      </c>
      <c r="B13" s="49" t="str">
        <f>'BED STOP cijfers'!B5</f>
        <v>BBNT/BBNA/BBNK</v>
      </c>
      <c r="C13" s="4" t="str">
        <f>'BED STOP cijfers'!C5</f>
        <v>Bijzondere eet- en drinkwaren, incl. claims</v>
      </c>
      <c r="D13" s="4" t="str">
        <f>'BED STOP cijfers'!D5</f>
        <v>BED Handhaving bijzondere eet- en drinkwaar VWS</v>
      </c>
      <c r="E13" s="4" t="str">
        <f>'BED STOP cijfers'!E5</f>
        <v>Handhaving claimsverordening specifieke productgroep en zuigelingenvoeding</v>
      </c>
      <c r="F13" s="4" t="str">
        <f>'BED STOP cijfers'!F5</f>
        <v>VWS</v>
      </c>
      <c r="G13" s="292">
        <f>'BED STOP cijfers'!G5</f>
        <v>0</v>
      </c>
      <c r="H13" s="15">
        <f>'BED STOP cijfers'!H5</f>
        <v>3027</v>
      </c>
      <c r="I13" s="11">
        <f>'BED STOP cijfers'!I5</f>
        <v>0</v>
      </c>
      <c r="J13" s="11">
        <f>'BED STOP cijfers'!J5</f>
        <v>112</v>
      </c>
      <c r="K13" s="11">
        <f>'BED STOP cijfers'!K5</f>
        <v>38</v>
      </c>
      <c r="L13" s="11">
        <f>'BED STOP cijfers'!L5</f>
        <v>0</v>
      </c>
      <c r="M13" s="11">
        <f>'BED STOP cijfers'!M5</f>
        <v>0</v>
      </c>
      <c r="N13" s="11">
        <f>'BED STOP cijfers'!N5</f>
        <v>0</v>
      </c>
      <c r="O13" s="11">
        <f>'BED STOP cijfers'!O5</f>
        <v>0</v>
      </c>
      <c r="P13" s="11">
        <f>'BED STOP cijfers'!P5</f>
        <v>0</v>
      </c>
      <c r="Q13" s="26">
        <f>'BED STOP cijfers'!Q5</f>
        <v>3177</v>
      </c>
      <c r="R13" s="11">
        <f>'BED STOP cijfers'!R5</f>
        <v>0</v>
      </c>
      <c r="S13" s="11">
        <f>'BED STOP cijfers'!S5</f>
        <v>0</v>
      </c>
      <c r="T13" s="11">
        <f>'BED STOP cijfers'!T5</f>
        <v>3177</v>
      </c>
      <c r="U13" s="11">
        <f>'BED STOP cijfers'!U5</f>
        <v>0</v>
      </c>
      <c r="V13" s="11">
        <f>'BED STOP cijfers'!V5</f>
        <v>0</v>
      </c>
      <c r="W13" s="11">
        <f>'BED STOP cijfers'!W5</f>
        <v>0</v>
      </c>
      <c r="X13" s="11">
        <f>'BED STOP cijfers'!X5</f>
        <v>0</v>
      </c>
      <c r="Y13" s="11">
        <f>'BED STOP cijfers'!Y5</f>
        <v>0</v>
      </c>
      <c r="Z13" s="49">
        <f>'BED STOP cijfers'!Z5</f>
        <v>3177</v>
      </c>
      <c r="AA13" s="36">
        <f>'BED STOP cijfers'!AA5</f>
        <v>863</v>
      </c>
      <c r="AB13" s="11">
        <f>'BED STOP cijfers'!AB5</f>
        <v>0</v>
      </c>
      <c r="AC13" s="11">
        <f>'BED STOP cijfers'!AC5</f>
        <v>2276</v>
      </c>
      <c r="AD13" s="11">
        <f>'BED STOP cijfers'!AD5</f>
        <v>0</v>
      </c>
      <c r="AE13" s="11">
        <f>'BED STOP cijfers'!AE5</f>
        <v>0</v>
      </c>
      <c r="AF13" s="11">
        <f>'BED STOP cijfers'!AF5</f>
        <v>38</v>
      </c>
      <c r="AG13" s="49">
        <f>'BED STOP cijfers'!AG5</f>
        <v>0</v>
      </c>
      <c r="AH13" s="11">
        <f>'BED STOP cijfers'!AH5</f>
        <v>863</v>
      </c>
      <c r="AI13" s="11">
        <f>'BED STOP cijfers'!AI5</f>
        <v>0</v>
      </c>
      <c r="AJ13" s="11">
        <f>'BED STOP cijfers'!AJ5</f>
        <v>0</v>
      </c>
      <c r="AK13" s="11">
        <f>'BED STOP cijfers'!AK5</f>
        <v>0</v>
      </c>
      <c r="AL13" s="49">
        <f>'BED STOP cijfers'!AL5</f>
        <v>0</v>
      </c>
      <c r="AM13" s="11">
        <f>'BED STOP cijfers'!AM5</f>
        <v>0</v>
      </c>
      <c r="AN13" s="11">
        <f>'BED STOP cijfers'!AN5</f>
        <v>0</v>
      </c>
      <c r="AO13" s="11">
        <f>'BED STOP cijfers'!AO5</f>
        <v>0</v>
      </c>
      <c r="AP13" s="11">
        <f>'BED STOP cijfers'!AP5</f>
        <v>0</v>
      </c>
      <c r="AQ13" s="11">
        <f>'BED STOP cijfers'!AQ5</f>
        <v>0</v>
      </c>
      <c r="AR13" s="49">
        <f>'BED STOP cijfers'!AR5</f>
        <v>0</v>
      </c>
      <c r="AS13" s="11">
        <f>'BED STOP cijfers'!AS5</f>
        <v>0</v>
      </c>
      <c r="AT13" s="11">
        <f>'BED STOP cijfers'!AT5</f>
        <v>0</v>
      </c>
      <c r="AU13" s="11">
        <f>'BED STOP cijfers'!AU5</f>
        <v>0</v>
      </c>
      <c r="AV13" s="11">
        <f>'BED STOP cijfers'!AV5</f>
        <v>0</v>
      </c>
      <c r="AW13" s="11">
        <f>'BED STOP cijfers'!AW5</f>
        <v>0</v>
      </c>
      <c r="AX13" s="11">
        <f>'BED STOP cijfers'!AX5</f>
        <v>0</v>
      </c>
      <c r="AY13" s="11">
        <f>'BED STOP cijfers'!AY5</f>
        <v>0</v>
      </c>
      <c r="AZ13" s="11">
        <f>'BED STOP cijfers'!AZ5</f>
        <v>0</v>
      </c>
      <c r="BA13" s="11">
        <f>'BED STOP cijfers'!BA5</f>
        <v>0</v>
      </c>
      <c r="BB13" s="11">
        <f>'BED STOP cijfers'!BB5</f>
        <v>0</v>
      </c>
      <c r="BC13" s="49">
        <f>'BED STOP cijfers'!BC5</f>
        <v>0</v>
      </c>
      <c r="BD13" s="11">
        <f>'BED STOP cijfers'!BD5</f>
        <v>38</v>
      </c>
      <c r="BE13" s="11">
        <f>'BED STOP cijfers'!BE5</f>
        <v>0</v>
      </c>
      <c r="BF13" s="11">
        <f>'BED STOP cijfers'!BF5</f>
        <v>0</v>
      </c>
      <c r="BG13" s="11">
        <f>'BED STOP cijfers'!BG5</f>
        <v>0</v>
      </c>
      <c r="BH13" s="11">
        <f>'BED STOP cijfers'!BH5</f>
        <v>0</v>
      </c>
      <c r="BI13" s="11">
        <f>'BED STOP cijfers'!BI5</f>
        <v>0</v>
      </c>
      <c r="BJ13" s="11">
        <f>'BED STOP cijfers'!BJ5</f>
        <v>0</v>
      </c>
      <c r="BK13" s="49">
        <f>'BED STOP cijfers'!BK5</f>
        <v>0</v>
      </c>
      <c r="BL13" s="11">
        <f>'BED STOP cijfers'!BL5</f>
        <v>0</v>
      </c>
      <c r="BM13" s="11">
        <f>'BED STOP cijfers'!BM5</f>
        <v>0</v>
      </c>
      <c r="BN13" s="11">
        <f>'BED STOP cijfers'!BN5</f>
        <v>0</v>
      </c>
      <c r="BO13" s="11">
        <f>'BED STOP cijfers'!BO5</f>
        <v>0</v>
      </c>
      <c r="BP13" s="11">
        <f>'BED STOP cijfers'!BP5</f>
        <v>0</v>
      </c>
      <c r="BQ13" s="49">
        <f>'BED STOP cijfers'!BQ5</f>
        <v>0</v>
      </c>
      <c r="BR13" s="15">
        <f>'BED STOP cijfers'!BR5</f>
        <v>0</v>
      </c>
      <c r="BS13" s="11">
        <f>'BED STOP cijfers'!BS5</f>
        <v>0</v>
      </c>
      <c r="BT13" s="11">
        <f>'BED STOP cijfers'!BT5</f>
        <v>569</v>
      </c>
      <c r="BU13" s="11">
        <f>'BED STOP cijfers'!BU5</f>
        <v>569</v>
      </c>
      <c r="BV13" s="11">
        <f>'BED STOP cijfers'!BV5</f>
        <v>569</v>
      </c>
      <c r="BW13" s="11">
        <f>'BED STOP cijfers'!BW5</f>
        <v>569</v>
      </c>
      <c r="BX13" s="28">
        <f>'BED STOP cijfers'!BX5</f>
        <v>0</v>
      </c>
      <c r="BY13" s="49">
        <f>'BED STOP cijfers'!BY5</f>
        <v>3177</v>
      </c>
      <c r="BZ13" s="11">
        <f>'BED STOP cijfers'!BZ5</f>
        <v>0</v>
      </c>
      <c r="CA13" s="11">
        <f>'BED STOP cijfers'!CA5</f>
        <v>0</v>
      </c>
      <c r="CB13" s="11">
        <f>'BED STOP cijfers'!CB5</f>
        <v>0</v>
      </c>
      <c r="CC13" s="11">
        <f>'BED STOP cijfers'!CC5</f>
        <v>0</v>
      </c>
      <c r="CD13" s="11">
        <f>'BED STOP cijfers'!CD5</f>
        <v>0</v>
      </c>
      <c r="CE13" s="11">
        <f>'BED STOP cijfers'!CE5</f>
        <v>0</v>
      </c>
      <c r="CF13" s="11">
        <f>'BED STOP cijfers'!CF5</f>
        <v>0</v>
      </c>
      <c r="CG13" s="11">
        <f>'BED STOP cijfers'!CG5</f>
        <v>0</v>
      </c>
      <c r="CH13" s="11">
        <f>'BED STOP cijfers'!CH5</f>
        <v>0</v>
      </c>
      <c r="CI13" s="11">
        <f>'BED STOP cijfers'!CI5</f>
        <v>0</v>
      </c>
      <c r="CJ13" s="11">
        <f>'BED STOP cijfers'!CJ5</f>
        <v>0</v>
      </c>
      <c r="CK13" s="11">
        <f>'BED STOP cijfers'!CK5</f>
        <v>0</v>
      </c>
      <c r="CL13" s="49">
        <f>'BED STOP cijfers'!CL5</f>
        <v>0</v>
      </c>
      <c r="CM13" s="15">
        <f>'BED STOP cijfers'!CM5</f>
        <v>0</v>
      </c>
      <c r="CN13" s="11">
        <f>'BED STOP cijfers'!CN5</f>
        <v>0</v>
      </c>
      <c r="CO13" s="11">
        <f>'BED STOP cijfers'!CO5</f>
        <v>0</v>
      </c>
      <c r="CP13" s="11">
        <f>'BED STOP cijfers'!CP5</f>
        <v>0</v>
      </c>
      <c r="CQ13" s="11">
        <f>'BED STOP cijfers'!CQ5</f>
        <v>0</v>
      </c>
      <c r="CR13" s="11">
        <f>'BED STOP cijfers'!CR5</f>
        <v>0</v>
      </c>
      <c r="CS13" s="11">
        <f>'BED STOP cijfers'!CS5</f>
        <v>0</v>
      </c>
      <c r="CT13" s="11">
        <f>'BED STOP cijfers'!CT5</f>
        <v>0</v>
      </c>
      <c r="CU13" s="11">
        <f>'BED STOP cijfers'!CU5</f>
        <v>0</v>
      </c>
      <c r="CV13" s="11">
        <f>'BED STOP cijfers'!CV5</f>
        <v>0</v>
      </c>
      <c r="CW13" s="11">
        <f>'BED STOP cijfers'!CW5</f>
        <v>0</v>
      </c>
      <c r="CX13" s="11">
        <f>'BED STOP cijfers'!CX5</f>
        <v>0</v>
      </c>
      <c r="CY13" s="26">
        <f>'BED STOP cijfers'!CY5</f>
        <v>0</v>
      </c>
      <c r="CZ13" s="15">
        <f>'BED STOP cijfers'!CZ5</f>
        <v>0</v>
      </c>
      <c r="DA13" s="11">
        <f>'BED STOP cijfers'!DA5</f>
        <v>0</v>
      </c>
      <c r="DB13" s="11">
        <f>'BED STOP cijfers'!DB5</f>
        <v>0</v>
      </c>
      <c r="DC13" s="11">
        <f>'BED STOP cijfers'!DC5</f>
        <v>0</v>
      </c>
      <c r="DD13" s="11">
        <f>'BED STOP cijfers'!DD5</f>
        <v>0</v>
      </c>
      <c r="DE13" s="11">
        <f>'BED STOP cijfers'!DE5</f>
        <v>0</v>
      </c>
      <c r="DF13" s="11">
        <f>'BED STOP cijfers'!DF5</f>
        <v>0</v>
      </c>
      <c r="DG13" s="11">
        <f>'BED STOP cijfers'!DG5</f>
        <v>0</v>
      </c>
      <c r="DH13" s="11">
        <f>'BED STOP cijfers'!DH5</f>
        <v>0</v>
      </c>
      <c r="DI13" s="11">
        <f>'BED STOP cijfers'!DI5</f>
        <v>0</v>
      </c>
      <c r="DJ13" s="11">
        <f>'BED STOP cijfers'!DJ5</f>
        <v>0</v>
      </c>
      <c r="DK13" s="11">
        <f>'BED STOP cijfers'!DK5</f>
        <v>0</v>
      </c>
      <c r="DL13" s="26">
        <f>'BED STOP cijfers'!DL5</f>
        <v>0</v>
      </c>
    </row>
    <row r="14" spans="1:116" s="165" customFormat="1">
      <c r="A14" s="47">
        <f>'BED STOP cijfers'!A6</f>
        <v>0</v>
      </c>
      <c r="B14" s="49">
        <f>'BED STOP cijfers'!B6</f>
        <v>0</v>
      </c>
      <c r="C14" s="4" t="str">
        <f>'BED STOP cijfers'!C6</f>
        <v>Bijzondere eet- en drinkwaren, incl. claims</v>
      </c>
      <c r="D14" s="4" t="str">
        <f>'BED STOP cijfers'!D6</f>
        <v>BED Handhaving bijzondere eet- en drinkwaar VWS</v>
      </c>
      <c r="E14" s="530" t="str">
        <f>'BED STOP cijfers'!E6</f>
        <v>Verbeterplan Ketenanalyse sportvoeding TO</v>
      </c>
      <c r="F14" s="4" t="str">
        <f>'BED STOP cijfers'!F6</f>
        <v>VWS</v>
      </c>
      <c r="G14" s="292" t="str">
        <f>'BED STOP cijfers'!G6</f>
        <v>verbeterplan</v>
      </c>
      <c r="H14" s="15">
        <f>'BED STOP cijfers'!H6</f>
        <v>250</v>
      </c>
      <c r="I14" s="11">
        <f>'BED STOP cijfers'!I6</f>
        <v>0</v>
      </c>
      <c r="J14" s="11">
        <f>'BED STOP cijfers'!J6</f>
        <v>0</v>
      </c>
      <c r="K14" s="11">
        <f>'BED STOP cijfers'!K6</f>
        <v>0</v>
      </c>
      <c r="L14" s="11">
        <f>'BED STOP cijfers'!L6</f>
        <v>0</v>
      </c>
      <c r="M14" s="11">
        <f>'BED STOP cijfers'!M6</f>
        <v>0</v>
      </c>
      <c r="N14" s="11">
        <f>'BED STOP cijfers'!N6</f>
        <v>0</v>
      </c>
      <c r="O14" s="11">
        <f>'BED STOP cijfers'!O6</f>
        <v>0</v>
      </c>
      <c r="P14" s="11">
        <f>'BED STOP cijfers'!P6</f>
        <v>0</v>
      </c>
      <c r="Q14" s="26">
        <f>'BED STOP cijfers'!Q6</f>
        <v>250</v>
      </c>
      <c r="R14" s="11">
        <f>'BED STOP cijfers'!R6</f>
        <v>0</v>
      </c>
      <c r="S14" s="11">
        <f>'BED STOP cijfers'!S6</f>
        <v>0</v>
      </c>
      <c r="T14" s="11">
        <f>'BED STOP cijfers'!T6</f>
        <v>250</v>
      </c>
      <c r="U14" s="11">
        <f>'BED STOP cijfers'!U6</f>
        <v>0</v>
      </c>
      <c r="V14" s="11">
        <f>'BED STOP cijfers'!V6</f>
        <v>0</v>
      </c>
      <c r="W14" s="11">
        <f>'BED STOP cijfers'!W6</f>
        <v>0</v>
      </c>
      <c r="X14" s="11">
        <f>'BED STOP cijfers'!X6</f>
        <v>0</v>
      </c>
      <c r="Y14" s="11">
        <f>'BED STOP cijfers'!Y6</f>
        <v>0</v>
      </c>
      <c r="Z14" s="49">
        <f>'BED STOP cijfers'!Z6</f>
        <v>250</v>
      </c>
      <c r="AA14" s="11">
        <f>'BED STOP cijfers'!AA6</f>
        <v>250</v>
      </c>
      <c r="AB14" s="11">
        <f>'BED STOP cijfers'!AB6</f>
        <v>0</v>
      </c>
      <c r="AC14" s="36">
        <f>'BED STOP cijfers'!AC6</f>
        <v>0</v>
      </c>
      <c r="AD14" s="11">
        <f>'BED STOP cijfers'!AD6</f>
        <v>0</v>
      </c>
      <c r="AE14" s="11">
        <f>'BED STOP cijfers'!AE6</f>
        <v>0</v>
      </c>
      <c r="AF14" s="11">
        <f>'BED STOP cijfers'!AF6</f>
        <v>0</v>
      </c>
      <c r="AG14" s="49">
        <f>'BED STOP cijfers'!AG6</f>
        <v>0</v>
      </c>
      <c r="AH14" s="11">
        <f>'BED STOP cijfers'!AH6</f>
        <v>250</v>
      </c>
      <c r="AI14" s="11">
        <f>'BED STOP cijfers'!AI6</f>
        <v>0</v>
      </c>
      <c r="AJ14" s="11">
        <f>'BED STOP cijfers'!AJ6</f>
        <v>0</v>
      </c>
      <c r="AK14" s="11">
        <f>'BED STOP cijfers'!AK6</f>
        <v>0</v>
      </c>
      <c r="AL14" s="49">
        <f>'BED STOP cijfers'!AL6</f>
        <v>0</v>
      </c>
      <c r="AM14" s="11">
        <f>'BED STOP cijfers'!AM6</f>
        <v>0</v>
      </c>
      <c r="AN14" s="11">
        <f>'BED STOP cijfers'!AN6</f>
        <v>0</v>
      </c>
      <c r="AO14" s="11">
        <f>'BED STOP cijfers'!AO6</f>
        <v>0</v>
      </c>
      <c r="AP14" s="11">
        <f>'BED STOP cijfers'!AP6</f>
        <v>0</v>
      </c>
      <c r="AQ14" s="11">
        <f>'BED STOP cijfers'!AQ6</f>
        <v>0</v>
      </c>
      <c r="AR14" s="49">
        <f>'BED STOP cijfers'!AR6</f>
        <v>0</v>
      </c>
      <c r="AS14" s="11">
        <f>'BED STOP cijfers'!AS6</f>
        <v>0</v>
      </c>
      <c r="AT14" s="11">
        <f>'BED STOP cijfers'!AT6</f>
        <v>0</v>
      </c>
      <c r="AU14" s="11">
        <f>'BED STOP cijfers'!AU6</f>
        <v>0</v>
      </c>
      <c r="AV14" s="11">
        <f>'BED STOP cijfers'!AV6</f>
        <v>0</v>
      </c>
      <c r="AW14" s="11">
        <f>'BED STOP cijfers'!AW6</f>
        <v>0</v>
      </c>
      <c r="AX14" s="11">
        <f>'BED STOP cijfers'!AX6</f>
        <v>0</v>
      </c>
      <c r="AY14" s="11">
        <f>'BED STOP cijfers'!AY6</f>
        <v>0</v>
      </c>
      <c r="AZ14" s="11">
        <f>'BED STOP cijfers'!AZ6</f>
        <v>0</v>
      </c>
      <c r="BA14" s="11">
        <f>'BED STOP cijfers'!BA6</f>
        <v>0</v>
      </c>
      <c r="BB14" s="11">
        <f>'BED STOP cijfers'!BB6</f>
        <v>0</v>
      </c>
      <c r="BC14" s="49">
        <f>'BED STOP cijfers'!BC6</f>
        <v>0</v>
      </c>
      <c r="BD14" s="11">
        <f>'BED STOP cijfers'!BD6</f>
        <v>0</v>
      </c>
      <c r="BE14" s="11">
        <f>'BED STOP cijfers'!BE6</f>
        <v>0</v>
      </c>
      <c r="BF14" s="11">
        <f>'BED STOP cijfers'!BF6</f>
        <v>0</v>
      </c>
      <c r="BG14" s="11">
        <f>'BED STOP cijfers'!BG6</f>
        <v>0</v>
      </c>
      <c r="BH14" s="11">
        <f>'BED STOP cijfers'!BH6</f>
        <v>0</v>
      </c>
      <c r="BI14" s="11">
        <f>'BED STOP cijfers'!BI6</f>
        <v>0</v>
      </c>
      <c r="BJ14" s="11">
        <f>'BED STOP cijfers'!BJ6</f>
        <v>0</v>
      </c>
      <c r="BK14" s="49">
        <f>'BED STOP cijfers'!BK6</f>
        <v>0</v>
      </c>
      <c r="BL14" s="11">
        <f>'BED STOP cijfers'!BL6</f>
        <v>0</v>
      </c>
      <c r="BM14" s="11">
        <f>'BED STOP cijfers'!BM6</f>
        <v>0</v>
      </c>
      <c r="BN14" s="11">
        <f>'BED STOP cijfers'!BN6</f>
        <v>0</v>
      </c>
      <c r="BO14" s="11">
        <f>'BED STOP cijfers'!BO6</f>
        <v>0</v>
      </c>
      <c r="BP14" s="11">
        <f>'BED STOP cijfers'!BP6</f>
        <v>0</v>
      </c>
      <c r="BQ14" s="49">
        <f>'BED STOP cijfers'!BQ6</f>
        <v>0</v>
      </c>
      <c r="BR14" s="15">
        <f>'BED STOP cijfers'!BR6</f>
        <v>0</v>
      </c>
      <c r="BS14" s="11">
        <f>'BED STOP cijfers'!BS6</f>
        <v>0</v>
      </c>
      <c r="BT14" s="11">
        <f>'BED STOP cijfers'!BT6</f>
        <v>0</v>
      </c>
      <c r="BU14" s="11">
        <f>'BED STOP cijfers'!BU6</f>
        <v>0</v>
      </c>
      <c r="BV14" s="11">
        <f>'BED STOP cijfers'!BV6</f>
        <v>0</v>
      </c>
      <c r="BW14" s="11">
        <f>'BED STOP cijfers'!BW6</f>
        <v>0</v>
      </c>
      <c r="BX14" s="28">
        <f>'BED STOP cijfers'!BX6</f>
        <v>0</v>
      </c>
      <c r="BY14" s="49">
        <f>'BED STOP cijfers'!BY6</f>
        <v>250</v>
      </c>
      <c r="BZ14" s="11">
        <f>'BED STOP cijfers'!BZ6</f>
        <v>0</v>
      </c>
      <c r="CA14" s="11">
        <f>'BED STOP cijfers'!CA6</f>
        <v>0</v>
      </c>
      <c r="CB14" s="11">
        <f>'BED STOP cijfers'!CB6</f>
        <v>0</v>
      </c>
      <c r="CC14" s="11">
        <f>'BED STOP cijfers'!CC6</f>
        <v>0</v>
      </c>
      <c r="CD14" s="11">
        <f>'BED STOP cijfers'!CD6</f>
        <v>0</v>
      </c>
      <c r="CE14" s="11">
        <f>'BED STOP cijfers'!CE6</f>
        <v>0</v>
      </c>
      <c r="CF14" s="11">
        <f>'BED STOP cijfers'!CF6</f>
        <v>0</v>
      </c>
      <c r="CG14" s="11">
        <f>'BED STOP cijfers'!CG6</f>
        <v>0</v>
      </c>
      <c r="CH14" s="11">
        <f>'BED STOP cijfers'!CH6</f>
        <v>0</v>
      </c>
      <c r="CI14" s="11">
        <f>'BED STOP cijfers'!CI6</f>
        <v>0</v>
      </c>
      <c r="CJ14" s="11">
        <f>'BED STOP cijfers'!CJ6</f>
        <v>0</v>
      </c>
      <c r="CK14" s="11">
        <f>'BED STOP cijfers'!CK6</f>
        <v>0</v>
      </c>
      <c r="CL14" s="49">
        <f>'BED STOP cijfers'!CL6</f>
        <v>0</v>
      </c>
      <c r="CM14" s="15">
        <f>'BED STOP cijfers'!CM6</f>
        <v>0</v>
      </c>
      <c r="CN14" s="11">
        <f>'BED STOP cijfers'!CN6</f>
        <v>0</v>
      </c>
      <c r="CO14" s="11">
        <f>'BED STOP cijfers'!CO6</f>
        <v>0</v>
      </c>
      <c r="CP14" s="11">
        <f>'BED STOP cijfers'!CP6</f>
        <v>0</v>
      </c>
      <c r="CQ14" s="11">
        <f>'BED STOP cijfers'!CQ6</f>
        <v>0</v>
      </c>
      <c r="CR14" s="11">
        <f>'BED STOP cijfers'!CR6</f>
        <v>0</v>
      </c>
      <c r="CS14" s="11">
        <f>'BED STOP cijfers'!CS6</f>
        <v>0</v>
      </c>
      <c r="CT14" s="11">
        <f>'BED STOP cijfers'!CT6</f>
        <v>0</v>
      </c>
      <c r="CU14" s="11">
        <f>'BED STOP cijfers'!CU6</f>
        <v>0</v>
      </c>
      <c r="CV14" s="11">
        <f>'BED STOP cijfers'!CV6</f>
        <v>0</v>
      </c>
      <c r="CW14" s="11">
        <f>'BED STOP cijfers'!CW6</f>
        <v>0</v>
      </c>
      <c r="CX14" s="11">
        <f>'BED STOP cijfers'!CX6</f>
        <v>0</v>
      </c>
      <c r="CY14" s="26">
        <f>'BED STOP cijfers'!CY6</f>
        <v>0</v>
      </c>
      <c r="CZ14" s="15">
        <f>'BED STOP cijfers'!CZ6</f>
        <v>0</v>
      </c>
      <c r="DA14" s="11">
        <f>'BED STOP cijfers'!DA6</f>
        <v>0</v>
      </c>
      <c r="DB14" s="11">
        <f>'BED STOP cijfers'!DB6</f>
        <v>0</v>
      </c>
      <c r="DC14" s="11">
        <f>'BED STOP cijfers'!DC6</f>
        <v>0</v>
      </c>
      <c r="DD14" s="11">
        <f>'BED STOP cijfers'!DD6</f>
        <v>0</v>
      </c>
      <c r="DE14" s="11">
        <f>'BED STOP cijfers'!DE6</f>
        <v>0</v>
      </c>
      <c r="DF14" s="11">
        <f>'BED STOP cijfers'!DF6</f>
        <v>0</v>
      </c>
      <c r="DG14" s="11">
        <f>'BED STOP cijfers'!DG6</f>
        <v>0</v>
      </c>
      <c r="DH14" s="11">
        <f>'BED STOP cijfers'!DH6</f>
        <v>0</v>
      </c>
      <c r="DI14" s="11">
        <f>'BED STOP cijfers'!DI6</f>
        <v>0</v>
      </c>
      <c r="DJ14" s="11">
        <f>'BED STOP cijfers'!DJ6</f>
        <v>0</v>
      </c>
      <c r="DK14" s="11">
        <f>'BED STOP cijfers'!DK6</f>
        <v>0</v>
      </c>
      <c r="DL14" s="26">
        <f>'BED STOP cijfers'!DL6</f>
        <v>0</v>
      </c>
    </row>
    <row r="15" spans="1:116" s="165" customFormat="1">
      <c r="A15" s="47">
        <f>'BED STOP cijfers'!A7</f>
        <v>0</v>
      </c>
      <c r="B15" s="49">
        <f>'BED STOP cijfers'!B7</f>
        <v>0</v>
      </c>
      <c r="C15" s="4" t="str">
        <f>'BED STOP cijfers'!C7</f>
        <v>Bijzondere eet- en drinkwaren, incl. claims</v>
      </c>
      <c r="D15" s="4" t="str">
        <f>'BED STOP cijfers'!D7</f>
        <v>BED Handhaving bijzondere eet- en drinkwaar VWS</v>
      </c>
      <c r="E15" s="71" t="str">
        <f>'BED STOP cijfers'!E7</f>
        <v>Ketenanalyse Sportvoeding (follow up)</v>
      </c>
      <c r="F15" s="4" t="str">
        <f>'BED STOP cijfers'!F7</f>
        <v>VWS</v>
      </c>
      <c r="G15" s="292">
        <f>'BED STOP cijfers'!G7</f>
        <v>0</v>
      </c>
      <c r="H15" s="512">
        <f>'BED STOP cijfers'!H7</f>
        <v>2250</v>
      </c>
      <c r="I15" s="510">
        <f>'BED STOP cijfers'!I7</f>
        <v>150</v>
      </c>
      <c r="J15" s="11">
        <f>'BED STOP cijfers'!J7</f>
        <v>0</v>
      </c>
      <c r="K15" s="11">
        <f>'BED STOP cijfers'!K7</f>
        <v>0</v>
      </c>
      <c r="L15" s="11">
        <f>'BED STOP cijfers'!L7</f>
        <v>0</v>
      </c>
      <c r="M15" s="11">
        <f>'BED STOP cijfers'!M7</f>
        <v>0</v>
      </c>
      <c r="N15" s="11">
        <f>'BED STOP cijfers'!N7</f>
        <v>0</v>
      </c>
      <c r="O15" s="11">
        <f>'BED STOP cijfers'!O7</f>
        <v>0</v>
      </c>
      <c r="P15" s="11">
        <f>'BED STOP cijfers'!P7</f>
        <v>0</v>
      </c>
      <c r="Q15" s="26">
        <f>'BED STOP cijfers'!Q7</f>
        <v>2400</v>
      </c>
      <c r="R15" s="11">
        <f>'BED STOP cijfers'!R7</f>
        <v>0</v>
      </c>
      <c r="S15" s="11">
        <f>'BED STOP cijfers'!S7</f>
        <v>0</v>
      </c>
      <c r="T15" s="11">
        <f>'BED STOP cijfers'!T7</f>
        <v>2400</v>
      </c>
      <c r="U15" s="11">
        <f>'BED STOP cijfers'!U7</f>
        <v>0</v>
      </c>
      <c r="V15" s="11">
        <f>'BED STOP cijfers'!V7</f>
        <v>0</v>
      </c>
      <c r="W15" s="11">
        <f>'BED STOP cijfers'!W7</f>
        <v>0</v>
      </c>
      <c r="X15" s="11">
        <f>'BED STOP cijfers'!X7</f>
        <v>0</v>
      </c>
      <c r="Y15" s="11">
        <f>'BED STOP cijfers'!Y7</f>
        <v>0</v>
      </c>
      <c r="Z15" s="49">
        <f>'BED STOP cijfers'!Z7</f>
        <v>2400</v>
      </c>
      <c r="AA15" s="36">
        <f>'BED STOP cijfers'!AA7</f>
        <v>250</v>
      </c>
      <c r="AB15" s="11">
        <f>'BED STOP cijfers'!AB7</f>
        <v>0</v>
      </c>
      <c r="AC15" s="11">
        <f>'BED STOP cijfers'!AC7</f>
        <v>2000</v>
      </c>
      <c r="AD15" s="11">
        <f>'BED STOP cijfers'!AD7</f>
        <v>0</v>
      </c>
      <c r="AE15" s="11">
        <f>'BED STOP cijfers'!AE7</f>
        <v>0</v>
      </c>
      <c r="AF15" s="11">
        <f>'BED STOP cijfers'!AF7</f>
        <v>150</v>
      </c>
      <c r="AG15" s="49">
        <f>'BED STOP cijfers'!AG7</f>
        <v>0</v>
      </c>
      <c r="AH15" s="11">
        <f>'BED STOP cijfers'!AH7</f>
        <v>250</v>
      </c>
      <c r="AI15" s="11">
        <f>'BED STOP cijfers'!AI7</f>
        <v>0</v>
      </c>
      <c r="AJ15" s="11">
        <f>'BED STOP cijfers'!AJ7</f>
        <v>0</v>
      </c>
      <c r="AK15" s="11">
        <f>'BED STOP cijfers'!AK7</f>
        <v>0</v>
      </c>
      <c r="AL15" s="49">
        <f>'BED STOP cijfers'!AL7</f>
        <v>0</v>
      </c>
      <c r="AM15" s="11">
        <f>'BED STOP cijfers'!AM7</f>
        <v>0</v>
      </c>
      <c r="AN15" s="11">
        <f>'BED STOP cijfers'!AN7</f>
        <v>0</v>
      </c>
      <c r="AO15" s="11">
        <f>'BED STOP cijfers'!AO7</f>
        <v>0</v>
      </c>
      <c r="AP15" s="11">
        <f>'BED STOP cijfers'!AP7</f>
        <v>0</v>
      </c>
      <c r="AQ15" s="11">
        <f>'BED STOP cijfers'!AQ7</f>
        <v>0</v>
      </c>
      <c r="AR15" s="49">
        <f>'BED STOP cijfers'!AR7</f>
        <v>0</v>
      </c>
      <c r="AS15" s="11">
        <f>'BED STOP cijfers'!AS7</f>
        <v>0</v>
      </c>
      <c r="AT15" s="11">
        <f>'BED STOP cijfers'!AT7</f>
        <v>0</v>
      </c>
      <c r="AU15" s="11">
        <f>'BED STOP cijfers'!AU7</f>
        <v>0</v>
      </c>
      <c r="AV15" s="11">
        <f>'BED STOP cijfers'!AV7</f>
        <v>0</v>
      </c>
      <c r="AW15" s="11">
        <f>'BED STOP cijfers'!AW7</f>
        <v>0</v>
      </c>
      <c r="AX15" s="11">
        <f>'BED STOP cijfers'!AX7</f>
        <v>0</v>
      </c>
      <c r="AY15" s="11">
        <f>'BED STOP cijfers'!AY7</f>
        <v>0</v>
      </c>
      <c r="AZ15" s="11">
        <f>'BED STOP cijfers'!AZ7</f>
        <v>0</v>
      </c>
      <c r="BA15" s="11">
        <f>'BED STOP cijfers'!BA7</f>
        <v>0</v>
      </c>
      <c r="BB15" s="11">
        <f>'BED STOP cijfers'!BB7</f>
        <v>0</v>
      </c>
      <c r="BC15" s="49">
        <f>'BED STOP cijfers'!BC7</f>
        <v>0</v>
      </c>
      <c r="BD15" s="11">
        <f>'BED STOP cijfers'!BD7</f>
        <v>150</v>
      </c>
      <c r="BE15" s="11">
        <f>'BED STOP cijfers'!BE7</f>
        <v>0</v>
      </c>
      <c r="BF15" s="11">
        <f>'BED STOP cijfers'!BF7</f>
        <v>0</v>
      </c>
      <c r="BG15" s="11">
        <f>'BED STOP cijfers'!BG7</f>
        <v>0</v>
      </c>
      <c r="BH15" s="11">
        <f>'BED STOP cijfers'!BH7</f>
        <v>0</v>
      </c>
      <c r="BI15" s="11">
        <f>'BED STOP cijfers'!BI7</f>
        <v>0</v>
      </c>
      <c r="BJ15" s="11">
        <f>'BED STOP cijfers'!BJ7</f>
        <v>0</v>
      </c>
      <c r="BK15" s="49">
        <f>'BED STOP cijfers'!BK7</f>
        <v>0</v>
      </c>
      <c r="BL15" s="11">
        <f>'BED STOP cijfers'!BL7</f>
        <v>0</v>
      </c>
      <c r="BM15" s="11">
        <f>'BED STOP cijfers'!BM7</f>
        <v>0</v>
      </c>
      <c r="BN15" s="11">
        <f>'BED STOP cijfers'!BN7</f>
        <v>0</v>
      </c>
      <c r="BO15" s="11">
        <f>'BED STOP cijfers'!BO7</f>
        <v>0</v>
      </c>
      <c r="BP15" s="11">
        <f>'BED STOP cijfers'!BP7</f>
        <v>0</v>
      </c>
      <c r="BQ15" s="49">
        <f>'BED STOP cijfers'!BQ7</f>
        <v>0</v>
      </c>
      <c r="BR15" s="15">
        <f>'BED STOP cijfers'!BR7</f>
        <v>0</v>
      </c>
      <c r="BS15" s="11">
        <f>'BED STOP cijfers'!BS7</f>
        <v>0</v>
      </c>
      <c r="BT15" s="11">
        <f>'BED STOP cijfers'!BT7</f>
        <v>500</v>
      </c>
      <c r="BU15" s="11">
        <f>'BED STOP cijfers'!BU7</f>
        <v>500</v>
      </c>
      <c r="BV15" s="11">
        <f>'BED STOP cijfers'!BV7</f>
        <v>500</v>
      </c>
      <c r="BW15" s="11">
        <f>'BED STOP cijfers'!BW7</f>
        <v>500</v>
      </c>
      <c r="BX15" s="28">
        <f>'BED STOP cijfers'!BX7</f>
        <v>0</v>
      </c>
      <c r="BY15" s="49">
        <f>'BED STOP cijfers'!BY7</f>
        <v>2400</v>
      </c>
      <c r="BZ15" s="11">
        <f>'BED STOP cijfers'!BZ7</f>
        <v>0</v>
      </c>
      <c r="CA15" s="11">
        <f>'BED STOP cijfers'!CA7</f>
        <v>0</v>
      </c>
      <c r="CB15" s="11">
        <f>'BED STOP cijfers'!CB7</f>
        <v>0</v>
      </c>
      <c r="CC15" s="11">
        <f>'BED STOP cijfers'!CC7</f>
        <v>0</v>
      </c>
      <c r="CD15" s="11">
        <f>'BED STOP cijfers'!CD7</f>
        <v>0</v>
      </c>
      <c r="CE15" s="11">
        <f>'BED STOP cijfers'!CE7</f>
        <v>0</v>
      </c>
      <c r="CF15" s="11">
        <f>'BED STOP cijfers'!CF7</f>
        <v>0</v>
      </c>
      <c r="CG15" s="11">
        <f>'BED STOP cijfers'!CG7</f>
        <v>0</v>
      </c>
      <c r="CH15" s="11">
        <f>'BED STOP cijfers'!CH7</f>
        <v>0</v>
      </c>
      <c r="CI15" s="11">
        <f>'BED STOP cijfers'!CI7</f>
        <v>0</v>
      </c>
      <c r="CJ15" s="11">
        <f>'BED STOP cijfers'!CJ7</f>
        <v>0</v>
      </c>
      <c r="CK15" s="11">
        <f>'BED STOP cijfers'!CK7</f>
        <v>0</v>
      </c>
      <c r="CL15" s="49">
        <f>'BED STOP cijfers'!CL7</f>
        <v>0</v>
      </c>
      <c r="CM15" s="15">
        <f>'BED STOP cijfers'!CM7</f>
        <v>0</v>
      </c>
      <c r="CN15" s="11">
        <f>'BED STOP cijfers'!CN7</f>
        <v>0</v>
      </c>
      <c r="CO15" s="11">
        <f>'BED STOP cijfers'!CO7</f>
        <v>0</v>
      </c>
      <c r="CP15" s="11">
        <f>'BED STOP cijfers'!CP7</f>
        <v>0</v>
      </c>
      <c r="CQ15" s="11">
        <f>'BED STOP cijfers'!CQ7</f>
        <v>0</v>
      </c>
      <c r="CR15" s="11">
        <f>'BED STOP cijfers'!CR7</f>
        <v>0</v>
      </c>
      <c r="CS15" s="11">
        <f>'BED STOP cijfers'!CS7</f>
        <v>0</v>
      </c>
      <c r="CT15" s="11">
        <f>'BED STOP cijfers'!CT7</f>
        <v>0</v>
      </c>
      <c r="CU15" s="11">
        <f>'BED STOP cijfers'!CU7</f>
        <v>0</v>
      </c>
      <c r="CV15" s="11">
        <f>'BED STOP cijfers'!CV7</f>
        <v>0</v>
      </c>
      <c r="CW15" s="11">
        <f>'BED STOP cijfers'!CW7</f>
        <v>0</v>
      </c>
      <c r="CX15" s="11">
        <f>'BED STOP cijfers'!CX7</f>
        <v>0</v>
      </c>
      <c r="CY15" s="26">
        <f>'BED STOP cijfers'!CY7</f>
        <v>0</v>
      </c>
      <c r="CZ15" s="15">
        <f>'BED STOP cijfers'!CZ7</f>
        <v>0</v>
      </c>
      <c r="DA15" s="11">
        <f>'BED STOP cijfers'!DA7</f>
        <v>0</v>
      </c>
      <c r="DB15" s="11">
        <f>'BED STOP cijfers'!DB7</f>
        <v>0</v>
      </c>
      <c r="DC15" s="11">
        <f>'BED STOP cijfers'!DC7</f>
        <v>0</v>
      </c>
      <c r="DD15" s="11">
        <f>'BED STOP cijfers'!DD7</f>
        <v>0</v>
      </c>
      <c r="DE15" s="11">
        <f>'BED STOP cijfers'!DE7</f>
        <v>0</v>
      </c>
      <c r="DF15" s="11">
        <f>'BED STOP cijfers'!DF7</f>
        <v>0</v>
      </c>
      <c r="DG15" s="11">
        <f>'BED STOP cijfers'!DG7</f>
        <v>0</v>
      </c>
      <c r="DH15" s="11">
        <f>'BED STOP cijfers'!DH7</f>
        <v>0</v>
      </c>
      <c r="DI15" s="11">
        <f>'BED STOP cijfers'!DI7</f>
        <v>0</v>
      </c>
      <c r="DJ15" s="11">
        <f>'BED STOP cijfers'!DJ7</f>
        <v>0</v>
      </c>
      <c r="DK15" s="11">
        <f>'BED STOP cijfers'!DK7</f>
        <v>0</v>
      </c>
      <c r="DL15" s="26">
        <f>'BED STOP cijfers'!DL7</f>
        <v>0</v>
      </c>
    </row>
    <row r="16" spans="1:116" s="165" customFormat="1">
      <c r="A16" s="47">
        <f>'BED STOP cijfers'!A8</f>
        <v>0</v>
      </c>
      <c r="B16" s="49">
        <f>'BED STOP cijfers'!B8</f>
        <v>0</v>
      </c>
      <c r="C16" s="4" t="str">
        <f>'BED STOP cijfers'!C8</f>
        <v>Bijzondere eet- en drinkwaren, incl. claims</v>
      </c>
      <c r="D16" s="4" t="str">
        <f>'BED STOP cijfers'!D8</f>
        <v>BED Handhaving bijzondere eet- en drinkwaar VWS</v>
      </c>
      <c r="E16" s="530" t="str">
        <f>'BED STOP cijfers'!E8</f>
        <v>Verbeterplan Doelgroepenanalyse afslankbedrijven TO</v>
      </c>
      <c r="F16" s="4" t="str">
        <f>'BED STOP cijfers'!F8</f>
        <v>VWS</v>
      </c>
      <c r="G16" s="292" t="str">
        <f>'BED STOP cijfers'!G8</f>
        <v>verbeterplan</v>
      </c>
      <c r="H16" s="15">
        <f>'BED STOP cijfers'!H8</f>
        <v>250</v>
      </c>
      <c r="I16" s="11">
        <f>'BED STOP cijfers'!I8</f>
        <v>0</v>
      </c>
      <c r="J16" s="11">
        <f>'BED STOP cijfers'!J8</f>
        <v>0</v>
      </c>
      <c r="K16" s="11">
        <f>'BED STOP cijfers'!K8</f>
        <v>0</v>
      </c>
      <c r="L16" s="11">
        <f>'BED STOP cijfers'!L8</f>
        <v>0</v>
      </c>
      <c r="M16" s="11">
        <f>'BED STOP cijfers'!M8</f>
        <v>0</v>
      </c>
      <c r="N16" s="11">
        <f>'BED STOP cijfers'!N8</f>
        <v>0</v>
      </c>
      <c r="O16" s="11">
        <f>'BED STOP cijfers'!O8</f>
        <v>0</v>
      </c>
      <c r="P16" s="11">
        <f>'BED STOP cijfers'!P8</f>
        <v>0</v>
      </c>
      <c r="Q16" s="26">
        <f>'BED STOP cijfers'!Q8</f>
        <v>250</v>
      </c>
      <c r="R16" s="11">
        <f>'BED STOP cijfers'!R8</f>
        <v>0</v>
      </c>
      <c r="S16" s="11">
        <f>'BED STOP cijfers'!S8</f>
        <v>0</v>
      </c>
      <c r="T16" s="11">
        <f>'BED STOP cijfers'!T8</f>
        <v>250</v>
      </c>
      <c r="U16" s="11">
        <f>'BED STOP cijfers'!U8</f>
        <v>0</v>
      </c>
      <c r="V16" s="11">
        <f>'BED STOP cijfers'!V8</f>
        <v>0</v>
      </c>
      <c r="W16" s="11">
        <f>'BED STOP cijfers'!W8</f>
        <v>0</v>
      </c>
      <c r="X16" s="11">
        <f>'BED STOP cijfers'!X8</f>
        <v>0</v>
      </c>
      <c r="Y16" s="11">
        <f>'BED STOP cijfers'!Y8</f>
        <v>0</v>
      </c>
      <c r="Z16" s="49">
        <f>'BED STOP cijfers'!Z8</f>
        <v>250</v>
      </c>
      <c r="AA16" s="11">
        <f>'BED STOP cijfers'!AA8</f>
        <v>250</v>
      </c>
      <c r="AB16" s="11">
        <f>'BED STOP cijfers'!AB8</f>
        <v>0</v>
      </c>
      <c r="AC16" s="11">
        <f>'BED STOP cijfers'!AC8</f>
        <v>0</v>
      </c>
      <c r="AD16" s="11">
        <f>'BED STOP cijfers'!AD8</f>
        <v>0</v>
      </c>
      <c r="AE16" s="11">
        <f>'BED STOP cijfers'!AE8</f>
        <v>0</v>
      </c>
      <c r="AF16" s="11">
        <f>'BED STOP cijfers'!AF8</f>
        <v>0</v>
      </c>
      <c r="AG16" s="49">
        <f>'BED STOP cijfers'!AG8</f>
        <v>0</v>
      </c>
      <c r="AH16" s="11">
        <f>'BED STOP cijfers'!AH8</f>
        <v>250</v>
      </c>
      <c r="AI16" s="11">
        <f>'BED STOP cijfers'!AI8</f>
        <v>0</v>
      </c>
      <c r="AJ16" s="11">
        <f>'BED STOP cijfers'!AJ8</f>
        <v>0</v>
      </c>
      <c r="AK16" s="11">
        <f>'BED STOP cijfers'!AK8</f>
        <v>0</v>
      </c>
      <c r="AL16" s="49">
        <f>'BED STOP cijfers'!AL8</f>
        <v>0</v>
      </c>
      <c r="AM16" s="11">
        <f>'BED STOP cijfers'!AM8</f>
        <v>0</v>
      </c>
      <c r="AN16" s="11">
        <f>'BED STOP cijfers'!AN8</f>
        <v>0</v>
      </c>
      <c r="AO16" s="11">
        <f>'BED STOP cijfers'!AO8</f>
        <v>0</v>
      </c>
      <c r="AP16" s="11">
        <f>'BED STOP cijfers'!AP8</f>
        <v>0</v>
      </c>
      <c r="AQ16" s="11">
        <f>'BED STOP cijfers'!AQ8</f>
        <v>0</v>
      </c>
      <c r="AR16" s="49">
        <f>'BED STOP cijfers'!AR8</f>
        <v>0</v>
      </c>
      <c r="AS16" s="11">
        <f>'BED STOP cijfers'!AS8</f>
        <v>0</v>
      </c>
      <c r="AT16" s="11">
        <f>'BED STOP cijfers'!AT8</f>
        <v>0</v>
      </c>
      <c r="AU16" s="11">
        <f>'BED STOP cijfers'!AU8</f>
        <v>0</v>
      </c>
      <c r="AV16" s="11">
        <f>'BED STOP cijfers'!AV8</f>
        <v>0</v>
      </c>
      <c r="AW16" s="11">
        <f>'BED STOP cijfers'!AW8</f>
        <v>0</v>
      </c>
      <c r="AX16" s="11">
        <f>'BED STOP cijfers'!AX8</f>
        <v>0</v>
      </c>
      <c r="AY16" s="11">
        <f>'BED STOP cijfers'!AY8</f>
        <v>0</v>
      </c>
      <c r="AZ16" s="11">
        <f>'BED STOP cijfers'!AZ8</f>
        <v>0</v>
      </c>
      <c r="BA16" s="11">
        <f>'BED STOP cijfers'!BA8</f>
        <v>0</v>
      </c>
      <c r="BB16" s="11">
        <f>'BED STOP cijfers'!BB8</f>
        <v>0</v>
      </c>
      <c r="BC16" s="49">
        <f>'BED STOP cijfers'!BC8</f>
        <v>0</v>
      </c>
      <c r="BD16" s="11">
        <f>'BED STOP cijfers'!BD8</f>
        <v>0</v>
      </c>
      <c r="BE16" s="11">
        <f>'BED STOP cijfers'!BE8</f>
        <v>0</v>
      </c>
      <c r="BF16" s="11">
        <f>'BED STOP cijfers'!BF8</f>
        <v>0</v>
      </c>
      <c r="BG16" s="11">
        <f>'BED STOP cijfers'!BG8</f>
        <v>0</v>
      </c>
      <c r="BH16" s="11">
        <f>'BED STOP cijfers'!BH8</f>
        <v>0</v>
      </c>
      <c r="BI16" s="11">
        <f>'BED STOP cijfers'!BI8</f>
        <v>0</v>
      </c>
      <c r="BJ16" s="11">
        <f>'BED STOP cijfers'!BJ8</f>
        <v>0</v>
      </c>
      <c r="BK16" s="49">
        <f>'BED STOP cijfers'!BK8</f>
        <v>0</v>
      </c>
      <c r="BL16" s="11">
        <f>'BED STOP cijfers'!BL8</f>
        <v>0</v>
      </c>
      <c r="BM16" s="11">
        <f>'BED STOP cijfers'!BM8</f>
        <v>0</v>
      </c>
      <c r="BN16" s="11">
        <f>'BED STOP cijfers'!BN8</f>
        <v>0</v>
      </c>
      <c r="BO16" s="11">
        <f>'BED STOP cijfers'!BO8</f>
        <v>0</v>
      </c>
      <c r="BP16" s="11">
        <f>'BED STOP cijfers'!BP8</f>
        <v>0</v>
      </c>
      <c r="BQ16" s="49">
        <f>'BED STOP cijfers'!BQ8</f>
        <v>0</v>
      </c>
      <c r="BR16" s="15">
        <f>'BED STOP cijfers'!BR8</f>
        <v>0</v>
      </c>
      <c r="BS16" s="11">
        <f>'BED STOP cijfers'!BS8</f>
        <v>0</v>
      </c>
      <c r="BT16" s="11">
        <f>'BED STOP cijfers'!BT8</f>
        <v>0</v>
      </c>
      <c r="BU16" s="11">
        <f>'BED STOP cijfers'!BU8</f>
        <v>0</v>
      </c>
      <c r="BV16" s="11">
        <f>'BED STOP cijfers'!BV8</f>
        <v>0</v>
      </c>
      <c r="BW16" s="11">
        <f>'BED STOP cijfers'!BW8</f>
        <v>0</v>
      </c>
      <c r="BX16" s="28">
        <f>'BED STOP cijfers'!BX8</f>
        <v>0</v>
      </c>
      <c r="BY16" s="49">
        <f>'BED STOP cijfers'!BY8</f>
        <v>250</v>
      </c>
      <c r="BZ16" s="11">
        <f>'BED STOP cijfers'!BZ8</f>
        <v>0</v>
      </c>
      <c r="CA16" s="11">
        <f>'BED STOP cijfers'!CA8</f>
        <v>0</v>
      </c>
      <c r="CB16" s="11">
        <f>'BED STOP cijfers'!CB8</f>
        <v>0</v>
      </c>
      <c r="CC16" s="11">
        <f>'BED STOP cijfers'!CC8</f>
        <v>0</v>
      </c>
      <c r="CD16" s="11">
        <f>'BED STOP cijfers'!CD8</f>
        <v>0</v>
      </c>
      <c r="CE16" s="11">
        <f>'BED STOP cijfers'!CE8</f>
        <v>0</v>
      </c>
      <c r="CF16" s="11">
        <f>'BED STOP cijfers'!CF8</f>
        <v>0</v>
      </c>
      <c r="CG16" s="11">
        <f>'BED STOP cijfers'!CG8</f>
        <v>0</v>
      </c>
      <c r="CH16" s="11">
        <f>'BED STOP cijfers'!CH8</f>
        <v>0</v>
      </c>
      <c r="CI16" s="11">
        <f>'BED STOP cijfers'!CI8</f>
        <v>0</v>
      </c>
      <c r="CJ16" s="11">
        <f>'BED STOP cijfers'!CJ8</f>
        <v>0</v>
      </c>
      <c r="CK16" s="11">
        <f>'BED STOP cijfers'!CK8</f>
        <v>0</v>
      </c>
      <c r="CL16" s="49">
        <f>'BED STOP cijfers'!CL8</f>
        <v>0</v>
      </c>
      <c r="CM16" s="15">
        <f>'BED STOP cijfers'!CM8</f>
        <v>0</v>
      </c>
      <c r="CN16" s="11">
        <f>'BED STOP cijfers'!CN8</f>
        <v>0</v>
      </c>
      <c r="CO16" s="11">
        <f>'BED STOP cijfers'!CO8</f>
        <v>0</v>
      </c>
      <c r="CP16" s="11">
        <f>'BED STOP cijfers'!CP8</f>
        <v>0</v>
      </c>
      <c r="CQ16" s="11">
        <f>'BED STOP cijfers'!CQ8</f>
        <v>0</v>
      </c>
      <c r="CR16" s="11">
        <f>'BED STOP cijfers'!CR8</f>
        <v>0</v>
      </c>
      <c r="CS16" s="11">
        <f>'BED STOP cijfers'!CS8</f>
        <v>0</v>
      </c>
      <c r="CT16" s="11">
        <f>'BED STOP cijfers'!CT8</f>
        <v>0</v>
      </c>
      <c r="CU16" s="11">
        <f>'BED STOP cijfers'!CU8</f>
        <v>0</v>
      </c>
      <c r="CV16" s="11">
        <f>'BED STOP cijfers'!CV8</f>
        <v>0</v>
      </c>
      <c r="CW16" s="11">
        <f>'BED STOP cijfers'!CW8</f>
        <v>0</v>
      </c>
      <c r="CX16" s="11">
        <f>'BED STOP cijfers'!CX8</f>
        <v>0</v>
      </c>
      <c r="CY16" s="26">
        <f>'BED STOP cijfers'!CY8</f>
        <v>0</v>
      </c>
      <c r="CZ16" s="15">
        <f>'BED STOP cijfers'!CZ8</f>
        <v>0</v>
      </c>
      <c r="DA16" s="11">
        <f>'BED STOP cijfers'!DA8</f>
        <v>0</v>
      </c>
      <c r="DB16" s="11">
        <f>'BED STOP cijfers'!DB8</f>
        <v>0</v>
      </c>
      <c r="DC16" s="11">
        <f>'BED STOP cijfers'!DC8</f>
        <v>0</v>
      </c>
      <c r="DD16" s="11">
        <f>'BED STOP cijfers'!DD8</f>
        <v>0</v>
      </c>
      <c r="DE16" s="11">
        <f>'BED STOP cijfers'!DE8</f>
        <v>0</v>
      </c>
      <c r="DF16" s="11">
        <f>'BED STOP cijfers'!DF8</f>
        <v>0</v>
      </c>
      <c r="DG16" s="11">
        <f>'BED STOP cijfers'!DG8</f>
        <v>0</v>
      </c>
      <c r="DH16" s="11">
        <f>'BED STOP cijfers'!DH8</f>
        <v>0</v>
      </c>
      <c r="DI16" s="11">
        <f>'BED STOP cijfers'!DI8</f>
        <v>0</v>
      </c>
      <c r="DJ16" s="11">
        <f>'BED STOP cijfers'!DJ8</f>
        <v>0</v>
      </c>
      <c r="DK16" s="11">
        <f>'BED STOP cijfers'!DK8</f>
        <v>0</v>
      </c>
      <c r="DL16" s="26">
        <f>'BED STOP cijfers'!DL8</f>
        <v>0</v>
      </c>
    </row>
    <row r="17" spans="1:116" s="165" customFormat="1">
      <c r="A17" s="47">
        <f>'BED STOP cijfers'!A9</f>
        <v>0</v>
      </c>
      <c r="B17" s="49" t="str">
        <f>'BED STOP cijfers'!B9</f>
        <v>BBNT/BBNL/BBNA/BBNK</v>
      </c>
      <c r="C17" s="4" t="str">
        <f>'BED STOP cijfers'!C9</f>
        <v>Bijzondere eet- en drinkwaren, incl. claims</v>
      </c>
      <c r="D17" s="4" t="str">
        <f>'BED STOP cijfers'!D9</f>
        <v>BED Handhaving bijzondere eet- en drinkwaar VWS</v>
      </c>
      <c r="E17" s="4" t="str">
        <f>'BED STOP cijfers'!E9</f>
        <v xml:space="preserve">Verstopte farmaceutische stoffen </v>
      </c>
      <c r="F17" s="4" t="str">
        <f>'BED STOP cijfers'!F9</f>
        <v>VWS</v>
      </c>
      <c r="G17" s="292">
        <f>'BED STOP cijfers'!G9</f>
        <v>0</v>
      </c>
      <c r="H17" s="512">
        <f>'BED STOP cijfers'!H9</f>
        <v>1800</v>
      </c>
      <c r="I17" s="11">
        <f>'BED STOP cijfers'!I9</f>
        <v>150</v>
      </c>
      <c r="J17" s="11">
        <f>'BED STOP cijfers'!J9</f>
        <v>75</v>
      </c>
      <c r="K17" s="11">
        <f>'BED STOP cijfers'!K9</f>
        <v>25</v>
      </c>
      <c r="L17" s="11">
        <f>'BED STOP cijfers'!L9</f>
        <v>0</v>
      </c>
      <c r="M17" s="11">
        <f>'BED STOP cijfers'!M9</f>
        <v>0</v>
      </c>
      <c r="N17" s="11">
        <f>'BED STOP cijfers'!N9</f>
        <v>0</v>
      </c>
      <c r="O17" s="11">
        <f>'BED STOP cijfers'!O9</f>
        <v>0</v>
      </c>
      <c r="P17" s="11">
        <f>'BED STOP cijfers'!P9</f>
        <v>0</v>
      </c>
      <c r="Q17" s="26">
        <f>'BED STOP cijfers'!Q9</f>
        <v>2050</v>
      </c>
      <c r="R17" s="11">
        <f>'BED STOP cijfers'!R9</f>
        <v>0</v>
      </c>
      <c r="S17" s="11">
        <f>'BED STOP cijfers'!S9</f>
        <v>0</v>
      </c>
      <c r="T17" s="11">
        <f>'BED STOP cijfers'!T9</f>
        <v>2050</v>
      </c>
      <c r="U17" s="11">
        <f>'BED STOP cijfers'!U9</f>
        <v>0</v>
      </c>
      <c r="V17" s="11">
        <f>'BED STOP cijfers'!V9</f>
        <v>0</v>
      </c>
      <c r="W17" s="11">
        <f>'BED STOP cijfers'!W9</f>
        <v>0</v>
      </c>
      <c r="X17" s="11">
        <f>'BED STOP cijfers'!X9</f>
        <v>0</v>
      </c>
      <c r="Y17" s="11">
        <f>'BED STOP cijfers'!Y9</f>
        <v>0</v>
      </c>
      <c r="Z17" s="49">
        <f>'BED STOP cijfers'!Z9</f>
        <v>2050</v>
      </c>
      <c r="AA17" s="11">
        <f>'BED STOP cijfers'!AA9</f>
        <v>500</v>
      </c>
      <c r="AB17" s="11">
        <f>'BED STOP cijfers'!AB9</f>
        <v>0</v>
      </c>
      <c r="AC17" s="510">
        <f>'BED STOP cijfers'!AC9</f>
        <v>1375</v>
      </c>
      <c r="AD17" s="11">
        <f>'BED STOP cijfers'!AD9</f>
        <v>0</v>
      </c>
      <c r="AE17" s="11">
        <f>'BED STOP cijfers'!AE9</f>
        <v>0</v>
      </c>
      <c r="AF17" s="11">
        <f>'BED STOP cijfers'!AF9</f>
        <v>175</v>
      </c>
      <c r="AG17" s="49">
        <f>'BED STOP cijfers'!AG9</f>
        <v>0</v>
      </c>
      <c r="AH17" s="11">
        <f>'BED STOP cijfers'!AH9</f>
        <v>500</v>
      </c>
      <c r="AI17" s="11">
        <f>'BED STOP cijfers'!AI9</f>
        <v>0</v>
      </c>
      <c r="AJ17" s="11">
        <f>'BED STOP cijfers'!AJ9</f>
        <v>0</v>
      </c>
      <c r="AK17" s="11">
        <f>'BED STOP cijfers'!AK9</f>
        <v>0</v>
      </c>
      <c r="AL17" s="49">
        <f>'BED STOP cijfers'!AL9</f>
        <v>0</v>
      </c>
      <c r="AM17" s="11">
        <f>'BED STOP cijfers'!AM9</f>
        <v>0</v>
      </c>
      <c r="AN17" s="11">
        <f>'BED STOP cijfers'!AN9</f>
        <v>0</v>
      </c>
      <c r="AO17" s="11">
        <f>'BED STOP cijfers'!AO9</f>
        <v>0</v>
      </c>
      <c r="AP17" s="11">
        <f>'BED STOP cijfers'!AP9</f>
        <v>0</v>
      </c>
      <c r="AQ17" s="11">
        <f>'BED STOP cijfers'!AQ9</f>
        <v>0</v>
      </c>
      <c r="AR17" s="49">
        <f>'BED STOP cijfers'!AR9</f>
        <v>0</v>
      </c>
      <c r="AS17" s="11">
        <f>'BED STOP cijfers'!AS9</f>
        <v>0</v>
      </c>
      <c r="AT17" s="11">
        <f>'BED STOP cijfers'!AT9</f>
        <v>0</v>
      </c>
      <c r="AU17" s="11">
        <f>'BED STOP cijfers'!AU9</f>
        <v>0</v>
      </c>
      <c r="AV17" s="11">
        <f>'BED STOP cijfers'!AV9</f>
        <v>0</v>
      </c>
      <c r="AW17" s="11">
        <f>'BED STOP cijfers'!AW9</f>
        <v>0</v>
      </c>
      <c r="AX17" s="11">
        <f>'BED STOP cijfers'!AX9</f>
        <v>0</v>
      </c>
      <c r="AY17" s="11">
        <f>'BED STOP cijfers'!AY9</f>
        <v>0</v>
      </c>
      <c r="AZ17" s="11">
        <f>'BED STOP cijfers'!AZ9</f>
        <v>0</v>
      </c>
      <c r="BA17" s="11">
        <f>'BED STOP cijfers'!BA9</f>
        <v>0</v>
      </c>
      <c r="BB17" s="11">
        <f>'BED STOP cijfers'!BB9</f>
        <v>0</v>
      </c>
      <c r="BC17" s="49">
        <f>'BED STOP cijfers'!BC9</f>
        <v>0</v>
      </c>
      <c r="BD17" s="11">
        <f>'BED STOP cijfers'!BD9</f>
        <v>175</v>
      </c>
      <c r="BE17" s="11">
        <f>'BED STOP cijfers'!BE9</f>
        <v>0</v>
      </c>
      <c r="BF17" s="11">
        <f>'BED STOP cijfers'!BF9</f>
        <v>0</v>
      </c>
      <c r="BG17" s="11">
        <f>'BED STOP cijfers'!BG9</f>
        <v>0</v>
      </c>
      <c r="BH17" s="11">
        <f>'BED STOP cijfers'!BH9</f>
        <v>0</v>
      </c>
      <c r="BI17" s="11">
        <f>'BED STOP cijfers'!BI9</f>
        <v>0</v>
      </c>
      <c r="BJ17" s="11">
        <f>'BED STOP cijfers'!BJ9</f>
        <v>0</v>
      </c>
      <c r="BK17" s="49">
        <f>'BED STOP cijfers'!BK9</f>
        <v>0</v>
      </c>
      <c r="BL17" s="11">
        <f>'BED STOP cijfers'!BL9</f>
        <v>0</v>
      </c>
      <c r="BM17" s="11">
        <f>'BED STOP cijfers'!BM9</f>
        <v>0</v>
      </c>
      <c r="BN17" s="11">
        <f>'BED STOP cijfers'!BN9</f>
        <v>0</v>
      </c>
      <c r="BO17" s="11">
        <f>'BED STOP cijfers'!BO9</f>
        <v>0</v>
      </c>
      <c r="BP17" s="11">
        <f>'BED STOP cijfers'!BP9</f>
        <v>0</v>
      </c>
      <c r="BQ17" s="49">
        <f>'BED STOP cijfers'!BQ9</f>
        <v>0</v>
      </c>
      <c r="BR17" s="15">
        <f>'BED STOP cijfers'!BR9</f>
        <v>0</v>
      </c>
      <c r="BS17" s="11">
        <f>'BED STOP cijfers'!BS9</f>
        <v>0</v>
      </c>
      <c r="BT17" s="11">
        <f>'BED STOP cijfers'!BT9</f>
        <v>343.75</v>
      </c>
      <c r="BU17" s="11">
        <f>'BED STOP cijfers'!BU9</f>
        <v>343.75</v>
      </c>
      <c r="BV17" s="11">
        <f>'BED STOP cijfers'!BV9</f>
        <v>343.75</v>
      </c>
      <c r="BW17" s="11">
        <f>'BED STOP cijfers'!BW9</f>
        <v>343.75</v>
      </c>
      <c r="BX17" s="28">
        <f>'BED STOP cijfers'!BX9</f>
        <v>0</v>
      </c>
      <c r="BY17" s="49">
        <f>'BED STOP cijfers'!BY9</f>
        <v>2050</v>
      </c>
      <c r="BZ17" s="11">
        <f>'BED STOP cijfers'!BZ9</f>
        <v>0</v>
      </c>
      <c r="CA17" s="11">
        <f>'BED STOP cijfers'!CA9</f>
        <v>0</v>
      </c>
      <c r="CB17" s="11">
        <f>'BED STOP cijfers'!CB9</f>
        <v>0</v>
      </c>
      <c r="CC17" s="11">
        <f>'BED STOP cijfers'!CC9</f>
        <v>0</v>
      </c>
      <c r="CD17" s="11">
        <f>'BED STOP cijfers'!CD9</f>
        <v>0</v>
      </c>
      <c r="CE17" s="11">
        <f>'BED STOP cijfers'!CE9</f>
        <v>0</v>
      </c>
      <c r="CF17" s="11">
        <f>'BED STOP cijfers'!CF9</f>
        <v>0</v>
      </c>
      <c r="CG17" s="11">
        <f>'BED STOP cijfers'!CG9</f>
        <v>0</v>
      </c>
      <c r="CH17" s="11">
        <f>'BED STOP cijfers'!CH9</f>
        <v>0</v>
      </c>
      <c r="CI17" s="11">
        <f>'BED STOP cijfers'!CI9</f>
        <v>0</v>
      </c>
      <c r="CJ17" s="11">
        <f>'BED STOP cijfers'!CJ9</f>
        <v>0</v>
      </c>
      <c r="CK17" s="11">
        <f>'BED STOP cijfers'!CK9</f>
        <v>0</v>
      </c>
      <c r="CL17" s="49">
        <f>'BED STOP cijfers'!CL9</f>
        <v>0</v>
      </c>
      <c r="CM17" s="15">
        <f>'BED STOP cijfers'!CM9</f>
        <v>0</v>
      </c>
      <c r="CN17" s="11">
        <f>'BED STOP cijfers'!CN9</f>
        <v>0</v>
      </c>
      <c r="CO17" s="11">
        <f>'BED STOP cijfers'!CO9</f>
        <v>0</v>
      </c>
      <c r="CP17" s="11">
        <f>'BED STOP cijfers'!CP9</f>
        <v>0</v>
      </c>
      <c r="CQ17" s="11">
        <f>'BED STOP cijfers'!CQ9</f>
        <v>0</v>
      </c>
      <c r="CR17" s="11">
        <f>'BED STOP cijfers'!CR9</f>
        <v>0</v>
      </c>
      <c r="CS17" s="11">
        <f>'BED STOP cijfers'!CS9</f>
        <v>0</v>
      </c>
      <c r="CT17" s="11">
        <f>'BED STOP cijfers'!CT9</f>
        <v>0</v>
      </c>
      <c r="CU17" s="11">
        <f>'BED STOP cijfers'!CU9</f>
        <v>0</v>
      </c>
      <c r="CV17" s="11">
        <f>'BED STOP cijfers'!CV9</f>
        <v>0</v>
      </c>
      <c r="CW17" s="11">
        <f>'BED STOP cijfers'!CW9</f>
        <v>0</v>
      </c>
      <c r="CX17" s="11">
        <f>'BED STOP cijfers'!CX9</f>
        <v>0</v>
      </c>
      <c r="CY17" s="26">
        <f>'BED STOP cijfers'!CY9</f>
        <v>0</v>
      </c>
      <c r="CZ17" s="15">
        <f>'BED STOP cijfers'!CZ9</f>
        <v>0</v>
      </c>
      <c r="DA17" s="11">
        <f>'BED STOP cijfers'!DA9</f>
        <v>0</v>
      </c>
      <c r="DB17" s="11">
        <f>'BED STOP cijfers'!DB9</f>
        <v>0</v>
      </c>
      <c r="DC17" s="11">
        <f>'BED STOP cijfers'!DC9</f>
        <v>0</v>
      </c>
      <c r="DD17" s="11">
        <f>'BED STOP cijfers'!DD9</f>
        <v>0</v>
      </c>
      <c r="DE17" s="11">
        <f>'BED STOP cijfers'!DE9</f>
        <v>0</v>
      </c>
      <c r="DF17" s="11">
        <f>'BED STOP cijfers'!DF9</f>
        <v>0</v>
      </c>
      <c r="DG17" s="11">
        <f>'BED STOP cijfers'!DG9</f>
        <v>0</v>
      </c>
      <c r="DH17" s="11">
        <f>'BED STOP cijfers'!DH9</f>
        <v>0</v>
      </c>
      <c r="DI17" s="11">
        <f>'BED STOP cijfers'!DI9</f>
        <v>0</v>
      </c>
      <c r="DJ17" s="11">
        <f>'BED STOP cijfers'!DJ9</f>
        <v>0</v>
      </c>
      <c r="DK17" s="11">
        <f>'BED STOP cijfers'!DK9</f>
        <v>0</v>
      </c>
      <c r="DL17" s="26">
        <f>'BED STOP cijfers'!DL9</f>
        <v>0</v>
      </c>
    </row>
    <row r="18" spans="1:116" s="165" customFormat="1">
      <c r="A18" s="47">
        <f>'BED STOP cijfers'!A10</f>
        <v>0</v>
      </c>
      <c r="B18" s="49">
        <f>'BED STOP cijfers'!B10</f>
        <v>0</v>
      </c>
      <c r="C18" s="4" t="str">
        <f>'BED STOP cijfers'!C10</f>
        <v>Bijzondere eet- en drinkwaren, incl. claims</v>
      </c>
      <c r="D18" s="4" t="str">
        <f>'BED STOP cijfers'!D10</f>
        <v>BED Handhaving bijzondere eet- en drinkwaar VWS</v>
      </c>
      <c r="E18" s="526" t="str">
        <f>'BED STOP cijfers'!E10</f>
        <v>Verbeterplan verstopte farmaceutische stoffen</v>
      </c>
      <c r="F18" s="4" t="str">
        <f>'BED STOP cijfers'!F10</f>
        <v>VWS</v>
      </c>
      <c r="G18" s="292" t="str">
        <f>'BED STOP cijfers'!G10</f>
        <v>verbeterplan</v>
      </c>
      <c r="H18" s="15">
        <f>'BED STOP cijfers'!H10</f>
        <v>744</v>
      </c>
      <c r="I18" s="11">
        <f>'BED STOP cijfers'!I10</f>
        <v>0</v>
      </c>
      <c r="J18" s="11">
        <f>'BED STOP cijfers'!J10</f>
        <v>0</v>
      </c>
      <c r="K18" s="11">
        <f>'BED STOP cijfers'!K10</f>
        <v>0</v>
      </c>
      <c r="L18" s="11">
        <f>'BED STOP cijfers'!L10</f>
        <v>0</v>
      </c>
      <c r="M18" s="11">
        <f>'BED STOP cijfers'!M10</f>
        <v>0</v>
      </c>
      <c r="N18" s="11">
        <f>'BED STOP cijfers'!N10</f>
        <v>0</v>
      </c>
      <c r="O18" s="11">
        <f>'BED STOP cijfers'!O10</f>
        <v>0</v>
      </c>
      <c r="P18" s="11">
        <f>'BED STOP cijfers'!P10</f>
        <v>0</v>
      </c>
      <c r="Q18" s="26">
        <f>'BED STOP cijfers'!Q10</f>
        <v>744</v>
      </c>
      <c r="R18" s="11">
        <f>'BED STOP cijfers'!R10</f>
        <v>0</v>
      </c>
      <c r="S18" s="11">
        <f>'BED STOP cijfers'!S10</f>
        <v>0</v>
      </c>
      <c r="T18" s="11">
        <f>'BED STOP cijfers'!T10</f>
        <v>744</v>
      </c>
      <c r="U18" s="11">
        <f>'BED STOP cijfers'!U10</f>
        <v>0</v>
      </c>
      <c r="V18" s="11">
        <f>'BED STOP cijfers'!V10</f>
        <v>0</v>
      </c>
      <c r="W18" s="11">
        <f>'BED STOP cijfers'!W10</f>
        <v>0</v>
      </c>
      <c r="X18" s="11">
        <f>'BED STOP cijfers'!X10</f>
        <v>0</v>
      </c>
      <c r="Y18" s="11">
        <f>'BED STOP cijfers'!Y10</f>
        <v>0</v>
      </c>
      <c r="Z18" s="49">
        <f>'BED STOP cijfers'!Z10</f>
        <v>744</v>
      </c>
      <c r="AA18" s="11">
        <f>'BED STOP cijfers'!AA10</f>
        <v>744</v>
      </c>
      <c r="AB18" s="11">
        <f>'BED STOP cijfers'!AB10</f>
        <v>0</v>
      </c>
      <c r="AC18" s="11">
        <f>'BED STOP cijfers'!AC10</f>
        <v>0</v>
      </c>
      <c r="AD18" s="11">
        <f>'BED STOP cijfers'!AD10</f>
        <v>0</v>
      </c>
      <c r="AE18" s="11">
        <f>'BED STOP cijfers'!AE10</f>
        <v>0</v>
      </c>
      <c r="AF18" s="11">
        <f>'BED STOP cijfers'!AF10</f>
        <v>0</v>
      </c>
      <c r="AG18" s="49">
        <f>'BED STOP cijfers'!AG10</f>
        <v>0</v>
      </c>
      <c r="AH18" s="11">
        <f>'BED STOP cijfers'!AH10</f>
        <v>744</v>
      </c>
      <c r="AI18" s="11">
        <f>'BED STOP cijfers'!AI10</f>
        <v>0</v>
      </c>
      <c r="AJ18" s="11">
        <f>'BED STOP cijfers'!AJ10</f>
        <v>0</v>
      </c>
      <c r="AK18" s="11">
        <f>'BED STOP cijfers'!AK10</f>
        <v>0</v>
      </c>
      <c r="AL18" s="49">
        <f>'BED STOP cijfers'!AL10</f>
        <v>0</v>
      </c>
      <c r="AM18" s="11">
        <f>'BED STOP cijfers'!AM10</f>
        <v>0</v>
      </c>
      <c r="AN18" s="11">
        <f>'BED STOP cijfers'!AN10</f>
        <v>0</v>
      </c>
      <c r="AO18" s="11">
        <f>'BED STOP cijfers'!AO10</f>
        <v>0</v>
      </c>
      <c r="AP18" s="11">
        <f>'BED STOP cijfers'!AP10</f>
        <v>0</v>
      </c>
      <c r="AQ18" s="11">
        <f>'BED STOP cijfers'!AQ10</f>
        <v>0</v>
      </c>
      <c r="AR18" s="49">
        <f>'BED STOP cijfers'!AR10</f>
        <v>0</v>
      </c>
      <c r="AS18" s="11">
        <f>'BED STOP cijfers'!AS10</f>
        <v>0</v>
      </c>
      <c r="AT18" s="11">
        <f>'BED STOP cijfers'!AT10</f>
        <v>0</v>
      </c>
      <c r="AU18" s="11">
        <f>'BED STOP cijfers'!AU10</f>
        <v>0</v>
      </c>
      <c r="AV18" s="11">
        <f>'BED STOP cijfers'!AV10</f>
        <v>0</v>
      </c>
      <c r="AW18" s="11">
        <f>'BED STOP cijfers'!AW10</f>
        <v>0</v>
      </c>
      <c r="AX18" s="11">
        <f>'BED STOP cijfers'!AX10</f>
        <v>0</v>
      </c>
      <c r="AY18" s="11">
        <f>'BED STOP cijfers'!AY10</f>
        <v>0</v>
      </c>
      <c r="AZ18" s="11">
        <f>'BED STOP cijfers'!AZ10</f>
        <v>0</v>
      </c>
      <c r="BA18" s="11">
        <f>'BED STOP cijfers'!BA10</f>
        <v>0</v>
      </c>
      <c r="BB18" s="11">
        <f>'BED STOP cijfers'!BB10</f>
        <v>0</v>
      </c>
      <c r="BC18" s="49">
        <f>'BED STOP cijfers'!BC10</f>
        <v>0</v>
      </c>
      <c r="BD18" s="11">
        <f>'BED STOP cijfers'!BD10</f>
        <v>0</v>
      </c>
      <c r="BE18" s="11">
        <f>'BED STOP cijfers'!BE10</f>
        <v>0</v>
      </c>
      <c r="BF18" s="11">
        <f>'BED STOP cijfers'!BF10</f>
        <v>0</v>
      </c>
      <c r="BG18" s="11">
        <f>'BED STOP cijfers'!BG10</f>
        <v>0</v>
      </c>
      <c r="BH18" s="11">
        <f>'BED STOP cijfers'!BH10</f>
        <v>0</v>
      </c>
      <c r="BI18" s="11">
        <f>'BED STOP cijfers'!BI10</f>
        <v>0</v>
      </c>
      <c r="BJ18" s="11">
        <f>'BED STOP cijfers'!BJ10</f>
        <v>0</v>
      </c>
      <c r="BK18" s="49">
        <f>'BED STOP cijfers'!BK10</f>
        <v>0</v>
      </c>
      <c r="BL18" s="11">
        <f>'BED STOP cijfers'!BL10</f>
        <v>0</v>
      </c>
      <c r="BM18" s="11">
        <f>'BED STOP cijfers'!BM10</f>
        <v>0</v>
      </c>
      <c r="BN18" s="11">
        <f>'BED STOP cijfers'!BN10</f>
        <v>0</v>
      </c>
      <c r="BO18" s="11">
        <f>'BED STOP cijfers'!BO10</f>
        <v>0</v>
      </c>
      <c r="BP18" s="11">
        <f>'BED STOP cijfers'!BP10</f>
        <v>0</v>
      </c>
      <c r="BQ18" s="49">
        <f>'BED STOP cijfers'!BQ10</f>
        <v>0</v>
      </c>
      <c r="BR18" s="15">
        <f>'BED STOP cijfers'!BR10</f>
        <v>0</v>
      </c>
      <c r="BS18" s="11">
        <f>'BED STOP cijfers'!BS10</f>
        <v>0</v>
      </c>
      <c r="BT18" s="11">
        <f>'BED STOP cijfers'!BT10</f>
        <v>0</v>
      </c>
      <c r="BU18" s="11">
        <f>'BED STOP cijfers'!BU10</f>
        <v>0</v>
      </c>
      <c r="BV18" s="11">
        <f>'BED STOP cijfers'!BV10</f>
        <v>0</v>
      </c>
      <c r="BW18" s="11">
        <f>'BED STOP cijfers'!BW10</f>
        <v>0</v>
      </c>
      <c r="BX18" s="28">
        <f>'BED STOP cijfers'!BX10</f>
        <v>0</v>
      </c>
      <c r="BY18" s="49">
        <f>'BED STOP cijfers'!BY10</f>
        <v>744</v>
      </c>
      <c r="BZ18" s="11">
        <f>'BED STOP cijfers'!BZ10</f>
        <v>0</v>
      </c>
      <c r="CA18" s="11">
        <f>'BED STOP cijfers'!CA10</f>
        <v>0</v>
      </c>
      <c r="CB18" s="11">
        <f>'BED STOP cijfers'!CB10</f>
        <v>0</v>
      </c>
      <c r="CC18" s="11">
        <f>'BED STOP cijfers'!CC10</f>
        <v>0</v>
      </c>
      <c r="CD18" s="11">
        <f>'BED STOP cijfers'!CD10</f>
        <v>0</v>
      </c>
      <c r="CE18" s="11">
        <f>'BED STOP cijfers'!CE10</f>
        <v>0</v>
      </c>
      <c r="CF18" s="11">
        <f>'BED STOP cijfers'!CF10</f>
        <v>0</v>
      </c>
      <c r="CG18" s="11">
        <f>'BED STOP cijfers'!CG10</f>
        <v>0</v>
      </c>
      <c r="CH18" s="11">
        <f>'BED STOP cijfers'!CH10</f>
        <v>0</v>
      </c>
      <c r="CI18" s="11">
        <f>'BED STOP cijfers'!CI10</f>
        <v>0</v>
      </c>
      <c r="CJ18" s="11">
        <f>'BED STOP cijfers'!CJ10</f>
        <v>0</v>
      </c>
      <c r="CK18" s="11">
        <f>'BED STOP cijfers'!CK10</f>
        <v>0</v>
      </c>
      <c r="CL18" s="49">
        <f>'BED STOP cijfers'!CL10</f>
        <v>0</v>
      </c>
      <c r="CM18" s="15">
        <f>'BED STOP cijfers'!CM10</f>
        <v>0</v>
      </c>
      <c r="CN18" s="11">
        <f>'BED STOP cijfers'!CN10</f>
        <v>0</v>
      </c>
      <c r="CO18" s="11">
        <f>'BED STOP cijfers'!CO10</f>
        <v>0</v>
      </c>
      <c r="CP18" s="11">
        <f>'BED STOP cijfers'!CP10</f>
        <v>0</v>
      </c>
      <c r="CQ18" s="11">
        <f>'BED STOP cijfers'!CQ10</f>
        <v>0</v>
      </c>
      <c r="CR18" s="11">
        <f>'BED STOP cijfers'!CR10</f>
        <v>0</v>
      </c>
      <c r="CS18" s="11">
        <f>'BED STOP cijfers'!CS10</f>
        <v>0</v>
      </c>
      <c r="CT18" s="11">
        <f>'BED STOP cijfers'!CT10</f>
        <v>0</v>
      </c>
      <c r="CU18" s="11">
        <f>'BED STOP cijfers'!CU10</f>
        <v>0</v>
      </c>
      <c r="CV18" s="11">
        <f>'BED STOP cijfers'!CV10</f>
        <v>0</v>
      </c>
      <c r="CW18" s="11">
        <f>'BED STOP cijfers'!CW10</f>
        <v>0</v>
      </c>
      <c r="CX18" s="11">
        <f>'BED STOP cijfers'!CX10</f>
        <v>0</v>
      </c>
      <c r="CY18" s="26">
        <f>'BED STOP cijfers'!CY10</f>
        <v>0</v>
      </c>
      <c r="CZ18" s="15">
        <f>'BED STOP cijfers'!CZ10</f>
        <v>0</v>
      </c>
      <c r="DA18" s="11">
        <f>'BED STOP cijfers'!DA10</f>
        <v>0</v>
      </c>
      <c r="DB18" s="11">
        <f>'BED STOP cijfers'!DB10</f>
        <v>0</v>
      </c>
      <c r="DC18" s="11">
        <f>'BED STOP cijfers'!DC10</f>
        <v>0</v>
      </c>
      <c r="DD18" s="11">
        <f>'BED STOP cijfers'!DD10</f>
        <v>0</v>
      </c>
      <c r="DE18" s="11">
        <f>'BED STOP cijfers'!DE10</f>
        <v>0</v>
      </c>
      <c r="DF18" s="11">
        <f>'BED STOP cijfers'!DF10</f>
        <v>0</v>
      </c>
      <c r="DG18" s="11">
        <f>'BED STOP cijfers'!DG10</f>
        <v>0</v>
      </c>
      <c r="DH18" s="11">
        <f>'BED STOP cijfers'!DH10</f>
        <v>0</v>
      </c>
      <c r="DI18" s="11">
        <f>'BED STOP cijfers'!DI10</f>
        <v>0</v>
      </c>
      <c r="DJ18" s="11">
        <f>'BED STOP cijfers'!DJ10</f>
        <v>0</v>
      </c>
      <c r="DK18" s="11">
        <f>'BED STOP cijfers'!DK10</f>
        <v>0</v>
      </c>
      <c r="DL18" s="26">
        <f>'BED STOP cijfers'!DL10</f>
        <v>0</v>
      </c>
    </row>
    <row r="19" spans="1:116" s="165" customFormat="1">
      <c r="A19" s="47">
        <f>'BED STOP cijfers'!A11</f>
        <v>0</v>
      </c>
      <c r="B19" s="49" t="str">
        <f>'BED STOP cijfers'!B11</f>
        <v>BBNT/BBNA/BBNK</v>
      </c>
      <c r="C19" s="4" t="str">
        <f>'BED STOP cijfers'!C11</f>
        <v>Bijzondere eet- en drinkwaren, incl. claims</v>
      </c>
      <c r="D19" s="4" t="str">
        <f>'BED STOP cijfers'!D11</f>
        <v>BED Handhaving bijzondere eet- en drinkwaar VWS</v>
      </c>
      <c r="E19" s="4" t="str">
        <f>'BED STOP cijfers'!E11</f>
        <v>Internethandel - risicoproductgericht</v>
      </c>
      <c r="F19" s="4" t="str">
        <f>'BED STOP cijfers'!F11</f>
        <v>VWS</v>
      </c>
      <c r="G19" s="292">
        <f>'BED STOP cijfers'!G11</f>
        <v>0</v>
      </c>
      <c r="H19" s="15">
        <f>'BED STOP cijfers'!H11</f>
        <v>2400</v>
      </c>
      <c r="I19" s="11">
        <f>'BED STOP cijfers'!I11</f>
        <v>0</v>
      </c>
      <c r="J19" s="11">
        <f>'BED STOP cijfers'!J11</f>
        <v>75</v>
      </c>
      <c r="K19" s="11">
        <f>'BED STOP cijfers'!K11</f>
        <v>25</v>
      </c>
      <c r="L19" s="11">
        <f>'BED STOP cijfers'!L11</f>
        <v>0</v>
      </c>
      <c r="M19" s="11">
        <f>'BED STOP cijfers'!M11</f>
        <v>0</v>
      </c>
      <c r="N19" s="11">
        <f>'BED STOP cijfers'!N11</f>
        <v>0</v>
      </c>
      <c r="O19" s="11">
        <f>'BED STOP cijfers'!O11</f>
        <v>0</v>
      </c>
      <c r="P19" s="11">
        <f>'BED STOP cijfers'!P11</f>
        <v>0</v>
      </c>
      <c r="Q19" s="26">
        <f>'BED STOP cijfers'!Q11</f>
        <v>2500</v>
      </c>
      <c r="R19" s="11">
        <f>'BED STOP cijfers'!R11</f>
        <v>0</v>
      </c>
      <c r="S19" s="11">
        <f>'BED STOP cijfers'!S11</f>
        <v>0</v>
      </c>
      <c r="T19" s="11">
        <f>'BED STOP cijfers'!T11</f>
        <v>2500</v>
      </c>
      <c r="U19" s="11">
        <f>'BED STOP cijfers'!U11</f>
        <v>0</v>
      </c>
      <c r="V19" s="11">
        <f>'BED STOP cijfers'!V11</f>
        <v>0</v>
      </c>
      <c r="W19" s="11">
        <f>'BED STOP cijfers'!W11</f>
        <v>0</v>
      </c>
      <c r="X19" s="11">
        <f>'BED STOP cijfers'!X11</f>
        <v>0</v>
      </c>
      <c r="Y19" s="11">
        <f>'BED STOP cijfers'!Y11</f>
        <v>0</v>
      </c>
      <c r="Z19" s="49">
        <f>'BED STOP cijfers'!Z11</f>
        <v>2500</v>
      </c>
      <c r="AA19" s="11">
        <f>'BED STOP cijfers'!AA11</f>
        <v>500</v>
      </c>
      <c r="AB19" s="11">
        <f>'BED STOP cijfers'!AB11</f>
        <v>0</v>
      </c>
      <c r="AC19" s="11">
        <f>'BED STOP cijfers'!AC11</f>
        <v>1975</v>
      </c>
      <c r="AD19" s="11">
        <f>'BED STOP cijfers'!AD11</f>
        <v>0</v>
      </c>
      <c r="AE19" s="11">
        <f>'BED STOP cijfers'!AE11</f>
        <v>0</v>
      </c>
      <c r="AF19" s="11">
        <f>'BED STOP cijfers'!AF11</f>
        <v>25</v>
      </c>
      <c r="AG19" s="49">
        <f>'BED STOP cijfers'!AG11</f>
        <v>0</v>
      </c>
      <c r="AH19" s="11">
        <f>'BED STOP cijfers'!AH11</f>
        <v>500</v>
      </c>
      <c r="AI19" s="11">
        <f>'BED STOP cijfers'!AI11</f>
        <v>0</v>
      </c>
      <c r="AJ19" s="11">
        <f>'BED STOP cijfers'!AJ11</f>
        <v>0</v>
      </c>
      <c r="AK19" s="11">
        <f>'BED STOP cijfers'!AK11</f>
        <v>0</v>
      </c>
      <c r="AL19" s="49">
        <f>'BED STOP cijfers'!AL11</f>
        <v>0</v>
      </c>
      <c r="AM19" s="11">
        <f>'BED STOP cijfers'!AM11</f>
        <v>0</v>
      </c>
      <c r="AN19" s="11">
        <f>'BED STOP cijfers'!AN11</f>
        <v>0</v>
      </c>
      <c r="AO19" s="11">
        <f>'BED STOP cijfers'!AO11</f>
        <v>0</v>
      </c>
      <c r="AP19" s="11">
        <f>'BED STOP cijfers'!AP11</f>
        <v>0</v>
      </c>
      <c r="AQ19" s="11">
        <f>'BED STOP cijfers'!AQ11</f>
        <v>0</v>
      </c>
      <c r="AR19" s="49">
        <f>'BED STOP cijfers'!AR11</f>
        <v>0</v>
      </c>
      <c r="AS19" s="11">
        <f>'BED STOP cijfers'!AS11</f>
        <v>0</v>
      </c>
      <c r="AT19" s="11">
        <f>'BED STOP cijfers'!AT11</f>
        <v>0</v>
      </c>
      <c r="AU19" s="11">
        <f>'BED STOP cijfers'!AU11</f>
        <v>0</v>
      </c>
      <c r="AV19" s="11">
        <f>'BED STOP cijfers'!AV11</f>
        <v>0</v>
      </c>
      <c r="AW19" s="11">
        <f>'BED STOP cijfers'!AW11</f>
        <v>0</v>
      </c>
      <c r="AX19" s="11">
        <f>'BED STOP cijfers'!AX11</f>
        <v>0</v>
      </c>
      <c r="AY19" s="11">
        <f>'BED STOP cijfers'!AY11</f>
        <v>0</v>
      </c>
      <c r="AZ19" s="11">
        <f>'BED STOP cijfers'!AZ11</f>
        <v>0</v>
      </c>
      <c r="BA19" s="11">
        <f>'BED STOP cijfers'!BA11</f>
        <v>0</v>
      </c>
      <c r="BB19" s="11">
        <f>'BED STOP cijfers'!BB11</f>
        <v>0</v>
      </c>
      <c r="BC19" s="49">
        <f>'BED STOP cijfers'!BC11</f>
        <v>0</v>
      </c>
      <c r="BD19" s="11">
        <f>'BED STOP cijfers'!BD11</f>
        <v>25</v>
      </c>
      <c r="BE19" s="11">
        <f>'BED STOP cijfers'!BE11</f>
        <v>0</v>
      </c>
      <c r="BF19" s="11">
        <f>'BED STOP cijfers'!BF11</f>
        <v>0</v>
      </c>
      <c r="BG19" s="11">
        <f>'BED STOP cijfers'!BG11</f>
        <v>0</v>
      </c>
      <c r="BH19" s="11">
        <f>'BED STOP cijfers'!BH11</f>
        <v>0</v>
      </c>
      <c r="BI19" s="11">
        <f>'BED STOP cijfers'!BI11</f>
        <v>0</v>
      </c>
      <c r="BJ19" s="11">
        <f>'BED STOP cijfers'!BJ11</f>
        <v>0</v>
      </c>
      <c r="BK19" s="49">
        <f>'BED STOP cijfers'!BK11</f>
        <v>0</v>
      </c>
      <c r="BL19" s="11">
        <f>'BED STOP cijfers'!BL11</f>
        <v>0</v>
      </c>
      <c r="BM19" s="11">
        <f>'BED STOP cijfers'!BM11</f>
        <v>0</v>
      </c>
      <c r="BN19" s="11">
        <f>'BED STOP cijfers'!BN11</f>
        <v>0</v>
      </c>
      <c r="BO19" s="11">
        <f>'BED STOP cijfers'!BO11</f>
        <v>0</v>
      </c>
      <c r="BP19" s="11">
        <f>'BED STOP cijfers'!BP11</f>
        <v>0</v>
      </c>
      <c r="BQ19" s="49">
        <f>'BED STOP cijfers'!BQ11</f>
        <v>0</v>
      </c>
      <c r="BR19" s="15">
        <f>'BED STOP cijfers'!BR11</f>
        <v>0</v>
      </c>
      <c r="BS19" s="11">
        <f>'BED STOP cijfers'!BS11</f>
        <v>0</v>
      </c>
      <c r="BT19" s="11">
        <f>'BED STOP cijfers'!BT11</f>
        <v>493.75</v>
      </c>
      <c r="BU19" s="11">
        <f>'BED STOP cijfers'!BU11</f>
        <v>493.75</v>
      </c>
      <c r="BV19" s="11">
        <f>'BED STOP cijfers'!BV11</f>
        <v>493.75</v>
      </c>
      <c r="BW19" s="11">
        <f>'BED STOP cijfers'!BW11</f>
        <v>493.75</v>
      </c>
      <c r="BX19" s="28">
        <f>'BED STOP cijfers'!BX11</f>
        <v>0</v>
      </c>
      <c r="BY19" s="49">
        <f>'BED STOP cijfers'!BY11</f>
        <v>2500</v>
      </c>
      <c r="BZ19" s="11">
        <f>'BED STOP cijfers'!BZ11</f>
        <v>0</v>
      </c>
      <c r="CA19" s="11">
        <f>'BED STOP cijfers'!CA11</f>
        <v>0</v>
      </c>
      <c r="CB19" s="11">
        <f>'BED STOP cijfers'!CB11</f>
        <v>0</v>
      </c>
      <c r="CC19" s="11">
        <f>'BED STOP cijfers'!CC11</f>
        <v>0</v>
      </c>
      <c r="CD19" s="11">
        <f>'BED STOP cijfers'!CD11</f>
        <v>0</v>
      </c>
      <c r="CE19" s="11">
        <f>'BED STOP cijfers'!CE11</f>
        <v>0</v>
      </c>
      <c r="CF19" s="11">
        <f>'BED STOP cijfers'!CF11</f>
        <v>0</v>
      </c>
      <c r="CG19" s="11">
        <f>'BED STOP cijfers'!CG11</f>
        <v>0</v>
      </c>
      <c r="CH19" s="11">
        <f>'BED STOP cijfers'!CH11</f>
        <v>0</v>
      </c>
      <c r="CI19" s="11">
        <f>'BED STOP cijfers'!CI11</f>
        <v>0</v>
      </c>
      <c r="CJ19" s="11">
        <f>'BED STOP cijfers'!CJ11</f>
        <v>0</v>
      </c>
      <c r="CK19" s="11">
        <f>'BED STOP cijfers'!CK11</f>
        <v>0</v>
      </c>
      <c r="CL19" s="49">
        <f>'BED STOP cijfers'!CL11</f>
        <v>0</v>
      </c>
      <c r="CM19" s="15">
        <f>'BED STOP cijfers'!CM11</f>
        <v>0</v>
      </c>
      <c r="CN19" s="11">
        <f>'BED STOP cijfers'!CN11</f>
        <v>0</v>
      </c>
      <c r="CO19" s="11">
        <f>'BED STOP cijfers'!CO11</f>
        <v>0</v>
      </c>
      <c r="CP19" s="11">
        <f>'BED STOP cijfers'!CP11</f>
        <v>0</v>
      </c>
      <c r="CQ19" s="11">
        <f>'BED STOP cijfers'!CQ11</f>
        <v>0</v>
      </c>
      <c r="CR19" s="11">
        <f>'BED STOP cijfers'!CR11</f>
        <v>0</v>
      </c>
      <c r="CS19" s="11">
        <f>'BED STOP cijfers'!CS11</f>
        <v>0</v>
      </c>
      <c r="CT19" s="11">
        <f>'BED STOP cijfers'!CT11</f>
        <v>0</v>
      </c>
      <c r="CU19" s="11">
        <f>'BED STOP cijfers'!CU11</f>
        <v>0</v>
      </c>
      <c r="CV19" s="11">
        <f>'BED STOP cijfers'!CV11</f>
        <v>0</v>
      </c>
      <c r="CW19" s="11">
        <f>'BED STOP cijfers'!CW11</f>
        <v>0</v>
      </c>
      <c r="CX19" s="11">
        <f>'BED STOP cijfers'!CX11</f>
        <v>0</v>
      </c>
      <c r="CY19" s="26">
        <f>'BED STOP cijfers'!CY11</f>
        <v>0</v>
      </c>
      <c r="CZ19" s="15">
        <f>'BED STOP cijfers'!CZ11</f>
        <v>0</v>
      </c>
      <c r="DA19" s="11">
        <f>'BED STOP cijfers'!DA11</f>
        <v>0</v>
      </c>
      <c r="DB19" s="11">
        <f>'BED STOP cijfers'!DB11</f>
        <v>0</v>
      </c>
      <c r="DC19" s="11">
        <f>'BED STOP cijfers'!DC11</f>
        <v>0</v>
      </c>
      <c r="DD19" s="11">
        <f>'BED STOP cijfers'!DD11</f>
        <v>0</v>
      </c>
      <c r="DE19" s="11">
        <f>'BED STOP cijfers'!DE11</f>
        <v>0</v>
      </c>
      <c r="DF19" s="11">
        <f>'BED STOP cijfers'!DF11</f>
        <v>0</v>
      </c>
      <c r="DG19" s="11">
        <f>'BED STOP cijfers'!DG11</f>
        <v>0</v>
      </c>
      <c r="DH19" s="11">
        <f>'BED STOP cijfers'!DH11</f>
        <v>0</v>
      </c>
      <c r="DI19" s="11">
        <f>'BED STOP cijfers'!DI11</f>
        <v>0</v>
      </c>
      <c r="DJ19" s="11">
        <f>'BED STOP cijfers'!DJ11</f>
        <v>0</v>
      </c>
      <c r="DK19" s="11">
        <f>'BED STOP cijfers'!DK11</f>
        <v>0</v>
      </c>
      <c r="DL19" s="26">
        <f>'BED STOP cijfers'!DL11</f>
        <v>0</v>
      </c>
    </row>
    <row r="20" spans="1:116" s="165" customFormat="1">
      <c r="A20" s="47">
        <f>'BED STOP cijfers'!A13</f>
        <v>0</v>
      </c>
      <c r="B20" s="49" t="str">
        <f>'BED STOP cijfers'!B13</f>
        <v>BKNT/BKNA/BKNK</v>
      </c>
      <c r="C20" s="4" t="str">
        <f>'BED STOP cijfers'!C13</f>
        <v>Bijzondere eet- en drinkwaren, incl. claims</v>
      </c>
      <c r="D20" s="4" t="str">
        <f>'BED STOP cijfers'!D13</f>
        <v>BED Klachten &amp; meldingen VWS</v>
      </c>
      <c r="E20" s="4">
        <f>'BED STOP cijfers'!E13</f>
        <v>0</v>
      </c>
      <c r="F20" s="4" t="str">
        <f>'BED STOP cijfers'!F13</f>
        <v>VWS</v>
      </c>
      <c r="G20" s="292">
        <f>'BED STOP cijfers'!G13</f>
        <v>0</v>
      </c>
      <c r="H20" s="15">
        <f>'BED STOP cijfers'!H13</f>
        <v>1696</v>
      </c>
      <c r="I20" s="11">
        <f>'BED STOP cijfers'!I13</f>
        <v>500</v>
      </c>
      <c r="J20" s="11">
        <f>'BED STOP cijfers'!J13</f>
        <v>60</v>
      </c>
      <c r="K20" s="11">
        <f>'BED STOP cijfers'!K13</f>
        <v>20</v>
      </c>
      <c r="L20" s="11">
        <f>'BED STOP cijfers'!L13</f>
        <v>0</v>
      </c>
      <c r="M20" s="11">
        <f>'BED STOP cijfers'!M13</f>
        <v>0</v>
      </c>
      <c r="N20" s="11">
        <f>'BED STOP cijfers'!N13</f>
        <v>0</v>
      </c>
      <c r="O20" s="11">
        <f>'BED STOP cijfers'!O13</f>
        <v>0</v>
      </c>
      <c r="P20" s="11">
        <f>'BED STOP cijfers'!P13</f>
        <v>0</v>
      </c>
      <c r="Q20" s="26">
        <f>'BED STOP cijfers'!Q13</f>
        <v>2276</v>
      </c>
      <c r="R20" s="11">
        <f>'BED STOP cijfers'!R13</f>
        <v>0</v>
      </c>
      <c r="S20" s="11">
        <f>'BED STOP cijfers'!S13</f>
        <v>0</v>
      </c>
      <c r="T20" s="11">
        <f>'BED STOP cijfers'!T13</f>
        <v>2276</v>
      </c>
      <c r="U20" s="11">
        <f>'BED STOP cijfers'!U13</f>
        <v>0</v>
      </c>
      <c r="V20" s="11">
        <f>'BED STOP cijfers'!V13</f>
        <v>0</v>
      </c>
      <c r="W20" s="11">
        <f>'BED STOP cijfers'!W13</f>
        <v>0</v>
      </c>
      <c r="X20" s="11">
        <f>'BED STOP cijfers'!X13</f>
        <v>0</v>
      </c>
      <c r="Y20" s="11">
        <f>'BED STOP cijfers'!Y13</f>
        <v>0</v>
      </c>
      <c r="Z20" s="49">
        <f>'BED STOP cijfers'!Z13</f>
        <v>2276</v>
      </c>
      <c r="AA20" s="11">
        <f>'BED STOP cijfers'!AA13</f>
        <v>446</v>
      </c>
      <c r="AB20" s="11">
        <f>'BED STOP cijfers'!AB13</f>
        <v>0</v>
      </c>
      <c r="AC20" s="11">
        <f>'BED STOP cijfers'!AC13</f>
        <v>1310</v>
      </c>
      <c r="AD20" s="11">
        <f>'BED STOP cijfers'!AD13</f>
        <v>0</v>
      </c>
      <c r="AE20" s="11">
        <f>'BED STOP cijfers'!AE13</f>
        <v>0</v>
      </c>
      <c r="AF20" s="510">
        <f>'BED STOP cijfers'!AF13</f>
        <v>520</v>
      </c>
      <c r="AG20" s="49">
        <f>'BED STOP cijfers'!AG13</f>
        <v>0</v>
      </c>
      <c r="AH20" s="11">
        <f>'BED STOP cijfers'!AH13</f>
        <v>446</v>
      </c>
      <c r="AI20" s="11">
        <f>'BED STOP cijfers'!AI13</f>
        <v>0</v>
      </c>
      <c r="AJ20" s="11">
        <f>'BED STOP cijfers'!AJ13</f>
        <v>0</v>
      </c>
      <c r="AK20" s="11">
        <f>'BED STOP cijfers'!AK13</f>
        <v>0</v>
      </c>
      <c r="AL20" s="49">
        <f>'BED STOP cijfers'!AL13</f>
        <v>0</v>
      </c>
      <c r="AM20" s="11">
        <f>'BED STOP cijfers'!AM13</f>
        <v>0</v>
      </c>
      <c r="AN20" s="11">
        <f>'BED STOP cijfers'!AN13</f>
        <v>0</v>
      </c>
      <c r="AO20" s="11">
        <f>'BED STOP cijfers'!AO13</f>
        <v>0</v>
      </c>
      <c r="AP20" s="11">
        <f>'BED STOP cijfers'!AP13</f>
        <v>0</v>
      </c>
      <c r="AQ20" s="11">
        <f>'BED STOP cijfers'!AQ13</f>
        <v>0</v>
      </c>
      <c r="AR20" s="49">
        <f>'BED STOP cijfers'!AR13</f>
        <v>0</v>
      </c>
      <c r="AS20" s="11">
        <f>'BED STOP cijfers'!AS13</f>
        <v>0</v>
      </c>
      <c r="AT20" s="11">
        <f>'BED STOP cijfers'!AT13</f>
        <v>0</v>
      </c>
      <c r="AU20" s="11">
        <f>'BED STOP cijfers'!AU13</f>
        <v>0</v>
      </c>
      <c r="AV20" s="11">
        <f>'BED STOP cijfers'!AV13</f>
        <v>0</v>
      </c>
      <c r="AW20" s="11">
        <f>'BED STOP cijfers'!AW13</f>
        <v>0</v>
      </c>
      <c r="AX20" s="11">
        <f>'BED STOP cijfers'!AX13</f>
        <v>0</v>
      </c>
      <c r="AY20" s="11">
        <f>'BED STOP cijfers'!AY13</f>
        <v>0</v>
      </c>
      <c r="AZ20" s="11">
        <f>'BED STOP cijfers'!AZ13</f>
        <v>0</v>
      </c>
      <c r="BA20" s="11">
        <f>'BED STOP cijfers'!BA13</f>
        <v>0</v>
      </c>
      <c r="BB20" s="11">
        <f>'BED STOP cijfers'!BB13</f>
        <v>0</v>
      </c>
      <c r="BC20" s="49">
        <f>'BED STOP cijfers'!BC13</f>
        <v>0</v>
      </c>
      <c r="BD20" s="11">
        <f>'BED STOP cijfers'!BD13</f>
        <v>520</v>
      </c>
      <c r="BE20" s="11">
        <f>'BED STOP cijfers'!BE13</f>
        <v>0</v>
      </c>
      <c r="BF20" s="11">
        <f>'BED STOP cijfers'!BF13</f>
        <v>0</v>
      </c>
      <c r="BG20" s="11">
        <f>'BED STOP cijfers'!BG13</f>
        <v>0</v>
      </c>
      <c r="BH20" s="11">
        <f>'BED STOP cijfers'!BH13</f>
        <v>0</v>
      </c>
      <c r="BI20" s="11">
        <f>'BED STOP cijfers'!BI13</f>
        <v>0</v>
      </c>
      <c r="BJ20" s="11">
        <f>'BED STOP cijfers'!BJ13</f>
        <v>0</v>
      </c>
      <c r="BK20" s="49">
        <f>'BED STOP cijfers'!BK13</f>
        <v>0</v>
      </c>
      <c r="BL20" s="11">
        <f>'BED STOP cijfers'!BL13</f>
        <v>0</v>
      </c>
      <c r="BM20" s="11">
        <f>'BED STOP cijfers'!BM13</f>
        <v>0</v>
      </c>
      <c r="BN20" s="11">
        <f>'BED STOP cijfers'!BN13</f>
        <v>0</v>
      </c>
      <c r="BO20" s="11">
        <f>'BED STOP cijfers'!BO13</f>
        <v>0</v>
      </c>
      <c r="BP20" s="11">
        <f>'BED STOP cijfers'!BP13</f>
        <v>0</v>
      </c>
      <c r="BQ20" s="49">
        <f>'BED STOP cijfers'!BQ13</f>
        <v>0</v>
      </c>
      <c r="BR20" s="15">
        <f>'BED STOP cijfers'!BR13</f>
        <v>0</v>
      </c>
      <c r="BS20" s="11">
        <f>'BED STOP cijfers'!BS13</f>
        <v>0</v>
      </c>
      <c r="BT20" s="11">
        <f>'BED STOP cijfers'!BT13</f>
        <v>327.5</v>
      </c>
      <c r="BU20" s="11">
        <f>'BED STOP cijfers'!BU13</f>
        <v>327.5</v>
      </c>
      <c r="BV20" s="11">
        <f>'BED STOP cijfers'!BV13</f>
        <v>327.5</v>
      </c>
      <c r="BW20" s="11">
        <f>'BED STOP cijfers'!BW13</f>
        <v>327.5</v>
      </c>
      <c r="BX20" s="28">
        <f>'BED STOP cijfers'!BX13</f>
        <v>0</v>
      </c>
      <c r="BY20" s="49">
        <f>'BED STOP cijfers'!BY13</f>
        <v>2276</v>
      </c>
      <c r="BZ20" s="11">
        <f>'BED STOP cijfers'!BZ13</f>
        <v>0</v>
      </c>
      <c r="CA20" s="11">
        <f>'BED STOP cijfers'!CA13</f>
        <v>0</v>
      </c>
      <c r="CB20" s="11">
        <f>'BED STOP cijfers'!CB13</f>
        <v>0</v>
      </c>
      <c r="CC20" s="11">
        <f>'BED STOP cijfers'!CC13</f>
        <v>0</v>
      </c>
      <c r="CD20" s="11">
        <f>'BED STOP cijfers'!CD13</f>
        <v>0</v>
      </c>
      <c r="CE20" s="11">
        <f>'BED STOP cijfers'!CE13</f>
        <v>0</v>
      </c>
      <c r="CF20" s="11">
        <f>'BED STOP cijfers'!CF13</f>
        <v>0</v>
      </c>
      <c r="CG20" s="11">
        <f>'BED STOP cijfers'!CG13</f>
        <v>0</v>
      </c>
      <c r="CH20" s="11">
        <f>'BED STOP cijfers'!CH13</f>
        <v>0</v>
      </c>
      <c r="CI20" s="11">
        <f>'BED STOP cijfers'!CI13</f>
        <v>0</v>
      </c>
      <c r="CJ20" s="11">
        <f>'BED STOP cijfers'!CJ13</f>
        <v>0</v>
      </c>
      <c r="CK20" s="11">
        <f>'BED STOP cijfers'!CK13</f>
        <v>0</v>
      </c>
      <c r="CL20" s="49">
        <f>'BED STOP cijfers'!CL13</f>
        <v>0</v>
      </c>
      <c r="CM20" s="15">
        <f>'BED STOP cijfers'!CM13</f>
        <v>0</v>
      </c>
      <c r="CN20" s="11">
        <f>'BED STOP cijfers'!CN13</f>
        <v>0</v>
      </c>
      <c r="CO20" s="11">
        <f>'BED STOP cijfers'!CO13</f>
        <v>0</v>
      </c>
      <c r="CP20" s="11">
        <f>'BED STOP cijfers'!CP13</f>
        <v>0</v>
      </c>
      <c r="CQ20" s="11">
        <f>'BED STOP cijfers'!CQ13</f>
        <v>0</v>
      </c>
      <c r="CR20" s="11">
        <f>'BED STOP cijfers'!CR13</f>
        <v>0</v>
      </c>
      <c r="CS20" s="11">
        <f>'BED STOP cijfers'!CS13</f>
        <v>0</v>
      </c>
      <c r="CT20" s="11">
        <f>'BED STOP cijfers'!CT13</f>
        <v>0</v>
      </c>
      <c r="CU20" s="11">
        <f>'BED STOP cijfers'!CU13</f>
        <v>0</v>
      </c>
      <c r="CV20" s="11">
        <f>'BED STOP cijfers'!CV13</f>
        <v>0</v>
      </c>
      <c r="CW20" s="11">
        <f>'BED STOP cijfers'!CW13</f>
        <v>0</v>
      </c>
      <c r="CX20" s="11">
        <f>'BED STOP cijfers'!CX13</f>
        <v>0</v>
      </c>
      <c r="CY20" s="26">
        <f>'BED STOP cijfers'!CY13</f>
        <v>0</v>
      </c>
      <c r="CZ20" s="15">
        <f>'BED STOP cijfers'!CZ13</f>
        <v>0</v>
      </c>
      <c r="DA20" s="11">
        <f>'BED STOP cijfers'!DA13</f>
        <v>0</v>
      </c>
      <c r="DB20" s="11">
        <f>'BED STOP cijfers'!DB13</f>
        <v>0</v>
      </c>
      <c r="DC20" s="11">
        <f>'BED STOP cijfers'!DC13</f>
        <v>0</v>
      </c>
      <c r="DD20" s="11">
        <f>'BED STOP cijfers'!DD13</f>
        <v>0</v>
      </c>
      <c r="DE20" s="11">
        <f>'BED STOP cijfers'!DE13</f>
        <v>0</v>
      </c>
      <c r="DF20" s="11">
        <f>'BED STOP cijfers'!DF13</f>
        <v>0</v>
      </c>
      <c r="DG20" s="11">
        <f>'BED STOP cijfers'!DG13</f>
        <v>0</v>
      </c>
      <c r="DH20" s="11">
        <f>'BED STOP cijfers'!DH13</f>
        <v>0</v>
      </c>
      <c r="DI20" s="11">
        <f>'BED STOP cijfers'!DI13</f>
        <v>0</v>
      </c>
      <c r="DJ20" s="11">
        <f>'BED STOP cijfers'!DJ13</f>
        <v>0</v>
      </c>
      <c r="DK20" s="11">
        <f>'BED STOP cijfers'!DK13</f>
        <v>0</v>
      </c>
      <c r="DL20" s="26">
        <f>'BED STOP cijfers'!DL13</f>
        <v>0</v>
      </c>
    </row>
    <row r="21" spans="1:116" s="165" customFormat="1">
      <c r="A21" s="47">
        <f>'BED STOP cijfers'!A14</f>
        <v>0</v>
      </c>
      <c r="B21" s="49">
        <f>'BED STOP cijfers'!B14</f>
        <v>0</v>
      </c>
      <c r="C21" s="4" t="str">
        <f>'BED STOP cijfers'!C14</f>
        <v>Bijzondere eet- en drinkwaren, incl. claims</v>
      </c>
      <c r="D21" s="4" t="str">
        <f>'BED STOP cijfers'!D14</f>
        <v>BED Klachten &amp; meldingen VWS</v>
      </c>
      <c r="E21" s="526" t="str">
        <f>'BED STOP cijfers'!E14</f>
        <v>verbeterplan</v>
      </c>
      <c r="F21" s="4" t="str">
        <f>'BED STOP cijfers'!F14</f>
        <v>VWS</v>
      </c>
      <c r="G21" s="292" t="str">
        <f>'BED STOP cijfers'!G14</f>
        <v>verbeterplan</v>
      </c>
      <c r="H21" s="15">
        <f>'BED STOP cijfers'!H14</f>
        <v>1244</v>
      </c>
      <c r="I21" s="11">
        <f>'BED STOP cijfers'!I14</f>
        <v>0</v>
      </c>
      <c r="J21" s="11">
        <f>'BED STOP cijfers'!J14</f>
        <v>0</v>
      </c>
      <c r="K21" s="11">
        <f>'BED STOP cijfers'!K14</f>
        <v>0</v>
      </c>
      <c r="L21" s="11">
        <f>'BED STOP cijfers'!L14</f>
        <v>0</v>
      </c>
      <c r="M21" s="11">
        <f>'BED STOP cijfers'!M14</f>
        <v>0</v>
      </c>
      <c r="N21" s="11">
        <f>'BED STOP cijfers'!N14</f>
        <v>0</v>
      </c>
      <c r="O21" s="11">
        <f>'BED STOP cijfers'!O14</f>
        <v>0</v>
      </c>
      <c r="P21" s="11">
        <f>'BED STOP cijfers'!P14</f>
        <v>0</v>
      </c>
      <c r="Q21" s="26">
        <f>'BED STOP cijfers'!Q14</f>
        <v>1244</v>
      </c>
      <c r="R21" s="11">
        <f>'BED STOP cijfers'!R14</f>
        <v>0</v>
      </c>
      <c r="S21" s="11">
        <f>'BED STOP cijfers'!S14</f>
        <v>0</v>
      </c>
      <c r="T21" s="11">
        <f>'BED STOP cijfers'!T14</f>
        <v>1244</v>
      </c>
      <c r="U21" s="11">
        <f>'BED STOP cijfers'!U14</f>
        <v>0</v>
      </c>
      <c r="V21" s="11">
        <f>'BED STOP cijfers'!V14</f>
        <v>0</v>
      </c>
      <c r="W21" s="11">
        <f>'BED STOP cijfers'!W14</f>
        <v>0</v>
      </c>
      <c r="X21" s="11">
        <f>'BED STOP cijfers'!X14</f>
        <v>0</v>
      </c>
      <c r="Y21" s="11">
        <f>'BED STOP cijfers'!Y14</f>
        <v>0</v>
      </c>
      <c r="Z21" s="49">
        <f>'BED STOP cijfers'!Z14</f>
        <v>1244</v>
      </c>
      <c r="AA21" s="11">
        <f>'BED STOP cijfers'!AA14</f>
        <v>1244</v>
      </c>
      <c r="AB21" s="11">
        <f>'BED STOP cijfers'!AB14</f>
        <v>0</v>
      </c>
      <c r="AC21" s="11">
        <f>'BED STOP cijfers'!AC14</f>
        <v>0</v>
      </c>
      <c r="AD21" s="11">
        <f>'BED STOP cijfers'!AD14</f>
        <v>0</v>
      </c>
      <c r="AE21" s="11">
        <f>'BED STOP cijfers'!AE14</f>
        <v>0</v>
      </c>
      <c r="AF21" s="11">
        <f>'BED STOP cijfers'!AF14</f>
        <v>0</v>
      </c>
      <c r="AG21" s="49">
        <f>'BED STOP cijfers'!AG14</f>
        <v>0</v>
      </c>
      <c r="AH21" s="11">
        <f>'BED STOP cijfers'!AH14</f>
        <v>1244</v>
      </c>
      <c r="AI21" s="11">
        <f>'BED STOP cijfers'!AI14</f>
        <v>0</v>
      </c>
      <c r="AJ21" s="11">
        <f>'BED STOP cijfers'!AJ14</f>
        <v>0</v>
      </c>
      <c r="AK21" s="11">
        <f>'BED STOP cijfers'!AK14</f>
        <v>0</v>
      </c>
      <c r="AL21" s="49">
        <f>'BED STOP cijfers'!AL14</f>
        <v>0</v>
      </c>
      <c r="AM21" s="11">
        <f>'BED STOP cijfers'!AM14</f>
        <v>0</v>
      </c>
      <c r="AN21" s="11">
        <f>'BED STOP cijfers'!AN14</f>
        <v>0</v>
      </c>
      <c r="AO21" s="11">
        <f>'BED STOP cijfers'!AO14</f>
        <v>0</v>
      </c>
      <c r="AP21" s="11">
        <f>'BED STOP cijfers'!AP14</f>
        <v>0</v>
      </c>
      <c r="AQ21" s="11">
        <f>'BED STOP cijfers'!AQ14</f>
        <v>0</v>
      </c>
      <c r="AR21" s="49">
        <f>'BED STOP cijfers'!AR14</f>
        <v>0</v>
      </c>
      <c r="AS21" s="11">
        <f>'BED STOP cijfers'!AS14</f>
        <v>0</v>
      </c>
      <c r="AT21" s="11">
        <f>'BED STOP cijfers'!AT14</f>
        <v>0</v>
      </c>
      <c r="AU21" s="11">
        <f>'BED STOP cijfers'!AU14</f>
        <v>0</v>
      </c>
      <c r="AV21" s="11">
        <f>'BED STOP cijfers'!AV14</f>
        <v>0</v>
      </c>
      <c r="AW21" s="11">
        <f>'BED STOP cijfers'!AW14</f>
        <v>0</v>
      </c>
      <c r="AX21" s="11">
        <f>'BED STOP cijfers'!AX14</f>
        <v>0</v>
      </c>
      <c r="AY21" s="11">
        <f>'BED STOP cijfers'!AY14</f>
        <v>0</v>
      </c>
      <c r="AZ21" s="11">
        <f>'BED STOP cijfers'!AZ14</f>
        <v>0</v>
      </c>
      <c r="BA21" s="11">
        <f>'BED STOP cijfers'!BA14</f>
        <v>0</v>
      </c>
      <c r="BB21" s="11">
        <f>'BED STOP cijfers'!BB14</f>
        <v>0</v>
      </c>
      <c r="BC21" s="49">
        <f>'BED STOP cijfers'!BC14</f>
        <v>0</v>
      </c>
      <c r="BD21" s="11">
        <f>'BED STOP cijfers'!BD14</f>
        <v>0</v>
      </c>
      <c r="BE21" s="11">
        <f>'BED STOP cijfers'!BE14</f>
        <v>0</v>
      </c>
      <c r="BF21" s="11">
        <f>'BED STOP cijfers'!BF14</f>
        <v>0</v>
      </c>
      <c r="BG21" s="11">
        <f>'BED STOP cijfers'!BG14</f>
        <v>0</v>
      </c>
      <c r="BH21" s="11">
        <f>'BED STOP cijfers'!BH14</f>
        <v>0</v>
      </c>
      <c r="BI21" s="11">
        <f>'BED STOP cijfers'!BI14</f>
        <v>0</v>
      </c>
      <c r="BJ21" s="11">
        <f>'BED STOP cijfers'!BJ14</f>
        <v>0</v>
      </c>
      <c r="BK21" s="49">
        <f>'BED STOP cijfers'!BK14</f>
        <v>0</v>
      </c>
      <c r="BL21" s="11">
        <f>'BED STOP cijfers'!BL14</f>
        <v>0</v>
      </c>
      <c r="BM21" s="11">
        <f>'BED STOP cijfers'!BM14</f>
        <v>0</v>
      </c>
      <c r="BN21" s="11">
        <f>'BED STOP cijfers'!BN14</f>
        <v>0</v>
      </c>
      <c r="BO21" s="11">
        <f>'BED STOP cijfers'!BO14</f>
        <v>0</v>
      </c>
      <c r="BP21" s="11">
        <f>'BED STOP cijfers'!BP14</f>
        <v>0</v>
      </c>
      <c r="BQ21" s="49">
        <f>'BED STOP cijfers'!BQ14</f>
        <v>0</v>
      </c>
      <c r="BR21" s="15">
        <f>'BED STOP cijfers'!BR14</f>
        <v>0</v>
      </c>
      <c r="BS21" s="11">
        <f>'BED STOP cijfers'!BS14</f>
        <v>0</v>
      </c>
      <c r="BT21" s="11">
        <f>'BED STOP cijfers'!BT14</f>
        <v>0</v>
      </c>
      <c r="BU21" s="11">
        <f>'BED STOP cijfers'!BU14</f>
        <v>0</v>
      </c>
      <c r="BV21" s="11">
        <f>'BED STOP cijfers'!BV14</f>
        <v>0</v>
      </c>
      <c r="BW21" s="294">
        <f>'BED STOP cijfers'!BW14</f>
        <v>0</v>
      </c>
      <c r="BX21" s="28">
        <f>'BED STOP cijfers'!BX14</f>
        <v>0</v>
      </c>
      <c r="BY21" s="49">
        <f>'BED STOP cijfers'!BY14</f>
        <v>1244</v>
      </c>
      <c r="BZ21" s="11">
        <f>'BED STOP cijfers'!BZ14</f>
        <v>0</v>
      </c>
      <c r="CA21" s="11">
        <f>'BED STOP cijfers'!CA14</f>
        <v>0</v>
      </c>
      <c r="CB21" s="11">
        <f>'BED STOP cijfers'!CB14</f>
        <v>0</v>
      </c>
      <c r="CC21" s="11">
        <f>'BED STOP cijfers'!CC14</f>
        <v>0</v>
      </c>
      <c r="CD21" s="11">
        <f>'BED STOP cijfers'!CD14</f>
        <v>0</v>
      </c>
      <c r="CE21" s="11">
        <f>'BED STOP cijfers'!CE14</f>
        <v>0</v>
      </c>
      <c r="CF21" s="11">
        <f>'BED STOP cijfers'!CF14</f>
        <v>0</v>
      </c>
      <c r="CG21" s="11">
        <f>'BED STOP cijfers'!CG14</f>
        <v>0</v>
      </c>
      <c r="CH21" s="11">
        <f>'BED STOP cijfers'!CH14</f>
        <v>0</v>
      </c>
      <c r="CI21" s="11">
        <f>'BED STOP cijfers'!CI14</f>
        <v>0</v>
      </c>
      <c r="CJ21" s="11">
        <f>'BED STOP cijfers'!CJ14</f>
        <v>0</v>
      </c>
      <c r="CK21" s="11">
        <f>'BED STOP cijfers'!CK14</f>
        <v>0</v>
      </c>
      <c r="CL21" s="49">
        <f>'BED STOP cijfers'!CL14</f>
        <v>0</v>
      </c>
      <c r="CM21" s="15">
        <f>'BED STOP cijfers'!CM14</f>
        <v>0</v>
      </c>
      <c r="CN21" s="11">
        <f>'BED STOP cijfers'!CN14</f>
        <v>0</v>
      </c>
      <c r="CO21" s="11">
        <f>'BED STOP cijfers'!CO14</f>
        <v>0</v>
      </c>
      <c r="CP21" s="11">
        <f>'BED STOP cijfers'!CP14</f>
        <v>0</v>
      </c>
      <c r="CQ21" s="11">
        <f>'BED STOP cijfers'!CQ14</f>
        <v>0</v>
      </c>
      <c r="CR21" s="11">
        <f>'BED STOP cijfers'!CR14</f>
        <v>0</v>
      </c>
      <c r="CS21" s="11">
        <f>'BED STOP cijfers'!CS14</f>
        <v>0</v>
      </c>
      <c r="CT21" s="11">
        <f>'BED STOP cijfers'!CT14</f>
        <v>0</v>
      </c>
      <c r="CU21" s="11">
        <f>'BED STOP cijfers'!CU14</f>
        <v>0</v>
      </c>
      <c r="CV21" s="11">
        <f>'BED STOP cijfers'!CV14</f>
        <v>0</v>
      </c>
      <c r="CW21" s="11">
        <f>'BED STOP cijfers'!CW14</f>
        <v>0</v>
      </c>
      <c r="CX21" s="11">
        <f>'BED STOP cijfers'!CX14</f>
        <v>0</v>
      </c>
      <c r="CY21" s="26">
        <f>'BED STOP cijfers'!CY14</f>
        <v>0</v>
      </c>
      <c r="CZ21" s="15">
        <f>'BED STOP cijfers'!CZ14</f>
        <v>0</v>
      </c>
      <c r="DA21" s="11">
        <f>'BED STOP cijfers'!DA14</f>
        <v>0</v>
      </c>
      <c r="DB21" s="11">
        <f>'BED STOP cijfers'!DB14</f>
        <v>0</v>
      </c>
      <c r="DC21" s="11">
        <f>'BED STOP cijfers'!DC14</f>
        <v>0</v>
      </c>
      <c r="DD21" s="11">
        <f>'BED STOP cijfers'!DD14</f>
        <v>0</v>
      </c>
      <c r="DE21" s="11">
        <f>'BED STOP cijfers'!DE14</f>
        <v>0</v>
      </c>
      <c r="DF21" s="11">
        <f>'BED STOP cijfers'!DF14</f>
        <v>0</v>
      </c>
      <c r="DG21" s="11">
        <f>'BED STOP cijfers'!DG14</f>
        <v>0</v>
      </c>
      <c r="DH21" s="11">
        <f>'BED STOP cijfers'!DH14</f>
        <v>0</v>
      </c>
      <c r="DI21" s="11">
        <f>'BED STOP cijfers'!DI14</f>
        <v>0</v>
      </c>
      <c r="DJ21" s="11">
        <f>'BED STOP cijfers'!DJ14</f>
        <v>0</v>
      </c>
      <c r="DK21" s="11">
        <f>'BED STOP cijfers'!DK14</f>
        <v>0</v>
      </c>
      <c r="DL21" s="26">
        <f>'BED STOP cijfers'!DL14</f>
        <v>0</v>
      </c>
    </row>
    <row r="22" spans="1:116" s="165" customFormat="1">
      <c r="A22" s="47">
        <f>'BED STOP cijfers'!A17</f>
        <v>0</v>
      </c>
      <c r="B22" s="49" t="str">
        <f>'BED STOP cijfers'!B17</f>
        <v>BMNT/BMNL/BMNA/BMNK</v>
      </c>
      <c r="C22" s="4" t="str">
        <f>'BED STOP cijfers'!C17</f>
        <v>Bijzondere eet- en drinkwaren, incl. claims</v>
      </c>
      <c r="D22" s="4" t="str">
        <f>'BED STOP cijfers'!D17</f>
        <v>BED Monitoring voedingsnota VWS</v>
      </c>
      <c r="E22" s="4" t="str">
        <f>'BED STOP cijfers'!E17</f>
        <v>Productformulering - invulling in overleg VWS (zout,)</v>
      </c>
      <c r="F22" s="4" t="str">
        <f>'BED STOP cijfers'!F17</f>
        <v>VWS</v>
      </c>
      <c r="G22" s="292">
        <f>'BED STOP cijfers'!G17</f>
        <v>0</v>
      </c>
      <c r="H22" s="15">
        <f>'BED STOP cijfers'!H17</f>
        <v>938</v>
      </c>
      <c r="I22" s="11">
        <f>'BED STOP cijfers'!I17</f>
        <v>2000</v>
      </c>
      <c r="J22" s="11">
        <f>'BED STOP cijfers'!J17</f>
        <v>38</v>
      </c>
      <c r="K22" s="11">
        <f>'BED STOP cijfers'!K17</f>
        <v>176</v>
      </c>
      <c r="L22" s="11">
        <f>'BED STOP cijfers'!L17</f>
        <v>0</v>
      </c>
      <c r="M22" s="11">
        <f>'BED STOP cijfers'!M17</f>
        <v>0</v>
      </c>
      <c r="N22" s="11">
        <f>'BED STOP cijfers'!N17</f>
        <v>0</v>
      </c>
      <c r="O22" s="11">
        <f>'BED STOP cijfers'!O17</f>
        <v>0</v>
      </c>
      <c r="P22" s="11">
        <f>'BED STOP cijfers'!P17</f>
        <v>0</v>
      </c>
      <c r="Q22" s="26">
        <f>'BED STOP cijfers'!Q17</f>
        <v>3152</v>
      </c>
      <c r="R22" s="11">
        <f>'BED STOP cijfers'!R17</f>
        <v>0</v>
      </c>
      <c r="S22" s="11">
        <f>'BED STOP cijfers'!S17</f>
        <v>0</v>
      </c>
      <c r="T22" s="11">
        <f>'BED STOP cijfers'!T17</f>
        <v>3152</v>
      </c>
      <c r="U22" s="11">
        <f>'BED STOP cijfers'!U17</f>
        <v>0</v>
      </c>
      <c r="V22" s="11">
        <f>'BED STOP cijfers'!V17</f>
        <v>0</v>
      </c>
      <c r="W22" s="11">
        <f>'BED STOP cijfers'!W17</f>
        <v>0</v>
      </c>
      <c r="X22" s="11">
        <f>'BED STOP cijfers'!X17</f>
        <v>0</v>
      </c>
      <c r="Y22" s="11">
        <f>'BED STOP cijfers'!Y17</f>
        <v>0</v>
      </c>
      <c r="Z22" s="49">
        <f>'BED STOP cijfers'!Z17</f>
        <v>3152</v>
      </c>
      <c r="AA22" s="11">
        <f>'BED STOP cijfers'!AA17</f>
        <v>221</v>
      </c>
      <c r="AB22" s="11">
        <f>'BED STOP cijfers'!AB17</f>
        <v>0</v>
      </c>
      <c r="AC22" s="11">
        <f>'BED STOP cijfers'!AC17</f>
        <v>737</v>
      </c>
      <c r="AD22" s="11">
        <f>'BED STOP cijfers'!AD17</f>
        <v>0</v>
      </c>
      <c r="AE22" s="11">
        <f>'BED STOP cijfers'!AE17</f>
        <v>0</v>
      </c>
      <c r="AF22" s="11">
        <f>'BED STOP cijfers'!AF17</f>
        <v>2194</v>
      </c>
      <c r="AG22" s="49">
        <f>'BED STOP cijfers'!AG17</f>
        <v>0</v>
      </c>
      <c r="AH22" s="11">
        <f>'BED STOP cijfers'!AH17</f>
        <v>221</v>
      </c>
      <c r="AI22" s="11">
        <f>'BED STOP cijfers'!AI17</f>
        <v>0</v>
      </c>
      <c r="AJ22" s="11">
        <f>'BED STOP cijfers'!AJ17</f>
        <v>0</v>
      </c>
      <c r="AK22" s="11">
        <f>'BED STOP cijfers'!AK17</f>
        <v>0</v>
      </c>
      <c r="AL22" s="49">
        <f>'BED STOP cijfers'!AL17</f>
        <v>0</v>
      </c>
      <c r="AM22" s="11">
        <f>'BED STOP cijfers'!AM17</f>
        <v>0</v>
      </c>
      <c r="AN22" s="11">
        <f>'BED STOP cijfers'!AN17</f>
        <v>0</v>
      </c>
      <c r="AO22" s="11">
        <f>'BED STOP cijfers'!AO17</f>
        <v>0</v>
      </c>
      <c r="AP22" s="11">
        <f>'BED STOP cijfers'!AP17</f>
        <v>0</v>
      </c>
      <c r="AQ22" s="11">
        <f>'BED STOP cijfers'!AQ17</f>
        <v>0</v>
      </c>
      <c r="AR22" s="49">
        <f>'BED STOP cijfers'!AR17</f>
        <v>0</v>
      </c>
      <c r="AS22" s="11">
        <f>'BED STOP cijfers'!AS17</f>
        <v>0</v>
      </c>
      <c r="AT22" s="11">
        <f>'BED STOP cijfers'!AT17</f>
        <v>0</v>
      </c>
      <c r="AU22" s="11">
        <f>'BED STOP cijfers'!AU17</f>
        <v>0</v>
      </c>
      <c r="AV22" s="11">
        <f>'BED STOP cijfers'!AV17</f>
        <v>0</v>
      </c>
      <c r="AW22" s="11">
        <f>'BED STOP cijfers'!AW17</f>
        <v>0</v>
      </c>
      <c r="AX22" s="11">
        <f>'BED STOP cijfers'!AX17</f>
        <v>0</v>
      </c>
      <c r="AY22" s="11">
        <f>'BED STOP cijfers'!AY17</f>
        <v>0</v>
      </c>
      <c r="AZ22" s="11">
        <f>'BED STOP cijfers'!AZ17</f>
        <v>0</v>
      </c>
      <c r="BA22" s="11">
        <f>'BED STOP cijfers'!BA17</f>
        <v>0</v>
      </c>
      <c r="BB22" s="11">
        <f>'BED STOP cijfers'!BB17</f>
        <v>0</v>
      </c>
      <c r="BC22" s="49">
        <f>'BED STOP cijfers'!BC17</f>
        <v>0</v>
      </c>
      <c r="BD22" s="11">
        <f>'BED STOP cijfers'!BD17</f>
        <v>2194</v>
      </c>
      <c r="BE22" s="11">
        <f>'BED STOP cijfers'!BE17</f>
        <v>0</v>
      </c>
      <c r="BF22" s="11">
        <f>'BED STOP cijfers'!BF17</f>
        <v>0</v>
      </c>
      <c r="BG22" s="11">
        <f>'BED STOP cijfers'!BG17</f>
        <v>0</v>
      </c>
      <c r="BH22" s="11">
        <f>'BED STOP cijfers'!BH17</f>
        <v>0</v>
      </c>
      <c r="BI22" s="11">
        <f>'BED STOP cijfers'!BI17</f>
        <v>0</v>
      </c>
      <c r="BJ22" s="11">
        <f>'BED STOP cijfers'!BJ17</f>
        <v>0</v>
      </c>
      <c r="BK22" s="49">
        <f>'BED STOP cijfers'!BK17</f>
        <v>0</v>
      </c>
      <c r="BL22" s="11">
        <f>'BED STOP cijfers'!BL17</f>
        <v>0</v>
      </c>
      <c r="BM22" s="11">
        <f>'BED STOP cijfers'!BM17</f>
        <v>0</v>
      </c>
      <c r="BN22" s="11">
        <f>'BED STOP cijfers'!BN17</f>
        <v>0</v>
      </c>
      <c r="BO22" s="11">
        <f>'BED STOP cijfers'!BO17</f>
        <v>0</v>
      </c>
      <c r="BP22" s="11">
        <f>'BED STOP cijfers'!BP17</f>
        <v>0</v>
      </c>
      <c r="BQ22" s="49">
        <f>'BED STOP cijfers'!BQ17</f>
        <v>0</v>
      </c>
      <c r="BR22" s="15">
        <f>'BED STOP cijfers'!BR17</f>
        <v>0</v>
      </c>
      <c r="BS22" s="11">
        <f>'BED STOP cijfers'!BS17</f>
        <v>0</v>
      </c>
      <c r="BT22" s="11">
        <f>'BED STOP cijfers'!BT17</f>
        <v>184.25</v>
      </c>
      <c r="BU22" s="11">
        <f>'BED STOP cijfers'!BU17</f>
        <v>184.25</v>
      </c>
      <c r="BV22" s="11">
        <f>'BED STOP cijfers'!BV17</f>
        <v>184.25</v>
      </c>
      <c r="BW22" s="11">
        <f>'BED STOP cijfers'!BW17</f>
        <v>184.25</v>
      </c>
      <c r="BX22" s="28">
        <f>'BED STOP cijfers'!BX17</f>
        <v>0</v>
      </c>
      <c r="BY22" s="49">
        <f>'BED STOP cijfers'!BY17</f>
        <v>3152</v>
      </c>
      <c r="BZ22" s="36">
        <f>'BED STOP cijfers'!BZ17</f>
        <v>450.28571428571428</v>
      </c>
      <c r="CA22" s="36">
        <f>'BED STOP cijfers'!CA17</f>
        <v>450</v>
      </c>
      <c r="CB22" s="36">
        <f>'BED STOP cijfers'!CB17</f>
        <v>450</v>
      </c>
      <c r="CC22" s="36">
        <f>'BED STOP cijfers'!CC17</f>
        <v>450</v>
      </c>
      <c r="CD22" s="36">
        <f>'BED STOP cijfers'!CD17</f>
        <v>450</v>
      </c>
      <c r="CE22" s="36">
        <f>'BED STOP cijfers'!CE17</f>
        <v>450</v>
      </c>
      <c r="CF22" s="36">
        <f>'BED STOP cijfers'!CF17</f>
        <v>452</v>
      </c>
      <c r="CG22" s="11">
        <f>'BED STOP cijfers'!CG17</f>
        <v>0</v>
      </c>
      <c r="CH22" s="11">
        <f>'BED STOP cijfers'!CH17</f>
        <v>0</v>
      </c>
      <c r="CI22" s="11">
        <f>'BED STOP cijfers'!CI17</f>
        <v>0</v>
      </c>
      <c r="CJ22" s="11">
        <f>'BED STOP cijfers'!CJ17</f>
        <v>0</v>
      </c>
      <c r="CK22" s="11">
        <f>'BED STOP cijfers'!CK17</f>
        <v>0</v>
      </c>
      <c r="CL22" s="49">
        <f>'BED STOP cijfers'!CL17</f>
        <v>3152.2857142857142</v>
      </c>
      <c r="CM22" s="15">
        <f>'BED STOP cijfers'!CM17</f>
        <v>0</v>
      </c>
      <c r="CN22" s="11">
        <f>'BED STOP cijfers'!CN17</f>
        <v>0</v>
      </c>
      <c r="CO22" s="11">
        <f>'BED STOP cijfers'!CO17</f>
        <v>0</v>
      </c>
      <c r="CP22" s="11">
        <f>'BED STOP cijfers'!CP17</f>
        <v>0</v>
      </c>
      <c r="CQ22" s="11">
        <f>'BED STOP cijfers'!CQ17</f>
        <v>0</v>
      </c>
      <c r="CR22" s="11">
        <f>'BED STOP cijfers'!CR17</f>
        <v>0</v>
      </c>
      <c r="CS22" s="11">
        <f>'BED STOP cijfers'!CS17</f>
        <v>0</v>
      </c>
      <c r="CT22" s="11">
        <f>'BED STOP cijfers'!CT17</f>
        <v>0</v>
      </c>
      <c r="CU22" s="11">
        <f>'BED STOP cijfers'!CU17</f>
        <v>0</v>
      </c>
      <c r="CV22" s="11">
        <f>'BED STOP cijfers'!CV17</f>
        <v>0</v>
      </c>
      <c r="CW22" s="11">
        <f>'BED STOP cijfers'!CW17</f>
        <v>0</v>
      </c>
      <c r="CX22" s="11">
        <f>'BED STOP cijfers'!CX17</f>
        <v>0</v>
      </c>
      <c r="CY22" s="26">
        <f>'BED STOP cijfers'!CY17</f>
        <v>0</v>
      </c>
      <c r="CZ22" s="15">
        <f>'BED STOP cijfers'!CZ17</f>
        <v>0</v>
      </c>
      <c r="DA22" s="11">
        <f>'BED STOP cijfers'!DA17</f>
        <v>0</v>
      </c>
      <c r="DB22" s="11">
        <f>'BED STOP cijfers'!DB17</f>
        <v>0</v>
      </c>
      <c r="DC22" s="11">
        <f>'BED STOP cijfers'!DC17</f>
        <v>0</v>
      </c>
      <c r="DD22" s="11">
        <f>'BED STOP cijfers'!DD17</f>
        <v>0</v>
      </c>
      <c r="DE22" s="11">
        <f>'BED STOP cijfers'!DE17</f>
        <v>0</v>
      </c>
      <c r="DF22" s="11">
        <f>'BED STOP cijfers'!DF17</f>
        <v>0</v>
      </c>
      <c r="DG22" s="11">
        <f>'BED STOP cijfers'!DG17</f>
        <v>0</v>
      </c>
      <c r="DH22" s="11">
        <f>'BED STOP cijfers'!DH17</f>
        <v>0</v>
      </c>
      <c r="DI22" s="11">
        <f>'BED STOP cijfers'!DI17</f>
        <v>0</v>
      </c>
      <c r="DJ22" s="11">
        <f>'BED STOP cijfers'!DJ17</f>
        <v>0</v>
      </c>
      <c r="DK22" s="11">
        <f>'BED STOP cijfers'!DK17</f>
        <v>0</v>
      </c>
      <c r="DL22" s="26">
        <f>'BED STOP cijfers'!DL17</f>
        <v>0</v>
      </c>
    </row>
    <row r="23" spans="1:116" s="165" customFormat="1">
      <c r="A23" s="47">
        <f>'BED STOP cijfers'!A18</f>
        <v>0</v>
      </c>
      <c r="B23" s="49">
        <f>'BED STOP cijfers'!B18</f>
        <v>0</v>
      </c>
      <c r="C23" s="4" t="str">
        <f>'BED STOP cijfers'!C18</f>
        <v>Bijzondere eet- en drinkwaren, incl. claims</v>
      </c>
      <c r="D23" s="36" t="str">
        <f>'BED STOP cijfers'!D18</f>
        <v>BED Monitoring voedingsnota VWS</v>
      </c>
      <c r="E23" s="36" t="str">
        <f>'BED STOP cijfers'!E18</f>
        <v>Productformulering - invulling in overleg VWS (overlegVWS, vet, suiker, vezel, overig lab)</v>
      </c>
      <c r="F23" s="36" t="str">
        <f>'BED STOP cijfers'!F18</f>
        <v>VWS</v>
      </c>
      <c r="G23" s="292">
        <f>'BED STOP cijfers'!G18</f>
        <v>0</v>
      </c>
      <c r="H23" s="15">
        <f>'BED STOP cijfers'!H18</f>
        <v>900</v>
      </c>
      <c r="I23" s="11">
        <f>'BED STOP cijfers'!I18</f>
        <v>2000</v>
      </c>
      <c r="J23" s="11">
        <f>'BED STOP cijfers'!J18</f>
        <v>40</v>
      </c>
      <c r="K23" s="11">
        <f>'BED STOP cijfers'!K18</f>
        <v>150</v>
      </c>
      <c r="L23" s="11">
        <f>'BED STOP cijfers'!L18</f>
        <v>0</v>
      </c>
      <c r="M23" s="11">
        <f>'BED STOP cijfers'!M18</f>
        <v>0</v>
      </c>
      <c r="N23" s="11">
        <f>'BED STOP cijfers'!N18</f>
        <v>0</v>
      </c>
      <c r="O23" s="11">
        <f>'BED STOP cijfers'!O18</f>
        <v>0</v>
      </c>
      <c r="P23" s="11">
        <f>'BED STOP cijfers'!P18</f>
        <v>0</v>
      </c>
      <c r="Q23" s="26">
        <f>'BED STOP cijfers'!Q18</f>
        <v>3090</v>
      </c>
      <c r="R23" s="11">
        <f>'BED STOP cijfers'!R18</f>
        <v>0</v>
      </c>
      <c r="S23" s="11">
        <f>'BED STOP cijfers'!S18</f>
        <v>0</v>
      </c>
      <c r="T23" s="11">
        <f>'BED STOP cijfers'!T18</f>
        <v>3090</v>
      </c>
      <c r="U23" s="11">
        <f>'BED STOP cijfers'!U18</f>
        <v>0</v>
      </c>
      <c r="V23" s="11">
        <f>'BED STOP cijfers'!V18</f>
        <v>0</v>
      </c>
      <c r="W23" s="11">
        <f>'BED STOP cijfers'!W18</f>
        <v>0</v>
      </c>
      <c r="X23" s="11">
        <f>'BED STOP cijfers'!X18</f>
        <v>0</v>
      </c>
      <c r="Y23" s="11">
        <f>'BED STOP cijfers'!Y18</f>
        <v>0</v>
      </c>
      <c r="Z23" s="49">
        <f>'BED STOP cijfers'!Z18</f>
        <v>3090</v>
      </c>
      <c r="AA23" s="11">
        <f>'BED STOP cijfers'!AA18</f>
        <v>221</v>
      </c>
      <c r="AB23" s="11">
        <f>'BED STOP cijfers'!AB18</f>
        <v>0</v>
      </c>
      <c r="AC23" s="11">
        <f>'BED STOP cijfers'!AC18</f>
        <v>737</v>
      </c>
      <c r="AD23" s="11">
        <f>'BED STOP cijfers'!AD18</f>
        <v>0</v>
      </c>
      <c r="AE23" s="11">
        <f>'BED STOP cijfers'!AE18</f>
        <v>0</v>
      </c>
      <c r="AF23" s="11">
        <f>'BED STOP cijfers'!AF18</f>
        <v>2132</v>
      </c>
      <c r="AG23" s="49">
        <f>'BED STOP cijfers'!AG18</f>
        <v>0</v>
      </c>
      <c r="AH23" s="11">
        <f>'BED STOP cijfers'!AH18</f>
        <v>221</v>
      </c>
      <c r="AI23" s="11">
        <f>'BED STOP cijfers'!AI18</f>
        <v>0</v>
      </c>
      <c r="AJ23" s="11">
        <f>'BED STOP cijfers'!AJ18</f>
        <v>0</v>
      </c>
      <c r="AK23" s="11">
        <f>'BED STOP cijfers'!AK18</f>
        <v>0</v>
      </c>
      <c r="AL23" s="49">
        <f>'BED STOP cijfers'!AL18</f>
        <v>0</v>
      </c>
      <c r="AM23" s="11">
        <f>'BED STOP cijfers'!AM18</f>
        <v>0</v>
      </c>
      <c r="AN23" s="11">
        <f>'BED STOP cijfers'!AN18</f>
        <v>0</v>
      </c>
      <c r="AO23" s="11">
        <f>'BED STOP cijfers'!AO18</f>
        <v>0</v>
      </c>
      <c r="AP23" s="11">
        <f>'BED STOP cijfers'!AP18</f>
        <v>0</v>
      </c>
      <c r="AQ23" s="11">
        <f>'BED STOP cijfers'!AQ18</f>
        <v>0</v>
      </c>
      <c r="AR23" s="49">
        <f>'BED STOP cijfers'!AR18</f>
        <v>0</v>
      </c>
      <c r="AS23" s="11">
        <f>'BED STOP cijfers'!AS18</f>
        <v>0</v>
      </c>
      <c r="AT23" s="11">
        <f>'BED STOP cijfers'!AT18</f>
        <v>0</v>
      </c>
      <c r="AU23" s="11">
        <f>'BED STOP cijfers'!AU18</f>
        <v>0</v>
      </c>
      <c r="AV23" s="11">
        <f>'BED STOP cijfers'!AV18</f>
        <v>0</v>
      </c>
      <c r="AW23" s="11">
        <f>'BED STOP cijfers'!AW18</f>
        <v>0</v>
      </c>
      <c r="AX23" s="11">
        <f>'BED STOP cijfers'!AX18</f>
        <v>0</v>
      </c>
      <c r="AY23" s="11">
        <f>'BED STOP cijfers'!AY18</f>
        <v>0</v>
      </c>
      <c r="AZ23" s="11">
        <f>'BED STOP cijfers'!AZ18</f>
        <v>0</v>
      </c>
      <c r="BA23" s="11">
        <f>'BED STOP cijfers'!BA18</f>
        <v>0</v>
      </c>
      <c r="BB23" s="11">
        <f>'BED STOP cijfers'!BB18</f>
        <v>0</v>
      </c>
      <c r="BC23" s="49">
        <f>'BED STOP cijfers'!BC18</f>
        <v>0</v>
      </c>
      <c r="BD23" s="11">
        <f>'BED STOP cijfers'!BD18</f>
        <v>2132</v>
      </c>
      <c r="BE23" s="11">
        <f>'BED STOP cijfers'!BE18</f>
        <v>0</v>
      </c>
      <c r="BF23" s="11">
        <f>'BED STOP cijfers'!BF18</f>
        <v>0</v>
      </c>
      <c r="BG23" s="11">
        <f>'BED STOP cijfers'!BG18</f>
        <v>0</v>
      </c>
      <c r="BH23" s="11">
        <f>'BED STOP cijfers'!BH18</f>
        <v>0</v>
      </c>
      <c r="BI23" s="11">
        <f>'BED STOP cijfers'!BI18</f>
        <v>0</v>
      </c>
      <c r="BJ23" s="11">
        <f>'BED STOP cijfers'!BJ18</f>
        <v>0</v>
      </c>
      <c r="BK23" s="49">
        <f>'BED STOP cijfers'!BK18</f>
        <v>0</v>
      </c>
      <c r="BL23" s="11">
        <f>'BED STOP cijfers'!BL18</f>
        <v>0</v>
      </c>
      <c r="BM23" s="11">
        <f>'BED STOP cijfers'!BM18</f>
        <v>0</v>
      </c>
      <c r="BN23" s="11">
        <f>'BED STOP cijfers'!BN18</f>
        <v>0</v>
      </c>
      <c r="BO23" s="11">
        <f>'BED STOP cijfers'!BO18</f>
        <v>0</v>
      </c>
      <c r="BP23" s="11">
        <f>'BED STOP cijfers'!BP18</f>
        <v>0</v>
      </c>
      <c r="BQ23" s="49">
        <f>'BED STOP cijfers'!BQ18</f>
        <v>0</v>
      </c>
      <c r="BR23" s="15">
        <f>'BED STOP cijfers'!BR18</f>
        <v>0</v>
      </c>
      <c r="BS23" s="11">
        <f>'BED STOP cijfers'!BS18</f>
        <v>0</v>
      </c>
      <c r="BT23" s="11">
        <f>'BED STOP cijfers'!BT18</f>
        <v>184.25</v>
      </c>
      <c r="BU23" s="11">
        <f>'BED STOP cijfers'!BU18</f>
        <v>184.25</v>
      </c>
      <c r="BV23" s="11">
        <f>'BED STOP cijfers'!BV18</f>
        <v>184.25</v>
      </c>
      <c r="BW23" s="11">
        <f>'BED STOP cijfers'!BW18</f>
        <v>184.25</v>
      </c>
      <c r="BX23" s="28">
        <f>'BED STOP cijfers'!BX18</f>
        <v>0</v>
      </c>
      <c r="BY23" s="49">
        <f>'BED STOP cijfers'!BY18</f>
        <v>3090</v>
      </c>
      <c r="BZ23" s="11">
        <f>'BED STOP cijfers'!BZ18</f>
        <v>0</v>
      </c>
      <c r="CA23" s="11">
        <f>'BED STOP cijfers'!CA18</f>
        <v>0</v>
      </c>
      <c r="CB23" s="11">
        <f>'BED STOP cijfers'!CB18</f>
        <v>0</v>
      </c>
      <c r="CC23" s="11">
        <f>'BED STOP cijfers'!CC18</f>
        <v>0</v>
      </c>
      <c r="CD23" s="11">
        <f>'BED STOP cijfers'!CD18</f>
        <v>0</v>
      </c>
      <c r="CE23" s="11">
        <f>'BED STOP cijfers'!CE18</f>
        <v>0</v>
      </c>
      <c r="CF23" s="11">
        <f>'BED STOP cijfers'!CF18</f>
        <v>0</v>
      </c>
      <c r="CG23" s="36">
        <f>'BED STOP cijfers'!CG18</f>
        <v>618</v>
      </c>
      <c r="CH23" s="36">
        <f>'BED STOP cijfers'!CH18</f>
        <v>618</v>
      </c>
      <c r="CI23" s="36">
        <f>'BED STOP cijfers'!CI18</f>
        <v>618</v>
      </c>
      <c r="CJ23" s="36">
        <f>'BED STOP cijfers'!CJ18</f>
        <v>618</v>
      </c>
      <c r="CK23" s="36">
        <f>'BED STOP cijfers'!CK18</f>
        <v>618</v>
      </c>
      <c r="CL23" s="49">
        <f>'BED STOP cijfers'!CL18</f>
        <v>3090</v>
      </c>
      <c r="CM23" s="15">
        <f>'BED STOP cijfers'!CM18</f>
        <v>0</v>
      </c>
      <c r="CN23" s="11">
        <f>'BED STOP cijfers'!CN18</f>
        <v>0</v>
      </c>
      <c r="CO23" s="11">
        <f>'BED STOP cijfers'!CO18</f>
        <v>0</v>
      </c>
      <c r="CP23" s="11">
        <f>'BED STOP cijfers'!CP18</f>
        <v>0</v>
      </c>
      <c r="CQ23" s="11">
        <f>'BED STOP cijfers'!CQ18</f>
        <v>0</v>
      </c>
      <c r="CR23" s="11">
        <f>'BED STOP cijfers'!CR18</f>
        <v>0</v>
      </c>
      <c r="CS23" s="11">
        <f>'BED STOP cijfers'!CS18</f>
        <v>0</v>
      </c>
      <c r="CT23" s="11">
        <f>'BED STOP cijfers'!CT18</f>
        <v>0</v>
      </c>
      <c r="CU23" s="11">
        <f>'BED STOP cijfers'!CU18</f>
        <v>0</v>
      </c>
      <c r="CV23" s="11">
        <f>'BED STOP cijfers'!CV18</f>
        <v>0</v>
      </c>
      <c r="CW23" s="11">
        <f>'BED STOP cijfers'!CW18</f>
        <v>0</v>
      </c>
      <c r="CX23" s="11">
        <f>'BED STOP cijfers'!CX18</f>
        <v>0</v>
      </c>
      <c r="CY23" s="26">
        <f>'BED STOP cijfers'!CY18</f>
        <v>0</v>
      </c>
      <c r="CZ23" s="15">
        <f>'BED STOP cijfers'!CZ18</f>
        <v>0</v>
      </c>
      <c r="DA23" s="11">
        <f>'BED STOP cijfers'!DA18</f>
        <v>0</v>
      </c>
      <c r="DB23" s="11">
        <f>'BED STOP cijfers'!DB18</f>
        <v>0</v>
      </c>
      <c r="DC23" s="11">
        <f>'BED STOP cijfers'!DC18</f>
        <v>0</v>
      </c>
      <c r="DD23" s="11">
        <f>'BED STOP cijfers'!DD18</f>
        <v>0</v>
      </c>
      <c r="DE23" s="11">
        <f>'BED STOP cijfers'!DE18</f>
        <v>0</v>
      </c>
      <c r="DF23" s="11">
        <f>'BED STOP cijfers'!DF18</f>
        <v>0</v>
      </c>
      <c r="DG23" s="11">
        <f>'BED STOP cijfers'!DG18</f>
        <v>0</v>
      </c>
      <c r="DH23" s="11">
        <f>'BED STOP cijfers'!DH18</f>
        <v>0</v>
      </c>
      <c r="DI23" s="11">
        <f>'BED STOP cijfers'!DI18</f>
        <v>0</v>
      </c>
      <c r="DJ23" s="11">
        <f>'BED STOP cijfers'!DJ18</f>
        <v>0</v>
      </c>
      <c r="DK23" s="11">
        <f>'BED STOP cijfers'!DK18</f>
        <v>0</v>
      </c>
      <c r="DL23" s="26">
        <f>'BED STOP cijfers'!DL18</f>
        <v>0</v>
      </c>
    </row>
    <row r="24" spans="1:116" s="165" customFormat="1" ht="13.8" thickBot="1">
      <c r="A24" s="53">
        <f>'BED STOP cijfers'!A21</f>
        <v>0</v>
      </c>
      <c r="B24" s="50" t="str">
        <f>'BED STOP cijfers'!B21</f>
        <v>BWNT</v>
      </c>
      <c r="C24" s="6" t="str">
        <f>'BED STOP cijfers'!C21</f>
        <v>Bijzondere eet- en drinkwaren, incl. claims</v>
      </c>
      <c r="D24" s="6" t="str">
        <f>'BED STOP cijfers'!D21</f>
        <v>BED Herinspecties derden</v>
      </c>
      <c r="E24" s="6">
        <f>'BED STOP cijfers'!E21</f>
        <v>0</v>
      </c>
      <c r="F24" s="6" t="str">
        <f>'BED STOP cijfers'!F21</f>
        <v>Derden</v>
      </c>
      <c r="G24" s="602">
        <f>'BED STOP cijfers'!G21</f>
        <v>0</v>
      </c>
      <c r="H24" s="305">
        <f>'BED STOP cijfers'!H21</f>
        <v>400</v>
      </c>
      <c r="I24" s="523">
        <f>'BED STOP cijfers'!I21</f>
        <v>0</v>
      </c>
      <c r="J24" s="523">
        <f>'BED STOP cijfers'!J21</f>
        <v>0</v>
      </c>
      <c r="K24" s="523">
        <f>'BED STOP cijfers'!K21</f>
        <v>0</v>
      </c>
      <c r="L24" s="523">
        <f>'BED STOP cijfers'!L21</f>
        <v>0</v>
      </c>
      <c r="M24" s="523">
        <f>'BED STOP cijfers'!M21</f>
        <v>0</v>
      </c>
      <c r="N24" s="523">
        <f>'BED STOP cijfers'!N21</f>
        <v>0</v>
      </c>
      <c r="O24" s="523">
        <f>'BED STOP cijfers'!O21</f>
        <v>0</v>
      </c>
      <c r="P24" s="523">
        <f>'BED STOP cijfers'!P21</f>
        <v>0</v>
      </c>
      <c r="Q24" s="27">
        <f>'BED STOP cijfers'!Q21</f>
        <v>400</v>
      </c>
      <c r="R24" s="523">
        <f>'BED STOP cijfers'!R21</f>
        <v>0</v>
      </c>
      <c r="S24" s="523">
        <f>'BED STOP cijfers'!S21</f>
        <v>0</v>
      </c>
      <c r="T24" s="523">
        <f>'BED STOP cijfers'!T21</f>
        <v>400</v>
      </c>
      <c r="U24" s="523">
        <f>'BED STOP cijfers'!U21</f>
        <v>0</v>
      </c>
      <c r="V24" s="523">
        <f>'BED STOP cijfers'!V21</f>
        <v>0</v>
      </c>
      <c r="W24" s="523">
        <f>'BED STOP cijfers'!W21</f>
        <v>0</v>
      </c>
      <c r="X24" s="523">
        <f>'BED STOP cijfers'!X21</f>
        <v>0</v>
      </c>
      <c r="Y24" s="523">
        <f>'BED STOP cijfers'!Y21</f>
        <v>0</v>
      </c>
      <c r="Z24" s="50">
        <f>'BED STOP cijfers'!Z21</f>
        <v>400</v>
      </c>
      <c r="AA24" s="523">
        <f>'BED STOP cijfers'!AA21</f>
        <v>0</v>
      </c>
      <c r="AB24" s="523">
        <f>'BED STOP cijfers'!AB21</f>
        <v>0</v>
      </c>
      <c r="AC24" s="523">
        <f>'BED STOP cijfers'!AC21</f>
        <v>400</v>
      </c>
      <c r="AD24" s="523">
        <f>'BED STOP cijfers'!AD21</f>
        <v>0</v>
      </c>
      <c r="AE24" s="523">
        <f>'BED STOP cijfers'!AE21</f>
        <v>0</v>
      </c>
      <c r="AF24" s="523">
        <f>'BED STOP cijfers'!AF21</f>
        <v>0</v>
      </c>
      <c r="AG24" s="50">
        <f>'BED STOP cijfers'!AG21</f>
        <v>0</v>
      </c>
      <c r="AH24" s="523">
        <f>'BED STOP cijfers'!AH21</f>
        <v>0</v>
      </c>
      <c r="AI24" s="523">
        <f>'BED STOP cijfers'!AI21</f>
        <v>0</v>
      </c>
      <c r="AJ24" s="523">
        <f>'BED STOP cijfers'!AJ21</f>
        <v>0</v>
      </c>
      <c r="AK24" s="523">
        <f>'BED STOP cijfers'!AK21</f>
        <v>0</v>
      </c>
      <c r="AL24" s="50">
        <f>'BED STOP cijfers'!AL21</f>
        <v>0</v>
      </c>
      <c r="AM24" s="523">
        <f>'BED STOP cijfers'!AM21</f>
        <v>0</v>
      </c>
      <c r="AN24" s="523">
        <f>'BED STOP cijfers'!AN21</f>
        <v>0</v>
      </c>
      <c r="AO24" s="523">
        <f>'BED STOP cijfers'!AO21</f>
        <v>0</v>
      </c>
      <c r="AP24" s="523">
        <f>'BED STOP cijfers'!AP21</f>
        <v>0</v>
      </c>
      <c r="AQ24" s="523">
        <f>'BED STOP cijfers'!AQ21</f>
        <v>0</v>
      </c>
      <c r="AR24" s="50">
        <f>'BED STOP cijfers'!AR21</f>
        <v>0</v>
      </c>
      <c r="AS24" s="523">
        <f>'BED STOP cijfers'!AS21</f>
        <v>0</v>
      </c>
      <c r="AT24" s="523">
        <f>'BED STOP cijfers'!AT21</f>
        <v>0</v>
      </c>
      <c r="AU24" s="523">
        <f>'BED STOP cijfers'!AU21</f>
        <v>0</v>
      </c>
      <c r="AV24" s="523">
        <f>'BED STOP cijfers'!AV21</f>
        <v>0</v>
      </c>
      <c r="AW24" s="523">
        <f>'BED STOP cijfers'!AW21</f>
        <v>0</v>
      </c>
      <c r="AX24" s="523">
        <f>'BED STOP cijfers'!AX21</f>
        <v>0</v>
      </c>
      <c r="AY24" s="523">
        <f>'BED STOP cijfers'!AY21</f>
        <v>0</v>
      </c>
      <c r="AZ24" s="523">
        <f>'BED STOP cijfers'!AZ21</f>
        <v>0</v>
      </c>
      <c r="BA24" s="523">
        <f>'BED STOP cijfers'!BA21</f>
        <v>0</v>
      </c>
      <c r="BB24" s="523">
        <f>'BED STOP cijfers'!BB21</f>
        <v>0</v>
      </c>
      <c r="BC24" s="50">
        <f>'BED STOP cijfers'!BC21</f>
        <v>0</v>
      </c>
      <c r="BD24" s="523">
        <f>'BED STOP cijfers'!BD21</f>
        <v>0</v>
      </c>
      <c r="BE24" s="523">
        <f>'BED STOP cijfers'!BE21</f>
        <v>0</v>
      </c>
      <c r="BF24" s="523">
        <f>'BED STOP cijfers'!BF21</f>
        <v>0</v>
      </c>
      <c r="BG24" s="523">
        <f>'BED STOP cijfers'!BG21</f>
        <v>0</v>
      </c>
      <c r="BH24" s="523">
        <f>'BED STOP cijfers'!BH21</f>
        <v>0</v>
      </c>
      <c r="BI24" s="523">
        <f>'BED STOP cijfers'!BI21</f>
        <v>0</v>
      </c>
      <c r="BJ24" s="523">
        <f>'BED STOP cijfers'!BJ21</f>
        <v>0</v>
      </c>
      <c r="BK24" s="50">
        <f>'BED STOP cijfers'!BK21</f>
        <v>0</v>
      </c>
      <c r="BL24" s="523">
        <f>'BED STOP cijfers'!BL21</f>
        <v>0</v>
      </c>
      <c r="BM24" s="523">
        <f>'BED STOP cijfers'!BM21</f>
        <v>0</v>
      </c>
      <c r="BN24" s="523">
        <f>'BED STOP cijfers'!BN21</f>
        <v>0</v>
      </c>
      <c r="BO24" s="523">
        <f>'BED STOP cijfers'!BO21</f>
        <v>0</v>
      </c>
      <c r="BP24" s="523">
        <f>'BED STOP cijfers'!BP21</f>
        <v>0</v>
      </c>
      <c r="BQ24" s="50">
        <f>'BED STOP cijfers'!BQ21</f>
        <v>0</v>
      </c>
      <c r="BR24" s="305">
        <f>'BED STOP cijfers'!BR21</f>
        <v>0</v>
      </c>
      <c r="BS24" s="523">
        <f>'BED STOP cijfers'!BS21</f>
        <v>0</v>
      </c>
      <c r="BT24" s="523">
        <f>'BED STOP cijfers'!BT21</f>
        <v>100</v>
      </c>
      <c r="BU24" s="523">
        <f>'BED STOP cijfers'!BU21</f>
        <v>100</v>
      </c>
      <c r="BV24" s="523">
        <f>'BED STOP cijfers'!BV21</f>
        <v>100</v>
      </c>
      <c r="BW24" s="603">
        <f>'BED STOP cijfers'!BW21</f>
        <v>100</v>
      </c>
      <c r="BX24" s="29">
        <f>'BED STOP cijfers'!BX21</f>
        <v>0</v>
      </c>
      <c r="BY24" s="50">
        <f>'BED STOP cijfers'!BY21</f>
        <v>400</v>
      </c>
      <c r="BZ24" s="523">
        <f>'BED STOP cijfers'!BZ21</f>
        <v>0</v>
      </c>
      <c r="CA24" s="523">
        <f>'BED STOP cijfers'!CA21</f>
        <v>0</v>
      </c>
      <c r="CB24" s="523">
        <f>'BED STOP cijfers'!CB21</f>
        <v>0</v>
      </c>
      <c r="CC24" s="523">
        <f>'BED STOP cijfers'!CC21</f>
        <v>0</v>
      </c>
      <c r="CD24" s="523">
        <f>'BED STOP cijfers'!CD21</f>
        <v>0</v>
      </c>
      <c r="CE24" s="523">
        <f>'BED STOP cijfers'!CE21</f>
        <v>0</v>
      </c>
      <c r="CF24" s="523">
        <f>'BED STOP cijfers'!CF21</f>
        <v>0</v>
      </c>
      <c r="CG24" s="523">
        <f>'BED STOP cijfers'!CG21</f>
        <v>0</v>
      </c>
      <c r="CH24" s="523">
        <f>'BED STOP cijfers'!CH21</f>
        <v>0</v>
      </c>
      <c r="CI24" s="523">
        <f>'BED STOP cijfers'!CI21</f>
        <v>0</v>
      </c>
      <c r="CJ24" s="523">
        <f>'BED STOP cijfers'!CJ21</f>
        <v>0</v>
      </c>
      <c r="CK24" s="523">
        <f>'BED STOP cijfers'!CK21</f>
        <v>0</v>
      </c>
      <c r="CL24" s="50">
        <f>'BED STOP cijfers'!CL21</f>
        <v>0</v>
      </c>
      <c r="CM24" s="305">
        <f>'BED STOP cijfers'!CM21</f>
        <v>0</v>
      </c>
      <c r="CN24" s="523">
        <f>'BED STOP cijfers'!CN21</f>
        <v>0</v>
      </c>
      <c r="CO24" s="523">
        <f>'BED STOP cijfers'!CO21</f>
        <v>0</v>
      </c>
      <c r="CP24" s="523">
        <f>'BED STOP cijfers'!CP21</f>
        <v>0</v>
      </c>
      <c r="CQ24" s="523">
        <f>'BED STOP cijfers'!CQ21</f>
        <v>0</v>
      </c>
      <c r="CR24" s="523">
        <f>'BED STOP cijfers'!CR21</f>
        <v>0</v>
      </c>
      <c r="CS24" s="523">
        <f>'BED STOP cijfers'!CS21</f>
        <v>0</v>
      </c>
      <c r="CT24" s="523">
        <f>'BED STOP cijfers'!CT21</f>
        <v>0</v>
      </c>
      <c r="CU24" s="523">
        <f>'BED STOP cijfers'!CU21</f>
        <v>0</v>
      </c>
      <c r="CV24" s="523">
        <f>'BED STOP cijfers'!CV21</f>
        <v>0</v>
      </c>
      <c r="CW24" s="523">
        <f>'BED STOP cijfers'!CW21</f>
        <v>0</v>
      </c>
      <c r="CX24" s="523">
        <f>'BED STOP cijfers'!CX21</f>
        <v>0</v>
      </c>
      <c r="CY24" s="27">
        <f>'BED STOP cijfers'!CY21</f>
        <v>0</v>
      </c>
      <c r="CZ24" s="305">
        <f>'BED STOP cijfers'!CZ21</f>
        <v>0</v>
      </c>
      <c r="DA24" s="523">
        <f>'BED STOP cijfers'!DA21</f>
        <v>0</v>
      </c>
      <c r="DB24" s="523">
        <f>'BED STOP cijfers'!DB21</f>
        <v>0</v>
      </c>
      <c r="DC24" s="523">
        <f>'BED STOP cijfers'!DC21</f>
        <v>0</v>
      </c>
      <c r="DD24" s="523">
        <f>'BED STOP cijfers'!DD21</f>
        <v>0</v>
      </c>
      <c r="DE24" s="523">
        <f>'BED STOP cijfers'!DE21</f>
        <v>0</v>
      </c>
      <c r="DF24" s="523">
        <f>'BED STOP cijfers'!DF21</f>
        <v>0</v>
      </c>
      <c r="DG24" s="523">
        <f>'BED STOP cijfers'!DG21</f>
        <v>0</v>
      </c>
      <c r="DH24" s="523">
        <f>'BED STOP cijfers'!DH21</f>
        <v>0</v>
      </c>
      <c r="DI24" s="523">
        <f>'BED STOP cijfers'!DI21</f>
        <v>0</v>
      </c>
      <c r="DJ24" s="523">
        <f>'BED STOP cijfers'!DJ21</f>
        <v>0</v>
      </c>
      <c r="DK24" s="523">
        <f>'BED STOP cijfers'!DK21</f>
        <v>0</v>
      </c>
      <c r="DL24" s="27">
        <f>'BED STOP cijfers'!DL21</f>
        <v>0</v>
      </c>
    </row>
    <row r="25" spans="1:116">
      <c r="A25" s="47">
        <f>'DBP STOP cijfers'!A3</f>
        <v>0</v>
      </c>
      <c r="B25" s="49" t="str">
        <f>'DBP STOP cijfers'!B3</f>
        <v>IAWE/IAWD/JTNT/JTNL</v>
      </c>
      <c r="C25" s="4" t="str">
        <f>'DBP STOP cijfers'!C3</f>
        <v>Dierlijke Bijproducten</v>
      </c>
      <c r="D25" s="4" t="str">
        <f>'DBP STOP cijfers'!D3</f>
        <v>DBP retribueerbare werkzaamheden DERDEN</v>
      </c>
      <c r="E25" s="4" t="str">
        <f>'DBP STOP cijfers'!E3</f>
        <v>Verlenen en onderhoud erkenningen</v>
      </c>
      <c r="F25" s="5" t="str">
        <f>'DBP STOP cijfers'!F3</f>
        <v>Derden</v>
      </c>
      <c r="G25" s="4" t="str">
        <f>'DBP STOP cijfers'!G3</f>
        <v>ja</v>
      </c>
      <c r="H25" s="15">
        <f>'DBP STOP cijfers'!H3</f>
        <v>7275</v>
      </c>
      <c r="I25" s="11">
        <f>'DBP STOP cijfers'!I3</f>
        <v>450</v>
      </c>
      <c r="J25" s="11">
        <f>'DBP STOP cijfers'!J3</f>
        <v>0</v>
      </c>
      <c r="K25" s="11">
        <f>'DBP STOP cijfers'!K3</f>
        <v>0</v>
      </c>
      <c r="L25" s="11">
        <f>'DBP STOP cijfers'!L3</f>
        <v>0</v>
      </c>
      <c r="M25" s="11">
        <f>'DBP STOP cijfers'!M3</f>
        <v>0</v>
      </c>
      <c r="N25" s="11">
        <f>'DBP STOP cijfers'!N3</f>
        <v>0</v>
      </c>
      <c r="O25" s="11">
        <f>'DBP STOP cijfers'!O3</f>
        <v>0</v>
      </c>
      <c r="P25" s="11">
        <f>'DBP STOP cijfers'!P3</f>
        <v>0</v>
      </c>
      <c r="Q25" s="26">
        <f>'DBP STOP cijfers'!Q3</f>
        <v>7725</v>
      </c>
      <c r="R25" s="15">
        <f>'DBP STOP cijfers'!R3</f>
        <v>0</v>
      </c>
      <c r="S25" s="11">
        <f>'DBP STOP cijfers'!S3</f>
        <v>0</v>
      </c>
      <c r="T25" s="11">
        <f>'DBP STOP cijfers'!T3</f>
        <v>7725</v>
      </c>
      <c r="U25" s="11">
        <f>'DBP STOP cijfers'!U3</f>
        <v>0</v>
      </c>
      <c r="V25" s="11">
        <f>'DBP STOP cijfers'!V3</f>
        <v>0</v>
      </c>
      <c r="W25" s="11">
        <f>'DBP STOP cijfers'!W3</f>
        <v>0</v>
      </c>
      <c r="X25" s="11">
        <f>'DBP STOP cijfers'!X3</f>
        <v>0</v>
      </c>
      <c r="Y25" s="11">
        <f>'DBP STOP cijfers'!Y3</f>
        <v>0</v>
      </c>
      <c r="Z25" s="49">
        <f>'DBP STOP cijfers'!Z3</f>
        <v>7725</v>
      </c>
      <c r="AA25" s="11">
        <f>'DBP STOP cijfers'!AA3</f>
        <v>800</v>
      </c>
      <c r="AB25" s="11">
        <f>'DBP STOP cijfers'!AB3</f>
        <v>0</v>
      </c>
      <c r="AC25" s="11">
        <f>'DBP STOP cijfers'!AC3</f>
        <v>6475</v>
      </c>
      <c r="AD25" s="11">
        <f>'DBP STOP cijfers'!AD3</f>
        <v>0</v>
      </c>
      <c r="AE25" s="11">
        <f>'DBP STOP cijfers'!AE3</f>
        <v>0</v>
      </c>
      <c r="AF25" s="11">
        <f>'DBP STOP cijfers'!AF3</f>
        <v>450</v>
      </c>
      <c r="AG25" s="49">
        <f>'DBP STOP cijfers'!AG3</f>
        <v>0</v>
      </c>
      <c r="AH25" s="11">
        <f>'DBP STOP cijfers'!AH3</f>
        <v>0</v>
      </c>
      <c r="AI25" s="11">
        <f>'DBP STOP cijfers'!AI3</f>
        <v>0</v>
      </c>
      <c r="AJ25" s="11">
        <f>'DBP STOP cijfers'!AJ3</f>
        <v>800</v>
      </c>
      <c r="AK25" s="11">
        <f>'DBP STOP cijfers'!AK3</f>
        <v>0</v>
      </c>
      <c r="AL25" s="49">
        <f>'DBP STOP cijfers'!AL3</f>
        <v>0</v>
      </c>
      <c r="AM25" s="11">
        <f>'DBP STOP cijfers'!AM3</f>
        <v>0</v>
      </c>
      <c r="AN25" s="11">
        <f>'DBP STOP cijfers'!AN3</f>
        <v>0</v>
      </c>
      <c r="AO25" s="11">
        <f>'DBP STOP cijfers'!AO3</f>
        <v>0</v>
      </c>
      <c r="AP25" s="11">
        <f>'DBP STOP cijfers'!AP3</f>
        <v>0</v>
      </c>
      <c r="AQ25" s="11">
        <f>'DBP STOP cijfers'!AQ3</f>
        <v>0</v>
      </c>
      <c r="AR25" s="49">
        <f>'DBP STOP cijfers'!AR3</f>
        <v>0</v>
      </c>
      <c r="AS25" s="11">
        <f>'DBP STOP cijfers'!AS3</f>
        <v>0</v>
      </c>
      <c r="AT25" s="11">
        <f>'DBP STOP cijfers'!AT3</f>
        <v>0</v>
      </c>
      <c r="AU25" s="11">
        <f>'DBP STOP cijfers'!AU3</f>
        <v>0</v>
      </c>
      <c r="AV25" s="11">
        <f>'DBP STOP cijfers'!AV3</f>
        <v>0</v>
      </c>
      <c r="AW25" s="11">
        <f>'DBP STOP cijfers'!AW3</f>
        <v>0</v>
      </c>
      <c r="AX25" s="11">
        <f>'DBP STOP cijfers'!AX3</f>
        <v>0</v>
      </c>
      <c r="AY25" s="11">
        <f>'DBP STOP cijfers'!AY3</f>
        <v>0</v>
      </c>
      <c r="AZ25" s="11">
        <f>'DBP STOP cijfers'!AZ3</f>
        <v>0</v>
      </c>
      <c r="BA25" s="11">
        <f>'DBP STOP cijfers'!BA3</f>
        <v>0</v>
      </c>
      <c r="BB25" s="11">
        <f>'DBP STOP cijfers'!BB3</f>
        <v>0</v>
      </c>
      <c r="BC25" s="49">
        <f>'DBP STOP cijfers'!BC3</f>
        <v>0</v>
      </c>
      <c r="BD25" s="11">
        <f>'DBP STOP cijfers'!BD3</f>
        <v>0</v>
      </c>
      <c r="BE25" s="11">
        <f>'DBP STOP cijfers'!BE3</f>
        <v>0</v>
      </c>
      <c r="BF25" s="11">
        <f>'DBP STOP cijfers'!BF3</f>
        <v>0</v>
      </c>
      <c r="BG25" s="11">
        <f>'DBP STOP cijfers'!BG3</f>
        <v>0</v>
      </c>
      <c r="BH25" s="11">
        <f>'DBP STOP cijfers'!BH3</f>
        <v>225</v>
      </c>
      <c r="BI25" s="11">
        <f>'DBP STOP cijfers'!BI3</f>
        <v>225</v>
      </c>
      <c r="BJ25" s="11">
        <f>'DBP STOP cijfers'!BJ3</f>
        <v>0</v>
      </c>
      <c r="BK25" s="49">
        <f>'DBP STOP cijfers'!BK3</f>
        <v>0</v>
      </c>
      <c r="BL25" s="11">
        <f>'DBP STOP cijfers'!BL3</f>
        <v>0</v>
      </c>
      <c r="BM25" s="11">
        <f>'DBP STOP cijfers'!BM3</f>
        <v>0</v>
      </c>
      <c r="BN25" s="11">
        <f>'DBP STOP cijfers'!BN3</f>
        <v>0</v>
      </c>
      <c r="BO25" s="11">
        <f>'DBP STOP cijfers'!BO3</f>
        <v>0</v>
      </c>
      <c r="BP25" s="11">
        <f>'DBP STOP cijfers'!BP3</f>
        <v>0</v>
      </c>
      <c r="BQ25" s="49">
        <f>'DBP STOP cijfers'!BQ3</f>
        <v>0</v>
      </c>
      <c r="BR25" s="11">
        <f>'DBP STOP cijfers'!BR3</f>
        <v>3755.4999999999995</v>
      </c>
      <c r="BS25" s="11">
        <f>'DBP STOP cijfers'!BS3</f>
        <v>2719.5</v>
      </c>
      <c r="BT25" s="11">
        <f>'DBP STOP cijfers'!BT3</f>
        <v>0</v>
      </c>
      <c r="BU25" s="11">
        <f>'DBP STOP cijfers'!BU3</f>
        <v>0</v>
      </c>
      <c r="BV25" s="11">
        <f>'DBP STOP cijfers'!BV3</f>
        <v>0</v>
      </c>
      <c r="BW25" s="11">
        <f>'DBP STOP cijfers'!BW3</f>
        <v>0</v>
      </c>
      <c r="BX25" s="47">
        <f>'DBP STOP cijfers'!BX3</f>
        <v>0</v>
      </c>
      <c r="BY25" s="49">
        <f>'DBP STOP cijfers'!BY3</f>
        <v>7725</v>
      </c>
      <c r="BZ25" s="11">
        <f>'DBP STOP cijfers'!BZ3</f>
        <v>0</v>
      </c>
      <c r="CA25" s="11">
        <f>'DBP STOP cijfers'!CA3</f>
        <v>0</v>
      </c>
      <c r="CB25" s="11">
        <f>'DBP STOP cijfers'!CB3</f>
        <v>0</v>
      </c>
      <c r="CC25" s="11">
        <f>'DBP STOP cijfers'!CC3</f>
        <v>0</v>
      </c>
      <c r="CD25" s="11">
        <f>'DBP STOP cijfers'!CD3</f>
        <v>0</v>
      </c>
      <c r="CE25" s="11">
        <f>'DBP STOP cijfers'!CE3</f>
        <v>0</v>
      </c>
      <c r="CF25" s="11">
        <f>'DBP STOP cijfers'!CF3</f>
        <v>0</v>
      </c>
      <c r="CG25" s="11">
        <f>'DBP STOP cijfers'!CG3</f>
        <v>0</v>
      </c>
      <c r="CH25" s="11">
        <f>'DBP STOP cijfers'!CH3</f>
        <v>0</v>
      </c>
      <c r="CI25" s="11">
        <f>'DBP STOP cijfers'!CI3</f>
        <v>0</v>
      </c>
      <c r="CJ25" s="11">
        <f>'DBP STOP cijfers'!CJ3</f>
        <v>0</v>
      </c>
      <c r="CK25" s="11">
        <f>'DBP STOP cijfers'!CK3</f>
        <v>0</v>
      </c>
      <c r="CL25" s="49">
        <f>'DBP STOP cijfers'!CL3</f>
        <v>0</v>
      </c>
      <c r="CM25" s="15">
        <f>'DBP STOP cijfers'!CM3</f>
        <v>0</v>
      </c>
      <c r="CN25" s="11">
        <f>'DBP STOP cijfers'!CN3</f>
        <v>0</v>
      </c>
      <c r="CO25" s="11">
        <f>'DBP STOP cijfers'!CO3</f>
        <v>0</v>
      </c>
      <c r="CP25" s="11">
        <f>'DBP STOP cijfers'!CP3</f>
        <v>0</v>
      </c>
      <c r="CQ25" s="11">
        <f>'DBP STOP cijfers'!CQ3</f>
        <v>0</v>
      </c>
      <c r="CR25" s="11">
        <f>'DBP STOP cijfers'!CR3</f>
        <v>0</v>
      </c>
      <c r="CS25" s="11">
        <f>'DBP STOP cijfers'!CS3</f>
        <v>0</v>
      </c>
      <c r="CT25" s="11">
        <f>'DBP STOP cijfers'!CT3</f>
        <v>0</v>
      </c>
      <c r="CU25" s="11">
        <f>'DBP STOP cijfers'!CU3</f>
        <v>0</v>
      </c>
      <c r="CV25" s="11">
        <f>'DBP STOP cijfers'!CV3</f>
        <v>0</v>
      </c>
      <c r="CW25" s="11">
        <f>'DBP STOP cijfers'!CW3</f>
        <v>0</v>
      </c>
      <c r="CX25" s="11">
        <f>'DBP STOP cijfers'!CX3</f>
        <v>0</v>
      </c>
      <c r="CY25" s="26">
        <f>'DBP STOP cijfers'!CY3</f>
        <v>0</v>
      </c>
      <c r="CZ25" s="15">
        <f>'DBP STOP cijfers'!CZ3</f>
        <v>0</v>
      </c>
      <c r="DA25" s="11">
        <f>'DBP STOP cijfers'!DA3</f>
        <v>0</v>
      </c>
      <c r="DB25" s="11">
        <f>'DBP STOP cijfers'!DB3</f>
        <v>0</v>
      </c>
      <c r="DC25" s="11">
        <f>'DBP STOP cijfers'!DC3</f>
        <v>0</v>
      </c>
      <c r="DD25" s="11">
        <f>'DBP STOP cijfers'!DD3</f>
        <v>0</v>
      </c>
      <c r="DE25" s="11">
        <f>'DBP STOP cijfers'!DE3</f>
        <v>0</v>
      </c>
      <c r="DF25" s="11">
        <f>'DBP STOP cijfers'!DF3</f>
        <v>0</v>
      </c>
      <c r="DG25" s="11">
        <f>'DBP STOP cijfers'!DG3</f>
        <v>0</v>
      </c>
      <c r="DH25" s="11">
        <f>'DBP STOP cijfers'!DH3</f>
        <v>0</v>
      </c>
      <c r="DI25" s="11">
        <f>'DBP STOP cijfers'!DI3</f>
        <v>0</v>
      </c>
      <c r="DJ25" s="11">
        <f>'DBP STOP cijfers'!DJ3</f>
        <v>0</v>
      </c>
      <c r="DK25" s="11">
        <f>'DBP STOP cijfers'!DK3</f>
        <v>0</v>
      </c>
      <c r="DL25" s="26">
        <f>'DBP STOP cijfers'!DL3</f>
        <v>0</v>
      </c>
    </row>
    <row r="26" spans="1:116">
      <c r="A26" s="47">
        <f>'DBP STOP cijfers'!A7</f>
        <v>0</v>
      </c>
      <c r="B26" s="49" t="str">
        <f>'DBP STOP cijfers'!B7</f>
        <v>IAWE/IAWD/JTNT</v>
      </c>
      <c r="C26" s="535" t="str">
        <f>'DBP STOP cijfers'!C7</f>
        <v>Dierlijke Bijproducten</v>
      </c>
      <c r="D26" s="535" t="str">
        <f>'DBP STOP cijfers'!D7</f>
        <v>DBP retribueerbare werkzaamheden DERDEN</v>
      </c>
      <c r="E26" s="535" t="str">
        <f>'DBP STOP cijfers'!E7</f>
        <v>werkoverleg/opleidingen</v>
      </c>
      <c r="F26" s="5" t="str">
        <f>'DBP STOP cijfers'!F7</f>
        <v>Derden</v>
      </c>
      <c r="G26" s="4">
        <f>'DBP STOP cijfers'!G7</f>
        <v>0</v>
      </c>
      <c r="H26" s="15">
        <f>'DBP STOP cijfers'!H7</f>
        <v>0</v>
      </c>
      <c r="I26" s="11">
        <f>'DBP STOP cijfers'!I7</f>
        <v>0</v>
      </c>
      <c r="J26" s="11">
        <f>'DBP STOP cijfers'!J7</f>
        <v>0</v>
      </c>
      <c r="K26" s="11">
        <f>'DBP STOP cijfers'!K7</f>
        <v>0</v>
      </c>
      <c r="L26" s="11">
        <f>'DBP STOP cijfers'!L7</f>
        <v>0</v>
      </c>
      <c r="M26" s="11">
        <f>'DBP STOP cijfers'!M7</f>
        <v>0</v>
      </c>
      <c r="N26" s="11">
        <f>'DBP STOP cijfers'!N7</f>
        <v>0</v>
      </c>
      <c r="O26" s="11">
        <f>'DBP STOP cijfers'!O7</f>
        <v>0</v>
      </c>
      <c r="P26" s="11">
        <f>'DBP STOP cijfers'!P7</f>
        <v>0</v>
      </c>
      <c r="Q26" s="26">
        <f>'DBP STOP cijfers'!Q7</f>
        <v>0</v>
      </c>
      <c r="R26" s="15">
        <f>'DBP STOP cijfers'!R7</f>
        <v>0</v>
      </c>
      <c r="S26" s="11">
        <f>'DBP STOP cijfers'!S7</f>
        <v>0</v>
      </c>
      <c r="T26" s="11">
        <f>'DBP STOP cijfers'!T7</f>
        <v>0</v>
      </c>
      <c r="U26" s="11">
        <f>'DBP STOP cijfers'!U7</f>
        <v>0</v>
      </c>
      <c r="V26" s="11">
        <f>'DBP STOP cijfers'!V7</f>
        <v>0</v>
      </c>
      <c r="W26" s="11">
        <f>'DBP STOP cijfers'!W7</f>
        <v>0</v>
      </c>
      <c r="X26" s="11">
        <f>'DBP STOP cijfers'!X7</f>
        <v>0</v>
      </c>
      <c r="Y26" s="11">
        <f>'DBP STOP cijfers'!Y7</f>
        <v>0</v>
      </c>
      <c r="Z26" s="49">
        <f>'DBP STOP cijfers'!Z7</f>
        <v>0</v>
      </c>
      <c r="AA26" s="11">
        <f>'DBP STOP cijfers'!AA7</f>
        <v>0</v>
      </c>
      <c r="AB26" s="11">
        <f>'DBP STOP cijfers'!AB7</f>
        <v>0</v>
      </c>
      <c r="AC26" s="11">
        <f>'DBP STOP cijfers'!AC7</f>
        <v>0</v>
      </c>
      <c r="AD26" s="11">
        <f>'DBP STOP cijfers'!AD7</f>
        <v>0</v>
      </c>
      <c r="AE26" s="11">
        <f>'DBP STOP cijfers'!AE7</f>
        <v>0</v>
      </c>
      <c r="AF26" s="11">
        <f>'DBP STOP cijfers'!AF7</f>
        <v>0</v>
      </c>
      <c r="AG26" s="49">
        <f>'DBP STOP cijfers'!AG7</f>
        <v>0</v>
      </c>
      <c r="AH26" s="11">
        <f>'DBP STOP cijfers'!AH7</f>
        <v>0</v>
      </c>
      <c r="AI26" s="11">
        <f>'DBP STOP cijfers'!AI7</f>
        <v>0</v>
      </c>
      <c r="AJ26" s="11">
        <f>'DBP STOP cijfers'!AJ7</f>
        <v>0</v>
      </c>
      <c r="AK26" s="11">
        <f>'DBP STOP cijfers'!AK7</f>
        <v>0</v>
      </c>
      <c r="AL26" s="49">
        <f>'DBP STOP cijfers'!AL7</f>
        <v>0</v>
      </c>
      <c r="AM26" s="11">
        <f>'DBP STOP cijfers'!AM7</f>
        <v>0</v>
      </c>
      <c r="AN26" s="11">
        <f>'DBP STOP cijfers'!AN7</f>
        <v>0</v>
      </c>
      <c r="AO26" s="11">
        <f>'DBP STOP cijfers'!AO7</f>
        <v>0</v>
      </c>
      <c r="AP26" s="11">
        <f>'DBP STOP cijfers'!AP7</f>
        <v>0</v>
      </c>
      <c r="AQ26" s="11">
        <f>'DBP STOP cijfers'!AQ7</f>
        <v>0</v>
      </c>
      <c r="AR26" s="49">
        <f>'DBP STOP cijfers'!AR7</f>
        <v>0</v>
      </c>
      <c r="AS26" s="11">
        <f>'DBP STOP cijfers'!AS7</f>
        <v>0</v>
      </c>
      <c r="AT26" s="11">
        <f>'DBP STOP cijfers'!AT7</f>
        <v>0</v>
      </c>
      <c r="AU26" s="11">
        <f>'DBP STOP cijfers'!AU7</f>
        <v>0</v>
      </c>
      <c r="AV26" s="11">
        <f>'DBP STOP cijfers'!AV7</f>
        <v>0</v>
      </c>
      <c r="AW26" s="11">
        <f>'DBP STOP cijfers'!AW7</f>
        <v>0</v>
      </c>
      <c r="AX26" s="11">
        <f>'DBP STOP cijfers'!AX7</f>
        <v>0</v>
      </c>
      <c r="AY26" s="11">
        <f>'DBP STOP cijfers'!AY7</f>
        <v>0</v>
      </c>
      <c r="AZ26" s="11">
        <f>'DBP STOP cijfers'!AZ7</f>
        <v>0</v>
      </c>
      <c r="BA26" s="11">
        <f>'DBP STOP cijfers'!BA7</f>
        <v>0</v>
      </c>
      <c r="BB26" s="11">
        <f>'DBP STOP cijfers'!BB7</f>
        <v>0</v>
      </c>
      <c r="BC26" s="49">
        <f>'DBP STOP cijfers'!BC7</f>
        <v>0</v>
      </c>
      <c r="BD26" s="11">
        <f>'DBP STOP cijfers'!BD7</f>
        <v>0</v>
      </c>
      <c r="BE26" s="11">
        <f>'DBP STOP cijfers'!BE7</f>
        <v>0</v>
      </c>
      <c r="BF26" s="11">
        <f>'DBP STOP cijfers'!BF7</f>
        <v>0</v>
      </c>
      <c r="BG26" s="11">
        <f>'DBP STOP cijfers'!BG7</f>
        <v>0</v>
      </c>
      <c r="BH26" s="11">
        <f>'DBP STOP cijfers'!BH7</f>
        <v>0</v>
      </c>
      <c r="BI26" s="11">
        <f>'DBP STOP cijfers'!BI7</f>
        <v>0</v>
      </c>
      <c r="BJ26" s="11">
        <f>'DBP STOP cijfers'!BJ7</f>
        <v>0</v>
      </c>
      <c r="BK26" s="49">
        <f>'DBP STOP cijfers'!BK7</f>
        <v>0</v>
      </c>
      <c r="BL26" s="11">
        <f>'DBP STOP cijfers'!BL7</f>
        <v>0</v>
      </c>
      <c r="BM26" s="11">
        <f>'DBP STOP cijfers'!BM7</f>
        <v>0</v>
      </c>
      <c r="BN26" s="11">
        <f>'DBP STOP cijfers'!BN7</f>
        <v>0</v>
      </c>
      <c r="BO26" s="11">
        <f>'DBP STOP cijfers'!BO7</f>
        <v>0</v>
      </c>
      <c r="BP26" s="11">
        <f>'DBP STOP cijfers'!BP7</f>
        <v>0</v>
      </c>
      <c r="BQ26" s="49">
        <f>'DBP STOP cijfers'!BQ7</f>
        <v>0</v>
      </c>
      <c r="BR26" s="11">
        <f>'DBP STOP cijfers'!BR7</f>
        <v>0</v>
      </c>
      <c r="BS26" s="11">
        <f>'DBP STOP cijfers'!BS7</f>
        <v>0</v>
      </c>
      <c r="BT26" s="11">
        <f>'DBP STOP cijfers'!BT7</f>
        <v>0</v>
      </c>
      <c r="BU26" s="11">
        <f>'DBP STOP cijfers'!BU7</f>
        <v>0</v>
      </c>
      <c r="BV26" s="11">
        <f>'DBP STOP cijfers'!BV7</f>
        <v>0</v>
      </c>
      <c r="BW26" s="11">
        <f>'DBP STOP cijfers'!BW7</f>
        <v>0</v>
      </c>
      <c r="BX26" s="47">
        <f>'DBP STOP cijfers'!BX7</f>
        <v>0</v>
      </c>
      <c r="BY26" s="49">
        <f>'DBP STOP cijfers'!BY7</f>
        <v>0</v>
      </c>
      <c r="BZ26" s="11">
        <f>'DBP STOP cijfers'!BZ7</f>
        <v>0</v>
      </c>
      <c r="CA26" s="11">
        <f>'DBP STOP cijfers'!CA7</f>
        <v>0</v>
      </c>
      <c r="CB26" s="11">
        <f>'DBP STOP cijfers'!CB7</f>
        <v>0</v>
      </c>
      <c r="CC26" s="11">
        <f>'DBP STOP cijfers'!CC7</f>
        <v>0</v>
      </c>
      <c r="CD26" s="11">
        <f>'DBP STOP cijfers'!CD7</f>
        <v>0</v>
      </c>
      <c r="CE26" s="11">
        <f>'DBP STOP cijfers'!CE7</f>
        <v>0</v>
      </c>
      <c r="CF26" s="11">
        <f>'DBP STOP cijfers'!CF7</f>
        <v>0</v>
      </c>
      <c r="CG26" s="11">
        <f>'DBP STOP cijfers'!CG7</f>
        <v>0</v>
      </c>
      <c r="CH26" s="11">
        <f>'DBP STOP cijfers'!CH7</f>
        <v>0</v>
      </c>
      <c r="CI26" s="11">
        <f>'DBP STOP cijfers'!CI7</f>
        <v>0</v>
      </c>
      <c r="CJ26" s="11">
        <f>'DBP STOP cijfers'!CJ7</f>
        <v>0</v>
      </c>
      <c r="CK26" s="11">
        <f>'DBP STOP cijfers'!CK7</f>
        <v>0</v>
      </c>
      <c r="CL26" s="49">
        <f>'DBP STOP cijfers'!CL7</f>
        <v>0</v>
      </c>
      <c r="CM26" s="15">
        <f>'DBP STOP cijfers'!CM7</f>
        <v>0</v>
      </c>
      <c r="CN26" s="11">
        <f>'DBP STOP cijfers'!CN7</f>
        <v>0</v>
      </c>
      <c r="CO26" s="11">
        <f>'DBP STOP cijfers'!CO7</f>
        <v>0</v>
      </c>
      <c r="CP26" s="11">
        <f>'DBP STOP cijfers'!CP7</f>
        <v>0</v>
      </c>
      <c r="CQ26" s="11">
        <f>'DBP STOP cijfers'!CQ7</f>
        <v>0</v>
      </c>
      <c r="CR26" s="11">
        <f>'DBP STOP cijfers'!CR7</f>
        <v>0</v>
      </c>
      <c r="CS26" s="11">
        <f>'DBP STOP cijfers'!CS7</f>
        <v>0</v>
      </c>
      <c r="CT26" s="11">
        <f>'DBP STOP cijfers'!CT7</f>
        <v>0</v>
      </c>
      <c r="CU26" s="11">
        <f>'DBP STOP cijfers'!CU7</f>
        <v>0</v>
      </c>
      <c r="CV26" s="11">
        <f>'DBP STOP cijfers'!CV7</f>
        <v>0</v>
      </c>
      <c r="CW26" s="11">
        <f>'DBP STOP cijfers'!CW7</f>
        <v>0</v>
      </c>
      <c r="CX26" s="11">
        <f>'DBP STOP cijfers'!CX7</f>
        <v>0</v>
      </c>
      <c r="CY26" s="26">
        <f>'DBP STOP cijfers'!CY7</f>
        <v>0</v>
      </c>
      <c r="CZ26" s="15">
        <f>'DBP STOP cijfers'!CZ7</f>
        <v>0</v>
      </c>
      <c r="DA26" s="11">
        <f>'DBP STOP cijfers'!DA7</f>
        <v>0</v>
      </c>
      <c r="DB26" s="11">
        <f>'DBP STOP cijfers'!DB7</f>
        <v>0</v>
      </c>
      <c r="DC26" s="11">
        <f>'DBP STOP cijfers'!DC7</f>
        <v>0</v>
      </c>
      <c r="DD26" s="11">
        <f>'DBP STOP cijfers'!DD7</f>
        <v>0</v>
      </c>
      <c r="DE26" s="11">
        <f>'DBP STOP cijfers'!DE7</f>
        <v>0</v>
      </c>
      <c r="DF26" s="11">
        <f>'DBP STOP cijfers'!DF7</f>
        <v>0</v>
      </c>
      <c r="DG26" s="11">
        <f>'DBP STOP cijfers'!DG7</f>
        <v>0</v>
      </c>
      <c r="DH26" s="11">
        <f>'DBP STOP cijfers'!DH7</f>
        <v>0</v>
      </c>
      <c r="DI26" s="11">
        <f>'DBP STOP cijfers'!DI7</f>
        <v>0</v>
      </c>
      <c r="DJ26" s="11">
        <f>'DBP STOP cijfers'!DJ7</f>
        <v>0</v>
      </c>
      <c r="DK26" s="11">
        <f>'DBP STOP cijfers'!DK7</f>
        <v>0</v>
      </c>
      <c r="DL26" s="26">
        <f>'DBP STOP cijfers'!DL7</f>
        <v>0</v>
      </c>
    </row>
    <row r="27" spans="1:116">
      <c r="A27" s="47" t="str">
        <f>'DBP STOP cijfers'!A10</f>
        <v>nieuw wp</v>
      </c>
      <c r="B27" s="49" t="str">
        <f>'DBP STOP cijfers'!B10</f>
        <v>JCNT</v>
      </c>
      <c r="C27" s="4" t="str">
        <f>'DBP STOP cijfers'!C10</f>
        <v>Dierlijke Bijproducten</v>
      </c>
      <c r="D27" s="4" t="str">
        <f>'DBP STOP cijfers'!D10</f>
        <v>DBP niet retibueerbare werkzaamheden L&amp;N DG AGRO</v>
      </c>
      <c r="E27" s="4" t="str">
        <f>'DBP STOP cijfers'!E10</f>
        <v>Monitoring primaire bedrijven</v>
      </c>
      <c r="F27" s="5" t="str">
        <f>'DBP STOP cijfers'!F10</f>
        <v>EZ AGRO</v>
      </c>
      <c r="G27" s="4" t="str">
        <f>'DBP STOP cijfers'!G10</f>
        <v>ja</v>
      </c>
      <c r="H27" s="15">
        <f>'DBP STOP cijfers'!H10</f>
        <v>1755</v>
      </c>
      <c r="I27" s="11">
        <f>'DBP STOP cijfers'!I10</f>
        <v>0</v>
      </c>
      <c r="J27" s="11">
        <f>'DBP STOP cijfers'!J10</f>
        <v>0</v>
      </c>
      <c r="K27" s="11">
        <f>'DBP STOP cijfers'!K10</f>
        <v>0</v>
      </c>
      <c r="L27" s="11">
        <f>'DBP STOP cijfers'!L10</f>
        <v>0</v>
      </c>
      <c r="M27" s="11">
        <f>'DBP STOP cijfers'!M10</f>
        <v>0</v>
      </c>
      <c r="N27" s="11">
        <f>'DBP STOP cijfers'!N10</f>
        <v>0</v>
      </c>
      <c r="O27" s="11">
        <f>'DBP STOP cijfers'!O10</f>
        <v>0</v>
      </c>
      <c r="P27" s="11">
        <f>'DBP STOP cijfers'!P10</f>
        <v>0</v>
      </c>
      <c r="Q27" s="26">
        <f>'DBP STOP cijfers'!Q10</f>
        <v>1755</v>
      </c>
      <c r="R27" s="15">
        <f>'DBP STOP cijfers'!R10</f>
        <v>0</v>
      </c>
      <c r="S27" s="11">
        <f>'DBP STOP cijfers'!S10</f>
        <v>1510</v>
      </c>
      <c r="T27" s="11">
        <f>'DBP STOP cijfers'!T10</f>
        <v>245</v>
      </c>
      <c r="U27" s="11">
        <f>'DBP STOP cijfers'!U10</f>
        <v>0</v>
      </c>
      <c r="V27" s="11">
        <f>'DBP STOP cijfers'!V10</f>
        <v>0</v>
      </c>
      <c r="W27" s="11">
        <f>'DBP STOP cijfers'!W10</f>
        <v>0</v>
      </c>
      <c r="X27" s="11">
        <f>'DBP STOP cijfers'!X10</f>
        <v>0</v>
      </c>
      <c r="Y27" s="11">
        <f>'DBP STOP cijfers'!Y10</f>
        <v>0</v>
      </c>
      <c r="Z27" s="49">
        <f>'DBP STOP cijfers'!Z10</f>
        <v>1755</v>
      </c>
      <c r="AA27" s="11">
        <f>'DBP STOP cijfers'!AA10</f>
        <v>245</v>
      </c>
      <c r="AB27" s="11">
        <f>'DBP STOP cijfers'!AB10</f>
        <v>0</v>
      </c>
      <c r="AC27" s="11">
        <f>'DBP STOP cijfers'!AC10</f>
        <v>0</v>
      </c>
      <c r="AD27" s="11">
        <f>'DBP STOP cijfers'!AD10</f>
        <v>0</v>
      </c>
      <c r="AE27" s="11">
        <f>'DBP STOP cijfers'!AE10</f>
        <v>0</v>
      </c>
      <c r="AF27" s="11">
        <f>'DBP STOP cijfers'!AF10</f>
        <v>0</v>
      </c>
      <c r="AG27" s="49">
        <f>'DBP STOP cijfers'!AG10</f>
        <v>0</v>
      </c>
      <c r="AH27" s="11">
        <f>'DBP STOP cijfers'!AH10</f>
        <v>0</v>
      </c>
      <c r="AI27" s="11">
        <f>'DBP STOP cijfers'!AI10</f>
        <v>0</v>
      </c>
      <c r="AJ27" s="11">
        <f>'DBP STOP cijfers'!AJ10</f>
        <v>245</v>
      </c>
      <c r="AK27" s="11">
        <f>'DBP STOP cijfers'!AK10</f>
        <v>0</v>
      </c>
      <c r="AL27" s="49">
        <f>'DBP STOP cijfers'!AL10</f>
        <v>0</v>
      </c>
      <c r="AM27" s="11">
        <f>'DBP STOP cijfers'!AM10</f>
        <v>0</v>
      </c>
      <c r="AN27" s="11">
        <f>'DBP STOP cijfers'!AN10</f>
        <v>0</v>
      </c>
      <c r="AO27" s="11">
        <f>'DBP STOP cijfers'!AO10</f>
        <v>0</v>
      </c>
      <c r="AP27" s="11">
        <f>'DBP STOP cijfers'!AP10</f>
        <v>0</v>
      </c>
      <c r="AQ27" s="11">
        <f>'DBP STOP cijfers'!AQ10</f>
        <v>0</v>
      </c>
      <c r="AR27" s="49">
        <f>'DBP STOP cijfers'!AR10</f>
        <v>0</v>
      </c>
      <c r="AS27" s="11">
        <f>'DBP STOP cijfers'!AS10</f>
        <v>0</v>
      </c>
      <c r="AT27" s="11">
        <f>'DBP STOP cijfers'!AT10</f>
        <v>0</v>
      </c>
      <c r="AU27" s="11">
        <f>'DBP STOP cijfers'!AU10</f>
        <v>0</v>
      </c>
      <c r="AV27" s="11">
        <f>'DBP STOP cijfers'!AV10</f>
        <v>0</v>
      </c>
      <c r="AW27" s="11">
        <f>'DBP STOP cijfers'!AW10</f>
        <v>0</v>
      </c>
      <c r="AX27" s="11">
        <f>'DBP STOP cijfers'!AX10</f>
        <v>0</v>
      </c>
      <c r="AY27" s="11">
        <f>'DBP STOP cijfers'!AY10</f>
        <v>0</v>
      </c>
      <c r="AZ27" s="11">
        <f>'DBP STOP cijfers'!AZ10</f>
        <v>0</v>
      </c>
      <c r="BA27" s="11">
        <f>'DBP STOP cijfers'!BA10</f>
        <v>0</v>
      </c>
      <c r="BB27" s="11">
        <f>'DBP STOP cijfers'!BB10</f>
        <v>0</v>
      </c>
      <c r="BC27" s="49">
        <f>'DBP STOP cijfers'!BC10</f>
        <v>0</v>
      </c>
      <c r="BD27" s="11">
        <f>'DBP STOP cijfers'!BD10</f>
        <v>0</v>
      </c>
      <c r="BE27" s="11">
        <f>'DBP STOP cijfers'!BE10</f>
        <v>0</v>
      </c>
      <c r="BF27" s="11">
        <f>'DBP STOP cijfers'!BF10</f>
        <v>0</v>
      </c>
      <c r="BG27" s="11">
        <f>'DBP STOP cijfers'!BG10</f>
        <v>0</v>
      </c>
      <c r="BH27" s="11">
        <f>'DBP STOP cijfers'!BH10</f>
        <v>0</v>
      </c>
      <c r="BI27" s="11">
        <f>'DBP STOP cijfers'!BI10</f>
        <v>0</v>
      </c>
      <c r="BJ27" s="11">
        <f>'DBP STOP cijfers'!BJ10</f>
        <v>0</v>
      </c>
      <c r="BK27" s="49">
        <f>'DBP STOP cijfers'!BK10</f>
        <v>0</v>
      </c>
      <c r="BL27" s="11">
        <f>'DBP STOP cijfers'!BL10</f>
        <v>0</v>
      </c>
      <c r="BM27" s="11">
        <f>'DBP STOP cijfers'!BM10</f>
        <v>0</v>
      </c>
      <c r="BN27" s="11">
        <f>'DBP STOP cijfers'!BN10</f>
        <v>0</v>
      </c>
      <c r="BO27" s="11">
        <f>'DBP STOP cijfers'!BO10</f>
        <v>0</v>
      </c>
      <c r="BP27" s="11">
        <f>'DBP STOP cijfers'!BP10</f>
        <v>0</v>
      </c>
      <c r="BQ27" s="49">
        <f>'DBP STOP cijfers'!BQ10</f>
        <v>0</v>
      </c>
      <c r="BR27" s="11">
        <f>'DBP STOP cijfers'!BR10</f>
        <v>0</v>
      </c>
      <c r="BS27" s="11">
        <f>'DBP STOP cijfers'!BS10</f>
        <v>0</v>
      </c>
      <c r="BT27" s="11">
        <f>'DBP STOP cijfers'!BT10</f>
        <v>0</v>
      </c>
      <c r="BU27" s="11">
        <f>'DBP STOP cijfers'!BU10</f>
        <v>0</v>
      </c>
      <c r="BV27" s="11">
        <f>'DBP STOP cijfers'!BV10</f>
        <v>0</v>
      </c>
      <c r="BW27" s="11">
        <f>'DBP STOP cijfers'!BW10</f>
        <v>0</v>
      </c>
      <c r="BX27" s="47">
        <f>'DBP STOP cijfers'!BX10</f>
        <v>0</v>
      </c>
      <c r="BY27" s="49">
        <f>'DBP STOP cijfers'!BY10</f>
        <v>245</v>
      </c>
      <c r="BZ27" s="11">
        <f>'DBP STOP cijfers'!BZ10</f>
        <v>0</v>
      </c>
      <c r="CA27" s="11">
        <f>'DBP STOP cijfers'!CA10</f>
        <v>0</v>
      </c>
      <c r="CB27" s="11">
        <f>'DBP STOP cijfers'!CB10</f>
        <v>0</v>
      </c>
      <c r="CC27" s="11">
        <f>'DBP STOP cijfers'!CC10</f>
        <v>0</v>
      </c>
      <c r="CD27" s="11">
        <f>'DBP STOP cijfers'!CD10</f>
        <v>0</v>
      </c>
      <c r="CE27" s="11">
        <f>'DBP STOP cijfers'!CE10</f>
        <v>0</v>
      </c>
      <c r="CF27" s="11">
        <f>'DBP STOP cijfers'!CF10</f>
        <v>0</v>
      </c>
      <c r="CG27" s="11">
        <f>'DBP STOP cijfers'!CG10</f>
        <v>0</v>
      </c>
      <c r="CH27" s="11">
        <f>'DBP STOP cijfers'!CH10</f>
        <v>0</v>
      </c>
      <c r="CI27" s="11">
        <f>'DBP STOP cijfers'!CI10</f>
        <v>0</v>
      </c>
      <c r="CJ27" s="11">
        <f>'DBP STOP cijfers'!CJ10</f>
        <v>0</v>
      </c>
      <c r="CK27" s="11">
        <f>'DBP STOP cijfers'!CK10</f>
        <v>0</v>
      </c>
      <c r="CL27" s="49">
        <f>'DBP STOP cijfers'!CL10</f>
        <v>0</v>
      </c>
      <c r="CM27" s="15">
        <f>'DBP STOP cijfers'!CM10</f>
        <v>0</v>
      </c>
      <c r="CN27" s="11">
        <f>'DBP STOP cijfers'!CN10</f>
        <v>0</v>
      </c>
      <c r="CO27" s="11">
        <f>'DBP STOP cijfers'!CO10</f>
        <v>0</v>
      </c>
      <c r="CP27" s="11">
        <f>'DBP STOP cijfers'!CP10</f>
        <v>0</v>
      </c>
      <c r="CQ27" s="11">
        <f>'DBP STOP cijfers'!CQ10</f>
        <v>0</v>
      </c>
      <c r="CR27" s="11">
        <f>'DBP STOP cijfers'!CR10</f>
        <v>0</v>
      </c>
      <c r="CS27" s="11">
        <f>'DBP STOP cijfers'!CS10</f>
        <v>0</v>
      </c>
      <c r="CT27" s="11">
        <f>'DBP STOP cijfers'!CT10</f>
        <v>0</v>
      </c>
      <c r="CU27" s="11">
        <f>'DBP STOP cijfers'!CU10</f>
        <v>0</v>
      </c>
      <c r="CV27" s="11">
        <f>'DBP STOP cijfers'!CV10</f>
        <v>0</v>
      </c>
      <c r="CW27" s="11">
        <f>'DBP STOP cijfers'!CW10</f>
        <v>0</v>
      </c>
      <c r="CX27" s="11">
        <f>'DBP STOP cijfers'!CX10</f>
        <v>0</v>
      </c>
      <c r="CY27" s="26">
        <f>'DBP STOP cijfers'!CY10</f>
        <v>0</v>
      </c>
      <c r="CZ27" s="15">
        <f>'DBP STOP cijfers'!CZ10</f>
        <v>0</v>
      </c>
      <c r="DA27" s="11">
        <f>'DBP STOP cijfers'!DA10</f>
        <v>0</v>
      </c>
      <c r="DB27" s="11">
        <f>'DBP STOP cijfers'!DB10</f>
        <v>0</v>
      </c>
      <c r="DC27" s="11">
        <f>'DBP STOP cijfers'!DC10</f>
        <v>0</v>
      </c>
      <c r="DD27" s="11">
        <f>'DBP STOP cijfers'!DD10</f>
        <v>0</v>
      </c>
      <c r="DE27" s="11">
        <f>'DBP STOP cijfers'!DE10</f>
        <v>0</v>
      </c>
      <c r="DF27" s="11">
        <f>'DBP STOP cijfers'!DF10</f>
        <v>0</v>
      </c>
      <c r="DG27" s="11">
        <f>'DBP STOP cijfers'!DG10</f>
        <v>0</v>
      </c>
      <c r="DH27" s="11">
        <f>'DBP STOP cijfers'!DH10</f>
        <v>0</v>
      </c>
      <c r="DI27" s="11">
        <f>'DBP STOP cijfers'!DI10</f>
        <v>0</v>
      </c>
      <c r="DJ27" s="11">
        <f>'DBP STOP cijfers'!DJ10</f>
        <v>0</v>
      </c>
      <c r="DK27" s="11">
        <f>'DBP STOP cijfers'!DK10</f>
        <v>0</v>
      </c>
      <c r="DL27" s="26">
        <f>'DBP STOP cijfers'!DL10</f>
        <v>0</v>
      </c>
    </row>
    <row r="28" spans="1:116">
      <c r="A28" s="47">
        <f>'DBP STOP cijfers'!A11</f>
        <v>0</v>
      </c>
      <c r="B28" s="49" t="str">
        <f>'DBP STOP cijfers'!B11</f>
        <v>JCNT</v>
      </c>
      <c r="C28" s="4" t="str">
        <f>'DBP STOP cijfers'!C11</f>
        <v>Dierlijke Bijproducten</v>
      </c>
      <c r="D28" s="4" t="str">
        <f>'DBP STOP cijfers'!D11</f>
        <v>DBP niet retibueerbare werkzaamheden L&amp;N DG AGRO</v>
      </c>
      <c r="E28" s="4" t="str">
        <f>'DBP STOP cijfers'!E11</f>
        <v>Gerichte inspecties kadaver afvoer</v>
      </c>
      <c r="F28" s="5" t="str">
        <f>'DBP STOP cijfers'!F11</f>
        <v>EZ AGRO</v>
      </c>
      <c r="G28" s="4" t="str">
        <f>'DBP STOP cijfers'!G11</f>
        <v>ja</v>
      </c>
      <c r="H28" s="15">
        <f>'DBP STOP cijfers'!H11</f>
        <v>1350</v>
      </c>
      <c r="I28" s="11">
        <f>'DBP STOP cijfers'!I11</f>
        <v>0</v>
      </c>
      <c r="J28" s="11">
        <f>'DBP STOP cijfers'!J11</f>
        <v>0</v>
      </c>
      <c r="K28" s="11">
        <f>'DBP STOP cijfers'!K11</f>
        <v>0</v>
      </c>
      <c r="L28" s="11">
        <f>'DBP STOP cijfers'!L11</f>
        <v>0</v>
      </c>
      <c r="M28" s="11">
        <f>'DBP STOP cijfers'!M11</f>
        <v>0</v>
      </c>
      <c r="N28" s="11">
        <f>'DBP STOP cijfers'!N11</f>
        <v>0</v>
      </c>
      <c r="O28" s="11">
        <f>'DBP STOP cijfers'!O11</f>
        <v>0</v>
      </c>
      <c r="P28" s="11">
        <f>'DBP STOP cijfers'!P11</f>
        <v>0</v>
      </c>
      <c r="Q28" s="26">
        <f>'DBP STOP cijfers'!Q11</f>
        <v>1350</v>
      </c>
      <c r="R28" s="15">
        <f>'DBP STOP cijfers'!R11</f>
        <v>0</v>
      </c>
      <c r="S28" s="11">
        <f>'DBP STOP cijfers'!S11</f>
        <v>1100</v>
      </c>
      <c r="T28" s="11">
        <f>'DBP STOP cijfers'!T11</f>
        <v>250</v>
      </c>
      <c r="U28" s="11">
        <f>'DBP STOP cijfers'!U11</f>
        <v>0</v>
      </c>
      <c r="V28" s="11">
        <f>'DBP STOP cijfers'!V11</f>
        <v>0</v>
      </c>
      <c r="W28" s="11">
        <f>'DBP STOP cijfers'!W11</f>
        <v>0</v>
      </c>
      <c r="X28" s="11">
        <f>'DBP STOP cijfers'!X11</f>
        <v>0</v>
      </c>
      <c r="Y28" s="11">
        <f>'DBP STOP cijfers'!Y11</f>
        <v>0</v>
      </c>
      <c r="Z28" s="49">
        <f>'DBP STOP cijfers'!Z11</f>
        <v>1350</v>
      </c>
      <c r="AA28" s="11">
        <f>'DBP STOP cijfers'!AA11</f>
        <v>250</v>
      </c>
      <c r="AB28" s="11">
        <f>'DBP STOP cijfers'!AB11</f>
        <v>0</v>
      </c>
      <c r="AC28" s="11">
        <f>'DBP STOP cijfers'!AC11</f>
        <v>0</v>
      </c>
      <c r="AD28" s="11">
        <f>'DBP STOP cijfers'!AD11</f>
        <v>0</v>
      </c>
      <c r="AE28" s="11">
        <f>'DBP STOP cijfers'!AE11</f>
        <v>0</v>
      </c>
      <c r="AF28" s="11">
        <f>'DBP STOP cijfers'!AF11</f>
        <v>0</v>
      </c>
      <c r="AG28" s="49">
        <f>'DBP STOP cijfers'!AG11</f>
        <v>0</v>
      </c>
      <c r="AH28" s="11">
        <f>'DBP STOP cijfers'!AH11</f>
        <v>0</v>
      </c>
      <c r="AI28" s="11">
        <f>'DBP STOP cijfers'!AI11</f>
        <v>0</v>
      </c>
      <c r="AJ28" s="11">
        <f>'DBP STOP cijfers'!AJ11</f>
        <v>250</v>
      </c>
      <c r="AK28" s="11">
        <f>'DBP STOP cijfers'!AK11</f>
        <v>0</v>
      </c>
      <c r="AL28" s="49">
        <f>'DBP STOP cijfers'!AL11</f>
        <v>0</v>
      </c>
      <c r="AM28" s="11">
        <f>'DBP STOP cijfers'!AM11</f>
        <v>0</v>
      </c>
      <c r="AN28" s="11">
        <f>'DBP STOP cijfers'!AN11</f>
        <v>0</v>
      </c>
      <c r="AO28" s="11">
        <f>'DBP STOP cijfers'!AO11</f>
        <v>0</v>
      </c>
      <c r="AP28" s="11">
        <f>'DBP STOP cijfers'!AP11</f>
        <v>0</v>
      </c>
      <c r="AQ28" s="11">
        <f>'DBP STOP cijfers'!AQ11</f>
        <v>0</v>
      </c>
      <c r="AR28" s="49">
        <f>'DBP STOP cijfers'!AR11</f>
        <v>0</v>
      </c>
      <c r="AS28" s="11">
        <f>'DBP STOP cijfers'!AS11</f>
        <v>0</v>
      </c>
      <c r="AT28" s="11">
        <f>'DBP STOP cijfers'!AT11</f>
        <v>0</v>
      </c>
      <c r="AU28" s="11">
        <f>'DBP STOP cijfers'!AU11</f>
        <v>0</v>
      </c>
      <c r="AV28" s="11">
        <f>'DBP STOP cijfers'!AV11</f>
        <v>0</v>
      </c>
      <c r="AW28" s="11">
        <f>'DBP STOP cijfers'!AW11</f>
        <v>0</v>
      </c>
      <c r="AX28" s="11">
        <f>'DBP STOP cijfers'!AX11</f>
        <v>0</v>
      </c>
      <c r="AY28" s="11">
        <f>'DBP STOP cijfers'!AY11</f>
        <v>0</v>
      </c>
      <c r="AZ28" s="11">
        <f>'DBP STOP cijfers'!AZ11</f>
        <v>0</v>
      </c>
      <c r="BA28" s="11">
        <f>'DBP STOP cijfers'!BA11</f>
        <v>0</v>
      </c>
      <c r="BB28" s="11">
        <f>'DBP STOP cijfers'!BB11</f>
        <v>0</v>
      </c>
      <c r="BC28" s="49">
        <f>'DBP STOP cijfers'!BC11</f>
        <v>0</v>
      </c>
      <c r="BD28" s="11">
        <f>'DBP STOP cijfers'!BD11</f>
        <v>0</v>
      </c>
      <c r="BE28" s="11">
        <f>'DBP STOP cijfers'!BE11</f>
        <v>0</v>
      </c>
      <c r="BF28" s="11">
        <f>'DBP STOP cijfers'!BF11</f>
        <v>0</v>
      </c>
      <c r="BG28" s="11">
        <f>'DBP STOP cijfers'!BG11</f>
        <v>0</v>
      </c>
      <c r="BH28" s="11">
        <f>'DBP STOP cijfers'!BH11</f>
        <v>0</v>
      </c>
      <c r="BI28" s="11">
        <f>'DBP STOP cijfers'!BI11</f>
        <v>0</v>
      </c>
      <c r="BJ28" s="11">
        <f>'DBP STOP cijfers'!BJ11</f>
        <v>0</v>
      </c>
      <c r="BK28" s="49">
        <f>'DBP STOP cijfers'!BK11</f>
        <v>0</v>
      </c>
      <c r="BL28" s="11">
        <f>'DBP STOP cijfers'!BL11</f>
        <v>0</v>
      </c>
      <c r="BM28" s="11">
        <f>'DBP STOP cijfers'!BM11</f>
        <v>0</v>
      </c>
      <c r="BN28" s="11">
        <f>'DBP STOP cijfers'!BN11</f>
        <v>0</v>
      </c>
      <c r="BO28" s="11">
        <f>'DBP STOP cijfers'!BO11</f>
        <v>0</v>
      </c>
      <c r="BP28" s="11">
        <f>'DBP STOP cijfers'!BP11</f>
        <v>0</v>
      </c>
      <c r="BQ28" s="49">
        <f>'DBP STOP cijfers'!BQ11</f>
        <v>0</v>
      </c>
      <c r="BR28" s="11">
        <f>'DBP STOP cijfers'!BR11</f>
        <v>0</v>
      </c>
      <c r="BS28" s="11">
        <f>'DBP STOP cijfers'!BS11</f>
        <v>0</v>
      </c>
      <c r="BT28" s="11">
        <f>'DBP STOP cijfers'!BT11</f>
        <v>0</v>
      </c>
      <c r="BU28" s="11">
        <f>'DBP STOP cijfers'!BU11</f>
        <v>0</v>
      </c>
      <c r="BV28" s="11">
        <f>'DBP STOP cijfers'!BV11</f>
        <v>0</v>
      </c>
      <c r="BW28" s="11">
        <f>'DBP STOP cijfers'!BW11</f>
        <v>0</v>
      </c>
      <c r="BX28" s="47">
        <f>'DBP STOP cijfers'!BX11</f>
        <v>0</v>
      </c>
      <c r="BY28" s="49">
        <f>'DBP STOP cijfers'!BY11</f>
        <v>250</v>
      </c>
      <c r="BZ28" s="11">
        <f>'DBP STOP cijfers'!BZ11</f>
        <v>0</v>
      </c>
      <c r="CA28" s="11">
        <f>'DBP STOP cijfers'!CA11</f>
        <v>0</v>
      </c>
      <c r="CB28" s="11">
        <f>'DBP STOP cijfers'!CB11</f>
        <v>0</v>
      </c>
      <c r="CC28" s="11">
        <f>'DBP STOP cijfers'!CC11</f>
        <v>0</v>
      </c>
      <c r="CD28" s="11">
        <f>'DBP STOP cijfers'!CD11</f>
        <v>0</v>
      </c>
      <c r="CE28" s="11">
        <f>'DBP STOP cijfers'!CE11</f>
        <v>0</v>
      </c>
      <c r="CF28" s="11">
        <f>'DBP STOP cijfers'!CF11</f>
        <v>0</v>
      </c>
      <c r="CG28" s="11">
        <f>'DBP STOP cijfers'!CG11</f>
        <v>0</v>
      </c>
      <c r="CH28" s="11">
        <f>'DBP STOP cijfers'!CH11</f>
        <v>0</v>
      </c>
      <c r="CI28" s="11">
        <f>'DBP STOP cijfers'!CI11</f>
        <v>0</v>
      </c>
      <c r="CJ28" s="11">
        <f>'DBP STOP cijfers'!CJ11</f>
        <v>0</v>
      </c>
      <c r="CK28" s="11">
        <f>'DBP STOP cijfers'!CK11</f>
        <v>0</v>
      </c>
      <c r="CL28" s="49">
        <f>'DBP STOP cijfers'!CL11</f>
        <v>0</v>
      </c>
      <c r="CM28" s="15">
        <f>'DBP STOP cijfers'!CM11</f>
        <v>0</v>
      </c>
      <c r="CN28" s="11">
        <f>'DBP STOP cijfers'!CN11</f>
        <v>0</v>
      </c>
      <c r="CO28" s="11">
        <f>'DBP STOP cijfers'!CO11</f>
        <v>0</v>
      </c>
      <c r="CP28" s="11">
        <f>'DBP STOP cijfers'!CP11</f>
        <v>0</v>
      </c>
      <c r="CQ28" s="11">
        <f>'DBP STOP cijfers'!CQ11</f>
        <v>0</v>
      </c>
      <c r="CR28" s="11">
        <f>'DBP STOP cijfers'!CR11</f>
        <v>0</v>
      </c>
      <c r="CS28" s="11">
        <f>'DBP STOP cijfers'!CS11</f>
        <v>0</v>
      </c>
      <c r="CT28" s="11">
        <f>'DBP STOP cijfers'!CT11</f>
        <v>0</v>
      </c>
      <c r="CU28" s="11">
        <f>'DBP STOP cijfers'!CU11</f>
        <v>0</v>
      </c>
      <c r="CV28" s="11">
        <f>'DBP STOP cijfers'!CV11</f>
        <v>0</v>
      </c>
      <c r="CW28" s="11">
        <f>'DBP STOP cijfers'!CW11</f>
        <v>0</v>
      </c>
      <c r="CX28" s="11">
        <f>'DBP STOP cijfers'!CX11</f>
        <v>0</v>
      </c>
      <c r="CY28" s="26">
        <f>'DBP STOP cijfers'!CY11</f>
        <v>0</v>
      </c>
      <c r="CZ28" s="15">
        <f>'DBP STOP cijfers'!CZ11</f>
        <v>0</v>
      </c>
      <c r="DA28" s="11">
        <f>'DBP STOP cijfers'!DA11</f>
        <v>0</v>
      </c>
      <c r="DB28" s="11">
        <f>'DBP STOP cijfers'!DB11</f>
        <v>0</v>
      </c>
      <c r="DC28" s="11">
        <f>'DBP STOP cijfers'!DC11</f>
        <v>0</v>
      </c>
      <c r="DD28" s="11">
        <f>'DBP STOP cijfers'!DD11</f>
        <v>0</v>
      </c>
      <c r="DE28" s="11">
        <f>'DBP STOP cijfers'!DE11</f>
        <v>0</v>
      </c>
      <c r="DF28" s="11">
        <f>'DBP STOP cijfers'!DF11</f>
        <v>0</v>
      </c>
      <c r="DG28" s="11">
        <f>'DBP STOP cijfers'!DG11</f>
        <v>0</v>
      </c>
      <c r="DH28" s="11">
        <f>'DBP STOP cijfers'!DH11</f>
        <v>0</v>
      </c>
      <c r="DI28" s="11">
        <f>'DBP STOP cijfers'!DI11</f>
        <v>0</v>
      </c>
      <c r="DJ28" s="11">
        <f>'DBP STOP cijfers'!DJ11</f>
        <v>0</v>
      </c>
      <c r="DK28" s="11">
        <f>'DBP STOP cijfers'!DK11</f>
        <v>0</v>
      </c>
      <c r="DL28" s="26">
        <f>'DBP STOP cijfers'!DL11</f>
        <v>0</v>
      </c>
    </row>
    <row r="29" spans="1:116">
      <c r="A29" s="47">
        <f>'DBP STOP cijfers'!A12</f>
        <v>0</v>
      </c>
      <c r="B29" s="49" t="str">
        <f>'DBP STOP cijfers'!B12</f>
        <v>JCNT</v>
      </c>
      <c r="C29" s="13" t="str">
        <f>'DBP STOP cijfers'!C12</f>
        <v>Dierlijke bijproducten</v>
      </c>
      <c r="D29" s="4" t="str">
        <f>'DBP STOP cijfers'!D12</f>
        <v>DBP niet retibueerbare werkzaamheden L&amp;N DG AGRO</v>
      </c>
      <c r="E29" s="4" t="str">
        <f>'DBP STOP cijfers'!E12</f>
        <v>Transport DBP</v>
      </c>
      <c r="F29" s="5" t="str">
        <f>'DBP STOP cijfers'!F12</f>
        <v>EZ AGRO</v>
      </c>
      <c r="G29" s="4" t="str">
        <f>'DBP STOP cijfers'!G12</f>
        <v>ja</v>
      </c>
      <c r="H29" s="15">
        <f>'DBP STOP cijfers'!H12</f>
        <v>480</v>
      </c>
      <c r="I29" s="11">
        <f>'DBP STOP cijfers'!I12</f>
        <v>0</v>
      </c>
      <c r="J29" s="11">
        <f>'DBP STOP cijfers'!J12</f>
        <v>0</v>
      </c>
      <c r="K29" s="11">
        <f>'DBP STOP cijfers'!K12</f>
        <v>0</v>
      </c>
      <c r="L29" s="11">
        <f>'DBP STOP cijfers'!L12</f>
        <v>0</v>
      </c>
      <c r="M29" s="11">
        <f>'DBP STOP cijfers'!M12</f>
        <v>0</v>
      </c>
      <c r="N29" s="11">
        <f>'DBP STOP cijfers'!N12</f>
        <v>0</v>
      </c>
      <c r="O29" s="11">
        <f>'DBP STOP cijfers'!O12</f>
        <v>0</v>
      </c>
      <c r="P29" s="11">
        <f>'DBP STOP cijfers'!P12</f>
        <v>0</v>
      </c>
      <c r="Q29" s="26">
        <f>'DBP STOP cijfers'!Q12</f>
        <v>480</v>
      </c>
      <c r="R29" s="15">
        <f>'DBP STOP cijfers'!R12</f>
        <v>0</v>
      </c>
      <c r="S29" s="11">
        <f>'DBP STOP cijfers'!S12</f>
        <v>400</v>
      </c>
      <c r="T29" s="11">
        <f>'DBP STOP cijfers'!T12</f>
        <v>80</v>
      </c>
      <c r="U29" s="11">
        <f>'DBP STOP cijfers'!U12</f>
        <v>0</v>
      </c>
      <c r="V29" s="11">
        <f>'DBP STOP cijfers'!V12</f>
        <v>0</v>
      </c>
      <c r="W29" s="11">
        <f>'DBP STOP cijfers'!W12</f>
        <v>0</v>
      </c>
      <c r="X29" s="11">
        <f>'DBP STOP cijfers'!X12</f>
        <v>0</v>
      </c>
      <c r="Y29" s="11">
        <f>'DBP STOP cijfers'!Y12</f>
        <v>0</v>
      </c>
      <c r="Z29" s="49">
        <f>'DBP STOP cijfers'!Z12</f>
        <v>480</v>
      </c>
      <c r="AA29" s="11">
        <f>'DBP STOP cijfers'!AA12</f>
        <v>80</v>
      </c>
      <c r="AB29" s="11">
        <f>'DBP STOP cijfers'!AB12</f>
        <v>0</v>
      </c>
      <c r="AC29" s="11">
        <f>'DBP STOP cijfers'!AC12</f>
        <v>0</v>
      </c>
      <c r="AD29" s="11">
        <f>'DBP STOP cijfers'!AD12</f>
        <v>0</v>
      </c>
      <c r="AE29" s="11">
        <f>'DBP STOP cijfers'!AE12</f>
        <v>0</v>
      </c>
      <c r="AF29" s="11">
        <f>'DBP STOP cijfers'!AF12</f>
        <v>0</v>
      </c>
      <c r="AG29" s="49">
        <f>'DBP STOP cijfers'!AG12</f>
        <v>0</v>
      </c>
      <c r="AH29" s="11">
        <f>'DBP STOP cijfers'!AH12</f>
        <v>0</v>
      </c>
      <c r="AI29" s="11">
        <f>'DBP STOP cijfers'!AI12</f>
        <v>0</v>
      </c>
      <c r="AJ29" s="11">
        <f>'DBP STOP cijfers'!AJ12</f>
        <v>80</v>
      </c>
      <c r="AK29" s="11">
        <f>'DBP STOP cijfers'!AK12</f>
        <v>0</v>
      </c>
      <c r="AL29" s="49">
        <f>'DBP STOP cijfers'!AL12</f>
        <v>0</v>
      </c>
      <c r="AM29" s="11">
        <f>'DBP STOP cijfers'!AM12</f>
        <v>0</v>
      </c>
      <c r="AN29" s="11">
        <f>'DBP STOP cijfers'!AN12</f>
        <v>0</v>
      </c>
      <c r="AO29" s="11">
        <f>'DBP STOP cijfers'!AO12</f>
        <v>0</v>
      </c>
      <c r="AP29" s="11">
        <f>'DBP STOP cijfers'!AP12</f>
        <v>0</v>
      </c>
      <c r="AQ29" s="11">
        <f>'DBP STOP cijfers'!AQ12</f>
        <v>0</v>
      </c>
      <c r="AR29" s="49">
        <f>'DBP STOP cijfers'!AR12</f>
        <v>0</v>
      </c>
      <c r="AS29" s="11">
        <f>'DBP STOP cijfers'!AS12</f>
        <v>0</v>
      </c>
      <c r="AT29" s="11">
        <f>'DBP STOP cijfers'!AT12</f>
        <v>0</v>
      </c>
      <c r="AU29" s="11">
        <f>'DBP STOP cijfers'!AU12</f>
        <v>0</v>
      </c>
      <c r="AV29" s="11">
        <f>'DBP STOP cijfers'!AV12</f>
        <v>0</v>
      </c>
      <c r="AW29" s="11">
        <f>'DBP STOP cijfers'!AW12</f>
        <v>0</v>
      </c>
      <c r="AX29" s="11">
        <f>'DBP STOP cijfers'!AX12</f>
        <v>0</v>
      </c>
      <c r="AY29" s="11">
        <f>'DBP STOP cijfers'!AY12</f>
        <v>0</v>
      </c>
      <c r="AZ29" s="11">
        <f>'DBP STOP cijfers'!AZ12</f>
        <v>0</v>
      </c>
      <c r="BA29" s="11">
        <f>'DBP STOP cijfers'!BA12</f>
        <v>0</v>
      </c>
      <c r="BB29" s="11">
        <f>'DBP STOP cijfers'!BB12</f>
        <v>0</v>
      </c>
      <c r="BC29" s="49">
        <f>'DBP STOP cijfers'!BC12</f>
        <v>0</v>
      </c>
      <c r="BD29" s="11">
        <f>'DBP STOP cijfers'!BD12</f>
        <v>0</v>
      </c>
      <c r="BE29" s="11">
        <f>'DBP STOP cijfers'!BE12</f>
        <v>0</v>
      </c>
      <c r="BF29" s="11">
        <f>'DBP STOP cijfers'!BF12</f>
        <v>0</v>
      </c>
      <c r="BG29" s="11">
        <f>'DBP STOP cijfers'!BG12</f>
        <v>0</v>
      </c>
      <c r="BH29" s="11">
        <f>'DBP STOP cijfers'!BH12</f>
        <v>0</v>
      </c>
      <c r="BI29" s="11">
        <f>'DBP STOP cijfers'!BI12</f>
        <v>0</v>
      </c>
      <c r="BJ29" s="11">
        <f>'DBP STOP cijfers'!BJ12</f>
        <v>0</v>
      </c>
      <c r="BK29" s="49">
        <f>'DBP STOP cijfers'!BK12</f>
        <v>0</v>
      </c>
      <c r="BL29" s="11">
        <f>'DBP STOP cijfers'!BL12</f>
        <v>0</v>
      </c>
      <c r="BM29" s="11">
        <f>'DBP STOP cijfers'!BM12</f>
        <v>0</v>
      </c>
      <c r="BN29" s="11">
        <f>'DBP STOP cijfers'!BN12</f>
        <v>0</v>
      </c>
      <c r="BO29" s="11">
        <f>'DBP STOP cijfers'!BO12</f>
        <v>0</v>
      </c>
      <c r="BP29" s="11">
        <f>'DBP STOP cijfers'!BP12</f>
        <v>0</v>
      </c>
      <c r="BQ29" s="49">
        <f>'DBP STOP cijfers'!BQ12</f>
        <v>0</v>
      </c>
      <c r="BR29" s="11">
        <f>'DBP STOP cijfers'!BR12</f>
        <v>0</v>
      </c>
      <c r="BS29" s="11">
        <f>'DBP STOP cijfers'!BS12</f>
        <v>0</v>
      </c>
      <c r="BT29" s="11">
        <f>'DBP STOP cijfers'!BT12</f>
        <v>0</v>
      </c>
      <c r="BU29" s="11">
        <f>'DBP STOP cijfers'!BU12</f>
        <v>0</v>
      </c>
      <c r="BV29" s="11">
        <f>'DBP STOP cijfers'!BV12</f>
        <v>0</v>
      </c>
      <c r="BW29" s="11">
        <f>'DBP STOP cijfers'!BW12</f>
        <v>0</v>
      </c>
      <c r="BX29" s="47">
        <f>'DBP STOP cijfers'!BX12</f>
        <v>0</v>
      </c>
      <c r="BY29" s="49">
        <f>'DBP STOP cijfers'!BY12</f>
        <v>80</v>
      </c>
      <c r="BZ29" s="11">
        <f>'DBP STOP cijfers'!BZ12</f>
        <v>0</v>
      </c>
      <c r="CA29" s="11">
        <f>'DBP STOP cijfers'!CA12</f>
        <v>0</v>
      </c>
      <c r="CB29" s="11">
        <f>'DBP STOP cijfers'!CB12</f>
        <v>0</v>
      </c>
      <c r="CC29" s="11">
        <f>'DBP STOP cijfers'!CC12</f>
        <v>0</v>
      </c>
      <c r="CD29" s="11">
        <f>'DBP STOP cijfers'!CD12</f>
        <v>0</v>
      </c>
      <c r="CE29" s="11">
        <f>'DBP STOP cijfers'!CE12</f>
        <v>0</v>
      </c>
      <c r="CF29" s="11">
        <f>'DBP STOP cijfers'!CF12</f>
        <v>0</v>
      </c>
      <c r="CG29" s="11">
        <f>'DBP STOP cijfers'!CG12</f>
        <v>0</v>
      </c>
      <c r="CH29" s="11">
        <f>'DBP STOP cijfers'!CH12</f>
        <v>0</v>
      </c>
      <c r="CI29" s="11">
        <f>'DBP STOP cijfers'!CI12</f>
        <v>0</v>
      </c>
      <c r="CJ29" s="11">
        <f>'DBP STOP cijfers'!CJ12</f>
        <v>0</v>
      </c>
      <c r="CK29" s="11">
        <f>'DBP STOP cijfers'!CK12</f>
        <v>0</v>
      </c>
      <c r="CL29" s="49">
        <f>'DBP STOP cijfers'!CL12</f>
        <v>0</v>
      </c>
      <c r="CM29" s="15">
        <f>'DBP STOP cijfers'!CM12</f>
        <v>0</v>
      </c>
      <c r="CN29" s="11">
        <f>'DBP STOP cijfers'!CN12</f>
        <v>0</v>
      </c>
      <c r="CO29" s="11">
        <f>'DBP STOP cijfers'!CO12</f>
        <v>0</v>
      </c>
      <c r="CP29" s="11">
        <f>'DBP STOP cijfers'!CP12</f>
        <v>0</v>
      </c>
      <c r="CQ29" s="11">
        <f>'DBP STOP cijfers'!CQ12</f>
        <v>0</v>
      </c>
      <c r="CR29" s="11">
        <f>'DBP STOP cijfers'!CR12</f>
        <v>0</v>
      </c>
      <c r="CS29" s="11">
        <f>'DBP STOP cijfers'!CS12</f>
        <v>0</v>
      </c>
      <c r="CT29" s="11">
        <f>'DBP STOP cijfers'!CT12</f>
        <v>0</v>
      </c>
      <c r="CU29" s="11">
        <f>'DBP STOP cijfers'!CU12</f>
        <v>0</v>
      </c>
      <c r="CV29" s="11">
        <f>'DBP STOP cijfers'!CV12</f>
        <v>0</v>
      </c>
      <c r="CW29" s="11">
        <f>'DBP STOP cijfers'!CW12</f>
        <v>0</v>
      </c>
      <c r="CX29" s="11">
        <f>'DBP STOP cijfers'!CX12</f>
        <v>0</v>
      </c>
      <c r="CY29" s="26">
        <f>'DBP STOP cijfers'!CY12</f>
        <v>0</v>
      </c>
      <c r="CZ29" s="15">
        <f>'DBP STOP cijfers'!CZ12</f>
        <v>0</v>
      </c>
      <c r="DA29" s="11">
        <f>'DBP STOP cijfers'!DA12</f>
        <v>0</v>
      </c>
      <c r="DB29" s="11">
        <f>'DBP STOP cijfers'!DB12</f>
        <v>0</v>
      </c>
      <c r="DC29" s="11">
        <f>'DBP STOP cijfers'!DC12</f>
        <v>0</v>
      </c>
      <c r="DD29" s="11">
        <f>'DBP STOP cijfers'!DD12</f>
        <v>0</v>
      </c>
      <c r="DE29" s="11">
        <f>'DBP STOP cijfers'!DE12</f>
        <v>0</v>
      </c>
      <c r="DF29" s="11">
        <f>'DBP STOP cijfers'!DF12</f>
        <v>0</v>
      </c>
      <c r="DG29" s="11">
        <f>'DBP STOP cijfers'!DG12</f>
        <v>0</v>
      </c>
      <c r="DH29" s="11">
        <f>'DBP STOP cijfers'!DH12</f>
        <v>0</v>
      </c>
      <c r="DI29" s="11">
        <f>'DBP STOP cijfers'!DI12</f>
        <v>0</v>
      </c>
      <c r="DJ29" s="11">
        <f>'DBP STOP cijfers'!DJ12</f>
        <v>0</v>
      </c>
      <c r="DK29" s="11">
        <f>'DBP STOP cijfers'!DK12</f>
        <v>0</v>
      </c>
      <c r="DL29" s="26">
        <f>'DBP STOP cijfers'!DL12</f>
        <v>0</v>
      </c>
    </row>
    <row r="30" spans="1:116">
      <c r="A30" s="47">
        <f>'DBP STOP cijfers'!A13</f>
        <v>0</v>
      </c>
      <c r="B30" s="49">
        <f>'DBP STOP cijfers'!B13</f>
        <v>0</v>
      </c>
      <c r="C30" s="4" t="str">
        <f>'DBP STOP cijfers'!C13</f>
        <v>Dierlijke Bijproducten</v>
      </c>
      <c r="D30" s="4" t="str">
        <f>'DBP STOP cijfers'!D13</f>
        <v>DBP niet retibueerbare werkzaamheden L&amp;N DG AGRO</v>
      </c>
      <c r="E30" s="4" t="str">
        <f>'DBP STOP cijfers'!E13</f>
        <v>Gebruik BV/MS</v>
      </c>
      <c r="F30" s="5" t="str">
        <f>'DBP STOP cijfers'!F13</f>
        <v>EZ AGRO</v>
      </c>
      <c r="G30" s="4" t="str">
        <f>'DBP STOP cijfers'!G13</f>
        <v>ja</v>
      </c>
      <c r="H30" s="15">
        <f>'DBP STOP cijfers'!H13</f>
        <v>160</v>
      </c>
      <c r="I30" s="11">
        <f>'DBP STOP cijfers'!I13</f>
        <v>0</v>
      </c>
      <c r="J30" s="11">
        <f>'DBP STOP cijfers'!J13</f>
        <v>0</v>
      </c>
      <c r="K30" s="11">
        <f>'DBP STOP cijfers'!K13</f>
        <v>0</v>
      </c>
      <c r="L30" s="11">
        <f>'DBP STOP cijfers'!L13</f>
        <v>0</v>
      </c>
      <c r="M30" s="11">
        <f>'DBP STOP cijfers'!M13</f>
        <v>0</v>
      </c>
      <c r="N30" s="11">
        <f>'DBP STOP cijfers'!N13</f>
        <v>0</v>
      </c>
      <c r="O30" s="11">
        <f>'DBP STOP cijfers'!O13</f>
        <v>0</v>
      </c>
      <c r="P30" s="11">
        <f>'DBP STOP cijfers'!P13</f>
        <v>0</v>
      </c>
      <c r="Q30" s="26">
        <f>'DBP STOP cijfers'!Q13</f>
        <v>160</v>
      </c>
      <c r="R30" s="15">
        <f>'DBP STOP cijfers'!R13</f>
        <v>0</v>
      </c>
      <c r="S30" s="11">
        <f>'DBP STOP cijfers'!S13</f>
        <v>100</v>
      </c>
      <c r="T30" s="11">
        <f>'DBP STOP cijfers'!T13</f>
        <v>60</v>
      </c>
      <c r="U30" s="11">
        <f>'DBP STOP cijfers'!U13</f>
        <v>0</v>
      </c>
      <c r="V30" s="11">
        <f>'DBP STOP cijfers'!V13</f>
        <v>0</v>
      </c>
      <c r="W30" s="11">
        <f>'DBP STOP cijfers'!W13</f>
        <v>0</v>
      </c>
      <c r="X30" s="11">
        <f>'DBP STOP cijfers'!X13</f>
        <v>0</v>
      </c>
      <c r="Y30" s="11">
        <f>'DBP STOP cijfers'!Y13</f>
        <v>0</v>
      </c>
      <c r="Z30" s="49">
        <f>'DBP STOP cijfers'!Z13</f>
        <v>160</v>
      </c>
      <c r="AA30" s="11">
        <f>'DBP STOP cijfers'!AA13</f>
        <v>60</v>
      </c>
      <c r="AB30" s="11">
        <f>'DBP STOP cijfers'!AB13</f>
        <v>0</v>
      </c>
      <c r="AC30" s="11">
        <f>'DBP STOP cijfers'!AC13</f>
        <v>0</v>
      </c>
      <c r="AD30" s="11">
        <f>'DBP STOP cijfers'!AD13</f>
        <v>0</v>
      </c>
      <c r="AE30" s="11">
        <f>'DBP STOP cijfers'!AE13</f>
        <v>0</v>
      </c>
      <c r="AF30" s="11">
        <f>'DBP STOP cijfers'!AF13</f>
        <v>0</v>
      </c>
      <c r="AG30" s="49">
        <f>'DBP STOP cijfers'!AG13</f>
        <v>0</v>
      </c>
      <c r="AH30" s="11">
        <f>'DBP STOP cijfers'!AH13</f>
        <v>0</v>
      </c>
      <c r="AI30" s="11">
        <f>'DBP STOP cijfers'!AI13</f>
        <v>0</v>
      </c>
      <c r="AJ30" s="11">
        <f>'DBP STOP cijfers'!AJ13</f>
        <v>60</v>
      </c>
      <c r="AK30" s="11">
        <f>'DBP STOP cijfers'!AK13</f>
        <v>0</v>
      </c>
      <c r="AL30" s="49">
        <f>'DBP STOP cijfers'!AL13</f>
        <v>0</v>
      </c>
      <c r="AM30" s="11">
        <f>'DBP STOP cijfers'!AM13</f>
        <v>0</v>
      </c>
      <c r="AN30" s="11">
        <f>'DBP STOP cijfers'!AN13</f>
        <v>0</v>
      </c>
      <c r="AO30" s="11">
        <f>'DBP STOP cijfers'!AO13</f>
        <v>0</v>
      </c>
      <c r="AP30" s="11">
        <f>'DBP STOP cijfers'!AP13</f>
        <v>0</v>
      </c>
      <c r="AQ30" s="11">
        <f>'DBP STOP cijfers'!AQ13</f>
        <v>0</v>
      </c>
      <c r="AR30" s="49">
        <f>'DBP STOP cijfers'!AR13</f>
        <v>0</v>
      </c>
      <c r="AS30" s="11">
        <f>'DBP STOP cijfers'!AS13</f>
        <v>0</v>
      </c>
      <c r="AT30" s="11">
        <f>'DBP STOP cijfers'!AT13</f>
        <v>0</v>
      </c>
      <c r="AU30" s="11">
        <f>'DBP STOP cijfers'!AU13</f>
        <v>0</v>
      </c>
      <c r="AV30" s="11">
        <f>'DBP STOP cijfers'!AV13</f>
        <v>0</v>
      </c>
      <c r="AW30" s="11">
        <f>'DBP STOP cijfers'!AW13</f>
        <v>0</v>
      </c>
      <c r="AX30" s="11">
        <f>'DBP STOP cijfers'!AX13</f>
        <v>0</v>
      </c>
      <c r="AY30" s="11">
        <f>'DBP STOP cijfers'!AY13</f>
        <v>0</v>
      </c>
      <c r="AZ30" s="11">
        <f>'DBP STOP cijfers'!AZ13</f>
        <v>0</v>
      </c>
      <c r="BA30" s="11">
        <f>'DBP STOP cijfers'!BA13</f>
        <v>0</v>
      </c>
      <c r="BB30" s="11">
        <f>'DBP STOP cijfers'!BB13</f>
        <v>0</v>
      </c>
      <c r="BC30" s="49">
        <f>'DBP STOP cijfers'!BC13</f>
        <v>0</v>
      </c>
      <c r="BD30" s="11">
        <f>'DBP STOP cijfers'!BD13</f>
        <v>0</v>
      </c>
      <c r="BE30" s="11">
        <f>'DBP STOP cijfers'!BE13</f>
        <v>0</v>
      </c>
      <c r="BF30" s="11">
        <f>'DBP STOP cijfers'!BF13</f>
        <v>0</v>
      </c>
      <c r="BG30" s="11">
        <f>'DBP STOP cijfers'!BG13</f>
        <v>0</v>
      </c>
      <c r="BH30" s="11">
        <f>'DBP STOP cijfers'!BH13</f>
        <v>0</v>
      </c>
      <c r="BI30" s="11">
        <f>'DBP STOP cijfers'!BI13</f>
        <v>0</v>
      </c>
      <c r="BJ30" s="11">
        <f>'DBP STOP cijfers'!BJ13</f>
        <v>0</v>
      </c>
      <c r="BK30" s="49">
        <f>'DBP STOP cijfers'!BK13</f>
        <v>0</v>
      </c>
      <c r="BL30" s="11">
        <f>'DBP STOP cijfers'!BL13</f>
        <v>0</v>
      </c>
      <c r="BM30" s="11">
        <f>'DBP STOP cijfers'!BM13</f>
        <v>0</v>
      </c>
      <c r="BN30" s="11">
        <f>'DBP STOP cijfers'!BN13</f>
        <v>0</v>
      </c>
      <c r="BO30" s="11">
        <f>'DBP STOP cijfers'!BO13</f>
        <v>0</v>
      </c>
      <c r="BP30" s="11">
        <f>'DBP STOP cijfers'!BP13</f>
        <v>0</v>
      </c>
      <c r="BQ30" s="49">
        <f>'DBP STOP cijfers'!BQ13</f>
        <v>0</v>
      </c>
      <c r="BR30" s="11">
        <f>'DBP STOP cijfers'!BR13</f>
        <v>0</v>
      </c>
      <c r="BS30" s="11">
        <f>'DBP STOP cijfers'!BS13</f>
        <v>0</v>
      </c>
      <c r="BT30" s="11">
        <f>'DBP STOP cijfers'!BT13</f>
        <v>0</v>
      </c>
      <c r="BU30" s="11">
        <f>'DBP STOP cijfers'!BU13</f>
        <v>0</v>
      </c>
      <c r="BV30" s="11">
        <f>'DBP STOP cijfers'!BV13</f>
        <v>0</v>
      </c>
      <c r="BW30" s="11">
        <f>'DBP STOP cijfers'!BW13</f>
        <v>0</v>
      </c>
      <c r="BX30" s="47">
        <f>'DBP STOP cijfers'!BX13</f>
        <v>0</v>
      </c>
      <c r="BY30" s="49">
        <f>'DBP STOP cijfers'!BY13</f>
        <v>60</v>
      </c>
      <c r="BZ30" s="11">
        <f>'DBP STOP cijfers'!BZ13</f>
        <v>0</v>
      </c>
      <c r="CA30" s="11">
        <f>'DBP STOP cijfers'!CA13</f>
        <v>0</v>
      </c>
      <c r="CB30" s="11">
        <f>'DBP STOP cijfers'!CB13</f>
        <v>0</v>
      </c>
      <c r="CC30" s="11">
        <f>'DBP STOP cijfers'!CC13</f>
        <v>0</v>
      </c>
      <c r="CD30" s="11">
        <f>'DBP STOP cijfers'!CD13</f>
        <v>0</v>
      </c>
      <c r="CE30" s="11">
        <f>'DBP STOP cijfers'!CE13</f>
        <v>0</v>
      </c>
      <c r="CF30" s="11">
        <f>'DBP STOP cijfers'!CF13</f>
        <v>0</v>
      </c>
      <c r="CG30" s="11">
        <f>'DBP STOP cijfers'!CG13</f>
        <v>0</v>
      </c>
      <c r="CH30" s="11">
        <f>'DBP STOP cijfers'!CH13</f>
        <v>0</v>
      </c>
      <c r="CI30" s="11">
        <f>'DBP STOP cijfers'!CI13</f>
        <v>0</v>
      </c>
      <c r="CJ30" s="11">
        <f>'DBP STOP cijfers'!CJ13</f>
        <v>0</v>
      </c>
      <c r="CK30" s="11">
        <f>'DBP STOP cijfers'!CK13</f>
        <v>0</v>
      </c>
      <c r="CL30" s="49">
        <f>'DBP STOP cijfers'!CL13</f>
        <v>0</v>
      </c>
      <c r="CM30" s="15">
        <f>'DBP STOP cijfers'!CM13</f>
        <v>0</v>
      </c>
      <c r="CN30" s="11">
        <f>'DBP STOP cijfers'!CN13</f>
        <v>0</v>
      </c>
      <c r="CO30" s="11">
        <f>'DBP STOP cijfers'!CO13</f>
        <v>0</v>
      </c>
      <c r="CP30" s="11">
        <f>'DBP STOP cijfers'!CP13</f>
        <v>0</v>
      </c>
      <c r="CQ30" s="11">
        <f>'DBP STOP cijfers'!CQ13</f>
        <v>0</v>
      </c>
      <c r="CR30" s="11">
        <f>'DBP STOP cijfers'!CR13</f>
        <v>0</v>
      </c>
      <c r="CS30" s="11">
        <f>'DBP STOP cijfers'!CS13</f>
        <v>0</v>
      </c>
      <c r="CT30" s="11">
        <f>'DBP STOP cijfers'!CT13</f>
        <v>0</v>
      </c>
      <c r="CU30" s="11">
        <f>'DBP STOP cijfers'!CU13</f>
        <v>0</v>
      </c>
      <c r="CV30" s="11">
        <f>'DBP STOP cijfers'!CV13</f>
        <v>0</v>
      </c>
      <c r="CW30" s="11">
        <f>'DBP STOP cijfers'!CW13</f>
        <v>0</v>
      </c>
      <c r="CX30" s="11">
        <f>'DBP STOP cijfers'!CX13</f>
        <v>0</v>
      </c>
      <c r="CY30" s="26">
        <f>'DBP STOP cijfers'!CY13</f>
        <v>0</v>
      </c>
      <c r="CZ30" s="15">
        <f>'DBP STOP cijfers'!CZ13</f>
        <v>0</v>
      </c>
      <c r="DA30" s="11">
        <f>'DBP STOP cijfers'!DA13</f>
        <v>0</v>
      </c>
      <c r="DB30" s="11">
        <f>'DBP STOP cijfers'!DB13</f>
        <v>0</v>
      </c>
      <c r="DC30" s="11">
        <f>'DBP STOP cijfers'!DC13</f>
        <v>0</v>
      </c>
      <c r="DD30" s="11">
        <f>'DBP STOP cijfers'!DD13</f>
        <v>0</v>
      </c>
      <c r="DE30" s="11">
        <f>'DBP STOP cijfers'!DE13</f>
        <v>0</v>
      </c>
      <c r="DF30" s="11">
        <f>'DBP STOP cijfers'!DF13</f>
        <v>0</v>
      </c>
      <c r="DG30" s="11">
        <f>'DBP STOP cijfers'!DG13</f>
        <v>0</v>
      </c>
      <c r="DH30" s="11">
        <f>'DBP STOP cijfers'!DH13</f>
        <v>0</v>
      </c>
      <c r="DI30" s="11">
        <f>'DBP STOP cijfers'!DI13</f>
        <v>0</v>
      </c>
      <c r="DJ30" s="11">
        <f>'DBP STOP cijfers'!DJ13</f>
        <v>0</v>
      </c>
      <c r="DK30" s="11">
        <f>'DBP STOP cijfers'!DK13</f>
        <v>0</v>
      </c>
      <c r="DL30" s="26">
        <f>'DBP STOP cijfers'!DL13</f>
        <v>0</v>
      </c>
    </row>
    <row r="31" spans="1:116">
      <c r="A31" s="47" t="str">
        <f>'DBP STOP cijfers'!A15</f>
        <v>nieuw wp</v>
      </c>
      <c r="B31" s="49" t="str">
        <f>'DBP STOP cijfers'!B15</f>
        <v>JANT</v>
      </c>
      <c r="C31" s="4" t="str">
        <f>'DBP STOP cijfers'!C15</f>
        <v>Dierlijke Bijproducten</v>
      </c>
      <c r="D31" s="4" t="str">
        <f>'DBP STOP cijfers'!D15</f>
        <v>DBP niet retribueerbare werkzaamheden C&amp;V DG AGRO</v>
      </c>
      <c r="E31" s="4" t="str">
        <f>'DBP STOP cijfers'!E15</f>
        <v>Oorsprongbedrijven vis</v>
      </c>
      <c r="F31" s="5" t="str">
        <f>'DBP STOP cijfers'!F15</f>
        <v>EZ AGRO</v>
      </c>
      <c r="G31" s="4" t="str">
        <f>'DBP STOP cijfers'!G15</f>
        <v>ja</v>
      </c>
      <c r="H31" s="15">
        <f>'DBP STOP cijfers'!H15</f>
        <v>540</v>
      </c>
      <c r="I31" s="11">
        <f>'DBP STOP cijfers'!I15</f>
        <v>0</v>
      </c>
      <c r="J31" s="11">
        <f>'DBP STOP cijfers'!J15</f>
        <v>0</v>
      </c>
      <c r="K31" s="11">
        <f>'DBP STOP cijfers'!K15</f>
        <v>0</v>
      </c>
      <c r="L31" s="11">
        <f>'DBP STOP cijfers'!L15</f>
        <v>0</v>
      </c>
      <c r="M31" s="11">
        <f>'DBP STOP cijfers'!M15</f>
        <v>0</v>
      </c>
      <c r="N31" s="11">
        <f>'DBP STOP cijfers'!N15</f>
        <v>0</v>
      </c>
      <c r="O31" s="11">
        <f>'DBP STOP cijfers'!O15</f>
        <v>0</v>
      </c>
      <c r="P31" s="11">
        <f>'DBP STOP cijfers'!P15</f>
        <v>0</v>
      </c>
      <c r="Q31" s="26">
        <f>'DBP STOP cijfers'!Q15</f>
        <v>540</v>
      </c>
      <c r="R31" s="15">
        <f>'DBP STOP cijfers'!R15</f>
        <v>0</v>
      </c>
      <c r="S31" s="11">
        <f>'DBP STOP cijfers'!S15</f>
        <v>0</v>
      </c>
      <c r="T31" s="11">
        <f>'DBP STOP cijfers'!T15</f>
        <v>540</v>
      </c>
      <c r="U31" s="11">
        <f>'DBP STOP cijfers'!U15</f>
        <v>0</v>
      </c>
      <c r="V31" s="11">
        <f>'DBP STOP cijfers'!V15</f>
        <v>0</v>
      </c>
      <c r="W31" s="11">
        <f>'DBP STOP cijfers'!W15</f>
        <v>0</v>
      </c>
      <c r="X31" s="11">
        <f>'DBP STOP cijfers'!X15</f>
        <v>0</v>
      </c>
      <c r="Y31" s="11">
        <f>'DBP STOP cijfers'!Y15</f>
        <v>0</v>
      </c>
      <c r="Z31" s="49">
        <f>'DBP STOP cijfers'!Z15</f>
        <v>540</v>
      </c>
      <c r="AA31" s="11">
        <f>'DBP STOP cijfers'!AA15</f>
        <v>40</v>
      </c>
      <c r="AB31" s="11">
        <f>'DBP STOP cijfers'!AB15</f>
        <v>0</v>
      </c>
      <c r="AC31" s="11">
        <f>'DBP STOP cijfers'!AC15</f>
        <v>0</v>
      </c>
      <c r="AD31" s="11">
        <f>'DBP STOP cijfers'!AD15</f>
        <v>500</v>
      </c>
      <c r="AE31" s="11">
        <f>'DBP STOP cijfers'!AE15</f>
        <v>0</v>
      </c>
      <c r="AF31" s="11">
        <f>'DBP STOP cijfers'!AF15</f>
        <v>0</v>
      </c>
      <c r="AG31" s="49">
        <f>'DBP STOP cijfers'!AG15</f>
        <v>0</v>
      </c>
      <c r="AH31" s="11">
        <f>'DBP STOP cijfers'!AH15</f>
        <v>0</v>
      </c>
      <c r="AI31" s="11">
        <f>'DBP STOP cijfers'!AI15</f>
        <v>0</v>
      </c>
      <c r="AJ31" s="11">
        <f>'DBP STOP cijfers'!AJ15</f>
        <v>40</v>
      </c>
      <c r="AK31" s="11">
        <f>'DBP STOP cijfers'!AK15</f>
        <v>0</v>
      </c>
      <c r="AL31" s="49">
        <f>'DBP STOP cijfers'!AL15</f>
        <v>0</v>
      </c>
      <c r="AM31" s="11">
        <f>'DBP STOP cijfers'!AM15</f>
        <v>500</v>
      </c>
      <c r="AN31" s="11">
        <f>'DBP STOP cijfers'!AN15</f>
        <v>0</v>
      </c>
      <c r="AO31" s="11">
        <f>'DBP STOP cijfers'!AO15</f>
        <v>0</v>
      </c>
      <c r="AP31" s="11">
        <f>'DBP STOP cijfers'!AP15</f>
        <v>0</v>
      </c>
      <c r="AQ31" s="11">
        <f>'DBP STOP cijfers'!AQ15</f>
        <v>0</v>
      </c>
      <c r="AR31" s="49">
        <f>'DBP STOP cijfers'!AR15</f>
        <v>0</v>
      </c>
      <c r="AS31" s="11">
        <f>'DBP STOP cijfers'!AS15</f>
        <v>0</v>
      </c>
      <c r="AT31" s="11">
        <f>'DBP STOP cijfers'!AT15</f>
        <v>0</v>
      </c>
      <c r="AU31" s="11">
        <f>'DBP STOP cijfers'!AU15</f>
        <v>0</v>
      </c>
      <c r="AV31" s="11">
        <f>'DBP STOP cijfers'!AV15</f>
        <v>0</v>
      </c>
      <c r="AW31" s="11">
        <f>'DBP STOP cijfers'!AW15</f>
        <v>0</v>
      </c>
      <c r="AX31" s="11">
        <f>'DBP STOP cijfers'!AX15</f>
        <v>0</v>
      </c>
      <c r="AY31" s="11">
        <f>'DBP STOP cijfers'!AY15</f>
        <v>0</v>
      </c>
      <c r="AZ31" s="11">
        <f>'DBP STOP cijfers'!AZ15</f>
        <v>0</v>
      </c>
      <c r="BA31" s="11">
        <f>'DBP STOP cijfers'!BA15</f>
        <v>0</v>
      </c>
      <c r="BB31" s="11">
        <f>'DBP STOP cijfers'!BB15</f>
        <v>0</v>
      </c>
      <c r="BC31" s="49">
        <f>'DBP STOP cijfers'!BC15</f>
        <v>0</v>
      </c>
      <c r="BD31" s="11">
        <f>'DBP STOP cijfers'!BD15</f>
        <v>0</v>
      </c>
      <c r="BE31" s="11">
        <f>'DBP STOP cijfers'!BE15</f>
        <v>0</v>
      </c>
      <c r="BF31" s="11">
        <f>'DBP STOP cijfers'!BF15</f>
        <v>0</v>
      </c>
      <c r="BG31" s="11">
        <f>'DBP STOP cijfers'!BG15</f>
        <v>0</v>
      </c>
      <c r="BH31" s="11">
        <f>'DBP STOP cijfers'!BH15</f>
        <v>0</v>
      </c>
      <c r="BI31" s="11">
        <f>'DBP STOP cijfers'!BI15</f>
        <v>0</v>
      </c>
      <c r="BJ31" s="11">
        <f>'DBP STOP cijfers'!BJ15</f>
        <v>0</v>
      </c>
      <c r="BK31" s="49">
        <f>'DBP STOP cijfers'!BK15</f>
        <v>0</v>
      </c>
      <c r="BL31" s="11">
        <f>'DBP STOP cijfers'!BL15</f>
        <v>0</v>
      </c>
      <c r="BM31" s="11">
        <f>'DBP STOP cijfers'!BM15</f>
        <v>0</v>
      </c>
      <c r="BN31" s="11">
        <f>'DBP STOP cijfers'!BN15</f>
        <v>0</v>
      </c>
      <c r="BO31" s="11">
        <f>'DBP STOP cijfers'!BO15</f>
        <v>0</v>
      </c>
      <c r="BP31" s="11">
        <f>'DBP STOP cijfers'!BP15</f>
        <v>0</v>
      </c>
      <c r="BQ31" s="49">
        <f>'DBP STOP cijfers'!BQ15</f>
        <v>0</v>
      </c>
      <c r="BR31" s="11">
        <f>'DBP STOP cijfers'!BR15</f>
        <v>0</v>
      </c>
      <c r="BS31" s="11">
        <f>'DBP STOP cijfers'!BS15</f>
        <v>0</v>
      </c>
      <c r="BT31" s="11">
        <f>'DBP STOP cijfers'!BT15</f>
        <v>0</v>
      </c>
      <c r="BU31" s="11">
        <f>'DBP STOP cijfers'!BU15</f>
        <v>0</v>
      </c>
      <c r="BV31" s="11">
        <f>'DBP STOP cijfers'!BV15</f>
        <v>0</v>
      </c>
      <c r="BW31" s="11">
        <f>'DBP STOP cijfers'!BW15</f>
        <v>0</v>
      </c>
      <c r="BX31" s="47">
        <f>'DBP STOP cijfers'!BX15</f>
        <v>0</v>
      </c>
      <c r="BY31" s="49">
        <f>'DBP STOP cijfers'!BY15</f>
        <v>540</v>
      </c>
      <c r="BZ31" s="11">
        <f>'DBP STOP cijfers'!BZ15</f>
        <v>0</v>
      </c>
      <c r="CA31" s="11">
        <f>'DBP STOP cijfers'!CA15</f>
        <v>0</v>
      </c>
      <c r="CB31" s="11">
        <f>'DBP STOP cijfers'!CB15</f>
        <v>0</v>
      </c>
      <c r="CC31" s="11">
        <f>'DBP STOP cijfers'!CC15</f>
        <v>0</v>
      </c>
      <c r="CD31" s="11">
        <f>'DBP STOP cijfers'!CD15</f>
        <v>0</v>
      </c>
      <c r="CE31" s="11">
        <f>'DBP STOP cijfers'!CE15</f>
        <v>0</v>
      </c>
      <c r="CF31" s="11">
        <f>'DBP STOP cijfers'!CF15</f>
        <v>0</v>
      </c>
      <c r="CG31" s="11">
        <f>'DBP STOP cijfers'!CG15</f>
        <v>0</v>
      </c>
      <c r="CH31" s="11">
        <f>'DBP STOP cijfers'!CH15</f>
        <v>0</v>
      </c>
      <c r="CI31" s="11">
        <f>'DBP STOP cijfers'!CI15</f>
        <v>0</v>
      </c>
      <c r="CJ31" s="11">
        <f>'DBP STOP cijfers'!CJ15</f>
        <v>0</v>
      </c>
      <c r="CK31" s="11">
        <f>'DBP STOP cijfers'!CK15</f>
        <v>0</v>
      </c>
      <c r="CL31" s="49">
        <f>'DBP STOP cijfers'!CL15</f>
        <v>0</v>
      </c>
      <c r="CM31" s="15">
        <f>'DBP STOP cijfers'!CM15</f>
        <v>0</v>
      </c>
      <c r="CN31" s="11">
        <f>'DBP STOP cijfers'!CN15</f>
        <v>0</v>
      </c>
      <c r="CO31" s="11">
        <f>'DBP STOP cijfers'!CO15</f>
        <v>0</v>
      </c>
      <c r="CP31" s="11">
        <f>'DBP STOP cijfers'!CP15</f>
        <v>0</v>
      </c>
      <c r="CQ31" s="11">
        <f>'DBP STOP cijfers'!CQ15</f>
        <v>0</v>
      </c>
      <c r="CR31" s="11">
        <f>'DBP STOP cijfers'!CR15</f>
        <v>0</v>
      </c>
      <c r="CS31" s="11">
        <f>'DBP STOP cijfers'!CS15</f>
        <v>0</v>
      </c>
      <c r="CT31" s="11">
        <f>'DBP STOP cijfers'!CT15</f>
        <v>0</v>
      </c>
      <c r="CU31" s="11">
        <f>'DBP STOP cijfers'!CU15</f>
        <v>0</v>
      </c>
      <c r="CV31" s="11">
        <f>'DBP STOP cijfers'!CV15</f>
        <v>0</v>
      </c>
      <c r="CW31" s="11">
        <f>'DBP STOP cijfers'!CW15</f>
        <v>0</v>
      </c>
      <c r="CX31" s="11">
        <f>'DBP STOP cijfers'!CX15</f>
        <v>0</v>
      </c>
      <c r="CY31" s="26">
        <f>'DBP STOP cijfers'!CY15</f>
        <v>0</v>
      </c>
      <c r="CZ31" s="15">
        <f>'DBP STOP cijfers'!CZ15</f>
        <v>0</v>
      </c>
      <c r="DA31" s="11">
        <f>'DBP STOP cijfers'!DA15</f>
        <v>0</v>
      </c>
      <c r="DB31" s="11">
        <f>'DBP STOP cijfers'!DB15</f>
        <v>0</v>
      </c>
      <c r="DC31" s="11">
        <f>'DBP STOP cijfers'!DC15</f>
        <v>0</v>
      </c>
      <c r="DD31" s="11">
        <f>'DBP STOP cijfers'!DD15</f>
        <v>0</v>
      </c>
      <c r="DE31" s="11">
        <f>'DBP STOP cijfers'!DE15</f>
        <v>0</v>
      </c>
      <c r="DF31" s="11">
        <f>'DBP STOP cijfers'!DF15</f>
        <v>0</v>
      </c>
      <c r="DG31" s="11">
        <f>'DBP STOP cijfers'!DG15</f>
        <v>0</v>
      </c>
      <c r="DH31" s="11">
        <f>'DBP STOP cijfers'!DH15</f>
        <v>0</v>
      </c>
      <c r="DI31" s="11">
        <f>'DBP STOP cijfers'!DI15</f>
        <v>0</v>
      </c>
      <c r="DJ31" s="11">
        <f>'DBP STOP cijfers'!DJ15</f>
        <v>0</v>
      </c>
      <c r="DK31" s="11">
        <f>'DBP STOP cijfers'!DK15</f>
        <v>0</v>
      </c>
      <c r="DL31" s="26">
        <f>'DBP STOP cijfers'!DL15</f>
        <v>0</v>
      </c>
    </row>
    <row r="32" spans="1:116">
      <c r="A32" s="47">
        <f>'DBP STOP cijfers'!A16</f>
        <v>0</v>
      </c>
      <c r="B32" s="49" t="str">
        <f>'DBP STOP cijfers'!B16</f>
        <v>JANT</v>
      </c>
      <c r="C32" s="4" t="str">
        <f>'DBP STOP cijfers'!C16</f>
        <v>Dierlijke Bijproducten</v>
      </c>
      <c r="D32" s="4" t="str">
        <f>'DBP STOP cijfers'!D16</f>
        <v>DBP niet retribueerbare werkzaamheden C&amp;V DG AGRO</v>
      </c>
      <c r="E32" s="4" t="str">
        <f>'DBP STOP cijfers'!E16</f>
        <v>Oorsprongbedrijven IP</v>
      </c>
      <c r="F32" s="5" t="str">
        <f>'DBP STOP cijfers'!F16</f>
        <v>EZ AGRO</v>
      </c>
      <c r="G32" s="4" t="str">
        <f>'DBP STOP cijfers'!G16</f>
        <v>ja</v>
      </c>
      <c r="H32" s="15">
        <f>'DBP STOP cijfers'!H16</f>
        <v>400</v>
      </c>
      <c r="I32" s="11">
        <f>'DBP STOP cijfers'!I16</f>
        <v>0</v>
      </c>
      <c r="J32" s="11">
        <f>'DBP STOP cijfers'!J16</f>
        <v>0</v>
      </c>
      <c r="K32" s="11">
        <f>'DBP STOP cijfers'!K16</f>
        <v>0</v>
      </c>
      <c r="L32" s="11">
        <f>'DBP STOP cijfers'!L16</f>
        <v>0</v>
      </c>
      <c r="M32" s="11">
        <f>'DBP STOP cijfers'!M16</f>
        <v>0</v>
      </c>
      <c r="N32" s="11">
        <f>'DBP STOP cijfers'!N16</f>
        <v>0</v>
      </c>
      <c r="O32" s="11">
        <f>'DBP STOP cijfers'!O16</f>
        <v>0</v>
      </c>
      <c r="P32" s="11">
        <f>'DBP STOP cijfers'!P16</f>
        <v>0</v>
      </c>
      <c r="Q32" s="26">
        <f>'DBP STOP cijfers'!Q16</f>
        <v>400</v>
      </c>
      <c r="R32" s="15">
        <f>'DBP STOP cijfers'!R16</f>
        <v>0</v>
      </c>
      <c r="S32" s="11">
        <f>'DBP STOP cijfers'!S16</f>
        <v>0</v>
      </c>
      <c r="T32" s="11">
        <f>'DBP STOP cijfers'!T16</f>
        <v>400</v>
      </c>
      <c r="U32" s="11">
        <f>'DBP STOP cijfers'!U16</f>
        <v>0</v>
      </c>
      <c r="V32" s="11">
        <f>'DBP STOP cijfers'!V16</f>
        <v>0</v>
      </c>
      <c r="W32" s="11">
        <f>'DBP STOP cijfers'!W16</f>
        <v>0</v>
      </c>
      <c r="X32" s="11">
        <f>'DBP STOP cijfers'!X16</f>
        <v>0</v>
      </c>
      <c r="Y32" s="11">
        <f>'DBP STOP cijfers'!Y16</f>
        <v>0</v>
      </c>
      <c r="Z32" s="49">
        <f>'DBP STOP cijfers'!Z16</f>
        <v>400</v>
      </c>
      <c r="AA32" s="11">
        <f>'DBP STOP cijfers'!AA16</f>
        <v>40</v>
      </c>
      <c r="AB32" s="11">
        <f>'DBP STOP cijfers'!AB16</f>
        <v>0</v>
      </c>
      <c r="AC32" s="11">
        <f>'DBP STOP cijfers'!AC16</f>
        <v>360</v>
      </c>
      <c r="AD32" s="11">
        <f>'DBP STOP cijfers'!AD16</f>
        <v>0</v>
      </c>
      <c r="AE32" s="11">
        <f>'DBP STOP cijfers'!AE16</f>
        <v>0</v>
      </c>
      <c r="AF32" s="11">
        <f>'DBP STOP cijfers'!AF16</f>
        <v>0</v>
      </c>
      <c r="AG32" s="49">
        <f>'DBP STOP cijfers'!AG16</f>
        <v>0</v>
      </c>
      <c r="AH32" s="11">
        <f>'DBP STOP cijfers'!AH16</f>
        <v>0</v>
      </c>
      <c r="AI32" s="11">
        <f>'DBP STOP cijfers'!AI16</f>
        <v>0</v>
      </c>
      <c r="AJ32" s="11">
        <f>'DBP STOP cijfers'!AJ16</f>
        <v>40</v>
      </c>
      <c r="AK32" s="11">
        <f>'DBP STOP cijfers'!AK16</f>
        <v>0</v>
      </c>
      <c r="AL32" s="49">
        <f>'DBP STOP cijfers'!AL16</f>
        <v>0</v>
      </c>
      <c r="AM32" s="11">
        <f>'DBP STOP cijfers'!AM16</f>
        <v>0</v>
      </c>
      <c r="AN32" s="11">
        <f>'DBP STOP cijfers'!AN16</f>
        <v>0</v>
      </c>
      <c r="AO32" s="11">
        <f>'DBP STOP cijfers'!AO16</f>
        <v>0</v>
      </c>
      <c r="AP32" s="11">
        <f>'DBP STOP cijfers'!AP16</f>
        <v>0</v>
      </c>
      <c r="AQ32" s="11">
        <f>'DBP STOP cijfers'!AQ16</f>
        <v>0</v>
      </c>
      <c r="AR32" s="49">
        <f>'DBP STOP cijfers'!AR16</f>
        <v>0</v>
      </c>
      <c r="AS32" s="11">
        <f>'DBP STOP cijfers'!AS16</f>
        <v>0</v>
      </c>
      <c r="AT32" s="11">
        <f>'DBP STOP cijfers'!AT16</f>
        <v>0</v>
      </c>
      <c r="AU32" s="11">
        <f>'DBP STOP cijfers'!AU16</f>
        <v>0</v>
      </c>
      <c r="AV32" s="11">
        <f>'DBP STOP cijfers'!AV16</f>
        <v>0</v>
      </c>
      <c r="AW32" s="11">
        <f>'DBP STOP cijfers'!AW16</f>
        <v>0</v>
      </c>
      <c r="AX32" s="11">
        <f>'DBP STOP cijfers'!AX16</f>
        <v>0</v>
      </c>
      <c r="AY32" s="11">
        <f>'DBP STOP cijfers'!AY16</f>
        <v>0</v>
      </c>
      <c r="AZ32" s="11">
        <f>'DBP STOP cijfers'!AZ16</f>
        <v>0</v>
      </c>
      <c r="BA32" s="11">
        <f>'DBP STOP cijfers'!BA16</f>
        <v>0</v>
      </c>
      <c r="BB32" s="11">
        <f>'DBP STOP cijfers'!BB16</f>
        <v>0</v>
      </c>
      <c r="BC32" s="49">
        <f>'DBP STOP cijfers'!BC16</f>
        <v>0</v>
      </c>
      <c r="BD32" s="11">
        <f>'DBP STOP cijfers'!BD16</f>
        <v>0</v>
      </c>
      <c r="BE32" s="11">
        <f>'DBP STOP cijfers'!BE16</f>
        <v>0</v>
      </c>
      <c r="BF32" s="11">
        <f>'DBP STOP cijfers'!BF16</f>
        <v>0</v>
      </c>
      <c r="BG32" s="11">
        <f>'DBP STOP cijfers'!BG16</f>
        <v>0</v>
      </c>
      <c r="BH32" s="11">
        <f>'DBP STOP cijfers'!BH16</f>
        <v>0</v>
      </c>
      <c r="BI32" s="11">
        <f>'DBP STOP cijfers'!BI16</f>
        <v>0</v>
      </c>
      <c r="BJ32" s="11">
        <f>'DBP STOP cijfers'!BJ16</f>
        <v>0</v>
      </c>
      <c r="BK32" s="49">
        <f>'DBP STOP cijfers'!BK16</f>
        <v>0</v>
      </c>
      <c r="BL32" s="11">
        <f>'DBP STOP cijfers'!BL16</f>
        <v>0</v>
      </c>
      <c r="BM32" s="11">
        <f>'DBP STOP cijfers'!BM16</f>
        <v>0</v>
      </c>
      <c r="BN32" s="11">
        <f>'DBP STOP cijfers'!BN16</f>
        <v>0</v>
      </c>
      <c r="BO32" s="11">
        <f>'DBP STOP cijfers'!BO16</f>
        <v>0</v>
      </c>
      <c r="BP32" s="11">
        <f>'DBP STOP cijfers'!BP16</f>
        <v>0</v>
      </c>
      <c r="BQ32" s="49">
        <f>'DBP STOP cijfers'!BQ16</f>
        <v>0</v>
      </c>
      <c r="BR32" s="11">
        <f>'DBP STOP cijfers'!BR16</f>
        <v>208.79999999999998</v>
      </c>
      <c r="BS32" s="11">
        <f>'DBP STOP cijfers'!BS16</f>
        <v>151.19999999999999</v>
      </c>
      <c r="BT32" s="11">
        <f>'DBP STOP cijfers'!BT16</f>
        <v>0</v>
      </c>
      <c r="BU32" s="11">
        <f>'DBP STOP cijfers'!BU16</f>
        <v>0</v>
      </c>
      <c r="BV32" s="11">
        <f>'DBP STOP cijfers'!BV16</f>
        <v>0</v>
      </c>
      <c r="BW32" s="11">
        <f>'DBP STOP cijfers'!BW16</f>
        <v>0</v>
      </c>
      <c r="BX32" s="47">
        <f>'DBP STOP cijfers'!BX16</f>
        <v>0</v>
      </c>
      <c r="BY32" s="49">
        <f>'DBP STOP cijfers'!BY16</f>
        <v>400</v>
      </c>
      <c r="BZ32" s="11">
        <f>'DBP STOP cijfers'!BZ16</f>
        <v>0</v>
      </c>
      <c r="CA32" s="11">
        <f>'DBP STOP cijfers'!CA16</f>
        <v>0</v>
      </c>
      <c r="CB32" s="11">
        <f>'DBP STOP cijfers'!CB16</f>
        <v>0</v>
      </c>
      <c r="CC32" s="11">
        <f>'DBP STOP cijfers'!CC16</f>
        <v>0</v>
      </c>
      <c r="CD32" s="11">
        <f>'DBP STOP cijfers'!CD16</f>
        <v>0</v>
      </c>
      <c r="CE32" s="11">
        <f>'DBP STOP cijfers'!CE16</f>
        <v>0</v>
      </c>
      <c r="CF32" s="11">
        <f>'DBP STOP cijfers'!CF16</f>
        <v>0</v>
      </c>
      <c r="CG32" s="11">
        <f>'DBP STOP cijfers'!CG16</f>
        <v>0</v>
      </c>
      <c r="CH32" s="11">
        <f>'DBP STOP cijfers'!CH16</f>
        <v>0</v>
      </c>
      <c r="CI32" s="11">
        <f>'DBP STOP cijfers'!CI16</f>
        <v>0</v>
      </c>
      <c r="CJ32" s="11">
        <f>'DBP STOP cijfers'!CJ16</f>
        <v>0</v>
      </c>
      <c r="CK32" s="11">
        <f>'DBP STOP cijfers'!CK16</f>
        <v>0</v>
      </c>
      <c r="CL32" s="49">
        <f>'DBP STOP cijfers'!CL16</f>
        <v>0</v>
      </c>
      <c r="CM32" s="15">
        <f>'DBP STOP cijfers'!CM16</f>
        <v>0</v>
      </c>
      <c r="CN32" s="11">
        <f>'DBP STOP cijfers'!CN16</f>
        <v>0</v>
      </c>
      <c r="CO32" s="11">
        <f>'DBP STOP cijfers'!CO16</f>
        <v>0</v>
      </c>
      <c r="CP32" s="11">
        <f>'DBP STOP cijfers'!CP16</f>
        <v>0</v>
      </c>
      <c r="CQ32" s="11">
        <f>'DBP STOP cijfers'!CQ16</f>
        <v>0</v>
      </c>
      <c r="CR32" s="11">
        <f>'DBP STOP cijfers'!CR16</f>
        <v>0</v>
      </c>
      <c r="CS32" s="11">
        <f>'DBP STOP cijfers'!CS16</f>
        <v>0</v>
      </c>
      <c r="CT32" s="11">
        <f>'DBP STOP cijfers'!CT16</f>
        <v>0</v>
      </c>
      <c r="CU32" s="11">
        <f>'DBP STOP cijfers'!CU16</f>
        <v>0</v>
      </c>
      <c r="CV32" s="11">
        <f>'DBP STOP cijfers'!CV16</f>
        <v>0</v>
      </c>
      <c r="CW32" s="11">
        <f>'DBP STOP cijfers'!CW16</f>
        <v>0</v>
      </c>
      <c r="CX32" s="11">
        <f>'DBP STOP cijfers'!CX16</f>
        <v>0</v>
      </c>
      <c r="CY32" s="26">
        <f>'DBP STOP cijfers'!CY16</f>
        <v>0</v>
      </c>
      <c r="CZ32" s="15">
        <f>'DBP STOP cijfers'!CZ16</f>
        <v>0</v>
      </c>
      <c r="DA32" s="11">
        <f>'DBP STOP cijfers'!DA16</f>
        <v>0</v>
      </c>
      <c r="DB32" s="11">
        <f>'DBP STOP cijfers'!DB16</f>
        <v>0</v>
      </c>
      <c r="DC32" s="11">
        <f>'DBP STOP cijfers'!DC16</f>
        <v>0</v>
      </c>
      <c r="DD32" s="11">
        <f>'DBP STOP cijfers'!DD16</f>
        <v>0</v>
      </c>
      <c r="DE32" s="11">
        <f>'DBP STOP cijfers'!DE16</f>
        <v>0</v>
      </c>
      <c r="DF32" s="11">
        <f>'DBP STOP cijfers'!DF16</f>
        <v>0</v>
      </c>
      <c r="DG32" s="11">
        <f>'DBP STOP cijfers'!DG16</f>
        <v>0</v>
      </c>
      <c r="DH32" s="11">
        <f>'DBP STOP cijfers'!DH16</f>
        <v>0</v>
      </c>
      <c r="DI32" s="11">
        <f>'DBP STOP cijfers'!DI16</f>
        <v>0</v>
      </c>
      <c r="DJ32" s="11">
        <f>'DBP STOP cijfers'!DJ16</f>
        <v>0</v>
      </c>
      <c r="DK32" s="11">
        <f>'DBP STOP cijfers'!DK16</f>
        <v>0</v>
      </c>
      <c r="DL32" s="26">
        <f>'DBP STOP cijfers'!DL16</f>
        <v>0</v>
      </c>
    </row>
    <row r="33" spans="1:116">
      <c r="A33" s="47">
        <f>'DBP STOP cijfers'!A17</f>
        <v>0</v>
      </c>
      <c r="B33" s="49" t="str">
        <f>'DBP STOP cijfers'!B17</f>
        <v>JANT/JANL</v>
      </c>
      <c r="C33" s="4" t="str">
        <f>'DBP STOP cijfers'!C17</f>
        <v>Dierlijke Bijproducten</v>
      </c>
      <c r="D33" s="4" t="str">
        <f>'DBP STOP cijfers'!D17</f>
        <v>DBP niet retribueerbare werkzaamheden C&amp;V DG AGRO</v>
      </c>
      <c r="E33" s="4" t="str">
        <f>'DBP STOP cijfers'!E17</f>
        <v>Oorsprongbedrijven H&amp;R</v>
      </c>
      <c r="F33" s="5" t="str">
        <f>'DBP STOP cijfers'!F17</f>
        <v>EZ AGRO</v>
      </c>
      <c r="G33" s="4" t="str">
        <f>'DBP STOP cijfers'!G17</f>
        <v>ja</v>
      </c>
      <c r="H33" s="15">
        <f>'DBP STOP cijfers'!H17</f>
        <v>840</v>
      </c>
      <c r="I33" s="11">
        <f>'DBP STOP cijfers'!I17</f>
        <v>24</v>
      </c>
      <c r="J33" s="11">
        <f>'DBP STOP cijfers'!J17</f>
        <v>0</v>
      </c>
      <c r="K33" s="11">
        <f>'DBP STOP cijfers'!K17</f>
        <v>0</v>
      </c>
      <c r="L33" s="11">
        <f>'DBP STOP cijfers'!L17</f>
        <v>0</v>
      </c>
      <c r="M33" s="11">
        <f>'DBP STOP cijfers'!M17</f>
        <v>0</v>
      </c>
      <c r="N33" s="11">
        <f>'DBP STOP cijfers'!N17</f>
        <v>0</v>
      </c>
      <c r="O33" s="11">
        <f>'DBP STOP cijfers'!O17</f>
        <v>0</v>
      </c>
      <c r="P33" s="11">
        <f>'DBP STOP cijfers'!P17</f>
        <v>0</v>
      </c>
      <c r="Q33" s="26">
        <f>'DBP STOP cijfers'!Q17</f>
        <v>864</v>
      </c>
      <c r="R33" s="15">
        <f>'DBP STOP cijfers'!R17</f>
        <v>0</v>
      </c>
      <c r="S33" s="11">
        <f>'DBP STOP cijfers'!S17</f>
        <v>0</v>
      </c>
      <c r="T33" s="11">
        <f>'DBP STOP cijfers'!T17</f>
        <v>864</v>
      </c>
      <c r="U33" s="11">
        <f>'DBP STOP cijfers'!U17</f>
        <v>0</v>
      </c>
      <c r="V33" s="11">
        <f>'DBP STOP cijfers'!V17</f>
        <v>0</v>
      </c>
      <c r="W33" s="11">
        <f>'DBP STOP cijfers'!W17</f>
        <v>0</v>
      </c>
      <c r="X33" s="11">
        <f>'DBP STOP cijfers'!X17</f>
        <v>0</v>
      </c>
      <c r="Y33" s="11">
        <f>'DBP STOP cijfers'!Y17</f>
        <v>0</v>
      </c>
      <c r="Z33" s="49">
        <f>'DBP STOP cijfers'!Z17</f>
        <v>864</v>
      </c>
      <c r="AA33" s="11">
        <f>'DBP STOP cijfers'!AA17</f>
        <v>40</v>
      </c>
      <c r="AB33" s="11">
        <f>'DBP STOP cijfers'!AB17</f>
        <v>800</v>
      </c>
      <c r="AC33" s="11">
        <f>'DBP STOP cijfers'!AC17</f>
        <v>0</v>
      </c>
      <c r="AD33" s="11">
        <f>'DBP STOP cijfers'!AD17</f>
        <v>0</v>
      </c>
      <c r="AE33" s="11">
        <f>'DBP STOP cijfers'!AE17</f>
        <v>0</v>
      </c>
      <c r="AF33" s="11">
        <f>'DBP STOP cijfers'!AF17</f>
        <v>24</v>
      </c>
      <c r="AG33" s="49">
        <f>'DBP STOP cijfers'!AG17</f>
        <v>0</v>
      </c>
      <c r="AH33" s="11">
        <f>'DBP STOP cijfers'!AH17</f>
        <v>0</v>
      </c>
      <c r="AI33" s="11">
        <f>'DBP STOP cijfers'!AI17</f>
        <v>0</v>
      </c>
      <c r="AJ33" s="11">
        <f>'DBP STOP cijfers'!AJ17</f>
        <v>40</v>
      </c>
      <c r="AK33" s="11">
        <f>'DBP STOP cijfers'!AK17</f>
        <v>0</v>
      </c>
      <c r="AL33" s="49">
        <f>'DBP STOP cijfers'!AL17</f>
        <v>0</v>
      </c>
      <c r="AM33" s="11">
        <f>'DBP STOP cijfers'!AM17</f>
        <v>0</v>
      </c>
      <c r="AN33" s="11">
        <f>'DBP STOP cijfers'!AN17</f>
        <v>0</v>
      </c>
      <c r="AO33" s="11">
        <f>'DBP STOP cijfers'!AO17</f>
        <v>0</v>
      </c>
      <c r="AP33" s="11">
        <f>'DBP STOP cijfers'!AP17</f>
        <v>0</v>
      </c>
      <c r="AQ33" s="11">
        <f>'DBP STOP cijfers'!AQ17</f>
        <v>0</v>
      </c>
      <c r="AR33" s="49">
        <f>'DBP STOP cijfers'!AR17</f>
        <v>0</v>
      </c>
      <c r="AS33" s="11">
        <f>'DBP STOP cijfers'!AS17</f>
        <v>88.888888888888886</v>
      </c>
      <c r="AT33" s="11">
        <f>'DBP STOP cijfers'!AT17</f>
        <v>88.888888888888886</v>
      </c>
      <c r="AU33" s="11">
        <f>'DBP STOP cijfers'!AU17</f>
        <v>88.888888888888886</v>
      </c>
      <c r="AV33" s="11">
        <f>'DBP STOP cijfers'!AV17</f>
        <v>88.888888888888886</v>
      </c>
      <c r="AW33" s="11">
        <f>'DBP STOP cijfers'!AW17</f>
        <v>88.888888888888886</v>
      </c>
      <c r="AX33" s="11">
        <f>'DBP STOP cijfers'!AX17</f>
        <v>88.888888888888886</v>
      </c>
      <c r="AY33" s="11">
        <f>'DBP STOP cijfers'!AY17</f>
        <v>88.888888888888886</v>
      </c>
      <c r="AZ33" s="11">
        <f>'DBP STOP cijfers'!AZ17</f>
        <v>88.888888888888886</v>
      </c>
      <c r="BA33" s="11">
        <f>'DBP STOP cijfers'!BA17</f>
        <v>88.888888888888886</v>
      </c>
      <c r="BB33" s="11">
        <f>'DBP STOP cijfers'!BB17</f>
        <v>0</v>
      </c>
      <c r="BC33" s="49">
        <f>'DBP STOP cijfers'!BC17</f>
        <v>0</v>
      </c>
      <c r="BD33" s="11">
        <f>'DBP STOP cijfers'!BD17</f>
        <v>0</v>
      </c>
      <c r="BE33" s="11">
        <f>'DBP STOP cijfers'!BE17</f>
        <v>0</v>
      </c>
      <c r="BF33" s="11">
        <f>'DBP STOP cijfers'!BF17</f>
        <v>0</v>
      </c>
      <c r="BG33" s="11">
        <f>'DBP STOP cijfers'!BG17</f>
        <v>0</v>
      </c>
      <c r="BH33" s="11">
        <f>'DBP STOP cijfers'!BH17</f>
        <v>24</v>
      </c>
      <c r="BI33" s="11">
        <f>'DBP STOP cijfers'!BI17</f>
        <v>0</v>
      </c>
      <c r="BJ33" s="11">
        <f>'DBP STOP cijfers'!BJ17</f>
        <v>0</v>
      </c>
      <c r="BK33" s="49">
        <f>'DBP STOP cijfers'!BK17</f>
        <v>0</v>
      </c>
      <c r="BL33" s="11">
        <f>'DBP STOP cijfers'!BL17</f>
        <v>0</v>
      </c>
      <c r="BM33" s="11">
        <f>'DBP STOP cijfers'!BM17</f>
        <v>0</v>
      </c>
      <c r="BN33" s="11">
        <f>'DBP STOP cijfers'!BN17</f>
        <v>0</v>
      </c>
      <c r="BO33" s="11">
        <f>'DBP STOP cijfers'!BO17</f>
        <v>0</v>
      </c>
      <c r="BP33" s="11">
        <f>'DBP STOP cijfers'!BP17</f>
        <v>0</v>
      </c>
      <c r="BQ33" s="49">
        <f>'DBP STOP cijfers'!BQ17</f>
        <v>0</v>
      </c>
      <c r="BR33" s="11">
        <f>'DBP STOP cijfers'!BR17</f>
        <v>0</v>
      </c>
      <c r="BS33" s="11">
        <f>'DBP STOP cijfers'!BS17</f>
        <v>0</v>
      </c>
      <c r="BT33" s="11">
        <f>'DBP STOP cijfers'!BT17</f>
        <v>0</v>
      </c>
      <c r="BU33" s="11">
        <f>'DBP STOP cijfers'!BU17</f>
        <v>0</v>
      </c>
      <c r="BV33" s="11">
        <f>'DBP STOP cijfers'!BV17</f>
        <v>0</v>
      </c>
      <c r="BW33" s="11">
        <f>'DBP STOP cijfers'!BW17</f>
        <v>0</v>
      </c>
      <c r="BX33" s="47">
        <f>'DBP STOP cijfers'!BX17</f>
        <v>0</v>
      </c>
      <c r="BY33" s="49">
        <f>'DBP STOP cijfers'!BY17</f>
        <v>864.00000000000011</v>
      </c>
      <c r="BZ33" s="11">
        <f>'DBP STOP cijfers'!BZ17</f>
        <v>0</v>
      </c>
      <c r="CA33" s="11">
        <f>'DBP STOP cijfers'!CA17</f>
        <v>0</v>
      </c>
      <c r="CB33" s="11">
        <f>'DBP STOP cijfers'!CB17</f>
        <v>0</v>
      </c>
      <c r="CC33" s="11">
        <f>'DBP STOP cijfers'!CC17</f>
        <v>0</v>
      </c>
      <c r="CD33" s="11">
        <f>'DBP STOP cijfers'!CD17</f>
        <v>0</v>
      </c>
      <c r="CE33" s="11">
        <f>'DBP STOP cijfers'!CE17</f>
        <v>0</v>
      </c>
      <c r="CF33" s="11">
        <f>'DBP STOP cijfers'!CF17</f>
        <v>0</v>
      </c>
      <c r="CG33" s="11">
        <f>'DBP STOP cijfers'!CG17</f>
        <v>0</v>
      </c>
      <c r="CH33" s="11">
        <f>'DBP STOP cijfers'!CH17</f>
        <v>0</v>
      </c>
      <c r="CI33" s="11">
        <f>'DBP STOP cijfers'!CI17</f>
        <v>0</v>
      </c>
      <c r="CJ33" s="11">
        <f>'DBP STOP cijfers'!CJ17</f>
        <v>0</v>
      </c>
      <c r="CK33" s="11">
        <f>'DBP STOP cijfers'!CK17</f>
        <v>0</v>
      </c>
      <c r="CL33" s="49">
        <f>'DBP STOP cijfers'!CL17</f>
        <v>0</v>
      </c>
      <c r="CM33" s="15">
        <f>'DBP STOP cijfers'!CM17</f>
        <v>0</v>
      </c>
      <c r="CN33" s="11">
        <f>'DBP STOP cijfers'!CN17</f>
        <v>0</v>
      </c>
      <c r="CO33" s="11">
        <f>'DBP STOP cijfers'!CO17</f>
        <v>0</v>
      </c>
      <c r="CP33" s="11">
        <f>'DBP STOP cijfers'!CP17</f>
        <v>0</v>
      </c>
      <c r="CQ33" s="11">
        <f>'DBP STOP cijfers'!CQ17</f>
        <v>0</v>
      </c>
      <c r="CR33" s="11">
        <f>'DBP STOP cijfers'!CR17</f>
        <v>0</v>
      </c>
      <c r="CS33" s="11">
        <f>'DBP STOP cijfers'!CS17</f>
        <v>0</v>
      </c>
      <c r="CT33" s="11">
        <f>'DBP STOP cijfers'!CT17</f>
        <v>0</v>
      </c>
      <c r="CU33" s="11">
        <f>'DBP STOP cijfers'!CU17</f>
        <v>0</v>
      </c>
      <c r="CV33" s="11">
        <f>'DBP STOP cijfers'!CV17</f>
        <v>0</v>
      </c>
      <c r="CW33" s="11">
        <f>'DBP STOP cijfers'!CW17</f>
        <v>0</v>
      </c>
      <c r="CX33" s="11">
        <f>'DBP STOP cijfers'!CX17</f>
        <v>0</v>
      </c>
      <c r="CY33" s="26">
        <f>'DBP STOP cijfers'!CY17</f>
        <v>0</v>
      </c>
      <c r="CZ33" s="15">
        <f>'DBP STOP cijfers'!CZ17</f>
        <v>0</v>
      </c>
      <c r="DA33" s="11">
        <f>'DBP STOP cijfers'!DA17</f>
        <v>0</v>
      </c>
      <c r="DB33" s="11">
        <f>'DBP STOP cijfers'!DB17</f>
        <v>0</v>
      </c>
      <c r="DC33" s="11">
        <f>'DBP STOP cijfers'!DC17</f>
        <v>0</v>
      </c>
      <c r="DD33" s="11">
        <f>'DBP STOP cijfers'!DD17</f>
        <v>0</v>
      </c>
      <c r="DE33" s="11">
        <f>'DBP STOP cijfers'!DE17</f>
        <v>0</v>
      </c>
      <c r="DF33" s="11">
        <f>'DBP STOP cijfers'!DF17</f>
        <v>0</v>
      </c>
      <c r="DG33" s="11">
        <f>'DBP STOP cijfers'!DG17</f>
        <v>0</v>
      </c>
      <c r="DH33" s="11">
        <f>'DBP STOP cijfers'!DH17</f>
        <v>0</v>
      </c>
      <c r="DI33" s="11">
        <f>'DBP STOP cijfers'!DI17</f>
        <v>0</v>
      </c>
      <c r="DJ33" s="11">
        <f>'DBP STOP cijfers'!DJ17</f>
        <v>0</v>
      </c>
      <c r="DK33" s="11">
        <f>'DBP STOP cijfers'!DK17</f>
        <v>0</v>
      </c>
      <c r="DL33" s="26">
        <f>'DBP STOP cijfers'!DL17</f>
        <v>0</v>
      </c>
    </row>
    <row r="34" spans="1:116">
      <c r="A34" s="47">
        <f>'DBP STOP cijfers'!A18</f>
        <v>0</v>
      </c>
      <c r="B34" s="49" t="str">
        <f>'DBP STOP cijfers'!B18</f>
        <v>JANT</v>
      </c>
      <c r="C34" s="4" t="str">
        <f>'DBP STOP cijfers'!C18</f>
        <v>Dierlijke Bijproducten</v>
      </c>
      <c r="D34" s="4" t="str">
        <f>'DBP STOP cijfers'!D18</f>
        <v>DBP niet retribueerbare werkzaamheden C&amp;V DG AGRO</v>
      </c>
      <c r="E34" s="8" t="str">
        <f>'DBP STOP cijfers'!E18</f>
        <v>Geregistreerde bedrijven</v>
      </c>
      <c r="F34" s="5" t="str">
        <f>'DBP STOP cijfers'!F18</f>
        <v>EZ AGRO</v>
      </c>
      <c r="G34" s="4" t="str">
        <f>'DBP STOP cijfers'!G18</f>
        <v>ja</v>
      </c>
      <c r="H34" s="15">
        <f>'DBP STOP cijfers'!H18</f>
        <v>2584</v>
      </c>
      <c r="I34" s="11">
        <f>'DBP STOP cijfers'!I18</f>
        <v>0</v>
      </c>
      <c r="J34" s="11">
        <f>'DBP STOP cijfers'!J18</f>
        <v>0</v>
      </c>
      <c r="K34" s="11">
        <f>'DBP STOP cijfers'!K18</f>
        <v>0</v>
      </c>
      <c r="L34" s="11">
        <f>'DBP STOP cijfers'!L18</f>
        <v>0</v>
      </c>
      <c r="M34" s="11">
        <f>'DBP STOP cijfers'!M18</f>
        <v>0</v>
      </c>
      <c r="N34" s="11">
        <f>'DBP STOP cijfers'!N18</f>
        <v>0</v>
      </c>
      <c r="O34" s="11">
        <f>'DBP STOP cijfers'!O18</f>
        <v>0</v>
      </c>
      <c r="P34" s="11">
        <f>'DBP STOP cijfers'!P18</f>
        <v>0</v>
      </c>
      <c r="Q34" s="26">
        <f>'DBP STOP cijfers'!Q18</f>
        <v>2584</v>
      </c>
      <c r="R34" s="15">
        <f>'DBP STOP cijfers'!R18</f>
        <v>0</v>
      </c>
      <c r="S34" s="11">
        <f>'DBP STOP cijfers'!S18</f>
        <v>0</v>
      </c>
      <c r="T34" s="11">
        <f>'DBP STOP cijfers'!T18</f>
        <v>2584</v>
      </c>
      <c r="U34" s="11">
        <f>'DBP STOP cijfers'!U18</f>
        <v>0</v>
      </c>
      <c r="V34" s="11">
        <f>'DBP STOP cijfers'!V18</f>
        <v>0</v>
      </c>
      <c r="W34" s="11">
        <f>'DBP STOP cijfers'!W18</f>
        <v>0</v>
      </c>
      <c r="X34" s="11">
        <f>'DBP STOP cijfers'!X18</f>
        <v>0</v>
      </c>
      <c r="Y34" s="11">
        <f>'DBP STOP cijfers'!Y18</f>
        <v>0</v>
      </c>
      <c r="Z34" s="49">
        <f>'DBP STOP cijfers'!Z18</f>
        <v>2584</v>
      </c>
      <c r="AA34" s="11">
        <f>'DBP STOP cijfers'!AA18</f>
        <v>500</v>
      </c>
      <c r="AB34" s="11">
        <f>'DBP STOP cijfers'!AB18</f>
        <v>0</v>
      </c>
      <c r="AC34" s="11">
        <f>'DBP STOP cijfers'!AC18</f>
        <v>2084</v>
      </c>
      <c r="AD34" s="11">
        <f>'DBP STOP cijfers'!AD18</f>
        <v>0</v>
      </c>
      <c r="AE34" s="11">
        <f>'DBP STOP cijfers'!AE18</f>
        <v>0</v>
      </c>
      <c r="AF34" s="11">
        <f>'DBP STOP cijfers'!AF18</f>
        <v>0</v>
      </c>
      <c r="AG34" s="49">
        <f>'DBP STOP cijfers'!AG18</f>
        <v>0</v>
      </c>
      <c r="AH34" s="11">
        <f>'DBP STOP cijfers'!AH18</f>
        <v>0</v>
      </c>
      <c r="AI34" s="11">
        <f>'DBP STOP cijfers'!AI18</f>
        <v>0</v>
      </c>
      <c r="AJ34" s="11">
        <f>'DBP STOP cijfers'!AJ18</f>
        <v>500</v>
      </c>
      <c r="AK34" s="11">
        <f>'DBP STOP cijfers'!AK18</f>
        <v>0</v>
      </c>
      <c r="AL34" s="49">
        <f>'DBP STOP cijfers'!AL18</f>
        <v>0</v>
      </c>
      <c r="AM34" s="11">
        <f>'DBP STOP cijfers'!AM18</f>
        <v>0</v>
      </c>
      <c r="AN34" s="11">
        <f>'DBP STOP cijfers'!AN18</f>
        <v>0</v>
      </c>
      <c r="AO34" s="11">
        <f>'DBP STOP cijfers'!AO18</f>
        <v>0</v>
      </c>
      <c r="AP34" s="11">
        <f>'DBP STOP cijfers'!AP18</f>
        <v>0</v>
      </c>
      <c r="AQ34" s="11">
        <f>'DBP STOP cijfers'!AQ18</f>
        <v>0</v>
      </c>
      <c r="AR34" s="49">
        <f>'DBP STOP cijfers'!AR18</f>
        <v>0</v>
      </c>
      <c r="AS34" s="11">
        <f>'DBP STOP cijfers'!AS18</f>
        <v>0</v>
      </c>
      <c r="AT34" s="11">
        <f>'DBP STOP cijfers'!AT18</f>
        <v>0</v>
      </c>
      <c r="AU34" s="11">
        <f>'DBP STOP cijfers'!AU18</f>
        <v>0</v>
      </c>
      <c r="AV34" s="11">
        <f>'DBP STOP cijfers'!AV18</f>
        <v>0</v>
      </c>
      <c r="AW34" s="11">
        <f>'DBP STOP cijfers'!AW18</f>
        <v>0</v>
      </c>
      <c r="AX34" s="11">
        <f>'DBP STOP cijfers'!AX18</f>
        <v>0</v>
      </c>
      <c r="AY34" s="11">
        <f>'DBP STOP cijfers'!AY18</f>
        <v>0</v>
      </c>
      <c r="AZ34" s="11">
        <f>'DBP STOP cijfers'!AZ18</f>
        <v>0</v>
      </c>
      <c r="BA34" s="11">
        <f>'DBP STOP cijfers'!BA18</f>
        <v>0</v>
      </c>
      <c r="BB34" s="11">
        <f>'DBP STOP cijfers'!BB18</f>
        <v>0</v>
      </c>
      <c r="BC34" s="49">
        <f>'DBP STOP cijfers'!BC18</f>
        <v>0</v>
      </c>
      <c r="BD34" s="11">
        <f>'DBP STOP cijfers'!BD18</f>
        <v>0</v>
      </c>
      <c r="BE34" s="11">
        <f>'DBP STOP cijfers'!BE18</f>
        <v>0</v>
      </c>
      <c r="BF34" s="11">
        <f>'DBP STOP cijfers'!BF18</f>
        <v>0</v>
      </c>
      <c r="BG34" s="11">
        <f>'DBP STOP cijfers'!BG18</f>
        <v>0</v>
      </c>
      <c r="BH34" s="11">
        <f>'DBP STOP cijfers'!BH18</f>
        <v>0</v>
      </c>
      <c r="BI34" s="11">
        <f>'DBP STOP cijfers'!BI18</f>
        <v>0</v>
      </c>
      <c r="BJ34" s="11">
        <f>'DBP STOP cijfers'!BJ18</f>
        <v>0</v>
      </c>
      <c r="BK34" s="49">
        <f>'DBP STOP cijfers'!BK18</f>
        <v>0</v>
      </c>
      <c r="BL34" s="11">
        <f>'DBP STOP cijfers'!BL18</f>
        <v>0</v>
      </c>
      <c r="BM34" s="11">
        <f>'DBP STOP cijfers'!BM18</f>
        <v>0</v>
      </c>
      <c r="BN34" s="11">
        <f>'DBP STOP cijfers'!BN18</f>
        <v>0</v>
      </c>
      <c r="BO34" s="11">
        <f>'DBP STOP cijfers'!BO18</f>
        <v>0</v>
      </c>
      <c r="BP34" s="11">
        <f>'DBP STOP cijfers'!BP18</f>
        <v>0</v>
      </c>
      <c r="BQ34" s="49">
        <f>'DBP STOP cijfers'!BQ18</f>
        <v>0</v>
      </c>
      <c r="BR34" s="11">
        <f>'DBP STOP cijfers'!BR18</f>
        <v>1208.72</v>
      </c>
      <c r="BS34" s="11">
        <f>'DBP STOP cijfers'!BS18</f>
        <v>875.28</v>
      </c>
      <c r="BT34" s="11">
        <f>'DBP STOP cijfers'!BT18</f>
        <v>0</v>
      </c>
      <c r="BU34" s="11">
        <f>'DBP STOP cijfers'!BU18</f>
        <v>0</v>
      </c>
      <c r="BV34" s="11">
        <f>'DBP STOP cijfers'!BV18</f>
        <v>0</v>
      </c>
      <c r="BW34" s="11">
        <f>'DBP STOP cijfers'!BW18</f>
        <v>0</v>
      </c>
      <c r="BX34" s="47">
        <f>'DBP STOP cijfers'!BX18</f>
        <v>0</v>
      </c>
      <c r="BY34" s="49">
        <f>'DBP STOP cijfers'!BY18</f>
        <v>2584</v>
      </c>
      <c r="BZ34" s="11">
        <f>'DBP STOP cijfers'!BZ18</f>
        <v>0</v>
      </c>
      <c r="CA34" s="11">
        <f>'DBP STOP cijfers'!CA18</f>
        <v>0</v>
      </c>
      <c r="CB34" s="11">
        <f>'DBP STOP cijfers'!CB18</f>
        <v>0</v>
      </c>
      <c r="CC34" s="11">
        <f>'DBP STOP cijfers'!CC18</f>
        <v>0</v>
      </c>
      <c r="CD34" s="11">
        <f>'DBP STOP cijfers'!CD18</f>
        <v>0</v>
      </c>
      <c r="CE34" s="11">
        <f>'DBP STOP cijfers'!CE18</f>
        <v>0</v>
      </c>
      <c r="CF34" s="11">
        <f>'DBP STOP cijfers'!CF18</f>
        <v>0</v>
      </c>
      <c r="CG34" s="11">
        <f>'DBP STOP cijfers'!CG18</f>
        <v>0</v>
      </c>
      <c r="CH34" s="11">
        <f>'DBP STOP cijfers'!CH18</f>
        <v>0</v>
      </c>
      <c r="CI34" s="11">
        <f>'DBP STOP cijfers'!CI18</f>
        <v>0</v>
      </c>
      <c r="CJ34" s="11">
        <f>'DBP STOP cijfers'!CJ18</f>
        <v>0</v>
      </c>
      <c r="CK34" s="11">
        <f>'DBP STOP cijfers'!CK18</f>
        <v>0</v>
      </c>
      <c r="CL34" s="49">
        <f>'DBP STOP cijfers'!CL18</f>
        <v>0</v>
      </c>
      <c r="CM34" s="15">
        <f>'DBP STOP cijfers'!CM18</f>
        <v>0</v>
      </c>
      <c r="CN34" s="11">
        <f>'DBP STOP cijfers'!CN18</f>
        <v>0</v>
      </c>
      <c r="CO34" s="11">
        <f>'DBP STOP cijfers'!CO18</f>
        <v>0</v>
      </c>
      <c r="CP34" s="11">
        <f>'DBP STOP cijfers'!CP18</f>
        <v>0</v>
      </c>
      <c r="CQ34" s="11">
        <f>'DBP STOP cijfers'!CQ18</f>
        <v>0</v>
      </c>
      <c r="CR34" s="11">
        <f>'DBP STOP cijfers'!CR18</f>
        <v>0</v>
      </c>
      <c r="CS34" s="11">
        <f>'DBP STOP cijfers'!CS18</f>
        <v>0</v>
      </c>
      <c r="CT34" s="11">
        <f>'DBP STOP cijfers'!CT18</f>
        <v>0</v>
      </c>
      <c r="CU34" s="11">
        <f>'DBP STOP cijfers'!CU18</f>
        <v>0</v>
      </c>
      <c r="CV34" s="11">
        <f>'DBP STOP cijfers'!CV18</f>
        <v>0</v>
      </c>
      <c r="CW34" s="11">
        <f>'DBP STOP cijfers'!CW18</f>
        <v>0</v>
      </c>
      <c r="CX34" s="11">
        <f>'DBP STOP cijfers'!CX18</f>
        <v>0</v>
      </c>
      <c r="CY34" s="26">
        <f>'DBP STOP cijfers'!CY18</f>
        <v>0</v>
      </c>
      <c r="CZ34" s="15">
        <f>'DBP STOP cijfers'!CZ18</f>
        <v>0</v>
      </c>
      <c r="DA34" s="11">
        <f>'DBP STOP cijfers'!DA18</f>
        <v>0</v>
      </c>
      <c r="DB34" s="11">
        <f>'DBP STOP cijfers'!DB18</f>
        <v>0</v>
      </c>
      <c r="DC34" s="11">
        <f>'DBP STOP cijfers'!DC18</f>
        <v>0</v>
      </c>
      <c r="DD34" s="11">
        <f>'DBP STOP cijfers'!DD18</f>
        <v>0</v>
      </c>
      <c r="DE34" s="11">
        <f>'DBP STOP cijfers'!DE18</f>
        <v>0</v>
      </c>
      <c r="DF34" s="11">
        <f>'DBP STOP cijfers'!DF18</f>
        <v>0</v>
      </c>
      <c r="DG34" s="11">
        <f>'DBP STOP cijfers'!DG18</f>
        <v>0</v>
      </c>
      <c r="DH34" s="11">
        <f>'DBP STOP cijfers'!DH18</f>
        <v>0</v>
      </c>
      <c r="DI34" s="11">
        <f>'DBP STOP cijfers'!DI18</f>
        <v>0</v>
      </c>
      <c r="DJ34" s="11">
        <f>'DBP STOP cijfers'!DJ18</f>
        <v>0</v>
      </c>
      <c r="DK34" s="11">
        <f>'DBP STOP cijfers'!DK18</f>
        <v>0</v>
      </c>
      <c r="DL34" s="26">
        <f>'DBP STOP cijfers'!DL18</f>
        <v>0</v>
      </c>
    </row>
    <row r="35" spans="1:116">
      <c r="A35" s="47">
        <f>'DBP STOP cijfers'!A19</f>
        <v>0</v>
      </c>
      <c r="B35" s="49" t="str">
        <f>'DBP STOP cijfers'!B19</f>
        <v>JANT</v>
      </c>
      <c r="C35" s="4" t="str">
        <f>'DBP STOP cijfers'!C19</f>
        <v>Dierlijke Bijproducten</v>
      </c>
      <c r="D35" s="4" t="str">
        <f>'DBP STOP cijfers'!D19</f>
        <v>DBP niet retribueerbare werkzaamheden C&amp;V DG AGRO</v>
      </c>
      <c r="E35" s="526" t="str">
        <f>'DBP STOP cijfers'!E19</f>
        <v>HACCP audits/eigen controles (verbeterplan) SIA 1,1 fte</v>
      </c>
      <c r="F35" s="5" t="str">
        <f>'DBP STOP cijfers'!F19</f>
        <v>EZ AGRO</v>
      </c>
      <c r="G35" s="4" t="str">
        <f>'DBP STOP cijfers'!G19</f>
        <v>verbeterplan</v>
      </c>
      <c r="H35" s="15">
        <f>'DBP STOP cijfers'!H19</f>
        <v>1485</v>
      </c>
      <c r="I35" s="11">
        <f>'DBP STOP cijfers'!I19</f>
        <v>0</v>
      </c>
      <c r="J35" s="11">
        <f>'DBP STOP cijfers'!J19</f>
        <v>0</v>
      </c>
      <c r="K35" s="11">
        <f>'DBP STOP cijfers'!K19</f>
        <v>0</v>
      </c>
      <c r="L35" s="11">
        <f>'DBP STOP cijfers'!L19</f>
        <v>0</v>
      </c>
      <c r="M35" s="11">
        <f>'DBP STOP cijfers'!M19</f>
        <v>0</v>
      </c>
      <c r="N35" s="11">
        <f>'DBP STOP cijfers'!N19</f>
        <v>0</v>
      </c>
      <c r="O35" s="11">
        <f>'DBP STOP cijfers'!O19</f>
        <v>0</v>
      </c>
      <c r="P35" s="11">
        <f>'DBP STOP cijfers'!P19</f>
        <v>0</v>
      </c>
      <c r="Q35" s="26">
        <f>'DBP STOP cijfers'!Q19</f>
        <v>1485</v>
      </c>
      <c r="R35" s="15">
        <f>'DBP STOP cijfers'!R19</f>
        <v>0</v>
      </c>
      <c r="S35" s="11">
        <f>'DBP STOP cijfers'!S19</f>
        <v>0</v>
      </c>
      <c r="T35" s="11">
        <f>'DBP STOP cijfers'!T19</f>
        <v>1485</v>
      </c>
      <c r="U35" s="11">
        <f>'DBP STOP cijfers'!U19</f>
        <v>0</v>
      </c>
      <c r="V35" s="11">
        <f>'DBP STOP cijfers'!V19</f>
        <v>0</v>
      </c>
      <c r="W35" s="11">
        <f>'DBP STOP cijfers'!W19</f>
        <v>0</v>
      </c>
      <c r="X35" s="11">
        <f>'DBP STOP cijfers'!X19</f>
        <v>0</v>
      </c>
      <c r="Y35" s="11">
        <f>'DBP STOP cijfers'!Y19</f>
        <v>0</v>
      </c>
      <c r="Z35" s="49">
        <f>'DBP STOP cijfers'!Z19</f>
        <v>1485</v>
      </c>
      <c r="AA35" s="11">
        <f>'DBP STOP cijfers'!AA19</f>
        <v>0</v>
      </c>
      <c r="AB35" s="11">
        <f>'DBP STOP cijfers'!AB19</f>
        <v>0</v>
      </c>
      <c r="AC35" s="11">
        <f>'DBP STOP cijfers'!AC19</f>
        <v>1485</v>
      </c>
      <c r="AD35" s="11">
        <f>'DBP STOP cijfers'!AD19</f>
        <v>0</v>
      </c>
      <c r="AE35" s="11">
        <f>'DBP STOP cijfers'!AE19</f>
        <v>0</v>
      </c>
      <c r="AF35" s="11">
        <f>'DBP STOP cijfers'!AF19</f>
        <v>0</v>
      </c>
      <c r="AG35" s="49">
        <f>'DBP STOP cijfers'!AG19</f>
        <v>0</v>
      </c>
      <c r="AH35" s="11">
        <f>'DBP STOP cijfers'!AH19</f>
        <v>0</v>
      </c>
      <c r="AI35" s="11">
        <f>'DBP STOP cijfers'!AI19</f>
        <v>0</v>
      </c>
      <c r="AJ35" s="11">
        <f>'DBP STOP cijfers'!AJ19</f>
        <v>0</v>
      </c>
      <c r="AK35" s="11">
        <f>'DBP STOP cijfers'!AK19</f>
        <v>0</v>
      </c>
      <c r="AL35" s="49">
        <f>'DBP STOP cijfers'!AL19</f>
        <v>0</v>
      </c>
      <c r="AM35" s="11">
        <f>'DBP STOP cijfers'!AM19</f>
        <v>0</v>
      </c>
      <c r="AN35" s="11">
        <f>'DBP STOP cijfers'!AN19</f>
        <v>0</v>
      </c>
      <c r="AO35" s="11">
        <f>'DBP STOP cijfers'!AO19</f>
        <v>0</v>
      </c>
      <c r="AP35" s="11">
        <f>'DBP STOP cijfers'!AP19</f>
        <v>0</v>
      </c>
      <c r="AQ35" s="11">
        <f>'DBP STOP cijfers'!AQ19</f>
        <v>0</v>
      </c>
      <c r="AR35" s="49">
        <f>'DBP STOP cijfers'!AR19</f>
        <v>0</v>
      </c>
      <c r="AS35" s="11">
        <f>'DBP STOP cijfers'!AS19</f>
        <v>0</v>
      </c>
      <c r="AT35" s="11">
        <f>'DBP STOP cijfers'!AT19</f>
        <v>0</v>
      </c>
      <c r="AU35" s="11">
        <f>'DBP STOP cijfers'!AU19</f>
        <v>0</v>
      </c>
      <c r="AV35" s="11">
        <f>'DBP STOP cijfers'!AV19</f>
        <v>0</v>
      </c>
      <c r="AW35" s="11">
        <f>'DBP STOP cijfers'!AW19</f>
        <v>0</v>
      </c>
      <c r="AX35" s="11">
        <f>'DBP STOP cijfers'!AX19</f>
        <v>0</v>
      </c>
      <c r="AY35" s="11">
        <f>'DBP STOP cijfers'!AY19</f>
        <v>0</v>
      </c>
      <c r="AZ35" s="11">
        <f>'DBP STOP cijfers'!AZ19</f>
        <v>0</v>
      </c>
      <c r="BA35" s="11">
        <f>'DBP STOP cijfers'!BA19</f>
        <v>0</v>
      </c>
      <c r="BB35" s="11">
        <f>'DBP STOP cijfers'!BB19</f>
        <v>0</v>
      </c>
      <c r="BC35" s="49">
        <f>'DBP STOP cijfers'!BC19</f>
        <v>0</v>
      </c>
      <c r="BD35" s="11">
        <f>'DBP STOP cijfers'!BD19</f>
        <v>0</v>
      </c>
      <c r="BE35" s="11">
        <f>'DBP STOP cijfers'!BE19</f>
        <v>0</v>
      </c>
      <c r="BF35" s="11">
        <f>'DBP STOP cijfers'!BF19</f>
        <v>0</v>
      </c>
      <c r="BG35" s="11">
        <f>'DBP STOP cijfers'!BG19</f>
        <v>0</v>
      </c>
      <c r="BH35" s="11">
        <f>'DBP STOP cijfers'!BH19</f>
        <v>0</v>
      </c>
      <c r="BI35" s="11">
        <f>'DBP STOP cijfers'!BI19</f>
        <v>0</v>
      </c>
      <c r="BJ35" s="11">
        <f>'DBP STOP cijfers'!BJ19</f>
        <v>0</v>
      </c>
      <c r="BK35" s="49">
        <f>'DBP STOP cijfers'!BK19</f>
        <v>0</v>
      </c>
      <c r="BL35" s="11">
        <f>'DBP STOP cijfers'!BL19</f>
        <v>0</v>
      </c>
      <c r="BM35" s="11">
        <f>'DBP STOP cijfers'!BM19</f>
        <v>0</v>
      </c>
      <c r="BN35" s="11">
        <f>'DBP STOP cijfers'!BN19</f>
        <v>0</v>
      </c>
      <c r="BO35" s="11">
        <f>'DBP STOP cijfers'!BO19</f>
        <v>0</v>
      </c>
      <c r="BP35" s="11">
        <f>'DBP STOP cijfers'!BP19</f>
        <v>0</v>
      </c>
      <c r="BQ35" s="49">
        <f>'DBP STOP cijfers'!BQ19</f>
        <v>0</v>
      </c>
      <c r="BR35" s="11">
        <f>'DBP STOP cijfers'!BR19</f>
        <v>861.3</v>
      </c>
      <c r="BS35" s="11">
        <f>'DBP STOP cijfers'!BS19</f>
        <v>623.69999999999993</v>
      </c>
      <c r="BT35" s="11">
        <f>'DBP STOP cijfers'!BT19</f>
        <v>0</v>
      </c>
      <c r="BU35" s="11">
        <f>'DBP STOP cijfers'!BU19</f>
        <v>0</v>
      </c>
      <c r="BV35" s="11">
        <f>'DBP STOP cijfers'!BV19</f>
        <v>0</v>
      </c>
      <c r="BW35" s="11">
        <f>'DBP STOP cijfers'!BW19</f>
        <v>0</v>
      </c>
      <c r="BX35" s="47">
        <f>'DBP STOP cijfers'!BX19</f>
        <v>0</v>
      </c>
      <c r="BY35" s="49">
        <f>'DBP STOP cijfers'!BY19</f>
        <v>1485</v>
      </c>
      <c r="BZ35" s="11">
        <f>'DBP STOP cijfers'!BZ19</f>
        <v>0</v>
      </c>
      <c r="CA35" s="11">
        <f>'DBP STOP cijfers'!CA19</f>
        <v>0</v>
      </c>
      <c r="CB35" s="11">
        <f>'DBP STOP cijfers'!CB19</f>
        <v>0</v>
      </c>
      <c r="CC35" s="11">
        <f>'DBP STOP cijfers'!CC19</f>
        <v>0</v>
      </c>
      <c r="CD35" s="11">
        <f>'DBP STOP cijfers'!CD19</f>
        <v>0</v>
      </c>
      <c r="CE35" s="11">
        <f>'DBP STOP cijfers'!CE19</f>
        <v>0</v>
      </c>
      <c r="CF35" s="11">
        <f>'DBP STOP cijfers'!CF19</f>
        <v>0</v>
      </c>
      <c r="CG35" s="11">
        <f>'DBP STOP cijfers'!CG19</f>
        <v>0</v>
      </c>
      <c r="CH35" s="11">
        <f>'DBP STOP cijfers'!CH19</f>
        <v>0</v>
      </c>
      <c r="CI35" s="11">
        <f>'DBP STOP cijfers'!CI19</f>
        <v>0</v>
      </c>
      <c r="CJ35" s="11">
        <f>'DBP STOP cijfers'!CJ19</f>
        <v>0</v>
      </c>
      <c r="CK35" s="11">
        <f>'DBP STOP cijfers'!CK19</f>
        <v>0</v>
      </c>
      <c r="CL35" s="49">
        <f>'DBP STOP cijfers'!CL19</f>
        <v>0</v>
      </c>
      <c r="CM35" s="15">
        <f>'DBP STOP cijfers'!CM19</f>
        <v>0</v>
      </c>
      <c r="CN35" s="11">
        <f>'DBP STOP cijfers'!CN19</f>
        <v>0</v>
      </c>
      <c r="CO35" s="11">
        <f>'DBP STOP cijfers'!CO19</f>
        <v>0</v>
      </c>
      <c r="CP35" s="11">
        <f>'DBP STOP cijfers'!CP19</f>
        <v>0</v>
      </c>
      <c r="CQ35" s="11">
        <f>'DBP STOP cijfers'!CQ19</f>
        <v>0</v>
      </c>
      <c r="CR35" s="11">
        <f>'DBP STOP cijfers'!CR19</f>
        <v>0</v>
      </c>
      <c r="CS35" s="11">
        <f>'DBP STOP cijfers'!CS19</f>
        <v>0</v>
      </c>
      <c r="CT35" s="11">
        <f>'DBP STOP cijfers'!CT19</f>
        <v>0</v>
      </c>
      <c r="CU35" s="11">
        <f>'DBP STOP cijfers'!CU19</f>
        <v>0</v>
      </c>
      <c r="CV35" s="11">
        <f>'DBP STOP cijfers'!CV19</f>
        <v>0</v>
      </c>
      <c r="CW35" s="11">
        <f>'DBP STOP cijfers'!CW19</f>
        <v>0</v>
      </c>
      <c r="CX35" s="11">
        <f>'DBP STOP cijfers'!CX19</f>
        <v>0</v>
      </c>
      <c r="CY35" s="26">
        <f>'DBP STOP cijfers'!CY19</f>
        <v>0</v>
      </c>
      <c r="CZ35" s="15">
        <f>'DBP STOP cijfers'!CZ19</f>
        <v>0</v>
      </c>
      <c r="DA35" s="11">
        <f>'DBP STOP cijfers'!DA19</f>
        <v>0</v>
      </c>
      <c r="DB35" s="11">
        <f>'DBP STOP cijfers'!DB19</f>
        <v>0</v>
      </c>
      <c r="DC35" s="11">
        <f>'DBP STOP cijfers'!DC19</f>
        <v>0</v>
      </c>
      <c r="DD35" s="11">
        <f>'DBP STOP cijfers'!DD19</f>
        <v>0</v>
      </c>
      <c r="DE35" s="11">
        <f>'DBP STOP cijfers'!DE19</f>
        <v>0</v>
      </c>
      <c r="DF35" s="11">
        <f>'DBP STOP cijfers'!DF19</f>
        <v>0</v>
      </c>
      <c r="DG35" s="11">
        <f>'DBP STOP cijfers'!DG19</f>
        <v>0</v>
      </c>
      <c r="DH35" s="11">
        <f>'DBP STOP cijfers'!DH19</f>
        <v>0</v>
      </c>
      <c r="DI35" s="11">
        <f>'DBP STOP cijfers'!DI19</f>
        <v>0</v>
      </c>
      <c r="DJ35" s="11">
        <f>'DBP STOP cijfers'!DJ19</f>
        <v>0</v>
      </c>
      <c r="DK35" s="11">
        <f>'DBP STOP cijfers'!DK19</f>
        <v>0</v>
      </c>
      <c r="DL35" s="26">
        <f>'DBP STOP cijfers'!DL19</f>
        <v>0</v>
      </c>
    </row>
    <row r="36" spans="1:116">
      <c r="A36" s="47">
        <f>'DBP STOP cijfers'!A20</f>
        <v>0</v>
      </c>
      <c r="B36" s="49" t="str">
        <f>'DBP STOP cijfers'!B20</f>
        <v>JANT</v>
      </c>
      <c r="C36" s="4" t="str">
        <f>'DBP STOP cijfers'!C20</f>
        <v>Dierlijke Bijproducten</v>
      </c>
      <c r="D36" s="4" t="str">
        <f>'DBP STOP cijfers'!D20</f>
        <v>DBP niet retribueerbare werkzaamheden C&amp;V DG AGRO</v>
      </c>
      <c r="E36" s="4" t="str">
        <f>'DBP STOP cijfers'!E20</f>
        <v>Bestemmingscontrles</v>
      </c>
      <c r="F36" s="5" t="str">
        <f>'DBP STOP cijfers'!F20</f>
        <v>EZ AGRO</v>
      </c>
      <c r="G36" s="4" t="str">
        <f>'DBP STOP cijfers'!G20</f>
        <v>ja</v>
      </c>
      <c r="H36" s="15">
        <f>'DBP STOP cijfers'!H20</f>
        <v>2680</v>
      </c>
      <c r="I36" s="11">
        <f>'DBP STOP cijfers'!I20</f>
        <v>0</v>
      </c>
      <c r="J36" s="11">
        <f>'DBP STOP cijfers'!J20</f>
        <v>0</v>
      </c>
      <c r="K36" s="11">
        <f>'DBP STOP cijfers'!K20</f>
        <v>0</v>
      </c>
      <c r="L36" s="11">
        <f>'DBP STOP cijfers'!L20</f>
        <v>0</v>
      </c>
      <c r="M36" s="11">
        <f>'DBP STOP cijfers'!M20</f>
        <v>0</v>
      </c>
      <c r="N36" s="11">
        <f>'DBP STOP cijfers'!N20</f>
        <v>0</v>
      </c>
      <c r="O36" s="11">
        <f>'DBP STOP cijfers'!O20</f>
        <v>0</v>
      </c>
      <c r="P36" s="11">
        <f>'DBP STOP cijfers'!P20</f>
        <v>0</v>
      </c>
      <c r="Q36" s="26">
        <f>'DBP STOP cijfers'!Q20</f>
        <v>2680</v>
      </c>
      <c r="R36" s="15">
        <f>'DBP STOP cijfers'!R20</f>
        <v>0</v>
      </c>
      <c r="S36" s="11">
        <f>'DBP STOP cijfers'!S20</f>
        <v>0</v>
      </c>
      <c r="T36" s="11">
        <f>'DBP STOP cijfers'!T20</f>
        <v>2680</v>
      </c>
      <c r="U36" s="11">
        <f>'DBP STOP cijfers'!U20</f>
        <v>0</v>
      </c>
      <c r="V36" s="11">
        <f>'DBP STOP cijfers'!V20</f>
        <v>0</v>
      </c>
      <c r="W36" s="11">
        <f>'DBP STOP cijfers'!W20</f>
        <v>0</v>
      </c>
      <c r="X36" s="11">
        <f>'DBP STOP cijfers'!X20</f>
        <v>0</v>
      </c>
      <c r="Y36" s="11">
        <f>'DBP STOP cijfers'!Y20</f>
        <v>0</v>
      </c>
      <c r="Z36" s="49">
        <f>'DBP STOP cijfers'!Z20</f>
        <v>2680</v>
      </c>
      <c r="AA36" s="11">
        <f>'DBP STOP cijfers'!AA20</f>
        <v>80</v>
      </c>
      <c r="AB36" s="11">
        <f>'DBP STOP cijfers'!AB20</f>
        <v>0</v>
      </c>
      <c r="AC36" s="11">
        <f>'DBP STOP cijfers'!AC20</f>
        <v>2600</v>
      </c>
      <c r="AD36" s="11">
        <f>'DBP STOP cijfers'!AD20</f>
        <v>0</v>
      </c>
      <c r="AE36" s="11">
        <f>'DBP STOP cijfers'!AE20</f>
        <v>0</v>
      </c>
      <c r="AF36" s="11">
        <f>'DBP STOP cijfers'!AF20</f>
        <v>0</v>
      </c>
      <c r="AG36" s="49">
        <f>'DBP STOP cijfers'!AG20</f>
        <v>0</v>
      </c>
      <c r="AH36" s="11">
        <f>'DBP STOP cijfers'!AH20</f>
        <v>0</v>
      </c>
      <c r="AI36" s="11">
        <f>'DBP STOP cijfers'!AI20</f>
        <v>0</v>
      </c>
      <c r="AJ36" s="11">
        <f>'DBP STOP cijfers'!AJ20</f>
        <v>80</v>
      </c>
      <c r="AK36" s="11">
        <f>'DBP STOP cijfers'!AK20</f>
        <v>0</v>
      </c>
      <c r="AL36" s="49">
        <f>'DBP STOP cijfers'!AL20</f>
        <v>0</v>
      </c>
      <c r="AM36" s="11">
        <f>'DBP STOP cijfers'!AM20</f>
        <v>0</v>
      </c>
      <c r="AN36" s="11">
        <f>'DBP STOP cijfers'!AN20</f>
        <v>0</v>
      </c>
      <c r="AO36" s="11">
        <f>'DBP STOP cijfers'!AO20</f>
        <v>0</v>
      </c>
      <c r="AP36" s="11">
        <f>'DBP STOP cijfers'!AP20</f>
        <v>0</v>
      </c>
      <c r="AQ36" s="11">
        <f>'DBP STOP cijfers'!AQ20</f>
        <v>0</v>
      </c>
      <c r="AR36" s="49">
        <f>'DBP STOP cijfers'!AR20</f>
        <v>0</v>
      </c>
      <c r="AS36" s="11">
        <f>'DBP STOP cijfers'!AS20</f>
        <v>0</v>
      </c>
      <c r="AT36" s="11">
        <f>'DBP STOP cijfers'!AT20</f>
        <v>0</v>
      </c>
      <c r="AU36" s="11">
        <f>'DBP STOP cijfers'!AU20</f>
        <v>0</v>
      </c>
      <c r="AV36" s="11">
        <f>'DBP STOP cijfers'!AV20</f>
        <v>0</v>
      </c>
      <c r="AW36" s="11">
        <f>'DBP STOP cijfers'!AW20</f>
        <v>0</v>
      </c>
      <c r="AX36" s="11">
        <f>'DBP STOP cijfers'!AX20</f>
        <v>0</v>
      </c>
      <c r="AY36" s="11">
        <f>'DBP STOP cijfers'!AY20</f>
        <v>0</v>
      </c>
      <c r="AZ36" s="11">
        <f>'DBP STOP cijfers'!AZ20</f>
        <v>0</v>
      </c>
      <c r="BA36" s="11">
        <f>'DBP STOP cijfers'!BA20</f>
        <v>0</v>
      </c>
      <c r="BB36" s="11">
        <f>'DBP STOP cijfers'!BB20</f>
        <v>0</v>
      </c>
      <c r="BC36" s="49">
        <f>'DBP STOP cijfers'!BC20</f>
        <v>0</v>
      </c>
      <c r="BD36" s="11">
        <f>'DBP STOP cijfers'!BD20</f>
        <v>0</v>
      </c>
      <c r="BE36" s="11">
        <f>'DBP STOP cijfers'!BE20</f>
        <v>0</v>
      </c>
      <c r="BF36" s="11">
        <f>'DBP STOP cijfers'!BF20</f>
        <v>0</v>
      </c>
      <c r="BG36" s="11">
        <f>'DBP STOP cijfers'!BG20</f>
        <v>0</v>
      </c>
      <c r="BH36" s="11">
        <f>'DBP STOP cijfers'!BH20</f>
        <v>0</v>
      </c>
      <c r="BI36" s="11">
        <f>'DBP STOP cijfers'!BI20</f>
        <v>0</v>
      </c>
      <c r="BJ36" s="11">
        <f>'DBP STOP cijfers'!BJ20</f>
        <v>0</v>
      </c>
      <c r="BK36" s="49">
        <f>'DBP STOP cijfers'!BK20</f>
        <v>0</v>
      </c>
      <c r="BL36" s="11">
        <f>'DBP STOP cijfers'!BL20</f>
        <v>0</v>
      </c>
      <c r="BM36" s="11">
        <f>'DBP STOP cijfers'!BM20</f>
        <v>0</v>
      </c>
      <c r="BN36" s="11">
        <f>'DBP STOP cijfers'!BN20</f>
        <v>0</v>
      </c>
      <c r="BO36" s="11">
        <f>'DBP STOP cijfers'!BO20</f>
        <v>0</v>
      </c>
      <c r="BP36" s="11">
        <f>'DBP STOP cijfers'!BP20</f>
        <v>0</v>
      </c>
      <c r="BQ36" s="49">
        <f>'DBP STOP cijfers'!BQ20</f>
        <v>0</v>
      </c>
      <c r="BR36" s="11">
        <f>'DBP STOP cijfers'!BR20</f>
        <v>1508</v>
      </c>
      <c r="BS36" s="11">
        <f>'DBP STOP cijfers'!BS20</f>
        <v>1092</v>
      </c>
      <c r="BT36" s="11">
        <f>'DBP STOP cijfers'!BT20</f>
        <v>0</v>
      </c>
      <c r="BU36" s="11">
        <f>'DBP STOP cijfers'!BU20</f>
        <v>0</v>
      </c>
      <c r="BV36" s="11">
        <f>'DBP STOP cijfers'!BV20</f>
        <v>0</v>
      </c>
      <c r="BW36" s="11">
        <f>'DBP STOP cijfers'!BW20</f>
        <v>0</v>
      </c>
      <c r="BX36" s="47">
        <f>'DBP STOP cijfers'!BX20</f>
        <v>0</v>
      </c>
      <c r="BY36" s="49">
        <f>'DBP STOP cijfers'!BY20</f>
        <v>2680</v>
      </c>
      <c r="BZ36" s="11">
        <f>'DBP STOP cijfers'!BZ20</f>
        <v>0</v>
      </c>
      <c r="CA36" s="11">
        <f>'DBP STOP cijfers'!CA20</f>
        <v>0</v>
      </c>
      <c r="CB36" s="11">
        <f>'DBP STOP cijfers'!CB20</f>
        <v>0</v>
      </c>
      <c r="CC36" s="11">
        <f>'DBP STOP cijfers'!CC20</f>
        <v>0</v>
      </c>
      <c r="CD36" s="11">
        <f>'DBP STOP cijfers'!CD20</f>
        <v>0</v>
      </c>
      <c r="CE36" s="11">
        <f>'DBP STOP cijfers'!CE20</f>
        <v>0</v>
      </c>
      <c r="CF36" s="11">
        <f>'DBP STOP cijfers'!CF20</f>
        <v>0</v>
      </c>
      <c r="CG36" s="11">
        <f>'DBP STOP cijfers'!CG20</f>
        <v>0</v>
      </c>
      <c r="CH36" s="11">
        <f>'DBP STOP cijfers'!CH20</f>
        <v>0</v>
      </c>
      <c r="CI36" s="11">
        <f>'DBP STOP cijfers'!CI20</f>
        <v>0</v>
      </c>
      <c r="CJ36" s="11">
        <f>'DBP STOP cijfers'!CJ20</f>
        <v>0</v>
      </c>
      <c r="CK36" s="11">
        <f>'DBP STOP cijfers'!CK20</f>
        <v>0</v>
      </c>
      <c r="CL36" s="49">
        <f>'DBP STOP cijfers'!CL20</f>
        <v>0</v>
      </c>
      <c r="CM36" s="15">
        <f>'DBP STOP cijfers'!CM20</f>
        <v>0</v>
      </c>
      <c r="CN36" s="11">
        <f>'DBP STOP cijfers'!CN20</f>
        <v>0</v>
      </c>
      <c r="CO36" s="11">
        <f>'DBP STOP cijfers'!CO20</f>
        <v>0</v>
      </c>
      <c r="CP36" s="11">
        <f>'DBP STOP cijfers'!CP20</f>
        <v>0</v>
      </c>
      <c r="CQ36" s="11">
        <f>'DBP STOP cijfers'!CQ20</f>
        <v>0</v>
      </c>
      <c r="CR36" s="11">
        <f>'DBP STOP cijfers'!CR20</f>
        <v>0</v>
      </c>
      <c r="CS36" s="11">
        <f>'DBP STOP cijfers'!CS20</f>
        <v>0</v>
      </c>
      <c r="CT36" s="11">
        <f>'DBP STOP cijfers'!CT20</f>
        <v>0</v>
      </c>
      <c r="CU36" s="11">
        <f>'DBP STOP cijfers'!CU20</f>
        <v>0</v>
      </c>
      <c r="CV36" s="11">
        <f>'DBP STOP cijfers'!CV20</f>
        <v>0</v>
      </c>
      <c r="CW36" s="11">
        <f>'DBP STOP cijfers'!CW20</f>
        <v>0</v>
      </c>
      <c r="CX36" s="11">
        <f>'DBP STOP cijfers'!CX20</f>
        <v>0</v>
      </c>
      <c r="CY36" s="26">
        <f>'DBP STOP cijfers'!CY20</f>
        <v>0</v>
      </c>
      <c r="CZ36" s="15">
        <f>'DBP STOP cijfers'!CZ20</f>
        <v>0</v>
      </c>
      <c r="DA36" s="11">
        <f>'DBP STOP cijfers'!DA20</f>
        <v>0</v>
      </c>
      <c r="DB36" s="11">
        <f>'DBP STOP cijfers'!DB20</f>
        <v>0</v>
      </c>
      <c r="DC36" s="11">
        <f>'DBP STOP cijfers'!DC20</f>
        <v>0</v>
      </c>
      <c r="DD36" s="11">
        <f>'DBP STOP cijfers'!DD20</f>
        <v>0</v>
      </c>
      <c r="DE36" s="11">
        <f>'DBP STOP cijfers'!DE20</f>
        <v>0</v>
      </c>
      <c r="DF36" s="11">
        <f>'DBP STOP cijfers'!DF20</f>
        <v>0</v>
      </c>
      <c r="DG36" s="11">
        <f>'DBP STOP cijfers'!DG20</f>
        <v>0</v>
      </c>
      <c r="DH36" s="11">
        <f>'DBP STOP cijfers'!DH20</f>
        <v>0</v>
      </c>
      <c r="DI36" s="11">
        <f>'DBP STOP cijfers'!DI20</f>
        <v>0</v>
      </c>
      <c r="DJ36" s="11">
        <f>'DBP STOP cijfers'!DJ20</f>
        <v>0</v>
      </c>
      <c r="DK36" s="11">
        <f>'DBP STOP cijfers'!DK20</f>
        <v>0</v>
      </c>
      <c r="DL36" s="26">
        <f>'DBP STOP cijfers'!DL20</f>
        <v>0</v>
      </c>
    </row>
    <row r="37" spans="1:116">
      <c r="A37" s="47">
        <f>'DBP STOP cijfers'!A21</f>
        <v>0</v>
      </c>
      <c r="B37" s="49" t="str">
        <f>'DBP STOP cijfers'!B21</f>
        <v>JANT</v>
      </c>
      <c r="C37" s="13" t="str">
        <f>'DBP STOP cijfers'!C21</f>
        <v>Dierlijke Bijproducten</v>
      </c>
      <c r="D37" s="4" t="str">
        <f>'DBP STOP cijfers'!D21</f>
        <v>DBP niet retribueerbare werkzaamheden C&amp;V DG AGRO</v>
      </c>
      <c r="E37" s="4" t="str">
        <f>'DBP STOP cijfers'!E21</f>
        <v>Toestemmingen intra verkeer</v>
      </c>
      <c r="F37" s="5" t="str">
        <f>'DBP STOP cijfers'!F21</f>
        <v>EZ AGRO</v>
      </c>
      <c r="G37" s="4" t="str">
        <f>'DBP STOP cijfers'!G21</f>
        <v>ja</v>
      </c>
      <c r="H37" s="15">
        <f>'DBP STOP cijfers'!H21</f>
        <v>40</v>
      </c>
      <c r="I37" s="11">
        <f>'DBP STOP cijfers'!I21</f>
        <v>0</v>
      </c>
      <c r="J37" s="11">
        <f>'DBP STOP cijfers'!J21</f>
        <v>0</v>
      </c>
      <c r="K37" s="11">
        <f>'DBP STOP cijfers'!K21</f>
        <v>0</v>
      </c>
      <c r="L37" s="11">
        <f>'DBP STOP cijfers'!L21</f>
        <v>0</v>
      </c>
      <c r="M37" s="11">
        <f>'DBP STOP cijfers'!M21</f>
        <v>0</v>
      </c>
      <c r="N37" s="11">
        <f>'DBP STOP cijfers'!N21</f>
        <v>0</v>
      </c>
      <c r="O37" s="11">
        <f>'DBP STOP cijfers'!O21</f>
        <v>0</v>
      </c>
      <c r="P37" s="11">
        <f>'DBP STOP cijfers'!P21</f>
        <v>0</v>
      </c>
      <c r="Q37" s="26">
        <f>'DBP STOP cijfers'!Q21</f>
        <v>40</v>
      </c>
      <c r="R37" s="15">
        <f>'DBP STOP cijfers'!R21</f>
        <v>0</v>
      </c>
      <c r="S37" s="11">
        <f>'DBP STOP cijfers'!S21</f>
        <v>0</v>
      </c>
      <c r="T37" s="11">
        <f>'DBP STOP cijfers'!T21</f>
        <v>40</v>
      </c>
      <c r="U37" s="11">
        <f>'DBP STOP cijfers'!U21</f>
        <v>0</v>
      </c>
      <c r="V37" s="11">
        <f>'DBP STOP cijfers'!V21</f>
        <v>0</v>
      </c>
      <c r="W37" s="11">
        <f>'DBP STOP cijfers'!W21</f>
        <v>0</v>
      </c>
      <c r="X37" s="11">
        <f>'DBP STOP cijfers'!X21</f>
        <v>0</v>
      </c>
      <c r="Y37" s="11">
        <f>'DBP STOP cijfers'!Y21</f>
        <v>0</v>
      </c>
      <c r="Z37" s="49">
        <f>'DBP STOP cijfers'!Z21</f>
        <v>40</v>
      </c>
      <c r="AA37" s="11">
        <f>'DBP STOP cijfers'!AA21</f>
        <v>40</v>
      </c>
      <c r="AB37" s="11">
        <f>'DBP STOP cijfers'!AB21</f>
        <v>0</v>
      </c>
      <c r="AC37" s="11">
        <f>'DBP STOP cijfers'!AC21</f>
        <v>0</v>
      </c>
      <c r="AD37" s="11">
        <f>'DBP STOP cijfers'!AD21</f>
        <v>0</v>
      </c>
      <c r="AE37" s="11">
        <f>'DBP STOP cijfers'!AE21</f>
        <v>0</v>
      </c>
      <c r="AF37" s="11">
        <f>'DBP STOP cijfers'!AF21</f>
        <v>0</v>
      </c>
      <c r="AG37" s="49">
        <f>'DBP STOP cijfers'!AG21</f>
        <v>0</v>
      </c>
      <c r="AH37" s="11">
        <f>'DBP STOP cijfers'!AH21</f>
        <v>0</v>
      </c>
      <c r="AI37" s="11">
        <f>'DBP STOP cijfers'!AI21</f>
        <v>0</v>
      </c>
      <c r="AJ37" s="11">
        <f>'DBP STOP cijfers'!AJ21</f>
        <v>40</v>
      </c>
      <c r="AK37" s="11">
        <f>'DBP STOP cijfers'!AK21</f>
        <v>0</v>
      </c>
      <c r="AL37" s="49">
        <f>'DBP STOP cijfers'!AL21</f>
        <v>0</v>
      </c>
      <c r="AM37" s="11">
        <f>'DBP STOP cijfers'!AM21</f>
        <v>0</v>
      </c>
      <c r="AN37" s="11">
        <f>'DBP STOP cijfers'!AN21</f>
        <v>0</v>
      </c>
      <c r="AO37" s="11">
        <f>'DBP STOP cijfers'!AO21</f>
        <v>0</v>
      </c>
      <c r="AP37" s="11">
        <f>'DBP STOP cijfers'!AP21</f>
        <v>0</v>
      </c>
      <c r="AQ37" s="11">
        <f>'DBP STOP cijfers'!AQ21</f>
        <v>0</v>
      </c>
      <c r="AR37" s="49">
        <f>'DBP STOP cijfers'!AR21</f>
        <v>0</v>
      </c>
      <c r="AS37" s="11">
        <f>'DBP STOP cijfers'!AS21</f>
        <v>0</v>
      </c>
      <c r="AT37" s="11">
        <f>'DBP STOP cijfers'!AT21</f>
        <v>0</v>
      </c>
      <c r="AU37" s="11">
        <f>'DBP STOP cijfers'!AU21</f>
        <v>0</v>
      </c>
      <c r="AV37" s="11">
        <f>'DBP STOP cijfers'!AV21</f>
        <v>0</v>
      </c>
      <c r="AW37" s="11">
        <f>'DBP STOP cijfers'!AW21</f>
        <v>0</v>
      </c>
      <c r="AX37" s="11">
        <f>'DBP STOP cijfers'!AX21</f>
        <v>0</v>
      </c>
      <c r="AY37" s="11">
        <f>'DBP STOP cijfers'!AY21</f>
        <v>0</v>
      </c>
      <c r="AZ37" s="11">
        <f>'DBP STOP cijfers'!AZ21</f>
        <v>0</v>
      </c>
      <c r="BA37" s="11">
        <f>'DBP STOP cijfers'!BA21</f>
        <v>0</v>
      </c>
      <c r="BB37" s="11">
        <f>'DBP STOP cijfers'!BB21</f>
        <v>0</v>
      </c>
      <c r="BC37" s="49">
        <f>'DBP STOP cijfers'!BC21</f>
        <v>0</v>
      </c>
      <c r="BD37" s="11">
        <f>'DBP STOP cijfers'!BD21</f>
        <v>0</v>
      </c>
      <c r="BE37" s="11">
        <f>'DBP STOP cijfers'!BE21</f>
        <v>0</v>
      </c>
      <c r="BF37" s="11">
        <f>'DBP STOP cijfers'!BF21</f>
        <v>0</v>
      </c>
      <c r="BG37" s="11">
        <f>'DBP STOP cijfers'!BG21</f>
        <v>0</v>
      </c>
      <c r="BH37" s="11">
        <f>'DBP STOP cijfers'!BH21</f>
        <v>0</v>
      </c>
      <c r="BI37" s="11">
        <f>'DBP STOP cijfers'!BI21</f>
        <v>0</v>
      </c>
      <c r="BJ37" s="11">
        <f>'DBP STOP cijfers'!BJ21</f>
        <v>0</v>
      </c>
      <c r="BK37" s="49">
        <f>'DBP STOP cijfers'!BK21</f>
        <v>0</v>
      </c>
      <c r="BL37" s="11">
        <f>'DBP STOP cijfers'!BL21</f>
        <v>0</v>
      </c>
      <c r="BM37" s="11">
        <f>'DBP STOP cijfers'!BM21</f>
        <v>0</v>
      </c>
      <c r="BN37" s="11">
        <f>'DBP STOP cijfers'!BN21</f>
        <v>0</v>
      </c>
      <c r="BO37" s="11">
        <f>'DBP STOP cijfers'!BO21</f>
        <v>0</v>
      </c>
      <c r="BP37" s="11">
        <f>'DBP STOP cijfers'!BP21</f>
        <v>0</v>
      </c>
      <c r="BQ37" s="49">
        <f>'DBP STOP cijfers'!BQ21</f>
        <v>0</v>
      </c>
      <c r="BR37" s="11">
        <f>'DBP STOP cijfers'!BR21</f>
        <v>0</v>
      </c>
      <c r="BS37" s="11">
        <f>'DBP STOP cijfers'!BS21</f>
        <v>0</v>
      </c>
      <c r="BT37" s="11">
        <f>'DBP STOP cijfers'!BT21</f>
        <v>0</v>
      </c>
      <c r="BU37" s="11">
        <f>'DBP STOP cijfers'!BU21</f>
        <v>0</v>
      </c>
      <c r="BV37" s="11">
        <f>'DBP STOP cijfers'!BV21</f>
        <v>0</v>
      </c>
      <c r="BW37" s="11">
        <f>'DBP STOP cijfers'!BW21</f>
        <v>0</v>
      </c>
      <c r="BX37" s="47">
        <f>'DBP STOP cijfers'!BX21</f>
        <v>0</v>
      </c>
      <c r="BY37" s="49">
        <f>'DBP STOP cijfers'!BY21</f>
        <v>40</v>
      </c>
      <c r="BZ37" s="11">
        <f>'DBP STOP cijfers'!BZ21</f>
        <v>0</v>
      </c>
      <c r="CA37" s="11">
        <f>'DBP STOP cijfers'!CA21</f>
        <v>0</v>
      </c>
      <c r="CB37" s="11">
        <f>'DBP STOP cijfers'!CB21</f>
        <v>0</v>
      </c>
      <c r="CC37" s="11">
        <f>'DBP STOP cijfers'!CC21</f>
        <v>0</v>
      </c>
      <c r="CD37" s="11">
        <f>'DBP STOP cijfers'!CD21</f>
        <v>0</v>
      </c>
      <c r="CE37" s="11">
        <f>'DBP STOP cijfers'!CE21</f>
        <v>0</v>
      </c>
      <c r="CF37" s="11">
        <f>'DBP STOP cijfers'!CF21</f>
        <v>0</v>
      </c>
      <c r="CG37" s="11">
        <f>'DBP STOP cijfers'!CG21</f>
        <v>0</v>
      </c>
      <c r="CH37" s="11">
        <f>'DBP STOP cijfers'!CH21</f>
        <v>0</v>
      </c>
      <c r="CI37" s="11">
        <f>'DBP STOP cijfers'!CI21</f>
        <v>0</v>
      </c>
      <c r="CJ37" s="11">
        <f>'DBP STOP cijfers'!CJ21</f>
        <v>0</v>
      </c>
      <c r="CK37" s="11">
        <f>'DBP STOP cijfers'!CK21</f>
        <v>0</v>
      </c>
      <c r="CL37" s="49">
        <f>'DBP STOP cijfers'!CL21</f>
        <v>0</v>
      </c>
      <c r="CM37" s="15">
        <f>'DBP STOP cijfers'!CM21</f>
        <v>0</v>
      </c>
      <c r="CN37" s="11">
        <f>'DBP STOP cijfers'!CN21</f>
        <v>0</v>
      </c>
      <c r="CO37" s="11">
        <f>'DBP STOP cijfers'!CO21</f>
        <v>0</v>
      </c>
      <c r="CP37" s="11">
        <f>'DBP STOP cijfers'!CP21</f>
        <v>0</v>
      </c>
      <c r="CQ37" s="11">
        <f>'DBP STOP cijfers'!CQ21</f>
        <v>0</v>
      </c>
      <c r="CR37" s="11">
        <f>'DBP STOP cijfers'!CR21</f>
        <v>0</v>
      </c>
      <c r="CS37" s="11">
        <f>'DBP STOP cijfers'!CS21</f>
        <v>0</v>
      </c>
      <c r="CT37" s="11">
        <f>'DBP STOP cijfers'!CT21</f>
        <v>0</v>
      </c>
      <c r="CU37" s="11">
        <f>'DBP STOP cijfers'!CU21</f>
        <v>0</v>
      </c>
      <c r="CV37" s="11">
        <f>'DBP STOP cijfers'!CV21</f>
        <v>0</v>
      </c>
      <c r="CW37" s="11">
        <f>'DBP STOP cijfers'!CW21</f>
        <v>0</v>
      </c>
      <c r="CX37" s="11">
        <f>'DBP STOP cijfers'!CX21</f>
        <v>0</v>
      </c>
      <c r="CY37" s="26">
        <f>'DBP STOP cijfers'!CY21</f>
        <v>0</v>
      </c>
      <c r="CZ37" s="15">
        <f>'DBP STOP cijfers'!CZ21</f>
        <v>0</v>
      </c>
      <c r="DA37" s="11">
        <f>'DBP STOP cijfers'!DA21</f>
        <v>0</v>
      </c>
      <c r="DB37" s="11">
        <f>'DBP STOP cijfers'!DB21</f>
        <v>0</v>
      </c>
      <c r="DC37" s="11">
        <f>'DBP STOP cijfers'!DC21</f>
        <v>0</v>
      </c>
      <c r="DD37" s="11">
        <f>'DBP STOP cijfers'!DD21</f>
        <v>0</v>
      </c>
      <c r="DE37" s="11">
        <f>'DBP STOP cijfers'!DE21</f>
        <v>0</v>
      </c>
      <c r="DF37" s="11">
        <f>'DBP STOP cijfers'!DF21</f>
        <v>0</v>
      </c>
      <c r="DG37" s="11">
        <f>'DBP STOP cijfers'!DG21</f>
        <v>0</v>
      </c>
      <c r="DH37" s="11">
        <f>'DBP STOP cijfers'!DH21</f>
        <v>0</v>
      </c>
      <c r="DI37" s="11">
        <f>'DBP STOP cijfers'!DI21</f>
        <v>0</v>
      </c>
      <c r="DJ37" s="11">
        <f>'DBP STOP cijfers'!DJ21</f>
        <v>0</v>
      </c>
      <c r="DK37" s="11">
        <f>'DBP STOP cijfers'!DK21</f>
        <v>0</v>
      </c>
      <c r="DL37" s="26">
        <f>'DBP STOP cijfers'!DL21</f>
        <v>0</v>
      </c>
    </row>
    <row r="38" spans="1:116">
      <c r="A38" s="47">
        <f>'DBP STOP cijfers'!A22</f>
        <v>0</v>
      </c>
      <c r="B38" s="49" t="str">
        <f>'DBP STOP cijfers'!B22</f>
        <v>JANT/JANL</v>
      </c>
      <c r="C38" s="4" t="str">
        <f>'DBP STOP cijfers'!C22</f>
        <v>Dierlijke Bijproducten</v>
      </c>
      <c r="D38" s="4" t="str">
        <f>'DBP STOP cijfers'!D22</f>
        <v>DBP niet retribueerbare werkzaamheden C&amp;V DG AGRO</v>
      </c>
      <c r="E38" s="4" t="str">
        <f>'DBP STOP cijfers'!E22</f>
        <v>Traceerbaarheid VDE</v>
      </c>
      <c r="F38" s="5" t="str">
        <f>'DBP STOP cijfers'!F22</f>
        <v>EZ AGRO</v>
      </c>
      <c r="G38" s="4" t="str">
        <f>'DBP STOP cijfers'!G22</f>
        <v>ja</v>
      </c>
      <c r="H38" s="15">
        <f>'DBP STOP cijfers'!H22</f>
        <v>1040</v>
      </c>
      <c r="I38" s="11">
        <f>'DBP STOP cijfers'!I22</f>
        <v>20</v>
      </c>
      <c r="J38" s="11">
        <f>'DBP STOP cijfers'!J22</f>
        <v>0</v>
      </c>
      <c r="K38" s="11">
        <f>'DBP STOP cijfers'!K22</f>
        <v>0</v>
      </c>
      <c r="L38" s="11">
        <f>'DBP STOP cijfers'!L22</f>
        <v>0</v>
      </c>
      <c r="M38" s="11">
        <f>'DBP STOP cijfers'!M22</f>
        <v>0</v>
      </c>
      <c r="N38" s="11">
        <f>'DBP STOP cijfers'!N22</f>
        <v>0</v>
      </c>
      <c r="O38" s="11">
        <f>'DBP STOP cijfers'!O22</f>
        <v>0</v>
      </c>
      <c r="P38" s="11">
        <f>'DBP STOP cijfers'!P22</f>
        <v>0</v>
      </c>
      <c r="Q38" s="26">
        <f>'DBP STOP cijfers'!Q22</f>
        <v>1060</v>
      </c>
      <c r="R38" s="15">
        <f>'DBP STOP cijfers'!R22</f>
        <v>0</v>
      </c>
      <c r="S38" s="11">
        <f>'DBP STOP cijfers'!S22</f>
        <v>0</v>
      </c>
      <c r="T38" s="11">
        <f>'DBP STOP cijfers'!T22</f>
        <v>1060</v>
      </c>
      <c r="U38" s="11">
        <f>'DBP STOP cijfers'!U22</f>
        <v>0</v>
      </c>
      <c r="V38" s="11">
        <f>'DBP STOP cijfers'!V22</f>
        <v>0</v>
      </c>
      <c r="W38" s="11">
        <f>'DBP STOP cijfers'!W22</f>
        <v>0</v>
      </c>
      <c r="X38" s="11">
        <f>'DBP STOP cijfers'!X22</f>
        <v>0</v>
      </c>
      <c r="Y38" s="11">
        <f>'DBP STOP cijfers'!Y22</f>
        <v>0</v>
      </c>
      <c r="Z38" s="49">
        <f>'DBP STOP cijfers'!Z22</f>
        <v>1060</v>
      </c>
      <c r="AA38" s="11">
        <f>'DBP STOP cijfers'!AA22</f>
        <v>40</v>
      </c>
      <c r="AB38" s="11">
        <f>'DBP STOP cijfers'!AB22</f>
        <v>0</v>
      </c>
      <c r="AC38" s="11">
        <f>'DBP STOP cijfers'!AC22</f>
        <v>1000</v>
      </c>
      <c r="AD38" s="11">
        <f>'DBP STOP cijfers'!AD22</f>
        <v>0</v>
      </c>
      <c r="AE38" s="11">
        <f>'DBP STOP cijfers'!AE22</f>
        <v>0</v>
      </c>
      <c r="AF38" s="11">
        <f>'DBP STOP cijfers'!AF22</f>
        <v>20</v>
      </c>
      <c r="AG38" s="49">
        <f>'DBP STOP cijfers'!AG22</f>
        <v>0</v>
      </c>
      <c r="AH38" s="11">
        <f>'DBP STOP cijfers'!AH22</f>
        <v>0</v>
      </c>
      <c r="AI38" s="11">
        <f>'DBP STOP cijfers'!AI22</f>
        <v>0</v>
      </c>
      <c r="AJ38" s="11">
        <f>'DBP STOP cijfers'!AJ22</f>
        <v>40</v>
      </c>
      <c r="AK38" s="11">
        <f>'DBP STOP cijfers'!AK22</f>
        <v>0</v>
      </c>
      <c r="AL38" s="49">
        <f>'DBP STOP cijfers'!AL22</f>
        <v>0</v>
      </c>
      <c r="AM38" s="11">
        <f>'DBP STOP cijfers'!AM22</f>
        <v>0</v>
      </c>
      <c r="AN38" s="11">
        <f>'DBP STOP cijfers'!AN22</f>
        <v>0</v>
      </c>
      <c r="AO38" s="11">
        <f>'DBP STOP cijfers'!AO22</f>
        <v>0</v>
      </c>
      <c r="AP38" s="11">
        <f>'DBP STOP cijfers'!AP22</f>
        <v>0</v>
      </c>
      <c r="AQ38" s="11">
        <f>'DBP STOP cijfers'!AQ22</f>
        <v>0</v>
      </c>
      <c r="AR38" s="49">
        <f>'DBP STOP cijfers'!AR22</f>
        <v>0</v>
      </c>
      <c r="AS38" s="11">
        <f>'DBP STOP cijfers'!AS22</f>
        <v>0</v>
      </c>
      <c r="AT38" s="11">
        <f>'DBP STOP cijfers'!AT22</f>
        <v>0</v>
      </c>
      <c r="AU38" s="11">
        <f>'DBP STOP cijfers'!AU22</f>
        <v>0</v>
      </c>
      <c r="AV38" s="11">
        <f>'DBP STOP cijfers'!AV22</f>
        <v>0</v>
      </c>
      <c r="AW38" s="11">
        <f>'DBP STOP cijfers'!AW22</f>
        <v>0</v>
      </c>
      <c r="AX38" s="11">
        <f>'DBP STOP cijfers'!AX22</f>
        <v>0</v>
      </c>
      <c r="AY38" s="11">
        <f>'DBP STOP cijfers'!AY22</f>
        <v>0</v>
      </c>
      <c r="AZ38" s="11">
        <f>'DBP STOP cijfers'!AZ22</f>
        <v>0</v>
      </c>
      <c r="BA38" s="11">
        <f>'DBP STOP cijfers'!BA22</f>
        <v>0</v>
      </c>
      <c r="BB38" s="11">
        <f>'DBP STOP cijfers'!BB22</f>
        <v>0</v>
      </c>
      <c r="BC38" s="49">
        <f>'DBP STOP cijfers'!BC22</f>
        <v>0</v>
      </c>
      <c r="BD38" s="11">
        <f>'DBP STOP cijfers'!BD22</f>
        <v>0</v>
      </c>
      <c r="BE38" s="11">
        <f>'DBP STOP cijfers'!BE22</f>
        <v>0</v>
      </c>
      <c r="BF38" s="11">
        <f>'DBP STOP cijfers'!BF22</f>
        <v>0</v>
      </c>
      <c r="BG38" s="11">
        <f>'DBP STOP cijfers'!BG22</f>
        <v>0</v>
      </c>
      <c r="BH38" s="11">
        <f>'DBP STOP cijfers'!BH22</f>
        <v>20</v>
      </c>
      <c r="BI38" s="11">
        <f>'DBP STOP cijfers'!BI22</f>
        <v>0</v>
      </c>
      <c r="BJ38" s="11">
        <f>'DBP STOP cijfers'!BJ22</f>
        <v>0</v>
      </c>
      <c r="BK38" s="49">
        <f>'DBP STOP cijfers'!BK22</f>
        <v>0</v>
      </c>
      <c r="BL38" s="11">
        <f>'DBP STOP cijfers'!BL22</f>
        <v>0</v>
      </c>
      <c r="BM38" s="11">
        <f>'DBP STOP cijfers'!BM22</f>
        <v>0</v>
      </c>
      <c r="BN38" s="11">
        <f>'DBP STOP cijfers'!BN22</f>
        <v>0</v>
      </c>
      <c r="BO38" s="11">
        <f>'DBP STOP cijfers'!BO22</f>
        <v>0</v>
      </c>
      <c r="BP38" s="11">
        <f>'DBP STOP cijfers'!BP22</f>
        <v>0</v>
      </c>
      <c r="BQ38" s="49">
        <f>'DBP STOP cijfers'!BQ22</f>
        <v>0</v>
      </c>
      <c r="BR38" s="11">
        <f>'DBP STOP cijfers'!BR22</f>
        <v>580</v>
      </c>
      <c r="BS38" s="11">
        <f>'DBP STOP cijfers'!BS22</f>
        <v>420</v>
      </c>
      <c r="BT38" s="11">
        <f>'DBP STOP cijfers'!BT22</f>
        <v>0</v>
      </c>
      <c r="BU38" s="11">
        <f>'DBP STOP cijfers'!BU22</f>
        <v>0</v>
      </c>
      <c r="BV38" s="11">
        <f>'DBP STOP cijfers'!BV22</f>
        <v>0</v>
      </c>
      <c r="BW38" s="11">
        <f>'DBP STOP cijfers'!BW22</f>
        <v>0</v>
      </c>
      <c r="BX38" s="47">
        <f>'DBP STOP cijfers'!BX22</f>
        <v>0</v>
      </c>
      <c r="BY38" s="49">
        <f>'DBP STOP cijfers'!BY22</f>
        <v>1060</v>
      </c>
      <c r="BZ38" s="11">
        <f>'DBP STOP cijfers'!BZ22</f>
        <v>0</v>
      </c>
      <c r="CA38" s="11">
        <f>'DBP STOP cijfers'!CA22</f>
        <v>0</v>
      </c>
      <c r="CB38" s="11">
        <f>'DBP STOP cijfers'!CB22</f>
        <v>0</v>
      </c>
      <c r="CC38" s="11">
        <f>'DBP STOP cijfers'!CC22</f>
        <v>0</v>
      </c>
      <c r="CD38" s="11">
        <f>'DBP STOP cijfers'!CD22</f>
        <v>0</v>
      </c>
      <c r="CE38" s="11">
        <f>'DBP STOP cijfers'!CE22</f>
        <v>0</v>
      </c>
      <c r="CF38" s="11">
        <f>'DBP STOP cijfers'!CF22</f>
        <v>0</v>
      </c>
      <c r="CG38" s="11">
        <f>'DBP STOP cijfers'!CG22</f>
        <v>0</v>
      </c>
      <c r="CH38" s="11">
        <f>'DBP STOP cijfers'!CH22</f>
        <v>0</v>
      </c>
      <c r="CI38" s="11">
        <f>'DBP STOP cijfers'!CI22</f>
        <v>0</v>
      </c>
      <c r="CJ38" s="11">
        <f>'DBP STOP cijfers'!CJ22</f>
        <v>0</v>
      </c>
      <c r="CK38" s="11">
        <f>'DBP STOP cijfers'!CK22</f>
        <v>0</v>
      </c>
      <c r="CL38" s="49">
        <f>'DBP STOP cijfers'!CL22</f>
        <v>0</v>
      </c>
      <c r="CM38" s="15">
        <f>'DBP STOP cijfers'!CM22</f>
        <v>0</v>
      </c>
      <c r="CN38" s="11">
        <f>'DBP STOP cijfers'!CN22</f>
        <v>0</v>
      </c>
      <c r="CO38" s="11">
        <f>'DBP STOP cijfers'!CO22</f>
        <v>0</v>
      </c>
      <c r="CP38" s="11">
        <f>'DBP STOP cijfers'!CP22</f>
        <v>0</v>
      </c>
      <c r="CQ38" s="11">
        <f>'DBP STOP cijfers'!CQ22</f>
        <v>0</v>
      </c>
      <c r="CR38" s="11">
        <f>'DBP STOP cijfers'!CR22</f>
        <v>0</v>
      </c>
      <c r="CS38" s="11">
        <f>'DBP STOP cijfers'!CS22</f>
        <v>0</v>
      </c>
      <c r="CT38" s="11">
        <f>'DBP STOP cijfers'!CT22</f>
        <v>0</v>
      </c>
      <c r="CU38" s="11">
        <f>'DBP STOP cijfers'!CU22</f>
        <v>0</v>
      </c>
      <c r="CV38" s="11">
        <f>'DBP STOP cijfers'!CV22</f>
        <v>0</v>
      </c>
      <c r="CW38" s="11">
        <f>'DBP STOP cijfers'!CW22</f>
        <v>0</v>
      </c>
      <c r="CX38" s="11">
        <f>'DBP STOP cijfers'!CX22</f>
        <v>0</v>
      </c>
      <c r="CY38" s="26">
        <f>'DBP STOP cijfers'!CY22</f>
        <v>0</v>
      </c>
      <c r="CZ38" s="15">
        <f>'DBP STOP cijfers'!CZ22</f>
        <v>0</v>
      </c>
      <c r="DA38" s="11">
        <f>'DBP STOP cijfers'!DA22</f>
        <v>0</v>
      </c>
      <c r="DB38" s="11">
        <f>'DBP STOP cijfers'!DB22</f>
        <v>0</v>
      </c>
      <c r="DC38" s="11">
        <f>'DBP STOP cijfers'!DC22</f>
        <v>0</v>
      </c>
      <c r="DD38" s="11">
        <f>'DBP STOP cijfers'!DD22</f>
        <v>0</v>
      </c>
      <c r="DE38" s="11">
        <f>'DBP STOP cijfers'!DE22</f>
        <v>0</v>
      </c>
      <c r="DF38" s="11">
        <f>'DBP STOP cijfers'!DF22</f>
        <v>0</v>
      </c>
      <c r="DG38" s="11">
        <f>'DBP STOP cijfers'!DG22</f>
        <v>0</v>
      </c>
      <c r="DH38" s="11">
        <f>'DBP STOP cijfers'!DH22</f>
        <v>0</v>
      </c>
      <c r="DI38" s="11">
        <f>'DBP STOP cijfers'!DI22</f>
        <v>0</v>
      </c>
      <c r="DJ38" s="11">
        <f>'DBP STOP cijfers'!DJ22</f>
        <v>0</v>
      </c>
      <c r="DK38" s="11">
        <f>'DBP STOP cijfers'!DK22</f>
        <v>0</v>
      </c>
      <c r="DL38" s="26">
        <f>'DBP STOP cijfers'!DL22</f>
        <v>0</v>
      </c>
    </row>
    <row r="39" spans="1:116">
      <c r="A39" s="47">
        <f>'DBP STOP cijfers'!A23</f>
        <v>0</v>
      </c>
      <c r="B39" s="49" t="str">
        <f>'DBP STOP cijfers'!B23</f>
        <v>JANT/JANL</v>
      </c>
      <c r="C39" s="4" t="str">
        <f>'DBP STOP cijfers'!C23</f>
        <v>Dierlijke Bijproducten</v>
      </c>
      <c r="D39" s="4" t="str">
        <f>'DBP STOP cijfers'!D23</f>
        <v>DBP niet retribueerbare werkzaamheden C&amp;V DG AGRO</v>
      </c>
      <c r="E39" s="8" t="str">
        <f>'DBP STOP cijfers'!E23</f>
        <v>Traccerbaarheid vetten</v>
      </c>
      <c r="F39" s="5" t="str">
        <f>'DBP STOP cijfers'!F23</f>
        <v>EZ AGRO</v>
      </c>
      <c r="G39" s="4" t="str">
        <f>'DBP STOP cijfers'!G23</f>
        <v>ja</v>
      </c>
      <c r="H39" s="15">
        <f>'DBP STOP cijfers'!H23</f>
        <v>420</v>
      </c>
      <c r="I39" s="11">
        <f>'DBP STOP cijfers'!I23</f>
        <v>20</v>
      </c>
      <c r="J39" s="11">
        <f>'DBP STOP cijfers'!J23</f>
        <v>0</v>
      </c>
      <c r="K39" s="11">
        <f>'DBP STOP cijfers'!K23</f>
        <v>0</v>
      </c>
      <c r="L39" s="11">
        <f>'DBP STOP cijfers'!L23</f>
        <v>0</v>
      </c>
      <c r="M39" s="11">
        <f>'DBP STOP cijfers'!M23</f>
        <v>0</v>
      </c>
      <c r="N39" s="11">
        <f>'DBP STOP cijfers'!N23</f>
        <v>0</v>
      </c>
      <c r="O39" s="11">
        <f>'DBP STOP cijfers'!O23</f>
        <v>0</v>
      </c>
      <c r="P39" s="11">
        <f>'DBP STOP cijfers'!P23</f>
        <v>0</v>
      </c>
      <c r="Q39" s="26">
        <f>'DBP STOP cijfers'!Q23</f>
        <v>440</v>
      </c>
      <c r="R39" s="15">
        <f>'DBP STOP cijfers'!R23</f>
        <v>0</v>
      </c>
      <c r="S39" s="11">
        <f>'DBP STOP cijfers'!S23</f>
        <v>0</v>
      </c>
      <c r="T39" s="11">
        <f>'DBP STOP cijfers'!T23</f>
        <v>440</v>
      </c>
      <c r="U39" s="11">
        <f>'DBP STOP cijfers'!U23</f>
        <v>0</v>
      </c>
      <c r="V39" s="11">
        <f>'DBP STOP cijfers'!V23</f>
        <v>0</v>
      </c>
      <c r="W39" s="11">
        <f>'DBP STOP cijfers'!W23</f>
        <v>0</v>
      </c>
      <c r="X39" s="11">
        <f>'DBP STOP cijfers'!X23</f>
        <v>0</v>
      </c>
      <c r="Y39" s="11">
        <f>'DBP STOP cijfers'!Y23</f>
        <v>0</v>
      </c>
      <c r="Z39" s="49">
        <f>'DBP STOP cijfers'!Z23</f>
        <v>440</v>
      </c>
      <c r="AA39" s="11">
        <f>'DBP STOP cijfers'!AA23</f>
        <v>220</v>
      </c>
      <c r="AB39" s="11">
        <f>'DBP STOP cijfers'!AB23</f>
        <v>0</v>
      </c>
      <c r="AC39" s="11">
        <f>'DBP STOP cijfers'!AC23</f>
        <v>200</v>
      </c>
      <c r="AD39" s="11">
        <f>'DBP STOP cijfers'!AD23</f>
        <v>0</v>
      </c>
      <c r="AE39" s="11">
        <f>'DBP STOP cijfers'!AE23</f>
        <v>0</v>
      </c>
      <c r="AF39" s="11">
        <f>'DBP STOP cijfers'!AF23</f>
        <v>20</v>
      </c>
      <c r="AG39" s="49">
        <f>'DBP STOP cijfers'!AG23</f>
        <v>0</v>
      </c>
      <c r="AH39" s="11">
        <f>'DBP STOP cijfers'!AH23</f>
        <v>0</v>
      </c>
      <c r="AI39" s="11">
        <f>'DBP STOP cijfers'!AI23</f>
        <v>0</v>
      </c>
      <c r="AJ39" s="11">
        <f>'DBP STOP cijfers'!AJ23</f>
        <v>220</v>
      </c>
      <c r="AK39" s="11">
        <f>'DBP STOP cijfers'!AK23</f>
        <v>0</v>
      </c>
      <c r="AL39" s="49">
        <f>'DBP STOP cijfers'!AL23</f>
        <v>0</v>
      </c>
      <c r="AM39" s="11">
        <f>'DBP STOP cijfers'!AM23</f>
        <v>0</v>
      </c>
      <c r="AN39" s="11">
        <f>'DBP STOP cijfers'!AN23</f>
        <v>0</v>
      </c>
      <c r="AO39" s="11">
        <f>'DBP STOP cijfers'!AO23</f>
        <v>0</v>
      </c>
      <c r="AP39" s="11">
        <f>'DBP STOP cijfers'!AP23</f>
        <v>0</v>
      </c>
      <c r="AQ39" s="11">
        <f>'DBP STOP cijfers'!AQ23</f>
        <v>0</v>
      </c>
      <c r="AR39" s="49">
        <f>'DBP STOP cijfers'!AR23</f>
        <v>0</v>
      </c>
      <c r="AS39" s="11">
        <f>'DBP STOP cijfers'!AS23</f>
        <v>0</v>
      </c>
      <c r="AT39" s="11">
        <f>'DBP STOP cijfers'!AT23</f>
        <v>0</v>
      </c>
      <c r="AU39" s="11">
        <f>'DBP STOP cijfers'!AU23</f>
        <v>0</v>
      </c>
      <c r="AV39" s="11">
        <f>'DBP STOP cijfers'!AV23</f>
        <v>0</v>
      </c>
      <c r="AW39" s="11">
        <f>'DBP STOP cijfers'!AW23</f>
        <v>0</v>
      </c>
      <c r="AX39" s="11">
        <f>'DBP STOP cijfers'!AX23</f>
        <v>0</v>
      </c>
      <c r="AY39" s="11">
        <f>'DBP STOP cijfers'!AY23</f>
        <v>0</v>
      </c>
      <c r="AZ39" s="11">
        <f>'DBP STOP cijfers'!AZ23</f>
        <v>0</v>
      </c>
      <c r="BA39" s="11">
        <f>'DBP STOP cijfers'!BA23</f>
        <v>0</v>
      </c>
      <c r="BB39" s="11">
        <f>'DBP STOP cijfers'!BB23</f>
        <v>0</v>
      </c>
      <c r="BC39" s="49">
        <f>'DBP STOP cijfers'!BC23</f>
        <v>0</v>
      </c>
      <c r="BD39" s="11">
        <f>'DBP STOP cijfers'!BD23</f>
        <v>0</v>
      </c>
      <c r="BE39" s="11">
        <f>'DBP STOP cijfers'!BE23</f>
        <v>0</v>
      </c>
      <c r="BF39" s="11">
        <f>'DBP STOP cijfers'!BF23</f>
        <v>0</v>
      </c>
      <c r="BG39" s="11">
        <f>'DBP STOP cijfers'!BG23</f>
        <v>0</v>
      </c>
      <c r="BH39" s="11">
        <f>'DBP STOP cijfers'!BH23</f>
        <v>20</v>
      </c>
      <c r="BI39" s="11">
        <f>'DBP STOP cijfers'!BI23</f>
        <v>0</v>
      </c>
      <c r="BJ39" s="11">
        <f>'DBP STOP cijfers'!BJ23</f>
        <v>0</v>
      </c>
      <c r="BK39" s="49">
        <f>'DBP STOP cijfers'!BK23</f>
        <v>0</v>
      </c>
      <c r="BL39" s="11">
        <f>'DBP STOP cijfers'!BL23</f>
        <v>0</v>
      </c>
      <c r="BM39" s="11">
        <f>'DBP STOP cijfers'!BM23</f>
        <v>0</v>
      </c>
      <c r="BN39" s="11">
        <f>'DBP STOP cijfers'!BN23</f>
        <v>0</v>
      </c>
      <c r="BO39" s="11">
        <f>'DBP STOP cijfers'!BO23</f>
        <v>0</v>
      </c>
      <c r="BP39" s="11">
        <f>'DBP STOP cijfers'!BP23</f>
        <v>0</v>
      </c>
      <c r="BQ39" s="49">
        <f>'DBP STOP cijfers'!BQ23</f>
        <v>0</v>
      </c>
      <c r="BR39" s="11">
        <f>'DBP STOP cijfers'!BR23</f>
        <v>115.99999999999999</v>
      </c>
      <c r="BS39" s="11">
        <f>'DBP STOP cijfers'!BS23</f>
        <v>84</v>
      </c>
      <c r="BT39" s="11">
        <f>'DBP STOP cijfers'!BT23</f>
        <v>0</v>
      </c>
      <c r="BU39" s="11">
        <f>'DBP STOP cijfers'!BU23</f>
        <v>0</v>
      </c>
      <c r="BV39" s="11">
        <f>'DBP STOP cijfers'!BV23</f>
        <v>0</v>
      </c>
      <c r="BW39" s="11">
        <f>'DBP STOP cijfers'!BW23</f>
        <v>0</v>
      </c>
      <c r="BX39" s="47">
        <f>'DBP STOP cijfers'!BX23</f>
        <v>0</v>
      </c>
      <c r="BY39" s="49">
        <f>'DBP STOP cijfers'!BY23</f>
        <v>440</v>
      </c>
      <c r="BZ39" s="11">
        <f>'DBP STOP cijfers'!BZ23</f>
        <v>0</v>
      </c>
      <c r="CA39" s="11">
        <f>'DBP STOP cijfers'!CA23</f>
        <v>0</v>
      </c>
      <c r="CB39" s="11">
        <f>'DBP STOP cijfers'!CB23</f>
        <v>0</v>
      </c>
      <c r="CC39" s="11">
        <f>'DBP STOP cijfers'!CC23</f>
        <v>0</v>
      </c>
      <c r="CD39" s="11">
        <f>'DBP STOP cijfers'!CD23</f>
        <v>0</v>
      </c>
      <c r="CE39" s="11">
        <f>'DBP STOP cijfers'!CE23</f>
        <v>0</v>
      </c>
      <c r="CF39" s="11">
        <f>'DBP STOP cijfers'!CF23</f>
        <v>0</v>
      </c>
      <c r="CG39" s="11">
        <f>'DBP STOP cijfers'!CG23</f>
        <v>0</v>
      </c>
      <c r="CH39" s="11">
        <f>'DBP STOP cijfers'!CH23</f>
        <v>0</v>
      </c>
      <c r="CI39" s="11">
        <f>'DBP STOP cijfers'!CI23</f>
        <v>0</v>
      </c>
      <c r="CJ39" s="11">
        <f>'DBP STOP cijfers'!CJ23</f>
        <v>0</v>
      </c>
      <c r="CK39" s="11">
        <f>'DBP STOP cijfers'!CK23</f>
        <v>0</v>
      </c>
      <c r="CL39" s="49">
        <f>'DBP STOP cijfers'!CL23</f>
        <v>0</v>
      </c>
      <c r="CM39" s="15">
        <f>'DBP STOP cijfers'!CM23</f>
        <v>0</v>
      </c>
      <c r="CN39" s="11">
        <f>'DBP STOP cijfers'!CN23</f>
        <v>0</v>
      </c>
      <c r="CO39" s="11">
        <f>'DBP STOP cijfers'!CO23</f>
        <v>0</v>
      </c>
      <c r="CP39" s="11">
        <f>'DBP STOP cijfers'!CP23</f>
        <v>0</v>
      </c>
      <c r="CQ39" s="11">
        <f>'DBP STOP cijfers'!CQ23</f>
        <v>0</v>
      </c>
      <c r="CR39" s="11">
        <f>'DBP STOP cijfers'!CR23</f>
        <v>0</v>
      </c>
      <c r="CS39" s="11">
        <f>'DBP STOP cijfers'!CS23</f>
        <v>0</v>
      </c>
      <c r="CT39" s="11">
        <f>'DBP STOP cijfers'!CT23</f>
        <v>0</v>
      </c>
      <c r="CU39" s="11">
        <f>'DBP STOP cijfers'!CU23</f>
        <v>0</v>
      </c>
      <c r="CV39" s="11">
        <f>'DBP STOP cijfers'!CV23</f>
        <v>0</v>
      </c>
      <c r="CW39" s="11">
        <f>'DBP STOP cijfers'!CW23</f>
        <v>0</v>
      </c>
      <c r="CX39" s="11">
        <f>'DBP STOP cijfers'!CX23</f>
        <v>0</v>
      </c>
      <c r="CY39" s="26">
        <f>'DBP STOP cijfers'!CY23</f>
        <v>0</v>
      </c>
      <c r="CZ39" s="15">
        <f>'DBP STOP cijfers'!CZ23</f>
        <v>0</v>
      </c>
      <c r="DA39" s="11">
        <f>'DBP STOP cijfers'!DA23</f>
        <v>0</v>
      </c>
      <c r="DB39" s="11">
        <f>'DBP STOP cijfers'!DB23</f>
        <v>0</v>
      </c>
      <c r="DC39" s="11">
        <f>'DBP STOP cijfers'!DC23</f>
        <v>0</v>
      </c>
      <c r="DD39" s="11">
        <f>'DBP STOP cijfers'!DD23</f>
        <v>0</v>
      </c>
      <c r="DE39" s="11">
        <f>'DBP STOP cijfers'!DE23</f>
        <v>0</v>
      </c>
      <c r="DF39" s="11">
        <f>'DBP STOP cijfers'!DF23</f>
        <v>0</v>
      </c>
      <c r="DG39" s="11">
        <f>'DBP STOP cijfers'!DG23</f>
        <v>0</v>
      </c>
      <c r="DH39" s="11">
        <f>'DBP STOP cijfers'!DH23</f>
        <v>0</v>
      </c>
      <c r="DI39" s="11">
        <f>'DBP STOP cijfers'!DI23</f>
        <v>0</v>
      </c>
      <c r="DJ39" s="11">
        <f>'DBP STOP cijfers'!DJ23</f>
        <v>0</v>
      </c>
      <c r="DK39" s="11">
        <f>'DBP STOP cijfers'!DK23</f>
        <v>0</v>
      </c>
      <c r="DL39" s="26">
        <f>'DBP STOP cijfers'!DL23</f>
        <v>0</v>
      </c>
    </row>
    <row r="40" spans="1:116">
      <c r="A40" s="47">
        <f>'DBP STOP cijfers'!A24</f>
        <v>0</v>
      </c>
      <c r="B40" s="49" t="str">
        <f>'DBP STOP cijfers'!B24</f>
        <v>JANT</v>
      </c>
      <c r="C40" s="4" t="str">
        <f>'DBP STOP cijfers'!C24</f>
        <v>Dierlijke Bijproducten</v>
      </c>
      <c r="D40" s="4" t="str">
        <f>'DBP STOP cijfers'!D24</f>
        <v>DBP niet retribueerbare werkzaamheden C&amp;V DG AGRO</v>
      </c>
      <c r="E40" s="8" t="str">
        <f>'DBP STOP cijfers'!E24</f>
        <v>Traccerbaarheid frituurvetten</v>
      </c>
      <c r="F40" s="5" t="str">
        <f>'DBP STOP cijfers'!F24</f>
        <v>EZ AGRO</v>
      </c>
      <c r="G40" s="4" t="str">
        <f>'DBP STOP cijfers'!G24</f>
        <v>ja</v>
      </c>
      <c r="H40" s="15">
        <f>'DBP STOP cijfers'!H24</f>
        <v>520</v>
      </c>
      <c r="I40" s="11">
        <f>'DBP STOP cijfers'!I24</f>
        <v>0</v>
      </c>
      <c r="J40" s="11">
        <f>'DBP STOP cijfers'!J24</f>
        <v>0</v>
      </c>
      <c r="K40" s="11">
        <f>'DBP STOP cijfers'!K24</f>
        <v>0</v>
      </c>
      <c r="L40" s="11">
        <f>'DBP STOP cijfers'!L24</f>
        <v>0</v>
      </c>
      <c r="M40" s="11">
        <f>'DBP STOP cijfers'!M24</f>
        <v>0</v>
      </c>
      <c r="N40" s="11">
        <f>'DBP STOP cijfers'!N24</f>
        <v>0</v>
      </c>
      <c r="O40" s="11">
        <f>'DBP STOP cijfers'!O24</f>
        <v>0</v>
      </c>
      <c r="P40" s="11">
        <f>'DBP STOP cijfers'!P24</f>
        <v>0</v>
      </c>
      <c r="Q40" s="26">
        <f>'DBP STOP cijfers'!Q24</f>
        <v>520</v>
      </c>
      <c r="R40" s="15">
        <f>'DBP STOP cijfers'!R24</f>
        <v>0</v>
      </c>
      <c r="S40" s="11">
        <f>'DBP STOP cijfers'!S24</f>
        <v>0</v>
      </c>
      <c r="T40" s="11">
        <f>'DBP STOP cijfers'!T24</f>
        <v>520</v>
      </c>
      <c r="U40" s="11">
        <f>'DBP STOP cijfers'!U24</f>
        <v>0</v>
      </c>
      <c r="V40" s="11">
        <f>'DBP STOP cijfers'!V24</f>
        <v>0</v>
      </c>
      <c r="W40" s="11">
        <f>'DBP STOP cijfers'!W24</f>
        <v>0</v>
      </c>
      <c r="X40" s="11">
        <f>'DBP STOP cijfers'!X24</f>
        <v>0</v>
      </c>
      <c r="Y40" s="11">
        <f>'DBP STOP cijfers'!Y24</f>
        <v>0</v>
      </c>
      <c r="Z40" s="49">
        <f>'DBP STOP cijfers'!Z24</f>
        <v>520</v>
      </c>
      <c r="AA40" s="11">
        <f>'DBP STOP cijfers'!AA24</f>
        <v>120</v>
      </c>
      <c r="AB40" s="11">
        <f>'DBP STOP cijfers'!AB24</f>
        <v>0</v>
      </c>
      <c r="AC40" s="11">
        <f>'DBP STOP cijfers'!AC24</f>
        <v>280</v>
      </c>
      <c r="AD40" s="11">
        <f>'DBP STOP cijfers'!AD24</f>
        <v>120</v>
      </c>
      <c r="AE40" s="11">
        <f>'DBP STOP cijfers'!AE24</f>
        <v>0</v>
      </c>
      <c r="AF40" s="11">
        <f>'DBP STOP cijfers'!AF24</f>
        <v>0</v>
      </c>
      <c r="AG40" s="49">
        <f>'DBP STOP cijfers'!AG24</f>
        <v>0</v>
      </c>
      <c r="AH40" s="11">
        <f>'DBP STOP cijfers'!AH24</f>
        <v>0</v>
      </c>
      <c r="AI40" s="11">
        <f>'DBP STOP cijfers'!AI24</f>
        <v>0</v>
      </c>
      <c r="AJ40" s="11">
        <f>'DBP STOP cijfers'!AJ24</f>
        <v>120</v>
      </c>
      <c r="AK40" s="11">
        <f>'DBP STOP cijfers'!AK24</f>
        <v>0</v>
      </c>
      <c r="AL40" s="49">
        <f>'DBP STOP cijfers'!AL24</f>
        <v>0</v>
      </c>
      <c r="AM40" s="11">
        <f>'DBP STOP cijfers'!AM24</f>
        <v>120</v>
      </c>
      <c r="AN40" s="11">
        <f>'DBP STOP cijfers'!AN24</f>
        <v>0</v>
      </c>
      <c r="AO40" s="11">
        <f>'DBP STOP cijfers'!AO24</f>
        <v>0</v>
      </c>
      <c r="AP40" s="11">
        <f>'DBP STOP cijfers'!AP24</f>
        <v>0</v>
      </c>
      <c r="AQ40" s="11">
        <f>'DBP STOP cijfers'!AQ24</f>
        <v>0</v>
      </c>
      <c r="AR40" s="49">
        <f>'DBP STOP cijfers'!AR24</f>
        <v>0</v>
      </c>
      <c r="AS40" s="11">
        <f>'DBP STOP cijfers'!AS24</f>
        <v>0</v>
      </c>
      <c r="AT40" s="11">
        <f>'DBP STOP cijfers'!AT24</f>
        <v>0</v>
      </c>
      <c r="AU40" s="11">
        <f>'DBP STOP cijfers'!AU24</f>
        <v>0</v>
      </c>
      <c r="AV40" s="11">
        <f>'DBP STOP cijfers'!AV24</f>
        <v>0</v>
      </c>
      <c r="AW40" s="11">
        <f>'DBP STOP cijfers'!AW24</f>
        <v>0</v>
      </c>
      <c r="AX40" s="11">
        <f>'DBP STOP cijfers'!AX24</f>
        <v>0</v>
      </c>
      <c r="AY40" s="11">
        <f>'DBP STOP cijfers'!AY24</f>
        <v>0</v>
      </c>
      <c r="AZ40" s="11">
        <f>'DBP STOP cijfers'!AZ24</f>
        <v>0</v>
      </c>
      <c r="BA40" s="11">
        <f>'DBP STOP cijfers'!BA24</f>
        <v>0</v>
      </c>
      <c r="BB40" s="11">
        <f>'DBP STOP cijfers'!BB24</f>
        <v>0</v>
      </c>
      <c r="BC40" s="49">
        <f>'DBP STOP cijfers'!BC24</f>
        <v>0</v>
      </c>
      <c r="BD40" s="11">
        <f>'DBP STOP cijfers'!BD24</f>
        <v>0</v>
      </c>
      <c r="BE40" s="11">
        <f>'DBP STOP cijfers'!BE24</f>
        <v>0</v>
      </c>
      <c r="BF40" s="11">
        <f>'DBP STOP cijfers'!BF24</f>
        <v>0</v>
      </c>
      <c r="BG40" s="11">
        <f>'DBP STOP cijfers'!BG24</f>
        <v>0</v>
      </c>
      <c r="BH40" s="11">
        <f>'DBP STOP cijfers'!BH24</f>
        <v>0</v>
      </c>
      <c r="BI40" s="11">
        <f>'DBP STOP cijfers'!BI24</f>
        <v>0</v>
      </c>
      <c r="BJ40" s="11">
        <f>'DBP STOP cijfers'!BJ24</f>
        <v>0</v>
      </c>
      <c r="BK40" s="49">
        <f>'DBP STOP cijfers'!BK24</f>
        <v>0</v>
      </c>
      <c r="BL40" s="11">
        <f>'DBP STOP cijfers'!BL24</f>
        <v>0</v>
      </c>
      <c r="BM40" s="11">
        <f>'DBP STOP cijfers'!BM24</f>
        <v>0</v>
      </c>
      <c r="BN40" s="11">
        <f>'DBP STOP cijfers'!BN24</f>
        <v>0</v>
      </c>
      <c r="BO40" s="11">
        <f>'DBP STOP cijfers'!BO24</f>
        <v>0</v>
      </c>
      <c r="BP40" s="11">
        <f>'DBP STOP cijfers'!BP24</f>
        <v>0</v>
      </c>
      <c r="BQ40" s="49">
        <f>'DBP STOP cijfers'!BQ24</f>
        <v>0</v>
      </c>
      <c r="BR40" s="11">
        <f>'DBP STOP cijfers'!BR24</f>
        <v>162.39999999999998</v>
      </c>
      <c r="BS40" s="11">
        <f>'DBP STOP cijfers'!BS24</f>
        <v>117.6</v>
      </c>
      <c r="BT40" s="11">
        <f>'DBP STOP cijfers'!BT24</f>
        <v>0</v>
      </c>
      <c r="BU40" s="11">
        <f>'DBP STOP cijfers'!BU24</f>
        <v>0</v>
      </c>
      <c r="BV40" s="11">
        <f>'DBP STOP cijfers'!BV24</f>
        <v>0</v>
      </c>
      <c r="BW40" s="11">
        <f>'DBP STOP cijfers'!BW24</f>
        <v>0</v>
      </c>
      <c r="BX40" s="47">
        <f>'DBP STOP cijfers'!BX24</f>
        <v>0</v>
      </c>
      <c r="BY40" s="49">
        <f>'DBP STOP cijfers'!BY24</f>
        <v>520</v>
      </c>
      <c r="BZ40" s="11">
        <f>'DBP STOP cijfers'!BZ24</f>
        <v>0</v>
      </c>
      <c r="CA40" s="11">
        <f>'DBP STOP cijfers'!CA24</f>
        <v>0</v>
      </c>
      <c r="CB40" s="11">
        <f>'DBP STOP cijfers'!CB24</f>
        <v>0</v>
      </c>
      <c r="CC40" s="11">
        <f>'DBP STOP cijfers'!CC24</f>
        <v>0</v>
      </c>
      <c r="CD40" s="11">
        <f>'DBP STOP cijfers'!CD24</f>
        <v>0</v>
      </c>
      <c r="CE40" s="11">
        <f>'DBP STOP cijfers'!CE24</f>
        <v>0</v>
      </c>
      <c r="CF40" s="11">
        <f>'DBP STOP cijfers'!CF24</f>
        <v>0</v>
      </c>
      <c r="CG40" s="11">
        <f>'DBP STOP cijfers'!CG24</f>
        <v>0</v>
      </c>
      <c r="CH40" s="11">
        <f>'DBP STOP cijfers'!CH24</f>
        <v>0</v>
      </c>
      <c r="CI40" s="11">
        <f>'DBP STOP cijfers'!CI24</f>
        <v>0</v>
      </c>
      <c r="CJ40" s="11">
        <f>'DBP STOP cijfers'!CJ24</f>
        <v>0</v>
      </c>
      <c r="CK40" s="11">
        <f>'DBP STOP cijfers'!CK24</f>
        <v>0</v>
      </c>
      <c r="CL40" s="49">
        <f>'DBP STOP cijfers'!CL24</f>
        <v>0</v>
      </c>
      <c r="CM40" s="15">
        <f>'DBP STOP cijfers'!CM24</f>
        <v>0</v>
      </c>
      <c r="CN40" s="11">
        <f>'DBP STOP cijfers'!CN24</f>
        <v>0</v>
      </c>
      <c r="CO40" s="11">
        <f>'DBP STOP cijfers'!CO24</f>
        <v>0</v>
      </c>
      <c r="CP40" s="11">
        <f>'DBP STOP cijfers'!CP24</f>
        <v>0</v>
      </c>
      <c r="CQ40" s="11">
        <f>'DBP STOP cijfers'!CQ24</f>
        <v>0</v>
      </c>
      <c r="CR40" s="11">
        <f>'DBP STOP cijfers'!CR24</f>
        <v>0</v>
      </c>
      <c r="CS40" s="11">
        <f>'DBP STOP cijfers'!CS24</f>
        <v>0</v>
      </c>
      <c r="CT40" s="11">
        <f>'DBP STOP cijfers'!CT24</f>
        <v>0</v>
      </c>
      <c r="CU40" s="11">
        <f>'DBP STOP cijfers'!CU24</f>
        <v>0</v>
      </c>
      <c r="CV40" s="11">
        <f>'DBP STOP cijfers'!CV24</f>
        <v>0</v>
      </c>
      <c r="CW40" s="11">
        <f>'DBP STOP cijfers'!CW24</f>
        <v>0</v>
      </c>
      <c r="CX40" s="11">
        <f>'DBP STOP cijfers'!CX24</f>
        <v>0</v>
      </c>
      <c r="CY40" s="26">
        <f>'DBP STOP cijfers'!CY24</f>
        <v>0</v>
      </c>
      <c r="CZ40" s="15">
        <f>'DBP STOP cijfers'!CZ24</f>
        <v>0</v>
      </c>
      <c r="DA40" s="11">
        <f>'DBP STOP cijfers'!DA24</f>
        <v>0</v>
      </c>
      <c r="DB40" s="11">
        <f>'DBP STOP cijfers'!DB24</f>
        <v>0</v>
      </c>
      <c r="DC40" s="11">
        <f>'DBP STOP cijfers'!DC24</f>
        <v>0</v>
      </c>
      <c r="DD40" s="11">
        <f>'DBP STOP cijfers'!DD24</f>
        <v>0</v>
      </c>
      <c r="DE40" s="11">
        <f>'DBP STOP cijfers'!DE24</f>
        <v>0</v>
      </c>
      <c r="DF40" s="11">
        <f>'DBP STOP cijfers'!DF24</f>
        <v>0</v>
      </c>
      <c r="DG40" s="11">
        <f>'DBP STOP cijfers'!DG24</f>
        <v>0</v>
      </c>
      <c r="DH40" s="11">
        <f>'DBP STOP cijfers'!DH24</f>
        <v>0</v>
      </c>
      <c r="DI40" s="11">
        <f>'DBP STOP cijfers'!DI24</f>
        <v>0</v>
      </c>
      <c r="DJ40" s="11">
        <f>'DBP STOP cijfers'!DJ24</f>
        <v>0</v>
      </c>
      <c r="DK40" s="11">
        <f>'DBP STOP cijfers'!DK24</f>
        <v>0</v>
      </c>
      <c r="DL40" s="26">
        <f>'DBP STOP cijfers'!DL24</f>
        <v>0</v>
      </c>
    </row>
    <row r="41" spans="1:116">
      <c r="A41" s="47">
        <f>'DBP STOP cijfers'!A25</f>
        <v>0</v>
      </c>
      <c r="B41" s="49" t="str">
        <f>'DBP STOP cijfers'!B25</f>
        <v>JANT</v>
      </c>
      <c r="C41" s="4" t="str">
        <f>'DBP STOP cijfers'!C25</f>
        <v>Dierlijke Bijproducten</v>
      </c>
      <c r="D41" s="4" t="str">
        <f>'DBP STOP cijfers'!D25</f>
        <v>DBP niet retribueerbare werkzaamheden C&amp;V DG AGRO</v>
      </c>
      <c r="E41" s="8" t="str">
        <f>'DBP STOP cijfers'!E25</f>
        <v>Traccerbaarheid VVM</v>
      </c>
      <c r="F41" s="5" t="str">
        <f>'DBP STOP cijfers'!F25</f>
        <v>EZ AGRO</v>
      </c>
      <c r="G41" s="4" t="str">
        <f>'DBP STOP cijfers'!G25</f>
        <v>ja</v>
      </c>
      <c r="H41" s="15">
        <f>'DBP STOP cijfers'!H25</f>
        <v>900</v>
      </c>
      <c r="I41" s="11">
        <f>'DBP STOP cijfers'!I25</f>
        <v>0</v>
      </c>
      <c r="J41" s="11">
        <f>'DBP STOP cijfers'!J25</f>
        <v>0</v>
      </c>
      <c r="K41" s="11">
        <f>'DBP STOP cijfers'!K25</f>
        <v>0</v>
      </c>
      <c r="L41" s="11">
        <f>'DBP STOP cijfers'!L25</f>
        <v>0</v>
      </c>
      <c r="M41" s="11">
        <f>'DBP STOP cijfers'!M25</f>
        <v>0</v>
      </c>
      <c r="N41" s="11">
        <f>'DBP STOP cijfers'!N25</f>
        <v>0</v>
      </c>
      <c r="O41" s="11">
        <f>'DBP STOP cijfers'!O25</f>
        <v>0</v>
      </c>
      <c r="P41" s="11">
        <f>'DBP STOP cijfers'!P25</f>
        <v>0</v>
      </c>
      <c r="Q41" s="26">
        <f>'DBP STOP cijfers'!Q25</f>
        <v>900</v>
      </c>
      <c r="R41" s="15">
        <f>'DBP STOP cijfers'!R25</f>
        <v>0</v>
      </c>
      <c r="S41" s="11">
        <f>'DBP STOP cijfers'!S25</f>
        <v>0</v>
      </c>
      <c r="T41" s="11">
        <f>'DBP STOP cijfers'!T25</f>
        <v>900</v>
      </c>
      <c r="U41" s="11">
        <f>'DBP STOP cijfers'!U25</f>
        <v>0</v>
      </c>
      <c r="V41" s="11">
        <f>'DBP STOP cijfers'!V25</f>
        <v>0</v>
      </c>
      <c r="W41" s="11">
        <f>'DBP STOP cijfers'!W25</f>
        <v>0</v>
      </c>
      <c r="X41" s="11">
        <f>'DBP STOP cijfers'!X25</f>
        <v>0</v>
      </c>
      <c r="Y41" s="11">
        <f>'DBP STOP cijfers'!Y25</f>
        <v>0</v>
      </c>
      <c r="Z41" s="49">
        <f>'DBP STOP cijfers'!Z25</f>
        <v>900</v>
      </c>
      <c r="AA41" s="11">
        <f>'DBP STOP cijfers'!AA25</f>
        <v>500</v>
      </c>
      <c r="AB41" s="11">
        <f>'DBP STOP cijfers'!AB25</f>
        <v>0</v>
      </c>
      <c r="AC41" s="11">
        <f>'DBP STOP cijfers'!AC25</f>
        <v>400</v>
      </c>
      <c r="AD41" s="11">
        <f>'DBP STOP cijfers'!AD25</f>
        <v>0</v>
      </c>
      <c r="AE41" s="11">
        <f>'DBP STOP cijfers'!AE25</f>
        <v>0</v>
      </c>
      <c r="AF41" s="11">
        <f>'DBP STOP cijfers'!AF25</f>
        <v>0</v>
      </c>
      <c r="AG41" s="49">
        <f>'DBP STOP cijfers'!AG25</f>
        <v>0</v>
      </c>
      <c r="AH41" s="11">
        <f>'DBP STOP cijfers'!AH25</f>
        <v>0</v>
      </c>
      <c r="AI41" s="11">
        <f>'DBP STOP cijfers'!AI25</f>
        <v>0</v>
      </c>
      <c r="AJ41" s="11">
        <f>'DBP STOP cijfers'!AJ25</f>
        <v>500</v>
      </c>
      <c r="AK41" s="11">
        <f>'DBP STOP cijfers'!AK25</f>
        <v>0</v>
      </c>
      <c r="AL41" s="49">
        <f>'DBP STOP cijfers'!AL25</f>
        <v>0</v>
      </c>
      <c r="AM41" s="11">
        <f>'DBP STOP cijfers'!AM25</f>
        <v>0</v>
      </c>
      <c r="AN41" s="11">
        <f>'DBP STOP cijfers'!AN25</f>
        <v>0</v>
      </c>
      <c r="AO41" s="11">
        <f>'DBP STOP cijfers'!AO25</f>
        <v>0</v>
      </c>
      <c r="AP41" s="11">
        <f>'DBP STOP cijfers'!AP25</f>
        <v>0</v>
      </c>
      <c r="AQ41" s="11">
        <f>'DBP STOP cijfers'!AQ25</f>
        <v>0</v>
      </c>
      <c r="AR41" s="49">
        <f>'DBP STOP cijfers'!AR25</f>
        <v>0</v>
      </c>
      <c r="AS41" s="11">
        <f>'DBP STOP cijfers'!AS25</f>
        <v>0</v>
      </c>
      <c r="AT41" s="11">
        <f>'DBP STOP cijfers'!AT25</f>
        <v>0</v>
      </c>
      <c r="AU41" s="11">
        <f>'DBP STOP cijfers'!AU25</f>
        <v>0</v>
      </c>
      <c r="AV41" s="11">
        <f>'DBP STOP cijfers'!AV25</f>
        <v>0</v>
      </c>
      <c r="AW41" s="11">
        <f>'DBP STOP cijfers'!AW25</f>
        <v>0</v>
      </c>
      <c r="AX41" s="11">
        <f>'DBP STOP cijfers'!AX25</f>
        <v>0</v>
      </c>
      <c r="AY41" s="11">
        <f>'DBP STOP cijfers'!AY25</f>
        <v>0</v>
      </c>
      <c r="AZ41" s="11">
        <f>'DBP STOP cijfers'!AZ25</f>
        <v>0</v>
      </c>
      <c r="BA41" s="11">
        <f>'DBP STOP cijfers'!BA25</f>
        <v>0</v>
      </c>
      <c r="BB41" s="11">
        <f>'DBP STOP cijfers'!BB25</f>
        <v>0</v>
      </c>
      <c r="BC41" s="49">
        <f>'DBP STOP cijfers'!BC25</f>
        <v>0</v>
      </c>
      <c r="BD41" s="11">
        <f>'DBP STOP cijfers'!BD25</f>
        <v>0</v>
      </c>
      <c r="BE41" s="11">
        <f>'DBP STOP cijfers'!BE25</f>
        <v>0</v>
      </c>
      <c r="BF41" s="11">
        <f>'DBP STOP cijfers'!BF25</f>
        <v>0</v>
      </c>
      <c r="BG41" s="11">
        <f>'DBP STOP cijfers'!BG25</f>
        <v>0</v>
      </c>
      <c r="BH41" s="11">
        <f>'DBP STOP cijfers'!BH25</f>
        <v>0</v>
      </c>
      <c r="BI41" s="11">
        <f>'DBP STOP cijfers'!BI25</f>
        <v>0</v>
      </c>
      <c r="BJ41" s="11">
        <f>'DBP STOP cijfers'!BJ25</f>
        <v>0</v>
      </c>
      <c r="BK41" s="49">
        <f>'DBP STOP cijfers'!BK25</f>
        <v>0</v>
      </c>
      <c r="BL41" s="11">
        <f>'DBP STOP cijfers'!BL25</f>
        <v>0</v>
      </c>
      <c r="BM41" s="11">
        <f>'DBP STOP cijfers'!BM25</f>
        <v>0</v>
      </c>
      <c r="BN41" s="11">
        <f>'DBP STOP cijfers'!BN25</f>
        <v>0</v>
      </c>
      <c r="BO41" s="11">
        <f>'DBP STOP cijfers'!BO25</f>
        <v>0</v>
      </c>
      <c r="BP41" s="11">
        <f>'DBP STOP cijfers'!BP25</f>
        <v>0</v>
      </c>
      <c r="BQ41" s="49">
        <f>'DBP STOP cijfers'!BQ25</f>
        <v>0</v>
      </c>
      <c r="BR41" s="11">
        <f>'DBP STOP cijfers'!BR25</f>
        <v>231.99999999999997</v>
      </c>
      <c r="BS41" s="11">
        <f>'DBP STOP cijfers'!BS25</f>
        <v>168</v>
      </c>
      <c r="BT41" s="11">
        <f>'DBP STOP cijfers'!BT25</f>
        <v>0</v>
      </c>
      <c r="BU41" s="11">
        <f>'DBP STOP cijfers'!BU25</f>
        <v>0</v>
      </c>
      <c r="BV41" s="11">
        <f>'DBP STOP cijfers'!BV25</f>
        <v>0</v>
      </c>
      <c r="BW41" s="11">
        <f>'DBP STOP cijfers'!BW25</f>
        <v>0</v>
      </c>
      <c r="BX41" s="47">
        <f>'DBP STOP cijfers'!BX25</f>
        <v>0</v>
      </c>
      <c r="BY41" s="49">
        <f>'DBP STOP cijfers'!BY25</f>
        <v>900</v>
      </c>
      <c r="BZ41" s="11">
        <f>'DBP STOP cijfers'!BZ25</f>
        <v>0</v>
      </c>
      <c r="CA41" s="11">
        <f>'DBP STOP cijfers'!CA25</f>
        <v>0</v>
      </c>
      <c r="CB41" s="11">
        <f>'DBP STOP cijfers'!CB25</f>
        <v>0</v>
      </c>
      <c r="CC41" s="11">
        <f>'DBP STOP cijfers'!CC25</f>
        <v>0</v>
      </c>
      <c r="CD41" s="11">
        <f>'DBP STOP cijfers'!CD25</f>
        <v>0</v>
      </c>
      <c r="CE41" s="11">
        <f>'DBP STOP cijfers'!CE25</f>
        <v>0</v>
      </c>
      <c r="CF41" s="11">
        <f>'DBP STOP cijfers'!CF25</f>
        <v>0</v>
      </c>
      <c r="CG41" s="11">
        <f>'DBP STOP cijfers'!CG25</f>
        <v>0</v>
      </c>
      <c r="CH41" s="11">
        <f>'DBP STOP cijfers'!CH25</f>
        <v>0</v>
      </c>
      <c r="CI41" s="11">
        <f>'DBP STOP cijfers'!CI25</f>
        <v>0</v>
      </c>
      <c r="CJ41" s="11">
        <f>'DBP STOP cijfers'!CJ25</f>
        <v>0</v>
      </c>
      <c r="CK41" s="11">
        <f>'DBP STOP cijfers'!CK25</f>
        <v>0</v>
      </c>
      <c r="CL41" s="49">
        <f>'DBP STOP cijfers'!CL25</f>
        <v>0</v>
      </c>
      <c r="CM41" s="15">
        <f>'DBP STOP cijfers'!CM25</f>
        <v>0</v>
      </c>
      <c r="CN41" s="11">
        <f>'DBP STOP cijfers'!CN25</f>
        <v>0</v>
      </c>
      <c r="CO41" s="11">
        <f>'DBP STOP cijfers'!CO25</f>
        <v>0</v>
      </c>
      <c r="CP41" s="11">
        <f>'DBP STOP cijfers'!CP25</f>
        <v>0</v>
      </c>
      <c r="CQ41" s="11">
        <f>'DBP STOP cijfers'!CQ25</f>
        <v>0</v>
      </c>
      <c r="CR41" s="11">
        <f>'DBP STOP cijfers'!CR25</f>
        <v>0</v>
      </c>
      <c r="CS41" s="11">
        <f>'DBP STOP cijfers'!CS25</f>
        <v>0</v>
      </c>
      <c r="CT41" s="11">
        <f>'DBP STOP cijfers'!CT25</f>
        <v>0</v>
      </c>
      <c r="CU41" s="11">
        <f>'DBP STOP cijfers'!CU25</f>
        <v>0</v>
      </c>
      <c r="CV41" s="11">
        <f>'DBP STOP cijfers'!CV25</f>
        <v>0</v>
      </c>
      <c r="CW41" s="11">
        <f>'DBP STOP cijfers'!CW25</f>
        <v>0</v>
      </c>
      <c r="CX41" s="11">
        <f>'DBP STOP cijfers'!CX25</f>
        <v>0</v>
      </c>
      <c r="CY41" s="26">
        <f>'DBP STOP cijfers'!CY25</f>
        <v>0</v>
      </c>
      <c r="CZ41" s="15">
        <f>'DBP STOP cijfers'!CZ25</f>
        <v>0</v>
      </c>
      <c r="DA41" s="11">
        <f>'DBP STOP cijfers'!DA25</f>
        <v>0</v>
      </c>
      <c r="DB41" s="11">
        <f>'DBP STOP cijfers'!DB25</f>
        <v>0</v>
      </c>
      <c r="DC41" s="11">
        <f>'DBP STOP cijfers'!DC25</f>
        <v>0</v>
      </c>
      <c r="DD41" s="11">
        <f>'DBP STOP cijfers'!DD25</f>
        <v>0</v>
      </c>
      <c r="DE41" s="11">
        <f>'DBP STOP cijfers'!DE25</f>
        <v>0</v>
      </c>
      <c r="DF41" s="11">
        <f>'DBP STOP cijfers'!DF25</f>
        <v>0</v>
      </c>
      <c r="DG41" s="11">
        <f>'DBP STOP cijfers'!DG25</f>
        <v>0</v>
      </c>
      <c r="DH41" s="11">
        <f>'DBP STOP cijfers'!DH25</f>
        <v>0</v>
      </c>
      <c r="DI41" s="11">
        <f>'DBP STOP cijfers'!DI25</f>
        <v>0</v>
      </c>
      <c r="DJ41" s="11">
        <f>'DBP STOP cijfers'!DJ25</f>
        <v>0</v>
      </c>
      <c r="DK41" s="11">
        <f>'DBP STOP cijfers'!DK25</f>
        <v>0</v>
      </c>
      <c r="DL41" s="26">
        <f>'DBP STOP cijfers'!DL25</f>
        <v>0</v>
      </c>
    </row>
    <row r="42" spans="1:116" ht="13.5" customHeight="1">
      <c r="A42" s="47">
        <f>'DBP STOP cijfers'!A26</f>
        <v>0</v>
      </c>
      <c r="B42" s="49" t="str">
        <f>'DBP STOP cijfers'!B26</f>
        <v>JANT</v>
      </c>
      <c r="C42" s="4" t="str">
        <f>'DBP STOP cijfers'!C26</f>
        <v>Dierlijke Bijproducten</v>
      </c>
      <c r="D42" s="4" t="str">
        <f>'DBP STOP cijfers'!D26</f>
        <v>DBP niet retribueerbare werkzaamheden C&amp;V DG AGRO</v>
      </c>
      <c r="E42" s="8" t="str">
        <f>'DBP STOP cijfers'!E26</f>
        <v>Vrije invulling inspecties traceerbaarheid</v>
      </c>
      <c r="F42" s="5" t="str">
        <f>'DBP STOP cijfers'!F26</f>
        <v>EZ AGRO</v>
      </c>
      <c r="G42" s="4" t="str">
        <f>'DBP STOP cijfers'!G26</f>
        <v>ja</v>
      </c>
      <c r="H42" s="15">
        <f>'DBP STOP cijfers'!H26</f>
        <v>1000</v>
      </c>
      <c r="I42" s="11">
        <f>'DBP STOP cijfers'!I26</f>
        <v>0</v>
      </c>
      <c r="J42" s="11">
        <f>'DBP STOP cijfers'!J26</f>
        <v>0</v>
      </c>
      <c r="K42" s="11">
        <f>'DBP STOP cijfers'!K26</f>
        <v>0</v>
      </c>
      <c r="L42" s="11">
        <f>'DBP STOP cijfers'!L26</f>
        <v>0</v>
      </c>
      <c r="M42" s="11">
        <f>'DBP STOP cijfers'!M26</f>
        <v>0</v>
      </c>
      <c r="N42" s="11">
        <f>'DBP STOP cijfers'!N26</f>
        <v>0</v>
      </c>
      <c r="O42" s="11">
        <f>'DBP STOP cijfers'!O26</f>
        <v>0</v>
      </c>
      <c r="P42" s="11">
        <f>'DBP STOP cijfers'!P26</f>
        <v>0</v>
      </c>
      <c r="Q42" s="26">
        <f>'DBP STOP cijfers'!Q26</f>
        <v>1000</v>
      </c>
      <c r="R42" s="15">
        <f>'DBP STOP cijfers'!R26</f>
        <v>0</v>
      </c>
      <c r="S42" s="11">
        <f>'DBP STOP cijfers'!S26</f>
        <v>0</v>
      </c>
      <c r="T42" s="11">
        <f>'DBP STOP cijfers'!T26</f>
        <v>1000</v>
      </c>
      <c r="U42" s="11">
        <f>'DBP STOP cijfers'!U26</f>
        <v>0</v>
      </c>
      <c r="V42" s="11">
        <f>'DBP STOP cijfers'!V26</f>
        <v>0</v>
      </c>
      <c r="W42" s="11">
        <f>'DBP STOP cijfers'!W26</f>
        <v>0</v>
      </c>
      <c r="X42" s="11">
        <f>'DBP STOP cijfers'!X26</f>
        <v>0</v>
      </c>
      <c r="Y42" s="11">
        <f>'DBP STOP cijfers'!Y26</f>
        <v>0</v>
      </c>
      <c r="Z42" s="49">
        <f>'DBP STOP cijfers'!Z26</f>
        <v>1000</v>
      </c>
      <c r="AA42" s="11">
        <f>'DBP STOP cijfers'!AA26</f>
        <v>40</v>
      </c>
      <c r="AB42" s="11">
        <f>'DBP STOP cijfers'!AB26</f>
        <v>0</v>
      </c>
      <c r="AC42" s="11">
        <f>'DBP STOP cijfers'!AC26</f>
        <v>960</v>
      </c>
      <c r="AD42" s="11">
        <f>'DBP STOP cijfers'!AD26</f>
        <v>0</v>
      </c>
      <c r="AE42" s="11">
        <f>'DBP STOP cijfers'!AE26</f>
        <v>0</v>
      </c>
      <c r="AF42" s="11">
        <f>'DBP STOP cijfers'!AF26</f>
        <v>0</v>
      </c>
      <c r="AG42" s="49">
        <f>'DBP STOP cijfers'!AG26</f>
        <v>0</v>
      </c>
      <c r="AH42" s="11">
        <f>'DBP STOP cijfers'!AH26</f>
        <v>0</v>
      </c>
      <c r="AI42" s="11">
        <f>'DBP STOP cijfers'!AI26</f>
        <v>0</v>
      </c>
      <c r="AJ42" s="11">
        <f>'DBP STOP cijfers'!AJ26</f>
        <v>40</v>
      </c>
      <c r="AK42" s="11">
        <f>'DBP STOP cijfers'!AK26</f>
        <v>0</v>
      </c>
      <c r="AL42" s="49">
        <f>'DBP STOP cijfers'!AL26</f>
        <v>0</v>
      </c>
      <c r="AM42" s="11">
        <f>'DBP STOP cijfers'!AM26</f>
        <v>0</v>
      </c>
      <c r="AN42" s="11">
        <f>'DBP STOP cijfers'!AN26</f>
        <v>0</v>
      </c>
      <c r="AO42" s="11">
        <f>'DBP STOP cijfers'!AO26</f>
        <v>0</v>
      </c>
      <c r="AP42" s="11">
        <f>'DBP STOP cijfers'!AP26</f>
        <v>0</v>
      </c>
      <c r="AQ42" s="11">
        <f>'DBP STOP cijfers'!AQ26</f>
        <v>0</v>
      </c>
      <c r="AR42" s="49">
        <f>'DBP STOP cijfers'!AR26</f>
        <v>0</v>
      </c>
      <c r="AS42" s="11">
        <f>'DBP STOP cijfers'!AS26</f>
        <v>0</v>
      </c>
      <c r="AT42" s="11">
        <f>'DBP STOP cijfers'!AT26</f>
        <v>0</v>
      </c>
      <c r="AU42" s="11">
        <f>'DBP STOP cijfers'!AU26</f>
        <v>0</v>
      </c>
      <c r="AV42" s="11">
        <f>'DBP STOP cijfers'!AV26</f>
        <v>0</v>
      </c>
      <c r="AW42" s="11">
        <f>'DBP STOP cijfers'!AW26</f>
        <v>0</v>
      </c>
      <c r="AX42" s="11">
        <f>'DBP STOP cijfers'!AX26</f>
        <v>0</v>
      </c>
      <c r="AY42" s="11">
        <f>'DBP STOP cijfers'!AY26</f>
        <v>0</v>
      </c>
      <c r="AZ42" s="11">
        <f>'DBP STOP cijfers'!AZ26</f>
        <v>0</v>
      </c>
      <c r="BA42" s="11">
        <f>'DBP STOP cijfers'!BA26</f>
        <v>0</v>
      </c>
      <c r="BB42" s="11">
        <f>'DBP STOP cijfers'!BB26</f>
        <v>0</v>
      </c>
      <c r="BC42" s="49">
        <f>'DBP STOP cijfers'!BC26</f>
        <v>0</v>
      </c>
      <c r="BD42" s="11">
        <f>'DBP STOP cijfers'!BD26</f>
        <v>0</v>
      </c>
      <c r="BE42" s="11">
        <f>'DBP STOP cijfers'!BE26</f>
        <v>0</v>
      </c>
      <c r="BF42" s="11">
        <f>'DBP STOP cijfers'!BF26</f>
        <v>0</v>
      </c>
      <c r="BG42" s="11">
        <f>'DBP STOP cijfers'!BG26</f>
        <v>0</v>
      </c>
      <c r="BH42" s="11">
        <f>'DBP STOP cijfers'!BH26</f>
        <v>0</v>
      </c>
      <c r="BI42" s="11">
        <f>'DBP STOP cijfers'!BI26</f>
        <v>0</v>
      </c>
      <c r="BJ42" s="11">
        <f>'DBP STOP cijfers'!BJ26</f>
        <v>0</v>
      </c>
      <c r="BK42" s="49">
        <f>'DBP STOP cijfers'!BK26</f>
        <v>0</v>
      </c>
      <c r="BL42" s="11">
        <f>'DBP STOP cijfers'!BL26</f>
        <v>0</v>
      </c>
      <c r="BM42" s="11">
        <f>'DBP STOP cijfers'!BM26</f>
        <v>0</v>
      </c>
      <c r="BN42" s="11">
        <f>'DBP STOP cijfers'!BN26</f>
        <v>0</v>
      </c>
      <c r="BO42" s="11">
        <f>'DBP STOP cijfers'!BO26</f>
        <v>0</v>
      </c>
      <c r="BP42" s="11">
        <f>'DBP STOP cijfers'!BP26</f>
        <v>0</v>
      </c>
      <c r="BQ42" s="49">
        <f>'DBP STOP cijfers'!BQ26</f>
        <v>0</v>
      </c>
      <c r="BR42" s="11">
        <f>'DBP STOP cijfers'!BR26</f>
        <v>556.79999999999995</v>
      </c>
      <c r="BS42" s="11">
        <f>'DBP STOP cijfers'!BS26</f>
        <v>403.2</v>
      </c>
      <c r="BT42" s="11">
        <f>'DBP STOP cijfers'!BT26</f>
        <v>0</v>
      </c>
      <c r="BU42" s="11">
        <f>'DBP STOP cijfers'!BU26</f>
        <v>0</v>
      </c>
      <c r="BV42" s="11">
        <f>'DBP STOP cijfers'!BV26</f>
        <v>0</v>
      </c>
      <c r="BW42" s="11">
        <f>'DBP STOP cijfers'!BW26</f>
        <v>0</v>
      </c>
      <c r="BX42" s="47">
        <f>'DBP STOP cijfers'!BX26</f>
        <v>0</v>
      </c>
      <c r="BY42" s="49">
        <f>'DBP STOP cijfers'!BY26</f>
        <v>1000</v>
      </c>
      <c r="BZ42" s="11">
        <f>'DBP STOP cijfers'!BZ26</f>
        <v>0</v>
      </c>
      <c r="CA42" s="11">
        <f>'DBP STOP cijfers'!CA26</f>
        <v>0</v>
      </c>
      <c r="CB42" s="11">
        <f>'DBP STOP cijfers'!CB26</f>
        <v>0</v>
      </c>
      <c r="CC42" s="11">
        <f>'DBP STOP cijfers'!CC26</f>
        <v>0</v>
      </c>
      <c r="CD42" s="11">
        <f>'DBP STOP cijfers'!CD26</f>
        <v>0</v>
      </c>
      <c r="CE42" s="11">
        <f>'DBP STOP cijfers'!CE26</f>
        <v>0</v>
      </c>
      <c r="CF42" s="11">
        <f>'DBP STOP cijfers'!CF26</f>
        <v>0</v>
      </c>
      <c r="CG42" s="11">
        <f>'DBP STOP cijfers'!CG26</f>
        <v>0</v>
      </c>
      <c r="CH42" s="11">
        <f>'DBP STOP cijfers'!CH26</f>
        <v>0</v>
      </c>
      <c r="CI42" s="11">
        <f>'DBP STOP cijfers'!CI26</f>
        <v>0</v>
      </c>
      <c r="CJ42" s="11">
        <f>'DBP STOP cijfers'!CJ26</f>
        <v>0</v>
      </c>
      <c r="CK42" s="11">
        <f>'DBP STOP cijfers'!CK26</f>
        <v>0</v>
      </c>
      <c r="CL42" s="49">
        <f>'DBP STOP cijfers'!CL26</f>
        <v>0</v>
      </c>
      <c r="CM42" s="15">
        <f>'DBP STOP cijfers'!CM26</f>
        <v>0</v>
      </c>
      <c r="CN42" s="11">
        <f>'DBP STOP cijfers'!CN26</f>
        <v>0</v>
      </c>
      <c r="CO42" s="11">
        <f>'DBP STOP cijfers'!CO26</f>
        <v>0</v>
      </c>
      <c r="CP42" s="11">
        <f>'DBP STOP cijfers'!CP26</f>
        <v>0</v>
      </c>
      <c r="CQ42" s="11">
        <f>'DBP STOP cijfers'!CQ26</f>
        <v>0</v>
      </c>
      <c r="CR42" s="11">
        <f>'DBP STOP cijfers'!CR26</f>
        <v>0</v>
      </c>
      <c r="CS42" s="11">
        <f>'DBP STOP cijfers'!CS26</f>
        <v>0</v>
      </c>
      <c r="CT42" s="11">
        <f>'DBP STOP cijfers'!CT26</f>
        <v>0</v>
      </c>
      <c r="CU42" s="11">
        <f>'DBP STOP cijfers'!CU26</f>
        <v>0</v>
      </c>
      <c r="CV42" s="11">
        <f>'DBP STOP cijfers'!CV26</f>
        <v>0</v>
      </c>
      <c r="CW42" s="11">
        <f>'DBP STOP cijfers'!CW26</f>
        <v>0</v>
      </c>
      <c r="CX42" s="11">
        <f>'DBP STOP cijfers'!CX26</f>
        <v>0</v>
      </c>
      <c r="CY42" s="26">
        <f>'DBP STOP cijfers'!CY26</f>
        <v>0</v>
      </c>
      <c r="CZ42" s="15">
        <f>'DBP STOP cijfers'!CZ26</f>
        <v>0</v>
      </c>
      <c r="DA42" s="11">
        <f>'DBP STOP cijfers'!DA26</f>
        <v>0</v>
      </c>
      <c r="DB42" s="11">
        <f>'DBP STOP cijfers'!DB26</f>
        <v>0</v>
      </c>
      <c r="DC42" s="11">
        <f>'DBP STOP cijfers'!DC26</f>
        <v>0</v>
      </c>
      <c r="DD42" s="11">
        <f>'DBP STOP cijfers'!DD26</f>
        <v>0</v>
      </c>
      <c r="DE42" s="11">
        <f>'DBP STOP cijfers'!DE26</f>
        <v>0</v>
      </c>
      <c r="DF42" s="11">
        <f>'DBP STOP cijfers'!DF26</f>
        <v>0</v>
      </c>
      <c r="DG42" s="11">
        <f>'DBP STOP cijfers'!DG26</f>
        <v>0</v>
      </c>
      <c r="DH42" s="11">
        <f>'DBP STOP cijfers'!DH26</f>
        <v>0</v>
      </c>
      <c r="DI42" s="11">
        <f>'DBP STOP cijfers'!DI26</f>
        <v>0</v>
      </c>
      <c r="DJ42" s="11">
        <f>'DBP STOP cijfers'!DJ26</f>
        <v>0</v>
      </c>
      <c r="DK42" s="11">
        <f>'DBP STOP cijfers'!DK26</f>
        <v>0</v>
      </c>
      <c r="DL42" s="26">
        <f>'DBP STOP cijfers'!DL26</f>
        <v>0</v>
      </c>
    </row>
    <row r="43" spans="1:116" ht="13.5" customHeight="1">
      <c r="A43" s="47">
        <f>'DBP STOP cijfers'!A27</f>
        <v>0</v>
      </c>
      <c r="B43" s="49" t="str">
        <f>'DBP STOP cijfers'!B27</f>
        <v>JANT/JANL</v>
      </c>
      <c r="C43" s="4" t="str">
        <f>'DBP STOP cijfers'!C27</f>
        <v>Dierlijke Bijproducten</v>
      </c>
      <c r="D43" s="4" t="str">
        <f>'DBP STOP cijfers'!D27</f>
        <v>DBP niet retribueerbare werkzaamheden C&amp;V DG AGRO</v>
      </c>
      <c r="E43" s="4" t="str">
        <f>'DBP STOP cijfers'!E27</f>
        <v>Toezicht op Rendac, Snac, Noblesse</v>
      </c>
      <c r="F43" s="5" t="str">
        <f>'DBP STOP cijfers'!F27</f>
        <v>EZ AGRO</v>
      </c>
      <c r="G43" s="4" t="str">
        <f>'DBP STOP cijfers'!G27</f>
        <v>ja</v>
      </c>
      <c r="H43" s="15">
        <f>'DBP STOP cijfers'!H27</f>
        <v>265</v>
      </c>
      <c r="I43" s="11">
        <f>'DBP STOP cijfers'!I27</f>
        <v>24</v>
      </c>
      <c r="J43" s="11">
        <f>'DBP STOP cijfers'!J27</f>
        <v>0</v>
      </c>
      <c r="K43" s="11">
        <f>'DBP STOP cijfers'!K27</f>
        <v>0</v>
      </c>
      <c r="L43" s="11">
        <f>'DBP STOP cijfers'!L27</f>
        <v>0</v>
      </c>
      <c r="M43" s="11">
        <f>'DBP STOP cijfers'!M27</f>
        <v>0</v>
      </c>
      <c r="N43" s="11">
        <f>'DBP STOP cijfers'!N27</f>
        <v>0</v>
      </c>
      <c r="O43" s="11">
        <f>'DBP STOP cijfers'!O27</f>
        <v>0</v>
      </c>
      <c r="P43" s="11">
        <f>'DBP STOP cijfers'!P27</f>
        <v>0</v>
      </c>
      <c r="Q43" s="26">
        <f>'DBP STOP cijfers'!Q27</f>
        <v>289</v>
      </c>
      <c r="R43" s="15">
        <f>'DBP STOP cijfers'!R27</f>
        <v>0</v>
      </c>
      <c r="S43" s="11">
        <f>'DBP STOP cijfers'!S27</f>
        <v>0</v>
      </c>
      <c r="T43" s="11">
        <f>'DBP STOP cijfers'!T27</f>
        <v>289</v>
      </c>
      <c r="U43" s="11">
        <f>'DBP STOP cijfers'!U27</f>
        <v>0</v>
      </c>
      <c r="V43" s="11">
        <f>'DBP STOP cijfers'!V27</f>
        <v>0</v>
      </c>
      <c r="W43" s="11">
        <f>'DBP STOP cijfers'!W27</f>
        <v>0</v>
      </c>
      <c r="X43" s="11">
        <f>'DBP STOP cijfers'!X27</f>
        <v>0</v>
      </c>
      <c r="Y43" s="11">
        <f>'DBP STOP cijfers'!Y27</f>
        <v>0</v>
      </c>
      <c r="Z43" s="49">
        <f>'DBP STOP cijfers'!Z27</f>
        <v>289</v>
      </c>
      <c r="AA43" s="11">
        <f>'DBP STOP cijfers'!AA27</f>
        <v>20</v>
      </c>
      <c r="AB43" s="11">
        <f>'DBP STOP cijfers'!AB27</f>
        <v>0</v>
      </c>
      <c r="AC43" s="11">
        <f>'DBP STOP cijfers'!AC27</f>
        <v>245</v>
      </c>
      <c r="AD43" s="11">
        <f>'DBP STOP cijfers'!AD27</f>
        <v>0</v>
      </c>
      <c r="AE43" s="11">
        <f>'DBP STOP cijfers'!AE27</f>
        <v>0</v>
      </c>
      <c r="AF43" s="11">
        <f>'DBP STOP cijfers'!AF27</f>
        <v>24</v>
      </c>
      <c r="AG43" s="49">
        <f>'DBP STOP cijfers'!AG27</f>
        <v>0</v>
      </c>
      <c r="AH43" s="11">
        <f>'DBP STOP cijfers'!AH27</f>
        <v>0</v>
      </c>
      <c r="AI43" s="11">
        <f>'DBP STOP cijfers'!AI27</f>
        <v>0</v>
      </c>
      <c r="AJ43" s="11">
        <f>'DBP STOP cijfers'!AJ27</f>
        <v>20</v>
      </c>
      <c r="AK43" s="11">
        <f>'DBP STOP cijfers'!AK27</f>
        <v>0</v>
      </c>
      <c r="AL43" s="49">
        <f>'DBP STOP cijfers'!AL27</f>
        <v>0</v>
      </c>
      <c r="AM43" s="11">
        <f>'DBP STOP cijfers'!AM27</f>
        <v>0</v>
      </c>
      <c r="AN43" s="11">
        <f>'DBP STOP cijfers'!AN27</f>
        <v>0</v>
      </c>
      <c r="AO43" s="11">
        <f>'DBP STOP cijfers'!AO27</f>
        <v>0</v>
      </c>
      <c r="AP43" s="11">
        <f>'DBP STOP cijfers'!AP27</f>
        <v>0</v>
      </c>
      <c r="AQ43" s="11">
        <f>'DBP STOP cijfers'!AQ27</f>
        <v>0</v>
      </c>
      <c r="AR43" s="49">
        <f>'DBP STOP cijfers'!AR27</f>
        <v>0</v>
      </c>
      <c r="AS43" s="11">
        <f>'DBP STOP cijfers'!AS27</f>
        <v>0</v>
      </c>
      <c r="AT43" s="11">
        <f>'DBP STOP cijfers'!AT27</f>
        <v>0</v>
      </c>
      <c r="AU43" s="11">
        <f>'DBP STOP cijfers'!AU27</f>
        <v>0</v>
      </c>
      <c r="AV43" s="11">
        <f>'DBP STOP cijfers'!AV27</f>
        <v>0</v>
      </c>
      <c r="AW43" s="11">
        <f>'DBP STOP cijfers'!AW27</f>
        <v>0</v>
      </c>
      <c r="AX43" s="11">
        <f>'DBP STOP cijfers'!AX27</f>
        <v>0</v>
      </c>
      <c r="AY43" s="11">
        <f>'DBP STOP cijfers'!AY27</f>
        <v>0</v>
      </c>
      <c r="AZ43" s="11">
        <f>'DBP STOP cijfers'!AZ27</f>
        <v>0</v>
      </c>
      <c r="BA43" s="11">
        <f>'DBP STOP cijfers'!BA27</f>
        <v>0</v>
      </c>
      <c r="BB43" s="11">
        <f>'DBP STOP cijfers'!BB27</f>
        <v>0</v>
      </c>
      <c r="BC43" s="49">
        <f>'DBP STOP cijfers'!BC27</f>
        <v>0</v>
      </c>
      <c r="BD43" s="11">
        <f>'DBP STOP cijfers'!BD27</f>
        <v>0</v>
      </c>
      <c r="BE43" s="11">
        <f>'DBP STOP cijfers'!BE27</f>
        <v>0</v>
      </c>
      <c r="BF43" s="11">
        <f>'DBP STOP cijfers'!BF27</f>
        <v>0</v>
      </c>
      <c r="BG43" s="11">
        <f>'DBP STOP cijfers'!BG27</f>
        <v>0</v>
      </c>
      <c r="BH43" s="11">
        <f>'DBP STOP cijfers'!BH27</f>
        <v>24</v>
      </c>
      <c r="BI43" s="11">
        <f>'DBP STOP cijfers'!BI27</f>
        <v>0</v>
      </c>
      <c r="BJ43" s="11">
        <f>'DBP STOP cijfers'!BJ27</f>
        <v>0</v>
      </c>
      <c r="BK43" s="49">
        <f>'DBP STOP cijfers'!BK27</f>
        <v>0</v>
      </c>
      <c r="BL43" s="11">
        <f>'DBP STOP cijfers'!BL27</f>
        <v>0</v>
      </c>
      <c r="BM43" s="11">
        <f>'DBP STOP cijfers'!BM27</f>
        <v>0</v>
      </c>
      <c r="BN43" s="11">
        <f>'DBP STOP cijfers'!BN27</f>
        <v>0</v>
      </c>
      <c r="BO43" s="11">
        <f>'DBP STOP cijfers'!BO27</f>
        <v>0</v>
      </c>
      <c r="BP43" s="11">
        <f>'DBP STOP cijfers'!BP27</f>
        <v>0</v>
      </c>
      <c r="BQ43" s="49">
        <f>'DBP STOP cijfers'!BQ27</f>
        <v>0</v>
      </c>
      <c r="BR43" s="11">
        <f>'DBP STOP cijfers'!BR27</f>
        <v>142.1</v>
      </c>
      <c r="BS43" s="11">
        <f>'DBP STOP cijfers'!BS27</f>
        <v>102.89999999999999</v>
      </c>
      <c r="BT43" s="11">
        <f>'DBP STOP cijfers'!BT27</f>
        <v>0</v>
      </c>
      <c r="BU43" s="11">
        <f>'DBP STOP cijfers'!BU27</f>
        <v>0</v>
      </c>
      <c r="BV43" s="11">
        <f>'DBP STOP cijfers'!BV27</f>
        <v>0</v>
      </c>
      <c r="BW43" s="11">
        <f>'DBP STOP cijfers'!BW27</f>
        <v>0</v>
      </c>
      <c r="BX43" s="47">
        <f>'DBP STOP cijfers'!BX27</f>
        <v>0</v>
      </c>
      <c r="BY43" s="49">
        <f>'DBP STOP cijfers'!BY27</f>
        <v>289</v>
      </c>
      <c r="BZ43" s="11">
        <f>'DBP STOP cijfers'!BZ27</f>
        <v>0</v>
      </c>
      <c r="CA43" s="11">
        <f>'DBP STOP cijfers'!CA27</f>
        <v>0</v>
      </c>
      <c r="CB43" s="11">
        <f>'DBP STOP cijfers'!CB27</f>
        <v>0</v>
      </c>
      <c r="CC43" s="11">
        <f>'DBP STOP cijfers'!CC27</f>
        <v>0</v>
      </c>
      <c r="CD43" s="11">
        <f>'DBP STOP cijfers'!CD27</f>
        <v>0</v>
      </c>
      <c r="CE43" s="11">
        <f>'DBP STOP cijfers'!CE27</f>
        <v>0</v>
      </c>
      <c r="CF43" s="11">
        <f>'DBP STOP cijfers'!CF27</f>
        <v>0</v>
      </c>
      <c r="CG43" s="11">
        <f>'DBP STOP cijfers'!CG27</f>
        <v>0</v>
      </c>
      <c r="CH43" s="11">
        <f>'DBP STOP cijfers'!CH27</f>
        <v>0</v>
      </c>
      <c r="CI43" s="11">
        <f>'DBP STOP cijfers'!CI27</f>
        <v>0</v>
      </c>
      <c r="CJ43" s="11">
        <f>'DBP STOP cijfers'!CJ27</f>
        <v>0</v>
      </c>
      <c r="CK43" s="11">
        <f>'DBP STOP cijfers'!CK27</f>
        <v>0</v>
      </c>
      <c r="CL43" s="49">
        <f>'DBP STOP cijfers'!CL27</f>
        <v>0</v>
      </c>
      <c r="CM43" s="15">
        <f>'DBP STOP cijfers'!CM27</f>
        <v>0</v>
      </c>
      <c r="CN43" s="11">
        <f>'DBP STOP cijfers'!CN27</f>
        <v>0</v>
      </c>
      <c r="CO43" s="11">
        <f>'DBP STOP cijfers'!CO27</f>
        <v>0</v>
      </c>
      <c r="CP43" s="11">
        <f>'DBP STOP cijfers'!CP27</f>
        <v>0</v>
      </c>
      <c r="CQ43" s="11">
        <f>'DBP STOP cijfers'!CQ27</f>
        <v>0</v>
      </c>
      <c r="CR43" s="11">
        <f>'DBP STOP cijfers'!CR27</f>
        <v>0</v>
      </c>
      <c r="CS43" s="11">
        <f>'DBP STOP cijfers'!CS27</f>
        <v>0</v>
      </c>
      <c r="CT43" s="11">
        <f>'DBP STOP cijfers'!CT27</f>
        <v>0</v>
      </c>
      <c r="CU43" s="11">
        <f>'DBP STOP cijfers'!CU27</f>
        <v>0</v>
      </c>
      <c r="CV43" s="11">
        <f>'DBP STOP cijfers'!CV27</f>
        <v>0</v>
      </c>
      <c r="CW43" s="11">
        <f>'DBP STOP cijfers'!CW27</f>
        <v>0</v>
      </c>
      <c r="CX43" s="11">
        <f>'DBP STOP cijfers'!CX27</f>
        <v>0</v>
      </c>
      <c r="CY43" s="26">
        <f>'DBP STOP cijfers'!CY27</f>
        <v>0</v>
      </c>
      <c r="CZ43" s="15">
        <f>'DBP STOP cijfers'!CZ27</f>
        <v>0</v>
      </c>
      <c r="DA43" s="11">
        <f>'DBP STOP cijfers'!DA27</f>
        <v>0</v>
      </c>
      <c r="DB43" s="11">
        <f>'DBP STOP cijfers'!DB27</f>
        <v>0</v>
      </c>
      <c r="DC43" s="11">
        <f>'DBP STOP cijfers'!DC27</f>
        <v>0</v>
      </c>
      <c r="DD43" s="11">
        <f>'DBP STOP cijfers'!DD27</f>
        <v>0</v>
      </c>
      <c r="DE43" s="11">
        <f>'DBP STOP cijfers'!DE27</f>
        <v>0</v>
      </c>
      <c r="DF43" s="11">
        <f>'DBP STOP cijfers'!DF27</f>
        <v>0</v>
      </c>
      <c r="DG43" s="11">
        <f>'DBP STOP cijfers'!DG27</f>
        <v>0</v>
      </c>
      <c r="DH43" s="11">
        <f>'DBP STOP cijfers'!DH27</f>
        <v>0</v>
      </c>
      <c r="DI43" s="11">
        <f>'DBP STOP cijfers'!DI27</f>
        <v>0</v>
      </c>
      <c r="DJ43" s="11">
        <f>'DBP STOP cijfers'!DJ27</f>
        <v>0</v>
      </c>
      <c r="DK43" s="11">
        <f>'DBP STOP cijfers'!DK27</f>
        <v>0</v>
      </c>
      <c r="DL43" s="26">
        <f>'DBP STOP cijfers'!DL27</f>
        <v>0</v>
      </c>
    </row>
    <row r="44" spans="1:116" ht="13.5" customHeight="1">
      <c r="A44" s="47">
        <f>'DBP STOP cijfers'!A28</f>
        <v>0</v>
      </c>
      <c r="B44" s="49" t="str">
        <f>'DBP STOP cijfers'!B28</f>
        <v>JANT</v>
      </c>
      <c r="C44" s="4" t="str">
        <f>'DBP STOP cijfers'!C28</f>
        <v>Dierlijke Bijproducten</v>
      </c>
      <c r="D44" s="4" t="str">
        <f>'DBP STOP cijfers'!D28</f>
        <v>DBP niet retribueerbare werkzaamheden C&amp;V DG AGRO</v>
      </c>
      <c r="E44" s="4" t="str">
        <f>'DBP STOP cijfers'!E28</f>
        <v>TSE monsterneming bij Rendac</v>
      </c>
      <c r="F44" s="5" t="str">
        <f>'DBP STOP cijfers'!F28</f>
        <v>EZ AGRO</v>
      </c>
      <c r="G44" s="4" t="str">
        <f>'DBP STOP cijfers'!G28</f>
        <v>ja</v>
      </c>
      <c r="H44" s="15">
        <f>'DBP STOP cijfers'!H28</f>
        <v>98</v>
      </c>
      <c r="I44" s="11">
        <f>'DBP STOP cijfers'!I28</f>
        <v>0</v>
      </c>
      <c r="J44" s="11">
        <f>'DBP STOP cijfers'!J28</f>
        <v>0</v>
      </c>
      <c r="K44" s="11">
        <f>'DBP STOP cijfers'!K28</f>
        <v>0</v>
      </c>
      <c r="L44" s="11">
        <f>'DBP STOP cijfers'!L28</f>
        <v>0</v>
      </c>
      <c r="M44" s="11">
        <f>'DBP STOP cijfers'!M28</f>
        <v>0</v>
      </c>
      <c r="N44" s="11">
        <f>'DBP STOP cijfers'!N28</f>
        <v>0</v>
      </c>
      <c r="O44" s="11">
        <f>'DBP STOP cijfers'!O28</f>
        <v>0</v>
      </c>
      <c r="P44" s="11">
        <f>'DBP STOP cijfers'!P28</f>
        <v>0</v>
      </c>
      <c r="Q44" s="26">
        <f>'DBP STOP cijfers'!Q28</f>
        <v>98</v>
      </c>
      <c r="R44" s="15">
        <f>'DBP STOP cijfers'!R28</f>
        <v>0</v>
      </c>
      <c r="S44" s="11">
        <f>'DBP STOP cijfers'!S28</f>
        <v>0</v>
      </c>
      <c r="T44" s="11">
        <f>'DBP STOP cijfers'!T28</f>
        <v>98</v>
      </c>
      <c r="U44" s="11">
        <f>'DBP STOP cijfers'!U28</f>
        <v>0</v>
      </c>
      <c r="V44" s="11">
        <f>'DBP STOP cijfers'!V28</f>
        <v>0</v>
      </c>
      <c r="W44" s="11">
        <f>'DBP STOP cijfers'!W28</f>
        <v>0</v>
      </c>
      <c r="X44" s="11">
        <f>'DBP STOP cijfers'!X28</f>
        <v>0</v>
      </c>
      <c r="Y44" s="11">
        <f>'DBP STOP cijfers'!Y28</f>
        <v>0</v>
      </c>
      <c r="Z44" s="49">
        <f>'DBP STOP cijfers'!Z28</f>
        <v>98</v>
      </c>
      <c r="AA44" s="11">
        <f>'DBP STOP cijfers'!AA28</f>
        <v>20</v>
      </c>
      <c r="AB44" s="11">
        <f>'DBP STOP cijfers'!AB28</f>
        <v>0</v>
      </c>
      <c r="AC44" s="11">
        <f>'DBP STOP cijfers'!AC28</f>
        <v>78</v>
      </c>
      <c r="AD44" s="11">
        <f>'DBP STOP cijfers'!AD28</f>
        <v>0</v>
      </c>
      <c r="AE44" s="11">
        <f>'DBP STOP cijfers'!AE28</f>
        <v>0</v>
      </c>
      <c r="AF44" s="11">
        <f>'DBP STOP cijfers'!AF28</f>
        <v>0</v>
      </c>
      <c r="AG44" s="49">
        <f>'DBP STOP cijfers'!AG28</f>
        <v>0</v>
      </c>
      <c r="AH44" s="11">
        <f>'DBP STOP cijfers'!AH28</f>
        <v>0</v>
      </c>
      <c r="AI44" s="11">
        <f>'DBP STOP cijfers'!AI28</f>
        <v>0</v>
      </c>
      <c r="AJ44" s="11">
        <f>'DBP STOP cijfers'!AJ28</f>
        <v>20</v>
      </c>
      <c r="AK44" s="11">
        <f>'DBP STOP cijfers'!AK28</f>
        <v>0</v>
      </c>
      <c r="AL44" s="49">
        <f>'DBP STOP cijfers'!AL28</f>
        <v>0</v>
      </c>
      <c r="AM44" s="11">
        <f>'DBP STOP cijfers'!AM28</f>
        <v>0</v>
      </c>
      <c r="AN44" s="11">
        <f>'DBP STOP cijfers'!AN28</f>
        <v>0</v>
      </c>
      <c r="AO44" s="11">
        <f>'DBP STOP cijfers'!AO28</f>
        <v>0</v>
      </c>
      <c r="AP44" s="11">
        <f>'DBP STOP cijfers'!AP28</f>
        <v>0</v>
      </c>
      <c r="AQ44" s="11">
        <f>'DBP STOP cijfers'!AQ28</f>
        <v>0</v>
      </c>
      <c r="AR44" s="49">
        <f>'DBP STOP cijfers'!AR28</f>
        <v>0</v>
      </c>
      <c r="AS44" s="11">
        <f>'DBP STOP cijfers'!AS28</f>
        <v>0</v>
      </c>
      <c r="AT44" s="11">
        <f>'DBP STOP cijfers'!AT28</f>
        <v>0</v>
      </c>
      <c r="AU44" s="11">
        <f>'DBP STOP cijfers'!AU28</f>
        <v>0</v>
      </c>
      <c r="AV44" s="11">
        <f>'DBP STOP cijfers'!AV28</f>
        <v>0</v>
      </c>
      <c r="AW44" s="11">
        <f>'DBP STOP cijfers'!AW28</f>
        <v>0</v>
      </c>
      <c r="AX44" s="11">
        <f>'DBP STOP cijfers'!AX28</f>
        <v>0</v>
      </c>
      <c r="AY44" s="11">
        <f>'DBP STOP cijfers'!AY28</f>
        <v>0</v>
      </c>
      <c r="AZ44" s="11">
        <f>'DBP STOP cijfers'!AZ28</f>
        <v>0</v>
      </c>
      <c r="BA44" s="11">
        <f>'DBP STOP cijfers'!BA28</f>
        <v>0</v>
      </c>
      <c r="BB44" s="11">
        <f>'DBP STOP cijfers'!BB28</f>
        <v>0</v>
      </c>
      <c r="BC44" s="49">
        <f>'DBP STOP cijfers'!BC28</f>
        <v>0</v>
      </c>
      <c r="BD44" s="11">
        <f>'DBP STOP cijfers'!BD28</f>
        <v>0</v>
      </c>
      <c r="BE44" s="11">
        <f>'DBP STOP cijfers'!BE28</f>
        <v>0</v>
      </c>
      <c r="BF44" s="11">
        <f>'DBP STOP cijfers'!BF28</f>
        <v>0</v>
      </c>
      <c r="BG44" s="11">
        <f>'DBP STOP cijfers'!BG28</f>
        <v>0</v>
      </c>
      <c r="BH44" s="11">
        <f>'DBP STOP cijfers'!BH28</f>
        <v>0</v>
      </c>
      <c r="BI44" s="11">
        <f>'DBP STOP cijfers'!BI28</f>
        <v>0</v>
      </c>
      <c r="BJ44" s="11">
        <f>'DBP STOP cijfers'!BJ28</f>
        <v>0</v>
      </c>
      <c r="BK44" s="49">
        <f>'DBP STOP cijfers'!BK28</f>
        <v>0</v>
      </c>
      <c r="BL44" s="11">
        <f>'DBP STOP cijfers'!BL28</f>
        <v>0</v>
      </c>
      <c r="BM44" s="11">
        <f>'DBP STOP cijfers'!BM28</f>
        <v>0</v>
      </c>
      <c r="BN44" s="11">
        <f>'DBP STOP cijfers'!BN28</f>
        <v>0</v>
      </c>
      <c r="BO44" s="11">
        <f>'DBP STOP cijfers'!BO28</f>
        <v>0</v>
      </c>
      <c r="BP44" s="11">
        <f>'DBP STOP cijfers'!BP28</f>
        <v>0</v>
      </c>
      <c r="BQ44" s="49">
        <f>'DBP STOP cijfers'!BQ28</f>
        <v>0</v>
      </c>
      <c r="BR44" s="11">
        <f>'DBP STOP cijfers'!BR28</f>
        <v>45.239999999999995</v>
      </c>
      <c r="BS44" s="11">
        <f>'DBP STOP cijfers'!BS28</f>
        <v>32.76</v>
      </c>
      <c r="BT44" s="11">
        <f>'DBP STOP cijfers'!BT28</f>
        <v>0</v>
      </c>
      <c r="BU44" s="11">
        <f>'DBP STOP cijfers'!BU28</f>
        <v>0</v>
      </c>
      <c r="BV44" s="11">
        <f>'DBP STOP cijfers'!BV28</f>
        <v>0</v>
      </c>
      <c r="BW44" s="11">
        <f>'DBP STOP cijfers'!BW28</f>
        <v>0</v>
      </c>
      <c r="BX44" s="47">
        <f>'DBP STOP cijfers'!BX28</f>
        <v>0</v>
      </c>
      <c r="BY44" s="49">
        <f>'DBP STOP cijfers'!BY28</f>
        <v>98</v>
      </c>
      <c r="BZ44" s="11">
        <f>'DBP STOP cijfers'!BZ28</f>
        <v>0</v>
      </c>
      <c r="CA44" s="11">
        <f>'DBP STOP cijfers'!CA28</f>
        <v>0</v>
      </c>
      <c r="CB44" s="11">
        <f>'DBP STOP cijfers'!CB28</f>
        <v>0</v>
      </c>
      <c r="CC44" s="11">
        <f>'DBP STOP cijfers'!CC28</f>
        <v>0</v>
      </c>
      <c r="CD44" s="11">
        <f>'DBP STOP cijfers'!CD28</f>
        <v>0</v>
      </c>
      <c r="CE44" s="11">
        <f>'DBP STOP cijfers'!CE28</f>
        <v>0</v>
      </c>
      <c r="CF44" s="11">
        <f>'DBP STOP cijfers'!CF28</f>
        <v>0</v>
      </c>
      <c r="CG44" s="11">
        <f>'DBP STOP cijfers'!CG28</f>
        <v>0</v>
      </c>
      <c r="CH44" s="11">
        <f>'DBP STOP cijfers'!CH28</f>
        <v>0</v>
      </c>
      <c r="CI44" s="11">
        <f>'DBP STOP cijfers'!CI28</f>
        <v>0</v>
      </c>
      <c r="CJ44" s="11">
        <f>'DBP STOP cijfers'!CJ28</f>
        <v>0</v>
      </c>
      <c r="CK44" s="11">
        <f>'DBP STOP cijfers'!CK28</f>
        <v>0</v>
      </c>
      <c r="CL44" s="49">
        <f>'DBP STOP cijfers'!CL28</f>
        <v>0</v>
      </c>
      <c r="CM44" s="15">
        <f>'DBP STOP cijfers'!CM28</f>
        <v>0</v>
      </c>
      <c r="CN44" s="11">
        <f>'DBP STOP cijfers'!CN28</f>
        <v>0</v>
      </c>
      <c r="CO44" s="11">
        <f>'DBP STOP cijfers'!CO28</f>
        <v>0</v>
      </c>
      <c r="CP44" s="11">
        <f>'DBP STOP cijfers'!CP28</f>
        <v>0</v>
      </c>
      <c r="CQ44" s="11">
        <f>'DBP STOP cijfers'!CQ28</f>
        <v>0</v>
      </c>
      <c r="CR44" s="11">
        <f>'DBP STOP cijfers'!CR28</f>
        <v>0</v>
      </c>
      <c r="CS44" s="11">
        <f>'DBP STOP cijfers'!CS28</f>
        <v>0</v>
      </c>
      <c r="CT44" s="11">
        <f>'DBP STOP cijfers'!CT28</f>
        <v>0</v>
      </c>
      <c r="CU44" s="11">
        <f>'DBP STOP cijfers'!CU28</f>
        <v>0</v>
      </c>
      <c r="CV44" s="11">
        <f>'DBP STOP cijfers'!CV28</f>
        <v>0</v>
      </c>
      <c r="CW44" s="11">
        <f>'DBP STOP cijfers'!CW28</f>
        <v>0</v>
      </c>
      <c r="CX44" s="11">
        <f>'DBP STOP cijfers'!CX28</f>
        <v>0</v>
      </c>
      <c r="CY44" s="26">
        <f>'DBP STOP cijfers'!CY28</f>
        <v>0</v>
      </c>
      <c r="CZ44" s="15">
        <f>'DBP STOP cijfers'!CZ28</f>
        <v>0</v>
      </c>
      <c r="DA44" s="11">
        <f>'DBP STOP cijfers'!DA28</f>
        <v>0</v>
      </c>
      <c r="DB44" s="11">
        <f>'DBP STOP cijfers'!DB28</f>
        <v>0</v>
      </c>
      <c r="DC44" s="11">
        <f>'DBP STOP cijfers'!DC28</f>
        <v>0</v>
      </c>
      <c r="DD44" s="11">
        <f>'DBP STOP cijfers'!DD28</f>
        <v>0</v>
      </c>
      <c r="DE44" s="11">
        <f>'DBP STOP cijfers'!DE28</f>
        <v>0</v>
      </c>
      <c r="DF44" s="11">
        <f>'DBP STOP cijfers'!DF28</f>
        <v>0</v>
      </c>
      <c r="DG44" s="11">
        <f>'DBP STOP cijfers'!DG28</f>
        <v>0</v>
      </c>
      <c r="DH44" s="11">
        <f>'DBP STOP cijfers'!DH28</f>
        <v>0</v>
      </c>
      <c r="DI44" s="11">
        <f>'DBP STOP cijfers'!DI28</f>
        <v>0</v>
      </c>
      <c r="DJ44" s="11">
        <f>'DBP STOP cijfers'!DJ28</f>
        <v>0</v>
      </c>
      <c r="DK44" s="11">
        <f>'DBP STOP cijfers'!DK28</f>
        <v>0</v>
      </c>
      <c r="DL44" s="26">
        <f>'DBP STOP cijfers'!DL28</f>
        <v>0</v>
      </c>
    </row>
    <row r="45" spans="1:116" ht="13.5" customHeight="1">
      <c r="A45" s="47">
        <f>'DBP STOP cijfers'!A29</f>
        <v>0</v>
      </c>
      <c r="B45" s="49" t="str">
        <f>'DBP STOP cijfers'!B29</f>
        <v>JANT</v>
      </c>
      <c r="C45" s="4" t="str">
        <f>'DBP STOP cijfers'!C29</f>
        <v>Dierlijke Bijproducten</v>
      </c>
      <c r="D45" s="4" t="str">
        <f>'DBP STOP cijfers'!D29</f>
        <v>DBP niet retribueerbare werkzaamheden C&amp;V DG AGRO</v>
      </c>
      <c r="E45" s="4" t="str">
        <f>'DBP STOP cijfers'!E29</f>
        <v>Herinspecties</v>
      </c>
      <c r="F45" s="5" t="str">
        <f>'DBP STOP cijfers'!F29</f>
        <v>EZ AGRO</v>
      </c>
      <c r="G45" s="4" t="str">
        <f>'DBP STOP cijfers'!G29</f>
        <v>nee</v>
      </c>
      <c r="H45" s="15">
        <f>'DBP STOP cijfers'!H29</f>
        <v>1100</v>
      </c>
      <c r="I45" s="11">
        <f>'DBP STOP cijfers'!I29</f>
        <v>0</v>
      </c>
      <c r="J45" s="11">
        <f>'DBP STOP cijfers'!J29</f>
        <v>0</v>
      </c>
      <c r="K45" s="11">
        <f>'DBP STOP cijfers'!K29</f>
        <v>0</v>
      </c>
      <c r="L45" s="11">
        <f>'DBP STOP cijfers'!L29</f>
        <v>0</v>
      </c>
      <c r="M45" s="11">
        <f>'DBP STOP cijfers'!M29</f>
        <v>0</v>
      </c>
      <c r="N45" s="11">
        <f>'DBP STOP cijfers'!N29</f>
        <v>0</v>
      </c>
      <c r="O45" s="11">
        <f>'DBP STOP cijfers'!O29</f>
        <v>0</v>
      </c>
      <c r="P45" s="11">
        <f>'DBP STOP cijfers'!P29</f>
        <v>0</v>
      </c>
      <c r="Q45" s="26">
        <f>'DBP STOP cijfers'!Q29</f>
        <v>1100</v>
      </c>
      <c r="R45" s="15">
        <f>'DBP STOP cijfers'!R29</f>
        <v>0</v>
      </c>
      <c r="S45" s="11">
        <f>'DBP STOP cijfers'!S29</f>
        <v>0</v>
      </c>
      <c r="T45" s="11">
        <f>'DBP STOP cijfers'!T29</f>
        <v>1100</v>
      </c>
      <c r="U45" s="11">
        <f>'DBP STOP cijfers'!U29</f>
        <v>0</v>
      </c>
      <c r="V45" s="11">
        <f>'DBP STOP cijfers'!V29</f>
        <v>0</v>
      </c>
      <c r="W45" s="11">
        <f>'DBP STOP cijfers'!W29</f>
        <v>0</v>
      </c>
      <c r="X45" s="11">
        <f>'DBP STOP cijfers'!X29</f>
        <v>0</v>
      </c>
      <c r="Y45" s="11">
        <f>'DBP STOP cijfers'!Y29</f>
        <v>0</v>
      </c>
      <c r="Z45" s="49">
        <f>'DBP STOP cijfers'!Z29</f>
        <v>1100</v>
      </c>
      <c r="AA45" s="11">
        <f>'DBP STOP cijfers'!AA29</f>
        <v>0</v>
      </c>
      <c r="AB45" s="11">
        <f>'DBP STOP cijfers'!AB29</f>
        <v>0</v>
      </c>
      <c r="AC45" s="11">
        <f>'DBP STOP cijfers'!AC29</f>
        <v>1100</v>
      </c>
      <c r="AD45" s="11">
        <f>'DBP STOP cijfers'!AD29</f>
        <v>0</v>
      </c>
      <c r="AE45" s="11">
        <f>'DBP STOP cijfers'!AE29</f>
        <v>0</v>
      </c>
      <c r="AF45" s="11">
        <f>'DBP STOP cijfers'!AF29</f>
        <v>0</v>
      </c>
      <c r="AG45" s="49">
        <f>'DBP STOP cijfers'!AG29</f>
        <v>0</v>
      </c>
      <c r="AH45" s="11">
        <f>'DBP STOP cijfers'!AH29</f>
        <v>0</v>
      </c>
      <c r="AI45" s="11">
        <f>'DBP STOP cijfers'!AI29</f>
        <v>0</v>
      </c>
      <c r="AJ45" s="11">
        <f>'DBP STOP cijfers'!AJ29</f>
        <v>0</v>
      </c>
      <c r="AK45" s="11">
        <f>'DBP STOP cijfers'!AK29</f>
        <v>0</v>
      </c>
      <c r="AL45" s="49">
        <f>'DBP STOP cijfers'!AL29</f>
        <v>0</v>
      </c>
      <c r="AM45" s="11">
        <f>'DBP STOP cijfers'!AM29</f>
        <v>0</v>
      </c>
      <c r="AN45" s="11">
        <f>'DBP STOP cijfers'!AN29</f>
        <v>0</v>
      </c>
      <c r="AO45" s="11">
        <f>'DBP STOP cijfers'!AO29</f>
        <v>0</v>
      </c>
      <c r="AP45" s="11">
        <f>'DBP STOP cijfers'!AP29</f>
        <v>0</v>
      </c>
      <c r="AQ45" s="11">
        <f>'DBP STOP cijfers'!AQ29</f>
        <v>0</v>
      </c>
      <c r="AR45" s="49">
        <f>'DBP STOP cijfers'!AR29</f>
        <v>0</v>
      </c>
      <c r="AS45" s="11">
        <f>'DBP STOP cijfers'!AS29</f>
        <v>0</v>
      </c>
      <c r="AT45" s="11">
        <f>'DBP STOP cijfers'!AT29</f>
        <v>0</v>
      </c>
      <c r="AU45" s="11">
        <f>'DBP STOP cijfers'!AU29</f>
        <v>0</v>
      </c>
      <c r="AV45" s="11">
        <f>'DBP STOP cijfers'!AV29</f>
        <v>0</v>
      </c>
      <c r="AW45" s="11">
        <f>'DBP STOP cijfers'!AW29</f>
        <v>0</v>
      </c>
      <c r="AX45" s="11">
        <f>'DBP STOP cijfers'!AX29</f>
        <v>0</v>
      </c>
      <c r="AY45" s="11">
        <f>'DBP STOP cijfers'!AY29</f>
        <v>0</v>
      </c>
      <c r="AZ45" s="11">
        <f>'DBP STOP cijfers'!AZ29</f>
        <v>0</v>
      </c>
      <c r="BA45" s="11">
        <f>'DBP STOP cijfers'!BA29</f>
        <v>0</v>
      </c>
      <c r="BB45" s="11">
        <f>'DBP STOP cijfers'!BB29</f>
        <v>0</v>
      </c>
      <c r="BC45" s="49">
        <f>'DBP STOP cijfers'!BC29</f>
        <v>0</v>
      </c>
      <c r="BD45" s="11">
        <f>'DBP STOP cijfers'!BD29</f>
        <v>0</v>
      </c>
      <c r="BE45" s="11">
        <f>'DBP STOP cijfers'!BE29</f>
        <v>0</v>
      </c>
      <c r="BF45" s="11">
        <f>'DBP STOP cijfers'!BF29</f>
        <v>0</v>
      </c>
      <c r="BG45" s="11">
        <f>'DBP STOP cijfers'!BG29</f>
        <v>0</v>
      </c>
      <c r="BH45" s="11">
        <f>'DBP STOP cijfers'!BH29</f>
        <v>0</v>
      </c>
      <c r="BI45" s="11">
        <f>'DBP STOP cijfers'!BI29</f>
        <v>0</v>
      </c>
      <c r="BJ45" s="11">
        <f>'DBP STOP cijfers'!BJ29</f>
        <v>0</v>
      </c>
      <c r="BK45" s="49">
        <f>'DBP STOP cijfers'!BK29</f>
        <v>0</v>
      </c>
      <c r="BL45" s="11">
        <f>'DBP STOP cijfers'!BL29</f>
        <v>0</v>
      </c>
      <c r="BM45" s="11">
        <f>'DBP STOP cijfers'!BM29</f>
        <v>0</v>
      </c>
      <c r="BN45" s="11">
        <f>'DBP STOP cijfers'!BN29</f>
        <v>0</v>
      </c>
      <c r="BO45" s="11">
        <f>'DBP STOP cijfers'!BO29</f>
        <v>0</v>
      </c>
      <c r="BP45" s="11">
        <f>'DBP STOP cijfers'!BP29</f>
        <v>0</v>
      </c>
      <c r="BQ45" s="49">
        <f>'DBP STOP cijfers'!BQ29</f>
        <v>0</v>
      </c>
      <c r="BR45" s="11">
        <f>'DBP STOP cijfers'!BR29</f>
        <v>638</v>
      </c>
      <c r="BS45" s="11">
        <f>'DBP STOP cijfers'!BS29</f>
        <v>462</v>
      </c>
      <c r="BT45" s="11">
        <f>'DBP STOP cijfers'!BT29</f>
        <v>0</v>
      </c>
      <c r="BU45" s="11">
        <f>'DBP STOP cijfers'!BU29</f>
        <v>0</v>
      </c>
      <c r="BV45" s="11">
        <f>'DBP STOP cijfers'!BV29</f>
        <v>0</v>
      </c>
      <c r="BW45" s="11">
        <f>'DBP STOP cijfers'!BW29</f>
        <v>0</v>
      </c>
      <c r="BX45" s="47">
        <f>'DBP STOP cijfers'!BX29</f>
        <v>0</v>
      </c>
      <c r="BY45" s="49">
        <f>'DBP STOP cijfers'!BY29</f>
        <v>1100</v>
      </c>
      <c r="BZ45" s="11">
        <f>'DBP STOP cijfers'!BZ29</f>
        <v>0</v>
      </c>
      <c r="CA45" s="11">
        <f>'DBP STOP cijfers'!CA29</f>
        <v>0</v>
      </c>
      <c r="CB45" s="11">
        <f>'DBP STOP cijfers'!CB29</f>
        <v>0</v>
      </c>
      <c r="CC45" s="11">
        <f>'DBP STOP cijfers'!CC29</f>
        <v>0</v>
      </c>
      <c r="CD45" s="11">
        <f>'DBP STOP cijfers'!CD29</f>
        <v>0</v>
      </c>
      <c r="CE45" s="11">
        <f>'DBP STOP cijfers'!CE29</f>
        <v>0</v>
      </c>
      <c r="CF45" s="11">
        <f>'DBP STOP cijfers'!CF29</f>
        <v>0</v>
      </c>
      <c r="CG45" s="11">
        <f>'DBP STOP cijfers'!CG29</f>
        <v>0</v>
      </c>
      <c r="CH45" s="11">
        <f>'DBP STOP cijfers'!CH29</f>
        <v>0</v>
      </c>
      <c r="CI45" s="11">
        <f>'DBP STOP cijfers'!CI29</f>
        <v>0</v>
      </c>
      <c r="CJ45" s="11">
        <f>'DBP STOP cijfers'!CJ29</f>
        <v>0</v>
      </c>
      <c r="CK45" s="11">
        <f>'DBP STOP cijfers'!CK29</f>
        <v>0</v>
      </c>
      <c r="CL45" s="49">
        <f>'DBP STOP cijfers'!CL29</f>
        <v>0</v>
      </c>
      <c r="CM45" s="15">
        <f>'DBP STOP cijfers'!CM29</f>
        <v>0</v>
      </c>
      <c r="CN45" s="11">
        <f>'DBP STOP cijfers'!CN29</f>
        <v>0</v>
      </c>
      <c r="CO45" s="11">
        <f>'DBP STOP cijfers'!CO29</f>
        <v>0</v>
      </c>
      <c r="CP45" s="11">
        <f>'DBP STOP cijfers'!CP29</f>
        <v>0</v>
      </c>
      <c r="CQ45" s="11">
        <f>'DBP STOP cijfers'!CQ29</f>
        <v>0</v>
      </c>
      <c r="CR45" s="11">
        <f>'DBP STOP cijfers'!CR29</f>
        <v>0</v>
      </c>
      <c r="CS45" s="11">
        <f>'DBP STOP cijfers'!CS29</f>
        <v>0</v>
      </c>
      <c r="CT45" s="11">
        <f>'DBP STOP cijfers'!CT29</f>
        <v>0</v>
      </c>
      <c r="CU45" s="11">
        <f>'DBP STOP cijfers'!CU29</f>
        <v>0</v>
      </c>
      <c r="CV45" s="11">
        <f>'DBP STOP cijfers'!CV29</f>
        <v>0</v>
      </c>
      <c r="CW45" s="11">
        <f>'DBP STOP cijfers'!CW29</f>
        <v>0</v>
      </c>
      <c r="CX45" s="11">
        <f>'DBP STOP cijfers'!CX29</f>
        <v>0</v>
      </c>
      <c r="CY45" s="26">
        <f>'DBP STOP cijfers'!CY29</f>
        <v>0</v>
      </c>
      <c r="CZ45" s="15">
        <f>'DBP STOP cijfers'!CZ29</f>
        <v>0</v>
      </c>
      <c r="DA45" s="11">
        <f>'DBP STOP cijfers'!DA29</f>
        <v>0</v>
      </c>
      <c r="DB45" s="11">
        <f>'DBP STOP cijfers'!DB29</f>
        <v>0</v>
      </c>
      <c r="DC45" s="11">
        <f>'DBP STOP cijfers'!DC29</f>
        <v>0</v>
      </c>
      <c r="DD45" s="11">
        <f>'DBP STOP cijfers'!DD29</f>
        <v>0</v>
      </c>
      <c r="DE45" s="11">
        <f>'DBP STOP cijfers'!DE29</f>
        <v>0</v>
      </c>
      <c r="DF45" s="11">
        <f>'DBP STOP cijfers'!DF29</f>
        <v>0</v>
      </c>
      <c r="DG45" s="11">
        <f>'DBP STOP cijfers'!DG29</f>
        <v>0</v>
      </c>
      <c r="DH45" s="11">
        <f>'DBP STOP cijfers'!DH29</f>
        <v>0</v>
      </c>
      <c r="DI45" s="11">
        <f>'DBP STOP cijfers'!DI29</f>
        <v>0</v>
      </c>
      <c r="DJ45" s="11">
        <f>'DBP STOP cijfers'!DJ29</f>
        <v>0</v>
      </c>
      <c r="DK45" s="11">
        <f>'DBP STOP cijfers'!DK29</f>
        <v>0</v>
      </c>
      <c r="DL45" s="26">
        <f>'DBP STOP cijfers'!DL29</f>
        <v>0</v>
      </c>
    </row>
    <row r="46" spans="1:116" ht="13.5" customHeight="1">
      <c r="A46" s="47">
        <f>'DBP STOP cijfers'!A30</f>
        <v>0</v>
      </c>
      <c r="B46" s="49" t="str">
        <f>'DBP STOP cijfers'!B30</f>
        <v>JANT</v>
      </c>
      <c r="C46" s="4" t="str">
        <f>'DBP STOP cijfers'!C30</f>
        <v>Dierlijke Bijproducten</v>
      </c>
      <c r="D46" s="4" t="str">
        <f>'DBP STOP cijfers'!D30</f>
        <v>DBP niet retribueerbare werkzaamheden C&amp;V DG AGRO</v>
      </c>
      <c r="E46" s="4" t="str">
        <f>'DBP STOP cijfers'!E30</f>
        <v>Afhandelen boeterapprten</v>
      </c>
      <c r="F46" s="5" t="str">
        <f>'DBP STOP cijfers'!F30</f>
        <v>EZ AGRO</v>
      </c>
      <c r="G46" s="4" t="str">
        <f>'DBP STOP cijfers'!G30</f>
        <v>nee</v>
      </c>
      <c r="H46" s="15">
        <f>'DBP STOP cijfers'!H30</f>
        <v>500</v>
      </c>
      <c r="I46" s="11">
        <f>'DBP STOP cijfers'!I30</f>
        <v>0</v>
      </c>
      <c r="J46" s="11">
        <f>'DBP STOP cijfers'!J30</f>
        <v>0</v>
      </c>
      <c r="K46" s="11">
        <f>'DBP STOP cijfers'!K30</f>
        <v>0</v>
      </c>
      <c r="L46" s="11">
        <f>'DBP STOP cijfers'!L30</f>
        <v>0</v>
      </c>
      <c r="M46" s="11">
        <f>'DBP STOP cijfers'!M30</f>
        <v>0</v>
      </c>
      <c r="N46" s="11">
        <f>'DBP STOP cijfers'!N30</f>
        <v>0</v>
      </c>
      <c r="O46" s="11">
        <f>'DBP STOP cijfers'!O30</f>
        <v>0</v>
      </c>
      <c r="P46" s="11">
        <f>'DBP STOP cijfers'!P30</f>
        <v>0</v>
      </c>
      <c r="Q46" s="26">
        <f>'DBP STOP cijfers'!Q30</f>
        <v>500</v>
      </c>
      <c r="R46" s="15">
        <f>'DBP STOP cijfers'!R30</f>
        <v>0</v>
      </c>
      <c r="S46" s="11">
        <f>'DBP STOP cijfers'!S30</f>
        <v>0</v>
      </c>
      <c r="T46" s="11">
        <f>'DBP STOP cijfers'!T30</f>
        <v>500</v>
      </c>
      <c r="U46" s="11">
        <f>'DBP STOP cijfers'!U30</f>
        <v>0</v>
      </c>
      <c r="V46" s="11">
        <f>'DBP STOP cijfers'!V30</f>
        <v>0</v>
      </c>
      <c r="W46" s="11">
        <f>'DBP STOP cijfers'!W30</f>
        <v>0</v>
      </c>
      <c r="X46" s="11">
        <f>'DBP STOP cijfers'!X30</f>
        <v>0</v>
      </c>
      <c r="Y46" s="11">
        <f>'DBP STOP cijfers'!Y30</f>
        <v>0</v>
      </c>
      <c r="Z46" s="49">
        <f>'DBP STOP cijfers'!Z30</f>
        <v>500</v>
      </c>
      <c r="AA46" s="11">
        <f>'DBP STOP cijfers'!AA30</f>
        <v>0</v>
      </c>
      <c r="AB46" s="11">
        <f>'DBP STOP cijfers'!AB30</f>
        <v>0</v>
      </c>
      <c r="AC46" s="11">
        <f>'DBP STOP cijfers'!AC30</f>
        <v>500</v>
      </c>
      <c r="AD46" s="11">
        <f>'DBP STOP cijfers'!AD30</f>
        <v>0</v>
      </c>
      <c r="AE46" s="11">
        <f>'DBP STOP cijfers'!AE30</f>
        <v>0</v>
      </c>
      <c r="AF46" s="11">
        <f>'DBP STOP cijfers'!AF30</f>
        <v>0</v>
      </c>
      <c r="AG46" s="49">
        <f>'DBP STOP cijfers'!AG30</f>
        <v>0</v>
      </c>
      <c r="AH46" s="11">
        <f>'DBP STOP cijfers'!AH30</f>
        <v>0</v>
      </c>
      <c r="AI46" s="11">
        <f>'DBP STOP cijfers'!AI30</f>
        <v>0</v>
      </c>
      <c r="AJ46" s="11">
        <f>'DBP STOP cijfers'!AJ30</f>
        <v>0</v>
      </c>
      <c r="AK46" s="11">
        <f>'DBP STOP cijfers'!AK30</f>
        <v>0</v>
      </c>
      <c r="AL46" s="49">
        <f>'DBP STOP cijfers'!AL30</f>
        <v>0</v>
      </c>
      <c r="AM46" s="11">
        <f>'DBP STOP cijfers'!AM30</f>
        <v>0</v>
      </c>
      <c r="AN46" s="11">
        <f>'DBP STOP cijfers'!AN30</f>
        <v>0</v>
      </c>
      <c r="AO46" s="11">
        <f>'DBP STOP cijfers'!AO30</f>
        <v>0</v>
      </c>
      <c r="AP46" s="11">
        <f>'DBP STOP cijfers'!AP30</f>
        <v>0</v>
      </c>
      <c r="AQ46" s="11">
        <f>'DBP STOP cijfers'!AQ30</f>
        <v>0</v>
      </c>
      <c r="AR46" s="49">
        <f>'DBP STOP cijfers'!AR30</f>
        <v>0</v>
      </c>
      <c r="AS46" s="11">
        <f>'DBP STOP cijfers'!AS30</f>
        <v>0</v>
      </c>
      <c r="AT46" s="11">
        <f>'DBP STOP cijfers'!AT30</f>
        <v>0</v>
      </c>
      <c r="AU46" s="11">
        <f>'DBP STOP cijfers'!AU30</f>
        <v>0</v>
      </c>
      <c r="AV46" s="11">
        <f>'DBP STOP cijfers'!AV30</f>
        <v>0</v>
      </c>
      <c r="AW46" s="11">
        <f>'DBP STOP cijfers'!AW30</f>
        <v>0</v>
      </c>
      <c r="AX46" s="11">
        <f>'DBP STOP cijfers'!AX30</f>
        <v>0</v>
      </c>
      <c r="AY46" s="11">
        <f>'DBP STOP cijfers'!AY30</f>
        <v>0</v>
      </c>
      <c r="AZ46" s="11">
        <f>'DBP STOP cijfers'!AZ30</f>
        <v>0</v>
      </c>
      <c r="BA46" s="11">
        <f>'DBP STOP cijfers'!BA30</f>
        <v>0</v>
      </c>
      <c r="BB46" s="11">
        <f>'DBP STOP cijfers'!BB30</f>
        <v>0</v>
      </c>
      <c r="BC46" s="49">
        <f>'DBP STOP cijfers'!BC30</f>
        <v>0</v>
      </c>
      <c r="BD46" s="11">
        <f>'DBP STOP cijfers'!BD30</f>
        <v>0</v>
      </c>
      <c r="BE46" s="11">
        <f>'DBP STOP cijfers'!BE30</f>
        <v>0</v>
      </c>
      <c r="BF46" s="11">
        <f>'DBP STOP cijfers'!BF30</f>
        <v>0</v>
      </c>
      <c r="BG46" s="11">
        <f>'DBP STOP cijfers'!BG30</f>
        <v>0</v>
      </c>
      <c r="BH46" s="11">
        <f>'DBP STOP cijfers'!BH30</f>
        <v>0</v>
      </c>
      <c r="BI46" s="11">
        <f>'DBP STOP cijfers'!BI30</f>
        <v>0</v>
      </c>
      <c r="BJ46" s="11">
        <f>'DBP STOP cijfers'!BJ30</f>
        <v>0</v>
      </c>
      <c r="BK46" s="49">
        <f>'DBP STOP cijfers'!BK30</f>
        <v>0</v>
      </c>
      <c r="BL46" s="11">
        <f>'DBP STOP cijfers'!BL30</f>
        <v>0</v>
      </c>
      <c r="BM46" s="11">
        <f>'DBP STOP cijfers'!BM30</f>
        <v>0</v>
      </c>
      <c r="BN46" s="11">
        <f>'DBP STOP cijfers'!BN30</f>
        <v>0</v>
      </c>
      <c r="BO46" s="11">
        <f>'DBP STOP cijfers'!BO30</f>
        <v>0</v>
      </c>
      <c r="BP46" s="11">
        <f>'DBP STOP cijfers'!BP30</f>
        <v>0</v>
      </c>
      <c r="BQ46" s="49">
        <f>'DBP STOP cijfers'!BQ30</f>
        <v>0</v>
      </c>
      <c r="BR46" s="11">
        <f>'DBP STOP cijfers'!BR30</f>
        <v>290</v>
      </c>
      <c r="BS46" s="11">
        <f>'DBP STOP cijfers'!BS30</f>
        <v>210</v>
      </c>
      <c r="BT46" s="11">
        <f>'DBP STOP cijfers'!BT30</f>
        <v>0</v>
      </c>
      <c r="BU46" s="11">
        <f>'DBP STOP cijfers'!BU30</f>
        <v>0</v>
      </c>
      <c r="BV46" s="11">
        <f>'DBP STOP cijfers'!BV30</f>
        <v>0</v>
      </c>
      <c r="BW46" s="11">
        <f>'DBP STOP cijfers'!BW30</f>
        <v>0</v>
      </c>
      <c r="BX46" s="47">
        <f>'DBP STOP cijfers'!BX30</f>
        <v>0</v>
      </c>
      <c r="BY46" s="49">
        <f>'DBP STOP cijfers'!BY30</f>
        <v>500</v>
      </c>
      <c r="BZ46" s="11">
        <f>'DBP STOP cijfers'!BZ30</f>
        <v>0</v>
      </c>
      <c r="CA46" s="11">
        <f>'DBP STOP cijfers'!CA30</f>
        <v>0</v>
      </c>
      <c r="CB46" s="11">
        <f>'DBP STOP cijfers'!CB30</f>
        <v>0</v>
      </c>
      <c r="CC46" s="11">
        <f>'DBP STOP cijfers'!CC30</f>
        <v>0</v>
      </c>
      <c r="CD46" s="11">
        <f>'DBP STOP cijfers'!CD30</f>
        <v>0</v>
      </c>
      <c r="CE46" s="11">
        <f>'DBP STOP cijfers'!CE30</f>
        <v>0</v>
      </c>
      <c r="CF46" s="11">
        <f>'DBP STOP cijfers'!CF30</f>
        <v>0</v>
      </c>
      <c r="CG46" s="11">
        <f>'DBP STOP cijfers'!CG30</f>
        <v>0</v>
      </c>
      <c r="CH46" s="11">
        <f>'DBP STOP cijfers'!CH30</f>
        <v>0</v>
      </c>
      <c r="CI46" s="11">
        <f>'DBP STOP cijfers'!CI30</f>
        <v>0</v>
      </c>
      <c r="CJ46" s="11">
        <f>'DBP STOP cijfers'!CJ30</f>
        <v>0</v>
      </c>
      <c r="CK46" s="11">
        <f>'DBP STOP cijfers'!CK30</f>
        <v>0</v>
      </c>
      <c r="CL46" s="49">
        <f>'DBP STOP cijfers'!CL30</f>
        <v>0</v>
      </c>
      <c r="CM46" s="15">
        <f>'DBP STOP cijfers'!CM30</f>
        <v>0</v>
      </c>
      <c r="CN46" s="11">
        <f>'DBP STOP cijfers'!CN30</f>
        <v>0</v>
      </c>
      <c r="CO46" s="11">
        <f>'DBP STOP cijfers'!CO30</f>
        <v>0</v>
      </c>
      <c r="CP46" s="11">
        <f>'DBP STOP cijfers'!CP30</f>
        <v>0</v>
      </c>
      <c r="CQ46" s="11">
        <f>'DBP STOP cijfers'!CQ30</f>
        <v>0</v>
      </c>
      <c r="CR46" s="11">
        <f>'DBP STOP cijfers'!CR30</f>
        <v>0</v>
      </c>
      <c r="CS46" s="11">
        <f>'DBP STOP cijfers'!CS30</f>
        <v>0</v>
      </c>
      <c r="CT46" s="11">
        <f>'DBP STOP cijfers'!CT30</f>
        <v>0</v>
      </c>
      <c r="CU46" s="11">
        <f>'DBP STOP cijfers'!CU30</f>
        <v>0</v>
      </c>
      <c r="CV46" s="11">
        <f>'DBP STOP cijfers'!CV30</f>
        <v>0</v>
      </c>
      <c r="CW46" s="11">
        <f>'DBP STOP cijfers'!CW30</f>
        <v>0</v>
      </c>
      <c r="CX46" s="11">
        <f>'DBP STOP cijfers'!CX30</f>
        <v>0</v>
      </c>
      <c r="CY46" s="26">
        <f>'DBP STOP cijfers'!CY30</f>
        <v>0</v>
      </c>
      <c r="CZ46" s="15">
        <f>'DBP STOP cijfers'!CZ30</f>
        <v>0</v>
      </c>
      <c r="DA46" s="11">
        <f>'DBP STOP cijfers'!DA30</f>
        <v>0</v>
      </c>
      <c r="DB46" s="11">
        <f>'DBP STOP cijfers'!DB30</f>
        <v>0</v>
      </c>
      <c r="DC46" s="11">
        <f>'DBP STOP cijfers'!DC30</f>
        <v>0</v>
      </c>
      <c r="DD46" s="11">
        <f>'DBP STOP cijfers'!DD30</f>
        <v>0</v>
      </c>
      <c r="DE46" s="11">
        <f>'DBP STOP cijfers'!DE30</f>
        <v>0</v>
      </c>
      <c r="DF46" s="11">
        <f>'DBP STOP cijfers'!DF30</f>
        <v>0</v>
      </c>
      <c r="DG46" s="11">
        <f>'DBP STOP cijfers'!DG30</f>
        <v>0</v>
      </c>
      <c r="DH46" s="11">
        <f>'DBP STOP cijfers'!DH30</f>
        <v>0</v>
      </c>
      <c r="DI46" s="11">
        <f>'DBP STOP cijfers'!DI30</f>
        <v>0</v>
      </c>
      <c r="DJ46" s="11">
        <f>'DBP STOP cijfers'!DJ30</f>
        <v>0</v>
      </c>
      <c r="DK46" s="11">
        <f>'DBP STOP cijfers'!DK30</f>
        <v>0</v>
      </c>
      <c r="DL46" s="26">
        <f>'DBP STOP cijfers'!DL30</f>
        <v>0</v>
      </c>
    </row>
    <row r="47" spans="1:116" ht="13.5" customHeight="1">
      <c r="A47" s="47">
        <f>'DBP STOP cijfers'!A31</f>
        <v>0</v>
      </c>
      <c r="B47" s="49" t="str">
        <f>'DBP STOP cijfers'!B31</f>
        <v>JANT</v>
      </c>
      <c r="C47" s="4" t="str">
        <f>'DBP STOP cijfers'!C31</f>
        <v>Dierlijke Bijproducten</v>
      </c>
      <c r="D47" s="4" t="str">
        <f>'DBP STOP cijfers'!D31</f>
        <v>DBP niet retribueerbare werkzaamheden C&amp;V DG AGRO</v>
      </c>
      <c r="E47" s="4" t="str">
        <f>'DBP STOP cijfers'!E31</f>
        <v>Afhandelen SW's</v>
      </c>
      <c r="F47" s="5" t="str">
        <f>'DBP STOP cijfers'!F31</f>
        <v>EZ AGRO</v>
      </c>
      <c r="G47" s="4" t="str">
        <f>'DBP STOP cijfers'!G31</f>
        <v>nee</v>
      </c>
      <c r="H47" s="15">
        <f>'DBP STOP cijfers'!H31</f>
        <v>700</v>
      </c>
      <c r="I47" s="11">
        <f>'DBP STOP cijfers'!I31</f>
        <v>0</v>
      </c>
      <c r="J47" s="11">
        <f>'DBP STOP cijfers'!J31</f>
        <v>0</v>
      </c>
      <c r="K47" s="11">
        <f>'DBP STOP cijfers'!K31</f>
        <v>0</v>
      </c>
      <c r="L47" s="11">
        <f>'DBP STOP cijfers'!L31</f>
        <v>0</v>
      </c>
      <c r="M47" s="11">
        <f>'DBP STOP cijfers'!M31</f>
        <v>0</v>
      </c>
      <c r="N47" s="11">
        <f>'DBP STOP cijfers'!N31</f>
        <v>0</v>
      </c>
      <c r="O47" s="11">
        <f>'DBP STOP cijfers'!O31</f>
        <v>0</v>
      </c>
      <c r="P47" s="11">
        <f>'DBP STOP cijfers'!P31</f>
        <v>0</v>
      </c>
      <c r="Q47" s="26">
        <f>'DBP STOP cijfers'!Q31</f>
        <v>700</v>
      </c>
      <c r="R47" s="15">
        <f>'DBP STOP cijfers'!R31</f>
        <v>0</v>
      </c>
      <c r="S47" s="11">
        <f>'DBP STOP cijfers'!S31</f>
        <v>0</v>
      </c>
      <c r="T47" s="11">
        <f>'DBP STOP cijfers'!T31</f>
        <v>700</v>
      </c>
      <c r="U47" s="11">
        <f>'DBP STOP cijfers'!U31</f>
        <v>0</v>
      </c>
      <c r="V47" s="11">
        <f>'DBP STOP cijfers'!V31</f>
        <v>0</v>
      </c>
      <c r="W47" s="11">
        <f>'DBP STOP cijfers'!W31</f>
        <v>0</v>
      </c>
      <c r="X47" s="11">
        <f>'DBP STOP cijfers'!X31</f>
        <v>0</v>
      </c>
      <c r="Y47" s="11">
        <f>'DBP STOP cijfers'!Y31</f>
        <v>0</v>
      </c>
      <c r="Z47" s="49">
        <f>'DBP STOP cijfers'!Z31</f>
        <v>700</v>
      </c>
      <c r="AA47" s="11">
        <f>'DBP STOP cijfers'!AA31</f>
        <v>0</v>
      </c>
      <c r="AB47" s="11">
        <f>'DBP STOP cijfers'!AB31</f>
        <v>0</v>
      </c>
      <c r="AC47" s="11">
        <f>'DBP STOP cijfers'!AC31</f>
        <v>700</v>
      </c>
      <c r="AD47" s="11">
        <f>'DBP STOP cijfers'!AD31</f>
        <v>0</v>
      </c>
      <c r="AE47" s="11">
        <f>'DBP STOP cijfers'!AE31</f>
        <v>0</v>
      </c>
      <c r="AF47" s="11">
        <f>'DBP STOP cijfers'!AF31</f>
        <v>0</v>
      </c>
      <c r="AG47" s="49">
        <f>'DBP STOP cijfers'!AG31</f>
        <v>0</v>
      </c>
      <c r="AH47" s="11">
        <f>'DBP STOP cijfers'!AH31</f>
        <v>0</v>
      </c>
      <c r="AI47" s="11">
        <f>'DBP STOP cijfers'!AI31</f>
        <v>0</v>
      </c>
      <c r="AJ47" s="11">
        <f>'DBP STOP cijfers'!AJ31</f>
        <v>0</v>
      </c>
      <c r="AK47" s="11">
        <f>'DBP STOP cijfers'!AK31</f>
        <v>0</v>
      </c>
      <c r="AL47" s="49">
        <f>'DBP STOP cijfers'!AL31</f>
        <v>0</v>
      </c>
      <c r="AM47" s="11">
        <f>'DBP STOP cijfers'!AM31</f>
        <v>0</v>
      </c>
      <c r="AN47" s="11">
        <f>'DBP STOP cijfers'!AN31</f>
        <v>0</v>
      </c>
      <c r="AO47" s="11">
        <f>'DBP STOP cijfers'!AO31</f>
        <v>0</v>
      </c>
      <c r="AP47" s="11">
        <f>'DBP STOP cijfers'!AP31</f>
        <v>0</v>
      </c>
      <c r="AQ47" s="11">
        <f>'DBP STOP cijfers'!AQ31</f>
        <v>0</v>
      </c>
      <c r="AR47" s="49">
        <f>'DBP STOP cijfers'!AR31</f>
        <v>0</v>
      </c>
      <c r="AS47" s="11">
        <f>'DBP STOP cijfers'!AS31</f>
        <v>0</v>
      </c>
      <c r="AT47" s="11">
        <f>'DBP STOP cijfers'!AT31</f>
        <v>0</v>
      </c>
      <c r="AU47" s="11">
        <f>'DBP STOP cijfers'!AU31</f>
        <v>0</v>
      </c>
      <c r="AV47" s="11">
        <f>'DBP STOP cijfers'!AV31</f>
        <v>0</v>
      </c>
      <c r="AW47" s="11">
        <f>'DBP STOP cijfers'!AW31</f>
        <v>0</v>
      </c>
      <c r="AX47" s="11">
        <f>'DBP STOP cijfers'!AX31</f>
        <v>0</v>
      </c>
      <c r="AY47" s="11">
        <f>'DBP STOP cijfers'!AY31</f>
        <v>0</v>
      </c>
      <c r="AZ47" s="11">
        <f>'DBP STOP cijfers'!AZ31</f>
        <v>0</v>
      </c>
      <c r="BA47" s="11">
        <f>'DBP STOP cijfers'!BA31</f>
        <v>0</v>
      </c>
      <c r="BB47" s="11">
        <f>'DBP STOP cijfers'!BB31</f>
        <v>0</v>
      </c>
      <c r="BC47" s="49">
        <f>'DBP STOP cijfers'!BC31</f>
        <v>0</v>
      </c>
      <c r="BD47" s="11">
        <f>'DBP STOP cijfers'!BD31</f>
        <v>0</v>
      </c>
      <c r="BE47" s="11">
        <f>'DBP STOP cijfers'!BE31</f>
        <v>0</v>
      </c>
      <c r="BF47" s="11">
        <f>'DBP STOP cijfers'!BF31</f>
        <v>0</v>
      </c>
      <c r="BG47" s="11">
        <f>'DBP STOP cijfers'!BG31</f>
        <v>0</v>
      </c>
      <c r="BH47" s="11">
        <f>'DBP STOP cijfers'!BH31</f>
        <v>0</v>
      </c>
      <c r="BI47" s="11">
        <f>'DBP STOP cijfers'!BI31</f>
        <v>0</v>
      </c>
      <c r="BJ47" s="11">
        <f>'DBP STOP cijfers'!BJ31</f>
        <v>0</v>
      </c>
      <c r="BK47" s="49">
        <f>'DBP STOP cijfers'!BK31</f>
        <v>0</v>
      </c>
      <c r="BL47" s="11">
        <f>'DBP STOP cijfers'!BL31</f>
        <v>0</v>
      </c>
      <c r="BM47" s="11">
        <f>'DBP STOP cijfers'!BM31</f>
        <v>0</v>
      </c>
      <c r="BN47" s="11">
        <f>'DBP STOP cijfers'!BN31</f>
        <v>0</v>
      </c>
      <c r="BO47" s="11">
        <f>'DBP STOP cijfers'!BO31</f>
        <v>0</v>
      </c>
      <c r="BP47" s="11">
        <f>'DBP STOP cijfers'!BP31</f>
        <v>0</v>
      </c>
      <c r="BQ47" s="49">
        <f>'DBP STOP cijfers'!BQ31</f>
        <v>0</v>
      </c>
      <c r="BR47" s="11">
        <f>'DBP STOP cijfers'!BR31</f>
        <v>406</v>
      </c>
      <c r="BS47" s="11">
        <f>'DBP STOP cijfers'!BS31</f>
        <v>294</v>
      </c>
      <c r="BT47" s="11">
        <f>'DBP STOP cijfers'!BT31</f>
        <v>0</v>
      </c>
      <c r="BU47" s="11">
        <f>'DBP STOP cijfers'!BU31</f>
        <v>0</v>
      </c>
      <c r="BV47" s="11">
        <f>'DBP STOP cijfers'!BV31</f>
        <v>0</v>
      </c>
      <c r="BW47" s="11">
        <f>'DBP STOP cijfers'!BW31</f>
        <v>0</v>
      </c>
      <c r="BX47" s="47">
        <f>'DBP STOP cijfers'!BX31</f>
        <v>0</v>
      </c>
      <c r="BY47" s="49">
        <f>'DBP STOP cijfers'!BY31</f>
        <v>700</v>
      </c>
      <c r="BZ47" s="11">
        <f>'DBP STOP cijfers'!BZ31</f>
        <v>0</v>
      </c>
      <c r="CA47" s="11">
        <f>'DBP STOP cijfers'!CA31</f>
        <v>0</v>
      </c>
      <c r="CB47" s="11">
        <f>'DBP STOP cijfers'!CB31</f>
        <v>0</v>
      </c>
      <c r="CC47" s="11">
        <f>'DBP STOP cijfers'!CC31</f>
        <v>0</v>
      </c>
      <c r="CD47" s="11">
        <f>'DBP STOP cijfers'!CD31</f>
        <v>0</v>
      </c>
      <c r="CE47" s="11">
        <f>'DBP STOP cijfers'!CE31</f>
        <v>0</v>
      </c>
      <c r="CF47" s="11">
        <f>'DBP STOP cijfers'!CF31</f>
        <v>0</v>
      </c>
      <c r="CG47" s="11">
        <f>'DBP STOP cijfers'!CG31</f>
        <v>0</v>
      </c>
      <c r="CH47" s="11">
        <f>'DBP STOP cijfers'!CH31</f>
        <v>0</v>
      </c>
      <c r="CI47" s="11">
        <f>'DBP STOP cijfers'!CI31</f>
        <v>0</v>
      </c>
      <c r="CJ47" s="11">
        <f>'DBP STOP cijfers'!CJ31</f>
        <v>0</v>
      </c>
      <c r="CK47" s="11">
        <f>'DBP STOP cijfers'!CK31</f>
        <v>0</v>
      </c>
      <c r="CL47" s="49">
        <f>'DBP STOP cijfers'!CL31</f>
        <v>0</v>
      </c>
      <c r="CM47" s="15">
        <f>'DBP STOP cijfers'!CM31</f>
        <v>0</v>
      </c>
      <c r="CN47" s="11">
        <f>'DBP STOP cijfers'!CN31</f>
        <v>0</v>
      </c>
      <c r="CO47" s="11">
        <f>'DBP STOP cijfers'!CO31</f>
        <v>0</v>
      </c>
      <c r="CP47" s="11">
        <f>'DBP STOP cijfers'!CP31</f>
        <v>0</v>
      </c>
      <c r="CQ47" s="11">
        <f>'DBP STOP cijfers'!CQ31</f>
        <v>0</v>
      </c>
      <c r="CR47" s="11">
        <f>'DBP STOP cijfers'!CR31</f>
        <v>0</v>
      </c>
      <c r="CS47" s="11">
        <f>'DBP STOP cijfers'!CS31</f>
        <v>0</v>
      </c>
      <c r="CT47" s="11">
        <f>'DBP STOP cijfers'!CT31</f>
        <v>0</v>
      </c>
      <c r="CU47" s="11">
        <f>'DBP STOP cijfers'!CU31</f>
        <v>0</v>
      </c>
      <c r="CV47" s="11">
        <f>'DBP STOP cijfers'!CV31</f>
        <v>0</v>
      </c>
      <c r="CW47" s="11">
        <f>'DBP STOP cijfers'!CW31</f>
        <v>0</v>
      </c>
      <c r="CX47" s="11">
        <f>'DBP STOP cijfers'!CX31</f>
        <v>0</v>
      </c>
      <c r="CY47" s="26">
        <f>'DBP STOP cijfers'!CY31</f>
        <v>0</v>
      </c>
      <c r="CZ47" s="15">
        <f>'DBP STOP cijfers'!CZ31</f>
        <v>0</v>
      </c>
      <c r="DA47" s="11">
        <f>'DBP STOP cijfers'!DA31</f>
        <v>0</v>
      </c>
      <c r="DB47" s="11">
        <f>'DBP STOP cijfers'!DB31</f>
        <v>0</v>
      </c>
      <c r="DC47" s="11">
        <f>'DBP STOP cijfers'!DC31</f>
        <v>0</v>
      </c>
      <c r="DD47" s="11">
        <f>'DBP STOP cijfers'!DD31</f>
        <v>0</v>
      </c>
      <c r="DE47" s="11">
        <f>'DBP STOP cijfers'!DE31</f>
        <v>0</v>
      </c>
      <c r="DF47" s="11">
        <f>'DBP STOP cijfers'!DF31</f>
        <v>0</v>
      </c>
      <c r="DG47" s="11">
        <f>'DBP STOP cijfers'!DG31</f>
        <v>0</v>
      </c>
      <c r="DH47" s="11">
        <f>'DBP STOP cijfers'!DH31</f>
        <v>0</v>
      </c>
      <c r="DI47" s="11">
        <f>'DBP STOP cijfers'!DI31</f>
        <v>0</v>
      </c>
      <c r="DJ47" s="11">
        <f>'DBP STOP cijfers'!DJ31</f>
        <v>0</v>
      </c>
      <c r="DK47" s="11">
        <f>'DBP STOP cijfers'!DK31</f>
        <v>0</v>
      </c>
      <c r="DL47" s="26">
        <f>'DBP STOP cijfers'!DL31</f>
        <v>0</v>
      </c>
    </row>
    <row r="48" spans="1:116" ht="13.5" customHeight="1">
      <c r="A48" s="47">
        <f>'DBP STOP cijfers'!A32</f>
        <v>0</v>
      </c>
      <c r="B48" s="49" t="str">
        <f>'DBP STOP cijfers'!B32</f>
        <v>JANT</v>
      </c>
      <c r="C48" s="4" t="str">
        <f>'DBP STOP cijfers'!C32</f>
        <v>Dierlijke Bijproducten</v>
      </c>
      <c r="D48" s="4" t="str">
        <f>'DBP STOP cijfers'!D32</f>
        <v>DBP niet retribueerbare werkzaamheden C&amp;V DG AGRO</v>
      </c>
      <c r="E48" s="4" t="str">
        <f>'DBP STOP cijfers'!E32</f>
        <v>Uren TO voor toezichtsontwikkeling</v>
      </c>
      <c r="F48" s="5" t="str">
        <f>'DBP STOP cijfers'!F32</f>
        <v>EZ AGRO</v>
      </c>
      <c r="G48" s="4" t="str">
        <f>'DBP STOP cijfers'!G32</f>
        <v>ja</v>
      </c>
      <c r="H48" s="15">
        <f>'DBP STOP cijfers'!H32</f>
        <v>676</v>
      </c>
      <c r="I48" s="11">
        <f>'DBP STOP cijfers'!I32</f>
        <v>0</v>
      </c>
      <c r="J48" s="11">
        <f>'DBP STOP cijfers'!J32</f>
        <v>0</v>
      </c>
      <c r="K48" s="11">
        <f>'DBP STOP cijfers'!K32</f>
        <v>0</v>
      </c>
      <c r="L48" s="11">
        <f>'DBP STOP cijfers'!L32</f>
        <v>0</v>
      </c>
      <c r="M48" s="11">
        <f>'DBP STOP cijfers'!M32</f>
        <v>0</v>
      </c>
      <c r="N48" s="11">
        <f>'DBP STOP cijfers'!N32</f>
        <v>0</v>
      </c>
      <c r="O48" s="11">
        <f>'DBP STOP cijfers'!O32</f>
        <v>0</v>
      </c>
      <c r="P48" s="11">
        <f>'DBP STOP cijfers'!P32</f>
        <v>0</v>
      </c>
      <c r="Q48" s="26">
        <f>'DBP STOP cijfers'!Q32</f>
        <v>676</v>
      </c>
      <c r="R48" s="15">
        <f>'DBP STOP cijfers'!R32</f>
        <v>0</v>
      </c>
      <c r="S48" s="11">
        <f>'DBP STOP cijfers'!S32</f>
        <v>0</v>
      </c>
      <c r="T48" s="11">
        <f>'DBP STOP cijfers'!T32</f>
        <v>676</v>
      </c>
      <c r="U48" s="11">
        <f>'DBP STOP cijfers'!U32</f>
        <v>0</v>
      </c>
      <c r="V48" s="11">
        <f>'DBP STOP cijfers'!V32</f>
        <v>0</v>
      </c>
      <c r="W48" s="11">
        <f>'DBP STOP cijfers'!W32</f>
        <v>0</v>
      </c>
      <c r="X48" s="11">
        <f>'DBP STOP cijfers'!X32</f>
        <v>0</v>
      </c>
      <c r="Y48" s="11">
        <f>'DBP STOP cijfers'!Y32</f>
        <v>0</v>
      </c>
      <c r="Z48" s="49">
        <f>'DBP STOP cijfers'!Z32</f>
        <v>676</v>
      </c>
      <c r="AA48" s="11">
        <f>'DBP STOP cijfers'!AA32</f>
        <v>676</v>
      </c>
      <c r="AB48" s="11">
        <f>'DBP STOP cijfers'!AB32</f>
        <v>0</v>
      </c>
      <c r="AC48" s="11">
        <f>'DBP STOP cijfers'!AC32</f>
        <v>0</v>
      </c>
      <c r="AD48" s="11">
        <f>'DBP STOP cijfers'!AD32</f>
        <v>0</v>
      </c>
      <c r="AE48" s="11">
        <f>'DBP STOP cijfers'!AE32</f>
        <v>0</v>
      </c>
      <c r="AF48" s="11">
        <f>'DBP STOP cijfers'!AF32</f>
        <v>0</v>
      </c>
      <c r="AG48" s="49">
        <f>'DBP STOP cijfers'!AG32</f>
        <v>0</v>
      </c>
      <c r="AH48" s="11">
        <f>'DBP STOP cijfers'!AH32</f>
        <v>0</v>
      </c>
      <c r="AI48" s="11">
        <f>'DBP STOP cijfers'!AI32</f>
        <v>0</v>
      </c>
      <c r="AJ48" s="11">
        <f>'DBP STOP cijfers'!AJ32</f>
        <v>676</v>
      </c>
      <c r="AK48" s="11">
        <f>'DBP STOP cijfers'!AK32</f>
        <v>0</v>
      </c>
      <c r="AL48" s="49">
        <f>'DBP STOP cijfers'!AL32</f>
        <v>0</v>
      </c>
      <c r="AM48" s="11">
        <f>'DBP STOP cijfers'!AM32</f>
        <v>0</v>
      </c>
      <c r="AN48" s="11">
        <f>'DBP STOP cijfers'!AN32</f>
        <v>0</v>
      </c>
      <c r="AO48" s="11">
        <f>'DBP STOP cijfers'!AO32</f>
        <v>0</v>
      </c>
      <c r="AP48" s="11">
        <f>'DBP STOP cijfers'!AP32</f>
        <v>0</v>
      </c>
      <c r="AQ48" s="11">
        <f>'DBP STOP cijfers'!AQ32</f>
        <v>0</v>
      </c>
      <c r="AR48" s="49">
        <f>'DBP STOP cijfers'!AR32</f>
        <v>0</v>
      </c>
      <c r="AS48" s="11">
        <f>'DBP STOP cijfers'!AS32</f>
        <v>0</v>
      </c>
      <c r="AT48" s="11">
        <f>'DBP STOP cijfers'!AT32</f>
        <v>0</v>
      </c>
      <c r="AU48" s="11">
        <f>'DBP STOP cijfers'!AU32</f>
        <v>0</v>
      </c>
      <c r="AV48" s="11">
        <f>'DBP STOP cijfers'!AV32</f>
        <v>0</v>
      </c>
      <c r="AW48" s="11">
        <f>'DBP STOP cijfers'!AW32</f>
        <v>0</v>
      </c>
      <c r="AX48" s="11">
        <f>'DBP STOP cijfers'!AX32</f>
        <v>0</v>
      </c>
      <c r="AY48" s="11">
        <f>'DBP STOP cijfers'!AY32</f>
        <v>0</v>
      </c>
      <c r="AZ48" s="11">
        <f>'DBP STOP cijfers'!AZ32</f>
        <v>0</v>
      </c>
      <c r="BA48" s="11">
        <f>'DBP STOP cijfers'!BA32</f>
        <v>0</v>
      </c>
      <c r="BB48" s="11">
        <f>'DBP STOP cijfers'!BB32</f>
        <v>0</v>
      </c>
      <c r="BC48" s="49">
        <f>'DBP STOP cijfers'!BC32</f>
        <v>0</v>
      </c>
      <c r="BD48" s="11">
        <f>'DBP STOP cijfers'!BD32</f>
        <v>0</v>
      </c>
      <c r="BE48" s="11">
        <f>'DBP STOP cijfers'!BE32</f>
        <v>0</v>
      </c>
      <c r="BF48" s="11">
        <f>'DBP STOP cijfers'!BF32</f>
        <v>0</v>
      </c>
      <c r="BG48" s="11">
        <f>'DBP STOP cijfers'!BG32</f>
        <v>0</v>
      </c>
      <c r="BH48" s="11">
        <f>'DBP STOP cijfers'!BH32</f>
        <v>0</v>
      </c>
      <c r="BI48" s="11">
        <f>'DBP STOP cijfers'!BI32</f>
        <v>0</v>
      </c>
      <c r="BJ48" s="11">
        <f>'DBP STOP cijfers'!BJ32</f>
        <v>0</v>
      </c>
      <c r="BK48" s="49">
        <f>'DBP STOP cijfers'!BK32</f>
        <v>0</v>
      </c>
      <c r="BL48" s="11">
        <f>'DBP STOP cijfers'!BL32</f>
        <v>0</v>
      </c>
      <c r="BM48" s="11">
        <f>'DBP STOP cijfers'!BM32</f>
        <v>0</v>
      </c>
      <c r="BN48" s="11">
        <f>'DBP STOP cijfers'!BN32</f>
        <v>0</v>
      </c>
      <c r="BO48" s="11">
        <f>'DBP STOP cijfers'!BO32</f>
        <v>0</v>
      </c>
      <c r="BP48" s="11">
        <f>'DBP STOP cijfers'!BP32</f>
        <v>0</v>
      </c>
      <c r="BQ48" s="49">
        <f>'DBP STOP cijfers'!BQ32</f>
        <v>0</v>
      </c>
      <c r="BR48" s="11">
        <f>'DBP STOP cijfers'!BR32</f>
        <v>0</v>
      </c>
      <c r="BS48" s="11">
        <f>'DBP STOP cijfers'!BS32</f>
        <v>0</v>
      </c>
      <c r="BT48" s="11">
        <f>'DBP STOP cijfers'!BT32</f>
        <v>0</v>
      </c>
      <c r="BU48" s="11">
        <f>'DBP STOP cijfers'!BU32</f>
        <v>0</v>
      </c>
      <c r="BV48" s="11">
        <f>'DBP STOP cijfers'!BV32</f>
        <v>0</v>
      </c>
      <c r="BW48" s="11">
        <f>'DBP STOP cijfers'!BW32</f>
        <v>0</v>
      </c>
      <c r="BX48" s="47">
        <f>'DBP STOP cijfers'!BX32</f>
        <v>0</v>
      </c>
      <c r="BY48" s="49">
        <f>'DBP STOP cijfers'!BY32</f>
        <v>676</v>
      </c>
      <c r="BZ48" s="11">
        <f>'DBP STOP cijfers'!BZ32</f>
        <v>0</v>
      </c>
      <c r="CA48" s="11">
        <f>'DBP STOP cijfers'!CA32</f>
        <v>0</v>
      </c>
      <c r="CB48" s="11">
        <f>'DBP STOP cijfers'!CB32</f>
        <v>0</v>
      </c>
      <c r="CC48" s="11">
        <f>'DBP STOP cijfers'!CC32</f>
        <v>0</v>
      </c>
      <c r="CD48" s="11">
        <f>'DBP STOP cijfers'!CD32</f>
        <v>0</v>
      </c>
      <c r="CE48" s="11">
        <f>'DBP STOP cijfers'!CE32</f>
        <v>0</v>
      </c>
      <c r="CF48" s="11">
        <f>'DBP STOP cijfers'!CF32</f>
        <v>0</v>
      </c>
      <c r="CG48" s="11">
        <f>'DBP STOP cijfers'!CG32</f>
        <v>0</v>
      </c>
      <c r="CH48" s="11">
        <f>'DBP STOP cijfers'!CH32</f>
        <v>0</v>
      </c>
      <c r="CI48" s="11">
        <f>'DBP STOP cijfers'!CI32</f>
        <v>0</v>
      </c>
      <c r="CJ48" s="11">
        <f>'DBP STOP cijfers'!CJ32</f>
        <v>0</v>
      </c>
      <c r="CK48" s="11">
        <f>'DBP STOP cijfers'!CK32</f>
        <v>0</v>
      </c>
      <c r="CL48" s="49">
        <f>'DBP STOP cijfers'!CL32</f>
        <v>0</v>
      </c>
      <c r="CM48" s="15">
        <f>'DBP STOP cijfers'!CM32</f>
        <v>0</v>
      </c>
      <c r="CN48" s="11">
        <f>'DBP STOP cijfers'!CN32</f>
        <v>0</v>
      </c>
      <c r="CO48" s="11">
        <f>'DBP STOP cijfers'!CO32</f>
        <v>0</v>
      </c>
      <c r="CP48" s="11">
        <f>'DBP STOP cijfers'!CP32</f>
        <v>0</v>
      </c>
      <c r="CQ48" s="11">
        <f>'DBP STOP cijfers'!CQ32</f>
        <v>0</v>
      </c>
      <c r="CR48" s="11">
        <f>'DBP STOP cijfers'!CR32</f>
        <v>0</v>
      </c>
      <c r="CS48" s="11">
        <f>'DBP STOP cijfers'!CS32</f>
        <v>0</v>
      </c>
      <c r="CT48" s="11">
        <f>'DBP STOP cijfers'!CT32</f>
        <v>0</v>
      </c>
      <c r="CU48" s="11">
        <f>'DBP STOP cijfers'!CU32</f>
        <v>0</v>
      </c>
      <c r="CV48" s="11">
        <f>'DBP STOP cijfers'!CV32</f>
        <v>0</v>
      </c>
      <c r="CW48" s="11">
        <f>'DBP STOP cijfers'!CW32</f>
        <v>0</v>
      </c>
      <c r="CX48" s="11">
        <f>'DBP STOP cijfers'!CX32</f>
        <v>0</v>
      </c>
      <c r="CY48" s="26">
        <f>'DBP STOP cijfers'!CY32</f>
        <v>0</v>
      </c>
      <c r="CZ48" s="15">
        <f>'DBP STOP cijfers'!CZ32</f>
        <v>0</v>
      </c>
      <c r="DA48" s="11">
        <f>'DBP STOP cijfers'!DA32</f>
        <v>0</v>
      </c>
      <c r="DB48" s="11">
        <f>'DBP STOP cijfers'!DB32</f>
        <v>0</v>
      </c>
      <c r="DC48" s="11">
        <f>'DBP STOP cijfers'!DC32</f>
        <v>0</v>
      </c>
      <c r="DD48" s="11">
        <f>'DBP STOP cijfers'!DD32</f>
        <v>0</v>
      </c>
      <c r="DE48" s="11">
        <f>'DBP STOP cijfers'!DE32</f>
        <v>0</v>
      </c>
      <c r="DF48" s="11">
        <f>'DBP STOP cijfers'!DF32</f>
        <v>0</v>
      </c>
      <c r="DG48" s="11">
        <f>'DBP STOP cijfers'!DG32</f>
        <v>0</v>
      </c>
      <c r="DH48" s="11">
        <f>'DBP STOP cijfers'!DH32</f>
        <v>0</v>
      </c>
      <c r="DI48" s="11">
        <f>'DBP STOP cijfers'!DI32</f>
        <v>0</v>
      </c>
      <c r="DJ48" s="11">
        <f>'DBP STOP cijfers'!DJ32</f>
        <v>0</v>
      </c>
      <c r="DK48" s="11">
        <f>'DBP STOP cijfers'!DK32</f>
        <v>0</v>
      </c>
      <c r="DL48" s="26">
        <f>'DBP STOP cijfers'!DL32</f>
        <v>0</v>
      </c>
    </row>
    <row r="49" spans="1:116" ht="13.5" customHeight="1">
      <c r="A49" s="47">
        <f>'DBP STOP cijfers'!A33</f>
        <v>0</v>
      </c>
      <c r="B49" s="49" t="str">
        <f>'DBP STOP cijfers'!B33</f>
        <v>JANA</v>
      </c>
      <c r="C49" s="4" t="str">
        <f>'DBP STOP cijfers'!C33</f>
        <v>Dierlijke Bijproducten</v>
      </c>
      <c r="D49" s="4" t="str">
        <f>'DBP STOP cijfers'!D33</f>
        <v>DBP niet retribueerbare werkzaamheden C&amp;V DG AGRO</v>
      </c>
      <c r="E49" s="4" t="str">
        <f>'DBP STOP cijfers'!E33</f>
        <v>Uren TO voor A&amp;V</v>
      </c>
      <c r="F49" s="5" t="str">
        <f>'DBP STOP cijfers'!F33</f>
        <v>EZ AGRO</v>
      </c>
      <c r="G49" s="4" t="str">
        <f>'DBP STOP cijfers'!G33</f>
        <v>nee</v>
      </c>
      <c r="H49" s="15">
        <f>'DBP STOP cijfers'!H33</f>
        <v>0</v>
      </c>
      <c r="I49" s="11">
        <f>'DBP STOP cijfers'!I33</f>
        <v>0</v>
      </c>
      <c r="J49" s="11">
        <f>'DBP STOP cijfers'!J33</f>
        <v>500</v>
      </c>
      <c r="K49" s="11">
        <f>'DBP STOP cijfers'!K33</f>
        <v>0</v>
      </c>
      <c r="L49" s="11">
        <f>'DBP STOP cijfers'!L33</f>
        <v>0</v>
      </c>
      <c r="M49" s="11">
        <f>'DBP STOP cijfers'!M33</f>
        <v>0</v>
      </c>
      <c r="N49" s="11">
        <f>'DBP STOP cijfers'!N33</f>
        <v>0</v>
      </c>
      <c r="O49" s="11">
        <f>'DBP STOP cijfers'!O33</f>
        <v>0</v>
      </c>
      <c r="P49" s="11">
        <f>'DBP STOP cijfers'!P33</f>
        <v>0</v>
      </c>
      <c r="Q49" s="26">
        <f>'DBP STOP cijfers'!Q33</f>
        <v>500</v>
      </c>
      <c r="R49" s="15">
        <f>'DBP STOP cijfers'!R33</f>
        <v>0</v>
      </c>
      <c r="S49" s="11">
        <f>'DBP STOP cijfers'!S33</f>
        <v>0</v>
      </c>
      <c r="T49" s="11">
        <f>'DBP STOP cijfers'!T33</f>
        <v>500</v>
      </c>
      <c r="U49" s="11">
        <f>'DBP STOP cijfers'!U33</f>
        <v>0</v>
      </c>
      <c r="V49" s="11">
        <f>'DBP STOP cijfers'!V33</f>
        <v>0</v>
      </c>
      <c r="W49" s="11">
        <f>'DBP STOP cijfers'!W33</f>
        <v>0</v>
      </c>
      <c r="X49" s="11">
        <f>'DBP STOP cijfers'!X33</f>
        <v>0</v>
      </c>
      <c r="Y49" s="11">
        <f>'DBP STOP cijfers'!Y33</f>
        <v>0</v>
      </c>
      <c r="Z49" s="49">
        <f>'DBP STOP cijfers'!Z33</f>
        <v>500</v>
      </c>
      <c r="AA49" s="11">
        <f>'DBP STOP cijfers'!AA33</f>
        <v>500</v>
      </c>
      <c r="AB49" s="11">
        <f>'DBP STOP cijfers'!AB33</f>
        <v>0</v>
      </c>
      <c r="AC49" s="11">
        <f>'DBP STOP cijfers'!AC33</f>
        <v>0</v>
      </c>
      <c r="AD49" s="11">
        <f>'DBP STOP cijfers'!AD33</f>
        <v>0</v>
      </c>
      <c r="AE49" s="11">
        <f>'DBP STOP cijfers'!AE33</f>
        <v>0</v>
      </c>
      <c r="AF49" s="11">
        <f>'DBP STOP cijfers'!AF33</f>
        <v>0</v>
      </c>
      <c r="AG49" s="49">
        <f>'DBP STOP cijfers'!AG33</f>
        <v>0</v>
      </c>
      <c r="AH49" s="11">
        <f>'DBP STOP cijfers'!AH33</f>
        <v>0</v>
      </c>
      <c r="AI49" s="11">
        <f>'DBP STOP cijfers'!AI33</f>
        <v>0</v>
      </c>
      <c r="AJ49" s="11">
        <f>'DBP STOP cijfers'!AJ33</f>
        <v>500</v>
      </c>
      <c r="AK49" s="11">
        <f>'DBP STOP cijfers'!AK33</f>
        <v>0</v>
      </c>
      <c r="AL49" s="49">
        <f>'DBP STOP cijfers'!AL33</f>
        <v>0</v>
      </c>
      <c r="AM49" s="11">
        <f>'DBP STOP cijfers'!AM33</f>
        <v>0</v>
      </c>
      <c r="AN49" s="11">
        <f>'DBP STOP cijfers'!AN33</f>
        <v>0</v>
      </c>
      <c r="AO49" s="11">
        <f>'DBP STOP cijfers'!AO33</f>
        <v>0</v>
      </c>
      <c r="AP49" s="11">
        <f>'DBP STOP cijfers'!AP33</f>
        <v>0</v>
      </c>
      <c r="AQ49" s="11">
        <f>'DBP STOP cijfers'!AQ33</f>
        <v>0</v>
      </c>
      <c r="AR49" s="49">
        <f>'DBP STOP cijfers'!AR33</f>
        <v>0</v>
      </c>
      <c r="AS49" s="11">
        <f>'DBP STOP cijfers'!AS33</f>
        <v>0</v>
      </c>
      <c r="AT49" s="11">
        <f>'DBP STOP cijfers'!AT33</f>
        <v>0</v>
      </c>
      <c r="AU49" s="11">
        <f>'DBP STOP cijfers'!AU33</f>
        <v>0</v>
      </c>
      <c r="AV49" s="11">
        <f>'DBP STOP cijfers'!AV33</f>
        <v>0</v>
      </c>
      <c r="AW49" s="11">
        <f>'DBP STOP cijfers'!AW33</f>
        <v>0</v>
      </c>
      <c r="AX49" s="11">
        <f>'DBP STOP cijfers'!AX33</f>
        <v>0</v>
      </c>
      <c r="AY49" s="11">
        <f>'DBP STOP cijfers'!AY33</f>
        <v>0</v>
      </c>
      <c r="AZ49" s="11">
        <f>'DBP STOP cijfers'!AZ33</f>
        <v>0</v>
      </c>
      <c r="BA49" s="11">
        <f>'DBP STOP cijfers'!BA33</f>
        <v>0</v>
      </c>
      <c r="BB49" s="11">
        <f>'DBP STOP cijfers'!BB33</f>
        <v>0</v>
      </c>
      <c r="BC49" s="49">
        <f>'DBP STOP cijfers'!BC33</f>
        <v>0</v>
      </c>
      <c r="BD49" s="11">
        <f>'DBP STOP cijfers'!BD33</f>
        <v>0</v>
      </c>
      <c r="BE49" s="11">
        <f>'DBP STOP cijfers'!BE33</f>
        <v>0</v>
      </c>
      <c r="BF49" s="11">
        <f>'DBP STOP cijfers'!BF33</f>
        <v>0</v>
      </c>
      <c r="BG49" s="11">
        <f>'DBP STOP cijfers'!BG33</f>
        <v>0</v>
      </c>
      <c r="BH49" s="11">
        <f>'DBP STOP cijfers'!BH33</f>
        <v>0</v>
      </c>
      <c r="BI49" s="11">
        <f>'DBP STOP cijfers'!BI33</f>
        <v>0</v>
      </c>
      <c r="BJ49" s="11">
        <f>'DBP STOP cijfers'!BJ33</f>
        <v>0</v>
      </c>
      <c r="BK49" s="49">
        <f>'DBP STOP cijfers'!BK33</f>
        <v>0</v>
      </c>
      <c r="BL49" s="11">
        <f>'DBP STOP cijfers'!BL33</f>
        <v>0</v>
      </c>
      <c r="BM49" s="11">
        <f>'DBP STOP cijfers'!BM33</f>
        <v>0</v>
      </c>
      <c r="BN49" s="11">
        <f>'DBP STOP cijfers'!BN33</f>
        <v>0</v>
      </c>
      <c r="BO49" s="11">
        <f>'DBP STOP cijfers'!BO33</f>
        <v>0</v>
      </c>
      <c r="BP49" s="11">
        <f>'DBP STOP cijfers'!BP33</f>
        <v>0</v>
      </c>
      <c r="BQ49" s="49">
        <f>'DBP STOP cijfers'!BQ33</f>
        <v>0</v>
      </c>
      <c r="BR49" s="11">
        <f>'DBP STOP cijfers'!BR33</f>
        <v>0</v>
      </c>
      <c r="BS49" s="11">
        <f>'DBP STOP cijfers'!BS33</f>
        <v>0</v>
      </c>
      <c r="BT49" s="11">
        <f>'DBP STOP cijfers'!BT33</f>
        <v>0</v>
      </c>
      <c r="BU49" s="11">
        <f>'DBP STOP cijfers'!BU33</f>
        <v>0</v>
      </c>
      <c r="BV49" s="11">
        <f>'DBP STOP cijfers'!BV33</f>
        <v>0</v>
      </c>
      <c r="BW49" s="11">
        <f>'DBP STOP cijfers'!BW33</f>
        <v>0</v>
      </c>
      <c r="BX49" s="47">
        <f>'DBP STOP cijfers'!BX33</f>
        <v>0</v>
      </c>
      <c r="BY49" s="49">
        <f>'DBP STOP cijfers'!BY33</f>
        <v>500</v>
      </c>
      <c r="BZ49" s="11">
        <f>'DBP STOP cijfers'!BZ33</f>
        <v>0</v>
      </c>
      <c r="CA49" s="11">
        <f>'DBP STOP cijfers'!CA33</f>
        <v>0</v>
      </c>
      <c r="CB49" s="11">
        <f>'DBP STOP cijfers'!CB33</f>
        <v>0</v>
      </c>
      <c r="CC49" s="11">
        <f>'DBP STOP cijfers'!CC33</f>
        <v>0</v>
      </c>
      <c r="CD49" s="11">
        <f>'DBP STOP cijfers'!CD33</f>
        <v>0</v>
      </c>
      <c r="CE49" s="11">
        <f>'DBP STOP cijfers'!CE33</f>
        <v>0</v>
      </c>
      <c r="CF49" s="11">
        <f>'DBP STOP cijfers'!CF33</f>
        <v>0</v>
      </c>
      <c r="CG49" s="11">
        <f>'DBP STOP cijfers'!CG33</f>
        <v>0</v>
      </c>
      <c r="CH49" s="11">
        <f>'DBP STOP cijfers'!CH33</f>
        <v>0</v>
      </c>
      <c r="CI49" s="11">
        <f>'DBP STOP cijfers'!CI33</f>
        <v>0</v>
      </c>
      <c r="CJ49" s="11">
        <f>'DBP STOP cijfers'!CJ33</f>
        <v>0</v>
      </c>
      <c r="CK49" s="11">
        <f>'DBP STOP cijfers'!CK33</f>
        <v>0</v>
      </c>
      <c r="CL49" s="49">
        <f>'DBP STOP cijfers'!CL33</f>
        <v>0</v>
      </c>
      <c r="CM49" s="15">
        <f>'DBP STOP cijfers'!CM33</f>
        <v>0</v>
      </c>
      <c r="CN49" s="11">
        <f>'DBP STOP cijfers'!CN33</f>
        <v>0</v>
      </c>
      <c r="CO49" s="11">
        <f>'DBP STOP cijfers'!CO33</f>
        <v>0</v>
      </c>
      <c r="CP49" s="11">
        <f>'DBP STOP cijfers'!CP33</f>
        <v>0</v>
      </c>
      <c r="CQ49" s="11">
        <f>'DBP STOP cijfers'!CQ33</f>
        <v>0</v>
      </c>
      <c r="CR49" s="11">
        <f>'DBP STOP cijfers'!CR33</f>
        <v>0</v>
      </c>
      <c r="CS49" s="11">
        <f>'DBP STOP cijfers'!CS33</f>
        <v>0</v>
      </c>
      <c r="CT49" s="11">
        <f>'DBP STOP cijfers'!CT33</f>
        <v>0</v>
      </c>
      <c r="CU49" s="11">
        <f>'DBP STOP cijfers'!CU33</f>
        <v>0</v>
      </c>
      <c r="CV49" s="11">
        <f>'DBP STOP cijfers'!CV33</f>
        <v>0</v>
      </c>
      <c r="CW49" s="11">
        <f>'DBP STOP cijfers'!CW33</f>
        <v>0</v>
      </c>
      <c r="CX49" s="11">
        <f>'DBP STOP cijfers'!CX33</f>
        <v>0</v>
      </c>
      <c r="CY49" s="26">
        <f>'DBP STOP cijfers'!CY33</f>
        <v>0</v>
      </c>
      <c r="CZ49" s="15">
        <f>'DBP STOP cijfers'!CZ33</f>
        <v>0</v>
      </c>
      <c r="DA49" s="11">
        <f>'DBP STOP cijfers'!DA33</f>
        <v>0</v>
      </c>
      <c r="DB49" s="11">
        <f>'DBP STOP cijfers'!DB33</f>
        <v>0</v>
      </c>
      <c r="DC49" s="11">
        <f>'DBP STOP cijfers'!DC33</f>
        <v>0</v>
      </c>
      <c r="DD49" s="11">
        <f>'DBP STOP cijfers'!DD33</f>
        <v>0</v>
      </c>
      <c r="DE49" s="11">
        <f>'DBP STOP cijfers'!DE33</f>
        <v>0</v>
      </c>
      <c r="DF49" s="11">
        <f>'DBP STOP cijfers'!DF33</f>
        <v>0</v>
      </c>
      <c r="DG49" s="11">
        <f>'DBP STOP cijfers'!DG33</f>
        <v>0</v>
      </c>
      <c r="DH49" s="11">
        <f>'DBP STOP cijfers'!DH33</f>
        <v>0</v>
      </c>
      <c r="DI49" s="11">
        <f>'DBP STOP cijfers'!DI33</f>
        <v>0</v>
      </c>
      <c r="DJ49" s="11">
        <f>'DBP STOP cijfers'!DJ33</f>
        <v>0</v>
      </c>
      <c r="DK49" s="11">
        <f>'DBP STOP cijfers'!DK33</f>
        <v>0</v>
      </c>
      <c r="DL49" s="26">
        <f>'DBP STOP cijfers'!DL33</f>
        <v>0</v>
      </c>
    </row>
    <row r="50" spans="1:116" ht="13.5" customHeight="1">
      <c r="A50" s="47">
        <f>'DBP STOP cijfers'!A34</f>
        <v>0</v>
      </c>
      <c r="B50" s="49" t="str">
        <f>'DBP STOP cijfers'!B34</f>
        <v>JANT</v>
      </c>
      <c r="C50" s="4" t="str">
        <f>'DBP STOP cijfers'!C34</f>
        <v>Dierlijke Bijproducten</v>
      </c>
      <c r="D50" s="4" t="str">
        <f>'DBP STOP cijfers'!D34</f>
        <v>DBP niet retribueerbare werkzaamheden C&amp;V DG AGRO</v>
      </c>
      <c r="E50" s="526" t="str">
        <f>'DBP STOP cijfers'!E34</f>
        <v>verbeterplan overig TO 1 fte</v>
      </c>
      <c r="F50" s="5" t="str">
        <f>'DBP STOP cijfers'!F34</f>
        <v>EZ AGRO</v>
      </c>
      <c r="G50" s="4" t="str">
        <f>'DBP STOP cijfers'!G34</f>
        <v>verbeterplan</v>
      </c>
      <c r="H50" s="533">
        <f>'DBP STOP cijfers'!H34</f>
        <v>1350</v>
      </c>
      <c r="I50" s="11">
        <f>'DBP STOP cijfers'!I34</f>
        <v>0</v>
      </c>
      <c r="J50" s="11">
        <f>'DBP STOP cijfers'!J34</f>
        <v>0</v>
      </c>
      <c r="K50" s="11">
        <f>'DBP STOP cijfers'!K34</f>
        <v>0</v>
      </c>
      <c r="L50" s="11">
        <f>'DBP STOP cijfers'!L34</f>
        <v>0</v>
      </c>
      <c r="M50" s="11">
        <f>'DBP STOP cijfers'!M34</f>
        <v>0</v>
      </c>
      <c r="N50" s="11">
        <f>'DBP STOP cijfers'!N34</f>
        <v>0</v>
      </c>
      <c r="O50" s="11">
        <f>'DBP STOP cijfers'!O34</f>
        <v>0</v>
      </c>
      <c r="P50" s="11">
        <f>'DBP STOP cijfers'!P34</f>
        <v>0</v>
      </c>
      <c r="Q50" s="26">
        <f>'DBP STOP cijfers'!Q34</f>
        <v>1350</v>
      </c>
      <c r="R50" s="15">
        <f>'DBP STOP cijfers'!R34</f>
        <v>0</v>
      </c>
      <c r="S50" s="11">
        <f>'DBP STOP cijfers'!S34</f>
        <v>0</v>
      </c>
      <c r="T50" s="11">
        <f>'DBP STOP cijfers'!T34</f>
        <v>1350</v>
      </c>
      <c r="U50" s="11">
        <f>'DBP STOP cijfers'!U34</f>
        <v>0</v>
      </c>
      <c r="V50" s="11">
        <f>'DBP STOP cijfers'!V34</f>
        <v>0</v>
      </c>
      <c r="W50" s="11">
        <f>'DBP STOP cijfers'!W34</f>
        <v>0</v>
      </c>
      <c r="X50" s="11">
        <f>'DBP STOP cijfers'!X34</f>
        <v>0</v>
      </c>
      <c r="Y50" s="11">
        <f>'DBP STOP cijfers'!Y34</f>
        <v>0</v>
      </c>
      <c r="Z50" s="49">
        <f>'DBP STOP cijfers'!Z34</f>
        <v>1350</v>
      </c>
      <c r="AA50" s="11">
        <f>'DBP STOP cijfers'!AA34</f>
        <v>1350</v>
      </c>
      <c r="AB50" s="11">
        <f>'DBP STOP cijfers'!AB34</f>
        <v>0</v>
      </c>
      <c r="AC50" s="11">
        <f>'DBP STOP cijfers'!AC34</f>
        <v>0</v>
      </c>
      <c r="AD50" s="11">
        <f>'DBP STOP cijfers'!AD34</f>
        <v>0</v>
      </c>
      <c r="AE50" s="11">
        <f>'DBP STOP cijfers'!AE34</f>
        <v>0</v>
      </c>
      <c r="AF50" s="11">
        <f>'DBP STOP cijfers'!AF34</f>
        <v>0</v>
      </c>
      <c r="AG50" s="49">
        <f>'DBP STOP cijfers'!AG34</f>
        <v>0</v>
      </c>
      <c r="AH50" s="11">
        <f>'DBP STOP cijfers'!AH34</f>
        <v>0</v>
      </c>
      <c r="AI50" s="11">
        <f>'DBP STOP cijfers'!AI34</f>
        <v>0</v>
      </c>
      <c r="AJ50" s="11">
        <f>'DBP STOP cijfers'!AJ34</f>
        <v>1350</v>
      </c>
      <c r="AK50" s="11">
        <f>'DBP STOP cijfers'!AK34</f>
        <v>0</v>
      </c>
      <c r="AL50" s="49">
        <f>'DBP STOP cijfers'!AL34</f>
        <v>0</v>
      </c>
      <c r="AM50" s="11">
        <f>'DBP STOP cijfers'!AM34</f>
        <v>0</v>
      </c>
      <c r="AN50" s="11">
        <f>'DBP STOP cijfers'!AN34</f>
        <v>0</v>
      </c>
      <c r="AO50" s="11">
        <f>'DBP STOP cijfers'!AO34</f>
        <v>0</v>
      </c>
      <c r="AP50" s="11">
        <f>'DBP STOP cijfers'!AP34</f>
        <v>0</v>
      </c>
      <c r="AQ50" s="11">
        <f>'DBP STOP cijfers'!AQ34</f>
        <v>0</v>
      </c>
      <c r="AR50" s="49">
        <f>'DBP STOP cijfers'!AR34</f>
        <v>0</v>
      </c>
      <c r="AS50" s="11">
        <f>'DBP STOP cijfers'!AS34</f>
        <v>0</v>
      </c>
      <c r="AT50" s="11">
        <f>'DBP STOP cijfers'!AT34</f>
        <v>0</v>
      </c>
      <c r="AU50" s="11">
        <f>'DBP STOP cijfers'!AU34</f>
        <v>0</v>
      </c>
      <c r="AV50" s="11">
        <f>'DBP STOP cijfers'!AV34</f>
        <v>0</v>
      </c>
      <c r="AW50" s="11">
        <f>'DBP STOP cijfers'!AW34</f>
        <v>0</v>
      </c>
      <c r="AX50" s="11">
        <f>'DBP STOP cijfers'!AX34</f>
        <v>0</v>
      </c>
      <c r="AY50" s="11">
        <f>'DBP STOP cijfers'!AY34</f>
        <v>0</v>
      </c>
      <c r="AZ50" s="11">
        <f>'DBP STOP cijfers'!AZ34</f>
        <v>0</v>
      </c>
      <c r="BA50" s="11">
        <f>'DBP STOP cijfers'!BA34</f>
        <v>0</v>
      </c>
      <c r="BB50" s="11">
        <f>'DBP STOP cijfers'!BB34</f>
        <v>0</v>
      </c>
      <c r="BC50" s="49">
        <f>'DBP STOP cijfers'!BC34</f>
        <v>0</v>
      </c>
      <c r="BD50" s="11">
        <f>'DBP STOP cijfers'!BD34</f>
        <v>0</v>
      </c>
      <c r="BE50" s="11">
        <f>'DBP STOP cijfers'!BE34</f>
        <v>0</v>
      </c>
      <c r="BF50" s="11">
        <f>'DBP STOP cijfers'!BF34</f>
        <v>0</v>
      </c>
      <c r="BG50" s="11">
        <f>'DBP STOP cijfers'!BG34</f>
        <v>0</v>
      </c>
      <c r="BH50" s="11">
        <f>'DBP STOP cijfers'!BH34</f>
        <v>0</v>
      </c>
      <c r="BI50" s="11">
        <f>'DBP STOP cijfers'!BI34</f>
        <v>0</v>
      </c>
      <c r="BJ50" s="11">
        <f>'DBP STOP cijfers'!BJ34</f>
        <v>0</v>
      </c>
      <c r="BK50" s="49">
        <f>'DBP STOP cijfers'!BK34</f>
        <v>0</v>
      </c>
      <c r="BL50" s="11">
        <f>'DBP STOP cijfers'!BL34</f>
        <v>0</v>
      </c>
      <c r="BM50" s="11">
        <f>'DBP STOP cijfers'!BM34</f>
        <v>0</v>
      </c>
      <c r="BN50" s="11">
        <f>'DBP STOP cijfers'!BN34</f>
        <v>0</v>
      </c>
      <c r="BO50" s="11">
        <f>'DBP STOP cijfers'!BO34</f>
        <v>0</v>
      </c>
      <c r="BP50" s="11">
        <f>'DBP STOP cijfers'!BP34</f>
        <v>0</v>
      </c>
      <c r="BQ50" s="49">
        <f>'DBP STOP cijfers'!BQ34</f>
        <v>0</v>
      </c>
      <c r="BR50" s="11">
        <f>'DBP STOP cijfers'!BR34</f>
        <v>0</v>
      </c>
      <c r="BS50" s="11">
        <f>'DBP STOP cijfers'!BS34</f>
        <v>0</v>
      </c>
      <c r="BT50" s="11">
        <f>'DBP STOP cijfers'!BT34</f>
        <v>0</v>
      </c>
      <c r="BU50" s="11">
        <f>'DBP STOP cijfers'!BU34</f>
        <v>0</v>
      </c>
      <c r="BV50" s="11">
        <f>'DBP STOP cijfers'!BV34</f>
        <v>0</v>
      </c>
      <c r="BW50" s="11">
        <f>'DBP STOP cijfers'!BW34</f>
        <v>0</v>
      </c>
      <c r="BX50" s="47">
        <f>'DBP STOP cijfers'!BX34</f>
        <v>0</v>
      </c>
      <c r="BY50" s="49">
        <f>'DBP STOP cijfers'!BY34</f>
        <v>1350</v>
      </c>
      <c r="BZ50" s="11">
        <f>'DBP STOP cijfers'!BZ34</f>
        <v>0</v>
      </c>
      <c r="CA50" s="11">
        <f>'DBP STOP cijfers'!CA34</f>
        <v>0</v>
      </c>
      <c r="CB50" s="11">
        <f>'DBP STOP cijfers'!CB34</f>
        <v>0</v>
      </c>
      <c r="CC50" s="11">
        <f>'DBP STOP cijfers'!CC34</f>
        <v>0</v>
      </c>
      <c r="CD50" s="11">
        <f>'DBP STOP cijfers'!CD34</f>
        <v>0</v>
      </c>
      <c r="CE50" s="11">
        <f>'DBP STOP cijfers'!CE34</f>
        <v>0</v>
      </c>
      <c r="CF50" s="11">
        <f>'DBP STOP cijfers'!CF34</f>
        <v>0</v>
      </c>
      <c r="CG50" s="11">
        <f>'DBP STOP cijfers'!CG34</f>
        <v>0</v>
      </c>
      <c r="CH50" s="11">
        <f>'DBP STOP cijfers'!CH34</f>
        <v>0</v>
      </c>
      <c r="CI50" s="11">
        <f>'DBP STOP cijfers'!CI34</f>
        <v>0</v>
      </c>
      <c r="CJ50" s="11">
        <f>'DBP STOP cijfers'!CJ34</f>
        <v>0</v>
      </c>
      <c r="CK50" s="11">
        <f>'DBP STOP cijfers'!CK34</f>
        <v>0</v>
      </c>
      <c r="CL50" s="49">
        <f>'DBP STOP cijfers'!CL34</f>
        <v>0</v>
      </c>
      <c r="CM50" s="15">
        <f>'DBP STOP cijfers'!CM34</f>
        <v>0</v>
      </c>
      <c r="CN50" s="11">
        <f>'DBP STOP cijfers'!CN34</f>
        <v>0</v>
      </c>
      <c r="CO50" s="11">
        <f>'DBP STOP cijfers'!CO34</f>
        <v>0</v>
      </c>
      <c r="CP50" s="11">
        <f>'DBP STOP cijfers'!CP34</f>
        <v>0</v>
      </c>
      <c r="CQ50" s="11">
        <f>'DBP STOP cijfers'!CQ34</f>
        <v>0</v>
      </c>
      <c r="CR50" s="11">
        <f>'DBP STOP cijfers'!CR34</f>
        <v>0</v>
      </c>
      <c r="CS50" s="11">
        <f>'DBP STOP cijfers'!CS34</f>
        <v>0</v>
      </c>
      <c r="CT50" s="11">
        <f>'DBP STOP cijfers'!CT34</f>
        <v>0</v>
      </c>
      <c r="CU50" s="11">
        <f>'DBP STOP cijfers'!CU34</f>
        <v>0</v>
      </c>
      <c r="CV50" s="11">
        <f>'DBP STOP cijfers'!CV34</f>
        <v>0</v>
      </c>
      <c r="CW50" s="11">
        <f>'DBP STOP cijfers'!CW34</f>
        <v>0</v>
      </c>
      <c r="CX50" s="11">
        <f>'DBP STOP cijfers'!CX34</f>
        <v>0</v>
      </c>
      <c r="CY50" s="26">
        <f>'DBP STOP cijfers'!CY34</f>
        <v>0</v>
      </c>
      <c r="CZ50" s="15">
        <f>'DBP STOP cijfers'!CZ34</f>
        <v>0</v>
      </c>
      <c r="DA50" s="11">
        <f>'DBP STOP cijfers'!DA34</f>
        <v>0</v>
      </c>
      <c r="DB50" s="11">
        <f>'DBP STOP cijfers'!DB34</f>
        <v>0</v>
      </c>
      <c r="DC50" s="11">
        <f>'DBP STOP cijfers'!DC34</f>
        <v>0</v>
      </c>
      <c r="DD50" s="11">
        <f>'DBP STOP cijfers'!DD34</f>
        <v>0</v>
      </c>
      <c r="DE50" s="11">
        <f>'DBP STOP cijfers'!DE34</f>
        <v>0</v>
      </c>
      <c r="DF50" s="11">
        <f>'DBP STOP cijfers'!DF34</f>
        <v>0</v>
      </c>
      <c r="DG50" s="11">
        <f>'DBP STOP cijfers'!DG34</f>
        <v>0</v>
      </c>
      <c r="DH50" s="11">
        <f>'DBP STOP cijfers'!DH34</f>
        <v>0</v>
      </c>
      <c r="DI50" s="11">
        <f>'DBP STOP cijfers'!DI34</f>
        <v>0</v>
      </c>
      <c r="DJ50" s="11">
        <f>'DBP STOP cijfers'!DJ34</f>
        <v>0</v>
      </c>
      <c r="DK50" s="11">
        <f>'DBP STOP cijfers'!DK34</f>
        <v>0</v>
      </c>
      <c r="DL50" s="26">
        <f>'DBP STOP cijfers'!DL34</f>
        <v>0</v>
      </c>
    </row>
    <row r="51" spans="1:116">
      <c r="A51" s="47" t="str">
        <f>'DBP STOP cijfers'!A37</f>
        <v>nieuw wp</v>
      </c>
      <c r="B51" s="49" t="str">
        <f>'DBP STOP cijfers'!B37</f>
        <v>JSNT</v>
      </c>
      <c r="C51" s="4" t="str">
        <f>'DBP STOP cijfers'!C37</f>
        <v>Dierlijke Bijproducten</v>
      </c>
      <c r="D51" s="4" t="str">
        <f>'DBP STOP cijfers'!D37</f>
        <v>DBP niet retribueerbare werkzaamheden V&amp;I  DG AGRO</v>
      </c>
      <c r="E51" s="4" t="str">
        <f>'DBP STOP cijfers'!E37</f>
        <v>Wildverwerkingsbedrijven</v>
      </c>
      <c r="F51" s="5" t="str">
        <f>'DBP STOP cijfers'!F37</f>
        <v>EZ AGRO</v>
      </c>
      <c r="G51" s="4" t="str">
        <f>'DBP STOP cijfers'!G37</f>
        <v>nee</v>
      </c>
      <c r="H51" s="15">
        <f>'DBP STOP cijfers'!H37</f>
        <v>40</v>
      </c>
      <c r="I51" s="11">
        <f>'DBP STOP cijfers'!I37</f>
        <v>0</v>
      </c>
      <c r="J51" s="11">
        <f>'DBP STOP cijfers'!J37</f>
        <v>0</v>
      </c>
      <c r="K51" s="11">
        <f>'DBP STOP cijfers'!K37</f>
        <v>0</v>
      </c>
      <c r="L51" s="11">
        <f>'DBP STOP cijfers'!L37</f>
        <v>0</v>
      </c>
      <c r="M51" s="11">
        <f>'DBP STOP cijfers'!M37</f>
        <v>0</v>
      </c>
      <c r="N51" s="11">
        <f>'DBP STOP cijfers'!N37</f>
        <v>0</v>
      </c>
      <c r="O51" s="11">
        <f>'DBP STOP cijfers'!O37</f>
        <v>0</v>
      </c>
      <c r="P51" s="11">
        <f>'DBP STOP cijfers'!P37</f>
        <v>0</v>
      </c>
      <c r="Q51" s="26">
        <f>'DBP STOP cijfers'!Q37</f>
        <v>40</v>
      </c>
      <c r="R51" s="15">
        <f>'DBP STOP cijfers'!R37</f>
        <v>40</v>
      </c>
      <c r="S51" s="11">
        <f>'DBP STOP cijfers'!S37</f>
        <v>0</v>
      </c>
      <c r="T51" s="11">
        <f>'DBP STOP cijfers'!T37</f>
        <v>0</v>
      </c>
      <c r="U51" s="11">
        <f>'DBP STOP cijfers'!U37</f>
        <v>0</v>
      </c>
      <c r="V51" s="11">
        <f>'DBP STOP cijfers'!V37</f>
        <v>0</v>
      </c>
      <c r="W51" s="11">
        <f>'DBP STOP cijfers'!W37</f>
        <v>0</v>
      </c>
      <c r="X51" s="11">
        <f>'DBP STOP cijfers'!X37</f>
        <v>0</v>
      </c>
      <c r="Y51" s="11">
        <f>'DBP STOP cijfers'!Y37</f>
        <v>0</v>
      </c>
      <c r="Z51" s="49">
        <f>'DBP STOP cijfers'!Z37</f>
        <v>40</v>
      </c>
      <c r="AA51" s="11">
        <f>'DBP STOP cijfers'!AA37</f>
        <v>0</v>
      </c>
      <c r="AB51" s="11">
        <f>'DBP STOP cijfers'!AB37</f>
        <v>0</v>
      </c>
      <c r="AC51" s="11">
        <f>'DBP STOP cijfers'!AC37</f>
        <v>0</v>
      </c>
      <c r="AD51" s="11">
        <f>'DBP STOP cijfers'!AD37</f>
        <v>0</v>
      </c>
      <c r="AE51" s="11">
        <f>'DBP STOP cijfers'!AE37</f>
        <v>0</v>
      </c>
      <c r="AF51" s="11">
        <f>'DBP STOP cijfers'!AF37</f>
        <v>0</v>
      </c>
      <c r="AG51" s="49">
        <f>'DBP STOP cijfers'!AG37</f>
        <v>0</v>
      </c>
      <c r="AH51" s="11">
        <f>'DBP STOP cijfers'!AH37</f>
        <v>0</v>
      </c>
      <c r="AI51" s="11">
        <f>'DBP STOP cijfers'!AI37</f>
        <v>0</v>
      </c>
      <c r="AJ51" s="11">
        <f>'DBP STOP cijfers'!AJ37</f>
        <v>0</v>
      </c>
      <c r="AK51" s="11">
        <f>'DBP STOP cijfers'!AK37</f>
        <v>0</v>
      </c>
      <c r="AL51" s="49">
        <f>'DBP STOP cijfers'!AL37</f>
        <v>0</v>
      </c>
      <c r="AM51" s="11">
        <f>'DBP STOP cijfers'!AM37</f>
        <v>0</v>
      </c>
      <c r="AN51" s="11">
        <f>'DBP STOP cijfers'!AN37</f>
        <v>0</v>
      </c>
      <c r="AO51" s="11">
        <f>'DBP STOP cijfers'!AO37</f>
        <v>0</v>
      </c>
      <c r="AP51" s="11">
        <f>'DBP STOP cijfers'!AP37</f>
        <v>0</v>
      </c>
      <c r="AQ51" s="11">
        <f>'DBP STOP cijfers'!AQ37</f>
        <v>0</v>
      </c>
      <c r="AR51" s="49">
        <f>'DBP STOP cijfers'!AR37</f>
        <v>0</v>
      </c>
      <c r="AS51" s="11">
        <f>'DBP STOP cijfers'!AS37</f>
        <v>0</v>
      </c>
      <c r="AT51" s="11">
        <f>'DBP STOP cijfers'!AT37</f>
        <v>0</v>
      </c>
      <c r="AU51" s="11">
        <f>'DBP STOP cijfers'!AU37</f>
        <v>0</v>
      </c>
      <c r="AV51" s="11">
        <f>'DBP STOP cijfers'!AV37</f>
        <v>0</v>
      </c>
      <c r="AW51" s="11">
        <f>'DBP STOP cijfers'!AW37</f>
        <v>0</v>
      </c>
      <c r="AX51" s="11">
        <f>'DBP STOP cijfers'!AX37</f>
        <v>0</v>
      </c>
      <c r="AY51" s="11">
        <f>'DBP STOP cijfers'!AY37</f>
        <v>0</v>
      </c>
      <c r="AZ51" s="11">
        <f>'DBP STOP cijfers'!AZ37</f>
        <v>0</v>
      </c>
      <c r="BA51" s="11">
        <f>'DBP STOP cijfers'!BA37</f>
        <v>0</v>
      </c>
      <c r="BB51" s="11">
        <f>'DBP STOP cijfers'!BB37</f>
        <v>0</v>
      </c>
      <c r="BC51" s="49">
        <f>'DBP STOP cijfers'!BC37</f>
        <v>0</v>
      </c>
      <c r="BD51" s="11">
        <f>'DBP STOP cijfers'!BD37</f>
        <v>0</v>
      </c>
      <c r="BE51" s="11">
        <f>'DBP STOP cijfers'!BE37</f>
        <v>0</v>
      </c>
      <c r="BF51" s="11">
        <f>'DBP STOP cijfers'!BF37</f>
        <v>0</v>
      </c>
      <c r="BG51" s="11">
        <f>'DBP STOP cijfers'!BG37</f>
        <v>0</v>
      </c>
      <c r="BH51" s="11">
        <f>'DBP STOP cijfers'!BH37</f>
        <v>0</v>
      </c>
      <c r="BI51" s="11">
        <f>'DBP STOP cijfers'!BI37</f>
        <v>0</v>
      </c>
      <c r="BJ51" s="11">
        <f>'DBP STOP cijfers'!BJ37</f>
        <v>0</v>
      </c>
      <c r="BK51" s="49">
        <f>'DBP STOP cijfers'!BK37</f>
        <v>0</v>
      </c>
      <c r="BL51" s="11">
        <f>'DBP STOP cijfers'!BL37</f>
        <v>0</v>
      </c>
      <c r="BM51" s="11">
        <f>'DBP STOP cijfers'!BM37</f>
        <v>0</v>
      </c>
      <c r="BN51" s="11">
        <f>'DBP STOP cijfers'!BN37</f>
        <v>0</v>
      </c>
      <c r="BO51" s="11">
        <f>'DBP STOP cijfers'!BO37</f>
        <v>0</v>
      </c>
      <c r="BP51" s="11">
        <f>'DBP STOP cijfers'!BP37</f>
        <v>0</v>
      </c>
      <c r="BQ51" s="49">
        <f>'DBP STOP cijfers'!BQ37</f>
        <v>0</v>
      </c>
      <c r="BR51" s="11">
        <f>'DBP STOP cijfers'!BR37</f>
        <v>0</v>
      </c>
      <c r="BS51" s="11">
        <f>'DBP STOP cijfers'!BS37</f>
        <v>0</v>
      </c>
      <c r="BT51" s="11">
        <f>'DBP STOP cijfers'!BT37</f>
        <v>0</v>
      </c>
      <c r="BU51" s="11">
        <f>'DBP STOP cijfers'!BU37</f>
        <v>0</v>
      </c>
      <c r="BV51" s="11">
        <f>'DBP STOP cijfers'!BV37</f>
        <v>0</v>
      </c>
      <c r="BW51" s="11">
        <f>'DBP STOP cijfers'!BW37</f>
        <v>0</v>
      </c>
      <c r="BX51" s="47">
        <f>'DBP STOP cijfers'!BX37</f>
        <v>0</v>
      </c>
      <c r="BY51" s="49">
        <f>'DBP STOP cijfers'!BY37</f>
        <v>0</v>
      </c>
      <c r="BZ51" s="11">
        <f>'DBP STOP cijfers'!BZ37</f>
        <v>0</v>
      </c>
      <c r="CA51" s="11">
        <f>'DBP STOP cijfers'!CA37</f>
        <v>0</v>
      </c>
      <c r="CB51" s="11">
        <f>'DBP STOP cijfers'!CB37</f>
        <v>0</v>
      </c>
      <c r="CC51" s="11">
        <f>'DBP STOP cijfers'!CC37</f>
        <v>0</v>
      </c>
      <c r="CD51" s="11">
        <f>'DBP STOP cijfers'!CD37</f>
        <v>0</v>
      </c>
      <c r="CE51" s="11">
        <f>'DBP STOP cijfers'!CE37</f>
        <v>0</v>
      </c>
      <c r="CF51" s="11">
        <f>'DBP STOP cijfers'!CF37</f>
        <v>0</v>
      </c>
      <c r="CG51" s="11">
        <f>'DBP STOP cijfers'!CG37</f>
        <v>0</v>
      </c>
      <c r="CH51" s="11">
        <f>'DBP STOP cijfers'!CH37</f>
        <v>0</v>
      </c>
      <c r="CI51" s="11">
        <f>'DBP STOP cijfers'!CI37</f>
        <v>0</v>
      </c>
      <c r="CJ51" s="11">
        <f>'DBP STOP cijfers'!CJ37</f>
        <v>0</v>
      </c>
      <c r="CK51" s="11">
        <f>'DBP STOP cijfers'!CK37</f>
        <v>0</v>
      </c>
      <c r="CL51" s="49">
        <f>'DBP STOP cijfers'!CL37</f>
        <v>0</v>
      </c>
      <c r="CM51" s="15">
        <f>'DBP STOP cijfers'!CM37</f>
        <v>0</v>
      </c>
      <c r="CN51" s="11">
        <f>'DBP STOP cijfers'!CN37</f>
        <v>0</v>
      </c>
      <c r="CO51" s="11">
        <f>'DBP STOP cijfers'!CO37</f>
        <v>0</v>
      </c>
      <c r="CP51" s="11">
        <f>'DBP STOP cijfers'!CP37</f>
        <v>0</v>
      </c>
      <c r="CQ51" s="11">
        <f>'DBP STOP cijfers'!CQ37</f>
        <v>0</v>
      </c>
      <c r="CR51" s="11">
        <f>'DBP STOP cijfers'!CR37</f>
        <v>0</v>
      </c>
      <c r="CS51" s="11">
        <f>'DBP STOP cijfers'!CS37</f>
        <v>0</v>
      </c>
      <c r="CT51" s="11">
        <f>'DBP STOP cijfers'!CT37</f>
        <v>0</v>
      </c>
      <c r="CU51" s="11">
        <f>'DBP STOP cijfers'!CU37</f>
        <v>0</v>
      </c>
      <c r="CV51" s="11">
        <f>'DBP STOP cijfers'!CV37</f>
        <v>0</v>
      </c>
      <c r="CW51" s="11">
        <f>'DBP STOP cijfers'!CW37</f>
        <v>0</v>
      </c>
      <c r="CX51" s="11">
        <f>'DBP STOP cijfers'!CX37</f>
        <v>0</v>
      </c>
      <c r="CY51" s="26">
        <f>'DBP STOP cijfers'!CY37</f>
        <v>0</v>
      </c>
      <c r="CZ51" s="15">
        <f>'DBP STOP cijfers'!CZ37</f>
        <v>0</v>
      </c>
      <c r="DA51" s="11">
        <f>'DBP STOP cijfers'!DA37</f>
        <v>0</v>
      </c>
      <c r="DB51" s="11">
        <f>'DBP STOP cijfers'!DB37</f>
        <v>0</v>
      </c>
      <c r="DC51" s="11">
        <f>'DBP STOP cijfers'!DC37</f>
        <v>0</v>
      </c>
      <c r="DD51" s="11">
        <f>'DBP STOP cijfers'!DD37</f>
        <v>0</v>
      </c>
      <c r="DE51" s="11">
        <f>'DBP STOP cijfers'!DE37</f>
        <v>0</v>
      </c>
      <c r="DF51" s="11">
        <f>'DBP STOP cijfers'!DF37</f>
        <v>0</v>
      </c>
      <c r="DG51" s="11">
        <f>'DBP STOP cijfers'!DG37</f>
        <v>0</v>
      </c>
      <c r="DH51" s="11">
        <f>'DBP STOP cijfers'!DH37</f>
        <v>0</v>
      </c>
      <c r="DI51" s="11">
        <f>'DBP STOP cijfers'!DI37</f>
        <v>0</v>
      </c>
      <c r="DJ51" s="11">
        <f>'DBP STOP cijfers'!DJ37</f>
        <v>0</v>
      </c>
      <c r="DK51" s="11">
        <f>'DBP STOP cijfers'!DK37</f>
        <v>0</v>
      </c>
      <c r="DL51" s="26">
        <f>'DBP STOP cijfers'!DL37</f>
        <v>0</v>
      </c>
    </row>
    <row r="52" spans="1:116">
      <c r="A52" s="47">
        <f>'DBP STOP cijfers'!A38</f>
        <v>0</v>
      </c>
      <c r="B52" s="49" t="str">
        <f>'DBP STOP cijfers'!B38</f>
        <v>JSNT</v>
      </c>
      <c r="C52" s="4" t="str">
        <f>'DBP STOP cijfers'!C38</f>
        <v>Dierlijke Bijproducten</v>
      </c>
      <c r="D52" s="4" t="str">
        <f>'DBP STOP cijfers'!D38</f>
        <v>DBP niet retribueerbare werkzaamheden V&amp;I  DG AGRO</v>
      </c>
      <c r="E52" s="4" t="str">
        <f>'DBP STOP cijfers'!E38</f>
        <v>Roodvlees slachterijen</v>
      </c>
      <c r="F52" s="5" t="str">
        <f>'DBP STOP cijfers'!F38</f>
        <v>EZ AGRO</v>
      </c>
      <c r="G52" s="4" t="str">
        <f>'DBP STOP cijfers'!G38</f>
        <v>ja</v>
      </c>
      <c r="H52" s="15">
        <f>'DBP STOP cijfers'!H38</f>
        <v>1365</v>
      </c>
      <c r="I52" s="11">
        <f>'DBP STOP cijfers'!I38</f>
        <v>0</v>
      </c>
      <c r="J52" s="11">
        <f>'DBP STOP cijfers'!J38</f>
        <v>0</v>
      </c>
      <c r="K52" s="11">
        <f>'DBP STOP cijfers'!K38</f>
        <v>0</v>
      </c>
      <c r="L52" s="11">
        <f>'DBP STOP cijfers'!L38</f>
        <v>0</v>
      </c>
      <c r="M52" s="11">
        <f>'DBP STOP cijfers'!M38</f>
        <v>0</v>
      </c>
      <c r="N52" s="11">
        <f>'DBP STOP cijfers'!N38</f>
        <v>0</v>
      </c>
      <c r="O52" s="11">
        <f>'DBP STOP cijfers'!O38</f>
        <v>0</v>
      </c>
      <c r="P52" s="11">
        <f>'DBP STOP cijfers'!P38</f>
        <v>0</v>
      </c>
      <c r="Q52" s="26">
        <f>'DBP STOP cijfers'!Q38</f>
        <v>1365</v>
      </c>
      <c r="R52" s="15">
        <f>'DBP STOP cijfers'!R38</f>
        <v>1015</v>
      </c>
      <c r="S52" s="11">
        <f>'DBP STOP cijfers'!S38</f>
        <v>0</v>
      </c>
      <c r="T52" s="11">
        <f>'DBP STOP cijfers'!T38</f>
        <v>350</v>
      </c>
      <c r="U52" s="11">
        <f>'DBP STOP cijfers'!U38</f>
        <v>0</v>
      </c>
      <c r="V52" s="11">
        <f>'DBP STOP cijfers'!V38</f>
        <v>0</v>
      </c>
      <c r="W52" s="11">
        <f>'DBP STOP cijfers'!W38</f>
        <v>0</v>
      </c>
      <c r="X52" s="11">
        <f>'DBP STOP cijfers'!X38</f>
        <v>0</v>
      </c>
      <c r="Y52" s="11">
        <f>'DBP STOP cijfers'!Y38</f>
        <v>0</v>
      </c>
      <c r="Z52" s="49">
        <f>'DBP STOP cijfers'!Z38</f>
        <v>1365</v>
      </c>
      <c r="AA52" s="11">
        <f>'DBP STOP cijfers'!AA38</f>
        <v>100</v>
      </c>
      <c r="AB52" s="11">
        <f>'DBP STOP cijfers'!AB38</f>
        <v>0</v>
      </c>
      <c r="AC52" s="11">
        <f>'DBP STOP cijfers'!AC38</f>
        <v>250</v>
      </c>
      <c r="AD52" s="11">
        <f>'DBP STOP cijfers'!AD38</f>
        <v>0</v>
      </c>
      <c r="AE52" s="11">
        <f>'DBP STOP cijfers'!AE38</f>
        <v>0</v>
      </c>
      <c r="AF52" s="11">
        <f>'DBP STOP cijfers'!AF38</f>
        <v>0</v>
      </c>
      <c r="AG52" s="49">
        <f>'DBP STOP cijfers'!AG38</f>
        <v>0</v>
      </c>
      <c r="AH52" s="11">
        <f>'DBP STOP cijfers'!AH38</f>
        <v>0</v>
      </c>
      <c r="AI52" s="11">
        <f>'DBP STOP cijfers'!AI38</f>
        <v>0</v>
      </c>
      <c r="AJ52" s="11">
        <f>'DBP STOP cijfers'!AJ38</f>
        <v>100</v>
      </c>
      <c r="AK52" s="11">
        <f>'DBP STOP cijfers'!AK38</f>
        <v>0</v>
      </c>
      <c r="AL52" s="49">
        <f>'DBP STOP cijfers'!AL38</f>
        <v>0</v>
      </c>
      <c r="AM52" s="11">
        <f>'DBP STOP cijfers'!AM38</f>
        <v>0</v>
      </c>
      <c r="AN52" s="11">
        <f>'DBP STOP cijfers'!AN38</f>
        <v>0</v>
      </c>
      <c r="AO52" s="11">
        <f>'DBP STOP cijfers'!AO38</f>
        <v>0</v>
      </c>
      <c r="AP52" s="11">
        <f>'DBP STOP cijfers'!AP38</f>
        <v>0</v>
      </c>
      <c r="AQ52" s="11">
        <f>'DBP STOP cijfers'!AQ38</f>
        <v>0</v>
      </c>
      <c r="AR52" s="49">
        <f>'DBP STOP cijfers'!AR38</f>
        <v>0</v>
      </c>
      <c r="AS52" s="11">
        <f>'DBP STOP cijfers'!AS38</f>
        <v>0</v>
      </c>
      <c r="AT52" s="11">
        <f>'DBP STOP cijfers'!AT38</f>
        <v>0</v>
      </c>
      <c r="AU52" s="11">
        <f>'DBP STOP cijfers'!AU38</f>
        <v>0</v>
      </c>
      <c r="AV52" s="11">
        <f>'DBP STOP cijfers'!AV38</f>
        <v>0</v>
      </c>
      <c r="AW52" s="11">
        <f>'DBP STOP cijfers'!AW38</f>
        <v>0</v>
      </c>
      <c r="AX52" s="11">
        <f>'DBP STOP cijfers'!AX38</f>
        <v>0</v>
      </c>
      <c r="AY52" s="11">
        <f>'DBP STOP cijfers'!AY38</f>
        <v>0</v>
      </c>
      <c r="AZ52" s="11">
        <f>'DBP STOP cijfers'!AZ38</f>
        <v>0</v>
      </c>
      <c r="BA52" s="11">
        <f>'DBP STOP cijfers'!BA38</f>
        <v>0</v>
      </c>
      <c r="BB52" s="11">
        <f>'DBP STOP cijfers'!BB38</f>
        <v>0</v>
      </c>
      <c r="BC52" s="49">
        <f>'DBP STOP cijfers'!BC38</f>
        <v>0</v>
      </c>
      <c r="BD52" s="11">
        <f>'DBP STOP cijfers'!BD38</f>
        <v>0</v>
      </c>
      <c r="BE52" s="11">
        <f>'DBP STOP cijfers'!BE38</f>
        <v>0</v>
      </c>
      <c r="BF52" s="11">
        <f>'DBP STOP cijfers'!BF38</f>
        <v>0</v>
      </c>
      <c r="BG52" s="11">
        <f>'DBP STOP cijfers'!BG38</f>
        <v>0</v>
      </c>
      <c r="BH52" s="11">
        <f>'DBP STOP cijfers'!BH38</f>
        <v>0</v>
      </c>
      <c r="BI52" s="11">
        <f>'DBP STOP cijfers'!BI38</f>
        <v>0</v>
      </c>
      <c r="BJ52" s="11">
        <f>'DBP STOP cijfers'!BJ38</f>
        <v>0</v>
      </c>
      <c r="BK52" s="49">
        <f>'DBP STOP cijfers'!BK38</f>
        <v>0</v>
      </c>
      <c r="BL52" s="11">
        <f>'DBP STOP cijfers'!BL38</f>
        <v>0</v>
      </c>
      <c r="BM52" s="11">
        <f>'DBP STOP cijfers'!BM38</f>
        <v>0</v>
      </c>
      <c r="BN52" s="11">
        <f>'DBP STOP cijfers'!BN38</f>
        <v>0</v>
      </c>
      <c r="BO52" s="11">
        <f>'DBP STOP cijfers'!BO38</f>
        <v>0</v>
      </c>
      <c r="BP52" s="11">
        <f>'DBP STOP cijfers'!BP38</f>
        <v>0</v>
      </c>
      <c r="BQ52" s="49">
        <f>'DBP STOP cijfers'!BQ38</f>
        <v>0</v>
      </c>
      <c r="BR52" s="11">
        <f>'DBP STOP cijfers'!BR38</f>
        <v>145</v>
      </c>
      <c r="BS52" s="11">
        <f>'DBP STOP cijfers'!BS38</f>
        <v>105</v>
      </c>
      <c r="BT52" s="11">
        <f>'DBP STOP cijfers'!BT38</f>
        <v>0</v>
      </c>
      <c r="BU52" s="11">
        <f>'DBP STOP cijfers'!BU38</f>
        <v>0</v>
      </c>
      <c r="BV52" s="11">
        <f>'DBP STOP cijfers'!BV38</f>
        <v>0</v>
      </c>
      <c r="BW52" s="11">
        <f>'DBP STOP cijfers'!BW38</f>
        <v>0</v>
      </c>
      <c r="BX52" s="47">
        <f>'DBP STOP cijfers'!BX38</f>
        <v>0</v>
      </c>
      <c r="BY52" s="49">
        <f>'DBP STOP cijfers'!BY38</f>
        <v>350</v>
      </c>
      <c r="BZ52" s="11">
        <f>'DBP STOP cijfers'!BZ38</f>
        <v>0</v>
      </c>
      <c r="CA52" s="11">
        <f>'DBP STOP cijfers'!CA38</f>
        <v>0</v>
      </c>
      <c r="CB52" s="11">
        <f>'DBP STOP cijfers'!CB38</f>
        <v>0</v>
      </c>
      <c r="CC52" s="11">
        <f>'DBP STOP cijfers'!CC38</f>
        <v>0</v>
      </c>
      <c r="CD52" s="11">
        <f>'DBP STOP cijfers'!CD38</f>
        <v>0</v>
      </c>
      <c r="CE52" s="11">
        <f>'DBP STOP cijfers'!CE38</f>
        <v>0</v>
      </c>
      <c r="CF52" s="11">
        <f>'DBP STOP cijfers'!CF38</f>
        <v>0</v>
      </c>
      <c r="CG52" s="11">
        <f>'DBP STOP cijfers'!CG38</f>
        <v>0</v>
      </c>
      <c r="CH52" s="11">
        <f>'DBP STOP cijfers'!CH38</f>
        <v>0</v>
      </c>
      <c r="CI52" s="11">
        <f>'DBP STOP cijfers'!CI38</f>
        <v>0</v>
      </c>
      <c r="CJ52" s="11">
        <f>'DBP STOP cijfers'!CJ38</f>
        <v>0</v>
      </c>
      <c r="CK52" s="11">
        <f>'DBP STOP cijfers'!CK38</f>
        <v>0</v>
      </c>
      <c r="CL52" s="49">
        <f>'DBP STOP cijfers'!CL38</f>
        <v>0</v>
      </c>
      <c r="CM52" s="15">
        <f>'DBP STOP cijfers'!CM38</f>
        <v>0</v>
      </c>
      <c r="CN52" s="11">
        <f>'DBP STOP cijfers'!CN38</f>
        <v>0</v>
      </c>
      <c r="CO52" s="11">
        <f>'DBP STOP cijfers'!CO38</f>
        <v>0</v>
      </c>
      <c r="CP52" s="11">
        <f>'DBP STOP cijfers'!CP38</f>
        <v>0</v>
      </c>
      <c r="CQ52" s="11">
        <f>'DBP STOP cijfers'!CQ38</f>
        <v>0</v>
      </c>
      <c r="CR52" s="11">
        <f>'DBP STOP cijfers'!CR38</f>
        <v>0</v>
      </c>
      <c r="CS52" s="11">
        <f>'DBP STOP cijfers'!CS38</f>
        <v>0</v>
      </c>
      <c r="CT52" s="11">
        <f>'DBP STOP cijfers'!CT38</f>
        <v>0</v>
      </c>
      <c r="CU52" s="11">
        <f>'DBP STOP cijfers'!CU38</f>
        <v>0</v>
      </c>
      <c r="CV52" s="11">
        <f>'DBP STOP cijfers'!CV38</f>
        <v>0</v>
      </c>
      <c r="CW52" s="11">
        <f>'DBP STOP cijfers'!CW38</f>
        <v>0</v>
      </c>
      <c r="CX52" s="11">
        <f>'DBP STOP cijfers'!CX38</f>
        <v>0</v>
      </c>
      <c r="CY52" s="26">
        <f>'DBP STOP cijfers'!CY38</f>
        <v>0</v>
      </c>
      <c r="CZ52" s="15">
        <f>'DBP STOP cijfers'!CZ38</f>
        <v>0</v>
      </c>
      <c r="DA52" s="11">
        <f>'DBP STOP cijfers'!DA38</f>
        <v>0</v>
      </c>
      <c r="DB52" s="11">
        <f>'DBP STOP cijfers'!DB38</f>
        <v>0</v>
      </c>
      <c r="DC52" s="11">
        <f>'DBP STOP cijfers'!DC38</f>
        <v>0</v>
      </c>
      <c r="DD52" s="11">
        <f>'DBP STOP cijfers'!DD38</f>
        <v>0</v>
      </c>
      <c r="DE52" s="11">
        <f>'DBP STOP cijfers'!DE38</f>
        <v>0</v>
      </c>
      <c r="DF52" s="11">
        <f>'DBP STOP cijfers'!DF38</f>
        <v>0</v>
      </c>
      <c r="DG52" s="11">
        <f>'DBP STOP cijfers'!DG38</f>
        <v>0</v>
      </c>
      <c r="DH52" s="11">
        <f>'DBP STOP cijfers'!DH38</f>
        <v>0</v>
      </c>
      <c r="DI52" s="11">
        <f>'DBP STOP cijfers'!DI38</f>
        <v>0</v>
      </c>
      <c r="DJ52" s="11">
        <f>'DBP STOP cijfers'!DJ38</f>
        <v>0</v>
      </c>
      <c r="DK52" s="11">
        <f>'DBP STOP cijfers'!DK38</f>
        <v>0</v>
      </c>
      <c r="DL52" s="26">
        <f>'DBP STOP cijfers'!DL38</f>
        <v>0</v>
      </c>
    </row>
    <row r="53" spans="1:116">
      <c r="A53" s="47">
        <f>'DBP STOP cijfers'!A39</f>
        <v>0</v>
      </c>
      <c r="B53" s="49">
        <f>'DBP STOP cijfers'!B39</f>
        <v>0</v>
      </c>
      <c r="C53" s="4" t="str">
        <f>'DBP STOP cijfers'!C39</f>
        <v>Dierlijke Bijproducten</v>
      </c>
      <c r="D53" s="4" t="str">
        <f>'DBP STOP cijfers'!D39</f>
        <v>DBP niet retribueerbare werkzaamheden V&amp;I  DG AGRO</v>
      </c>
      <c r="E53" s="4" t="str">
        <f>'DBP STOP cijfers'!E39</f>
        <v>Roodvlees slachterijen (verbeterplan)</v>
      </c>
      <c r="F53" s="5" t="str">
        <f>'DBP STOP cijfers'!F39</f>
        <v>EZ AGRO</v>
      </c>
      <c r="G53" s="4" t="str">
        <f>'DBP STOP cijfers'!G39</f>
        <v>ja</v>
      </c>
      <c r="H53" s="15">
        <f>'DBP STOP cijfers'!H39</f>
        <v>0</v>
      </c>
      <c r="I53" s="11">
        <f>'DBP STOP cijfers'!I39</f>
        <v>0</v>
      </c>
      <c r="J53" s="11">
        <f>'DBP STOP cijfers'!J39</f>
        <v>0</v>
      </c>
      <c r="K53" s="11">
        <f>'DBP STOP cijfers'!K39</f>
        <v>0</v>
      </c>
      <c r="L53" s="11">
        <f>'DBP STOP cijfers'!L39</f>
        <v>0</v>
      </c>
      <c r="M53" s="11">
        <f>'DBP STOP cijfers'!M39</f>
        <v>0</v>
      </c>
      <c r="N53" s="11">
        <f>'DBP STOP cijfers'!N39</f>
        <v>0</v>
      </c>
      <c r="O53" s="11">
        <f>'DBP STOP cijfers'!O39</f>
        <v>0</v>
      </c>
      <c r="P53" s="11">
        <f>'DBP STOP cijfers'!P39</f>
        <v>0</v>
      </c>
      <c r="Q53" s="26">
        <f>'DBP STOP cijfers'!Q39</f>
        <v>0</v>
      </c>
      <c r="R53" s="15">
        <f>'DBP STOP cijfers'!R39</f>
        <v>0</v>
      </c>
      <c r="S53" s="11">
        <f>'DBP STOP cijfers'!S39</f>
        <v>0</v>
      </c>
      <c r="T53" s="11">
        <f>'DBP STOP cijfers'!T39</f>
        <v>0</v>
      </c>
      <c r="U53" s="11">
        <f>'DBP STOP cijfers'!U39</f>
        <v>0</v>
      </c>
      <c r="V53" s="11">
        <f>'DBP STOP cijfers'!V39</f>
        <v>0</v>
      </c>
      <c r="W53" s="11">
        <f>'DBP STOP cijfers'!W39</f>
        <v>0</v>
      </c>
      <c r="X53" s="11">
        <f>'DBP STOP cijfers'!X39</f>
        <v>0</v>
      </c>
      <c r="Y53" s="11">
        <f>'DBP STOP cijfers'!Y39</f>
        <v>0</v>
      </c>
      <c r="Z53" s="49">
        <f>'DBP STOP cijfers'!Z39</f>
        <v>0</v>
      </c>
      <c r="AA53" s="11">
        <f>'DBP STOP cijfers'!AA39</f>
        <v>0</v>
      </c>
      <c r="AB53" s="11">
        <f>'DBP STOP cijfers'!AB39</f>
        <v>0</v>
      </c>
      <c r="AC53" s="11">
        <f>'DBP STOP cijfers'!AC39</f>
        <v>0</v>
      </c>
      <c r="AD53" s="11">
        <f>'DBP STOP cijfers'!AD39</f>
        <v>0</v>
      </c>
      <c r="AE53" s="11">
        <f>'DBP STOP cijfers'!AE39</f>
        <v>0</v>
      </c>
      <c r="AF53" s="11">
        <f>'DBP STOP cijfers'!AF39</f>
        <v>0</v>
      </c>
      <c r="AG53" s="49">
        <f>'DBP STOP cijfers'!AG39</f>
        <v>0</v>
      </c>
      <c r="AH53" s="11">
        <f>'DBP STOP cijfers'!AH39</f>
        <v>0</v>
      </c>
      <c r="AI53" s="11">
        <f>'DBP STOP cijfers'!AI39</f>
        <v>0</v>
      </c>
      <c r="AJ53" s="11">
        <f>'DBP STOP cijfers'!AJ39</f>
        <v>0</v>
      </c>
      <c r="AK53" s="11">
        <f>'DBP STOP cijfers'!AK39</f>
        <v>0</v>
      </c>
      <c r="AL53" s="49">
        <f>'DBP STOP cijfers'!AL39</f>
        <v>0</v>
      </c>
      <c r="AM53" s="11">
        <f>'DBP STOP cijfers'!AM39</f>
        <v>0</v>
      </c>
      <c r="AN53" s="11">
        <f>'DBP STOP cijfers'!AN39</f>
        <v>0</v>
      </c>
      <c r="AO53" s="11">
        <f>'DBP STOP cijfers'!AO39</f>
        <v>0</v>
      </c>
      <c r="AP53" s="11">
        <f>'DBP STOP cijfers'!AP39</f>
        <v>0</v>
      </c>
      <c r="AQ53" s="11">
        <f>'DBP STOP cijfers'!AQ39</f>
        <v>0</v>
      </c>
      <c r="AR53" s="49">
        <f>'DBP STOP cijfers'!AR39</f>
        <v>0</v>
      </c>
      <c r="AS53" s="11">
        <f>'DBP STOP cijfers'!AS39</f>
        <v>0</v>
      </c>
      <c r="AT53" s="11">
        <f>'DBP STOP cijfers'!AT39</f>
        <v>0</v>
      </c>
      <c r="AU53" s="11">
        <f>'DBP STOP cijfers'!AU39</f>
        <v>0</v>
      </c>
      <c r="AV53" s="11">
        <f>'DBP STOP cijfers'!AV39</f>
        <v>0</v>
      </c>
      <c r="AW53" s="11">
        <f>'DBP STOP cijfers'!AW39</f>
        <v>0</v>
      </c>
      <c r="AX53" s="11">
        <f>'DBP STOP cijfers'!AX39</f>
        <v>0</v>
      </c>
      <c r="AY53" s="11">
        <f>'DBP STOP cijfers'!AY39</f>
        <v>0</v>
      </c>
      <c r="AZ53" s="11">
        <f>'DBP STOP cijfers'!AZ39</f>
        <v>0</v>
      </c>
      <c r="BA53" s="11">
        <f>'DBP STOP cijfers'!BA39</f>
        <v>0</v>
      </c>
      <c r="BB53" s="11">
        <f>'DBP STOP cijfers'!BB39</f>
        <v>0</v>
      </c>
      <c r="BC53" s="49">
        <f>'DBP STOP cijfers'!BC39</f>
        <v>0</v>
      </c>
      <c r="BD53" s="11">
        <f>'DBP STOP cijfers'!BD39</f>
        <v>0</v>
      </c>
      <c r="BE53" s="11">
        <f>'DBP STOP cijfers'!BE39</f>
        <v>0</v>
      </c>
      <c r="BF53" s="11">
        <f>'DBP STOP cijfers'!BF39</f>
        <v>0</v>
      </c>
      <c r="BG53" s="11">
        <f>'DBP STOP cijfers'!BG39</f>
        <v>0</v>
      </c>
      <c r="BH53" s="11">
        <f>'DBP STOP cijfers'!BH39</f>
        <v>0</v>
      </c>
      <c r="BI53" s="11">
        <f>'DBP STOP cijfers'!BI39</f>
        <v>0</v>
      </c>
      <c r="BJ53" s="11">
        <f>'DBP STOP cijfers'!BJ39</f>
        <v>0</v>
      </c>
      <c r="BK53" s="49">
        <f>'DBP STOP cijfers'!BK39</f>
        <v>0</v>
      </c>
      <c r="BL53" s="11">
        <f>'DBP STOP cijfers'!BL39</f>
        <v>0</v>
      </c>
      <c r="BM53" s="11">
        <f>'DBP STOP cijfers'!BM39</f>
        <v>0</v>
      </c>
      <c r="BN53" s="11">
        <f>'DBP STOP cijfers'!BN39</f>
        <v>0</v>
      </c>
      <c r="BO53" s="11">
        <f>'DBP STOP cijfers'!BO39</f>
        <v>0</v>
      </c>
      <c r="BP53" s="11">
        <f>'DBP STOP cijfers'!BP39</f>
        <v>0</v>
      </c>
      <c r="BQ53" s="49">
        <f>'DBP STOP cijfers'!BQ39</f>
        <v>0</v>
      </c>
      <c r="BR53" s="11">
        <f>'DBP STOP cijfers'!BR39</f>
        <v>0</v>
      </c>
      <c r="BS53" s="11">
        <f>'DBP STOP cijfers'!BS39</f>
        <v>0</v>
      </c>
      <c r="BT53" s="11">
        <f>'DBP STOP cijfers'!BT39</f>
        <v>0</v>
      </c>
      <c r="BU53" s="11">
        <f>'DBP STOP cijfers'!BU39</f>
        <v>0</v>
      </c>
      <c r="BV53" s="11">
        <f>'DBP STOP cijfers'!BV39</f>
        <v>0</v>
      </c>
      <c r="BW53" s="11">
        <f>'DBP STOP cijfers'!BW39</f>
        <v>0</v>
      </c>
      <c r="BX53" s="47">
        <f>'DBP STOP cijfers'!BX39</f>
        <v>0</v>
      </c>
      <c r="BY53" s="49">
        <f>'DBP STOP cijfers'!BY39</f>
        <v>0</v>
      </c>
      <c r="BZ53" s="11">
        <f>'DBP STOP cijfers'!BZ39</f>
        <v>0</v>
      </c>
      <c r="CA53" s="11">
        <f>'DBP STOP cijfers'!CA39</f>
        <v>0</v>
      </c>
      <c r="CB53" s="11">
        <f>'DBP STOP cijfers'!CB39</f>
        <v>0</v>
      </c>
      <c r="CC53" s="11">
        <f>'DBP STOP cijfers'!CC39</f>
        <v>0</v>
      </c>
      <c r="CD53" s="11">
        <f>'DBP STOP cijfers'!CD39</f>
        <v>0</v>
      </c>
      <c r="CE53" s="11">
        <f>'DBP STOP cijfers'!CE39</f>
        <v>0</v>
      </c>
      <c r="CF53" s="11">
        <f>'DBP STOP cijfers'!CF39</f>
        <v>0</v>
      </c>
      <c r="CG53" s="11">
        <f>'DBP STOP cijfers'!CG39</f>
        <v>0</v>
      </c>
      <c r="CH53" s="11">
        <f>'DBP STOP cijfers'!CH39</f>
        <v>0</v>
      </c>
      <c r="CI53" s="11">
        <f>'DBP STOP cijfers'!CI39</f>
        <v>0</v>
      </c>
      <c r="CJ53" s="11">
        <f>'DBP STOP cijfers'!CJ39</f>
        <v>0</v>
      </c>
      <c r="CK53" s="11">
        <f>'DBP STOP cijfers'!CK39</f>
        <v>0</v>
      </c>
      <c r="CL53" s="49">
        <f>'DBP STOP cijfers'!CL39</f>
        <v>0</v>
      </c>
      <c r="CM53" s="15">
        <f>'DBP STOP cijfers'!CM39</f>
        <v>0</v>
      </c>
      <c r="CN53" s="11">
        <f>'DBP STOP cijfers'!CN39</f>
        <v>0</v>
      </c>
      <c r="CO53" s="11">
        <f>'DBP STOP cijfers'!CO39</f>
        <v>0</v>
      </c>
      <c r="CP53" s="11">
        <f>'DBP STOP cijfers'!CP39</f>
        <v>0</v>
      </c>
      <c r="CQ53" s="11">
        <f>'DBP STOP cijfers'!CQ39</f>
        <v>0</v>
      </c>
      <c r="CR53" s="11">
        <f>'DBP STOP cijfers'!CR39</f>
        <v>0</v>
      </c>
      <c r="CS53" s="11">
        <f>'DBP STOP cijfers'!CS39</f>
        <v>0</v>
      </c>
      <c r="CT53" s="11">
        <f>'DBP STOP cijfers'!CT39</f>
        <v>0</v>
      </c>
      <c r="CU53" s="11">
        <f>'DBP STOP cijfers'!CU39</f>
        <v>0</v>
      </c>
      <c r="CV53" s="11">
        <f>'DBP STOP cijfers'!CV39</f>
        <v>0</v>
      </c>
      <c r="CW53" s="11">
        <f>'DBP STOP cijfers'!CW39</f>
        <v>0</v>
      </c>
      <c r="CX53" s="11">
        <f>'DBP STOP cijfers'!CX39</f>
        <v>0</v>
      </c>
      <c r="CY53" s="26">
        <f>'DBP STOP cijfers'!CY39</f>
        <v>0</v>
      </c>
      <c r="CZ53" s="15">
        <f>'DBP STOP cijfers'!CZ39</f>
        <v>0</v>
      </c>
      <c r="DA53" s="11">
        <f>'DBP STOP cijfers'!DA39</f>
        <v>0</v>
      </c>
      <c r="DB53" s="11">
        <f>'DBP STOP cijfers'!DB39</f>
        <v>0</v>
      </c>
      <c r="DC53" s="11">
        <f>'DBP STOP cijfers'!DC39</f>
        <v>0</v>
      </c>
      <c r="DD53" s="11">
        <f>'DBP STOP cijfers'!DD39</f>
        <v>0</v>
      </c>
      <c r="DE53" s="11">
        <f>'DBP STOP cijfers'!DE39</f>
        <v>0</v>
      </c>
      <c r="DF53" s="11">
        <f>'DBP STOP cijfers'!DF39</f>
        <v>0</v>
      </c>
      <c r="DG53" s="11">
        <f>'DBP STOP cijfers'!DG39</f>
        <v>0</v>
      </c>
      <c r="DH53" s="11">
        <f>'DBP STOP cijfers'!DH39</f>
        <v>0</v>
      </c>
      <c r="DI53" s="11">
        <f>'DBP STOP cijfers'!DI39</f>
        <v>0</v>
      </c>
      <c r="DJ53" s="11">
        <f>'DBP STOP cijfers'!DJ39</f>
        <v>0</v>
      </c>
      <c r="DK53" s="11">
        <f>'DBP STOP cijfers'!DK39</f>
        <v>0</v>
      </c>
      <c r="DL53" s="26">
        <f>'DBP STOP cijfers'!DL39</f>
        <v>0</v>
      </c>
    </row>
    <row r="54" spans="1:116">
      <c r="A54" s="47">
        <f>'DBP STOP cijfers'!A40</f>
        <v>0</v>
      </c>
      <c r="B54" s="49">
        <f>'DBP STOP cijfers'!B40</f>
        <v>0</v>
      </c>
      <c r="C54" s="4" t="str">
        <f>'DBP STOP cijfers'!C40</f>
        <v>Dierlijke Bijproducten</v>
      </c>
      <c r="D54" s="4" t="str">
        <f>'DBP STOP cijfers'!D40</f>
        <v>DBP niet retribueerbare werkzaamheden V&amp;I  DG AGRO</v>
      </c>
      <c r="E54" s="4" t="str">
        <f>'DBP STOP cijfers'!E40</f>
        <v>Witvlees slachterijen (verbeterplan)</v>
      </c>
      <c r="F54" s="5" t="str">
        <f>'DBP STOP cijfers'!F40</f>
        <v>EZ AGRO</v>
      </c>
      <c r="G54" s="4" t="str">
        <f>'DBP STOP cijfers'!G40</f>
        <v>ja</v>
      </c>
      <c r="H54" s="15">
        <f>'DBP STOP cijfers'!H40</f>
        <v>0</v>
      </c>
      <c r="I54" s="11">
        <f>'DBP STOP cijfers'!I40</f>
        <v>0</v>
      </c>
      <c r="J54" s="11">
        <f>'DBP STOP cijfers'!J40</f>
        <v>0</v>
      </c>
      <c r="K54" s="11">
        <f>'DBP STOP cijfers'!K40</f>
        <v>0</v>
      </c>
      <c r="L54" s="11">
        <f>'DBP STOP cijfers'!L40</f>
        <v>0</v>
      </c>
      <c r="M54" s="11">
        <f>'DBP STOP cijfers'!M40</f>
        <v>0</v>
      </c>
      <c r="N54" s="11">
        <f>'DBP STOP cijfers'!N40</f>
        <v>0</v>
      </c>
      <c r="O54" s="11">
        <f>'DBP STOP cijfers'!O40</f>
        <v>0</v>
      </c>
      <c r="P54" s="11">
        <f>'DBP STOP cijfers'!P40</f>
        <v>0</v>
      </c>
      <c r="Q54" s="26">
        <f>'DBP STOP cijfers'!Q40</f>
        <v>0</v>
      </c>
      <c r="R54" s="15">
        <f>'DBP STOP cijfers'!R40</f>
        <v>0</v>
      </c>
      <c r="S54" s="11">
        <f>'DBP STOP cijfers'!S40</f>
        <v>0</v>
      </c>
      <c r="T54" s="11">
        <f>'DBP STOP cijfers'!T40</f>
        <v>0</v>
      </c>
      <c r="U54" s="11">
        <f>'DBP STOP cijfers'!U40</f>
        <v>0</v>
      </c>
      <c r="V54" s="11">
        <f>'DBP STOP cijfers'!V40</f>
        <v>0</v>
      </c>
      <c r="W54" s="11">
        <f>'DBP STOP cijfers'!W40</f>
        <v>0</v>
      </c>
      <c r="X54" s="11">
        <f>'DBP STOP cijfers'!X40</f>
        <v>0</v>
      </c>
      <c r="Y54" s="11">
        <f>'DBP STOP cijfers'!Y40</f>
        <v>0</v>
      </c>
      <c r="Z54" s="49">
        <f>'DBP STOP cijfers'!Z40</f>
        <v>0</v>
      </c>
      <c r="AA54" s="11">
        <f>'DBP STOP cijfers'!AA40</f>
        <v>0</v>
      </c>
      <c r="AB54" s="11">
        <f>'DBP STOP cijfers'!AB40</f>
        <v>0</v>
      </c>
      <c r="AC54" s="11">
        <f>'DBP STOP cijfers'!AC40</f>
        <v>0</v>
      </c>
      <c r="AD54" s="11">
        <f>'DBP STOP cijfers'!AD40</f>
        <v>0</v>
      </c>
      <c r="AE54" s="11">
        <f>'DBP STOP cijfers'!AE40</f>
        <v>0</v>
      </c>
      <c r="AF54" s="11">
        <f>'DBP STOP cijfers'!AF40</f>
        <v>0</v>
      </c>
      <c r="AG54" s="49">
        <f>'DBP STOP cijfers'!AG40</f>
        <v>0</v>
      </c>
      <c r="AH54" s="11">
        <f>'DBP STOP cijfers'!AH40</f>
        <v>0</v>
      </c>
      <c r="AI54" s="11">
        <f>'DBP STOP cijfers'!AI40</f>
        <v>0</v>
      </c>
      <c r="AJ54" s="11">
        <f>'DBP STOP cijfers'!AJ40</f>
        <v>0</v>
      </c>
      <c r="AK54" s="11">
        <f>'DBP STOP cijfers'!AK40</f>
        <v>0</v>
      </c>
      <c r="AL54" s="49">
        <f>'DBP STOP cijfers'!AL40</f>
        <v>0</v>
      </c>
      <c r="AM54" s="11">
        <f>'DBP STOP cijfers'!AM40</f>
        <v>0</v>
      </c>
      <c r="AN54" s="11">
        <f>'DBP STOP cijfers'!AN40</f>
        <v>0</v>
      </c>
      <c r="AO54" s="11">
        <f>'DBP STOP cijfers'!AO40</f>
        <v>0</v>
      </c>
      <c r="AP54" s="11">
        <f>'DBP STOP cijfers'!AP40</f>
        <v>0</v>
      </c>
      <c r="AQ54" s="11">
        <f>'DBP STOP cijfers'!AQ40</f>
        <v>0</v>
      </c>
      <c r="AR54" s="49">
        <f>'DBP STOP cijfers'!AR40</f>
        <v>0</v>
      </c>
      <c r="AS54" s="11">
        <f>'DBP STOP cijfers'!AS40</f>
        <v>0</v>
      </c>
      <c r="AT54" s="11">
        <f>'DBP STOP cijfers'!AT40</f>
        <v>0</v>
      </c>
      <c r="AU54" s="11">
        <f>'DBP STOP cijfers'!AU40</f>
        <v>0</v>
      </c>
      <c r="AV54" s="11">
        <f>'DBP STOP cijfers'!AV40</f>
        <v>0</v>
      </c>
      <c r="AW54" s="11">
        <f>'DBP STOP cijfers'!AW40</f>
        <v>0</v>
      </c>
      <c r="AX54" s="11">
        <f>'DBP STOP cijfers'!AX40</f>
        <v>0</v>
      </c>
      <c r="AY54" s="11">
        <f>'DBP STOP cijfers'!AY40</f>
        <v>0</v>
      </c>
      <c r="AZ54" s="11">
        <f>'DBP STOP cijfers'!AZ40</f>
        <v>0</v>
      </c>
      <c r="BA54" s="11">
        <f>'DBP STOP cijfers'!BA40</f>
        <v>0</v>
      </c>
      <c r="BB54" s="11">
        <f>'DBP STOP cijfers'!BB40</f>
        <v>0</v>
      </c>
      <c r="BC54" s="49">
        <f>'DBP STOP cijfers'!BC40</f>
        <v>0</v>
      </c>
      <c r="BD54" s="11">
        <f>'DBP STOP cijfers'!BD40</f>
        <v>0</v>
      </c>
      <c r="BE54" s="11">
        <f>'DBP STOP cijfers'!BE40</f>
        <v>0</v>
      </c>
      <c r="BF54" s="11">
        <f>'DBP STOP cijfers'!BF40</f>
        <v>0</v>
      </c>
      <c r="BG54" s="11">
        <f>'DBP STOP cijfers'!BG40</f>
        <v>0</v>
      </c>
      <c r="BH54" s="11">
        <f>'DBP STOP cijfers'!BH40</f>
        <v>0</v>
      </c>
      <c r="BI54" s="11">
        <f>'DBP STOP cijfers'!BI40</f>
        <v>0</v>
      </c>
      <c r="BJ54" s="11">
        <f>'DBP STOP cijfers'!BJ40</f>
        <v>0</v>
      </c>
      <c r="BK54" s="49">
        <f>'DBP STOP cijfers'!BK40</f>
        <v>0</v>
      </c>
      <c r="BL54" s="11">
        <f>'DBP STOP cijfers'!BL40</f>
        <v>0</v>
      </c>
      <c r="BM54" s="11">
        <f>'DBP STOP cijfers'!BM40</f>
        <v>0</v>
      </c>
      <c r="BN54" s="11">
        <f>'DBP STOP cijfers'!BN40</f>
        <v>0</v>
      </c>
      <c r="BO54" s="11">
        <f>'DBP STOP cijfers'!BO40</f>
        <v>0</v>
      </c>
      <c r="BP54" s="11">
        <f>'DBP STOP cijfers'!BP40</f>
        <v>0</v>
      </c>
      <c r="BQ54" s="49">
        <f>'DBP STOP cijfers'!BQ40</f>
        <v>0</v>
      </c>
      <c r="BR54" s="11">
        <f>'DBP STOP cijfers'!BR40</f>
        <v>0</v>
      </c>
      <c r="BS54" s="11">
        <f>'DBP STOP cijfers'!BS40</f>
        <v>0</v>
      </c>
      <c r="BT54" s="11">
        <f>'DBP STOP cijfers'!BT40</f>
        <v>0</v>
      </c>
      <c r="BU54" s="11">
        <f>'DBP STOP cijfers'!BU40</f>
        <v>0</v>
      </c>
      <c r="BV54" s="11">
        <f>'DBP STOP cijfers'!BV40</f>
        <v>0</v>
      </c>
      <c r="BW54" s="11">
        <f>'DBP STOP cijfers'!BW40</f>
        <v>0</v>
      </c>
      <c r="BX54" s="47">
        <f>'DBP STOP cijfers'!BX40</f>
        <v>0</v>
      </c>
      <c r="BY54" s="49">
        <f>'DBP STOP cijfers'!BY40</f>
        <v>0</v>
      </c>
      <c r="BZ54" s="11">
        <f>'DBP STOP cijfers'!BZ40</f>
        <v>0</v>
      </c>
      <c r="CA54" s="11">
        <f>'DBP STOP cijfers'!CA40</f>
        <v>0</v>
      </c>
      <c r="CB54" s="11">
        <f>'DBP STOP cijfers'!CB40</f>
        <v>0</v>
      </c>
      <c r="CC54" s="11">
        <f>'DBP STOP cijfers'!CC40</f>
        <v>0</v>
      </c>
      <c r="CD54" s="11">
        <f>'DBP STOP cijfers'!CD40</f>
        <v>0</v>
      </c>
      <c r="CE54" s="11">
        <f>'DBP STOP cijfers'!CE40</f>
        <v>0</v>
      </c>
      <c r="CF54" s="11">
        <f>'DBP STOP cijfers'!CF40</f>
        <v>0</v>
      </c>
      <c r="CG54" s="11">
        <f>'DBP STOP cijfers'!CG40</f>
        <v>0</v>
      </c>
      <c r="CH54" s="11">
        <f>'DBP STOP cijfers'!CH40</f>
        <v>0</v>
      </c>
      <c r="CI54" s="11">
        <f>'DBP STOP cijfers'!CI40</f>
        <v>0</v>
      </c>
      <c r="CJ54" s="11">
        <f>'DBP STOP cijfers'!CJ40</f>
        <v>0</v>
      </c>
      <c r="CK54" s="11">
        <f>'DBP STOP cijfers'!CK40</f>
        <v>0</v>
      </c>
      <c r="CL54" s="49">
        <f>'DBP STOP cijfers'!CL40</f>
        <v>0</v>
      </c>
      <c r="CM54" s="15">
        <f>'DBP STOP cijfers'!CM40</f>
        <v>0</v>
      </c>
      <c r="CN54" s="11">
        <f>'DBP STOP cijfers'!CN40</f>
        <v>0</v>
      </c>
      <c r="CO54" s="11">
        <f>'DBP STOP cijfers'!CO40</f>
        <v>0</v>
      </c>
      <c r="CP54" s="11">
        <f>'DBP STOP cijfers'!CP40</f>
        <v>0</v>
      </c>
      <c r="CQ54" s="11">
        <f>'DBP STOP cijfers'!CQ40</f>
        <v>0</v>
      </c>
      <c r="CR54" s="11">
        <f>'DBP STOP cijfers'!CR40</f>
        <v>0</v>
      </c>
      <c r="CS54" s="11">
        <f>'DBP STOP cijfers'!CS40</f>
        <v>0</v>
      </c>
      <c r="CT54" s="11">
        <f>'DBP STOP cijfers'!CT40</f>
        <v>0</v>
      </c>
      <c r="CU54" s="11">
        <f>'DBP STOP cijfers'!CU40</f>
        <v>0</v>
      </c>
      <c r="CV54" s="11">
        <f>'DBP STOP cijfers'!CV40</f>
        <v>0</v>
      </c>
      <c r="CW54" s="11">
        <f>'DBP STOP cijfers'!CW40</f>
        <v>0</v>
      </c>
      <c r="CX54" s="11">
        <f>'DBP STOP cijfers'!CX40</f>
        <v>0</v>
      </c>
      <c r="CY54" s="26">
        <f>'DBP STOP cijfers'!CY40</f>
        <v>0</v>
      </c>
      <c r="CZ54" s="15">
        <f>'DBP STOP cijfers'!CZ40</f>
        <v>0</v>
      </c>
      <c r="DA54" s="11">
        <f>'DBP STOP cijfers'!DA40</f>
        <v>0</v>
      </c>
      <c r="DB54" s="11">
        <f>'DBP STOP cijfers'!DB40</f>
        <v>0</v>
      </c>
      <c r="DC54" s="11">
        <f>'DBP STOP cijfers'!DC40</f>
        <v>0</v>
      </c>
      <c r="DD54" s="11">
        <f>'DBP STOP cijfers'!DD40</f>
        <v>0</v>
      </c>
      <c r="DE54" s="11">
        <f>'DBP STOP cijfers'!DE40</f>
        <v>0</v>
      </c>
      <c r="DF54" s="11">
        <f>'DBP STOP cijfers'!DF40</f>
        <v>0</v>
      </c>
      <c r="DG54" s="11">
        <f>'DBP STOP cijfers'!DG40</f>
        <v>0</v>
      </c>
      <c r="DH54" s="11">
        <f>'DBP STOP cijfers'!DH40</f>
        <v>0</v>
      </c>
      <c r="DI54" s="11">
        <f>'DBP STOP cijfers'!DI40</f>
        <v>0</v>
      </c>
      <c r="DJ54" s="11">
        <f>'DBP STOP cijfers'!DJ40</f>
        <v>0</v>
      </c>
      <c r="DK54" s="11">
        <f>'DBP STOP cijfers'!DK40</f>
        <v>0</v>
      </c>
      <c r="DL54" s="26">
        <f>'DBP STOP cijfers'!DL40</f>
        <v>0</v>
      </c>
    </row>
    <row r="55" spans="1:116">
      <c r="A55" s="47">
        <f>'DBP STOP cijfers'!A41</f>
        <v>0</v>
      </c>
      <c r="B55" s="49" t="str">
        <f>'DBP STOP cijfers'!B41</f>
        <v>JSNT</v>
      </c>
      <c r="C55" s="4" t="str">
        <f>'DBP STOP cijfers'!C41</f>
        <v>Dierlijke Bijproducten</v>
      </c>
      <c r="D55" s="4" t="str">
        <f>'DBP STOP cijfers'!D41</f>
        <v>DBP niet retribueerbare werkzaamheden V&amp;I  DG AGRO</v>
      </c>
      <c r="E55" s="4" t="str">
        <f>'DBP STOP cijfers'!E41</f>
        <v>Witvlees slachterijen</v>
      </c>
      <c r="F55" s="5" t="str">
        <f>'DBP STOP cijfers'!F41</f>
        <v>EZ AGRO</v>
      </c>
      <c r="G55" s="4" t="str">
        <f>'DBP STOP cijfers'!G41</f>
        <v>ja</v>
      </c>
      <c r="H55" s="15">
        <f>'DBP STOP cijfers'!H41</f>
        <v>290</v>
      </c>
      <c r="I55" s="11">
        <f>'DBP STOP cijfers'!I41</f>
        <v>0</v>
      </c>
      <c r="J55" s="11">
        <f>'DBP STOP cijfers'!J41</f>
        <v>0</v>
      </c>
      <c r="K55" s="11">
        <f>'DBP STOP cijfers'!K41</f>
        <v>0</v>
      </c>
      <c r="L55" s="11">
        <f>'DBP STOP cijfers'!L41</f>
        <v>0</v>
      </c>
      <c r="M55" s="11">
        <f>'DBP STOP cijfers'!M41</f>
        <v>0</v>
      </c>
      <c r="N55" s="11">
        <f>'DBP STOP cijfers'!N41</f>
        <v>0</v>
      </c>
      <c r="O55" s="11">
        <f>'DBP STOP cijfers'!O41</f>
        <v>0</v>
      </c>
      <c r="P55" s="11">
        <f>'DBP STOP cijfers'!P41</f>
        <v>0</v>
      </c>
      <c r="Q55" s="26">
        <f>'DBP STOP cijfers'!Q41</f>
        <v>290</v>
      </c>
      <c r="R55" s="15">
        <f>'DBP STOP cijfers'!R41</f>
        <v>145</v>
      </c>
      <c r="S55" s="11">
        <f>'DBP STOP cijfers'!S41</f>
        <v>0</v>
      </c>
      <c r="T55" s="11">
        <f>'DBP STOP cijfers'!T41</f>
        <v>145</v>
      </c>
      <c r="U55" s="11">
        <f>'DBP STOP cijfers'!U41</f>
        <v>0</v>
      </c>
      <c r="V55" s="11">
        <f>'DBP STOP cijfers'!V41</f>
        <v>0</v>
      </c>
      <c r="W55" s="11">
        <f>'DBP STOP cijfers'!W41</f>
        <v>0</v>
      </c>
      <c r="X55" s="11">
        <f>'DBP STOP cijfers'!X41</f>
        <v>0</v>
      </c>
      <c r="Y55" s="11">
        <f>'DBP STOP cijfers'!Y41</f>
        <v>0</v>
      </c>
      <c r="Z55" s="49">
        <f>'DBP STOP cijfers'!Z41</f>
        <v>290</v>
      </c>
      <c r="AA55" s="11">
        <f>'DBP STOP cijfers'!AA41</f>
        <v>45</v>
      </c>
      <c r="AB55" s="11">
        <f>'DBP STOP cijfers'!AB41</f>
        <v>0</v>
      </c>
      <c r="AC55" s="11">
        <f>'DBP STOP cijfers'!AC41</f>
        <v>100</v>
      </c>
      <c r="AD55" s="11">
        <f>'DBP STOP cijfers'!AD41</f>
        <v>0</v>
      </c>
      <c r="AE55" s="11">
        <f>'DBP STOP cijfers'!AE41</f>
        <v>0</v>
      </c>
      <c r="AF55" s="11">
        <f>'DBP STOP cijfers'!AF41</f>
        <v>0</v>
      </c>
      <c r="AG55" s="49">
        <f>'DBP STOP cijfers'!AG41</f>
        <v>0</v>
      </c>
      <c r="AH55" s="11">
        <f>'DBP STOP cijfers'!AH41</f>
        <v>0</v>
      </c>
      <c r="AI55" s="11">
        <f>'DBP STOP cijfers'!AI41</f>
        <v>0</v>
      </c>
      <c r="AJ55" s="11">
        <f>'DBP STOP cijfers'!AJ41</f>
        <v>45</v>
      </c>
      <c r="AK55" s="11">
        <f>'DBP STOP cijfers'!AK41</f>
        <v>0</v>
      </c>
      <c r="AL55" s="49">
        <f>'DBP STOP cijfers'!AL41</f>
        <v>0</v>
      </c>
      <c r="AM55" s="11">
        <f>'DBP STOP cijfers'!AM41</f>
        <v>0</v>
      </c>
      <c r="AN55" s="11">
        <f>'DBP STOP cijfers'!AN41</f>
        <v>0</v>
      </c>
      <c r="AO55" s="11">
        <f>'DBP STOP cijfers'!AO41</f>
        <v>0</v>
      </c>
      <c r="AP55" s="11">
        <f>'DBP STOP cijfers'!AP41</f>
        <v>0</v>
      </c>
      <c r="AQ55" s="11">
        <f>'DBP STOP cijfers'!AQ41</f>
        <v>0</v>
      </c>
      <c r="AR55" s="49">
        <f>'DBP STOP cijfers'!AR41</f>
        <v>0</v>
      </c>
      <c r="AS55" s="11">
        <f>'DBP STOP cijfers'!AS41</f>
        <v>0</v>
      </c>
      <c r="AT55" s="11">
        <f>'DBP STOP cijfers'!AT41</f>
        <v>0</v>
      </c>
      <c r="AU55" s="11">
        <f>'DBP STOP cijfers'!AU41</f>
        <v>0</v>
      </c>
      <c r="AV55" s="11">
        <f>'DBP STOP cijfers'!AV41</f>
        <v>0</v>
      </c>
      <c r="AW55" s="11">
        <f>'DBP STOP cijfers'!AW41</f>
        <v>0</v>
      </c>
      <c r="AX55" s="11">
        <f>'DBP STOP cijfers'!AX41</f>
        <v>0</v>
      </c>
      <c r="AY55" s="11">
        <f>'DBP STOP cijfers'!AY41</f>
        <v>0</v>
      </c>
      <c r="AZ55" s="11">
        <f>'DBP STOP cijfers'!AZ41</f>
        <v>0</v>
      </c>
      <c r="BA55" s="11">
        <f>'DBP STOP cijfers'!BA41</f>
        <v>0</v>
      </c>
      <c r="BB55" s="11">
        <f>'DBP STOP cijfers'!BB41</f>
        <v>0</v>
      </c>
      <c r="BC55" s="49">
        <f>'DBP STOP cijfers'!BC41</f>
        <v>0</v>
      </c>
      <c r="BD55" s="11">
        <f>'DBP STOP cijfers'!BD41</f>
        <v>0</v>
      </c>
      <c r="BE55" s="11">
        <f>'DBP STOP cijfers'!BE41</f>
        <v>0</v>
      </c>
      <c r="BF55" s="11">
        <f>'DBP STOP cijfers'!BF41</f>
        <v>0</v>
      </c>
      <c r="BG55" s="11">
        <f>'DBP STOP cijfers'!BG41</f>
        <v>0</v>
      </c>
      <c r="BH55" s="11">
        <f>'DBP STOP cijfers'!BH41</f>
        <v>0</v>
      </c>
      <c r="BI55" s="11">
        <f>'DBP STOP cijfers'!BI41</f>
        <v>0</v>
      </c>
      <c r="BJ55" s="11">
        <f>'DBP STOP cijfers'!BJ41</f>
        <v>0</v>
      </c>
      <c r="BK55" s="49">
        <f>'DBP STOP cijfers'!BK41</f>
        <v>0</v>
      </c>
      <c r="BL55" s="11">
        <f>'DBP STOP cijfers'!BL41</f>
        <v>0</v>
      </c>
      <c r="BM55" s="11">
        <f>'DBP STOP cijfers'!BM41</f>
        <v>0</v>
      </c>
      <c r="BN55" s="11">
        <f>'DBP STOP cijfers'!BN41</f>
        <v>0</v>
      </c>
      <c r="BO55" s="11">
        <f>'DBP STOP cijfers'!BO41</f>
        <v>0</v>
      </c>
      <c r="BP55" s="11">
        <f>'DBP STOP cijfers'!BP41</f>
        <v>0</v>
      </c>
      <c r="BQ55" s="49">
        <f>'DBP STOP cijfers'!BQ41</f>
        <v>0</v>
      </c>
      <c r="BR55" s="11">
        <f>'DBP STOP cijfers'!BR41</f>
        <v>57.999999999999993</v>
      </c>
      <c r="BS55" s="11">
        <f>'DBP STOP cijfers'!BS41</f>
        <v>42</v>
      </c>
      <c r="BT55" s="11">
        <f>'DBP STOP cijfers'!BT41</f>
        <v>0</v>
      </c>
      <c r="BU55" s="11">
        <f>'DBP STOP cijfers'!BU41</f>
        <v>0</v>
      </c>
      <c r="BV55" s="11">
        <f>'DBP STOP cijfers'!BV41</f>
        <v>0</v>
      </c>
      <c r="BW55" s="11">
        <f>'DBP STOP cijfers'!BW41</f>
        <v>0</v>
      </c>
      <c r="BX55" s="47">
        <f>'DBP STOP cijfers'!BX41</f>
        <v>0</v>
      </c>
      <c r="BY55" s="49">
        <f>'DBP STOP cijfers'!BY41</f>
        <v>145</v>
      </c>
      <c r="BZ55" s="11">
        <f>'DBP STOP cijfers'!BZ41</f>
        <v>0</v>
      </c>
      <c r="CA55" s="11">
        <f>'DBP STOP cijfers'!CA41</f>
        <v>0</v>
      </c>
      <c r="CB55" s="11">
        <f>'DBP STOP cijfers'!CB41</f>
        <v>0</v>
      </c>
      <c r="CC55" s="11">
        <f>'DBP STOP cijfers'!CC41</f>
        <v>0</v>
      </c>
      <c r="CD55" s="11">
        <f>'DBP STOP cijfers'!CD41</f>
        <v>0</v>
      </c>
      <c r="CE55" s="11">
        <f>'DBP STOP cijfers'!CE41</f>
        <v>0</v>
      </c>
      <c r="CF55" s="11">
        <f>'DBP STOP cijfers'!CF41</f>
        <v>0</v>
      </c>
      <c r="CG55" s="11">
        <f>'DBP STOP cijfers'!CG41</f>
        <v>0</v>
      </c>
      <c r="CH55" s="11">
        <f>'DBP STOP cijfers'!CH41</f>
        <v>0</v>
      </c>
      <c r="CI55" s="11">
        <f>'DBP STOP cijfers'!CI41</f>
        <v>0</v>
      </c>
      <c r="CJ55" s="11">
        <f>'DBP STOP cijfers'!CJ41</f>
        <v>0</v>
      </c>
      <c r="CK55" s="11">
        <f>'DBP STOP cijfers'!CK41</f>
        <v>0</v>
      </c>
      <c r="CL55" s="49">
        <f>'DBP STOP cijfers'!CL41</f>
        <v>0</v>
      </c>
      <c r="CM55" s="15">
        <f>'DBP STOP cijfers'!CM41</f>
        <v>0</v>
      </c>
      <c r="CN55" s="11">
        <f>'DBP STOP cijfers'!CN41</f>
        <v>0</v>
      </c>
      <c r="CO55" s="11">
        <f>'DBP STOP cijfers'!CO41</f>
        <v>0</v>
      </c>
      <c r="CP55" s="11">
        <f>'DBP STOP cijfers'!CP41</f>
        <v>0</v>
      </c>
      <c r="CQ55" s="11">
        <f>'DBP STOP cijfers'!CQ41</f>
        <v>0</v>
      </c>
      <c r="CR55" s="11">
        <f>'DBP STOP cijfers'!CR41</f>
        <v>0</v>
      </c>
      <c r="CS55" s="11">
        <f>'DBP STOP cijfers'!CS41</f>
        <v>0</v>
      </c>
      <c r="CT55" s="11">
        <f>'DBP STOP cijfers'!CT41</f>
        <v>0</v>
      </c>
      <c r="CU55" s="11">
        <f>'DBP STOP cijfers'!CU41</f>
        <v>0</v>
      </c>
      <c r="CV55" s="11">
        <f>'DBP STOP cijfers'!CV41</f>
        <v>0</v>
      </c>
      <c r="CW55" s="11">
        <f>'DBP STOP cijfers'!CW41</f>
        <v>0</v>
      </c>
      <c r="CX55" s="11">
        <f>'DBP STOP cijfers'!CX41</f>
        <v>0</v>
      </c>
      <c r="CY55" s="26">
        <f>'DBP STOP cijfers'!CY41</f>
        <v>0</v>
      </c>
      <c r="CZ55" s="15">
        <f>'DBP STOP cijfers'!CZ41</f>
        <v>0</v>
      </c>
      <c r="DA55" s="11">
        <f>'DBP STOP cijfers'!DA41</f>
        <v>0</v>
      </c>
      <c r="DB55" s="11">
        <f>'DBP STOP cijfers'!DB41</f>
        <v>0</v>
      </c>
      <c r="DC55" s="11">
        <f>'DBP STOP cijfers'!DC41</f>
        <v>0</v>
      </c>
      <c r="DD55" s="11">
        <f>'DBP STOP cijfers'!DD41</f>
        <v>0</v>
      </c>
      <c r="DE55" s="11">
        <f>'DBP STOP cijfers'!DE41</f>
        <v>0</v>
      </c>
      <c r="DF55" s="11">
        <f>'DBP STOP cijfers'!DF41</f>
        <v>0</v>
      </c>
      <c r="DG55" s="11">
        <f>'DBP STOP cijfers'!DG41</f>
        <v>0</v>
      </c>
      <c r="DH55" s="11">
        <f>'DBP STOP cijfers'!DH41</f>
        <v>0</v>
      </c>
      <c r="DI55" s="11">
        <f>'DBP STOP cijfers'!DI41</f>
        <v>0</v>
      </c>
      <c r="DJ55" s="11">
        <f>'DBP STOP cijfers'!DJ41</f>
        <v>0</v>
      </c>
      <c r="DK55" s="11">
        <f>'DBP STOP cijfers'!DK41</f>
        <v>0</v>
      </c>
      <c r="DL55" s="26">
        <f>'DBP STOP cijfers'!DL41</f>
        <v>0</v>
      </c>
    </row>
    <row r="56" spans="1:116">
      <c r="A56" s="47">
        <f>'DBP STOP cijfers'!A43</f>
        <v>0</v>
      </c>
      <c r="B56" s="49" t="str">
        <f>'DBP STOP cijfers'!B43</f>
        <v>JENT</v>
      </c>
      <c r="C56" s="4" t="str">
        <f>'DBP STOP cijfers'!C43</f>
        <v>Dierlijke Bijproducten</v>
      </c>
      <c r="D56" s="4" t="str">
        <f>'DBP STOP cijfers'!D43</f>
        <v>DBP Klachten/meldingen DG AGRO</v>
      </c>
      <c r="E56" s="4" t="str">
        <f>'DBP STOP cijfers'!E43</f>
        <v>Workflow C&amp;V</v>
      </c>
      <c r="F56" s="5" t="str">
        <f>'DBP STOP cijfers'!F43</f>
        <v>EZ AGRO</v>
      </c>
      <c r="G56" s="4" t="str">
        <f>'DBP STOP cijfers'!G43</f>
        <v>ja</v>
      </c>
      <c r="H56" s="15">
        <f>'DBP STOP cijfers'!H43</f>
        <v>1700</v>
      </c>
      <c r="I56" s="11">
        <f>'DBP STOP cijfers'!I43</f>
        <v>0</v>
      </c>
      <c r="J56" s="11">
        <f>'DBP STOP cijfers'!J43</f>
        <v>0</v>
      </c>
      <c r="K56" s="11">
        <f>'DBP STOP cijfers'!K43</f>
        <v>0</v>
      </c>
      <c r="L56" s="11">
        <f>'DBP STOP cijfers'!L43</f>
        <v>0</v>
      </c>
      <c r="M56" s="11">
        <f>'DBP STOP cijfers'!M43</f>
        <v>0</v>
      </c>
      <c r="N56" s="11">
        <f>'DBP STOP cijfers'!N43</f>
        <v>0</v>
      </c>
      <c r="O56" s="11">
        <f>'DBP STOP cijfers'!O43</f>
        <v>0</v>
      </c>
      <c r="P56" s="11">
        <f>'DBP STOP cijfers'!P43</f>
        <v>0</v>
      </c>
      <c r="Q56" s="26">
        <f>'DBP STOP cijfers'!Q43</f>
        <v>1700</v>
      </c>
      <c r="R56" s="15">
        <f>'DBP STOP cijfers'!R43</f>
        <v>0</v>
      </c>
      <c r="S56" s="11">
        <f>'DBP STOP cijfers'!S43</f>
        <v>0</v>
      </c>
      <c r="T56" s="11">
        <f>'DBP STOP cijfers'!T43</f>
        <v>1700</v>
      </c>
      <c r="U56" s="11">
        <f>'DBP STOP cijfers'!U43</f>
        <v>0</v>
      </c>
      <c r="V56" s="11">
        <f>'DBP STOP cijfers'!V43</f>
        <v>0</v>
      </c>
      <c r="W56" s="11">
        <f>'DBP STOP cijfers'!W43</f>
        <v>0</v>
      </c>
      <c r="X56" s="11">
        <f>'DBP STOP cijfers'!X43</f>
        <v>0</v>
      </c>
      <c r="Y56" s="11">
        <f>'DBP STOP cijfers'!Y43</f>
        <v>0</v>
      </c>
      <c r="Z56" s="49">
        <f>'DBP STOP cijfers'!Z43</f>
        <v>1700</v>
      </c>
      <c r="AA56" s="11">
        <f>'DBP STOP cijfers'!AA43</f>
        <v>1200</v>
      </c>
      <c r="AB56" s="11">
        <f>'DBP STOP cijfers'!AB43</f>
        <v>0</v>
      </c>
      <c r="AC56" s="11">
        <f>'DBP STOP cijfers'!AC43</f>
        <v>500</v>
      </c>
      <c r="AD56" s="11">
        <f>'DBP STOP cijfers'!AD43</f>
        <v>0</v>
      </c>
      <c r="AE56" s="11">
        <f>'DBP STOP cijfers'!AE43</f>
        <v>0</v>
      </c>
      <c r="AF56" s="11">
        <f>'DBP STOP cijfers'!AF43</f>
        <v>0</v>
      </c>
      <c r="AG56" s="49">
        <f>'DBP STOP cijfers'!AG43</f>
        <v>0</v>
      </c>
      <c r="AH56" s="11">
        <f>'DBP STOP cijfers'!AH43</f>
        <v>0</v>
      </c>
      <c r="AI56" s="11">
        <f>'DBP STOP cijfers'!AI43</f>
        <v>0</v>
      </c>
      <c r="AJ56" s="11">
        <f>'DBP STOP cijfers'!AJ43</f>
        <v>1200</v>
      </c>
      <c r="AK56" s="11">
        <f>'DBP STOP cijfers'!AK43</f>
        <v>0</v>
      </c>
      <c r="AL56" s="49">
        <f>'DBP STOP cijfers'!AL43</f>
        <v>0</v>
      </c>
      <c r="AM56" s="11">
        <f>'DBP STOP cijfers'!AM43</f>
        <v>0</v>
      </c>
      <c r="AN56" s="11">
        <f>'DBP STOP cijfers'!AN43</f>
        <v>0</v>
      </c>
      <c r="AO56" s="11">
        <f>'DBP STOP cijfers'!AO43</f>
        <v>0</v>
      </c>
      <c r="AP56" s="11">
        <f>'DBP STOP cijfers'!AP43</f>
        <v>0</v>
      </c>
      <c r="AQ56" s="11">
        <f>'DBP STOP cijfers'!AQ43</f>
        <v>0</v>
      </c>
      <c r="AR56" s="49">
        <f>'DBP STOP cijfers'!AR43</f>
        <v>0</v>
      </c>
      <c r="AS56" s="11">
        <f>'DBP STOP cijfers'!AS43</f>
        <v>0</v>
      </c>
      <c r="AT56" s="11">
        <f>'DBP STOP cijfers'!AT43</f>
        <v>0</v>
      </c>
      <c r="AU56" s="11">
        <f>'DBP STOP cijfers'!AU43</f>
        <v>0</v>
      </c>
      <c r="AV56" s="11">
        <f>'DBP STOP cijfers'!AV43</f>
        <v>0</v>
      </c>
      <c r="AW56" s="11">
        <f>'DBP STOP cijfers'!AW43</f>
        <v>0</v>
      </c>
      <c r="AX56" s="11">
        <f>'DBP STOP cijfers'!AX43</f>
        <v>0</v>
      </c>
      <c r="AY56" s="11">
        <f>'DBP STOP cijfers'!AY43</f>
        <v>0</v>
      </c>
      <c r="AZ56" s="11">
        <f>'DBP STOP cijfers'!AZ43</f>
        <v>0</v>
      </c>
      <c r="BA56" s="11">
        <f>'DBP STOP cijfers'!BA43</f>
        <v>0</v>
      </c>
      <c r="BB56" s="11">
        <f>'DBP STOP cijfers'!BB43</f>
        <v>0</v>
      </c>
      <c r="BC56" s="49">
        <f>'DBP STOP cijfers'!BC43</f>
        <v>0</v>
      </c>
      <c r="BD56" s="11">
        <f>'DBP STOP cijfers'!BD43</f>
        <v>0</v>
      </c>
      <c r="BE56" s="11">
        <f>'DBP STOP cijfers'!BE43</f>
        <v>0</v>
      </c>
      <c r="BF56" s="11">
        <f>'DBP STOP cijfers'!BF43</f>
        <v>0</v>
      </c>
      <c r="BG56" s="11">
        <f>'DBP STOP cijfers'!BG43</f>
        <v>0</v>
      </c>
      <c r="BH56" s="11">
        <f>'DBP STOP cijfers'!BH43</f>
        <v>0</v>
      </c>
      <c r="BI56" s="11">
        <f>'DBP STOP cijfers'!BI43</f>
        <v>0</v>
      </c>
      <c r="BJ56" s="11">
        <f>'DBP STOP cijfers'!BJ43</f>
        <v>0</v>
      </c>
      <c r="BK56" s="49">
        <f>'DBP STOP cijfers'!BK43</f>
        <v>0</v>
      </c>
      <c r="BL56" s="11">
        <f>'DBP STOP cijfers'!BL43</f>
        <v>0</v>
      </c>
      <c r="BM56" s="11">
        <f>'DBP STOP cijfers'!BM43</f>
        <v>0</v>
      </c>
      <c r="BN56" s="11">
        <f>'DBP STOP cijfers'!BN43</f>
        <v>0</v>
      </c>
      <c r="BO56" s="11">
        <f>'DBP STOP cijfers'!BO43</f>
        <v>0</v>
      </c>
      <c r="BP56" s="11">
        <f>'DBP STOP cijfers'!BP43</f>
        <v>0</v>
      </c>
      <c r="BQ56" s="49">
        <f>'DBP STOP cijfers'!BQ43</f>
        <v>0</v>
      </c>
      <c r="BR56" s="11">
        <f>'DBP STOP cijfers'!BR43</f>
        <v>290</v>
      </c>
      <c r="BS56" s="11">
        <f>'DBP STOP cijfers'!BS43</f>
        <v>210</v>
      </c>
      <c r="BT56" s="11">
        <f>'DBP STOP cijfers'!BT43</f>
        <v>0</v>
      </c>
      <c r="BU56" s="11">
        <f>'DBP STOP cijfers'!BU43</f>
        <v>0</v>
      </c>
      <c r="BV56" s="11">
        <f>'DBP STOP cijfers'!BV43</f>
        <v>0</v>
      </c>
      <c r="BW56" s="11">
        <f>'DBP STOP cijfers'!BW43</f>
        <v>0</v>
      </c>
      <c r="BX56" s="47">
        <f>'DBP STOP cijfers'!BX43</f>
        <v>0</v>
      </c>
      <c r="BY56" s="49">
        <f>'DBP STOP cijfers'!BY43</f>
        <v>1700</v>
      </c>
      <c r="BZ56" s="11">
        <f>'DBP STOP cijfers'!BZ43</f>
        <v>0</v>
      </c>
      <c r="CA56" s="11">
        <f>'DBP STOP cijfers'!CA43</f>
        <v>0</v>
      </c>
      <c r="CB56" s="11">
        <f>'DBP STOP cijfers'!CB43</f>
        <v>0</v>
      </c>
      <c r="CC56" s="11">
        <f>'DBP STOP cijfers'!CC43</f>
        <v>0</v>
      </c>
      <c r="CD56" s="11">
        <f>'DBP STOP cijfers'!CD43</f>
        <v>0</v>
      </c>
      <c r="CE56" s="11">
        <f>'DBP STOP cijfers'!CE43</f>
        <v>0</v>
      </c>
      <c r="CF56" s="11">
        <f>'DBP STOP cijfers'!CF43</f>
        <v>0</v>
      </c>
      <c r="CG56" s="11">
        <f>'DBP STOP cijfers'!CG43</f>
        <v>0</v>
      </c>
      <c r="CH56" s="11">
        <f>'DBP STOP cijfers'!CH43</f>
        <v>0</v>
      </c>
      <c r="CI56" s="11">
        <f>'DBP STOP cijfers'!CI43</f>
        <v>0</v>
      </c>
      <c r="CJ56" s="11">
        <f>'DBP STOP cijfers'!CJ43</f>
        <v>0</v>
      </c>
      <c r="CK56" s="11">
        <f>'DBP STOP cijfers'!CK43</f>
        <v>0</v>
      </c>
      <c r="CL56" s="49">
        <f>'DBP STOP cijfers'!CL43</f>
        <v>0</v>
      </c>
      <c r="CM56" s="15">
        <f>'DBP STOP cijfers'!CM43</f>
        <v>0</v>
      </c>
      <c r="CN56" s="11">
        <f>'DBP STOP cijfers'!CN43</f>
        <v>0</v>
      </c>
      <c r="CO56" s="11">
        <f>'DBP STOP cijfers'!CO43</f>
        <v>0</v>
      </c>
      <c r="CP56" s="11">
        <f>'DBP STOP cijfers'!CP43</f>
        <v>0</v>
      </c>
      <c r="CQ56" s="11">
        <f>'DBP STOP cijfers'!CQ43</f>
        <v>0</v>
      </c>
      <c r="CR56" s="11">
        <f>'DBP STOP cijfers'!CR43</f>
        <v>0</v>
      </c>
      <c r="CS56" s="11">
        <f>'DBP STOP cijfers'!CS43</f>
        <v>0</v>
      </c>
      <c r="CT56" s="11">
        <f>'DBP STOP cijfers'!CT43</f>
        <v>0</v>
      </c>
      <c r="CU56" s="11">
        <f>'DBP STOP cijfers'!CU43</f>
        <v>0</v>
      </c>
      <c r="CV56" s="11">
        <f>'DBP STOP cijfers'!CV43</f>
        <v>0</v>
      </c>
      <c r="CW56" s="11">
        <f>'DBP STOP cijfers'!CW43</f>
        <v>0</v>
      </c>
      <c r="CX56" s="11">
        <f>'DBP STOP cijfers'!CX43</f>
        <v>0</v>
      </c>
      <c r="CY56" s="26">
        <f>'DBP STOP cijfers'!CY43</f>
        <v>0</v>
      </c>
      <c r="CZ56" s="15">
        <f>'DBP STOP cijfers'!CZ43</f>
        <v>0</v>
      </c>
      <c r="DA56" s="11">
        <f>'DBP STOP cijfers'!DA43</f>
        <v>0</v>
      </c>
      <c r="DB56" s="11">
        <f>'DBP STOP cijfers'!DB43</f>
        <v>0</v>
      </c>
      <c r="DC56" s="11">
        <f>'DBP STOP cijfers'!DC43</f>
        <v>0</v>
      </c>
      <c r="DD56" s="11">
        <f>'DBP STOP cijfers'!DD43</f>
        <v>0</v>
      </c>
      <c r="DE56" s="11">
        <f>'DBP STOP cijfers'!DE43</f>
        <v>0</v>
      </c>
      <c r="DF56" s="11">
        <f>'DBP STOP cijfers'!DF43</f>
        <v>0</v>
      </c>
      <c r="DG56" s="11">
        <f>'DBP STOP cijfers'!DG43</f>
        <v>0</v>
      </c>
      <c r="DH56" s="11">
        <f>'DBP STOP cijfers'!DH43</f>
        <v>0</v>
      </c>
      <c r="DI56" s="11">
        <f>'DBP STOP cijfers'!DI43</f>
        <v>0</v>
      </c>
      <c r="DJ56" s="11">
        <f>'DBP STOP cijfers'!DJ43</f>
        <v>0</v>
      </c>
      <c r="DK56" s="11">
        <f>'DBP STOP cijfers'!DK43</f>
        <v>0</v>
      </c>
      <c r="DL56" s="26">
        <f>'DBP STOP cijfers'!DL43</f>
        <v>0</v>
      </c>
    </row>
    <row r="57" spans="1:116" ht="13.8" thickBot="1">
      <c r="A57" s="47">
        <f>'DBP STOP cijfers'!A44</f>
        <v>0</v>
      </c>
      <c r="B57" s="49" t="str">
        <f>'DBP STOP cijfers'!B44</f>
        <v>JENT</v>
      </c>
      <c r="C57" s="4" t="str">
        <f>'DBP STOP cijfers'!C44</f>
        <v>Dierlijke Bijproducten</v>
      </c>
      <c r="D57" s="4" t="str">
        <f>'DBP STOP cijfers'!D44</f>
        <v>DBP Klachten/meldingen DG AGRO</v>
      </c>
      <c r="E57" s="4" t="str">
        <f>'DBP STOP cijfers'!E44</f>
        <v>Workflow L&amp;N</v>
      </c>
      <c r="F57" s="5" t="str">
        <f>'DBP STOP cijfers'!F44</f>
        <v>EZ AGRO</v>
      </c>
      <c r="G57" s="4" t="str">
        <f>'DBP STOP cijfers'!G44</f>
        <v>ja</v>
      </c>
      <c r="H57" s="15">
        <f>'DBP STOP cijfers'!H44</f>
        <v>1770</v>
      </c>
      <c r="I57" s="11">
        <f>'DBP STOP cijfers'!I44</f>
        <v>0</v>
      </c>
      <c r="J57" s="11">
        <f>'DBP STOP cijfers'!J44</f>
        <v>0</v>
      </c>
      <c r="K57" s="11">
        <f>'DBP STOP cijfers'!K44</f>
        <v>0</v>
      </c>
      <c r="L57" s="11">
        <f>'DBP STOP cijfers'!L44</f>
        <v>0</v>
      </c>
      <c r="M57" s="11">
        <f>'DBP STOP cijfers'!M44</f>
        <v>0</v>
      </c>
      <c r="N57" s="11">
        <f>'DBP STOP cijfers'!N44</f>
        <v>0</v>
      </c>
      <c r="O57" s="11">
        <f>'DBP STOP cijfers'!O44</f>
        <v>0</v>
      </c>
      <c r="P57" s="11">
        <f>'DBP STOP cijfers'!P44</f>
        <v>0</v>
      </c>
      <c r="Q57" s="26">
        <f>'DBP STOP cijfers'!Q44</f>
        <v>1770</v>
      </c>
      <c r="R57" s="15">
        <f>'DBP STOP cijfers'!R44</f>
        <v>0</v>
      </c>
      <c r="S57" s="11">
        <f>'DBP STOP cijfers'!S44</f>
        <v>1730</v>
      </c>
      <c r="T57" s="11">
        <f>'DBP STOP cijfers'!T44</f>
        <v>40</v>
      </c>
      <c r="U57" s="11">
        <f>'DBP STOP cijfers'!U44</f>
        <v>0</v>
      </c>
      <c r="V57" s="11">
        <f>'DBP STOP cijfers'!V44</f>
        <v>0</v>
      </c>
      <c r="W57" s="11">
        <f>'DBP STOP cijfers'!W44</f>
        <v>0</v>
      </c>
      <c r="X57" s="11">
        <f>'DBP STOP cijfers'!X44</f>
        <v>0</v>
      </c>
      <c r="Y57" s="11">
        <f>'DBP STOP cijfers'!Y44</f>
        <v>0</v>
      </c>
      <c r="Z57" s="49">
        <f>'DBP STOP cijfers'!Z44</f>
        <v>1770</v>
      </c>
      <c r="AA57" s="11">
        <f>'DBP STOP cijfers'!AA44</f>
        <v>40</v>
      </c>
      <c r="AB57" s="11">
        <f>'DBP STOP cijfers'!AB44</f>
        <v>0</v>
      </c>
      <c r="AC57" s="11">
        <f>'DBP STOP cijfers'!AC44</f>
        <v>0</v>
      </c>
      <c r="AD57" s="11">
        <f>'DBP STOP cijfers'!AD44</f>
        <v>0</v>
      </c>
      <c r="AE57" s="11">
        <f>'DBP STOP cijfers'!AE44</f>
        <v>0</v>
      </c>
      <c r="AF57" s="11">
        <f>'DBP STOP cijfers'!AF44</f>
        <v>0</v>
      </c>
      <c r="AG57" s="49">
        <f>'DBP STOP cijfers'!AG44</f>
        <v>0</v>
      </c>
      <c r="AH57" s="11">
        <f>'DBP STOP cijfers'!AH44</f>
        <v>0</v>
      </c>
      <c r="AI57" s="11">
        <f>'DBP STOP cijfers'!AI44</f>
        <v>0</v>
      </c>
      <c r="AJ57" s="11">
        <f>'DBP STOP cijfers'!AJ44</f>
        <v>40</v>
      </c>
      <c r="AK57" s="11">
        <f>'DBP STOP cijfers'!AK44</f>
        <v>0</v>
      </c>
      <c r="AL57" s="49">
        <f>'DBP STOP cijfers'!AL44</f>
        <v>0</v>
      </c>
      <c r="AM57" s="11">
        <f>'DBP STOP cijfers'!AM44</f>
        <v>0</v>
      </c>
      <c r="AN57" s="11">
        <f>'DBP STOP cijfers'!AN44</f>
        <v>0</v>
      </c>
      <c r="AO57" s="11">
        <f>'DBP STOP cijfers'!AO44</f>
        <v>0</v>
      </c>
      <c r="AP57" s="11">
        <f>'DBP STOP cijfers'!AP44</f>
        <v>0</v>
      </c>
      <c r="AQ57" s="11">
        <f>'DBP STOP cijfers'!AQ44</f>
        <v>0</v>
      </c>
      <c r="AR57" s="49">
        <f>'DBP STOP cijfers'!AR44</f>
        <v>0</v>
      </c>
      <c r="AS57" s="11">
        <f>'DBP STOP cijfers'!AS44</f>
        <v>0</v>
      </c>
      <c r="AT57" s="11">
        <f>'DBP STOP cijfers'!AT44</f>
        <v>0</v>
      </c>
      <c r="AU57" s="11">
        <f>'DBP STOP cijfers'!AU44</f>
        <v>0</v>
      </c>
      <c r="AV57" s="11">
        <f>'DBP STOP cijfers'!AV44</f>
        <v>0</v>
      </c>
      <c r="AW57" s="11">
        <f>'DBP STOP cijfers'!AW44</f>
        <v>0</v>
      </c>
      <c r="AX57" s="11">
        <f>'DBP STOP cijfers'!AX44</f>
        <v>0</v>
      </c>
      <c r="AY57" s="11">
        <f>'DBP STOP cijfers'!AY44</f>
        <v>0</v>
      </c>
      <c r="AZ57" s="11">
        <f>'DBP STOP cijfers'!AZ44</f>
        <v>0</v>
      </c>
      <c r="BA57" s="11">
        <f>'DBP STOP cijfers'!BA44</f>
        <v>0</v>
      </c>
      <c r="BB57" s="11">
        <f>'DBP STOP cijfers'!BB44</f>
        <v>0</v>
      </c>
      <c r="BC57" s="49">
        <f>'DBP STOP cijfers'!BC44</f>
        <v>0</v>
      </c>
      <c r="BD57" s="11">
        <f>'DBP STOP cijfers'!BD44</f>
        <v>0</v>
      </c>
      <c r="BE57" s="11">
        <f>'DBP STOP cijfers'!BE44</f>
        <v>0</v>
      </c>
      <c r="BF57" s="11">
        <f>'DBP STOP cijfers'!BF44</f>
        <v>0</v>
      </c>
      <c r="BG57" s="11">
        <f>'DBP STOP cijfers'!BG44</f>
        <v>0</v>
      </c>
      <c r="BH57" s="11">
        <f>'DBP STOP cijfers'!BH44</f>
        <v>0</v>
      </c>
      <c r="BI57" s="11">
        <f>'DBP STOP cijfers'!BI44</f>
        <v>0</v>
      </c>
      <c r="BJ57" s="11">
        <f>'DBP STOP cijfers'!BJ44</f>
        <v>0</v>
      </c>
      <c r="BK57" s="49">
        <f>'DBP STOP cijfers'!BK44</f>
        <v>0</v>
      </c>
      <c r="BL57" s="11">
        <f>'DBP STOP cijfers'!BL44</f>
        <v>0</v>
      </c>
      <c r="BM57" s="11">
        <f>'DBP STOP cijfers'!BM44</f>
        <v>0</v>
      </c>
      <c r="BN57" s="11">
        <f>'DBP STOP cijfers'!BN44</f>
        <v>0</v>
      </c>
      <c r="BO57" s="11">
        <f>'DBP STOP cijfers'!BO44</f>
        <v>0</v>
      </c>
      <c r="BP57" s="11">
        <f>'DBP STOP cijfers'!BP44</f>
        <v>0</v>
      </c>
      <c r="BQ57" s="49">
        <f>'DBP STOP cijfers'!BQ44</f>
        <v>0</v>
      </c>
      <c r="BR57" s="11">
        <f>'DBP STOP cijfers'!BR44</f>
        <v>0</v>
      </c>
      <c r="BS57" s="11">
        <f>'DBP STOP cijfers'!BS44</f>
        <v>0</v>
      </c>
      <c r="BT57" s="11">
        <f>'DBP STOP cijfers'!BT44</f>
        <v>0</v>
      </c>
      <c r="BU57" s="11">
        <f>'DBP STOP cijfers'!BU44</f>
        <v>0</v>
      </c>
      <c r="BV57" s="11">
        <f>'DBP STOP cijfers'!BV44</f>
        <v>0</v>
      </c>
      <c r="BW57" s="11">
        <f>'DBP STOP cijfers'!BW44</f>
        <v>0</v>
      </c>
      <c r="BX57" s="47">
        <f>'DBP STOP cijfers'!BX44</f>
        <v>0</v>
      </c>
      <c r="BY57" s="49">
        <f>'DBP STOP cijfers'!BY44</f>
        <v>40</v>
      </c>
      <c r="BZ57" s="11">
        <f>'DBP STOP cijfers'!BZ44</f>
        <v>0</v>
      </c>
      <c r="CA57" s="11">
        <f>'DBP STOP cijfers'!CA44</f>
        <v>0</v>
      </c>
      <c r="CB57" s="11">
        <f>'DBP STOP cijfers'!CB44</f>
        <v>0</v>
      </c>
      <c r="CC57" s="11">
        <f>'DBP STOP cijfers'!CC44</f>
        <v>0</v>
      </c>
      <c r="CD57" s="11">
        <f>'DBP STOP cijfers'!CD44</f>
        <v>0</v>
      </c>
      <c r="CE57" s="11">
        <f>'DBP STOP cijfers'!CE44</f>
        <v>0</v>
      </c>
      <c r="CF57" s="11">
        <f>'DBP STOP cijfers'!CF44</f>
        <v>0</v>
      </c>
      <c r="CG57" s="11">
        <f>'DBP STOP cijfers'!CG44</f>
        <v>0</v>
      </c>
      <c r="CH57" s="11">
        <f>'DBP STOP cijfers'!CH44</f>
        <v>0</v>
      </c>
      <c r="CI57" s="11">
        <f>'DBP STOP cijfers'!CI44</f>
        <v>0</v>
      </c>
      <c r="CJ57" s="11">
        <f>'DBP STOP cijfers'!CJ44</f>
        <v>0</v>
      </c>
      <c r="CK57" s="11">
        <f>'DBP STOP cijfers'!CK44</f>
        <v>0</v>
      </c>
      <c r="CL57" s="49">
        <f>'DBP STOP cijfers'!CL44</f>
        <v>0</v>
      </c>
      <c r="CM57" s="15">
        <f>'DBP STOP cijfers'!CM44</f>
        <v>0</v>
      </c>
      <c r="CN57" s="11">
        <f>'DBP STOP cijfers'!CN44</f>
        <v>0</v>
      </c>
      <c r="CO57" s="11">
        <f>'DBP STOP cijfers'!CO44</f>
        <v>0</v>
      </c>
      <c r="CP57" s="11">
        <f>'DBP STOP cijfers'!CP44</f>
        <v>0</v>
      </c>
      <c r="CQ57" s="11">
        <f>'DBP STOP cijfers'!CQ44</f>
        <v>0</v>
      </c>
      <c r="CR57" s="11">
        <f>'DBP STOP cijfers'!CR44</f>
        <v>0</v>
      </c>
      <c r="CS57" s="11">
        <f>'DBP STOP cijfers'!CS44</f>
        <v>0</v>
      </c>
      <c r="CT57" s="11">
        <f>'DBP STOP cijfers'!CT44</f>
        <v>0</v>
      </c>
      <c r="CU57" s="11">
        <f>'DBP STOP cijfers'!CU44</f>
        <v>0</v>
      </c>
      <c r="CV57" s="11">
        <f>'DBP STOP cijfers'!CV44</f>
        <v>0</v>
      </c>
      <c r="CW57" s="11">
        <f>'DBP STOP cijfers'!CW44</f>
        <v>0</v>
      </c>
      <c r="CX57" s="11">
        <f>'DBP STOP cijfers'!CX44</f>
        <v>0</v>
      </c>
      <c r="CY57" s="26">
        <f>'DBP STOP cijfers'!CY44</f>
        <v>0</v>
      </c>
      <c r="CZ57" s="15">
        <f>'DBP STOP cijfers'!CZ44</f>
        <v>0</v>
      </c>
      <c r="DA57" s="11">
        <f>'DBP STOP cijfers'!DA44</f>
        <v>0</v>
      </c>
      <c r="DB57" s="11">
        <f>'DBP STOP cijfers'!DB44</f>
        <v>0</v>
      </c>
      <c r="DC57" s="11">
        <f>'DBP STOP cijfers'!DC44</f>
        <v>0</v>
      </c>
      <c r="DD57" s="11">
        <f>'DBP STOP cijfers'!DD44</f>
        <v>0</v>
      </c>
      <c r="DE57" s="11">
        <f>'DBP STOP cijfers'!DE44</f>
        <v>0</v>
      </c>
      <c r="DF57" s="11">
        <f>'DBP STOP cijfers'!DF44</f>
        <v>0</v>
      </c>
      <c r="DG57" s="11">
        <f>'DBP STOP cijfers'!DG44</f>
        <v>0</v>
      </c>
      <c r="DH57" s="11">
        <f>'DBP STOP cijfers'!DH44</f>
        <v>0</v>
      </c>
      <c r="DI57" s="11">
        <f>'DBP STOP cijfers'!DI44</f>
        <v>0</v>
      </c>
      <c r="DJ57" s="11">
        <f>'DBP STOP cijfers'!DJ44</f>
        <v>0</v>
      </c>
      <c r="DK57" s="11">
        <f>'DBP STOP cijfers'!DK44</f>
        <v>0</v>
      </c>
      <c r="DL57" s="26">
        <f>'DBP STOP cijfers'!DL44</f>
        <v>0</v>
      </c>
    </row>
    <row r="58" spans="1:116" ht="15" customHeight="1">
      <c r="A58" s="52" t="str">
        <f>'DP STOP cijfers'!A3</f>
        <v>1.1</v>
      </c>
      <c r="B58" s="48" t="str">
        <f>'DP STOP cijfers'!B3</f>
        <v>RDNK0000</v>
      </c>
      <c r="C58" s="54" t="str">
        <f>'DP STOP cijfers'!C3</f>
        <v>Dierproeven</v>
      </c>
      <c r="D58" s="54" t="str">
        <f>'DP STOP cijfers'!D3</f>
        <v>DP Dierproeven DG-AGRO</v>
      </c>
      <c r="E58" s="54" t="str">
        <f>'DP STOP cijfers'!E3</f>
        <v>Registratie dierproeven/ opstellen Zodoende</v>
      </c>
      <c r="F58" s="60" t="str">
        <f>'DP STOP cijfers'!F3</f>
        <v>DG AGRO</v>
      </c>
      <c r="G58" s="60" t="str">
        <f>'DP STOP cijfers'!G3</f>
        <v>ja/ja</v>
      </c>
      <c r="H58" s="14">
        <f>'DP STOP cijfers'!H3</f>
        <v>0</v>
      </c>
      <c r="I58" s="14">
        <f>'DP STOP cijfers'!I3</f>
        <v>0</v>
      </c>
      <c r="J58" s="14">
        <f>'DP STOP cijfers'!J3</f>
        <v>0</v>
      </c>
      <c r="K58" s="14">
        <f>'DP STOP cijfers'!K3</f>
        <v>0</v>
      </c>
      <c r="L58" s="14">
        <f>'DP STOP cijfers'!L3</f>
        <v>675</v>
      </c>
      <c r="M58" s="14">
        <f>'DP STOP cijfers'!M3</f>
        <v>0</v>
      </c>
      <c r="N58" s="14">
        <f>'DP STOP cijfers'!N3</f>
        <v>0</v>
      </c>
      <c r="O58" s="14">
        <f>'DP STOP cijfers'!O3</f>
        <v>0</v>
      </c>
      <c r="P58" s="14">
        <f>'DP STOP cijfers'!P3</f>
        <v>0</v>
      </c>
      <c r="Q58" s="51">
        <f>'DP STOP cijfers'!Q3</f>
        <v>675</v>
      </c>
      <c r="R58" s="21">
        <f>'DP STOP cijfers'!R3</f>
        <v>0</v>
      </c>
      <c r="S58" s="14">
        <f>'DP STOP cijfers'!S3</f>
        <v>0</v>
      </c>
      <c r="T58" s="14">
        <f>'DP STOP cijfers'!T3</f>
        <v>675</v>
      </c>
      <c r="U58" s="14">
        <f>'DP STOP cijfers'!U3</f>
        <v>0</v>
      </c>
      <c r="V58" s="14">
        <f>'DP STOP cijfers'!V3</f>
        <v>0</v>
      </c>
      <c r="W58" s="14">
        <f>'DP STOP cijfers'!W3</f>
        <v>0</v>
      </c>
      <c r="X58" s="14">
        <f>'DP STOP cijfers'!X3</f>
        <v>0</v>
      </c>
      <c r="Y58" s="14">
        <f>'DP STOP cijfers'!Y3</f>
        <v>0</v>
      </c>
      <c r="Z58" s="49">
        <f>'DP STOP cijfers'!Z3</f>
        <v>675</v>
      </c>
      <c r="AA58" s="14">
        <f>'DP STOP cijfers'!AA3</f>
        <v>675</v>
      </c>
      <c r="AB58" s="14">
        <f>'DP STOP cijfers'!AB3</f>
        <v>0</v>
      </c>
      <c r="AC58" s="14">
        <f>'DP STOP cijfers'!AC3</f>
        <v>0</v>
      </c>
      <c r="AD58" s="14">
        <f>'DP STOP cijfers'!AD3</f>
        <v>0</v>
      </c>
      <c r="AE58" s="14">
        <f>'DP STOP cijfers'!AE3</f>
        <v>0</v>
      </c>
      <c r="AF58" s="14">
        <f>'DP STOP cijfers'!AF3</f>
        <v>0</v>
      </c>
      <c r="AG58" s="49">
        <f>'DP STOP cijfers'!AG3</f>
        <v>0</v>
      </c>
      <c r="AH58" s="14">
        <f>'DP STOP cijfers'!AH3</f>
        <v>0</v>
      </c>
      <c r="AI58" s="14">
        <f>'DP STOP cijfers'!AI3</f>
        <v>675</v>
      </c>
      <c r="AJ58" s="14">
        <f>'DP STOP cijfers'!AJ3</f>
        <v>0</v>
      </c>
      <c r="AK58" s="14">
        <f>'DP STOP cijfers'!AK3</f>
        <v>0</v>
      </c>
      <c r="AL58" s="49">
        <f>'DP STOP cijfers'!AL3</f>
        <v>0</v>
      </c>
      <c r="AM58" s="14">
        <f>'DP STOP cijfers'!AM3</f>
        <v>0</v>
      </c>
      <c r="AN58" s="14">
        <f>'DP STOP cijfers'!AN3</f>
        <v>0</v>
      </c>
      <c r="AO58" s="14">
        <f>'DP STOP cijfers'!AO3</f>
        <v>0</v>
      </c>
      <c r="AP58" s="14">
        <f>'DP STOP cijfers'!AP3</f>
        <v>0</v>
      </c>
      <c r="AQ58" s="14">
        <f>'DP STOP cijfers'!AQ3</f>
        <v>0</v>
      </c>
      <c r="AR58" s="49">
        <f>'DP STOP cijfers'!AR3</f>
        <v>0</v>
      </c>
      <c r="AS58" s="14">
        <f>'DP STOP cijfers'!AS3</f>
        <v>0</v>
      </c>
      <c r="AT58" s="14">
        <f>'DP STOP cijfers'!AT3</f>
        <v>0</v>
      </c>
      <c r="AU58" s="14">
        <f>'DP STOP cijfers'!AU3</f>
        <v>0</v>
      </c>
      <c r="AV58" s="14">
        <f>'DP STOP cijfers'!AV3</f>
        <v>0</v>
      </c>
      <c r="AW58" s="14">
        <f>'DP STOP cijfers'!AW3</f>
        <v>0</v>
      </c>
      <c r="AX58" s="14">
        <f>'DP STOP cijfers'!AX3</f>
        <v>0</v>
      </c>
      <c r="AY58" s="14">
        <f>'DP STOP cijfers'!AY3</f>
        <v>0</v>
      </c>
      <c r="AZ58" s="14">
        <f>'DP STOP cijfers'!AZ3</f>
        <v>0</v>
      </c>
      <c r="BA58" s="14">
        <f>'DP STOP cijfers'!BA3</f>
        <v>0</v>
      </c>
      <c r="BB58" s="14">
        <f>'DP STOP cijfers'!BB3</f>
        <v>0</v>
      </c>
      <c r="BC58" s="49">
        <f>'DP STOP cijfers'!BC3</f>
        <v>0</v>
      </c>
      <c r="BD58" s="14">
        <f>'DP STOP cijfers'!BD3</f>
        <v>0</v>
      </c>
      <c r="BE58" s="14">
        <f>'DP STOP cijfers'!BE3</f>
        <v>0</v>
      </c>
      <c r="BF58" s="14">
        <f>'DP STOP cijfers'!BF3</f>
        <v>0</v>
      </c>
      <c r="BG58" s="14">
        <f>'DP STOP cijfers'!BG3</f>
        <v>0</v>
      </c>
      <c r="BH58" s="14">
        <f>'DP STOP cijfers'!BH3</f>
        <v>0</v>
      </c>
      <c r="BI58" s="14">
        <f>'DP STOP cijfers'!BI3</f>
        <v>0</v>
      </c>
      <c r="BJ58" s="14">
        <f>'DP STOP cijfers'!BJ3</f>
        <v>0</v>
      </c>
      <c r="BK58" s="49">
        <f>'DP STOP cijfers'!BK3</f>
        <v>0</v>
      </c>
      <c r="BL58" s="14">
        <f>'DP STOP cijfers'!BL3</f>
        <v>0</v>
      </c>
      <c r="BM58" s="14">
        <f>'DP STOP cijfers'!BM3</f>
        <v>0</v>
      </c>
      <c r="BN58" s="14">
        <f>'DP STOP cijfers'!BN3</f>
        <v>0</v>
      </c>
      <c r="BO58" s="14">
        <f>'DP STOP cijfers'!BO3</f>
        <v>0</v>
      </c>
      <c r="BP58" s="14">
        <f>'DP STOP cijfers'!BP3</f>
        <v>0</v>
      </c>
      <c r="BQ58" s="49">
        <f>'DP STOP cijfers'!BQ3</f>
        <v>0</v>
      </c>
      <c r="BR58" s="14">
        <f>'DP STOP cijfers'!BR3</f>
        <v>0</v>
      </c>
      <c r="BS58" s="14">
        <f>'DP STOP cijfers'!BS3</f>
        <v>0</v>
      </c>
      <c r="BT58" s="14">
        <f>'DP STOP cijfers'!BT3</f>
        <v>0</v>
      </c>
      <c r="BU58" s="14">
        <f>'DP STOP cijfers'!BU3</f>
        <v>0</v>
      </c>
      <c r="BV58" s="14">
        <f>'DP STOP cijfers'!BV3</f>
        <v>0</v>
      </c>
      <c r="BW58" s="14">
        <f>'DP STOP cijfers'!BW3</f>
        <v>0</v>
      </c>
      <c r="BX58" s="47">
        <f>'DP STOP cijfers'!BX3</f>
        <v>0</v>
      </c>
      <c r="BY58" s="49">
        <f>'DP STOP cijfers'!BY3</f>
        <v>675</v>
      </c>
      <c r="BZ58" s="14">
        <f>'DP STOP cijfers'!BZ3</f>
        <v>67.5</v>
      </c>
      <c r="CA58" s="14">
        <f>'DP STOP cijfers'!CA3</f>
        <v>67.5</v>
      </c>
      <c r="CB58" s="14">
        <f>'DP STOP cijfers'!CB3</f>
        <v>67.5</v>
      </c>
      <c r="CC58" s="14">
        <f>'DP STOP cijfers'!CC3</f>
        <v>67.5</v>
      </c>
      <c r="CD58" s="14">
        <f>'DP STOP cijfers'!CD3</f>
        <v>67.5</v>
      </c>
      <c r="CE58" s="14">
        <f>'DP STOP cijfers'!CE3</f>
        <v>67.5</v>
      </c>
      <c r="CF58" s="14">
        <f>'DP STOP cijfers'!CF3</f>
        <v>0</v>
      </c>
      <c r="CG58" s="14">
        <f>'DP STOP cijfers'!CG3</f>
        <v>67.5</v>
      </c>
      <c r="CH58" s="14">
        <f>'DP STOP cijfers'!CH3</f>
        <v>67.5</v>
      </c>
      <c r="CI58" s="14">
        <f>'DP STOP cijfers'!CI3</f>
        <v>67.5</v>
      </c>
      <c r="CJ58" s="14">
        <f>'DP STOP cijfers'!CJ3</f>
        <v>67.5</v>
      </c>
      <c r="CK58" s="14">
        <f>'DP STOP cijfers'!CK3</f>
        <v>0</v>
      </c>
      <c r="CL58" s="49">
        <f>'DP STOP cijfers'!CL3</f>
        <v>675</v>
      </c>
      <c r="CM58" s="14">
        <f>'DP STOP cijfers'!CM3</f>
        <v>0</v>
      </c>
      <c r="CN58" s="14">
        <f>'DP STOP cijfers'!CN3</f>
        <v>0</v>
      </c>
      <c r="CO58" s="14">
        <f>'DP STOP cijfers'!CO3</f>
        <v>0</v>
      </c>
      <c r="CP58" s="14">
        <f>'DP STOP cijfers'!CP3</f>
        <v>0</v>
      </c>
      <c r="CQ58" s="14">
        <f>'DP STOP cijfers'!CQ3</f>
        <v>0</v>
      </c>
      <c r="CR58" s="14">
        <f>'DP STOP cijfers'!CR3</f>
        <v>0</v>
      </c>
      <c r="CS58" s="14">
        <f>'DP STOP cijfers'!CS3</f>
        <v>0</v>
      </c>
      <c r="CT58" s="14">
        <f>'DP STOP cijfers'!CT3</f>
        <v>0</v>
      </c>
      <c r="CU58" s="14">
        <f>'DP STOP cijfers'!CU3</f>
        <v>0</v>
      </c>
      <c r="CV58" s="14">
        <f>'DP STOP cijfers'!CV3</f>
        <v>0</v>
      </c>
      <c r="CW58" s="14">
        <f>'DP STOP cijfers'!CW3</f>
        <v>0</v>
      </c>
      <c r="CX58" s="14">
        <f>'DP STOP cijfers'!CX3</f>
        <v>0</v>
      </c>
      <c r="CY58" s="51">
        <f>'DP STOP cijfers'!CY3</f>
        <v>0</v>
      </c>
      <c r="CZ58" s="21">
        <f>'DP STOP cijfers'!CZ3</f>
        <v>0</v>
      </c>
      <c r="DA58" s="14">
        <f>'DP STOP cijfers'!DA3</f>
        <v>0</v>
      </c>
      <c r="DB58" s="14">
        <f>'DP STOP cijfers'!DB3</f>
        <v>0</v>
      </c>
      <c r="DC58" s="14">
        <f>'DP STOP cijfers'!DC3</f>
        <v>0</v>
      </c>
      <c r="DD58" s="14">
        <f>'DP STOP cijfers'!DD3</f>
        <v>0</v>
      </c>
      <c r="DE58" s="14">
        <f>'DP STOP cijfers'!DE3</f>
        <v>0</v>
      </c>
      <c r="DF58" s="14">
        <f>'DP STOP cijfers'!DF3</f>
        <v>0</v>
      </c>
      <c r="DG58" s="14">
        <f>'DP STOP cijfers'!DG3</f>
        <v>0</v>
      </c>
      <c r="DH58" s="14">
        <f>'DP STOP cijfers'!DH3</f>
        <v>0</v>
      </c>
      <c r="DI58" s="14">
        <f>'DP STOP cijfers'!DI3</f>
        <v>0</v>
      </c>
      <c r="DJ58" s="14">
        <f>'DP STOP cijfers'!DJ3</f>
        <v>0</v>
      </c>
      <c r="DK58" s="14">
        <f>'DP STOP cijfers'!DK3</f>
        <v>0</v>
      </c>
      <c r="DL58" s="51">
        <f>'DP STOP cijfers'!DL3</f>
        <v>0</v>
      </c>
    </row>
    <row r="59" spans="1:116" ht="15" customHeight="1">
      <c r="A59" s="47" t="str">
        <f>'DP STOP cijfers'!A4</f>
        <v>1.2</v>
      </c>
      <c r="B59" s="49" t="str">
        <f>'DP STOP cijfers'!B4</f>
        <v>RDNK</v>
      </c>
      <c r="C59" s="4" t="str">
        <f>'DP STOP cijfers'!C4</f>
        <v>Dierproeven</v>
      </c>
      <c r="D59" s="4" t="str">
        <f>'DP STOP cijfers'!D4</f>
        <v>DP Dierproeven DG-AGRO</v>
      </c>
      <c r="E59" s="4" t="str">
        <f>'DP STOP cijfers'!E4</f>
        <v>Aanpassing registratiesysteem</v>
      </c>
      <c r="F59" s="5" t="str">
        <f>'DP STOP cijfers'!F4</f>
        <v>DG AGRO</v>
      </c>
      <c r="G59" s="5" t="str">
        <f>'DP STOP cijfers'!G4</f>
        <v>ja</v>
      </c>
      <c r="H59" s="11">
        <f>'DP STOP cijfers'!H4</f>
        <v>0</v>
      </c>
      <c r="I59" s="11">
        <f>'DP STOP cijfers'!I4</f>
        <v>0</v>
      </c>
      <c r="J59" s="11">
        <f>'DP STOP cijfers'!J4</f>
        <v>0</v>
      </c>
      <c r="K59" s="11">
        <f>'DP STOP cijfers'!K4</f>
        <v>0</v>
      </c>
      <c r="L59" s="11">
        <f>'DP STOP cijfers'!L4</f>
        <v>300</v>
      </c>
      <c r="M59" s="11">
        <f>'DP STOP cijfers'!M4</f>
        <v>0</v>
      </c>
      <c r="N59" s="11">
        <f>'DP STOP cijfers'!N4</f>
        <v>0</v>
      </c>
      <c r="O59" s="11">
        <f>'DP STOP cijfers'!O4</f>
        <v>0</v>
      </c>
      <c r="P59" s="11">
        <f>'DP STOP cijfers'!P4</f>
        <v>0</v>
      </c>
      <c r="Q59" s="26">
        <f>'DP STOP cijfers'!Q4</f>
        <v>300</v>
      </c>
      <c r="R59" s="15">
        <f>'DP STOP cijfers'!R4</f>
        <v>0</v>
      </c>
      <c r="S59" s="11">
        <f>'DP STOP cijfers'!S4</f>
        <v>0</v>
      </c>
      <c r="T59" s="11">
        <f>'DP STOP cijfers'!T4</f>
        <v>300</v>
      </c>
      <c r="U59" s="11">
        <f>'DP STOP cijfers'!U4</f>
        <v>0</v>
      </c>
      <c r="V59" s="11">
        <f>'DP STOP cijfers'!V4</f>
        <v>0</v>
      </c>
      <c r="W59" s="11">
        <f>'DP STOP cijfers'!W4</f>
        <v>0</v>
      </c>
      <c r="X59" s="11">
        <f>'DP STOP cijfers'!X4</f>
        <v>0</v>
      </c>
      <c r="Y59" s="11">
        <f>'DP STOP cijfers'!Y4</f>
        <v>0</v>
      </c>
      <c r="Z59" s="49">
        <f>'DP STOP cijfers'!Z4</f>
        <v>300</v>
      </c>
      <c r="AA59" s="11">
        <f>'DP STOP cijfers'!AA4</f>
        <v>300</v>
      </c>
      <c r="AB59" s="11">
        <f>'DP STOP cijfers'!AB4</f>
        <v>0</v>
      </c>
      <c r="AC59" s="11">
        <f>'DP STOP cijfers'!AC4</f>
        <v>0</v>
      </c>
      <c r="AD59" s="11">
        <f>'DP STOP cijfers'!AD4</f>
        <v>0</v>
      </c>
      <c r="AE59" s="11">
        <f>'DP STOP cijfers'!AE4</f>
        <v>0</v>
      </c>
      <c r="AF59" s="11">
        <f>'DP STOP cijfers'!AF4</f>
        <v>0</v>
      </c>
      <c r="AG59" s="49">
        <f>'DP STOP cijfers'!AG4</f>
        <v>0</v>
      </c>
      <c r="AH59" s="11">
        <f>'DP STOP cijfers'!AH4</f>
        <v>0</v>
      </c>
      <c r="AI59" s="11">
        <f>'DP STOP cijfers'!AI4</f>
        <v>300</v>
      </c>
      <c r="AJ59" s="11">
        <f>'DP STOP cijfers'!AJ4</f>
        <v>0</v>
      </c>
      <c r="AK59" s="11">
        <f>'DP STOP cijfers'!AK4</f>
        <v>0</v>
      </c>
      <c r="AL59" s="49">
        <f>'DP STOP cijfers'!AL4</f>
        <v>0</v>
      </c>
      <c r="AM59" s="11">
        <f>'DP STOP cijfers'!AM4</f>
        <v>0</v>
      </c>
      <c r="AN59" s="11">
        <f>'DP STOP cijfers'!AN4</f>
        <v>0</v>
      </c>
      <c r="AO59" s="11">
        <f>'DP STOP cijfers'!AO4</f>
        <v>0</v>
      </c>
      <c r="AP59" s="11">
        <f>'DP STOP cijfers'!AP4</f>
        <v>0</v>
      </c>
      <c r="AQ59" s="11">
        <f>'DP STOP cijfers'!AQ4</f>
        <v>0</v>
      </c>
      <c r="AR59" s="49">
        <f>'DP STOP cijfers'!AR4</f>
        <v>0</v>
      </c>
      <c r="AS59" s="11">
        <f>'DP STOP cijfers'!AS4</f>
        <v>0</v>
      </c>
      <c r="AT59" s="11">
        <f>'DP STOP cijfers'!AT4</f>
        <v>0</v>
      </c>
      <c r="AU59" s="11">
        <f>'DP STOP cijfers'!AU4</f>
        <v>0</v>
      </c>
      <c r="AV59" s="11">
        <f>'DP STOP cijfers'!AV4</f>
        <v>0</v>
      </c>
      <c r="AW59" s="11">
        <f>'DP STOP cijfers'!AW4</f>
        <v>0</v>
      </c>
      <c r="AX59" s="11">
        <f>'DP STOP cijfers'!AX4</f>
        <v>0</v>
      </c>
      <c r="AY59" s="11">
        <f>'DP STOP cijfers'!AY4</f>
        <v>0</v>
      </c>
      <c r="AZ59" s="11">
        <f>'DP STOP cijfers'!AZ4</f>
        <v>0</v>
      </c>
      <c r="BA59" s="11">
        <f>'DP STOP cijfers'!BA4</f>
        <v>0</v>
      </c>
      <c r="BB59" s="11">
        <f>'DP STOP cijfers'!BB4</f>
        <v>0</v>
      </c>
      <c r="BC59" s="49">
        <f>'DP STOP cijfers'!BC4</f>
        <v>0</v>
      </c>
      <c r="BD59" s="11">
        <f>'DP STOP cijfers'!BD4</f>
        <v>0</v>
      </c>
      <c r="BE59" s="11">
        <f>'DP STOP cijfers'!BE4</f>
        <v>0</v>
      </c>
      <c r="BF59" s="11">
        <f>'DP STOP cijfers'!BF4</f>
        <v>0</v>
      </c>
      <c r="BG59" s="11">
        <f>'DP STOP cijfers'!BG4</f>
        <v>0</v>
      </c>
      <c r="BH59" s="11">
        <f>'DP STOP cijfers'!BH4</f>
        <v>0</v>
      </c>
      <c r="BI59" s="11">
        <f>'DP STOP cijfers'!BI4</f>
        <v>0</v>
      </c>
      <c r="BJ59" s="11">
        <f>'DP STOP cijfers'!BJ4</f>
        <v>0</v>
      </c>
      <c r="BK59" s="49">
        <f>'DP STOP cijfers'!BK4</f>
        <v>0</v>
      </c>
      <c r="BL59" s="11">
        <f>'DP STOP cijfers'!BL4</f>
        <v>0</v>
      </c>
      <c r="BM59" s="11">
        <f>'DP STOP cijfers'!BM4</f>
        <v>0</v>
      </c>
      <c r="BN59" s="11">
        <f>'DP STOP cijfers'!BN4</f>
        <v>0</v>
      </c>
      <c r="BO59" s="11">
        <f>'DP STOP cijfers'!BO4</f>
        <v>0</v>
      </c>
      <c r="BP59" s="11">
        <f>'DP STOP cijfers'!BP4</f>
        <v>0</v>
      </c>
      <c r="BQ59" s="49">
        <f>'DP STOP cijfers'!BQ4</f>
        <v>0</v>
      </c>
      <c r="BR59" s="11">
        <f>'DP STOP cijfers'!BR4</f>
        <v>0</v>
      </c>
      <c r="BS59" s="11">
        <f>'DP STOP cijfers'!BS4</f>
        <v>0</v>
      </c>
      <c r="BT59" s="11">
        <f>'DP STOP cijfers'!BT4</f>
        <v>0</v>
      </c>
      <c r="BU59" s="11">
        <f>'DP STOP cijfers'!BU4</f>
        <v>0</v>
      </c>
      <c r="BV59" s="11">
        <f>'DP STOP cijfers'!BV4</f>
        <v>0</v>
      </c>
      <c r="BW59" s="11">
        <f>'DP STOP cijfers'!BW4</f>
        <v>0</v>
      </c>
      <c r="BX59" s="47">
        <f>'DP STOP cijfers'!BX4</f>
        <v>0</v>
      </c>
      <c r="BY59" s="49">
        <f>'DP STOP cijfers'!BY4</f>
        <v>300</v>
      </c>
      <c r="BZ59" s="11">
        <f>'DP STOP cijfers'!BZ4</f>
        <v>30</v>
      </c>
      <c r="CA59" s="11">
        <f>'DP STOP cijfers'!CA4</f>
        <v>30</v>
      </c>
      <c r="CB59" s="11">
        <f>'DP STOP cijfers'!CB4</f>
        <v>30</v>
      </c>
      <c r="CC59" s="11">
        <f>'DP STOP cijfers'!CC4</f>
        <v>30</v>
      </c>
      <c r="CD59" s="11">
        <f>'DP STOP cijfers'!CD4</f>
        <v>30</v>
      </c>
      <c r="CE59" s="11">
        <f>'DP STOP cijfers'!CE4</f>
        <v>30</v>
      </c>
      <c r="CF59" s="11">
        <f>'DP STOP cijfers'!CF4</f>
        <v>0</v>
      </c>
      <c r="CG59" s="11">
        <f>'DP STOP cijfers'!CG4</f>
        <v>30</v>
      </c>
      <c r="CH59" s="11">
        <f>'DP STOP cijfers'!CH4</f>
        <v>30</v>
      </c>
      <c r="CI59" s="11">
        <f>'DP STOP cijfers'!CI4</f>
        <v>30</v>
      </c>
      <c r="CJ59" s="11">
        <f>'DP STOP cijfers'!CJ4</f>
        <v>30</v>
      </c>
      <c r="CK59" s="11">
        <f>'DP STOP cijfers'!CK4</f>
        <v>0</v>
      </c>
      <c r="CL59" s="49">
        <f>'DP STOP cijfers'!CL4</f>
        <v>300</v>
      </c>
      <c r="CM59" s="11">
        <f>'DP STOP cijfers'!CM4</f>
        <v>0</v>
      </c>
      <c r="CN59" s="11">
        <f>'DP STOP cijfers'!CN4</f>
        <v>0</v>
      </c>
      <c r="CO59" s="11">
        <f>'DP STOP cijfers'!CO4</f>
        <v>0</v>
      </c>
      <c r="CP59" s="11">
        <f>'DP STOP cijfers'!CP4</f>
        <v>0</v>
      </c>
      <c r="CQ59" s="11">
        <f>'DP STOP cijfers'!CQ4</f>
        <v>0</v>
      </c>
      <c r="CR59" s="11">
        <f>'DP STOP cijfers'!CR4</f>
        <v>0</v>
      </c>
      <c r="CS59" s="11">
        <f>'DP STOP cijfers'!CS4</f>
        <v>0</v>
      </c>
      <c r="CT59" s="11">
        <f>'DP STOP cijfers'!CT4</f>
        <v>0</v>
      </c>
      <c r="CU59" s="11">
        <f>'DP STOP cijfers'!CU4</f>
        <v>0</v>
      </c>
      <c r="CV59" s="11">
        <f>'DP STOP cijfers'!CV4</f>
        <v>0</v>
      </c>
      <c r="CW59" s="11">
        <f>'DP STOP cijfers'!CW4</f>
        <v>0</v>
      </c>
      <c r="CX59" s="11">
        <f>'DP STOP cijfers'!CX4</f>
        <v>0</v>
      </c>
      <c r="CY59" s="26">
        <f>'DP STOP cijfers'!CY4</f>
        <v>0</v>
      </c>
      <c r="CZ59" s="15">
        <f>'DP STOP cijfers'!CZ4</f>
        <v>0</v>
      </c>
      <c r="DA59" s="11">
        <f>'DP STOP cijfers'!DA4</f>
        <v>0</v>
      </c>
      <c r="DB59" s="11">
        <f>'DP STOP cijfers'!DB4</f>
        <v>0</v>
      </c>
      <c r="DC59" s="11">
        <f>'DP STOP cijfers'!DC4</f>
        <v>0</v>
      </c>
      <c r="DD59" s="11">
        <f>'DP STOP cijfers'!DD4</f>
        <v>0</v>
      </c>
      <c r="DE59" s="11">
        <f>'DP STOP cijfers'!DE4</f>
        <v>0</v>
      </c>
      <c r="DF59" s="11">
        <f>'DP STOP cijfers'!DF4</f>
        <v>0</v>
      </c>
      <c r="DG59" s="11">
        <f>'DP STOP cijfers'!DG4</f>
        <v>0</v>
      </c>
      <c r="DH59" s="11">
        <f>'DP STOP cijfers'!DH4</f>
        <v>0</v>
      </c>
      <c r="DI59" s="11">
        <f>'DP STOP cijfers'!DI4</f>
        <v>0</v>
      </c>
      <c r="DJ59" s="11">
        <f>'DP STOP cijfers'!DJ4</f>
        <v>0</v>
      </c>
      <c r="DK59" s="11">
        <f>'DP STOP cijfers'!DK4</f>
        <v>0</v>
      </c>
      <c r="DL59" s="26">
        <f>'DP STOP cijfers'!DL4</f>
        <v>0</v>
      </c>
    </row>
    <row r="60" spans="1:116" ht="15" customHeight="1">
      <c r="A60" s="47" t="str">
        <f>'DP STOP cijfers'!A6</f>
        <v>2.2</v>
      </c>
      <c r="B60" s="49" t="str">
        <f>'DP STOP cijfers'!B6</f>
        <v>RDNA</v>
      </c>
      <c r="C60" s="4" t="str">
        <f>'DP STOP cijfers'!C6</f>
        <v>Dierproeven</v>
      </c>
      <c r="D60" s="4" t="str">
        <f>'DP STOP cijfers'!D6</f>
        <v>DP Dierproeven DG-AGRO</v>
      </c>
      <c r="E60" s="4" t="str">
        <f>'DP STOP cijfers'!E6</f>
        <v>Advies aan beleid</v>
      </c>
      <c r="F60" s="5" t="str">
        <f>'DP STOP cijfers'!F6</f>
        <v>DG AGRO</v>
      </c>
      <c r="G60" s="5" t="str">
        <f>'DP STOP cijfers'!G6</f>
        <v>ja</v>
      </c>
      <c r="H60" s="11">
        <f>'DP STOP cijfers'!H6</f>
        <v>0</v>
      </c>
      <c r="I60" s="11">
        <f>'DP STOP cijfers'!I6</f>
        <v>0</v>
      </c>
      <c r="J60" s="11">
        <f>'DP STOP cijfers'!J6</f>
        <v>775</v>
      </c>
      <c r="K60" s="11">
        <f>'DP STOP cijfers'!K6</f>
        <v>0</v>
      </c>
      <c r="L60" s="11">
        <f>'DP STOP cijfers'!L6</f>
        <v>0</v>
      </c>
      <c r="M60" s="11">
        <f>'DP STOP cijfers'!M6</f>
        <v>0</v>
      </c>
      <c r="N60" s="11">
        <f>'DP STOP cijfers'!N6</f>
        <v>0</v>
      </c>
      <c r="O60" s="11">
        <f>'DP STOP cijfers'!O6</f>
        <v>0</v>
      </c>
      <c r="P60" s="11">
        <f>'DP STOP cijfers'!P6</f>
        <v>0</v>
      </c>
      <c r="Q60" s="26">
        <f>'DP STOP cijfers'!Q6</f>
        <v>775</v>
      </c>
      <c r="R60" s="15">
        <f>'DP STOP cijfers'!R6</f>
        <v>0</v>
      </c>
      <c r="S60" s="11">
        <f>'DP STOP cijfers'!S6</f>
        <v>0</v>
      </c>
      <c r="T60" s="11">
        <f>'DP STOP cijfers'!T6</f>
        <v>775</v>
      </c>
      <c r="U60" s="11">
        <f>'DP STOP cijfers'!U6</f>
        <v>0</v>
      </c>
      <c r="V60" s="11">
        <f>'DP STOP cijfers'!V6</f>
        <v>0</v>
      </c>
      <c r="W60" s="11">
        <f>'DP STOP cijfers'!W6</f>
        <v>0</v>
      </c>
      <c r="X60" s="11">
        <f>'DP STOP cijfers'!X6</f>
        <v>0</v>
      </c>
      <c r="Y60" s="11">
        <f>'DP STOP cijfers'!Y6</f>
        <v>0</v>
      </c>
      <c r="Z60" s="49">
        <f>'DP STOP cijfers'!Z6</f>
        <v>775</v>
      </c>
      <c r="AA60" s="11">
        <f>'DP STOP cijfers'!AA6</f>
        <v>775</v>
      </c>
      <c r="AB60" s="11">
        <f>'DP STOP cijfers'!AB6</f>
        <v>0</v>
      </c>
      <c r="AC60" s="11">
        <f>'DP STOP cijfers'!AC6</f>
        <v>0</v>
      </c>
      <c r="AD60" s="11">
        <f>'DP STOP cijfers'!AD6</f>
        <v>0</v>
      </c>
      <c r="AE60" s="11">
        <f>'DP STOP cijfers'!AE6</f>
        <v>0</v>
      </c>
      <c r="AF60" s="11">
        <f>'DP STOP cijfers'!AF6</f>
        <v>0</v>
      </c>
      <c r="AG60" s="49">
        <f>'DP STOP cijfers'!AG6</f>
        <v>0</v>
      </c>
      <c r="AH60" s="11">
        <f>'DP STOP cijfers'!AH6</f>
        <v>0</v>
      </c>
      <c r="AI60" s="11">
        <f>'DP STOP cijfers'!AI6</f>
        <v>775</v>
      </c>
      <c r="AJ60" s="11">
        <f>'DP STOP cijfers'!AJ6</f>
        <v>0</v>
      </c>
      <c r="AK60" s="11">
        <f>'DP STOP cijfers'!AK6</f>
        <v>0</v>
      </c>
      <c r="AL60" s="49">
        <f>'DP STOP cijfers'!AL6</f>
        <v>0</v>
      </c>
      <c r="AM60" s="11">
        <f>'DP STOP cijfers'!AM6</f>
        <v>0</v>
      </c>
      <c r="AN60" s="11">
        <f>'DP STOP cijfers'!AN6</f>
        <v>0</v>
      </c>
      <c r="AO60" s="11">
        <f>'DP STOP cijfers'!AO6</f>
        <v>0</v>
      </c>
      <c r="AP60" s="11">
        <f>'DP STOP cijfers'!AP6</f>
        <v>0</v>
      </c>
      <c r="AQ60" s="11">
        <f>'DP STOP cijfers'!AQ6</f>
        <v>0</v>
      </c>
      <c r="AR60" s="49">
        <f>'DP STOP cijfers'!AR6</f>
        <v>0</v>
      </c>
      <c r="AS60" s="11">
        <f>'DP STOP cijfers'!AS6</f>
        <v>0</v>
      </c>
      <c r="AT60" s="11">
        <f>'DP STOP cijfers'!AT6</f>
        <v>0</v>
      </c>
      <c r="AU60" s="11">
        <f>'DP STOP cijfers'!AU6</f>
        <v>0</v>
      </c>
      <c r="AV60" s="11">
        <f>'DP STOP cijfers'!AV6</f>
        <v>0</v>
      </c>
      <c r="AW60" s="11">
        <f>'DP STOP cijfers'!AW6</f>
        <v>0</v>
      </c>
      <c r="AX60" s="11">
        <f>'DP STOP cijfers'!AX6</f>
        <v>0</v>
      </c>
      <c r="AY60" s="11">
        <f>'DP STOP cijfers'!AY6</f>
        <v>0</v>
      </c>
      <c r="AZ60" s="11">
        <f>'DP STOP cijfers'!AZ6</f>
        <v>0</v>
      </c>
      <c r="BA60" s="11">
        <f>'DP STOP cijfers'!BA6</f>
        <v>0</v>
      </c>
      <c r="BB60" s="11">
        <f>'DP STOP cijfers'!BB6</f>
        <v>0</v>
      </c>
      <c r="BC60" s="49">
        <f>'DP STOP cijfers'!BC6</f>
        <v>0</v>
      </c>
      <c r="BD60" s="11">
        <f>'DP STOP cijfers'!BD6</f>
        <v>0</v>
      </c>
      <c r="BE60" s="11">
        <f>'DP STOP cijfers'!BE6</f>
        <v>0</v>
      </c>
      <c r="BF60" s="11">
        <f>'DP STOP cijfers'!BF6</f>
        <v>0</v>
      </c>
      <c r="BG60" s="11">
        <f>'DP STOP cijfers'!BG6</f>
        <v>0</v>
      </c>
      <c r="BH60" s="11">
        <f>'DP STOP cijfers'!BH6</f>
        <v>0</v>
      </c>
      <c r="BI60" s="11">
        <f>'DP STOP cijfers'!BI6</f>
        <v>0</v>
      </c>
      <c r="BJ60" s="11">
        <f>'DP STOP cijfers'!BJ6</f>
        <v>0</v>
      </c>
      <c r="BK60" s="49">
        <f>'DP STOP cijfers'!BK6</f>
        <v>0</v>
      </c>
      <c r="BL60" s="11">
        <f>'DP STOP cijfers'!BL6</f>
        <v>0</v>
      </c>
      <c r="BM60" s="11">
        <f>'DP STOP cijfers'!BM6</f>
        <v>0</v>
      </c>
      <c r="BN60" s="11">
        <f>'DP STOP cijfers'!BN6</f>
        <v>0</v>
      </c>
      <c r="BO60" s="11">
        <f>'DP STOP cijfers'!BO6</f>
        <v>0</v>
      </c>
      <c r="BP60" s="11">
        <f>'DP STOP cijfers'!BP6</f>
        <v>0</v>
      </c>
      <c r="BQ60" s="49">
        <f>'DP STOP cijfers'!BQ6</f>
        <v>0</v>
      </c>
      <c r="BR60" s="11">
        <f>'DP STOP cijfers'!BR6</f>
        <v>0</v>
      </c>
      <c r="BS60" s="11">
        <f>'DP STOP cijfers'!BS6</f>
        <v>0</v>
      </c>
      <c r="BT60" s="11">
        <f>'DP STOP cijfers'!BT6</f>
        <v>0</v>
      </c>
      <c r="BU60" s="11">
        <f>'DP STOP cijfers'!BU6</f>
        <v>0</v>
      </c>
      <c r="BV60" s="11">
        <f>'DP STOP cijfers'!BV6</f>
        <v>0</v>
      </c>
      <c r="BW60" s="11">
        <f>'DP STOP cijfers'!BW6</f>
        <v>0</v>
      </c>
      <c r="BX60" s="47">
        <f>'DP STOP cijfers'!BX6</f>
        <v>0</v>
      </c>
      <c r="BY60" s="49">
        <f>'DP STOP cijfers'!BY6</f>
        <v>775</v>
      </c>
      <c r="BZ60" s="11">
        <f>'DP STOP cijfers'!BZ6</f>
        <v>77.5</v>
      </c>
      <c r="CA60" s="11">
        <f>'DP STOP cijfers'!CA6</f>
        <v>77.5</v>
      </c>
      <c r="CB60" s="11">
        <f>'DP STOP cijfers'!CB6</f>
        <v>77.5</v>
      </c>
      <c r="CC60" s="11">
        <f>'DP STOP cijfers'!CC6</f>
        <v>77.5</v>
      </c>
      <c r="CD60" s="11">
        <f>'DP STOP cijfers'!CD6</f>
        <v>77.5</v>
      </c>
      <c r="CE60" s="11">
        <f>'DP STOP cijfers'!CE6</f>
        <v>77.5</v>
      </c>
      <c r="CF60" s="11">
        <f>'DP STOP cijfers'!CF6</f>
        <v>0</v>
      </c>
      <c r="CG60" s="11">
        <f>'DP STOP cijfers'!CG6</f>
        <v>77.5</v>
      </c>
      <c r="CH60" s="11">
        <f>'DP STOP cijfers'!CH6</f>
        <v>77.5</v>
      </c>
      <c r="CI60" s="11">
        <f>'DP STOP cijfers'!CI6</f>
        <v>77.5</v>
      </c>
      <c r="CJ60" s="11">
        <f>'DP STOP cijfers'!CJ6</f>
        <v>77.5</v>
      </c>
      <c r="CK60" s="11">
        <f>'DP STOP cijfers'!CK6</f>
        <v>0</v>
      </c>
      <c r="CL60" s="49">
        <f>'DP STOP cijfers'!CL6</f>
        <v>775</v>
      </c>
      <c r="CM60" s="11">
        <f>'DP STOP cijfers'!CM6</f>
        <v>0</v>
      </c>
      <c r="CN60" s="11">
        <f>'DP STOP cijfers'!CN6</f>
        <v>0</v>
      </c>
      <c r="CO60" s="11">
        <f>'DP STOP cijfers'!CO6</f>
        <v>0</v>
      </c>
      <c r="CP60" s="11">
        <f>'DP STOP cijfers'!CP6</f>
        <v>0</v>
      </c>
      <c r="CQ60" s="11">
        <f>'DP STOP cijfers'!CQ6</f>
        <v>0</v>
      </c>
      <c r="CR60" s="11">
        <f>'DP STOP cijfers'!CR6</f>
        <v>0</v>
      </c>
      <c r="CS60" s="11">
        <f>'DP STOP cijfers'!CS6</f>
        <v>0</v>
      </c>
      <c r="CT60" s="11">
        <f>'DP STOP cijfers'!CT6</f>
        <v>0</v>
      </c>
      <c r="CU60" s="11">
        <f>'DP STOP cijfers'!CU6</f>
        <v>0</v>
      </c>
      <c r="CV60" s="11">
        <f>'DP STOP cijfers'!CV6</f>
        <v>0</v>
      </c>
      <c r="CW60" s="11">
        <f>'DP STOP cijfers'!CW6</f>
        <v>0</v>
      </c>
      <c r="CX60" s="11">
        <f>'DP STOP cijfers'!CX6</f>
        <v>0</v>
      </c>
      <c r="CY60" s="26">
        <f>'DP STOP cijfers'!CY6</f>
        <v>0</v>
      </c>
      <c r="CZ60" s="15">
        <f>'DP STOP cijfers'!CZ6</f>
        <v>0</v>
      </c>
      <c r="DA60" s="11">
        <f>'DP STOP cijfers'!DA6</f>
        <v>0</v>
      </c>
      <c r="DB60" s="11">
        <f>'DP STOP cijfers'!DB6</f>
        <v>0</v>
      </c>
      <c r="DC60" s="11">
        <f>'DP STOP cijfers'!DC6</f>
        <v>0</v>
      </c>
      <c r="DD60" s="11">
        <f>'DP STOP cijfers'!DD6</f>
        <v>0</v>
      </c>
      <c r="DE60" s="11">
        <f>'DP STOP cijfers'!DE6</f>
        <v>0</v>
      </c>
      <c r="DF60" s="11">
        <f>'DP STOP cijfers'!DF6</f>
        <v>0</v>
      </c>
      <c r="DG60" s="11">
        <f>'DP STOP cijfers'!DG6</f>
        <v>0</v>
      </c>
      <c r="DH60" s="11">
        <f>'DP STOP cijfers'!DH6</f>
        <v>0</v>
      </c>
      <c r="DI60" s="11">
        <f>'DP STOP cijfers'!DI6</f>
        <v>0</v>
      </c>
      <c r="DJ60" s="11">
        <f>'DP STOP cijfers'!DJ6</f>
        <v>0</v>
      </c>
      <c r="DK60" s="11">
        <f>'DP STOP cijfers'!DK6</f>
        <v>0</v>
      </c>
      <c r="DL60" s="26">
        <f>'DP STOP cijfers'!DL6</f>
        <v>0</v>
      </c>
    </row>
    <row r="61" spans="1:116" ht="12.75" customHeight="1">
      <c r="A61" s="47" t="str">
        <f>'DP STOP cijfers'!A7</f>
        <v>3.1</v>
      </c>
      <c r="B61" s="49" t="str">
        <f>'DP STOP cijfers'!B7</f>
        <v>RDNT</v>
      </c>
      <c r="C61" s="4" t="str">
        <f>'DP STOP cijfers'!C7</f>
        <v>Dierproeven</v>
      </c>
      <c r="D61" s="4" t="str">
        <f>'DP STOP cijfers'!D7</f>
        <v>DP Dierproeven DG-AGRO</v>
      </c>
      <c r="E61" s="4" t="str">
        <f>'DP STOP cijfers'!E7</f>
        <v>Nieuwe handhavingsaanpak</v>
      </c>
      <c r="F61" s="161" t="str">
        <f>'DP STOP cijfers'!F7</f>
        <v>DG AGRO</v>
      </c>
      <c r="G61" s="161" t="str">
        <f>'DP STOP cijfers'!G7</f>
        <v>nee /ja</v>
      </c>
      <c r="H61" s="11">
        <f>'DP STOP cijfers'!H7</f>
        <v>100</v>
      </c>
      <c r="I61" s="11">
        <f>'DP STOP cijfers'!I7</f>
        <v>0</v>
      </c>
      <c r="J61" s="11">
        <f>'DP STOP cijfers'!J7</f>
        <v>0</v>
      </c>
      <c r="K61" s="11">
        <f>'DP STOP cijfers'!K7</f>
        <v>0</v>
      </c>
      <c r="L61" s="11">
        <f>'DP STOP cijfers'!L7</f>
        <v>0</v>
      </c>
      <c r="M61" s="11">
        <f>'DP STOP cijfers'!M7</f>
        <v>0</v>
      </c>
      <c r="N61" s="11">
        <f>'DP STOP cijfers'!N7</f>
        <v>0</v>
      </c>
      <c r="O61" s="11">
        <f>'DP STOP cijfers'!O7</f>
        <v>0</v>
      </c>
      <c r="P61" s="11">
        <f>'DP STOP cijfers'!P7</f>
        <v>0</v>
      </c>
      <c r="Q61" s="26">
        <f>'DP STOP cijfers'!Q7</f>
        <v>100</v>
      </c>
      <c r="R61" s="15">
        <f>'DP STOP cijfers'!R7</f>
        <v>0</v>
      </c>
      <c r="S61" s="11">
        <f>'DP STOP cijfers'!S7</f>
        <v>0</v>
      </c>
      <c r="T61" s="11">
        <f>'DP STOP cijfers'!T7</f>
        <v>100</v>
      </c>
      <c r="U61" s="11">
        <f>'DP STOP cijfers'!U7</f>
        <v>0</v>
      </c>
      <c r="V61" s="11">
        <f>'DP STOP cijfers'!V7</f>
        <v>0</v>
      </c>
      <c r="W61" s="11">
        <f>'DP STOP cijfers'!W7</f>
        <v>0</v>
      </c>
      <c r="X61" s="11">
        <f>'DP STOP cijfers'!X7</f>
        <v>0</v>
      </c>
      <c r="Y61" s="11">
        <f>'DP STOP cijfers'!Y7</f>
        <v>0</v>
      </c>
      <c r="Z61" s="49">
        <f>'DP STOP cijfers'!Z7</f>
        <v>100</v>
      </c>
      <c r="AA61" s="11">
        <f>'DP STOP cijfers'!AA7</f>
        <v>100</v>
      </c>
      <c r="AB61" s="11">
        <f>'DP STOP cijfers'!AB7</f>
        <v>0</v>
      </c>
      <c r="AC61" s="11">
        <f>'DP STOP cijfers'!AC7</f>
        <v>0</v>
      </c>
      <c r="AD61" s="11">
        <f>'DP STOP cijfers'!AD7</f>
        <v>0</v>
      </c>
      <c r="AE61" s="11">
        <f>'DP STOP cijfers'!AE7</f>
        <v>0</v>
      </c>
      <c r="AF61" s="11">
        <f>'DP STOP cijfers'!AF7</f>
        <v>0</v>
      </c>
      <c r="AG61" s="49">
        <f>'DP STOP cijfers'!AG7</f>
        <v>0</v>
      </c>
      <c r="AH61" s="11">
        <f>'DP STOP cijfers'!AH7</f>
        <v>0</v>
      </c>
      <c r="AI61" s="11">
        <f>'DP STOP cijfers'!AI7</f>
        <v>100</v>
      </c>
      <c r="AJ61" s="11">
        <f>'DP STOP cijfers'!AJ7</f>
        <v>0</v>
      </c>
      <c r="AK61" s="11">
        <f>'DP STOP cijfers'!AK7</f>
        <v>0</v>
      </c>
      <c r="AL61" s="49">
        <f>'DP STOP cijfers'!AL7</f>
        <v>0</v>
      </c>
      <c r="AM61" s="11">
        <f>'DP STOP cijfers'!AM7</f>
        <v>0</v>
      </c>
      <c r="AN61" s="11">
        <f>'DP STOP cijfers'!AN7</f>
        <v>0</v>
      </c>
      <c r="AO61" s="11">
        <f>'DP STOP cijfers'!AO7</f>
        <v>0</v>
      </c>
      <c r="AP61" s="11">
        <f>'DP STOP cijfers'!AP7</f>
        <v>0</v>
      </c>
      <c r="AQ61" s="11">
        <f>'DP STOP cijfers'!AQ7</f>
        <v>0</v>
      </c>
      <c r="AR61" s="49">
        <f>'DP STOP cijfers'!AR7</f>
        <v>0</v>
      </c>
      <c r="AS61" s="11">
        <f>'DP STOP cijfers'!AS7</f>
        <v>0</v>
      </c>
      <c r="AT61" s="11">
        <f>'DP STOP cijfers'!AT7</f>
        <v>0</v>
      </c>
      <c r="AU61" s="11">
        <f>'DP STOP cijfers'!AU7</f>
        <v>0</v>
      </c>
      <c r="AV61" s="11">
        <f>'DP STOP cijfers'!AV7</f>
        <v>0</v>
      </c>
      <c r="AW61" s="11">
        <f>'DP STOP cijfers'!AW7</f>
        <v>0</v>
      </c>
      <c r="AX61" s="11">
        <f>'DP STOP cijfers'!AX7</f>
        <v>0</v>
      </c>
      <c r="AY61" s="11">
        <f>'DP STOP cijfers'!AY7</f>
        <v>0</v>
      </c>
      <c r="AZ61" s="11">
        <f>'DP STOP cijfers'!AZ7</f>
        <v>0</v>
      </c>
      <c r="BA61" s="11">
        <f>'DP STOP cijfers'!BA7</f>
        <v>0</v>
      </c>
      <c r="BB61" s="11">
        <f>'DP STOP cijfers'!BB7</f>
        <v>0</v>
      </c>
      <c r="BC61" s="49">
        <f>'DP STOP cijfers'!BC7</f>
        <v>0</v>
      </c>
      <c r="BD61" s="11">
        <f>'DP STOP cijfers'!BD7</f>
        <v>0</v>
      </c>
      <c r="BE61" s="11">
        <f>'DP STOP cijfers'!BE7</f>
        <v>0</v>
      </c>
      <c r="BF61" s="11">
        <f>'DP STOP cijfers'!BF7</f>
        <v>0</v>
      </c>
      <c r="BG61" s="11">
        <f>'DP STOP cijfers'!BG7</f>
        <v>0</v>
      </c>
      <c r="BH61" s="11">
        <f>'DP STOP cijfers'!BH7</f>
        <v>0</v>
      </c>
      <c r="BI61" s="11">
        <f>'DP STOP cijfers'!BI7</f>
        <v>0</v>
      </c>
      <c r="BJ61" s="11">
        <f>'DP STOP cijfers'!BJ7</f>
        <v>0</v>
      </c>
      <c r="BK61" s="49">
        <f>'DP STOP cijfers'!BK7</f>
        <v>0</v>
      </c>
      <c r="BL61" s="11">
        <f>'DP STOP cijfers'!BL7</f>
        <v>0</v>
      </c>
      <c r="BM61" s="11">
        <f>'DP STOP cijfers'!BM7</f>
        <v>0</v>
      </c>
      <c r="BN61" s="11">
        <f>'DP STOP cijfers'!BN7</f>
        <v>0</v>
      </c>
      <c r="BO61" s="11">
        <f>'DP STOP cijfers'!BO7</f>
        <v>0</v>
      </c>
      <c r="BP61" s="11">
        <f>'DP STOP cijfers'!BP7</f>
        <v>0</v>
      </c>
      <c r="BQ61" s="49">
        <f>'DP STOP cijfers'!BQ7</f>
        <v>0</v>
      </c>
      <c r="BR61" s="11">
        <f>'DP STOP cijfers'!BR7</f>
        <v>0</v>
      </c>
      <c r="BS61" s="11">
        <f>'DP STOP cijfers'!BS7</f>
        <v>0</v>
      </c>
      <c r="BT61" s="11">
        <f>'DP STOP cijfers'!BT7</f>
        <v>0</v>
      </c>
      <c r="BU61" s="11">
        <f>'DP STOP cijfers'!BU7</f>
        <v>0</v>
      </c>
      <c r="BV61" s="11">
        <f>'DP STOP cijfers'!BV7</f>
        <v>0</v>
      </c>
      <c r="BW61" s="11">
        <f>'DP STOP cijfers'!BW7</f>
        <v>0</v>
      </c>
      <c r="BX61" s="47">
        <f>'DP STOP cijfers'!BX7</f>
        <v>0</v>
      </c>
      <c r="BY61" s="49">
        <f>'DP STOP cijfers'!BY7</f>
        <v>100</v>
      </c>
      <c r="BZ61" s="11">
        <f>'DP STOP cijfers'!BZ7</f>
        <v>10</v>
      </c>
      <c r="CA61" s="11">
        <f>'DP STOP cijfers'!CA7</f>
        <v>10</v>
      </c>
      <c r="CB61" s="11">
        <f>'DP STOP cijfers'!CB7</f>
        <v>10</v>
      </c>
      <c r="CC61" s="11">
        <f>'DP STOP cijfers'!CC7</f>
        <v>10</v>
      </c>
      <c r="CD61" s="11">
        <f>'DP STOP cijfers'!CD7</f>
        <v>10</v>
      </c>
      <c r="CE61" s="11">
        <f>'DP STOP cijfers'!CE7</f>
        <v>10</v>
      </c>
      <c r="CF61" s="11">
        <f>'DP STOP cijfers'!CF7</f>
        <v>0</v>
      </c>
      <c r="CG61" s="11">
        <f>'DP STOP cijfers'!CG7</f>
        <v>10</v>
      </c>
      <c r="CH61" s="11">
        <f>'DP STOP cijfers'!CH7</f>
        <v>10</v>
      </c>
      <c r="CI61" s="11">
        <f>'DP STOP cijfers'!CI7</f>
        <v>10</v>
      </c>
      <c r="CJ61" s="11">
        <f>'DP STOP cijfers'!CJ7</f>
        <v>10</v>
      </c>
      <c r="CK61" s="11">
        <f>'DP STOP cijfers'!CK7</f>
        <v>0</v>
      </c>
      <c r="CL61" s="49">
        <f>'DP STOP cijfers'!CL7</f>
        <v>100</v>
      </c>
      <c r="CM61" s="11">
        <f>'DP STOP cijfers'!CM7</f>
        <v>0</v>
      </c>
      <c r="CN61" s="11">
        <f>'DP STOP cijfers'!CN7</f>
        <v>0</v>
      </c>
      <c r="CO61" s="11">
        <f>'DP STOP cijfers'!CO7</f>
        <v>0</v>
      </c>
      <c r="CP61" s="11">
        <f>'DP STOP cijfers'!CP7</f>
        <v>0</v>
      </c>
      <c r="CQ61" s="11">
        <f>'DP STOP cijfers'!CQ7</f>
        <v>0</v>
      </c>
      <c r="CR61" s="11">
        <f>'DP STOP cijfers'!CR7</f>
        <v>0</v>
      </c>
      <c r="CS61" s="11">
        <f>'DP STOP cijfers'!CS7</f>
        <v>0</v>
      </c>
      <c r="CT61" s="11">
        <f>'DP STOP cijfers'!CT7</f>
        <v>0</v>
      </c>
      <c r="CU61" s="11">
        <f>'DP STOP cijfers'!CU7</f>
        <v>0</v>
      </c>
      <c r="CV61" s="11">
        <f>'DP STOP cijfers'!CV7</f>
        <v>0</v>
      </c>
      <c r="CW61" s="11">
        <f>'DP STOP cijfers'!CW7</f>
        <v>0</v>
      </c>
      <c r="CX61" s="11">
        <f>'DP STOP cijfers'!CX7</f>
        <v>0</v>
      </c>
      <c r="CY61" s="26">
        <f>'DP STOP cijfers'!CY7</f>
        <v>0</v>
      </c>
      <c r="CZ61" s="15">
        <f>'DP STOP cijfers'!CZ7</f>
        <v>0</v>
      </c>
      <c r="DA61" s="11">
        <f>'DP STOP cijfers'!DA7</f>
        <v>0</v>
      </c>
      <c r="DB61" s="11">
        <f>'DP STOP cijfers'!DB7</f>
        <v>0</v>
      </c>
      <c r="DC61" s="11">
        <f>'DP STOP cijfers'!DC7</f>
        <v>0</v>
      </c>
      <c r="DD61" s="11">
        <f>'DP STOP cijfers'!DD7</f>
        <v>0</v>
      </c>
      <c r="DE61" s="11">
        <f>'DP STOP cijfers'!DE7</f>
        <v>0</v>
      </c>
      <c r="DF61" s="11">
        <f>'DP STOP cijfers'!DF7</f>
        <v>0</v>
      </c>
      <c r="DG61" s="11">
        <f>'DP STOP cijfers'!DG7</f>
        <v>0</v>
      </c>
      <c r="DH61" s="11">
        <f>'DP STOP cijfers'!DH7</f>
        <v>0</v>
      </c>
      <c r="DI61" s="11">
        <f>'DP STOP cijfers'!DI7</f>
        <v>0</v>
      </c>
      <c r="DJ61" s="11">
        <f>'DP STOP cijfers'!DJ7</f>
        <v>0</v>
      </c>
      <c r="DK61" s="11">
        <f>'DP STOP cijfers'!DK7</f>
        <v>0</v>
      </c>
      <c r="DL61" s="26">
        <f>'DP STOP cijfers'!DL7</f>
        <v>0</v>
      </c>
    </row>
    <row r="62" spans="1:116">
      <c r="A62" s="47" t="str">
        <f>'DP STOP cijfers'!A8</f>
        <v>3.2</v>
      </c>
      <c r="B62" s="49" t="str">
        <f>'DP STOP cijfers'!B8</f>
        <v>RDNT1501</v>
      </c>
      <c r="C62" s="4" t="str">
        <f>'DP STOP cijfers'!C8</f>
        <v>Dierproeven</v>
      </c>
      <c r="D62" s="4" t="str">
        <f>'DP STOP cijfers'!D8</f>
        <v>DP Dierproeven DG-AGRO</v>
      </c>
      <c r="E62" s="4" t="str">
        <f>'DP STOP cijfers'!E8</f>
        <v>Toezicht huisvesting en verzorging  Dierproef reden</v>
      </c>
      <c r="F62" s="161" t="str">
        <f>'DP STOP cijfers'!F8</f>
        <v>DG AGRO</v>
      </c>
      <c r="G62" s="161" t="str">
        <f>'DP STOP cijfers'!G8</f>
        <v>nee</v>
      </c>
      <c r="H62" s="11">
        <f>'DP STOP cijfers'!H8</f>
        <v>500</v>
      </c>
      <c r="I62" s="11">
        <f>'DP STOP cijfers'!I8</f>
        <v>0</v>
      </c>
      <c r="J62" s="11">
        <f>'DP STOP cijfers'!J8</f>
        <v>0</v>
      </c>
      <c r="K62" s="11">
        <f>'DP STOP cijfers'!K8</f>
        <v>0</v>
      </c>
      <c r="L62" s="11">
        <f>'DP STOP cijfers'!L8</f>
        <v>0</v>
      </c>
      <c r="M62" s="11">
        <f>'DP STOP cijfers'!M8</f>
        <v>0</v>
      </c>
      <c r="N62" s="11">
        <f>'DP STOP cijfers'!N8</f>
        <v>0</v>
      </c>
      <c r="O62" s="11">
        <f>'DP STOP cijfers'!O8</f>
        <v>0</v>
      </c>
      <c r="P62" s="11">
        <f>'DP STOP cijfers'!P8</f>
        <v>0</v>
      </c>
      <c r="Q62" s="26">
        <f>'DP STOP cijfers'!Q8</f>
        <v>500</v>
      </c>
      <c r="R62" s="15">
        <f>'DP STOP cijfers'!R8</f>
        <v>0</v>
      </c>
      <c r="S62" s="11">
        <f>'DP STOP cijfers'!S8</f>
        <v>0</v>
      </c>
      <c r="T62" s="11">
        <f>'DP STOP cijfers'!T8</f>
        <v>500</v>
      </c>
      <c r="U62" s="11">
        <f>'DP STOP cijfers'!U8</f>
        <v>0</v>
      </c>
      <c r="V62" s="11">
        <f>'DP STOP cijfers'!V8</f>
        <v>0</v>
      </c>
      <c r="W62" s="11">
        <f>'DP STOP cijfers'!W8</f>
        <v>0</v>
      </c>
      <c r="X62" s="11">
        <f>'DP STOP cijfers'!X8</f>
        <v>0</v>
      </c>
      <c r="Y62" s="11">
        <f>'DP STOP cijfers'!Y8</f>
        <v>0</v>
      </c>
      <c r="Z62" s="49">
        <f>'DP STOP cijfers'!Z8</f>
        <v>500</v>
      </c>
      <c r="AA62" s="11">
        <f>'DP STOP cijfers'!AA8</f>
        <v>0</v>
      </c>
      <c r="AB62" s="11">
        <f>'DP STOP cijfers'!AB8</f>
        <v>0</v>
      </c>
      <c r="AC62" s="11">
        <f>'DP STOP cijfers'!AC8</f>
        <v>500</v>
      </c>
      <c r="AD62" s="11">
        <f>'DP STOP cijfers'!AD8</f>
        <v>0</v>
      </c>
      <c r="AE62" s="11">
        <f>'DP STOP cijfers'!AE8</f>
        <v>0</v>
      </c>
      <c r="AF62" s="11">
        <f>'DP STOP cijfers'!AF8</f>
        <v>0</v>
      </c>
      <c r="AG62" s="49">
        <f>'DP STOP cijfers'!AG8</f>
        <v>0</v>
      </c>
      <c r="AH62" s="11">
        <f>'DP STOP cijfers'!AH8</f>
        <v>0</v>
      </c>
      <c r="AI62" s="11">
        <f>'DP STOP cijfers'!AI8</f>
        <v>0</v>
      </c>
      <c r="AJ62" s="11">
        <f>'DP STOP cijfers'!AJ8</f>
        <v>0</v>
      </c>
      <c r="AK62" s="11">
        <f>'DP STOP cijfers'!AK8</f>
        <v>0</v>
      </c>
      <c r="AL62" s="49">
        <f>'DP STOP cijfers'!AL8</f>
        <v>0</v>
      </c>
      <c r="AM62" s="11">
        <f>'DP STOP cijfers'!AM8</f>
        <v>0</v>
      </c>
      <c r="AN62" s="11">
        <f>'DP STOP cijfers'!AN8</f>
        <v>0</v>
      </c>
      <c r="AO62" s="11">
        <f>'DP STOP cijfers'!AO8</f>
        <v>0</v>
      </c>
      <c r="AP62" s="11">
        <f>'DP STOP cijfers'!AP8</f>
        <v>0</v>
      </c>
      <c r="AQ62" s="11">
        <f>'DP STOP cijfers'!AQ8</f>
        <v>0</v>
      </c>
      <c r="AR62" s="49">
        <f>'DP STOP cijfers'!AR8</f>
        <v>0</v>
      </c>
      <c r="AS62" s="11">
        <f>'DP STOP cijfers'!AS8</f>
        <v>0</v>
      </c>
      <c r="AT62" s="11">
        <f>'DP STOP cijfers'!AT8</f>
        <v>0</v>
      </c>
      <c r="AU62" s="11">
        <f>'DP STOP cijfers'!AU8</f>
        <v>0</v>
      </c>
      <c r="AV62" s="11">
        <f>'DP STOP cijfers'!AV8</f>
        <v>0</v>
      </c>
      <c r="AW62" s="11">
        <f>'DP STOP cijfers'!AW8</f>
        <v>0</v>
      </c>
      <c r="AX62" s="11">
        <f>'DP STOP cijfers'!AX8</f>
        <v>0</v>
      </c>
      <c r="AY62" s="11">
        <f>'DP STOP cijfers'!AY8</f>
        <v>0</v>
      </c>
      <c r="AZ62" s="11">
        <f>'DP STOP cijfers'!AZ8</f>
        <v>0</v>
      </c>
      <c r="BA62" s="11">
        <f>'DP STOP cijfers'!BA8</f>
        <v>0</v>
      </c>
      <c r="BB62" s="11">
        <f>'DP STOP cijfers'!BB8</f>
        <v>0</v>
      </c>
      <c r="BC62" s="49">
        <f>'DP STOP cijfers'!BC8</f>
        <v>0</v>
      </c>
      <c r="BD62" s="11">
        <f>'DP STOP cijfers'!BD8</f>
        <v>0</v>
      </c>
      <c r="BE62" s="11">
        <f>'DP STOP cijfers'!BE8</f>
        <v>0</v>
      </c>
      <c r="BF62" s="11">
        <f>'DP STOP cijfers'!BF8</f>
        <v>0</v>
      </c>
      <c r="BG62" s="11">
        <f>'DP STOP cijfers'!BG8</f>
        <v>0</v>
      </c>
      <c r="BH62" s="11">
        <f>'DP STOP cijfers'!BH8</f>
        <v>0</v>
      </c>
      <c r="BI62" s="11">
        <f>'DP STOP cijfers'!BI8</f>
        <v>0</v>
      </c>
      <c r="BJ62" s="11">
        <f>'DP STOP cijfers'!BJ8</f>
        <v>0</v>
      </c>
      <c r="BK62" s="49">
        <f>'DP STOP cijfers'!BK8</f>
        <v>0</v>
      </c>
      <c r="BL62" s="11">
        <f>'DP STOP cijfers'!BL8</f>
        <v>0</v>
      </c>
      <c r="BM62" s="11">
        <f>'DP STOP cijfers'!BM8</f>
        <v>0</v>
      </c>
      <c r="BN62" s="11">
        <f>'DP STOP cijfers'!BN8</f>
        <v>0</v>
      </c>
      <c r="BO62" s="11">
        <f>'DP STOP cijfers'!BO8</f>
        <v>0</v>
      </c>
      <c r="BP62" s="11">
        <f>'DP STOP cijfers'!BP8</f>
        <v>0</v>
      </c>
      <c r="BQ62" s="49">
        <f>'DP STOP cijfers'!BQ8</f>
        <v>0</v>
      </c>
      <c r="BR62" s="11">
        <f>'DP STOP cijfers'!BR8</f>
        <v>500</v>
      </c>
      <c r="BS62" s="11">
        <f>'DP STOP cijfers'!BS8</f>
        <v>0</v>
      </c>
      <c r="BT62" s="11">
        <f>'DP STOP cijfers'!BT8</f>
        <v>0</v>
      </c>
      <c r="BU62" s="11">
        <f>'DP STOP cijfers'!BU8</f>
        <v>0</v>
      </c>
      <c r="BV62" s="11">
        <f>'DP STOP cijfers'!BV8</f>
        <v>0</v>
      </c>
      <c r="BW62" s="11">
        <f>'DP STOP cijfers'!BW8</f>
        <v>0</v>
      </c>
      <c r="BX62" s="47">
        <f>'DP STOP cijfers'!BX8</f>
        <v>0</v>
      </c>
      <c r="BY62" s="49">
        <f>'DP STOP cijfers'!BY8</f>
        <v>500</v>
      </c>
      <c r="BZ62" s="11">
        <f>'DP STOP cijfers'!BZ8</f>
        <v>50</v>
      </c>
      <c r="CA62" s="11">
        <f>'DP STOP cijfers'!CA8</f>
        <v>50</v>
      </c>
      <c r="CB62" s="11">
        <f>'DP STOP cijfers'!CB8</f>
        <v>50</v>
      </c>
      <c r="CC62" s="11">
        <f>'DP STOP cijfers'!CC8</f>
        <v>50</v>
      </c>
      <c r="CD62" s="11">
        <f>'DP STOP cijfers'!CD8</f>
        <v>50</v>
      </c>
      <c r="CE62" s="11">
        <f>'DP STOP cijfers'!CE8</f>
        <v>50</v>
      </c>
      <c r="CF62" s="11">
        <f>'DP STOP cijfers'!CF8</f>
        <v>0</v>
      </c>
      <c r="CG62" s="11">
        <f>'DP STOP cijfers'!CG8</f>
        <v>50</v>
      </c>
      <c r="CH62" s="11">
        <f>'DP STOP cijfers'!CH8</f>
        <v>50</v>
      </c>
      <c r="CI62" s="11">
        <f>'DP STOP cijfers'!CI8</f>
        <v>50</v>
      </c>
      <c r="CJ62" s="11">
        <f>'DP STOP cijfers'!CJ8</f>
        <v>50</v>
      </c>
      <c r="CK62" s="11">
        <f>'DP STOP cijfers'!CK8</f>
        <v>0</v>
      </c>
      <c r="CL62" s="49">
        <f>'DP STOP cijfers'!CL8</f>
        <v>500</v>
      </c>
      <c r="CM62" s="11">
        <f>'DP STOP cijfers'!CM8</f>
        <v>0</v>
      </c>
      <c r="CN62" s="11">
        <f>'DP STOP cijfers'!CN8</f>
        <v>0</v>
      </c>
      <c r="CO62" s="11">
        <f>'DP STOP cijfers'!CO8</f>
        <v>0</v>
      </c>
      <c r="CP62" s="11">
        <f>'DP STOP cijfers'!CP8</f>
        <v>0</v>
      </c>
      <c r="CQ62" s="11">
        <f>'DP STOP cijfers'!CQ8</f>
        <v>0</v>
      </c>
      <c r="CR62" s="11">
        <f>'DP STOP cijfers'!CR8</f>
        <v>0</v>
      </c>
      <c r="CS62" s="11">
        <f>'DP STOP cijfers'!CS8</f>
        <v>0</v>
      </c>
      <c r="CT62" s="11">
        <f>'DP STOP cijfers'!CT8</f>
        <v>0</v>
      </c>
      <c r="CU62" s="11">
        <f>'DP STOP cijfers'!CU8</f>
        <v>0</v>
      </c>
      <c r="CV62" s="11">
        <f>'DP STOP cijfers'!CV8</f>
        <v>0</v>
      </c>
      <c r="CW62" s="11">
        <f>'DP STOP cijfers'!CW8</f>
        <v>0</v>
      </c>
      <c r="CX62" s="11">
        <f>'DP STOP cijfers'!CX8</f>
        <v>0</v>
      </c>
      <c r="CY62" s="26">
        <f>'DP STOP cijfers'!CY8</f>
        <v>0</v>
      </c>
      <c r="CZ62" s="15">
        <f>'DP STOP cijfers'!CZ8</f>
        <v>0</v>
      </c>
      <c r="DA62" s="11">
        <f>'DP STOP cijfers'!DA8</f>
        <v>0</v>
      </c>
      <c r="DB62" s="11">
        <f>'DP STOP cijfers'!DB8</f>
        <v>0</v>
      </c>
      <c r="DC62" s="11">
        <f>'DP STOP cijfers'!DC8</f>
        <v>0</v>
      </c>
      <c r="DD62" s="11">
        <f>'DP STOP cijfers'!DD8</f>
        <v>0</v>
      </c>
      <c r="DE62" s="11">
        <f>'DP STOP cijfers'!DE8</f>
        <v>0</v>
      </c>
      <c r="DF62" s="11">
        <f>'DP STOP cijfers'!DF8</f>
        <v>0</v>
      </c>
      <c r="DG62" s="11">
        <f>'DP STOP cijfers'!DG8</f>
        <v>0</v>
      </c>
      <c r="DH62" s="11">
        <f>'DP STOP cijfers'!DH8</f>
        <v>0</v>
      </c>
      <c r="DI62" s="11">
        <f>'DP STOP cijfers'!DI8</f>
        <v>0</v>
      </c>
      <c r="DJ62" s="11">
        <f>'DP STOP cijfers'!DJ8</f>
        <v>0</v>
      </c>
      <c r="DK62" s="11">
        <f>'DP STOP cijfers'!DK8</f>
        <v>0</v>
      </c>
      <c r="DL62" s="26">
        <f>'DP STOP cijfers'!DL8</f>
        <v>0</v>
      </c>
    </row>
    <row r="63" spans="1:116">
      <c r="A63" s="47" t="str">
        <f>'DP STOP cijfers'!A9</f>
        <v>3.2</v>
      </c>
      <c r="B63" s="49" t="str">
        <f>'DP STOP cijfers'!B9</f>
        <v>RDNT1503</v>
      </c>
      <c r="C63" s="4" t="str">
        <f>'DP STOP cijfers'!C9</f>
        <v>Dierproeven</v>
      </c>
      <c r="D63" s="4" t="str">
        <f>'DP STOP cijfers'!D9</f>
        <v>DP Dierproeven DG-AGRO</v>
      </c>
      <c r="E63" s="4" t="str">
        <f>'DP STOP cijfers'!E9</f>
        <v>Toezicht huisvesting en verzorging Handelingen werklocaties</v>
      </c>
      <c r="F63" s="161" t="str">
        <f>'DP STOP cijfers'!F9</f>
        <v>DG AGRO</v>
      </c>
      <c r="G63" s="161" t="str">
        <f>'DP STOP cijfers'!G9</f>
        <v>nee</v>
      </c>
      <c r="H63" s="11">
        <f>'DP STOP cijfers'!H9</f>
        <v>500</v>
      </c>
      <c r="I63" s="11">
        <f>'DP STOP cijfers'!I9</f>
        <v>0</v>
      </c>
      <c r="J63" s="11">
        <f>'DP STOP cijfers'!J9</f>
        <v>0</v>
      </c>
      <c r="K63" s="11">
        <f>'DP STOP cijfers'!K9</f>
        <v>0</v>
      </c>
      <c r="L63" s="11">
        <f>'DP STOP cijfers'!L9</f>
        <v>0</v>
      </c>
      <c r="M63" s="11">
        <f>'DP STOP cijfers'!M9</f>
        <v>0</v>
      </c>
      <c r="N63" s="11">
        <f>'DP STOP cijfers'!N9</f>
        <v>0</v>
      </c>
      <c r="O63" s="11">
        <f>'DP STOP cijfers'!O9</f>
        <v>0</v>
      </c>
      <c r="P63" s="11">
        <f>'DP STOP cijfers'!P9</f>
        <v>0</v>
      </c>
      <c r="Q63" s="26">
        <f>'DP STOP cijfers'!Q9</f>
        <v>500</v>
      </c>
      <c r="R63" s="15">
        <f>'DP STOP cijfers'!R9</f>
        <v>0</v>
      </c>
      <c r="S63" s="11">
        <f>'DP STOP cijfers'!S9</f>
        <v>0</v>
      </c>
      <c r="T63" s="11">
        <f>'DP STOP cijfers'!T9</f>
        <v>500</v>
      </c>
      <c r="U63" s="11">
        <f>'DP STOP cijfers'!U9</f>
        <v>0</v>
      </c>
      <c r="V63" s="11">
        <f>'DP STOP cijfers'!V9</f>
        <v>0</v>
      </c>
      <c r="W63" s="11">
        <f>'DP STOP cijfers'!W9</f>
        <v>0</v>
      </c>
      <c r="X63" s="11">
        <f>'DP STOP cijfers'!X9</f>
        <v>0</v>
      </c>
      <c r="Y63" s="11">
        <f>'DP STOP cijfers'!Y9</f>
        <v>0</v>
      </c>
      <c r="Z63" s="49">
        <f>'DP STOP cijfers'!Z9</f>
        <v>500</v>
      </c>
      <c r="AA63" s="11">
        <f>'DP STOP cijfers'!AA9</f>
        <v>0</v>
      </c>
      <c r="AB63" s="11">
        <f>'DP STOP cijfers'!AB9</f>
        <v>0</v>
      </c>
      <c r="AC63" s="11">
        <f>'DP STOP cijfers'!AC9</f>
        <v>500</v>
      </c>
      <c r="AD63" s="11">
        <f>'DP STOP cijfers'!AD9</f>
        <v>0</v>
      </c>
      <c r="AE63" s="11">
        <f>'DP STOP cijfers'!AE9</f>
        <v>0</v>
      </c>
      <c r="AF63" s="11">
        <f>'DP STOP cijfers'!AF9</f>
        <v>0</v>
      </c>
      <c r="AG63" s="49">
        <f>'DP STOP cijfers'!AG9</f>
        <v>0</v>
      </c>
      <c r="AH63" s="11">
        <f>'DP STOP cijfers'!AH9</f>
        <v>0</v>
      </c>
      <c r="AI63" s="11">
        <f>'DP STOP cijfers'!AI9</f>
        <v>0</v>
      </c>
      <c r="AJ63" s="11">
        <f>'DP STOP cijfers'!AJ9</f>
        <v>0</v>
      </c>
      <c r="AK63" s="11">
        <f>'DP STOP cijfers'!AK9</f>
        <v>0</v>
      </c>
      <c r="AL63" s="49">
        <f>'DP STOP cijfers'!AL9</f>
        <v>0</v>
      </c>
      <c r="AM63" s="11">
        <f>'DP STOP cijfers'!AM9</f>
        <v>0</v>
      </c>
      <c r="AN63" s="11">
        <f>'DP STOP cijfers'!AN9</f>
        <v>0</v>
      </c>
      <c r="AO63" s="11">
        <f>'DP STOP cijfers'!AO9</f>
        <v>0</v>
      </c>
      <c r="AP63" s="11">
        <f>'DP STOP cijfers'!AP9</f>
        <v>0</v>
      </c>
      <c r="AQ63" s="11">
        <f>'DP STOP cijfers'!AQ9</f>
        <v>0</v>
      </c>
      <c r="AR63" s="49">
        <f>'DP STOP cijfers'!AR9</f>
        <v>0</v>
      </c>
      <c r="AS63" s="11">
        <f>'DP STOP cijfers'!AS9</f>
        <v>0</v>
      </c>
      <c r="AT63" s="11">
        <f>'DP STOP cijfers'!AT9</f>
        <v>0</v>
      </c>
      <c r="AU63" s="11">
        <f>'DP STOP cijfers'!AU9</f>
        <v>0</v>
      </c>
      <c r="AV63" s="11">
        <f>'DP STOP cijfers'!AV9</f>
        <v>0</v>
      </c>
      <c r="AW63" s="11">
        <f>'DP STOP cijfers'!AW9</f>
        <v>0</v>
      </c>
      <c r="AX63" s="11">
        <f>'DP STOP cijfers'!AX9</f>
        <v>0</v>
      </c>
      <c r="AY63" s="11">
        <f>'DP STOP cijfers'!AY9</f>
        <v>0</v>
      </c>
      <c r="AZ63" s="11">
        <f>'DP STOP cijfers'!AZ9</f>
        <v>0</v>
      </c>
      <c r="BA63" s="11">
        <f>'DP STOP cijfers'!BA9</f>
        <v>0</v>
      </c>
      <c r="BB63" s="11">
        <f>'DP STOP cijfers'!BB9</f>
        <v>0</v>
      </c>
      <c r="BC63" s="49">
        <f>'DP STOP cijfers'!BC9</f>
        <v>0</v>
      </c>
      <c r="BD63" s="11">
        <f>'DP STOP cijfers'!BD9</f>
        <v>0</v>
      </c>
      <c r="BE63" s="11">
        <f>'DP STOP cijfers'!BE9</f>
        <v>0</v>
      </c>
      <c r="BF63" s="11">
        <f>'DP STOP cijfers'!BF9</f>
        <v>0</v>
      </c>
      <c r="BG63" s="11">
        <f>'DP STOP cijfers'!BG9</f>
        <v>0</v>
      </c>
      <c r="BH63" s="11">
        <f>'DP STOP cijfers'!BH9</f>
        <v>0</v>
      </c>
      <c r="BI63" s="11">
        <f>'DP STOP cijfers'!BI9</f>
        <v>0</v>
      </c>
      <c r="BJ63" s="11">
        <f>'DP STOP cijfers'!BJ9</f>
        <v>0</v>
      </c>
      <c r="BK63" s="49">
        <f>'DP STOP cijfers'!BK9</f>
        <v>0</v>
      </c>
      <c r="BL63" s="11">
        <f>'DP STOP cijfers'!BL9</f>
        <v>0</v>
      </c>
      <c r="BM63" s="11">
        <f>'DP STOP cijfers'!BM9</f>
        <v>0</v>
      </c>
      <c r="BN63" s="11">
        <f>'DP STOP cijfers'!BN9</f>
        <v>0</v>
      </c>
      <c r="BO63" s="11">
        <f>'DP STOP cijfers'!BO9</f>
        <v>0</v>
      </c>
      <c r="BP63" s="11">
        <f>'DP STOP cijfers'!BP9</f>
        <v>0</v>
      </c>
      <c r="BQ63" s="49">
        <f>'DP STOP cijfers'!BQ9</f>
        <v>0</v>
      </c>
      <c r="BR63" s="11">
        <f>'DP STOP cijfers'!BR9</f>
        <v>500</v>
      </c>
      <c r="BS63" s="11">
        <f>'DP STOP cijfers'!BS9</f>
        <v>0</v>
      </c>
      <c r="BT63" s="11">
        <f>'DP STOP cijfers'!BT9</f>
        <v>0</v>
      </c>
      <c r="BU63" s="11">
        <f>'DP STOP cijfers'!BU9</f>
        <v>0</v>
      </c>
      <c r="BV63" s="11">
        <f>'DP STOP cijfers'!BV9</f>
        <v>0</v>
      </c>
      <c r="BW63" s="11">
        <f>'DP STOP cijfers'!BW9</f>
        <v>0</v>
      </c>
      <c r="BX63" s="47">
        <f>'DP STOP cijfers'!BX9</f>
        <v>0</v>
      </c>
      <c r="BY63" s="49">
        <f>'DP STOP cijfers'!BY9</f>
        <v>500</v>
      </c>
      <c r="BZ63" s="11">
        <f>'DP STOP cijfers'!BZ9</f>
        <v>50</v>
      </c>
      <c r="CA63" s="11">
        <f>'DP STOP cijfers'!CA9</f>
        <v>50</v>
      </c>
      <c r="CB63" s="11">
        <f>'DP STOP cijfers'!CB9</f>
        <v>50</v>
      </c>
      <c r="CC63" s="11">
        <f>'DP STOP cijfers'!CC9</f>
        <v>50</v>
      </c>
      <c r="CD63" s="11">
        <f>'DP STOP cijfers'!CD9</f>
        <v>50</v>
      </c>
      <c r="CE63" s="11">
        <f>'DP STOP cijfers'!CE9</f>
        <v>50</v>
      </c>
      <c r="CF63" s="11">
        <f>'DP STOP cijfers'!CF9</f>
        <v>0</v>
      </c>
      <c r="CG63" s="11">
        <f>'DP STOP cijfers'!CG9</f>
        <v>50</v>
      </c>
      <c r="CH63" s="11">
        <f>'DP STOP cijfers'!CH9</f>
        <v>50</v>
      </c>
      <c r="CI63" s="11">
        <f>'DP STOP cijfers'!CI9</f>
        <v>50</v>
      </c>
      <c r="CJ63" s="11">
        <f>'DP STOP cijfers'!CJ9</f>
        <v>50</v>
      </c>
      <c r="CK63" s="11">
        <f>'DP STOP cijfers'!CK9</f>
        <v>0</v>
      </c>
      <c r="CL63" s="49">
        <f>'DP STOP cijfers'!CL9</f>
        <v>500</v>
      </c>
      <c r="CM63" s="11">
        <f>'DP STOP cijfers'!CM9</f>
        <v>0</v>
      </c>
      <c r="CN63" s="11">
        <f>'DP STOP cijfers'!CN9</f>
        <v>0</v>
      </c>
      <c r="CO63" s="11">
        <f>'DP STOP cijfers'!CO9</f>
        <v>0</v>
      </c>
      <c r="CP63" s="11">
        <f>'DP STOP cijfers'!CP9</f>
        <v>0</v>
      </c>
      <c r="CQ63" s="11">
        <f>'DP STOP cijfers'!CQ9</f>
        <v>0</v>
      </c>
      <c r="CR63" s="11">
        <f>'DP STOP cijfers'!CR9</f>
        <v>0</v>
      </c>
      <c r="CS63" s="11">
        <f>'DP STOP cijfers'!CS9</f>
        <v>0</v>
      </c>
      <c r="CT63" s="11">
        <f>'DP STOP cijfers'!CT9</f>
        <v>0</v>
      </c>
      <c r="CU63" s="11">
        <f>'DP STOP cijfers'!CU9</f>
        <v>0</v>
      </c>
      <c r="CV63" s="11">
        <f>'DP STOP cijfers'!CV9</f>
        <v>0</v>
      </c>
      <c r="CW63" s="11">
        <f>'DP STOP cijfers'!CW9</f>
        <v>0</v>
      </c>
      <c r="CX63" s="11">
        <f>'DP STOP cijfers'!CX9</f>
        <v>0</v>
      </c>
      <c r="CY63" s="26">
        <f>'DP STOP cijfers'!CY9</f>
        <v>0</v>
      </c>
      <c r="CZ63" s="15">
        <f>'DP STOP cijfers'!CZ9</f>
        <v>0</v>
      </c>
      <c r="DA63" s="11">
        <f>'DP STOP cijfers'!DA9</f>
        <v>0</v>
      </c>
      <c r="DB63" s="11">
        <f>'DP STOP cijfers'!DB9</f>
        <v>0</v>
      </c>
      <c r="DC63" s="11">
        <f>'DP STOP cijfers'!DC9</f>
        <v>0</v>
      </c>
      <c r="DD63" s="11">
        <f>'DP STOP cijfers'!DD9</f>
        <v>0</v>
      </c>
      <c r="DE63" s="11">
        <f>'DP STOP cijfers'!DE9</f>
        <v>0</v>
      </c>
      <c r="DF63" s="11">
        <f>'DP STOP cijfers'!DF9</f>
        <v>0</v>
      </c>
      <c r="DG63" s="11">
        <f>'DP STOP cijfers'!DG9</f>
        <v>0</v>
      </c>
      <c r="DH63" s="11">
        <f>'DP STOP cijfers'!DH9</f>
        <v>0</v>
      </c>
      <c r="DI63" s="11">
        <f>'DP STOP cijfers'!DI9</f>
        <v>0</v>
      </c>
      <c r="DJ63" s="11">
        <f>'DP STOP cijfers'!DJ9</f>
        <v>0</v>
      </c>
      <c r="DK63" s="11">
        <f>'DP STOP cijfers'!DK9</f>
        <v>0</v>
      </c>
      <c r="DL63" s="26">
        <f>'DP STOP cijfers'!DL9</f>
        <v>0</v>
      </c>
    </row>
    <row r="64" spans="1:116">
      <c r="A64" s="47" t="str">
        <f>'DP STOP cijfers'!A10</f>
        <v>3.2</v>
      </c>
      <c r="B64" s="49" t="str">
        <f>'DP STOP cijfers'!B10</f>
        <v>RDNT1504</v>
      </c>
      <c r="C64" s="4" t="str">
        <f>'DP STOP cijfers'!C10</f>
        <v>Dierproeven</v>
      </c>
      <c r="D64" s="4" t="str">
        <f>'DP STOP cijfers'!D10</f>
        <v>DP Dierproeven DG-AGRO</v>
      </c>
      <c r="E64" s="4" t="str">
        <f>'DP STOP cijfers'!E10</f>
        <v>Toezicht huisvesting en verzorging Insp. Deskundige</v>
      </c>
      <c r="F64" s="161" t="str">
        <f>'DP STOP cijfers'!F10</f>
        <v>DG AGRO</v>
      </c>
      <c r="G64" s="161" t="str">
        <f>'DP STOP cijfers'!G10</f>
        <v>nee</v>
      </c>
      <c r="H64" s="11">
        <f>'DP STOP cijfers'!H10</f>
        <v>200</v>
      </c>
      <c r="I64" s="11">
        <f>'DP STOP cijfers'!I10</f>
        <v>0</v>
      </c>
      <c r="J64" s="11">
        <f>'DP STOP cijfers'!J10</f>
        <v>0</v>
      </c>
      <c r="K64" s="11">
        <f>'DP STOP cijfers'!K10</f>
        <v>0</v>
      </c>
      <c r="L64" s="11">
        <f>'DP STOP cijfers'!L10</f>
        <v>0</v>
      </c>
      <c r="M64" s="11">
        <f>'DP STOP cijfers'!M10</f>
        <v>0</v>
      </c>
      <c r="N64" s="11">
        <f>'DP STOP cijfers'!N10</f>
        <v>0</v>
      </c>
      <c r="O64" s="11">
        <f>'DP STOP cijfers'!O10</f>
        <v>0</v>
      </c>
      <c r="P64" s="11">
        <f>'DP STOP cijfers'!P10</f>
        <v>0</v>
      </c>
      <c r="Q64" s="26">
        <f>'DP STOP cijfers'!Q10</f>
        <v>200</v>
      </c>
      <c r="R64" s="15">
        <f>'DP STOP cijfers'!R10</f>
        <v>0</v>
      </c>
      <c r="S64" s="11">
        <f>'DP STOP cijfers'!S10</f>
        <v>0</v>
      </c>
      <c r="T64" s="11">
        <f>'DP STOP cijfers'!T10</f>
        <v>200</v>
      </c>
      <c r="U64" s="11">
        <f>'DP STOP cijfers'!U10</f>
        <v>0</v>
      </c>
      <c r="V64" s="11">
        <f>'DP STOP cijfers'!V10</f>
        <v>0</v>
      </c>
      <c r="W64" s="11">
        <f>'DP STOP cijfers'!W10</f>
        <v>0</v>
      </c>
      <c r="X64" s="11">
        <f>'DP STOP cijfers'!X10</f>
        <v>0</v>
      </c>
      <c r="Y64" s="11">
        <f>'DP STOP cijfers'!Y10</f>
        <v>0</v>
      </c>
      <c r="Z64" s="49">
        <f>'DP STOP cijfers'!Z10</f>
        <v>200</v>
      </c>
      <c r="AA64" s="11">
        <f>'DP STOP cijfers'!AA10</f>
        <v>0</v>
      </c>
      <c r="AB64" s="11">
        <f>'DP STOP cijfers'!AB10</f>
        <v>0</v>
      </c>
      <c r="AC64" s="11">
        <f>'DP STOP cijfers'!AC10</f>
        <v>200</v>
      </c>
      <c r="AD64" s="11">
        <f>'DP STOP cijfers'!AD10</f>
        <v>0</v>
      </c>
      <c r="AE64" s="11">
        <f>'DP STOP cijfers'!AE10</f>
        <v>0</v>
      </c>
      <c r="AF64" s="11">
        <f>'DP STOP cijfers'!AF10</f>
        <v>0</v>
      </c>
      <c r="AG64" s="49">
        <f>'DP STOP cijfers'!AG10</f>
        <v>0</v>
      </c>
      <c r="AH64" s="11">
        <f>'DP STOP cijfers'!AH10</f>
        <v>0</v>
      </c>
      <c r="AI64" s="11">
        <f>'DP STOP cijfers'!AI10</f>
        <v>0</v>
      </c>
      <c r="AJ64" s="11">
        <f>'DP STOP cijfers'!AJ10</f>
        <v>0</v>
      </c>
      <c r="AK64" s="11">
        <f>'DP STOP cijfers'!AK10</f>
        <v>0</v>
      </c>
      <c r="AL64" s="49">
        <f>'DP STOP cijfers'!AL10</f>
        <v>0</v>
      </c>
      <c r="AM64" s="11">
        <f>'DP STOP cijfers'!AM10</f>
        <v>0</v>
      </c>
      <c r="AN64" s="11">
        <f>'DP STOP cijfers'!AN10</f>
        <v>0</v>
      </c>
      <c r="AO64" s="11">
        <f>'DP STOP cijfers'!AO10</f>
        <v>0</v>
      </c>
      <c r="AP64" s="11">
        <f>'DP STOP cijfers'!AP10</f>
        <v>0</v>
      </c>
      <c r="AQ64" s="11">
        <f>'DP STOP cijfers'!AQ10</f>
        <v>0</v>
      </c>
      <c r="AR64" s="49">
        <f>'DP STOP cijfers'!AR10</f>
        <v>0</v>
      </c>
      <c r="AS64" s="11">
        <f>'DP STOP cijfers'!AS10</f>
        <v>0</v>
      </c>
      <c r="AT64" s="11">
        <f>'DP STOP cijfers'!AT10</f>
        <v>0</v>
      </c>
      <c r="AU64" s="11">
        <f>'DP STOP cijfers'!AU10</f>
        <v>0</v>
      </c>
      <c r="AV64" s="11">
        <f>'DP STOP cijfers'!AV10</f>
        <v>0</v>
      </c>
      <c r="AW64" s="11">
        <f>'DP STOP cijfers'!AW10</f>
        <v>0</v>
      </c>
      <c r="AX64" s="11">
        <f>'DP STOP cijfers'!AX10</f>
        <v>0</v>
      </c>
      <c r="AY64" s="11">
        <f>'DP STOP cijfers'!AY10</f>
        <v>0</v>
      </c>
      <c r="AZ64" s="11">
        <f>'DP STOP cijfers'!AZ10</f>
        <v>0</v>
      </c>
      <c r="BA64" s="11">
        <f>'DP STOP cijfers'!BA10</f>
        <v>0</v>
      </c>
      <c r="BB64" s="11">
        <f>'DP STOP cijfers'!BB10</f>
        <v>0</v>
      </c>
      <c r="BC64" s="49">
        <f>'DP STOP cijfers'!BC10</f>
        <v>0</v>
      </c>
      <c r="BD64" s="11">
        <f>'DP STOP cijfers'!BD10</f>
        <v>0</v>
      </c>
      <c r="BE64" s="11">
        <f>'DP STOP cijfers'!BE10</f>
        <v>0</v>
      </c>
      <c r="BF64" s="11">
        <f>'DP STOP cijfers'!BF10</f>
        <v>0</v>
      </c>
      <c r="BG64" s="11">
        <f>'DP STOP cijfers'!BG10</f>
        <v>0</v>
      </c>
      <c r="BH64" s="11">
        <f>'DP STOP cijfers'!BH10</f>
        <v>0</v>
      </c>
      <c r="BI64" s="11">
        <f>'DP STOP cijfers'!BI10</f>
        <v>0</v>
      </c>
      <c r="BJ64" s="11">
        <f>'DP STOP cijfers'!BJ10</f>
        <v>0</v>
      </c>
      <c r="BK64" s="49">
        <f>'DP STOP cijfers'!BK10</f>
        <v>0</v>
      </c>
      <c r="BL64" s="11">
        <f>'DP STOP cijfers'!BL10</f>
        <v>0</v>
      </c>
      <c r="BM64" s="11">
        <f>'DP STOP cijfers'!BM10</f>
        <v>0</v>
      </c>
      <c r="BN64" s="11">
        <f>'DP STOP cijfers'!BN10</f>
        <v>0</v>
      </c>
      <c r="BO64" s="11">
        <f>'DP STOP cijfers'!BO10</f>
        <v>0</v>
      </c>
      <c r="BP64" s="11">
        <f>'DP STOP cijfers'!BP10</f>
        <v>0</v>
      </c>
      <c r="BQ64" s="49">
        <f>'DP STOP cijfers'!BQ10</f>
        <v>0</v>
      </c>
      <c r="BR64" s="11">
        <f>'DP STOP cijfers'!BR10</f>
        <v>200</v>
      </c>
      <c r="BS64" s="11">
        <f>'DP STOP cijfers'!BS10</f>
        <v>0</v>
      </c>
      <c r="BT64" s="11">
        <f>'DP STOP cijfers'!BT10</f>
        <v>0</v>
      </c>
      <c r="BU64" s="11">
        <f>'DP STOP cijfers'!BU10</f>
        <v>0</v>
      </c>
      <c r="BV64" s="11">
        <f>'DP STOP cijfers'!BV10</f>
        <v>0</v>
      </c>
      <c r="BW64" s="11">
        <f>'DP STOP cijfers'!BW10</f>
        <v>0</v>
      </c>
      <c r="BX64" s="47">
        <f>'DP STOP cijfers'!BX10</f>
        <v>0</v>
      </c>
      <c r="BY64" s="49">
        <f>'DP STOP cijfers'!BY10</f>
        <v>200</v>
      </c>
      <c r="BZ64" s="11">
        <f>'DP STOP cijfers'!BZ10</f>
        <v>20</v>
      </c>
      <c r="CA64" s="11">
        <f>'DP STOP cijfers'!CA10</f>
        <v>20</v>
      </c>
      <c r="CB64" s="11">
        <f>'DP STOP cijfers'!CB10</f>
        <v>20</v>
      </c>
      <c r="CC64" s="11">
        <f>'DP STOP cijfers'!CC10</f>
        <v>20</v>
      </c>
      <c r="CD64" s="11">
        <f>'DP STOP cijfers'!CD10</f>
        <v>20</v>
      </c>
      <c r="CE64" s="11">
        <f>'DP STOP cijfers'!CE10</f>
        <v>20</v>
      </c>
      <c r="CF64" s="11">
        <f>'DP STOP cijfers'!CF10</f>
        <v>0</v>
      </c>
      <c r="CG64" s="11">
        <f>'DP STOP cijfers'!CG10</f>
        <v>20</v>
      </c>
      <c r="CH64" s="11">
        <f>'DP STOP cijfers'!CH10</f>
        <v>20</v>
      </c>
      <c r="CI64" s="11">
        <f>'DP STOP cijfers'!CI10</f>
        <v>20</v>
      </c>
      <c r="CJ64" s="11">
        <f>'DP STOP cijfers'!CJ10</f>
        <v>20</v>
      </c>
      <c r="CK64" s="11">
        <f>'DP STOP cijfers'!CK10</f>
        <v>0</v>
      </c>
      <c r="CL64" s="49">
        <f>'DP STOP cijfers'!CL10</f>
        <v>200</v>
      </c>
      <c r="CM64" s="11">
        <f>'DP STOP cijfers'!CM10</f>
        <v>0</v>
      </c>
      <c r="CN64" s="11">
        <f>'DP STOP cijfers'!CN10</f>
        <v>0</v>
      </c>
      <c r="CO64" s="11">
        <f>'DP STOP cijfers'!CO10</f>
        <v>0</v>
      </c>
      <c r="CP64" s="11">
        <f>'DP STOP cijfers'!CP10</f>
        <v>0</v>
      </c>
      <c r="CQ64" s="11">
        <f>'DP STOP cijfers'!CQ10</f>
        <v>0</v>
      </c>
      <c r="CR64" s="11">
        <f>'DP STOP cijfers'!CR10</f>
        <v>0</v>
      </c>
      <c r="CS64" s="11">
        <f>'DP STOP cijfers'!CS10</f>
        <v>0</v>
      </c>
      <c r="CT64" s="11">
        <f>'DP STOP cijfers'!CT10</f>
        <v>0</v>
      </c>
      <c r="CU64" s="11">
        <f>'DP STOP cijfers'!CU10</f>
        <v>0</v>
      </c>
      <c r="CV64" s="11">
        <f>'DP STOP cijfers'!CV10</f>
        <v>0</v>
      </c>
      <c r="CW64" s="11">
        <f>'DP STOP cijfers'!CW10</f>
        <v>0</v>
      </c>
      <c r="CX64" s="11">
        <f>'DP STOP cijfers'!CX10</f>
        <v>0</v>
      </c>
      <c r="CY64" s="26">
        <f>'DP STOP cijfers'!CY10</f>
        <v>0</v>
      </c>
      <c r="CZ64" s="15">
        <f>'DP STOP cijfers'!CZ10</f>
        <v>0</v>
      </c>
      <c r="DA64" s="11">
        <f>'DP STOP cijfers'!DA10</f>
        <v>0</v>
      </c>
      <c r="DB64" s="11">
        <f>'DP STOP cijfers'!DB10</f>
        <v>0</v>
      </c>
      <c r="DC64" s="11">
        <f>'DP STOP cijfers'!DC10</f>
        <v>0</v>
      </c>
      <c r="DD64" s="11">
        <f>'DP STOP cijfers'!DD10</f>
        <v>0</v>
      </c>
      <c r="DE64" s="11">
        <f>'DP STOP cijfers'!DE10</f>
        <v>0</v>
      </c>
      <c r="DF64" s="11">
        <f>'DP STOP cijfers'!DF10</f>
        <v>0</v>
      </c>
      <c r="DG64" s="11">
        <f>'DP STOP cijfers'!DG10</f>
        <v>0</v>
      </c>
      <c r="DH64" s="11">
        <f>'DP STOP cijfers'!DH10</f>
        <v>0</v>
      </c>
      <c r="DI64" s="11">
        <f>'DP STOP cijfers'!DI10</f>
        <v>0</v>
      </c>
      <c r="DJ64" s="11">
        <f>'DP STOP cijfers'!DJ10</f>
        <v>0</v>
      </c>
      <c r="DK64" s="11">
        <f>'DP STOP cijfers'!DK10</f>
        <v>0</v>
      </c>
      <c r="DL64" s="26">
        <f>'DP STOP cijfers'!DL10</f>
        <v>0</v>
      </c>
    </row>
    <row r="65" spans="1:116">
      <c r="A65" s="47" t="str">
        <f>'DP STOP cijfers'!A11</f>
        <v>3.2</v>
      </c>
      <c r="B65" s="49" t="str">
        <f>'DP STOP cijfers'!B11</f>
        <v>RDNT1505</v>
      </c>
      <c r="C65" s="4" t="str">
        <f>'DP STOP cijfers'!C11</f>
        <v>Dierproeven</v>
      </c>
      <c r="D65" s="4" t="str">
        <f>'DP STOP cijfers'!D11</f>
        <v>DP Dierproeven DG-AGRO</v>
      </c>
      <c r="E65" s="4" t="str">
        <f>'DP STOP cijfers'!E11</f>
        <v>Toezicht huisvesting en verzorging Insp. Regeling Huisvesting</v>
      </c>
      <c r="F65" s="161" t="str">
        <f>'DP STOP cijfers'!F11</f>
        <v>DG AGRO</v>
      </c>
      <c r="G65" s="161" t="str">
        <f>'DP STOP cijfers'!G11</f>
        <v>nee</v>
      </c>
      <c r="H65" s="11">
        <f>'DP STOP cijfers'!H11</f>
        <v>1200</v>
      </c>
      <c r="I65" s="11">
        <f>'DP STOP cijfers'!I11</f>
        <v>0</v>
      </c>
      <c r="J65" s="11">
        <f>'DP STOP cijfers'!J11</f>
        <v>0</v>
      </c>
      <c r="K65" s="11">
        <f>'DP STOP cijfers'!K11</f>
        <v>0</v>
      </c>
      <c r="L65" s="11">
        <f>'DP STOP cijfers'!L11</f>
        <v>0</v>
      </c>
      <c r="M65" s="11">
        <f>'DP STOP cijfers'!M11</f>
        <v>0</v>
      </c>
      <c r="N65" s="11">
        <f>'DP STOP cijfers'!N11</f>
        <v>0</v>
      </c>
      <c r="O65" s="11">
        <f>'DP STOP cijfers'!O11</f>
        <v>0</v>
      </c>
      <c r="P65" s="11">
        <f>'DP STOP cijfers'!P11</f>
        <v>0</v>
      </c>
      <c r="Q65" s="26">
        <f>'DP STOP cijfers'!Q11</f>
        <v>1200</v>
      </c>
      <c r="R65" s="15">
        <f>'DP STOP cijfers'!R11</f>
        <v>0</v>
      </c>
      <c r="S65" s="11">
        <f>'DP STOP cijfers'!S11</f>
        <v>0</v>
      </c>
      <c r="T65" s="11">
        <f>'DP STOP cijfers'!T11</f>
        <v>1200</v>
      </c>
      <c r="U65" s="11">
        <f>'DP STOP cijfers'!U11</f>
        <v>0</v>
      </c>
      <c r="V65" s="11">
        <f>'DP STOP cijfers'!V11</f>
        <v>0</v>
      </c>
      <c r="W65" s="11">
        <f>'DP STOP cijfers'!W11</f>
        <v>0</v>
      </c>
      <c r="X65" s="11">
        <f>'DP STOP cijfers'!X11</f>
        <v>0</v>
      </c>
      <c r="Y65" s="11">
        <f>'DP STOP cijfers'!Y11</f>
        <v>0</v>
      </c>
      <c r="Z65" s="49">
        <f>'DP STOP cijfers'!Z11</f>
        <v>1200</v>
      </c>
      <c r="AA65" s="11">
        <f>'DP STOP cijfers'!AA11</f>
        <v>0</v>
      </c>
      <c r="AB65" s="11">
        <f>'DP STOP cijfers'!AB11</f>
        <v>0</v>
      </c>
      <c r="AC65" s="11">
        <f>'DP STOP cijfers'!AC11</f>
        <v>1200</v>
      </c>
      <c r="AD65" s="11">
        <f>'DP STOP cijfers'!AD11</f>
        <v>0</v>
      </c>
      <c r="AE65" s="11">
        <f>'DP STOP cijfers'!AE11</f>
        <v>0</v>
      </c>
      <c r="AF65" s="11">
        <f>'DP STOP cijfers'!AF11</f>
        <v>0</v>
      </c>
      <c r="AG65" s="49">
        <f>'DP STOP cijfers'!AG11</f>
        <v>0</v>
      </c>
      <c r="AH65" s="11">
        <f>'DP STOP cijfers'!AH11</f>
        <v>0</v>
      </c>
      <c r="AI65" s="11">
        <f>'DP STOP cijfers'!AI11</f>
        <v>0</v>
      </c>
      <c r="AJ65" s="11">
        <f>'DP STOP cijfers'!AJ11</f>
        <v>0</v>
      </c>
      <c r="AK65" s="11">
        <f>'DP STOP cijfers'!AK11</f>
        <v>0</v>
      </c>
      <c r="AL65" s="49">
        <f>'DP STOP cijfers'!AL11</f>
        <v>0</v>
      </c>
      <c r="AM65" s="11">
        <f>'DP STOP cijfers'!AM11</f>
        <v>0</v>
      </c>
      <c r="AN65" s="11">
        <f>'DP STOP cijfers'!AN11</f>
        <v>0</v>
      </c>
      <c r="AO65" s="11">
        <f>'DP STOP cijfers'!AO11</f>
        <v>0</v>
      </c>
      <c r="AP65" s="11">
        <f>'DP STOP cijfers'!AP11</f>
        <v>0</v>
      </c>
      <c r="AQ65" s="11">
        <f>'DP STOP cijfers'!AQ11</f>
        <v>0</v>
      </c>
      <c r="AR65" s="49">
        <f>'DP STOP cijfers'!AR11</f>
        <v>0</v>
      </c>
      <c r="AS65" s="11">
        <f>'DP STOP cijfers'!AS11</f>
        <v>0</v>
      </c>
      <c r="AT65" s="11">
        <f>'DP STOP cijfers'!AT11</f>
        <v>0</v>
      </c>
      <c r="AU65" s="11">
        <f>'DP STOP cijfers'!AU11</f>
        <v>0</v>
      </c>
      <c r="AV65" s="11">
        <f>'DP STOP cijfers'!AV11</f>
        <v>0</v>
      </c>
      <c r="AW65" s="11">
        <f>'DP STOP cijfers'!AW11</f>
        <v>0</v>
      </c>
      <c r="AX65" s="11">
        <f>'DP STOP cijfers'!AX11</f>
        <v>0</v>
      </c>
      <c r="AY65" s="11">
        <f>'DP STOP cijfers'!AY11</f>
        <v>0</v>
      </c>
      <c r="AZ65" s="11">
        <f>'DP STOP cijfers'!AZ11</f>
        <v>0</v>
      </c>
      <c r="BA65" s="11">
        <f>'DP STOP cijfers'!BA11</f>
        <v>0</v>
      </c>
      <c r="BB65" s="11">
        <f>'DP STOP cijfers'!BB11</f>
        <v>0</v>
      </c>
      <c r="BC65" s="49">
        <f>'DP STOP cijfers'!BC11</f>
        <v>0</v>
      </c>
      <c r="BD65" s="11">
        <f>'DP STOP cijfers'!BD11</f>
        <v>0</v>
      </c>
      <c r="BE65" s="11">
        <f>'DP STOP cijfers'!BE11</f>
        <v>0</v>
      </c>
      <c r="BF65" s="11">
        <f>'DP STOP cijfers'!BF11</f>
        <v>0</v>
      </c>
      <c r="BG65" s="11">
        <f>'DP STOP cijfers'!BG11</f>
        <v>0</v>
      </c>
      <c r="BH65" s="11">
        <f>'DP STOP cijfers'!BH11</f>
        <v>0</v>
      </c>
      <c r="BI65" s="11">
        <f>'DP STOP cijfers'!BI11</f>
        <v>0</v>
      </c>
      <c r="BJ65" s="11">
        <f>'DP STOP cijfers'!BJ11</f>
        <v>0</v>
      </c>
      <c r="BK65" s="49">
        <f>'DP STOP cijfers'!BK11</f>
        <v>0</v>
      </c>
      <c r="BL65" s="11">
        <f>'DP STOP cijfers'!BL11</f>
        <v>0</v>
      </c>
      <c r="BM65" s="11">
        <f>'DP STOP cijfers'!BM11</f>
        <v>0</v>
      </c>
      <c r="BN65" s="11">
        <f>'DP STOP cijfers'!BN11</f>
        <v>0</v>
      </c>
      <c r="BO65" s="11">
        <f>'DP STOP cijfers'!BO11</f>
        <v>0</v>
      </c>
      <c r="BP65" s="11">
        <f>'DP STOP cijfers'!BP11</f>
        <v>0</v>
      </c>
      <c r="BQ65" s="49">
        <f>'DP STOP cijfers'!BQ11</f>
        <v>0</v>
      </c>
      <c r="BR65" s="11">
        <f>'DP STOP cijfers'!BR11</f>
        <v>1200</v>
      </c>
      <c r="BS65" s="11">
        <f>'DP STOP cijfers'!BS11</f>
        <v>0</v>
      </c>
      <c r="BT65" s="11">
        <f>'DP STOP cijfers'!BT11</f>
        <v>0</v>
      </c>
      <c r="BU65" s="11">
        <f>'DP STOP cijfers'!BU11</f>
        <v>0</v>
      </c>
      <c r="BV65" s="11">
        <f>'DP STOP cijfers'!BV11</f>
        <v>0</v>
      </c>
      <c r="BW65" s="11">
        <f>'DP STOP cijfers'!BW11</f>
        <v>0</v>
      </c>
      <c r="BX65" s="47">
        <f>'DP STOP cijfers'!BX11</f>
        <v>0</v>
      </c>
      <c r="BY65" s="49">
        <f>'DP STOP cijfers'!BY11</f>
        <v>1200</v>
      </c>
      <c r="BZ65" s="11">
        <f>'DP STOP cijfers'!BZ11</f>
        <v>120</v>
      </c>
      <c r="CA65" s="11">
        <f>'DP STOP cijfers'!CA11</f>
        <v>120</v>
      </c>
      <c r="CB65" s="11">
        <f>'DP STOP cijfers'!CB11</f>
        <v>120</v>
      </c>
      <c r="CC65" s="11">
        <f>'DP STOP cijfers'!CC11</f>
        <v>120</v>
      </c>
      <c r="CD65" s="11">
        <f>'DP STOP cijfers'!CD11</f>
        <v>120</v>
      </c>
      <c r="CE65" s="11">
        <f>'DP STOP cijfers'!CE11</f>
        <v>120</v>
      </c>
      <c r="CF65" s="11">
        <f>'DP STOP cijfers'!CF11</f>
        <v>0</v>
      </c>
      <c r="CG65" s="11">
        <f>'DP STOP cijfers'!CG11</f>
        <v>120</v>
      </c>
      <c r="CH65" s="11">
        <f>'DP STOP cijfers'!CH11</f>
        <v>120</v>
      </c>
      <c r="CI65" s="11">
        <f>'DP STOP cijfers'!CI11</f>
        <v>120</v>
      </c>
      <c r="CJ65" s="11">
        <f>'DP STOP cijfers'!CJ11</f>
        <v>120</v>
      </c>
      <c r="CK65" s="11">
        <f>'DP STOP cijfers'!CK11</f>
        <v>0</v>
      </c>
      <c r="CL65" s="49">
        <f>'DP STOP cijfers'!CL11</f>
        <v>1200</v>
      </c>
      <c r="CM65" s="11">
        <f>'DP STOP cijfers'!CM11</f>
        <v>0</v>
      </c>
      <c r="CN65" s="11">
        <f>'DP STOP cijfers'!CN11</f>
        <v>0</v>
      </c>
      <c r="CO65" s="11">
        <f>'DP STOP cijfers'!CO11</f>
        <v>0</v>
      </c>
      <c r="CP65" s="11">
        <f>'DP STOP cijfers'!CP11</f>
        <v>0</v>
      </c>
      <c r="CQ65" s="11">
        <f>'DP STOP cijfers'!CQ11</f>
        <v>0</v>
      </c>
      <c r="CR65" s="11">
        <f>'DP STOP cijfers'!CR11</f>
        <v>0</v>
      </c>
      <c r="CS65" s="11">
        <f>'DP STOP cijfers'!CS11</f>
        <v>0</v>
      </c>
      <c r="CT65" s="11">
        <f>'DP STOP cijfers'!CT11</f>
        <v>0</v>
      </c>
      <c r="CU65" s="11">
        <f>'DP STOP cijfers'!CU11</f>
        <v>0</v>
      </c>
      <c r="CV65" s="11">
        <f>'DP STOP cijfers'!CV11</f>
        <v>0</v>
      </c>
      <c r="CW65" s="11">
        <f>'DP STOP cijfers'!CW11</f>
        <v>0</v>
      </c>
      <c r="CX65" s="11">
        <f>'DP STOP cijfers'!CX11</f>
        <v>0</v>
      </c>
      <c r="CY65" s="26">
        <f>'DP STOP cijfers'!CY11</f>
        <v>0</v>
      </c>
      <c r="CZ65" s="15">
        <f>'DP STOP cijfers'!CZ11</f>
        <v>0</v>
      </c>
      <c r="DA65" s="11">
        <f>'DP STOP cijfers'!DA11</f>
        <v>0</v>
      </c>
      <c r="DB65" s="11">
        <f>'DP STOP cijfers'!DB11</f>
        <v>0</v>
      </c>
      <c r="DC65" s="11">
        <f>'DP STOP cijfers'!DC11</f>
        <v>0</v>
      </c>
      <c r="DD65" s="11">
        <f>'DP STOP cijfers'!DD11</f>
        <v>0</v>
      </c>
      <c r="DE65" s="11">
        <f>'DP STOP cijfers'!DE11</f>
        <v>0</v>
      </c>
      <c r="DF65" s="11">
        <f>'DP STOP cijfers'!DF11</f>
        <v>0</v>
      </c>
      <c r="DG65" s="11">
        <f>'DP STOP cijfers'!DG11</f>
        <v>0</v>
      </c>
      <c r="DH65" s="11">
        <f>'DP STOP cijfers'!DH11</f>
        <v>0</v>
      </c>
      <c r="DI65" s="11">
        <f>'DP STOP cijfers'!DI11</f>
        <v>0</v>
      </c>
      <c r="DJ65" s="11">
        <f>'DP STOP cijfers'!DJ11</f>
        <v>0</v>
      </c>
      <c r="DK65" s="11">
        <f>'DP STOP cijfers'!DK11</f>
        <v>0</v>
      </c>
      <c r="DL65" s="26">
        <f>'DP STOP cijfers'!DL11</f>
        <v>0</v>
      </c>
    </row>
    <row r="66" spans="1:116">
      <c r="A66" s="47" t="str">
        <f>'DP STOP cijfers'!A12</f>
        <v>3.2</v>
      </c>
      <c r="B66" s="49" t="str">
        <f>'DP STOP cijfers'!B12</f>
        <v>RDNT1510</v>
      </c>
      <c r="C66" s="4" t="str">
        <f>'DP STOP cijfers'!C12</f>
        <v>Dierproeven</v>
      </c>
      <c r="D66" s="4" t="str">
        <f>'DP STOP cijfers'!D12</f>
        <v>DP Dierproeven DG-AGRO</v>
      </c>
      <c r="E66" s="4" t="str">
        <f>'DP STOP cijfers'!E12</f>
        <v>Toezicht huisvesting en verzorging DEC jaarverslag</v>
      </c>
      <c r="F66" s="161" t="str">
        <f>'DP STOP cijfers'!F12</f>
        <v>DG AGRO</v>
      </c>
      <c r="G66" s="161" t="str">
        <f>'DP STOP cijfers'!G12</f>
        <v>nee</v>
      </c>
      <c r="H66" s="11">
        <f>'DP STOP cijfers'!H12</f>
        <v>200</v>
      </c>
      <c r="I66" s="11">
        <f>'DP STOP cijfers'!I12</f>
        <v>0</v>
      </c>
      <c r="J66" s="11">
        <f>'DP STOP cijfers'!J12</f>
        <v>0</v>
      </c>
      <c r="K66" s="11">
        <f>'DP STOP cijfers'!K12</f>
        <v>0</v>
      </c>
      <c r="L66" s="11">
        <f>'DP STOP cijfers'!L12</f>
        <v>0</v>
      </c>
      <c r="M66" s="11">
        <f>'DP STOP cijfers'!M12</f>
        <v>0</v>
      </c>
      <c r="N66" s="11">
        <f>'DP STOP cijfers'!N12</f>
        <v>0</v>
      </c>
      <c r="O66" s="11">
        <f>'DP STOP cijfers'!O12</f>
        <v>0</v>
      </c>
      <c r="P66" s="11">
        <f>'DP STOP cijfers'!P12</f>
        <v>0</v>
      </c>
      <c r="Q66" s="26">
        <f>'DP STOP cijfers'!Q12</f>
        <v>200</v>
      </c>
      <c r="R66" s="15">
        <f>'DP STOP cijfers'!R12</f>
        <v>0</v>
      </c>
      <c r="S66" s="11">
        <f>'DP STOP cijfers'!S12</f>
        <v>0</v>
      </c>
      <c r="T66" s="11">
        <f>'DP STOP cijfers'!T12</f>
        <v>200</v>
      </c>
      <c r="U66" s="11">
        <f>'DP STOP cijfers'!U12</f>
        <v>0</v>
      </c>
      <c r="V66" s="11">
        <f>'DP STOP cijfers'!V12</f>
        <v>0</v>
      </c>
      <c r="W66" s="11">
        <f>'DP STOP cijfers'!W12</f>
        <v>0</v>
      </c>
      <c r="X66" s="11">
        <f>'DP STOP cijfers'!X12</f>
        <v>0</v>
      </c>
      <c r="Y66" s="11">
        <f>'DP STOP cijfers'!Y12</f>
        <v>0</v>
      </c>
      <c r="Z66" s="49">
        <f>'DP STOP cijfers'!Z12</f>
        <v>200</v>
      </c>
      <c r="AA66" s="11">
        <f>'DP STOP cijfers'!AA12</f>
        <v>0</v>
      </c>
      <c r="AB66" s="11">
        <f>'DP STOP cijfers'!AB12</f>
        <v>0</v>
      </c>
      <c r="AC66" s="11">
        <f>'DP STOP cijfers'!AC12</f>
        <v>200</v>
      </c>
      <c r="AD66" s="11">
        <f>'DP STOP cijfers'!AD12</f>
        <v>0</v>
      </c>
      <c r="AE66" s="11">
        <f>'DP STOP cijfers'!AE12</f>
        <v>0</v>
      </c>
      <c r="AF66" s="11">
        <f>'DP STOP cijfers'!AF12</f>
        <v>0</v>
      </c>
      <c r="AG66" s="49">
        <f>'DP STOP cijfers'!AG12</f>
        <v>0</v>
      </c>
      <c r="AH66" s="11">
        <f>'DP STOP cijfers'!AH12</f>
        <v>0</v>
      </c>
      <c r="AI66" s="11">
        <f>'DP STOP cijfers'!AI12</f>
        <v>0</v>
      </c>
      <c r="AJ66" s="11">
        <f>'DP STOP cijfers'!AJ12</f>
        <v>0</v>
      </c>
      <c r="AK66" s="11">
        <f>'DP STOP cijfers'!AK12</f>
        <v>0</v>
      </c>
      <c r="AL66" s="49">
        <f>'DP STOP cijfers'!AL12</f>
        <v>0</v>
      </c>
      <c r="AM66" s="11">
        <f>'DP STOP cijfers'!AM12</f>
        <v>0</v>
      </c>
      <c r="AN66" s="11">
        <f>'DP STOP cijfers'!AN12</f>
        <v>0</v>
      </c>
      <c r="AO66" s="11">
        <f>'DP STOP cijfers'!AO12</f>
        <v>0</v>
      </c>
      <c r="AP66" s="11">
        <f>'DP STOP cijfers'!AP12</f>
        <v>0</v>
      </c>
      <c r="AQ66" s="11">
        <f>'DP STOP cijfers'!AQ12</f>
        <v>0</v>
      </c>
      <c r="AR66" s="49">
        <f>'DP STOP cijfers'!AR12</f>
        <v>0</v>
      </c>
      <c r="AS66" s="11">
        <f>'DP STOP cijfers'!AS12</f>
        <v>0</v>
      </c>
      <c r="AT66" s="11">
        <f>'DP STOP cijfers'!AT12</f>
        <v>0</v>
      </c>
      <c r="AU66" s="11">
        <f>'DP STOP cijfers'!AU12</f>
        <v>0</v>
      </c>
      <c r="AV66" s="11">
        <f>'DP STOP cijfers'!AV12</f>
        <v>0</v>
      </c>
      <c r="AW66" s="11">
        <f>'DP STOP cijfers'!AW12</f>
        <v>0</v>
      </c>
      <c r="AX66" s="11">
        <f>'DP STOP cijfers'!AX12</f>
        <v>0</v>
      </c>
      <c r="AY66" s="11">
        <f>'DP STOP cijfers'!AY12</f>
        <v>0</v>
      </c>
      <c r="AZ66" s="11">
        <f>'DP STOP cijfers'!AZ12</f>
        <v>0</v>
      </c>
      <c r="BA66" s="11">
        <f>'DP STOP cijfers'!BA12</f>
        <v>0</v>
      </c>
      <c r="BB66" s="11">
        <f>'DP STOP cijfers'!BB12</f>
        <v>0</v>
      </c>
      <c r="BC66" s="49">
        <f>'DP STOP cijfers'!BC12</f>
        <v>0</v>
      </c>
      <c r="BD66" s="11">
        <f>'DP STOP cijfers'!BD12</f>
        <v>0</v>
      </c>
      <c r="BE66" s="11">
        <f>'DP STOP cijfers'!BE12</f>
        <v>0</v>
      </c>
      <c r="BF66" s="11">
        <f>'DP STOP cijfers'!BF12</f>
        <v>0</v>
      </c>
      <c r="BG66" s="11">
        <f>'DP STOP cijfers'!BG12</f>
        <v>0</v>
      </c>
      <c r="BH66" s="11">
        <f>'DP STOP cijfers'!BH12</f>
        <v>0</v>
      </c>
      <c r="BI66" s="11">
        <f>'DP STOP cijfers'!BI12</f>
        <v>0</v>
      </c>
      <c r="BJ66" s="11">
        <f>'DP STOP cijfers'!BJ12</f>
        <v>0</v>
      </c>
      <c r="BK66" s="49">
        <f>'DP STOP cijfers'!BK12</f>
        <v>0</v>
      </c>
      <c r="BL66" s="11">
        <f>'DP STOP cijfers'!BL12</f>
        <v>0</v>
      </c>
      <c r="BM66" s="11">
        <f>'DP STOP cijfers'!BM12</f>
        <v>0</v>
      </c>
      <c r="BN66" s="11">
        <f>'DP STOP cijfers'!BN12</f>
        <v>0</v>
      </c>
      <c r="BO66" s="11">
        <f>'DP STOP cijfers'!BO12</f>
        <v>0</v>
      </c>
      <c r="BP66" s="11">
        <f>'DP STOP cijfers'!BP12</f>
        <v>0</v>
      </c>
      <c r="BQ66" s="49">
        <f>'DP STOP cijfers'!BQ12</f>
        <v>0</v>
      </c>
      <c r="BR66" s="11">
        <f>'DP STOP cijfers'!BR12</f>
        <v>200</v>
      </c>
      <c r="BS66" s="11">
        <f>'DP STOP cijfers'!BS12</f>
        <v>0</v>
      </c>
      <c r="BT66" s="11">
        <f>'DP STOP cijfers'!BT12</f>
        <v>0</v>
      </c>
      <c r="BU66" s="11">
        <f>'DP STOP cijfers'!BU12</f>
        <v>0</v>
      </c>
      <c r="BV66" s="11">
        <f>'DP STOP cijfers'!BV12</f>
        <v>0</v>
      </c>
      <c r="BW66" s="11">
        <f>'DP STOP cijfers'!BW12</f>
        <v>0</v>
      </c>
      <c r="BX66" s="47">
        <f>'DP STOP cijfers'!BX12</f>
        <v>0</v>
      </c>
      <c r="BY66" s="49">
        <f>'DP STOP cijfers'!BY12</f>
        <v>200</v>
      </c>
      <c r="BZ66" s="11">
        <f>'DP STOP cijfers'!BZ12</f>
        <v>20</v>
      </c>
      <c r="CA66" s="11">
        <f>'DP STOP cijfers'!CA12</f>
        <v>20</v>
      </c>
      <c r="CB66" s="11">
        <f>'DP STOP cijfers'!CB12</f>
        <v>20</v>
      </c>
      <c r="CC66" s="11">
        <f>'DP STOP cijfers'!CC12</f>
        <v>20</v>
      </c>
      <c r="CD66" s="11">
        <f>'DP STOP cijfers'!CD12</f>
        <v>20</v>
      </c>
      <c r="CE66" s="11">
        <f>'DP STOP cijfers'!CE12</f>
        <v>20</v>
      </c>
      <c r="CF66" s="11">
        <f>'DP STOP cijfers'!CF12</f>
        <v>0</v>
      </c>
      <c r="CG66" s="11">
        <f>'DP STOP cijfers'!CG12</f>
        <v>20</v>
      </c>
      <c r="CH66" s="11">
        <f>'DP STOP cijfers'!CH12</f>
        <v>20</v>
      </c>
      <c r="CI66" s="11">
        <f>'DP STOP cijfers'!CI12</f>
        <v>20</v>
      </c>
      <c r="CJ66" s="11">
        <f>'DP STOP cijfers'!CJ12</f>
        <v>20</v>
      </c>
      <c r="CK66" s="11">
        <f>'DP STOP cijfers'!CK12</f>
        <v>0</v>
      </c>
      <c r="CL66" s="49">
        <f>'DP STOP cijfers'!CL12</f>
        <v>200</v>
      </c>
      <c r="CM66" s="11">
        <f>'DP STOP cijfers'!CM12</f>
        <v>0</v>
      </c>
      <c r="CN66" s="11">
        <f>'DP STOP cijfers'!CN12</f>
        <v>0</v>
      </c>
      <c r="CO66" s="11">
        <f>'DP STOP cijfers'!CO12</f>
        <v>0</v>
      </c>
      <c r="CP66" s="11">
        <f>'DP STOP cijfers'!CP12</f>
        <v>0</v>
      </c>
      <c r="CQ66" s="11">
        <f>'DP STOP cijfers'!CQ12</f>
        <v>0</v>
      </c>
      <c r="CR66" s="11">
        <f>'DP STOP cijfers'!CR12</f>
        <v>0</v>
      </c>
      <c r="CS66" s="11">
        <f>'DP STOP cijfers'!CS12</f>
        <v>0</v>
      </c>
      <c r="CT66" s="11">
        <f>'DP STOP cijfers'!CT12</f>
        <v>0</v>
      </c>
      <c r="CU66" s="11">
        <f>'DP STOP cijfers'!CU12</f>
        <v>0</v>
      </c>
      <c r="CV66" s="11">
        <f>'DP STOP cijfers'!CV12</f>
        <v>0</v>
      </c>
      <c r="CW66" s="11">
        <f>'DP STOP cijfers'!CW12</f>
        <v>0</v>
      </c>
      <c r="CX66" s="11">
        <f>'DP STOP cijfers'!CX12</f>
        <v>0</v>
      </c>
      <c r="CY66" s="26">
        <f>'DP STOP cijfers'!CY12</f>
        <v>0</v>
      </c>
      <c r="CZ66" s="15">
        <f>'DP STOP cijfers'!CZ12</f>
        <v>0</v>
      </c>
      <c r="DA66" s="11">
        <f>'DP STOP cijfers'!DA12</f>
        <v>0</v>
      </c>
      <c r="DB66" s="11">
        <f>'DP STOP cijfers'!DB12</f>
        <v>0</v>
      </c>
      <c r="DC66" s="11">
        <f>'DP STOP cijfers'!DC12</f>
        <v>0</v>
      </c>
      <c r="DD66" s="11">
        <f>'DP STOP cijfers'!DD12</f>
        <v>0</v>
      </c>
      <c r="DE66" s="11">
        <f>'DP STOP cijfers'!DE12</f>
        <v>0</v>
      </c>
      <c r="DF66" s="11">
        <f>'DP STOP cijfers'!DF12</f>
        <v>0</v>
      </c>
      <c r="DG66" s="11">
        <f>'DP STOP cijfers'!DG12</f>
        <v>0</v>
      </c>
      <c r="DH66" s="11">
        <f>'DP STOP cijfers'!DH12</f>
        <v>0</v>
      </c>
      <c r="DI66" s="11">
        <f>'DP STOP cijfers'!DI12</f>
        <v>0</v>
      </c>
      <c r="DJ66" s="11">
        <f>'DP STOP cijfers'!DJ12</f>
        <v>0</v>
      </c>
      <c r="DK66" s="11">
        <f>'DP STOP cijfers'!DK12</f>
        <v>0</v>
      </c>
      <c r="DL66" s="26">
        <f>'DP STOP cijfers'!DL12</f>
        <v>0</v>
      </c>
    </row>
    <row r="67" spans="1:116">
      <c r="A67" s="47" t="str">
        <f>'DP STOP cijfers'!A15</f>
        <v>3.3</v>
      </c>
      <c r="B67" s="49" t="str">
        <f>'DP STOP cijfers'!B15</f>
        <v>RDNT1507</v>
      </c>
      <c r="C67" s="4" t="str">
        <f>'DP STOP cijfers'!C15</f>
        <v>Dierproeven</v>
      </c>
      <c r="D67" s="4" t="str">
        <f>'DP STOP cijfers'!D15</f>
        <v>DP Dierproeven DG-AGRO</v>
      </c>
      <c r="E67" s="4" t="str">
        <f>'DP STOP cijfers'!E15</f>
        <v>Toezicht uitvoering dierproeven - Dierproef OZP</v>
      </c>
      <c r="F67" s="161" t="str">
        <f>'DP STOP cijfers'!F15</f>
        <v>DG AGRO</v>
      </c>
      <c r="G67" s="161" t="str">
        <f>'DP STOP cijfers'!G15</f>
        <v>nee</v>
      </c>
      <c r="H67" s="11">
        <f>'DP STOP cijfers'!H15</f>
        <v>500</v>
      </c>
      <c r="I67" s="11">
        <f>'DP STOP cijfers'!I15</f>
        <v>0</v>
      </c>
      <c r="J67" s="11">
        <f>'DP STOP cijfers'!J15</f>
        <v>0</v>
      </c>
      <c r="K67" s="11">
        <f>'DP STOP cijfers'!K15</f>
        <v>0</v>
      </c>
      <c r="L67" s="11">
        <f>'DP STOP cijfers'!L15</f>
        <v>0</v>
      </c>
      <c r="M67" s="11">
        <f>'DP STOP cijfers'!M15</f>
        <v>0</v>
      </c>
      <c r="N67" s="11">
        <f>'DP STOP cijfers'!N15</f>
        <v>0</v>
      </c>
      <c r="O67" s="11">
        <f>'DP STOP cijfers'!O15</f>
        <v>0</v>
      </c>
      <c r="P67" s="11">
        <f>'DP STOP cijfers'!P15</f>
        <v>0</v>
      </c>
      <c r="Q67" s="26">
        <f>'DP STOP cijfers'!Q15</f>
        <v>500</v>
      </c>
      <c r="R67" s="15">
        <f>'DP STOP cijfers'!R15</f>
        <v>0</v>
      </c>
      <c r="S67" s="11">
        <f>'DP STOP cijfers'!S15</f>
        <v>0</v>
      </c>
      <c r="T67" s="11">
        <f>'DP STOP cijfers'!T15</f>
        <v>500</v>
      </c>
      <c r="U67" s="11">
        <f>'DP STOP cijfers'!U15</f>
        <v>0</v>
      </c>
      <c r="V67" s="11">
        <f>'DP STOP cijfers'!V15</f>
        <v>0</v>
      </c>
      <c r="W67" s="11">
        <f>'DP STOP cijfers'!W15</f>
        <v>0</v>
      </c>
      <c r="X67" s="11">
        <f>'DP STOP cijfers'!X15</f>
        <v>0</v>
      </c>
      <c r="Y67" s="11">
        <f>'DP STOP cijfers'!Y15</f>
        <v>0</v>
      </c>
      <c r="Z67" s="49">
        <f>'DP STOP cijfers'!Z15</f>
        <v>500</v>
      </c>
      <c r="AA67" s="11">
        <f>'DP STOP cijfers'!AA15</f>
        <v>0</v>
      </c>
      <c r="AB67" s="11">
        <f>'DP STOP cijfers'!AB15</f>
        <v>0</v>
      </c>
      <c r="AC67" s="11">
        <f>'DP STOP cijfers'!AC15</f>
        <v>500</v>
      </c>
      <c r="AD67" s="11">
        <f>'DP STOP cijfers'!AD15</f>
        <v>0</v>
      </c>
      <c r="AE67" s="11">
        <f>'DP STOP cijfers'!AE15</f>
        <v>0</v>
      </c>
      <c r="AF67" s="11">
        <f>'DP STOP cijfers'!AF15</f>
        <v>0</v>
      </c>
      <c r="AG67" s="49">
        <f>'DP STOP cijfers'!AG15</f>
        <v>0</v>
      </c>
      <c r="AH67" s="11">
        <f>'DP STOP cijfers'!AH15</f>
        <v>0</v>
      </c>
      <c r="AI67" s="11">
        <f>'DP STOP cijfers'!AI15</f>
        <v>0</v>
      </c>
      <c r="AJ67" s="11">
        <f>'DP STOP cijfers'!AJ15</f>
        <v>0</v>
      </c>
      <c r="AK67" s="11">
        <f>'DP STOP cijfers'!AK15</f>
        <v>0</v>
      </c>
      <c r="AL67" s="49">
        <f>'DP STOP cijfers'!AL15</f>
        <v>0</v>
      </c>
      <c r="AM67" s="11">
        <f>'DP STOP cijfers'!AM15</f>
        <v>0</v>
      </c>
      <c r="AN67" s="11">
        <f>'DP STOP cijfers'!AN15</f>
        <v>0</v>
      </c>
      <c r="AO67" s="11">
        <f>'DP STOP cijfers'!AO15</f>
        <v>0</v>
      </c>
      <c r="AP67" s="11">
        <f>'DP STOP cijfers'!AP15</f>
        <v>0</v>
      </c>
      <c r="AQ67" s="11">
        <f>'DP STOP cijfers'!AQ15</f>
        <v>0</v>
      </c>
      <c r="AR67" s="49">
        <f>'DP STOP cijfers'!AR15</f>
        <v>0</v>
      </c>
      <c r="AS67" s="11">
        <f>'DP STOP cijfers'!AS15</f>
        <v>0</v>
      </c>
      <c r="AT67" s="11">
        <f>'DP STOP cijfers'!AT15</f>
        <v>0</v>
      </c>
      <c r="AU67" s="11">
        <f>'DP STOP cijfers'!AU15</f>
        <v>0</v>
      </c>
      <c r="AV67" s="11">
        <f>'DP STOP cijfers'!AV15</f>
        <v>0</v>
      </c>
      <c r="AW67" s="11">
        <f>'DP STOP cijfers'!AW15</f>
        <v>0</v>
      </c>
      <c r="AX67" s="11">
        <f>'DP STOP cijfers'!AX15</f>
        <v>0</v>
      </c>
      <c r="AY67" s="11">
        <f>'DP STOP cijfers'!AY15</f>
        <v>0</v>
      </c>
      <c r="AZ67" s="11">
        <f>'DP STOP cijfers'!AZ15</f>
        <v>0</v>
      </c>
      <c r="BA67" s="11">
        <f>'DP STOP cijfers'!BA15</f>
        <v>0</v>
      </c>
      <c r="BB67" s="11">
        <f>'DP STOP cijfers'!BB15</f>
        <v>0</v>
      </c>
      <c r="BC67" s="49">
        <f>'DP STOP cijfers'!BC15</f>
        <v>0</v>
      </c>
      <c r="BD67" s="11">
        <f>'DP STOP cijfers'!BD15</f>
        <v>0</v>
      </c>
      <c r="BE67" s="11">
        <f>'DP STOP cijfers'!BE15</f>
        <v>0</v>
      </c>
      <c r="BF67" s="11">
        <f>'DP STOP cijfers'!BF15</f>
        <v>0</v>
      </c>
      <c r="BG67" s="11">
        <f>'DP STOP cijfers'!BG15</f>
        <v>0</v>
      </c>
      <c r="BH67" s="11">
        <f>'DP STOP cijfers'!BH15</f>
        <v>0</v>
      </c>
      <c r="BI67" s="11">
        <f>'DP STOP cijfers'!BI15</f>
        <v>0</v>
      </c>
      <c r="BJ67" s="11">
        <f>'DP STOP cijfers'!BJ15</f>
        <v>0</v>
      </c>
      <c r="BK67" s="49">
        <f>'DP STOP cijfers'!BK15</f>
        <v>0</v>
      </c>
      <c r="BL67" s="11">
        <f>'DP STOP cijfers'!BL15</f>
        <v>0</v>
      </c>
      <c r="BM67" s="11">
        <f>'DP STOP cijfers'!BM15</f>
        <v>0</v>
      </c>
      <c r="BN67" s="11">
        <f>'DP STOP cijfers'!BN15</f>
        <v>0</v>
      </c>
      <c r="BO67" s="11">
        <f>'DP STOP cijfers'!BO15</f>
        <v>0</v>
      </c>
      <c r="BP67" s="11">
        <f>'DP STOP cijfers'!BP15</f>
        <v>0</v>
      </c>
      <c r="BQ67" s="49">
        <f>'DP STOP cijfers'!BQ15</f>
        <v>0</v>
      </c>
      <c r="BR67" s="11">
        <f>'DP STOP cijfers'!BR15</f>
        <v>500</v>
      </c>
      <c r="BS67" s="11">
        <f>'DP STOP cijfers'!BS15</f>
        <v>0</v>
      </c>
      <c r="BT67" s="11">
        <f>'DP STOP cijfers'!BT15</f>
        <v>0</v>
      </c>
      <c r="BU67" s="11">
        <f>'DP STOP cijfers'!BU15</f>
        <v>0</v>
      </c>
      <c r="BV67" s="11">
        <f>'DP STOP cijfers'!BV15</f>
        <v>0</v>
      </c>
      <c r="BW67" s="11">
        <f>'DP STOP cijfers'!BW15</f>
        <v>0</v>
      </c>
      <c r="BX67" s="47">
        <f>'DP STOP cijfers'!BX15</f>
        <v>0</v>
      </c>
      <c r="BY67" s="49">
        <f>'DP STOP cijfers'!BY15</f>
        <v>500</v>
      </c>
      <c r="BZ67" s="11">
        <f>'DP STOP cijfers'!BZ15</f>
        <v>50</v>
      </c>
      <c r="CA67" s="11">
        <f>'DP STOP cijfers'!CA15</f>
        <v>50</v>
      </c>
      <c r="CB67" s="11">
        <f>'DP STOP cijfers'!CB15</f>
        <v>50</v>
      </c>
      <c r="CC67" s="11">
        <f>'DP STOP cijfers'!CC15</f>
        <v>50</v>
      </c>
      <c r="CD67" s="11">
        <f>'DP STOP cijfers'!CD15</f>
        <v>50</v>
      </c>
      <c r="CE67" s="11">
        <f>'DP STOP cijfers'!CE15</f>
        <v>50</v>
      </c>
      <c r="CF67" s="11">
        <f>'DP STOP cijfers'!CF15</f>
        <v>0</v>
      </c>
      <c r="CG67" s="11">
        <f>'DP STOP cijfers'!CG15</f>
        <v>50</v>
      </c>
      <c r="CH67" s="11">
        <f>'DP STOP cijfers'!CH15</f>
        <v>50</v>
      </c>
      <c r="CI67" s="11">
        <f>'DP STOP cijfers'!CI15</f>
        <v>50</v>
      </c>
      <c r="CJ67" s="11">
        <f>'DP STOP cijfers'!CJ15</f>
        <v>50</v>
      </c>
      <c r="CK67" s="11">
        <f>'DP STOP cijfers'!CK15</f>
        <v>0</v>
      </c>
      <c r="CL67" s="49">
        <f>'DP STOP cijfers'!CL15</f>
        <v>500</v>
      </c>
      <c r="CM67" s="11">
        <f>'DP STOP cijfers'!CM15</f>
        <v>0</v>
      </c>
      <c r="CN67" s="11">
        <f>'DP STOP cijfers'!CN15</f>
        <v>0</v>
      </c>
      <c r="CO67" s="11">
        <f>'DP STOP cijfers'!CO15</f>
        <v>0</v>
      </c>
      <c r="CP67" s="11">
        <f>'DP STOP cijfers'!CP15</f>
        <v>0</v>
      </c>
      <c r="CQ67" s="11">
        <f>'DP STOP cijfers'!CQ15</f>
        <v>0</v>
      </c>
      <c r="CR67" s="11">
        <f>'DP STOP cijfers'!CR15</f>
        <v>0</v>
      </c>
      <c r="CS67" s="11">
        <f>'DP STOP cijfers'!CS15</f>
        <v>0</v>
      </c>
      <c r="CT67" s="11">
        <f>'DP STOP cijfers'!CT15</f>
        <v>0</v>
      </c>
      <c r="CU67" s="11">
        <f>'DP STOP cijfers'!CU15</f>
        <v>0</v>
      </c>
      <c r="CV67" s="11">
        <f>'DP STOP cijfers'!CV15</f>
        <v>0</v>
      </c>
      <c r="CW67" s="11">
        <f>'DP STOP cijfers'!CW15</f>
        <v>0</v>
      </c>
      <c r="CX67" s="11">
        <f>'DP STOP cijfers'!CX15</f>
        <v>0</v>
      </c>
      <c r="CY67" s="26">
        <f>'DP STOP cijfers'!CY15</f>
        <v>0</v>
      </c>
      <c r="CZ67" s="15">
        <f>'DP STOP cijfers'!CZ15</f>
        <v>0</v>
      </c>
      <c r="DA67" s="11">
        <f>'DP STOP cijfers'!DA15</f>
        <v>0</v>
      </c>
      <c r="DB67" s="11">
        <f>'DP STOP cijfers'!DB15</f>
        <v>0</v>
      </c>
      <c r="DC67" s="11">
        <f>'DP STOP cijfers'!DC15</f>
        <v>0</v>
      </c>
      <c r="DD67" s="11">
        <f>'DP STOP cijfers'!DD15</f>
        <v>0</v>
      </c>
      <c r="DE67" s="11">
        <f>'DP STOP cijfers'!DE15</f>
        <v>0</v>
      </c>
      <c r="DF67" s="11">
        <f>'DP STOP cijfers'!DF15</f>
        <v>0</v>
      </c>
      <c r="DG67" s="11">
        <f>'DP STOP cijfers'!DG15</f>
        <v>0</v>
      </c>
      <c r="DH67" s="11">
        <f>'DP STOP cijfers'!DH15</f>
        <v>0</v>
      </c>
      <c r="DI67" s="11">
        <f>'DP STOP cijfers'!DI15</f>
        <v>0</v>
      </c>
      <c r="DJ67" s="11">
        <f>'DP STOP cijfers'!DJ15</f>
        <v>0</v>
      </c>
      <c r="DK67" s="11">
        <f>'DP STOP cijfers'!DK15</f>
        <v>0</v>
      </c>
      <c r="DL67" s="26">
        <f>'DP STOP cijfers'!DL15</f>
        <v>0</v>
      </c>
    </row>
    <row r="68" spans="1:116">
      <c r="A68" s="47" t="str">
        <f>'DP STOP cijfers'!A16</f>
        <v>4.1</v>
      </c>
      <c r="B68" s="49" t="str">
        <f>'DP STOP cijfers'!B16</f>
        <v>RDNT1514</v>
      </c>
      <c r="C68" s="4" t="str">
        <f>'DP STOP cijfers'!C16</f>
        <v>Dierproeven</v>
      </c>
      <c r="D68" s="4" t="str">
        <f>'DP STOP cijfers'!D16</f>
        <v>DP Dierproeven DG-AGRO</v>
      </c>
      <c r="E68" s="4" t="str">
        <f>'DP STOP cijfers'!E16</f>
        <v>Beoordeling ontheffingen deskundigen</v>
      </c>
      <c r="F68" s="5" t="str">
        <f>'DP STOP cijfers'!F16</f>
        <v>DG AGRO</v>
      </c>
      <c r="G68" s="5" t="str">
        <f>'DP STOP cijfers'!G16</f>
        <v>nee/ja</v>
      </c>
      <c r="H68" s="11">
        <f>'DP STOP cijfers'!H16</f>
        <v>254</v>
      </c>
      <c r="I68" s="11">
        <f>'DP STOP cijfers'!I16</f>
        <v>0</v>
      </c>
      <c r="J68" s="11">
        <f>'DP STOP cijfers'!J16</f>
        <v>0</v>
      </c>
      <c r="K68" s="11">
        <f>'DP STOP cijfers'!K16</f>
        <v>0</v>
      </c>
      <c r="L68" s="11">
        <f>'DP STOP cijfers'!L16</f>
        <v>0</v>
      </c>
      <c r="M68" s="11">
        <f>'DP STOP cijfers'!M16</f>
        <v>0</v>
      </c>
      <c r="N68" s="11">
        <f>'DP STOP cijfers'!N16</f>
        <v>0</v>
      </c>
      <c r="O68" s="11">
        <f>'DP STOP cijfers'!O16</f>
        <v>0</v>
      </c>
      <c r="P68" s="11">
        <f>'DP STOP cijfers'!P16</f>
        <v>0</v>
      </c>
      <c r="Q68" s="26">
        <f>'DP STOP cijfers'!Q16</f>
        <v>254</v>
      </c>
      <c r="R68" s="15">
        <f>'DP STOP cijfers'!R16</f>
        <v>0</v>
      </c>
      <c r="S68" s="11">
        <f>'DP STOP cijfers'!S16</f>
        <v>0</v>
      </c>
      <c r="T68" s="11">
        <f>'DP STOP cijfers'!T16</f>
        <v>254</v>
      </c>
      <c r="U68" s="11">
        <f>'DP STOP cijfers'!U16</f>
        <v>0</v>
      </c>
      <c r="V68" s="11">
        <f>'DP STOP cijfers'!V16</f>
        <v>0</v>
      </c>
      <c r="W68" s="11">
        <f>'DP STOP cijfers'!W16</f>
        <v>0</v>
      </c>
      <c r="X68" s="11">
        <f>'DP STOP cijfers'!X16</f>
        <v>0</v>
      </c>
      <c r="Y68" s="11">
        <f>'DP STOP cijfers'!Y16</f>
        <v>0</v>
      </c>
      <c r="Z68" s="49">
        <f>'DP STOP cijfers'!Z16</f>
        <v>254</v>
      </c>
      <c r="AA68" s="11">
        <f>'DP STOP cijfers'!AA16</f>
        <v>0</v>
      </c>
      <c r="AB68" s="11">
        <f>'DP STOP cijfers'!AB16</f>
        <v>0</v>
      </c>
      <c r="AC68" s="11">
        <f>'DP STOP cijfers'!AC16</f>
        <v>254</v>
      </c>
      <c r="AD68" s="11">
        <f>'DP STOP cijfers'!AD16</f>
        <v>0</v>
      </c>
      <c r="AE68" s="11">
        <f>'DP STOP cijfers'!AE16</f>
        <v>0</v>
      </c>
      <c r="AF68" s="11">
        <f>'DP STOP cijfers'!AF16</f>
        <v>0</v>
      </c>
      <c r="AG68" s="49">
        <f>'DP STOP cijfers'!AG16</f>
        <v>0</v>
      </c>
      <c r="AH68" s="11">
        <f>'DP STOP cijfers'!AH16</f>
        <v>0</v>
      </c>
      <c r="AI68" s="11">
        <f>'DP STOP cijfers'!AI16</f>
        <v>0</v>
      </c>
      <c r="AJ68" s="11">
        <f>'DP STOP cijfers'!AJ16</f>
        <v>0</v>
      </c>
      <c r="AK68" s="11">
        <f>'DP STOP cijfers'!AK16</f>
        <v>0</v>
      </c>
      <c r="AL68" s="49">
        <f>'DP STOP cijfers'!AL16</f>
        <v>0</v>
      </c>
      <c r="AM68" s="11">
        <f>'DP STOP cijfers'!AM16</f>
        <v>0</v>
      </c>
      <c r="AN68" s="11">
        <f>'DP STOP cijfers'!AN16</f>
        <v>0</v>
      </c>
      <c r="AO68" s="11">
        <f>'DP STOP cijfers'!AO16</f>
        <v>0</v>
      </c>
      <c r="AP68" s="11">
        <f>'DP STOP cijfers'!AP16</f>
        <v>0</v>
      </c>
      <c r="AQ68" s="11">
        <f>'DP STOP cijfers'!AQ16</f>
        <v>0</v>
      </c>
      <c r="AR68" s="49">
        <f>'DP STOP cijfers'!AR16</f>
        <v>0</v>
      </c>
      <c r="AS68" s="11">
        <f>'DP STOP cijfers'!AS16</f>
        <v>0</v>
      </c>
      <c r="AT68" s="11">
        <f>'DP STOP cijfers'!AT16</f>
        <v>0</v>
      </c>
      <c r="AU68" s="11">
        <f>'DP STOP cijfers'!AU16</f>
        <v>0</v>
      </c>
      <c r="AV68" s="11">
        <f>'DP STOP cijfers'!AV16</f>
        <v>0</v>
      </c>
      <c r="AW68" s="11">
        <f>'DP STOP cijfers'!AW16</f>
        <v>0</v>
      </c>
      <c r="AX68" s="11">
        <f>'DP STOP cijfers'!AX16</f>
        <v>0</v>
      </c>
      <c r="AY68" s="11">
        <f>'DP STOP cijfers'!AY16</f>
        <v>0</v>
      </c>
      <c r="AZ68" s="11">
        <f>'DP STOP cijfers'!AZ16</f>
        <v>0</v>
      </c>
      <c r="BA68" s="11">
        <f>'DP STOP cijfers'!BA16</f>
        <v>0</v>
      </c>
      <c r="BB68" s="11">
        <f>'DP STOP cijfers'!BB16</f>
        <v>0</v>
      </c>
      <c r="BC68" s="49">
        <f>'DP STOP cijfers'!BC16</f>
        <v>0</v>
      </c>
      <c r="BD68" s="11">
        <f>'DP STOP cijfers'!BD16</f>
        <v>0</v>
      </c>
      <c r="BE68" s="11">
        <f>'DP STOP cijfers'!BE16</f>
        <v>0</v>
      </c>
      <c r="BF68" s="11">
        <f>'DP STOP cijfers'!BF16</f>
        <v>0</v>
      </c>
      <c r="BG68" s="11">
        <f>'DP STOP cijfers'!BG16</f>
        <v>0</v>
      </c>
      <c r="BH68" s="11">
        <f>'DP STOP cijfers'!BH16</f>
        <v>0</v>
      </c>
      <c r="BI68" s="11">
        <f>'DP STOP cijfers'!BI16</f>
        <v>0</v>
      </c>
      <c r="BJ68" s="11">
        <f>'DP STOP cijfers'!BJ16</f>
        <v>0</v>
      </c>
      <c r="BK68" s="49">
        <f>'DP STOP cijfers'!BK16</f>
        <v>0</v>
      </c>
      <c r="BL68" s="11">
        <f>'DP STOP cijfers'!BL16</f>
        <v>0</v>
      </c>
      <c r="BM68" s="11">
        <f>'DP STOP cijfers'!BM16</f>
        <v>0</v>
      </c>
      <c r="BN68" s="11">
        <f>'DP STOP cijfers'!BN16</f>
        <v>0</v>
      </c>
      <c r="BO68" s="11">
        <f>'DP STOP cijfers'!BO16</f>
        <v>0</v>
      </c>
      <c r="BP68" s="11">
        <f>'DP STOP cijfers'!BP16</f>
        <v>0</v>
      </c>
      <c r="BQ68" s="49">
        <f>'DP STOP cijfers'!BQ16</f>
        <v>0</v>
      </c>
      <c r="BR68" s="11">
        <f>'DP STOP cijfers'!BR16</f>
        <v>254</v>
      </c>
      <c r="BS68" s="11">
        <f>'DP STOP cijfers'!BS16</f>
        <v>0</v>
      </c>
      <c r="BT68" s="11">
        <f>'DP STOP cijfers'!BT16</f>
        <v>0</v>
      </c>
      <c r="BU68" s="11">
        <f>'DP STOP cijfers'!BU16</f>
        <v>0</v>
      </c>
      <c r="BV68" s="11">
        <f>'DP STOP cijfers'!BV16</f>
        <v>0</v>
      </c>
      <c r="BW68" s="11">
        <f>'DP STOP cijfers'!BW16</f>
        <v>0</v>
      </c>
      <c r="BX68" s="47">
        <f>'DP STOP cijfers'!BX16</f>
        <v>0</v>
      </c>
      <c r="BY68" s="49">
        <f>'DP STOP cijfers'!BY16</f>
        <v>254</v>
      </c>
      <c r="BZ68" s="11">
        <f>'DP STOP cijfers'!BZ16</f>
        <v>25.4</v>
      </c>
      <c r="CA68" s="11">
        <f>'DP STOP cijfers'!CA16</f>
        <v>25.4</v>
      </c>
      <c r="CB68" s="11">
        <f>'DP STOP cijfers'!CB16</f>
        <v>25.4</v>
      </c>
      <c r="CC68" s="11">
        <f>'DP STOP cijfers'!CC16</f>
        <v>25.4</v>
      </c>
      <c r="CD68" s="11">
        <f>'DP STOP cijfers'!CD16</f>
        <v>25.4</v>
      </c>
      <c r="CE68" s="11">
        <f>'DP STOP cijfers'!CE16</f>
        <v>25.4</v>
      </c>
      <c r="CF68" s="11">
        <f>'DP STOP cijfers'!CF16</f>
        <v>0</v>
      </c>
      <c r="CG68" s="11">
        <f>'DP STOP cijfers'!CG16</f>
        <v>25.4</v>
      </c>
      <c r="CH68" s="11">
        <f>'DP STOP cijfers'!CH16</f>
        <v>25.4</v>
      </c>
      <c r="CI68" s="11">
        <f>'DP STOP cijfers'!CI16</f>
        <v>25.4</v>
      </c>
      <c r="CJ68" s="11">
        <f>'DP STOP cijfers'!CJ16</f>
        <v>25.4</v>
      </c>
      <c r="CK68" s="11">
        <f>'DP STOP cijfers'!CK16</f>
        <v>0</v>
      </c>
      <c r="CL68" s="49">
        <f>'DP STOP cijfers'!CL16</f>
        <v>254.00000000000003</v>
      </c>
      <c r="CM68" s="11">
        <f>'DP STOP cijfers'!CM16</f>
        <v>0</v>
      </c>
      <c r="CN68" s="11">
        <f>'DP STOP cijfers'!CN16</f>
        <v>0</v>
      </c>
      <c r="CO68" s="11">
        <f>'DP STOP cijfers'!CO16</f>
        <v>0</v>
      </c>
      <c r="CP68" s="11">
        <f>'DP STOP cijfers'!CP16</f>
        <v>0</v>
      </c>
      <c r="CQ68" s="11">
        <f>'DP STOP cijfers'!CQ16</f>
        <v>0</v>
      </c>
      <c r="CR68" s="11">
        <f>'DP STOP cijfers'!CR16</f>
        <v>0</v>
      </c>
      <c r="CS68" s="11">
        <f>'DP STOP cijfers'!CS16</f>
        <v>0</v>
      </c>
      <c r="CT68" s="11">
        <f>'DP STOP cijfers'!CT16</f>
        <v>0</v>
      </c>
      <c r="CU68" s="11">
        <f>'DP STOP cijfers'!CU16</f>
        <v>0</v>
      </c>
      <c r="CV68" s="11">
        <f>'DP STOP cijfers'!CV16</f>
        <v>0</v>
      </c>
      <c r="CW68" s="11">
        <f>'DP STOP cijfers'!CW16</f>
        <v>0</v>
      </c>
      <c r="CX68" s="11">
        <f>'DP STOP cijfers'!CX16</f>
        <v>0</v>
      </c>
      <c r="CY68" s="26">
        <f>'DP STOP cijfers'!CY16</f>
        <v>0</v>
      </c>
      <c r="CZ68" s="15">
        <f>'DP STOP cijfers'!CZ16</f>
        <v>0</v>
      </c>
      <c r="DA68" s="11">
        <f>'DP STOP cijfers'!DA16</f>
        <v>0</v>
      </c>
      <c r="DB68" s="11">
        <f>'DP STOP cijfers'!DB16</f>
        <v>0</v>
      </c>
      <c r="DC68" s="11">
        <f>'DP STOP cijfers'!DC16</f>
        <v>0</v>
      </c>
      <c r="DD68" s="11">
        <f>'DP STOP cijfers'!DD16</f>
        <v>0</v>
      </c>
      <c r="DE68" s="11">
        <f>'DP STOP cijfers'!DE16</f>
        <v>0</v>
      </c>
      <c r="DF68" s="11">
        <f>'DP STOP cijfers'!DF16</f>
        <v>0</v>
      </c>
      <c r="DG68" s="11">
        <f>'DP STOP cijfers'!DG16</f>
        <v>0</v>
      </c>
      <c r="DH68" s="11">
        <f>'DP STOP cijfers'!DH16</f>
        <v>0</v>
      </c>
      <c r="DI68" s="11">
        <f>'DP STOP cijfers'!DI16</f>
        <v>0</v>
      </c>
      <c r="DJ68" s="11">
        <f>'DP STOP cijfers'!DJ16</f>
        <v>0</v>
      </c>
      <c r="DK68" s="11">
        <f>'DP STOP cijfers'!DK16</f>
        <v>0</v>
      </c>
      <c r="DL68" s="26">
        <f>'DP STOP cijfers'!DL16</f>
        <v>0</v>
      </c>
    </row>
    <row r="69" spans="1:116">
      <c r="A69" s="47">
        <f>'DP STOP cijfers'!A20</f>
        <v>0</v>
      </c>
      <c r="B69" s="49" t="str">
        <f>'DP STOP cijfers'!B20</f>
        <v>RANT</v>
      </c>
      <c r="C69" s="4" t="str">
        <f>'DP STOP cijfers'!C20</f>
        <v>Dierproeven</v>
      </c>
      <c r="D69" s="4" t="str">
        <f>'DP STOP cijfers'!D20</f>
        <v>DP WOB verzoeken en overig DG AGRO inclusief klachten en meldingen</v>
      </c>
      <c r="E69" s="4" t="str">
        <f>'DP STOP cijfers'!E20</f>
        <v>Reguliere worfflow</v>
      </c>
      <c r="F69" s="5" t="str">
        <f>'DP STOP cijfers'!F20</f>
        <v>DG AGRO</v>
      </c>
      <c r="G69" s="5" t="str">
        <f>'DP STOP cijfers'!G20</f>
        <v>nee</v>
      </c>
      <c r="H69" s="11">
        <f>'DP STOP cijfers'!H20</f>
        <v>280</v>
      </c>
      <c r="I69" s="11">
        <f>'DP STOP cijfers'!I20</f>
        <v>0</v>
      </c>
      <c r="J69" s="11">
        <f>'DP STOP cijfers'!J20</f>
        <v>0</v>
      </c>
      <c r="K69" s="11">
        <f>'DP STOP cijfers'!K20</f>
        <v>0</v>
      </c>
      <c r="L69" s="11">
        <f>'DP STOP cijfers'!L20</f>
        <v>0</v>
      </c>
      <c r="M69" s="11">
        <f>'DP STOP cijfers'!M20</f>
        <v>0</v>
      </c>
      <c r="N69" s="11">
        <f>'DP STOP cijfers'!N20</f>
        <v>0</v>
      </c>
      <c r="O69" s="11">
        <f>'DP STOP cijfers'!O20</f>
        <v>0</v>
      </c>
      <c r="P69" s="11">
        <f>'DP STOP cijfers'!P20</f>
        <v>0</v>
      </c>
      <c r="Q69" s="26">
        <f>'DP STOP cijfers'!Q20</f>
        <v>280</v>
      </c>
      <c r="R69" s="15">
        <f>'DP STOP cijfers'!R20</f>
        <v>0</v>
      </c>
      <c r="S69" s="11">
        <f>'DP STOP cijfers'!S20</f>
        <v>0</v>
      </c>
      <c r="T69" s="11">
        <f>'DP STOP cijfers'!T20</f>
        <v>280</v>
      </c>
      <c r="U69" s="11">
        <f>'DP STOP cijfers'!U20</f>
        <v>0</v>
      </c>
      <c r="V69" s="11">
        <f>'DP STOP cijfers'!V20</f>
        <v>0</v>
      </c>
      <c r="W69" s="11">
        <f>'DP STOP cijfers'!W20</f>
        <v>0</v>
      </c>
      <c r="X69" s="11">
        <f>'DP STOP cijfers'!X20</f>
        <v>0</v>
      </c>
      <c r="Y69" s="11">
        <f>'DP STOP cijfers'!Y20</f>
        <v>0</v>
      </c>
      <c r="Z69" s="49">
        <f>'DP STOP cijfers'!Z20</f>
        <v>280</v>
      </c>
      <c r="AA69" s="11">
        <f>'DP STOP cijfers'!AA20</f>
        <v>280</v>
      </c>
      <c r="AB69" s="11">
        <f>'DP STOP cijfers'!AB20</f>
        <v>0</v>
      </c>
      <c r="AC69" s="11">
        <f>'DP STOP cijfers'!AC20</f>
        <v>0</v>
      </c>
      <c r="AD69" s="11">
        <f>'DP STOP cijfers'!AD20</f>
        <v>0</v>
      </c>
      <c r="AE69" s="11">
        <f>'DP STOP cijfers'!AE20</f>
        <v>0</v>
      </c>
      <c r="AF69" s="11">
        <f>'DP STOP cijfers'!AF20</f>
        <v>0</v>
      </c>
      <c r="AG69" s="49">
        <f>'DP STOP cijfers'!AG20</f>
        <v>0</v>
      </c>
      <c r="AH69" s="11">
        <f>'DP STOP cijfers'!AH20</f>
        <v>0</v>
      </c>
      <c r="AI69" s="11">
        <f>'DP STOP cijfers'!AI20</f>
        <v>280</v>
      </c>
      <c r="AJ69" s="11">
        <f>'DP STOP cijfers'!AJ20</f>
        <v>0</v>
      </c>
      <c r="AK69" s="11">
        <f>'DP STOP cijfers'!AK20</f>
        <v>0</v>
      </c>
      <c r="AL69" s="49">
        <f>'DP STOP cijfers'!AL20</f>
        <v>0</v>
      </c>
      <c r="AM69" s="11">
        <f>'DP STOP cijfers'!AM20</f>
        <v>0</v>
      </c>
      <c r="AN69" s="11">
        <f>'DP STOP cijfers'!AN20</f>
        <v>0</v>
      </c>
      <c r="AO69" s="11">
        <f>'DP STOP cijfers'!AO20</f>
        <v>0</v>
      </c>
      <c r="AP69" s="11">
        <f>'DP STOP cijfers'!AP20</f>
        <v>0</v>
      </c>
      <c r="AQ69" s="11">
        <f>'DP STOP cijfers'!AQ20</f>
        <v>0</v>
      </c>
      <c r="AR69" s="49">
        <f>'DP STOP cijfers'!AR20</f>
        <v>0</v>
      </c>
      <c r="AS69" s="11">
        <f>'DP STOP cijfers'!AS20</f>
        <v>0</v>
      </c>
      <c r="AT69" s="11">
        <f>'DP STOP cijfers'!AT20</f>
        <v>0</v>
      </c>
      <c r="AU69" s="11">
        <f>'DP STOP cijfers'!AU20</f>
        <v>0</v>
      </c>
      <c r="AV69" s="11">
        <f>'DP STOP cijfers'!AV20</f>
        <v>0</v>
      </c>
      <c r="AW69" s="11">
        <f>'DP STOP cijfers'!AW20</f>
        <v>0</v>
      </c>
      <c r="AX69" s="11">
        <f>'DP STOP cijfers'!AX20</f>
        <v>0</v>
      </c>
      <c r="AY69" s="11">
        <f>'DP STOP cijfers'!AY20</f>
        <v>0</v>
      </c>
      <c r="AZ69" s="11">
        <f>'DP STOP cijfers'!AZ20</f>
        <v>0</v>
      </c>
      <c r="BA69" s="11">
        <f>'DP STOP cijfers'!BA20</f>
        <v>0</v>
      </c>
      <c r="BB69" s="11">
        <f>'DP STOP cijfers'!BB20</f>
        <v>0</v>
      </c>
      <c r="BC69" s="49">
        <f>'DP STOP cijfers'!BC20</f>
        <v>0</v>
      </c>
      <c r="BD69" s="11">
        <f>'DP STOP cijfers'!BD20</f>
        <v>0</v>
      </c>
      <c r="BE69" s="11">
        <f>'DP STOP cijfers'!BE20</f>
        <v>0</v>
      </c>
      <c r="BF69" s="11">
        <f>'DP STOP cijfers'!BF20</f>
        <v>0</v>
      </c>
      <c r="BG69" s="11">
        <f>'DP STOP cijfers'!BG20</f>
        <v>0</v>
      </c>
      <c r="BH69" s="11">
        <f>'DP STOP cijfers'!BH20</f>
        <v>0</v>
      </c>
      <c r="BI69" s="11">
        <f>'DP STOP cijfers'!BI20</f>
        <v>0</v>
      </c>
      <c r="BJ69" s="11">
        <f>'DP STOP cijfers'!BJ20</f>
        <v>0</v>
      </c>
      <c r="BK69" s="49">
        <f>'DP STOP cijfers'!BK20</f>
        <v>0</v>
      </c>
      <c r="BL69" s="11">
        <f>'DP STOP cijfers'!BL20</f>
        <v>0</v>
      </c>
      <c r="BM69" s="11">
        <f>'DP STOP cijfers'!BM20</f>
        <v>0</v>
      </c>
      <c r="BN69" s="11">
        <f>'DP STOP cijfers'!BN20</f>
        <v>0</v>
      </c>
      <c r="BO69" s="11">
        <f>'DP STOP cijfers'!BO20</f>
        <v>0</v>
      </c>
      <c r="BP69" s="11">
        <f>'DP STOP cijfers'!BP20</f>
        <v>0</v>
      </c>
      <c r="BQ69" s="49">
        <f>'DP STOP cijfers'!BQ20</f>
        <v>0</v>
      </c>
      <c r="BR69" s="11">
        <f>'DP STOP cijfers'!BR20</f>
        <v>0</v>
      </c>
      <c r="BS69" s="11">
        <f>'DP STOP cijfers'!BS20</f>
        <v>0</v>
      </c>
      <c r="BT69" s="11">
        <f>'DP STOP cijfers'!BT20</f>
        <v>0</v>
      </c>
      <c r="BU69" s="11">
        <f>'DP STOP cijfers'!BU20</f>
        <v>0</v>
      </c>
      <c r="BV69" s="11">
        <f>'DP STOP cijfers'!BV20</f>
        <v>0</v>
      </c>
      <c r="BW69" s="11">
        <f>'DP STOP cijfers'!BW20</f>
        <v>0</v>
      </c>
      <c r="BX69" s="47">
        <f>'DP STOP cijfers'!BX20</f>
        <v>0</v>
      </c>
      <c r="BY69" s="49">
        <f>'DP STOP cijfers'!BY20</f>
        <v>280</v>
      </c>
      <c r="BZ69" s="11">
        <f>'DP STOP cijfers'!BZ20</f>
        <v>0</v>
      </c>
      <c r="CA69" s="11">
        <f>'DP STOP cijfers'!CA20</f>
        <v>0</v>
      </c>
      <c r="CB69" s="11">
        <f>'DP STOP cijfers'!CB20</f>
        <v>0</v>
      </c>
      <c r="CC69" s="11">
        <f>'DP STOP cijfers'!CC20</f>
        <v>0</v>
      </c>
      <c r="CD69" s="11">
        <f>'DP STOP cijfers'!CD20</f>
        <v>0</v>
      </c>
      <c r="CE69" s="11">
        <f>'DP STOP cijfers'!CE20</f>
        <v>0</v>
      </c>
      <c r="CF69" s="11">
        <f>'DP STOP cijfers'!CF20</f>
        <v>0</v>
      </c>
      <c r="CG69" s="11">
        <f>'DP STOP cijfers'!CG20</f>
        <v>0</v>
      </c>
      <c r="CH69" s="11">
        <f>'DP STOP cijfers'!CH20</f>
        <v>0</v>
      </c>
      <c r="CI69" s="11">
        <f>'DP STOP cijfers'!CI20</f>
        <v>0</v>
      </c>
      <c r="CJ69" s="11">
        <f>'DP STOP cijfers'!CJ20</f>
        <v>0</v>
      </c>
      <c r="CK69" s="11">
        <f>'DP STOP cijfers'!CK20</f>
        <v>0</v>
      </c>
      <c r="CL69" s="49">
        <f>'DP STOP cijfers'!CL20</f>
        <v>0</v>
      </c>
      <c r="CM69" s="11">
        <f>'DP STOP cijfers'!CM20</f>
        <v>0</v>
      </c>
      <c r="CN69" s="11">
        <f>'DP STOP cijfers'!CN20</f>
        <v>0</v>
      </c>
      <c r="CO69" s="11">
        <f>'DP STOP cijfers'!CO20</f>
        <v>0</v>
      </c>
      <c r="CP69" s="11">
        <f>'DP STOP cijfers'!CP20</f>
        <v>0</v>
      </c>
      <c r="CQ69" s="11">
        <f>'DP STOP cijfers'!CQ20</f>
        <v>0</v>
      </c>
      <c r="CR69" s="11">
        <f>'DP STOP cijfers'!CR20</f>
        <v>0</v>
      </c>
      <c r="CS69" s="11">
        <f>'DP STOP cijfers'!CS20</f>
        <v>0</v>
      </c>
      <c r="CT69" s="11">
        <f>'DP STOP cijfers'!CT20</f>
        <v>0</v>
      </c>
      <c r="CU69" s="11">
        <f>'DP STOP cijfers'!CU20</f>
        <v>0</v>
      </c>
      <c r="CV69" s="11">
        <f>'DP STOP cijfers'!CV20</f>
        <v>0</v>
      </c>
      <c r="CW69" s="11">
        <f>'DP STOP cijfers'!CW20</f>
        <v>0</v>
      </c>
      <c r="CX69" s="11">
        <f>'DP STOP cijfers'!CX20</f>
        <v>0</v>
      </c>
      <c r="CY69" s="26">
        <f>'DP STOP cijfers'!CY20</f>
        <v>0</v>
      </c>
      <c r="CZ69" s="15">
        <f>'DP STOP cijfers'!CZ20</f>
        <v>0</v>
      </c>
      <c r="DA69" s="11">
        <f>'DP STOP cijfers'!DA20</f>
        <v>0</v>
      </c>
      <c r="DB69" s="11">
        <f>'DP STOP cijfers'!DB20</f>
        <v>0</v>
      </c>
      <c r="DC69" s="11">
        <f>'DP STOP cijfers'!DC20</f>
        <v>0</v>
      </c>
      <c r="DD69" s="11">
        <f>'DP STOP cijfers'!DD20</f>
        <v>0</v>
      </c>
      <c r="DE69" s="11">
        <f>'DP STOP cijfers'!DE20</f>
        <v>0</v>
      </c>
      <c r="DF69" s="11">
        <f>'DP STOP cijfers'!DF20</f>
        <v>0</v>
      </c>
      <c r="DG69" s="11">
        <f>'DP STOP cijfers'!DG20</f>
        <v>0</v>
      </c>
      <c r="DH69" s="11">
        <f>'DP STOP cijfers'!DH20</f>
        <v>0</v>
      </c>
      <c r="DI69" s="11">
        <f>'DP STOP cijfers'!DI20</f>
        <v>0</v>
      </c>
      <c r="DJ69" s="11">
        <f>'DP STOP cijfers'!DJ20</f>
        <v>0</v>
      </c>
      <c r="DK69" s="11">
        <f>'DP STOP cijfers'!DK20</f>
        <v>0</v>
      </c>
      <c r="DL69" s="26">
        <f>'DP STOP cijfers'!DL20</f>
        <v>0</v>
      </c>
    </row>
    <row r="70" spans="1:116" ht="13.8" thickBot="1">
      <c r="A70" s="47" t="str">
        <f>'DP STOP cijfers'!A24</f>
        <v>5.1</v>
      </c>
      <c r="B70" s="49" t="str">
        <f>'DP STOP cijfers'!B24</f>
        <v>RGNT</v>
      </c>
      <c r="C70" s="4" t="str">
        <f>'DP STOP cijfers'!C24</f>
        <v>Dierproeven</v>
      </c>
      <c r="D70" s="4" t="str">
        <f>'DP STOP cijfers'!D24</f>
        <v>DP onderwijstaken Overige Baten</v>
      </c>
      <c r="E70" s="4" t="str">
        <f>'DP STOP cijfers'!E24</f>
        <v>Onderwijs envoorlichting</v>
      </c>
      <c r="F70" s="4" t="str">
        <f>'DP STOP cijfers'!F24</f>
        <v>Overige Baten</v>
      </c>
      <c r="G70" s="157" t="str">
        <f>'DP STOP cijfers'!G24</f>
        <v>nee</v>
      </c>
      <c r="H70" s="11">
        <f>'DP STOP cijfers'!H24</f>
        <v>120</v>
      </c>
      <c r="I70" s="11">
        <f>'DP STOP cijfers'!I24</f>
        <v>0</v>
      </c>
      <c r="J70" s="11">
        <f>'DP STOP cijfers'!J24</f>
        <v>0</v>
      </c>
      <c r="K70" s="11">
        <f>'DP STOP cijfers'!K24</f>
        <v>0</v>
      </c>
      <c r="L70" s="11">
        <f>'DP STOP cijfers'!L24</f>
        <v>0</v>
      </c>
      <c r="M70" s="11">
        <f>'DP STOP cijfers'!M24</f>
        <v>0</v>
      </c>
      <c r="N70" s="11">
        <f>'DP STOP cijfers'!N24</f>
        <v>0</v>
      </c>
      <c r="O70" s="11">
        <f>'DP STOP cijfers'!O24</f>
        <v>0</v>
      </c>
      <c r="P70" s="11">
        <f>'DP STOP cijfers'!P24</f>
        <v>0</v>
      </c>
      <c r="Q70" s="26">
        <f>'DP STOP cijfers'!Q24</f>
        <v>120</v>
      </c>
      <c r="R70" s="15">
        <f>'DP STOP cijfers'!R24</f>
        <v>0</v>
      </c>
      <c r="S70" s="11">
        <f>'DP STOP cijfers'!S24</f>
        <v>0</v>
      </c>
      <c r="T70" s="11">
        <f>'DP STOP cijfers'!T24</f>
        <v>120</v>
      </c>
      <c r="U70" s="11">
        <f>'DP STOP cijfers'!U24</f>
        <v>0</v>
      </c>
      <c r="V70" s="11">
        <f>'DP STOP cijfers'!V24</f>
        <v>0</v>
      </c>
      <c r="W70" s="11">
        <f>'DP STOP cijfers'!W24</f>
        <v>0</v>
      </c>
      <c r="X70" s="11">
        <f>'DP STOP cijfers'!X24</f>
        <v>0</v>
      </c>
      <c r="Y70" s="11">
        <f>'DP STOP cijfers'!Y24</f>
        <v>0</v>
      </c>
      <c r="Z70" s="49">
        <f>'DP STOP cijfers'!Z24</f>
        <v>120</v>
      </c>
      <c r="AA70" s="11">
        <f>'DP STOP cijfers'!AA24</f>
        <v>0</v>
      </c>
      <c r="AB70" s="11">
        <f>'DP STOP cijfers'!AB24</f>
        <v>0</v>
      </c>
      <c r="AC70" s="11">
        <f>'DP STOP cijfers'!AC24</f>
        <v>120</v>
      </c>
      <c r="AD70" s="11">
        <f>'DP STOP cijfers'!AD24</f>
        <v>0</v>
      </c>
      <c r="AE70" s="11">
        <f>'DP STOP cijfers'!AE24</f>
        <v>0</v>
      </c>
      <c r="AF70" s="11">
        <f>'DP STOP cijfers'!AF24</f>
        <v>0</v>
      </c>
      <c r="AG70" s="49">
        <f>'DP STOP cijfers'!AG24</f>
        <v>0</v>
      </c>
      <c r="AH70" s="11">
        <f>'DP STOP cijfers'!AH24</f>
        <v>0</v>
      </c>
      <c r="AI70" s="11">
        <f>'DP STOP cijfers'!AI24</f>
        <v>0</v>
      </c>
      <c r="AJ70" s="11">
        <f>'DP STOP cijfers'!AJ24</f>
        <v>0</v>
      </c>
      <c r="AK70" s="11">
        <f>'DP STOP cijfers'!AK24</f>
        <v>0</v>
      </c>
      <c r="AL70" s="49">
        <f>'DP STOP cijfers'!AL24</f>
        <v>0</v>
      </c>
      <c r="AM70" s="11">
        <f>'DP STOP cijfers'!AM24</f>
        <v>0</v>
      </c>
      <c r="AN70" s="11">
        <f>'DP STOP cijfers'!AN24</f>
        <v>0</v>
      </c>
      <c r="AO70" s="11">
        <f>'DP STOP cijfers'!AO24</f>
        <v>0</v>
      </c>
      <c r="AP70" s="11">
        <f>'DP STOP cijfers'!AP24</f>
        <v>0</v>
      </c>
      <c r="AQ70" s="11">
        <f>'DP STOP cijfers'!AQ24</f>
        <v>0</v>
      </c>
      <c r="AR70" s="49">
        <f>'DP STOP cijfers'!AR24</f>
        <v>0</v>
      </c>
      <c r="AS70" s="11">
        <f>'DP STOP cijfers'!AS24</f>
        <v>0</v>
      </c>
      <c r="AT70" s="11">
        <f>'DP STOP cijfers'!AT24</f>
        <v>0</v>
      </c>
      <c r="AU70" s="11">
        <f>'DP STOP cijfers'!AU24</f>
        <v>0</v>
      </c>
      <c r="AV70" s="11">
        <f>'DP STOP cijfers'!AV24</f>
        <v>0</v>
      </c>
      <c r="AW70" s="11">
        <f>'DP STOP cijfers'!AW24</f>
        <v>0</v>
      </c>
      <c r="AX70" s="11">
        <f>'DP STOP cijfers'!AX24</f>
        <v>0</v>
      </c>
      <c r="AY70" s="11">
        <f>'DP STOP cijfers'!AY24</f>
        <v>0</v>
      </c>
      <c r="AZ70" s="11">
        <f>'DP STOP cijfers'!AZ24</f>
        <v>0</v>
      </c>
      <c r="BA70" s="11">
        <f>'DP STOP cijfers'!BA24</f>
        <v>0</v>
      </c>
      <c r="BB70" s="11">
        <f>'DP STOP cijfers'!BB24</f>
        <v>0</v>
      </c>
      <c r="BC70" s="49">
        <f>'DP STOP cijfers'!BC24</f>
        <v>0</v>
      </c>
      <c r="BD70" s="11">
        <f>'DP STOP cijfers'!BD24</f>
        <v>0</v>
      </c>
      <c r="BE70" s="11">
        <f>'DP STOP cijfers'!BE24</f>
        <v>0</v>
      </c>
      <c r="BF70" s="11">
        <f>'DP STOP cijfers'!BF24</f>
        <v>0</v>
      </c>
      <c r="BG70" s="11">
        <f>'DP STOP cijfers'!BG24</f>
        <v>0</v>
      </c>
      <c r="BH70" s="11">
        <f>'DP STOP cijfers'!BH24</f>
        <v>0</v>
      </c>
      <c r="BI70" s="11">
        <f>'DP STOP cijfers'!BI24</f>
        <v>0</v>
      </c>
      <c r="BJ70" s="11">
        <f>'DP STOP cijfers'!BJ24</f>
        <v>0</v>
      </c>
      <c r="BK70" s="49">
        <f>'DP STOP cijfers'!BK24</f>
        <v>0</v>
      </c>
      <c r="BL70" s="11">
        <f>'DP STOP cijfers'!BL24</f>
        <v>0</v>
      </c>
      <c r="BM70" s="11">
        <f>'DP STOP cijfers'!BM24</f>
        <v>0</v>
      </c>
      <c r="BN70" s="11">
        <f>'DP STOP cijfers'!BN24</f>
        <v>0</v>
      </c>
      <c r="BO70" s="11">
        <f>'DP STOP cijfers'!BO24</f>
        <v>0</v>
      </c>
      <c r="BP70" s="11">
        <f>'DP STOP cijfers'!BP24</f>
        <v>0</v>
      </c>
      <c r="BQ70" s="49">
        <f>'DP STOP cijfers'!BQ24</f>
        <v>0</v>
      </c>
      <c r="BR70" s="11">
        <f>'DP STOP cijfers'!BR24</f>
        <v>120</v>
      </c>
      <c r="BS70" s="11">
        <f>'DP STOP cijfers'!BS24</f>
        <v>0</v>
      </c>
      <c r="BT70" s="11">
        <f>'DP STOP cijfers'!BT24</f>
        <v>0</v>
      </c>
      <c r="BU70" s="11">
        <f>'DP STOP cijfers'!BU24</f>
        <v>0</v>
      </c>
      <c r="BV70" s="11">
        <f>'DP STOP cijfers'!BV24</f>
        <v>0</v>
      </c>
      <c r="BW70" s="11">
        <f>'DP STOP cijfers'!BW24</f>
        <v>0</v>
      </c>
      <c r="BX70" s="47">
        <f>'DP STOP cijfers'!BX24</f>
        <v>0</v>
      </c>
      <c r="BY70" s="49">
        <f>'DP STOP cijfers'!BY24</f>
        <v>120</v>
      </c>
      <c r="BZ70" s="11">
        <f>'DP STOP cijfers'!BZ24</f>
        <v>0</v>
      </c>
      <c r="CA70" s="11">
        <f>'DP STOP cijfers'!CA24</f>
        <v>0</v>
      </c>
      <c r="CB70" s="11">
        <f>'DP STOP cijfers'!CB24</f>
        <v>0</v>
      </c>
      <c r="CC70" s="11">
        <f>'DP STOP cijfers'!CC24</f>
        <v>0</v>
      </c>
      <c r="CD70" s="11">
        <f>'DP STOP cijfers'!CD24</f>
        <v>0</v>
      </c>
      <c r="CE70" s="11">
        <f>'DP STOP cijfers'!CE24</f>
        <v>0</v>
      </c>
      <c r="CF70" s="11">
        <f>'DP STOP cijfers'!CF24</f>
        <v>0</v>
      </c>
      <c r="CG70" s="11">
        <f>'DP STOP cijfers'!CG24</f>
        <v>0</v>
      </c>
      <c r="CH70" s="11">
        <f>'DP STOP cijfers'!CH24</f>
        <v>0</v>
      </c>
      <c r="CI70" s="11">
        <f>'DP STOP cijfers'!CI24</f>
        <v>0</v>
      </c>
      <c r="CJ70" s="11">
        <f>'DP STOP cijfers'!CJ24</f>
        <v>0</v>
      </c>
      <c r="CK70" s="11">
        <f>'DP STOP cijfers'!CK24</f>
        <v>0</v>
      </c>
      <c r="CL70" s="49">
        <f>'DP STOP cijfers'!CL24</f>
        <v>0</v>
      </c>
      <c r="CM70" s="11">
        <f>'DP STOP cijfers'!CM24</f>
        <v>0</v>
      </c>
      <c r="CN70" s="11">
        <f>'DP STOP cijfers'!CN24</f>
        <v>0</v>
      </c>
      <c r="CO70" s="11">
        <f>'DP STOP cijfers'!CO24</f>
        <v>0</v>
      </c>
      <c r="CP70" s="11">
        <f>'DP STOP cijfers'!CP24</f>
        <v>0</v>
      </c>
      <c r="CQ70" s="11">
        <f>'DP STOP cijfers'!CQ24</f>
        <v>0</v>
      </c>
      <c r="CR70" s="11">
        <f>'DP STOP cijfers'!CR24</f>
        <v>0</v>
      </c>
      <c r="CS70" s="11">
        <f>'DP STOP cijfers'!CS24</f>
        <v>0</v>
      </c>
      <c r="CT70" s="11">
        <f>'DP STOP cijfers'!CT24</f>
        <v>0</v>
      </c>
      <c r="CU70" s="11">
        <f>'DP STOP cijfers'!CU24</f>
        <v>0</v>
      </c>
      <c r="CV70" s="11">
        <f>'DP STOP cijfers'!CV24</f>
        <v>0</v>
      </c>
      <c r="CW70" s="11">
        <f>'DP STOP cijfers'!CW24</f>
        <v>0</v>
      </c>
      <c r="CX70" s="11">
        <f>'DP STOP cijfers'!CX24</f>
        <v>0</v>
      </c>
      <c r="CY70" s="26">
        <f>'DP STOP cijfers'!CY24</f>
        <v>0</v>
      </c>
      <c r="CZ70" s="15">
        <f>'DP STOP cijfers'!CZ24</f>
        <v>0</v>
      </c>
      <c r="DA70" s="11">
        <f>'DP STOP cijfers'!DA24</f>
        <v>0</v>
      </c>
      <c r="DB70" s="11">
        <f>'DP STOP cijfers'!DB24</f>
        <v>0</v>
      </c>
      <c r="DC70" s="11">
        <f>'DP STOP cijfers'!DC24</f>
        <v>0</v>
      </c>
      <c r="DD70" s="11">
        <f>'DP STOP cijfers'!DD24</f>
        <v>0</v>
      </c>
      <c r="DE70" s="11">
        <f>'DP STOP cijfers'!DE24</f>
        <v>0</v>
      </c>
      <c r="DF70" s="11">
        <f>'DP STOP cijfers'!DF24</f>
        <v>0</v>
      </c>
      <c r="DG70" s="11">
        <f>'DP STOP cijfers'!DG24</f>
        <v>0</v>
      </c>
      <c r="DH70" s="11">
        <f>'DP STOP cijfers'!DH24</f>
        <v>0</v>
      </c>
      <c r="DI70" s="11">
        <f>'DP STOP cijfers'!DI24</f>
        <v>0</v>
      </c>
      <c r="DJ70" s="11">
        <f>'DP STOP cijfers'!DJ24</f>
        <v>0</v>
      </c>
      <c r="DK70" s="11">
        <f>'DP STOP cijfers'!DK24</f>
        <v>0</v>
      </c>
      <c r="DL70" s="26">
        <f>'DP STOP cijfers'!DL24</f>
        <v>0</v>
      </c>
    </row>
    <row r="71" spans="1:116" s="4" customFormat="1" ht="15" customHeight="1" thickBot="1">
      <c r="A71" s="48">
        <f>'DV STOP cijfers'!A3</f>
        <v>0</v>
      </c>
      <c r="B71" s="48" t="str">
        <f>'DV STOP cijfers'!B3</f>
        <v>FANT1501</v>
      </c>
      <c r="C71" s="54" t="str">
        <f>'DV STOP cijfers'!C3</f>
        <v>Diervoeder</v>
      </c>
      <c r="D71" s="54" t="str">
        <f>'DV STOP cijfers'!D3</f>
        <v>DV Geregistreerde bedrijven DG AGRO</v>
      </c>
      <c r="E71" s="600" t="str">
        <f>'DV STOP cijfers'!E3</f>
        <v xml:space="preserve">FANT1501 DV Volledige inspectie Vo. 183/2005 </v>
      </c>
      <c r="F71" s="54" t="str">
        <f>'DV STOP cijfers'!F3</f>
        <v>EL&amp;I AGRO</v>
      </c>
      <c r="G71" s="301" t="str">
        <f>'DV STOP cijfers'!G3</f>
        <v>ja</v>
      </c>
      <c r="H71" s="21">
        <f>'DV STOP cijfers'!H3</f>
        <v>510</v>
      </c>
      <c r="I71" s="14">
        <f>'DV STOP cijfers'!I3</f>
        <v>0</v>
      </c>
      <c r="J71" s="14">
        <f>'DV STOP cijfers'!J3</f>
        <v>0</v>
      </c>
      <c r="K71" s="14">
        <f>'DV STOP cijfers'!K3</f>
        <v>0</v>
      </c>
      <c r="L71" s="14">
        <f>'DV STOP cijfers'!L3</f>
        <v>0</v>
      </c>
      <c r="M71" s="14">
        <f>'DV STOP cijfers'!M3</f>
        <v>0</v>
      </c>
      <c r="N71" s="14">
        <f>'DV STOP cijfers'!N3</f>
        <v>0</v>
      </c>
      <c r="O71" s="14">
        <f>'DV STOP cijfers'!O3</f>
        <v>0</v>
      </c>
      <c r="P71" s="14">
        <f>'DV STOP cijfers'!P3</f>
        <v>0</v>
      </c>
      <c r="Q71" s="51">
        <f>'DV STOP cijfers'!Q3</f>
        <v>510</v>
      </c>
      <c r="R71" s="21">
        <f>'DV STOP cijfers'!R3</f>
        <v>0</v>
      </c>
      <c r="S71" s="14">
        <f>'DV STOP cijfers'!S3</f>
        <v>0</v>
      </c>
      <c r="T71" s="14">
        <f>'DV STOP cijfers'!T3</f>
        <v>510</v>
      </c>
      <c r="U71" s="14">
        <f>'DV STOP cijfers'!U3</f>
        <v>0</v>
      </c>
      <c r="V71" s="14">
        <f>'DV STOP cijfers'!V3</f>
        <v>0</v>
      </c>
      <c r="W71" s="14">
        <f>'DV STOP cijfers'!W3</f>
        <v>0</v>
      </c>
      <c r="X71" s="14">
        <f>'DV STOP cijfers'!X3</f>
        <v>0</v>
      </c>
      <c r="Y71" s="14">
        <f>'DV STOP cijfers'!Y3</f>
        <v>0</v>
      </c>
      <c r="Z71" s="48">
        <f>'DV STOP cijfers'!Z3</f>
        <v>510</v>
      </c>
      <c r="AA71" s="14">
        <f>'DV STOP cijfers'!AA3</f>
        <v>110</v>
      </c>
      <c r="AB71" s="14">
        <f>'DV STOP cijfers'!AB3</f>
        <v>0</v>
      </c>
      <c r="AC71" s="14">
        <f>'DV STOP cijfers'!AC3</f>
        <v>400</v>
      </c>
      <c r="AD71" s="14">
        <f>'DV STOP cijfers'!AD3</f>
        <v>0</v>
      </c>
      <c r="AE71" s="14">
        <f>'DV STOP cijfers'!AE3</f>
        <v>0</v>
      </c>
      <c r="AF71" s="293">
        <f>'DV STOP cijfers'!AF3</f>
        <v>0</v>
      </c>
      <c r="AG71" s="48">
        <f>'DV STOP cijfers'!AG3</f>
        <v>0</v>
      </c>
      <c r="AH71" s="21">
        <f>'DV STOP cijfers'!AH3</f>
        <v>0</v>
      </c>
      <c r="AI71" s="14">
        <f>'DV STOP cijfers'!AI3</f>
        <v>0</v>
      </c>
      <c r="AJ71" s="14">
        <f>'DV STOP cijfers'!AJ3</f>
        <v>110</v>
      </c>
      <c r="AK71" s="14">
        <f>'DV STOP cijfers'!AK3</f>
        <v>0</v>
      </c>
      <c r="AL71" s="48">
        <f>'DV STOP cijfers'!AL3</f>
        <v>0</v>
      </c>
      <c r="AM71" s="21">
        <f>'DV STOP cijfers'!AM3</f>
        <v>0</v>
      </c>
      <c r="AN71" s="14">
        <f>'DV STOP cijfers'!AN3</f>
        <v>0</v>
      </c>
      <c r="AO71" s="14">
        <f>'DV STOP cijfers'!AO3</f>
        <v>0</v>
      </c>
      <c r="AP71" s="14">
        <f>'DV STOP cijfers'!AP3</f>
        <v>0</v>
      </c>
      <c r="AQ71" s="293">
        <f>'DV STOP cijfers'!AQ3</f>
        <v>0</v>
      </c>
      <c r="AR71" s="48">
        <f>'DV STOP cijfers'!AR3</f>
        <v>0</v>
      </c>
      <c r="AS71" s="21">
        <f>'DV STOP cijfers'!AS3</f>
        <v>0</v>
      </c>
      <c r="AT71" s="14">
        <f>'DV STOP cijfers'!AT3</f>
        <v>0</v>
      </c>
      <c r="AU71" s="14">
        <f>'DV STOP cijfers'!AU3</f>
        <v>0</v>
      </c>
      <c r="AV71" s="14">
        <f>'DV STOP cijfers'!AV3</f>
        <v>0</v>
      </c>
      <c r="AW71" s="14">
        <f>'DV STOP cijfers'!AW3</f>
        <v>0</v>
      </c>
      <c r="AX71" s="14">
        <f>'DV STOP cijfers'!AX3</f>
        <v>0</v>
      </c>
      <c r="AY71" s="14">
        <f>'DV STOP cijfers'!AY3</f>
        <v>0</v>
      </c>
      <c r="AZ71" s="14">
        <f>'DV STOP cijfers'!AZ3</f>
        <v>0</v>
      </c>
      <c r="BA71" s="14">
        <f>'DV STOP cijfers'!BA3</f>
        <v>0</v>
      </c>
      <c r="BB71" s="293">
        <f>'DV STOP cijfers'!BB3</f>
        <v>0</v>
      </c>
      <c r="BC71" s="48">
        <f>'DV STOP cijfers'!BC3</f>
        <v>0</v>
      </c>
      <c r="BD71" s="21">
        <f>'DV STOP cijfers'!BD3</f>
        <v>0</v>
      </c>
      <c r="BE71" s="14">
        <f>'DV STOP cijfers'!BE3</f>
        <v>0</v>
      </c>
      <c r="BF71" s="14">
        <f>'DV STOP cijfers'!BF3</f>
        <v>0</v>
      </c>
      <c r="BG71" s="14">
        <f>'DV STOP cijfers'!BG3</f>
        <v>0</v>
      </c>
      <c r="BH71" s="14">
        <f>'DV STOP cijfers'!BH3</f>
        <v>0</v>
      </c>
      <c r="BI71" s="14">
        <f>'DV STOP cijfers'!BI3</f>
        <v>0</v>
      </c>
      <c r="BJ71" s="293">
        <f>'DV STOP cijfers'!BJ3</f>
        <v>0</v>
      </c>
      <c r="BK71" s="48">
        <f>'DV STOP cijfers'!BK3</f>
        <v>0</v>
      </c>
      <c r="BL71" s="21">
        <f>'DV STOP cijfers'!BL3</f>
        <v>0</v>
      </c>
      <c r="BM71" s="14">
        <f>'DV STOP cijfers'!BM3</f>
        <v>0</v>
      </c>
      <c r="BN71" s="293">
        <f>'DV STOP cijfers'!BN3</f>
        <v>0</v>
      </c>
      <c r="BO71" s="14">
        <f>'DV STOP cijfers'!BO3</f>
        <v>0</v>
      </c>
      <c r="BP71" s="293">
        <f>'DV STOP cijfers'!BP3</f>
        <v>0</v>
      </c>
      <c r="BQ71" s="48">
        <f>'DV STOP cijfers'!BQ3</f>
        <v>0</v>
      </c>
      <c r="BR71" s="21">
        <f>'DV STOP cijfers'!BR3</f>
        <v>200</v>
      </c>
      <c r="BS71" s="14">
        <f>'DV STOP cijfers'!BS3</f>
        <v>200</v>
      </c>
      <c r="BT71" s="14">
        <f>'DV STOP cijfers'!BT3</f>
        <v>0</v>
      </c>
      <c r="BU71" s="14">
        <f>'DV STOP cijfers'!BU3</f>
        <v>0</v>
      </c>
      <c r="BV71" s="14">
        <f>'DV STOP cijfers'!BV3</f>
        <v>0</v>
      </c>
      <c r="BW71" s="293">
        <f>'DV STOP cijfers'!BW3</f>
        <v>0</v>
      </c>
      <c r="BX71" s="48">
        <f>'DV STOP cijfers'!BX3</f>
        <v>0</v>
      </c>
      <c r="BY71" s="48">
        <f>'DV STOP cijfers'!BY3</f>
        <v>510</v>
      </c>
      <c r="BZ71" s="14">
        <f>'DV STOP cijfers'!BZ3</f>
        <v>0</v>
      </c>
      <c r="CA71" s="14">
        <f>'DV STOP cijfers'!CA3</f>
        <v>0</v>
      </c>
      <c r="CB71" s="14">
        <f>'DV STOP cijfers'!CB3</f>
        <v>0</v>
      </c>
      <c r="CC71" s="14">
        <f>'DV STOP cijfers'!CC3</f>
        <v>0</v>
      </c>
      <c r="CD71" s="14">
        <f>'DV STOP cijfers'!CD3</f>
        <v>0</v>
      </c>
      <c r="CE71" s="14">
        <f>'DV STOP cijfers'!CE3</f>
        <v>0</v>
      </c>
      <c r="CF71" s="14">
        <f>'DV STOP cijfers'!CF3</f>
        <v>0</v>
      </c>
      <c r="CG71" s="14">
        <f>'DV STOP cijfers'!CG3</f>
        <v>0</v>
      </c>
      <c r="CH71" s="14">
        <f>'DV STOP cijfers'!CH3</f>
        <v>0</v>
      </c>
      <c r="CI71" s="14">
        <f>'DV STOP cijfers'!CI3</f>
        <v>0</v>
      </c>
      <c r="CJ71" s="14">
        <f>'DV STOP cijfers'!CJ3</f>
        <v>0</v>
      </c>
      <c r="CK71" s="14">
        <f>'DV STOP cijfers'!CK3</f>
        <v>0</v>
      </c>
      <c r="CL71" s="48">
        <f>'DV STOP cijfers'!CL3</f>
        <v>0</v>
      </c>
      <c r="CM71" s="14">
        <f>'DV STOP cijfers'!CM3</f>
        <v>0</v>
      </c>
      <c r="CN71" s="14">
        <f>'DV STOP cijfers'!CN3</f>
        <v>0</v>
      </c>
      <c r="CO71" s="14">
        <f>'DV STOP cijfers'!CO3</f>
        <v>0</v>
      </c>
      <c r="CP71" s="14">
        <f>'DV STOP cijfers'!CP3</f>
        <v>0</v>
      </c>
      <c r="CQ71" s="14">
        <f>'DV STOP cijfers'!CQ3</f>
        <v>0</v>
      </c>
      <c r="CR71" s="14">
        <f>'DV STOP cijfers'!CR3</f>
        <v>0</v>
      </c>
      <c r="CS71" s="14">
        <f>'DV STOP cijfers'!CS3</f>
        <v>0</v>
      </c>
      <c r="CT71" s="14">
        <f>'DV STOP cijfers'!CT3</f>
        <v>0</v>
      </c>
      <c r="CU71" s="14">
        <f>'DV STOP cijfers'!CU3</f>
        <v>0</v>
      </c>
      <c r="CV71" s="14">
        <f>'DV STOP cijfers'!CV3</f>
        <v>0</v>
      </c>
      <c r="CW71" s="14">
        <f>'DV STOP cijfers'!CW3</f>
        <v>0</v>
      </c>
      <c r="CX71" s="14">
        <f>'DV STOP cijfers'!CX3</f>
        <v>0</v>
      </c>
      <c r="CY71" s="51">
        <f>'DV STOP cijfers'!CY3</f>
        <v>0</v>
      </c>
      <c r="CZ71" s="21">
        <f>'DV STOP cijfers'!CZ3</f>
        <v>0</v>
      </c>
      <c r="DA71" s="14">
        <f>'DV STOP cijfers'!DA3</f>
        <v>0</v>
      </c>
      <c r="DB71" s="14">
        <f>'DV STOP cijfers'!DB3</f>
        <v>0</v>
      </c>
      <c r="DC71" s="14">
        <f>'DV STOP cijfers'!DC3</f>
        <v>0</v>
      </c>
      <c r="DD71" s="14">
        <f>'DV STOP cijfers'!DD3</f>
        <v>0</v>
      </c>
      <c r="DE71" s="14">
        <f>'DV STOP cijfers'!DE3</f>
        <v>0</v>
      </c>
      <c r="DF71" s="14">
        <f>'DV STOP cijfers'!DF3</f>
        <v>0</v>
      </c>
      <c r="DG71" s="14">
        <f>'DV STOP cijfers'!DG3</f>
        <v>0</v>
      </c>
      <c r="DH71" s="14">
        <f>'DV STOP cijfers'!DH3</f>
        <v>0</v>
      </c>
      <c r="DI71" s="14">
        <f>'DV STOP cijfers'!DI3</f>
        <v>0</v>
      </c>
      <c r="DJ71" s="14">
        <f>'DV STOP cijfers'!DJ3</f>
        <v>0</v>
      </c>
      <c r="DK71" s="14">
        <f>'DV STOP cijfers'!DK3</f>
        <v>0</v>
      </c>
      <c r="DL71" s="51">
        <f>'DV STOP cijfers'!DL3</f>
        <v>0</v>
      </c>
    </row>
    <row r="72" spans="1:116" s="274" customFormat="1" ht="15" customHeight="1">
      <c r="A72" s="797">
        <f>'DV STOP cijfers'!A4</f>
        <v>0</v>
      </c>
      <c r="B72" s="797" t="str">
        <f>'DV STOP cijfers'!B4</f>
        <v>FANT1502</v>
      </c>
      <c r="C72" s="274" t="str">
        <f>'DV STOP cijfers'!C4</f>
        <v>Diervoeder</v>
      </c>
      <c r="D72" s="274" t="str">
        <f>'DV STOP cijfers'!D4</f>
        <v>DV Geregistreerde bedrijven DG AGRO</v>
      </c>
      <c r="E72" s="815" t="str">
        <f>'DV STOP cijfers'!E4</f>
        <v xml:space="preserve">FANT1502 DV Audit </v>
      </c>
      <c r="F72" s="274" t="str">
        <f>'DV STOP cijfers'!F4</f>
        <v>EL&amp;I AGRO</v>
      </c>
      <c r="G72" s="816" t="str">
        <f>'DV STOP cijfers'!G4</f>
        <v>ja</v>
      </c>
      <c r="H72" s="308">
        <f>'DV STOP cijfers'!H4</f>
        <v>1316</v>
      </c>
      <c r="I72" s="259">
        <f>'DV STOP cijfers'!I4</f>
        <v>0</v>
      </c>
      <c r="J72" s="259">
        <f>'DV STOP cijfers'!J4</f>
        <v>0</v>
      </c>
      <c r="K72" s="259">
        <f>'DV STOP cijfers'!K4</f>
        <v>0</v>
      </c>
      <c r="L72" s="259">
        <f>'DV STOP cijfers'!L4</f>
        <v>0</v>
      </c>
      <c r="M72" s="259">
        <f>'DV STOP cijfers'!M4</f>
        <v>0</v>
      </c>
      <c r="N72" s="259">
        <f>'DV STOP cijfers'!N4</f>
        <v>0</v>
      </c>
      <c r="O72" s="259">
        <f>'DV STOP cijfers'!O4</f>
        <v>0</v>
      </c>
      <c r="P72" s="259">
        <f>'DV STOP cijfers'!P4</f>
        <v>0</v>
      </c>
      <c r="Q72" s="799">
        <f>'DV STOP cijfers'!Q4</f>
        <v>1316</v>
      </c>
      <c r="R72" s="308">
        <f>'DV STOP cijfers'!R4</f>
        <v>0</v>
      </c>
      <c r="S72" s="259">
        <f>'DV STOP cijfers'!S4</f>
        <v>0</v>
      </c>
      <c r="T72" s="259">
        <f>'DV STOP cijfers'!T4</f>
        <v>1316</v>
      </c>
      <c r="U72" s="259">
        <f>'DV STOP cijfers'!U4</f>
        <v>0</v>
      </c>
      <c r="V72" s="259">
        <f>'DV STOP cijfers'!V4</f>
        <v>0</v>
      </c>
      <c r="W72" s="259">
        <f>'DV STOP cijfers'!W4</f>
        <v>0</v>
      </c>
      <c r="X72" s="259">
        <f>'DV STOP cijfers'!X4</f>
        <v>0</v>
      </c>
      <c r="Y72" s="259">
        <f>'DV STOP cijfers'!Y4</f>
        <v>0</v>
      </c>
      <c r="Z72" s="817">
        <f>'DV STOP cijfers'!Z4</f>
        <v>1316</v>
      </c>
      <c r="AA72" s="259">
        <f>'DV STOP cijfers'!AA4</f>
        <v>200</v>
      </c>
      <c r="AB72" s="259">
        <f>'DV STOP cijfers'!AB4</f>
        <v>0</v>
      </c>
      <c r="AC72" s="259">
        <f>'DV STOP cijfers'!AC4</f>
        <v>1116</v>
      </c>
      <c r="AD72" s="259">
        <f>'DV STOP cijfers'!AD4</f>
        <v>0</v>
      </c>
      <c r="AE72" s="259">
        <f>'DV STOP cijfers'!AE4</f>
        <v>0</v>
      </c>
      <c r="AF72" s="818">
        <f>'DV STOP cijfers'!AF4</f>
        <v>0</v>
      </c>
      <c r="AG72" s="797">
        <f>'DV STOP cijfers'!AG4</f>
        <v>0</v>
      </c>
      <c r="AH72" s="308">
        <f>'DV STOP cijfers'!AH4</f>
        <v>0</v>
      </c>
      <c r="AI72" s="259">
        <f>'DV STOP cijfers'!AI4</f>
        <v>0</v>
      </c>
      <c r="AJ72" s="259">
        <f>'DV STOP cijfers'!AJ4</f>
        <v>0</v>
      </c>
      <c r="AK72" s="259">
        <f>'DV STOP cijfers'!AK4</f>
        <v>0</v>
      </c>
      <c r="AL72" s="797">
        <f>'DV STOP cijfers'!AL4</f>
        <v>0</v>
      </c>
      <c r="AM72" s="308">
        <f>'DV STOP cijfers'!AM4</f>
        <v>0</v>
      </c>
      <c r="AN72" s="259">
        <f>'DV STOP cijfers'!AN4</f>
        <v>0</v>
      </c>
      <c r="AO72" s="259">
        <f>'DV STOP cijfers'!AO4</f>
        <v>0</v>
      </c>
      <c r="AP72" s="259">
        <f>'DV STOP cijfers'!AP4</f>
        <v>0</v>
      </c>
      <c r="AQ72" s="818">
        <f>'DV STOP cijfers'!AQ4</f>
        <v>0</v>
      </c>
      <c r="AR72" s="797">
        <f>'DV STOP cijfers'!AR4</f>
        <v>0</v>
      </c>
      <c r="AS72" s="308">
        <f>'DV STOP cijfers'!AS4</f>
        <v>0</v>
      </c>
      <c r="AT72" s="259">
        <f>'DV STOP cijfers'!AT4</f>
        <v>0</v>
      </c>
      <c r="AU72" s="259">
        <f>'DV STOP cijfers'!AU4</f>
        <v>0</v>
      </c>
      <c r="AV72" s="259">
        <f>'DV STOP cijfers'!AV4</f>
        <v>0</v>
      </c>
      <c r="AW72" s="259">
        <f>'DV STOP cijfers'!AW4</f>
        <v>0</v>
      </c>
      <c r="AX72" s="259">
        <f>'DV STOP cijfers'!AX4</f>
        <v>0</v>
      </c>
      <c r="AY72" s="259">
        <f>'DV STOP cijfers'!AY4</f>
        <v>0</v>
      </c>
      <c r="AZ72" s="259">
        <f>'DV STOP cijfers'!AZ4</f>
        <v>0</v>
      </c>
      <c r="BA72" s="259">
        <f>'DV STOP cijfers'!BA4</f>
        <v>0</v>
      </c>
      <c r="BB72" s="818">
        <f>'DV STOP cijfers'!BB4</f>
        <v>0</v>
      </c>
      <c r="BC72" s="797">
        <f>'DV STOP cijfers'!BC4</f>
        <v>0</v>
      </c>
      <c r="BD72" s="308">
        <f>'DV STOP cijfers'!BD4</f>
        <v>0</v>
      </c>
      <c r="BE72" s="259">
        <f>'DV STOP cijfers'!BE4</f>
        <v>0</v>
      </c>
      <c r="BF72" s="259">
        <f>'DV STOP cijfers'!BF4</f>
        <v>0</v>
      </c>
      <c r="BG72" s="259">
        <f>'DV STOP cijfers'!BG4</f>
        <v>0</v>
      </c>
      <c r="BH72" s="259">
        <f>'DV STOP cijfers'!BH4</f>
        <v>0</v>
      </c>
      <c r="BI72" s="259">
        <f>'DV STOP cijfers'!BI4</f>
        <v>0</v>
      </c>
      <c r="BJ72" s="818">
        <f>'DV STOP cijfers'!BJ4</f>
        <v>0</v>
      </c>
      <c r="BK72" s="797">
        <f>'DV STOP cijfers'!BK4</f>
        <v>0</v>
      </c>
      <c r="BL72" s="308">
        <f>'DV STOP cijfers'!BL4</f>
        <v>0</v>
      </c>
      <c r="BM72" s="259">
        <f>'DV STOP cijfers'!BM4</f>
        <v>0</v>
      </c>
      <c r="BN72" s="818">
        <f>'DV STOP cijfers'!BN4</f>
        <v>0</v>
      </c>
      <c r="BO72" s="259">
        <f>'DV STOP cijfers'!BO4</f>
        <v>0</v>
      </c>
      <c r="BP72" s="818">
        <f>'DV STOP cijfers'!BP4</f>
        <v>0</v>
      </c>
      <c r="BQ72" s="797">
        <f>'DV STOP cijfers'!BQ4</f>
        <v>0</v>
      </c>
      <c r="BR72" s="308">
        <f>'DV STOP cijfers'!BR4</f>
        <v>558</v>
      </c>
      <c r="BS72" s="259">
        <f>'DV STOP cijfers'!BS4</f>
        <v>558</v>
      </c>
      <c r="BT72" s="259">
        <f>'DV STOP cijfers'!BT4</f>
        <v>0</v>
      </c>
      <c r="BU72" s="259">
        <f>'DV STOP cijfers'!BU4</f>
        <v>0</v>
      </c>
      <c r="BV72" s="259">
        <f>'DV STOP cijfers'!BV4</f>
        <v>0</v>
      </c>
      <c r="BW72" s="818">
        <f>'DV STOP cijfers'!BW4</f>
        <v>0</v>
      </c>
      <c r="BX72" s="797">
        <f>'DV STOP cijfers'!BX4</f>
        <v>0</v>
      </c>
      <c r="BY72" s="797">
        <f>'DV STOP cijfers'!BY4</f>
        <v>0</v>
      </c>
      <c r="BZ72" s="259">
        <f>'DV STOP cijfers'!BZ4</f>
        <v>0</v>
      </c>
      <c r="CA72" s="259">
        <f>'DV STOP cijfers'!CA4</f>
        <v>0</v>
      </c>
      <c r="CB72" s="259">
        <f>'DV STOP cijfers'!CB4</f>
        <v>0</v>
      </c>
      <c r="CC72" s="259">
        <f>'DV STOP cijfers'!CC4</f>
        <v>0</v>
      </c>
      <c r="CD72" s="259">
        <f>'DV STOP cijfers'!CD4</f>
        <v>0</v>
      </c>
      <c r="CE72" s="259">
        <f>'DV STOP cijfers'!CE4</f>
        <v>0</v>
      </c>
      <c r="CF72" s="259">
        <f>'DV STOP cijfers'!CF4</f>
        <v>0</v>
      </c>
      <c r="CG72" s="259">
        <f>'DV STOP cijfers'!CG4</f>
        <v>0</v>
      </c>
      <c r="CH72" s="259">
        <f>'DV STOP cijfers'!CH4</f>
        <v>0</v>
      </c>
      <c r="CI72" s="259">
        <f>'DV STOP cijfers'!CI4</f>
        <v>0</v>
      </c>
      <c r="CJ72" s="259">
        <f>'DV STOP cijfers'!CJ4</f>
        <v>0</v>
      </c>
      <c r="CK72" s="259">
        <f>'DV STOP cijfers'!CK4</f>
        <v>0</v>
      </c>
      <c r="CL72" s="797">
        <f>'DV STOP cijfers'!CL4</f>
        <v>0</v>
      </c>
      <c r="CM72" s="259">
        <f>'DV STOP cijfers'!CM4</f>
        <v>0</v>
      </c>
      <c r="CN72" s="259">
        <f>'DV STOP cijfers'!CN4</f>
        <v>0</v>
      </c>
      <c r="CO72" s="259">
        <f>'DV STOP cijfers'!CO4</f>
        <v>0</v>
      </c>
      <c r="CP72" s="259">
        <f>'DV STOP cijfers'!CP4</f>
        <v>0</v>
      </c>
      <c r="CQ72" s="259">
        <f>'DV STOP cijfers'!CQ4</f>
        <v>0</v>
      </c>
      <c r="CR72" s="259">
        <f>'DV STOP cijfers'!CR4</f>
        <v>0</v>
      </c>
      <c r="CS72" s="259">
        <f>'DV STOP cijfers'!CS4</f>
        <v>0</v>
      </c>
      <c r="CT72" s="259">
        <f>'DV STOP cijfers'!CT4</f>
        <v>0</v>
      </c>
      <c r="CU72" s="259">
        <f>'DV STOP cijfers'!CU4</f>
        <v>0</v>
      </c>
      <c r="CV72" s="259">
        <f>'DV STOP cijfers'!CV4</f>
        <v>0</v>
      </c>
      <c r="CW72" s="259">
        <f>'DV STOP cijfers'!CW4</f>
        <v>0</v>
      </c>
      <c r="CX72" s="259">
        <f>'DV STOP cijfers'!CX4</f>
        <v>0</v>
      </c>
      <c r="CY72" s="799">
        <f>'DV STOP cijfers'!CY4</f>
        <v>0</v>
      </c>
      <c r="CZ72" s="308">
        <f>'DV STOP cijfers'!CZ4</f>
        <v>0</v>
      </c>
      <c r="DA72" s="259">
        <f>'DV STOP cijfers'!DA4</f>
        <v>0</v>
      </c>
      <c r="DB72" s="259">
        <f>'DV STOP cijfers'!DB4</f>
        <v>0</v>
      </c>
      <c r="DC72" s="259">
        <f>'DV STOP cijfers'!DC4</f>
        <v>0</v>
      </c>
      <c r="DD72" s="259">
        <f>'DV STOP cijfers'!DD4</f>
        <v>0</v>
      </c>
      <c r="DE72" s="259">
        <f>'DV STOP cijfers'!DE4</f>
        <v>0</v>
      </c>
      <c r="DF72" s="259">
        <f>'DV STOP cijfers'!DF4</f>
        <v>0</v>
      </c>
      <c r="DG72" s="259">
        <f>'DV STOP cijfers'!DG4</f>
        <v>0</v>
      </c>
      <c r="DH72" s="259">
        <f>'DV STOP cijfers'!DH4</f>
        <v>0</v>
      </c>
      <c r="DI72" s="259">
        <f>'DV STOP cijfers'!DI4</f>
        <v>0</v>
      </c>
      <c r="DJ72" s="259">
        <f>'DV STOP cijfers'!DJ4</f>
        <v>0</v>
      </c>
      <c r="DK72" s="259">
        <f>'DV STOP cijfers'!DK4</f>
        <v>0</v>
      </c>
      <c r="DL72" s="799">
        <f>'DV STOP cijfers'!DL4</f>
        <v>0</v>
      </c>
    </row>
    <row r="73" spans="1:116" s="4" customFormat="1" ht="15" customHeight="1">
      <c r="A73" s="49">
        <f>'DV STOP cijfers'!A5</f>
        <v>0</v>
      </c>
      <c r="B73" s="49" t="str">
        <f>'DV STOP cijfers'!B5</f>
        <v>FANT1508</v>
      </c>
      <c r="C73" s="4" t="str">
        <f>'DV STOP cijfers'!C5</f>
        <v>Diervoeder</v>
      </c>
      <c r="D73" s="4" t="str">
        <f>'DV STOP cijfers'!D5</f>
        <v>DV Geregistreerde bedrijven DG AGRO</v>
      </c>
      <c r="E73" s="274" t="str">
        <f>'DV STOP cijfers'!E5</f>
        <v>FANT1508 Gemedicineerd diervoeder</v>
      </c>
      <c r="F73" s="4" t="str">
        <f>'DV STOP cijfers'!F5</f>
        <v>EL&amp;I AGRO</v>
      </c>
      <c r="G73" s="292" t="str">
        <f>'DV STOP cijfers'!G5</f>
        <v>ja</v>
      </c>
      <c r="H73" s="15">
        <f>'DV STOP cijfers'!H5</f>
        <v>424</v>
      </c>
      <c r="I73" s="11">
        <f>'DV STOP cijfers'!I5</f>
        <v>0</v>
      </c>
      <c r="J73" s="11">
        <f>'DV STOP cijfers'!J5</f>
        <v>0</v>
      </c>
      <c r="K73" s="11">
        <f>'DV STOP cijfers'!K5</f>
        <v>0</v>
      </c>
      <c r="L73" s="11">
        <f>'DV STOP cijfers'!L5</f>
        <v>0</v>
      </c>
      <c r="M73" s="11">
        <f>'DV STOP cijfers'!M5</f>
        <v>0</v>
      </c>
      <c r="N73" s="11">
        <f>'DV STOP cijfers'!N5</f>
        <v>0</v>
      </c>
      <c r="O73" s="11">
        <f>'DV STOP cijfers'!O5</f>
        <v>0</v>
      </c>
      <c r="P73" s="11">
        <f>'DV STOP cijfers'!P5</f>
        <v>0</v>
      </c>
      <c r="Q73" s="26">
        <f>'DV STOP cijfers'!Q5</f>
        <v>424</v>
      </c>
      <c r="R73" s="15">
        <f>'DV STOP cijfers'!R5</f>
        <v>0</v>
      </c>
      <c r="S73" s="11">
        <f>'DV STOP cijfers'!S5</f>
        <v>0</v>
      </c>
      <c r="T73" s="11">
        <f>'DV STOP cijfers'!T5</f>
        <v>424</v>
      </c>
      <c r="U73" s="11">
        <f>'DV STOP cijfers'!U5</f>
        <v>0</v>
      </c>
      <c r="V73" s="11">
        <f>'DV STOP cijfers'!V5</f>
        <v>0</v>
      </c>
      <c r="W73" s="11">
        <f>'DV STOP cijfers'!W5</f>
        <v>0</v>
      </c>
      <c r="X73" s="11">
        <f>'DV STOP cijfers'!X5</f>
        <v>0</v>
      </c>
      <c r="Y73" s="11">
        <f>'DV STOP cijfers'!Y5</f>
        <v>0</v>
      </c>
      <c r="Z73" s="49">
        <f>'DV STOP cijfers'!Z5</f>
        <v>424</v>
      </c>
      <c r="AA73" s="11">
        <f>'DV STOP cijfers'!AA5</f>
        <v>200</v>
      </c>
      <c r="AB73" s="11">
        <f>'DV STOP cijfers'!AB5</f>
        <v>0</v>
      </c>
      <c r="AC73" s="11">
        <f>'DV STOP cijfers'!AC5</f>
        <v>224</v>
      </c>
      <c r="AD73" s="11">
        <f>'DV STOP cijfers'!AD5</f>
        <v>0</v>
      </c>
      <c r="AE73" s="11">
        <f>'DV STOP cijfers'!AE5</f>
        <v>0</v>
      </c>
      <c r="AF73" s="294">
        <f>'DV STOP cijfers'!AF5</f>
        <v>0</v>
      </c>
      <c r="AG73" s="49">
        <f>'DV STOP cijfers'!AG5</f>
        <v>0</v>
      </c>
      <c r="AH73" s="15">
        <f>'DV STOP cijfers'!AH5</f>
        <v>0</v>
      </c>
      <c r="AI73" s="11">
        <f>'DV STOP cijfers'!AI5</f>
        <v>0</v>
      </c>
      <c r="AJ73" s="11">
        <f>'DV STOP cijfers'!AJ5</f>
        <v>200</v>
      </c>
      <c r="AK73" s="11">
        <f>'DV STOP cijfers'!AK5</f>
        <v>0</v>
      </c>
      <c r="AL73" s="49">
        <f>'DV STOP cijfers'!AL5</f>
        <v>0</v>
      </c>
      <c r="AM73" s="15">
        <f>'DV STOP cijfers'!AM5</f>
        <v>0</v>
      </c>
      <c r="AN73" s="11">
        <f>'DV STOP cijfers'!AN5</f>
        <v>0</v>
      </c>
      <c r="AO73" s="11">
        <f>'DV STOP cijfers'!AO5</f>
        <v>0</v>
      </c>
      <c r="AP73" s="11">
        <f>'DV STOP cijfers'!AP5</f>
        <v>0</v>
      </c>
      <c r="AQ73" s="294">
        <f>'DV STOP cijfers'!AQ5</f>
        <v>0</v>
      </c>
      <c r="AR73" s="49">
        <f>'DV STOP cijfers'!AR5</f>
        <v>0</v>
      </c>
      <c r="AS73" s="15">
        <f>'DV STOP cijfers'!AS5</f>
        <v>0</v>
      </c>
      <c r="AT73" s="11">
        <f>'DV STOP cijfers'!AT5</f>
        <v>0</v>
      </c>
      <c r="AU73" s="11">
        <f>'DV STOP cijfers'!AU5</f>
        <v>0</v>
      </c>
      <c r="AV73" s="11">
        <f>'DV STOP cijfers'!AV5</f>
        <v>0</v>
      </c>
      <c r="AW73" s="11">
        <f>'DV STOP cijfers'!AW5</f>
        <v>0</v>
      </c>
      <c r="AX73" s="11">
        <f>'DV STOP cijfers'!AX5</f>
        <v>0</v>
      </c>
      <c r="AY73" s="11">
        <f>'DV STOP cijfers'!AY5</f>
        <v>0</v>
      </c>
      <c r="AZ73" s="11">
        <f>'DV STOP cijfers'!AZ5</f>
        <v>0</v>
      </c>
      <c r="BA73" s="11">
        <f>'DV STOP cijfers'!BA5</f>
        <v>0</v>
      </c>
      <c r="BB73" s="294">
        <f>'DV STOP cijfers'!BB5</f>
        <v>0</v>
      </c>
      <c r="BC73" s="49">
        <f>'DV STOP cijfers'!BC5</f>
        <v>0</v>
      </c>
      <c r="BD73" s="15">
        <f>'DV STOP cijfers'!BD5</f>
        <v>0</v>
      </c>
      <c r="BE73" s="11">
        <f>'DV STOP cijfers'!BE5</f>
        <v>0</v>
      </c>
      <c r="BF73" s="11">
        <f>'DV STOP cijfers'!BF5</f>
        <v>0</v>
      </c>
      <c r="BG73" s="11">
        <f>'DV STOP cijfers'!BG5</f>
        <v>0</v>
      </c>
      <c r="BH73" s="11">
        <f>'DV STOP cijfers'!BH5</f>
        <v>0</v>
      </c>
      <c r="BI73" s="11">
        <f>'DV STOP cijfers'!BI5</f>
        <v>0</v>
      </c>
      <c r="BJ73" s="294">
        <f>'DV STOP cijfers'!BJ5</f>
        <v>0</v>
      </c>
      <c r="BK73" s="49">
        <f>'DV STOP cijfers'!BK5</f>
        <v>0</v>
      </c>
      <c r="BL73" s="15">
        <f>'DV STOP cijfers'!BL5</f>
        <v>0</v>
      </c>
      <c r="BM73" s="11">
        <f>'DV STOP cijfers'!BM5</f>
        <v>0</v>
      </c>
      <c r="BN73" s="294">
        <f>'DV STOP cijfers'!BN5</f>
        <v>0</v>
      </c>
      <c r="BO73" s="11">
        <f>'DV STOP cijfers'!BO5</f>
        <v>0</v>
      </c>
      <c r="BP73" s="294">
        <f>'DV STOP cijfers'!BP5</f>
        <v>0</v>
      </c>
      <c r="BQ73" s="49">
        <f>'DV STOP cijfers'!BQ5</f>
        <v>0</v>
      </c>
      <c r="BR73" s="15">
        <f>'DV STOP cijfers'!BR5</f>
        <v>112</v>
      </c>
      <c r="BS73" s="11">
        <f>'DV STOP cijfers'!BS5</f>
        <v>112</v>
      </c>
      <c r="BT73" s="11">
        <f>'DV STOP cijfers'!BT5</f>
        <v>0</v>
      </c>
      <c r="BU73" s="11">
        <f>'DV STOP cijfers'!BU5</f>
        <v>0</v>
      </c>
      <c r="BV73" s="11">
        <f>'DV STOP cijfers'!BV5</f>
        <v>0</v>
      </c>
      <c r="BW73" s="294">
        <f>'DV STOP cijfers'!BW5</f>
        <v>0</v>
      </c>
      <c r="BX73" s="49">
        <f>'DV STOP cijfers'!BX5</f>
        <v>0</v>
      </c>
      <c r="BY73" s="49">
        <f>'DV STOP cijfers'!BY5</f>
        <v>424</v>
      </c>
      <c r="BZ73" s="11">
        <f>'DV STOP cijfers'!BZ5</f>
        <v>0</v>
      </c>
      <c r="CA73" s="11">
        <f>'DV STOP cijfers'!CA5</f>
        <v>0</v>
      </c>
      <c r="CB73" s="11">
        <f>'DV STOP cijfers'!CB5</f>
        <v>0</v>
      </c>
      <c r="CC73" s="11">
        <f>'DV STOP cijfers'!CC5</f>
        <v>0</v>
      </c>
      <c r="CD73" s="11">
        <f>'DV STOP cijfers'!CD5</f>
        <v>0</v>
      </c>
      <c r="CE73" s="11">
        <f>'DV STOP cijfers'!CE5</f>
        <v>0</v>
      </c>
      <c r="CF73" s="11">
        <f>'DV STOP cijfers'!CF5</f>
        <v>0</v>
      </c>
      <c r="CG73" s="11">
        <f>'DV STOP cijfers'!CG5</f>
        <v>0</v>
      </c>
      <c r="CH73" s="11">
        <f>'DV STOP cijfers'!CH5</f>
        <v>0</v>
      </c>
      <c r="CI73" s="11">
        <f>'DV STOP cijfers'!CI5</f>
        <v>0</v>
      </c>
      <c r="CJ73" s="11">
        <f>'DV STOP cijfers'!CJ5</f>
        <v>0</v>
      </c>
      <c r="CK73" s="11">
        <f>'DV STOP cijfers'!CK5</f>
        <v>0</v>
      </c>
      <c r="CL73" s="49">
        <f>'DV STOP cijfers'!CL5</f>
        <v>0</v>
      </c>
      <c r="CM73" s="11">
        <f>'DV STOP cijfers'!CM5</f>
        <v>0</v>
      </c>
      <c r="CN73" s="11">
        <f>'DV STOP cijfers'!CN5</f>
        <v>0</v>
      </c>
      <c r="CO73" s="11">
        <f>'DV STOP cijfers'!CO5</f>
        <v>0</v>
      </c>
      <c r="CP73" s="11">
        <f>'DV STOP cijfers'!CP5</f>
        <v>0</v>
      </c>
      <c r="CQ73" s="11">
        <f>'DV STOP cijfers'!CQ5</f>
        <v>0</v>
      </c>
      <c r="CR73" s="11">
        <f>'DV STOP cijfers'!CR5</f>
        <v>0</v>
      </c>
      <c r="CS73" s="11">
        <f>'DV STOP cijfers'!CS5</f>
        <v>0</v>
      </c>
      <c r="CT73" s="11">
        <f>'DV STOP cijfers'!CT5</f>
        <v>0</v>
      </c>
      <c r="CU73" s="11">
        <f>'DV STOP cijfers'!CU5</f>
        <v>0</v>
      </c>
      <c r="CV73" s="11">
        <f>'DV STOP cijfers'!CV5</f>
        <v>0</v>
      </c>
      <c r="CW73" s="11">
        <f>'DV STOP cijfers'!CW5</f>
        <v>0</v>
      </c>
      <c r="CX73" s="11">
        <f>'DV STOP cijfers'!CX5</f>
        <v>0</v>
      </c>
      <c r="CY73" s="26">
        <f>'DV STOP cijfers'!CY5</f>
        <v>0</v>
      </c>
      <c r="CZ73" s="15">
        <f>'DV STOP cijfers'!CZ5</f>
        <v>0</v>
      </c>
      <c r="DA73" s="11">
        <f>'DV STOP cijfers'!DA5</f>
        <v>0</v>
      </c>
      <c r="DB73" s="11">
        <f>'DV STOP cijfers'!DB5</f>
        <v>0</v>
      </c>
      <c r="DC73" s="11">
        <f>'DV STOP cijfers'!DC5</f>
        <v>0</v>
      </c>
      <c r="DD73" s="11">
        <f>'DV STOP cijfers'!DD5</f>
        <v>0</v>
      </c>
      <c r="DE73" s="11">
        <f>'DV STOP cijfers'!DE5</f>
        <v>0</v>
      </c>
      <c r="DF73" s="11">
        <f>'DV STOP cijfers'!DF5</f>
        <v>0</v>
      </c>
      <c r="DG73" s="11">
        <f>'DV STOP cijfers'!DG5</f>
        <v>0</v>
      </c>
      <c r="DH73" s="11">
        <f>'DV STOP cijfers'!DH5</f>
        <v>0</v>
      </c>
      <c r="DI73" s="11">
        <f>'DV STOP cijfers'!DI5</f>
        <v>0</v>
      </c>
      <c r="DJ73" s="11">
        <f>'DV STOP cijfers'!DJ5</f>
        <v>0</v>
      </c>
      <c r="DK73" s="11">
        <f>'DV STOP cijfers'!DK5</f>
        <v>0</v>
      </c>
      <c r="DL73" s="26">
        <f>'DV STOP cijfers'!DL5</f>
        <v>0</v>
      </c>
    </row>
    <row r="74" spans="1:116" s="4" customFormat="1" ht="15" customHeight="1">
      <c r="A74" s="49">
        <f>'DV STOP cijfers'!A6</f>
        <v>0</v>
      </c>
      <c r="B74" s="49" t="str">
        <f>'DV STOP cijfers'!B6</f>
        <v>FANT1506</v>
      </c>
      <c r="C74" s="4" t="str">
        <f>'DV STOP cijfers'!C6</f>
        <v>Diervoeder</v>
      </c>
      <c r="D74" s="4" t="str">
        <f>'DV STOP cijfers'!D6</f>
        <v>DV Geregistreerde bedrijven DG AGRO</v>
      </c>
      <c r="E74" s="274" t="str">
        <f>'DV STOP cijfers'!E6</f>
        <v>FANT1506 DV Derde landen vertegenwoordiger</v>
      </c>
      <c r="F74" s="4" t="str">
        <f>'DV STOP cijfers'!F6</f>
        <v>EL&amp;I AGRO</v>
      </c>
      <c r="G74" s="292" t="str">
        <f>'DV STOP cijfers'!G6</f>
        <v>ja</v>
      </c>
      <c r="H74" s="15">
        <f>'DV STOP cijfers'!H6</f>
        <v>170</v>
      </c>
      <c r="I74" s="11">
        <f>'DV STOP cijfers'!I6</f>
        <v>0</v>
      </c>
      <c r="J74" s="11">
        <f>'DV STOP cijfers'!J6</f>
        <v>0</v>
      </c>
      <c r="K74" s="11">
        <f>'DV STOP cijfers'!K6</f>
        <v>0</v>
      </c>
      <c r="L74" s="11">
        <f>'DV STOP cijfers'!L6</f>
        <v>0</v>
      </c>
      <c r="M74" s="11">
        <f>'DV STOP cijfers'!M6</f>
        <v>0</v>
      </c>
      <c r="N74" s="11">
        <f>'DV STOP cijfers'!N6</f>
        <v>0</v>
      </c>
      <c r="O74" s="11">
        <f>'DV STOP cijfers'!O6</f>
        <v>0</v>
      </c>
      <c r="P74" s="11">
        <f>'DV STOP cijfers'!P6</f>
        <v>0</v>
      </c>
      <c r="Q74" s="26">
        <f>'DV STOP cijfers'!Q6</f>
        <v>170</v>
      </c>
      <c r="R74" s="15">
        <f>'DV STOP cijfers'!R6</f>
        <v>0</v>
      </c>
      <c r="S74" s="11">
        <f>'DV STOP cijfers'!S6</f>
        <v>0</v>
      </c>
      <c r="T74" s="11">
        <f>'DV STOP cijfers'!T6</f>
        <v>170</v>
      </c>
      <c r="U74" s="11">
        <f>'DV STOP cijfers'!U6</f>
        <v>0</v>
      </c>
      <c r="V74" s="11">
        <f>'DV STOP cijfers'!V6</f>
        <v>0</v>
      </c>
      <c r="W74" s="11">
        <f>'DV STOP cijfers'!W6</f>
        <v>0</v>
      </c>
      <c r="X74" s="11">
        <f>'DV STOP cijfers'!X6</f>
        <v>0</v>
      </c>
      <c r="Y74" s="11">
        <f>'DV STOP cijfers'!Y6</f>
        <v>0</v>
      </c>
      <c r="Z74" s="49">
        <f>'DV STOP cijfers'!Z6</f>
        <v>170</v>
      </c>
      <c r="AA74" s="11">
        <f>'DV STOP cijfers'!AA6</f>
        <v>50</v>
      </c>
      <c r="AB74" s="11">
        <f>'DV STOP cijfers'!AB6</f>
        <v>0</v>
      </c>
      <c r="AC74" s="11">
        <f>'DV STOP cijfers'!AC6</f>
        <v>120</v>
      </c>
      <c r="AD74" s="11">
        <f>'DV STOP cijfers'!AD6</f>
        <v>0</v>
      </c>
      <c r="AE74" s="11">
        <f>'DV STOP cijfers'!AE6</f>
        <v>0</v>
      </c>
      <c r="AF74" s="294">
        <f>'DV STOP cijfers'!AF6</f>
        <v>0</v>
      </c>
      <c r="AG74" s="49">
        <f>'DV STOP cijfers'!AG6</f>
        <v>0</v>
      </c>
      <c r="AH74" s="15">
        <f>'DV STOP cijfers'!AH6</f>
        <v>0</v>
      </c>
      <c r="AI74" s="11">
        <f>'DV STOP cijfers'!AI6</f>
        <v>0</v>
      </c>
      <c r="AJ74" s="11">
        <f>'DV STOP cijfers'!AJ6</f>
        <v>50</v>
      </c>
      <c r="AK74" s="11">
        <f>'DV STOP cijfers'!AK6</f>
        <v>0</v>
      </c>
      <c r="AL74" s="49">
        <f>'DV STOP cijfers'!AL6</f>
        <v>0</v>
      </c>
      <c r="AM74" s="15">
        <f>'DV STOP cijfers'!AM6</f>
        <v>0</v>
      </c>
      <c r="AN74" s="11">
        <f>'DV STOP cijfers'!AN6</f>
        <v>0</v>
      </c>
      <c r="AO74" s="11">
        <f>'DV STOP cijfers'!AO6</f>
        <v>0</v>
      </c>
      <c r="AP74" s="11">
        <f>'DV STOP cijfers'!AP6</f>
        <v>0</v>
      </c>
      <c r="AQ74" s="294">
        <f>'DV STOP cijfers'!AQ6</f>
        <v>0</v>
      </c>
      <c r="AR74" s="49">
        <f>'DV STOP cijfers'!AR6</f>
        <v>0</v>
      </c>
      <c r="AS74" s="15">
        <f>'DV STOP cijfers'!AS6</f>
        <v>0</v>
      </c>
      <c r="AT74" s="11">
        <f>'DV STOP cijfers'!AT6</f>
        <v>0</v>
      </c>
      <c r="AU74" s="11">
        <f>'DV STOP cijfers'!AU6</f>
        <v>0</v>
      </c>
      <c r="AV74" s="11">
        <f>'DV STOP cijfers'!AV6</f>
        <v>0</v>
      </c>
      <c r="AW74" s="11">
        <f>'DV STOP cijfers'!AW6</f>
        <v>0</v>
      </c>
      <c r="AX74" s="11">
        <f>'DV STOP cijfers'!AX6</f>
        <v>0</v>
      </c>
      <c r="AY74" s="11">
        <f>'DV STOP cijfers'!AY6</f>
        <v>0</v>
      </c>
      <c r="AZ74" s="11">
        <f>'DV STOP cijfers'!AZ6</f>
        <v>0</v>
      </c>
      <c r="BA74" s="11">
        <f>'DV STOP cijfers'!BA6</f>
        <v>0</v>
      </c>
      <c r="BB74" s="294">
        <f>'DV STOP cijfers'!BB6</f>
        <v>0</v>
      </c>
      <c r="BC74" s="49">
        <f>'DV STOP cijfers'!BC6</f>
        <v>0</v>
      </c>
      <c r="BD74" s="15">
        <f>'DV STOP cijfers'!BD6</f>
        <v>0</v>
      </c>
      <c r="BE74" s="11">
        <f>'DV STOP cijfers'!BE6</f>
        <v>0</v>
      </c>
      <c r="BF74" s="11">
        <f>'DV STOP cijfers'!BF6</f>
        <v>0</v>
      </c>
      <c r="BG74" s="11">
        <f>'DV STOP cijfers'!BG6</f>
        <v>0</v>
      </c>
      <c r="BH74" s="11">
        <f>'DV STOP cijfers'!BH6</f>
        <v>0</v>
      </c>
      <c r="BI74" s="11">
        <f>'DV STOP cijfers'!BI6</f>
        <v>0</v>
      </c>
      <c r="BJ74" s="294">
        <f>'DV STOP cijfers'!BJ6</f>
        <v>0</v>
      </c>
      <c r="BK74" s="49">
        <f>'DV STOP cijfers'!BK6</f>
        <v>0</v>
      </c>
      <c r="BL74" s="15">
        <f>'DV STOP cijfers'!BL6</f>
        <v>0</v>
      </c>
      <c r="BM74" s="11">
        <f>'DV STOP cijfers'!BM6</f>
        <v>0</v>
      </c>
      <c r="BN74" s="294">
        <f>'DV STOP cijfers'!BN6</f>
        <v>0</v>
      </c>
      <c r="BO74" s="11">
        <f>'DV STOP cijfers'!BO6</f>
        <v>0</v>
      </c>
      <c r="BP74" s="294">
        <f>'DV STOP cijfers'!BP6</f>
        <v>0</v>
      </c>
      <c r="BQ74" s="49">
        <f>'DV STOP cijfers'!BQ6</f>
        <v>0</v>
      </c>
      <c r="BR74" s="15">
        <f>'DV STOP cijfers'!BR6</f>
        <v>60</v>
      </c>
      <c r="BS74" s="11">
        <f>'DV STOP cijfers'!BS6</f>
        <v>60</v>
      </c>
      <c r="BT74" s="11">
        <f>'DV STOP cijfers'!BT6</f>
        <v>0</v>
      </c>
      <c r="BU74" s="11">
        <f>'DV STOP cijfers'!BU6</f>
        <v>0</v>
      </c>
      <c r="BV74" s="11">
        <f>'DV STOP cijfers'!BV6</f>
        <v>0</v>
      </c>
      <c r="BW74" s="294">
        <f>'DV STOP cijfers'!BW6</f>
        <v>0</v>
      </c>
      <c r="BX74" s="49">
        <f>'DV STOP cijfers'!BX6</f>
        <v>0</v>
      </c>
      <c r="BY74" s="49">
        <f>'DV STOP cijfers'!BY6</f>
        <v>170</v>
      </c>
      <c r="BZ74" s="11">
        <f>'DV STOP cijfers'!BZ6</f>
        <v>0</v>
      </c>
      <c r="CA74" s="11">
        <f>'DV STOP cijfers'!CA6</f>
        <v>0</v>
      </c>
      <c r="CB74" s="11">
        <f>'DV STOP cijfers'!CB6</f>
        <v>0</v>
      </c>
      <c r="CC74" s="11">
        <f>'DV STOP cijfers'!CC6</f>
        <v>0</v>
      </c>
      <c r="CD74" s="11">
        <f>'DV STOP cijfers'!CD6</f>
        <v>0</v>
      </c>
      <c r="CE74" s="11">
        <f>'DV STOP cijfers'!CE6</f>
        <v>0</v>
      </c>
      <c r="CF74" s="11">
        <f>'DV STOP cijfers'!CF6</f>
        <v>0</v>
      </c>
      <c r="CG74" s="11">
        <f>'DV STOP cijfers'!CG6</f>
        <v>0</v>
      </c>
      <c r="CH74" s="11">
        <f>'DV STOP cijfers'!CH6</f>
        <v>0</v>
      </c>
      <c r="CI74" s="11">
        <f>'DV STOP cijfers'!CI6</f>
        <v>0</v>
      </c>
      <c r="CJ74" s="11">
        <f>'DV STOP cijfers'!CJ6</f>
        <v>0</v>
      </c>
      <c r="CK74" s="11">
        <f>'DV STOP cijfers'!CK6</f>
        <v>0</v>
      </c>
      <c r="CL74" s="49">
        <f>'DV STOP cijfers'!CL6</f>
        <v>0</v>
      </c>
      <c r="CM74" s="11">
        <f>'DV STOP cijfers'!CM6</f>
        <v>0</v>
      </c>
      <c r="CN74" s="11">
        <f>'DV STOP cijfers'!CN6</f>
        <v>0</v>
      </c>
      <c r="CO74" s="11">
        <f>'DV STOP cijfers'!CO6</f>
        <v>0</v>
      </c>
      <c r="CP74" s="11">
        <f>'DV STOP cijfers'!CP6</f>
        <v>0</v>
      </c>
      <c r="CQ74" s="11">
        <f>'DV STOP cijfers'!CQ6</f>
        <v>0</v>
      </c>
      <c r="CR74" s="11">
        <f>'DV STOP cijfers'!CR6</f>
        <v>0</v>
      </c>
      <c r="CS74" s="11">
        <f>'DV STOP cijfers'!CS6</f>
        <v>0</v>
      </c>
      <c r="CT74" s="11">
        <f>'DV STOP cijfers'!CT6</f>
        <v>0</v>
      </c>
      <c r="CU74" s="11">
        <f>'DV STOP cijfers'!CU6</f>
        <v>0</v>
      </c>
      <c r="CV74" s="11">
        <f>'DV STOP cijfers'!CV6</f>
        <v>0</v>
      </c>
      <c r="CW74" s="11">
        <f>'DV STOP cijfers'!CW6</f>
        <v>0</v>
      </c>
      <c r="CX74" s="11">
        <f>'DV STOP cijfers'!CX6</f>
        <v>0</v>
      </c>
      <c r="CY74" s="26">
        <f>'DV STOP cijfers'!CY6</f>
        <v>0</v>
      </c>
      <c r="CZ74" s="15">
        <f>'DV STOP cijfers'!CZ6</f>
        <v>0</v>
      </c>
      <c r="DA74" s="11">
        <f>'DV STOP cijfers'!DA6</f>
        <v>0</v>
      </c>
      <c r="DB74" s="11">
        <f>'DV STOP cijfers'!DB6</f>
        <v>0</v>
      </c>
      <c r="DC74" s="11">
        <f>'DV STOP cijfers'!DC6</f>
        <v>0</v>
      </c>
      <c r="DD74" s="11">
        <f>'DV STOP cijfers'!DD6</f>
        <v>0</v>
      </c>
      <c r="DE74" s="11">
        <f>'DV STOP cijfers'!DE6</f>
        <v>0</v>
      </c>
      <c r="DF74" s="11">
        <f>'DV STOP cijfers'!DF6</f>
        <v>0</v>
      </c>
      <c r="DG74" s="11">
        <f>'DV STOP cijfers'!DG6</f>
        <v>0</v>
      </c>
      <c r="DH74" s="11">
        <f>'DV STOP cijfers'!DH6</f>
        <v>0</v>
      </c>
      <c r="DI74" s="11">
        <f>'DV STOP cijfers'!DI6</f>
        <v>0</v>
      </c>
      <c r="DJ74" s="11">
        <f>'DV STOP cijfers'!DJ6</f>
        <v>0</v>
      </c>
      <c r="DK74" s="11">
        <f>'DV STOP cijfers'!DK6</f>
        <v>0</v>
      </c>
      <c r="DL74" s="26">
        <f>'DV STOP cijfers'!DL6</f>
        <v>0</v>
      </c>
    </row>
    <row r="75" spans="1:116" s="4" customFormat="1" ht="15" customHeight="1">
      <c r="A75" s="49">
        <f>'DV STOP cijfers'!A7</f>
        <v>0</v>
      </c>
      <c r="B75" s="49" t="str">
        <f>'DV STOP cijfers'!B7</f>
        <v>FANT1503</v>
      </c>
      <c r="C75" s="4" t="str">
        <f>'DV STOP cijfers'!C7</f>
        <v>Diervoeder</v>
      </c>
      <c r="D75" s="4" t="str">
        <f>'DV STOP cijfers'!D7</f>
        <v>DV Geregistreerde bedrijven DG AGRO</v>
      </c>
      <c r="E75" s="274" t="str">
        <f>'DV STOP cijfers'!E7</f>
        <v>FANT1503 Inspectie additieven</v>
      </c>
      <c r="F75" s="4" t="str">
        <f>'DV STOP cijfers'!F7</f>
        <v>EL&amp;I AGRO</v>
      </c>
      <c r="G75" s="292" t="str">
        <f>'DV STOP cijfers'!G7</f>
        <v>ja</v>
      </c>
      <c r="H75" s="15">
        <f>'DV STOP cijfers'!H7</f>
        <v>800</v>
      </c>
      <c r="I75" s="11">
        <f>'DV STOP cijfers'!I7</f>
        <v>0</v>
      </c>
      <c r="J75" s="11">
        <f>'DV STOP cijfers'!J7</f>
        <v>0</v>
      </c>
      <c r="K75" s="11">
        <f>'DV STOP cijfers'!K7</f>
        <v>0</v>
      </c>
      <c r="L75" s="11">
        <f>'DV STOP cijfers'!L7</f>
        <v>0</v>
      </c>
      <c r="M75" s="11">
        <f>'DV STOP cijfers'!M7</f>
        <v>0</v>
      </c>
      <c r="N75" s="11">
        <f>'DV STOP cijfers'!N7</f>
        <v>0</v>
      </c>
      <c r="O75" s="11">
        <f>'DV STOP cijfers'!O7</f>
        <v>0</v>
      </c>
      <c r="P75" s="11">
        <f>'DV STOP cijfers'!P7</f>
        <v>0</v>
      </c>
      <c r="Q75" s="26">
        <f>'DV STOP cijfers'!Q7</f>
        <v>800</v>
      </c>
      <c r="R75" s="15">
        <f>'DV STOP cijfers'!R7</f>
        <v>0</v>
      </c>
      <c r="S75" s="11">
        <f>'DV STOP cijfers'!S7</f>
        <v>0</v>
      </c>
      <c r="T75" s="11">
        <f>'DV STOP cijfers'!T7</f>
        <v>800</v>
      </c>
      <c r="U75" s="11">
        <f>'DV STOP cijfers'!U7</f>
        <v>0</v>
      </c>
      <c r="V75" s="11">
        <f>'DV STOP cijfers'!V7</f>
        <v>0</v>
      </c>
      <c r="W75" s="11">
        <f>'DV STOP cijfers'!W7</f>
        <v>0</v>
      </c>
      <c r="X75" s="11">
        <f>'DV STOP cijfers'!X7</f>
        <v>0</v>
      </c>
      <c r="Y75" s="11">
        <f>'DV STOP cijfers'!Y7</f>
        <v>0</v>
      </c>
      <c r="Z75" s="49">
        <f>'DV STOP cijfers'!Z7</f>
        <v>800</v>
      </c>
      <c r="AA75" s="11">
        <f>'DV STOP cijfers'!AA7</f>
        <v>200</v>
      </c>
      <c r="AB75" s="11">
        <f>'DV STOP cijfers'!AB7</f>
        <v>0</v>
      </c>
      <c r="AC75" s="11">
        <f>'DV STOP cijfers'!AC7</f>
        <v>600</v>
      </c>
      <c r="AD75" s="11">
        <f>'DV STOP cijfers'!AD7</f>
        <v>0</v>
      </c>
      <c r="AE75" s="11">
        <f>'DV STOP cijfers'!AE7</f>
        <v>0</v>
      </c>
      <c r="AF75" s="294">
        <f>'DV STOP cijfers'!AF7</f>
        <v>0</v>
      </c>
      <c r="AG75" s="49">
        <f>'DV STOP cijfers'!AG7</f>
        <v>0</v>
      </c>
      <c r="AH75" s="15">
        <f>'DV STOP cijfers'!AH7</f>
        <v>0</v>
      </c>
      <c r="AI75" s="11">
        <f>'DV STOP cijfers'!AI7</f>
        <v>0</v>
      </c>
      <c r="AJ75" s="11">
        <f>'DV STOP cijfers'!AJ7</f>
        <v>200</v>
      </c>
      <c r="AK75" s="11">
        <f>'DV STOP cijfers'!AK7</f>
        <v>0</v>
      </c>
      <c r="AL75" s="49">
        <f>'DV STOP cijfers'!AL7</f>
        <v>0</v>
      </c>
      <c r="AM75" s="15">
        <f>'DV STOP cijfers'!AM7</f>
        <v>0</v>
      </c>
      <c r="AN75" s="11">
        <f>'DV STOP cijfers'!AN7</f>
        <v>0</v>
      </c>
      <c r="AO75" s="11">
        <f>'DV STOP cijfers'!AO7</f>
        <v>0</v>
      </c>
      <c r="AP75" s="11">
        <f>'DV STOP cijfers'!AP7</f>
        <v>0</v>
      </c>
      <c r="AQ75" s="294">
        <f>'DV STOP cijfers'!AQ7</f>
        <v>0</v>
      </c>
      <c r="AR75" s="49">
        <f>'DV STOP cijfers'!AR7</f>
        <v>0</v>
      </c>
      <c r="AS75" s="15">
        <f>'DV STOP cijfers'!AS7</f>
        <v>0</v>
      </c>
      <c r="AT75" s="11">
        <f>'DV STOP cijfers'!AT7</f>
        <v>0</v>
      </c>
      <c r="AU75" s="11">
        <f>'DV STOP cijfers'!AU7</f>
        <v>0</v>
      </c>
      <c r="AV75" s="11">
        <f>'DV STOP cijfers'!AV7</f>
        <v>0</v>
      </c>
      <c r="AW75" s="11">
        <f>'DV STOP cijfers'!AW7</f>
        <v>0</v>
      </c>
      <c r="AX75" s="11">
        <f>'DV STOP cijfers'!AX7</f>
        <v>0</v>
      </c>
      <c r="AY75" s="11">
        <f>'DV STOP cijfers'!AY7</f>
        <v>0</v>
      </c>
      <c r="AZ75" s="11">
        <f>'DV STOP cijfers'!AZ7</f>
        <v>0</v>
      </c>
      <c r="BA75" s="11">
        <f>'DV STOP cijfers'!BA7</f>
        <v>0</v>
      </c>
      <c r="BB75" s="294">
        <f>'DV STOP cijfers'!BB7</f>
        <v>0</v>
      </c>
      <c r="BC75" s="49">
        <f>'DV STOP cijfers'!BC7</f>
        <v>0</v>
      </c>
      <c r="BD75" s="15">
        <f>'DV STOP cijfers'!BD7</f>
        <v>0</v>
      </c>
      <c r="BE75" s="11">
        <f>'DV STOP cijfers'!BE7</f>
        <v>0</v>
      </c>
      <c r="BF75" s="11">
        <f>'DV STOP cijfers'!BF7</f>
        <v>0</v>
      </c>
      <c r="BG75" s="11">
        <f>'DV STOP cijfers'!BG7</f>
        <v>0</v>
      </c>
      <c r="BH75" s="11">
        <f>'DV STOP cijfers'!BH7</f>
        <v>0</v>
      </c>
      <c r="BI75" s="11">
        <f>'DV STOP cijfers'!BI7</f>
        <v>0</v>
      </c>
      <c r="BJ75" s="294">
        <f>'DV STOP cijfers'!BJ7</f>
        <v>0</v>
      </c>
      <c r="BK75" s="49">
        <f>'DV STOP cijfers'!BK7</f>
        <v>0</v>
      </c>
      <c r="BL75" s="15">
        <f>'DV STOP cijfers'!BL7</f>
        <v>0</v>
      </c>
      <c r="BM75" s="11">
        <f>'DV STOP cijfers'!BM7</f>
        <v>0</v>
      </c>
      <c r="BN75" s="294">
        <f>'DV STOP cijfers'!BN7</f>
        <v>0</v>
      </c>
      <c r="BO75" s="11">
        <f>'DV STOP cijfers'!BO7</f>
        <v>0</v>
      </c>
      <c r="BP75" s="294">
        <f>'DV STOP cijfers'!BP7</f>
        <v>0</v>
      </c>
      <c r="BQ75" s="49">
        <f>'DV STOP cijfers'!BQ7</f>
        <v>0</v>
      </c>
      <c r="BR75" s="15">
        <f>'DV STOP cijfers'!BR7</f>
        <v>300</v>
      </c>
      <c r="BS75" s="11">
        <f>'DV STOP cijfers'!BS7</f>
        <v>300</v>
      </c>
      <c r="BT75" s="11">
        <f>'DV STOP cijfers'!BT7</f>
        <v>0</v>
      </c>
      <c r="BU75" s="11">
        <f>'DV STOP cijfers'!BU7</f>
        <v>0</v>
      </c>
      <c r="BV75" s="11">
        <f>'DV STOP cijfers'!BV7</f>
        <v>0</v>
      </c>
      <c r="BW75" s="294">
        <f>'DV STOP cijfers'!BW7</f>
        <v>0</v>
      </c>
      <c r="BX75" s="49">
        <f>'DV STOP cijfers'!BX7</f>
        <v>0</v>
      </c>
      <c r="BY75" s="49">
        <f>'DV STOP cijfers'!BY7</f>
        <v>800</v>
      </c>
      <c r="BZ75" s="11">
        <f>'DV STOP cijfers'!BZ7</f>
        <v>0</v>
      </c>
      <c r="CA75" s="11">
        <f>'DV STOP cijfers'!CA7</f>
        <v>0</v>
      </c>
      <c r="CB75" s="11">
        <f>'DV STOP cijfers'!CB7</f>
        <v>0</v>
      </c>
      <c r="CC75" s="11">
        <f>'DV STOP cijfers'!CC7</f>
        <v>0</v>
      </c>
      <c r="CD75" s="11">
        <f>'DV STOP cijfers'!CD7</f>
        <v>0</v>
      </c>
      <c r="CE75" s="11">
        <f>'DV STOP cijfers'!CE7</f>
        <v>0</v>
      </c>
      <c r="CF75" s="11">
        <f>'DV STOP cijfers'!CF7</f>
        <v>0</v>
      </c>
      <c r="CG75" s="11">
        <f>'DV STOP cijfers'!CG7</f>
        <v>0</v>
      </c>
      <c r="CH75" s="11">
        <f>'DV STOP cijfers'!CH7</f>
        <v>0</v>
      </c>
      <c r="CI75" s="11">
        <f>'DV STOP cijfers'!CI7</f>
        <v>0</v>
      </c>
      <c r="CJ75" s="11">
        <f>'DV STOP cijfers'!CJ7</f>
        <v>0</v>
      </c>
      <c r="CK75" s="11">
        <f>'DV STOP cijfers'!CK7</f>
        <v>0</v>
      </c>
      <c r="CL75" s="49">
        <f>'DV STOP cijfers'!CL7</f>
        <v>0</v>
      </c>
      <c r="CM75" s="11">
        <f>'DV STOP cijfers'!CM7</f>
        <v>0</v>
      </c>
      <c r="CN75" s="11">
        <f>'DV STOP cijfers'!CN7</f>
        <v>0</v>
      </c>
      <c r="CO75" s="11">
        <f>'DV STOP cijfers'!CO7</f>
        <v>0</v>
      </c>
      <c r="CP75" s="11">
        <f>'DV STOP cijfers'!CP7</f>
        <v>0</v>
      </c>
      <c r="CQ75" s="11">
        <f>'DV STOP cijfers'!CQ7</f>
        <v>0</v>
      </c>
      <c r="CR75" s="11">
        <f>'DV STOP cijfers'!CR7</f>
        <v>0</v>
      </c>
      <c r="CS75" s="11">
        <f>'DV STOP cijfers'!CS7</f>
        <v>0</v>
      </c>
      <c r="CT75" s="11">
        <f>'DV STOP cijfers'!CT7</f>
        <v>0</v>
      </c>
      <c r="CU75" s="11">
        <f>'DV STOP cijfers'!CU7</f>
        <v>0</v>
      </c>
      <c r="CV75" s="11">
        <f>'DV STOP cijfers'!CV7</f>
        <v>0</v>
      </c>
      <c r="CW75" s="11">
        <f>'DV STOP cijfers'!CW7</f>
        <v>0</v>
      </c>
      <c r="CX75" s="11">
        <f>'DV STOP cijfers'!CX7</f>
        <v>0</v>
      </c>
      <c r="CY75" s="26">
        <f>'DV STOP cijfers'!CY7</f>
        <v>0</v>
      </c>
      <c r="CZ75" s="15">
        <f>'DV STOP cijfers'!CZ7</f>
        <v>0</v>
      </c>
      <c r="DA75" s="11">
        <f>'DV STOP cijfers'!DA7</f>
        <v>0</v>
      </c>
      <c r="DB75" s="11">
        <f>'DV STOP cijfers'!DB7</f>
        <v>0</v>
      </c>
      <c r="DC75" s="11">
        <f>'DV STOP cijfers'!DC7</f>
        <v>0</v>
      </c>
      <c r="DD75" s="11">
        <f>'DV STOP cijfers'!DD7</f>
        <v>0</v>
      </c>
      <c r="DE75" s="11">
        <f>'DV STOP cijfers'!DE7</f>
        <v>0</v>
      </c>
      <c r="DF75" s="11">
        <f>'DV STOP cijfers'!DF7</f>
        <v>0</v>
      </c>
      <c r="DG75" s="11">
        <f>'DV STOP cijfers'!DG7</f>
        <v>0</v>
      </c>
      <c r="DH75" s="11">
        <f>'DV STOP cijfers'!DH7</f>
        <v>0</v>
      </c>
      <c r="DI75" s="11">
        <f>'DV STOP cijfers'!DI7</f>
        <v>0</v>
      </c>
      <c r="DJ75" s="11">
        <f>'DV STOP cijfers'!DJ7</f>
        <v>0</v>
      </c>
      <c r="DK75" s="11">
        <f>'DV STOP cijfers'!DK7</f>
        <v>0</v>
      </c>
      <c r="DL75" s="26">
        <f>'DV STOP cijfers'!DL7</f>
        <v>0</v>
      </c>
    </row>
    <row r="76" spans="1:116" s="4" customFormat="1" ht="15" customHeight="1">
      <c r="A76" s="49">
        <f>'DV STOP cijfers'!A8</f>
        <v>0</v>
      </c>
      <c r="B76" s="49" t="str">
        <f>'DV STOP cijfers'!B8</f>
        <v>FANT1512</v>
      </c>
      <c r="C76" s="4" t="str">
        <f>'DV STOP cijfers'!C8</f>
        <v>Diervoeder</v>
      </c>
      <c r="D76" s="4" t="str">
        <f>'DV STOP cijfers'!D8</f>
        <v>DV Geregistreerde bedrijven DG AGRO</v>
      </c>
      <c r="E76" s="274" t="str">
        <f>'DV STOP cijfers'!E8</f>
        <v>FANT1512 DV Vo. 767/2009 etikettering</v>
      </c>
      <c r="F76" s="4" t="str">
        <f>'DV STOP cijfers'!F8</f>
        <v>EL&amp;I AGRO</v>
      </c>
      <c r="G76" s="292" t="str">
        <f>'DV STOP cijfers'!G8</f>
        <v>ja</v>
      </c>
      <c r="H76" s="308">
        <f>'DV STOP cijfers'!H8</f>
        <v>760</v>
      </c>
      <c r="I76" s="11">
        <f>'DV STOP cijfers'!I8</f>
        <v>0</v>
      </c>
      <c r="J76" s="11">
        <f>'DV STOP cijfers'!J8</f>
        <v>0</v>
      </c>
      <c r="K76" s="11">
        <f>'DV STOP cijfers'!K8</f>
        <v>0</v>
      </c>
      <c r="L76" s="11">
        <f>'DV STOP cijfers'!L8</f>
        <v>0</v>
      </c>
      <c r="M76" s="11">
        <f>'DV STOP cijfers'!M8</f>
        <v>0</v>
      </c>
      <c r="N76" s="11">
        <f>'DV STOP cijfers'!N8</f>
        <v>0</v>
      </c>
      <c r="O76" s="11">
        <f>'DV STOP cijfers'!O8</f>
        <v>0</v>
      </c>
      <c r="P76" s="11">
        <f>'DV STOP cijfers'!P8</f>
        <v>0</v>
      </c>
      <c r="Q76" s="26">
        <f>'DV STOP cijfers'!Q8</f>
        <v>760</v>
      </c>
      <c r="R76" s="15">
        <f>'DV STOP cijfers'!R8</f>
        <v>0</v>
      </c>
      <c r="S76" s="11">
        <f>'DV STOP cijfers'!S8</f>
        <v>0</v>
      </c>
      <c r="T76" s="11">
        <f>'DV STOP cijfers'!T8</f>
        <v>760</v>
      </c>
      <c r="U76" s="11">
        <f>'DV STOP cijfers'!U8</f>
        <v>0</v>
      </c>
      <c r="V76" s="11">
        <f>'DV STOP cijfers'!V8</f>
        <v>0</v>
      </c>
      <c r="W76" s="11">
        <f>'DV STOP cijfers'!W8</f>
        <v>0</v>
      </c>
      <c r="X76" s="11">
        <f>'DV STOP cijfers'!X8</f>
        <v>0</v>
      </c>
      <c r="Y76" s="11">
        <f>'DV STOP cijfers'!Y8</f>
        <v>0</v>
      </c>
      <c r="Z76" s="49">
        <f>'DV STOP cijfers'!Z8</f>
        <v>760</v>
      </c>
      <c r="AA76" s="11">
        <f>'DV STOP cijfers'!AA8</f>
        <v>200</v>
      </c>
      <c r="AB76" s="11">
        <f>'DV STOP cijfers'!AB8</f>
        <v>0</v>
      </c>
      <c r="AC76" s="11">
        <f>'DV STOP cijfers'!AC8</f>
        <v>560</v>
      </c>
      <c r="AD76" s="11">
        <f>'DV STOP cijfers'!AD8</f>
        <v>0</v>
      </c>
      <c r="AE76" s="11">
        <f>'DV STOP cijfers'!AE8</f>
        <v>0</v>
      </c>
      <c r="AF76" s="294">
        <f>'DV STOP cijfers'!AF8</f>
        <v>0</v>
      </c>
      <c r="AG76" s="49">
        <f>'DV STOP cijfers'!AG8</f>
        <v>0</v>
      </c>
      <c r="AH76" s="15">
        <f>'DV STOP cijfers'!AH8</f>
        <v>0</v>
      </c>
      <c r="AI76" s="11">
        <f>'DV STOP cijfers'!AI8</f>
        <v>0</v>
      </c>
      <c r="AJ76" s="11">
        <f>'DV STOP cijfers'!AJ8</f>
        <v>200</v>
      </c>
      <c r="AK76" s="11">
        <f>'DV STOP cijfers'!AK8</f>
        <v>0</v>
      </c>
      <c r="AL76" s="49">
        <f>'DV STOP cijfers'!AL8</f>
        <v>0</v>
      </c>
      <c r="AM76" s="15">
        <f>'DV STOP cijfers'!AM8</f>
        <v>0</v>
      </c>
      <c r="AN76" s="11">
        <f>'DV STOP cijfers'!AN8</f>
        <v>0</v>
      </c>
      <c r="AO76" s="11">
        <f>'DV STOP cijfers'!AO8</f>
        <v>0</v>
      </c>
      <c r="AP76" s="11">
        <f>'DV STOP cijfers'!AP8</f>
        <v>0</v>
      </c>
      <c r="AQ76" s="294">
        <f>'DV STOP cijfers'!AQ8</f>
        <v>0</v>
      </c>
      <c r="AR76" s="49">
        <f>'DV STOP cijfers'!AR8</f>
        <v>0</v>
      </c>
      <c r="AS76" s="15">
        <f>'DV STOP cijfers'!AS8</f>
        <v>0</v>
      </c>
      <c r="AT76" s="11">
        <f>'DV STOP cijfers'!AT8</f>
        <v>0</v>
      </c>
      <c r="AU76" s="11">
        <f>'DV STOP cijfers'!AU8</f>
        <v>0</v>
      </c>
      <c r="AV76" s="11">
        <f>'DV STOP cijfers'!AV8</f>
        <v>0</v>
      </c>
      <c r="AW76" s="11">
        <f>'DV STOP cijfers'!AW8</f>
        <v>0</v>
      </c>
      <c r="AX76" s="11">
        <f>'DV STOP cijfers'!AX8</f>
        <v>0</v>
      </c>
      <c r="AY76" s="11">
        <f>'DV STOP cijfers'!AY8</f>
        <v>0</v>
      </c>
      <c r="AZ76" s="11">
        <f>'DV STOP cijfers'!AZ8</f>
        <v>0</v>
      </c>
      <c r="BA76" s="11">
        <f>'DV STOP cijfers'!BA8</f>
        <v>0</v>
      </c>
      <c r="BB76" s="294">
        <f>'DV STOP cijfers'!BB8</f>
        <v>0</v>
      </c>
      <c r="BC76" s="49">
        <f>'DV STOP cijfers'!BC8</f>
        <v>0</v>
      </c>
      <c r="BD76" s="15">
        <f>'DV STOP cijfers'!BD8</f>
        <v>0</v>
      </c>
      <c r="BE76" s="11">
        <f>'DV STOP cijfers'!BE8</f>
        <v>0</v>
      </c>
      <c r="BF76" s="11">
        <f>'DV STOP cijfers'!BF8</f>
        <v>0</v>
      </c>
      <c r="BG76" s="11">
        <f>'DV STOP cijfers'!BG8</f>
        <v>0</v>
      </c>
      <c r="BH76" s="11">
        <f>'DV STOP cijfers'!BH8</f>
        <v>0</v>
      </c>
      <c r="BI76" s="11">
        <f>'DV STOP cijfers'!BI8</f>
        <v>0</v>
      </c>
      <c r="BJ76" s="294">
        <f>'DV STOP cijfers'!BJ8</f>
        <v>0</v>
      </c>
      <c r="BK76" s="49">
        <f>'DV STOP cijfers'!BK8</f>
        <v>0</v>
      </c>
      <c r="BL76" s="15">
        <f>'DV STOP cijfers'!BL8</f>
        <v>0</v>
      </c>
      <c r="BM76" s="11">
        <f>'DV STOP cijfers'!BM8</f>
        <v>0</v>
      </c>
      <c r="BN76" s="294">
        <f>'DV STOP cijfers'!BN8</f>
        <v>0</v>
      </c>
      <c r="BO76" s="11">
        <f>'DV STOP cijfers'!BO8</f>
        <v>0</v>
      </c>
      <c r="BP76" s="294">
        <f>'DV STOP cijfers'!BP8</f>
        <v>0</v>
      </c>
      <c r="BQ76" s="49">
        <f>'DV STOP cijfers'!BQ8</f>
        <v>0</v>
      </c>
      <c r="BR76" s="15">
        <f>'DV STOP cijfers'!BR8</f>
        <v>280</v>
      </c>
      <c r="BS76" s="11">
        <f>'DV STOP cijfers'!BS8</f>
        <v>280</v>
      </c>
      <c r="BT76" s="11">
        <f>'DV STOP cijfers'!BT8</f>
        <v>0</v>
      </c>
      <c r="BU76" s="11">
        <f>'DV STOP cijfers'!BU8</f>
        <v>0</v>
      </c>
      <c r="BV76" s="11">
        <f>'DV STOP cijfers'!BV8</f>
        <v>0</v>
      </c>
      <c r="BW76" s="294">
        <f>'DV STOP cijfers'!BW8</f>
        <v>0</v>
      </c>
      <c r="BX76" s="49">
        <f>'DV STOP cijfers'!BX8</f>
        <v>0</v>
      </c>
      <c r="BY76" s="49">
        <f>'DV STOP cijfers'!BY8</f>
        <v>760</v>
      </c>
      <c r="BZ76" s="11">
        <f>'DV STOP cijfers'!BZ8</f>
        <v>0</v>
      </c>
      <c r="CA76" s="11">
        <f>'DV STOP cijfers'!CA8</f>
        <v>0</v>
      </c>
      <c r="CB76" s="11">
        <f>'DV STOP cijfers'!CB8</f>
        <v>0</v>
      </c>
      <c r="CC76" s="11">
        <f>'DV STOP cijfers'!CC8</f>
        <v>0</v>
      </c>
      <c r="CD76" s="11">
        <f>'DV STOP cijfers'!CD8</f>
        <v>0</v>
      </c>
      <c r="CE76" s="11">
        <f>'DV STOP cijfers'!CE8</f>
        <v>0</v>
      </c>
      <c r="CF76" s="11">
        <f>'DV STOP cijfers'!CF8</f>
        <v>0</v>
      </c>
      <c r="CG76" s="11">
        <f>'DV STOP cijfers'!CG8</f>
        <v>0</v>
      </c>
      <c r="CH76" s="11">
        <f>'DV STOP cijfers'!CH8</f>
        <v>0</v>
      </c>
      <c r="CI76" s="11">
        <f>'DV STOP cijfers'!CI8</f>
        <v>0</v>
      </c>
      <c r="CJ76" s="11">
        <f>'DV STOP cijfers'!CJ8</f>
        <v>0</v>
      </c>
      <c r="CK76" s="11">
        <f>'DV STOP cijfers'!CK8</f>
        <v>0</v>
      </c>
      <c r="CL76" s="49">
        <f>'DV STOP cijfers'!CL8</f>
        <v>0</v>
      </c>
      <c r="CM76" s="11">
        <f>'DV STOP cijfers'!CM8</f>
        <v>0</v>
      </c>
      <c r="CN76" s="11">
        <f>'DV STOP cijfers'!CN8</f>
        <v>0</v>
      </c>
      <c r="CO76" s="11">
        <f>'DV STOP cijfers'!CO8</f>
        <v>0</v>
      </c>
      <c r="CP76" s="11">
        <f>'DV STOP cijfers'!CP8</f>
        <v>0</v>
      </c>
      <c r="CQ76" s="11">
        <f>'DV STOP cijfers'!CQ8</f>
        <v>0</v>
      </c>
      <c r="CR76" s="11">
        <f>'DV STOP cijfers'!CR8</f>
        <v>0</v>
      </c>
      <c r="CS76" s="11">
        <f>'DV STOP cijfers'!CS8</f>
        <v>0</v>
      </c>
      <c r="CT76" s="11">
        <f>'DV STOP cijfers'!CT8</f>
        <v>0</v>
      </c>
      <c r="CU76" s="11">
        <f>'DV STOP cijfers'!CU8</f>
        <v>0</v>
      </c>
      <c r="CV76" s="11">
        <f>'DV STOP cijfers'!CV8</f>
        <v>0</v>
      </c>
      <c r="CW76" s="11">
        <f>'DV STOP cijfers'!CW8</f>
        <v>0</v>
      </c>
      <c r="CX76" s="11">
        <f>'DV STOP cijfers'!CX8</f>
        <v>0</v>
      </c>
      <c r="CY76" s="26">
        <f>'DV STOP cijfers'!CY8</f>
        <v>0</v>
      </c>
      <c r="CZ76" s="15">
        <f>'DV STOP cijfers'!CZ8</f>
        <v>0</v>
      </c>
      <c r="DA76" s="11">
        <f>'DV STOP cijfers'!DA8</f>
        <v>0</v>
      </c>
      <c r="DB76" s="11">
        <f>'DV STOP cijfers'!DB8</f>
        <v>0</v>
      </c>
      <c r="DC76" s="11">
        <f>'DV STOP cijfers'!DC8</f>
        <v>0</v>
      </c>
      <c r="DD76" s="11">
        <f>'DV STOP cijfers'!DD8</f>
        <v>0</v>
      </c>
      <c r="DE76" s="11">
        <f>'DV STOP cijfers'!DE8</f>
        <v>0</v>
      </c>
      <c r="DF76" s="11">
        <f>'DV STOP cijfers'!DF8</f>
        <v>0</v>
      </c>
      <c r="DG76" s="11">
        <f>'DV STOP cijfers'!DG8</f>
        <v>0</v>
      </c>
      <c r="DH76" s="11">
        <f>'DV STOP cijfers'!DH8</f>
        <v>0</v>
      </c>
      <c r="DI76" s="11">
        <f>'DV STOP cijfers'!DI8</f>
        <v>0</v>
      </c>
      <c r="DJ76" s="11">
        <f>'DV STOP cijfers'!DJ8</f>
        <v>0</v>
      </c>
      <c r="DK76" s="11">
        <f>'DV STOP cijfers'!DK8</f>
        <v>0</v>
      </c>
      <c r="DL76" s="26">
        <f>'DV STOP cijfers'!DL8</f>
        <v>0</v>
      </c>
    </row>
    <row r="77" spans="1:116" s="4" customFormat="1" ht="15" customHeight="1">
      <c r="A77" s="49">
        <f>'DV STOP cijfers'!A9</f>
        <v>0</v>
      </c>
      <c r="B77" s="49" t="str">
        <f>'DV STOP cijfers'!B9</f>
        <v>FANT1513</v>
      </c>
      <c r="C77" s="4" t="str">
        <f>'DV STOP cijfers'!C9</f>
        <v>Diervoeder</v>
      </c>
      <c r="D77" s="4" t="str">
        <f>'DV STOP cijfers'!D9</f>
        <v>DV Geregistreerde bedrijven DG AGRO</v>
      </c>
      <c r="E77" s="274" t="str">
        <f>'DV STOP cijfers'!E9</f>
        <v>FANT1513 DV (Rest)stromen levensmiddelenindustrie</v>
      </c>
      <c r="F77" s="4" t="str">
        <f>'DV STOP cijfers'!F9</f>
        <v>EL&amp;I AGRO</v>
      </c>
      <c r="G77" s="292" t="str">
        <f>'DV STOP cijfers'!G9</f>
        <v>ja</v>
      </c>
      <c r="H77" s="15">
        <f>'DV STOP cijfers'!H9</f>
        <v>900</v>
      </c>
      <c r="I77" s="11">
        <f>'DV STOP cijfers'!I9</f>
        <v>0</v>
      </c>
      <c r="J77" s="11">
        <f>'DV STOP cijfers'!J9</f>
        <v>0</v>
      </c>
      <c r="K77" s="11">
        <f>'DV STOP cijfers'!K9</f>
        <v>0</v>
      </c>
      <c r="L77" s="11">
        <f>'DV STOP cijfers'!L9</f>
        <v>0</v>
      </c>
      <c r="M77" s="11">
        <f>'DV STOP cijfers'!M9</f>
        <v>0</v>
      </c>
      <c r="N77" s="11">
        <f>'DV STOP cijfers'!N9</f>
        <v>0</v>
      </c>
      <c r="O77" s="11">
        <f>'DV STOP cijfers'!O9</f>
        <v>0</v>
      </c>
      <c r="P77" s="11">
        <f>'DV STOP cijfers'!P9</f>
        <v>0</v>
      </c>
      <c r="Q77" s="26">
        <f>'DV STOP cijfers'!Q9</f>
        <v>900</v>
      </c>
      <c r="R77" s="15">
        <f>'DV STOP cijfers'!R9</f>
        <v>0</v>
      </c>
      <c r="S77" s="11">
        <f>'DV STOP cijfers'!S9</f>
        <v>0</v>
      </c>
      <c r="T77" s="11">
        <f>'DV STOP cijfers'!T9</f>
        <v>900</v>
      </c>
      <c r="U77" s="11">
        <f>'DV STOP cijfers'!U9</f>
        <v>0</v>
      </c>
      <c r="V77" s="11">
        <f>'DV STOP cijfers'!V9</f>
        <v>0</v>
      </c>
      <c r="W77" s="11">
        <f>'DV STOP cijfers'!W9</f>
        <v>0</v>
      </c>
      <c r="X77" s="11">
        <f>'DV STOP cijfers'!X9</f>
        <v>0</v>
      </c>
      <c r="Y77" s="11">
        <f>'DV STOP cijfers'!Y9</f>
        <v>0</v>
      </c>
      <c r="Z77" s="49">
        <f>'DV STOP cijfers'!Z9</f>
        <v>900</v>
      </c>
      <c r="AA77" s="11">
        <f>'DV STOP cijfers'!AA9</f>
        <v>100</v>
      </c>
      <c r="AB77" s="11">
        <f>'DV STOP cijfers'!AB9</f>
        <v>0</v>
      </c>
      <c r="AC77" s="11">
        <f>'DV STOP cijfers'!AC9</f>
        <v>800</v>
      </c>
      <c r="AD77" s="11">
        <f>'DV STOP cijfers'!AD9</f>
        <v>0</v>
      </c>
      <c r="AE77" s="11">
        <f>'DV STOP cijfers'!AE9</f>
        <v>0</v>
      </c>
      <c r="AF77" s="294">
        <f>'DV STOP cijfers'!AF9</f>
        <v>0</v>
      </c>
      <c r="AG77" s="49">
        <f>'DV STOP cijfers'!AG9</f>
        <v>0</v>
      </c>
      <c r="AH77" s="15">
        <f>'DV STOP cijfers'!AH9</f>
        <v>0</v>
      </c>
      <c r="AI77" s="11">
        <f>'DV STOP cijfers'!AI9</f>
        <v>0</v>
      </c>
      <c r="AJ77" s="11">
        <f>'DV STOP cijfers'!AJ9</f>
        <v>100</v>
      </c>
      <c r="AK77" s="11">
        <f>'DV STOP cijfers'!AK9</f>
        <v>0</v>
      </c>
      <c r="AL77" s="49">
        <f>'DV STOP cijfers'!AL9</f>
        <v>0</v>
      </c>
      <c r="AM77" s="15">
        <f>'DV STOP cijfers'!AM9</f>
        <v>0</v>
      </c>
      <c r="AN77" s="11">
        <f>'DV STOP cijfers'!AN9</f>
        <v>0</v>
      </c>
      <c r="AO77" s="11">
        <f>'DV STOP cijfers'!AO9</f>
        <v>0</v>
      </c>
      <c r="AP77" s="11">
        <f>'DV STOP cijfers'!AP9</f>
        <v>0</v>
      </c>
      <c r="AQ77" s="294">
        <f>'DV STOP cijfers'!AQ9</f>
        <v>0</v>
      </c>
      <c r="AR77" s="49">
        <f>'DV STOP cijfers'!AR9</f>
        <v>0</v>
      </c>
      <c r="AS77" s="15">
        <f>'DV STOP cijfers'!AS9</f>
        <v>0</v>
      </c>
      <c r="AT77" s="11">
        <f>'DV STOP cijfers'!AT9</f>
        <v>0</v>
      </c>
      <c r="AU77" s="11">
        <f>'DV STOP cijfers'!AU9</f>
        <v>0</v>
      </c>
      <c r="AV77" s="11">
        <f>'DV STOP cijfers'!AV9</f>
        <v>0</v>
      </c>
      <c r="AW77" s="11">
        <f>'DV STOP cijfers'!AW9</f>
        <v>0</v>
      </c>
      <c r="AX77" s="11">
        <f>'DV STOP cijfers'!AX9</f>
        <v>0</v>
      </c>
      <c r="AY77" s="11">
        <f>'DV STOP cijfers'!AY9</f>
        <v>0</v>
      </c>
      <c r="AZ77" s="11">
        <f>'DV STOP cijfers'!AZ9</f>
        <v>0</v>
      </c>
      <c r="BA77" s="11">
        <f>'DV STOP cijfers'!BA9</f>
        <v>0</v>
      </c>
      <c r="BB77" s="294">
        <f>'DV STOP cijfers'!BB9</f>
        <v>0</v>
      </c>
      <c r="BC77" s="49">
        <f>'DV STOP cijfers'!BC9</f>
        <v>0</v>
      </c>
      <c r="BD77" s="15">
        <f>'DV STOP cijfers'!BD9</f>
        <v>0</v>
      </c>
      <c r="BE77" s="11">
        <f>'DV STOP cijfers'!BE9</f>
        <v>0</v>
      </c>
      <c r="BF77" s="11">
        <f>'DV STOP cijfers'!BF9</f>
        <v>0</v>
      </c>
      <c r="BG77" s="11">
        <f>'DV STOP cijfers'!BG9</f>
        <v>0</v>
      </c>
      <c r="BH77" s="11">
        <f>'DV STOP cijfers'!BH9</f>
        <v>0</v>
      </c>
      <c r="BI77" s="11">
        <f>'DV STOP cijfers'!BI9</f>
        <v>0</v>
      </c>
      <c r="BJ77" s="294">
        <f>'DV STOP cijfers'!BJ9</f>
        <v>0</v>
      </c>
      <c r="BK77" s="49">
        <f>'DV STOP cijfers'!BK9</f>
        <v>0</v>
      </c>
      <c r="BL77" s="15">
        <f>'DV STOP cijfers'!BL9</f>
        <v>0</v>
      </c>
      <c r="BM77" s="11">
        <f>'DV STOP cijfers'!BM9</f>
        <v>0</v>
      </c>
      <c r="BN77" s="294">
        <f>'DV STOP cijfers'!BN9</f>
        <v>0</v>
      </c>
      <c r="BO77" s="11">
        <f>'DV STOP cijfers'!BO9</f>
        <v>0</v>
      </c>
      <c r="BP77" s="294">
        <f>'DV STOP cijfers'!BP9</f>
        <v>0</v>
      </c>
      <c r="BQ77" s="49">
        <f>'DV STOP cijfers'!BQ9</f>
        <v>0</v>
      </c>
      <c r="BR77" s="15">
        <f>'DV STOP cijfers'!BR9</f>
        <v>400</v>
      </c>
      <c r="BS77" s="11">
        <f>'DV STOP cijfers'!BS9</f>
        <v>400</v>
      </c>
      <c r="BT77" s="11">
        <f>'DV STOP cijfers'!BT9</f>
        <v>0</v>
      </c>
      <c r="BU77" s="11">
        <f>'DV STOP cijfers'!BU9</f>
        <v>0</v>
      </c>
      <c r="BV77" s="11">
        <f>'DV STOP cijfers'!BV9</f>
        <v>0</v>
      </c>
      <c r="BW77" s="294">
        <f>'DV STOP cijfers'!BW9</f>
        <v>0</v>
      </c>
      <c r="BX77" s="49">
        <f>'DV STOP cijfers'!BX9</f>
        <v>0</v>
      </c>
      <c r="BY77" s="49">
        <f>'DV STOP cijfers'!BY9</f>
        <v>900</v>
      </c>
      <c r="BZ77" s="11">
        <f>'DV STOP cijfers'!BZ9</f>
        <v>0</v>
      </c>
      <c r="CA77" s="11">
        <f>'DV STOP cijfers'!CA9</f>
        <v>0</v>
      </c>
      <c r="CB77" s="11">
        <f>'DV STOP cijfers'!CB9</f>
        <v>0</v>
      </c>
      <c r="CC77" s="11">
        <f>'DV STOP cijfers'!CC9</f>
        <v>0</v>
      </c>
      <c r="CD77" s="11">
        <f>'DV STOP cijfers'!CD9</f>
        <v>0</v>
      </c>
      <c r="CE77" s="11">
        <f>'DV STOP cijfers'!CE9</f>
        <v>0</v>
      </c>
      <c r="CF77" s="11">
        <f>'DV STOP cijfers'!CF9</f>
        <v>0</v>
      </c>
      <c r="CG77" s="11">
        <f>'DV STOP cijfers'!CG9</f>
        <v>0</v>
      </c>
      <c r="CH77" s="11">
        <f>'DV STOP cijfers'!CH9</f>
        <v>0</v>
      </c>
      <c r="CI77" s="11">
        <f>'DV STOP cijfers'!CI9</f>
        <v>0</v>
      </c>
      <c r="CJ77" s="11">
        <f>'DV STOP cijfers'!CJ9</f>
        <v>0</v>
      </c>
      <c r="CK77" s="11">
        <f>'DV STOP cijfers'!CK9</f>
        <v>0</v>
      </c>
      <c r="CL77" s="49">
        <f>'DV STOP cijfers'!CL9</f>
        <v>0</v>
      </c>
      <c r="CM77" s="11">
        <f>'DV STOP cijfers'!CM9</f>
        <v>0</v>
      </c>
      <c r="CN77" s="11">
        <f>'DV STOP cijfers'!CN9</f>
        <v>0</v>
      </c>
      <c r="CO77" s="11">
        <f>'DV STOP cijfers'!CO9</f>
        <v>0</v>
      </c>
      <c r="CP77" s="11">
        <f>'DV STOP cijfers'!CP9</f>
        <v>0</v>
      </c>
      <c r="CQ77" s="11">
        <f>'DV STOP cijfers'!CQ9</f>
        <v>0</v>
      </c>
      <c r="CR77" s="11">
        <f>'DV STOP cijfers'!CR9</f>
        <v>0</v>
      </c>
      <c r="CS77" s="11">
        <f>'DV STOP cijfers'!CS9</f>
        <v>0</v>
      </c>
      <c r="CT77" s="11">
        <f>'DV STOP cijfers'!CT9</f>
        <v>0</v>
      </c>
      <c r="CU77" s="11">
        <f>'DV STOP cijfers'!CU9</f>
        <v>0</v>
      </c>
      <c r="CV77" s="11">
        <f>'DV STOP cijfers'!CV9</f>
        <v>0</v>
      </c>
      <c r="CW77" s="11">
        <f>'DV STOP cijfers'!CW9</f>
        <v>0</v>
      </c>
      <c r="CX77" s="11">
        <f>'DV STOP cijfers'!CX9</f>
        <v>0</v>
      </c>
      <c r="CY77" s="26">
        <f>'DV STOP cijfers'!CY9</f>
        <v>0</v>
      </c>
      <c r="CZ77" s="15">
        <f>'DV STOP cijfers'!CZ9</f>
        <v>0</v>
      </c>
      <c r="DA77" s="11">
        <f>'DV STOP cijfers'!DA9</f>
        <v>0</v>
      </c>
      <c r="DB77" s="11">
        <f>'DV STOP cijfers'!DB9</f>
        <v>0</v>
      </c>
      <c r="DC77" s="11">
        <f>'DV STOP cijfers'!DC9</f>
        <v>0</v>
      </c>
      <c r="DD77" s="11">
        <f>'DV STOP cijfers'!DD9</f>
        <v>0</v>
      </c>
      <c r="DE77" s="11">
        <f>'DV STOP cijfers'!DE9</f>
        <v>0</v>
      </c>
      <c r="DF77" s="11">
        <f>'DV STOP cijfers'!DF9</f>
        <v>0</v>
      </c>
      <c r="DG77" s="11">
        <f>'DV STOP cijfers'!DG9</f>
        <v>0</v>
      </c>
      <c r="DH77" s="11">
        <f>'DV STOP cijfers'!DH9</f>
        <v>0</v>
      </c>
      <c r="DI77" s="11">
        <f>'DV STOP cijfers'!DI9</f>
        <v>0</v>
      </c>
      <c r="DJ77" s="11">
        <f>'DV STOP cijfers'!DJ9</f>
        <v>0</v>
      </c>
      <c r="DK77" s="11">
        <f>'DV STOP cijfers'!DK9</f>
        <v>0</v>
      </c>
      <c r="DL77" s="26">
        <f>'DV STOP cijfers'!DL9</f>
        <v>0</v>
      </c>
    </row>
    <row r="78" spans="1:116" s="4" customFormat="1" ht="15" customHeight="1">
      <c r="A78" s="49">
        <f>'DV STOP cijfers'!A10</f>
        <v>0</v>
      </c>
      <c r="B78" s="49" t="str">
        <f>'DV STOP cijfers'!B10</f>
        <v>FANT1519</v>
      </c>
      <c r="C78" s="4" t="str">
        <f>'DV STOP cijfers'!C10</f>
        <v>Diervoeder</v>
      </c>
      <c r="D78" s="4" t="str">
        <f>'DV STOP cijfers'!D10</f>
        <v>DV Geregistreerde bedrijven DG AGRO</v>
      </c>
      <c r="E78" s="274" t="str">
        <f>'DV STOP cijfers'!E10</f>
        <v>FANT1519 DV Onderkant markt</v>
      </c>
      <c r="F78" s="4" t="str">
        <f>'DV STOP cijfers'!F10</f>
        <v>EL&amp;I AGRO</v>
      </c>
      <c r="G78" s="292" t="str">
        <f>'DV STOP cijfers'!G10</f>
        <v>ja</v>
      </c>
      <c r="H78" s="308">
        <f>'DV STOP cijfers'!H10</f>
        <v>950</v>
      </c>
      <c r="I78" s="11">
        <f>'DV STOP cijfers'!I10</f>
        <v>0</v>
      </c>
      <c r="J78" s="11">
        <f>'DV STOP cijfers'!J10</f>
        <v>0</v>
      </c>
      <c r="K78" s="11">
        <f>'DV STOP cijfers'!K10</f>
        <v>0</v>
      </c>
      <c r="L78" s="11">
        <f>'DV STOP cijfers'!L10</f>
        <v>0</v>
      </c>
      <c r="M78" s="11">
        <f>'DV STOP cijfers'!M10</f>
        <v>0</v>
      </c>
      <c r="N78" s="11">
        <f>'DV STOP cijfers'!N10</f>
        <v>0</v>
      </c>
      <c r="O78" s="11">
        <f>'DV STOP cijfers'!O10</f>
        <v>0</v>
      </c>
      <c r="P78" s="11">
        <f>'DV STOP cijfers'!P10</f>
        <v>0</v>
      </c>
      <c r="Q78" s="26">
        <f>'DV STOP cijfers'!Q10</f>
        <v>950</v>
      </c>
      <c r="R78" s="15">
        <f>'DV STOP cijfers'!R10</f>
        <v>0</v>
      </c>
      <c r="S78" s="11">
        <f>'DV STOP cijfers'!S10</f>
        <v>0</v>
      </c>
      <c r="T78" s="11">
        <f>'DV STOP cijfers'!T10</f>
        <v>950</v>
      </c>
      <c r="U78" s="11">
        <f>'DV STOP cijfers'!U10</f>
        <v>0</v>
      </c>
      <c r="V78" s="11">
        <f>'DV STOP cijfers'!V10</f>
        <v>0</v>
      </c>
      <c r="W78" s="11">
        <f>'DV STOP cijfers'!W10</f>
        <v>0</v>
      </c>
      <c r="X78" s="11">
        <f>'DV STOP cijfers'!X10</f>
        <v>0</v>
      </c>
      <c r="Y78" s="11">
        <f>'DV STOP cijfers'!Y10</f>
        <v>0</v>
      </c>
      <c r="Z78" s="49">
        <f>'DV STOP cijfers'!Z10</f>
        <v>950</v>
      </c>
      <c r="AA78" s="11">
        <f>'DV STOP cijfers'!AA10</f>
        <v>200</v>
      </c>
      <c r="AB78" s="11">
        <f>'DV STOP cijfers'!AB10</f>
        <v>0</v>
      </c>
      <c r="AC78" s="11">
        <f>'DV STOP cijfers'!AC10</f>
        <v>750</v>
      </c>
      <c r="AD78" s="11">
        <f>'DV STOP cijfers'!AD10</f>
        <v>0</v>
      </c>
      <c r="AE78" s="11">
        <f>'DV STOP cijfers'!AE10</f>
        <v>0</v>
      </c>
      <c r="AF78" s="294">
        <f>'DV STOP cijfers'!AF10</f>
        <v>0</v>
      </c>
      <c r="AG78" s="49">
        <f>'DV STOP cijfers'!AG10</f>
        <v>0</v>
      </c>
      <c r="AH78" s="15">
        <f>'DV STOP cijfers'!AH10</f>
        <v>0</v>
      </c>
      <c r="AI78" s="11">
        <f>'DV STOP cijfers'!AI10</f>
        <v>0</v>
      </c>
      <c r="AJ78" s="11">
        <f>'DV STOP cijfers'!AJ10</f>
        <v>200</v>
      </c>
      <c r="AK78" s="11">
        <f>'DV STOP cijfers'!AK10</f>
        <v>0</v>
      </c>
      <c r="AL78" s="49">
        <f>'DV STOP cijfers'!AL10</f>
        <v>0</v>
      </c>
      <c r="AM78" s="15">
        <f>'DV STOP cijfers'!AM10</f>
        <v>0</v>
      </c>
      <c r="AN78" s="11">
        <f>'DV STOP cijfers'!AN10</f>
        <v>0</v>
      </c>
      <c r="AO78" s="11">
        <f>'DV STOP cijfers'!AO10</f>
        <v>0</v>
      </c>
      <c r="AP78" s="11">
        <f>'DV STOP cijfers'!AP10</f>
        <v>0</v>
      </c>
      <c r="AQ78" s="294">
        <f>'DV STOP cijfers'!AQ10</f>
        <v>0</v>
      </c>
      <c r="AR78" s="49">
        <f>'DV STOP cijfers'!AR10</f>
        <v>0</v>
      </c>
      <c r="AS78" s="15">
        <f>'DV STOP cijfers'!AS10</f>
        <v>0</v>
      </c>
      <c r="AT78" s="11">
        <f>'DV STOP cijfers'!AT10</f>
        <v>0</v>
      </c>
      <c r="AU78" s="11">
        <f>'DV STOP cijfers'!AU10</f>
        <v>0</v>
      </c>
      <c r="AV78" s="11">
        <f>'DV STOP cijfers'!AV10</f>
        <v>0</v>
      </c>
      <c r="AW78" s="11">
        <f>'DV STOP cijfers'!AW10</f>
        <v>0</v>
      </c>
      <c r="AX78" s="11">
        <f>'DV STOP cijfers'!AX10</f>
        <v>0</v>
      </c>
      <c r="AY78" s="11">
        <f>'DV STOP cijfers'!AY10</f>
        <v>0</v>
      </c>
      <c r="AZ78" s="11">
        <f>'DV STOP cijfers'!AZ10</f>
        <v>0</v>
      </c>
      <c r="BA78" s="11">
        <f>'DV STOP cijfers'!BA10</f>
        <v>0</v>
      </c>
      <c r="BB78" s="294">
        <f>'DV STOP cijfers'!BB10</f>
        <v>0</v>
      </c>
      <c r="BC78" s="49">
        <f>'DV STOP cijfers'!BC10</f>
        <v>0</v>
      </c>
      <c r="BD78" s="15">
        <f>'DV STOP cijfers'!BD10</f>
        <v>0</v>
      </c>
      <c r="BE78" s="11">
        <f>'DV STOP cijfers'!BE10</f>
        <v>0</v>
      </c>
      <c r="BF78" s="11">
        <f>'DV STOP cijfers'!BF10</f>
        <v>0</v>
      </c>
      <c r="BG78" s="11">
        <f>'DV STOP cijfers'!BG10</f>
        <v>0</v>
      </c>
      <c r="BH78" s="11">
        <f>'DV STOP cijfers'!BH10</f>
        <v>0</v>
      </c>
      <c r="BI78" s="11">
        <f>'DV STOP cijfers'!BI10</f>
        <v>0</v>
      </c>
      <c r="BJ78" s="294">
        <f>'DV STOP cijfers'!BJ10</f>
        <v>0</v>
      </c>
      <c r="BK78" s="49">
        <f>'DV STOP cijfers'!BK10</f>
        <v>0</v>
      </c>
      <c r="BL78" s="15">
        <f>'DV STOP cijfers'!BL10</f>
        <v>0</v>
      </c>
      <c r="BM78" s="11">
        <f>'DV STOP cijfers'!BM10</f>
        <v>0</v>
      </c>
      <c r="BN78" s="294">
        <f>'DV STOP cijfers'!BN10</f>
        <v>0</v>
      </c>
      <c r="BO78" s="11">
        <f>'DV STOP cijfers'!BO10</f>
        <v>0</v>
      </c>
      <c r="BP78" s="294">
        <f>'DV STOP cijfers'!BP10</f>
        <v>0</v>
      </c>
      <c r="BQ78" s="49">
        <f>'DV STOP cijfers'!BQ10</f>
        <v>0</v>
      </c>
      <c r="BR78" s="15">
        <f>'DV STOP cijfers'!BR10</f>
        <v>375</v>
      </c>
      <c r="BS78" s="11">
        <f>'DV STOP cijfers'!BS10</f>
        <v>375</v>
      </c>
      <c r="BT78" s="11">
        <f>'DV STOP cijfers'!BT10</f>
        <v>0</v>
      </c>
      <c r="BU78" s="11">
        <f>'DV STOP cijfers'!BU10</f>
        <v>0</v>
      </c>
      <c r="BV78" s="11">
        <f>'DV STOP cijfers'!BV10</f>
        <v>0</v>
      </c>
      <c r="BW78" s="294">
        <f>'DV STOP cijfers'!BW10</f>
        <v>0</v>
      </c>
      <c r="BX78" s="49">
        <f>'DV STOP cijfers'!BX10</f>
        <v>0</v>
      </c>
      <c r="BY78" s="49">
        <f>'DV STOP cijfers'!BY10</f>
        <v>950</v>
      </c>
      <c r="BZ78" s="11">
        <f>'DV STOP cijfers'!BZ10</f>
        <v>0</v>
      </c>
      <c r="CA78" s="11">
        <f>'DV STOP cijfers'!CA10</f>
        <v>0</v>
      </c>
      <c r="CB78" s="11">
        <f>'DV STOP cijfers'!CB10</f>
        <v>0</v>
      </c>
      <c r="CC78" s="11">
        <f>'DV STOP cijfers'!CC10</f>
        <v>0</v>
      </c>
      <c r="CD78" s="11">
        <f>'DV STOP cijfers'!CD10</f>
        <v>0</v>
      </c>
      <c r="CE78" s="11">
        <f>'DV STOP cijfers'!CE10</f>
        <v>0</v>
      </c>
      <c r="CF78" s="11">
        <f>'DV STOP cijfers'!CF10</f>
        <v>0</v>
      </c>
      <c r="CG78" s="11">
        <f>'DV STOP cijfers'!CG10</f>
        <v>0</v>
      </c>
      <c r="CH78" s="11">
        <f>'DV STOP cijfers'!CH10</f>
        <v>0</v>
      </c>
      <c r="CI78" s="11">
        <f>'DV STOP cijfers'!CI10</f>
        <v>0</v>
      </c>
      <c r="CJ78" s="11">
        <f>'DV STOP cijfers'!CJ10</f>
        <v>0</v>
      </c>
      <c r="CK78" s="11">
        <f>'DV STOP cijfers'!CK10</f>
        <v>0</v>
      </c>
      <c r="CL78" s="49">
        <f>'DV STOP cijfers'!CL10</f>
        <v>0</v>
      </c>
      <c r="CM78" s="11">
        <f>'DV STOP cijfers'!CM10</f>
        <v>0</v>
      </c>
      <c r="CN78" s="11">
        <f>'DV STOP cijfers'!CN10</f>
        <v>0</v>
      </c>
      <c r="CO78" s="11">
        <f>'DV STOP cijfers'!CO10</f>
        <v>0</v>
      </c>
      <c r="CP78" s="11">
        <f>'DV STOP cijfers'!CP10</f>
        <v>0</v>
      </c>
      <c r="CQ78" s="11">
        <f>'DV STOP cijfers'!CQ10</f>
        <v>0</v>
      </c>
      <c r="CR78" s="11">
        <f>'DV STOP cijfers'!CR10</f>
        <v>0</v>
      </c>
      <c r="CS78" s="11">
        <f>'DV STOP cijfers'!CS10</f>
        <v>0</v>
      </c>
      <c r="CT78" s="11">
        <f>'DV STOP cijfers'!CT10</f>
        <v>0</v>
      </c>
      <c r="CU78" s="11">
        <f>'DV STOP cijfers'!CU10</f>
        <v>0</v>
      </c>
      <c r="CV78" s="11">
        <f>'DV STOP cijfers'!CV10</f>
        <v>0</v>
      </c>
      <c r="CW78" s="11">
        <f>'DV STOP cijfers'!CW10</f>
        <v>0</v>
      </c>
      <c r="CX78" s="11">
        <f>'DV STOP cijfers'!CX10</f>
        <v>0</v>
      </c>
      <c r="CY78" s="26">
        <f>'DV STOP cijfers'!CY10</f>
        <v>0</v>
      </c>
      <c r="CZ78" s="15">
        <f>'DV STOP cijfers'!CZ10</f>
        <v>0</v>
      </c>
      <c r="DA78" s="11">
        <f>'DV STOP cijfers'!DA10</f>
        <v>0</v>
      </c>
      <c r="DB78" s="11">
        <f>'DV STOP cijfers'!DB10</f>
        <v>0</v>
      </c>
      <c r="DC78" s="11">
        <f>'DV STOP cijfers'!DC10</f>
        <v>0</v>
      </c>
      <c r="DD78" s="11">
        <f>'DV STOP cijfers'!DD10</f>
        <v>0</v>
      </c>
      <c r="DE78" s="11">
        <f>'DV STOP cijfers'!DE10</f>
        <v>0</v>
      </c>
      <c r="DF78" s="11">
        <f>'DV STOP cijfers'!DF10</f>
        <v>0</v>
      </c>
      <c r="DG78" s="11">
        <f>'DV STOP cijfers'!DG10</f>
        <v>0</v>
      </c>
      <c r="DH78" s="11">
        <f>'DV STOP cijfers'!DH10</f>
        <v>0</v>
      </c>
      <c r="DI78" s="11">
        <f>'DV STOP cijfers'!DI10</f>
        <v>0</v>
      </c>
      <c r="DJ78" s="11">
        <f>'DV STOP cijfers'!DJ10</f>
        <v>0</v>
      </c>
      <c r="DK78" s="11">
        <f>'DV STOP cijfers'!DK10</f>
        <v>0</v>
      </c>
      <c r="DL78" s="26">
        <f>'DV STOP cijfers'!DL10</f>
        <v>0</v>
      </c>
    </row>
    <row r="79" spans="1:116" s="4" customFormat="1" ht="15" customHeight="1">
      <c r="A79" s="49">
        <f>'DV STOP cijfers'!A11</f>
        <v>0</v>
      </c>
      <c r="B79" s="49" t="str">
        <f>'DV STOP cijfers'!B11</f>
        <v>FANT1516</v>
      </c>
      <c r="C79" s="4" t="str">
        <f>'DV STOP cijfers'!C11</f>
        <v>Diervoeder</v>
      </c>
      <c r="D79" s="4" t="str">
        <f>'DV STOP cijfers'!D11</f>
        <v>DV Geregistreerde bedrijven DG AGRO</v>
      </c>
      <c r="E79" s="274" t="str">
        <f>'DV STOP cijfers'!E11</f>
        <v>FANT1516 Transport (Her)beoordeling goedgekeurde R&amp;O protocollen Vo. 999/2001</v>
      </c>
      <c r="F79" s="4" t="str">
        <f>'DV STOP cijfers'!F11</f>
        <v>EL&amp;I AGRO</v>
      </c>
      <c r="G79" s="292" t="str">
        <f>'DV STOP cijfers'!G11</f>
        <v>ja</v>
      </c>
      <c r="H79" s="15">
        <f>'DV STOP cijfers'!H11</f>
        <v>440</v>
      </c>
      <c r="I79" s="11">
        <f>'DV STOP cijfers'!I11</f>
        <v>0</v>
      </c>
      <c r="J79" s="11">
        <f>'DV STOP cijfers'!J11</f>
        <v>0</v>
      </c>
      <c r="K79" s="11">
        <f>'DV STOP cijfers'!K11</f>
        <v>0</v>
      </c>
      <c r="L79" s="11">
        <f>'DV STOP cijfers'!L11</f>
        <v>0</v>
      </c>
      <c r="M79" s="11">
        <f>'DV STOP cijfers'!M11</f>
        <v>0</v>
      </c>
      <c r="N79" s="11">
        <f>'DV STOP cijfers'!N11</f>
        <v>0</v>
      </c>
      <c r="O79" s="11">
        <f>'DV STOP cijfers'!O11</f>
        <v>0</v>
      </c>
      <c r="P79" s="11">
        <f>'DV STOP cijfers'!P11</f>
        <v>0</v>
      </c>
      <c r="Q79" s="26">
        <f>'DV STOP cijfers'!Q11</f>
        <v>440</v>
      </c>
      <c r="R79" s="15">
        <f>'DV STOP cijfers'!R11</f>
        <v>0</v>
      </c>
      <c r="S79" s="11">
        <f>'DV STOP cijfers'!S11</f>
        <v>0</v>
      </c>
      <c r="T79" s="11">
        <f>'DV STOP cijfers'!T11</f>
        <v>440</v>
      </c>
      <c r="U79" s="11">
        <f>'DV STOP cijfers'!U11</f>
        <v>0</v>
      </c>
      <c r="V79" s="11">
        <f>'DV STOP cijfers'!V11</f>
        <v>0</v>
      </c>
      <c r="W79" s="11">
        <f>'DV STOP cijfers'!W11</f>
        <v>0</v>
      </c>
      <c r="X79" s="11">
        <f>'DV STOP cijfers'!X11</f>
        <v>0</v>
      </c>
      <c r="Y79" s="11">
        <f>'DV STOP cijfers'!Y11</f>
        <v>0</v>
      </c>
      <c r="Z79" s="49">
        <f>'DV STOP cijfers'!Z11</f>
        <v>440</v>
      </c>
      <c r="AA79" s="11">
        <f>'DV STOP cijfers'!AA11</f>
        <v>200</v>
      </c>
      <c r="AB79" s="11">
        <f>'DV STOP cijfers'!AB11</f>
        <v>0</v>
      </c>
      <c r="AC79" s="11">
        <f>'DV STOP cijfers'!AC11</f>
        <v>240</v>
      </c>
      <c r="AD79" s="11">
        <f>'DV STOP cijfers'!AD11</f>
        <v>0</v>
      </c>
      <c r="AE79" s="11">
        <f>'DV STOP cijfers'!AE11</f>
        <v>0</v>
      </c>
      <c r="AF79" s="294">
        <f>'DV STOP cijfers'!AF11</f>
        <v>0</v>
      </c>
      <c r="AG79" s="49">
        <f>'DV STOP cijfers'!AG11</f>
        <v>0</v>
      </c>
      <c r="AH79" s="15">
        <f>'DV STOP cijfers'!AH11</f>
        <v>0</v>
      </c>
      <c r="AI79" s="11">
        <f>'DV STOP cijfers'!AI11</f>
        <v>0</v>
      </c>
      <c r="AJ79" s="11">
        <f>'DV STOP cijfers'!AJ11</f>
        <v>200</v>
      </c>
      <c r="AK79" s="11">
        <f>'DV STOP cijfers'!AK11</f>
        <v>0</v>
      </c>
      <c r="AL79" s="49">
        <f>'DV STOP cijfers'!AL11</f>
        <v>0</v>
      </c>
      <c r="AM79" s="15">
        <f>'DV STOP cijfers'!AM11</f>
        <v>0</v>
      </c>
      <c r="AN79" s="11">
        <f>'DV STOP cijfers'!AN11</f>
        <v>0</v>
      </c>
      <c r="AO79" s="11">
        <f>'DV STOP cijfers'!AO11</f>
        <v>0</v>
      </c>
      <c r="AP79" s="11">
        <f>'DV STOP cijfers'!AP11</f>
        <v>0</v>
      </c>
      <c r="AQ79" s="294">
        <f>'DV STOP cijfers'!AQ11</f>
        <v>0</v>
      </c>
      <c r="AR79" s="49">
        <f>'DV STOP cijfers'!AR11</f>
        <v>0</v>
      </c>
      <c r="AS79" s="15">
        <f>'DV STOP cijfers'!AS11</f>
        <v>0</v>
      </c>
      <c r="AT79" s="11">
        <f>'DV STOP cijfers'!AT11</f>
        <v>0</v>
      </c>
      <c r="AU79" s="11">
        <f>'DV STOP cijfers'!AU11</f>
        <v>0</v>
      </c>
      <c r="AV79" s="11">
        <f>'DV STOP cijfers'!AV11</f>
        <v>0</v>
      </c>
      <c r="AW79" s="11">
        <f>'DV STOP cijfers'!AW11</f>
        <v>0</v>
      </c>
      <c r="AX79" s="11">
        <f>'DV STOP cijfers'!AX11</f>
        <v>0</v>
      </c>
      <c r="AY79" s="11">
        <f>'DV STOP cijfers'!AY11</f>
        <v>0</v>
      </c>
      <c r="AZ79" s="11">
        <f>'DV STOP cijfers'!AZ11</f>
        <v>0</v>
      </c>
      <c r="BA79" s="11">
        <f>'DV STOP cijfers'!BA11</f>
        <v>0</v>
      </c>
      <c r="BB79" s="294">
        <f>'DV STOP cijfers'!BB11</f>
        <v>0</v>
      </c>
      <c r="BC79" s="49">
        <f>'DV STOP cijfers'!BC11</f>
        <v>0</v>
      </c>
      <c r="BD79" s="15">
        <f>'DV STOP cijfers'!BD11</f>
        <v>0</v>
      </c>
      <c r="BE79" s="11">
        <f>'DV STOP cijfers'!BE11</f>
        <v>0</v>
      </c>
      <c r="BF79" s="11">
        <f>'DV STOP cijfers'!BF11</f>
        <v>0</v>
      </c>
      <c r="BG79" s="11">
        <f>'DV STOP cijfers'!BG11</f>
        <v>0</v>
      </c>
      <c r="BH79" s="11">
        <f>'DV STOP cijfers'!BH11</f>
        <v>0</v>
      </c>
      <c r="BI79" s="11">
        <f>'DV STOP cijfers'!BI11</f>
        <v>0</v>
      </c>
      <c r="BJ79" s="294">
        <f>'DV STOP cijfers'!BJ11</f>
        <v>0</v>
      </c>
      <c r="BK79" s="49">
        <f>'DV STOP cijfers'!BK11</f>
        <v>0</v>
      </c>
      <c r="BL79" s="15">
        <f>'DV STOP cijfers'!BL11</f>
        <v>0</v>
      </c>
      <c r="BM79" s="11">
        <f>'DV STOP cijfers'!BM11</f>
        <v>0</v>
      </c>
      <c r="BN79" s="294">
        <f>'DV STOP cijfers'!BN11</f>
        <v>0</v>
      </c>
      <c r="BO79" s="11">
        <f>'DV STOP cijfers'!BO11</f>
        <v>0</v>
      </c>
      <c r="BP79" s="294">
        <f>'DV STOP cijfers'!BP11</f>
        <v>0</v>
      </c>
      <c r="BQ79" s="49">
        <f>'DV STOP cijfers'!BQ11</f>
        <v>0</v>
      </c>
      <c r="BR79" s="15">
        <f>'DV STOP cijfers'!BR11</f>
        <v>120</v>
      </c>
      <c r="BS79" s="11">
        <f>'DV STOP cijfers'!BS11</f>
        <v>120</v>
      </c>
      <c r="BT79" s="11">
        <f>'DV STOP cijfers'!BT11</f>
        <v>0</v>
      </c>
      <c r="BU79" s="11">
        <f>'DV STOP cijfers'!BU11</f>
        <v>0</v>
      </c>
      <c r="BV79" s="11">
        <f>'DV STOP cijfers'!BV11</f>
        <v>0</v>
      </c>
      <c r="BW79" s="294">
        <f>'DV STOP cijfers'!BW11</f>
        <v>0</v>
      </c>
      <c r="BX79" s="49">
        <f>'DV STOP cijfers'!BX11</f>
        <v>0</v>
      </c>
      <c r="BY79" s="49">
        <f>'DV STOP cijfers'!BY11</f>
        <v>440</v>
      </c>
      <c r="BZ79" s="11">
        <f>'DV STOP cijfers'!BZ11</f>
        <v>0</v>
      </c>
      <c r="CA79" s="11">
        <f>'DV STOP cijfers'!CA11</f>
        <v>0</v>
      </c>
      <c r="CB79" s="11">
        <f>'DV STOP cijfers'!CB11</f>
        <v>0</v>
      </c>
      <c r="CC79" s="11">
        <f>'DV STOP cijfers'!CC11</f>
        <v>0</v>
      </c>
      <c r="CD79" s="11">
        <f>'DV STOP cijfers'!CD11</f>
        <v>0</v>
      </c>
      <c r="CE79" s="11">
        <f>'DV STOP cijfers'!CE11</f>
        <v>0</v>
      </c>
      <c r="CF79" s="11">
        <f>'DV STOP cijfers'!CF11</f>
        <v>0</v>
      </c>
      <c r="CG79" s="11">
        <f>'DV STOP cijfers'!CG11</f>
        <v>0</v>
      </c>
      <c r="CH79" s="11">
        <f>'DV STOP cijfers'!CH11</f>
        <v>0</v>
      </c>
      <c r="CI79" s="11">
        <f>'DV STOP cijfers'!CI11</f>
        <v>0</v>
      </c>
      <c r="CJ79" s="11">
        <f>'DV STOP cijfers'!CJ11</f>
        <v>0</v>
      </c>
      <c r="CK79" s="11">
        <f>'DV STOP cijfers'!CK11</f>
        <v>0</v>
      </c>
      <c r="CL79" s="49">
        <f>'DV STOP cijfers'!CL11</f>
        <v>0</v>
      </c>
      <c r="CM79" s="11">
        <f>'DV STOP cijfers'!CM11</f>
        <v>0</v>
      </c>
      <c r="CN79" s="11">
        <f>'DV STOP cijfers'!CN11</f>
        <v>0</v>
      </c>
      <c r="CO79" s="11">
        <f>'DV STOP cijfers'!CO11</f>
        <v>0</v>
      </c>
      <c r="CP79" s="11">
        <f>'DV STOP cijfers'!CP11</f>
        <v>0</v>
      </c>
      <c r="CQ79" s="11">
        <f>'DV STOP cijfers'!CQ11</f>
        <v>0</v>
      </c>
      <c r="CR79" s="11">
        <f>'DV STOP cijfers'!CR11</f>
        <v>0</v>
      </c>
      <c r="CS79" s="11">
        <f>'DV STOP cijfers'!CS11</f>
        <v>0</v>
      </c>
      <c r="CT79" s="11">
        <f>'DV STOP cijfers'!CT11</f>
        <v>0</v>
      </c>
      <c r="CU79" s="11">
        <f>'DV STOP cijfers'!CU11</f>
        <v>0</v>
      </c>
      <c r="CV79" s="11">
        <f>'DV STOP cijfers'!CV11</f>
        <v>0</v>
      </c>
      <c r="CW79" s="11">
        <f>'DV STOP cijfers'!CW11</f>
        <v>0</v>
      </c>
      <c r="CX79" s="11">
        <f>'DV STOP cijfers'!CX11</f>
        <v>0</v>
      </c>
      <c r="CY79" s="26">
        <f>'DV STOP cijfers'!CY11</f>
        <v>0</v>
      </c>
      <c r="CZ79" s="15">
        <f>'DV STOP cijfers'!CZ11</f>
        <v>0</v>
      </c>
      <c r="DA79" s="11">
        <f>'DV STOP cijfers'!DA11</f>
        <v>0</v>
      </c>
      <c r="DB79" s="11">
        <f>'DV STOP cijfers'!DB11</f>
        <v>0</v>
      </c>
      <c r="DC79" s="11">
        <f>'DV STOP cijfers'!DC11</f>
        <v>0</v>
      </c>
      <c r="DD79" s="11">
        <f>'DV STOP cijfers'!DD11</f>
        <v>0</v>
      </c>
      <c r="DE79" s="11">
        <f>'DV STOP cijfers'!DE11</f>
        <v>0</v>
      </c>
      <c r="DF79" s="11">
        <f>'DV STOP cijfers'!DF11</f>
        <v>0</v>
      </c>
      <c r="DG79" s="11">
        <f>'DV STOP cijfers'!DG11</f>
        <v>0</v>
      </c>
      <c r="DH79" s="11">
        <f>'DV STOP cijfers'!DH11</f>
        <v>0</v>
      </c>
      <c r="DI79" s="11">
        <f>'DV STOP cijfers'!DI11</f>
        <v>0</v>
      </c>
      <c r="DJ79" s="11">
        <f>'DV STOP cijfers'!DJ11</f>
        <v>0</v>
      </c>
      <c r="DK79" s="11">
        <f>'DV STOP cijfers'!DK11</f>
        <v>0</v>
      </c>
      <c r="DL79" s="26">
        <f>'DV STOP cijfers'!DL11</f>
        <v>0</v>
      </c>
    </row>
    <row r="80" spans="1:116" s="4" customFormat="1" ht="15" customHeight="1">
      <c r="A80" s="49">
        <f>'DV STOP cijfers'!A12</f>
        <v>0</v>
      </c>
      <c r="B80" s="49" t="str">
        <f>'DV STOP cijfers'!B12</f>
        <v>FANT1515</v>
      </c>
      <c r="C80" s="4" t="str">
        <f>'DV STOP cijfers'!C12</f>
        <v>Diervoeder</v>
      </c>
      <c r="D80" s="4" t="str">
        <f>'DV STOP cijfers'!D12</f>
        <v>DV Geregistreerde bedrijven DG AGRO</v>
      </c>
      <c r="E80" s="274" t="str">
        <f>'DV STOP cijfers'!E12</f>
        <v>FANT1515 DV Borgen van vetstromen</v>
      </c>
      <c r="F80" s="4" t="str">
        <f>'DV STOP cijfers'!F12</f>
        <v>EL&amp;I AGRO</v>
      </c>
      <c r="G80" s="292" t="str">
        <f>'DV STOP cijfers'!G12</f>
        <v>ja</v>
      </c>
      <c r="H80" s="15">
        <f>'DV STOP cijfers'!H12</f>
        <v>700</v>
      </c>
      <c r="I80" s="11">
        <f>'DV STOP cijfers'!I12</f>
        <v>0</v>
      </c>
      <c r="J80" s="11">
        <f>'DV STOP cijfers'!J12</f>
        <v>0</v>
      </c>
      <c r="K80" s="11">
        <f>'DV STOP cijfers'!K12</f>
        <v>0</v>
      </c>
      <c r="L80" s="11">
        <f>'DV STOP cijfers'!L12</f>
        <v>0</v>
      </c>
      <c r="M80" s="11">
        <f>'DV STOP cijfers'!M12</f>
        <v>0</v>
      </c>
      <c r="N80" s="11">
        <f>'DV STOP cijfers'!N12</f>
        <v>0</v>
      </c>
      <c r="O80" s="11">
        <f>'DV STOP cijfers'!O12</f>
        <v>0</v>
      </c>
      <c r="P80" s="11">
        <f>'DV STOP cijfers'!P12</f>
        <v>0</v>
      </c>
      <c r="Q80" s="26">
        <f>'DV STOP cijfers'!Q12</f>
        <v>700</v>
      </c>
      <c r="R80" s="15">
        <f>'DV STOP cijfers'!R12</f>
        <v>0</v>
      </c>
      <c r="S80" s="11">
        <f>'DV STOP cijfers'!S12</f>
        <v>0</v>
      </c>
      <c r="T80" s="11">
        <f>'DV STOP cijfers'!T12</f>
        <v>700</v>
      </c>
      <c r="U80" s="11">
        <f>'DV STOP cijfers'!U12</f>
        <v>0</v>
      </c>
      <c r="V80" s="11">
        <f>'DV STOP cijfers'!V12</f>
        <v>0</v>
      </c>
      <c r="W80" s="11">
        <f>'DV STOP cijfers'!W12</f>
        <v>0</v>
      </c>
      <c r="X80" s="11">
        <f>'DV STOP cijfers'!X12</f>
        <v>0</v>
      </c>
      <c r="Y80" s="11">
        <f>'DV STOP cijfers'!Y12</f>
        <v>0</v>
      </c>
      <c r="Z80" s="49">
        <f>'DV STOP cijfers'!Z12</f>
        <v>700</v>
      </c>
      <c r="AA80" s="11">
        <f>'DV STOP cijfers'!AA12</f>
        <v>100</v>
      </c>
      <c r="AB80" s="11">
        <f>'DV STOP cijfers'!AB12</f>
        <v>0</v>
      </c>
      <c r="AC80" s="11">
        <f>'DV STOP cijfers'!AC12</f>
        <v>600</v>
      </c>
      <c r="AD80" s="11">
        <f>'DV STOP cijfers'!AD12</f>
        <v>0</v>
      </c>
      <c r="AE80" s="11">
        <f>'DV STOP cijfers'!AE12</f>
        <v>0</v>
      </c>
      <c r="AF80" s="294">
        <f>'DV STOP cijfers'!AF12</f>
        <v>0</v>
      </c>
      <c r="AG80" s="49">
        <f>'DV STOP cijfers'!AG12</f>
        <v>0</v>
      </c>
      <c r="AH80" s="15">
        <f>'DV STOP cijfers'!AH12</f>
        <v>0</v>
      </c>
      <c r="AI80" s="11">
        <f>'DV STOP cijfers'!AI12</f>
        <v>0</v>
      </c>
      <c r="AJ80" s="11">
        <f>'DV STOP cijfers'!AJ12</f>
        <v>100</v>
      </c>
      <c r="AK80" s="11">
        <f>'DV STOP cijfers'!AK12</f>
        <v>0</v>
      </c>
      <c r="AL80" s="49">
        <f>'DV STOP cijfers'!AL12</f>
        <v>0</v>
      </c>
      <c r="AM80" s="15">
        <f>'DV STOP cijfers'!AM12</f>
        <v>0</v>
      </c>
      <c r="AN80" s="11">
        <f>'DV STOP cijfers'!AN12</f>
        <v>0</v>
      </c>
      <c r="AO80" s="11">
        <f>'DV STOP cijfers'!AO12</f>
        <v>0</v>
      </c>
      <c r="AP80" s="11">
        <f>'DV STOP cijfers'!AP12</f>
        <v>0</v>
      </c>
      <c r="AQ80" s="294">
        <f>'DV STOP cijfers'!AQ12</f>
        <v>0</v>
      </c>
      <c r="AR80" s="49">
        <f>'DV STOP cijfers'!AR12</f>
        <v>0</v>
      </c>
      <c r="AS80" s="15">
        <f>'DV STOP cijfers'!AS12</f>
        <v>0</v>
      </c>
      <c r="AT80" s="11">
        <f>'DV STOP cijfers'!AT12</f>
        <v>0</v>
      </c>
      <c r="AU80" s="11">
        <f>'DV STOP cijfers'!AU12</f>
        <v>0</v>
      </c>
      <c r="AV80" s="11">
        <f>'DV STOP cijfers'!AV12</f>
        <v>0</v>
      </c>
      <c r="AW80" s="11">
        <f>'DV STOP cijfers'!AW12</f>
        <v>0</v>
      </c>
      <c r="AX80" s="11">
        <f>'DV STOP cijfers'!AX12</f>
        <v>0</v>
      </c>
      <c r="AY80" s="11">
        <f>'DV STOP cijfers'!AY12</f>
        <v>0</v>
      </c>
      <c r="AZ80" s="11">
        <f>'DV STOP cijfers'!AZ12</f>
        <v>0</v>
      </c>
      <c r="BA80" s="11">
        <f>'DV STOP cijfers'!BA12</f>
        <v>0</v>
      </c>
      <c r="BB80" s="294">
        <f>'DV STOP cijfers'!BB12</f>
        <v>0</v>
      </c>
      <c r="BC80" s="49">
        <f>'DV STOP cijfers'!BC12</f>
        <v>0</v>
      </c>
      <c r="BD80" s="15">
        <f>'DV STOP cijfers'!BD12</f>
        <v>0</v>
      </c>
      <c r="BE80" s="11">
        <f>'DV STOP cijfers'!BE12</f>
        <v>0</v>
      </c>
      <c r="BF80" s="11">
        <f>'DV STOP cijfers'!BF12</f>
        <v>0</v>
      </c>
      <c r="BG80" s="11">
        <f>'DV STOP cijfers'!BG12</f>
        <v>0</v>
      </c>
      <c r="BH80" s="11">
        <f>'DV STOP cijfers'!BH12</f>
        <v>0</v>
      </c>
      <c r="BI80" s="11">
        <f>'DV STOP cijfers'!BI12</f>
        <v>0</v>
      </c>
      <c r="BJ80" s="294">
        <f>'DV STOP cijfers'!BJ12</f>
        <v>0</v>
      </c>
      <c r="BK80" s="49">
        <f>'DV STOP cijfers'!BK12</f>
        <v>0</v>
      </c>
      <c r="BL80" s="15">
        <f>'DV STOP cijfers'!BL12</f>
        <v>0</v>
      </c>
      <c r="BM80" s="11">
        <f>'DV STOP cijfers'!BM12</f>
        <v>0</v>
      </c>
      <c r="BN80" s="294">
        <f>'DV STOP cijfers'!BN12</f>
        <v>0</v>
      </c>
      <c r="BO80" s="11">
        <f>'DV STOP cijfers'!BO12</f>
        <v>0</v>
      </c>
      <c r="BP80" s="294">
        <f>'DV STOP cijfers'!BP12</f>
        <v>0</v>
      </c>
      <c r="BQ80" s="49">
        <f>'DV STOP cijfers'!BQ12</f>
        <v>0</v>
      </c>
      <c r="BR80" s="15">
        <f>'DV STOP cijfers'!BR12</f>
        <v>300</v>
      </c>
      <c r="BS80" s="11">
        <f>'DV STOP cijfers'!BS12</f>
        <v>300</v>
      </c>
      <c r="BT80" s="11">
        <f>'DV STOP cijfers'!BT12</f>
        <v>0</v>
      </c>
      <c r="BU80" s="11">
        <f>'DV STOP cijfers'!BU12</f>
        <v>0</v>
      </c>
      <c r="BV80" s="11">
        <f>'DV STOP cijfers'!BV12</f>
        <v>0</v>
      </c>
      <c r="BW80" s="294">
        <f>'DV STOP cijfers'!BW12</f>
        <v>0</v>
      </c>
      <c r="BX80" s="49">
        <f>'DV STOP cijfers'!BX12</f>
        <v>0</v>
      </c>
      <c r="BY80" s="49">
        <f>'DV STOP cijfers'!BY12</f>
        <v>700</v>
      </c>
      <c r="BZ80" s="11">
        <f>'DV STOP cijfers'!BZ12</f>
        <v>0</v>
      </c>
      <c r="CA80" s="11">
        <f>'DV STOP cijfers'!CA12</f>
        <v>0</v>
      </c>
      <c r="CB80" s="11">
        <f>'DV STOP cijfers'!CB12</f>
        <v>0</v>
      </c>
      <c r="CC80" s="11">
        <f>'DV STOP cijfers'!CC12</f>
        <v>0</v>
      </c>
      <c r="CD80" s="11">
        <f>'DV STOP cijfers'!CD12</f>
        <v>0</v>
      </c>
      <c r="CE80" s="11">
        <f>'DV STOP cijfers'!CE12</f>
        <v>0</v>
      </c>
      <c r="CF80" s="11">
        <f>'DV STOP cijfers'!CF12</f>
        <v>0</v>
      </c>
      <c r="CG80" s="11">
        <f>'DV STOP cijfers'!CG12</f>
        <v>0</v>
      </c>
      <c r="CH80" s="11">
        <f>'DV STOP cijfers'!CH12</f>
        <v>0</v>
      </c>
      <c r="CI80" s="11">
        <f>'DV STOP cijfers'!CI12</f>
        <v>0</v>
      </c>
      <c r="CJ80" s="11">
        <f>'DV STOP cijfers'!CJ12</f>
        <v>0</v>
      </c>
      <c r="CK80" s="11">
        <f>'DV STOP cijfers'!CK12</f>
        <v>0</v>
      </c>
      <c r="CL80" s="49">
        <f>'DV STOP cijfers'!CL12</f>
        <v>0</v>
      </c>
      <c r="CM80" s="11">
        <f>'DV STOP cijfers'!CM12</f>
        <v>0</v>
      </c>
      <c r="CN80" s="11">
        <f>'DV STOP cijfers'!CN12</f>
        <v>0</v>
      </c>
      <c r="CO80" s="11">
        <f>'DV STOP cijfers'!CO12</f>
        <v>0</v>
      </c>
      <c r="CP80" s="11">
        <f>'DV STOP cijfers'!CP12</f>
        <v>0</v>
      </c>
      <c r="CQ80" s="11">
        <f>'DV STOP cijfers'!CQ12</f>
        <v>0</v>
      </c>
      <c r="CR80" s="11">
        <f>'DV STOP cijfers'!CR12</f>
        <v>0</v>
      </c>
      <c r="CS80" s="11">
        <f>'DV STOP cijfers'!CS12</f>
        <v>0</v>
      </c>
      <c r="CT80" s="11">
        <f>'DV STOP cijfers'!CT12</f>
        <v>0</v>
      </c>
      <c r="CU80" s="11">
        <f>'DV STOP cijfers'!CU12</f>
        <v>0</v>
      </c>
      <c r="CV80" s="11">
        <f>'DV STOP cijfers'!CV12</f>
        <v>0</v>
      </c>
      <c r="CW80" s="11">
        <f>'DV STOP cijfers'!CW12</f>
        <v>0</v>
      </c>
      <c r="CX80" s="11">
        <f>'DV STOP cijfers'!CX12</f>
        <v>0</v>
      </c>
      <c r="CY80" s="26">
        <f>'DV STOP cijfers'!CY12</f>
        <v>0</v>
      </c>
      <c r="CZ80" s="15">
        <f>'DV STOP cijfers'!CZ12</f>
        <v>0</v>
      </c>
      <c r="DA80" s="11">
        <f>'DV STOP cijfers'!DA12</f>
        <v>0</v>
      </c>
      <c r="DB80" s="11">
        <f>'DV STOP cijfers'!DB12</f>
        <v>0</v>
      </c>
      <c r="DC80" s="11">
        <f>'DV STOP cijfers'!DC12</f>
        <v>0</v>
      </c>
      <c r="DD80" s="11">
        <f>'DV STOP cijfers'!DD12</f>
        <v>0</v>
      </c>
      <c r="DE80" s="11">
        <f>'DV STOP cijfers'!DE12</f>
        <v>0</v>
      </c>
      <c r="DF80" s="11">
        <f>'DV STOP cijfers'!DF12</f>
        <v>0</v>
      </c>
      <c r="DG80" s="11">
        <f>'DV STOP cijfers'!DG12</f>
        <v>0</v>
      </c>
      <c r="DH80" s="11">
        <f>'DV STOP cijfers'!DH12</f>
        <v>0</v>
      </c>
      <c r="DI80" s="11">
        <f>'DV STOP cijfers'!DI12</f>
        <v>0</v>
      </c>
      <c r="DJ80" s="11">
        <f>'DV STOP cijfers'!DJ12</f>
        <v>0</v>
      </c>
      <c r="DK80" s="11">
        <f>'DV STOP cijfers'!DK12</f>
        <v>0</v>
      </c>
      <c r="DL80" s="26">
        <f>'DV STOP cijfers'!DL12</f>
        <v>0</v>
      </c>
    </row>
    <row r="81" spans="1:116" s="4" customFormat="1" ht="15" customHeight="1">
      <c r="A81" s="49">
        <f>'DV STOP cijfers'!A13</f>
        <v>0</v>
      </c>
      <c r="B81" s="49" t="str">
        <f>'DV STOP cijfers'!B13</f>
        <v>FANT1521</v>
      </c>
      <c r="C81" s="4" t="str">
        <f>'DV STOP cijfers'!C13</f>
        <v>Diervoeder</v>
      </c>
      <c r="D81" s="4" t="str">
        <f>'DV STOP cijfers'!D13</f>
        <v>DV Geregistreerde bedrijven DG AGRO</v>
      </c>
      <c r="E81" s="274" t="str">
        <f>'DV STOP cijfers'!E13</f>
        <v>FANT1521 Nationaal Plan Diervoeders</v>
      </c>
      <c r="F81" s="4" t="str">
        <f>'DV STOP cijfers'!F13</f>
        <v>EL&amp;I AGRO</v>
      </c>
      <c r="G81" s="292" t="str">
        <f>'DV STOP cijfers'!G13</f>
        <v>ja</v>
      </c>
      <c r="H81" s="15">
        <f>'DV STOP cijfers'!H13</f>
        <v>6075</v>
      </c>
      <c r="I81" s="11">
        <f>'DV STOP cijfers'!I13</f>
        <v>0</v>
      </c>
      <c r="J81" s="11">
        <f>'DV STOP cijfers'!J13</f>
        <v>0</v>
      </c>
      <c r="K81" s="11">
        <f>'DV STOP cijfers'!K13</f>
        <v>0</v>
      </c>
      <c r="L81" s="11">
        <f>'DV STOP cijfers'!L13</f>
        <v>0</v>
      </c>
      <c r="M81" s="11">
        <f>'DV STOP cijfers'!M13</f>
        <v>0</v>
      </c>
      <c r="N81" s="11">
        <f>'DV STOP cijfers'!N13</f>
        <v>0</v>
      </c>
      <c r="O81" s="11">
        <f>'DV STOP cijfers'!O13</f>
        <v>0</v>
      </c>
      <c r="P81" s="11">
        <f>'DV STOP cijfers'!P13</f>
        <v>0</v>
      </c>
      <c r="Q81" s="26">
        <f>'DV STOP cijfers'!Q13</f>
        <v>6075</v>
      </c>
      <c r="R81" s="15">
        <f>'DV STOP cijfers'!R13</f>
        <v>1300</v>
      </c>
      <c r="S81" s="11">
        <f>'DV STOP cijfers'!S13</f>
        <v>0</v>
      </c>
      <c r="T81" s="11">
        <f>'DV STOP cijfers'!T13</f>
        <v>4775</v>
      </c>
      <c r="U81" s="11">
        <f>'DV STOP cijfers'!U13</f>
        <v>0</v>
      </c>
      <c r="V81" s="11">
        <f>'DV STOP cijfers'!V13</f>
        <v>0</v>
      </c>
      <c r="W81" s="11">
        <f>'DV STOP cijfers'!W13</f>
        <v>0</v>
      </c>
      <c r="X81" s="11">
        <f>'DV STOP cijfers'!X13</f>
        <v>0</v>
      </c>
      <c r="Y81" s="11">
        <f>'DV STOP cijfers'!Y13</f>
        <v>0</v>
      </c>
      <c r="Z81" s="49">
        <f>'DV STOP cijfers'!Z13</f>
        <v>6075</v>
      </c>
      <c r="AA81" s="11">
        <f>'DV STOP cijfers'!AA13</f>
        <v>775</v>
      </c>
      <c r="AB81" s="11">
        <f>'DV STOP cijfers'!AB13</f>
        <v>0</v>
      </c>
      <c r="AC81" s="11">
        <f>'DV STOP cijfers'!AC13</f>
        <v>4000</v>
      </c>
      <c r="AD81" s="11">
        <f>'DV STOP cijfers'!AD13</f>
        <v>0</v>
      </c>
      <c r="AE81" s="11">
        <f>'DV STOP cijfers'!AE13</f>
        <v>0</v>
      </c>
      <c r="AF81" s="294">
        <f>'DV STOP cijfers'!AF13</f>
        <v>0</v>
      </c>
      <c r="AG81" s="49">
        <f>'DV STOP cijfers'!AG13</f>
        <v>0</v>
      </c>
      <c r="AH81" s="15">
        <f>'DV STOP cijfers'!AH13</f>
        <v>0</v>
      </c>
      <c r="AI81" s="11">
        <f>'DV STOP cijfers'!AI13</f>
        <v>0</v>
      </c>
      <c r="AJ81" s="11">
        <f>'DV STOP cijfers'!AJ13</f>
        <v>775</v>
      </c>
      <c r="AK81" s="11">
        <f>'DV STOP cijfers'!AK13</f>
        <v>0</v>
      </c>
      <c r="AL81" s="49">
        <f>'DV STOP cijfers'!AL13</f>
        <v>0</v>
      </c>
      <c r="AM81" s="15">
        <f>'DV STOP cijfers'!AM13</f>
        <v>0</v>
      </c>
      <c r="AN81" s="11">
        <f>'DV STOP cijfers'!AN13</f>
        <v>0</v>
      </c>
      <c r="AO81" s="11">
        <f>'DV STOP cijfers'!AO13</f>
        <v>0</v>
      </c>
      <c r="AP81" s="11">
        <f>'DV STOP cijfers'!AP13</f>
        <v>0</v>
      </c>
      <c r="AQ81" s="294">
        <f>'DV STOP cijfers'!AQ13</f>
        <v>0</v>
      </c>
      <c r="AR81" s="49">
        <f>'DV STOP cijfers'!AR13</f>
        <v>0</v>
      </c>
      <c r="AS81" s="15">
        <f>'DV STOP cijfers'!AS13</f>
        <v>0</v>
      </c>
      <c r="AT81" s="11">
        <f>'DV STOP cijfers'!AT13</f>
        <v>0</v>
      </c>
      <c r="AU81" s="11">
        <f>'DV STOP cijfers'!AU13</f>
        <v>0</v>
      </c>
      <c r="AV81" s="11">
        <f>'DV STOP cijfers'!AV13</f>
        <v>0</v>
      </c>
      <c r="AW81" s="11">
        <f>'DV STOP cijfers'!AW13</f>
        <v>0</v>
      </c>
      <c r="AX81" s="11">
        <f>'DV STOP cijfers'!AX13</f>
        <v>0</v>
      </c>
      <c r="AY81" s="11">
        <f>'DV STOP cijfers'!AY13</f>
        <v>0</v>
      </c>
      <c r="AZ81" s="11">
        <f>'DV STOP cijfers'!AZ13</f>
        <v>0</v>
      </c>
      <c r="BA81" s="11">
        <f>'DV STOP cijfers'!BA13</f>
        <v>0</v>
      </c>
      <c r="BB81" s="294">
        <f>'DV STOP cijfers'!BB13</f>
        <v>0</v>
      </c>
      <c r="BC81" s="49">
        <f>'DV STOP cijfers'!BC13</f>
        <v>0</v>
      </c>
      <c r="BD81" s="15">
        <f>'DV STOP cijfers'!BD13</f>
        <v>0</v>
      </c>
      <c r="BE81" s="11">
        <f>'DV STOP cijfers'!BE13</f>
        <v>0</v>
      </c>
      <c r="BF81" s="11">
        <f>'DV STOP cijfers'!BF13</f>
        <v>0</v>
      </c>
      <c r="BG81" s="11">
        <f>'DV STOP cijfers'!BG13</f>
        <v>0</v>
      </c>
      <c r="BH81" s="11">
        <f>'DV STOP cijfers'!BH13</f>
        <v>0</v>
      </c>
      <c r="BI81" s="11">
        <f>'DV STOP cijfers'!BI13</f>
        <v>0</v>
      </c>
      <c r="BJ81" s="294">
        <f>'DV STOP cijfers'!BJ13</f>
        <v>0</v>
      </c>
      <c r="BK81" s="49">
        <f>'DV STOP cijfers'!BK13</f>
        <v>0</v>
      </c>
      <c r="BL81" s="15">
        <f>'DV STOP cijfers'!BL13</f>
        <v>0</v>
      </c>
      <c r="BM81" s="11">
        <f>'DV STOP cijfers'!BM13</f>
        <v>0</v>
      </c>
      <c r="BN81" s="294">
        <f>'DV STOP cijfers'!BN13</f>
        <v>0</v>
      </c>
      <c r="BO81" s="11">
        <f>'DV STOP cijfers'!BO13</f>
        <v>0</v>
      </c>
      <c r="BP81" s="294">
        <f>'DV STOP cijfers'!BP13</f>
        <v>0</v>
      </c>
      <c r="BQ81" s="49">
        <f>'DV STOP cijfers'!BQ13</f>
        <v>0</v>
      </c>
      <c r="BR81" s="15">
        <f>'DV STOP cijfers'!BR13</f>
        <v>2000</v>
      </c>
      <c r="BS81" s="11">
        <f>'DV STOP cijfers'!BS13</f>
        <v>2000</v>
      </c>
      <c r="BT81" s="11">
        <f>'DV STOP cijfers'!BT13</f>
        <v>0</v>
      </c>
      <c r="BU81" s="11">
        <f>'DV STOP cijfers'!BU13</f>
        <v>0</v>
      </c>
      <c r="BV81" s="11">
        <f>'DV STOP cijfers'!BV13</f>
        <v>0</v>
      </c>
      <c r="BW81" s="294">
        <f>'DV STOP cijfers'!BW13</f>
        <v>0</v>
      </c>
      <c r="BX81" s="49">
        <f>'DV STOP cijfers'!BX13</f>
        <v>0</v>
      </c>
      <c r="BY81" s="49">
        <f>'DV STOP cijfers'!BY13</f>
        <v>4775</v>
      </c>
      <c r="BZ81" s="11">
        <f>'DV STOP cijfers'!BZ13</f>
        <v>0</v>
      </c>
      <c r="CA81" s="11">
        <f>'DV STOP cijfers'!CA13</f>
        <v>0</v>
      </c>
      <c r="CB81" s="11">
        <f>'DV STOP cijfers'!CB13</f>
        <v>0</v>
      </c>
      <c r="CC81" s="11">
        <f>'DV STOP cijfers'!CC13</f>
        <v>0</v>
      </c>
      <c r="CD81" s="11">
        <f>'DV STOP cijfers'!CD13</f>
        <v>0</v>
      </c>
      <c r="CE81" s="11">
        <f>'DV STOP cijfers'!CE13</f>
        <v>0</v>
      </c>
      <c r="CF81" s="11">
        <f>'DV STOP cijfers'!CF13</f>
        <v>0</v>
      </c>
      <c r="CG81" s="11">
        <f>'DV STOP cijfers'!CG13</f>
        <v>0</v>
      </c>
      <c r="CH81" s="11">
        <f>'DV STOP cijfers'!CH13</f>
        <v>0</v>
      </c>
      <c r="CI81" s="11">
        <f>'DV STOP cijfers'!CI13</f>
        <v>0</v>
      </c>
      <c r="CJ81" s="11">
        <f>'DV STOP cijfers'!CJ13</f>
        <v>0</v>
      </c>
      <c r="CK81" s="11">
        <f>'DV STOP cijfers'!CK13</f>
        <v>0</v>
      </c>
      <c r="CL81" s="49">
        <f>'DV STOP cijfers'!CL13</f>
        <v>0</v>
      </c>
      <c r="CM81" s="11">
        <f>'DV STOP cijfers'!CM13</f>
        <v>0</v>
      </c>
      <c r="CN81" s="11">
        <f>'DV STOP cijfers'!CN13</f>
        <v>0</v>
      </c>
      <c r="CO81" s="11">
        <f>'DV STOP cijfers'!CO13</f>
        <v>0</v>
      </c>
      <c r="CP81" s="11">
        <f>'DV STOP cijfers'!CP13</f>
        <v>0</v>
      </c>
      <c r="CQ81" s="11">
        <f>'DV STOP cijfers'!CQ13</f>
        <v>0</v>
      </c>
      <c r="CR81" s="11">
        <f>'DV STOP cijfers'!CR13</f>
        <v>0</v>
      </c>
      <c r="CS81" s="11">
        <f>'DV STOP cijfers'!CS13</f>
        <v>0</v>
      </c>
      <c r="CT81" s="11">
        <f>'DV STOP cijfers'!CT13</f>
        <v>0</v>
      </c>
      <c r="CU81" s="11">
        <f>'DV STOP cijfers'!CU13</f>
        <v>0</v>
      </c>
      <c r="CV81" s="11">
        <f>'DV STOP cijfers'!CV13</f>
        <v>0</v>
      </c>
      <c r="CW81" s="11">
        <f>'DV STOP cijfers'!CW13</f>
        <v>0</v>
      </c>
      <c r="CX81" s="11">
        <f>'DV STOP cijfers'!CX13</f>
        <v>0</v>
      </c>
      <c r="CY81" s="26">
        <f>'DV STOP cijfers'!CY13</f>
        <v>0</v>
      </c>
      <c r="CZ81" s="15">
        <f>'DV STOP cijfers'!CZ13</f>
        <v>0</v>
      </c>
      <c r="DA81" s="11">
        <f>'DV STOP cijfers'!DA13</f>
        <v>0</v>
      </c>
      <c r="DB81" s="11">
        <f>'DV STOP cijfers'!DB13</f>
        <v>0</v>
      </c>
      <c r="DC81" s="11">
        <f>'DV STOP cijfers'!DC13</f>
        <v>0</v>
      </c>
      <c r="DD81" s="11">
        <f>'DV STOP cijfers'!DD13</f>
        <v>0</v>
      </c>
      <c r="DE81" s="11">
        <f>'DV STOP cijfers'!DE13</f>
        <v>0</v>
      </c>
      <c r="DF81" s="11">
        <f>'DV STOP cijfers'!DF13</f>
        <v>0</v>
      </c>
      <c r="DG81" s="11">
        <f>'DV STOP cijfers'!DG13</f>
        <v>0</v>
      </c>
      <c r="DH81" s="11">
        <f>'DV STOP cijfers'!DH13</f>
        <v>0</v>
      </c>
      <c r="DI81" s="11">
        <f>'DV STOP cijfers'!DI13</f>
        <v>0</v>
      </c>
      <c r="DJ81" s="11">
        <f>'DV STOP cijfers'!DJ13</f>
        <v>0</v>
      </c>
      <c r="DK81" s="11">
        <f>'DV STOP cijfers'!DK13</f>
        <v>0</v>
      </c>
      <c r="DL81" s="26">
        <f>'DV STOP cijfers'!DL13</f>
        <v>0</v>
      </c>
    </row>
    <row r="82" spans="1:116" s="4" customFormat="1" ht="15" customHeight="1">
      <c r="A82" s="49">
        <f>'DV STOP cijfers'!A14</f>
        <v>440</v>
      </c>
      <c r="B82" s="49" t="str">
        <f>'DV STOP cijfers'!B14</f>
        <v>FANT1520</v>
      </c>
      <c r="C82" s="4" t="str">
        <f>'DV STOP cijfers'!C14</f>
        <v>Diervoeder</v>
      </c>
      <c r="D82" s="4" t="str">
        <f>'DV STOP cijfers'!D14</f>
        <v>DV Geregistreerde bedrijven DG AGRO</v>
      </c>
      <c r="E82" s="274" t="str">
        <f>'DV STOP cijfers'!E14</f>
        <v>FANT1520 Inspectie Lab. Meldplicht</v>
      </c>
      <c r="F82" s="4" t="str">
        <f>'DV STOP cijfers'!F14</f>
        <v>EL&amp;I AGRO</v>
      </c>
      <c r="G82" s="292" t="str">
        <f>'DV STOP cijfers'!G14</f>
        <v>ja</v>
      </c>
      <c r="H82" s="15">
        <f>'DV STOP cijfers'!H14</f>
        <v>440</v>
      </c>
      <c r="I82" s="11">
        <f>'DV STOP cijfers'!I14</f>
        <v>0</v>
      </c>
      <c r="J82" s="11">
        <f>'DV STOP cijfers'!J14</f>
        <v>0</v>
      </c>
      <c r="K82" s="11">
        <f>'DV STOP cijfers'!K14</f>
        <v>0</v>
      </c>
      <c r="L82" s="11">
        <f>'DV STOP cijfers'!L14</f>
        <v>0</v>
      </c>
      <c r="M82" s="11">
        <f>'DV STOP cijfers'!M14</f>
        <v>0</v>
      </c>
      <c r="N82" s="11">
        <f>'DV STOP cijfers'!N14</f>
        <v>0</v>
      </c>
      <c r="O82" s="11">
        <f>'DV STOP cijfers'!O14</f>
        <v>0</v>
      </c>
      <c r="P82" s="11">
        <f>'DV STOP cijfers'!P14</f>
        <v>0</v>
      </c>
      <c r="Q82" s="26">
        <f>'DV STOP cijfers'!Q14</f>
        <v>440</v>
      </c>
      <c r="R82" s="15">
        <f>'DV STOP cijfers'!R14</f>
        <v>0</v>
      </c>
      <c r="S82" s="11">
        <f>'DV STOP cijfers'!S14</f>
        <v>0</v>
      </c>
      <c r="T82" s="11">
        <f>'DV STOP cijfers'!T14</f>
        <v>440</v>
      </c>
      <c r="U82" s="11">
        <f>'DV STOP cijfers'!U14</f>
        <v>0</v>
      </c>
      <c r="V82" s="11">
        <f>'DV STOP cijfers'!V14</f>
        <v>0</v>
      </c>
      <c r="W82" s="11">
        <f>'DV STOP cijfers'!W14</f>
        <v>0</v>
      </c>
      <c r="X82" s="11">
        <f>'DV STOP cijfers'!X14</f>
        <v>0</v>
      </c>
      <c r="Y82" s="11">
        <f>'DV STOP cijfers'!Y14</f>
        <v>0</v>
      </c>
      <c r="Z82" s="49">
        <f>'DV STOP cijfers'!Z14</f>
        <v>440</v>
      </c>
      <c r="AA82" s="11">
        <f>'DV STOP cijfers'!AA14</f>
        <v>200</v>
      </c>
      <c r="AB82" s="11">
        <f>'DV STOP cijfers'!AB14</f>
        <v>0</v>
      </c>
      <c r="AC82" s="11">
        <f>'DV STOP cijfers'!AC14</f>
        <v>240</v>
      </c>
      <c r="AD82" s="11">
        <f>'DV STOP cijfers'!AD14</f>
        <v>0</v>
      </c>
      <c r="AE82" s="11">
        <f>'DV STOP cijfers'!AE14</f>
        <v>0</v>
      </c>
      <c r="AF82" s="294">
        <f>'DV STOP cijfers'!AF14</f>
        <v>0</v>
      </c>
      <c r="AG82" s="49">
        <f>'DV STOP cijfers'!AG14</f>
        <v>0</v>
      </c>
      <c r="AH82" s="15">
        <f>'DV STOP cijfers'!AH14</f>
        <v>0</v>
      </c>
      <c r="AI82" s="11">
        <f>'DV STOP cijfers'!AI14</f>
        <v>0</v>
      </c>
      <c r="AJ82" s="11">
        <f>'DV STOP cijfers'!AJ14</f>
        <v>200</v>
      </c>
      <c r="AK82" s="11">
        <f>'DV STOP cijfers'!AK14</f>
        <v>0</v>
      </c>
      <c r="AL82" s="49">
        <f>'DV STOP cijfers'!AL14</f>
        <v>0</v>
      </c>
      <c r="AM82" s="15">
        <f>'DV STOP cijfers'!AM14</f>
        <v>0</v>
      </c>
      <c r="AN82" s="11">
        <f>'DV STOP cijfers'!AN14</f>
        <v>0</v>
      </c>
      <c r="AO82" s="11">
        <f>'DV STOP cijfers'!AO14</f>
        <v>0</v>
      </c>
      <c r="AP82" s="11">
        <f>'DV STOP cijfers'!AP14</f>
        <v>0</v>
      </c>
      <c r="AQ82" s="294">
        <f>'DV STOP cijfers'!AQ14</f>
        <v>0</v>
      </c>
      <c r="AR82" s="49">
        <f>'DV STOP cijfers'!AR14</f>
        <v>0</v>
      </c>
      <c r="AS82" s="15">
        <f>'DV STOP cijfers'!AS14</f>
        <v>0</v>
      </c>
      <c r="AT82" s="11">
        <f>'DV STOP cijfers'!AT14</f>
        <v>0</v>
      </c>
      <c r="AU82" s="11">
        <f>'DV STOP cijfers'!AU14</f>
        <v>0</v>
      </c>
      <c r="AV82" s="11">
        <f>'DV STOP cijfers'!AV14</f>
        <v>0</v>
      </c>
      <c r="AW82" s="11">
        <f>'DV STOP cijfers'!AW14</f>
        <v>0</v>
      </c>
      <c r="AX82" s="11">
        <f>'DV STOP cijfers'!AX14</f>
        <v>0</v>
      </c>
      <c r="AY82" s="11">
        <f>'DV STOP cijfers'!AY14</f>
        <v>0</v>
      </c>
      <c r="AZ82" s="11">
        <f>'DV STOP cijfers'!AZ14</f>
        <v>0</v>
      </c>
      <c r="BA82" s="11">
        <f>'DV STOP cijfers'!BA14</f>
        <v>0</v>
      </c>
      <c r="BB82" s="294">
        <f>'DV STOP cijfers'!BB14</f>
        <v>0</v>
      </c>
      <c r="BC82" s="49">
        <f>'DV STOP cijfers'!BC14</f>
        <v>0</v>
      </c>
      <c r="BD82" s="15">
        <f>'DV STOP cijfers'!BD14</f>
        <v>0</v>
      </c>
      <c r="BE82" s="11">
        <f>'DV STOP cijfers'!BE14</f>
        <v>0</v>
      </c>
      <c r="BF82" s="11">
        <f>'DV STOP cijfers'!BF14</f>
        <v>0</v>
      </c>
      <c r="BG82" s="11">
        <f>'DV STOP cijfers'!BG14</f>
        <v>0</v>
      </c>
      <c r="BH82" s="11">
        <f>'DV STOP cijfers'!BH14</f>
        <v>0</v>
      </c>
      <c r="BI82" s="11">
        <f>'DV STOP cijfers'!BI14</f>
        <v>0</v>
      </c>
      <c r="BJ82" s="294">
        <f>'DV STOP cijfers'!BJ14</f>
        <v>0</v>
      </c>
      <c r="BK82" s="49">
        <f>'DV STOP cijfers'!BK14</f>
        <v>0</v>
      </c>
      <c r="BL82" s="15">
        <f>'DV STOP cijfers'!BL14</f>
        <v>0</v>
      </c>
      <c r="BM82" s="11">
        <f>'DV STOP cijfers'!BM14</f>
        <v>0</v>
      </c>
      <c r="BN82" s="294">
        <f>'DV STOP cijfers'!BN14</f>
        <v>0</v>
      </c>
      <c r="BO82" s="11">
        <f>'DV STOP cijfers'!BO14</f>
        <v>0</v>
      </c>
      <c r="BP82" s="294">
        <f>'DV STOP cijfers'!BP14</f>
        <v>0</v>
      </c>
      <c r="BQ82" s="49">
        <f>'DV STOP cijfers'!BQ14</f>
        <v>0</v>
      </c>
      <c r="BR82" s="15">
        <f>'DV STOP cijfers'!BR14</f>
        <v>120</v>
      </c>
      <c r="BS82" s="11">
        <f>'DV STOP cijfers'!BS14</f>
        <v>120</v>
      </c>
      <c r="BT82" s="11">
        <f>'DV STOP cijfers'!BT14</f>
        <v>0</v>
      </c>
      <c r="BU82" s="11">
        <f>'DV STOP cijfers'!BU14</f>
        <v>0</v>
      </c>
      <c r="BV82" s="11">
        <f>'DV STOP cijfers'!BV14</f>
        <v>0</v>
      </c>
      <c r="BW82" s="294">
        <f>'DV STOP cijfers'!BW14</f>
        <v>0</v>
      </c>
      <c r="BX82" s="49">
        <f>'DV STOP cijfers'!BX14</f>
        <v>0</v>
      </c>
      <c r="BY82" s="49">
        <f>'DV STOP cijfers'!BY14</f>
        <v>440</v>
      </c>
      <c r="BZ82" s="11">
        <f>'DV STOP cijfers'!BZ14</f>
        <v>0</v>
      </c>
      <c r="CA82" s="11">
        <f>'DV STOP cijfers'!CA14</f>
        <v>0</v>
      </c>
      <c r="CB82" s="11">
        <f>'DV STOP cijfers'!CB14</f>
        <v>0</v>
      </c>
      <c r="CC82" s="11">
        <f>'DV STOP cijfers'!CC14</f>
        <v>0</v>
      </c>
      <c r="CD82" s="11">
        <f>'DV STOP cijfers'!CD14</f>
        <v>0</v>
      </c>
      <c r="CE82" s="11">
        <f>'DV STOP cijfers'!CE14</f>
        <v>0</v>
      </c>
      <c r="CF82" s="11">
        <f>'DV STOP cijfers'!CF14</f>
        <v>0</v>
      </c>
      <c r="CG82" s="11">
        <f>'DV STOP cijfers'!CG14</f>
        <v>0</v>
      </c>
      <c r="CH82" s="11">
        <f>'DV STOP cijfers'!CH14</f>
        <v>0</v>
      </c>
      <c r="CI82" s="11">
        <f>'DV STOP cijfers'!CI14</f>
        <v>0</v>
      </c>
      <c r="CJ82" s="11">
        <f>'DV STOP cijfers'!CJ14</f>
        <v>0</v>
      </c>
      <c r="CK82" s="11">
        <f>'DV STOP cijfers'!CK14</f>
        <v>0</v>
      </c>
      <c r="CL82" s="49">
        <f>'DV STOP cijfers'!CL14</f>
        <v>0</v>
      </c>
      <c r="CM82" s="11">
        <f>'DV STOP cijfers'!CM14</f>
        <v>0</v>
      </c>
      <c r="CN82" s="11">
        <f>'DV STOP cijfers'!CN14</f>
        <v>0</v>
      </c>
      <c r="CO82" s="11">
        <f>'DV STOP cijfers'!CO14</f>
        <v>0</v>
      </c>
      <c r="CP82" s="11">
        <f>'DV STOP cijfers'!CP14</f>
        <v>0</v>
      </c>
      <c r="CQ82" s="11">
        <f>'DV STOP cijfers'!CQ14</f>
        <v>0</v>
      </c>
      <c r="CR82" s="11">
        <f>'DV STOP cijfers'!CR14</f>
        <v>0</v>
      </c>
      <c r="CS82" s="11">
        <f>'DV STOP cijfers'!CS14</f>
        <v>0</v>
      </c>
      <c r="CT82" s="11">
        <f>'DV STOP cijfers'!CT14</f>
        <v>0</v>
      </c>
      <c r="CU82" s="11">
        <f>'DV STOP cijfers'!CU14</f>
        <v>0</v>
      </c>
      <c r="CV82" s="11">
        <f>'DV STOP cijfers'!CV14</f>
        <v>0</v>
      </c>
      <c r="CW82" s="11">
        <f>'DV STOP cijfers'!CW14</f>
        <v>0</v>
      </c>
      <c r="CX82" s="11">
        <f>'DV STOP cijfers'!CX14</f>
        <v>0</v>
      </c>
      <c r="CY82" s="26">
        <f>'DV STOP cijfers'!CY14</f>
        <v>0</v>
      </c>
      <c r="CZ82" s="15">
        <f>'DV STOP cijfers'!CZ14</f>
        <v>0</v>
      </c>
      <c r="DA82" s="11">
        <f>'DV STOP cijfers'!DA14</f>
        <v>0</v>
      </c>
      <c r="DB82" s="11">
        <f>'DV STOP cijfers'!DB14</f>
        <v>0</v>
      </c>
      <c r="DC82" s="11">
        <f>'DV STOP cijfers'!DC14</f>
        <v>0</v>
      </c>
      <c r="DD82" s="11">
        <f>'DV STOP cijfers'!DD14</f>
        <v>0</v>
      </c>
      <c r="DE82" s="11">
        <f>'DV STOP cijfers'!DE14</f>
        <v>0</v>
      </c>
      <c r="DF82" s="11">
        <f>'DV STOP cijfers'!DF14</f>
        <v>0</v>
      </c>
      <c r="DG82" s="11">
        <f>'DV STOP cijfers'!DG14</f>
        <v>0</v>
      </c>
      <c r="DH82" s="11">
        <f>'DV STOP cijfers'!DH14</f>
        <v>0</v>
      </c>
      <c r="DI82" s="11">
        <f>'DV STOP cijfers'!DI14</f>
        <v>0</v>
      </c>
      <c r="DJ82" s="11">
        <f>'DV STOP cijfers'!DJ14</f>
        <v>0</v>
      </c>
      <c r="DK82" s="11">
        <f>'DV STOP cijfers'!DK14</f>
        <v>0</v>
      </c>
      <c r="DL82" s="26">
        <f>'DV STOP cijfers'!DL14</f>
        <v>0</v>
      </c>
    </row>
    <row r="83" spans="1:116" s="4" customFormat="1" ht="15" customHeight="1">
      <c r="A83" s="49">
        <f>'DV STOP cijfers'!A15</f>
        <v>0</v>
      </c>
      <c r="B83" s="49" t="str">
        <f>'DV STOP cijfers'!B15</f>
        <v>FANT</v>
      </c>
      <c r="C83" s="4" t="str">
        <f>'DV STOP cijfers'!C15</f>
        <v>Diervoeder</v>
      </c>
      <c r="D83" s="4" t="str">
        <f>'DV STOP cijfers'!D15</f>
        <v>DV Geregistreerde bedrijven DG AGRO</v>
      </c>
      <c r="E83" s="274" t="str">
        <f>'DV STOP cijfers'!E15</f>
        <v>Import</v>
      </c>
      <c r="F83" s="4" t="str">
        <f>'DV STOP cijfers'!F15</f>
        <v>EL&amp;I AGRO</v>
      </c>
      <c r="G83" s="292" t="str">
        <f>'DV STOP cijfers'!G15</f>
        <v>ja</v>
      </c>
      <c r="H83" s="15">
        <f>'DV STOP cijfers'!H15</f>
        <v>1030</v>
      </c>
      <c r="I83" s="11">
        <f>'DV STOP cijfers'!I15</f>
        <v>0</v>
      </c>
      <c r="J83" s="11">
        <f>'DV STOP cijfers'!J15</f>
        <v>0</v>
      </c>
      <c r="K83" s="11">
        <f>'DV STOP cijfers'!K15</f>
        <v>0</v>
      </c>
      <c r="L83" s="11">
        <f>'DV STOP cijfers'!L15</f>
        <v>0</v>
      </c>
      <c r="M83" s="11">
        <f>'DV STOP cijfers'!M15</f>
        <v>0</v>
      </c>
      <c r="N83" s="11">
        <f>'DV STOP cijfers'!N15</f>
        <v>0</v>
      </c>
      <c r="O83" s="11">
        <f>'DV STOP cijfers'!O15</f>
        <v>0</v>
      </c>
      <c r="P83" s="11">
        <f>'DV STOP cijfers'!P15</f>
        <v>0</v>
      </c>
      <c r="Q83" s="26">
        <f>'DV STOP cijfers'!Q15</f>
        <v>1030</v>
      </c>
      <c r="R83" s="15">
        <f>'DV STOP cijfers'!R15</f>
        <v>830</v>
      </c>
      <c r="S83" s="11">
        <f>'DV STOP cijfers'!S15</f>
        <v>0</v>
      </c>
      <c r="T83" s="11">
        <f>'DV STOP cijfers'!T15</f>
        <v>200</v>
      </c>
      <c r="U83" s="11">
        <f>'DV STOP cijfers'!U15</f>
        <v>0</v>
      </c>
      <c r="V83" s="11">
        <f>'DV STOP cijfers'!V15</f>
        <v>0</v>
      </c>
      <c r="W83" s="11">
        <f>'DV STOP cijfers'!W15</f>
        <v>0</v>
      </c>
      <c r="X83" s="11">
        <f>'DV STOP cijfers'!X15</f>
        <v>0</v>
      </c>
      <c r="Y83" s="11">
        <f>'DV STOP cijfers'!Y15</f>
        <v>0</v>
      </c>
      <c r="Z83" s="49">
        <f>'DV STOP cijfers'!Z15</f>
        <v>1030</v>
      </c>
      <c r="AA83" s="11">
        <f>'DV STOP cijfers'!AA15</f>
        <v>200</v>
      </c>
      <c r="AB83" s="11">
        <f>'DV STOP cijfers'!AB15</f>
        <v>0</v>
      </c>
      <c r="AC83" s="11">
        <f>'DV STOP cijfers'!AC15</f>
        <v>0</v>
      </c>
      <c r="AD83" s="11">
        <f>'DV STOP cijfers'!AD15</f>
        <v>0</v>
      </c>
      <c r="AE83" s="11">
        <f>'DV STOP cijfers'!AE15</f>
        <v>0</v>
      </c>
      <c r="AF83" s="294">
        <f>'DV STOP cijfers'!AF15</f>
        <v>0</v>
      </c>
      <c r="AG83" s="49">
        <f>'DV STOP cijfers'!AG15</f>
        <v>0</v>
      </c>
      <c r="AH83" s="15">
        <f>'DV STOP cijfers'!AH15</f>
        <v>0</v>
      </c>
      <c r="AI83" s="11">
        <f>'DV STOP cijfers'!AI15</f>
        <v>0</v>
      </c>
      <c r="AJ83" s="11">
        <f>'DV STOP cijfers'!AJ15</f>
        <v>200</v>
      </c>
      <c r="AK83" s="11">
        <f>'DV STOP cijfers'!AK15</f>
        <v>0</v>
      </c>
      <c r="AL83" s="49">
        <f>'DV STOP cijfers'!AL15</f>
        <v>0</v>
      </c>
      <c r="AM83" s="15">
        <f>'DV STOP cijfers'!AM15</f>
        <v>0</v>
      </c>
      <c r="AN83" s="11">
        <f>'DV STOP cijfers'!AN15</f>
        <v>0</v>
      </c>
      <c r="AO83" s="11">
        <f>'DV STOP cijfers'!AO15</f>
        <v>0</v>
      </c>
      <c r="AP83" s="11">
        <f>'DV STOP cijfers'!AP15</f>
        <v>0</v>
      </c>
      <c r="AQ83" s="294">
        <f>'DV STOP cijfers'!AQ15</f>
        <v>0</v>
      </c>
      <c r="AR83" s="49">
        <f>'DV STOP cijfers'!AR15</f>
        <v>0</v>
      </c>
      <c r="AS83" s="15">
        <f>'DV STOP cijfers'!AS15</f>
        <v>0</v>
      </c>
      <c r="AT83" s="11">
        <f>'DV STOP cijfers'!AT15</f>
        <v>0</v>
      </c>
      <c r="AU83" s="11">
        <f>'DV STOP cijfers'!AU15</f>
        <v>0</v>
      </c>
      <c r="AV83" s="11">
        <f>'DV STOP cijfers'!AV15</f>
        <v>0</v>
      </c>
      <c r="AW83" s="11">
        <f>'DV STOP cijfers'!AW15</f>
        <v>0</v>
      </c>
      <c r="AX83" s="11">
        <f>'DV STOP cijfers'!AX15</f>
        <v>0</v>
      </c>
      <c r="AY83" s="11">
        <f>'DV STOP cijfers'!AY15</f>
        <v>0</v>
      </c>
      <c r="AZ83" s="11">
        <f>'DV STOP cijfers'!AZ15</f>
        <v>0</v>
      </c>
      <c r="BA83" s="11">
        <f>'DV STOP cijfers'!BA15</f>
        <v>0</v>
      </c>
      <c r="BB83" s="294">
        <f>'DV STOP cijfers'!BB15</f>
        <v>0</v>
      </c>
      <c r="BC83" s="49">
        <f>'DV STOP cijfers'!BC15</f>
        <v>0</v>
      </c>
      <c r="BD83" s="15">
        <f>'DV STOP cijfers'!BD15</f>
        <v>0</v>
      </c>
      <c r="BE83" s="11">
        <f>'DV STOP cijfers'!BE15</f>
        <v>0</v>
      </c>
      <c r="BF83" s="11">
        <f>'DV STOP cijfers'!BF15</f>
        <v>0</v>
      </c>
      <c r="BG83" s="11">
        <f>'DV STOP cijfers'!BG15</f>
        <v>0</v>
      </c>
      <c r="BH83" s="11">
        <f>'DV STOP cijfers'!BH15</f>
        <v>0</v>
      </c>
      <c r="BI83" s="11">
        <f>'DV STOP cijfers'!BI15</f>
        <v>0</v>
      </c>
      <c r="BJ83" s="294">
        <f>'DV STOP cijfers'!BJ15</f>
        <v>0</v>
      </c>
      <c r="BK83" s="49">
        <f>'DV STOP cijfers'!BK15</f>
        <v>0</v>
      </c>
      <c r="BL83" s="15">
        <f>'DV STOP cijfers'!BL15</f>
        <v>0</v>
      </c>
      <c r="BM83" s="11">
        <f>'DV STOP cijfers'!BM15</f>
        <v>0</v>
      </c>
      <c r="BN83" s="294">
        <f>'DV STOP cijfers'!BN15</f>
        <v>0</v>
      </c>
      <c r="BO83" s="11">
        <f>'DV STOP cijfers'!BO15</f>
        <v>0</v>
      </c>
      <c r="BP83" s="294">
        <f>'DV STOP cijfers'!BP15</f>
        <v>0</v>
      </c>
      <c r="BQ83" s="49">
        <f>'DV STOP cijfers'!BQ15</f>
        <v>0</v>
      </c>
      <c r="BR83" s="15">
        <f>'DV STOP cijfers'!BR15</f>
        <v>0</v>
      </c>
      <c r="BS83" s="11">
        <f>'DV STOP cijfers'!BS15</f>
        <v>0</v>
      </c>
      <c r="BT83" s="11">
        <f>'DV STOP cijfers'!BT15</f>
        <v>0</v>
      </c>
      <c r="BU83" s="11">
        <f>'DV STOP cijfers'!BU15</f>
        <v>0</v>
      </c>
      <c r="BV83" s="11">
        <f>'DV STOP cijfers'!BV15</f>
        <v>0</v>
      </c>
      <c r="BW83" s="294">
        <f>'DV STOP cijfers'!BW15</f>
        <v>0</v>
      </c>
      <c r="BX83" s="49">
        <f>'DV STOP cijfers'!BX15</f>
        <v>0</v>
      </c>
      <c r="BY83" s="49">
        <f>'DV STOP cijfers'!BY15</f>
        <v>200</v>
      </c>
      <c r="BZ83" s="11">
        <f>'DV STOP cijfers'!BZ15</f>
        <v>0</v>
      </c>
      <c r="CA83" s="11">
        <f>'DV STOP cijfers'!CA15</f>
        <v>0</v>
      </c>
      <c r="CB83" s="11">
        <f>'DV STOP cijfers'!CB15</f>
        <v>0</v>
      </c>
      <c r="CC83" s="11">
        <f>'DV STOP cijfers'!CC15</f>
        <v>0</v>
      </c>
      <c r="CD83" s="11">
        <f>'DV STOP cijfers'!CD15</f>
        <v>0</v>
      </c>
      <c r="CE83" s="11">
        <f>'DV STOP cijfers'!CE15</f>
        <v>0</v>
      </c>
      <c r="CF83" s="11">
        <f>'DV STOP cijfers'!CF15</f>
        <v>0</v>
      </c>
      <c r="CG83" s="11">
        <f>'DV STOP cijfers'!CG15</f>
        <v>0</v>
      </c>
      <c r="CH83" s="11">
        <f>'DV STOP cijfers'!CH15</f>
        <v>0</v>
      </c>
      <c r="CI83" s="11">
        <f>'DV STOP cijfers'!CI15</f>
        <v>0</v>
      </c>
      <c r="CJ83" s="11">
        <f>'DV STOP cijfers'!CJ15</f>
        <v>0</v>
      </c>
      <c r="CK83" s="11">
        <f>'DV STOP cijfers'!CK15</f>
        <v>0</v>
      </c>
      <c r="CL83" s="49">
        <f>'DV STOP cijfers'!CL15</f>
        <v>0</v>
      </c>
      <c r="CM83" s="11">
        <f>'DV STOP cijfers'!CM15</f>
        <v>0</v>
      </c>
      <c r="CN83" s="11">
        <f>'DV STOP cijfers'!CN15</f>
        <v>0</v>
      </c>
      <c r="CO83" s="11">
        <f>'DV STOP cijfers'!CO15</f>
        <v>0</v>
      </c>
      <c r="CP83" s="11">
        <f>'DV STOP cijfers'!CP15</f>
        <v>0</v>
      </c>
      <c r="CQ83" s="11">
        <f>'DV STOP cijfers'!CQ15</f>
        <v>0</v>
      </c>
      <c r="CR83" s="11">
        <f>'DV STOP cijfers'!CR15</f>
        <v>0</v>
      </c>
      <c r="CS83" s="11">
        <f>'DV STOP cijfers'!CS15</f>
        <v>0</v>
      </c>
      <c r="CT83" s="11">
        <f>'DV STOP cijfers'!CT15</f>
        <v>0</v>
      </c>
      <c r="CU83" s="11">
        <f>'DV STOP cijfers'!CU15</f>
        <v>0</v>
      </c>
      <c r="CV83" s="11">
        <f>'DV STOP cijfers'!CV15</f>
        <v>0</v>
      </c>
      <c r="CW83" s="11">
        <f>'DV STOP cijfers'!CW15</f>
        <v>0</v>
      </c>
      <c r="CX83" s="11">
        <f>'DV STOP cijfers'!CX15</f>
        <v>0</v>
      </c>
      <c r="CY83" s="26">
        <f>'DV STOP cijfers'!CY15</f>
        <v>0</v>
      </c>
      <c r="CZ83" s="15">
        <f>'DV STOP cijfers'!CZ15</f>
        <v>0</v>
      </c>
      <c r="DA83" s="11">
        <f>'DV STOP cijfers'!DA15</f>
        <v>0</v>
      </c>
      <c r="DB83" s="11">
        <f>'DV STOP cijfers'!DB15</f>
        <v>0</v>
      </c>
      <c r="DC83" s="11">
        <f>'DV STOP cijfers'!DC15</f>
        <v>0</v>
      </c>
      <c r="DD83" s="11">
        <f>'DV STOP cijfers'!DD15</f>
        <v>0</v>
      </c>
      <c r="DE83" s="11">
        <f>'DV STOP cijfers'!DE15</f>
        <v>0</v>
      </c>
      <c r="DF83" s="11">
        <f>'DV STOP cijfers'!DF15</f>
        <v>0</v>
      </c>
      <c r="DG83" s="11">
        <f>'DV STOP cijfers'!DG15</f>
        <v>0</v>
      </c>
      <c r="DH83" s="11">
        <f>'DV STOP cijfers'!DH15</f>
        <v>0</v>
      </c>
      <c r="DI83" s="11">
        <f>'DV STOP cijfers'!DI15</f>
        <v>0</v>
      </c>
      <c r="DJ83" s="11">
        <f>'DV STOP cijfers'!DJ15</f>
        <v>0</v>
      </c>
      <c r="DK83" s="11">
        <f>'DV STOP cijfers'!DK15</f>
        <v>0</v>
      </c>
      <c r="DL83" s="26">
        <f>'DV STOP cijfers'!DL15</f>
        <v>0</v>
      </c>
    </row>
    <row r="84" spans="1:116" s="4" customFormat="1" ht="15" customHeight="1">
      <c r="A84" s="49">
        <f>'DV STOP cijfers'!A16</f>
        <v>0</v>
      </c>
      <c r="B84" s="49" t="str">
        <f>'DV STOP cijfers'!B16</f>
        <v>FANT</v>
      </c>
      <c r="C84" s="4" t="str">
        <f>'DV STOP cijfers'!C16</f>
        <v>Diervoeder</v>
      </c>
      <c r="D84" s="4" t="str">
        <f>'DV STOP cijfers'!D16</f>
        <v>DV Geregistreerde bedrijven DG AGRO</v>
      </c>
      <c r="E84" s="274" t="str">
        <f>'DV STOP cijfers'!E16</f>
        <v>Administratieve werkzaamheden mbt. SW-BR</v>
      </c>
      <c r="F84" s="4" t="str">
        <f>'DV STOP cijfers'!F16</f>
        <v>EL&amp;I AGRO</v>
      </c>
      <c r="G84" s="292">
        <f>'DV STOP cijfers'!G16</f>
        <v>0</v>
      </c>
      <c r="H84" s="15">
        <f>'DV STOP cijfers'!H16</f>
        <v>600</v>
      </c>
      <c r="I84" s="11">
        <f>'DV STOP cijfers'!I16</f>
        <v>0</v>
      </c>
      <c r="J84" s="11">
        <f>'DV STOP cijfers'!J16</f>
        <v>0</v>
      </c>
      <c r="K84" s="11">
        <f>'DV STOP cijfers'!K16</f>
        <v>0</v>
      </c>
      <c r="L84" s="11">
        <f>'DV STOP cijfers'!L16</f>
        <v>0</v>
      </c>
      <c r="M84" s="11">
        <f>'DV STOP cijfers'!M16</f>
        <v>0</v>
      </c>
      <c r="N84" s="11">
        <f>'DV STOP cijfers'!N16</f>
        <v>0</v>
      </c>
      <c r="O84" s="11">
        <f>'DV STOP cijfers'!O16</f>
        <v>0</v>
      </c>
      <c r="P84" s="11">
        <f>'DV STOP cijfers'!P16</f>
        <v>0</v>
      </c>
      <c r="Q84" s="26">
        <f>'DV STOP cijfers'!Q16</f>
        <v>600</v>
      </c>
      <c r="R84" s="15">
        <f>'DV STOP cijfers'!R16</f>
        <v>0</v>
      </c>
      <c r="S84" s="11">
        <f>'DV STOP cijfers'!S16</f>
        <v>0</v>
      </c>
      <c r="T84" s="11">
        <f>'DV STOP cijfers'!T16</f>
        <v>600</v>
      </c>
      <c r="U84" s="11">
        <f>'DV STOP cijfers'!U16</f>
        <v>0</v>
      </c>
      <c r="V84" s="11">
        <f>'DV STOP cijfers'!V16</f>
        <v>0</v>
      </c>
      <c r="W84" s="11">
        <f>'DV STOP cijfers'!W16</f>
        <v>0</v>
      </c>
      <c r="X84" s="11">
        <f>'DV STOP cijfers'!X16</f>
        <v>0</v>
      </c>
      <c r="Y84" s="11">
        <f>'DV STOP cijfers'!Y16</f>
        <v>0</v>
      </c>
      <c r="Z84" s="49">
        <f>'DV STOP cijfers'!Z16</f>
        <v>600</v>
      </c>
      <c r="AA84" s="11">
        <f>'DV STOP cijfers'!AA16</f>
        <v>0</v>
      </c>
      <c r="AB84" s="11">
        <f>'DV STOP cijfers'!AB16</f>
        <v>0</v>
      </c>
      <c r="AC84" s="11">
        <f>'DV STOP cijfers'!AC16</f>
        <v>600</v>
      </c>
      <c r="AD84" s="11">
        <f>'DV STOP cijfers'!AD16</f>
        <v>0</v>
      </c>
      <c r="AE84" s="11">
        <f>'DV STOP cijfers'!AE16</f>
        <v>0</v>
      </c>
      <c r="AF84" s="294">
        <f>'DV STOP cijfers'!AF16</f>
        <v>0</v>
      </c>
      <c r="AG84" s="49">
        <f>'DV STOP cijfers'!AG16</f>
        <v>0</v>
      </c>
      <c r="AH84" s="15">
        <f>'DV STOP cijfers'!AH16</f>
        <v>0</v>
      </c>
      <c r="AI84" s="11">
        <f>'DV STOP cijfers'!AI16</f>
        <v>0</v>
      </c>
      <c r="AJ84" s="11">
        <f>'DV STOP cijfers'!AJ16</f>
        <v>0</v>
      </c>
      <c r="AK84" s="11">
        <f>'DV STOP cijfers'!AK16</f>
        <v>0</v>
      </c>
      <c r="AL84" s="49">
        <f>'DV STOP cijfers'!AL16</f>
        <v>0</v>
      </c>
      <c r="AM84" s="15">
        <f>'DV STOP cijfers'!AM16</f>
        <v>0</v>
      </c>
      <c r="AN84" s="11">
        <f>'DV STOP cijfers'!AN16</f>
        <v>0</v>
      </c>
      <c r="AO84" s="11">
        <f>'DV STOP cijfers'!AO16</f>
        <v>0</v>
      </c>
      <c r="AP84" s="11">
        <f>'DV STOP cijfers'!AP16</f>
        <v>0</v>
      </c>
      <c r="AQ84" s="294">
        <f>'DV STOP cijfers'!AQ16</f>
        <v>0</v>
      </c>
      <c r="AR84" s="49">
        <f>'DV STOP cijfers'!AR16</f>
        <v>0</v>
      </c>
      <c r="AS84" s="15">
        <f>'DV STOP cijfers'!AS16</f>
        <v>0</v>
      </c>
      <c r="AT84" s="11">
        <f>'DV STOP cijfers'!AT16</f>
        <v>0</v>
      </c>
      <c r="AU84" s="11">
        <f>'DV STOP cijfers'!AU16</f>
        <v>0</v>
      </c>
      <c r="AV84" s="11">
        <f>'DV STOP cijfers'!AV16</f>
        <v>0</v>
      </c>
      <c r="AW84" s="11">
        <f>'DV STOP cijfers'!AW16</f>
        <v>0</v>
      </c>
      <c r="AX84" s="11">
        <f>'DV STOP cijfers'!AX16</f>
        <v>0</v>
      </c>
      <c r="AY84" s="11">
        <f>'DV STOP cijfers'!AY16</f>
        <v>0</v>
      </c>
      <c r="AZ84" s="11">
        <f>'DV STOP cijfers'!AZ16</f>
        <v>0</v>
      </c>
      <c r="BA84" s="11">
        <f>'DV STOP cijfers'!BA16</f>
        <v>0</v>
      </c>
      <c r="BB84" s="294">
        <f>'DV STOP cijfers'!BB16</f>
        <v>0</v>
      </c>
      <c r="BC84" s="49">
        <f>'DV STOP cijfers'!BC16</f>
        <v>0</v>
      </c>
      <c r="BD84" s="15">
        <f>'DV STOP cijfers'!BD16</f>
        <v>0</v>
      </c>
      <c r="BE84" s="11">
        <f>'DV STOP cijfers'!BE16</f>
        <v>0</v>
      </c>
      <c r="BF84" s="11">
        <f>'DV STOP cijfers'!BF16</f>
        <v>0</v>
      </c>
      <c r="BG84" s="11">
        <f>'DV STOP cijfers'!BG16</f>
        <v>0</v>
      </c>
      <c r="BH84" s="11">
        <f>'DV STOP cijfers'!BH16</f>
        <v>0</v>
      </c>
      <c r="BI84" s="11">
        <f>'DV STOP cijfers'!BI16</f>
        <v>0</v>
      </c>
      <c r="BJ84" s="294">
        <f>'DV STOP cijfers'!BJ16</f>
        <v>0</v>
      </c>
      <c r="BK84" s="49">
        <f>'DV STOP cijfers'!BK16</f>
        <v>0</v>
      </c>
      <c r="BL84" s="15">
        <f>'DV STOP cijfers'!BL16</f>
        <v>0</v>
      </c>
      <c r="BM84" s="11">
        <f>'DV STOP cijfers'!BM16</f>
        <v>0</v>
      </c>
      <c r="BN84" s="294">
        <f>'DV STOP cijfers'!BN16</f>
        <v>0</v>
      </c>
      <c r="BO84" s="11">
        <f>'DV STOP cijfers'!BO16</f>
        <v>0</v>
      </c>
      <c r="BP84" s="294">
        <f>'DV STOP cijfers'!BP16</f>
        <v>0</v>
      </c>
      <c r="BQ84" s="49">
        <f>'DV STOP cijfers'!BQ16</f>
        <v>0</v>
      </c>
      <c r="BR84" s="15">
        <f>'DV STOP cijfers'!BR16</f>
        <v>0</v>
      </c>
      <c r="BS84" s="11">
        <f>'DV STOP cijfers'!BS16</f>
        <v>0</v>
      </c>
      <c r="BT84" s="11">
        <f>'DV STOP cijfers'!BT16</f>
        <v>0</v>
      </c>
      <c r="BU84" s="11">
        <f>'DV STOP cijfers'!BU16</f>
        <v>0</v>
      </c>
      <c r="BV84" s="11">
        <f>'DV STOP cijfers'!BV16</f>
        <v>0</v>
      </c>
      <c r="BW84" s="294">
        <f>'DV STOP cijfers'!BW16</f>
        <v>0</v>
      </c>
      <c r="BX84" s="49">
        <f>'DV STOP cijfers'!BX16</f>
        <v>0</v>
      </c>
      <c r="BY84" s="49">
        <f>'DV STOP cijfers'!BY16</f>
        <v>0</v>
      </c>
      <c r="BZ84" s="11">
        <f>'DV STOP cijfers'!BZ16</f>
        <v>0</v>
      </c>
      <c r="CA84" s="11">
        <f>'DV STOP cijfers'!CA16</f>
        <v>0</v>
      </c>
      <c r="CB84" s="11">
        <f>'DV STOP cijfers'!CB16</f>
        <v>0</v>
      </c>
      <c r="CC84" s="11">
        <f>'DV STOP cijfers'!CC16</f>
        <v>0</v>
      </c>
      <c r="CD84" s="11">
        <f>'DV STOP cijfers'!CD16</f>
        <v>0</v>
      </c>
      <c r="CE84" s="11">
        <f>'DV STOP cijfers'!CE16</f>
        <v>0</v>
      </c>
      <c r="CF84" s="11">
        <f>'DV STOP cijfers'!CF16</f>
        <v>0</v>
      </c>
      <c r="CG84" s="11">
        <f>'DV STOP cijfers'!CG16</f>
        <v>0</v>
      </c>
      <c r="CH84" s="11">
        <f>'DV STOP cijfers'!CH16</f>
        <v>0</v>
      </c>
      <c r="CI84" s="11">
        <f>'DV STOP cijfers'!CI16</f>
        <v>0</v>
      </c>
      <c r="CJ84" s="11">
        <f>'DV STOP cijfers'!CJ16</f>
        <v>0</v>
      </c>
      <c r="CK84" s="11">
        <f>'DV STOP cijfers'!CK16</f>
        <v>0</v>
      </c>
      <c r="CL84" s="49">
        <f>'DV STOP cijfers'!CL16</f>
        <v>0</v>
      </c>
      <c r="CM84" s="11">
        <f>'DV STOP cijfers'!CM16</f>
        <v>0</v>
      </c>
      <c r="CN84" s="11">
        <f>'DV STOP cijfers'!CN16</f>
        <v>0</v>
      </c>
      <c r="CO84" s="11">
        <f>'DV STOP cijfers'!CO16</f>
        <v>0</v>
      </c>
      <c r="CP84" s="11">
        <f>'DV STOP cijfers'!CP16</f>
        <v>0</v>
      </c>
      <c r="CQ84" s="11">
        <f>'DV STOP cijfers'!CQ16</f>
        <v>0</v>
      </c>
      <c r="CR84" s="11">
        <f>'DV STOP cijfers'!CR16</f>
        <v>0</v>
      </c>
      <c r="CS84" s="11">
        <f>'DV STOP cijfers'!CS16</f>
        <v>0</v>
      </c>
      <c r="CT84" s="11">
        <f>'DV STOP cijfers'!CT16</f>
        <v>0</v>
      </c>
      <c r="CU84" s="11">
        <f>'DV STOP cijfers'!CU16</f>
        <v>0</v>
      </c>
      <c r="CV84" s="11">
        <f>'DV STOP cijfers'!CV16</f>
        <v>0</v>
      </c>
      <c r="CW84" s="11">
        <f>'DV STOP cijfers'!CW16</f>
        <v>0</v>
      </c>
      <c r="CX84" s="11">
        <f>'DV STOP cijfers'!CX16</f>
        <v>0</v>
      </c>
      <c r="CY84" s="26">
        <f>'DV STOP cijfers'!CY16</f>
        <v>0</v>
      </c>
      <c r="CZ84" s="15">
        <f>'DV STOP cijfers'!CZ16</f>
        <v>0</v>
      </c>
      <c r="DA84" s="11">
        <f>'DV STOP cijfers'!DA16</f>
        <v>0</v>
      </c>
      <c r="DB84" s="11">
        <f>'DV STOP cijfers'!DB16</f>
        <v>0</v>
      </c>
      <c r="DC84" s="11">
        <f>'DV STOP cijfers'!DC16</f>
        <v>0</v>
      </c>
      <c r="DD84" s="11">
        <f>'DV STOP cijfers'!DD16</f>
        <v>0</v>
      </c>
      <c r="DE84" s="11">
        <f>'DV STOP cijfers'!DE16</f>
        <v>0</v>
      </c>
      <c r="DF84" s="11">
        <f>'DV STOP cijfers'!DF16</f>
        <v>0</v>
      </c>
      <c r="DG84" s="11">
        <f>'DV STOP cijfers'!DG16</f>
        <v>0</v>
      </c>
      <c r="DH84" s="11">
        <f>'DV STOP cijfers'!DH16</f>
        <v>0</v>
      </c>
      <c r="DI84" s="11">
        <f>'DV STOP cijfers'!DI16</f>
        <v>0</v>
      </c>
      <c r="DJ84" s="11">
        <f>'DV STOP cijfers'!DJ16</f>
        <v>0</v>
      </c>
      <c r="DK84" s="11">
        <f>'DV STOP cijfers'!DK16</f>
        <v>0</v>
      </c>
      <c r="DL84" s="26">
        <f>'DV STOP cijfers'!DL16</f>
        <v>0</v>
      </c>
    </row>
    <row r="85" spans="1:116" s="13" customFormat="1" ht="15" customHeight="1">
      <c r="A85" s="49">
        <f>'DV STOP cijfers'!A17</f>
        <v>0</v>
      </c>
      <c r="B85" s="49" t="str">
        <f>'DV STOP cijfers'!B17</f>
        <v>FANT</v>
      </c>
      <c r="C85" s="13" t="str">
        <f>'DV STOP cijfers'!C17</f>
        <v>Diervoeder</v>
      </c>
      <c r="D85" s="13" t="str">
        <f>'DV STOP cijfers'!D17</f>
        <v>DV Geregistreerde bedrijven DG AGRO</v>
      </c>
      <c r="E85" s="819" t="str">
        <f>'DV STOP cijfers'!E17</f>
        <v>Werkoverleg-opleiding TU</v>
      </c>
      <c r="F85" s="13" t="str">
        <f>'DV STOP cijfers'!F17</f>
        <v>EL&amp;I AGRO</v>
      </c>
      <c r="G85" s="302">
        <f>'DV STOP cijfers'!G17</f>
        <v>0</v>
      </c>
      <c r="H85" s="15">
        <f>'DV STOP cijfers'!H17</f>
        <v>3016</v>
      </c>
      <c r="I85" s="11">
        <f>'DV STOP cijfers'!I17</f>
        <v>0</v>
      </c>
      <c r="J85" s="11">
        <f>'DV STOP cijfers'!J17</f>
        <v>0</v>
      </c>
      <c r="K85" s="11">
        <f>'DV STOP cijfers'!K17</f>
        <v>0</v>
      </c>
      <c r="L85" s="11">
        <f>'DV STOP cijfers'!L17</f>
        <v>0</v>
      </c>
      <c r="M85" s="13">
        <f>'DV STOP cijfers'!M17</f>
        <v>0</v>
      </c>
      <c r="N85" s="13">
        <f>'DV STOP cijfers'!N17</f>
        <v>0</v>
      </c>
      <c r="O85" s="13">
        <f>'DV STOP cijfers'!O17</f>
        <v>0</v>
      </c>
      <c r="P85" s="13">
        <f>'DV STOP cijfers'!P17</f>
        <v>0</v>
      </c>
      <c r="Q85" s="26">
        <f>'DV STOP cijfers'!Q17</f>
        <v>3016</v>
      </c>
      <c r="R85" s="15">
        <f>'DV STOP cijfers'!R17</f>
        <v>0</v>
      </c>
      <c r="S85" s="11">
        <f>'DV STOP cijfers'!S17</f>
        <v>0</v>
      </c>
      <c r="T85" s="11">
        <f>'DV STOP cijfers'!T17</f>
        <v>3016</v>
      </c>
      <c r="U85" s="11">
        <f>'DV STOP cijfers'!U17</f>
        <v>0</v>
      </c>
      <c r="V85" s="11">
        <f>'DV STOP cijfers'!V17</f>
        <v>0</v>
      </c>
      <c r="W85" s="11">
        <f>'DV STOP cijfers'!W17</f>
        <v>0</v>
      </c>
      <c r="X85" s="11">
        <f>'DV STOP cijfers'!X17</f>
        <v>0</v>
      </c>
      <c r="Y85" s="11">
        <f>'DV STOP cijfers'!Y17</f>
        <v>0</v>
      </c>
      <c r="Z85" s="302">
        <f>'DV STOP cijfers'!Z17</f>
        <v>3016</v>
      </c>
      <c r="AA85" s="11">
        <f>'DV STOP cijfers'!AA17</f>
        <v>0</v>
      </c>
      <c r="AB85" s="11">
        <f>'DV STOP cijfers'!AB17</f>
        <v>0</v>
      </c>
      <c r="AC85" s="11">
        <f>'DV STOP cijfers'!AC17</f>
        <v>3016</v>
      </c>
      <c r="AD85" s="11">
        <f>'DV STOP cijfers'!AD17</f>
        <v>0</v>
      </c>
      <c r="AE85" s="11">
        <f>'DV STOP cijfers'!AE17</f>
        <v>0</v>
      </c>
      <c r="AF85" s="294">
        <f>'DV STOP cijfers'!AF17</f>
        <v>0</v>
      </c>
      <c r="AG85" s="302">
        <f>'DV STOP cijfers'!AG17</f>
        <v>0</v>
      </c>
      <c r="AH85" s="15">
        <f>'DV STOP cijfers'!AH17</f>
        <v>0</v>
      </c>
      <c r="AI85" s="11">
        <f>'DV STOP cijfers'!AI17</f>
        <v>0</v>
      </c>
      <c r="AJ85" s="11">
        <f>'DV STOP cijfers'!AJ17</f>
        <v>0</v>
      </c>
      <c r="AK85" s="11">
        <f>'DV STOP cijfers'!AK17</f>
        <v>0</v>
      </c>
      <c r="AL85" s="302">
        <f>'DV STOP cijfers'!AL17</f>
        <v>0</v>
      </c>
      <c r="AM85" s="15">
        <f>'DV STOP cijfers'!AM17</f>
        <v>0</v>
      </c>
      <c r="AN85" s="11">
        <f>'DV STOP cijfers'!AN17</f>
        <v>0</v>
      </c>
      <c r="AO85" s="11">
        <f>'DV STOP cijfers'!AO17</f>
        <v>0</v>
      </c>
      <c r="AP85" s="11">
        <f>'DV STOP cijfers'!AP17</f>
        <v>0</v>
      </c>
      <c r="AQ85" s="294">
        <f>'DV STOP cijfers'!AQ17</f>
        <v>0</v>
      </c>
      <c r="AR85" s="302">
        <f>'DV STOP cijfers'!AR17</f>
        <v>0</v>
      </c>
      <c r="AS85" s="15">
        <f>'DV STOP cijfers'!AS17</f>
        <v>0</v>
      </c>
      <c r="AT85" s="11">
        <f>'DV STOP cijfers'!AT17</f>
        <v>0</v>
      </c>
      <c r="AU85" s="11">
        <f>'DV STOP cijfers'!AU17</f>
        <v>0</v>
      </c>
      <c r="AV85" s="11">
        <f>'DV STOP cijfers'!AV17</f>
        <v>0</v>
      </c>
      <c r="AW85" s="11">
        <f>'DV STOP cijfers'!AW17</f>
        <v>0</v>
      </c>
      <c r="AX85" s="11">
        <f>'DV STOP cijfers'!AX17</f>
        <v>0</v>
      </c>
      <c r="AY85" s="11">
        <f>'DV STOP cijfers'!AY17</f>
        <v>0</v>
      </c>
      <c r="AZ85" s="11">
        <f>'DV STOP cijfers'!AZ17</f>
        <v>0</v>
      </c>
      <c r="BA85" s="11">
        <f>'DV STOP cijfers'!BA17</f>
        <v>0</v>
      </c>
      <c r="BB85" s="294">
        <f>'DV STOP cijfers'!BB17</f>
        <v>0</v>
      </c>
      <c r="BC85" s="302">
        <f>'DV STOP cijfers'!BC17</f>
        <v>0</v>
      </c>
      <c r="BD85" s="309">
        <f>'DV STOP cijfers'!BD17</f>
        <v>0</v>
      </c>
      <c r="BE85" s="13">
        <f>'DV STOP cijfers'!BE17</f>
        <v>0</v>
      </c>
      <c r="BF85" s="13">
        <f>'DV STOP cijfers'!BF17</f>
        <v>0</v>
      </c>
      <c r="BG85" s="13">
        <f>'DV STOP cijfers'!BG17</f>
        <v>0</v>
      </c>
      <c r="BH85" s="13">
        <f>'DV STOP cijfers'!BH17</f>
        <v>0</v>
      </c>
      <c r="BI85" s="13">
        <f>'DV STOP cijfers'!BI17</f>
        <v>0</v>
      </c>
      <c r="BJ85" s="157">
        <f>'DV STOP cijfers'!BJ17</f>
        <v>0</v>
      </c>
      <c r="BK85" s="302">
        <f>'DV STOP cijfers'!BK17</f>
        <v>0</v>
      </c>
      <c r="BL85" s="309">
        <f>'DV STOP cijfers'!BL17</f>
        <v>0</v>
      </c>
      <c r="BM85" s="13">
        <f>'DV STOP cijfers'!BM17</f>
        <v>0</v>
      </c>
      <c r="BN85" s="157">
        <f>'DV STOP cijfers'!BN17</f>
        <v>0</v>
      </c>
      <c r="BO85" s="13">
        <f>'DV STOP cijfers'!BO17</f>
        <v>0</v>
      </c>
      <c r="BP85" s="157">
        <f>'DV STOP cijfers'!BP17</f>
        <v>0</v>
      </c>
      <c r="BQ85" s="302">
        <f>'DV STOP cijfers'!BQ17</f>
        <v>0</v>
      </c>
      <c r="BR85" s="309">
        <f>'DV STOP cijfers'!BR17</f>
        <v>0</v>
      </c>
      <c r="BS85" s="13">
        <f>'DV STOP cijfers'!BS17</f>
        <v>0</v>
      </c>
      <c r="BT85" s="13">
        <f>'DV STOP cijfers'!BT17</f>
        <v>0</v>
      </c>
      <c r="BU85" s="13">
        <f>'DV STOP cijfers'!BU17</f>
        <v>0</v>
      </c>
      <c r="BV85" s="13">
        <f>'DV STOP cijfers'!BV17</f>
        <v>0</v>
      </c>
      <c r="BW85" s="157">
        <f>'DV STOP cijfers'!BW17</f>
        <v>0</v>
      </c>
      <c r="BX85" s="302">
        <f>'DV STOP cijfers'!BX17</f>
        <v>0</v>
      </c>
      <c r="BY85" s="302">
        <f>'DV STOP cijfers'!BY17</f>
        <v>0</v>
      </c>
      <c r="BZ85" s="13">
        <f>'DV STOP cijfers'!BZ17</f>
        <v>0</v>
      </c>
      <c r="CA85" s="13">
        <f>'DV STOP cijfers'!CA17</f>
        <v>0</v>
      </c>
      <c r="CB85" s="13">
        <f>'DV STOP cijfers'!CB17</f>
        <v>0</v>
      </c>
      <c r="CC85" s="13">
        <f>'DV STOP cijfers'!CC17</f>
        <v>0</v>
      </c>
      <c r="CD85" s="13">
        <f>'DV STOP cijfers'!CD17</f>
        <v>0</v>
      </c>
      <c r="CE85" s="13">
        <f>'DV STOP cijfers'!CE17</f>
        <v>0</v>
      </c>
      <c r="CF85" s="13">
        <f>'DV STOP cijfers'!CF17</f>
        <v>0</v>
      </c>
      <c r="CG85" s="13">
        <f>'DV STOP cijfers'!CG17</f>
        <v>0</v>
      </c>
      <c r="CH85" s="13">
        <f>'DV STOP cijfers'!CH17</f>
        <v>0</v>
      </c>
      <c r="CI85" s="13">
        <f>'DV STOP cijfers'!CI17</f>
        <v>0</v>
      </c>
      <c r="CJ85" s="13">
        <f>'DV STOP cijfers'!CJ17</f>
        <v>0</v>
      </c>
      <c r="CK85" s="13">
        <f>'DV STOP cijfers'!CK17</f>
        <v>0</v>
      </c>
      <c r="CL85" s="302">
        <f>'DV STOP cijfers'!CL17</f>
        <v>0</v>
      </c>
      <c r="CM85" s="13">
        <f>'DV STOP cijfers'!CM17</f>
        <v>0</v>
      </c>
      <c r="CN85" s="13">
        <f>'DV STOP cijfers'!CN17</f>
        <v>0</v>
      </c>
      <c r="CO85" s="13">
        <f>'DV STOP cijfers'!CO17</f>
        <v>0</v>
      </c>
      <c r="CP85" s="13">
        <f>'DV STOP cijfers'!CP17</f>
        <v>0</v>
      </c>
      <c r="CQ85" s="13">
        <f>'DV STOP cijfers'!CQ17</f>
        <v>0</v>
      </c>
      <c r="CR85" s="13">
        <f>'DV STOP cijfers'!CR17</f>
        <v>0</v>
      </c>
      <c r="CS85" s="13">
        <f>'DV STOP cijfers'!CS17</f>
        <v>0</v>
      </c>
      <c r="CT85" s="13">
        <f>'DV STOP cijfers'!CT17</f>
        <v>0</v>
      </c>
      <c r="CU85" s="13">
        <f>'DV STOP cijfers'!CU17</f>
        <v>0</v>
      </c>
      <c r="CV85" s="13">
        <f>'DV STOP cijfers'!CV17</f>
        <v>0</v>
      </c>
      <c r="CW85" s="13">
        <f>'DV STOP cijfers'!CW17</f>
        <v>0</v>
      </c>
      <c r="CX85" s="13">
        <f>'DV STOP cijfers'!CX17</f>
        <v>0</v>
      </c>
      <c r="CY85" s="157">
        <f>'DV STOP cijfers'!CY17</f>
        <v>0</v>
      </c>
      <c r="CZ85" s="309">
        <f>'DV STOP cijfers'!CZ17</f>
        <v>0</v>
      </c>
      <c r="DA85" s="13">
        <f>'DV STOP cijfers'!DA17</f>
        <v>0</v>
      </c>
      <c r="DB85" s="13">
        <f>'DV STOP cijfers'!DB17</f>
        <v>0</v>
      </c>
      <c r="DC85" s="13">
        <f>'DV STOP cijfers'!DC17</f>
        <v>0</v>
      </c>
      <c r="DD85" s="13">
        <f>'DV STOP cijfers'!DD17</f>
        <v>0</v>
      </c>
      <c r="DE85" s="13">
        <f>'DV STOP cijfers'!DE17</f>
        <v>0</v>
      </c>
      <c r="DF85" s="13">
        <f>'DV STOP cijfers'!DF17</f>
        <v>0</v>
      </c>
      <c r="DG85" s="13">
        <f>'DV STOP cijfers'!DG17</f>
        <v>0</v>
      </c>
      <c r="DH85" s="13">
        <f>'DV STOP cijfers'!DH17</f>
        <v>0</v>
      </c>
      <c r="DI85" s="13">
        <f>'DV STOP cijfers'!DI17</f>
        <v>0</v>
      </c>
      <c r="DJ85" s="13">
        <f>'DV STOP cijfers'!DJ17</f>
        <v>0</v>
      </c>
      <c r="DK85" s="13">
        <f>'DV STOP cijfers'!DK17</f>
        <v>0</v>
      </c>
      <c r="DL85" s="157">
        <f>'DV STOP cijfers'!DL17</f>
        <v>0</v>
      </c>
    </row>
    <row r="86" spans="1:116" s="4" customFormat="1" ht="15" customHeight="1">
      <c r="A86" s="49">
        <f>'DV STOP cijfers'!A18</f>
        <v>0</v>
      </c>
      <c r="B86" s="49" t="str">
        <f>'DV STOP cijfers'!B18</f>
        <v>FANT</v>
      </c>
      <c r="C86" s="4" t="str">
        <f>'DV STOP cijfers'!C18</f>
        <v>Diervoeder</v>
      </c>
      <c r="D86" s="4" t="str">
        <f>'DV STOP cijfers'!D18</f>
        <v>DV Geregistreerde bedrijven DG AGRO</v>
      </c>
      <c r="E86" s="274" t="str">
        <f>'DV STOP cijfers'!E18</f>
        <v>Advies en vertegenwoordiging (incl. oud PDV taken)</v>
      </c>
      <c r="F86" s="4" t="str">
        <f>'DV STOP cijfers'!F18</f>
        <v>EL&amp;I AGRO</v>
      </c>
      <c r="G86" s="292">
        <f>'DV STOP cijfers'!G18</f>
        <v>0</v>
      </c>
      <c r="H86" s="15">
        <f>'DV STOP cijfers'!H18</f>
        <v>800</v>
      </c>
      <c r="I86" s="11">
        <f>'DV STOP cijfers'!I18</f>
        <v>0</v>
      </c>
      <c r="J86" s="11">
        <f>'DV STOP cijfers'!J18</f>
        <v>0</v>
      </c>
      <c r="K86" s="11">
        <f>'DV STOP cijfers'!K18</f>
        <v>0</v>
      </c>
      <c r="L86" s="11">
        <f>'DV STOP cijfers'!L18</f>
        <v>0</v>
      </c>
      <c r="M86" s="11">
        <f>'DV STOP cijfers'!M18</f>
        <v>0</v>
      </c>
      <c r="N86" s="11">
        <f>'DV STOP cijfers'!N18</f>
        <v>0</v>
      </c>
      <c r="O86" s="11">
        <f>'DV STOP cijfers'!O18</f>
        <v>0</v>
      </c>
      <c r="P86" s="11">
        <f>'DV STOP cijfers'!P18</f>
        <v>0</v>
      </c>
      <c r="Q86" s="26">
        <f>'DV STOP cijfers'!Q18</f>
        <v>800</v>
      </c>
      <c r="R86" s="15">
        <f>'DV STOP cijfers'!R18</f>
        <v>0</v>
      </c>
      <c r="S86" s="11">
        <f>'DV STOP cijfers'!S18</f>
        <v>0</v>
      </c>
      <c r="T86" s="11">
        <f>'DV STOP cijfers'!T18</f>
        <v>800</v>
      </c>
      <c r="U86" s="11">
        <f>'DV STOP cijfers'!U18</f>
        <v>0</v>
      </c>
      <c r="V86" s="11">
        <f>'DV STOP cijfers'!V18</f>
        <v>0</v>
      </c>
      <c r="W86" s="11">
        <f>'DV STOP cijfers'!W18</f>
        <v>0</v>
      </c>
      <c r="X86" s="11">
        <f>'DV STOP cijfers'!X18</f>
        <v>0</v>
      </c>
      <c r="Y86" s="11">
        <f>'DV STOP cijfers'!Y18</f>
        <v>0</v>
      </c>
      <c r="Z86" s="49">
        <f>'DV STOP cijfers'!Z18</f>
        <v>800</v>
      </c>
      <c r="AA86" s="11">
        <f>'DV STOP cijfers'!AA18</f>
        <v>800</v>
      </c>
      <c r="AB86" s="11">
        <f>'DV STOP cijfers'!AB18</f>
        <v>0</v>
      </c>
      <c r="AC86" s="11">
        <f>'DV STOP cijfers'!AC18</f>
        <v>0</v>
      </c>
      <c r="AD86" s="11">
        <f>'DV STOP cijfers'!AD18</f>
        <v>0</v>
      </c>
      <c r="AE86" s="11">
        <f>'DV STOP cijfers'!AE18</f>
        <v>0</v>
      </c>
      <c r="AF86" s="294">
        <f>'DV STOP cijfers'!AF18</f>
        <v>0</v>
      </c>
      <c r="AG86" s="49">
        <f>'DV STOP cijfers'!AG18</f>
        <v>0</v>
      </c>
      <c r="AH86" s="15">
        <f>'DV STOP cijfers'!AH18</f>
        <v>0</v>
      </c>
      <c r="AI86" s="11">
        <f>'DV STOP cijfers'!AI18</f>
        <v>0</v>
      </c>
      <c r="AJ86" s="11">
        <f>'DV STOP cijfers'!AJ18</f>
        <v>800</v>
      </c>
      <c r="AK86" s="11">
        <f>'DV STOP cijfers'!AK18</f>
        <v>0</v>
      </c>
      <c r="AL86" s="49">
        <f>'DV STOP cijfers'!AL18</f>
        <v>0</v>
      </c>
      <c r="AM86" s="15">
        <f>'DV STOP cijfers'!AM18</f>
        <v>0</v>
      </c>
      <c r="AN86" s="11">
        <f>'DV STOP cijfers'!AN18</f>
        <v>0</v>
      </c>
      <c r="AO86" s="11">
        <f>'DV STOP cijfers'!AO18</f>
        <v>0</v>
      </c>
      <c r="AP86" s="11">
        <f>'DV STOP cijfers'!AP18</f>
        <v>0</v>
      </c>
      <c r="AQ86" s="294">
        <f>'DV STOP cijfers'!AQ18</f>
        <v>0</v>
      </c>
      <c r="AR86" s="49">
        <f>'DV STOP cijfers'!AR18</f>
        <v>0</v>
      </c>
      <c r="AS86" s="15">
        <f>'DV STOP cijfers'!AS18</f>
        <v>0</v>
      </c>
      <c r="AT86" s="11">
        <f>'DV STOP cijfers'!AT18</f>
        <v>0</v>
      </c>
      <c r="AU86" s="11">
        <f>'DV STOP cijfers'!AU18</f>
        <v>0</v>
      </c>
      <c r="AV86" s="11">
        <f>'DV STOP cijfers'!AV18</f>
        <v>0</v>
      </c>
      <c r="AW86" s="11">
        <f>'DV STOP cijfers'!AW18</f>
        <v>0</v>
      </c>
      <c r="AX86" s="11">
        <f>'DV STOP cijfers'!AX18</f>
        <v>0</v>
      </c>
      <c r="AY86" s="11">
        <f>'DV STOP cijfers'!AY18</f>
        <v>0</v>
      </c>
      <c r="AZ86" s="11">
        <f>'DV STOP cijfers'!AZ18</f>
        <v>0</v>
      </c>
      <c r="BA86" s="11">
        <f>'DV STOP cijfers'!BA18</f>
        <v>0</v>
      </c>
      <c r="BB86" s="294">
        <f>'DV STOP cijfers'!BB18</f>
        <v>0</v>
      </c>
      <c r="BC86" s="49">
        <f>'DV STOP cijfers'!BC18</f>
        <v>0</v>
      </c>
      <c r="BD86" s="15">
        <f>'DV STOP cijfers'!BD18</f>
        <v>0</v>
      </c>
      <c r="BE86" s="11">
        <f>'DV STOP cijfers'!BE18</f>
        <v>0</v>
      </c>
      <c r="BF86" s="11">
        <f>'DV STOP cijfers'!BF18</f>
        <v>0</v>
      </c>
      <c r="BG86" s="11">
        <f>'DV STOP cijfers'!BG18</f>
        <v>0</v>
      </c>
      <c r="BH86" s="11">
        <f>'DV STOP cijfers'!BH18</f>
        <v>0</v>
      </c>
      <c r="BI86" s="11">
        <f>'DV STOP cijfers'!BI18</f>
        <v>0</v>
      </c>
      <c r="BJ86" s="294">
        <f>'DV STOP cijfers'!BJ18</f>
        <v>0</v>
      </c>
      <c r="BK86" s="49">
        <f>'DV STOP cijfers'!BK18</f>
        <v>0</v>
      </c>
      <c r="BL86" s="15">
        <f>'DV STOP cijfers'!BL18</f>
        <v>0</v>
      </c>
      <c r="BM86" s="11">
        <f>'DV STOP cijfers'!BM18</f>
        <v>0</v>
      </c>
      <c r="BN86" s="294">
        <f>'DV STOP cijfers'!BN18</f>
        <v>0</v>
      </c>
      <c r="BO86" s="11">
        <f>'DV STOP cijfers'!BO18</f>
        <v>0</v>
      </c>
      <c r="BP86" s="294">
        <f>'DV STOP cijfers'!BP18</f>
        <v>0</v>
      </c>
      <c r="BQ86" s="49">
        <f>'DV STOP cijfers'!BQ18</f>
        <v>0</v>
      </c>
      <c r="BR86" s="15">
        <f>'DV STOP cijfers'!BR18</f>
        <v>0</v>
      </c>
      <c r="BS86" s="11">
        <f>'DV STOP cijfers'!BS18</f>
        <v>0</v>
      </c>
      <c r="BT86" s="11">
        <f>'DV STOP cijfers'!BT18</f>
        <v>0</v>
      </c>
      <c r="BU86" s="11">
        <f>'DV STOP cijfers'!BU18</f>
        <v>0</v>
      </c>
      <c r="BV86" s="11">
        <f>'DV STOP cijfers'!BV18</f>
        <v>0</v>
      </c>
      <c r="BW86" s="294">
        <f>'DV STOP cijfers'!BW18</f>
        <v>0</v>
      </c>
      <c r="BX86" s="49">
        <f>'DV STOP cijfers'!BX18</f>
        <v>0</v>
      </c>
      <c r="BY86" s="49">
        <f>'DV STOP cijfers'!BY18</f>
        <v>800</v>
      </c>
      <c r="BZ86" s="11">
        <f>'DV STOP cijfers'!BZ18</f>
        <v>0</v>
      </c>
      <c r="CA86" s="11">
        <f>'DV STOP cijfers'!CA18</f>
        <v>0</v>
      </c>
      <c r="CB86" s="11">
        <f>'DV STOP cijfers'!CB18</f>
        <v>0</v>
      </c>
      <c r="CC86" s="11">
        <f>'DV STOP cijfers'!CC18</f>
        <v>0</v>
      </c>
      <c r="CD86" s="11">
        <f>'DV STOP cijfers'!CD18</f>
        <v>0</v>
      </c>
      <c r="CE86" s="11">
        <f>'DV STOP cijfers'!CE18</f>
        <v>0</v>
      </c>
      <c r="CF86" s="11">
        <f>'DV STOP cijfers'!CF18</f>
        <v>0</v>
      </c>
      <c r="CG86" s="11">
        <f>'DV STOP cijfers'!CG18</f>
        <v>0</v>
      </c>
      <c r="CH86" s="11">
        <f>'DV STOP cijfers'!CH18</f>
        <v>0</v>
      </c>
      <c r="CI86" s="11">
        <f>'DV STOP cijfers'!CI18</f>
        <v>0</v>
      </c>
      <c r="CJ86" s="11">
        <f>'DV STOP cijfers'!CJ18</f>
        <v>0</v>
      </c>
      <c r="CK86" s="11">
        <f>'DV STOP cijfers'!CK18</f>
        <v>0</v>
      </c>
      <c r="CL86" s="49">
        <f>'DV STOP cijfers'!CL18</f>
        <v>0</v>
      </c>
      <c r="CM86" s="11">
        <f>'DV STOP cijfers'!CM18</f>
        <v>0</v>
      </c>
      <c r="CN86" s="11">
        <f>'DV STOP cijfers'!CN18</f>
        <v>0</v>
      </c>
      <c r="CO86" s="11">
        <f>'DV STOP cijfers'!CO18</f>
        <v>0</v>
      </c>
      <c r="CP86" s="11">
        <f>'DV STOP cijfers'!CP18</f>
        <v>0</v>
      </c>
      <c r="CQ86" s="11">
        <f>'DV STOP cijfers'!CQ18</f>
        <v>0</v>
      </c>
      <c r="CR86" s="11">
        <f>'DV STOP cijfers'!CR18</f>
        <v>0</v>
      </c>
      <c r="CS86" s="11">
        <f>'DV STOP cijfers'!CS18</f>
        <v>0</v>
      </c>
      <c r="CT86" s="11">
        <f>'DV STOP cijfers'!CT18</f>
        <v>0</v>
      </c>
      <c r="CU86" s="11">
        <f>'DV STOP cijfers'!CU18</f>
        <v>0</v>
      </c>
      <c r="CV86" s="11">
        <f>'DV STOP cijfers'!CV18</f>
        <v>0</v>
      </c>
      <c r="CW86" s="11">
        <f>'DV STOP cijfers'!CW18</f>
        <v>0</v>
      </c>
      <c r="CX86" s="11">
        <f>'DV STOP cijfers'!CX18</f>
        <v>0</v>
      </c>
      <c r="CY86" s="26">
        <f>'DV STOP cijfers'!CY18</f>
        <v>0</v>
      </c>
      <c r="CZ86" s="15">
        <f>'DV STOP cijfers'!CZ18</f>
        <v>0</v>
      </c>
      <c r="DA86" s="11">
        <f>'DV STOP cijfers'!DA18</f>
        <v>0</v>
      </c>
      <c r="DB86" s="11">
        <f>'DV STOP cijfers'!DB18</f>
        <v>0</v>
      </c>
      <c r="DC86" s="11">
        <f>'DV STOP cijfers'!DC18</f>
        <v>0</v>
      </c>
      <c r="DD86" s="11">
        <f>'DV STOP cijfers'!DD18</f>
        <v>0</v>
      </c>
      <c r="DE86" s="11">
        <f>'DV STOP cijfers'!DE18</f>
        <v>0</v>
      </c>
      <c r="DF86" s="11">
        <f>'DV STOP cijfers'!DF18</f>
        <v>0</v>
      </c>
      <c r="DG86" s="11">
        <f>'DV STOP cijfers'!DG18</f>
        <v>0</v>
      </c>
      <c r="DH86" s="11">
        <f>'DV STOP cijfers'!DH18</f>
        <v>0</v>
      </c>
      <c r="DI86" s="11">
        <f>'DV STOP cijfers'!DI18</f>
        <v>0</v>
      </c>
      <c r="DJ86" s="11">
        <f>'DV STOP cijfers'!DJ18</f>
        <v>0</v>
      </c>
      <c r="DK86" s="11">
        <f>'DV STOP cijfers'!DK18</f>
        <v>0</v>
      </c>
      <c r="DL86" s="26">
        <f>'DV STOP cijfers'!DL18</f>
        <v>0</v>
      </c>
    </row>
    <row r="87" spans="1:116" s="4" customFormat="1" ht="15" customHeight="1">
      <c r="A87" s="49">
        <f>'DV STOP cijfers'!A19</f>
        <v>0</v>
      </c>
      <c r="B87" s="49" t="str">
        <f>'DV STOP cijfers'!B19</f>
        <v>FANT</v>
      </c>
      <c r="C87" s="4" t="str">
        <f>'DV STOP cijfers'!C19</f>
        <v>Diervoeder</v>
      </c>
      <c r="D87" s="4" t="str">
        <f>'DV STOP cijfers'!D19</f>
        <v>DV Geregistreerde bedrijven DG AGRO</v>
      </c>
      <c r="E87" s="274" t="str">
        <f>'DV STOP cijfers'!E19</f>
        <v>kennis&amp; expertise</v>
      </c>
      <c r="F87" s="4" t="str">
        <f>'DV STOP cijfers'!F19</f>
        <v>EL&amp;I AGRO</v>
      </c>
      <c r="G87" s="292">
        <f>'DV STOP cijfers'!G19</f>
        <v>0</v>
      </c>
      <c r="H87" s="15">
        <f>'DV STOP cijfers'!H19</f>
        <v>800</v>
      </c>
      <c r="I87" s="11">
        <f>'DV STOP cijfers'!I19</f>
        <v>0</v>
      </c>
      <c r="J87" s="11">
        <f>'DV STOP cijfers'!J19</f>
        <v>0</v>
      </c>
      <c r="K87" s="11">
        <f>'DV STOP cijfers'!K19</f>
        <v>0</v>
      </c>
      <c r="L87" s="11">
        <f>'DV STOP cijfers'!L19</f>
        <v>0</v>
      </c>
      <c r="M87" s="11">
        <f>'DV STOP cijfers'!M19</f>
        <v>0</v>
      </c>
      <c r="N87" s="11">
        <f>'DV STOP cijfers'!N19</f>
        <v>0</v>
      </c>
      <c r="O87" s="11">
        <f>'DV STOP cijfers'!O19</f>
        <v>0</v>
      </c>
      <c r="P87" s="11">
        <f>'DV STOP cijfers'!P19</f>
        <v>0</v>
      </c>
      <c r="Q87" s="26">
        <f>'DV STOP cijfers'!Q19</f>
        <v>800</v>
      </c>
      <c r="R87" s="15">
        <f>'DV STOP cijfers'!R19</f>
        <v>0</v>
      </c>
      <c r="S87" s="11">
        <f>'DV STOP cijfers'!S19</f>
        <v>0</v>
      </c>
      <c r="T87" s="11">
        <f>'DV STOP cijfers'!T19</f>
        <v>800</v>
      </c>
      <c r="U87" s="11">
        <f>'DV STOP cijfers'!U19</f>
        <v>0</v>
      </c>
      <c r="V87" s="11">
        <f>'DV STOP cijfers'!V19</f>
        <v>0</v>
      </c>
      <c r="W87" s="11">
        <f>'DV STOP cijfers'!W19</f>
        <v>0</v>
      </c>
      <c r="X87" s="11">
        <f>'DV STOP cijfers'!X19</f>
        <v>0</v>
      </c>
      <c r="Y87" s="11">
        <f>'DV STOP cijfers'!Y19</f>
        <v>0</v>
      </c>
      <c r="Z87" s="49">
        <f>'DV STOP cijfers'!Z19</f>
        <v>800</v>
      </c>
      <c r="AA87" s="11">
        <f>'DV STOP cijfers'!AA19</f>
        <v>800</v>
      </c>
      <c r="AB87" s="11">
        <f>'DV STOP cijfers'!AB19</f>
        <v>0</v>
      </c>
      <c r="AC87" s="11">
        <f>'DV STOP cijfers'!AC19</f>
        <v>0</v>
      </c>
      <c r="AD87" s="11">
        <f>'DV STOP cijfers'!AD19</f>
        <v>0</v>
      </c>
      <c r="AE87" s="11">
        <f>'DV STOP cijfers'!AE19</f>
        <v>0</v>
      </c>
      <c r="AF87" s="294">
        <f>'DV STOP cijfers'!AF19</f>
        <v>0</v>
      </c>
      <c r="AG87" s="49">
        <f>'DV STOP cijfers'!AG19</f>
        <v>0</v>
      </c>
      <c r="AH87" s="15">
        <f>'DV STOP cijfers'!AH19</f>
        <v>0</v>
      </c>
      <c r="AI87" s="11">
        <f>'DV STOP cijfers'!AI19</f>
        <v>0</v>
      </c>
      <c r="AJ87" s="11">
        <f>'DV STOP cijfers'!AJ19</f>
        <v>800</v>
      </c>
      <c r="AK87" s="11">
        <f>'DV STOP cijfers'!AK19</f>
        <v>0</v>
      </c>
      <c r="AL87" s="49">
        <f>'DV STOP cijfers'!AL19</f>
        <v>0</v>
      </c>
      <c r="AM87" s="15">
        <f>'DV STOP cijfers'!AM19</f>
        <v>0</v>
      </c>
      <c r="AN87" s="11">
        <f>'DV STOP cijfers'!AN19</f>
        <v>0</v>
      </c>
      <c r="AO87" s="11">
        <f>'DV STOP cijfers'!AO19</f>
        <v>0</v>
      </c>
      <c r="AP87" s="11">
        <f>'DV STOP cijfers'!AP19</f>
        <v>0</v>
      </c>
      <c r="AQ87" s="294">
        <f>'DV STOP cijfers'!AQ19</f>
        <v>0</v>
      </c>
      <c r="AR87" s="49">
        <f>'DV STOP cijfers'!AR19</f>
        <v>0</v>
      </c>
      <c r="AS87" s="15">
        <f>'DV STOP cijfers'!AS19</f>
        <v>0</v>
      </c>
      <c r="AT87" s="11">
        <f>'DV STOP cijfers'!AT19</f>
        <v>0</v>
      </c>
      <c r="AU87" s="11">
        <f>'DV STOP cijfers'!AU19</f>
        <v>0</v>
      </c>
      <c r="AV87" s="11">
        <f>'DV STOP cijfers'!AV19</f>
        <v>0</v>
      </c>
      <c r="AW87" s="11">
        <f>'DV STOP cijfers'!AW19</f>
        <v>0</v>
      </c>
      <c r="AX87" s="11">
        <f>'DV STOP cijfers'!AX19</f>
        <v>0</v>
      </c>
      <c r="AY87" s="11">
        <f>'DV STOP cijfers'!AY19</f>
        <v>0</v>
      </c>
      <c r="AZ87" s="11">
        <f>'DV STOP cijfers'!AZ19</f>
        <v>0</v>
      </c>
      <c r="BA87" s="11">
        <f>'DV STOP cijfers'!BA19</f>
        <v>0</v>
      </c>
      <c r="BB87" s="294">
        <f>'DV STOP cijfers'!BB19</f>
        <v>0</v>
      </c>
      <c r="BC87" s="49">
        <f>'DV STOP cijfers'!BC19</f>
        <v>0</v>
      </c>
      <c r="BD87" s="15">
        <f>'DV STOP cijfers'!BD19</f>
        <v>0</v>
      </c>
      <c r="BE87" s="11">
        <f>'DV STOP cijfers'!BE19</f>
        <v>0</v>
      </c>
      <c r="BF87" s="11">
        <f>'DV STOP cijfers'!BF19</f>
        <v>0</v>
      </c>
      <c r="BG87" s="11">
        <f>'DV STOP cijfers'!BG19</f>
        <v>0</v>
      </c>
      <c r="BH87" s="11">
        <f>'DV STOP cijfers'!BH19</f>
        <v>0</v>
      </c>
      <c r="BI87" s="11">
        <f>'DV STOP cijfers'!BI19</f>
        <v>0</v>
      </c>
      <c r="BJ87" s="294">
        <f>'DV STOP cijfers'!BJ19</f>
        <v>0</v>
      </c>
      <c r="BK87" s="49">
        <f>'DV STOP cijfers'!BK19</f>
        <v>0</v>
      </c>
      <c r="BL87" s="15">
        <f>'DV STOP cijfers'!BL19</f>
        <v>0</v>
      </c>
      <c r="BM87" s="11">
        <f>'DV STOP cijfers'!BM19</f>
        <v>0</v>
      </c>
      <c r="BN87" s="294">
        <f>'DV STOP cijfers'!BN19</f>
        <v>0</v>
      </c>
      <c r="BO87" s="11">
        <f>'DV STOP cijfers'!BO19</f>
        <v>0</v>
      </c>
      <c r="BP87" s="294">
        <f>'DV STOP cijfers'!BP19</f>
        <v>0</v>
      </c>
      <c r="BQ87" s="49">
        <f>'DV STOP cijfers'!BQ19</f>
        <v>0</v>
      </c>
      <c r="BR87" s="15">
        <f>'DV STOP cijfers'!BR19</f>
        <v>0</v>
      </c>
      <c r="BS87" s="11">
        <f>'DV STOP cijfers'!BS19</f>
        <v>0</v>
      </c>
      <c r="BT87" s="11">
        <f>'DV STOP cijfers'!BT19</f>
        <v>0</v>
      </c>
      <c r="BU87" s="11">
        <f>'DV STOP cijfers'!BU19</f>
        <v>0</v>
      </c>
      <c r="BV87" s="11">
        <f>'DV STOP cijfers'!BV19</f>
        <v>0</v>
      </c>
      <c r="BW87" s="294">
        <f>'DV STOP cijfers'!BW19</f>
        <v>0</v>
      </c>
      <c r="BX87" s="49">
        <f>'DV STOP cijfers'!BX19</f>
        <v>0</v>
      </c>
      <c r="BY87" s="49">
        <f>'DV STOP cijfers'!BY19</f>
        <v>800</v>
      </c>
      <c r="BZ87" s="11">
        <f>'DV STOP cijfers'!BZ19</f>
        <v>0</v>
      </c>
      <c r="CA87" s="11">
        <f>'DV STOP cijfers'!CA19</f>
        <v>0</v>
      </c>
      <c r="CB87" s="11">
        <f>'DV STOP cijfers'!CB19</f>
        <v>0</v>
      </c>
      <c r="CC87" s="11">
        <f>'DV STOP cijfers'!CC19</f>
        <v>0</v>
      </c>
      <c r="CD87" s="11">
        <f>'DV STOP cijfers'!CD19</f>
        <v>0</v>
      </c>
      <c r="CE87" s="11">
        <f>'DV STOP cijfers'!CE19</f>
        <v>0</v>
      </c>
      <c r="CF87" s="11">
        <f>'DV STOP cijfers'!CF19</f>
        <v>0</v>
      </c>
      <c r="CG87" s="11">
        <f>'DV STOP cijfers'!CG19</f>
        <v>0</v>
      </c>
      <c r="CH87" s="11">
        <f>'DV STOP cijfers'!CH19</f>
        <v>0</v>
      </c>
      <c r="CI87" s="11">
        <f>'DV STOP cijfers'!CI19</f>
        <v>0</v>
      </c>
      <c r="CJ87" s="11">
        <f>'DV STOP cijfers'!CJ19</f>
        <v>0</v>
      </c>
      <c r="CK87" s="11">
        <f>'DV STOP cijfers'!CK19</f>
        <v>0</v>
      </c>
      <c r="CL87" s="49">
        <f>'DV STOP cijfers'!CL19</f>
        <v>0</v>
      </c>
      <c r="CM87" s="11">
        <f>'DV STOP cijfers'!CM19</f>
        <v>0</v>
      </c>
      <c r="CN87" s="11">
        <f>'DV STOP cijfers'!CN19</f>
        <v>0</v>
      </c>
      <c r="CO87" s="11">
        <f>'DV STOP cijfers'!CO19</f>
        <v>0</v>
      </c>
      <c r="CP87" s="11">
        <f>'DV STOP cijfers'!CP19</f>
        <v>0</v>
      </c>
      <c r="CQ87" s="11">
        <f>'DV STOP cijfers'!CQ19</f>
        <v>0</v>
      </c>
      <c r="CR87" s="11">
        <f>'DV STOP cijfers'!CR19</f>
        <v>0</v>
      </c>
      <c r="CS87" s="11">
        <f>'DV STOP cijfers'!CS19</f>
        <v>0</v>
      </c>
      <c r="CT87" s="11">
        <f>'DV STOP cijfers'!CT19</f>
        <v>0</v>
      </c>
      <c r="CU87" s="11">
        <f>'DV STOP cijfers'!CU19</f>
        <v>0</v>
      </c>
      <c r="CV87" s="11">
        <f>'DV STOP cijfers'!CV19</f>
        <v>0</v>
      </c>
      <c r="CW87" s="11">
        <f>'DV STOP cijfers'!CW19</f>
        <v>0</v>
      </c>
      <c r="CX87" s="11">
        <f>'DV STOP cijfers'!CX19</f>
        <v>0</v>
      </c>
      <c r="CY87" s="26">
        <f>'DV STOP cijfers'!CY19</f>
        <v>0</v>
      </c>
      <c r="CZ87" s="15">
        <f>'DV STOP cijfers'!CZ19</f>
        <v>0</v>
      </c>
      <c r="DA87" s="11">
        <f>'DV STOP cijfers'!DA19</f>
        <v>0</v>
      </c>
      <c r="DB87" s="11">
        <f>'DV STOP cijfers'!DB19</f>
        <v>0</v>
      </c>
      <c r="DC87" s="11">
        <f>'DV STOP cijfers'!DC19</f>
        <v>0</v>
      </c>
      <c r="DD87" s="11">
        <f>'DV STOP cijfers'!DD19</f>
        <v>0</v>
      </c>
      <c r="DE87" s="11">
        <f>'DV STOP cijfers'!DE19</f>
        <v>0</v>
      </c>
      <c r="DF87" s="11">
        <f>'DV STOP cijfers'!DF19</f>
        <v>0</v>
      </c>
      <c r="DG87" s="11">
        <f>'DV STOP cijfers'!DG19</f>
        <v>0</v>
      </c>
      <c r="DH87" s="11">
        <f>'DV STOP cijfers'!DH19</f>
        <v>0</v>
      </c>
      <c r="DI87" s="11">
        <f>'DV STOP cijfers'!DI19</f>
        <v>0</v>
      </c>
      <c r="DJ87" s="11">
        <f>'DV STOP cijfers'!DJ19</f>
        <v>0</v>
      </c>
      <c r="DK87" s="11">
        <f>'DV STOP cijfers'!DK19</f>
        <v>0</v>
      </c>
      <c r="DL87" s="26">
        <f>'DV STOP cijfers'!DL19</f>
        <v>0</v>
      </c>
    </row>
    <row r="88" spans="1:116" s="4" customFormat="1" ht="15" customHeight="1">
      <c r="A88" s="49">
        <f>'DV STOP cijfers'!A20</f>
        <v>0</v>
      </c>
      <c r="B88" s="49" t="str">
        <f>'DV STOP cijfers'!B20</f>
        <v>FANT</v>
      </c>
      <c r="C88" s="4" t="str">
        <f>'DV STOP cijfers'!C20</f>
        <v>Diervoeder</v>
      </c>
      <c r="D88" s="4" t="str">
        <f>'DV STOP cijfers'!D20</f>
        <v>DV Geregistreerde bedrijven DG AGRO</v>
      </c>
      <c r="E88" s="274" t="str">
        <f>'DV STOP cijfers'!E20</f>
        <v>Vernieuwing toezicht en Kwaliteitssysteemerkenning</v>
      </c>
      <c r="F88" s="4" t="str">
        <f>'DV STOP cijfers'!F20</f>
        <v>EL&amp;I AGRO</v>
      </c>
      <c r="G88" s="292">
        <f>'DV STOP cijfers'!G20</f>
        <v>0</v>
      </c>
      <c r="H88" s="15">
        <f>'DV STOP cijfers'!H20</f>
        <v>290</v>
      </c>
      <c r="I88" s="11">
        <f>'DV STOP cijfers'!I20</f>
        <v>0</v>
      </c>
      <c r="J88" s="11">
        <f>'DV STOP cijfers'!J20</f>
        <v>0</v>
      </c>
      <c r="K88" s="11">
        <f>'DV STOP cijfers'!K20</f>
        <v>0</v>
      </c>
      <c r="L88" s="11">
        <f>'DV STOP cijfers'!L20</f>
        <v>0</v>
      </c>
      <c r="M88" s="11">
        <f>'DV STOP cijfers'!M20</f>
        <v>0</v>
      </c>
      <c r="N88" s="11">
        <f>'DV STOP cijfers'!N20</f>
        <v>0</v>
      </c>
      <c r="O88" s="11">
        <f>'DV STOP cijfers'!O20</f>
        <v>0</v>
      </c>
      <c r="P88" s="11">
        <f>'DV STOP cijfers'!P20</f>
        <v>0</v>
      </c>
      <c r="Q88" s="26">
        <f>'DV STOP cijfers'!Q20</f>
        <v>290</v>
      </c>
      <c r="R88" s="15">
        <f>'DV STOP cijfers'!R20</f>
        <v>0</v>
      </c>
      <c r="S88" s="11">
        <f>'DV STOP cijfers'!S20</f>
        <v>0</v>
      </c>
      <c r="T88" s="11">
        <f>'DV STOP cijfers'!T20</f>
        <v>290</v>
      </c>
      <c r="U88" s="11">
        <f>'DV STOP cijfers'!U20</f>
        <v>0</v>
      </c>
      <c r="V88" s="11">
        <f>'DV STOP cijfers'!V20</f>
        <v>0</v>
      </c>
      <c r="W88" s="11">
        <f>'DV STOP cijfers'!W20</f>
        <v>0</v>
      </c>
      <c r="X88" s="11">
        <f>'DV STOP cijfers'!X20</f>
        <v>0</v>
      </c>
      <c r="Y88" s="11">
        <f>'DV STOP cijfers'!Y20</f>
        <v>0</v>
      </c>
      <c r="Z88" s="49">
        <f>'DV STOP cijfers'!Z20</f>
        <v>290</v>
      </c>
      <c r="AA88" s="11">
        <f>'DV STOP cijfers'!AA20</f>
        <v>290</v>
      </c>
      <c r="AB88" s="11">
        <f>'DV STOP cijfers'!AB20</f>
        <v>0</v>
      </c>
      <c r="AC88" s="11">
        <f>'DV STOP cijfers'!AC20</f>
        <v>0</v>
      </c>
      <c r="AD88" s="11">
        <f>'DV STOP cijfers'!AD20</f>
        <v>0</v>
      </c>
      <c r="AE88" s="11">
        <f>'DV STOP cijfers'!AE20</f>
        <v>0</v>
      </c>
      <c r="AF88" s="294">
        <f>'DV STOP cijfers'!AF20</f>
        <v>0</v>
      </c>
      <c r="AG88" s="49">
        <f>'DV STOP cijfers'!AG20</f>
        <v>0</v>
      </c>
      <c r="AH88" s="15">
        <f>'DV STOP cijfers'!AH20</f>
        <v>0</v>
      </c>
      <c r="AI88" s="11">
        <f>'DV STOP cijfers'!AI20</f>
        <v>0</v>
      </c>
      <c r="AJ88" s="11">
        <f>'DV STOP cijfers'!AJ20</f>
        <v>290</v>
      </c>
      <c r="AK88" s="11">
        <f>'DV STOP cijfers'!AK20</f>
        <v>0</v>
      </c>
      <c r="AL88" s="49">
        <f>'DV STOP cijfers'!AL20</f>
        <v>0</v>
      </c>
      <c r="AM88" s="15">
        <f>'DV STOP cijfers'!AM20</f>
        <v>0</v>
      </c>
      <c r="AN88" s="11">
        <f>'DV STOP cijfers'!AN20</f>
        <v>0</v>
      </c>
      <c r="AO88" s="11">
        <f>'DV STOP cijfers'!AO20</f>
        <v>0</v>
      </c>
      <c r="AP88" s="11">
        <f>'DV STOP cijfers'!AP20</f>
        <v>0</v>
      </c>
      <c r="AQ88" s="294">
        <f>'DV STOP cijfers'!AQ20</f>
        <v>0</v>
      </c>
      <c r="AR88" s="49">
        <f>'DV STOP cijfers'!AR20</f>
        <v>0</v>
      </c>
      <c r="AS88" s="15">
        <f>'DV STOP cijfers'!AS20</f>
        <v>0</v>
      </c>
      <c r="AT88" s="11">
        <f>'DV STOP cijfers'!AT20</f>
        <v>0</v>
      </c>
      <c r="AU88" s="11">
        <f>'DV STOP cijfers'!AU20</f>
        <v>0</v>
      </c>
      <c r="AV88" s="11">
        <f>'DV STOP cijfers'!AV20</f>
        <v>0</v>
      </c>
      <c r="AW88" s="11">
        <f>'DV STOP cijfers'!AW20</f>
        <v>0</v>
      </c>
      <c r="AX88" s="11">
        <f>'DV STOP cijfers'!AX20</f>
        <v>0</v>
      </c>
      <c r="AY88" s="11">
        <f>'DV STOP cijfers'!AY20</f>
        <v>0</v>
      </c>
      <c r="AZ88" s="11">
        <f>'DV STOP cijfers'!AZ20</f>
        <v>0</v>
      </c>
      <c r="BA88" s="11">
        <f>'DV STOP cijfers'!BA20</f>
        <v>0</v>
      </c>
      <c r="BB88" s="294">
        <f>'DV STOP cijfers'!BB20</f>
        <v>0</v>
      </c>
      <c r="BC88" s="49">
        <f>'DV STOP cijfers'!BC20</f>
        <v>0</v>
      </c>
      <c r="BD88" s="15">
        <f>'DV STOP cijfers'!BD20</f>
        <v>0</v>
      </c>
      <c r="BE88" s="11">
        <f>'DV STOP cijfers'!BE20</f>
        <v>0</v>
      </c>
      <c r="BF88" s="11">
        <f>'DV STOP cijfers'!BF20</f>
        <v>0</v>
      </c>
      <c r="BG88" s="11">
        <f>'DV STOP cijfers'!BG20</f>
        <v>0</v>
      </c>
      <c r="BH88" s="11">
        <f>'DV STOP cijfers'!BH20</f>
        <v>0</v>
      </c>
      <c r="BI88" s="11">
        <f>'DV STOP cijfers'!BI20</f>
        <v>0</v>
      </c>
      <c r="BJ88" s="294">
        <f>'DV STOP cijfers'!BJ20</f>
        <v>0</v>
      </c>
      <c r="BK88" s="49">
        <f>'DV STOP cijfers'!BK20</f>
        <v>0</v>
      </c>
      <c r="BL88" s="15">
        <f>'DV STOP cijfers'!BL20</f>
        <v>0</v>
      </c>
      <c r="BM88" s="11">
        <f>'DV STOP cijfers'!BM20</f>
        <v>0</v>
      </c>
      <c r="BN88" s="294">
        <f>'DV STOP cijfers'!BN20</f>
        <v>0</v>
      </c>
      <c r="BO88" s="11">
        <f>'DV STOP cijfers'!BO20</f>
        <v>0</v>
      </c>
      <c r="BP88" s="294">
        <f>'DV STOP cijfers'!BP20</f>
        <v>0</v>
      </c>
      <c r="BQ88" s="49">
        <f>'DV STOP cijfers'!BQ20</f>
        <v>0</v>
      </c>
      <c r="BR88" s="15">
        <f>'DV STOP cijfers'!BR20</f>
        <v>0</v>
      </c>
      <c r="BS88" s="11">
        <f>'DV STOP cijfers'!BS20</f>
        <v>0</v>
      </c>
      <c r="BT88" s="11">
        <f>'DV STOP cijfers'!BT20</f>
        <v>0</v>
      </c>
      <c r="BU88" s="11">
        <f>'DV STOP cijfers'!BU20</f>
        <v>0</v>
      </c>
      <c r="BV88" s="11">
        <f>'DV STOP cijfers'!BV20</f>
        <v>0</v>
      </c>
      <c r="BW88" s="294">
        <f>'DV STOP cijfers'!BW20</f>
        <v>0</v>
      </c>
      <c r="BX88" s="49">
        <f>'DV STOP cijfers'!BX20</f>
        <v>0</v>
      </c>
      <c r="BY88" s="49">
        <f>'DV STOP cijfers'!BY20</f>
        <v>290</v>
      </c>
      <c r="BZ88" s="11">
        <f>'DV STOP cijfers'!BZ20</f>
        <v>0</v>
      </c>
      <c r="CA88" s="11">
        <f>'DV STOP cijfers'!CA20</f>
        <v>0</v>
      </c>
      <c r="CB88" s="11">
        <f>'DV STOP cijfers'!CB20</f>
        <v>0</v>
      </c>
      <c r="CC88" s="11">
        <f>'DV STOP cijfers'!CC20</f>
        <v>0</v>
      </c>
      <c r="CD88" s="11">
        <f>'DV STOP cijfers'!CD20</f>
        <v>0</v>
      </c>
      <c r="CE88" s="11">
        <f>'DV STOP cijfers'!CE20</f>
        <v>0</v>
      </c>
      <c r="CF88" s="11">
        <f>'DV STOP cijfers'!CF20</f>
        <v>0</v>
      </c>
      <c r="CG88" s="11">
        <f>'DV STOP cijfers'!CG20</f>
        <v>0</v>
      </c>
      <c r="CH88" s="11">
        <f>'DV STOP cijfers'!CH20</f>
        <v>0</v>
      </c>
      <c r="CI88" s="11">
        <f>'DV STOP cijfers'!CI20</f>
        <v>0</v>
      </c>
      <c r="CJ88" s="11">
        <f>'DV STOP cijfers'!CJ20</f>
        <v>0</v>
      </c>
      <c r="CK88" s="11">
        <f>'DV STOP cijfers'!CK20</f>
        <v>0</v>
      </c>
      <c r="CL88" s="49">
        <f>'DV STOP cijfers'!CL20</f>
        <v>0</v>
      </c>
      <c r="CM88" s="11">
        <f>'DV STOP cijfers'!CM20</f>
        <v>0</v>
      </c>
      <c r="CN88" s="11">
        <f>'DV STOP cijfers'!CN20</f>
        <v>0</v>
      </c>
      <c r="CO88" s="11">
        <f>'DV STOP cijfers'!CO20</f>
        <v>0</v>
      </c>
      <c r="CP88" s="11">
        <f>'DV STOP cijfers'!CP20</f>
        <v>0</v>
      </c>
      <c r="CQ88" s="11">
        <f>'DV STOP cijfers'!CQ20</f>
        <v>0</v>
      </c>
      <c r="CR88" s="11">
        <f>'DV STOP cijfers'!CR20</f>
        <v>0</v>
      </c>
      <c r="CS88" s="11">
        <f>'DV STOP cijfers'!CS20</f>
        <v>0</v>
      </c>
      <c r="CT88" s="11">
        <f>'DV STOP cijfers'!CT20</f>
        <v>0</v>
      </c>
      <c r="CU88" s="11">
        <f>'DV STOP cijfers'!CU20</f>
        <v>0</v>
      </c>
      <c r="CV88" s="11">
        <f>'DV STOP cijfers'!CV20</f>
        <v>0</v>
      </c>
      <c r="CW88" s="11">
        <f>'DV STOP cijfers'!CW20</f>
        <v>0</v>
      </c>
      <c r="CX88" s="11">
        <f>'DV STOP cijfers'!CX20</f>
        <v>0</v>
      </c>
      <c r="CY88" s="26">
        <f>'DV STOP cijfers'!CY20</f>
        <v>0</v>
      </c>
      <c r="CZ88" s="15">
        <f>'DV STOP cijfers'!CZ20</f>
        <v>0</v>
      </c>
      <c r="DA88" s="11">
        <f>'DV STOP cijfers'!DA20</f>
        <v>0</v>
      </c>
      <c r="DB88" s="11">
        <f>'DV STOP cijfers'!DB20</f>
        <v>0</v>
      </c>
      <c r="DC88" s="11">
        <f>'DV STOP cijfers'!DC20</f>
        <v>0</v>
      </c>
      <c r="DD88" s="11">
        <f>'DV STOP cijfers'!DD20</f>
        <v>0</v>
      </c>
      <c r="DE88" s="11">
        <f>'DV STOP cijfers'!DE20</f>
        <v>0</v>
      </c>
      <c r="DF88" s="11">
        <f>'DV STOP cijfers'!DF20</f>
        <v>0</v>
      </c>
      <c r="DG88" s="11">
        <f>'DV STOP cijfers'!DG20</f>
        <v>0</v>
      </c>
      <c r="DH88" s="11">
        <f>'DV STOP cijfers'!DH20</f>
        <v>0</v>
      </c>
      <c r="DI88" s="11">
        <f>'DV STOP cijfers'!DI20</f>
        <v>0</v>
      </c>
      <c r="DJ88" s="11">
        <f>'DV STOP cijfers'!DJ20</f>
        <v>0</v>
      </c>
      <c r="DK88" s="11">
        <f>'DV STOP cijfers'!DK20</f>
        <v>0</v>
      </c>
      <c r="DL88" s="26">
        <f>'DV STOP cijfers'!DL20</f>
        <v>0</v>
      </c>
    </row>
    <row r="89" spans="1:116" s="4" customFormat="1" ht="15" customHeight="1">
      <c r="A89" s="49">
        <f>'DV STOP cijfers'!A21</f>
        <v>0</v>
      </c>
      <c r="B89" s="49" t="str">
        <f>'DV STOP cijfers'!B21</f>
        <v>FANT</v>
      </c>
      <c r="C89" s="4" t="str">
        <f>'DV STOP cijfers'!C21</f>
        <v>Diervoeder</v>
      </c>
      <c r="D89" s="4" t="str">
        <f>'DV STOP cijfers'!D21</f>
        <v>DV Geregistreerde bedrijven DG AGRO</v>
      </c>
      <c r="E89" s="274" t="str">
        <f>'DV STOP cijfers'!E21</f>
        <v>Administratieve ondersteuning TO</v>
      </c>
      <c r="F89" s="274" t="str">
        <f>'DV STOP cijfers'!F21</f>
        <v>EL&amp;I AGRO</v>
      </c>
      <c r="G89" s="537">
        <f>'DV STOP cijfers'!G21</f>
        <v>0</v>
      </c>
      <c r="H89" s="308">
        <f>'DV STOP cijfers'!H21</f>
        <v>600</v>
      </c>
      <c r="I89" s="11">
        <f>'DV STOP cijfers'!I21</f>
        <v>0</v>
      </c>
      <c r="J89" s="11">
        <f>'DV STOP cijfers'!J21</f>
        <v>0</v>
      </c>
      <c r="K89" s="11">
        <f>'DV STOP cijfers'!K21</f>
        <v>0</v>
      </c>
      <c r="L89" s="11">
        <f>'DV STOP cijfers'!L21</f>
        <v>0</v>
      </c>
      <c r="M89" s="11">
        <f>'DV STOP cijfers'!M21</f>
        <v>0</v>
      </c>
      <c r="N89" s="11">
        <f>'DV STOP cijfers'!N21</f>
        <v>0</v>
      </c>
      <c r="O89" s="11">
        <f>'DV STOP cijfers'!O21</f>
        <v>0</v>
      </c>
      <c r="P89" s="11">
        <f>'DV STOP cijfers'!P21</f>
        <v>0</v>
      </c>
      <c r="Q89" s="26">
        <f>'DV STOP cijfers'!Q21</f>
        <v>600</v>
      </c>
      <c r="R89" s="15">
        <f>'DV STOP cijfers'!R21</f>
        <v>0</v>
      </c>
      <c r="S89" s="11">
        <f>'DV STOP cijfers'!S21</f>
        <v>0</v>
      </c>
      <c r="T89" s="11">
        <f>'DV STOP cijfers'!T21</f>
        <v>600</v>
      </c>
      <c r="U89" s="11">
        <f>'DV STOP cijfers'!U21</f>
        <v>0</v>
      </c>
      <c r="V89" s="11">
        <f>'DV STOP cijfers'!V21</f>
        <v>0</v>
      </c>
      <c r="W89" s="11">
        <f>'DV STOP cijfers'!W21</f>
        <v>0</v>
      </c>
      <c r="X89" s="11">
        <f>'DV STOP cijfers'!X21</f>
        <v>0</v>
      </c>
      <c r="Y89" s="11">
        <f>'DV STOP cijfers'!Y21</f>
        <v>0</v>
      </c>
      <c r="Z89" s="49">
        <f>'DV STOP cijfers'!Z21</f>
        <v>600</v>
      </c>
      <c r="AA89" s="11">
        <f>'DV STOP cijfers'!AA21</f>
        <v>600</v>
      </c>
      <c r="AB89" s="11">
        <f>'DV STOP cijfers'!AB21</f>
        <v>0</v>
      </c>
      <c r="AC89" s="11">
        <f>'DV STOP cijfers'!AC21</f>
        <v>0</v>
      </c>
      <c r="AD89" s="11">
        <f>'DV STOP cijfers'!AD21</f>
        <v>0</v>
      </c>
      <c r="AE89" s="11">
        <f>'DV STOP cijfers'!AE21</f>
        <v>0</v>
      </c>
      <c r="AF89" s="294">
        <f>'DV STOP cijfers'!AF21</f>
        <v>0</v>
      </c>
      <c r="AG89" s="49">
        <f>'DV STOP cijfers'!AG21</f>
        <v>0</v>
      </c>
      <c r="AH89" s="15">
        <f>'DV STOP cijfers'!AH21</f>
        <v>0</v>
      </c>
      <c r="AI89" s="11">
        <f>'DV STOP cijfers'!AI21</f>
        <v>0</v>
      </c>
      <c r="AJ89" s="11">
        <f>'DV STOP cijfers'!AJ21</f>
        <v>600</v>
      </c>
      <c r="AK89" s="11">
        <f>'DV STOP cijfers'!AK21</f>
        <v>0</v>
      </c>
      <c r="AL89" s="49">
        <f>'DV STOP cijfers'!AL21</f>
        <v>0</v>
      </c>
      <c r="AM89" s="15">
        <f>'DV STOP cijfers'!AM21</f>
        <v>0</v>
      </c>
      <c r="AN89" s="11">
        <f>'DV STOP cijfers'!AN21</f>
        <v>0</v>
      </c>
      <c r="AO89" s="11">
        <f>'DV STOP cijfers'!AO21</f>
        <v>0</v>
      </c>
      <c r="AP89" s="11">
        <f>'DV STOP cijfers'!AP21</f>
        <v>0</v>
      </c>
      <c r="AQ89" s="294">
        <f>'DV STOP cijfers'!AQ21</f>
        <v>0</v>
      </c>
      <c r="AR89" s="49">
        <f>'DV STOP cijfers'!AR21</f>
        <v>0</v>
      </c>
      <c r="AS89" s="15">
        <f>'DV STOP cijfers'!AS21</f>
        <v>0</v>
      </c>
      <c r="AT89" s="11">
        <f>'DV STOP cijfers'!AT21</f>
        <v>0</v>
      </c>
      <c r="AU89" s="11">
        <f>'DV STOP cijfers'!AU21</f>
        <v>0</v>
      </c>
      <c r="AV89" s="11">
        <f>'DV STOP cijfers'!AV21</f>
        <v>0</v>
      </c>
      <c r="AW89" s="11">
        <f>'DV STOP cijfers'!AW21</f>
        <v>0</v>
      </c>
      <c r="AX89" s="11">
        <f>'DV STOP cijfers'!AX21</f>
        <v>0</v>
      </c>
      <c r="AY89" s="11">
        <f>'DV STOP cijfers'!AY21</f>
        <v>0</v>
      </c>
      <c r="AZ89" s="11">
        <f>'DV STOP cijfers'!AZ21</f>
        <v>0</v>
      </c>
      <c r="BA89" s="11">
        <f>'DV STOP cijfers'!BA21</f>
        <v>0</v>
      </c>
      <c r="BB89" s="294">
        <f>'DV STOP cijfers'!BB21</f>
        <v>0</v>
      </c>
      <c r="BC89" s="49">
        <f>'DV STOP cijfers'!BC21</f>
        <v>0</v>
      </c>
      <c r="BD89" s="15">
        <f>'DV STOP cijfers'!BD21</f>
        <v>0</v>
      </c>
      <c r="BE89" s="11">
        <f>'DV STOP cijfers'!BE21</f>
        <v>0</v>
      </c>
      <c r="BF89" s="11">
        <f>'DV STOP cijfers'!BF21</f>
        <v>0</v>
      </c>
      <c r="BG89" s="11">
        <f>'DV STOP cijfers'!BG21</f>
        <v>0</v>
      </c>
      <c r="BH89" s="11">
        <f>'DV STOP cijfers'!BH21</f>
        <v>0</v>
      </c>
      <c r="BI89" s="11">
        <f>'DV STOP cijfers'!BI21</f>
        <v>0</v>
      </c>
      <c r="BJ89" s="294">
        <f>'DV STOP cijfers'!BJ21</f>
        <v>0</v>
      </c>
      <c r="BK89" s="49">
        <f>'DV STOP cijfers'!BK21</f>
        <v>0</v>
      </c>
      <c r="BL89" s="15">
        <f>'DV STOP cijfers'!BL21</f>
        <v>0</v>
      </c>
      <c r="BM89" s="11">
        <f>'DV STOP cijfers'!BM21</f>
        <v>0</v>
      </c>
      <c r="BN89" s="294">
        <f>'DV STOP cijfers'!BN21</f>
        <v>0</v>
      </c>
      <c r="BO89" s="11">
        <f>'DV STOP cijfers'!BO21</f>
        <v>0</v>
      </c>
      <c r="BP89" s="294">
        <f>'DV STOP cijfers'!BP21</f>
        <v>0</v>
      </c>
      <c r="BQ89" s="49">
        <f>'DV STOP cijfers'!BQ21</f>
        <v>0</v>
      </c>
      <c r="BR89" s="15">
        <f>'DV STOP cijfers'!BR21</f>
        <v>0</v>
      </c>
      <c r="BS89" s="11">
        <f>'DV STOP cijfers'!BS21</f>
        <v>0</v>
      </c>
      <c r="BT89" s="11">
        <f>'DV STOP cijfers'!BT21</f>
        <v>0</v>
      </c>
      <c r="BU89" s="11">
        <f>'DV STOP cijfers'!BU21</f>
        <v>0</v>
      </c>
      <c r="BV89" s="11">
        <f>'DV STOP cijfers'!BV21</f>
        <v>0</v>
      </c>
      <c r="BW89" s="294">
        <f>'DV STOP cijfers'!BW21</f>
        <v>0</v>
      </c>
      <c r="BX89" s="49">
        <f>'DV STOP cijfers'!BX21</f>
        <v>0</v>
      </c>
      <c r="BY89" s="49">
        <f>'DV STOP cijfers'!BY21</f>
        <v>600</v>
      </c>
      <c r="BZ89" s="11">
        <f>'DV STOP cijfers'!BZ21</f>
        <v>0</v>
      </c>
      <c r="CA89" s="11">
        <f>'DV STOP cijfers'!CA21</f>
        <v>0</v>
      </c>
      <c r="CB89" s="11">
        <f>'DV STOP cijfers'!CB21</f>
        <v>0</v>
      </c>
      <c r="CC89" s="11">
        <f>'DV STOP cijfers'!CC21</f>
        <v>0</v>
      </c>
      <c r="CD89" s="11">
        <f>'DV STOP cijfers'!CD21</f>
        <v>0</v>
      </c>
      <c r="CE89" s="11">
        <f>'DV STOP cijfers'!CE21</f>
        <v>0</v>
      </c>
      <c r="CF89" s="11">
        <f>'DV STOP cijfers'!CF21</f>
        <v>0</v>
      </c>
      <c r="CG89" s="11">
        <f>'DV STOP cijfers'!CG21</f>
        <v>0</v>
      </c>
      <c r="CH89" s="11">
        <f>'DV STOP cijfers'!CH21</f>
        <v>0</v>
      </c>
      <c r="CI89" s="11">
        <f>'DV STOP cijfers'!CI21</f>
        <v>0</v>
      </c>
      <c r="CJ89" s="11">
        <f>'DV STOP cijfers'!CJ21</f>
        <v>0</v>
      </c>
      <c r="CK89" s="11">
        <f>'DV STOP cijfers'!CK21</f>
        <v>0</v>
      </c>
      <c r="CL89" s="49">
        <f>'DV STOP cijfers'!CL21</f>
        <v>0</v>
      </c>
      <c r="CM89" s="11">
        <f>'DV STOP cijfers'!CM21</f>
        <v>0</v>
      </c>
      <c r="CN89" s="11">
        <f>'DV STOP cijfers'!CN21</f>
        <v>0</v>
      </c>
      <c r="CO89" s="11">
        <f>'DV STOP cijfers'!CO21</f>
        <v>0</v>
      </c>
      <c r="CP89" s="11">
        <f>'DV STOP cijfers'!CP21</f>
        <v>0</v>
      </c>
      <c r="CQ89" s="11">
        <f>'DV STOP cijfers'!CQ21</f>
        <v>0</v>
      </c>
      <c r="CR89" s="11">
        <f>'DV STOP cijfers'!CR21</f>
        <v>0</v>
      </c>
      <c r="CS89" s="11">
        <f>'DV STOP cijfers'!CS21</f>
        <v>0</v>
      </c>
      <c r="CT89" s="11">
        <f>'DV STOP cijfers'!CT21</f>
        <v>0</v>
      </c>
      <c r="CU89" s="11">
        <f>'DV STOP cijfers'!CU21</f>
        <v>0</v>
      </c>
      <c r="CV89" s="11">
        <f>'DV STOP cijfers'!CV21</f>
        <v>0</v>
      </c>
      <c r="CW89" s="11">
        <f>'DV STOP cijfers'!CW21</f>
        <v>0</v>
      </c>
      <c r="CX89" s="11">
        <f>'DV STOP cijfers'!CX21</f>
        <v>0</v>
      </c>
      <c r="CY89" s="26">
        <f>'DV STOP cijfers'!CY21</f>
        <v>0</v>
      </c>
      <c r="CZ89" s="15">
        <f>'DV STOP cijfers'!CZ21</f>
        <v>0</v>
      </c>
      <c r="DA89" s="11">
        <f>'DV STOP cijfers'!DA21</f>
        <v>0</v>
      </c>
      <c r="DB89" s="11">
        <f>'DV STOP cijfers'!DB21</f>
        <v>0</v>
      </c>
      <c r="DC89" s="11">
        <f>'DV STOP cijfers'!DC21</f>
        <v>0</v>
      </c>
      <c r="DD89" s="11">
        <f>'DV STOP cijfers'!DD21</f>
        <v>0</v>
      </c>
      <c r="DE89" s="11">
        <f>'DV STOP cijfers'!DE21</f>
        <v>0</v>
      </c>
      <c r="DF89" s="11">
        <f>'DV STOP cijfers'!DF21</f>
        <v>0</v>
      </c>
      <c r="DG89" s="11">
        <f>'DV STOP cijfers'!DG21</f>
        <v>0</v>
      </c>
      <c r="DH89" s="11">
        <f>'DV STOP cijfers'!DH21</f>
        <v>0</v>
      </c>
      <c r="DI89" s="11">
        <f>'DV STOP cijfers'!DI21</f>
        <v>0</v>
      </c>
      <c r="DJ89" s="11">
        <f>'DV STOP cijfers'!DJ21</f>
        <v>0</v>
      </c>
      <c r="DK89" s="11">
        <f>'DV STOP cijfers'!DK21</f>
        <v>0</v>
      </c>
      <c r="DL89" s="26">
        <f>'DV STOP cijfers'!DL21</f>
        <v>0</v>
      </c>
    </row>
    <row r="90" spans="1:116" s="4" customFormat="1" ht="15" customHeight="1">
      <c r="A90" s="49">
        <f>'DV STOP cijfers'!A22</f>
        <v>0</v>
      </c>
      <c r="B90" s="49" t="str">
        <f>'DV STOP cijfers'!B22</f>
        <v>FANT</v>
      </c>
      <c r="C90" s="13" t="str">
        <f>'DV STOP cijfers'!C22</f>
        <v>Diervoeder</v>
      </c>
      <c r="D90" s="13" t="str">
        <f>'DV STOP cijfers'!D22</f>
        <v>DV Geregistreerde bedrijven DG AGRO</v>
      </c>
      <c r="E90" s="819" t="str">
        <f>'DV STOP cijfers'!E22</f>
        <v>PBO taken salmonella</v>
      </c>
      <c r="F90" s="820" t="str">
        <f>'DV STOP cijfers'!F22</f>
        <v>EL&amp;I AGRO</v>
      </c>
      <c r="G90" s="5">
        <f>'DV STOP cijfers'!G22</f>
        <v>0</v>
      </c>
      <c r="H90" s="15">
        <f>'DV STOP cijfers'!H22</f>
        <v>1080</v>
      </c>
      <c r="I90" s="11">
        <f>'DV STOP cijfers'!I22</f>
        <v>0</v>
      </c>
      <c r="J90" s="11">
        <f>'DV STOP cijfers'!J22</f>
        <v>0</v>
      </c>
      <c r="K90" s="11">
        <f>'DV STOP cijfers'!K22</f>
        <v>0</v>
      </c>
      <c r="L90" s="11">
        <f>'DV STOP cijfers'!L22</f>
        <v>0</v>
      </c>
      <c r="M90" s="11">
        <f>'DV STOP cijfers'!M22</f>
        <v>0</v>
      </c>
      <c r="N90" s="11">
        <f>'DV STOP cijfers'!N22</f>
        <v>0</v>
      </c>
      <c r="O90" s="11">
        <f>'DV STOP cijfers'!O22</f>
        <v>0</v>
      </c>
      <c r="P90" s="11">
        <f>'DV STOP cijfers'!P22</f>
        <v>0</v>
      </c>
      <c r="Q90" s="26">
        <f>'DV STOP cijfers'!Q22</f>
        <v>1080</v>
      </c>
      <c r="R90" s="15">
        <f>'DV STOP cijfers'!R22</f>
        <v>0</v>
      </c>
      <c r="S90" s="11">
        <f>'DV STOP cijfers'!S22</f>
        <v>0</v>
      </c>
      <c r="T90" s="11">
        <f>'DV STOP cijfers'!T22</f>
        <v>1080</v>
      </c>
      <c r="U90" s="11">
        <f>'DV STOP cijfers'!U22</f>
        <v>0</v>
      </c>
      <c r="V90" s="11">
        <f>'DV STOP cijfers'!V22</f>
        <v>0</v>
      </c>
      <c r="W90" s="11">
        <f>'DV STOP cijfers'!W22</f>
        <v>0</v>
      </c>
      <c r="X90" s="11">
        <f>'DV STOP cijfers'!X22</f>
        <v>0</v>
      </c>
      <c r="Y90" s="11">
        <f>'DV STOP cijfers'!Y22</f>
        <v>0</v>
      </c>
      <c r="Z90" s="49">
        <f>'DV STOP cijfers'!Z22</f>
        <v>1080</v>
      </c>
      <c r="AA90" s="11">
        <f>'DV STOP cijfers'!AA22</f>
        <v>1080</v>
      </c>
      <c r="AB90" s="11">
        <f>'DV STOP cijfers'!AB22</f>
        <v>0</v>
      </c>
      <c r="AC90" s="11">
        <f>'DV STOP cijfers'!AC22</f>
        <v>0</v>
      </c>
      <c r="AD90" s="11">
        <f>'DV STOP cijfers'!AD22</f>
        <v>0</v>
      </c>
      <c r="AE90" s="11">
        <f>'DV STOP cijfers'!AE22</f>
        <v>0</v>
      </c>
      <c r="AF90" s="294">
        <f>'DV STOP cijfers'!AF22</f>
        <v>0</v>
      </c>
      <c r="AG90" s="49">
        <f>'DV STOP cijfers'!AG22</f>
        <v>0</v>
      </c>
      <c r="AH90" s="15">
        <f>'DV STOP cijfers'!AH22</f>
        <v>0</v>
      </c>
      <c r="AI90" s="11">
        <f>'DV STOP cijfers'!AI22</f>
        <v>0</v>
      </c>
      <c r="AJ90" s="11">
        <f>'DV STOP cijfers'!AJ22</f>
        <v>1080</v>
      </c>
      <c r="AK90" s="11">
        <f>'DV STOP cijfers'!AK22</f>
        <v>0</v>
      </c>
      <c r="AL90" s="49">
        <f>'DV STOP cijfers'!AL22</f>
        <v>0</v>
      </c>
      <c r="AM90" s="15">
        <f>'DV STOP cijfers'!AM22</f>
        <v>0</v>
      </c>
      <c r="AN90" s="11">
        <f>'DV STOP cijfers'!AN22</f>
        <v>0</v>
      </c>
      <c r="AO90" s="11">
        <f>'DV STOP cijfers'!AO22</f>
        <v>0</v>
      </c>
      <c r="AP90" s="11">
        <f>'DV STOP cijfers'!AP22</f>
        <v>0</v>
      </c>
      <c r="AQ90" s="294">
        <f>'DV STOP cijfers'!AQ22</f>
        <v>0</v>
      </c>
      <c r="AR90" s="49">
        <f>'DV STOP cijfers'!AR22</f>
        <v>0</v>
      </c>
      <c r="AS90" s="15">
        <f>'DV STOP cijfers'!AS22</f>
        <v>0</v>
      </c>
      <c r="AT90" s="11">
        <f>'DV STOP cijfers'!AT22</f>
        <v>0</v>
      </c>
      <c r="AU90" s="11">
        <f>'DV STOP cijfers'!AU22</f>
        <v>0</v>
      </c>
      <c r="AV90" s="11">
        <f>'DV STOP cijfers'!AV22</f>
        <v>0</v>
      </c>
      <c r="AW90" s="11">
        <f>'DV STOP cijfers'!AW22</f>
        <v>0</v>
      </c>
      <c r="AX90" s="11">
        <f>'DV STOP cijfers'!AX22</f>
        <v>0</v>
      </c>
      <c r="AY90" s="11">
        <f>'DV STOP cijfers'!AY22</f>
        <v>0</v>
      </c>
      <c r="AZ90" s="11">
        <f>'DV STOP cijfers'!AZ22</f>
        <v>0</v>
      </c>
      <c r="BA90" s="11">
        <f>'DV STOP cijfers'!BA22</f>
        <v>0</v>
      </c>
      <c r="BB90" s="294">
        <f>'DV STOP cijfers'!BB22</f>
        <v>0</v>
      </c>
      <c r="BC90" s="49">
        <f>'DV STOP cijfers'!BC22</f>
        <v>0</v>
      </c>
      <c r="BD90" s="15">
        <f>'DV STOP cijfers'!BD22</f>
        <v>0</v>
      </c>
      <c r="BE90" s="11">
        <f>'DV STOP cijfers'!BE22</f>
        <v>0</v>
      </c>
      <c r="BF90" s="11">
        <f>'DV STOP cijfers'!BF22</f>
        <v>0</v>
      </c>
      <c r="BG90" s="11">
        <f>'DV STOP cijfers'!BG22</f>
        <v>0</v>
      </c>
      <c r="BH90" s="11">
        <f>'DV STOP cijfers'!BH22</f>
        <v>0</v>
      </c>
      <c r="BI90" s="11">
        <f>'DV STOP cijfers'!BI22</f>
        <v>0</v>
      </c>
      <c r="BJ90" s="294">
        <f>'DV STOP cijfers'!BJ22</f>
        <v>0</v>
      </c>
      <c r="BK90" s="49">
        <f>'DV STOP cijfers'!BK22</f>
        <v>0</v>
      </c>
      <c r="BL90" s="15">
        <f>'DV STOP cijfers'!BL22</f>
        <v>0</v>
      </c>
      <c r="BM90" s="11">
        <f>'DV STOP cijfers'!BM22</f>
        <v>0</v>
      </c>
      <c r="BN90" s="294">
        <f>'DV STOP cijfers'!BN22</f>
        <v>0</v>
      </c>
      <c r="BO90" s="11">
        <f>'DV STOP cijfers'!BO22</f>
        <v>0</v>
      </c>
      <c r="BP90" s="294">
        <f>'DV STOP cijfers'!BP22</f>
        <v>0</v>
      </c>
      <c r="BQ90" s="49">
        <f>'DV STOP cijfers'!BQ22</f>
        <v>0</v>
      </c>
      <c r="BR90" s="15">
        <f>'DV STOP cijfers'!BR22</f>
        <v>0</v>
      </c>
      <c r="BS90" s="11">
        <f>'DV STOP cijfers'!BS22</f>
        <v>0</v>
      </c>
      <c r="BT90" s="11">
        <f>'DV STOP cijfers'!BT22</f>
        <v>0</v>
      </c>
      <c r="BU90" s="11">
        <f>'DV STOP cijfers'!BU22</f>
        <v>0</v>
      </c>
      <c r="BV90" s="11">
        <f>'DV STOP cijfers'!BV22</f>
        <v>0</v>
      </c>
      <c r="BW90" s="294">
        <f>'DV STOP cijfers'!BW22</f>
        <v>0</v>
      </c>
      <c r="BX90" s="49">
        <f>'DV STOP cijfers'!BX22</f>
        <v>0</v>
      </c>
      <c r="BY90" s="49">
        <f>'DV STOP cijfers'!BY22</f>
        <v>0</v>
      </c>
      <c r="BZ90" s="11">
        <f>'DV STOP cijfers'!BZ22</f>
        <v>0</v>
      </c>
      <c r="CA90" s="11">
        <f>'DV STOP cijfers'!CA22</f>
        <v>0</v>
      </c>
      <c r="CB90" s="11">
        <f>'DV STOP cijfers'!CB22</f>
        <v>0</v>
      </c>
      <c r="CC90" s="11">
        <f>'DV STOP cijfers'!CC22</f>
        <v>0</v>
      </c>
      <c r="CD90" s="11">
        <f>'DV STOP cijfers'!CD22</f>
        <v>0</v>
      </c>
      <c r="CE90" s="11">
        <f>'DV STOP cijfers'!CE22</f>
        <v>0</v>
      </c>
      <c r="CF90" s="11">
        <f>'DV STOP cijfers'!CF22</f>
        <v>0</v>
      </c>
      <c r="CG90" s="11">
        <f>'DV STOP cijfers'!CG22</f>
        <v>0</v>
      </c>
      <c r="CH90" s="11">
        <f>'DV STOP cijfers'!CH22</f>
        <v>0</v>
      </c>
      <c r="CI90" s="11">
        <f>'DV STOP cijfers'!CI22</f>
        <v>0</v>
      </c>
      <c r="CJ90" s="11">
        <f>'DV STOP cijfers'!CJ22</f>
        <v>0</v>
      </c>
      <c r="CK90" s="11">
        <f>'DV STOP cijfers'!CK22</f>
        <v>0</v>
      </c>
      <c r="CL90" s="49">
        <f>'DV STOP cijfers'!CL22</f>
        <v>0</v>
      </c>
      <c r="CM90" s="11">
        <f>'DV STOP cijfers'!CM22</f>
        <v>0</v>
      </c>
      <c r="CN90" s="11">
        <f>'DV STOP cijfers'!CN22</f>
        <v>0</v>
      </c>
      <c r="CO90" s="11">
        <f>'DV STOP cijfers'!CO22</f>
        <v>0</v>
      </c>
      <c r="CP90" s="11">
        <f>'DV STOP cijfers'!CP22</f>
        <v>0</v>
      </c>
      <c r="CQ90" s="11">
        <f>'DV STOP cijfers'!CQ22</f>
        <v>0</v>
      </c>
      <c r="CR90" s="11">
        <f>'DV STOP cijfers'!CR22</f>
        <v>0</v>
      </c>
      <c r="CS90" s="11">
        <f>'DV STOP cijfers'!CS22</f>
        <v>0</v>
      </c>
      <c r="CT90" s="11">
        <f>'DV STOP cijfers'!CT22</f>
        <v>0</v>
      </c>
      <c r="CU90" s="11">
        <f>'DV STOP cijfers'!CU22</f>
        <v>0</v>
      </c>
      <c r="CV90" s="11">
        <f>'DV STOP cijfers'!CV22</f>
        <v>0</v>
      </c>
      <c r="CW90" s="11">
        <f>'DV STOP cijfers'!CW22</f>
        <v>0</v>
      </c>
      <c r="CX90" s="11">
        <f>'DV STOP cijfers'!CX22</f>
        <v>0</v>
      </c>
      <c r="CY90" s="26">
        <f>'DV STOP cijfers'!CY22</f>
        <v>0</v>
      </c>
      <c r="CZ90" s="15">
        <f>'DV STOP cijfers'!CZ22</f>
        <v>0</v>
      </c>
      <c r="DA90" s="11">
        <f>'DV STOP cijfers'!DA22</f>
        <v>0</v>
      </c>
      <c r="DB90" s="11">
        <f>'DV STOP cijfers'!DB22</f>
        <v>0</v>
      </c>
      <c r="DC90" s="11">
        <f>'DV STOP cijfers'!DC22</f>
        <v>0</v>
      </c>
      <c r="DD90" s="11">
        <f>'DV STOP cijfers'!DD22</f>
        <v>0</v>
      </c>
      <c r="DE90" s="11">
        <f>'DV STOP cijfers'!DE22</f>
        <v>0</v>
      </c>
      <c r="DF90" s="11">
        <f>'DV STOP cijfers'!DF22</f>
        <v>0</v>
      </c>
      <c r="DG90" s="11">
        <f>'DV STOP cijfers'!DG22</f>
        <v>0</v>
      </c>
      <c r="DH90" s="11">
        <f>'DV STOP cijfers'!DH22</f>
        <v>0</v>
      </c>
      <c r="DI90" s="11">
        <f>'DV STOP cijfers'!DI22</f>
        <v>0</v>
      </c>
      <c r="DJ90" s="11">
        <f>'DV STOP cijfers'!DJ22</f>
        <v>0</v>
      </c>
      <c r="DK90" s="11">
        <f>'DV STOP cijfers'!DK22</f>
        <v>0</v>
      </c>
      <c r="DL90" s="26">
        <f>'DV STOP cijfers'!DL22</f>
        <v>0</v>
      </c>
    </row>
    <row r="91" spans="1:116" s="4" customFormat="1" ht="15" customHeight="1">
      <c r="A91" s="49">
        <f>'DV STOP cijfers'!A23</f>
        <v>0</v>
      </c>
      <c r="B91" s="49" t="str">
        <f>'DV STOP cijfers'!B23</f>
        <v>FANT</v>
      </c>
      <c r="C91" s="13" t="str">
        <f>'DV STOP cijfers'!C23</f>
        <v>Diervoeder</v>
      </c>
      <c r="D91" s="13" t="str">
        <f>'DV STOP cijfers'!D23</f>
        <v>DV Geregistreerde bedrijven DG AGRO</v>
      </c>
      <c r="E91" s="819" t="str">
        <f>'DV STOP cijfers'!E23</f>
        <v>PBO taken registratie diervoederbedrijven</v>
      </c>
      <c r="F91" s="820" t="str">
        <f>'DV STOP cijfers'!F23</f>
        <v>EL&amp;I AGRO</v>
      </c>
      <c r="G91" s="5">
        <f>'DV STOP cijfers'!G23</f>
        <v>0</v>
      </c>
      <c r="H91" s="15">
        <f>'DV STOP cijfers'!H23</f>
        <v>2025</v>
      </c>
      <c r="I91" s="11">
        <f>'DV STOP cijfers'!I23</f>
        <v>0</v>
      </c>
      <c r="J91" s="11">
        <f>'DV STOP cijfers'!J23</f>
        <v>0</v>
      </c>
      <c r="K91" s="11">
        <f>'DV STOP cijfers'!K23</f>
        <v>0</v>
      </c>
      <c r="L91" s="11">
        <f>'DV STOP cijfers'!L23</f>
        <v>0</v>
      </c>
      <c r="M91" s="11">
        <f>'DV STOP cijfers'!M23</f>
        <v>0</v>
      </c>
      <c r="N91" s="11">
        <f>'DV STOP cijfers'!N23</f>
        <v>0</v>
      </c>
      <c r="O91" s="11">
        <f>'DV STOP cijfers'!O23</f>
        <v>0</v>
      </c>
      <c r="P91" s="11">
        <f>'DV STOP cijfers'!P23</f>
        <v>0</v>
      </c>
      <c r="Q91" s="26">
        <f>'DV STOP cijfers'!Q23</f>
        <v>2025</v>
      </c>
      <c r="R91" s="15">
        <f>'DV STOP cijfers'!R23</f>
        <v>0</v>
      </c>
      <c r="S91" s="11">
        <f>'DV STOP cijfers'!S23</f>
        <v>0</v>
      </c>
      <c r="T91" s="11">
        <f>'DV STOP cijfers'!T23</f>
        <v>2025</v>
      </c>
      <c r="U91" s="11">
        <f>'DV STOP cijfers'!U23</f>
        <v>0</v>
      </c>
      <c r="V91" s="11">
        <f>'DV STOP cijfers'!V23</f>
        <v>0</v>
      </c>
      <c r="W91" s="11">
        <f>'DV STOP cijfers'!W23</f>
        <v>0</v>
      </c>
      <c r="X91" s="11">
        <f>'DV STOP cijfers'!X23</f>
        <v>0</v>
      </c>
      <c r="Y91" s="11">
        <f>'DV STOP cijfers'!Y23</f>
        <v>0</v>
      </c>
      <c r="Z91" s="49">
        <f>'DV STOP cijfers'!Z23</f>
        <v>2025</v>
      </c>
      <c r="AA91" s="11">
        <f>'DV STOP cijfers'!AA23</f>
        <v>0</v>
      </c>
      <c r="AB91" s="11">
        <f>'DV STOP cijfers'!AB23</f>
        <v>0</v>
      </c>
      <c r="AC91" s="11">
        <f>'DV STOP cijfers'!AC23</f>
        <v>2025</v>
      </c>
      <c r="AD91" s="11">
        <f>'DV STOP cijfers'!AD23</f>
        <v>0</v>
      </c>
      <c r="AE91" s="11">
        <f>'DV STOP cijfers'!AE23</f>
        <v>0</v>
      </c>
      <c r="AF91" s="294">
        <f>'DV STOP cijfers'!AF23</f>
        <v>0</v>
      </c>
      <c r="AG91" s="49">
        <f>'DV STOP cijfers'!AG23</f>
        <v>0</v>
      </c>
      <c r="AH91" s="15">
        <f>'DV STOP cijfers'!AH23</f>
        <v>0</v>
      </c>
      <c r="AI91" s="11">
        <f>'DV STOP cijfers'!AI23</f>
        <v>0</v>
      </c>
      <c r="AJ91" s="11">
        <f>'DV STOP cijfers'!AJ23</f>
        <v>0</v>
      </c>
      <c r="AK91" s="11">
        <f>'DV STOP cijfers'!AK23</f>
        <v>0</v>
      </c>
      <c r="AL91" s="49">
        <f>'DV STOP cijfers'!AL23</f>
        <v>0</v>
      </c>
      <c r="AM91" s="15">
        <f>'DV STOP cijfers'!AM23</f>
        <v>0</v>
      </c>
      <c r="AN91" s="11">
        <f>'DV STOP cijfers'!AN23</f>
        <v>0</v>
      </c>
      <c r="AO91" s="11">
        <f>'DV STOP cijfers'!AO23</f>
        <v>0</v>
      </c>
      <c r="AP91" s="11">
        <f>'DV STOP cijfers'!AP23</f>
        <v>0</v>
      </c>
      <c r="AQ91" s="294">
        <f>'DV STOP cijfers'!AQ23</f>
        <v>0</v>
      </c>
      <c r="AR91" s="49">
        <f>'DV STOP cijfers'!AR23</f>
        <v>0</v>
      </c>
      <c r="AS91" s="15">
        <f>'DV STOP cijfers'!AS23</f>
        <v>0</v>
      </c>
      <c r="AT91" s="11">
        <f>'DV STOP cijfers'!AT23</f>
        <v>0</v>
      </c>
      <c r="AU91" s="11">
        <f>'DV STOP cijfers'!AU23</f>
        <v>0</v>
      </c>
      <c r="AV91" s="11">
        <f>'DV STOP cijfers'!AV23</f>
        <v>0</v>
      </c>
      <c r="AW91" s="11">
        <f>'DV STOP cijfers'!AW23</f>
        <v>0</v>
      </c>
      <c r="AX91" s="11">
        <f>'DV STOP cijfers'!AX23</f>
        <v>0</v>
      </c>
      <c r="AY91" s="11">
        <f>'DV STOP cijfers'!AY23</f>
        <v>0</v>
      </c>
      <c r="AZ91" s="11">
        <f>'DV STOP cijfers'!AZ23</f>
        <v>0</v>
      </c>
      <c r="BA91" s="11">
        <f>'DV STOP cijfers'!BA23</f>
        <v>0</v>
      </c>
      <c r="BB91" s="294">
        <f>'DV STOP cijfers'!BB23</f>
        <v>0</v>
      </c>
      <c r="BC91" s="49">
        <f>'DV STOP cijfers'!BC23</f>
        <v>0</v>
      </c>
      <c r="BD91" s="15">
        <f>'DV STOP cijfers'!BD23</f>
        <v>0</v>
      </c>
      <c r="BE91" s="11">
        <f>'DV STOP cijfers'!BE23</f>
        <v>0</v>
      </c>
      <c r="BF91" s="11">
        <f>'DV STOP cijfers'!BF23</f>
        <v>0</v>
      </c>
      <c r="BG91" s="11">
        <f>'DV STOP cijfers'!BG23</f>
        <v>0</v>
      </c>
      <c r="BH91" s="11">
        <f>'DV STOP cijfers'!BH23</f>
        <v>0</v>
      </c>
      <c r="BI91" s="11">
        <f>'DV STOP cijfers'!BI23</f>
        <v>0</v>
      </c>
      <c r="BJ91" s="294">
        <f>'DV STOP cijfers'!BJ23</f>
        <v>0</v>
      </c>
      <c r="BK91" s="49">
        <f>'DV STOP cijfers'!BK23</f>
        <v>0</v>
      </c>
      <c r="BL91" s="15">
        <f>'DV STOP cijfers'!BL23</f>
        <v>0</v>
      </c>
      <c r="BM91" s="11">
        <f>'DV STOP cijfers'!BM23</f>
        <v>0</v>
      </c>
      <c r="BN91" s="294">
        <f>'DV STOP cijfers'!BN23</f>
        <v>0</v>
      </c>
      <c r="BO91" s="11">
        <f>'DV STOP cijfers'!BO23</f>
        <v>0</v>
      </c>
      <c r="BP91" s="294">
        <f>'DV STOP cijfers'!BP23</f>
        <v>0</v>
      </c>
      <c r="BQ91" s="49">
        <f>'DV STOP cijfers'!BQ23</f>
        <v>0</v>
      </c>
      <c r="BR91" s="15">
        <f>'DV STOP cijfers'!BR23</f>
        <v>1012.5</v>
      </c>
      <c r="BS91" s="11">
        <f>'DV STOP cijfers'!BS23</f>
        <v>1012.5</v>
      </c>
      <c r="BT91" s="11">
        <f>'DV STOP cijfers'!BT23</f>
        <v>0</v>
      </c>
      <c r="BU91" s="11">
        <f>'DV STOP cijfers'!BU23</f>
        <v>0</v>
      </c>
      <c r="BV91" s="11">
        <f>'DV STOP cijfers'!BV23</f>
        <v>0</v>
      </c>
      <c r="BW91" s="294">
        <f>'DV STOP cijfers'!BW23</f>
        <v>0</v>
      </c>
      <c r="BX91" s="49">
        <f>'DV STOP cijfers'!BX23</f>
        <v>0</v>
      </c>
      <c r="BY91" s="49">
        <f>'DV STOP cijfers'!BY23</f>
        <v>0</v>
      </c>
      <c r="BZ91" s="11">
        <f>'DV STOP cijfers'!BZ23</f>
        <v>0</v>
      </c>
      <c r="CA91" s="11">
        <f>'DV STOP cijfers'!CA23</f>
        <v>0</v>
      </c>
      <c r="CB91" s="11">
        <f>'DV STOP cijfers'!CB23</f>
        <v>0</v>
      </c>
      <c r="CC91" s="11">
        <f>'DV STOP cijfers'!CC23</f>
        <v>0</v>
      </c>
      <c r="CD91" s="11">
        <f>'DV STOP cijfers'!CD23</f>
        <v>0</v>
      </c>
      <c r="CE91" s="11">
        <f>'DV STOP cijfers'!CE23</f>
        <v>0</v>
      </c>
      <c r="CF91" s="11">
        <f>'DV STOP cijfers'!CF23</f>
        <v>0</v>
      </c>
      <c r="CG91" s="11">
        <f>'DV STOP cijfers'!CG23</f>
        <v>0</v>
      </c>
      <c r="CH91" s="11">
        <f>'DV STOP cijfers'!CH23</f>
        <v>0</v>
      </c>
      <c r="CI91" s="11">
        <f>'DV STOP cijfers'!CI23</f>
        <v>0</v>
      </c>
      <c r="CJ91" s="11">
        <f>'DV STOP cijfers'!CJ23</f>
        <v>0</v>
      </c>
      <c r="CK91" s="11">
        <f>'DV STOP cijfers'!CK23</f>
        <v>0</v>
      </c>
      <c r="CL91" s="49">
        <f>'DV STOP cijfers'!CL23</f>
        <v>0</v>
      </c>
      <c r="CM91" s="11">
        <f>'DV STOP cijfers'!CM23</f>
        <v>0</v>
      </c>
      <c r="CN91" s="11">
        <f>'DV STOP cijfers'!CN23</f>
        <v>0</v>
      </c>
      <c r="CO91" s="11">
        <f>'DV STOP cijfers'!CO23</f>
        <v>0</v>
      </c>
      <c r="CP91" s="11">
        <f>'DV STOP cijfers'!CP23</f>
        <v>0</v>
      </c>
      <c r="CQ91" s="11">
        <f>'DV STOP cijfers'!CQ23</f>
        <v>0</v>
      </c>
      <c r="CR91" s="11">
        <f>'DV STOP cijfers'!CR23</f>
        <v>0</v>
      </c>
      <c r="CS91" s="11">
        <f>'DV STOP cijfers'!CS23</f>
        <v>0</v>
      </c>
      <c r="CT91" s="11">
        <f>'DV STOP cijfers'!CT23</f>
        <v>0</v>
      </c>
      <c r="CU91" s="11">
        <f>'DV STOP cijfers'!CU23</f>
        <v>0</v>
      </c>
      <c r="CV91" s="11">
        <f>'DV STOP cijfers'!CV23</f>
        <v>0</v>
      </c>
      <c r="CW91" s="11">
        <f>'DV STOP cijfers'!CW23</f>
        <v>0</v>
      </c>
      <c r="CX91" s="11">
        <f>'DV STOP cijfers'!CX23</f>
        <v>0</v>
      </c>
      <c r="CY91" s="26">
        <f>'DV STOP cijfers'!CY23</f>
        <v>0</v>
      </c>
      <c r="CZ91" s="15">
        <f>'DV STOP cijfers'!CZ23</f>
        <v>0</v>
      </c>
      <c r="DA91" s="11">
        <f>'DV STOP cijfers'!DA23</f>
        <v>0</v>
      </c>
      <c r="DB91" s="11">
        <f>'DV STOP cijfers'!DB23</f>
        <v>0</v>
      </c>
      <c r="DC91" s="11">
        <f>'DV STOP cijfers'!DC23</f>
        <v>0</v>
      </c>
      <c r="DD91" s="11">
        <f>'DV STOP cijfers'!DD23</f>
        <v>0</v>
      </c>
      <c r="DE91" s="11">
        <f>'DV STOP cijfers'!DE23</f>
        <v>0</v>
      </c>
      <c r="DF91" s="11">
        <f>'DV STOP cijfers'!DF23</f>
        <v>0</v>
      </c>
      <c r="DG91" s="11">
        <f>'DV STOP cijfers'!DG23</f>
        <v>0</v>
      </c>
      <c r="DH91" s="11">
        <f>'DV STOP cijfers'!DH23</f>
        <v>0</v>
      </c>
      <c r="DI91" s="11">
        <f>'DV STOP cijfers'!DI23</f>
        <v>0</v>
      </c>
      <c r="DJ91" s="11">
        <f>'DV STOP cijfers'!DJ23</f>
        <v>0</v>
      </c>
      <c r="DK91" s="11">
        <f>'DV STOP cijfers'!DK23</f>
        <v>0</v>
      </c>
      <c r="DL91" s="26">
        <f>'DV STOP cijfers'!DL23</f>
        <v>0</v>
      </c>
    </row>
    <row r="92" spans="1:116" s="4" customFormat="1" ht="15" customHeight="1">
      <c r="A92" s="49">
        <f>'DV STOP cijfers'!A25</f>
        <v>0</v>
      </c>
      <c r="B92" s="49" t="str">
        <f>'DV STOP cijfers'!B25</f>
        <v>FBNT</v>
      </c>
      <c r="C92" s="4" t="str">
        <f>'DV STOP cijfers'!C25</f>
        <v>Diervoeder</v>
      </c>
      <c r="D92" s="4" t="str">
        <f>'DV STOP cijfers'!D25</f>
        <v>DV Klachten &amp; meldingen DG AGRO</v>
      </c>
      <c r="E92" s="274" t="str">
        <f>'DV STOP cijfers'!E25</f>
        <v>FANT1511 DV (RASFF) Klacht, melding, afgekeurde partijen</v>
      </c>
      <c r="F92" s="508" t="str">
        <f>'DV STOP cijfers'!F25</f>
        <v>EL&amp;I AGRO</v>
      </c>
      <c r="G92" s="5">
        <f>'DV STOP cijfers'!G25</f>
        <v>0</v>
      </c>
      <c r="H92" s="15">
        <f>'DV STOP cijfers'!H25</f>
        <v>2460</v>
      </c>
      <c r="I92" s="11">
        <f>'DV STOP cijfers'!I25</f>
        <v>0</v>
      </c>
      <c r="J92" s="11">
        <f>'DV STOP cijfers'!J25</f>
        <v>0</v>
      </c>
      <c r="K92" s="11">
        <f>'DV STOP cijfers'!K25</f>
        <v>0</v>
      </c>
      <c r="L92" s="11">
        <f>'DV STOP cijfers'!L25</f>
        <v>0</v>
      </c>
      <c r="M92" s="11">
        <f>'DV STOP cijfers'!M25</f>
        <v>0</v>
      </c>
      <c r="N92" s="11">
        <f>'DV STOP cijfers'!N25</f>
        <v>0</v>
      </c>
      <c r="O92" s="11">
        <f>'DV STOP cijfers'!O25</f>
        <v>0</v>
      </c>
      <c r="P92" s="11">
        <f>'DV STOP cijfers'!P25</f>
        <v>0</v>
      </c>
      <c r="Q92" s="26">
        <f>'DV STOP cijfers'!Q25</f>
        <v>2460</v>
      </c>
      <c r="R92" s="15">
        <f>'DV STOP cijfers'!R25</f>
        <v>0</v>
      </c>
      <c r="S92" s="11">
        <f>'DV STOP cijfers'!S25</f>
        <v>0</v>
      </c>
      <c r="T92" s="11">
        <f>'DV STOP cijfers'!T25</f>
        <v>2460</v>
      </c>
      <c r="U92" s="11">
        <f>'DV STOP cijfers'!U25</f>
        <v>0</v>
      </c>
      <c r="V92" s="11">
        <f>'DV STOP cijfers'!V25</f>
        <v>0</v>
      </c>
      <c r="W92" s="11">
        <f>'DV STOP cijfers'!W25</f>
        <v>0</v>
      </c>
      <c r="X92" s="11">
        <f>'DV STOP cijfers'!X25</f>
        <v>0</v>
      </c>
      <c r="Y92" s="11">
        <f>'DV STOP cijfers'!Y25</f>
        <v>0</v>
      </c>
      <c r="Z92" s="49">
        <f>'DV STOP cijfers'!Z25</f>
        <v>2460</v>
      </c>
      <c r="AA92" s="11">
        <f>'DV STOP cijfers'!AA25</f>
        <v>900</v>
      </c>
      <c r="AB92" s="11">
        <f>'DV STOP cijfers'!AB25</f>
        <v>0</v>
      </c>
      <c r="AC92" s="11">
        <f>'DV STOP cijfers'!AC25</f>
        <v>1560</v>
      </c>
      <c r="AD92" s="11">
        <f>'DV STOP cijfers'!AD25</f>
        <v>0</v>
      </c>
      <c r="AE92" s="11">
        <f>'DV STOP cijfers'!AE25</f>
        <v>0</v>
      </c>
      <c r="AF92" s="294">
        <f>'DV STOP cijfers'!AF25</f>
        <v>0</v>
      </c>
      <c r="AG92" s="49">
        <f>'DV STOP cijfers'!AG25</f>
        <v>0</v>
      </c>
      <c r="AH92" s="15">
        <f>'DV STOP cijfers'!AH25</f>
        <v>0</v>
      </c>
      <c r="AI92" s="11">
        <f>'DV STOP cijfers'!AI25</f>
        <v>0</v>
      </c>
      <c r="AJ92" s="11">
        <f>'DV STOP cijfers'!AJ25</f>
        <v>900</v>
      </c>
      <c r="AK92" s="11">
        <f>'DV STOP cijfers'!AK25</f>
        <v>0</v>
      </c>
      <c r="AL92" s="49">
        <f>'DV STOP cijfers'!AL25</f>
        <v>0</v>
      </c>
      <c r="AM92" s="15">
        <f>'DV STOP cijfers'!AM25</f>
        <v>0</v>
      </c>
      <c r="AN92" s="11">
        <f>'DV STOP cijfers'!AN25</f>
        <v>0</v>
      </c>
      <c r="AO92" s="11">
        <f>'DV STOP cijfers'!AO25</f>
        <v>0</v>
      </c>
      <c r="AP92" s="11">
        <f>'DV STOP cijfers'!AP25</f>
        <v>0</v>
      </c>
      <c r="AQ92" s="294">
        <f>'DV STOP cijfers'!AQ25</f>
        <v>0</v>
      </c>
      <c r="AR92" s="49">
        <f>'DV STOP cijfers'!AR25</f>
        <v>0</v>
      </c>
      <c r="AS92" s="15">
        <f>'DV STOP cijfers'!AS25</f>
        <v>0</v>
      </c>
      <c r="AT92" s="11">
        <f>'DV STOP cijfers'!AT25</f>
        <v>0</v>
      </c>
      <c r="AU92" s="11">
        <f>'DV STOP cijfers'!AU25</f>
        <v>0</v>
      </c>
      <c r="AV92" s="11">
        <f>'DV STOP cijfers'!AV25</f>
        <v>0</v>
      </c>
      <c r="AW92" s="11">
        <f>'DV STOP cijfers'!AW25</f>
        <v>0</v>
      </c>
      <c r="AX92" s="11">
        <f>'DV STOP cijfers'!AX25</f>
        <v>0</v>
      </c>
      <c r="AY92" s="11">
        <f>'DV STOP cijfers'!AY25</f>
        <v>0</v>
      </c>
      <c r="AZ92" s="11">
        <f>'DV STOP cijfers'!AZ25</f>
        <v>0</v>
      </c>
      <c r="BA92" s="11">
        <f>'DV STOP cijfers'!BA25</f>
        <v>0</v>
      </c>
      <c r="BB92" s="294">
        <f>'DV STOP cijfers'!BB25</f>
        <v>0</v>
      </c>
      <c r="BC92" s="49">
        <f>'DV STOP cijfers'!BC25</f>
        <v>0</v>
      </c>
      <c r="BD92" s="15">
        <f>'DV STOP cijfers'!BD25</f>
        <v>0</v>
      </c>
      <c r="BE92" s="11">
        <f>'DV STOP cijfers'!BE25</f>
        <v>0</v>
      </c>
      <c r="BF92" s="11">
        <f>'DV STOP cijfers'!BF25</f>
        <v>0</v>
      </c>
      <c r="BG92" s="11">
        <f>'DV STOP cijfers'!BG25</f>
        <v>0</v>
      </c>
      <c r="BH92" s="11">
        <f>'DV STOP cijfers'!BH25</f>
        <v>0</v>
      </c>
      <c r="BI92" s="11">
        <f>'DV STOP cijfers'!BI25</f>
        <v>0</v>
      </c>
      <c r="BJ92" s="294">
        <f>'DV STOP cijfers'!BJ25</f>
        <v>0</v>
      </c>
      <c r="BK92" s="49">
        <f>'DV STOP cijfers'!BK25</f>
        <v>0</v>
      </c>
      <c r="BL92" s="15">
        <f>'DV STOP cijfers'!BL25</f>
        <v>0</v>
      </c>
      <c r="BM92" s="11">
        <f>'DV STOP cijfers'!BM25</f>
        <v>0</v>
      </c>
      <c r="BN92" s="294">
        <f>'DV STOP cijfers'!BN25</f>
        <v>0</v>
      </c>
      <c r="BO92" s="11">
        <f>'DV STOP cijfers'!BO25</f>
        <v>0</v>
      </c>
      <c r="BP92" s="294">
        <f>'DV STOP cijfers'!BP25</f>
        <v>0</v>
      </c>
      <c r="BQ92" s="49">
        <f>'DV STOP cijfers'!BQ25</f>
        <v>0</v>
      </c>
      <c r="BR92" s="15">
        <f>'DV STOP cijfers'!BR25</f>
        <v>780</v>
      </c>
      <c r="BS92" s="11">
        <f>'DV STOP cijfers'!BS25</f>
        <v>780</v>
      </c>
      <c r="BT92" s="11">
        <f>'DV STOP cijfers'!BT25</f>
        <v>0</v>
      </c>
      <c r="BU92" s="11">
        <f>'DV STOP cijfers'!BU25</f>
        <v>0</v>
      </c>
      <c r="BV92" s="11">
        <f>'DV STOP cijfers'!BV25</f>
        <v>0</v>
      </c>
      <c r="BW92" s="294">
        <f>'DV STOP cijfers'!BW25</f>
        <v>0</v>
      </c>
      <c r="BX92" s="49">
        <f>'DV STOP cijfers'!BX25</f>
        <v>0</v>
      </c>
      <c r="BY92" s="49">
        <f>'DV STOP cijfers'!BY25</f>
        <v>2460</v>
      </c>
      <c r="BZ92" s="11">
        <f>'DV STOP cijfers'!BZ25</f>
        <v>0</v>
      </c>
      <c r="CA92" s="11">
        <f>'DV STOP cijfers'!CA25</f>
        <v>0</v>
      </c>
      <c r="CB92" s="11">
        <f>'DV STOP cijfers'!CB25</f>
        <v>0</v>
      </c>
      <c r="CC92" s="11">
        <f>'DV STOP cijfers'!CC25</f>
        <v>0</v>
      </c>
      <c r="CD92" s="11">
        <f>'DV STOP cijfers'!CD25</f>
        <v>0</v>
      </c>
      <c r="CE92" s="11">
        <f>'DV STOP cijfers'!CE25</f>
        <v>0</v>
      </c>
      <c r="CF92" s="11">
        <f>'DV STOP cijfers'!CF25</f>
        <v>0</v>
      </c>
      <c r="CG92" s="11">
        <f>'DV STOP cijfers'!CG25</f>
        <v>0</v>
      </c>
      <c r="CH92" s="11">
        <f>'DV STOP cijfers'!CH25</f>
        <v>0</v>
      </c>
      <c r="CI92" s="11">
        <f>'DV STOP cijfers'!CI25</f>
        <v>0</v>
      </c>
      <c r="CJ92" s="11">
        <f>'DV STOP cijfers'!CJ25</f>
        <v>0</v>
      </c>
      <c r="CK92" s="11">
        <f>'DV STOP cijfers'!CK25</f>
        <v>0</v>
      </c>
      <c r="CL92" s="49">
        <f>'DV STOP cijfers'!CL25</f>
        <v>0</v>
      </c>
      <c r="CM92" s="11">
        <f>'DV STOP cijfers'!CM25</f>
        <v>0</v>
      </c>
      <c r="CN92" s="11">
        <f>'DV STOP cijfers'!CN25</f>
        <v>0</v>
      </c>
      <c r="CO92" s="11">
        <f>'DV STOP cijfers'!CO25</f>
        <v>0</v>
      </c>
      <c r="CP92" s="11">
        <f>'DV STOP cijfers'!CP25</f>
        <v>0</v>
      </c>
      <c r="CQ92" s="11">
        <f>'DV STOP cijfers'!CQ25</f>
        <v>0</v>
      </c>
      <c r="CR92" s="11">
        <f>'DV STOP cijfers'!CR25</f>
        <v>0</v>
      </c>
      <c r="CS92" s="11">
        <f>'DV STOP cijfers'!CS25</f>
        <v>0</v>
      </c>
      <c r="CT92" s="11">
        <f>'DV STOP cijfers'!CT25</f>
        <v>0</v>
      </c>
      <c r="CU92" s="11">
        <f>'DV STOP cijfers'!CU25</f>
        <v>0</v>
      </c>
      <c r="CV92" s="11">
        <f>'DV STOP cijfers'!CV25</f>
        <v>0</v>
      </c>
      <c r="CW92" s="11">
        <f>'DV STOP cijfers'!CW25</f>
        <v>0</v>
      </c>
      <c r="CX92" s="11">
        <f>'DV STOP cijfers'!CX25</f>
        <v>0</v>
      </c>
      <c r="CY92" s="26">
        <f>'DV STOP cijfers'!CY25</f>
        <v>0</v>
      </c>
      <c r="CZ92" s="15">
        <f>'DV STOP cijfers'!CZ25</f>
        <v>0</v>
      </c>
      <c r="DA92" s="11">
        <f>'DV STOP cijfers'!DA25</f>
        <v>0</v>
      </c>
      <c r="DB92" s="11">
        <f>'DV STOP cijfers'!DB25</f>
        <v>0</v>
      </c>
      <c r="DC92" s="11">
        <f>'DV STOP cijfers'!DC25</f>
        <v>0</v>
      </c>
      <c r="DD92" s="11">
        <f>'DV STOP cijfers'!DD25</f>
        <v>0</v>
      </c>
      <c r="DE92" s="11">
        <f>'DV STOP cijfers'!DE25</f>
        <v>0</v>
      </c>
      <c r="DF92" s="11">
        <f>'DV STOP cijfers'!DF25</f>
        <v>0</v>
      </c>
      <c r="DG92" s="11">
        <f>'DV STOP cijfers'!DG25</f>
        <v>0</v>
      </c>
      <c r="DH92" s="11">
        <f>'DV STOP cijfers'!DH25</f>
        <v>0</v>
      </c>
      <c r="DI92" s="11">
        <f>'DV STOP cijfers'!DI25</f>
        <v>0</v>
      </c>
      <c r="DJ92" s="11">
        <f>'DV STOP cijfers'!DJ25</f>
        <v>0</v>
      </c>
      <c r="DK92" s="11">
        <f>'DV STOP cijfers'!DK25</f>
        <v>0</v>
      </c>
      <c r="DL92" s="26">
        <f>'DV STOP cijfers'!DL25</f>
        <v>0</v>
      </c>
    </row>
    <row r="93" spans="1:116" s="4" customFormat="1" ht="15" customHeight="1">
      <c r="A93" s="49">
        <f>'DV STOP cijfers'!A27</f>
        <v>0</v>
      </c>
      <c r="B93" s="49" t="str">
        <f>'DV STOP cijfers'!B27</f>
        <v>IDWE/IDWD/FKNT</v>
      </c>
      <c r="C93" s="4" t="str">
        <f>'DV STOP cijfers'!C27</f>
        <v>Diervoeder</v>
      </c>
      <c r="D93" s="4" t="str">
        <f>'DV STOP cijfers'!D27</f>
        <v>DV Erkende bedrijven DERDEN</v>
      </c>
      <c r="E93" s="274" t="str">
        <f>'DV STOP cijfers'!E27</f>
        <v xml:space="preserve">FKNT1501 DV Volledige inspectie Vo. 183/2005 </v>
      </c>
      <c r="F93" s="508" t="str">
        <f>'DV STOP cijfers'!F27</f>
        <v>Derden</v>
      </c>
      <c r="G93" s="5" t="str">
        <f>'DV STOP cijfers'!G27</f>
        <v>ja</v>
      </c>
      <c r="H93" s="15">
        <f>'DV STOP cijfers'!H27</f>
        <v>265</v>
      </c>
      <c r="I93" s="11">
        <f>'DV STOP cijfers'!I27</f>
        <v>0</v>
      </c>
      <c r="J93" s="11">
        <f>'DV STOP cijfers'!J27</f>
        <v>0</v>
      </c>
      <c r="K93" s="11">
        <f>'DV STOP cijfers'!K27</f>
        <v>0</v>
      </c>
      <c r="L93" s="11">
        <f>'DV STOP cijfers'!L27</f>
        <v>0</v>
      </c>
      <c r="M93" s="11">
        <f>'DV STOP cijfers'!M27</f>
        <v>0</v>
      </c>
      <c r="N93" s="11">
        <f>'DV STOP cijfers'!N27</f>
        <v>0</v>
      </c>
      <c r="O93" s="11">
        <f>'DV STOP cijfers'!O27</f>
        <v>0</v>
      </c>
      <c r="P93" s="11">
        <f>'DV STOP cijfers'!P27</f>
        <v>0</v>
      </c>
      <c r="Q93" s="26">
        <f>'DV STOP cijfers'!Q27</f>
        <v>265</v>
      </c>
      <c r="R93" s="15">
        <f>'DV STOP cijfers'!R27</f>
        <v>0</v>
      </c>
      <c r="S93" s="11">
        <f>'DV STOP cijfers'!S27</f>
        <v>0</v>
      </c>
      <c r="T93" s="11">
        <f>'DV STOP cijfers'!T27</f>
        <v>265</v>
      </c>
      <c r="U93" s="11">
        <f>'DV STOP cijfers'!U27</f>
        <v>0</v>
      </c>
      <c r="V93" s="11">
        <f>'DV STOP cijfers'!V27</f>
        <v>0</v>
      </c>
      <c r="W93" s="11">
        <f>'DV STOP cijfers'!W27</f>
        <v>0</v>
      </c>
      <c r="X93" s="11">
        <f>'DV STOP cijfers'!X27</f>
        <v>0</v>
      </c>
      <c r="Y93" s="11">
        <f>'DV STOP cijfers'!Y27</f>
        <v>0</v>
      </c>
      <c r="Z93" s="49">
        <f>'DV STOP cijfers'!Z27</f>
        <v>265</v>
      </c>
      <c r="AA93" s="11">
        <f>'DV STOP cijfers'!AA27</f>
        <v>25</v>
      </c>
      <c r="AB93" s="11">
        <f>'DV STOP cijfers'!AB27</f>
        <v>0</v>
      </c>
      <c r="AC93" s="11">
        <f>'DV STOP cijfers'!AC27</f>
        <v>240</v>
      </c>
      <c r="AD93" s="11">
        <f>'DV STOP cijfers'!AD27</f>
        <v>0</v>
      </c>
      <c r="AE93" s="11">
        <f>'DV STOP cijfers'!AE27</f>
        <v>0</v>
      </c>
      <c r="AF93" s="294">
        <f>'DV STOP cijfers'!AF27</f>
        <v>0</v>
      </c>
      <c r="AG93" s="49">
        <f>'DV STOP cijfers'!AG27</f>
        <v>0</v>
      </c>
      <c r="AH93" s="15">
        <f>'DV STOP cijfers'!AH27</f>
        <v>0</v>
      </c>
      <c r="AI93" s="11">
        <f>'DV STOP cijfers'!AI27</f>
        <v>0</v>
      </c>
      <c r="AJ93" s="11">
        <f>'DV STOP cijfers'!AJ27</f>
        <v>25</v>
      </c>
      <c r="AK93" s="11">
        <f>'DV STOP cijfers'!AK27</f>
        <v>0</v>
      </c>
      <c r="AL93" s="49">
        <f>'DV STOP cijfers'!AL27</f>
        <v>0</v>
      </c>
      <c r="AM93" s="15">
        <f>'DV STOP cijfers'!AM27</f>
        <v>0</v>
      </c>
      <c r="AN93" s="11">
        <f>'DV STOP cijfers'!AN27</f>
        <v>0</v>
      </c>
      <c r="AO93" s="11">
        <f>'DV STOP cijfers'!AO27</f>
        <v>0</v>
      </c>
      <c r="AP93" s="11">
        <f>'DV STOP cijfers'!AP27</f>
        <v>0</v>
      </c>
      <c r="AQ93" s="294">
        <f>'DV STOP cijfers'!AQ27</f>
        <v>0</v>
      </c>
      <c r="AR93" s="49">
        <f>'DV STOP cijfers'!AR27</f>
        <v>0</v>
      </c>
      <c r="AS93" s="15">
        <f>'DV STOP cijfers'!AS27</f>
        <v>0</v>
      </c>
      <c r="AT93" s="11">
        <f>'DV STOP cijfers'!AT27</f>
        <v>0</v>
      </c>
      <c r="AU93" s="11">
        <f>'DV STOP cijfers'!AU27</f>
        <v>0</v>
      </c>
      <c r="AV93" s="11">
        <f>'DV STOP cijfers'!AV27</f>
        <v>0</v>
      </c>
      <c r="AW93" s="11">
        <f>'DV STOP cijfers'!AW27</f>
        <v>0</v>
      </c>
      <c r="AX93" s="11">
        <f>'DV STOP cijfers'!AX27</f>
        <v>0</v>
      </c>
      <c r="AY93" s="11">
        <f>'DV STOP cijfers'!AY27</f>
        <v>0</v>
      </c>
      <c r="AZ93" s="11">
        <f>'DV STOP cijfers'!AZ27</f>
        <v>0</v>
      </c>
      <c r="BA93" s="11">
        <f>'DV STOP cijfers'!BA27</f>
        <v>0</v>
      </c>
      <c r="BB93" s="294">
        <f>'DV STOP cijfers'!BB27</f>
        <v>0</v>
      </c>
      <c r="BC93" s="49">
        <f>'DV STOP cijfers'!BC27</f>
        <v>0</v>
      </c>
      <c r="BD93" s="15">
        <f>'DV STOP cijfers'!BD27</f>
        <v>0</v>
      </c>
      <c r="BE93" s="11">
        <f>'DV STOP cijfers'!BE27</f>
        <v>0</v>
      </c>
      <c r="BF93" s="11">
        <f>'DV STOP cijfers'!BF27</f>
        <v>0</v>
      </c>
      <c r="BG93" s="11">
        <f>'DV STOP cijfers'!BG27</f>
        <v>0</v>
      </c>
      <c r="BH93" s="11">
        <f>'DV STOP cijfers'!BH27</f>
        <v>0</v>
      </c>
      <c r="BI93" s="11">
        <f>'DV STOP cijfers'!BI27</f>
        <v>0</v>
      </c>
      <c r="BJ93" s="294">
        <f>'DV STOP cijfers'!BJ27</f>
        <v>0</v>
      </c>
      <c r="BK93" s="49">
        <f>'DV STOP cijfers'!BK27</f>
        <v>0</v>
      </c>
      <c r="BL93" s="15">
        <f>'DV STOP cijfers'!BL27</f>
        <v>0</v>
      </c>
      <c r="BM93" s="11">
        <f>'DV STOP cijfers'!BM27</f>
        <v>0</v>
      </c>
      <c r="BN93" s="294">
        <f>'DV STOP cijfers'!BN27</f>
        <v>0</v>
      </c>
      <c r="BO93" s="11">
        <f>'DV STOP cijfers'!BO27</f>
        <v>0</v>
      </c>
      <c r="BP93" s="294">
        <f>'DV STOP cijfers'!BP27</f>
        <v>0</v>
      </c>
      <c r="BQ93" s="49">
        <f>'DV STOP cijfers'!BQ27</f>
        <v>0</v>
      </c>
      <c r="BR93" s="15">
        <f>'DV STOP cijfers'!BR27</f>
        <v>120</v>
      </c>
      <c r="BS93" s="11">
        <f>'DV STOP cijfers'!BS27</f>
        <v>120</v>
      </c>
      <c r="BT93" s="11">
        <f>'DV STOP cijfers'!BT27</f>
        <v>0</v>
      </c>
      <c r="BU93" s="11">
        <f>'DV STOP cijfers'!BU27</f>
        <v>0</v>
      </c>
      <c r="BV93" s="11">
        <f>'DV STOP cijfers'!BV27</f>
        <v>0</v>
      </c>
      <c r="BW93" s="294">
        <f>'DV STOP cijfers'!BW27</f>
        <v>0</v>
      </c>
      <c r="BX93" s="49">
        <f>'DV STOP cijfers'!BX27</f>
        <v>0</v>
      </c>
      <c r="BY93" s="49">
        <f>'DV STOP cijfers'!BY27</f>
        <v>265</v>
      </c>
      <c r="BZ93" s="11">
        <f>'DV STOP cijfers'!BZ27</f>
        <v>0</v>
      </c>
      <c r="CA93" s="11">
        <f>'DV STOP cijfers'!CA27</f>
        <v>0</v>
      </c>
      <c r="CB93" s="11">
        <f>'DV STOP cijfers'!CB27</f>
        <v>0</v>
      </c>
      <c r="CC93" s="11">
        <f>'DV STOP cijfers'!CC27</f>
        <v>0</v>
      </c>
      <c r="CD93" s="11">
        <f>'DV STOP cijfers'!CD27</f>
        <v>0</v>
      </c>
      <c r="CE93" s="11">
        <f>'DV STOP cijfers'!CE27</f>
        <v>0</v>
      </c>
      <c r="CF93" s="11">
        <f>'DV STOP cijfers'!CF27</f>
        <v>0</v>
      </c>
      <c r="CG93" s="11">
        <f>'DV STOP cijfers'!CG27</f>
        <v>0</v>
      </c>
      <c r="CH93" s="11">
        <f>'DV STOP cijfers'!CH27</f>
        <v>0</v>
      </c>
      <c r="CI93" s="11">
        <f>'DV STOP cijfers'!CI27</f>
        <v>0</v>
      </c>
      <c r="CJ93" s="11">
        <f>'DV STOP cijfers'!CJ27</f>
        <v>0</v>
      </c>
      <c r="CK93" s="11">
        <f>'DV STOP cijfers'!CK27</f>
        <v>0</v>
      </c>
      <c r="CL93" s="49">
        <f>'DV STOP cijfers'!CL27</f>
        <v>0</v>
      </c>
      <c r="CM93" s="11">
        <f>'DV STOP cijfers'!CM27</f>
        <v>0</v>
      </c>
      <c r="CN93" s="11">
        <f>'DV STOP cijfers'!CN27</f>
        <v>0</v>
      </c>
      <c r="CO93" s="11">
        <f>'DV STOP cijfers'!CO27</f>
        <v>0</v>
      </c>
      <c r="CP93" s="11">
        <f>'DV STOP cijfers'!CP27</f>
        <v>0</v>
      </c>
      <c r="CQ93" s="11">
        <f>'DV STOP cijfers'!CQ27</f>
        <v>0</v>
      </c>
      <c r="CR93" s="11">
        <f>'DV STOP cijfers'!CR27</f>
        <v>0</v>
      </c>
      <c r="CS93" s="11">
        <f>'DV STOP cijfers'!CS27</f>
        <v>0</v>
      </c>
      <c r="CT93" s="11">
        <f>'DV STOP cijfers'!CT27</f>
        <v>0</v>
      </c>
      <c r="CU93" s="11">
        <f>'DV STOP cijfers'!CU27</f>
        <v>0</v>
      </c>
      <c r="CV93" s="11">
        <f>'DV STOP cijfers'!CV27</f>
        <v>0</v>
      </c>
      <c r="CW93" s="11">
        <f>'DV STOP cijfers'!CW27</f>
        <v>0</v>
      </c>
      <c r="CX93" s="11">
        <f>'DV STOP cijfers'!CX27</f>
        <v>0</v>
      </c>
      <c r="CY93" s="26">
        <f>'DV STOP cijfers'!CY27</f>
        <v>0</v>
      </c>
      <c r="CZ93" s="15">
        <f>'DV STOP cijfers'!CZ27</f>
        <v>0</v>
      </c>
      <c r="DA93" s="11">
        <f>'DV STOP cijfers'!DA27</f>
        <v>0</v>
      </c>
      <c r="DB93" s="11">
        <f>'DV STOP cijfers'!DB27</f>
        <v>0</v>
      </c>
      <c r="DC93" s="11">
        <f>'DV STOP cijfers'!DC27</f>
        <v>0</v>
      </c>
      <c r="DD93" s="11">
        <f>'DV STOP cijfers'!DD27</f>
        <v>0</v>
      </c>
      <c r="DE93" s="11">
        <f>'DV STOP cijfers'!DE27</f>
        <v>0</v>
      </c>
      <c r="DF93" s="11">
        <f>'DV STOP cijfers'!DF27</f>
        <v>0</v>
      </c>
      <c r="DG93" s="11">
        <f>'DV STOP cijfers'!DG27</f>
        <v>0</v>
      </c>
      <c r="DH93" s="11">
        <f>'DV STOP cijfers'!DH27</f>
        <v>0</v>
      </c>
      <c r="DI93" s="11">
        <f>'DV STOP cijfers'!DI27</f>
        <v>0</v>
      </c>
      <c r="DJ93" s="11">
        <f>'DV STOP cijfers'!DJ27</f>
        <v>0</v>
      </c>
      <c r="DK93" s="11">
        <f>'DV STOP cijfers'!DK27</f>
        <v>0</v>
      </c>
      <c r="DL93" s="26">
        <f>'DV STOP cijfers'!DL27</f>
        <v>0</v>
      </c>
    </row>
    <row r="94" spans="1:116" s="4" customFormat="1" ht="15" customHeight="1">
      <c r="A94" s="49">
        <f>'DV STOP cijfers'!A28</f>
        <v>0</v>
      </c>
      <c r="B94" s="49" t="str">
        <f>'DV STOP cijfers'!B28</f>
        <v>IDWE/IDWD/FKNT</v>
      </c>
      <c r="C94" s="4" t="str">
        <f>'DV STOP cijfers'!C28</f>
        <v>Diervoeder</v>
      </c>
      <c r="D94" s="4" t="str">
        <f>'DV STOP cijfers'!D28</f>
        <v>DV Erkende bedrijven DERDEN</v>
      </c>
      <c r="E94" s="274" t="str">
        <f>'DV STOP cijfers'!E28</f>
        <v>FKNT1502 DV Audit</v>
      </c>
      <c r="F94" s="508" t="str">
        <f>'DV STOP cijfers'!F28</f>
        <v>Derden</v>
      </c>
      <c r="G94" s="5" t="str">
        <f>'DV STOP cijfers'!G28</f>
        <v>ja</v>
      </c>
      <c r="H94" s="15">
        <f>'DV STOP cijfers'!H28</f>
        <v>1195</v>
      </c>
      <c r="I94" s="11">
        <f>'DV STOP cijfers'!I28</f>
        <v>0</v>
      </c>
      <c r="J94" s="11">
        <f>'DV STOP cijfers'!J28</f>
        <v>0</v>
      </c>
      <c r="K94" s="11">
        <f>'DV STOP cijfers'!K28</f>
        <v>0</v>
      </c>
      <c r="L94" s="11">
        <f>'DV STOP cijfers'!L28</f>
        <v>0</v>
      </c>
      <c r="M94" s="11">
        <f>'DV STOP cijfers'!M28</f>
        <v>0</v>
      </c>
      <c r="N94" s="11">
        <f>'DV STOP cijfers'!N28</f>
        <v>0</v>
      </c>
      <c r="O94" s="11">
        <f>'DV STOP cijfers'!O28</f>
        <v>0</v>
      </c>
      <c r="P94" s="11">
        <f>'DV STOP cijfers'!P28</f>
        <v>0</v>
      </c>
      <c r="Q94" s="26">
        <f>'DV STOP cijfers'!Q28</f>
        <v>1195</v>
      </c>
      <c r="R94" s="15">
        <f>'DV STOP cijfers'!R28</f>
        <v>0</v>
      </c>
      <c r="S94" s="11">
        <f>'DV STOP cijfers'!S28</f>
        <v>0</v>
      </c>
      <c r="T94" s="11">
        <f>'DV STOP cijfers'!T28</f>
        <v>1195</v>
      </c>
      <c r="U94" s="11">
        <f>'DV STOP cijfers'!U28</f>
        <v>0</v>
      </c>
      <c r="V94" s="11">
        <f>'DV STOP cijfers'!V28</f>
        <v>0</v>
      </c>
      <c r="W94" s="11">
        <f>'DV STOP cijfers'!W28</f>
        <v>0</v>
      </c>
      <c r="X94" s="11">
        <f>'DV STOP cijfers'!X28</f>
        <v>0</v>
      </c>
      <c r="Y94" s="11">
        <f>'DV STOP cijfers'!Y28</f>
        <v>0</v>
      </c>
      <c r="Z94" s="49">
        <f>'DV STOP cijfers'!Z28</f>
        <v>1195</v>
      </c>
      <c r="AA94" s="11">
        <f>'DV STOP cijfers'!AA28</f>
        <v>25</v>
      </c>
      <c r="AB94" s="11">
        <f>'DV STOP cijfers'!AB28</f>
        <v>0</v>
      </c>
      <c r="AC94" s="11">
        <f>'DV STOP cijfers'!AC28</f>
        <v>1170</v>
      </c>
      <c r="AD94" s="11">
        <f>'DV STOP cijfers'!AD28</f>
        <v>0</v>
      </c>
      <c r="AE94" s="11">
        <f>'DV STOP cijfers'!AE28</f>
        <v>0</v>
      </c>
      <c r="AF94" s="294">
        <f>'DV STOP cijfers'!AF28</f>
        <v>0</v>
      </c>
      <c r="AG94" s="49">
        <f>'DV STOP cijfers'!AG28</f>
        <v>0</v>
      </c>
      <c r="AH94" s="15">
        <f>'DV STOP cijfers'!AH28</f>
        <v>0</v>
      </c>
      <c r="AI94" s="11">
        <f>'DV STOP cijfers'!AI28</f>
        <v>0</v>
      </c>
      <c r="AJ94" s="11">
        <f>'DV STOP cijfers'!AJ28</f>
        <v>25</v>
      </c>
      <c r="AK94" s="11">
        <f>'DV STOP cijfers'!AK28</f>
        <v>0</v>
      </c>
      <c r="AL94" s="49">
        <f>'DV STOP cijfers'!AL28</f>
        <v>0</v>
      </c>
      <c r="AM94" s="15">
        <f>'DV STOP cijfers'!AM28</f>
        <v>0</v>
      </c>
      <c r="AN94" s="11">
        <f>'DV STOP cijfers'!AN28</f>
        <v>0</v>
      </c>
      <c r="AO94" s="11">
        <f>'DV STOP cijfers'!AO28</f>
        <v>0</v>
      </c>
      <c r="AP94" s="11">
        <f>'DV STOP cijfers'!AP28</f>
        <v>0</v>
      </c>
      <c r="AQ94" s="294">
        <f>'DV STOP cijfers'!AQ28</f>
        <v>0</v>
      </c>
      <c r="AR94" s="49">
        <f>'DV STOP cijfers'!AR28</f>
        <v>0</v>
      </c>
      <c r="AS94" s="15">
        <f>'DV STOP cijfers'!AS28</f>
        <v>0</v>
      </c>
      <c r="AT94" s="11">
        <f>'DV STOP cijfers'!AT28</f>
        <v>0</v>
      </c>
      <c r="AU94" s="11">
        <f>'DV STOP cijfers'!AU28</f>
        <v>0</v>
      </c>
      <c r="AV94" s="11">
        <f>'DV STOP cijfers'!AV28</f>
        <v>0</v>
      </c>
      <c r="AW94" s="11">
        <f>'DV STOP cijfers'!AW28</f>
        <v>0</v>
      </c>
      <c r="AX94" s="11">
        <f>'DV STOP cijfers'!AX28</f>
        <v>0</v>
      </c>
      <c r="AY94" s="11">
        <f>'DV STOP cijfers'!AY28</f>
        <v>0</v>
      </c>
      <c r="AZ94" s="11">
        <f>'DV STOP cijfers'!AZ28</f>
        <v>0</v>
      </c>
      <c r="BA94" s="11">
        <f>'DV STOP cijfers'!BA28</f>
        <v>0</v>
      </c>
      <c r="BB94" s="294">
        <f>'DV STOP cijfers'!BB28</f>
        <v>0</v>
      </c>
      <c r="BC94" s="49">
        <f>'DV STOP cijfers'!BC28</f>
        <v>0</v>
      </c>
      <c r="BD94" s="15">
        <f>'DV STOP cijfers'!BD28</f>
        <v>0</v>
      </c>
      <c r="BE94" s="11">
        <f>'DV STOP cijfers'!BE28</f>
        <v>0</v>
      </c>
      <c r="BF94" s="11">
        <f>'DV STOP cijfers'!BF28</f>
        <v>0</v>
      </c>
      <c r="BG94" s="11">
        <f>'DV STOP cijfers'!BG28</f>
        <v>0</v>
      </c>
      <c r="BH94" s="11">
        <f>'DV STOP cijfers'!BH28</f>
        <v>0</v>
      </c>
      <c r="BI94" s="11">
        <f>'DV STOP cijfers'!BI28</f>
        <v>0</v>
      </c>
      <c r="BJ94" s="294">
        <f>'DV STOP cijfers'!BJ28</f>
        <v>0</v>
      </c>
      <c r="BK94" s="49">
        <f>'DV STOP cijfers'!BK28</f>
        <v>0</v>
      </c>
      <c r="BL94" s="15">
        <f>'DV STOP cijfers'!BL28</f>
        <v>0</v>
      </c>
      <c r="BM94" s="11">
        <f>'DV STOP cijfers'!BM28</f>
        <v>0</v>
      </c>
      <c r="BN94" s="294">
        <f>'DV STOP cijfers'!BN28</f>
        <v>0</v>
      </c>
      <c r="BO94" s="11">
        <f>'DV STOP cijfers'!BO28</f>
        <v>0</v>
      </c>
      <c r="BP94" s="294">
        <f>'DV STOP cijfers'!BP28</f>
        <v>0</v>
      </c>
      <c r="BQ94" s="49">
        <f>'DV STOP cijfers'!BQ28</f>
        <v>0</v>
      </c>
      <c r="BR94" s="15">
        <f>'DV STOP cijfers'!BR28</f>
        <v>585</v>
      </c>
      <c r="BS94" s="11">
        <f>'DV STOP cijfers'!BS28</f>
        <v>585</v>
      </c>
      <c r="BT94" s="11">
        <f>'DV STOP cijfers'!BT28</f>
        <v>0</v>
      </c>
      <c r="BU94" s="11">
        <f>'DV STOP cijfers'!BU28</f>
        <v>0</v>
      </c>
      <c r="BV94" s="11">
        <f>'DV STOP cijfers'!BV28</f>
        <v>0</v>
      </c>
      <c r="BW94" s="294">
        <f>'DV STOP cijfers'!BW28</f>
        <v>0</v>
      </c>
      <c r="BX94" s="49">
        <f>'DV STOP cijfers'!BX28</f>
        <v>0</v>
      </c>
      <c r="BY94" s="49">
        <f>'DV STOP cijfers'!BY28</f>
        <v>1195</v>
      </c>
      <c r="BZ94" s="11">
        <f>'DV STOP cijfers'!BZ28</f>
        <v>0</v>
      </c>
      <c r="CA94" s="11">
        <f>'DV STOP cijfers'!CA28</f>
        <v>0</v>
      </c>
      <c r="CB94" s="11">
        <f>'DV STOP cijfers'!CB28</f>
        <v>0</v>
      </c>
      <c r="CC94" s="11">
        <f>'DV STOP cijfers'!CC28</f>
        <v>0</v>
      </c>
      <c r="CD94" s="11">
        <f>'DV STOP cijfers'!CD28</f>
        <v>0</v>
      </c>
      <c r="CE94" s="11">
        <f>'DV STOP cijfers'!CE28</f>
        <v>0</v>
      </c>
      <c r="CF94" s="11">
        <f>'DV STOP cijfers'!CF28</f>
        <v>0</v>
      </c>
      <c r="CG94" s="11">
        <f>'DV STOP cijfers'!CG28</f>
        <v>0</v>
      </c>
      <c r="CH94" s="11">
        <f>'DV STOP cijfers'!CH28</f>
        <v>0</v>
      </c>
      <c r="CI94" s="11">
        <f>'DV STOP cijfers'!CI28</f>
        <v>0</v>
      </c>
      <c r="CJ94" s="11">
        <f>'DV STOP cijfers'!CJ28</f>
        <v>0</v>
      </c>
      <c r="CK94" s="11">
        <f>'DV STOP cijfers'!CK28</f>
        <v>0</v>
      </c>
      <c r="CL94" s="49">
        <f>'DV STOP cijfers'!CL28</f>
        <v>0</v>
      </c>
      <c r="CM94" s="11">
        <f>'DV STOP cijfers'!CM28</f>
        <v>0</v>
      </c>
      <c r="CN94" s="11">
        <f>'DV STOP cijfers'!CN28</f>
        <v>0</v>
      </c>
      <c r="CO94" s="11">
        <f>'DV STOP cijfers'!CO28</f>
        <v>0</v>
      </c>
      <c r="CP94" s="11">
        <f>'DV STOP cijfers'!CP28</f>
        <v>0</v>
      </c>
      <c r="CQ94" s="11">
        <f>'DV STOP cijfers'!CQ28</f>
        <v>0</v>
      </c>
      <c r="CR94" s="11">
        <f>'DV STOP cijfers'!CR28</f>
        <v>0</v>
      </c>
      <c r="CS94" s="11">
        <f>'DV STOP cijfers'!CS28</f>
        <v>0</v>
      </c>
      <c r="CT94" s="11">
        <f>'DV STOP cijfers'!CT28</f>
        <v>0</v>
      </c>
      <c r="CU94" s="11">
        <f>'DV STOP cijfers'!CU28</f>
        <v>0</v>
      </c>
      <c r="CV94" s="11">
        <f>'DV STOP cijfers'!CV28</f>
        <v>0</v>
      </c>
      <c r="CW94" s="11">
        <f>'DV STOP cijfers'!CW28</f>
        <v>0</v>
      </c>
      <c r="CX94" s="11">
        <f>'DV STOP cijfers'!CX28</f>
        <v>0</v>
      </c>
      <c r="CY94" s="26">
        <f>'DV STOP cijfers'!CY28</f>
        <v>0</v>
      </c>
      <c r="CZ94" s="15">
        <f>'DV STOP cijfers'!CZ28</f>
        <v>0</v>
      </c>
      <c r="DA94" s="11">
        <f>'DV STOP cijfers'!DA28</f>
        <v>0</v>
      </c>
      <c r="DB94" s="11">
        <f>'DV STOP cijfers'!DB28</f>
        <v>0</v>
      </c>
      <c r="DC94" s="11">
        <f>'DV STOP cijfers'!DC28</f>
        <v>0</v>
      </c>
      <c r="DD94" s="11">
        <f>'DV STOP cijfers'!DD28</f>
        <v>0</v>
      </c>
      <c r="DE94" s="11">
        <f>'DV STOP cijfers'!DE28</f>
        <v>0</v>
      </c>
      <c r="DF94" s="11">
        <f>'DV STOP cijfers'!DF28</f>
        <v>0</v>
      </c>
      <c r="DG94" s="11">
        <f>'DV STOP cijfers'!DG28</f>
        <v>0</v>
      </c>
      <c r="DH94" s="11">
        <f>'DV STOP cijfers'!DH28</f>
        <v>0</v>
      </c>
      <c r="DI94" s="11">
        <f>'DV STOP cijfers'!DI28</f>
        <v>0</v>
      </c>
      <c r="DJ94" s="11">
        <f>'DV STOP cijfers'!DJ28</f>
        <v>0</v>
      </c>
      <c r="DK94" s="11">
        <f>'DV STOP cijfers'!DK28</f>
        <v>0</v>
      </c>
      <c r="DL94" s="26">
        <f>'DV STOP cijfers'!DL28</f>
        <v>0</v>
      </c>
    </row>
    <row r="95" spans="1:116" s="4" customFormat="1" ht="15" customHeight="1">
      <c r="A95" s="49">
        <f>'DV STOP cijfers'!A29</f>
        <v>905</v>
      </c>
      <c r="B95" s="49" t="str">
        <f>'DV STOP cijfers'!B29</f>
        <v>IDWE/IDWD/FKNT</v>
      </c>
      <c r="C95" s="4" t="str">
        <f>'DV STOP cijfers'!C29</f>
        <v>Diervoeder</v>
      </c>
      <c r="D95" s="4" t="str">
        <f>'DV STOP cijfers'!D29</f>
        <v>DV Erkende bedrijven DERDEN</v>
      </c>
      <c r="E95" s="274" t="str">
        <f>'DV STOP cijfers'!E29</f>
        <v>FKNT1503 Inspectie additieven</v>
      </c>
      <c r="F95" s="508" t="str">
        <f>'DV STOP cijfers'!F29</f>
        <v>Derden</v>
      </c>
      <c r="G95" s="5" t="str">
        <f>'DV STOP cijfers'!G29</f>
        <v>ja</v>
      </c>
      <c r="H95" s="15">
        <f>'DV STOP cijfers'!H29</f>
        <v>905</v>
      </c>
      <c r="I95" s="11">
        <f>'DV STOP cijfers'!I29</f>
        <v>0</v>
      </c>
      <c r="J95" s="11">
        <f>'DV STOP cijfers'!J29</f>
        <v>0</v>
      </c>
      <c r="K95" s="11">
        <f>'DV STOP cijfers'!K29</f>
        <v>0</v>
      </c>
      <c r="L95" s="11">
        <f>'DV STOP cijfers'!L29</f>
        <v>0</v>
      </c>
      <c r="M95" s="11">
        <f>'DV STOP cijfers'!M29</f>
        <v>0</v>
      </c>
      <c r="N95" s="11">
        <f>'DV STOP cijfers'!N29</f>
        <v>0</v>
      </c>
      <c r="O95" s="11">
        <f>'DV STOP cijfers'!O29</f>
        <v>0</v>
      </c>
      <c r="P95" s="11">
        <f>'DV STOP cijfers'!P29</f>
        <v>0</v>
      </c>
      <c r="Q95" s="26">
        <f>'DV STOP cijfers'!Q29</f>
        <v>905</v>
      </c>
      <c r="R95" s="15">
        <f>'DV STOP cijfers'!R29</f>
        <v>0</v>
      </c>
      <c r="S95" s="11">
        <f>'DV STOP cijfers'!S29</f>
        <v>0</v>
      </c>
      <c r="T95" s="11">
        <f>'DV STOP cijfers'!T29</f>
        <v>905</v>
      </c>
      <c r="U95" s="11">
        <f>'DV STOP cijfers'!U29</f>
        <v>0</v>
      </c>
      <c r="V95" s="11">
        <f>'DV STOP cijfers'!V29</f>
        <v>0</v>
      </c>
      <c r="W95" s="11">
        <f>'DV STOP cijfers'!W29</f>
        <v>0</v>
      </c>
      <c r="X95" s="11">
        <f>'DV STOP cijfers'!X29</f>
        <v>0</v>
      </c>
      <c r="Y95" s="11">
        <f>'DV STOP cijfers'!Y29</f>
        <v>0</v>
      </c>
      <c r="Z95" s="49">
        <f>'DV STOP cijfers'!Z29</f>
        <v>905</v>
      </c>
      <c r="AA95" s="11">
        <f>'DV STOP cijfers'!AA29</f>
        <v>25</v>
      </c>
      <c r="AB95" s="11">
        <f>'DV STOP cijfers'!AB29</f>
        <v>0</v>
      </c>
      <c r="AC95" s="11">
        <f>'DV STOP cijfers'!AC29</f>
        <v>880</v>
      </c>
      <c r="AD95" s="11">
        <f>'DV STOP cijfers'!AD29</f>
        <v>0</v>
      </c>
      <c r="AE95" s="11">
        <f>'DV STOP cijfers'!AE29</f>
        <v>0</v>
      </c>
      <c r="AF95" s="294">
        <f>'DV STOP cijfers'!AF29</f>
        <v>0</v>
      </c>
      <c r="AG95" s="49">
        <f>'DV STOP cijfers'!AG29</f>
        <v>0</v>
      </c>
      <c r="AH95" s="15">
        <f>'DV STOP cijfers'!AH29</f>
        <v>0</v>
      </c>
      <c r="AI95" s="11">
        <f>'DV STOP cijfers'!AI29</f>
        <v>0</v>
      </c>
      <c r="AJ95" s="11">
        <f>'DV STOP cijfers'!AJ29</f>
        <v>25</v>
      </c>
      <c r="AK95" s="11">
        <f>'DV STOP cijfers'!AK29</f>
        <v>0</v>
      </c>
      <c r="AL95" s="49">
        <f>'DV STOP cijfers'!AL29</f>
        <v>0</v>
      </c>
      <c r="AM95" s="15">
        <f>'DV STOP cijfers'!AM29</f>
        <v>0</v>
      </c>
      <c r="AN95" s="11">
        <f>'DV STOP cijfers'!AN29</f>
        <v>0</v>
      </c>
      <c r="AO95" s="11">
        <f>'DV STOP cijfers'!AO29</f>
        <v>0</v>
      </c>
      <c r="AP95" s="11">
        <f>'DV STOP cijfers'!AP29</f>
        <v>0</v>
      </c>
      <c r="AQ95" s="294">
        <f>'DV STOP cijfers'!AQ29</f>
        <v>0</v>
      </c>
      <c r="AR95" s="49">
        <f>'DV STOP cijfers'!AR29</f>
        <v>0</v>
      </c>
      <c r="AS95" s="15">
        <f>'DV STOP cijfers'!AS29</f>
        <v>0</v>
      </c>
      <c r="AT95" s="11">
        <f>'DV STOP cijfers'!AT29</f>
        <v>0</v>
      </c>
      <c r="AU95" s="11">
        <f>'DV STOP cijfers'!AU29</f>
        <v>0</v>
      </c>
      <c r="AV95" s="11">
        <f>'DV STOP cijfers'!AV29</f>
        <v>0</v>
      </c>
      <c r="AW95" s="11">
        <f>'DV STOP cijfers'!AW29</f>
        <v>0</v>
      </c>
      <c r="AX95" s="11">
        <f>'DV STOP cijfers'!AX29</f>
        <v>0</v>
      </c>
      <c r="AY95" s="11">
        <f>'DV STOP cijfers'!AY29</f>
        <v>0</v>
      </c>
      <c r="AZ95" s="11">
        <f>'DV STOP cijfers'!AZ29</f>
        <v>0</v>
      </c>
      <c r="BA95" s="11">
        <f>'DV STOP cijfers'!BA29</f>
        <v>0</v>
      </c>
      <c r="BB95" s="294">
        <f>'DV STOP cijfers'!BB29</f>
        <v>0</v>
      </c>
      <c r="BC95" s="49">
        <f>'DV STOP cijfers'!BC29</f>
        <v>0</v>
      </c>
      <c r="BD95" s="15">
        <f>'DV STOP cijfers'!BD29</f>
        <v>0</v>
      </c>
      <c r="BE95" s="11">
        <f>'DV STOP cijfers'!BE29</f>
        <v>0</v>
      </c>
      <c r="BF95" s="11">
        <f>'DV STOP cijfers'!BF29</f>
        <v>0</v>
      </c>
      <c r="BG95" s="11">
        <f>'DV STOP cijfers'!BG29</f>
        <v>0</v>
      </c>
      <c r="BH95" s="11">
        <f>'DV STOP cijfers'!BH29</f>
        <v>0</v>
      </c>
      <c r="BI95" s="11">
        <f>'DV STOP cijfers'!BI29</f>
        <v>0</v>
      </c>
      <c r="BJ95" s="294">
        <f>'DV STOP cijfers'!BJ29</f>
        <v>0</v>
      </c>
      <c r="BK95" s="49">
        <f>'DV STOP cijfers'!BK29</f>
        <v>0</v>
      </c>
      <c r="BL95" s="15">
        <f>'DV STOP cijfers'!BL29</f>
        <v>0</v>
      </c>
      <c r="BM95" s="11">
        <f>'DV STOP cijfers'!BM29</f>
        <v>0</v>
      </c>
      <c r="BN95" s="294">
        <f>'DV STOP cijfers'!BN29</f>
        <v>0</v>
      </c>
      <c r="BO95" s="11">
        <f>'DV STOP cijfers'!BO29</f>
        <v>0</v>
      </c>
      <c r="BP95" s="294">
        <f>'DV STOP cijfers'!BP29</f>
        <v>0</v>
      </c>
      <c r="BQ95" s="49">
        <f>'DV STOP cijfers'!BQ29</f>
        <v>0</v>
      </c>
      <c r="BR95" s="15">
        <f>'DV STOP cijfers'!BR29</f>
        <v>440</v>
      </c>
      <c r="BS95" s="11">
        <f>'DV STOP cijfers'!BS29</f>
        <v>440</v>
      </c>
      <c r="BT95" s="11">
        <f>'DV STOP cijfers'!BT29</f>
        <v>0</v>
      </c>
      <c r="BU95" s="11">
        <f>'DV STOP cijfers'!BU29</f>
        <v>0</v>
      </c>
      <c r="BV95" s="11">
        <f>'DV STOP cijfers'!BV29</f>
        <v>0</v>
      </c>
      <c r="BW95" s="294">
        <f>'DV STOP cijfers'!BW29</f>
        <v>0</v>
      </c>
      <c r="BX95" s="49">
        <f>'DV STOP cijfers'!BX29</f>
        <v>0</v>
      </c>
      <c r="BY95" s="49">
        <f>'DV STOP cijfers'!BY29</f>
        <v>905</v>
      </c>
      <c r="BZ95" s="11">
        <f>'DV STOP cijfers'!BZ29</f>
        <v>0</v>
      </c>
      <c r="CA95" s="11">
        <f>'DV STOP cijfers'!CA29</f>
        <v>0</v>
      </c>
      <c r="CB95" s="11">
        <f>'DV STOP cijfers'!CB29</f>
        <v>0</v>
      </c>
      <c r="CC95" s="11">
        <f>'DV STOP cijfers'!CC29</f>
        <v>0</v>
      </c>
      <c r="CD95" s="11">
        <f>'DV STOP cijfers'!CD29</f>
        <v>0</v>
      </c>
      <c r="CE95" s="11">
        <f>'DV STOP cijfers'!CE29</f>
        <v>0</v>
      </c>
      <c r="CF95" s="11">
        <f>'DV STOP cijfers'!CF29</f>
        <v>0</v>
      </c>
      <c r="CG95" s="11">
        <f>'DV STOP cijfers'!CG29</f>
        <v>0</v>
      </c>
      <c r="CH95" s="11">
        <f>'DV STOP cijfers'!CH29</f>
        <v>0</v>
      </c>
      <c r="CI95" s="11">
        <f>'DV STOP cijfers'!CI29</f>
        <v>0</v>
      </c>
      <c r="CJ95" s="11">
        <f>'DV STOP cijfers'!CJ29</f>
        <v>0</v>
      </c>
      <c r="CK95" s="11">
        <f>'DV STOP cijfers'!CK29</f>
        <v>0</v>
      </c>
      <c r="CL95" s="49">
        <f>'DV STOP cijfers'!CL29</f>
        <v>0</v>
      </c>
      <c r="CM95" s="11">
        <f>'DV STOP cijfers'!CM29</f>
        <v>0</v>
      </c>
      <c r="CN95" s="11">
        <f>'DV STOP cijfers'!CN29</f>
        <v>0</v>
      </c>
      <c r="CO95" s="11">
        <f>'DV STOP cijfers'!CO29</f>
        <v>0</v>
      </c>
      <c r="CP95" s="11">
        <f>'DV STOP cijfers'!CP29</f>
        <v>0</v>
      </c>
      <c r="CQ95" s="11">
        <f>'DV STOP cijfers'!CQ29</f>
        <v>0</v>
      </c>
      <c r="CR95" s="11">
        <f>'DV STOP cijfers'!CR29</f>
        <v>0</v>
      </c>
      <c r="CS95" s="11">
        <f>'DV STOP cijfers'!CS29</f>
        <v>0</v>
      </c>
      <c r="CT95" s="11">
        <f>'DV STOP cijfers'!CT29</f>
        <v>0</v>
      </c>
      <c r="CU95" s="11">
        <f>'DV STOP cijfers'!CU29</f>
        <v>0</v>
      </c>
      <c r="CV95" s="11">
        <f>'DV STOP cijfers'!CV29</f>
        <v>0</v>
      </c>
      <c r="CW95" s="11">
        <f>'DV STOP cijfers'!CW29</f>
        <v>0</v>
      </c>
      <c r="CX95" s="11">
        <f>'DV STOP cijfers'!CX29</f>
        <v>0</v>
      </c>
      <c r="CY95" s="26">
        <f>'DV STOP cijfers'!CY29</f>
        <v>0</v>
      </c>
      <c r="CZ95" s="15">
        <f>'DV STOP cijfers'!CZ29</f>
        <v>0</v>
      </c>
      <c r="DA95" s="11">
        <f>'DV STOP cijfers'!DA29</f>
        <v>0</v>
      </c>
      <c r="DB95" s="11">
        <f>'DV STOP cijfers'!DB29</f>
        <v>0</v>
      </c>
      <c r="DC95" s="11">
        <f>'DV STOP cijfers'!DC29</f>
        <v>0</v>
      </c>
      <c r="DD95" s="11">
        <f>'DV STOP cijfers'!DD29</f>
        <v>0</v>
      </c>
      <c r="DE95" s="11">
        <f>'DV STOP cijfers'!DE29</f>
        <v>0</v>
      </c>
      <c r="DF95" s="11">
        <f>'DV STOP cijfers'!DF29</f>
        <v>0</v>
      </c>
      <c r="DG95" s="11">
        <f>'DV STOP cijfers'!DG29</f>
        <v>0</v>
      </c>
      <c r="DH95" s="11">
        <f>'DV STOP cijfers'!DH29</f>
        <v>0</v>
      </c>
      <c r="DI95" s="11">
        <f>'DV STOP cijfers'!DI29</f>
        <v>0</v>
      </c>
      <c r="DJ95" s="11">
        <f>'DV STOP cijfers'!DJ29</f>
        <v>0</v>
      </c>
      <c r="DK95" s="11">
        <f>'DV STOP cijfers'!DK29</f>
        <v>0</v>
      </c>
      <c r="DL95" s="26">
        <f>'DV STOP cijfers'!DL29</f>
        <v>0</v>
      </c>
    </row>
    <row r="96" spans="1:116" s="4" customFormat="1" ht="15" customHeight="1">
      <c r="A96" s="49">
        <f>'DV STOP cijfers'!A30</f>
        <v>0</v>
      </c>
      <c r="B96" s="49" t="str">
        <f>'DV STOP cijfers'!B30</f>
        <v>IDWE/IDWD/FKNT</v>
      </c>
      <c r="C96" s="4" t="str">
        <f>'DV STOP cijfers'!C30</f>
        <v>Diervoeder</v>
      </c>
      <c r="D96" s="4" t="str">
        <f>'DV STOP cijfers'!D30</f>
        <v>DV Erkende bedrijven DERDEN</v>
      </c>
      <c r="E96" s="274" t="str">
        <f>'DV STOP cijfers'!E30</f>
        <v>FKNT1508 Gemedicineerd diervoeder</v>
      </c>
      <c r="F96" s="508" t="str">
        <f>'DV STOP cijfers'!F30</f>
        <v>Derden</v>
      </c>
      <c r="G96" s="5" t="str">
        <f>'DV STOP cijfers'!G30</f>
        <v>ja</v>
      </c>
      <c r="H96" s="15">
        <f>'DV STOP cijfers'!H30</f>
        <v>377</v>
      </c>
      <c r="I96" s="11">
        <f>'DV STOP cijfers'!I30</f>
        <v>0</v>
      </c>
      <c r="J96" s="11">
        <f>'DV STOP cijfers'!J30</f>
        <v>0</v>
      </c>
      <c r="K96" s="11">
        <f>'DV STOP cijfers'!K30</f>
        <v>0</v>
      </c>
      <c r="L96" s="11">
        <f>'DV STOP cijfers'!L30</f>
        <v>0</v>
      </c>
      <c r="M96" s="11">
        <f>'DV STOP cijfers'!M30</f>
        <v>0</v>
      </c>
      <c r="N96" s="11">
        <f>'DV STOP cijfers'!N30</f>
        <v>0</v>
      </c>
      <c r="O96" s="11">
        <f>'DV STOP cijfers'!O30</f>
        <v>0</v>
      </c>
      <c r="P96" s="11">
        <f>'DV STOP cijfers'!P30</f>
        <v>0</v>
      </c>
      <c r="Q96" s="26">
        <f>'DV STOP cijfers'!Q30</f>
        <v>377</v>
      </c>
      <c r="R96" s="15">
        <f>'DV STOP cijfers'!R30</f>
        <v>0</v>
      </c>
      <c r="S96" s="11">
        <f>'DV STOP cijfers'!S30</f>
        <v>0</v>
      </c>
      <c r="T96" s="11">
        <f>'DV STOP cijfers'!T30</f>
        <v>377</v>
      </c>
      <c r="U96" s="11">
        <f>'DV STOP cijfers'!U30</f>
        <v>0</v>
      </c>
      <c r="V96" s="11">
        <f>'DV STOP cijfers'!V30</f>
        <v>0</v>
      </c>
      <c r="W96" s="11">
        <f>'DV STOP cijfers'!W30</f>
        <v>0</v>
      </c>
      <c r="X96" s="11">
        <f>'DV STOP cijfers'!X30</f>
        <v>0</v>
      </c>
      <c r="Y96" s="11">
        <f>'DV STOP cijfers'!Y30</f>
        <v>0</v>
      </c>
      <c r="Z96" s="49">
        <f>'DV STOP cijfers'!Z30</f>
        <v>377</v>
      </c>
      <c r="AA96" s="11">
        <f>'DV STOP cijfers'!AA30</f>
        <v>25</v>
      </c>
      <c r="AB96" s="11">
        <f>'DV STOP cijfers'!AB30</f>
        <v>0</v>
      </c>
      <c r="AC96" s="11">
        <f>'DV STOP cijfers'!AC30</f>
        <v>352</v>
      </c>
      <c r="AD96" s="11">
        <f>'DV STOP cijfers'!AD30</f>
        <v>0</v>
      </c>
      <c r="AE96" s="11">
        <f>'DV STOP cijfers'!AE30</f>
        <v>0</v>
      </c>
      <c r="AF96" s="294">
        <f>'DV STOP cijfers'!AF30</f>
        <v>0</v>
      </c>
      <c r="AG96" s="49">
        <f>'DV STOP cijfers'!AG30</f>
        <v>0</v>
      </c>
      <c r="AH96" s="15">
        <f>'DV STOP cijfers'!AH30</f>
        <v>0</v>
      </c>
      <c r="AI96" s="11">
        <f>'DV STOP cijfers'!AI30</f>
        <v>0</v>
      </c>
      <c r="AJ96" s="11">
        <f>'DV STOP cijfers'!AJ30</f>
        <v>25</v>
      </c>
      <c r="AK96" s="11">
        <f>'DV STOP cijfers'!AK30</f>
        <v>0</v>
      </c>
      <c r="AL96" s="49">
        <f>'DV STOP cijfers'!AL30</f>
        <v>0</v>
      </c>
      <c r="AM96" s="15">
        <f>'DV STOP cijfers'!AM30</f>
        <v>0</v>
      </c>
      <c r="AN96" s="11">
        <f>'DV STOP cijfers'!AN30</f>
        <v>0</v>
      </c>
      <c r="AO96" s="11">
        <f>'DV STOP cijfers'!AO30</f>
        <v>0</v>
      </c>
      <c r="AP96" s="11">
        <f>'DV STOP cijfers'!AP30</f>
        <v>0</v>
      </c>
      <c r="AQ96" s="294">
        <f>'DV STOP cijfers'!AQ30</f>
        <v>0</v>
      </c>
      <c r="AR96" s="49">
        <f>'DV STOP cijfers'!AR30</f>
        <v>0</v>
      </c>
      <c r="AS96" s="15">
        <f>'DV STOP cijfers'!AS30</f>
        <v>0</v>
      </c>
      <c r="AT96" s="11">
        <f>'DV STOP cijfers'!AT30</f>
        <v>0</v>
      </c>
      <c r="AU96" s="11">
        <f>'DV STOP cijfers'!AU30</f>
        <v>0</v>
      </c>
      <c r="AV96" s="11">
        <f>'DV STOP cijfers'!AV30</f>
        <v>0</v>
      </c>
      <c r="AW96" s="11">
        <f>'DV STOP cijfers'!AW30</f>
        <v>0</v>
      </c>
      <c r="AX96" s="11">
        <f>'DV STOP cijfers'!AX30</f>
        <v>0</v>
      </c>
      <c r="AY96" s="11">
        <f>'DV STOP cijfers'!AY30</f>
        <v>0</v>
      </c>
      <c r="AZ96" s="11">
        <f>'DV STOP cijfers'!AZ30</f>
        <v>0</v>
      </c>
      <c r="BA96" s="11">
        <f>'DV STOP cijfers'!BA30</f>
        <v>0</v>
      </c>
      <c r="BB96" s="294">
        <f>'DV STOP cijfers'!BB30</f>
        <v>0</v>
      </c>
      <c r="BC96" s="49">
        <f>'DV STOP cijfers'!BC30</f>
        <v>0</v>
      </c>
      <c r="BD96" s="15">
        <f>'DV STOP cijfers'!BD30</f>
        <v>0</v>
      </c>
      <c r="BE96" s="11">
        <f>'DV STOP cijfers'!BE30</f>
        <v>0</v>
      </c>
      <c r="BF96" s="11">
        <f>'DV STOP cijfers'!BF30</f>
        <v>0</v>
      </c>
      <c r="BG96" s="11">
        <f>'DV STOP cijfers'!BG30</f>
        <v>0</v>
      </c>
      <c r="BH96" s="11">
        <f>'DV STOP cijfers'!BH30</f>
        <v>0</v>
      </c>
      <c r="BI96" s="11">
        <f>'DV STOP cijfers'!BI30</f>
        <v>0</v>
      </c>
      <c r="BJ96" s="294">
        <f>'DV STOP cijfers'!BJ30</f>
        <v>0</v>
      </c>
      <c r="BK96" s="49">
        <f>'DV STOP cijfers'!BK30</f>
        <v>0</v>
      </c>
      <c r="BL96" s="15">
        <f>'DV STOP cijfers'!BL30</f>
        <v>0</v>
      </c>
      <c r="BM96" s="11">
        <f>'DV STOP cijfers'!BM30</f>
        <v>0</v>
      </c>
      <c r="BN96" s="294">
        <f>'DV STOP cijfers'!BN30</f>
        <v>0</v>
      </c>
      <c r="BO96" s="11">
        <f>'DV STOP cijfers'!BO30</f>
        <v>0</v>
      </c>
      <c r="BP96" s="294">
        <f>'DV STOP cijfers'!BP30</f>
        <v>0</v>
      </c>
      <c r="BQ96" s="49">
        <f>'DV STOP cijfers'!BQ30</f>
        <v>0</v>
      </c>
      <c r="BR96" s="15">
        <f>'DV STOP cijfers'!BR30</f>
        <v>176</v>
      </c>
      <c r="BS96" s="11">
        <f>'DV STOP cijfers'!BS30</f>
        <v>176</v>
      </c>
      <c r="BT96" s="11">
        <f>'DV STOP cijfers'!BT30</f>
        <v>0</v>
      </c>
      <c r="BU96" s="11">
        <f>'DV STOP cijfers'!BU30</f>
        <v>0</v>
      </c>
      <c r="BV96" s="11">
        <f>'DV STOP cijfers'!BV30</f>
        <v>0</v>
      </c>
      <c r="BW96" s="294">
        <f>'DV STOP cijfers'!BW30</f>
        <v>0</v>
      </c>
      <c r="BX96" s="49">
        <f>'DV STOP cijfers'!BX30</f>
        <v>0</v>
      </c>
      <c r="BY96" s="49">
        <f>'DV STOP cijfers'!BY30</f>
        <v>377</v>
      </c>
      <c r="BZ96" s="11">
        <f>'DV STOP cijfers'!BZ30</f>
        <v>0</v>
      </c>
      <c r="CA96" s="11">
        <f>'DV STOP cijfers'!CA30</f>
        <v>0</v>
      </c>
      <c r="CB96" s="11">
        <f>'DV STOP cijfers'!CB30</f>
        <v>0</v>
      </c>
      <c r="CC96" s="11">
        <f>'DV STOP cijfers'!CC30</f>
        <v>0</v>
      </c>
      <c r="CD96" s="11">
        <f>'DV STOP cijfers'!CD30</f>
        <v>0</v>
      </c>
      <c r="CE96" s="11">
        <f>'DV STOP cijfers'!CE30</f>
        <v>0</v>
      </c>
      <c r="CF96" s="11">
        <f>'DV STOP cijfers'!CF30</f>
        <v>0</v>
      </c>
      <c r="CG96" s="11">
        <f>'DV STOP cijfers'!CG30</f>
        <v>0</v>
      </c>
      <c r="CH96" s="11">
        <f>'DV STOP cijfers'!CH30</f>
        <v>0</v>
      </c>
      <c r="CI96" s="11">
        <f>'DV STOP cijfers'!CI30</f>
        <v>0</v>
      </c>
      <c r="CJ96" s="11">
        <f>'DV STOP cijfers'!CJ30</f>
        <v>0</v>
      </c>
      <c r="CK96" s="11">
        <f>'DV STOP cijfers'!CK30</f>
        <v>0</v>
      </c>
      <c r="CL96" s="49">
        <f>'DV STOP cijfers'!CL30</f>
        <v>0</v>
      </c>
      <c r="CM96" s="11">
        <f>'DV STOP cijfers'!CM30</f>
        <v>0</v>
      </c>
      <c r="CN96" s="11">
        <f>'DV STOP cijfers'!CN30</f>
        <v>0</v>
      </c>
      <c r="CO96" s="11">
        <f>'DV STOP cijfers'!CO30</f>
        <v>0</v>
      </c>
      <c r="CP96" s="11">
        <f>'DV STOP cijfers'!CP30</f>
        <v>0</v>
      </c>
      <c r="CQ96" s="11">
        <f>'DV STOP cijfers'!CQ30</f>
        <v>0</v>
      </c>
      <c r="CR96" s="11">
        <f>'DV STOP cijfers'!CR30</f>
        <v>0</v>
      </c>
      <c r="CS96" s="11">
        <f>'DV STOP cijfers'!CS30</f>
        <v>0</v>
      </c>
      <c r="CT96" s="11">
        <f>'DV STOP cijfers'!CT30</f>
        <v>0</v>
      </c>
      <c r="CU96" s="11">
        <f>'DV STOP cijfers'!CU30</f>
        <v>0</v>
      </c>
      <c r="CV96" s="11">
        <f>'DV STOP cijfers'!CV30</f>
        <v>0</v>
      </c>
      <c r="CW96" s="11">
        <f>'DV STOP cijfers'!CW30</f>
        <v>0</v>
      </c>
      <c r="CX96" s="11">
        <f>'DV STOP cijfers'!CX30</f>
        <v>0</v>
      </c>
      <c r="CY96" s="26">
        <f>'DV STOP cijfers'!CY30</f>
        <v>0</v>
      </c>
      <c r="CZ96" s="15">
        <f>'DV STOP cijfers'!CZ30</f>
        <v>0</v>
      </c>
      <c r="DA96" s="11">
        <f>'DV STOP cijfers'!DA30</f>
        <v>0</v>
      </c>
      <c r="DB96" s="11">
        <f>'DV STOP cijfers'!DB30</f>
        <v>0</v>
      </c>
      <c r="DC96" s="11">
        <f>'DV STOP cijfers'!DC30</f>
        <v>0</v>
      </c>
      <c r="DD96" s="11">
        <f>'DV STOP cijfers'!DD30</f>
        <v>0</v>
      </c>
      <c r="DE96" s="11">
        <f>'DV STOP cijfers'!DE30</f>
        <v>0</v>
      </c>
      <c r="DF96" s="11">
        <f>'DV STOP cijfers'!DF30</f>
        <v>0</v>
      </c>
      <c r="DG96" s="11">
        <f>'DV STOP cijfers'!DG30</f>
        <v>0</v>
      </c>
      <c r="DH96" s="11">
        <f>'DV STOP cijfers'!DH30</f>
        <v>0</v>
      </c>
      <c r="DI96" s="11">
        <f>'DV STOP cijfers'!DI30</f>
        <v>0</v>
      </c>
      <c r="DJ96" s="11">
        <f>'DV STOP cijfers'!DJ30</f>
        <v>0</v>
      </c>
      <c r="DK96" s="11">
        <f>'DV STOP cijfers'!DK30</f>
        <v>0</v>
      </c>
      <c r="DL96" s="26">
        <f>'DV STOP cijfers'!DL30</f>
        <v>0</v>
      </c>
    </row>
    <row r="97" spans="1:116" s="4" customFormat="1" ht="15" customHeight="1">
      <c r="A97" s="49">
        <f>'DV STOP cijfers'!A31</f>
        <v>0</v>
      </c>
      <c r="B97" s="49" t="str">
        <f>'DV STOP cijfers'!B31</f>
        <v>IDWE/IDWD/FKNT</v>
      </c>
      <c r="C97" s="4" t="str">
        <f>'DV STOP cijfers'!C31</f>
        <v>Diervoeder</v>
      </c>
      <c r="D97" s="4" t="str">
        <f>'DV STOP cijfers'!D31</f>
        <v>DV Erkende bedrijven DERDEN</v>
      </c>
      <c r="E97" s="274" t="str">
        <f>'DV STOP cijfers'!E31</f>
        <v>FKNT1515 Borgen van vetstromen</v>
      </c>
      <c r="F97" s="508" t="str">
        <f>'DV STOP cijfers'!F31</f>
        <v>Derden</v>
      </c>
      <c r="G97" s="5" t="str">
        <f>'DV STOP cijfers'!G31</f>
        <v>ja</v>
      </c>
      <c r="H97" s="15">
        <f>'DV STOP cijfers'!H31</f>
        <v>370</v>
      </c>
      <c r="I97" s="11">
        <f>'DV STOP cijfers'!I31</f>
        <v>0</v>
      </c>
      <c r="J97" s="11">
        <f>'DV STOP cijfers'!J31</f>
        <v>0</v>
      </c>
      <c r="K97" s="11">
        <f>'DV STOP cijfers'!K31</f>
        <v>0</v>
      </c>
      <c r="L97" s="11">
        <f>'DV STOP cijfers'!L31</f>
        <v>0</v>
      </c>
      <c r="M97" s="11">
        <f>'DV STOP cijfers'!M31</f>
        <v>0</v>
      </c>
      <c r="N97" s="11">
        <f>'DV STOP cijfers'!N31</f>
        <v>0</v>
      </c>
      <c r="O97" s="11">
        <f>'DV STOP cijfers'!O31</f>
        <v>0</v>
      </c>
      <c r="P97" s="11">
        <f>'DV STOP cijfers'!P31</f>
        <v>0</v>
      </c>
      <c r="Q97" s="26">
        <f>'DV STOP cijfers'!Q31</f>
        <v>370</v>
      </c>
      <c r="R97" s="15">
        <f>'DV STOP cijfers'!R31</f>
        <v>0</v>
      </c>
      <c r="S97" s="11">
        <f>'DV STOP cijfers'!S31</f>
        <v>0</v>
      </c>
      <c r="T97" s="11">
        <f>'DV STOP cijfers'!T31</f>
        <v>370</v>
      </c>
      <c r="U97" s="11">
        <f>'DV STOP cijfers'!U31</f>
        <v>0</v>
      </c>
      <c r="V97" s="11">
        <f>'DV STOP cijfers'!V31</f>
        <v>0</v>
      </c>
      <c r="W97" s="11">
        <f>'DV STOP cijfers'!W31</f>
        <v>0</v>
      </c>
      <c r="X97" s="11">
        <f>'DV STOP cijfers'!X31</f>
        <v>0</v>
      </c>
      <c r="Y97" s="11">
        <f>'DV STOP cijfers'!Y31</f>
        <v>0</v>
      </c>
      <c r="Z97" s="49">
        <f>'DV STOP cijfers'!Z31</f>
        <v>370</v>
      </c>
      <c r="AA97" s="11">
        <f>'DV STOP cijfers'!AA31</f>
        <v>50</v>
      </c>
      <c r="AB97" s="11">
        <f>'DV STOP cijfers'!AB31</f>
        <v>0</v>
      </c>
      <c r="AC97" s="11">
        <f>'DV STOP cijfers'!AC31</f>
        <v>320</v>
      </c>
      <c r="AD97" s="11">
        <f>'DV STOP cijfers'!AD31</f>
        <v>0</v>
      </c>
      <c r="AE97" s="11">
        <f>'DV STOP cijfers'!AE31</f>
        <v>0</v>
      </c>
      <c r="AF97" s="294">
        <f>'DV STOP cijfers'!AF31</f>
        <v>0</v>
      </c>
      <c r="AG97" s="49">
        <f>'DV STOP cijfers'!AG31</f>
        <v>0</v>
      </c>
      <c r="AH97" s="15">
        <f>'DV STOP cijfers'!AH31</f>
        <v>0</v>
      </c>
      <c r="AI97" s="11">
        <f>'DV STOP cijfers'!AI31</f>
        <v>0</v>
      </c>
      <c r="AJ97" s="11">
        <f>'DV STOP cijfers'!AJ31</f>
        <v>50</v>
      </c>
      <c r="AK97" s="11">
        <f>'DV STOP cijfers'!AK31</f>
        <v>0</v>
      </c>
      <c r="AL97" s="49">
        <f>'DV STOP cijfers'!AL31</f>
        <v>0</v>
      </c>
      <c r="AM97" s="15">
        <f>'DV STOP cijfers'!AM31</f>
        <v>0</v>
      </c>
      <c r="AN97" s="11">
        <f>'DV STOP cijfers'!AN31</f>
        <v>0</v>
      </c>
      <c r="AO97" s="11">
        <f>'DV STOP cijfers'!AO31</f>
        <v>0</v>
      </c>
      <c r="AP97" s="11">
        <f>'DV STOP cijfers'!AP31</f>
        <v>0</v>
      </c>
      <c r="AQ97" s="294">
        <f>'DV STOP cijfers'!AQ31</f>
        <v>0</v>
      </c>
      <c r="AR97" s="49">
        <f>'DV STOP cijfers'!AR31</f>
        <v>0</v>
      </c>
      <c r="AS97" s="15">
        <f>'DV STOP cijfers'!AS31</f>
        <v>0</v>
      </c>
      <c r="AT97" s="11">
        <f>'DV STOP cijfers'!AT31</f>
        <v>0</v>
      </c>
      <c r="AU97" s="11">
        <f>'DV STOP cijfers'!AU31</f>
        <v>0</v>
      </c>
      <c r="AV97" s="11">
        <f>'DV STOP cijfers'!AV31</f>
        <v>0</v>
      </c>
      <c r="AW97" s="11">
        <f>'DV STOP cijfers'!AW31</f>
        <v>0</v>
      </c>
      <c r="AX97" s="11">
        <f>'DV STOP cijfers'!AX31</f>
        <v>0</v>
      </c>
      <c r="AY97" s="11">
        <f>'DV STOP cijfers'!AY31</f>
        <v>0</v>
      </c>
      <c r="AZ97" s="11">
        <f>'DV STOP cijfers'!AZ31</f>
        <v>0</v>
      </c>
      <c r="BA97" s="11">
        <f>'DV STOP cijfers'!BA31</f>
        <v>0</v>
      </c>
      <c r="BB97" s="294">
        <f>'DV STOP cijfers'!BB31</f>
        <v>0</v>
      </c>
      <c r="BC97" s="49">
        <f>'DV STOP cijfers'!BC31</f>
        <v>0</v>
      </c>
      <c r="BD97" s="15">
        <f>'DV STOP cijfers'!BD31</f>
        <v>0</v>
      </c>
      <c r="BE97" s="11">
        <f>'DV STOP cijfers'!BE31</f>
        <v>0</v>
      </c>
      <c r="BF97" s="11">
        <f>'DV STOP cijfers'!BF31</f>
        <v>0</v>
      </c>
      <c r="BG97" s="11">
        <f>'DV STOP cijfers'!BG31</f>
        <v>0</v>
      </c>
      <c r="BH97" s="11">
        <f>'DV STOP cijfers'!BH31</f>
        <v>0</v>
      </c>
      <c r="BI97" s="11">
        <f>'DV STOP cijfers'!BI31</f>
        <v>0</v>
      </c>
      <c r="BJ97" s="294">
        <f>'DV STOP cijfers'!BJ31</f>
        <v>0</v>
      </c>
      <c r="BK97" s="49">
        <f>'DV STOP cijfers'!BK31</f>
        <v>0</v>
      </c>
      <c r="BL97" s="15">
        <f>'DV STOP cijfers'!BL31</f>
        <v>0</v>
      </c>
      <c r="BM97" s="11">
        <f>'DV STOP cijfers'!BM31</f>
        <v>0</v>
      </c>
      <c r="BN97" s="294">
        <f>'DV STOP cijfers'!BN31</f>
        <v>0</v>
      </c>
      <c r="BO97" s="11">
        <f>'DV STOP cijfers'!BO31</f>
        <v>0</v>
      </c>
      <c r="BP97" s="294">
        <f>'DV STOP cijfers'!BP31</f>
        <v>0</v>
      </c>
      <c r="BQ97" s="49">
        <f>'DV STOP cijfers'!BQ31</f>
        <v>0</v>
      </c>
      <c r="BR97" s="15">
        <f>'DV STOP cijfers'!BR31</f>
        <v>160</v>
      </c>
      <c r="BS97" s="11">
        <f>'DV STOP cijfers'!BS31</f>
        <v>160</v>
      </c>
      <c r="BT97" s="11">
        <f>'DV STOP cijfers'!BT31</f>
        <v>0</v>
      </c>
      <c r="BU97" s="11">
        <f>'DV STOP cijfers'!BU31</f>
        <v>0</v>
      </c>
      <c r="BV97" s="11">
        <f>'DV STOP cijfers'!BV31</f>
        <v>0</v>
      </c>
      <c r="BW97" s="294">
        <f>'DV STOP cijfers'!BW31</f>
        <v>0</v>
      </c>
      <c r="BX97" s="49">
        <f>'DV STOP cijfers'!BX31</f>
        <v>0</v>
      </c>
      <c r="BY97" s="49">
        <f>'DV STOP cijfers'!BY31</f>
        <v>370</v>
      </c>
      <c r="BZ97" s="11">
        <f>'DV STOP cijfers'!BZ31</f>
        <v>0</v>
      </c>
      <c r="CA97" s="11">
        <f>'DV STOP cijfers'!CA31</f>
        <v>0</v>
      </c>
      <c r="CB97" s="11">
        <f>'DV STOP cijfers'!CB31</f>
        <v>0</v>
      </c>
      <c r="CC97" s="11">
        <f>'DV STOP cijfers'!CC31</f>
        <v>0</v>
      </c>
      <c r="CD97" s="11">
        <f>'DV STOP cijfers'!CD31</f>
        <v>0</v>
      </c>
      <c r="CE97" s="11">
        <f>'DV STOP cijfers'!CE31</f>
        <v>0</v>
      </c>
      <c r="CF97" s="11">
        <f>'DV STOP cijfers'!CF31</f>
        <v>0</v>
      </c>
      <c r="CG97" s="11">
        <f>'DV STOP cijfers'!CG31</f>
        <v>0</v>
      </c>
      <c r="CH97" s="11">
        <f>'DV STOP cijfers'!CH31</f>
        <v>0</v>
      </c>
      <c r="CI97" s="11">
        <f>'DV STOP cijfers'!CI31</f>
        <v>0</v>
      </c>
      <c r="CJ97" s="11">
        <f>'DV STOP cijfers'!CJ31</f>
        <v>0</v>
      </c>
      <c r="CK97" s="11">
        <f>'DV STOP cijfers'!CK31</f>
        <v>0</v>
      </c>
      <c r="CL97" s="49">
        <f>'DV STOP cijfers'!CL31</f>
        <v>0</v>
      </c>
      <c r="CM97" s="11">
        <f>'DV STOP cijfers'!CM31</f>
        <v>0</v>
      </c>
      <c r="CN97" s="11">
        <f>'DV STOP cijfers'!CN31</f>
        <v>0</v>
      </c>
      <c r="CO97" s="11">
        <f>'DV STOP cijfers'!CO31</f>
        <v>0</v>
      </c>
      <c r="CP97" s="11">
        <f>'DV STOP cijfers'!CP31</f>
        <v>0</v>
      </c>
      <c r="CQ97" s="11">
        <f>'DV STOP cijfers'!CQ31</f>
        <v>0</v>
      </c>
      <c r="CR97" s="11">
        <f>'DV STOP cijfers'!CR31</f>
        <v>0</v>
      </c>
      <c r="CS97" s="11">
        <f>'DV STOP cijfers'!CS31</f>
        <v>0</v>
      </c>
      <c r="CT97" s="11">
        <f>'DV STOP cijfers'!CT31</f>
        <v>0</v>
      </c>
      <c r="CU97" s="11">
        <f>'DV STOP cijfers'!CU31</f>
        <v>0</v>
      </c>
      <c r="CV97" s="11">
        <f>'DV STOP cijfers'!CV31</f>
        <v>0</v>
      </c>
      <c r="CW97" s="11">
        <f>'DV STOP cijfers'!CW31</f>
        <v>0</v>
      </c>
      <c r="CX97" s="11">
        <f>'DV STOP cijfers'!CX31</f>
        <v>0</v>
      </c>
      <c r="CY97" s="26">
        <f>'DV STOP cijfers'!CY31</f>
        <v>0</v>
      </c>
      <c r="CZ97" s="15">
        <f>'DV STOP cijfers'!CZ31</f>
        <v>0</v>
      </c>
      <c r="DA97" s="11">
        <f>'DV STOP cijfers'!DA31</f>
        <v>0</v>
      </c>
      <c r="DB97" s="11">
        <f>'DV STOP cijfers'!DB31</f>
        <v>0</v>
      </c>
      <c r="DC97" s="11">
        <f>'DV STOP cijfers'!DC31</f>
        <v>0</v>
      </c>
      <c r="DD97" s="11">
        <f>'DV STOP cijfers'!DD31</f>
        <v>0</v>
      </c>
      <c r="DE97" s="11">
        <f>'DV STOP cijfers'!DE31</f>
        <v>0</v>
      </c>
      <c r="DF97" s="11">
        <f>'DV STOP cijfers'!DF31</f>
        <v>0</v>
      </c>
      <c r="DG97" s="11">
        <f>'DV STOP cijfers'!DG31</f>
        <v>0</v>
      </c>
      <c r="DH97" s="11">
        <f>'DV STOP cijfers'!DH31</f>
        <v>0</v>
      </c>
      <c r="DI97" s="11">
        <f>'DV STOP cijfers'!DI31</f>
        <v>0</v>
      </c>
      <c r="DJ97" s="11">
        <f>'DV STOP cijfers'!DJ31</f>
        <v>0</v>
      </c>
      <c r="DK97" s="11">
        <f>'DV STOP cijfers'!DK31</f>
        <v>0</v>
      </c>
      <c r="DL97" s="26">
        <f>'DV STOP cijfers'!DL31</f>
        <v>0</v>
      </c>
    </row>
    <row r="98" spans="1:116" s="4" customFormat="1" ht="15" customHeight="1">
      <c r="A98" s="49">
        <f>'DV STOP cijfers'!A32</f>
        <v>0</v>
      </c>
      <c r="B98" s="49" t="str">
        <f>'DV STOP cijfers'!B32</f>
        <v>IDWE/IDWD/FKNT</v>
      </c>
      <c r="C98" s="4" t="str">
        <f>'DV STOP cijfers'!C32</f>
        <v>Diervoeder</v>
      </c>
      <c r="D98" s="4" t="str">
        <f>'DV STOP cijfers'!D32</f>
        <v>DV Erkende bedrijven DERDEN</v>
      </c>
      <c r="E98" s="274" t="str">
        <f>'DV STOP cijfers'!E32</f>
        <v>FKNT1505 DV Inspectie Vo. 999/2001</v>
      </c>
      <c r="F98" s="508" t="str">
        <f>'DV STOP cijfers'!F32</f>
        <v>Derden</v>
      </c>
      <c r="G98" s="5" t="str">
        <f>'DV STOP cijfers'!G32</f>
        <v>ja</v>
      </c>
      <c r="H98" s="15">
        <f>'DV STOP cijfers'!H32</f>
        <v>350</v>
      </c>
      <c r="I98" s="11">
        <f>'DV STOP cijfers'!I32</f>
        <v>0</v>
      </c>
      <c r="J98" s="11">
        <f>'DV STOP cijfers'!J32</f>
        <v>0</v>
      </c>
      <c r="K98" s="11">
        <f>'DV STOP cijfers'!K32</f>
        <v>0</v>
      </c>
      <c r="L98" s="11">
        <f>'DV STOP cijfers'!L32</f>
        <v>0</v>
      </c>
      <c r="M98" s="11">
        <f>'DV STOP cijfers'!M32</f>
        <v>0</v>
      </c>
      <c r="N98" s="11">
        <f>'DV STOP cijfers'!N32</f>
        <v>0</v>
      </c>
      <c r="O98" s="11">
        <f>'DV STOP cijfers'!O32</f>
        <v>0</v>
      </c>
      <c r="P98" s="11">
        <f>'DV STOP cijfers'!P32</f>
        <v>0</v>
      </c>
      <c r="Q98" s="26">
        <f>'DV STOP cijfers'!Q32</f>
        <v>350</v>
      </c>
      <c r="R98" s="15">
        <f>'DV STOP cijfers'!R32</f>
        <v>0</v>
      </c>
      <c r="S98" s="11">
        <f>'DV STOP cijfers'!S32</f>
        <v>0</v>
      </c>
      <c r="T98" s="11">
        <f>'DV STOP cijfers'!T32</f>
        <v>350</v>
      </c>
      <c r="U98" s="11">
        <f>'DV STOP cijfers'!U32</f>
        <v>0</v>
      </c>
      <c r="V98" s="11">
        <f>'DV STOP cijfers'!V32</f>
        <v>0</v>
      </c>
      <c r="W98" s="11">
        <f>'DV STOP cijfers'!W32</f>
        <v>0</v>
      </c>
      <c r="X98" s="11">
        <f>'DV STOP cijfers'!X32</f>
        <v>0</v>
      </c>
      <c r="Y98" s="11">
        <f>'DV STOP cijfers'!Y32</f>
        <v>0</v>
      </c>
      <c r="Z98" s="49">
        <f>'DV STOP cijfers'!Z32</f>
        <v>350</v>
      </c>
      <c r="AA98" s="11">
        <f>'DV STOP cijfers'!AA32</f>
        <v>50</v>
      </c>
      <c r="AB98" s="11">
        <f>'DV STOP cijfers'!AB32</f>
        <v>0</v>
      </c>
      <c r="AC98" s="11">
        <f>'DV STOP cijfers'!AC32</f>
        <v>300</v>
      </c>
      <c r="AD98" s="11">
        <f>'DV STOP cijfers'!AD32</f>
        <v>0</v>
      </c>
      <c r="AE98" s="11">
        <f>'DV STOP cijfers'!AE32</f>
        <v>0</v>
      </c>
      <c r="AF98" s="294">
        <f>'DV STOP cijfers'!AF32</f>
        <v>0</v>
      </c>
      <c r="AG98" s="49">
        <f>'DV STOP cijfers'!AG32</f>
        <v>0</v>
      </c>
      <c r="AH98" s="15">
        <f>'DV STOP cijfers'!AH32</f>
        <v>0</v>
      </c>
      <c r="AI98" s="11">
        <f>'DV STOP cijfers'!AI32</f>
        <v>0</v>
      </c>
      <c r="AJ98" s="11">
        <f>'DV STOP cijfers'!AJ32</f>
        <v>50</v>
      </c>
      <c r="AK98" s="11">
        <f>'DV STOP cijfers'!AK32</f>
        <v>0</v>
      </c>
      <c r="AL98" s="49">
        <f>'DV STOP cijfers'!AL32</f>
        <v>0</v>
      </c>
      <c r="AM98" s="15">
        <f>'DV STOP cijfers'!AM32</f>
        <v>0</v>
      </c>
      <c r="AN98" s="11">
        <f>'DV STOP cijfers'!AN32</f>
        <v>0</v>
      </c>
      <c r="AO98" s="11">
        <f>'DV STOP cijfers'!AO32</f>
        <v>0</v>
      </c>
      <c r="AP98" s="11">
        <f>'DV STOP cijfers'!AP32</f>
        <v>0</v>
      </c>
      <c r="AQ98" s="294">
        <f>'DV STOP cijfers'!AQ32</f>
        <v>0</v>
      </c>
      <c r="AR98" s="49">
        <f>'DV STOP cijfers'!AR32</f>
        <v>0</v>
      </c>
      <c r="AS98" s="15">
        <f>'DV STOP cijfers'!AS32</f>
        <v>0</v>
      </c>
      <c r="AT98" s="11">
        <f>'DV STOP cijfers'!AT32</f>
        <v>0</v>
      </c>
      <c r="AU98" s="11">
        <f>'DV STOP cijfers'!AU32</f>
        <v>0</v>
      </c>
      <c r="AV98" s="11">
        <f>'DV STOP cijfers'!AV32</f>
        <v>0</v>
      </c>
      <c r="AW98" s="11">
        <f>'DV STOP cijfers'!AW32</f>
        <v>0</v>
      </c>
      <c r="AX98" s="11">
        <f>'DV STOP cijfers'!AX32</f>
        <v>0</v>
      </c>
      <c r="AY98" s="11">
        <f>'DV STOP cijfers'!AY32</f>
        <v>0</v>
      </c>
      <c r="AZ98" s="11">
        <f>'DV STOP cijfers'!AZ32</f>
        <v>0</v>
      </c>
      <c r="BA98" s="11">
        <f>'DV STOP cijfers'!BA32</f>
        <v>0</v>
      </c>
      <c r="BB98" s="294">
        <f>'DV STOP cijfers'!BB32</f>
        <v>0</v>
      </c>
      <c r="BC98" s="49">
        <f>'DV STOP cijfers'!BC32</f>
        <v>0</v>
      </c>
      <c r="BD98" s="15">
        <f>'DV STOP cijfers'!BD32</f>
        <v>0</v>
      </c>
      <c r="BE98" s="11">
        <f>'DV STOP cijfers'!BE32</f>
        <v>0</v>
      </c>
      <c r="BF98" s="11">
        <f>'DV STOP cijfers'!BF32</f>
        <v>0</v>
      </c>
      <c r="BG98" s="11">
        <f>'DV STOP cijfers'!BG32</f>
        <v>0</v>
      </c>
      <c r="BH98" s="11">
        <f>'DV STOP cijfers'!BH32</f>
        <v>0</v>
      </c>
      <c r="BI98" s="11">
        <f>'DV STOP cijfers'!BI32</f>
        <v>0</v>
      </c>
      <c r="BJ98" s="294">
        <f>'DV STOP cijfers'!BJ32</f>
        <v>0</v>
      </c>
      <c r="BK98" s="49">
        <f>'DV STOP cijfers'!BK32</f>
        <v>0</v>
      </c>
      <c r="BL98" s="15">
        <f>'DV STOP cijfers'!BL32</f>
        <v>0</v>
      </c>
      <c r="BM98" s="11">
        <f>'DV STOP cijfers'!BM32</f>
        <v>0</v>
      </c>
      <c r="BN98" s="294">
        <f>'DV STOP cijfers'!BN32</f>
        <v>0</v>
      </c>
      <c r="BO98" s="11">
        <f>'DV STOP cijfers'!BO32</f>
        <v>0</v>
      </c>
      <c r="BP98" s="294">
        <f>'DV STOP cijfers'!BP32</f>
        <v>0</v>
      </c>
      <c r="BQ98" s="49">
        <f>'DV STOP cijfers'!BQ32</f>
        <v>0</v>
      </c>
      <c r="BR98" s="15">
        <f>'DV STOP cijfers'!BR32</f>
        <v>150</v>
      </c>
      <c r="BS98" s="11">
        <f>'DV STOP cijfers'!BS32</f>
        <v>150</v>
      </c>
      <c r="BT98" s="11">
        <f>'DV STOP cijfers'!BT32</f>
        <v>0</v>
      </c>
      <c r="BU98" s="11">
        <f>'DV STOP cijfers'!BU32</f>
        <v>0</v>
      </c>
      <c r="BV98" s="11">
        <f>'DV STOP cijfers'!BV32</f>
        <v>0</v>
      </c>
      <c r="BW98" s="294">
        <f>'DV STOP cijfers'!BW32</f>
        <v>0</v>
      </c>
      <c r="BX98" s="49">
        <f>'DV STOP cijfers'!BX32</f>
        <v>0</v>
      </c>
      <c r="BY98" s="49">
        <f>'DV STOP cijfers'!BY32</f>
        <v>350</v>
      </c>
      <c r="BZ98" s="11">
        <f>'DV STOP cijfers'!BZ32</f>
        <v>0</v>
      </c>
      <c r="CA98" s="11">
        <f>'DV STOP cijfers'!CA32</f>
        <v>0</v>
      </c>
      <c r="CB98" s="11">
        <f>'DV STOP cijfers'!CB32</f>
        <v>0</v>
      </c>
      <c r="CC98" s="11">
        <f>'DV STOP cijfers'!CC32</f>
        <v>0</v>
      </c>
      <c r="CD98" s="11">
        <f>'DV STOP cijfers'!CD32</f>
        <v>0</v>
      </c>
      <c r="CE98" s="11">
        <f>'DV STOP cijfers'!CE32</f>
        <v>0</v>
      </c>
      <c r="CF98" s="11">
        <f>'DV STOP cijfers'!CF32</f>
        <v>0</v>
      </c>
      <c r="CG98" s="11">
        <f>'DV STOP cijfers'!CG32</f>
        <v>0</v>
      </c>
      <c r="CH98" s="11">
        <f>'DV STOP cijfers'!CH32</f>
        <v>0</v>
      </c>
      <c r="CI98" s="11">
        <f>'DV STOP cijfers'!CI32</f>
        <v>0</v>
      </c>
      <c r="CJ98" s="11">
        <f>'DV STOP cijfers'!CJ32</f>
        <v>0</v>
      </c>
      <c r="CK98" s="11">
        <f>'DV STOP cijfers'!CK32</f>
        <v>0</v>
      </c>
      <c r="CL98" s="49">
        <f>'DV STOP cijfers'!CL32</f>
        <v>0</v>
      </c>
      <c r="CM98" s="11">
        <f>'DV STOP cijfers'!CM32</f>
        <v>0</v>
      </c>
      <c r="CN98" s="11">
        <f>'DV STOP cijfers'!CN32</f>
        <v>0</v>
      </c>
      <c r="CO98" s="11">
        <f>'DV STOP cijfers'!CO32</f>
        <v>0</v>
      </c>
      <c r="CP98" s="11">
        <f>'DV STOP cijfers'!CP32</f>
        <v>0</v>
      </c>
      <c r="CQ98" s="11">
        <f>'DV STOP cijfers'!CQ32</f>
        <v>0</v>
      </c>
      <c r="CR98" s="11">
        <f>'DV STOP cijfers'!CR32</f>
        <v>0</v>
      </c>
      <c r="CS98" s="11">
        <f>'DV STOP cijfers'!CS32</f>
        <v>0</v>
      </c>
      <c r="CT98" s="11">
        <f>'DV STOP cijfers'!CT32</f>
        <v>0</v>
      </c>
      <c r="CU98" s="11">
        <f>'DV STOP cijfers'!CU32</f>
        <v>0</v>
      </c>
      <c r="CV98" s="11">
        <f>'DV STOP cijfers'!CV32</f>
        <v>0</v>
      </c>
      <c r="CW98" s="11">
        <f>'DV STOP cijfers'!CW32</f>
        <v>0</v>
      </c>
      <c r="CX98" s="11">
        <f>'DV STOP cijfers'!CX32</f>
        <v>0</v>
      </c>
      <c r="CY98" s="26">
        <f>'DV STOP cijfers'!CY32</f>
        <v>0</v>
      </c>
      <c r="CZ98" s="15">
        <f>'DV STOP cijfers'!CZ32</f>
        <v>0</v>
      </c>
      <c r="DA98" s="11">
        <f>'DV STOP cijfers'!DA32</f>
        <v>0</v>
      </c>
      <c r="DB98" s="11">
        <f>'DV STOP cijfers'!DB32</f>
        <v>0</v>
      </c>
      <c r="DC98" s="11">
        <f>'DV STOP cijfers'!DC32</f>
        <v>0</v>
      </c>
      <c r="DD98" s="11">
        <f>'DV STOP cijfers'!DD32</f>
        <v>0</v>
      </c>
      <c r="DE98" s="11">
        <f>'DV STOP cijfers'!DE32</f>
        <v>0</v>
      </c>
      <c r="DF98" s="11">
        <f>'DV STOP cijfers'!DF32</f>
        <v>0</v>
      </c>
      <c r="DG98" s="11">
        <f>'DV STOP cijfers'!DG32</f>
        <v>0</v>
      </c>
      <c r="DH98" s="11">
        <f>'DV STOP cijfers'!DH32</f>
        <v>0</v>
      </c>
      <c r="DI98" s="11">
        <f>'DV STOP cijfers'!DI32</f>
        <v>0</v>
      </c>
      <c r="DJ98" s="11">
        <f>'DV STOP cijfers'!DJ32</f>
        <v>0</v>
      </c>
      <c r="DK98" s="11">
        <f>'DV STOP cijfers'!DK32</f>
        <v>0</v>
      </c>
      <c r="DL98" s="26">
        <f>'DV STOP cijfers'!DL32</f>
        <v>0</v>
      </c>
    </row>
    <row r="99" spans="1:116" s="4" customFormat="1" ht="15" customHeight="1">
      <c r="A99" s="49">
        <f>'DV STOP cijfers'!A33</f>
        <v>0</v>
      </c>
      <c r="B99" s="49">
        <f>'DV STOP cijfers'!B33</f>
        <v>0</v>
      </c>
      <c r="C99" s="13" t="str">
        <f>'DV STOP cijfers'!C33</f>
        <v>Diervoeder</v>
      </c>
      <c r="D99" s="4" t="str">
        <f>'DV STOP cijfers'!D33</f>
        <v>DV Erkende bedrijven DERDEN</v>
      </c>
      <c r="E99" s="819" t="str">
        <f>'DV STOP cijfers'!E33</f>
        <v>Werkoverleg + opleidingen</v>
      </c>
      <c r="F99" s="508" t="str">
        <f>'DV STOP cijfers'!F33</f>
        <v>Derden</v>
      </c>
      <c r="G99" s="538" t="str">
        <f>'DV STOP cijfers'!G33</f>
        <v>nee</v>
      </c>
      <c r="H99" s="308">
        <f>'DV STOP cijfers'!H33</f>
        <v>1300</v>
      </c>
      <c r="I99" s="11">
        <f>'DV STOP cijfers'!I33</f>
        <v>0</v>
      </c>
      <c r="J99" s="11">
        <f>'DV STOP cijfers'!J33</f>
        <v>0</v>
      </c>
      <c r="K99" s="11">
        <f>'DV STOP cijfers'!K33</f>
        <v>0</v>
      </c>
      <c r="L99" s="11">
        <f>'DV STOP cijfers'!L33</f>
        <v>0</v>
      </c>
      <c r="M99" s="11">
        <f>'DV STOP cijfers'!M33</f>
        <v>0</v>
      </c>
      <c r="N99" s="11">
        <f>'DV STOP cijfers'!N33</f>
        <v>0</v>
      </c>
      <c r="O99" s="11">
        <f>'DV STOP cijfers'!O33</f>
        <v>0</v>
      </c>
      <c r="P99" s="11">
        <f>'DV STOP cijfers'!P33</f>
        <v>0</v>
      </c>
      <c r="Q99" s="26">
        <f>'DV STOP cijfers'!Q33</f>
        <v>1300</v>
      </c>
      <c r="R99" s="15">
        <f>'DV STOP cijfers'!R33</f>
        <v>0</v>
      </c>
      <c r="S99" s="11">
        <f>'DV STOP cijfers'!S33</f>
        <v>0</v>
      </c>
      <c r="T99" s="11">
        <f>'DV STOP cijfers'!T33</f>
        <v>1300</v>
      </c>
      <c r="U99" s="11">
        <f>'DV STOP cijfers'!U33</f>
        <v>0</v>
      </c>
      <c r="V99" s="11">
        <f>'DV STOP cijfers'!V33</f>
        <v>0</v>
      </c>
      <c r="W99" s="11">
        <f>'DV STOP cijfers'!W33</f>
        <v>0</v>
      </c>
      <c r="X99" s="11">
        <f>'DV STOP cijfers'!X33</f>
        <v>0</v>
      </c>
      <c r="Y99" s="11">
        <f>'DV STOP cijfers'!Y33</f>
        <v>0</v>
      </c>
      <c r="Z99" s="49">
        <f>'DV STOP cijfers'!Z33</f>
        <v>1300</v>
      </c>
      <c r="AA99" s="11">
        <f>'DV STOP cijfers'!AA33</f>
        <v>0</v>
      </c>
      <c r="AB99" s="11">
        <f>'DV STOP cijfers'!AB33</f>
        <v>0</v>
      </c>
      <c r="AC99" s="11">
        <f>'DV STOP cijfers'!AC33</f>
        <v>1300</v>
      </c>
      <c r="AD99" s="11">
        <f>'DV STOP cijfers'!AD33</f>
        <v>0</v>
      </c>
      <c r="AE99" s="11">
        <f>'DV STOP cijfers'!AE33</f>
        <v>0</v>
      </c>
      <c r="AF99" s="294">
        <f>'DV STOP cijfers'!AF33</f>
        <v>0</v>
      </c>
      <c r="AG99" s="49">
        <f>'DV STOP cijfers'!AG33</f>
        <v>0</v>
      </c>
      <c r="AH99" s="15">
        <f>'DV STOP cijfers'!AH33</f>
        <v>0</v>
      </c>
      <c r="AI99" s="11">
        <f>'DV STOP cijfers'!AI33</f>
        <v>0</v>
      </c>
      <c r="AJ99" s="11">
        <f>'DV STOP cijfers'!AJ33</f>
        <v>0</v>
      </c>
      <c r="AK99" s="11">
        <f>'DV STOP cijfers'!AK33</f>
        <v>0</v>
      </c>
      <c r="AL99" s="49">
        <f>'DV STOP cijfers'!AL33</f>
        <v>0</v>
      </c>
      <c r="AM99" s="15">
        <f>'DV STOP cijfers'!AM33</f>
        <v>0</v>
      </c>
      <c r="AN99" s="11">
        <f>'DV STOP cijfers'!AN33</f>
        <v>0</v>
      </c>
      <c r="AO99" s="11">
        <f>'DV STOP cijfers'!AO33</f>
        <v>0</v>
      </c>
      <c r="AP99" s="11">
        <f>'DV STOP cijfers'!AP33</f>
        <v>0</v>
      </c>
      <c r="AQ99" s="294">
        <f>'DV STOP cijfers'!AQ33</f>
        <v>0</v>
      </c>
      <c r="AR99" s="49">
        <f>'DV STOP cijfers'!AR33</f>
        <v>0</v>
      </c>
      <c r="AS99" s="15">
        <f>'DV STOP cijfers'!AS33</f>
        <v>0</v>
      </c>
      <c r="AT99" s="11">
        <f>'DV STOP cijfers'!AT33</f>
        <v>0</v>
      </c>
      <c r="AU99" s="11">
        <f>'DV STOP cijfers'!AU33</f>
        <v>0</v>
      </c>
      <c r="AV99" s="11">
        <f>'DV STOP cijfers'!AV33</f>
        <v>0</v>
      </c>
      <c r="AW99" s="11">
        <f>'DV STOP cijfers'!AW33</f>
        <v>0</v>
      </c>
      <c r="AX99" s="11">
        <f>'DV STOP cijfers'!AX33</f>
        <v>0</v>
      </c>
      <c r="AY99" s="11">
        <f>'DV STOP cijfers'!AY33</f>
        <v>0</v>
      </c>
      <c r="AZ99" s="11">
        <f>'DV STOP cijfers'!AZ33</f>
        <v>0</v>
      </c>
      <c r="BA99" s="11">
        <f>'DV STOP cijfers'!BA33</f>
        <v>0</v>
      </c>
      <c r="BB99" s="294">
        <f>'DV STOP cijfers'!BB33</f>
        <v>0</v>
      </c>
      <c r="BC99" s="49">
        <f>'DV STOP cijfers'!BC33</f>
        <v>0</v>
      </c>
      <c r="BD99" s="15">
        <f>'DV STOP cijfers'!BD33</f>
        <v>0</v>
      </c>
      <c r="BE99" s="11">
        <f>'DV STOP cijfers'!BE33</f>
        <v>0</v>
      </c>
      <c r="BF99" s="11">
        <f>'DV STOP cijfers'!BF33</f>
        <v>0</v>
      </c>
      <c r="BG99" s="11">
        <f>'DV STOP cijfers'!BG33</f>
        <v>0</v>
      </c>
      <c r="BH99" s="11">
        <f>'DV STOP cijfers'!BH33</f>
        <v>0</v>
      </c>
      <c r="BI99" s="11">
        <f>'DV STOP cijfers'!BI33</f>
        <v>0</v>
      </c>
      <c r="BJ99" s="294">
        <f>'DV STOP cijfers'!BJ33</f>
        <v>0</v>
      </c>
      <c r="BK99" s="49">
        <f>'DV STOP cijfers'!BK33</f>
        <v>0</v>
      </c>
      <c r="BL99" s="15">
        <f>'DV STOP cijfers'!BL33</f>
        <v>0</v>
      </c>
      <c r="BM99" s="11">
        <f>'DV STOP cijfers'!BM33</f>
        <v>0</v>
      </c>
      <c r="BN99" s="294">
        <f>'DV STOP cijfers'!BN33</f>
        <v>0</v>
      </c>
      <c r="BO99" s="11">
        <f>'DV STOP cijfers'!BO33</f>
        <v>0</v>
      </c>
      <c r="BP99" s="294">
        <f>'DV STOP cijfers'!BP33</f>
        <v>0</v>
      </c>
      <c r="BQ99" s="49">
        <f>'DV STOP cijfers'!BQ33</f>
        <v>0</v>
      </c>
      <c r="BR99" s="15">
        <f>'DV STOP cijfers'!BR33</f>
        <v>650</v>
      </c>
      <c r="BS99" s="11">
        <f>'DV STOP cijfers'!BS33</f>
        <v>650</v>
      </c>
      <c r="BT99" s="11">
        <f>'DV STOP cijfers'!BT33</f>
        <v>0</v>
      </c>
      <c r="BU99" s="11">
        <f>'DV STOP cijfers'!BU33</f>
        <v>0</v>
      </c>
      <c r="BV99" s="11">
        <f>'DV STOP cijfers'!BV33</f>
        <v>0</v>
      </c>
      <c r="BW99" s="294">
        <f>'DV STOP cijfers'!BW33</f>
        <v>0</v>
      </c>
      <c r="BX99" s="49">
        <f>'DV STOP cijfers'!BX33</f>
        <v>0</v>
      </c>
      <c r="BY99" s="49">
        <f>'DV STOP cijfers'!BY33</f>
        <v>0</v>
      </c>
      <c r="BZ99" s="11">
        <f>'DV STOP cijfers'!BZ33</f>
        <v>0</v>
      </c>
      <c r="CA99" s="11">
        <f>'DV STOP cijfers'!CA33</f>
        <v>0</v>
      </c>
      <c r="CB99" s="11">
        <f>'DV STOP cijfers'!CB33</f>
        <v>0</v>
      </c>
      <c r="CC99" s="11">
        <f>'DV STOP cijfers'!CC33</f>
        <v>0</v>
      </c>
      <c r="CD99" s="11">
        <f>'DV STOP cijfers'!CD33</f>
        <v>0</v>
      </c>
      <c r="CE99" s="11">
        <f>'DV STOP cijfers'!CE33</f>
        <v>0</v>
      </c>
      <c r="CF99" s="11">
        <f>'DV STOP cijfers'!CF33</f>
        <v>0</v>
      </c>
      <c r="CG99" s="11">
        <f>'DV STOP cijfers'!CG33</f>
        <v>0</v>
      </c>
      <c r="CH99" s="11">
        <f>'DV STOP cijfers'!CH33</f>
        <v>0</v>
      </c>
      <c r="CI99" s="11">
        <f>'DV STOP cijfers'!CI33</f>
        <v>0</v>
      </c>
      <c r="CJ99" s="11">
        <f>'DV STOP cijfers'!CJ33</f>
        <v>0</v>
      </c>
      <c r="CK99" s="11">
        <f>'DV STOP cijfers'!CK33</f>
        <v>0</v>
      </c>
      <c r="CL99" s="49">
        <f>'DV STOP cijfers'!CL33</f>
        <v>0</v>
      </c>
      <c r="CM99" s="11">
        <f>'DV STOP cijfers'!CM33</f>
        <v>0</v>
      </c>
      <c r="CN99" s="11">
        <f>'DV STOP cijfers'!CN33</f>
        <v>0</v>
      </c>
      <c r="CO99" s="11">
        <f>'DV STOP cijfers'!CO33</f>
        <v>0</v>
      </c>
      <c r="CP99" s="11">
        <f>'DV STOP cijfers'!CP33</f>
        <v>0</v>
      </c>
      <c r="CQ99" s="11">
        <f>'DV STOP cijfers'!CQ33</f>
        <v>0</v>
      </c>
      <c r="CR99" s="11">
        <f>'DV STOP cijfers'!CR33</f>
        <v>0</v>
      </c>
      <c r="CS99" s="11">
        <f>'DV STOP cijfers'!CS33</f>
        <v>0</v>
      </c>
      <c r="CT99" s="11">
        <f>'DV STOP cijfers'!CT33</f>
        <v>0</v>
      </c>
      <c r="CU99" s="11">
        <f>'DV STOP cijfers'!CU33</f>
        <v>0</v>
      </c>
      <c r="CV99" s="11">
        <f>'DV STOP cijfers'!CV33</f>
        <v>0</v>
      </c>
      <c r="CW99" s="11">
        <f>'DV STOP cijfers'!CW33</f>
        <v>0</v>
      </c>
      <c r="CX99" s="11">
        <f>'DV STOP cijfers'!CX33</f>
        <v>0</v>
      </c>
      <c r="CY99" s="26">
        <f>'DV STOP cijfers'!CY33</f>
        <v>0</v>
      </c>
      <c r="CZ99" s="15">
        <f>'DV STOP cijfers'!CZ33</f>
        <v>0</v>
      </c>
      <c r="DA99" s="11">
        <f>'DV STOP cijfers'!DA33</f>
        <v>0</v>
      </c>
      <c r="DB99" s="11">
        <f>'DV STOP cijfers'!DB33</f>
        <v>0</v>
      </c>
      <c r="DC99" s="11">
        <f>'DV STOP cijfers'!DC33</f>
        <v>0</v>
      </c>
      <c r="DD99" s="11">
        <f>'DV STOP cijfers'!DD33</f>
        <v>0</v>
      </c>
      <c r="DE99" s="11">
        <f>'DV STOP cijfers'!DE33</f>
        <v>0</v>
      </c>
      <c r="DF99" s="11">
        <f>'DV STOP cijfers'!DF33</f>
        <v>0</v>
      </c>
      <c r="DG99" s="11">
        <f>'DV STOP cijfers'!DG33</f>
        <v>0</v>
      </c>
      <c r="DH99" s="11">
        <f>'DV STOP cijfers'!DH33</f>
        <v>0</v>
      </c>
      <c r="DI99" s="11">
        <f>'DV STOP cijfers'!DI33</f>
        <v>0</v>
      </c>
      <c r="DJ99" s="11">
        <f>'DV STOP cijfers'!DJ33</f>
        <v>0</v>
      </c>
      <c r="DK99" s="11">
        <f>'DV STOP cijfers'!DK33</f>
        <v>0</v>
      </c>
      <c r="DL99" s="26">
        <f>'DV STOP cijfers'!DL33</f>
        <v>0</v>
      </c>
    </row>
    <row r="100" spans="1:116" s="4" customFormat="1" ht="15" customHeight="1">
      <c r="A100" s="49">
        <f>'DV STOP cijfers'!A34</f>
        <v>0</v>
      </c>
      <c r="B100" s="49" t="str">
        <f>'DV STOP cijfers'!B34</f>
        <v>IDWE/IDWD/FKNT</v>
      </c>
      <c r="C100" s="4" t="str">
        <f>'DV STOP cijfers'!C34</f>
        <v>Diervoeder</v>
      </c>
      <c r="D100" s="4" t="str">
        <f>'DV STOP cijfers'!D34</f>
        <v>DV Erkende bedrijven DERDEN</v>
      </c>
      <c r="E100" s="274" t="str">
        <f>'DV STOP cijfers'!E34</f>
        <v>FRNT1507 DV Herinspectie</v>
      </c>
      <c r="F100" s="508" t="str">
        <f>'DV STOP cijfers'!F34</f>
        <v>Derden</v>
      </c>
      <c r="G100" s="5" t="str">
        <f>'DV STOP cijfers'!G34</f>
        <v>ja</v>
      </c>
      <c r="H100" s="15">
        <f>'DV STOP cijfers'!H34</f>
        <v>360</v>
      </c>
      <c r="I100" s="11">
        <f>'DV STOP cijfers'!I34</f>
        <v>0</v>
      </c>
      <c r="J100" s="11">
        <f>'DV STOP cijfers'!J34</f>
        <v>0</v>
      </c>
      <c r="K100" s="11">
        <f>'DV STOP cijfers'!K34</f>
        <v>0</v>
      </c>
      <c r="L100" s="11">
        <f>'DV STOP cijfers'!L34</f>
        <v>0</v>
      </c>
      <c r="M100" s="11">
        <f>'DV STOP cijfers'!M34</f>
        <v>0</v>
      </c>
      <c r="N100" s="11">
        <f>'DV STOP cijfers'!N34</f>
        <v>0</v>
      </c>
      <c r="O100" s="11">
        <f>'DV STOP cijfers'!O34</f>
        <v>0</v>
      </c>
      <c r="P100" s="11">
        <f>'DV STOP cijfers'!P34</f>
        <v>0</v>
      </c>
      <c r="Q100" s="26">
        <f>'DV STOP cijfers'!Q34</f>
        <v>360</v>
      </c>
      <c r="R100" s="15">
        <f>'DV STOP cijfers'!R34</f>
        <v>0</v>
      </c>
      <c r="S100" s="11">
        <f>'DV STOP cijfers'!S34</f>
        <v>0</v>
      </c>
      <c r="T100" s="11">
        <f>'DV STOP cijfers'!T34</f>
        <v>360</v>
      </c>
      <c r="U100" s="11">
        <f>'DV STOP cijfers'!U34</f>
        <v>0</v>
      </c>
      <c r="V100" s="11">
        <f>'DV STOP cijfers'!V34</f>
        <v>0</v>
      </c>
      <c r="W100" s="11">
        <f>'DV STOP cijfers'!W34</f>
        <v>0</v>
      </c>
      <c r="X100" s="11">
        <f>'DV STOP cijfers'!X34</f>
        <v>0</v>
      </c>
      <c r="Y100" s="11">
        <f>'DV STOP cijfers'!Y34</f>
        <v>0</v>
      </c>
      <c r="Z100" s="49">
        <f>'DV STOP cijfers'!Z34</f>
        <v>360</v>
      </c>
      <c r="AA100" s="11">
        <f>'DV STOP cijfers'!AA34</f>
        <v>0</v>
      </c>
      <c r="AB100" s="11">
        <f>'DV STOP cijfers'!AB34</f>
        <v>0</v>
      </c>
      <c r="AC100" s="11">
        <f>'DV STOP cijfers'!AC34</f>
        <v>360</v>
      </c>
      <c r="AD100" s="11">
        <f>'DV STOP cijfers'!AD34</f>
        <v>0</v>
      </c>
      <c r="AE100" s="11">
        <f>'DV STOP cijfers'!AE34</f>
        <v>0</v>
      </c>
      <c r="AF100" s="294">
        <f>'DV STOP cijfers'!AF34</f>
        <v>0</v>
      </c>
      <c r="AG100" s="49">
        <f>'DV STOP cijfers'!AG34</f>
        <v>0</v>
      </c>
      <c r="AH100" s="15">
        <f>'DV STOP cijfers'!AH34</f>
        <v>0</v>
      </c>
      <c r="AI100" s="11">
        <f>'DV STOP cijfers'!AI34</f>
        <v>0</v>
      </c>
      <c r="AJ100" s="11">
        <f>'DV STOP cijfers'!AJ34</f>
        <v>0</v>
      </c>
      <c r="AK100" s="11">
        <f>'DV STOP cijfers'!AK34</f>
        <v>0</v>
      </c>
      <c r="AL100" s="49">
        <f>'DV STOP cijfers'!AL34</f>
        <v>0</v>
      </c>
      <c r="AM100" s="15">
        <f>'DV STOP cijfers'!AM34</f>
        <v>0</v>
      </c>
      <c r="AN100" s="11">
        <f>'DV STOP cijfers'!AN34</f>
        <v>0</v>
      </c>
      <c r="AO100" s="11">
        <f>'DV STOP cijfers'!AO34</f>
        <v>0</v>
      </c>
      <c r="AP100" s="11">
        <f>'DV STOP cijfers'!AP34</f>
        <v>0</v>
      </c>
      <c r="AQ100" s="294">
        <f>'DV STOP cijfers'!AQ34</f>
        <v>0</v>
      </c>
      <c r="AR100" s="49">
        <f>'DV STOP cijfers'!AR34</f>
        <v>0</v>
      </c>
      <c r="AS100" s="15">
        <f>'DV STOP cijfers'!AS34</f>
        <v>0</v>
      </c>
      <c r="AT100" s="11">
        <f>'DV STOP cijfers'!AT34</f>
        <v>0</v>
      </c>
      <c r="AU100" s="11">
        <f>'DV STOP cijfers'!AU34</f>
        <v>0</v>
      </c>
      <c r="AV100" s="11">
        <f>'DV STOP cijfers'!AV34</f>
        <v>0</v>
      </c>
      <c r="AW100" s="11">
        <f>'DV STOP cijfers'!AW34</f>
        <v>0</v>
      </c>
      <c r="AX100" s="11">
        <f>'DV STOP cijfers'!AX34</f>
        <v>0</v>
      </c>
      <c r="AY100" s="11">
        <f>'DV STOP cijfers'!AY34</f>
        <v>0</v>
      </c>
      <c r="AZ100" s="11">
        <f>'DV STOP cijfers'!AZ34</f>
        <v>0</v>
      </c>
      <c r="BA100" s="11">
        <f>'DV STOP cijfers'!BA34</f>
        <v>0</v>
      </c>
      <c r="BB100" s="294">
        <f>'DV STOP cijfers'!BB34</f>
        <v>0</v>
      </c>
      <c r="BC100" s="49">
        <f>'DV STOP cijfers'!BC34</f>
        <v>0</v>
      </c>
      <c r="BD100" s="15">
        <f>'DV STOP cijfers'!BD34</f>
        <v>0</v>
      </c>
      <c r="BE100" s="11">
        <f>'DV STOP cijfers'!BE34</f>
        <v>0</v>
      </c>
      <c r="BF100" s="11">
        <f>'DV STOP cijfers'!BF34</f>
        <v>0</v>
      </c>
      <c r="BG100" s="11">
        <f>'DV STOP cijfers'!BG34</f>
        <v>0</v>
      </c>
      <c r="BH100" s="11">
        <f>'DV STOP cijfers'!BH34</f>
        <v>0</v>
      </c>
      <c r="BI100" s="11">
        <f>'DV STOP cijfers'!BI34</f>
        <v>0</v>
      </c>
      <c r="BJ100" s="294">
        <f>'DV STOP cijfers'!BJ34</f>
        <v>0</v>
      </c>
      <c r="BK100" s="49">
        <f>'DV STOP cijfers'!BK34</f>
        <v>0</v>
      </c>
      <c r="BL100" s="15">
        <f>'DV STOP cijfers'!BL34</f>
        <v>0</v>
      </c>
      <c r="BM100" s="11">
        <f>'DV STOP cijfers'!BM34</f>
        <v>0</v>
      </c>
      <c r="BN100" s="294">
        <f>'DV STOP cijfers'!BN34</f>
        <v>0</v>
      </c>
      <c r="BO100" s="11">
        <f>'DV STOP cijfers'!BO34</f>
        <v>0</v>
      </c>
      <c r="BP100" s="294">
        <f>'DV STOP cijfers'!BP34</f>
        <v>0</v>
      </c>
      <c r="BQ100" s="49">
        <f>'DV STOP cijfers'!BQ34</f>
        <v>0</v>
      </c>
      <c r="BR100" s="15">
        <f>'DV STOP cijfers'!BR34</f>
        <v>180</v>
      </c>
      <c r="BS100" s="11">
        <f>'DV STOP cijfers'!BS34</f>
        <v>180</v>
      </c>
      <c r="BT100" s="11">
        <f>'DV STOP cijfers'!BT34</f>
        <v>0</v>
      </c>
      <c r="BU100" s="11">
        <f>'DV STOP cijfers'!BU34</f>
        <v>0</v>
      </c>
      <c r="BV100" s="11">
        <f>'DV STOP cijfers'!BV34</f>
        <v>0</v>
      </c>
      <c r="BW100" s="294">
        <f>'DV STOP cijfers'!BW34</f>
        <v>0</v>
      </c>
      <c r="BX100" s="49">
        <f>'DV STOP cijfers'!BX34</f>
        <v>0</v>
      </c>
      <c r="BY100" s="49">
        <f>'DV STOP cijfers'!BY34</f>
        <v>360</v>
      </c>
      <c r="BZ100" s="11">
        <f>'DV STOP cijfers'!BZ34</f>
        <v>0</v>
      </c>
      <c r="CA100" s="11">
        <f>'DV STOP cijfers'!CA34</f>
        <v>0</v>
      </c>
      <c r="CB100" s="11">
        <f>'DV STOP cijfers'!CB34</f>
        <v>0</v>
      </c>
      <c r="CC100" s="11">
        <f>'DV STOP cijfers'!CC34</f>
        <v>0</v>
      </c>
      <c r="CD100" s="11">
        <f>'DV STOP cijfers'!CD34</f>
        <v>0</v>
      </c>
      <c r="CE100" s="11">
        <f>'DV STOP cijfers'!CE34</f>
        <v>0</v>
      </c>
      <c r="CF100" s="11">
        <f>'DV STOP cijfers'!CF34</f>
        <v>0</v>
      </c>
      <c r="CG100" s="11">
        <f>'DV STOP cijfers'!CG34</f>
        <v>0</v>
      </c>
      <c r="CH100" s="11">
        <f>'DV STOP cijfers'!CH34</f>
        <v>0</v>
      </c>
      <c r="CI100" s="11">
        <f>'DV STOP cijfers'!CI34</f>
        <v>0</v>
      </c>
      <c r="CJ100" s="11">
        <f>'DV STOP cijfers'!CJ34</f>
        <v>0</v>
      </c>
      <c r="CK100" s="11">
        <f>'DV STOP cijfers'!CK34</f>
        <v>0</v>
      </c>
      <c r="CL100" s="49">
        <f>'DV STOP cijfers'!CL34</f>
        <v>0</v>
      </c>
      <c r="CM100" s="11">
        <f>'DV STOP cijfers'!CM34</f>
        <v>0</v>
      </c>
      <c r="CN100" s="11">
        <f>'DV STOP cijfers'!CN34</f>
        <v>0</v>
      </c>
      <c r="CO100" s="11">
        <f>'DV STOP cijfers'!CO34</f>
        <v>0</v>
      </c>
      <c r="CP100" s="11">
        <f>'DV STOP cijfers'!CP34</f>
        <v>0</v>
      </c>
      <c r="CQ100" s="11">
        <f>'DV STOP cijfers'!CQ34</f>
        <v>0</v>
      </c>
      <c r="CR100" s="11">
        <f>'DV STOP cijfers'!CR34</f>
        <v>0</v>
      </c>
      <c r="CS100" s="11">
        <f>'DV STOP cijfers'!CS34</f>
        <v>0</v>
      </c>
      <c r="CT100" s="11">
        <f>'DV STOP cijfers'!CT34</f>
        <v>0</v>
      </c>
      <c r="CU100" s="11">
        <f>'DV STOP cijfers'!CU34</f>
        <v>0</v>
      </c>
      <c r="CV100" s="11">
        <f>'DV STOP cijfers'!CV34</f>
        <v>0</v>
      </c>
      <c r="CW100" s="11">
        <f>'DV STOP cijfers'!CW34</f>
        <v>0</v>
      </c>
      <c r="CX100" s="11">
        <f>'DV STOP cijfers'!CX34</f>
        <v>0</v>
      </c>
      <c r="CY100" s="26">
        <f>'DV STOP cijfers'!CY34</f>
        <v>0</v>
      </c>
      <c r="CZ100" s="15">
        <f>'DV STOP cijfers'!CZ34</f>
        <v>0</v>
      </c>
      <c r="DA100" s="11">
        <f>'DV STOP cijfers'!DA34</f>
        <v>0</v>
      </c>
      <c r="DB100" s="11">
        <f>'DV STOP cijfers'!DB34</f>
        <v>0</v>
      </c>
      <c r="DC100" s="11">
        <f>'DV STOP cijfers'!DC34</f>
        <v>0</v>
      </c>
      <c r="DD100" s="11">
        <f>'DV STOP cijfers'!DD34</f>
        <v>0</v>
      </c>
      <c r="DE100" s="11">
        <f>'DV STOP cijfers'!DE34</f>
        <v>0</v>
      </c>
      <c r="DF100" s="11">
        <f>'DV STOP cijfers'!DF34</f>
        <v>0</v>
      </c>
      <c r="DG100" s="11">
        <f>'DV STOP cijfers'!DG34</f>
        <v>0</v>
      </c>
      <c r="DH100" s="11">
        <f>'DV STOP cijfers'!DH34</f>
        <v>0</v>
      </c>
      <c r="DI100" s="11">
        <f>'DV STOP cijfers'!DI34</f>
        <v>0</v>
      </c>
      <c r="DJ100" s="11">
        <f>'DV STOP cijfers'!DJ34</f>
        <v>0</v>
      </c>
      <c r="DK100" s="11">
        <f>'DV STOP cijfers'!DK34</f>
        <v>0</v>
      </c>
      <c r="DL100" s="26">
        <f>'DV STOP cijfers'!DL34</f>
        <v>0</v>
      </c>
    </row>
    <row r="101" spans="1:116" s="4" customFormat="1" ht="15" customHeight="1">
      <c r="A101" s="49">
        <f>'DV STOP cijfers'!A35</f>
        <v>0</v>
      </c>
      <c r="B101" s="49" t="str">
        <f>'DV STOP cijfers'!B35</f>
        <v>IDWE/IDWD/FKNT</v>
      </c>
      <c r="C101" s="13" t="str">
        <f>'DV STOP cijfers'!C35</f>
        <v>Diervoeder</v>
      </c>
      <c r="D101" s="13" t="str">
        <f>'DV STOP cijfers'!D35</f>
        <v>DV Erkende bedrijven DERDEN</v>
      </c>
      <c r="E101" s="819" t="str">
        <f>'DV STOP cijfers'!E35</f>
        <v>PBO taken</v>
      </c>
      <c r="F101" s="508" t="str">
        <f>'DV STOP cijfers'!F35</f>
        <v>Derden</v>
      </c>
      <c r="G101" s="821" t="str">
        <f>'DV STOP cijfers'!G35</f>
        <v>nee</v>
      </c>
      <c r="H101" s="15">
        <f>'DV STOP cijfers'!H35</f>
        <v>270</v>
      </c>
      <c r="I101" s="11">
        <f>'DV STOP cijfers'!I35</f>
        <v>0</v>
      </c>
      <c r="J101" s="11">
        <f>'DV STOP cijfers'!J35</f>
        <v>0</v>
      </c>
      <c r="K101" s="11">
        <f>'DV STOP cijfers'!K35</f>
        <v>0</v>
      </c>
      <c r="L101" s="11">
        <f>'DV STOP cijfers'!L35</f>
        <v>0</v>
      </c>
      <c r="M101" s="11">
        <f>'DV STOP cijfers'!M35</f>
        <v>0</v>
      </c>
      <c r="N101" s="11">
        <f>'DV STOP cijfers'!N35</f>
        <v>0</v>
      </c>
      <c r="O101" s="11">
        <f>'DV STOP cijfers'!O35</f>
        <v>0</v>
      </c>
      <c r="P101" s="11">
        <f>'DV STOP cijfers'!P35</f>
        <v>0</v>
      </c>
      <c r="Q101" s="26">
        <f>'DV STOP cijfers'!Q35</f>
        <v>270</v>
      </c>
      <c r="R101" s="15">
        <f>'DV STOP cijfers'!R35</f>
        <v>0</v>
      </c>
      <c r="S101" s="11">
        <f>'DV STOP cijfers'!S35</f>
        <v>0</v>
      </c>
      <c r="T101" s="11">
        <f>'DV STOP cijfers'!T35</f>
        <v>270</v>
      </c>
      <c r="U101" s="11">
        <f>'DV STOP cijfers'!U35</f>
        <v>0</v>
      </c>
      <c r="V101" s="11">
        <f>'DV STOP cijfers'!V35</f>
        <v>0</v>
      </c>
      <c r="W101" s="11">
        <f>'DV STOP cijfers'!W35</f>
        <v>0</v>
      </c>
      <c r="X101" s="11">
        <f>'DV STOP cijfers'!X35</f>
        <v>0</v>
      </c>
      <c r="Y101" s="11">
        <f>'DV STOP cijfers'!Y35</f>
        <v>0</v>
      </c>
      <c r="Z101" s="49">
        <f>'DV STOP cijfers'!Z35</f>
        <v>270</v>
      </c>
      <c r="AA101" s="11">
        <f>'DV STOP cijfers'!AA35</f>
        <v>270</v>
      </c>
      <c r="AB101" s="11">
        <f>'DV STOP cijfers'!AB35</f>
        <v>0</v>
      </c>
      <c r="AC101" s="11">
        <f>'DV STOP cijfers'!AC35</f>
        <v>0</v>
      </c>
      <c r="AD101" s="11">
        <f>'DV STOP cijfers'!AD35</f>
        <v>0</v>
      </c>
      <c r="AE101" s="11">
        <f>'DV STOP cijfers'!AE35</f>
        <v>0</v>
      </c>
      <c r="AF101" s="294">
        <f>'DV STOP cijfers'!AF35</f>
        <v>0</v>
      </c>
      <c r="AG101" s="49">
        <f>'DV STOP cijfers'!AG35</f>
        <v>0</v>
      </c>
      <c r="AH101" s="15">
        <f>'DV STOP cijfers'!AH35</f>
        <v>0</v>
      </c>
      <c r="AI101" s="11">
        <f>'DV STOP cijfers'!AI35</f>
        <v>0</v>
      </c>
      <c r="AJ101" s="11">
        <f>'DV STOP cijfers'!AJ35</f>
        <v>270</v>
      </c>
      <c r="AK101" s="11">
        <f>'DV STOP cijfers'!AK35</f>
        <v>0</v>
      </c>
      <c r="AL101" s="49">
        <f>'DV STOP cijfers'!AL35</f>
        <v>0</v>
      </c>
      <c r="AM101" s="15">
        <f>'DV STOP cijfers'!AM35</f>
        <v>0</v>
      </c>
      <c r="AN101" s="11">
        <f>'DV STOP cijfers'!AN35</f>
        <v>0</v>
      </c>
      <c r="AO101" s="11">
        <f>'DV STOP cijfers'!AO35</f>
        <v>0</v>
      </c>
      <c r="AP101" s="11">
        <f>'DV STOP cijfers'!AP35</f>
        <v>0</v>
      </c>
      <c r="AQ101" s="294">
        <f>'DV STOP cijfers'!AQ35</f>
        <v>0</v>
      </c>
      <c r="AR101" s="49">
        <f>'DV STOP cijfers'!AR35</f>
        <v>0</v>
      </c>
      <c r="AS101" s="15">
        <f>'DV STOP cijfers'!AS35</f>
        <v>0</v>
      </c>
      <c r="AT101" s="11">
        <f>'DV STOP cijfers'!AT35</f>
        <v>0</v>
      </c>
      <c r="AU101" s="11">
        <f>'DV STOP cijfers'!AU35</f>
        <v>0</v>
      </c>
      <c r="AV101" s="11">
        <f>'DV STOP cijfers'!AV35</f>
        <v>0</v>
      </c>
      <c r="AW101" s="11">
        <f>'DV STOP cijfers'!AW35</f>
        <v>0</v>
      </c>
      <c r="AX101" s="11">
        <f>'DV STOP cijfers'!AX35</f>
        <v>0</v>
      </c>
      <c r="AY101" s="11">
        <f>'DV STOP cijfers'!AY35</f>
        <v>0</v>
      </c>
      <c r="AZ101" s="11">
        <f>'DV STOP cijfers'!AZ35</f>
        <v>0</v>
      </c>
      <c r="BA101" s="11">
        <f>'DV STOP cijfers'!BA35</f>
        <v>0</v>
      </c>
      <c r="BB101" s="294">
        <f>'DV STOP cijfers'!BB35</f>
        <v>0</v>
      </c>
      <c r="BC101" s="49">
        <f>'DV STOP cijfers'!BC35</f>
        <v>0</v>
      </c>
      <c r="BD101" s="15">
        <f>'DV STOP cijfers'!BD35</f>
        <v>0</v>
      </c>
      <c r="BE101" s="11">
        <f>'DV STOP cijfers'!BE35</f>
        <v>0</v>
      </c>
      <c r="BF101" s="11">
        <f>'DV STOP cijfers'!BF35</f>
        <v>0</v>
      </c>
      <c r="BG101" s="11">
        <f>'DV STOP cijfers'!BG35</f>
        <v>0</v>
      </c>
      <c r="BH101" s="11">
        <f>'DV STOP cijfers'!BH35</f>
        <v>0</v>
      </c>
      <c r="BI101" s="11">
        <f>'DV STOP cijfers'!BI35</f>
        <v>0</v>
      </c>
      <c r="BJ101" s="294">
        <f>'DV STOP cijfers'!BJ35</f>
        <v>0</v>
      </c>
      <c r="BK101" s="49">
        <f>'DV STOP cijfers'!BK35</f>
        <v>0</v>
      </c>
      <c r="BL101" s="15">
        <f>'DV STOP cijfers'!BL35</f>
        <v>0</v>
      </c>
      <c r="BM101" s="11">
        <f>'DV STOP cijfers'!BM35</f>
        <v>0</v>
      </c>
      <c r="BN101" s="294">
        <f>'DV STOP cijfers'!BN35</f>
        <v>0</v>
      </c>
      <c r="BO101" s="11">
        <f>'DV STOP cijfers'!BO35</f>
        <v>0</v>
      </c>
      <c r="BP101" s="294">
        <f>'DV STOP cijfers'!BP35</f>
        <v>0</v>
      </c>
      <c r="BQ101" s="49">
        <f>'DV STOP cijfers'!BQ35</f>
        <v>0</v>
      </c>
      <c r="BR101" s="15">
        <f>'DV STOP cijfers'!BR35</f>
        <v>0</v>
      </c>
      <c r="BS101" s="11">
        <f>'DV STOP cijfers'!BS35</f>
        <v>0</v>
      </c>
      <c r="BT101" s="11">
        <f>'DV STOP cijfers'!BT35</f>
        <v>0</v>
      </c>
      <c r="BU101" s="11">
        <f>'DV STOP cijfers'!BU35</f>
        <v>0</v>
      </c>
      <c r="BV101" s="11">
        <f>'DV STOP cijfers'!BV35</f>
        <v>0</v>
      </c>
      <c r="BW101" s="294">
        <f>'DV STOP cijfers'!BW35</f>
        <v>0</v>
      </c>
      <c r="BX101" s="49">
        <f>'DV STOP cijfers'!BX35</f>
        <v>0</v>
      </c>
      <c r="BY101" s="49">
        <f>'DV STOP cijfers'!BY35</f>
        <v>0</v>
      </c>
      <c r="BZ101" s="11">
        <f>'DV STOP cijfers'!BZ35</f>
        <v>0</v>
      </c>
      <c r="CA101" s="11">
        <f>'DV STOP cijfers'!CA35</f>
        <v>0</v>
      </c>
      <c r="CB101" s="11">
        <f>'DV STOP cijfers'!CB35</f>
        <v>0</v>
      </c>
      <c r="CC101" s="11">
        <f>'DV STOP cijfers'!CC35</f>
        <v>0</v>
      </c>
      <c r="CD101" s="11">
        <f>'DV STOP cijfers'!CD35</f>
        <v>0</v>
      </c>
      <c r="CE101" s="11">
        <f>'DV STOP cijfers'!CE35</f>
        <v>0</v>
      </c>
      <c r="CF101" s="11">
        <f>'DV STOP cijfers'!CF35</f>
        <v>0</v>
      </c>
      <c r="CG101" s="11">
        <f>'DV STOP cijfers'!CG35</f>
        <v>0</v>
      </c>
      <c r="CH101" s="11">
        <f>'DV STOP cijfers'!CH35</f>
        <v>0</v>
      </c>
      <c r="CI101" s="11">
        <f>'DV STOP cijfers'!CI35</f>
        <v>0</v>
      </c>
      <c r="CJ101" s="11">
        <f>'DV STOP cijfers'!CJ35</f>
        <v>0</v>
      </c>
      <c r="CK101" s="11">
        <f>'DV STOP cijfers'!CK35</f>
        <v>0</v>
      </c>
      <c r="CL101" s="49">
        <f>'DV STOP cijfers'!CL35</f>
        <v>0</v>
      </c>
      <c r="CM101" s="11">
        <f>'DV STOP cijfers'!CM35</f>
        <v>0</v>
      </c>
      <c r="CN101" s="11">
        <f>'DV STOP cijfers'!CN35</f>
        <v>0</v>
      </c>
      <c r="CO101" s="11">
        <f>'DV STOP cijfers'!CO35</f>
        <v>0</v>
      </c>
      <c r="CP101" s="11">
        <f>'DV STOP cijfers'!CP35</f>
        <v>0</v>
      </c>
      <c r="CQ101" s="11">
        <f>'DV STOP cijfers'!CQ35</f>
        <v>0</v>
      </c>
      <c r="CR101" s="11">
        <f>'DV STOP cijfers'!CR35</f>
        <v>0</v>
      </c>
      <c r="CS101" s="11">
        <f>'DV STOP cijfers'!CS35</f>
        <v>0</v>
      </c>
      <c r="CT101" s="11">
        <f>'DV STOP cijfers'!CT35</f>
        <v>0</v>
      </c>
      <c r="CU101" s="11">
        <f>'DV STOP cijfers'!CU35</f>
        <v>0</v>
      </c>
      <c r="CV101" s="11">
        <f>'DV STOP cijfers'!CV35</f>
        <v>0</v>
      </c>
      <c r="CW101" s="11">
        <f>'DV STOP cijfers'!CW35</f>
        <v>0</v>
      </c>
      <c r="CX101" s="11">
        <f>'DV STOP cijfers'!CX35</f>
        <v>0</v>
      </c>
      <c r="CY101" s="26">
        <f>'DV STOP cijfers'!CY35</f>
        <v>0</v>
      </c>
      <c r="CZ101" s="15">
        <f>'DV STOP cijfers'!CZ35</f>
        <v>0</v>
      </c>
      <c r="DA101" s="11">
        <f>'DV STOP cijfers'!DA35</f>
        <v>0</v>
      </c>
      <c r="DB101" s="11">
        <f>'DV STOP cijfers'!DB35</f>
        <v>0</v>
      </c>
      <c r="DC101" s="11">
        <f>'DV STOP cijfers'!DC35</f>
        <v>0</v>
      </c>
      <c r="DD101" s="11">
        <f>'DV STOP cijfers'!DD35</f>
        <v>0</v>
      </c>
      <c r="DE101" s="11">
        <f>'DV STOP cijfers'!DE35</f>
        <v>0</v>
      </c>
      <c r="DF101" s="11">
        <f>'DV STOP cijfers'!DF35</f>
        <v>0</v>
      </c>
      <c r="DG101" s="11">
        <f>'DV STOP cijfers'!DG35</f>
        <v>0</v>
      </c>
      <c r="DH101" s="11">
        <f>'DV STOP cijfers'!DH35</f>
        <v>0</v>
      </c>
      <c r="DI101" s="11">
        <f>'DV STOP cijfers'!DI35</f>
        <v>0</v>
      </c>
      <c r="DJ101" s="11">
        <f>'DV STOP cijfers'!DJ35</f>
        <v>0</v>
      </c>
      <c r="DK101" s="11">
        <f>'DV STOP cijfers'!DK35</f>
        <v>0</v>
      </c>
      <c r="DL101" s="26">
        <f>'DV STOP cijfers'!DL35</f>
        <v>0</v>
      </c>
    </row>
    <row r="102" spans="1:116" s="4" customFormat="1" ht="15" customHeight="1">
      <c r="A102" s="49">
        <f>'DV STOP cijfers'!A37</f>
        <v>0</v>
      </c>
      <c r="B102" s="49" t="str">
        <f>'DV STOP cijfers'!B37</f>
        <v>??FRNT</v>
      </c>
      <c r="C102" s="4" t="str">
        <f>'DV STOP cijfers'!C37</f>
        <v>Diervoeder</v>
      </c>
      <c r="D102" s="4" t="str">
        <f>'DV STOP cijfers'!D37</f>
        <v>DV  herinspecties geregistreerde bedrijven</v>
      </c>
      <c r="E102" s="274" t="str">
        <f>'DV STOP cijfers'!E37</f>
        <v>FRNT1407 DV Herinspectie</v>
      </c>
      <c r="F102" s="508" t="str">
        <f>'DV STOP cijfers'!F37</f>
        <v>Derden</v>
      </c>
      <c r="G102" s="5" t="str">
        <f>'DV STOP cijfers'!G37</f>
        <v>ja</v>
      </c>
      <c r="H102" s="15">
        <f>'DV STOP cijfers'!H37</f>
        <v>913</v>
      </c>
      <c r="I102" s="11">
        <f>'DV STOP cijfers'!I37</f>
        <v>0</v>
      </c>
      <c r="J102" s="11">
        <f>'DV STOP cijfers'!J37</f>
        <v>0</v>
      </c>
      <c r="K102" s="11">
        <f>'DV STOP cijfers'!K37</f>
        <v>0</v>
      </c>
      <c r="L102" s="11">
        <f>'DV STOP cijfers'!L37</f>
        <v>0</v>
      </c>
      <c r="M102" s="11">
        <f>'DV STOP cijfers'!M37</f>
        <v>0</v>
      </c>
      <c r="N102" s="11">
        <f>'DV STOP cijfers'!N37</f>
        <v>0</v>
      </c>
      <c r="O102" s="11">
        <f>'DV STOP cijfers'!O37</f>
        <v>0</v>
      </c>
      <c r="P102" s="11">
        <f>'DV STOP cijfers'!P37</f>
        <v>0</v>
      </c>
      <c r="Q102" s="26">
        <f>'DV STOP cijfers'!Q37</f>
        <v>913</v>
      </c>
      <c r="R102" s="15">
        <f>'DV STOP cijfers'!R37</f>
        <v>0</v>
      </c>
      <c r="S102" s="11">
        <f>'DV STOP cijfers'!S37</f>
        <v>0</v>
      </c>
      <c r="T102" s="11">
        <f>'DV STOP cijfers'!T37</f>
        <v>913</v>
      </c>
      <c r="U102" s="11">
        <f>'DV STOP cijfers'!U37</f>
        <v>0</v>
      </c>
      <c r="V102" s="11">
        <f>'DV STOP cijfers'!V37</f>
        <v>0</v>
      </c>
      <c r="W102" s="11">
        <f>'DV STOP cijfers'!W37</f>
        <v>0</v>
      </c>
      <c r="X102" s="11">
        <f>'DV STOP cijfers'!X37</f>
        <v>0</v>
      </c>
      <c r="Y102" s="11">
        <f>'DV STOP cijfers'!Y37</f>
        <v>0</v>
      </c>
      <c r="Z102" s="49">
        <f>'DV STOP cijfers'!Z37</f>
        <v>913</v>
      </c>
      <c r="AA102" s="11">
        <f>'DV STOP cijfers'!AA37</f>
        <v>0</v>
      </c>
      <c r="AB102" s="11">
        <f>'DV STOP cijfers'!AB37</f>
        <v>0</v>
      </c>
      <c r="AC102" s="11">
        <f>'DV STOP cijfers'!AC37</f>
        <v>913</v>
      </c>
      <c r="AD102" s="11">
        <f>'DV STOP cijfers'!AD37</f>
        <v>0</v>
      </c>
      <c r="AE102" s="11">
        <f>'DV STOP cijfers'!AE37</f>
        <v>0</v>
      </c>
      <c r="AF102" s="294">
        <f>'DV STOP cijfers'!AF37</f>
        <v>0</v>
      </c>
      <c r="AG102" s="49">
        <f>'DV STOP cijfers'!AG37</f>
        <v>0</v>
      </c>
      <c r="AH102" s="15">
        <f>'DV STOP cijfers'!AH37</f>
        <v>0</v>
      </c>
      <c r="AI102" s="11">
        <f>'DV STOP cijfers'!AI37</f>
        <v>0</v>
      </c>
      <c r="AJ102" s="11">
        <f>'DV STOP cijfers'!AJ37</f>
        <v>0</v>
      </c>
      <c r="AK102" s="11">
        <f>'DV STOP cijfers'!AK37</f>
        <v>0</v>
      </c>
      <c r="AL102" s="49">
        <f>'DV STOP cijfers'!AL37</f>
        <v>0</v>
      </c>
      <c r="AM102" s="15">
        <f>'DV STOP cijfers'!AM37</f>
        <v>0</v>
      </c>
      <c r="AN102" s="11">
        <f>'DV STOP cijfers'!AN37</f>
        <v>0</v>
      </c>
      <c r="AO102" s="11">
        <f>'DV STOP cijfers'!AO37</f>
        <v>0</v>
      </c>
      <c r="AP102" s="11">
        <f>'DV STOP cijfers'!AP37</f>
        <v>0</v>
      </c>
      <c r="AQ102" s="294">
        <f>'DV STOP cijfers'!AQ37</f>
        <v>0</v>
      </c>
      <c r="AR102" s="49">
        <f>'DV STOP cijfers'!AR37</f>
        <v>0</v>
      </c>
      <c r="AS102" s="15">
        <f>'DV STOP cijfers'!AS37</f>
        <v>0</v>
      </c>
      <c r="AT102" s="11">
        <f>'DV STOP cijfers'!AT37</f>
        <v>0</v>
      </c>
      <c r="AU102" s="11">
        <f>'DV STOP cijfers'!AU37</f>
        <v>0</v>
      </c>
      <c r="AV102" s="11">
        <f>'DV STOP cijfers'!AV37</f>
        <v>0</v>
      </c>
      <c r="AW102" s="11">
        <f>'DV STOP cijfers'!AW37</f>
        <v>0</v>
      </c>
      <c r="AX102" s="11">
        <f>'DV STOP cijfers'!AX37</f>
        <v>0</v>
      </c>
      <c r="AY102" s="11">
        <f>'DV STOP cijfers'!AY37</f>
        <v>0</v>
      </c>
      <c r="AZ102" s="11">
        <f>'DV STOP cijfers'!AZ37</f>
        <v>0</v>
      </c>
      <c r="BA102" s="11">
        <f>'DV STOP cijfers'!BA37</f>
        <v>0</v>
      </c>
      <c r="BB102" s="294">
        <f>'DV STOP cijfers'!BB37</f>
        <v>0</v>
      </c>
      <c r="BC102" s="49">
        <f>'DV STOP cijfers'!BC37</f>
        <v>0</v>
      </c>
      <c r="BD102" s="15">
        <f>'DV STOP cijfers'!BD37</f>
        <v>0</v>
      </c>
      <c r="BE102" s="11">
        <f>'DV STOP cijfers'!BE37</f>
        <v>0</v>
      </c>
      <c r="BF102" s="11">
        <f>'DV STOP cijfers'!BF37</f>
        <v>0</v>
      </c>
      <c r="BG102" s="11">
        <f>'DV STOP cijfers'!BG37</f>
        <v>0</v>
      </c>
      <c r="BH102" s="11">
        <f>'DV STOP cijfers'!BH37</f>
        <v>0</v>
      </c>
      <c r="BI102" s="11">
        <f>'DV STOP cijfers'!BI37</f>
        <v>0</v>
      </c>
      <c r="BJ102" s="294">
        <f>'DV STOP cijfers'!BJ37</f>
        <v>0</v>
      </c>
      <c r="BK102" s="49">
        <f>'DV STOP cijfers'!BK37</f>
        <v>0</v>
      </c>
      <c r="BL102" s="15">
        <f>'DV STOP cijfers'!BL37</f>
        <v>0</v>
      </c>
      <c r="BM102" s="11">
        <f>'DV STOP cijfers'!BM37</f>
        <v>0</v>
      </c>
      <c r="BN102" s="294">
        <f>'DV STOP cijfers'!BN37</f>
        <v>0</v>
      </c>
      <c r="BO102" s="11">
        <f>'DV STOP cijfers'!BO37</f>
        <v>0</v>
      </c>
      <c r="BP102" s="294">
        <f>'DV STOP cijfers'!BP37</f>
        <v>0</v>
      </c>
      <c r="BQ102" s="49">
        <f>'DV STOP cijfers'!BQ37</f>
        <v>0</v>
      </c>
      <c r="BR102" s="15">
        <f>'DV STOP cijfers'!BR37</f>
        <v>456.5</v>
      </c>
      <c r="BS102" s="11">
        <f>'DV STOP cijfers'!BS37</f>
        <v>456.5</v>
      </c>
      <c r="BT102" s="11">
        <f>'DV STOP cijfers'!BT37</f>
        <v>0</v>
      </c>
      <c r="BU102" s="11">
        <f>'DV STOP cijfers'!BU37</f>
        <v>0</v>
      </c>
      <c r="BV102" s="11">
        <f>'DV STOP cijfers'!BV37</f>
        <v>0</v>
      </c>
      <c r="BW102" s="294">
        <f>'DV STOP cijfers'!BW37</f>
        <v>0</v>
      </c>
      <c r="BX102" s="49">
        <f>'DV STOP cijfers'!BX37</f>
        <v>0</v>
      </c>
      <c r="BY102" s="49">
        <f>'DV STOP cijfers'!BY37</f>
        <v>913</v>
      </c>
      <c r="BZ102" s="11">
        <f>'DV STOP cijfers'!BZ37</f>
        <v>0</v>
      </c>
      <c r="CA102" s="11">
        <f>'DV STOP cijfers'!CA37</f>
        <v>0</v>
      </c>
      <c r="CB102" s="11">
        <f>'DV STOP cijfers'!CB37</f>
        <v>0</v>
      </c>
      <c r="CC102" s="11">
        <f>'DV STOP cijfers'!CC37</f>
        <v>0</v>
      </c>
      <c r="CD102" s="11">
        <f>'DV STOP cijfers'!CD37</f>
        <v>0</v>
      </c>
      <c r="CE102" s="11">
        <f>'DV STOP cijfers'!CE37</f>
        <v>0</v>
      </c>
      <c r="CF102" s="11">
        <f>'DV STOP cijfers'!CF37</f>
        <v>0</v>
      </c>
      <c r="CG102" s="11">
        <f>'DV STOP cijfers'!CG37</f>
        <v>0</v>
      </c>
      <c r="CH102" s="11">
        <f>'DV STOP cijfers'!CH37</f>
        <v>0</v>
      </c>
      <c r="CI102" s="11">
        <f>'DV STOP cijfers'!CI37</f>
        <v>0</v>
      </c>
      <c r="CJ102" s="11">
        <f>'DV STOP cijfers'!CJ37</f>
        <v>0</v>
      </c>
      <c r="CK102" s="11">
        <f>'DV STOP cijfers'!CK37</f>
        <v>0</v>
      </c>
      <c r="CL102" s="49">
        <f>'DV STOP cijfers'!CL37</f>
        <v>0</v>
      </c>
      <c r="CM102" s="11">
        <f>'DV STOP cijfers'!CM37</f>
        <v>0</v>
      </c>
      <c r="CN102" s="11">
        <f>'DV STOP cijfers'!CN37</f>
        <v>0</v>
      </c>
      <c r="CO102" s="11">
        <f>'DV STOP cijfers'!CO37</f>
        <v>0</v>
      </c>
      <c r="CP102" s="11">
        <f>'DV STOP cijfers'!CP37</f>
        <v>0</v>
      </c>
      <c r="CQ102" s="11">
        <f>'DV STOP cijfers'!CQ37</f>
        <v>0</v>
      </c>
      <c r="CR102" s="11">
        <f>'DV STOP cijfers'!CR37</f>
        <v>0</v>
      </c>
      <c r="CS102" s="11">
        <f>'DV STOP cijfers'!CS37</f>
        <v>0</v>
      </c>
      <c r="CT102" s="11">
        <f>'DV STOP cijfers'!CT37</f>
        <v>0</v>
      </c>
      <c r="CU102" s="11">
        <f>'DV STOP cijfers'!CU37</f>
        <v>0</v>
      </c>
      <c r="CV102" s="11">
        <f>'DV STOP cijfers'!CV37</f>
        <v>0</v>
      </c>
      <c r="CW102" s="11">
        <f>'DV STOP cijfers'!CW37</f>
        <v>0</v>
      </c>
      <c r="CX102" s="11">
        <f>'DV STOP cijfers'!CX37</f>
        <v>0</v>
      </c>
      <c r="CY102" s="26">
        <f>'DV STOP cijfers'!CY37</f>
        <v>0</v>
      </c>
      <c r="CZ102" s="15">
        <f>'DV STOP cijfers'!CZ37</f>
        <v>0</v>
      </c>
      <c r="DA102" s="11">
        <f>'DV STOP cijfers'!DA37</f>
        <v>0</v>
      </c>
      <c r="DB102" s="11">
        <f>'DV STOP cijfers'!DB37</f>
        <v>0</v>
      </c>
      <c r="DC102" s="11">
        <f>'DV STOP cijfers'!DC37</f>
        <v>0</v>
      </c>
      <c r="DD102" s="11">
        <f>'DV STOP cijfers'!DD37</f>
        <v>0</v>
      </c>
      <c r="DE102" s="11">
        <f>'DV STOP cijfers'!DE37</f>
        <v>0</v>
      </c>
      <c r="DF102" s="11">
        <f>'DV STOP cijfers'!DF37</f>
        <v>0</v>
      </c>
      <c r="DG102" s="11">
        <f>'DV STOP cijfers'!DG37</f>
        <v>0</v>
      </c>
      <c r="DH102" s="11">
        <f>'DV STOP cijfers'!DH37</f>
        <v>0</v>
      </c>
      <c r="DI102" s="11">
        <f>'DV STOP cijfers'!DI37</f>
        <v>0</v>
      </c>
      <c r="DJ102" s="11">
        <f>'DV STOP cijfers'!DJ37</f>
        <v>0</v>
      </c>
      <c r="DK102" s="11">
        <f>'DV STOP cijfers'!DK37</f>
        <v>0</v>
      </c>
      <c r="DL102" s="26">
        <f>'DV STOP cijfers'!DL37</f>
        <v>0</v>
      </c>
    </row>
    <row r="103" spans="1:116" s="4" customFormat="1" ht="15" customHeight="1">
      <c r="A103" s="49">
        <f>'DV STOP cijfers'!A39</f>
        <v>0</v>
      </c>
      <c r="B103" s="49" t="str">
        <f>'DV STOP cijfers'!B39</f>
        <v>FPNT</v>
      </c>
      <c r="C103" s="4" t="str">
        <f>'DV STOP cijfers'!C39</f>
        <v>Diervoeder</v>
      </c>
      <c r="D103" s="4" t="str">
        <f>'DV STOP cijfers'!D39</f>
        <v>DV Primaire bedrijven DG AGRO</v>
      </c>
      <c r="E103" s="274" t="str">
        <f>'DV STOP cijfers'!E39</f>
        <v>Inspecties bij veehouderijen varkens (VP Diervoeder varkens)</v>
      </c>
      <c r="F103" s="4" t="str">
        <f>'DV STOP cijfers'!F39</f>
        <v>EL&amp;I AGRO</v>
      </c>
      <c r="G103" s="292" t="str">
        <f>'DV STOP cijfers'!G39</f>
        <v>ja</v>
      </c>
      <c r="H103" s="15">
        <f>'DV STOP cijfers'!H39</f>
        <v>1700</v>
      </c>
      <c r="I103" s="11">
        <f>'DV STOP cijfers'!I39</f>
        <v>0</v>
      </c>
      <c r="J103" s="11">
        <f>'DV STOP cijfers'!J39</f>
        <v>0</v>
      </c>
      <c r="K103" s="11">
        <f>'DV STOP cijfers'!K39</f>
        <v>0</v>
      </c>
      <c r="L103" s="11">
        <f>'DV STOP cijfers'!L39</f>
        <v>0</v>
      </c>
      <c r="M103" s="11">
        <f>'DV STOP cijfers'!M39</f>
        <v>0</v>
      </c>
      <c r="N103" s="11">
        <f>'DV STOP cijfers'!N39</f>
        <v>0</v>
      </c>
      <c r="O103" s="11">
        <f>'DV STOP cijfers'!O39</f>
        <v>0</v>
      </c>
      <c r="P103" s="11">
        <f>'DV STOP cijfers'!P39</f>
        <v>0</v>
      </c>
      <c r="Q103" s="26">
        <f>'DV STOP cijfers'!Q39</f>
        <v>1700</v>
      </c>
      <c r="R103" s="15">
        <f>'DV STOP cijfers'!R39</f>
        <v>0</v>
      </c>
      <c r="S103" s="11">
        <f>'DV STOP cijfers'!S39</f>
        <v>1500</v>
      </c>
      <c r="T103" s="11">
        <f>'DV STOP cijfers'!T39</f>
        <v>200</v>
      </c>
      <c r="U103" s="11">
        <f>'DV STOP cijfers'!U39</f>
        <v>0</v>
      </c>
      <c r="V103" s="11">
        <f>'DV STOP cijfers'!V39</f>
        <v>0</v>
      </c>
      <c r="W103" s="11">
        <f>'DV STOP cijfers'!W39</f>
        <v>0</v>
      </c>
      <c r="X103" s="11">
        <f>'DV STOP cijfers'!X39</f>
        <v>0</v>
      </c>
      <c r="Y103" s="11">
        <f>'DV STOP cijfers'!Y39</f>
        <v>0</v>
      </c>
      <c r="Z103" s="49">
        <f>'DV STOP cijfers'!Z39</f>
        <v>1700</v>
      </c>
      <c r="AA103" s="11">
        <f>'DV STOP cijfers'!AA39</f>
        <v>200</v>
      </c>
      <c r="AB103" s="11">
        <f>'DV STOP cijfers'!AB39</f>
        <v>0</v>
      </c>
      <c r="AC103" s="11">
        <f>'DV STOP cijfers'!AC39</f>
        <v>0</v>
      </c>
      <c r="AD103" s="11">
        <f>'DV STOP cijfers'!AD39</f>
        <v>0</v>
      </c>
      <c r="AE103" s="11">
        <f>'DV STOP cijfers'!AE39</f>
        <v>0</v>
      </c>
      <c r="AF103" s="294">
        <f>'DV STOP cijfers'!AF39</f>
        <v>0</v>
      </c>
      <c r="AG103" s="49">
        <f>'DV STOP cijfers'!AG39</f>
        <v>0</v>
      </c>
      <c r="AH103" s="15">
        <f>'DV STOP cijfers'!AH39</f>
        <v>0</v>
      </c>
      <c r="AI103" s="11">
        <f>'DV STOP cijfers'!AI39</f>
        <v>0</v>
      </c>
      <c r="AJ103" s="11">
        <f>'DV STOP cijfers'!AJ39</f>
        <v>200</v>
      </c>
      <c r="AK103" s="11">
        <f>'DV STOP cijfers'!AK39</f>
        <v>0</v>
      </c>
      <c r="AL103" s="49">
        <f>'DV STOP cijfers'!AL39</f>
        <v>0</v>
      </c>
      <c r="AM103" s="15">
        <f>'DV STOP cijfers'!AM39</f>
        <v>0</v>
      </c>
      <c r="AN103" s="11">
        <f>'DV STOP cijfers'!AN39</f>
        <v>0</v>
      </c>
      <c r="AO103" s="11">
        <f>'DV STOP cijfers'!AO39</f>
        <v>0</v>
      </c>
      <c r="AP103" s="11">
        <f>'DV STOP cijfers'!AP39</f>
        <v>0</v>
      </c>
      <c r="AQ103" s="294">
        <f>'DV STOP cijfers'!AQ39</f>
        <v>0</v>
      </c>
      <c r="AR103" s="49">
        <f>'DV STOP cijfers'!AR39</f>
        <v>0</v>
      </c>
      <c r="AS103" s="15">
        <f>'DV STOP cijfers'!AS39</f>
        <v>0</v>
      </c>
      <c r="AT103" s="11">
        <f>'DV STOP cijfers'!AT39</f>
        <v>0</v>
      </c>
      <c r="AU103" s="11">
        <f>'DV STOP cijfers'!AU39</f>
        <v>0</v>
      </c>
      <c r="AV103" s="11">
        <f>'DV STOP cijfers'!AV39</f>
        <v>0</v>
      </c>
      <c r="AW103" s="11">
        <f>'DV STOP cijfers'!AW39</f>
        <v>0</v>
      </c>
      <c r="AX103" s="11">
        <f>'DV STOP cijfers'!AX39</f>
        <v>0</v>
      </c>
      <c r="AY103" s="11">
        <f>'DV STOP cijfers'!AY39</f>
        <v>0</v>
      </c>
      <c r="AZ103" s="11">
        <f>'DV STOP cijfers'!AZ39</f>
        <v>0</v>
      </c>
      <c r="BA103" s="11">
        <f>'DV STOP cijfers'!BA39</f>
        <v>0</v>
      </c>
      <c r="BB103" s="294">
        <f>'DV STOP cijfers'!BB39</f>
        <v>0</v>
      </c>
      <c r="BC103" s="49">
        <f>'DV STOP cijfers'!BC39</f>
        <v>0</v>
      </c>
      <c r="BD103" s="15">
        <f>'DV STOP cijfers'!BD39</f>
        <v>0</v>
      </c>
      <c r="BE103" s="11">
        <f>'DV STOP cijfers'!BE39</f>
        <v>0</v>
      </c>
      <c r="BF103" s="11">
        <f>'DV STOP cijfers'!BF39</f>
        <v>0</v>
      </c>
      <c r="BG103" s="11">
        <f>'DV STOP cijfers'!BG39</f>
        <v>0</v>
      </c>
      <c r="BH103" s="11">
        <f>'DV STOP cijfers'!BH39</f>
        <v>0</v>
      </c>
      <c r="BI103" s="11">
        <f>'DV STOP cijfers'!BI39</f>
        <v>0</v>
      </c>
      <c r="BJ103" s="294">
        <f>'DV STOP cijfers'!BJ39</f>
        <v>0</v>
      </c>
      <c r="BK103" s="49">
        <f>'DV STOP cijfers'!BK39</f>
        <v>0</v>
      </c>
      <c r="BL103" s="15">
        <f>'DV STOP cijfers'!BL39</f>
        <v>0</v>
      </c>
      <c r="BM103" s="11">
        <f>'DV STOP cijfers'!BM39</f>
        <v>0</v>
      </c>
      <c r="BN103" s="294">
        <f>'DV STOP cijfers'!BN39</f>
        <v>0</v>
      </c>
      <c r="BO103" s="11">
        <f>'DV STOP cijfers'!BO39</f>
        <v>0</v>
      </c>
      <c r="BP103" s="294">
        <f>'DV STOP cijfers'!BP39</f>
        <v>0</v>
      </c>
      <c r="BQ103" s="49">
        <f>'DV STOP cijfers'!BQ39</f>
        <v>0</v>
      </c>
      <c r="BR103" s="15">
        <f>'DV STOP cijfers'!BR39</f>
        <v>0</v>
      </c>
      <c r="BS103" s="11">
        <f>'DV STOP cijfers'!BS39</f>
        <v>0</v>
      </c>
      <c r="BT103" s="11">
        <f>'DV STOP cijfers'!BT39</f>
        <v>0</v>
      </c>
      <c r="BU103" s="11">
        <f>'DV STOP cijfers'!BU39</f>
        <v>0</v>
      </c>
      <c r="BV103" s="11">
        <f>'DV STOP cijfers'!BV39</f>
        <v>0</v>
      </c>
      <c r="BW103" s="294">
        <f>'DV STOP cijfers'!BW39</f>
        <v>0</v>
      </c>
      <c r="BX103" s="49">
        <f>'DV STOP cijfers'!BX39</f>
        <v>0</v>
      </c>
      <c r="BY103" s="49">
        <f>'DV STOP cijfers'!BY39</f>
        <v>200</v>
      </c>
      <c r="BZ103" s="11">
        <f>'DV STOP cijfers'!BZ39</f>
        <v>0</v>
      </c>
      <c r="CA103" s="11">
        <f>'DV STOP cijfers'!CA39</f>
        <v>0</v>
      </c>
      <c r="CB103" s="11">
        <f>'DV STOP cijfers'!CB39</f>
        <v>0</v>
      </c>
      <c r="CC103" s="11">
        <f>'DV STOP cijfers'!CC39</f>
        <v>0</v>
      </c>
      <c r="CD103" s="11">
        <f>'DV STOP cijfers'!CD39</f>
        <v>0</v>
      </c>
      <c r="CE103" s="11">
        <f>'DV STOP cijfers'!CE39</f>
        <v>0</v>
      </c>
      <c r="CF103" s="11">
        <f>'DV STOP cijfers'!CF39</f>
        <v>0</v>
      </c>
      <c r="CG103" s="11">
        <f>'DV STOP cijfers'!CG39</f>
        <v>0</v>
      </c>
      <c r="CH103" s="11">
        <f>'DV STOP cijfers'!CH39</f>
        <v>0</v>
      </c>
      <c r="CI103" s="11">
        <f>'DV STOP cijfers'!CI39</f>
        <v>0</v>
      </c>
      <c r="CJ103" s="11">
        <f>'DV STOP cijfers'!CJ39</f>
        <v>0</v>
      </c>
      <c r="CK103" s="11">
        <f>'DV STOP cijfers'!CK39</f>
        <v>0</v>
      </c>
      <c r="CL103" s="49">
        <f>'DV STOP cijfers'!CL39</f>
        <v>0</v>
      </c>
      <c r="CM103" s="11">
        <f>'DV STOP cijfers'!CM39</f>
        <v>0</v>
      </c>
      <c r="CN103" s="11">
        <f>'DV STOP cijfers'!CN39</f>
        <v>0</v>
      </c>
      <c r="CO103" s="11">
        <f>'DV STOP cijfers'!CO39</f>
        <v>0</v>
      </c>
      <c r="CP103" s="11">
        <f>'DV STOP cijfers'!CP39</f>
        <v>0</v>
      </c>
      <c r="CQ103" s="11">
        <f>'DV STOP cijfers'!CQ39</f>
        <v>0</v>
      </c>
      <c r="CR103" s="11">
        <f>'DV STOP cijfers'!CR39</f>
        <v>0</v>
      </c>
      <c r="CS103" s="11">
        <f>'DV STOP cijfers'!CS39</f>
        <v>0</v>
      </c>
      <c r="CT103" s="11">
        <f>'DV STOP cijfers'!CT39</f>
        <v>0</v>
      </c>
      <c r="CU103" s="11">
        <f>'DV STOP cijfers'!CU39</f>
        <v>0</v>
      </c>
      <c r="CV103" s="11">
        <f>'DV STOP cijfers'!CV39</f>
        <v>0</v>
      </c>
      <c r="CW103" s="11">
        <f>'DV STOP cijfers'!CW39</f>
        <v>0</v>
      </c>
      <c r="CX103" s="11">
        <f>'DV STOP cijfers'!CX39</f>
        <v>0</v>
      </c>
      <c r="CY103" s="26">
        <f>'DV STOP cijfers'!CY39</f>
        <v>0</v>
      </c>
      <c r="CZ103" s="15">
        <f>'DV STOP cijfers'!CZ39</f>
        <v>0</v>
      </c>
      <c r="DA103" s="11">
        <f>'DV STOP cijfers'!DA39</f>
        <v>0</v>
      </c>
      <c r="DB103" s="11">
        <f>'DV STOP cijfers'!DB39</f>
        <v>0</v>
      </c>
      <c r="DC103" s="11">
        <f>'DV STOP cijfers'!DC39</f>
        <v>0</v>
      </c>
      <c r="DD103" s="11">
        <f>'DV STOP cijfers'!DD39</f>
        <v>0</v>
      </c>
      <c r="DE103" s="11">
        <f>'DV STOP cijfers'!DE39</f>
        <v>0</v>
      </c>
      <c r="DF103" s="11">
        <f>'DV STOP cijfers'!DF39</f>
        <v>0</v>
      </c>
      <c r="DG103" s="11">
        <f>'DV STOP cijfers'!DG39</f>
        <v>0</v>
      </c>
      <c r="DH103" s="11">
        <f>'DV STOP cijfers'!DH39</f>
        <v>0</v>
      </c>
      <c r="DI103" s="11">
        <f>'DV STOP cijfers'!DI39</f>
        <v>0</v>
      </c>
      <c r="DJ103" s="11">
        <f>'DV STOP cijfers'!DJ39</f>
        <v>0</v>
      </c>
      <c r="DK103" s="11">
        <f>'DV STOP cijfers'!DK39</f>
        <v>0</v>
      </c>
      <c r="DL103" s="26">
        <f>'DV STOP cijfers'!DL39</f>
        <v>0</v>
      </c>
    </row>
    <row r="104" spans="1:116" s="4" customFormat="1" ht="15" customHeight="1">
      <c r="A104" s="49">
        <f>'DV STOP cijfers'!A40</f>
        <v>0</v>
      </c>
      <c r="B104" s="49" t="str">
        <f>'DV STOP cijfers'!B40</f>
        <v>FPNT</v>
      </c>
      <c r="C104" s="4" t="str">
        <f>'DV STOP cijfers'!C40</f>
        <v>Diervoeder</v>
      </c>
      <c r="D104" s="4" t="str">
        <f>'DV STOP cijfers'!D40</f>
        <v>DV Primaire bedrijven DG AGRO</v>
      </c>
      <c r="E104" s="274" t="str">
        <f>'DV STOP cijfers'!E40</f>
        <v>Inspecties bij veehouderijen pluimvee (VP Diervoeder pluimvee)</v>
      </c>
      <c r="F104" s="4" t="str">
        <f>'DV STOP cijfers'!F40</f>
        <v>EL&amp;I AGRO</v>
      </c>
      <c r="G104" s="292" t="str">
        <f>'DV STOP cijfers'!G40</f>
        <v>ja</v>
      </c>
      <c r="H104" s="15">
        <f>'DV STOP cijfers'!H40</f>
        <v>825</v>
      </c>
      <c r="I104" s="11">
        <f>'DV STOP cijfers'!I40</f>
        <v>0</v>
      </c>
      <c r="J104" s="11">
        <f>'DV STOP cijfers'!J40</f>
        <v>0</v>
      </c>
      <c r="K104" s="11">
        <f>'DV STOP cijfers'!K40</f>
        <v>0</v>
      </c>
      <c r="L104" s="11">
        <f>'DV STOP cijfers'!L40</f>
        <v>0</v>
      </c>
      <c r="M104" s="11">
        <f>'DV STOP cijfers'!M40</f>
        <v>0</v>
      </c>
      <c r="N104" s="11">
        <f>'DV STOP cijfers'!N40</f>
        <v>0</v>
      </c>
      <c r="O104" s="11">
        <f>'DV STOP cijfers'!O40</f>
        <v>0</v>
      </c>
      <c r="P104" s="11">
        <f>'DV STOP cijfers'!P40</f>
        <v>0</v>
      </c>
      <c r="Q104" s="26">
        <f>'DV STOP cijfers'!Q40</f>
        <v>825</v>
      </c>
      <c r="R104" s="15">
        <f>'DV STOP cijfers'!R40</f>
        <v>0</v>
      </c>
      <c r="S104" s="11">
        <f>'DV STOP cijfers'!S40</f>
        <v>675</v>
      </c>
      <c r="T104" s="11">
        <f>'DV STOP cijfers'!T40</f>
        <v>150</v>
      </c>
      <c r="U104" s="11">
        <f>'DV STOP cijfers'!U40</f>
        <v>0</v>
      </c>
      <c r="V104" s="11">
        <f>'DV STOP cijfers'!V40</f>
        <v>0</v>
      </c>
      <c r="W104" s="11">
        <f>'DV STOP cijfers'!W40</f>
        <v>0</v>
      </c>
      <c r="X104" s="11">
        <f>'DV STOP cijfers'!X40</f>
        <v>0</v>
      </c>
      <c r="Y104" s="11">
        <f>'DV STOP cijfers'!Y40</f>
        <v>0</v>
      </c>
      <c r="Z104" s="49">
        <f>'DV STOP cijfers'!Z40</f>
        <v>825</v>
      </c>
      <c r="AA104" s="11">
        <f>'DV STOP cijfers'!AA40</f>
        <v>150</v>
      </c>
      <c r="AB104" s="11">
        <f>'DV STOP cijfers'!AB40</f>
        <v>0</v>
      </c>
      <c r="AC104" s="11">
        <f>'DV STOP cijfers'!AC40</f>
        <v>0</v>
      </c>
      <c r="AD104" s="11">
        <f>'DV STOP cijfers'!AD40</f>
        <v>0</v>
      </c>
      <c r="AE104" s="11">
        <f>'DV STOP cijfers'!AE40</f>
        <v>0</v>
      </c>
      <c r="AF104" s="294">
        <f>'DV STOP cijfers'!AF40</f>
        <v>0</v>
      </c>
      <c r="AG104" s="49">
        <f>'DV STOP cijfers'!AG40</f>
        <v>0</v>
      </c>
      <c r="AH104" s="15">
        <f>'DV STOP cijfers'!AH40</f>
        <v>0</v>
      </c>
      <c r="AI104" s="11">
        <f>'DV STOP cijfers'!AI40</f>
        <v>0</v>
      </c>
      <c r="AJ104" s="11">
        <f>'DV STOP cijfers'!AJ40</f>
        <v>150</v>
      </c>
      <c r="AK104" s="11">
        <f>'DV STOP cijfers'!AK40</f>
        <v>0</v>
      </c>
      <c r="AL104" s="49">
        <f>'DV STOP cijfers'!AL40</f>
        <v>0</v>
      </c>
      <c r="AM104" s="15">
        <f>'DV STOP cijfers'!AM40</f>
        <v>0</v>
      </c>
      <c r="AN104" s="11">
        <f>'DV STOP cijfers'!AN40</f>
        <v>0</v>
      </c>
      <c r="AO104" s="11">
        <f>'DV STOP cijfers'!AO40</f>
        <v>0</v>
      </c>
      <c r="AP104" s="11">
        <f>'DV STOP cijfers'!AP40</f>
        <v>0</v>
      </c>
      <c r="AQ104" s="294">
        <f>'DV STOP cijfers'!AQ40</f>
        <v>0</v>
      </c>
      <c r="AR104" s="49">
        <f>'DV STOP cijfers'!AR40</f>
        <v>0</v>
      </c>
      <c r="AS104" s="15">
        <f>'DV STOP cijfers'!AS40</f>
        <v>0</v>
      </c>
      <c r="AT104" s="11">
        <f>'DV STOP cijfers'!AT40</f>
        <v>0</v>
      </c>
      <c r="AU104" s="11">
        <f>'DV STOP cijfers'!AU40</f>
        <v>0</v>
      </c>
      <c r="AV104" s="11">
        <f>'DV STOP cijfers'!AV40</f>
        <v>0</v>
      </c>
      <c r="AW104" s="11">
        <f>'DV STOP cijfers'!AW40</f>
        <v>0</v>
      </c>
      <c r="AX104" s="11">
        <f>'DV STOP cijfers'!AX40</f>
        <v>0</v>
      </c>
      <c r="AY104" s="11">
        <f>'DV STOP cijfers'!AY40</f>
        <v>0</v>
      </c>
      <c r="AZ104" s="11">
        <f>'DV STOP cijfers'!AZ40</f>
        <v>0</v>
      </c>
      <c r="BA104" s="11">
        <f>'DV STOP cijfers'!BA40</f>
        <v>0</v>
      </c>
      <c r="BB104" s="294">
        <f>'DV STOP cijfers'!BB40</f>
        <v>0</v>
      </c>
      <c r="BC104" s="49">
        <f>'DV STOP cijfers'!BC40</f>
        <v>0</v>
      </c>
      <c r="BD104" s="15">
        <f>'DV STOP cijfers'!BD40</f>
        <v>0</v>
      </c>
      <c r="BE104" s="11">
        <f>'DV STOP cijfers'!BE40</f>
        <v>0</v>
      </c>
      <c r="BF104" s="11">
        <f>'DV STOP cijfers'!BF40</f>
        <v>0</v>
      </c>
      <c r="BG104" s="11">
        <f>'DV STOP cijfers'!BG40</f>
        <v>0</v>
      </c>
      <c r="BH104" s="11">
        <f>'DV STOP cijfers'!BH40</f>
        <v>0</v>
      </c>
      <c r="BI104" s="11">
        <f>'DV STOP cijfers'!BI40</f>
        <v>0</v>
      </c>
      <c r="BJ104" s="294">
        <f>'DV STOP cijfers'!BJ40</f>
        <v>0</v>
      </c>
      <c r="BK104" s="49">
        <f>'DV STOP cijfers'!BK40</f>
        <v>0</v>
      </c>
      <c r="BL104" s="15">
        <f>'DV STOP cijfers'!BL40</f>
        <v>0</v>
      </c>
      <c r="BM104" s="11">
        <f>'DV STOP cijfers'!BM40</f>
        <v>0</v>
      </c>
      <c r="BN104" s="294">
        <f>'DV STOP cijfers'!BN40</f>
        <v>0</v>
      </c>
      <c r="BO104" s="11">
        <f>'DV STOP cijfers'!BO40</f>
        <v>0</v>
      </c>
      <c r="BP104" s="294">
        <f>'DV STOP cijfers'!BP40</f>
        <v>0</v>
      </c>
      <c r="BQ104" s="49">
        <f>'DV STOP cijfers'!BQ40</f>
        <v>0</v>
      </c>
      <c r="BR104" s="15">
        <f>'DV STOP cijfers'!BR40</f>
        <v>0</v>
      </c>
      <c r="BS104" s="11">
        <f>'DV STOP cijfers'!BS40</f>
        <v>0</v>
      </c>
      <c r="BT104" s="11">
        <f>'DV STOP cijfers'!BT40</f>
        <v>0</v>
      </c>
      <c r="BU104" s="11">
        <f>'DV STOP cijfers'!BU40</f>
        <v>0</v>
      </c>
      <c r="BV104" s="11">
        <f>'DV STOP cijfers'!BV40</f>
        <v>0</v>
      </c>
      <c r="BW104" s="294">
        <f>'DV STOP cijfers'!BW40</f>
        <v>0</v>
      </c>
      <c r="BX104" s="49">
        <f>'DV STOP cijfers'!BX40</f>
        <v>0</v>
      </c>
      <c r="BY104" s="49">
        <f>'DV STOP cijfers'!BY40</f>
        <v>150</v>
      </c>
      <c r="BZ104" s="11">
        <f>'DV STOP cijfers'!BZ40</f>
        <v>0</v>
      </c>
      <c r="CA104" s="11">
        <f>'DV STOP cijfers'!CA40</f>
        <v>0</v>
      </c>
      <c r="CB104" s="11">
        <f>'DV STOP cijfers'!CB40</f>
        <v>0</v>
      </c>
      <c r="CC104" s="11">
        <f>'DV STOP cijfers'!CC40</f>
        <v>0</v>
      </c>
      <c r="CD104" s="11">
        <f>'DV STOP cijfers'!CD40</f>
        <v>0</v>
      </c>
      <c r="CE104" s="11">
        <f>'DV STOP cijfers'!CE40</f>
        <v>0</v>
      </c>
      <c r="CF104" s="11">
        <f>'DV STOP cijfers'!CF40</f>
        <v>0</v>
      </c>
      <c r="CG104" s="11">
        <f>'DV STOP cijfers'!CG40</f>
        <v>0</v>
      </c>
      <c r="CH104" s="11">
        <f>'DV STOP cijfers'!CH40</f>
        <v>0</v>
      </c>
      <c r="CI104" s="11">
        <f>'DV STOP cijfers'!CI40</f>
        <v>0</v>
      </c>
      <c r="CJ104" s="11">
        <f>'DV STOP cijfers'!CJ40</f>
        <v>0</v>
      </c>
      <c r="CK104" s="11">
        <f>'DV STOP cijfers'!CK40</f>
        <v>0</v>
      </c>
      <c r="CL104" s="49">
        <f>'DV STOP cijfers'!CL40</f>
        <v>0</v>
      </c>
      <c r="CM104" s="11">
        <f>'DV STOP cijfers'!CM40</f>
        <v>0</v>
      </c>
      <c r="CN104" s="11">
        <f>'DV STOP cijfers'!CN40</f>
        <v>0</v>
      </c>
      <c r="CO104" s="11">
        <f>'DV STOP cijfers'!CO40</f>
        <v>0</v>
      </c>
      <c r="CP104" s="11">
        <f>'DV STOP cijfers'!CP40</f>
        <v>0</v>
      </c>
      <c r="CQ104" s="11">
        <f>'DV STOP cijfers'!CQ40</f>
        <v>0</v>
      </c>
      <c r="CR104" s="11">
        <f>'DV STOP cijfers'!CR40</f>
        <v>0</v>
      </c>
      <c r="CS104" s="11">
        <f>'DV STOP cijfers'!CS40</f>
        <v>0</v>
      </c>
      <c r="CT104" s="11">
        <f>'DV STOP cijfers'!CT40</f>
        <v>0</v>
      </c>
      <c r="CU104" s="11">
        <f>'DV STOP cijfers'!CU40</f>
        <v>0</v>
      </c>
      <c r="CV104" s="11">
        <f>'DV STOP cijfers'!CV40</f>
        <v>0</v>
      </c>
      <c r="CW104" s="11">
        <f>'DV STOP cijfers'!CW40</f>
        <v>0</v>
      </c>
      <c r="CX104" s="11">
        <f>'DV STOP cijfers'!CX40</f>
        <v>0</v>
      </c>
      <c r="CY104" s="26">
        <f>'DV STOP cijfers'!CY40</f>
        <v>0</v>
      </c>
      <c r="CZ104" s="15">
        <f>'DV STOP cijfers'!CZ40</f>
        <v>0</v>
      </c>
      <c r="DA104" s="11">
        <f>'DV STOP cijfers'!DA40</f>
        <v>0</v>
      </c>
      <c r="DB104" s="11">
        <f>'DV STOP cijfers'!DB40</f>
        <v>0</v>
      </c>
      <c r="DC104" s="11">
        <f>'DV STOP cijfers'!DC40</f>
        <v>0</v>
      </c>
      <c r="DD104" s="11">
        <f>'DV STOP cijfers'!DD40</f>
        <v>0</v>
      </c>
      <c r="DE104" s="11">
        <f>'DV STOP cijfers'!DE40</f>
        <v>0</v>
      </c>
      <c r="DF104" s="11">
        <f>'DV STOP cijfers'!DF40</f>
        <v>0</v>
      </c>
      <c r="DG104" s="11">
        <f>'DV STOP cijfers'!DG40</f>
        <v>0</v>
      </c>
      <c r="DH104" s="11">
        <f>'DV STOP cijfers'!DH40</f>
        <v>0</v>
      </c>
      <c r="DI104" s="11">
        <f>'DV STOP cijfers'!DI40</f>
        <v>0</v>
      </c>
      <c r="DJ104" s="11">
        <f>'DV STOP cijfers'!DJ40</f>
        <v>0</v>
      </c>
      <c r="DK104" s="11">
        <f>'DV STOP cijfers'!DK40</f>
        <v>0</v>
      </c>
      <c r="DL104" s="26">
        <f>'DV STOP cijfers'!DL40</f>
        <v>0</v>
      </c>
    </row>
    <row r="105" spans="1:116" s="4" customFormat="1" ht="15" customHeight="1">
      <c r="A105" s="49">
        <f>'DV STOP cijfers'!A41</f>
        <v>0</v>
      </c>
      <c r="B105" s="49" t="str">
        <f>'DV STOP cijfers'!B41</f>
        <v>FPNT</v>
      </c>
      <c r="C105" s="4" t="str">
        <f>'DV STOP cijfers'!C41</f>
        <v>Diervoeder</v>
      </c>
      <c r="D105" s="4" t="str">
        <f>'DV STOP cijfers'!D41</f>
        <v>DV Primaire bedrijven DG AGRO</v>
      </c>
      <c r="E105" s="274" t="str">
        <f>'DV STOP cijfers'!E41</f>
        <v>Inspecties bij veehouderijen rundvee (VP Diervoeder zeugen)</v>
      </c>
      <c r="F105" s="4" t="str">
        <f>'DV STOP cijfers'!F41</f>
        <v>EL&amp;I AGRO</v>
      </c>
      <c r="G105" s="292" t="str">
        <f>'DV STOP cijfers'!G41</f>
        <v>ja</v>
      </c>
      <c r="H105" s="15">
        <f>'DV STOP cijfers'!H41</f>
        <v>475</v>
      </c>
      <c r="I105" s="11">
        <f>'DV STOP cijfers'!I41</f>
        <v>0</v>
      </c>
      <c r="J105" s="11">
        <f>'DV STOP cijfers'!J41</f>
        <v>0</v>
      </c>
      <c r="K105" s="11">
        <f>'DV STOP cijfers'!K41</f>
        <v>0</v>
      </c>
      <c r="L105" s="11">
        <f>'DV STOP cijfers'!L41</f>
        <v>0</v>
      </c>
      <c r="M105" s="11">
        <f>'DV STOP cijfers'!M41</f>
        <v>0</v>
      </c>
      <c r="N105" s="11">
        <f>'DV STOP cijfers'!N41</f>
        <v>0</v>
      </c>
      <c r="O105" s="11">
        <f>'DV STOP cijfers'!O41</f>
        <v>0</v>
      </c>
      <c r="P105" s="11">
        <f>'DV STOP cijfers'!P41</f>
        <v>0</v>
      </c>
      <c r="Q105" s="26">
        <f>'DV STOP cijfers'!Q41</f>
        <v>475</v>
      </c>
      <c r="R105" s="15">
        <f>'DV STOP cijfers'!R41</f>
        <v>0</v>
      </c>
      <c r="S105" s="11">
        <f>'DV STOP cijfers'!S41</f>
        <v>375</v>
      </c>
      <c r="T105" s="11">
        <f>'DV STOP cijfers'!T41</f>
        <v>100</v>
      </c>
      <c r="U105" s="11">
        <f>'DV STOP cijfers'!U41</f>
        <v>0</v>
      </c>
      <c r="V105" s="11">
        <f>'DV STOP cijfers'!V41</f>
        <v>0</v>
      </c>
      <c r="W105" s="11">
        <f>'DV STOP cijfers'!W41</f>
        <v>0</v>
      </c>
      <c r="X105" s="11">
        <f>'DV STOP cijfers'!X41</f>
        <v>0</v>
      </c>
      <c r="Y105" s="11">
        <f>'DV STOP cijfers'!Y41</f>
        <v>0</v>
      </c>
      <c r="Z105" s="49">
        <f>'DV STOP cijfers'!Z41</f>
        <v>475</v>
      </c>
      <c r="AA105" s="11">
        <f>'DV STOP cijfers'!AA41</f>
        <v>100</v>
      </c>
      <c r="AB105" s="11">
        <f>'DV STOP cijfers'!AB41</f>
        <v>0</v>
      </c>
      <c r="AC105" s="11">
        <f>'DV STOP cijfers'!AC41</f>
        <v>0</v>
      </c>
      <c r="AD105" s="11">
        <f>'DV STOP cijfers'!AD41</f>
        <v>0</v>
      </c>
      <c r="AE105" s="11">
        <f>'DV STOP cijfers'!AE41</f>
        <v>0</v>
      </c>
      <c r="AF105" s="294">
        <f>'DV STOP cijfers'!AF41</f>
        <v>0</v>
      </c>
      <c r="AG105" s="49">
        <f>'DV STOP cijfers'!AG41</f>
        <v>0</v>
      </c>
      <c r="AH105" s="15">
        <f>'DV STOP cijfers'!AH41</f>
        <v>0</v>
      </c>
      <c r="AI105" s="11">
        <f>'DV STOP cijfers'!AI41</f>
        <v>0</v>
      </c>
      <c r="AJ105" s="11">
        <f>'DV STOP cijfers'!AJ41</f>
        <v>100</v>
      </c>
      <c r="AK105" s="11">
        <f>'DV STOP cijfers'!AK41</f>
        <v>0</v>
      </c>
      <c r="AL105" s="49">
        <f>'DV STOP cijfers'!AL41</f>
        <v>0</v>
      </c>
      <c r="AM105" s="15">
        <f>'DV STOP cijfers'!AM41</f>
        <v>0</v>
      </c>
      <c r="AN105" s="11">
        <f>'DV STOP cijfers'!AN41</f>
        <v>0</v>
      </c>
      <c r="AO105" s="11">
        <f>'DV STOP cijfers'!AO41</f>
        <v>0</v>
      </c>
      <c r="AP105" s="11">
        <f>'DV STOP cijfers'!AP41</f>
        <v>0</v>
      </c>
      <c r="AQ105" s="294">
        <f>'DV STOP cijfers'!AQ41</f>
        <v>0</v>
      </c>
      <c r="AR105" s="49">
        <f>'DV STOP cijfers'!AR41</f>
        <v>0</v>
      </c>
      <c r="AS105" s="15">
        <f>'DV STOP cijfers'!AS41</f>
        <v>0</v>
      </c>
      <c r="AT105" s="11">
        <f>'DV STOP cijfers'!AT41</f>
        <v>0</v>
      </c>
      <c r="AU105" s="11">
        <f>'DV STOP cijfers'!AU41</f>
        <v>0</v>
      </c>
      <c r="AV105" s="11">
        <f>'DV STOP cijfers'!AV41</f>
        <v>0</v>
      </c>
      <c r="AW105" s="11">
        <f>'DV STOP cijfers'!AW41</f>
        <v>0</v>
      </c>
      <c r="AX105" s="11">
        <f>'DV STOP cijfers'!AX41</f>
        <v>0</v>
      </c>
      <c r="AY105" s="11">
        <f>'DV STOP cijfers'!AY41</f>
        <v>0</v>
      </c>
      <c r="AZ105" s="11">
        <f>'DV STOP cijfers'!AZ41</f>
        <v>0</v>
      </c>
      <c r="BA105" s="11">
        <f>'DV STOP cijfers'!BA41</f>
        <v>0</v>
      </c>
      <c r="BB105" s="294">
        <f>'DV STOP cijfers'!BB41</f>
        <v>0</v>
      </c>
      <c r="BC105" s="49">
        <f>'DV STOP cijfers'!BC41</f>
        <v>0</v>
      </c>
      <c r="BD105" s="15">
        <f>'DV STOP cijfers'!BD41</f>
        <v>0</v>
      </c>
      <c r="BE105" s="11">
        <f>'DV STOP cijfers'!BE41</f>
        <v>0</v>
      </c>
      <c r="BF105" s="11">
        <f>'DV STOP cijfers'!BF41</f>
        <v>0</v>
      </c>
      <c r="BG105" s="11">
        <f>'DV STOP cijfers'!BG41</f>
        <v>0</v>
      </c>
      <c r="BH105" s="11">
        <f>'DV STOP cijfers'!BH41</f>
        <v>0</v>
      </c>
      <c r="BI105" s="11">
        <f>'DV STOP cijfers'!BI41</f>
        <v>0</v>
      </c>
      <c r="BJ105" s="294">
        <f>'DV STOP cijfers'!BJ41</f>
        <v>0</v>
      </c>
      <c r="BK105" s="49">
        <f>'DV STOP cijfers'!BK41</f>
        <v>0</v>
      </c>
      <c r="BL105" s="15">
        <f>'DV STOP cijfers'!BL41</f>
        <v>0</v>
      </c>
      <c r="BM105" s="11">
        <f>'DV STOP cijfers'!BM41</f>
        <v>0</v>
      </c>
      <c r="BN105" s="294">
        <f>'DV STOP cijfers'!BN41</f>
        <v>0</v>
      </c>
      <c r="BO105" s="11">
        <f>'DV STOP cijfers'!BO41</f>
        <v>0</v>
      </c>
      <c r="BP105" s="294">
        <f>'DV STOP cijfers'!BP41</f>
        <v>0</v>
      </c>
      <c r="BQ105" s="49">
        <f>'DV STOP cijfers'!BQ41</f>
        <v>0</v>
      </c>
      <c r="BR105" s="15">
        <f>'DV STOP cijfers'!BR41</f>
        <v>0</v>
      </c>
      <c r="BS105" s="11">
        <f>'DV STOP cijfers'!BS41</f>
        <v>0</v>
      </c>
      <c r="BT105" s="11">
        <f>'DV STOP cijfers'!BT41</f>
        <v>0</v>
      </c>
      <c r="BU105" s="11">
        <f>'DV STOP cijfers'!BU41</f>
        <v>0</v>
      </c>
      <c r="BV105" s="11">
        <f>'DV STOP cijfers'!BV41</f>
        <v>0</v>
      </c>
      <c r="BW105" s="294">
        <f>'DV STOP cijfers'!BW41</f>
        <v>0</v>
      </c>
      <c r="BX105" s="49">
        <f>'DV STOP cijfers'!BX41</f>
        <v>0</v>
      </c>
      <c r="BY105" s="49">
        <f>'DV STOP cijfers'!BY41</f>
        <v>100</v>
      </c>
      <c r="BZ105" s="11">
        <f>'DV STOP cijfers'!BZ41</f>
        <v>0</v>
      </c>
      <c r="CA105" s="11">
        <f>'DV STOP cijfers'!CA41</f>
        <v>0</v>
      </c>
      <c r="CB105" s="11">
        <f>'DV STOP cijfers'!CB41</f>
        <v>0</v>
      </c>
      <c r="CC105" s="11">
        <f>'DV STOP cijfers'!CC41</f>
        <v>0</v>
      </c>
      <c r="CD105" s="11">
        <f>'DV STOP cijfers'!CD41</f>
        <v>0</v>
      </c>
      <c r="CE105" s="11">
        <f>'DV STOP cijfers'!CE41</f>
        <v>0</v>
      </c>
      <c r="CF105" s="11">
        <f>'DV STOP cijfers'!CF41</f>
        <v>0</v>
      </c>
      <c r="CG105" s="11">
        <f>'DV STOP cijfers'!CG41</f>
        <v>0</v>
      </c>
      <c r="CH105" s="11">
        <f>'DV STOP cijfers'!CH41</f>
        <v>0</v>
      </c>
      <c r="CI105" s="11">
        <f>'DV STOP cijfers'!CI41</f>
        <v>0</v>
      </c>
      <c r="CJ105" s="11">
        <f>'DV STOP cijfers'!CJ41</f>
        <v>0</v>
      </c>
      <c r="CK105" s="11">
        <f>'DV STOP cijfers'!CK41</f>
        <v>0</v>
      </c>
      <c r="CL105" s="49">
        <f>'DV STOP cijfers'!CL41</f>
        <v>0</v>
      </c>
      <c r="CM105" s="11">
        <f>'DV STOP cijfers'!CM41</f>
        <v>0</v>
      </c>
      <c r="CN105" s="11">
        <f>'DV STOP cijfers'!CN41</f>
        <v>0</v>
      </c>
      <c r="CO105" s="11">
        <f>'DV STOP cijfers'!CO41</f>
        <v>0</v>
      </c>
      <c r="CP105" s="11">
        <f>'DV STOP cijfers'!CP41</f>
        <v>0</v>
      </c>
      <c r="CQ105" s="11">
        <f>'DV STOP cijfers'!CQ41</f>
        <v>0</v>
      </c>
      <c r="CR105" s="11">
        <f>'DV STOP cijfers'!CR41</f>
        <v>0</v>
      </c>
      <c r="CS105" s="11">
        <f>'DV STOP cijfers'!CS41</f>
        <v>0</v>
      </c>
      <c r="CT105" s="11">
        <f>'DV STOP cijfers'!CT41</f>
        <v>0</v>
      </c>
      <c r="CU105" s="11">
        <f>'DV STOP cijfers'!CU41</f>
        <v>0</v>
      </c>
      <c r="CV105" s="11">
        <f>'DV STOP cijfers'!CV41</f>
        <v>0</v>
      </c>
      <c r="CW105" s="11">
        <f>'DV STOP cijfers'!CW41</f>
        <v>0</v>
      </c>
      <c r="CX105" s="11">
        <f>'DV STOP cijfers'!CX41</f>
        <v>0</v>
      </c>
      <c r="CY105" s="26">
        <f>'DV STOP cijfers'!CY41</f>
        <v>0</v>
      </c>
      <c r="CZ105" s="15">
        <f>'DV STOP cijfers'!CZ41</f>
        <v>0</v>
      </c>
      <c r="DA105" s="11">
        <f>'DV STOP cijfers'!DA41</f>
        <v>0</v>
      </c>
      <c r="DB105" s="11">
        <f>'DV STOP cijfers'!DB41</f>
        <v>0</v>
      </c>
      <c r="DC105" s="11">
        <f>'DV STOP cijfers'!DC41</f>
        <v>0</v>
      </c>
      <c r="DD105" s="11">
        <f>'DV STOP cijfers'!DD41</f>
        <v>0</v>
      </c>
      <c r="DE105" s="11">
        <f>'DV STOP cijfers'!DE41</f>
        <v>0</v>
      </c>
      <c r="DF105" s="11">
        <f>'DV STOP cijfers'!DF41</f>
        <v>0</v>
      </c>
      <c r="DG105" s="11">
        <f>'DV STOP cijfers'!DG41</f>
        <v>0</v>
      </c>
      <c r="DH105" s="11">
        <f>'DV STOP cijfers'!DH41</f>
        <v>0</v>
      </c>
      <c r="DI105" s="11">
        <f>'DV STOP cijfers'!DI41</f>
        <v>0</v>
      </c>
      <c r="DJ105" s="11">
        <f>'DV STOP cijfers'!DJ41</f>
        <v>0</v>
      </c>
      <c r="DK105" s="11">
        <f>'DV STOP cijfers'!DK41</f>
        <v>0</v>
      </c>
      <c r="DL105" s="26">
        <f>'DV STOP cijfers'!DL41</f>
        <v>0</v>
      </c>
    </row>
    <row r="106" spans="1:116" s="4" customFormat="1" ht="15" customHeight="1">
      <c r="A106" s="49">
        <f>'DV STOP cijfers'!A42</f>
        <v>0</v>
      </c>
      <c r="B106" s="49" t="str">
        <f>'DV STOP cijfers'!B42</f>
        <v>FPNT</v>
      </c>
      <c r="C106" s="4" t="str">
        <f>'DV STOP cijfers'!C42</f>
        <v>Diervoeder</v>
      </c>
      <c r="D106" s="4" t="str">
        <f>'DV STOP cijfers'!D42</f>
        <v>DV Primaire bedrijven DG AGRO</v>
      </c>
      <c r="E106" s="274" t="str">
        <f>'DV STOP cijfers'!E42</f>
        <v>Onderkant markt (VP Diervoeder overige inspecties)</v>
      </c>
      <c r="F106" s="4" t="str">
        <f>'DV STOP cijfers'!F42</f>
        <v>EL&amp;I AGRO</v>
      </c>
      <c r="G106" s="292" t="str">
        <f>'DV STOP cijfers'!G42</f>
        <v>ja</v>
      </c>
      <c r="H106" s="15">
        <f>'DV STOP cijfers'!H42</f>
        <v>300</v>
      </c>
      <c r="I106" s="11">
        <f>'DV STOP cijfers'!I42</f>
        <v>0</v>
      </c>
      <c r="J106" s="11">
        <f>'DV STOP cijfers'!J42</f>
        <v>0</v>
      </c>
      <c r="K106" s="11">
        <f>'DV STOP cijfers'!K42</f>
        <v>0</v>
      </c>
      <c r="L106" s="11">
        <f>'DV STOP cijfers'!L42</f>
        <v>0</v>
      </c>
      <c r="M106" s="11">
        <f>'DV STOP cijfers'!M42</f>
        <v>0</v>
      </c>
      <c r="N106" s="11">
        <f>'DV STOP cijfers'!N42</f>
        <v>0</v>
      </c>
      <c r="O106" s="11">
        <f>'DV STOP cijfers'!O42</f>
        <v>0</v>
      </c>
      <c r="P106" s="11">
        <f>'DV STOP cijfers'!P42</f>
        <v>0</v>
      </c>
      <c r="Q106" s="26">
        <f>'DV STOP cijfers'!Q42</f>
        <v>300</v>
      </c>
      <c r="R106" s="15">
        <f>'DV STOP cijfers'!R42</f>
        <v>0</v>
      </c>
      <c r="S106" s="11">
        <f>'DV STOP cijfers'!S42</f>
        <v>200</v>
      </c>
      <c r="T106" s="11">
        <f>'DV STOP cijfers'!T42</f>
        <v>100</v>
      </c>
      <c r="U106" s="11">
        <f>'DV STOP cijfers'!U42</f>
        <v>0</v>
      </c>
      <c r="V106" s="11">
        <f>'DV STOP cijfers'!V42</f>
        <v>0</v>
      </c>
      <c r="W106" s="11">
        <f>'DV STOP cijfers'!W42</f>
        <v>0</v>
      </c>
      <c r="X106" s="11">
        <f>'DV STOP cijfers'!X42</f>
        <v>0</v>
      </c>
      <c r="Y106" s="11">
        <f>'DV STOP cijfers'!Y42</f>
        <v>0</v>
      </c>
      <c r="Z106" s="49">
        <f>'DV STOP cijfers'!Z42</f>
        <v>300</v>
      </c>
      <c r="AA106" s="11">
        <f>'DV STOP cijfers'!AA42</f>
        <v>100</v>
      </c>
      <c r="AB106" s="11">
        <f>'DV STOP cijfers'!AB42</f>
        <v>0</v>
      </c>
      <c r="AC106" s="11">
        <f>'DV STOP cijfers'!AC42</f>
        <v>0</v>
      </c>
      <c r="AD106" s="11">
        <f>'DV STOP cijfers'!AD42</f>
        <v>0</v>
      </c>
      <c r="AE106" s="11">
        <f>'DV STOP cijfers'!AE42</f>
        <v>0</v>
      </c>
      <c r="AF106" s="294">
        <f>'DV STOP cijfers'!AF42</f>
        <v>0</v>
      </c>
      <c r="AG106" s="49">
        <f>'DV STOP cijfers'!AG42</f>
        <v>0</v>
      </c>
      <c r="AH106" s="15">
        <f>'DV STOP cijfers'!AH42</f>
        <v>0</v>
      </c>
      <c r="AI106" s="11">
        <f>'DV STOP cijfers'!AI42</f>
        <v>0</v>
      </c>
      <c r="AJ106" s="11">
        <f>'DV STOP cijfers'!AJ42</f>
        <v>100</v>
      </c>
      <c r="AK106" s="11">
        <f>'DV STOP cijfers'!AK42</f>
        <v>0</v>
      </c>
      <c r="AL106" s="49">
        <f>'DV STOP cijfers'!AL42</f>
        <v>0</v>
      </c>
      <c r="AM106" s="15">
        <f>'DV STOP cijfers'!AM42</f>
        <v>0</v>
      </c>
      <c r="AN106" s="11">
        <f>'DV STOP cijfers'!AN42</f>
        <v>0</v>
      </c>
      <c r="AO106" s="11">
        <f>'DV STOP cijfers'!AO42</f>
        <v>0</v>
      </c>
      <c r="AP106" s="11">
        <f>'DV STOP cijfers'!AP42</f>
        <v>0</v>
      </c>
      <c r="AQ106" s="294">
        <f>'DV STOP cijfers'!AQ42</f>
        <v>0</v>
      </c>
      <c r="AR106" s="49">
        <f>'DV STOP cijfers'!AR42</f>
        <v>0</v>
      </c>
      <c r="AS106" s="15">
        <f>'DV STOP cijfers'!AS42</f>
        <v>0</v>
      </c>
      <c r="AT106" s="11">
        <f>'DV STOP cijfers'!AT42</f>
        <v>0</v>
      </c>
      <c r="AU106" s="11">
        <f>'DV STOP cijfers'!AU42</f>
        <v>0</v>
      </c>
      <c r="AV106" s="11">
        <f>'DV STOP cijfers'!AV42</f>
        <v>0</v>
      </c>
      <c r="AW106" s="11">
        <f>'DV STOP cijfers'!AW42</f>
        <v>0</v>
      </c>
      <c r="AX106" s="11">
        <f>'DV STOP cijfers'!AX42</f>
        <v>0</v>
      </c>
      <c r="AY106" s="11">
        <f>'DV STOP cijfers'!AY42</f>
        <v>0</v>
      </c>
      <c r="AZ106" s="11">
        <f>'DV STOP cijfers'!AZ42</f>
        <v>0</v>
      </c>
      <c r="BA106" s="11">
        <f>'DV STOP cijfers'!BA42</f>
        <v>0</v>
      </c>
      <c r="BB106" s="294">
        <f>'DV STOP cijfers'!BB42</f>
        <v>0</v>
      </c>
      <c r="BC106" s="49">
        <f>'DV STOP cijfers'!BC42</f>
        <v>0</v>
      </c>
      <c r="BD106" s="15">
        <f>'DV STOP cijfers'!BD42</f>
        <v>0</v>
      </c>
      <c r="BE106" s="11">
        <f>'DV STOP cijfers'!BE42</f>
        <v>0</v>
      </c>
      <c r="BF106" s="11">
        <f>'DV STOP cijfers'!BF42</f>
        <v>0</v>
      </c>
      <c r="BG106" s="11">
        <f>'DV STOP cijfers'!BG42</f>
        <v>0</v>
      </c>
      <c r="BH106" s="11">
        <f>'DV STOP cijfers'!BH42</f>
        <v>0</v>
      </c>
      <c r="BI106" s="11">
        <f>'DV STOP cijfers'!BI42</f>
        <v>0</v>
      </c>
      <c r="BJ106" s="294">
        <f>'DV STOP cijfers'!BJ42</f>
        <v>0</v>
      </c>
      <c r="BK106" s="49">
        <f>'DV STOP cijfers'!BK42</f>
        <v>0</v>
      </c>
      <c r="BL106" s="15">
        <f>'DV STOP cijfers'!BL42</f>
        <v>0</v>
      </c>
      <c r="BM106" s="11">
        <f>'DV STOP cijfers'!BM42</f>
        <v>0</v>
      </c>
      <c r="BN106" s="294">
        <f>'DV STOP cijfers'!BN42</f>
        <v>0</v>
      </c>
      <c r="BO106" s="11">
        <f>'DV STOP cijfers'!BO42</f>
        <v>0</v>
      </c>
      <c r="BP106" s="294">
        <f>'DV STOP cijfers'!BP42</f>
        <v>0</v>
      </c>
      <c r="BQ106" s="49">
        <f>'DV STOP cijfers'!BQ42</f>
        <v>0</v>
      </c>
      <c r="BR106" s="15">
        <f>'DV STOP cijfers'!BR42</f>
        <v>0</v>
      </c>
      <c r="BS106" s="11">
        <f>'DV STOP cijfers'!BS42</f>
        <v>0</v>
      </c>
      <c r="BT106" s="11">
        <f>'DV STOP cijfers'!BT42</f>
        <v>0</v>
      </c>
      <c r="BU106" s="11">
        <f>'DV STOP cijfers'!BU42</f>
        <v>0</v>
      </c>
      <c r="BV106" s="11">
        <f>'DV STOP cijfers'!BV42</f>
        <v>0</v>
      </c>
      <c r="BW106" s="294">
        <f>'DV STOP cijfers'!BW42</f>
        <v>0</v>
      </c>
      <c r="BX106" s="49">
        <f>'DV STOP cijfers'!BX42</f>
        <v>0</v>
      </c>
      <c r="BY106" s="49">
        <f>'DV STOP cijfers'!BY42</f>
        <v>100</v>
      </c>
      <c r="BZ106" s="11">
        <f>'DV STOP cijfers'!BZ42</f>
        <v>0</v>
      </c>
      <c r="CA106" s="11">
        <f>'DV STOP cijfers'!CA42</f>
        <v>0</v>
      </c>
      <c r="CB106" s="11">
        <f>'DV STOP cijfers'!CB42</f>
        <v>0</v>
      </c>
      <c r="CC106" s="11">
        <f>'DV STOP cijfers'!CC42</f>
        <v>0</v>
      </c>
      <c r="CD106" s="11">
        <f>'DV STOP cijfers'!CD42</f>
        <v>0</v>
      </c>
      <c r="CE106" s="11">
        <f>'DV STOP cijfers'!CE42</f>
        <v>0</v>
      </c>
      <c r="CF106" s="11">
        <f>'DV STOP cijfers'!CF42</f>
        <v>0</v>
      </c>
      <c r="CG106" s="11">
        <f>'DV STOP cijfers'!CG42</f>
        <v>0</v>
      </c>
      <c r="CH106" s="11">
        <f>'DV STOP cijfers'!CH42</f>
        <v>0</v>
      </c>
      <c r="CI106" s="11">
        <f>'DV STOP cijfers'!CI42</f>
        <v>0</v>
      </c>
      <c r="CJ106" s="11">
        <f>'DV STOP cijfers'!CJ42</f>
        <v>0</v>
      </c>
      <c r="CK106" s="11">
        <f>'DV STOP cijfers'!CK42</f>
        <v>0</v>
      </c>
      <c r="CL106" s="49">
        <f>'DV STOP cijfers'!CL42</f>
        <v>0</v>
      </c>
      <c r="CM106" s="11">
        <f>'DV STOP cijfers'!CM42</f>
        <v>0</v>
      </c>
      <c r="CN106" s="11">
        <f>'DV STOP cijfers'!CN42</f>
        <v>0</v>
      </c>
      <c r="CO106" s="11">
        <f>'DV STOP cijfers'!CO42</f>
        <v>0</v>
      </c>
      <c r="CP106" s="11">
        <f>'DV STOP cijfers'!CP42</f>
        <v>0</v>
      </c>
      <c r="CQ106" s="11">
        <f>'DV STOP cijfers'!CQ42</f>
        <v>0</v>
      </c>
      <c r="CR106" s="11">
        <f>'DV STOP cijfers'!CR42</f>
        <v>0</v>
      </c>
      <c r="CS106" s="11">
        <f>'DV STOP cijfers'!CS42</f>
        <v>0</v>
      </c>
      <c r="CT106" s="11">
        <f>'DV STOP cijfers'!CT42</f>
        <v>0</v>
      </c>
      <c r="CU106" s="11">
        <f>'DV STOP cijfers'!CU42</f>
        <v>0</v>
      </c>
      <c r="CV106" s="11">
        <f>'DV STOP cijfers'!CV42</f>
        <v>0</v>
      </c>
      <c r="CW106" s="11">
        <f>'DV STOP cijfers'!CW42</f>
        <v>0</v>
      </c>
      <c r="CX106" s="11">
        <f>'DV STOP cijfers'!CX42</f>
        <v>0</v>
      </c>
      <c r="CY106" s="26">
        <f>'DV STOP cijfers'!CY42</f>
        <v>0</v>
      </c>
      <c r="CZ106" s="15">
        <f>'DV STOP cijfers'!CZ42</f>
        <v>0</v>
      </c>
      <c r="DA106" s="11">
        <f>'DV STOP cijfers'!DA42</f>
        <v>0</v>
      </c>
      <c r="DB106" s="11">
        <f>'DV STOP cijfers'!DB42</f>
        <v>0</v>
      </c>
      <c r="DC106" s="11">
        <f>'DV STOP cijfers'!DC42</f>
        <v>0</v>
      </c>
      <c r="DD106" s="11">
        <f>'DV STOP cijfers'!DD42</f>
        <v>0</v>
      </c>
      <c r="DE106" s="11">
        <f>'DV STOP cijfers'!DE42</f>
        <v>0</v>
      </c>
      <c r="DF106" s="11">
        <f>'DV STOP cijfers'!DF42</f>
        <v>0</v>
      </c>
      <c r="DG106" s="11">
        <f>'DV STOP cijfers'!DG42</f>
        <v>0</v>
      </c>
      <c r="DH106" s="11">
        <f>'DV STOP cijfers'!DH42</f>
        <v>0</v>
      </c>
      <c r="DI106" s="11">
        <f>'DV STOP cijfers'!DI42</f>
        <v>0</v>
      </c>
      <c r="DJ106" s="11">
        <f>'DV STOP cijfers'!DJ42</f>
        <v>0</v>
      </c>
      <c r="DK106" s="11">
        <f>'DV STOP cijfers'!DK42</f>
        <v>0</v>
      </c>
      <c r="DL106" s="26">
        <f>'DV STOP cijfers'!DL42</f>
        <v>0</v>
      </c>
    </row>
    <row r="107" spans="1:116" s="4" customFormat="1" ht="15" customHeight="1">
      <c r="A107" s="49">
        <f>'DV STOP cijfers'!A43</f>
        <v>0</v>
      </c>
      <c r="B107" s="49" t="str">
        <f>'DV STOP cijfers'!B43</f>
        <v>FPNT</v>
      </c>
      <c r="C107" s="4" t="str">
        <f>'DV STOP cijfers'!C43</f>
        <v>Diervoeder</v>
      </c>
      <c r="D107" s="4" t="str">
        <f>'DV STOP cijfers'!D43</f>
        <v>DV Primaire bedrijven DG AGRO</v>
      </c>
      <c r="E107" s="274" t="str">
        <f>'DV STOP cijfers'!E43</f>
        <v>Transport on the road (VP Vervoer van (grondstoffen) diervoeders</v>
      </c>
      <c r="F107" s="4" t="str">
        <f>'DV STOP cijfers'!F43</f>
        <v>EL&amp;I AGRO</v>
      </c>
      <c r="G107" s="292" t="str">
        <f>'DV STOP cijfers'!G43</f>
        <v>ja</v>
      </c>
      <c r="H107" s="15">
        <f>'DV STOP cijfers'!H43</f>
        <v>350</v>
      </c>
      <c r="I107" s="11">
        <f>'DV STOP cijfers'!I43</f>
        <v>0</v>
      </c>
      <c r="J107" s="11">
        <f>'DV STOP cijfers'!J43</f>
        <v>0</v>
      </c>
      <c r="K107" s="11">
        <f>'DV STOP cijfers'!K43</f>
        <v>0</v>
      </c>
      <c r="L107" s="11">
        <f>'DV STOP cijfers'!L43</f>
        <v>0</v>
      </c>
      <c r="M107" s="11">
        <f>'DV STOP cijfers'!M43</f>
        <v>0</v>
      </c>
      <c r="N107" s="11">
        <f>'DV STOP cijfers'!N43</f>
        <v>0</v>
      </c>
      <c r="O107" s="11">
        <f>'DV STOP cijfers'!O43</f>
        <v>0</v>
      </c>
      <c r="P107" s="11">
        <f>'DV STOP cijfers'!P43</f>
        <v>0</v>
      </c>
      <c r="Q107" s="26">
        <f>'DV STOP cijfers'!Q43</f>
        <v>350</v>
      </c>
      <c r="R107" s="15">
        <f>'DV STOP cijfers'!R43</f>
        <v>0</v>
      </c>
      <c r="S107" s="11">
        <f>'DV STOP cijfers'!S43</f>
        <v>250</v>
      </c>
      <c r="T107" s="11">
        <f>'DV STOP cijfers'!T43</f>
        <v>100</v>
      </c>
      <c r="U107" s="11">
        <f>'DV STOP cijfers'!U43</f>
        <v>0</v>
      </c>
      <c r="V107" s="11">
        <f>'DV STOP cijfers'!V43</f>
        <v>0</v>
      </c>
      <c r="W107" s="11">
        <f>'DV STOP cijfers'!W43</f>
        <v>0</v>
      </c>
      <c r="X107" s="11">
        <f>'DV STOP cijfers'!X43</f>
        <v>0</v>
      </c>
      <c r="Y107" s="11">
        <f>'DV STOP cijfers'!Y43</f>
        <v>0</v>
      </c>
      <c r="Z107" s="49">
        <f>'DV STOP cijfers'!Z43</f>
        <v>350</v>
      </c>
      <c r="AA107" s="11">
        <f>'DV STOP cijfers'!AA43</f>
        <v>100</v>
      </c>
      <c r="AB107" s="11">
        <f>'DV STOP cijfers'!AB43</f>
        <v>0</v>
      </c>
      <c r="AC107" s="11">
        <f>'DV STOP cijfers'!AC43</f>
        <v>0</v>
      </c>
      <c r="AD107" s="11">
        <f>'DV STOP cijfers'!AD43</f>
        <v>0</v>
      </c>
      <c r="AE107" s="11">
        <f>'DV STOP cijfers'!AE43</f>
        <v>0</v>
      </c>
      <c r="AF107" s="294">
        <f>'DV STOP cijfers'!AF43</f>
        <v>0</v>
      </c>
      <c r="AG107" s="49">
        <f>'DV STOP cijfers'!AG43</f>
        <v>0</v>
      </c>
      <c r="AH107" s="15">
        <f>'DV STOP cijfers'!AH43</f>
        <v>0</v>
      </c>
      <c r="AI107" s="11">
        <f>'DV STOP cijfers'!AI43</f>
        <v>0</v>
      </c>
      <c r="AJ107" s="11">
        <f>'DV STOP cijfers'!AJ43</f>
        <v>100</v>
      </c>
      <c r="AK107" s="11">
        <f>'DV STOP cijfers'!AK43</f>
        <v>0</v>
      </c>
      <c r="AL107" s="49">
        <f>'DV STOP cijfers'!AL43</f>
        <v>0</v>
      </c>
      <c r="AM107" s="15">
        <f>'DV STOP cijfers'!AM43</f>
        <v>0</v>
      </c>
      <c r="AN107" s="11">
        <f>'DV STOP cijfers'!AN43</f>
        <v>0</v>
      </c>
      <c r="AO107" s="11">
        <f>'DV STOP cijfers'!AO43</f>
        <v>0</v>
      </c>
      <c r="AP107" s="11">
        <f>'DV STOP cijfers'!AP43</f>
        <v>0</v>
      </c>
      <c r="AQ107" s="294">
        <f>'DV STOP cijfers'!AQ43</f>
        <v>0</v>
      </c>
      <c r="AR107" s="49">
        <f>'DV STOP cijfers'!AR43</f>
        <v>0</v>
      </c>
      <c r="AS107" s="15">
        <f>'DV STOP cijfers'!AS43</f>
        <v>0</v>
      </c>
      <c r="AT107" s="11">
        <f>'DV STOP cijfers'!AT43</f>
        <v>0</v>
      </c>
      <c r="AU107" s="11">
        <f>'DV STOP cijfers'!AU43</f>
        <v>0</v>
      </c>
      <c r="AV107" s="11">
        <f>'DV STOP cijfers'!AV43</f>
        <v>0</v>
      </c>
      <c r="AW107" s="11">
        <f>'DV STOP cijfers'!AW43</f>
        <v>0</v>
      </c>
      <c r="AX107" s="11">
        <f>'DV STOP cijfers'!AX43</f>
        <v>0</v>
      </c>
      <c r="AY107" s="11">
        <f>'DV STOP cijfers'!AY43</f>
        <v>0</v>
      </c>
      <c r="AZ107" s="11">
        <f>'DV STOP cijfers'!AZ43</f>
        <v>0</v>
      </c>
      <c r="BA107" s="11">
        <f>'DV STOP cijfers'!BA43</f>
        <v>0</v>
      </c>
      <c r="BB107" s="294">
        <f>'DV STOP cijfers'!BB43</f>
        <v>0</v>
      </c>
      <c r="BC107" s="49">
        <f>'DV STOP cijfers'!BC43</f>
        <v>0</v>
      </c>
      <c r="BD107" s="15">
        <f>'DV STOP cijfers'!BD43</f>
        <v>0</v>
      </c>
      <c r="BE107" s="11">
        <f>'DV STOP cijfers'!BE43</f>
        <v>0</v>
      </c>
      <c r="BF107" s="11">
        <f>'DV STOP cijfers'!BF43</f>
        <v>0</v>
      </c>
      <c r="BG107" s="11">
        <f>'DV STOP cijfers'!BG43</f>
        <v>0</v>
      </c>
      <c r="BH107" s="11">
        <f>'DV STOP cijfers'!BH43</f>
        <v>0</v>
      </c>
      <c r="BI107" s="11">
        <f>'DV STOP cijfers'!BI43</f>
        <v>0</v>
      </c>
      <c r="BJ107" s="294">
        <f>'DV STOP cijfers'!BJ43</f>
        <v>0</v>
      </c>
      <c r="BK107" s="49">
        <f>'DV STOP cijfers'!BK43</f>
        <v>0</v>
      </c>
      <c r="BL107" s="15">
        <f>'DV STOP cijfers'!BL43</f>
        <v>0</v>
      </c>
      <c r="BM107" s="11">
        <f>'DV STOP cijfers'!BM43</f>
        <v>0</v>
      </c>
      <c r="BN107" s="294">
        <f>'DV STOP cijfers'!BN43</f>
        <v>0</v>
      </c>
      <c r="BO107" s="11">
        <f>'DV STOP cijfers'!BO43</f>
        <v>0</v>
      </c>
      <c r="BP107" s="294">
        <f>'DV STOP cijfers'!BP43</f>
        <v>0</v>
      </c>
      <c r="BQ107" s="49">
        <f>'DV STOP cijfers'!BQ43</f>
        <v>0</v>
      </c>
      <c r="BR107" s="15">
        <f>'DV STOP cijfers'!BR43</f>
        <v>0</v>
      </c>
      <c r="BS107" s="11">
        <f>'DV STOP cijfers'!BS43</f>
        <v>0</v>
      </c>
      <c r="BT107" s="11">
        <f>'DV STOP cijfers'!BT43</f>
        <v>0</v>
      </c>
      <c r="BU107" s="11">
        <f>'DV STOP cijfers'!BU43</f>
        <v>0</v>
      </c>
      <c r="BV107" s="11">
        <f>'DV STOP cijfers'!BV43</f>
        <v>0</v>
      </c>
      <c r="BW107" s="294">
        <f>'DV STOP cijfers'!BW43</f>
        <v>0</v>
      </c>
      <c r="BX107" s="49">
        <f>'DV STOP cijfers'!BX43</f>
        <v>0</v>
      </c>
      <c r="BY107" s="49">
        <f>'DV STOP cijfers'!BY43</f>
        <v>100</v>
      </c>
      <c r="BZ107" s="11">
        <f>'DV STOP cijfers'!BZ43</f>
        <v>0</v>
      </c>
      <c r="CA107" s="11">
        <f>'DV STOP cijfers'!CA43</f>
        <v>0</v>
      </c>
      <c r="CB107" s="11">
        <f>'DV STOP cijfers'!CB43</f>
        <v>0</v>
      </c>
      <c r="CC107" s="11">
        <f>'DV STOP cijfers'!CC43</f>
        <v>0</v>
      </c>
      <c r="CD107" s="11">
        <f>'DV STOP cijfers'!CD43</f>
        <v>0</v>
      </c>
      <c r="CE107" s="11">
        <f>'DV STOP cijfers'!CE43</f>
        <v>0</v>
      </c>
      <c r="CF107" s="11">
        <f>'DV STOP cijfers'!CF43</f>
        <v>0</v>
      </c>
      <c r="CG107" s="11">
        <f>'DV STOP cijfers'!CG43</f>
        <v>0</v>
      </c>
      <c r="CH107" s="11">
        <f>'DV STOP cijfers'!CH43</f>
        <v>0</v>
      </c>
      <c r="CI107" s="11">
        <f>'DV STOP cijfers'!CI43</f>
        <v>0</v>
      </c>
      <c r="CJ107" s="11">
        <f>'DV STOP cijfers'!CJ43</f>
        <v>0</v>
      </c>
      <c r="CK107" s="11">
        <f>'DV STOP cijfers'!CK43</f>
        <v>0</v>
      </c>
      <c r="CL107" s="49">
        <f>'DV STOP cijfers'!CL43</f>
        <v>0</v>
      </c>
      <c r="CM107" s="11">
        <f>'DV STOP cijfers'!CM43</f>
        <v>0</v>
      </c>
      <c r="CN107" s="11">
        <f>'DV STOP cijfers'!CN43</f>
        <v>0</v>
      </c>
      <c r="CO107" s="11">
        <f>'DV STOP cijfers'!CO43</f>
        <v>0</v>
      </c>
      <c r="CP107" s="11">
        <f>'DV STOP cijfers'!CP43</f>
        <v>0</v>
      </c>
      <c r="CQ107" s="11">
        <f>'DV STOP cijfers'!CQ43</f>
        <v>0</v>
      </c>
      <c r="CR107" s="11">
        <f>'DV STOP cijfers'!CR43</f>
        <v>0</v>
      </c>
      <c r="CS107" s="11">
        <f>'DV STOP cijfers'!CS43</f>
        <v>0</v>
      </c>
      <c r="CT107" s="11">
        <f>'DV STOP cijfers'!CT43</f>
        <v>0</v>
      </c>
      <c r="CU107" s="11">
        <f>'DV STOP cijfers'!CU43</f>
        <v>0</v>
      </c>
      <c r="CV107" s="11">
        <f>'DV STOP cijfers'!CV43</f>
        <v>0</v>
      </c>
      <c r="CW107" s="11">
        <f>'DV STOP cijfers'!CW43</f>
        <v>0</v>
      </c>
      <c r="CX107" s="11">
        <f>'DV STOP cijfers'!CX43</f>
        <v>0</v>
      </c>
      <c r="CY107" s="26">
        <f>'DV STOP cijfers'!CY43</f>
        <v>0</v>
      </c>
      <c r="CZ107" s="15">
        <f>'DV STOP cijfers'!CZ43</f>
        <v>0</v>
      </c>
      <c r="DA107" s="11">
        <f>'DV STOP cijfers'!DA43</f>
        <v>0</v>
      </c>
      <c r="DB107" s="11">
        <f>'DV STOP cijfers'!DB43</f>
        <v>0</v>
      </c>
      <c r="DC107" s="11">
        <f>'DV STOP cijfers'!DC43</f>
        <v>0</v>
      </c>
      <c r="DD107" s="11">
        <f>'DV STOP cijfers'!DD43</f>
        <v>0</v>
      </c>
      <c r="DE107" s="11">
        <f>'DV STOP cijfers'!DE43</f>
        <v>0</v>
      </c>
      <c r="DF107" s="11">
        <f>'DV STOP cijfers'!DF43</f>
        <v>0</v>
      </c>
      <c r="DG107" s="11">
        <f>'DV STOP cijfers'!DG43</f>
        <v>0</v>
      </c>
      <c r="DH107" s="11">
        <f>'DV STOP cijfers'!DH43</f>
        <v>0</v>
      </c>
      <c r="DI107" s="11">
        <f>'DV STOP cijfers'!DI43</f>
        <v>0</v>
      </c>
      <c r="DJ107" s="11">
        <f>'DV STOP cijfers'!DJ43</f>
        <v>0</v>
      </c>
      <c r="DK107" s="11">
        <f>'DV STOP cijfers'!DK43</f>
        <v>0</v>
      </c>
      <c r="DL107" s="26">
        <f>'DV STOP cijfers'!DL43</f>
        <v>0</v>
      </c>
    </row>
    <row r="108" spans="1:116" s="4" customFormat="1" ht="15" customHeight="1">
      <c r="A108" s="49">
        <f>'DV STOP cijfers'!A44</f>
        <v>0</v>
      </c>
      <c r="B108" s="49" t="str">
        <f>'DV STOP cijfers'!B44</f>
        <v>FPNT</v>
      </c>
      <c r="C108" s="4" t="str">
        <f>'DV STOP cijfers'!C44</f>
        <v>Diervoeder</v>
      </c>
      <c r="D108" s="4" t="str">
        <f>'DV STOP cijfers'!D44</f>
        <v>DV Primaire bedrijven DG AGRO</v>
      </c>
      <c r="E108" s="274" t="str">
        <f>'DV STOP cijfers'!E44</f>
        <v>Klachten &amp; meldingen (VP Diervoeder klachten en meldingen)</v>
      </c>
      <c r="F108" s="4" t="str">
        <f>'DV STOP cijfers'!F44</f>
        <v>EL&amp;I AGRO</v>
      </c>
      <c r="G108" s="292" t="str">
        <f>'DV STOP cijfers'!G44</f>
        <v>ja</v>
      </c>
      <c r="H108" s="15">
        <f>'DV STOP cijfers'!H44</f>
        <v>600</v>
      </c>
      <c r="I108" s="11">
        <f>'DV STOP cijfers'!I44</f>
        <v>0</v>
      </c>
      <c r="J108" s="11">
        <f>'DV STOP cijfers'!J44</f>
        <v>0</v>
      </c>
      <c r="K108" s="11">
        <f>'DV STOP cijfers'!K44</f>
        <v>0</v>
      </c>
      <c r="L108" s="11">
        <f>'DV STOP cijfers'!L44</f>
        <v>0</v>
      </c>
      <c r="M108" s="11">
        <f>'DV STOP cijfers'!M44</f>
        <v>0</v>
      </c>
      <c r="N108" s="11">
        <f>'DV STOP cijfers'!N44</f>
        <v>0</v>
      </c>
      <c r="O108" s="11">
        <f>'DV STOP cijfers'!O44</f>
        <v>0</v>
      </c>
      <c r="P108" s="11">
        <f>'DV STOP cijfers'!P44</f>
        <v>0</v>
      </c>
      <c r="Q108" s="26">
        <f>'DV STOP cijfers'!Q44</f>
        <v>600</v>
      </c>
      <c r="R108" s="15">
        <f>'DV STOP cijfers'!R44</f>
        <v>0</v>
      </c>
      <c r="S108" s="11">
        <f>'DV STOP cijfers'!S44</f>
        <v>500</v>
      </c>
      <c r="T108" s="11">
        <f>'DV STOP cijfers'!T44</f>
        <v>100</v>
      </c>
      <c r="U108" s="11">
        <f>'DV STOP cijfers'!U44</f>
        <v>0</v>
      </c>
      <c r="V108" s="11">
        <f>'DV STOP cijfers'!V44</f>
        <v>0</v>
      </c>
      <c r="W108" s="11">
        <f>'DV STOP cijfers'!W44</f>
        <v>0</v>
      </c>
      <c r="X108" s="11">
        <f>'DV STOP cijfers'!X44</f>
        <v>0</v>
      </c>
      <c r="Y108" s="11">
        <f>'DV STOP cijfers'!Y44</f>
        <v>0</v>
      </c>
      <c r="Z108" s="49">
        <f>'DV STOP cijfers'!Z44</f>
        <v>600</v>
      </c>
      <c r="AA108" s="11">
        <f>'DV STOP cijfers'!AA44</f>
        <v>100</v>
      </c>
      <c r="AB108" s="11">
        <f>'DV STOP cijfers'!AB44</f>
        <v>0</v>
      </c>
      <c r="AC108" s="11">
        <f>'DV STOP cijfers'!AC44</f>
        <v>0</v>
      </c>
      <c r="AD108" s="11">
        <f>'DV STOP cijfers'!AD44</f>
        <v>0</v>
      </c>
      <c r="AE108" s="11">
        <f>'DV STOP cijfers'!AE44</f>
        <v>0</v>
      </c>
      <c r="AF108" s="294">
        <f>'DV STOP cijfers'!AF44</f>
        <v>0</v>
      </c>
      <c r="AG108" s="49">
        <f>'DV STOP cijfers'!AG44</f>
        <v>0</v>
      </c>
      <c r="AH108" s="15">
        <f>'DV STOP cijfers'!AH44</f>
        <v>0</v>
      </c>
      <c r="AI108" s="11">
        <f>'DV STOP cijfers'!AI44</f>
        <v>0</v>
      </c>
      <c r="AJ108" s="11">
        <f>'DV STOP cijfers'!AJ44</f>
        <v>100</v>
      </c>
      <c r="AK108" s="11">
        <f>'DV STOP cijfers'!AK44</f>
        <v>0</v>
      </c>
      <c r="AL108" s="49">
        <f>'DV STOP cijfers'!AL44</f>
        <v>0</v>
      </c>
      <c r="AM108" s="15">
        <f>'DV STOP cijfers'!AM44</f>
        <v>0</v>
      </c>
      <c r="AN108" s="11">
        <f>'DV STOP cijfers'!AN44</f>
        <v>0</v>
      </c>
      <c r="AO108" s="11">
        <f>'DV STOP cijfers'!AO44</f>
        <v>0</v>
      </c>
      <c r="AP108" s="11">
        <f>'DV STOP cijfers'!AP44</f>
        <v>0</v>
      </c>
      <c r="AQ108" s="294">
        <f>'DV STOP cijfers'!AQ44</f>
        <v>0</v>
      </c>
      <c r="AR108" s="49">
        <f>'DV STOP cijfers'!AR44</f>
        <v>0</v>
      </c>
      <c r="AS108" s="15">
        <f>'DV STOP cijfers'!AS44</f>
        <v>0</v>
      </c>
      <c r="AT108" s="11">
        <f>'DV STOP cijfers'!AT44</f>
        <v>0</v>
      </c>
      <c r="AU108" s="11">
        <f>'DV STOP cijfers'!AU44</f>
        <v>0</v>
      </c>
      <c r="AV108" s="11">
        <f>'DV STOP cijfers'!AV44</f>
        <v>0</v>
      </c>
      <c r="AW108" s="11">
        <f>'DV STOP cijfers'!AW44</f>
        <v>0</v>
      </c>
      <c r="AX108" s="11">
        <f>'DV STOP cijfers'!AX44</f>
        <v>0</v>
      </c>
      <c r="AY108" s="11">
        <f>'DV STOP cijfers'!AY44</f>
        <v>0</v>
      </c>
      <c r="AZ108" s="11">
        <f>'DV STOP cijfers'!AZ44</f>
        <v>0</v>
      </c>
      <c r="BA108" s="11">
        <f>'DV STOP cijfers'!BA44</f>
        <v>0</v>
      </c>
      <c r="BB108" s="294">
        <f>'DV STOP cijfers'!BB44</f>
        <v>0</v>
      </c>
      <c r="BC108" s="49">
        <f>'DV STOP cijfers'!BC44</f>
        <v>0</v>
      </c>
      <c r="BD108" s="15">
        <f>'DV STOP cijfers'!BD44</f>
        <v>0</v>
      </c>
      <c r="BE108" s="11">
        <f>'DV STOP cijfers'!BE44</f>
        <v>0</v>
      </c>
      <c r="BF108" s="11">
        <f>'DV STOP cijfers'!BF44</f>
        <v>0</v>
      </c>
      <c r="BG108" s="11">
        <f>'DV STOP cijfers'!BG44</f>
        <v>0</v>
      </c>
      <c r="BH108" s="11">
        <f>'DV STOP cijfers'!BH44</f>
        <v>0</v>
      </c>
      <c r="BI108" s="11">
        <f>'DV STOP cijfers'!BI44</f>
        <v>0</v>
      </c>
      <c r="BJ108" s="294">
        <f>'DV STOP cijfers'!BJ44</f>
        <v>0</v>
      </c>
      <c r="BK108" s="49">
        <f>'DV STOP cijfers'!BK44</f>
        <v>0</v>
      </c>
      <c r="BL108" s="15">
        <f>'DV STOP cijfers'!BL44</f>
        <v>0</v>
      </c>
      <c r="BM108" s="11">
        <f>'DV STOP cijfers'!BM44</f>
        <v>0</v>
      </c>
      <c r="BN108" s="294">
        <f>'DV STOP cijfers'!BN44</f>
        <v>0</v>
      </c>
      <c r="BO108" s="11">
        <f>'DV STOP cijfers'!BO44</f>
        <v>0</v>
      </c>
      <c r="BP108" s="294">
        <f>'DV STOP cijfers'!BP44</f>
        <v>0</v>
      </c>
      <c r="BQ108" s="49">
        <f>'DV STOP cijfers'!BQ44</f>
        <v>0</v>
      </c>
      <c r="BR108" s="15">
        <f>'DV STOP cijfers'!BR44</f>
        <v>0</v>
      </c>
      <c r="BS108" s="11">
        <f>'DV STOP cijfers'!BS44</f>
        <v>0</v>
      </c>
      <c r="BT108" s="11">
        <f>'DV STOP cijfers'!BT44</f>
        <v>0</v>
      </c>
      <c r="BU108" s="11">
        <f>'DV STOP cijfers'!BU44</f>
        <v>0</v>
      </c>
      <c r="BV108" s="11">
        <f>'DV STOP cijfers'!BV44</f>
        <v>0</v>
      </c>
      <c r="BW108" s="294">
        <f>'DV STOP cijfers'!BW44</f>
        <v>0</v>
      </c>
      <c r="BX108" s="49">
        <f>'DV STOP cijfers'!BX44</f>
        <v>0</v>
      </c>
      <c r="BY108" s="49">
        <f>'DV STOP cijfers'!BY44</f>
        <v>100</v>
      </c>
      <c r="BZ108" s="11">
        <f>'DV STOP cijfers'!BZ44</f>
        <v>0</v>
      </c>
      <c r="CA108" s="11">
        <f>'DV STOP cijfers'!CA44</f>
        <v>0</v>
      </c>
      <c r="CB108" s="11">
        <f>'DV STOP cijfers'!CB44</f>
        <v>0</v>
      </c>
      <c r="CC108" s="11">
        <f>'DV STOP cijfers'!CC44</f>
        <v>0</v>
      </c>
      <c r="CD108" s="11">
        <f>'DV STOP cijfers'!CD44</f>
        <v>0</v>
      </c>
      <c r="CE108" s="11">
        <f>'DV STOP cijfers'!CE44</f>
        <v>0</v>
      </c>
      <c r="CF108" s="11">
        <f>'DV STOP cijfers'!CF44</f>
        <v>0</v>
      </c>
      <c r="CG108" s="11">
        <f>'DV STOP cijfers'!CG44</f>
        <v>0</v>
      </c>
      <c r="CH108" s="11">
        <f>'DV STOP cijfers'!CH44</f>
        <v>0</v>
      </c>
      <c r="CI108" s="11">
        <f>'DV STOP cijfers'!CI44</f>
        <v>0</v>
      </c>
      <c r="CJ108" s="11">
        <f>'DV STOP cijfers'!CJ44</f>
        <v>0</v>
      </c>
      <c r="CK108" s="11">
        <f>'DV STOP cijfers'!CK44</f>
        <v>0</v>
      </c>
      <c r="CL108" s="49">
        <f>'DV STOP cijfers'!CL44</f>
        <v>0</v>
      </c>
      <c r="CM108" s="11">
        <f>'DV STOP cijfers'!CM44</f>
        <v>0</v>
      </c>
      <c r="CN108" s="11">
        <f>'DV STOP cijfers'!CN44</f>
        <v>0</v>
      </c>
      <c r="CO108" s="11">
        <f>'DV STOP cijfers'!CO44</f>
        <v>0</v>
      </c>
      <c r="CP108" s="11">
        <f>'DV STOP cijfers'!CP44</f>
        <v>0</v>
      </c>
      <c r="CQ108" s="11">
        <f>'DV STOP cijfers'!CQ44</f>
        <v>0</v>
      </c>
      <c r="CR108" s="11">
        <f>'DV STOP cijfers'!CR44</f>
        <v>0</v>
      </c>
      <c r="CS108" s="11">
        <f>'DV STOP cijfers'!CS44</f>
        <v>0</v>
      </c>
      <c r="CT108" s="11">
        <f>'DV STOP cijfers'!CT44</f>
        <v>0</v>
      </c>
      <c r="CU108" s="11">
        <f>'DV STOP cijfers'!CU44</f>
        <v>0</v>
      </c>
      <c r="CV108" s="11">
        <f>'DV STOP cijfers'!CV44</f>
        <v>0</v>
      </c>
      <c r="CW108" s="11">
        <f>'DV STOP cijfers'!CW44</f>
        <v>0</v>
      </c>
      <c r="CX108" s="11">
        <f>'DV STOP cijfers'!CX44</f>
        <v>0</v>
      </c>
      <c r="CY108" s="26">
        <f>'DV STOP cijfers'!CY44</f>
        <v>0</v>
      </c>
      <c r="CZ108" s="15">
        <f>'DV STOP cijfers'!CZ44</f>
        <v>0</v>
      </c>
      <c r="DA108" s="11">
        <f>'DV STOP cijfers'!DA44</f>
        <v>0</v>
      </c>
      <c r="DB108" s="11">
        <f>'DV STOP cijfers'!DB44</f>
        <v>0</v>
      </c>
      <c r="DC108" s="11">
        <f>'DV STOP cijfers'!DC44</f>
        <v>0</v>
      </c>
      <c r="DD108" s="11">
        <f>'DV STOP cijfers'!DD44</f>
        <v>0</v>
      </c>
      <c r="DE108" s="11">
        <f>'DV STOP cijfers'!DE44</f>
        <v>0</v>
      </c>
      <c r="DF108" s="11">
        <f>'DV STOP cijfers'!DF44</f>
        <v>0</v>
      </c>
      <c r="DG108" s="11">
        <f>'DV STOP cijfers'!DG44</f>
        <v>0</v>
      </c>
      <c r="DH108" s="11">
        <f>'DV STOP cijfers'!DH44</f>
        <v>0</v>
      </c>
      <c r="DI108" s="11">
        <f>'DV STOP cijfers'!DI44</f>
        <v>0</v>
      </c>
      <c r="DJ108" s="11">
        <f>'DV STOP cijfers'!DJ44</f>
        <v>0</v>
      </c>
      <c r="DK108" s="11">
        <f>'DV STOP cijfers'!DK44</f>
        <v>0</v>
      </c>
      <c r="DL108" s="26">
        <f>'DV STOP cijfers'!DL44</f>
        <v>0</v>
      </c>
    </row>
    <row r="109" spans="1:116" s="4" customFormat="1" ht="15" customHeight="1" thickBot="1">
      <c r="A109" s="50">
        <f>'DV STOP cijfers'!A45</f>
        <v>0</v>
      </c>
      <c r="B109" s="50" t="str">
        <f>'DV STOP cijfers'!B45</f>
        <v>FPNT</v>
      </c>
      <c r="C109" s="6" t="str">
        <f>'DV STOP cijfers'!C45</f>
        <v>Diervoeder</v>
      </c>
      <c r="D109" s="6" t="str">
        <f>'DV STOP cijfers'!D45</f>
        <v>DV Primaire bedrijven DG AGRO</v>
      </c>
      <c r="E109" s="601" t="str">
        <f>'DV STOP cijfers'!E45</f>
        <v>Nationaal Plan Diervoeders</v>
      </c>
      <c r="F109" s="6" t="str">
        <f>'DV STOP cijfers'!F45</f>
        <v>EL&amp;I AGRO</v>
      </c>
      <c r="G109" s="602" t="str">
        <f>'DV STOP cijfers'!G45</f>
        <v>ja</v>
      </c>
      <c r="H109" s="305">
        <f>'DV STOP cijfers'!H45</f>
        <v>700</v>
      </c>
      <c r="I109" s="523">
        <f>'DV STOP cijfers'!I45</f>
        <v>0</v>
      </c>
      <c r="J109" s="523">
        <f>'DV STOP cijfers'!J45</f>
        <v>0</v>
      </c>
      <c r="K109" s="523">
        <f>'DV STOP cijfers'!K45</f>
        <v>0</v>
      </c>
      <c r="L109" s="523">
        <f>'DV STOP cijfers'!L45</f>
        <v>0</v>
      </c>
      <c r="M109" s="523">
        <f>'DV STOP cijfers'!M45</f>
        <v>0</v>
      </c>
      <c r="N109" s="523">
        <f>'DV STOP cijfers'!N45</f>
        <v>0</v>
      </c>
      <c r="O109" s="523">
        <f>'DV STOP cijfers'!O45</f>
        <v>0</v>
      </c>
      <c r="P109" s="523">
        <f>'DV STOP cijfers'!P45</f>
        <v>0</v>
      </c>
      <c r="Q109" s="27">
        <f>'DV STOP cijfers'!Q45</f>
        <v>700</v>
      </c>
      <c r="R109" s="305">
        <f>'DV STOP cijfers'!R45</f>
        <v>0</v>
      </c>
      <c r="S109" s="523">
        <f>'DV STOP cijfers'!S45</f>
        <v>600</v>
      </c>
      <c r="T109" s="523">
        <f>'DV STOP cijfers'!T45</f>
        <v>100</v>
      </c>
      <c r="U109" s="523">
        <f>'DV STOP cijfers'!U45</f>
        <v>0</v>
      </c>
      <c r="V109" s="523">
        <f>'DV STOP cijfers'!V45</f>
        <v>0</v>
      </c>
      <c r="W109" s="523">
        <f>'DV STOP cijfers'!W45</f>
        <v>0</v>
      </c>
      <c r="X109" s="523">
        <f>'DV STOP cijfers'!X45</f>
        <v>0</v>
      </c>
      <c r="Y109" s="523">
        <f>'DV STOP cijfers'!Y45</f>
        <v>0</v>
      </c>
      <c r="Z109" s="50">
        <f>'DV STOP cijfers'!Z45</f>
        <v>700</v>
      </c>
      <c r="AA109" s="523">
        <f>'DV STOP cijfers'!AA45</f>
        <v>100</v>
      </c>
      <c r="AB109" s="523">
        <f>'DV STOP cijfers'!AB45</f>
        <v>0</v>
      </c>
      <c r="AC109" s="523">
        <f>'DV STOP cijfers'!AC45</f>
        <v>0</v>
      </c>
      <c r="AD109" s="523">
        <f>'DV STOP cijfers'!AD45</f>
        <v>0</v>
      </c>
      <c r="AE109" s="523">
        <f>'DV STOP cijfers'!AE45</f>
        <v>0</v>
      </c>
      <c r="AF109" s="603">
        <f>'DV STOP cijfers'!AF45</f>
        <v>0</v>
      </c>
      <c r="AG109" s="50">
        <f>'DV STOP cijfers'!AG45</f>
        <v>0</v>
      </c>
      <c r="AH109" s="305">
        <f>'DV STOP cijfers'!AH45</f>
        <v>0</v>
      </c>
      <c r="AI109" s="523">
        <f>'DV STOP cijfers'!AI45</f>
        <v>0</v>
      </c>
      <c r="AJ109" s="523">
        <f>'DV STOP cijfers'!AJ45</f>
        <v>100</v>
      </c>
      <c r="AK109" s="523">
        <f>'DV STOP cijfers'!AK45</f>
        <v>0</v>
      </c>
      <c r="AL109" s="50">
        <f>'DV STOP cijfers'!AL45</f>
        <v>0</v>
      </c>
      <c r="AM109" s="305">
        <f>'DV STOP cijfers'!AM45</f>
        <v>0</v>
      </c>
      <c r="AN109" s="523">
        <f>'DV STOP cijfers'!AN45</f>
        <v>0</v>
      </c>
      <c r="AO109" s="523">
        <f>'DV STOP cijfers'!AO45</f>
        <v>0</v>
      </c>
      <c r="AP109" s="523">
        <f>'DV STOP cijfers'!AP45</f>
        <v>0</v>
      </c>
      <c r="AQ109" s="603">
        <f>'DV STOP cijfers'!AQ45</f>
        <v>0</v>
      </c>
      <c r="AR109" s="50">
        <f>'DV STOP cijfers'!AR45</f>
        <v>0</v>
      </c>
      <c r="AS109" s="305">
        <f>'DV STOP cijfers'!AS45</f>
        <v>0</v>
      </c>
      <c r="AT109" s="523">
        <f>'DV STOP cijfers'!AT45</f>
        <v>0</v>
      </c>
      <c r="AU109" s="523">
        <f>'DV STOP cijfers'!AU45</f>
        <v>0</v>
      </c>
      <c r="AV109" s="523">
        <f>'DV STOP cijfers'!AV45</f>
        <v>0</v>
      </c>
      <c r="AW109" s="523">
        <f>'DV STOP cijfers'!AW45</f>
        <v>0</v>
      </c>
      <c r="AX109" s="523">
        <f>'DV STOP cijfers'!AX45</f>
        <v>0</v>
      </c>
      <c r="AY109" s="523">
        <f>'DV STOP cijfers'!AY45</f>
        <v>0</v>
      </c>
      <c r="AZ109" s="523">
        <f>'DV STOP cijfers'!AZ45</f>
        <v>0</v>
      </c>
      <c r="BA109" s="523">
        <f>'DV STOP cijfers'!BA45</f>
        <v>0</v>
      </c>
      <c r="BB109" s="603">
        <f>'DV STOP cijfers'!BB45</f>
        <v>0</v>
      </c>
      <c r="BC109" s="50">
        <f>'DV STOP cijfers'!BC45</f>
        <v>0</v>
      </c>
      <c r="BD109" s="305">
        <f>'DV STOP cijfers'!BD45</f>
        <v>0</v>
      </c>
      <c r="BE109" s="523">
        <f>'DV STOP cijfers'!BE45</f>
        <v>0</v>
      </c>
      <c r="BF109" s="523">
        <f>'DV STOP cijfers'!BF45</f>
        <v>0</v>
      </c>
      <c r="BG109" s="523">
        <f>'DV STOP cijfers'!BG45</f>
        <v>0</v>
      </c>
      <c r="BH109" s="523">
        <f>'DV STOP cijfers'!BH45</f>
        <v>0</v>
      </c>
      <c r="BI109" s="523">
        <f>'DV STOP cijfers'!BI45</f>
        <v>0</v>
      </c>
      <c r="BJ109" s="603">
        <f>'DV STOP cijfers'!BJ45</f>
        <v>0</v>
      </c>
      <c r="BK109" s="50">
        <f>'DV STOP cijfers'!BK45</f>
        <v>0</v>
      </c>
      <c r="BL109" s="305">
        <f>'DV STOP cijfers'!BL45</f>
        <v>0</v>
      </c>
      <c r="BM109" s="523">
        <f>'DV STOP cijfers'!BM45</f>
        <v>0</v>
      </c>
      <c r="BN109" s="603">
        <f>'DV STOP cijfers'!BN45</f>
        <v>0</v>
      </c>
      <c r="BO109" s="523">
        <f>'DV STOP cijfers'!BO45</f>
        <v>0</v>
      </c>
      <c r="BP109" s="603">
        <f>'DV STOP cijfers'!BP45</f>
        <v>0</v>
      </c>
      <c r="BQ109" s="50">
        <f>'DV STOP cijfers'!BQ45</f>
        <v>0</v>
      </c>
      <c r="BR109" s="305">
        <f>'DV STOP cijfers'!BR45</f>
        <v>0</v>
      </c>
      <c r="BS109" s="523">
        <f>'DV STOP cijfers'!BS45</f>
        <v>0</v>
      </c>
      <c r="BT109" s="523">
        <f>'DV STOP cijfers'!BT45</f>
        <v>0</v>
      </c>
      <c r="BU109" s="523">
        <f>'DV STOP cijfers'!BU45</f>
        <v>0</v>
      </c>
      <c r="BV109" s="523">
        <f>'DV STOP cijfers'!BV45</f>
        <v>0</v>
      </c>
      <c r="BW109" s="603">
        <f>'DV STOP cijfers'!BW45</f>
        <v>0</v>
      </c>
      <c r="BX109" s="50">
        <f>'DV STOP cijfers'!BX45</f>
        <v>0</v>
      </c>
      <c r="BY109" s="50">
        <f>'DV STOP cijfers'!BY45</f>
        <v>100</v>
      </c>
      <c r="BZ109" s="523">
        <f>'DV STOP cijfers'!BZ45</f>
        <v>0</v>
      </c>
      <c r="CA109" s="523">
        <f>'DV STOP cijfers'!CA45</f>
        <v>0</v>
      </c>
      <c r="CB109" s="523">
        <f>'DV STOP cijfers'!CB45</f>
        <v>0</v>
      </c>
      <c r="CC109" s="523">
        <f>'DV STOP cijfers'!CC45</f>
        <v>0</v>
      </c>
      <c r="CD109" s="523">
        <f>'DV STOP cijfers'!CD45</f>
        <v>0</v>
      </c>
      <c r="CE109" s="523">
        <f>'DV STOP cijfers'!CE45</f>
        <v>0</v>
      </c>
      <c r="CF109" s="523">
        <f>'DV STOP cijfers'!CF45</f>
        <v>0</v>
      </c>
      <c r="CG109" s="523">
        <f>'DV STOP cijfers'!CG45</f>
        <v>0</v>
      </c>
      <c r="CH109" s="523">
        <f>'DV STOP cijfers'!CH45</f>
        <v>0</v>
      </c>
      <c r="CI109" s="523">
        <f>'DV STOP cijfers'!CI45</f>
        <v>0</v>
      </c>
      <c r="CJ109" s="523">
        <f>'DV STOP cijfers'!CJ45</f>
        <v>0</v>
      </c>
      <c r="CK109" s="523">
        <f>'DV STOP cijfers'!CK45</f>
        <v>0</v>
      </c>
      <c r="CL109" s="50">
        <f>'DV STOP cijfers'!CL45</f>
        <v>0</v>
      </c>
      <c r="CM109" s="523">
        <f>'DV STOP cijfers'!CM45</f>
        <v>0</v>
      </c>
      <c r="CN109" s="523">
        <f>'DV STOP cijfers'!CN45</f>
        <v>0</v>
      </c>
      <c r="CO109" s="523">
        <f>'DV STOP cijfers'!CO45</f>
        <v>0</v>
      </c>
      <c r="CP109" s="523">
        <f>'DV STOP cijfers'!CP45</f>
        <v>0</v>
      </c>
      <c r="CQ109" s="523">
        <f>'DV STOP cijfers'!CQ45</f>
        <v>0</v>
      </c>
      <c r="CR109" s="523">
        <f>'DV STOP cijfers'!CR45</f>
        <v>0</v>
      </c>
      <c r="CS109" s="523">
        <f>'DV STOP cijfers'!CS45</f>
        <v>0</v>
      </c>
      <c r="CT109" s="523">
        <f>'DV STOP cijfers'!CT45</f>
        <v>0</v>
      </c>
      <c r="CU109" s="523">
        <f>'DV STOP cijfers'!CU45</f>
        <v>0</v>
      </c>
      <c r="CV109" s="523">
        <f>'DV STOP cijfers'!CV45</f>
        <v>0</v>
      </c>
      <c r="CW109" s="523">
        <f>'DV STOP cijfers'!CW45</f>
        <v>0</v>
      </c>
      <c r="CX109" s="523">
        <f>'DV STOP cijfers'!CX45</f>
        <v>0</v>
      </c>
      <c r="CY109" s="27">
        <f>'DV STOP cijfers'!CY45</f>
        <v>0</v>
      </c>
      <c r="CZ109" s="305">
        <f>'DV STOP cijfers'!CZ45</f>
        <v>0</v>
      </c>
      <c r="DA109" s="523">
        <f>'DV STOP cijfers'!DA45</f>
        <v>0</v>
      </c>
      <c r="DB109" s="523">
        <f>'DV STOP cijfers'!DB45</f>
        <v>0</v>
      </c>
      <c r="DC109" s="523">
        <f>'DV STOP cijfers'!DC45</f>
        <v>0</v>
      </c>
      <c r="DD109" s="523">
        <f>'DV STOP cijfers'!DD45</f>
        <v>0</v>
      </c>
      <c r="DE109" s="523">
        <f>'DV STOP cijfers'!DE45</f>
        <v>0</v>
      </c>
      <c r="DF109" s="523">
        <f>'DV STOP cijfers'!DF45</f>
        <v>0</v>
      </c>
      <c r="DG109" s="523">
        <f>'DV STOP cijfers'!DG45</f>
        <v>0</v>
      </c>
      <c r="DH109" s="523">
        <f>'DV STOP cijfers'!DH45</f>
        <v>0</v>
      </c>
      <c r="DI109" s="523">
        <f>'DV STOP cijfers'!DI45</f>
        <v>0</v>
      </c>
      <c r="DJ109" s="523">
        <f>'DV STOP cijfers'!DJ45</f>
        <v>0</v>
      </c>
      <c r="DK109" s="523">
        <f>'DV STOP cijfers'!DK45</f>
        <v>0</v>
      </c>
      <c r="DL109" s="27">
        <f>'DV STOP cijfers'!DL45</f>
        <v>0</v>
      </c>
    </row>
    <row r="110" spans="1:116" s="221" customFormat="1" ht="66">
      <c r="A110" s="212">
        <f>'EUS STOP cijfers'!A3</f>
        <v>0</v>
      </c>
      <c r="B110" s="213" t="str">
        <f>'EUS STOP cijfers'!B3</f>
        <v>UANT/UANA</v>
      </c>
      <c r="C110" s="214" t="str">
        <f>'EUS STOP cijfers'!C3</f>
        <v>EU- subsidieregelingen</v>
      </c>
      <c r="D110" s="214" t="str">
        <f>'EUS STOP cijfers'!D3</f>
        <v>Boekhoudkundige nacontrole Vo.1306/2013 DG AGRO</v>
      </c>
      <c r="E110" s="215" t="str">
        <f>'EUS STOP cijfers'!E3</f>
        <v>3.1. Uitvoering controleprogramma's- reguliere workflow + 3.7 tijdige uitvoering van tegencontroles en voorbereiding dossiers + 3.9 Bijdrage aan audits.</v>
      </c>
      <c r="F110" s="216" t="str">
        <f>'EUS STOP cijfers'!F3</f>
        <v>EL&amp;I AGRO</v>
      </c>
      <c r="G110" s="214" t="str">
        <f>'EUS STOP cijfers'!G3</f>
        <v>ja, nee</v>
      </c>
      <c r="H110" s="217">
        <f>'EUS STOP cijfers'!H3</f>
        <v>5490</v>
      </c>
      <c r="I110" s="218">
        <f>'EUS STOP cijfers'!I3</f>
        <v>0</v>
      </c>
      <c r="J110" s="218">
        <f>'EUS STOP cijfers'!J3</f>
        <v>0</v>
      </c>
      <c r="K110" s="218">
        <f>'EUS STOP cijfers'!K3</f>
        <v>0</v>
      </c>
      <c r="L110" s="218">
        <f>'EUS STOP cijfers'!L3</f>
        <v>0</v>
      </c>
      <c r="M110" s="218">
        <f>'EUS STOP cijfers'!M3</f>
        <v>0</v>
      </c>
      <c r="N110" s="218">
        <f>'EUS STOP cijfers'!N3</f>
        <v>0</v>
      </c>
      <c r="O110" s="218">
        <f>'EUS STOP cijfers'!O3</f>
        <v>0</v>
      </c>
      <c r="P110" s="218">
        <f>'EUS STOP cijfers'!P3</f>
        <v>0</v>
      </c>
      <c r="Q110" s="219">
        <f>'EUS STOP cijfers'!Q3</f>
        <v>5490</v>
      </c>
      <c r="R110" s="217">
        <f>'EUS STOP cijfers'!R3</f>
        <v>0</v>
      </c>
      <c r="S110" s="218">
        <f>'EUS STOP cijfers'!S3</f>
        <v>0</v>
      </c>
      <c r="T110" s="218">
        <f>'EUS STOP cijfers'!T3</f>
        <v>5490</v>
      </c>
      <c r="U110" s="218">
        <f>'EUS STOP cijfers'!U3</f>
        <v>0</v>
      </c>
      <c r="V110" s="218">
        <f>'EUS STOP cijfers'!V3</f>
        <v>0</v>
      </c>
      <c r="W110" s="218">
        <f>'EUS STOP cijfers'!W3</f>
        <v>0</v>
      </c>
      <c r="X110" s="218">
        <f>'EUS STOP cijfers'!X3</f>
        <v>0</v>
      </c>
      <c r="Y110" s="218">
        <f>'EUS STOP cijfers'!Y3</f>
        <v>0</v>
      </c>
      <c r="Z110" s="213">
        <f>'EUS STOP cijfers'!Z3</f>
        <v>5490</v>
      </c>
      <c r="AA110" s="218">
        <f>'EUS STOP cijfers'!AA3</f>
        <v>1150</v>
      </c>
      <c r="AB110" s="218">
        <f>'EUS STOP cijfers'!AB3</f>
        <v>0</v>
      </c>
      <c r="AC110" s="218">
        <f>'EUS STOP cijfers'!AC3</f>
        <v>0</v>
      </c>
      <c r="AD110" s="218">
        <f>'EUS STOP cijfers'!AD3</f>
        <v>4340</v>
      </c>
      <c r="AE110" s="218">
        <f>'EUS STOP cijfers'!AE3</f>
        <v>0</v>
      </c>
      <c r="AF110" s="218">
        <f>'EUS STOP cijfers'!AF3</f>
        <v>0</v>
      </c>
      <c r="AG110" s="213">
        <f>'EUS STOP cijfers'!AG3</f>
        <v>0</v>
      </c>
      <c r="AH110" s="220">
        <f>'EUS STOP cijfers'!AH3</f>
        <v>0</v>
      </c>
      <c r="AI110" s="220">
        <f>'EUS STOP cijfers'!AI3</f>
        <v>0</v>
      </c>
      <c r="AJ110" s="220">
        <f>'EUS STOP cijfers'!AJ3</f>
        <v>1150</v>
      </c>
      <c r="AK110" s="220">
        <f>'EUS STOP cijfers'!AK3</f>
        <v>0</v>
      </c>
      <c r="AL110" s="213">
        <f>'EUS STOP cijfers'!AL3</f>
        <v>0</v>
      </c>
      <c r="AM110" s="220">
        <f>'EUS STOP cijfers'!AM3</f>
        <v>4340</v>
      </c>
      <c r="AN110" s="220">
        <f>'EUS STOP cijfers'!AN3</f>
        <v>0</v>
      </c>
      <c r="AO110" s="220">
        <f>'EUS STOP cijfers'!AO3</f>
        <v>0</v>
      </c>
      <c r="AP110" s="220">
        <f>'EUS STOP cijfers'!AP3</f>
        <v>0</v>
      </c>
      <c r="AQ110" s="220">
        <f>'EUS STOP cijfers'!AQ3</f>
        <v>0</v>
      </c>
      <c r="AR110" s="213">
        <f>'EUS STOP cijfers'!AR3</f>
        <v>0</v>
      </c>
      <c r="AS110" s="220">
        <f>'EUS STOP cijfers'!AS3</f>
        <v>0</v>
      </c>
      <c r="AT110" s="220">
        <f>'EUS STOP cijfers'!AT3</f>
        <v>0</v>
      </c>
      <c r="AU110" s="220">
        <f>'EUS STOP cijfers'!AU3</f>
        <v>0</v>
      </c>
      <c r="AV110" s="220">
        <f>'EUS STOP cijfers'!AV3</f>
        <v>0</v>
      </c>
      <c r="AW110" s="220">
        <f>'EUS STOP cijfers'!AW3</f>
        <v>0</v>
      </c>
      <c r="AX110" s="220">
        <f>'EUS STOP cijfers'!AX3</f>
        <v>0</v>
      </c>
      <c r="AY110" s="220">
        <f>'EUS STOP cijfers'!AY3</f>
        <v>0</v>
      </c>
      <c r="AZ110" s="220">
        <f>'EUS STOP cijfers'!AZ3</f>
        <v>0</v>
      </c>
      <c r="BA110" s="220">
        <f>'EUS STOP cijfers'!BA3</f>
        <v>0</v>
      </c>
      <c r="BB110" s="220">
        <f>'EUS STOP cijfers'!BB3</f>
        <v>0</v>
      </c>
      <c r="BC110" s="213">
        <f>'EUS STOP cijfers'!BC3</f>
        <v>0</v>
      </c>
      <c r="BD110" s="220">
        <f>'EUS STOP cijfers'!BD3</f>
        <v>0</v>
      </c>
      <c r="BE110" s="220">
        <f>'EUS STOP cijfers'!BE3</f>
        <v>0</v>
      </c>
      <c r="BF110" s="220">
        <f>'EUS STOP cijfers'!BF3</f>
        <v>0</v>
      </c>
      <c r="BG110" s="220">
        <f>'EUS STOP cijfers'!BG3</f>
        <v>0</v>
      </c>
      <c r="BH110" s="220">
        <f>'EUS STOP cijfers'!BH3</f>
        <v>0</v>
      </c>
      <c r="BI110" s="220">
        <f>'EUS STOP cijfers'!BI3</f>
        <v>0</v>
      </c>
      <c r="BJ110" s="220">
        <f>'EUS STOP cijfers'!BJ3</f>
        <v>0</v>
      </c>
      <c r="BK110" s="213">
        <f>'EUS STOP cijfers'!BK3</f>
        <v>0</v>
      </c>
      <c r="BL110" s="220">
        <f>'EUS STOP cijfers'!BL3</f>
        <v>0</v>
      </c>
      <c r="BM110" s="220">
        <f>'EUS STOP cijfers'!BM3</f>
        <v>0</v>
      </c>
      <c r="BN110" s="220">
        <f>'EUS STOP cijfers'!BN3</f>
        <v>0</v>
      </c>
      <c r="BO110" s="220">
        <f>'EUS STOP cijfers'!BO3</f>
        <v>0</v>
      </c>
      <c r="BP110" s="220">
        <f>'EUS STOP cijfers'!BP3</f>
        <v>0</v>
      </c>
      <c r="BQ110" s="213">
        <f>'EUS STOP cijfers'!BQ3</f>
        <v>0</v>
      </c>
      <c r="BR110" s="220">
        <f>'EUS STOP cijfers'!BR3</f>
        <v>0</v>
      </c>
      <c r="BS110" s="220">
        <f>'EUS STOP cijfers'!BS3</f>
        <v>0</v>
      </c>
      <c r="BT110" s="220">
        <f>'EUS STOP cijfers'!BT3</f>
        <v>0</v>
      </c>
      <c r="BU110" s="220">
        <f>'EUS STOP cijfers'!BU3</f>
        <v>0</v>
      </c>
      <c r="BV110" s="220">
        <f>'EUS STOP cijfers'!BV3</f>
        <v>0</v>
      </c>
      <c r="BW110" s="220">
        <f>'EUS STOP cijfers'!BW3</f>
        <v>0</v>
      </c>
      <c r="BX110" s="212">
        <f>'EUS STOP cijfers'!BX3</f>
        <v>0</v>
      </c>
      <c r="BY110" s="213">
        <f>'EUS STOP cijfers'!BY3</f>
        <v>5490</v>
      </c>
      <c r="BZ110" s="218">
        <f>'EUS STOP cijfers'!BZ3</f>
        <v>0</v>
      </c>
      <c r="CA110" s="218">
        <f>'EUS STOP cijfers'!CA3</f>
        <v>0</v>
      </c>
      <c r="CB110" s="218">
        <f>'EUS STOP cijfers'!CB3</f>
        <v>0</v>
      </c>
      <c r="CC110" s="218">
        <f>'EUS STOP cijfers'!CC3</f>
        <v>0</v>
      </c>
      <c r="CD110" s="218">
        <f>'EUS STOP cijfers'!CD3</f>
        <v>0</v>
      </c>
      <c r="CE110" s="218">
        <f>'EUS STOP cijfers'!CE3</f>
        <v>0</v>
      </c>
      <c r="CF110" s="218">
        <f>'EUS STOP cijfers'!CF3</f>
        <v>0</v>
      </c>
      <c r="CG110" s="218">
        <f>'EUS STOP cijfers'!CG3</f>
        <v>0</v>
      </c>
      <c r="CH110" s="218">
        <f>'EUS STOP cijfers'!CH3</f>
        <v>0</v>
      </c>
      <c r="CI110" s="218">
        <f>'EUS STOP cijfers'!CI3</f>
        <v>0</v>
      </c>
      <c r="CJ110" s="218">
        <f>'EUS STOP cijfers'!CJ3</f>
        <v>0</v>
      </c>
      <c r="CK110" s="218">
        <f>'EUS STOP cijfers'!CK3</f>
        <v>0</v>
      </c>
      <c r="CL110" s="299">
        <f>'EUS STOP cijfers'!CL3</f>
        <v>0</v>
      </c>
      <c r="CM110" s="218">
        <f>'EUS STOP cijfers'!CM3</f>
        <v>0</v>
      </c>
      <c r="CN110" s="218">
        <f>'EUS STOP cijfers'!CN3</f>
        <v>0</v>
      </c>
      <c r="CO110" s="218">
        <f>'EUS STOP cijfers'!CO3</f>
        <v>0</v>
      </c>
      <c r="CP110" s="218">
        <f>'EUS STOP cijfers'!CP3</f>
        <v>0</v>
      </c>
      <c r="CQ110" s="218">
        <f>'EUS STOP cijfers'!CQ3</f>
        <v>0</v>
      </c>
      <c r="CR110" s="218">
        <f>'EUS STOP cijfers'!CR3</f>
        <v>0</v>
      </c>
      <c r="CS110" s="218">
        <f>'EUS STOP cijfers'!CS3</f>
        <v>0</v>
      </c>
      <c r="CT110" s="218">
        <f>'EUS STOP cijfers'!CT3</f>
        <v>0</v>
      </c>
      <c r="CU110" s="218">
        <f>'EUS STOP cijfers'!CU3</f>
        <v>0</v>
      </c>
      <c r="CV110" s="218">
        <f>'EUS STOP cijfers'!CV3</f>
        <v>0</v>
      </c>
      <c r="CW110" s="218">
        <f>'EUS STOP cijfers'!CW3</f>
        <v>0</v>
      </c>
      <c r="CX110" s="218">
        <f>'EUS STOP cijfers'!CX3</f>
        <v>0</v>
      </c>
      <c r="CY110" s="219">
        <f>'EUS STOP cijfers'!CY3</f>
        <v>0</v>
      </c>
      <c r="CZ110" s="217">
        <f>'EUS STOP cijfers'!CZ3</f>
        <v>0</v>
      </c>
      <c r="DA110" s="218">
        <f>'EUS STOP cijfers'!DA3</f>
        <v>0</v>
      </c>
      <c r="DB110" s="218">
        <f>'EUS STOP cijfers'!DB3</f>
        <v>0</v>
      </c>
      <c r="DC110" s="218">
        <f>'EUS STOP cijfers'!DC3</f>
        <v>0</v>
      </c>
      <c r="DD110" s="218">
        <f>'EUS STOP cijfers'!DD3</f>
        <v>0</v>
      </c>
      <c r="DE110" s="218">
        <f>'EUS STOP cijfers'!DE3</f>
        <v>0</v>
      </c>
      <c r="DF110" s="218">
        <f>'EUS STOP cijfers'!DF3</f>
        <v>0</v>
      </c>
      <c r="DG110" s="218">
        <f>'EUS STOP cijfers'!DG3</f>
        <v>0</v>
      </c>
      <c r="DH110" s="218">
        <f>'EUS STOP cijfers'!DH3</f>
        <v>0</v>
      </c>
      <c r="DI110" s="218">
        <f>'EUS STOP cijfers'!DI3</f>
        <v>0</v>
      </c>
      <c r="DJ110" s="218">
        <f>'EUS STOP cijfers'!DJ3</f>
        <v>0</v>
      </c>
      <c r="DK110" s="218">
        <f>'EUS STOP cijfers'!DK3</f>
        <v>0</v>
      </c>
      <c r="DL110" s="219">
        <f>'EUS STOP cijfers'!DL3</f>
        <v>0</v>
      </c>
    </row>
    <row r="111" spans="1:116" s="221" customFormat="1" ht="26.4">
      <c r="A111" s="222">
        <f>'EUS STOP cijfers'!A4</f>
        <v>0</v>
      </c>
      <c r="B111" s="223" t="str">
        <f>'EUS STOP cijfers'!B4</f>
        <v>UANT/UANA</v>
      </c>
      <c r="C111" s="224" t="str">
        <f>'EUS STOP cijfers'!C4</f>
        <v>EU- subsidieregelingen</v>
      </c>
      <c r="D111" s="224" t="str">
        <f>'EUS STOP cijfers'!D4</f>
        <v>Boekhoudkundige nacontrole Vo.1306/2013 DG AGRO</v>
      </c>
      <c r="E111" s="225" t="str">
        <f>'EUS STOP cijfers'!E4</f>
        <v>3.2. Vo. 1306/2013 risicoanalyse 16-17 programma</v>
      </c>
      <c r="F111" s="226" t="str">
        <f>'EUS STOP cijfers'!F4</f>
        <v>EL&amp;I AGRO</v>
      </c>
      <c r="G111" s="224" t="str">
        <f>'EUS STOP cijfers'!G4</f>
        <v>ja, nee</v>
      </c>
      <c r="H111" s="227">
        <f>'EUS STOP cijfers'!H4</f>
        <v>40</v>
      </c>
      <c r="I111" s="228">
        <f>'EUS STOP cijfers'!I4</f>
        <v>0</v>
      </c>
      <c r="J111" s="228">
        <f>'EUS STOP cijfers'!J4</f>
        <v>0</v>
      </c>
      <c r="K111" s="228">
        <f>'EUS STOP cijfers'!K4</f>
        <v>0</v>
      </c>
      <c r="L111" s="228">
        <f>'EUS STOP cijfers'!L4</f>
        <v>0</v>
      </c>
      <c r="M111" s="228">
        <f>'EUS STOP cijfers'!M4</f>
        <v>0</v>
      </c>
      <c r="N111" s="228">
        <f>'EUS STOP cijfers'!N4</f>
        <v>0</v>
      </c>
      <c r="O111" s="228">
        <f>'EUS STOP cijfers'!O4</f>
        <v>0</v>
      </c>
      <c r="P111" s="228">
        <f>'EUS STOP cijfers'!P4</f>
        <v>0</v>
      </c>
      <c r="Q111" s="229">
        <f>'EUS STOP cijfers'!Q4</f>
        <v>40</v>
      </c>
      <c r="R111" s="227">
        <f>'EUS STOP cijfers'!R4</f>
        <v>0</v>
      </c>
      <c r="S111" s="228">
        <f>'EUS STOP cijfers'!S4</f>
        <v>0</v>
      </c>
      <c r="T111" s="228">
        <f>'EUS STOP cijfers'!T4</f>
        <v>40</v>
      </c>
      <c r="U111" s="228">
        <f>'EUS STOP cijfers'!U4</f>
        <v>0</v>
      </c>
      <c r="V111" s="228">
        <f>'EUS STOP cijfers'!V4</f>
        <v>0</v>
      </c>
      <c r="W111" s="228">
        <f>'EUS STOP cijfers'!W4</f>
        <v>0</v>
      </c>
      <c r="X111" s="228">
        <f>'EUS STOP cijfers'!X4</f>
        <v>0</v>
      </c>
      <c r="Y111" s="228">
        <f>'EUS STOP cijfers'!Y4</f>
        <v>0</v>
      </c>
      <c r="Z111" s="223">
        <f>'EUS STOP cijfers'!Z4</f>
        <v>40</v>
      </c>
      <c r="AA111" s="228">
        <f>'EUS STOP cijfers'!AA4</f>
        <v>40</v>
      </c>
      <c r="AB111" s="228">
        <f>'EUS STOP cijfers'!AB4</f>
        <v>0</v>
      </c>
      <c r="AC111" s="228">
        <f>'EUS STOP cijfers'!AC4</f>
        <v>0</v>
      </c>
      <c r="AD111" s="228">
        <f>'EUS STOP cijfers'!AD4</f>
        <v>0</v>
      </c>
      <c r="AE111" s="228">
        <f>'EUS STOP cijfers'!AE4</f>
        <v>0</v>
      </c>
      <c r="AF111" s="228">
        <f>'EUS STOP cijfers'!AF4</f>
        <v>0</v>
      </c>
      <c r="AG111" s="223">
        <f>'EUS STOP cijfers'!AG4</f>
        <v>0</v>
      </c>
      <c r="AH111" s="230">
        <f>'EUS STOP cijfers'!AH4</f>
        <v>0</v>
      </c>
      <c r="AI111" s="230">
        <f>'EUS STOP cijfers'!AI4</f>
        <v>0</v>
      </c>
      <c r="AJ111" s="230">
        <f>'EUS STOP cijfers'!AJ4</f>
        <v>40</v>
      </c>
      <c r="AK111" s="230">
        <f>'EUS STOP cijfers'!AK4</f>
        <v>0</v>
      </c>
      <c r="AL111" s="223">
        <f>'EUS STOP cijfers'!AL4</f>
        <v>0</v>
      </c>
      <c r="AM111" s="230">
        <f>'EUS STOP cijfers'!AM4</f>
        <v>0</v>
      </c>
      <c r="AN111" s="230">
        <f>'EUS STOP cijfers'!AN4</f>
        <v>0</v>
      </c>
      <c r="AO111" s="230">
        <f>'EUS STOP cijfers'!AO4</f>
        <v>0</v>
      </c>
      <c r="AP111" s="230">
        <f>'EUS STOP cijfers'!AP4</f>
        <v>0</v>
      </c>
      <c r="AQ111" s="230">
        <f>'EUS STOP cijfers'!AQ4</f>
        <v>0</v>
      </c>
      <c r="AR111" s="223">
        <f>'EUS STOP cijfers'!AR4</f>
        <v>0</v>
      </c>
      <c r="AS111" s="230">
        <f>'EUS STOP cijfers'!AS4</f>
        <v>0</v>
      </c>
      <c r="AT111" s="230">
        <f>'EUS STOP cijfers'!AT4</f>
        <v>0</v>
      </c>
      <c r="AU111" s="230">
        <f>'EUS STOP cijfers'!AU4</f>
        <v>0</v>
      </c>
      <c r="AV111" s="230">
        <f>'EUS STOP cijfers'!AV4</f>
        <v>0</v>
      </c>
      <c r="AW111" s="230">
        <f>'EUS STOP cijfers'!AW4</f>
        <v>0</v>
      </c>
      <c r="AX111" s="230">
        <f>'EUS STOP cijfers'!AX4</f>
        <v>0</v>
      </c>
      <c r="AY111" s="230">
        <f>'EUS STOP cijfers'!AY4</f>
        <v>0</v>
      </c>
      <c r="AZ111" s="230">
        <f>'EUS STOP cijfers'!AZ4</f>
        <v>0</v>
      </c>
      <c r="BA111" s="230">
        <f>'EUS STOP cijfers'!BA4</f>
        <v>0</v>
      </c>
      <c r="BB111" s="230">
        <f>'EUS STOP cijfers'!BB4</f>
        <v>0</v>
      </c>
      <c r="BC111" s="223">
        <f>'EUS STOP cijfers'!BC4</f>
        <v>0</v>
      </c>
      <c r="BD111" s="230">
        <f>'EUS STOP cijfers'!BD4</f>
        <v>0</v>
      </c>
      <c r="BE111" s="230">
        <f>'EUS STOP cijfers'!BE4</f>
        <v>0</v>
      </c>
      <c r="BF111" s="230">
        <f>'EUS STOP cijfers'!BF4</f>
        <v>0</v>
      </c>
      <c r="BG111" s="230">
        <f>'EUS STOP cijfers'!BG4</f>
        <v>0</v>
      </c>
      <c r="BH111" s="230">
        <f>'EUS STOP cijfers'!BH4</f>
        <v>0</v>
      </c>
      <c r="BI111" s="230">
        <f>'EUS STOP cijfers'!BI4</f>
        <v>0</v>
      </c>
      <c r="BJ111" s="230">
        <f>'EUS STOP cijfers'!BJ4</f>
        <v>0</v>
      </c>
      <c r="BK111" s="223">
        <f>'EUS STOP cijfers'!BK4</f>
        <v>0</v>
      </c>
      <c r="BL111" s="230">
        <f>'EUS STOP cijfers'!BL4</f>
        <v>0</v>
      </c>
      <c r="BM111" s="230">
        <f>'EUS STOP cijfers'!BM4</f>
        <v>0</v>
      </c>
      <c r="BN111" s="230">
        <f>'EUS STOP cijfers'!BN4</f>
        <v>0</v>
      </c>
      <c r="BO111" s="230">
        <f>'EUS STOP cijfers'!BO4</f>
        <v>0</v>
      </c>
      <c r="BP111" s="230">
        <f>'EUS STOP cijfers'!BP4</f>
        <v>0</v>
      </c>
      <c r="BQ111" s="223">
        <f>'EUS STOP cijfers'!BQ4</f>
        <v>0</v>
      </c>
      <c r="BR111" s="230">
        <f>'EUS STOP cijfers'!BR4</f>
        <v>0</v>
      </c>
      <c r="BS111" s="230">
        <f>'EUS STOP cijfers'!BS4</f>
        <v>0</v>
      </c>
      <c r="BT111" s="230">
        <f>'EUS STOP cijfers'!BT4</f>
        <v>0</v>
      </c>
      <c r="BU111" s="230">
        <f>'EUS STOP cijfers'!BU4</f>
        <v>0</v>
      </c>
      <c r="BV111" s="230">
        <f>'EUS STOP cijfers'!BV4</f>
        <v>0</v>
      </c>
      <c r="BW111" s="230">
        <f>'EUS STOP cijfers'!BW4</f>
        <v>0</v>
      </c>
      <c r="BX111" s="222">
        <f>'EUS STOP cijfers'!BX4</f>
        <v>0</v>
      </c>
      <c r="BY111" s="223">
        <f>'EUS STOP cijfers'!BY4</f>
        <v>40</v>
      </c>
      <c r="BZ111" s="228">
        <f>'EUS STOP cijfers'!BZ4</f>
        <v>0</v>
      </c>
      <c r="CA111" s="228">
        <f>'EUS STOP cijfers'!CA4</f>
        <v>0</v>
      </c>
      <c r="CB111" s="228">
        <f>'EUS STOP cijfers'!CB4</f>
        <v>0</v>
      </c>
      <c r="CC111" s="228">
        <f>'EUS STOP cijfers'!CC4</f>
        <v>0</v>
      </c>
      <c r="CD111" s="228">
        <f>'EUS STOP cijfers'!CD4</f>
        <v>0</v>
      </c>
      <c r="CE111" s="228">
        <f>'EUS STOP cijfers'!CE4</f>
        <v>0</v>
      </c>
      <c r="CF111" s="228">
        <f>'EUS STOP cijfers'!CF4</f>
        <v>0</v>
      </c>
      <c r="CG111" s="228">
        <f>'EUS STOP cijfers'!CG4</f>
        <v>0</v>
      </c>
      <c r="CH111" s="228">
        <f>'EUS STOP cijfers'!CH4</f>
        <v>0</v>
      </c>
      <c r="CI111" s="228">
        <f>'EUS STOP cijfers'!CI4</f>
        <v>0</v>
      </c>
      <c r="CJ111" s="228">
        <f>'EUS STOP cijfers'!CJ4</f>
        <v>0</v>
      </c>
      <c r="CK111" s="228">
        <f>'EUS STOP cijfers'!CK4</f>
        <v>0</v>
      </c>
      <c r="CL111" s="300">
        <f>'EUS STOP cijfers'!CL4</f>
        <v>0</v>
      </c>
      <c r="CM111" s="228">
        <f>'EUS STOP cijfers'!CM4</f>
        <v>0</v>
      </c>
      <c r="CN111" s="228">
        <f>'EUS STOP cijfers'!CN4</f>
        <v>0</v>
      </c>
      <c r="CO111" s="228">
        <f>'EUS STOP cijfers'!CO4</f>
        <v>0</v>
      </c>
      <c r="CP111" s="228">
        <f>'EUS STOP cijfers'!CP4</f>
        <v>0</v>
      </c>
      <c r="CQ111" s="228">
        <f>'EUS STOP cijfers'!CQ4</f>
        <v>0</v>
      </c>
      <c r="CR111" s="228">
        <f>'EUS STOP cijfers'!CR4</f>
        <v>0</v>
      </c>
      <c r="CS111" s="228">
        <f>'EUS STOP cijfers'!CS4</f>
        <v>0</v>
      </c>
      <c r="CT111" s="228">
        <f>'EUS STOP cijfers'!CT4</f>
        <v>0</v>
      </c>
      <c r="CU111" s="228">
        <f>'EUS STOP cijfers'!CU4</f>
        <v>0</v>
      </c>
      <c r="CV111" s="228">
        <f>'EUS STOP cijfers'!CV4</f>
        <v>0</v>
      </c>
      <c r="CW111" s="228">
        <f>'EUS STOP cijfers'!CW4</f>
        <v>0</v>
      </c>
      <c r="CX111" s="228">
        <f>'EUS STOP cijfers'!CX4</f>
        <v>0</v>
      </c>
      <c r="CY111" s="229">
        <f>'EUS STOP cijfers'!CY4</f>
        <v>0</v>
      </c>
      <c r="CZ111" s="227">
        <f>'EUS STOP cijfers'!CZ4</f>
        <v>0</v>
      </c>
      <c r="DA111" s="228">
        <f>'EUS STOP cijfers'!DA4</f>
        <v>0</v>
      </c>
      <c r="DB111" s="228">
        <f>'EUS STOP cijfers'!DB4</f>
        <v>0</v>
      </c>
      <c r="DC111" s="228">
        <f>'EUS STOP cijfers'!DC4</f>
        <v>0</v>
      </c>
      <c r="DD111" s="228">
        <f>'EUS STOP cijfers'!DD4</f>
        <v>0</v>
      </c>
      <c r="DE111" s="228">
        <f>'EUS STOP cijfers'!DE4</f>
        <v>0</v>
      </c>
      <c r="DF111" s="228">
        <f>'EUS STOP cijfers'!DF4</f>
        <v>0</v>
      </c>
      <c r="DG111" s="228">
        <f>'EUS STOP cijfers'!DG4</f>
        <v>0</v>
      </c>
      <c r="DH111" s="228">
        <f>'EUS STOP cijfers'!DH4</f>
        <v>0</v>
      </c>
      <c r="DI111" s="228">
        <f>'EUS STOP cijfers'!DI4</f>
        <v>0</v>
      </c>
      <c r="DJ111" s="228">
        <f>'EUS STOP cijfers'!DJ4</f>
        <v>0</v>
      </c>
      <c r="DK111" s="228">
        <f>'EUS STOP cijfers'!DK4</f>
        <v>0</v>
      </c>
      <c r="DL111" s="229">
        <f>'EUS STOP cijfers'!DL4</f>
        <v>0</v>
      </c>
    </row>
    <row r="112" spans="1:116" s="221" customFormat="1" ht="16.5" customHeight="1">
      <c r="A112" s="222">
        <f>'EUS STOP cijfers'!A5</f>
        <v>0</v>
      </c>
      <c r="B112" s="223" t="str">
        <f>'EUS STOP cijfers'!B5</f>
        <v>UANT/UANA</v>
      </c>
      <c r="C112" s="224" t="str">
        <f>'EUS STOP cijfers'!C5</f>
        <v>EU- subsidieregelingen</v>
      </c>
      <c r="D112" s="224" t="str">
        <f>'EUS STOP cijfers'!D5</f>
        <v>Boekhoudkundige nacontrole Vo.1306/2013 DG AGRO</v>
      </c>
      <c r="E112" s="225" t="str">
        <f>'EUS STOP cijfers'!E5</f>
        <v>3.3. Vaststelling controleprogramma 15/16</v>
      </c>
      <c r="F112" s="226" t="str">
        <f>'EUS STOP cijfers'!F5</f>
        <v>EL&amp;I AGRO</v>
      </c>
      <c r="G112" s="224" t="str">
        <f>'EUS STOP cijfers'!G5</f>
        <v>ja, nee</v>
      </c>
      <c r="H112" s="227">
        <f>'EUS STOP cijfers'!H5</f>
        <v>120</v>
      </c>
      <c r="I112" s="228">
        <f>'EUS STOP cijfers'!I5</f>
        <v>0</v>
      </c>
      <c r="J112" s="228">
        <f>'EUS STOP cijfers'!J5</f>
        <v>0</v>
      </c>
      <c r="K112" s="228">
        <f>'EUS STOP cijfers'!K5</f>
        <v>0</v>
      </c>
      <c r="L112" s="228">
        <f>'EUS STOP cijfers'!L5</f>
        <v>0</v>
      </c>
      <c r="M112" s="228">
        <f>'EUS STOP cijfers'!M5</f>
        <v>0</v>
      </c>
      <c r="N112" s="228">
        <f>'EUS STOP cijfers'!N5</f>
        <v>0</v>
      </c>
      <c r="O112" s="228">
        <f>'EUS STOP cijfers'!O5</f>
        <v>0</v>
      </c>
      <c r="P112" s="228">
        <f>'EUS STOP cijfers'!P5</f>
        <v>0</v>
      </c>
      <c r="Q112" s="229">
        <f>'EUS STOP cijfers'!Q5</f>
        <v>120</v>
      </c>
      <c r="R112" s="227">
        <f>'EUS STOP cijfers'!R5</f>
        <v>0</v>
      </c>
      <c r="S112" s="228">
        <f>'EUS STOP cijfers'!S5</f>
        <v>0</v>
      </c>
      <c r="T112" s="228">
        <f>'EUS STOP cijfers'!T5</f>
        <v>120</v>
      </c>
      <c r="U112" s="228">
        <f>'EUS STOP cijfers'!U5</f>
        <v>0</v>
      </c>
      <c r="V112" s="228">
        <f>'EUS STOP cijfers'!V5</f>
        <v>0</v>
      </c>
      <c r="W112" s="228">
        <f>'EUS STOP cijfers'!W5</f>
        <v>0</v>
      </c>
      <c r="X112" s="228">
        <f>'EUS STOP cijfers'!X5</f>
        <v>0</v>
      </c>
      <c r="Y112" s="228">
        <f>'EUS STOP cijfers'!Y5</f>
        <v>0</v>
      </c>
      <c r="Z112" s="223">
        <f>'EUS STOP cijfers'!Z5</f>
        <v>120</v>
      </c>
      <c r="AA112" s="228">
        <f>'EUS STOP cijfers'!AA5</f>
        <v>120</v>
      </c>
      <c r="AB112" s="228">
        <f>'EUS STOP cijfers'!AB5</f>
        <v>0</v>
      </c>
      <c r="AC112" s="228">
        <f>'EUS STOP cijfers'!AC5</f>
        <v>0</v>
      </c>
      <c r="AD112" s="228">
        <f>'EUS STOP cijfers'!AD5</f>
        <v>0</v>
      </c>
      <c r="AE112" s="228">
        <f>'EUS STOP cijfers'!AE5</f>
        <v>0</v>
      </c>
      <c r="AF112" s="228">
        <f>'EUS STOP cijfers'!AF5</f>
        <v>0</v>
      </c>
      <c r="AG112" s="223">
        <f>'EUS STOP cijfers'!AG5</f>
        <v>0</v>
      </c>
      <c r="AH112" s="230">
        <f>'EUS STOP cijfers'!AH5</f>
        <v>0</v>
      </c>
      <c r="AI112" s="230">
        <f>'EUS STOP cijfers'!AI5</f>
        <v>0</v>
      </c>
      <c r="AJ112" s="230">
        <f>'EUS STOP cijfers'!AJ5</f>
        <v>120</v>
      </c>
      <c r="AK112" s="230">
        <f>'EUS STOP cijfers'!AK5</f>
        <v>0</v>
      </c>
      <c r="AL112" s="223">
        <f>'EUS STOP cijfers'!AL5</f>
        <v>0</v>
      </c>
      <c r="AM112" s="230">
        <f>'EUS STOP cijfers'!AM5</f>
        <v>0</v>
      </c>
      <c r="AN112" s="230">
        <f>'EUS STOP cijfers'!AN5</f>
        <v>0</v>
      </c>
      <c r="AO112" s="230">
        <f>'EUS STOP cijfers'!AO5</f>
        <v>0</v>
      </c>
      <c r="AP112" s="230">
        <f>'EUS STOP cijfers'!AP5</f>
        <v>0</v>
      </c>
      <c r="AQ112" s="230">
        <f>'EUS STOP cijfers'!AQ5</f>
        <v>0</v>
      </c>
      <c r="AR112" s="223">
        <f>'EUS STOP cijfers'!AR5</f>
        <v>0</v>
      </c>
      <c r="AS112" s="230">
        <f>'EUS STOP cijfers'!AS5</f>
        <v>0</v>
      </c>
      <c r="AT112" s="230">
        <f>'EUS STOP cijfers'!AT5</f>
        <v>0</v>
      </c>
      <c r="AU112" s="230">
        <f>'EUS STOP cijfers'!AU5</f>
        <v>0</v>
      </c>
      <c r="AV112" s="230">
        <f>'EUS STOP cijfers'!AV5</f>
        <v>0</v>
      </c>
      <c r="AW112" s="230">
        <f>'EUS STOP cijfers'!AW5</f>
        <v>0</v>
      </c>
      <c r="AX112" s="230">
        <f>'EUS STOP cijfers'!AX5</f>
        <v>0</v>
      </c>
      <c r="AY112" s="230">
        <f>'EUS STOP cijfers'!AY5</f>
        <v>0</v>
      </c>
      <c r="AZ112" s="230">
        <f>'EUS STOP cijfers'!AZ5</f>
        <v>0</v>
      </c>
      <c r="BA112" s="230">
        <f>'EUS STOP cijfers'!BA5</f>
        <v>0</v>
      </c>
      <c r="BB112" s="230">
        <f>'EUS STOP cijfers'!BB5</f>
        <v>0</v>
      </c>
      <c r="BC112" s="223">
        <f>'EUS STOP cijfers'!BC5</f>
        <v>0</v>
      </c>
      <c r="BD112" s="230">
        <f>'EUS STOP cijfers'!BD5</f>
        <v>0</v>
      </c>
      <c r="BE112" s="230">
        <f>'EUS STOP cijfers'!BE5</f>
        <v>0</v>
      </c>
      <c r="BF112" s="230">
        <f>'EUS STOP cijfers'!BF5</f>
        <v>0</v>
      </c>
      <c r="BG112" s="230">
        <f>'EUS STOP cijfers'!BG5</f>
        <v>0</v>
      </c>
      <c r="BH112" s="230">
        <f>'EUS STOP cijfers'!BH5</f>
        <v>0</v>
      </c>
      <c r="BI112" s="230">
        <f>'EUS STOP cijfers'!BI5</f>
        <v>0</v>
      </c>
      <c r="BJ112" s="230">
        <f>'EUS STOP cijfers'!BJ5</f>
        <v>0</v>
      </c>
      <c r="BK112" s="223">
        <f>'EUS STOP cijfers'!BK5</f>
        <v>0</v>
      </c>
      <c r="BL112" s="230">
        <f>'EUS STOP cijfers'!BL5</f>
        <v>0</v>
      </c>
      <c r="BM112" s="230">
        <f>'EUS STOP cijfers'!BM5</f>
        <v>0</v>
      </c>
      <c r="BN112" s="230">
        <f>'EUS STOP cijfers'!BN5</f>
        <v>0</v>
      </c>
      <c r="BO112" s="230">
        <f>'EUS STOP cijfers'!BO5</f>
        <v>0</v>
      </c>
      <c r="BP112" s="230">
        <f>'EUS STOP cijfers'!BP5</f>
        <v>0</v>
      </c>
      <c r="BQ112" s="223">
        <f>'EUS STOP cijfers'!BQ5</f>
        <v>0</v>
      </c>
      <c r="BR112" s="230">
        <f>'EUS STOP cijfers'!BR5</f>
        <v>0</v>
      </c>
      <c r="BS112" s="230">
        <f>'EUS STOP cijfers'!BS5</f>
        <v>0</v>
      </c>
      <c r="BT112" s="230">
        <f>'EUS STOP cijfers'!BT5</f>
        <v>0</v>
      </c>
      <c r="BU112" s="230">
        <f>'EUS STOP cijfers'!BU5</f>
        <v>0</v>
      </c>
      <c r="BV112" s="230">
        <f>'EUS STOP cijfers'!BV5</f>
        <v>0</v>
      </c>
      <c r="BW112" s="230">
        <f>'EUS STOP cijfers'!BW5</f>
        <v>0</v>
      </c>
      <c r="BX112" s="222">
        <f>'EUS STOP cijfers'!BX5</f>
        <v>0</v>
      </c>
      <c r="BY112" s="223">
        <f>'EUS STOP cijfers'!BY5</f>
        <v>120</v>
      </c>
      <c r="BZ112" s="228">
        <f>'EUS STOP cijfers'!BZ5</f>
        <v>0</v>
      </c>
      <c r="CA112" s="228">
        <f>'EUS STOP cijfers'!CA5</f>
        <v>0</v>
      </c>
      <c r="CB112" s="228">
        <f>'EUS STOP cijfers'!CB5</f>
        <v>0</v>
      </c>
      <c r="CC112" s="228">
        <f>'EUS STOP cijfers'!CC5</f>
        <v>0</v>
      </c>
      <c r="CD112" s="228">
        <f>'EUS STOP cijfers'!CD5</f>
        <v>0</v>
      </c>
      <c r="CE112" s="228">
        <f>'EUS STOP cijfers'!CE5</f>
        <v>0</v>
      </c>
      <c r="CF112" s="228">
        <f>'EUS STOP cijfers'!CF5</f>
        <v>0</v>
      </c>
      <c r="CG112" s="228">
        <f>'EUS STOP cijfers'!CG5</f>
        <v>0</v>
      </c>
      <c r="CH112" s="228">
        <f>'EUS STOP cijfers'!CH5</f>
        <v>0</v>
      </c>
      <c r="CI112" s="228">
        <f>'EUS STOP cijfers'!CI5</f>
        <v>0</v>
      </c>
      <c r="CJ112" s="228">
        <f>'EUS STOP cijfers'!CJ5</f>
        <v>0</v>
      </c>
      <c r="CK112" s="228">
        <f>'EUS STOP cijfers'!CK5</f>
        <v>0</v>
      </c>
      <c r="CL112" s="300">
        <f>'EUS STOP cijfers'!CL5</f>
        <v>0</v>
      </c>
      <c r="CM112" s="228">
        <f>'EUS STOP cijfers'!CM5</f>
        <v>0</v>
      </c>
      <c r="CN112" s="228">
        <f>'EUS STOP cijfers'!CN5</f>
        <v>0</v>
      </c>
      <c r="CO112" s="228">
        <f>'EUS STOP cijfers'!CO5</f>
        <v>0</v>
      </c>
      <c r="CP112" s="228">
        <f>'EUS STOP cijfers'!CP5</f>
        <v>0</v>
      </c>
      <c r="CQ112" s="228">
        <f>'EUS STOP cijfers'!CQ5</f>
        <v>0</v>
      </c>
      <c r="CR112" s="228">
        <f>'EUS STOP cijfers'!CR5</f>
        <v>0</v>
      </c>
      <c r="CS112" s="228">
        <f>'EUS STOP cijfers'!CS5</f>
        <v>0</v>
      </c>
      <c r="CT112" s="228">
        <f>'EUS STOP cijfers'!CT5</f>
        <v>0</v>
      </c>
      <c r="CU112" s="228">
        <f>'EUS STOP cijfers'!CU5</f>
        <v>0</v>
      </c>
      <c r="CV112" s="228">
        <f>'EUS STOP cijfers'!CV5</f>
        <v>0</v>
      </c>
      <c r="CW112" s="228">
        <f>'EUS STOP cijfers'!CW5</f>
        <v>0</v>
      </c>
      <c r="CX112" s="228">
        <f>'EUS STOP cijfers'!CX5</f>
        <v>0</v>
      </c>
      <c r="CY112" s="229">
        <f>'EUS STOP cijfers'!CY5</f>
        <v>0</v>
      </c>
      <c r="CZ112" s="227">
        <f>'EUS STOP cijfers'!CZ5</f>
        <v>0</v>
      </c>
      <c r="DA112" s="228">
        <f>'EUS STOP cijfers'!DA5</f>
        <v>0</v>
      </c>
      <c r="DB112" s="228">
        <f>'EUS STOP cijfers'!DB5</f>
        <v>0</v>
      </c>
      <c r="DC112" s="228">
        <f>'EUS STOP cijfers'!DC5</f>
        <v>0</v>
      </c>
      <c r="DD112" s="228">
        <f>'EUS STOP cijfers'!DD5</f>
        <v>0</v>
      </c>
      <c r="DE112" s="228">
        <f>'EUS STOP cijfers'!DE5</f>
        <v>0</v>
      </c>
      <c r="DF112" s="228">
        <f>'EUS STOP cijfers'!DF5</f>
        <v>0</v>
      </c>
      <c r="DG112" s="228">
        <f>'EUS STOP cijfers'!DG5</f>
        <v>0</v>
      </c>
      <c r="DH112" s="228">
        <f>'EUS STOP cijfers'!DH5</f>
        <v>0</v>
      </c>
      <c r="DI112" s="228">
        <f>'EUS STOP cijfers'!DI5</f>
        <v>0</v>
      </c>
      <c r="DJ112" s="228">
        <f>'EUS STOP cijfers'!DJ5</f>
        <v>0</v>
      </c>
      <c r="DK112" s="228">
        <f>'EUS STOP cijfers'!DK5</f>
        <v>0</v>
      </c>
      <c r="DL112" s="229">
        <f>'EUS STOP cijfers'!DL5</f>
        <v>0</v>
      </c>
    </row>
    <row r="113" spans="1:116" s="221" customFormat="1" ht="26.4">
      <c r="A113" s="222">
        <f>'EUS STOP cijfers'!A6</f>
        <v>0</v>
      </c>
      <c r="B113" s="223" t="str">
        <f>'EUS STOP cijfers'!B6</f>
        <v>UANT/UANA</v>
      </c>
      <c r="C113" s="224" t="str">
        <f>'EUS STOP cijfers'!C6</f>
        <v>EU- subsidieregelingen</v>
      </c>
      <c r="D113" s="224" t="str">
        <f>'EUS STOP cijfers'!D6</f>
        <v>Boekhoudkundige nacontrole Vo.1306/2013 DG AGRO</v>
      </c>
      <c r="E113" s="225" t="str">
        <f>'EUS STOP cijfers'!E6</f>
        <v>3.4. Jaarverslag controleprogramma 14/15</v>
      </c>
      <c r="F113" s="226" t="str">
        <f>'EUS STOP cijfers'!F6</f>
        <v>EL&amp;I AGRO</v>
      </c>
      <c r="G113" s="224" t="str">
        <f>'EUS STOP cijfers'!G6</f>
        <v>ja, nee</v>
      </c>
      <c r="H113" s="227">
        <f>'EUS STOP cijfers'!H6</f>
        <v>120</v>
      </c>
      <c r="I113" s="228">
        <f>'EUS STOP cijfers'!I6</f>
        <v>0</v>
      </c>
      <c r="J113" s="228">
        <f>'EUS STOP cijfers'!J6</f>
        <v>0</v>
      </c>
      <c r="K113" s="228">
        <f>'EUS STOP cijfers'!K6</f>
        <v>0</v>
      </c>
      <c r="L113" s="228">
        <f>'EUS STOP cijfers'!L6</f>
        <v>0</v>
      </c>
      <c r="M113" s="228">
        <f>'EUS STOP cijfers'!M6</f>
        <v>0</v>
      </c>
      <c r="N113" s="228">
        <f>'EUS STOP cijfers'!N6</f>
        <v>0</v>
      </c>
      <c r="O113" s="228">
        <f>'EUS STOP cijfers'!O6</f>
        <v>0</v>
      </c>
      <c r="P113" s="228">
        <f>'EUS STOP cijfers'!P6</f>
        <v>0</v>
      </c>
      <c r="Q113" s="229">
        <f>'EUS STOP cijfers'!Q6</f>
        <v>120</v>
      </c>
      <c r="R113" s="227">
        <f>'EUS STOP cijfers'!R6</f>
        <v>0</v>
      </c>
      <c r="S113" s="228">
        <f>'EUS STOP cijfers'!S6</f>
        <v>0</v>
      </c>
      <c r="T113" s="228">
        <f>'EUS STOP cijfers'!T6</f>
        <v>120</v>
      </c>
      <c r="U113" s="228">
        <f>'EUS STOP cijfers'!U6</f>
        <v>0</v>
      </c>
      <c r="V113" s="228">
        <f>'EUS STOP cijfers'!V6</f>
        <v>0</v>
      </c>
      <c r="W113" s="228">
        <f>'EUS STOP cijfers'!W6</f>
        <v>0</v>
      </c>
      <c r="X113" s="228">
        <f>'EUS STOP cijfers'!X6</f>
        <v>0</v>
      </c>
      <c r="Y113" s="228">
        <f>'EUS STOP cijfers'!Y6</f>
        <v>0</v>
      </c>
      <c r="Z113" s="223">
        <f>'EUS STOP cijfers'!Z6</f>
        <v>120</v>
      </c>
      <c r="AA113" s="228">
        <f>'EUS STOP cijfers'!AA6</f>
        <v>120</v>
      </c>
      <c r="AB113" s="228">
        <f>'EUS STOP cijfers'!AB6</f>
        <v>0</v>
      </c>
      <c r="AC113" s="228">
        <f>'EUS STOP cijfers'!AC6</f>
        <v>0</v>
      </c>
      <c r="AD113" s="228">
        <f>'EUS STOP cijfers'!AD6</f>
        <v>0</v>
      </c>
      <c r="AE113" s="228">
        <f>'EUS STOP cijfers'!AE6</f>
        <v>0</v>
      </c>
      <c r="AF113" s="228">
        <f>'EUS STOP cijfers'!AF6</f>
        <v>0</v>
      </c>
      <c r="AG113" s="223">
        <f>'EUS STOP cijfers'!AG6</f>
        <v>0</v>
      </c>
      <c r="AH113" s="230">
        <f>'EUS STOP cijfers'!AH6</f>
        <v>0</v>
      </c>
      <c r="AI113" s="230">
        <f>'EUS STOP cijfers'!AI6</f>
        <v>0</v>
      </c>
      <c r="AJ113" s="230">
        <f>'EUS STOP cijfers'!AJ6</f>
        <v>120</v>
      </c>
      <c r="AK113" s="230">
        <f>'EUS STOP cijfers'!AK6</f>
        <v>0</v>
      </c>
      <c r="AL113" s="223">
        <f>'EUS STOP cijfers'!AL6</f>
        <v>0</v>
      </c>
      <c r="AM113" s="230">
        <f>'EUS STOP cijfers'!AM6</f>
        <v>0</v>
      </c>
      <c r="AN113" s="230">
        <f>'EUS STOP cijfers'!AN6</f>
        <v>0</v>
      </c>
      <c r="AO113" s="230">
        <f>'EUS STOP cijfers'!AO6</f>
        <v>0</v>
      </c>
      <c r="AP113" s="230">
        <f>'EUS STOP cijfers'!AP6</f>
        <v>0</v>
      </c>
      <c r="AQ113" s="230">
        <f>'EUS STOP cijfers'!AQ6</f>
        <v>0</v>
      </c>
      <c r="AR113" s="223">
        <f>'EUS STOP cijfers'!AR6</f>
        <v>0</v>
      </c>
      <c r="AS113" s="230">
        <f>'EUS STOP cijfers'!AS6</f>
        <v>0</v>
      </c>
      <c r="AT113" s="230">
        <f>'EUS STOP cijfers'!AT6</f>
        <v>0</v>
      </c>
      <c r="AU113" s="230">
        <f>'EUS STOP cijfers'!AU6</f>
        <v>0</v>
      </c>
      <c r="AV113" s="230">
        <f>'EUS STOP cijfers'!AV6</f>
        <v>0</v>
      </c>
      <c r="AW113" s="230">
        <f>'EUS STOP cijfers'!AW6</f>
        <v>0</v>
      </c>
      <c r="AX113" s="230">
        <f>'EUS STOP cijfers'!AX6</f>
        <v>0</v>
      </c>
      <c r="AY113" s="230">
        <f>'EUS STOP cijfers'!AY6</f>
        <v>0</v>
      </c>
      <c r="AZ113" s="230">
        <f>'EUS STOP cijfers'!AZ6</f>
        <v>0</v>
      </c>
      <c r="BA113" s="230">
        <f>'EUS STOP cijfers'!BA6</f>
        <v>0</v>
      </c>
      <c r="BB113" s="230">
        <f>'EUS STOP cijfers'!BB6</f>
        <v>0</v>
      </c>
      <c r="BC113" s="223">
        <f>'EUS STOP cijfers'!BC6</f>
        <v>0</v>
      </c>
      <c r="BD113" s="230">
        <f>'EUS STOP cijfers'!BD6</f>
        <v>0</v>
      </c>
      <c r="BE113" s="230">
        <f>'EUS STOP cijfers'!BE6</f>
        <v>0</v>
      </c>
      <c r="BF113" s="230">
        <f>'EUS STOP cijfers'!BF6</f>
        <v>0</v>
      </c>
      <c r="BG113" s="230">
        <f>'EUS STOP cijfers'!BG6</f>
        <v>0</v>
      </c>
      <c r="BH113" s="230">
        <f>'EUS STOP cijfers'!BH6</f>
        <v>0</v>
      </c>
      <c r="BI113" s="230">
        <f>'EUS STOP cijfers'!BI6</f>
        <v>0</v>
      </c>
      <c r="BJ113" s="230">
        <f>'EUS STOP cijfers'!BJ6</f>
        <v>0</v>
      </c>
      <c r="BK113" s="223">
        <f>'EUS STOP cijfers'!BK6</f>
        <v>0</v>
      </c>
      <c r="BL113" s="230">
        <f>'EUS STOP cijfers'!BL6</f>
        <v>0</v>
      </c>
      <c r="BM113" s="230">
        <f>'EUS STOP cijfers'!BM6</f>
        <v>0</v>
      </c>
      <c r="BN113" s="230">
        <f>'EUS STOP cijfers'!BN6</f>
        <v>0</v>
      </c>
      <c r="BO113" s="230">
        <f>'EUS STOP cijfers'!BO6</f>
        <v>0</v>
      </c>
      <c r="BP113" s="230">
        <f>'EUS STOP cijfers'!BP6</f>
        <v>0</v>
      </c>
      <c r="BQ113" s="223">
        <f>'EUS STOP cijfers'!BQ6</f>
        <v>0</v>
      </c>
      <c r="BR113" s="230">
        <f>'EUS STOP cijfers'!BR6</f>
        <v>0</v>
      </c>
      <c r="BS113" s="230">
        <f>'EUS STOP cijfers'!BS6</f>
        <v>0</v>
      </c>
      <c r="BT113" s="230">
        <f>'EUS STOP cijfers'!BT6</f>
        <v>0</v>
      </c>
      <c r="BU113" s="230">
        <f>'EUS STOP cijfers'!BU6</f>
        <v>0</v>
      </c>
      <c r="BV113" s="230">
        <f>'EUS STOP cijfers'!BV6</f>
        <v>0</v>
      </c>
      <c r="BW113" s="230">
        <f>'EUS STOP cijfers'!BW6</f>
        <v>0</v>
      </c>
      <c r="BX113" s="222">
        <f>'EUS STOP cijfers'!BX6</f>
        <v>0</v>
      </c>
      <c r="BY113" s="223">
        <f>'EUS STOP cijfers'!BY6</f>
        <v>120</v>
      </c>
      <c r="BZ113" s="228">
        <f>'EUS STOP cijfers'!BZ6</f>
        <v>0</v>
      </c>
      <c r="CA113" s="228">
        <f>'EUS STOP cijfers'!CA6</f>
        <v>0</v>
      </c>
      <c r="CB113" s="228">
        <f>'EUS STOP cijfers'!CB6</f>
        <v>0</v>
      </c>
      <c r="CC113" s="228">
        <f>'EUS STOP cijfers'!CC6</f>
        <v>0</v>
      </c>
      <c r="CD113" s="228">
        <f>'EUS STOP cijfers'!CD6</f>
        <v>0</v>
      </c>
      <c r="CE113" s="228">
        <f>'EUS STOP cijfers'!CE6</f>
        <v>0</v>
      </c>
      <c r="CF113" s="228">
        <f>'EUS STOP cijfers'!CF6</f>
        <v>0</v>
      </c>
      <c r="CG113" s="228">
        <f>'EUS STOP cijfers'!CG6</f>
        <v>0</v>
      </c>
      <c r="CH113" s="228">
        <f>'EUS STOP cijfers'!CH6</f>
        <v>0</v>
      </c>
      <c r="CI113" s="228">
        <f>'EUS STOP cijfers'!CI6</f>
        <v>0</v>
      </c>
      <c r="CJ113" s="228">
        <f>'EUS STOP cijfers'!CJ6</f>
        <v>0</v>
      </c>
      <c r="CK113" s="228">
        <f>'EUS STOP cijfers'!CK6</f>
        <v>0</v>
      </c>
      <c r="CL113" s="300">
        <f>'EUS STOP cijfers'!CL6</f>
        <v>0</v>
      </c>
      <c r="CM113" s="228">
        <f>'EUS STOP cijfers'!CM6</f>
        <v>0</v>
      </c>
      <c r="CN113" s="228">
        <f>'EUS STOP cijfers'!CN6</f>
        <v>0</v>
      </c>
      <c r="CO113" s="228">
        <f>'EUS STOP cijfers'!CO6</f>
        <v>0</v>
      </c>
      <c r="CP113" s="228">
        <f>'EUS STOP cijfers'!CP6</f>
        <v>0</v>
      </c>
      <c r="CQ113" s="228">
        <f>'EUS STOP cijfers'!CQ6</f>
        <v>0</v>
      </c>
      <c r="CR113" s="228">
        <f>'EUS STOP cijfers'!CR6</f>
        <v>0</v>
      </c>
      <c r="CS113" s="228">
        <f>'EUS STOP cijfers'!CS6</f>
        <v>0</v>
      </c>
      <c r="CT113" s="228">
        <f>'EUS STOP cijfers'!CT6</f>
        <v>0</v>
      </c>
      <c r="CU113" s="228">
        <f>'EUS STOP cijfers'!CU6</f>
        <v>0</v>
      </c>
      <c r="CV113" s="228">
        <f>'EUS STOP cijfers'!CV6</f>
        <v>0</v>
      </c>
      <c r="CW113" s="228">
        <f>'EUS STOP cijfers'!CW6</f>
        <v>0</v>
      </c>
      <c r="CX113" s="228">
        <f>'EUS STOP cijfers'!CX6</f>
        <v>0</v>
      </c>
      <c r="CY113" s="229">
        <f>'EUS STOP cijfers'!CY6</f>
        <v>0</v>
      </c>
      <c r="CZ113" s="227">
        <f>'EUS STOP cijfers'!CZ6</f>
        <v>0</v>
      </c>
      <c r="DA113" s="228">
        <f>'EUS STOP cijfers'!DA6</f>
        <v>0</v>
      </c>
      <c r="DB113" s="228">
        <f>'EUS STOP cijfers'!DB6</f>
        <v>0</v>
      </c>
      <c r="DC113" s="228">
        <f>'EUS STOP cijfers'!DC6</f>
        <v>0</v>
      </c>
      <c r="DD113" s="228">
        <f>'EUS STOP cijfers'!DD6</f>
        <v>0</v>
      </c>
      <c r="DE113" s="228">
        <f>'EUS STOP cijfers'!DE6</f>
        <v>0</v>
      </c>
      <c r="DF113" s="228">
        <f>'EUS STOP cijfers'!DF6</f>
        <v>0</v>
      </c>
      <c r="DG113" s="228">
        <f>'EUS STOP cijfers'!DG6</f>
        <v>0</v>
      </c>
      <c r="DH113" s="228">
        <f>'EUS STOP cijfers'!DH6</f>
        <v>0</v>
      </c>
      <c r="DI113" s="228">
        <f>'EUS STOP cijfers'!DI6</f>
        <v>0</v>
      </c>
      <c r="DJ113" s="228">
        <f>'EUS STOP cijfers'!DJ6</f>
        <v>0</v>
      </c>
      <c r="DK113" s="228">
        <f>'EUS STOP cijfers'!DK6</f>
        <v>0</v>
      </c>
      <c r="DL113" s="229">
        <f>'EUS STOP cijfers'!DL6</f>
        <v>0</v>
      </c>
    </row>
    <row r="114" spans="1:116" s="221" customFormat="1" ht="26.4">
      <c r="A114" s="222">
        <f>'EUS STOP cijfers'!A7</f>
        <v>0</v>
      </c>
      <c r="B114" s="223" t="str">
        <f>'EUS STOP cijfers'!B7</f>
        <v>UANT/UANA</v>
      </c>
      <c r="C114" s="224" t="str">
        <f>'EUS STOP cijfers'!C7</f>
        <v>EU- subsidieregelingen</v>
      </c>
      <c r="D114" s="224" t="str">
        <f>'EUS STOP cijfers'!D7</f>
        <v>Boekhoudkundige nacontrole Vo.1306/2013 DG AGRO</v>
      </c>
      <c r="E114" s="225" t="str">
        <f>'EUS STOP cijfers'!E7</f>
        <v>3.5. Herijking afspraken over gegevenslevering</v>
      </c>
      <c r="F114" s="226" t="str">
        <f>'EUS STOP cijfers'!F7</f>
        <v>EL&amp;I AGRO</v>
      </c>
      <c r="G114" s="224" t="str">
        <f>'EUS STOP cijfers'!G7</f>
        <v>ja, nee</v>
      </c>
      <c r="H114" s="227">
        <f>'EUS STOP cijfers'!H7</f>
        <v>0</v>
      </c>
      <c r="I114" s="228">
        <f>'EUS STOP cijfers'!I7</f>
        <v>0</v>
      </c>
      <c r="J114" s="228">
        <f>'EUS STOP cijfers'!J7</f>
        <v>40</v>
      </c>
      <c r="K114" s="228">
        <f>'EUS STOP cijfers'!K7</f>
        <v>0</v>
      </c>
      <c r="L114" s="228">
        <f>'EUS STOP cijfers'!L7</f>
        <v>0</v>
      </c>
      <c r="M114" s="228">
        <f>'EUS STOP cijfers'!M7</f>
        <v>0</v>
      </c>
      <c r="N114" s="228">
        <f>'EUS STOP cijfers'!N7</f>
        <v>0</v>
      </c>
      <c r="O114" s="228">
        <f>'EUS STOP cijfers'!O7</f>
        <v>0</v>
      </c>
      <c r="P114" s="228">
        <f>'EUS STOP cijfers'!P7</f>
        <v>0</v>
      </c>
      <c r="Q114" s="229">
        <f>'EUS STOP cijfers'!Q7</f>
        <v>40</v>
      </c>
      <c r="R114" s="227">
        <f>'EUS STOP cijfers'!R7</f>
        <v>0</v>
      </c>
      <c r="S114" s="228">
        <f>'EUS STOP cijfers'!S7</f>
        <v>0</v>
      </c>
      <c r="T114" s="228">
        <f>'EUS STOP cijfers'!T7</f>
        <v>40</v>
      </c>
      <c r="U114" s="228">
        <f>'EUS STOP cijfers'!U7</f>
        <v>0</v>
      </c>
      <c r="V114" s="228">
        <f>'EUS STOP cijfers'!V7</f>
        <v>0</v>
      </c>
      <c r="W114" s="228">
        <f>'EUS STOP cijfers'!W7</f>
        <v>0</v>
      </c>
      <c r="X114" s="228">
        <f>'EUS STOP cijfers'!X7</f>
        <v>0</v>
      </c>
      <c r="Y114" s="228">
        <f>'EUS STOP cijfers'!Y7</f>
        <v>0</v>
      </c>
      <c r="Z114" s="223">
        <f>'EUS STOP cijfers'!Z7</f>
        <v>40</v>
      </c>
      <c r="AA114" s="228">
        <f>'EUS STOP cijfers'!AA7</f>
        <v>40</v>
      </c>
      <c r="AB114" s="228">
        <f>'EUS STOP cijfers'!AB7</f>
        <v>0</v>
      </c>
      <c r="AC114" s="228">
        <f>'EUS STOP cijfers'!AC7</f>
        <v>0</v>
      </c>
      <c r="AD114" s="228">
        <f>'EUS STOP cijfers'!AD7</f>
        <v>0</v>
      </c>
      <c r="AE114" s="228">
        <f>'EUS STOP cijfers'!AE7</f>
        <v>0</v>
      </c>
      <c r="AF114" s="228">
        <f>'EUS STOP cijfers'!AF7</f>
        <v>0</v>
      </c>
      <c r="AG114" s="223">
        <f>'EUS STOP cijfers'!AG7</f>
        <v>0</v>
      </c>
      <c r="AH114" s="230">
        <f>'EUS STOP cijfers'!AH7</f>
        <v>0</v>
      </c>
      <c r="AI114" s="230">
        <f>'EUS STOP cijfers'!AI7</f>
        <v>0</v>
      </c>
      <c r="AJ114" s="230">
        <f>'EUS STOP cijfers'!AJ7</f>
        <v>40</v>
      </c>
      <c r="AK114" s="230">
        <f>'EUS STOP cijfers'!AK7</f>
        <v>0</v>
      </c>
      <c r="AL114" s="223">
        <f>'EUS STOP cijfers'!AL7</f>
        <v>0</v>
      </c>
      <c r="AM114" s="230">
        <f>'EUS STOP cijfers'!AM7</f>
        <v>0</v>
      </c>
      <c r="AN114" s="230">
        <f>'EUS STOP cijfers'!AN7</f>
        <v>0</v>
      </c>
      <c r="AO114" s="230">
        <f>'EUS STOP cijfers'!AO7</f>
        <v>0</v>
      </c>
      <c r="AP114" s="230">
        <f>'EUS STOP cijfers'!AP7</f>
        <v>0</v>
      </c>
      <c r="AQ114" s="230">
        <f>'EUS STOP cijfers'!AQ7</f>
        <v>0</v>
      </c>
      <c r="AR114" s="223">
        <f>'EUS STOP cijfers'!AR7</f>
        <v>0</v>
      </c>
      <c r="AS114" s="230">
        <f>'EUS STOP cijfers'!AS7</f>
        <v>0</v>
      </c>
      <c r="AT114" s="230">
        <f>'EUS STOP cijfers'!AT7</f>
        <v>0</v>
      </c>
      <c r="AU114" s="230">
        <f>'EUS STOP cijfers'!AU7</f>
        <v>0</v>
      </c>
      <c r="AV114" s="230">
        <f>'EUS STOP cijfers'!AV7</f>
        <v>0</v>
      </c>
      <c r="AW114" s="230">
        <f>'EUS STOP cijfers'!AW7</f>
        <v>0</v>
      </c>
      <c r="AX114" s="230">
        <f>'EUS STOP cijfers'!AX7</f>
        <v>0</v>
      </c>
      <c r="AY114" s="230">
        <f>'EUS STOP cijfers'!AY7</f>
        <v>0</v>
      </c>
      <c r="AZ114" s="230">
        <f>'EUS STOP cijfers'!AZ7</f>
        <v>0</v>
      </c>
      <c r="BA114" s="230">
        <f>'EUS STOP cijfers'!BA7</f>
        <v>0</v>
      </c>
      <c r="BB114" s="230">
        <f>'EUS STOP cijfers'!BB7</f>
        <v>0</v>
      </c>
      <c r="BC114" s="223">
        <f>'EUS STOP cijfers'!BC7</f>
        <v>0</v>
      </c>
      <c r="BD114" s="230">
        <f>'EUS STOP cijfers'!BD7</f>
        <v>0</v>
      </c>
      <c r="BE114" s="230">
        <f>'EUS STOP cijfers'!BE7</f>
        <v>0</v>
      </c>
      <c r="BF114" s="230">
        <f>'EUS STOP cijfers'!BF7</f>
        <v>0</v>
      </c>
      <c r="BG114" s="230">
        <f>'EUS STOP cijfers'!BG7</f>
        <v>0</v>
      </c>
      <c r="BH114" s="230">
        <f>'EUS STOP cijfers'!BH7</f>
        <v>0</v>
      </c>
      <c r="BI114" s="230">
        <f>'EUS STOP cijfers'!BI7</f>
        <v>0</v>
      </c>
      <c r="BJ114" s="230">
        <f>'EUS STOP cijfers'!BJ7</f>
        <v>0</v>
      </c>
      <c r="BK114" s="223">
        <f>'EUS STOP cijfers'!BK7</f>
        <v>0</v>
      </c>
      <c r="BL114" s="230">
        <f>'EUS STOP cijfers'!BL7</f>
        <v>0</v>
      </c>
      <c r="BM114" s="230">
        <f>'EUS STOP cijfers'!BM7</f>
        <v>0</v>
      </c>
      <c r="BN114" s="230">
        <f>'EUS STOP cijfers'!BN7</f>
        <v>0</v>
      </c>
      <c r="BO114" s="230">
        <f>'EUS STOP cijfers'!BO7</f>
        <v>0</v>
      </c>
      <c r="BP114" s="230">
        <f>'EUS STOP cijfers'!BP7</f>
        <v>0</v>
      </c>
      <c r="BQ114" s="223">
        <f>'EUS STOP cijfers'!BQ7</f>
        <v>0</v>
      </c>
      <c r="BR114" s="230">
        <f>'EUS STOP cijfers'!BR7</f>
        <v>0</v>
      </c>
      <c r="BS114" s="230">
        <f>'EUS STOP cijfers'!BS7</f>
        <v>0</v>
      </c>
      <c r="BT114" s="230">
        <f>'EUS STOP cijfers'!BT7</f>
        <v>0</v>
      </c>
      <c r="BU114" s="230">
        <f>'EUS STOP cijfers'!BU7</f>
        <v>0</v>
      </c>
      <c r="BV114" s="230">
        <f>'EUS STOP cijfers'!BV7</f>
        <v>0</v>
      </c>
      <c r="BW114" s="230">
        <f>'EUS STOP cijfers'!BW7</f>
        <v>0</v>
      </c>
      <c r="BX114" s="222">
        <f>'EUS STOP cijfers'!BX7</f>
        <v>0</v>
      </c>
      <c r="BY114" s="223">
        <f>'EUS STOP cijfers'!BY7</f>
        <v>40</v>
      </c>
      <c r="BZ114" s="228">
        <f>'EUS STOP cijfers'!BZ7</f>
        <v>0</v>
      </c>
      <c r="CA114" s="228">
        <f>'EUS STOP cijfers'!CA7</f>
        <v>0</v>
      </c>
      <c r="CB114" s="228">
        <f>'EUS STOP cijfers'!CB7</f>
        <v>0</v>
      </c>
      <c r="CC114" s="228">
        <f>'EUS STOP cijfers'!CC7</f>
        <v>0</v>
      </c>
      <c r="CD114" s="228">
        <f>'EUS STOP cijfers'!CD7</f>
        <v>0</v>
      </c>
      <c r="CE114" s="228">
        <f>'EUS STOP cijfers'!CE7</f>
        <v>0</v>
      </c>
      <c r="CF114" s="228">
        <f>'EUS STOP cijfers'!CF7</f>
        <v>0</v>
      </c>
      <c r="CG114" s="228">
        <f>'EUS STOP cijfers'!CG7</f>
        <v>0</v>
      </c>
      <c r="CH114" s="228">
        <f>'EUS STOP cijfers'!CH7</f>
        <v>0</v>
      </c>
      <c r="CI114" s="228">
        <f>'EUS STOP cijfers'!CI7</f>
        <v>0</v>
      </c>
      <c r="CJ114" s="228">
        <f>'EUS STOP cijfers'!CJ7</f>
        <v>0</v>
      </c>
      <c r="CK114" s="228">
        <f>'EUS STOP cijfers'!CK7</f>
        <v>0</v>
      </c>
      <c r="CL114" s="300">
        <f>'EUS STOP cijfers'!CL7</f>
        <v>0</v>
      </c>
      <c r="CM114" s="228">
        <f>'EUS STOP cijfers'!CM7</f>
        <v>0</v>
      </c>
      <c r="CN114" s="228">
        <f>'EUS STOP cijfers'!CN7</f>
        <v>0</v>
      </c>
      <c r="CO114" s="228">
        <f>'EUS STOP cijfers'!CO7</f>
        <v>0</v>
      </c>
      <c r="CP114" s="228">
        <f>'EUS STOP cijfers'!CP7</f>
        <v>0</v>
      </c>
      <c r="CQ114" s="228">
        <f>'EUS STOP cijfers'!CQ7</f>
        <v>0</v>
      </c>
      <c r="CR114" s="228">
        <f>'EUS STOP cijfers'!CR7</f>
        <v>0</v>
      </c>
      <c r="CS114" s="228">
        <f>'EUS STOP cijfers'!CS7</f>
        <v>0</v>
      </c>
      <c r="CT114" s="228">
        <f>'EUS STOP cijfers'!CT7</f>
        <v>0</v>
      </c>
      <c r="CU114" s="228">
        <f>'EUS STOP cijfers'!CU7</f>
        <v>0</v>
      </c>
      <c r="CV114" s="228">
        <f>'EUS STOP cijfers'!CV7</f>
        <v>0</v>
      </c>
      <c r="CW114" s="228">
        <f>'EUS STOP cijfers'!CW7</f>
        <v>0</v>
      </c>
      <c r="CX114" s="228">
        <f>'EUS STOP cijfers'!CX7</f>
        <v>0</v>
      </c>
      <c r="CY114" s="229">
        <f>'EUS STOP cijfers'!CY7</f>
        <v>0</v>
      </c>
      <c r="CZ114" s="227">
        <f>'EUS STOP cijfers'!CZ7</f>
        <v>0</v>
      </c>
      <c r="DA114" s="228">
        <f>'EUS STOP cijfers'!DA7</f>
        <v>0</v>
      </c>
      <c r="DB114" s="228">
        <f>'EUS STOP cijfers'!DB7</f>
        <v>0</v>
      </c>
      <c r="DC114" s="228">
        <f>'EUS STOP cijfers'!DC7</f>
        <v>0</v>
      </c>
      <c r="DD114" s="228">
        <f>'EUS STOP cijfers'!DD7</f>
        <v>0</v>
      </c>
      <c r="DE114" s="228">
        <f>'EUS STOP cijfers'!DE7</f>
        <v>0</v>
      </c>
      <c r="DF114" s="228">
        <f>'EUS STOP cijfers'!DF7</f>
        <v>0</v>
      </c>
      <c r="DG114" s="228">
        <f>'EUS STOP cijfers'!DG7</f>
        <v>0</v>
      </c>
      <c r="DH114" s="228">
        <f>'EUS STOP cijfers'!DH7</f>
        <v>0</v>
      </c>
      <c r="DI114" s="228">
        <f>'EUS STOP cijfers'!DI7</f>
        <v>0</v>
      </c>
      <c r="DJ114" s="228">
        <f>'EUS STOP cijfers'!DJ7</f>
        <v>0</v>
      </c>
      <c r="DK114" s="228">
        <f>'EUS STOP cijfers'!DK7</f>
        <v>0</v>
      </c>
      <c r="DL114" s="229">
        <f>'EUS STOP cijfers'!DL7</f>
        <v>0</v>
      </c>
    </row>
    <row r="115" spans="1:116" s="221" customFormat="1" ht="26.4">
      <c r="A115" s="222">
        <f>'EUS STOP cijfers'!A8</f>
        <v>0</v>
      </c>
      <c r="B115" s="223" t="str">
        <f>'EUS STOP cijfers'!B8</f>
        <v>UANT/UANA</v>
      </c>
      <c r="C115" s="224" t="str">
        <f>'EUS STOP cijfers'!C8</f>
        <v>EU- subsidieregelingen</v>
      </c>
      <c r="D115" s="224" t="str">
        <f>'EUS STOP cijfers'!D8</f>
        <v>Boekhoudkundige nacontrole Vo.1306/2013 DG AGRO</v>
      </c>
      <c r="E115" s="225" t="str">
        <f>'EUS STOP cijfers'!E8</f>
        <v>3.6. Updaten AO CCU werkzaamheden</v>
      </c>
      <c r="F115" s="226" t="str">
        <f>'EUS STOP cijfers'!F8</f>
        <v>EL&amp;I AGRO</v>
      </c>
      <c r="G115" s="224" t="str">
        <f>'EUS STOP cijfers'!G8</f>
        <v>ja, ja</v>
      </c>
      <c r="H115" s="227">
        <f>'EUS STOP cijfers'!H8</f>
        <v>40</v>
      </c>
      <c r="I115" s="228">
        <f>'EUS STOP cijfers'!I8</f>
        <v>0</v>
      </c>
      <c r="J115" s="228">
        <f>'EUS STOP cijfers'!J8</f>
        <v>0</v>
      </c>
      <c r="K115" s="228">
        <f>'EUS STOP cijfers'!K8</f>
        <v>0</v>
      </c>
      <c r="L115" s="228">
        <f>'EUS STOP cijfers'!L8</f>
        <v>0</v>
      </c>
      <c r="M115" s="228">
        <f>'EUS STOP cijfers'!M8</f>
        <v>0</v>
      </c>
      <c r="N115" s="228">
        <f>'EUS STOP cijfers'!N8</f>
        <v>0</v>
      </c>
      <c r="O115" s="228">
        <f>'EUS STOP cijfers'!O8</f>
        <v>0</v>
      </c>
      <c r="P115" s="228">
        <f>'EUS STOP cijfers'!P8</f>
        <v>0</v>
      </c>
      <c r="Q115" s="229">
        <f>'EUS STOP cijfers'!Q8</f>
        <v>40</v>
      </c>
      <c r="R115" s="227">
        <f>'EUS STOP cijfers'!R8</f>
        <v>0</v>
      </c>
      <c r="S115" s="228">
        <f>'EUS STOP cijfers'!S8</f>
        <v>0</v>
      </c>
      <c r="T115" s="228">
        <f>'EUS STOP cijfers'!T8</f>
        <v>40</v>
      </c>
      <c r="U115" s="228">
        <f>'EUS STOP cijfers'!U8</f>
        <v>0</v>
      </c>
      <c r="V115" s="228">
        <f>'EUS STOP cijfers'!V8</f>
        <v>0</v>
      </c>
      <c r="W115" s="228">
        <f>'EUS STOP cijfers'!W8</f>
        <v>0</v>
      </c>
      <c r="X115" s="228">
        <f>'EUS STOP cijfers'!X8</f>
        <v>0</v>
      </c>
      <c r="Y115" s="228">
        <f>'EUS STOP cijfers'!Y8</f>
        <v>0</v>
      </c>
      <c r="Z115" s="223">
        <f>'EUS STOP cijfers'!Z8</f>
        <v>40</v>
      </c>
      <c r="AA115" s="228">
        <f>'EUS STOP cijfers'!AA8</f>
        <v>40</v>
      </c>
      <c r="AB115" s="228">
        <f>'EUS STOP cijfers'!AB8</f>
        <v>0</v>
      </c>
      <c r="AC115" s="228">
        <f>'EUS STOP cijfers'!AC8</f>
        <v>0</v>
      </c>
      <c r="AD115" s="228">
        <f>'EUS STOP cijfers'!AD8</f>
        <v>0</v>
      </c>
      <c r="AE115" s="228">
        <f>'EUS STOP cijfers'!AE8</f>
        <v>0</v>
      </c>
      <c r="AF115" s="228">
        <f>'EUS STOP cijfers'!AF8</f>
        <v>0</v>
      </c>
      <c r="AG115" s="223">
        <f>'EUS STOP cijfers'!AG8</f>
        <v>0</v>
      </c>
      <c r="AH115" s="230">
        <f>'EUS STOP cijfers'!AH8</f>
        <v>0</v>
      </c>
      <c r="AI115" s="230">
        <f>'EUS STOP cijfers'!AI8</f>
        <v>0</v>
      </c>
      <c r="AJ115" s="230">
        <f>'EUS STOP cijfers'!AJ8</f>
        <v>40</v>
      </c>
      <c r="AK115" s="230">
        <f>'EUS STOP cijfers'!AK8</f>
        <v>0</v>
      </c>
      <c r="AL115" s="223">
        <f>'EUS STOP cijfers'!AL8</f>
        <v>0</v>
      </c>
      <c r="AM115" s="230">
        <f>'EUS STOP cijfers'!AM8</f>
        <v>0</v>
      </c>
      <c r="AN115" s="230">
        <f>'EUS STOP cijfers'!AN8</f>
        <v>0</v>
      </c>
      <c r="AO115" s="230">
        <f>'EUS STOP cijfers'!AO8</f>
        <v>0</v>
      </c>
      <c r="AP115" s="230">
        <f>'EUS STOP cijfers'!AP8</f>
        <v>0</v>
      </c>
      <c r="AQ115" s="230">
        <f>'EUS STOP cijfers'!AQ8</f>
        <v>0</v>
      </c>
      <c r="AR115" s="223">
        <f>'EUS STOP cijfers'!AR8</f>
        <v>0</v>
      </c>
      <c r="AS115" s="230">
        <f>'EUS STOP cijfers'!AS8</f>
        <v>0</v>
      </c>
      <c r="AT115" s="230">
        <f>'EUS STOP cijfers'!AT8</f>
        <v>0</v>
      </c>
      <c r="AU115" s="230">
        <f>'EUS STOP cijfers'!AU8</f>
        <v>0</v>
      </c>
      <c r="AV115" s="230">
        <f>'EUS STOP cijfers'!AV8</f>
        <v>0</v>
      </c>
      <c r="AW115" s="230">
        <f>'EUS STOP cijfers'!AW8</f>
        <v>0</v>
      </c>
      <c r="AX115" s="230">
        <f>'EUS STOP cijfers'!AX8</f>
        <v>0</v>
      </c>
      <c r="AY115" s="230">
        <f>'EUS STOP cijfers'!AY8</f>
        <v>0</v>
      </c>
      <c r="AZ115" s="230">
        <f>'EUS STOP cijfers'!AZ8</f>
        <v>0</v>
      </c>
      <c r="BA115" s="230">
        <f>'EUS STOP cijfers'!BA8</f>
        <v>0</v>
      </c>
      <c r="BB115" s="230">
        <f>'EUS STOP cijfers'!BB8</f>
        <v>0</v>
      </c>
      <c r="BC115" s="223">
        <f>'EUS STOP cijfers'!BC8</f>
        <v>0</v>
      </c>
      <c r="BD115" s="230">
        <f>'EUS STOP cijfers'!BD8</f>
        <v>0</v>
      </c>
      <c r="BE115" s="230">
        <f>'EUS STOP cijfers'!BE8</f>
        <v>0</v>
      </c>
      <c r="BF115" s="230">
        <f>'EUS STOP cijfers'!BF8</f>
        <v>0</v>
      </c>
      <c r="BG115" s="230">
        <f>'EUS STOP cijfers'!BG8</f>
        <v>0</v>
      </c>
      <c r="BH115" s="230">
        <f>'EUS STOP cijfers'!BH8</f>
        <v>0</v>
      </c>
      <c r="BI115" s="230">
        <f>'EUS STOP cijfers'!BI8</f>
        <v>0</v>
      </c>
      <c r="BJ115" s="230">
        <f>'EUS STOP cijfers'!BJ8</f>
        <v>0</v>
      </c>
      <c r="BK115" s="223">
        <f>'EUS STOP cijfers'!BK8</f>
        <v>0</v>
      </c>
      <c r="BL115" s="230">
        <f>'EUS STOP cijfers'!BL8</f>
        <v>0</v>
      </c>
      <c r="BM115" s="230">
        <f>'EUS STOP cijfers'!BM8</f>
        <v>0</v>
      </c>
      <c r="BN115" s="230">
        <f>'EUS STOP cijfers'!BN8</f>
        <v>0</v>
      </c>
      <c r="BO115" s="230">
        <f>'EUS STOP cijfers'!BO8</f>
        <v>0</v>
      </c>
      <c r="BP115" s="230">
        <f>'EUS STOP cijfers'!BP8</f>
        <v>0</v>
      </c>
      <c r="BQ115" s="223">
        <f>'EUS STOP cijfers'!BQ8</f>
        <v>0</v>
      </c>
      <c r="BR115" s="230">
        <f>'EUS STOP cijfers'!BR8</f>
        <v>0</v>
      </c>
      <c r="BS115" s="230">
        <f>'EUS STOP cijfers'!BS8</f>
        <v>0</v>
      </c>
      <c r="BT115" s="230">
        <f>'EUS STOP cijfers'!BT8</f>
        <v>0</v>
      </c>
      <c r="BU115" s="230">
        <f>'EUS STOP cijfers'!BU8</f>
        <v>0</v>
      </c>
      <c r="BV115" s="230">
        <f>'EUS STOP cijfers'!BV8</f>
        <v>0</v>
      </c>
      <c r="BW115" s="230">
        <f>'EUS STOP cijfers'!BW8</f>
        <v>0</v>
      </c>
      <c r="BX115" s="222">
        <f>'EUS STOP cijfers'!BX8</f>
        <v>0</v>
      </c>
      <c r="BY115" s="223">
        <f>'EUS STOP cijfers'!BY8</f>
        <v>40</v>
      </c>
      <c r="BZ115" s="228">
        <f>'EUS STOP cijfers'!BZ8</f>
        <v>0</v>
      </c>
      <c r="CA115" s="228">
        <f>'EUS STOP cijfers'!CA8</f>
        <v>0</v>
      </c>
      <c r="CB115" s="228">
        <f>'EUS STOP cijfers'!CB8</f>
        <v>0</v>
      </c>
      <c r="CC115" s="228">
        <f>'EUS STOP cijfers'!CC8</f>
        <v>0</v>
      </c>
      <c r="CD115" s="228">
        <f>'EUS STOP cijfers'!CD8</f>
        <v>0</v>
      </c>
      <c r="CE115" s="228">
        <f>'EUS STOP cijfers'!CE8</f>
        <v>0</v>
      </c>
      <c r="CF115" s="228">
        <f>'EUS STOP cijfers'!CF8</f>
        <v>0</v>
      </c>
      <c r="CG115" s="228">
        <f>'EUS STOP cijfers'!CG8</f>
        <v>0</v>
      </c>
      <c r="CH115" s="228">
        <f>'EUS STOP cijfers'!CH8</f>
        <v>0</v>
      </c>
      <c r="CI115" s="228">
        <f>'EUS STOP cijfers'!CI8</f>
        <v>0</v>
      </c>
      <c r="CJ115" s="228">
        <f>'EUS STOP cijfers'!CJ8</f>
        <v>0</v>
      </c>
      <c r="CK115" s="228">
        <f>'EUS STOP cijfers'!CK8</f>
        <v>0</v>
      </c>
      <c r="CL115" s="300">
        <f>'EUS STOP cijfers'!CL8</f>
        <v>0</v>
      </c>
      <c r="CM115" s="228">
        <f>'EUS STOP cijfers'!CM8</f>
        <v>0</v>
      </c>
      <c r="CN115" s="228">
        <f>'EUS STOP cijfers'!CN8</f>
        <v>0</v>
      </c>
      <c r="CO115" s="228">
        <f>'EUS STOP cijfers'!CO8</f>
        <v>0</v>
      </c>
      <c r="CP115" s="228">
        <f>'EUS STOP cijfers'!CP8</f>
        <v>0</v>
      </c>
      <c r="CQ115" s="228">
        <f>'EUS STOP cijfers'!CQ8</f>
        <v>0</v>
      </c>
      <c r="CR115" s="228">
        <f>'EUS STOP cijfers'!CR8</f>
        <v>0</v>
      </c>
      <c r="CS115" s="228">
        <f>'EUS STOP cijfers'!CS8</f>
        <v>0</v>
      </c>
      <c r="CT115" s="228">
        <f>'EUS STOP cijfers'!CT8</f>
        <v>0</v>
      </c>
      <c r="CU115" s="228">
        <f>'EUS STOP cijfers'!CU8</f>
        <v>0</v>
      </c>
      <c r="CV115" s="228">
        <f>'EUS STOP cijfers'!CV8</f>
        <v>0</v>
      </c>
      <c r="CW115" s="228">
        <f>'EUS STOP cijfers'!CW8</f>
        <v>0</v>
      </c>
      <c r="CX115" s="228">
        <f>'EUS STOP cijfers'!CX8</f>
        <v>0</v>
      </c>
      <c r="CY115" s="229">
        <f>'EUS STOP cijfers'!CY8</f>
        <v>0</v>
      </c>
      <c r="CZ115" s="227">
        <f>'EUS STOP cijfers'!CZ8</f>
        <v>0</v>
      </c>
      <c r="DA115" s="228">
        <f>'EUS STOP cijfers'!DA8</f>
        <v>0</v>
      </c>
      <c r="DB115" s="228">
        <f>'EUS STOP cijfers'!DB8</f>
        <v>0</v>
      </c>
      <c r="DC115" s="228">
        <f>'EUS STOP cijfers'!DC8</f>
        <v>0</v>
      </c>
      <c r="DD115" s="228">
        <f>'EUS STOP cijfers'!DD8</f>
        <v>0</v>
      </c>
      <c r="DE115" s="228">
        <f>'EUS STOP cijfers'!DE8</f>
        <v>0</v>
      </c>
      <c r="DF115" s="228">
        <f>'EUS STOP cijfers'!DF8</f>
        <v>0</v>
      </c>
      <c r="DG115" s="228">
        <f>'EUS STOP cijfers'!DG8</f>
        <v>0</v>
      </c>
      <c r="DH115" s="228">
        <f>'EUS STOP cijfers'!DH8</f>
        <v>0</v>
      </c>
      <c r="DI115" s="228">
        <f>'EUS STOP cijfers'!DI8</f>
        <v>0</v>
      </c>
      <c r="DJ115" s="228">
        <f>'EUS STOP cijfers'!DJ8</f>
        <v>0</v>
      </c>
      <c r="DK115" s="228">
        <f>'EUS STOP cijfers'!DK8</f>
        <v>0</v>
      </c>
      <c r="DL115" s="229">
        <f>'EUS STOP cijfers'!DL8</f>
        <v>0</v>
      </c>
    </row>
    <row r="116" spans="1:116" s="221" customFormat="1">
      <c r="A116" s="222">
        <f>'EUS STOP cijfers'!A9</f>
        <v>0</v>
      </c>
      <c r="B116" s="223" t="str">
        <f>'EUS STOP cijfers'!B9</f>
        <v>UANT/UANA</v>
      </c>
      <c r="C116" s="224" t="str">
        <f>'EUS STOP cijfers'!C9</f>
        <v>EU- subsidieregelingen</v>
      </c>
      <c r="D116" s="224" t="str">
        <f>'EUS STOP cijfers'!D9</f>
        <v>Boekhoudkundige nacontrole Vo.1306/2013 DG AGRO</v>
      </c>
      <c r="E116" s="225" t="str">
        <f>'EUS STOP cijfers'!E9</f>
        <v>3.8. Melden van tegencontroles</v>
      </c>
      <c r="F116" s="226" t="str">
        <f>'EUS STOP cijfers'!F9</f>
        <v>EL&amp;I AGRO</v>
      </c>
      <c r="G116" s="224" t="str">
        <f>'EUS STOP cijfers'!G9</f>
        <v>ja, nee</v>
      </c>
      <c r="H116" s="227">
        <f>'EUS STOP cijfers'!H9</f>
        <v>40</v>
      </c>
      <c r="I116" s="228">
        <f>'EUS STOP cijfers'!I9</f>
        <v>0</v>
      </c>
      <c r="J116" s="228">
        <f>'EUS STOP cijfers'!J9</f>
        <v>0</v>
      </c>
      <c r="K116" s="228">
        <f>'EUS STOP cijfers'!K9</f>
        <v>0</v>
      </c>
      <c r="L116" s="228">
        <f>'EUS STOP cijfers'!L9</f>
        <v>0</v>
      </c>
      <c r="M116" s="228">
        <f>'EUS STOP cijfers'!M9</f>
        <v>0</v>
      </c>
      <c r="N116" s="228">
        <f>'EUS STOP cijfers'!N9</f>
        <v>0</v>
      </c>
      <c r="O116" s="228">
        <f>'EUS STOP cijfers'!O9</f>
        <v>0</v>
      </c>
      <c r="P116" s="228">
        <f>'EUS STOP cijfers'!P9</f>
        <v>0</v>
      </c>
      <c r="Q116" s="229">
        <f>'EUS STOP cijfers'!Q9</f>
        <v>40</v>
      </c>
      <c r="R116" s="227">
        <f>'EUS STOP cijfers'!R9</f>
        <v>0</v>
      </c>
      <c r="S116" s="228">
        <f>'EUS STOP cijfers'!S9</f>
        <v>0</v>
      </c>
      <c r="T116" s="228">
        <f>'EUS STOP cijfers'!T9</f>
        <v>40</v>
      </c>
      <c r="U116" s="228">
        <f>'EUS STOP cijfers'!U9</f>
        <v>0</v>
      </c>
      <c r="V116" s="228">
        <f>'EUS STOP cijfers'!V9</f>
        <v>0</v>
      </c>
      <c r="W116" s="228">
        <f>'EUS STOP cijfers'!W9</f>
        <v>0</v>
      </c>
      <c r="X116" s="228">
        <f>'EUS STOP cijfers'!X9</f>
        <v>0</v>
      </c>
      <c r="Y116" s="228">
        <f>'EUS STOP cijfers'!Y9</f>
        <v>0</v>
      </c>
      <c r="Z116" s="223">
        <f>'EUS STOP cijfers'!Z9</f>
        <v>40</v>
      </c>
      <c r="AA116" s="228">
        <f>'EUS STOP cijfers'!AA9</f>
        <v>40</v>
      </c>
      <c r="AB116" s="228">
        <f>'EUS STOP cijfers'!AB9</f>
        <v>0</v>
      </c>
      <c r="AC116" s="228">
        <f>'EUS STOP cijfers'!AC9</f>
        <v>0</v>
      </c>
      <c r="AD116" s="228">
        <f>'EUS STOP cijfers'!AD9</f>
        <v>0</v>
      </c>
      <c r="AE116" s="228">
        <f>'EUS STOP cijfers'!AE9</f>
        <v>0</v>
      </c>
      <c r="AF116" s="228">
        <f>'EUS STOP cijfers'!AF9</f>
        <v>0</v>
      </c>
      <c r="AG116" s="223">
        <f>'EUS STOP cijfers'!AG9</f>
        <v>0</v>
      </c>
      <c r="AH116" s="230">
        <f>'EUS STOP cijfers'!AH9</f>
        <v>0</v>
      </c>
      <c r="AI116" s="230">
        <f>'EUS STOP cijfers'!AI9</f>
        <v>0</v>
      </c>
      <c r="AJ116" s="230">
        <f>'EUS STOP cijfers'!AJ9</f>
        <v>40</v>
      </c>
      <c r="AK116" s="230">
        <f>'EUS STOP cijfers'!AK9</f>
        <v>0</v>
      </c>
      <c r="AL116" s="223">
        <f>'EUS STOP cijfers'!AL9</f>
        <v>0</v>
      </c>
      <c r="AM116" s="230">
        <f>'EUS STOP cijfers'!AM9</f>
        <v>0</v>
      </c>
      <c r="AN116" s="230">
        <f>'EUS STOP cijfers'!AN9</f>
        <v>0</v>
      </c>
      <c r="AO116" s="230">
        <f>'EUS STOP cijfers'!AO9</f>
        <v>0</v>
      </c>
      <c r="AP116" s="230">
        <f>'EUS STOP cijfers'!AP9</f>
        <v>0</v>
      </c>
      <c r="AQ116" s="230">
        <f>'EUS STOP cijfers'!AQ9</f>
        <v>0</v>
      </c>
      <c r="AR116" s="223">
        <f>'EUS STOP cijfers'!AR9</f>
        <v>0</v>
      </c>
      <c r="AS116" s="230">
        <f>'EUS STOP cijfers'!AS9</f>
        <v>0</v>
      </c>
      <c r="AT116" s="230">
        <f>'EUS STOP cijfers'!AT9</f>
        <v>0</v>
      </c>
      <c r="AU116" s="230">
        <f>'EUS STOP cijfers'!AU9</f>
        <v>0</v>
      </c>
      <c r="AV116" s="230">
        <f>'EUS STOP cijfers'!AV9</f>
        <v>0</v>
      </c>
      <c r="AW116" s="230">
        <f>'EUS STOP cijfers'!AW9</f>
        <v>0</v>
      </c>
      <c r="AX116" s="230">
        <f>'EUS STOP cijfers'!AX9</f>
        <v>0</v>
      </c>
      <c r="AY116" s="230">
        <f>'EUS STOP cijfers'!AY9</f>
        <v>0</v>
      </c>
      <c r="AZ116" s="230">
        <f>'EUS STOP cijfers'!AZ9</f>
        <v>0</v>
      </c>
      <c r="BA116" s="230">
        <f>'EUS STOP cijfers'!BA9</f>
        <v>0</v>
      </c>
      <c r="BB116" s="230">
        <f>'EUS STOP cijfers'!BB9</f>
        <v>0</v>
      </c>
      <c r="BC116" s="223">
        <f>'EUS STOP cijfers'!BC9</f>
        <v>0</v>
      </c>
      <c r="BD116" s="230">
        <f>'EUS STOP cijfers'!BD9</f>
        <v>0</v>
      </c>
      <c r="BE116" s="230">
        <f>'EUS STOP cijfers'!BE9</f>
        <v>0</v>
      </c>
      <c r="BF116" s="230">
        <f>'EUS STOP cijfers'!BF9</f>
        <v>0</v>
      </c>
      <c r="BG116" s="230">
        <f>'EUS STOP cijfers'!BG9</f>
        <v>0</v>
      </c>
      <c r="BH116" s="230">
        <f>'EUS STOP cijfers'!BH9</f>
        <v>0</v>
      </c>
      <c r="BI116" s="230">
        <f>'EUS STOP cijfers'!BI9</f>
        <v>0</v>
      </c>
      <c r="BJ116" s="230">
        <f>'EUS STOP cijfers'!BJ9</f>
        <v>0</v>
      </c>
      <c r="BK116" s="223">
        <f>'EUS STOP cijfers'!BK9</f>
        <v>0</v>
      </c>
      <c r="BL116" s="230">
        <f>'EUS STOP cijfers'!BL9</f>
        <v>0</v>
      </c>
      <c r="BM116" s="230">
        <f>'EUS STOP cijfers'!BM9</f>
        <v>0</v>
      </c>
      <c r="BN116" s="230">
        <f>'EUS STOP cijfers'!BN9</f>
        <v>0</v>
      </c>
      <c r="BO116" s="230">
        <f>'EUS STOP cijfers'!BO9</f>
        <v>0</v>
      </c>
      <c r="BP116" s="230">
        <f>'EUS STOP cijfers'!BP9</f>
        <v>0</v>
      </c>
      <c r="BQ116" s="223">
        <f>'EUS STOP cijfers'!BQ9</f>
        <v>0</v>
      </c>
      <c r="BR116" s="230">
        <f>'EUS STOP cijfers'!BR9</f>
        <v>0</v>
      </c>
      <c r="BS116" s="230">
        <f>'EUS STOP cijfers'!BS9</f>
        <v>0</v>
      </c>
      <c r="BT116" s="230">
        <f>'EUS STOP cijfers'!BT9</f>
        <v>0</v>
      </c>
      <c r="BU116" s="230">
        <f>'EUS STOP cijfers'!BU9</f>
        <v>0</v>
      </c>
      <c r="BV116" s="230">
        <f>'EUS STOP cijfers'!BV9</f>
        <v>0</v>
      </c>
      <c r="BW116" s="230">
        <f>'EUS STOP cijfers'!BW9</f>
        <v>0</v>
      </c>
      <c r="BX116" s="222">
        <f>'EUS STOP cijfers'!BX9</f>
        <v>0</v>
      </c>
      <c r="BY116" s="223">
        <f>'EUS STOP cijfers'!BY9</f>
        <v>40</v>
      </c>
      <c r="BZ116" s="228">
        <f>'EUS STOP cijfers'!BZ9</f>
        <v>0</v>
      </c>
      <c r="CA116" s="228">
        <f>'EUS STOP cijfers'!CA9</f>
        <v>0</v>
      </c>
      <c r="CB116" s="228">
        <f>'EUS STOP cijfers'!CB9</f>
        <v>0</v>
      </c>
      <c r="CC116" s="228">
        <f>'EUS STOP cijfers'!CC9</f>
        <v>0</v>
      </c>
      <c r="CD116" s="228">
        <f>'EUS STOP cijfers'!CD9</f>
        <v>0</v>
      </c>
      <c r="CE116" s="228">
        <f>'EUS STOP cijfers'!CE9</f>
        <v>0</v>
      </c>
      <c r="CF116" s="228">
        <f>'EUS STOP cijfers'!CF9</f>
        <v>0</v>
      </c>
      <c r="CG116" s="228">
        <f>'EUS STOP cijfers'!CG9</f>
        <v>0</v>
      </c>
      <c r="CH116" s="228">
        <f>'EUS STOP cijfers'!CH9</f>
        <v>0</v>
      </c>
      <c r="CI116" s="228">
        <f>'EUS STOP cijfers'!CI9</f>
        <v>0</v>
      </c>
      <c r="CJ116" s="228">
        <f>'EUS STOP cijfers'!CJ9</f>
        <v>0</v>
      </c>
      <c r="CK116" s="228">
        <f>'EUS STOP cijfers'!CK9</f>
        <v>0</v>
      </c>
      <c r="CL116" s="300">
        <f>'EUS STOP cijfers'!CL9</f>
        <v>0</v>
      </c>
      <c r="CM116" s="228">
        <f>'EUS STOP cijfers'!CM9</f>
        <v>0</v>
      </c>
      <c r="CN116" s="228">
        <f>'EUS STOP cijfers'!CN9</f>
        <v>0</v>
      </c>
      <c r="CO116" s="228">
        <f>'EUS STOP cijfers'!CO9</f>
        <v>0</v>
      </c>
      <c r="CP116" s="228">
        <f>'EUS STOP cijfers'!CP9</f>
        <v>0</v>
      </c>
      <c r="CQ116" s="228">
        <f>'EUS STOP cijfers'!CQ9</f>
        <v>0</v>
      </c>
      <c r="CR116" s="228">
        <f>'EUS STOP cijfers'!CR9</f>
        <v>0</v>
      </c>
      <c r="CS116" s="228">
        <f>'EUS STOP cijfers'!CS9</f>
        <v>0</v>
      </c>
      <c r="CT116" s="228">
        <f>'EUS STOP cijfers'!CT9</f>
        <v>0</v>
      </c>
      <c r="CU116" s="228">
        <f>'EUS STOP cijfers'!CU9</f>
        <v>0</v>
      </c>
      <c r="CV116" s="228">
        <f>'EUS STOP cijfers'!CV9</f>
        <v>0</v>
      </c>
      <c r="CW116" s="228">
        <f>'EUS STOP cijfers'!CW9</f>
        <v>0</v>
      </c>
      <c r="CX116" s="228">
        <f>'EUS STOP cijfers'!CX9</f>
        <v>0</v>
      </c>
      <c r="CY116" s="229">
        <f>'EUS STOP cijfers'!CY9</f>
        <v>0</v>
      </c>
      <c r="CZ116" s="227">
        <f>'EUS STOP cijfers'!CZ9</f>
        <v>0</v>
      </c>
      <c r="DA116" s="228">
        <f>'EUS STOP cijfers'!DA9</f>
        <v>0</v>
      </c>
      <c r="DB116" s="228">
        <f>'EUS STOP cijfers'!DB9</f>
        <v>0</v>
      </c>
      <c r="DC116" s="228">
        <f>'EUS STOP cijfers'!DC9</f>
        <v>0</v>
      </c>
      <c r="DD116" s="228">
        <f>'EUS STOP cijfers'!DD9</f>
        <v>0</v>
      </c>
      <c r="DE116" s="228">
        <f>'EUS STOP cijfers'!DE9</f>
        <v>0</v>
      </c>
      <c r="DF116" s="228">
        <f>'EUS STOP cijfers'!DF9</f>
        <v>0</v>
      </c>
      <c r="DG116" s="228">
        <f>'EUS STOP cijfers'!DG9</f>
        <v>0</v>
      </c>
      <c r="DH116" s="228">
        <f>'EUS STOP cijfers'!DH9</f>
        <v>0</v>
      </c>
      <c r="DI116" s="228">
        <f>'EUS STOP cijfers'!DI9</f>
        <v>0</v>
      </c>
      <c r="DJ116" s="228">
        <f>'EUS STOP cijfers'!DJ9</f>
        <v>0</v>
      </c>
      <c r="DK116" s="228">
        <f>'EUS STOP cijfers'!DK9</f>
        <v>0</v>
      </c>
      <c r="DL116" s="229">
        <f>'EUS STOP cijfers'!DL9</f>
        <v>0</v>
      </c>
    </row>
    <row r="117" spans="1:116" s="221" customFormat="1">
      <c r="A117" s="222">
        <f>'EUS STOP cijfers'!A10</f>
        <v>0</v>
      </c>
      <c r="B117" s="223" t="str">
        <f>'EUS STOP cijfers'!B10</f>
        <v>UANT/UANA</v>
      </c>
      <c r="C117" s="224" t="str">
        <f>'EUS STOP cijfers'!C10</f>
        <v>EU- subsidieregelingen</v>
      </c>
      <c r="D117" s="224" t="str">
        <f>'EUS STOP cijfers'!D10</f>
        <v>Boekhoudkundige nacontrole Vo.1306/2013 DG AGRO</v>
      </c>
      <c r="E117" s="225" t="str">
        <f>'EUS STOP cijfers'!E10</f>
        <v xml:space="preserve">Overige TO werkzaamheden </v>
      </c>
      <c r="F117" s="226" t="str">
        <f>'EUS STOP cijfers'!F10</f>
        <v>EL&amp;I AGRO</v>
      </c>
      <c r="G117" s="224" t="str">
        <f>'EUS STOP cijfers'!G10</f>
        <v>ja, ja</v>
      </c>
      <c r="H117" s="227">
        <f>'EUS STOP cijfers'!H10</f>
        <v>0</v>
      </c>
      <c r="I117" s="228">
        <f>'EUS STOP cijfers'!I10</f>
        <v>0</v>
      </c>
      <c r="J117" s="228">
        <f>'EUS STOP cijfers'!J10</f>
        <v>390</v>
      </c>
      <c r="K117" s="228">
        <f>'EUS STOP cijfers'!K10</f>
        <v>0</v>
      </c>
      <c r="L117" s="228">
        <f>'EUS STOP cijfers'!L10</f>
        <v>0</v>
      </c>
      <c r="M117" s="228">
        <f>'EUS STOP cijfers'!M10</f>
        <v>0</v>
      </c>
      <c r="N117" s="228">
        <f>'EUS STOP cijfers'!N10</f>
        <v>0</v>
      </c>
      <c r="O117" s="228">
        <f>'EUS STOP cijfers'!O10</f>
        <v>0</v>
      </c>
      <c r="P117" s="228">
        <f>'EUS STOP cijfers'!P10</f>
        <v>0</v>
      </c>
      <c r="Q117" s="229">
        <f>'EUS STOP cijfers'!Q10</f>
        <v>390</v>
      </c>
      <c r="R117" s="227">
        <f>'EUS STOP cijfers'!R10</f>
        <v>0</v>
      </c>
      <c r="S117" s="228">
        <f>'EUS STOP cijfers'!S10</f>
        <v>0</v>
      </c>
      <c r="T117" s="228">
        <f>'EUS STOP cijfers'!T10</f>
        <v>390</v>
      </c>
      <c r="U117" s="228">
        <f>'EUS STOP cijfers'!U10</f>
        <v>0</v>
      </c>
      <c r="V117" s="228">
        <f>'EUS STOP cijfers'!V10</f>
        <v>0</v>
      </c>
      <c r="W117" s="228">
        <f>'EUS STOP cijfers'!W10</f>
        <v>0</v>
      </c>
      <c r="X117" s="228">
        <f>'EUS STOP cijfers'!X10</f>
        <v>0</v>
      </c>
      <c r="Y117" s="228">
        <f>'EUS STOP cijfers'!Y10</f>
        <v>0</v>
      </c>
      <c r="Z117" s="223">
        <f>'EUS STOP cijfers'!Z10</f>
        <v>390</v>
      </c>
      <c r="AA117" s="228">
        <f>'EUS STOP cijfers'!AA10</f>
        <v>390</v>
      </c>
      <c r="AB117" s="228">
        <f>'EUS STOP cijfers'!AB10</f>
        <v>0</v>
      </c>
      <c r="AC117" s="228">
        <f>'EUS STOP cijfers'!AC10</f>
        <v>0</v>
      </c>
      <c r="AD117" s="228">
        <f>'EUS STOP cijfers'!AD10</f>
        <v>0</v>
      </c>
      <c r="AE117" s="228">
        <f>'EUS STOP cijfers'!AE10</f>
        <v>0</v>
      </c>
      <c r="AF117" s="228">
        <f>'EUS STOP cijfers'!AF10</f>
        <v>0</v>
      </c>
      <c r="AG117" s="223">
        <f>'EUS STOP cijfers'!AG10</f>
        <v>0</v>
      </c>
      <c r="AH117" s="230">
        <f>'EUS STOP cijfers'!AH10</f>
        <v>0</v>
      </c>
      <c r="AI117" s="230">
        <f>'EUS STOP cijfers'!AI10</f>
        <v>0</v>
      </c>
      <c r="AJ117" s="230">
        <f>'EUS STOP cijfers'!AJ10</f>
        <v>390</v>
      </c>
      <c r="AK117" s="230">
        <f>'EUS STOP cijfers'!AK10</f>
        <v>0</v>
      </c>
      <c r="AL117" s="223">
        <f>'EUS STOP cijfers'!AL10</f>
        <v>0</v>
      </c>
      <c r="AM117" s="230">
        <f>'EUS STOP cijfers'!AM10</f>
        <v>0</v>
      </c>
      <c r="AN117" s="230">
        <f>'EUS STOP cijfers'!AN10</f>
        <v>0</v>
      </c>
      <c r="AO117" s="230">
        <f>'EUS STOP cijfers'!AO10</f>
        <v>0</v>
      </c>
      <c r="AP117" s="230">
        <f>'EUS STOP cijfers'!AP10</f>
        <v>0</v>
      </c>
      <c r="AQ117" s="230">
        <f>'EUS STOP cijfers'!AQ10</f>
        <v>0</v>
      </c>
      <c r="AR117" s="223">
        <f>'EUS STOP cijfers'!AR10</f>
        <v>0</v>
      </c>
      <c r="AS117" s="230">
        <f>'EUS STOP cijfers'!AS10</f>
        <v>0</v>
      </c>
      <c r="AT117" s="230">
        <f>'EUS STOP cijfers'!AT10</f>
        <v>0</v>
      </c>
      <c r="AU117" s="230">
        <f>'EUS STOP cijfers'!AU10</f>
        <v>0</v>
      </c>
      <c r="AV117" s="230">
        <f>'EUS STOP cijfers'!AV10</f>
        <v>0</v>
      </c>
      <c r="AW117" s="230">
        <f>'EUS STOP cijfers'!AW10</f>
        <v>0</v>
      </c>
      <c r="AX117" s="230">
        <f>'EUS STOP cijfers'!AX10</f>
        <v>0</v>
      </c>
      <c r="AY117" s="230">
        <f>'EUS STOP cijfers'!AY10</f>
        <v>0</v>
      </c>
      <c r="AZ117" s="230">
        <f>'EUS STOP cijfers'!AZ10</f>
        <v>0</v>
      </c>
      <c r="BA117" s="230">
        <f>'EUS STOP cijfers'!BA10</f>
        <v>0</v>
      </c>
      <c r="BB117" s="230">
        <f>'EUS STOP cijfers'!BB10</f>
        <v>0</v>
      </c>
      <c r="BC117" s="223">
        <f>'EUS STOP cijfers'!BC10</f>
        <v>0</v>
      </c>
      <c r="BD117" s="230">
        <f>'EUS STOP cijfers'!BD10</f>
        <v>0</v>
      </c>
      <c r="BE117" s="230">
        <f>'EUS STOP cijfers'!BE10</f>
        <v>0</v>
      </c>
      <c r="BF117" s="230">
        <f>'EUS STOP cijfers'!BF10</f>
        <v>0</v>
      </c>
      <c r="BG117" s="230">
        <f>'EUS STOP cijfers'!BG10</f>
        <v>0</v>
      </c>
      <c r="BH117" s="230">
        <f>'EUS STOP cijfers'!BH10</f>
        <v>0</v>
      </c>
      <c r="BI117" s="230">
        <f>'EUS STOP cijfers'!BI10</f>
        <v>0</v>
      </c>
      <c r="BJ117" s="230">
        <f>'EUS STOP cijfers'!BJ10</f>
        <v>0</v>
      </c>
      <c r="BK117" s="223">
        <f>'EUS STOP cijfers'!BK10</f>
        <v>0</v>
      </c>
      <c r="BL117" s="230">
        <f>'EUS STOP cijfers'!BL10</f>
        <v>0</v>
      </c>
      <c r="BM117" s="230">
        <f>'EUS STOP cijfers'!BM10</f>
        <v>0</v>
      </c>
      <c r="BN117" s="230">
        <f>'EUS STOP cijfers'!BN10</f>
        <v>0</v>
      </c>
      <c r="BO117" s="230">
        <f>'EUS STOP cijfers'!BO10</f>
        <v>0</v>
      </c>
      <c r="BP117" s="230">
        <f>'EUS STOP cijfers'!BP10</f>
        <v>0</v>
      </c>
      <c r="BQ117" s="223">
        <f>'EUS STOP cijfers'!BQ10</f>
        <v>0</v>
      </c>
      <c r="BR117" s="230">
        <f>'EUS STOP cijfers'!BR10</f>
        <v>0</v>
      </c>
      <c r="BS117" s="230">
        <f>'EUS STOP cijfers'!BS10</f>
        <v>0</v>
      </c>
      <c r="BT117" s="230">
        <f>'EUS STOP cijfers'!BT10</f>
        <v>0</v>
      </c>
      <c r="BU117" s="230">
        <f>'EUS STOP cijfers'!BU10</f>
        <v>0</v>
      </c>
      <c r="BV117" s="230">
        <f>'EUS STOP cijfers'!BV10</f>
        <v>0</v>
      </c>
      <c r="BW117" s="230">
        <f>'EUS STOP cijfers'!BW10</f>
        <v>0</v>
      </c>
      <c r="BX117" s="222">
        <f>'EUS STOP cijfers'!BX10</f>
        <v>0</v>
      </c>
      <c r="BY117" s="223">
        <f>'EUS STOP cijfers'!BY10</f>
        <v>390</v>
      </c>
      <c r="BZ117" s="228">
        <f>'EUS STOP cijfers'!BZ10</f>
        <v>0</v>
      </c>
      <c r="CA117" s="228">
        <f>'EUS STOP cijfers'!CA10</f>
        <v>0</v>
      </c>
      <c r="CB117" s="228">
        <f>'EUS STOP cijfers'!CB10</f>
        <v>0</v>
      </c>
      <c r="CC117" s="228">
        <f>'EUS STOP cijfers'!CC10</f>
        <v>0</v>
      </c>
      <c r="CD117" s="228">
        <f>'EUS STOP cijfers'!CD10</f>
        <v>0</v>
      </c>
      <c r="CE117" s="228">
        <f>'EUS STOP cijfers'!CE10</f>
        <v>0</v>
      </c>
      <c r="CF117" s="228">
        <f>'EUS STOP cijfers'!CF10</f>
        <v>0</v>
      </c>
      <c r="CG117" s="228">
        <f>'EUS STOP cijfers'!CG10</f>
        <v>0</v>
      </c>
      <c r="CH117" s="228">
        <f>'EUS STOP cijfers'!CH10</f>
        <v>0</v>
      </c>
      <c r="CI117" s="228">
        <f>'EUS STOP cijfers'!CI10</f>
        <v>0</v>
      </c>
      <c r="CJ117" s="228">
        <f>'EUS STOP cijfers'!CJ10</f>
        <v>0</v>
      </c>
      <c r="CK117" s="228">
        <f>'EUS STOP cijfers'!CK10</f>
        <v>0</v>
      </c>
      <c r="CL117" s="300">
        <f>'EUS STOP cijfers'!CL10</f>
        <v>0</v>
      </c>
      <c r="CM117" s="228">
        <f>'EUS STOP cijfers'!CM10</f>
        <v>0</v>
      </c>
      <c r="CN117" s="228">
        <f>'EUS STOP cijfers'!CN10</f>
        <v>0</v>
      </c>
      <c r="CO117" s="228">
        <f>'EUS STOP cijfers'!CO10</f>
        <v>0</v>
      </c>
      <c r="CP117" s="228">
        <f>'EUS STOP cijfers'!CP10</f>
        <v>0</v>
      </c>
      <c r="CQ117" s="228">
        <f>'EUS STOP cijfers'!CQ10</f>
        <v>0</v>
      </c>
      <c r="CR117" s="228">
        <f>'EUS STOP cijfers'!CR10</f>
        <v>0</v>
      </c>
      <c r="CS117" s="228">
        <f>'EUS STOP cijfers'!CS10</f>
        <v>0</v>
      </c>
      <c r="CT117" s="228">
        <f>'EUS STOP cijfers'!CT10</f>
        <v>0</v>
      </c>
      <c r="CU117" s="228">
        <f>'EUS STOP cijfers'!CU10</f>
        <v>0</v>
      </c>
      <c r="CV117" s="228">
        <f>'EUS STOP cijfers'!CV10</f>
        <v>0</v>
      </c>
      <c r="CW117" s="228">
        <f>'EUS STOP cijfers'!CW10</f>
        <v>0</v>
      </c>
      <c r="CX117" s="228">
        <f>'EUS STOP cijfers'!CX10</f>
        <v>0</v>
      </c>
      <c r="CY117" s="229">
        <f>'EUS STOP cijfers'!CY10</f>
        <v>0</v>
      </c>
      <c r="CZ117" s="227">
        <f>'EUS STOP cijfers'!CZ10</f>
        <v>0</v>
      </c>
      <c r="DA117" s="228">
        <f>'EUS STOP cijfers'!DA10</f>
        <v>0</v>
      </c>
      <c r="DB117" s="228">
        <f>'EUS STOP cijfers'!DB10</f>
        <v>0</v>
      </c>
      <c r="DC117" s="228">
        <f>'EUS STOP cijfers'!DC10</f>
        <v>0</v>
      </c>
      <c r="DD117" s="228">
        <f>'EUS STOP cijfers'!DD10</f>
        <v>0</v>
      </c>
      <c r="DE117" s="228">
        <f>'EUS STOP cijfers'!DE10</f>
        <v>0</v>
      </c>
      <c r="DF117" s="228">
        <f>'EUS STOP cijfers'!DF10</f>
        <v>0</v>
      </c>
      <c r="DG117" s="228">
        <f>'EUS STOP cijfers'!DG10</f>
        <v>0</v>
      </c>
      <c r="DH117" s="228">
        <f>'EUS STOP cijfers'!DH10</f>
        <v>0</v>
      </c>
      <c r="DI117" s="228">
        <f>'EUS STOP cijfers'!DI10</f>
        <v>0</v>
      </c>
      <c r="DJ117" s="228">
        <f>'EUS STOP cijfers'!DJ10</f>
        <v>0</v>
      </c>
      <c r="DK117" s="228">
        <f>'EUS STOP cijfers'!DK10</f>
        <v>0</v>
      </c>
      <c r="DL117" s="229">
        <f>'EUS STOP cijfers'!DL10</f>
        <v>0</v>
      </c>
    </row>
    <row r="118" spans="1:116" s="221" customFormat="1" ht="39.6">
      <c r="A118" s="222">
        <f>'EUS STOP cijfers'!A12</f>
        <v>0</v>
      </c>
      <c r="B118" s="223" t="str">
        <f>'EUS STOP cijfers'!B12</f>
        <v>UINT/UINA</v>
      </c>
      <c r="C118" s="224" t="str">
        <f>'EUS STOP cijfers'!C12</f>
        <v>EU- subsidieregelingen</v>
      </c>
      <c r="D118" s="224" t="str">
        <f>'EUS STOP cijfers'!D12</f>
        <v xml:space="preserve">EUS Betaalorgaan RVO.nl DG AGRO
</v>
      </c>
      <c r="E118" s="225" t="str">
        <f>'EUS STOP cijfers'!E12</f>
        <v>1.1. Uitvoering conform controleafspraken + 1.8 audits en meeloopcontroles</v>
      </c>
      <c r="F118" s="226" t="str">
        <f>'EUS STOP cijfers'!F12</f>
        <v>EL&amp;I AGRO</v>
      </c>
      <c r="G118" s="224" t="str">
        <f>'EUS STOP cijfers'!G12</f>
        <v>ja, nee</v>
      </c>
      <c r="H118" s="516">
        <f>'EUS STOP cijfers'!H12</f>
        <v>27583</v>
      </c>
      <c r="I118" s="228">
        <f>'EUS STOP cijfers'!I12</f>
        <v>0</v>
      </c>
      <c r="J118" s="228">
        <f>'EUS STOP cijfers'!J12</f>
        <v>0</v>
      </c>
      <c r="K118" s="228">
        <f>'EUS STOP cijfers'!K12</f>
        <v>0</v>
      </c>
      <c r="L118" s="228">
        <f>'EUS STOP cijfers'!L12</f>
        <v>0</v>
      </c>
      <c r="M118" s="228">
        <f>'EUS STOP cijfers'!M12</f>
        <v>0</v>
      </c>
      <c r="N118" s="228">
        <f>'EUS STOP cijfers'!N12</f>
        <v>0</v>
      </c>
      <c r="O118" s="228">
        <f>'EUS STOP cijfers'!O12</f>
        <v>0</v>
      </c>
      <c r="P118" s="228">
        <f>'EUS STOP cijfers'!P12</f>
        <v>0</v>
      </c>
      <c r="Q118" s="229">
        <f>'EUS STOP cijfers'!Q12</f>
        <v>27583</v>
      </c>
      <c r="R118" s="227">
        <f>'EUS STOP cijfers'!R12</f>
        <v>0</v>
      </c>
      <c r="S118" s="228">
        <f>'EUS STOP cijfers'!S12</f>
        <v>4500</v>
      </c>
      <c r="T118" s="513">
        <f>'EUS STOP cijfers'!T12</f>
        <v>23083</v>
      </c>
      <c r="U118" s="228">
        <f>'EUS STOP cijfers'!U12</f>
        <v>0</v>
      </c>
      <c r="V118" s="228">
        <f>'EUS STOP cijfers'!V12</f>
        <v>0</v>
      </c>
      <c r="W118" s="228">
        <f>'EUS STOP cijfers'!W12</f>
        <v>0</v>
      </c>
      <c r="X118" s="228">
        <f>'EUS STOP cijfers'!X12</f>
        <v>0</v>
      </c>
      <c r="Y118" s="228">
        <f>'EUS STOP cijfers'!Y12</f>
        <v>0</v>
      </c>
      <c r="Z118" s="223">
        <f>'EUS STOP cijfers'!Z12</f>
        <v>27583</v>
      </c>
      <c r="AA118" s="513">
        <f>'EUS STOP cijfers'!AA12</f>
        <v>1350</v>
      </c>
      <c r="AB118" s="228">
        <f>'EUS STOP cijfers'!AB12</f>
        <v>0</v>
      </c>
      <c r="AC118" s="228">
        <f>'EUS STOP cijfers'!AC12</f>
        <v>0</v>
      </c>
      <c r="AD118" s="513">
        <f>'EUS STOP cijfers'!AD12</f>
        <v>21733</v>
      </c>
      <c r="AE118" s="228">
        <f>'EUS STOP cijfers'!AE12</f>
        <v>0</v>
      </c>
      <c r="AF118" s="228">
        <f>'EUS STOP cijfers'!AF12</f>
        <v>0</v>
      </c>
      <c r="AG118" s="223">
        <f>'EUS STOP cijfers'!AG12</f>
        <v>0</v>
      </c>
      <c r="AH118" s="230">
        <f>'EUS STOP cijfers'!AH12</f>
        <v>0</v>
      </c>
      <c r="AI118" s="230">
        <f>'EUS STOP cijfers'!AI12</f>
        <v>0</v>
      </c>
      <c r="AJ118" s="230">
        <f>'EUS STOP cijfers'!AJ12</f>
        <v>1350</v>
      </c>
      <c r="AK118" s="230">
        <f>'EUS STOP cijfers'!AK12</f>
        <v>0</v>
      </c>
      <c r="AL118" s="223">
        <f>'EUS STOP cijfers'!AL12</f>
        <v>0</v>
      </c>
      <c r="AM118" s="230">
        <f>'EUS STOP cijfers'!AM12</f>
        <v>21733</v>
      </c>
      <c r="AN118" s="230">
        <f>'EUS STOP cijfers'!AN12</f>
        <v>0</v>
      </c>
      <c r="AO118" s="230">
        <f>'EUS STOP cijfers'!AO12</f>
        <v>0</v>
      </c>
      <c r="AP118" s="230">
        <f>'EUS STOP cijfers'!AP12</f>
        <v>0</v>
      </c>
      <c r="AQ118" s="230">
        <f>'EUS STOP cijfers'!AQ12</f>
        <v>0</v>
      </c>
      <c r="AR118" s="223">
        <f>'EUS STOP cijfers'!AR12</f>
        <v>0</v>
      </c>
      <c r="AS118" s="230">
        <f>'EUS STOP cijfers'!AS12</f>
        <v>0</v>
      </c>
      <c r="AT118" s="230">
        <f>'EUS STOP cijfers'!AT12</f>
        <v>0</v>
      </c>
      <c r="AU118" s="230">
        <f>'EUS STOP cijfers'!AU12</f>
        <v>0</v>
      </c>
      <c r="AV118" s="230">
        <f>'EUS STOP cijfers'!AV12</f>
        <v>0</v>
      </c>
      <c r="AW118" s="230">
        <f>'EUS STOP cijfers'!AW12</f>
        <v>0</v>
      </c>
      <c r="AX118" s="230">
        <f>'EUS STOP cijfers'!AX12</f>
        <v>0</v>
      </c>
      <c r="AY118" s="230">
        <f>'EUS STOP cijfers'!AY12</f>
        <v>0</v>
      </c>
      <c r="AZ118" s="230">
        <f>'EUS STOP cijfers'!AZ12</f>
        <v>0</v>
      </c>
      <c r="BA118" s="230">
        <f>'EUS STOP cijfers'!BA12</f>
        <v>0</v>
      </c>
      <c r="BB118" s="230">
        <f>'EUS STOP cijfers'!BB12</f>
        <v>0</v>
      </c>
      <c r="BC118" s="223">
        <f>'EUS STOP cijfers'!BC12</f>
        <v>0</v>
      </c>
      <c r="BD118" s="230">
        <f>'EUS STOP cijfers'!BD12</f>
        <v>0</v>
      </c>
      <c r="BE118" s="230">
        <f>'EUS STOP cijfers'!BE12</f>
        <v>0</v>
      </c>
      <c r="BF118" s="230">
        <f>'EUS STOP cijfers'!BF12</f>
        <v>0</v>
      </c>
      <c r="BG118" s="230">
        <f>'EUS STOP cijfers'!BG12</f>
        <v>0</v>
      </c>
      <c r="BH118" s="230">
        <f>'EUS STOP cijfers'!BH12</f>
        <v>0</v>
      </c>
      <c r="BI118" s="230">
        <f>'EUS STOP cijfers'!BI12</f>
        <v>0</v>
      </c>
      <c r="BJ118" s="230">
        <f>'EUS STOP cijfers'!BJ12</f>
        <v>0</v>
      </c>
      <c r="BK118" s="223">
        <f>'EUS STOP cijfers'!BK12</f>
        <v>0</v>
      </c>
      <c r="BL118" s="230">
        <f>'EUS STOP cijfers'!BL12</f>
        <v>0</v>
      </c>
      <c r="BM118" s="230">
        <f>'EUS STOP cijfers'!BM12</f>
        <v>0</v>
      </c>
      <c r="BN118" s="230">
        <f>'EUS STOP cijfers'!BN12</f>
        <v>0</v>
      </c>
      <c r="BO118" s="230">
        <f>'EUS STOP cijfers'!BO12</f>
        <v>0</v>
      </c>
      <c r="BP118" s="230">
        <f>'EUS STOP cijfers'!BP12</f>
        <v>0</v>
      </c>
      <c r="BQ118" s="223">
        <f>'EUS STOP cijfers'!BQ12</f>
        <v>0</v>
      </c>
      <c r="BR118" s="230">
        <f>'EUS STOP cijfers'!BR12</f>
        <v>0</v>
      </c>
      <c r="BS118" s="230">
        <f>'EUS STOP cijfers'!BS12</f>
        <v>0</v>
      </c>
      <c r="BT118" s="230">
        <f>'EUS STOP cijfers'!BT12</f>
        <v>0</v>
      </c>
      <c r="BU118" s="230">
        <f>'EUS STOP cijfers'!BU12</f>
        <v>0</v>
      </c>
      <c r="BV118" s="230">
        <f>'EUS STOP cijfers'!BV12</f>
        <v>0</v>
      </c>
      <c r="BW118" s="230">
        <f>'EUS STOP cijfers'!BW12</f>
        <v>0</v>
      </c>
      <c r="BX118" s="222">
        <f>'EUS STOP cijfers'!BX12</f>
        <v>0</v>
      </c>
      <c r="BY118" s="223">
        <f>'EUS STOP cijfers'!BY12</f>
        <v>23083</v>
      </c>
      <c r="BZ118" s="228">
        <f>'EUS STOP cijfers'!BZ12</f>
        <v>0</v>
      </c>
      <c r="CA118" s="228">
        <f>'EUS STOP cijfers'!CA12</f>
        <v>0</v>
      </c>
      <c r="CB118" s="228">
        <f>'EUS STOP cijfers'!CB12</f>
        <v>0</v>
      </c>
      <c r="CC118" s="228">
        <f>'EUS STOP cijfers'!CC12</f>
        <v>0</v>
      </c>
      <c r="CD118" s="228">
        <f>'EUS STOP cijfers'!CD12</f>
        <v>0</v>
      </c>
      <c r="CE118" s="228">
        <f>'EUS STOP cijfers'!CE12</f>
        <v>0</v>
      </c>
      <c r="CF118" s="228">
        <f>'EUS STOP cijfers'!CF12</f>
        <v>0</v>
      </c>
      <c r="CG118" s="228">
        <f>'EUS STOP cijfers'!CG12</f>
        <v>0</v>
      </c>
      <c r="CH118" s="228">
        <f>'EUS STOP cijfers'!CH12</f>
        <v>0</v>
      </c>
      <c r="CI118" s="228">
        <f>'EUS STOP cijfers'!CI12</f>
        <v>0</v>
      </c>
      <c r="CJ118" s="228">
        <f>'EUS STOP cijfers'!CJ12</f>
        <v>0</v>
      </c>
      <c r="CK118" s="228">
        <f>'EUS STOP cijfers'!CK12</f>
        <v>0</v>
      </c>
      <c r="CL118" s="300">
        <f>'EUS STOP cijfers'!CL12</f>
        <v>0</v>
      </c>
      <c r="CM118" s="228">
        <f>'EUS STOP cijfers'!CM12</f>
        <v>0</v>
      </c>
      <c r="CN118" s="228">
        <f>'EUS STOP cijfers'!CN12</f>
        <v>0</v>
      </c>
      <c r="CO118" s="228">
        <f>'EUS STOP cijfers'!CO12</f>
        <v>0</v>
      </c>
      <c r="CP118" s="228">
        <f>'EUS STOP cijfers'!CP12</f>
        <v>0</v>
      </c>
      <c r="CQ118" s="228">
        <f>'EUS STOP cijfers'!CQ12</f>
        <v>0</v>
      </c>
      <c r="CR118" s="228">
        <f>'EUS STOP cijfers'!CR12</f>
        <v>0</v>
      </c>
      <c r="CS118" s="228">
        <f>'EUS STOP cijfers'!CS12</f>
        <v>0</v>
      </c>
      <c r="CT118" s="228">
        <f>'EUS STOP cijfers'!CT12</f>
        <v>0</v>
      </c>
      <c r="CU118" s="228">
        <f>'EUS STOP cijfers'!CU12</f>
        <v>0</v>
      </c>
      <c r="CV118" s="228">
        <f>'EUS STOP cijfers'!CV12</f>
        <v>0</v>
      </c>
      <c r="CW118" s="228">
        <f>'EUS STOP cijfers'!CW12</f>
        <v>0</v>
      </c>
      <c r="CX118" s="228">
        <f>'EUS STOP cijfers'!CX12</f>
        <v>0</v>
      </c>
      <c r="CY118" s="229">
        <f>'EUS STOP cijfers'!CY12</f>
        <v>0</v>
      </c>
      <c r="CZ118" s="227">
        <f>'EUS STOP cijfers'!CZ12</f>
        <v>0</v>
      </c>
      <c r="DA118" s="228">
        <f>'EUS STOP cijfers'!DA12</f>
        <v>0</v>
      </c>
      <c r="DB118" s="228">
        <f>'EUS STOP cijfers'!DB12</f>
        <v>0</v>
      </c>
      <c r="DC118" s="228">
        <f>'EUS STOP cijfers'!DC12</f>
        <v>0</v>
      </c>
      <c r="DD118" s="228">
        <f>'EUS STOP cijfers'!DD12</f>
        <v>0</v>
      </c>
      <c r="DE118" s="228">
        <f>'EUS STOP cijfers'!DE12</f>
        <v>0</v>
      </c>
      <c r="DF118" s="228">
        <f>'EUS STOP cijfers'!DF12</f>
        <v>0</v>
      </c>
      <c r="DG118" s="228">
        <f>'EUS STOP cijfers'!DG12</f>
        <v>0</v>
      </c>
      <c r="DH118" s="228">
        <f>'EUS STOP cijfers'!DH12</f>
        <v>0</v>
      </c>
      <c r="DI118" s="228">
        <f>'EUS STOP cijfers'!DI12</f>
        <v>0</v>
      </c>
      <c r="DJ118" s="228">
        <f>'EUS STOP cijfers'!DJ12</f>
        <v>0</v>
      </c>
      <c r="DK118" s="228">
        <f>'EUS STOP cijfers'!DK12</f>
        <v>0</v>
      </c>
      <c r="DL118" s="229">
        <f>'EUS STOP cijfers'!DL12</f>
        <v>0</v>
      </c>
    </row>
    <row r="119" spans="1:116" s="221" customFormat="1" ht="52.8">
      <c r="A119" s="222">
        <f>'EUS STOP cijfers'!A13</f>
        <v>0</v>
      </c>
      <c r="B119" s="223" t="str">
        <f>'EUS STOP cijfers'!B13</f>
        <v>UINT/UINA</v>
      </c>
      <c r="C119" s="224" t="str">
        <f>'EUS STOP cijfers'!C13</f>
        <v>EU- subsidieregelingen</v>
      </c>
      <c r="D119" s="224" t="str">
        <f>'EUS STOP cijfers'!D13</f>
        <v xml:space="preserve">EUS Betaalorgaan RVO.nl DG AGRO
</v>
      </c>
      <c r="E119" s="225" t="str">
        <f>'EUS STOP cijfers'!E13</f>
        <v>1.1. Uitvoering conform controleafspraken + 1.8 audits en meeloopcontroles; aanvullend budget GMO</v>
      </c>
      <c r="F119" s="226" t="str">
        <f>'EUS STOP cijfers'!F13</f>
        <v>EL&amp;I AGRO</v>
      </c>
      <c r="G119" s="224" t="str">
        <f>'EUS STOP cijfers'!G13</f>
        <v>ja, nee</v>
      </c>
      <c r="H119" s="227">
        <f>'EUS STOP cijfers'!H13</f>
        <v>1350</v>
      </c>
      <c r="I119" s="228">
        <f>'EUS STOP cijfers'!I13</f>
        <v>0</v>
      </c>
      <c r="J119" s="228">
        <f>'EUS STOP cijfers'!J13</f>
        <v>0</v>
      </c>
      <c r="K119" s="228">
        <f>'EUS STOP cijfers'!K13</f>
        <v>0</v>
      </c>
      <c r="L119" s="228">
        <f>'EUS STOP cijfers'!L13</f>
        <v>0</v>
      </c>
      <c r="M119" s="228">
        <f>'EUS STOP cijfers'!M13</f>
        <v>0</v>
      </c>
      <c r="N119" s="228">
        <f>'EUS STOP cijfers'!N13</f>
        <v>0</v>
      </c>
      <c r="O119" s="228">
        <f>'EUS STOP cijfers'!O13</f>
        <v>0</v>
      </c>
      <c r="P119" s="228">
        <f>'EUS STOP cijfers'!P13</f>
        <v>0</v>
      </c>
      <c r="Q119" s="229">
        <f>'EUS STOP cijfers'!Q13</f>
        <v>1350</v>
      </c>
      <c r="R119" s="227">
        <f>'EUS STOP cijfers'!R13</f>
        <v>0</v>
      </c>
      <c r="S119" s="228">
        <f>'EUS STOP cijfers'!S13</f>
        <v>0</v>
      </c>
      <c r="T119" s="228">
        <f>'EUS STOP cijfers'!T13</f>
        <v>1350</v>
      </c>
      <c r="U119" s="228">
        <f>'EUS STOP cijfers'!U13</f>
        <v>0</v>
      </c>
      <c r="V119" s="228">
        <f>'EUS STOP cijfers'!V13</f>
        <v>0</v>
      </c>
      <c r="W119" s="228">
        <f>'EUS STOP cijfers'!W13</f>
        <v>0</v>
      </c>
      <c r="X119" s="228">
        <f>'EUS STOP cijfers'!X13</f>
        <v>0</v>
      </c>
      <c r="Y119" s="228">
        <f>'EUS STOP cijfers'!Y13</f>
        <v>0</v>
      </c>
      <c r="Z119" s="223">
        <f>'EUS STOP cijfers'!Z13</f>
        <v>1350</v>
      </c>
      <c r="AA119" s="228">
        <f>'EUS STOP cijfers'!AA13</f>
        <v>0</v>
      </c>
      <c r="AB119" s="228">
        <f>'EUS STOP cijfers'!AB13</f>
        <v>0</v>
      </c>
      <c r="AC119" s="228">
        <f>'EUS STOP cijfers'!AC13</f>
        <v>0</v>
      </c>
      <c r="AD119" s="228">
        <f>'EUS STOP cijfers'!AD13</f>
        <v>1350</v>
      </c>
      <c r="AE119" s="228">
        <f>'EUS STOP cijfers'!AE13</f>
        <v>0</v>
      </c>
      <c r="AF119" s="228">
        <f>'EUS STOP cijfers'!AF13</f>
        <v>0</v>
      </c>
      <c r="AG119" s="223">
        <f>'EUS STOP cijfers'!AG13</f>
        <v>0</v>
      </c>
      <c r="AH119" s="230">
        <f>'EUS STOP cijfers'!AH13</f>
        <v>0</v>
      </c>
      <c r="AI119" s="230">
        <f>'EUS STOP cijfers'!AI13</f>
        <v>0</v>
      </c>
      <c r="AJ119" s="230">
        <f>'EUS STOP cijfers'!AJ13</f>
        <v>0</v>
      </c>
      <c r="AK119" s="230">
        <f>'EUS STOP cijfers'!AK13</f>
        <v>0</v>
      </c>
      <c r="AL119" s="223">
        <f>'EUS STOP cijfers'!AL13</f>
        <v>0</v>
      </c>
      <c r="AM119" s="230">
        <f>'EUS STOP cijfers'!AM13</f>
        <v>1350</v>
      </c>
      <c r="AN119" s="230">
        <f>'EUS STOP cijfers'!AN13</f>
        <v>0</v>
      </c>
      <c r="AO119" s="230">
        <f>'EUS STOP cijfers'!AO13</f>
        <v>0</v>
      </c>
      <c r="AP119" s="230">
        <f>'EUS STOP cijfers'!AP13</f>
        <v>0</v>
      </c>
      <c r="AQ119" s="230">
        <f>'EUS STOP cijfers'!AQ13</f>
        <v>0</v>
      </c>
      <c r="AR119" s="223">
        <f>'EUS STOP cijfers'!AR13</f>
        <v>0</v>
      </c>
      <c r="AS119" s="230">
        <f>'EUS STOP cijfers'!AS13</f>
        <v>0</v>
      </c>
      <c r="AT119" s="230">
        <f>'EUS STOP cijfers'!AT13</f>
        <v>0</v>
      </c>
      <c r="AU119" s="230">
        <f>'EUS STOP cijfers'!AU13</f>
        <v>0</v>
      </c>
      <c r="AV119" s="230">
        <f>'EUS STOP cijfers'!AV13</f>
        <v>0</v>
      </c>
      <c r="AW119" s="230">
        <f>'EUS STOP cijfers'!AW13</f>
        <v>0</v>
      </c>
      <c r="AX119" s="230">
        <f>'EUS STOP cijfers'!AX13</f>
        <v>0</v>
      </c>
      <c r="AY119" s="230">
        <f>'EUS STOP cijfers'!AY13</f>
        <v>0</v>
      </c>
      <c r="AZ119" s="230">
        <f>'EUS STOP cijfers'!AZ13</f>
        <v>0</v>
      </c>
      <c r="BA119" s="230">
        <f>'EUS STOP cijfers'!BA13</f>
        <v>0</v>
      </c>
      <c r="BB119" s="230">
        <f>'EUS STOP cijfers'!BB13</f>
        <v>0</v>
      </c>
      <c r="BC119" s="223">
        <f>'EUS STOP cijfers'!BC13</f>
        <v>0</v>
      </c>
      <c r="BD119" s="230">
        <f>'EUS STOP cijfers'!BD13</f>
        <v>0</v>
      </c>
      <c r="BE119" s="230">
        <f>'EUS STOP cijfers'!BE13</f>
        <v>0</v>
      </c>
      <c r="BF119" s="230">
        <f>'EUS STOP cijfers'!BF13</f>
        <v>0</v>
      </c>
      <c r="BG119" s="230">
        <f>'EUS STOP cijfers'!BG13</f>
        <v>0</v>
      </c>
      <c r="BH119" s="230">
        <f>'EUS STOP cijfers'!BH13</f>
        <v>0</v>
      </c>
      <c r="BI119" s="230">
        <f>'EUS STOP cijfers'!BI13</f>
        <v>0</v>
      </c>
      <c r="BJ119" s="230">
        <f>'EUS STOP cijfers'!BJ13</f>
        <v>0</v>
      </c>
      <c r="BK119" s="223">
        <f>'EUS STOP cijfers'!BK13</f>
        <v>0</v>
      </c>
      <c r="BL119" s="230">
        <f>'EUS STOP cijfers'!BL13</f>
        <v>0</v>
      </c>
      <c r="BM119" s="230">
        <f>'EUS STOP cijfers'!BM13</f>
        <v>0</v>
      </c>
      <c r="BN119" s="230">
        <f>'EUS STOP cijfers'!BN13</f>
        <v>0</v>
      </c>
      <c r="BO119" s="230">
        <f>'EUS STOP cijfers'!BO13</f>
        <v>0</v>
      </c>
      <c r="BP119" s="230">
        <f>'EUS STOP cijfers'!BP13</f>
        <v>0</v>
      </c>
      <c r="BQ119" s="223">
        <f>'EUS STOP cijfers'!BQ13</f>
        <v>0</v>
      </c>
      <c r="BR119" s="230">
        <f>'EUS STOP cijfers'!BR13</f>
        <v>0</v>
      </c>
      <c r="BS119" s="230">
        <f>'EUS STOP cijfers'!BS13</f>
        <v>0</v>
      </c>
      <c r="BT119" s="230">
        <f>'EUS STOP cijfers'!BT13</f>
        <v>0</v>
      </c>
      <c r="BU119" s="230">
        <f>'EUS STOP cijfers'!BU13</f>
        <v>0</v>
      </c>
      <c r="BV119" s="230">
        <f>'EUS STOP cijfers'!BV13</f>
        <v>0</v>
      </c>
      <c r="BW119" s="230">
        <f>'EUS STOP cijfers'!BW13</f>
        <v>0</v>
      </c>
      <c r="BX119" s="222">
        <f>'EUS STOP cijfers'!BX13</f>
        <v>0</v>
      </c>
      <c r="BY119" s="223">
        <f>'EUS STOP cijfers'!BY13</f>
        <v>1350</v>
      </c>
      <c r="BZ119" s="228">
        <f>'EUS STOP cijfers'!BZ13</f>
        <v>0</v>
      </c>
      <c r="CA119" s="228">
        <f>'EUS STOP cijfers'!CA13</f>
        <v>0</v>
      </c>
      <c r="CB119" s="228">
        <f>'EUS STOP cijfers'!CB13</f>
        <v>0</v>
      </c>
      <c r="CC119" s="228">
        <f>'EUS STOP cijfers'!CC13</f>
        <v>0</v>
      </c>
      <c r="CD119" s="228">
        <f>'EUS STOP cijfers'!CD13</f>
        <v>0</v>
      </c>
      <c r="CE119" s="228">
        <f>'EUS STOP cijfers'!CE13</f>
        <v>0</v>
      </c>
      <c r="CF119" s="228">
        <f>'EUS STOP cijfers'!CF13</f>
        <v>0</v>
      </c>
      <c r="CG119" s="228">
        <f>'EUS STOP cijfers'!CG13</f>
        <v>0</v>
      </c>
      <c r="CH119" s="228">
        <f>'EUS STOP cijfers'!CH13</f>
        <v>0</v>
      </c>
      <c r="CI119" s="228">
        <f>'EUS STOP cijfers'!CI13</f>
        <v>0</v>
      </c>
      <c r="CJ119" s="228">
        <f>'EUS STOP cijfers'!CJ13</f>
        <v>0</v>
      </c>
      <c r="CK119" s="228">
        <f>'EUS STOP cijfers'!CK13</f>
        <v>0</v>
      </c>
      <c r="CL119" s="300">
        <f>'EUS STOP cijfers'!CL13</f>
        <v>0</v>
      </c>
      <c r="CM119" s="228">
        <f>'EUS STOP cijfers'!CM13</f>
        <v>0</v>
      </c>
      <c r="CN119" s="228">
        <f>'EUS STOP cijfers'!CN13</f>
        <v>0</v>
      </c>
      <c r="CO119" s="228">
        <f>'EUS STOP cijfers'!CO13</f>
        <v>0</v>
      </c>
      <c r="CP119" s="228">
        <f>'EUS STOP cijfers'!CP13</f>
        <v>0</v>
      </c>
      <c r="CQ119" s="228">
        <f>'EUS STOP cijfers'!CQ13</f>
        <v>0</v>
      </c>
      <c r="CR119" s="228">
        <f>'EUS STOP cijfers'!CR13</f>
        <v>0</v>
      </c>
      <c r="CS119" s="228">
        <f>'EUS STOP cijfers'!CS13</f>
        <v>0</v>
      </c>
      <c r="CT119" s="228">
        <f>'EUS STOP cijfers'!CT13</f>
        <v>0</v>
      </c>
      <c r="CU119" s="228">
        <f>'EUS STOP cijfers'!CU13</f>
        <v>0</v>
      </c>
      <c r="CV119" s="228">
        <f>'EUS STOP cijfers'!CV13</f>
        <v>0</v>
      </c>
      <c r="CW119" s="228">
        <f>'EUS STOP cijfers'!CW13</f>
        <v>0</v>
      </c>
      <c r="CX119" s="228">
        <f>'EUS STOP cijfers'!CX13</f>
        <v>0</v>
      </c>
      <c r="CY119" s="229">
        <f>'EUS STOP cijfers'!CY13</f>
        <v>0</v>
      </c>
      <c r="CZ119" s="227">
        <f>'EUS STOP cijfers'!CZ13</f>
        <v>0</v>
      </c>
      <c r="DA119" s="228">
        <f>'EUS STOP cijfers'!DA13</f>
        <v>0</v>
      </c>
      <c r="DB119" s="228">
        <f>'EUS STOP cijfers'!DB13</f>
        <v>0</v>
      </c>
      <c r="DC119" s="228">
        <f>'EUS STOP cijfers'!DC13</f>
        <v>0</v>
      </c>
      <c r="DD119" s="228">
        <f>'EUS STOP cijfers'!DD13</f>
        <v>0</v>
      </c>
      <c r="DE119" s="228">
        <f>'EUS STOP cijfers'!DE13</f>
        <v>0</v>
      </c>
      <c r="DF119" s="228">
        <f>'EUS STOP cijfers'!DF13</f>
        <v>0</v>
      </c>
      <c r="DG119" s="228">
        <f>'EUS STOP cijfers'!DG13</f>
        <v>0</v>
      </c>
      <c r="DH119" s="228">
        <f>'EUS STOP cijfers'!DH13</f>
        <v>0</v>
      </c>
      <c r="DI119" s="228">
        <f>'EUS STOP cijfers'!DI13</f>
        <v>0</v>
      </c>
      <c r="DJ119" s="228">
        <f>'EUS STOP cijfers'!DJ13</f>
        <v>0</v>
      </c>
      <c r="DK119" s="228">
        <f>'EUS STOP cijfers'!DK13</f>
        <v>0</v>
      </c>
      <c r="DL119" s="229">
        <f>'EUS STOP cijfers'!DL13</f>
        <v>0</v>
      </c>
    </row>
    <row r="120" spans="1:116" s="221" customFormat="1">
      <c r="A120" s="222">
        <f>'EUS STOP cijfers'!A14</f>
        <v>0</v>
      </c>
      <c r="B120" s="223" t="str">
        <f>'EUS STOP cijfers'!B14</f>
        <v>UINT/UINA</v>
      </c>
      <c r="C120" s="224" t="str">
        <f>'EUS STOP cijfers'!C14</f>
        <v>EU- subsidieregelingen</v>
      </c>
      <c r="D120" s="224" t="str">
        <f>'EUS STOP cijfers'!D14</f>
        <v xml:space="preserve">EUS Betaalorgaan RVO.nl DG AGRO
</v>
      </c>
      <c r="E120" s="225" t="str">
        <f>'EUS STOP cijfers'!E14</f>
        <v xml:space="preserve">1.7. AO verficatie  </v>
      </c>
      <c r="F120" s="226" t="str">
        <f>'EUS STOP cijfers'!F14</f>
        <v>EL&amp;I AGRO</v>
      </c>
      <c r="G120" s="224" t="str">
        <f>'EUS STOP cijfers'!G14</f>
        <v>ja, nee</v>
      </c>
      <c r="H120" s="227">
        <f>'EUS STOP cijfers'!H14</f>
        <v>120</v>
      </c>
      <c r="I120" s="228">
        <f>'EUS STOP cijfers'!I14</f>
        <v>0</v>
      </c>
      <c r="J120" s="228">
        <f>'EUS STOP cijfers'!J14</f>
        <v>0</v>
      </c>
      <c r="K120" s="228">
        <f>'EUS STOP cijfers'!K14</f>
        <v>0</v>
      </c>
      <c r="L120" s="228">
        <f>'EUS STOP cijfers'!L14</f>
        <v>0</v>
      </c>
      <c r="M120" s="228">
        <f>'EUS STOP cijfers'!M14</f>
        <v>0</v>
      </c>
      <c r="N120" s="228">
        <f>'EUS STOP cijfers'!N14</f>
        <v>0</v>
      </c>
      <c r="O120" s="228">
        <f>'EUS STOP cijfers'!O14</f>
        <v>0</v>
      </c>
      <c r="P120" s="228">
        <f>'EUS STOP cijfers'!P14</f>
        <v>0</v>
      </c>
      <c r="Q120" s="229">
        <f>'EUS STOP cijfers'!Q14</f>
        <v>120</v>
      </c>
      <c r="R120" s="227">
        <f>'EUS STOP cijfers'!R14</f>
        <v>0</v>
      </c>
      <c r="S120" s="228">
        <f>'EUS STOP cijfers'!S14</f>
        <v>0</v>
      </c>
      <c r="T120" s="228">
        <f>'EUS STOP cijfers'!T14</f>
        <v>120</v>
      </c>
      <c r="U120" s="228">
        <f>'EUS STOP cijfers'!U14</f>
        <v>0</v>
      </c>
      <c r="V120" s="228">
        <f>'EUS STOP cijfers'!V14</f>
        <v>0</v>
      </c>
      <c r="W120" s="228">
        <f>'EUS STOP cijfers'!W14</f>
        <v>0</v>
      </c>
      <c r="X120" s="228">
        <f>'EUS STOP cijfers'!X14</f>
        <v>0</v>
      </c>
      <c r="Y120" s="228">
        <f>'EUS STOP cijfers'!Y14</f>
        <v>0</v>
      </c>
      <c r="Z120" s="223">
        <f>'EUS STOP cijfers'!Z14</f>
        <v>120</v>
      </c>
      <c r="AA120" s="228">
        <f>'EUS STOP cijfers'!AA14</f>
        <v>120</v>
      </c>
      <c r="AB120" s="228">
        <f>'EUS STOP cijfers'!AB14</f>
        <v>0</v>
      </c>
      <c r="AC120" s="228">
        <f>'EUS STOP cijfers'!AC14</f>
        <v>0</v>
      </c>
      <c r="AD120" s="228">
        <f>'EUS STOP cijfers'!AD14</f>
        <v>0</v>
      </c>
      <c r="AE120" s="228">
        <f>'EUS STOP cijfers'!AE14</f>
        <v>0</v>
      </c>
      <c r="AF120" s="228">
        <f>'EUS STOP cijfers'!AF14</f>
        <v>0</v>
      </c>
      <c r="AG120" s="223">
        <f>'EUS STOP cijfers'!AG14</f>
        <v>0</v>
      </c>
      <c r="AH120" s="230">
        <f>'EUS STOP cijfers'!AH14</f>
        <v>0</v>
      </c>
      <c r="AI120" s="230">
        <f>'EUS STOP cijfers'!AI14</f>
        <v>0</v>
      </c>
      <c r="AJ120" s="230">
        <f>'EUS STOP cijfers'!AJ14</f>
        <v>120</v>
      </c>
      <c r="AK120" s="230">
        <f>'EUS STOP cijfers'!AK14</f>
        <v>0</v>
      </c>
      <c r="AL120" s="223">
        <f>'EUS STOP cijfers'!AL14</f>
        <v>0</v>
      </c>
      <c r="AM120" s="230">
        <f>'EUS STOP cijfers'!AM14</f>
        <v>0</v>
      </c>
      <c r="AN120" s="230">
        <f>'EUS STOP cijfers'!AN14</f>
        <v>0</v>
      </c>
      <c r="AO120" s="230">
        <f>'EUS STOP cijfers'!AO14</f>
        <v>0</v>
      </c>
      <c r="AP120" s="230">
        <f>'EUS STOP cijfers'!AP14</f>
        <v>0</v>
      </c>
      <c r="AQ120" s="230">
        <f>'EUS STOP cijfers'!AQ14</f>
        <v>0</v>
      </c>
      <c r="AR120" s="223">
        <f>'EUS STOP cijfers'!AR14</f>
        <v>0</v>
      </c>
      <c r="AS120" s="230">
        <f>'EUS STOP cijfers'!AS14</f>
        <v>0</v>
      </c>
      <c r="AT120" s="230">
        <f>'EUS STOP cijfers'!AT14</f>
        <v>0</v>
      </c>
      <c r="AU120" s="230">
        <f>'EUS STOP cijfers'!AU14</f>
        <v>0</v>
      </c>
      <c r="AV120" s="230">
        <f>'EUS STOP cijfers'!AV14</f>
        <v>0</v>
      </c>
      <c r="AW120" s="230">
        <f>'EUS STOP cijfers'!AW14</f>
        <v>0</v>
      </c>
      <c r="AX120" s="230">
        <f>'EUS STOP cijfers'!AX14</f>
        <v>0</v>
      </c>
      <c r="AY120" s="230">
        <f>'EUS STOP cijfers'!AY14</f>
        <v>0</v>
      </c>
      <c r="AZ120" s="230">
        <f>'EUS STOP cijfers'!AZ14</f>
        <v>0</v>
      </c>
      <c r="BA120" s="230">
        <f>'EUS STOP cijfers'!BA14</f>
        <v>0</v>
      </c>
      <c r="BB120" s="230">
        <f>'EUS STOP cijfers'!BB14</f>
        <v>0</v>
      </c>
      <c r="BC120" s="223">
        <f>'EUS STOP cijfers'!BC14</f>
        <v>0</v>
      </c>
      <c r="BD120" s="230">
        <f>'EUS STOP cijfers'!BD14</f>
        <v>0</v>
      </c>
      <c r="BE120" s="230">
        <f>'EUS STOP cijfers'!BE14</f>
        <v>0</v>
      </c>
      <c r="BF120" s="230">
        <f>'EUS STOP cijfers'!BF14</f>
        <v>0</v>
      </c>
      <c r="BG120" s="230">
        <f>'EUS STOP cijfers'!BG14</f>
        <v>0</v>
      </c>
      <c r="BH120" s="230">
        <f>'EUS STOP cijfers'!BH14</f>
        <v>0</v>
      </c>
      <c r="BI120" s="230">
        <f>'EUS STOP cijfers'!BI14</f>
        <v>0</v>
      </c>
      <c r="BJ120" s="230">
        <f>'EUS STOP cijfers'!BJ14</f>
        <v>0</v>
      </c>
      <c r="BK120" s="223">
        <f>'EUS STOP cijfers'!BK14</f>
        <v>0</v>
      </c>
      <c r="BL120" s="230">
        <f>'EUS STOP cijfers'!BL14</f>
        <v>0</v>
      </c>
      <c r="BM120" s="230">
        <f>'EUS STOP cijfers'!BM14</f>
        <v>0</v>
      </c>
      <c r="BN120" s="230">
        <f>'EUS STOP cijfers'!BN14</f>
        <v>0</v>
      </c>
      <c r="BO120" s="230">
        <f>'EUS STOP cijfers'!BO14</f>
        <v>0</v>
      </c>
      <c r="BP120" s="230">
        <f>'EUS STOP cijfers'!BP14</f>
        <v>0</v>
      </c>
      <c r="BQ120" s="223">
        <f>'EUS STOP cijfers'!BQ14</f>
        <v>0</v>
      </c>
      <c r="BR120" s="230">
        <f>'EUS STOP cijfers'!BR14</f>
        <v>0</v>
      </c>
      <c r="BS120" s="230">
        <f>'EUS STOP cijfers'!BS14</f>
        <v>0</v>
      </c>
      <c r="BT120" s="230">
        <f>'EUS STOP cijfers'!BT14</f>
        <v>0</v>
      </c>
      <c r="BU120" s="230">
        <f>'EUS STOP cijfers'!BU14</f>
        <v>0</v>
      </c>
      <c r="BV120" s="230">
        <f>'EUS STOP cijfers'!BV14</f>
        <v>0</v>
      </c>
      <c r="BW120" s="230">
        <f>'EUS STOP cijfers'!BW14</f>
        <v>0</v>
      </c>
      <c r="BX120" s="222">
        <f>'EUS STOP cijfers'!BX14</f>
        <v>0</v>
      </c>
      <c r="BY120" s="223">
        <f>'EUS STOP cijfers'!BY14</f>
        <v>120</v>
      </c>
      <c r="BZ120" s="228">
        <f>'EUS STOP cijfers'!BZ14</f>
        <v>0</v>
      </c>
      <c r="CA120" s="228">
        <f>'EUS STOP cijfers'!CA14</f>
        <v>0</v>
      </c>
      <c r="CB120" s="228">
        <f>'EUS STOP cijfers'!CB14</f>
        <v>0</v>
      </c>
      <c r="CC120" s="228">
        <f>'EUS STOP cijfers'!CC14</f>
        <v>0</v>
      </c>
      <c r="CD120" s="228">
        <f>'EUS STOP cijfers'!CD14</f>
        <v>0</v>
      </c>
      <c r="CE120" s="228">
        <f>'EUS STOP cijfers'!CE14</f>
        <v>0</v>
      </c>
      <c r="CF120" s="228">
        <f>'EUS STOP cijfers'!CF14</f>
        <v>0</v>
      </c>
      <c r="CG120" s="228">
        <f>'EUS STOP cijfers'!CG14</f>
        <v>0</v>
      </c>
      <c r="CH120" s="228">
        <f>'EUS STOP cijfers'!CH14</f>
        <v>0</v>
      </c>
      <c r="CI120" s="228">
        <f>'EUS STOP cijfers'!CI14</f>
        <v>0</v>
      </c>
      <c r="CJ120" s="228">
        <f>'EUS STOP cijfers'!CJ14</f>
        <v>0</v>
      </c>
      <c r="CK120" s="228">
        <f>'EUS STOP cijfers'!CK14</f>
        <v>0</v>
      </c>
      <c r="CL120" s="300">
        <f>'EUS STOP cijfers'!CL14</f>
        <v>0</v>
      </c>
      <c r="CM120" s="228">
        <f>'EUS STOP cijfers'!CM14</f>
        <v>0</v>
      </c>
      <c r="CN120" s="228">
        <f>'EUS STOP cijfers'!CN14</f>
        <v>0</v>
      </c>
      <c r="CO120" s="228">
        <f>'EUS STOP cijfers'!CO14</f>
        <v>0</v>
      </c>
      <c r="CP120" s="228">
        <f>'EUS STOP cijfers'!CP14</f>
        <v>0</v>
      </c>
      <c r="CQ120" s="228">
        <f>'EUS STOP cijfers'!CQ14</f>
        <v>0</v>
      </c>
      <c r="CR120" s="228">
        <f>'EUS STOP cijfers'!CR14</f>
        <v>0</v>
      </c>
      <c r="CS120" s="228">
        <f>'EUS STOP cijfers'!CS14</f>
        <v>0</v>
      </c>
      <c r="CT120" s="228">
        <f>'EUS STOP cijfers'!CT14</f>
        <v>0</v>
      </c>
      <c r="CU120" s="228">
        <f>'EUS STOP cijfers'!CU14</f>
        <v>0</v>
      </c>
      <c r="CV120" s="228">
        <f>'EUS STOP cijfers'!CV14</f>
        <v>0</v>
      </c>
      <c r="CW120" s="228">
        <f>'EUS STOP cijfers'!CW14</f>
        <v>0</v>
      </c>
      <c r="CX120" s="228">
        <f>'EUS STOP cijfers'!CX14</f>
        <v>0</v>
      </c>
      <c r="CY120" s="229">
        <f>'EUS STOP cijfers'!CY14</f>
        <v>0</v>
      </c>
      <c r="CZ120" s="227">
        <f>'EUS STOP cijfers'!CZ14</f>
        <v>0</v>
      </c>
      <c r="DA120" s="228">
        <f>'EUS STOP cijfers'!DA14</f>
        <v>0</v>
      </c>
      <c r="DB120" s="228">
        <f>'EUS STOP cijfers'!DB14</f>
        <v>0</v>
      </c>
      <c r="DC120" s="228">
        <f>'EUS STOP cijfers'!DC14</f>
        <v>0</v>
      </c>
      <c r="DD120" s="228">
        <f>'EUS STOP cijfers'!DD14</f>
        <v>0</v>
      </c>
      <c r="DE120" s="228">
        <f>'EUS STOP cijfers'!DE14</f>
        <v>0</v>
      </c>
      <c r="DF120" s="228">
        <f>'EUS STOP cijfers'!DF14</f>
        <v>0</v>
      </c>
      <c r="DG120" s="228">
        <f>'EUS STOP cijfers'!DG14</f>
        <v>0</v>
      </c>
      <c r="DH120" s="228">
        <f>'EUS STOP cijfers'!DH14</f>
        <v>0</v>
      </c>
      <c r="DI120" s="228">
        <f>'EUS STOP cijfers'!DI14</f>
        <v>0</v>
      </c>
      <c r="DJ120" s="228">
        <f>'EUS STOP cijfers'!DJ14</f>
        <v>0</v>
      </c>
      <c r="DK120" s="228">
        <f>'EUS STOP cijfers'!DK14</f>
        <v>0</v>
      </c>
      <c r="DL120" s="229">
        <f>'EUS STOP cijfers'!DL14</f>
        <v>0</v>
      </c>
    </row>
    <row r="121" spans="1:116" s="221" customFormat="1" ht="26.4">
      <c r="A121" s="222">
        <f>'EUS STOP cijfers'!A15</f>
        <v>0</v>
      </c>
      <c r="B121" s="223" t="str">
        <f>'EUS STOP cijfers'!B15</f>
        <v>UINT/UINA</v>
      </c>
      <c r="C121" s="224" t="str">
        <f>'EUS STOP cijfers'!C15</f>
        <v>EU- subsidieregelingen</v>
      </c>
      <c r="D121" s="224" t="str">
        <f>'EUS STOP cijfers'!D15</f>
        <v xml:space="preserve">EUS Betaalorgaan RVO.nl DG AGRO
</v>
      </c>
      <c r="E121" s="225" t="str">
        <f>'EUS STOP cijfers'!E15</f>
        <v xml:space="preserve">a.3. evalueren van proces onregelmatigheidsmeldingen </v>
      </c>
      <c r="F121" s="226" t="str">
        <f>'EUS STOP cijfers'!F15</f>
        <v>EL&amp;I AGRO</v>
      </c>
      <c r="G121" s="224" t="str">
        <f>'EUS STOP cijfers'!G15</f>
        <v>ja, nee</v>
      </c>
      <c r="H121" s="227">
        <f>'EUS STOP cijfers'!H15</f>
        <v>40</v>
      </c>
      <c r="I121" s="228">
        <f>'EUS STOP cijfers'!I15</f>
        <v>0</v>
      </c>
      <c r="J121" s="228">
        <f>'EUS STOP cijfers'!J15</f>
        <v>0</v>
      </c>
      <c r="K121" s="228">
        <f>'EUS STOP cijfers'!K15</f>
        <v>0</v>
      </c>
      <c r="L121" s="228">
        <f>'EUS STOP cijfers'!L15</f>
        <v>0</v>
      </c>
      <c r="M121" s="228">
        <f>'EUS STOP cijfers'!M15</f>
        <v>0</v>
      </c>
      <c r="N121" s="228">
        <f>'EUS STOP cijfers'!N15</f>
        <v>0</v>
      </c>
      <c r="O121" s="228">
        <f>'EUS STOP cijfers'!O15</f>
        <v>0</v>
      </c>
      <c r="P121" s="228">
        <f>'EUS STOP cijfers'!P15</f>
        <v>0</v>
      </c>
      <c r="Q121" s="229">
        <f>'EUS STOP cijfers'!Q15</f>
        <v>40</v>
      </c>
      <c r="R121" s="227">
        <f>'EUS STOP cijfers'!R15</f>
        <v>0</v>
      </c>
      <c r="S121" s="228">
        <f>'EUS STOP cijfers'!S15</f>
        <v>0</v>
      </c>
      <c r="T121" s="228">
        <f>'EUS STOP cijfers'!T15</f>
        <v>40</v>
      </c>
      <c r="U121" s="228">
        <f>'EUS STOP cijfers'!U15</f>
        <v>0</v>
      </c>
      <c r="V121" s="228">
        <f>'EUS STOP cijfers'!V15</f>
        <v>0</v>
      </c>
      <c r="W121" s="228">
        <f>'EUS STOP cijfers'!W15</f>
        <v>0</v>
      </c>
      <c r="X121" s="228">
        <f>'EUS STOP cijfers'!X15</f>
        <v>0</v>
      </c>
      <c r="Y121" s="228">
        <f>'EUS STOP cijfers'!Y15</f>
        <v>0</v>
      </c>
      <c r="Z121" s="223">
        <f>'EUS STOP cijfers'!Z15</f>
        <v>40</v>
      </c>
      <c r="AA121" s="228">
        <f>'EUS STOP cijfers'!AA15</f>
        <v>40</v>
      </c>
      <c r="AB121" s="228">
        <f>'EUS STOP cijfers'!AB15</f>
        <v>0</v>
      </c>
      <c r="AC121" s="228">
        <f>'EUS STOP cijfers'!AC15</f>
        <v>0</v>
      </c>
      <c r="AD121" s="228">
        <f>'EUS STOP cijfers'!AD15</f>
        <v>0</v>
      </c>
      <c r="AE121" s="228">
        <f>'EUS STOP cijfers'!AE15</f>
        <v>0</v>
      </c>
      <c r="AF121" s="228">
        <f>'EUS STOP cijfers'!AF15</f>
        <v>0</v>
      </c>
      <c r="AG121" s="223">
        <f>'EUS STOP cijfers'!AG15</f>
        <v>0</v>
      </c>
      <c r="AH121" s="230">
        <f>'EUS STOP cijfers'!AH15</f>
        <v>0</v>
      </c>
      <c r="AI121" s="230">
        <f>'EUS STOP cijfers'!AI15</f>
        <v>0</v>
      </c>
      <c r="AJ121" s="230">
        <f>'EUS STOP cijfers'!AJ15</f>
        <v>40</v>
      </c>
      <c r="AK121" s="230">
        <f>'EUS STOP cijfers'!AK15</f>
        <v>0</v>
      </c>
      <c r="AL121" s="223">
        <f>'EUS STOP cijfers'!AL15</f>
        <v>0</v>
      </c>
      <c r="AM121" s="230">
        <f>'EUS STOP cijfers'!AM15</f>
        <v>0</v>
      </c>
      <c r="AN121" s="230">
        <f>'EUS STOP cijfers'!AN15</f>
        <v>0</v>
      </c>
      <c r="AO121" s="230">
        <f>'EUS STOP cijfers'!AO15</f>
        <v>0</v>
      </c>
      <c r="AP121" s="230">
        <f>'EUS STOP cijfers'!AP15</f>
        <v>0</v>
      </c>
      <c r="AQ121" s="230">
        <f>'EUS STOP cijfers'!AQ15</f>
        <v>0</v>
      </c>
      <c r="AR121" s="223">
        <f>'EUS STOP cijfers'!AR15</f>
        <v>0</v>
      </c>
      <c r="AS121" s="230">
        <f>'EUS STOP cijfers'!AS15</f>
        <v>0</v>
      </c>
      <c r="AT121" s="230">
        <f>'EUS STOP cijfers'!AT15</f>
        <v>0</v>
      </c>
      <c r="AU121" s="230">
        <f>'EUS STOP cijfers'!AU15</f>
        <v>0</v>
      </c>
      <c r="AV121" s="230">
        <f>'EUS STOP cijfers'!AV15</f>
        <v>0</v>
      </c>
      <c r="AW121" s="230">
        <f>'EUS STOP cijfers'!AW15</f>
        <v>0</v>
      </c>
      <c r="AX121" s="230">
        <f>'EUS STOP cijfers'!AX15</f>
        <v>0</v>
      </c>
      <c r="AY121" s="230">
        <f>'EUS STOP cijfers'!AY15</f>
        <v>0</v>
      </c>
      <c r="AZ121" s="230">
        <f>'EUS STOP cijfers'!AZ15</f>
        <v>0</v>
      </c>
      <c r="BA121" s="230">
        <f>'EUS STOP cijfers'!BA15</f>
        <v>0</v>
      </c>
      <c r="BB121" s="230">
        <f>'EUS STOP cijfers'!BB15</f>
        <v>0</v>
      </c>
      <c r="BC121" s="223">
        <f>'EUS STOP cijfers'!BC15</f>
        <v>0</v>
      </c>
      <c r="BD121" s="230">
        <f>'EUS STOP cijfers'!BD15</f>
        <v>0</v>
      </c>
      <c r="BE121" s="230">
        <f>'EUS STOP cijfers'!BE15</f>
        <v>0</v>
      </c>
      <c r="BF121" s="230">
        <f>'EUS STOP cijfers'!BF15</f>
        <v>0</v>
      </c>
      <c r="BG121" s="230">
        <f>'EUS STOP cijfers'!BG15</f>
        <v>0</v>
      </c>
      <c r="BH121" s="230">
        <f>'EUS STOP cijfers'!BH15</f>
        <v>0</v>
      </c>
      <c r="BI121" s="230">
        <f>'EUS STOP cijfers'!BI15</f>
        <v>0</v>
      </c>
      <c r="BJ121" s="230">
        <f>'EUS STOP cijfers'!BJ15</f>
        <v>0</v>
      </c>
      <c r="BK121" s="223">
        <f>'EUS STOP cijfers'!BK15</f>
        <v>0</v>
      </c>
      <c r="BL121" s="230">
        <f>'EUS STOP cijfers'!BL15</f>
        <v>0</v>
      </c>
      <c r="BM121" s="230">
        <f>'EUS STOP cijfers'!BM15</f>
        <v>0</v>
      </c>
      <c r="BN121" s="230">
        <f>'EUS STOP cijfers'!BN15</f>
        <v>0</v>
      </c>
      <c r="BO121" s="230">
        <f>'EUS STOP cijfers'!BO15</f>
        <v>0</v>
      </c>
      <c r="BP121" s="230">
        <f>'EUS STOP cijfers'!BP15</f>
        <v>0</v>
      </c>
      <c r="BQ121" s="223">
        <f>'EUS STOP cijfers'!BQ15</f>
        <v>0</v>
      </c>
      <c r="BR121" s="230">
        <f>'EUS STOP cijfers'!BR15</f>
        <v>0</v>
      </c>
      <c r="BS121" s="230">
        <f>'EUS STOP cijfers'!BS15</f>
        <v>0</v>
      </c>
      <c r="BT121" s="230">
        <f>'EUS STOP cijfers'!BT15</f>
        <v>0</v>
      </c>
      <c r="BU121" s="230">
        <f>'EUS STOP cijfers'!BU15</f>
        <v>0</v>
      </c>
      <c r="BV121" s="230">
        <f>'EUS STOP cijfers'!BV15</f>
        <v>0</v>
      </c>
      <c r="BW121" s="230">
        <f>'EUS STOP cijfers'!BW15</f>
        <v>0</v>
      </c>
      <c r="BX121" s="222">
        <f>'EUS STOP cijfers'!BX15</f>
        <v>0</v>
      </c>
      <c r="BY121" s="223">
        <f>'EUS STOP cijfers'!BY15</f>
        <v>40</v>
      </c>
      <c r="BZ121" s="228">
        <f>'EUS STOP cijfers'!BZ15</f>
        <v>0</v>
      </c>
      <c r="CA121" s="228">
        <f>'EUS STOP cijfers'!CA15</f>
        <v>0</v>
      </c>
      <c r="CB121" s="228">
        <f>'EUS STOP cijfers'!CB15</f>
        <v>0</v>
      </c>
      <c r="CC121" s="228">
        <f>'EUS STOP cijfers'!CC15</f>
        <v>0</v>
      </c>
      <c r="CD121" s="228">
        <f>'EUS STOP cijfers'!CD15</f>
        <v>0</v>
      </c>
      <c r="CE121" s="228">
        <f>'EUS STOP cijfers'!CE15</f>
        <v>0</v>
      </c>
      <c r="CF121" s="228">
        <f>'EUS STOP cijfers'!CF15</f>
        <v>0</v>
      </c>
      <c r="CG121" s="228">
        <f>'EUS STOP cijfers'!CG15</f>
        <v>0</v>
      </c>
      <c r="CH121" s="228">
        <f>'EUS STOP cijfers'!CH15</f>
        <v>0</v>
      </c>
      <c r="CI121" s="228">
        <f>'EUS STOP cijfers'!CI15</f>
        <v>0</v>
      </c>
      <c r="CJ121" s="228">
        <f>'EUS STOP cijfers'!CJ15</f>
        <v>0</v>
      </c>
      <c r="CK121" s="228">
        <f>'EUS STOP cijfers'!CK15</f>
        <v>0</v>
      </c>
      <c r="CL121" s="300">
        <f>'EUS STOP cijfers'!CL15</f>
        <v>0</v>
      </c>
      <c r="CM121" s="228">
        <f>'EUS STOP cijfers'!CM15</f>
        <v>0</v>
      </c>
      <c r="CN121" s="228">
        <f>'EUS STOP cijfers'!CN15</f>
        <v>0</v>
      </c>
      <c r="CO121" s="228">
        <f>'EUS STOP cijfers'!CO15</f>
        <v>0</v>
      </c>
      <c r="CP121" s="228">
        <f>'EUS STOP cijfers'!CP15</f>
        <v>0</v>
      </c>
      <c r="CQ121" s="228">
        <f>'EUS STOP cijfers'!CQ15</f>
        <v>0</v>
      </c>
      <c r="CR121" s="228">
        <f>'EUS STOP cijfers'!CR15</f>
        <v>0</v>
      </c>
      <c r="CS121" s="228">
        <f>'EUS STOP cijfers'!CS15</f>
        <v>0</v>
      </c>
      <c r="CT121" s="228">
        <f>'EUS STOP cijfers'!CT15</f>
        <v>0</v>
      </c>
      <c r="CU121" s="228">
        <f>'EUS STOP cijfers'!CU15</f>
        <v>0</v>
      </c>
      <c r="CV121" s="228">
        <f>'EUS STOP cijfers'!CV15</f>
        <v>0</v>
      </c>
      <c r="CW121" s="228">
        <f>'EUS STOP cijfers'!CW15</f>
        <v>0</v>
      </c>
      <c r="CX121" s="228">
        <f>'EUS STOP cijfers'!CX15</f>
        <v>0</v>
      </c>
      <c r="CY121" s="229">
        <f>'EUS STOP cijfers'!CY15</f>
        <v>0</v>
      </c>
      <c r="CZ121" s="227">
        <f>'EUS STOP cijfers'!CZ15</f>
        <v>0</v>
      </c>
      <c r="DA121" s="228">
        <f>'EUS STOP cijfers'!DA15</f>
        <v>0</v>
      </c>
      <c r="DB121" s="228">
        <f>'EUS STOP cijfers'!DB15</f>
        <v>0</v>
      </c>
      <c r="DC121" s="228">
        <f>'EUS STOP cijfers'!DC15</f>
        <v>0</v>
      </c>
      <c r="DD121" s="228">
        <f>'EUS STOP cijfers'!DD15</f>
        <v>0</v>
      </c>
      <c r="DE121" s="228">
        <f>'EUS STOP cijfers'!DE15</f>
        <v>0</v>
      </c>
      <c r="DF121" s="228">
        <f>'EUS STOP cijfers'!DF15</f>
        <v>0</v>
      </c>
      <c r="DG121" s="228">
        <f>'EUS STOP cijfers'!DG15</f>
        <v>0</v>
      </c>
      <c r="DH121" s="228">
        <f>'EUS STOP cijfers'!DH15</f>
        <v>0</v>
      </c>
      <c r="DI121" s="228">
        <f>'EUS STOP cijfers'!DI15</f>
        <v>0</v>
      </c>
      <c r="DJ121" s="228">
        <f>'EUS STOP cijfers'!DJ15</f>
        <v>0</v>
      </c>
      <c r="DK121" s="228">
        <f>'EUS STOP cijfers'!DK15</f>
        <v>0</v>
      </c>
      <c r="DL121" s="229">
        <f>'EUS STOP cijfers'!DL15</f>
        <v>0</v>
      </c>
    </row>
    <row r="122" spans="1:116" s="221" customFormat="1" ht="52.8">
      <c r="A122" s="222">
        <f>'EUS STOP cijfers'!A16</f>
        <v>0</v>
      </c>
      <c r="B122" s="223" t="str">
        <f>'EUS STOP cijfers'!B16</f>
        <v>UINT/UINA</v>
      </c>
      <c r="C122" s="224" t="str">
        <f>'EUS STOP cijfers'!C16</f>
        <v>EU- subsidieregelingen</v>
      </c>
      <c r="D122" s="224" t="str">
        <f>'EUS STOP cijfers'!D16</f>
        <v xml:space="preserve">EUS Betaalorgaan RVO.nl DG AGRO
</v>
      </c>
      <c r="E122" s="225" t="str">
        <f>'EUS STOP cijfers'!E16</f>
        <v>1.2. (2.1) Tijdige voorbereiding en afstemming CA's en 1.3. Interactie TO en TU en 1.5. afstemming bij intensivering</v>
      </c>
      <c r="F122" s="226" t="str">
        <f>'EUS STOP cijfers'!F16</f>
        <v>EL&amp;I AGRO</v>
      </c>
      <c r="G122" s="224" t="str">
        <f>'EUS STOP cijfers'!G16</f>
        <v>ja, nee</v>
      </c>
      <c r="H122" s="227">
        <f>'EUS STOP cijfers'!H16</f>
        <v>500</v>
      </c>
      <c r="I122" s="228">
        <f>'EUS STOP cijfers'!I16</f>
        <v>0</v>
      </c>
      <c r="J122" s="228">
        <f>'EUS STOP cijfers'!J16</f>
        <v>0</v>
      </c>
      <c r="K122" s="228">
        <f>'EUS STOP cijfers'!K16</f>
        <v>0</v>
      </c>
      <c r="L122" s="228">
        <f>'EUS STOP cijfers'!L16</f>
        <v>0</v>
      </c>
      <c r="M122" s="228">
        <f>'EUS STOP cijfers'!M16</f>
        <v>0</v>
      </c>
      <c r="N122" s="228">
        <f>'EUS STOP cijfers'!N16</f>
        <v>0</v>
      </c>
      <c r="O122" s="228">
        <f>'EUS STOP cijfers'!O16</f>
        <v>0</v>
      </c>
      <c r="P122" s="228">
        <f>'EUS STOP cijfers'!P16</f>
        <v>0</v>
      </c>
      <c r="Q122" s="229">
        <f>'EUS STOP cijfers'!Q16</f>
        <v>500</v>
      </c>
      <c r="R122" s="227">
        <f>'EUS STOP cijfers'!R16</f>
        <v>0</v>
      </c>
      <c r="S122" s="228">
        <f>'EUS STOP cijfers'!S16</f>
        <v>0</v>
      </c>
      <c r="T122" s="228">
        <f>'EUS STOP cijfers'!T16</f>
        <v>500</v>
      </c>
      <c r="U122" s="228">
        <f>'EUS STOP cijfers'!U16</f>
        <v>0</v>
      </c>
      <c r="V122" s="228">
        <f>'EUS STOP cijfers'!V16</f>
        <v>0</v>
      </c>
      <c r="W122" s="228">
        <f>'EUS STOP cijfers'!W16</f>
        <v>0</v>
      </c>
      <c r="X122" s="228">
        <f>'EUS STOP cijfers'!X16</f>
        <v>0</v>
      </c>
      <c r="Y122" s="228">
        <f>'EUS STOP cijfers'!Y16</f>
        <v>0</v>
      </c>
      <c r="Z122" s="223">
        <f>'EUS STOP cijfers'!Z16</f>
        <v>500</v>
      </c>
      <c r="AA122" s="228">
        <f>'EUS STOP cijfers'!AA16</f>
        <v>500</v>
      </c>
      <c r="AB122" s="228">
        <f>'EUS STOP cijfers'!AB16</f>
        <v>0</v>
      </c>
      <c r="AC122" s="228">
        <f>'EUS STOP cijfers'!AC16</f>
        <v>0</v>
      </c>
      <c r="AD122" s="228">
        <f>'EUS STOP cijfers'!AD16</f>
        <v>0</v>
      </c>
      <c r="AE122" s="228">
        <f>'EUS STOP cijfers'!AE16</f>
        <v>0</v>
      </c>
      <c r="AF122" s="228">
        <f>'EUS STOP cijfers'!AF16</f>
        <v>0</v>
      </c>
      <c r="AG122" s="223">
        <f>'EUS STOP cijfers'!AG16</f>
        <v>0</v>
      </c>
      <c r="AH122" s="230">
        <f>'EUS STOP cijfers'!AH16</f>
        <v>0</v>
      </c>
      <c r="AI122" s="230">
        <f>'EUS STOP cijfers'!AI16</f>
        <v>0</v>
      </c>
      <c r="AJ122" s="230">
        <f>'EUS STOP cijfers'!AJ16</f>
        <v>500</v>
      </c>
      <c r="AK122" s="230">
        <f>'EUS STOP cijfers'!AK16</f>
        <v>0</v>
      </c>
      <c r="AL122" s="223">
        <f>'EUS STOP cijfers'!AL16</f>
        <v>0</v>
      </c>
      <c r="AM122" s="230">
        <f>'EUS STOP cijfers'!AM16</f>
        <v>0</v>
      </c>
      <c r="AN122" s="230">
        <f>'EUS STOP cijfers'!AN16</f>
        <v>0</v>
      </c>
      <c r="AO122" s="230">
        <f>'EUS STOP cijfers'!AO16</f>
        <v>0</v>
      </c>
      <c r="AP122" s="230">
        <f>'EUS STOP cijfers'!AP16</f>
        <v>0</v>
      </c>
      <c r="AQ122" s="230">
        <f>'EUS STOP cijfers'!AQ16</f>
        <v>0</v>
      </c>
      <c r="AR122" s="223">
        <f>'EUS STOP cijfers'!AR16</f>
        <v>0</v>
      </c>
      <c r="AS122" s="230">
        <f>'EUS STOP cijfers'!AS16</f>
        <v>0</v>
      </c>
      <c r="AT122" s="230">
        <f>'EUS STOP cijfers'!AT16</f>
        <v>0</v>
      </c>
      <c r="AU122" s="230">
        <f>'EUS STOP cijfers'!AU16</f>
        <v>0</v>
      </c>
      <c r="AV122" s="230">
        <f>'EUS STOP cijfers'!AV16</f>
        <v>0</v>
      </c>
      <c r="AW122" s="230">
        <f>'EUS STOP cijfers'!AW16</f>
        <v>0</v>
      </c>
      <c r="AX122" s="230">
        <f>'EUS STOP cijfers'!AX16</f>
        <v>0</v>
      </c>
      <c r="AY122" s="230">
        <f>'EUS STOP cijfers'!AY16</f>
        <v>0</v>
      </c>
      <c r="AZ122" s="230">
        <f>'EUS STOP cijfers'!AZ16</f>
        <v>0</v>
      </c>
      <c r="BA122" s="230">
        <f>'EUS STOP cijfers'!BA16</f>
        <v>0</v>
      </c>
      <c r="BB122" s="230">
        <f>'EUS STOP cijfers'!BB16</f>
        <v>0</v>
      </c>
      <c r="BC122" s="223">
        <f>'EUS STOP cijfers'!BC16</f>
        <v>0</v>
      </c>
      <c r="BD122" s="230">
        <f>'EUS STOP cijfers'!BD16</f>
        <v>0</v>
      </c>
      <c r="BE122" s="230">
        <f>'EUS STOP cijfers'!BE16</f>
        <v>0</v>
      </c>
      <c r="BF122" s="230">
        <f>'EUS STOP cijfers'!BF16</f>
        <v>0</v>
      </c>
      <c r="BG122" s="230">
        <f>'EUS STOP cijfers'!BG16</f>
        <v>0</v>
      </c>
      <c r="BH122" s="230">
        <f>'EUS STOP cijfers'!BH16</f>
        <v>0</v>
      </c>
      <c r="BI122" s="230">
        <f>'EUS STOP cijfers'!BI16</f>
        <v>0</v>
      </c>
      <c r="BJ122" s="230">
        <f>'EUS STOP cijfers'!BJ16</f>
        <v>0</v>
      </c>
      <c r="BK122" s="223">
        <f>'EUS STOP cijfers'!BK16</f>
        <v>0</v>
      </c>
      <c r="BL122" s="230">
        <f>'EUS STOP cijfers'!BL16</f>
        <v>0</v>
      </c>
      <c r="BM122" s="230">
        <f>'EUS STOP cijfers'!BM16</f>
        <v>0</v>
      </c>
      <c r="BN122" s="230">
        <f>'EUS STOP cijfers'!BN16</f>
        <v>0</v>
      </c>
      <c r="BO122" s="230">
        <f>'EUS STOP cijfers'!BO16</f>
        <v>0</v>
      </c>
      <c r="BP122" s="230">
        <f>'EUS STOP cijfers'!BP16</f>
        <v>0</v>
      </c>
      <c r="BQ122" s="223">
        <f>'EUS STOP cijfers'!BQ16</f>
        <v>0</v>
      </c>
      <c r="BR122" s="230">
        <f>'EUS STOP cijfers'!BR16</f>
        <v>0</v>
      </c>
      <c r="BS122" s="230">
        <f>'EUS STOP cijfers'!BS16</f>
        <v>0</v>
      </c>
      <c r="BT122" s="230">
        <f>'EUS STOP cijfers'!BT16</f>
        <v>0</v>
      </c>
      <c r="BU122" s="230">
        <f>'EUS STOP cijfers'!BU16</f>
        <v>0</v>
      </c>
      <c r="BV122" s="230">
        <f>'EUS STOP cijfers'!BV16</f>
        <v>0</v>
      </c>
      <c r="BW122" s="230">
        <f>'EUS STOP cijfers'!BW16</f>
        <v>0</v>
      </c>
      <c r="BX122" s="222">
        <f>'EUS STOP cijfers'!BX16</f>
        <v>0</v>
      </c>
      <c r="BY122" s="223">
        <f>'EUS STOP cijfers'!BY16</f>
        <v>500</v>
      </c>
      <c r="BZ122" s="228">
        <f>'EUS STOP cijfers'!BZ16</f>
        <v>0</v>
      </c>
      <c r="CA122" s="228">
        <f>'EUS STOP cijfers'!CA16</f>
        <v>0</v>
      </c>
      <c r="CB122" s="228">
        <f>'EUS STOP cijfers'!CB16</f>
        <v>0</v>
      </c>
      <c r="CC122" s="228">
        <f>'EUS STOP cijfers'!CC16</f>
        <v>0</v>
      </c>
      <c r="CD122" s="228">
        <f>'EUS STOP cijfers'!CD16</f>
        <v>0</v>
      </c>
      <c r="CE122" s="228">
        <f>'EUS STOP cijfers'!CE16</f>
        <v>0</v>
      </c>
      <c r="CF122" s="228">
        <f>'EUS STOP cijfers'!CF16</f>
        <v>0</v>
      </c>
      <c r="CG122" s="228">
        <f>'EUS STOP cijfers'!CG16</f>
        <v>0</v>
      </c>
      <c r="CH122" s="228">
        <f>'EUS STOP cijfers'!CH16</f>
        <v>0</v>
      </c>
      <c r="CI122" s="228">
        <f>'EUS STOP cijfers'!CI16</f>
        <v>0</v>
      </c>
      <c r="CJ122" s="228">
        <f>'EUS STOP cijfers'!CJ16</f>
        <v>0</v>
      </c>
      <c r="CK122" s="228">
        <f>'EUS STOP cijfers'!CK16</f>
        <v>0</v>
      </c>
      <c r="CL122" s="300">
        <f>'EUS STOP cijfers'!CL16</f>
        <v>0</v>
      </c>
      <c r="CM122" s="228">
        <f>'EUS STOP cijfers'!CM16</f>
        <v>0</v>
      </c>
      <c r="CN122" s="228">
        <f>'EUS STOP cijfers'!CN16</f>
        <v>0</v>
      </c>
      <c r="CO122" s="228">
        <f>'EUS STOP cijfers'!CO16</f>
        <v>0</v>
      </c>
      <c r="CP122" s="228">
        <f>'EUS STOP cijfers'!CP16</f>
        <v>0</v>
      </c>
      <c r="CQ122" s="228">
        <f>'EUS STOP cijfers'!CQ16</f>
        <v>0</v>
      </c>
      <c r="CR122" s="228">
        <f>'EUS STOP cijfers'!CR16</f>
        <v>0</v>
      </c>
      <c r="CS122" s="228">
        <f>'EUS STOP cijfers'!CS16</f>
        <v>0</v>
      </c>
      <c r="CT122" s="228">
        <f>'EUS STOP cijfers'!CT16</f>
        <v>0</v>
      </c>
      <c r="CU122" s="228">
        <f>'EUS STOP cijfers'!CU16</f>
        <v>0</v>
      </c>
      <c r="CV122" s="228">
        <f>'EUS STOP cijfers'!CV16</f>
        <v>0</v>
      </c>
      <c r="CW122" s="228">
        <f>'EUS STOP cijfers'!CW16</f>
        <v>0</v>
      </c>
      <c r="CX122" s="228">
        <f>'EUS STOP cijfers'!CX16</f>
        <v>0</v>
      </c>
      <c r="CY122" s="229">
        <f>'EUS STOP cijfers'!CY16</f>
        <v>0</v>
      </c>
      <c r="CZ122" s="227">
        <f>'EUS STOP cijfers'!CZ16</f>
        <v>0</v>
      </c>
      <c r="DA122" s="228">
        <f>'EUS STOP cijfers'!DA16</f>
        <v>0</v>
      </c>
      <c r="DB122" s="228">
        <f>'EUS STOP cijfers'!DB16</f>
        <v>0</v>
      </c>
      <c r="DC122" s="228">
        <f>'EUS STOP cijfers'!DC16</f>
        <v>0</v>
      </c>
      <c r="DD122" s="228">
        <f>'EUS STOP cijfers'!DD16</f>
        <v>0</v>
      </c>
      <c r="DE122" s="228">
        <f>'EUS STOP cijfers'!DE16</f>
        <v>0</v>
      </c>
      <c r="DF122" s="228">
        <f>'EUS STOP cijfers'!DF16</f>
        <v>0</v>
      </c>
      <c r="DG122" s="228">
        <f>'EUS STOP cijfers'!DG16</f>
        <v>0</v>
      </c>
      <c r="DH122" s="228">
        <f>'EUS STOP cijfers'!DH16</f>
        <v>0</v>
      </c>
      <c r="DI122" s="228">
        <f>'EUS STOP cijfers'!DI16</f>
        <v>0</v>
      </c>
      <c r="DJ122" s="228">
        <f>'EUS STOP cijfers'!DJ16</f>
        <v>0</v>
      </c>
      <c r="DK122" s="228">
        <f>'EUS STOP cijfers'!DK16</f>
        <v>0</v>
      </c>
      <c r="DL122" s="229">
        <f>'EUS STOP cijfers'!DL16</f>
        <v>0</v>
      </c>
    </row>
    <row r="123" spans="1:116" s="221" customFormat="1" ht="39.6">
      <c r="A123" s="222">
        <f>'EUS STOP cijfers'!A17</f>
        <v>0</v>
      </c>
      <c r="B123" s="223" t="str">
        <f>'EUS STOP cijfers'!B17</f>
        <v>UINT/UINA</v>
      </c>
      <c r="C123" s="224" t="str">
        <f>'EUS STOP cijfers'!C17</f>
        <v>EU- subsidieregelingen</v>
      </c>
      <c r="D123" s="224" t="str">
        <f>'EUS STOP cijfers'!D17</f>
        <v xml:space="preserve">EUS Betaalorgaan RVO.nl DG AGRO
</v>
      </c>
      <c r="E123" s="225" t="str">
        <f>'EUS STOP cijfers'!E17</f>
        <v>1.4. Voorbereiding samenwerkingsafspraak en overall evaluatie</v>
      </c>
      <c r="F123" s="226" t="str">
        <f>'EUS STOP cijfers'!F17</f>
        <v>EL&amp;I AGRO</v>
      </c>
      <c r="G123" s="224" t="str">
        <f>'EUS STOP cijfers'!G17</f>
        <v>ja, nee</v>
      </c>
      <c r="H123" s="227">
        <f>'EUS STOP cijfers'!H17</f>
        <v>120</v>
      </c>
      <c r="I123" s="228">
        <f>'EUS STOP cijfers'!I17</f>
        <v>0</v>
      </c>
      <c r="J123" s="228">
        <f>'EUS STOP cijfers'!J17</f>
        <v>0</v>
      </c>
      <c r="K123" s="228">
        <f>'EUS STOP cijfers'!K17</f>
        <v>0</v>
      </c>
      <c r="L123" s="228">
        <f>'EUS STOP cijfers'!L17</f>
        <v>0</v>
      </c>
      <c r="M123" s="228">
        <f>'EUS STOP cijfers'!M17</f>
        <v>0</v>
      </c>
      <c r="N123" s="228">
        <f>'EUS STOP cijfers'!N17</f>
        <v>0</v>
      </c>
      <c r="O123" s="228">
        <f>'EUS STOP cijfers'!O17</f>
        <v>0</v>
      </c>
      <c r="P123" s="228">
        <f>'EUS STOP cijfers'!P17</f>
        <v>0</v>
      </c>
      <c r="Q123" s="229">
        <f>'EUS STOP cijfers'!Q17</f>
        <v>120</v>
      </c>
      <c r="R123" s="227">
        <f>'EUS STOP cijfers'!R17</f>
        <v>0</v>
      </c>
      <c r="S123" s="228">
        <f>'EUS STOP cijfers'!S17</f>
        <v>0</v>
      </c>
      <c r="T123" s="228">
        <f>'EUS STOP cijfers'!T17</f>
        <v>120</v>
      </c>
      <c r="U123" s="228">
        <f>'EUS STOP cijfers'!U17</f>
        <v>0</v>
      </c>
      <c r="V123" s="228">
        <f>'EUS STOP cijfers'!V17</f>
        <v>0</v>
      </c>
      <c r="W123" s="228">
        <f>'EUS STOP cijfers'!W17</f>
        <v>0</v>
      </c>
      <c r="X123" s="228">
        <f>'EUS STOP cijfers'!X17</f>
        <v>0</v>
      </c>
      <c r="Y123" s="228">
        <f>'EUS STOP cijfers'!Y17</f>
        <v>0</v>
      </c>
      <c r="Z123" s="223">
        <f>'EUS STOP cijfers'!Z17</f>
        <v>120</v>
      </c>
      <c r="AA123" s="228">
        <f>'EUS STOP cijfers'!AA17</f>
        <v>120</v>
      </c>
      <c r="AB123" s="228">
        <f>'EUS STOP cijfers'!AB17</f>
        <v>0</v>
      </c>
      <c r="AC123" s="228">
        <f>'EUS STOP cijfers'!AC17</f>
        <v>0</v>
      </c>
      <c r="AD123" s="228">
        <f>'EUS STOP cijfers'!AD17</f>
        <v>0</v>
      </c>
      <c r="AE123" s="228">
        <f>'EUS STOP cijfers'!AE17</f>
        <v>0</v>
      </c>
      <c r="AF123" s="228">
        <f>'EUS STOP cijfers'!AF17</f>
        <v>0</v>
      </c>
      <c r="AG123" s="223">
        <f>'EUS STOP cijfers'!AG17</f>
        <v>0</v>
      </c>
      <c r="AH123" s="230">
        <f>'EUS STOP cijfers'!AH17</f>
        <v>0</v>
      </c>
      <c r="AI123" s="230">
        <f>'EUS STOP cijfers'!AI17</f>
        <v>0</v>
      </c>
      <c r="AJ123" s="230">
        <f>'EUS STOP cijfers'!AJ17</f>
        <v>120</v>
      </c>
      <c r="AK123" s="230">
        <f>'EUS STOP cijfers'!AK17</f>
        <v>0</v>
      </c>
      <c r="AL123" s="223">
        <f>'EUS STOP cijfers'!AL17</f>
        <v>0</v>
      </c>
      <c r="AM123" s="230">
        <f>'EUS STOP cijfers'!AM17</f>
        <v>0</v>
      </c>
      <c r="AN123" s="230">
        <f>'EUS STOP cijfers'!AN17</f>
        <v>0</v>
      </c>
      <c r="AO123" s="230">
        <f>'EUS STOP cijfers'!AO17</f>
        <v>0</v>
      </c>
      <c r="AP123" s="230">
        <f>'EUS STOP cijfers'!AP17</f>
        <v>0</v>
      </c>
      <c r="AQ123" s="230">
        <f>'EUS STOP cijfers'!AQ17</f>
        <v>0</v>
      </c>
      <c r="AR123" s="223">
        <f>'EUS STOP cijfers'!AR17</f>
        <v>0</v>
      </c>
      <c r="AS123" s="230">
        <f>'EUS STOP cijfers'!AS17</f>
        <v>0</v>
      </c>
      <c r="AT123" s="230">
        <f>'EUS STOP cijfers'!AT17</f>
        <v>0</v>
      </c>
      <c r="AU123" s="230">
        <f>'EUS STOP cijfers'!AU17</f>
        <v>0</v>
      </c>
      <c r="AV123" s="230">
        <f>'EUS STOP cijfers'!AV17</f>
        <v>0</v>
      </c>
      <c r="AW123" s="230">
        <f>'EUS STOP cijfers'!AW17</f>
        <v>0</v>
      </c>
      <c r="AX123" s="230">
        <f>'EUS STOP cijfers'!AX17</f>
        <v>0</v>
      </c>
      <c r="AY123" s="230">
        <f>'EUS STOP cijfers'!AY17</f>
        <v>0</v>
      </c>
      <c r="AZ123" s="230">
        <f>'EUS STOP cijfers'!AZ17</f>
        <v>0</v>
      </c>
      <c r="BA123" s="230">
        <f>'EUS STOP cijfers'!BA17</f>
        <v>0</v>
      </c>
      <c r="BB123" s="230">
        <f>'EUS STOP cijfers'!BB17</f>
        <v>0</v>
      </c>
      <c r="BC123" s="223">
        <f>'EUS STOP cijfers'!BC17</f>
        <v>0</v>
      </c>
      <c r="BD123" s="230">
        <f>'EUS STOP cijfers'!BD17</f>
        <v>0</v>
      </c>
      <c r="BE123" s="230">
        <f>'EUS STOP cijfers'!BE17</f>
        <v>0</v>
      </c>
      <c r="BF123" s="230">
        <f>'EUS STOP cijfers'!BF17</f>
        <v>0</v>
      </c>
      <c r="BG123" s="230">
        <f>'EUS STOP cijfers'!BG17</f>
        <v>0</v>
      </c>
      <c r="BH123" s="230">
        <f>'EUS STOP cijfers'!BH17</f>
        <v>0</v>
      </c>
      <c r="BI123" s="230">
        <f>'EUS STOP cijfers'!BI17</f>
        <v>0</v>
      </c>
      <c r="BJ123" s="230">
        <f>'EUS STOP cijfers'!BJ17</f>
        <v>0</v>
      </c>
      <c r="BK123" s="223">
        <f>'EUS STOP cijfers'!BK17</f>
        <v>0</v>
      </c>
      <c r="BL123" s="230">
        <f>'EUS STOP cijfers'!BL17</f>
        <v>0</v>
      </c>
      <c r="BM123" s="230">
        <f>'EUS STOP cijfers'!BM17</f>
        <v>0</v>
      </c>
      <c r="BN123" s="230">
        <f>'EUS STOP cijfers'!BN17</f>
        <v>0</v>
      </c>
      <c r="BO123" s="230">
        <f>'EUS STOP cijfers'!BO17</f>
        <v>0</v>
      </c>
      <c r="BP123" s="230">
        <f>'EUS STOP cijfers'!BP17</f>
        <v>0</v>
      </c>
      <c r="BQ123" s="223">
        <f>'EUS STOP cijfers'!BQ17</f>
        <v>0</v>
      </c>
      <c r="BR123" s="230">
        <f>'EUS STOP cijfers'!BR17</f>
        <v>0</v>
      </c>
      <c r="BS123" s="230">
        <f>'EUS STOP cijfers'!BS17</f>
        <v>0</v>
      </c>
      <c r="BT123" s="230">
        <f>'EUS STOP cijfers'!BT17</f>
        <v>0</v>
      </c>
      <c r="BU123" s="230">
        <f>'EUS STOP cijfers'!BU17</f>
        <v>0</v>
      </c>
      <c r="BV123" s="230">
        <f>'EUS STOP cijfers'!BV17</f>
        <v>0</v>
      </c>
      <c r="BW123" s="230">
        <f>'EUS STOP cijfers'!BW17</f>
        <v>0</v>
      </c>
      <c r="BX123" s="222">
        <f>'EUS STOP cijfers'!BX17</f>
        <v>0</v>
      </c>
      <c r="BY123" s="223">
        <f>'EUS STOP cijfers'!BY17</f>
        <v>120</v>
      </c>
      <c r="BZ123" s="228">
        <f>'EUS STOP cijfers'!BZ17</f>
        <v>0</v>
      </c>
      <c r="CA123" s="228">
        <f>'EUS STOP cijfers'!CA17</f>
        <v>0</v>
      </c>
      <c r="CB123" s="228">
        <f>'EUS STOP cijfers'!CB17</f>
        <v>0</v>
      </c>
      <c r="CC123" s="228">
        <f>'EUS STOP cijfers'!CC17</f>
        <v>0</v>
      </c>
      <c r="CD123" s="228">
        <f>'EUS STOP cijfers'!CD17</f>
        <v>0</v>
      </c>
      <c r="CE123" s="228">
        <f>'EUS STOP cijfers'!CE17</f>
        <v>0</v>
      </c>
      <c r="CF123" s="228">
        <f>'EUS STOP cijfers'!CF17</f>
        <v>0</v>
      </c>
      <c r="CG123" s="228">
        <f>'EUS STOP cijfers'!CG17</f>
        <v>0</v>
      </c>
      <c r="CH123" s="228">
        <f>'EUS STOP cijfers'!CH17</f>
        <v>0</v>
      </c>
      <c r="CI123" s="228">
        <f>'EUS STOP cijfers'!CI17</f>
        <v>0</v>
      </c>
      <c r="CJ123" s="228">
        <f>'EUS STOP cijfers'!CJ17</f>
        <v>0</v>
      </c>
      <c r="CK123" s="228">
        <f>'EUS STOP cijfers'!CK17</f>
        <v>0</v>
      </c>
      <c r="CL123" s="300">
        <f>'EUS STOP cijfers'!CL17</f>
        <v>0</v>
      </c>
      <c r="CM123" s="228">
        <f>'EUS STOP cijfers'!CM17</f>
        <v>0</v>
      </c>
      <c r="CN123" s="228">
        <f>'EUS STOP cijfers'!CN17</f>
        <v>0</v>
      </c>
      <c r="CO123" s="228">
        <f>'EUS STOP cijfers'!CO17</f>
        <v>0</v>
      </c>
      <c r="CP123" s="228">
        <f>'EUS STOP cijfers'!CP17</f>
        <v>0</v>
      </c>
      <c r="CQ123" s="228">
        <f>'EUS STOP cijfers'!CQ17</f>
        <v>0</v>
      </c>
      <c r="CR123" s="228">
        <f>'EUS STOP cijfers'!CR17</f>
        <v>0</v>
      </c>
      <c r="CS123" s="228">
        <f>'EUS STOP cijfers'!CS17</f>
        <v>0</v>
      </c>
      <c r="CT123" s="228">
        <f>'EUS STOP cijfers'!CT17</f>
        <v>0</v>
      </c>
      <c r="CU123" s="228">
        <f>'EUS STOP cijfers'!CU17</f>
        <v>0</v>
      </c>
      <c r="CV123" s="228">
        <f>'EUS STOP cijfers'!CV17</f>
        <v>0</v>
      </c>
      <c r="CW123" s="228">
        <f>'EUS STOP cijfers'!CW17</f>
        <v>0</v>
      </c>
      <c r="CX123" s="228">
        <f>'EUS STOP cijfers'!CX17</f>
        <v>0</v>
      </c>
      <c r="CY123" s="229">
        <f>'EUS STOP cijfers'!CY17</f>
        <v>0</v>
      </c>
      <c r="CZ123" s="227">
        <f>'EUS STOP cijfers'!CZ17</f>
        <v>0</v>
      </c>
      <c r="DA123" s="228">
        <f>'EUS STOP cijfers'!DA17</f>
        <v>0</v>
      </c>
      <c r="DB123" s="228">
        <f>'EUS STOP cijfers'!DB17</f>
        <v>0</v>
      </c>
      <c r="DC123" s="228">
        <f>'EUS STOP cijfers'!DC17</f>
        <v>0</v>
      </c>
      <c r="DD123" s="228">
        <f>'EUS STOP cijfers'!DD17</f>
        <v>0</v>
      </c>
      <c r="DE123" s="228">
        <f>'EUS STOP cijfers'!DE17</f>
        <v>0</v>
      </c>
      <c r="DF123" s="228">
        <f>'EUS STOP cijfers'!DF17</f>
        <v>0</v>
      </c>
      <c r="DG123" s="228">
        <f>'EUS STOP cijfers'!DG17</f>
        <v>0</v>
      </c>
      <c r="DH123" s="228">
        <f>'EUS STOP cijfers'!DH17</f>
        <v>0</v>
      </c>
      <c r="DI123" s="228">
        <f>'EUS STOP cijfers'!DI17</f>
        <v>0</v>
      </c>
      <c r="DJ123" s="228">
        <f>'EUS STOP cijfers'!DJ17</f>
        <v>0</v>
      </c>
      <c r="DK123" s="228">
        <f>'EUS STOP cijfers'!DK17</f>
        <v>0</v>
      </c>
      <c r="DL123" s="229">
        <f>'EUS STOP cijfers'!DL17</f>
        <v>0</v>
      </c>
    </row>
    <row r="124" spans="1:116" s="221" customFormat="1" ht="26.4">
      <c r="A124" s="222">
        <f>'EUS STOP cijfers'!A18</f>
        <v>0</v>
      </c>
      <c r="B124" s="223" t="str">
        <f>'EUS STOP cijfers'!B18</f>
        <v>UINT/UINA</v>
      </c>
      <c r="C124" s="224" t="str">
        <f>'EUS STOP cijfers'!C18</f>
        <v>EU- subsidieregelingen</v>
      </c>
      <c r="D124" s="224" t="str">
        <f>'EUS STOP cijfers'!D18</f>
        <v xml:space="preserve">EUS Betaalorgaan RVO.nl DG AGRO
</v>
      </c>
      <c r="E124" s="225" t="str">
        <f>'EUS STOP cijfers'!E18</f>
        <v>1.6. EU beheersverslag en self assessment</v>
      </c>
      <c r="F124" s="226" t="str">
        <f>'EUS STOP cijfers'!F18</f>
        <v>EL&amp;I AGRO</v>
      </c>
      <c r="G124" s="224" t="str">
        <f>'EUS STOP cijfers'!G18</f>
        <v>ja, nee</v>
      </c>
      <c r="H124" s="227">
        <f>'EUS STOP cijfers'!H18</f>
        <v>400</v>
      </c>
      <c r="I124" s="228">
        <f>'EUS STOP cijfers'!I18</f>
        <v>0</v>
      </c>
      <c r="J124" s="228">
        <f>'EUS STOP cijfers'!J18</f>
        <v>0</v>
      </c>
      <c r="K124" s="228">
        <f>'EUS STOP cijfers'!K18</f>
        <v>0</v>
      </c>
      <c r="L124" s="228">
        <f>'EUS STOP cijfers'!L18</f>
        <v>0</v>
      </c>
      <c r="M124" s="228">
        <f>'EUS STOP cijfers'!M18</f>
        <v>0</v>
      </c>
      <c r="N124" s="228">
        <f>'EUS STOP cijfers'!N18</f>
        <v>0</v>
      </c>
      <c r="O124" s="228">
        <f>'EUS STOP cijfers'!O18</f>
        <v>0</v>
      </c>
      <c r="P124" s="228">
        <f>'EUS STOP cijfers'!P18</f>
        <v>0</v>
      </c>
      <c r="Q124" s="229">
        <f>'EUS STOP cijfers'!Q18</f>
        <v>400</v>
      </c>
      <c r="R124" s="227">
        <f>'EUS STOP cijfers'!R18</f>
        <v>0</v>
      </c>
      <c r="S124" s="228">
        <f>'EUS STOP cijfers'!S18</f>
        <v>0</v>
      </c>
      <c r="T124" s="228">
        <f>'EUS STOP cijfers'!T18</f>
        <v>400</v>
      </c>
      <c r="U124" s="228">
        <f>'EUS STOP cijfers'!U18</f>
        <v>0</v>
      </c>
      <c r="V124" s="228">
        <f>'EUS STOP cijfers'!V18</f>
        <v>0</v>
      </c>
      <c r="W124" s="228">
        <f>'EUS STOP cijfers'!W18</f>
        <v>0</v>
      </c>
      <c r="X124" s="228">
        <f>'EUS STOP cijfers'!X18</f>
        <v>0</v>
      </c>
      <c r="Y124" s="228">
        <f>'EUS STOP cijfers'!Y18</f>
        <v>0</v>
      </c>
      <c r="Z124" s="223">
        <f>'EUS STOP cijfers'!Z18</f>
        <v>400</v>
      </c>
      <c r="AA124" s="228">
        <f>'EUS STOP cijfers'!AA18</f>
        <v>400</v>
      </c>
      <c r="AB124" s="228">
        <f>'EUS STOP cijfers'!AB18</f>
        <v>0</v>
      </c>
      <c r="AC124" s="228">
        <f>'EUS STOP cijfers'!AC18</f>
        <v>0</v>
      </c>
      <c r="AD124" s="228">
        <f>'EUS STOP cijfers'!AD18</f>
        <v>0</v>
      </c>
      <c r="AE124" s="228">
        <f>'EUS STOP cijfers'!AE18</f>
        <v>0</v>
      </c>
      <c r="AF124" s="228">
        <f>'EUS STOP cijfers'!AF18</f>
        <v>0</v>
      </c>
      <c r="AG124" s="223">
        <f>'EUS STOP cijfers'!AG18</f>
        <v>0</v>
      </c>
      <c r="AH124" s="230">
        <f>'EUS STOP cijfers'!AH18</f>
        <v>0</v>
      </c>
      <c r="AI124" s="230">
        <f>'EUS STOP cijfers'!AI18</f>
        <v>0</v>
      </c>
      <c r="AJ124" s="230">
        <f>'EUS STOP cijfers'!AJ18</f>
        <v>400</v>
      </c>
      <c r="AK124" s="230">
        <f>'EUS STOP cijfers'!AK18</f>
        <v>0</v>
      </c>
      <c r="AL124" s="223">
        <f>'EUS STOP cijfers'!AL18</f>
        <v>0</v>
      </c>
      <c r="AM124" s="230">
        <f>'EUS STOP cijfers'!AM18</f>
        <v>0</v>
      </c>
      <c r="AN124" s="230">
        <f>'EUS STOP cijfers'!AN18</f>
        <v>0</v>
      </c>
      <c r="AO124" s="230">
        <f>'EUS STOP cijfers'!AO18</f>
        <v>0</v>
      </c>
      <c r="AP124" s="230">
        <f>'EUS STOP cijfers'!AP18</f>
        <v>0</v>
      </c>
      <c r="AQ124" s="230">
        <f>'EUS STOP cijfers'!AQ18</f>
        <v>0</v>
      </c>
      <c r="AR124" s="223">
        <f>'EUS STOP cijfers'!AR18</f>
        <v>0</v>
      </c>
      <c r="AS124" s="230">
        <f>'EUS STOP cijfers'!AS18</f>
        <v>0</v>
      </c>
      <c r="AT124" s="230">
        <f>'EUS STOP cijfers'!AT18</f>
        <v>0</v>
      </c>
      <c r="AU124" s="230">
        <f>'EUS STOP cijfers'!AU18</f>
        <v>0</v>
      </c>
      <c r="AV124" s="230">
        <f>'EUS STOP cijfers'!AV18</f>
        <v>0</v>
      </c>
      <c r="AW124" s="230">
        <f>'EUS STOP cijfers'!AW18</f>
        <v>0</v>
      </c>
      <c r="AX124" s="230">
        <f>'EUS STOP cijfers'!AX18</f>
        <v>0</v>
      </c>
      <c r="AY124" s="230">
        <f>'EUS STOP cijfers'!AY18</f>
        <v>0</v>
      </c>
      <c r="AZ124" s="230">
        <f>'EUS STOP cijfers'!AZ18</f>
        <v>0</v>
      </c>
      <c r="BA124" s="230">
        <f>'EUS STOP cijfers'!BA18</f>
        <v>0</v>
      </c>
      <c r="BB124" s="230">
        <f>'EUS STOP cijfers'!BB18</f>
        <v>0</v>
      </c>
      <c r="BC124" s="223">
        <f>'EUS STOP cijfers'!BC18</f>
        <v>0</v>
      </c>
      <c r="BD124" s="230">
        <f>'EUS STOP cijfers'!BD18</f>
        <v>0</v>
      </c>
      <c r="BE124" s="230">
        <f>'EUS STOP cijfers'!BE18</f>
        <v>0</v>
      </c>
      <c r="BF124" s="230">
        <f>'EUS STOP cijfers'!BF18</f>
        <v>0</v>
      </c>
      <c r="BG124" s="230">
        <f>'EUS STOP cijfers'!BG18</f>
        <v>0</v>
      </c>
      <c r="BH124" s="230">
        <f>'EUS STOP cijfers'!BH18</f>
        <v>0</v>
      </c>
      <c r="BI124" s="230">
        <f>'EUS STOP cijfers'!BI18</f>
        <v>0</v>
      </c>
      <c r="BJ124" s="230">
        <f>'EUS STOP cijfers'!BJ18</f>
        <v>0</v>
      </c>
      <c r="BK124" s="223">
        <f>'EUS STOP cijfers'!BK18</f>
        <v>0</v>
      </c>
      <c r="BL124" s="230">
        <f>'EUS STOP cijfers'!BL18</f>
        <v>0</v>
      </c>
      <c r="BM124" s="230">
        <f>'EUS STOP cijfers'!BM18</f>
        <v>0</v>
      </c>
      <c r="BN124" s="230">
        <f>'EUS STOP cijfers'!BN18</f>
        <v>0</v>
      </c>
      <c r="BO124" s="230">
        <f>'EUS STOP cijfers'!BO18</f>
        <v>0</v>
      </c>
      <c r="BP124" s="230">
        <f>'EUS STOP cijfers'!BP18</f>
        <v>0</v>
      </c>
      <c r="BQ124" s="223">
        <f>'EUS STOP cijfers'!BQ18</f>
        <v>0</v>
      </c>
      <c r="BR124" s="230">
        <f>'EUS STOP cijfers'!BR18</f>
        <v>0</v>
      </c>
      <c r="BS124" s="230">
        <f>'EUS STOP cijfers'!BS18</f>
        <v>0</v>
      </c>
      <c r="BT124" s="230">
        <f>'EUS STOP cijfers'!BT18</f>
        <v>0</v>
      </c>
      <c r="BU124" s="230">
        <f>'EUS STOP cijfers'!BU18</f>
        <v>0</v>
      </c>
      <c r="BV124" s="230">
        <f>'EUS STOP cijfers'!BV18</f>
        <v>0</v>
      </c>
      <c r="BW124" s="230">
        <f>'EUS STOP cijfers'!BW18</f>
        <v>0</v>
      </c>
      <c r="BX124" s="222">
        <f>'EUS STOP cijfers'!BX18</f>
        <v>0</v>
      </c>
      <c r="BY124" s="223">
        <f>'EUS STOP cijfers'!BY18</f>
        <v>400</v>
      </c>
      <c r="BZ124" s="228">
        <f>'EUS STOP cijfers'!BZ18</f>
        <v>0</v>
      </c>
      <c r="CA124" s="228">
        <f>'EUS STOP cijfers'!CA18</f>
        <v>0</v>
      </c>
      <c r="CB124" s="228">
        <f>'EUS STOP cijfers'!CB18</f>
        <v>0</v>
      </c>
      <c r="CC124" s="228">
        <f>'EUS STOP cijfers'!CC18</f>
        <v>0</v>
      </c>
      <c r="CD124" s="228">
        <f>'EUS STOP cijfers'!CD18</f>
        <v>0</v>
      </c>
      <c r="CE124" s="228">
        <f>'EUS STOP cijfers'!CE18</f>
        <v>0</v>
      </c>
      <c r="CF124" s="228">
        <f>'EUS STOP cijfers'!CF18</f>
        <v>0</v>
      </c>
      <c r="CG124" s="228">
        <f>'EUS STOP cijfers'!CG18</f>
        <v>0</v>
      </c>
      <c r="CH124" s="228">
        <f>'EUS STOP cijfers'!CH18</f>
        <v>0</v>
      </c>
      <c r="CI124" s="228">
        <f>'EUS STOP cijfers'!CI18</f>
        <v>0</v>
      </c>
      <c r="CJ124" s="228">
        <f>'EUS STOP cijfers'!CJ18</f>
        <v>0</v>
      </c>
      <c r="CK124" s="228">
        <f>'EUS STOP cijfers'!CK18</f>
        <v>0</v>
      </c>
      <c r="CL124" s="300">
        <f>'EUS STOP cijfers'!CL18</f>
        <v>0</v>
      </c>
      <c r="CM124" s="228">
        <f>'EUS STOP cijfers'!CM18</f>
        <v>0</v>
      </c>
      <c r="CN124" s="228">
        <f>'EUS STOP cijfers'!CN18</f>
        <v>0</v>
      </c>
      <c r="CO124" s="228">
        <f>'EUS STOP cijfers'!CO18</f>
        <v>0</v>
      </c>
      <c r="CP124" s="228">
        <f>'EUS STOP cijfers'!CP18</f>
        <v>0</v>
      </c>
      <c r="CQ124" s="228">
        <f>'EUS STOP cijfers'!CQ18</f>
        <v>0</v>
      </c>
      <c r="CR124" s="228">
        <f>'EUS STOP cijfers'!CR18</f>
        <v>0</v>
      </c>
      <c r="CS124" s="228">
        <f>'EUS STOP cijfers'!CS18</f>
        <v>0</v>
      </c>
      <c r="CT124" s="228">
        <f>'EUS STOP cijfers'!CT18</f>
        <v>0</v>
      </c>
      <c r="CU124" s="228">
        <f>'EUS STOP cijfers'!CU18</f>
        <v>0</v>
      </c>
      <c r="CV124" s="228">
        <f>'EUS STOP cijfers'!CV18</f>
        <v>0</v>
      </c>
      <c r="CW124" s="228">
        <f>'EUS STOP cijfers'!CW18</f>
        <v>0</v>
      </c>
      <c r="CX124" s="228">
        <f>'EUS STOP cijfers'!CX18</f>
        <v>0</v>
      </c>
      <c r="CY124" s="229">
        <f>'EUS STOP cijfers'!CY18</f>
        <v>0</v>
      </c>
      <c r="CZ124" s="227">
        <f>'EUS STOP cijfers'!CZ18</f>
        <v>0</v>
      </c>
      <c r="DA124" s="228">
        <f>'EUS STOP cijfers'!DA18</f>
        <v>0</v>
      </c>
      <c r="DB124" s="228">
        <f>'EUS STOP cijfers'!DB18</f>
        <v>0</v>
      </c>
      <c r="DC124" s="228">
        <f>'EUS STOP cijfers'!DC18</f>
        <v>0</v>
      </c>
      <c r="DD124" s="228">
        <f>'EUS STOP cijfers'!DD18</f>
        <v>0</v>
      </c>
      <c r="DE124" s="228">
        <f>'EUS STOP cijfers'!DE18</f>
        <v>0</v>
      </c>
      <c r="DF124" s="228">
        <f>'EUS STOP cijfers'!DF18</f>
        <v>0</v>
      </c>
      <c r="DG124" s="228">
        <f>'EUS STOP cijfers'!DG18</f>
        <v>0</v>
      </c>
      <c r="DH124" s="228">
        <f>'EUS STOP cijfers'!DH18</f>
        <v>0</v>
      </c>
      <c r="DI124" s="228">
        <f>'EUS STOP cijfers'!DI18</f>
        <v>0</v>
      </c>
      <c r="DJ124" s="228">
        <f>'EUS STOP cijfers'!DJ18</f>
        <v>0</v>
      </c>
      <c r="DK124" s="228">
        <f>'EUS STOP cijfers'!DK18</f>
        <v>0</v>
      </c>
      <c r="DL124" s="229">
        <f>'EUS STOP cijfers'!DL18</f>
        <v>0</v>
      </c>
    </row>
    <row r="125" spans="1:116" s="221" customFormat="1">
      <c r="A125" s="222">
        <f>'EUS STOP cijfers'!A19</f>
        <v>0</v>
      </c>
      <c r="B125" s="223" t="str">
        <f>'EUS STOP cijfers'!B19</f>
        <v>UINT/UINA</v>
      </c>
      <c r="C125" s="224" t="str">
        <f>'EUS STOP cijfers'!C19</f>
        <v>EU- subsidieregelingen</v>
      </c>
      <c r="D125" s="224" t="str">
        <f>'EUS STOP cijfers'!D19</f>
        <v xml:space="preserve">EUS Betaalorgaan RVO.nl DG AGRO
</v>
      </c>
      <c r="E125" s="225" t="str">
        <f>'EUS STOP cijfers'!E19</f>
        <v>1.9. Opleiding TAB</v>
      </c>
      <c r="F125" s="226" t="str">
        <f>'EUS STOP cijfers'!F19</f>
        <v>EL&amp;I AGRO</v>
      </c>
      <c r="G125" s="224" t="str">
        <f>'EUS STOP cijfers'!G19</f>
        <v>ja, nee</v>
      </c>
      <c r="H125" s="227">
        <f>'EUS STOP cijfers'!H19</f>
        <v>600</v>
      </c>
      <c r="I125" s="228">
        <f>'EUS STOP cijfers'!I19</f>
        <v>0</v>
      </c>
      <c r="J125" s="228">
        <f>'EUS STOP cijfers'!J19</f>
        <v>0</v>
      </c>
      <c r="K125" s="228">
        <f>'EUS STOP cijfers'!K19</f>
        <v>0</v>
      </c>
      <c r="L125" s="228">
        <f>'EUS STOP cijfers'!L19</f>
        <v>0</v>
      </c>
      <c r="M125" s="228">
        <f>'EUS STOP cijfers'!M19</f>
        <v>0</v>
      </c>
      <c r="N125" s="228">
        <f>'EUS STOP cijfers'!N19</f>
        <v>0</v>
      </c>
      <c r="O125" s="228">
        <f>'EUS STOP cijfers'!O19</f>
        <v>0</v>
      </c>
      <c r="P125" s="228">
        <f>'EUS STOP cijfers'!P19</f>
        <v>0</v>
      </c>
      <c r="Q125" s="229">
        <f>'EUS STOP cijfers'!Q19</f>
        <v>600</v>
      </c>
      <c r="R125" s="227">
        <f>'EUS STOP cijfers'!R19</f>
        <v>0</v>
      </c>
      <c r="S125" s="228">
        <f>'EUS STOP cijfers'!S19</f>
        <v>0</v>
      </c>
      <c r="T125" s="228">
        <f>'EUS STOP cijfers'!T19</f>
        <v>600</v>
      </c>
      <c r="U125" s="228">
        <f>'EUS STOP cijfers'!U19</f>
        <v>0</v>
      </c>
      <c r="V125" s="228">
        <f>'EUS STOP cijfers'!V19</f>
        <v>0</v>
      </c>
      <c r="W125" s="228">
        <f>'EUS STOP cijfers'!W19</f>
        <v>0</v>
      </c>
      <c r="X125" s="228">
        <f>'EUS STOP cijfers'!X19</f>
        <v>0</v>
      </c>
      <c r="Y125" s="228">
        <f>'EUS STOP cijfers'!Y19</f>
        <v>0</v>
      </c>
      <c r="Z125" s="223">
        <f>'EUS STOP cijfers'!Z19</f>
        <v>600</v>
      </c>
      <c r="AA125" s="228">
        <f>'EUS STOP cijfers'!AA19</f>
        <v>0</v>
      </c>
      <c r="AB125" s="228">
        <f>'EUS STOP cijfers'!AB19</f>
        <v>0</v>
      </c>
      <c r="AC125" s="228">
        <f>'EUS STOP cijfers'!AC19</f>
        <v>0</v>
      </c>
      <c r="AD125" s="228">
        <f>'EUS STOP cijfers'!AD19</f>
        <v>600</v>
      </c>
      <c r="AE125" s="228">
        <f>'EUS STOP cijfers'!AE19</f>
        <v>0</v>
      </c>
      <c r="AF125" s="228">
        <f>'EUS STOP cijfers'!AF19</f>
        <v>0</v>
      </c>
      <c r="AG125" s="223">
        <f>'EUS STOP cijfers'!AG19</f>
        <v>0</v>
      </c>
      <c r="AH125" s="230">
        <f>'EUS STOP cijfers'!AH19</f>
        <v>0</v>
      </c>
      <c r="AI125" s="230">
        <f>'EUS STOP cijfers'!AI19</f>
        <v>0</v>
      </c>
      <c r="AJ125" s="230">
        <f>'EUS STOP cijfers'!AJ19</f>
        <v>0</v>
      </c>
      <c r="AK125" s="230">
        <f>'EUS STOP cijfers'!AK19</f>
        <v>0</v>
      </c>
      <c r="AL125" s="223">
        <f>'EUS STOP cijfers'!AL19</f>
        <v>0</v>
      </c>
      <c r="AM125" s="230">
        <f>'EUS STOP cijfers'!AM19</f>
        <v>600</v>
      </c>
      <c r="AN125" s="230">
        <f>'EUS STOP cijfers'!AN19</f>
        <v>0</v>
      </c>
      <c r="AO125" s="230">
        <f>'EUS STOP cijfers'!AO19</f>
        <v>0</v>
      </c>
      <c r="AP125" s="230">
        <f>'EUS STOP cijfers'!AP19</f>
        <v>0</v>
      </c>
      <c r="AQ125" s="230">
        <f>'EUS STOP cijfers'!AQ19</f>
        <v>0</v>
      </c>
      <c r="AR125" s="223">
        <f>'EUS STOP cijfers'!AR19</f>
        <v>0</v>
      </c>
      <c r="AS125" s="230">
        <f>'EUS STOP cijfers'!AS19</f>
        <v>0</v>
      </c>
      <c r="AT125" s="230">
        <f>'EUS STOP cijfers'!AT19</f>
        <v>0</v>
      </c>
      <c r="AU125" s="230">
        <f>'EUS STOP cijfers'!AU19</f>
        <v>0</v>
      </c>
      <c r="AV125" s="230">
        <f>'EUS STOP cijfers'!AV19</f>
        <v>0</v>
      </c>
      <c r="AW125" s="230">
        <f>'EUS STOP cijfers'!AW19</f>
        <v>0</v>
      </c>
      <c r="AX125" s="230">
        <f>'EUS STOP cijfers'!AX19</f>
        <v>0</v>
      </c>
      <c r="AY125" s="230">
        <f>'EUS STOP cijfers'!AY19</f>
        <v>0</v>
      </c>
      <c r="AZ125" s="230">
        <f>'EUS STOP cijfers'!AZ19</f>
        <v>0</v>
      </c>
      <c r="BA125" s="230">
        <f>'EUS STOP cijfers'!BA19</f>
        <v>0</v>
      </c>
      <c r="BB125" s="230">
        <f>'EUS STOP cijfers'!BB19</f>
        <v>0</v>
      </c>
      <c r="BC125" s="223">
        <f>'EUS STOP cijfers'!BC19</f>
        <v>0</v>
      </c>
      <c r="BD125" s="230">
        <f>'EUS STOP cijfers'!BD19</f>
        <v>0</v>
      </c>
      <c r="BE125" s="230">
        <f>'EUS STOP cijfers'!BE19</f>
        <v>0</v>
      </c>
      <c r="BF125" s="230">
        <f>'EUS STOP cijfers'!BF19</f>
        <v>0</v>
      </c>
      <c r="BG125" s="230">
        <f>'EUS STOP cijfers'!BG19</f>
        <v>0</v>
      </c>
      <c r="BH125" s="230">
        <f>'EUS STOP cijfers'!BH19</f>
        <v>0</v>
      </c>
      <c r="BI125" s="230">
        <f>'EUS STOP cijfers'!BI19</f>
        <v>0</v>
      </c>
      <c r="BJ125" s="230">
        <f>'EUS STOP cijfers'!BJ19</f>
        <v>0</v>
      </c>
      <c r="BK125" s="223">
        <f>'EUS STOP cijfers'!BK19</f>
        <v>0</v>
      </c>
      <c r="BL125" s="230">
        <f>'EUS STOP cijfers'!BL19</f>
        <v>0</v>
      </c>
      <c r="BM125" s="230">
        <f>'EUS STOP cijfers'!BM19</f>
        <v>0</v>
      </c>
      <c r="BN125" s="230">
        <f>'EUS STOP cijfers'!BN19</f>
        <v>0</v>
      </c>
      <c r="BO125" s="230">
        <f>'EUS STOP cijfers'!BO19</f>
        <v>0</v>
      </c>
      <c r="BP125" s="230">
        <f>'EUS STOP cijfers'!BP19</f>
        <v>0</v>
      </c>
      <c r="BQ125" s="223">
        <f>'EUS STOP cijfers'!BQ19</f>
        <v>0</v>
      </c>
      <c r="BR125" s="230">
        <f>'EUS STOP cijfers'!BR19</f>
        <v>0</v>
      </c>
      <c r="BS125" s="230">
        <f>'EUS STOP cijfers'!BS19</f>
        <v>0</v>
      </c>
      <c r="BT125" s="230">
        <f>'EUS STOP cijfers'!BT19</f>
        <v>0</v>
      </c>
      <c r="BU125" s="230">
        <f>'EUS STOP cijfers'!BU19</f>
        <v>0</v>
      </c>
      <c r="BV125" s="230">
        <f>'EUS STOP cijfers'!BV19</f>
        <v>0</v>
      </c>
      <c r="BW125" s="230">
        <f>'EUS STOP cijfers'!BW19</f>
        <v>0</v>
      </c>
      <c r="BX125" s="222">
        <f>'EUS STOP cijfers'!BX19</f>
        <v>0</v>
      </c>
      <c r="BY125" s="223">
        <f>'EUS STOP cijfers'!BY19</f>
        <v>600</v>
      </c>
      <c r="BZ125" s="228">
        <f>'EUS STOP cijfers'!BZ19</f>
        <v>0</v>
      </c>
      <c r="CA125" s="228">
        <f>'EUS STOP cijfers'!CA19</f>
        <v>0</v>
      </c>
      <c r="CB125" s="228">
        <f>'EUS STOP cijfers'!CB19</f>
        <v>0</v>
      </c>
      <c r="CC125" s="228">
        <f>'EUS STOP cijfers'!CC19</f>
        <v>0</v>
      </c>
      <c r="CD125" s="228">
        <f>'EUS STOP cijfers'!CD19</f>
        <v>0</v>
      </c>
      <c r="CE125" s="228">
        <f>'EUS STOP cijfers'!CE19</f>
        <v>0</v>
      </c>
      <c r="CF125" s="228">
        <f>'EUS STOP cijfers'!CF19</f>
        <v>0</v>
      </c>
      <c r="CG125" s="228">
        <f>'EUS STOP cijfers'!CG19</f>
        <v>0</v>
      </c>
      <c r="CH125" s="228">
        <f>'EUS STOP cijfers'!CH19</f>
        <v>0</v>
      </c>
      <c r="CI125" s="228">
        <f>'EUS STOP cijfers'!CI19</f>
        <v>0</v>
      </c>
      <c r="CJ125" s="228">
        <f>'EUS STOP cijfers'!CJ19</f>
        <v>0</v>
      </c>
      <c r="CK125" s="228">
        <f>'EUS STOP cijfers'!CK19</f>
        <v>0</v>
      </c>
      <c r="CL125" s="300">
        <f>'EUS STOP cijfers'!CL19</f>
        <v>0</v>
      </c>
      <c r="CM125" s="228">
        <f>'EUS STOP cijfers'!CM19</f>
        <v>0</v>
      </c>
      <c r="CN125" s="228">
        <f>'EUS STOP cijfers'!CN19</f>
        <v>0</v>
      </c>
      <c r="CO125" s="228">
        <f>'EUS STOP cijfers'!CO19</f>
        <v>0</v>
      </c>
      <c r="CP125" s="228">
        <f>'EUS STOP cijfers'!CP19</f>
        <v>0</v>
      </c>
      <c r="CQ125" s="228">
        <f>'EUS STOP cijfers'!CQ19</f>
        <v>0</v>
      </c>
      <c r="CR125" s="228">
        <f>'EUS STOP cijfers'!CR19</f>
        <v>0</v>
      </c>
      <c r="CS125" s="228">
        <f>'EUS STOP cijfers'!CS19</f>
        <v>0</v>
      </c>
      <c r="CT125" s="228">
        <f>'EUS STOP cijfers'!CT19</f>
        <v>0</v>
      </c>
      <c r="CU125" s="228">
        <f>'EUS STOP cijfers'!CU19</f>
        <v>0</v>
      </c>
      <c r="CV125" s="228">
        <f>'EUS STOP cijfers'!CV19</f>
        <v>0</v>
      </c>
      <c r="CW125" s="228">
        <f>'EUS STOP cijfers'!CW19</f>
        <v>0</v>
      </c>
      <c r="CX125" s="228">
        <f>'EUS STOP cijfers'!CX19</f>
        <v>0</v>
      </c>
      <c r="CY125" s="229">
        <f>'EUS STOP cijfers'!CY19</f>
        <v>0</v>
      </c>
      <c r="CZ125" s="227">
        <f>'EUS STOP cijfers'!CZ19</f>
        <v>0</v>
      </c>
      <c r="DA125" s="228">
        <f>'EUS STOP cijfers'!DA19</f>
        <v>0</v>
      </c>
      <c r="DB125" s="228">
        <f>'EUS STOP cijfers'!DB19</f>
        <v>0</v>
      </c>
      <c r="DC125" s="228">
        <f>'EUS STOP cijfers'!DC19</f>
        <v>0</v>
      </c>
      <c r="DD125" s="228">
        <f>'EUS STOP cijfers'!DD19</f>
        <v>0</v>
      </c>
      <c r="DE125" s="228">
        <f>'EUS STOP cijfers'!DE19</f>
        <v>0</v>
      </c>
      <c r="DF125" s="228">
        <f>'EUS STOP cijfers'!DF19</f>
        <v>0</v>
      </c>
      <c r="DG125" s="228">
        <f>'EUS STOP cijfers'!DG19</f>
        <v>0</v>
      </c>
      <c r="DH125" s="228">
        <f>'EUS STOP cijfers'!DH19</f>
        <v>0</v>
      </c>
      <c r="DI125" s="228">
        <f>'EUS STOP cijfers'!DI19</f>
        <v>0</v>
      </c>
      <c r="DJ125" s="228">
        <f>'EUS STOP cijfers'!DJ19</f>
        <v>0</v>
      </c>
      <c r="DK125" s="228">
        <f>'EUS STOP cijfers'!DK19</f>
        <v>0</v>
      </c>
      <c r="DL125" s="229">
        <f>'EUS STOP cijfers'!DL19</f>
        <v>0</v>
      </c>
    </row>
    <row r="126" spans="1:116" s="221" customFormat="1">
      <c r="A126" s="222">
        <f>'EUS STOP cijfers'!A20</f>
        <v>0</v>
      </c>
      <c r="B126" s="223" t="str">
        <f>'EUS STOP cijfers'!B20</f>
        <v>UINT/UINA</v>
      </c>
      <c r="C126" s="224" t="str">
        <f>'EUS STOP cijfers'!C20</f>
        <v>EU- subsidieregelingen</v>
      </c>
      <c r="D126" s="224" t="str">
        <f>'EUS STOP cijfers'!D20</f>
        <v xml:space="preserve">EUS Betaalorgaan RVO.nl DG AGRO
</v>
      </c>
      <c r="E126" s="225" t="str">
        <f>'EUS STOP cijfers'!E20</f>
        <v>a.1. Voortgangsrapportages</v>
      </c>
      <c r="F126" s="226" t="str">
        <f>'EUS STOP cijfers'!F20</f>
        <v>EL&amp;I AGRO</v>
      </c>
      <c r="G126" s="224" t="str">
        <f>'EUS STOP cijfers'!G20</f>
        <v>ja, nee</v>
      </c>
      <c r="H126" s="227">
        <f>'EUS STOP cijfers'!H20</f>
        <v>120</v>
      </c>
      <c r="I126" s="228">
        <f>'EUS STOP cijfers'!I20</f>
        <v>0</v>
      </c>
      <c r="J126" s="228">
        <f>'EUS STOP cijfers'!J20</f>
        <v>0</v>
      </c>
      <c r="K126" s="228">
        <f>'EUS STOP cijfers'!K20</f>
        <v>0</v>
      </c>
      <c r="L126" s="228">
        <f>'EUS STOP cijfers'!L20</f>
        <v>0</v>
      </c>
      <c r="M126" s="228">
        <f>'EUS STOP cijfers'!M20</f>
        <v>0</v>
      </c>
      <c r="N126" s="228">
        <f>'EUS STOP cijfers'!N20</f>
        <v>0</v>
      </c>
      <c r="O126" s="228">
        <f>'EUS STOP cijfers'!O20</f>
        <v>0</v>
      </c>
      <c r="P126" s="228">
        <f>'EUS STOP cijfers'!P20</f>
        <v>0</v>
      </c>
      <c r="Q126" s="229">
        <f>'EUS STOP cijfers'!Q20</f>
        <v>120</v>
      </c>
      <c r="R126" s="227">
        <f>'EUS STOP cijfers'!R20</f>
        <v>0</v>
      </c>
      <c r="S126" s="228">
        <f>'EUS STOP cijfers'!S20</f>
        <v>0</v>
      </c>
      <c r="T126" s="228">
        <f>'EUS STOP cijfers'!T20</f>
        <v>120</v>
      </c>
      <c r="U126" s="228">
        <f>'EUS STOP cijfers'!U20</f>
        <v>0</v>
      </c>
      <c r="V126" s="228">
        <f>'EUS STOP cijfers'!V20</f>
        <v>0</v>
      </c>
      <c r="W126" s="228">
        <f>'EUS STOP cijfers'!W20</f>
        <v>0</v>
      </c>
      <c r="X126" s="228">
        <f>'EUS STOP cijfers'!X20</f>
        <v>0</v>
      </c>
      <c r="Y126" s="228">
        <f>'EUS STOP cijfers'!Y20</f>
        <v>0</v>
      </c>
      <c r="Z126" s="223">
        <f>'EUS STOP cijfers'!Z20</f>
        <v>120</v>
      </c>
      <c r="AA126" s="228">
        <f>'EUS STOP cijfers'!AA20</f>
        <v>120</v>
      </c>
      <c r="AB126" s="228">
        <f>'EUS STOP cijfers'!AB20</f>
        <v>0</v>
      </c>
      <c r="AC126" s="228">
        <f>'EUS STOP cijfers'!AC20</f>
        <v>0</v>
      </c>
      <c r="AD126" s="228">
        <f>'EUS STOP cijfers'!AD20</f>
        <v>0</v>
      </c>
      <c r="AE126" s="228">
        <f>'EUS STOP cijfers'!AE20</f>
        <v>0</v>
      </c>
      <c r="AF126" s="228">
        <f>'EUS STOP cijfers'!AF20</f>
        <v>0</v>
      </c>
      <c r="AG126" s="223">
        <f>'EUS STOP cijfers'!AG20</f>
        <v>0</v>
      </c>
      <c r="AH126" s="230">
        <f>'EUS STOP cijfers'!AH20</f>
        <v>0</v>
      </c>
      <c r="AI126" s="230">
        <f>'EUS STOP cijfers'!AI20</f>
        <v>0</v>
      </c>
      <c r="AJ126" s="230">
        <f>'EUS STOP cijfers'!AJ20</f>
        <v>120</v>
      </c>
      <c r="AK126" s="230">
        <f>'EUS STOP cijfers'!AK20</f>
        <v>0</v>
      </c>
      <c r="AL126" s="223">
        <f>'EUS STOP cijfers'!AL20</f>
        <v>0</v>
      </c>
      <c r="AM126" s="230">
        <f>'EUS STOP cijfers'!AM20</f>
        <v>0</v>
      </c>
      <c r="AN126" s="230">
        <f>'EUS STOP cijfers'!AN20</f>
        <v>0</v>
      </c>
      <c r="AO126" s="230">
        <f>'EUS STOP cijfers'!AO20</f>
        <v>0</v>
      </c>
      <c r="AP126" s="230">
        <f>'EUS STOP cijfers'!AP20</f>
        <v>0</v>
      </c>
      <c r="AQ126" s="230">
        <f>'EUS STOP cijfers'!AQ20</f>
        <v>0</v>
      </c>
      <c r="AR126" s="223">
        <f>'EUS STOP cijfers'!AR20</f>
        <v>0</v>
      </c>
      <c r="AS126" s="230">
        <f>'EUS STOP cijfers'!AS20</f>
        <v>0</v>
      </c>
      <c r="AT126" s="230">
        <f>'EUS STOP cijfers'!AT20</f>
        <v>0</v>
      </c>
      <c r="AU126" s="230">
        <f>'EUS STOP cijfers'!AU20</f>
        <v>0</v>
      </c>
      <c r="AV126" s="230">
        <f>'EUS STOP cijfers'!AV20</f>
        <v>0</v>
      </c>
      <c r="AW126" s="230">
        <f>'EUS STOP cijfers'!AW20</f>
        <v>0</v>
      </c>
      <c r="AX126" s="230">
        <f>'EUS STOP cijfers'!AX20</f>
        <v>0</v>
      </c>
      <c r="AY126" s="230">
        <f>'EUS STOP cijfers'!AY20</f>
        <v>0</v>
      </c>
      <c r="AZ126" s="230">
        <f>'EUS STOP cijfers'!AZ20</f>
        <v>0</v>
      </c>
      <c r="BA126" s="230">
        <f>'EUS STOP cijfers'!BA20</f>
        <v>0</v>
      </c>
      <c r="BB126" s="230">
        <f>'EUS STOP cijfers'!BB20</f>
        <v>0</v>
      </c>
      <c r="BC126" s="223">
        <f>'EUS STOP cijfers'!BC20</f>
        <v>0</v>
      </c>
      <c r="BD126" s="230">
        <f>'EUS STOP cijfers'!BD20</f>
        <v>0</v>
      </c>
      <c r="BE126" s="230">
        <f>'EUS STOP cijfers'!BE20</f>
        <v>0</v>
      </c>
      <c r="BF126" s="230">
        <f>'EUS STOP cijfers'!BF20</f>
        <v>0</v>
      </c>
      <c r="BG126" s="230">
        <f>'EUS STOP cijfers'!BG20</f>
        <v>0</v>
      </c>
      <c r="BH126" s="230">
        <f>'EUS STOP cijfers'!BH20</f>
        <v>0</v>
      </c>
      <c r="BI126" s="230">
        <f>'EUS STOP cijfers'!BI20</f>
        <v>0</v>
      </c>
      <c r="BJ126" s="230">
        <f>'EUS STOP cijfers'!BJ20</f>
        <v>0</v>
      </c>
      <c r="BK126" s="223">
        <f>'EUS STOP cijfers'!BK20</f>
        <v>0</v>
      </c>
      <c r="BL126" s="230">
        <f>'EUS STOP cijfers'!BL20</f>
        <v>0</v>
      </c>
      <c r="BM126" s="230">
        <f>'EUS STOP cijfers'!BM20</f>
        <v>0</v>
      </c>
      <c r="BN126" s="230">
        <f>'EUS STOP cijfers'!BN20</f>
        <v>0</v>
      </c>
      <c r="BO126" s="230">
        <f>'EUS STOP cijfers'!BO20</f>
        <v>0</v>
      </c>
      <c r="BP126" s="230">
        <f>'EUS STOP cijfers'!BP20</f>
        <v>0</v>
      </c>
      <c r="BQ126" s="223">
        <f>'EUS STOP cijfers'!BQ20</f>
        <v>0</v>
      </c>
      <c r="BR126" s="230">
        <f>'EUS STOP cijfers'!BR20</f>
        <v>0</v>
      </c>
      <c r="BS126" s="230">
        <f>'EUS STOP cijfers'!BS20</f>
        <v>0</v>
      </c>
      <c r="BT126" s="230">
        <f>'EUS STOP cijfers'!BT20</f>
        <v>0</v>
      </c>
      <c r="BU126" s="230">
        <f>'EUS STOP cijfers'!BU20</f>
        <v>0</v>
      </c>
      <c r="BV126" s="230">
        <f>'EUS STOP cijfers'!BV20</f>
        <v>0</v>
      </c>
      <c r="BW126" s="230">
        <f>'EUS STOP cijfers'!BW20</f>
        <v>0</v>
      </c>
      <c r="BX126" s="222">
        <f>'EUS STOP cijfers'!BX20</f>
        <v>0</v>
      </c>
      <c r="BY126" s="223">
        <f>'EUS STOP cijfers'!BY20</f>
        <v>120</v>
      </c>
      <c r="BZ126" s="228">
        <f>'EUS STOP cijfers'!BZ20</f>
        <v>0</v>
      </c>
      <c r="CA126" s="228">
        <f>'EUS STOP cijfers'!CA20</f>
        <v>0</v>
      </c>
      <c r="CB126" s="228">
        <f>'EUS STOP cijfers'!CB20</f>
        <v>0</v>
      </c>
      <c r="CC126" s="228">
        <f>'EUS STOP cijfers'!CC20</f>
        <v>0</v>
      </c>
      <c r="CD126" s="228">
        <f>'EUS STOP cijfers'!CD20</f>
        <v>0</v>
      </c>
      <c r="CE126" s="228">
        <f>'EUS STOP cijfers'!CE20</f>
        <v>0</v>
      </c>
      <c r="CF126" s="228">
        <f>'EUS STOP cijfers'!CF20</f>
        <v>0</v>
      </c>
      <c r="CG126" s="228">
        <f>'EUS STOP cijfers'!CG20</f>
        <v>0</v>
      </c>
      <c r="CH126" s="228">
        <f>'EUS STOP cijfers'!CH20</f>
        <v>0</v>
      </c>
      <c r="CI126" s="228">
        <f>'EUS STOP cijfers'!CI20</f>
        <v>0</v>
      </c>
      <c r="CJ126" s="228">
        <f>'EUS STOP cijfers'!CJ20</f>
        <v>0</v>
      </c>
      <c r="CK126" s="228">
        <f>'EUS STOP cijfers'!CK20</f>
        <v>0</v>
      </c>
      <c r="CL126" s="300">
        <f>'EUS STOP cijfers'!CL20</f>
        <v>0</v>
      </c>
      <c r="CM126" s="228">
        <f>'EUS STOP cijfers'!CM20</f>
        <v>0</v>
      </c>
      <c r="CN126" s="228">
        <f>'EUS STOP cijfers'!CN20</f>
        <v>0</v>
      </c>
      <c r="CO126" s="228">
        <f>'EUS STOP cijfers'!CO20</f>
        <v>0</v>
      </c>
      <c r="CP126" s="228">
        <f>'EUS STOP cijfers'!CP20</f>
        <v>0</v>
      </c>
      <c r="CQ126" s="228">
        <f>'EUS STOP cijfers'!CQ20</f>
        <v>0</v>
      </c>
      <c r="CR126" s="228">
        <f>'EUS STOP cijfers'!CR20</f>
        <v>0</v>
      </c>
      <c r="CS126" s="228">
        <f>'EUS STOP cijfers'!CS20</f>
        <v>0</v>
      </c>
      <c r="CT126" s="228">
        <f>'EUS STOP cijfers'!CT20</f>
        <v>0</v>
      </c>
      <c r="CU126" s="228">
        <f>'EUS STOP cijfers'!CU20</f>
        <v>0</v>
      </c>
      <c r="CV126" s="228">
        <f>'EUS STOP cijfers'!CV20</f>
        <v>0</v>
      </c>
      <c r="CW126" s="228">
        <f>'EUS STOP cijfers'!CW20</f>
        <v>0</v>
      </c>
      <c r="CX126" s="228">
        <f>'EUS STOP cijfers'!CX20</f>
        <v>0</v>
      </c>
      <c r="CY126" s="229">
        <f>'EUS STOP cijfers'!CY20</f>
        <v>0</v>
      </c>
      <c r="CZ126" s="227">
        <f>'EUS STOP cijfers'!CZ20</f>
        <v>0</v>
      </c>
      <c r="DA126" s="228">
        <f>'EUS STOP cijfers'!DA20</f>
        <v>0</v>
      </c>
      <c r="DB126" s="228">
        <f>'EUS STOP cijfers'!DB20</f>
        <v>0</v>
      </c>
      <c r="DC126" s="228">
        <f>'EUS STOP cijfers'!DC20</f>
        <v>0</v>
      </c>
      <c r="DD126" s="228">
        <f>'EUS STOP cijfers'!DD20</f>
        <v>0</v>
      </c>
      <c r="DE126" s="228">
        <f>'EUS STOP cijfers'!DE20</f>
        <v>0</v>
      </c>
      <c r="DF126" s="228">
        <f>'EUS STOP cijfers'!DF20</f>
        <v>0</v>
      </c>
      <c r="DG126" s="228">
        <f>'EUS STOP cijfers'!DG20</f>
        <v>0</v>
      </c>
      <c r="DH126" s="228">
        <f>'EUS STOP cijfers'!DH20</f>
        <v>0</v>
      </c>
      <c r="DI126" s="228">
        <f>'EUS STOP cijfers'!DI20</f>
        <v>0</v>
      </c>
      <c r="DJ126" s="228">
        <f>'EUS STOP cijfers'!DJ20</f>
        <v>0</v>
      </c>
      <c r="DK126" s="228">
        <f>'EUS STOP cijfers'!DK20</f>
        <v>0</v>
      </c>
      <c r="DL126" s="229">
        <f>'EUS STOP cijfers'!DL20</f>
        <v>0</v>
      </c>
    </row>
    <row r="127" spans="1:116" s="221" customFormat="1">
      <c r="A127" s="222">
        <f>'EUS STOP cijfers'!A21</f>
        <v>0</v>
      </c>
      <c r="B127" s="223" t="str">
        <f>'EUS STOP cijfers'!B21</f>
        <v>UINT/UINA</v>
      </c>
      <c r="C127" s="224" t="str">
        <f>'EUS STOP cijfers'!C21</f>
        <v>EU- subsidieregelingen</v>
      </c>
      <c r="D127" s="224" t="str">
        <f>'EUS STOP cijfers'!D21</f>
        <v xml:space="preserve">EUS Betaalorgaan RVO.nl DG AGRO
</v>
      </c>
      <c r="E127" s="225" t="str">
        <f>'EUS STOP cijfers'!E21</f>
        <v>a.2. Optimalisering heen en weer</v>
      </c>
      <c r="F127" s="226" t="str">
        <f>'EUS STOP cijfers'!F21</f>
        <v>EL&amp;I AGRO</v>
      </c>
      <c r="G127" s="224" t="str">
        <f>'EUS STOP cijfers'!G21</f>
        <v>ja, nee</v>
      </c>
      <c r="H127" s="227">
        <f>'EUS STOP cijfers'!H21</f>
        <v>80</v>
      </c>
      <c r="I127" s="228">
        <f>'EUS STOP cijfers'!I21</f>
        <v>0</v>
      </c>
      <c r="J127" s="228">
        <f>'EUS STOP cijfers'!J21</f>
        <v>0</v>
      </c>
      <c r="K127" s="228">
        <f>'EUS STOP cijfers'!K21</f>
        <v>0</v>
      </c>
      <c r="L127" s="228">
        <f>'EUS STOP cijfers'!L21</f>
        <v>0</v>
      </c>
      <c r="M127" s="228">
        <f>'EUS STOP cijfers'!M21</f>
        <v>0</v>
      </c>
      <c r="N127" s="228">
        <f>'EUS STOP cijfers'!N21</f>
        <v>0</v>
      </c>
      <c r="O127" s="228">
        <f>'EUS STOP cijfers'!O21</f>
        <v>0</v>
      </c>
      <c r="P127" s="228">
        <f>'EUS STOP cijfers'!P21</f>
        <v>0</v>
      </c>
      <c r="Q127" s="229">
        <f>'EUS STOP cijfers'!Q21</f>
        <v>80</v>
      </c>
      <c r="R127" s="227">
        <f>'EUS STOP cijfers'!R21</f>
        <v>0</v>
      </c>
      <c r="S127" s="228">
        <f>'EUS STOP cijfers'!S21</f>
        <v>0</v>
      </c>
      <c r="T127" s="228">
        <f>'EUS STOP cijfers'!T21</f>
        <v>80</v>
      </c>
      <c r="U127" s="228">
        <f>'EUS STOP cijfers'!U21</f>
        <v>0</v>
      </c>
      <c r="V127" s="228">
        <f>'EUS STOP cijfers'!V21</f>
        <v>0</v>
      </c>
      <c r="W127" s="228">
        <f>'EUS STOP cijfers'!W21</f>
        <v>0</v>
      </c>
      <c r="X127" s="228">
        <f>'EUS STOP cijfers'!X21</f>
        <v>0</v>
      </c>
      <c r="Y127" s="228">
        <f>'EUS STOP cijfers'!Y21</f>
        <v>0</v>
      </c>
      <c r="Z127" s="223">
        <f>'EUS STOP cijfers'!Z21</f>
        <v>80</v>
      </c>
      <c r="AA127" s="228">
        <f>'EUS STOP cijfers'!AA21</f>
        <v>80</v>
      </c>
      <c r="AB127" s="228">
        <f>'EUS STOP cijfers'!AB21</f>
        <v>0</v>
      </c>
      <c r="AC127" s="228">
        <f>'EUS STOP cijfers'!AC21</f>
        <v>0</v>
      </c>
      <c r="AD127" s="228">
        <f>'EUS STOP cijfers'!AD21</f>
        <v>0</v>
      </c>
      <c r="AE127" s="228">
        <f>'EUS STOP cijfers'!AE21</f>
        <v>0</v>
      </c>
      <c r="AF127" s="228">
        <f>'EUS STOP cijfers'!AF21</f>
        <v>0</v>
      </c>
      <c r="AG127" s="223">
        <f>'EUS STOP cijfers'!AG21</f>
        <v>0</v>
      </c>
      <c r="AH127" s="230">
        <f>'EUS STOP cijfers'!AH21</f>
        <v>0</v>
      </c>
      <c r="AI127" s="230">
        <f>'EUS STOP cijfers'!AI21</f>
        <v>0</v>
      </c>
      <c r="AJ127" s="230">
        <f>'EUS STOP cijfers'!AJ21</f>
        <v>80</v>
      </c>
      <c r="AK127" s="230">
        <f>'EUS STOP cijfers'!AK21</f>
        <v>0</v>
      </c>
      <c r="AL127" s="223">
        <f>'EUS STOP cijfers'!AL21</f>
        <v>0</v>
      </c>
      <c r="AM127" s="230">
        <f>'EUS STOP cijfers'!AM21</f>
        <v>0</v>
      </c>
      <c r="AN127" s="230">
        <f>'EUS STOP cijfers'!AN21</f>
        <v>0</v>
      </c>
      <c r="AO127" s="230">
        <f>'EUS STOP cijfers'!AO21</f>
        <v>0</v>
      </c>
      <c r="AP127" s="230">
        <f>'EUS STOP cijfers'!AP21</f>
        <v>0</v>
      </c>
      <c r="AQ127" s="230">
        <f>'EUS STOP cijfers'!AQ21</f>
        <v>0</v>
      </c>
      <c r="AR127" s="223">
        <f>'EUS STOP cijfers'!AR21</f>
        <v>0</v>
      </c>
      <c r="AS127" s="230">
        <f>'EUS STOP cijfers'!AS21</f>
        <v>0</v>
      </c>
      <c r="AT127" s="230">
        <f>'EUS STOP cijfers'!AT21</f>
        <v>0</v>
      </c>
      <c r="AU127" s="230">
        <f>'EUS STOP cijfers'!AU21</f>
        <v>0</v>
      </c>
      <c r="AV127" s="230">
        <f>'EUS STOP cijfers'!AV21</f>
        <v>0</v>
      </c>
      <c r="AW127" s="230">
        <f>'EUS STOP cijfers'!AW21</f>
        <v>0</v>
      </c>
      <c r="AX127" s="230">
        <f>'EUS STOP cijfers'!AX21</f>
        <v>0</v>
      </c>
      <c r="AY127" s="230">
        <f>'EUS STOP cijfers'!AY21</f>
        <v>0</v>
      </c>
      <c r="AZ127" s="230">
        <f>'EUS STOP cijfers'!AZ21</f>
        <v>0</v>
      </c>
      <c r="BA127" s="230">
        <f>'EUS STOP cijfers'!BA21</f>
        <v>0</v>
      </c>
      <c r="BB127" s="230">
        <f>'EUS STOP cijfers'!BB21</f>
        <v>0</v>
      </c>
      <c r="BC127" s="223">
        <f>'EUS STOP cijfers'!BC21</f>
        <v>0</v>
      </c>
      <c r="BD127" s="230">
        <f>'EUS STOP cijfers'!BD21</f>
        <v>0</v>
      </c>
      <c r="BE127" s="230">
        <f>'EUS STOP cijfers'!BE21</f>
        <v>0</v>
      </c>
      <c r="BF127" s="230">
        <f>'EUS STOP cijfers'!BF21</f>
        <v>0</v>
      </c>
      <c r="BG127" s="230">
        <f>'EUS STOP cijfers'!BG21</f>
        <v>0</v>
      </c>
      <c r="BH127" s="230">
        <f>'EUS STOP cijfers'!BH21</f>
        <v>0</v>
      </c>
      <c r="BI127" s="230">
        <f>'EUS STOP cijfers'!BI21</f>
        <v>0</v>
      </c>
      <c r="BJ127" s="230">
        <f>'EUS STOP cijfers'!BJ21</f>
        <v>0</v>
      </c>
      <c r="BK127" s="223">
        <f>'EUS STOP cijfers'!BK21</f>
        <v>0</v>
      </c>
      <c r="BL127" s="230">
        <f>'EUS STOP cijfers'!BL21</f>
        <v>0</v>
      </c>
      <c r="BM127" s="230">
        <f>'EUS STOP cijfers'!BM21</f>
        <v>0</v>
      </c>
      <c r="BN127" s="230">
        <f>'EUS STOP cijfers'!BN21</f>
        <v>0</v>
      </c>
      <c r="BO127" s="230">
        <f>'EUS STOP cijfers'!BO21</f>
        <v>0</v>
      </c>
      <c r="BP127" s="230">
        <f>'EUS STOP cijfers'!BP21</f>
        <v>0</v>
      </c>
      <c r="BQ127" s="223">
        <f>'EUS STOP cijfers'!BQ21</f>
        <v>0</v>
      </c>
      <c r="BR127" s="230">
        <f>'EUS STOP cijfers'!BR21</f>
        <v>0</v>
      </c>
      <c r="BS127" s="230">
        <f>'EUS STOP cijfers'!BS21</f>
        <v>0</v>
      </c>
      <c r="BT127" s="230">
        <f>'EUS STOP cijfers'!BT21</f>
        <v>0</v>
      </c>
      <c r="BU127" s="230">
        <f>'EUS STOP cijfers'!BU21</f>
        <v>0</v>
      </c>
      <c r="BV127" s="230">
        <f>'EUS STOP cijfers'!BV21</f>
        <v>0</v>
      </c>
      <c r="BW127" s="230">
        <f>'EUS STOP cijfers'!BW21</f>
        <v>0</v>
      </c>
      <c r="BX127" s="222">
        <f>'EUS STOP cijfers'!BX21</f>
        <v>0</v>
      </c>
      <c r="BY127" s="223">
        <f>'EUS STOP cijfers'!BY21</f>
        <v>80</v>
      </c>
      <c r="BZ127" s="228">
        <f>'EUS STOP cijfers'!BZ21</f>
        <v>0</v>
      </c>
      <c r="CA127" s="228">
        <f>'EUS STOP cijfers'!CA21</f>
        <v>0</v>
      </c>
      <c r="CB127" s="228">
        <f>'EUS STOP cijfers'!CB21</f>
        <v>0</v>
      </c>
      <c r="CC127" s="228">
        <f>'EUS STOP cijfers'!CC21</f>
        <v>0</v>
      </c>
      <c r="CD127" s="228">
        <f>'EUS STOP cijfers'!CD21</f>
        <v>0</v>
      </c>
      <c r="CE127" s="228">
        <f>'EUS STOP cijfers'!CE21</f>
        <v>0</v>
      </c>
      <c r="CF127" s="228">
        <f>'EUS STOP cijfers'!CF21</f>
        <v>0</v>
      </c>
      <c r="CG127" s="228">
        <f>'EUS STOP cijfers'!CG21</f>
        <v>0</v>
      </c>
      <c r="CH127" s="228">
        <f>'EUS STOP cijfers'!CH21</f>
        <v>0</v>
      </c>
      <c r="CI127" s="228">
        <f>'EUS STOP cijfers'!CI21</f>
        <v>0</v>
      </c>
      <c r="CJ127" s="228">
        <f>'EUS STOP cijfers'!CJ21</f>
        <v>0</v>
      </c>
      <c r="CK127" s="228">
        <f>'EUS STOP cijfers'!CK21</f>
        <v>0</v>
      </c>
      <c r="CL127" s="300">
        <f>'EUS STOP cijfers'!CL21</f>
        <v>0</v>
      </c>
      <c r="CM127" s="228">
        <f>'EUS STOP cijfers'!CM21</f>
        <v>0</v>
      </c>
      <c r="CN127" s="228">
        <f>'EUS STOP cijfers'!CN21</f>
        <v>0</v>
      </c>
      <c r="CO127" s="228">
        <f>'EUS STOP cijfers'!CO21</f>
        <v>0</v>
      </c>
      <c r="CP127" s="228">
        <f>'EUS STOP cijfers'!CP21</f>
        <v>0</v>
      </c>
      <c r="CQ127" s="228">
        <f>'EUS STOP cijfers'!CQ21</f>
        <v>0</v>
      </c>
      <c r="CR127" s="228">
        <f>'EUS STOP cijfers'!CR21</f>
        <v>0</v>
      </c>
      <c r="CS127" s="228">
        <f>'EUS STOP cijfers'!CS21</f>
        <v>0</v>
      </c>
      <c r="CT127" s="228">
        <f>'EUS STOP cijfers'!CT21</f>
        <v>0</v>
      </c>
      <c r="CU127" s="228">
        <f>'EUS STOP cijfers'!CU21</f>
        <v>0</v>
      </c>
      <c r="CV127" s="228">
        <f>'EUS STOP cijfers'!CV21</f>
        <v>0</v>
      </c>
      <c r="CW127" s="228">
        <f>'EUS STOP cijfers'!CW21</f>
        <v>0</v>
      </c>
      <c r="CX127" s="228">
        <f>'EUS STOP cijfers'!CX21</f>
        <v>0</v>
      </c>
      <c r="CY127" s="229">
        <f>'EUS STOP cijfers'!CY21</f>
        <v>0</v>
      </c>
      <c r="CZ127" s="227">
        <f>'EUS STOP cijfers'!CZ21</f>
        <v>0</v>
      </c>
      <c r="DA127" s="228">
        <f>'EUS STOP cijfers'!DA21</f>
        <v>0</v>
      </c>
      <c r="DB127" s="228">
        <f>'EUS STOP cijfers'!DB21</f>
        <v>0</v>
      </c>
      <c r="DC127" s="228">
        <f>'EUS STOP cijfers'!DC21</f>
        <v>0</v>
      </c>
      <c r="DD127" s="228">
        <f>'EUS STOP cijfers'!DD21</f>
        <v>0</v>
      </c>
      <c r="DE127" s="228">
        <f>'EUS STOP cijfers'!DE21</f>
        <v>0</v>
      </c>
      <c r="DF127" s="228">
        <f>'EUS STOP cijfers'!DF21</f>
        <v>0</v>
      </c>
      <c r="DG127" s="228">
        <f>'EUS STOP cijfers'!DG21</f>
        <v>0</v>
      </c>
      <c r="DH127" s="228">
        <f>'EUS STOP cijfers'!DH21</f>
        <v>0</v>
      </c>
      <c r="DI127" s="228">
        <f>'EUS STOP cijfers'!DI21</f>
        <v>0</v>
      </c>
      <c r="DJ127" s="228">
        <f>'EUS STOP cijfers'!DJ21</f>
        <v>0</v>
      </c>
      <c r="DK127" s="228">
        <f>'EUS STOP cijfers'!DK21</f>
        <v>0</v>
      </c>
      <c r="DL127" s="229">
        <f>'EUS STOP cijfers'!DL21</f>
        <v>0</v>
      </c>
    </row>
    <row r="128" spans="1:116" s="221" customFormat="1" ht="26.25" customHeight="1">
      <c r="A128" s="222">
        <f>'EUS STOP cijfers'!A22</f>
        <v>0</v>
      </c>
      <c r="B128" s="223" t="str">
        <f>'EUS STOP cijfers'!B22</f>
        <v>UINT/UINA</v>
      </c>
      <c r="C128" s="224" t="str">
        <f>'EUS STOP cijfers'!C22</f>
        <v>EU- subsidieregelingen</v>
      </c>
      <c r="D128" s="224" t="str">
        <f>'EUS STOP cijfers'!D22</f>
        <v xml:space="preserve">EUS Betaalorgaan RVO.nl DG AGRO
</v>
      </c>
      <c r="E128" s="225" t="str">
        <f>'EUS STOP cijfers'!E22</f>
        <v xml:space="preserve">Overige TO werkzaamheden </v>
      </c>
      <c r="F128" s="226" t="str">
        <f>'EUS STOP cijfers'!F22</f>
        <v>EL&amp;I AGRO</v>
      </c>
      <c r="G128" s="224" t="str">
        <f>'EUS STOP cijfers'!G22</f>
        <v>ja, nee</v>
      </c>
      <c r="H128" s="227">
        <f>'EUS STOP cijfers'!H22</f>
        <v>350</v>
      </c>
      <c r="I128" s="228">
        <f>'EUS STOP cijfers'!I22</f>
        <v>0</v>
      </c>
      <c r="J128" s="228">
        <f>'EUS STOP cijfers'!J22</f>
        <v>861</v>
      </c>
      <c r="K128" s="228">
        <f>'EUS STOP cijfers'!K22</f>
        <v>0</v>
      </c>
      <c r="L128" s="228">
        <f>'EUS STOP cijfers'!L22</f>
        <v>0</v>
      </c>
      <c r="M128" s="228">
        <f>'EUS STOP cijfers'!M22</f>
        <v>0</v>
      </c>
      <c r="N128" s="228">
        <f>'EUS STOP cijfers'!N22</f>
        <v>0</v>
      </c>
      <c r="O128" s="228">
        <f>'EUS STOP cijfers'!O22</f>
        <v>0</v>
      </c>
      <c r="P128" s="228">
        <f>'EUS STOP cijfers'!P22</f>
        <v>0</v>
      </c>
      <c r="Q128" s="229">
        <f>'EUS STOP cijfers'!Q22</f>
        <v>1211</v>
      </c>
      <c r="R128" s="227">
        <f>'EUS STOP cijfers'!R22</f>
        <v>0</v>
      </c>
      <c r="S128" s="228">
        <f>'EUS STOP cijfers'!S22</f>
        <v>0</v>
      </c>
      <c r="T128" s="228">
        <f>'EUS STOP cijfers'!T22</f>
        <v>1211</v>
      </c>
      <c r="U128" s="228">
        <f>'EUS STOP cijfers'!U22</f>
        <v>0</v>
      </c>
      <c r="V128" s="228">
        <f>'EUS STOP cijfers'!V22</f>
        <v>0</v>
      </c>
      <c r="W128" s="228">
        <f>'EUS STOP cijfers'!W22</f>
        <v>0</v>
      </c>
      <c r="X128" s="228">
        <f>'EUS STOP cijfers'!X22</f>
        <v>0</v>
      </c>
      <c r="Y128" s="228">
        <f>'EUS STOP cijfers'!Y22</f>
        <v>0</v>
      </c>
      <c r="Z128" s="223">
        <f>'EUS STOP cijfers'!Z22</f>
        <v>1211</v>
      </c>
      <c r="AA128" s="228">
        <f>'EUS STOP cijfers'!AA22</f>
        <v>1211</v>
      </c>
      <c r="AB128" s="228">
        <f>'EUS STOP cijfers'!AB22</f>
        <v>0</v>
      </c>
      <c r="AC128" s="228">
        <f>'EUS STOP cijfers'!AC22</f>
        <v>0</v>
      </c>
      <c r="AD128" s="228">
        <f>'EUS STOP cijfers'!AD22</f>
        <v>0</v>
      </c>
      <c r="AE128" s="228">
        <f>'EUS STOP cijfers'!AE22</f>
        <v>0</v>
      </c>
      <c r="AF128" s="228">
        <f>'EUS STOP cijfers'!AF22</f>
        <v>0</v>
      </c>
      <c r="AG128" s="223">
        <f>'EUS STOP cijfers'!AG22</f>
        <v>0</v>
      </c>
      <c r="AH128" s="230">
        <f>'EUS STOP cijfers'!AH22</f>
        <v>0</v>
      </c>
      <c r="AI128" s="230">
        <f>'EUS STOP cijfers'!AI22</f>
        <v>0</v>
      </c>
      <c r="AJ128" s="230">
        <f>'EUS STOP cijfers'!AJ22</f>
        <v>1211</v>
      </c>
      <c r="AK128" s="230">
        <f>'EUS STOP cijfers'!AK22</f>
        <v>0</v>
      </c>
      <c r="AL128" s="223">
        <f>'EUS STOP cijfers'!AL22</f>
        <v>0</v>
      </c>
      <c r="AM128" s="230">
        <f>'EUS STOP cijfers'!AM22</f>
        <v>0</v>
      </c>
      <c r="AN128" s="230">
        <f>'EUS STOP cijfers'!AN22</f>
        <v>0</v>
      </c>
      <c r="AO128" s="230">
        <f>'EUS STOP cijfers'!AO22</f>
        <v>0</v>
      </c>
      <c r="AP128" s="230">
        <f>'EUS STOP cijfers'!AP22</f>
        <v>0</v>
      </c>
      <c r="AQ128" s="230">
        <f>'EUS STOP cijfers'!AQ22</f>
        <v>0</v>
      </c>
      <c r="AR128" s="223">
        <f>'EUS STOP cijfers'!AR22</f>
        <v>0</v>
      </c>
      <c r="AS128" s="230">
        <f>'EUS STOP cijfers'!AS22</f>
        <v>0</v>
      </c>
      <c r="AT128" s="230">
        <f>'EUS STOP cijfers'!AT22</f>
        <v>0</v>
      </c>
      <c r="AU128" s="230">
        <f>'EUS STOP cijfers'!AU22</f>
        <v>0</v>
      </c>
      <c r="AV128" s="230">
        <f>'EUS STOP cijfers'!AV22</f>
        <v>0</v>
      </c>
      <c r="AW128" s="230">
        <f>'EUS STOP cijfers'!AW22</f>
        <v>0</v>
      </c>
      <c r="AX128" s="230">
        <f>'EUS STOP cijfers'!AX22</f>
        <v>0</v>
      </c>
      <c r="AY128" s="230">
        <f>'EUS STOP cijfers'!AY22</f>
        <v>0</v>
      </c>
      <c r="AZ128" s="230">
        <f>'EUS STOP cijfers'!AZ22</f>
        <v>0</v>
      </c>
      <c r="BA128" s="230">
        <f>'EUS STOP cijfers'!BA22</f>
        <v>0</v>
      </c>
      <c r="BB128" s="230">
        <f>'EUS STOP cijfers'!BB22</f>
        <v>0</v>
      </c>
      <c r="BC128" s="223">
        <f>'EUS STOP cijfers'!BC22</f>
        <v>0</v>
      </c>
      <c r="BD128" s="230">
        <f>'EUS STOP cijfers'!BD22</f>
        <v>0</v>
      </c>
      <c r="BE128" s="230">
        <f>'EUS STOP cijfers'!BE22</f>
        <v>0</v>
      </c>
      <c r="BF128" s="230">
        <f>'EUS STOP cijfers'!BF22</f>
        <v>0</v>
      </c>
      <c r="BG128" s="230">
        <f>'EUS STOP cijfers'!BG22</f>
        <v>0</v>
      </c>
      <c r="BH128" s="230">
        <f>'EUS STOP cijfers'!BH22</f>
        <v>0</v>
      </c>
      <c r="BI128" s="230">
        <f>'EUS STOP cijfers'!BI22</f>
        <v>0</v>
      </c>
      <c r="BJ128" s="230">
        <f>'EUS STOP cijfers'!BJ22</f>
        <v>0</v>
      </c>
      <c r="BK128" s="223">
        <f>'EUS STOP cijfers'!BK22</f>
        <v>0</v>
      </c>
      <c r="BL128" s="230">
        <f>'EUS STOP cijfers'!BL22</f>
        <v>0</v>
      </c>
      <c r="BM128" s="230">
        <f>'EUS STOP cijfers'!BM22</f>
        <v>0</v>
      </c>
      <c r="BN128" s="230">
        <f>'EUS STOP cijfers'!BN22</f>
        <v>0</v>
      </c>
      <c r="BO128" s="230">
        <f>'EUS STOP cijfers'!BO22</f>
        <v>0</v>
      </c>
      <c r="BP128" s="230">
        <f>'EUS STOP cijfers'!BP22</f>
        <v>0</v>
      </c>
      <c r="BQ128" s="223">
        <f>'EUS STOP cijfers'!BQ22</f>
        <v>0</v>
      </c>
      <c r="BR128" s="230">
        <f>'EUS STOP cijfers'!BR22</f>
        <v>0</v>
      </c>
      <c r="BS128" s="230">
        <f>'EUS STOP cijfers'!BS22</f>
        <v>0</v>
      </c>
      <c r="BT128" s="230">
        <f>'EUS STOP cijfers'!BT22</f>
        <v>0</v>
      </c>
      <c r="BU128" s="230">
        <f>'EUS STOP cijfers'!BU22</f>
        <v>0</v>
      </c>
      <c r="BV128" s="230">
        <f>'EUS STOP cijfers'!BV22</f>
        <v>0</v>
      </c>
      <c r="BW128" s="230">
        <f>'EUS STOP cijfers'!BW22</f>
        <v>0</v>
      </c>
      <c r="BX128" s="222">
        <f>'EUS STOP cijfers'!BX22</f>
        <v>0</v>
      </c>
      <c r="BY128" s="223">
        <f>'EUS STOP cijfers'!BY22</f>
        <v>1211</v>
      </c>
      <c r="BZ128" s="228">
        <f>'EUS STOP cijfers'!BZ22</f>
        <v>0</v>
      </c>
      <c r="CA128" s="228">
        <f>'EUS STOP cijfers'!CA22</f>
        <v>0</v>
      </c>
      <c r="CB128" s="228">
        <f>'EUS STOP cijfers'!CB22</f>
        <v>0</v>
      </c>
      <c r="CC128" s="228">
        <f>'EUS STOP cijfers'!CC22</f>
        <v>0</v>
      </c>
      <c r="CD128" s="228">
        <f>'EUS STOP cijfers'!CD22</f>
        <v>0</v>
      </c>
      <c r="CE128" s="228">
        <f>'EUS STOP cijfers'!CE22</f>
        <v>0</v>
      </c>
      <c r="CF128" s="228">
        <f>'EUS STOP cijfers'!CF22</f>
        <v>0</v>
      </c>
      <c r="CG128" s="228">
        <f>'EUS STOP cijfers'!CG22</f>
        <v>0</v>
      </c>
      <c r="CH128" s="228">
        <f>'EUS STOP cijfers'!CH22</f>
        <v>0</v>
      </c>
      <c r="CI128" s="228">
        <f>'EUS STOP cijfers'!CI22</f>
        <v>0</v>
      </c>
      <c r="CJ128" s="228">
        <f>'EUS STOP cijfers'!CJ22</f>
        <v>0</v>
      </c>
      <c r="CK128" s="228">
        <f>'EUS STOP cijfers'!CK22</f>
        <v>0</v>
      </c>
      <c r="CL128" s="300">
        <f>'EUS STOP cijfers'!CL22</f>
        <v>0</v>
      </c>
      <c r="CM128" s="228">
        <f>'EUS STOP cijfers'!CM22</f>
        <v>0</v>
      </c>
      <c r="CN128" s="228">
        <f>'EUS STOP cijfers'!CN22</f>
        <v>0</v>
      </c>
      <c r="CO128" s="228">
        <f>'EUS STOP cijfers'!CO22</f>
        <v>0</v>
      </c>
      <c r="CP128" s="228">
        <f>'EUS STOP cijfers'!CP22</f>
        <v>0</v>
      </c>
      <c r="CQ128" s="228">
        <f>'EUS STOP cijfers'!CQ22</f>
        <v>0</v>
      </c>
      <c r="CR128" s="228">
        <f>'EUS STOP cijfers'!CR22</f>
        <v>0</v>
      </c>
      <c r="CS128" s="228">
        <f>'EUS STOP cijfers'!CS22</f>
        <v>0</v>
      </c>
      <c r="CT128" s="228">
        <f>'EUS STOP cijfers'!CT22</f>
        <v>0</v>
      </c>
      <c r="CU128" s="228">
        <f>'EUS STOP cijfers'!CU22</f>
        <v>0</v>
      </c>
      <c r="CV128" s="228">
        <f>'EUS STOP cijfers'!CV22</f>
        <v>0</v>
      </c>
      <c r="CW128" s="228">
        <f>'EUS STOP cijfers'!CW22</f>
        <v>0</v>
      </c>
      <c r="CX128" s="228">
        <f>'EUS STOP cijfers'!CX22</f>
        <v>0</v>
      </c>
      <c r="CY128" s="229">
        <f>'EUS STOP cijfers'!CY22</f>
        <v>0</v>
      </c>
      <c r="CZ128" s="227">
        <f>'EUS STOP cijfers'!CZ22</f>
        <v>0</v>
      </c>
      <c r="DA128" s="228">
        <f>'EUS STOP cijfers'!DA22</f>
        <v>0</v>
      </c>
      <c r="DB128" s="228">
        <f>'EUS STOP cijfers'!DB22</f>
        <v>0</v>
      </c>
      <c r="DC128" s="228">
        <f>'EUS STOP cijfers'!DC22</f>
        <v>0</v>
      </c>
      <c r="DD128" s="228">
        <f>'EUS STOP cijfers'!DD22</f>
        <v>0</v>
      </c>
      <c r="DE128" s="228">
        <f>'EUS STOP cijfers'!DE22</f>
        <v>0</v>
      </c>
      <c r="DF128" s="228">
        <f>'EUS STOP cijfers'!DF22</f>
        <v>0</v>
      </c>
      <c r="DG128" s="228">
        <f>'EUS STOP cijfers'!DG22</f>
        <v>0</v>
      </c>
      <c r="DH128" s="228">
        <f>'EUS STOP cijfers'!DH22</f>
        <v>0</v>
      </c>
      <c r="DI128" s="228">
        <f>'EUS STOP cijfers'!DI22</f>
        <v>0</v>
      </c>
      <c r="DJ128" s="228">
        <f>'EUS STOP cijfers'!DJ22</f>
        <v>0</v>
      </c>
      <c r="DK128" s="228">
        <f>'EUS STOP cijfers'!DK22</f>
        <v>0</v>
      </c>
      <c r="DL128" s="229">
        <f>'EUS STOP cijfers'!DL22</f>
        <v>0</v>
      </c>
    </row>
    <row r="129" spans="1:116" s="221" customFormat="1" ht="26.25" customHeight="1">
      <c r="A129" s="222">
        <f>'EUS STOP cijfers'!A23</f>
        <v>0</v>
      </c>
      <c r="B129" s="223" t="str">
        <f>'EUS STOP cijfers'!B23</f>
        <v>UINT/UINA</v>
      </c>
      <c r="C129" s="513" t="str">
        <f>'EUS STOP cijfers'!C23</f>
        <v>EU- subsidieregelingen</v>
      </c>
      <c r="D129" s="513" t="str">
        <f>'EUS STOP cijfers'!D23</f>
        <v xml:space="preserve">EUS Betaalorgaan RVO.nl DG AGRO
</v>
      </c>
      <c r="E129" s="514" t="str">
        <f>'EUS STOP cijfers'!E23</f>
        <v>PBO- 1.8 uitvoering conform controleafspraken + 1.8 audits en meeloopcontroles</v>
      </c>
      <c r="F129" s="515" t="str">
        <f>'EUS STOP cijfers'!F23</f>
        <v>PBO</v>
      </c>
      <c r="G129" s="224" t="str">
        <f>'EUS STOP cijfers'!G23</f>
        <v>ja, nee</v>
      </c>
      <c r="H129" s="516">
        <f>'EUS STOP cijfers'!H23</f>
        <v>7125</v>
      </c>
      <c r="I129" s="513">
        <f>'EUS STOP cijfers'!I23</f>
        <v>0</v>
      </c>
      <c r="J129" s="513">
        <f>'EUS STOP cijfers'!J23</f>
        <v>0</v>
      </c>
      <c r="K129" s="513">
        <f>'EUS STOP cijfers'!K23</f>
        <v>0</v>
      </c>
      <c r="L129" s="513">
        <f>'EUS STOP cijfers'!L23</f>
        <v>0</v>
      </c>
      <c r="M129" s="228">
        <f>'EUS STOP cijfers'!M23</f>
        <v>0</v>
      </c>
      <c r="N129" s="228">
        <f>'EUS STOP cijfers'!N23</f>
        <v>0</v>
      </c>
      <c r="O129" s="228">
        <f>'EUS STOP cijfers'!O23</f>
        <v>0</v>
      </c>
      <c r="P129" s="228">
        <f>'EUS STOP cijfers'!P23</f>
        <v>0</v>
      </c>
      <c r="Q129" s="229">
        <f>'EUS STOP cijfers'!Q23</f>
        <v>7125</v>
      </c>
      <c r="R129" s="227">
        <f>'EUS STOP cijfers'!R23</f>
        <v>0</v>
      </c>
      <c r="S129" s="228">
        <f>'EUS STOP cijfers'!S23</f>
        <v>0</v>
      </c>
      <c r="T129" s="228">
        <f>'EUS STOP cijfers'!T23</f>
        <v>7125</v>
      </c>
      <c r="U129" s="228">
        <f>'EUS STOP cijfers'!U23</f>
        <v>0</v>
      </c>
      <c r="V129" s="228">
        <f>'EUS STOP cijfers'!V23</f>
        <v>0</v>
      </c>
      <c r="W129" s="228">
        <f>'EUS STOP cijfers'!W23</f>
        <v>0</v>
      </c>
      <c r="X129" s="228">
        <f>'EUS STOP cijfers'!X23</f>
        <v>0</v>
      </c>
      <c r="Y129" s="228">
        <f>'EUS STOP cijfers'!Y23</f>
        <v>0</v>
      </c>
      <c r="Z129" s="223">
        <f>'EUS STOP cijfers'!Z23</f>
        <v>7125</v>
      </c>
      <c r="AA129" s="228">
        <f>'EUS STOP cijfers'!AA23</f>
        <v>650</v>
      </c>
      <c r="AB129" s="228">
        <f>'EUS STOP cijfers'!AB23</f>
        <v>0</v>
      </c>
      <c r="AC129" s="228">
        <f>'EUS STOP cijfers'!AC23</f>
        <v>0</v>
      </c>
      <c r="AD129" s="228">
        <f>'EUS STOP cijfers'!AD23</f>
        <v>6475</v>
      </c>
      <c r="AE129" s="228">
        <f>'EUS STOP cijfers'!AE23</f>
        <v>0</v>
      </c>
      <c r="AF129" s="228">
        <f>'EUS STOP cijfers'!AF23</f>
        <v>0</v>
      </c>
      <c r="AG129" s="223">
        <f>'EUS STOP cijfers'!AG23</f>
        <v>0</v>
      </c>
      <c r="AH129" s="230">
        <f>'EUS STOP cijfers'!AH23</f>
        <v>0</v>
      </c>
      <c r="AI129" s="230">
        <f>'EUS STOP cijfers'!AI23</f>
        <v>0</v>
      </c>
      <c r="AJ129" s="230">
        <f>'EUS STOP cijfers'!AJ23</f>
        <v>650</v>
      </c>
      <c r="AK129" s="230">
        <f>'EUS STOP cijfers'!AK23</f>
        <v>0</v>
      </c>
      <c r="AL129" s="223">
        <f>'EUS STOP cijfers'!AL23</f>
        <v>0</v>
      </c>
      <c r="AM129" s="230">
        <f>'EUS STOP cijfers'!AM23</f>
        <v>6475</v>
      </c>
      <c r="AN129" s="230">
        <f>'EUS STOP cijfers'!AN23</f>
        <v>0</v>
      </c>
      <c r="AO129" s="230">
        <f>'EUS STOP cijfers'!AO23</f>
        <v>0</v>
      </c>
      <c r="AP129" s="230">
        <f>'EUS STOP cijfers'!AP23</f>
        <v>0</v>
      </c>
      <c r="AQ129" s="230">
        <f>'EUS STOP cijfers'!AQ23</f>
        <v>0</v>
      </c>
      <c r="AR129" s="223">
        <f>'EUS STOP cijfers'!AR23</f>
        <v>0</v>
      </c>
      <c r="AS129" s="230">
        <f>'EUS STOP cijfers'!AS23</f>
        <v>0</v>
      </c>
      <c r="AT129" s="230">
        <f>'EUS STOP cijfers'!AT23</f>
        <v>0</v>
      </c>
      <c r="AU129" s="230">
        <f>'EUS STOP cijfers'!AU23</f>
        <v>0</v>
      </c>
      <c r="AV129" s="230">
        <f>'EUS STOP cijfers'!AV23</f>
        <v>0</v>
      </c>
      <c r="AW129" s="230">
        <f>'EUS STOP cijfers'!AW23</f>
        <v>0</v>
      </c>
      <c r="AX129" s="230">
        <f>'EUS STOP cijfers'!AX23</f>
        <v>0</v>
      </c>
      <c r="AY129" s="230">
        <f>'EUS STOP cijfers'!AY23</f>
        <v>0</v>
      </c>
      <c r="AZ129" s="230">
        <f>'EUS STOP cijfers'!AZ23</f>
        <v>0</v>
      </c>
      <c r="BA129" s="230">
        <f>'EUS STOP cijfers'!BA23</f>
        <v>0</v>
      </c>
      <c r="BB129" s="230">
        <f>'EUS STOP cijfers'!BB23</f>
        <v>0</v>
      </c>
      <c r="BC129" s="223">
        <f>'EUS STOP cijfers'!BC23</f>
        <v>0</v>
      </c>
      <c r="BD129" s="230">
        <f>'EUS STOP cijfers'!BD23</f>
        <v>0</v>
      </c>
      <c r="BE129" s="230">
        <f>'EUS STOP cijfers'!BE23</f>
        <v>0</v>
      </c>
      <c r="BF129" s="230">
        <f>'EUS STOP cijfers'!BF23</f>
        <v>0</v>
      </c>
      <c r="BG129" s="230">
        <f>'EUS STOP cijfers'!BG23</f>
        <v>0</v>
      </c>
      <c r="BH129" s="230">
        <f>'EUS STOP cijfers'!BH23</f>
        <v>0</v>
      </c>
      <c r="BI129" s="230">
        <f>'EUS STOP cijfers'!BI23</f>
        <v>0</v>
      </c>
      <c r="BJ129" s="230">
        <f>'EUS STOP cijfers'!BJ23</f>
        <v>0</v>
      </c>
      <c r="BK129" s="223">
        <f>'EUS STOP cijfers'!BK23</f>
        <v>0</v>
      </c>
      <c r="BL129" s="230">
        <f>'EUS STOP cijfers'!BL23</f>
        <v>0</v>
      </c>
      <c r="BM129" s="230">
        <f>'EUS STOP cijfers'!BM23</f>
        <v>0</v>
      </c>
      <c r="BN129" s="230">
        <f>'EUS STOP cijfers'!BN23</f>
        <v>0</v>
      </c>
      <c r="BO129" s="230">
        <f>'EUS STOP cijfers'!BO23</f>
        <v>0</v>
      </c>
      <c r="BP129" s="230">
        <f>'EUS STOP cijfers'!BP23</f>
        <v>0</v>
      </c>
      <c r="BQ129" s="223">
        <f>'EUS STOP cijfers'!BQ23</f>
        <v>0</v>
      </c>
      <c r="BR129" s="230">
        <f>'EUS STOP cijfers'!BR23</f>
        <v>0</v>
      </c>
      <c r="BS129" s="230">
        <f>'EUS STOP cijfers'!BS23</f>
        <v>0</v>
      </c>
      <c r="BT129" s="230">
        <f>'EUS STOP cijfers'!BT23</f>
        <v>0</v>
      </c>
      <c r="BU129" s="230">
        <f>'EUS STOP cijfers'!BU23</f>
        <v>0</v>
      </c>
      <c r="BV129" s="230">
        <f>'EUS STOP cijfers'!BV23</f>
        <v>0</v>
      </c>
      <c r="BW129" s="230">
        <f>'EUS STOP cijfers'!BW23</f>
        <v>0</v>
      </c>
      <c r="BX129" s="222">
        <f>'EUS STOP cijfers'!BX23</f>
        <v>0</v>
      </c>
      <c r="BY129" s="223">
        <f>'EUS STOP cijfers'!BY23</f>
        <v>7125</v>
      </c>
      <c r="BZ129" s="228">
        <f>'EUS STOP cijfers'!BZ23</f>
        <v>0</v>
      </c>
      <c r="CA129" s="228">
        <f>'EUS STOP cijfers'!CA23</f>
        <v>0</v>
      </c>
      <c r="CB129" s="228">
        <f>'EUS STOP cijfers'!CB23</f>
        <v>0</v>
      </c>
      <c r="CC129" s="228">
        <f>'EUS STOP cijfers'!CC23</f>
        <v>0</v>
      </c>
      <c r="CD129" s="228">
        <f>'EUS STOP cijfers'!CD23</f>
        <v>0</v>
      </c>
      <c r="CE129" s="228">
        <f>'EUS STOP cijfers'!CE23</f>
        <v>0</v>
      </c>
      <c r="CF129" s="228">
        <f>'EUS STOP cijfers'!CF23</f>
        <v>0</v>
      </c>
      <c r="CG129" s="228">
        <f>'EUS STOP cijfers'!CG23</f>
        <v>0</v>
      </c>
      <c r="CH129" s="228">
        <f>'EUS STOP cijfers'!CH23</f>
        <v>0</v>
      </c>
      <c r="CI129" s="228">
        <f>'EUS STOP cijfers'!CI23</f>
        <v>0</v>
      </c>
      <c r="CJ129" s="228">
        <f>'EUS STOP cijfers'!CJ23</f>
        <v>0</v>
      </c>
      <c r="CK129" s="228">
        <f>'EUS STOP cijfers'!CK23</f>
        <v>0</v>
      </c>
      <c r="CL129" s="300">
        <f>'EUS STOP cijfers'!CL23</f>
        <v>0</v>
      </c>
      <c r="CM129" s="228">
        <f>'EUS STOP cijfers'!CM23</f>
        <v>0</v>
      </c>
      <c r="CN129" s="228">
        <f>'EUS STOP cijfers'!CN23</f>
        <v>0</v>
      </c>
      <c r="CO129" s="228">
        <f>'EUS STOP cijfers'!CO23</f>
        <v>0</v>
      </c>
      <c r="CP129" s="228">
        <f>'EUS STOP cijfers'!CP23</f>
        <v>0</v>
      </c>
      <c r="CQ129" s="228">
        <f>'EUS STOP cijfers'!CQ23</f>
        <v>0</v>
      </c>
      <c r="CR129" s="228">
        <f>'EUS STOP cijfers'!CR23</f>
        <v>0</v>
      </c>
      <c r="CS129" s="228">
        <f>'EUS STOP cijfers'!CS23</f>
        <v>0</v>
      </c>
      <c r="CT129" s="228">
        <f>'EUS STOP cijfers'!CT23</f>
        <v>0</v>
      </c>
      <c r="CU129" s="228">
        <f>'EUS STOP cijfers'!CU23</f>
        <v>0</v>
      </c>
      <c r="CV129" s="228">
        <f>'EUS STOP cijfers'!CV23</f>
        <v>0</v>
      </c>
      <c r="CW129" s="228">
        <f>'EUS STOP cijfers'!CW23</f>
        <v>0</v>
      </c>
      <c r="CX129" s="228">
        <f>'EUS STOP cijfers'!CX23</f>
        <v>0</v>
      </c>
      <c r="CY129" s="229">
        <f>'EUS STOP cijfers'!CY23</f>
        <v>0</v>
      </c>
      <c r="CZ129" s="227">
        <f>'EUS STOP cijfers'!CZ23</f>
        <v>0</v>
      </c>
      <c r="DA129" s="228">
        <f>'EUS STOP cijfers'!DA23</f>
        <v>0</v>
      </c>
      <c r="DB129" s="228">
        <f>'EUS STOP cijfers'!DB23</f>
        <v>0</v>
      </c>
      <c r="DC129" s="228">
        <f>'EUS STOP cijfers'!DC23</f>
        <v>0</v>
      </c>
      <c r="DD129" s="228">
        <f>'EUS STOP cijfers'!DD23</f>
        <v>0</v>
      </c>
      <c r="DE129" s="228">
        <f>'EUS STOP cijfers'!DE23</f>
        <v>0</v>
      </c>
      <c r="DF129" s="228">
        <f>'EUS STOP cijfers'!DF23</f>
        <v>0</v>
      </c>
      <c r="DG129" s="228">
        <f>'EUS STOP cijfers'!DG23</f>
        <v>0</v>
      </c>
      <c r="DH129" s="228">
        <f>'EUS STOP cijfers'!DH23</f>
        <v>0</v>
      </c>
      <c r="DI129" s="228">
        <f>'EUS STOP cijfers'!DI23</f>
        <v>0</v>
      </c>
      <c r="DJ129" s="228">
        <f>'EUS STOP cijfers'!DJ23</f>
        <v>0</v>
      </c>
      <c r="DK129" s="228">
        <f>'EUS STOP cijfers'!DK23</f>
        <v>0</v>
      </c>
      <c r="DL129" s="229">
        <f>'EUS STOP cijfers'!DL23</f>
        <v>0</v>
      </c>
    </row>
    <row r="130" spans="1:116" s="221" customFormat="1" ht="26.25" customHeight="1">
      <c r="A130" s="222">
        <f>'EUS STOP cijfers'!A24</f>
        <v>0</v>
      </c>
      <c r="B130" s="223">
        <f>'EUS STOP cijfers'!B24</f>
        <v>0</v>
      </c>
      <c r="C130" s="513" t="str">
        <f>'EUS STOP cijfers'!C24</f>
        <v>EU- subsidieregelingen</v>
      </c>
      <c r="D130" s="513" t="str">
        <f>'EUS STOP cijfers'!D24</f>
        <v xml:space="preserve">EUS Betaalorgaan RVO.nl DG AGRO
</v>
      </c>
      <c r="E130" s="514" t="str">
        <f>'EUS STOP cijfers'!E24</f>
        <v>Opleiding PBO C&amp;V</v>
      </c>
      <c r="F130" s="515" t="str">
        <f>'EUS STOP cijfers'!F24</f>
        <v>PBO</v>
      </c>
      <c r="G130" s="513">
        <f>'EUS STOP cijfers'!G24</f>
        <v>0</v>
      </c>
      <c r="H130" s="516">
        <f>'EUS STOP cijfers'!H24</f>
        <v>0</v>
      </c>
      <c r="I130" s="513">
        <f>'EUS STOP cijfers'!I24</f>
        <v>0</v>
      </c>
      <c r="J130" s="513">
        <f>'EUS STOP cijfers'!J24</f>
        <v>0</v>
      </c>
      <c r="K130" s="513">
        <f>'EUS STOP cijfers'!K24</f>
        <v>0</v>
      </c>
      <c r="L130" s="513">
        <f>'EUS STOP cijfers'!L24</f>
        <v>0</v>
      </c>
      <c r="M130" s="228">
        <f>'EUS STOP cijfers'!M24</f>
        <v>0</v>
      </c>
      <c r="N130" s="228">
        <f>'EUS STOP cijfers'!N24</f>
        <v>0</v>
      </c>
      <c r="O130" s="228">
        <f>'EUS STOP cijfers'!O24</f>
        <v>0</v>
      </c>
      <c r="P130" s="228">
        <f>'EUS STOP cijfers'!P24</f>
        <v>0</v>
      </c>
      <c r="Q130" s="229">
        <f>'EUS STOP cijfers'!Q24</f>
        <v>0</v>
      </c>
      <c r="R130" s="227">
        <f>'EUS STOP cijfers'!R24</f>
        <v>0</v>
      </c>
      <c r="S130" s="228">
        <f>'EUS STOP cijfers'!S24</f>
        <v>0</v>
      </c>
      <c r="T130" s="228">
        <f>'EUS STOP cijfers'!T24</f>
        <v>0</v>
      </c>
      <c r="U130" s="228">
        <f>'EUS STOP cijfers'!U24</f>
        <v>0</v>
      </c>
      <c r="V130" s="228">
        <f>'EUS STOP cijfers'!V24</f>
        <v>0</v>
      </c>
      <c r="W130" s="228">
        <f>'EUS STOP cijfers'!W24</f>
        <v>0</v>
      </c>
      <c r="X130" s="228">
        <f>'EUS STOP cijfers'!X24</f>
        <v>0</v>
      </c>
      <c r="Y130" s="228">
        <f>'EUS STOP cijfers'!Y24</f>
        <v>0</v>
      </c>
      <c r="Z130" s="223">
        <f>'EUS STOP cijfers'!Z24</f>
        <v>0</v>
      </c>
      <c r="AA130" s="228">
        <f>'EUS STOP cijfers'!AA24</f>
        <v>0</v>
      </c>
      <c r="AB130" s="228">
        <f>'EUS STOP cijfers'!AB24</f>
        <v>0</v>
      </c>
      <c r="AC130" s="228">
        <f>'EUS STOP cijfers'!AC24</f>
        <v>0</v>
      </c>
      <c r="AD130" s="228">
        <f>'EUS STOP cijfers'!AD24</f>
        <v>0</v>
      </c>
      <c r="AE130" s="228">
        <f>'EUS STOP cijfers'!AE24</f>
        <v>0</v>
      </c>
      <c r="AF130" s="228">
        <f>'EUS STOP cijfers'!AF24</f>
        <v>0</v>
      </c>
      <c r="AG130" s="223">
        <f>'EUS STOP cijfers'!AG24</f>
        <v>0</v>
      </c>
      <c r="AH130" s="230">
        <f>'EUS STOP cijfers'!AH24</f>
        <v>0</v>
      </c>
      <c r="AI130" s="230">
        <f>'EUS STOP cijfers'!AI24</f>
        <v>0</v>
      </c>
      <c r="AJ130" s="230">
        <f>'EUS STOP cijfers'!AJ24</f>
        <v>0</v>
      </c>
      <c r="AK130" s="230">
        <f>'EUS STOP cijfers'!AK24</f>
        <v>0</v>
      </c>
      <c r="AL130" s="223">
        <f>'EUS STOP cijfers'!AL24</f>
        <v>0</v>
      </c>
      <c r="AM130" s="230">
        <f>'EUS STOP cijfers'!AM24</f>
        <v>0</v>
      </c>
      <c r="AN130" s="230">
        <f>'EUS STOP cijfers'!AN24</f>
        <v>0</v>
      </c>
      <c r="AO130" s="230">
        <f>'EUS STOP cijfers'!AO24</f>
        <v>0</v>
      </c>
      <c r="AP130" s="230">
        <f>'EUS STOP cijfers'!AP24</f>
        <v>0</v>
      </c>
      <c r="AQ130" s="230">
        <f>'EUS STOP cijfers'!AQ24</f>
        <v>0</v>
      </c>
      <c r="AR130" s="223">
        <f>'EUS STOP cijfers'!AR24</f>
        <v>0</v>
      </c>
      <c r="AS130" s="230">
        <f>'EUS STOP cijfers'!AS24</f>
        <v>0</v>
      </c>
      <c r="AT130" s="230">
        <f>'EUS STOP cijfers'!AT24</f>
        <v>0</v>
      </c>
      <c r="AU130" s="230">
        <f>'EUS STOP cijfers'!AU24</f>
        <v>0</v>
      </c>
      <c r="AV130" s="230">
        <f>'EUS STOP cijfers'!AV24</f>
        <v>0</v>
      </c>
      <c r="AW130" s="230">
        <f>'EUS STOP cijfers'!AW24</f>
        <v>0</v>
      </c>
      <c r="AX130" s="230">
        <f>'EUS STOP cijfers'!AX24</f>
        <v>0</v>
      </c>
      <c r="AY130" s="230">
        <f>'EUS STOP cijfers'!AY24</f>
        <v>0</v>
      </c>
      <c r="AZ130" s="230">
        <f>'EUS STOP cijfers'!AZ24</f>
        <v>0</v>
      </c>
      <c r="BA130" s="230">
        <f>'EUS STOP cijfers'!BA24</f>
        <v>0</v>
      </c>
      <c r="BB130" s="230">
        <f>'EUS STOP cijfers'!BB24</f>
        <v>0</v>
      </c>
      <c r="BC130" s="223">
        <f>'EUS STOP cijfers'!BC24</f>
        <v>0</v>
      </c>
      <c r="BD130" s="230">
        <f>'EUS STOP cijfers'!BD24</f>
        <v>0</v>
      </c>
      <c r="BE130" s="230">
        <f>'EUS STOP cijfers'!BE24</f>
        <v>0</v>
      </c>
      <c r="BF130" s="230">
        <f>'EUS STOP cijfers'!BF24</f>
        <v>0</v>
      </c>
      <c r="BG130" s="230">
        <f>'EUS STOP cijfers'!BG24</f>
        <v>0</v>
      </c>
      <c r="BH130" s="230">
        <f>'EUS STOP cijfers'!BH24</f>
        <v>0</v>
      </c>
      <c r="BI130" s="230">
        <f>'EUS STOP cijfers'!BI24</f>
        <v>0</v>
      </c>
      <c r="BJ130" s="230">
        <f>'EUS STOP cijfers'!BJ24</f>
        <v>0</v>
      </c>
      <c r="BK130" s="223">
        <f>'EUS STOP cijfers'!BK24</f>
        <v>0</v>
      </c>
      <c r="BL130" s="230">
        <f>'EUS STOP cijfers'!BL24</f>
        <v>0</v>
      </c>
      <c r="BM130" s="230">
        <f>'EUS STOP cijfers'!BM24</f>
        <v>0</v>
      </c>
      <c r="BN130" s="230">
        <f>'EUS STOP cijfers'!BN24</f>
        <v>0</v>
      </c>
      <c r="BO130" s="230">
        <f>'EUS STOP cijfers'!BO24</f>
        <v>0</v>
      </c>
      <c r="BP130" s="230">
        <f>'EUS STOP cijfers'!BP24</f>
        <v>0</v>
      </c>
      <c r="BQ130" s="223">
        <f>'EUS STOP cijfers'!BQ24</f>
        <v>0</v>
      </c>
      <c r="BR130" s="230">
        <f>'EUS STOP cijfers'!BR24</f>
        <v>0</v>
      </c>
      <c r="BS130" s="230">
        <f>'EUS STOP cijfers'!BS24</f>
        <v>0</v>
      </c>
      <c r="BT130" s="230">
        <f>'EUS STOP cijfers'!BT24</f>
        <v>0</v>
      </c>
      <c r="BU130" s="230">
        <f>'EUS STOP cijfers'!BU24</f>
        <v>0</v>
      </c>
      <c r="BV130" s="230">
        <f>'EUS STOP cijfers'!BV24</f>
        <v>0</v>
      </c>
      <c r="BW130" s="230">
        <f>'EUS STOP cijfers'!BW24</f>
        <v>0</v>
      </c>
      <c r="BX130" s="222">
        <f>'EUS STOP cijfers'!BX24</f>
        <v>0</v>
      </c>
      <c r="BY130" s="223">
        <f>'EUS STOP cijfers'!BY24</f>
        <v>0</v>
      </c>
      <c r="BZ130" s="228">
        <f>'EUS STOP cijfers'!BZ24</f>
        <v>0</v>
      </c>
      <c r="CA130" s="228">
        <f>'EUS STOP cijfers'!CA24</f>
        <v>0</v>
      </c>
      <c r="CB130" s="228">
        <f>'EUS STOP cijfers'!CB24</f>
        <v>0</v>
      </c>
      <c r="CC130" s="228">
        <f>'EUS STOP cijfers'!CC24</f>
        <v>0</v>
      </c>
      <c r="CD130" s="228">
        <f>'EUS STOP cijfers'!CD24</f>
        <v>0</v>
      </c>
      <c r="CE130" s="228">
        <f>'EUS STOP cijfers'!CE24</f>
        <v>0</v>
      </c>
      <c r="CF130" s="228">
        <f>'EUS STOP cijfers'!CF24</f>
        <v>0</v>
      </c>
      <c r="CG130" s="228">
        <f>'EUS STOP cijfers'!CG24</f>
        <v>0</v>
      </c>
      <c r="CH130" s="228">
        <f>'EUS STOP cijfers'!CH24</f>
        <v>0</v>
      </c>
      <c r="CI130" s="228">
        <f>'EUS STOP cijfers'!CI24</f>
        <v>0</v>
      </c>
      <c r="CJ130" s="228">
        <f>'EUS STOP cijfers'!CJ24</f>
        <v>0</v>
      </c>
      <c r="CK130" s="228">
        <f>'EUS STOP cijfers'!CK24</f>
        <v>0</v>
      </c>
      <c r="CL130" s="300">
        <f>'EUS STOP cijfers'!CL24</f>
        <v>0</v>
      </c>
      <c r="CM130" s="228">
        <f>'EUS STOP cijfers'!CM24</f>
        <v>0</v>
      </c>
      <c r="CN130" s="228">
        <f>'EUS STOP cijfers'!CN24</f>
        <v>0</v>
      </c>
      <c r="CO130" s="228">
        <f>'EUS STOP cijfers'!CO24</f>
        <v>0</v>
      </c>
      <c r="CP130" s="228">
        <f>'EUS STOP cijfers'!CP24</f>
        <v>0</v>
      </c>
      <c r="CQ130" s="228">
        <f>'EUS STOP cijfers'!CQ24</f>
        <v>0</v>
      </c>
      <c r="CR130" s="228">
        <f>'EUS STOP cijfers'!CR24</f>
        <v>0</v>
      </c>
      <c r="CS130" s="228">
        <f>'EUS STOP cijfers'!CS24</f>
        <v>0</v>
      </c>
      <c r="CT130" s="228">
        <f>'EUS STOP cijfers'!CT24</f>
        <v>0</v>
      </c>
      <c r="CU130" s="228">
        <f>'EUS STOP cijfers'!CU24</f>
        <v>0</v>
      </c>
      <c r="CV130" s="228">
        <f>'EUS STOP cijfers'!CV24</f>
        <v>0</v>
      </c>
      <c r="CW130" s="228">
        <f>'EUS STOP cijfers'!CW24</f>
        <v>0</v>
      </c>
      <c r="CX130" s="228">
        <f>'EUS STOP cijfers'!CX24</f>
        <v>0</v>
      </c>
      <c r="CY130" s="229">
        <f>'EUS STOP cijfers'!CY24</f>
        <v>0</v>
      </c>
      <c r="CZ130" s="227">
        <f>'EUS STOP cijfers'!CZ24</f>
        <v>0</v>
      </c>
      <c r="DA130" s="228">
        <f>'EUS STOP cijfers'!DA24</f>
        <v>0</v>
      </c>
      <c r="DB130" s="228">
        <f>'EUS STOP cijfers'!DB24</f>
        <v>0</v>
      </c>
      <c r="DC130" s="228">
        <f>'EUS STOP cijfers'!DC24</f>
        <v>0</v>
      </c>
      <c r="DD130" s="228">
        <f>'EUS STOP cijfers'!DD24</f>
        <v>0</v>
      </c>
      <c r="DE130" s="228">
        <f>'EUS STOP cijfers'!DE24</f>
        <v>0</v>
      </c>
      <c r="DF130" s="228">
        <f>'EUS STOP cijfers'!DF24</f>
        <v>0</v>
      </c>
      <c r="DG130" s="228">
        <f>'EUS STOP cijfers'!DG24</f>
        <v>0</v>
      </c>
      <c r="DH130" s="228">
        <f>'EUS STOP cijfers'!DH24</f>
        <v>0</v>
      </c>
      <c r="DI130" s="228">
        <f>'EUS STOP cijfers'!DI24</f>
        <v>0</v>
      </c>
      <c r="DJ130" s="228">
        <f>'EUS STOP cijfers'!DJ24</f>
        <v>0</v>
      </c>
      <c r="DK130" s="228">
        <f>'EUS STOP cijfers'!DK24</f>
        <v>0</v>
      </c>
      <c r="DL130" s="229">
        <f>'EUS STOP cijfers'!DL24</f>
        <v>0</v>
      </c>
    </row>
    <row r="131" spans="1:116" s="700" customFormat="1" ht="26.25" customHeight="1">
      <c r="A131" s="694">
        <f>'EUS STOP cijfers'!A25</f>
        <v>0</v>
      </c>
      <c r="B131" s="695" t="str">
        <f>'EUS STOP cijfers'!B25</f>
        <v>UINT/UINA</v>
      </c>
      <c r="C131" s="696" t="str">
        <f>'EUS STOP cijfers'!C25</f>
        <v>EU- subsidieregelingen</v>
      </c>
      <c r="D131" s="696" t="str">
        <f>'EUS STOP cijfers'!D25</f>
        <v xml:space="preserve">EUS Betaalorgaan RVO.nl DG AGRO
</v>
      </c>
      <c r="E131" s="697" t="str">
        <f>'EUS STOP cijfers'!E25</f>
        <v>Pilot risicobedrijven</v>
      </c>
      <c r="F131" s="698" t="str">
        <f>'EUS STOP cijfers'!F25</f>
        <v>EL&amp;I AGRO</v>
      </c>
      <c r="G131" s="696" t="str">
        <f>'EUS STOP cijfers'!G25</f>
        <v>ja, ja</v>
      </c>
      <c r="H131" s="694">
        <f>'EUS STOP cijfers'!H25</f>
        <v>675</v>
      </c>
      <c r="I131" s="696">
        <f>'EUS STOP cijfers'!I25</f>
        <v>0</v>
      </c>
      <c r="J131" s="696">
        <f>'EUS STOP cijfers'!J25</f>
        <v>0</v>
      </c>
      <c r="K131" s="696">
        <f>'EUS STOP cijfers'!K25</f>
        <v>0</v>
      </c>
      <c r="L131" s="696">
        <f>'EUS STOP cijfers'!L25</f>
        <v>0</v>
      </c>
      <c r="M131" s="696">
        <f>'EUS STOP cijfers'!M25</f>
        <v>0</v>
      </c>
      <c r="N131" s="696">
        <f>'EUS STOP cijfers'!N25</f>
        <v>0</v>
      </c>
      <c r="O131" s="696">
        <f>'EUS STOP cijfers'!O25</f>
        <v>0</v>
      </c>
      <c r="P131" s="696">
        <f>'EUS STOP cijfers'!P25</f>
        <v>0</v>
      </c>
      <c r="Q131" s="698">
        <f>'EUS STOP cijfers'!Q25</f>
        <v>675</v>
      </c>
      <c r="R131" s="694">
        <f>'EUS STOP cijfers'!R25</f>
        <v>0</v>
      </c>
      <c r="S131" s="696">
        <f>'EUS STOP cijfers'!S25</f>
        <v>0</v>
      </c>
      <c r="T131" s="696">
        <f>'EUS STOP cijfers'!T25</f>
        <v>675</v>
      </c>
      <c r="U131" s="696">
        <f>'EUS STOP cijfers'!U25</f>
        <v>0</v>
      </c>
      <c r="V131" s="696">
        <f>'EUS STOP cijfers'!V25</f>
        <v>0</v>
      </c>
      <c r="W131" s="696">
        <f>'EUS STOP cijfers'!W25</f>
        <v>0</v>
      </c>
      <c r="X131" s="696">
        <f>'EUS STOP cijfers'!X25</f>
        <v>0</v>
      </c>
      <c r="Y131" s="696">
        <f>'EUS STOP cijfers'!Y25</f>
        <v>0</v>
      </c>
      <c r="Z131" s="695">
        <f>'EUS STOP cijfers'!Z25</f>
        <v>675</v>
      </c>
      <c r="AA131" s="696">
        <f>'EUS STOP cijfers'!AA25</f>
        <v>100</v>
      </c>
      <c r="AB131" s="696">
        <f>'EUS STOP cijfers'!AB25</f>
        <v>0</v>
      </c>
      <c r="AC131" s="696">
        <f>'EUS STOP cijfers'!AC25</f>
        <v>0</v>
      </c>
      <c r="AD131" s="696">
        <f>'EUS STOP cijfers'!AD25</f>
        <v>575</v>
      </c>
      <c r="AE131" s="696">
        <f>'EUS STOP cijfers'!AE25</f>
        <v>0</v>
      </c>
      <c r="AF131" s="696">
        <f>'EUS STOP cijfers'!AF25</f>
        <v>0</v>
      </c>
      <c r="AG131" s="695">
        <f>'EUS STOP cijfers'!AG25</f>
        <v>0</v>
      </c>
      <c r="AH131" s="699">
        <f>'EUS STOP cijfers'!AH25</f>
        <v>0</v>
      </c>
      <c r="AI131" s="699">
        <f>'EUS STOP cijfers'!AI25</f>
        <v>0</v>
      </c>
      <c r="AJ131" s="699">
        <f>'EUS STOP cijfers'!AJ25</f>
        <v>100</v>
      </c>
      <c r="AK131" s="699">
        <f>'EUS STOP cijfers'!AK25</f>
        <v>0</v>
      </c>
      <c r="AL131" s="695">
        <f>'EUS STOP cijfers'!AL25</f>
        <v>0</v>
      </c>
      <c r="AM131" s="699">
        <f>'EUS STOP cijfers'!AM25</f>
        <v>575</v>
      </c>
      <c r="AN131" s="699">
        <f>'EUS STOP cijfers'!AN25</f>
        <v>0</v>
      </c>
      <c r="AO131" s="699">
        <f>'EUS STOP cijfers'!AO25</f>
        <v>0</v>
      </c>
      <c r="AP131" s="699">
        <f>'EUS STOP cijfers'!AP25</f>
        <v>0</v>
      </c>
      <c r="AQ131" s="699">
        <f>'EUS STOP cijfers'!AQ25</f>
        <v>0</v>
      </c>
      <c r="AR131" s="695">
        <f>'EUS STOP cijfers'!AR25</f>
        <v>0</v>
      </c>
      <c r="AS131" s="699">
        <f>'EUS STOP cijfers'!AS25</f>
        <v>0</v>
      </c>
      <c r="AT131" s="699">
        <f>'EUS STOP cijfers'!AT25</f>
        <v>0</v>
      </c>
      <c r="AU131" s="699">
        <f>'EUS STOP cijfers'!AU25</f>
        <v>0</v>
      </c>
      <c r="AV131" s="699">
        <f>'EUS STOP cijfers'!AV25</f>
        <v>0</v>
      </c>
      <c r="AW131" s="699">
        <f>'EUS STOP cijfers'!AW25</f>
        <v>0</v>
      </c>
      <c r="AX131" s="699">
        <f>'EUS STOP cijfers'!AX25</f>
        <v>0</v>
      </c>
      <c r="AY131" s="699">
        <f>'EUS STOP cijfers'!AY25</f>
        <v>0</v>
      </c>
      <c r="AZ131" s="699">
        <f>'EUS STOP cijfers'!AZ25</f>
        <v>0</v>
      </c>
      <c r="BA131" s="699">
        <f>'EUS STOP cijfers'!BA25</f>
        <v>0</v>
      </c>
      <c r="BB131" s="699">
        <f>'EUS STOP cijfers'!BB25</f>
        <v>0</v>
      </c>
      <c r="BC131" s="695">
        <f>'EUS STOP cijfers'!BC25</f>
        <v>0</v>
      </c>
      <c r="BD131" s="699">
        <f>'EUS STOP cijfers'!BD25</f>
        <v>0</v>
      </c>
      <c r="BE131" s="699">
        <f>'EUS STOP cijfers'!BE25</f>
        <v>0</v>
      </c>
      <c r="BF131" s="699">
        <f>'EUS STOP cijfers'!BF25</f>
        <v>0</v>
      </c>
      <c r="BG131" s="699">
        <f>'EUS STOP cijfers'!BG25</f>
        <v>0</v>
      </c>
      <c r="BH131" s="699">
        <f>'EUS STOP cijfers'!BH25</f>
        <v>0</v>
      </c>
      <c r="BI131" s="699">
        <f>'EUS STOP cijfers'!BI25</f>
        <v>0</v>
      </c>
      <c r="BJ131" s="699">
        <f>'EUS STOP cijfers'!BJ25</f>
        <v>0</v>
      </c>
      <c r="BK131" s="695">
        <f>'EUS STOP cijfers'!BK25</f>
        <v>0</v>
      </c>
      <c r="BL131" s="699">
        <f>'EUS STOP cijfers'!BL25</f>
        <v>0</v>
      </c>
      <c r="BM131" s="699">
        <f>'EUS STOP cijfers'!BM25</f>
        <v>0</v>
      </c>
      <c r="BN131" s="699">
        <f>'EUS STOP cijfers'!BN25</f>
        <v>0</v>
      </c>
      <c r="BO131" s="699">
        <f>'EUS STOP cijfers'!BO25</f>
        <v>0</v>
      </c>
      <c r="BP131" s="699">
        <f>'EUS STOP cijfers'!BP25</f>
        <v>0</v>
      </c>
      <c r="BQ131" s="695">
        <f>'EUS STOP cijfers'!BQ25</f>
        <v>0</v>
      </c>
      <c r="BR131" s="699">
        <f>'EUS STOP cijfers'!BR25</f>
        <v>0</v>
      </c>
      <c r="BS131" s="699">
        <f>'EUS STOP cijfers'!BS25</f>
        <v>0</v>
      </c>
      <c r="BT131" s="699">
        <f>'EUS STOP cijfers'!BT25</f>
        <v>0</v>
      </c>
      <c r="BU131" s="699">
        <f>'EUS STOP cijfers'!BU25</f>
        <v>0</v>
      </c>
      <c r="BV131" s="699">
        <f>'EUS STOP cijfers'!BV25</f>
        <v>0</v>
      </c>
      <c r="BW131" s="699">
        <f>'EUS STOP cijfers'!BW25</f>
        <v>0</v>
      </c>
      <c r="BX131" s="694">
        <f>'EUS STOP cijfers'!BX25</f>
        <v>0</v>
      </c>
      <c r="BY131" s="695">
        <f>'EUS STOP cijfers'!BY25</f>
        <v>675</v>
      </c>
      <c r="BZ131" s="696">
        <f>'EUS STOP cijfers'!BZ25</f>
        <v>0</v>
      </c>
      <c r="CA131" s="696">
        <f>'EUS STOP cijfers'!CA25</f>
        <v>0</v>
      </c>
      <c r="CB131" s="696">
        <f>'EUS STOP cijfers'!CB25</f>
        <v>0</v>
      </c>
      <c r="CC131" s="696">
        <f>'EUS STOP cijfers'!CC25</f>
        <v>0</v>
      </c>
      <c r="CD131" s="696">
        <f>'EUS STOP cijfers'!CD25</f>
        <v>0</v>
      </c>
      <c r="CE131" s="696">
        <f>'EUS STOP cijfers'!CE25</f>
        <v>0</v>
      </c>
      <c r="CF131" s="696">
        <f>'EUS STOP cijfers'!CF25</f>
        <v>0</v>
      </c>
      <c r="CG131" s="696">
        <f>'EUS STOP cijfers'!CG25</f>
        <v>0</v>
      </c>
      <c r="CH131" s="696">
        <f>'EUS STOP cijfers'!CH25</f>
        <v>0</v>
      </c>
      <c r="CI131" s="696">
        <f>'EUS STOP cijfers'!CI25</f>
        <v>0</v>
      </c>
      <c r="CJ131" s="696">
        <f>'EUS STOP cijfers'!CJ25</f>
        <v>0</v>
      </c>
      <c r="CK131" s="696">
        <f>'EUS STOP cijfers'!CK25</f>
        <v>0</v>
      </c>
      <c r="CL131" s="695">
        <f>'EUS STOP cijfers'!CL25</f>
        <v>0</v>
      </c>
      <c r="CM131" s="696">
        <f>'EUS STOP cijfers'!CM25</f>
        <v>0</v>
      </c>
      <c r="CN131" s="696">
        <f>'EUS STOP cijfers'!CN25</f>
        <v>0</v>
      </c>
      <c r="CO131" s="696">
        <f>'EUS STOP cijfers'!CO25</f>
        <v>0</v>
      </c>
      <c r="CP131" s="696">
        <f>'EUS STOP cijfers'!CP25</f>
        <v>0</v>
      </c>
      <c r="CQ131" s="696">
        <f>'EUS STOP cijfers'!CQ25</f>
        <v>0</v>
      </c>
      <c r="CR131" s="696">
        <f>'EUS STOP cijfers'!CR25</f>
        <v>0</v>
      </c>
      <c r="CS131" s="696">
        <f>'EUS STOP cijfers'!CS25</f>
        <v>0</v>
      </c>
      <c r="CT131" s="696">
        <f>'EUS STOP cijfers'!CT25</f>
        <v>0</v>
      </c>
      <c r="CU131" s="696">
        <f>'EUS STOP cijfers'!CU25</f>
        <v>0</v>
      </c>
      <c r="CV131" s="696">
        <f>'EUS STOP cijfers'!CV25</f>
        <v>0</v>
      </c>
      <c r="CW131" s="696">
        <f>'EUS STOP cijfers'!CW25</f>
        <v>0</v>
      </c>
      <c r="CX131" s="696">
        <f>'EUS STOP cijfers'!CX25</f>
        <v>0</v>
      </c>
      <c r="CY131" s="698">
        <f>'EUS STOP cijfers'!CY25</f>
        <v>0</v>
      </c>
      <c r="CZ131" s="694">
        <f>'EUS STOP cijfers'!CZ25</f>
        <v>0</v>
      </c>
      <c r="DA131" s="696">
        <f>'EUS STOP cijfers'!DA25</f>
        <v>0</v>
      </c>
      <c r="DB131" s="696">
        <f>'EUS STOP cijfers'!DB25</f>
        <v>0</v>
      </c>
      <c r="DC131" s="696">
        <f>'EUS STOP cijfers'!DC25</f>
        <v>0</v>
      </c>
      <c r="DD131" s="696">
        <f>'EUS STOP cijfers'!DD25</f>
        <v>0</v>
      </c>
      <c r="DE131" s="696">
        <f>'EUS STOP cijfers'!DE25</f>
        <v>0</v>
      </c>
      <c r="DF131" s="696">
        <f>'EUS STOP cijfers'!DF25</f>
        <v>0</v>
      </c>
      <c r="DG131" s="696">
        <f>'EUS STOP cijfers'!DG25</f>
        <v>0</v>
      </c>
      <c r="DH131" s="696">
        <f>'EUS STOP cijfers'!DH25</f>
        <v>0</v>
      </c>
      <c r="DI131" s="696">
        <f>'EUS STOP cijfers'!DI25</f>
        <v>0</v>
      </c>
      <c r="DJ131" s="696">
        <f>'EUS STOP cijfers'!DJ25</f>
        <v>0</v>
      </c>
      <c r="DK131" s="696">
        <f>'EUS STOP cijfers'!DK25</f>
        <v>0</v>
      </c>
      <c r="DL131" s="698">
        <f>'EUS STOP cijfers'!DL25</f>
        <v>0</v>
      </c>
    </row>
    <row r="132" spans="1:116" s="221" customFormat="1" ht="26.25" customHeight="1" thickBot="1">
      <c r="A132" s="222">
        <f>'EUS STOP cijfers'!A26</f>
        <v>0</v>
      </c>
      <c r="B132" s="223" t="str">
        <f>'EUS STOP cijfers'!B26</f>
        <v>UINT/UINA</v>
      </c>
      <c r="C132" s="224" t="str">
        <f>'EUS STOP cijfers'!C26</f>
        <v>EU- subsidieregelingen</v>
      </c>
      <c r="D132" s="224" t="str">
        <f>'EUS STOP cijfers'!D26</f>
        <v xml:space="preserve">EUS Betaalorgaan RVO.nl DG AGRO
</v>
      </c>
      <c r="E132" s="225" t="str">
        <f>'EUS STOP cijfers'!E26</f>
        <v>Verbeterplan- 2.1 (1.2.) + 2.2. instructie medewerkers</v>
      </c>
      <c r="F132" s="226" t="str">
        <f>'EUS STOP cijfers'!F26</f>
        <v>EL&amp;I AGRO</v>
      </c>
      <c r="G132" s="224" t="str">
        <f>'EUS STOP cijfers'!G26</f>
        <v>verbeterplan</v>
      </c>
      <c r="H132" s="227">
        <f>'EUS STOP cijfers'!H26</f>
        <v>1350</v>
      </c>
      <c r="I132" s="228">
        <f>'EUS STOP cijfers'!I26</f>
        <v>0</v>
      </c>
      <c r="J132" s="228">
        <f>'EUS STOP cijfers'!J26</f>
        <v>0</v>
      </c>
      <c r="K132" s="228">
        <f>'EUS STOP cijfers'!K26</f>
        <v>0</v>
      </c>
      <c r="L132" s="228">
        <f>'EUS STOP cijfers'!L26</f>
        <v>0</v>
      </c>
      <c r="M132" s="228">
        <f>'EUS STOP cijfers'!M26</f>
        <v>0</v>
      </c>
      <c r="N132" s="228">
        <f>'EUS STOP cijfers'!N26</f>
        <v>0</v>
      </c>
      <c r="O132" s="228">
        <f>'EUS STOP cijfers'!O26</f>
        <v>0</v>
      </c>
      <c r="P132" s="228">
        <f>'EUS STOP cijfers'!P26</f>
        <v>0</v>
      </c>
      <c r="Q132" s="229">
        <f>'EUS STOP cijfers'!Q26</f>
        <v>1350</v>
      </c>
      <c r="R132" s="227">
        <f>'EUS STOP cijfers'!R26</f>
        <v>0</v>
      </c>
      <c r="S132" s="228">
        <f>'EUS STOP cijfers'!S26</f>
        <v>0</v>
      </c>
      <c r="T132" s="228">
        <f>'EUS STOP cijfers'!T26</f>
        <v>1350</v>
      </c>
      <c r="U132" s="228">
        <f>'EUS STOP cijfers'!U26</f>
        <v>0</v>
      </c>
      <c r="V132" s="228">
        <f>'EUS STOP cijfers'!V26</f>
        <v>0</v>
      </c>
      <c r="W132" s="228">
        <f>'EUS STOP cijfers'!W26</f>
        <v>0</v>
      </c>
      <c r="X132" s="228">
        <f>'EUS STOP cijfers'!X26</f>
        <v>0</v>
      </c>
      <c r="Y132" s="228">
        <f>'EUS STOP cijfers'!Y26</f>
        <v>0</v>
      </c>
      <c r="Z132" s="223">
        <f>'EUS STOP cijfers'!Z26</f>
        <v>1350</v>
      </c>
      <c r="AA132" s="228">
        <f>'EUS STOP cijfers'!AA26</f>
        <v>1350</v>
      </c>
      <c r="AB132" s="228">
        <f>'EUS STOP cijfers'!AB26</f>
        <v>0</v>
      </c>
      <c r="AC132" s="228">
        <f>'EUS STOP cijfers'!AC26</f>
        <v>0</v>
      </c>
      <c r="AD132" s="228">
        <f>'EUS STOP cijfers'!AD26</f>
        <v>0</v>
      </c>
      <c r="AE132" s="228">
        <f>'EUS STOP cijfers'!AE26</f>
        <v>0</v>
      </c>
      <c r="AF132" s="228">
        <f>'EUS STOP cijfers'!AF26</f>
        <v>0</v>
      </c>
      <c r="AG132" s="223">
        <f>'EUS STOP cijfers'!AG26</f>
        <v>0</v>
      </c>
      <c r="AH132" s="230">
        <f>'EUS STOP cijfers'!AH26</f>
        <v>0</v>
      </c>
      <c r="AI132" s="230">
        <f>'EUS STOP cijfers'!AI26</f>
        <v>0</v>
      </c>
      <c r="AJ132" s="230">
        <f>'EUS STOP cijfers'!AJ26</f>
        <v>1350</v>
      </c>
      <c r="AK132" s="230">
        <f>'EUS STOP cijfers'!AK26</f>
        <v>0</v>
      </c>
      <c r="AL132" s="223">
        <f>'EUS STOP cijfers'!AL26</f>
        <v>0</v>
      </c>
      <c r="AM132" s="230">
        <f>'EUS STOP cijfers'!AM26</f>
        <v>0</v>
      </c>
      <c r="AN132" s="230">
        <f>'EUS STOP cijfers'!AN26</f>
        <v>0</v>
      </c>
      <c r="AO132" s="230">
        <f>'EUS STOP cijfers'!AO26</f>
        <v>0</v>
      </c>
      <c r="AP132" s="230">
        <f>'EUS STOP cijfers'!AP26</f>
        <v>0</v>
      </c>
      <c r="AQ132" s="230">
        <f>'EUS STOP cijfers'!AQ26</f>
        <v>0</v>
      </c>
      <c r="AR132" s="223">
        <f>'EUS STOP cijfers'!AR26</f>
        <v>0</v>
      </c>
      <c r="AS132" s="230">
        <f>'EUS STOP cijfers'!AS26</f>
        <v>0</v>
      </c>
      <c r="AT132" s="230">
        <f>'EUS STOP cijfers'!AT26</f>
        <v>0</v>
      </c>
      <c r="AU132" s="230">
        <f>'EUS STOP cijfers'!AU26</f>
        <v>0</v>
      </c>
      <c r="AV132" s="230">
        <f>'EUS STOP cijfers'!AV26</f>
        <v>0</v>
      </c>
      <c r="AW132" s="230">
        <f>'EUS STOP cijfers'!AW26</f>
        <v>0</v>
      </c>
      <c r="AX132" s="230">
        <f>'EUS STOP cijfers'!AX26</f>
        <v>0</v>
      </c>
      <c r="AY132" s="230">
        <f>'EUS STOP cijfers'!AY26</f>
        <v>0</v>
      </c>
      <c r="AZ132" s="230">
        <f>'EUS STOP cijfers'!AZ26</f>
        <v>0</v>
      </c>
      <c r="BA132" s="230">
        <f>'EUS STOP cijfers'!BA26</f>
        <v>0</v>
      </c>
      <c r="BB132" s="230">
        <f>'EUS STOP cijfers'!BB26</f>
        <v>0</v>
      </c>
      <c r="BC132" s="223">
        <f>'EUS STOP cijfers'!BC26</f>
        <v>0</v>
      </c>
      <c r="BD132" s="230">
        <f>'EUS STOP cijfers'!BD26</f>
        <v>0</v>
      </c>
      <c r="BE132" s="230">
        <f>'EUS STOP cijfers'!BE26</f>
        <v>0</v>
      </c>
      <c r="BF132" s="230">
        <f>'EUS STOP cijfers'!BF26</f>
        <v>0</v>
      </c>
      <c r="BG132" s="230">
        <f>'EUS STOP cijfers'!BG26</f>
        <v>0</v>
      </c>
      <c r="BH132" s="230">
        <f>'EUS STOP cijfers'!BH26</f>
        <v>0</v>
      </c>
      <c r="BI132" s="230">
        <f>'EUS STOP cijfers'!BI26</f>
        <v>0</v>
      </c>
      <c r="BJ132" s="230">
        <f>'EUS STOP cijfers'!BJ26</f>
        <v>0</v>
      </c>
      <c r="BK132" s="223">
        <f>'EUS STOP cijfers'!BK26</f>
        <v>0</v>
      </c>
      <c r="BL132" s="230">
        <f>'EUS STOP cijfers'!BL26</f>
        <v>0</v>
      </c>
      <c r="BM132" s="230">
        <f>'EUS STOP cijfers'!BM26</f>
        <v>0</v>
      </c>
      <c r="BN132" s="230">
        <f>'EUS STOP cijfers'!BN26</f>
        <v>0</v>
      </c>
      <c r="BO132" s="230">
        <f>'EUS STOP cijfers'!BO26</f>
        <v>0</v>
      </c>
      <c r="BP132" s="230">
        <f>'EUS STOP cijfers'!BP26</f>
        <v>0</v>
      </c>
      <c r="BQ132" s="223">
        <f>'EUS STOP cijfers'!BQ26</f>
        <v>0</v>
      </c>
      <c r="BR132" s="230">
        <f>'EUS STOP cijfers'!BR26</f>
        <v>0</v>
      </c>
      <c r="BS132" s="230">
        <f>'EUS STOP cijfers'!BS26</f>
        <v>0</v>
      </c>
      <c r="BT132" s="230">
        <f>'EUS STOP cijfers'!BT26</f>
        <v>0</v>
      </c>
      <c r="BU132" s="230">
        <f>'EUS STOP cijfers'!BU26</f>
        <v>0</v>
      </c>
      <c r="BV132" s="230">
        <f>'EUS STOP cijfers'!BV26</f>
        <v>0</v>
      </c>
      <c r="BW132" s="230">
        <f>'EUS STOP cijfers'!BW26</f>
        <v>0</v>
      </c>
      <c r="BX132" s="222">
        <f>'EUS STOP cijfers'!BX26</f>
        <v>0</v>
      </c>
      <c r="BY132" s="223">
        <f>'EUS STOP cijfers'!BY26</f>
        <v>1350</v>
      </c>
      <c r="BZ132" s="228">
        <f>'EUS STOP cijfers'!BZ26</f>
        <v>0</v>
      </c>
      <c r="CA132" s="228">
        <f>'EUS STOP cijfers'!CA26</f>
        <v>0</v>
      </c>
      <c r="CB132" s="228">
        <f>'EUS STOP cijfers'!CB26</f>
        <v>0</v>
      </c>
      <c r="CC132" s="228">
        <f>'EUS STOP cijfers'!CC26</f>
        <v>0</v>
      </c>
      <c r="CD132" s="228">
        <f>'EUS STOP cijfers'!CD26</f>
        <v>0</v>
      </c>
      <c r="CE132" s="228">
        <f>'EUS STOP cijfers'!CE26</f>
        <v>0</v>
      </c>
      <c r="CF132" s="228">
        <f>'EUS STOP cijfers'!CF26</f>
        <v>0</v>
      </c>
      <c r="CG132" s="228">
        <f>'EUS STOP cijfers'!CG26</f>
        <v>0</v>
      </c>
      <c r="CH132" s="228">
        <f>'EUS STOP cijfers'!CH26</f>
        <v>0</v>
      </c>
      <c r="CI132" s="228">
        <f>'EUS STOP cijfers'!CI26</f>
        <v>0</v>
      </c>
      <c r="CJ132" s="228">
        <f>'EUS STOP cijfers'!CJ26</f>
        <v>0</v>
      </c>
      <c r="CK132" s="228">
        <f>'EUS STOP cijfers'!CK26</f>
        <v>0</v>
      </c>
      <c r="CL132" s="300">
        <f>'EUS STOP cijfers'!CL26</f>
        <v>0</v>
      </c>
      <c r="CM132" s="228">
        <f>'EUS STOP cijfers'!CM26</f>
        <v>0</v>
      </c>
      <c r="CN132" s="228">
        <f>'EUS STOP cijfers'!CN26</f>
        <v>0</v>
      </c>
      <c r="CO132" s="228">
        <f>'EUS STOP cijfers'!CO26</f>
        <v>0</v>
      </c>
      <c r="CP132" s="228">
        <f>'EUS STOP cijfers'!CP26</f>
        <v>0</v>
      </c>
      <c r="CQ132" s="228">
        <f>'EUS STOP cijfers'!CQ26</f>
        <v>0</v>
      </c>
      <c r="CR132" s="228">
        <f>'EUS STOP cijfers'!CR26</f>
        <v>0</v>
      </c>
      <c r="CS132" s="228">
        <f>'EUS STOP cijfers'!CS26</f>
        <v>0</v>
      </c>
      <c r="CT132" s="228">
        <f>'EUS STOP cijfers'!CT26</f>
        <v>0</v>
      </c>
      <c r="CU132" s="228">
        <f>'EUS STOP cijfers'!CU26</f>
        <v>0</v>
      </c>
      <c r="CV132" s="228">
        <f>'EUS STOP cijfers'!CV26</f>
        <v>0</v>
      </c>
      <c r="CW132" s="228">
        <f>'EUS STOP cijfers'!CW26</f>
        <v>0</v>
      </c>
      <c r="CX132" s="228">
        <f>'EUS STOP cijfers'!CX26</f>
        <v>0</v>
      </c>
      <c r="CY132" s="229">
        <f>'EUS STOP cijfers'!CY26</f>
        <v>0</v>
      </c>
      <c r="CZ132" s="227">
        <f>'EUS STOP cijfers'!CZ26</f>
        <v>0</v>
      </c>
      <c r="DA132" s="228">
        <f>'EUS STOP cijfers'!DA26</f>
        <v>0</v>
      </c>
      <c r="DB132" s="228">
        <f>'EUS STOP cijfers'!DB26</f>
        <v>0</v>
      </c>
      <c r="DC132" s="228">
        <f>'EUS STOP cijfers'!DC26</f>
        <v>0</v>
      </c>
      <c r="DD132" s="228">
        <f>'EUS STOP cijfers'!DD26</f>
        <v>0</v>
      </c>
      <c r="DE132" s="228">
        <f>'EUS STOP cijfers'!DE26</f>
        <v>0</v>
      </c>
      <c r="DF132" s="228">
        <f>'EUS STOP cijfers'!DF26</f>
        <v>0</v>
      </c>
      <c r="DG132" s="228">
        <f>'EUS STOP cijfers'!DG26</f>
        <v>0</v>
      </c>
      <c r="DH132" s="228">
        <f>'EUS STOP cijfers'!DH26</f>
        <v>0</v>
      </c>
      <c r="DI132" s="228">
        <f>'EUS STOP cijfers'!DI26</f>
        <v>0</v>
      </c>
      <c r="DJ132" s="228">
        <f>'EUS STOP cijfers'!DJ26</f>
        <v>0</v>
      </c>
      <c r="DK132" s="228">
        <f>'EUS STOP cijfers'!DK26</f>
        <v>0</v>
      </c>
      <c r="DL132" s="229">
        <f>'EUS STOP cijfers'!DL26</f>
        <v>0</v>
      </c>
    </row>
    <row r="133" spans="1:116">
      <c r="A133" s="52">
        <f>'HAP STOP cijfers'!A3</f>
        <v>0</v>
      </c>
      <c r="B133" s="48" t="str">
        <f>'HAP STOP cijfers'!B3</f>
        <v>HBNT/HBNL/HBNA/HBNK</v>
      </c>
      <c r="C133" s="54" t="str">
        <f>'HAP STOP cijfers'!C3</f>
        <v>Horeca en ambachtelijke productie</v>
      </c>
      <c r="D133" s="54" t="str">
        <f>'HAP STOP cijfers'!D3</f>
        <v xml:space="preserve">H&amp;AP Doelgericht handhaven VWS </v>
      </c>
      <c r="E133" s="54" t="str">
        <f>'HAP STOP cijfers'!E3</f>
        <v>Doelgericht handhaven - workflow</v>
      </c>
      <c r="F133" s="54" t="str">
        <f>'HAP STOP cijfers'!F3</f>
        <v>VWS</v>
      </c>
      <c r="G133" s="54" t="str">
        <f>'HAP STOP cijfers'!G3</f>
        <v>ja/ja</v>
      </c>
      <c r="H133" s="525">
        <f>'HAP STOP cijfers'!H3</f>
        <v>73205</v>
      </c>
      <c r="I133" s="14">
        <f>'HAP STOP cijfers'!I3</f>
        <v>5352</v>
      </c>
      <c r="J133" s="525">
        <f>'HAP STOP cijfers'!J3</f>
        <v>2600</v>
      </c>
      <c r="K133" s="14">
        <f>'HAP STOP cijfers'!K3</f>
        <v>1350</v>
      </c>
      <c r="L133" s="14">
        <f>'HAP STOP cijfers'!L3</f>
        <v>0</v>
      </c>
      <c r="M133" s="14">
        <f>'HAP STOP cijfers'!M3</f>
        <v>0</v>
      </c>
      <c r="N133" s="14">
        <f>'HAP STOP cijfers'!N3</f>
        <v>0</v>
      </c>
      <c r="O133" s="14">
        <f>'HAP STOP cijfers'!O3</f>
        <v>0</v>
      </c>
      <c r="P133" s="14">
        <f>'HAP STOP cijfers'!P3</f>
        <v>0</v>
      </c>
      <c r="Q133" s="51">
        <f>'HAP STOP cijfers'!Q3</f>
        <v>82507</v>
      </c>
      <c r="R133" s="21">
        <f>'HAP STOP cijfers'!R3</f>
        <v>0</v>
      </c>
      <c r="S133" s="14">
        <f>'HAP STOP cijfers'!S3</f>
        <v>0</v>
      </c>
      <c r="T133" s="525">
        <f>'HAP STOP cijfers'!T3</f>
        <v>82507</v>
      </c>
      <c r="U133" s="14">
        <f>'HAP STOP cijfers'!U3</f>
        <v>0</v>
      </c>
      <c r="V133" s="14">
        <f>'HAP STOP cijfers'!V3</f>
        <v>0</v>
      </c>
      <c r="W133" s="14">
        <f>'HAP STOP cijfers'!W3</f>
        <v>0</v>
      </c>
      <c r="X133" s="14">
        <f>'HAP STOP cijfers'!X3</f>
        <v>0</v>
      </c>
      <c r="Y133" s="14">
        <f>'HAP STOP cijfers'!Y3</f>
        <v>0</v>
      </c>
      <c r="Z133" s="48">
        <f>'HAP STOP cijfers'!Z3</f>
        <v>82507</v>
      </c>
      <c r="AA133" s="525">
        <f>'HAP STOP cijfers'!AA3</f>
        <v>2150</v>
      </c>
      <c r="AB133" s="525">
        <f>'HAP STOP cijfers'!AB3</f>
        <v>73655</v>
      </c>
      <c r="AC133" s="14">
        <f>'HAP STOP cijfers'!AC3</f>
        <v>0</v>
      </c>
      <c r="AD133" s="14">
        <f>'HAP STOP cijfers'!AD3</f>
        <v>0</v>
      </c>
      <c r="AE133" s="14">
        <f>'HAP STOP cijfers'!AE3</f>
        <v>0</v>
      </c>
      <c r="AF133" s="14">
        <f>'HAP STOP cijfers'!AF3</f>
        <v>6702</v>
      </c>
      <c r="AG133" s="48">
        <f>'HAP STOP cijfers'!AG3</f>
        <v>0</v>
      </c>
      <c r="AH133" s="525">
        <f>'HAP STOP cijfers'!AH3</f>
        <v>1000</v>
      </c>
      <c r="AI133" s="525">
        <f>'HAP STOP cijfers'!AI3</f>
        <v>1150</v>
      </c>
      <c r="AJ133" s="14">
        <f>'HAP STOP cijfers'!AJ3</f>
        <v>0</v>
      </c>
      <c r="AK133" s="14">
        <f>'HAP STOP cijfers'!AK3</f>
        <v>0</v>
      </c>
      <c r="AL133" s="48">
        <f>'HAP STOP cijfers'!AL3</f>
        <v>0</v>
      </c>
      <c r="AM133" s="14">
        <f>'HAP STOP cijfers'!AM3</f>
        <v>0</v>
      </c>
      <c r="AN133" s="14">
        <f>'HAP STOP cijfers'!AN3</f>
        <v>0</v>
      </c>
      <c r="AO133" s="14">
        <f>'HAP STOP cijfers'!AO3</f>
        <v>0</v>
      </c>
      <c r="AP133" s="14">
        <f>'HAP STOP cijfers'!AP3</f>
        <v>0</v>
      </c>
      <c r="AQ133" s="14">
        <f>'HAP STOP cijfers'!AQ3</f>
        <v>0</v>
      </c>
      <c r="AR133" s="48">
        <f>'HAP STOP cijfers'!AR3</f>
        <v>0</v>
      </c>
      <c r="AS133" s="14">
        <f>'HAP STOP cijfers'!AS3</f>
        <v>8183.8888888888887</v>
      </c>
      <c r="AT133" s="14">
        <f>'HAP STOP cijfers'!AT3</f>
        <v>8183.8888888888887</v>
      </c>
      <c r="AU133" s="14">
        <f>'HAP STOP cijfers'!AU3</f>
        <v>8183.8888888888887</v>
      </c>
      <c r="AV133" s="14">
        <f>'HAP STOP cijfers'!AV3</f>
        <v>8183.8888888888887</v>
      </c>
      <c r="AW133" s="14">
        <f>'HAP STOP cijfers'!AW3</f>
        <v>8183.8888888888887</v>
      </c>
      <c r="AX133" s="14">
        <f>'HAP STOP cijfers'!AX3</f>
        <v>8183.8888888888887</v>
      </c>
      <c r="AY133" s="14">
        <f>'HAP STOP cijfers'!AY3</f>
        <v>8183.8888888888887</v>
      </c>
      <c r="AZ133" s="14">
        <f>'HAP STOP cijfers'!AZ3</f>
        <v>8183.8888888888887</v>
      </c>
      <c r="BA133" s="14">
        <f>'HAP STOP cijfers'!BA3</f>
        <v>8183.8888888888887</v>
      </c>
      <c r="BB133" s="14">
        <f>'HAP STOP cijfers'!BB3</f>
        <v>0</v>
      </c>
      <c r="BC133" s="48">
        <f>'HAP STOP cijfers'!BC3</f>
        <v>0</v>
      </c>
      <c r="BD133" s="14">
        <f>'HAP STOP cijfers'!BD3</f>
        <v>2700</v>
      </c>
      <c r="BE133" s="14">
        <f>'HAP STOP cijfers'!BE3</f>
        <v>0</v>
      </c>
      <c r="BF133" s="14">
        <f>'HAP STOP cijfers'!BF3</f>
        <v>0</v>
      </c>
      <c r="BG133" s="14">
        <f>'HAP STOP cijfers'!BG3</f>
        <v>0</v>
      </c>
      <c r="BH133" s="14">
        <f>'HAP STOP cijfers'!BH3</f>
        <v>1326</v>
      </c>
      <c r="BI133" s="14">
        <f>'HAP STOP cijfers'!BI3</f>
        <v>1326</v>
      </c>
      <c r="BJ133" s="14">
        <f>'HAP STOP cijfers'!BJ3</f>
        <v>1350</v>
      </c>
      <c r="BK133" s="48">
        <f>'HAP STOP cijfers'!BK3</f>
        <v>0</v>
      </c>
      <c r="BL133" s="14">
        <f>'HAP STOP cijfers'!BL3</f>
        <v>0</v>
      </c>
      <c r="BM133" s="14">
        <f>'HAP STOP cijfers'!BM3</f>
        <v>0</v>
      </c>
      <c r="BN133" s="14">
        <f>'HAP STOP cijfers'!BN3</f>
        <v>0</v>
      </c>
      <c r="BO133" s="14">
        <f>'HAP STOP cijfers'!BO3</f>
        <v>0</v>
      </c>
      <c r="BP133" s="14">
        <f>'HAP STOP cijfers'!BP3</f>
        <v>0</v>
      </c>
      <c r="BQ133" s="48">
        <f>'HAP STOP cijfers'!BQ3</f>
        <v>0</v>
      </c>
      <c r="BR133" s="14">
        <f>'HAP STOP cijfers'!BR3</f>
        <v>0</v>
      </c>
      <c r="BS133" s="14">
        <f>'HAP STOP cijfers'!BS3</f>
        <v>0</v>
      </c>
      <c r="BT133" s="14">
        <f>'HAP STOP cijfers'!BT3</f>
        <v>0</v>
      </c>
      <c r="BU133" s="14">
        <f>'HAP STOP cijfers'!BU3</f>
        <v>0</v>
      </c>
      <c r="BV133" s="14">
        <f>'HAP STOP cijfers'!BV3</f>
        <v>0</v>
      </c>
      <c r="BW133" s="14">
        <f>'HAP STOP cijfers'!BW3</f>
        <v>0</v>
      </c>
      <c r="BX133" s="52">
        <f>'HAP STOP cijfers'!BX3</f>
        <v>0</v>
      </c>
      <c r="BY133" s="48">
        <f>'HAP STOP cijfers'!BY3</f>
        <v>82507</v>
      </c>
      <c r="BZ133" s="14">
        <f>'HAP STOP cijfers'!BZ3</f>
        <v>4125.3500000000004</v>
      </c>
      <c r="CA133" s="14">
        <f>'HAP STOP cijfers'!CA3</f>
        <v>8250.7000000000007</v>
      </c>
      <c r="CB133" s="14">
        <f>'HAP STOP cijfers'!CB3</f>
        <v>8250.7000000000007</v>
      </c>
      <c r="CC133" s="14">
        <f>'HAP STOP cijfers'!CC3</f>
        <v>8250.7000000000007</v>
      </c>
      <c r="CD133" s="14">
        <f>'HAP STOP cijfers'!CD3</f>
        <v>8250.7000000000007</v>
      </c>
      <c r="CE133" s="14">
        <f>'HAP STOP cijfers'!CE3</f>
        <v>4125.3500000000004</v>
      </c>
      <c r="CF133" s="14">
        <f>'HAP STOP cijfers'!CF3</f>
        <v>4125.3500000000004</v>
      </c>
      <c r="CG133" s="14">
        <f>'HAP STOP cijfers'!CG3</f>
        <v>8250.7000000000007</v>
      </c>
      <c r="CH133" s="14">
        <f>'HAP STOP cijfers'!CH3</f>
        <v>8250.7000000000007</v>
      </c>
      <c r="CI133" s="14">
        <f>'HAP STOP cijfers'!CI3</f>
        <v>8250.7000000000007</v>
      </c>
      <c r="CJ133" s="14">
        <f>'HAP STOP cijfers'!CJ3</f>
        <v>8250.7000000000007</v>
      </c>
      <c r="CK133" s="14">
        <f>'HAP STOP cijfers'!CK3</f>
        <v>4125.3500000000004</v>
      </c>
      <c r="CL133" s="303">
        <f>'HAP STOP cijfers'!CL3</f>
        <v>82507</v>
      </c>
      <c r="CM133" s="14">
        <f>'HAP STOP cijfers'!CM3</f>
        <v>0</v>
      </c>
      <c r="CN133" s="14">
        <f>'HAP STOP cijfers'!CN3</f>
        <v>0</v>
      </c>
      <c r="CO133" s="14">
        <f>'HAP STOP cijfers'!CO3</f>
        <v>0</v>
      </c>
      <c r="CP133" s="14">
        <f>'HAP STOP cijfers'!CP3</f>
        <v>0</v>
      </c>
      <c r="CQ133" s="14">
        <f>'HAP STOP cijfers'!CQ3</f>
        <v>0</v>
      </c>
      <c r="CR133" s="14">
        <f>'HAP STOP cijfers'!CR3</f>
        <v>0</v>
      </c>
      <c r="CS133" s="14">
        <f>'HAP STOP cijfers'!CS3</f>
        <v>0</v>
      </c>
      <c r="CT133" s="14">
        <f>'HAP STOP cijfers'!CT3</f>
        <v>0</v>
      </c>
      <c r="CU133" s="14">
        <f>'HAP STOP cijfers'!CU3</f>
        <v>0</v>
      </c>
      <c r="CV133" s="14">
        <f>'HAP STOP cijfers'!CV3</f>
        <v>0</v>
      </c>
      <c r="CW133" s="14">
        <f>'HAP STOP cijfers'!CW3</f>
        <v>0</v>
      </c>
      <c r="CX133" s="14">
        <f>'HAP STOP cijfers'!CX3</f>
        <v>0</v>
      </c>
      <c r="CY133" s="51">
        <f>'HAP STOP cijfers'!CY3</f>
        <v>0</v>
      </c>
      <c r="CZ133" s="21">
        <f>'HAP STOP cijfers'!CZ3</f>
        <v>427</v>
      </c>
      <c r="DA133" s="14">
        <f>'HAP STOP cijfers'!DA3</f>
        <v>854</v>
      </c>
      <c r="DB133" s="14">
        <f>'HAP STOP cijfers'!DB3</f>
        <v>854</v>
      </c>
      <c r="DC133" s="14">
        <f>'HAP STOP cijfers'!DC3</f>
        <v>854</v>
      </c>
      <c r="DD133" s="14">
        <f>'HAP STOP cijfers'!DD3</f>
        <v>854</v>
      </c>
      <c r="DE133" s="14">
        <f>'HAP STOP cijfers'!DE3</f>
        <v>854</v>
      </c>
      <c r="DF133" s="14">
        <f>'HAP STOP cijfers'!DF3</f>
        <v>427</v>
      </c>
      <c r="DG133" s="14">
        <f>'HAP STOP cijfers'!DG3</f>
        <v>427</v>
      </c>
      <c r="DH133" s="14">
        <f>'HAP STOP cijfers'!DH3</f>
        <v>854</v>
      </c>
      <c r="DI133" s="14">
        <f>'HAP STOP cijfers'!DI3</f>
        <v>854</v>
      </c>
      <c r="DJ133" s="14">
        <f>'HAP STOP cijfers'!DJ3</f>
        <v>854</v>
      </c>
      <c r="DK133" s="14">
        <f>'HAP STOP cijfers'!DK3</f>
        <v>427</v>
      </c>
      <c r="DL133" s="51">
        <f>'HAP STOP cijfers'!DL3</f>
        <v>8540</v>
      </c>
    </row>
    <row r="134" spans="1:116">
      <c r="A134" s="47">
        <f>'HAP STOP cijfers'!A4</f>
        <v>0</v>
      </c>
      <c r="B134" s="49" t="str">
        <f>'HAP STOP cijfers'!B4</f>
        <v>HBNT6603</v>
      </c>
      <c r="C134" s="4" t="str">
        <f>'HAP STOP cijfers'!C4</f>
        <v>Horeca en ambachtelijke productie</v>
      </c>
      <c r="D134" s="4" t="str">
        <f>'HAP STOP cijfers'!D4</f>
        <v xml:space="preserve">H&amp;AP Doelgericht handhaven VWS </v>
      </c>
      <c r="E134" s="4" t="str">
        <f>'HAP STOP cijfers'!E4</f>
        <v>Notoire overtreders: hard waar het moet - workflow</v>
      </c>
      <c r="F134" s="4" t="str">
        <f>'HAP STOP cijfers'!F4</f>
        <v>VWS</v>
      </c>
      <c r="G134" s="4" t="str">
        <f>'HAP STOP cijfers'!G4</f>
        <v>ja/ja</v>
      </c>
      <c r="H134" s="518">
        <f>'HAP STOP cijfers'!H4</f>
        <v>15000</v>
      </c>
      <c r="I134" s="11">
        <f>'HAP STOP cijfers'!I4</f>
        <v>0</v>
      </c>
      <c r="J134" s="11">
        <f>'HAP STOP cijfers'!J4</f>
        <v>0</v>
      </c>
      <c r="K134" s="11">
        <f>'HAP STOP cijfers'!K4</f>
        <v>0</v>
      </c>
      <c r="L134" s="11">
        <f>'HAP STOP cijfers'!L4</f>
        <v>0</v>
      </c>
      <c r="M134" s="11">
        <f>'HAP STOP cijfers'!M4</f>
        <v>0</v>
      </c>
      <c r="N134" s="11">
        <f>'HAP STOP cijfers'!N4</f>
        <v>0</v>
      </c>
      <c r="O134" s="11">
        <f>'HAP STOP cijfers'!O4</f>
        <v>0</v>
      </c>
      <c r="P134" s="11">
        <f>'HAP STOP cijfers'!P4</f>
        <v>0</v>
      </c>
      <c r="Q134" s="26">
        <f>'HAP STOP cijfers'!Q4</f>
        <v>15000</v>
      </c>
      <c r="R134" s="15">
        <f>'HAP STOP cijfers'!R4</f>
        <v>0</v>
      </c>
      <c r="S134" s="11">
        <f>'HAP STOP cijfers'!S4</f>
        <v>0</v>
      </c>
      <c r="T134" s="518">
        <f>'HAP STOP cijfers'!T4</f>
        <v>15000</v>
      </c>
      <c r="U134" s="11">
        <f>'HAP STOP cijfers'!U4</f>
        <v>0</v>
      </c>
      <c r="V134" s="11">
        <f>'HAP STOP cijfers'!V4</f>
        <v>0</v>
      </c>
      <c r="W134" s="11">
        <f>'HAP STOP cijfers'!W4</f>
        <v>0</v>
      </c>
      <c r="X134" s="11">
        <f>'HAP STOP cijfers'!X4</f>
        <v>0</v>
      </c>
      <c r="Y134" s="11">
        <f>'HAP STOP cijfers'!Y4</f>
        <v>0</v>
      </c>
      <c r="Z134" s="49">
        <f>'HAP STOP cijfers'!Z4</f>
        <v>15000</v>
      </c>
      <c r="AA134" s="518">
        <f>'HAP STOP cijfers'!AA4</f>
        <v>500</v>
      </c>
      <c r="AB134" s="518">
        <f>'HAP STOP cijfers'!AB4</f>
        <v>14500</v>
      </c>
      <c r="AC134" s="11">
        <f>'HAP STOP cijfers'!AC4</f>
        <v>0</v>
      </c>
      <c r="AD134" s="11">
        <f>'HAP STOP cijfers'!AD4</f>
        <v>0</v>
      </c>
      <c r="AE134" s="11">
        <f>'HAP STOP cijfers'!AE4</f>
        <v>0</v>
      </c>
      <c r="AF134" s="11">
        <f>'HAP STOP cijfers'!AF4</f>
        <v>0</v>
      </c>
      <c r="AG134" s="49">
        <f>'HAP STOP cijfers'!AG4</f>
        <v>0</v>
      </c>
      <c r="AH134" s="11">
        <f>'HAP STOP cijfers'!AH4</f>
        <v>0</v>
      </c>
      <c r="AI134" s="518">
        <f>'HAP STOP cijfers'!AI4</f>
        <v>500</v>
      </c>
      <c r="AJ134" s="11">
        <f>'HAP STOP cijfers'!AJ4</f>
        <v>0</v>
      </c>
      <c r="AK134" s="11">
        <f>'HAP STOP cijfers'!AK4</f>
        <v>0</v>
      </c>
      <c r="AL134" s="49">
        <f>'HAP STOP cijfers'!AL4</f>
        <v>0</v>
      </c>
      <c r="AM134" s="11">
        <f>'HAP STOP cijfers'!AM4</f>
        <v>0</v>
      </c>
      <c r="AN134" s="11">
        <f>'HAP STOP cijfers'!AN4</f>
        <v>0</v>
      </c>
      <c r="AO134" s="11">
        <f>'HAP STOP cijfers'!AO4</f>
        <v>0</v>
      </c>
      <c r="AP134" s="11">
        <f>'HAP STOP cijfers'!AP4</f>
        <v>0</v>
      </c>
      <c r="AQ134" s="11">
        <f>'HAP STOP cijfers'!AQ4</f>
        <v>0</v>
      </c>
      <c r="AR134" s="49">
        <f>'HAP STOP cijfers'!AR4</f>
        <v>0</v>
      </c>
      <c r="AS134" s="11">
        <f>'HAP STOP cijfers'!AS4</f>
        <v>1611</v>
      </c>
      <c r="AT134" s="11">
        <f>'HAP STOP cijfers'!AT4</f>
        <v>1611</v>
      </c>
      <c r="AU134" s="11">
        <f>'HAP STOP cijfers'!AU4</f>
        <v>1611</v>
      </c>
      <c r="AV134" s="11">
        <f>'HAP STOP cijfers'!AV4</f>
        <v>1611</v>
      </c>
      <c r="AW134" s="11">
        <f>'HAP STOP cijfers'!AW4</f>
        <v>1611</v>
      </c>
      <c r="AX134" s="11">
        <f>'HAP STOP cijfers'!AX4</f>
        <v>1611</v>
      </c>
      <c r="AY134" s="11">
        <f>'HAP STOP cijfers'!AY4</f>
        <v>1612</v>
      </c>
      <c r="AZ134" s="11">
        <f>'HAP STOP cijfers'!AZ4</f>
        <v>1611</v>
      </c>
      <c r="BA134" s="11">
        <f>'HAP STOP cijfers'!BA4</f>
        <v>1611</v>
      </c>
      <c r="BB134" s="11">
        <f>'HAP STOP cijfers'!BB4</f>
        <v>0</v>
      </c>
      <c r="BC134" s="49">
        <f>'HAP STOP cijfers'!BC4</f>
        <v>0</v>
      </c>
      <c r="BD134" s="11">
        <f>'HAP STOP cijfers'!BD4</f>
        <v>0</v>
      </c>
      <c r="BE134" s="11">
        <f>'HAP STOP cijfers'!BE4</f>
        <v>0</v>
      </c>
      <c r="BF134" s="11">
        <f>'HAP STOP cijfers'!BF4</f>
        <v>0</v>
      </c>
      <c r="BG134" s="11">
        <f>'HAP STOP cijfers'!BG4</f>
        <v>0</v>
      </c>
      <c r="BH134" s="11">
        <f>'HAP STOP cijfers'!BH4</f>
        <v>0</v>
      </c>
      <c r="BI134" s="11">
        <f>'HAP STOP cijfers'!BI4</f>
        <v>0</v>
      </c>
      <c r="BJ134" s="11">
        <f>'HAP STOP cijfers'!BJ4</f>
        <v>0</v>
      </c>
      <c r="BK134" s="49">
        <f>'HAP STOP cijfers'!BK4</f>
        <v>0</v>
      </c>
      <c r="BL134" s="11">
        <f>'HAP STOP cijfers'!BL4</f>
        <v>0</v>
      </c>
      <c r="BM134" s="11">
        <f>'HAP STOP cijfers'!BM4</f>
        <v>0</v>
      </c>
      <c r="BN134" s="11">
        <f>'HAP STOP cijfers'!BN4</f>
        <v>0</v>
      </c>
      <c r="BO134" s="11">
        <f>'HAP STOP cijfers'!BO4</f>
        <v>0</v>
      </c>
      <c r="BP134" s="11">
        <f>'HAP STOP cijfers'!BP4</f>
        <v>0</v>
      </c>
      <c r="BQ134" s="49">
        <f>'HAP STOP cijfers'!BQ4</f>
        <v>0</v>
      </c>
      <c r="BR134" s="11">
        <f>'HAP STOP cijfers'!BR4</f>
        <v>0</v>
      </c>
      <c r="BS134" s="11">
        <f>'HAP STOP cijfers'!BS4</f>
        <v>0</v>
      </c>
      <c r="BT134" s="11">
        <f>'HAP STOP cijfers'!BT4</f>
        <v>0</v>
      </c>
      <c r="BU134" s="11">
        <f>'HAP STOP cijfers'!BU4</f>
        <v>0</v>
      </c>
      <c r="BV134" s="11">
        <f>'HAP STOP cijfers'!BV4</f>
        <v>0</v>
      </c>
      <c r="BW134" s="11">
        <f>'HAP STOP cijfers'!BW4</f>
        <v>0</v>
      </c>
      <c r="BX134" s="47">
        <f>'HAP STOP cijfers'!BX4</f>
        <v>0</v>
      </c>
      <c r="BY134" s="49">
        <f>'HAP STOP cijfers'!BY4</f>
        <v>15000</v>
      </c>
      <c r="BZ134" s="11">
        <f>'HAP STOP cijfers'!BZ4</f>
        <v>750</v>
      </c>
      <c r="CA134" s="11">
        <f>'HAP STOP cijfers'!CA4</f>
        <v>1500</v>
      </c>
      <c r="CB134" s="11">
        <f>'HAP STOP cijfers'!CB4</f>
        <v>1500</v>
      </c>
      <c r="CC134" s="11">
        <f>'HAP STOP cijfers'!CC4</f>
        <v>1500</v>
      </c>
      <c r="CD134" s="11">
        <f>'HAP STOP cijfers'!CD4</f>
        <v>1500</v>
      </c>
      <c r="CE134" s="11">
        <f>'HAP STOP cijfers'!CE4</f>
        <v>1500</v>
      </c>
      <c r="CF134" s="11">
        <f>'HAP STOP cijfers'!CF4</f>
        <v>750</v>
      </c>
      <c r="CG134" s="11">
        <f>'HAP STOP cijfers'!CG4</f>
        <v>750</v>
      </c>
      <c r="CH134" s="11">
        <f>'HAP STOP cijfers'!CH4</f>
        <v>1500</v>
      </c>
      <c r="CI134" s="11">
        <f>'HAP STOP cijfers'!CI4</f>
        <v>1500</v>
      </c>
      <c r="CJ134" s="11">
        <f>'HAP STOP cijfers'!CJ4</f>
        <v>1500</v>
      </c>
      <c r="CK134" s="11">
        <f>'HAP STOP cijfers'!CK4</f>
        <v>750</v>
      </c>
      <c r="CL134" s="204">
        <f>'HAP STOP cijfers'!CL4</f>
        <v>15000</v>
      </c>
      <c r="CM134" s="11">
        <f>'HAP STOP cijfers'!CM4</f>
        <v>0</v>
      </c>
      <c r="CN134" s="11">
        <f>'HAP STOP cijfers'!CN4</f>
        <v>0</v>
      </c>
      <c r="CO134" s="11">
        <f>'HAP STOP cijfers'!CO4</f>
        <v>0</v>
      </c>
      <c r="CP134" s="11">
        <f>'HAP STOP cijfers'!CP4</f>
        <v>0</v>
      </c>
      <c r="CQ134" s="11">
        <f>'HAP STOP cijfers'!CQ4</f>
        <v>0</v>
      </c>
      <c r="CR134" s="11">
        <f>'HAP STOP cijfers'!CR4</f>
        <v>0</v>
      </c>
      <c r="CS134" s="11">
        <f>'HAP STOP cijfers'!CS4</f>
        <v>0</v>
      </c>
      <c r="CT134" s="11">
        <f>'HAP STOP cijfers'!CT4</f>
        <v>0</v>
      </c>
      <c r="CU134" s="11">
        <f>'HAP STOP cijfers'!CU4</f>
        <v>0</v>
      </c>
      <c r="CV134" s="11">
        <f>'HAP STOP cijfers'!CV4</f>
        <v>0</v>
      </c>
      <c r="CW134" s="11">
        <f>'HAP STOP cijfers'!CW4</f>
        <v>0</v>
      </c>
      <c r="CX134" s="11">
        <f>'HAP STOP cijfers'!CX4</f>
        <v>0</v>
      </c>
      <c r="CY134" s="26">
        <f>'HAP STOP cijfers'!CY4</f>
        <v>0</v>
      </c>
      <c r="CZ134" s="15">
        <f>'HAP STOP cijfers'!CZ4</f>
        <v>0</v>
      </c>
      <c r="DA134" s="11">
        <f>'HAP STOP cijfers'!DA4</f>
        <v>0</v>
      </c>
      <c r="DB134" s="11">
        <f>'HAP STOP cijfers'!DB4</f>
        <v>0</v>
      </c>
      <c r="DC134" s="11">
        <f>'HAP STOP cijfers'!DC4</f>
        <v>0</v>
      </c>
      <c r="DD134" s="11">
        <f>'HAP STOP cijfers'!DD4</f>
        <v>0</v>
      </c>
      <c r="DE134" s="11">
        <f>'HAP STOP cijfers'!DE4</f>
        <v>0</v>
      </c>
      <c r="DF134" s="11">
        <f>'HAP STOP cijfers'!DF4</f>
        <v>0</v>
      </c>
      <c r="DG134" s="11">
        <f>'HAP STOP cijfers'!DG4</f>
        <v>0</v>
      </c>
      <c r="DH134" s="11">
        <f>'HAP STOP cijfers'!DH4</f>
        <v>0</v>
      </c>
      <c r="DI134" s="11">
        <f>'HAP STOP cijfers'!DI4</f>
        <v>0</v>
      </c>
      <c r="DJ134" s="11">
        <f>'HAP STOP cijfers'!DJ4</f>
        <v>0</v>
      </c>
      <c r="DK134" s="11">
        <f>'HAP STOP cijfers'!DK4</f>
        <v>0</v>
      </c>
      <c r="DL134" s="26">
        <f>'HAP STOP cijfers'!DL4</f>
        <v>0</v>
      </c>
    </row>
    <row r="135" spans="1:116">
      <c r="A135" s="47">
        <f>'HAP STOP cijfers'!A5</f>
        <v>0</v>
      </c>
      <c r="B135" s="49" t="str">
        <f>'HAP STOP cijfers'!B5</f>
        <v>HBNT6673</v>
      </c>
      <c r="C135" s="4" t="str">
        <f>'HAP STOP cijfers'!C5</f>
        <v>Horeca en ambachtelijke productie</v>
      </c>
      <c r="D135" s="4" t="str">
        <f>'HAP STOP cijfers'!D5</f>
        <v xml:space="preserve">H&amp;AP Doelgericht handhaven VWS </v>
      </c>
      <c r="E135" s="4" t="str">
        <f>'HAP STOP cijfers'!E5</f>
        <v>Evenementen &amp; markten - workflow</v>
      </c>
      <c r="F135" s="4" t="str">
        <f>'HAP STOP cijfers'!F5</f>
        <v>VWS</v>
      </c>
      <c r="G135" s="4" t="str">
        <f>'HAP STOP cijfers'!G5</f>
        <v>ja/ja</v>
      </c>
      <c r="H135" s="518">
        <f>'HAP STOP cijfers'!H5</f>
        <v>6400</v>
      </c>
      <c r="I135" s="11">
        <f>'HAP STOP cijfers'!I5</f>
        <v>0</v>
      </c>
      <c r="J135" s="11">
        <f>'HAP STOP cijfers'!J5</f>
        <v>0</v>
      </c>
      <c r="K135" s="11">
        <f>'HAP STOP cijfers'!K5</f>
        <v>0</v>
      </c>
      <c r="L135" s="11">
        <f>'HAP STOP cijfers'!L5</f>
        <v>0</v>
      </c>
      <c r="M135" s="11">
        <f>'HAP STOP cijfers'!M5</f>
        <v>0</v>
      </c>
      <c r="N135" s="11">
        <f>'HAP STOP cijfers'!N5</f>
        <v>0</v>
      </c>
      <c r="O135" s="11">
        <f>'HAP STOP cijfers'!O5</f>
        <v>0</v>
      </c>
      <c r="P135" s="11">
        <f>'HAP STOP cijfers'!P5</f>
        <v>0</v>
      </c>
      <c r="Q135" s="26">
        <f>'HAP STOP cijfers'!Q5</f>
        <v>6400</v>
      </c>
      <c r="R135" s="15">
        <f>'HAP STOP cijfers'!R5</f>
        <v>0</v>
      </c>
      <c r="S135" s="11">
        <f>'HAP STOP cijfers'!S5</f>
        <v>0</v>
      </c>
      <c r="T135" s="518">
        <f>'HAP STOP cijfers'!T5</f>
        <v>6400</v>
      </c>
      <c r="U135" s="11">
        <f>'HAP STOP cijfers'!U5</f>
        <v>0</v>
      </c>
      <c r="V135" s="11">
        <f>'HAP STOP cijfers'!V5</f>
        <v>0</v>
      </c>
      <c r="W135" s="11">
        <f>'HAP STOP cijfers'!W5</f>
        <v>0</v>
      </c>
      <c r="X135" s="11">
        <f>'HAP STOP cijfers'!X5</f>
        <v>0</v>
      </c>
      <c r="Y135" s="11">
        <f>'HAP STOP cijfers'!Y5</f>
        <v>0</v>
      </c>
      <c r="Z135" s="49">
        <f>'HAP STOP cijfers'!Z5</f>
        <v>6400</v>
      </c>
      <c r="AA135" s="518">
        <f>'HAP STOP cijfers'!AA5</f>
        <v>400</v>
      </c>
      <c r="AB135" s="11">
        <f>'HAP STOP cijfers'!AB5</f>
        <v>6000</v>
      </c>
      <c r="AC135" s="11">
        <f>'HAP STOP cijfers'!AC5</f>
        <v>0</v>
      </c>
      <c r="AD135" s="11">
        <f>'HAP STOP cijfers'!AD5</f>
        <v>0</v>
      </c>
      <c r="AE135" s="11">
        <f>'HAP STOP cijfers'!AE5</f>
        <v>0</v>
      </c>
      <c r="AF135" s="11">
        <f>'HAP STOP cijfers'!AF5</f>
        <v>0</v>
      </c>
      <c r="AG135" s="49">
        <f>'HAP STOP cijfers'!AG5</f>
        <v>0</v>
      </c>
      <c r="AH135" s="11">
        <f>'HAP STOP cijfers'!AH5</f>
        <v>0</v>
      </c>
      <c r="AI135" s="518">
        <f>'HAP STOP cijfers'!AI5</f>
        <v>400</v>
      </c>
      <c r="AJ135" s="11">
        <f>'HAP STOP cijfers'!AJ5</f>
        <v>0</v>
      </c>
      <c r="AK135" s="11">
        <f>'HAP STOP cijfers'!AK5</f>
        <v>0</v>
      </c>
      <c r="AL135" s="49">
        <f>'HAP STOP cijfers'!AL5</f>
        <v>0</v>
      </c>
      <c r="AM135" s="11">
        <f>'HAP STOP cijfers'!AM5</f>
        <v>0</v>
      </c>
      <c r="AN135" s="11">
        <f>'HAP STOP cijfers'!AN5</f>
        <v>0</v>
      </c>
      <c r="AO135" s="11">
        <f>'HAP STOP cijfers'!AO5</f>
        <v>0</v>
      </c>
      <c r="AP135" s="11">
        <f>'HAP STOP cijfers'!AP5</f>
        <v>0</v>
      </c>
      <c r="AQ135" s="11">
        <f>'HAP STOP cijfers'!AQ5</f>
        <v>0</v>
      </c>
      <c r="AR135" s="49">
        <f>'HAP STOP cijfers'!AR5</f>
        <v>0</v>
      </c>
      <c r="AS135" s="11">
        <f>'HAP STOP cijfers'!AS5</f>
        <v>633.33333333333337</v>
      </c>
      <c r="AT135" s="11">
        <f>'HAP STOP cijfers'!AT5</f>
        <v>633.33333333333337</v>
      </c>
      <c r="AU135" s="11">
        <f>'HAP STOP cijfers'!AU5</f>
        <v>633.33333333333337</v>
      </c>
      <c r="AV135" s="11">
        <f>'HAP STOP cijfers'!AV5</f>
        <v>633.33333333333337</v>
      </c>
      <c r="AW135" s="11">
        <f>'HAP STOP cijfers'!AW5</f>
        <v>633.33333333333337</v>
      </c>
      <c r="AX135" s="11">
        <f>'HAP STOP cijfers'!AX5</f>
        <v>633.33333333333337</v>
      </c>
      <c r="AY135" s="11">
        <f>'HAP STOP cijfers'!AY5</f>
        <v>633.33333333333337</v>
      </c>
      <c r="AZ135" s="11">
        <f>'HAP STOP cijfers'!AZ5</f>
        <v>633.33333333333337</v>
      </c>
      <c r="BA135" s="11">
        <f>'HAP STOP cijfers'!BA5</f>
        <v>633.33333333333337</v>
      </c>
      <c r="BB135" s="11">
        <f>'HAP STOP cijfers'!BB5</f>
        <v>300</v>
      </c>
      <c r="BC135" s="49">
        <f>'HAP STOP cijfers'!BC5</f>
        <v>0</v>
      </c>
      <c r="BD135" s="11">
        <f>'HAP STOP cijfers'!BD5</f>
        <v>0</v>
      </c>
      <c r="BE135" s="11">
        <f>'HAP STOP cijfers'!BE5</f>
        <v>0</v>
      </c>
      <c r="BF135" s="11">
        <f>'HAP STOP cijfers'!BF5</f>
        <v>0</v>
      </c>
      <c r="BG135" s="11">
        <f>'HAP STOP cijfers'!BG5</f>
        <v>0</v>
      </c>
      <c r="BH135" s="11">
        <f>'HAP STOP cijfers'!BH5</f>
        <v>0</v>
      </c>
      <c r="BI135" s="11">
        <f>'HAP STOP cijfers'!BI5</f>
        <v>0</v>
      </c>
      <c r="BJ135" s="11">
        <f>'HAP STOP cijfers'!BJ5</f>
        <v>0</v>
      </c>
      <c r="BK135" s="49">
        <f>'HAP STOP cijfers'!BK5</f>
        <v>0</v>
      </c>
      <c r="BL135" s="11">
        <f>'HAP STOP cijfers'!BL5</f>
        <v>0</v>
      </c>
      <c r="BM135" s="11">
        <f>'HAP STOP cijfers'!BM5</f>
        <v>0</v>
      </c>
      <c r="BN135" s="11">
        <f>'HAP STOP cijfers'!BN5</f>
        <v>0</v>
      </c>
      <c r="BO135" s="11">
        <f>'HAP STOP cijfers'!BO5</f>
        <v>0</v>
      </c>
      <c r="BP135" s="11">
        <f>'HAP STOP cijfers'!BP5</f>
        <v>0</v>
      </c>
      <c r="BQ135" s="49">
        <f>'HAP STOP cijfers'!BQ5</f>
        <v>0</v>
      </c>
      <c r="BR135" s="11">
        <f>'HAP STOP cijfers'!BR5</f>
        <v>0</v>
      </c>
      <c r="BS135" s="11">
        <f>'HAP STOP cijfers'!BS5</f>
        <v>0</v>
      </c>
      <c r="BT135" s="11">
        <f>'HAP STOP cijfers'!BT5</f>
        <v>0</v>
      </c>
      <c r="BU135" s="11">
        <f>'HAP STOP cijfers'!BU5</f>
        <v>0</v>
      </c>
      <c r="BV135" s="11">
        <f>'HAP STOP cijfers'!BV5</f>
        <v>0</v>
      </c>
      <c r="BW135" s="11">
        <f>'HAP STOP cijfers'!BW5</f>
        <v>0</v>
      </c>
      <c r="BX135" s="47">
        <f>'HAP STOP cijfers'!BX5</f>
        <v>0</v>
      </c>
      <c r="BY135" s="49">
        <f>'HAP STOP cijfers'!BY5</f>
        <v>6400</v>
      </c>
      <c r="BZ135" s="11">
        <f>'HAP STOP cijfers'!BZ5</f>
        <v>320</v>
      </c>
      <c r="CA135" s="11">
        <f>'HAP STOP cijfers'!CA5</f>
        <v>640</v>
      </c>
      <c r="CB135" s="11">
        <f>'HAP STOP cijfers'!CB5</f>
        <v>640</v>
      </c>
      <c r="CC135" s="11">
        <f>'HAP STOP cijfers'!CC5</f>
        <v>640</v>
      </c>
      <c r="CD135" s="11">
        <f>'HAP STOP cijfers'!CD5</f>
        <v>640</v>
      </c>
      <c r="CE135" s="11">
        <f>'HAP STOP cijfers'!CE5</f>
        <v>640</v>
      </c>
      <c r="CF135" s="11">
        <f>'HAP STOP cijfers'!CF5</f>
        <v>320</v>
      </c>
      <c r="CG135" s="11">
        <f>'HAP STOP cijfers'!CG5</f>
        <v>320</v>
      </c>
      <c r="CH135" s="11">
        <f>'HAP STOP cijfers'!CH5</f>
        <v>640</v>
      </c>
      <c r="CI135" s="11">
        <f>'HAP STOP cijfers'!CI5</f>
        <v>640</v>
      </c>
      <c r="CJ135" s="11">
        <f>'HAP STOP cijfers'!CJ5</f>
        <v>640</v>
      </c>
      <c r="CK135" s="11">
        <f>'HAP STOP cijfers'!CK5</f>
        <v>320</v>
      </c>
      <c r="CL135" s="204">
        <f>'HAP STOP cijfers'!CL5</f>
        <v>6400</v>
      </c>
      <c r="CM135" s="11">
        <f>'HAP STOP cijfers'!CM5</f>
        <v>0</v>
      </c>
      <c r="CN135" s="11">
        <f>'HAP STOP cijfers'!CN5</f>
        <v>0</v>
      </c>
      <c r="CO135" s="11">
        <f>'HAP STOP cijfers'!CO5</f>
        <v>0</v>
      </c>
      <c r="CP135" s="11">
        <f>'HAP STOP cijfers'!CP5</f>
        <v>0</v>
      </c>
      <c r="CQ135" s="11">
        <f>'HAP STOP cijfers'!CQ5</f>
        <v>0</v>
      </c>
      <c r="CR135" s="11">
        <f>'HAP STOP cijfers'!CR5</f>
        <v>0</v>
      </c>
      <c r="CS135" s="11">
        <f>'HAP STOP cijfers'!CS5</f>
        <v>0</v>
      </c>
      <c r="CT135" s="11">
        <f>'HAP STOP cijfers'!CT5</f>
        <v>0</v>
      </c>
      <c r="CU135" s="11">
        <f>'HAP STOP cijfers'!CU5</f>
        <v>0</v>
      </c>
      <c r="CV135" s="11">
        <f>'HAP STOP cijfers'!CV5</f>
        <v>0</v>
      </c>
      <c r="CW135" s="11">
        <f>'HAP STOP cijfers'!CW5</f>
        <v>0</v>
      </c>
      <c r="CX135" s="11">
        <f>'HAP STOP cijfers'!CX5</f>
        <v>0</v>
      </c>
      <c r="CY135" s="26">
        <f>'HAP STOP cijfers'!CY5</f>
        <v>0</v>
      </c>
      <c r="CZ135" s="15">
        <f>'HAP STOP cijfers'!CZ5</f>
        <v>0</v>
      </c>
      <c r="DA135" s="11">
        <f>'HAP STOP cijfers'!DA5</f>
        <v>0</v>
      </c>
      <c r="DB135" s="11">
        <f>'HAP STOP cijfers'!DB5</f>
        <v>0</v>
      </c>
      <c r="DC135" s="11">
        <f>'HAP STOP cijfers'!DC5</f>
        <v>0</v>
      </c>
      <c r="DD135" s="11">
        <f>'HAP STOP cijfers'!DD5</f>
        <v>0</v>
      </c>
      <c r="DE135" s="11">
        <f>'HAP STOP cijfers'!DE5</f>
        <v>0</v>
      </c>
      <c r="DF135" s="11">
        <f>'HAP STOP cijfers'!DF5</f>
        <v>0</v>
      </c>
      <c r="DG135" s="11">
        <f>'HAP STOP cijfers'!DG5</f>
        <v>0</v>
      </c>
      <c r="DH135" s="11">
        <f>'HAP STOP cijfers'!DH5</f>
        <v>0</v>
      </c>
      <c r="DI135" s="11">
        <f>'HAP STOP cijfers'!DI5</f>
        <v>0</v>
      </c>
      <c r="DJ135" s="11">
        <f>'HAP STOP cijfers'!DJ5</f>
        <v>0</v>
      </c>
      <c r="DK135" s="11">
        <f>'HAP STOP cijfers'!DK5</f>
        <v>0</v>
      </c>
      <c r="DL135" s="26">
        <f>'HAP STOP cijfers'!DL5</f>
        <v>0</v>
      </c>
    </row>
    <row r="136" spans="1:116">
      <c r="A136" s="47">
        <f>'HAP STOP cijfers'!A6</f>
        <v>0</v>
      </c>
      <c r="B136" s="49">
        <f>'HAP STOP cijfers'!B6</f>
        <v>0</v>
      </c>
      <c r="C136" s="4" t="str">
        <f>'HAP STOP cijfers'!C6</f>
        <v>Horeca en ambachtelijke productie</v>
      </c>
      <c r="D136" s="4" t="str">
        <f>'HAP STOP cijfers'!D6</f>
        <v xml:space="preserve">H&amp;AP Doelgericht handhaven VWS </v>
      </c>
      <c r="E136" s="530" t="str">
        <f>'HAP STOP cijfers'!E6</f>
        <v>Verbeterplan -  workflow</v>
      </c>
      <c r="F136" s="4" t="str">
        <f>'HAP STOP cijfers'!F6</f>
        <v>VWS</v>
      </c>
      <c r="G136" s="4" t="str">
        <f>'HAP STOP cijfers'!G6</f>
        <v>ja/ja</v>
      </c>
      <c r="H136" s="518">
        <f>'HAP STOP cijfers'!H6</f>
        <v>16053</v>
      </c>
      <c r="I136" s="11">
        <f>'HAP STOP cijfers'!I6</f>
        <v>0</v>
      </c>
      <c r="J136" s="11">
        <f>'HAP STOP cijfers'!J6</f>
        <v>0</v>
      </c>
      <c r="K136" s="11">
        <f>'HAP STOP cijfers'!K6</f>
        <v>0</v>
      </c>
      <c r="L136" s="11">
        <f>'HAP STOP cijfers'!L6</f>
        <v>0</v>
      </c>
      <c r="M136" s="11">
        <f>'HAP STOP cijfers'!M6</f>
        <v>0</v>
      </c>
      <c r="N136" s="11">
        <f>'HAP STOP cijfers'!N6</f>
        <v>0</v>
      </c>
      <c r="O136" s="11">
        <f>'HAP STOP cijfers'!O6</f>
        <v>0</v>
      </c>
      <c r="P136" s="11">
        <f>'HAP STOP cijfers'!P6</f>
        <v>0</v>
      </c>
      <c r="Q136" s="26">
        <f>'HAP STOP cijfers'!Q6</f>
        <v>16053</v>
      </c>
      <c r="R136" s="15">
        <f>'HAP STOP cijfers'!R6</f>
        <v>0</v>
      </c>
      <c r="S136" s="11">
        <f>'HAP STOP cijfers'!S6</f>
        <v>0</v>
      </c>
      <c r="T136" s="11">
        <f>'HAP STOP cijfers'!T6</f>
        <v>16053</v>
      </c>
      <c r="U136" s="11">
        <f>'HAP STOP cijfers'!U6</f>
        <v>0</v>
      </c>
      <c r="V136" s="11">
        <f>'HAP STOP cijfers'!V6</f>
        <v>0</v>
      </c>
      <c r="W136" s="11">
        <f>'HAP STOP cijfers'!W6</f>
        <v>0</v>
      </c>
      <c r="X136" s="11">
        <f>'HAP STOP cijfers'!X6</f>
        <v>0</v>
      </c>
      <c r="Y136" s="11">
        <f>'HAP STOP cijfers'!Y6</f>
        <v>0</v>
      </c>
      <c r="Z136" s="49">
        <f>'HAP STOP cijfers'!Z6</f>
        <v>16053</v>
      </c>
      <c r="AA136" s="518">
        <f>'HAP STOP cijfers'!AA6</f>
        <v>500</v>
      </c>
      <c r="AB136" s="518">
        <f>'HAP STOP cijfers'!AB6</f>
        <v>15553</v>
      </c>
      <c r="AC136" s="11">
        <f>'HAP STOP cijfers'!AC6</f>
        <v>0</v>
      </c>
      <c r="AD136" s="11">
        <f>'HAP STOP cijfers'!AD6</f>
        <v>0</v>
      </c>
      <c r="AE136" s="11">
        <f>'HAP STOP cijfers'!AE6</f>
        <v>0</v>
      </c>
      <c r="AF136" s="11">
        <f>'HAP STOP cijfers'!AF6</f>
        <v>0</v>
      </c>
      <c r="AG136" s="49">
        <f>'HAP STOP cijfers'!AG6</f>
        <v>0</v>
      </c>
      <c r="AH136" s="11">
        <f>'HAP STOP cijfers'!AH6</f>
        <v>0</v>
      </c>
      <c r="AI136" s="518">
        <f>'HAP STOP cijfers'!AI6</f>
        <v>500</v>
      </c>
      <c r="AJ136" s="11">
        <f>'HAP STOP cijfers'!AJ6</f>
        <v>0</v>
      </c>
      <c r="AK136" s="11">
        <f>'HAP STOP cijfers'!AK6</f>
        <v>0</v>
      </c>
      <c r="AL136" s="49">
        <f>'HAP STOP cijfers'!AL6</f>
        <v>0</v>
      </c>
      <c r="AM136" s="11">
        <f>'HAP STOP cijfers'!AM6</f>
        <v>0</v>
      </c>
      <c r="AN136" s="11">
        <f>'HAP STOP cijfers'!AN6</f>
        <v>0</v>
      </c>
      <c r="AO136" s="11">
        <f>'HAP STOP cijfers'!AO6</f>
        <v>0</v>
      </c>
      <c r="AP136" s="11">
        <f>'HAP STOP cijfers'!AP6</f>
        <v>0</v>
      </c>
      <c r="AQ136" s="11">
        <f>'HAP STOP cijfers'!AQ6</f>
        <v>0</v>
      </c>
      <c r="AR136" s="49">
        <f>'HAP STOP cijfers'!AR6</f>
        <v>0</v>
      </c>
      <c r="AS136" s="11">
        <f>'HAP STOP cijfers'!AS6</f>
        <v>1728.1111111111111</v>
      </c>
      <c r="AT136" s="11">
        <f>'HAP STOP cijfers'!AT6</f>
        <v>1728.1111111111111</v>
      </c>
      <c r="AU136" s="11">
        <f>'HAP STOP cijfers'!AU6</f>
        <v>1728.1111111111111</v>
      </c>
      <c r="AV136" s="11">
        <f>'HAP STOP cijfers'!AV6</f>
        <v>1728.1111111111111</v>
      </c>
      <c r="AW136" s="11">
        <f>'HAP STOP cijfers'!AW6</f>
        <v>1728.1111111111111</v>
      </c>
      <c r="AX136" s="11">
        <f>'HAP STOP cijfers'!AX6</f>
        <v>1728.1111111111111</v>
      </c>
      <c r="AY136" s="11">
        <f>'HAP STOP cijfers'!AY6</f>
        <v>1728.1111111111111</v>
      </c>
      <c r="AZ136" s="11">
        <f>'HAP STOP cijfers'!AZ6</f>
        <v>1728.1111111111111</v>
      </c>
      <c r="BA136" s="11">
        <f>'HAP STOP cijfers'!BA6</f>
        <v>1728.1111111111111</v>
      </c>
      <c r="BB136" s="11">
        <f>'HAP STOP cijfers'!BB6</f>
        <v>0</v>
      </c>
      <c r="BC136" s="49">
        <f>'HAP STOP cijfers'!BC6</f>
        <v>0</v>
      </c>
      <c r="BD136" s="11">
        <f>'HAP STOP cijfers'!BD6</f>
        <v>0</v>
      </c>
      <c r="BE136" s="11">
        <f>'HAP STOP cijfers'!BE6</f>
        <v>0</v>
      </c>
      <c r="BF136" s="11">
        <f>'HAP STOP cijfers'!BF6</f>
        <v>0</v>
      </c>
      <c r="BG136" s="11">
        <f>'HAP STOP cijfers'!BG6</f>
        <v>0</v>
      </c>
      <c r="BH136" s="11">
        <f>'HAP STOP cijfers'!BH6</f>
        <v>0</v>
      </c>
      <c r="BI136" s="11">
        <f>'HAP STOP cijfers'!BI6</f>
        <v>0</v>
      </c>
      <c r="BJ136" s="11">
        <f>'HAP STOP cijfers'!BJ6</f>
        <v>0</v>
      </c>
      <c r="BK136" s="49">
        <f>'HAP STOP cijfers'!BK6</f>
        <v>0</v>
      </c>
      <c r="BL136" s="11">
        <f>'HAP STOP cijfers'!BL6</f>
        <v>0</v>
      </c>
      <c r="BM136" s="11">
        <f>'HAP STOP cijfers'!BM6</f>
        <v>0</v>
      </c>
      <c r="BN136" s="11">
        <f>'HAP STOP cijfers'!BN6</f>
        <v>0</v>
      </c>
      <c r="BO136" s="11">
        <f>'HAP STOP cijfers'!BO6</f>
        <v>0</v>
      </c>
      <c r="BP136" s="11">
        <f>'HAP STOP cijfers'!BP6</f>
        <v>0</v>
      </c>
      <c r="BQ136" s="49">
        <f>'HAP STOP cijfers'!BQ6</f>
        <v>0</v>
      </c>
      <c r="BR136" s="11">
        <f>'HAP STOP cijfers'!BR6</f>
        <v>0</v>
      </c>
      <c r="BS136" s="11">
        <f>'HAP STOP cijfers'!BS6</f>
        <v>0</v>
      </c>
      <c r="BT136" s="11">
        <f>'HAP STOP cijfers'!BT6</f>
        <v>0</v>
      </c>
      <c r="BU136" s="11">
        <f>'HAP STOP cijfers'!BU6</f>
        <v>0</v>
      </c>
      <c r="BV136" s="11">
        <f>'HAP STOP cijfers'!BV6</f>
        <v>0</v>
      </c>
      <c r="BW136" s="11">
        <f>'HAP STOP cijfers'!BW6</f>
        <v>0</v>
      </c>
      <c r="BX136" s="47">
        <f>'HAP STOP cijfers'!BX6</f>
        <v>0</v>
      </c>
      <c r="BY136" s="49">
        <f>'HAP STOP cijfers'!BY6</f>
        <v>16053.000000000002</v>
      </c>
      <c r="BZ136" s="11">
        <f>'HAP STOP cijfers'!BZ6</f>
        <v>802.65000000000009</v>
      </c>
      <c r="CA136" s="11">
        <f>'HAP STOP cijfers'!CA6</f>
        <v>1605.3000000000002</v>
      </c>
      <c r="CB136" s="11">
        <f>'HAP STOP cijfers'!CB6</f>
        <v>1605.3000000000002</v>
      </c>
      <c r="CC136" s="11">
        <f>'HAP STOP cijfers'!CC6</f>
        <v>1605.3000000000002</v>
      </c>
      <c r="CD136" s="11">
        <f>'HAP STOP cijfers'!CD6</f>
        <v>1605.3000000000002</v>
      </c>
      <c r="CE136" s="11">
        <f>'HAP STOP cijfers'!CE6</f>
        <v>802.65000000000009</v>
      </c>
      <c r="CF136" s="11">
        <f>'HAP STOP cijfers'!CF6</f>
        <v>802.65000000000009</v>
      </c>
      <c r="CG136" s="11">
        <f>'HAP STOP cijfers'!CG6</f>
        <v>1605.3000000000002</v>
      </c>
      <c r="CH136" s="11">
        <f>'HAP STOP cijfers'!CH6</f>
        <v>1605.3000000000002</v>
      </c>
      <c r="CI136" s="11">
        <f>'HAP STOP cijfers'!CI6</f>
        <v>1605.3000000000002</v>
      </c>
      <c r="CJ136" s="11">
        <f>'HAP STOP cijfers'!CJ6</f>
        <v>1605.3000000000002</v>
      </c>
      <c r="CK136" s="11">
        <f>'HAP STOP cijfers'!CK6</f>
        <v>802.65000000000009</v>
      </c>
      <c r="CL136" s="204">
        <f>'HAP STOP cijfers'!CL6</f>
        <v>16052.999999999998</v>
      </c>
      <c r="CM136" s="11">
        <f>'HAP STOP cijfers'!CM6</f>
        <v>0</v>
      </c>
      <c r="CN136" s="11">
        <f>'HAP STOP cijfers'!CN6</f>
        <v>0</v>
      </c>
      <c r="CO136" s="11">
        <f>'HAP STOP cijfers'!CO6</f>
        <v>0</v>
      </c>
      <c r="CP136" s="11">
        <f>'HAP STOP cijfers'!CP6</f>
        <v>0</v>
      </c>
      <c r="CQ136" s="11">
        <f>'HAP STOP cijfers'!CQ6</f>
        <v>0</v>
      </c>
      <c r="CR136" s="11">
        <f>'HAP STOP cijfers'!CR6</f>
        <v>0</v>
      </c>
      <c r="CS136" s="11">
        <f>'HAP STOP cijfers'!CS6</f>
        <v>0</v>
      </c>
      <c r="CT136" s="11">
        <f>'HAP STOP cijfers'!CT6</f>
        <v>0</v>
      </c>
      <c r="CU136" s="11">
        <f>'HAP STOP cijfers'!CU6</f>
        <v>0</v>
      </c>
      <c r="CV136" s="11">
        <f>'HAP STOP cijfers'!CV6</f>
        <v>0</v>
      </c>
      <c r="CW136" s="11">
        <f>'HAP STOP cijfers'!CW6</f>
        <v>0</v>
      </c>
      <c r="CX136" s="11">
        <f>'HAP STOP cijfers'!CX6</f>
        <v>0</v>
      </c>
      <c r="CY136" s="26">
        <f>'HAP STOP cijfers'!CY6</f>
        <v>0</v>
      </c>
      <c r="CZ136" s="15">
        <f>'HAP STOP cijfers'!CZ6</f>
        <v>0</v>
      </c>
      <c r="DA136" s="11">
        <f>'HAP STOP cijfers'!DA6</f>
        <v>0</v>
      </c>
      <c r="DB136" s="11">
        <f>'HAP STOP cijfers'!DB6</f>
        <v>0</v>
      </c>
      <c r="DC136" s="11">
        <f>'HAP STOP cijfers'!DC6</f>
        <v>0</v>
      </c>
      <c r="DD136" s="11">
        <f>'HAP STOP cijfers'!DD6</f>
        <v>0</v>
      </c>
      <c r="DE136" s="11">
        <f>'HAP STOP cijfers'!DE6</f>
        <v>0</v>
      </c>
      <c r="DF136" s="11">
        <f>'HAP STOP cijfers'!DF6</f>
        <v>0</v>
      </c>
      <c r="DG136" s="11">
        <f>'HAP STOP cijfers'!DG6</f>
        <v>0</v>
      </c>
      <c r="DH136" s="11">
        <f>'HAP STOP cijfers'!DH6</f>
        <v>0</v>
      </c>
      <c r="DI136" s="11">
        <f>'HAP STOP cijfers'!DI6</f>
        <v>0</v>
      </c>
      <c r="DJ136" s="11">
        <f>'HAP STOP cijfers'!DJ6</f>
        <v>0</v>
      </c>
      <c r="DK136" s="11">
        <f>'HAP STOP cijfers'!DK6</f>
        <v>0</v>
      </c>
      <c r="DL136" s="26">
        <f>'HAP STOP cijfers'!DL6</f>
        <v>0</v>
      </c>
    </row>
    <row r="137" spans="1:116">
      <c r="A137" s="47">
        <f>'HAP STOP cijfers'!A7</f>
        <v>0</v>
      </c>
      <c r="B137" s="49" t="str">
        <f>'HAP STOP cijfers'!B7</f>
        <v>HBNT5474</v>
      </c>
      <c r="C137" s="4" t="str">
        <f>'HAP STOP cijfers'!C7</f>
        <v>Horeca en ambachtelijke productie</v>
      </c>
      <c r="D137" s="4" t="str">
        <f>'HAP STOP cijfers'!D7</f>
        <v xml:space="preserve">H&amp;AP Doelgericht handhaven VWS </v>
      </c>
      <c r="E137" s="4" t="str">
        <f>'HAP STOP cijfers'!E7</f>
        <v>Openbaarmaking - project</v>
      </c>
      <c r="F137" s="4" t="str">
        <f>'HAP STOP cijfers'!F7</f>
        <v>VWS</v>
      </c>
      <c r="G137" s="4" t="str">
        <f>'HAP STOP cijfers'!G7</f>
        <v>ja/ja</v>
      </c>
      <c r="H137" s="11">
        <f>'HAP STOP cijfers'!H7</f>
        <v>6500</v>
      </c>
      <c r="I137" s="11">
        <f>'HAP STOP cijfers'!I7</f>
        <v>0</v>
      </c>
      <c r="J137" s="11">
        <f>'HAP STOP cijfers'!J7</f>
        <v>0</v>
      </c>
      <c r="K137" s="11">
        <f>'HAP STOP cijfers'!K7</f>
        <v>0</v>
      </c>
      <c r="L137" s="11">
        <f>'HAP STOP cijfers'!L7</f>
        <v>0</v>
      </c>
      <c r="M137" s="11">
        <f>'HAP STOP cijfers'!M7</f>
        <v>0</v>
      </c>
      <c r="N137" s="11">
        <f>'HAP STOP cijfers'!N7</f>
        <v>0</v>
      </c>
      <c r="O137" s="11">
        <f>'HAP STOP cijfers'!O7</f>
        <v>0</v>
      </c>
      <c r="P137" s="11">
        <f>'HAP STOP cijfers'!P7</f>
        <v>0</v>
      </c>
      <c r="Q137" s="26">
        <f>'HAP STOP cijfers'!Q7</f>
        <v>6500</v>
      </c>
      <c r="R137" s="15">
        <f>'HAP STOP cijfers'!R7</f>
        <v>0</v>
      </c>
      <c r="S137" s="11">
        <f>'HAP STOP cijfers'!S7</f>
        <v>0</v>
      </c>
      <c r="T137" s="11">
        <f>'HAP STOP cijfers'!T7</f>
        <v>6500</v>
      </c>
      <c r="U137" s="11">
        <f>'HAP STOP cijfers'!U7</f>
        <v>0</v>
      </c>
      <c r="V137" s="11">
        <f>'HAP STOP cijfers'!V7</f>
        <v>0</v>
      </c>
      <c r="W137" s="11">
        <f>'HAP STOP cijfers'!W7</f>
        <v>0</v>
      </c>
      <c r="X137" s="11">
        <f>'HAP STOP cijfers'!X7</f>
        <v>0</v>
      </c>
      <c r="Y137" s="11">
        <f>'HAP STOP cijfers'!Y7</f>
        <v>0</v>
      </c>
      <c r="Z137" s="49">
        <f>'HAP STOP cijfers'!Z7</f>
        <v>6500</v>
      </c>
      <c r="AA137" s="11">
        <f>'HAP STOP cijfers'!AA7</f>
        <v>1500</v>
      </c>
      <c r="AB137" s="11">
        <f>'HAP STOP cijfers'!AB7</f>
        <v>5000</v>
      </c>
      <c r="AC137" s="11">
        <f>'HAP STOP cijfers'!AC7</f>
        <v>0</v>
      </c>
      <c r="AD137" s="11">
        <f>'HAP STOP cijfers'!AD7</f>
        <v>0</v>
      </c>
      <c r="AE137" s="11">
        <f>'HAP STOP cijfers'!AE7</f>
        <v>0</v>
      </c>
      <c r="AF137" s="11">
        <f>'HAP STOP cijfers'!AF7</f>
        <v>0</v>
      </c>
      <c r="AG137" s="49">
        <f>'HAP STOP cijfers'!AG7</f>
        <v>0</v>
      </c>
      <c r="AH137" s="11">
        <f>'HAP STOP cijfers'!AH7</f>
        <v>0</v>
      </c>
      <c r="AI137" s="11">
        <f>'HAP STOP cijfers'!AI7</f>
        <v>1500</v>
      </c>
      <c r="AJ137" s="11">
        <f>'HAP STOP cijfers'!AJ7</f>
        <v>0</v>
      </c>
      <c r="AK137" s="11">
        <f>'HAP STOP cijfers'!AK7</f>
        <v>0</v>
      </c>
      <c r="AL137" s="49">
        <f>'HAP STOP cijfers'!AL7</f>
        <v>0</v>
      </c>
      <c r="AM137" s="11">
        <f>'HAP STOP cijfers'!AM7</f>
        <v>0</v>
      </c>
      <c r="AN137" s="11">
        <f>'HAP STOP cijfers'!AN7</f>
        <v>0</v>
      </c>
      <c r="AO137" s="11">
        <f>'HAP STOP cijfers'!AO7</f>
        <v>0</v>
      </c>
      <c r="AP137" s="11">
        <f>'HAP STOP cijfers'!AP7</f>
        <v>0</v>
      </c>
      <c r="AQ137" s="11">
        <f>'HAP STOP cijfers'!AQ7</f>
        <v>0</v>
      </c>
      <c r="AR137" s="49">
        <f>'HAP STOP cijfers'!AR7</f>
        <v>0</v>
      </c>
      <c r="AS137" s="11">
        <f>'HAP STOP cijfers'!AS7</f>
        <v>555.55555555555554</v>
      </c>
      <c r="AT137" s="11">
        <f>'HAP STOP cijfers'!AT7</f>
        <v>555.55555555555554</v>
      </c>
      <c r="AU137" s="11">
        <f>'HAP STOP cijfers'!AU7</f>
        <v>555.55555555555554</v>
      </c>
      <c r="AV137" s="11">
        <f>'HAP STOP cijfers'!AV7</f>
        <v>555.55555555555554</v>
      </c>
      <c r="AW137" s="11">
        <f>'HAP STOP cijfers'!AW7</f>
        <v>555.55555555555554</v>
      </c>
      <c r="AX137" s="11">
        <f>'HAP STOP cijfers'!AX7</f>
        <v>555.55555555555554</v>
      </c>
      <c r="AY137" s="11">
        <f>'HAP STOP cijfers'!AY7</f>
        <v>555.55555555555554</v>
      </c>
      <c r="AZ137" s="11">
        <f>'HAP STOP cijfers'!AZ7</f>
        <v>555.55555555555554</v>
      </c>
      <c r="BA137" s="11">
        <f>'HAP STOP cijfers'!BA7</f>
        <v>555.55555555555554</v>
      </c>
      <c r="BB137" s="11">
        <f>'HAP STOP cijfers'!BB7</f>
        <v>0</v>
      </c>
      <c r="BC137" s="49">
        <f>'HAP STOP cijfers'!BC7</f>
        <v>0</v>
      </c>
      <c r="BD137" s="11">
        <f>'HAP STOP cijfers'!BD7</f>
        <v>0</v>
      </c>
      <c r="BE137" s="11">
        <f>'HAP STOP cijfers'!BE7</f>
        <v>0</v>
      </c>
      <c r="BF137" s="11">
        <f>'HAP STOP cijfers'!BF7</f>
        <v>0</v>
      </c>
      <c r="BG137" s="11">
        <f>'HAP STOP cijfers'!BG7</f>
        <v>0</v>
      </c>
      <c r="BH137" s="11">
        <f>'HAP STOP cijfers'!BH7</f>
        <v>0</v>
      </c>
      <c r="BI137" s="11">
        <f>'HAP STOP cijfers'!BI7</f>
        <v>0</v>
      </c>
      <c r="BJ137" s="11">
        <f>'HAP STOP cijfers'!BJ7</f>
        <v>0</v>
      </c>
      <c r="BK137" s="49">
        <f>'HAP STOP cijfers'!BK7</f>
        <v>0</v>
      </c>
      <c r="BL137" s="11">
        <f>'HAP STOP cijfers'!BL7</f>
        <v>0</v>
      </c>
      <c r="BM137" s="11">
        <f>'HAP STOP cijfers'!BM7</f>
        <v>0</v>
      </c>
      <c r="BN137" s="11">
        <f>'HAP STOP cijfers'!BN7</f>
        <v>0</v>
      </c>
      <c r="BO137" s="11">
        <f>'HAP STOP cijfers'!BO7</f>
        <v>0</v>
      </c>
      <c r="BP137" s="11">
        <f>'HAP STOP cijfers'!BP7</f>
        <v>0</v>
      </c>
      <c r="BQ137" s="49">
        <f>'HAP STOP cijfers'!BQ7</f>
        <v>0</v>
      </c>
      <c r="BR137" s="11">
        <f>'HAP STOP cijfers'!BR7</f>
        <v>0</v>
      </c>
      <c r="BS137" s="11">
        <f>'HAP STOP cijfers'!BS7</f>
        <v>0</v>
      </c>
      <c r="BT137" s="11">
        <f>'HAP STOP cijfers'!BT7</f>
        <v>0</v>
      </c>
      <c r="BU137" s="11">
        <f>'HAP STOP cijfers'!BU7</f>
        <v>0</v>
      </c>
      <c r="BV137" s="11">
        <f>'HAP STOP cijfers'!BV7</f>
        <v>0</v>
      </c>
      <c r="BW137" s="11">
        <f>'HAP STOP cijfers'!BW7</f>
        <v>0</v>
      </c>
      <c r="BX137" s="47">
        <f>'HAP STOP cijfers'!BX7</f>
        <v>0</v>
      </c>
      <c r="BY137" s="49">
        <f>'HAP STOP cijfers'!BY7</f>
        <v>6500.0000000000009</v>
      </c>
      <c r="BZ137" s="11">
        <f>'HAP STOP cijfers'!BZ7</f>
        <v>325.00000000000006</v>
      </c>
      <c r="CA137" s="11">
        <f>'HAP STOP cijfers'!CA7</f>
        <v>650.00000000000011</v>
      </c>
      <c r="CB137" s="11">
        <f>'HAP STOP cijfers'!CB7</f>
        <v>650.00000000000011</v>
      </c>
      <c r="CC137" s="11">
        <f>'HAP STOP cijfers'!CC7</f>
        <v>650.00000000000011</v>
      </c>
      <c r="CD137" s="11">
        <f>'HAP STOP cijfers'!CD7</f>
        <v>650.00000000000011</v>
      </c>
      <c r="CE137" s="11">
        <f>'HAP STOP cijfers'!CE7</f>
        <v>325.00000000000006</v>
      </c>
      <c r="CF137" s="11">
        <f>'HAP STOP cijfers'!CF7</f>
        <v>325.00000000000006</v>
      </c>
      <c r="CG137" s="11">
        <f>'HAP STOP cijfers'!CG7</f>
        <v>650.00000000000011</v>
      </c>
      <c r="CH137" s="11">
        <f>'HAP STOP cijfers'!CH7</f>
        <v>650.00000000000011</v>
      </c>
      <c r="CI137" s="11">
        <f>'HAP STOP cijfers'!CI7</f>
        <v>650.00000000000011</v>
      </c>
      <c r="CJ137" s="11">
        <f>'HAP STOP cijfers'!CJ7</f>
        <v>650.00000000000011</v>
      </c>
      <c r="CK137" s="11">
        <f>'HAP STOP cijfers'!CK7</f>
        <v>325.00000000000006</v>
      </c>
      <c r="CL137" s="204">
        <f>'HAP STOP cijfers'!CL7</f>
        <v>6500.0000000000009</v>
      </c>
      <c r="CM137" s="11">
        <f>'HAP STOP cijfers'!CM7</f>
        <v>0</v>
      </c>
      <c r="CN137" s="11">
        <f>'HAP STOP cijfers'!CN7</f>
        <v>0</v>
      </c>
      <c r="CO137" s="11">
        <f>'HAP STOP cijfers'!CO7</f>
        <v>0</v>
      </c>
      <c r="CP137" s="11">
        <f>'HAP STOP cijfers'!CP7</f>
        <v>0</v>
      </c>
      <c r="CQ137" s="11">
        <f>'HAP STOP cijfers'!CQ7</f>
        <v>0</v>
      </c>
      <c r="CR137" s="11">
        <f>'HAP STOP cijfers'!CR7</f>
        <v>0</v>
      </c>
      <c r="CS137" s="11">
        <f>'HAP STOP cijfers'!CS7</f>
        <v>0</v>
      </c>
      <c r="CT137" s="11">
        <f>'HAP STOP cijfers'!CT7</f>
        <v>0</v>
      </c>
      <c r="CU137" s="11">
        <f>'HAP STOP cijfers'!CU7</f>
        <v>0</v>
      </c>
      <c r="CV137" s="11">
        <f>'HAP STOP cijfers'!CV7</f>
        <v>0</v>
      </c>
      <c r="CW137" s="11">
        <f>'HAP STOP cijfers'!CW7</f>
        <v>0</v>
      </c>
      <c r="CX137" s="11">
        <f>'HAP STOP cijfers'!CX7</f>
        <v>0</v>
      </c>
      <c r="CY137" s="26">
        <f>'HAP STOP cijfers'!CY7</f>
        <v>0</v>
      </c>
      <c r="CZ137" s="15">
        <f>'HAP STOP cijfers'!CZ7</f>
        <v>0</v>
      </c>
      <c r="DA137" s="11">
        <f>'HAP STOP cijfers'!DA7</f>
        <v>0</v>
      </c>
      <c r="DB137" s="11">
        <f>'HAP STOP cijfers'!DB7</f>
        <v>0</v>
      </c>
      <c r="DC137" s="11">
        <f>'HAP STOP cijfers'!DC7</f>
        <v>0</v>
      </c>
      <c r="DD137" s="11">
        <f>'HAP STOP cijfers'!DD7</f>
        <v>0</v>
      </c>
      <c r="DE137" s="11">
        <f>'HAP STOP cijfers'!DE7</f>
        <v>0</v>
      </c>
      <c r="DF137" s="11">
        <f>'HAP STOP cijfers'!DF7</f>
        <v>0</v>
      </c>
      <c r="DG137" s="11">
        <f>'HAP STOP cijfers'!DG7</f>
        <v>0</v>
      </c>
      <c r="DH137" s="11">
        <f>'HAP STOP cijfers'!DH7</f>
        <v>0</v>
      </c>
      <c r="DI137" s="11">
        <f>'HAP STOP cijfers'!DI7</f>
        <v>0</v>
      </c>
      <c r="DJ137" s="11">
        <f>'HAP STOP cijfers'!DJ7</f>
        <v>0</v>
      </c>
      <c r="DK137" s="11">
        <f>'HAP STOP cijfers'!DK7</f>
        <v>0</v>
      </c>
      <c r="DL137" s="26">
        <f>'HAP STOP cijfers'!DL7</f>
        <v>0</v>
      </c>
    </row>
    <row r="138" spans="1:116">
      <c r="A138" s="47">
        <f>'HAP STOP cijfers'!A8</f>
        <v>0</v>
      </c>
      <c r="B138" s="49" t="str">
        <f>'HAP STOP cijfers'!B8</f>
        <v>HBNT/HBNA</v>
      </c>
      <c r="C138" s="4" t="str">
        <f>'HAP STOP cijfers'!C8</f>
        <v>Horeca en ambachtelijke productie</v>
      </c>
      <c r="D138" s="4" t="str">
        <f>'HAP STOP cijfers'!D8</f>
        <v xml:space="preserve">H&amp;AP Doelgericht handhaven VWS </v>
      </c>
      <c r="E138" s="4" t="str">
        <f>'HAP STOP cijfers'!E8</f>
        <v>Chinese ondernemer - project</v>
      </c>
      <c r="F138" s="4" t="str">
        <f>'HAP STOP cijfers'!F8</f>
        <v>VWS</v>
      </c>
      <c r="G138" s="4" t="str">
        <f>'HAP STOP cijfers'!G8</f>
        <v>ja/ja</v>
      </c>
      <c r="H138" s="11">
        <f>'HAP STOP cijfers'!H8</f>
        <v>13400</v>
      </c>
      <c r="I138" s="11">
        <f>'HAP STOP cijfers'!I8</f>
        <v>0</v>
      </c>
      <c r="J138" s="518">
        <f>'HAP STOP cijfers'!J8</f>
        <v>400</v>
      </c>
      <c r="K138" s="11">
        <f>'HAP STOP cijfers'!K8</f>
        <v>0</v>
      </c>
      <c r="L138" s="11">
        <f>'HAP STOP cijfers'!L8</f>
        <v>0</v>
      </c>
      <c r="M138" s="11">
        <f>'HAP STOP cijfers'!M8</f>
        <v>0</v>
      </c>
      <c r="N138" s="11">
        <f>'HAP STOP cijfers'!N8</f>
        <v>0</v>
      </c>
      <c r="O138" s="11">
        <f>'HAP STOP cijfers'!O8</f>
        <v>0</v>
      </c>
      <c r="P138" s="11">
        <f>'HAP STOP cijfers'!P8</f>
        <v>0</v>
      </c>
      <c r="Q138" s="26">
        <f>'HAP STOP cijfers'!Q8</f>
        <v>13800</v>
      </c>
      <c r="R138" s="15">
        <f>'HAP STOP cijfers'!R8</f>
        <v>0</v>
      </c>
      <c r="S138" s="11">
        <f>'HAP STOP cijfers'!S8</f>
        <v>0</v>
      </c>
      <c r="T138" s="11">
        <f>'HAP STOP cijfers'!T8</f>
        <v>13800</v>
      </c>
      <c r="U138" s="11">
        <f>'HAP STOP cijfers'!U8</f>
        <v>0</v>
      </c>
      <c r="V138" s="11">
        <f>'HAP STOP cijfers'!V8</f>
        <v>0</v>
      </c>
      <c r="W138" s="11">
        <f>'HAP STOP cijfers'!W8</f>
        <v>0</v>
      </c>
      <c r="X138" s="11">
        <f>'HAP STOP cijfers'!X8</f>
        <v>0</v>
      </c>
      <c r="Y138" s="11">
        <f>'HAP STOP cijfers'!Y8</f>
        <v>0</v>
      </c>
      <c r="Z138" s="49">
        <f>'HAP STOP cijfers'!Z8</f>
        <v>13800</v>
      </c>
      <c r="AA138" s="11">
        <f>'HAP STOP cijfers'!AA8</f>
        <v>1350</v>
      </c>
      <c r="AB138" s="11">
        <f>'HAP STOP cijfers'!AB8</f>
        <v>12450</v>
      </c>
      <c r="AC138" s="11">
        <f>'HAP STOP cijfers'!AC8</f>
        <v>0</v>
      </c>
      <c r="AD138" s="11">
        <f>'HAP STOP cijfers'!AD8</f>
        <v>0</v>
      </c>
      <c r="AE138" s="11">
        <f>'HAP STOP cijfers'!AE8</f>
        <v>0</v>
      </c>
      <c r="AF138" s="11">
        <f>'HAP STOP cijfers'!AF8</f>
        <v>0</v>
      </c>
      <c r="AG138" s="49">
        <f>'HAP STOP cijfers'!AG8</f>
        <v>0</v>
      </c>
      <c r="AH138" s="11">
        <f>'HAP STOP cijfers'!AH8</f>
        <v>0</v>
      </c>
      <c r="AI138" s="11">
        <f>'HAP STOP cijfers'!AI8</f>
        <v>1350</v>
      </c>
      <c r="AJ138" s="11">
        <f>'HAP STOP cijfers'!AJ8</f>
        <v>0</v>
      </c>
      <c r="AK138" s="11">
        <f>'HAP STOP cijfers'!AK8</f>
        <v>0</v>
      </c>
      <c r="AL138" s="49">
        <f>'HAP STOP cijfers'!AL8</f>
        <v>0</v>
      </c>
      <c r="AM138" s="11">
        <f>'HAP STOP cijfers'!AM8</f>
        <v>0</v>
      </c>
      <c r="AN138" s="11">
        <f>'HAP STOP cijfers'!AN8</f>
        <v>0</v>
      </c>
      <c r="AO138" s="11">
        <f>'HAP STOP cijfers'!AO8</f>
        <v>0</v>
      </c>
      <c r="AP138" s="11">
        <f>'HAP STOP cijfers'!AP8</f>
        <v>0</v>
      </c>
      <c r="AQ138" s="11">
        <f>'HAP STOP cijfers'!AQ8</f>
        <v>0</v>
      </c>
      <c r="AR138" s="49">
        <f>'HAP STOP cijfers'!AR8</f>
        <v>0</v>
      </c>
      <c r="AS138" s="11">
        <f>'HAP STOP cijfers'!AS8</f>
        <v>1383.3333333333333</v>
      </c>
      <c r="AT138" s="11">
        <f>'HAP STOP cijfers'!AT8</f>
        <v>1383.3333333333333</v>
      </c>
      <c r="AU138" s="11">
        <f>'HAP STOP cijfers'!AU8</f>
        <v>1383.3333333333333</v>
      </c>
      <c r="AV138" s="11">
        <f>'HAP STOP cijfers'!AV8</f>
        <v>1383.3333333333333</v>
      </c>
      <c r="AW138" s="11">
        <f>'HAP STOP cijfers'!AW8</f>
        <v>1383.3333333333333</v>
      </c>
      <c r="AX138" s="11">
        <f>'HAP STOP cijfers'!AX8</f>
        <v>1383.3333333333333</v>
      </c>
      <c r="AY138" s="11">
        <f>'HAP STOP cijfers'!AY8</f>
        <v>1383.3333333333333</v>
      </c>
      <c r="AZ138" s="11">
        <f>'HAP STOP cijfers'!AZ8</f>
        <v>1383.3333333333333</v>
      </c>
      <c r="BA138" s="11">
        <f>'HAP STOP cijfers'!BA8</f>
        <v>1383.3333333333333</v>
      </c>
      <c r="BB138" s="11">
        <f>'HAP STOP cijfers'!BB8</f>
        <v>0</v>
      </c>
      <c r="BC138" s="49">
        <f>'HAP STOP cijfers'!BC8</f>
        <v>0</v>
      </c>
      <c r="BD138" s="11">
        <f>'HAP STOP cijfers'!BD8</f>
        <v>0</v>
      </c>
      <c r="BE138" s="11">
        <f>'HAP STOP cijfers'!BE8</f>
        <v>0</v>
      </c>
      <c r="BF138" s="11">
        <f>'HAP STOP cijfers'!BF8</f>
        <v>0</v>
      </c>
      <c r="BG138" s="11">
        <f>'HAP STOP cijfers'!BG8</f>
        <v>0</v>
      </c>
      <c r="BH138" s="11">
        <f>'HAP STOP cijfers'!BH8</f>
        <v>0</v>
      </c>
      <c r="BI138" s="11">
        <f>'HAP STOP cijfers'!BI8</f>
        <v>0</v>
      </c>
      <c r="BJ138" s="11">
        <f>'HAP STOP cijfers'!BJ8</f>
        <v>0</v>
      </c>
      <c r="BK138" s="49">
        <f>'HAP STOP cijfers'!BK8</f>
        <v>0</v>
      </c>
      <c r="BL138" s="11">
        <f>'HAP STOP cijfers'!BL8</f>
        <v>0</v>
      </c>
      <c r="BM138" s="11">
        <f>'HAP STOP cijfers'!BM8</f>
        <v>0</v>
      </c>
      <c r="BN138" s="11">
        <f>'HAP STOP cijfers'!BN8</f>
        <v>0</v>
      </c>
      <c r="BO138" s="11">
        <f>'HAP STOP cijfers'!BO8</f>
        <v>0</v>
      </c>
      <c r="BP138" s="11">
        <f>'HAP STOP cijfers'!BP8</f>
        <v>0</v>
      </c>
      <c r="BQ138" s="49">
        <f>'HAP STOP cijfers'!BQ8</f>
        <v>0</v>
      </c>
      <c r="BR138" s="11">
        <f>'HAP STOP cijfers'!BR8</f>
        <v>0</v>
      </c>
      <c r="BS138" s="11">
        <f>'HAP STOP cijfers'!BS8</f>
        <v>0</v>
      </c>
      <c r="BT138" s="11">
        <f>'HAP STOP cijfers'!BT8</f>
        <v>0</v>
      </c>
      <c r="BU138" s="11">
        <f>'HAP STOP cijfers'!BU8</f>
        <v>0</v>
      </c>
      <c r="BV138" s="11">
        <f>'HAP STOP cijfers'!BV8</f>
        <v>0</v>
      </c>
      <c r="BW138" s="11">
        <f>'HAP STOP cijfers'!BW8</f>
        <v>0</v>
      </c>
      <c r="BX138" s="47">
        <f>'HAP STOP cijfers'!BX8</f>
        <v>0</v>
      </c>
      <c r="BY138" s="49">
        <f>'HAP STOP cijfers'!BY8</f>
        <v>13800.000000000002</v>
      </c>
      <c r="BZ138" s="11">
        <f>'HAP STOP cijfers'!BZ8</f>
        <v>690.00000000000011</v>
      </c>
      <c r="CA138" s="11">
        <f>'HAP STOP cijfers'!CA8</f>
        <v>1380.0000000000002</v>
      </c>
      <c r="CB138" s="11">
        <f>'HAP STOP cijfers'!CB8</f>
        <v>1380.0000000000002</v>
      </c>
      <c r="CC138" s="11">
        <f>'HAP STOP cijfers'!CC8</f>
        <v>1380.0000000000002</v>
      </c>
      <c r="CD138" s="11">
        <f>'HAP STOP cijfers'!CD8</f>
        <v>1380.0000000000002</v>
      </c>
      <c r="CE138" s="11">
        <f>'HAP STOP cijfers'!CE8</f>
        <v>690.00000000000011</v>
      </c>
      <c r="CF138" s="11">
        <f>'HAP STOP cijfers'!CF8</f>
        <v>690.00000000000011</v>
      </c>
      <c r="CG138" s="11">
        <f>'HAP STOP cijfers'!CG8</f>
        <v>1380.0000000000002</v>
      </c>
      <c r="CH138" s="11">
        <f>'HAP STOP cijfers'!CH8</f>
        <v>1380.0000000000002</v>
      </c>
      <c r="CI138" s="11">
        <f>'HAP STOP cijfers'!CI8</f>
        <v>1380.0000000000002</v>
      </c>
      <c r="CJ138" s="11">
        <f>'HAP STOP cijfers'!CJ8</f>
        <v>1380.0000000000002</v>
      </c>
      <c r="CK138" s="11">
        <f>'HAP STOP cijfers'!CK8</f>
        <v>690.00000000000011</v>
      </c>
      <c r="CL138" s="204">
        <f>'HAP STOP cijfers'!CL8</f>
        <v>13800.000000000002</v>
      </c>
      <c r="CM138" s="11">
        <f>'HAP STOP cijfers'!CM8</f>
        <v>0</v>
      </c>
      <c r="CN138" s="11">
        <f>'HAP STOP cijfers'!CN8</f>
        <v>0</v>
      </c>
      <c r="CO138" s="11">
        <f>'HAP STOP cijfers'!CO8</f>
        <v>0</v>
      </c>
      <c r="CP138" s="11">
        <f>'HAP STOP cijfers'!CP8</f>
        <v>0</v>
      </c>
      <c r="CQ138" s="11">
        <f>'HAP STOP cijfers'!CQ8</f>
        <v>0</v>
      </c>
      <c r="CR138" s="11">
        <f>'HAP STOP cijfers'!CR8</f>
        <v>0</v>
      </c>
      <c r="CS138" s="11">
        <f>'HAP STOP cijfers'!CS8</f>
        <v>0</v>
      </c>
      <c r="CT138" s="11">
        <f>'HAP STOP cijfers'!CT8</f>
        <v>0</v>
      </c>
      <c r="CU138" s="11">
        <f>'HAP STOP cijfers'!CU8</f>
        <v>0</v>
      </c>
      <c r="CV138" s="11">
        <f>'HAP STOP cijfers'!CV8</f>
        <v>0</v>
      </c>
      <c r="CW138" s="11">
        <f>'HAP STOP cijfers'!CW8</f>
        <v>0</v>
      </c>
      <c r="CX138" s="11">
        <f>'HAP STOP cijfers'!CX8</f>
        <v>0</v>
      </c>
      <c r="CY138" s="26">
        <f>'HAP STOP cijfers'!CY8</f>
        <v>0</v>
      </c>
      <c r="CZ138" s="15">
        <f>'HAP STOP cijfers'!CZ8</f>
        <v>0</v>
      </c>
      <c r="DA138" s="11">
        <f>'HAP STOP cijfers'!DA8</f>
        <v>0</v>
      </c>
      <c r="DB138" s="11">
        <f>'HAP STOP cijfers'!DB8</f>
        <v>0</v>
      </c>
      <c r="DC138" s="11">
        <f>'HAP STOP cijfers'!DC8</f>
        <v>0</v>
      </c>
      <c r="DD138" s="11">
        <f>'HAP STOP cijfers'!DD8</f>
        <v>0</v>
      </c>
      <c r="DE138" s="11">
        <f>'HAP STOP cijfers'!DE8</f>
        <v>0</v>
      </c>
      <c r="DF138" s="11">
        <f>'HAP STOP cijfers'!DF8</f>
        <v>0</v>
      </c>
      <c r="DG138" s="11">
        <f>'HAP STOP cijfers'!DG8</f>
        <v>0</v>
      </c>
      <c r="DH138" s="11">
        <f>'HAP STOP cijfers'!DH8</f>
        <v>0</v>
      </c>
      <c r="DI138" s="11">
        <f>'HAP STOP cijfers'!DI8</f>
        <v>0</v>
      </c>
      <c r="DJ138" s="11">
        <f>'HAP STOP cijfers'!DJ8</f>
        <v>0</v>
      </c>
      <c r="DK138" s="11">
        <f>'HAP STOP cijfers'!DK8</f>
        <v>0</v>
      </c>
      <c r="DL138" s="26">
        <f>'HAP STOP cijfers'!DL8</f>
        <v>0</v>
      </c>
    </row>
    <row r="139" spans="1:116">
      <c r="A139" s="47">
        <f>'HAP STOP cijfers'!A9</f>
        <v>0</v>
      </c>
      <c r="B139" s="49" t="str">
        <f>'HAP STOP cijfers'!B9</f>
        <v>HBNT/HBNA</v>
      </c>
      <c r="C139" s="4" t="str">
        <f>'HAP STOP cijfers'!C9</f>
        <v>Horeca en ambachtelijke productie</v>
      </c>
      <c r="D139" s="4" t="str">
        <f>'HAP STOP cijfers'!D9</f>
        <v xml:space="preserve">H&amp;AP Doelgericht handhaven VWS </v>
      </c>
      <c r="E139" s="4" t="str">
        <f>'HAP STOP cijfers'!E9</f>
        <v>Ziekenhuizen - project</v>
      </c>
      <c r="F139" s="4" t="str">
        <f>'HAP STOP cijfers'!F9</f>
        <v>VWS</v>
      </c>
      <c r="G139" s="4" t="str">
        <f>'HAP STOP cijfers'!G9</f>
        <v>ja/ja</v>
      </c>
      <c r="H139" s="518">
        <f>'HAP STOP cijfers'!H9</f>
        <v>1350</v>
      </c>
      <c r="I139" s="11">
        <f>'HAP STOP cijfers'!I9</f>
        <v>0</v>
      </c>
      <c r="J139" s="518">
        <f>'HAP STOP cijfers'!J9</f>
        <v>150</v>
      </c>
      <c r="K139" s="11">
        <f>'HAP STOP cijfers'!K9</f>
        <v>0</v>
      </c>
      <c r="L139" s="11">
        <f>'HAP STOP cijfers'!L9</f>
        <v>0</v>
      </c>
      <c r="M139" s="11">
        <f>'HAP STOP cijfers'!M9</f>
        <v>0</v>
      </c>
      <c r="N139" s="11">
        <f>'HAP STOP cijfers'!N9</f>
        <v>0</v>
      </c>
      <c r="O139" s="11">
        <f>'HAP STOP cijfers'!O9</f>
        <v>0</v>
      </c>
      <c r="P139" s="11">
        <f>'HAP STOP cijfers'!P9</f>
        <v>0</v>
      </c>
      <c r="Q139" s="26">
        <f>'HAP STOP cijfers'!Q9</f>
        <v>1500</v>
      </c>
      <c r="R139" s="15">
        <f>'HAP STOP cijfers'!R9</f>
        <v>0</v>
      </c>
      <c r="S139" s="11">
        <f>'HAP STOP cijfers'!S9</f>
        <v>0</v>
      </c>
      <c r="T139" s="518">
        <f>'HAP STOP cijfers'!T9</f>
        <v>1500</v>
      </c>
      <c r="U139" s="11">
        <f>'HAP STOP cijfers'!U9</f>
        <v>0</v>
      </c>
      <c r="V139" s="11">
        <f>'HAP STOP cijfers'!V9</f>
        <v>0</v>
      </c>
      <c r="W139" s="11">
        <f>'HAP STOP cijfers'!W9</f>
        <v>0</v>
      </c>
      <c r="X139" s="11">
        <f>'HAP STOP cijfers'!X9</f>
        <v>0</v>
      </c>
      <c r="Y139" s="11">
        <f>'HAP STOP cijfers'!Y9</f>
        <v>0</v>
      </c>
      <c r="Z139" s="49">
        <f>'HAP STOP cijfers'!Z9</f>
        <v>1500</v>
      </c>
      <c r="AA139" s="518">
        <f>'HAP STOP cijfers'!AA9</f>
        <v>500</v>
      </c>
      <c r="AB139" s="518">
        <f>'HAP STOP cijfers'!AB9</f>
        <v>1000</v>
      </c>
      <c r="AC139" s="11">
        <f>'HAP STOP cijfers'!AC9</f>
        <v>0</v>
      </c>
      <c r="AD139" s="11">
        <f>'HAP STOP cijfers'!AD9</f>
        <v>0</v>
      </c>
      <c r="AE139" s="11">
        <f>'HAP STOP cijfers'!AE9</f>
        <v>0</v>
      </c>
      <c r="AF139" s="11">
        <f>'HAP STOP cijfers'!AF9</f>
        <v>0</v>
      </c>
      <c r="AG139" s="49">
        <f>'HAP STOP cijfers'!AG9</f>
        <v>0</v>
      </c>
      <c r="AH139" s="11">
        <f>'HAP STOP cijfers'!AH9</f>
        <v>0</v>
      </c>
      <c r="AI139" s="518">
        <f>'HAP STOP cijfers'!AI9</f>
        <v>500</v>
      </c>
      <c r="AJ139" s="11">
        <f>'HAP STOP cijfers'!AJ9</f>
        <v>0</v>
      </c>
      <c r="AK139" s="11">
        <f>'HAP STOP cijfers'!AK9</f>
        <v>0</v>
      </c>
      <c r="AL139" s="49">
        <f>'HAP STOP cijfers'!AL9</f>
        <v>0</v>
      </c>
      <c r="AM139" s="11">
        <f>'HAP STOP cijfers'!AM9</f>
        <v>0</v>
      </c>
      <c r="AN139" s="11">
        <f>'HAP STOP cijfers'!AN9</f>
        <v>0</v>
      </c>
      <c r="AO139" s="11">
        <f>'HAP STOP cijfers'!AO9</f>
        <v>0</v>
      </c>
      <c r="AP139" s="11">
        <f>'HAP STOP cijfers'!AP9</f>
        <v>0</v>
      </c>
      <c r="AQ139" s="11">
        <f>'HAP STOP cijfers'!AQ9</f>
        <v>0</v>
      </c>
      <c r="AR139" s="49">
        <f>'HAP STOP cijfers'!AR9</f>
        <v>0</v>
      </c>
      <c r="AS139" s="11">
        <f>'HAP STOP cijfers'!AS9</f>
        <v>111.11111111111111</v>
      </c>
      <c r="AT139" s="11">
        <f>'HAP STOP cijfers'!AT9</f>
        <v>111.11111111111111</v>
      </c>
      <c r="AU139" s="11">
        <f>'HAP STOP cijfers'!AU9</f>
        <v>111.11111111111111</v>
      </c>
      <c r="AV139" s="11">
        <f>'HAP STOP cijfers'!AV9</f>
        <v>111.11111111111111</v>
      </c>
      <c r="AW139" s="11">
        <f>'HAP STOP cijfers'!AW9</f>
        <v>111.11111111111111</v>
      </c>
      <c r="AX139" s="11">
        <f>'HAP STOP cijfers'!AX9</f>
        <v>111.11111111111111</v>
      </c>
      <c r="AY139" s="11">
        <f>'HAP STOP cijfers'!AY9</f>
        <v>111.11111111111111</v>
      </c>
      <c r="AZ139" s="11">
        <f>'HAP STOP cijfers'!AZ9</f>
        <v>111.11111111111111</v>
      </c>
      <c r="BA139" s="11">
        <f>'HAP STOP cijfers'!BA9</f>
        <v>111.11111111111111</v>
      </c>
      <c r="BB139" s="11">
        <f>'HAP STOP cijfers'!BB9</f>
        <v>0</v>
      </c>
      <c r="BC139" s="49">
        <f>'HAP STOP cijfers'!BC9</f>
        <v>0</v>
      </c>
      <c r="BD139" s="11">
        <f>'HAP STOP cijfers'!BD9</f>
        <v>0</v>
      </c>
      <c r="BE139" s="11">
        <f>'HAP STOP cijfers'!BE9</f>
        <v>0</v>
      </c>
      <c r="BF139" s="11">
        <f>'HAP STOP cijfers'!BF9</f>
        <v>0</v>
      </c>
      <c r="BG139" s="11">
        <f>'HAP STOP cijfers'!BG9</f>
        <v>0</v>
      </c>
      <c r="BH139" s="11">
        <f>'HAP STOP cijfers'!BH9</f>
        <v>0</v>
      </c>
      <c r="BI139" s="11">
        <f>'HAP STOP cijfers'!BI9</f>
        <v>0</v>
      </c>
      <c r="BJ139" s="11">
        <f>'HAP STOP cijfers'!BJ9</f>
        <v>0</v>
      </c>
      <c r="BK139" s="49">
        <f>'HAP STOP cijfers'!BK9</f>
        <v>0</v>
      </c>
      <c r="BL139" s="11">
        <f>'HAP STOP cijfers'!BL9</f>
        <v>0</v>
      </c>
      <c r="BM139" s="11">
        <f>'HAP STOP cijfers'!BM9</f>
        <v>0</v>
      </c>
      <c r="BN139" s="11">
        <f>'HAP STOP cijfers'!BN9</f>
        <v>0</v>
      </c>
      <c r="BO139" s="11">
        <f>'HAP STOP cijfers'!BO9</f>
        <v>0</v>
      </c>
      <c r="BP139" s="11">
        <f>'HAP STOP cijfers'!BP9</f>
        <v>0</v>
      </c>
      <c r="BQ139" s="49">
        <f>'HAP STOP cijfers'!BQ9</f>
        <v>0</v>
      </c>
      <c r="BR139" s="11">
        <f>'HAP STOP cijfers'!BR9</f>
        <v>0</v>
      </c>
      <c r="BS139" s="11">
        <f>'HAP STOP cijfers'!BS9</f>
        <v>0</v>
      </c>
      <c r="BT139" s="11">
        <f>'HAP STOP cijfers'!BT9</f>
        <v>0</v>
      </c>
      <c r="BU139" s="11">
        <f>'HAP STOP cijfers'!BU9</f>
        <v>0</v>
      </c>
      <c r="BV139" s="11">
        <f>'HAP STOP cijfers'!BV9</f>
        <v>0</v>
      </c>
      <c r="BW139" s="11">
        <f>'HAP STOP cijfers'!BW9</f>
        <v>0</v>
      </c>
      <c r="BX139" s="47">
        <f>'HAP STOP cijfers'!BX9</f>
        <v>0</v>
      </c>
      <c r="BY139" s="49">
        <f>'HAP STOP cijfers'!BY9</f>
        <v>1499.9999999999998</v>
      </c>
      <c r="BZ139" s="11">
        <f>'HAP STOP cijfers'!BZ9</f>
        <v>74.999999999999986</v>
      </c>
      <c r="CA139" s="11">
        <f>'HAP STOP cijfers'!CA9</f>
        <v>149.99999999999997</v>
      </c>
      <c r="CB139" s="11">
        <f>'HAP STOP cijfers'!CB9</f>
        <v>149.99999999999997</v>
      </c>
      <c r="CC139" s="11">
        <f>'HAP STOP cijfers'!CC9</f>
        <v>149.99999999999997</v>
      </c>
      <c r="CD139" s="11">
        <f>'HAP STOP cijfers'!CD9</f>
        <v>149.99999999999997</v>
      </c>
      <c r="CE139" s="11">
        <f>'HAP STOP cijfers'!CE9</f>
        <v>74.999999999999986</v>
      </c>
      <c r="CF139" s="11">
        <f>'HAP STOP cijfers'!CF9</f>
        <v>74.999999999999986</v>
      </c>
      <c r="CG139" s="11">
        <f>'HAP STOP cijfers'!CG9</f>
        <v>149.99999999999997</v>
      </c>
      <c r="CH139" s="11">
        <f>'HAP STOP cijfers'!CH9</f>
        <v>149.99999999999997</v>
      </c>
      <c r="CI139" s="11">
        <f>'HAP STOP cijfers'!CI9</f>
        <v>149.99999999999997</v>
      </c>
      <c r="CJ139" s="11">
        <f>'HAP STOP cijfers'!CJ9</f>
        <v>149.99999999999997</v>
      </c>
      <c r="CK139" s="11">
        <f>'HAP STOP cijfers'!CK9</f>
        <v>74.999999999999986</v>
      </c>
      <c r="CL139" s="204">
        <f>'HAP STOP cijfers'!CL9</f>
        <v>1499.9999999999998</v>
      </c>
      <c r="CM139" s="11">
        <f>'HAP STOP cijfers'!CM9</f>
        <v>0</v>
      </c>
      <c r="CN139" s="11">
        <f>'HAP STOP cijfers'!CN9</f>
        <v>0</v>
      </c>
      <c r="CO139" s="11">
        <f>'HAP STOP cijfers'!CO9</f>
        <v>0</v>
      </c>
      <c r="CP139" s="11">
        <f>'HAP STOP cijfers'!CP9</f>
        <v>0</v>
      </c>
      <c r="CQ139" s="11">
        <f>'HAP STOP cijfers'!CQ9</f>
        <v>0</v>
      </c>
      <c r="CR139" s="11">
        <f>'HAP STOP cijfers'!CR9</f>
        <v>0</v>
      </c>
      <c r="CS139" s="11">
        <f>'HAP STOP cijfers'!CS9</f>
        <v>0</v>
      </c>
      <c r="CT139" s="11">
        <f>'HAP STOP cijfers'!CT9</f>
        <v>0</v>
      </c>
      <c r="CU139" s="11">
        <f>'HAP STOP cijfers'!CU9</f>
        <v>0</v>
      </c>
      <c r="CV139" s="11">
        <f>'HAP STOP cijfers'!CV9</f>
        <v>0</v>
      </c>
      <c r="CW139" s="11">
        <f>'HAP STOP cijfers'!CW9</f>
        <v>0</v>
      </c>
      <c r="CX139" s="11">
        <f>'HAP STOP cijfers'!CX9</f>
        <v>0</v>
      </c>
      <c r="CY139" s="26">
        <f>'HAP STOP cijfers'!CY9</f>
        <v>0</v>
      </c>
      <c r="CZ139" s="15">
        <f>'HAP STOP cijfers'!CZ9</f>
        <v>0</v>
      </c>
      <c r="DA139" s="11">
        <f>'HAP STOP cijfers'!DA9</f>
        <v>0</v>
      </c>
      <c r="DB139" s="11">
        <f>'HAP STOP cijfers'!DB9</f>
        <v>0</v>
      </c>
      <c r="DC139" s="11">
        <f>'HAP STOP cijfers'!DC9</f>
        <v>0</v>
      </c>
      <c r="DD139" s="11">
        <f>'HAP STOP cijfers'!DD9</f>
        <v>0</v>
      </c>
      <c r="DE139" s="11">
        <f>'HAP STOP cijfers'!DE9</f>
        <v>0</v>
      </c>
      <c r="DF139" s="11">
        <f>'HAP STOP cijfers'!DF9</f>
        <v>0</v>
      </c>
      <c r="DG139" s="11">
        <f>'HAP STOP cijfers'!DG9</f>
        <v>0</v>
      </c>
      <c r="DH139" s="11">
        <f>'HAP STOP cijfers'!DH9</f>
        <v>0</v>
      </c>
      <c r="DI139" s="11">
        <f>'HAP STOP cijfers'!DI9</f>
        <v>0</v>
      </c>
      <c r="DJ139" s="11">
        <f>'HAP STOP cijfers'!DJ9</f>
        <v>0</v>
      </c>
      <c r="DK139" s="11">
        <f>'HAP STOP cijfers'!DK9</f>
        <v>0</v>
      </c>
      <c r="DL139" s="26">
        <f>'HAP STOP cijfers'!DL9</f>
        <v>0</v>
      </c>
    </row>
    <row r="140" spans="1:116">
      <c r="A140" s="47">
        <f>'HAP STOP cijfers'!A10</f>
        <v>0</v>
      </c>
      <c r="B140" s="49">
        <f>'HAP STOP cijfers'!B10</f>
        <v>0</v>
      </c>
      <c r="C140" s="4" t="str">
        <f>'HAP STOP cijfers'!C10</f>
        <v>Horeca en ambachtelijke productie</v>
      </c>
      <c r="D140" s="4" t="str">
        <f>'HAP STOP cijfers'!D10</f>
        <v xml:space="preserve">H&amp;AP Doelgericht handhaven VWS </v>
      </c>
      <c r="E140" s="526" t="str">
        <f>'HAP STOP cijfers'!E10</f>
        <v>Verbeterplan - ziekenhuizen</v>
      </c>
      <c r="F140" s="4" t="str">
        <f>'HAP STOP cijfers'!F10</f>
        <v>VWS</v>
      </c>
      <c r="G140" s="4" t="str">
        <f>'HAP STOP cijfers'!G10</f>
        <v>ja/ja</v>
      </c>
      <c r="H140" s="518">
        <f>'HAP STOP cijfers'!H10</f>
        <v>1500</v>
      </c>
      <c r="I140" s="11">
        <f>'HAP STOP cijfers'!I10</f>
        <v>0</v>
      </c>
      <c r="J140" s="518">
        <f>'HAP STOP cijfers'!J10</f>
        <v>0</v>
      </c>
      <c r="K140" s="11">
        <f>'HAP STOP cijfers'!K10</f>
        <v>0</v>
      </c>
      <c r="L140" s="11">
        <f>'HAP STOP cijfers'!L10</f>
        <v>0</v>
      </c>
      <c r="M140" s="11">
        <f>'HAP STOP cijfers'!M10</f>
        <v>0</v>
      </c>
      <c r="N140" s="11">
        <f>'HAP STOP cijfers'!N10</f>
        <v>0</v>
      </c>
      <c r="O140" s="11">
        <f>'HAP STOP cijfers'!O10</f>
        <v>0</v>
      </c>
      <c r="P140" s="11">
        <f>'HAP STOP cijfers'!P10</f>
        <v>0</v>
      </c>
      <c r="Q140" s="26">
        <f>'HAP STOP cijfers'!Q10</f>
        <v>1500</v>
      </c>
      <c r="R140" s="15">
        <f>'HAP STOP cijfers'!R10</f>
        <v>0</v>
      </c>
      <c r="S140" s="11">
        <f>'HAP STOP cijfers'!S10</f>
        <v>0</v>
      </c>
      <c r="T140" s="518">
        <f>'HAP STOP cijfers'!T10</f>
        <v>1500</v>
      </c>
      <c r="U140" s="11">
        <f>'HAP STOP cijfers'!U10</f>
        <v>0</v>
      </c>
      <c r="V140" s="11">
        <f>'HAP STOP cijfers'!V10</f>
        <v>0</v>
      </c>
      <c r="W140" s="11">
        <f>'HAP STOP cijfers'!W10</f>
        <v>0</v>
      </c>
      <c r="X140" s="11">
        <f>'HAP STOP cijfers'!X10</f>
        <v>0</v>
      </c>
      <c r="Y140" s="11">
        <f>'HAP STOP cijfers'!Y10</f>
        <v>0</v>
      </c>
      <c r="Z140" s="49">
        <f>'HAP STOP cijfers'!Z10</f>
        <v>1500</v>
      </c>
      <c r="AA140" s="518">
        <f>'HAP STOP cijfers'!AA10</f>
        <v>500</v>
      </c>
      <c r="AB140" s="518">
        <f>'HAP STOP cijfers'!AB10</f>
        <v>1000</v>
      </c>
      <c r="AC140" s="11">
        <f>'HAP STOP cijfers'!AC10</f>
        <v>0</v>
      </c>
      <c r="AD140" s="11">
        <f>'HAP STOP cijfers'!AD10</f>
        <v>0</v>
      </c>
      <c r="AE140" s="11">
        <f>'HAP STOP cijfers'!AE10</f>
        <v>0</v>
      </c>
      <c r="AF140" s="11">
        <f>'HAP STOP cijfers'!AF10</f>
        <v>0</v>
      </c>
      <c r="AG140" s="49">
        <f>'HAP STOP cijfers'!AG10</f>
        <v>0</v>
      </c>
      <c r="AH140" s="11">
        <f>'HAP STOP cijfers'!AH10</f>
        <v>0</v>
      </c>
      <c r="AI140" s="518">
        <f>'HAP STOP cijfers'!AI10</f>
        <v>500</v>
      </c>
      <c r="AJ140" s="11">
        <f>'HAP STOP cijfers'!AJ10</f>
        <v>0</v>
      </c>
      <c r="AK140" s="11">
        <f>'HAP STOP cijfers'!AK10</f>
        <v>0</v>
      </c>
      <c r="AL140" s="49">
        <f>'HAP STOP cijfers'!AL10</f>
        <v>0</v>
      </c>
      <c r="AM140" s="11">
        <f>'HAP STOP cijfers'!AM10</f>
        <v>0</v>
      </c>
      <c r="AN140" s="11">
        <f>'HAP STOP cijfers'!AN10</f>
        <v>0</v>
      </c>
      <c r="AO140" s="11">
        <f>'HAP STOP cijfers'!AO10</f>
        <v>0</v>
      </c>
      <c r="AP140" s="11">
        <f>'HAP STOP cijfers'!AP10</f>
        <v>0</v>
      </c>
      <c r="AQ140" s="11">
        <f>'HAP STOP cijfers'!AQ10</f>
        <v>0</v>
      </c>
      <c r="AR140" s="49">
        <f>'HAP STOP cijfers'!AR10</f>
        <v>0</v>
      </c>
      <c r="AS140" s="11">
        <f>'HAP STOP cijfers'!AS10</f>
        <v>111.11111111111111</v>
      </c>
      <c r="AT140" s="11">
        <f>'HAP STOP cijfers'!AT10</f>
        <v>111.11111111111111</v>
      </c>
      <c r="AU140" s="11">
        <f>'HAP STOP cijfers'!AU10</f>
        <v>111.11111111111111</v>
      </c>
      <c r="AV140" s="11">
        <f>'HAP STOP cijfers'!AV10</f>
        <v>111.11111111111111</v>
      </c>
      <c r="AW140" s="11">
        <f>'HAP STOP cijfers'!AW10</f>
        <v>111.11111111111111</v>
      </c>
      <c r="AX140" s="11">
        <f>'HAP STOP cijfers'!AX10</f>
        <v>111.11111111111111</v>
      </c>
      <c r="AY140" s="11">
        <f>'HAP STOP cijfers'!AY10</f>
        <v>111.11111111111111</v>
      </c>
      <c r="AZ140" s="11">
        <f>'HAP STOP cijfers'!AZ10</f>
        <v>111.11111111111111</v>
      </c>
      <c r="BA140" s="11">
        <f>'HAP STOP cijfers'!BA10</f>
        <v>111.11111111111111</v>
      </c>
      <c r="BB140" s="11">
        <f>'HAP STOP cijfers'!BB10</f>
        <v>0</v>
      </c>
      <c r="BC140" s="49">
        <f>'HAP STOP cijfers'!BC10</f>
        <v>0</v>
      </c>
      <c r="BD140" s="11">
        <f>'HAP STOP cijfers'!BD10</f>
        <v>0</v>
      </c>
      <c r="BE140" s="11">
        <f>'HAP STOP cijfers'!BE10</f>
        <v>0</v>
      </c>
      <c r="BF140" s="11">
        <f>'HAP STOP cijfers'!BF10</f>
        <v>0</v>
      </c>
      <c r="BG140" s="11">
        <f>'HAP STOP cijfers'!BG10</f>
        <v>0</v>
      </c>
      <c r="BH140" s="11">
        <f>'HAP STOP cijfers'!BH10</f>
        <v>0</v>
      </c>
      <c r="BI140" s="11">
        <f>'HAP STOP cijfers'!BI10</f>
        <v>0</v>
      </c>
      <c r="BJ140" s="11">
        <f>'HAP STOP cijfers'!BJ10</f>
        <v>0</v>
      </c>
      <c r="BK140" s="49">
        <f>'HAP STOP cijfers'!BK10</f>
        <v>0</v>
      </c>
      <c r="BL140" s="11">
        <f>'HAP STOP cijfers'!BL10</f>
        <v>0</v>
      </c>
      <c r="BM140" s="11">
        <f>'HAP STOP cijfers'!BM10</f>
        <v>0</v>
      </c>
      <c r="BN140" s="11">
        <f>'HAP STOP cijfers'!BN10</f>
        <v>0</v>
      </c>
      <c r="BO140" s="11">
        <f>'HAP STOP cijfers'!BO10</f>
        <v>0</v>
      </c>
      <c r="BP140" s="11">
        <f>'HAP STOP cijfers'!BP10</f>
        <v>0</v>
      </c>
      <c r="BQ140" s="49">
        <f>'HAP STOP cijfers'!BQ10</f>
        <v>0</v>
      </c>
      <c r="BR140" s="11">
        <f>'HAP STOP cijfers'!BR10</f>
        <v>0</v>
      </c>
      <c r="BS140" s="11">
        <f>'HAP STOP cijfers'!BS10</f>
        <v>0</v>
      </c>
      <c r="BT140" s="11">
        <f>'HAP STOP cijfers'!BT10</f>
        <v>0</v>
      </c>
      <c r="BU140" s="11">
        <f>'HAP STOP cijfers'!BU10</f>
        <v>0</v>
      </c>
      <c r="BV140" s="11">
        <f>'HAP STOP cijfers'!BV10</f>
        <v>0</v>
      </c>
      <c r="BW140" s="11">
        <f>'HAP STOP cijfers'!BW10</f>
        <v>0</v>
      </c>
      <c r="BX140" s="47">
        <f>'HAP STOP cijfers'!BX10</f>
        <v>0</v>
      </c>
      <c r="BY140" s="49">
        <f>'HAP STOP cijfers'!BY10</f>
        <v>1499.9999999999998</v>
      </c>
      <c r="BZ140" s="11">
        <f>'HAP STOP cijfers'!BZ10</f>
        <v>74.999999999999986</v>
      </c>
      <c r="CA140" s="11">
        <f>'HAP STOP cijfers'!CA10</f>
        <v>149.99999999999997</v>
      </c>
      <c r="CB140" s="11">
        <f>'HAP STOP cijfers'!CB10</f>
        <v>149.99999999999997</v>
      </c>
      <c r="CC140" s="11">
        <f>'HAP STOP cijfers'!CC10</f>
        <v>149.99999999999997</v>
      </c>
      <c r="CD140" s="11">
        <f>'HAP STOP cijfers'!CD10</f>
        <v>149.99999999999997</v>
      </c>
      <c r="CE140" s="11">
        <f>'HAP STOP cijfers'!CE10</f>
        <v>74.999999999999986</v>
      </c>
      <c r="CF140" s="11">
        <f>'HAP STOP cijfers'!CF10</f>
        <v>74.999999999999986</v>
      </c>
      <c r="CG140" s="11">
        <f>'HAP STOP cijfers'!CG10</f>
        <v>149.99999999999997</v>
      </c>
      <c r="CH140" s="11">
        <f>'HAP STOP cijfers'!CH10</f>
        <v>149.99999999999997</v>
      </c>
      <c r="CI140" s="11">
        <f>'HAP STOP cijfers'!CI10</f>
        <v>149.99999999999997</v>
      </c>
      <c r="CJ140" s="11">
        <f>'HAP STOP cijfers'!CJ10</f>
        <v>149.99999999999997</v>
      </c>
      <c r="CK140" s="11">
        <f>'HAP STOP cijfers'!CK10</f>
        <v>74.999999999999986</v>
      </c>
      <c r="CL140" s="204">
        <f>'HAP STOP cijfers'!CL10</f>
        <v>1499.9999999999998</v>
      </c>
      <c r="CM140" s="11">
        <f>'HAP STOP cijfers'!CM10</f>
        <v>0</v>
      </c>
      <c r="CN140" s="11">
        <f>'HAP STOP cijfers'!CN10</f>
        <v>0</v>
      </c>
      <c r="CO140" s="11">
        <f>'HAP STOP cijfers'!CO10</f>
        <v>0</v>
      </c>
      <c r="CP140" s="11">
        <f>'HAP STOP cijfers'!CP10</f>
        <v>0</v>
      </c>
      <c r="CQ140" s="11">
        <f>'HAP STOP cijfers'!CQ10</f>
        <v>0</v>
      </c>
      <c r="CR140" s="11">
        <f>'HAP STOP cijfers'!CR10</f>
        <v>0</v>
      </c>
      <c r="CS140" s="11">
        <f>'HAP STOP cijfers'!CS10</f>
        <v>0</v>
      </c>
      <c r="CT140" s="11">
        <f>'HAP STOP cijfers'!CT10</f>
        <v>0</v>
      </c>
      <c r="CU140" s="11">
        <f>'HAP STOP cijfers'!CU10</f>
        <v>0</v>
      </c>
      <c r="CV140" s="11">
        <f>'HAP STOP cijfers'!CV10</f>
        <v>0</v>
      </c>
      <c r="CW140" s="11">
        <f>'HAP STOP cijfers'!CW10</f>
        <v>0</v>
      </c>
      <c r="CX140" s="11">
        <f>'HAP STOP cijfers'!CX10</f>
        <v>0</v>
      </c>
      <c r="CY140" s="26">
        <f>'HAP STOP cijfers'!CY10</f>
        <v>0</v>
      </c>
      <c r="CZ140" s="15">
        <f>'HAP STOP cijfers'!CZ10</f>
        <v>0</v>
      </c>
      <c r="DA140" s="11">
        <f>'HAP STOP cijfers'!DA10</f>
        <v>0</v>
      </c>
      <c r="DB140" s="11">
        <f>'HAP STOP cijfers'!DB10</f>
        <v>0</v>
      </c>
      <c r="DC140" s="11">
        <f>'HAP STOP cijfers'!DC10</f>
        <v>0</v>
      </c>
      <c r="DD140" s="11">
        <f>'HAP STOP cijfers'!DD10</f>
        <v>0</v>
      </c>
      <c r="DE140" s="11">
        <f>'HAP STOP cijfers'!DE10</f>
        <v>0</v>
      </c>
      <c r="DF140" s="11">
        <f>'HAP STOP cijfers'!DF10</f>
        <v>0</v>
      </c>
      <c r="DG140" s="11">
        <f>'HAP STOP cijfers'!DG10</f>
        <v>0</v>
      </c>
      <c r="DH140" s="11">
        <f>'HAP STOP cijfers'!DH10</f>
        <v>0</v>
      </c>
      <c r="DI140" s="11">
        <f>'HAP STOP cijfers'!DI10</f>
        <v>0</v>
      </c>
      <c r="DJ140" s="11">
        <f>'HAP STOP cijfers'!DJ10</f>
        <v>0</v>
      </c>
      <c r="DK140" s="11">
        <f>'HAP STOP cijfers'!DK10</f>
        <v>0</v>
      </c>
      <c r="DL140" s="26">
        <f>'HAP STOP cijfers'!DL10</f>
        <v>0</v>
      </c>
    </row>
    <row r="141" spans="1:116">
      <c r="A141" s="47">
        <f>'HAP STOP cijfers'!A11</f>
        <v>0</v>
      </c>
      <c r="B141" s="49" t="str">
        <f>'HAP STOP cijfers'!B11</f>
        <v>HBNT/HBNA</v>
      </c>
      <c r="C141" s="4" t="str">
        <f>'HAP STOP cijfers'!C11</f>
        <v>Horeca en ambachtelijke productie</v>
      </c>
      <c r="D141" s="4" t="str">
        <f>'HAP STOP cijfers'!D11</f>
        <v xml:space="preserve">H&amp;AP Doelgericht handhaven VWS </v>
      </c>
      <c r="E141" s="4" t="str">
        <f>'HAP STOP cijfers'!E11</f>
        <v>Samenwerkende overheden - project</v>
      </c>
      <c r="F141" s="4" t="str">
        <f>'HAP STOP cijfers'!F11</f>
        <v>VWS</v>
      </c>
      <c r="G141" s="4" t="str">
        <f>'HAP STOP cijfers'!G11</f>
        <v>ja/ja</v>
      </c>
      <c r="H141" s="11">
        <f>'HAP STOP cijfers'!H11</f>
        <v>0</v>
      </c>
      <c r="I141" s="11">
        <f>'HAP STOP cijfers'!I11</f>
        <v>0</v>
      </c>
      <c r="J141" s="518">
        <f>'HAP STOP cijfers'!J11</f>
        <v>500</v>
      </c>
      <c r="K141" s="11">
        <f>'HAP STOP cijfers'!K11</f>
        <v>0</v>
      </c>
      <c r="L141" s="11">
        <f>'HAP STOP cijfers'!L11</f>
        <v>0</v>
      </c>
      <c r="M141" s="11">
        <f>'HAP STOP cijfers'!M11</f>
        <v>0</v>
      </c>
      <c r="N141" s="11">
        <f>'HAP STOP cijfers'!N11</f>
        <v>0</v>
      </c>
      <c r="O141" s="11">
        <f>'HAP STOP cijfers'!O11</f>
        <v>0</v>
      </c>
      <c r="P141" s="11">
        <f>'HAP STOP cijfers'!P11</f>
        <v>0</v>
      </c>
      <c r="Q141" s="26">
        <f>'HAP STOP cijfers'!Q11</f>
        <v>500</v>
      </c>
      <c r="R141" s="15">
        <f>'HAP STOP cijfers'!R11</f>
        <v>0</v>
      </c>
      <c r="S141" s="11">
        <f>'HAP STOP cijfers'!S11</f>
        <v>0</v>
      </c>
      <c r="T141" s="11">
        <f>'HAP STOP cijfers'!T11</f>
        <v>500</v>
      </c>
      <c r="U141" s="11">
        <f>'HAP STOP cijfers'!U11</f>
        <v>0</v>
      </c>
      <c r="V141" s="11">
        <f>'HAP STOP cijfers'!V11</f>
        <v>0</v>
      </c>
      <c r="W141" s="11">
        <f>'HAP STOP cijfers'!W11</f>
        <v>0</v>
      </c>
      <c r="X141" s="11">
        <f>'HAP STOP cijfers'!X11</f>
        <v>0</v>
      </c>
      <c r="Y141" s="11">
        <f>'HAP STOP cijfers'!Y11</f>
        <v>0</v>
      </c>
      <c r="Z141" s="49">
        <f>'HAP STOP cijfers'!Z11</f>
        <v>500</v>
      </c>
      <c r="AA141" s="11">
        <f>'HAP STOP cijfers'!AA11</f>
        <v>500</v>
      </c>
      <c r="AB141" s="11">
        <f>'HAP STOP cijfers'!AB11</f>
        <v>0</v>
      </c>
      <c r="AC141" s="11">
        <f>'HAP STOP cijfers'!AC11</f>
        <v>0</v>
      </c>
      <c r="AD141" s="11">
        <f>'HAP STOP cijfers'!AD11</f>
        <v>0</v>
      </c>
      <c r="AE141" s="11">
        <f>'HAP STOP cijfers'!AE11</f>
        <v>0</v>
      </c>
      <c r="AF141" s="11">
        <f>'HAP STOP cijfers'!AF11</f>
        <v>0</v>
      </c>
      <c r="AG141" s="49">
        <f>'HAP STOP cijfers'!AG11</f>
        <v>0</v>
      </c>
      <c r="AH141" s="11">
        <f>'HAP STOP cijfers'!AH11</f>
        <v>0</v>
      </c>
      <c r="AI141" s="11">
        <f>'HAP STOP cijfers'!AI11</f>
        <v>500</v>
      </c>
      <c r="AJ141" s="11">
        <f>'HAP STOP cijfers'!AJ11</f>
        <v>0</v>
      </c>
      <c r="AK141" s="11">
        <f>'HAP STOP cijfers'!AK11</f>
        <v>0</v>
      </c>
      <c r="AL141" s="49">
        <f>'HAP STOP cijfers'!AL11</f>
        <v>0</v>
      </c>
      <c r="AM141" s="11">
        <f>'HAP STOP cijfers'!AM11</f>
        <v>0</v>
      </c>
      <c r="AN141" s="11">
        <f>'HAP STOP cijfers'!AN11</f>
        <v>0</v>
      </c>
      <c r="AO141" s="11">
        <f>'HAP STOP cijfers'!AO11</f>
        <v>0</v>
      </c>
      <c r="AP141" s="11">
        <f>'HAP STOP cijfers'!AP11</f>
        <v>0</v>
      </c>
      <c r="AQ141" s="11">
        <f>'HAP STOP cijfers'!AQ11</f>
        <v>0</v>
      </c>
      <c r="AR141" s="49">
        <f>'HAP STOP cijfers'!AR11</f>
        <v>0</v>
      </c>
      <c r="AS141" s="11">
        <f>'HAP STOP cijfers'!AS11</f>
        <v>0</v>
      </c>
      <c r="AT141" s="11">
        <f>'HAP STOP cijfers'!AT11</f>
        <v>0</v>
      </c>
      <c r="AU141" s="11">
        <f>'HAP STOP cijfers'!AU11</f>
        <v>0</v>
      </c>
      <c r="AV141" s="11">
        <f>'HAP STOP cijfers'!AV11</f>
        <v>0</v>
      </c>
      <c r="AW141" s="11">
        <f>'HAP STOP cijfers'!AW11</f>
        <v>0</v>
      </c>
      <c r="AX141" s="11">
        <f>'HAP STOP cijfers'!AX11</f>
        <v>0</v>
      </c>
      <c r="AY141" s="11">
        <f>'HAP STOP cijfers'!AY11</f>
        <v>0</v>
      </c>
      <c r="AZ141" s="11">
        <f>'HAP STOP cijfers'!AZ11</f>
        <v>0</v>
      </c>
      <c r="BA141" s="11">
        <f>'HAP STOP cijfers'!BA11</f>
        <v>0</v>
      </c>
      <c r="BB141" s="11">
        <f>'HAP STOP cijfers'!BB11</f>
        <v>0</v>
      </c>
      <c r="BC141" s="49">
        <f>'HAP STOP cijfers'!BC11</f>
        <v>0</v>
      </c>
      <c r="BD141" s="11">
        <f>'HAP STOP cijfers'!BD11</f>
        <v>0</v>
      </c>
      <c r="BE141" s="11">
        <f>'HAP STOP cijfers'!BE11</f>
        <v>0</v>
      </c>
      <c r="BF141" s="11">
        <f>'HAP STOP cijfers'!BF11</f>
        <v>0</v>
      </c>
      <c r="BG141" s="11">
        <f>'HAP STOP cijfers'!BG11</f>
        <v>0</v>
      </c>
      <c r="BH141" s="11">
        <f>'HAP STOP cijfers'!BH11</f>
        <v>0</v>
      </c>
      <c r="BI141" s="11">
        <f>'HAP STOP cijfers'!BI11</f>
        <v>0</v>
      </c>
      <c r="BJ141" s="11">
        <f>'HAP STOP cijfers'!BJ11</f>
        <v>0</v>
      </c>
      <c r="BK141" s="49">
        <f>'HAP STOP cijfers'!BK11</f>
        <v>0</v>
      </c>
      <c r="BL141" s="11">
        <f>'HAP STOP cijfers'!BL11</f>
        <v>0</v>
      </c>
      <c r="BM141" s="11">
        <f>'HAP STOP cijfers'!BM11</f>
        <v>0</v>
      </c>
      <c r="BN141" s="11">
        <f>'HAP STOP cijfers'!BN11</f>
        <v>0</v>
      </c>
      <c r="BO141" s="11">
        <f>'HAP STOP cijfers'!BO11</f>
        <v>0</v>
      </c>
      <c r="BP141" s="11">
        <f>'HAP STOP cijfers'!BP11</f>
        <v>0</v>
      </c>
      <c r="BQ141" s="49">
        <f>'HAP STOP cijfers'!BQ11</f>
        <v>0</v>
      </c>
      <c r="BR141" s="11">
        <f>'HAP STOP cijfers'!BR11</f>
        <v>0</v>
      </c>
      <c r="BS141" s="11">
        <f>'HAP STOP cijfers'!BS11</f>
        <v>0</v>
      </c>
      <c r="BT141" s="11">
        <f>'HAP STOP cijfers'!BT11</f>
        <v>0</v>
      </c>
      <c r="BU141" s="11">
        <f>'HAP STOP cijfers'!BU11</f>
        <v>0</v>
      </c>
      <c r="BV141" s="11">
        <f>'HAP STOP cijfers'!BV11</f>
        <v>0</v>
      </c>
      <c r="BW141" s="11">
        <f>'HAP STOP cijfers'!BW11</f>
        <v>0</v>
      </c>
      <c r="BX141" s="47">
        <f>'HAP STOP cijfers'!BX11</f>
        <v>0</v>
      </c>
      <c r="BY141" s="49">
        <f>'HAP STOP cijfers'!BY11</f>
        <v>500</v>
      </c>
      <c r="BZ141" s="11">
        <f>'HAP STOP cijfers'!BZ11</f>
        <v>25</v>
      </c>
      <c r="CA141" s="11">
        <f>'HAP STOP cijfers'!CA11</f>
        <v>50</v>
      </c>
      <c r="CB141" s="11">
        <f>'HAP STOP cijfers'!CB11</f>
        <v>50</v>
      </c>
      <c r="CC141" s="11">
        <f>'HAP STOP cijfers'!CC11</f>
        <v>50</v>
      </c>
      <c r="CD141" s="11">
        <f>'HAP STOP cijfers'!CD11</f>
        <v>50</v>
      </c>
      <c r="CE141" s="11">
        <f>'HAP STOP cijfers'!CE11</f>
        <v>25</v>
      </c>
      <c r="CF141" s="11">
        <f>'HAP STOP cijfers'!CF11</f>
        <v>25</v>
      </c>
      <c r="CG141" s="11">
        <f>'HAP STOP cijfers'!CG11</f>
        <v>50</v>
      </c>
      <c r="CH141" s="11">
        <f>'HAP STOP cijfers'!CH11</f>
        <v>50</v>
      </c>
      <c r="CI141" s="11">
        <f>'HAP STOP cijfers'!CI11</f>
        <v>50</v>
      </c>
      <c r="CJ141" s="11">
        <f>'HAP STOP cijfers'!CJ11</f>
        <v>50</v>
      </c>
      <c r="CK141" s="11">
        <f>'HAP STOP cijfers'!CK11</f>
        <v>25</v>
      </c>
      <c r="CL141" s="204">
        <f>'HAP STOP cijfers'!CL11</f>
        <v>500</v>
      </c>
      <c r="CM141" s="11">
        <f>'HAP STOP cijfers'!CM11</f>
        <v>0</v>
      </c>
      <c r="CN141" s="11">
        <f>'HAP STOP cijfers'!CN11</f>
        <v>0</v>
      </c>
      <c r="CO141" s="11">
        <f>'HAP STOP cijfers'!CO11</f>
        <v>0</v>
      </c>
      <c r="CP141" s="11">
        <f>'HAP STOP cijfers'!CP11</f>
        <v>0</v>
      </c>
      <c r="CQ141" s="11">
        <f>'HAP STOP cijfers'!CQ11</f>
        <v>0</v>
      </c>
      <c r="CR141" s="11">
        <f>'HAP STOP cijfers'!CR11</f>
        <v>0</v>
      </c>
      <c r="CS141" s="11">
        <f>'HAP STOP cijfers'!CS11</f>
        <v>0</v>
      </c>
      <c r="CT141" s="11">
        <f>'HAP STOP cijfers'!CT11</f>
        <v>0</v>
      </c>
      <c r="CU141" s="11">
        <f>'HAP STOP cijfers'!CU11</f>
        <v>0</v>
      </c>
      <c r="CV141" s="11">
        <f>'HAP STOP cijfers'!CV11</f>
        <v>0</v>
      </c>
      <c r="CW141" s="11">
        <f>'HAP STOP cijfers'!CW11</f>
        <v>0</v>
      </c>
      <c r="CX141" s="11">
        <f>'HAP STOP cijfers'!CX11</f>
        <v>0</v>
      </c>
      <c r="CY141" s="26">
        <f>'HAP STOP cijfers'!CY11</f>
        <v>0</v>
      </c>
      <c r="CZ141" s="15">
        <f>'HAP STOP cijfers'!CZ11</f>
        <v>0</v>
      </c>
      <c r="DA141" s="11">
        <f>'HAP STOP cijfers'!DA11</f>
        <v>0</v>
      </c>
      <c r="DB141" s="11">
        <f>'HAP STOP cijfers'!DB11</f>
        <v>0</v>
      </c>
      <c r="DC141" s="11">
        <f>'HAP STOP cijfers'!DC11</f>
        <v>0</v>
      </c>
      <c r="DD141" s="11">
        <f>'HAP STOP cijfers'!DD11</f>
        <v>0</v>
      </c>
      <c r="DE141" s="11">
        <f>'HAP STOP cijfers'!DE11</f>
        <v>0</v>
      </c>
      <c r="DF141" s="11">
        <f>'HAP STOP cijfers'!DF11</f>
        <v>0</v>
      </c>
      <c r="DG141" s="11">
        <f>'HAP STOP cijfers'!DG11</f>
        <v>0</v>
      </c>
      <c r="DH141" s="11">
        <f>'HAP STOP cijfers'!DH11</f>
        <v>0</v>
      </c>
      <c r="DI141" s="11">
        <f>'HAP STOP cijfers'!DI11</f>
        <v>0</v>
      </c>
      <c r="DJ141" s="11">
        <f>'HAP STOP cijfers'!DJ11</f>
        <v>0</v>
      </c>
      <c r="DK141" s="11">
        <f>'HAP STOP cijfers'!DK11</f>
        <v>0</v>
      </c>
      <c r="DL141" s="26">
        <f>'HAP STOP cijfers'!DL11</f>
        <v>0</v>
      </c>
    </row>
    <row r="142" spans="1:116">
      <c r="A142" s="47">
        <f>'HAP STOP cijfers'!A12</f>
        <v>0</v>
      </c>
      <c r="B142" s="49" t="str">
        <f>'HAP STOP cijfers'!B12</f>
        <v>HBNT</v>
      </c>
      <c r="C142" s="4" t="str">
        <f>'HAP STOP cijfers'!C12</f>
        <v>Horeca en ambachtelijke productie</v>
      </c>
      <c r="D142" s="4" t="str">
        <f>'HAP STOP cijfers'!D12</f>
        <v xml:space="preserve">H&amp;AP Doelgericht handhaven VWS </v>
      </c>
      <c r="E142" s="4" t="str">
        <f>'HAP STOP cijfers'!E12</f>
        <v>Effectmetingen / naleefmeting</v>
      </c>
      <c r="F142" s="4" t="str">
        <f>'HAP STOP cijfers'!F12</f>
        <v>VWS</v>
      </c>
      <c r="G142" s="4" t="str">
        <f>'HAP STOP cijfers'!G12</f>
        <v>ja/ja</v>
      </c>
      <c r="H142" s="518">
        <f>'HAP STOP cijfers'!H12</f>
        <v>2000</v>
      </c>
      <c r="I142" s="11">
        <f>'HAP STOP cijfers'!I12</f>
        <v>0</v>
      </c>
      <c r="J142" s="11">
        <f>'HAP STOP cijfers'!J12</f>
        <v>0</v>
      </c>
      <c r="K142" s="11">
        <f>'HAP STOP cijfers'!K12</f>
        <v>0</v>
      </c>
      <c r="L142" s="11">
        <f>'HAP STOP cijfers'!L12</f>
        <v>0</v>
      </c>
      <c r="M142" s="11">
        <f>'HAP STOP cijfers'!M12</f>
        <v>0</v>
      </c>
      <c r="N142" s="11">
        <f>'HAP STOP cijfers'!N12</f>
        <v>0</v>
      </c>
      <c r="O142" s="11">
        <f>'HAP STOP cijfers'!O12</f>
        <v>0</v>
      </c>
      <c r="P142" s="11">
        <f>'HAP STOP cijfers'!P12</f>
        <v>0</v>
      </c>
      <c r="Q142" s="26">
        <f>'HAP STOP cijfers'!Q12</f>
        <v>2000</v>
      </c>
      <c r="R142" s="15">
        <f>'HAP STOP cijfers'!R12</f>
        <v>0</v>
      </c>
      <c r="S142" s="11">
        <f>'HAP STOP cijfers'!S12</f>
        <v>0</v>
      </c>
      <c r="T142" s="518">
        <f>'HAP STOP cijfers'!T12</f>
        <v>2000</v>
      </c>
      <c r="U142" s="11">
        <f>'HAP STOP cijfers'!U12</f>
        <v>0</v>
      </c>
      <c r="V142" s="11">
        <f>'HAP STOP cijfers'!V12</f>
        <v>0</v>
      </c>
      <c r="W142" s="11">
        <f>'HAP STOP cijfers'!W12</f>
        <v>0</v>
      </c>
      <c r="X142" s="11">
        <f>'HAP STOP cijfers'!X12</f>
        <v>0</v>
      </c>
      <c r="Y142" s="11">
        <f>'HAP STOP cijfers'!Y12</f>
        <v>0</v>
      </c>
      <c r="Z142" s="49">
        <f>'HAP STOP cijfers'!Z12</f>
        <v>2000</v>
      </c>
      <c r="AA142" s="518">
        <f>'HAP STOP cijfers'!AA12</f>
        <v>500</v>
      </c>
      <c r="AB142" s="518">
        <f>'HAP STOP cijfers'!AB12</f>
        <v>1500</v>
      </c>
      <c r="AC142" s="11">
        <f>'HAP STOP cijfers'!AC12</f>
        <v>0</v>
      </c>
      <c r="AD142" s="11">
        <f>'HAP STOP cijfers'!AD12</f>
        <v>0</v>
      </c>
      <c r="AE142" s="11">
        <f>'HAP STOP cijfers'!AE12</f>
        <v>0</v>
      </c>
      <c r="AF142" s="11">
        <f>'HAP STOP cijfers'!AF12</f>
        <v>0</v>
      </c>
      <c r="AG142" s="49">
        <f>'HAP STOP cijfers'!AG12</f>
        <v>0</v>
      </c>
      <c r="AH142" s="11">
        <f>'HAP STOP cijfers'!AH12</f>
        <v>0</v>
      </c>
      <c r="AI142" s="518">
        <f>'HAP STOP cijfers'!AI12</f>
        <v>500</v>
      </c>
      <c r="AJ142" s="11">
        <f>'HAP STOP cijfers'!AJ12</f>
        <v>0</v>
      </c>
      <c r="AK142" s="11">
        <f>'HAP STOP cijfers'!AK12</f>
        <v>0</v>
      </c>
      <c r="AL142" s="49">
        <f>'HAP STOP cijfers'!AL12</f>
        <v>0</v>
      </c>
      <c r="AM142" s="11">
        <f>'HAP STOP cijfers'!AM12</f>
        <v>0</v>
      </c>
      <c r="AN142" s="11">
        <f>'HAP STOP cijfers'!AN12</f>
        <v>0</v>
      </c>
      <c r="AO142" s="11">
        <f>'HAP STOP cijfers'!AO12</f>
        <v>0</v>
      </c>
      <c r="AP142" s="11">
        <f>'HAP STOP cijfers'!AP12</f>
        <v>0</v>
      </c>
      <c r="AQ142" s="11">
        <f>'HAP STOP cijfers'!AQ12</f>
        <v>0</v>
      </c>
      <c r="AR142" s="49">
        <f>'HAP STOP cijfers'!AR12</f>
        <v>0</v>
      </c>
      <c r="AS142" s="11">
        <f>'HAP STOP cijfers'!AS12</f>
        <v>166.66666666666666</v>
      </c>
      <c r="AT142" s="11">
        <f>'HAP STOP cijfers'!AT12</f>
        <v>166.66666666666666</v>
      </c>
      <c r="AU142" s="11">
        <f>'HAP STOP cijfers'!AU12</f>
        <v>166.66666666666666</v>
      </c>
      <c r="AV142" s="11">
        <f>'HAP STOP cijfers'!AV12</f>
        <v>166.66666666666666</v>
      </c>
      <c r="AW142" s="11">
        <f>'HAP STOP cijfers'!AW12</f>
        <v>166.66666666666666</v>
      </c>
      <c r="AX142" s="11">
        <f>'HAP STOP cijfers'!AX12</f>
        <v>166.66666666666666</v>
      </c>
      <c r="AY142" s="11">
        <f>'HAP STOP cijfers'!AY12</f>
        <v>166.66666666666666</v>
      </c>
      <c r="AZ142" s="11">
        <f>'HAP STOP cijfers'!AZ12</f>
        <v>166.66666666666666</v>
      </c>
      <c r="BA142" s="11">
        <f>'HAP STOP cijfers'!BA12</f>
        <v>166.66666666666666</v>
      </c>
      <c r="BB142" s="11">
        <f>'HAP STOP cijfers'!BB12</f>
        <v>0</v>
      </c>
      <c r="BC142" s="49">
        <f>'HAP STOP cijfers'!BC12</f>
        <v>0</v>
      </c>
      <c r="BD142" s="11">
        <f>'HAP STOP cijfers'!BD12</f>
        <v>0</v>
      </c>
      <c r="BE142" s="11">
        <f>'HAP STOP cijfers'!BE12</f>
        <v>0</v>
      </c>
      <c r="BF142" s="11">
        <f>'HAP STOP cijfers'!BF12</f>
        <v>0</v>
      </c>
      <c r="BG142" s="11">
        <f>'HAP STOP cijfers'!BG12</f>
        <v>0</v>
      </c>
      <c r="BH142" s="11">
        <f>'HAP STOP cijfers'!BH12</f>
        <v>0</v>
      </c>
      <c r="BI142" s="11">
        <f>'HAP STOP cijfers'!BI12</f>
        <v>0</v>
      </c>
      <c r="BJ142" s="11">
        <f>'HAP STOP cijfers'!BJ12</f>
        <v>0</v>
      </c>
      <c r="BK142" s="49">
        <f>'HAP STOP cijfers'!BK12</f>
        <v>0</v>
      </c>
      <c r="BL142" s="11">
        <f>'HAP STOP cijfers'!BL12</f>
        <v>0</v>
      </c>
      <c r="BM142" s="11">
        <f>'HAP STOP cijfers'!BM12</f>
        <v>0</v>
      </c>
      <c r="BN142" s="11">
        <f>'HAP STOP cijfers'!BN12</f>
        <v>0</v>
      </c>
      <c r="BO142" s="11">
        <f>'HAP STOP cijfers'!BO12</f>
        <v>0</v>
      </c>
      <c r="BP142" s="11">
        <f>'HAP STOP cijfers'!BP12</f>
        <v>0</v>
      </c>
      <c r="BQ142" s="49">
        <f>'HAP STOP cijfers'!BQ12</f>
        <v>0</v>
      </c>
      <c r="BR142" s="11">
        <f>'HAP STOP cijfers'!BR12</f>
        <v>0</v>
      </c>
      <c r="BS142" s="11">
        <f>'HAP STOP cijfers'!BS12</f>
        <v>0</v>
      </c>
      <c r="BT142" s="11">
        <f>'HAP STOP cijfers'!BT12</f>
        <v>0</v>
      </c>
      <c r="BU142" s="11">
        <f>'HAP STOP cijfers'!BU12</f>
        <v>0</v>
      </c>
      <c r="BV142" s="11">
        <f>'HAP STOP cijfers'!BV12</f>
        <v>0</v>
      </c>
      <c r="BW142" s="11">
        <f>'HAP STOP cijfers'!BW12</f>
        <v>0</v>
      </c>
      <c r="BX142" s="47">
        <f>'HAP STOP cijfers'!BX12</f>
        <v>0</v>
      </c>
      <c r="BY142" s="49">
        <f>'HAP STOP cijfers'!BY12</f>
        <v>2000.0000000000002</v>
      </c>
      <c r="BZ142" s="11">
        <f>'HAP STOP cijfers'!BZ12</f>
        <v>100.00000000000001</v>
      </c>
      <c r="CA142" s="11">
        <f>'HAP STOP cijfers'!CA12</f>
        <v>200.00000000000003</v>
      </c>
      <c r="CB142" s="11">
        <f>'HAP STOP cijfers'!CB12</f>
        <v>200.00000000000003</v>
      </c>
      <c r="CC142" s="11">
        <f>'HAP STOP cijfers'!CC12</f>
        <v>200.00000000000003</v>
      </c>
      <c r="CD142" s="11">
        <f>'HAP STOP cijfers'!CD12</f>
        <v>200.00000000000003</v>
      </c>
      <c r="CE142" s="11">
        <f>'HAP STOP cijfers'!CE12</f>
        <v>100.00000000000001</v>
      </c>
      <c r="CF142" s="11">
        <f>'HAP STOP cijfers'!CF12</f>
        <v>100.00000000000001</v>
      </c>
      <c r="CG142" s="11">
        <f>'HAP STOP cijfers'!CG12</f>
        <v>200.00000000000003</v>
      </c>
      <c r="CH142" s="11">
        <f>'HAP STOP cijfers'!CH12</f>
        <v>200.00000000000003</v>
      </c>
      <c r="CI142" s="11">
        <f>'HAP STOP cijfers'!CI12</f>
        <v>200.00000000000003</v>
      </c>
      <c r="CJ142" s="11">
        <f>'HAP STOP cijfers'!CJ12</f>
        <v>200.00000000000003</v>
      </c>
      <c r="CK142" s="11">
        <f>'HAP STOP cijfers'!CK12</f>
        <v>100.00000000000001</v>
      </c>
      <c r="CL142" s="204">
        <f>'HAP STOP cijfers'!CL12</f>
        <v>2000.0000000000002</v>
      </c>
      <c r="CM142" s="11">
        <f>'HAP STOP cijfers'!CM12</f>
        <v>0</v>
      </c>
      <c r="CN142" s="11">
        <f>'HAP STOP cijfers'!CN12</f>
        <v>0</v>
      </c>
      <c r="CO142" s="11">
        <f>'HAP STOP cijfers'!CO12</f>
        <v>0</v>
      </c>
      <c r="CP142" s="11">
        <f>'HAP STOP cijfers'!CP12</f>
        <v>0</v>
      </c>
      <c r="CQ142" s="11">
        <f>'HAP STOP cijfers'!CQ12</f>
        <v>0</v>
      </c>
      <c r="CR142" s="11">
        <f>'HAP STOP cijfers'!CR12</f>
        <v>0</v>
      </c>
      <c r="CS142" s="11">
        <f>'HAP STOP cijfers'!CS12</f>
        <v>0</v>
      </c>
      <c r="CT142" s="11">
        <f>'HAP STOP cijfers'!CT12</f>
        <v>0</v>
      </c>
      <c r="CU142" s="11">
        <f>'HAP STOP cijfers'!CU12</f>
        <v>0</v>
      </c>
      <c r="CV142" s="11">
        <f>'HAP STOP cijfers'!CV12</f>
        <v>0</v>
      </c>
      <c r="CW142" s="11">
        <f>'HAP STOP cijfers'!CW12</f>
        <v>0</v>
      </c>
      <c r="CX142" s="11">
        <f>'HAP STOP cijfers'!CX12</f>
        <v>0</v>
      </c>
      <c r="CY142" s="26">
        <f>'HAP STOP cijfers'!CY12</f>
        <v>0</v>
      </c>
      <c r="CZ142" s="15">
        <f>'HAP STOP cijfers'!CZ12</f>
        <v>0</v>
      </c>
      <c r="DA142" s="11">
        <f>'HAP STOP cijfers'!DA12</f>
        <v>0</v>
      </c>
      <c r="DB142" s="11">
        <f>'HAP STOP cijfers'!DB12</f>
        <v>0</v>
      </c>
      <c r="DC142" s="11">
        <f>'HAP STOP cijfers'!DC12</f>
        <v>0</v>
      </c>
      <c r="DD142" s="11">
        <f>'HAP STOP cijfers'!DD12</f>
        <v>0</v>
      </c>
      <c r="DE142" s="11">
        <f>'HAP STOP cijfers'!DE12</f>
        <v>0</v>
      </c>
      <c r="DF142" s="11">
        <f>'HAP STOP cijfers'!DF12</f>
        <v>0</v>
      </c>
      <c r="DG142" s="11">
        <f>'HAP STOP cijfers'!DG12</f>
        <v>0</v>
      </c>
      <c r="DH142" s="11">
        <f>'HAP STOP cijfers'!DH12</f>
        <v>0</v>
      </c>
      <c r="DI142" s="11">
        <f>'HAP STOP cijfers'!DI12</f>
        <v>0</v>
      </c>
      <c r="DJ142" s="11">
        <f>'HAP STOP cijfers'!DJ12</f>
        <v>0</v>
      </c>
      <c r="DK142" s="11">
        <f>'HAP STOP cijfers'!DK12</f>
        <v>0</v>
      </c>
      <c r="DL142" s="26">
        <f>'HAP STOP cijfers'!DL12</f>
        <v>0</v>
      </c>
    </row>
    <row r="143" spans="1:116">
      <c r="A143" s="47">
        <f>'HAP STOP cijfers'!A13</f>
        <v>0</v>
      </c>
      <c r="B143" s="49">
        <f>'HAP STOP cijfers'!B13</f>
        <v>0</v>
      </c>
      <c r="C143" s="4" t="str">
        <f>'HAP STOP cijfers'!C13</f>
        <v>Horeca en ambachtelijke productie</v>
      </c>
      <c r="D143" s="4" t="str">
        <f>'HAP STOP cijfers'!D13</f>
        <v xml:space="preserve">H&amp;AP Doelgericht handhaven VWS </v>
      </c>
      <c r="E143" s="526" t="str">
        <f>'HAP STOP cijfers'!E13</f>
        <v>Verbeterplan: Effectmetingen / naleefmeting</v>
      </c>
      <c r="F143" s="4" t="str">
        <f>'HAP STOP cijfers'!F13</f>
        <v>VWS</v>
      </c>
      <c r="G143" s="4" t="str">
        <f>'HAP STOP cijfers'!G13</f>
        <v>ja/ja</v>
      </c>
      <c r="H143" s="518">
        <f>'HAP STOP cijfers'!H13</f>
        <v>2000</v>
      </c>
      <c r="I143" s="11">
        <f>'HAP STOP cijfers'!I13</f>
        <v>0</v>
      </c>
      <c r="J143" s="11">
        <f>'HAP STOP cijfers'!J13</f>
        <v>0</v>
      </c>
      <c r="K143" s="11">
        <f>'HAP STOP cijfers'!K13</f>
        <v>0</v>
      </c>
      <c r="L143" s="11">
        <f>'HAP STOP cijfers'!L13</f>
        <v>0</v>
      </c>
      <c r="M143" s="11">
        <f>'HAP STOP cijfers'!M13</f>
        <v>0</v>
      </c>
      <c r="N143" s="11">
        <f>'HAP STOP cijfers'!N13</f>
        <v>0</v>
      </c>
      <c r="O143" s="11">
        <f>'HAP STOP cijfers'!O13</f>
        <v>0</v>
      </c>
      <c r="P143" s="11">
        <f>'HAP STOP cijfers'!P13</f>
        <v>0</v>
      </c>
      <c r="Q143" s="26">
        <f>'HAP STOP cijfers'!Q13</f>
        <v>2000</v>
      </c>
      <c r="R143" s="15">
        <f>'HAP STOP cijfers'!R13</f>
        <v>0</v>
      </c>
      <c r="S143" s="11">
        <f>'HAP STOP cijfers'!S13</f>
        <v>0</v>
      </c>
      <c r="T143" s="518">
        <f>'HAP STOP cijfers'!T13</f>
        <v>2000</v>
      </c>
      <c r="U143" s="11">
        <f>'HAP STOP cijfers'!U13</f>
        <v>0</v>
      </c>
      <c r="V143" s="11">
        <f>'HAP STOP cijfers'!V13</f>
        <v>0</v>
      </c>
      <c r="W143" s="11">
        <f>'HAP STOP cijfers'!W13</f>
        <v>0</v>
      </c>
      <c r="X143" s="11">
        <f>'HAP STOP cijfers'!X13</f>
        <v>0</v>
      </c>
      <c r="Y143" s="11">
        <f>'HAP STOP cijfers'!Y13</f>
        <v>0</v>
      </c>
      <c r="Z143" s="49">
        <f>'HAP STOP cijfers'!Z13</f>
        <v>2000</v>
      </c>
      <c r="AA143" s="518">
        <f>'HAP STOP cijfers'!AA13</f>
        <v>500</v>
      </c>
      <c r="AB143" s="518">
        <f>'HAP STOP cijfers'!AB13</f>
        <v>1500</v>
      </c>
      <c r="AC143" s="11">
        <f>'HAP STOP cijfers'!AC13</f>
        <v>0</v>
      </c>
      <c r="AD143" s="11">
        <f>'HAP STOP cijfers'!AD13</f>
        <v>0</v>
      </c>
      <c r="AE143" s="11">
        <f>'HAP STOP cijfers'!AE13</f>
        <v>0</v>
      </c>
      <c r="AF143" s="11">
        <f>'HAP STOP cijfers'!AF13</f>
        <v>0</v>
      </c>
      <c r="AG143" s="49">
        <f>'HAP STOP cijfers'!AG13</f>
        <v>0</v>
      </c>
      <c r="AH143" s="11">
        <f>'HAP STOP cijfers'!AH13</f>
        <v>0</v>
      </c>
      <c r="AI143" s="518">
        <f>'HAP STOP cijfers'!AI13</f>
        <v>500</v>
      </c>
      <c r="AJ143" s="11">
        <f>'HAP STOP cijfers'!AJ13</f>
        <v>0</v>
      </c>
      <c r="AK143" s="11">
        <f>'HAP STOP cijfers'!AK13</f>
        <v>0</v>
      </c>
      <c r="AL143" s="49">
        <f>'HAP STOP cijfers'!AL13</f>
        <v>0</v>
      </c>
      <c r="AM143" s="11">
        <f>'HAP STOP cijfers'!AM13</f>
        <v>0</v>
      </c>
      <c r="AN143" s="11">
        <f>'HAP STOP cijfers'!AN13</f>
        <v>0</v>
      </c>
      <c r="AO143" s="11">
        <f>'HAP STOP cijfers'!AO13</f>
        <v>0</v>
      </c>
      <c r="AP143" s="11">
        <f>'HAP STOP cijfers'!AP13</f>
        <v>0</v>
      </c>
      <c r="AQ143" s="11">
        <f>'HAP STOP cijfers'!AQ13</f>
        <v>0</v>
      </c>
      <c r="AR143" s="49">
        <f>'HAP STOP cijfers'!AR13</f>
        <v>0</v>
      </c>
      <c r="AS143" s="11">
        <f>'HAP STOP cijfers'!AS13</f>
        <v>166.66666666666666</v>
      </c>
      <c r="AT143" s="11">
        <f>'HAP STOP cijfers'!AT13</f>
        <v>166.66666666666666</v>
      </c>
      <c r="AU143" s="11">
        <f>'HAP STOP cijfers'!AU13</f>
        <v>166.66666666666666</v>
      </c>
      <c r="AV143" s="11">
        <f>'HAP STOP cijfers'!AV13</f>
        <v>166.66666666666666</v>
      </c>
      <c r="AW143" s="11">
        <f>'HAP STOP cijfers'!AW13</f>
        <v>166.66666666666666</v>
      </c>
      <c r="AX143" s="11">
        <f>'HAP STOP cijfers'!AX13</f>
        <v>166.66666666666666</v>
      </c>
      <c r="AY143" s="11">
        <f>'HAP STOP cijfers'!AY13</f>
        <v>166.66666666666666</v>
      </c>
      <c r="AZ143" s="11">
        <f>'HAP STOP cijfers'!AZ13</f>
        <v>166.66666666666666</v>
      </c>
      <c r="BA143" s="11">
        <f>'HAP STOP cijfers'!BA13</f>
        <v>166.66666666666666</v>
      </c>
      <c r="BB143" s="11">
        <f>'HAP STOP cijfers'!BB13</f>
        <v>0</v>
      </c>
      <c r="BC143" s="49">
        <f>'HAP STOP cijfers'!BC13</f>
        <v>0</v>
      </c>
      <c r="BD143" s="11">
        <f>'HAP STOP cijfers'!BD13</f>
        <v>0</v>
      </c>
      <c r="BE143" s="11">
        <f>'HAP STOP cijfers'!BE13</f>
        <v>0</v>
      </c>
      <c r="BF143" s="11">
        <f>'HAP STOP cijfers'!BF13</f>
        <v>0</v>
      </c>
      <c r="BG143" s="11">
        <f>'HAP STOP cijfers'!BG13</f>
        <v>0</v>
      </c>
      <c r="BH143" s="11">
        <f>'HAP STOP cijfers'!BH13</f>
        <v>0</v>
      </c>
      <c r="BI143" s="11">
        <f>'HAP STOP cijfers'!BI13</f>
        <v>0</v>
      </c>
      <c r="BJ143" s="11">
        <f>'HAP STOP cijfers'!BJ13</f>
        <v>0</v>
      </c>
      <c r="BK143" s="49">
        <f>'HAP STOP cijfers'!BK13</f>
        <v>0</v>
      </c>
      <c r="BL143" s="11">
        <f>'HAP STOP cijfers'!BL13</f>
        <v>0</v>
      </c>
      <c r="BM143" s="11">
        <f>'HAP STOP cijfers'!BM13</f>
        <v>0</v>
      </c>
      <c r="BN143" s="11">
        <f>'HAP STOP cijfers'!BN13</f>
        <v>0</v>
      </c>
      <c r="BO143" s="11">
        <f>'HAP STOP cijfers'!BO13</f>
        <v>0</v>
      </c>
      <c r="BP143" s="11">
        <f>'HAP STOP cijfers'!BP13</f>
        <v>0</v>
      </c>
      <c r="BQ143" s="49">
        <f>'HAP STOP cijfers'!BQ13</f>
        <v>0</v>
      </c>
      <c r="BR143" s="11">
        <f>'HAP STOP cijfers'!BR13</f>
        <v>0</v>
      </c>
      <c r="BS143" s="11">
        <f>'HAP STOP cijfers'!BS13</f>
        <v>0</v>
      </c>
      <c r="BT143" s="11">
        <f>'HAP STOP cijfers'!BT13</f>
        <v>0</v>
      </c>
      <c r="BU143" s="11">
        <f>'HAP STOP cijfers'!BU13</f>
        <v>0</v>
      </c>
      <c r="BV143" s="11">
        <f>'HAP STOP cijfers'!BV13</f>
        <v>0</v>
      </c>
      <c r="BW143" s="11">
        <f>'HAP STOP cijfers'!BW13</f>
        <v>0</v>
      </c>
      <c r="BX143" s="47">
        <f>'HAP STOP cijfers'!BX13</f>
        <v>0</v>
      </c>
      <c r="BY143" s="49">
        <f>'HAP STOP cijfers'!BY13</f>
        <v>2000.0000000000002</v>
      </c>
      <c r="BZ143" s="11">
        <f>'HAP STOP cijfers'!BZ13</f>
        <v>100.00000000000001</v>
      </c>
      <c r="CA143" s="11">
        <f>'HAP STOP cijfers'!CA13</f>
        <v>200.00000000000003</v>
      </c>
      <c r="CB143" s="11">
        <f>'HAP STOP cijfers'!CB13</f>
        <v>200.00000000000003</v>
      </c>
      <c r="CC143" s="11">
        <f>'HAP STOP cijfers'!CC13</f>
        <v>200.00000000000003</v>
      </c>
      <c r="CD143" s="11">
        <f>'HAP STOP cijfers'!CD13</f>
        <v>200.00000000000003</v>
      </c>
      <c r="CE143" s="11">
        <f>'HAP STOP cijfers'!CE13</f>
        <v>100.00000000000001</v>
      </c>
      <c r="CF143" s="11">
        <f>'HAP STOP cijfers'!CF13</f>
        <v>100.00000000000001</v>
      </c>
      <c r="CG143" s="11">
        <f>'HAP STOP cijfers'!CG13</f>
        <v>200.00000000000003</v>
      </c>
      <c r="CH143" s="11">
        <f>'HAP STOP cijfers'!CH13</f>
        <v>200.00000000000003</v>
      </c>
      <c r="CI143" s="11">
        <f>'HAP STOP cijfers'!CI13</f>
        <v>200.00000000000003</v>
      </c>
      <c r="CJ143" s="11">
        <f>'HAP STOP cijfers'!CJ13</f>
        <v>200.00000000000003</v>
      </c>
      <c r="CK143" s="11">
        <f>'HAP STOP cijfers'!CK13</f>
        <v>100.00000000000001</v>
      </c>
      <c r="CL143" s="204">
        <f>'HAP STOP cijfers'!CL13</f>
        <v>2000.0000000000002</v>
      </c>
      <c r="CM143" s="11">
        <f>'HAP STOP cijfers'!CM13</f>
        <v>0</v>
      </c>
      <c r="CN143" s="11">
        <f>'HAP STOP cijfers'!CN13</f>
        <v>0</v>
      </c>
      <c r="CO143" s="11">
        <f>'HAP STOP cijfers'!CO13</f>
        <v>0</v>
      </c>
      <c r="CP143" s="11">
        <f>'HAP STOP cijfers'!CP13</f>
        <v>0</v>
      </c>
      <c r="CQ143" s="11">
        <f>'HAP STOP cijfers'!CQ13</f>
        <v>0</v>
      </c>
      <c r="CR143" s="11">
        <f>'HAP STOP cijfers'!CR13</f>
        <v>0</v>
      </c>
      <c r="CS143" s="11">
        <f>'HAP STOP cijfers'!CS13</f>
        <v>0</v>
      </c>
      <c r="CT143" s="11">
        <f>'HAP STOP cijfers'!CT13</f>
        <v>0</v>
      </c>
      <c r="CU143" s="11">
        <f>'HAP STOP cijfers'!CU13</f>
        <v>0</v>
      </c>
      <c r="CV143" s="11">
        <f>'HAP STOP cijfers'!CV13</f>
        <v>0</v>
      </c>
      <c r="CW143" s="11">
        <f>'HAP STOP cijfers'!CW13</f>
        <v>0</v>
      </c>
      <c r="CX143" s="11">
        <f>'HAP STOP cijfers'!CX13</f>
        <v>0</v>
      </c>
      <c r="CY143" s="26">
        <f>'HAP STOP cijfers'!CY13</f>
        <v>0</v>
      </c>
      <c r="CZ143" s="15">
        <f>'HAP STOP cijfers'!CZ13</f>
        <v>0</v>
      </c>
      <c r="DA143" s="11">
        <f>'HAP STOP cijfers'!DA13</f>
        <v>0</v>
      </c>
      <c r="DB143" s="11">
        <f>'HAP STOP cijfers'!DB13</f>
        <v>0</v>
      </c>
      <c r="DC143" s="11">
        <f>'HAP STOP cijfers'!DC13</f>
        <v>0</v>
      </c>
      <c r="DD143" s="11">
        <f>'HAP STOP cijfers'!DD13</f>
        <v>0</v>
      </c>
      <c r="DE143" s="11">
        <f>'HAP STOP cijfers'!DE13</f>
        <v>0</v>
      </c>
      <c r="DF143" s="11">
        <f>'HAP STOP cijfers'!DF13</f>
        <v>0</v>
      </c>
      <c r="DG143" s="11">
        <f>'HAP STOP cijfers'!DG13</f>
        <v>0</v>
      </c>
      <c r="DH143" s="11">
        <f>'HAP STOP cijfers'!DH13</f>
        <v>0</v>
      </c>
      <c r="DI143" s="11">
        <f>'HAP STOP cijfers'!DI13</f>
        <v>0</v>
      </c>
      <c r="DJ143" s="11">
        <f>'HAP STOP cijfers'!DJ13</f>
        <v>0</v>
      </c>
      <c r="DK143" s="11">
        <f>'HAP STOP cijfers'!DK13</f>
        <v>0</v>
      </c>
      <c r="DL143" s="26">
        <f>'HAP STOP cijfers'!DL13</f>
        <v>0</v>
      </c>
    </row>
    <row r="144" spans="1:116">
      <c r="A144" s="47">
        <f>'HAP STOP cijfers'!A14</f>
        <v>0</v>
      </c>
      <c r="B144" s="49" t="str">
        <f>'HAP STOP cijfers'!B14</f>
        <v>HBNT/HBNA</v>
      </c>
      <c r="C144" s="4" t="str">
        <f>'HAP STOP cijfers'!C14</f>
        <v>Horeca en ambachtelijke productie</v>
      </c>
      <c r="D144" s="4" t="str">
        <f>'HAP STOP cijfers'!D14</f>
        <v xml:space="preserve">H&amp;AP Doelgericht handhaven VWS </v>
      </c>
      <c r="E144" s="4" t="str">
        <f>'HAP STOP cijfers'!E14</f>
        <v>TO ontwikkelingen</v>
      </c>
      <c r="F144" s="4" t="str">
        <f>'HAP STOP cijfers'!F14</f>
        <v>VWS</v>
      </c>
      <c r="G144" s="4" t="str">
        <f>'HAP STOP cijfers'!G14</f>
        <v>ja/ja</v>
      </c>
      <c r="H144" s="11">
        <f>'HAP STOP cijfers'!H14</f>
        <v>4843</v>
      </c>
      <c r="I144" s="11">
        <f>'HAP STOP cijfers'!I14</f>
        <v>0</v>
      </c>
      <c r="J144" s="518">
        <f>'HAP STOP cijfers'!J14</f>
        <v>675</v>
      </c>
      <c r="K144" s="11">
        <f>'HAP STOP cijfers'!K14</f>
        <v>0</v>
      </c>
      <c r="L144" s="11">
        <f>'HAP STOP cijfers'!L14</f>
        <v>0</v>
      </c>
      <c r="M144" s="11">
        <f>'HAP STOP cijfers'!M14</f>
        <v>0</v>
      </c>
      <c r="N144" s="11">
        <f>'HAP STOP cijfers'!N14</f>
        <v>0</v>
      </c>
      <c r="O144" s="11">
        <f>'HAP STOP cijfers'!O14</f>
        <v>0</v>
      </c>
      <c r="P144" s="11">
        <f>'HAP STOP cijfers'!P14</f>
        <v>0</v>
      </c>
      <c r="Q144" s="26">
        <f>'HAP STOP cijfers'!Q14</f>
        <v>5518</v>
      </c>
      <c r="R144" s="15">
        <f>'HAP STOP cijfers'!R14</f>
        <v>0</v>
      </c>
      <c r="S144" s="11">
        <f>'HAP STOP cijfers'!S14</f>
        <v>0</v>
      </c>
      <c r="T144" s="518">
        <f>'HAP STOP cijfers'!T14</f>
        <v>5518</v>
      </c>
      <c r="U144" s="11">
        <f>'HAP STOP cijfers'!U14</f>
        <v>0</v>
      </c>
      <c r="V144" s="11">
        <f>'HAP STOP cijfers'!V14</f>
        <v>0</v>
      </c>
      <c r="W144" s="11">
        <f>'HAP STOP cijfers'!W14</f>
        <v>0</v>
      </c>
      <c r="X144" s="259">
        <f>'HAP STOP cijfers'!X14</f>
        <v>0</v>
      </c>
      <c r="Y144" s="11">
        <f>'HAP STOP cijfers'!Y14</f>
        <v>0</v>
      </c>
      <c r="Z144" s="49">
        <f>'HAP STOP cijfers'!Z14</f>
        <v>5518</v>
      </c>
      <c r="AA144" s="518">
        <f>'HAP STOP cijfers'!AA14</f>
        <v>5143</v>
      </c>
      <c r="AB144" s="11">
        <f>'HAP STOP cijfers'!AB14</f>
        <v>375</v>
      </c>
      <c r="AC144" s="11">
        <f>'HAP STOP cijfers'!AC14</f>
        <v>0</v>
      </c>
      <c r="AD144" s="11">
        <f>'HAP STOP cijfers'!AD14</f>
        <v>0</v>
      </c>
      <c r="AE144" s="11">
        <f>'HAP STOP cijfers'!AE14</f>
        <v>0</v>
      </c>
      <c r="AF144" s="11">
        <f>'HAP STOP cijfers'!AF14</f>
        <v>0</v>
      </c>
      <c r="AG144" s="49">
        <f>'HAP STOP cijfers'!AG14</f>
        <v>0</v>
      </c>
      <c r="AH144" s="11">
        <f>'HAP STOP cijfers'!AH14</f>
        <v>0</v>
      </c>
      <c r="AI144" s="518">
        <f>'HAP STOP cijfers'!AI14</f>
        <v>5143</v>
      </c>
      <c r="AJ144" s="11">
        <f>'HAP STOP cijfers'!AJ14</f>
        <v>0</v>
      </c>
      <c r="AK144" s="11">
        <f>'HAP STOP cijfers'!AK14</f>
        <v>0</v>
      </c>
      <c r="AL144" s="49">
        <f>'HAP STOP cijfers'!AL14</f>
        <v>0</v>
      </c>
      <c r="AM144" s="11">
        <f>'HAP STOP cijfers'!AM14</f>
        <v>0</v>
      </c>
      <c r="AN144" s="11">
        <f>'HAP STOP cijfers'!AN14</f>
        <v>0</v>
      </c>
      <c r="AO144" s="11">
        <f>'HAP STOP cijfers'!AO14</f>
        <v>0</v>
      </c>
      <c r="AP144" s="11">
        <f>'HAP STOP cijfers'!AP14</f>
        <v>0</v>
      </c>
      <c r="AQ144" s="11">
        <f>'HAP STOP cijfers'!AQ14</f>
        <v>0</v>
      </c>
      <c r="AR144" s="49">
        <f>'HAP STOP cijfers'!AR14</f>
        <v>0</v>
      </c>
      <c r="AS144" s="11">
        <f>'HAP STOP cijfers'!AS14</f>
        <v>41.666666666666664</v>
      </c>
      <c r="AT144" s="11">
        <f>'HAP STOP cijfers'!AT14</f>
        <v>41.666666666666664</v>
      </c>
      <c r="AU144" s="11">
        <f>'HAP STOP cijfers'!AU14</f>
        <v>41.666666666666664</v>
      </c>
      <c r="AV144" s="11">
        <f>'HAP STOP cijfers'!AV14</f>
        <v>41.666666666666664</v>
      </c>
      <c r="AW144" s="11">
        <f>'HAP STOP cijfers'!AW14</f>
        <v>41.666666666666664</v>
      </c>
      <c r="AX144" s="11">
        <f>'HAP STOP cijfers'!AX14</f>
        <v>41.666666666666664</v>
      </c>
      <c r="AY144" s="11">
        <f>'HAP STOP cijfers'!AY14</f>
        <v>41.666666666666664</v>
      </c>
      <c r="AZ144" s="11">
        <f>'HAP STOP cijfers'!AZ14</f>
        <v>41.666666666666664</v>
      </c>
      <c r="BA144" s="11">
        <f>'HAP STOP cijfers'!BA14</f>
        <v>41.666666666666664</v>
      </c>
      <c r="BB144" s="11">
        <f>'HAP STOP cijfers'!BB14</f>
        <v>0</v>
      </c>
      <c r="BC144" s="49">
        <f>'HAP STOP cijfers'!BC14</f>
        <v>0</v>
      </c>
      <c r="BD144" s="11">
        <f>'HAP STOP cijfers'!BD14</f>
        <v>0</v>
      </c>
      <c r="BE144" s="11">
        <f>'HAP STOP cijfers'!BE14</f>
        <v>0</v>
      </c>
      <c r="BF144" s="11">
        <f>'HAP STOP cijfers'!BF14</f>
        <v>0</v>
      </c>
      <c r="BG144" s="11">
        <f>'HAP STOP cijfers'!BG14</f>
        <v>0</v>
      </c>
      <c r="BH144" s="11">
        <f>'HAP STOP cijfers'!BH14</f>
        <v>0</v>
      </c>
      <c r="BI144" s="11">
        <f>'HAP STOP cijfers'!BI14</f>
        <v>0</v>
      </c>
      <c r="BJ144" s="11">
        <f>'HAP STOP cijfers'!BJ14</f>
        <v>0</v>
      </c>
      <c r="BK144" s="49">
        <f>'HAP STOP cijfers'!BK14</f>
        <v>0</v>
      </c>
      <c r="BL144" s="11">
        <f>'HAP STOP cijfers'!BL14</f>
        <v>0</v>
      </c>
      <c r="BM144" s="11">
        <f>'HAP STOP cijfers'!BM14</f>
        <v>0</v>
      </c>
      <c r="BN144" s="11">
        <f>'HAP STOP cijfers'!BN14</f>
        <v>0</v>
      </c>
      <c r="BO144" s="11">
        <f>'HAP STOP cijfers'!BO14</f>
        <v>0</v>
      </c>
      <c r="BP144" s="11">
        <f>'HAP STOP cijfers'!BP14</f>
        <v>0</v>
      </c>
      <c r="BQ144" s="49">
        <f>'HAP STOP cijfers'!BQ14</f>
        <v>0</v>
      </c>
      <c r="BR144" s="11">
        <f>'HAP STOP cijfers'!BR14</f>
        <v>0</v>
      </c>
      <c r="BS144" s="11">
        <f>'HAP STOP cijfers'!BS14</f>
        <v>0</v>
      </c>
      <c r="BT144" s="11">
        <f>'HAP STOP cijfers'!BT14</f>
        <v>0</v>
      </c>
      <c r="BU144" s="11">
        <f>'HAP STOP cijfers'!BU14</f>
        <v>0</v>
      </c>
      <c r="BV144" s="11">
        <f>'HAP STOP cijfers'!BV14</f>
        <v>0</v>
      </c>
      <c r="BW144" s="11">
        <f>'HAP STOP cijfers'!BW14</f>
        <v>0</v>
      </c>
      <c r="BX144" s="47">
        <f>'HAP STOP cijfers'!BX14</f>
        <v>0</v>
      </c>
      <c r="BY144" s="49">
        <f>'HAP STOP cijfers'!BY14</f>
        <v>5518.0000000000027</v>
      </c>
      <c r="BZ144" s="11">
        <f>'HAP STOP cijfers'!BZ14</f>
        <v>275.90000000000015</v>
      </c>
      <c r="CA144" s="11">
        <f>'HAP STOP cijfers'!CA14</f>
        <v>551.8000000000003</v>
      </c>
      <c r="CB144" s="11">
        <f>'HAP STOP cijfers'!CB14</f>
        <v>551.8000000000003</v>
      </c>
      <c r="CC144" s="11">
        <f>'HAP STOP cijfers'!CC14</f>
        <v>551.8000000000003</v>
      </c>
      <c r="CD144" s="11">
        <f>'HAP STOP cijfers'!CD14</f>
        <v>551.8000000000003</v>
      </c>
      <c r="CE144" s="11">
        <f>'HAP STOP cijfers'!CE14</f>
        <v>275.90000000000015</v>
      </c>
      <c r="CF144" s="11">
        <f>'HAP STOP cijfers'!CF14</f>
        <v>275.90000000000015</v>
      </c>
      <c r="CG144" s="11">
        <f>'HAP STOP cijfers'!CG14</f>
        <v>551.8000000000003</v>
      </c>
      <c r="CH144" s="11">
        <f>'HAP STOP cijfers'!CH14</f>
        <v>551.8000000000003</v>
      </c>
      <c r="CI144" s="11">
        <f>'HAP STOP cijfers'!CI14</f>
        <v>551.8000000000003</v>
      </c>
      <c r="CJ144" s="11">
        <f>'HAP STOP cijfers'!CJ14</f>
        <v>551.8000000000003</v>
      </c>
      <c r="CK144" s="11">
        <f>'HAP STOP cijfers'!CK14</f>
        <v>275.90000000000015</v>
      </c>
      <c r="CL144" s="204">
        <f>'HAP STOP cijfers'!CL14</f>
        <v>5518.0000000000027</v>
      </c>
      <c r="CM144" s="11">
        <f>'HAP STOP cijfers'!CM14</f>
        <v>0</v>
      </c>
      <c r="CN144" s="11">
        <f>'HAP STOP cijfers'!CN14</f>
        <v>0</v>
      </c>
      <c r="CO144" s="11">
        <f>'HAP STOP cijfers'!CO14</f>
        <v>0</v>
      </c>
      <c r="CP144" s="11">
        <f>'HAP STOP cijfers'!CP14</f>
        <v>0</v>
      </c>
      <c r="CQ144" s="11">
        <f>'HAP STOP cijfers'!CQ14</f>
        <v>0</v>
      </c>
      <c r="CR144" s="11">
        <f>'HAP STOP cijfers'!CR14</f>
        <v>0</v>
      </c>
      <c r="CS144" s="11">
        <f>'HAP STOP cijfers'!CS14</f>
        <v>0</v>
      </c>
      <c r="CT144" s="11">
        <f>'HAP STOP cijfers'!CT14</f>
        <v>0</v>
      </c>
      <c r="CU144" s="11">
        <f>'HAP STOP cijfers'!CU14</f>
        <v>0</v>
      </c>
      <c r="CV144" s="11">
        <f>'HAP STOP cijfers'!CV14</f>
        <v>0</v>
      </c>
      <c r="CW144" s="11">
        <f>'HAP STOP cijfers'!CW14</f>
        <v>0</v>
      </c>
      <c r="CX144" s="11">
        <f>'HAP STOP cijfers'!CX14</f>
        <v>0</v>
      </c>
      <c r="CY144" s="26">
        <f>'HAP STOP cijfers'!CY14</f>
        <v>0</v>
      </c>
      <c r="CZ144" s="15">
        <f>'HAP STOP cijfers'!CZ14</f>
        <v>0</v>
      </c>
      <c r="DA144" s="11">
        <f>'HAP STOP cijfers'!DA14</f>
        <v>0</v>
      </c>
      <c r="DB144" s="11">
        <f>'HAP STOP cijfers'!DB14</f>
        <v>0</v>
      </c>
      <c r="DC144" s="11">
        <f>'HAP STOP cijfers'!DC14</f>
        <v>0</v>
      </c>
      <c r="DD144" s="11">
        <f>'HAP STOP cijfers'!DD14</f>
        <v>0</v>
      </c>
      <c r="DE144" s="11">
        <f>'HAP STOP cijfers'!DE14</f>
        <v>0</v>
      </c>
      <c r="DF144" s="11">
        <f>'HAP STOP cijfers'!DF14</f>
        <v>0</v>
      </c>
      <c r="DG144" s="11">
        <f>'HAP STOP cijfers'!DG14</f>
        <v>0</v>
      </c>
      <c r="DH144" s="11">
        <f>'HAP STOP cijfers'!DH14</f>
        <v>0</v>
      </c>
      <c r="DI144" s="11">
        <f>'HAP STOP cijfers'!DI14</f>
        <v>0</v>
      </c>
      <c r="DJ144" s="11">
        <f>'HAP STOP cijfers'!DJ14</f>
        <v>0</v>
      </c>
      <c r="DK144" s="11">
        <f>'HAP STOP cijfers'!DK14</f>
        <v>0</v>
      </c>
      <c r="DL144" s="26">
        <f>'HAP STOP cijfers'!DL14</f>
        <v>0</v>
      </c>
    </row>
    <row r="145" spans="1:116">
      <c r="A145" s="47">
        <f>'HAP STOP cijfers'!A15</f>
        <v>0</v>
      </c>
      <c r="B145" s="49">
        <f>'HAP STOP cijfers'!B15</f>
        <v>0</v>
      </c>
      <c r="C145" s="4" t="str">
        <f>'HAP STOP cijfers'!C15</f>
        <v>Horeca en ambachtelijke productie</v>
      </c>
      <c r="D145" s="4" t="str">
        <f>'HAP STOP cijfers'!D15</f>
        <v xml:space="preserve">H&amp;AP Doelgericht handhaven VWS </v>
      </c>
      <c r="E145" s="526" t="str">
        <f>'HAP STOP cijfers'!E15</f>
        <v>Verbeterplan: TO ontwikkelingen</v>
      </c>
      <c r="F145" s="4" t="str">
        <f>'HAP STOP cijfers'!F15</f>
        <v>VWS</v>
      </c>
      <c r="G145" s="4" t="str">
        <f>'HAP STOP cijfers'!G15</f>
        <v>ja/ja</v>
      </c>
      <c r="H145" s="518">
        <f>'HAP STOP cijfers'!H15</f>
        <v>738</v>
      </c>
      <c r="I145" s="11">
        <f>'HAP STOP cijfers'!I15</f>
        <v>0</v>
      </c>
      <c r="J145" s="518">
        <f>'HAP STOP cijfers'!J15</f>
        <v>0</v>
      </c>
      <c r="K145" s="11">
        <f>'HAP STOP cijfers'!K15</f>
        <v>0</v>
      </c>
      <c r="L145" s="11">
        <f>'HAP STOP cijfers'!L15</f>
        <v>0</v>
      </c>
      <c r="M145" s="11">
        <f>'HAP STOP cijfers'!M15</f>
        <v>0</v>
      </c>
      <c r="N145" s="11">
        <f>'HAP STOP cijfers'!N15</f>
        <v>0</v>
      </c>
      <c r="O145" s="11">
        <f>'HAP STOP cijfers'!O15</f>
        <v>0</v>
      </c>
      <c r="P145" s="11">
        <f>'HAP STOP cijfers'!P15</f>
        <v>0</v>
      </c>
      <c r="Q145" s="26">
        <f>'HAP STOP cijfers'!Q15</f>
        <v>738</v>
      </c>
      <c r="R145" s="15">
        <f>'HAP STOP cijfers'!R15</f>
        <v>0</v>
      </c>
      <c r="S145" s="11">
        <f>'HAP STOP cijfers'!S15</f>
        <v>0</v>
      </c>
      <c r="T145" s="518">
        <f>'HAP STOP cijfers'!T15</f>
        <v>738</v>
      </c>
      <c r="U145" s="11">
        <f>'HAP STOP cijfers'!U15</f>
        <v>0</v>
      </c>
      <c r="V145" s="11">
        <f>'HAP STOP cijfers'!V15</f>
        <v>0</v>
      </c>
      <c r="W145" s="11">
        <f>'HAP STOP cijfers'!W15</f>
        <v>0</v>
      </c>
      <c r="X145" s="259">
        <f>'HAP STOP cijfers'!X15</f>
        <v>0</v>
      </c>
      <c r="Y145" s="11">
        <f>'HAP STOP cijfers'!Y15</f>
        <v>0</v>
      </c>
      <c r="Z145" s="49">
        <f>'HAP STOP cijfers'!Z15</f>
        <v>738</v>
      </c>
      <c r="AA145" s="518">
        <f>'HAP STOP cijfers'!AA15</f>
        <v>738</v>
      </c>
      <c r="AB145" s="11">
        <f>'HAP STOP cijfers'!AB15</f>
        <v>0</v>
      </c>
      <c r="AC145" s="11">
        <f>'HAP STOP cijfers'!AC15</f>
        <v>0</v>
      </c>
      <c r="AD145" s="11">
        <f>'HAP STOP cijfers'!AD15</f>
        <v>0</v>
      </c>
      <c r="AE145" s="11">
        <f>'HAP STOP cijfers'!AE15</f>
        <v>0</v>
      </c>
      <c r="AF145" s="11">
        <f>'HAP STOP cijfers'!AF15</f>
        <v>0</v>
      </c>
      <c r="AG145" s="49">
        <f>'HAP STOP cijfers'!AG15</f>
        <v>0</v>
      </c>
      <c r="AH145" s="11">
        <f>'HAP STOP cijfers'!AH15</f>
        <v>0</v>
      </c>
      <c r="AI145" s="518">
        <f>'HAP STOP cijfers'!AI15</f>
        <v>738</v>
      </c>
      <c r="AJ145" s="11">
        <f>'HAP STOP cijfers'!AJ15</f>
        <v>0</v>
      </c>
      <c r="AK145" s="11">
        <f>'HAP STOP cijfers'!AK15</f>
        <v>0</v>
      </c>
      <c r="AL145" s="49">
        <f>'HAP STOP cijfers'!AL15</f>
        <v>0</v>
      </c>
      <c r="AM145" s="11">
        <f>'HAP STOP cijfers'!AM15</f>
        <v>0</v>
      </c>
      <c r="AN145" s="11">
        <f>'HAP STOP cijfers'!AN15</f>
        <v>0</v>
      </c>
      <c r="AO145" s="11">
        <f>'HAP STOP cijfers'!AO15</f>
        <v>0</v>
      </c>
      <c r="AP145" s="11">
        <f>'HAP STOP cijfers'!AP15</f>
        <v>0</v>
      </c>
      <c r="AQ145" s="11">
        <f>'HAP STOP cijfers'!AQ15</f>
        <v>0</v>
      </c>
      <c r="AR145" s="49">
        <f>'HAP STOP cijfers'!AR15</f>
        <v>0</v>
      </c>
      <c r="AS145" s="11">
        <f>'HAP STOP cijfers'!AS15</f>
        <v>0</v>
      </c>
      <c r="AT145" s="11">
        <f>'HAP STOP cijfers'!AT15</f>
        <v>0</v>
      </c>
      <c r="AU145" s="11">
        <f>'HAP STOP cijfers'!AU15</f>
        <v>0</v>
      </c>
      <c r="AV145" s="11">
        <f>'HAP STOP cijfers'!AV15</f>
        <v>0</v>
      </c>
      <c r="AW145" s="11">
        <f>'HAP STOP cijfers'!AW15</f>
        <v>0</v>
      </c>
      <c r="AX145" s="11">
        <f>'HAP STOP cijfers'!AX15</f>
        <v>0</v>
      </c>
      <c r="AY145" s="11">
        <f>'HAP STOP cijfers'!AY15</f>
        <v>0</v>
      </c>
      <c r="AZ145" s="11">
        <f>'HAP STOP cijfers'!AZ15</f>
        <v>0</v>
      </c>
      <c r="BA145" s="11">
        <f>'HAP STOP cijfers'!BA15</f>
        <v>0</v>
      </c>
      <c r="BB145" s="11">
        <f>'HAP STOP cijfers'!BB15</f>
        <v>0</v>
      </c>
      <c r="BC145" s="49">
        <f>'HAP STOP cijfers'!BC15</f>
        <v>0</v>
      </c>
      <c r="BD145" s="11">
        <f>'HAP STOP cijfers'!BD15</f>
        <v>0</v>
      </c>
      <c r="BE145" s="11">
        <f>'HAP STOP cijfers'!BE15</f>
        <v>0</v>
      </c>
      <c r="BF145" s="11">
        <f>'HAP STOP cijfers'!BF15</f>
        <v>0</v>
      </c>
      <c r="BG145" s="11">
        <f>'HAP STOP cijfers'!BG15</f>
        <v>0</v>
      </c>
      <c r="BH145" s="11">
        <f>'HAP STOP cijfers'!BH15</f>
        <v>0</v>
      </c>
      <c r="BI145" s="11">
        <f>'HAP STOP cijfers'!BI15</f>
        <v>0</v>
      </c>
      <c r="BJ145" s="11">
        <f>'HAP STOP cijfers'!BJ15</f>
        <v>0</v>
      </c>
      <c r="BK145" s="49">
        <f>'HAP STOP cijfers'!BK15</f>
        <v>0</v>
      </c>
      <c r="BL145" s="11">
        <f>'HAP STOP cijfers'!BL15</f>
        <v>0</v>
      </c>
      <c r="BM145" s="11">
        <f>'HAP STOP cijfers'!BM15</f>
        <v>0</v>
      </c>
      <c r="BN145" s="11">
        <f>'HAP STOP cijfers'!BN15</f>
        <v>0</v>
      </c>
      <c r="BO145" s="11">
        <f>'HAP STOP cijfers'!BO15</f>
        <v>0</v>
      </c>
      <c r="BP145" s="11">
        <f>'HAP STOP cijfers'!BP15</f>
        <v>0</v>
      </c>
      <c r="BQ145" s="49">
        <f>'HAP STOP cijfers'!BQ15</f>
        <v>0</v>
      </c>
      <c r="BR145" s="11">
        <f>'HAP STOP cijfers'!BR15</f>
        <v>0</v>
      </c>
      <c r="BS145" s="11">
        <f>'HAP STOP cijfers'!BS15</f>
        <v>0</v>
      </c>
      <c r="BT145" s="11">
        <f>'HAP STOP cijfers'!BT15</f>
        <v>0</v>
      </c>
      <c r="BU145" s="11">
        <f>'HAP STOP cijfers'!BU15</f>
        <v>0</v>
      </c>
      <c r="BV145" s="11">
        <f>'HAP STOP cijfers'!BV15</f>
        <v>0</v>
      </c>
      <c r="BW145" s="11">
        <f>'HAP STOP cijfers'!BW15</f>
        <v>0</v>
      </c>
      <c r="BX145" s="47">
        <f>'HAP STOP cijfers'!BX15</f>
        <v>0</v>
      </c>
      <c r="BY145" s="49">
        <f>'HAP STOP cijfers'!BY15</f>
        <v>738</v>
      </c>
      <c r="BZ145" s="11">
        <f>'HAP STOP cijfers'!BZ15</f>
        <v>36.9</v>
      </c>
      <c r="CA145" s="11">
        <f>'HAP STOP cijfers'!CA15</f>
        <v>73.8</v>
      </c>
      <c r="CB145" s="11">
        <f>'HAP STOP cijfers'!CB15</f>
        <v>73.8</v>
      </c>
      <c r="CC145" s="11">
        <f>'HAP STOP cijfers'!CC15</f>
        <v>73.8</v>
      </c>
      <c r="CD145" s="11">
        <f>'HAP STOP cijfers'!CD15</f>
        <v>73.8</v>
      </c>
      <c r="CE145" s="11">
        <f>'HAP STOP cijfers'!CE15</f>
        <v>36.9</v>
      </c>
      <c r="CF145" s="11">
        <f>'HAP STOP cijfers'!CF15</f>
        <v>36.9</v>
      </c>
      <c r="CG145" s="11">
        <f>'HAP STOP cijfers'!CG15</f>
        <v>73.8</v>
      </c>
      <c r="CH145" s="11">
        <f>'HAP STOP cijfers'!CH15</f>
        <v>73.8</v>
      </c>
      <c r="CI145" s="11">
        <f>'HAP STOP cijfers'!CI15</f>
        <v>73.8</v>
      </c>
      <c r="CJ145" s="11">
        <f>'HAP STOP cijfers'!CJ15</f>
        <v>73.8</v>
      </c>
      <c r="CK145" s="11">
        <f>'HAP STOP cijfers'!CK15</f>
        <v>36.9</v>
      </c>
      <c r="CL145" s="204">
        <f>'HAP STOP cijfers'!CL15</f>
        <v>737.99999999999989</v>
      </c>
      <c r="CM145" s="11">
        <f>'HAP STOP cijfers'!CM15</f>
        <v>0</v>
      </c>
      <c r="CN145" s="11">
        <f>'HAP STOP cijfers'!CN15</f>
        <v>0</v>
      </c>
      <c r="CO145" s="11">
        <f>'HAP STOP cijfers'!CO15</f>
        <v>0</v>
      </c>
      <c r="CP145" s="11">
        <f>'HAP STOP cijfers'!CP15</f>
        <v>0</v>
      </c>
      <c r="CQ145" s="11">
        <f>'HAP STOP cijfers'!CQ15</f>
        <v>0</v>
      </c>
      <c r="CR145" s="11">
        <f>'HAP STOP cijfers'!CR15</f>
        <v>0</v>
      </c>
      <c r="CS145" s="11">
        <f>'HAP STOP cijfers'!CS15</f>
        <v>0</v>
      </c>
      <c r="CT145" s="11">
        <f>'HAP STOP cijfers'!CT15</f>
        <v>0</v>
      </c>
      <c r="CU145" s="11">
        <f>'HAP STOP cijfers'!CU15</f>
        <v>0</v>
      </c>
      <c r="CV145" s="11">
        <f>'HAP STOP cijfers'!CV15</f>
        <v>0</v>
      </c>
      <c r="CW145" s="11">
        <f>'HAP STOP cijfers'!CW15</f>
        <v>0</v>
      </c>
      <c r="CX145" s="11">
        <f>'HAP STOP cijfers'!CX15</f>
        <v>0</v>
      </c>
      <c r="CY145" s="26">
        <f>'HAP STOP cijfers'!CY15</f>
        <v>0</v>
      </c>
      <c r="CZ145" s="15">
        <f>'HAP STOP cijfers'!CZ15</f>
        <v>0</v>
      </c>
      <c r="DA145" s="11">
        <f>'HAP STOP cijfers'!DA15</f>
        <v>0</v>
      </c>
      <c r="DB145" s="11">
        <f>'HAP STOP cijfers'!DB15</f>
        <v>0</v>
      </c>
      <c r="DC145" s="11">
        <f>'HAP STOP cijfers'!DC15</f>
        <v>0</v>
      </c>
      <c r="DD145" s="11">
        <f>'HAP STOP cijfers'!DD15</f>
        <v>0</v>
      </c>
      <c r="DE145" s="11">
        <f>'HAP STOP cijfers'!DE15</f>
        <v>0</v>
      </c>
      <c r="DF145" s="11">
        <f>'HAP STOP cijfers'!DF15</f>
        <v>0</v>
      </c>
      <c r="DG145" s="11">
        <f>'HAP STOP cijfers'!DG15</f>
        <v>0</v>
      </c>
      <c r="DH145" s="11">
        <f>'HAP STOP cijfers'!DH15</f>
        <v>0</v>
      </c>
      <c r="DI145" s="11">
        <f>'HAP STOP cijfers'!DI15</f>
        <v>0</v>
      </c>
      <c r="DJ145" s="11">
        <f>'HAP STOP cijfers'!DJ15</f>
        <v>0</v>
      </c>
      <c r="DK145" s="11">
        <f>'HAP STOP cijfers'!DK15</f>
        <v>0</v>
      </c>
      <c r="DL145" s="26">
        <f>'HAP STOP cijfers'!DL15</f>
        <v>0</v>
      </c>
    </row>
    <row r="146" spans="1:116">
      <c r="A146" s="47">
        <f>'HAP STOP cijfers'!A19</f>
        <v>0</v>
      </c>
      <c r="B146" s="49" t="str">
        <f>'HAP STOP cijfers'!B19</f>
        <v>HCNT/HCNL/XINLMB00</v>
      </c>
      <c r="C146" s="4" t="str">
        <f>'HAP STOP cijfers'!C19</f>
        <v>Horeca en ambachtelijke productie</v>
      </c>
      <c r="D146" s="4" t="str">
        <f>'HAP STOP cijfers'!D19</f>
        <v>H&amp;AP Klachten en Q&amp;A  VWS</v>
      </c>
      <c r="E146" s="4" t="str">
        <f>'HAP STOP cijfers'!E19</f>
        <v>MOS en vragen</v>
      </c>
      <c r="F146" s="4" t="str">
        <f>'HAP STOP cijfers'!F19</f>
        <v>VWS</v>
      </c>
      <c r="G146" s="4" t="str">
        <f>'HAP STOP cijfers'!G19</f>
        <v>ja/ja</v>
      </c>
      <c r="H146" s="11">
        <f>'HAP STOP cijfers'!H19</f>
        <v>16000</v>
      </c>
      <c r="I146" s="11">
        <f>'HAP STOP cijfers'!I19</f>
        <v>375</v>
      </c>
      <c r="J146" s="11">
        <f>'HAP STOP cijfers'!J19</f>
        <v>0</v>
      </c>
      <c r="K146" s="11">
        <f>'HAP STOP cijfers'!K19</f>
        <v>0</v>
      </c>
      <c r="L146" s="11">
        <f>'HAP STOP cijfers'!L19</f>
        <v>0</v>
      </c>
      <c r="M146" s="11">
        <f>'HAP STOP cijfers'!M19</f>
        <v>0</v>
      </c>
      <c r="N146" s="11">
        <f>'HAP STOP cijfers'!N19</f>
        <v>0</v>
      </c>
      <c r="O146" s="11">
        <f>'HAP STOP cijfers'!O19</f>
        <v>0</v>
      </c>
      <c r="P146" s="11">
        <f>'HAP STOP cijfers'!P19</f>
        <v>0</v>
      </c>
      <c r="Q146" s="26">
        <f>'HAP STOP cijfers'!Q19</f>
        <v>16375</v>
      </c>
      <c r="R146" s="15">
        <f>'HAP STOP cijfers'!R19</f>
        <v>0</v>
      </c>
      <c r="S146" s="11">
        <f>'HAP STOP cijfers'!S19</f>
        <v>0</v>
      </c>
      <c r="T146" s="11">
        <f>'HAP STOP cijfers'!T19</f>
        <v>16375</v>
      </c>
      <c r="U146" s="11">
        <f>'HAP STOP cijfers'!U19</f>
        <v>0</v>
      </c>
      <c r="V146" s="11">
        <f>'HAP STOP cijfers'!V19</f>
        <v>0</v>
      </c>
      <c r="W146" s="11">
        <f>'HAP STOP cijfers'!W19</f>
        <v>0</v>
      </c>
      <c r="X146" s="11">
        <f>'HAP STOP cijfers'!X19</f>
        <v>0</v>
      </c>
      <c r="Y146" s="11">
        <f>'HAP STOP cijfers'!Y19</f>
        <v>0</v>
      </c>
      <c r="Z146" s="49">
        <f>'HAP STOP cijfers'!Z19</f>
        <v>16375</v>
      </c>
      <c r="AA146" s="11">
        <f>'HAP STOP cijfers'!AA19</f>
        <v>2000</v>
      </c>
      <c r="AB146" s="11">
        <f>'HAP STOP cijfers'!AB19</f>
        <v>14000</v>
      </c>
      <c r="AC146" s="11">
        <f>'HAP STOP cijfers'!AC19</f>
        <v>0</v>
      </c>
      <c r="AD146" s="11">
        <f>'HAP STOP cijfers'!AD19</f>
        <v>0</v>
      </c>
      <c r="AE146" s="11">
        <f>'HAP STOP cijfers'!AE19</f>
        <v>0</v>
      </c>
      <c r="AF146" s="11">
        <f>'HAP STOP cijfers'!AF19</f>
        <v>375</v>
      </c>
      <c r="AG146" s="49">
        <f>'HAP STOP cijfers'!AG19</f>
        <v>0</v>
      </c>
      <c r="AH146" s="11">
        <f>'HAP STOP cijfers'!AH19</f>
        <v>0</v>
      </c>
      <c r="AI146" s="11">
        <f>'HAP STOP cijfers'!AI19</f>
        <v>2000</v>
      </c>
      <c r="AJ146" s="11">
        <f>'HAP STOP cijfers'!AJ19</f>
        <v>0</v>
      </c>
      <c r="AK146" s="11">
        <f>'HAP STOP cijfers'!AK19</f>
        <v>0</v>
      </c>
      <c r="AL146" s="49">
        <f>'HAP STOP cijfers'!AL19</f>
        <v>0</v>
      </c>
      <c r="AM146" s="11">
        <f>'HAP STOP cijfers'!AM19</f>
        <v>0</v>
      </c>
      <c r="AN146" s="11">
        <f>'HAP STOP cijfers'!AN19</f>
        <v>0</v>
      </c>
      <c r="AO146" s="11">
        <f>'HAP STOP cijfers'!AO19</f>
        <v>0</v>
      </c>
      <c r="AP146" s="11">
        <f>'HAP STOP cijfers'!AP19</f>
        <v>0</v>
      </c>
      <c r="AQ146" s="11">
        <f>'HAP STOP cijfers'!AQ19</f>
        <v>0</v>
      </c>
      <c r="AR146" s="49">
        <f>'HAP STOP cijfers'!AR19</f>
        <v>0</v>
      </c>
      <c r="AS146" s="11">
        <f>'HAP STOP cijfers'!AS19</f>
        <v>1555.5555555555557</v>
      </c>
      <c r="AT146" s="11">
        <f>'HAP STOP cijfers'!AT19</f>
        <v>1555.5555555555557</v>
      </c>
      <c r="AU146" s="11">
        <f>'HAP STOP cijfers'!AU19</f>
        <v>1555.5555555555557</v>
      </c>
      <c r="AV146" s="11">
        <f>'HAP STOP cijfers'!AV19</f>
        <v>1555.5555555555557</v>
      </c>
      <c r="AW146" s="11">
        <f>'HAP STOP cijfers'!AW19</f>
        <v>1555.5555555555557</v>
      </c>
      <c r="AX146" s="11">
        <f>'HAP STOP cijfers'!AX19</f>
        <v>1555.5555555555557</v>
      </c>
      <c r="AY146" s="11">
        <f>'HAP STOP cijfers'!AY19</f>
        <v>1555.5555555555557</v>
      </c>
      <c r="AZ146" s="11">
        <f>'HAP STOP cijfers'!AZ19</f>
        <v>1555.5555555555557</v>
      </c>
      <c r="BA146" s="11">
        <f>'HAP STOP cijfers'!BA19</f>
        <v>1555.5555555555557</v>
      </c>
      <c r="BB146" s="11">
        <f>'HAP STOP cijfers'!BB19</f>
        <v>0</v>
      </c>
      <c r="BC146" s="49">
        <f>'HAP STOP cijfers'!BC19</f>
        <v>0</v>
      </c>
      <c r="BD146" s="11">
        <f>'HAP STOP cijfers'!BD19</f>
        <v>0</v>
      </c>
      <c r="BE146" s="11">
        <f>'HAP STOP cijfers'!BE19</f>
        <v>0</v>
      </c>
      <c r="BF146" s="11">
        <f>'HAP STOP cijfers'!BF19</f>
        <v>0</v>
      </c>
      <c r="BG146" s="11">
        <f>'HAP STOP cijfers'!BG19</f>
        <v>0</v>
      </c>
      <c r="BH146" s="11">
        <f>'HAP STOP cijfers'!BH19</f>
        <v>375</v>
      </c>
      <c r="BI146" s="11">
        <f>'HAP STOP cijfers'!BI19</f>
        <v>0</v>
      </c>
      <c r="BJ146" s="11">
        <f>'HAP STOP cijfers'!BJ19</f>
        <v>0</v>
      </c>
      <c r="BK146" s="49">
        <f>'HAP STOP cijfers'!BK19</f>
        <v>0</v>
      </c>
      <c r="BL146" s="11">
        <f>'HAP STOP cijfers'!BL19</f>
        <v>0</v>
      </c>
      <c r="BM146" s="11">
        <f>'HAP STOP cijfers'!BM19</f>
        <v>0</v>
      </c>
      <c r="BN146" s="11">
        <f>'HAP STOP cijfers'!BN19</f>
        <v>0</v>
      </c>
      <c r="BO146" s="11">
        <f>'HAP STOP cijfers'!BO19</f>
        <v>0</v>
      </c>
      <c r="BP146" s="11">
        <f>'HAP STOP cijfers'!BP19</f>
        <v>0</v>
      </c>
      <c r="BQ146" s="49">
        <f>'HAP STOP cijfers'!BQ19</f>
        <v>0</v>
      </c>
      <c r="BR146" s="11">
        <f>'HAP STOP cijfers'!BR19</f>
        <v>0</v>
      </c>
      <c r="BS146" s="11">
        <f>'HAP STOP cijfers'!BS19</f>
        <v>0</v>
      </c>
      <c r="BT146" s="11">
        <f>'HAP STOP cijfers'!BT19</f>
        <v>0</v>
      </c>
      <c r="BU146" s="11">
        <f>'HAP STOP cijfers'!BU19</f>
        <v>0</v>
      </c>
      <c r="BV146" s="11">
        <f>'HAP STOP cijfers'!BV19</f>
        <v>0</v>
      </c>
      <c r="BW146" s="11">
        <f>'HAP STOP cijfers'!BW19</f>
        <v>0</v>
      </c>
      <c r="BX146" s="47">
        <f>'HAP STOP cijfers'!BX19</f>
        <v>0</v>
      </c>
      <c r="BY146" s="49">
        <f>'HAP STOP cijfers'!BY19</f>
        <v>16374.999999999996</v>
      </c>
      <c r="BZ146" s="11">
        <f>'HAP STOP cijfers'!BZ19</f>
        <v>818.74999999999989</v>
      </c>
      <c r="CA146" s="11">
        <f>'HAP STOP cijfers'!CA19</f>
        <v>1637.4999999999998</v>
      </c>
      <c r="CB146" s="11">
        <f>'HAP STOP cijfers'!CB19</f>
        <v>1637.4999999999998</v>
      </c>
      <c r="CC146" s="11">
        <f>'HAP STOP cijfers'!CC19</f>
        <v>1637.4999999999998</v>
      </c>
      <c r="CD146" s="11">
        <f>'HAP STOP cijfers'!CD19</f>
        <v>1637.4999999999998</v>
      </c>
      <c r="CE146" s="11">
        <f>'HAP STOP cijfers'!CE19</f>
        <v>818.74999999999989</v>
      </c>
      <c r="CF146" s="11">
        <f>'HAP STOP cijfers'!CF19</f>
        <v>818.74999999999989</v>
      </c>
      <c r="CG146" s="11">
        <f>'HAP STOP cijfers'!CG19</f>
        <v>1637.4999999999998</v>
      </c>
      <c r="CH146" s="11">
        <f>'HAP STOP cijfers'!CH19</f>
        <v>1637.4999999999998</v>
      </c>
      <c r="CI146" s="11">
        <f>'HAP STOP cijfers'!CI19</f>
        <v>1637.4999999999998</v>
      </c>
      <c r="CJ146" s="11">
        <f>'HAP STOP cijfers'!CJ19</f>
        <v>1637.4999999999998</v>
      </c>
      <c r="CK146" s="11">
        <f>'HAP STOP cijfers'!CK19</f>
        <v>818.74999999999989</v>
      </c>
      <c r="CL146" s="204">
        <f>'HAP STOP cijfers'!CL19</f>
        <v>16374.999999999998</v>
      </c>
      <c r="CM146" s="11">
        <f>'HAP STOP cijfers'!CM19</f>
        <v>0</v>
      </c>
      <c r="CN146" s="11">
        <f>'HAP STOP cijfers'!CN19</f>
        <v>0</v>
      </c>
      <c r="CO146" s="11">
        <f>'HAP STOP cijfers'!CO19</f>
        <v>0</v>
      </c>
      <c r="CP146" s="11">
        <f>'HAP STOP cijfers'!CP19</f>
        <v>0</v>
      </c>
      <c r="CQ146" s="11">
        <f>'HAP STOP cijfers'!CQ19</f>
        <v>0</v>
      </c>
      <c r="CR146" s="11">
        <f>'HAP STOP cijfers'!CR19</f>
        <v>0</v>
      </c>
      <c r="CS146" s="11">
        <f>'HAP STOP cijfers'!CS19</f>
        <v>0</v>
      </c>
      <c r="CT146" s="11">
        <f>'HAP STOP cijfers'!CT19</f>
        <v>0</v>
      </c>
      <c r="CU146" s="11">
        <f>'HAP STOP cijfers'!CU19</f>
        <v>0</v>
      </c>
      <c r="CV146" s="11">
        <f>'HAP STOP cijfers'!CV19</f>
        <v>0</v>
      </c>
      <c r="CW146" s="11">
        <f>'HAP STOP cijfers'!CW19</f>
        <v>0</v>
      </c>
      <c r="CX146" s="11">
        <f>'HAP STOP cijfers'!CX19</f>
        <v>0</v>
      </c>
      <c r="CY146" s="26">
        <f>'HAP STOP cijfers'!CY19</f>
        <v>0</v>
      </c>
      <c r="CZ146" s="15">
        <f>'HAP STOP cijfers'!CZ19</f>
        <v>125</v>
      </c>
      <c r="DA146" s="15">
        <f>'HAP STOP cijfers'!DA19</f>
        <v>125</v>
      </c>
      <c r="DB146" s="15">
        <f>'HAP STOP cijfers'!DB19</f>
        <v>125</v>
      </c>
      <c r="DC146" s="15">
        <f>'HAP STOP cijfers'!DC19</f>
        <v>125</v>
      </c>
      <c r="DD146" s="15">
        <f>'HAP STOP cijfers'!DD19</f>
        <v>125</v>
      </c>
      <c r="DE146" s="15">
        <f>'HAP STOP cijfers'!DE19</f>
        <v>125</v>
      </c>
      <c r="DF146" s="15">
        <f>'HAP STOP cijfers'!DF19</f>
        <v>125</v>
      </c>
      <c r="DG146" s="15">
        <f>'HAP STOP cijfers'!DG19</f>
        <v>125</v>
      </c>
      <c r="DH146" s="15">
        <f>'HAP STOP cijfers'!DH19</f>
        <v>125</v>
      </c>
      <c r="DI146" s="15">
        <f>'HAP STOP cijfers'!DI19</f>
        <v>125</v>
      </c>
      <c r="DJ146" s="15">
        <f>'HAP STOP cijfers'!DJ19</f>
        <v>125</v>
      </c>
      <c r="DK146" s="15">
        <f>'HAP STOP cijfers'!DK19</f>
        <v>125</v>
      </c>
      <c r="DL146" s="26">
        <f>'HAP STOP cijfers'!DL19</f>
        <v>1500</v>
      </c>
    </row>
    <row r="147" spans="1:116">
      <c r="A147" s="47">
        <f>'HAP STOP cijfers'!A22</f>
        <v>0</v>
      </c>
      <c r="B147" s="49" t="str">
        <f>'HAP STOP cijfers'!B22</f>
        <v>HFNT</v>
      </c>
      <c r="C147" s="4" t="str">
        <f>'HAP STOP cijfers'!C22</f>
        <v>Horeca en ambachtelijke productie</v>
      </c>
      <c r="D147" s="4" t="str">
        <f>'HAP STOP cijfers'!D22</f>
        <v>H&amp;AP Formulebedrijven VWS</v>
      </c>
      <c r="E147" s="4" t="str">
        <f>'HAP STOP cijfers'!E22</f>
        <v>Formule aanpak klassiek - workflow</v>
      </c>
      <c r="F147" s="4" t="str">
        <f>'HAP STOP cijfers'!F22</f>
        <v>VWS</v>
      </c>
      <c r="G147" s="4" t="str">
        <f>'HAP STOP cijfers'!G22</f>
        <v>ja/ja</v>
      </c>
      <c r="H147" s="11">
        <f>'HAP STOP cijfers'!H22</f>
        <v>12450</v>
      </c>
      <c r="I147" s="11">
        <f>'HAP STOP cijfers'!I22</f>
        <v>0</v>
      </c>
      <c r="J147" s="11">
        <f>'HAP STOP cijfers'!J22</f>
        <v>0</v>
      </c>
      <c r="K147" s="11">
        <f>'HAP STOP cijfers'!K22</f>
        <v>0</v>
      </c>
      <c r="L147" s="11">
        <f>'HAP STOP cijfers'!L22</f>
        <v>0</v>
      </c>
      <c r="M147" s="11">
        <f>'HAP STOP cijfers'!M22</f>
        <v>0</v>
      </c>
      <c r="N147" s="11">
        <f>'HAP STOP cijfers'!N22</f>
        <v>0</v>
      </c>
      <c r="O147" s="11">
        <f>'HAP STOP cijfers'!O22</f>
        <v>0</v>
      </c>
      <c r="P147" s="11">
        <f>'HAP STOP cijfers'!P22</f>
        <v>0</v>
      </c>
      <c r="Q147" s="26">
        <f>'HAP STOP cijfers'!Q22</f>
        <v>12450</v>
      </c>
      <c r="R147" s="15">
        <f>'HAP STOP cijfers'!R22</f>
        <v>0</v>
      </c>
      <c r="S147" s="11">
        <f>'HAP STOP cijfers'!S22</f>
        <v>0</v>
      </c>
      <c r="T147" s="11">
        <f>'HAP STOP cijfers'!T22</f>
        <v>12450</v>
      </c>
      <c r="U147" s="11">
        <f>'HAP STOP cijfers'!U22</f>
        <v>0</v>
      </c>
      <c r="V147" s="11">
        <f>'HAP STOP cijfers'!V22</f>
        <v>0</v>
      </c>
      <c r="W147" s="11">
        <f>'HAP STOP cijfers'!W22</f>
        <v>0</v>
      </c>
      <c r="X147" s="11">
        <f>'HAP STOP cijfers'!X22</f>
        <v>0</v>
      </c>
      <c r="Y147" s="11">
        <f>'HAP STOP cijfers'!Y22</f>
        <v>0</v>
      </c>
      <c r="Z147" s="49">
        <f>'HAP STOP cijfers'!Z22</f>
        <v>12450</v>
      </c>
      <c r="AA147" s="11">
        <f>'HAP STOP cijfers'!AA22</f>
        <v>600</v>
      </c>
      <c r="AB147" s="518">
        <f>'HAP STOP cijfers'!AB22</f>
        <v>11850</v>
      </c>
      <c r="AC147" s="11">
        <f>'HAP STOP cijfers'!AC22</f>
        <v>0</v>
      </c>
      <c r="AD147" s="11">
        <f>'HAP STOP cijfers'!AD22</f>
        <v>0</v>
      </c>
      <c r="AE147" s="11">
        <f>'HAP STOP cijfers'!AE22</f>
        <v>0</v>
      </c>
      <c r="AF147" s="11">
        <f>'HAP STOP cijfers'!AF22</f>
        <v>0</v>
      </c>
      <c r="AG147" s="49">
        <f>'HAP STOP cijfers'!AG22</f>
        <v>0</v>
      </c>
      <c r="AH147" s="11">
        <f>'HAP STOP cijfers'!AH22</f>
        <v>0</v>
      </c>
      <c r="AI147" s="518">
        <f>'HAP STOP cijfers'!AI22</f>
        <v>600</v>
      </c>
      <c r="AJ147" s="11">
        <f>'HAP STOP cijfers'!AJ22</f>
        <v>0</v>
      </c>
      <c r="AK147" s="11">
        <f>'HAP STOP cijfers'!AK22</f>
        <v>0</v>
      </c>
      <c r="AL147" s="49">
        <f>'HAP STOP cijfers'!AL22</f>
        <v>0</v>
      </c>
      <c r="AM147" s="11">
        <f>'HAP STOP cijfers'!AM22</f>
        <v>0</v>
      </c>
      <c r="AN147" s="11">
        <f>'HAP STOP cijfers'!AN22</f>
        <v>0</v>
      </c>
      <c r="AO147" s="11">
        <f>'HAP STOP cijfers'!AO22</f>
        <v>0</v>
      </c>
      <c r="AP147" s="11">
        <f>'HAP STOP cijfers'!AP22</f>
        <v>0</v>
      </c>
      <c r="AQ147" s="11">
        <f>'HAP STOP cijfers'!AQ22</f>
        <v>0</v>
      </c>
      <c r="AR147" s="49">
        <f>'HAP STOP cijfers'!AR22</f>
        <v>0</v>
      </c>
      <c r="AS147" s="11">
        <f>'HAP STOP cijfers'!AS22</f>
        <v>1316.6666666666667</v>
      </c>
      <c r="AT147" s="11">
        <f>'HAP STOP cijfers'!AT22</f>
        <v>1316.6666666666667</v>
      </c>
      <c r="AU147" s="11">
        <f>'HAP STOP cijfers'!AU22</f>
        <v>1316.6666666666667</v>
      </c>
      <c r="AV147" s="11">
        <f>'HAP STOP cijfers'!AV22</f>
        <v>1316.6666666666667</v>
      </c>
      <c r="AW147" s="11">
        <f>'HAP STOP cijfers'!AW22</f>
        <v>1316.6666666666667</v>
      </c>
      <c r="AX147" s="11">
        <f>'HAP STOP cijfers'!AX22</f>
        <v>1316.6666666666667</v>
      </c>
      <c r="AY147" s="11">
        <f>'HAP STOP cijfers'!AY22</f>
        <v>1316.6666666666667</v>
      </c>
      <c r="AZ147" s="11">
        <f>'HAP STOP cijfers'!AZ22</f>
        <v>1316.6666666666667</v>
      </c>
      <c r="BA147" s="11">
        <f>'HAP STOP cijfers'!BA22</f>
        <v>1316.6666666666667</v>
      </c>
      <c r="BB147" s="11">
        <f>'HAP STOP cijfers'!BB22</f>
        <v>0</v>
      </c>
      <c r="BC147" s="49">
        <f>'HAP STOP cijfers'!BC22</f>
        <v>0</v>
      </c>
      <c r="BD147" s="11">
        <f>'HAP STOP cijfers'!BD22</f>
        <v>0</v>
      </c>
      <c r="BE147" s="11">
        <f>'HAP STOP cijfers'!BE22</f>
        <v>0</v>
      </c>
      <c r="BF147" s="11">
        <f>'HAP STOP cijfers'!BF22</f>
        <v>0</v>
      </c>
      <c r="BG147" s="11">
        <f>'HAP STOP cijfers'!BG22</f>
        <v>0</v>
      </c>
      <c r="BH147" s="11">
        <f>'HAP STOP cijfers'!BH22</f>
        <v>0</v>
      </c>
      <c r="BI147" s="11">
        <f>'HAP STOP cijfers'!BI22</f>
        <v>0</v>
      </c>
      <c r="BJ147" s="11">
        <f>'HAP STOP cijfers'!BJ22</f>
        <v>0</v>
      </c>
      <c r="BK147" s="49">
        <f>'HAP STOP cijfers'!BK22</f>
        <v>0</v>
      </c>
      <c r="BL147" s="11">
        <f>'HAP STOP cijfers'!BL22</f>
        <v>0</v>
      </c>
      <c r="BM147" s="11">
        <f>'HAP STOP cijfers'!BM22</f>
        <v>0</v>
      </c>
      <c r="BN147" s="11">
        <f>'HAP STOP cijfers'!BN22</f>
        <v>0</v>
      </c>
      <c r="BO147" s="11">
        <f>'HAP STOP cijfers'!BO22</f>
        <v>0</v>
      </c>
      <c r="BP147" s="11">
        <f>'HAP STOP cijfers'!BP22</f>
        <v>0</v>
      </c>
      <c r="BQ147" s="49">
        <f>'HAP STOP cijfers'!BQ22</f>
        <v>0</v>
      </c>
      <c r="BR147" s="11">
        <f>'HAP STOP cijfers'!BR22</f>
        <v>0</v>
      </c>
      <c r="BS147" s="11">
        <f>'HAP STOP cijfers'!BS22</f>
        <v>0</v>
      </c>
      <c r="BT147" s="11">
        <f>'HAP STOP cijfers'!BT22</f>
        <v>0</v>
      </c>
      <c r="BU147" s="11">
        <f>'HAP STOP cijfers'!BU22</f>
        <v>0</v>
      </c>
      <c r="BV147" s="11">
        <f>'HAP STOP cijfers'!BV22</f>
        <v>0</v>
      </c>
      <c r="BW147" s="11">
        <f>'HAP STOP cijfers'!BW22</f>
        <v>0</v>
      </c>
      <c r="BX147" s="47">
        <f>'HAP STOP cijfers'!BX22</f>
        <v>0</v>
      </c>
      <c r="BY147" s="49">
        <f>'HAP STOP cijfers'!BY22</f>
        <v>12449.999999999998</v>
      </c>
      <c r="BZ147" s="11">
        <f>'HAP STOP cijfers'!BZ22</f>
        <v>622.5</v>
      </c>
      <c r="CA147" s="11">
        <f>'HAP STOP cijfers'!CA22</f>
        <v>1245</v>
      </c>
      <c r="CB147" s="11">
        <f>'HAP STOP cijfers'!CB22</f>
        <v>1245</v>
      </c>
      <c r="CC147" s="11">
        <f>'HAP STOP cijfers'!CC22</f>
        <v>1245</v>
      </c>
      <c r="CD147" s="11">
        <f>'HAP STOP cijfers'!CD22</f>
        <v>1245</v>
      </c>
      <c r="CE147" s="11">
        <f>'HAP STOP cijfers'!CE22</f>
        <v>622.5</v>
      </c>
      <c r="CF147" s="11">
        <f>'HAP STOP cijfers'!CF22</f>
        <v>622.5</v>
      </c>
      <c r="CG147" s="11">
        <f>'HAP STOP cijfers'!CG22</f>
        <v>1245</v>
      </c>
      <c r="CH147" s="11">
        <f>'HAP STOP cijfers'!CH22</f>
        <v>1245</v>
      </c>
      <c r="CI147" s="11">
        <f>'HAP STOP cijfers'!CI22</f>
        <v>1245</v>
      </c>
      <c r="CJ147" s="11">
        <f>'HAP STOP cijfers'!CJ22</f>
        <v>1245</v>
      </c>
      <c r="CK147" s="11">
        <f>'HAP STOP cijfers'!CK22</f>
        <v>622.5</v>
      </c>
      <c r="CL147" s="204">
        <f>'HAP STOP cijfers'!CL22</f>
        <v>12450</v>
      </c>
      <c r="CM147" s="11">
        <f>'HAP STOP cijfers'!CM22</f>
        <v>0</v>
      </c>
      <c r="CN147" s="11">
        <f>'HAP STOP cijfers'!CN22</f>
        <v>0</v>
      </c>
      <c r="CO147" s="11">
        <f>'HAP STOP cijfers'!CO22</f>
        <v>0</v>
      </c>
      <c r="CP147" s="11">
        <f>'HAP STOP cijfers'!CP22</f>
        <v>0</v>
      </c>
      <c r="CQ147" s="11">
        <f>'HAP STOP cijfers'!CQ22</f>
        <v>0</v>
      </c>
      <c r="CR147" s="11">
        <f>'HAP STOP cijfers'!CR22</f>
        <v>0</v>
      </c>
      <c r="CS147" s="11">
        <f>'HAP STOP cijfers'!CS22</f>
        <v>0</v>
      </c>
      <c r="CT147" s="11">
        <f>'HAP STOP cijfers'!CT22</f>
        <v>0</v>
      </c>
      <c r="CU147" s="11">
        <f>'HAP STOP cijfers'!CU22</f>
        <v>0</v>
      </c>
      <c r="CV147" s="11">
        <f>'HAP STOP cijfers'!CV22</f>
        <v>0</v>
      </c>
      <c r="CW147" s="11">
        <f>'HAP STOP cijfers'!CW22</f>
        <v>0</v>
      </c>
      <c r="CX147" s="11">
        <f>'HAP STOP cijfers'!CX22</f>
        <v>0</v>
      </c>
      <c r="CY147" s="26">
        <f>'HAP STOP cijfers'!CY22</f>
        <v>0</v>
      </c>
      <c r="CZ147" s="15">
        <f>'HAP STOP cijfers'!CZ22</f>
        <v>0</v>
      </c>
      <c r="DA147" s="11">
        <f>'HAP STOP cijfers'!DA22</f>
        <v>0</v>
      </c>
      <c r="DB147" s="11">
        <f>'HAP STOP cijfers'!DB22</f>
        <v>0</v>
      </c>
      <c r="DC147" s="11">
        <f>'HAP STOP cijfers'!DC22</f>
        <v>0</v>
      </c>
      <c r="DD147" s="11">
        <f>'HAP STOP cijfers'!DD22</f>
        <v>0</v>
      </c>
      <c r="DE147" s="11">
        <f>'HAP STOP cijfers'!DE22</f>
        <v>0</v>
      </c>
      <c r="DF147" s="11">
        <f>'HAP STOP cijfers'!DF22</f>
        <v>0</v>
      </c>
      <c r="DG147" s="11">
        <f>'HAP STOP cijfers'!DG22</f>
        <v>0</v>
      </c>
      <c r="DH147" s="11">
        <f>'HAP STOP cijfers'!DH22</f>
        <v>0</v>
      </c>
      <c r="DI147" s="11">
        <f>'HAP STOP cijfers'!DI22</f>
        <v>0</v>
      </c>
      <c r="DJ147" s="11">
        <f>'HAP STOP cijfers'!DJ22</f>
        <v>0</v>
      </c>
      <c r="DK147" s="11">
        <f>'HAP STOP cijfers'!DK22</f>
        <v>0</v>
      </c>
      <c r="DL147" s="26">
        <f>'HAP STOP cijfers'!DL22</f>
        <v>0</v>
      </c>
    </row>
    <row r="148" spans="1:116">
      <c r="A148" s="47">
        <f>'HAP STOP cijfers'!A23</f>
        <v>0</v>
      </c>
      <c r="B148" s="49" t="str">
        <f>'HAP STOP cijfers'!B23</f>
        <v>HFNT/HFNA</v>
      </c>
      <c r="C148" s="4" t="str">
        <f>'HAP STOP cijfers'!C23</f>
        <v>Horeca en ambachtelijke productie</v>
      </c>
      <c r="D148" s="4" t="str">
        <f>'HAP STOP cijfers'!D23</f>
        <v>H&amp;AP Formulebedrijven VWS</v>
      </c>
      <c r="E148" s="4" t="str">
        <f>'HAP STOP cijfers'!E23</f>
        <v>Openbaarmaking - project</v>
      </c>
      <c r="F148" s="4" t="str">
        <f>'HAP STOP cijfers'!F23</f>
        <v>VWS</v>
      </c>
      <c r="G148" s="4" t="str">
        <f>'HAP STOP cijfers'!G23</f>
        <v>ja/ja</v>
      </c>
      <c r="H148" s="518">
        <f>'HAP STOP cijfers'!H23</f>
        <v>700</v>
      </c>
      <c r="I148" s="11">
        <f>'HAP STOP cijfers'!I23</f>
        <v>0</v>
      </c>
      <c r="J148" s="518">
        <f>'HAP STOP cijfers'!J23</f>
        <v>150</v>
      </c>
      <c r="K148" s="11">
        <f>'HAP STOP cijfers'!K23</f>
        <v>0</v>
      </c>
      <c r="L148" s="11">
        <f>'HAP STOP cijfers'!L23</f>
        <v>0</v>
      </c>
      <c r="M148" s="11">
        <f>'HAP STOP cijfers'!M23</f>
        <v>0</v>
      </c>
      <c r="N148" s="11">
        <f>'HAP STOP cijfers'!N23</f>
        <v>0</v>
      </c>
      <c r="O148" s="11">
        <f>'HAP STOP cijfers'!O23</f>
        <v>0</v>
      </c>
      <c r="P148" s="11">
        <f>'HAP STOP cijfers'!P23</f>
        <v>0</v>
      </c>
      <c r="Q148" s="26">
        <f>'HAP STOP cijfers'!Q23</f>
        <v>850</v>
      </c>
      <c r="R148" s="15">
        <f>'HAP STOP cijfers'!R23</f>
        <v>0</v>
      </c>
      <c r="S148" s="11">
        <f>'HAP STOP cijfers'!S23</f>
        <v>0</v>
      </c>
      <c r="T148" s="11">
        <f>'HAP STOP cijfers'!T23</f>
        <v>850</v>
      </c>
      <c r="U148" s="11">
        <f>'HAP STOP cijfers'!U23</f>
        <v>0</v>
      </c>
      <c r="V148" s="11">
        <f>'HAP STOP cijfers'!V23</f>
        <v>0</v>
      </c>
      <c r="W148" s="11">
        <f>'HAP STOP cijfers'!W23</f>
        <v>0</v>
      </c>
      <c r="X148" s="11">
        <f>'HAP STOP cijfers'!X23</f>
        <v>0</v>
      </c>
      <c r="Y148" s="11">
        <f>'HAP STOP cijfers'!Y23</f>
        <v>0</v>
      </c>
      <c r="Z148" s="49">
        <f>'HAP STOP cijfers'!Z23</f>
        <v>850</v>
      </c>
      <c r="AA148" s="518">
        <f>'HAP STOP cijfers'!AA23</f>
        <v>700</v>
      </c>
      <c r="AB148" s="11">
        <f>'HAP STOP cijfers'!AB23</f>
        <v>150</v>
      </c>
      <c r="AC148" s="11">
        <f>'HAP STOP cijfers'!AC23</f>
        <v>0</v>
      </c>
      <c r="AD148" s="11">
        <f>'HAP STOP cijfers'!AD23</f>
        <v>0</v>
      </c>
      <c r="AE148" s="11">
        <f>'HAP STOP cijfers'!AE23</f>
        <v>0</v>
      </c>
      <c r="AF148" s="11">
        <f>'HAP STOP cijfers'!AF23</f>
        <v>0</v>
      </c>
      <c r="AG148" s="49">
        <f>'HAP STOP cijfers'!AG23</f>
        <v>0</v>
      </c>
      <c r="AH148" s="11">
        <f>'HAP STOP cijfers'!AH23</f>
        <v>0</v>
      </c>
      <c r="AI148" s="518">
        <f>'HAP STOP cijfers'!AI23</f>
        <v>700</v>
      </c>
      <c r="AJ148" s="11">
        <f>'HAP STOP cijfers'!AJ23</f>
        <v>0</v>
      </c>
      <c r="AK148" s="11">
        <f>'HAP STOP cijfers'!AK23</f>
        <v>0</v>
      </c>
      <c r="AL148" s="49">
        <f>'HAP STOP cijfers'!AL23</f>
        <v>0</v>
      </c>
      <c r="AM148" s="11">
        <f>'HAP STOP cijfers'!AM23</f>
        <v>0</v>
      </c>
      <c r="AN148" s="11">
        <f>'HAP STOP cijfers'!AN23</f>
        <v>0</v>
      </c>
      <c r="AO148" s="11">
        <f>'HAP STOP cijfers'!AO23</f>
        <v>0</v>
      </c>
      <c r="AP148" s="11">
        <f>'HAP STOP cijfers'!AP23</f>
        <v>0</v>
      </c>
      <c r="AQ148" s="11">
        <f>'HAP STOP cijfers'!AQ23</f>
        <v>0</v>
      </c>
      <c r="AR148" s="49">
        <f>'HAP STOP cijfers'!AR23</f>
        <v>0</v>
      </c>
      <c r="AS148" s="11">
        <f>'HAP STOP cijfers'!AS23</f>
        <v>16.666666666666668</v>
      </c>
      <c r="AT148" s="11">
        <f>'HAP STOP cijfers'!AT23</f>
        <v>16.666666666666668</v>
      </c>
      <c r="AU148" s="11">
        <f>'HAP STOP cijfers'!AU23</f>
        <v>16.666666666666668</v>
      </c>
      <c r="AV148" s="11">
        <f>'HAP STOP cijfers'!AV23</f>
        <v>16.666666666666668</v>
      </c>
      <c r="AW148" s="11">
        <f>'HAP STOP cijfers'!AW23</f>
        <v>16.666666666666668</v>
      </c>
      <c r="AX148" s="11">
        <f>'HAP STOP cijfers'!AX23</f>
        <v>16.666666666666668</v>
      </c>
      <c r="AY148" s="11">
        <f>'HAP STOP cijfers'!AY23</f>
        <v>16.666666666666668</v>
      </c>
      <c r="AZ148" s="11">
        <f>'HAP STOP cijfers'!AZ23</f>
        <v>16.666666666666668</v>
      </c>
      <c r="BA148" s="11">
        <f>'HAP STOP cijfers'!BA23</f>
        <v>16.666666666666668</v>
      </c>
      <c r="BB148" s="11">
        <f>'HAP STOP cijfers'!BB23</f>
        <v>0</v>
      </c>
      <c r="BC148" s="49">
        <f>'HAP STOP cijfers'!BC23</f>
        <v>0</v>
      </c>
      <c r="BD148" s="11">
        <f>'HAP STOP cijfers'!BD23</f>
        <v>0</v>
      </c>
      <c r="BE148" s="11">
        <f>'HAP STOP cijfers'!BE23</f>
        <v>0</v>
      </c>
      <c r="BF148" s="11">
        <f>'HAP STOP cijfers'!BF23</f>
        <v>0</v>
      </c>
      <c r="BG148" s="11">
        <f>'HAP STOP cijfers'!BG23</f>
        <v>0</v>
      </c>
      <c r="BH148" s="11">
        <f>'HAP STOP cijfers'!BH23</f>
        <v>0</v>
      </c>
      <c r="BI148" s="11">
        <f>'HAP STOP cijfers'!BI23</f>
        <v>0</v>
      </c>
      <c r="BJ148" s="11">
        <f>'HAP STOP cijfers'!BJ23</f>
        <v>0</v>
      </c>
      <c r="BK148" s="49">
        <f>'HAP STOP cijfers'!BK23</f>
        <v>0</v>
      </c>
      <c r="BL148" s="11">
        <f>'HAP STOP cijfers'!BL23</f>
        <v>0</v>
      </c>
      <c r="BM148" s="11">
        <f>'HAP STOP cijfers'!BM23</f>
        <v>0</v>
      </c>
      <c r="BN148" s="11">
        <f>'HAP STOP cijfers'!BN23</f>
        <v>0</v>
      </c>
      <c r="BO148" s="11">
        <f>'HAP STOP cijfers'!BO23</f>
        <v>0</v>
      </c>
      <c r="BP148" s="11">
        <f>'HAP STOP cijfers'!BP23</f>
        <v>0</v>
      </c>
      <c r="BQ148" s="49">
        <f>'HAP STOP cijfers'!BQ23</f>
        <v>0</v>
      </c>
      <c r="BR148" s="11">
        <f>'HAP STOP cijfers'!BR23</f>
        <v>0</v>
      </c>
      <c r="BS148" s="11">
        <f>'HAP STOP cijfers'!BS23</f>
        <v>0</v>
      </c>
      <c r="BT148" s="11">
        <f>'HAP STOP cijfers'!BT23</f>
        <v>0</v>
      </c>
      <c r="BU148" s="11">
        <f>'HAP STOP cijfers'!BU23</f>
        <v>0</v>
      </c>
      <c r="BV148" s="11">
        <f>'HAP STOP cijfers'!BV23</f>
        <v>0</v>
      </c>
      <c r="BW148" s="11">
        <f>'HAP STOP cijfers'!BW23</f>
        <v>0</v>
      </c>
      <c r="BX148" s="47">
        <f>'HAP STOP cijfers'!BX23</f>
        <v>0</v>
      </c>
      <c r="BY148" s="49">
        <f>'HAP STOP cijfers'!BY23</f>
        <v>849.99999999999966</v>
      </c>
      <c r="BZ148" s="11">
        <f>'HAP STOP cijfers'!BZ23</f>
        <v>42.499999999999986</v>
      </c>
      <c r="CA148" s="11">
        <f>'HAP STOP cijfers'!CA23</f>
        <v>84.999999999999972</v>
      </c>
      <c r="CB148" s="11">
        <f>'HAP STOP cijfers'!CB23</f>
        <v>84.999999999999972</v>
      </c>
      <c r="CC148" s="11">
        <f>'HAP STOP cijfers'!CC23</f>
        <v>84.999999999999972</v>
      </c>
      <c r="CD148" s="11">
        <f>'HAP STOP cijfers'!CD23</f>
        <v>84.999999999999972</v>
      </c>
      <c r="CE148" s="11">
        <f>'HAP STOP cijfers'!CE23</f>
        <v>42.499999999999986</v>
      </c>
      <c r="CF148" s="11">
        <f>'HAP STOP cijfers'!CF23</f>
        <v>42.499999999999986</v>
      </c>
      <c r="CG148" s="11">
        <f>'HAP STOP cijfers'!CG23</f>
        <v>84.999999999999972</v>
      </c>
      <c r="CH148" s="11">
        <f>'HAP STOP cijfers'!CH23</f>
        <v>84.999999999999972</v>
      </c>
      <c r="CI148" s="11">
        <f>'HAP STOP cijfers'!CI23</f>
        <v>84.999999999999972</v>
      </c>
      <c r="CJ148" s="11">
        <f>'HAP STOP cijfers'!CJ23</f>
        <v>84.999999999999972</v>
      </c>
      <c r="CK148" s="11">
        <f>'HAP STOP cijfers'!CK23</f>
        <v>42.499999999999986</v>
      </c>
      <c r="CL148" s="204">
        <f>'HAP STOP cijfers'!CL23</f>
        <v>849.99999999999989</v>
      </c>
      <c r="CM148" s="11">
        <f>'HAP STOP cijfers'!CM23</f>
        <v>0</v>
      </c>
      <c r="CN148" s="11">
        <f>'HAP STOP cijfers'!CN23</f>
        <v>0</v>
      </c>
      <c r="CO148" s="11">
        <f>'HAP STOP cijfers'!CO23</f>
        <v>0</v>
      </c>
      <c r="CP148" s="11">
        <f>'HAP STOP cijfers'!CP23</f>
        <v>0</v>
      </c>
      <c r="CQ148" s="11">
        <f>'HAP STOP cijfers'!CQ23</f>
        <v>0</v>
      </c>
      <c r="CR148" s="11">
        <f>'HAP STOP cijfers'!CR23</f>
        <v>0</v>
      </c>
      <c r="CS148" s="11">
        <f>'HAP STOP cijfers'!CS23</f>
        <v>0</v>
      </c>
      <c r="CT148" s="11">
        <f>'HAP STOP cijfers'!CT23</f>
        <v>0</v>
      </c>
      <c r="CU148" s="11">
        <f>'HAP STOP cijfers'!CU23</f>
        <v>0</v>
      </c>
      <c r="CV148" s="11">
        <f>'HAP STOP cijfers'!CV23</f>
        <v>0</v>
      </c>
      <c r="CW148" s="11">
        <f>'HAP STOP cijfers'!CW23</f>
        <v>0</v>
      </c>
      <c r="CX148" s="11">
        <f>'HAP STOP cijfers'!CX23</f>
        <v>0</v>
      </c>
      <c r="CY148" s="26">
        <f>'HAP STOP cijfers'!CY23</f>
        <v>0</v>
      </c>
      <c r="CZ148" s="15">
        <f>'HAP STOP cijfers'!CZ23</f>
        <v>0</v>
      </c>
      <c r="DA148" s="11">
        <f>'HAP STOP cijfers'!DA23</f>
        <v>0</v>
      </c>
      <c r="DB148" s="11">
        <f>'HAP STOP cijfers'!DB23</f>
        <v>0</v>
      </c>
      <c r="DC148" s="11">
        <f>'HAP STOP cijfers'!DC23</f>
        <v>0</v>
      </c>
      <c r="DD148" s="11">
        <f>'HAP STOP cijfers'!DD23</f>
        <v>0</v>
      </c>
      <c r="DE148" s="11">
        <f>'HAP STOP cijfers'!DE23</f>
        <v>0</v>
      </c>
      <c r="DF148" s="11">
        <f>'HAP STOP cijfers'!DF23</f>
        <v>0</v>
      </c>
      <c r="DG148" s="11">
        <f>'HAP STOP cijfers'!DG23</f>
        <v>0</v>
      </c>
      <c r="DH148" s="11">
        <f>'HAP STOP cijfers'!DH23</f>
        <v>0</v>
      </c>
      <c r="DI148" s="11">
        <f>'HAP STOP cijfers'!DI23</f>
        <v>0</v>
      </c>
      <c r="DJ148" s="11">
        <f>'HAP STOP cijfers'!DJ23</f>
        <v>0</v>
      </c>
      <c r="DK148" s="11">
        <f>'HAP STOP cijfers'!DK23</f>
        <v>0</v>
      </c>
      <c r="DL148" s="26">
        <f>'HAP STOP cijfers'!DL23</f>
        <v>0</v>
      </c>
    </row>
    <row r="149" spans="1:116">
      <c r="A149" s="47">
        <f>'HAP STOP cijfers'!A24</f>
        <v>0</v>
      </c>
      <c r="B149" s="49" t="str">
        <f>'HAP STOP cijfers'!B24</f>
        <v>HFNT/HFNA</v>
      </c>
      <c r="C149" s="4" t="str">
        <f>'HAP STOP cijfers'!C24</f>
        <v>Horeca en ambachtelijke productie</v>
      </c>
      <c r="D149" s="4" t="str">
        <f>'HAP STOP cijfers'!D24</f>
        <v>H&amp;AP Formulebedrijven VWS</v>
      </c>
      <c r="E149" s="4" t="str">
        <f>'HAP STOP cijfers'!E24</f>
        <v>HT: POC - project</v>
      </c>
      <c r="F149" s="4" t="str">
        <f>'HAP STOP cijfers'!F24</f>
        <v>VWS</v>
      </c>
      <c r="G149" s="4" t="str">
        <f>'HAP STOP cijfers'!G24</f>
        <v>ja/ja</v>
      </c>
      <c r="H149" s="11">
        <f>'HAP STOP cijfers'!H24</f>
        <v>1150</v>
      </c>
      <c r="I149" s="11">
        <f>'HAP STOP cijfers'!I24</f>
        <v>0</v>
      </c>
      <c r="J149" s="518">
        <f>'HAP STOP cijfers'!J24</f>
        <v>100</v>
      </c>
      <c r="K149" s="11">
        <f>'HAP STOP cijfers'!K24</f>
        <v>0</v>
      </c>
      <c r="L149" s="11">
        <f>'HAP STOP cijfers'!L24</f>
        <v>0</v>
      </c>
      <c r="M149" s="11">
        <f>'HAP STOP cijfers'!M24</f>
        <v>0</v>
      </c>
      <c r="N149" s="11">
        <f>'HAP STOP cijfers'!N24</f>
        <v>0</v>
      </c>
      <c r="O149" s="11">
        <f>'HAP STOP cijfers'!O24</f>
        <v>0</v>
      </c>
      <c r="P149" s="11">
        <f>'HAP STOP cijfers'!P24</f>
        <v>0</v>
      </c>
      <c r="Q149" s="26">
        <f>'HAP STOP cijfers'!Q24</f>
        <v>1250</v>
      </c>
      <c r="R149" s="15">
        <f>'HAP STOP cijfers'!R24</f>
        <v>0</v>
      </c>
      <c r="S149" s="11">
        <f>'HAP STOP cijfers'!S24</f>
        <v>0</v>
      </c>
      <c r="T149" s="11">
        <f>'HAP STOP cijfers'!T24</f>
        <v>1250</v>
      </c>
      <c r="U149" s="11">
        <f>'HAP STOP cijfers'!U24</f>
        <v>0</v>
      </c>
      <c r="V149" s="11">
        <f>'HAP STOP cijfers'!V24</f>
        <v>0</v>
      </c>
      <c r="W149" s="11">
        <f>'HAP STOP cijfers'!W24</f>
        <v>0</v>
      </c>
      <c r="X149" s="11">
        <f>'HAP STOP cijfers'!X24</f>
        <v>0</v>
      </c>
      <c r="Y149" s="11">
        <f>'HAP STOP cijfers'!Y24</f>
        <v>0</v>
      </c>
      <c r="Z149" s="49">
        <f>'HAP STOP cijfers'!Z24</f>
        <v>1250</v>
      </c>
      <c r="AA149" s="11">
        <f>'HAP STOP cijfers'!AA24</f>
        <v>700</v>
      </c>
      <c r="AB149" s="11">
        <f>'HAP STOP cijfers'!AB24</f>
        <v>550</v>
      </c>
      <c r="AC149" s="11">
        <f>'HAP STOP cijfers'!AC24</f>
        <v>0</v>
      </c>
      <c r="AD149" s="11">
        <f>'HAP STOP cijfers'!AD24</f>
        <v>0</v>
      </c>
      <c r="AE149" s="11">
        <f>'HAP STOP cijfers'!AE24</f>
        <v>0</v>
      </c>
      <c r="AF149" s="11">
        <f>'HAP STOP cijfers'!AF24</f>
        <v>0</v>
      </c>
      <c r="AG149" s="49">
        <f>'HAP STOP cijfers'!AG24</f>
        <v>0</v>
      </c>
      <c r="AH149" s="11">
        <f>'HAP STOP cijfers'!AH24</f>
        <v>0</v>
      </c>
      <c r="AI149" s="11">
        <f>'HAP STOP cijfers'!AI24</f>
        <v>700</v>
      </c>
      <c r="AJ149" s="11">
        <f>'HAP STOP cijfers'!AJ24</f>
        <v>0</v>
      </c>
      <c r="AK149" s="11">
        <f>'HAP STOP cijfers'!AK24</f>
        <v>0</v>
      </c>
      <c r="AL149" s="49">
        <f>'HAP STOP cijfers'!AL24</f>
        <v>0</v>
      </c>
      <c r="AM149" s="11">
        <f>'HAP STOP cijfers'!AM24</f>
        <v>0</v>
      </c>
      <c r="AN149" s="11">
        <f>'HAP STOP cijfers'!AN24</f>
        <v>0</v>
      </c>
      <c r="AO149" s="11">
        <f>'HAP STOP cijfers'!AO24</f>
        <v>0</v>
      </c>
      <c r="AP149" s="11">
        <f>'HAP STOP cijfers'!AP24</f>
        <v>0</v>
      </c>
      <c r="AQ149" s="11">
        <f>'HAP STOP cijfers'!AQ24</f>
        <v>0</v>
      </c>
      <c r="AR149" s="49">
        <f>'HAP STOP cijfers'!AR24</f>
        <v>0</v>
      </c>
      <c r="AS149" s="11">
        <f>'HAP STOP cijfers'!AS24</f>
        <v>61.111111111111114</v>
      </c>
      <c r="AT149" s="11">
        <f>'HAP STOP cijfers'!AT24</f>
        <v>61.111111111111114</v>
      </c>
      <c r="AU149" s="11">
        <f>'HAP STOP cijfers'!AU24</f>
        <v>61.111111111111114</v>
      </c>
      <c r="AV149" s="11">
        <f>'HAP STOP cijfers'!AV24</f>
        <v>61.111111111111114</v>
      </c>
      <c r="AW149" s="11">
        <f>'HAP STOP cijfers'!AW24</f>
        <v>61.111111111111114</v>
      </c>
      <c r="AX149" s="11">
        <f>'HAP STOP cijfers'!AX24</f>
        <v>61.111111111111114</v>
      </c>
      <c r="AY149" s="11">
        <f>'HAP STOP cijfers'!AY24</f>
        <v>61.111111111111114</v>
      </c>
      <c r="AZ149" s="11">
        <f>'HAP STOP cijfers'!AZ24</f>
        <v>61.111111111111114</v>
      </c>
      <c r="BA149" s="11">
        <f>'HAP STOP cijfers'!BA24</f>
        <v>61.111111111111114</v>
      </c>
      <c r="BB149" s="11">
        <f>'HAP STOP cijfers'!BB24</f>
        <v>0</v>
      </c>
      <c r="BC149" s="49">
        <f>'HAP STOP cijfers'!BC24</f>
        <v>0</v>
      </c>
      <c r="BD149" s="11">
        <f>'HAP STOP cijfers'!BD24</f>
        <v>0</v>
      </c>
      <c r="BE149" s="11">
        <f>'HAP STOP cijfers'!BE24</f>
        <v>0</v>
      </c>
      <c r="BF149" s="11">
        <f>'HAP STOP cijfers'!BF24</f>
        <v>0</v>
      </c>
      <c r="BG149" s="11">
        <f>'HAP STOP cijfers'!BG24</f>
        <v>0</v>
      </c>
      <c r="BH149" s="11">
        <f>'HAP STOP cijfers'!BH24</f>
        <v>0</v>
      </c>
      <c r="BI149" s="11">
        <f>'HAP STOP cijfers'!BI24</f>
        <v>0</v>
      </c>
      <c r="BJ149" s="11">
        <f>'HAP STOP cijfers'!BJ24</f>
        <v>0</v>
      </c>
      <c r="BK149" s="49">
        <f>'HAP STOP cijfers'!BK24</f>
        <v>0</v>
      </c>
      <c r="BL149" s="11">
        <f>'HAP STOP cijfers'!BL24</f>
        <v>0</v>
      </c>
      <c r="BM149" s="11">
        <f>'HAP STOP cijfers'!BM24</f>
        <v>0</v>
      </c>
      <c r="BN149" s="11">
        <f>'HAP STOP cijfers'!BN24</f>
        <v>0</v>
      </c>
      <c r="BO149" s="11">
        <f>'HAP STOP cijfers'!BO24</f>
        <v>0</v>
      </c>
      <c r="BP149" s="11">
        <f>'HAP STOP cijfers'!BP24</f>
        <v>0</v>
      </c>
      <c r="BQ149" s="49">
        <f>'HAP STOP cijfers'!BQ24</f>
        <v>0</v>
      </c>
      <c r="BR149" s="11">
        <f>'HAP STOP cijfers'!BR24</f>
        <v>0</v>
      </c>
      <c r="BS149" s="11">
        <f>'HAP STOP cijfers'!BS24</f>
        <v>0</v>
      </c>
      <c r="BT149" s="11">
        <f>'HAP STOP cijfers'!BT24</f>
        <v>0</v>
      </c>
      <c r="BU149" s="11">
        <f>'HAP STOP cijfers'!BU24</f>
        <v>0</v>
      </c>
      <c r="BV149" s="11">
        <f>'HAP STOP cijfers'!BV24</f>
        <v>0</v>
      </c>
      <c r="BW149" s="11">
        <f>'HAP STOP cijfers'!BW24</f>
        <v>0</v>
      </c>
      <c r="BX149" s="47">
        <f>'HAP STOP cijfers'!BX24</f>
        <v>0</v>
      </c>
      <c r="BY149" s="49">
        <f>'HAP STOP cijfers'!BY24</f>
        <v>1249.9999999999998</v>
      </c>
      <c r="BZ149" s="11">
        <f>'HAP STOP cijfers'!BZ24</f>
        <v>62.499999999999993</v>
      </c>
      <c r="CA149" s="11">
        <f>'HAP STOP cijfers'!CA24</f>
        <v>124.99999999999999</v>
      </c>
      <c r="CB149" s="11">
        <f>'HAP STOP cijfers'!CB24</f>
        <v>124.99999999999999</v>
      </c>
      <c r="CC149" s="11">
        <f>'HAP STOP cijfers'!CC24</f>
        <v>124.99999999999999</v>
      </c>
      <c r="CD149" s="11">
        <f>'HAP STOP cijfers'!CD24</f>
        <v>124.99999999999999</v>
      </c>
      <c r="CE149" s="11">
        <f>'HAP STOP cijfers'!CE24</f>
        <v>62.499999999999993</v>
      </c>
      <c r="CF149" s="11">
        <f>'HAP STOP cijfers'!CF24</f>
        <v>62.499999999999993</v>
      </c>
      <c r="CG149" s="11">
        <f>'HAP STOP cijfers'!CG24</f>
        <v>124.99999999999999</v>
      </c>
      <c r="CH149" s="11">
        <f>'HAP STOP cijfers'!CH24</f>
        <v>124.99999999999999</v>
      </c>
      <c r="CI149" s="11">
        <f>'HAP STOP cijfers'!CI24</f>
        <v>124.99999999999999</v>
      </c>
      <c r="CJ149" s="11">
        <f>'HAP STOP cijfers'!CJ24</f>
        <v>124.99999999999999</v>
      </c>
      <c r="CK149" s="11">
        <f>'HAP STOP cijfers'!CK24</f>
        <v>62.499999999999993</v>
      </c>
      <c r="CL149" s="204">
        <f>'HAP STOP cijfers'!CL24</f>
        <v>1249.9999999999998</v>
      </c>
      <c r="CM149" s="11">
        <f>'HAP STOP cijfers'!CM24</f>
        <v>0</v>
      </c>
      <c r="CN149" s="11">
        <f>'HAP STOP cijfers'!CN24</f>
        <v>0</v>
      </c>
      <c r="CO149" s="11">
        <f>'HAP STOP cijfers'!CO24</f>
        <v>0</v>
      </c>
      <c r="CP149" s="11">
        <f>'HAP STOP cijfers'!CP24</f>
        <v>0</v>
      </c>
      <c r="CQ149" s="11">
        <f>'HAP STOP cijfers'!CQ24</f>
        <v>0</v>
      </c>
      <c r="CR149" s="11">
        <f>'HAP STOP cijfers'!CR24</f>
        <v>0</v>
      </c>
      <c r="CS149" s="11">
        <f>'HAP STOP cijfers'!CS24</f>
        <v>0</v>
      </c>
      <c r="CT149" s="11">
        <f>'HAP STOP cijfers'!CT24</f>
        <v>0</v>
      </c>
      <c r="CU149" s="11">
        <f>'HAP STOP cijfers'!CU24</f>
        <v>0</v>
      </c>
      <c r="CV149" s="11">
        <f>'HAP STOP cijfers'!CV24</f>
        <v>0</v>
      </c>
      <c r="CW149" s="11">
        <f>'HAP STOP cijfers'!CW24</f>
        <v>0</v>
      </c>
      <c r="CX149" s="11">
        <f>'HAP STOP cijfers'!CX24</f>
        <v>0</v>
      </c>
      <c r="CY149" s="26">
        <f>'HAP STOP cijfers'!CY24</f>
        <v>0</v>
      </c>
      <c r="CZ149" s="15">
        <f>'HAP STOP cijfers'!CZ24</f>
        <v>0</v>
      </c>
      <c r="DA149" s="11">
        <f>'HAP STOP cijfers'!DA24</f>
        <v>0</v>
      </c>
      <c r="DB149" s="11">
        <f>'HAP STOP cijfers'!DB24</f>
        <v>0</v>
      </c>
      <c r="DC149" s="11">
        <f>'HAP STOP cijfers'!DC24</f>
        <v>0</v>
      </c>
      <c r="DD149" s="11">
        <f>'HAP STOP cijfers'!DD24</f>
        <v>0</v>
      </c>
      <c r="DE149" s="11">
        <f>'HAP STOP cijfers'!DE24</f>
        <v>0</v>
      </c>
      <c r="DF149" s="11">
        <f>'HAP STOP cijfers'!DF24</f>
        <v>0</v>
      </c>
      <c r="DG149" s="11">
        <f>'HAP STOP cijfers'!DG24</f>
        <v>0</v>
      </c>
      <c r="DH149" s="11">
        <f>'HAP STOP cijfers'!DH24</f>
        <v>0</v>
      </c>
      <c r="DI149" s="11">
        <f>'HAP STOP cijfers'!DI24</f>
        <v>0</v>
      </c>
      <c r="DJ149" s="11">
        <f>'HAP STOP cijfers'!DJ24</f>
        <v>0</v>
      </c>
      <c r="DK149" s="11">
        <f>'HAP STOP cijfers'!DK24</f>
        <v>0</v>
      </c>
      <c r="DL149" s="26">
        <f>'HAP STOP cijfers'!DL24</f>
        <v>0</v>
      </c>
    </row>
    <row r="150" spans="1:116">
      <c r="A150" s="47">
        <f>'HAP STOP cijfers'!A25</f>
        <v>0</v>
      </c>
      <c r="B150" s="49" t="str">
        <f>'HAP STOP cijfers'!B25</f>
        <v>HFNT/HFNA</v>
      </c>
      <c r="C150" s="4" t="str">
        <f>'HAP STOP cijfers'!C25</f>
        <v>Horeca en ambachtelijke productie</v>
      </c>
      <c r="D150" s="4" t="str">
        <f>'HAP STOP cijfers'!D25</f>
        <v>H&amp;AP Formulebedrijven VWS</v>
      </c>
      <c r="E150" s="4" t="str">
        <f>'HAP STOP cijfers'!E25</f>
        <v>HT: convenant - project</v>
      </c>
      <c r="F150" s="4" t="str">
        <f>'HAP STOP cijfers'!F25</f>
        <v>VWS</v>
      </c>
      <c r="G150" s="4" t="str">
        <f>'HAP STOP cijfers'!G25</f>
        <v>ja/ja</v>
      </c>
      <c r="H150" s="11">
        <f>'HAP STOP cijfers'!H25</f>
        <v>160</v>
      </c>
      <c r="I150" s="11">
        <f>'HAP STOP cijfers'!I25</f>
        <v>0</v>
      </c>
      <c r="J150" s="518">
        <f>'HAP STOP cijfers'!J25</f>
        <v>200</v>
      </c>
      <c r="K150" s="11">
        <f>'HAP STOP cijfers'!K25</f>
        <v>0</v>
      </c>
      <c r="L150" s="11">
        <f>'HAP STOP cijfers'!L25</f>
        <v>0</v>
      </c>
      <c r="M150" s="11">
        <f>'HAP STOP cijfers'!M25</f>
        <v>0</v>
      </c>
      <c r="N150" s="11">
        <f>'HAP STOP cijfers'!N25</f>
        <v>0</v>
      </c>
      <c r="O150" s="11">
        <f>'HAP STOP cijfers'!O25</f>
        <v>0</v>
      </c>
      <c r="P150" s="11">
        <f>'HAP STOP cijfers'!P25</f>
        <v>0</v>
      </c>
      <c r="Q150" s="26">
        <f>'HAP STOP cijfers'!Q25</f>
        <v>360</v>
      </c>
      <c r="R150" s="15">
        <f>'HAP STOP cijfers'!R25</f>
        <v>0</v>
      </c>
      <c r="S150" s="11">
        <f>'HAP STOP cijfers'!S25</f>
        <v>0</v>
      </c>
      <c r="T150" s="11">
        <f>'HAP STOP cijfers'!T25</f>
        <v>360</v>
      </c>
      <c r="U150" s="11">
        <f>'HAP STOP cijfers'!U25</f>
        <v>0</v>
      </c>
      <c r="V150" s="11">
        <f>'HAP STOP cijfers'!V25</f>
        <v>0</v>
      </c>
      <c r="W150" s="11">
        <f>'HAP STOP cijfers'!W25</f>
        <v>0</v>
      </c>
      <c r="X150" s="11">
        <f>'HAP STOP cijfers'!X25</f>
        <v>0</v>
      </c>
      <c r="Y150" s="11">
        <f>'HAP STOP cijfers'!Y25</f>
        <v>0</v>
      </c>
      <c r="Z150" s="49">
        <f>'HAP STOP cijfers'!Z25</f>
        <v>360</v>
      </c>
      <c r="AA150" s="11">
        <f>'HAP STOP cijfers'!AA25</f>
        <v>200</v>
      </c>
      <c r="AB150" s="11">
        <f>'HAP STOP cijfers'!AB25</f>
        <v>160</v>
      </c>
      <c r="AC150" s="11">
        <f>'HAP STOP cijfers'!AC25</f>
        <v>0</v>
      </c>
      <c r="AD150" s="11">
        <f>'HAP STOP cijfers'!AD25</f>
        <v>0</v>
      </c>
      <c r="AE150" s="11">
        <f>'HAP STOP cijfers'!AE25</f>
        <v>0</v>
      </c>
      <c r="AF150" s="11">
        <f>'HAP STOP cijfers'!AF25</f>
        <v>0</v>
      </c>
      <c r="AG150" s="49">
        <f>'HAP STOP cijfers'!AG25</f>
        <v>0</v>
      </c>
      <c r="AH150" s="11">
        <f>'HAP STOP cijfers'!AH25</f>
        <v>0</v>
      </c>
      <c r="AI150" s="11">
        <f>'HAP STOP cijfers'!AI25</f>
        <v>200</v>
      </c>
      <c r="AJ150" s="11">
        <f>'HAP STOP cijfers'!AJ25</f>
        <v>0</v>
      </c>
      <c r="AK150" s="11">
        <f>'HAP STOP cijfers'!AK25</f>
        <v>0</v>
      </c>
      <c r="AL150" s="49">
        <f>'HAP STOP cijfers'!AL25</f>
        <v>0</v>
      </c>
      <c r="AM150" s="11">
        <f>'HAP STOP cijfers'!AM25</f>
        <v>0</v>
      </c>
      <c r="AN150" s="11">
        <f>'HAP STOP cijfers'!AN25</f>
        <v>0</v>
      </c>
      <c r="AO150" s="11">
        <f>'HAP STOP cijfers'!AO25</f>
        <v>0</v>
      </c>
      <c r="AP150" s="11">
        <f>'HAP STOP cijfers'!AP25</f>
        <v>0</v>
      </c>
      <c r="AQ150" s="11">
        <f>'HAP STOP cijfers'!AQ25</f>
        <v>0</v>
      </c>
      <c r="AR150" s="49">
        <f>'HAP STOP cijfers'!AR25</f>
        <v>0</v>
      </c>
      <c r="AS150" s="11">
        <f>'HAP STOP cijfers'!AS25</f>
        <v>17.777777777777779</v>
      </c>
      <c r="AT150" s="11">
        <f>'HAP STOP cijfers'!AT25</f>
        <v>17.777777777777779</v>
      </c>
      <c r="AU150" s="11">
        <f>'HAP STOP cijfers'!AU25</f>
        <v>17.777777777777779</v>
      </c>
      <c r="AV150" s="11">
        <f>'HAP STOP cijfers'!AV25</f>
        <v>17.777777777777779</v>
      </c>
      <c r="AW150" s="11">
        <f>'HAP STOP cijfers'!AW25</f>
        <v>17.777777777777779</v>
      </c>
      <c r="AX150" s="11">
        <f>'HAP STOP cijfers'!AX25</f>
        <v>17.777777777777779</v>
      </c>
      <c r="AY150" s="11">
        <f>'HAP STOP cijfers'!AY25</f>
        <v>17.777777777777779</v>
      </c>
      <c r="AZ150" s="11">
        <f>'HAP STOP cijfers'!AZ25</f>
        <v>17.777777777777779</v>
      </c>
      <c r="BA150" s="11">
        <f>'HAP STOP cijfers'!BA25</f>
        <v>17.777777777777779</v>
      </c>
      <c r="BB150" s="11">
        <f>'HAP STOP cijfers'!BB25</f>
        <v>0</v>
      </c>
      <c r="BC150" s="49">
        <f>'HAP STOP cijfers'!BC25</f>
        <v>0</v>
      </c>
      <c r="BD150" s="11">
        <f>'HAP STOP cijfers'!BD25</f>
        <v>0</v>
      </c>
      <c r="BE150" s="11">
        <f>'HAP STOP cijfers'!BE25</f>
        <v>0</v>
      </c>
      <c r="BF150" s="11">
        <f>'HAP STOP cijfers'!BF25</f>
        <v>0</v>
      </c>
      <c r="BG150" s="11">
        <f>'HAP STOP cijfers'!BG25</f>
        <v>0</v>
      </c>
      <c r="BH150" s="11">
        <f>'HAP STOP cijfers'!BH25</f>
        <v>0</v>
      </c>
      <c r="BI150" s="11">
        <f>'HAP STOP cijfers'!BI25</f>
        <v>0</v>
      </c>
      <c r="BJ150" s="11">
        <f>'HAP STOP cijfers'!BJ25</f>
        <v>0</v>
      </c>
      <c r="BK150" s="49">
        <f>'HAP STOP cijfers'!BK25</f>
        <v>0</v>
      </c>
      <c r="BL150" s="11">
        <f>'HAP STOP cijfers'!BL25</f>
        <v>0</v>
      </c>
      <c r="BM150" s="11">
        <f>'HAP STOP cijfers'!BM25</f>
        <v>0</v>
      </c>
      <c r="BN150" s="11">
        <f>'HAP STOP cijfers'!BN25</f>
        <v>0</v>
      </c>
      <c r="BO150" s="11">
        <f>'HAP STOP cijfers'!BO25</f>
        <v>0</v>
      </c>
      <c r="BP150" s="11">
        <f>'HAP STOP cijfers'!BP25</f>
        <v>0</v>
      </c>
      <c r="BQ150" s="49">
        <f>'HAP STOP cijfers'!BQ25</f>
        <v>0</v>
      </c>
      <c r="BR150" s="11">
        <f>'HAP STOP cijfers'!BR25</f>
        <v>0</v>
      </c>
      <c r="BS150" s="11">
        <f>'HAP STOP cijfers'!BS25</f>
        <v>0</v>
      </c>
      <c r="BT150" s="11">
        <f>'HAP STOP cijfers'!BT25</f>
        <v>0</v>
      </c>
      <c r="BU150" s="11">
        <f>'HAP STOP cijfers'!BU25</f>
        <v>0</v>
      </c>
      <c r="BV150" s="11">
        <f>'HAP STOP cijfers'!BV25</f>
        <v>0</v>
      </c>
      <c r="BW150" s="11">
        <f>'HAP STOP cijfers'!BW25</f>
        <v>0</v>
      </c>
      <c r="BX150" s="47">
        <f>'HAP STOP cijfers'!BX25</f>
        <v>0</v>
      </c>
      <c r="BY150" s="49">
        <f>'HAP STOP cijfers'!BY25</f>
        <v>359.99999999999994</v>
      </c>
      <c r="BZ150" s="11">
        <f>'HAP STOP cijfers'!BZ25</f>
        <v>17.999999999999996</v>
      </c>
      <c r="CA150" s="11">
        <f>'HAP STOP cijfers'!CA25</f>
        <v>35.999999999999993</v>
      </c>
      <c r="CB150" s="11">
        <f>'HAP STOP cijfers'!CB25</f>
        <v>35.999999999999993</v>
      </c>
      <c r="CC150" s="11">
        <f>'HAP STOP cijfers'!CC25</f>
        <v>35.999999999999993</v>
      </c>
      <c r="CD150" s="11">
        <f>'HAP STOP cijfers'!CD25</f>
        <v>35.999999999999993</v>
      </c>
      <c r="CE150" s="11">
        <f>'HAP STOP cijfers'!CE25</f>
        <v>17.999999999999996</v>
      </c>
      <c r="CF150" s="11">
        <f>'HAP STOP cijfers'!CF25</f>
        <v>17.999999999999996</v>
      </c>
      <c r="CG150" s="11">
        <f>'HAP STOP cijfers'!CG25</f>
        <v>35.999999999999993</v>
      </c>
      <c r="CH150" s="11">
        <f>'HAP STOP cijfers'!CH25</f>
        <v>35.999999999999993</v>
      </c>
      <c r="CI150" s="11">
        <f>'HAP STOP cijfers'!CI25</f>
        <v>35.999999999999993</v>
      </c>
      <c r="CJ150" s="11">
        <f>'HAP STOP cijfers'!CJ25</f>
        <v>35.999999999999993</v>
      </c>
      <c r="CK150" s="11">
        <f>'HAP STOP cijfers'!CK25</f>
        <v>17.999999999999996</v>
      </c>
      <c r="CL150" s="204">
        <f>'HAP STOP cijfers'!CL25</f>
        <v>359.99999999999994</v>
      </c>
      <c r="CM150" s="11">
        <f>'HAP STOP cijfers'!CM25</f>
        <v>0</v>
      </c>
      <c r="CN150" s="11">
        <f>'HAP STOP cijfers'!CN25</f>
        <v>0</v>
      </c>
      <c r="CO150" s="11">
        <f>'HAP STOP cijfers'!CO25</f>
        <v>0</v>
      </c>
      <c r="CP150" s="11">
        <f>'HAP STOP cijfers'!CP25</f>
        <v>0</v>
      </c>
      <c r="CQ150" s="11">
        <f>'HAP STOP cijfers'!CQ25</f>
        <v>0</v>
      </c>
      <c r="CR150" s="11">
        <f>'HAP STOP cijfers'!CR25</f>
        <v>0</v>
      </c>
      <c r="CS150" s="11">
        <f>'HAP STOP cijfers'!CS25</f>
        <v>0</v>
      </c>
      <c r="CT150" s="11">
        <f>'HAP STOP cijfers'!CT25</f>
        <v>0</v>
      </c>
      <c r="CU150" s="11">
        <f>'HAP STOP cijfers'!CU25</f>
        <v>0</v>
      </c>
      <c r="CV150" s="11">
        <f>'HAP STOP cijfers'!CV25</f>
        <v>0</v>
      </c>
      <c r="CW150" s="11">
        <f>'HAP STOP cijfers'!CW25</f>
        <v>0</v>
      </c>
      <c r="CX150" s="11">
        <f>'HAP STOP cijfers'!CX25</f>
        <v>0</v>
      </c>
      <c r="CY150" s="26">
        <f>'HAP STOP cijfers'!CY25</f>
        <v>0</v>
      </c>
      <c r="CZ150" s="15">
        <f>'HAP STOP cijfers'!CZ25</f>
        <v>0</v>
      </c>
      <c r="DA150" s="11">
        <f>'HAP STOP cijfers'!DA25</f>
        <v>0</v>
      </c>
      <c r="DB150" s="11">
        <f>'HAP STOP cijfers'!DB25</f>
        <v>0</v>
      </c>
      <c r="DC150" s="11">
        <f>'HAP STOP cijfers'!DC25</f>
        <v>0</v>
      </c>
      <c r="DD150" s="11">
        <f>'HAP STOP cijfers'!DD25</f>
        <v>0</v>
      </c>
      <c r="DE150" s="11">
        <f>'HAP STOP cijfers'!DE25</f>
        <v>0</v>
      </c>
      <c r="DF150" s="11">
        <f>'HAP STOP cijfers'!DF25</f>
        <v>0</v>
      </c>
      <c r="DG150" s="11">
        <f>'HAP STOP cijfers'!DG25</f>
        <v>0</v>
      </c>
      <c r="DH150" s="11">
        <f>'HAP STOP cijfers'!DH25</f>
        <v>0</v>
      </c>
      <c r="DI150" s="11">
        <f>'HAP STOP cijfers'!DI25</f>
        <v>0</v>
      </c>
      <c r="DJ150" s="11">
        <f>'HAP STOP cijfers'!DJ25</f>
        <v>0</v>
      </c>
      <c r="DK150" s="11">
        <f>'HAP STOP cijfers'!DK25</f>
        <v>0</v>
      </c>
      <c r="DL150" s="26">
        <f>'HAP STOP cijfers'!DL25</f>
        <v>0</v>
      </c>
    </row>
    <row r="151" spans="1:116">
      <c r="A151" s="47">
        <f>'HAP STOP cijfers'!A26</f>
        <v>0</v>
      </c>
      <c r="B151" s="49">
        <f>'HAP STOP cijfers'!B26</f>
        <v>0</v>
      </c>
      <c r="C151" s="4" t="str">
        <f>'HAP STOP cijfers'!C26</f>
        <v>Horeca en ambachtelijke productie</v>
      </c>
      <c r="D151" s="4" t="str">
        <f>'HAP STOP cijfers'!D26</f>
        <v>H&amp;AP Formulebedrijven VWS</v>
      </c>
      <c r="E151" s="526" t="str">
        <f>'HAP STOP cijfers'!E26</f>
        <v>Verbeterplan workflow en HT</v>
      </c>
      <c r="F151" s="4" t="str">
        <f>'HAP STOP cijfers'!F26</f>
        <v>VWS</v>
      </c>
      <c r="G151" s="4" t="str">
        <f>'HAP STOP cijfers'!G26</f>
        <v>ja/ja</v>
      </c>
      <c r="H151" s="518">
        <f>'HAP STOP cijfers'!H26</f>
        <v>1600</v>
      </c>
      <c r="I151" s="11">
        <f>'HAP STOP cijfers'!I26</f>
        <v>0</v>
      </c>
      <c r="J151" s="518">
        <f>'HAP STOP cijfers'!J26</f>
        <v>0</v>
      </c>
      <c r="K151" s="11">
        <f>'HAP STOP cijfers'!K26</f>
        <v>0</v>
      </c>
      <c r="L151" s="11">
        <f>'HAP STOP cijfers'!L26</f>
        <v>0</v>
      </c>
      <c r="M151" s="11">
        <f>'HAP STOP cijfers'!M26</f>
        <v>0</v>
      </c>
      <c r="N151" s="11">
        <f>'HAP STOP cijfers'!N26</f>
        <v>0</v>
      </c>
      <c r="O151" s="11">
        <f>'HAP STOP cijfers'!O26</f>
        <v>0</v>
      </c>
      <c r="P151" s="11">
        <f>'HAP STOP cijfers'!P26</f>
        <v>0</v>
      </c>
      <c r="Q151" s="26">
        <f>'HAP STOP cijfers'!Q26</f>
        <v>1600</v>
      </c>
      <c r="R151" s="15">
        <f>'HAP STOP cijfers'!R26</f>
        <v>0</v>
      </c>
      <c r="S151" s="11">
        <f>'HAP STOP cijfers'!S26</f>
        <v>0</v>
      </c>
      <c r="T151" s="518">
        <f>'HAP STOP cijfers'!T26</f>
        <v>1600</v>
      </c>
      <c r="U151" s="11">
        <f>'HAP STOP cijfers'!U26</f>
        <v>0</v>
      </c>
      <c r="V151" s="11">
        <f>'HAP STOP cijfers'!V26</f>
        <v>0</v>
      </c>
      <c r="W151" s="11">
        <f>'HAP STOP cijfers'!W26</f>
        <v>0</v>
      </c>
      <c r="X151" s="11">
        <f>'HAP STOP cijfers'!X26</f>
        <v>0</v>
      </c>
      <c r="Y151" s="11">
        <f>'HAP STOP cijfers'!Y26</f>
        <v>0</v>
      </c>
      <c r="Z151" s="49">
        <f>'HAP STOP cijfers'!Z26</f>
        <v>1600</v>
      </c>
      <c r="AA151" s="518">
        <f>'HAP STOP cijfers'!AA26</f>
        <v>250</v>
      </c>
      <c r="AB151" s="518">
        <f>'HAP STOP cijfers'!AB26</f>
        <v>1350</v>
      </c>
      <c r="AC151" s="11">
        <f>'HAP STOP cijfers'!AC26</f>
        <v>0</v>
      </c>
      <c r="AD151" s="11">
        <f>'HAP STOP cijfers'!AD26</f>
        <v>0</v>
      </c>
      <c r="AE151" s="11">
        <f>'HAP STOP cijfers'!AE26</f>
        <v>0</v>
      </c>
      <c r="AF151" s="11">
        <f>'HAP STOP cijfers'!AF26</f>
        <v>0</v>
      </c>
      <c r="AG151" s="49">
        <f>'HAP STOP cijfers'!AG26</f>
        <v>0</v>
      </c>
      <c r="AH151" s="11">
        <f>'HAP STOP cijfers'!AH26</f>
        <v>0</v>
      </c>
      <c r="AI151" s="518">
        <f>'HAP STOP cijfers'!AI26</f>
        <v>250</v>
      </c>
      <c r="AJ151" s="11">
        <f>'HAP STOP cijfers'!AJ26</f>
        <v>0</v>
      </c>
      <c r="AK151" s="11">
        <f>'HAP STOP cijfers'!AK26</f>
        <v>0</v>
      </c>
      <c r="AL151" s="49">
        <f>'HAP STOP cijfers'!AL26</f>
        <v>0</v>
      </c>
      <c r="AM151" s="11">
        <f>'HAP STOP cijfers'!AM26</f>
        <v>0</v>
      </c>
      <c r="AN151" s="11">
        <f>'HAP STOP cijfers'!AN26</f>
        <v>0</v>
      </c>
      <c r="AO151" s="11">
        <f>'HAP STOP cijfers'!AO26</f>
        <v>0</v>
      </c>
      <c r="AP151" s="11">
        <f>'HAP STOP cijfers'!AP26</f>
        <v>0</v>
      </c>
      <c r="AQ151" s="11">
        <f>'HAP STOP cijfers'!AQ26</f>
        <v>0</v>
      </c>
      <c r="AR151" s="49">
        <f>'HAP STOP cijfers'!AR26</f>
        <v>0</v>
      </c>
      <c r="AS151" s="11">
        <f>'HAP STOP cijfers'!AS26</f>
        <v>150</v>
      </c>
      <c r="AT151" s="11">
        <f>'HAP STOP cijfers'!AT26</f>
        <v>150</v>
      </c>
      <c r="AU151" s="11">
        <f>'HAP STOP cijfers'!AU26</f>
        <v>150</v>
      </c>
      <c r="AV151" s="11">
        <f>'HAP STOP cijfers'!AV26</f>
        <v>150</v>
      </c>
      <c r="AW151" s="11">
        <f>'HAP STOP cijfers'!AW26</f>
        <v>150</v>
      </c>
      <c r="AX151" s="11">
        <f>'HAP STOP cijfers'!AX26</f>
        <v>150</v>
      </c>
      <c r="AY151" s="11">
        <f>'HAP STOP cijfers'!AY26</f>
        <v>150</v>
      </c>
      <c r="AZ151" s="11">
        <f>'HAP STOP cijfers'!AZ26</f>
        <v>150</v>
      </c>
      <c r="BA151" s="11">
        <f>'HAP STOP cijfers'!BA26</f>
        <v>150</v>
      </c>
      <c r="BB151" s="11">
        <f>'HAP STOP cijfers'!BB26</f>
        <v>0</v>
      </c>
      <c r="BC151" s="49">
        <f>'HAP STOP cijfers'!BC26</f>
        <v>0</v>
      </c>
      <c r="BD151" s="11">
        <f>'HAP STOP cijfers'!BD26</f>
        <v>0</v>
      </c>
      <c r="BE151" s="11">
        <f>'HAP STOP cijfers'!BE26</f>
        <v>0</v>
      </c>
      <c r="BF151" s="11">
        <f>'HAP STOP cijfers'!BF26</f>
        <v>0</v>
      </c>
      <c r="BG151" s="11">
        <f>'HAP STOP cijfers'!BG26</f>
        <v>0</v>
      </c>
      <c r="BH151" s="11">
        <f>'HAP STOP cijfers'!BH26</f>
        <v>0</v>
      </c>
      <c r="BI151" s="11">
        <f>'HAP STOP cijfers'!BI26</f>
        <v>0</v>
      </c>
      <c r="BJ151" s="11">
        <f>'HAP STOP cijfers'!BJ26</f>
        <v>0</v>
      </c>
      <c r="BK151" s="49">
        <f>'HAP STOP cijfers'!BK26</f>
        <v>0</v>
      </c>
      <c r="BL151" s="11">
        <f>'HAP STOP cijfers'!BL26</f>
        <v>0</v>
      </c>
      <c r="BM151" s="11">
        <f>'HAP STOP cijfers'!BM26</f>
        <v>0</v>
      </c>
      <c r="BN151" s="11">
        <f>'HAP STOP cijfers'!BN26</f>
        <v>0</v>
      </c>
      <c r="BO151" s="11">
        <f>'HAP STOP cijfers'!BO26</f>
        <v>0</v>
      </c>
      <c r="BP151" s="11">
        <f>'HAP STOP cijfers'!BP26</f>
        <v>0</v>
      </c>
      <c r="BQ151" s="49">
        <f>'HAP STOP cijfers'!BQ26</f>
        <v>0</v>
      </c>
      <c r="BR151" s="11">
        <f>'HAP STOP cijfers'!BR26</f>
        <v>0</v>
      </c>
      <c r="BS151" s="11">
        <f>'HAP STOP cijfers'!BS26</f>
        <v>0</v>
      </c>
      <c r="BT151" s="11">
        <f>'HAP STOP cijfers'!BT26</f>
        <v>0</v>
      </c>
      <c r="BU151" s="11">
        <f>'HAP STOP cijfers'!BU26</f>
        <v>0</v>
      </c>
      <c r="BV151" s="11">
        <f>'HAP STOP cijfers'!BV26</f>
        <v>0</v>
      </c>
      <c r="BW151" s="11">
        <f>'HAP STOP cijfers'!BW26</f>
        <v>0</v>
      </c>
      <c r="BX151" s="47">
        <f>'HAP STOP cijfers'!BX26</f>
        <v>0</v>
      </c>
      <c r="BY151" s="49">
        <f>'HAP STOP cijfers'!BY26</f>
        <v>1600</v>
      </c>
      <c r="BZ151" s="11">
        <f>'HAP STOP cijfers'!BZ26</f>
        <v>80</v>
      </c>
      <c r="CA151" s="11">
        <f>'HAP STOP cijfers'!CA26</f>
        <v>160</v>
      </c>
      <c r="CB151" s="11">
        <f>'HAP STOP cijfers'!CB26</f>
        <v>160</v>
      </c>
      <c r="CC151" s="11">
        <f>'HAP STOP cijfers'!CC26</f>
        <v>160</v>
      </c>
      <c r="CD151" s="11">
        <f>'HAP STOP cijfers'!CD26</f>
        <v>160</v>
      </c>
      <c r="CE151" s="11">
        <f>'HAP STOP cijfers'!CE26</f>
        <v>80</v>
      </c>
      <c r="CF151" s="11">
        <f>'HAP STOP cijfers'!CF26</f>
        <v>80</v>
      </c>
      <c r="CG151" s="11">
        <f>'HAP STOP cijfers'!CG26</f>
        <v>160</v>
      </c>
      <c r="CH151" s="11">
        <f>'HAP STOP cijfers'!CH26</f>
        <v>160</v>
      </c>
      <c r="CI151" s="11">
        <f>'HAP STOP cijfers'!CI26</f>
        <v>160</v>
      </c>
      <c r="CJ151" s="11">
        <f>'HAP STOP cijfers'!CJ26</f>
        <v>160</v>
      </c>
      <c r="CK151" s="11">
        <f>'HAP STOP cijfers'!CK26</f>
        <v>80</v>
      </c>
      <c r="CL151" s="204">
        <f>'HAP STOP cijfers'!CL26</f>
        <v>1600</v>
      </c>
      <c r="CM151" s="11">
        <f>'HAP STOP cijfers'!CM26</f>
        <v>0</v>
      </c>
      <c r="CN151" s="11">
        <f>'HAP STOP cijfers'!CN26</f>
        <v>0</v>
      </c>
      <c r="CO151" s="11">
        <f>'HAP STOP cijfers'!CO26</f>
        <v>0</v>
      </c>
      <c r="CP151" s="11">
        <f>'HAP STOP cijfers'!CP26</f>
        <v>0</v>
      </c>
      <c r="CQ151" s="11">
        <f>'HAP STOP cijfers'!CQ26</f>
        <v>0</v>
      </c>
      <c r="CR151" s="11">
        <f>'HAP STOP cijfers'!CR26</f>
        <v>0</v>
      </c>
      <c r="CS151" s="11">
        <f>'HAP STOP cijfers'!CS26</f>
        <v>0</v>
      </c>
      <c r="CT151" s="11">
        <f>'HAP STOP cijfers'!CT26</f>
        <v>0</v>
      </c>
      <c r="CU151" s="11">
        <f>'HAP STOP cijfers'!CU26</f>
        <v>0</v>
      </c>
      <c r="CV151" s="11">
        <f>'HAP STOP cijfers'!CV26</f>
        <v>0</v>
      </c>
      <c r="CW151" s="11">
        <f>'HAP STOP cijfers'!CW26</f>
        <v>0</v>
      </c>
      <c r="CX151" s="11">
        <f>'HAP STOP cijfers'!CX26</f>
        <v>0</v>
      </c>
      <c r="CY151" s="26">
        <f>'HAP STOP cijfers'!CY26</f>
        <v>0</v>
      </c>
      <c r="CZ151" s="15">
        <f>'HAP STOP cijfers'!CZ26</f>
        <v>0</v>
      </c>
      <c r="DA151" s="11">
        <f>'HAP STOP cijfers'!DA26</f>
        <v>0</v>
      </c>
      <c r="DB151" s="11">
        <f>'HAP STOP cijfers'!DB26</f>
        <v>0</v>
      </c>
      <c r="DC151" s="11">
        <f>'HAP STOP cijfers'!DC26</f>
        <v>0</v>
      </c>
      <c r="DD151" s="11">
        <f>'HAP STOP cijfers'!DD26</f>
        <v>0</v>
      </c>
      <c r="DE151" s="11">
        <f>'HAP STOP cijfers'!DE26</f>
        <v>0</v>
      </c>
      <c r="DF151" s="11">
        <f>'HAP STOP cijfers'!DF26</f>
        <v>0</v>
      </c>
      <c r="DG151" s="11">
        <f>'HAP STOP cijfers'!DG26</f>
        <v>0</v>
      </c>
      <c r="DH151" s="11">
        <f>'HAP STOP cijfers'!DH26</f>
        <v>0</v>
      </c>
      <c r="DI151" s="11">
        <f>'HAP STOP cijfers'!DI26</f>
        <v>0</v>
      </c>
      <c r="DJ151" s="11">
        <f>'HAP STOP cijfers'!DJ26</f>
        <v>0</v>
      </c>
      <c r="DK151" s="11">
        <f>'HAP STOP cijfers'!DK26</f>
        <v>0</v>
      </c>
      <c r="DL151" s="26">
        <f>'HAP STOP cijfers'!DL26</f>
        <v>0</v>
      </c>
    </row>
    <row r="152" spans="1:116" ht="13.8" thickBot="1">
      <c r="A152" s="53">
        <f>'HAP STOP cijfers'!A30</f>
        <v>0</v>
      </c>
      <c r="B152" s="50" t="str">
        <f>'HAP STOP cijfers'!B30</f>
        <v>HHNT</v>
      </c>
      <c r="C152" s="6" t="str">
        <f>'HAP STOP cijfers'!C30</f>
        <v>Horeca en ambachtelijke productie</v>
      </c>
      <c r="D152" s="6" t="str">
        <f>'HAP STOP cijfers'!D30</f>
        <v>H&amp;AP Retribueerbare herinspecties DERDEN</v>
      </c>
      <c r="E152" s="6" t="str">
        <f>'HAP STOP cijfers'!E30</f>
        <v>Retribueerbare herinspecties</v>
      </c>
      <c r="F152" s="6" t="str">
        <f>'HAP STOP cijfers'!F30</f>
        <v>Derden</v>
      </c>
      <c r="G152" s="529" t="str">
        <f>'HAP STOP cijfers'!G30</f>
        <v>ja/ja</v>
      </c>
      <c r="H152" s="604">
        <f>'HAP STOP cijfers'!H30</f>
        <v>16500</v>
      </c>
      <c r="I152" s="523">
        <f>'HAP STOP cijfers'!I30</f>
        <v>0</v>
      </c>
      <c r="J152" s="523">
        <f>'HAP STOP cijfers'!J30</f>
        <v>0</v>
      </c>
      <c r="K152" s="523">
        <f>'HAP STOP cijfers'!K30</f>
        <v>0</v>
      </c>
      <c r="L152" s="523">
        <f>'HAP STOP cijfers'!L30</f>
        <v>0</v>
      </c>
      <c r="M152" s="523">
        <f>'HAP STOP cijfers'!M30</f>
        <v>0</v>
      </c>
      <c r="N152" s="523">
        <f>'HAP STOP cijfers'!N30</f>
        <v>0</v>
      </c>
      <c r="O152" s="523">
        <f>'HAP STOP cijfers'!O30</f>
        <v>0</v>
      </c>
      <c r="P152" s="523">
        <f>'HAP STOP cijfers'!P30</f>
        <v>0</v>
      </c>
      <c r="Q152" s="27">
        <f>'HAP STOP cijfers'!Q30</f>
        <v>16500</v>
      </c>
      <c r="R152" s="305">
        <f>'HAP STOP cijfers'!R30</f>
        <v>0</v>
      </c>
      <c r="S152" s="523">
        <f>'HAP STOP cijfers'!S30</f>
        <v>0</v>
      </c>
      <c r="T152" s="604">
        <f>'HAP STOP cijfers'!T30</f>
        <v>16500</v>
      </c>
      <c r="U152" s="523">
        <f>'HAP STOP cijfers'!U30</f>
        <v>0</v>
      </c>
      <c r="V152" s="523">
        <f>'HAP STOP cijfers'!V30</f>
        <v>0</v>
      </c>
      <c r="W152" s="523">
        <f>'HAP STOP cijfers'!W30</f>
        <v>0</v>
      </c>
      <c r="X152" s="523">
        <f>'HAP STOP cijfers'!X30</f>
        <v>0</v>
      </c>
      <c r="Y152" s="523">
        <f>'HAP STOP cijfers'!Y30</f>
        <v>0</v>
      </c>
      <c r="Z152" s="50">
        <f>'HAP STOP cijfers'!Z30</f>
        <v>16500</v>
      </c>
      <c r="AA152" s="604">
        <f>'HAP STOP cijfers'!AA30</f>
        <v>500</v>
      </c>
      <c r="AB152" s="523">
        <f>'HAP STOP cijfers'!AB30</f>
        <v>16000</v>
      </c>
      <c r="AC152" s="523">
        <f>'HAP STOP cijfers'!AC30</f>
        <v>0</v>
      </c>
      <c r="AD152" s="523">
        <f>'HAP STOP cijfers'!AD30</f>
        <v>0</v>
      </c>
      <c r="AE152" s="523">
        <f>'HAP STOP cijfers'!AE30</f>
        <v>0</v>
      </c>
      <c r="AF152" s="523">
        <f>'HAP STOP cijfers'!AF30</f>
        <v>0</v>
      </c>
      <c r="AG152" s="50">
        <f>'HAP STOP cijfers'!AG30</f>
        <v>0</v>
      </c>
      <c r="AH152" s="523">
        <f>'HAP STOP cijfers'!AH30</f>
        <v>0</v>
      </c>
      <c r="AI152" s="604">
        <f>'HAP STOP cijfers'!AI30</f>
        <v>500</v>
      </c>
      <c r="AJ152" s="523">
        <f>'HAP STOP cijfers'!AJ30</f>
        <v>0</v>
      </c>
      <c r="AK152" s="523">
        <f>'HAP STOP cijfers'!AK30</f>
        <v>0</v>
      </c>
      <c r="AL152" s="50">
        <f>'HAP STOP cijfers'!AL30</f>
        <v>0</v>
      </c>
      <c r="AM152" s="523">
        <f>'HAP STOP cijfers'!AM30</f>
        <v>0</v>
      </c>
      <c r="AN152" s="523">
        <f>'HAP STOP cijfers'!AN30</f>
        <v>0</v>
      </c>
      <c r="AO152" s="523">
        <f>'HAP STOP cijfers'!AO30</f>
        <v>0</v>
      </c>
      <c r="AP152" s="523">
        <f>'HAP STOP cijfers'!AP30</f>
        <v>0</v>
      </c>
      <c r="AQ152" s="523">
        <f>'HAP STOP cijfers'!AQ30</f>
        <v>0</v>
      </c>
      <c r="AR152" s="50">
        <f>'HAP STOP cijfers'!AR30</f>
        <v>0</v>
      </c>
      <c r="AS152" s="523">
        <f>'HAP STOP cijfers'!AS30</f>
        <v>1777.7777777777778</v>
      </c>
      <c r="AT152" s="523">
        <f>'HAP STOP cijfers'!AT30</f>
        <v>1777.7777777777778</v>
      </c>
      <c r="AU152" s="523">
        <f>'HAP STOP cijfers'!AU30</f>
        <v>1777.7777777777778</v>
      </c>
      <c r="AV152" s="523">
        <f>'HAP STOP cijfers'!AV30</f>
        <v>1777.7777777777778</v>
      </c>
      <c r="AW152" s="523">
        <f>'HAP STOP cijfers'!AW30</f>
        <v>1777.7777777777778</v>
      </c>
      <c r="AX152" s="523">
        <f>'HAP STOP cijfers'!AX30</f>
        <v>1777.7777777777778</v>
      </c>
      <c r="AY152" s="523">
        <f>'HAP STOP cijfers'!AY30</f>
        <v>1777.7777777777778</v>
      </c>
      <c r="AZ152" s="523">
        <f>'HAP STOP cijfers'!AZ30</f>
        <v>1777.7777777777778</v>
      </c>
      <c r="BA152" s="523">
        <f>'HAP STOP cijfers'!BA30</f>
        <v>1777.7777777777778</v>
      </c>
      <c r="BB152" s="523">
        <f>'HAP STOP cijfers'!BB30</f>
        <v>0</v>
      </c>
      <c r="BC152" s="50">
        <f>'HAP STOP cijfers'!BC30</f>
        <v>0</v>
      </c>
      <c r="BD152" s="523">
        <f>'HAP STOP cijfers'!BD30</f>
        <v>0</v>
      </c>
      <c r="BE152" s="523">
        <f>'HAP STOP cijfers'!BE30</f>
        <v>0</v>
      </c>
      <c r="BF152" s="523">
        <f>'HAP STOP cijfers'!BF30</f>
        <v>0</v>
      </c>
      <c r="BG152" s="523">
        <f>'HAP STOP cijfers'!BG30</f>
        <v>0</v>
      </c>
      <c r="BH152" s="523">
        <f>'HAP STOP cijfers'!BH30</f>
        <v>0</v>
      </c>
      <c r="BI152" s="523">
        <f>'HAP STOP cijfers'!BI30</f>
        <v>0</v>
      </c>
      <c r="BJ152" s="523">
        <f>'HAP STOP cijfers'!BJ30</f>
        <v>0</v>
      </c>
      <c r="BK152" s="50">
        <f>'HAP STOP cijfers'!BK30</f>
        <v>0</v>
      </c>
      <c r="BL152" s="523">
        <f>'HAP STOP cijfers'!BL30</f>
        <v>0</v>
      </c>
      <c r="BM152" s="523">
        <f>'HAP STOP cijfers'!BM30</f>
        <v>0</v>
      </c>
      <c r="BN152" s="523">
        <f>'HAP STOP cijfers'!BN30</f>
        <v>0</v>
      </c>
      <c r="BO152" s="523">
        <f>'HAP STOP cijfers'!BO30</f>
        <v>0</v>
      </c>
      <c r="BP152" s="523">
        <f>'HAP STOP cijfers'!BP30</f>
        <v>0</v>
      </c>
      <c r="BQ152" s="50">
        <f>'HAP STOP cijfers'!BQ30</f>
        <v>0</v>
      </c>
      <c r="BR152" s="523">
        <f>'HAP STOP cijfers'!BR30</f>
        <v>0</v>
      </c>
      <c r="BS152" s="523">
        <f>'HAP STOP cijfers'!BS30</f>
        <v>0</v>
      </c>
      <c r="BT152" s="523">
        <f>'HAP STOP cijfers'!BT30</f>
        <v>0</v>
      </c>
      <c r="BU152" s="523">
        <f>'HAP STOP cijfers'!BU30</f>
        <v>0</v>
      </c>
      <c r="BV152" s="523">
        <f>'HAP STOP cijfers'!BV30</f>
        <v>0</v>
      </c>
      <c r="BW152" s="523">
        <f>'HAP STOP cijfers'!BW30</f>
        <v>0</v>
      </c>
      <c r="BX152" s="53">
        <f>'HAP STOP cijfers'!BX30</f>
        <v>0</v>
      </c>
      <c r="BY152" s="50">
        <f>'HAP STOP cijfers'!BY30</f>
        <v>16500</v>
      </c>
      <c r="BZ152" s="523">
        <f>'HAP STOP cijfers'!BZ30</f>
        <v>825</v>
      </c>
      <c r="CA152" s="523">
        <f>'HAP STOP cijfers'!CA30</f>
        <v>1650</v>
      </c>
      <c r="CB152" s="523">
        <f>'HAP STOP cijfers'!CB30</f>
        <v>1650</v>
      </c>
      <c r="CC152" s="523">
        <f>'HAP STOP cijfers'!CC30</f>
        <v>1650</v>
      </c>
      <c r="CD152" s="523">
        <f>'HAP STOP cijfers'!CD30</f>
        <v>1650</v>
      </c>
      <c r="CE152" s="523">
        <f>'HAP STOP cijfers'!CE30</f>
        <v>825</v>
      </c>
      <c r="CF152" s="523">
        <f>'HAP STOP cijfers'!CF30</f>
        <v>825</v>
      </c>
      <c r="CG152" s="523">
        <f>'HAP STOP cijfers'!CG30</f>
        <v>1650</v>
      </c>
      <c r="CH152" s="523">
        <f>'HAP STOP cijfers'!CH30</f>
        <v>1650</v>
      </c>
      <c r="CI152" s="523">
        <f>'HAP STOP cijfers'!CI30</f>
        <v>1650</v>
      </c>
      <c r="CJ152" s="523">
        <f>'HAP STOP cijfers'!CJ30</f>
        <v>1650</v>
      </c>
      <c r="CK152" s="523">
        <f>'HAP STOP cijfers'!CK30</f>
        <v>825</v>
      </c>
      <c r="CL152" s="304">
        <f>'HAP STOP cijfers'!CL30</f>
        <v>16500</v>
      </c>
      <c r="CM152" s="523">
        <f>'HAP STOP cijfers'!CM30</f>
        <v>0</v>
      </c>
      <c r="CN152" s="523">
        <f>'HAP STOP cijfers'!CN30</f>
        <v>0</v>
      </c>
      <c r="CO152" s="523">
        <f>'HAP STOP cijfers'!CO30</f>
        <v>0</v>
      </c>
      <c r="CP152" s="523">
        <f>'HAP STOP cijfers'!CP30</f>
        <v>0</v>
      </c>
      <c r="CQ152" s="523">
        <f>'HAP STOP cijfers'!CQ30</f>
        <v>0</v>
      </c>
      <c r="CR152" s="523">
        <f>'HAP STOP cijfers'!CR30</f>
        <v>0</v>
      </c>
      <c r="CS152" s="523">
        <f>'HAP STOP cijfers'!CS30</f>
        <v>0</v>
      </c>
      <c r="CT152" s="523">
        <f>'HAP STOP cijfers'!CT30</f>
        <v>0</v>
      </c>
      <c r="CU152" s="523">
        <f>'HAP STOP cijfers'!CU30</f>
        <v>0</v>
      </c>
      <c r="CV152" s="523">
        <f>'HAP STOP cijfers'!CV30</f>
        <v>0</v>
      </c>
      <c r="CW152" s="523">
        <f>'HAP STOP cijfers'!CW30</f>
        <v>0</v>
      </c>
      <c r="CX152" s="523">
        <f>'HAP STOP cijfers'!CX30</f>
        <v>0</v>
      </c>
      <c r="CY152" s="27">
        <f>'HAP STOP cijfers'!CY30</f>
        <v>0</v>
      </c>
      <c r="CZ152" s="305">
        <f>'HAP STOP cijfers'!CZ30</f>
        <v>0</v>
      </c>
      <c r="DA152" s="523">
        <f>'HAP STOP cijfers'!DA30</f>
        <v>0</v>
      </c>
      <c r="DB152" s="523">
        <f>'HAP STOP cijfers'!DB30</f>
        <v>0</v>
      </c>
      <c r="DC152" s="523">
        <f>'HAP STOP cijfers'!DC30</f>
        <v>0</v>
      </c>
      <c r="DD152" s="523">
        <f>'HAP STOP cijfers'!DD30</f>
        <v>0</v>
      </c>
      <c r="DE152" s="523">
        <f>'HAP STOP cijfers'!DE30</f>
        <v>0</v>
      </c>
      <c r="DF152" s="523">
        <f>'HAP STOP cijfers'!DF30</f>
        <v>0</v>
      </c>
      <c r="DG152" s="523">
        <f>'HAP STOP cijfers'!DG30</f>
        <v>0</v>
      </c>
      <c r="DH152" s="523">
        <f>'HAP STOP cijfers'!DH30</f>
        <v>0</v>
      </c>
      <c r="DI152" s="523">
        <f>'HAP STOP cijfers'!DI30</f>
        <v>0</v>
      </c>
      <c r="DJ152" s="523">
        <f>'HAP STOP cijfers'!DJ30</f>
        <v>0</v>
      </c>
      <c r="DK152" s="523">
        <f>'HAP STOP cijfers'!DK30</f>
        <v>0</v>
      </c>
      <c r="DL152" s="27">
        <f>'HAP STOP cijfers'!DL30</f>
        <v>0</v>
      </c>
    </row>
    <row r="153" spans="1:116">
      <c r="A153" s="52">
        <f>' IP STOP cijfers nieuw'!A3</f>
        <v>0</v>
      </c>
      <c r="B153" s="48" t="str">
        <f>' IP STOP cijfers nieuw'!B3</f>
        <v>OWNT</v>
      </c>
      <c r="C153" s="54" t="str">
        <f>' IP STOP cijfers nieuw'!C3</f>
        <v>Industriële Productie</v>
      </c>
      <c r="D153" s="54" t="str">
        <f>' IP STOP cijfers nieuw'!D3</f>
        <v>IP Voedselveiligheid VWS</v>
      </c>
      <c r="E153" s="54" t="str">
        <f>' IP STOP cijfers nieuw'!E3</f>
        <v>VVH Toezicht geregistreerde bedrijven</v>
      </c>
      <c r="F153" s="54" t="str">
        <f>' IP STOP cijfers nieuw'!F3</f>
        <v>VWS</v>
      </c>
      <c r="G153" s="54">
        <f>' IP STOP cijfers nieuw'!G3</f>
        <v>0</v>
      </c>
      <c r="H153" s="768">
        <f>' IP STOP cijfers nieuw'!H3</f>
        <v>12908</v>
      </c>
      <c r="I153" s="768">
        <f>' IP STOP cijfers nieuw'!I3</f>
        <v>0</v>
      </c>
      <c r="J153" s="768">
        <f>' IP STOP cijfers nieuw'!J3</f>
        <v>0</v>
      </c>
      <c r="K153" s="768">
        <f>' IP STOP cijfers nieuw'!K3</f>
        <v>0</v>
      </c>
      <c r="L153" s="768">
        <f>' IP STOP cijfers nieuw'!L3</f>
        <v>0</v>
      </c>
      <c r="M153" s="768">
        <f>' IP STOP cijfers nieuw'!M3</f>
        <v>0</v>
      </c>
      <c r="N153" s="768">
        <f>' IP STOP cijfers nieuw'!N3</f>
        <v>0</v>
      </c>
      <c r="O153" s="768">
        <f>' IP STOP cijfers nieuw'!O3</f>
        <v>0</v>
      </c>
      <c r="P153" s="768">
        <f>' IP STOP cijfers nieuw'!P3</f>
        <v>0</v>
      </c>
      <c r="Q153" s="769">
        <f>' IP STOP cijfers nieuw'!Q3</f>
        <v>12908</v>
      </c>
      <c r="R153" s="770">
        <f>' IP STOP cijfers nieuw'!R3</f>
        <v>0</v>
      </c>
      <c r="S153" s="768">
        <f>' IP STOP cijfers nieuw'!S3</f>
        <v>0</v>
      </c>
      <c r="T153" s="768">
        <f>' IP STOP cijfers nieuw'!T3</f>
        <v>12908</v>
      </c>
      <c r="U153" s="768">
        <f>' IP STOP cijfers nieuw'!U3</f>
        <v>0</v>
      </c>
      <c r="V153" s="768">
        <f>' IP STOP cijfers nieuw'!V3</f>
        <v>0</v>
      </c>
      <c r="W153" s="768">
        <f>' IP STOP cijfers nieuw'!W3</f>
        <v>0</v>
      </c>
      <c r="X153" s="768">
        <f>' IP STOP cijfers nieuw'!X3</f>
        <v>0</v>
      </c>
      <c r="Y153" s="768">
        <f>' IP STOP cijfers nieuw'!Y3</f>
        <v>0</v>
      </c>
      <c r="Z153" s="771">
        <f>' IP STOP cijfers nieuw'!Z3</f>
        <v>12908</v>
      </c>
      <c r="AA153" s="768">
        <f>' IP STOP cijfers nieuw'!AA3</f>
        <v>1168</v>
      </c>
      <c r="AB153" s="768">
        <f>' IP STOP cijfers nieuw'!AB3</f>
        <v>0</v>
      </c>
      <c r="AC153" s="768">
        <f>' IP STOP cijfers nieuw'!AC3</f>
        <v>11740</v>
      </c>
      <c r="AD153" s="768">
        <f>' IP STOP cijfers nieuw'!AD3</f>
        <v>0</v>
      </c>
      <c r="AE153" s="768">
        <f>' IP STOP cijfers nieuw'!AE3</f>
        <v>0</v>
      </c>
      <c r="AF153" s="768">
        <f>' IP STOP cijfers nieuw'!AF3</f>
        <v>0</v>
      </c>
      <c r="AG153" s="771">
        <f>' IP STOP cijfers nieuw'!AG3</f>
        <v>0</v>
      </c>
      <c r="AH153" s="768">
        <f>' IP STOP cijfers nieuw'!AH3</f>
        <v>1168</v>
      </c>
      <c r="AI153" s="768">
        <f>' IP STOP cijfers nieuw'!AI3</f>
        <v>0</v>
      </c>
      <c r="AJ153" s="768">
        <f>' IP STOP cijfers nieuw'!AJ3</f>
        <v>0</v>
      </c>
      <c r="AK153" s="768">
        <f>' IP STOP cijfers nieuw'!AK3</f>
        <v>0</v>
      </c>
      <c r="AL153" s="771">
        <f>' IP STOP cijfers nieuw'!AL3</f>
        <v>0</v>
      </c>
      <c r="AM153" s="768">
        <f>' IP STOP cijfers nieuw'!AM3</f>
        <v>0</v>
      </c>
      <c r="AN153" s="768">
        <f>' IP STOP cijfers nieuw'!AN3</f>
        <v>0</v>
      </c>
      <c r="AO153" s="768">
        <f>' IP STOP cijfers nieuw'!AO3</f>
        <v>0</v>
      </c>
      <c r="AP153" s="768">
        <f>' IP STOP cijfers nieuw'!AP3</f>
        <v>0</v>
      </c>
      <c r="AQ153" s="768">
        <f>' IP STOP cijfers nieuw'!AQ3</f>
        <v>0</v>
      </c>
      <c r="AR153" s="771">
        <f>' IP STOP cijfers nieuw'!AR3</f>
        <v>0</v>
      </c>
      <c r="AS153" s="768">
        <f>' IP STOP cijfers nieuw'!AS3</f>
        <v>0</v>
      </c>
      <c r="AT153" s="768">
        <f>' IP STOP cijfers nieuw'!AT3</f>
        <v>0</v>
      </c>
      <c r="AU153" s="768">
        <f>' IP STOP cijfers nieuw'!AU3</f>
        <v>0</v>
      </c>
      <c r="AV153" s="768">
        <f>' IP STOP cijfers nieuw'!AV3</f>
        <v>0</v>
      </c>
      <c r="AW153" s="768">
        <f>' IP STOP cijfers nieuw'!AW3</f>
        <v>0</v>
      </c>
      <c r="AX153" s="768">
        <f>' IP STOP cijfers nieuw'!AX3</f>
        <v>0</v>
      </c>
      <c r="AY153" s="768">
        <f>' IP STOP cijfers nieuw'!AY3</f>
        <v>0</v>
      </c>
      <c r="AZ153" s="768">
        <f>' IP STOP cijfers nieuw'!AZ3</f>
        <v>0</v>
      </c>
      <c r="BA153" s="768">
        <f>' IP STOP cijfers nieuw'!BA3</f>
        <v>0</v>
      </c>
      <c r="BB153" s="768">
        <f>' IP STOP cijfers nieuw'!BB3</f>
        <v>0</v>
      </c>
      <c r="BC153" s="771">
        <f>' IP STOP cijfers nieuw'!BC3</f>
        <v>0</v>
      </c>
      <c r="BD153" s="768">
        <f>' IP STOP cijfers nieuw'!BD3</f>
        <v>0</v>
      </c>
      <c r="BE153" s="768">
        <f>' IP STOP cijfers nieuw'!BE3</f>
        <v>0</v>
      </c>
      <c r="BF153" s="768">
        <f>' IP STOP cijfers nieuw'!BF3</f>
        <v>0</v>
      </c>
      <c r="BG153" s="768">
        <f>' IP STOP cijfers nieuw'!BG3</f>
        <v>0</v>
      </c>
      <c r="BH153" s="768">
        <f>' IP STOP cijfers nieuw'!BH3</f>
        <v>0</v>
      </c>
      <c r="BI153" s="768">
        <f>' IP STOP cijfers nieuw'!BI3</f>
        <v>0</v>
      </c>
      <c r="BJ153" s="768">
        <f>' IP STOP cijfers nieuw'!BJ3</f>
        <v>0</v>
      </c>
      <c r="BK153" s="771">
        <f>' IP STOP cijfers nieuw'!BK3</f>
        <v>0</v>
      </c>
      <c r="BL153" s="768">
        <f>' IP STOP cijfers nieuw'!BL3</f>
        <v>0</v>
      </c>
      <c r="BM153" s="768">
        <f>' IP STOP cijfers nieuw'!BM3</f>
        <v>0</v>
      </c>
      <c r="BN153" s="768">
        <f>' IP STOP cijfers nieuw'!BN3</f>
        <v>0</v>
      </c>
      <c r="BO153" s="768">
        <f>' IP STOP cijfers nieuw'!BO3</f>
        <v>0</v>
      </c>
      <c r="BP153" s="768">
        <f>' IP STOP cijfers nieuw'!BP3</f>
        <v>0</v>
      </c>
      <c r="BQ153" s="771">
        <f>' IP STOP cijfers nieuw'!BQ3</f>
        <v>0</v>
      </c>
      <c r="BR153" s="768">
        <f>' IP STOP cijfers nieuw'!BR3</f>
        <v>0</v>
      </c>
      <c r="BS153" s="768">
        <f>' IP STOP cijfers nieuw'!BS3</f>
        <v>0</v>
      </c>
      <c r="BT153" s="768">
        <f>' IP STOP cijfers nieuw'!BT3</f>
        <v>11740</v>
      </c>
      <c r="BU153" s="768">
        <f>' IP STOP cijfers nieuw'!BU3</f>
        <v>0</v>
      </c>
      <c r="BV153" s="768">
        <f>' IP STOP cijfers nieuw'!BV3</f>
        <v>0</v>
      </c>
      <c r="BW153" s="768">
        <f>' IP STOP cijfers nieuw'!BW3</f>
        <v>0</v>
      </c>
      <c r="BX153" s="772">
        <f>' IP STOP cijfers nieuw'!BX3</f>
        <v>0</v>
      </c>
      <c r="BY153" s="771">
        <f>' IP STOP cijfers nieuw'!BY3</f>
        <v>12908</v>
      </c>
      <c r="BZ153" s="768">
        <f>' IP STOP cijfers nieuw'!BZ3</f>
        <v>0</v>
      </c>
      <c r="CA153" s="768">
        <f>' IP STOP cijfers nieuw'!CA3</f>
        <v>0</v>
      </c>
      <c r="CB153" s="768">
        <f>' IP STOP cijfers nieuw'!CB3</f>
        <v>0</v>
      </c>
      <c r="CC153" s="768">
        <f>' IP STOP cijfers nieuw'!CC3</f>
        <v>0</v>
      </c>
      <c r="CD153" s="768">
        <f>' IP STOP cijfers nieuw'!CD3</f>
        <v>0</v>
      </c>
      <c r="CE153" s="768">
        <f>' IP STOP cijfers nieuw'!CE3</f>
        <v>0</v>
      </c>
      <c r="CF153" s="768">
        <f>' IP STOP cijfers nieuw'!CF3</f>
        <v>0</v>
      </c>
      <c r="CG153" s="768">
        <f>' IP STOP cijfers nieuw'!CG3</f>
        <v>0</v>
      </c>
      <c r="CH153" s="768">
        <f>' IP STOP cijfers nieuw'!CH3</f>
        <v>0</v>
      </c>
      <c r="CI153" s="768">
        <f>' IP STOP cijfers nieuw'!CI3</f>
        <v>0</v>
      </c>
      <c r="CJ153" s="768">
        <f>' IP STOP cijfers nieuw'!CJ3</f>
        <v>0</v>
      </c>
      <c r="CK153" s="768">
        <f>' IP STOP cijfers nieuw'!CK3</f>
        <v>0</v>
      </c>
      <c r="CL153" s="773">
        <f>' IP STOP cijfers nieuw'!CL3</f>
        <v>0</v>
      </c>
      <c r="CM153" s="768">
        <f>' IP STOP cijfers nieuw'!CM3</f>
        <v>0</v>
      </c>
      <c r="CN153" s="768">
        <f>' IP STOP cijfers nieuw'!CN3</f>
        <v>0</v>
      </c>
      <c r="CO153" s="768">
        <f>' IP STOP cijfers nieuw'!CO3</f>
        <v>0</v>
      </c>
      <c r="CP153" s="14">
        <f>' IP STOP cijfers nieuw'!CP3</f>
        <v>0</v>
      </c>
      <c r="CQ153" s="14">
        <f>' IP STOP cijfers nieuw'!CQ3</f>
        <v>0</v>
      </c>
      <c r="CR153" s="14">
        <f>' IP STOP cijfers nieuw'!CR3</f>
        <v>0</v>
      </c>
      <c r="CS153" s="14">
        <f>' IP STOP cijfers nieuw'!CS3</f>
        <v>0</v>
      </c>
      <c r="CT153" s="14">
        <f>' IP STOP cijfers nieuw'!CT3</f>
        <v>0</v>
      </c>
      <c r="CU153" s="14">
        <f>' IP STOP cijfers nieuw'!CU3</f>
        <v>0</v>
      </c>
      <c r="CV153" s="14">
        <f>' IP STOP cijfers nieuw'!CV3</f>
        <v>0</v>
      </c>
      <c r="CW153" s="14">
        <f>' IP STOP cijfers nieuw'!CW3</f>
        <v>0</v>
      </c>
      <c r="CX153" s="14">
        <f>' IP STOP cijfers nieuw'!CX3</f>
        <v>0</v>
      </c>
      <c r="CY153" s="51">
        <f>' IP STOP cijfers nieuw'!CY3</f>
        <v>0</v>
      </c>
      <c r="CZ153" s="21">
        <f>' IP STOP cijfers nieuw'!CZ3</f>
        <v>0</v>
      </c>
      <c r="DA153" s="14">
        <f>' IP STOP cijfers nieuw'!DA3</f>
        <v>0</v>
      </c>
      <c r="DB153" s="14">
        <f>' IP STOP cijfers nieuw'!DB3</f>
        <v>0</v>
      </c>
      <c r="DC153" s="14">
        <f>' IP STOP cijfers nieuw'!DC3</f>
        <v>0</v>
      </c>
      <c r="DD153" s="14">
        <f>' IP STOP cijfers nieuw'!DD3</f>
        <v>0</v>
      </c>
      <c r="DE153" s="14">
        <f>' IP STOP cijfers nieuw'!DE3</f>
        <v>0</v>
      </c>
      <c r="DF153" s="14">
        <f>' IP STOP cijfers nieuw'!DF3</f>
        <v>0</v>
      </c>
      <c r="DG153" s="14">
        <f>' IP STOP cijfers nieuw'!DG3</f>
        <v>0</v>
      </c>
      <c r="DH153" s="14">
        <f>' IP STOP cijfers nieuw'!DH3</f>
        <v>0</v>
      </c>
      <c r="DI153" s="14">
        <f>' IP STOP cijfers nieuw'!DI3</f>
        <v>0</v>
      </c>
      <c r="DJ153" s="14">
        <f>' IP STOP cijfers nieuw'!DJ3</f>
        <v>0</v>
      </c>
      <c r="DK153" s="14">
        <f>' IP STOP cijfers nieuw'!DK3</f>
        <v>0</v>
      </c>
      <c r="DL153" s="51">
        <f>' IP STOP cijfers nieuw'!DL3</f>
        <v>0</v>
      </c>
    </row>
    <row r="154" spans="1:116" s="617" customFormat="1">
      <c r="A154" s="780">
        <f>' IP STOP cijfers nieuw'!A4</f>
        <v>0</v>
      </c>
      <c r="B154" s="781" t="str">
        <f>' IP STOP cijfers nieuw'!B4</f>
        <v>OWNT</v>
      </c>
      <c r="C154" s="526" t="str">
        <f>' IP STOP cijfers nieuw'!C4</f>
        <v>Industriële Productie</v>
      </c>
      <c r="D154" s="526" t="str">
        <f>' IP STOP cijfers nieuw'!D4</f>
        <v>IP Voedselveiligheid VWS</v>
      </c>
      <c r="E154" s="526" t="str">
        <f>' IP STOP cijfers nieuw'!E4</f>
        <v>VVH Toezicht geregistreerde bedrijven verbeterplan</v>
      </c>
      <c r="F154" s="526" t="str">
        <f>' IP STOP cijfers nieuw'!F4</f>
        <v>VWS</v>
      </c>
      <c r="G154" s="526" t="str">
        <f>' IP STOP cijfers nieuw'!G4</f>
        <v>verbeterplan</v>
      </c>
      <c r="H154" s="518">
        <f>' IP STOP cijfers nieuw'!H4</f>
        <v>591</v>
      </c>
      <c r="I154" s="518">
        <f>' IP STOP cijfers nieuw'!I4</f>
        <v>0</v>
      </c>
      <c r="J154" s="518">
        <f>' IP STOP cijfers nieuw'!J4</f>
        <v>0</v>
      </c>
      <c r="K154" s="518">
        <f>' IP STOP cijfers nieuw'!K4</f>
        <v>0</v>
      </c>
      <c r="L154" s="518">
        <f>' IP STOP cijfers nieuw'!L4</f>
        <v>0</v>
      </c>
      <c r="M154" s="518">
        <f>' IP STOP cijfers nieuw'!M4</f>
        <v>0</v>
      </c>
      <c r="N154" s="518">
        <f>' IP STOP cijfers nieuw'!N4</f>
        <v>0</v>
      </c>
      <c r="O154" s="518">
        <f>' IP STOP cijfers nieuw'!O4</f>
        <v>0</v>
      </c>
      <c r="P154" s="518">
        <f>' IP STOP cijfers nieuw'!P4</f>
        <v>0</v>
      </c>
      <c r="Q154" s="782">
        <f>' IP STOP cijfers nieuw'!Q4</f>
        <v>591</v>
      </c>
      <c r="R154" s="533">
        <f>' IP STOP cijfers nieuw'!R4</f>
        <v>0</v>
      </c>
      <c r="S154" s="518">
        <f>' IP STOP cijfers nieuw'!S4</f>
        <v>0</v>
      </c>
      <c r="T154" s="518">
        <f>' IP STOP cijfers nieuw'!T4</f>
        <v>591</v>
      </c>
      <c r="U154" s="518">
        <f>' IP STOP cijfers nieuw'!U4</f>
        <v>0</v>
      </c>
      <c r="V154" s="518">
        <f>' IP STOP cijfers nieuw'!V4</f>
        <v>0</v>
      </c>
      <c r="W154" s="518">
        <f>' IP STOP cijfers nieuw'!W4</f>
        <v>0</v>
      </c>
      <c r="X154" s="518">
        <f>' IP STOP cijfers nieuw'!X4</f>
        <v>0</v>
      </c>
      <c r="Y154" s="518">
        <f>' IP STOP cijfers nieuw'!Y4</f>
        <v>0</v>
      </c>
      <c r="Z154" s="781">
        <f>' IP STOP cijfers nieuw'!Z4</f>
        <v>591</v>
      </c>
      <c r="AA154" s="518">
        <f>' IP STOP cijfers nieuw'!AA4</f>
        <v>38</v>
      </c>
      <c r="AB154" s="518">
        <f>' IP STOP cijfers nieuw'!AB4</f>
        <v>0</v>
      </c>
      <c r="AC154" s="518">
        <f>' IP STOP cijfers nieuw'!AC4</f>
        <v>553</v>
      </c>
      <c r="AD154" s="518">
        <f>' IP STOP cijfers nieuw'!AD4</f>
        <v>0</v>
      </c>
      <c r="AE154" s="518">
        <f>' IP STOP cijfers nieuw'!AE4</f>
        <v>0</v>
      </c>
      <c r="AF154" s="518">
        <f>' IP STOP cijfers nieuw'!AF4</f>
        <v>0</v>
      </c>
      <c r="AG154" s="781">
        <f>' IP STOP cijfers nieuw'!AG4</f>
        <v>0</v>
      </c>
      <c r="AH154" s="518">
        <f>' IP STOP cijfers nieuw'!AH4</f>
        <v>38</v>
      </c>
      <c r="AI154" s="518">
        <f>' IP STOP cijfers nieuw'!AI4</f>
        <v>0</v>
      </c>
      <c r="AJ154" s="518">
        <f>' IP STOP cijfers nieuw'!AJ4</f>
        <v>0</v>
      </c>
      <c r="AK154" s="518">
        <f>' IP STOP cijfers nieuw'!AK4</f>
        <v>0</v>
      </c>
      <c r="AL154" s="781">
        <f>' IP STOP cijfers nieuw'!AL4</f>
        <v>0</v>
      </c>
      <c r="AM154" s="518">
        <f>' IP STOP cijfers nieuw'!AM4</f>
        <v>0</v>
      </c>
      <c r="AN154" s="518">
        <f>' IP STOP cijfers nieuw'!AN4</f>
        <v>0</v>
      </c>
      <c r="AO154" s="518">
        <f>' IP STOP cijfers nieuw'!AO4</f>
        <v>0</v>
      </c>
      <c r="AP154" s="518">
        <f>' IP STOP cijfers nieuw'!AP4</f>
        <v>0</v>
      </c>
      <c r="AQ154" s="518">
        <f>' IP STOP cijfers nieuw'!AQ4</f>
        <v>0</v>
      </c>
      <c r="AR154" s="781">
        <f>' IP STOP cijfers nieuw'!AR4</f>
        <v>0</v>
      </c>
      <c r="AS154" s="518">
        <f>' IP STOP cijfers nieuw'!AS4</f>
        <v>0</v>
      </c>
      <c r="AT154" s="518">
        <f>' IP STOP cijfers nieuw'!AT4</f>
        <v>0</v>
      </c>
      <c r="AU154" s="518">
        <f>' IP STOP cijfers nieuw'!AU4</f>
        <v>0</v>
      </c>
      <c r="AV154" s="518">
        <f>' IP STOP cijfers nieuw'!AV4</f>
        <v>0</v>
      </c>
      <c r="AW154" s="518">
        <f>' IP STOP cijfers nieuw'!AW4</f>
        <v>0</v>
      </c>
      <c r="AX154" s="518">
        <f>' IP STOP cijfers nieuw'!AX4</f>
        <v>0</v>
      </c>
      <c r="AY154" s="518">
        <f>' IP STOP cijfers nieuw'!AY4</f>
        <v>0</v>
      </c>
      <c r="AZ154" s="518">
        <f>' IP STOP cijfers nieuw'!AZ4</f>
        <v>0</v>
      </c>
      <c r="BA154" s="518">
        <f>' IP STOP cijfers nieuw'!BA4</f>
        <v>0</v>
      </c>
      <c r="BB154" s="518">
        <f>' IP STOP cijfers nieuw'!BB4</f>
        <v>0</v>
      </c>
      <c r="BC154" s="781">
        <f>' IP STOP cijfers nieuw'!BC4</f>
        <v>0</v>
      </c>
      <c r="BD154" s="518">
        <f>' IP STOP cijfers nieuw'!BD4</f>
        <v>0</v>
      </c>
      <c r="BE154" s="518">
        <f>' IP STOP cijfers nieuw'!BE4</f>
        <v>0</v>
      </c>
      <c r="BF154" s="518">
        <f>' IP STOP cijfers nieuw'!BF4</f>
        <v>0</v>
      </c>
      <c r="BG154" s="518">
        <f>' IP STOP cijfers nieuw'!BG4</f>
        <v>0</v>
      </c>
      <c r="BH154" s="518">
        <f>' IP STOP cijfers nieuw'!BH4</f>
        <v>0</v>
      </c>
      <c r="BI154" s="518">
        <f>' IP STOP cijfers nieuw'!BI4</f>
        <v>0</v>
      </c>
      <c r="BJ154" s="518">
        <f>' IP STOP cijfers nieuw'!BJ4</f>
        <v>0</v>
      </c>
      <c r="BK154" s="781">
        <f>' IP STOP cijfers nieuw'!BK4</f>
        <v>0</v>
      </c>
      <c r="BL154" s="518">
        <f>' IP STOP cijfers nieuw'!BL4</f>
        <v>0</v>
      </c>
      <c r="BM154" s="518">
        <f>' IP STOP cijfers nieuw'!BM4</f>
        <v>0</v>
      </c>
      <c r="BN154" s="518">
        <f>' IP STOP cijfers nieuw'!BN4</f>
        <v>0</v>
      </c>
      <c r="BO154" s="518">
        <f>' IP STOP cijfers nieuw'!BO4</f>
        <v>0</v>
      </c>
      <c r="BP154" s="518">
        <f>' IP STOP cijfers nieuw'!BP4</f>
        <v>0</v>
      </c>
      <c r="BQ154" s="781">
        <f>' IP STOP cijfers nieuw'!BQ4</f>
        <v>0</v>
      </c>
      <c r="BR154" s="518">
        <f>' IP STOP cijfers nieuw'!BR4</f>
        <v>0</v>
      </c>
      <c r="BS154" s="518">
        <f>' IP STOP cijfers nieuw'!BS4</f>
        <v>0</v>
      </c>
      <c r="BT154" s="518">
        <f>' IP STOP cijfers nieuw'!BT4</f>
        <v>0</v>
      </c>
      <c r="BU154" s="518">
        <f>' IP STOP cijfers nieuw'!BU4</f>
        <v>0</v>
      </c>
      <c r="BV154" s="518">
        <f>' IP STOP cijfers nieuw'!BV4</f>
        <v>0</v>
      </c>
      <c r="BW154" s="518">
        <f>' IP STOP cijfers nieuw'!BW4</f>
        <v>0</v>
      </c>
      <c r="BX154" s="780">
        <f>' IP STOP cijfers nieuw'!BX4</f>
        <v>553</v>
      </c>
      <c r="BY154" s="781">
        <f>' IP STOP cijfers nieuw'!BY4</f>
        <v>38</v>
      </c>
      <c r="BZ154" s="518">
        <f>' IP STOP cijfers nieuw'!BZ4</f>
        <v>0</v>
      </c>
      <c r="CA154" s="518">
        <f>' IP STOP cijfers nieuw'!CA4</f>
        <v>0</v>
      </c>
      <c r="CB154" s="518">
        <f>' IP STOP cijfers nieuw'!CB4</f>
        <v>0</v>
      </c>
      <c r="CC154" s="518">
        <f>' IP STOP cijfers nieuw'!CC4</f>
        <v>0</v>
      </c>
      <c r="CD154" s="518">
        <f>' IP STOP cijfers nieuw'!CD4</f>
        <v>0</v>
      </c>
      <c r="CE154" s="518">
        <f>' IP STOP cijfers nieuw'!CE4</f>
        <v>0</v>
      </c>
      <c r="CF154" s="518">
        <f>' IP STOP cijfers nieuw'!CF4</f>
        <v>0</v>
      </c>
      <c r="CG154" s="518">
        <f>' IP STOP cijfers nieuw'!CG4</f>
        <v>0</v>
      </c>
      <c r="CH154" s="518">
        <f>' IP STOP cijfers nieuw'!CH4</f>
        <v>0</v>
      </c>
      <c r="CI154" s="518">
        <f>' IP STOP cijfers nieuw'!CI4</f>
        <v>0</v>
      </c>
      <c r="CJ154" s="518">
        <f>' IP STOP cijfers nieuw'!CJ4</f>
        <v>0</v>
      </c>
      <c r="CK154" s="518">
        <f>' IP STOP cijfers nieuw'!CK4</f>
        <v>0</v>
      </c>
      <c r="CL154" s="783">
        <f>' IP STOP cijfers nieuw'!CL4</f>
        <v>0</v>
      </c>
      <c r="CM154" s="518">
        <f>' IP STOP cijfers nieuw'!CM4</f>
        <v>0</v>
      </c>
      <c r="CN154" s="518">
        <f>' IP STOP cijfers nieuw'!CN4</f>
        <v>0</v>
      </c>
      <c r="CO154" s="518">
        <f>' IP STOP cijfers nieuw'!CO4</f>
        <v>0</v>
      </c>
      <c r="CP154" s="518">
        <f>' IP STOP cijfers nieuw'!CP4</f>
        <v>0</v>
      </c>
      <c r="CQ154" s="518">
        <f>' IP STOP cijfers nieuw'!CQ4</f>
        <v>0</v>
      </c>
      <c r="CR154" s="518">
        <f>' IP STOP cijfers nieuw'!CR4</f>
        <v>0</v>
      </c>
      <c r="CS154" s="518">
        <f>' IP STOP cijfers nieuw'!CS4</f>
        <v>0</v>
      </c>
      <c r="CT154" s="518">
        <f>' IP STOP cijfers nieuw'!CT4</f>
        <v>0</v>
      </c>
      <c r="CU154" s="518">
        <f>' IP STOP cijfers nieuw'!CU4</f>
        <v>0</v>
      </c>
      <c r="CV154" s="518">
        <f>' IP STOP cijfers nieuw'!CV4</f>
        <v>0</v>
      </c>
      <c r="CW154" s="518">
        <f>' IP STOP cijfers nieuw'!CW4</f>
        <v>0</v>
      </c>
      <c r="CX154" s="518">
        <f>' IP STOP cijfers nieuw'!CX4</f>
        <v>0</v>
      </c>
      <c r="CY154" s="782">
        <f>' IP STOP cijfers nieuw'!CY4</f>
        <v>0</v>
      </c>
      <c r="CZ154" s="533">
        <f>' IP STOP cijfers nieuw'!CZ4</f>
        <v>0</v>
      </c>
      <c r="DA154" s="518">
        <f>' IP STOP cijfers nieuw'!DA4</f>
        <v>0</v>
      </c>
      <c r="DB154" s="518">
        <f>' IP STOP cijfers nieuw'!DB4</f>
        <v>0</v>
      </c>
      <c r="DC154" s="518">
        <f>' IP STOP cijfers nieuw'!DC4</f>
        <v>0</v>
      </c>
      <c r="DD154" s="518">
        <f>' IP STOP cijfers nieuw'!DD4</f>
        <v>0</v>
      </c>
      <c r="DE154" s="518">
        <f>' IP STOP cijfers nieuw'!DE4</f>
        <v>0</v>
      </c>
      <c r="DF154" s="518">
        <f>' IP STOP cijfers nieuw'!DF4</f>
        <v>0</v>
      </c>
      <c r="DG154" s="518">
        <f>' IP STOP cijfers nieuw'!DG4</f>
        <v>0</v>
      </c>
      <c r="DH154" s="518">
        <f>' IP STOP cijfers nieuw'!DH4</f>
        <v>0</v>
      </c>
      <c r="DI154" s="518">
        <f>' IP STOP cijfers nieuw'!DI4</f>
        <v>0</v>
      </c>
      <c r="DJ154" s="518">
        <f>' IP STOP cijfers nieuw'!DJ4</f>
        <v>0</v>
      </c>
      <c r="DK154" s="518">
        <f>' IP STOP cijfers nieuw'!DK4</f>
        <v>0</v>
      </c>
      <c r="DL154" s="782">
        <f>' IP STOP cijfers nieuw'!DL4</f>
        <v>0</v>
      </c>
    </row>
    <row r="155" spans="1:116" s="617" customFormat="1">
      <c r="A155" s="780">
        <f>' IP STOP cijfers nieuw'!A5</f>
        <v>0</v>
      </c>
      <c r="B155" s="781" t="str">
        <f>' IP STOP cijfers nieuw'!B5</f>
        <v>OWNT</v>
      </c>
      <c r="C155" s="526" t="str">
        <f>' IP STOP cijfers nieuw'!C5</f>
        <v>Industriële Productie</v>
      </c>
      <c r="D155" s="526" t="str">
        <f>' IP STOP cijfers nieuw'!D5</f>
        <v>IP Voedselveiligheid VWS</v>
      </c>
      <c r="E155" s="526" t="str">
        <f>' IP STOP cijfers nieuw'!E5</f>
        <v>VVH Toezicht geregistreerde bedrijven verbeterplan planmatig 1e kwartaal</v>
      </c>
      <c r="F155" s="526" t="str">
        <f>' IP STOP cijfers nieuw'!F5</f>
        <v>VWS</v>
      </c>
      <c r="G155" s="526" t="str">
        <f>' IP STOP cijfers nieuw'!G5</f>
        <v>verbeterplan</v>
      </c>
      <c r="H155" s="518">
        <f>' IP STOP cijfers nieuw'!H5</f>
        <v>900</v>
      </c>
      <c r="I155" s="518">
        <f>' IP STOP cijfers nieuw'!I5</f>
        <v>0</v>
      </c>
      <c r="J155" s="518">
        <f>' IP STOP cijfers nieuw'!J5</f>
        <v>0</v>
      </c>
      <c r="K155" s="518">
        <f>' IP STOP cijfers nieuw'!K5</f>
        <v>0</v>
      </c>
      <c r="L155" s="518">
        <f>' IP STOP cijfers nieuw'!L5</f>
        <v>0</v>
      </c>
      <c r="M155" s="518">
        <f>' IP STOP cijfers nieuw'!M5</f>
        <v>0</v>
      </c>
      <c r="N155" s="518">
        <f>' IP STOP cijfers nieuw'!N5</f>
        <v>0</v>
      </c>
      <c r="O155" s="518">
        <f>' IP STOP cijfers nieuw'!O5</f>
        <v>0</v>
      </c>
      <c r="P155" s="518">
        <f>' IP STOP cijfers nieuw'!P5</f>
        <v>0</v>
      </c>
      <c r="Q155" s="782">
        <f>' IP STOP cijfers nieuw'!Q5</f>
        <v>900</v>
      </c>
      <c r="R155" s="533">
        <f>' IP STOP cijfers nieuw'!R5</f>
        <v>0</v>
      </c>
      <c r="S155" s="518">
        <f>' IP STOP cijfers nieuw'!S5</f>
        <v>0</v>
      </c>
      <c r="T155" s="518">
        <f>' IP STOP cijfers nieuw'!T5</f>
        <v>900</v>
      </c>
      <c r="U155" s="518">
        <f>' IP STOP cijfers nieuw'!U5</f>
        <v>0</v>
      </c>
      <c r="V155" s="518">
        <f>' IP STOP cijfers nieuw'!V5</f>
        <v>0</v>
      </c>
      <c r="W155" s="518">
        <f>' IP STOP cijfers nieuw'!W5</f>
        <v>0</v>
      </c>
      <c r="X155" s="518">
        <f>' IP STOP cijfers nieuw'!X5</f>
        <v>0</v>
      </c>
      <c r="Y155" s="518">
        <f>' IP STOP cijfers nieuw'!Y5</f>
        <v>0</v>
      </c>
      <c r="Z155" s="781">
        <f>' IP STOP cijfers nieuw'!Z5</f>
        <v>900</v>
      </c>
      <c r="AA155" s="518">
        <f>' IP STOP cijfers nieuw'!AA5</f>
        <v>75</v>
      </c>
      <c r="AB155" s="518">
        <f>' IP STOP cijfers nieuw'!AB5</f>
        <v>0</v>
      </c>
      <c r="AC155" s="518">
        <f>' IP STOP cijfers nieuw'!AC5</f>
        <v>825</v>
      </c>
      <c r="AD155" s="518">
        <f>' IP STOP cijfers nieuw'!AD5</f>
        <v>0</v>
      </c>
      <c r="AE155" s="518">
        <f>' IP STOP cijfers nieuw'!AE5</f>
        <v>0</v>
      </c>
      <c r="AF155" s="518">
        <f>' IP STOP cijfers nieuw'!AF5</f>
        <v>0</v>
      </c>
      <c r="AG155" s="781">
        <f>' IP STOP cijfers nieuw'!AG5</f>
        <v>0</v>
      </c>
      <c r="AH155" s="518">
        <f>' IP STOP cijfers nieuw'!AH5</f>
        <v>75</v>
      </c>
      <c r="AI155" s="518">
        <f>' IP STOP cijfers nieuw'!AI5</f>
        <v>0</v>
      </c>
      <c r="AJ155" s="518">
        <f>' IP STOP cijfers nieuw'!AJ5</f>
        <v>0</v>
      </c>
      <c r="AK155" s="518">
        <f>' IP STOP cijfers nieuw'!AK5</f>
        <v>0</v>
      </c>
      <c r="AL155" s="781">
        <f>' IP STOP cijfers nieuw'!AL5</f>
        <v>0</v>
      </c>
      <c r="AM155" s="518">
        <f>' IP STOP cijfers nieuw'!AM5</f>
        <v>0</v>
      </c>
      <c r="AN155" s="518">
        <f>' IP STOP cijfers nieuw'!AN5</f>
        <v>0</v>
      </c>
      <c r="AO155" s="518">
        <f>' IP STOP cijfers nieuw'!AO5</f>
        <v>0</v>
      </c>
      <c r="AP155" s="518">
        <f>' IP STOP cijfers nieuw'!AP5</f>
        <v>0</v>
      </c>
      <c r="AQ155" s="518">
        <f>' IP STOP cijfers nieuw'!AQ5</f>
        <v>0</v>
      </c>
      <c r="AR155" s="781">
        <f>' IP STOP cijfers nieuw'!AR5</f>
        <v>0</v>
      </c>
      <c r="AS155" s="518">
        <f>' IP STOP cijfers nieuw'!AS5</f>
        <v>0</v>
      </c>
      <c r="AT155" s="518">
        <f>' IP STOP cijfers nieuw'!AT5</f>
        <v>0</v>
      </c>
      <c r="AU155" s="518">
        <f>' IP STOP cijfers nieuw'!AU5</f>
        <v>0</v>
      </c>
      <c r="AV155" s="518">
        <f>' IP STOP cijfers nieuw'!AV5</f>
        <v>0</v>
      </c>
      <c r="AW155" s="518">
        <f>' IP STOP cijfers nieuw'!AW5</f>
        <v>0</v>
      </c>
      <c r="AX155" s="518">
        <f>' IP STOP cijfers nieuw'!AX5</f>
        <v>0</v>
      </c>
      <c r="AY155" s="518">
        <f>' IP STOP cijfers nieuw'!AY5</f>
        <v>0</v>
      </c>
      <c r="AZ155" s="518">
        <f>' IP STOP cijfers nieuw'!AZ5</f>
        <v>0</v>
      </c>
      <c r="BA155" s="518">
        <f>' IP STOP cijfers nieuw'!BA5</f>
        <v>0</v>
      </c>
      <c r="BB155" s="518">
        <f>' IP STOP cijfers nieuw'!BB5</f>
        <v>0</v>
      </c>
      <c r="BC155" s="781">
        <f>' IP STOP cijfers nieuw'!BC5</f>
        <v>0</v>
      </c>
      <c r="BD155" s="518">
        <f>' IP STOP cijfers nieuw'!BD5</f>
        <v>0</v>
      </c>
      <c r="BE155" s="518">
        <f>' IP STOP cijfers nieuw'!BE5</f>
        <v>0</v>
      </c>
      <c r="BF155" s="518">
        <f>' IP STOP cijfers nieuw'!BF5</f>
        <v>0</v>
      </c>
      <c r="BG155" s="518">
        <f>' IP STOP cijfers nieuw'!BG5</f>
        <v>0</v>
      </c>
      <c r="BH155" s="518">
        <f>' IP STOP cijfers nieuw'!BH5</f>
        <v>0</v>
      </c>
      <c r="BI155" s="518">
        <f>' IP STOP cijfers nieuw'!BI5</f>
        <v>0</v>
      </c>
      <c r="BJ155" s="518">
        <f>' IP STOP cijfers nieuw'!BJ5</f>
        <v>0</v>
      </c>
      <c r="BK155" s="781">
        <f>' IP STOP cijfers nieuw'!BK5</f>
        <v>0</v>
      </c>
      <c r="BL155" s="518">
        <f>' IP STOP cijfers nieuw'!BL5</f>
        <v>0</v>
      </c>
      <c r="BM155" s="518">
        <f>' IP STOP cijfers nieuw'!BM5</f>
        <v>0</v>
      </c>
      <c r="BN155" s="518">
        <f>' IP STOP cijfers nieuw'!BN5</f>
        <v>0</v>
      </c>
      <c r="BO155" s="518">
        <f>' IP STOP cijfers nieuw'!BO5</f>
        <v>0</v>
      </c>
      <c r="BP155" s="518">
        <f>' IP STOP cijfers nieuw'!BP5</f>
        <v>0</v>
      </c>
      <c r="BQ155" s="781">
        <f>' IP STOP cijfers nieuw'!BQ5</f>
        <v>0</v>
      </c>
      <c r="BR155" s="518">
        <f>' IP STOP cijfers nieuw'!BR5</f>
        <v>0</v>
      </c>
      <c r="BS155" s="518">
        <f>' IP STOP cijfers nieuw'!BS5</f>
        <v>0</v>
      </c>
      <c r="BT155" s="518">
        <f>' IP STOP cijfers nieuw'!BT5</f>
        <v>0</v>
      </c>
      <c r="BU155" s="518">
        <f>' IP STOP cijfers nieuw'!BU5</f>
        <v>0</v>
      </c>
      <c r="BV155" s="518">
        <f>' IP STOP cijfers nieuw'!BV5</f>
        <v>0</v>
      </c>
      <c r="BW155" s="518">
        <f>' IP STOP cijfers nieuw'!BW5</f>
        <v>0</v>
      </c>
      <c r="BX155" s="780">
        <f>' IP STOP cijfers nieuw'!BX5</f>
        <v>825</v>
      </c>
      <c r="BY155" s="781">
        <f>' IP STOP cijfers nieuw'!BY5</f>
        <v>0</v>
      </c>
      <c r="BZ155" s="518">
        <f>' IP STOP cijfers nieuw'!BZ5</f>
        <v>0</v>
      </c>
      <c r="CA155" s="518">
        <f>' IP STOP cijfers nieuw'!CA5</f>
        <v>0</v>
      </c>
      <c r="CB155" s="518">
        <f>' IP STOP cijfers nieuw'!CB5</f>
        <v>0</v>
      </c>
      <c r="CC155" s="518">
        <f>' IP STOP cijfers nieuw'!CC5</f>
        <v>0</v>
      </c>
      <c r="CD155" s="518">
        <f>' IP STOP cijfers nieuw'!CD5</f>
        <v>0</v>
      </c>
      <c r="CE155" s="518">
        <f>' IP STOP cijfers nieuw'!CE5</f>
        <v>0</v>
      </c>
      <c r="CF155" s="518">
        <f>' IP STOP cijfers nieuw'!CF5</f>
        <v>0</v>
      </c>
      <c r="CG155" s="518">
        <f>' IP STOP cijfers nieuw'!CG5</f>
        <v>0</v>
      </c>
      <c r="CH155" s="518">
        <f>' IP STOP cijfers nieuw'!CH5</f>
        <v>0</v>
      </c>
      <c r="CI155" s="518">
        <f>' IP STOP cijfers nieuw'!CI5</f>
        <v>0</v>
      </c>
      <c r="CJ155" s="518">
        <f>' IP STOP cijfers nieuw'!CJ5</f>
        <v>0</v>
      </c>
      <c r="CK155" s="518">
        <f>' IP STOP cijfers nieuw'!CK5</f>
        <v>0</v>
      </c>
      <c r="CL155" s="783">
        <f>' IP STOP cijfers nieuw'!CL5</f>
        <v>0</v>
      </c>
      <c r="CM155" s="518">
        <f>' IP STOP cijfers nieuw'!CM5</f>
        <v>0</v>
      </c>
      <c r="CN155" s="518">
        <f>' IP STOP cijfers nieuw'!CN5</f>
        <v>0</v>
      </c>
      <c r="CO155" s="518">
        <f>' IP STOP cijfers nieuw'!CO5</f>
        <v>0</v>
      </c>
      <c r="CP155" s="518">
        <f>' IP STOP cijfers nieuw'!CP5</f>
        <v>0</v>
      </c>
      <c r="CQ155" s="518">
        <f>' IP STOP cijfers nieuw'!CQ5</f>
        <v>0</v>
      </c>
      <c r="CR155" s="518">
        <f>' IP STOP cijfers nieuw'!CR5</f>
        <v>0</v>
      </c>
      <c r="CS155" s="518">
        <f>' IP STOP cijfers nieuw'!CS5</f>
        <v>0</v>
      </c>
      <c r="CT155" s="518">
        <f>' IP STOP cijfers nieuw'!CT5</f>
        <v>0</v>
      </c>
      <c r="CU155" s="518">
        <f>' IP STOP cijfers nieuw'!CU5</f>
        <v>0</v>
      </c>
      <c r="CV155" s="518">
        <f>' IP STOP cijfers nieuw'!CV5</f>
        <v>0</v>
      </c>
      <c r="CW155" s="518">
        <f>' IP STOP cijfers nieuw'!CW5</f>
        <v>0</v>
      </c>
      <c r="CX155" s="518">
        <f>' IP STOP cijfers nieuw'!CX5</f>
        <v>0</v>
      </c>
      <c r="CY155" s="782">
        <f>' IP STOP cijfers nieuw'!CY5</f>
        <v>0</v>
      </c>
      <c r="CZ155" s="533">
        <f>' IP STOP cijfers nieuw'!CZ5</f>
        <v>0</v>
      </c>
      <c r="DA155" s="518">
        <f>' IP STOP cijfers nieuw'!DA5</f>
        <v>0</v>
      </c>
      <c r="DB155" s="518">
        <f>' IP STOP cijfers nieuw'!DB5</f>
        <v>0</v>
      </c>
      <c r="DC155" s="518">
        <f>' IP STOP cijfers nieuw'!DC5</f>
        <v>0</v>
      </c>
      <c r="DD155" s="518">
        <f>' IP STOP cijfers nieuw'!DD5</f>
        <v>0</v>
      </c>
      <c r="DE155" s="518">
        <f>' IP STOP cijfers nieuw'!DE5</f>
        <v>0</v>
      </c>
      <c r="DF155" s="518">
        <f>' IP STOP cijfers nieuw'!DF5</f>
        <v>0</v>
      </c>
      <c r="DG155" s="518">
        <f>' IP STOP cijfers nieuw'!DG5</f>
        <v>0</v>
      </c>
      <c r="DH155" s="518">
        <f>' IP STOP cijfers nieuw'!DH5</f>
        <v>0</v>
      </c>
      <c r="DI155" s="518">
        <f>' IP STOP cijfers nieuw'!DI5</f>
        <v>0</v>
      </c>
      <c r="DJ155" s="518">
        <f>' IP STOP cijfers nieuw'!DJ5</f>
        <v>0</v>
      </c>
      <c r="DK155" s="518">
        <f>' IP STOP cijfers nieuw'!DK5</f>
        <v>0</v>
      </c>
      <c r="DL155" s="782">
        <f>' IP STOP cijfers nieuw'!DL5</f>
        <v>0</v>
      </c>
    </row>
    <row r="156" spans="1:116" s="617" customFormat="1">
      <c r="A156" s="780">
        <f>' IP STOP cijfers nieuw'!A6</f>
        <v>0</v>
      </c>
      <c r="B156" s="781" t="str">
        <f>' IP STOP cijfers nieuw'!B6</f>
        <v>OWNT</v>
      </c>
      <c r="C156" s="526" t="str">
        <f>' IP STOP cijfers nieuw'!C6</f>
        <v>Industriële Productie</v>
      </c>
      <c r="D156" s="526" t="str">
        <f>' IP STOP cijfers nieuw'!D6</f>
        <v>IP Voedselveiligheid VWS</v>
      </c>
      <c r="E156" s="526" t="str">
        <f>' IP STOP cijfers nieuw'!E6</f>
        <v>VVH Toezicht geregistreerde bedrijven verbeterplan planmatig 2e kwartaal</v>
      </c>
      <c r="F156" s="526" t="str">
        <f>' IP STOP cijfers nieuw'!F6</f>
        <v>VWS</v>
      </c>
      <c r="G156" s="526" t="str">
        <f>' IP STOP cijfers nieuw'!G6</f>
        <v>verbeterplan</v>
      </c>
      <c r="H156" s="518">
        <f>' IP STOP cijfers nieuw'!H6</f>
        <v>850</v>
      </c>
      <c r="I156" s="518">
        <f>' IP STOP cijfers nieuw'!I6</f>
        <v>0</v>
      </c>
      <c r="J156" s="518">
        <f>' IP STOP cijfers nieuw'!J6</f>
        <v>0</v>
      </c>
      <c r="K156" s="518">
        <f>' IP STOP cijfers nieuw'!K6</f>
        <v>0</v>
      </c>
      <c r="L156" s="518">
        <f>' IP STOP cijfers nieuw'!L6</f>
        <v>0</v>
      </c>
      <c r="M156" s="518">
        <f>' IP STOP cijfers nieuw'!M6</f>
        <v>0</v>
      </c>
      <c r="N156" s="518">
        <f>' IP STOP cijfers nieuw'!N6</f>
        <v>0</v>
      </c>
      <c r="O156" s="518">
        <f>' IP STOP cijfers nieuw'!O6</f>
        <v>0</v>
      </c>
      <c r="P156" s="518">
        <f>' IP STOP cijfers nieuw'!P6</f>
        <v>0</v>
      </c>
      <c r="Q156" s="782">
        <f>' IP STOP cijfers nieuw'!Q6</f>
        <v>850</v>
      </c>
      <c r="R156" s="533">
        <f>' IP STOP cijfers nieuw'!R6</f>
        <v>0</v>
      </c>
      <c r="S156" s="518">
        <f>' IP STOP cijfers nieuw'!S6</f>
        <v>0</v>
      </c>
      <c r="T156" s="518">
        <f>' IP STOP cijfers nieuw'!T6</f>
        <v>850</v>
      </c>
      <c r="U156" s="518">
        <f>' IP STOP cijfers nieuw'!U6</f>
        <v>0</v>
      </c>
      <c r="V156" s="518">
        <f>' IP STOP cijfers nieuw'!V6</f>
        <v>0</v>
      </c>
      <c r="W156" s="518">
        <f>' IP STOP cijfers nieuw'!W6</f>
        <v>0</v>
      </c>
      <c r="X156" s="518">
        <f>' IP STOP cijfers nieuw'!X6</f>
        <v>0</v>
      </c>
      <c r="Y156" s="518">
        <f>' IP STOP cijfers nieuw'!Y6</f>
        <v>0</v>
      </c>
      <c r="Z156" s="781">
        <f>' IP STOP cijfers nieuw'!Z6</f>
        <v>850</v>
      </c>
      <c r="AA156" s="518">
        <f>' IP STOP cijfers nieuw'!AA6</f>
        <v>75</v>
      </c>
      <c r="AB156" s="518">
        <f>' IP STOP cijfers nieuw'!AB6</f>
        <v>0</v>
      </c>
      <c r="AC156" s="518">
        <f>' IP STOP cijfers nieuw'!AC6</f>
        <v>775</v>
      </c>
      <c r="AD156" s="518">
        <f>' IP STOP cijfers nieuw'!AD6</f>
        <v>0</v>
      </c>
      <c r="AE156" s="518">
        <f>' IP STOP cijfers nieuw'!AE6</f>
        <v>0</v>
      </c>
      <c r="AF156" s="518">
        <f>' IP STOP cijfers nieuw'!AF6</f>
        <v>0</v>
      </c>
      <c r="AG156" s="781">
        <f>' IP STOP cijfers nieuw'!AG6</f>
        <v>0</v>
      </c>
      <c r="AH156" s="518">
        <f>' IP STOP cijfers nieuw'!AH6</f>
        <v>75</v>
      </c>
      <c r="AI156" s="518">
        <f>' IP STOP cijfers nieuw'!AI6</f>
        <v>0</v>
      </c>
      <c r="AJ156" s="518">
        <f>' IP STOP cijfers nieuw'!AJ6</f>
        <v>0</v>
      </c>
      <c r="AK156" s="518">
        <f>' IP STOP cijfers nieuw'!AK6</f>
        <v>0</v>
      </c>
      <c r="AL156" s="781">
        <f>' IP STOP cijfers nieuw'!AL6</f>
        <v>0</v>
      </c>
      <c r="AM156" s="518">
        <f>' IP STOP cijfers nieuw'!AM6</f>
        <v>0</v>
      </c>
      <c r="AN156" s="518">
        <f>' IP STOP cijfers nieuw'!AN6</f>
        <v>0</v>
      </c>
      <c r="AO156" s="518">
        <f>' IP STOP cijfers nieuw'!AO6</f>
        <v>0</v>
      </c>
      <c r="AP156" s="518">
        <f>' IP STOP cijfers nieuw'!AP6</f>
        <v>0</v>
      </c>
      <c r="AQ156" s="518">
        <f>' IP STOP cijfers nieuw'!AQ6</f>
        <v>0</v>
      </c>
      <c r="AR156" s="781">
        <f>' IP STOP cijfers nieuw'!AR6</f>
        <v>0</v>
      </c>
      <c r="AS156" s="518">
        <f>' IP STOP cijfers nieuw'!AS6</f>
        <v>0</v>
      </c>
      <c r="AT156" s="518">
        <f>' IP STOP cijfers nieuw'!AT6</f>
        <v>0</v>
      </c>
      <c r="AU156" s="518">
        <f>' IP STOP cijfers nieuw'!AU6</f>
        <v>0</v>
      </c>
      <c r="AV156" s="518">
        <f>' IP STOP cijfers nieuw'!AV6</f>
        <v>0</v>
      </c>
      <c r="AW156" s="518">
        <f>' IP STOP cijfers nieuw'!AW6</f>
        <v>0</v>
      </c>
      <c r="AX156" s="518">
        <f>' IP STOP cijfers nieuw'!AX6</f>
        <v>0</v>
      </c>
      <c r="AY156" s="518">
        <f>' IP STOP cijfers nieuw'!AY6</f>
        <v>0</v>
      </c>
      <c r="AZ156" s="518">
        <f>' IP STOP cijfers nieuw'!AZ6</f>
        <v>0</v>
      </c>
      <c r="BA156" s="518">
        <f>' IP STOP cijfers nieuw'!BA6</f>
        <v>0</v>
      </c>
      <c r="BB156" s="518">
        <f>' IP STOP cijfers nieuw'!BB6</f>
        <v>0</v>
      </c>
      <c r="BC156" s="781">
        <f>' IP STOP cijfers nieuw'!BC6</f>
        <v>0</v>
      </c>
      <c r="BD156" s="518">
        <f>' IP STOP cijfers nieuw'!BD6</f>
        <v>0</v>
      </c>
      <c r="BE156" s="518">
        <f>' IP STOP cijfers nieuw'!BE6</f>
        <v>0</v>
      </c>
      <c r="BF156" s="518">
        <f>' IP STOP cijfers nieuw'!BF6</f>
        <v>0</v>
      </c>
      <c r="BG156" s="518">
        <f>' IP STOP cijfers nieuw'!BG6</f>
        <v>0</v>
      </c>
      <c r="BH156" s="518">
        <f>' IP STOP cijfers nieuw'!BH6</f>
        <v>0</v>
      </c>
      <c r="BI156" s="518">
        <f>' IP STOP cijfers nieuw'!BI6</f>
        <v>0</v>
      </c>
      <c r="BJ156" s="518">
        <f>' IP STOP cijfers nieuw'!BJ6</f>
        <v>0</v>
      </c>
      <c r="BK156" s="781">
        <f>' IP STOP cijfers nieuw'!BK6</f>
        <v>0</v>
      </c>
      <c r="BL156" s="518">
        <f>' IP STOP cijfers nieuw'!BL6</f>
        <v>0</v>
      </c>
      <c r="BM156" s="518">
        <f>' IP STOP cijfers nieuw'!BM6</f>
        <v>0</v>
      </c>
      <c r="BN156" s="518">
        <f>' IP STOP cijfers nieuw'!BN6</f>
        <v>0</v>
      </c>
      <c r="BO156" s="518">
        <f>' IP STOP cijfers nieuw'!BO6</f>
        <v>0</v>
      </c>
      <c r="BP156" s="518">
        <f>' IP STOP cijfers nieuw'!BP6</f>
        <v>0</v>
      </c>
      <c r="BQ156" s="781">
        <f>' IP STOP cijfers nieuw'!BQ6</f>
        <v>0</v>
      </c>
      <c r="BR156" s="518">
        <f>' IP STOP cijfers nieuw'!BR6</f>
        <v>0</v>
      </c>
      <c r="BS156" s="518">
        <f>' IP STOP cijfers nieuw'!BS6</f>
        <v>0</v>
      </c>
      <c r="BT156" s="518">
        <f>' IP STOP cijfers nieuw'!BT6</f>
        <v>0</v>
      </c>
      <c r="BU156" s="518">
        <f>' IP STOP cijfers nieuw'!BU6</f>
        <v>0</v>
      </c>
      <c r="BV156" s="518">
        <f>' IP STOP cijfers nieuw'!BV6</f>
        <v>0</v>
      </c>
      <c r="BW156" s="518">
        <f>' IP STOP cijfers nieuw'!BW6</f>
        <v>0</v>
      </c>
      <c r="BX156" s="780">
        <f>' IP STOP cijfers nieuw'!BX6</f>
        <v>775</v>
      </c>
      <c r="BY156" s="781">
        <f>' IP STOP cijfers nieuw'!BY6</f>
        <v>0</v>
      </c>
      <c r="BZ156" s="518">
        <f>' IP STOP cijfers nieuw'!BZ6</f>
        <v>0</v>
      </c>
      <c r="CA156" s="518">
        <f>' IP STOP cijfers nieuw'!CA6</f>
        <v>0</v>
      </c>
      <c r="CB156" s="518">
        <f>' IP STOP cijfers nieuw'!CB6</f>
        <v>0</v>
      </c>
      <c r="CC156" s="518">
        <f>' IP STOP cijfers nieuw'!CC6</f>
        <v>0</v>
      </c>
      <c r="CD156" s="518">
        <f>' IP STOP cijfers nieuw'!CD6</f>
        <v>0</v>
      </c>
      <c r="CE156" s="518">
        <f>' IP STOP cijfers nieuw'!CE6</f>
        <v>0</v>
      </c>
      <c r="CF156" s="518">
        <f>' IP STOP cijfers nieuw'!CF6</f>
        <v>0</v>
      </c>
      <c r="CG156" s="518">
        <f>' IP STOP cijfers nieuw'!CG6</f>
        <v>0</v>
      </c>
      <c r="CH156" s="518">
        <f>' IP STOP cijfers nieuw'!CH6</f>
        <v>0</v>
      </c>
      <c r="CI156" s="518">
        <f>' IP STOP cijfers nieuw'!CI6</f>
        <v>0</v>
      </c>
      <c r="CJ156" s="518">
        <f>' IP STOP cijfers nieuw'!CJ6</f>
        <v>0</v>
      </c>
      <c r="CK156" s="518">
        <f>' IP STOP cijfers nieuw'!CK6</f>
        <v>0</v>
      </c>
      <c r="CL156" s="783">
        <f>' IP STOP cijfers nieuw'!CL6</f>
        <v>0</v>
      </c>
      <c r="CM156" s="518">
        <f>' IP STOP cijfers nieuw'!CM6</f>
        <v>0</v>
      </c>
      <c r="CN156" s="518">
        <f>' IP STOP cijfers nieuw'!CN6</f>
        <v>0</v>
      </c>
      <c r="CO156" s="518">
        <f>' IP STOP cijfers nieuw'!CO6</f>
        <v>0</v>
      </c>
      <c r="CP156" s="518">
        <f>' IP STOP cijfers nieuw'!CP6</f>
        <v>0</v>
      </c>
      <c r="CQ156" s="518">
        <f>' IP STOP cijfers nieuw'!CQ6</f>
        <v>0</v>
      </c>
      <c r="CR156" s="518">
        <f>' IP STOP cijfers nieuw'!CR6</f>
        <v>0</v>
      </c>
      <c r="CS156" s="518">
        <f>' IP STOP cijfers nieuw'!CS6</f>
        <v>0</v>
      </c>
      <c r="CT156" s="518">
        <f>' IP STOP cijfers nieuw'!CT6</f>
        <v>0</v>
      </c>
      <c r="CU156" s="518">
        <f>' IP STOP cijfers nieuw'!CU6</f>
        <v>0</v>
      </c>
      <c r="CV156" s="518">
        <f>' IP STOP cijfers nieuw'!CV6</f>
        <v>0</v>
      </c>
      <c r="CW156" s="518">
        <f>' IP STOP cijfers nieuw'!CW6</f>
        <v>0</v>
      </c>
      <c r="CX156" s="518">
        <f>' IP STOP cijfers nieuw'!CX6</f>
        <v>0</v>
      </c>
      <c r="CY156" s="782">
        <f>' IP STOP cijfers nieuw'!CY6</f>
        <v>0</v>
      </c>
      <c r="CZ156" s="533">
        <f>' IP STOP cijfers nieuw'!CZ6</f>
        <v>0</v>
      </c>
      <c r="DA156" s="518">
        <f>' IP STOP cijfers nieuw'!DA6</f>
        <v>0</v>
      </c>
      <c r="DB156" s="518">
        <f>' IP STOP cijfers nieuw'!DB6</f>
        <v>0</v>
      </c>
      <c r="DC156" s="518">
        <f>' IP STOP cijfers nieuw'!DC6</f>
        <v>0</v>
      </c>
      <c r="DD156" s="518">
        <f>' IP STOP cijfers nieuw'!DD6</f>
        <v>0</v>
      </c>
      <c r="DE156" s="518">
        <f>' IP STOP cijfers nieuw'!DE6</f>
        <v>0</v>
      </c>
      <c r="DF156" s="518">
        <f>' IP STOP cijfers nieuw'!DF6</f>
        <v>0</v>
      </c>
      <c r="DG156" s="518">
        <f>' IP STOP cijfers nieuw'!DG6</f>
        <v>0</v>
      </c>
      <c r="DH156" s="518">
        <f>' IP STOP cijfers nieuw'!DH6</f>
        <v>0</v>
      </c>
      <c r="DI156" s="518">
        <f>' IP STOP cijfers nieuw'!DI6</f>
        <v>0</v>
      </c>
      <c r="DJ156" s="518">
        <f>' IP STOP cijfers nieuw'!DJ6</f>
        <v>0</v>
      </c>
      <c r="DK156" s="518">
        <f>' IP STOP cijfers nieuw'!DK6</f>
        <v>0</v>
      </c>
      <c r="DL156" s="782">
        <f>' IP STOP cijfers nieuw'!DL6</f>
        <v>0</v>
      </c>
    </row>
    <row r="157" spans="1:116" s="617" customFormat="1">
      <c r="A157" s="780">
        <f>' IP STOP cijfers nieuw'!A7</f>
        <v>0</v>
      </c>
      <c r="B157" s="781" t="str">
        <f>' IP STOP cijfers nieuw'!B7</f>
        <v>OWNT</v>
      </c>
      <c r="C157" s="526" t="str">
        <f>' IP STOP cijfers nieuw'!C7</f>
        <v>Industriële Productie</v>
      </c>
      <c r="D157" s="526" t="str">
        <f>' IP STOP cijfers nieuw'!D7</f>
        <v>IP Voedselveiligheid VWS</v>
      </c>
      <c r="E157" s="526" t="str">
        <f>' IP STOP cijfers nieuw'!E7</f>
        <v>VVH Toezicht geregistreerde bedrijven verbeterplan planmatig 3e kwartaal</v>
      </c>
      <c r="F157" s="526" t="str">
        <f>' IP STOP cijfers nieuw'!F7</f>
        <v>VWS</v>
      </c>
      <c r="G157" s="526" t="str">
        <f>' IP STOP cijfers nieuw'!G7</f>
        <v>verbeterplan</v>
      </c>
      <c r="H157" s="518">
        <f>' IP STOP cijfers nieuw'!H7</f>
        <v>900</v>
      </c>
      <c r="I157" s="518">
        <f>' IP STOP cijfers nieuw'!I7</f>
        <v>0</v>
      </c>
      <c r="J157" s="518">
        <f>' IP STOP cijfers nieuw'!J7</f>
        <v>0</v>
      </c>
      <c r="K157" s="518">
        <f>' IP STOP cijfers nieuw'!K7</f>
        <v>0</v>
      </c>
      <c r="L157" s="518">
        <f>' IP STOP cijfers nieuw'!L7</f>
        <v>0</v>
      </c>
      <c r="M157" s="518">
        <f>' IP STOP cijfers nieuw'!M7</f>
        <v>0</v>
      </c>
      <c r="N157" s="518">
        <f>' IP STOP cijfers nieuw'!N7</f>
        <v>0</v>
      </c>
      <c r="O157" s="518">
        <f>' IP STOP cijfers nieuw'!O7</f>
        <v>0</v>
      </c>
      <c r="P157" s="518">
        <f>' IP STOP cijfers nieuw'!P7</f>
        <v>0</v>
      </c>
      <c r="Q157" s="782">
        <f>' IP STOP cijfers nieuw'!Q7</f>
        <v>900</v>
      </c>
      <c r="R157" s="533">
        <f>' IP STOP cijfers nieuw'!R7</f>
        <v>0</v>
      </c>
      <c r="S157" s="518">
        <f>' IP STOP cijfers nieuw'!S7</f>
        <v>0</v>
      </c>
      <c r="T157" s="518">
        <f>' IP STOP cijfers nieuw'!T7</f>
        <v>900</v>
      </c>
      <c r="U157" s="518">
        <f>' IP STOP cijfers nieuw'!U7</f>
        <v>0</v>
      </c>
      <c r="V157" s="518">
        <f>' IP STOP cijfers nieuw'!V7</f>
        <v>0</v>
      </c>
      <c r="W157" s="518">
        <f>' IP STOP cijfers nieuw'!W7</f>
        <v>0</v>
      </c>
      <c r="X157" s="518">
        <f>' IP STOP cijfers nieuw'!X7</f>
        <v>0</v>
      </c>
      <c r="Y157" s="518">
        <f>' IP STOP cijfers nieuw'!Y7</f>
        <v>0</v>
      </c>
      <c r="Z157" s="781">
        <f>' IP STOP cijfers nieuw'!Z7</f>
        <v>900</v>
      </c>
      <c r="AA157" s="518">
        <f>' IP STOP cijfers nieuw'!AA7</f>
        <v>100</v>
      </c>
      <c r="AB157" s="518">
        <f>' IP STOP cijfers nieuw'!AB7</f>
        <v>0</v>
      </c>
      <c r="AC157" s="518">
        <f>' IP STOP cijfers nieuw'!AC7</f>
        <v>800</v>
      </c>
      <c r="AD157" s="518">
        <f>' IP STOP cijfers nieuw'!AD7</f>
        <v>0</v>
      </c>
      <c r="AE157" s="518">
        <f>' IP STOP cijfers nieuw'!AE7</f>
        <v>0</v>
      </c>
      <c r="AF157" s="518">
        <f>' IP STOP cijfers nieuw'!AF7</f>
        <v>0</v>
      </c>
      <c r="AG157" s="781">
        <f>' IP STOP cijfers nieuw'!AG7</f>
        <v>0</v>
      </c>
      <c r="AH157" s="518">
        <f>' IP STOP cijfers nieuw'!AH7</f>
        <v>100</v>
      </c>
      <c r="AI157" s="518">
        <f>' IP STOP cijfers nieuw'!AI7</f>
        <v>0</v>
      </c>
      <c r="AJ157" s="518">
        <f>' IP STOP cijfers nieuw'!AJ7</f>
        <v>0</v>
      </c>
      <c r="AK157" s="518">
        <f>' IP STOP cijfers nieuw'!AK7</f>
        <v>0</v>
      </c>
      <c r="AL157" s="781">
        <f>' IP STOP cijfers nieuw'!AL7</f>
        <v>0</v>
      </c>
      <c r="AM157" s="518">
        <f>' IP STOP cijfers nieuw'!AM7</f>
        <v>0</v>
      </c>
      <c r="AN157" s="518">
        <f>' IP STOP cijfers nieuw'!AN7</f>
        <v>0</v>
      </c>
      <c r="AO157" s="518">
        <f>' IP STOP cijfers nieuw'!AO7</f>
        <v>0</v>
      </c>
      <c r="AP157" s="518">
        <f>' IP STOP cijfers nieuw'!AP7</f>
        <v>0</v>
      </c>
      <c r="AQ157" s="518">
        <f>' IP STOP cijfers nieuw'!AQ7</f>
        <v>0</v>
      </c>
      <c r="AR157" s="781">
        <f>' IP STOP cijfers nieuw'!AR7</f>
        <v>0</v>
      </c>
      <c r="AS157" s="518">
        <f>' IP STOP cijfers nieuw'!AS7</f>
        <v>0</v>
      </c>
      <c r="AT157" s="518">
        <f>' IP STOP cijfers nieuw'!AT7</f>
        <v>0</v>
      </c>
      <c r="AU157" s="518">
        <f>' IP STOP cijfers nieuw'!AU7</f>
        <v>0</v>
      </c>
      <c r="AV157" s="518">
        <f>' IP STOP cijfers nieuw'!AV7</f>
        <v>0</v>
      </c>
      <c r="AW157" s="518">
        <f>' IP STOP cijfers nieuw'!AW7</f>
        <v>0</v>
      </c>
      <c r="AX157" s="518">
        <f>' IP STOP cijfers nieuw'!AX7</f>
        <v>0</v>
      </c>
      <c r="AY157" s="518">
        <f>' IP STOP cijfers nieuw'!AY7</f>
        <v>0</v>
      </c>
      <c r="AZ157" s="518">
        <f>' IP STOP cijfers nieuw'!AZ7</f>
        <v>0</v>
      </c>
      <c r="BA157" s="518">
        <f>' IP STOP cijfers nieuw'!BA7</f>
        <v>0</v>
      </c>
      <c r="BB157" s="518">
        <f>' IP STOP cijfers nieuw'!BB7</f>
        <v>0</v>
      </c>
      <c r="BC157" s="781">
        <f>' IP STOP cijfers nieuw'!BC7</f>
        <v>0</v>
      </c>
      <c r="BD157" s="518">
        <f>' IP STOP cijfers nieuw'!BD7</f>
        <v>0</v>
      </c>
      <c r="BE157" s="518">
        <f>' IP STOP cijfers nieuw'!BE7</f>
        <v>0</v>
      </c>
      <c r="BF157" s="518">
        <f>' IP STOP cijfers nieuw'!BF7</f>
        <v>0</v>
      </c>
      <c r="BG157" s="518">
        <f>' IP STOP cijfers nieuw'!BG7</f>
        <v>0</v>
      </c>
      <c r="BH157" s="518">
        <f>' IP STOP cijfers nieuw'!BH7</f>
        <v>0</v>
      </c>
      <c r="BI157" s="518">
        <f>' IP STOP cijfers nieuw'!BI7</f>
        <v>0</v>
      </c>
      <c r="BJ157" s="518">
        <f>' IP STOP cijfers nieuw'!BJ7</f>
        <v>0</v>
      </c>
      <c r="BK157" s="781">
        <f>' IP STOP cijfers nieuw'!BK7</f>
        <v>0</v>
      </c>
      <c r="BL157" s="518">
        <f>' IP STOP cijfers nieuw'!BL7</f>
        <v>0</v>
      </c>
      <c r="BM157" s="518">
        <f>' IP STOP cijfers nieuw'!BM7</f>
        <v>0</v>
      </c>
      <c r="BN157" s="518">
        <f>' IP STOP cijfers nieuw'!BN7</f>
        <v>0</v>
      </c>
      <c r="BO157" s="518">
        <f>' IP STOP cijfers nieuw'!BO7</f>
        <v>0</v>
      </c>
      <c r="BP157" s="518">
        <f>' IP STOP cijfers nieuw'!BP7</f>
        <v>0</v>
      </c>
      <c r="BQ157" s="781">
        <f>' IP STOP cijfers nieuw'!BQ7</f>
        <v>0</v>
      </c>
      <c r="BR157" s="518">
        <f>' IP STOP cijfers nieuw'!BR7</f>
        <v>0</v>
      </c>
      <c r="BS157" s="518">
        <f>' IP STOP cijfers nieuw'!BS7</f>
        <v>0</v>
      </c>
      <c r="BT157" s="518">
        <f>' IP STOP cijfers nieuw'!BT7</f>
        <v>0</v>
      </c>
      <c r="BU157" s="518">
        <f>' IP STOP cijfers nieuw'!BU7</f>
        <v>0</v>
      </c>
      <c r="BV157" s="518">
        <f>' IP STOP cijfers nieuw'!BV7</f>
        <v>0</v>
      </c>
      <c r="BW157" s="518">
        <f>' IP STOP cijfers nieuw'!BW7</f>
        <v>0</v>
      </c>
      <c r="BX157" s="780">
        <f>' IP STOP cijfers nieuw'!BX7</f>
        <v>800</v>
      </c>
      <c r="BY157" s="781">
        <f>' IP STOP cijfers nieuw'!BY7</f>
        <v>0</v>
      </c>
      <c r="BZ157" s="518">
        <f>' IP STOP cijfers nieuw'!BZ7</f>
        <v>0</v>
      </c>
      <c r="CA157" s="518">
        <f>' IP STOP cijfers nieuw'!CA7</f>
        <v>0</v>
      </c>
      <c r="CB157" s="518">
        <f>' IP STOP cijfers nieuw'!CB7</f>
        <v>0</v>
      </c>
      <c r="CC157" s="518">
        <f>' IP STOP cijfers nieuw'!CC7</f>
        <v>0</v>
      </c>
      <c r="CD157" s="518">
        <f>' IP STOP cijfers nieuw'!CD7</f>
        <v>0</v>
      </c>
      <c r="CE157" s="518">
        <f>' IP STOP cijfers nieuw'!CE7</f>
        <v>0</v>
      </c>
      <c r="CF157" s="518">
        <f>' IP STOP cijfers nieuw'!CF7</f>
        <v>0</v>
      </c>
      <c r="CG157" s="518">
        <f>' IP STOP cijfers nieuw'!CG7</f>
        <v>0</v>
      </c>
      <c r="CH157" s="518">
        <f>' IP STOP cijfers nieuw'!CH7</f>
        <v>0</v>
      </c>
      <c r="CI157" s="518">
        <f>' IP STOP cijfers nieuw'!CI7</f>
        <v>0</v>
      </c>
      <c r="CJ157" s="518">
        <f>' IP STOP cijfers nieuw'!CJ7</f>
        <v>0</v>
      </c>
      <c r="CK157" s="518">
        <f>' IP STOP cijfers nieuw'!CK7</f>
        <v>0</v>
      </c>
      <c r="CL157" s="783">
        <f>' IP STOP cijfers nieuw'!CL7</f>
        <v>0</v>
      </c>
      <c r="CM157" s="518">
        <f>' IP STOP cijfers nieuw'!CM7</f>
        <v>0</v>
      </c>
      <c r="CN157" s="518">
        <f>' IP STOP cijfers nieuw'!CN7</f>
        <v>0</v>
      </c>
      <c r="CO157" s="518">
        <f>' IP STOP cijfers nieuw'!CO7</f>
        <v>0</v>
      </c>
      <c r="CP157" s="518">
        <f>' IP STOP cijfers nieuw'!CP7</f>
        <v>0</v>
      </c>
      <c r="CQ157" s="518">
        <f>' IP STOP cijfers nieuw'!CQ7</f>
        <v>0</v>
      </c>
      <c r="CR157" s="518">
        <f>' IP STOP cijfers nieuw'!CR7</f>
        <v>0</v>
      </c>
      <c r="CS157" s="518">
        <f>' IP STOP cijfers nieuw'!CS7</f>
        <v>0</v>
      </c>
      <c r="CT157" s="518">
        <f>' IP STOP cijfers nieuw'!CT7</f>
        <v>0</v>
      </c>
      <c r="CU157" s="518">
        <f>' IP STOP cijfers nieuw'!CU7</f>
        <v>0</v>
      </c>
      <c r="CV157" s="518">
        <f>' IP STOP cijfers nieuw'!CV7</f>
        <v>0</v>
      </c>
      <c r="CW157" s="518">
        <f>' IP STOP cijfers nieuw'!CW7</f>
        <v>0</v>
      </c>
      <c r="CX157" s="518">
        <f>' IP STOP cijfers nieuw'!CX7</f>
        <v>0</v>
      </c>
      <c r="CY157" s="782">
        <f>' IP STOP cijfers nieuw'!CY7</f>
        <v>0</v>
      </c>
      <c r="CZ157" s="533">
        <f>' IP STOP cijfers nieuw'!CZ7</f>
        <v>0</v>
      </c>
      <c r="DA157" s="518">
        <f>' IP STOP cijfers nieuw'!DA7</f>
        <v>0</v>
      </c>
      <c r="DB157" s="518">
        <f>' IP STOP cijfers nieuw'!DB7</f>
        <v>0</v>
      </c>
      <c r="DC157" s="518">
        <f>' IP STOP cijfers nieuw'!DC7</f>
        <v>0</v>
      </c>
      <c r="DD157" s="518">
        <f>' IP STOP cijfers nieuw'!DD7</f>
        <v>0</v>
      </c>
      <c r="DE157" s="518">
        <f>' IP STOP cijfers nieuw'!DE7</f>
        <v>0</v>
      </c>
      <c r="DF157" s="518">
        <f>' IP STOP cijfers nieuw'!DF7</f>
        <v>0</v>
      </c>
      <c r="DG157" s="518">
        <f>' IP STOP cijfers nieuw'!DG7</f>
        <v>0</v>
      </c>
      <c r="DH157" s="518">
        <f>' IP STOP cijfers nieuw'!DH7</f>
        <v>0</v>
      </c>
      <c r="DI157" s="518">
        <f>' IP STOP cijfers nieuw'!DI7</f>
        <v>0</v>
      </c>
      <c r="DJ157" s="518">
        <f>' IP STOP cijfers nieuw'!DJ7</f>
        <v>0</v>
      </c>
      <c r="DK157" s="518">
        <f>' IP STOP cijfers nieuw'!DK7</f>
        <v>0</v>
      </c>
      <c r="DL157" s="782">
        <f>' IP STOP cijfers nieuw'!DL7</f>
        <v>0</v>
      </c>
    </row>
    <row r="158" spans="1:116" s="617" customFormat="1">
      <c r="A158" s="780">
        <f>' IP STOP cijfers nieuw'!A8</f>
        <v>0</v>
      </c>
      <c r="B158" s="781" t="str">
        <f>' IP STOP cijfers nieuw'!B8</f>
        <v>OWNT</v>
      </c>
      <c r="C158" s="526" t="str">
        <f>' IP STOP cijfers nieuw'!C8</f>
        <v>Industriële Productie</v>
      </c>
      <c r="D158" s="526" t="str">
        <f>' IP STOP cijfers nieuw'!D8</f>
        <v>IP Voedselveiligheid VWS</v>
      </c>
      <c r="E158" s="526" t="str">
        <f>' IP STOP cijfers nieuw'!E8</f>
        <v>VVH Toezicht geregistreerde bedrijven verbeterplan planmatig 4e kwartaal</v>
      </c>
      <c r="F158" s="526" t="str">
        <f>' IP STOP cijfers nieuw'!F8</f>
        <v>VWS</v>
      </c>
      <c r="G158" s="526" t="str">
        <f>' IP STOP cijfers nieuw'!G8</f>
        <v>verbeterplan</v>
      </c>
      <c r="H158" s="518">
        <f>' IP STOP cijfers nieuw'!H8</f>
        <v>900</v>
      </c>
      <c r="I158" s="518">
        <f>' IP STOP cijfers nieuw'!I8</f>
        <v>0</v>
      </c>
      <c r="J158" s="518">
        <f>' IP STOP cijfers nieuw'!J8</f>
        <v>0</v>
      </c>
      <c r="K158" s="518">
        <f>' IP STOP cijfers nieuw'!K8</f>
        <v>0</v>
      </c>
      <c r="L158" s="518">
        <f>' IP STOP cijfers nieuw'!L8</f>
        <v>0</v>
      </c>
      <c r="M158" s="518">
        <f>' IP STOP cijfers nieuw'!M8</f>
        <v>0</v>
      </c>
      <c r="N158" s="518">
        <f>' IP STOP cijfers nieuw'!N8</f>
        <v>0</v>
      </c>
      <c r="O158" s="518">
        <f>' IP STOP cijfers nieuw'!O8</f>
        <v>0</v>
      </c>
      <c r="P158" s="518">
        <f>' IP STOP cijfers nieuw'!P8</f>
        <v>0</v>
      </c>
      <c r="Q158" s="782">
        <f>' IP STOP cijfers nieuw'!Q8</f>
        <v>900</v>
      </c>
      <c r="R158" s="533">
        <f>' IP STOP cijfers nieuw'!R8</f>
        <v>0</v>
      </c>
      <c r="S158" s="518">
        <f>' IP STOP cijfers nieuw'!S8</f>
        <v>0</v>
      </c>
      <c r="T158" s="518">
        <f>' IP STOP cijfers nieuw'!T8</f>
        <v>900</v>
      </c>
      <c r="U158" s="518">
        <f>' IP STOP cijfers nieuw'!U8</f>
        <v>0</v>
      </c>
      <c r="V158" s="518">
        <f>' IP STOP cijfers nieuw'!V8</f>
        <v>0</v>
      </c>
      <c r="W158" s="518">
        <f>' IP STOP cijfers nieuw'!W8</f>
        <v>0</v>
      </c>
      <c r="X158" s="518">
        <f>' IP STOP cijfers nieuw'!X8</f>
        <v>0</v>
      </c>
      <c r="Y158" s="518">
        <f>' IP STOP cijfers nieuw'!Y8</f>
        <v>0</v>
      </c>
      <c r="Z158" s="781">
        <f>' IP STOP cijfers nieuw'!Z8</f>
        <v>900</v>
      </c>
      <c r="AA158" s="518">
        <f>' IP STOP cijfers nieuw'!AA8</f>
        <v>100</v>
      </c>
      <c r="AB158" s="518">
        <f>' IP STOP cijfers nieuw'!AB8</f>
        <v>0</v>
      </c>
      <c r="AC158" s="518">
        <f>' IP STOP cijfers nieuw'!AC8</f>
        <v>800</v>
      </c>
      <c r="AD158" s="518">
        <f>' IP STOP cijfers nieuw'!AD8</f>
        <v>0</v>
      </c>
      <c r="AE158" s="518">
        <f>' IP STOP cijfers nieuw'!AE8</f>
        <v>0</v>
      </c>
      <c r="AF158" s="518">
        <f>' IP STOP cijfers nieuw'!AF8</f>
        <v>0</v>
      </c>
      <c r="AG158" s="781">
        <f>' IP STOP cijfers nieuw'!AG8</f>
        <v>0</v>
      </c>
      <c r="AH158" s="518">
        <f>' IP STOP cijfers nieuw'!AH8</f>
        <v>100</v>
      </c>
      <c r="AI158" s="518">
        <f>' IP STOP cijfers nieuw'!AI8</f>
        <v>0</v>
      </c>
      <c r="AJ158" s="518">
        <f>' IP STOP cijfers nieuw'!AJ8</f>
        <v>0</v>
      </c>
      <c r="AK158" s="518">
        <f>' IP STOP cijfers nieuw'!AK8</f>
        <v>0</v>
      </c>
      <c r="AL158" s="781">
        <f>' IP STOP cijfers nieuw'!AL8</f>
        <v>0</v>
      </c>
      <c r="AM158" s="518">
        <f>' IP STOP cijfers nieuw'!AM8</f>
        <v>0</v>
      </c>
      <c r="AN158" s="518">
        <f>' IP STOP cijfers nieuw'!AN8</f>
        <v>0</v>
      </c>
      <c r="AO158" s="518">
        <f>' IP STOP cijfers nieuw'!AO8</f>
        <v>0</v>
      </c>
      <c r="AP158" s="518">
        <f>' IP STOP cijfers nieuw'!AP8</f>
        <v>0</v>
      </c>
      <c r="AQ158" s="518">
        <f>' IP STOP cijfers nieuw'!AQ8</f>
        <v>0</v>
      </c>
      <c r="AR158" s="781">
        <f>' IP STOP cijfers nieuw'!AR8</f>
        <v>0</v>
      </c>
      <c r="AS158" s="518">
        <f>' IP STOP cijfers nieuw'!AS8</f>
        <v>0</v>
      </c>
      <c r="AT158" s="518">
        <f>' IP STOP cijfers nieuw'!AT8</f>
        <v>0</v>
      </c>
      <c r="AU158" s="518">
        <f>' IP STOP cijfers nieuw'!AU8</f>
        <v>0</v>
      </c>
      <c r="AV158" s="518">
        <f>' IP STOP cijfers nieuw'!AV8</f>
        <v>0</v>
      </c>
      <c r="AW158" s="518">
        <f>' IP STOP cijfers nieuw'!AW8</f>
        <v>0</v>
      </c>
      <c r="AX158" s="518">
        <f>' IP STOP cijfers nieuw'!AX8</f>
        <v>0</v>
      </c>
      <c r="AY158" s="518">
        <f>' IP STOP cijfers nieuw'!AY8</f>
        <v>0</v>
      </c>
      <c r="AZ158" s="518">
        <f>' IP STOP cijfers nieuw'!AZ8</f>
        <v>0</v>
      </c>
      <c r="BA158" s="518">
        <f>' IP STOP cijfers nieuw'!BA8</f>
        <v>0</v>
      </c>
      <c r="BB158" s="518">
        <f>' IP STOP cijfers nieuw'!BB8</f>
        <v>0</v>
      </c>
      <c r="BC158" s="781">
        <f>' IP STOP cijfers nieuw'!BC8</f>
        <v>0</v>
      </c>
      <c r="BD158" s="518">
        <f>' IP STOP cijfers nieuw'!BD8</f>
        <v>0</v>
      </c>
      <c r="BE158" s="518">
        <f>' IP STOP cijfers nieuw'!BE8</f>
        <v>0</v>
      </c>
      <c r="BF158" s="518">
        <f>' IP STOP cijfers nieuw'!BF8</f>
        <v>0</v>
      </c>
      <c r="BG158" s="518">
        <f>' IP STOP cijfers nieuw'!BG8</f>
        <v>0</v>
      </c>
      <c r="BH158" s="518">
        <f>' IP STOP cijfers nieuw'!BH8</f>
        <v>0</v>
      </c>
      <c r="BI158" s="518">
        <f>' IP STOP cijfers nieuw'!BI8</f>
        <v>0</v>
      </c>
      <c r="BJ158" s="518">
        <f>' IP STOP cijfers nieuw'!BJ8</f>
        <v>0</v>
      </c>
      <c r="BK158" s="781">
        <f>' IP STOP cijfers nieuw'!BK8</f>
        <v>0</v>
      </c>
      <c r="BL158" s="518">
        <f>' IP STOP cijfers nieuw'!BL8</f>
        <v>0</v>
      </c>
      <c r="BM158" s="518">
        <f>' IP STOP cijfers nieuw'!BM8</f>
        <v>0</v>
      </c>
      <c r="BN158" s="518">
        <f>' IP STOP cijfers nieuw'!BN8</f>
        <v>0</v>
      </c>
      <c r="BO158" s="518">
        <f>' IP STOP cijfers nieuw'!BO8</f>
        <v>0</v>
      </c>
      <c r="BP158" s="518">
        <f>' IP STOP cijfers nieuw'!BP8</f>
        <v>0</v>
      </c>
      <c r="BQ158" s="781">
        <f>' IP STOP cijfers nieuw'!BQ8</f>
        <v>0</v>
      </c>
      <c r="BR158" s="518">
        <f>' IP STOP cijfers nieuw'!BR8</f>
        <v>0</v>
      </c>
      <c r="BS158" s="518">
        <f>' IP STOP cijfers nieuw'!BS8</f>
        <v>0</v>
      </c>
      <c r="BT158" s="518">
        <f>' IP STOP cijfers nieuw'!BT8</f>
        <v>0</v>
      </c>
      <c r="BU158" s="518">
        <f>' IP STOP cijfers nieuw'!BU8</f>
        <v>0</v>
      </c>
      <c r="BV158" s="518">
        <f>' IP STOP cijfers nieuw'!BV8</f>
        <v>0</v>
      </c>
      <c r="BW158" s="518">
        <f>' IP STOP cijfers nieuw'!BW8</f>
        <v>0</v>
      </c>
      <c r="BX158" s="780">
        <f>' IP STOP cijfers nieuw'!BX8</f>
        <v>800</v>
      </c>
      <c r="BY158" s="781">
        <f>' IP STOP cijfers nieuw'!BY8</f>
        <v>0</v>
      </c>
      <c r="BZ158" s="518">
        <f>' IP STOP cijfers nieuw'!BZ8</f>
        <v>0</v>
      </c>
      <c r="CA158" s="518">
        <f>' IP STOP cijfers nieuw'!CA8</f>
        <v>0</v>
      </c>
      <c r="CB158" s="518">
        <f>' IP STOP cijfers nieuw'!CB8</f>
        <v>0</v>
      </c>
      <c r="CC158" s="518">
        <f>' IP STOP cijfers nieuw'!CC8</f>
        <v>0</v>
      </c>
      <c r="CD158" s="518">
        <f>' IP STOP cijfers nieuw'!CD8</f>
        <v>0</v>
      </c>
      <c r="CE158" s="518">
        <f>' IP STOP cijfers nieuw'!CE8</f>
        <v>0</v>
      </c>
      <c r="CF158" s="518">
        <f>' IP STOP cijfers nieuw'!CF8</f>
        <v>0</v>
      </c>
      <c r="CG158" s="518">
        <f>' IP STOP cijfers nieuw'!CG8</f>
        <v>0</v>
      </c>
      <c r="CH158" s="518">
        <f>' IP STOP cijfers nieuw'!CH8</f>
        <v>0</v>
      </c>
      <c r="CI158" s="518">
        <f>' IP STOP cijfers nieuw'!CI8</f>
        <v>0</v>
      </c>
      <c r="CJ158" s="518">
        <f>' IP STOP cijfers nieuw'!CJ8</f>
        <v>0</v>
      </c>
      <c r="CK158" s="518">
        <f>' IP STOP cijfers nieuw'!CK8</f>
        <v>0</v>
      </c>
      <c r="CL158" s="783">
        <f>' IP STOP cijfers nieuw'!CL8</f>
        <v>0</v>
      </c>
      <c r="CM158" s="518">
        <f>' IP STOP cijfers nieuw'!CM8</f>
        <v>0</v>
      </c>
      <c r="CN158" s="518">
        <f>' IP STOP cijfers nieuw'!CN8</f>
        <v>0</v>
      </c>
      <c r="CO158" s="518">
        <f>' IP STOP cijfers nieuw'!CO8</f>
        <v>0</v>
      </c>
      <c r="CP158" s="518">
        <f>' IP STOP cijfers nieuw'!CP8</f>
        <v>0</v>
      </c>
      <c r="CQ158" s="518">
        <f>' IP STOP cijfers nieuw'!CQ8</f>
        <v>0</v>
      </c>
      <c r="CR158" s="518">
        <f>' IP STOP cijfers nieuw'!CR8</f>
        <v>0</v>
      </c>
      <c r="CS158" s="518">
        <f>' IP STOP cijfers nieuw'!CS8</f>
        <v>0</v>
      </c>
      <c r="CT158" s="518">
        <f>' IP STOP cijfers nieuw'!CT8</f>
        <v>0</v>
      </c>
      <c r="CU158" s="518">
        <f>' IP STOP cijfers nieuw'!CU8</f>
        <v>0</v>
      </c>
      <c r="CV158" s="518">
        <f>' IP STOP cijfers nieuw'!CV8</f>
        <v>0</v>
      </c>
      <c r="CW158" s="518">
        <f>' IP STOP cijfers nieuw'!CW8</f>
        <v>0</v>
      </c>
      <c r="CX158" s="518">
        <f>' IP STOP cijfers nieuw'!CX8</f>
        <v>0</v>
      </c>
      <c r="CY158" s="782">
        <f>' IP STOP cijfers nieuw'!CY8</f>
        <v>0</v>
      </c>
      <c r="CZ158" s="533">
        <f>' IP STOP cijfers nieuw'!CZ8</f>
        <v>0</v>
      </c>
      <c r="DA158" s="518">
        <f>' IP STOP cijfers nieuw'!DA8</f>
        <v>0</v>
      </c>
      <c r="DB158" s="518">
        <f>' IP STOP cijfers nieuw'!DB8</f>
        <v>0</v>
      </c>
      <c r="DC158" s="518">
        <f>' IP STOP cijfers nieuw'!DC8</f>
        <v>0</v>
      </c>
      <c r="DD158" s="518">
        <f>' IP STOP cijfers nieuw'!DD8</f>
        <v>0</v>
      </c>
      <c r="DE158" s="518">
        <f>' IP STOP cijfers nieuw'!DE8</f>
        <v>0</v>
      </c>
      <c r="DF158" s="518">
        <f>' IP STOP cijfers nieuw'!DF8</f>
        <v>0</v>
      </c>
      <c r="DG158" s="518">
        <f>' IP STOP cijfers nieuw'!DG8</f>
        <v>0</v>
      </c>
      <c r="DH158" s="518">
        <f>' IP STOP cijfers nieuw'!DH8</f>
        <v>0</v>
      </c>
      <c r="DI158" s="518">
        <f>' IP STOP cijfers nieuw'!DI8</f>
        <v>0</v>
      </c>
      <c r="DJ158" s="518">
        <f>' IP STOP cijfers nieuw'!DJ8</f>
        <v>0</v>
      </c>
      <c r="DK158" s="518">
        <f>' IP STOP cijfers nieuw'!DK8</f>
        <v>0</v>
      </c>
      <c r="DL158" s="782">
        <f>' IP STOP cijfers nieuw'!DL8</f>
        <v>0</v>
      </c>
    </row>
    <row r="159" spans="1:116">
      <c r="A159" s="47">
        <f>' IP STOP cijfers nieuw'!A9</f>
        <v>0</v>
      </c>
      <c r="B159" s="49" t="str">
        <f>' IP STOP cijfers nieuw'!B9</f>
        <v>OWNT</v>
      </c>
      <c r="C159" s="4" t="str">
        <f>' IP STOP cijfers nieuw'!C9</f>
        <v>Industriële Productie</v>
      </c>
      <c r="D159" s="4" t="str">
        <f>' IP STOP cijfers nieuw'!D9</f>
        <v>IP Voedselveiligheid VWS</v>
      </c>
      <c r="E159" s="4" t="str">
        <f>' IP STOP cijfers nieuw'!E9</f>
        <v>VVH Toezicht bij importeurs</v>
      </c>
      <c r="F159" s="4" t="str">
        <f>' IP STOP cijfers nieuw'!F9</f>
        <v>VWS</v>
      </c>
      <c r="G159" s="4">
        <f>' IP STOP cijfers nieuw'!G9</f>
        <v>0</v>
      </c>
      <c r="H159" s="774">
        <f>' IP STOP cijfers nieuw'!H9</f>
        <v>5794</v>
      </c>
      <c r="I159" s="774">
        <f>' IP STOP cijfers nieuw'!I9</f>
        <v>0</v>
      </c>
      <c r="J159" s="774">
        <f>' IP STOP cijfers nieuw'!J9</f>
        <v>0</v>
      </c>
      <c r="K159" s="774">
        <f>' IP STOP cijfers nieuw'!K9</f>
        <v>0</v>
      </c>
      <c r="L159" s="774">
        <f>' IP STOP cijfers nieuw'!L9</f>
        <v>0</v>
      </c>
      <c r="M159" s="774">
        <f>' IP STOP cijfers nieuw'!M9</f>
        <v>0</v>
      </c>
      <c r="N159" s="774">
        <f>' IP STOP cijfers nieuw'!N9</f>
        <v>0</v>
      </c>
      <c r="O159" s="774">
        <f>' IP STOP cijfers nieuw'!O9</f>
        <v>0</v>
      </c>
      <c r="P159" s="774">
        <f>' IP STOP cijfers nieuw'!P9</f>
        <v>0</v>
      </c>
      <c r="Q159" s="775">
        <f>' IP STOP cijfers nieuw'!Q9</f>
        <v>5794</v>
      </c>
      <c r="R159" s="776">
        <f>' IP STOP cijfers nieuw'!R9</f>
        <v>0</v>
      </c>
      <c r="S159" s="774">
        <f>' IP STOP cijfers nieuw'!S9</f>
        <v>0</v>
      </c>
      <c r="T159" s="774">
        <f>' IP STOP cijfers nieuw'!T9</f>
        <v>5794</v>
      </c>
      <c r="U159" s="774">
        <f>' IP STOP cijfers nieuw'!U9</f>
        <v>0</v>
      </c>
      <c r="V159" s="774">
        <f>' IP STOP cijfers nieuw'!V9</f>
        <v>0</v>
      </c>
      <c r="W159" s="774">
        <f>' IP STOP cijfers nieuw'!W9</f>
        <v>0</v>
      </c>
      <c r="X159" s="774">
        <f>' IP STOP cijfers nieuw'!X9</f>
        <v>0</v>
      </c>
      <c r="Y159" s="774">
        <f>' IP STOP cijfers nieuw'!Y9</f>
        <v>0</v>
      </c>
      <c r="Z159" s="777">
        <f>' IP STOP cijfers nieuw'!Z9</f>
        <v>5794</v>
      </c>
      <c r="AA159" s="774">
        <f>' IP STOP cijfers nieuw'!AA9</f>
        <v>700</v>
      </c>
      <c r="AB159" s="774">
        <f>' IP STOP cijfers nieuw'!AB9</f>
        <v>0</v>
      </c>
      <c r="AC159" s="774">
        <f>' IP STOP cijfers nieuw'!AC9</f>
        <v>5094</v>
      </c>
      <c r="AD159" s="774">
        <f>' IP STOP cijfers nieuw'!AD9</f>
        <v>0</v>
      </c>
      <c r="AE159" s="774">
        <f>' IP STOP cijfers nieuw'!AE9</f>
        <v>0</v>
      </c>
      <c r="AF159" s="774">
        <f>' IP STOP cijfers nieuw'!AF9</f>
        <v>0</v>
      </c>
      <c r="AG159" s="777">
        <f>' IP STOP cijfers nieuw'!AG9</f>
        <v>0</v>
      </c>
      <c r="AH159" s="774">
        <f>' IP STOP cijfers nieuw'!AH9</f>
        <v>700</v>
      </c>
      <c r="AI159" s="774">
        <f>' IP STOP cijfers nieuw'!AI9</f>
        <v>0</v>
      </c>
      <c r="AJ159" s="774">
        <f>' IP STOP cijfers nieuw'!AJ9</f>
        <v>0</v>
      </c>
      <c r="AK159" s="774">
        <f>' IP STOP cijfers nieuw'!AK9</f>
        <v>0</v>
      </c>
      <c r="AL159" s="777">
        <f>' IP STOP cijfers nieuw'!AL9</f>
        <v>0</v>
      </c>
      <c r="AM159" s="774">
        <f>' IP STOP cijfers nieuw'!AM9</f>
        <v>0</v>
      </c>
      <c r="AN159" s="774">
        <f>' IP STOP cijfers nieuw'!AN9</f>
        <v>0</v>
      </c>
      <c r="AO159" s="774">
        <f>' IP STOP cijfers nieuw'!AO9</f>
        <v>0</v>
      </c>
      <c r="AP159" s="774">
        <f>' IP STOP cijfers nieuw'!AP9</f>
        <v>0</v>
      </c>
      <c r="AQ159" s="774">
        <f>' IP STOP cijfers nieuw'!AQ9</f>
        <v>0</v>
      </c>
      <c r="AR159" s="777">
        <f>' IP STOP cijfers nieuw'!AR9</f>
        <v>0</v>
      </c>
      <c r="AS159" s="774">
        <f>' IP STOP cijfers nieuw'!AS9</f>
        <v>0</v>
      </c>
      <c r="AT159" s="774">
        <f>' IP STOP cijfers nieuw'!AT9</f>
        <v>0</v>
      </c>
      <c r="AU159" s="774">
        <f>' IP STOP cijfers nieuw'!AU9</f>
        <v>0</v>
      </c>
      <c r="AV159" s="774">
        <f>' IP STOP cijfers nieuw'!AV9</f>
        <v>0</v>
      </c>
      <c r="AW159" s="774">
        <f>' IP STOP cijfers nieuw'!AW9</f>
        <v>0</v>
      </c>
      <c r="AX159" s="774">
        <f>' IP STOP cijfers nieuw'!AX9</f>
        <v>0</v>
      </c>
      <c r="AY159" s="774">
        <f>' IP STOP cijfers nieuw'!AY9</f>
        <v>0</v>
      </c>
      <c r="AZ159" s="774">
        <f>' IP STOP cijfers nieuw'!AZ9</f>
        <v>0</v>
      </c>
      <c r="BA159" s="774">
        <f>' IP STOP cijfers nieuw'!BA9</f>
        <v>0</v>
      </c>
      <c r="BB159" s="774">
        <f>' IP STOP cijfers nieuw'!BB9</f>
        <v>0</v>
      </c>
      <c r="BC159" s="777">
        <f>' IP STOP cijfers nieuw'!BC9</f>
        <v>0</v>
      </c>
      <c r="BD159" s="774">
        <f>' IP STOP cijfers nieuw'!BD9</f>
        <v>0</v>
      </c>
      <c r="BE159" s="774">
        <f>' IP STOP cijfers nieuw'!BE9</f>
        <v>0</v>
      </c>
      <c r="BF159" s="774">
        <f>' IP STOP cijfers nieuw'!BF9</f>
        <v>0</v>
      </c>
      <c r="BG159" s="774">
        <f>' IP STOP cijfers nieuw'!BG9</f>
        <v>0</v>
      </c>
      <c r="BH159" s="774">
        <f>' IP STOP cijfers nieuw'!BH9</f>
        <v>0</v>
      </c>
      <c r="BI159" s="774">
        <f>' IP STOP cijfers nieuw'!BI9</f>
        <v>0</v>
      </c>
      <c r="BJ159" s="774">
        <f>' IP STOP cijfers nieuw'!BJ9</f>
        <v>0</v>
      </c>
      <c r="BK159" s="777">
        <f>' IP STOP cijfers nieuw'!BK9</f>
        <v>0</v>
      </c>
      <c r="BL159" s="774">
        <f>' IP STOP cijfers nieuw'!BL9</f>
        <v>0</v>
      </c>
      <c r="BM159" s="774">
        <f>' IP STOP cijfers nieuw'!BM9</f>
        <v>0</v>
      </c>
      <c r="BN159" s="774">
        <f>' IP STOP cijfers nieuw'!BN9</f>
        <v>0</v>
      </c>
      <c r="BO159" s="774">
        <f>' IP STOP cijfers nieuw'!BO9</f>
        <v>0</v>
      </c>
      <c r="BP159" s="774">
        <f>' IP STOP cijfers nieuw'!BP9</f>
        <v>0</v>
      </c>
      <c r="BQ159" s="777">
        <f>' IP STOP cijfers nieuw'!BQ9</f>
        <v>0</v>
      </c>
      <c r="BR159" s="774">
        <f>' IP STOP cijfers nieuw'!BR9</f>
        <v>0</v>
      </c>
      <c r="BS159" s="774">
        <f>' IP STOP cijfers nieuw'!BS9</f>
        <v>0</v>
      </c>
      <c r="BT159" s="774">
        <f>' IP STOP cijfers nieuw'!BT9</f>
        <v>0</v>
      </c>
      <c r="BU159" s="774">
        <f>' IP STOP cijfers nieuw'!BU9</f>
        <v>0</v>
      </c>
      <c r="BV159" s="774">
        <f>' IP STOP cijfers nieuw'!BV9</f>
        <v>0</v>
      </c>
      <c r="BW159" s="774">
        <f>' IP STOP cijfers nieuw'!BW9</f>
        <v>0</v>
      </c>
      <c r="BX159" s="778">
        <f>' IP STOP cijfers nieuw'!BX9</f>
        <v>5094</v>
      </c>
      <c r="BY159" s="777">
        <f>' IP STOP cijfers nieuw'!BY9</f>
        <v>700</v>
      </c>
      <c r="BZ159" s="774">
        <f>' IP STOP cijfers nieuw'!BZ9</f>
        <v>0</v>
      </c>
      <c r="CA159" s="774">
        <f>' IP STOP cijfers nieuw'!CA9</f>
        <v>0</v>
      </c>
      <c r="CB159" s="774">
        <f>' IP STOP cijfers nieuw'!CB9</f>
        <v>0</v>
      </c>
      <c r="CC159" s="774">
        <f>' IP STOP cijfers nieuw'!CC9</f>
        <v>0</v>
      </c>
      <c r="CD159" s="774">
        <f>' IP STOP cijfers nieuw'!CD9</f>
        <v>0</v>
      </c>
      <c r="CE159" s="774">
        <f>' IP STOP cijfers nieuw'!CE9</f>
        <v>0</v>
      </c>
      <c r="CF159" s="774">
        <f>' IP STOP cijfers nieuw'!CF9</f>
        <v>0</v>
      </c>
      <c r="CG159" s="774">
        <f>' IP STOP cijfers nieuw'!CG9</f>
        <v>0</v>
      </c>
      <c r="CH159" s="774">
        <f>' IP STOP cijfers nieuw'!CH9</f>
        <v>0</v>
      </c>
      <c r="CI159" s="774">
        <f>' IP STOP cijfers nieuw'!CI9</f>
        <v>0</v>
      </c>
      <c r="CJ159" s="774">
        <f>' IP STOP cijfers nieuw'!CJ9</f>
        <v>0</v>
      </c>
      <c r="CK159" s="774">
        <f>' IP STOP cijfers nieuw'!CK9</f>
        <v>0</v>
      </c>
      <c r="CL159" s="779">
        <f>' IP STOP cijfers nieuw'!CL9</f>
        <v>0</v>
      </c>
      <c r="CM159" s="774">
        <f>' IP STOP cijfers nieuw'!CM9</f>
        <v>0</v>
      </c>
      <c r="CN159" s="774">
        <f>' IP STOP cijfers nieuw'!CN9</f>
        <v>0</v>
      </c>
      <c r="CO159" s="774">
        <f>' IP STOP cijfers nieuw'!CO9</f>
        <v>0</v>
      </c>
      <c r="CP159" s="11">
        <f>' IP STOP cijfers nieuw'!CP9</f>
        <v>0</v>
      </c>
      <c r="CQ159" s="11">
        <f>' IP STOP cijfers nieuw'!CQ9</f>
        <v>0</v>
      </c>
      <c r="CR159" s="11">
        <f>' IP STOP cijfers nieuw'!CR9</f>
        <v>0</v>
      </c>
      <c r="CS159" s="11">
        <f>' IP STOP cijfers nieuw'!CS9</f>
        <v>0</v>
      </c>
      <c r="CT159" s="11">
        <f>' IP STOP cijfers nieuw'!CT9</f>
        <v>0</v>
      </c>
      <c r="CU159" s="11">
        <f>' IP STOP cijfers nieuw'!CU9</f>
        <v>0</v>
      </c>
      <c r="CV159" s="11">
        <f>' IP STOP cijfers nieuw'!CV9</f>
        <v>0</v>
      </c>
      <c r="CW159" s="11">
        <f>' IP STOP cijfers nieuw'!CW9</f>
        <v>0</v>
      </c>
      <c r="CX159" s="11">
        <f>' IP STOP cijfers nieuw'!CX9</f>
        <v>0</v>
      </c>
      <c r="CY159" s="26">
        <f>' IP STOP cijfers nieuw'!CY9</f>
        <v>0</v>
      </c>
      <c r="CZ159" s="15">
        <f>' IP STOP cijfers nieuw'!CZ9</f>
        <v>0</v>
      </c>
      <c r="DA159" s="11">
        <f>' IP STOP cijfers nieuw'!DA9</f>
        <v>0</v>
      </c>
      <c r="DB159" s="11">
        <f>' IP STOP cijfers nieuw'!DB9</f>
        <v>0</v>
      </c>
      <c r="DC159" s="11">
        <f>' IP STOP cijfers nieuw'!DC9</f>
        <v>0</v>
      </c>
      <c r="DD159" s="11">
        <f>' IP STOP cijfers nieuw'!DD9</f>
        <v>0</v>
      </c>
      <c r="DE159" s="11">
        <f>' IP STOP cijfers nieuw'!DE9</f>
        <v>0</v>
      </c>
      <c r="DF159" s="11">
        <f>' IP STOP cijfers nieuw'!DF9</f>
        <v>0</v>
      </c>
      <c r="DG159" s="11">
        <f>' IP STOP cijfers nieuw'!DG9</f>
        <v>0</v>
      </c>
      <c r="DH159" s="11">
        <f>' IP STOP cijfers nieuw'!DH9</f>
        <v>0</v>
      </c>
      <c r="DI159" s="11">
        <f>' IP STOP cijfers nieuw'!DI9</f>
        <v>0</v>
      </c>
      <c r="DJ159" s="11">
        <f>' IP STOP cijfers nieuw'!DJ9</f>
        <v>0</v>
      </c>
      <c r="DK159" s="11">
        <f>' IP STOP cijfers nieuw'!DK9</f>
        <v>0</v>
      </c>
      <c r="DL159" s="26">
        <f>' IP STOP cijfers nieuw'!DL9</f>
        <v>0</v>
      </c>
    </row>
    <row r="160" spans="1:116" s="617" customFormat="1">
      <c r="A160" s="780">
        <f>' IP STOP cijfers nieuw'!A10</f>
        <v>0</v>
      </c>
      <c r="B160" s="781" t="str">
        <f>' IP STOP cijfers nieuw'!B10</f>
        <v>OWNT</v>
      </c>
      <c r="C160" s="526" t="str">
        <f>' IP STOP cijfers nieuw'!C10</f>
        <v>Industriële Productie</v>
      </c>
      <c r="D160" s="526" t="str">
        <f>' IP STOP cijfers nieuw'!D10</f>
        <v>IP Voedselveiligheid VWS</v>
      </c>
      <c r="E160" s="526" t="str">
        <f>' IP STOP cijfers nieuw'!E10</f>
        <v>VVH  Doelgroep toezicht bij notenimporteurs verbeterplan</v>
      </c>
      <c r="F160" s="526" t="str">
        <f>' IP STOP cijfers nieuw'!F10</f>
        <v>VWS</v>
      </c>
      <c r="G160" s="526" t="str">
        <f>' IP STOP cijfers nieuw'!G10</f>
        <v xml:space="preserve"> verbeterplan</v>
      </c>
      <c r="H160" s="518">
        <f>' IP STOP cijfers nieuw'!H10</f>
        <v>650</v>
      </c>
      <c r="I160" s="518">
        <f>' IP STOP cijfers nieuw'!I10</f>
        <v>0</v>
      </c>
      <c r="J160" s="518">
        <f>' IP STOP cijfers nieuw'!J10</f>
        <v>0</v>
      </c>
      <c r="K160" s="518">
        <f>' IP STOP cijfers nieuw'!K10</f>
        <v>0</v>
      </c>
      <c r="L160" s="518">
        <f>' IP STOP cijfers nieuw'!L10</f>
        <v>0</v>
      </c>
      <c r="M160" s="518">
        <f>' IP STOP cijfers nieuw'!M10</f>
        <v>0</v>
      </c>
      <c r="N160" s="518">
        <f>' IP STOP cijfers nieuw'!N10</f>
        <v>0</v>
      </c>
      <c r="O160" s="518">
        <f>' IP STOP cijfers nieuw'!O10</f>
        <v>0</v>
      </c>
      <c r="P160" s="518">
        <f>' IP STOP cijfers nieuw'!P10</f>
        <v>0</v>
      </c>
      <c r="Q160" s="782">
        <f>' IP STOP cijfers nieuw'!Q10</f>
        <v>650</v>
      </c>
      <c r="R160" s="533">
        <f>' IP STOP cijfers nieuw'!R10</f>
        <v>0</v>
      </c>
      <c r="S160" s="518">
        <f>' IP STOP cijfers nieuw'!S10</f>
        <v>0</v>
      </c>
      <c r="T160" s="518">
        <f>' IP STOP cijfers nieuw'!T10</f>
        <v>650</v>
      </c>
      <c r="U160" s="518">
        <f>' IP STOP cijfers nieuw'!U10</f>
        <v>0</v>
      </c>
      <c r="V160" s="518">
        <f>' IP STOP cijfers nieuw'!V10</f>
        <v>0</v>
      </c>
      <c r="W160" s="518">
        <f>' IP STOP cijfers nieuw'!W10</f>
        <v>0</v>
      </c>
      <c r="X160" s="518">
        <f>' IP STOP cijfers nieuw'!X10</f>
        <v>0</v>
      </c>
      <c r="Y160" s="518">
        <f>' IP STOP cijfers nieuw'!Y10</f>
        <v>0</v>
      </c>
      <c r="Z160" s="781">
        <f>' IP STOP cijfers nieuw'!Z10</f>
        <v>650</v>
      </c>
      <c r="AA160" s="518">
        <f>' IP STOP cijfers nieuw'!AA10</f>
        <v>75</v>
      </c>
      <c r="AB160" s="518">
        <f>' IP STOP cijfers nieuw'!AB10</f>
        <v>0</v>
      </c>
      <c r="AC160" s="518">
        <f>' IP STOP cijfers nieuw'!AC10</f>
        <v>575</v>
      </c>
      <c r="AD160" s="518">
        <f>' IP STOP cijfers nieuw'!AD10</f>
        <v>0</v>
      </c>
      <c r="AE160" s="518">
        <f>' IP STOP cijfers nieuw'!AE10</f>
        <v>0</v>
      </c>
      <c r="AF160" s="518">
        <f>' IP STOP cijfers nieuw'!AF10</f>
        <v>0</v>
      </c>
      <c r="AG160" s="781">
        <f>' IP STOP cijfers nieuw'!AG10</f>
        <v>0</v>
      </c>
      <c r="AH160" s="518">
        <f>' IP STOP cijfers nieuw'!AH10</f>
        <v>75</v>
      </c>
      <c r="AI160" s="518">
        <f>' IP STOP cijfers nieuw'!AI10</f>
        <v>0</v>
      </c>
      <c r="AJ160" s="518">
        <f>' IP STOP cijfers nieuw'!AJ10</f>
        <v>0</v>
      </c>
      <c r="AK160" s="518">
        <f>' IP STOP cijfers nieuw'!AK10</f>
        <v>0</v>
      </c>
      <c r="AL160" s="781">
        <f>' IP STOP cijfers nieuw'!AL10</f>
        <v>0</v>
      </c>
      <c r="AM160" s="518">
        <f>' IP STOP cijfers nieuw'!AM10</f>
        <v>0</v>
      </c>
      <c r="AN160" s="518">
        <f>' IP STOP cijfers nieuw'!AN10</f>
        <v>0</v>
      </c>
      <c r="AO160" s="518">
        <f>' IP STOP cijfers nieuw'!AO10</f>
        <v>0</v>
      </c>
      <c r="AP160" s="518">
        <f>' IP STOP cijfers nieuw'!AP10</f>
        <v>0</v>
      </c>
      <c r="AQ160" s="518">
        <f>' IP STOP cijfers nieuw'!AQ10</f>
        <v>0</v>
      </c>
      <c r="AR160" s="781">
        <f>' IP STOP cijfers nieuw'!AR10</f>
        <v>0</v>
      </c>
      <c r="AS160" s="518">
        <f>' IP STOP cijfers nieuw'!AS10</f>
        <v>0</v>
      </c>
      <c r="AT160" s="518">
        <f>' IP STOP cijfers nieuw'!AT10</f>
        <v>0</v>
      </c>
      <c r="AU160" s="518">
        <f>' IP STOP cijfers nieuw'!AU10</f>
        <v>0</v>
      </c>
      <c r="AV160" s="518">
        <f>' IP STOP cijfers nieuw'!AV10</f>
        <v>0</v>
      </c>
      <c r="AW160" s="518">
        <f>' IP STOP cijfers nieuw'!AW10</f>
        <v>0</v>
      </c>
      <c r="AX160" s="518">
        <f>' IP STOP cijfers nieuw'!AX10</f>
        <v>0</v>
      </c>
      <c r="AY160" s="518">
        <f>' IP STOP cijfers nieuw'!AY10</f>
        <v>0</v>
      </c>
      <c r="AZ160" s="518">
        <f>' IP STOP cijfers nieuw'!AZ10</f>
        <v>0</v>
      </c>
      <c r="BA160" s="518">
        <f>' IP STOP cijfers nieuw'!BA10</f>
        <v>0</v>
      </c>
      <c r="BB160" s="518">
        <f>' IP STOP cijfers nieuw'!BB10</f>
        <v>0</v>
      </c>
      <c r="BC160" s="781">
        <f>' IP STOP cijfers nieuw'!BC10</f>
        <v>0</v>
      </c>
      <c r="BD160" s="518">
        <f>' IP STOP cijfers nieuw'!BD10</f>
        <v>0</v>
      </c>
      <c r="BE160" s="518">
        <f>' IP STOP cijfers nieuw'!BE10</f>
        <v>0</v>
      </c>
      <c r="BF160" s="518">
        <f>' IP STOP cijfers nieuw'!BF10</f>
        <v>0</v>
      </c>
      <c r="BG160" s="518">
        <f>' IP STOP cijfers nieuw'!BG10</f>
        <v>0</v>
      </c>
      <c r="BH160" s="518">
        <f>' IP STOP cijfers nieuw'!BH10</f>
        <v>0</v>
      </c>
      <c r="BI160" s="518">
        <f>' IP STOP cijfers nieuw'!BI10</f>
        <v>0</v>
      </c>
      <c r="BJ160" s="518">
        <f>' IP STOP cijfers nieuw'!BJ10</f>
        <v>0</v>
      </c>
      <c r="BK160" s="781">
        <f>' IP STOP cijfers nieuw'!BK10</f>
        <v>0</v>
      </c>
      <c r="BL160" s="518">
        <f>' IP STOP cijfers nieuw'!BL10</f>
        <v>0</v>
      </c>
      <c r="BM160" s="518">
        <f>' IP STOP cijfers nieuw'!BM10</f>
        <v>0</v>
      </c>
      <c r="BN160" s="518">
        <f>' IP STOP cijfers nieuw'!BN10</f>
        <v>0</v>
      </c>
      <c r="BO160" s="518">
        <f>' IP STOP cijfers nieuw'!BO10</f>
        <v>0</v>
      </c>
      <c r="BP160" s="518">
        <f>' IP STOP cijfers nieuw'!BP10</f>
        <v>0</v>
      </c>
      <c r="BQ160" s="781">
        <f>' IP STOP cijfers nieuw'!BQ10</f>
        <v>0</v>
      </c>
      <c r="BR160" s="518">
        <f>' IP STOP cijfers nieuw'!BR10</f>
        <v>0</v>
      </c>
      <c r="BS160" s="518">
        <f>' IP STOP cijfers nieuw'!BS10</f>
        <v>0</v>
      </c>
      <c r="BT160" s="518">
        <f>' IP STOP cijfers nieuw'!BT10</f>
        <v>0</v>
      </c>
      <c r="BU160" s="518">
        <f>' IP STOP cijfers nieuw'!BU10</f>
        <v>0</v>
      </c>
      <c r="BV160" s="518">
        <f>' IP STOP cijfers nieuw'!BV10</f>
        <v>0</v>
      </c>
      <c r="BW160" s="518">
        <f>' IP STOP cijfers nieuw'!BW10</f>
        <v>0</v>
      </c>
      <c r="BX160" s="780">
        <f>' IP STOP cijfers nieuw'!BX10</f>
        <v>575</v>
      </c>
      <c r="BY160" s="781">
        <f>' IP STOP cijfers nieuw'!BY10</f>
        <v>75</v>
      </c>
      <c r="BZ160" s="518">
        <f>' IP STOP cijfers nieuw'!BZ10</f>
        <v>0</v>
      </c>
      <c r="CA160" s="518">
        <f>' IP STOP cijfers nieuw'!CA10</f>
        <v>0</v>
      </c>
      <c r="CB160" s="518">
        <f>' IP STOP cijfers nieuw'!CB10</f>
        <v>0</v>
      </c>
      <c r="CC160" s="518">
        <f>' IP STOP cijfers nieuw'!CC10</f>
        <v>0</v>
      </c>
      <c r="CD160" s="518">
        <f>' IP STOP cijfers nieuw'!CD10</f>
        <v>0</v>
      </c>
      <c r="CE160" s="518">
        <f>' IP STOP cijfers nieuw'!CE10</f>
        <v>0</v>
      </c>
      <c r="CF160" s="518">
        <f>' IP STOP cijfers nieuw'!CF10</f>
        <v>0</v>
      </c>
      <c r="CG160" s="518">
        <f>' IP STOP cijfers nieuw'!CG10</f>
        <v>0</v>
      </c>
      <c r="CH160" s="518">
        <f>' IP STOP cijfers nieuw'!CH10</f>
        <v>0</v>
      </c>
      <c r="CI160" s="518">
        <f>' IP STOP cijfers nieuw'!CI10</f>
        <v>0</v>
      </c>
      <c r="CJ160" s="518">
        <f>' IP STOP cijfers nieuw'!CJ10</f>
        <v>0</v>
      </c>
      <c r="CK160" s="518">
        <f>' IP STOP cijfers nieuw'!CK10</f>
        <v>0</v>
      </c>
      <c r="CL160" s="783">
        <f>' IP STOP cijfers nieuw'!CL10</f>
        <v>0</v>
      </c>
      <c r="CM160" s="518">
        <f>' IP STOP cijfers nieuw'!CM10</f>
        <v>0</v>
      </c>
      <c r="CN160" s="518">
        <f>' IP STOP cijfers nieuw'!CN10</f>
        <v>0</v>
      </c>
      <c r="CO160" s="518">
        <f>' IP STOP cijfers nieuw'!CO10</f>
        <v>0</v>
      </c>
      <c r="CP160" s="518">
        <f>' IP STOP cijfers nieuw'!CP10</f>
        <v>0</v>
      </c>
      <c r="CQ160" s="518">
        <f>' IP STOP cijfers nieuw'!CQ10</f>
        <v>0</v>
      </c>
      <c r="CR160" s="518">
        <f>' IP STOP cijfers nieuw'!CR10</f>
        <v>0</v>
      </c>
      <c r="CS160" s="518">
        <f>' IP STOP cijfers nieuw'!CS10</f>
        <v>0</v>
      </c>
      <c r="CT160" s="518">
        <f>' IP STOP cijfers nieuw'!CT10</f>
        <v>0</v>
      </c>
      <c r="CU160" s="518">
        <f>' IP STOP cijfers nieuw'!CU10</f>
        <v>0</v>
      </c>
      <c r="CV160" s="518">
        <f>' IP STOP cijfers nieuw'!CV10</f>
        <v>0</v>
      </c>
      <c r="CW160" s="518">
        <f>' IP STOP cijfers nieuw'!CW10</f>
        <v>0</v>
      </c>
      <c r="CX160" s="518">
        <f>' IP STOP cijfers nieuw'!CX10</f>
        <v>0</v>
      </c>
      <c r="CY160" s="782">
        <f>' IP STOP cijfers nieuw'!CY10</f>
        <v>0</v>
      </c>
      <c r="CZ160" s="533">
        <f>' IP STOP cijfers nieuw'!CZ10</f>
        <v>0</v>
      </c>
      <c r="DA160" s="518">
        <f>' IP STOP cijfers nieuw'!DA10</f>
        <v>0</v>
      </c>
      <c r="DB160" s="518">
        <f>' IP STOP cijfers nieuw'!DB10</f>
        <v>0</v>
      </c>
      <c r="DC160" s="518">
        <f>' IP STOP cijfers nieuw'!DC10</f>
        <v>0</v>
      </c>
      <c r="DD160" s="518">
        <f>' IP STOP cijfers nieuw'!DD10</f>
        <v>0</v>
      </c>
      <c r="DE160" s="518">
        <f>' IP STOP cijfers nieuw'!DE10</f>
        <v>0</v>
      </c>
      <c r="DF160" s="518">
        <f>' IP STOP cijfers nieuw'!DF10</f>
        <v>0</v>
      </c>
      <c r="DG160" s="518">
        <f>' IP STOP cijfers nieuw'!DG10</f>
        <v>0</v>
      </c>
      <c r="DH160" s="518">
        <f>' IP STOP cijfers nieuw'!DH10</f>
        <v>0</v>
      </c>
      <c r="DI160" s="518">
        <f>' IP STOP cijfers nieuw'!DI10</f>
        <v>0</v>
      </c>
      <c r="DJ160" s="518">
        <f>' IP STOP cijfers nieuw'!DJ10</f>
        <v>0</v>
      </c>
      <c r="DK160" s="518">
        <f>' IP STOP cijfers nieuw'!DK10</f>
        <v>0</v>
      </c>
      <c r="DL160" s="782">
        <f>' IP STOP cijfers nieuw'!DL10</f>
        <v>0</v>
      </c>
    </row>
    <row r="161" spans="1:116">
      <c r="A161" s="47">
        <f>' IP STOP cijfers nieuw'!A11</f>
        <v>0</v>
      </c>
      <c r="B161" s="49" t="str">
        <f>' IP STOP cijfers nieuw'!B11</f>
        <v>OWNT</v>
      </c>
      <c r="C161" s="4" t="str">
        <f>' IP STOP cijfers nieuw'!C11</f>
        <v>Industriële Productie</v>
      </c>
      <c r="D161" s="4" t="str">
        <f>' IP STOP cijfers nieuw'!D11</f>
        <v>IP Voedselveiligheid VWS</v>
      </c>
      <c r="E161" s="4" t="str">
        <f>' IP STOP cijfers nieuw'!E11</f>
        <v>VVH Inspecties bij geregistreerde handelaren</v>
      </c>
      <c r="F161" s="4" t="str">
        <f>' IP STOP cijfers nieuw'!F11</f>
        <v>VWS</v>
      </c>
      <c r="G161" s="4">
        <f>' IP STOP cijfers nieuw'!G11</f>
        <v>0</v>
      </c>
      <c r="H161" s="774">
        <f>' IP STOP cijfers nieuw'!H11</f>
        <v>4895</v>
      </c>
      <c r="I161" s="774">
        <f>' IP STOP cijfers nieuw'!I11</f>
        <v>0</v>
      </c>
      <c r="J161" s="774">
        <f>' IP STOP cijfers nieuw'!J11</f>
        <v>0</v>
      </c>
      <c r="K161" s="774">
        <f>' IP STOP cijfers nieuw'!K11</f>
        <v>0</v>
      </c>
      <c r="L161" s="774">
        <f>' IP STOP cijfers nieuw'!L11</f>
        <v>0</v>
      </c>
      <c r="M161" s="774">
        <f>' IP STOP cijfers nieuw'!M11</f>
        <v>0</v>
      </c>
      <c r="N161" s="774">
        <f>' IP STOP cijfers nieuw'!N11</f>
        <v>0</v>
      </c>
      <c r="O161" s="774">
        <f>' IP STOP cijfers nieuw'!O11</f>
        <v>0</v>
      </c>
      <c r="P161" s="774">
        <f>' IP STOP cijfers nieuw'!P11</f>
        <v>0</v>
      </c>
      <c r="Q161" s="775">
        <f>' IP STOP cijfers nieuw'!Q11</f>
        <v>4895</v>
      </c>
      <c r="R161" s="776">
        <f>' IP STOP cijfers nieuw'!R11</f>
        <v>0</v>
      </c>
      <c r="S161" s="774">
        <f>' IP STOP cijfers nieuw'!S11</f>
        <v>0</v>
      </c>
      <c r="T161" s="774">
        <f>' IP STOP cijfers nieuw'!T11</f>
        <v>4895</v>
      </c>
      <c r="U161" s="774">
        <f>' IP STOP cijfers nieuw'!U11</f>
        <v>0</v>
      </c>
      <c r="V161" s="774">
        <f>' IP STOP cijfers nieuw'!V11</f>
        <v>0</v>
      </c>
      <c r="W161" s="774">
        <f>' IP STOP cijfers nieuw'!W11</f>
        <v>0</v>
      </c>
      <c r="X161" s="774">
        <f>' IP STOP cijfers nieuw'!X11</f>
        <v>0</v>
      </c>
      <c r="Y161" s="774">
        <f>' IP STOP cijfers nieuw'!Y11</f>
        <v>0</v>
      </c>
      <c r="Z161" s="777">
        <f>' IP STOP cijfers nieuw'!Z11</f>
        <v>4895</v>
      </c>
      <c r="AA161" s="774">
        <f>' IP STOP cijfers nieuw'!AA11</f>
        <v>620</v>
      </c>
      <c r="AB161" s="774">
        <f>' IP STOP cijfers nieuw'!AB11</f>
        <v>0</v>
      </c>
      <c r="AC161" s="774">
        <f>' IP STOP cijfers nieuw'!AC11</f>
        <v>4275</v>
      </c>
      <c r="AD161" s="774">
        <f>' IP STOP cijfers nieuw'!AD11</f>
        <v>0</v>
      </c>
      <c r="AE161" s="774">
        <f>' IP STOP cijfers nieuw'!AE11</f>
        <v>0</v>
      </c>
      <c r="AF161" s="774">
        <f>' IP STOP cijfers nieuw'!AF11</f>
        <v>0</v>
      </c>
      <c r="AG161" s="777">
        <f>' IP STOP cijfers nieuw'!AG11</f>
        <v>0</v>
      </c>
      <c r="AH161" s="774">
        <f>' IP STOP cijfers nieuw'!AH11</f>
        <v>620</v>
      </c>
      <c r="AI161" s="774">
        <f>' IP STOP cijfers nieuw'!AI11</f>
        <v>0</v>
      </c>
      <c r="AJ161" s="774">
        <f>' IP STOP cijfers nieuw'!AJ11</f>
        <v>0</v>
      </c>
      <c r="AK161" s="774">
        <f>' IP STOP cijfers nieuw'!AK11</f>
        <v>0</v>
      </c>
      <c r="AL161" s="777">
        <f>' IP STOP cijfers nieuw'!AL11</f>
        <v>0</v>
      </c>
      <c r="AM161" s="774">
        <f>' IP STOP cijfers nieuw'!AM11</f>
        <v>0</v>
      </c>
      <c r="AN161" s="774">
        <f>' IP STOP cijfers nieuw'!AN11</f>
        <v>0</v>
      </c>
      <c r="AO161" s="774">
        <f>' IP STOP cijfers nieuw'!AO11</f>
        <v>0</v>
      </c>
      <c r="AP161" s="774">
        <f>' IP STOP cijfers nieuw'!AP11</f>
        <v>0</v>
      </c>
      <c r="AQ161" s="774">
        <f>' IP STOP cijfers nieuw'!AQ11</f>
        <v>0</v>
      </c>
      <c r="AR161" s="777">
        <f>' IP STOP cijfers nieuw'!AR11</f>
        <v>0</v>
      </c>
      <c r="AS161" s="774">
        <f>' IP STOP cijfers nieuw'!AS11</f>
        <v>0</v>
      </c>
      <c r="AT161" s="774">
        <f>' IP STOP cijfers nieuw'!AT11</f>
        <v>0</v>
      </c>
      <c r="AU161" s="774">
        <f>' IP STOP cijfers nieuw'!AU11</f>
        <v>0</v>
      </c>
      <c r="AV161" s="774">
        <f>' IP STOP cijfers nieuw'!AV11</f>
        <v>0</v>
      </c>
      <c r="AW161" s="774">
        <f>' IP STOP cijfers nieuw'!AW11</f>
        <v>0</v>
      </c>
      <c r="AX161" s="774">
        <f>' IP STOP cijfers nieuw'!AX11</f>
        <v>0</v>
      </c>
      <c r="AY161" s="774">
        <f>' IP STOP cijfers nieuw'!AY11</f>
        <v>0</v>
      </c>
      <c r="AZ161" s="774">
        <f>' IP STOP cijfers nieuw'!AZ11</f>
        <v>0</v>
      </c>
      <c r="BA161" s="774">
        <f>' IP STOP cijfers nieuw'!BA11</f>
        <v>0</v>
      </c>
      <c r="BB161" s="774">
        <f>' IP STOP cijfers nieuw'!BB11</f>
        <v>0</v>
      </c>
      <c r="BC161" s="777">
        <f>' IP STOP cijfers nieuw'!BC11</f>
        <v>0</v>
      </c>
      <c r="BD161" s="774">
        <f>' IP STOP cijfers nieuw'!BD11</f>
        <v>0</v>
      </c>
      <c r="BE161" s="774">
        <f>' IP STOP cijfers nieuw'!BE11</f>
        <v>0</v>
      </c>
      <c r="BF161" s="774">
        <f>' IP STOP cijfers nieuw'!BF11</f>
        <v>0</v>
      </c>
      <c r="BG161" s="774">
        <f>' IP STOP cijfers nieuw'!BG11</f>
        <v>0</v>
      </c>
      <c r="BH161" s="774">
        <f>' IP STOP cijfers nieuw'!BH11</f>
        <v>0</v>
      </c>
      <c r="BI161" s="774">
        <f>' IP STOP cijfers nieuw'!BI11</f>
        <v>0</v>
      </c>
      <c r="BJ161" s="774">
        <f>' IP STOP cijfers nieuw'!BJ11</f>
        <v>0</v>
      </c>
      <c r="BK161" s="777">
        <f>' IP STOP cijfers nieuw'!BK11</f>
        <v>0</v>
      </c>
      <c r="BL161" s="774">
        <f>' IP STOP cijfers nieuw'!BL11</f>
        <v>0</v>
      </c>
      <c r="BM161" s="774">
        <f>' IP STOP cijfers nieuw'!BM11</f>
        <v>0</v>
      </c>
      <c r="BN161" s="774">
        <f>' IP STOP cijfers nieuw'!BN11</f>
        <v>0</v>
      </c>
      <c r="BO161" s="774">
        <f>' IP STOP cijfers nieuw'!BO11</f>
        <v>0</v>
      </c>
      <c r="BP161" s="774">
        <f>' IP STOP cijfers nieuw'!BP11</f>
        <v>0</v>
      </c>
      <c r="BQ161" s="777">
        <f>' IP STOP cijfers nieuw'!BQ11</f>
        <v>0</v>
      </c>
      <c r="BR161" s="774">
        <f>' IP STOP cijfers nieuw'!BR11</f>
        <v>0</v>
      </c>
      <c r="BS161" s="774">
        <f>' IP STOP cijfers nieuw'!BS11</f>
        <v>0</v>
      </c>
      <c r="BT161" s="774">
        <f>' IP STOP cijfers nieuw'!BT11</f>
        <v>0</v>
      </c>
      <c r="BU161" s="774">
        <f>' IP STOP cijfers nieuw'!BU11</f>
        <v>0</v>
      </c>
      <c r="BV161" s="774">
        <f>' IP STOP cijfers nieuw'!BV11</f>
        <v>0</v>
      </c>
      <c r="BW161" s="774">
        <f>' IP STOP cijfers nieuw'!BW11</f>
        <v>0</v>
      </c>
      <c r="BX161" s="778">
        <f>' IP STOP cijfers nieuw'!BX11</f>
        <v>4275</v>
      </c>
      <c r="BY161" s="777">
        <f>' IP STOP cijfers nieuw'!BY11</f>
        <v>620</v>
      </c>
      <c r="BZ161" s="774">
        <f>' IP STOP cijfers nieuw'!BZ11</f>
        <v>0</v>
      </c>
      <c r="CA161" s="774">
        <f>' IP STOP cijfers nieuw'!CA11</f>
        <v>0</v>
      </c>
      <c r="CB161" s="774">
        <f>' IP STOP cijfers nieuw'!CB11</f>
        <v>0</v>
      </c>
      <c r="CC161" s="774">
        <f>' IP STOP cijfers nieuw'!CC11</f>
        <v>0</v>
      </c>
      <c r="CD161" s="774">
        <f>' IP STOP cijfers nieuw'!CD11</f>
        <v>0</v>
      </c>
      <c r="CE161" s="774">
        <f>' IP STOP cijfers nieuw'!CE11</f>
        <v>0</v>
      </c>
      <c r="CF161" s="774">
        <f>' IP STOP cijfers nieuw'!CF11</f>
        <v>0</v>
      </c>
      <c r="CG161" s="774">
        <f>' IP STOP cijfers nieuw'!CG11</f>
        <v>0</v>
      </c>
      <c r="CH161" s="774">
        <f>' IP STOP cijfers nieuw'!CH11</f>
        <v>0</v>
      </c>
      <c r="CI161" s="774">
        <f>' IP STOP cijfers nieuw'!CI11</f>
        <v>0</v>
      </c>
      <c r="CJ161" s="774">
        <f>' IP STOP cijfers nieuw'!CJ11</f>
        <v>0</v>
      </c>
      <c r="CK161" s="774">
        <f>' IP STOP cijfers nieuw'!CK11</f>
        <v>0</v>
      </c>
      <c r="CL161" s="779">
        <f>' IP STOP cijfers nieuw'!CL11</f>
        <v>0</v>
      </c>
      <c r="CM161" s="774">
        <f>' IP STOP cijfers nieuw'!CM11</f>
        <v>0</v>
      </c>
      <c r="CN161" s="774">
        <f>' IP STOP cijfers nieuw'!CN11</f>
        <v>0</v>
      </c>
      <c r="CO161" s="774">
        <f>' IP STOP cijfers nieuw'!CO11</f>
        <v>0</v>
      </c>
      <c r="CP161" s="11">
        <f>' IP STOP cijfers nieuw'!CP11</f>
        <v>0</v>
      </c>
      <c r="CQ161" s="11">
        <f>' IP STOP cijfers nieuw'!CQ11</f>
        <v>0</v>
      </c>
      <c r="CR161" s="11">
        <f>' IP STOP cijfers nieuw'!CR11</f>
        <v>0</v>
      </c>
      <c r="CS161" s="11">
        <f>' IP STOP cijfers nieuw'!CS11</f>
        <v>0</v>
      </c>
      <c r="CT161" s="11">
        <f>' IP STOP cijfers nieuw'!CT11</f>
        <v>0</v>
      </c>
      <c r="CU161" s="11">
        <f>' IP STOP cijfers nieuw'!CU11</f>
        <v>0</v>
      </c>
      <c r="CV161" s="11">
        <f>' IP STOP cijfers nieuw'!CV11</f>
        <v>0</v>
      </c>
      <c r="CW161" s="11">
        <f>' IP STOP cijfers nieuw'!CW11</f>
        <v>0</v>
      </c>
      <c r="CX161" s="11">
        <f>' IP STOP cijfers nieuw'!CX11</f>
        <v>0</v>
      </c>
      <c r="CY161" s="26">
        <f>' IP STOP cijfers nieuw'!CY11</f>
        <v>0</v>
      </c>
      <c r="CZ161" s="15">
        <f>' IP STOP cijfers nieuw'!CZ11</f>
        <v>0</v>
      </c>
      <c r="DA161" s="11">
        <f>' IP STOP cijfers nieuw'!DA11</f>
        <v>0</v>
      </c>
      <c r="DB161" s="11">
        <f>' IP STOP cijfers nieuw'!DB11</f>
        <v>0</v>
      </c>
      <c r="DC161" s="11">
        <f>' IP STOP cijfers nieuw'!DC11</f>
        <v>0</v>
      </c>
      <c r="DD161" s="11">
        <f>' IP STOP cijfers nieuw'!DD11</f>
        <v>0</v>
      </c>
      <c r="DE161" s="11">
        <f>' IP STOP cijfers nieuw'!DE11</f>
        <v>0</v>
      </c>
      <c r="DF161" s="11">
        <f>' IP STOP cijfers nieuw'!DF11</f>
        <v>0</v>
      </c>
      <c r="DG161" s="11">
        <f>' IP STOP cijfers nieuw'!DG11</f>
        <v>0</v>
      </c>
      <c r="DH161" s="11">
        <f>' IP STOP cijfers nieuw'!DH11</f>
        <v>0</v>
      </c>
      <c r="DI161" s="11">
        <f>' IP STOP cijfers nieuw'!DI11</f>
        <v>0</v>
      </c>
      <c r="DJ161" s="11">
        <f>' IP STOP cijfers nieuw'!DJ11</f>
        <v>0</v>
      </c>
      <c r="DK161" s="11">
        <f>' IP STOP cijfers nieuw'!DK11</f>
        <v>0</v>
      </c>
      <c r="DL161" s="26">
        <f>' IP STOP cijfers nieuw'!DL11</f>
        <v>0</v>
      </c>
    </row>
    <row r="162" spans="1:116">
      <c r="A162" s="47">
        <f>' IP STOP cijfers nieuw'!A12</f>
        <v>0</v>
      </c>
      <c r="B162" s="49" t="str">
        <f>' IP STOP cijfers nieuw'!B12</f>
        <v>OWNT</v>
      </c>
      <c r="C162" s="4" t="str">
        <f>' IP STOP cijfers nieuw'!C12</f>
        <v>Industriële Productie</v>
      </c>
      <c r="D162" s="4" t="str">
        <f>' IP STOP cijfers nieuw'!D12</f>
        <v>IP Voedselveiligheid VWS</v>
      </c>
      <c r="E162" s="4" t="str">
        <f>' IP STOP cijfers nieuw'!E12</f>
        <v>VVH Beoordelen hygiënecodes</v>
      </c>
      <c r="F162" s="4" t="str">
        <f>' IP STOP cijfers nieuw'!F12</f>
        <v>VWS</v>
      </c>
      <c r="G162" s="4">
        <f>' IP STOP cijfers nieuw'!G12</f>
        <v>0</v>
      </c>
      <c r="H162" s="774">
        <f>' IP STOP cijfers nieuw'!H12</f>
        <v>120</v>
      </c>
      <c r="I162" s="774">
        <f>' IP STOP cijfers nieuw'!I12</f>
        <v>0</v>
      </c>
      <c r="J162" s="774">
        <f>' IP STOP cijfers nieuw'!J12</f>
        <v>0</v>
      </c>
      <c r="K162" s="774">
        <f>' IP STOP cijfers nieuw'!K12</f>
        <v>0</v>
      </c>
      <c r="L162" s="774">
        <f>' IP STOP cijfers nieuw'!L12</f>
        <v>0</v>
      </c>
      <c r="M162" s="774">
        <f>' IP STOP cijfers nieuw'!M12</f>
        <v>0</v>
      </c>
      <c r="N162" s="774">
        <f>' IP STOP cijfers nieuw'!N12</f>
        <v>0</v>
      </c>
      <c r="O162" s="774">
        <f>' IP STOP cijfers nieuw'!O12</f>
        <v>0</v>
      </c>
      <c r="P162" s="774">
        <f>' IP STOP cijfers nieuw'!P12</f>
        <v>0</v>
      </c>
      <c r="Q162" s="775">
        <f>' IP STOP cijfers nieuw'!Q12</f>
        <v>120</v>
      </c>
      <c r="R162" s="776">
        <f>' IP STOP cijfers nieuw'!R12</f>
        <v>0</v>
      </c>
      <c r="S162" s="774">
        <f>' IP STOP cijfers nieuw'!S12</f>
        <v>0</v>
      </c>
      <c r="T162" s="774">
        <f>' IP STOP cijfers nieuw'!T12</f>
        <v>120</v>
      </c>
      <c r="U162" s="774">
        <f>' IP STOP cijfers nieuw'!U12</f>
        <v>0</v>
      </c>
      <c r="V162" s="774">
        <f>' IP STOP cijfers nieuw'!V12</f>
        <v>0</v>
      </c>
      <c r="W162" s="774">
        <f>' IP STOP cijfers nieuw'!W12</f>
        <v>0</v>
      </c>
      <c r="X162" s="774">
        <f>' IP STOP cijfers nieuw'!X12</f>
        <v>0</v>
      </c>
      <c r="Y162" s="774">
        <f>' IP STOP cijfers nieuw'!Y12</f>
        <v>0</v>
      </c>
      <c r="Z162" s="777">
        <f>' IP STOP cijfers nieuw'!Z12</f>
        <v>120</v>
      </c>
      <c r="AA162" s="774">
        <f>' IP STOP cijfers nieuw'!AA12</f>
        <v>80</v>
      </c>
      <c r="AB162" s="774">
        <f>' IP STOP cijfers nieuw'!AB12</f>
        <v>0</v>
      </c>
      <c r="AC162" s="774">
        <f>' IP STOP cijfers nieuw'!AC12</f>
        <v>40</v>
      </c>
      <c r="AD162" s="774">
        <f>' IP STOP cijfers nieuw'!AD12</f>
        <v>0</v>
      </c>
      <c r="AE162" s="774">
        <f>' IP STOP cijfers nieuw'!AE12</f>
        <v>0</v>
      </c>
      <c r="AF162" s="774">
        <f>' IP STOP cijfers nieuw'!AF12</f>
        <v>0</v>
      </c>
      <c r="AG162" s="777">
        <f>' IP STOP cijfers nieuw'!AG12</f>
        <v>0</v>
      </c>
      <c r="AH162" s="774">
        <f>' IP STOP cijfers nieuw'!AH12</f>
        <v>80</v>
      </c>
      <c r="AI162" s="774">
        <f>' IP STOP cijfers nieuw'!AI12</f>
        <v>0</v>
      </c>
      <c r="AJ162" s="774">
        <f>' IP STOP cijfers nieuw'!AJ12</f>
        <v>0</v>
      </c>
      <c r="AK162" s="774">
        <f>' IP STOP cijfers nieuw'!AK12</f>
        <v>0</v>
      </c>
      <c r="AL162" s="777">
        <f>' IP STOP cijfers nieuw'!AL12</f>
        <v>0</v>
      </c>
      <c r="AM162" s="774">
        <f>' IP STOP cijfers nieuw'!AM12</f>
        <v>0</v>
      </c>
      <c r="AN162" s="774">
        <f>' IP STOP cijfers nieuw'!AN12</f>
        <v>0</v>
      </c>
      <c r="AO162" s="774">
        <f>' IP STOP cijfers nieuw'!AO12</f>
        <v>0</v>
      </c>
      <c r="AP162" s="774">
        <f>' IP STOP cijfers nieuw'!AP12</f>
        <v>0</v>
      </c>
      <c r="AQ162" s="774">
        <f>' IP STOP cijfers nieuw'!AQ12</f>
        <v>0</v>
      </c>
      <c r="AR162" s="777">
        <f>' IP STOP cijfers nieuw'!AR12</f>
        <v>0</v>
      </c>
      <c r="AS162" s="774">
        <f>' IP STOP cijfers nieuw'!AS12</f>
        <v>0</v>
      </c>
      <c r="AT162" s="774">
        <f>' IP STOP cijfers nieuw'!AT12</f>
        <v>0</v>
      </c>
      <c r="AU162" s="774">
        <f>' IP STOP cijfers nieuw'!AU12</f>
        <v>0</v>
      </c>
      <c r="AV162" s="774">
        <f>' IP STOP cijfers nieuw'!AV12</f>
        <v>0</v>
      </c>
      <c r="AW162" s="774">
        <f>' IP STOP cijfers nieuw'!AW12</f>
        <v>0</v>
      </c>
      <c r="AX162" s="774">
        <f>' IP STOP cijfers nieuw'!AX12</f>
        <v>0</v>
      </c>
      <c r="AY162" s="774">
        <f>' IP STOP cijfers nieuw'!AY12</f>
        <v>0</v>
      </c>
      <c r="AZ162" s="774">
        <f>' IP STOP cijfers nieuw'!AZ12</f>
        <v>0</v>
      </c>
      <c r="BA162" s="774">
        <f>' IP STOP cijfers nieuw'!BA12</f>
        <v>0</v>
      </c>
      <c r="BB162" s="774">
        <f>' IP STOP cijfers nieuw'!BB12</f>
        <v>0</v>
      </c>
      <c r="BC162" s="777">
        <f>' IP STOP cijfers nieuw'!BC12</f>
        <v>0</v>
      </c>
      <c r="BD162" s="774">
        <f>' IP STOP cijfers nieuw'!BD12</f>
        <v>0</v>
      </c>
      <c r="BE162" s="774">
        <f>' IP STOP cijfers nieuw'!BE12</f>
        <v>0</v>
      </c>
      <c r="BF162" s="774">
        <f>' IP STOP cijfers nieuw'!BF12</f>
        <v>0</v>
      </c>
      <c r="BG162" s="774">
        <f>' IP STOP cijfers nieuw'!BG12</f>
        <v>0</v>
      </c>
      <c r="BH162" s="774">
        <f>' IP STOP cijfers nieuw'!BH12</f>
        <v>0</v>
      </c>
      <c r="BI162" s="774">
        <f>' IP STOP cijfers nieuw'!BI12</f>
        <v>0</v>
      </c>
      <c r="BJ162" s="774">
        <f>' IP STOP cijfers nieuw'!BJ12</f>
        <v>0</v>
      </c>
      <c r="BK162" s="777">
        <f>' IP STOP cijfers nieuw'!BK12</f>
        <v>0</v>
      </c>
      <c r="BL162" s="774">
        <f>' IP STOP cijfers nieuw'!BL12</f>
        <v>0</v>
      </c>
      <c r="BM162" s="774">
        <f>' IP STOP cijfers nieuw'!BM12</f>
        <v>0</v>
      </c>
      <c r="BN162" s="774">
        <f>' IP STOP cijfers nieuw'!BN12</f>
        <v>0</v>
      </c>
      <c r="BO162" s="774">
        <f>' IP STOP cijfers nieuw'!BO12</f>
        <v>0</v>
      </c>
      <c r="BP162" s="774">
        <f>' IP STOP cijfers nieuw'!BP12</f>
        <v>0</v>
      </c>
      <c r="BQ162" s="777">
        <f>' IP STOP cijfers nieuw'!BQ12</f>
        <v>0</v>
      </c>
      <c r="BR162" s="774">
        <f>' IP STOP cijfers nieuw'!BR12</f>
        <v>0</v>
      </c>
      <c r="BS162" s="774">
        <f>' IP STOP cijfers nieuw'!BS12</f>
        <v>0</v>
      </c>
      <c r="BT162" s="774">
        <f>' IP STOP cijfers nieuw'!BT12</f>
        <v>0</v>
      </c>
      <c r="BU162" s="774">
        <f>' IP STOP cijfers nieuw'!BU12</f>
        <v>0</v>
      </c>
      <c r="BV162" s="774">
        <f>' IP STOP cijfers nieuw'!BV12</f>
        <v>0</v>
      </c>
      <c r="BW162" s="774">
        <f>' IP STOP cijfers nieuw'!BW12</f>
        <v>0</v>
      </c>
      <c r="BX162" s="778">
        <f>' IP STOP cijfers nieuw'!BX12</f>
        <v>40</v>
      </c>
      <c r="BY162" s="777">
        <f>' IP STOP cijfers nieuw'!BY12</f>
        <v>80</v>
      </c>
      <c r="BZ162" s="774">
        <f>' IP STOP cijfers nieuw'!BZ12</f>
        <v>0</v>
      </c>
      <c r="CA162" s="774">
        <f>' IP STOP cijfers nieuw'!CA12</f>
        <v>0</v>
      </c>
      <c r="CB162" s="774">
        <f>' IP STOP cijfers nieuw'!CB12</f>
        <v>0</v>
      </c>
      <c r="CC162" s="774">
        <f>' IP STOP cijfers nieuw'!CC12</f>
        <v>0</v>
      </c>
      <c r="CD162" s="774">
        <f>' IP STOP cijfers nieuw'!CD12</f>
        <v>0</v>
      </c>
      <c r="CE162" s="774">
        <f>' IP STOP cijfers nieuw'!CE12</f>
        <v>0</v>
      </c>
      <c r="CF162" s="774">
        <f>' IP STOP cijfers nieuw'!CF12</f>
        <v>0</v>
      </c>
      <c r="CG162" s="774">
        <f>' IP STOP cijfers nieuw'!CG12</f>
        <v>0</v>
      </c>
      <c r="CH162" s="774">
        <f>' IP STOP cijfers nieuw'!CH12</f>
        <v>0</v>
      </c>
      <c r="CI162" s="774">
        <f>' IP STOP cijfers nieuw'!CI12</f>
        <v>0</v>
      </c>
      <c r="CJ162" s="774">
        <f>' IP STOP cijfers nieuw'!CJ12</f>
        <v>0</v>
      </c>
      <c r="CK162" s="774">
        <f>' IP STOP cijfers nieuw'!CK12</f>
        <v>0</v>
      </c>
      <c r="CL162" s="779">
        <f>' IP STOP cijfers nieuw'!CL12</f>
        <v>0</v>
      </c>
      <c r="CM162" s="774">
        <f>' IP STOP cijfers nieuw'!CM12</f>
        <v>0</v>
      </c>
      <c r="CN162" s="774">
        <f>' IP STOP cijfers nieuw'!CN12</f>
        <v>0</v>
      </c>
      <c r="CO162" s="774">
        <f>' IP STOP cijfers nieuw'!CO12</f>
        <v>0</v>
      </c>
      <c r="CP162" s="11">
        <f>' IP STOP cijfers nieuw'!CP12</f>
        <v>0</v>
      </c>
      <c r="CQ162" s="11">
        <f>' IP STOP cijfers nieuw'!CQ12</f>
        <v>0</v>
      </c>
      <c r="CR162" s="11">
        <f>' IP STOP cijfers nieuw'!CR12</f>
        <v>0</v>
      </c>
      <c r="CS162" s="11">
        <f>' IP STOP cijfers nieuw'!CS12</f>
        <v>0</v>
      </c>
      <c r="CT162" s="11">
        <f>' IP STOP cijfers nieuw'!CT12</f>
        <v>0</v>
      </c>
      <c r="CU162" s="11">
        <f>' IP STOP cijfers nieuw'!CU12</f>
        <v>0</v>
      </c>
      <c r="CV162" s="11">
        <f>' IP STOP cijfers nieuw'!CV12</f>
        <v>0</v>
      </c>
      <c r="CW162" s="11">
        <f>' IP STOP cijfers nieuw'!CW12</f>
        <v>0</v>
      </c>
      <c r="CX162" s="11">
        <f>' IP STOP cijfers nieuw'!CX12</f>
        <v>0</v>
      </c>
      <c r="CY162" s="26">
        <f>' IP STOP cijfers nieuw'!CY12</f>
        <v>0</v>
      </c>
      <c r="CZ162" s="15">
        <f>' IP STOP cijfers nieuw'!CZ12</f>
        <v>0</v>
      </c>
      <c r="DA162" s="11">
        <f>' IP STOP cijfers nieuw'!DA12</f>
        <v>0</v>
      </c>
      <c r="DB162" s="11">
        <f>' IP STOP cijfers nieuw'!DB12</f>
        <v>0</v>
      </c>
      <c r="DC162" s="11">
        <f>' IP STOP cijfers nieuw'!DC12</f>
        <v>0</v>
      </c>
      <c r="DD162" s="11">
        <f>' IP STOP cijfers nieuw'!DD12</f>
        <v>0</v>
      </c>
      <c r="DE162" s="11">
        <f>' IP STOP cijfers nieuw'!DE12</f>
        <v>0</v>
      </c>
      <c r="DF162" s="11">
        <f>' IP STOP cijfers nieuw'!DF12</f>
        <v>0</v>
      </c>
      <c r="DG162" s="11">
        <f>' IP STOP cijfers nieuw'!DG12</f>
        <v>0</v>
      </c>
      <c r="DH162" s="11">
        <f>' IP STOP cijfers nieuw'!DH12</f>
        <v>0</v>
      </c>
      <c r="DI162" s="11">
        <f>' IP STOP cijfers nieuw'!DI12</f>
        <v>0</v>
      </c>
      <c r="DJ162" s="11">
        <f>' IP STOP cijfers nieuw'!DJ12</f>
        <v>0</v>
      </c>
      <c r="DK162" s="11">
        <f>' IP STOP cijfers nieuw'!DK12</f>
        <v>0</v>
      </c>
      <c r="DL162" s="26">
        <f>' IP STOP cijfers nieuw'!DL12</f>
        <v>0</v>
      </c>
    </row>
    <row r="163" spans="1:116" s="617" customFormat="1">
      <c r="A163" s="780">
        <f>' IP STOP cijfers nieuw'!A13</f>
        <v>0</v>
      </c>
      <c r="B163" s="781" t="str">
        <f>' IP STOP cijfers nieuw'!B13</f>
        <v>OWNT</v>
      </c>
      <c r="C163" s="526" t="str">
        <f>' IP STOP cijfers nieuw'!C13</f>
        <v>Industriële Productie</v>
      </c>
      <c r="D163" s="526" t="str">
        <f>' IP STOP cijfers nieuw'!D13</f>
        <v>IP Voedselveiligheid VWS</v>
      </c>
      <c r="E163" s="526" t="str">
        <f>' IP STOP cijfers nieuw'!E13</f>
        <v>VVH  Pilot risicobedrijven verbeterplan</v>
      </c>
      <c r="F163" s="526" t="str">
        <f>' IP STOP cijfers nieuw'!F13</f>
        <v>VWS</v>
      </c>
      <c r="G163" s="526" t="str">
        <f>' IP STOP cijfers nieuw'!G13</f>
        <v>verbeterplan</v>
      </c>
      <c r="H163" s="518">
        <f>' IP STOP cijfers nieuw'!H13</f>
        <v>1948</v>
      </c>
      <c r="I163" s="518">
        <f>' IP STOP cijfers nieuw'!I13</f>
        <v>0</v>
      </c>
      <c r="J163" s="518">
        <f>' IP STOP cijfers nieuw'!J13</f>
        <v>0</v>
      </c>
      <c r="K163" s="518">
        <f>' IP STOP cijfers nieuw'!K13</f>
        <v>0</v>
      </c>
      <c r="L163" s="518">
        <f>' IP STOP cijfers nieuw'!L13</f>
        <v>0</v>
      </c>
      <c r="M163" s="518">
        <f>' IP STOP cijfers nieuw'!M13</f>
        <v>0</v>
      </c>
      <c r="N163" s="518">
        <f>' IP STOP cijfers nieuw'!N13</f>
        <v>0</v>
      </c>
      <c r="O163" s="518">
        <f>' IP STOP cijfers nieuw'!O13</f>
        <v>0</v>
      </c>
      <c r="P163" s="518">
        <f>' IP STOP cijfers nieuw'!P13</f>
        <v>0</v>
      </c>
      <c r="Q163" s="782">
        <f>' IP STOP cijfers nieuw'!Q13</f>
        <v>1948</v>
      </c>
      <c r="R163" s="533">
        <f>' IP STOP cijfers nieuw'!R13</f>
        <v>0</v>
      </c>
      <c r="S163" s="518">
        <f>' IP STOP cijfers nieuw'!S13</f>
        <v>0</v>
      </c>
      <c r="T163" s="518">
        <f>' IP STOP cijfers nieuw'!T13</f>
        <v>1948</v>
      </c>
      <c r="U163" s="518">
        <f>' IP STOP cijfers nieuw'!U13</f>
        <v>0</v>
      </c>
      <c r="V163" s="518">
        <f>' IP STOP cijfers nieuw'!V13</f>
        <v>0</v>
      </c>
      <c r="W163" s="518">
        <f>' IP STOP cijfers nieuw'!W13</f>
        <v>0</v>
      </c>
      <c r="X163" s="518">
        <f>' IP STOP cijfers nieuw'!X13</f>
        <v>0</v>
      </c>
      <c r="Y163" s="518">
        <f>' IP STOP cijfers nieuw'!Y13</f>
        <v>0</v>
      </c>
      <c r="Z163" s="781">
        <f>' IP STOP cijfers nieuw'!Z13</f>
        <v>1948</v>
      </c>
      <c r="AA163" s="518">
        <f>' IP STOP cijfers nieuw'!AA13</f>
        <v>20</v>
      </c>
      <c r="AB163" s="518">
        <f>' IP STOP cijfers nieuw'!AB13</f>
        <v>0</v>
      </c>
      <c r="AC163" s="518">
        <f>' IP STOP cijfers nieuw'!AC13</f>
        <v>1928</v>
      </c>
      <c r="AD163" s="518">
        <f>' IP STOP cijfers nieuw'!AD13</f>
        <v>0</v>
      </c>
      <c r="AE163" s="518">
        <f>' IP STOP cijfers nieuw'!AE13</f>
        <v>0</v>
      </c>
      <c r="AF163" s="518">
        <f>' IP STOP cijfers nieuw'!AF13</f>
        <v>0</v>
      </c>
      <c r="AG163" s="781">
        <f>' IP STOP cijfers nieuw'!AG13</f>
        <v>0</v>
      </c>
      <c r="AH163" s="518">
        <f>' IP STOP cijfers nieuw'!AH13</f>
        <v>20</v>
      </c>
      <c r="AI163" s="518">
        <f>' IP STOP cijfers nieuw'!AI13</f>
        <v>0</v>
      </c>
      <c r="AJ163" s="518">
        <f>' IP STOP cijfers nieuw'!AJ13</f>
        <v>0</v>
      </c>
      <c r="AK163" s="518">
        <f>' IP STOP cijfers nieuw'!AK13</f>
        <v>0</v>
      </c>
      <c r="AL163" s="781">
        <f>' IP STOP cijfers nieuw'!AL13</f>
        <v>0</v>
      </c>
      <c r="AM163" s="518">
        <f>' IP STOP cijfers nieuw'!AM13</f>
        <v>0</v>
      </c>
      <c r="AN163" s="518">
        <f>' IP STOP cijfers nieuw'!AN13</f>
        <v>0</v>
      </c>
      <c r="AO163" s="518">
        <f>' IP STOP cijfers nieuw'!AO13</f>
        <v>0</v>
      </c>
      <c r="AP163" s="518">
        <f>' IP STOP cijfers nieuw'!AP13</f>
        <v>0</v>
      </c>
      <c r="AQ163" s="518">
        <f>' IP STOP cijfers nieuw'!AQ13</f>
        <v>0</v>
      </c>
      <c r="AR163" s="781">
        <f>' IP STOP cijfers nieuw'!AR13</f>
        <v>0</v>
      </c>
      <c r="AS163" s="518">
        <f>' IP STOP cijfers nieuw'!AS13</f>
        <v>0</v>
      </c>
      <c r="AT163" s="518">
        <f>' IP STOP cijfers nieuw'!AT13</f>
        <v>0</v>
      </c>
      <c r="AU163" s="518">
        <f>' IP STOP cijfers nieuw'!AU13</f>
        <v>0</v>
      </c>
      <c r="AV163" s="518">
        <f>' IP STOP cijfers nieuw'!AV13</f>
        <v>0</v>
      </c>
      <c r="AW163" s="518">
        <f>' IP STOP cijfers nieuw'!AW13</f>
        <v>0</v>
      </c>
      <c r="AX163" s="518">
        <f>' IP STOP cijfers nieuw'!AX13</f>
        <v>0</v>
      </c>
      <c r="AY163" s="518">
        <f>' IP STOP cijfers nieuw'!AY13</f>
        <v>0</v>
      </c>
      <c r="AZ163" s="518">
        <f>' IP STOP cijfers nieuw'!AZ13</f>
        <v>0</v>
      </c>
      <c r="BA163" s="518">
        <f>' IP STOP cijfers nieuw'!BA13</f>
        <v>0</v>
      </c>
      <c r="BB163" s="518">
        <f>' IP STOP cijfers nieuw'!BB13</f>
        <v>0</v>
      </c>
      <c r="BC163" s="781">
        <f>' IP STOP cijfers nieuw'!BC13</f>
        <v>0</v>
      </c>
      <c r="BD163" s="518">
        <f>' IP STOP cijfers nieuw'!BD13</f>
        <v>0</v>
      </c>
      <c r="BE163" s="518">
        <f>' IP STOP cijfers nieuw'!BE13</f>
        <v>0</v>
      </c>
      <c r="BF163" s="518">
        <f>' IP STOP cijfers nieuw'!BF13</f>
        <v>0</v>
      </c>
      <c r="BG163" s="518">
        <f>' IP STOP cijfers nieuw'!BG13</f>
        <v>0</v>
      </c>
      <c r="BH163" s="518">
        <f>' IP STOP cijfers nieuw'!BH13</f>
        <v>0</v>
      </c>
      <c r="BI163" s="518">
        <f>' IP STOP cijfers nieuw'!BI13</f>
        <v>0</v>
      </c>
      <c r="BJ163" s="518">
        <f>' IP STOP cijfers nieuw'!BJ13</f>
        <v>0</v>
      </c>
      <c r="BK163" s="781">
        <f>' IP STOP cijfers nieuw'!BK13</f>
        <v>0</v>
      </c>
      <c r="BL163" s="518">
        <f>' IP STOP cijfers nieuw'!BL13</f>
        <v>0</v>
      </c>
      <c r="BM163" s="518">
        <f>' IP STOP cijfers nieuw'!BM13</f>
        <v>0</v>
      </c>
      <c r="BN163" s="518">
        <f>' IP STOP cijfers nieuw'!BN13</f>
        <v>0</v>
      </c>
      <c r="BO163" s="518">
        <f>' IP STOP cijfers nieuw'!BO13</f>
        <v>0</v>
      </c>
      <c r="BP163" s="518">
        <f>' IP STOP cijfers nieuw'!BP13</f>
        <v>0</v>
      </c>
      <c r="BQ163" s="781">
        <f>' IP STOP cijfers nieuw'!BQ13</f>
        <v>0</v>
      </c>
      <c r="BR163" s="518">
        <f>' IP STOP cijfers nieuw'!BR13</f>
        <v>0</v>
      </c>
      <c r="BS163" s="518">
        <f>' IP STOP cijfers nieuw'!BS13</f>
        <v>0</v>
      </c>
      <c r="BT163" s="518">
        <f>' IP STOP cijfers nieuw'!BT13</f>
        <v>0</v>
      </c>
      <c r="BU163" s="518">
        <f>' IP STOP cijfers nieuw'!BU13</f>
        <v>0</v>
      </c>
      <c r="BV163" s="518">
        <f>' IP STOP cijfers nieuw'!BV13</f>
        <v>0</v>
      </c>
      <c r="BW163" s="518">
        <f>' IP STOP cijfers nieuw'!BW13</f>
        <v>0</v>
      </c>
      <c r="BX163" s="780">
        <f>' IP STOP cijfers nieuw'!BX13</f>
        <v>1928</v>
      </c>
      <c r="BY163" s="781">
        <f>' IP STOP cijfers nieuw'!BY13</f>
        <v>20</v>
      </c>
      <c r="BZ163" s="518">
        <f>' IP STOP cijfers nieuw'!BZ13</f>
        <v>0</v>
      </c>
      <c r="CA163" s="518">
        <f>' IP STOP cijfers nieuw'!CA13</f>
        <v>0</v>
      </c>
      <c r="CB163" s="518">
        <f>' IP STOP cijfers nieuw'!CB13</f>
        <v>0</v>
      </c>
      <c r="CC163" s="518">
        <f>' IP STOP cijfers nieuw'!CC13</f>
        <v>0</v>
      </c>
      <c r="CD163" s="518">
        <f>' IP STOP cijfers nieuw'!CD13</f>
        <v>0</v>
      </c>
      <c r="CE163" s="518">
        <f>' IP STOP cijfers nieuw'!CE13</f>
        <v>0</v>
      </c>
      <c r="CF163" s="518">
        <f>' IP STOP cijfers nieuw'!CF13</f>
        <v>0</v>
      </c>
      <c r="CG163" s="518">
        <f>' IP STOP cijfers nieuw'!CG13</f>
        <v>0</v>
      </c>
      <c r="CH163" s="518">
        <f>' IP STOP cijfers nieuw'!CH13</f>
        <v>0</v>
      </c>
      <c r="CI163" s="518">
        <f>' IP STOP cijfers nieuw'!CI13</f>
        <v>0</v>
      </c>
      <c r="CJ163" s="518">
        <f>' IP STOP cijfers nieuw'!CJ13</f>
        <v>0</v>
      </c>
      <c r="CK163" s="518">
        <f>' IP STOP cijfers nieuw'!CK13</f>
        <v>0</v>
      </c>
      <c r="CL163" s="783">
        <f>' IP STOP cijfers nieuw'!CL13</f>
        <v>0</v>
      </c>
      <c r="CM163" s="518">
        <f>' IP STOP cijfers nieuw'!CM13</f>
        <v>0</v>
      </c>
      <c r="CN163" s="518">
        <f>' IP STOP cijfers nieuw'!CN13</f>
        <v>0</v>
      </c>
      <c r="CO163" s="518">
        <f>' IP STOP cijfers nieuw'!CO13</f>
        <v>0</v>
      </c>
      <c r="CP163" s="518">
        <f>' IP STOP cijfers nieuw'!CP13</f>
        <v>0</v>
      </c>
      <c r="CQ163" s="518">
        <f>' IP STOP cijfers nieuw'!CQ13</f>
        <v>0</v>
      </c>
      <c r="CR163" s="518">
        <f>' IP STOP cijfers nieuw'!CR13</f>
        <v>0</v>
      </c>
      <c r="CS163" s="518">
        <f>' IP STOP cijfers nieuw'!CS13</f>
        <v>0</v>
      </c>
      <c r="CT163" s="518">
        <f>' IP STOP cijfers nieuw'!CT13</f>
        <v>0</v>
      </c>
      <c r="CU163" s="518">
        <f>' IP STOP cijfers nieuw'!CU13</f>
        <v>0</v>
      </c>
      <c r="CV163" s="518">
        <f>' IP STOP cijfers nieuw'!CV13</f>
        <v>0</v>
      </c>
      <c r="CW163" s="518">
        <f>' IP STOP cijfers nieuw'!CW13</f>
        <v>0</v>
      </c>
      <c r="CX163" s="518">
        <f>' IP STOP cijfers nieuw'!CX13</f>
        <v>0</v>
      </c>
      <c r="CY163" s="782">
        <f>' IP STOP cijfers nieuw'!CY13</f>
        <v>0</v>
      </c>
      <c r="CZ163" s="533">
        <f>' IP STOP cijfers nieuw'!CZ13</f>
        <v>0</v>
      </c>
      <c r="DA163" s="518">
        <f>' IP STOP cijfers nieuw'!DA13</f>
        <v>0</v>
      </c>
      <c r="DB163" s="518">
        <f>' IP STOP cijfers nieuw'!DB13</f>
        <v>0</v>
      </c>
      <c r="DC163" s="518">
        <f>' IP STOP cijfers nieuw'!DC13</f>
        <v>0</v>
      </c>
      <c r="DD163" s="518">
        <f>' IP STOP cijfers nieuw'!DD13</f>
        <v>0</v>
      </c>
      <c r="DE163" s="518">
        <f>' IP STOP cijfers nieuw'!DE13</f>
        <v>0</v>
      </c>
      <c r="DF163" s="518">
        <f>' IP STOP cijfers nieuw'!DF13</f>
        <v>0</v>
      </c>
      <c r="DG163" s="518">
        <f>' IP STOP cijfers nieuw'!DG13</f>
        <v>0</v>
      </c>
      <c r="DH163" s="518">
        <f>' IP STOP cijfers nieuw'!DH13</f>
        <v>0</v>
      </c>
      <c r="DI163" s="518">
        <f>' IP STOP cijfers nieuw'!DI13</f>
        <v>0</v>
      </c>
      <c r="DJ163" s="518">
        <f>' IP STOP cijfers nieuw'!DJ13</f>
        <v>0</v>
      </c>
      <c r="DK163" s="518">
        <f>' IP STOP cijfers nieuw'!DK13</f>
        <v>0</v>
      </c>
      <c r="DL163" s="782">
        <f>' IP STOP cijfers nieuw'!DL13</f>
        <v>0</v>
      </c>
    </row>
    <row r="164" spans="1:116">
      <c r="A164" s="47">
        <f>' IP STOP cijfers nieuw'!A14</f>
        <v>0</v>
      </c>
      <c r="B164" s="49" t="str">
        <f>' IP STOP cijfers nieuw'!B14</f>
        <v>OWNT</v>
      </c>
      <c r="C164" s="4" t="str">
        <f>' IP STOP cijfers nieuw'!C14</f>
        <v>Industriële Productie</v>
      </c>
      <c r="D164" s="4" t="str">
        <f>' IP STOP cijfers nieuw'!D14</f>
        <v>IP Voedselveiligheid VWS</v>
      </c>
      <c r="E164" s="4" t="str">
        <f>' IP STOP cijfers nieuw'!E14</f>
        <v>VVH Evaluatie interventiebeleid</v>
      </c>
      <c r="F164" s="4" t="str">
        <f>' IP STOP cijfers nieuw'!F14</f>
        <v>VWS</v>
      </c>
      <c r="G164" s="4">
        <f>' IP STOP cijfers nieuw'!G14</f>
        <v>0</v>
      </c>
      <c r="H164" s="774">
        <f>' IP STOP cijfers nieuw'!H14</f>
        <v>500</v>
      </c>
      <c r="I164" s="774">
        <f>' IP STOP cijfers nieuw'!I14</f>
        <v>0</v>
      </c>
      <c r="J164" s="774">
        <f>' IP STOP cijfers nieuw'!J14</f>
        <v>0</v>
      </c>
      <c r="K164" s="774">
        <f>' IP STOP cijfers nieuw'!K14</f>
        <v>0</v>
      </c>
      <c r="L164" s="774">
        <f>' IP STOP cijfers nieuw'!L14</f>
        <v>0</v>
      </c>
      <c r="M164" s="774">
        <f>' IP STOP cijfers nieuw'!M14</f>
        <v>0</v>
      </c>
      <c r="N164" s="774">
        <f>' IP STOP cijfers nieuw'!N14</f>
        <v>0</v>
      </c>
      <c r="O164" s="774">
        <f>' IP STOP cijfers nieuw'!O14</f>
        <v>0</v>
      </c>
      <c r="P164" s="774">
        <f>' IP STOP cijfers nieuw'!P14</f>
        <v>0</v>
      </c>
      <c r="Q164" s="775">
        <f>' IP STOP cijfers nieuw'!Q14</f>
        <v>500</v>
      </c>
      <c r="R164" s="776">
        <f>' IP STOP cijfers nieuw'!R14</f>
        <v>0</v>
      </c>
      <c r="S164" s="774">
        <f>' IP STOP cijfers nieuw'!S14</f>
        <v>0</v>
      </c>
      <c r="T164" s="774">
        <f>' IP STOP cijfers nieuw'!T14</f>
        <v>500</v>
      </c>
      <c r="U164" s="774">
        <f>' IP STOP cijfers nieuw'!U14</f>
        <v>0</v>
      </c>
      <c r="V164" s="774">
        <f>' IP STOP cijfers nieuw'!V14</f>
        <v>0</v>
      </c>
      <c r="W164" s="774">
        <f>' IP STOP cijfers nieuw'!W14</f>
        <v>0</v>
      </c>
      <c r="X164" s="774">
        <f>' IP STOP cijfers nieuw'!X14</f>
        <v>0</v>
      </c>
      <c r="Y164" s="774">
        <f>' IP STOP cijfers nieuw'!Y14</f>
        <v>0</v>
      </c>
      <c r="Z164" s="777">
        <f>' IP STOP cijfers nieuw'!Z14</f>
        <v>500</v>
      </c>
      <c r="AA164" s="774">
        <f>' IP STOP cijfers nieuw'!AA14</f>
        <v>250</v>
      </c>
      <c r="AB164" s="774">
        <f>' IP STOP cijfers nieuw'!AB14</f>
        <v>0</v>
      </c>
      <c r="AC164" s="774">
        <f>' IP STOP cijfers nieuw'!AC14</f>
        <v>250</v>
      </c>
      <c r="AD164" s="774">
        <f>' IP STOP cijfers nieuw'!AD14</f>
        <v>0</v>
      </c>
      <c r="AE164" s="774">
        <f>' IP STOP cijfers nieuw'!AE14</f>
        <v>0</v>
      </c>
      <c r="AF164" s="774">
        <f>' IP STOP cijfers nieuw'!AF14</f>
        <v>0</v>
      </c>
      <c r="AG164" s="777">
        <f>' IP STOP cijfers nieuw'!AG14</f>
        <v>0</v>
      </c>
      <c r="AH164" s="774">
        <f>' IP STOP cijfers nieuw'!AH14</f>
        <v>250</v>
      </c>
      <c r="AI164" s="774">
        <f>' IP STOP cijfers nieuw'!AI14</f>
        <v>0</v>
      </c>
      <c r="AJ164" s="774">
        <f>' IP STOP cijfers nieuw'!AJ14</f>
        <v>0</v>
      </c>
      <c r="AK164" s="774">
        <f>' IP STOP cijfers nieuw'!AK14</f>
        <v>0</v>
      </c>
      <c r="AL164" s="777">
        <f>' IP STOP cijfers nieuw'!AL14</f>
        <v>0</v>
      </c>
      <c r="AM164" s="774">
        <f>' IP STOP cijfers nieuw'!AM14</f>
        <v>0</v>
      </c>
      <c r="AN164" s="774">
        <f>' IP STOP cijfers nieuw'!AN14</f>
        <v>0</v>
      </c>
      <c r="AO164" s="774">
        <f>' IP STOP cijfers nieuw'!AO14</f>
        <v>0</v>
      </c>
      <c r="AP164" s="774">
        <f>' IP STOP cijfers nieuw'!AP14</f>
        <v>0</v>
      </c>
      <c r="AQ164" s="774">
        <f>' IP STOP cijfers nieuw'!AQ14</f>
        <v>0</v>
      </c>
      <c r="AR164" s="777">
        <f>' IP STOP cijfers nieuw'!AR14</f>
        <v>0</v>
      </c>
      <c r="AS164" s="774">
        <f>' IP STOP cijfers nieuw'!AS14</f>
        <v>0</v>
      </c>
      <c r="AT164" s="774">
        <f>' IP STOP cijfers nieuw'!AT14</f>
        <v>0</v>
      </c>
      <c r="AU164" s="774">
        <f>' IP STOP cijfers nieuw'!AU14</f>
        <v>0</v>
      </c>
      <c r="AV164" s="774">
        <f>' IP STOP cijfers nieuw'!AV14</f>
        <v>0</v>
      </c>
      <c r="AW164" s="774">
        <f>' IP STOP cijfers nieuw'!AW14</f>
        <v>0</v>
      </c>
      <c r="AX164" s="774">
        <f>' IP STOP cijfers nieuw'!AX14</f>
        <v>0</v>
      </c>
      <c r="AY164" s="774">
        <f>' IP STOP cijfers nieuw'!AY14</f>
        <v>0</v>
      </c>
      <c r="AZ164" s="774">
        <f>' IP STOP cijfers nieuw'!AZ14</f>
        <v>0</v>
      </c>
      <c r="BA164" s="774">
        <f>' IP STOP cijfers nieuw'!BA14</f>
        <v>0</v>
      </c>
      <c r="BB164" s="774">
        <f>' IP STOP cijfers nieuw'!BB14</f>
        <v>0</v>
      </c>
      <c r="BC164" s="777">
        <f>' IP STOP cijfers nieuw'!BC14</f>
        <v>0</v>
      </c>
      <c r="BD164" s="774">
        <f>' IP STOP cijfers nieuw'!BD14</f>
        <v>0</v>
      </c>
      <c r="BE164" s="774">
        <f>' IP STOP cijfers nieuw'!BE14</f>
        <v>0</v>
      </c>
      <c r="BF164" s="774">
        <f>' IP STOP cijfers nieuw'!BF14</f>
        <v>0</v>
      </c>
      <c r="BG164" s="774">
        <f>' IP STOP cijfers nieuw'!BG14</f>
        <v>0</v>
      </c>
      <c r="BH164" s="774">
        <f>' IP STOP cijfers nieuw'!BH14</f>
        <v>0</v>
      </c>
      <c r="BI164" s="774">
        <f>' IP STOP cijfers nieuw'!BI14</f>
        <v>0</v>
      </c>
      <c r="BJ164" s="774">
        <f>' IP STOP cijfers nieuw'!BJ14</f>
        <v>0</v>
      </c>
      <c r="BK164" s="777">
        <f>' IP STOP cijfers nieuw'!BK14</f>
        <v>0</v>
      </c>
      <c r="BL164" s="774">
        <f>' IP STOP cijfers nieuw'!BL14</f>
        <v>0</v>
      </c>
      <c r="BM164" s="774">
        <f>' IP STOP cijfers nieuw'!BM14</f>
        <v>0</v>
      </c>
      <c r="BN164" s="774">
        <f>' IP STOP cijfers nieuw'!BN14</f>
        <v>0</v>
      </c>
      <c r="BO164" s="774">
        <f>' IP STOP cijfers nieuw'!BO14</f>
        <v>0</v>
      </c>
      <c r="BP164" s="774">
        <f>' IP STOP cijfers nieuw'!BP14</f>
        <v>0</v>
      </c>
      <c r="BQ164" s="777">
        <f>' IP STOP cijfers nieuw'!BQ14</f>
        <v>0</v>
      </c>
      <c r="BR164" s="774">
        <f>' IP STOP cijfers nieuw'!BR14</f>
        <v>0</v>
      </c>
      <c r="BS164" s="774">
        <f>' IP STOP cijfers nieuw'!BS14</f>
        <v>0</v>
      </c>
      <c r="BT164" s="774">
        <f>' IP STOP cijfers nieuw'!BT14</f>
        <v>0</v>
      </c>
      <c r="BU164" s="774">
        <f>' IP STOP cijfers nieuw'!BU14</f>
        <v>0</v>
      </c>
      <c r="BV164" s="774">
        <f>' IP STOP cijfers nieuw'!BV14</f>
        <v>0</v>
      </c>
      <c r="BW164" s="774">
        <f>' IP STOP cijfers nieuw'!BW14</f>
        <v>0</v>
      </c>
      <c r="BX164" s="778">
        <f>' IP STOP cijfers nieuw'!BX14</f>
        <v>250</v>
      </c>
      <c r="BY164" s="777">
        <f>' IP STOP cijfers nieuw'!BY14</f>
        <v>250</v>
      </c>
      <c r="BZ164" s="774">
        <f>' IP STOP cijfers nieuw'!BZ14</f>
        <v>0</v>
      </c>
      <c r="CA164" s="774">
        <f>' IP STOP cijfers nieuw'!CA14</f>
        <v>0</v>
      </c>
      <c r="CB164" s="774">
        <f>' IP STOP cijfers nieuw'!CB14</f>
        <v>0</v>
      </c>
      <c r="CC164" s="774">
        <f>' IP STOP cijfers nieuw'!CC14</f>
        <v>0</v>
      </c>
      <c r="CD164" s="774">
        <f>' IP STOP cijfers nieuw'!CD14</f>
        <v>0</v>
      </c>
      <c r="CE164" s="774">
        <f>' IP STOP cijfers nieuw'!CE14</f>
        <v>0</v>
      </c>
      <c r="CF164" s="774">
        <f>' IP STOP cijfers nieuw'!CF14</f>
        <v>0</v>
      </c>
      <c r="CG164" s="774">
        <f>' IP STOP cijfers nieuw'!CG14</f>
        <v>0</v>
      </c>
      <c r="CH164" s="774">
        <f>' IP STOP cijfers nieuw'!CH14</f>
        <v>0</v>
      </c>
      <c r="CI164" s="774">
        <f>' IP STOP cijfers nieuw'!CI14</f>
        <v>0</v>
      </c>
      <c r="CJ164" s="774">
        <f>' IP STOP cijfers nieuw'!CJ14</f>
        <v>0</v>
      </c>
      <c r="CK164" s="774">
        <f>' IP STOP cijfers nieuw'!CK14</f>
        <v>0</v>
      </c>
      <c r="CL164" s="779">
        <f>' IP STOP cijfers nieuw'!CL14</f>
        <v>0</v>
      </c>
      <c r="CM164" s="774">
        <f>' IP STOP cijfers nieuw'!CM14</f>
        <v>0</v>
      </c>
      <c r="CN164" s="774">
        <f>' IP STOP cijfers nieuw'!CN14</f>
        <v>0</v>
      </c>
      <c r="CO164" s="774">
        <f>' IP STOP cijfers nieuw'!CO14</f>
        <v>0</v>
      </c>
      <c r="CP164" s="11">
        <f>' IP STOP cijfers nieuw'!CP14</f>
        <v>0</v>
      </c>
      <c r="CQ164" s="11">
        <f>' IP STOP cijfers nieuw'!CQ14</f>
        <v>0</v>
      </c>
      <c r="CR164" s="11">
        <f>' IP STOP cijfers nieuw'!CR14</f>
        <v>0</v>
      </c>
      <c r="CS164" s="11">
        <f>' IP STOP cijfers nieuw'!CS14</f>
        <v>0</v>
      </c>
      <c r="CT164" s="11">
        <f>' IP STOP cijfers nieuw'!CT14</f>
        <v>0</v>
      </c>
      <c r="CU164" s="11">
        <f>' IP STOP cijfers nieuw'!CU14</f>
        <v>0</v>
      </c>
      <c r="CV164" s="11">
        <f>' IP STOP cijfers nieuw'!CV14</f>
        <v>0</v>
      </c>
      <c r="CW164" s="11">
        <f>' IP STOP cijfers nieuw'!CW14</f>
        <v>0</v>
      </c>
      <c r="CX164" s="11">
        <f>' IP STOP cijfers nieuw'!CX14</f>
        <v>0</v>
      </c>
      <c r="CY164" s="26">
        <f>' IP STOP cijfers nieuw'!CY14</f>
        <v>0</v>
      </c>
      <c r="CZ164" s="15">
        <f>' IP STOP cijfers nieuw'!CZ14</f>
        <v>0</v>
      </c>
      <c r="DA164" s="11">
        <f>' IP STOP cijfers nieuw'!DA14</f>
        <v>0</v>
      </c>
      <c r="DB164" s="11">
        <f>' IP STOP cijfers nieuw'!DB14</f>
        <v>0</v>
      </c>
      <c r="DC164" s="11">
        <f>' IP STOP cijfers nieuw'!DC14</f>
        <v>0</v>
      </c>
      <c r="DD164" s="11">
        <f>' IP STOP cijfers nieuw'!DD14</f>
        <v>0</v>
      </c>
      <c r="DE164" s="11">
        <f>' IP STOP cijfers nieuw'!DE14</f>
        <v>0</v>
      </c>
      <c r="DF164" s="11">
        <f>' IP STOP cijfers nieuw'!DF14</f>
        <v>0</v>
      </c>
      <c r="DG164" s="11">
        <f>' IP STOP cijfers nieuw'!DG14</f>
        <v>0</v>
      </c>
      <c r="DH164" s="11">
        <f>' IP STOP cijfers nieuw'!DH14</f>
        <v>0</v>
      </c>
      <c r="DI164" s="11">
        <f>' IP STOP cijfers nieuw'!DI14</f>
        <v>0</v>
      </c>
      <c r="DJ164" s="11">
        <f>' IP STOP cijfers nieuw'!DJ14</f>
        <v>0</v>
      </c>
      <c r="DK164" s="11">
        <f>' IP STOP cijfers nieuw'!DK14</f>
        <v>0</v>
      </c>
      <c r="DL164" s="26">
        <f>' IP STOP cijfers nieuw'!DL14</f>
        <v>0</v>
      </c>
    </row>
    <row r="165" spans="1:116">
      <c r="A165" s="47">
        <f>' IP STOP cijfers nieuw'!A15</f>
        <v>0</v>
      </c>
      <c r="B165" s="49" t="str">
        <f>' IP STOP cijfers nieuw'!B15</f>
        <v>OWNT</v>
      </c>
      <c r="C165" s="4" t="str">
        <f>' IP STOP cijfers nieuw'!C15</f>
        <v>Industriële Productie</v>
      </c>
      <c r="D165" s="4" t="str">
        <f>' IP STOP cijfers nieuw'!D15</f>
        <v>IP Voedselveiligheid VWS</v>
      </c>
      <c r="E165" s="4" t="str">
        <f>' IP STOP cijfers nieuw'!E15</f>
        <v>VVH Harmonisatiedagen VIP teams</v>
      </c>
      <c r="F165" s="4" t="str">
        <f>' IP STOP cijfers nieuw'!F15</f>
        <v>VWS</v>
      </c>
      <c r="G165" s="4">
        <f>' IP STOP cijfers nieuw'!G15</f>
        <v>0</v>
      </c>
      <c r="H165" s="774">
        <f>' IP STOP cijfers nieuw'!H15</f>
        <v>950</v>
      </c>
      <c r="I165" s="774">
        <f>' IP STOP cijfers nieuw'!I15</f>
        <v>0</v>
      </c>
      <c r="J165" s="774">
        <f>' IP STOP cijfers nieuw'!J15</f>
        <v>0</v>
      </c>
      <c r="K165" s="774">
        <f>' IP STOP cijfers nieuw'!K15</f>
        <v>0</v>
      </c>
      <c r="L165" s="774">
        <f>' IP STOP cijfers nieuw'!L15</f>
        <v>0</v>
      </c>
      <c r="M165" s="774">
        <f>' IP STOP cijfers nieuw'!M15</f>
        <v>0</v>
      </c>
      <c r="N165" s="774">
        <f>' IP STOP cijfers nieuw'!N15</f>
        <v>0</v>
      </c>
      <c r="O165" s="774">
        <f>' IP STOP cijfers nieuw'!O15</f>
        <v>0</v>
      </c>
      <c r="P165" s="774">
        <f>' IP STOP cijfers nieuw'!P15</f>
        <v>0</v>
      </c>
      <c r="Q165" s="775">
        <f>' IP STOP cijfers nieuw'!Q15</f>
        <v>950</v>
      </c>
      <c r="R165" s="776">
        <f>' IP STOP cijfers nieuw'!R15</f>
        <v>0</v>
      </c>
      <c r="S165" s="774">
        <f>' IP STOP cijfers nieuw'!S15</f>
        <v>0</v>
      </c>
      <c r="T165" s="774">
        <f>' IP STOP cijfers nieuw'!T15</f>
        <v>950</v>
      </c>
      <c r="U165" s="774">
        <f>' IP STOP cijfers nieuw'!U15</f>
        <v>0</v>
      </c>
      <c r="V165" s="774">
        <f>' IP STOP cijfers nieuw'!V15</f>
        <v>0</v>
      </c>
      <c r="W165" s="774">
        <f>' IP STOP cijfers nieuw'!W15</f>
        <v>0</v>
      </c>
      <c r="X165" s="774">
        <f>' IP STOP cijfers nieuw'!X15</f>
        <v>0</v>
      </c>
      <c r="Y165" s="774">
        <f>' IP STOP cijfers nieuw'!Y15</f>
        <v>0</v>
      </c>
      <c r="Z165" s="777">
        <f>' IP STOP cijfers nieuw'!Z15</f>
        <v>950</v>
      </c>
      <c r="AA165" s="774">
        <f>' IP STOP cijfers nieuw'!AA15</f>
        <v>200</v>
      </c>
      <c r="AB165" s="774">
        <f>' IP STOP cijfers nieuw'!AB15</f>
        <v>0</v>
      </c>
      <c r="AC165" s="774">
        <f>' IP STOP cijfers nieuw'!AC15</f>
        <v>750</v>
      </c>
      <c r="AD165" s="774">
        <f>' IP STOP cijfers nieuw'!AD15</f>
        <v>0</v>
      </c>
      <c r="AE165" s="774">
        <f>' IP STOP cijfers nieuw'!AE15</f>
        <v>0</v>
      </c>
      <c r="AF165" s="774">
        <f>' IP STOP cijfers nieuw'!AF15</f>
        <v>0</v>
      </c>
      <c r="AG165" s="777">
        <f>' IP STOP cijfers nieuw'!AG15</f>
        <v>0</v>
      </c>
      <c r="AH165" s="774">
        <f>' IP STOP cijfers nieuw'!AH15</f>
        <v>200</v>
      </c>
      <c r="AI165" s="774">
        <f>' IP STOP cijfers nieuw'!AI15</f>
        <v>0</v>
      </c>
      <c r="AJ165" s="774">
        <f>' IP STOP cijfers nieuw'!AJ15</f>
        <v>0</v>
      </c>
      <c r="AK165" s="774">
        <f>' IP STOP cijfers nieuw'!AK15</f>
        <v>0</v>
      </c>
      <c r="AL165" s="777">
        <f>' IP STOP cijfers nieuw'!AL15</f>
        <v>0</v>
      </c>
      <c r="AM165" s="774">
        <f>' IP STOP cijfers nieuw'!AM15</f>
        <v>0</v>
      </c>
      <c r="AN165" s="774">
        <f>' IP STOP cijfers nieuw'!AN15</f>
        <v>0</v>
      </c>
      <c r="AO165" s="774">
        <f>' IP STOP cijfers nieuw'!AO15</f>
        <v>0</v>
      </c>
      <c r="AP165" s="774">
        <f>' IP STOP cijfers nieuw'!AP15</f>
        <v>0</v>
      </c>
      <c r="AQ165" s="774">
        <f>' IP STOP cijfers nieuw'!AQ15</f>
        <v>0</v>
      </c>
      <c r="AR165" s="777">
        <f>' IP STOP cijfers nieuw'!AR15</f>
        <v>0</v>
      </c>
      <c r="AS165" s="774">
        <f>' IP STOP cijfers nieuw'!AS15</f>
        <v>0</v>
      </c>
      <c r="AT165" s="774">
        <f>' IP STOP cijfers nieuw'!AT15</f>
        <v>0</v>
      </c>
      <c r="AU165" s="774">
        <f>' IP STOP cijfers nieuw'!AU15</f>
        <v>0</v>
      </c>
      <c r="AV165" s="774">
        <f>' IP STOP cijfers nieuw'!AV15</f>
        <v>0</v>
      </c>
      <c r="AW165" s="774">
        <f>' IP STOP cijfers nieuw'!AW15</f>
        <v>0</v>
      </c>
      <c r="AX165" s="774">
        <f>' IP STOP cijfers nieuw'!AX15</f>
        <v>0</v>
      </c>
      <c r="AY165" s="774">
        <f>' IP STOP cijfers nieuw'!AY15</f>
        <v>0</v>
      </c>
      <c r="AZ165" s="774">
        <f>' IP STOP cijfers nieuw'!AZ15</f>
        <v>0</v>
      </c>
      <c r="BA165" s="774">
        <f>' IP STOP cijfers nieuw'!BA15</f>
        <v>0</v>
      </c>
      <c r="BB165" s="774">
        <f>' IP STOP cijfers nieuw'!BB15</f>
        <v>0</v>
      </c>
      <c r="BC165" s="777">
        <f>' IP STOP cijfers nieuw'!BC15</f>
        <v>0</v>
      </c>
      <c r="BD165" s="774">
        <f>' IP STOP cijfers nieuw'!BD15</f>
        <v>0</v>
      </c>
      <c r="BE165" s="774">
        <f>' IP STOP cijfers nieuw'!BE15</f>
        <v>0</v>
      </c>
      <c r="BF165" s="774">
        <f>' IP STOP cijfers nieuw'!BF15</f>
        <v>0</v>
      </c>
      <c r="BG165" s="774">
        <f>' IP STOP cijfers nieuw'!BG15</f>
        <v>0</v>
      </c>
      <c r="BH165" s="774">
        <f>' IP STOP cijfers nieuw'!BH15</f>
        <v>0</v>
      </c>
      <c r="BI165" s="774">
        <f>' IP STOP cijfers nieuw'!BI15</f>
        <v>0</v>
      </c>
      <c r="BJ165" s="774">
        <f>' IP STOP cijfers nieuw'!BJ15</f>
        <v>0</v>
      </c>
      <c r="BK165" s="777">
        <f>' IP STOP cijfers nieuw'!BK15</f>
        <v>0</v>
      </c>
      <c r="BL165" s="774">
        <f>' IP STOP cijfers nieuw'!BL15</f>
        <v>0</v>
      </c>
      <c r="BM165" s="774">
        <f>' IP STOP cijfers nieuw'!BM15</f>
        <v>0</v>
      </c>
      <c r="BN165" s="774">
        <f>' IP STOP cijfers nieuw'!BN15</f>
        <v>0</v>
      </c>
      <c r="BO165" s="774">
        <f>' IP STOP cijfers nieuw'!BO15</f>
        <v>0</v>
      </c>
      <c r="BP165" s="774">
        <f>' IP STOP cijfers nieuw'!BP15</f>
        <v>0</v>
      </c>
      <c r="BQ165" s="777">
        <f>' IP STOP cijfers nieuw'!BQ15</f>
        <v>0</v>
      </c>
      <c r="BR165" s="774">
        <f>' IP STOP cijfers nieuw'!BR15</f>
        <v>0</v>
      </c>
      <c r="BS165" s="774">
        <f>' IP STOP cijfers nieuw'!BS15</f>
        <v>0</v>
      </c>
      <c r="BT165" s="774">
        <f>' IP STOP cijfers nieuw'!BT15</f>
        <v>0</v>
      </c>
      <c r="BU165" s="774">
        <f>' IP STOP cijfers nieuw'!BU15</f>
        <v>0</v>
      </c>
      <c r="BV165" s="774">
        <f>' IP STOP cijfers nieuw'!BV15</f>
        <v>0</v>
      </c>
      <c r="BW165" s="774">
        <f>' IP STOP cijfers nieuw'!BW15</f>
        <v>0</v>
      </c>
      <c r="BX165" s="778">
        <f>' IP STOP cijfers nieuw'!BX15</f>
        <v>750</v>
      </c>
      <c r="BY165" s="777">
        <f>' IP STOP cijfers nieuw'!BY15</f>
        <v>200</v>
      </c>
      <c r="BZ165" s="774">
        <f>' IP STOP cijfers nieuw'!BZ15</f>
        <v>0</v>
      </c>
      <c r="CA165" s="774">
        <f>' IP STOP cijfers nieuw'!CA15</f>
        <v>0</v>
      </c>
      <c r="CB165" s="774">
        <f>' IP STOP cijfers nieuw'!CB15</f>
        <v>0</v>
      </c>
      <c r="CC165" s="774">
        <f>' IP STOP cijfers nieuw'!CC15</f>
        <v>0</v>
      </c>
      <c r="CD165" s="774">
        <f>' IP STOP cijfers nieuw'!CD15</f>
        <v>0</v>
      </c>
      <c r="CE165" s="774">
        <f>' IP STOP cijfers nieuw'!CE15</f>
        <v>0</v>
      </c>
      <c r="CF165" s="774">
        <f>' IP STOP cijfers nieuw'!CF15</f>
        <v>0</v>
      </c>
      <c r="CG165" s="774">
        <f>' IP STOP cijfers nieuw'!CG15</f>
        <v>0</v>
      </c>
      <c r="CH165" s="774">
        <f>' IP STOP cijfers nieuw'!CH15</f>
        <v>0</v>
      </c>
      <c r="CI165" s="774">
        <f>' IP STOP cijfers nieuw'!CI15</f>
        <v>0</v>
      </c>
      <c r="CJ165" s="774">
        <f>' IP STOP cijfers nieuw'!CJ15</f>
        <v>0</v>
      </c>
      <c r="CK165" s="774">
        <f>' IP STOP cijfers nieuw'!CK15</f>
        <v>0</v>
      </c>
      <c r="CL165" s="779">
        <f>' IP STOP cijfers nieuw'!CL15</f>
        <v>0</v>
      </c>
      <c r="CM165" s="774">
        <f>' IP STOP cijfers nieuw'!CM15</f>
        <v>0</v>
      </c>
      <c r="CN165" s="774">
        <f>' IP STOP cijfers nieuw'!CN15</f>
        <v>0</v>
      </c>
      <c r="CO165" s="774">
        <f>' IP STOP cijfers nieuw'!CO15</f>
        <v>0</v>
      </c>
      <c r="CP165" s="11">
        <f>' IP STOP cijfers nieuw'!CP15</f>
        <v>0</v>
      </c>
      <c r="CQ165" s="11">
        <f>' IP STOP cijfers nieuw'!CQ15</f>
        <v>0</v>
      </c>
      <c r="CR165" s="11">
        <f>' IP STOP cijfers nieuw'!CR15</f>
        <v>0</v>
      </c>
      <c r="CS165" s="11">
        <f>' IP STOP cijfers nieuw'!CS15</f>
        <v>0</v>
      </c>
      <c r="CT165" s="11">
        <f>' IP STOP cijfers nieuw'!CT15</f>
        <v>0</v>
      </c>
      <c r="CU165" s="11">
        <f>' IP STOP cijfers nieuw'!CU15</f>
        <v>0</v>
      </c>
      <c r="CV165" s="11">
        <f>' IP STOP cijfers nieuw'!CV15</f>
        <v>0</v>
      </c>
      <c r="CW165" s="11">
        <f>' IP STOP cijfers nieuw'!CW15</f>
        <v>0</v>
      </c>
      <c r="CX165" s="11">
        <f>' IP STOP cijfers nieuw'!CX15</f>
        <v>0</v>
      </c>
      <c r="CY165" s="26">
        <f>' IP STOP cijfers nieuw'!CY15</f>
        <v>0</v>
      </c>
      <c r="CZ165" s="15">
        <f>' IP STOP cijfers nieuw'!CZ15</f>
        <v>0</v>
      </c>
      <c r="DA165" s="11">
        <f>' IP STOP cijfers nieuw'!DA15</f>
        <v>0</v>
      </c>
      <c r="DB165" s="11">
        <f>' IP STOP cijfers nieuw'!DB15</f>
        <v>0</v>
      </c>
      <c r="DC165" s="11">
        <f>' IP STOP cijfers nieuw'!DC15</f>
        <v>0</v>
      </c>
      <c r="DD165" s="11">
        <f>' IP STOP cijfers nieuw'!DD15</f>
        <v>0</v>
      </c>
      <c r="DE165" s="11">
        <f>' IP STOP cijfers nieuw'!DE15</f>
        <v>0</v>
      </c>
      <c r="DF165" s="11">
        <f>' IP STOP cijfers nieuw'!DF15</f>
        <v>0</v>
      </c>
      <c r="DG165" s="11">
        <f>' IP STOP cijfers nieuw'!DG15</f>
        <v>0</v>
      </c>
      <c r="DH165" s="11">
        <f>' IP STOP cijfers nieuw'!DH15</f>
        <v>0</v>
      </c>
      <c r="DI165" s="11">
        <f>' IP STOP cijfers nieuw'!DI15</f>
        <v>0</v>
      </c>
      <c r="DJ165" s="11">
        <f>' IP STOP cijfers nieuw'!DJ15</f>
        <v>0</v>
      </c>
      <c r="DK165" s="11">
        <f>' IP STOP cijfers nieuw'!DK15</f>
        <v>0</v>
      </c>
      <c r="DL165" s="26">
        <f>' IP STOP cijfers nieuw'!DL15</f>
        <v>0</v>
      </c>
    </row>
    <row r="166" spans="1:116">
      <c r="A166" s="47">
        <f>' IP STOP cijfers nieuw'!A16</f>
        <v>0</v>
      </c>
      <c r="B166" s="49" t="str">
        <f>' IP STOP cijfers nieuw'!B16</f>
        <v>OWNT</v>
      </c>
      <c r="C166" s="4" t="str">
        <f>' IP STOP cijfers nieuw'!C16</f>
        <v>Industriële Productie</v>
      </c>
      <c r="D166" s="4" t="str">
        <f>' IP STOP cijfers nieuw'!D16</f>
        <v>IP Voedselveiligheid VWS</v>
      </c>
      <c r="E166" s="4" t="str">
        <f>' IP STOP cijfers nieuw'!E16</f>
        <v>VVH Ontwikkelen bedrijfsgericht toezicht</v>
      </c>
      <c r="F166" s="4" t="str">
        <f>' IP STOP cijfers nieuw'!F16</f>
        <v>VWS</v>
      </c>
      <c r="G166" s="4">
        <f>' IP STOP cijfers nieuw'!G16</f>
        <v>0</v>
      </c>
      <c r="H166" s="774">
        <f>' IP STOP cijfers nieuw'!H16</f>
        <v>400</v>
      </c>
      <c r="I166" s="774">
        <f>' IP STOP cijfers nieuw'!I16</f>
        <v>0</v>
      </c>
      <c r="J166" s="774">
        <f>' IP STOP cijfers nieuw'!J16</f>
        <v>0</v>
      </c>
      <c r="K166" s="774">
        <f>' IP STOP cijfers nieuw'!K16</f>
        <v>0</v>
      </c>
      <c r="L166" s="774">
        <f>' IP STOP cijfers nieuw'!L16</f>
        <v>0</v>
      </c>
      <c r="M166" s="774">
        <f>' IP STOP cijfers nieuw'!M16</f>
        <v>0</v>
      </c>
      <c r="N166" s="774">
        <f>' IP STOP cijfers nieuw'!N16</f>
        <v>0</v>
      </c>
      <c r="O166" s="774">
        <f>' IP STOP cijfers nieuw'!O16</f>
        <v>0</v>
      </c>
      <c r="P166" s="774">
        <f>' IP STOP cijfers nieuw'!P16</f>
        <v>0</v>
      </c>
      <c r="Q166" s="775">
        <f>' IP STOP cijfers nieuw'!Q16</f>
        <v>400</v>
      </c>
      <c r="R166" s="776">
        <f>' IP STOP cijfers nieuw'!R16</f>
        <v>0</v>
      </c>
      <c r="S166" s="774">
        <f>' IP STOP cijfers nieuw'!S16</f>
        <v>0</v>
      </c>
      <c r="T166" s="774">
        <f>' IP STOP cijfers nieuw'!T16</f>
        <v>400</v>
      </c>
      <c r="U166" s="774">
        <f>' IP STOP cijfers nieuw'!U16</f>
        <v>0</v>
      </c>
      <c r="V166" s="774">
        <f>' IP STOP cijfers nieuw'!V16</f>
        <v>0</v>
      </c>
      <c r="W166" s="774">
        <f>' IP STOP cijfers nieuw'!W16</f>
        <v>0</v>
      </c>
      <c r="X166" s="774">
        <f>' IP STOP cijfers nieuw'!X16</f>
        <v>0</v>
      </c>
      <c r="Y166" s="774">
        <f>' IP STOP cijfers nieuw'!Y16</f>
        <v>0</v>
      </c>
      <c r="Z166" s="777">
        <f>' IP STOP cijfers nieuw'!Z16</f>
        <v>400</v>
      </c>
      <c r="AA166" s="774">
        <f>' IP STOP cijfers nieuw'!AA16</f>
        <v>200</v>
      </c>
      <c r="AB166" s="774">
        <f>' IP STOP cijfers nieuw'!AB16</f>
        <v>0</v>
      </c>
      <c r="AC166" s="774">
        <f>' IP STOP cijfers nieuw'!AC16</f>
        <v>200</v>
      </c>
      <c r="AD166" s="774">
        <f>' IP STOP cijfers nieuw'!AD16</f>
        <v>0</v>
      </c>
      <c r="AE166" s="774">
        <f>' IP STOP cijfers nieuw'!AE16</f>
        <v>0</v>
      </c>
      <c r="AF166" s="774">
        <f>' IP STOP cijfers nieuw'!AF16</f>
        <v>0</v>
      </c>
      <c r="AG166" s="777">
        <f>' IP STOP cijfers nieuw'!AG16</f>
        <v>0</v>
      </c>
      <c r="AH166" s="774">
        <f>' IP STOP cijfers nieuw'!AH16</f>
        <v>200</v>
      </c>
      <c r="AI166" s="774">
        <f>' IP STOP cijfers nieuw'!AI16</f>
        <v>0</v>
      </c>
      <c r="AJ166" s="774">
        <f>' IP STOP cijfers nieuw'!AJ16</f>
        <v>0</v>
      </c>
      <c r="AK166" s="774">
        <f>' IP STOP cijfers nieuw'!AK16</f>
        <v>0</v>
      </c>
      <c r="AL166" s="777">
        <f>' IP STOP cijfers nieuw'!AL16</f>
        <v>0</v>
      </c>
      <c r="AM166" s="774">
        <f>' IP STOP cijfers nieuw'!AM16</f>
        <v>0</v>
      </c>
      <c r="AN166" s="774">
        <f>' IP STOP cijfers nieuw'!AN16</f>
        <v>0</v>
      </c>
      <c r="AO166" s="774">
        <f>' IP STOP cijfers nieuw'!AO16</f>
        <v>0</v>
      </c>
      <c r="AP166" s="774">
        <f>' IP STOP cijfers nieuw'!AP16</f>
        <v>0</v>
      </c>
      <c r="AQ166" s="774">
        <f>' IP STOP cijfers nieuw'!AQ16</f>
        <v>0</v>
      </c>
      <c r="AR166" s="777">
        <f>' IP STOP cijfers nieuw'!AR16</f>
        <v>0</v>
      </c>
      <c r="AS166" s="774">
        <f>' IP STOP cijfers nieuw'!AS16</f>
        <v>0</v>
      </c>
      <c r="AT166" s="774">
        <f>' IP STOP cijfers nieuw'!AT16</f>
        <v>0</v>
      </c>
      <c r="AU166" s="774">
        <f>' IP STOP cijfers nieuw'!AU16</f>
        <v>0</v>
      </c>
      <c r="AV166" s="774">
        <f>' IP STOP cijfers nieuw'!AV16</f>
        <v>0</v>
      </c>
      <c r="AW166" s="774">
        <f>' IP STOP cijfers nieuw'!AW16</f>
        <v>0</v>
      </c>
      <c r="AX166" s="774">
        <f>' IP STOP cijfers nieuw'!AX16</f>
        <v>0</v>
      </c>
      <c r="AY166" s="774">
        <f>' IP STOP cijfers nieuw'!AY16</f>
        <v>0</v>
      </c>
      <c r="AZ166" s="774">
        <f>' IP STOP cijfers nieuw'!AZ16</f>
        <v>0</v>
      </c>
      <c r="BA166" s="774">
        <f>' IP STOP cijfers nieuw'!BA16</f>
        <v>0</v>
      </c>
      <c r="BB166" s="774">
        <f>' IP STOP cijfers nieuw'!BB16</f>
        <v>0</v>
      </c>
      <c r="BC166" s="777">
        <f>' IP STOP cijfers nieuw'!BC16</f>
        <v>0</v>
      </c>
      <c r="BD166" s="774">
        <f>' IP STOP cijfers nieuw'!BD16</f>
        <v>0</v>
      </c>
      <c r="BE166" s="774">
        <f>' IP STOP cijfers nieuw'!BE16</f>
        <v>0</v>
      </c>
      <c r="BF166" s="774">
        <f>' IP STOP cijfers nieuw'!BF16</f>
        <v>0</v>
      </c>
      <c r="BG166" s="774">
        <f>' IP STOP cijfers nieuw'!BG16</f>
        <v>0</v>
      </c>
      <c r="BH166" s="774">
        <f>' IP STOP cijfers nieuw'!BH16</f>
        <v>0</v>
      </c>
      <c r="BI166" s="774">
        <f>' IP STOP cijfers nieuw'!BI16</f>
        <v>0</v>
      </c>
      <c r="BJ166" s="774">
        <f>' IP STOP cijfers nieuw'!BJ16</f>
        <v>0</v>
      </c>
      <c r="BK166" s="777">
        <f>' IP STOP cijfers nieuw'!BK16</f>
        <v>0</v>
      </c>
      <c r="BL166" s="774">
        <f>' IP STOP cijfers nieuw'!BL16</f>
        <v>0</v>
      </c>
      <c r="BM166" s="774">
        <f>' IP STOP cijfers nieuw'!BM16</f>
        <v>0</v>
      </c>
      <c r="BN166" s="774">
        <f>' IP STOP cijfers nieuw'!BN16</f>
        <v>0</v>
      </c>
      <c r="BO166" s="774">
        <f>' IP STOP cijfers nieuw'!BO16</f>
        <v>0</v>
      </c>
      <c r="BP166" s="774">
        <f>' IP STOP cijfers nieuw'!BP16</f>
        <v>0</v>
      </c>
      <c r="BQ166" s="777">
        <f>' IP STOP cijfers nieuw'!BQ16</f>
        <v>0</v>
      </c>
      <c r="BR166" s="774">
        <f>' IP STOP cijfers nieuw'!BR16</f>
        <v>0</v>
      </c>
      <c r="BS166" s="774">
        <f>' IP STOP cijfers nieuw'!BS16</f>
        <v>0</v>
      </c>
      <c r="BT166" s="774">
        <f>' IP STOP cijfers nieuw'!BT16</f>
        <v>0</v>
      </c>
      <c r="BU166" s="774">
        <f>' IP STOP cijfers nieuw'!BU16</f>
        <v>0</v>
      </c>
      <c r="BV166" s="774">
        <f>' IP STOP cijfers nieuw'!BV16</f>
        <v>0</v>
      </c>
      <c r="BW166" s="774">
        <f>' IP STOP cijfers nieuw'!BW16</f>
        <v>0</v>
      </c>
      <c r="BX166" s="778">
        <f>' IP STOP cijfers nieuw'!BX16</f>
        <v>200</v>
      </c>
      <c r="BY166" s="777">
        <f>' IP STOP cijfers nieuw'!BY16</f>
        <v>200</v>
      </c>
      <c r="BZ166" s="774">
        <f>' IP STOP cijfers nieuw'!BZ16</f>
        <v>0</v>
      </c>
      <c r="CA166" s="774">
        <f>' IP STOP cijfers nieuw'!CA16</f>
        <v>0</v>
      </c>
      <c r="CB166" s="774">
        <f>' IP STOP cijfers nieuw'!CB16</f>
        <v>0</v>
      </c>
      <c r="CC166" s="774">
        <f>' IP STOP cijfers nieuw'!CC16</f>
        <v>0</v>
      </c>
      <c r="CD166" s="774">
        <f>' IP STOP cijfers nieuw'!CD16</f>
        <v>0</v>
      </c>
      <c r="CE166" s="774">
        <f>' IP STOP cijfers nieuw'!CE16</f>
        <v>0</v>
      </c>
      <c r="CF166" s="774">
        <f>' IP STOP cijfers nieuw'!CF16</f>
        <v>0</v>
      </c>
      <c r="CG166" s="774">
        <f>' IP STOP cijfers nieuw'!CG16</f>
        <v>0</v>
      </c>
      <c r="CH166" s="774">
        <f>' IP STOP cijfers nieuw'!CH16</f>
        <v>0</v>
      </c>
      <c r="CI166" s="774">
        <f>' IP STOP cijfers nieuw'!CI16</f>
        <v>0</v>
      </c>
      <c r="CJ166" s="774">
        <f>' IP STOP cijfers nieuw'!CJ16</f>
        <v>0</v>
      </c>
      <c r="CK166" s="774">
        <f>' IP STOP cijfers nieuw'!CK16</f>
        <v>0</v>
      </c>
      <c r="CL166" s="779">
        <f>' IP STOP cijfers nieuw'!CL16</f>
        <v>0</v>
      </c>
      <c r="CM166" s="774">
        <f>' IP STOP cijfers nieuw'!CM16</f>
        <v>0</v>
      </c>
      <c r="CN166" s="774">
        <f>' IP STOP cijfers nieuw'!CN16</f>
        <v>0</v>
      </c>
      <c r="CO166" s="774">
        <f>' IP STOP cijfers nieuw'!CO16</f>
        <v>0</v>
      </c>
      <c r="CP166" s="11">
        <f>' IP STOP cijfers nieuw'!CP16</f>
        <v>0</v>
      </c>
      <c r="CQ166" s="11">
        <f>' IP STOP cijfers nieuw'!CQ16</f>
        <v>0</v>
      </c>
      <c r="CR166" s="11">
        <f>' IP STOP cijfers nieuw'!CR16</f>
        <v>0</v>
      </c>
      <c r="CS166" s="11">
        <f>' IP STOP cijfers nieuw'!CS16</f>
        <v>0</v>
      </c>
      <c r="CT166" s="11">
        <f>' IP STOP cijfers nieuw'!CT16</f>
        <v>0</v>
      </c>
      <c r="CU166" s="11">
        <f>' IP STOP cijfers nieuw'!CU16</f>
        <v>0</v>
      </c>
      <c r="CV166" s="11">
        <f>' IP STOP cijfers nieuw'!CV16</f>
        <v>0</v>
      </c>
      <c r="CW166" s="11">
        <f>' IP STOP cijfers nieuw'!CW16</f>
        <v>0</v>
      </c>
      <c r="CX166" s="11">
        <f>' IP STOP cijfers nieuw'!CX16</f>
        <v>0</v>
      </c>
      <c r="CY166" s="26">
        <f>' IP STOP cijfers nieuw'!CY16</f>
        <v>0</v>
      </c>
      <c r="CZ166" s="15">
        <f>' IP STOP cijfers nieuw'!CZ16</f>
        <v>0</v>
      </c>
      <c r="DA166" s="11">
        <f>' IP STOP cijfers nieuw'!DA16</f>
        <v>0</v>
      </c>
      <c r="DB166" s="11">
        <f>' IP STOP cijfers nieuw'!DB16</f>
        <v>0</v>
      </c>
      <c r="DC166" s="11">
        <f>' IP STOP cijfers nieuw'!DC16</f>
        <v>0</v>
      </c>
      <c r="DD166" s="11">
        <f>' IP STOP cijfers nieuw'!DD16</f>
        <v>0</v>
      </c>
      <c r="DE166" s="11">
        <f>' IP STOP cijfers nieuw'!DE16</f>
        <v>0</v>
      </c>
      <c r="DF166" s="11">
        <f>' IP STOP cijfers nieuw'!DF16</f>
        <v>0</v>
      </c>
      <c r="DG166" s="11">
        <f>' IP STOP cijfers nieuw'!DG16</f>
        <v>0</v>
      </c>
      <c r="DH166" s="11">
        <f>' IP STOP cijfers nieuw'!DH16</f>
        <v>0</v>
      </c>
      <c r="DI166" s="11">
        <f>' IP STOP cijfers nieuw'!DI16</f>
        <v>0</v>
      </c>
      <c r="DJ166" s="11">
        <f>' IP STOP cijfers nieuw'!DJ16</f>
        <v>0</v>
      </c>
      <c r="DK166" s="11">
        <f>' IP STOP cijfers nieuw'!DK16</f>
        <v>0</v>
      </c>
      <c r="DL166" s="26">
        <f>' IP STOP cijfers nieuw'!DL16</f>
        <v>0</v>
      </c>
    </row>
    <row r="167" spans="1:116" s="617" customFormat="1">
      <c r="A167" s="780">
        <f>' IP STOP cijfers nieuw'!A17</f>
        <v>0</v>
      </c>
      <c r="B167" s="781" t="str">
        <f>' IP STOP cijfers nieuw'!B17</f>
        <v>ITWE/ITWD/OANT</v>
      </c>
      <c r="C167" s="526" t="str">
        <f>' IP STOP cijfers nieuw'!C17</f>
        <v>Industriële Productie</v>
      </c>
      <c r="D167" s="526" t="str">
        <f>' IP STOP cijfers nieuw'!D17</f>
        <v>IP Voedselveiligheid VWS</v>
      </c>
      <c r="E167" s="526" t="str">
        <f>' IP STOP cijfers nieuw'!E17</f>
        <v>VVH Toezicht bij productiebedrijven verbeterplan</v>
      </c>
      <c r="F167" s="526" t="str">
        <f>' IP STOP cijfers nieuw'!F17</f>
        <v>VWS</v>
      </c>
      <c r="G167" s="526" t="str">
        <f>' IP STOP cijfers nieuw'!G17</f>
        <v>verbeterplan</v>
      </c>
      <c r="H167" s="518">
        <f>' IP STOP cijfers nieuw'!H17</f>
        <v>875</v>
      </c>
      <c r="I167" s="518">
        <f>' IP STOP cijfers nieuw'!I17</f>
        <v>0</v>
      </c>
      <c r="J167" s="518">
        <f>' IP STOP cijfers nieuw'!J17</f>
        <v>0</v>
      </c>
      <c r="K167" s="518">
        <f>' IP STOP cijfers nieuw'!K17</f>
        <v>0</v>
      </c>
      <c r="L167" s="518">
        <f>' IP STOP cijfers nieuw'!L17</f>
        <v>0</v>
      </c>
      <c r="M167" s="518">
        <f>' IP STOP cijfers nieuw'!M17</f>
        <v>0</v>
      </c>
      <c r="N167" s="518">
        <f>' IP STOP cijfers nieuw'!N17</f>
        <v>0</v>
      </c>
      <c r="O167" s="518">
        <f>' IP STOP cijfers nieuw'!O17</f>
        <v>0</v>
      </c>
      <c r="P167" s="518">
        <f>' IP STOP cijfers nieuw'!P17</f>
        <v>0</v>
      </c>
      <c r="Q167" s="782">
        <f>' IP STOP cijfers nieuw'!Q17</f>
        <v>875</v>
      </c>
      <c r="R167" s="533">
        <f>' IP STOP cijfers nieuw'!R17</f>
        <v>0</v>
      </c>
      <c r="S167" s="518">
        <f>' IP STOP cijfers nieuw'!S17</f>
        <v>0</v>
      </c>
      <c r="T167" s="518">
        <f>' IP STOP cijfers nieuw'!T17</f>
        <v>875</v>
      </c>
      <c r="U167" s="518">
        <f>' IP STOP cijfers nieuw'!U17</f>
        <v>0</v>
      </c>
      <c r="V167" s="518">
        <f>' IP STOP cijfers nieuw'!V17</f>
        <v>0</v>
      </c>
      <c r="W167" s="518">
        <f>' IP STOP cijfers nieuw'!W17</f>
        <v>0</v>
      </c>
      <c r="X167" s="518">
        <f>' IP STOP cijfers nieuw'!X17</f>
        <v>0</v>
      </c>
      <c r="Y167" s="518">
        <f>' IP STOP cijfers nieuw'!Y17</f>
        <v>0</v>
      </c>
      <c r="Z167" s="781">
        <f>' IP STOP cijfers nieuw'!Z17</f>
        <v>875</v>
      </c>
      <c r="AA167" s="518">
        <f>' IP STOP cijfers nieuw'!AA17</f>
        <v>75</v>
      </c>
      <c r="AB167" s="518">
        <f>' IP STOP cijfers nieuw'!AB17</f>
        <v>0</v>
      </c>
      <c r="AC167" s="518">
        <f>' IP STOP cijfers nieuw'!AC17</f>
        <v>800</v>
      </c>
      <c r="AD167" s="518">
        <f>' IP STOP cijfers nieuw'!AD17</f>
        <v>0</v>
      </c>
      <c r="AE167" s="518">
        <f>' IP STOP cijfers nieuw'!AE17</f>
        <v>0</v>
      </c>
      <c r="AF167" s="518">
        <f>' IP STOP cijfers nieuw'!AF17</f>
        <v>0</v>
      </c>
      <c r="AG167" s="781">
        <f>' IP STOP cijfers nieuw'!AG17</f>
        <v>0</v>
      </c>
      <c r="AH167" s="518">
        <f>' IP STOP cijfers nieuw'!AH17</f>
        <v>75</v>
      </c>
      <c r="AI167" s="518">
        <f>' IP STOP cijfers nieuw'!AI17</f>
        <v>0</v>
      </c>
      <c r="AJ167" s="518">
        <f>' IP STOP cijfers nieuw'!AJ17</f>
        <v>0</v>
      </c>
      <c r="AK167" s="518">
        <f>' IP STOP cijfers nieuw'!AK17</f>
        <v>0</v>
      </c>
      <c r="AL167" s="781">
        <f>' IP STOP cijfers nieuw'!AL17</f>
        <v>0</v>
      </c>
      <c r="AM167" s="518">
        <f>' IP STOP cijfers nieuw'!AM17</f>
        <v>0</v>
      </c>
      <c r="AN167" s="518">
        <f>' IP STOP cijfers nieuw'!AN17</f>
        <v>0</v>
      </c>
      <c r="AO167" s="518">
        <f>' IP STOP cijfers nieuw'!AO17</f>
        <v>0</v>
      </c>
      <c r="AP167" s="518">
        <f>' IP STOP cijfers nieuw'!AP17</f>
        <v>0</v>
      </c>
      <c r="AQ167" s="518">
        <f>' IP STOP cijfers nieuw'!AQ17</f>
        <v>0</v>
      </c>
      <c r="AR167" s="781">
        <f>' IP STOP cijfers nieuw'!AR17</f>
        <v>0</v>
      </c>
      <c r="AS167" s="518">
        <f>' IP STOP cijfers nieuw'!AS17</f>
        <v>0</v>
      </c>
      <c r="AT167" s="518">
        <f>' IP STOP cijfers nieuw'!AT17</f>
        <v>0</v>
      </c>
      <c r="AU167" s="518">
        <f>' IP STOP cijfers nieuw'!AU17</f>
        <v>0</v>
      </c>
      <c r="AV167" s="518">
        <f>' IP STOP cijfers nieuw'!AV17</f>
        <v>0</v>
      </c>
      <c r="AW167" s="518">
        <f>' IP STOP cijfers nieuw'!AW17</f>
        <v>0</v>
      </c>
      <c r="AX167" s="518">
        <f>' IP STOP cijfers nieuw'!AX17</f>
        <v>0</v>
      </c>
      <c r="AY167" s="518">
        <f>' IP STOP cijfers nieuw'!AY17</f>
        <v>0</v>
      </c>
      <c r="AZ167" s="518">
        <f>' IP STOP cijfers nieuw'!AZ17</f>
        <v>0</v>
      </c>
      <c r="BA167" s="518">
        <f>' IP STOP cijfers nieuw'!BA17</f>
        <v>0</v>
      </c>
      <c r="BB167" s="518">
        <f>' IP STOP cijfers nieuw'!BB17</f>
        <v>0</v>
      </c>
      <c r="BC167" s="781">
        <f>' IP STOP cijfers nieuw'!BC17</f>
        <v>0</v>
      </c>
      <c r="BD167" s="518">
        <f>' IP STOP cijfers nieuw'!BD17</f>
        <v>0</v>
      </c>
      <c r="BE167" s="518">
        <f>' IP STOP cijfers nieuw'!BE17</f>
        <v>0</v>
      </c>
      <c r="BF167" s="518">
        <f>' IP STOP cijfers nieuw'!BF17</f>
        <v>0</v>
      </c>
      <c r="BG167" s="518">
        <f>' IP STOP cijfers nieuw'!BG17</f>
        <v>0</v>
      </c>
      <c r="BH167" s="518">
        <f>' IP STOP cijfers nieuw'!BH17</f>
        <v>0</v>
      </c>
      <c r="BI167" s="518">
        <f>' IP STOP cijfers nieuw'!BI17</f>
        <v>0</v>
      </c>
      <c r="BJ167" s="518">
        <f>' IP STOP cijfers nieuw'!BJ17</f>
        <v>0</v>
      </c>
      <c r="BK167" s="781">
        <f>' IP STOP cijfers nieuw'!BK17</f>
        <v>0</v>
      </c>
      <c r="BL167" s="518">
        <f>' IP STOP cijfers nieuw'!BL17</f>
        <v>0</v>
      </c>
      <c r="BM167" s="518">
        <f>' IP STOP cijfers nieuw'!BM17</f>
        <v>0</v>
      </c>
      <c r="BN167" s="518">
        <f>' IP STOP cijfers nieuw'!BN17</f>
        <v>0</v>
      </c>
      <c r="BO167" s="518">
        <f>' IP STOP cijfers nieuw'!BO17</f>
        <v>0</v>
      </c>
      <c r="BP167" s="518">
        <f>' IP STOP cijfers nieuw'!BP17</f>
        <v>0</v>
      </c>
      <c r="BQ167" s="781">
        <f>' IP STOP cijfers nieuw'!BQ17</f>
        <v>0</v>
      </c>
      <c r="BR167" s="518">
        <f>' IP STOP cijfers nieuw'!BR17</f>
        <v>0</v>
      </c>
      <c r="BS167" s="518">
        <f>' IP STOP cijfers nieuw'!BS17</f>
        <v>0</v>
      </c>
      <c r="BT167" s="518">
        <f>' IP STOP cijfers nieuw'!BT17</f>
        <v>0</v>
      </c>
      <c r="BU167" s="518">
        <f>' IP STOP cijfers nieuw'!BU17</f>
        <v>0</v>
      </c>
      <c r="BV167" s="518">
        <f>' IP STOP cijfers nieuw'!BV17</f>
        <v>0</v>
      </c>
      <c r="BW167" s="518">
        <f>' IP STOP cijfers nieuw'!BW17</f>
        <v>0</v>
      </c>
      <c r="BX167" s="780">
        <f>' IP STOP cijfers nieuw'!BX17</f>
        <v>800</v>
      </c>
      <c r="BY167" s="781">
        <f>' IP STOP cijfers nieuw'!BY17</f>
        <v>75</v>
      </c>
      <c r="BZ167" s="518">
        <f>' IP STOP cijfers nieuw'!BZ17</f>
        <v>0</v>
      </c>
      <c r="CA167" s="518">
        <f>' IP STOP cijfers nieuw'!CA17</f>
        <v>0</v>
      </c>
      <c r="CB167" s="518">
        <f>' IP STOP cijfers nieuw'!CB17</f>
        <v>0</v>
      </c>
      <c r="CC167" s="518">
        <f>' IP STOP cijfers nieuw'!CC17</f>
        <v>0</v>
      </c>
      <c r="CD167" s="518">
        <f>' IP STOP cijfers nieuw'!CD17</f>
        <v>0</v>
      </c>
      <c r="CE167" s="518">
        <f>' IP STOP cijfers nieuw'!CE17</f>
        <v>0</v>
      </c>
      <c r="CF167" s="518">
        <f>' IP STOP cijfers nieuw'!CF17</f>
        <v>0</v>
      </c>
      <c r="CG167" s="518">
        <f>' IP STOP cijfers nieuw'!CG17</f>
        <v>0</v>
      </c>
      <c r="CH167" s="518">
        <f>' IP STOP cijfers nieuw'!CH17</f>
        <v>0</v>
      </c>
      <c r="CI167" s="518">
        <f>' IP STOP cijfers nieuw'!CI17</f>
        <v>0</v>
      </c>
      <c r="CJ167" s="518">
        <f>' IP STOP cijfers nieuw'!CJ17</f>
        <v>0</v>
      </c>
      <c r="CK167" s="518">
        <f>' IP STOP cijfers nieuw'!CK17</f>
        <v>0</v>
      </c>
      <c r="CL167" s="783">
        <f>' IP STOP cijfers nieuw'!CL17</f>
        <v>0</v>
      </c>
      <c r="CM167" s="518">
        <f>' IP STOP cijfers nieuw'!CM17</f>
        <v>0</v>
      </c>
      <c r="CN167" s="518">
        <f>' IP STOP cijfers nieuw'!CN17</f>
        <v>0</v>
      </c>
      <c r="CO167" s="518">
        <f>' IP STOP cijfers nieuw'!CO17</f>
        <v>0</v>
      </c>
      <c r="CP167" s="518">
        <f>' IP STOP cijfers nieuw'!CP17</f>
        <v>0</v>
      </c>
      <c r="CQ167" s="518">
        <f>' IP STOP cijfers nieuw'!CQ17</f>
        <v>0</v>
      </c>
      <c r="CR167" s="518">
        <f>' IP STOP cijfers nieuw'!CR17</f>
        <v>0</v>
      </c>
      <c r="CS167" s="518">
        <f>' IP STOP cijfers nieuw'!CS17</f>
        <v>0</v>
      </c>
      <c r="CT167" s="518">
        <f>' IP STOP cijfers nieuw'!CT17</f>
        <v>0</v>
      </c>
      <c r="CU167" s="518">
        <f>' IP STOP cijfers nieuw'!CU17</f>
        <v>0</v>
      </c>
      <c r="CV167" s="518">
        <f>' IP STOP cijfers nieuw'!CV17</f>
        <v>0</v>
      </c>
      <c r="CW167" s="518">
        <f>' IP STOP cijfers nieuw'!CW17</f>
        <v>0</v>
      </c>
      <c r="CX167" s="518">
        <f>' IP STOP cijfers nieuw'!CX17</f>
        <v>0</v>
      </c>
      <c r="CY167" s="782">
        <f>' IP STOP cijfers nieuw'!CY17</f>
        <v>0</v>
      </c>
      <c r="CZ167" s="533">
        <f>' IP STOP cijfers nieuw'!CZ17</f>
        <v>0</v>
      </c>
      <c r="DA167" s="518">
        <f>' IP STOP cijfers nieuw'!DA17</f>
        <v>0</v>
      </c>
      <c r="DB167" s="518">
        <f>' IP STOP cijfers nieuw'!DB17</f>
        <v>0</v>
      </c>
      <c r="DC167" s="518">
        <f>' IP STOP cijfers nieuw'!DC17</f>
        <v>0</v>
      </c>
      <c r="DD167" s="518">
        <f>' IP STOP cijfers nieuw'!DD17</f>
        <v>0</v>
      </c>
      <c r="DE167" s="518">
        <f>' IP STOP cijfers nieuw'!DE17</f>
        <v>0</v>
      </c>
      <c r="DF167" s="518">
        <f>' IP STOP cijfers nieuw'!DF17</f>
        <v>0</v>
      </c>
      <c r="DG167" s="518">
        <f>' IP STOP cijfers nieuw'!DG17</f>
        <v>0</v>
      </c>
      <c r="DH167" s="518">
        <f>' IP STOP cijfers nieuw'!DH17</f>
        <v>0</v>
      </c>
      <c r="DI167" s="518">
        <f>' IP STOP cijfers nieuw'!DI17</f>
        <v>0</v>
      </c>
      <c r="DJ167" s="518">
        <f>' IP STOP cijfers nieuw'!DJ17</f>
        <v>0</v>
      </c>
      <c r="DK167" s="518">
        <f>' IP STOP cijfers nieuw'!DK17</f>
        <v>0</v>
      </c>
      <c r="DL167" s="782">
        <f>' IP STOP cijfers nieuw'!DL17</f>
        <v>0</v>
      </c>
    </row>
    <row r="168" spans="1:116">
      <c r="A168" s="47">
        <f>' IP STOP cijfers nieuw'!A18</f>
        <v>0</v>
      </c>
      <c r="B168" s="49" t="str">
        <f>' IP STOP cijfers nieuw'!B18</f>
        <v>OWNT</v>
      </c>
      <c r="C168" s="4" t="str">
        <f>' IP STOP cijfers nieuw'!C18</f>
        <v>Industriële Productie</v>
      </c>
      <c r="D168" s="4" t="str">
        <f>' IP STOP cijfers nieuw'!D18</f>
        <v>IP Voedselveiligheid VWS</v>
      </c>
      <c r="E168" s="4" t="str">
        <f>' IP STOP cijfers nieuw'!E18</f>
        <v>VVH Beoordelen private systemen (TF voedselvertrouwen) XXExtra capaciteit</v>
      </c>
      <c r="F168" s="4" t="str">
        <f>' IP STOP cijfers nieuw'!F18</f>
        <v>VWS</v>
      </c>
      <c r="G168" s="4">
        <f>' IP STOP cijfers nieuw'!G18</f>
        <v>0</v>
      </c>
      <c r="H168" s="774">
        <f>' IP STOP cijfers nieuw'!H18</f>
        <v>575</v>
      </c>
      <c r="I168" s="774">
        <f>' IP STOP cijfers nieuw'!I18</f>
        <v>0</v>
      </c>
      <c r="J168" s="774">
        <f>' IP STOP cijfers nieuw'!J18</f>
        <v>0</v>
      </c>
      <c r="K168" s="774">
        <f>' IP STOP cijfers nieuw'!K18</f>
        <v>0</v>
      </c>
      <c r="L168" s="774">
        <f>' IP STOP cijfers nieuw'!L18</f>
        <v>0</v>
      </c>
      <c r="M168" s="774">
        <f>' IP STOP cijfers nieuw'!M18</f>
        <v>0</v>
      </c>
      <c r="N168" s="774">
        <f>' IP STOP cijfers nieuw'!N18</f>
        <v>0</v>
      </c>
      <c r="O168" s="774">
        <f>' IP STOP cijfers nieuw'!O18</f>
        <v>0</v>
      </c>
      <c r="P168" s="774">
        <f>' IP STOP cijfers nieuw'!P18</f>
        <v>0</v>
      </c>
      <c r="Q168" s="775">
        <f>' IP STOP cijfers nieuw'!Q18</f>
        <v>575</v>
      </c>
      <c r="R168" s="776">
        <f>' IP STOP cijfers nieuw'!R18</f>
        <v>0</v>
      </c>
      <c r="S168" s="774">
        <f>' IP STOP cijfers nieuw'!S18</f>
        <v>0</v>
      </c>
      <c r="T168" s="774">
        <f>' IP STOP cijfers nieuw'!T18</f>
        <v>575</v>
      </c>
      <c r="U168" s="774">
        <f>' IP STOP cijfers nieuw'!U18</f>
        <v>0</v>
      </c>
      <c r="V168" s="774">
        <f>' IP STOP cijfers nieuw'!V18</f>
        <v>0</v>
      </c>
      <c r="W168" s="774">
        <f>' IP STOP cijfers nieuw'!W18</f>
        <v>0</v>
      </c>
      <c r="X168" s="774">
        <f>' IP STOP cijfers nieuw'!X18</f>
        <v>0</v>
      </c>
      <c r="Y168" s="774">
        <f>' IP STOP cijfers nieuw'!Y18</f>
        <v>0</v>
      </c>
      <c r="Z168" s="777">
        <f>' IP STOP cijfers nieuw'!Z18</f>
        <v>575</v>
      </c>
      <c r="AA168" s="774">
        <f>' IP STOP cijfers nieuw'!AA18</f>
        <v>575</v>
      </c>
      <c r="AB168" s="774">
        <f>' IP STOP cijfers nieuw'!AB18</f>
        <v>0</v>
      </c>
      <c r="AC168" s="774">
        <f>' IP STOP cijfers nieuw'!AC18</f>
        <v>0</v>
      </c>
      <c r="AD168" s="774">
        <f>' IP STOP cijfers nieuw'!AD18</f>
        <v>0</v>
      </c>
      <c r="AE168" s="774">
        <f>' IP STOP cijfers nieuw'!AE18</f>
        <v>0</v>
      </c>
      <c r="AF168" s="774">
        <f>' IP STOP cijfers nieuw'!AF18</f>
        <v>0</v>
      </c>
      <c r="AG168" s="777">
        <f>' IP STOP cijfers nieuw'!AG18</f>
        <v>0</v>
      </c>
      <c r="AH168" s="774">
        <f>' IP STOP cijfers nieuw'!AH18</f>
        <v>575</v>
      </c>
      <c r="AI168" s="774">
        <f>' IP STOP cijfers nieuw'!AI18</f>
        <v>0</v>
      </c>
      <c r="AJ168" s="774">
        <f>' IP STOP cijfers nieuw'!AJ18</f>
        <v>0</v>
      </c>
      <c r="AK168" s="774">
        <f>' IP STOP cijfers nieuw'!AK18</f>
        <v>0</v>
      </c>
      <c r="AL168" s="777">
        <f>' IP STOP cijfers nieuw'!AL18</f>
        <v>0</v>
      </c>
      <c r="AM168" s="774">
        <f>' IP STOP cijfers nieuw'!AM18</f>
        <v>0</v>
      </c>
      <c r="AN168" s="774">
        <f>' IP STOP cijfers nieuw'!AN18</f>
        <v>0</v>
      </c>
      <c r="AO168" s="774">
        <f>' IP STOP cijfers nieuw'!AO18</f>
        <v>0</v>
      </c>
      <c r="AP168" s="774">
        <f>' IP STOP cijfers nieuw'!AP18</f>
        <v>0</v>
      </c>
      <c r="AQ168" s="774">
        <f>' IP STOP cijfers nieuw'!AQ18</f>
        <v>0</v>
      </c>
      <c r="AR168" s="777">
        <f>' IP STOP cijfers nieuw'!AR18</f>
        <v>0</v>
      </c>
      <c r="AS168" s="774">
        <f>' IP STOP cijfers nieuw'!AS18</f>
        <v>0</v>
      </c>
      <c r="AT168" s="774">
        <f>' IP STOP cijfers nieuw'!AT18</f>
        <v>0</v>
      </c>
      <c r="AU168" s="774">
        <f>' IP STOP cijfers nieuw'!AU18</f>
        <v>0</v>
      </c>
      <c r="AV168" s="774">
        <f>' IP STOP cijfers nieuw'!AV18</f>
        <v>0</v>
      </c>
      <c r="AW168" s="774">
        <f>' IP STOP cijfers nieuw'!AW18</f>
        <v>0</v>
      </c>
      <c r="AX168" s="774">
        <f>' IP STOP cijfers nieuw'!AX18</f>
        <v>0</v>
      </c>
      <c r="AY168" s="774">
        <f>' IP STOP cijfers nieuw'!AY18</f>
        <v>0</v>
      </c>
      <c r="AZ168" s="774">
        <f>' IP STOP cijfers nieuw'!AZ18</f>
        <v>0</v>
      </c>
      <c r="BA168" s="774">
        <f>' IP STOP cijfers nieuw'!BA18</f>
        <v>0</v>
      </c>
      <c r="BB168" s="774">
        <f>' IP STOP cijfers nieuw'!BB18</f>
        <v>0</v>
      </c>
      <c r="BC168" s="777">
        <f>' IP STOP cijfers nieuw'!BC18</f>
        <v>0</v>
      </c>
      <c r="BD168" s="774">
        <f>' IP STOP cijfers nieuw'!BD18</f>
        <v>0</v>
      </c>
      <c r="BE168" s="774">
        <f>' IP STOP cijfers nieuw'!BE18</f>
        <v>0</v>
      </c>
      <c r="BF168" s="774">
        <f>' IP STOP cijfers nieuw'!BF18</f>
        <v>0</v>
      </c>
      <c r="BG168" s="774">
        <f>' IP STOP cijfers nieuw'!BG18</f>
        <v>0</v>
      </c>
      <c r="BH168" s="774">
        <f>' IP STOP cijfers nieuw'!BH18</f>
        <v>0</v>
      </c>
      <c r="BI168" s="774">
        <f>' IP STOP cijfers nieuw'!BI18</f>
        <v>0</v>
      </c>
      <c r="BJ168" s="774">
        <f>' IP STOP cijfers nieuw'!BJ18</f>
        <v>0</v>
      </c>
      <c r="BK168" s="777">
        <f>' IP STOP cijfers nieuw'!BK18</f>
        <v>0</v>
      </c>
      <c r="BL168" s="774">
        <f>' IP STOP cijfers nieuw'!BL18</f>
        <v>0</v>
      </c>
      <c r="BM168" s="774">
        <f>' IP STOP cijfers nieuw'!BM18</f>
        <v>0</v>
      </c>
      <c r="BN168" s="774">
        <f>' IP STOP cijfers nieuw'!BN18</f>
        <v>0</v>
      </c>
      <c r="BO168" s="774">
        <f>' IP STOP cijfers nieuw'!BO18</f>
        <v>0</v>
      </c>
      <c r="BP168" s="774">
        <f>' IP STOP cijfers nieuw'!BP18</f>
        <v>0</v>
      </c>
      <c r="BQ168" s="777">
        <f>' IP STOP cijfers nieuw'!BQ18</f>
        <v>0</v>
      </c>
      <c r="BR168" s="774">
        <f>' IP STOP cijfers nieuw'!BR18</f>
        <v>0</v>
      </c>
      <c r="BS168" s="774">
        <f>' IP STOP cijfers nieuw'!BS18</f>
        <v>0</v>
      </c>
      <c r="BT168" s="774">
        <f>' IP STOP cijfers nieuw'!BT18</f>
        <v>0</v>
      </c>
      <c r="BU168" s="774">
        <f>' IP STOP cijfers nieuw'!BU18</f>
        <v>0</v>
      </c>
      <c r="BV168" s="774">
        <f>' IP STOP cijfers nieuw'!BV18</f>
        <v>0</v>
      </c>
      <c r="BW168" s="774">
        <f>' IP STOP cijfers nieuw'!BW18</f>
        <v>0</v>
      </c>
      <c r="BX168" s="778">
        <f>' IP STOP cijfers nieuw'!BX18</f>
        <v>0</v>
      </c>
      <c r="BY168" s="777">
        <f>' IP STOP cijfers nieuw'!BY18</f>
        <v>575</v>
      </c>
      <c r="BZ168" s="774">
        <f>' IP STOP cijfers nieuw'!BZ18</f>
        <v>0</v>
      </c>
      <c r="CA168" s="774">
        <f>' IP STOP cijfers nieuw'!CA18</f>
        <v>0</v>
      </c>
      <c r="CB168" s="774">
        <f>' IP STOP cijfers nieuw'!CB18</f>
        <v>0</v>
      </c>
      <c r="CC168" s="774">
        <f>' IP STOP cijfers nieuw'!CC18</f>
        <v>0</v>
      </c>
      <c r="CD168" s="774">
        <f>' IP STOP cijfers nieuw'!CD18</f>
        <v>0</v>
      </c>
      <c r="CE168" s="774">
        <f>' IP STOP cijfers nieuw'!CE18</f>
        <v>0</v>
      </c>
      <c r="CF168" s="774">
        <f>' IP STOP cijfers nieuw'!CF18</f>
        <v>0</v>
      </c>
      <c r="CG168" s="774">
        <f>' IP STOP cijfers nieuw'!CG18</f>
        <v>0</v>
      </c>
      <c r="CH168" s="774">
        <f>' IP STOP cijfers nieuw'!CH18</f>
        <v>0</v>
      </c>
      <c r="CI168" s="774">
        <f>' IP STOP cijfers nieuw'!CI18</f>
        <v>0</v>
      </c>
      <c r="CJ168" s="774">
        <f>' IP STOP cijfers nieuw'!CJ18</f>
        <v>0</v>
      </c>
      <c r="CK168" s="774">
        <f>' IP STOP cijfers nieuw'!CK18</f>
        <v>0</v>
      </c>
      <c r="CL168" s="779">
        <f>' IP STOP cijfers nieuw'!CL18</f>
        <v>0</v>
      </c>
      <c r="CM168" s="774">
        <f>' IP STOP cijfers nieuw'!CM18</f>
        <v>0</v>
      </c>
      <c r="CN168" s="774">
        <f>' IP STOP cijfers nieuw'!CN18</f>
        <v>0</v>
      </c>
      <c r="CO168" s="774">
        <f>' IP STOP cijfers nieuw'!CO18</f>
        <v>0</v>
      </c>
      <c r="CP168" s="11">
        <f>' IP STOP cijfers nieuw'!CP18</f>
        <v>0</v>
      </c>
      <c r="CQ168" s="11">
        <f>' IP STOP cijfers nieuw'!CQ18</f>
        <v>0</v>
      </c>
      <c r="CR168" s="11">
        <f>' IP STOP cijfers nieuw'!CR18</f>
        <v>0</v>
      </c>
      <c r="CS168" s="11">
        <f>' IP STOP cijfers nieuw'!CS18</f>
        <v>0</v>
      </c>
      <c r="CT168" s="11">
        <f>' IP STOP cijfers nieuw'!CT18</f>
        <v>0</v>
      </c>
      <c r="CU168" s="11">
        <f>' IP STOP cijfers nieuw'!CU18</f>
        <v>0</v>
      </c>
      <c r="CV168" s="11">
        <f>' IP STOP cijfers nieuw'!CV18</f>
        <v>0</v>
      </c>
      <c r="CW168" s="11">
        <f>' IP STOP cijfers nieuw'!CW18</f>
        <v>0</v>
      </c>
      <c r="CX168" s="11">
        <f>' IP STOP cijfers nieuw'!CX18</f>
        <v>0</v>
      </c>
      <c r="CY168" s="26">
        <f>' IP STOP cijfers nieuw'!CY18</f>
        <v>0</v>
      </c>
      <c r="CZ168" s="15">
        <f>' IP STOP cijfers nieuw'!CZ18</f>
        <v>0</v>
      </c>
      <c r="DA168" s="11">
        <f>' IP STOP cijfers nieuw'!DA18</f>
        <v>0</v>
      </c>
      <c r="DB168" s="11">
        <f>' IP STOP cijfers nieuw'!DB18</f>
        <v>0</v>
      </c>
      <c r="DC168" s="11">
        <f>' IP STOP cijfers nieuw'!DC18</f>
        <v>0</v>
      </c>
      <c r="DD168" s="11">
        <f>' IP STOP cijfers nieuw'!DD18</f>
        <v>0</v>
      </c>
      <c r="DE168" s="11">
        <f>' IP STOP cijfers nieuw'!DE18</f>
        <v>0</v>
      </c>
      <c r="DF168" s="11">
        <f>' IP STOP cijfers nieuw'!DF18</f>
        <v>0</v>
      </c>
      <c r="DG168" s="11">
        <f>' IP STOP cijfers nieuw'!DG18</f>
        <v>0</v>
      </c>
      <c r="DH168" s="11">
        <f>' IP STOP cijfers nieuw'!DH18</f>
        <v>0</v>
      </c>
      <c r="DI168" s="11">
        <f>' IP STOP cijfers nieuw'!DI18</f>
        <v>0</v>
      </c>
      <c r="DJ168" s="11">
        <f>' IP STOP cijfers nieuw'!DJ18</f>
        <v>0</v>
      </c>
      <c r="DK168" s="11">
        <f>' IP STOP cijfers nieuw'!DK18</f>
        <v>0</v>
      </c>
      <c r="DL168" s="26">
        <f>' IP STOP cijfers nieuw'!DL18</f>
        <v>0</v>
      </c>
    </row>
    <row r="169" spans="1:116" s="617" customFormat="1">
      <c r="A169" s="780">
        <f>' IP STOP cijfers nieuw'!A19</f>
        <v>0</v>
      </c>
      <c r="B169" s="781" t="str">
        <f>' IP STOP cijfers nieuw'!B19</f>
        <v>OWNT</v>
      </c>
      <c r="C169" s="526" t="str">
        <f>' IP STOP cijfers nieuw'!C19</f>
        <v>Industriële Productie</v>
      </c>
      <c r="D169" s="526" t="str">
        <f>' IP STOP cijfers nieuw'!D19</f>
        <v>IP Voedselveiligheid VWS</v>
      </c>
      <c r="E169" s="526" t="str">
        <f>' IP STOP cijfers nieuw'!E19</f>
        <v>VVH Doelgroep separatorvlees producenten, handelaren en afnemers verbeterplan</v>
      </c>
      <c r="F169" s="526" t="str">
        <f>' IP STOP cijfers nieuw'!F19</f>
        <v>VWS</v>
      </c>
      <c r="G169" s="526" t="str">
        <f>' IP STOP cijfers nieuw'!G19</f>
        <v>verbeterplan</v>
      </c>
      <c r="H169" s="518">
        <f>' IP STOP cijfers nieuw'!H19</f>
        <v>600</v>
      </c>
      <c r="I169" s="518">
        <f>' IP STOP cijfers nieuw'!I19</f>
        <v>0</v>
      </c>
      <c r="J169" s="518">
        <f>' IP STOP cijfers nieuw'!J19</f>
        <v>0</v>
      </c>
      <c r="K169" s="518">
        <f>' IP STOP cijfers nieuw'!K19</f>
        <v>0</v>
      </c>
      <c r="L169" s="518">
        <f>' IP STOP cijfers nieuw'!L19</f>
        <v>0</v>
      </c>
      <c r="M169" s="518">
        <f>' IP STOP cijfers nieuw'!M19</f>
        <v>0</v>
      </c>
      <c r="N169" s="518">
        <f>' IP STOP cijfers nieuw'!N19</f>
        <v>0</v>
      </c>
      <c r="O169" s="518">
        <f>' IP STOP cijfers nieuw'!O19</f>
        <v>0</v>
      </c>
      <c r="P169" s="518">
        <f>' IP STOP cijfers nieuw'!P19</f>
        <v>0</v>
      </c>
      <c r="Q169" s="782">
        <f>' IP STOP cijfers nieuw'!Q19</f>
        <v>600</v>
      </c>
      <c r="R169" s="533">
        <f>' IP STOP cijfers nieuw'!R19</f>
        <v>0</v>
      </c>
      <c r="S169" s="518">
        <f>' IP STOP cijfers nieuw'!S19</f>
        <v>0</v>
      </c>
      <c r="T169" s="518">
        <f>' IP STOP cijfers nieuw'!T19</f>
        <v>600</v>
      </c>
      <c r="U169" s="518">
        <f>' IP STOP cijfers nieuw'!U19</f>
        <v>0</v>
      </c>
      <c r="V169" s="518">
        <f>' IP STOP cijfers nieuw'!V19</f>
        <v>0</v>
      </c>
      <c r="W169" s="518">
        <f>' IP STOP cijfers nieuw'!W19</f>
        <v>0</v>
      </c>
      <c r="X169" s="518">
        <f>' IP STOP cijfers nieuw'!X19</f>
        <v>0</v>
      </c>
      <c r="Y169" s="518">
        <f>' IP STOP cijfers nieuw'!Y19</f>
        <v>0</v>
      </c>
      <c r="Z169" s="781">
        <f>' IP STOP cijfers nieuw'!Z19</f>
        <v>600</v>
      </c>
      <c r="AA169" s="518">
        <f>' IP STOP cijfers nieuw'!AA19</f>
        <v>75</v>
      </c>
      <c r="AB169" s="518">
        <f>' IP STOP cijfers nieuw'!AB19</f>
        <v>0</v>
      </c>
      <c r="AC169" s="518">
        <f>' IP STOP cijfers nieuw'!AC19</f>
        <v>525</v>
      </c>
      <c r="AD169" s="518">
        <f>' IP STOP cijfers nieuw'!AD19</f>
        <v>0</v>
      </c>
      <c r="AE169" s="518">
        <f>' IP STOP cijfers nieuw'!AE19</f>
        <v>0</v>
      </c>
      <c r="AF169" s="518">
        <f>' IP STOP cijfers nieuw'!AF19</f>
        <v>0</v>
      </c>
      <c r="AG169" s="781">
        <f>' IP STOP cijfers nieuw'!AG19</f>
        <v>0</v>
      </c>
      <c r="AH169" s="518">
        <f>' IP STOP cijfers nieuw'!AH19</f>
        <v>75</v>
      </c>
      <c r="AI169" s="518">
        <f>' IP STOP cijfers nieuw'!AI19</f>
        <v>0</v>
      </c>
      <c r="AJ169" s="518">
        <f>' IP STOP cijfers nieuw'!AJ19</f>
        <v>0</v>
      </c>
      <c r="AK169" s="518">
        <f>' IP STOP cijfers nieuw'!AK19</f>
        <v>0</v>
      </c>
      <c r="AL169" s="781">
        <f>' IP STOP cijfers nieuw'!AL19</f>
        <v>0</v>
      </c>
      <c r="AM169" s="518">
        <f>' IP STOP cijfers nieuw'!AM19</f>
        <v>0</v>
      </c>
      <c r="AN169" s="518">
        <f>' IP STOP cijfers nieuw'!AN19</f>
        <v>0</v>
      </c>
      <c r="AO169" s="518">
        <f>' IP STOP cijfers nieuw'!AO19</f>
        <v>0</v>
      </c>
      <c r="AP169" s="518">
        <f>' IP STOP cijfers nieuw'!AP19</f>
        <v>0</v>
      </c>
      <c r="AQ169" s="518">
        <f>' IP STOP cijfers nieuw'!AQ19</f>
        <v>0</v>
      </c>
      <c r="AR169" s="781">
        <f>' IP STOP cijfers nieuw'!AR19</f>
        <v>0</v>
      </c>
      <c r="AS169" s="518">
        <f>' IP STOP cijfers nieuw'!AS19</f>
        <v>0</v>
      </c>
      <c r="AT169" s="518">
        <f>' IP STOP cijfers nieuw'!AT19</f>
        <v>0</v>
      </c>
      <c r="AU169" s="518">
        <f>' IP STOP cijfers nieuw'!AU19</f>
        <v>0</v>
      </c>
      <c r="AV169" s="518">
        <f>' IP STOP cijfers nieuw'!AV19</f>
        <v>0</v>
      </c>
      <c r="AW169" s="518">
        <f>' IP STOP cijfers nieuw'!AW19</f>
        <v>0</v>
      </c>
      <c r="AX169" s="518">
        <f>' IP STOP cijfers nieuw'!AX19</f>
        <v>0</v>
      </c>
      <c r="AY169" s="518">
        <f>' IP STOP cijfers nieuw'!AY19</f>
        <v>0</v>
      </c>
      <c r="AZ169" s="518">
        <f>' IP STOP cijfers nieuw'!AZ19</f>
        <v>0</v>
      </c>
      <c r="BA169" s="518">
        <f>' IP STOP cijfers nieuw'!BA19</f>
        <v>0</v>
      </c>
      <c r="BB169" s="518">
        <f>' IP STOP cijfers nieuw'!BB19</f>
        <v>0</v>
      </c>
      <c r="BC169" s="781">
        <f>' IP STOP cijfers nieuw'!BC19</f>
        <v>0</v>
      </c>
      <c r="BD169" s="518">
        <f>' IP STOP cijfers nieuw'!BD19</f>
        <v>0</v>
      </c>
      <c r="BE169" s="518">
        <f>' IP STOP cijfers nieuw'!BE19</f>
        <v>0</v>
      </c>
      <c r="BF169" s="518">
        <f>' IP STOP cijfers nieuw'!BF19</f>
        <v>0</v>
      </c>
      <c r="BG169" s="518">
        <f>' IP STOP cijfers nieuw'!BG19</f>
        <v>0</v>
      </c>
      <c r="BH169" s="518">
        <f>' IP STOP cijfers nieuw'!BH19</f>
        <v>0</v>
      </c>
      <c r="BI169" s="518">
        <f>' IP STOP cijfers nieuw'!BI19</f>
        <v>0</v>
      </c>
      <c r="BJ169" s="518">
        <f>' IP STOP cijfers nieuw'!BJ19</f>
        <v>0</v>
      </c>
      <c r="BK169" s="781">
        <f>' IP STOP cijfers nieuw'!BK19</f>
        <v>0</v>
      </c>
      <c r="BL169" s="518">
        <f>' IP STOP cijfers nieuw'!BL19</f>
        <v>0</v>
      </c>
      <c r="BM169" s="518">
        <f>' IP STOP cijfers nieuw'!BM19</f>
        <v>0</v>
      </c>
      <c r="BN169" s="518">
        <f>' IP STOP cijfers nieuw'!BN19</f>
        <v>0</v>
      </c>
      <c r="BO169" s="518">
        <f>' IP STOP cijfers nieuw'!BO19</f>
        <v>0</v>
      </c>
      <c r="BP169" s="518">
        <f>' IP STOP cijfers nieuw'!BP19</f>
        <v>0</v>
      </c>
      <c r="BQ169" s="781">
        <f>' IP STOP cijfers nieuw'!BQ19</f>
        <v>0</v>
      </c>
      <c r="BR169" s="518">
        <f>' IP STOP cijfers nieuw'!BR19</f>
        <v>0</v>
      </c>
      <c r="BS169" s="518">
        <f>' IP STOP cijfers nieuw'!BS19</f>
        <v>0</v>
      </c>
      <c r="BT169" s="518">
        <f>' IP STOP cijfers nieuw'!BT19</f>
        <v>0</v>
      </c>
      <c r="BU169" s="518">
        <f>' IP STOP cijfers nieuw'!BU19</f>
        <v>0</v>
      </c>
      <c r="BV169" s="518">
        <f>' IP STOP cijfers nieuw'!BV19</f>
        <v>0</v>
      </c>
      <c r="BW169" s="518">
        <f>' IP STOP cijfers nieuw'!BW19</f>
        <v>0</v>
      </c>
      <c r="BX169" s="780">
        <f>' IP STOP cijfers nieuw'!BX19</f>
        <v>525</v>
      </c>
      <c r="BY169" s="781">
        <f>' IP STOP cijfers nieuw'!BY19</f>
        <v>75</v>
      </c>
      <c r="BZ169" s="518">
        <f>' IP STOP cijfers nieuw'!BZ19</f>
        <v>0</v>
      </c>
      <c r="CA169" s="518">
        <f>' IP STOP cijfers nieuw'!CA19</f>
        <v>0</v>
      </c>
      <c r="CB169" s="518">
        <f>' IP STOP cijfers nieuw'!CB19</f>
        <v>0</v>
      </c>
      <c r="CC169" s="518">
        <f>' IP STOP cijfers nieuw'!CC19</f>
        <v>0</v>
      </c>
      <c r="CD169" s="518">
        <f>' IP STOP cijfers nieuw'!CD19</f>
        <v>0</v>
      </c>
      <c r="CE169" s="518">
        <f>' IP STOP cijfers nieuw'!CE19</f>
        <v>0</v>
      </c>
      <c r="CF169" s="518">
        <f>' IP STOP cijfers nieuw'!CF19</f>
        <v>0</v>
      </c>
      <c r="CG169" s="518">
        <f>' IP STOP cijfers nieuw'!CG19</f>
        <v>0</v>
      </c>
      <c r="CH169" s="518">
        <f>' IP STOP cijfers nieuw'!CH19</f>
        <v>0</v>
      </c>
      <c r="CI169" s="518">
        <f>' IP STOP cijfers nieuw'!CI19</f>
        <v>0</v>
      </c>
      <c r="CJ169" s="518">
        <f>' IP STOP cijfers nieuw'!CJ19</f>
        <v>0</v>
      </c>
      <c r="CK169" s="518">
        <f>' IP STOP cijfers nieuw'!CK19</f>
        <v>0</v>
      </c>
      <c r="CL169" s="783">
        <f>' IP STOP cijfers nieuw'!CL19</f>
        <v>0</v>
      </c>
      <c r="CM169" s="518">
        <f>' IP STOP cijfers nieuw'!CM19</f>
        <v>0</v>
      </c>
      <c r="CN169" s="518">
        <f>' IP STOP cijfers nieuw'!CN19</f>
        <v>0</v>
      </c>
      <c r="CO169" s="518">
        <f>' IP STOP cijfers nieuw'!CO19</f>
        <v>0</v>
      </c>
      <c r="CP169" s="518">
        <f>' IP STOP cijfers nieuw'!CP19</f>
        <v>0</v>
      </c>
      <c r="CQ169" s="518">
        <f>' IP STOP cijfers nieuw'!CQ19</f>
        <v>0</v>
      </c>
      <c r="CR169" s="518">
        <f>' IP STOP cijfers nieuw'!CR19</f>
        <v>0</v>
      </c>
      <c r="CS169" s="518">
        <f>' IP STOP cijfers nieuw'!CS19</f>
        <v>0</v>
      </c>
      <c r="CT169" s="518">
        <f>' IP STOP cijfers nieuw'!CT19</f>
        <v>0</v>
      </c>
      <c r="CU169" s="518">
        <f>' IP STOP cijfers nieuw'!CU19</f>
        <v>0</v>
      </c>
      <c r="CV169" s="518">
        <f>' IP STOP cijfers nieuw'!CV19</f>
        <v>0</v>
      </c>
      <c r="CW169" s="518">
        <f>' IP STOP cijfers nieuw'!CW19</f>
        <v>0</v>
      </c>
      <c r="CX169" s="518">
        <f>' IP STOP cijfers nieuw'!CX19</f>
        <v>0</v>
      </c>
      <c r="CY169" s="782">
        <f>' IP STOP cijfers nieuw'!CY19</f>
        <v>0</v>
      </c>
      <c r="CZ169" s="533">
        <f>' IP STOP cijfers nieuw'!CZ19</f>
        <v>0</v>
      </c>
      <c r="DA169" s="518">
        <f>' IP STOP cijfers nieuw'!DA19</f>
        <v>0</v>
      </c>
      <c r="DB169" s="518">
        <f>' IP STOP cijfers nieuw'!DB19</f>
        <v>0</v>
      </c>
      <c r="DC169" s="518">
        <f>' IP STOP cijfers nieuw'!DC19</f>
        <v>0</v>
      </c>
      <c r="DD169" s="518">
        <f>' IP STOP cijfers nieuw'!DD19</f>
        <v>0</v>
      </c>
      <c r="DE169" s="518">
        <f>' IP STOP cijfers nieuw'!DE19</f>
        <v>0</v>
      </c>
      <c r="DF169" s="518">
        <f>' IP STOP cijfers nieuw'!DF19</f>
        <v>0</v>
      </c>
      <c r="DG169" s="518">
        <f>' IP STOP cijfers nieuw'!DG19</f>
        <v>0</v>
      </c>
      <c r="DH169" s="518">
        <f>' IP STOP cijfers nieuw'!DH19</f>
        <v>0</v>
      </c>
      <c r="DI169" s="518">
        <f>' IP STOP cijfers nieuw'!DI19</f>
        <v>0</v>
      </c>
      <c r="DJ169" s="518">
        <f>' IP STOP cijfers nieuw'!DJ19</f>
        <v>0</v>
      </c>
      <c r="DK169" s="518">
        <f>' IP STOP cijfers nieuw'!DK19</f>
        <v>0</v>
      </c>
      <c r="DL169" s="782">
        <f>' IP STOP cijfers nieuw'!DL19</f>
        <v>0</v>
      </c>
    </row>
    <row r="170" spans="1:116" s="617" customFormat="1">
      <c r="A170" s="780">
        <f>' IP STOP cijfers nieuw'!A20</f>
        <v>0</v>
      </c>
      <c r="B170" s="781" t="str">
        <f>' IP STOP cijfers nieuw'!B20</f>
        <v>OWNT</v>
      </c>
      <c r="C170" s="526" t="str">
        <f>' IP STOP cijfers nieuw'!C20</f>
        <v>Industriële Productie</v>
      </c>
      <c r="D170" s="526" t="str">
        <f>' IP STOP cijfers nieuw'!D20</f>
        <v>IP Voedselveiligheid VWS</v>
      </c>
      <c r="E170" s="526" t="str">
        <f>' IP STOP cijfers nieuw'!E20</f>
        <v>VVH  Doelgroep kiemgroenten importeurs en producenten verbeterplan</v>
      </c>
      <c r="F170" s="526" t="str">
        <f>' IP STOP cijfers nieuw'!F20</f>
        <v>VWS</v>
      </c>
      <c r="G170" s="526" t="str">
        <f>' IP STOP cijfers nieuw'!G20</f>
        <v>verbeterplan</v>
      </c>
      <c r="H170" s="518">
        <f>' IP STOP cijfers nieuw'!H20</f>
        <v>600</v>
      </c>
      <c r="I170" s="518">
        <f>' IP STOP cijfers nieuw'!I20</f>
        <v>0</v>
      </c>
      <c r="J170" s="518">
        <f>' IP STOP cijfers nieuw'!J20</f>
        <v>0</v>
      </c>
      <c r="K170" s="518">
        <f>' IP STOP cijfers nieuw'!K20</f>
        <v>0</v>
      </c>
      <c r="L170" s="518">
        <f>' IP STOP cijfers nieuw'!L20</f>
        <v>0</v>
      </c>
      <c r="M170" s="518">
        <f>' IP STOP cijfers nieuw'!M20</f>
        <v>0</v>
      </c>
      <c r="N170" s="518">
        <f>' IP STOP cijfers nieuw'!N20</f>
        <v>0</v>
      </c>
      <c r="O170" s="518">
        <f>' IP STOP cijfers nieuw'!O20</f>
        <v>0</v>
      </c>
      <c r="P170" s="518">
        <f>' IP STOP cijfers nieuw'!P20</f>
        <v>0</v>
      </c>
      <c r="Q170" s="782">
        <f>' IP STOP cijfers nieuw'!Q20</f>
        <v>600</v>
      </c>
      <c r="R170" s="533">
        <f>' IP STOP cijfers nieuw'!R20</f>
        <v>0</v>
      </c>
      <c r="S170" s="518">
        <f>' IP STOP cijfers nieuw'!S20</f>
        <v>0</v>
      </c>
      <c r="T170" s="518">
        <f>' IP STOP cijfers nieuw'!T20</f>
        <v>600</v>
      </c>
      <c r="U170" s="518">
        <f>' IP STOP cijfers nieuw'!U20</f>
        <v>0</v>
      </c>
      <c r="V170" s="518">
        <f>' IP STOP cijfers nieuw'!V20</f>
        <v>0</v>
      </c>
      <c r="W170" s="518">
        <f>' IP STOP cijfers nieuw'!W20</f>
        <v>0</v>
      </c>
      <c r="X170" s="518">
        <f>' IP STOP cijfers nieuw'!X20</f>
        <v>0</v>
      </c>
      <c r="Y170" s="518">
        <f>' IP STOP cijfers nieuw'!Y20</f>
        <v>0</v>
      </c>
      <c r="Z170" s="781">
        <f>' IP STOP cijfers nieuw'!Z20</f>
        <v>600</v>
      </c>
      <c r="AA170" s="518">
        <f>' IP STOP cijfers nieuw'!AA20</f>
        <v>50</v>
      </c>
      <c r="AB170" s="518">
        <f>' IP STOP cijfers nieuw'!AB20</f>
        <v>0</v>
      </c>
      <c r="AC170" s="518">
        <f>' IP STOP cijfers nieuw'!AC20</f>
        <v>550</v>
      </c>
      <c r="AD170" s="518">
        <f>' IP STOP cijfers nieuw'!AD20</f>
        <v>0</v>
      </c>
      <c r="AE170" s="518">
        <f>' IP STOP cijfers nieuw'!AE20</f>
        <v>0</v>
      </c>
      <c r="AF170" s="518">
        <f>' IP STOP cijfers nieuw'!AF20</f>
        <v>0</v>
      </c>
      <c r="AG170" s="781">
        <f>' IP STOP cijfers nieuw'!AG20</f>
        <v>0</v>
      </c>
      <c r="AH170" s="518">
        <f>' IP STOP cijfers nieuw'!AH20</f>
        <v>50</v>
      </c>
      <c r="AI170" s="518">
        <f>' IP STOP cijfers nieuw'!AI20</f>
        <v>0</v>
      </c>
      <c r="AJ170" s="518">
        <f>' IP STOP cijfers nieuw'!AJ20</f>
        <v>0</v>
      </c>
      <c r="AK170" s="518">
        <f>' IP STOP cijfers nieuw'!AK20</f>
        <v>0</v>
      </c>
      <c r="AL170" s="781">
        <f>' IP STOP cijfers nieuw'!AL20</f>
        <v>0</v>
      </c>
      <c r="AM170" s="518">
        <f>' IP STOP cijfers nieuw'!AM20</f>
        <v>0</v>
      </c>
      <c r="AN170" s="518">
        <f>' IP STOP cijfers nieuw'!AN20</f>
        <v>0</v>
      </c>
      <c r="AO170" s="518">
        <f>' IP STOP cijfers nieuw'!AO20</f>
        <v>0</v>
      </c>
      <c r="AP170" s="518">
        <f>' IP STOP cijfers nieuw'!AP20</f>
        <v>0</v>
      </c>
      <c r="AQ170" s="518">
        <f>' IP STOP cijfers nieuw'!AQ20</f>
        <v>0</v>
      </c>
      <c r="AR170" s="781">
        <f>' IP STOP cijfers nieuw'!AR20</f>
        <v>0</v>
      </c>
      <c r="AS170" s="518">
        <f>' IP STOP cijfers nieuw'!AS20</f>
        <v>0</v>
      </c>
      <c r="AT170" s="518">
        <f>' IP STOP cijfers nieuw'!AT20</f>
        <v>0</v>
      </c>
      <c r="AU170" s="518">
        <f>' IP STOP cijfers nieuw'!AU20</f>
        <v>0</v>
      </c>
      <c r="AV170" s="518">
        <f>' IP STOP cijfers nieuw'!AV20</f>
        <v>0</v>
      </c>
      <c r="AW170" s="518">
        <f>' IP STOP cijfers nieuw'!AW20</f>
        <v>0</v>
      </c>
      <c r="AX170" s="518">
        <f>' IP STOP cijfers nieuw'!AX20</f>
        <v>0</v>
      </c>
      <c r="AY170" s="518">
        <f>' IP STOP cijfers nieuw'!AY20</f>
        <v>0</v>
      </c>
      <c r="AZ170" s="518">
        <f>' IP STOP cijfers nieuw'!AZ20</f>
        <v>0</v>
      </c>
      <c r="BA170" s="518">
        <f>' IP STOP cijfers nieuw'!BA20</f>
        <v>0</v>
      </c>
      <c r="BB170" s="518">
        <f>' IP STOP cijfers nieuw'!BB20</f>
        <v>0</v>
      </c>
      <c r="BC170" s="781">
        <f>' IP STOP cijfers nieuw'!BC20</f>
        <v>0</v>
      </c>
      <c r="BD170" s="518">
        <f>' IP STOP cijfers nieuw'!BD20</f>
        <v>0</v>
      </c>
      <c r="BE170" s="518">
        <f>' IP STOP cijfers nieuw'!BE20</f>
        <v>0</v>
      </c>
      <c r="BF170" s="518">
        <f>' IP STOP cijfers nieuw'!BF20</f>
        <v>0</v>
      </c>
      <c r="BG170" s="518">
        <f>' IP STOP cijfers nieuw'!BG20</f>
        <v>0</v>
      </c>
      <c r="BH170" s="518">
        <f>' IP STOP cijfers nieuw'!BH20</f>
        <v>0</v>
      </c>
      <c r="BI170" s="518">
        <f>' IP STOP cijfers nieuw'!BI20</f>
        <v>0</v>
      </c>
      <c r="BJ170" s="518">
        <f>' IP STOP cijfers nieuw'!BJ20</f>
        <v>0</v>
      </c>
      <c r="BK170" s="781">
        <f>' IP STOP cijfers nieuw'!BK20</f>
        <v>0</v>
      </c>
      <c r="BL170" s="518">
        <f>' IP STOP cijfers nieuw'!BL20</f>
        <v>0</v>
      </c>
      <c r="BM170" s="518">
        <f>' IP STOP cijfers nieuw'!BM20</f>
        <v>0</v>
      </c>
      <c r="BN170" s="518">
        <f>' IP STOP cijfers nieuw'!BN20</f>
        <v>0</v>
      </c>
      <c r="BO170" s="518">
        <f>' IP STOP cijfers nieuw'!BO20</f>
        <v>0</v>
      </c>
      <c r="BP170" s="518">
        <f>' IP STOP cijfers nieuw'!BP20</f>
        <v>0</v>
      </c>
      <c r="BQ170" s="781">
        <f>' IP STOP cijfers nieuw'!BQ20</f>
        <v>0</v>
      </c>
      <c r="BR170" s="518">
        <f>' IP STOP cijfers nieuw'!BR20</f>
        <v>0</v>
      </c>
      <c r="BS170" s="518">
        <f>' IP STOP cijfers nieuw'!BS20</f>
        <v>0</v>
      </c>
      <c r="BT170" s="518">
        <f>' IP STOP cijfers nieuw'!BT20</f>
        <v>0</v>
      </c>
      <c r="BU170" s="518">
        <f>' IP STOP cijfers nieuw'!BU20</f>
        <v>0</v>
      </c>
      <c r="BV170" s="518">
        <f>' IP STOP cijfers nieuw'!BV20</f>
        <v>0</v>
      </c>
      <c r="BW170" s="518">
        <f>' IP STOP cijfers nieuw'!BW20</f>
        <v>0</v>
      </c>
      <c r="BX170" s="780">
        <f>' IP STOP cijfers nieuw'!BX20</f>
        <v>550</v>
      </c>
      <c r="BY170" s="781">
        <f>' IP STOP cijfers nieuw'!BY20</f>
        <v>50</v>
      </c>
      <c r="BZ170" s="518">
        <f>' IP STOP cijfers nieuw'!BZ20</f>
        <v>0</v>
      </c>
      <c r="CA170" s="518">
        <f>' IP STOP cijfers nieuw'!CA20</f>
        <v>0</v>
      </c>
      <c r="CB170" s="518">
        <f>' IP STOP cijfers nieuw'!CB20</f>
        <v>0</v>
      </c>
      <c r="CC170" s="518">
        <f>' IP STOP cijfers nieuw'!CC20</f>
        <v>0</v>
      </c>
      <c r="CD170" s="518">
        <f>' IP STOP cijfers nieuw'!CD20</f>
        <v>0</v>
      </c>
      <c r="CE170" s="518">
        <f>' IP STOP cijfers nieuw'!CE20</f>
        <v>0</v>
      </c>
      <c r="CF170" s="518">
        <f>' IP STOP cijfers nieuw'!CF20</f>
        <v>0</v>
      </c>
      <c r="CG170" s="518">
        <f>' IP STOP cijfers nieuw'!CG20</f>
        <v>0</v>
      </c>
      <c r="CH170" s="518">
        <f>' IP STOP cijfers nieuw'!CH20</f>
        <v>0</v>
      </c>
      <c r="CI170" s="518">
        <f>' IP STOP cijfers nieuw'!CI20</f>
        <v>0</v>
      </c>
      <c r="CJ170" s="518">
        <f>' IP STOP cijfers nieuw'!CJ20</f>
        <v>0</v>
      </c>
      <c r="CK170" s="518">
        <f>' IP STOP cijfers nieuw'!CK20</f>
        <v>0</v>
      </c>
      <c r="CL170" s="783">
        <f>' IP STOP cijfers nieuw'!CL20</f>
        <v>0</v>
      </c>
      <c r="CM170" s="518">
        <f>' IP STOP cijfers nieuw'!CM20</f>
        <v>0</v>
      </c>
      <c r="CN170" s="518">
        <f>' IP STOP cijfers nieuw'!CN20</f>
        <v>0</v>
      </c>
      <c r="CO170" s="518">
        <f>' IP STOP cijfers nieuw'!CO20</f>
        <v>0</v>
      </c>
      <c r="CP170" s="518">
        <f>' IP STOP cijfers nieuw'!CP20</f>
        <v>0</v>
      </c>
      <c r="CQ170" s="518">
        <f>' IP STOP cijfers nieuw'!CQ20</f>
        <v>0</v>
      </c>
      <c r="CR170" s="518">
        <f>' IP STOP cijfers nieuw'!CR20</f>
        <v>0</v>
      </c>
      <c r="CS170" s="518">
        <f>' IP STOP cijfers nieuw'!CS20</f>
        <v>0</v>
      </c>
      <c r="CT170" s="518">
        <f>' IP STOP cijfers nieuw'!CT20</f>
        <v>0</v>
      </c>
      <c r="CU170" s="518">
        <f>' IP STOP cijfers nieuw'!CU20</f>
        <v>0</v>
      </c>
      <c r="CV170" s="518">
        <f>' IP STOP cijfers nieuw'!CV20</f>
        <v>0</v>
      </c>
      <c r="CW170" s="518">
        <f>' IP STOP cijfers nieuw'!CW20</f>
        <v>0</v>
      </c>
      <c r="CX170" s="518">
        <f>' IP STOP cijfers nieuw'!CX20</f>
        <v>0</v>
      </c>
      <c r="CY170" s="782">
        <f>' IP STOP cijfers nieuw'!CY20</f>
        <v>0</v>
      </c>
      <c r="CZ170" s="533">
        <f>' IP STOP cijfers nieuw'!CZ20</f>
        <v>0</v>
      </c>
      <c r="DA170" s="518">
        <f>' IP STOP cijfers nieuw'!DA20</f>
        <v>0</v>
      </c>
      <c r="DB170" s="518">
        <f>' IP STOP cijfers nieuw'!DB20</f>
        <v>0</v>
      </c>
      <c r="DC170" s="518">
        <f>' IP STOP cijfers nieuw'!DC20</f>
        <v>0</v>
      </c>
      <c r="DD170" s="518">
        <f>' IP STOP cijfers nieuw'!DD20</f>
        <v>0</v>
      </c>
      <c r="DE170" s="518">
        <f>' IP STOP cijfers nieuw'!DE20</f>
        <v>0</v>
      </c>
      <c r="DF170" s="518">
        <f>' IP STOP cijfers nieuw'!DF20</f>
        <v>0</v>
      </c>
      <c r="DG170" s="518">
        <f>' IP STOP cijfers nieuw'!DG20</f>
        <v>0</v>
      </c>
      <c r="DH170" s="518">
        <f>' IP STOP cijfers nieuw'!DH20</f>
        <v>0</v>
      </c>
      <c r="DI170" s="518">
        <f>' IP STOP cijfers nieuw'!DI20</f>
        <v>0</v>
      </c>
      <c r="DJ170" s="518">
        <f>' IP STOP cijfers nieuw'!DJ20</f>
        <v>0</v>
      </c>
      <c r="DK170" s="518">
        <f>' IP STOP cijfers nieuw'!DK20</f>
        <v>0</v>
      </c>
      <c r="DL170" s="782">
        <f>' IP STOP cijfers nieuw'!DL20</f>
        <v>0</v>
      </c>
    </row>
    <row r="171" spans="1:116" s="617" customFormat="1">
      <c r="A171" s="780">
        <f>' IP STOP cijfers nieuw'!A21</f>
        <v>0</v>
      </c>
      <c r="B171" s="781" t="str">
        <f>' IP STOP cijfers nieuw'!B21</f>
        <v>OWNT</v>
      </c>
      <c r="C171" s="526" t="str">
        <f>' IP STOP cijfers nieuw'!C21</f>
        <v>Industriële Productie</v>
      </c>
      <c r="D171" s="526" t="str">
        <f>' IP STOP cijfers nieuw'!D21</f>
        <v>IP Voedselveiligheid VWS</v>
      </c>
      <c r="E171" s="526" t="str">
        <f>' IP STOP cijfers nieuw'!E21</f>
        <v>VVH Vleesimporteurs verbeterplan</v>
      </c>
      <c r="F171" s="526" t="str">
        <f>' IP STOP cijfers nieuw'!F21</f>
        <v>VWS</v>
      </c>
      <c r="G171" s="526" t="str">
        <f>' IP STOP cijfers nieuw'!G21</f>
        <v>verbeterplan</v>
      </c>
      <c r="H171" s="518">
        <f>' IP STOP cijfers nieuw'!H21</f>
        <v>600</v>
      </c>
      <c r="I171" s="518">
        <f>' IP STOP cijfers nieuw'!I21</f>
        <v>0</v>
      </c>
      <c r="J171" s="518">
        <f>' IP STOP cijfers nieuw'!J21</f>
        <v>0</v>
      </c>
      <c r="K171" s="518">
        <f>' IP STOP cijfers nieuw'!K21</f>
        <v>0</v>
      </c>
      <c r="L171" s="518">
        <f>' IP STOP cijfers nieuw'!L21</f>
        <v>0</v>
      </c>
      <c r="M171" s="518">
        <f>' IP STOP cijfers nieuw'!M21</f>
        <v>0</v>
      </c>
      <c r="N171" s="518">
        <f>' IP STOP cijfers nieuw'!N21</f>
        <v>0</v>
      </c>
      <c r="O171" s="518">
        <f>' IP STOP cijfers nieuw'!O21</f>
        <v>0</v>
      </c>
      <c r="P171" s="518">
        <f>' IP STOP cijfers nieuw'!P21</f>
        <v>0</v>
      </c>
      <c r="Q171" s="782">
        <f>' IP STOP cijfers nieuw'!Q21</f>
        <v>600</v>
      </c>
      <c r="R171" s="533">
        <f>' IP STOP cijfers nieuw'!R21</f>
        <v>0</v>
      </c>
      <c r="S171" s="518">
        <f>' IP STOP cijfers nieuw'!S21</f>
        <v>0</v>
      </c>
      <c r="T171" s="518">
        <f>' IP STOP cijfers nieuw'!T21</f>
        <v>600</v>
      </c>
      <c r="U171" s="518">
        <f>' IP STOP cijfers nieuw'!U21</f>
        <v>0</v>
      </c>
      <c r="V171" s="518">
        <f>' IP STOP cijfers nieuw'!V21</f>
        <v>0</v>
      </c>
      <c r="W171" s="518">
        <f>' IP STOP cijfers nieuw'!W21</f>
        <v>0</v>
      </c>
      <c r="X171" s="518">
        <f>' IP STOP cijfers nieuw'!X21</f>
        <v>0</v>
      </c>
      <c r="Y171" s="518">
        <f>' IP STOP cijfers nieuw'!Y21</f>
        <v>0</v>
      </c>
      <c r="Z171" s="781">
        <f>' IP STOP cijfers nieuw'!Z21</f>
        <v>600</v>
      </c>
      <c r="AA171" s="518">
        <f>' IP STOP cijfers nieuw'!AA21</f>
        <v>25</v>
      </c>
      <c r="AB171" s="518">
        <f>' IP STOP cijfers nieuw'!AB21</f>
        <v>0</v>
      </c>
      <c r="AC171" s="518">
        <f>' IP STOP cijfers nieuw'!AC21</f>
        <v>575</v>
      </c>
      <c r="AD171" s="518">
        <f>' IP STOP cijfers nieuw'!AD21</f>
        <v>0</v>
      </c>
      <c r="AE171" s="518">
        <f>' IP STOP cijfers nieuw'!AE21</f>
        <v>0</v>
      </c>
      <c r="AF171" s="518">
        <f>' IP STOP cijfers nieuw'!AF21</f>
        <v>0</v>
      </c>
      <c r="AG171" s="781">
        <f>' IP STOP cijfers nieuw'!AG21</f>
        <v>0</v>
      </c>
      <c r="AH171" s="518">
        <f>' IP STOP cijfers nieuw'!AH21</f>
        <v>25</v>
      </c>
      <c r="AI171" s="518">
        <f>' IP STOP cijfers nieuw'!AI21</f>
        <v>0</v>
      </c>
      <c r="AJ171" s="518">
        <f>' IP STOP cijfers nieuw'!AJ21</f>
        <v>0</v>
      </c>
      <c r="AK171" s="518">
        <f>' IP STOP cijfers nieuw'!AK21</f>
        <v>0</v>
      </c>
      <c r="AL171" s="781">
        <f>' IP STOP cijfers nieuw'!AL21</f>
        <v>0</v>
      </c>
      <c r="AM171" s="518">
        <f>' IP STOP cijfers nieuw'!AM21</f>
        <v>0</v>
      </c>
      <c r="AN171" s="518">
        <f>' IP STOP cijfers nieuw'!AN21</f>
        <v>0</v>
      </c>
      <c r="AO171" s="518">
        <f>' IP STOP cijfers nieuw'!AO21</f>
        <v>0</v>
      </c>
      <c r="AP171" s="518">
        <f>' IP STOP cijfers nieuw'!AP21</f>
        <v>0</v>
      </c>
      <c r="AQ171" s="518">
        <f>' IP STOP cijfers nieuw'!AQ21</f>
        <v>0</v>
      </c>
      <c r="AR171" s="781">
        <f>' IP STOP cijfers nieuw'!AR21</f>
        <v>0</v>
      </c>
      <c r="AS171" s="518">
        <f>' IP STOP cijfers nieuw'!AS21</f>
        <v>0</v>
      </c>
      <c r="AT171" s="518">
        <f>' IP STOP cijfers nieuw'!AT21</f>
        <v>0</v>
      </c>
      <c r="AU171" s="518">
        <f>' IP STOP cijfers nieuw'!AU21</f>
        <v>0</v>
      </c>
      <c r="AV171" s="518">
        <f>' IP STOP cijfers nieuw'!AV21</f>
        <v>0</v>
      </c>
      <c r="AW171" s="518">
        <f>' IP STOP cijfers nieuw'!AW21</f>
        <v>0</v>
      </c>
      <c r="AX171" s="518">
        <f>' IP STOP cijfers nieuw'!AX21</f>
        <v>0</v>
      </c>
      <c r="AY171" s="518">
        <f>' IP STOP cijfers nieuw'!AY21</f>
        <v>0</v>
      </c>
      <c r="AZ171" s="518">
        <f>' IP STOP cijfers nieuw'!AZ21</f>
        <v>0</v>
      </c>
      <c r="BA171" s="518">
        <f>' IP STOP cijfers nieuw'!BA21</f>
        <v>0</v>
      </c>
      <c r="BB171" s="518">
        <f>' IP STOP cijfers nieuw'!BB21</f>
        <v>0</v>
      </c>
      <c r="BC171" s="781">
        <f>' IP STOP cijfers nieuw'!BC21</f>
        <v>0</v>
      </c>
      <c r="BD171" s="518">
        <f>' IP STOP cijfers nieuw'!BD21</f>
        <v>0</v>
      </c>
      <c r="BE171" s="518">
        <f>' IP STOP cijfers nieuw'!BE21</f>
        <v>0</v>
      </c>
      <c r="BF171" s="518">
        <f>' IP STOP cijfers nieuw'!BF21</f>
        <v>0</v>
      </c>
      <c r="BG171" s="518">
        <f>' IP STOP cijfers nieuw'!BG21</f>
        <v>0</v>
      </c>
      <c r="BH171" s="518">
        <f>' IP STOP cijfers nieuw'!BH21</f>
        <v>0</v>
      </c>
      <c r="BI171" s="518">
        <f>' IP STOP cijfers nieuw'!BI21</f>
        <v>0</v>
      </c>
      <c r="BJ171" s="518">
        <f>' IP STOP cijfers nieuw'!BJ21</f>
        <v>0</v>
      </c>
      <c r="BK171" s="781">
        <f>' IP STOP cijfers nieuw'!BK21</f>
        <v>0</v>
      </c>
      <c r="BL171" s="518">
        <f>' IP STOP cijfers nieuw'!BL21</f>
        <v>0</v>
      </c>
      <c r="BM171" s="518">
        <f>' IP STOP cijfers nieuw'!BM21</f>
        <v>0</v>
      </c>
      <c r="BN171" s="518">
        <f>' IP STOP cijfers nieuw'!BN21</f>
        <v>0</v>
      </c>
      <c r="BO171" s="518">
        <f>' IP STOP cijfers nieuw'!BO21</f>
        <v>0</v>
      </c>
      <c r="BP171" s="518">
        <f>' IP STOP cijfers nieuw'!BP21</f>
        <v>0</v>
      </c>
      <c r="BQ171" s="781">
        <f>' IP STOP cijfers nieuw'!BQ21</f>
        <v>0</v>
      </c>
      <c r="BR171" s="518">
        <f>' IP STOP cijfers nieuw'!BR21</f>
        <v>0</v>
      </c>
      <c r="BS171" s="518">
        <f>' IP STOP cijfers nieuw'!BS21</f>
        <v>0</v>
      </c>
      <c r="BT171" s="518">
        <f>' IP STOP cijfers nieuw'!BT21</f>
        <v>0</v>
      </c>
      <c r="BU171" s="518">
        <f>' IP STOP cijfers nieuw'!BU21</f>
        <v>0</v>
      </c>
      <c r="BV171" s="518">
        <f>' IP STOP cijfers nieuw'!BV21</f>
        <v>0</v>
      </c>
      <c r="BW171" s="518">
        <f>' IP STOP cijfers nieuw'!BW21</f>
        <v>0</v>
      </c>
      <c r="BX171" s="780">
        <f>' IP STOP cijfers nieuw'!BX21</f>
        <v>575</v>
      </c>
      <c r="BY171" s="781">
        <f>' IP STOP cijfers nieuw'!BY21</f>
        <v>25</v>
      </c>
      <c r="BZ171" s="518">
        <f>' IP STOP cijfers nieuw'!BZ21</f>
        <v>0</v>
      </c>
      <c r="CA171" s="518">
        <f>' IP STOP cijfers nieuw'!CA21</f>
        <v>0</v>
      </c>
      <c r="CB171" s="518">
        <f>' IP STOP cijfers nieuw'!CB21</f>
        <v>0</v>
      </c>
      <c r="CC171" s="518">
        <f>' IP STOP cijfers nieuw'!CC21</f>
        <v>0</v>
      </c>
      <c r="CD171" s="518">
        <f>' IP STOP cijfers nieuw'!CD21</f>
        <v>0</v>
      </c>
      <c r="CE171" s="518">
        <f>' IP STOP cijfers nieuw'!CE21</f>
        <v>0</v>
      </c>
      <c r="CF171" s="518">
        <f>' IP STOP cijfers nieuw'!CF21</f>
        <v>0</v>
      </c>
      <c r="CG171" s="518">
        <f>' IP STOP cijfers nieuw'!CG21</f>
        <v>0</v>
      </c>
      <c r="CH171" s="518">
        <f>' IP STOP cijfers nieuw'!CH21</f>
        <v>0</v>
      </c>
      <c r="CI171" s="518">
        <f>' IP STOP cijfers nieuw'!CI21</f>
        <v>0</v>
      </c>
      <c r="CJ171" s="518">
        <f>' IP STOP cijfers nieuw'!CJ21</f>
        <v>0</v>
      </c>
      <c r="CK171" s="518">
        <f>' IP STOP cijfers nieuw'!CK21</f>
        <v>0</v>
      </c>
      <c r="CL171" s="783">
        <f>' IP STOP cijfers nieuw'!CL21</f>
        <v>0</v>
      </c>
      <c r="CM171" s="518">
        <f>' IP STOP cijfers nieuw'!CM21</f>
        <v>0</v>
      </c>
      <c r="CN171" s="518">
        <f>' IP STOP cijfers nieuw'!CN21</f>
        <v>0</v>
      </c>
      <c r="CO171" s="518">
        <f>' IP STOP cijfers nieuw'!CO21</f>
        <v>0</v>
      </c>
      <c r="CP171" s="518">
        <f>' IP STOP cijfers nieuw'!CP21</f>
        <v>0</v>
      </c>
      <c r="CQ171" s="518">
        <f>' IP STOP cijfers nieuw'!CQ21</f>
        <v>0</v>
      </c>
      <c r="CR171" s="518">
        <f>' IP STOP cijfers nieuw'!CR21</f>
        <v>0</v>
      </c>
      <c r="CS171" s="518">
        <f>' IP STOP cijfers nieuw'!CS21</f>
        <v>0</v>
      </c>
      <c r="CT171" s="518">
        <f>' IP STOP cijfers nieuw'!CT21</f>
        <v>0</v>
      </c>
      <c r="CU171" s="518">
        <f>' IP STOP cijfers nieuw'!CU21</f>
        <v>0</v>
      </c>
      <c r="CV171" s="518">
        <f>' IP STOP cijfers nieuw'!CV21</f>
        <v>0</v>
      </c>
      <c r="CW171" s="518">
        <f>' IP STOP cijfers nieuw'!CW21</f>
        <v>0</v>
      </c>
      <c r="CX171" s="518">
        <f>' IP STOP cijfers nieuw'!CX21</f>
        <v>0</v>
      </c>
      <c r="CY171" s="782">
        <f>' IP STOP cijfers nieuw'!CY21</f>
        <v>0</v>
      </c>
      <c r="CZ171" s="533">
        <f>' IP STOP cijfers nieuw'!CZ21</f>
        <v>0</v>
      </c>
      <c r="DA171" s="518">
        <f>' IP STOP cijfers nieuw'!DA21</f>
        <v>0</v>
      </c>
      <c r="DB171" s="518">
        <f>' IP STOP cijfers nieuw'!DB21</f>
        <v>0</v>
      </c>
      <c r="DC171" s="518">
        <f>' IP STOP cijfers nieuw'!DC21</f>
        <v>0</v>
      </c>
      <c r="DD171" s="518">
        <f>' IP STOP cijfers nieuw'!DD21</f>
        <v>0</v>
      </c>
      <c r="DE171" s="518">
        <f>' IP STOP cijfers nieuw'!DE21</f>
        <v>0</v>
      </c>
      <c r="DF171" s="518">
        <f>' IP STOP cijfers nieuw'!DF21</f>
        <v>0</v>
      </c>
      <c r="DG171" s="518">
        <f>' IP STOP cijfers nieuw'!DG21</f>
        <v>0</v>
      </c>
      <c r="DH171" s="518">
        <f>' IP STOP cijfers nieuw'!DH21</f>
        <v>0</v>
      </c>
      <c r="DI171" s="518">
        <f>' IP STOP cijfers nieuw'!DI21</f>
        <v>0</v>
      </c>
      <c r="DJ171" s="518">
        <f>' IP STOP cijfers nieuw'!DJ21</f>
        <v>0</v>
      </c>
      <c r="DK171" s="518">
        <f>' IP STOP cijfers nieuw'!DK21</f>
        <v>0</v>
      </c>
      <c r="DL171" s="782">
        <f>' IP STOP cijfers nieuw'!DL21</f>
        <v>0</v>
      </c>
    </row>
    <row r="172" spans="1:116" s="617" customFormat="1">
      <c r="A172" s="780">
        <f>' IP STOP cijfers nieuw'!A22</f>
        <v>0</v>
      </c>
      <c r="B172" s="781" t="str">
        <f>' IP STOP cijfers nieuw'!B22</f>
        <v>OWNT</v>
      </c>
      <c r="C172" s="526" t="str">
        <f>' IP STOP cijfers nieuw'!C22</f>
        <v>Industriële Productie</v>
      </c>
      <c r="D172" s="526" t="str">
        <f>' IP STOP cijfers nieuw'!D22</f>
        <v>IP Voedselveiligheid VWS</v>
      </c>
      <c r="E172" s="526" t="str">
        <f>' IP STOP cijfers nieuw'!E22</f>
        <v>VVH Internethandel (afleveren bederfelijke producten) verbeterplan</v>
      </c>
      <c r="F172" s="526" t="str">
        <f>' IP STOP cijfers nieuw'!F22</f>
        <v>VWS</v>
      </c>
      <c r="G172" s="526" t="str">
        <f>' IP STOP cijfers nieuw'!G22</f>
        <v>verbeterplan</v>
      </c>
      <c r="H172" s="518">
        <f>' IP STOP cijfers nieuw'!H22</f>
        <v>25</v>
      </c>
      <c r="I172" s="518">
        <f>' IP STOP cijfers nieuw'!I22</f>
        <v>0</v>
      </c>
      <c r="J172" s="518">
        <f>' IP STOP cijfers nieuw'!J22</f>
        <v>0</v>
      </c>
      <c r="K172" s="518">
        <f>' IP STOP cijfers nieuw'!K22</f>
        <v>0</v>
      </c>
      <c r="L172" s="518">
        <f>' IP STOP cijfers nieuw'!L22</f>
        <v>0</v>
      </c>
      <c r="M172" s="518">
        <f>' IP STOP cijfers nieuw'!M22</f>
        <v>0</v>
      </c>
      <c r="N172" s="518">
        <f>' IP STOP cijfers nieuw'!N22</f>
        <v>0</v>
      </c>
      <c r="O172" s="518">
        <f>' IP STOP cijfers nieuw'!O22</f>
        <v>0</v>
      </c>
      <c r="P172" s="518">
        <f>' IP STOP cijfers nieuw'!P22</f>
        <v>0</v>
      </c>
      <c r="Q172" s="782">
        <f>' IP STOP cijfers nieuw'!Q22</f>
        <v>25</v>
      </c>
      <c r="R172" s="533">
        <f>' IP STOP cijfers nieuw'!R22</f>
        <v>0</v>
      </c>
      <c r="S172" s="518">
        <f>' IP STOP cijfers nieuw'!S22</f>
        <v>0</v>
      </c>
      <c r="T172" s="518">
        <f>' IP STOP cijfers nieuw'!T22</f>
        <v>25</v>
      </c>
      <c r="U172" s="518">
        <f>' IP STOP cijfers nieuw'!U22</f>
        <v>0</v>
      </c>
      <c r="V172" s="518">
        <f>' IP STOP cijfers nieuw'!V22</f>
        <v>0</v>
      </c>
      <c r="W172" s="518">
        <f>' IP STOP cijfers nieuw'!W22</f>
        <v>0</v>
      </c>
      <c r="X172" s="518">
        <f>' IP STOP cijfers nieuw'!X22</f>
        <v>0</v>
      </c>
      <c r="Y172" s="518">
        <f>' IP STOP cijfers nieuw'!Y22</f>
        <v>0</v>
      </c>
      <c r="Z172" s="781">
        <f>' IP STOP cijfers nieuw'!Z22</f>
        <v>25</v>
      </c>
      <c r="AA172" s="518">
        <f>' IP STOP cijfers nieuw'!AA22</f>
        <v>25</v>
      </c>
      <c r="AB172" s="518">
        <f>' IP STOP cijfers nieuw'!AB22</f>
        <v>0</v>
      </c>
      <c r="AC172" s="518">
        <f>' IP STOP cijfers nieuw'!AC22</f>
        <v>0</v>
      </c>
      <c r="AD172" s="518">
        <f>' IP STOP cijfers nieuw'!AD22</f>
        <v>0</v>
      </c>
      <c r="AE172" s="518">
        <f>' IP STOP cijfers nieuw'!AE22</f>
        <v>0</v>
      </c>
      <c r="AF172" s="518">
        <f>' IP STOP cijfers nieuw'!AF22</f>
        <v>0</v>
      </c>
      <c r="AG172" s="781">
        <f>' IP STOP cijfers nieuw'!AG22</f>
        <v>0</v>
      </c>
      <c r="AH172" s="518">
        <f>' IP STOP cijfers nieuw'!AH22</f>
        <v>25</v>
      </c>
      <c r="AI172" s="518">
        <f>' IP STOP cijfers nieuw'!AI22</f>
        <v>0</v>
      </c>
      <c r="AJ172" s="518">
        <f>' IP STOP cijfers nieuw'!AJ22</f>
        <v>0</v>
      </c>
      <c r="AK172" s="518">
        <f>' IP STOP cijfers nieuw'!AK22</f>
        <v>0</v>
      </c>
      <c r="AL172" s="781">
        <f>' IP STOP cijfers nieuw'!AL22</f>
        <v>0</v>
      </c>
      <c r="AM172" s="518">
        <f>' IP STOP cijfers nieuw'!AM22</f>
        <v>0</v>
      </c>
      <c r="AN172" s="518">
        <f>' IP STOP cijfers nieuw'!AN22</f>
        <v>0</v>
      </c>
      <c r="AO172" s="518">
        <f>' IP STOP cijfers nieuw'!AO22</f>
        <v>0</v>
      </c>
      <c r="AP172" s="518">
        <f>' IP STOP cijfers nieuw'!AP22</f>
        <v>0</v>
      </c>
      <c r="AQ172" s="518">
        <f>' IP STOP cijfers nieuw'!AQ22</f>
        <v>0</v>
      </c>
      <c r="AR172" s="781">
        <f>' IP STOP cijfers nieuw'!AR22</f>
        <v>0</v>
      </c>
      <c r="AS172" s="518">
        <f>' IP STOP cijfers nieuw'!AS22</f>
        <v>0</v>
      </c>
      <c r="AT172" s="518">
        <f>' IP STOP cijfers nieuw'!AT22</f>
        <v>0</v>
      </c>
      <c r="AU172" s="518">
        <f>' IP STOP cijfers nieuw'!AU22</f>
        <v>0</v>
      </c>
      <c r="AV172" s="518">
        <f>' IP STOP cijfers nieuw'!AV22</f>
        <v>0</v>
      </c>
      <c r="AW172" s="518">
        <f>' IP STOP cijfers nieuw'!AW22</f>
        <v>0</v>
      </c>
      <c r="AX172" s="518">
        <f>' IP STOP cijfers nieuw'!AX22</f>
        <v>0</v>
      </c>
      <c r="AY172" s="518">
        <f>' IP STOP cijfers nieuw'!AY22</f>
        <v>0</v>
      </c>
      <c r="AZ172" s="518">
        <f>' IP STOP cijfers nieuw'!AZ22</f>
        <v>0</v>
      </c>
      <c r="BA172" s="518">
        <f>' IP STOP cijfers nieuw'!BA22</f>
        <v>0</v>
      </c>
      <c r="BB172" s="518">
        <f>' IP STOP cijfers nieuw'!BB22</f>
        <v>0</v>
      </c>
      <c r="BC172" s="781">
        <f>' IP STOP cijfers nieuw'!BC22</f>
        <v>0</v>
      </c>
      <c r="BD172" s="518">
        <f>' IP STOP cijfers nieuw'!BD22</f>
        <v>0</v>
      </c>
      <c r="BE172" s="518">
        <f>' IP STOP cijfers nieuw'!BE22</f>
        <v>0</v>
      </c>
      <c r="BF172" s="518">
        <f>' IP STOP cijfers nieuw'!BF22</f>
        <v>0</v>
      </c>
      <c r="BG172" s="518">
        <f>' IP STOP cijfers nieuw'!BG22</f>
        <v>0</v>
      </c>
      <c r="BH172" s="518">
        <f>' IP STOP cijfers nieuw'!BH22</f>
        <v>0</v>
      </c>
      <c r="BI172" s="518">
        <f>' IP STOP cijfers nieuw'!BI22</f>
        <v>0</v>
      </c>
      <c r="BJ172" s="518">
        <f>' IP STOP cijfers nieuw'!BJ22</f>
        <v>0</v>
      </c>
      <c r="BK172" s="781">
        <f>' IP STOP cijfers nieuw'!BK22</f>
        <v>0</v>
      </c>
      <c r="BL172" s="518">
        <f>' IP STOP cijfers nieuw'!BL22</f>
        <v>0</v>
      </c>
      <c r="BM172" s="518">
        <f>' IP STOP cijfers nieuw'!BM22</f>
        <v>0</v>
      </c>
      <c r="BN172" s="518">
        <f>' IP STOP cijfers nieuw'!BN22</f>
        <v>0</v>
      </c>
      <c r="BO172" s="518">
        <f>' IP STOP cijfers nieuw'!BO22</f>
        <v>0</v>
      </c>
      <c r="BP172" s="518">
        <f>' IP STOP cijfers nieuw'!BP22</f>
        <v>0</v>
      </c>
      <c r="BQ172" s="781">
        <f>' IP STOP cijfers nieuw'!BQ22</f>
        <v>0</v>
      </c>
      <c r="BR172" s="518">
        <f>' IP STOP cijfers nieuw'!BR22</f>
        <v>0</v>
      </c>
      <c r="BS172" s="518">
        <f>' IP STOP cijfers nieuw'!BS22</f>
        <v>0</v>
      </c>
      <c r="BT172" s="518">
        <f>' IP STOP cijfers nieuw'!BT22</f>
        <v>0</v>
      </c>
      <c r="BU172" s="518">
        <f>' IP STOP cijfers nieuw'!BU22</f>
        <v>0</v>
      </c>
      <c r="BV172" s="518">
        <f>' IP STOP cijfers nieuw'!BV22</f>
        <v>0</v>
      </c>
      <c r="BW172" s="518">
        <f>' IP STOP cijfers nieuw'!BW22</f>
        <v>0</v>
      </c>
      <c r="BX172" s="780">
        <f>' IP STOP cijfers nieuw'!BX22</f>
        <v>0</v>
      </c>
      <c r="BY172" s="781">
        <f>' IP STOP cijfers nieuw'!BY22</f>
        <v>25</v>
      </c>
      <c r="BZ172" s="518">
        <f>' IP STOP cijfers nieuw'!BZ22</f>
        <v>0</v>
      </c>
      <c r="CA172" s="518">
        <f>' IP STOP cijfers nieuw'!CA22</f>
        <v>0</v>
      </c>
      <c r="CB172" s="518">
        <f>' IP STOP cijfers nieuw'!CB22</f>
        <v>0</v>
      </c>
      <c r="CC172" s="518">
        <f>' IP STOP cijfers nieuw'!CC22</f>
        <v>0</v>
      </c>
      <c r="CD172" s="518">
        <f>' IP STOP cijfers nieuw'!CD22</f>
        <v>0</v>
      </c>
      <c r="CE172" s="518">
        <f>' IP STOP cijfers nieuw'!CE22</f>
        <v>0</v>
      </c>
      <c r="CF172" s="518">
        <f>' IP STOP cijfers nieuw'!CF22</f>
        <v>0</v>
      </c>
      <c r="CG172" s="518">
        <f>' IP STOP cijfers nieuw'!CG22</f>
        <v>0</v>
      </c>
      <c r="CH172" s="518">
        <f>' IP STOP cijfers nieuw'!CH22</f>
        <v>0</v>
      </c>
      <c r="CI172" s="518">
        <f>' IP STOP cijfers nieuw'!CI22</f>
        <v>0</v>
      </c>
      <c r="CJ172" s="518">
        <f>' IP STOP cijfers nieuw'!CJ22</f>
        <v>0</v>
      </c>
      <c r="CK172" s="518">
        <f>' IP STOP cijfers nieuw'!CK22</f>
        <v>0</v>
      </c>
      <c r="CL172" s="783">
        <f>' IP STOP cijfers nieuw'!CL22</f>
        <v>0</v>
      </c>
      <c r="CM172" s="518">
        <f>' IP STOP cijfers nieuw'!CM22</f>
        <v>0</v>
      </c>
      <c r="CN172" s="518">
        <f>' IP STOP cijfers nieuw'!CN22</f>
        <v>0</v>
      </c>
      <c r="CO172" s="518">
        <f>' IP STOP cijfers nieuw'!CO22</f>
        <v>0</v>
      </c>
      <c r="CP172" s="518">
        <f>' IP STOP cijfers nieuw'!CP22</f>
        <v>0</v>
      </c>
      <c r="CQ172" s="518">
        <f>' IP STOP cijfers nieuw'!CQ22</f>
        <v>0</v>
      </c>
      <c r="CR172" s="518">
        <f>' IP STOP cijfers nieuw'!CR22</f>
        <v>0</v>
      </c>
      <c r="CS172" s="518">
        <f>' IP STOP cijfers nieuw'!CS22</f>
        <v>0</v>
      </c>
      <c r="CT172" s="518">
        <f>' IP STOP cijfers nieuw'!CT22</f>
        <v>0</v>
      </c>
      <c r="CU172" s="518">
        <f>' IP STOP cijfers nieuw'!CU22</f>
        <v>0</v>
      </c>
      <c r="CV172" s="518">
        <f>' IP STOP cijfers nieuw'!CV22</f>
        <v>0</v>
      </c>
      <c r="CW172" s="518">
        <f>' IP STOP cijfers nieuw'!CW22</f>
        <v>0</v>
      </c>
      <c r="CX172" s="518">
        <f>' IP STOP cijfers nieuw'!CX22</f>
        <v>0</v>
      </c>
      <c r="CY172" s="782">
        <f>' IP STOP cijfers nieuw'!CY22</f>
        <v>0</v>
      </c>
      <c r="CZ172" s="533">
        <f>' IP STOP cijfers nieuw'!CZ22</f>
        <v>0</v>
      </c>
      <c r="DA172" s="518">
        <f>' IP STOP cijfers nieuw'!DA22</f>
        <v>0</v>
      </c>
      <c r="DB172" s="518">
        <f>' IP STOP cijfers nieuw'!DB22</f>
        <v>0</v>
      </c>
      <c r="DC172" s="518">
        <f>' IP STOP cijfers nieuw'!DC22</f>
        <v>0</v>
      </c>
      <c r="DD172" s="518">
        <f>' IP STOP cijfers nieuw'!DD22</f>
        <v>0</v>
      </c>
      <c r="DE172" s="518">
        <f>' IP STOP cijfers nieuw'!DE22</f>
        <v>0</v>
      </c>
      <c r="DF172" s="518">
        <f>' IP STOP cijfers nieuw'!DF22</f>
        <v>0</v>
      </c>
      <c r="DG172" s="518">
        <f>' IP STOP cijfers nieuw'!DG22</f>
        <v>0</v>
      </c>
      <c r="DH172" s="518">
        <f>' IP STOP cijfers nieuw'!DH22</f>
        <v>0</v>
      </c>
      <c r="DI172" s="518">
        <f>' IP STOP cijfers nieuw'!DI22</f>
        <v>0</v>
      </c>
      <c r="DJ172" s="518">
        <f>' IP STOP cijfers nieuw'!DJ22</f>
        <v>0</v>
      </c>
      <c r="DK172" s="518">
        <f>' IP STOP cijfers nieuw'!DK22</f>
        <v>0</v>
      </c>
      <c r="DL172" s="782">
        <f>' IP STOP cijfers nieuw'!DL22</f>
        <v>0</v>
      </c>
    </row>
    <row r="173" spans="1:116">
      <c r="A173" s="47">
        <f>' IP STOP cijfers nieuw'!A23</f>
        <v>0</v>
      </c>
      <c r="B173" s="49" t="str">
        <f>' IP STOP cijfers nieuw'!B23</f>
        <v>OWNT/OWNL</v>
      </c>
      <c r="C173" s="4" t="str">
        <f>' IP STOP cijfers nieuw'!C23</f>
        <v>Industriële Productie</v>
      </c>
      <c r="D173" s="4" t="str">
        <f>' IP STOP cijfers nieuw'!D23</f>
        <v>IP Voedselveiligheid VWS</v>
      </c>
      <c r="E173" s="4" t="str">
        <f>' IP STOP cijfers nieuw'!E23</f>
        <v>WWJK Fraude onderzoek (OPSON project) Huigen/December</v>
      </c>
      <c r="F173" s="4" t="str">
        <f>' IP STOP cijfers nieuw'!F23</f>
        <v>VWS</v>
      </c>
      <c r="G173" s="4">
        <f>' IP STOP cijfers nieuw'!G23</f>
        <v>0</v>
      </c>
      <c r="H173" s="774">
        <f>' IP STOP cijfers nieuw'!H23</f>
        <v>1200</v>
      </c>
      <c r="I173" s="774">
        <f>' IP STOP cijfers nieuw'!I23</f>
        <v>300</v>
      </c>
      <c r="J173" s="774">
        <f>' IP STOP cijfers nieuw'!J23</f>
        <v>0</v>
      </c>
      <c r="K173" s="774">
        <f>' IP STOP cijfers nieuw'!K23</f>
        <v>0</v>
      </c>
      <c r="L173" s="774">
        <f>' IP STOP cijfers nieuw'!L23</f>
        <v>0</v>
      </c>
      <c r="M173" s="774">
        <f>' IP STOP cijfers nieuw'!M23</f>
        <v>0</v>
      </c>
      <c r="N173" s="774">
        <f>' IP STOP cijfers nieuw'!N23</f>
        <v>0</v>
      </c>
      <c r="O173" s="774">
        <f>' IP STOP cijfers nieuw'!O23</f>
        <v>0</v>
      </c>
      <c r="P173" s="774">
        <f>' IP STOP cijfers nieuw'!P23</f>
        <v>0</v>
      </c>
      <c r="Q173" s="775">
        <f>' IP STOP cijfers nieuw'!Q23</f>
        <v>1500</v>
      </c>
      <c r="R173" s="776">
        <f>' IP STOP cijfers nieuw'!R23</f>
        <v>0</v>
      </c>
      <c r="S173" s="774">
        <f>' IP STOP cijfers nieuw'!S23</f>
        <v>0</v>
      </c>
      <c r="T173" s="774">
        <f>' IP STOP cijfers nieuw'!T23</f>
        <v>1500</v>
      </c>
      <c r="U173" s="774">
        <f>' IP STOP cijfers nieuw'!U23</f>
        <v>0</v>
      </c>
      <c r="V173" s="774">
        <f>' IP STOP cijfers nieuw'!V23</f>
        <v>0</v>
      </c>
      <c r="W173" s="774">
        <f>' IP STOP cijfers nieuw'!W23</f>
        <v>0</v>
      </c>
      <c r="X173" s="774">
        <f>' IP STOP cijfers nieuw'!X23</f>
        <v>0</v>
      </c>
      <c r="Y173" s="774">
        <f>' IP STOP cijfers nieuw'!Y23</f>
        <v>0</v>
      </c>
      <c r="Z173" s="777">
        <f>' IP STOP cijfers nieuw'!Z23</f>
        <v>1500</v>
      </c>
      <c r="AA173" s="774">
        <f>' IP STOP cijfers nieuw'!AA23</f>
        <v>400</v>
      </c>
      <c r="AB173" s="774">
        <f>' IP STOP cijfers nieuw'!AB23</f>
        <v>0</v>
      </c>
      <c r="AC173" s="774">
        <f>' IP STOP cijfers nieuw'!AC23</f>
        <v>800</v>
      </c>
      <c r="AD173" s="774">
        <f>' IP STOP cijfers nieuw'!AD23</f>
        <v>0</v>
      </c>
      <c r="AE173" s="774">
        <f>' IP STOP cijfers nieuw'!AE23</f>
        <v>0</v>
      </c>
      <c r="AF173" s="774">
        <f>' IP STOP cijfers nieuw'!AF23</f>
        <v>300</v>
      </c>
      <c r="AG173" s="777">
        <f>' IP STOP cijfers nieuw'!AG23</f>
        <v>0</v>
      </c>
      <c r="AH173" s="774">
        <f>' IP STOP cijfers nieuw'!AH23</f>
        <v>400</v>
      </c>
      <c r="AI173" s="774">
        <f>' IP STOP cijfers nieuw'!AI23</f>
        <v>0</v>
      </c>
      <c r="AJ173" s="774">
        <f>' IP STOP cijfers nieuw'!AJ23</f>
        <v>0</v>
      </c>
      <c r="AK173" s="774">
        <f>' IP STOP cijfers nieuw'!AK23</f>
        <v>0</v>
      </c>
      <c r="AL173" s="777">
        <f>' IP STOP cijfers nieuw'!AL23</f>
        <v>0</v>
      </c>
      <c r="AM173" s="774">
        <f>' IP STOP cijfers nieuw'!AM23</f>
        <v>0</v>
      </c>
      <c r="AN173" s="774">
        <f>' IP STOP cijfers nieuw'!AN23</f>
        <v>0</v>
      </c>
      <c r="AO173" s="774">
        <f>' IP STOP cijfers nieuw'!AO23</f>
        <v>0</v>
      </c>
      <c r="AP173" s="774">
        <f>' IP STOP cijfers nieuw'!AP23</f>
        <v>0</v>
      </c>
      <c r="AQ173" s="774">
        <f>' IP STOP cijfers nieuw'!AQ23</f>
        <v>0</v>
      </c>
      <c r="AR173" s="777">
        <f>' IP STOP cijfers nieuw'!AR23</f>
        <v>0</v>
      </c>
      <c r="AS173" s="774">
        <f>' IP STOP cijfers nieuw'!AS23</f>
        <v>0</v>
      </c>
      <c r="AT173" s="774">
        <f>' IP STOP cijfers nieuw'!AT23</f>
        <v>0</v>
      </c>
      <c r="AU173" s="774">
        <f>' IP STOP cijfers nieuw'!AU23</f>
        <v>0</v>
      </c>
      <c r="AV173" s="774">
        <f>' IP STOP cijfers nieuw'!AV23</f>
        <v>0</v>
      </c>
      <c r="AW173" s="774">
        <f>' IP STOP cijfers nieuw'!AW23</f>
        <v>0</v>
      </c>
      <c r="AX173" s="774">
        <f>' IP STOP cijfers nieuw'!AX23</f>
        <v>0</v>
      </c>
      <c r="AY173" s="774">
        <f>' IP STOP cijfers nieuw'!AY23</f>
        <v>0</v>
      </c>
      <c r="AZ173" s="774">
        <f>' IP STOP cijfers nieuw'!AZ23</f>
        <v>0</v>
      </c>
      <c r="BA173" s="774">
        <f>' IP STOP cijfers nieuw'!BA23</f>
        <v>0</v>
      </c>
      <c r="BB173" s="774">
        <f>' IP STOP cijfers nieuw'!BB23</f>
        <v>0</v>
      </c>
      <c r="BC173" s="777">
        <f>' IP STOP cijfers nieuw'!BC23</f>
        <v>0</v>
      </c>
      <c r="BD173" s="774">
        <f>' IP STOP cijfers nieuw'!BD23</f>
        <v>0</v>
      </c>
      <c r="BE173" s="774">
        <f>' IP STOP cijfers nieuw'!BE23</f>
        <v>0</v>
      </c>
      <c r="BF173" s="774">
        <f>' IP STOP cijfers nieuw'!BF23</f>
        <v>0</v>
      </c>
      <c r="BG173" s="774">
        <f>' IP STOP cijfers nieuw'!BG23</f>
        <v>0</v>
      </c>
      <c r="BH173" s="774">
        <f>' IP STOP cijfers nieuw'!BH23</f>
        <v>0</v>
      </c>
      <c r="BI173" s="774">
        <f>' IP STOP cijfers nieuw'!BI23</f>
        <v>0</v>
      </c>
      <c r="BJ173" s="774">
        <f>' IP STOP cijfers nieuw'!BJ23</f>
        <v>300</v>
      </c>
      <c r="BK173" s="777">
        <f>' IP STOP cijfers nieuw'!BK23</f>
        <v>0</v>
      </c>
      <c r="BL173" s="774">
        <f>' IP STOP cijfers nieuw'!BL23</f>
        <v>0</v>
      </c>
      <c r="BM173" s="774">
        <f>' IP STOP cijfers nieuw'!BM23</f>
        <v>0</v>
      </c>
      <c r="BN173" s="774">
        <f>' IP STOP cijfers nieuw'!BN23</f>
        <v>0</v>
      </c>
      <c r="BO173" s="774">
        <f>' IP STOP cijfers nieuw'!BO23</f>
        <v>0</v>
      </c>
      <c r="BP173" s="774">
        <f>' IP STOP cijfers nieuw'!BP23</f>
        <v>0</v>
      </c>
      <c r="BQ173" s="777">
        <f>' IP STOP cijfers nieuw'!BQ23</f>
        <v>0</v>
      </c>
      <c r="BR173" s="774">
        <f>' IP STOP cijfers nieuw'!BR23</f>
        <v>0</v>
      </c>
      <c r="BS173" s="774">
        <f>' IP STOP cijfers nieuw'!BS23</f>
        <v>0</v>
      </c>
      <c r="BT173" s="774">
        <f>' IP STOP cijfers nieuw'!BT23</f>
        <v>0</v>
      </c>
      <c r="BU173" s="774">
        <f>' IP STOP cijfers nieuw'!BU23</f>
        <v>0</v>
      </c>
      <c r="BV173" s="774">
        <f>' IP STOP cijfers nieuw'!BV23</f>
        <v>0</v>
      </c>
      <c r="BW173" s="774">
        <f>' IP STOP cijfers nieuw'!BW23</f>
        <v>0</v>
      </c>
      <c r="BX173" s="778">
        <f>' IP STOP cijfers nieuw'!BX23</f>
        <v>800</v>
      </c>
      <c r="BY173" s="777">
        <f>' IP STOP cijfers nieuw'!BY23</f>
        <v>700</v>
      </c>
      <c r="BZ173" s="774">
        <f>' IP STOP cijfers nieuw'!BZ23</f>
        <v>0</v>
      </c>
      <c r="CA173" s="774">
        <f>' IP STOP cijfers nieuw'!CA23</f>
        <v>0</v>
      </c>
      <c r="CB173" s="774">
        <f>' IP STOP cijfers nieuw'!CB23</f>
        <v>0</v>
      </c>
      <c r="CC173" s="774">
        <f>' IP STOP cijfers nieuw'!CC23</f>
        <v>0</v>
      </c>
      <c r="CD173" s="774">
        <f>' IP STOP cijfers nieuw'!CD23</f>
        <v>0</v>
      </c>
      <c r="CE173" s="774">
        <f>' IP STOP cijfers nieuw'!CE23</f>
        <v>0</v>
      </c>
      <c r="CF173" s="774">
        <f>' IP STOP cijfers nieuw'!CF23</f>
        <v>0</v>
      </c>
      <c r="CG173" s="774">
        <f>' IP STOP cijfers nieuw'!CG23</f>
        <v>0</v>
      </c>
      <c r="CH173" s="774">
        <f>' IP STOP cijfers nieuw'!CH23</f>
        <v>0</v>
      </c>
      <c r="CI173" s="774">
        <f>' IP STOP cijfers nieuw'!CI23</f>
        <v>0</v>
      </c>
      <c r="CJ173" s="774">
        <f>' IP STOP cijfers nieuw'!CJ23</f>
        <v>0</v>
      </c>
      <c r="CK173" s="774">
        <f>' IP STOP cijfers nieuw'!CK23</f>
        <v>0</v>
      </c>
      <c r="CL173" s="779">
        <f>' IP STOP cijfers nieuw'!CL23</f>
        <v>0</v>
      </c>
      <c r="CM173" s="774">
        <f>' IP STOP cijfers nieuw'!CM23</f>
        <v>0</v>
      </c>
      <c r="CN173" s="774">
        <f>' IP STOP cijfers nieuw'!CN23</f>
        <v>0</v>
      </c>
      <c r="CO173" s="774">
        <f>' IP STOP cijfers nieuw'!CO23</f>
        <v>0</v>
      </c>
      <c r="CP173" s="11">
        <f>' IP STOP cijfers nieuw'!CP23</f>
        <v>0</v>
      </c>
      <c r="CQ173" s="11">
        <f>' IP STOP cijfers nieuw'!CQ23</f>
        <v>0</v>
      </c>
      <c r="CR173" s="11">
        <f>' IP STOP cijfers nieuw'!CR23</f>
        <v>0</v>
      </c>
      <c r="CS173" s="11">
        <f>' IP STOP cijfers nieuw'!CS23</f>
        <v>0</v>
      </c>
      <c r="CT173" s="11">
        <f>' IP STOP cijfers nieuw'!CT23</f>
        <v>0</v>
      </c>
      <c r="CU173" s="11">
        <f>' IP STOP cijfers nieuw'!CU23</f>
        <v>0</v>
      </c>
      <c r="CV173" s="11">
        <f>' IP STOP cijfers nieuw'!CV23</f>
        <v>0</v>
      </c>
      <c r="CW173" s="11">
        <f>' IP STOP cijfers nieuw'!CW23</f>
        <v>0</v>
      </c>
      <c r="CX173" s="11">
        <f>' IP STOP cijfers nieuw'!CX23</f>
        <v>0</v>
      </c>
      <c r="CY173" s="26">
        <f>' IP STOP cijfers nieuw'!CY23</f>
        <v>0</v>
      </c>
      <c r="CZ173" s="15">
        <f>' IP STOP cijfers nieuw'!CZ23</f>
        <v>0</v>
      </c>
      <c r="DA173" s="11">
        <f>' IP STOP cijfers nieuw'!DA23</f>
        <v>0</v>
      </c>
      <c r="DB173" s="11">
        <f>' IP STOP cijfers nieuw'!DB23</f>
        <v>0</v>
      </c>
      <c r="DC173" s="11">
        <f>' IP STOP cijfers nieuw'!DC23</f>
        <v>0</v>
      </c>
      <c r="DD173" s="11">
        <f>' IP STOP cijfers nieuw'!DD23</f>
        <v>0</v>
      </c>
      <c r="DE173" s="11">
        <f>' IP STOP cijfers nieuw'!DE23</f>
        <v>0</v>
      </c>
      <c r="DF173" s="11">
        <f>' IP STOP cijfers nieuw'!DF23</f>
        <v>0</v>
      </c>
      <c r="DG173" s="11">
        <f>' IP STOP cijfers nieuw'!DG23</f>
        <v>0</v>
      </c>
      <c r="DH173" s="11">
        <f>' IP STOP cijfers nieuw'!DH23</f>
        <v>0</v>
      </c>
      <c r="DI173" s="11">
        <f>' IP STOP cijfers nieuw'!DI23</f>
        <v>0</v>
      </c>
      <c r="DJ173" s="11">
        <f>' IP STOP cijfers nieuw'!DJ23</f>
        <v>0</v>
      </c>
      <c r="DK173" s="11">
        <f>' IP STOP cijfers nieuw'!DK23</f>
        <v>0</v>
      </c>
      <c r="DL173" s="26">
        <f>' IP STOP cijfers nieuw'!DL23</f>
        <v>0</v>
      </c>
    </row>
    <row r="174" spans="1:116" s="617" customFormat="1">
      <c r="A174" s="780">
        <f>' IP STOP cijfers nieuw'!A24</f>
        <v>0</v>
      </c>
      <c r="B174" s="781">
        <f>' IP STOP cijfers nieuw'!B24</f>
        <v>0</v>
      </c>
      <c r="C174" s="526" t="str">
        <f>' IP STOP cijfers nieuw'!C24</f>
        <v>Industriële Productie</v>
      </c>
      <c r="D174" s="526" t="str">
        <f>' IP STOP cijfers nieuw'!D24</f>
        <v>IP Voedselveiligheid VWS</v>
      </c>
      <c r="E174" s="526" t="str">
        <f>' IP STOP cijfers nieuw'!E24</f>
        <v>WWJK Fraude verbeterplan</v>
      </c>
      <c r="F174" s="526" t="str">
        <f>' IP STOP cijfers nieuw'!F24</f>
        <v>VWS</v>
      </c>
      <c r="G174" s="526" t="str">
        <f>' IP STOP cijfers nieuw'!G24</f>
        <v>verbeterplan</v>
      </c>
      <c r="H174" s="518">
        <f>' IP STOP cijfers nieuw'!H24</f>
        <v>511</v>
      </c>
      <c r="I174" s="518">
        <f>' IP STOP cijfers nieuw'!I24</f>
        <v>0</v>
      </c>
      <c r="J174" s="518">
        <f>' IP STOP cijfers nieuw'!J24</f>
        <v>0</v>
      </c>
      <c r="K174" s="518">
        <f>' IP STOP cijfers nieuw'!K24</f>
        <v>0</v>
      </c>
      <c r="L174" s="518">
        <f>' IP STOP cijfers nieuw'!L24</f>
        <v>0</v>
      </c>
      <c r="M174" s="518">
        <f>' IP STOP cijfers nieuw'!M24</f>
        <v>0</v>
      </c>
      <c r="N174" s="518">
        <f>' IP STOP cijfers nieuw'!N24</f>
        <v>0</v>
      </c>
      <c r="O174" s="518">
        <f>' IP STOP cijfers nieuw'!O24</f>
        <v>0</v>
      </c>
      <c r="P174" s="518">
        <f>' IP STOP cijfers nieuw'!P24</f>
        <v>0</v>
      </c>
      <c r="Q174" s="782">
        <f>' IP STOP cijfers nieuw'!Q24</f>
        <v>511</v>
      </c>
      <c r="R174" s="533">
        <f>' IP STOP cijfers nieuw'!R24</f>
        <v>0</v>
      </c>
      <c r="S174" s="518">
        <f>' IP STOP cijfers nieuw'!S24</f>
        <v>0</v>
      </c>
      <c r="T174" s="518">
        <f>' IP STOP cijfers nieuw'!T24</f>
        <v>511</v>
      </c>
      <c r="U174" s="518">
        <f>' IP STOP cijfers nieuw'!U24</f>
        <v>0</v>
      </c>
      <c r="V174" s="518">
        <f>' IP STOP cijfers nieuw'!V24</f>
        <v>0</v>
      </c>
      <c r="W174" s="518">
        <f>' IP STOP cijfers nieuw'!W24</f>
        <v>0</v>
      </c>
      <c r="X174" s="518">
        <f>' IP STOP cijfers nieuw'!X24</f>
        <v>0</v>
      </c>
      <c r="Y174" s="518">
        <f>' IP STOP cijfers nieuw'!Y24</f>
        <v>0</v>
      </c>
      <c r="Z174" s="781">
        <f>' IP STOP cijfers nieuw'!Z24</f>
        <v>511</v>
      </c>
      <c r="AA174" s="518">
        <f>' IP STOP cijfers nieuw'!AA24</f>
        <v>511</v>
      </c>
      <c r="AB174" s="518">
        <f>' IP STOP cijfers nieuw'!AB24</f>
        <v>0</v>
      </c>
      <c r="AC174" s="518">
        <f>' IP STOP cijfers nieuw'!AC24</f>
        <v>0</v>
      </c>
      <c r="AD174" s="518">
        <f>' IP STOP cijfers nieuw'!AD24</f>
        <v>0</v>
      </c>
      <c r="AE174" s="518">
        <f>' IP STOP cijfers nieuw'!AE24</f>
        <v>0</v>
      </c>
      <c r="AF174" s="518">
        <f>' IP STOP cijfers nieuw'!AF24</f>
        <v>0</v>
      </c>
      <c r="AG174" s="781">
        <f>' IP STOP cijfers nieuw'!AG24</f>
        <v>0</v>
      </c>
      <c r="AH174" s="518">
        <f>' IP STOP cijfers nieuw'!AH24</f>
        <v>511</v>
      </c>
      <c r="AI174" s="518">
        <f>' IP STOP cijfers nieuw'!AI24</f>
        <v>0</v>
      </c>
      <c r="AJ174" s="518">
        <f>' IP STOP cijfers nieuw'!AJ24</f>
        <v>0</v>
      </c>
      <c r="AK174" s="518">
        <f>' IP STOP cijfers nieuw'!AK24</f>
        <v>0</v>
      </c>
      <c r="AL174" s="781">
        <f>' IP STOP cijfers nieuw'!AL24</f>
        <v>0</v>
      </c>
      <c r="AM174" s="518">
        <f>' IP STOP cijfers nieuw'!AM24</f>
        <v>0</v>
      </c>
      <c r="AN174" s="518">
        <f>' IP STOP cijfers nieuw'!AN24</f>
        <v>0</v>
      </c>
      <c r="AO174" s="518">
        <f>' IP STOP cijfers nieuw'!AO24</f>
        <v>0</v>
      </c>
      <c r="AP174" s="518">
        <f>' IP STOP cijfers nieuw'!AP24</f>
        <v>0</v>
      </c>
      <c r="AQ174" s="518">
        <f>' IP STOP cijfers nieuw'!AQ24</f>
        <v>0</v>
      </c>
      <c r="AR174" s="781">
        <f>' IP STOP cijfers nieuw'!AR24</f>
        <v>0</v>
      </c>
      <c r="AS174" s="518">
        <f>' IP STOP cijfers nieuw'!AS24</f>
        <v>0</v>
      </c>
      <c r="AT174" s="518">
        <f>' IP STOP cijfers nieuw'!AT24</f>
        <v>0</v>
      </c>
      <c r="AU174" s="518">
        <f>' IP STOP cijfers nieuw'!AU24</f>
        <v>0</v>
      </c>
      <c r="AV174" s="518">
        <f>' IP STOP cijfers nieuw'!AV24</f>
        <v>0</v>
      </c>
      <c r="AW174" s="518">
        <f>' IP STOP cijfers nieuw'!AW24</f>
        <v>0</v>
      </c>
      <c r="AX174" s="518">
        <f>' IP STOP cijfers nieuw'!AX24</f>
        <v>0</v>
      </c>
      <c r="AY174" s="518">
        <f>' IP STOP cijfers nieuw'!AY24</f>
        <v>0</v>
      </c>
      <c r="AZ174" s="518">
        <f>' IP STOP cijfers nieuw'!AZ24</f>
        <v>0</v>
      </c>
      <c r="BA174" s="518">
        <f>' IP STOP cijfers nieuw'!BA24</f>
        <v>0</v>
      </c>
      <c r="BB174" s="518">
        <f>' IP STOP cijfers nieuw'!BB24</f>
        <v>0</v>
      </c>
      <c r="BC174" s="781">
        <f>' IP STOP cijfers nieuw'!BC24</f>
        <v>0</v>
      </c>
      <c r="BD174" s="518">
        <f>' IP STOP cijfers nieuw'!BD24</f>
        <v>0</v>
      </c>
      <c r="BE174" s="518">
        <f>' IP STOP cijfers nieuw'!BE24</f>
        <v>0</v>
      </c>
      <c r="BF174" s="518">
        <f>' IP STOP cijfers nieuw'!BF24</f>
        <v>0</v>
      </c>
      <c r="BG174" s="518">
        <f>' IP STOP cijfers nieuw'!BG24</f>
        <v>0</v>
      </c>
      <c r="BH174" s="518">
        <f>' IP STOP cijfers nieuw'!BH24</f>
        <v>0</v>
      </c>
      <c r="BI174" s="518">
        <f>' IP STOP cijfers nieuw'!BI24</f>
        <v>0</v>
      </c>
      <c r="BJ174" s="518">
        <f>' IP STOP cijfers nieuw'!BJ24</f>
        <v>0</v>
      </c>
      <c r="BK174" s="781">
        <f>' IP STOP cijfers nieuw'!BK24</f>
        <v>0</v>
      </c>
      <c r="BL174" s="518">
        <f>' IP STOP cijfers nieuw'!BL24</f>
        <v>0</v>
      </c>
      <c r="BM174" s="518">
        <f>' IP STOP cijfers nieuw'!BM24</f>
        <v>0</v>
      </c>
      <c r="BN174" s="518">
        <f>' IP STOP cijfers nieuw'!BN24</f>
        <v>0</v>
      </c>
      <c r="BO174" s="518">
        <f>' IP STOP cijfers nieuw'!BO24</f>
        <v>0</v>
      </c>
      <c r="BP174" s="518">
        <f>' IP STOP cijfers nieuw'!BP24</f>
        <v>0</v>
      </c>
      <c r="BQ174" s="781">
        <f>' IP STOP cijfers nieuw'!BQ24</f>
        <v>0</v>
      </c>
      <c r="BR174" s="518">
        <f>' IP STOP cijfers nieuw'!BR24</f>
        <v>0</v>
      </c>
      <c r="BS174" s="518">
        <f>' IP STOP cijfers nieuw'!BS24</f>
        <v>0</v>
      </c>
      <c r="BT174" s="518">
        <f>' IP STOP cijfers nieuw'!BT24</f>
        <v>0</v>
      </c>
      <c r="BU174" s="518">
        <f>' IP STOP cijfers nieuw'!BU24</f>
        <v>0</v>
      </c>
      <c r="BV174" s="518">
        <f>' IP STOP cijfers nieuw'!BV24</f>
        <v>0</v>
      </c>
      <c r="BW174" s="518">
        <f>' IP STOP cijfers nieuw'!BW24</f>
        <v>0</v>
      </c>
      <c r="BX174" s="780">
        <f>' IP STOP cijfers nieuw'!BX24</f>
        <v>0</v>
      </c>
      <c r="BY174" s="781">
        <f>' IP STOP cijfers nieuw'!BY24</f>
        <v>511</v>
      </c>
      <c r="BZ174" s="518">
        <f>' IP STOP cijfers nieuw'!BZ24</f>
        <v>0</v>
      </c>
      <c r="CA174" s="518">
        <f>' IP STOP cijfers nieuw'!CA24</f>
        <v>0</v>
      </c>
      <c r="CB174" s="518">
        <f>' IP STOP cijfers nieuw'!CB24</f>
        <v>0</v>
      </c>
      <c r="CC174" s="518">
        <f>' IP STOP cijfers nieuw'!CC24</f>
        <v>0</v>
      </c>
      <c r="CD174" s="518">
        <f>' IP STOP cijfers nieuw'!CD24</f>
        <v>0</v>
      </c>
      <c r="CE174" s="518">
        <f>' IP STOP cijfers nieuw'!CE24</f>
        <v>0</v>
      </c>
      <c r="CF174" s="518">
        <f>' IP STOP cijfers nieuw'!CF24</f>
        <v>0</v>
      </c>
      <c r="CG174" s="518">
        <f>' IP STOP cijfers nieuw'!CG24</f>
        <v>0</v>
      </c>
      <c r="CH174" s="518">
        <f>' IP STOP cijfers nieuw'!CH24</f>
        <v>0</v>
      </c>
      <c r="CI174" s="518">
        <f>' IP STOP cijfers nieuw'!CI24</f>
        <v>0</v>
      </c>
      <c r="CJ174" s="518">
        <f>' IP STOP cijfers nieuw'!CJ24</f>
        <v>0</v>
      </c>
      <c r="CK174" s="518">
        <f>' IP STOP cijfers nieuw'!CK24</f>
        <v>0</v>
      </c>
      <c r="CL174" s="783">
        <f>' IP STOP cijfers nieuw'!CL24</f>
        <v>0</v>
      </c>
      <c r="CM174" s="518">
        <f>' IP STOP cijfers nieuw'!CM24</f>
        <v>0</v>
      </c>
      <c r="CN174" s="518">
        <f>' IP STOP cijfers nieuw'!CN24</f>
        <v>0</v>
      </c>
      <c r="CO174" s="518">
        <f>' IP STOP cijfers nieuw'!CO24</f>
        <v>0</v>
      </c>
      <c r="CP174" s="518">
        <f>' IP STOP cijfers nieuw'!CP24</f>
        <v>0</v>
      </c>
      <c r="CQ174" s="518">
        <f>' IP STOP cijfers nieuw'!CQ24</f>
        <v>0</v>
      </c>
      <c r="CR174" s="518">
        <f>' IP STOP cijfers nieuw'!CR24</f>
        <v>0</v>
      </c>
      <c r="CS174" s="518">
        <f>' IP STOP cijfers nieuw'!CS24</f>
        <v>0</v>
      </c>
      <c r="CT174" s="518">
        <f>' IP STOP cijfers nieuw'!CT24</f>
        <v>0</v>
      </c>
      <c r="CU174" s="518">
        <f>' IP STOP cijfers nieuw'!CU24</f>
        <v>0</v>
      </c>
      <c r="CV174" s="518">
        <f>' IP STOP cijfers nieuw'!CV24</f>
        <v>0</v>
      </c>
      <c r="CW174" s="518">
        <f>' IP STOP cijfers nieuw'!CW24</f>
        <v>0</v>
      </c>
      <c r="CX174" s="518">
        <f>' IP STOP cijfers nieuw'!CX24</f>
        <v>0</v>
      </c>
      <c r="CY174" s="782">
        <f>' IP STOP cijfers nieuw'!CY24</f>
        <v>0</v>
      </c>
      <c r="CZ174" s="533">
        <f>' IP STOP cijfers nieuw'!CZ24</f>
        <v>0</v>
      </c>
      <c r="DA174" s="518">
        <f>' IP STOP cijfers nieuw'!DA24</f>
        <v>0</v>
      </c>
      <c r="DB174" s="518">
        <f>' IP STOP cijfers nieuw'!DB24</f>
        <v>0</v>
      </c>
      <c r="DC174" s="518">
        <f>' IP STOP cijfers nieuw'!DC24</f>
        <v>0</v>
      </c>
      <c r="DD174" s="518">
        <f>' IP STOP cijfers nieuw'!DD24</f>
        <v>0</v>
      </c>
      <c r="DE174" s="518">
        <f>' IP STOP cijfers nieuw'!DE24</f>
        <v>0</v>
      </c>
      <c r="DF174" s="518">
        <f>' IP STOP cijfers nieuw'!DF24</f>
        <v>0</v>
      </c>
      <c r="DG174" s="518">
        <f>' IP STOP cijfers nieuw'!DG24</f>
        <v>0</v>
      </c>
      <c r="DH174" s="518">
        <f>' IP STOP cijfers nieuw'!DH24</f>
        <v>0</v>
      </c>
      <c r="DI174" s="518">
        <f>' IP STOP cijfers nieuw'!DI24</f>
        <v>0</v>
      </c>
      <c r="DJ174" s="518">
        <f>' IP STOP cijfers nieuw'!DJ24</f>
        <v>0</v>
      </c>
      <c r="DK174" s="518">
        <f>' IP STOP cijfers nieuw'!DK24</f>
        <v>0</v>
      </c>
      <c r="DL174" s="782">
        <f>' IP STOP cijfers nieuw'!DL24</f>
        <v>0</v>
      </c>
    </row>
    <row r="175" spans="1:116">
      <c r="A175" s="47">
        <f>' IP STOP cijfers nieuw'!A25</f>
        <v>0</v>
      </c>
      <c r="B175" s="49" t="str">
        <f>' IP STOP cijfers nieuw'!B25</f>
        <v>OWNT</v>
      </c>
      <c r="C175" s="4" t="str">
        <f>' IP STOP cijfers nieuw'!C25</f>
        <v>Industriële Productie</v>
      </c>
      <c r="D175" s="4" t="str">
        <f>' IP STOP cijfers nieuw'!D25</f>
        <v>IP Voedselveiligheid VWS</v>
      </c>
      <c r="E175" s="4" t="str">
        <f>' IP STOP cijfers nieuw'!E25</f>
        <v>WWJK Werkwijze opzetten klachten en meldingen eerlijkheid in de handel</v>
      </c>
      <c r="F175" s="4" t="str">
        <f>' IP STOP cijfers nieuw'!F25</f>
        <v>VWS</v>
      </c>
      <c r="G175" s="4">
        <f>' IP STOP cijfers nieuw'!G25</f>
        <v>0</v>
      </c>
      <c r="H175" s="774">
        <f>' IP STOP cijfers nieuw'!H25</f>
        <v>80</v>
      </c>
      <c r="I175" s="774">
        <f>' IP STOP cijfers nieuw'!I25</f>
        <v>0</v>
      </c>
      <c r="J175" s="774">
        <f>' IP STOP cijfers nieuw'!J25</f>
        <v>0</v>
      </c>
      <c r="K175" s="774">
        <f>' IP STOP cijfers nieuw'!K25</f>
        <v>0</v>
      </c>
      <c r="L175" s="774">
        <f>' IP STOP cijfers nieuw'!L25</f>
        <v>0</v>
      </c>
      <c r="M175" s="774">
        <f>' IP STOP cijfers nieuw'!M25</f>
        <v>0</v>
      </c>
      <c r="N175" s="774">
        <f>' IP STOP cijfers nieuw'!N25</f>
        <v>0</v>
      </c>
      <c r="O175" s="774">
        <f>' IP STOP cijfers nieuw'!O25</f>
        <v>0</v>
      </c>
      <c r="P175" s="774">
        <f>' IP STOP cijfers nieuw'!P25</f>
        <v>0</v>
      </c>
      <c r="Q175" s="775">
        <f>' IP STOP cijfers nieuw'!Q25</f>
        <v>80</v>
      </c>
      <c r="R175" s="776">
        <f>' IP STOP cijfers nieuw'!R25</f>
        <v>0</v>
      </c>
      <c r="S175" s="774">
        <f>' IP STOP cijfers nieuw'!S25</f>
        <v>0</v>
      </c>
      <c r="T175" s="774">
        <f>' IP STOP cijfers nieuw'!T25</f>
        <v>80</v>
      </c>
      <c r="U175" s="774">
        <f>' IP STOP cijfers nieuw'!U25</f>
        <v>0</v>
      </c>
      <c r="V175" s="774">
        <f>' IP STOP cijfers nieuw'!V25</f>
        <v>0</v>
      </c>
      <c r="W175" s="774">
        <f>' IP STOP cijfers nieuw'!W25</f>
        <v>0</v>
      </c>
      <c r="X175" s="774">
        <f>' IP STOP cijfers nieuw'!X25</f>
        <v>0</v>
      </c>
      <c r="Y175" s="774">
        <f>' IP STOP cijfers nieuw'!Y25</f>
        <v>0</v>
      </c>
      <c r="Z175" s="777">
        <f>' IP STOP cijfers nieuw'!Z25</f>
        <v>80</v>
      </c>
      <c r="AA175" s="774">
        <f>' IP STOP cijfers nieuw'!AA25</f>
        <v>80</v>
      </c>
      <c r="AB175" s="774">
        <f>' IP STOP cijfers nieuw'!AB25</f>
        <v>0</v>
      </c>
      <c r="AC175" s="774">
        <f>' IP STOP cijfers nieuw'!AC25</f>
        <v>0</v>
      </c>
      <c r="AD175" s="774">
        <f>' IP STOP cijfers nieuw'!AD25</f>
        <v>0</v>
      </c>
      <c r="AE175" s="774">
        <f>' IP STOP cijfers nieuw'!AE25</f>
        <v>0</v>
      </c>
      <c r="AF175" s="774">
        <f>' IP STOP cijfers nieuw'!AF25</f>
        <v>0</v>
      </c>
      <c r="AG175" s="777">
        <f>' IP STOP cijfers nieuw'!AG25</f>
        <v>0</v>
      </c>
      <c r="AH175" s="774">
        <f>' IP STOP cijfers nieuw'!AH25</f>
        <v>80</v>
      </c>
      <c r="AI175" s="774">
        <f>' IP STOP cijfers nieuw'!AI25</f>
        <v>0</v>
      </c>
      <c r="AJ175" s="774">
        <f>' IP STOP cijfers nieuw'!AJ25</f>
        <v>0</v>
      </c>
      <c r="AK175" s="774">
        <f>' IP STOP cijfers nieuw'!AK25</f>
        <v>0</v>
      </c>
      <c r="AL175" s="777">
        <f>' IP STOP cijfers nieuw'!AL25</f>
        <v>0</v>
      </c>
      <c r="AM175" s="774">
        <f>' IP STOP cijfers nieuw'!AM25</f>
        <v>0</v>
      </c>
      <c r="AN175" s="774">
        <f>' IP STOP cijfers nieuw'!AN25</f>
        <v>0</v>
      </c>
      <c r="AO175" s="774">
        <f>' IP STOP cijfers nieuw'!AO25</f>
        <v>0</v>
      </c>
      <c r="AP175" s="774">
        <f>' IP STOP cijfers nieuw'!AP25</f>
        <v>0</v>
      </c>
      <c r="AQ175" s="774">
        <f>' IP STOP cijfers nieuw'!AQ25</f>
        <v>0</v>
      </c>
      <c r="AR175" s="777">
        <f>' IP STOP cijfers nieuw'!AR25</f>
        <v>0</v>
      </c>
      <c r="AS175" s="774">
        <f>' IP STOP cijfers nieuw'!AS25</f>
        <v>0</v>
      </c>
      <c r="AT175" s="774">
        <f>' IP STOP cijfers nieuw'!AT25</f>
        <v>0</v>
      </c>
      <c r="AU175" s="774">
        <f>' IP STOP cijfers nieuw'!AU25</f>
        <v>0</v>
      </c>
      <c r="AV175" s="774">
        <f>' IP STOP cijfers nieuw'!AV25</f>
        <v>0</v>
      </c>
      <c r="AW175" s="774">
        <f>' IP STOP cijfers nieuw'!AW25</f>
        <v>0</v>
      </c>
      <c r="AX175" s="774">
        <f>' IP STOP cijfers nieuw'!AX25</f>
        <v>0</v>
      </c>
      <c r="AY175" s="774">
        <f>' IP STOP cijfers nieuw'!AY25</f>
        <v>0</v>
      </c>
      <c r="AZ175" s="774">
        <f>' IP STOP cijfers nieuw'!AZ25</f>
        <v>0</v>
      </c>
      <c r="BA175" s="774">
        <f>' IP STOP cijfers nieuw'!BA25</f>
        <v>0</v>
      </c>
      <c r="BB175" s="774">
        <f>' IP STOP cijfers nieuw'!BB25</f>
        <v>0</v>
      </c>
      <c r="BC175" s="777">
        <f>' IP STOP cijfers nieuw'!BC25</f>
        <v>0</v>
      </c>
      <c r="BD175" s="774">
        <f>' IP STOP cijfers nieuw'!BD25</f>
        <v>0</v>
      </c>
      <c r="BE175" s="774">
        <f>' IP STOP cijfers nieuw'!BE25</f>
        <v>0</v>
      </c>
      <c r="BF175" s="774">
        <f>' IP STOP cijfers nieuw'!BF25</f>
        <v>0</v>
      </c>
      <c r="BG175" s="774">
        <f>' IP STOP cijfers nieuw'!BG25</f>
        <v>0</v>
      </c>
      <c r="BH175" s="774">
        <f>' IP STOP cijfers nieuw'!BH25</f>
        <v>0</v>
      </c>
      <c r="BI175" s="774">
        <f>' IP STOP cijfers nieuw'!BI25</f>
        <v>0</v>
      </c>
      <c r="BJ175" s="774">
        <f>' IP STOP cijfers nieuw'!BJ25</f>
        <v>0</v>
      </c>
      <c r="BK175" s="777">
        <f>' IP STOP cijfers nieuw'!BK25</f>
        <v>0</v>
      </c>
      <c r="BL175" s="774">
        <f>' IP STOP cijfers nieuw'!BL25</f>
        <v>0</v>
      </c>
      <c r="BM175" s="774">
        <f>' IP STOP cijfers nieuw'!BM25</f>
        <v>0</v>
      </c>
      <c r="BN175" s="774">
        <f>' IP STOP cijfers nieuw'!BN25</f>
        <v>0</v>
      </c>
      <c r="BO175" s="774">
        <f>' IP STOP cijfers nieuw'!BO25</f>
        <v>0</v>
      </c>
      <c r="BP175" s="774">
        <f>' IP STOP cijfers nieuw'!BP25</f>
        <v>0</v>
      </c>
      <c r="BQ175" s="777">
        <f>' IP STOP cijfers nieuw'!BQ25</f>
        <v>0</v>
      </c>
      <c r="BR175" s="774">
        <f>' IP STOP cijfers nieuw'!BR25</f>
        <v>0</v>
      </c>
      <c r="BS175" s="774">
        <f>' IP STOP cijfers nieuw'!BS25</f>
        <v>0</v>
      </c>
      <c r="BT175" s="774">
        <f>' IP STOP cijfers nieuw'!BT25</f>
        <v>0</v>
      </c>
      <c r="BU175" s="774">
        <f>' IP STOP cijfers nieuw'!BU25</f>
        <v>0</v>
      </c>
      <c r="BV175" s="774">
        <f>' IP STOP cijfers nieuw'!BV25</f>
        <v>0</v>
      </c>
      <c r="BW175" s="774">
        <f>' IP STOP cijfers nieuw'!BW25</f>
        <v>0</v>
      </c>
      <c r="BX175" s="778">
        <f>' IP STOP cijfers nieuw'!BX25</f>
        <v>0</v>
      </c>
      <c r="BY175" s="777">
        <f>' IP STOP cijfers nieuw'!BY25</f>
        <v>80</v>
      </c>
      <c r="BZ175" s="774">
        <f>' IP STOP cijfers nieuw'!BZ25</f>
        <v>0</v>
      </c>
      <c r="CA175" s="774">
        <f>' IP STOP cijfers nieuw'!CA25</f>
        <v>0</v>
      </c>
      <c r="CB175" s="774">
        <f>' IP STOP cijfers nieuw'!CB25</f>
        <v>0</v>
      </c>
      <c r="CC175" s="774">
        <f>' IP STOP cijfers nieuw'!CC25</f>
        <v>0</v>
      </c>
      <c r="CD175" s="774">
        <f>' IP STOP cijfers nieuw'!CD25</f>
        <v>0</v>
      </c>
      <c r="CE175" s="774">
        <f>' IP STOP cijfers nieuw'!CE25</f>
        <v>0</v>
      </c>
      <c r="CF175" s="774">
        <f>' IP STOP cijfers nieuw'!CF25</f>
        <v>0</v>
      </c>
      <c r="CG175" s="774">
        <f>' IP STOP cijfers nieuw'!CG25</f>
        <v>0</v>
      </c>
      <c r="CH175" s="774">
        <f>' IP STOP cijfers nieuw'!CH25</f>
        <v>0</v>
      </c>
      <c r="CI175" s="774">
        <f>' IP STOP cijfers nieuw'!CI25</f>
        <v>0</v>
      </c>
      <c r="CJ175" s="774">
        <f>' IP STOP cijfers nieuw'!CJ25</f>
        <v>0</v>
      </c>
      <c r="CK175" s="774">
        <f>' IP STOP cijfers nieuw'!CK25</f>
        <v>0</v>
      </c>
      <c r="CL175" s="779">
        <f>' IP STOP cijfers nieuw'!CL25</f>
        <v>0</v>
      </c>
      <c r="CM175" s="774">
        <f>' IP STOP cijfers nieuw'!CM25</f>
        <v>0</v>
      </c>
      <c r="CN175" s="774">
        <f>' IP STOP cijfers nieuw'!CN25</f>
        <v>0</v>
      </c>
      <c r="CO175" s="774">
        <f>' IP STOP cijfers nieuw'!CO25</f>
        <v>0</v>
      </c>
      <c r="CP175" s="11">
        <f>' IP STOP cijfers nieuw'!CP25</f>
        <v>0</v>
      </c>
      <c r="CQ175" s="11">
        <f>' IP STOP cijfers nieuw'!CQ25</f>
        <v>0</v>
      </c>
      <c r="CR175" s="11">
        <f>' IP STOP cijfers nieuw'!CR25</f>
        <v>0</v>
      </c>
      <c r="CS175" s="11">
        <f>' IP STOP cijfers nieuw'!CS25</f>
        <v>0</v>
      </c>
      <c r="CT175" s="11">
        <f>' IP STOP cijfers nieuw'!CT25</f>
        <v>0</v>
      </c>
      <c r="CU175" s="11">
        <f>' IP STOP cijfers nieuw'!CU25</f>
        <v>0</v>
      </c>
      <c r="CV175" s="11">
        <f>' IP STOP cijfers nieuw'!CV25</f>
        <v>0</v>
      </c>
      <c r="CW175" s="11">
        <f>' IP STOP cijfers nieuw'!CW25</f>
        <v>0</v>
      </c>
      <c r="CX175" s="11">
        <f>' IP STOP cijfers nieuw'!CX25</f>
        <v>0</v>
      </c>
      <c r="CY175" s="26">
        <f>' IP STOP cijfers nieuw'!CY25</f>
        <v>0</v>
      </c>
      <c r="CZ175" s="15">
        <f>' IP STOP cijfers nieuw'!CZ25</f>
        <v>0</v>
      </c>
      <c r="DA175" s="11">
        <f>' IP STOP cijfers nieuw'!DA25</f>
        <v>0</v>
      </c>
      <c r="DB175" s="11">
        <f>' IP STOP cijfers nieuw'!DB25</f>
        <v>0</v>
      </c>
      <c r="DC175" s="11">
        <f>' IP STOP cijfers nieuw'!DC25</f>
        <v>0</v>
      </c>
      <c r="DD175" s="11">
        <f>' IP STOP cijfers nieuw'!DD25</f>
        <v>0</v>
      </c>
      <c r="DE175" s="11">
        <f>' IP STOP cijfers nieuw'!DE25</f>
        <v>0</v>
      </c>
      <c r="DF175" s="11">
        <f>' IP STOP cijfers nieuw'!DF25</f>
        <v>0</v>
      </c>
      <c r="DG175" s="11">
        <f>' IP STOP cijfers nieuw'!DG25</f>
        <v>0</v>
      </c>
      <c r="DH175" s="11">
        <f>' IP STOP cijfers nieuw'!DH25</f>
        <v>0</v>
      </c>
      <c r="DI175" s="11">
        <f>' IP STOP cijfers nieuw'!DI25</f>
        <v>0</v>
      </c>
      <c r="DJ175" s="11">
        <f>' IP STOP cijfers nieuw'!DJ25</f>
        <v>0</v>
      </c>
      <c r="DK175" s="11">
        <f>' IP STOP cijfers nieuw'!DK25</f>
        <v>0</v>
      </c>
      <c r="DL175" s="26">
        <f>' IP STOP cijfers nieuw'!DL25</f>
        <v>0</v>
      </c>
    </row>
    <row r="176" spans="1:116">
      <c r="A176" s="47">
        <f>' IP STOP cijfers nieuw'!A26</f>
        <v>0</v>
      </c>
      <c r="B176" s="49" t="str">
        <f>' IP STOP cijfers nieuw'!B26</f>
        <v>OWNT</v>
      </c>
      <c r="C176" s="4" t="str">
        <f>' IP STOP cijfers nieuw'!C26</f>
        <v>Industriële Productie</v>
      </c>
      <c r="D176" s="4" t="str">
        <f>' IP STOP cijfers nieuw'!D26</f>
        <v>IP Voedselveiligheid VWS</v>
      </c>
      <c r="E176" s="4" t="str">
        <f>' IP STOP cijfers nieuw'!E26</f>
        <v>WWJK Etiketteringsverordening (Plakvlees)</v>
      </c>
      <c r="F176" s="4" t="str">
        <f>' IP STOP cijfers nieuw'!F26</f>
        <v>VWS</v>
      </c>
      <c r="G176" s="4">
        <f>' IP STOP cijfers nieuw'!G26</f>
        <v>0</v>
      </c>
      <c r="H176" s="774">
        <f>' IP STOP cijfers nieuw'!H26</f>
        <v>400</v>
      </c>
      <c r="I176" s="774">
        <f>' IP STOP cijfers nieuw'!I26</f>
        <v>300</v>
      </c>
      <c r="J176" s="774">
        <f>' IP STOP cijfers nieuw'!J26</f>
        <v>0</v>
      </c>
      <c r="K176" s="774">
        <f>' IP STOP cijfers nieuw'!K26</f>
        <v>0</v>
      </c>
      <c r="L176" s="774">
        <f>' IP STOP cijfers nieuw'!L26</f>
        <v>0</v>
      </c>
      <c r="M176" s="774">
        <f>' IP STOP cijfers nieuw'!M26</f>
        <v>0</v>
      </c>
      <c r="N176" s="774">
        <f>' IP STOP cijfers nieuw'!N26</f>
        <v>0</v>
      </c>
      <c r="O176" s="774">
        <f>' IP STOP cijfers nieuw'!O26</f>
        <v>0</v>
      </c>
      <c r="P176" s="774">
        <f>' IP STOP cijfers nieuw'!P26</f>
        <v>0</v>
      </c>
      <c r="Q176" s="775">
        <f>' IP STOP cijfers nieuw'!Q26</f>
        <v>700</v>
      </c>
      <c r="R176" s="776">
        <f>' IP STOP cijfers nieuw'!R26</f>
        <v>0</v>
      </c>
      <c r="S176" s="774">
        <f>' IP STOP cijfers nieuw'!S26</f>
        <v>0</v>
      </c>
      <c r="T176" s="774">
        <f>' IP STOP cijfers nieuw'!T26</f>
        <v>700</v>
      </c>
      <c r="U176" s="774">
        <f>' IP STOP cijfers nieuw'!U26</f>
        <v>0</v>
      </c>
      <c r="V176" s="774">
        <f>' IP STOP cijfers nieuw'!V26</f>
        <v>0</v>
      </c>
      <c r="W176" s="774">
        <f>' IP STOP cijfers nieuw'!W26</f>
        <v>0</v>
      </c>
      <c r="X176" s="774">
        <f>' IP STOP cijfers nieuw'!X26</f>
        <v>0</v>
      </c>
      <c r="Y176" s="774">
        <f>' IP STOP cijfers nieuw'!Y26</f>
        <v>0</v>
      </c>
      <c r="Z176" s="777">
        <f>' IP STOP cijfers nieuw'!Z26</f>
        <v>700</v>
      </c>
      <c r="AA176" s="774">
        <f>' IP STOP cijfers nieuw'!AA26</f>
        <v>300</v>
      </c>
      <c r="AB176" s="774">
        <f>' IP STOP cijfers nieuw'!AB26</f>
        <v>0</v>
      </c>
      <c r="AC176" s="774">
        <f>' IP STOP cijfers nieuw'!AC26</f>
        <v>100</v>
      </c>
      <c r="AD176" s="774">
        <f>' IP STOP cijfers nieuw'!AD26</f>
        <v>0</v>
      </c>
      <c r="AE176" s="774">
        <f>' IP STOP cijfers nieuw'!AE26</f>
        <v>0</v>
      </c>
      <c r="AF176" s="774">
        <f>' IP STOP cijfers nieuw'!AF26</f>
        <v>300</v>
      </c>
      <c r="AG176" s="777">
        <f>' IP STOP cijfers nieuw'!AG26</f>
        <v>0</v>
      </c>
      <c r="AH176" s="774">
        <f>' IP STOP cijfers nieuw'!AH26</f>
        <v>300</v>
      </c>
      <c r="AI176" s="774">
        <f>' IP STOP cijfers nieuw'!AI26</f>
        <v>0</v>
      </c>
      <c r="AJ176" s="774">
        <f>' IP STOP cijfers nieuw'!AJ26</f>
        <v>0</v>
      </c>
      <c r="AK176" s="774">
        <f>' IP STOP cijfers nieuw'!AK26</f>
        <v>0</v>
      </c>
      <c r="AL176" s="777">
        <f>' IP STOP cijfers nieuw'!AL26</f>
        <v>0</v>
      </c>
      <c r="AM176" s="774">
        <f>' IP STOP cijfers nieuw'!AM26</f>
        <v>0</v>
      </c>
      <c r="AN176" s="774">
        <f>' IP STOP cijfers nieuw'!AN26</f>
        <v>0</v>
      </c>
      <c r="AO176" s="774">
        <f>' IP STOP cijfers nieuw'!AO26</f>
        <v>0</v>
      </c>
      <c r="AP176" s="774">
        <f>' IP STOP cijfers nieuw'!AP26</f>
        <v>0</v>
      </c>
      <c r="AQ176" s="774">
        <f>' IP STOP cijfers nieuw'!AQ26</f>
        <v>0</v>
      </c>
      <c r="AR176" s="777">
        <f>' IP STOP cijfers nieuw'!AR26</f>
        <v>0</v>
      </c>
      <c r="AS176" s="774">
        <f>' IP STOP cijfers nieuw'!AS26</f>
        <v>0</v>
      </c>
      <c r="AT176" s="774">
        <f>' IP STOP cijfers nieuw'!AT26</f>
        <v>0</v>
      </c>
      <c r="AU176" s="774">
        <f>' IP STOP cijfers nieuw'!AU26</f>
        <v>0</v>
      </c>
      <c r="AV176" s="774">
        <f>' IP STOP cijfers nieuw'!AV26</f>
        <v>0</v>
      </c>
      <c r="AW176" s="774">
        <f>' IP STOP cijfers nieuw'!AW26</f>
        <v>0</v>
      </c>
      <c r="AX176" s="774">
        <f>' IP STOP cijfers nieuw'!AX26</f>
        <v>0</v>
      </c>
      <c r="AY176" s="774">
        <f>' IP STOP cijfers nieuw'!AY26</f>
        <v>0</v>
      </c>
      <c r="AZ176" s="774">
        <f>' IP STOP cijfers nieuw'!AZ26</f>
        <v>0</v>
      </c>
      <c r="BA176" s="774">
        <f>' IP STOP cijfers nieuw'!BA26</f>
        <v>0</v>
      </c>
      <c r="BB176" s="774">
        <f>' IP STOP cijfers nieuw'!BB26</f>
        <v>0</v>
      </c>
      <c r="BC176" s="777">
        <f>' IP STOP cijfers nieuw'!BC26</f>
        <v>0</v>
      </c>
      <c r="BD176" s="774">
        <f>' IP STOP cijfers nieuw'!BD26</f>
        <v>300</v>
      </c>
      <c r="BE176" s="774">
        <f>' IP STOP cijfers nieuw'!BE26</f>
        <v>0</v>
      </c>
      <c r="BF176" s="774">
        <f>' IP STOP cijfers nieuw'!BF26</f>
        <v>0</v>
      </c>
      <c r="BG176" s="774">
        <f>' IP STOP cijfers nieuw'!BG26</f>
        <v>0</v>
      </c>
      <c r="BH176" s="774">
        <f>' IP STOP cijfers nieuw'!BH26</f>
        <v>0</v>
      </c>
      <c r="BI176" s="774">
        <f>' IP STOP cijfers nieuw'!BI26</f>
        <v>0</v>
      </c>
      <c r="BJ176" s="774">
        <f>' IP STOP cijfers nieuw'!BJ26</f>
        <v>0</v>
      </c>
      <c r="BK176" s="777">
        <f>' IP STOP cijfers nieuw'!BK26</f>
        <v>0</v>
      </c>
      <c r="BL176" s="774">
        <f>' IP STOP cijfers nieuw'!BL26</f>
        <v>0</v>
      </c>
      <c r="BM176" s="774">
        <f>' IP STOP cijfers nieuw'!BM26</f>
        <v>0</v>
      </c>
      <c r="BN176" s="774">
        <f>' IP STOP cijfers nieuw'!BN26</f>
        <v>0</v>
      </c>
      <c r="BO176" s="774">
        <f>' IP STOP cijfers nieuw'!BO26</f>
        <v>0</v>
      </c>
      <c r="BP176" s="774">
        <f>' IP STOP cijfers nieuw'!BP26</f>
        <v>0</v>
      </c>
      <c r="BQ176" s="777">
        <f>' IP STOP cijfers nieuw'!BQ26</f>
        <v>0</v>
      </c>
      <c r="BR176" s="774">
        <f>' IP STOP cijfers nieuw'!BR26</f>
        <v>0</v>
      </c>
      <c r="BS176" s="774">
        <f>' IP STOP cijfers nieuw'!BS26</f>
        <v>0</v>
      </c>
      <c r="BT176" s="774">
        <f>' IP STOP cijfers nieuw'!BT26</f>
        <v>0</v>
      </c>
      <c r="BU176" s="774">
        <f>' IP STOP cijfers nieuw'!BU26</f>
        <v>0</v>
      </c>
      <c r="BV176" s="774">
        <f>' IP STOP cijfers nieuw'!BV26</f>
        <v>0</v>
      </c>
      <c r="BW176" s="774">
        <f>' IP STOP cijfers nieuw'!BW26</f>
        <v>0</v>
      </c>
      <c r="BX176" s="778">
        <f>' IP STOP cijfers nieuw'!BX26</f>
        <v>100</v>
      </c>
      <c r="BY176" s="777">
        <f>' IP STOP cijfers nieuw'!BY26</f>
        <v>600</v>
      </c>
      <c r="BZ176" s="774">
        <f>' IP STOP cijfers nieuw'!BZ26</f>
        <v>0</v>
      </c>
      <c r="CA176" s="774">
        <f>' IP STOP cijfers nieuw'!CA26</f>
        <v>0</v>
      </c>
      <c r="CB176" s="774">
        <f>' IP STOP cijfers nieuw'!CB26</f>
        <v>0</v>
      </c>
      <c r="CC176" s="774">
        <f>' IP STOP cijfers nieuw'!CC26</f>
        <v>0</v>
      </c>
      <c r="CD176" s="774">
        <f>' IP STOP cijfers nieuw'!CD26</f>
        <v>0</v>
      </c>
      <c r="CE176" s="774">
        <f>' IP STOP cijfers nieuw'!CE26</f>
        <v>0</v>
      </c>
      <c r="CF176" s="774">
        <f>' IP STOP cijfers nieuw'!CF26</f>
        <v>0</v>
      </c>
      <c r="CG176" s="774">
        <f>' IP STOP cijfers nieuw'!CG26</f>
        <v>0</v>
      </c>
      <c r="CH176" s="774">
        <f>' IP STOP cijfers nieuw'!CH26</f>
        <v>0</v>
      </c>
      <c r="CI176" s="774">
        <f>' IP STOP cijfers nieuw'!CI26</f>
        <v>0</v>
      </c>
      <c r="CJ176" s="774">
        <f>' IP STOP cijfers nieuw'!CJ26</f>
        <v>0</v>
      </c>
      <c r="CK176" s="774">
        <f>' IP STOP cijfers nieuw'!CK26</f>
        <v>0</v>
      </c>
      <c r="CL176" s="779">
        <f>' IP STOP cijfers nieuw'!CL26</f>
        <v>0</v>
      </c>
      <c r="CM176" s="774">
        <f>' IP STOP cijfers nieuw'!CM26</f>
        <v>0</v>
      </c>
      <c r="CN176" s="774">
        <f>' IP STOP cijfers nieuw'!CN26</f>
        <v>0</v>
      </c>
      <c r="CO176" s="774">
        <f>' IP STOP cijfers nieuw'!CO26</f>
        <v>0</v>
      </c>
      <c r="CP176" s="11">
        <f>' IP STOP cijfers nieuw'!CP26</f>
        <v>0</v>
      </c>
      <c r="CQ176" s="11">
        <f>' IP STOP cijfers nieuw'!CQ26</f>
        <v>0</v>
      </c>
      <c r="CR176" s="11">
        <f>' IP STOP cijfers nieuw'!CR26</f>
        <v>0</v>
      </c>
      <c r="CS176" s="11">
        <f>' IP STOP cijfers nieuw'!CS26</f>
        <v>0</v>
      </c>
      <c r="CT176" s="11">
        <f>' IP STOP cijfers nieuw'!CT26</f>
        <v>0</v>
      </c>
      <c r="CU176" s="11">
        <f>' IP STOP cijfers nieuw'!CU26</f>
        <v>0</v>
      </c>
      <c r="CV176" s="11">
        <f>' IP STOP cijfers nieuw'!CV26</f>
        <v>0</v>
      </c>
      <c r="CW176" s="11">
        <f>' IP STOP cijfers nieuw'!CW26</f>
        <v>0</v>
      </c>
      <c r="CX176" s="11">
        <f>' IP STOP cijfers nieuw'!CX26</f>
        <v>0</v>
      </c>
      <c r="CY176" s="26">
        <f>' IP STOP cijfers nieuw'!CY26</f>
        <v>0</v>
      </c>
      <c r="CZ176" s="15">
        <f>' IP STOP cijfers nieuw'!CZ26</f>
        <v>0</v>
      </c>
      <c r="DA176" s="11">
        <f>' IP STOP cijfers nieuw'!DA26</f>
        <v>0</v>
      </c>
      <c r="DB176" s="11">
        <f>' IP STOP cijfers nieuw'!DB26</f>
        <v>0</v>
      </c>
      <c r="DC176" s="11">
        <f>' IP STOP cijfers nieuw'!DC26</f>
        <v>0</v>
      </c>
      <c r="DD176" s="11">
        <f>' IP STOP cijfers nieuw'!DD26</f>
        <v>0</v>
      </c>
      <c r="DE176" s="11">
        <f>' IP STOP cijfers nieuw'!DE26</f>
        <v>0</v>
      </c>
      <c r="DF176" s="11">
        <f>' IP STOP cijfers nieuw'!DF26</f>
        <v>0</v>
      </c>
      <c r="DG176" s="11">
        <f>' IP STOP cijfers nieuw'!DG26</f>
        <v>0</v>
      </c>
      <c r="DH176" s="11">
        <f>' IP STOP cijfers nieuw'!DH26</f>
        <v>0</v>
      </c>
      <c r="DI176" s="11">
        <f>' IP STOP cijfers nieuw'!DI26</f>
        <v>0</v>
      </c>
      <c r="DJ176" s="11">
        <f>' IP STOP cijfers nieuw'!DJ26</f>
        <v>0</v>
      </c>
      <c r="DK176" s="11">
        <f>' IP STOP cijfers nieuw'!DK26</f>
        <v>0</v>
      </c>
      <c r="DL176" s="26">
        <f>' IP STOP cijfers nieuw'!DL26</f>
        <v>0</v>
      </c>
    </row>
    <row r="177" spans="1:116">
      <c r="A177" s="47">
        <f>' IP STOP cijfers nieuw'!A27</f>
        <v>0</v>
      </c>
      <c r="B177" s="49" t="str">
        <f>' IP STOP cijfers nieuw'!B27</f>
        <v>OWNT</v>
      </c>
      <c r="C177" s="4" t="str">
        <f>' IP STOP cijfers nieuw'!C27</f>
        <v>Industriële Productie</v>
      </c>
      <c r="D177" s="4" t="str">
        <f>' IP STOP cijfers nieuw'!D27</f>
        <v>IP Voedselveiligheid VWS</v>
      </c>
      <c r="E177" s="4" t="str">
        <f>' IP STOP cijfers nieuw'!E27</f>
        <v xml:space="preserve">WWJK Additieven Verordening </v>
      </c>
      <c r="F177" s="4" t="str">
        <f>' IP STOP cijfers nieuw'!F27</f>
        <v>VWS</v>
      </c>
      <c r="G177" s="4">
        <f>' IP STOP cijfers nieuw'!G27</f>
        <v>0</v>
      </c>
      <c r="H177" s="774">
        <f>' IP STOP cijfers nieuw'!H27</f>
        <v>200</v>
      </c>
      <c r="I177" s="774">
        <f>' IP STOP cijfers nieuw'!I27</f>
        <v>0</v>
      </c>
      <c r="J177" s="774">
        <f>' IP STOP cijfers nieuw'!J27</f>
        <v>0</v>
      </c>
      <c r="K177" s="774">
        <f>' IP STOP cijfers nieuw'!K27</f>
        <v>0</v>
      </c>
      <c r="L177" s="774">
        <f>' IP STOP cijfers nieuw'!L27</f>
        <v>0</v>
      </c>
      <c r="M177" s="774">
        <f>' IP STOP cijfers nieuw'!M27</f>
        <v>0</v>
      </c>
      <c r="N177" s="774">
        <f>' IP STOP cijfers nieuw'!N27</f>
        <v>0</v>
      </c>
      <c r="O177" s="774">
        <f>' IP STOP cijfers nieuw'!O27</f>
        <v>0</v>
      </c>
      <c r="P177" s="774">
        <f>' IP STOP cijfers nieuw'!P27</f>
        <v>0</v>
      </c>
      <c r="Q177" s="775">
        <f>' IP STOP cijfers nieuw'!Q27</f>
        <v>200</v>
      </c>
      <c r="R177" s="776">
        <f>' IP STOP cijfers nieuw'!R27</f>
        <v>0</v>
      </c>
      <c r="S177" s="774">
        <f>' IP STOP cijfers nieuw'!S27</f>
        <v>0</v>
      </c>
      <c r="T177" s="774">
        <f>' IP STOP cijfers nieuw'!T27</f>
        <v>200</v>
      </c>
      <c r="U177" s="774">
        <f>' IP STOP cijfers nieuw'!U27</f>
        <v>0</v>
      </c>
      <c r="V177" s="774">
        <f>' IP STOP cijfers nieuw'!V27</f>
        <v>0</v>
      </c>
      <c r="W177" s="774">
        <f>' IP STOP cijfers nieuw'!W27</f>
        <v>0</v>
      </c>
      <c r="X177" s="774">
        <f>' IP STOP cijfers nieuw'!X27</f>
        <v>0</v>
      </c>
      <c r="Y177" s="774">
        <f>' IP STOP cijfers nieuw'!Y27</f>
        <v>0</v>
      </c>
      <c r="Z177" s="777">
        <f>' IP STOP cijfers nieuw'!Z27</f>
        <v>200</v>
      </c>
      <c r="AA177" s="774">
        <f>' IP STOP cijfers nieuw'!AA27</f>
        <v>200</v>
      </c>
      <c r="AB177" s="774">
        <f>' IP STOP cijfers nieuw'!AB27</f>
        <v>0</v>
      </c>
      <c r="AC177" s="774">
        <f>' IP STOP cijfers nieuw'!AC27</f>
        <v>0</v>
      </c>
      <c r="AD177" s="774">
        <f>' IP STOP cijfers nieuw'!AD27</f>
        <v>0</v>
      </c>
      <c r="AE177" s="774">
        <f>' IP STOP cijfers nieuw'!AE27</f>
        <v>0</v>
      </c>
      <c r="AF177" s="774">
        <f>' IP STOP cijfers nieuw'!AF27</f>
        <v>0</v>
      </c>
      <c r="AG177" s="777">
        <f>' IP STOP cijfers nieuw'!AG27</f>
        <v>0</v>
      </c>
      <c r="AH177" s="774">
        <f>' IP STOP cijfers nieuw'!AH27</f>
        <v>200</v>
      </c>
      <c r="AI177" s="774">
        <f>' IP STOP cijfers nieuw'!AI27</f>
        <v>0</v>
      </c>
      <c r="AJ177" s="774">
        <f>' IP STOP cijfers nieuw'!AJ27</f>
        <v>0</v>
      </c>
      <c r="AK177" s="774">
        <f>' IP STOP cijfers nieuw'!AK27</f>
        <v>0</v>
      </c>
      <c r="AL177" s="777">
        <f>' IP STOP cijfers nieuw'!AL27</f>
        <v>0</v>
      </c>
      <c r="AM177" s="774">
        <f>' IP STOP cijfers nieuw'!AM27</f>
        <v>0</v>
      </c>
      <c r="AN177" s="774">
        <f>' IP STOP cijfers nieuw'!AN27</f>
        <v>0</v>
      </c>
      <c r="AO177" s="774">
        <f>' IP STOP cijfers nieuw'!AO27</f>
        <v>0</v>
      </c>
      <c r="AP177" s="774">
        <f>' IP STOP cijfers nieuw'!AP27</f>
        <v>0</v>
      </c>
      <c r="AQ177" s="774">
        <f>' IP STOP cijfers nieuw'!AQ27</f>
        <v>0</v>
      </c>
      <c r="AR177" s="777">
        <f>' IP STOP cijfers nieuw'!AR27</f>
        <v>0</v>
      </c>
      <c r="AS177" s="774">
        <f>' IP STOP cijfers nieuw'!AS27</f>
        <v>0</v>
      </c>
      <c r="AT177" s="774">
        <f>' IP STOP cijfers nieuw'!AT27</f>
        <v>0</v>
      </c>
      <c r="AU177" s="774">
        <f>' IP STOP cijfers nieuw'!AU27</f>
        <v>0</v>
      </c>
      <c r="AV177" s="774">
        <f>' IP STOP cijfers nieuw'!AV27</f>
        <v>0</v>
      </c>
      <c r="AW177" s="774">
        <f>' IP STOP cijfers nieuw'!AW27</f>
        <v>0</v>
      </c>
      <c r="AX177" s="774">
        <f>' IP STOP cijfers nieuw'!AX27</f>
        <v>0</v>
      </c>
      <c r="AY177" s="774">
        <f>' IP STOP cijfers nieuw'!AY27</f>
        <v>0</v>
      </c>
      <c r="AZ177" s="774">
        <f>' IP STOP cijfers nieuw'!AZ27</f>
        <v>0</v>
      </c>
      <c r="BA177" s="774">
        <f>' IP STOP cijfers nieuw'!BA27</f>
        <v>0</v>
      </c>
      <c r="BB177" s="774">
        <f>' IP STOP cijfers nieuw'!BB27</f>
        <v>0</v>
      </c>
      <c r="BC177" s="777">
        <f>' IP STOP cijfers nieuw'!BC27</f>
        <v>0</v>
      </c>
      <c r="BD177" s="774">
        <f>' IP STOP cijfers nieuw'!BD27</f>
        <v>0</v>
      </c>
      <c r="BE177" s="774">
        <f>' IP STOP cijfers nieuw'!BE27</f>
        <v>0</v>
      </c>
      <c r="BF177" s="774">
        <f>' IP STOP cijfers nieuw'!BF27</f>
        <v>0</v>
      </c>
      <c r="BG177" s="774">
        <f>' IP STOP cijfers nieuw'!BG27</f>
        <v>0</v>
      </c>
      <c r="BH177" s="774">
        <f>' IP STOP cijfers nieuw'!BH27</f>
        <v>0</v>
      </c>
      <c r="BI177" s="774">
        <f>' IP STOP cijfers nieuw'!BI27</f>
        <v>0</v>
      </c>
      <c r="BJ177" s="774">
        <f>' IP STOP cijfers nieuw'!BJ27</f>
        <v>0</v>
      </c>
      <c r="BK177" s="777">
        <f>' IP STOP cijfers nieuw'!BK27</f>
        <v>0</v>
      </c>
      <c r="BL177" s="774">
        <f>' IP STOP cijfers nieuw'!BL27</f>
        <v>0</v>
      </c>
      <c r="BM177" s="774">
        <f>' IP STOP cijfers nieuw'!BM27</f>
        <v>0</v>
      </c>
      <c r="BN177" s="774">
        <f>' IP STOP cijfers nieuw'!BN27</f>
        <v>0</v>
      </c>
      <c r="BO177" s="774">
        <f>' IP STOP cijfers nieuw'!BO27</f>
        <v>0</v>
      </c>
      <c r="BP177" s="774">
        <f>' IP STOP cijfers nieuw'!BP27</f>
        <v>0</v>
      </c>
      <c r="BQ177" s="777">
        <f>' IP STOP cijfers nieuw'!BQ27</f>
        <v>0</v>
      </c>
      <c r="BR177" s="774">
        <f>' IP STOP cijfers nieuw'!BR27</f>
        <v>0</v>
      </c>
      <c r="BS177" s="774">
        <f>' IP STOP cijfers nieuw'!BS27</f>
        <v>0</v>
      </c>
      <c r="BT177" s="774">
        <f>' IP STOP cijfers nieuw'!BT27</f>
        <v>0</v>
      </c>
      <c r="BU177" s="774">
        <f>' IP STOP cijfers nieuw'!BU27</f>
        <v>0</v>
      </c>
      <c r="BV177" s="774">
        <f>' IP STOP cijfers nieuw'!BV27</f>
        <v>0</v>
      </c>
      <c r="BW177" s="774">
        <f>' IP STOP cijfers nieuw'!BW27</f>
        <v>0</v>
      </c>
      <c r="BX177" s="778">
        <f>' IP STOP cijfers nieuw'!BX27</f>
        <v>0</v>
      </c>
      <c r="BY177" s="777">
        <f>' IP STOP cijfers nieuw'!BY27</f>
        <v>200</v>
      </c>
      <c r="BZ177" s="774">
        <f>' IP STOP cijfers nieuw'!BZ27</f>
        <v>0</v>
      </c>
      <c r="CA177" s="774">
        <f>' IP STOP cijfers nieuw'!CA27</f>
        <v>0</v>
      </c>
      <c r="CB177" s="774">
        <f>' IP STOP cijfers nieuw'!CB27</f>
        <v>0</v>
      </c>
      <c r="CC177" s="774">
        <f>' IP STOP cijfers nieuw'!CC27</f>
        <v>0</v>
      </c>
      <c r="CD177" s="774">
        <f>' IP STOP cijfers nieuw'!CD27</f>
        <v>0</v>
      </c>
      <c r="CE177" s="774">
        <f>' IP STOP cijfers nieuw'!CE27</f>
        <v>0</v>
      </c>
      <c r="CF177" s="774">
        <f>' IP STOP cijfers nieuw'!CF27</f>
        <v>0</v>
      </c>
      <c r="CG177" s="774">
        <f>' IP STOP cijfers nieuw'!CG27</f>
        <v>0</v>
      </c>
      <c r="CH177" s="774">
        <f>' IP STOP cijfers nieuw'!CH27</f>
        <v>0</v>
      </c>
      <c r="CI177" s="774">
        <f>' IP STOP cijfers nieuw'!CI27</f>
        <v>0</v>
      </c>
      <c r="CJ177" s="774">
        <f>' IP STOP cijfers nieuw'!CJ27</f>
        <v>0</v>
      </c>
      <c r="CK177" s="774">
        <f>' IP STOP cijfers nieuw'!CK27</f>
        <v>0</v>
      </c>
      <c r="CL177" s="779">
        <f>' IP STOP cijfers nieuw'!CL27</f>
        <v>0</v>
      </c>
      <c r="CM177" s="774">
        <f>' IP STOP cijfers nieuw'!CM27</f>
        <v>0</v>
      </c>
      <c r="CN177" s="774">
        <f>' IP STOP cijfers nieuw'!CN27</f>
        <v>0</v>
      </c>
      <c r="CO177" s="774">
        <f>' IP STOP cijfers nieuw'!CO27</f>
        <v>0</v>
      </c>
      <c r="CP177" s="11">
        <f>' IP STOP cijfers nieuw'!CP27</f>
        <v>0</v>
      </c>
      <c r="CQ177" s="11">
        <f>' IP STOP cijfers nieuw'!CQ27</f>
        <v>0</v>
      </c>
      <c r="CR177" s="11">
        <f>' IP STOP cijfers nieuw'!CR27</f>
        <v>0</v>
      </c>
      <c r="CS177" s="11">
        <f>' IP STOP cijfers nieuw'!CS27</f>
        <v>0</v>
      </c>
      <c r="CT177" s="11">
        <f>' IP STOP cijfers nieuw'!CT27</f>
        <v>0</v>
      </c>
      <c r="CU177" s="11">
        <f>' IP STOP cijfers nieuw'!CU27</f>
        <v>0</v>
      </c>
      <c r="CV177" s="11">
        <f>' IP STOP cijfers nieuw'!CV27</f>
        <v>0</v>
      </c>
      <c r="CW177" s="11">
        <f>' IP STOP cijfers nieuw'!CW27</f>
        <v>0</v>
      </c>
      <c r="CX177" s="11">
        <f>' IP STOP cijfers nieuw'!CX27</f>
        <v>0</v>
      </c>
      <c r="CY177" s="26">
        <f>' IP STOP cijfers nieuw'!CY27</f>
        <v>0</v>
      </c>
      <c r="CZ177" s="15">
        <f>' IP STOP cijfers nieuw'!CZ27</f>
        <v>0</v>
      </c>
      <c r="DA177" s="11">
        <f>' IP STOP cijfers nieuw'!DA27</f>
        <v>0</v>
      </c>
      <c r="DB177" s="11">
        <f>' IP STOP cijfers nieuw'!DB27</f>
        <v>0</v>
      </c>
      <c r="DC177" s="11">
        <f>' IP STOP cijfers nieuw'!DC27</f>
        <v>0</v>
      </c>
      <c r="DD177" s="11">
        <f>' IP STOP cijfers nieuw'!DD27</f>
        <v>0</v>
      </c>
      <c r="DE177" s="11">
        <f>' IP STOP cijfers nieuw'!DE27</f>
        <v>0</v>
      </c>
      <c r="DF177" s="11">
        <f>' IP STOP cijfers nieuw'!DF27</f>
        <v>0</v>
      </c>
      <c r="DG177" s="11">
        <f>' IP STOP cijfers nieuw'!DG27</f>
        <v>0</v>
      </c>
      <c r="DH177" s="11">
        <f>' IP STOP cijfers nieuw'!DH27</f>
        <v>0</v>
      </c>
      <c r="DI177" s="11">
        <f>' IP STOP cijfers nieuw'!DI27</f>
        <v>0</v>
      </c>
      <c r="DJ177" s="11">
        <f>' IP STOP cijfers nieuw'!DJ27</f>
        <v>0</v>
      </c>
      <c r="DK177" s="11">
        <f>' IP STOP cijfers nieuw'!DK27</f>
        <v>0</v>
      </c>
      <c r="DL177" s="26">
        <f>' IP STOP cijfers nieuw'!DL27</f>
        <v>0</v>
      </c>
    </row>
    <row r="178" spans="1:116">
      <c r="A178" s="47">
        <f>' IP STOP cijfers nieuw'!A28</f>
        <v>0</v>
      </c>
      <c r="B178" s="49" t="str">
        <f>' IP STOP cijfers nieuw'!B28</f>
        <v>OWNT</v>
      </c>
      <c r="C178" s="4" t="str">
        <f>' IP STOP cijfers nieuw'!C28</f>
        <v>Industriële Productie</v>
      </c>
      <c r="D178" s="4" t="str">
        <f>' IP STOP cijfers nieuw'!D28</f>
        <v>IP Voedselveiligheid VWS</v>
      </c>
      <c r="E178" s="4" t="str">
        <f>' IP STOP cijfers nieuw'!E28</f>
        <v>WWJK EU  gecoordineerd onderzoek</v>
      </c>
      <c r="F178" s="4" t="str">
        <f>' IP STOP cijfers nieuw'!F28</f>
        <v>VWS</v>
      </c>
      <c r="G178" s="4">
        <f>' IP STOP cijfers nieuw'!G28</f>
        <v>0</v>
      </c>
      <c r="H178" s="774">
        <f>' IP STOP cijfers nieuw'!H28</f>
        <v>300</v>
      </c>
      <c r="I178" s="774">
        <f>' IP STOP cijfers nieuw'!I28</f>
        <v>300</v>
      </c>
      <c r="J178" s="774">
        <f>' IP STOP cijfers nieuw'!J28</f>
        <v>0</v>
      </c>
      <c r="K178" s="774">
        <f>' IP STOP cijfers nieuw'!K28</f>
        <v>0</v>
      </c>
      <c r="L178" s="774">
        <f>' IP STOP cijfers nieuw'!L28</f>
        <v>0</v>
      </c>
      <c r="M178" s="774">
        <f>' IP STOP cijfers nieuw'!M28</f>
        <v>0</v>
      </c>
      <c r="N178" s="774">
        <f>' IP STOP cijfers nieuw'!N28</f>
        <v>0</v>
      </c>
      <c r="O178" s="774">
        <f>' IP STOP cijfers nieuw'!O28</f>
        <v>0</v>
      </c>
      <c r="P178" s="774">
        <f>' IP STOP cijfers nieuw'!P28</f>
        <v>0</v>
      </c>
      <c r="Q178" s="775">
        <f>' IP STOP cijfers nieuw'!Q28</f>
        <v>600</v>
      </c>
      <c r="R178" s="776">
        <f>' IP STOP cijfers nieuw'!R28</f>
        <v>0</v>
      </c>
      <c r="S178" s="774">
        <f>' IP STOP cijfers nieuw'!S28</f>
        <v>0</v>
      </c>
      <c r="T178" s="774">
        <f>' IP STOP cijfers nieuw'!T28</f>
        <v>600</v>
      </c>
      <c r="U178" s="774">
        <f>' IP STOP cijfers nieuw'!U28</f>
        <v>0</v>
      </c>
      <c r="V178" s="774">
        <f>' IP STOP cijfers nieuw'!V28</f>
        <v>0</v>
      </c>
      <c r="W178" s="774">
        <f>' IP STOP cijfers nieuw'!W28</f>
        <v>0</v>
      </c>
      <c r="X178" s="774">
        <f>' IP STOP cijfers nieuw'!X28</f>
        <v>0</v>
      </c>
      <c r="Y178" s="774">
        <f>' IP STOP cijfers nieuw'!Y28</f>
        <v>0</v>
      </c>
      <c r="Z178" s="777">
        <f>' IP STOP cijfers nieuw'!Z28</f>
        <v>600</v>
      </c>
      <c r="AA178" s="774">
        <f>' IP STOP cijfers nieuw'!AA28</f>
        <v>100</v>
      </c>
      <c r="AB178" s="774">
        <f>' IP STOP cijfers nieuw'!AB28</f>
        <v>0</v>
      </c>
      <c r="AC178" s="774">
        <f>' IP STOP cijfers nieuw'!AC28</f>
        <v>200</v>
      </c>
      <c r="AD178" s="774">
        <f>' IP STOP cijfers nieuw'!AD28</f>
        <v>0</v>
      </c>
      <c r="AE178" s="774">
        <f>' IP STOP cijfers nieuw'!AE28</f>
        <v>0</v>
      </c>
      <c r="AF178" s="774">
        <f>' IP STOP cijfers nieuw'!AF28</f>
        <v>300</v>
      </c>
      <c r="AG178" s="777">
        <f>' IP STOP cijfers nieuw'!AG28</f>
        <v>0</v>
      </c>
      <c r="AH178" s="774">
        <f>' IP STOP cijfers nieuw'!AH28</f>
        <v>100</v>
      </c>
      <c r="AI178" s="774">
        <f>' IP STOP cijfers nieuw'!AI28</f>
        <v>0</v>
      </c>
      <c r="AJ178" s="774">
        <f>' IP STOP cijfers nieuw'!AJ28</f>
        <v>0</v>
      </c>
      <c r="AK178" s="774">
        <f>' IP STOP cijfers nieuw'!AK28</f>
        <v>0</v>
      </c>
      <c r="AL178" s="777">
        <f>' IP STOP cijfers nieuw'!AL28</f>
        <v>0</v>
      </c>
      <c r="AM178" s="774">
        <f>' IP STOP cijfers nieuw'!AM28</f>
        <v>0</v>
      </c>
      <c r="AN178" s="774">
        <f>' IP STOP cijfers nieuw'!AN28</f>
        <v>0</v>
      </c>
      <c r="AO178" s="774">
        <f>' IP STOP cijfers nieuw'!AO28</f>
        <v>0</v>
      </c>
      <c r="AP178" s="774">
        <f>' IP STOP cijfers nieuw'!AP28</f>
        <v>0</v>
      </c>
      <c r="AQ178" s="774">
        <f>' IP STOP cijfers nieuw'!AQ28</f>
        <v>0</v>
      </c>
      <c r="AR178" s="777">
        <f>' IP STOP cijfers nieuw'!AR28</f>
        <v>0</v>
      </c>
      <c r="AS178" s="774">
        <f>' IP STOP cijfers nieuw'!AS28</f>
        <v>0</v>
      </c>
      <c r="AT178" s="774">
        <f>' IP STOP cijfers nieuw'!AT28</f>
        <v>0</v>
      </c>
      <c r="AU178" s="774">
        <f>' IP STOP cijfers nieuw'!AU28</f>
        <v>0</v>
      </c>
      <c r="AV178" s="774">
        <f>' IP STOP cijfers nieuw'!AV28</f>
        <v>0</v>
      </c>
      <c r="AW178" s="774">
        <f>' IP STOP cijfers nieuw'!AW28</f>
        <v>0</v>
      </c>
      <c r="AX178" s="774">
        <f>' IP STOP cijfers nieuw'!AX28</f>
        <v>0</v>
      </c>
      <c r="AY178" s="774">
        <f>' IP STOP cijfers nieuw'!AY28</f>
        <v>0</v>
      </c>
      <c r="AZ178" s="774">
        <f>' IP STOP cijfers nieuw'!AZ28</f>
        <v>0</v>
      </c>
      <c r="BA178" s="774">
        <f>' IP STOP cijfers nieuw'!BA28</f>
        <v>0</v>
      </c>
      <c r="BB178" s="774">
        <f>' IP STOP cijfers nieuw'!BB28</f>
        <v>0</v>
      </c>
      <c r="BC178" s="777">
        <f>' IP STOP cijfers nieuw'!BC28</f>
        <v>0</v>
      </c>
      <c r="BD178" s="774">
        <f>' IP STOP cijfers nieuw'!BD28</f>
        <v>300</v>
      </c>
      <c r="BE178" s="774">
        <f>' IP STOP cijfers nieuw'!BE28</f>
        <v>0</v>
      </c>
      <c r="BF178" s="774">
        <f>' IP STOP cijfers nieuw'!BF28</f>
        <v>0</v>
      </c>
      <c r="BG178" s="774">
        <f>' IP STOP cijfers nieuw'!BG28</f>
        <v>0</v>
      </c>
      <c r="BH178" s="774">
        <f>' IP STOP cijfers nieuw'!BH28</f>
        <v>0</v>
      </c>
      <c r="BI178" s="774">
        <f>' IP STOP cijfers nieuw'!BI28</f>
        <v>0</v>
      </c>
      <c r="BJ178" s="774">
        <f>' IP STOP cijfers nieuw'!BJ28</f>
        <v>0</v>
      </c>
      <c r="BK178" s="777">
        <f>' IP STOP cijfers nieuw'!BK28</f>
        <v>0</v>
      </c>
      <c r="BL178" s="774">
        <f>' IP STOP cijfers nieuw'!BL28</f>
        <v>0</v>
      </c>
      <c r="BM178" s="774">
        <f>' IP STOP cijfers nieuw'!BM28</f>
        <v>0</v>
      </c>
      <c r="BN178" s="774">
        <f>' IP STOP cijfers nieuw'!BN28</f>
        <v>0</v>
      </c>
      <c r="BO178" s="774">
        <f>' IP STOP cijfers nieuw'!BO28</f>
        <v>0</v>
      </c>
      <c r="BP178" s="774">
        <f>' IP STOP cijfers nieuw'!BP28</f>
        <v>0</v>
      </c>
      <c r="BQ178" s="777">
        <f>' IP STOP cijfers nieuw'!BQ28</f>
        <v>0</v>
      </c>
      <c r="BR178" s="774">
        <f>' IP STOP cijfers nieuw'!BR28</f>
        <v>0</v>
      </c>
      <c r="BS178" s="774">
        <f>' IP STOP cijfers nieuw'!BS28</f>
        <v>0</v>
      </c>
      <c r="BT178" s="774">
        <f>' IP STOP cijfers nieuw'!BT28</f>
        <v>0</v>
      </c>
      <c r="BU178" s="774">
        <f>' IP STOP cijfers nieuw'!BU28</f>
        <v>0</v>
      </c>
      <c r="BV178" s="774">
        <f>' IP STOP cijfers nieuw'!BV28</f>
        <v>0</v>
      </c>
      <c r="BW178" s="774">
        <f>' IP STOP cijfers nieuw'!BW28</f>
        <v>0</v>
      </c>
      <c r="BX178" s="778">
        <f>' IP STOP cijfers nieuw'!BX28</f>
        <v>200</v>
      </c>
      <c r="BY178" s="777">
        <f>' IP STOP cijfers nieuw'!BY28</f>
        <v>400</v>
      </c>
      <c r="BZ178" s="774">
        <f>' IP STOP cijfers nieuw'!BZ28</f>
        <v>0</v>
      </c>
      <c r="CA178" s="774">
        <f>' IP STOP cijfers nieuw'!CA28</f>
        <v>0</v>
      </c>
      <c r="CB178" s="774">
        <f>' IP STOP cijfers nieuw'!CB28</f>
        <v>0</v>
      </c>
      <c r="CC178" s="774">
        <f>' IP STOP cijfers nieuw'!CC28</f>
        <v>0</v>
      </c>
      <c r="CD178" s="774">
        <f>' IP STOP cijfers nieuw'!CD28</f>
        <v>0</v>
      </c>
      <c r="CE178" s="774">
        <f>' IP STOP cijfers nieuw'!CE28</f>
        <v>0</v>
      </c>
      <c r="CF178" s="774">
        <f>' IP STOP cijfers nieuw'!CF28</f>
        <v>0</v>
      </c>
      <c r="CG178" s="774">
        <f>' IP STOP cijfers nieuw'!CG28</f>
        <v>0</v>
      </c>
      <c r="CH178" s="774">
        <f>' IP STOP cijfers nieuw'!CH28</f>
        <v>0</v>
      </c>
      <c r="CI178" s="774">
        <f>' IP STOP cijfers nieuw'!CI28</f>
        <v>0</v>
      </c>
      <c r="CJ178" s="774">
        <f>' IP STOP cijfers nieuw'!CJ28</f>
        <v>0</v>
      </c>
      <c r="CK178" s="774">
        <f>' IP STOP cijfers nieuw'!CK28</f>
        <v>0</v>
      </c>
      <c r="CL178" s="779">
        <f>' IP STOP cijfers nieuw'!CL28</f>
        <v>0</v>
      </c>
      <c r="CM178" s="774">
        <f>' IP STOP cijfers nieuw'!CM28</f>
        <v>0</v>
      </c>
      <c r="CN178" s="774">
        <f>' IP STOP cijfers nieuw'!CN28</f>
        <v>0</v>
      </c>
      <c r="CO178" s="774">
        <f>' IP STOP cijfers nieuw'!CO28</f>
        <v>0</v>
      </c>
      <c r="CP178" s="11">
        <f>' IP STOP cijfers nieuw'!CP28</f>
        <v>0</v>
      </c>
      <c r="CQ178" s="11">
        <f>' IP STOP cijfers nieuw'!CQ28</f>
        <v>0</v>
      </c>
      <c r="CR178" s="11">
        <f>' IP STOP cijfers nieuw'!CR28</f>
        <v>0</v>
      </c>
      <c r="CS178" s="11">
        <f>' IP STOP cijfers nieuw'!CS28</f>
        <v>0</v>
      </c>
      <c r="CT178" s="11">
        <f>' IP STOP cijfers nieuw'!CT28</f>
        <v>0</v>
      </c>
      <c r="CU178" s="11">
        <f>' IP STOP cijfers nieuw'!CU28</f>
        <v>0</v>
      </c>
      <c r="CV178" s="11">
        <f>' IP STOP cijfers nieuw'!CV28</f>
        <v>0</v>
      </c>
      <c r="CW178" s="11">
        <f>' IP STOP cijfers nieuw'!CW28</f>
        <v>0</v>
      </c>
      <c r="CX178" s="11">
        <f>' IP STOP cijfers nieuw'!CX28</f>
        <v>0</v>
      </c>
      <c r="CY178" s="26">
        <f>' IP STOP cijfers nieuw'!CY28</f>
        <v>0</v>
      </c>
      <c r="CZ178" s="15">
        <f>' IP STOP cijfers nieuw'!CZ28</f>
        <v>0</v>
      </c>
      <c r="DA178" s="11">
        <f>' IP STOP cijfers nieuw'!DA28</f>
        <v>0</v>
      </c>
      <c r="DB178" s="11">
        <f>' IP STOP cijfers nieuw'!DB28</f>
        <v>0</v>
      </c>
      <c r="DC178" s="11">
        <f>' IP STOP cijfers nieuw'!DC28</f>
        <v>0</v>
      </c>
      <c r="DD178" s="11">
        <f>' IP STOP cijfers nieuw'!DD28</f>
        <v>0</v>
      </c>
      <c r="DE178" s="11">
        <f>' IP STOP cijfers nieuw'!DE28</f>
        <v>0</v>
      </c>
      <c r="DF178" s="11">
        <f>' IP STOP cijfers nieuw'!DF28</f>
        <v>0</v>
      </c>
      <c r="DG178" s="11">
        <f>' IP STOP cijfers nieuw'!DG28</f>
        <v>0</v>
      </c>
      <c r="DH178" s="11">
        <f>' IP STOP cijfers nieuw'!DH28</f>
        <v>0</v>
      </c>
      <c r="DI178" s="11">
        <f>' IP STOP cijfers nieuw'!DI28</f>
        <v>0</v>
      </c>
      <c r="DJ178" s="11">
        <f>' IP STOP cijfers nieuw'!DJ28</f>
        <v>0</v>
      </c>
      <c r="DK178" s="11">
        <f>' IP STOP cijfers nieuw'!DK28</f>
        <v>0</v>
      </c>
      <c r="DL178" s="26">
        <f>' IP STOP cijfers nieuw'!DL28</f>
        <v>0</v>
      </c>
    </row>
    <row r="179" spans="1:116">
      <c r="A179" s="47">
        <f>' IP STOP cijfers nieuw'!A29</f>
        <v>0</v>
      </c>
      <c r="B179" s="49" t="str">
        <f>' IP STOP cijfers nieuw'!B29</f>
        <v>OWNT</v>
      </c>
      <c r="C179" s="4" t="str">
        <f>' IP STOP cijfers nieuw'!C29</f>
        <v>Industriële Productie</v>
      </c>
      <c r="D179" s="4" t="str">
        <f>' IP STOP cijfers nieuw'!D29</f>
        <v>IP Voedselveiligheid VWS</v>
      </c>
      <c r="E179" s="4" t="str">
        <f>' IP STOP cijfers nieuw'!E29</f>
        <v xml:space="preserve">WWJK Ondersteuning RIVM bij EU activiteiten </v>
      </c>
      <c r="F179" s="4" t="str">
        <f>' IP STOP cijfers nieuw'!F29</f>
        <v>VWS</v>
      </c>
      <c r="G179" s="4">
        <f>' IP STOP cijfers nieuw'!G29</f>
        <v>0</v>
      </c>
      <c r="H179" s="774">
        <f>' IP STOP cijfers nieuw'!H29</f>
        <v>0</v>
      </c>
      <c r="I179" s="774">
        <f>' IP STOP cijfers nieuw'!I29</f>
        <v>0</v>
      </c>
      <c r="J179" s="774">
        <f>' IP STOP cijfers nieuw'!J29</f>
        <v>0</v>
      </c>
      <c r="K179" s="774">
        <f>' IP STOP cijfers nieuw'!K29</f>
        <v>0</v>
      </c>
      <c r="L179" s="774">
        <f>' IP STOP cijfers nieuw'!L29</f>
        <v>0</v>
      </c>
      <c r="M179" s="774">
        <f>' IP STOP cijfers nieuw'!M29</f>
        <v>0</v>
      </c>
      <c r="N179" s="774">
        <f>' IP STOP cijfers nieuw'!N29</f>
        <v>0</v>
      </c>
      <c r="O179" s="774">
        <f>' IP STOP cijfers nieuw'!O29</f>
        <v>0</v>
      </c>
      <c r="P179" s="774">
        <f>' IP STOP cijfers nieuw'!P29</f>
        <v>0</v>
      </c>
      <c r="Q179" s="775">
        <f>' IP STOP cijfers nieuw'!Q29</f>
        <v>0</v>
      </c>
      <c r="R179" s="776">
        <f>' IP STOP cijfers nieuw'!R29</f>
        <v>0</v>
      </c>
      <c r="S179" s="774">
        <f>' IP STOP cijfers nieuw'!S29</f>
        <v>0</v>
      </c>
      <c r="T179" s="774">
        <f>' IP STOP cijfers nieuw'!T29</f>
        <v>0</v>
      </c>
      <c r="U179" s="774">
        <f>' IP STOP cijfers nieuw'!U29</f>
        <v>0</v>
      </c>
      <c r="V179" s="774">
        <f>' IP STOP cijfers nieuw'!V29</f>
        <v>0</v>
      </c>
      <c r="W179" s="774">
        <f>' IP STOP cijfers nieuw'!W29</f>
        <v>0</v>
      </c>
      <c r="X179" s="774">
        <f>' IP STOP cijfers nieuw'!X29</f>
        <v>0</v>
      </c>
      <c r="Y179" s="774">
        <f>' IP STOP cijfers nieuw'!Y29</f>
        <v>0</v>
      </c>
      <c r="Z179" s="777">
        <f>' IP STOP cijfers nieuw'!Z29</f>
        <v>0</v>
      </c>
      <c r="AA179" s="774">
        <f>' IP STOP cijfers nieuw'!AA29</f>
        <v>0</v>
      </c>
      <c r="AB179" s="774">
        <f>' IP STOP cijfers nieuw'!AB29</f>
        <v>0</v>
      </c>
      <c r="AC179" s="774">
        <f>' IP STOP cijfers nieuw'!AC29</f>
        <v>0</v>
      </c>
      <c r="AD179" s="774">
        <f>' IP STOP cijfers nieuw'!AD29</f>
        <v>0</v>
      </c>
      <c r="AE179" s="774">
        <f>' IP STOP cijfers nieuw'!AE29</f>
        <v>0</v>
      </c>
      <c r="AF179" s="774">
        <f>' IP STOP cijfers nieuw'!AF29</f>
        <v>0</v>
      </c>
      <c r="AG179" s="777">
        <f>' IP STOP cijfers nieuw'!AG29</f>
        <v>0</v>
      </c>
      <c r="AH179" s="774">
        <f>' IP STOP cijfers nieuw'!AH29</f>
        <v>0</v>
      </c>
      <c r="AI179" s="774">
        <f>' IP STOP cijfers nieuw'!AI29</f>
        <v>0</v>
      </c>
      <c r="AJ179" s="774">
        <f>' IP STOP cijfers nieuw'!AJ29</f>
        <v>0</v>
      </c>
      <c r="AK179" s="774">
        <f>' IP STOP cijfers nieuw'!AK29</f>
        <v>0</v>
      </c>
      <c r="AL179" s="777">
        <f>' IP STOP cijfers nieuw'!AL29</f>
        <v>0</v>
      </c>
      <c r="AM179" s="774">
        <f>' IP STOP cijfers nieuw'!AM29</f>
        <v>0</v>
      </c>
      <c r="AN179" s="774">
        <f>' IP STOP cijfers nieuw'!AN29</f>
        <v>0</v>
      </c>
      <c r="AO179" s="774">
        <f>' IP STOP cijfers nieuw'!AO29</f>
        <v>0</v>
      </c>
      <c r="AP179" s="774">
        <f>' IP STOP cijfers nieuw'!AP29</f>
        <v>0</v>
      </c>
      <c r="AQ179" s="774">
        <f>' IP STOP cijfers nieuw'!AQ29</f>
        <v>0</v>
      </c>
      <c r="AR179" s="777">
        <f>' IP STOP cijfers nieuw'!AR29</f>
        <v>0</v>
      </c>
      <c r="AS179" s="774">
        <f>' IP STOP cijfers nieuw'!AS29</f>
        <v>0</v>
      </c>
      <c r="AT179" s="774">
        <f>' IP STOP cijfers nieuw'!AT29</f>
        <v>0</v>
      </c>
      <c r="AU179" s="774">
        <f>' IP STOP cijfers nieuw'!AU29</f>
        <v>0</v>
      </c>
      <c r="AV179" s="774">
        <f>' IP STOP cijfers nieuw'!AV29</f>
        <v>0</v>
      </c>
      <c r="AW179" s="774">
        <f>' IP STOP cijfers nieuw'!AW29</f>
        <v>0</v>
      </c>
      <c r="AX179" s="774">
        <f>' IP STOP cijfers nieuw'!AX29</f>
        <v>0</v>
      </c>
      <c r="AY179" s="774">
        <f>' IP STOP cijfers nieuw'!AY29</f>
        <v>0</v>
      </c>
      <c r="AZ179" s="774">
        <f>' IP STOP cijfers nieuw'!AZ29</f>
        <v>0</v>
      </c>
      <c r="BA179" s="774">
        <f>' IP STOP cijfers nieuw'!BA29</f>
        <v>0</v>
      </c>
      <c r="BB179" s="774">
        <f>' IP STOP cijfers nieuw'!BB29</f>
        <v>0</v>
      </c>
      <c r="BC179" s="777">
        <f>' IP STOP cijfers nieuw'!BC29</f>
        <v>0</v>
      </c>
      <c r="BD179" s="774">
        <f>' IP STOP cijfers nieuw'!BD29</f>
        <v>0</v>
      </c>
      <c r="BE179" s="774">
        <f>' IP STOP cijfers nieuw'!BE29</f>
        <v>0</v>
      </c>
      <c r="BF179" s="774">
        <f>' IP STOP cijfers nieuw'!BF29</f>
        <v>0</v>
      </c>
      <c r="BG179" s="774">
        <f>' IP STOP cijfers nieuw'!BG29</f>
        <v>0</v>
      </c>
      <c r="BH179" s="774">
        <f>' IP STOP cijfers nieuw'!BH29</f>
        <v>0</v>
      </c>
      <c r="BI179" s="774">
        <f>' IP STOP cijfers nieuw'!BI29</f>
        <v>0</v>
      </c>
      <c r="BJ179" s="774">
        <f>' IP STOP cijfers nieuw'!BJ29</f>
        <v>0</v>
      </c>
      <c r="BK179" s="777">
        <f>' IP STOP cijfers nieuw'!BK29</f>
        <v>0</v>
      </c>
      <c r="BL179" s="774">
        <f>' IP STOP cijfers nieuw'!BL29</f>
        <v>0</v>
      </c>
      <c r="BM179" s="774">
        <f>' IP STOP cijfers nieuw'!BM29</f>
        <v>0</v>
      </c>
      <c r="BN179" s="774">
        <f>' IP STOP cijfers nieuw'!BN29</f>
        <v>0</v>
      </c>
      <c r="BO179" s="774">
        <f>' IP STOP cijfers nieuw'!BO29</f>
        <v>0</v>
      </c>
      <c r="BP179" s="774">
        <f>' IP STOP cijfers nieuw'!BP29</f>
        <v>0</v>
      </c>
      <c r="BQ179" s="777">
        <f>' IP STOP cijfers nieuw'!BQ29</f>
        <v>0</v>
      </c>
      <c r="BR179" s="774">
        <f>' IP STOP cijfers nieuw'!BR29</f>
        <v>0</v>
      </c>
      <c r="BS179" s="774">
        <f>' IP STOP cijfers nieuw'!BS29</f>
        <v>0</v>
      </c>
      <c r="BT179" s="774">
        <f>' IP STOP cijfers nieuw'!BT29</f>
        <v>0</v>
      </c>
      <c r="BU179" s="774">
        <f>' IP STOP cijfers nieuw'!BU29</f>
        <v>0</v>
      </c>
      <c r="BV179" s="774">
        <f>' IP STOP cijfers nieuw'!BV29</f>
        <v>0</v>
      </c>
      <c r="BW179" s="774">
        <f>' IP STOP cijfers nieuw'!BW29</f>
        <v>0</v>
      </c>
      <c r="BX179" s="778">
        <f>' IP STOP cijfers nieuw'!BX29</f>
        <v>0</v>
      </c>
      <c r="BY179" s="777">
        <f>' IP STOP cijfers nieuw'!BY29</f>
        <v>0</v>
      </c>
      <c r="BZ179" s="774">
        <f>' IP STOP cijfers nieuw'!BZ29</f>
        <v>0</v>
      </c>
      <c r="CA179" s="774">
        <f>' IP STOP cijfers nieuw'!CA29</f>
        <v>0</v>
      </c>
      <c r="CB179" s="774">
        <f>' IP STOP cijfers nieuw'!CB29</f>
        <v>0</v>
      </c>
      <c r="CC179" s="774">
        <f>' IP STOP cijfers nieuw'!CC29</f>
        <v>0</v>
      </c>
      <c r="CD179" s="774">
        <f>' IP STOP cijfers nieuw'!CD29</f>
        <v>0</v>
      </c>
      <c r="CE179" s="774">
        <f>' IP STOP cijfers nieuw'!CE29</f>
        <v>0</v>
      </c>
      <c r="CF179" s="774">
        <f>' IP STOP cijfers nieuw'!CF29</f>
        <v>0</v>
      </c>
      <c r="CG179" s="774">
        <f>' IP STOP cijfers nieuw'!CG29</f>
        <v>0</v>
      </c>
      <c r="CH179" s="774">
        <f>' IP STOP cijfers nieuw'!CH29</f>
        <v>0</v>
      </c>
      <c r="CI179" s="774">
        <f>' IP STOP cijfers nieuw'!CI29</f>
        <v>0</v>
      </c>
      <c r="CJ179" s="774">
        <f>' IP STOP cijfers nieuw'!CJ29</f>
        <v>0</v>
      </c>
      <c r="CK179" s="774">
        <f>' IP STOP cijfers nieuw'!CK29</f>
        <v>0</v>
      </c>
      <c r="CL179" s="779">
        <f>' IP STOP cijfers nieuw'!CL29</f>
        <v>0</v>
      </c>
      <c r="CM179" s="774">
        <f>' IP STOP cijfers nieuw'!CM29</f>
        <v>0</v>
      </c>
      <c r="CN179" s="774">
        <f>' IP STOP cijfers nieuw'!CN29</f>
        <v>0</v>
      </c>
      <c r="CO179" s="774">
        <f>' IP STOP cijfers nieuw'!CO29</f>
        <v>0</v>
      </c>
      <c r="CP179" s="11">
        <f>' IP STOP cijfers nieuw'!CP29</f>
        <v>0</v>
      </c>
      <c r="CQ179" s="11">
        <f>' IP STOP cijfers nieuw'!CQ29</f>
        <v>0</v>
      </c>
      <c r="CR179" s="11">
        <f>' IP STOP cijfers nieuw'!CR29</f>
        <v>0</v>
      </c>
      <c r="CS179" s="11">
        <f>' IP STOP cijfers nieuw'!CS29</f>
        <v>0</v>
      </c>
      <c r="CT179" s="11">
        <f>' IP STOP cijfers nieuw'!CT29</f>
        <v>0</v>
      </c>
      <c r="CU179" s="11">
        <f>' IP STOP cijfers nieuw'!CU29</f>
        <v>0</v>
      </c>
      <c r="CV179" s="11">
        <f>' IP STOP cijfers nieuw'!CV29</f>
        <v>0</v>
      </c>
      <c r="CW179" s="11">
        <f>' IP STOP cijfers nieuw'!CW29</f>
        <v>0</v>
      </c>
      <c r="CX179" s="11">
        <f>' IP STOP cijfers nieuw'!CX29</f>
        <v>0</v>
      </c>
      <c r="CY179" s="26">
        <f>' IP STOP cijfers nieuw'!CY29</f>
        <v>0</v>
      </c>
      <c r="CZ179" s="15">
        <f>' IP STOP cijfers nieuw'!CZ29</f>
        <v>0</v>
      </c>
      <c r="DA179" s="11">
        <f>' IP STOP cijfers nieuw'!DA29</f>
        <v>0</v>
      </c>
      <c r="DB179" s="11">
        <f>' IP STOP cijfers nieuw'!DB29</f>
        <v>0</v>
      </c>
      <c r="DC179" s="11">
        <f>' IP STOP cijfers nieuw'!DC29</f>
        <v>0</v>
      </c>
      <c r="DD179" s="11">
        <f>' IP STOP cijfers nieuw'!DD29</f>
        <v>0</v>
      </c>
      <c r="DE179" s="11">
        <f>' IP STOP cijfers nieuw'!DE29</f>
        <v>0</v>
      </c>
      <c r="DF179" s="11">
        <f>' IP STOP cijfers nieuw'!DF29</f>
        <v>0</v>
      </c>
      <c r="DG179" s="11">
        <f>' IP STOP cijfers nieuw'!DG29</f>
        <v>0</v>
      </c>
      <c r="DH179" s="11">
        <f>' IP STOP cijfers nieuw'!DH29</f>
        <v>0</v>
      </c>
      <c r="DI179" s="11">
        <f>' IP STOP cijfers nieuw'!DI29</f>
        <v>0</v>
      </c>
      <c r="DJ179" s="11">
        <f>' IP STOP cijfers nieuw'!DJ29</f>
        <v>0</v>
      </c>
      <c r="DK179" s="11">
        <f>' IP STOP cijfers nieuw'!DK29</f>
        <v>0</v>
      </c>
      <c r="DL179" s="26">
        <f>' IP STOP cijfers nieuw'!DL29</f>
        <v>0</v>
      </c>
    </row>
    <row r="180" spans="1:116">
      <c r="A180" s="47">
        <f>' IP STOP cijfers nieuw'!A30</f>
        <v>0</v>
      </c>
      <c r="B180" s="49" t="str">
        <f>' IP STOP cijfers nieuw'!B30</f>
        <v>OWNT/OWNL/OWNA/OWNK</v>
      </c>
      <c r="C180" s="4" t="str">
        <f>' IP STOP cijfers nieuw'!C30</f>
        <v>Industriële Productie</v>
      </c>
      <c r="D180" s="4" t="str">
        <f>' IP STOP cijfers nieuw'!D30</f>
        <v>IP Voedselveiligheid VWS</v>
      </c>
      <c r="E180" s="4" t="str">
        <f>' IP STOP cijfers nieuw'!E30</f>
        <v>Contaminanten mycotoxine</v>
      </c>
      <c r="F180" s="4" t="str">
        <f>' IP STOP cijfers nieuw'!F30</f>
        <v>VWS</v>
      </c>
      <c r="G180" s="4">
        <f>' IP STOP cijfers nieuw'!G30</f>
        <v>0</v>
      </c>
      <c r="H180" s="774">
        <f>' IP STOP cijfers nieuw'!H30</f>
        <v>6142</v>
      </c>
      <c r="I180" s="774">
        <f>' IP STOP cijfers nieuw'!I30</f>
        <v>10425</v>
      </c>
      <c r="J180" s="774">
        <f>' IP STOP cijfers nieuw'!J30</f>
        <v>0</v>
      </c>
      <c r="K180" s="774">
        <f>' IP STOP cijfers nieuw'!K30</f>
        <v>1000</v>
      </c>
      <c r="L180" s="774">
        <f>' IP STOP cijfers nieuw'!L30</f>
        <v>0</v>
      </c>
      <c r="M180" s="774">
        <f>' IP STOP cijfers nieuw'!M30</f>
        <v>0</v>
      </c>
      <c r="N180" s="774">
        <f>' IP STOP cijfers nieuw'!N30</f>
        <v>0</v>
      </c>
      <c r="O180" s="774">
        <f>' IP STOP cijfers nieuw'!O30</f>
        <v>0</v>
      </c>
      <c r="P180" s="774">
        <f>' IP STOP cijfers nieuw'!P30</f>
        <v>0</v>
      </c>
      <c r="Q180" s="775">
        <f>' IP STOP cijfers nieuw'!Q30</f>
        <v>17567</v>
      </c>
      <c r="R180" s="776">
        <f>' IP STOP cijfers nieuw'!R30</f>
        <v>2000</v>
      </c>
      <c r="S180" s="774">
        <f>' IP STOP cijfers nieuw'!S30</f>
        <v>0</v>
      </c>
      <c r="T180" s="774">
        <f>' IP STOP cijfers nieuw'!T30</f>
        <v>15567</v>
      </c>
      <c r="U180" s="774">
        <f>' IP STOP cijfers nieuw'!U30</f>
        <v>0</v>
      </c>
      <c r="V180" s="774">
        <f>' IP STOP cijfers nieuw'!V30</f>
        <v>0</v>
      </c>
      <c r="W180" s="774">
        <f>' IP STOP cijfers nieuw'!W30</f>
        <v>0</v>
      </c>
      <c r="X180" s="774">
        <f>' IP STOP cijfers nieuw'!X30</f>
        <v>0</v>
      </c>
      <c r="Y180" s="774">
        <f>' IP STOP cijfers nieuw'!Y30</f>
        <v>0</v>
      </c>
      <c r="Z180" s="777">
        <f>' IP STOP cijfers nieuw'!Z30</f>
        <v>17567</v>
      </c>
      <c r="AA180" s="774">
        <f>' IP STOP cijfers nieuw'!AA30</f>
        <v>1117</v>
      </c>
      <c r="AB180" s="774">
        <f>' IP STOP cijfers nieuw'!AB30</f>
        <v>0</v>
      </c>
      <c r="AC180" s="774">
        <f>' IP STOP cijfers nieuw'!AC30</f>
        <v>3025</v>
      </c>
      <c r="AD180" s="774">
        <f>' IP STOP cijfers nieuw'!AD30</f>
        <v>0</v>
      </c>
      <c r="AE180" s="774">
        <f>' IP STOP cijfers nieuw'!AE30</f>
        <v>0</v>
      </c>
      <c r="AF180" s="774">
        <f>' IP STOP cijfers nieuw'!AF30</f>
        <v>11425</v>
      </c>
      <c r="AG180" s="777">
        <f>' IP STOP cijfers nieuw'!AG30</f>
        <v>0</v>
      </c>
      <c r="AH180" s="774">
        <f>' IP STOP cijfers nieuw'!AH30</f>
        <v>1117</v>
      </c>
      <c r="AI180" s="774">
        <f>' IP STOP cijfers nieuw'!AI30</f>
        <v>0</v>
      </c>
      <c r="AJ180" s="774">
        <f>' IP STOP cijfers nieuw'!AJ30</f>
        <v>0</v>
      </c>
      <c r="AK180" s="774">
        <f>' IP STOP cijfers nieuw'!AK30</f>
        <v>0</v>
      </c>
      <c r="AL180" s="777">
        <f>' IP STOP cijfers nieuw'!AL30</f>
        <v>0</v>
      </c>
      <c r="AM180" s="774">
        <f>' IP STOP cijfers nieuw'!AM30</f>
        <v>0</v>
      </c>
      <c r="AN180" s="774">
        <f>' IP STOP cijfers nieuw'!AN30</f>
        <v>0</v>
      </c>
      <c r="AO180" s="774">
        <f>' IP STOP cijfers nieuw'!AO30</f>
        <v>0</v>
      </c>
      <c r="AP180" s="774">
        <f>' IP STOP cijfers nieuw'!AP30</f>
        <v>0</v>
      </c>
      <c r="AQ180" s="774">
        <f>' IP STOP cijfers nieuw'!AQ30</f>
        <v>0</v>
      </c>
      <c r="AR180" s="777">
        <f>' IP STOP cijfers nieuw'!AR30</f>
        <v>0</v>
      </c>
      <c r="AS180" s="774">
        <f>' IP STOP cijfers nieuw'!AS30</f>
        <v>0</v>
      </c>
      <c r="AT180" s="774">
        <f>' IP STOP cijfers nieuw'!AT30</f>
        <v>0</v>
      </c>
      <c r="AU180" s="774">
        <f>' IP STOP cijfers nieuw'!AU30</f>
        <v>0</v>
      </c>
      <c r="AV180" s="774">
        <f>' IP STOP cijfers nieuw'!AV30</f>
        <v>0</v>
      </c>
      <c r="AW180" s="774">
        <f>' IP STOP cijfers nieuw'!AW30</f>
        <v>0</v>
      </c>
      <c r="AX180" s="774">
        <f>' IP STOP cijfers nieuw'!AX30</f>
        <v>0</v>
      </c>
      <c r="AY180" s="774">
        <f>' IP STOP cijfers nieuw'!AY30</f>
        <v>0</v>
      </c>
      <c r="AZ180" s="774">
        <f>' IP STOP cijfers nieuw'!AZ30</f>
        <v>0</v>
      </c>
      <c r="BA180" s="774">
        <f>' IP STOP cijfers nieuw'!BA30</f>
        <v>0</v>
      </c>
      <c r="BB180" s="774">
        <f>' IP STOP cijfers nieuw'!BB30</f>
        <v>0</v>
      </c>
      <c r="BC180" s="777">
        <f>' IP STOP cijfers nieuw'!BC30</f>
        <v>0</v>
      </c>
      <c r="BD180" s="774">
        <f>' IP STOP cijfers nieuw'!BD30</f>
        <v>0</v>
      </c>
      <c r="BE180" s="774">
        <f>' IP STOP cijfers nieuw'!BE30</f>
        <v>11425</v>
      </c>
      <c r="BF180" s="774">
        <f>' IP STOP cijfers nieuw'!BF30</f>
        <v>0</v>
      </c>
      <c r="BG180" s="774">
        <f>' IP STOP cijfers nieuw'!BG30</f>
        <v>0</v>
      </c>
      <c r="BH180" s="774">
        <f>' IP STOP cijfers nieuw'!BH30</f>
        <v>0</v>
      </c>
      <c r="BI180" s="774">
        <f>' IP STOP cijfers nieuw'!BI30</f>
        <v>0</v>
      </c>
      <c r="BJ180" s="774">
        <f>' IP STOP cijfers nieuw'!BJ30</f>
        <v>0</v>
      </c>
      <c r="BK180" s="777">
        <f>' IP STOP cijfers nieuw'!BK30</f>
        <v>0</v>
      </c>
      <c r="BL180" s="774">
        <f>' IP STOP cijfers nieuw'!BL30</f>
        <v>0</v>
      </c>
      <c r="BM180" s="774">
        <f>' IP STOP cijfers nieuw'!BM30</f>
        <v>0</v>
      </c>
      <c r="BN180" s="774">
        <f>' IP STOP cijfers nieuw'!BN30</f>
        <v>0</v>
      </c>
      <c r="BO180" s="774">
        <f>' IP STOP cijfers nieuw'!BO30</f>
        <v>0</v>
      </c>
      <c r="BP180" s="774">
        <f>' IP STOP cijfers nieuw'!BP30</f>
        <v>0</v>
      </c>
      <c r="BQ180" s="777">
        <f>' IP STOP cijfers nieuw'!BQ30</f>
        <v>0</v>
      </c>
      <c r="BR180" s="774">
        <f>' IP STOP cijfers nieuw'!BR30</f>
        <v>0</v>
      </c>
      <c r="BS180" s="774">
        <f>' IP STOP cijfers nieuw'!BS30</f>
        <v>0</v>
      </c>
      <c r="BT180" s="774">
        <f>' IP STOP cijfers nieuw'!BT30</f>
        <v>0</v>
      </c>
      <c r="BU180" s="774">
        <f>' IP STOP cijfers nieuw'!BU30</f>
        <v>0</v>
      </c>
      <c r="BV180" s="774">
        <f>' IP STOP cijfers nieuw'!BV30</f>
        <v>0</v>
      </c>
      <c r="BW180" s="774">
        <f>' IP STOP cijfers nieuw'!BW30</f>
        <v>0</v>
      </c>
      <c r="BX180" s="778">
        <f>' IP STOP cijfers nieuw'!BX30</f>
        <v>3025</v>
      </c>
      <c r="BY180" s="777">
        <f>' IP STOP cijfers nieuw'!BY30</f>
        <v>12542</v>
      </c>
      <c r="BZ180" s="774">
        <f>' IP STOP cijfers nieuw'!BZ30</f>
        <v>0</v>
      </c>
      <c r="CA180" s="774">
        <f>' IP STOP cijfers nieuw'!CA30</f>
        <v>0</v>
      </c>
      <c r="CB180" s="774">
        <f>' IP STOP cijfers nieuw'!CB30</f>
        <v>0</v>
      </c>
      <c r="CC180" s="774">
        <f>' IP STOP cijfers nieuw'!CC30</f>
        <v>0</v>
      </c>
      <c r="CD180" s="774">
        <f>' IP STOP cijfers nieuw'!CD30</f>
        <v>0</v>
      </c>
      <c r="CE180" s="774">
        <f>' IP STOP cijfers nieuw'!CE30</f>
        <v>0</v>
      </c>
      <c r="CF180" s="774">
        <f>' IP STOP cijfers nieuw'!CF30</f>
        <v>0</v>
      </c>
      <c r="CG180" s="774">
        <f>' IP STOP cijfers nieuw'!CG30</f>
        <v>0</v>
      </c>
      <c r="CH180" s="774">
        <f>' IP STOP cijfers nieuw'!CH30</f>
        <v>0</v>
      </c>
      <c r="CI180" s="774">
        <f>' IP STOP cijfers nieuw'!CI30</f>
        <v>0</v>
      </c>
      <c r="CJ180" s="774">
        <f>' IP STOP cijfers nieuw'!CJ30</f>
        <v>0</v>
      </c>
      <c r="CK180" s="774">
        <f>' IP STOP cijfers nieuw'!CK30</f>
        <v>0</v>
      </c>
      <c r="CL180" s="779">
        <f>' IP STOP cijfers nieuw'!CL30</f>
        <v>0</v>
      </c>
      <c r="CM180" s="774">
        <f>' IP STOP cijfers nieuw'!CM30</f>
        <v>0</v>
      </c>
      <c r="CN180" s="774">
        <f>' IP STOP cijfers nieuw'!CN30</f>
        <v>0</v>
      </c>
      <c r="CO180" s="774">
        <f>' IP STOP cijfers nieuw'!CO30</f>
        <v>0</v>
      </c>
      <c r="CP180" s="11">
        <f>' IP STOP cijfers nieuw'!CP30</f>
        <v>0</v>
      </c>
      <c r="CQ180" s="11">
        <f>' IP STOP cijfers nieuw'!CQ30</f>
        <v>0</v>
      </c>
      <c r="CR180" s="11">
        <f>' IP STOP cijfers nieuw'!CR30</f>
        <v>0</v>
      </c>
      <c r="CS180" s="11">
        <f>' IP STOP cijfers nieuw'!CS30</f>
        <v>0</v>
      </c>
      <c r="CT180" s="11">
        <f>' IP STOP cijfers nieuw'!CT30</f>
        <v>0</v>
      </c>
      <c r="CU180" s="11">
        <f>' IP STOP cijfers nieuw'!CU30</f>
        <v>0</v>
      </c>
      <c r="CV180" s="11">
        <f>' IP STOP cijfers nieuw'!CV30</f>
        <v>0</v>
      </c>
      <c r="CW180" s="11">
        <f>' IP STOP cijfers nieuw'!CW30</f>
        <v>0</v>
      </c>
      <c r="CX180" s="11">
        <f>' IP STOP cijfers nieuw'!CX30</f>
        <v>0</v>
      </c>
      <c r="CY180" s="26">
        <f>' IP STOP cijfers nieuw'!CY30</f>
        <v>0</v>
      </c>
      <c r="CZ180" s="15">
        <f>' IP STOP cijfers nieuw'!CZ30</f>
        <v>0</v>
      </c>
      <c r="DA180" s="11">
        <f>' IP STOP cijfers nieuw'!DA30</f>
        <v>0</v>
      </c>
      <c r="DB180" s="11">
        <f>' IP STOP cijfers nieuw'!DB30</f>
        <v>0</v>
      </c>
      <c r="DC180" s="11">
        <f>' IP STOP cijfers nieuw'!DC30</f>
        <v>0</v>
      </c>
      <c r="DD180" s="11">
        <f>' IP STOP cijfers nieuw'!DD30</f>
        <v>0</v>
      </c>
      <c r="DE180" s="11">
        <f>' IP STOP cijfers nieuw'!DE30</f>
        <v>0</v>
      </c>
      <c r="DF180" s="11">
        <f>' IP STOP cijfers nieuw'!DF30</f>
        <v>0</v>
      </c>
      <c r="DG180" s="11">
        <f>' IP STOP cijfers nieuw'!DG30</f>
        <v>0</v>
      </c>
      <c r="DH180" s="11">
        <f>' IP STOP cijfers nieuw'!DH30</f>
        <v>0</v>
      </c>
      <c r="DI180" s="11">
        <f>' IP STOP cijfers nieuw'!DI30</f>
        <v>0</v>
      </c>
      <c r="DJ180" s="11">
        <f>' IP STOP cijfers nieuw'!DJ30</f>
        <v>0</v>
      </c>
      <c r="DK180" s="11">
        <f>' IP STOP cijfers nieuw'!DK30</f>
        <v>0</v>
      </c>
      <c r="DL180" s="26">
        <f>' IP STOP cijfers nieuw'!DL30</f>
        <v>0</v>
      </c>
    </row>
    <row r="181" spans="1:116">
      <c r="A181" s="47">
        <f>' IP STOP cijfers nieuw'!A31</f>
        <v>0</v>
      </c>
      <c r="B181" s="49" t="str">
        <f>' IP STOP cijfers nieuw'!B31</f>
        <v>OWNT/OWNL/OWNA/OWNK</v>
      </c>
      <c r="C181" s="4" t="str">
        <f>' IP STOP cijfers nieuw'!C31</f>
        <v>Industriële Productie</v>
      </c>
      <c r="D181" s="4" t="str">
        <f>' IP STOP cijfers nieuw'!D31</f>
        <v>IP Voedselveiligheid VWS</v>
      </c>
      <c r="E181" s="4" t="str">
        <f>' IP STOP cijfers nieuw'!E31</f>
        <v>Contaminanten Nationaal Plan Residuen</v>
      </c>
      <c r="F181" s="4" t="str">
        <f>' IP STOP cijfers nieuw'!F31</f>
        <v>VWS</v>
      </c>
      <c r="G181" s="4">
        <f>' IP STOP cijfers nieuw'!G31</f>
        <v>0</v>
      </c>
      <c r="H181" s="774">
        <f>' IP STOP cijfers nieuw'!H31</f>
        <v>6086</v>
      </c>
      <c r="I181" s="774">
        <f>' IP STOP cijfers nieuw'!I31</f>
        <v>9748</v>
      </c>
      <c r="J181" s="774">
        <f>' IP STOP cijfers nieuw'!J31</f>
        <v>0</v>
      </c>
      <c r="K181" s="774">
        <f>' IP STOP cijfers nieuw'!K31</f>
        <v>5445</v>
      </c>
      <c r="L181" s="774">
        <f>' IP STOP cijfers nieuw'!L31</f>
        <v>0</v>
      </c>
      <c r="M181" s="774">
        <f>' IP STOP cijfers nieuw'!M31</f>
        <v>0</v>
      </c>
      <c r="N181" s="774">
        <f>' IP STOP cijfers nieuw'!N31</f>
        <v>0</v>
      </c>
      <c r="O181" s="774">
        <f>' IP STOP cijfers nieuw'!O31</f>
        <v>0</v>
      </c>
      <c r="P181" s="774">
        <f>' IP STOP cijfers nieuw'!P31</f>
        <v>0</v>
      </c>
      <c r="Q181" s="775">
        <f>' IP STOP cijfers nieuw'!Q31</f>
        <v>21279</v>
      </c>
      <c r="R181" s="776">
        <f>' IP STOP cijfers nieuw'!R31</f>
        <v>1300</v>
      </c>
      <c r="S181" s="774">
        <f>' IP STOP cijfers nieuw'!S31</f>
        <v>0</v>
      </c>
      <c r="T181" s="774">
        <f>' IP STOP cijfers nieuw'!T31</f>
        <v>19979</v>
      </c>
      <c r="U181" s="774">
        <f>' IP STOP cijfers nieuw'!U31</f>
        <v>0</v>
      </c>
      <c r="V181" s="774">
        <f>' IP STOP cijfers nieuw'!V31</f>
        <v>0</v>
      </c>
      <c r="W181" s="774">
        <f>' IP STOP cijfers nieuw'!W31</f>
        <v>0</v>
      </c>
      <c r="X181" s="774">
        <f>' IP STOP cijfers nieuw'!X31</f>
        <v>0</v>
      </c>
      <c r="Y181" s="774">
        <f>' IP STOP cijfers nieuw'!Y31</f>
        <v>0</v>
      </c>
      <c r="Z181" s="777">
        <f>' IP STOP cijfers nieuw'!Z31</f>
        <v>21279</v>
      </c>
      <c r="AA181" s="774">
        <f>' IP STOP cijfers nieuw'!AA31</f>
        <v>1195</v>
      </c>
      <c r="AB181" s="774">
        <f>' IP STOP cijfers nieuw'!AB31</f>
        <v>0</v>
      </c>
      <c r="AC181" s="774">
        <f>' IP STOP cijfers nieuw'!AC31</f>
        <v>3591</v>
      </c>
      <c r="AD181" s="774">
        <f>' IP STOP cijfers nieuw'!AD31</f>
        <v>0</v>
      </c>
      <c r="AE181" s="774">
        <f>' IP STOP cijfers nieuw'!AE31</f>
        <v>0</v>
      </c>
      <c r="AF181" s="774">
        <f>' IP STOP cijfers nieuw'!AF31</f>
        <v>15193</v>
      </c>
      <c r="AG181" s="777">
        <f>' IP STOP cijfers nieuw'!AG31</f>
        <v>0</v>
      </c>
      <c r="AH181" s="774">
        <f>' IP STOP cijfers nieuw'!AH31</f>
        <v>1195</v>
      </c>
      <c r="AI181" s="774">
        <f>' IP STOP cijfers nieuw'!AI31</f>
        <v>0</v>
      </c>
      <c r="AJ181" s="774">
        <f>' IP STOP cijfers nieuw'!AJ31</f>
        <v>0</v>
      </c>
      <c r="AK181" s="774">
        <f>' IP STOP cijfers nieuw'!AK31</f>
        <v>0</v>
      </c>
      <c r="AL181" s="777">
        <f>' IP STOP cijfers nieuw'!AL31</f>
        <v>0</v>
      </c>
      <c r="AM181" s="774">
        <f>' IP STOP cijfers nieuw'!AM31</f>
        <v>0</v>
      </c>
      <c r="AN181" s="774">
        <f>' IP STOP cijfers nieuw'!AN31</f>
        <v>0</v>
      </c>
      <c r="AO181" s="774">
        <f>' IP STOP cijfers nieuw'!AO31</f>
        <v>0</v>
      </c>
      <c r="AP181" s="774">
        <f>' IP STOP cijfers nieuw'!AP31</f>
        <v>0</v>
      </c>
      <c r="AQ181" s="774">
        <f>' IP STOP cijfers nieuw'!AQ31</f>
        <v>0</v>
      </c>
      <c r="AR181" s="777">
        <f>' IP STOP cijfers nieuw'!AR31</f>
        <v>0</v>
      </c>
      <c r="AS181" s="774">
        <f>' IP STOP cijfers nieuw'!AS31</f>
        <v>0</v>
      </c>
      <c r="AT181" s="774">
        <f>' IP STOP cijfers nieuw'!AT31</f>
        <v>0</v>
      </c>
      <c r="AU181" s="774">
        <f>' IP STOP cijfers nieuw'!AU31</f>
        <v>0</v>
      </c>
      <c r="AV181" s="774">
        <f>' IP STOP cijfers nieuw'!AV31</f>
        <v>0</v>
      </c>
      <c r="AW181" s="774">
        <f>' IP STOP cijfers nieuw'!AW31</f>
        <v>0</v>
      </c>
      <c r="AX181" s="774">
        <f>' IP STOP cijfers nieuw'!AX31</f>
        <v>0</v>
      </c>
      <c r="AY181" s="774">
        <f>' IP STOP cijfers nieuw'!AY31</f>
        <v>0</v>
      </c>
      <c r="AZ181" s="774">
        <f>' IP STOP cijfers nieuw'!AZ31</f>
        <v>0</v>
      </c>
      <c r="BA181" s="774">
        <f>' IP STOP cijfers nieuw'!BA31</f>
        <v>0</v>
      </c>
      <c r="BB181" s="774">
        <f>' IP STOP cijfers nieuw'!BB31</f>
        <v>0</v>
      </c>
      <c r="BC181" s="777">
        <f>' IP STOP cijfers nieuw'!BC31</f>
        <v>0</v>
      </c>
      <c r="BD181" s="774">
        <f>' IP STOP cijfers nieuw'!BD31</f>
        <v>0</v>
      </c>
      <c r="BE181" s="774">
        <f>' IP STOP cijfers nieuw'!BE31</f>
        <v>0</v>
      </c>
      <c r="BF181" s="774">
        <f>' IP STOP cijfers nieuw'!BF31</f>
        <v>15193</v>
      </c>
      <c r="BG181" s="774">
        <f>' IP STOP cijfers nieuw'!BG31</f>
        <v>0</v>
      </c>
      <c r="BH181" s="774">
        <f>' IP STOP cijfers nieuw'!BH31</f>
        <v>0</v>
      </c>
      <c r="BI181" s="774">
        <f>' IP STOP cijfers nieuw'!BI31</f>
        <v>0</v>
      </c>
      <c r="BJ181" s="774">
        <f>' IP STOP cijfers nieuw'!BJ31</f>
        <v>0</v>
      </c>
      <c r="BK181" s="777">
        <f>' IP STOP cijfers nieuw'!BK31</f>
        <v>0</v>
      </c>
      <c r="BL181" s="774">
        <f>' IP STOP cijfers nieuw'!BL31</f>
        <v>0</v>
      </c>
      <c r="BM181" s="774">
        <f>' IP STOP cijfers nieuw'!BM31</f>
        <v>0</v>
      </c>
      <c r="BN181" s="774">
        <f>' IP STOP cijfers nieuw'!BN31</f>
        <v>0</v>
      </c>
      <c r="BO181" s="774">
        <f>' IP STOP cijfers nieuw'!BO31</f>
        <v>0</v>
      </c>
      <c r="BP181" s="774">
        <f>' IP STOP cijfers nieuw'!BP31</f>
        <v>0</v>
      </c>
      <c r="BQ181" s="777">
        <f>' IP STOP cijfers nieuw'!BQ31</f>
        <v>0</v>
      </c>
      <c r="BR181" s="774">
        <f>' IP STOP cijfers nieuw'!BR31</f>
        <v>0</v>
      </c>
      <c r="BS181" s="774">
        <f>' IP STOP cijfers nieuw'!BS31</f>
        <v>0</v>
      </c>
      <c r="BT181" s="774">
        <f>' IP STOP cijfers nieuw'!BT31</f>
        <v>0</v>
      </c>
      <c r="BU181" s="774">
        <f>' IP STOP cijfers nieuw'!BU31</f>
        <v>0</v>
      </c>
      <c r="BV181" s="774">
        <f>' IP STOP cijfers nieuw'!BV31</f>
        <v>0</v>
      </c>
      <c r="BW181" s="774">
        <f>' IP STOP cijfers nieuw'!BW31</f>
        <v>0</v>
      </c>
      <c r="BX181" s="778">
        <f>' IP STOP cijfers nieuw'!BX31</f>
        <v>3591</v>
      </c>
      <c r="BY181" s="777">
        <f>' IP STOP cijfers nieuw'!BY31</f>
        <v>16388</v>
      </c>
      <c r="BZ181" s="774">
        <f>' IP STOP cijfers nieuw'!BZ31</f>
        <v>0</v>
      </c>
      <c r="CA181" s="774">
        <f>' IP STOP cijfers nieuw'!CA31</f>
        <v>0</v>
      </c>
      <c r="CB181" s="774">
        <f>' IP STOP cijfers nieuw'!CB31</f>
        <v>0</v>
      </c>
      <c r="CC181" s="774">
        <f>' IP STOP cijfers nieuw'!CC31</f>
        <v>0</v>
      </c>
      <c r="CD181" s="774">
        <f>' IP STOP cijfers nieuw'!CD31</f>
        <v>0</v>
      </c>
      <c r="CE181" s="774">
        <f>' IP STOP cijfers nieuw'!CE31</f>
        <v>0</v>
      </c>
      <c r="CF181" s="774">
        <f>' IP STOP cijfers nieuw'!CF31</f>
        <v>0</v>
      </c>
      <c r="CG181" s="774">
        <f>' IP STOP cijfers nieuw'!CG31</f>
        <v>0</v>
      </c>
      <c r="CH181" s="774">
        <f>' IP STOP cijfers nieuw'!CH31</f>
        <v>0</v>
      </c>
      <c r="CI181" s="774">
        <f>' IP STOP cijfers nieuw'!CI31</f>
        <v>0</v>
      </c>
      <c r="CJ181" s="774">
        <f>' IP STOP cijfers nieuw'!CJ31</f>
        <v>0</v>
      </c>
      <c r="CK181" s="774">
        <f>' IP STOP cijfers nieuw'!CK31</f>
        <v>0</v>
      </c>
      <c r="CL181" s="779">
        <f>' IP STOP cijfers nieuw'!CL31</f>
        <v>0</v>
      </c>
      <c r="CM181" s="774">
        <f>' IP STOP cijfers nieuw'!CM31</f>
        <v>0</v>
      </c>
      <c r="CN181" s="774">
        <f>' IP STOP cijfers nieuw'!CN31</f>
        <v>0</v>
      </c>
      <c r="CO181" s="774">
        <f>' IP STOP cijfers nieuw'!CO31</f>
        <v>0</v>
      </c>
      <c r="CP181" s="11">
        <f>' IP STOP cijfers nieuw'!CP31</f>
        <v>0</v>
      </c>
      <c r="CQ181" s="11">
        <f>' IP STOP cijfers nieuw'!CQ31</f>
        <v>0</v>
      </c>
      <c r="CR181" s="11">
        <f>' IP STOP cijfers nieuw'!CR31</f>
        <v>0</v>
      </c>
      <c r="CS181" s="11">
        <f>' IP STOP cijfers nieuw'!CS31</f>
        <v>0</v>
      </c>
      <c r="CT181" s="11">
        <f>' IP STOP cijfers nieuw'!CT31</f>
        <v>0</v>
      </c>
      <c r="CU181" s="11">
        <f>' IP STOP cijfers nieuw'!CU31</f>
        <v>0</v>
      </c>
      <c r="CV181" s="11">
        <f>' IP STOP cijfers nieuw'!CV31</f>
        <v>0</v>
      </c>
      <c r="CW181" s="11">
        <f>' IP STOP cijfers nieuw'!CW31</f>
        <v>0</v>
      </c>
      <c r="CX181" s="11">
        <f>' IP STOP cijfers nieuw'!CX31</f>
        <v>0</v>
      </c>
      <c r="CY181" s="26">
        <f>' IP STOP cijfers nieuw'!CY31</f>
        <v>0</v>
      </c>
      <c r="CZ181" s="15">
        <f>' IP STOP cijfers nieuw'!CZ31</f>
        <v>0</v>
      </c>
      <c r="DA181" s="11">
        <f>' IP STOP cijfers nieuw'!DA31</f>
        <v>0</v>
      </c>
      <c r="DB181" s="11">
        <f>' IP STOP cijfers nieuw'!DB31</f>
        <v>0</v>
      </c>
      <c r="DC181" s="11">
        <f>' IP STOP cijfers nieuw'!DC31</f>
        <v>0</v>
      </c>
      <c r="DD181" s="11">
        <f>' IP STOP cijfers nieuw'!DD31</f>
        <v>0</v>
      </c>
      <c r="DE181" s="11">
        <f>' IP STOP cijfers nieuw'!DE31</f>
        <v>0</v>
      </c>
      <c r="DF181" s="11">
        <f>' IP STOP cijfers nieuw'!DF31</f>
        <v>0</v>
      </c>
      <c r="DG181" s="11">
        <f>' IP STOP cijfers nieuw'!DG31</f>
        <v>0</v>
      </c>
      <c r="DH181" s="11">
        <f>' IP STOP cijfers nieuw'!DH31</f>
        <v>0</v>
      </c>
      <c r="DI181" s="11">
        <f>' IP STOP cijfers nieuw'!DI31</f>
        <v>0</v>
      </c>
      <c r="DJ181" s="11">
        <f>' IP STOP cijfers nieuw'!DJ31</f>
        <v>0</v>
      </c>
      <c r="DK181" s="11">
        <f>' IP STOP cijfers nieuw'!DK31</f>
        <v>0</v>
      </c>
      <c r="DL181" s="26">
        <f>' IP STOP cijfers nieuw'!DL31</f>
        <v>0</v>
      </c>
    </row>
    <row r="182" spans="1:116">
      <c r="A182" s="47">
        <f>' IP STOP cijfers nieuw'!A32</f>
        <v>0</v>
      </c>
      <c r="B182" s="49" t="str">
        <f>' IP STOP cijfers nieuw'!B32</f>
        <v>OWNT/OWNL/OWNA/OWNK</v>
      </c>
      <c r="C182" s="4" t="str">
        <f>' IP STOP cijfers nieuw'!C32</f>
        <v>Industriële Productie</v>
      </c>
      <c r="D182" s="4" t="str">
        <f>' IP STOP cijfers nieuw'!D32</f>
        <v>IP Voedselveiligheid VWS</v>
      </c>
      <c r="E182" s="4" t="str">
        <f>' IP STOP cijfers nieuw'!E32</f>
        <v>Overige contaminanten</v>
      </c>
      <c r="F182" s="4" t="str">
        <f>' IP STOP cijfers nieuw'!F32</f>
        <v>VWS</v>
      </c>
      <c r="G182" s="4">
        <f>' IP STOP cijfers nieuw'!G32</f>
        <v>0</v>
      </c>
      <c r="H182" s="774">
        <f>' IP STOP cijfers nieuw'!H32</f>
        <v>355</v>
      </c>
      <c r="I182" s="774">
        <f>' IP STOP cijfers nieuw'!I32</f>
        <v>1390</v>
      </c>
      <c r="J182" s="774">
        <f>' IP STOP cijfers nieuw'!J32</f>
        <v>0</v>
      </c>
      <c r="K182" s="774">
        <f>' IP STOP cijfers nieuw'!K32</f>
        <v>500</v>
      </c>
      <c r="L182" s="774">
        <f>' IP STOP cijfers nieuw'!L32</f>
        <v>0</v>
      </c>
      <c r="M182" s="774">
        <f>' IP STOP cijfers nieuw'!M32</f>
        <v>0</v>
      </c>
      <c r="N182" s="774">
        <f>' IP STOP cijfers nieuw'!N32</f>
        <v>0</v>
      </c>
      <c r="O182" s="774">
        <f>' IP STOP cijfers nieuw'!O32</f>
        <v>0</v>
      </c>
      <c r="P182" s="774">
        <f>' IP STOP cijfers nieuw'!P32</f>
        <v>0</v>
      </c>
      <c r="Q182" s="775">
        <f>' IP STOP cijfers nieuw'!Q32</f>
        <v>2245</v>
      </c>
      <c r="R182" s="776">
        <f>' IP STOP cijfers nieuw'!R32</f>
        <v>0</v>
      </c>
      <c r="S182" s="774">
        <f>' IP STOP cijfers nieuw'!S32</f>
        <v>0</v>
      </c>
      <c r="T182" s="774">
        <f>' IP STOP cijfers nieuw'!T32</f>
        <v>2245</v>
      </c>
      <c r="U182" s="774">
        <f>' IP STOP cijfers nieuw'!U32</f>
        <v>0</v>
      </c>
      <c r="V182" s="774">
        <f>' IP STOP cijfers nieuw'!V32</f>
        <v>0</v>
      </c>
      <c r="W182" s="774">
        <f>' IP STOP cijfers nieuw'!W32</f>
        <v>0</v>
      </c>
      <c r="X182" s="774">
        <f>' IP STOP cijfers nieuw'!X32</f>
        <v>0</v>
      </c>
      <c r="Y182" s="774">
        <f>' IP STOP cijfers nieuw'!Y32</f>
        <v>0</v>
      </c>
      <c r="Z182" s="777">
        <f>' IP STOP cijfers nieuw'!Z32</f>
        <v>2245</v>
      </c>
      <c r="AA182" s="774">
        <f>' IP STOP cijfers nieuw'!AA32</f>
        <v>100</v>
      </c>
      <c r="AB182" s="774">
        <f>' IP STOP cijfers nieuw'!AB32</f>
        <v>0</v>
      </c>
      <c r="AC182" s="774">
        <f>' IP STOP cijfers nieuw'!AC32</f>
        <v>255</v>
      </c>
      <c r="AD182" s="774">
        <f>' IP STOP cijfers nieuw'!AD32</f>
        <v>0</v>
      </c>
      <c r="AE182" s="774">
        <f>' IP STOP cijfers nieuw'!AE32</f>
        <v>0</v>
      </c>
      <c r="AF182" s="774">
        <f>' IP STOP cijfers nieuw'!AF32</f>
        <v>1890</v>
      </c>
      <c r="AG182" s="777">
        <f>' IP STOP cijfers nieuw'!AG32</f>
        <v>0</v>
      </c>
      <c r="AH182" s="774">
        <f>' IP STOP cijfers nieuw'!AH32</f>
        <v>100</v>
      </c>
      <c r="AI182" s="774">
        <f>' IP STOP cijfers nieuw'!AI32</f>
        <v>0</v>
      </c>
      <c r="AJ182" s="774">
        <f>' IP STOP cijfers nieuw'!AJ32</f>
        <v>0</v>
      </c>
      <c r="AK182" s="774">
        <f>' IP STOP cijfers nieuw'!AK32</f>
        <v>0</v>
      </c>
      <c r="AL182" s="777">
        <f>' IP STOP cijfers nieuw'!AL32</f>
        <v>0</v>
      </c>
      <c r="AM182" s="774">
        <f>' IP STOP cijfers nieuw'!AM32</f>
        <v>0</v>
      </c>
      <c r="AN182" s="774">
        <f>' IP STOP cijfers nieuw'!AN32</f>
        <v>0</v>
      </c>
      <c r="AO182" s="774">
        <f>' IP STOP cijfers nieuw'!AO32</f>
        <v>0</v>
      </c>
      <c r="AP182" s="774">
        <f>' IP STOP cijfers nieuw'!AP32</f>
        <v>0</v>
      </c>
      <c r="AQ182" s="774">
        <f>' IP STOP cijfers nieuw'!AQ32</f>
        <v>0</v>
      </c>
      <c r="AR182" s="777">
        <f>' IP STOP cijfers nieuw'!AR32</f>
        <v>0</v>
      </c>
      <c r="AS182" s="774">
        <f>' IP STOP cijfers nieuw'!AS32</f>
        <v>0</v>
      </c>
      <c r="AT182" s="774">
        <f>' IP STOP cijfers nieuw'!AT32</f>
        <v>0</v>
      </c>
      <c r="AU182" s="774">
        <f>' IP STOP cijfers nieuw'!AU32</f>
        <v>0</v>
      </c>
      <c r="AV182" s="774">
        <f>' IP STOP cijfers nieuw'!AV32</f>
        <v>0</v>
      </c>
      <c r="AW182" s="774">
        <f>' IP STOP cijfers nieuw'!AW32</f>
        <v>0</v>
      </c>
      <c r="AX182" s="774">
        <f>' IP STOP cijfers nieuw'!AX32</f>
        <v>0</v>
      </c>
      <c r="AY182" s="774">
        <f>' IP STOP cijfers nieuw'!AY32</f>
        <v>0</v>
      </c>
      <c r="AZ182" s="774">
        <f>' IP STOP cijfers nieuw'!AZ32</f>
        <v>0</v>
      </c>
      <c r="BA182" s="774">
        <f>' IP STOP cijfers nieuw'!BA32</f>
        <v>0</v>
      </c>
      <c r="BB182" s="774">
        <f>' IP STOP cijfers nieuw'!BB32</f>
        <v>0</v>
      </c>
      <c r="BC182" s="777">
        <f>' IP STOP cijfers nieuw'!BC32</f>
        <v>0</v>
      </c>
      <c r="BD182" s="774">
        <f>' IP STOP cijfers nieuw'!BD32</f>
        <v>1890</v>
      </c>
      <c r="BE182" s="774">
        <f>' IP STOP cijfers nieuw'!BE32</f>
        <v>0</v>
      </c>
      <c r="BF182" s="774">
        <f>' IP STOP cijfers nieuw'!BF32</f>
        <v>0</v>
      </c>
      <c r="BG182" s="774">
        <f>' IP STOP cijfers nieuw'!BG32</f>
        <v>0</v>
      </c>
      <c r="BH182" s="774">
        <f>' IP STOP cijfers nieuw'!BH32</f>
        <v>0</v>
      </c>
      <c r="BI182" s="774">
        <f>' IP STOP cijfers nieuw'!BI32</f>
        <v>0</v>
      </c>
      <c r="BJ182" s="774">
        <f>' IP STOP cijfers nieuw'!BJ32</f>
        <v>0</v>
      </c>
      <c r="BK182" s="777">
        <f>' IP STOP cijfers nieuw'!BK32</f>
        <v>0</v>
      </c>
      <c r="BL182" s="774">
        <f>' IP STOP cijfers nieuw'!BL32</f>
        <v>0</v>
      </c>
      <c r="BM182" s="774">
        <f>' IP STOP cijfers nieuw'!BM32</f>
        <v>0</v>
      </c>
      <c r="BN182" s="774">
        <f>' IP STOP cijfers nieuw'!BN32</f>
        <v>0</v>
      </c>
      <c r="BO182" s="774">
        <f>' IP STOP cijfers nieuw'!BO32</f>
        <v>0</v>
      </c>
      <c r="BP182" s="774">
        <f>' IP STOP cijfers nieuw'!BP32</f>
        <v>0</v>
      </c>
      <c r="BQ182" s="777">
        <f>' IP STOP cijfers nieuw'!BQ32</f>
        <v>0</v>
      </c>
      <c r="BR182" s="774">
        <f>' IP STOP cijfers nieuw'!BR32</f>
        <v>0</v>
      </c>
      <c r="BS182" s="774">
        <f>' IP STOP cijfers nieuw'!BS32</f>
        <v>0</v>
      </c>
      <c r="BT182" s="774">
        <f>' IP STOP cijfers nieuw'!BT32</f>
        <v>0</v>
      </c>
      <c r="BU182" s="774">
        <f>' IP STOP cijfers nieuw'!BU32</f>
        <v>0</v>
      </c>
      <c r="BV182" s="774">
        <f>' IP STOP cijfers nieuw'!BV32</f>
        <v>0</v>
      </c>
      <c r="BW182" s="774">
        <f>' IP STOP cijfers nieuw'!BW32</f>
        <v>0</v>
      </c>
      <c r="BX182" s="778">
        <f>' IP STOP cijfers nieuw'!BX32</f>
        <v>255</v>
      </c>
      <c r="BY182" s="777">
        <f>' IP STOP cijfers nieuw'!BY32</f>
        <v>1990</v>
      </c>
      <c r="BZ182" s="774">
        <f>' IP STOP cijfers nieuw'!BZ32</f>
        <v>0</v>
      </c>
      <c r="CA182" s="774">
        <f>' IP STOP cijfers nieuw'!CA32</f>
        <v>0</v>
      </c>
      <c r="CB182" s="774">
        <f>' IP STOP cijfers nieuw'!CB32</f>
        <v>0</v>
      </c>
      <c r="CC182" s="774">
        <f>' IP STOP cijfers nieuw'!CC32</f>
        <v>0</v>
      </c>
      <c r="CD182" s="774">
        <f>' IP STOP cijfers nieuw'!CD32</f>
        <v>0</v>
      </c>
      <c r="CE182" s="774">
        <f>' IP STOP cijfers nieuw'!CE32</f>
        <v>0</v>
      </c>
      <c r="CF182" s="774">
        <f>' IP STOP cijfers nieuw'!CF32</f>
        <v>0</v>
      </c>
      <c r="CG182" s="774">
        <f>' IP STOP cijfers nieuw'!CG32</f>
        <v>0</v>
      </c>
      <c r="CH182" s="774">
        <f>' IP STOP cijfers nieuw'!CH32</f>
        <v>0</v>
      </c>
      <c r="CI182" s="774">
        <f>' IP STOP cijfers nieuw'!CI32</f>
        <v>0</v>
      </c>
      <c r="CJ182" s="774">
        <f>' IP STOP cijfers nieuw'!CJ32</f>
        <v>0</v>
      </c>
      <c r="CK182" s="774">
        <f>' IP STOP cijfers nieuw'!CK32</f>
        <v>0</v>
      </c>
      <c r="CL182" s="779">
        <f>' IP STOP cijfers nieuw'!CL32</f>
        <v>0</v>
      </c>
      <c r="CM182" s="774">
        <f>' IP STOP cijfers nieuw'!CM32</f>
        <v>0</v>
      </c>
      <c r="CN182" s="774">
        <f>' IP STOP cijfers nieuw'!CN32</f>
        <v>0</v>
      </c>
      <c r="CO182" s="774">
        <f>' IP STOP cijfers nieuw'!CO32</f>
        <v>0</v>
      </c>
      <c r="CP182" s="11">
        <f>' IP STOP cijfers nieuw'!CP32</f>
        <v>0</v>
      </c>
      <c r="CQ182" s="11">
        <f>' IP STOP cijfers nieuw'!CQ32</f>
        <v>0</v>
      </c>
      <c r="CR182" s="11">
        <f>' IP STOP cijfers nieuw'!CR32</f>
        <v>0</v>
      </c>
      <c r="CS182" s="11">
        <f>' IP STOP cijfers nieuw'!CS32</f>
        <v>0</v>
      </c>
      <c r="CT182" s="11">
        <f>' IP STOP cijfers nieuw'!CT32</f>
        <v>0</v>
      </c>
      <c r="CU182" s="11">
        <f>' IP STOP cijfers nieuw'!CU32</f>
        <v>0</v>
      </c>
      <c r="CV182" s="11">
        <f>' IP STOP cijfers nieuw'!CV32</f>
        <v>0</v>
      </c>
      <c r="CW182" s="11">
        <f>' IP STOP cijfers nieuw'!CW32</f>
        <v>0</v>
      </c>
      <c r="CX182" s="11">
        <f>' IP STOP cijfers nieuw'!CX32</f>
        <v>0</v>
      </c>
      <c r="CY182" s="26">
        <f>' IP STOP cijfers nieuw'!CY32</f>
        <v>0</v>
      </c>
      <c r="CZ182" s="15">
        <f>' IP STOP cijfers nieuw'!CZ32</f>
        <v>0</v>
      </c>
      <c r="DA182" s="11">
        <f>' IP STOP cijfers nieuw'!DA32</f>
        <v>0</v>
      </c>
      <c r="DB182" s="11">
        <f>' IP STOP cijfers nieuw'!DB32</f>
        <v>0</v>
      </c>
      <c r="DC182" s="11">
        <f>' IP STOP cijfers nieuw'!DC32</f>
        <v>0</v>
      </c>
      <c r="DD182" s="11">
        <f>' IP STOP cijfers nieuw'!DD32</f>
        <v>0</v>
      </c>
      <c r="DE182" s="11">
        <f>' IP STOP cijfers nieuw'!DE32</f>
        <v>0</v>
      </c>
      <c r="DF182" s="11">
        <f>' IP STOP cijfers nieuw'!DF32</f>
        <v>0</v>
      </c>
      <c r="DG182" s="11">
        <f>' IP STOP cijfers nieuw'!DG32</f>
        <v>0</v>
      </c>
      <c r="DH182" s="11">
        <f>' IP STOP cijfers nieuw'!DH32</f>
        <v>0</v>
      </c>
      <c r="DI182" s="11">
        <f>' IP STOP cijfers nieuw'!DI32</f>
        <v>0</v>
      </c>
      <c r="DJ182" s="11">
        <f>' IP STOP cijfers nieuw'!DJ32</f>
        <v>0</v>
      </c>
      <c r="DK182" s="11">
        <f>' IP STOP cijfers nieuw'!DK32</f>
        <v>0</v>
      </c>
      <c r="DL182" s="26">
        <f>' IP STOP cijfers nieuw'!DL32</f>
        <v>0</v>
      </c>
    </row>
    <row r="183" spans="1:116">
      <c r="A183" s="47">
        <f>' IP STOP cijfers nieuw'!A33</f>
        <v>0</v>
      </c>
      <c r="B183" s="49" t="str">
        <f>' IP STOP cijfers nieuw'!B33</f>
        <v>OWNT/OWNL/OWNA/OWNK</v>
      </c>
      <c r="C183" s="4" t="str">
        <f>' IP STOP cijfers nieuw'!C33</f>
        <v>Industriële Productie</v>
      </c>
      <c r="D183" s="4" t="str">
        <f>' IP STOP cijfers nieuw'!D33</f>
        <v>IP Voedselveiligheid VWS</v>
      </c>
      <c r="E183" s="4" t="str">
        <f>' IP STOP cijfers nieuw'!E33</f>
        <v>Contaminanten  Doorstraling</v>
      </c>
      <c r="F183" s="4" t="str">
        <f>' IP STOP cijfers nieuw'!F33</f>
        <v>VWS</v>
      </c>
      <c r="G183" s="4">
        <f>' IP STOP cijfers nieuw'!G33</f>
        <v>0</v>
      </c>
      <c r="H183" s="774">
        <f>' IP STOP cijfers nieuw'!H33</f>
        <v>106</v>
      </c>
      <c r="I183" s="774">
        <f>' IP STOP cijfers nieuw'!I33</f>
        <v>175</v>
      </c>
      <c r="J183" s="774">
        <f>' IP STOP cijfers nieuw'!J33</f>
        <v>0</v>
      </c>
      <c r="K183" s="774">
        <f>' IP STOP cijfers nieuw'!K33</f>
        <v>0</v>
      </c>
      <c r="L183" s="774">
        <f>' IP STOP cijfers nieuw'!L33</f>
        <v>0</v>
      </c>
      <c r="M183" s="774">
        <f>' IP STOP cijfers nieuw'!M33</f>
        <v>0</v>
      </c>
      <c r="N183" s="774">
        <f>' IP STOP cijfers nieuw'!N33</f>
        <v>0</v>
      </c>
      <c r="O183" s="774">
        <f>' IP STOP cijfers nieuw'!O33</f>
        <v>0</v>
      </c>
      <c r="P183" s="774">
        <f>' IP STOP cijfers nieuw'!P33</f>
        <v>0</v>
      </c>
      <c r="Q183" s="775">
        <f>' IP STOP cijfers nieuw'!Q33</f>
        <v>281</v>
      </c>
      <c r="R183" s="776">
        <f>' IP STOP cijfers nieuw'!R33</f>
        <v>0</v>
      </c>
      <c r="S183" s="774">
        <f>' IP STOP cijfers nieuw'!S33</f>
        <v>0</v>
      </c>
      <c r="T183" s="774">
        <f>' IP STOP cijfers nieuw'!T33</f>
        <v>281</v>
      </c>
      <c r="U183" s="774">
        <f>' IP STOP cijfers nieuw'!U33</f>
        <v>0</v>
      </c>
      <c r="V183" s="774">
        <f>' IP STOP cijfers nieuw'!V33</f>
        <v>0</v>
      </c>
      <c r="W183" s="774">
        <f>' IP STOP cijfers nieuw'!W33</f>
        <v>0</v>
      </c>
      <c r="X183" s="774">
        <f>' IP STOP cijfers nieuw'!X33</f>
        <v>0</v>
      </c>
      <c r="Y183" s="774">
        <f>' IP STOP cijfers nieuw'!Y33</f>
        <v>0</v>
      </c>
      <c r="Z183" s="777">
        <f>' IP STOP cijfers nieuw'!Z33</f>
        <v>281</v>
      </c>
      <c r="AA183" s="774">
        <f>' IP STOP cijfers nieuw'!AA33</f>
        <v>51</v>
      </c>
      <c r="AB183" s="774">
        <f>' IP STOP cijfers nieuw'!AB33</f>
        <v>0</v>
      </c>
      <c r="AC183" s="774">
        <f>' IP STOP cijfers nieuw'!AC33</f>
        <v>55</v>
      </c>
      <c r="AD183" s="774">
        <f>' IP STOP cijfers nieuw'!AD33</f>
        <v>0</v>
      </c>
      <c r="AE183" s="774">
        <f>' IP STOP cijfers nieuw'!AE33</f>
        <v>0</v>
      </c>
      <c r="AF183" s="774">
        <f>' IP STOP cijfers nieuw'!AF33</f>
        <v>175</v>
      </c>
      <c r="AG183" s="777">
        <f>' IP STOP cijfers nieuw'!AG33</f>
        <v>0</v>
      </c>
      <c r="AH183" s="774">
        <f>' IP STOP cijfers nieuw'!AH33</f>
        <v>51</v>
      </c>
      <c r="AI183" s="774">
        <f>' IP STOP cijfers nieuw'!AI33</f>
        <v>0</v>
      </c>
      <c r="AJ183" s="774">
        <f>' IP STOP cijfers nieuw'!AJ33</f>
        <v>0</v>
      </c>
      <c r="AK183" s="774">
        <f>' IP STOP cijfers nieuw'!AK33</f>
        <v>0</v>
      </c>
      <c r="AL183" s="777">
        <f>' IP STOP cijfers nieuw'!AL33</f>
        <v>0</v>
      </c>
      <c r="AM183" s="774">
        <f>' IP STOP cijfers nieuw'!AM33</f>
        <v>0</v>
      </c>
      <c r="AN183" s="774">
        <f>' IP STOP cijfers nieuw'!AN33</f>
        <v>0</v>
      </c>
      <c r="AO183" s="774">
        <f>' IP STOP cijfers nieuw'!AO33</f>
        <v>0</v>
      </c>
      <c r="AP183" s="774">
        <f>' IP STOP cijfers nieuw'!AP33</f>
        <v>0</v>
      </c>
      <c r="AQ183" s="774">
        <f>' IP STOP cijfers nieuw'!AQ33</f>
        <v>0</v>
      </c>
      <c r="AR183" s="777">
        <f>' IP STOP cijfers nieuw'!AR33</f>
        <v>0</v>
      </c>
      <c r="AS183" s="774">
        <f>' IP STOP cijfers nieuw'!AS33</f>
        <v>0</v>
      </c>
      <c r="AT183" s="774">
        <f>' IP STOP cijfers nieuw'!AT33</f>
        <v>0</v>
      </c>
      <c r="AU183" s="774">
        <f>' IP STOP cijfers nieuw'!AU33</f>
        <v>0</v>
      </c>
      <c r="AV183" s="774">
        <f>' IP STOP cijfers nieuw'!AV33</f>
        <v>0</v>
      </c>
      <c r="AW183" s="774">
        <f>' IP STOP cijfers nieuw'!AW33</f>
        <v>0</v>
      </c>
      <c r="AX183" s="774">
        <f>' IP STOP cijfers nieuw'!AX33</f>
        <v>0</v>
      </c>
      <c r="AY183" s="774">
        <f>' IP STOP cijfers nieuw'!AY33</f>
        <v>0</v>
      </c>
      <c r="AZ183" s="774">
        <f>' IP STOP cijfers nieuw'!AZ33</f>
        <v>0</v>
      </c>
      <c r="BA183" s="774">
        <f>' IP STOP cijfers nieuw'!BA33</f>
        <v>0</v>
      </c>
      <c r="BB183" s="774">
        <f>' IP STOP cijfers nieuw'!BB33</f>
        <v>0</v>
      </c>
      <c r="BC183" s="777">
        <f>' IP STOP cijfers nieuw'!BC33</f>
        <v>0</v>
      </c>
      <c r="BD183" s="774">
        <f>' IP STOP cijfers nieuw'!BD33</f>
        <v>175</v>
      </c>
      <c r="BE183" s="774">
        <f>' IP STOP cijfers nieuw'!BE33</f>
        <v>0</v>
      </c>
      <c r="BF183" s="774">
        <f>' IP STOP cijfers nieuw'!BF33</f>
        <v>0</v>
      </c>
      <c r="BG183" s="774">
        <f>' IP STOP cijfers nieuw'!BG33</f>
        <v>0</v>
      </c>
      <c r="BH183" s="774">
        <f>' IP STOP cijfers nieuw'!BH33</f>
        <v>0</v>
      </c>
      <c r="BI183" s="774">
        <f>' IP STOP cijfers nieuw'!BI33</f>
        <v>0</v>
      </c>
      <c r="BJ183" s="774">
        <f>' IP STOP cijfers nieuw'!BJ33</f>
        <v>0</v>
      </c>
      <c r="BK183" s="777">
        <f>' IP STOP cijfers nieuw'!BK33</f>
        <v>0</v>
      </c>
      <c r="BL183" s="774">
        <f>' IP STOP cijfers nieuw'!BL33</f>
        <v>0</v>
      </c>
      <c r="BM183" s="774">
        <f>' IP STOP cijfers nieuw'!BM33</f>
        <v>0</v>
      </c>
      <c r="BN183" s="774">
        <f>' IP STOP cijfers nieuw'!BN33</f>
        <v>0</v>
      </c>
      <c r="BO183" s="774">
        <f>' IP STOP cijfers nieuw'!BO33</f>
        <v>0</v>
      </c>
      <c r="BP183" s="774">
        <f>' IP STOP cijfers nieuw'!BP33</f>
        <v>0</v>
      </c>
      <c r="BQ183" s="777">
        <f>' IP STOP cijfers nieuw'!BQ33</f>
        <v>0</v>
      </c>
      <c r="BR183" s="774">
        <f>' IP STOP cijfers nieuw'!BR33</f>
        <v>0</v>
      </c>
      <c r="BS183" s="774">
        <f>' IP STOP cijfers nieuw'!BS33</f>
        <v>0</v>
      </c>
      <c r="BT183" s="774">
        <f>' IP STOP cijfers nieuw'!BT33</f>
        <v>0</v>
      </c>
      <c r="BU183" s="774">
        <f>' IP STOP cijfers nieuw'!BU33</f>
        <v>0</v>
      </c>
      <c r="BV183" s="774">
        <f>' IP STOP cijfers nieuw'!BV33</f>
        <v>0</v>
      </c>
      <c r="BW183" s="774">
        <f>' IP STOP cijfers nieuw'!BW33</f>
        <v>0</v>
      </c>
      <c r="BX183" s="778">
        <f>' IP STOP cijfers nieuw'!BX33</f>
        <v>55</v>
      </c>
      <c r="BY183" s="777">
        <f>' IP STOP cijfers nieuw'!BY33</f>
        <v>226</v>
      </c>
      <c r="BZ183" s="774">
        <f>' IP STOP cijfers nieuw'!BZ33</f>
        <v>0</v>
      </c>
      <c r="CA183" s="774">
        <f>' IP STOP cijfers nieuw'!CA33</f>
        <v>0</v>
      </c>
      <c r="CB183" s="774">
        <f>' IP STOP cijfers nieuw'!CB33</f>
        <v>0</v>
      </c>
      <c r="CC183" s="774">
        <f>' IP STOP cijfers nieuw'!CC33</f>
        <v>0</v>
      </c>
      <c r="CD183" s="774">
        <f>' IP STOP cijfers nieuw'!CD33</f>
        <v>0</v>
      </c>
      <c r="CE183" s="774">
        <f>' IP STOP cijfers nieuw'!CE33</f>
        <v>0</v>
      </c>
      <c r="CF183" s="774">
        <f>' IP STOP cijfers nieuw'!CF33</f>
        <v>0</v>
      </c>
      <c r="CG183" s="774">
        <f>' IP STOP cijfers nieuw'!CG33</f>
        <v>0</v>
      </c>
      <c r="CH183" s="774">
        <f>' IP STOP cijfers nieuw'!CH33</f>
        <v>0</v>
      </c>
      <c r="CI183" s="774">
        <f>' IP STOP cijfers nieuw'!CI33</f>
        <v>0</v>
      </c>
      <c r="CJ183" s="774">
        <f>' IP STOP cijfers nieuw'!CJ33</f>
        <v>0</v>
      </c>
      <c r="CK183" s="774">
        <f>' IP STOP cijfers nieuw'!CK33</f>
        <v>0</v>
      </c>
      <c r="CL183" s="779">
        <f>' IP STOP cijfers nieuw'!CL33</f>
        <v>0</v>
      </c>
      <c r="CM183" s="774">
        <f>' IP STOP cijfers nieuw'!CM33</f>
        <v>0</v>
      </c>
      <c r="CN183" s="774">
        <f>' IP STOP cijfers nieuw'!CN33</f>
        <v>0</v>
      </c>
      <c r="CO183" s="774">
        <f>' IP STOP cijfers nieuw'!CO33</f>
        <v>0</v>
      </c>
      <c r="CP183" s="11">
        <f>' IP STOP cijfers nieuw'!CP33</f>
        <v>0</v>
      </c>
      <c r="CQ183" s="11">
        <f>' IP STOP cijfers nieuw'!CQ33</f>
        <v>0</v>
      </c>
      <c r="CR183" s="11">
        <f>' IP STOP cijfers nieuw'!CR33</f>
        <v>0</v>
      </c>
      <c r="CS183" s="11">
        <f>' IP STOP cijfers nieuw'!CS33</f>
        <v>0</v>
      </c>
      <c r="CT183" s="11">
        <f>' IP STOP cijfers nieuw'!CT33</f>
        <v>0</v>
      </c>
      <c r="CU183" s="11">
        <f>' IP STOP cijfers nieuw'!CU33</f>
        <v>0</v>
      </c>
      <c r="CV183" s="11">
        <f>' IP STOP cijfers nieuw'!CV33</f>
        <v>0</v>
      </c>
      <c r="CW183" s="11">
        <f>' IP STOP cijfers nieuw'!CW33</f>
        <v>0</v>
      </c>
      <c r="CX183" s="11">
        <f>' IP STOP cijfers nieuw'!CX33</f>
        <v>0</v>
      </c>
      <c r="CY183" s="26">
        <f>' IP STOP cijfers nieuw'!CY33</f>
        <v>0</v>
      </c>
      <c r="CZ183" s="15">
        <f>' IP STOP cijfers nieuw'!CZ33</f>
        <v>0</v>
      </c>
      <c r="DA183" s="11">
        <f>' IP STOP cijfers nieuw'!DA33</f>
        <v>0</v>
      </c>
      <c r="DB183" s="11">
        <f>' IP STOP cijfers nieuw'!DB33</f>
        <v>0</v>
      </c>
      <c r="DC183" s="11">
        <f>' IP STOP cijfers nieuw'!DC33</f>
        <v>0</v>
      </c>
      <c r="DD183" s="11">
        <f>' IP STOP cijfers nieuw'!DD33</f>
        <v>0</v>
      </c>
      <c r="DE183" s="11">
        <f>' IP STOP cijfers nieuw'!DE33</f>
        <v>0</v>
      </c>
      <c r="DF183" s="11">
        <f>' IP STOP cijfers nieuw'!DF33</f>
        <v>0</v>
      </c>
      <c r="DG183" s="11">
        <f>' IP STOP cijfers nieuw'!DG33</f>
        <v>0</v>
      </c>
      <c r="DH183" s="11">
        <f>' IP STOP cijfers nieuw'!DH33</f>
        <v>0</v>
      </c>
      <c r="DI183" s="11">
        <f>' IP STOP cijfers nieuw'!DI33</f>
        <v>0</v>
      </c>
      <c r="DJ183" s="11">
        <f>' IP STOP cijfers nieuw'!DJ33</f>
        <v>0</v>
      </c>
      <c r="DK183" s="11">
        <f>' IP STOP cijfers nieuw'!DK33</f>
        <v>0</v>
      </c>
      <c r="DL183" s="26">
        <f>' IP STOP cijfers nieuw'!DL33</f>
        <v>0</v>
      </c>
    </row>
    <row r="184" spans="1:116">
      <c r="A184" s="47">
        <f>' IP STOP cijfers nieuw'!A34</f>
        <v>0</v>
      </c>
      <c r="B184" s="49" t="str">
        <f>' IP STOP cijfers nieuw'!B34</f>
        <v>OWNL</v>
      </c>
      <c r="C184" s="4" t="str">
        <f>' IP STOP cijfers nieuw'!C34</f>
        <v>Industriële Productie</v>
      </c>
      <c r="D184" s="4" t="str">
        <f>' IP STOP cijfers nieuw'!D34</f>
        <v>IP Voedselveiligheid VWS</v>
      </c>
      <c r="E184" s="4" t="str">
        <f>' IP STOP cijfers nieuw'!E34</f>
        <v>Contaminanten  biociden</v>
      </c>
      <c r="F184" s="4" t="str">
        <f>' IP STOP cijfers nieuw'!F34</f>
        <v>VWS</v>
      </c>
      <c r="G184" s="4">
        <f>' IP STOP cijfers nieuw'!G34</f>
        <v>0</v>
      </c>
      <c r="H184" s="774">
        <f>' IP STOP cijfers nieuw'!H34</f>
        <v>100</v>
      </c>
      <c r="I184" s="774">
        <f>' IP STOP cijfers nieuw'!I34</f>
        <v>140</v>
      </c>
      <c r="J184" s="774">
        <f>' IP STOP cijfers nieuw'!J34</f>
        <v>0</v>
      </c>
      <c r="K184" s="774">
        <f>' IP STOP cijfers nieuw'!K34</f>
        <v>0</v>
      </c>
      <c r="L184" s="774">
        <f>' IP STOP cijfers nieuw'!L34</f>
        <v>0</v>
      </c>
      <c r="M184" s="774">
        <f>' IP STOP cijfers nieuw'!M34</f>
        <v>0</v>
      </c>
      <c r="N184" s="774">
        <f>' IP STOP cijfers nieuw'!N34</f>
        <v>0</v>
      </c>
      <c r="O184" s="774">
        <f>' IP STOP cijfers nieuw'!O34</f>
        <v>0</v>
      </c>
      <c r="P184" s="774">
        <f>' IP STOP cijfers nieuw'!P34</f>
        <v>0</v>
      </c>
      <c r="Q184" s="775">
        <f>' IP STOP cijfers nieuw'!Q34</f>
        <v>240</v>
      </c>
      <c r="R184" s="776">
        <f>' IP STOP cijfers nieuw'!R34</f>
        <v>0</v>
      </c>
      <c r="S184" s="774">
        <f>' IP STOP cijfers nieuw'!S34</f>
        <v>0</v>
      </c>
      <c r="T184" s="774">
        <f>' IP STOP cijfers nieuw'!T34</f>
        <v>240</v>
      </c>
      <c r="U184" s="774">
        <f>' IP STOP cijfers nieuw'!U34</f>
        <v>0</v>
      </c>
      <c r="V184" s="774">
        <f>' IP STOP cijfers nieuw'!V34</f>
        <v>0</v>
      </c>
      <c r="W184" s="774">
        <f>' IP STOP cijfers nieuw'!W34</f>
        <v>0</v>
      </c>
      <c r="X184" s="774">
        <f>' IP STOP cijfers nieuw'!X34</f>
        <v>0</v>
      </c>
      <c r="Y184" s="774">
        <f>' IP STOP cijfers nieuw'!Y34</f>
        <v>0</v>
      </c>
      <c r="Z184" s="777">
        <f>' IP STOP cijfers nieuw'!Z34</f>
        <v>240</v>
      </c>
      <c r="AA184" s="774">
        <f>' IP STOP cijfers nieuw'!AA34</f>
        <v>75</v>
      </c>
      <c r="AB184" s="774">
        <f>' IP STOP cijfers nieuw'!AB34</f>
        <v>0</v>
      </c>
      <c r="AC184" s="774">
        <f>' IP STOP cijfers nieuw'!AC34</f>
        <v>25</v>
      </c>
      <c r="AD184" s="774">
        <f>' IP STOP cijfers nieuw'!AD34</f>
        <v>0</v>
      </c>
      <c r="AE184" s="774">
        <f>' IP STOP cijfers nieuw'!AE34</f>
        <v>0</v>
      </c>
      <c r="AF184" s="774">
        <f>' IP STOP cijfers nieuw'!AF34</f>
        <v>140</v>
      </c>
      <c r="AG184" s="777">
        <f>' IP STOP cijfers nieuw'!AG34</f>
        <v>0</v>
      </c>
      <c r="AH184" s="774">
        <f>' IP STOP cijfers nieuw'!AH34</f>
        <v>75</v>
      </c>
      <c r="AI184" s="774">
        <f>' IP STOP cijfers nieuw'!AI34</f>
        <v>0</v>
      </c>
      <c r="AJ184" s="774">
        <f>' IP STOP cijfers nieuw'!AJ34</f>
        <v>0</v>
      </c>
      <c r="AK184" s="774">
        <f>' IP STOP cijfers nieuw'!AK34</f>
        <v>0</v>
      </c>
      <c r="AL184" s="777">
        <f>' IP STOP cijfers nieuw'!AL34</f>
        <v>0</v>
      </c>
      <c r="AM184" s="774">
        <f>' IP STOP cijfers nieuw'!AM34</f>
        <v>0</v>
      </c>
      <c r="AN184" s="774">
        <f>' IP STOP cijfers nieuw'!AN34</f>
        <v>0</v>
      </c>
      <c r="AO184" s="774">
        <f>' IP STOP cijfers nieuw'!AO34</f>
        <v>0</v>
      </c>
      <c r="AP184" s="774">
        <f>' IP STOP cijfers nieuw'!AP34</f>
        <v>0</v>
      </c>
      <c r="AQ184" s="774">
        <f>' IP STOP cijfers nieuw'!AQ34</f>
        <v>0</v>
      </c>
      <c r="AR184" s="777">
        <f>' IP STOP cijfers nieuw'!AR34</f>
        <v>0</v>
      </c>
      <c r="AS184" s="774">
        <f>' IP STOP cijfers nieuw'!AS34</f>
        <v>0</v>
      </c>
      <c r="AT184" s="774">
        <f>' IP STOP cijfers nieuw'!AT34</f>
        <v>0</v>
      </c>
      <c r="AU184" s="774">
        <f>' IP STOP cijfers nieuw'!AU34</f>
        <v>0</v>
      </c>
      <c r="AV184" s="774">
        <f>' IP STOP cijfers nieuw'!AV34</f>
        <v>0</v>
      </c>
      <c r="AW184" s="774">
        <f>' IP STOP cijfers nieuw'!AW34</f>
        <v>0</v>
      </c>
      <c r="AX184" s="774">
        <f>' IP STOP cijfers nieuw'!AX34</f>
        <v>0</v>
      </c>
      <c r="AY184" s="774">
        <f>' IP STOP cijfers nieuw'!AY34</f>
        <v>0</v>
      </c>
      <c r="AZ184" s="774">
        <f>' IP STOP cijfers nieuw'!AZ34</f>
        <v>0</v>
      </c>
      <c r="BA184" s="774">
        <f>' IP STOP cijfers nieuw'!BA34</f>
        <v>0</v>
      </c>
      <c r="BB184" s="774">
        <f>' IP STOP cijfers nieuw'!BB34</f>
        <v>0</v>
      </c>
      <c r="BC184" s="777">
        <f>' IP STOP cijfers nieuw'!BC34</f>
        <v>0</v>
      </c>
      <c r="BD184" s="774">
        <f>' IP STOP cijfers nieuw'!BD34</f>
        <v>140</v>
      </c>
      <c r="BE184" s="774">
        <f>' IP STOP cijfers nieuw'!BE34</f>
        <v>0</v>
      </c>
      <c r="BF184" s="774">
        <f>' IP STOP cijfers nieuw'!BF34</f>
        <v>0</v>
      </c>
      <c r="BG184" s="774">
        <f>' IP STOP cijfers nieuw'!BG34</f>
        <v>0</v>
      </c>
      <c r="BH184" s="774">
        <f>' IP STOP cijfers nieuw'!BH34</f>
        <v>0</v>
      </c>
      <c r="BI184" s="774">
        <f>' IP STOP cijfers nieuw'!BI34</f>
        <v>0</v>
      </c>
      <c r="BJ184" s="774">
        <f>' IP STOP cijfers nieuw'!BJ34</f>
        <v>0</v>
      </c>
      <c r="BK184" s="777">
        <f>' IP STOP cijfers nieuw'!BK34</f>
        <v>0</v>
      </c>
      <c r="BL184" s="774">
        <f>' IP STOP cijfers nieuw'!BL34</f>
        <v>0</v>
      </c>
      <c r="BM184" s="774">
        <f>' IP STOP cijfers nieuw'!BM34</f>
        <v>0</v>
      </c>
      <c r="BN184" s="774">
        <f>' IP STOP cijfers nieuw'!BN34</f>
        <v>0</v>
      </c>
      <c r="BO184" s="774">
        <f>' IP STOP cijfers nieuw'!BO34</f>
        <v>0</v>
      </c>
      <c r="BP184" s="774">
        <f>' IP STOP cijfers nieuw'!BP34</f>
        <v>0</v>
      </c>
      <c r="BQ184" s="777">
        <f>' IP STOP cijfers nieuw'!BQ34</f>
        <v>0</v>
      </c>
      <c r="BR184" s="774">
        <f>' IP STOP cijfers nieuw'!BR34</f>
        <v>0</v>
      </c>
      <c r="BS184" s="774">
        <f>' IP STOP cijfers nieuw'!BS34</f>
        <v>0</v>
      </c>
      <c r="BT184" s="774">
        <f>' IP STOP cijfers nieuw'!BT34</f>
        <v>0</v>
      </c>
      <c r="BU184" s="774">
        <f>' IP STOP cijfers nieuw'!BU34</f>
        <v>0</v>
      </c>
      <c r="BV184" s="774">
        <f>' IP STOP cijfers nieuw'!BV34</f>
        <v>0</v>
      </c>
      <c r="BW184" s="774">
        <f>' IP STOP cijfers nieuw'!BW34</f>
        <v>0</v>
      </c>
      <c r="BX184" s="778">
        <f>' IP STOP cijfers nieuw'!BX34</f>
        <v>25</v>
      </c>
      <c r="BY184" s="777">
        <f>' IP STOP cijfers nieuw'!BY34</f>
        <v>215</v>
      </c>
      <c r="BZ184" s="774">
        <f>' IP STOP cijfers nieuw'!BZ34</f>
        <v>0</v>
      </c>
      <c r="CA184" s="774">
        <f>' IP STOP cijfers nieuw'!CA34</f>
        <v>0</v>
      </c>
      <c r="CB184" s="774">
        <f>' IP STOP cijfers nieuw'!CB34</f>
        <v>0</v>
      </c>
      <c r="CC184" s="774">
        <f>' IP STOP cijfers nieuw'!CC34</f>
        <v>0</v>
      </c>
      <c r="CD184" s="774">
        <f>' IP STOP cijfers nieuw'!CD34</f>
        <v>0</v>
      </c>
      <c r="CE184" s="774">
        <f>' IP STOP cijfers nieuw'!CE34</f>
        <v>0</v>
      </c>
      <c r="CF184" s="774">
        <f>' IP STOP cijfers nieuw'!CF34</f>
        <v>0</v>
      </c>
      <c r="CG184" s="774">
        <f>' IP STOP cijfers nieuw'!CG34</f>
        <v>0</v>
      </c>
      <c r="CH184" s="774">
        <f>' IP STOP cijfers nieuw'!CH34</f>
        <v>0</v>
      </c>
      <c r="CI184" s="774">
        <f>' IP STOP cijfers nieuw'!CI34</f>
        <v>0</v>
      </c>
      <c r="CJ184" s="774">
        <f>' IP STOP cijfers nieuw'!CJ34</f>
        <v>0</v>
      </c>
      <c r="CK184" s="774">
        <f>' IP STOP cijfers nieuw'!CK34</f>
        <v>0</v>
      </c>
      <c r="CL184" s="779">
        <f>' IP STOP cijfers nieuw'!CL34</f>
        <v>0</v>
      </c>
      <c r="CM184" s="774">
        <f>' IP STOP cijfers nieuw'!CM34</f>
        <v>0</v>
      </c>
      <c r="CN184" s="774">
        <f>' IP STOP cijfers nieuw'!CN34</f>
        <v>0</v>
      </c>
      <c r="CO184" s="774">
        <f>' IP STOP cijfers nieuw'!CO34</f>
        <v>0</v>
      </c>
      <c r="CP184" s="11">
        <f>' IP STOP cijfers nieuw'!CP34</f>
        <v>0</v>
      </c>
      <c r="CQ184" s="11">
        <f>' IP STOP cijfers nieuw'!CQ34</f>
        <v>0</v>
      </c>
      <c r="CR184" s="11">
        <f>' IP STOP cijfers nieuw'!CR34</f>
        <v>0</v>
      </c>
      <c r="CS184" s="11">
        <f>' IP STOP cijfers nieuw'!CS34</f>
        <v>0</v>
      </c>
      <c r="CT184" s="11">
        <f>' IP STOP cijfers nieuw'!CT34</f>
        <v>0</v>
      </c>
      <c r="CU184" s="11">
        <f>' IP STOP cijfers nieuw'!CU34</f>
        <v>0</v>
      </c>
      <c r="CV184" s="11">
        <f>' IP STOP cijfers nieuw'!CV34</f>
        <v>0</v>
      </c>
      <c r="CW184" s="11">
        <f>' IP STOP cijfers nieuw'!CW34</f>
        <v>0</v>
      </c>
      <c r="CX184" s="11">
        <f>' IP STOP cijfers nieuw'!CX34</f>
        <v>0</v>
      </c>
      <c r="CY184" s="26">
        <f>' IP STOP cijfers nieuw'!CY34</f>
        <v>0</v>
      </c>
      <c r="CZ184" s="15">
        <f>' IP STOP cijfers nieuw'!CZ34</f>
        <v>0</v>
      </c>
      <c r="DA184" s="11">
        <f>' IP STOP cijfers nieuw'!DA34</f>
        <v>0</v>
      </c>
      <c r="DB184" s="11">
        <f>' IP STOP cijfers nieuw'!DB34</f>
        <v>0</v>
      </c>
      <c r="DC184" s="11">
        <f>' IP STOP cijfers nieuw'!DC34</f>
        <v>0</v>
      </c>
      <c r="DD184" s="11">
        <f>' IP STOP cijfers nieuw'!DD34</f>
        <v>0</v>
      </c>
      <c r="DE184" s="11">
        <f>' IP STOP cijfers nieuw'!DE34</f>
        <v>0</v>
      </c>
      <c r="DF184" s="11">
        <f>' IP STOP cijfers nieuw'!DF34</f>
        <v>0</v>
      </c>
      <c r="DG184" s="11">
        <f>' IP STOP cijfers nieuw'!DG34</f>
        <v>0</v>
      </c>
      <c r="DH184" s="11">
        <f>' IP STOP cijfers nieuw'!DH34</f>
        <v>0</v>
      </c>
      <c r="DI184" s="11">
        <f>' IP STOP cijfers nieuw'!DI34</f>
        <v>0</v>
      </c>
      <c r="DJ184" s="11">
        <f>' IP STOP cijfers nieuw'!DJ34</f>
        <v>0</v>
      </c>
      <c r="DK184" s="11">
        <f>' IP STOP cijfers nieuw'!DK34</f>
        <v>0</v>
      </c>
      <c r="DL184" s="26">
        <f>' IP STOP cijfers nieuw'!DL34</f>
        <v>0</v>
      </c>
    </row>
    <row r="185" spans="1:116">
      <c r="A185" s="47">
        <f>' IP STOP cijfers nieuw'!A35</f>
        <v>0</v>
      </c>
      <c r="B185" s="49" t="str">
        <f>' IP STOP cijfers nieuw'!B35</f>
        <v>OWNT/OWNL/OWNA/OWNK</v>
      </c>
      <c r="C185" s="4" t="str">
        <f>' IP STOP cijfers nieuw'!C35</f>
        <v>Industriële Productie</v>
      </c>
      <c r="D185" s="4" t="str">
        <f>' IP STOP cijfers nieuw'!D35</f>
        <v>IP Voedselveiligheid VWS</v>
      </c>
      <c r="E185" s="4" t="str">
        <f>' IP STOP cijfers nieuw'!E35</f>
        <v>Contaminanten NPK</v>
      </c>
      <c r="F185" s="4" t="str">
        <f>' IP STOP cijfers nieuw'!F35</f>
        <v>VWS</v>
      </c>
      <c r="G185" s="4">
        <f>' IP STOP cijfers nieuw'!G35</f>
        <v>0</v>
      </c>
      <c r="H185" s="774">
        <f>' IP STOP cijfers nieuw'!H35</f>
        <v>423</v>
      </c>
      <c r="I185" s="774">
        <f>' IP STOP cijfers nieuw'!I35</f>
        <v>372</v>
      </c>
      <c r="J185" s="774">
        <f>' IP STOP cijfers nieuw'!J35</f>
        <v>0</v>
      </c>
      <c r="K185" s="774">
        <f>' IP STOP cijfers nieuw'!K35</f>
        <v>0</v>
      </c>
      <c r="L185" s="774">
        <f>' IP STOP cijfers nieuw'!L35</f>
        <v>0</v>
      </c>
      <c r="M185" s="774">
        <f>' IP STOP cijfers nieuw'!M35</f>
        <v>0</v>
      </c>
      <c r="N185" s="774">
        <f>' IP STOP cijfers nieuw'!N35</f>
        <v>0</v>
      </c>
      <c r="O185" s="774">
        <f>' IP STOP cijfers nieuw'!O35</f>
        <v>0</v>
      </c>
      <c r="P185" s="774">
        <f>' IP STOP cijfers nieuw'!P35</f>
        <v>0</v>
      </c>
      <c r="Q185" s="775">
        <f>' IP STOP cijfers nieuw'!Q35</f>
        <v>795</v>
      </c>
      <c r="R185" s="776">
        <f>' IP STOP cijfers nieuw'!R35</f>
        <v>0</v>
      </c>
      <c r="S185" s="774">
        <f>' IP STOP cijfers nieuw'!S35</f>
        <v>0</v>
      </c>
      <c r="T185" s="774">
        <f>' IP STOP cijfers nieuw'!T35</f>
        <v>795</v>
      </c>
      <c r="U185" s="774">
        <f>' IP STOP cijfers nieuw'!U35</f>
        <v>0</v>
      </c>
      <c r="V185" s="774">
        <f>' IP STOP cijfers nieuw'!V35</f>
        <v>0</v>
      </c>
      <c r="W185" s="774">
        <f>' IP STOP cijfers nieuw'!W35</f>
        <v>0</v>
      </c>
      <c r="X185" s="774">
        <f>' IP STOP cijfers nieuw'!X35</f>
        <v>0</v>
      </c>
      <c r="Y185" s="774">
        <f>' IP STOP cijfers nieuw'!Y35</f>
        <v>0</v>
      </c>
      <c r="Z185" s="777">
        <f>' IP STOP cijfers nieuw'!Z35</f>
        <v>795</v>
      </c>
      <c r="AA185" s="774">
        <f>' IP STOP cijfers nieuw'!AA35</f>
        <v>51</v>
      </c>
      <c r="AB185" s="774">
        <f>' IP STOP cijfers nieuw'!AB35</f>
        <v>0</v>
      </c>
      <c r="AC185" s="774">
        <f>' IP STOP cijfers nieuw'!AC35</f>
        <v>372</v>
      </c>
      <c r="AD185" s="774">
        <f>' IP STOP cijfers nieuw'!AD35</f>
        <v>0</v>
      </c>
      <c r="AE185" s="774">
        <f>' IP STOP cijfers nieuw'!AE35</f>
        <v>0</v>
      </c>
      <c r="AF185" s="774">
        <f>' IP STOP cijfers nieuw'!AF35</f>
        <v>372</v>
      </c>
      <c r="AG185" s="777">
        <f>' IP STOP cijfers nieuw'!AG35</f>
        <v>0</v>
      </c>
      <c r="AH185" s="774">
        <f>' IP STOP cijfers nieuw'!AH35</f>
        <v>51</v>
      </c>
      <c r="AI185" s="774">
        <f>' IP STOP cijfers nieuw'!AI35</f>
        <v>0</v>
      </c>
      <c r="AJ185" s="774">
        <f>' IP STOP cijfers nieuw'!AJ35</f>
        <v>0</v>
      </c>
      <c r="AK185" s="774">
        <f>' IP STOP cijfers nieuw'!AK35</f>
        <v>0</v>
      </c>
      <c r="AL185" s="777">
        <f>' IP STOP cijfers nieuw'!AL35</f>
        <v>0</v>
      </c>
      <c r="AM185" s="774">
        <f>' IP STOP cijfers nieuw'!AM35</f>
        <v>0</v>
      </c>
      <c r="AN185" s="774">
        <f>' IP STOP cijfers nieuw'!AN35</f>
        <v>0</v>
      </c>
      <c r="AO185" s="774">
        <f>' IP STOP cijfers nieuw'!AO35</f>
        <v>0</v>
      </c>
      <c r="AP185" s="774">
        <f>' IP STOP cijfers nieuw'!AP35</f>
        <v>0</v>
      </c>
      <c r="AQ185" s="774">
        <f>' IP STOP cijfers nieuw'!AQ35</f>
        <v>0</v>
      </c>
      <c r="AR185" s="777">
        <f>' IP STOP cijfers nieuw'!AR35</f>
        <v>0</v>
      </c>
      <c r="AS185" s="774">
        <f>' IP STOP cijfers nieuw'!AS35</f>
        <v>0</v>
      </c>
      <c r="AT185" s="774">
        <f>' IP STOP cijfers nieuw'!AT35</f>
        <v>0</v>
      </c>
      <c r="AU185" s="774">
        <f>' IP STOP cijfers nieuw'!AU35</f>
        <v>0</v>
      </c>
      <c r="AV185" s="774">
        <f>' IP STOP cijfers nieuw'!AV35</f>
        <v>0</v>
      </c>
      <c r="AW185" s="774">
        <f>' IP STOP cijfers nieuw'!AW35</f>
        <v>0</v>
      </c>
      <c r="AX185" s="774">
        <f>' IP STOP cijfers nieuw'!AX35</f>
        <v>0</v>
      </c>
      <c r="AY185" s="774">
        <f>' IP STOP cijfers nieuw'!AY35</f>
        <v>0</v>
      </c>
      <c r="AZ185" s="774">
        <f>' IP STOP cijfers nieuw'!AZ35</f>
        <v>0</v>
      </c>
      <c r="BA185" s="774">
        <f>' IP STOP cijfers nieuw'!BA35</f>
        <v>0</v>
      </c>
      <c r="BB185" s="774">
        <f>' IP STOP cijfers nieuw'!BB35</f>
        <v>0</v>
      </c>
      <c r="BC185" s="777">
        <f>' IP STOP cijfers nieuw'!BC35</f>
        <v>0</v>
      </c>
      <c r="BD185" s="774">
        <f>' IP STOP cijfers nieuw'!BD35</f>
        <v>372</v>
      </c>
      <c r="BE185" s="774">
        <f>' IP STOP cijfers nieuw'!BE35</f>
        <v>0</v>
      </c>
      <c r="BF185" s="774">
        <f>' IP STOP cijfers nieuw'!BF35</f>
        <v>0</v>
      </c>
      <c r="BG185" s="774">
        <f>' IP STOP cijfers nieuw'!BG35</f>
        <v>0</v>
      </c>
      <c r="BH185" s="774">
        <f>' IP STOP cijfers nieuw'!BH35</f>
        <v>0</v>
      </c>
      <c r="BI185" s="774">
        <f>' IP STOP cijfers nieuw'!BI35</f>
        <v>0</v>
      </c>
      <c r="BJ185" s="774">
        <f>' IP STOP cijfers nieuw'!BJ35</f>
        <v>0</v>
      </c>
      <c r="BK185" s="777">
        <f>' IP STOP cijfers nieuw'!BK35</f>
        <v>0</v>
      </c>
      <c r="BL185" s="774">
        <f>' IP STOP cijfers nieuw'!BL35</f>
        <v>0</v>
      </c>
      <c r="BM185" s="774">
        <f>' IP STOP cijfers nieuw'!BM35</f>
        <v>0</v>
      </c>
      <c r="BN185" s="774">
        <f>' IP STOP cijfers nieuw'!BN35</f>
        <v>0</v>
      </c>
      <c r="BO185" s="774">
        <f>' IP STOP cijfers nieuw'!BO35</f>
        <v>0</v>
      </c>
      <c r="BP185" s="774">
        <f>' IP STOP cijfers nieuw'!BP35</f>
        <v>0</v>
      </c>
      <c r="BQ185" s="777">
        <f>' IP STOP cijfers nieuw'!BQ35</f>
        <v>0</v>
      </c>
      <c r="BR185" s="774">
        <f>' IP STOP cijfers nieuw'!BR35</f>
        <v>0</v>
      </c>
      <c r="BS185" s="774">
        <f>' IP STOP cijfers nieuw'!BS35</f>
        <v>0</v>
      </c>
      <c r="BT185" s="774">
        <f>' IP STOP cijfers nieuw'!BT35</f>
        <v>124</v>
      </c>
      <c r="BU185" s="774">
        <f>' IP STOP cijfers nieuw'!BU35</f>
        <v>124</v>
      </c>
      <c r="BV185" s="774">
        <f>' IP STOP cijfers nieuw'!BV35</f>
        <v>124</v>
      </c>
      <c r="BW185" s="774">
        <f>' IP STOP cijfers nieuw'!BW35</f>
        <v>0</v>
      </c>
      <c r="BX185" s="778">
        <f>' IP STOP cijfers nieuw'!BX35</f>
        <v>0</v>
      </c>
      <c r="BY185" s="777">
        <f>' IP STOP cijfers nieuw'!BY35</f>
        <v>795</v>
      </c>
      <c r="BZ185" s="774">
        <f>' IP STOP cijfers nieuw'!BZ35</f>
        <v>0</v>
      </c>
      <c r="CA185" s="774">
        <f>' IP STOP cijfers nieuw'!CA35</f>
        <v>0</v>
      </c>
      <c r="CB185" s="774">
        <f>' IP STOP cijfers nieuw'!CB35</f>
        <v>0</v>
      </c>
      <c r="CC185" s="774">
        <f>' IP STOP cijfers nieuw'!CC35</f>
        <v>0</v>
      </c>
      <c r="CD185" s="774">
        <f>' IP STOP cijfers nieuw'!CD35</f>
        <v>0</v>
      </c>
      <c r="CE185" s="774">
        <f>' IP STOP cijfers nieuw'!CE35</f>
        <v>0</v>
      </c>
      <c r="CF185" s="774">
        <f>' IP STOP cijfers nieuw'!CF35</f>
        <v>0</v>
      </c>
      <c r="CG185" s="774">
        <f>' IP STOP cijfers nieuw'!CG35</f>
        <v>0</v>
      </c>
      <c r="CH185" s="774">
        <f>' IP STOP cijfers nieuw'!CH35</f>
        <v>0</v>
      </c>
      <c r="CI185" s="774">
        <f>' IP STOP cijfers nieuw'!CI35</f>
        <v>0</v>
      </c>
      <c r="CJ185" s="774">
        <f>' IP STOP cijfers nieuw'!CJ35</f>
        <v>0</v>
      </c>
      <c r="CK185" s="774">
        <f>' IP STOP cijfers nieuw'!CK35</f>
        <v>0</v>
      </c>
      <c r="CL185" s="779">
        <f>' IP STOP cijfers nieuw'!CL35</f>
        <v>0</v>
      </c>
      <c r="CM185" s="774">
        <f>' IP STOP cijfers nieuw'!CM35</f>
        <v>0</v>
      </c>
      <c r="CN185" s="774">
        <f>' IP STOP cijfers nieuw'!CN35</f>
        <v>0</v>
      </c>
      <c r="CO185" s="774">
        <f>' IP STOP cijfers nieuw'!CO35</f>
        <v>0</v>
      </c>
      <c r="CP185" s="11">
        <f>' IP STOP cijfers nieuw'!CP35</f>
        <v>0</v>
      </c>
      <c r="CQ185" s="11">
        <f>' IP STOP cijfers nieuw'!CQ35</f>
        <v>0</v>
      </c>
      <c r="CR185" s="11">
        <f>' IP STOP cijfers nieuw'!CR35</f>
        <v>0</v>
      </c>
      <c r="CS185" s="11">
        <f>' IP STOP cijfers nieuw'!CS35</f>
        <v>0</v>
      </c>
      <c r="CT185" s="11">
        <f>' IP STOP cijfers nieuw'!CT35</f>
        <v>0</v>
      </c>
      <c r="CU185" s="11">
        <f>' IP STOP cijfers nieuw'!CU35</f>
        <v>0</v>
      </c>
      <c r="CV185" s="11">
        <f>' IP STOP cijfers nieuw'!CV35</f>
        <v>0</v>
      </c>
      <c r="CW185" s="11">
        <f>' IP STOP cijfers nieuw'!CW35</f>
        <v>0</v>
      </c>
      <c r="CX185" s="11">
        <f>' IP STOP cijfers nieuw'!CX35</f>
        <v>0</v>
      </c>
      <c r="CY185" s="26">
        <f>' IP STOP cijfers nieuw'!CY35</f>
        <v>0</v>
      </c>
      <c r="CZ185" s="15">
        <f>' IP STOP cijfers nieuw'!CZ35</f>
        <v>0</v>
      </c>
      <c r="DA185" s="11">
        <f>' IP STOP cijfers nieuw'!DA35</f>
        <v>0</v>
      </c>
      <c r="DB185" s="11">
        <f>' IP STOP cijfers nieuw'!DB35</f>
        <v>0</v>
      </c>
      <c r="DC185" s="11">
        <f>' IP STOP cijfers nieuw'!DC35</f>
        <v>0</v>
      </c>
      <c r="DD185" s="11">
        <f>' IP STOP cijfers nieuw'!DD35</f>
        <v>0</v>
      </c>
      <c r="DE185" s="11">
        <f>' IP STOP cijfers nieuw'!DE35</f>
        <v>0</v>
      </c>
      <c r="DF185" s="11">
        <f>' IP STOP cijfers nieuw'!DF35</f>
        <v>0</v>
      </c>
      <c r="DG185" s="11">
        <f>' IP STOP cijfers nieuw'!DG35</f>
        <v>0</v>
      </c>
      <c r="DH185" s="11">
        <f>' IP STOP cijfers nieuw'!DH35</f>
        <v>0</v>
      </c>
      <c r="DI185" s="11">
        <f>' IP STOP cijfers nieuw'!DI35</f>
        <v>0</v>
      </c>
      <c r="DJ185" s="11">
        <f>' IP STOP cijfers nieuw'!DJ35</f>
        <v>0</v>
      </c>
      <c r="DK185" s="11">
        <f>' IP STOP cijfers nieuw'!DK35</f>
        <v>0</v>
      </c>
      <c r="DL185" s="26">
        <f>' IP STOP cijfers nieuw'!DL35</f>
        <v>0</v>
      </c>
    </row>
    <row r="186" spans="1:116">
      <c r="A186" s="47">
        <f>' IP STOP cijfers nieuw'!A36</f>
        <v>0</v>
      </c>
      <c r="B186" s="49" t="str">
        <f>' IP STOP cijfers nieuw'!B36</f>
        <v>OWNT/OWNL/OWNA/OWNK</v>
      </c>
      <c r="C186" s="4" t="str">
        <f>' IP STOP cijfers nieuw'!C36</f>
        <v>Industriële Productie</v>
      </c>
      <c r="D186" s="4" t="str">
        <f>' IP STOP cijfers nieuw'!D36</f>
        <v>IP Voedselveiligheid VWS</v>
      </c>
      <c r="E186" s="4" t="str">
        <f>' IP STOP cijfers nieuw'!E36</f>
        <v xml:space="preserve">Contaminanten GGO's </v>
      </c>
      <c r="F186" s="4" t="str">
        <f>' IP STOP cijfers nieuw'!F36</f>
        <v>VWS</v>
      </c>
      <c r="G186" s="4">
        <f>' IP STOP cijfers nieuw'!G36</f>
        <v>0</v>
      </c>
      <c r="H186" s="774">
        <f>' IP STOP cijfers nieuw'!H36</f>
        <v>826</v>
      </c>
      <c r="I186" s="774">
        <f>' IP STOP cijfers nieuw'!I36</f>
        <v>3159</v>
      </c>
      <c r="J186" s="774">
        <f>' IP STOP cijfers nieuw'!J36</f>
        <v>0</v>
      </c>
      <c r="K186" s="774">
        <f>' IP STOP cijfers nieuw'!K36</f>
        <v>1180</v>
      </c>
      <c r="L186" s="774">
        <f>' IP STOP cijfers nieuw'!L36</f>
        <v>0</v>
      </c>
      <c r="M186" s="774">
        <f>' IP STOP cijfers nieuw'!M36</f>
        <v>0</v>
      </c>
      <c r="N186" s="774">
        <f>' IP STOP cijfers nieuw'!N36</f>
        <v>0</v>
      </c>
      <c r="O186" s="774">
        <f>' IP STOP cijfers nieuw'!O36</f>
        <v>0</v>
      </c>
      <c r="P186" s="774">
        <f>' IP STOP cijfers nieuw'!P36</f>
        <v>0</v>
      </c>
      <c r="Q186" s="775">
        <f>' IP STOP cijfers nieuw'!Q36</f>
        <v>5165</v>
      </c>
      <c r="R186" s="776">
        <f>' IP STOP cijfers nieuw'!R36</f>
        <v>0</v>
      </c>
      <c r="S186" s="774">
        <f>' IP STOP cijfers nieuw'!S36</f>
        <v>0</v>
      </c>
      <c r="T186" s="774">
        <f>' IP STOP cijfers nieuw'!T36</f>
        <v>5165</v>
      </c>
      <c r="U186" s="774">
        <f>' IP STOP cijfers nieuw'!U36</f>
        <v>0</v>
      </c>
      <c r="V186" s="774">
        <f>' IP STOP cijfers nieuw'!V36</f>
        <v>0</v>
      </c>
      <c r="W186" s="774">
        <f>' IP STOP cijfers nieuw'!W36</f>
        <v>0</v>
      </c>
      <c r="X186" s="774">
        <f>' IP STOP cijfers nieuw'!X36</f>
        <v>0</v>
      </c>
      <c r="Y186" s="774">
        <f>' IP STOP cijfers nieuw'!Y36</f>
        <v>0</v>
      </c>
      <c r="Z186" s="777">
        <f>' IP STOP cijfers nieuw'!Z36</f>
        <v>5165</v>
      </c>
      <c r="AA186" s="774">
        <f>' IP STOP cijfers nieuw'!AA36</f>
        <v>416</v>
      </c>
      <c r="AB186" s="774">
        <f>' IP STOP cijfers nieuw'!AB36</f>
        <v>0</v>
      </c>
      <c r="AC186" s="774">
        <f>' IP STOP cijfers nieuw'!AC36</f>
        <v>410</v>
      </c>
      <c r="AD186" s="774">
        <f>' IP STOP cijfers nieuw'!AD36</f>
        <v>0</v>
      </c>
      <c r="AE186" s="774">
        <f>' IP STOP cijfers nieuw'!AE36</f>
        <v>0</v>
      </c>
      <c r="AF186" s="774">
        <f>' IP STOP cijfers nieuw'!AF36</f>
        <v>4339</v>
      </c>
      <c r="AG186" s="777">
        <f>' IP STOP cijfers nieuw'!AG36</f>
        <v>0</v>
      </c>
      <c r="AH186" s="774">
        <f>' IP STOP cijfers nieuw'!AH36</f>
        <v>416</v>
      </c>
      <c r="AI186" s="774">
        <f>' IP STOP cijfers nieuw'!AI36</f>
        <v>0</v>
      </c>
      <c r="AJ186" s="774">
        <f>' IP STOP cijfers nieuw'!AJ36</f>
        <v>0</v>
      </c>
      <c r="AK186" s="774">
        <f>' IP STOP cijfers nieuw'!AK36</f>
        <v>0</v>
      </c>
      <c r="AL186" s="777">
        <f>' IP STOP cijfers nieuw'!AL36</f>
        <v>0</v>
      </c>
      <c r="AM186" s="774">
        <f>' IP STOP cijfers nieuw'!AM36</f>
        <v>0</v>
      </c>
      <c r="AN186" s="774">
        <f>' IP STOP cijfers nieuw'!AN36</f>
        <v>0</v>
      </c>
      <c r="AO186" s="774">
        <f>' IP STOP cijfers nieuw'!AO36</f>
        <v>0</v>
      </c>
      <c r="AP186" s="774">
        <f>' IP STOP cijfers nieuw'!AP36</f>
        <v>0</v>
      </c>
      <c r="AQ186" s="774">
        <f>' IP STOP cijfers nieuw'!AQ36</f>
        <v>0</v>
      </c>
      <c r="AR186" s="777">
        <f>' IP STOP cijfers nieuw'!AR36</f>
        <v>0</v>
      </c>
      <c r="AS186" s="774">
        <f>' IP STOP cijfers nieuw'!AS36</f>
        <v>0</v>
      </c>
      <c r="AT186" s="774">
        <f>' IP STOP cijfers nieuw'!AT36</f>
        <v>0</v>
      </c>
      <c r="AU186" s="774">
        <f>' IP STOP cijfers nieuw'!AU36</f>
        <v>0</v>
      </c>
      <c r="AV186" s="774">
        <f>' IP STOP cijfers nieuw'!AV36</f>
        <v>0</v>
      </c>
      <c r="AW186" s="774">
        <f>' IP STOP cijfers nieuw'!AW36</f>
        <v>0</v>
      </c>
      <c r="AX186" s="774">
        <f>' IP STOP cijfers nieuw'!AX36</f>
        <v>0</v>
      </c>
      <c r="AY186" s="774">
        <f>' IP STOP cijfers nieuw'!AY36</f>
        <v>0</v>
      </c>
      <c r="AZ186" s="774">
        <f>' IP STOP cijfers nieuw'!AZ36</f>
        <v>0</v>
      </c>
      <c r="BA186" s="774">
        <f>' IP STOP cijfers nieuw'!BA36</f>
        <v>0</v>
      </c>
      <c r="BB186" s="774">
        <f>' IP STOP cijfers nieuw'!BB36</f>
        <v>0</v>
      </c>
      <c r="BC186" s="777">
        <f>' IP STOP cijfers nieuw'!BC36</f>
        <v>0</v>
      </c>
      <c r="BD186" s="774">
        <f>' IP STOP cijfers nieuw'!BD36</f>
        <v>0</v>
      </c>
      <c r="BE186" s="774">
        <f>' IP STOP cijfers nieuw'!BE36</f>
        <v>0</v>
      </c>
      <c r="BF186" s="774">
        <f>' IP STOP cijfers nieuw'!BF36</f>
        <v>0</v>
      </c>
      <c r="BG186" s="774">
        <f>' IP STOP cijfers nieuw'!BG36</f>
        <v>0</v>
      </c>
      <c r="BH186" s="774">
        <f>' IP STOP cijfers nieuw'!BH36</f>
        <v>1580</v>
      </c>
      <c r="BI186" s="774">
        <f>' IP STOP cijfers nieuw'!BI36</f>
        <v>1579</v>
      </c>
      <c r="BJ186" s="774">
        <f>' IP STOP cijfers nieuw'!BJ36</f>
        <v>1180</v>
      </c>
      <c r="BK186" s="777">
        <f>' IP STOP cijfers nieuw'!BK36</f>
        <v>0</v>
      </c>
      <c r="BL186" s="774">
        <f>' IP STOP cijfers nieuw'!BL36</f>
        <v>0</v>
      </c>
      <c r="BM186" s="774">
        <f>' IP STOP cijfers nieuw'!BM36</f>
        <v>0</v>
      </c>
      <c r="BN186" s="774">
        <f>' IP STOP cijfers nieuw'!BN36</f>
        <v>0</v>
      </c>
      <c r="BO186" s="774">
        <f>' IP STOP cijfers nieuw'!BO36</f>
        <v>0</v>
      </c>
      <c r="BP186" s="774">
        <f>' IP STOP cijfers nieuw'!BP36</f>
        <v>0</v>
      </c>
      <c r="BQ186" s="777">
        <f>' IP STOP cijfers nieuw'!BQ36</f>
        <v>0</v>
      </c>
      <c r="BR186" s="774">
        <f>' IP STOP cijfers nieuw'!BR36</f>
        <v>0</v>
      </c>
      <c r="BS186" s="774">
        <f>' IP STOP cijfers nieuw'!BS36</f>
        <v>0</v>
      </c>
      <c r="BT186" s="774">
        <f>' IP STOP cijfers nieuw'!BT36</f>
        <v>136.66666666666666</v>
      </c>
      <c r="BU186" s="774">
        <f>' IP STOP cijfers nieuw'!BU36</f>
        <v>136.66666666666666</v>
      </c>
      <c r="BV186" s="774">
        <f>' IP STOP cijfers nieuw'!BV36</f>
        <v>136.66666666666666</v>
      </c>
      <c r="BW186" s="774">
        <f>' IP STOP cijfers nieuw'!BW36</f>
        <v>0</v>
      </c>
      <c r="BX186" s="778">
        <f>' IP STOP cijfers nieuw'!BX36</f>
        <v>0</v>
      </c>
      <c r="BY186" s="777">
        <f>' IP STOP cijfers nieuw'!BY36</f>
        <v>5165.0000000000009</v>
      </c>
      <c r="BZ186" s="774">
        <f>' IP STOP cijfers nieuw'!BZ36</f>
        <v>0</v>
      </c>
      <c r="CA186" s="774">
        <f>' IP STOP cijfers nieuw'!CA36</f>
        <v>0</v>
      </c>
      <c r="CB186" s="774">
        <f>' IP STOP cijfers nieuw'!CB36</f>
        <v>0</v>
      </c>
      <c r="CC186" s="774">
        <f>' IP STOP cijfers nieuw'!CC36</f>
        <v>0</v>
      </c>
      <c r="CD186" s="774">
        <f>' IP STOP cijfers nieuw'!CD36</f>
        <v>0</v>
      </c>
      <c r="CE186" s="774">
        <f>' IP STOP cijfers nieuw'!CE36</f>
        <v>0</v>
      </c>
      <c r="CF186" s="774">
        <f>' IP STOP cijfers nieuw'!CF36</f>
        <v>0</v>
      </c>
      <c r="CG186" s="774">
        <f>' IP STOP cijfers nieuw'!CG36</f>
        <v>0</v>
      </c>
      <c r="CH186" s="774">
        <f>' IP STOP cijfers nieuw'!CH36</f>
        <v>0</v>
      </c>
      <c r="CI186" s="774">
        <f>' IP STOP cijfers nieuw'!CI36</f>
        <v>0</v>
      </c>
      <c r="CJ186" s="774">
        <f>' IP STOP cijfers nieuw'!CJ36</f>
        <v>0</v>
      </c>
      <c r="CK186" s="774">
        <f>' IP STOP cijfers nieuw'!CK36</f>
        <v>0</v>
      </c>
      <c r="CL186" s="779">
        <f>' IP STOP cijfers nieuw'!CL36</f>
        <v>0</v>
      </c>
      <c r="CM186" s="774">
        <f>' IP STOP cijfers nieuw'!CM36</f>
        <v>0</v>
      </c>
      <c r="CN186" s="774">
        <f>' IP STOP cijfers nieuw'!CN36</f>
        <v>0</v>
      </c>
      <c r="CO186" s="774">
        <f>' IP STOP cijfers nieuw'!CO36</f>
        <v>0</v>
      </c>
      <c r="CP186" s="11">
        <f>' IP STOP cijfers nieuw'!CP36</f>
        <v>0</v>
      </c>
      <c r="CQ186" s="11">
        <f>' IP STOP cijfers nieuw'!CQ36</f>
        <v>0</v>
      </c>
      <c r="CR186" s="11">
        <f>' IP STOP cijfers nieuw'!CR36</f>
        <v>0</v>
      </c>
      <c r="CS186" s="11">
        <f>' IP STOP cijfers nieuw'!CS36</f>
        <v>0</v>
      </c>
      <c r="CT186" s="11">
        <f>' IP STOP cijfers nieuw'!CT36</f>
        <v>0</v>
      </c>
      <c r="CU186" s="11">
        <f>' IP STOP cijfers nieuw'!CU36</f>
        <v>0</v>
      </c>
      <c r="CV186" s="11">
        <f>' IP STOP cijfers nieuw'!CV36</f>
        <v>0</v>
      </c>
      <c r="CW186" s="11">
        <f>' IP STOP cijfers nieuw'!CW36</f>
        <v>0</v>
      </c>
      <c r="CX186" s="11">
        <f>' IP STOP cijfers nieuw'!CX36</f>
        <v>0</v>
      </c>
      <c r="CY186" s="26">
        <f>' IP STOP cijfers nieuw'!CY36</f>
        <v>0</v>
      </c>
      <c r="CZ186" s="15">
        <f>' IP STOP cijfers nieuw'!CZ36</f>
        <v>0</v>
      </c>
      <c r="DA186" s="11">
        <f>' IP STOP cijfers nieuw'!DA36</f>
        <v>0</v>
      </c>
      <c r="DB186" s="11">
        <f>' IP STOP cijfers nieuw'!DB36</f>
        <v>0</v>
      </c>
      <c r="DC186" s="11">
        <f>' IP STOP cijfers nieuw'!DC36</f>
        <v>0</v>
      </c>
      <c r="DD186" s="11">
        <f>' IP STOP cijfers nieuw'!DD36</f>
        <v>0</v>
      </c>
      <c r="DE186" s="11">
        <f>' IP STOP cijfers nieuw'!DE36</f>
        <v>0</v>
      </c>
      <c r="DF186" s="11">
        <f>' IP STOP cijfers nieuw'!DF36</f>
        <v>0</v>
      </c>
      <c r="DG186" s="11">
        <f>' IP STOP cijfers nieuw'!DG36</f>
        <v>0</v>
      </c>
      <c r="DH186" s="11">
        <f>' IP STOP cijfers nieuw'!DH36</f>
        <v>0</v>
      </c>
      <c r="DI186" s="11">
        <f>' IP STOP cijfers nieuw'!DI36</f>
        <v>0</v>
      </c>
      <c r="DJ186" s="11">
        <f>' IP STOP cijfers nieuw'!DJ36</f>
        <v>0</v>
      </c>
      <c r="DK186" s="11">
        <f>' IP STOP cijfers nieuw'!DK36</f>
        <v>0</v>
      </c>
      <c r="DL186" s="26">
        <f>' IP STOP cijfers nieuw'!DL36</f>
        <v>0</v>
      </c>
    </row>
    <row r="187" spans="1:116">
      <c r="A187" s="47">
        <f>' IP STOP cijfers nieuw'!A37</f>
        <v>0</v>
      </c>
      <c r="B187" s="49">
        <f>' IP STOP cijfers nieuw'!B37</f>
        <v>0</v>
      </c>
      <c r="C187" s="4" t="str">
        <f>' IP STOP cijfers nieuw'!C37</f>
        <v>Industriële Productie</v>
      </c>
      <c r="D187" s="4" t="str">
        <f>' IP STOP cijfers nieuw'!D37</f>
        <v>IP Voedselveiligheid VWS</v>
      </c>
      <c r="E187" s="4" t="str">
        <f>' IP STOP cijfers nieuw'!E37</f>
        <v xml:space="preserve">TO werkzaamheden werkpakketten </v>
      </c>
      <c r="F187" s="4" t="str">
        <f>' IP STOP cijfers nieuw'!F37</f>
        <v>VWS</v>
      </c>
      <c r="G187" s="4">
        <f>' IP STOP cijfers nieuw'!G37</f>
        <v>0</v>
      </c>
      <c r="H187" s="774">
        <f>' IP STOP cijfers nieuw'!H37</f>
        <v>3586</v>
      </c>
      <c r="I187" s="774">
        <f>' IP STOP cijfers nieuw'!I37</f>
        <v>0</v>
      </c>
      <c r="J187" s="774">
        <f>' IP STOP cijfers nieuw'!J37</f>
        <v>585</v>
      </c>
      <c r="K187" s="774">
        <f>' IP STOP cijfers nieuw'!K37</f>
        <v>0</v>
      </c>
      <c r="L187" s="774">
        <f>' IP STOP cijfers nieuw'!L37</f>
        <v>0</v>
      </c>
      <c r="M187" s="774">
        <f>' IP STOP cijfers nieuw'!M37</f>
        <v>0</v>
      </c>
      <c r="N187" s="774">
        <f>' IP STOP cijfers nieuw'!N37</f>
        <v>0</v>
      </c>
      <c r="O187" s="774">
        <f>' IP STOP cijfers nieuw'!O37</f>
        <v>0</v>
      </c>
      <c r="P187" s="774">
        <f>' IP STOP cijfers nieuw'!P37</f>
        <v>0</v>
      </c>
      <c r="Q187" s="775">
        <f>' IP STOP cijfers nieuw'!Q37</f>
        <v>4171</v>
      </c>
      <c r="R187" s="776">
        <f>' IP STOP cijfers nieuw'!R37</f>
        <v>0</v>
      </c>
      <c r="S187" s="774">
        <f>' IP STOP cijfers nieuw'!S37</f>
        <v>0</v>
      </c>
      <c r="T187" s="774">
        <f>' IP STOP cijfers nieuw'!T37</f>
        <v>4171</v>
      </c>
      <c r="U187" s="774">
        <f>' IP STOP cijfers nieuw'!U37</f>
        <v>0</v>
      </c>
      <c r="V187" s="774">
        <f>' IP STOP cijfers nieuw'!V37</f>
        <v>0</v>
      </c>
      <c r="W187" s="774">
        <f>' IP STOP cijfers nieuw'!W37</f>
        <v>0</v>
      </c>
      <c r="X187" s="774">
        <f>' IP STOP cijfers nieuw'!X37</f>
        <v>0</v>
      </c>
      <c r="Y187" s="774">
        <f>' IP STOP cijfers nieuw'!Y37</f>
        <v>0</v>
      </c>
      <c r="Z187" s="777">
        <f>' IP STOP cijfers nieuw'!Z37</f>
        <v>4171</v>
      </c>
      <c r="AA187" s="774">
        <f>' IP STOP cijfers nieuw'!AA37</f>
        <v>4171</v>
      </c>
      <c r="AB187" s="774">
        <f>' IP STOP cijfers nieuw'!AB37</f>
        <v>0</v>
      </c>
      <c r="AC187" s="774">
        <f>' IP STOP cijfers nieuw'!AC37</f>
        <v>0</v>
      </c>
      <c r="AD187" s="774">
        <f>' IP STOP cijfers nieuw'!AD37</f>
        <v>0</v>
      </c>
      <c r="AE187" s="774">
        <f>' IP STOP cijfers nieuw'!AE37</f>
        <v>0</v>
      </c>
      <c r="AF187" s="774">
        <f>' IP STOP cijfers nieuw'!AF37</f>
        <v>0</v>
      </c>
      <c r="AG187" s="777">
        <f>' IP STOP cijfers nieuw'!AG37</f>
        <v>0</v>
      </c>
      <c r="AH187" s="774">
        <f>' IP STOP cijfers nieuw'!AH37</f>
        <v>4171</v>
      </c>
      <c r="AI187" s="774">
        <f>' IP STOP cijfers nieuw'!AI37</f>
        <v>0</v>
      </c>
      <c r="AJ187" s="774">
        <f>' IP STOP cijfers nieuw'!AJ37</f>
        <v>0</v>
      </c>
      <c r="AK187" s="774">
        <f>' IP STOP cijfers nieuw'!AK37</f>
        <v>0</v>
      </c>
      <c r="AL187" s="777">
        <f>' IP STOP cijfers nieuw'!AL37</f>
        <v>0</v>
      </c>
      <c r="AM187" s="774">
        <f>' IP STOP cijfers nieuw'!AM37</f>
        <v>0</v>
      </c>
      <c r="AN187" s="774">
        <f>' IP STOP cijfers nieuw'!AN37</f>
        <v>0</v>
      </c>
      <c r="AO187" s="774">
        <f>' IP STOP cijfers nieuw'!AO37</f>
        <v>0</v>
      </c>
      <c r="AP187" s="774">
        <f>' IP STOP cijfers nieuw'!AP37</f>
        <v>0</v>
      </c>
      <c r="AQ187" s="774">
        <f>' IP STOP cijfers nieuw'!AQ37</f>
        <v>0</v>
      </c>
      <c r="AR187" s="777">
        <f>' IP STOP cijfers nieuw'!AR37</f>
        <v>0</v>
      </c>
      <c r="AS187" s="774">
        <f>' IP STOP cijfers nieuw'!AS37</f>
        <v>0</v>
      </c>
      <c r="AT187" s="774">
        <f>' IP STOP cijfers nieuw'!AT37</f>
        <v>0</v>
      </c>
      <c r="AU187" s="774">
        <f>' IP STOP cijfers nieuw'!AU37</f>
        <v>0</v>
      </c>
      <c r="AV187" s="774">
        <f>' IP STOP cijfers nieuw'!AV37</f>
        <v>0</v>
      </c>
      <c r="AW187" s="774">
        <f>' IP STOP cijfers nieuw'!AW37</f>
        <v>0</v>
      </c>
      <c r="AX187" s="774">
        <f>' IP STOP cijfers nieuw'!AX37</f>
        <v>0</v>
      </c>
      <c r="AY187" s="774">
        <f>' IP STOP cijfers nieuw'!AY37</f>
        <v>0</v>
      </c>
      <c r="AZ187" s="774">
        <f>' IP STOP cijfers nieuw'!AZ37</f>
        <v>0</v>
      </c>
      <c r="BA187" s="774">
        <f>' IP STOP cijfers nieuw'!BA37</f>
        <v>0</v>
      </c>
      <c r="BB187" s="774">
        <f>' IP STOP cijfers nieuw'!BB37</f>
        <v>0</v>
      </c>
      <c r="BC187" s="777">
        <f>' IP STOP cijfers nieuw'!BC37</f>
        <v>0</v>
      </c>
      <c r="BD187" s="774">
        <f>' IP STOP cijfers nieuw'!BD37</f>
        <v>0</v>
      </c>
      <c r="BE187" s="774">
        <f>' IP STOP cijfers nieuw'!BE37</f>
        <v>0</v>
      </c>
      <c r="BF187" s="774">
        <f>' IP STOP cijfers nieuw'!BF37</f>
        <v>0</v>
      </c>
      <c r="BG187" s="774">
        <f>' IP STOP cijfers nieuw'!BG37</f>
        <v>0</v>
      </c>
      <c r="BH187" s="774">
        <f>' IP STOP cijfers nieuw'!BH37</f>
        <v>0</v>
      </c>
      <c r="BI187" s="774">
        <f>' IP STOP cijfers nieuw'!BI37</f>
        <v>0</v>
      </c>
      <c r="BJ187" s="774">
        <f>' IP STOP cijfers nieuw'!BJ37</f>
        <v>0</v>
      </c>
      <c r="BK187" s="777">
        <f>' IP STOP cijfers nieuw'!BK37</f>
        <v>0</v>
      </c>
      <c r="BL187" s="774">
        <f>' IP STOP cijfers nieuw'!BL37</f>
        <v>0</v>
      </c>
      <c r="BM187" s="774">
        <f>' IP STOP cijfers nieuw'!BM37</f>
        <v>0</v>
      </c>
      <c r="BN187" s="774">
        <f>' IP STOP cijfers nieuw'!BN37</f>
        <v>0</v>
      </c>
      <c r="BO187" s="774">
        <f>' IP STOP cijfers nieuw'!BO37</f>
        <v>0</v>
      </c>
      <c r="BP187" s="774">
        <f>' IP STOP cijfers nieuw'!BP37</f>
        <v>0</v>
      </c>
      <c r="BQ187" s="777">
        <f>' IP STOP cijfers nieuw'!BQ37</f>
        <v>0</v>
      </c>
      <c r="BR187" s="774">
        <f>' IP STOP cijfers nieuw'!BR37</f>
        <v>0</v>
      </c>
      <c r="BS187" s="774">
        <f>' IP STOP cijfers nieuw'!BS37</f>
        <v>0</v>
      </c>
      <c r="BT187" s="774">
        <f>' IP STOP cijfers nieuw'!BT37</f>
        <v>0</v>
      </c>
      <c r="BU187" s="774">
        <f>' IP STOP cijfers nieuw'!BU37</f>
        <v>0</v>
      </c>
      <c r="BV187" s="774">
        <f>' IP STOP cijfers nieuw'!BV37</f>
        <v>0</v>
      </c>
      <c r="BW187" s="774">
        <f>' IP STOP cijfers nieuw'!BW37</f>
        <v>0</v>
      </c>
      <c r="BX187" s="778">
        <f>' IP STOP cijfers nieuw'!BX37</f>
        <v>0</v>
      </c>
      <c r="BY187" s="777">
        <f>' IP STOP cijfers nieuw'!BY37</f>
        <v>4171</v>
      </c>
      <c r="BZ187" s="774">
        <f>' IP STOP cijfers nieuw'!BZ37</f>
        <v>0</v>
      </c>
      <c r="CA187" s="774">
        <f>' IP STOP cijfers nieuw'!CA37</f>
        <v>0</v>
      </c>
      <c r="CB187" s="774">
        <f>' IP STOP cijfers nieuw'!CB37</f>
        <v>0</v>
      </c>
      <c r="CC187" s="774">
        <f>' IP STOP cijfers nieuw'!CC37</f>
        <v>0</v>
      </c>
      <c r="CD187" s="774">
        <f>' IP STOP cijfers nieuw'!CD37</f>
        <v>0</v>
      </c>
      <c r="CE187" s="774">
        <f>' IP STOP cijfers nieuw'!CE37</f>
        <v>0</v>
      </c>
      <c r="CF187" s="774">
        <f>' IP STOP cijfers nieuw'!CF37</f>
        <v>0</v>
      </c>
      <c r="CG187" s="774">
        <f>' IP STOP cijfers nieuw'!CG37</f>
        <v>0</v>
      </c>
      <c r="CH187" s="774">
        <f>' IP STOP cijfers nieuw'!CH37</f>
        <v>0</v>
      </c>
      <c r="CI187" s="774">
        <f>' IP STOP cijfers nieuw'!CI37</f>
        <v>0</v>
      </c>
      <c r="CJ187" s="774">
        <f>' IP STOP cijfers nieuw'!CJ37</f>
        <v>0</v>
      </c>
      <c r="CK187" s="774">
        <f>' IP STOP cijfers nieuw'!CK37</f>
        <v>0</v>
      </c>
      <c r="CL187" s="779">
        <f>' IP STOP cijfers nieuw'!CL37</f>
        <v>0</v>
      </c>
      <c r="CM187" s="774">
        <f>' IP STOP cijfers nieuw'!CM37</f>
        <v>0</v>
      </c>
      <c r="CN187" s="774">
        <f>' IP STOP cijfers nieuw'!CN37</f>
        <v>0</v>
      </c>
      <c r="CO187" s="774">
        <f>' IP STOP cijfers nieuw'!CO37</f>
        <v>0</v>
      </c>
      <c r="CP187" s="11">
        <f>' IP STOP cijfers nieuw'!CP37</f>
        <v>0</v>
      </c>
      <c r="CQ187" s="11">
        <f>' IP STOP cijfers nieuw'!CQ37</f>
        <v>0</v>
      </c>
      <c r="CR187" s="11">
        <f>' IP STOP cijfers nieuw'!CR37</f>
        <v>0</v>
      </c>
      <c r="CS187" s="11">
        <f>' IP STOP cijfers nieuw'!CS37</f>
        <v>0</v>
      </c>
      <c r="CT187" s="11">
        <f>' IP STOP cijfers nieuw'!CT37</f>
        <v>0</v>
      </c>
      <c r="CU187" s="11">
        <f>' IP STOP cijfers nieuw'!CU37</f>
        <v>0</v>
      </c>
      <c r="CV187" s="11">
        <f>' IP STOP cijfers nieuw'!CV37</f>
        <v>0</v>
      </c>
      <c r="CW187" s="11">
        <f>' IP STOP cijfers nieuw'!CW37</f>
        <v>0</v>
      </c>
      <c r="CX187" s="11">
        <f>' IP STOP cijfers nieuw'!CX37</f>
        <v>0</v>
      </c>
      <c r="CY187" s="26">
        <f>' IP STOP cijfers nieuw'!CY37</f>
        <v>0</v>
      </c>
      <c r="CZ187" s="15">
        <f>' IP STOP cijfers nieuw'!CZ37</f>
        <v>0</v>
      </c>
      <c r="DA187" s="11">
        <f>' IP STOP cijfers nieuw'!DA37</f>
        <v>0</v>
      </c>
      <c r="DB187" s="11">
        <f>' IP STOP cijfers nieuw'!DB37</f>
        <v>0</v>
      </c>
      <c r="DC187" s="11">
        <f>' IP STOP cijfers nieuw'!DC37</f>
        <v>0</v>
      </c>
      <c r="DD187" s="11">
        <f>' IP STOP cijfers nieuw'!DD37</f>
        <v>0</v>
      </c>
      <c r="DE187" s="11">
        <f>' IP STOP cijfers nieuw'!DE37</f>
        <v>0</v>
      </c>
      <c r="DF187" s="11">
        <f>' IP STOP cijfers nieuw'!DF37</f>
        <v>0</v>
      </c>
      <c r="DG187" s="11">
        <f>' IP STOP cijfers nieuw'!DG37</f>
        <v>0</v>
      </c>
      <c r="DH187" s="11">
        <f>' IP STOP cijfers nieuw'!DH37</f>
        <v>0</v>
      </c>
      <c r="DI187" s="11">
        <f>' IP STOP cijfers nieuw'!DI37</f>
        <v>0</v>
      </c>
      <c r="DJ187" s="11">
        <f>' IP STOP cijfers nieuw'!DJ37</f>
        <v>0</v>
      </c>
      <c r="DK187" s="11">
        <f>' IP STOP cijfers nieuw'!DK37</f>
        <v>0</v>
      </c>
      <c r="DL187" s="26">
        <f>' IP STOP cijfers nieuw'!DL37</f>
        <v>0</v>
      </c>
    </row>
    <row r="188" spans="1:116">
      <c r="A188" s="47">
        <f>' IP STOP cijfers nieuw'!A39</f>
        <v>0</v>
      </c>
      <c r="B188" s="49" t="str">
        <f>' IP STOP cijfers nieuw'!B39</f>
        <v>OPNT/OPNA</v>
      </c>
      <c r="C188" s="4" t="str">
        <f>' IP STOP cijfers nieuw'!C39</f>
        <v>Industriële Productie</v>
      </c>
      <c r="D188" s="4" t="str">
        <f>' IP STOP cijfers nieuw'!D39</f>
        <v xml:space="preserve">IP DG AGRO </v>
      </c>
      <c r="E188" s="4" t="str">
        <f>' IP STOP cijfers nieuw'!E39</f>
        <v>NPK EZ</v>
      </c>
      <c r="F188" s="4" t="str">
        <f>' IP STOP cijfers nieuw'!F39</f>
        <v>EL&amp;I AGRO</v>
      </c>
      <c r="G188" s="4">
        <f>' IP STOP cijfers nieuw'!G39</f>
        <v>0</v>
      </c>
      <c r="H188" s="774">
        <f>' IP STOP cijfers nieuw'!H39</f>
        <v>1383</v>
      </c>
      <c r="I188" s="774">
        <f>' IP STOP cijfers nieuw'!I39</f>
        <v>0</v>
      </c>
      <c r="J188" s="774">
        <f>' IP STOP cijfers nieuw'!J39</f>
        <v>100</v>
      </c>
      <c r="K188" s="774">
        <f>' IP STOP cijfers nieuw'!K39</f>
        <v>0</v>
      </c>
      <c r="L188" s="774">
        <f>' IP STOP cijfers nieuw'!L39</f>
        <v>0</v>
      </c>
      <c r="M188" s="774">
        <f>' IP STOP cijfers nieuw'!M39</f>
        <v>0</v>
      </c>
      <c r="N188" s="774">
        <f>' IP STOP cijfers nieuw'!N39</f>
        <v>0</v>
      </c>
      <c r="O188" s="774">
        <f>' IP STOP cijfers nieuw'!O39</f>
        <v>0</v>
      </c>
      <c r="P188" s="774">
        <f>' IP STOP cijfers nieuw'!P39</f>
        <v>0</v>
      </c>
      <c r="Q188" s="775">
        <f>' IP STOP cijfers nieuw'!Q39</f>
        <v>1483</v>
      </c>
      <c r="R188" s="776">
        <f>' IP STOP cijfers nieuw'!R39</f>
        <v>0</v>
      </c>
      <c r="S188" s="774">
        <f>' IP STOP cijfers nieuw'!S39</f>
        <v>0</v>
      </c>
      <c r="T188" s="774">
        <f>' IP STOP cijfers nieuw'!T39</f>
        <v>1483</v>
      </c>
      <c r="U188" s="774">
        <f>' IP STOP cijfers nieuw'!U39</f>
        <v>0</v>
      </c>
      <c r="V188" s="774">
        <f>' IP STOP cijfers nieuw'!V39</f>
        <v>0</v>
      </c>
      <c r="W188" s="774">
        <f>' IP STOP cijfers nieuw'!W39</f>
        <v>0</v>
      </c>
      <c r="X188" s="774">
        <f>' IP STOP cijfers nieuw'!X39</f>
        <v>0</v>
      </c>
      <c r="Y188" s="774">
        <f>' IP STOP cijfers nieuw'!Y39</f>
        <v>0</v>
      </c>
      <c r="Z188" s="777">
        <f>' IP STOP cijfers nieuw'!Z39</f>
        <v>1483</v>
      </c>
      <c r="AA188" s="774">
        <f>' IP STOP cijfers nieuw'!AA39</f>
        <v>190</v>
      </c>
      <c r="AB188" s="774">
        <f>' IP STOP cijfers nieuw'!AB39</f>
        <v>0</v>
      </c>
      <c r="AC188" s="774">
        <f>' IP STOP cijfers nieuw'!AC39</f>
        <v>1293</v>
      </c>
      <c r="AD188" s="774">
        <f>' IP STOP cijfers nieuw'!AD39</f>
        <v>0</v>
      </c>
      <c r="AE188" s="774">
        <f>' IP STOP cijfers nieuw'!AE39</f>
        <v>0</v>
      </c>
      <c r="AF188" s="774">
        <f>' IP STOP cijfers nieuw'!AF39</f>
        <v>0</v>
      </c>
      <c r="AG188" s="777">
        <f>' IP STOP cijfers nieuw'!AG39</f>
        <v>0</v>
      </c>
      <c r="AH188" s="774">
        <f>' IP STOP cijfers nieuw'!AH39</f>
        <v>190</v>
      </c>
      <c r="AI188" s="774">
        <f>' IP STOP cijfers nieuw'!AI39</f>
        <v>0</v>
      </c>
      <c r="AJ188" s="774">
        <f>' IP STOP cijfers nieuw'!AJ39</f>
        <v>0</v>
      </c>
      <c r="AK188" s="774">
        <f>' IP STOP cijfers nieuw'!AK39</f>
        <v>0</v>
      </c>
      <c r="AL188" s="777">
        <f>' IP STOP cijfers nieuw'!AL39</f>
        <v>0</v>
      </c>
      <c r="AM188" s="774">
        <f>' IP STOP cijfers nieuw'!AM39</f>
        <v>0</v>
      </c>
      <c r="AN188" s="774">
        <f>' IP STOP cijfers nieuw'!AN39</f>
        <v>0</v>
      </c>
      <c r="AO188" s="774">
        <f>' IP STOP cijfers nieuw'!AO39</f>
        <v>0</v>
      </c>
      <c r="AP188" s="774">
        <f>' IP STOP cijfers nieuw'!AP39</f>
        <v>0</v>
      </c>
      <c r="AQ188" s="774">
        <f>' IP STOP cijfers nieuw'!AQ39</f>
        <v>0</v>
      </c>
      <c r="AR188" s="777">
        <f>' IP STOP cijfers nieuw'!AR39</f>
        <v>0</v>
      </c>
      <c r="AS188" s="774">
        <f>' IP STOP cijfers nieuw'!AS39</f>
        <v>0</v>
      </c>
      <c r="AT188" s="774">
        <f>' IP STOP cijfers nieuw'!AT39</f>
        <v>0</v>
      </c>
      <c r="AU188" s="774">
        <f>' IP STOP cijfers nieuw'!AU39</f>
        <v>0</v>
      </c>
      <c r="AV188" s="774">
        <f>' IP STOP cijfers nieuw'!AV39</f>
        <v>0</v>
      </c>
      <c r="AW188" s="774">
        <f>' IP STOP cijfers nieuw'!AW39</f>
        <v>0</v>
      </c>
      <c r="AX188" s="774">
        <f>' IP STOP cijfers nieuw'!AX39</f>
        <v>0</v>
      </c>
      <c r="AY188" s="774">
        <f>' IP STOP cijfers nieuw'!AY39</f>
        <v>0</v>
      </c>
      <c r="AZ188" s="774">
        <f>' IP STOP cijfers nieuw'!AZ39</f>
        <v>0</v>
      </c>
      <c r="BA188" s="774">
        <f>' IP STOP cijfers nieuw'!BA39</f>
        <v>0</v>
      </c>
      <c r="BB188" s="774">
        <f>' IP STOP cijfers nieuw'!BB39</f>
        <v>0</v>
      </c>
      <c r="BC188" s="777">
        <f>' IP STOP cijfers nieuw'!BC39</f>
        <v>0</v>
      </c>
      <c r="BD188" s="774">
        <f>' IP STOP cijfers nieuw'!BD39</f>
        <v>0</v>
      </c>
      <c r="BE188" s="774">
        <f>' IP STOP cijfers nieuw'!BE39</f>
        <v>0</v>
      </c>
      <c r="BF188" s="774">
        <f>' IP STOP cijfers nieuw'!BF39</f>
        <v>0</v>
      </c>
      <c r="BG188" s="774">
        <f>' IP STOP cijfers nieuw'!BG39</f>
        <v>0</v>
      </c>
      <c r="BH188" s="774">
        <f>' IP STOP cijfers nieuw'!BH39</f>
        <v>0</v>
      </c>
      <c r="BI188" s="774">
        <f>' IP STOP cijfers nieuw'!BI39</f>
        <v>0</v>
      </c>
      <c r="BJ188" s="774">
        <f>' IP STOP cijfers nieuw'!BJ39</f>
        <v>0</v>
      </c>
      <c r="BK188" s="777">
        <f>' IP STOP cijfers nieuw'!BK39</f>
        <v>0</v>
      </c>
      <c r="BL188" s="774">
        <f>' IP STOP cijfers nieuw'!BL39</f>
        <v>0</v>
      </c>
      <c r="BM188" s="774">
        <f>' IP STOP cijfers nieuw'!BM39</f>
        <v>0</v>
      </c>
      <c r="BN188" s="774">
        <f>' IP STOP cijfers nieuw'!BN39</f>
        <v>0</v>
      </c>
      <c r="BO188" s="774">
        <f>' IP STOP cijfers nieuw'!BO39</f>
        <v>0</v>
      </c>
      <c r="BP188" s="774">
        <f>' IP STOP cijfers nieuw'!BP39</f>
        <v>0</v>
      </c>
      <c r="BQ188" s="777">
        <f>' IP STOP cijfers nieuw'!BQ39</f>
        <v>0</v>
      </c>
      <c r="BR188" s="774">
        <f>' IP STOP cijfers nieuw'!BR39</f>
        <v>0</v>
      </c>
      <c r="BS188" s="774">
        <f>' IP STOP cijfers nieuw'!BS39</f>
        <v>0</v>
      </c>
      <c r="BT188" s="774">
        <f>' IP STOP cijfers nieuw'!BT39</f>
        <v>0</v>
      </c>
      <c r="BU188" s="774">
        <f>' IP STOP cijfers nieuw'!BU39</f>
        <v>0</v>
      </c>
      <c r="BV188" s="774">
        <f>' IP STOP cijfers nieuw'!BV39</f>
        <v>0</v>
      </c>
      <c r="BW188" s="774">
        <f>' IP STOP cijfers nieuw'!BW39</f>
        <v>0</v>
      </c>
      <c r="BX188" s="778">
        <f>' IP STOP cijfers nieuw'!BX39</f>
        <v>1293</v>
      </c>
      <c r="BY188" s="777">
        <f>' IP STOP cijfers nieuw'!BY39</f>
        <v>190</v>
      </c>
      <c r="BZ188" s="774">
        <f>' IP STOP cijfers nieuw'!BZ39</f>
        <v>0</v>
      </c>
      <c r="CA188" s="774">
        <f>' IP STOP cijfers nieuw'!CA39</f>
        <v>0</v>
      </c>
      <c r="CB188" s="774">
        <f>' IP STOP cijfers nieuw'!CB39</f>
        <v>0</v>
      </c>
      <c r="CC188" s="774">
        <f>' IP STOP cijfers nieuw'!CC39</f>
        <v>0</v>
      </c>
      <c r="CD188" s="774">
        <f>' IP STOP cijfers nieuw'!CD39</f>
        <v>0</v>
      </c>
      <c r="CE188" s="774">
        <f>' IP STOP cijfers nieuw'!CE39</f>
        <v>0</v>
      </c>
      <c r="CF188" s="774">
        <f>' IP STOP cijfers nieuw'!CF39</f>
        <v>0</v>
      </c>
      <c r="CG188" s="774">
        <f>' IP STOP cijfers nieuw'!CG39</f>
        <v>0</v>
      </c>
      <c r="CH188" s="774">
        <f>' IP STOP cijfers nieuw'!CH39</f>
        <v>0</v>
      </c>
      <c r="CI188" s="774">
        <f>' IP STOP cijfers nieuw'!CI39</f>
        <v>0</v>
      </c>
      <c r="CJ188" s="774">
        <f>' IP STOP cijfers nieuw'!CJ39</f>
        <v>0</v>
      </c>
      <c r="CK188" s="774">
        <f>' IP STOP cijfers nieuw'!CK39</f>
        <v>0</v>
      </c>
      <c r="CL188" s="779">
        <f>' IP STOP cijfers nieuw'!CL39</f>
        <v>0</v>
      </c>
      <c r="CM188" s="774">
        <f>' IP STOP cijfers nieuw'!CM39</f>
        <v>0</v>
      </c>
      <c r="CN188" s="774">
        <f>' IP STOP cijfers nieuw'!CN39</f>
        <v>0</v>
      </c>
      <c r="CO188" s="774">
        <f>' IP STOP cijfers nieuw'!CO39</f>
        <v>0</v>
      </c>
      <c r="CP188" s="11">
        <f>' IP STOP cijfers nieuw'!CP39</f>
        <v>0</v>
      </c>
      <c r="CQ188" s="11">
        <f>' IP STOP cijfers nieuw'!CQ39</f>
        <v>0</v>
      </c>
      <c r="CR188" s="11">
        <f>' IP STOP cijfers nieuw'!CR39</f>
        <v>0</v>
      </c>
      <c r="CS188" s="11">
        <f>' IP STOP cijfers nieuw'!CS39</f>
        <v>0</v>
      </c>
      <c r="CT188" s="11">
        <f>' IP STOP cijfers nieuw'!CT39</f>
        <v>0</v>
      </c>
      <c r="CU188" s="11">
        <f>' IP STOP cijfers nieuw'!CU39</f>
        <v>0</v>
      </c>
      <c r="CV188" s="11">
        <f>' IP STOP cijfers nieuw'!CV39</f>
        <v>0</v>
      </c>
      <c r="CW188" s="11">
        <f>' IP STOP cijfers nieuw'!CW39</f>
        <v>0</v>
      </c>
      <c r="CX188" s="11">
        <f>' IP STOP cijfers nieuw'!CX39</f>
        <v>0</v>
      </c>
      <c r="CY188" s="26">
        <f>' IP STOP cijfers nieuw'!CY39</f>
        <v>0</v>
      </c>
      <c r="CZ188" s="15">
        <f>' IP STOP cijfers nieuw'!CZ39</f>
        <v>0</v>
      </c>
      <c r="DA188" s="11">
        <f>' IP STOP cijfers nieuw'!DA39</f>
        <v>0</v>
      </c>
      <c r="DB188" s="11">
        <f>' IP STOP cijfers nieuw'!DB39</f>
        <v>0</v>
      </c>
      <c r="DC188" s="11">
        <f>' IP STOP cijfers nieuw'!DC39</f>
        <v>0</v>
      </c>
      <c r="DD188" s="11">
        <f>' IP STOP cijfers nieuw'!DD39</f>
        <v>0</v>
      </c>
      <c r="DE188" s="11">
        <f>' IP STOP cijfers nieuw'!DE39</f>
        <v>0</v>
      </c>
      <c r="DF188" s="11">
        <f>' IP STOP cijfers nieuw'!DF39</f>
        <v>0</v>
      </c>
      <c r="DG188" s="11">
        <f>' IP STOP cijfers nieuw'!DG39</f>
        <v>0</v>
      </c>
      <c r="DH188" s="11">
        <f>' IP STOP cijfers nieuw'!DH39</f>
        <v>0</v>
      </c>
      <c r="DI188" s="11">
        <f>' IP STOP cijfers nieuw'!DI39</f>
        <v>0</v>
      </c>
      <c r="DJ188" s="11">
        <f>' IP STOP cijfers nieuw'!DJ39</f>
        <v>0</v>
      </c>
      <c r="DK188" s="11">
        <f>' IP STOP cijfers nieuw'!DK39</f>
        <v>0</v>
      </c>
      <c r="DL188" s="26">
        <f>' IP STOP cijfers nieuw'!DL39</f>
        <v>0</v>
      </c>
    </row>
    <row r="189" spans="1:116">
      <c r="A189" s="47">
        <f>' IP STOP cijfers nieuw'!A40</f>
        <v>0</v>
      </c>
      <c r="B189" s="49">
        <f>' IP STOP cijfers nieuw'!B40</f>
        <v>0</v>
      </c>
      <c r="C189" s="4" t="str">
        <f>' IP STOP cijfers nieuw'!C40</f>
        <v>Industriële Productie</v>
      </c>
      <c r="D189" s="4" t="str">
        <f>' IP STOP cijfers nieuw'!D40</f>
        <v xml:space="preserve">IP DG AGRO </v>
      </c>
      <c r="E189" s="4" t="str">
        <f>' IP STOP cijfers nieuw'!E40</f>
        <v>Prjoject nog nader in te vullen</v>
      </c>
      <c r="F189" s="4" t="str">
        <f>' IP STOP cijfers nieuw'!F40</f>
        <v>EL&amp;I AGRO</v>
      </c>
      <c r="G189" s="4">
        <f>' IP STOP cijfers nieuw'!G40</f>
        <v>0</v>
      </c>
      <c r="H189" s="774">
        <f>' IP STOP cijfers nieuw'!H40</f>
        <v>0</v>
      </c>
      <c r="I189" s="774">
        <f>' IP STOP cijfers nieuw'!I40</f>
        <v>0</v>
      </c>
      <c r="J189" s="774">
        <f>' IP STOP cijfers nieuw'!J40</f>
        <v>0</v>
      </c>
      <c r="K189" s="774">
        <f>' IP STOP cijfers nieuw'!K40</f>
        <v>0</v>
      </c>
      <c r="L189" s="774">
        <f>' IP STOP cijfers nieuw'!L40</f>
        <v>0</v>
      </c>
      <c r="M189" s="774">
        <f>' IP STOP cijfers nieuw'!M40</f>
        <v>0</v>
      </c>
      <c r="N189" s="774">
        <f>' IP STOP cijfers nieuw'!N40</f>
        <v>0</v>
      </c>
      <c r="O189" s="774">
        <f>' IP STOP cijfers nieuw'!O40</f>
        <v>0</v>
      </c>
      <c r="P189" s="774">
        <f>' IP STOP cijfers nieuw'!P40</f>
        <v>0</v>
      </c>
      <c r="Q189" s="775">
        <f>' IP STOP cijfers nieuw'!Q40</f>
        <v>0</v>
      </c>
      <c r="R189" s="776">
        <f>' IP STOP cijfers nieuw'!R40</f>
        <v>0</v>
      </c>
      <c r="S189" s="774">
        <f>' IP STOP cijfers nieuw'!S40</f>
        <v>0</v>
      </c>
      <c r="T189" s="774">
        <f>' IP STOP cijfers nieuw'!T40</f>
        <v>0</v>
      </c>
      <c r="U189" s="774">
        <f>' IP STOP cijfers nieuw'!U40</f>
        <v>0</v>
      </c>
      <c r="V189" s="774">
        <f>' IP STOP cijfers nieuw'!V40</f>
        <v>0</v>
      </c>
      <c r="W189" s="774">
        <f>' IP STOP cijfers nieuw'!W40</f>
        <v>0</v>
      </c>
      <c r="X189" s="774">
        <f>' IP STOP cijfers nieuw'!X40</f>
        <v>0</v>
      </c>
      <c r="Y189" s="774">
        <f>' IP STOP cijfers nieuw'!Y40</f>
        <v>0</v>
      </c>
      <c r="Z189" s="777">
        <f>' IP STOP cijfers nieuw'!Z40</f>
        <v>0</v>
      </c>
      <c r="AA189" s="774">
        <f>' IP STOP cijfers nieuw'!AA40</f>
        <v>0</v>
      </c>
      <c r="AB189" s="774">
        <f>' IP STOP cijfers nieuw'!AB40</f>
        <v>0</v>
      </c>
      <c r="AC189" s="774">
        <f>' IP STOP cijfers nieuw'!AC40</f>
        <v>0</v>
      </c>
      <c r="AD189" s="774">
        <f>' IP STOP cijfers nieuw'!AD40</f>
        <v>0</v>
      </c>
      <c r="AE189" s="774">
        <f>' IP STOP cijfers nieuw'!AE40</f>
        <v>0</v>
      </c>
      <c r="AF189" s="774">
        <f>' IP STOP cijfers nieuw'!AF40</f>
        <v>0</v>
      </c>
      <c r="AG189" s="777">
        <f>' IP STOP cijfers nieuw'!AG40</f>
        <v>0</v>
      </c>
      <c r="AH189" s="774">
        <f>' IP STOP cijfers nieuw'!AH40</f>
        <v>0</v>
      </c>
      <c r="AI189" s="774">
        <f>' IP STOP cijfers nieuw'!AI40</f>
        <v>0</v>
      </c>
      <c r="AJ189" s="774">
        <f>' IP STOP cijfers nieuw'!AJ40</f>
        <v>0</v>
      </c>
      <c r="AK189" s="774">
        <f>' IP STOP cijfers nieuw'!AK40</f>
        <v>0</v>
      </c>
      <c r="AL189" s="777">
        <f>' IP STOP cijfers nieuw'!AL40</f>
        <v>0</v>
      </c>
      <c r="AM189" s="774">
        <f>' IP STOP cijfers nieuw'!AM40</f>
        <v>0</v>
      </c>
      <c r="AN189" s="774">
        <f>' IP STOP cijfers nieuw'!AN40</f>
        <v>0</v>
      </c>
      <c r="AO189" s="774">
        <f>' IP STOP cijfers nieuw'!AO40</f>
        <v>0</v>
      </c>
      <c r="AP189" s="774">
        <f>' IP STOP cijfers nieuw'!AP40</f>
        <v>0</v>
      </c>
      <c r="AQ189" s="774">
        <f>' IP STOP cijfers nieuw'!AQ40</f>
        <v>0</v>
      </c>
      <c r="AR189" s="777">
        <f>' IP STOP cijfers nieuw'!AR40</f>
        <v>0</v>
      </c>
      <c r="AS189" s="774">
        <f>' IP STOP cijfers nieuw'!AS40</f>
        <v>0</v>
      </c>
      <c r="AT189" s="774">
        <f>' IP STOP cijfers nieuw'!AT40</f>
        <v>0</v>
      </c>
      <c r="AU189" s="774">
        <f>' IP STOP cijfers nieuw'!AU40</f>
        <v>0</v>
      </c>
      <c r="AV189" s="774">
        <f>' IP STOP cijfers nieuw'!AV40</f>
        <v>0</v>
      </c>
      <c r="AW189" s="774">
        <f>' IP STOP cijfers nieuw'!AW40</f>
        <v>0</v>
      </c>
      <c r="AX189" s="774">
        <f>' IP STOP cijfers nieuw'!AX40</f>
        <v>0</v>
      </c>
      <c r="AY189" s="774">
        <f>' IP STOP cijfers nieuw'!AY40</f>
        <v>0</v>
      </c>
      <c r="AZ189" s="774">
        <f>' IP STOP cijfers nieuw'!AZ40</f>
        <v>0</v>
      </c>
      <c r="BA189" s="774">
        <f>' IP STOP cijfers nieuw'!BA40</f>
        <v>0</v>
      </c>
      <c r="BB189" s="774">
        <f>' IP STOP cijfers nieuw'!BB40</f>
        <v>0</v>
      </c>
      <c r="BC189" s="777">
        <f>' IP STOP cijfers nieuw'!BC40</f>
        <v>0</v>
      </c>
      <c r="BD189" s="774">
        <f>' IP STOP cijfers nieuw'!BD40</f>
        <v>0</v>
      </c>
      <c r="BE189" s="774">
        <f>' IP STOP cijfers nieuw'!BE40</f>
        <v>0</v>
      </c>
      <c r="BF189" s="774">
        <f>' IP STOP cijfers nieuw'!BF40</f>
        <v>0</v>
      </c>
      <c r="BG189" s="774">
        <f>' IP STOP cijfers nieuw'!BG40</f>
        <v>0</v>
      </c>
      <c r="BH189" s="774">
        <f>' IP STOP cijfers nieuw'!BH40</f>
        <v>0</v>
      </c>
      <c r="BI189" s="774">
        <f>' IP STOP cijfers nieuw'!BI40</f>
        <v>0</v>
      </c>
      <c r="BJ189" s="774">
        <f>' IP STOP cijfers nieuw'!BJ40</f>
        <v>0</v>
      </c>
      <c r="BK189" s="777">
        <f>' IP STOP cijfers nieuw'!BK40</f>
        <v>0</v>
      </c>
      <c r="BL189" s="774">
        <f>' IP STOP cijfers nieuw'!BL40</f>
        <v>0</v>
      </c>
      <c r="BM189" s="774">
        <f>' IP STOP cijfers nieuw'!BM40</f>
        <v>0</v>
      </c>
      <c r="BN189" s="774">
        <f>' IP STOP cijfers nieuw'!BN40</f>
        <v>0</v>
      </c>
      <c r="BO189" s="774">
        <f>' IP STOP cijfers nieuw'!BO40</f>
        <v>0</v>
      </c>
      <c r="BP189" s="774">
        <f>' IP STOP cijfers nieuw'!BP40</f>
        <v>0</v>
      </c>
      <c r="BQ189" s="777">
        <f>' IP STOP cijfers nieuw'!BQ40</f>
        <v>0</v>
      </c>
      <c r="BR189" s="774">
        <f>' IP STOP cijfers nieuw'!BR40</f>
        <v>0</v>
      </c>
      <c r="BS189" s="774">
        <f>' IP STOP cijfers nieuw'!BS40</f>
        <v>0</v>
      </c>
      <c r="BT189" s="774">
        <f>' IP STOP cijfers nieuw'!BT40</f>
        <v>0</v>
      </c>
      <c r="BU189" s="774">
        <f>' IP STOP cijfers nieuw'!BU40</f>
        <v>0</v>
      </c>
      <c r="BV189" s="774">
        <f>' IP STOP cijfers nieuw'!BV40</f>
        <v>0</v>
      </c>
      <c r="BW189" s="774">
        <f>' IP STOP cijfers nieuw'!BW40</f>
        <v>0</v>
      </c>
      <c r="BX189" s="778">
        <f>' IP STOP cijfers nieuw'!BX40</f>
        <v>0</v>
      </c>
      <c r="BY189" s="777">
        <f>' IP STOP cijfers nieuw'!BY40</f>
        <v>0</v>
      </c>
      <c r="BZ189" s="774">
        <f>' IP STOP cijfers nieuw'!BZ40</f>
        <v>0</v>
      </c>
      <c r="CA189" s="774">
        <f>' IP STOP cijfers nieuw'!CA40</f>
        <v>0</v>
      </c>
      <c r="CB189" s="774">
        <f>' IP STOP cijfers nieuw'!CB40</f>
        <v>0</v>
      </c>
      <c r="CC189" s="774">
        <f>' IP STOP cijfers nieuw'!CC40</f>
        <v>0</v>
      </c>
      <c r="CD189" s="774">
        <f>' IP STOP cijfers nieuw'!CD40</f>
        <v>0</v>
      </c>
      <c r="CE189" s="774">
        <f>' IP STOP cijfers nieuw'!CE40</f>
        <v>0</v>
      </c>
      <c r="CF189" s="774">
        <f>' IP STOP cijfers nieuw'!CF40</f>
        <v>0</v>
      </c>
      <c r="CG189" s="774">
        <f>' IP STOP cijfers nieuw'!CG40</f>
        <v>0</v>
      </c>
      <c r="CH189" s="774">
        <f>' IP STOP cijfers nieuw'!CH40</f>
        <v>0</v>
      </c>
      <c r="CI189" s="774">
        <f>' IP STOP cijfers nieuw'!CI40</f>
        <v>0</v>
      </c>
      <c r="CJ189" s="774">
        <f>' IP STOP cijfers nieuw'!CJ40</f>
        <v>0</v>
      </c>
      <c r="CK189" s="774">
        <f>' IP STOP cijfers nieuw'!CK40</f>
        <v>0</v>
      </c>
      <c r="CL189" s="779">
        <f>' IP STOP cijfers nieuw'!CL40</f>
        <v>0</v>
      </c>
      <c r="CM189" s="774">
        <f>' IP STOP cijfers nieuw'!CM40</f>
        <v>0</v>
      </c>
      <c r="CN189" s="774">
        <f>' IP STOP cijfers nieuw'!CN40</f>
        <v>0</v>
      </c>
      <c r="CO189" s="774">
        <f>' IP STOP cijfers nieuw'!CO40</f>
        <v>0</v>
      </c>
      <c r="CP189" s="11">
        <f>' IP STOP cijfers nieuw'!CP40</f>
        <v>0</v>
      </c>
      <c r="CQ189" s="11">
        <f>' IP STOP cijfers nieuw'!CQ40</f>
        <v>0</v>
      </c>
      <c r="CR189" s="11">
        <f>' IP STOP cijfers nieuw'!CR40</f>
        <v>0</v>
      </c>
      <c r="CS189" s="11">
        <f>' IP STOP cijfers nieuw'!CS40</f>
        <v>0</v>
      </c>
      <c r="CT189" s="11">
        <f>' IP STOP cijfers nieuw'!CT40</f>
        <v>0</v>
      </c>
      <c r="CU189" s="11">
        <f>' IP STOP cijfers nieuw'!CU40</f>
        <v>0</v>
      </c>
      <c r="CV189" s="11">
        <f>' IP STOP cijfers nieuw'!CV40</f>
        <v>0</v>
      </c>
      <c r="CW189" s="11">
        <f>' IP STOP cijfers nieuw'!CW40</f>
        <v>0</v>
      </c>
      <c r="CX189" s="11">
        <f>' IP STOP cijfers nieuw'!CX40</f>
        <v>0</v>
      </c>
      <c r="CY189" s="26">
        <f>' IP STOP cijfers nieuw'!CY40</f>
        <v>0</v>
      </c>
      <c r="CZ189" s="15">
        <f>' IP STOP cijfers nieuw'!CZ40</f>
        <v>0</v>
      </c>
      <c r="DA189" s="11">
        <f>' IP STOP cijfers nieuw'!DA40</f>
        <v>0</v>
      </c>
      <c r="DB189" s="11">
        <f>' IP STOP cijfers nieuw'!DB40</f>
        <v>0</v>
      </c>
      <c r="DC189" s="11">
        <f>' IP STOP cijfers nieuw'!DC40</f>
        <v>0</v>
      </c>
      <c r="DD189" s="11">
        <f>' IP STOP cijfers nieuw'!DD40</f>
        <v>0</v>
      </c>
      <c r="DE189" s="11">
        <f>' IP STOP cijfers nieuw'!DE40</f>
        <v>0</v>
      </c>
      <c r="DF189" s="11">
        <f>' IP STOP cijfers nieuw'!DF40</f>
        <v>0</v>
      </c>
      <c r="DG189" s="11">
        <f>' IP STOP cijfers nieuw'!DG40</f>
        <v>0</v>
      </c>
      <c r="DH189" s="11">
        <f>' IP STOP cijfers nieuw'!DH40</f>
        <v>0</v>
      </c>
      <c r="DI189" s="11">
        <f>' IP STOP cijfers nieuw'!DI40</f>
        <v>0</v>
      </c>
      <c r="DJ189" s="11">
        <f>' IP STOP cijfers nieuw'!DJ40</f>
        <v>0</v>
      </c>
      <c r="DK189" s="11">
        <f>' IP STOP cijfers nieuw'!DK40</f>
        <v>0</v>
      </c>
      <c r="DL189" s="26">
        <f>' IP STOP cijfers nieuw'!DL40</f>
        <v>0</v>
      </c>
    </row>
    <row r="190" spans="1:116" s="617" customFormat="1">
      <c r="A190" s="780">
        <f>' IP STOP cijfers nieuw'!A41</f>
        <v>0</v>
      </c>
      <c r="B190" s="781">
        <f>' IP STOP cijfers nieuw'!B41</f>
        <v>0</v>
      </c>
      <c r="C190" s="526" t="str">
        <f>' IP STOP cijfers nieuw'!C41</f>
        <v>Industriële Productie</v>
      </c>
      <c r="D190" s="526" t="str">
        <f>' IP STOP cijfers nieuw'!D41</f>
        <v xml:space="preserve">IP DG AGRO </v>
      </c>
      <c r="E190" s="526" t="str">
        <f>' IP STOP cijfers nieuw'!E41</f>
        <v>Verbeterplan (cokz)</v>
      </c>
      <c r="F190" s="526" t="str">
        <f>' IP STOP cijfers nieuw'!F41</f>
        <v>EL&amp;I AGRO</v>
      </c>
      <c r="G190" s="526" t="str">
        <f>' IP STOP cijfers nieuw'!G41</f>
        <v>verbeterplan</v>
      </c>
      <c r="H190" s="518">
        <f>' IP STOP cijfers nieuw'!H41</f>
        <v>2700</v>
      </c>
      <c r="I190" s="518">
        <f>' IP STOP cijfers nieuw'!I41</f>
        <v>0</v>
      </c>
      <c r="J190" s="518">
        <f>' IP STOP cijfers nieuw'!J41</f>
        <v>0</v>
      </c>
      <c r="K190" s="518">
        <f>' IP STOP cijfers nieuw'!K41</f>
        <v>0</v>
      </c>
      <c r="L190" s="518">
        <f>' IP STOP cijfers nieuw'!L41</f>
        <v>0</v>
      </c>
      <c r="M190" s="518">
        <f>' IP STOP cijfers nieuw'!M41</f>
        <v>0</v>
      </c>
      <c r="N190" s="518">
        <f>' IP STOP cijfers nieuw'!N41</f>
        <v>0</v>
      </c>
      <c r="O190" s="518">
        <f>' IP STOP cijfers nieuw'!O41</f>
        <v>0</v>
      </c>
      <c r="P190" s="518">
        <f>' IP STOP cijfers nieuw'!P41</f>
        <v>0</v>
      </c>
      <c r="Q190" s="782">
        <f>' IP STOP cijfers nieuw'!Q41</f>
        <v>2700</v>
      </c>
      <c r="R190" s="533">
        <f>' IP STOP cijfers nieuw'!R41</f>
        <v>0</v>
      </c>
      <c r="S190" s="518">
        <f>' IP STOP cijfers nieuw'!S41</f>
        <v>0</v>
      </c>
      <c r="T190" s="518">
        <f>' IP STOP cijfers nieuw'!T41</f>
        <v>2700</v>
      </c>
      <c r="U190" s="518">
        <f>' IP STOP cijfers nieuw'!U41</f>
        <v>0</v>
      </c>
      <c r="V190" s="518">
        <f>' IP STOP cijfers nieuw'!V41</f>
        <v>0</v>
      </c>
      <c r="W190" s="518">
        <f>' IP STOP cijfers nieuw'!W41</f>
        <v>0</v>
      </c>
      <c r="X190" s="518">
        <f>' IP STOP cijfers nieuw'!X41</f>
        <v>0</v>
      </c>
      <c r="Y190" s="518">
        <f>' IP STOP cijfers nieuw'!Y41</f>
        <v>0</v>
      </c>
      <c r="Z190" s="781">
        <f>' IP STOP cijfers nieuw'!Z41</f>
        <v>2700</v>
      </c>
      <c r="AA190" s="518">
        <f>' IP STOP cijfers nieuw'!AA41</f>
        <v>1350</v>
      </c>
      <c r="AB190" s="518">
        <f>' IP STOP cijfers nieuw'!AB41</f>
        <v>0</v>
      </c>
      <c r="AC190" s="518">
        <f>' IP STOP cijfers nieuw'!AC41</f>
        <v>1350</v>
      </c>
      <c r="AD190" s="518">
        <f>' IP STOP cijfers nieuw'!AD41</f>
        <v>0</v>
      </c>
      <c r="AE190" s="518">
        <f>' IP STOP cijfers nieuw'!AE41</f>
        <v>0</v>
      </c>
      <c r="AF190" s="518">
        <f>' IP STOP cijfers nieuw'!AF41</f>
        <v>0</v>
      </c>
      <c r="AG190" s="781">
        <f>' IP STOP cijfers nieuw'!AG41</f>
        <v>0</v>
      </c>
      <c r="AH190" s="518">
        <f>' IP STOP cijfers nieuw'!AH41</f>
        <v>1350</v>
      </c>
      <c r="AI190" s="518">
        <f>' IP STOP cijfers nieuw'!AI41</f>
        <v>0</v>
      </c>
      <c r="AJ190" s="518">
        <f>' IP STOP cijfers nieuw'!AJ41</f>
        <v>0</v>
      </c>
      <c r="AK190" s="518">
        <f>' IP STOP cijfers nieuw'!AK41</f>
        <v>0</v>
      </c>
      <c r="AL190" s="781">
        <f>' IP STOP cijfers nieuw'!AL41</f>
        <v>0</v>
      </c>
      <c r="AM190" s="518">
        <f>' IP STOP cijfers nieuw'!AM41</f>
        <v>0</v>
      </c>
      <c r="AN190" s="518">
        <f>' IP STOP cijfers nieuw'!AN41</f>
        <v>0</v>
      </c>
      <c r="AO190" s="518">
        <f>' IP STOP cijfers nieuw'!AO41</f>
        <v>0</v>
      </c>
      <c r="AP190" s="518">
        <f>' IP STOP cijfers nieuw'!AP41</f>
        <v>0</v>
      </c>
      <c r="AQ190" s="518">
        <f>' IP STOP cijfers nieuw'!AQ41</f>
        <v>0</v>
      </c>
      <c r="AR190" s="781">
        <f>' IP STOP cijfers nieuw'!AR41</f>
        <v>0</v>
      </c>
      <c r="AS190" s="518">
        <f>' IP STOP cijfers nieuw'!AS41</f>
        <v>0</v>
      </c>
      <c r="AT190" s="518">
        <f>' IP STOP cijfers nieuw'!AT41</f>
        <v>0</v>
      </c>
      <c r="AU190" s="518">
        <f>' IP STOP cijfers nieuw'!AU41</f>
        <v>0</v>
      </c>
      <c r="AV190" s="518">
        <f>' IP STOP cijfers nieuw'!AV41</f>
        <v>0</v>
      </c>
      <c r="AW190" s="518">
        <f>' IP STOP cijfers nieuw'!AW41</f>
        <v>0</v>
      </c>
      <c r="AX190" s="518">
        <f>' IP STOP cijfers nieuw'!AX41</f>
        <v>0</v>
      </c>
      <c r="AY190" s="518">
        <f>' IP STOP cijfers nieuw'!AY41</f>
        <v>0</v>
      </c>
      <c r="AZ190" s="518">
        <f>' IP STOP cijfers nieuw'!AZ41</f>
        <v>0</v>
      </c>
      <c r="BA190" s="518">
        <f>' IP STOP cijfers nieuw'!BA41</f>
        <v>0</v>
      </c>
      <c r="BB190" s="518">
        <f>' IP STOP cijfers nieuw'!BB41</f>
        <v>0</v>
      </c>
      <c r="BC190" s="781">
        <f>' IP STOP cijfers nieuw'!BC41</f>
        <v>0</v>
      </c>
      <c r="BD190" s="518">
        <f>' IP STOP cijfers nieuw'!BD41</f>
        <v>0</v>
      </c>
      <c r="BE190" s="518">
        <f>' IP STOP cijfers nieuw'!BE41</f>
        <v>0</v>
      </c>
      <c r="BF190" s="518">
        <f>' IP STOP cijfers nieuw'!BF41</f>
        <v>0</v>
      </c>
      <c r="BG190" s="518">
        <f>' IP STOP cijfers nieuw'!BG41</f>
        <v>0</v>
      </c>
      <c r="BH190" s="518">
        <f>' IP STOP cijfers nieuw'!BH41</f>
        <v>0</v>
      </c>
      <c r="BI190" s="518">
        <f>' IP STOP cijfers nieuw'!BI41</f>
        <v>0</v>
      </c>
      <c r="BJ190" s="518">
        <f>' IP STOP cijfers nieuw'!BJ41</f>
        <v>0</v>
      </c>
      <c r="BK190" s="781">
        <f>' IP STOP cijfers nieuw'!BK41</f>
        <v>0</v>
      </c>
      <c r="BL190" s="518">
        <f>' IP STOP cijfers nieuw'!BL41</f>
        <v>0</v>
      </c>
      <c r="BM190" s="518">
        <f>' IP STOP cijfers nieuw'!BM41</f>
        <v>0</v>
      </c>
      <c r="BN190" s="518">
        <f>' IP STOP cijfers nieuw'!BN41</f>
        <v>0</v>
      </c>
      <c r="BO190" s="518">
        <f>' IP STOP cijfers nieuw'!BO41</f>
        <v>0</v>
      </c>
      <c r="BP190" s="518">
        <f>' IP STOP cijfers nieuw'!BP41</f>
        <v>0</v>
      </c>
      <c r="BQ190" s="781">
        <f>' IP STOP cijfers nieuw'!BQ41</f>
        <v>0</v>
      </c>
      <c r="BR190" s="518">
        <f>' IP STOP cijfers nieuw'!BR41</f>
        <v>0</v>
      </c>
      <c r="BS190" s="518">
        <f>' IP STOP cijfers nieuw'!BS41</f>
        <v>0</v>
      </c>
      <c r="BT190" s="518">
        <f>' IP STOP cijfers nieuw'!BT41</f>
        <v>0</v>
      </c>
      <c r="BU190" s="518">
        <f>' IP STOP cijfers nieuw'!BU41</f>
        <v>0</v>
      </c>
      <c r="BV190" s="518">
        <f>' IP STOP cijfers nieuw'!BV41</f>
        <v>0</v>
      </c>
      <c r="BW190" s="518">
        <f>' IP STOP cijfers nieuw'!BW41</f>
        <v>0</v>
      </c>
      <c r="BX190" s="780">
        <f>' IP STOP cijfers nieuw'!BX41</f>
        <v>1350</v>
      </c>
      <c r="BY190" s="781">
        <f>' IP STOP cijfers nieuw'!BY41</f>
        <v>1350</v>
      </c>
      <c r="BZ190" s="518">
        <f>' IP STOP cijfers nieuw'!BZ41</f>
        <v>0</v>
      </c>
      <c r="CA190" s="518">
        <f>' IP STOP cijfers nieuw'!CA41</f>
        <v>0</v>
      </c>
      <c r="CB190" s="518">
        <f>' IP STOP cijfers nieuw'!CB41</f>
        <v>0</v>
      </c>
      <c r="CC190" s="518">
        <f>' IP STOP cijfers nieuw'!CC41</f>
        <v>0</v>
      </c>
      <c r="CD190" s="518">
        <f>' IP STOP cijfers nieuw'!CD41</f>
        <v>0</v>
      </c>
      <c r="CE190" s="518">
        <f>' IP STOP cijfers nieuw'!CE41</f>
        <v>0</v>
      </c>
      <c r="CF190" s="518">
        <f>' IP STOP cijfers nieuw'!CF41</f>
        <v>0</v>
      </c>
      <c r="CG190" s="518">
        <f>' IP STOP cijfers nieuw'!CG41</f>
        <v>0</v>
      </c>
      <c r="CH190" s="518">
        <f>' IP STOP cijfers nieuw'!CH41</f>
        <v>0</v>
      </c>
      <c r="CI190" s="518">
        <f>' IP STOP cijfers nieuw'!CI41</f>
        <v>0</v>
      </c>
      <c r="CJ190" s="518">
        <f>' IP STOP cijfers nieuw'!CJ41</f>
        <v>0</v>
      </c>
      <c r="CK190" s="518">
        <f>' IP STOP cijfers nieuw'!CK41</f>
        <v>0</v>
      </c>
      <c r="CL190" s="783">
        <f>' IP STOP cijfers nieuw'!CL41</f>
        <v>0</v>
      </c>
      <c r="CM190" s="518">
        <f>' IP STOP cijfers nieuw'!CM41</f>
        <v>0</v>
      </c>
      <c r="CN190" s="518">
        <f>' IP STOP cijfers nieuw'!CN41</f>
        <v>0</v>
      </c>
      <c r="CO190" s="518">
        <f>' IP STOP cijfers nieuw'!CO41</f>
        <v>0</v>
      </c>
      <c r="CP190" s="518">
        <f>' IP STOP cijfers nieuw'!CP41</f>
        <v>0</v>
      </c>
      <c r="CQ190" s="518">
        <f>' IP STOP cijfers nieuw'!CQ41</f>
        <v>0</v>
      </c>
      <c r="CR190" s="518">
        <f>' IP STOP cijfers nieuw'!CR41</f>
        <v>0</v>
      </c>
      <c r="CS190" s="518">
        <f>' IP STOP cijfers nieuw'!CS41</f>
        <v>0</v>
      </c>
      <c r="CT190" s="518">
        <f>' IP STOP cijfers nieuw'!CT41</f>
        <v>0</v>
      </c>
      <c r="CU190" s="518">
        <f>' IP STOP cijfers nieuw'!CU41</f>
        <v>0</v>
      </c>
      <c r="CV190" s="518">
        <f>' IP STOP cijfers nieuw'!CV41</f>
        <v>0</v>
      </c>
      <c r="CW190" s="518">
        <f>' IP STOP cijfers nieuw'!CW41</f>
        <v>0</v>
      </c>
      <c r="CX190" s="518">
        <f>' IP STOP cijfers nieuw'!CX41</f>
        <v>0</v>
      </c>
      <c r="CY190" s="782">
        <f>' IP STOP cijfers nieuw'!CY41</f>
        <v>0</v>
      </c>
      <c r="CZ190" s="533">
        <f>' IP STOP cijfers nieuw'!CZ41</f>
        <v>0</v>
      </c>
      <c r="DA190" s="518">
        <f>' IP STOP cijfers nieuw'!DA41</f>
        <v>0</v>
      </c>
      <c r="DB190" s="518">
        <f>' IP STOP cijfers nieuw'!DB41</f>
        <v>0</v>
      </c>
      <c r="DC190" s="518">
        <f>' IP STOP cijfers nieuw'!DC41</f>
        <v>0</v>
      </c>
      <c r="DD190" s="518">
        <f>' IP STOP cijfers nieuw'!DD41</f>
        <v>0</v>
      </c>
      <c r="DE190" s="518">
        <f>' IP STOP cijfers nieuw'!DE41</f>
        <v>0</v>
      </c>
      <c r="DF190" s="518">
        <f>' IP STOP cijfers nieuw'!DF41</f>
        <v>0</v>
      </c>
      <c r="DG190" s="518">
        <f>' IP STOP cijfers nieuw'!DG41</f>
        <v>0</v>
      </c>
      <c r="DH190" s="518">
        <f>' IP STOP cijfers nieuw'!DH41</f>
        <v>0</v>
      </c>
      <c r="DI190" s="518">
        <f>' IP STOP cijfers nieuw'!DI41</f>
        <v>0</v>
      </c>
      <c r="DJ190" s="518">
        <f>' IP STOP cijfers nieuw'!DJ41</f>
        <v>0</v>
      </c>
      <c r="DK190" s="518">
        <f>' IP STOP cijfers nieuw'!DK41</f>
        <v>0</v>
      </c>
      <c r="DL190" s="782">
        <f>' IP STOP cijfers nieuw'!DL41</f>
        <v>0</v>
      </c>
    </row>
    <row r="191" spans="1:116">
      <c r="A191" s="47">
        <f>' IP STOP cijfers nieuw'!A42</f>
        <v>0</v>
      </c>
      <c r="B191" s="49">
        <f>' IP STOP cijfers nieuw'!B42</f>
        <v>0</v>
      </c>
      <c r="C191" s="4" t="str">
        <f>' IP STOP cijfers nieuw'!C42</f>
        <v>Industriële Productie</v>
      </c>
      <c r="D191" s="4" t="str">
        <f>' IP STOP cijfers nieuw'!D42</f>
        <v xml:space="preserve">IP DG AGRO </v>
      </c>
      <c r="E191" s="4" t="str">
        <f>' IP STOP cijfers nieuw'!E42</f>
        <v>toezicht primaire bedrijven (addlLN)</v>
      </c>
      <c r="F191" s="4" t="str">
        <f>' IP STOP cijfers nieuw'!F42</f>
        <v>EL&amp;I AGRO</v>
      </c>
      <c r="G191" s="4">
        <f>' IP STOP cijfers nieuw'!G42</f>
        <v>0</v>
      </c>
      <c r="H191" s="774">
        <f>' IP STOP cijfers nieuw'!H42</f>
        <v>228</v>
      </c>
      <c r="I191" s="774">
        <f>' IP STOP cijfers nieuw'!I42</f>
        <v>0</v>
      </c>
      <c r="J191" s="774">
        <f>' IP STOP cijfers nieuw'!J42</f>
        <v>0</v>
      </c>
      <c r="K191" s="774">
        <f>' IP STOP cijfers nieuw'!K42</f>
        <v>0</v>
      </c>
      <c r="L191" s="774">
        <f>' IP STOP cijfers nieuw'!L42</f>
        <v>0</v>
      </c>
      <c r="M191" s="774">
        <f>' IP STOP cijfers nieuw'!M42</f>
        <v>0</v>
      </c>
      <c r="N191" s="774">
        <f>' IP STOP cijfers nieuw'!N42</f>
        <v>0</v>
      </c>
      <c r="O191" s="774">
        <f>' IP STOP cijfers nieuw'!O42</f>
        <v>0</v>
      </c>
      <c r="P191" s="774">
        <f>' IP STOP cijfers nieuw'!P42</f>
        <v>0</v>
      </c>
      <c r="Q191" s="775">
        <f>' IP STOP cijfers nieuw'!Q42</f>
        <v>228</v>
      </c>
      <c r="R191" s="776">
        <f>' IP STOP cijfers nieuw'!R42</f>
        <v>0</v>
      </c>
      <c r="S191" s="774">
        <f>' IP STOP cijfers nieuw'!S42</f>
        <v>0</v>
      </c>
      <c r="T191" s="774">
        <f>' IP STOP cijfers nieuw'!T42</f>
        <v>228</v>
      </c>
      <c r="U191" s="774">
        <f>' IP STOP cijfers nieuw'!U42</f>
        <v>0</v>
      </c>
      <c r="V191" s="774">
        <f>' IP STOP cijfers nieuw'!V42</f>
        <v>0</v>
      </c>
      <c r="W191" s="774">
        <f>' IP STOP cijfers nieuw'!W42</f>
        <v>0</v>
      </c>
      <c r="X191" s="774">
        <f>' IP STOP cijfers nieuw'!X42</f>
        <v>0</v>
      </c>
      <c r="Y191" s="774">
        <f>' IP STOP cijfers nieuw'!Y42</f>
        <v>0</v>
      </c>
      <c r="Z191" s="777">
        <f>' IP STOP cijfers nieuw'!Z42</f>
        <v>228</v>
      </c>
      <c r="AA191" s="774">
        <f>' IP STOP cijfers nieuw'!AA42</f>
        <v>128</v>
      </c>
      <c r="AB191" s="774">
        <f>' IP STOP cijfers nieuw'!AB42</f>
        <v>0</v>
      </c>
      <c r="AC191" s="774">
        <f>' IP STOP cijfers nieuw'!AC42</f>
        <v>100</v>
      </c>
      <c r="AD191" s="774">
        <f>' IP STOP cijfers nieuw'!AD42</f>
        <v>0</v>
      </c>
      <c r="AE191" s="774">
        <f>' IP STOP cijfers nieuw'!AE42</f>
        <v>0</v>
      </c>
      <c r="AF191" s="774">
        <f>' IP STOP cijfers nieuw'!AF42</f>
        <v>0</v>
      </c>
      <c r="AG191" s="777">
        <f>' IP STOP cijfers nieuw'!AG42</f>
        <v>0</v>
      </c>
      <c r="AH191" s="774">
        <f>' IP STOP cijfers nieuw'!AH42</f>
        <v>128</v>
      </c>
      <c r="AI191" s="774">
        <f>' IP STOP cijfers nieuw'!AI42</f>
        <v>0</v>
      </c>
      <c r="AJ191" s="774">
        <f>' IP STOP cijfers nieuw'!AJ42</f>
        <v>0</v>
      </c>
      <c r="AK191" s="774">
        <f>' IP STOP cijfers nieuw'!AK42</f>
        <v>0</v>
      </c>
      <c r="AL191" s="777">
        <f>' IP STOP cijfers nieuw'!AL42</f>
        <v>0</v>
      </c>
      <c r="AM191" s="774">
        <f>' IP STOP cijfers nieuw'!AM42</f>
        <v>0</v>
      </c>
      <c r="AN191" s="774">
        <f>' IP STOP cijfers nieuw'!AN42</f>
        <v>0</v>
      </c>
      <c r="AO191" s="774">
        <f>' IP STOP cijfers nieuw'!AO42</f>
        <v>0</v>
      </c>
      <c r="AP191" s="774">
        <f>' IP STOP cijfers nieuw'!AP42</f>
        <v>0</v>
      </c>
      <c r="AQ191" s="774">
        <f>' IP STOP cijfers nieuw'!AQ42</f>
        <v>0</v>
      </c>
      <c r="AR191" s="777">
        <f>' IP STOP cijfers nieuw'!AR42</f>
        <v>0</v>
      </c>
      <c r="AS191" s="774">
        <f>' IP STOP cijfers nieuw'!AS42</f>
        <v>0</v>
      </c>
      <c r="AT191" s="774">
        <f>' IP STOP cijfers nieuw'!AT42</f>
        <v>0</v>
      </c>
      <c r="AU191" s="774">
        <f>' IP STOP cijfers nieuw'!AU42</f>
        <v>0</v>
      </c>
      <c r="AV191" s="774">
        <f>' IP STOP cijfers nieuw'!AV42</f>
        <v>0</v>
      </c>
      <c r="AW191" s="774">
        <f>' IP STOP cijfers nieuw'!AW42</f>
        <v>0</v>
      </c>
      <c r="AX191" s="774">
        <f>' IP STOP cijfers nieuw'!AX42</f>
        <v>0</v>
      </c>
      <c r="AY191" s="774">
        <f>' IP STOP cijfers nieuw'!AY42</f>
        <v>0</v>
      </c>
      <c r="AZ191" s="774">
        <f>' IP STOP cijfers nieuw'!AZ42</f>
        <v>0</v>
      </c>
      <c r="BA191" s="774">
        <f>' IP STOP cijfers nieuw'!BA42</f>
        <v>0</v>
      </c>
      <c r="BB191" s="774">
        <f>' IP STOP cijfers nieuw'!BB42</f>
        <v>0</v>
      </c>
      <c r="BC191" s="777">
        <f>' IP STOP cijfers nieuw'!BC42</f>
        <v>0</v>
      </c>
      <c r="BD191" s="774">
        <f>' IP STOP cijfers nieuw'!BD42</f>
        <v>0</v>
      </c>
      <c r="BE191" s="774">
        <f>' IP STOP cijfers nieuw'!BE42</f>
        <v>0</v>
      </c>
      <c r="BF191" s="774">
        <f>' IP STOP cijfers nieuw'!BF42</f>
        <v>0</v>
      </c>
      <c r="BG191" s="774">
        <f>' IP STOP cijfers nieuw'!BG42</f>
        <v>0</v>
      </c>
      <c r="BH191" s="774">
        <f>' IP STOP cijfers nieuw'!BH42</f>
        <v>0</v>
      </c>
      <c r="BI191" s="774">
        <f>' IP STOP cijfers nieuw'!BI42</f>
        <v>0</v>
      </c>
      <c r="BJ191" s="774">
        <f>' IP STOP cijfers nieuw'!BJ42</f>
        <v>0</v>
      </c>
      <c r="BK191" s="777">
        <f>' IP STOP cijfers nieuw'!BK42</f>
        <v>0</v>
      </c>
      <c r="BL191" s="774">
        <f>' IP STOP cijfers nieuw'!BL42</f>
        <v>0</v>
      </c>
      <c r="BM191" s="774">
        <f>' IP STOP cijfers nieuw'!BM42</f>
        <v>0</v>
      </c>
      <c r="BN191" s="774">
        <f>' IP STOP cijfers nieuw'!BN42</f>
        <v>0</v>
      </c>
      <c r="BO191" s="774">
        <f>' IP STOP cijfers nieuw'!BO42</f>
        <v>0</v>
      </c>
      <c r="BP191" s="774">
        <f>' IP STOP cijfers nieuw'!BP42</f>
        <v>0</v>
      </c>
      <c r="BQ191" s="777">
        <f>' IP STOP cijfers nieuw'!BQ42</f>
        <v>0</v>
      </c>
      <c r="BR191" s="774">
        <f>' IP STOP cijfers nieuw'!BR42</f>
        <v>0</v>
      </c>
      <c r="BS191" s="774">
        <f>' IP STOP cijfers nieuw'!BS42</f>
        <v>0</v>
      </c>
      <c r="BT191" s="774">
        <f>' IP STOP cijfers nieuw'!BT42</f>
        <v>0</v>
      </c>
      <c r="BU191" s="774">
        <f>' IP STOP cijfers nieuw'!BU42</f>
        <v>0</v>
      </c>
      <c r="BV191" s="774">
        <f>' IP STOP cijfers nieuw'!BV42</f>
        <v>0</v>
      </c>
      <c r="BW191" s="774">
        <f>' IP STOP cijfers nieuw'!BW42</f>
        <v>0</v>
      </c>
      <c r="BX191" s="778">
        <f>' IP STOP cijfers nieuw'!BX42</f>
        <v>100</v>
      </c>
      <c r="BY191" s="777">
        <f>' IP STOP cijfers nieuw'!BY42</f>
        <v>128</v>
      </c>
      <c r="BZ191" s="774">
        <f>' IP STOP cijfers nieuw'!BZ42</f>
        <v>0</v>
      </c>
      <c r="CA191" s="774">
        <f>' IP STOP cijfers nieuw'!CA42</f>
        <v>0</v>
      </c>
      <c r="CB191" s="774">
        <f>' IP STOP cijfers nieuw'!CB42</f>
        <v>0</v>
      </c>
      <c r="CC191" s="774">
        <f>' IP STOP cijfers nieuw'!CC42</f>
        <v>0</v>
      </c>
      <c r="CD191" s="774">
        <f>' IP STOP cijfers nieuw'!CD42</f>
        <v>0</v>
      </c>
      <c r="CE191" s="774">
        <f>' IP STOP cijfers nieuw'!CE42</f>
        <v>0</v>
      </c>
      <c r="CF191" s="774">
        <f>' IP STOP cijfers nieuw'!CF42</f>
        <v>0</v>
      </c>
      <c r="CG191" s="774">
        <f>' IP STOP cijfers nieuw'!CG42</f>
        <v>0</v>
      </c>
      <c r="CH191" s="774">
        <f>' IP STOP cijfers nieuw'!CH42</f>
        <v>0</v>
      </c>
      <c r="CI191" s="774">
        <f>' IP STOP cijfers nieuw'!CI42</f>
        <v>0</v>
      </c>
      <c r="CJ191" s="774">
        <f>' IP STOP cijfers nieuw'!CJ42</f>
        <v>0</v>
      </c>
      <c r="CK191" s="774">
        <f>' IP STOP cijfers nieuw'!CK42</f>
        <v>0</v>
      </c>
      <c r="CL191" s="779">
        <f>' IP STOP cijfers nieuw'!CL42</f>
        <v>0</v>
      </c>
      <c r="CM191" s="774">
        <f>' IP STOP cijfers nieuw'!CM42</f>
        <v>0</v>
      </c>
      <c r="CN191" s="774">
        <f>' IP STOP cijfers nieuw'!CN42</f>
        <v>0</v>
      </c>
      <c r="CO191" s="774">
        <f>' IP STOP cijfers nieuw'!CO42</f>
        <v>0</v>
      </c>
      <c r="CP191" s="11">
        <f>' IP STOP cijfers nieuw'!CP42</f>
        <v>0</v>
      </c>
      <c r="CQ191" s="11">
        <f>' IP STOP cijfers nieuw'!CQ42</f>
        <v>0</v>
      </c>
      <c r="CR191" s="11">
        <f>' IP STOP cijfers nieuw'!CR42</f>
        <v>0</v>
      </c>
      <c r="CS191" s="11">
        <f>' IP STOP cijfers nieuw'!CS42</f>
        <v>0</v>
      </c>
      <c r="CT191" s="11">
        <f>' IP STOP cijfers nieuw'!CT42</f>
        <v>0</v>
      </c>
      <c r="CU191" s="11">
        <f>' IP STOP cijfers nieuw'!CU42</f>
        <v>0</v>
      </c>
      <c r="CV191" s="11">
        <f>' IP STOP cijfers nieuw'!CV42</f>
        <v>0</v>
      </c>
      <c r="CW191" s="11">
        <f>' IP STOP cijfers nieuw'!CW42</f>
        <v>0</v>
      </c>
      <c r="CX191" s="11">
        <f>' IP STOP cijfers nieuw'!CX42</f>
        <v>0</v>
      </c>
      <c r="CY191" s="26">
        <f>' IP STOP cijfers nieuw'!CY42</f>
        <v>0</v>
      </c>
      <c r="CZ191" s="15">
        <f>' IP STOP cijfers nieuw'!CZ42</f>
        <v>0</v>
      </c>
      <c r="DA191" s="11">
        <f>' IP STOP cijfers nieuw'!DA42</f>
        <v>0</v>
      </c>
      <c r="DB191" s="11">
        <f>' IP STOP cijfers nieuw'!DB42</f>
        <v>0</v>
      </c>
      <c r="DC191" s="11">
        <f>' IP STOP cijfers nieuw'!DC42</f>
        <v>0</v>
      </c>
      <c r="DD191" s="11">
        <f>' IP STOP cijfers nieuw'!DD42</f>
        <v>0</v>
      </c>
      <c r="DE191" s="11">
        <f>' IP STOP cijfers nieuw'!DE42</f>
        <v>0</v>
      </c>
      <c r="DF191" s="11">
        <f>' IP STOP cijfers nieuw'!DF42</f>
        <v>0</v>
      </c>
      <c r="DG191" s="11">
        <f>' IP STOP cijfers nieuw'!DG42</f>
        <v>0</v>
      </c>
      <c r="DH191" s="11">
        <f>' IP STOP cijfers nieuw'!DH42</f>
        <v>0</v>
      </c>
      <c r="DI191" s="11">
        <f>' IP STOP cijfers nieuw'!DI42</f>
        <v>0</v>
      </c>
      <c r="DJ191" s="11">
        <f>' IP STOP cijfers nieuw'!DJ42</f>
        <v>0</v>
      </c>
      <c r="DK191" s="11">
        <f>' IP STOP cijfers nieuw'!DK42</f>
        <v>0</v>
      </c>
      <c r="DL191" s="26">
        <f>' IP STOP cijfers nieuw'!DL42</f>
        <v>0</v>
      </c>
    </row>
    <row r="192" spans="1:116">
      <c r="A192" s="47">
        <f>' IP STOP cijfers nieuw'!A43</f>
        <v>0</v>
      </c>
      <c r="B192" s="49">
        <f>' IP STOP cijfers nieuw'!B43</f>
        <v>0</v>
      </c>
      <c r="C192" s="4" t="str">
        <f>' IP STOP cijfers nieuw'!C43</f>
        <v>Industriële Productie</v>
      </c>
      <c r="D192" s="4" t="str">
        <f>' IP STOP cijfers nieuw'!D43</f>
        <v xml:space="preserve">IP DG AGRO </v>
      </c>
      <c r="E192" s="4" t="str">
        <f>' IP STOP cijfers nieuw'!E43</f>
        <v>BOB/BGA (additioneel)</v>
      </c>
      <c r="F192" s="4" t="str">
        <f>' IP STOP cijfers nieuw'!F43</f>
        <v>EL&amp;I AGRO</v>
      </c>
      <c r="G192" s="4">
        <f>' IP STOP cijfers nieuw'!G43</f>
        <v>0</v>
      </c>
      <c r="H192" s="774">
        <f>' IP STOP cijfers nieuw'!H43</f>
        <v>3375</v>
      </c>
      <c r="I192" s="774">
        <f>' IP STOP cijfers nieuw'!I43</f>
        <v>0</v>
      </c>
      <c r="J192" s="774">
        <f>' IP STOP cijfers nieuw'!J43</f>
        <v>0</v>
      </c>
      <c r="K192" s="774">
        <f>' IP STOP cijfers nieuw'!K43</f>
        <v>0</v>
      </c>
      <c r="L192" s="774">
        <f>' IP STOP cijfers nieuw'!L43</f>
        <v>0</v>
      </c>
      <c r="M192" s="774">
        <f>' IP STOP cijfers nieuw'!M43</f>
        <v>0</v>
      </c>
      <c r="N192" s="774">
        <f>' IP STOP cijfers nieuw'!N43</f>
        <v>0</v>
      </c>
      <c r="O192" s="774">
        <f>' IP STOP cijfers nieuw'!O43</f>
        <v>0</v>
      </c>
      <c r="P192" s="774">
        <f>' IP STOP cijfers nieuw'!P43</f>
        <v>0</v>
      </c>
      <c r="Q192" s="775">
        <f>' IP STOP cijfers nieuw'!Q43</f>
        <v>3375</v>
      </c>
      <c r="R192" s="776">
        <f>' IP STOP cijfers nieuw'!R43</f>
        <v>0</v>
      </c>
      <c r="S192" s="774">
        <f>' IP STOP cijfers nieuw'!S43</f>
        <v>0</v>
      </c>
      <c r="T192" s="774">
        <f>' IP STOP cijfers nieuw'!T43</f>
        <v>3375</v>
      </c>
      <c r="U192" s="774">
        <f>' IP STOP cijfers nieuw'!U43</f>
        <v>0</v>
      </c>
      <c r="V192" s="774">
        <f>' IP STOP cijfers nieuw'!V43</f>
        <v>0</v>
      </c>
      <c r="W192" s="774">
        <f>' IP STOP cijfers nieuw'!W43</f>
        <v>0</v>
      </c>
      <c r="X192" s="774">
        <f>' IP STOP cijfers nieuw'!X43</f>
        <v>0</v>
      </c>
      <c r="Y192" s="774">
        <f>' IP STOP cijfers nieuw'!Y43</f>
        <v>0</v>
      </c>
      <c r="Z192" s="777">
        <f>' IP STOP cijfers nieuw'!Z43</f>
        <v>3375</v>
      </c>
      <c r="AA192" s="774">
        <f>' IP STOP cijfers nieuw'!AA43</f>
        <v>375</v>
      </c>
      <c r="AB192" s="774">
        <f>' IP STOP cijfers nieuw'!AB43</f>
        <v>900</v>
      </c>
      <c r="AC192" s="774">
        <f>' IP STOP cijfers nieuw'!AC43</f>
        <v>2100</v>
      </c>
      <c r="AD192" s="774">
        <f>' IP STOP cijfers nieuw'!AD43</f>
        <v>0</v>
      </c>
      <c r="AE192" s="774">
        <f>' IP STOP cijfers nieuw'!AE43</f>
        <v>0</v>
      </c>
      <c r="AF192" s="774">
        <f>' IP STOP cijfers nieuw'!AF43</f>
        <v>0</v>
      </c>
      <c r="AG192" s="777">
        <f>' IP STOP cijfers nieuw'!AG43</f>
        <v>0</v>
      </c>
      <c r="AH192" s="774">
        <f>' IP STOP cijfers nieuw'!AH43</f>
        <v>375</v>
      </c>
      <c r="AI192" s="774">
        <f>' IP STOP cijfers nieuw'!AI43</f>
        <v>0</v>
      </c>
      <c r="AJ192" s="774">
        <f>' IP STOP cijfers nieuw'!AJ43</f>
        <v>0</v>
      </c>
      <c r="AK192" s="774">
        <f>' IP STOP cijfers nieuw'!AK43</f>
        <v>0</v>
      </c>
      <c r="AL192" s="777">
        <f>' IP STOP cijfers nieuw'!AL43</f>
        <v>0</v>
      </c>
      <c r="AM192" s="774">
        <f>' IP STOP cijfers nieuw'!AM43</f>
        <v>0</v>
      </c>
      <c r="AN192" s="774">
        <f>' IP STOP cijfers nieuw'!AN43</f>
        <v>0</v>
      </c>
      <c r="AO192" s="774">
        <f>' IP STOP cijfers nieuw'!AO43</f>
        <v>0</v>
      </c>
      <c r="AP192" s="774">
        <f>' IP STOP cijfers nieuw'!AP43</f>
        <v>0</v>
      </c>
      <c r="AQ192" s="774">
        <f>' IP STOP cijfers nieuw'!AQ43</f>
        <v>0</v>
      </c>
      <c r="AR192" s="777">
        <f>' IP STOP cijfers nieuw'!AR43</f>
        <v>0</v>
      </c>
      <c r="AS192" s="774">
        <f>' IP STOP cijfers nieuw'!AS43</f>
        <v>128.57142857142858</v>
      </c>
      <c r="AT192" s="774">
        <f>' IP STOP cijfers nieuw'!AT43</f>
        <v>128.57142857142858</v>
      </c>
      <c r="AU192" s="774">
        <f>' IP STOP cijfers nieuw'!AU43</f>
        <v>128.57142857142858</v>
      </c>
      <c r="AV192" s="774">
        <f>' IP STOP cijfers nieuw'!AV43</f>
        <v>128.57142857142858</v>
      </c>
      <c r="AW192" s="774">
        <f>' IP STOP cijfers nieuw'!AW43</f>
        <v>128.57142857142858</v>
      </c>
      <c r="AX192" s="774">
        <f>' IP STOP cijfers nieuw'!AX43</f>
        <v>128.57142857142858</v>
      </c>
      <c r="AY192" s="774">
        <f>' IP STOP cijfers nieuw'!AY43</f>
        <v>128.57142857142858</v>
      </c>
      <c r="AZ192" s="774">
        <f>' IP STOP cijfers nieuw'!AZ43</f>
        <v>0</v>
      </c>
      <c r="BA192" s="774">
        <f>' IP STOP cijfers nieuw'!BA43</f>
        <v>0</v>
      </c>
      <c r="BB192" s="774">
        <f>' IP STOP cijfers nieuw'!BB43</f>
        <v>0</v>
      </c>
      <c r="BC192" s="777">
        <f>' IP STOP cijfers nieuw'!BC43</f>
        <v>0</v>
      </c>
      <c r="BD192" s="774">
        <f>' IP STOP cijfers nieuw'!BD43</f>
        <v>0</v>
      </c>
      <c r="BE192" s="774">
        <f>' IP STOP cijfers nieuw'!BE43</f>
        <v>0</v>
      </c>
      <c r="BF192" s="774">
        <f>' IP STOP cijfers nieuw'!BF43</f>
        <v>0</v>
      </c>
      <c r="BG192" s="774">
        <f>' IP STOP cijfers nieuw'!BG43</f>
        <v>0</v>
      </c>
      <c r="BH192" s="774">
        <f>' IP STOP cijfers nieuw'!BH43</f>
        <v>0</v>
      </c>
      <c r="BI192" s="774">
        <f>' IP STOP cijfers nieuw'!BI43</f>
        <v>0</v>
      </c>
      <c r="BJ192" s="774">
        <f>' IP STOP cijfers nieuw'!BJ43</f>
        <v>0</v>
      </c>
      <c r="BK192" s="777">
        <f>' IP STOP cijfers nieuw'!BK43</f>
        <v>0</v>
      </c>
      <c r="BL192" s="774">
        <f>' IP STOP cijfers nieuw'!BL43</f>
        <v>0</v>
      </c>
      <c r="BM192" s="774">
        <f>' IP STOP cijfers nieuw'!BM43</f>
        <v>0</v>
      </c>
      <c r="BN192" s="774">
        <f>' IP STOP cijfers nieuw'!BN43</f>
        <v>0</v>
      </c>
      <c r="BO192" s="774">
        <f>' IP STOP cijfers nieuw'!BO43</f>
        <v>0</v>
      </c>
      <c r="BP192" s="774">
        <f>' IP STOP cijfers nieuw'!BP43</f>
        <v>0</v>
      </c>
      <c r="BQ192" s="777">
        <f>' IP STOP cijfers nieuw'!BQ43</f>
        <v>0</v>
      </c>
      <c r="BR192" s="774">
        <f>' IP STOP cijfers nieuw'!BR43</f>
        <v>0</v>
      </c>
      <c r="BS192" s="774">
        <f>' IP STOP cijfers nieuw'!BS43</f>
        <v>0</v>
      </c>
      <c r="BT192" s="774">
        <f>' IP STOP cijfers nieuw'!BT43</f>
        <v>0</v>
      </c>
      <c r="BU192" s="774">
        <f>' IP STOP cijfers nieuw'!BU43</f>
        <v>0</v>
      </c>
      <c r="BV192" s="774">
        <f>' IP STOP cijfers nieuw'!BV43</f>
        <v>0</v>
      </c>
      <c r="BW192" s="774">
        <f>' IP STOP cijfers nieuw'!BW43</f>
        <v>0</v>
      </c>
      <c r="BX192" s="778">
        <f>' IP STOP cijfers nieuw'!BX43</f>
        <v>2100</v>
      </c>
      <c r="BY192" s="777">
        <f>' IP STOP cijfers nieuw'!BY43</f>
        <v>1275</v>
      </c>
      <c r="BZ192" s="774">
        <f>' IP STOP cijfers nieuw'!BZ43</f>
        <v>0</v>
      </c>
      <c r="CA192" s="774">
        <f>' IP STOP cijfers nieuw'!CA43</f>
        <v>0</v>
      </c>
      <c r="CB192" s="774">
        <f>' IP STOP cijfers nieuw'!CB43</f>
        <v>0</v>
      </c>
      <c r="CC192" s="774">
        <f>' IP STOP cijfers nieuw'!CC43</f>
        <v>0</v>
      </c>
      <c r="CD192" s="774">
        <f>' IP STOP cijfers nieuw'!CD43</f>
        <v>0</v>
      </c>
      <c r="CE192" s="774">
        <f>' IP STOP cijfers nieuw'!CE43</f>
        <v>0</v>
      </c>
      <c r="CF192" s="774">
        <f>' IP STOP cijfers nieuw'!CF43</f>
        <v>0</v>
      </c>
      <c r="CG192" s="774">
        <f>' IP STOP cijfers nieuw'!CG43</f>
        <v>0</v>
      </c>
      <c r="CH192" s="774">
        <f>' IP STOP cijfers nieuw'!CH43</f>
        <v>0</v>
      </c>
      <c r="CI192" s="774">
        <f>' IP STOP cijfers nieuw'!CI43</f>
        <v>0</v>
      </c>
      <c r="CJ192" s="774">
        <f>' IP STOP cijfers nieuw'!CJ43</f>
        <v>0</v>
      </c>
      <c r="CK192" s="774">
        <f>' IP STOP cijfers nieuw'!CK43</f>
        <v>0</v>
      </c>
      <c r="CL192" s="779">
        <f>' IP STOP cijfers nieuw'!CL43</f>
        <v>0</v>
      </c>
      <c r="CM192" s="774">
        <f>' IP STOP cijfers nieuw'!CM43</f>
        <v>0</v>
      </c>
      <c r="CN192" s="774">
        <f>' IP STOP cijfers nieuw'!CN43</f>
        <v>0</v>
      </c>
      <c r="CO192" s="774">
        <f>' IP STOP cijfers nieuw'!CO43</f>
        <v>0</v>
      </c>
      <c r="CP192" s="11">
        <f>' IP STOP cijfers nieuw'!CP43</f>
        <v>0</v>
      </c>
      <c r="CQ192" s="11">
        <f>' IP STOP cijfers nieuw'!CQ43</f>
        <v>0</v>
      </c>
      <c r="CR192" s="11">
        <f>' IP STOP cijfers nieuw'!CR43</f>
        <v>0</v>
      </c>
      <c r="CS192" s="11">
        <f>' IP STOP cijfers nieuw'!CS43</f>
        <v>0</v>
      </c>
      <c r="CT192" s="11">
        <f>' IP STOP cijfers nieuw'!CT43</f>
        <v>0</v>
      </c>
      <c r="CU192" s="11">
        <f>' IP STOP cijfers nieuw'!CU43</f>
        <v>0</v>
      </c>
      <c r="CV192" s="11">
        <f>' IP STOP cijfers nieuw'!CV43</f>
        <v>0</v>
      </c>
      <c r="CW192" s="11">
        <f>' IP STOP cijfers nieuw'!CW43</f>
        <v>0</v>
      </c>
      <c r="CX192" s="11">
        <f>' IP STOP cijfers nieuw'!CX43</f>
        <v>0</v>
      </c>
      <c r="CY192" s="26">
        <f>' IP STOP cijfers nieuw'!CY43</f>
        <v>0</v>
      </c>
      <c r="CZ192" s="15">
        <f>' IP STOP cijfers nieuw'!CZ43</f>
        <v>0</v>
      </c>
      <c r="DA192" s="11">
        <f>' IP STOP cijfers nieuw'!DA43</f>
        <v>0</v>
      </c>
      <c r="DB192" s="11">
        <f>' IP STOP cijfers nieuw'!DB43</f>
        <v>0</v>
      </c>
      <c r="DC192" s="11">
        <f>' IP STOP cijfers nieuw'!DC43</f>
        <v>0</v>
      </c>
      <c r="DD192" s="11">
        <f>' IP STOP cijfers nieuw'!DD43</f>
        <v>0</v>
      </c>
      <c r="DE192" s="11">
        <f>' IP STOP cijfers nieuw'!DE43</f>
        <v>0</v>
      </c>
      <c r="DF192" s="11">
        <f>' IP STOP cijfers nieuw'!DF43</f>
        <v>0</v>
      </c>
      <c r="DG192" s="11">
        <f>' IP STOP cijfers nieuw'!DG43</f>
        <v>0</v>
      </c>
      <c r="DH192" s="11">
        <f>' IP STOP cijfers nieuw'!DH43</f>
        <v>0</v>
      </c>
      <c r="DI192" s="11">
        <f>' IP STOP cijfers nieuw'!DI43</f>
        <v>0</v>
      </c>
      <c r="DJ192" s="11">
        <f>' IP STOP cijfers nieuw'!DJ43</f>
        <v>0</v>
      </c>
      <c r="DK192" s="11">
        <f>' IP STOP cijfers nieuw'!DK43</f>
        <v>0</v>
      </c>
      <c r="DL192" s="26">
        <f>' IP STOP cijfers nieuw'!DL43</f>
        <v>0</v>
      </c>
    </row>
    <row r="193" spans="1:116">
      <c r="A193" s="47">
        <f>' IP STOP cijfers nieuw'!A45</f>
        <v>0</v>
      </c>
      <c r="B193" s="49" t="str">
        <f>' IP STOP cijfers nieuw'!B45</f>
        <v>OZNT</v>
      </c>
      <c r="C193" s="4" t="str">
        <f>' IP STOP cijfers nieuw'!C45</f>
        <v>Industriële Productie</v>
      </c>
      <c r="D193" s="4" t="str">
        <f>' IP STOP cijfers nieuw'!D45</f>
        <v>IP Voedselveiligheid Herinspecties</v>
      </c>
      <c r="E193" s="4" t="str">
        <f>' IP STOP cijfers nieuw'!E45</f>
        <v xml:space="preserve">Herinspecties geregistreerde bedrijven </v>
      </c>
      <c r="F193" s="4" t="str">
        <f>' IP STOP cijfers nieuw'!F45</f>
        <v>Derden</v>
      </c>
      <c r="G193" s="4">
        <f>' IP STOP cijfers nieuw'!G45</f>
        <v>0</v>
      </c>
      <c r="H193" s="774">
        <f>' IP STOP cijfers nieuw'!H45</f>
        <v>2000</v>
      </c>
      <c r="I193" s="774">
        <f>' IP STOP cijfers nieuw'!I45</f>
        <v>0</v>
      </c>
      <c r="J193" s="774">
        <f>' IP STOP cijfers nieuw'!J45</f>
        <v>0</v>
      </c>
      <c r="K193" s="774">
        <f>' IP STOP cijfers nieuw'!K45</f>
        <v>0</v>
      </c>
      <c r="L193" s="774">
        <f>' IP STOP cijfers nieuw'!L45</f>
        <v>0</v>
      </c>
      <c r="M193" s="774">
        <f>' IP STOP cijfers nieuw'!M45</f>
        <v>0</v>
      </c>
      <c r="N193" s="774">
        <f>' IP STOP cijfers nieuw'!N45</f>
        <v>0</v>
      </c>
      <c r="O193" s="774">
        <f>' IP STOP cijfers nieuw'!O45</f>
        <v>0</v>
      </c>
      <c r="P193" s="774">
        <f>' IP STOP cijfers nieuw'!P45</f>
        <v>0</v>
      </c>
      <c r="Q193" s="775">
        <f>' IP STOP cijfers nieuw'!Q45</f>
        <v>2000</v>
      </c>
      <c r="R193" s="776">
        <f>' IP STOP cijfers nieuw'!R45</f>
        <v>0</v>
      </c>
      <c r="S193" s="774">
        <f>' IP STOP cijfers nieuw'!S45</f>
        <v>0</v>
      </c>
      <c r="T193" s="774">
        <f>' IP STOP cijfers nieuw'!T45</f>
        <v>2000</v>
      </c>
      <c r="U193" s="774">
        <f>' IP STOP cijfers nieuw'!U45</f>
        <v>0</v>
      </c>
      <c r="V193" s="774">
        <f>' IP STOP cijfers nieuw'!V45</f>
        <v>0</v>
      </c>
      <c r="W193" s="774">
        <f>' IP STOP cijfers nieuw'!W45</f>
        <v>0</v>
      </c>
      <c r="X193" s="774">
        <f>' IP STOP cijfers nieuw'!X45</f>
        <v>0</v>
      </c>
      <c r="Y193" s="774">
        <f>' IP STOP cijfers nieuw'!Y45</f>
        <v>0</v>
      </c>
      <c r="Z193" s="777">
        <f>' IP STOP cijfers nieuw'!Z45</f>
        <v>2000</v>
      </c>
      <c r="AA193" s="774">
        <f>' IP STOP cijfers nieuw'!AA45</f>
        <v>0</v>
      </c>
      <c r="AB193" s="774">
        <f>' IP STOP cijfers nieuw'!AB45</f>
        <v>0</v>
      </c>
      <c r="AC193" s="774">
        <f>' IP STOP cijfers nieuw'!AC45</f>
        <v>2000</v>
      </c>
      <c r="AD193" s="774">
        <f>' IP STOP cijfers nieuw'!AD45</f>
        <v>0</v>
      </c>
      <c r="AE193" s="774">
        <f>' IP STOP cijfers nieuw'!AE45</f>
        <v>0</v>
      </c>
      <c r="AF193" s="774">
        <f>' IP STOP cijfers nieuw'!AF45</f>
        <v>0</v>
      </c>
      <c r="AG193" s="777">
        <f>' IP STOP cijfers nieuw'!AG45</f>
        <v>0</v>
      </c>
      <c r="AH193" s="774">
        <f>' IP STOP cijfers nieuw'!AH45</f>
        <v>0</v>
      </c>
      <c r="AI193" s="774">
        <f>' IP STOP cijfers nieuw'!AI45</f>
        <v>0</v>
      </c>
      <c r="AJ193" s="774">
        <f>' IP STOP cijfers nieuw'!AJ45</f>
        <v>0</v>
      </c>
      <c r="AK193" s="774">
        <f>' IP STOP cijfers nieuw'!AK45</f>
        <v>0</v>
      </c>
      <c r="AL193" s="777">
        <f>' IP STOP cijfers nieuw'!AL45</f>
        <v>0</v>
      </c>
      <c r="AM193" s="774">
        <f>' IP STOP cijfers nieuw'!AM45</f>
        <v>0</v>
      </c>
      <c r="AN193" s="774">
        <f>' IP STOP cijfers nieuw'!AN45</f>
        <v>0</v>
      </c>
      <c r="AO193" s="774">
        <f>' IP STOP cijfers nieuw'!AO45</f>
        <v>0</v>
      </c>
      <c r="AP193" s="774">
        <f>' IP STOP cijfers nieuw'!AP45</f>
        <v>0</v>
      </c>
      <c r="AQ193" s="774">
        <f>' IP STOP cijfers nieuw'!AQ45</f>
        <v>0</v>
      </c>
      <c r="AR193" s="777">
        <f>' IP STOP cijfers nieuw'!AR45</f>
        <v>0</v>
      </c>
      <c r="AS193" s="774">
        <f>' IP STOP cijfers nieuw'!AS45</f>
        <v>0</v>
      </c>
      <c r="AT193" s="774">
        <f>' IP STOP cijfers nieuw'!AT45</f>
        <v>0</v>
      </c>
      <c r="AU193" s="774">
        <f>' IP STOP cijfers nieuw'!AU45</f>
        <v>0</v>
      </c>
      <c r="AV193" s="774">
        <f>' IP STOP cijfers nieuw'!AV45</f>
        <v>0</v>
      </c>
      <c r="AW193" s="774">
        <f>' IP STOP cijfers nieuw'!AW45</f>
        <v>0</v>
      </c>
      <c r="AX193" s="774">
        <f>' IP STOP cijfers nieuw'!AX45</f>
        <v>0</v>
      </c>
      <c r="AY193" s="774">
        <f>' IP STOP cijfers nieuw'!AY45</f>
        <v>0</v>
      </c>
      <c r="AZ193" s="774">
        <f>' IP STOP cijfers nieuw'!AZ45</f>
        <v>0</v>
      </c>
      <c r="BA193" s="774">
        <f>' IP STOP cijfers nieuw'!BA45</f>
        <v>0</v>
      </c>
      <c r="BB193" s="774">
        <f>' IP STOP cijfers nieuw'!BB45</f>
        <v>0</v>
      </c>
      <c r="BC193" s="777">
        <f>' IP STOP cijfers nieuw'!BC45</f>
        <v>0</v>
      </c>
      <c r="BD193" s="774">
        <f>' IP STOP cijfers nieuw'!BD45</f>
        <v>0</v>
      </c>
      <c r="BE193" s="774">
        <f>' IP STOP cijfers nieuw'!BE45</f>
        <v>0</v>
      </c>
      <c r="BF193" s="774">
        <f>' IP STOP cijfers nieuw'!BF45</f>
        <v>0</v>
      </c>
      <c r="BG193" s="774">
        <f>' IP STOP cijfers nieuw'!BG45</f>
        <v>0</v>
      </c>
      <c r="BH193" s="774">
        <f>' IP STOP cijfers nieuw'!BH45</f>
        <v>0</v>
      </c>
      <c r="BI193" s="774">
        <f>' IP STOP cijfers nieuw'!BI45</f>
        <v>0</v>
      </c>
      <c r="BJ193" s="774">
        <f>' IP STOP cijfers nieuw'!BJ45</f>
        <v>0</v>
      </c>
      <c r="BK193" s="777">
        <f>' IP STOP cijfers nieuw'!BK45</f>
        <v>0</v>
      </c>
      <c r="BL193" s="774">
        <f>' IP STOP cijfers nieuw'!BL45</f>
        <v>0</v>
      </c>
      <c r="BM193" s="774">
        <f>' IP STOP cijfers nieuw'!BM45</f>
        <v>0</v>
      </c>
      <c r="BN193" s="774">
        <f>' IP STOP cijfers nieuw'!BN45</f>
        <v>0</v>
      </c>
      <c r="BO193" s="774">
        <f>' IP STOP cijfers nieuw'!BO45</f>
        <v>0</v>
      </c>
      <c r="BP193" s="774">
        <f>' IP STOP cijfers nieuw'!BP45</f>
        <v>0</v>
      </c>
      <c r="BQ193" s="777">
        <f>' IP STOP cijfers nieuw'!BQ45</f>
        <v>0</v>
      </c>
      <c r="BR193" s="774">
        <f>' IP STOP cijfers nieuw'!BR45</f>
        <v>0</v>
      </c>
      <c r="BS193" s="774">
        <f>' IP STOP cijfers nieuw'!BS45</f>
        <v>0</v>
      </c>
      <c r="BT193" s="774">
        <f>' IP STOP cijfers nieuw'!BT45</f>
        <v>0</v>
      </c>
      <c r="BU193" s="774">
        <f>' IP STOP cijfers nieuw'!BU45</f>
        <v>0</v>
      </c>
      <c r="BV193" s="774">
        <f>' IP STOP cijfers nieuw'!BV45</f>
        <v>0</v>
      </c>
      <c r="BW193" s="774">
        <f>' IP STOP cijfers nieuw'!BW45</f>
        <v>0</v>
      </c>
      <c r="BX193" s="778">
        <f>' IP STOP cijfers nieuw'!BX45</f>
        <v>2000</v>
      </c>
      <c r="BY193" s="777">
        <f>' IP STOP cijfers nieuw'!BY45</f>
        <v>0</v>
      </c>
      <c r="BZ193" s="774">
        <f>' IP STOP cijfers nieuw'!BZ45</f>
        <v>0</v>
      </c>
      <c r="CA193" s="774">
        <f>' IP STOP cijfers nieuw'!CA45</f>
        <v>0</v>
      </c>
      <c r="CB193" s="774">
        <f>' IP STOP cijfers nieuw'!CB45</f>
        <v>0</v>
      </c>
      <c r="CC193" s="774">
        <f>' IP STOP cijfers nieuw'!CC45</f>
        <v>0</v>
      </c>
      <c r="CD193" s="774">
        <f>' IP STOP cijfers nieuw'!CD45</f>
        <v>0</v>
      </c>
      <c r="CE193" s="774">
        <f>' IP STOP cijfers nieuw'!CE45</f>
        <v>0</v>
      </c>
      <c r="CF193" s="774">
        <f>' IP STOP cijfers nieuw'!CF45</f>
        <v>0</v>
      </c>
      <c r="CG193" s="774">
        <f>' IP STOP cijfers nieuw'!CG45</f>
        <v>0</v>
      </c>
      <c r="CH193" s="774">
        <f>' IP STOP cijfers nieuw'!CH45</f>
        <v>0</v>
      </c>
      <c r="CI193" s="774">
        <f>' IP STOP cijfers nieuw'!CI45</f>
        <v>0</v>
      </c>
      <c r="CJ193" s="774">
        <f>' IP STOP cijfers nieuw'!CJ45</f>
        <v>0</v>
      </c>
      <c r="CK193" s="774">
        <f>' IP STOP cijfers nieuw'!CK45</f>
        <v>0</v>
      </c>
      <c r="CL193" s="779">
        <f>' IP STOP cijfers nieuw'!CL45</f>
        <v>0</v>
      </c>
      <c r="CM193" s="774">
        <f>' IP STOP cijfers nieuw'!CM45</f>
        <v>0</v>
      </c>
      <c r="CN193" s="774">
        <f>' IP STOP cijfers nieuw'!CN45</f>
        <v>0</v>
      </c>
      <c r="CO193" s="774">
        <f>' IP STOP cijfers nieuw'!CO45</f>
        <v>0</v>
      </c>
      <c r="CP193" s="11">
        <f>' IP STOP cijfers nieuw'!CP45</f>
        <v>0</v>
      </c>
      <c r="CQ193" s="11">
        <f>' IP STOP cijfers nieuw'!CQ45</f>
        <v>0</v>
      </c>
      <c r="CR193" s="11">
        <f>' IP STOP cijfers nieuw'!CR45</f>
        <v>0</v>
      </c>
      <c r="CS193" s="11">
        <f>' IP STOP cijfers nieuw'!CS45</f>
        <v>0</v>
      </c>
      <c r="CT193" s="11">
        <f>' IP STOP cijfers nieuw'!CT45</f>
        <v>0</v>
      </c>
      <c r="CU193" s="11">
        <f>' IP STOP cijfers nieuw'!CU45</f>
        <v>0</v>
      </c>
      <c r="CV193" s="11">
        <f>' IP STOP cijfers nieuw'!CV45</f>
        <v>0</v>
      </c>
      <c r="CW193" s="11">
        <f>' IP STOP cijfers nieuw'!CW45</f>
        <v>0</v>
      </c>
      <c r="CX193" s="11">
        <f>' IP STOP cijfers nieuw'!CX45</f>
        <v>0</v>
      </c>
      <c r="CY193" s="26">
        <f>' IP STOP cijfers nieuw'!CY45</f>
        <v>0</v>
      </c>
      <c r="CZ193" s="15">
        <f>' IP STOP cijfers nieuw'!CZ45</f>
        <v>0</v>
      </c>
      <c r="DA193" s="11">
        <f>' IP STOP cijfers nieuw'!DA45</f>
        <v>0</v>
      </c>
      <c r="DB193" s="11">
        <f>' IP STOP cijfers nieuw'!DB45</f>
        <v>0</v>
      </c>
      <c r="DC193" s="11">
        <f>' IP STOP cijfers nieuw'!DC45</f>
        <v>0</v>
      </c>
      <c r="DD193" s="11">
        <f>' IP STOP cijfers nieuw'!DD45</f>
        <v>0</v>
      </c>
      <c r="DE193" s="11">
        <f>' IP STOP cijfers nieuw'!DE45</f>
        <v>0</v>
      </c>
      <c r="DF193" s="11">
        <f>' IP STOP cijfers nieuw'!DF45</f>
        <v>0</v>
      </c>
      <c r="DG193" s="11">
        <f>' IP STOP cijfers nieuw'!DG45</f>
        <v>0</v>
      </c>
      <c r="DH193" s="11">
        <f>' IP STOP cijfers nieuw'!DH45</f>
        <v>0</v>
      </c>
      <c r="DI193" s="11">
        <f>' IP STOP cijfers nieuw'!DI45</f>
        <v>0</v>
      </c>
      <c r="DJ193" s="11">
        <f>' IP STOP cijfers nieuw'!DJ45</f>
        <v>0</v>
      </c>
      <c r="DK193" s="11">
        <f>' IP STOP cijfers nieuw'!DK45</f>
        <v>0</v>
      </c>
      <c r="DL193" s="26">
        <f>' IP STOP cijfers nieuw'!DL45</f>
        <v>0</v>
      </c>
    </row>
    <row r="194" spans="1:116">
      <c r="A194" s="47">
        <f>' IP STOP cijfers nieuw'!A46</f>
        <v>0</v>
      </c>
      <c r="B194" s="49" t="str">
        <f>' IP STOP cijfers nieuw'!B46</f>
        <v>OZNT</v>
      </c>
      <c r="C194" s="4" t="str">
        <f>' IP STOP cijfers nieuw'!C46</f>
        <v>Industriële Productie</v>
      </c>
      <c r="D194" s="4" t="str">
        <f>' IP STOP cijfers nieuw'!D46</f>
        <v>IP Voedselveiligheid Derden</v>
      </c>
      <c r="E194" s="4" t="str">
        <f>' IP STOP cijfers nieuw'!E46</f>
        <v>Hard waar het moet geregistreerde bedrijven (HWHM)</v>
      </c>
      <c r="F194" s="4" t="str">
        <f>' IP STOP cijfers nieuw'!F46</f>
        <v>Derden</v>
      </c>
      <c r="G194" s="4">
        <f>' IP STOP cijfers nieuw'!G46</f>
        <v>0</v>
      </c>
      <c r="H194" s="774">
        <f>' IP STOP cijfers nieuw'!H46</f>
        <v>1000</v>
      </c>
      <c r="I194" s="774">
        <f>' IP STOP cijfers nieuw'!I46</f>
        <v>0</v>
      </c>
      <c r="J194" s="774">
        <f>' IP STOP cijfers nieuw'!J46</f>
        <v>0</v>
      </c>
      <c r="K194" s="774">
        <f>' IP STOP cijfers nieuw'!K46</f>
        <v>0</v>
      </c>
      <c r="L194" s="774">
        <f>' IP STOP cijfers nieuw'!L46</f>
        <v>0</v>
      </c>
      <c r="M194" s="774">
        <f>' IP STOP cijfers nieuw'!M46</f>
        <v>0</v>
      </c>
      <c r="N194" s="774">
        <f>' IP STOP cijfers nieuw'!N46</f>
        <v>0</v>
      </c>
      <c r="O194" s="774">
        <f>' IP STOP cijfers nieuw'!O46</f>
        <v>0</v>
      </c>
      <c r="P194" s="774">
        <f>' IP STOP cijfers nieuw'!P46</f>
        <v>0</v>
      </c>
      <c r="Q194" s="775">
        <f>' IP STOP cijfers nieuw'!Q46</f>
        <v>1000</v>
      </c>
      <c r="R194" s="776">
        <f>' IP STOP cijfers nieuw'!R46</f>
        <v>0</v>
      </c>
      <c r="S194" s="774">
        <f>' IP STOP cijfers nieuw'!S46</f>
        <v>0</v>
      </c>
      <c r="T194" s="774">
        <f>' IP STOP cijfers nieuw'!T46</f>
        <v>1000</v>
      </c>
      <c r="U194" s="774">
        <f>' IP STOP cijfers nieuw'!U46</f>
        <v>0</v>
      </c>
      <c r="V194" s="774">
        <f>' IP STOP cijfers nieuw'!V46</f>
        <v>0</v>
      </c>
      <c r="W194" s="774">
        <f>' IP STOP cijfers nieuw'!W46</f>
        <v>0</v>
      </c>
      <c r="X194" s="774">
        <f>' IP STOP cijfers nieuw'!X46</f>
        <v>0</v>
      </c>
      <c r="Y194" s="774">
        <f>' IP STOP cijfers nieuw'!Y46</f>
        <v>0</v>
      </c>
      <c r="Z194" s="777">
        <f>' IP STOP cijfers nieuw'!Z46</f>
        <v>1000</v>
      </c>
      <c r="AA194" s="774">
        <f>' IP STOP cijfers nieuw'!AA46</f>
        <v>0</v>
      </c>
      <c r="AB194" s="774">
        <f>' IP STOP cijfers nieuw'!AB46</f>
        <v>0</v>
      </c>
      <c r="AC194" s="774">
        <f>' IP STOP cijfers nieuw'!AC46</f>
        <v>1000</v>
      </c>
      <c r="AD194" s="774">
        <f>' IP STOP cijfers nieuw'!AD46</f>
        <v>0</v>
      </c>
      <c r="AE194" s="774">
        <f>' IP STOP cijfers nieuw'!AE46</f>
        <v>0</v>
      </c>
      <c r="AF194" s="774">
        <f>' IP STOP cijfers nieuw'!AF46</f>
        <v>0</v>
      </c>
      <c r="AG194" s="777">
        <f>' IP STOP cijfers nieuw'!AG46</f>
        <v>0</v>
      </c>
      <c r="AH194" s="774">
        <f>' IP STOP cijfers nieuw'!AH46</f>
        <v>0</v>
      </c>
      <c r="AI194" s="774">
        <f>' IP STOP cijfers nieuw'!AI46</f>
        <v>0</v>
      </c>
      <c r="AJ194" s="774">
        <f>' IP STOP cijfers nieuw'!AJ46</f>
        <v>0</v>
      </c>
      <c r="AK194" s="774">
        <f>' IP STOP cijfers nieuw'!AK46</f>
        <v>0</v>
      </c>
      <c r="AL194" s="777">
        <f>' IP STOP cijfers nieuw'!AL46</f>
        <v>0</v>
      </c>
      <c r="AM194" s="774">
        <f>' IP STOP cijfers nieuw'!AM46</f>
        <v>0</v>
      </c>
      <c r="AN194" s="774">
        <f>' IP STOP cijfers nieuw'!AN46</f>
        <v>0</v>
      </c>
      <c r="AO194" s="774">
        <f>' IP STOP cijfers nieuw'!AO46</f>
        <v>0</v>
      </c>
      <c r="AP194" s="774">
        <f>' IP STOP cijfers nieuw'!AP46</f>
        <v>0</v>
      </c>
      <c r="AQ194" s="774">
        <f>' IP STOP cijfers nieuw'!AQ46</f>
        <v>0</v>
      </c>
      <c r="AR194" s="777">
        <f>' IP STOP cijfers nieuw'!AR46</f>
        <v>0</v>
      </c>
      <c r="AS194" s="774">
        <f>' IP STOP cijfers nieuw'!AS46</f>
        <v>0</v>
      </c>
      <c r="AT194" s="774">
        <f>' IP STOP cijfers nieuw'!AT46</f>
        <v>0</v>
      </c>
      <c r="AU194" s="774">
        <f>' IP STOP cijfers nieuw'!AU46</f>
        <v>0</v>
      </c>
      <c r="AV194" s="774">
        <f>' IP STOP cijfers nieuw'!AV46</f>
        <v>0</v>
      </c>
      <c r="AW194" s="774">
        <f>' IP STOP cijfers nieuw'!AW46</f>
        <v>0</v>
      </c>
      <c r="AX194" s="774">
        <f>' IP STOP cijfers nieuw'!AX46</f>
        <v>0</v>
      </c>
      <c r="AY194" s="774">
        <f>' IP STOP cijfers nieuw'!AY46</f>
        <v>0</v>
      </c>
      <c r="AZ194" s="774">
        <f>' IP STOP cijfers nieuw'!AZ46</f>
        <v>0</v>
      </c>
      <c r="BA194" s="774">
        <f>' IP STOP cijfers nieuw'!BA46</f>
        <v>0</v>
      </c>
      <c r="BB194" s="774">
        <f>' IP STOP cijfers nieuw'!BB46</f>
        <v>0</v>
      </c>
      <c r="BC194" s="777">
        <f>' IP STOP cijfers nieuw'!BC46</f>
        <v>0</v>
      </c>
      <c r="BD194" s="774">
        <f>' IP STOP cijfers nieuw'!BD46</f>
        <v>0</v>
      </c>
      <c r="BE194" s="774">
        <f>' IP STOP cijfers nieuw'!BE46</f>
        <v>0</v>
      </c>
      <c r="BF194" s="774">
        <f>' IP STOP cijfers nieuw'!BF46</f>
        <v>0</v>
      </c>
      <c r="BG194" s="774">
        <f>' IP STOP cijfers nieuw'!BG46</f>
        <v>0</v>
      </c>
      <c r="BH194" s="774">
        <f>' IP STOP cijfers nieuw'!BH46</f>
        <v>0</v>
      </c>
      <c r="BI194" s="774">
        <f>' IP STOP cijfers nieuw'!BI46</f>
        <v>0</v>
      </c>
      <c r="BJ194" s="774">
        <f>' IP STOP cijfers nieuw'!BJ46</f>
        <v>0</v>
      </c>
      <c r="BK194" s="777">
        <f>' IP STOP cijfers nieuw'!BK46</f>
        <v>0</v>
      </c>
      <c r="BL194" s="774">
        <f>' IP STOP cijfers nieuw'!BL46</f>
        <v>0</v>
      </c>
      <c r="BM194" s="774">
        <f>' IP STOP cijfers nieuw'!BM46</f>
        <v>0</v>
      </c>
      <c r="BN194" s="774">
        <f>' IP STOP cijfers nieuw'!BN46</f>
        <v>0</v>
      </c>
      <c r="BO194" s="774">
        <f>' IP STOP cijfers nieuw'!BO46</f>
        <v>0</v>
      </c>
      <c r="BP194" s="774">
        <f>' IP STOP cijfers nieuw'!BP46</f>
        <v>0</v>
      </c>
      <c r="BQ194" s="777">
        <f>' IP STOP cijfers nieuw'!BQ46</f>
        <v>0</v>
      </c>
      <c r="BR194" s="774">
        <f>' IP STOP cijfers nieuw'!BR46</f>
        <v>0</v>
      </c>
      <c r="BS194" s="774">
        <f>' IP STOP cijfers nieuw'!BS46</f>
        <v>0</v>
      </c>
      <c r="BT194" s="774">
        <f>' IP STOP cijfers nieuw'!BT46</f>
        <v>0</v>
      </c>
      <c r="BU194" s="774">
        <f>' IP STOP cijfers nieuw'!BU46</f>
        <v>0</v>
      </c>
      <c r="BV194" s="774">
        <f>' IP STOP cijfers nieuw'!BV46</f>
        <v>0</v>
      </c>
      <c r="BW194" s="774">
        <f>' IP STOP cijfers nieuw'!BW46</f>
        <v>0</v>
      </c>
      <c r="BX194" s="778">
        <f>' IP STOP cijfers nieuw'!BX46</f>
        <v>1000</v>
      </c>
      <c r="BY194" s="777">
        <f>' IP STOP cijfers nieuw'!BY46</f>
        <v>0</v>
      </c>
      <c r="BZ194" s="774">
        <f>' IP STOP cijfers nieuw'!BZ46</f>
        <v>0</v>
      </c>
      <c r="CA194" s="774">
        <f>' IP STOP cijfers nieuw'!CA46</f>
        <v>0</v>
      </c>
      <c r="CB194" s="774">
        <f>' IP STOP cijfers nieuw'!CB46</f>
        <v>0</v>
      </c>
      <c r="CC194" s="774">
        <f>' IP STOP cijfers nieuw'!CC46</f>
        <v>0</v>
      </c>
      <c r="CD194" s="774">
        <f>' IP STOP cijfers nieuw'!CD46</f>
        <v>0</v>
      </c>
      <c r="CE194" s="774">
        <f>' IP STOP cijfers nieuw'!CE46</f>
        <v>0</v>
      </c>
      <c r="CF194" s="774">
        <f>' IP STOP cijfers nieuw'!CF46</f>
        <v>0</v>
      </c>
      <c r="CG194" s="774">
        <f>' IP STOP cijfers nieuw'!CG46</f>
        <v>0</v>
      </c>
      <c r="CH194" s="774">
        <f>' IP STOP cijfers nieuw'!CH46</f>
        <v>0</v>
      </c>
      <c r="CI194" s="774">
        <f>' IP STOP cijfers nieuw'!CI46</f>
        <v>0</v>
      </c>
      <c r="CJ194" s="774">
        <f>' IP STOP cijfers nieuw'!CJ46</f>
        <v>0</v>
      </c>
      <c r="CK194" s="774">
        <f>' IP STOP cijfers nieuw'!CK46</f>
        <v>0</v>
      </c>
      <c r="CL194" s="779">
        <f>' IP STOP cijfers nieuw'!CL46</f>
        <v>0</v>
      </c>
      <c r="CM194" s="774">
        <f>' IP STOP cijfers nieuw'!CM46</f>
        <v>0</v>
      </c>
      <c r="CN194" s="774">
        <f>' IP STOP cijfers nieuw'!CN46</f>
        <v>0</v>
      </c>
      <c r="CO194" s="774">
        <f>' IP STOP cijfers nieuw'!CO46</f>
        <v>0</v>
      </c>
      <c r="CP194" s="11">
        <f>' IP STOP cijfers nieuw'!CP46</f>
        <v>0</v>
      </c>
      <c r="CQ194" s="11">
        <f>' IP STOP cijfers nieuw'!CQ46</f>
        <v>0</v>
      </c>
      <c r="CR194" s="11">
        <f>' IP STOP cijfers nieuw'!CR46</f>
        <v>0</v>
      </c>
      <c r="CS194" s="11">
        <f>' IP STOP cijfers nieuw'!CS46</f>
        <v>0</v>
      </c>
      <c r="CT194" s="11">
        <f>' IP STOP cijfers nieuw'!CT46</f>
        <v>0</v>
      </c>
      <c r="CU194" s="11">
        <f>' IP STOP cijfers nieuw'!CU46</f>
        <v>0</v>
      </c>
      <c r="CV194" s="11">
        <f>' IP STOP cijfers nieuw'!CV46</f>
        <v>0</v>
      </c>
      <c r="CW194" s="11">
        <f>' IP STOP cijfers nieuw'!CW46</f>
        <v>0</v>
      </c>
      <c r="CX194" s="11">
        <f>' IP STOP cijfers nieuw'!CX46</f>
        <v>0</v>
      </c>
      <c r="CY194" s="26">
        <f>' IP STOP cijfers nieuw'!CY46</f>
        <v>0</v>
      </c>
      <c r="CZ194" s="15">
        <f>' IP STOP cijfers nieuw'!CZ46</f>
        <v>0</v>
      </c>
      <c r="DA194" s="11">
        <f>' IP STOP cijfers nieuw'!DA46</f>
        <v>0</v>
      </c>
      <c r="DB194" s="11">
        <f>' IP STOP cijfers nieuw'!DB46</f>
        <v>0</v>
      </c>
      <c r="DC194" s="11">
        <f>' IP STOP cijfers nieuw'!DC46</f>
        <v>0</v>
      </c>
      <c r="DD194" s="11">
        <f>' IP STOP cijfers nieuw'!DD46</f>
        <v>0</v>
      </c>
      <c r="DE194" s="11">
        <f>' IP STOP cijfers nieuw'!DE46</f>
        <v>0</v>
      </c>
      <c r="DF194" s="11">
        <f>' IP STOP cijfers nieuw'!DF46</f>
        <v>0</v>
      </c>
      <c r="DG194" s="11">
        <f>' IP STOP cijfers nieuw'!DG46</f>
        <v>0</v>
      </c>
      <c r="DH194" s="11">
        <f>' IP STOP cijfers nieuw'!DH46</f>
        <v>0</v>
      </c>
      <c r="DI194" s="11">
        <f>' IP STOP cijfers nieuw'!DI46</f>
        <v>0</v>
      </c>
      <c r="DJ194" s="11">
        <f>' IP STOP cijfers nieuw'!DJ46</f>
        <v>0</v>
      </c>
      <c r="DK194" s="11">
        <f>' IP STOP cijfers nieuw'!DK46</f>
        <v>0</v>
      </c>
      <c r="DL194" s="26">
        <f>' IP STOP cijfers nieuw'!DL46</f>
        <v>0</v>
      </c>
    </row>
    <row r="195" spans="1:116">
      <c r="A195" s="47">
        <f>' IP STOP cijfers nieuw'!A48</f>
        <v>0</v>
      </c>
      <c r="B195" s="49" t="str">
        <f>' IP STOP cijfers nieuw'!B48</f>
        <v>ITWE/ITWD/OANT</v>
      </c>
      <c r="C195" s="4" t="str">
        <f>' IP STOP cijfers nieuw'!C48</f>
        <v>Industriële Productie</v>
      </c>
      <c r="D195" s="4" t="str">
        <f>' IP STOP cijfers nieuw'!D48</f>
        <v>IP Voedselveiligheid Derden</v>
      </c>
      <c r="E195" s="4" t="str">
        <f>' IP STOP cijfers nieuw'!E48</f>
        <v>Toezicht bij erkende productiebedrijven</v>
      </c>
      <c r="F195" s="4" t="str">
        <f>' IP STOP cijfers nieuw'!F48</f>
        <v>Derden</v>
      </c>
      <c r="G195" s="4">
        <f>' IP STOP cijfers nieuw'!G48</f>
        <v>0</v>
      </c>
      <c r="H195" s="774">
        <f>' IP STOP cijfers nieuw'!H48</f>
        <v>7888</v>
      </c>
      <c r="I195" s="774">
        <f>' IP STOP cijfers nieuw'!I48</f>
        <v>0</v>
      </c>
      <c r="J195" s="774">
        <f>' IP STOP cijfers nieuw'!J48</f>
        <v>0</v>
      </c>
      <c r="K195" s="774">
        <f>' IP STOP cijfers nieuw'!K48</f>
        <v>0</v>
      </c>
      <c r="L195" s="774">
        <f>' IP STOP cijfers nieuw'!L48</f>
        <v>0</v>
      </c>
      <c r="M195" s="774">
        <f>' IP STOP cijfers nieuw'!M48</f>
        <v>0</v>
      </c>
      <c r="N195" s="774">
        <f>' IP STOP cijfers nieuw'!N48</f>
        <v>0</v>
      </c>
      <c r="O195" s="774">
        <f>' IP STOP cijfers nieuw'!O48</f>
        <v>0</v>
      </c>
      <c r="P195" s="774">
        <f>' IP STOP cijfers nieuw'!P48</f>
        <v>0</v>
      </c>
      <c r="Q195" s="775">
        <f>' IP STOP cijfers nieuw'!Q48</f>
        <v>7888</v>
      </c>
      <c r="R195" s="776">
        <f>' IP STOP cijfers nieuw'!R48</f>
        <v>0</v>
      </c>
      <c r="S195" s="774">
        <f>' IP STOP cijfers nieuw'!S48</f>
        <v>0</v>
      </c>
      <c r="T195" s="774">
        <f>' IP STOP cijfers nieuw'!T48</f>
        <v>7888</v>
      </c>
      <c r="U195" s="774">
        <f>' IP STOP cijfers nieuw'!U48</f>
        <v>0</v>
      </c>
      <c r="V195" s="774">
        <f>' IP STOP cijfers nieuw'!V48</f>
        <v>0</v>
      </c>
      <c r="W195" s="774">
        <f>' IP STOP cijfers nieuw'!W48</f>
        <v>0</v>
      </c>
      <c r="X195" s="774">
        <f>' IP STOP cijfers nieuw'!X48</f>
        <v>0</v>
      </c>
      <c r="Y195" s="774">
        <f>' IP STOP cijfers nieuw'!Y48</f>
        <v>0</v>
      </c>
      <c r="Z195" s="777">
        <f>' IP STOP cijfers nieuw'!Z48</f>
        <v>7888</v>
      </c>
      <c r="AA195" s="774">
        <f>' IP STOP cijfers nieuw'!AA48</f>
        <v>1083</v>
      </c>
      <c r="AB195" s="774">
        <f>' IP STOP cijfers nieuw'!AB48</f>
        <v>0</v>
      </c>
      <c r="AC195" s="774">
        <f>' IP STOP cijfers nieuw'!AC48</f>
        <v>6805</v>
      </c>
      <c r="AD195" s="774">
        <f>' IP STOP cijfers nieuw'!AD48</f>
        <v>0</v>
      </c>
      <c r="AE195" s="774">
        <f>' IP STOP cijfers nieuw'!AE48</f>
        <v>0</v>
      </c>
      <c r="AF195" s="774">
        <f>' IP STOP cijfers nieuw'!AF48</f>
        <v>0</v>
      </c>
      <c r="AG195" s="777">
        <f>' IP STOP cijfers nieuw'!AG48</f>
        <v>0</v>
      </c>
      <c r="AH195" s="774">
        <f>' IP STOP cijfers nieuw'!AH48</f>
        <v>1083</v>
      </c>
      <c r="AI195" s="774">
        <f>' IP STOP cijfers nieuw'!AI48</f>
        <v>0</v>
      </c>
      <c r="AJ195" s="774">
        <f>' IP STOP cijfers nieuw'!AJ48</f>
        <v>0</v>
      </c>
      <c r="AK195" s="774">
        <f>' IP STOP cijfers nieuw'!AK48</f>
        <v>0</v>
      </c>
      <c r="AL195" s="777">
        <f>' IP STOP cijfers nieuw'!AL48</f>
        <v>0</v>
      </c>
      <c r="AM195" s="774">
        <f>' IP STOP cijfers nieuw'!AM48</f>
        <v>0</v>
      </c>
      <c r="AN195" s="774">
        <f>' IP STOP cijfers nieuw'!AN48</f>
        <v>0</v>
      </c>
      <c r="AO195" s="774">
        <f>' IP STOP cijfers nieuw'!AO48</f>
        <v>0</v>
      </c>
      <c r="AP195" s="774">
        <f>' IP STOP cijfers nieuw'!AP48</f>
        <v>0</v>
      </c>
      <c r="AQ195" s="774">
        <f>' IP STOP cijfers nieuw'!AQ48</f>
        <v>0</v>
      </c>
      <c r="AR195" s="777">
        <f>' IP STOP cijfers nieuw'!AR48</f>
        <v>0</v>
      </c>
      <c r="AS195" s="774">
        <f>' IP STOP cijfers nieuw'!AS48</f>
        <v>0</v>
      </c>
      <c r="AT195" s="774">
        <f>' IP STOP cijfers nieuw'!AT48</f>
        <v>0</v>
      </c>
      <c r="AU195" s="774">
        <f>' IP STOP cijfers nieuw'!AU48</f>
        <v>0</v>
      </c>
      <c r="AV195" s="774">
        <f>' IP STOP cijfers nieuw'!AV48</f>
        <v>0</v>
      </c>
      <c r="AW195" s="774">
        <f>' IP STOP cijfers nieuw'!AW48</f>
        <v>0</v>
      </c>
      <c r="AX195" s="774">
        <f>' IP STOP cijfers nieuw'!AX48</f>
        <v>0</v>
      </c>
      <c r="AY195" s="774">
        <f>' IP STOP cijfers nieuw'!AY48</f>
        <v>0</v>
      </c>
      <c r="AZ195" s="774">
        <f>' IP STOP cijfers nieuw'!AZ48</f>
        <v>0</v>
      </c>
      <c r="BA195" s="774">
        <f>' IP STOP cijfers nieuw'!BA48</f>
        <v>0</v>
      </c>
      <c r="BB195" s="774">
        <f>' IP STOP cijfers nieuw'!BB48</f>
        <v>0</v>
      </c>
      <c r="BC195" s="777">
        <f>' IP STOP cijfers nieuw'!BC48</f>
        <v>0</v>
      </c>
      <c r="BD195" s="774">
        <f>' IP STOP cijfers nieuw'!BD48</f>
        <v>0</v>
      </c>
      <c r="BE195" s="774">
        <f>' IP STOP cijfers nieuw'!BE48</f>
        <v>0</v>
      </c>
      <c r="BF195" s="774">
        <f>' IP STOP cijfers nieuw'!BF48</f>
        <v>0</v>
      </c>
      <c r="BG195" s="774">
        <f>' IP STOP cijfers nieuw'!BG48</f>
        <v>0</v>
      </c>
      <c r="BH195" s="774">
        <f>' IP STOP cijfers nieuw'!BH48</f>
        <v>0</v>
      </c>
      <c r="BI195" s="774">
        <f>' IP STOP cijfers nieuw'!BI48</f>
        <v>0</v>
      </c>
      <c r="BJ195" s="774">
        <f>' IP STOP cijfers nieuw'!BJ48</f>
        <v>0</v>
      </c>
      <c r="BK195" s="777">
        <f>' IP STOP cijfers nieuw'!BK48</f>
        <v>0</v>
      </c>
      <c r="BL195" s="774">
        <f>' IP STOP cijfers nieuw'!BL48</f>
        <v>0</v>
      </c>
      <c r="BM195" s="774">
        <f>' IP STOP cijfers nieuw'!BM48</f>
        <v>0</v>
      </c>
      <c r="BN195" s="774">
        <f>' IP STOP cijfers nieuw'!BN48</f>
        <v>0</v>
      </c>
      <c r="BO195" s="774">
        <f>' IP STOP cijfers nieuw'!BO48</f>
        <v>0</v>
      </c>
      <c r="BP195" s="774">
        <f>' IP STOP cijfers nieuw'!BP48</f>
        <v>0</v>
      </c>
      <c r="BQ195" s="777">
        <f>' IP STOP cijfers nieuw'!BQ48</f>
        <v>0</v>
      </c>
      <c r="BR195" s="774">
        <f>' IP STOP cijfers nieuw'!BR48</f>
        <v>0</v>
      </c>
      <c r="BS195" s="774">
        <f>' IP STOP cijfers nieuw'!BS48</f>
        <v>0</v>
      </c>
      <c r="BT195" s="774">
        <f>' IP STOP cijfers nieuw'!BT48</f>
        <v>0</v>
      </c>
      <c r="BU195" s="774">
        <f>' IP STOP cijfers nieuw'!BU48</f>
        <v>0</v>
      </c>
      <c r="BV195" s="774">
        <f>' IP STOP cijfers nieuw'!BV48</f>
        <v>0</v>
      </c>
      <c r="BW195" s="774">
        <f>' IP STOP cijfers nieuw'!BW48</f>
        <v>0</v>
      </c>
      <c r="BX195" s="778">
        <f>' IP STOP cijfers nieuw'!BX48</f>
        <v>6805</v>
      </c>
      <c r="BY195" s="777">
        <f>' IP STOP cijfers nieuw'!BY48</f>
        <v>1083</v>
      </c>
      <c r="BZ195" s="774">
        <f>' IP STOP cijfers nieuw'!BZ48</f>
        <v>0</v>
      </c>
      <c r="CA195" s="774">
        <f>' IP STOP cijfers nieuw'!CA48</f>
        <v>0</v>
      </c>
      <c r="CB195" s="774">
        <f>' IP STOP cijfers nieuw'!CB48</f>
        <v>0</v>
      </c>
      <c r="CC195" s="774">
        <f>' IP STOP cijfers nieuw'!CC48</f>
        <v>0</v>
      </c>
      <c r="CD195" s="774">
        <f>' IP STOP cijfers nieuw'!CD48</f>
        <v>0</v>
      </c>
      <c r="CE195" s="774">
        <f>' IP STOP cijfers nieuw'!CE48</f>
        <v>0</v>
      </c>
      <c r="CF195" s="774">
        <f>' IP STOP cijfers nieuw'!CF48</f>
        <v>0</v>
      </c>
      <c r="CG195" s="774">
        <f>' IP STOP cijfers nieuw'!CG48</f>
        <v>0</v>
      </c>
      <c r="CH195" s="774">
        <f>' IP STOP cijfers nieuw'!CH48</f>
        <v>0</v>
      </c>
      <c r="CI195" s="774">
        <f>' IP STOP cijfers nieuw'!CI48</f>
        <v>0</v>
      </c>
      <c r="CJ195" s="774">
        <f>' IP STOP cijfers nieuw'!CJ48</f>
        <v>0</v>
      </c>
      <c r="CK195" s="774">
        <f>' IP STOP cijfers nieuw'!CK48</f>
        <v>0</v>
      </c>
      <c r="CL195" s="779">
        <f>' IP STOP cijfers nieuw'!CL48</f>
        <v>0</v>
      </c>
      <c r="CM195" s="774">
        <f>' IP STOP cijfers nieuw'!CM48</f>
        <v>0</v>
      </c>
      <c r="CN195" s="774">
        <f>' IP STOP cijfers nieuw'!CN48</f>
        <v>0</v>
      </c>
      <c r="CO195" s="774">
        <f>' IP STOP cijfers nieuw'!CO48</f>
        <v>0</v>
      </c>
      <c r="CP195" s="11">
        <f>' IP STOP cijfers nieuw'!CP48</f>
        <v>0</v>
      </c>
      <c r="CQ195" s="11">
        <f>' IP STOP cijfers nieuw'!CQ48</f>
        <v>0</v>
      </c>
      <c r="CR195" s="11">
        <f>' IP STOP cijfers nieuw'!CR48</f>
        <v>0</v>
      </c>
      <c r="CS195" s="11">
        <f>' IP STOP cijfers nieuw'!CS48</f>
        <v>0</v>
      </c>
      <c r="CT195" s="11">
        <f>' IP STOP cijfers nieuw'!CT48</f>
        <v>0</v>
      </c>
      <c r="CU195" s="11">
        <f>' IP STOP cijfers nieuw'!CU48</f>
        <v>0</v>
      </c>
      <c r="CV195" s="11">
        <f>' IP STOP cijfers nieuw'!CV48</f>
        <v>0</v>
      </c>
      <c r="CW195" s="11">
        <f>' IP STOP cijfers nieuw'!CW48</f>
        <v>0</v>
      </c>
      <c r="CX195" s="11">
        <f>' IP STOP cijfers nieuw'!CX48</f>
        <v>0</v>
      </c>
      <c r="CY195" s="26">
        <f>' IP STOP cijfers nieuw'!CY48</f>
        <v>0</v>
      </c>
      <c r="CZ195" s="15">
        <f>' IP STOP cijfers nieuw'!CZ48</f>
        <v>0</v>
      </c>
      <c r="DA195" s="11">
        <f>' IP STOP cijfers nieuw'!DA48</f>
        <v>0</v>
      </c>
      <c r="DB195" s="11">
        <f>' IP STOP cijfers nieuw'!DB48</f>
        <v>0</v>
      </c>
      <c r="DC195" s="11">
        <f>' IP STOP cijfers nieuw'!DC48</f>
        <v>0</v>
      </c>
      <c r="DD195" s="11">
        <f>' IP STOP cijfers nieuw'!DD48</f>
        <v>0</v>
      </c>
      <c r="DE195" s="11">
        <f>' IP STOP cijfers nieuw'!DE48</f>
        <v>0</v>
      </c>
      <c r="DF195" s="11">
        <f>' IP STOP cijfers nieuw'!DF48</f>
        <v>0</v>
      </c>
      <c r="DG195" s="11">
        <f>' IP STOP cijfers nieuw'!DG48</f>
        <v>0</v>
      </c>
      <c r="DH195" s="11">
        <f>' IP STOP cijfers nieuw'!DH48</f>
        <v>0</v>
      </c>
      <c r="DI195" s="11">
        <f>' IP STOP cijfers nieuw'!DI48</f>
        <v>0</v>
      </c>
      <c r="DJ195" s="11">
        <f>' IP STOP cijfers nieuw'!DJ48</f>
        <v>0</v>
      </c>
      <c r="DK195" s="11">
        <f>' IP STOP cijfers nieuw'!DK48</f>
        <v>0</v>
      </c>
      <c r="DL195" s="26">
        <f>' IP STOP cijfers nieuw'!DL48</f>
        <v>0</v>
      </c>
    </row>
    <row r="196" spans="1:116">
      <c r="A196" s="47">
        <f>' IP STOP cijfers nieuw'!A49</f>
        <v>0</v>
      </c>
      <c r="B196" s="49" t="str">
        <f>' IP STOP cijfers nieuw'!B49</f>
        <v>ITWE/ITWD/OANT</v>
      </c>
      <c r="C196" s="4" t="str">
        <f>' IP STOP cijfers nieuw'!C49</f>
        <v>Industriële Productie</v>
      </c>
      <c r="D196" s="4" t="str">
        <f>' IP STOP cijfers nieuw'!D49</f>
        <v>IP Voedselveiligheid Derden</v>
      </c>
      <c r="E196" s="4" t="str">
        <f>' IP STOP cijfers nieuw'!E49</f>
        <v xml:space="preserve">Inspecties bij erkende handelaren </v>
      </c>
      <c r="F196" s="4" t="str">
        <f>' IP STOP cijfers nieuw'!F49</f>
        <v>Derden</v>
      </c>
      <c r="G196" s="4">
        <f>' IP STOP cijfers nieuw'!G49</f>
        <v>0</v>
      </c>
      <c r="H196" s="774">
        <f>' IP STOP cijfers nieuw'!H49</f>
        <v>100</v>
      </c>
      <c r="I196" s="774">
        <f>' IP STOP cijfers nieuw'!I49</f>
        <v>0</v>
      </c>
      <c r="J196" s="774">
        <f>' IP STOP cijfers nieuw'!J49</f>
        <v>0</v>
      </c>
      <c r="K196" s="774">
        <f>' IP STOP cijfers nieuw'!K49</f>
        <v>0</v>
      </c>
      <c r="L196" s="774">
        <f>' IP STOP cijfers nieuw'!L49</f>
        <v>0</v>
      </c>
      <c r="M196" s="774">
        <f>' IP STOP cijfers nieuw'!M49</f>
        <v>0</v>
      </c>
      <c r="N196" s="774">
        <f>' IP STOP cijfers nieuw'!N49</f>
        <v>0</v>
      </c>
      <c r="O196" s="774">
        <f>' IP STOP cijfers nieuw'!O49</f>
        <v>0</v>
      </c>
      <c r="P196" s="774">
        <f>' IP STOP cijfers nieuw'!P49</f>
        <v>0</v>
      </c>
      <c r="Q196" s="775">
        <f>' IP STOP cijfers nieuw'!Q49</f>
        <v>100</v>
      </c>
      <c r="R196" s="776">
        <f>' IP STOP cijfers nieuw'!R49</f>
        <v>0</v>
      </c>
      <c r="S196" s="774">
        <f>' IP STOP cijfers nieuw'!S49</f>
        <v>0</v>
      </c>
      <c r="T196" s="774">
        <f>' IP STOP cijfers nieuw'!T49</f>
        <v>100</v>
      </c>
      <c r="U196" s="774">
        <f>' IP STOP cijfers nieuw'!U49</f>
        <v>0</v>
      </c>
      <c r="V196" s="774">
        <f>' IP STOP cijfers nieuw'!V49</f>
        <v>0</v>
      </c>
      <c r="W196" s="774">
        <f>' IP STOP cijfers nieuw'!W49</f>
        <v>0</v>
      </c>
      <c r="X196" s="774">
        <f>' IP STOP cijfers nieuw'!X49</f>
        <v>0</v>
      </c>
      <c r="Y196" s="774">
        <f>' IP STOP cijfers nieuw'!Y49</f>
        <v>0</v>
      </c>
      <c r="Z196" s="777">
        <f>' IP STOP cijfers nieuw'!Z49</f>
        <v>100</v>
      </c>
      <c r="AA196" s="774">
        <f>' IP STOP cijfers nieuw'!AA49</f>
        <v>0</v>
      </c>
      <c r="AB196" s="774">
        <f>' IP STOP cijfers nieuw'!AB49</f>
        <v>0</v>
      </c>
      <c r="AC196" s="774">
        <f>' IP STOP cijfers nieuw'!AC49</f>
        <v>100</v>
      </c>
      <c r="AD196" s="774">
        <f>' IP STOP cijfers nieuw'!AD49</f>
        <v>0</v>
      </c>
      <c r="AE196" s="774">
        <f>' IP STOP cijfers nieuw'!AE49</f>
        <v>0</v>
      </c>
      <c r="AF196" s="774">
        <f>' IP STOP cijfers nieuw'!AF49</f>
        <v>0</v>
      </c>
      <c r="AG196" s="777">
        <f>' IP STOP cijfers nieuw'!AG49</f>
        <v>0</v>
      </c>
      <c r="AH196" s="774">
        <f>' IP STOP cijfers nieuw'!AH49</f>
        <v>0</v>
      </c>
      <c r="AI196" s="774">
        <f>' IP STOP cijfers nieuw'!AI49</f>
        <v>0</v>
      </c>
      <c r="AJ196" s="774">
        <f>' IP STOP cijfers nieuw'!AJ49</f>
        <v>0</v>
      </c>
      <c r="AK196" s="774">
        <f>' IP STOP cijfers nieuw'!AK49</f>
        <v>0</v>
      </c>
      <c r="AL196" s="777">
        <f>' IP STOP cijfers nieuw'!AL49</f>
        <v>0</v>
      </c>
      <c r="AM196" s="774">
        <f>' IP STOP cijfers nieuw'!AM49</f>
        <v>0</v>
      </c>
      <c r="AN196" s="774">
        <f>' IP STOP cijfers nieuw'!AN49</f>
        <v>0</v>
      </c>
      <c r="AO196" s="774">
        <f>' IP STOP cijfers nieuw'!AO49</f>
        <v>0</v>
      </c>
      <c r="AP196" s="774">
        <f>' IP STOP cijfers nieuw'!AP49</f>
        <v>0</v>
      </c>
      <c r="AQ196" s="774">
        <f>' IP STOP cijfers nieuw'!AQ49</f>
        <v>0</v>
      </c>
      <c r="AR196" s="777">
        <f>' IP STOP cijfers nieuw'!AR49</f>
        <v>0</v>
      </c>
      <c r="AS196" s="774">
        <f>' IP STOP cijfers nieuw'!AS49</f>
        <v>0</v>
      </c>
      <c r="AT196" s="774">
        <f>' IP STOP cijfers nieuw'!AT49</f>
        <v>0</v>
      </c>
      <c r="AU196" s="774">
        <f>' IP STOP cijfers nieuw'!AU49</f>
        <v>0</v>
      </c>
      <c r="AV196" s="774">
        <f>' IP STOP cijfers nieuw'!AV49</f>
        <v>0</v>
      </c>
      <c r="AW196" s="774">
        <f>' IP STOP cijfers nieuw'!AW49</f>
        <v>0</v>
      </c>
      <c r="AX196" s="774">
        <f>' IP STOP cijfers nieuw'!AX49</f>
        <v>0</v>
      </c>
      <c r="AY196" s="774">
        <f>' IP STOP cijfers nieuw'!AY49</f>
        <v>0</v>
      </c>
      <c r="AZ196" s="774">
        <f>' IP STOP cijfers nieuw'!AZ49</f>
        <v>0</v>
      </c>
      <c r="BA196" s="774">
        <f>' IP STOP cijfers nieuw'!BA49</f>
        <v>0</v>
      </c>
      <c r="BB196" s="774">
        <f>' IP STOP cijfers nieuw'!BB49</f>
        <v>0</v>
      </c>
      <c r="BC196" s="777">
        <f>' IP STOP cijfers nieuw'!BC49</f>
        <v>0</v>
      </c>
      <c r="BD196" s="774">
        <f>' IP STOP cijfers nieuw'!BD49</f>
        <v>0</v>
      </c>
      <c r="BE196" s="774">
        <f>' IP STOP cijfers nieuw'!BE49</f>
        <v>0</v>
      </c>
      <c r="BF196" s="774">
        <f>' IP STOP cijfers nieuw'!BF49</f>
        <v>0</v>
      </c>
      <c r="BG196" s="774">
        <f>' IP STOP cijfers nieuw'!BG49</f>
        <v>0</v>
      </c>
      <c r="BH196" s="774">
        <f>' IP STOP cijfers nieuw'!BH49</f>
        <v>0</v>
      </c>
      <c r="BI196" s="774">
        <f>' IP STOP cijfers nieuw'!BI49</f>
        <v>0</v>
      </c>
      <c r="BJ196" s="774">
        <f>' IP STOP cijfers nieuw'!BJ49</f>
        <v>0</v>
      </c>
      <c r="BK196" s="777">
        <f>' IP STOP cijfers nieuw'!BK49</f>
        <v>0</v>
      </c>
      <c r="BL196" s="774">
        <f>' IP STOP cijfers nieuw'!BL49</f>
        <v>0</v>
      </c>
      <c r="BM196" s="774">
        <f>' IP STOP cijfers nieuw'!BM49</f>
        <v>0</v>
      </c>
      <c r="BN196" s="774">
        <f>' IP STOP cijfers nieuw'!BN49</f>
        <v>0</v>
      </c>
      <c r="BO196" s="774">
        <f>' IP STOP cijfers nieuw'!BO49</f>
        <v>0</v>
      </c>
      <c r="BP196" s="774">
        <f>' IP STOP cijfers nieuw'!BP49</f>
        <v>0</v>
      </c>
      <c r="BQ196" s="777">
        <f>' IP STOP cijfers nieuw'!BQ49</f>
        <v>0</v>
      </c>
      <c r="BR196" s="774">
        <f>' IP STOP cijfers nieuw'!BR49</f>
        <v>0</v>
      </c>
      <c r="BS196" s="774">
        <f>' IP STOP cijfers nieuw'!BS49</f>
        <v>0</v>
      </c>
      <c r="BT196" s="774">
        <f>' IP STOP cijfers nieuw'!BT49</f>
        <v>0</v>
      </c>
      <c r="BU196" s="774">
        <f>' IP STOP cijfers nieuw'!BU49</f>
        <v>0</v>
      </c>
      <c r="BV196" s="774">
        <f>' IP STOP cijfers nieuw'!BV49</f>
        <v>0</v>
      </c>
      <c r="BW196" s="774">
        <f>' IP STOP cijfers nieuw'!BW49</f>
        <v>0</v>
      </c>
      <c r="BX196" s="778">
        <f>' IP STOP cijfers nieuw'!BX49</f>
        <v>100</v>
      </c>
      <c r="BY196" s="777">
        <f>' IP STOP cijfers nieuw'!BY49</f>
        <v>0</v>
      </c>
      <c r="BZ196" s="774">
        <f>' IP STOP cijfers nieuw'!BZ49</f>
        <v>0</v>
      </c>
      <c r="CA196" s="774">
        <f>' IP STOP cijfers nieuw'!CA49</f>
        <v>0</v>
      </c>
      <c r="CB196" s="774">
        <f>' IP STOP cijfers nieuw'!CB49</f>
        <v>0</v>
      </c>
      <c r="CC196" s="774">
        <f>' IP STOP cijfers nieuw'!CC49</f>
        <v>0</v>
      </c>
      <c r="CD196" s="774">
        <f>' IP STOP cijfers nieuw'!CD49</f>
        <v>0</v>
      </c>
      <c r="CE196" s="774">
        <f>' IP STOP cijfers nieuw'!CE49</f>
        <v>0</v>
      </c>
      <c r="CF196" s="774">
        <f>' IP STOP cijfers nieuw'!CF49</f>
        <v>0</v>
      </c>
      <c r="CG196" s="774">
        <f>' IP STOP cijfers nieuw'!CG49</f>
        <v>0</v>
      </c>
      <c r="CH196" s="774">
        <f>' IP STOP cijfers nieuw'!CH49</f>
        <v>0</v>
      </c>
      <c r="CI196" s="774">
        <f>' IP STOP cijfers nieuw'!CI49</f>
        <v>0</v>
      </c>
      <c r="CJ196" s="774">
        <f>' IP STOP cijfers nieuw'!CJ49</f>
        <v>0</v>
      </c>
      <c r="CK196" s="774">
        <f>' IP STOP cijfers nieuw'!CK49</f>
        <v>0</v>
      </c>
      <c r="CL196" s="779">
        <f>' IP STOP cijfers nieuw'!CL49</f>
        <v>0</v>
      </c>
      <c r="CM196" s="774">
        <f>' IP STOP cijfers nieuw'!CM49</f>
        <v>0</v>
      </c>
      <c r="CN196" s="774">
        <f>' IP STOP cijfers nieuw'!CN49</f>
        <v>0</v>
      </c>
      <c r="CO196" s="774">
        <f>' IP STOP cijfers nieuw'!CO49</f>
        <v>0</v>
      </c>
      <c r="CP196" s="11">
        <f>' IP STOP cijfers nieuw'!CP49</f>
        <v>0</v>
      </c>
      <c r="CQ196" s="11">
        <f>' IP STOP cijfers nieuw'!CQ49</f>
        <v>0</v>
      </c>
      <c r="CR196" s="11">
        <f>' IP STOP cijfers nieuw'!CR49</f>
        <v>0</v>
      </c>
      <c r="CS196" s="11">
        <f>' IP STOP cijfers nieuw'!CS49</f>
        <v>0</v>
      </c>
      <c r="CT196" s="11">
        <f>' IP STOP cijfers nieuw'!CT49</f>
        <v>0</v>
      </c>
      <c r="CU196" s="11">
        <f>' IP STOP cijfers nieuw'!CU49</f>
        <v>0</v>
      </c>
      <c r="CV196" s="11">
        <f>' IP STOP cijfers nieuw'!CV49</f>
        <v>0</v>
      </c>
      <c r="CW196" s="11">
        <f>' IP STOP cijfers nieuw'!CW49</f>
        <v>0</v>
      </c>
      <c r="CX196" s="11">
        <f>' IP STOP cijfers nieuw'!CX49</f>
        <v>0</v>
      </c>
      <c r="CY196" s="26">
        <f>' IP STOP cijfers nieuw'!CY49</f>
        <v>0</v>
      </c>
      <c r="CZ196" s="15">
        <f>' IP STOP cijfers nieuw'!CZ49</f>
        <v>0</v>
      </c>
      <c r="DA196" s="11">
        <f>' IP STOP cijfers nieuw'!DA49</f>
        <v>0</v>
      </c>
      <c r="DB196" s="11">
        <f>' IP STOP cijfers nieuw'!DB49</f>
        <v>0</v>
      </c>
      <c r="DC196" s="11">
        <f>' IP STOP cijfers nieuw'!DC49</f>
        <v>0</v>
      </c>
      <c r="DD196" s="11">
        <f>' IP STOP cijfers nieuw'!DD49</f>
        <v>0</v>
      </c>
      <c r="DE196" s="11">
        <f>' IP STOP cijfers nieuw'!DE49</f>
        <v>0</v>
      </c>
      <c r="DF196" s="11">
        <f>' IP STOP cijfers nieuw'!DF49</f>
        <v>0</v>
      </c>
      <c r="DG196" s="11">
        <f>' IP STOP cijfers nieuw'!DG49</f>
        <v>0</v>
      </c>
      <c r="DH196" s="11">
        <f>' IP STOP cijfers nieuw'!DH49</f>
        <v>0</v>
      </c>
      <c r="DI196" s="11">
        <f>' IP STOP cijfers nieuw'!DI49</f>
        <v>0</v>
      </c>
      <c r="DJ196" s="11">
        <f>' IP STOP cijfers nieuw'!DJ49</f>
        <v>0</v>
      </c>
      <c r="DK196" s="11">
        <f>' IP STOP cijfers nieuw'!DK49</f>
        <v>0</v>
      </c>
      <c r="DL196" s="26">
        <f>' IP STOP cijfers nieuw'!DL49</f>
        <v>0</v>
      </c>
    </row>
    <row r="197" spans="1:116">
      <c r="A197" s="47">
        <f>' IP STOP cijfers nieuw'!A50</f>
        <v>0</v>
      </c>
      <c r="B197" s="49" t="str">
        <f>' IP STOP cijfers nieuw'!B50</f>
        <v>ITWE/ITWD/OANT</v>
      </c>
      <c r="C197" s="4" t="str">
        <f>' IP STOP cijfers nieuw'!C50</f>
        <v>Industriële Productie</v>
      </c>
      <c r="D197" s="4" t="str">
        <f>' IP STOP cijfers nieuw'!D50</f>
        <v>IP Voedselveiligheid Derden</v>
      </c>
      <c r="E197" s="4" t="str">
        <f>' IP STOP cijfers nieuw'!E50</f>
        <v>Hard waar het moet erkende bedrijven (HWHM)</v>
      </c>
      <c r="F197" s="4" t="str">
        <f>' IP STOP cijfers nieuw'!F50</f>
        <v>Derden</v>
      </c>
      <c r="G197" s="4">
        <f>' IP STOP cijfers nieuw'!G50</f>
        <v>0</v>
      </c>
      <c r="H197" s="774">
        <f>' IP STOP cijfers nieuw'!H50</f>
        <v>300</v>
      </c>
      <c r="I197" s="774">
        <f>' IP STOP cijfers nieuw'!I50</f>
        <v>0</v>
      </c>
      <c r="J197" s="774">
        <f>' IP STOP cijfers nieuw'!J50</f>
        <v>0</v>
      </c>
      <c r="K197" s="774">
        <f>' IP STOP cijfers nieuw'!K50</f>
        <v>0</v>
      </c>
      <c r="L197" s="774">
        <f>' IP STOP cijfers nieuw'!L50</f>
        <v>0</v>
      </c>
      <c r="M197" s="774">
        <f>' IP STOP cijfers nieuw'!M50</f>
        <v>0</v>
      </c>
      <c r="N197" s="774">
        <f>' IP STOP cijfers nieuw'!N50</f>
        <v>0</v>
      </c>
      <c r="O197" s="774">
        <f>' IP STOP cijfers nieuw'!O50</f>
        <v>0</v>
      </c>
      <c r="P197" s="774">
        <f>' IP STOP cijfers nieuw'!P50</f>
        <v>0</v>
      </c>
      <c r="Q197" s="775">
        <f>' IP STOP cijfers nieuw'!Q50</f>
        <v>300</v>
      </c>
      <c r="R197" s="776">
        <f>' IP STOP cijfers nieuw'!R50</f>
        <v>0</v>
      </c>
      <c r="S197" s="774">
        <f>' IP STOP cijfers nieuw'!S50</f>
        <v>0</v>
      </c>
      <c r="T197" s="774">
        <f>' IP STOP cijfers nieuw'!T50</f>
        <v>300</v>
      </c>
      <c r="U197" s="774">
        <f>' IP STOP cijfers nieuw'!U50</f>
        <v>0</v>
      </c>
      <c r="V197" s="774">
        <f>' IP STOP cijfers nieuw'!V50</f>
        <v>0</v>
      </c>
      <c r="W197" s="774">
        <f>' IP STOP cijfers nieuw'!W50</f>
        <v>0</v>
      </c>
      <c r="X197" s="774">
        <f>' IP STOP cijfers nieuw'!X50</f>
        <v>0</v>
      </c>
      <c r="Y197" s="774">
        <f>' IP STOP cijfers nieuw'!Y50</f>
        <v>0</v>
      </c>
      <c r="Z197" s="777">
        <f>' IP STOP cijfers nieuw'!Z50</f>
        <v>300</v>
      </c>
      <c r="AA197" s="774">
        <f>' IP STOP cijfers nieuw'!AA50</f>
        <v>0</v>
      </c>
      <c r="AB197" s="774">
        <f>' IP STOP cijfers nieuw'!AB50</f>
        <v>0</v>
      </c>
      <c r="AC197" s="774">
        <f>' IP STOP cijfers nieuw'!AC50</f>
        <v>300</v>
      </c>
      <c r="AD197" s="774">
        <f>' IP STOP cijfers nieuw'!AD50</f>
        <v>0</v>
      </c>
      <c r="AE197" s="774">
        <f>' IP STOP cijfers nieuw'!AE50</f>
        <v>0</v>
      </c>
      <c r="AF197" s="774">
        <f>' IP STOP cijfers nieuw'!AF50</f>
        <v>0</v>
      </c>
      <c r="AG197" s="777">
        <f>' IP STOP cijfers nieuw'!AG50</f>
        <v>0</v>
      </c>
      <c r="AH197" s="774">
        <f>' IP STOP cijfers nieuw'!AH50</f>
        <v>0</v>
      </c>
      <c r="AI197" s="774">
        <f>' IP STOP cijfers nieuw'!AI50</f>
        <v>0</v>
      </c>
      <c r="AJ197" s="774">
        <f>' IP STOP cijfers nieuw'!AJ50</f>
        <v>0</v>
      </c>
      <c r="AK197" s="774">
        <f>' IP STOP cijfers nieuw'!AK50</f>
        <v>0</v>
      </c>
      <c r="AL197" s="777">
        <f>' IP STOP cijfers nieuw'!AL50</f>
        <v>0</v>
      </c>
      <c r="AM197" s="774">
        <f>' IP STOP cijfers nieuw'!AM50</f>
        <v>0</v>
      </c>
      <c r="AN197" s="774">
        <f>' IP STOP cijfers nieuw'!AN50</f>
        <v>0</v>
      </c>
      <c r="AO197" s="774">
        <f>' IP STOP cijfers nieuw'!AO50</f>
        <v>0</v>
      </c>
      <c r="AP197" s="774">
        <f>' IP STOP cijfers nieuw'!AP50</f>
        <v>0</v>
      </c>
      <c r="AQ197" s="774">
        <f>' IP STOP cijfers nieuw'!AQ50</f>
        <v>0</v>
      </c>
      <c r="AR197" s="777">
        <f>' IP STOP cijfers nieuw'!AR50</f>
        <v>0</v>
      </c>
      <c r="AS197" s="774">
        <f>' IP STOP cijfers nieuw'!AS50</f>
        <v>0</v>
      </c>
      <c r="AT197" s="774">
        <f>' IP STOP cijfers nieuw'!AT50</f>
        <v>0</v>
      </c>
      <c r="AU197" s="774">
        <f>' IP STOP cijfers nieuw'!AU50</f>
        <v>0</v>
      </c>
      <c r="AV197" s="774">
        <f>' IP STOP cijfers nieuw'!AV50</f>
        <v>0</v>
      </c>
      <c r="AW197" s="774">
        <f>' IP STOP cijfers nieuw'!AW50</f>
        <v>0</v>
      </c>
      <c r="AX197" s="774">
        <f>' IP STOP cijfers nieuw'!AX50</f>
        <v>0</v>
      </c>
      <c r="AY197" s="774">
        <f>' IP STOP cijfers nieuw'!AY50</f>
        <v>0</v>
      </c>
      <c r="AZ197" s="774">
        <f>' IP STOP cijfers nieuw'!AZ50</f>
        <v>0</v>
      </c>
      <c r="BA197" s="774">
        <f>' IP STOP cijfers nieuw'!BA50</f>
        <v>0</v>
      </c>
      <c r="BB197" s="774">
        <f>' IP STOP cijfers nieuw'!BB50</f>
        <v>0</v>
      </c>
      <c r="BC197" s="777">
        <f>' IP STOP cijfers nieuw'!BC50</f>
        <v>0</v>
      </c>
      <c r="BD197" s="774">
        <f>' IP STOP cijfers nieuw'!BD50</f>
        <v>0</v>
      </c>
      <c r="BE197" s="774">
        <f>' IP STOP cijfers nieuw'!BE50</f>
        <v>0</v>
      </c>
      <c r="BF197" s="774">
        <f>' IP STOP cijfers nieuw'!BF50</f>
        <v>0</v>
      </c>
      <c r="BG197" s="774">
        <f>' IP STOP cijfers nieuw'!BG50</f>
        <v>0</v>
      </c>
      <c r="BH197" s="774">
        <f>' IP STOP cijfers nieuw'!BH50</f>
        <v>0</v>
      </c>
      <c r="BI197" s="774">
        <f>' IP STOP cijfers nieuw'!BI50</f>
        <v>0</v>
      </c>
      <c r="BJ197" s="774">
        <f>' IP STOP cijfers nieuw'!BJ50</f>
        <v>0</v>
      </c>
      <c r="BK197" s="777">
        <f>' IP STOP cijfers nieuw'!BK50</f>
        <v>0</v>
      </c>
      <c r="BL197" s="774">
        <f>' IP STOP cijfers nieuw'!BL50</f>
        <v>0</v>
      </c>
      <c r="BM197" s="774">
        <f>' IP STOP cijfers nieuw'!BM50</f>
        <v>0</v>
      </c>
      <c r="BN197" s="774">
        <f>' IP STOP cijfers nieuw'!BN50</f>
        <v>0</v>
      </c>
      <c r="BO197" s="774">
        <f>' IP STOP cijfers nieuw'!BO50</f>
        <v>0</v>
      </c>
      <c r="BP197" s="774">
        <f>' IP STOP cijfers nieuw'!BP50</f>
        <v>0</v>
      </c>
      <c r="BQ197" s="777">
        <f>' IP STOP cijfers nieuw'!BQ50</f>
        <v>0</v>
      </c>
      <c r="BR197" s="774">
        <f>' IP STOP cijfers nieuw'!BR50</f>
        <v>0</v>
      </c>
      <c r="BS197" s="774">
        <f>' IP STOP cijfers nieuw'!BS50</f>
        <v>0</v>
      </c>
      <c r="BT197" s="774">
        <f>' IP STOP cijfers nieuw'!BT50</f>
        <v>0</v>
      </c>
      <c r="BU197" s="774">
        <f>' IP STOP cijfers nieuw'!BU50</f>
        <v>0</v>
      </c>
      <c r="BV197" s="774">
        <f>' IP STOP cijfers nieuw'!BV50</f>
        <v>0</v>
      </c>
      <c r="BW197" s="774">
        <f>' IP STOP cijfers nieuw'!BW50</f>
        <v>0</v>
      </c>
      <c r="BX197" s="778">
        <f>' IP STOP cijfers nieuw'!BX50</f>
        <v>300</v>
      </c>
      <c r="BY197" s="777">
        <f>' IP STOP cijfers nieuw'!BY50</f>
        <v>0</v>
      </c>
      <c r="BZ197" s="774">
        <f>' IP STOP cijfers nieuw'!BZ50</f>
        <v>0</v>
      </c>
      <c r="CA197" s="774">
        <f>' IP STOP cijfers nieuw'!CA50</f>
        <v>0</v>
      </c>
      <c r="CB197" s="774">
        <f>' IP STOP cijfers nieuw'!CB50</f>
        <v>0</v>
      </c>
      <c r="CC197" s="774">
        <f>' IP STOP cijfers nieuw'!CC50</f>
        <v>0</v>
      </c>
      <c r="CD197" s="774">
        <f>' IP STOP cijfers nieuw'!CD50</f>
        <v>0</v>
      </c>
      <c r="CE197" s="774">
        <f>' IP STOP cijfers nieuw'!CE50</f>
        <v>0</v>
      </c>
      <c r="CF197" s="774">
        <f>' IP STOP cijfers nieuw'!CF50</f>
        <v>0</v>
      </c>
      <c r="CG197" s="774">
        <f>' IP STOP cijfers nieuw'!CG50</f>
        <v>0</v>
      </c>
      <c r="CH197" s="774">
        <f>' IP STOP cijfers nieuw'!CH50</f>
        <v>0</v>
      </c>
      <c r="CI197" s="774">
        <f>' IP STOP cijfers nieuw'!CI50</f>
        <v>0</v>
      </c>
      <c r="CJ197" s="774">
        <f>' IP STOP cijfers nieuw'!CJ50</f>
        <v>0</v>
      </c>
      <c r="CK197" s="774">
        <f>' IP STOP cijfers nieuw'!CK50</f>
        <v>0</v>
      </c>
      <c r="CL197" s="779">
        <f>' IP STOP cijfers nieuw'!CL50</f>
        <v>0</v>
      </c>
      <c r="CM197" s="774">
        <f>' IP STOP cijfers nieuw'!CM50</f>
        <v>0</v>
      </c>
      <c r="CN197" s="774">
        <f>' IP STOP cijfers nieuw'!CN50</f>
        <v>0</v>
      </c>
      <c r="CO197" s="774">
        <f>' IP STOP cijfers nieuw'!CO50</f>
        <v>0</v>
      </c>
      <c r="CP197" s="11">
        <f>' IP STOP cijfers nieuw'!CP50</f>
        <v>0</v>
      </c>
      <c r="CQ197" s="11">
        <f>' IP STOP cijfers nieuw'!CQ50</f>
        <v>0</v>
      </c>
      <c r="CR197" s="11">
        <f>' IP STOP cijfers nieuw'!CR50</f>
        <v>0</v>
      </c>
      <c r="CS197" s="11">
        <f>' IP STOP cijfers nieuw'!CS50</f>
        <v>0</v>
      </c>
      <c r="CT197" s="11">
        <f>' IP STOP cijfers nieuw'!CT50</f>
        <v>0</v>
      </c>
      <c r="CU197" s="11">
        <f>' IP STOP cijfers nieuw'!CU50</f>
        <v>0</v>
      </c>
      <c r="CV197" s="11">
        <f>' IP STOP cijfers nieuw'!CV50</f>
        <v>0</v>
      </c>
      <c r="CW197" s="11">
        <f>' IP STOP cijfers nieuw'!CW50</f>
        <v>0</v>
      </c>
      <c r="CX197" s="11">
        <f>' IP STOP cijfers nieuw'!CX50</f>
        <v>0</v>
      </c>
      <c r="CY197" s="26">
        <f>' IP STOP cijfers nieuw'!CY50</f>
        <v>0</v>
      </c>
      <c r="CZ197" s="15">
        <f>' IP STOP cijfers nieuw'!CZ50</f>
        <v>0</v>
      </c>
      <c r="DA197" s="11">
        <f>' IP STOP cijfers nieuw'!DA50</f>
        <v>0</v>
      </c>
      <c r="DB197" s="11">
        <f>' IP STOP cijfers nieuw'!DB50</f>
        <v>0</v>
      </c>
      <c r="DC197" s="11">
        <f>' IP STOP cijfers nieuw'!DC50</f>
        <v>0</v>
      </c>
      <c r="DD197" s="11">
        <f>' IP STOP cijfers nieuw'!DD50</f>
        <v>0</v>
      </c>
      <c r="DE197" s="11">
        <f>' IP STOP cijfers nieuw'!DE50</f>
        <v>0</v>
      </c>
      <c r="DF197" s="11">
        <f>' IP STOP cijfers nieuw'!DF50</f>
        <v>0</v>
      </c>
      <c r="DG197" s="11">
        <f>' IP STOP cijfers nieuw'!DG50</f>
        <v>0</v>
      </c>
      <c r="DH197" s="11">
        <f>' IP STOP cijfers nieuw'!DH50</f>
        <v>0</v>
      </c>
      <c r="DI197" s="11">
        <f>' IP STOP cijfers nieuw'!DI50</f>
        <v>0</v>
      </c>
      <c r="DJ197" s="11">
        <f>' IP STOP cijfers nieuw'!DJ50</f>
        <v>0</v>
      </c>
      <c r="DK197" s="11">
        <f>' IP STOP cijfers nieuw'!DK50</f>
        <v>0</v>
      </c>
      <c r="DL197" s="26">
        <f>' IP STOP cijfers nieuw'!DL50</f>
        <v>0</v>
      </c>
    </row>
    <row r="198" spans="1:116">
      <c r="A198" s="47">
        <f>' IP STOP cijfers nieuw'!A51</f>
        <v>0</v>
      </c>
      <c r="B198" s="49" t="str">
        <f>' IP STOP cijfers nieuw'!B51</f>
        <v>ITWE/ITWD/OANT</v>
      </c>
      <c r="C198" s="4" t="str">
        <f>' IP STOP cijfers nieuw'!C51</f>
        <v>Industriële Productie</v>
      </c>
      <c r="D198" s="4" t="str">
        <f>' IP STOP cijfers nieuw'!D51</f>
        <v>IP Voedselveiligheid Derden</v>
      </c>
      <c r="E198" s="4" t="str">
        <f>' IP STOP cijfers nieuw'!E51</f>
        <v>Separatorvlees (in combinatie met monsteronderzoek)</v>
      </c>
      <c r="F198" s="4" t="str">
        <f>' IP STOP cijfers nieuw'!F51</f>
        <v>Derden</v>
      </c>
      <c r="G198" s="4">
        <f>' IP STOP cijfers nieuw'!G51</f>
        <v>0</v>
      </c>
      <c r="H198" s="774">
        <f>' IP STOP cijfers nieuw'!H51</f>
        <v>400</v>
      </c>
      <c r="I198" s="774">
        <f>' IP STOP cijfers nieuw'!I51</f>
        <v>0</v>
      </c>
      <c r="J198" s="774">
        <f>' IP STOP cijfers nieuw'!J51</f>
        <v>0</v>
      </c>
      <c r="K198" s="774">
        <f>' IP STOP cijfers nieuw'!K51</f>
        <v>0</v>
      </c>
      <c r="L198" s="774">
        <f>' IP STOP cijfers nieuw'!L51</f>
        <v>0</v>
      </c>
      <c r="M198" s="774">
        <f>' IP STOP cijfers nieuw'!M51</f>
        <v>0</v>
      </c>
      <c r="N198" s="774">
        <f>' IP STOP cijfers nieuw'!N51</f>
        <v>0</v>
      </c>
      <c r="O198" s="774">
        <f>' IP STOP cijfers nieuw'!O51</f>
        <v>0</v>
      </c>
      <c r="P198" s="774">
        <f>' IP STOP cijfers nieuw'!P51</f>
        <v>0</v>
      </c>
      <c r="Q198" s="775">
        <f>' IP STOP cijfers nieuw'!Q51</f>
        <v>400</v>
      </c>
      <c r="R198" s="776">
        <f>' IP STOP cijfers nieuw'!R51</f>
        <v>200</v>
      </c>
      <c r="S198" s="774">
        <f>' IP STOP cijfers nieuw'!S51</f>
        <v>0</v>
      </c>
      <c r="T198" s="774">
        <f>' IP STOP cijfers nieuw'!T51</f>
        <v>200</v>
      </c>
      <c r="U198" s="774">
        <f>' IP STOP cijfers nieuw'!U51</f>
        <v>0</v>
      </c>
      <c r="V198" s="774">
        <f>' IP STOP cijfers nieuw'!V51</f>
        <v>0</v>
      </c>
      <c r="W198" s="774">
        <f>' IP STOP cijfers nieuw'!W51</f>
        <v>0</v>
      </c>
      <c r="X198" s="774">
        <f>' IP STOP cijfers nieuw'!X51</f>
        <v>0</v>
      </c>
      <c r="Y198" s="774">
        <f>' IP STOP cijfers nieuw'!Y51</f>
        <v>0</v>
      </c>
      <c r="Z198" s="777">
        <f>' IP STOP cijfers nieuw'!Z51</f>
        <v>400</v>
      </c>
      <c r="AA198" s="774">
        <f>' IP STOP cijfers nieuw'!AA51</f>
        <v>0</v>
      </c>
      <c r="AB198" s="774">
        <f>' IP STOP cijfers nieuw'!AB51</f>
        <v>0</v>
      </c>
      <c r="AC198" s="774">
        <f>' IP STOP cijfers nieuw'!AC51</f>
        <v>200</v>
      </c>
      <c r="AD198" s="774">
        <f>' IP STOP cijfers nieuw'!AD51</f>
        <v>0</v>
      </c>
      <c r="AE198" s="774">
        <f>' IP STOP cijfers nieuw'!AE51</f>
        <v>0</v>
      </c>
      <c r="AF198" s="774">
        <f>' IP STOP cijfers nieuw'!AF51</f>
        <v>0</v>
      </c>
      <c r="AG198" s="777">
        <f>' IP STOP cijfers nieuw'!AG51</f>
        <v>0</v>
      </c>
      <c r="AH198" s="774">
        <f>' IP STOP cijfers nieuw'!AH51</f>
        <v>0</v>
      </c>
      <c r="AI198" s="774">
        <f>' IP STOP cijfers nieuw'!AI51</f>
        <v>0</v>
      </c>
      <c r="AJ198" s="774">
        <f>' IP STOP cijfers nieuw'!AJ51</f>
        <v>0</v>
      </c>
      <c r="AK198" s="774">
        <f>' IP STOP cijfers nieuw'!AK51</f>
        <v>0</v>
      </c>
      <c r="AL198" s="777">
        <f>' IP STOP cijfers nieuw'!AL51</f>
        <v>0</v>
      </c>
      <c r="AM198" s="774">
        <f>' IP STOP cijfers nieuw'!AM51</f>
        <v>0</v>
      </c>
      <c r="AN198" s="774">
        <f>' IP STOP cijfers nieuw'!AN51</f>
        <v>0</v>
      </c>
      <c r="AO198" s="774">
        <f>' IP STOP cijfers nieuw'!AO51</f>
        <v>0</v>
      </c>
      <c r="AP198" s="774">
        <f>' IP STOP cijfers nieuw'!AP51</f>
        <v>0</v>
      </c>
      <c r="AQ198" s="774">
        <f>' IP STOP cijfers nieuw'!AQ51</f>
        <v>0</v>
      </c>
      <c r="AR198" s="777">
        <f>' IP STOP cijfers nieuw'!AR51</f>
        <v>0</v>
      </c>
      <c r="AS198" s="774">
        <f>' IP STOP cijfers nieuw'!AS51</f>
        <v>0</v>
      </c>
      <c r="AT198" s="774">
        <f>' IP STOP cijfers nieuw'!AT51</f>
        <v>0</v>
      </c>
      <c r="AU198" s="774">
        <f>' IP STOP cijfers nieuw'!AU51</f>
        <v>0</v>
      </c>
      <c r="AV198" s="774">
        <f>' IP STOP cijfers nieuw'!AV51</f>
        <v>0</v>
      </c>
      <c r="AW198" s="774">
        <f>' IP STOP cijfers nieuw'!AW51</f>
        <v>0</v>
      </c>
      <c r="AX198" s="774">
        <f>' IP STOP cijfers nieuw'!AX51</f>
        <v>0</v>
      </c>
      <c r="AY198" s="774">
        <f>' IP STOP cijfers nieuw'!AY51</f>
        <v>0</v>
      </c>
      <c r="AZ198" s="774">
        <f>' IP STOP cijfers nieuw'!AZ51</f>
        <v>0</v>
      </c>
      <c r="BA198" s="774">
        <f>' IP STOP cijfers nieuw'!BA51</f>
        <v>0</v>
      </c>
      <c r="BB198" s="774">
        <f>' IP STOP cijfers nieuw'!BB51</f>
        <v>0</v>
      </c>
      <c r="BC198" s="777">
        <f>' IP STOP cijfers nieuw'!BC51</f>
        <v>0</v>
      </c>
      <c r="BD198" s="774">
        <f>' IP STOP cijfers nieuw'!BD51</f>
        <v>0</v>
      </c>
      <c r="BE198" s="774">
        <f>' IP STOP cijfers nieuw'!BE51</f>
        <v>0</v>
      </c>
      <c r="BF198" s="774">
        <f>' IP STOP cijfers nieuw'!BF51</f>
        <v>0</v>
      </c>
      <c r="BG198" s="774">
        <f>' IP STOP cijfers nieuw'!BG51</f>
        <v>0</v>
      </c>
      <c r="BH198" s="774">
        <f>' IP STOP cijfers nieuw'!BH51</f>
        <v>0</v>
      </c>
      <c r="BI198" s="774">
        <f>' IP STOP cijfers nieuw'!BI51</f>
        <v>0</v>
      </c>
      <c r="BJ198" s="774">
        <f>' IP STOP cijfers nieuw'!BJ51</f>
        <v>0</v>
      </c>
      <c r="BK198" s="777">
        <f>' IP STOP cijfers nieuw'!BK51</f>
        <v>0</v>
      </c>
      <c r="BL198" s="774">
        <f>' IP STOP cijfers nieuw'!BL51</f>
        <v>0</v>
      </c>
      <c r="BM198" s="774">
        <f>' IP STOP cijfers nieuw'!BM51</f>
        <v>0</v>
      </c>
      <c r="BN198" s="774">
        <f>' IP STOP cijfers nieuw'!BN51</f>
        <v>0</v>
      </c>
      <c r="BO198" s="774">
        <f>' IP STOP cijfers nieuw'!BO51</f>
        <v>0</v>
      </c>
      <c r="BP198" s="774">
        <f>' IP STOP cijfers nieuw'!BP51</f>
        <v>0</v>
      </c>
      <c r="BQ198" s="777">
        <f>' IP STOP cijfers nieuw'!BQ51</f>
        <v>0</v>
      </c>
      <c r="BR198" s="774">
        <f>' IP STOP cijfers nieuw'!BR51</f>
        <v>0</v>
      </c>
      <c r="BS198" s="774">
        <f>' IP STOP cijfers nieuw'!BS51</f>
        <v>0</v>
      </c>
      <c r="BT198" s="774">
        <f>' IP STOP cijfers nieuw'!BT51</f>
        <v>0</v>
      </c>
      <c r="BU198" s="774">
        <f>' IP STOP cijfers nieuw'!BU51</f>
        <v>0</v>
      </c>
      <c r="BV198" s="774">
        <f>' IP STOP cijfers nieuw'!BV51</f>
        <v>0</v>
      </c>
      <c r="BW198" s="774">
        <f>' IP STOP cijfers nieuw'!BW51</f>
        <v>0</v>
      </c>
      <c r="BX198" s="778">
        <f>' IP STOP cijfers nieuw'!BX51</f>
        <v>200</v>
      </c>
      <c r="BY198" s="777">
        <f>' IP STOP cijfers nieuw'!BY51</f>
        <v>0</v>
      </c>
      <c r="BZ198" s="774">
        <f>' IP STOP cijfers nieuw'!BZ51</f>
        <v>0</v>
      </c>
      <c r="CA198" s="774">
        <f>' IP STOP cijfers nieuw'!CA51</f>
        <v>0</v>
      </c>
      <c r="CB198" s="774">
        <f>' IP STOP cijfers nieuw'!CB51</f>
        <v>0</v>
      </c>
      <c r="CC198" s="774">
        <f>' IP STOP cijfers nieuw'!CC51</f>
        <v>0</v>
      </c>
      <c r="CD198" s="774">
        <f>' IP STOP cijfers nieuw'!CD51</f>
        <v>0</v>
      </c>
      <c r="CE198" s="774">
        <f>' IP STOP cijfers nieuw'!CE51</f>
        <v>0</v>
      </c>
      <c r="CF198" s="774">
        <f>' IP STOP cijfers nieuw'!CF51</f>
        <v>0</v>
      </c>
      <c r="CG198" s="774">
        <f>' IP STOP cijfers nieuw'!CG51</f>
        <v>0</v>
      </c>
      <c r="CH198" s="774">
        <f>' IP STOP cijfers nieuw'!CH51</f>
        <v>0</v>
      </c>
      <c r="CI198" s="774">
        <f>' IP STOP cijfers nieuw'!CI51</f>
        <v>0</v>
      </c>
      <c r="CJ198" s="774">
        <f>' IP STOP cijfers nieuw'!CJ51</f>
        <v>0</v>
      </c>
      <c r="CK198" s="774">
        <f>' IP STOP cijfers nieuw'!CK51</f>
        <v>0</v>
      </c>
      <c r="CL198" s="779">
        <f>' IP STOP cijfers nieuw'!CL51</f>
        <v>0</v>
      </c>
      <c r="CM198" s="774">
        <f>' IP STOP cijfers nieuw'!CM51</f>
        <v>0</v>
      </c>
      <c r="CN198" s="774">
        <f>' IP STOP cijfers nieuw'!CN51</f>
        <v>0</v>
      </c>
      <c r="CO198" s="774">
        <f>' IP STOP cijfers nieuw'!CO51</f>
        <v>0</v>
      </c>
      <c r="CP198" s="11">
        <f>' IP STOP cijfers nieuw'!CP51</f>
        <v>0</v>
      </c>
      <c r="CQ198" s="11">
        <f>' IP STOP cijfers nieuw'!CQ51</f>
        <v>0</v>
      </c>
      <c r="CR198" s="11">
        <f>' IP STOP cijfers nieuw'!CR51</f>
        <v>0</v>
      </c>
      <c r="CS198" s="11">
        <f>' IP STOP cijfers nieuw'!CS51</f>
        <v>0</v>
      </c>
      <c r="CT198" s="11">
        <f>' IP STOP cijfers nieuw'!CT51</f>
        <v>0</v>
      </c>
      <c r="CU198" s="11">
        <f>' IP STOP cijfers nieuw'!CU51</f>
        <v>0</v>
      </c>
      <c r="CV198" s="11">
        <f>' IP STOP cijfers nieuw'!CV51</f>
        <v>0</v>
      </c>
      <c r="CW198" s="11">
        <f>' IP STOP cijfers nieuw'!CW51</f>
        <v>0</v>
      </c>
      <c r="CX198" s="11">
        <f>' IP STOP cijfers nieuw'!CX51</f>
        <v>0</v>
      </c>
      <c r="CY198" s="26">
        <f>' IP STOP cijfers nieuw'!CY51</f>
        <v>0</v>
      </c>
      <c r="CZ198" s="15">
        <f>' IP STOP cijfers nieuw'!CZ51</f>
        <v>0</v>
      </c>
      <c r="DA198" s="11">
        <f>' IP STOP cijfers nieuw'!DA51</f>
        <v>0</v>
      </c>
      <c r="DB198" s="11">
        <f>' IP STOP cijfers nieuw'!DB51</f>
        <v>0</v>
      </c>
      <c r="DC198" s="11">
        <f>' IP STOP cijfers nieuw'!DC51</f>
        <v>0</v>
      </c>
      <c r="DD198" s="11">
        <f>' IP STOP cijfers nieuw'!DD51</f>
        <v>0</v>
      </c>
      <c r="DE198" s="11">
        <f>' IP STOP cijfers nieuw'!DE51</f>
        <v>0</v>
      </c>
      <c r="DF198" s="11">
        <f>' IP STOP cijfers nieuw'!DF51</f>
        <v>0</v>
      </c>
      <c r="DG198" s="11">
        <f>' IP STOP cijfers nieuw'!DG51</f>
        <v>0</v>
      </c>
      <c r="DH198" s="11">
        <f>' IP STOP cijfers nieuw'!DH51</f>
        <v>0</v>
      </c>
      <c r="DI198" s="11">
        <f>' IP STOP cijfers nieuw'!DI51</f>
        <v>0</v>
      </c>
      <c r="DJ198" s="11">
        <f>' IP STOP cijfers nieuw'!DJ51</f>
        <v>0</v>
      </c>
      <c r="DK198" s="11">
        <f>' IP STOP cijfers nieuw'!DK51</f>
        <v>0</v>
      </c>
      <c r="DL198" s="26">
        <f>' IP STOP cijfers nieuw'!DL51</f>
        <v>0</v>
      </c>
    </row>
    <row r="199" spans="1:116">
      <c r="A199" s="47">
        <f>' IP STOP cijfers nieuw'!A53</f>
        <v>0</v>
      </c>
      <c r="B199" s="49" t="str">
        <f>' IP STOP cijfers nieuw'!B53</f>
        <v>OFNT/OFNA/OFNK</v>
      </c>
      <c r="C199" s="4" t="str">
        <f>' IP STOP cijfers nieuw'!C53</f>
        <v>Industriële Productie</v>
      </c>
      <c r="D199" s="4" t="str">
        <f>' IP STOP cijfers nieuw'!D53</f>
        <v>IP Klachten &amp; meldingen VWS</v>
      </c>
      <c r="E199" s="4" t="str">
        <f>' IP STOP cijfers nieuw'!E53</f>
        <v>coordinatie</v>
      </c>
      <c r="F199" s="4" t="str">
        <f>' IP STOP cijfers nieuw'!F53</f>
        <v>VWS</v>
      </c>
      <c r="G199" s="4">
        <f>' IP STOP cijfers nieuw'!G53</f>
        <v>0</v>
      </c>
      <c r="H199" s="774">
        <f>' IP STOP cijfers nieuw'!H53</f>
        <v>5000</v>
      </c>
      <c r="I199" s="774">
        <f>' IP STOP cijfers nieuw'!I53</f>
        <v>0</v>
      </c>
      <c r="J199" s="774">
        <f>' IP STOP cijfers nieuw'!J53</f>
        <v>100</v>
      </c>
      <c r="K199" s="774">
        <f>' IP STOP cijfers nieuw'!K53</f>
        <v>0</v>
      </c>
      <c r="L199" s="774">
        <f>' IP STOP cijfers nieuw'!L53</f>
        <v>100</v>
      </c>
      <c r="M199" s="774">
        <f>' IP STOP cijfers nieuw'!M53</f>
        <v>0</v>
      </c>
      <c r="N199" s="774">
        <f>' IP STOP cijfers nieuw'!N53</f>
        <v>0</v>
      </c>
      <c r="O199" s="774">
        <f>' IP STOP cijfers nieuw'!O53</f>
        <v>0</v>
      </c>
      <c r="P199" s="774">
        <f>' IP STOP cijfers nieuw'!P53</f>
        <v>0</v>
      </c>
      <c r="Q199" s="775">
        <f>' IP STOP cijfers nieuw'!Q53</f>
        <v>5200</v>
      </c>
      <c r="R199" s="776">
        <f>' IP STOP cijfers nieuw'!R53</f>
        <v>0</v>
      </c>
      <c r="S199" s="774">
        <f>' IP STOP cijfers nieuw'!S53</f>
        <v>0</v>
      </c>
      <c r="T199" s="774">
        <f>' IP STOP cijfers nieuw'!T53</f>
        <v>5200</v>
      </c>
      <c r="U199" s="774">
        <f>' IP STOP cijfers nieuw'!U53</f>
        <v>0</v>
      </c>
      <c r="V199" s="774">
        <f>' IP STOP cijfers nieuw'!V53</f>
        <v>0</v>
      </c>
      <c r="W199" s="774">
        <f>' IP STOP cijfers nieuw'!W53</f>
        <v>0</v>
      </c>
      <c r="X199" s="774">
        <f>' IP STOP cijfers nieuw'!X53</f>
        <v>0</v>
      </c>
      <c r="Y199" s="774">
        <f>' IP STOP cijfers nieuw'!Y53</f>
        <v>0</v>
      </c>
      <c r="Z199" s="777">
        <f>' IP STOP cijfers nieuw'!Z53</f>
        <v>5200</v>
      </c>
      <c r="AA199" s="774">
        <f>' IP STOP cijfers nieuw'!AA53</f>
        <v>1200</v>
      </c>
      <c r="AB199" s="774">
        <f>' IP STOP cijfers nieuw'!AB53</f>
        <v>0</v>
      </c>
      <c r="AC199" s="774">
        <f>' IP STOP cijfers nieuw'!AC53</f>
        <v>4000</v>
      </c>
      <c r="AD199" s="774">
        <f>' IP STOP cijfers nieuw'!AD53</f>
        <v>0</v>
      </c>
      <c r="AE199" s="774">
        <f>' IP STOP cijfers nieuw'!AE53</f>
        <v>0</v>
      </c>
      <c r="AF199" s="774">
        <f>' IP STOP cijfers nieuw'!AF53</f>
        <v>0</v>
      </c>
      <c r="AG199" s="777">
        <f>' IP STOP cijfers nieuw'!AG53</f>
        <v>0</v>
      </c>
      <c r="AH199" s="774">
        <f>' IP STOP cijfers nieuw'!AH53</f>
        <v>1200</v>
      </c>
      <c r="AI199" s="774">
        <f>' IP STOP cijfers nieuw'!AI53</f>
        <v>0</v>
      </c>
      <c r="AJ199" s="774">
        <f>' IP STOP cijfers nieuw'!AJ53</f>
        <v>0</v>
      </c>
      <c r="AK199" s="774">
        <f>' IP STOP cijfers nieuw'!AK53</f>
        <v>0</v>
      </c>
      <c r="AL199" s="777">
        <f>' IP STOP cijfers nieuw'!AL53</f>
        <v>0</v>
      </c>
      <c r="AM199" s="774">
        <f>' IP STOP cijfers nieuw'!AM53</f>
        <v>0</v>
      </c>
      <c r="AN199" s="774">
        <f>' IP STOP cijfers nieuw'!AN53</f>
        <v>0</v>
      </c>
      <c r="AO199" s="774">
        <f>' IP STOP cijfers nieuw'!AO53</f>
        <v>0</v>
      </c>
      <c r="AP199" s="774">
        <f>' IP STOP cijfers nieuw'!AP53</f>
        <v>0</v>
      </c>
      <c r="AQ199" s="774">
        <f>' IP STOP cijfers nieuw'!AQ53</f>
        <v>0</v>
      </c>
      <c r="AR199" s="777">
        <f>' IP STOP cijfers nieuw'!AR53</f>
        <v>0</v>
      </c>
      <c r="AS199" s="774">
        <f>' IP STOP cijfers nieuw'!AS53</f>
        <v>0</v>
      </c>
      <c r="AT199" s="774">
        <f>' IP STOP cijfers nieuw'!AT53</f>
        <v>0</v>
      </c>
      <c r="AU199" s="774">
        <f>' IP STOP cijfers nieuw'!AU53</f>
        <v>0</v>
      </c>
      <c r="AV199" s="774">
        <f>' IP STOP cijfers nieuw'!AV53</f>
        <v>0</v>
      </c>
      <c r="AW199" s="774">
        <f>' IP STOP cijfers nieuw'!AW53</f>
        <v>0</v>
      </c>
      <c r="AX199" s="774">
        <f>' IP STOP cijfers nieuw'!AX53</f>
        <v>0</v>
      </c>
      <c r="AY199" s="774">
        <f>' IP STOP cijfers nieuw'!AY53</f>
        <v>0</v>
      </c>
      <c r="AZ199" s="774">
        <f>' IP STOP cijfers nieuw'!AZ53</f>
        <v>0</v>
      </c>
      <c r="BA199" s="774">
        <f>' IP STOP cijfers nieuw'!BA53</f>
        <v>0</v>
      </c>
      <c r="BB199" s="774">
        <f>' IP STOP cijfers nieuw'!BB53</f>
        <v>0</v>
      </c>
      <c r="BC199" s="777">
        <f>' IP STOP cijfers nieuw'!BC53</f>
        <v>0</v>
      </c>
      <c r="BD199" s="774">
        <f>' IP STOP cijfers nieuw'!BD53</f>
        <v>0</v>
      </c>
      <c r="BE199" s="774">
        <f>' IP STOP cijfers nieuw'!BE53</f>
        <v>0</v>
      </c>
      <c r="BF199" s="774">
        <f>' IP STOP cijfers nieuw'!BF53</f>
        <v>0</v>
      </c>
      <c r="BG199" s="774">
        <f>' IP STOP cijfers nieuw'!BG53</f>
        <v>0</v>
      </c>
      <c r="BH199" s="774">
        <f>' IP STOP cijfers nieuw'!BH53</f>
        <v>0</v>
      </c>
      <c r="BI199" s="774">
        <f>' IP STOP cijfers nieuw'!BI53</f>
        <v>0</v>
      </c>
      <c r="BJ199" s="774">
        <f>' IP STOP cijfers nieuw'!BJ53</f>
        <v>0</v>
      </c>
      <c r="BK199" s="777">
        <f>' IP STOP cijfers nieuw'!BK53</f>
        <v>0</v>
      </c>
      <c r="BL199" s="774">
        <f>' IP STOP cijfers nieuw'!BL53</f>
        <v>0</v>
      </c>
      <c r="BM199" s="774">
        <f>' IP STOP cijfers nieuw'!BM53</f>
        <v>0</v>
      </c>
      <c r="BN199" s="774">
        <f>' IP STOP cijfers nieuw'!BN53</f>
        <v>0</v>
      </c>
      <c r="BO199" s="774">
        <f>' IP STOP cijfers nieuw'!BO53</f>
        <v>0</v>
      </c>
      <c r="BP199" s="774">
        <f>' IP STOP cijfers nieuw'!BP53</f>
        <v>0</v>
      </c>
      <c r="BQ199" s="777">
        <f>' IP STOP cijfers nieuw'!BQ53</f>
        <v>0</v>
      </c>
      <c r="BR199" s="774">
        <f>' IP STOP cijfers nieuw'!BR53</f>
        <v>0</v>
      </c>
      <c r="BS199" s="774">
        <f>' IP STOP cijfers nieuw'!BS53</f>
        <v>0</v>
      </c>
      <c r="BT199" s="774">
        <f>' IP STOP cijfers nieuw'!BT53</f>
        <v>0</v>
      </c>
      <c r="BU199" s="774">
        <f>' IP STOP cijfers nieuw'!BU53</f>
        <v>0</v>
      </c>
      <c r="BV199" s="774">
        <f>' IP STOP cijfers nieuw'!BV53</f>
        <v>0</v>
      </c>
      <c r="BW199" s="774">
        <f>' IP STOP cijfers nieuw'!BW53</f>
        <v>0</v>
      </c>
      <c r="BX199" s="778">
        <f>' IP STOP cijfers nieuw'!BX53</f>
        <v>4000</v>
      </c>
      <c r="BY199" s="777">
        <f>' IP STOP cijfers nieuw'!BY53</f>
        <v>1200</v>
      </c>
      <c r="BZ199" s="774">
        <f>' IP STOP cijfers nieuw'!BZ53</f>
        <v>0</v>
      </c>
      <c r="CA199" s="774">
        <f>' IP STOP cijfers nieuw'!CA53</f>
        <v>0</v>
      </c>
      <c r="CB199" s="774">
        <f>' IP STOP cijfers nieuw'!CB53</f>
        <v>0</v>
      </c>
      <c r="CC199" s="774">
        <f>' IP STOP cijfers nieuw'!CC53</f>
        <v>0</v>
      </c>
      <c r="CD199" s="774">
        <f>' IP STOP cijfers nieuw'!CD53</f>
        <v>0</v>
      </c>
      <c r="CE199" s="774">
        <f>' IP STOP cijfers nieuw'!CE53</f>
        <v>0</v>
      </c>
      <c r="CF199" s="774">
        <f>' IP STOP cijfers nieuw'!CF53</f>
        <v>0</v>
      </c>
      <c r="CG199" s="774">
        <f>' IP STOP cijfers nieuw'!CG53</f>
        <v>0</v>
      </c>
      <c r="CH199" s="774">
        <f>' IP STOP cijfers nieuw'!CH53</f>
        <v>0</v>
      </c>
      <c r="CI199" s="774">
        <f>' IP STOP cijfers nieuw'!CI53</f>
        <v>0</v>
      </c>
      <c r="CJ199" s="774">
        <f>' IP STOP cijfers nieuw'!CJ53</f>
        <v>0</v>
      </c>
      <c r="CK199" s="774">
        <f>' IP STOP cijfers nieuw'!CK53</f>
        <v>0</v>
      </c>
      <c r="CL199" s="779">
        <f>' IP STOP cijfers nieuw'!CL53</f>
        <v>0</v>
      </c>
      <c r="CM199" s="774">
        <f>' IP STOP cijfers nieuw'!CM53</f>
        <v>0</v>
      </c>
      <c r="CN199" s="774">
        <f>' IP STOP cijfers nieuw'!CN53</f>
        <v>0</v>
      </c>
      <c r="CO199" s="774">
        <f>' IP STOP cijfers nieuw'!CO53</f>
        <v>0</v>
      </c>
      <c r="CP199" s="11">
        <f>' IP STOP cijfers nieuw'!CP53</f>
        <v>0</v>
      </c>
      <c r="CQ199" s="11">
        <f>' IP STOP cijfers nieuw'!CQ53</f>
        <v>0</v>
      </c>
      <c r="CR199" s="11">
        <f>' IP STOP cijfers nieuw'!CR53</f>
        <v>0</v>
      </c>
      <c r="CS199" s="11">
        <f>' IP STOP cijfers nieuw'!CS53</f>
        <v>0</v>
      </c>
      <c r="CT199" s="11">
        <f>' IP STOP cijfers nieuw'!CT53</f>
        <v>0</v>
      </c>
      <c r="CU199" s="11">
        <f>' IP STOP cijfers nieuw'!CU53</f>
        <v>0</v>
      </c>
      <c r="CV199" s="11">
        <f>' IP STOP cijfers nieuw'!CV53</f>
        <v>0</v>
      </c>
      <c r="CW199" s="11">
        <f>' IP STOP cijfers nieuw'!CW53</f>
        <v>0</v>
      </c>
      <c r="CX199" s="11">
        <f>' IP STOP cijfers nieuw'!CX53</f>
        <v>0</v>
      </c>
      <c r="CY199" s="26">
        <f>' IP STOP cijfers nieuw'!CY53</f>
        <v>0</v>
      </c>
      <c r="CZ199" s="15">
        <f>' IP STOP cijfers nieuw'!CZ53</f>
        <v>0</v>
      </c>
      <c r="DA199" s="11">
        <f>' IP STOP cijfers nieuw'!DA53</f>
        <v>0</v>
      </c>
      <c r="DB199" s="11">
        <f>' IP STOP cijfers nieuw'!DB53</f>
        <v>0</v>
      </c>
      <c r="DC199" s="11">
        <f>' IP STOP cijfers nieuw'!DC53</f>
        <v>0</v>
      </c>
      <c r="DD199" s="11">
        <f>' IP STOP cijfers nieuw'!DD53</f>
        <v>0</v>
      </c>
      <c r="DE199" s="11">
        <f>' IP STOP cijfers nieuw'!DE53</f>
        <v>0</v>
      </c>
      <c r="DF199" s="11">
        <f>' IP STOP cijfers nieuw'!DF53</f>
        <v>0</v>
      </c>
      <c r="DG199" s="11">
        <f>' IP STOP cijfers nieuw'!DG53</f>
        <v>0</v>
      </c>
      <c r="DH199" s="11">
        <f>' IP STOP cijfers nieuw'!DH53</f>
        <v>0</v>
      </c>
      <c r="DI199" s="11">
        <f>' IP STOP cijfers nieuw'!DI53</f>
        <v>0</v>
      </c>
      <c r="DJ199" s="11">
        <f>' IP STOP cijfers nieuw'!DJ53</f>
        <v>0</v>
      </c>
      <c r="DK199" s="11">
        <f>' IP STOP cijfers nieuw'!DK53</f>
        <v>0</v>
      </c>
      <c r="DL199" s="26">
        <f>' IP STOP cijfers nieuw'!DL53</f>
        <v>0</v>
      </c>
    </row>
    <row r="200" spans="1:116">
      <c r="A200" s="47">
        <f>' IP STOP cijfers nieuw'!A54</f>
        <v>0</v>
      </c>
      <c r="B200" s="49">
        <f>' IP STOP cijfers nieuw'!B54</f>
        <v>0</v>
      </c>
      <c r="C200" s="4" t="str">
        <f>' IP STOP cijfers nieuw'!C54</f>
        <v>Industriële Productie</v>
      </c>
      <c r="D200" s="4" t="str">
        <f>' IP STOP cijfers nieuw'!D54</f>
        <v>IP Klachten &amp; meldingen VWS</v>
      </c>
      <c r="E200" s="4" t="str">
        <f>' IP STOP cijfers nieuw'!E54</f>
        <v>uitvoering</v>
      </c>
      <c r="F200" s="4" t="str">
        <f>' IP STOP cijfers nieuw'!F54</f>
        <v>VWS</v>
      </c>
      <c r="G200" s="4">
        <f>' IP STOP cijfers nieuw'!G54</f>
        <v>0</v>
      </c>
      <c r="H200" s="774">
        <f>' IP STOP cijfers nieuw'!H54</f>
        <v>0</v>
      </c>
      <c r="I200" s="774">
        <f>' IP STOP cijfers nieuw'!I54</f>
        <v>0</v>
      </c>
      <c r="J200" s="774">
        <f>' IP STOP cijfers nieuw'!J54</f>
        <v>0</v>
      </c>
      <c r="K200" s="774">
        <f>' IP STOP cijfers nieuw'!K54</f>
        <v>0</v>
      </c>
      <c r="L200" s="774">
        <f>' IP STOP cijfers nieuw'!L54</f>
        <v>0</v>
      </c>
      <c r="M200" s="774">
        <f>' IP STOP cijfers nieuw'!M54</f>
        <v>0</v>
      </c>
      <c r="N200" s="774">
        <f>' IP STOP cijfers nieuw'!N54</f>
        <v>0</v>
      </c>
      <c r="O200" s="774">
        <f>' IP STOP cijfers nieuw'!O54</f>
        <v>0</v>
      </c>
      <c r="P200" s="774">
        <f>' IP STOP cijfers nieuw'!P54</f>
        <v>0</v>
      </c>
      <c r="Q200" s="775">
        <f>' IP STOP cijfers nieuw'!Q54</f>
        <v>0</v>
      </c>
      <c r="R200" s="776">
        <f>' IP STOP cijfers nieuw'!R54</f>
        <v>0</v>
      </c>
      <c r="S200" s="774">
        <f>' IP STOP cijfers nieuw'!S54</f>
        <v>0</v>
      </c>
      <c r="T200" s="774">
        <f>' IP STOP cijfers nieuw'!T54</f>
        <v>0</v>
      </c>
      <c r="U200" s="774">
        <f>' IP STOP cijfers nieuw'!U54</f>
        <v>0</v>
      </c>
      <c r="V200" s="774">
        <f>' IP STOP cijfers nieuw'!V54</f>
        <v>0</v>
      </c>
      <c r="W200" s="774">
        <f>' IP STOP cijfers nieuw'!W54</f>
        <v>0</v>
      </c>
      <c r="X200" s="774">
        <f>' IP STOP cijfers nieuw'!X54</f>
        <v>0</v>
      </c>
      <c r="Y200" s="774">
        <f>' IP STOP cijfers nieuw'!Y54</f>
        <v>0</v>
      </c>
      <c r="Z200" s="777">
        <f>' IP STOP cijfers nieuw'!Z54</f>
        <v>0</v>
      </c>
      <c r="AA200" s="774">
        <f>' IP STOP cijfers nieuw'!AA54</f>
        <v>0</v>
      </c>
      <c r="AB200" s="774">
        <f>' IP STOP cijfers nieuw'!AB54</f>
        <v>0</v>
      </c>
      <c r="AC200" s="774">
        <f>' IP STOP cijfers nieuw'!AC54</f>
        <v>0</v>
      </c>
      <c r="AD200" s="774">
        <f>' IP STOP cijfers nieuw'!AD54</f>
        <v>0</v>
      </c>
      <c r="AE200" s="774">
        <f>' IP STOP cijfers nieuw'!AE54</f>
        <v>0</v>
      </c>
      <c r="AF200" s="774">
        <f>' IP STOP cijfers nieuw'!AF54</f>
        <v>0</v>
      </c>
      <c r="AG200" s="777">
        <f>' IP STOP cijfers nieuw'!AG54</f>
        <v>0</v>
      </c>
      <c r="AH200" s="774">
        <f>' IP STOP cijfers nieuw'!AH54</f>
        <v>0</v>
      </c>
      <c r="AI200" s="774">
        <f>' IP STOP cijfers nieuw'!AI54</f>
        <v>0</v>
      </c>
      <c r="AJ200" s="774">
        <f>' IP STOP cijfers nieuw'!AJ54</f>
        <v>0</v>
      </c>
      <c r="AK200" s="774">
        <f>' IP STOP cijfers nieuw'!AK54</f>
        <v>0</v>
      </c>
      <c r="AL200" s="777">
        <f>' IP STOP cijfers nieuw'!AL54</f>
        <v>0</v>
      </c>
      <c r="AM200" s="774">
        <f>' IP STOP cijfers nieuw'!AM54</f>
        <v>0</v>
      </c>
      <c r="AN200" s="774">
        <f>' IP STOP cijfers nieuw'!AN54</f>
        <v>0</v>
      </c>
      <c r="AO200" s="774">
        <f>' IP STOP cijfers nieuw'!AO54</f>
        <v>0</v>
      </c>
      <c r="AP200" s="774">
        <f>' IP STOP cijfers nieuw'!AP54</f>
        <v>0</v>
      </c>
      <c r="AQ200" s="774">
        <f>' IP STOP cijfers nieuw'!AQ54</f>
        <v>0</v>
      </c>
      <c r="AR200" s="777">
        <f>' IP STOP cijfers nieuw'!AR54</f>
        <v>0</v>
      </c>
      <c r="AS200" s="774">
        <f>' IP STOP cijfers nieuw'!AS54</f>
        <v>0</v>
      </c>
      <c r="AT200" s="774">
        <f>' IP STOP cijfers nieuw'!AT54</f>
        <v>0</v>
      </c>
      <c r="AU200" s="774">
        <f>' IP STOP cijfers nieuw'!AU54</f>
        <v>0</v>
      </c>
      <c r="AV200" s="774">
        <f>' IP STOP cijfers nieuw'!AV54</f>
        <v>0</v>
      </c>
      <c r="AW200" s="774">
        <f>' IP STOP cijfers nieuw'!AW54</f>
        <v>0</v>
      </c>
      <c r="AX200" s="774">
        <f>' IP STOP cijfers nieuw'!AX54</f>
        <v>0</v>
      </c>
      <c r="AY200" s="774">
        <f>' IP STOP cijfers nieuw'!AY54</f>
        <v>0</v>
      </c>
      <c r="AZ200" s="774">
        <f>' IP STOP cijfers nieuw'!AZ54</f>
        <v>0</v>
      </c>
      <c r="BA200" s="774">
        <f>' IP STOP cijfers nieuw'!BA54</f>
        <v>0</v>
      </c>
      <c r="BB200" s="774">
        <f>' IP STOP cijfers nieuw'!BB54</f>
        <v>0</v>
      </c>
      <c r="BC200" s="777">
        <f>' IP STOP cijfers nieuw'!BC54</f>
        <v>0</v>
      </c>
      <c r="BD200" s="774">
        <f>' IP STOP cijfers nieuw'!BD54</f>
        <v>0</v>
      </c>
      <c r="BE200" s="774">
        <f>' IP STOP cijfers nieuw'!BE54</f>
        <v>0</v>
      </c>
      <c r="BF200" s="774">
        <f>' IP STOP cijfers nieuw'!BF54</f>
        <v>0</v>
      </c>
      <c r="BG200" s="774">
        <f>' IP STOP cijfers nieuw'!BG54</f>
        <v>0</v>
      </c>
      <c r="BH200" s="774">
        <f>' IP STOP cijfers nieuw'!BH54</f>
        <v>0</v>
      </c>
      <c r="BI200" s="774">
        <f>' IP STOP cijfers nieuw'!BI54</f>
        <v>0</v>
      </c>
      <c r="BJ200" s="774">
        <f>' IP STOP cijfers nieuw'!BJ54</f>
        <v>0</v>
      </c>
      <c r="BK200" s="777">
        <f>' IP STOP cijfers nieuw'!BK54</f>
        <v>0</v>
      </c>
      <c r="BL200" s="774">
        <f>' IP STOP cijfers nieuw'!BL54</f>
        <v>0</v>
      </c>
      <c r="BM200" s="774">
        <f>' IP STOP cijfers nieuw'!BM54</f>
        <v>0</v>
      </c>
      <c r="BN200" s="774">
        <f>' IP STOP cijfers nieuw'!BN54</f>
        <v>0</v>
      </c>
      <c r="BO200" s="774">
        <f>' IP STOP cijfers nieuw'!BO54</f>
        <v>0</v>
      </c>
      <c r="BP200" s="774">
        <f>' IP STOP cijfers nieuw'!BP54</f>
        <v>0</v>
      </c>
      <c r="BQ200" s="777">
        <f>' IP STOP cijfers nieuw'!BQ54</f>
        <v>0</v>
      </c>
      <c r="BR200" s="774">
        <f>' IP STOP cijfers nieuw'!BR54</f>
        <v>0</v>
      </c>
      <c r="BS200" s="774">
        <f>' IP STOP cijfers nieuw'!BS54</f>
        <v>0</v>
      </c>
      <c r="BT200" s="774">
        <f>' IP STOP cijfers nieuw'!BT54</f>
        <v>0</v>
      </c>
      <c r="BU200" s="774">
        <f>' IP STOP cijfers nieuw'!BU54</f>
        <v>0</v>
      </c>
      <c r="BV200" s="774">
        <f>' IP STOP cijfers nieuw'!BV54</f>
        <v>0</v>
      </c>
      <c r="BW200" s="774">
        <f>' IP STOP cijfers nieuw'!BW54</f>
        <v>0</v>
      </c>
      <c r="BX200" s="778">
        <f>' IP STOP cijfers nieuw'!BX54</f>
        <v>0</v>
      </c>
      <c r="BY200" s="777">
        <f>' IP STOP cijfers nieuw'!BY54</f>
        <v>0</v>
      </c>
      <c r="BZ200" s="774">
        <f>' IP STOP cijfers nieuw'!BZ54</f>
        <v>0</v>
      </c>
      <c r="CA200" s="774">
        <f>' IP STOP cijfers nieuw'!CA54</f>
        <v>0</v>
      </c>
      <c r="CB200" s="774">
        <f>' IP STOP cijfers nieuw'!CB54</f>
        <v>0</v>
      </c>
      <c r="CC200" s="774">
        <f>' IP STOP cijfers nieuw'!CC54</f>
        <v>0</v>
      </c>
      <c r="CD200" s="774">
        <f>' IP STOP cijfers nieuw'!CD54</f>
        <v>0</v>
      </c>
      <c r="CE200" s="774">
        <f>' IP STOP cijfers nieuw'!CE54</f>
        <v>0</v>
      </c>
      <c r="CF200" s="774">
        <f>' IP STOP cijfers nieuw'!CF54</f>
        <v>0</v>
      </c>
      <c r="CG200" s="774">
        <f>' IP STOP cijfers nieuw'!CG54</f>
        <v>0</v>
      </c>
      <c r="CH200" s="774">
        <f>' IP STOP cijfers nieuw'!CH54</f>
        <v>0</v>
      </c>
      <c r="CI200" s="774">
        <f>' IP STOP cijfers nieuw'!CI54</f>
        <v>0</v>
      </c>
      <c r="CJ200" s="774">
        <f>' IP STOP cijfers nieuw'!CJ54</f>
        <v>0</v>
      </c>
      <c r="CK200" s="774">
        <f>' IP STOP cijfers nieuw'!CK54</f>
        <v>0</v>
      </c>
      <c r="CL200" s="779">
        <f>' IP STOP cijfers nieuw'!CL54</f>
        <v>0</v>
      </c>
      <c r="CM200" s="774">
        <f>' IP STOP cijfers nieuw'!CM54</f>
        <v>0</v>
      </c>
      <c r="CN200" s="774">
        <f>' IP STOP cijfers nieuw'!CN54</f>
        <v>0</v>
      </c>
      <c r="CO200" s="774">
        <f>' IP STOP cijfers nieuw'!CO54</f>
        <v>0</v>
      </c>
      <c r="CP200" s="11">
        <f>' IP STOP cijfers nieuw'!CP54</f>
        <v>0</v>
      </c>
      <c r="CQ200" s="11">
        <f>' IP STOP cijfers nieuw'!CQ54</f>
        <v>0</v>
      </c>
      <c r="CR200" s="11">
        <f>' IP STOP cijfers nieuw'!CR54</f>
        <v>0</v>
      </c>
      <c r="CS200" s="11">
        <f>' IP STOP cijfers nieuw'!CS54</f>
        <v>0</v>
      </c>
      <c r="CT200" s="11">
        <f>' IP STOP cijfers nieuw'!CT54</f>
        <v>0</v>
      </c>
      <c r="CU200" s="11">
        <f>' IP STOP cijfers nieuw'!CU54</f>
        <v>0</v>
      </c>
      <c r="CV200" s="11">
        <f>' IP STOP cijfers nieuw'!CV54</f>
        <v>0</v>
      </c>
      <c r="CW200" s="11">
        <f>' IP STOP cijfers nieuw'!CW54</f>
        <v>0</v>
      </c>
      <c r="CX200" s="11">
        <f>' IP STOP cijfers nieuw'!CX54</f>
        <v>0</v>
      </c>
      <c r="CY200" s="26">
        <f>' IP STOP cijfers nieuw'!CY54</f>
        <v>0</v>
      </c>
      <c r="CZ200" s="15">
        <f>' IP STOP cijfers nieuw'!CZ54</f>
        <v>0</v>
      </c>
      <c r="DA200" s="11">
        <f>' IP STOP cijfers nieuw'!DA54</f>
        <v>0</v>
      </c>
      <c r="DB200" s="11">
        <f>' IP STOP cijfers nieuw'!DB54</f>
        <v>0</v>
      </c>
      <c r="DC200" s="11">
        <f>' IP STOP cijfers nieuw'!DC54</f>
        <v>0</v>
      </c>
      <c r="DD200" s="11">
        <f>' IP STOP cijfers nieuw'!DD54</f>
        <v>0</v>
      </c>
      <c r="DE200" s="11">
        <f>' IP STOP cijfers nieuw'!DE54</f>
        <v>0</v>
      </c>
      <c r="DF200" s="11">
        <f>' IP STOP cijfers nieuw'!DF54</f>
        <v>0</v>
      </c>
      <c r="DG200" s="11">
        <f>' IP STOP cijfers nieuw'!DG54</f>
        <v>0</v>
      </c>
      <c r="DH200" s="11">
        <f>' IP STOP cijfers nieuw'!DH54</f>
        <v>0</v>
      </c>
      <c r="DI200" s="11">
        <f>' IP STOP cijfers nieuw'!DI54</f>
        <v>0</v>
      </c>
      <c r="DJ200" s="11">
        <f>' IP STOP cijfers nieuw'!DJ54</f>
        <v>0</v>
      </c>
      <c r="DK200" s="11">
        <f>' IP STOP cijfers nieuw'!DK54</f>
        <v>0</v>
      </c>
      <c r="DL200" s="26">
        <f>' IP STOP cijfers nieuw'!DL54</f>
        <v>0</v>
      </c>
    </row>
    <row r="201" spans="1:116">
      <c r="A201" s="47">
        <f>' IP STOP cijfers nieuw'!A55</f>
        <v>0</v>
      </c>
      <c r="B201" s="49">
        <f>' IP STOP cijfers nieuw'!B55</f>
        <v>0</v>
      </c>
      <c r="C201" s="4" t="str">
        <f>' IP STOP cijfers nieuw'!C55</f>
        <v>Industriële Productie</v>
      </c>
      <c r="D201" s="4" t="str">
        <f>' IP STOP cijfers nieuw'!D55</f>
        <v>IP Klachten &amp; meldingen VWS</v>
      </c>
      <c r="E201" s="4" t="str">
        <f>' IP STOP cijfers nieuw'!E55</f>
        <v>verbeterplan</v>
      </c>
      <c r="F201" s="4" t="str">
        <f>' IP STOP cijfers nieuw'!F55</f>
        <v>VWS</v>
      </c>
      <c r="G201" s="4" t="str">
        <f>' IP STOP cijfers nieuw'!G55</f>
        <v>verbeterplan</v>
      </c>
      <c r="H201" s="774">
        <f>' IP STOP cijfers nieuw'!H55</f>
        <v>1244</v>
      </c>
      <c r="I201" s="774">
        <f>' IP STOP cijfers nieuw'!I55</f>
        <v>0</v>
      </c>
      <c r="J201" s="774">
        <f>' IP STOP cijfers nieuw'!J55</f>
        <v>0</v>
      </c>
      <c r="K201" s="774">
        <f>' IP STOP cijfers nieuw'!K55</f>
        <v>0</v>
      </c>
      <c r="L201" s="774">
        <f>' IP STOP cijfers nieuw'!L55</f>
        <v>0</v>
      </c>
      <c r="M201" s="774">
        <f>' IP STOP cijfers nieuw'!M55</f>
        <v>0</v>
      </c>
      <c r="N201" s="774">
        <f>' IP STOP cijfers nieuw'!N55</f>
        <v>0</v>
      </c>
      <c r="O201" s="774">
        <f>' IP STOP cijfers nieuw'!O55</f>
        <v>0</v>
      </c>
      <c r="P201" s="774">
        <f>' IP STOP cijfers nieuw'!P55</f>
        <v>0</v>
      </c>
      <c r="Q201" s="775">
        <f>' IP STOP cijfers nieuw'!Q55</f>
        <v>1244</v>
      </c>
      <c r="R201" s="776">
        <f>' IP STOP cijfers nieuw'!R55</f>
        <v>0</v>
      </c>
      <c r="S201" s="774">
        <f>' IP STOP cijfers nieuw'!S55</f>
        <v>0</v>
      </c>
      <c r="T201" s="774">
        <f>' IP STOP cijfers nieuw'!T55</f>
        <v>1244</v>
      </c>
      <c r="U201" s="774">
        <f>' IP STOP cijfers nieuw'!U55</f>
        <v>0</v>
      </c>
      <c r="V201" s="774">
        <f>' IP STOP cijfers nieuw'!V55</f>
        <v>0</v>
      </c>
      <c r="W201" s="774">
        <f>' IP STOP cijfers nieuw'!W55</f>
        <v>0</v>
      </c>
      <c r="X201" s="774">
        <f>' IP STOP cijfers nieuw'!X55</f>
        <v>0</v>
      </c>
      <c r="Y201" s="774">
        <f>' IP STOP cijfers nieuw'!Y55</f>
        <v>0</v>
      </c>
      <c r="Z201" s="777">
        <f>' IP STOP cijfers nieuw'!Z55</f>
        <v>1244</v>
      </c>
      <c r="AA201" s="774">
        <f>' IP STOP cijfers nieuw'!AA55</f>
        <v>1244</v>
      </c>
      <c r="AB201" s="774">
        <f>' IP STOP cijfers nieuw'!AB55</f>
        <v>0</v>
      </c>
      <c r="AC201" s="774">
        <f>' IP STOP cijfers nieuw'!AC55</f>
        <v>0</v>
      </c>
      <c r="AD201" s="774">
        <f>' IP STOP cijfers nieuw'!AD55</f>
        <v>0</v>
      </c>
      <c r="AE201" s="774">
        <f>' IP STOP cijfers nieuw'!AE55</f>
        <v>0</v>
      </c>
      <c r="AF201" s="774">
        <f>' IP STOP cijfers nieuw'!AF55</f>
        <v>0</v>
      </c>
      <c r="AG201" s="777">
        <f>' IP STOP cijfers nieuw'!AG55</f>
        <v>0</v>
      </c>
      <c r="AH201" s="774">
        <f>' IP STOP cijfers nieuw'!AH55</f>
        <v>1244</v>
      </c>
      <c r="AI201" s="774">
        <f>' IP STOP cijfers nieuw'!AI55</f>
        <v>0</v>
      </c>
      <c r="AJ201" s="774">
        <f>' IP STOP cijfers nieuw'!AJ55</f>
        <v>0</v>
      </c>
      <c r="AK201" s="774">
        <f>' IP STOP cijfers nieuw'!AK55</f>
        <v>0</v>
      </c>
      <c r="AL201" s="777">
        <f>' IP STOP cijfers nieuw'!AL55</f>
        <v>0</v>
      </c>
      <c r="AM201" s="774">
        <f>' IP STOP cijfers nieuw'!AM55</f>
        <v>0</v>
      </c>
      <c r="AN201" s="774">
        <f>' IP STOP cijfers nieuw'!AN55</f>
        <v>0</v>
      </c>
      <c r="AO201" s="774">
        <f>' IP STOP cijfers nieuw'!AO55</f>
        <v>0</v>
      </c>
      <c r="AP201" s="774">
        <f>' IP STOP cijfers nieuw'!AP55</f>
        <v>0</v>
      </c>
      <c r="AQ201" s="774">
        <f>' IP STOP cijfers nieuw'!AQ55</f>
        <v>0</v>
      </c>
      <c r="AR201" s="777">
        <f>' IP STOP cijfers nieuw'!AR55</f>
        <v>0</v>
      </c>
      <c r="AS201" s="774">
        <f>' IP STOP cijfers nieuw'!AS55</f>
        <v>0</v>
      </c>
      <c r="AT201" s="774">
        <f>' IP STOP cijfers nieuw'!AT55</f>
        <v>0</v>
      </c>
      <c r="AU201" s="774">
        <f>' IP STOP cijfers nieuw'!AU55</f>
        <v>0</v>
      </c>
      <c r="AV201" s="774">
        <f>' IP STOP cijfers nieuw'!AV55</f>
        <v>0</v>
      </c>
      <c r="AW201" s="774">
        <f>' IP STOP cijfers nieuw'!AW55</f>
        <v>0</v>
      </c>
      <c r="AX201" s="774">
        <f>' IP STOP cijfers nieuw'!AX55</f>
        <v>0</v>
      </c>
      <c r="AY201" s="774">
        <f>' IP STOP cijfers nieuw'!AY55</f>
        <v>0</v>
      </c>
      <c r="AZ201" s="774">
        <f>' IP STOP cijfers nieuw'!AZ55</f>
        <v>0</v>
      </c>
      <c r="BA201" s="774">
        <f>' IP STOP cijfers nieuw'!BA55</f>
        <v>0</v>
      </c>
      <c r="BB201" s="774">
        <f>' IP STOP cijfers nieuw'!BB55</f>
        <v>0</v>
      </c>
      <c r="BC201" s="777">
        <f>' IP STOP cijfers nieuw'!BC55</f>
        <v>0</v>
      </c>
      <c r="BD201" s="774">
        <f>' IP STOP cijfers nieuw'!BD55</f>
        <v>0</v>
      </c>
      <c r="BE201" s="774">
        <f>' IP STOP cijfers nieuw'!BE55</f>
        <v>0</v>
      </c>
      <c r="BF201" s="774">
        <f>' IP STOP cijfers nieuw'!BF55</f>
        <v>0</v>
      </c>
      <c r="BG201" s="774">
        <f>' IP STOP cijfers nieuw'!BG55</f>
        <v>0</v>
      </c>
      <c r="BH201" s="774">
        <f>' IP STOP cijfers nieuw'!BH55</f>
        <v>0</v>
      </c>
      <c r="BI201" s="774">
        <f>' IP STOP cijfers nieuw'!BI55</f>
        <v>0</v>
      </c>
      <c r="BJ201" s="774">
        <f>' IP STOP cijfers nieuw'!BJ55</f>
        <v>0</v>
      </c>
      <c r="BK201" s="777">
        <f>' IP STOP cijfers nieuw'!BK55</f>
        <v>0</v>
      </c>
      <c r="BL201" s="774">
        <f>' IP STOP cijfers nieuw'!BL55</f>
        <v>0</v>
      </c>
      <c r="BM201" s="774">
        <f>' IP STOP cijfers nieuw'!BM55</f>
        <v>0</v>
      </c>
      <c r="BN201" s="774">
        <f>' IP STOP cijfers nieuw'!BN55</f>
        <v>0</v>
      </c>
      <c r="BO201" s="774">
        <f>' IP STOP cijfers nieuw'!BO55</f>
        <v>0</v>
      </c>
      <c r="BP201" s="774">
        <f>' IP STOP cijfers nieuw'!BP55</f>
        <v>0</v>
      </c>
      <c r="BQ201" s="777">
        <f>' IP STOP cijfers nieuw'!BQ55</f>
        <v>0</v>
      </c>
      <c r="BR201" s="774">
        <f>' IP STOP cijfers nieuw'!BR55</f>
        <v>0</v>
      </c>
      <c r="BS201" s="774">
        <f>' IP STOP cijfers nieuw'!BS55</f>
        <v>0</v>
      </c>
      <c r="BT201" s="774">
        <f>' IP STOP cijfers nieuw'!BT55</f>
        <v>0</v>
      </c>
      <c r="BU201" s="774">
        <f>' IP STOP cijfers nieuw'!BU55</f>
        <v>0</v>
      </c>
      <c r="BV201" s="774">
        <f>' IP STOP cijfers nieuw'!BV55</f>
        <v>0</v>
      </c>
      <c r="BW201" s="774">
        <f>' IP STOP cijfers nieuw'!BW55</f>
        <v>0</v>
      </c>
      <c r="BX201" s="778">
        <f>' IP STOP cijfers nieuw'!BX55</f>
        <v>0</v>
      </c>
      <c r="BY201" s="777">
        <f>' IP STOP cijfers nieuw'!BY55</f>
        <v>1244</v>
      </c>
      <c r="BZ201" s="774">
        <f>' IP STOP cijfers nieuw'!BZ55</f>
        <v>0</v>
      </c>
      <c r="CA201" s="774">
        <f>' IP STOP cijfers nieuw'!CA55</f>
        <v>0</v>
      </c>
      <c r="CB201" s="774">
        <f>' IP STOP cijfers nieuw'!CB55</f>
        <v>0</v>
      </c>
      <c r="CC201" s="774">
        <f>' IP STOP cijfers nieuw'!CC55</f>
        <v>0</v>
      </c>
      <c r="CD201" s="774">
        <f>' IP STOP cijfers nieuw'!CD55</f>
        <v>0</v>
      </c>
      <c r="CE201" s="774">
        <f>' IP STOP cijfers nieuw'!CE55</f>
        <v>0</v>
      </c>
      <c r="CF201" s="774">
        <f>' IP STOP cijfers nieuw'!CF55</f>
        <v>0</v>
      </c>
      <c r="CG201" s="774">
        <f>' IP STOP cijfers nieuw'!CG55</f>
        <v>0</v>
      </c>
      <c r="CH201" s="774">
        <f>' IP STOP cijfers nieuw'!CH55</f>
        <v>0</v>
      </c>
      <c r="CI201" s="774">
        <f>' IP STOP cijfers nieuw'!CI55</f>
        <v>0</v>
      </c>
      <c r="CJ201" s="774">
        <f>' IP STOP cijfers nieuw'!CJ55</f>
        <v>0</v>
      </c>
      <c r="CK201" s="774">
        <f>' IP STOP cijfers nieuw'!CK55</f>
        <v>0</v>
      </c>
      <c r="CL201" s="779">
        <f>' IP STOP cijfers nieuw'!CL55</f>
        <v>0</v>
      </c>
      <c r="CM201" s="774">
        <f>' IP STOP cijfers nieuw'!CM55</f>
        <v>0</v>
      </c>
      <c r="CN201" s="774">
        <f>' IP STOP cijfers nieuw'!CN55</f>
        <v>0</v>
      </c>
      <c r="CO201" s="774">
        <f>' IP STOP cijfers nieuw'!CO55</f>
        <v>0</v>
      </c>
      <c r="CP201" s="11">
        <f>' IP STOP cijfers nieuw'!CP55</f>
        <v>0</v>
      </c>
      <c r="CQ201" s="11">
        <f>' IP STOP cijfers nieuw'!CQ55</f>
        <v>0</v>
      </c>
      <c r="CR201" s="11">
        <f>' IP STOP cijfers nieuw'!CR55</f>
        <v>0</v>
      </c>
      <c r="CS201" s="11">
        <f>' IP STOP cijfers nieuw'!CS55</f>
        <v>0</v>
      </c>
      <c r="CT201" s="11">
        <f>' IP STOP cijfers nieuw'!CT55</f>
        <v>0</v>
      </c>
      <c r="CU201" s="11">
        <f>' IP STOP cijfers nieuw'!CU55</f>
        <v>0</v>
      </c>
      <c r="CV201" s="11">
        <f>' IP STOP cijfers nieuw'!CV55</f>
        <v>0</v>
      </c>
      <c r="CW201" s="11">
        <f>' IP STOP cijfers nieuw'!CW55</f>
        <v>0</v>
      </c>
      <c r="CX201" s="11">
        <f>' IP STOP cijfers nieuw'!CX55</f>
        <v>0</v>
      </c>
      <c r="CY201" s="26">
        <f>' IP STOP cijfers nieuw'!CY55</f>
        <v>0</v>
      </c>
      <c r="CZ201" s="15">
        <f>' IP STOP cijfers nieuw'!CZ55</f>
        <v>0</v>
      </c>
      <c r="DA201" s="11">
        <f>' IP STOP cijfers nieuw'!DA55</f>
        <v>0</v>
      </c>
      <c r="DB201" s="11">
        <f>' IP STOP cijfers nieuw'!DB55</f>
        <v>0</v>
      </c>
      <c r="DC201" s="11">
        <f>' IP STOP cijfers nieuw'!DC55</f>
        <v>0</v>
      </c>
      <c r="DD201" s="11">
        <f>' IP STOP cijfers nieuw'!DD55</f>
        <v>0</v>
      </c>
      <c r="DE201" s="11">
        <f>' IP STOP cijfers nieuw'!DE55</f>
        <v>0</v>
      </c>
      <c r="DF201" s="11">
        <f>' IP STOP cijfers nieuw'!DF55</f>
        <v>0</v>
      </c>
      <c r="DG201" s="11">
        <f>' IP STOP cijfers nieuw'!DG55</f>
        <v>0</v>
      </c>
      <c r="DH201" s="11">
        <f>' IP STOP cijfers nieuw'!DH55</f>
        <v>0</v>
      </c>
      <c r="DI201" s="11">
        <f>' IP STOP cijfers nieuw'!DI55</f>
        <v>0</v>
      </c>
      <c r="DJ201" s="11">
        <f>' IP STOP cijfers nieuw'!DJ55</f>
        <v>0</v>
      </c>
      <c r="DK201" s="11">
        <f>' IP STOP cijfers nieuw'!DK55</f>
        <v>0</v>
      </c>
      <c r="DL201" s="26">
        <f>' IP STOP cijfers nieuw'!DL55</f>
        <v>0</v>
      </c>
    </row>
    <row r="202" spans="1:116" ht="13.8" thickBot="1">
      <c r="A202" s="47">
        <f>' IP STOP cijfers nieuw'!A57</f>
        <v>0</v>
      </c>
      <c r="B202" s="49" t="str">
        <f>' IP STOP cijfers nieuw'!B57</f>
        <v>OXNK</v>
      </c>
      <c r="C202" s="4" t="str">
        <f>' IP STOP cijfers nieuw'!C57</f>
        <v>Industriële Productie</v>
      </c>
      <c r="D202" s="4" t="str">
        <f>' IP STOP cijfers nieuw'!D57</f>
        <v>IP Internationale projecten Overige baten</v>
      </c>
      <c r="E202" s="4" t="str">
        <f>' IP STOP cijfers nieuw'!E57</f>
        <v xml:space="preserve">Internationale projecten </v>
      </c>
      <c r="F202" s="4" t="str">
        <f>' IP STOP cijfers nieuw'!F57</f>
        <v>Overige Baten</v>
      </c>
      <c r="G202" s="4">
        <f>' IP STOP cijfers nieuw'!G57</f>
        <v>0</v>
      </c>
      <c r="H202" s="774">
        <f>' IP STOP cijfers nieuw'!H57</f>
        <v>0</v>
      </c>
      <c r="I202" s="774">
        <f>' IP STOP cijfers nieuw'!I57</f>
        <v>0</v>
      </c>
      <c r="J202" s="774">
        <f>' IP STOP cijfers nieuw'!J57</f>
        <v>0</v>
      </c>
      <c r="K202" s="774">
        <f>' IP STOP cijfers nieuw'!K57</f>
        <v>0</v>
      </c>
      <c r="L202" s="774">
        <f>' IP STOP cijfers nieuw'!L57</f>
        <v>300</v>
      </c>
      <c r="M202" s="774">
        <f>' IP STOP cijfers nieuw'!M57</f>
        <v>0</v>
      </c>
      <c r="N202" s="774">
        <f>' IP STOP cijfers nieuw'!N57</f>
        <v>0</v>
      </c>
      <c r="O202" s="774">
        <f>' IP STOP cijfers nieuw'!O57</f>
        <v>0</v>
      </c>
      <c r="P202" s="774">
        <f>' IP STOP cijfers nieuw'!P57</f>
        <v>0</v>
      </c>
      <c r="Q202" s="775">
        <f>' IP STOP cijfers nieuw'!Q57</f>
        <v>300</v>
      </c>
      <c r="R202" s="776">
        <f>' IP STOP cijfers nieuw'!R57</f>
        <v>0</v>
      </c>
      <c r="S202" s="774">
        <f>' IP STOP cijfers nieuw'!S57</f>
        <v>0</v>
      </c>
      <c r="T202" s="774">
        <f>' IP STOP cijfers nieuw'!T57</f>
        <v>300</v>
      </c>
      <c r="U202" s="774">
        <f>' IP STOP cijfers nieuw'!U57</f>
        <v>0</v>
      </c>
      <c r="V202" s="774">
        <f>' IP STOP cijfers nieuw'!V57</f>
        <v>0</v>
      </c>
      <c r="W202" s="774">
        <f>' IP STOP cijfers nieuw'!W57</f>
        <v>0</v>
      </c>
      <c r="X202" s="774">
        <f>' IP STOP cijfers nieuw'!X57</f>
        <v>0</v>
      </c>
      <c r="Y202" s="774">
        <f>' IP STOP cijfers nieuw'!Y57</f>
        <v>0</v>
      </c>
      <c r="Z202" s="777">
        <f>' IP STOP cijfers nieuw'!Z57</f>
        <v>300</v>
      </c>
      <c r="AA202" s="774">
        <f>' IP STOP cijfers nieuw'!AA57</f>
        <v>300</v>
      </c>
      <c r="AB202" s="774">
        <f>' IP STOP cijfers nieuw'!AB57</f>
        <v>0</v>
      </c>
      <c r="AC202" s="774">
        <f>' IP STOP cijfers nieuw'!AC57</f>
        <v>0</v>
      </c>
      <c r="AD202" s="774">
        <f>' IP STOP cijfers nieuw'!AD57</f>
        <v>0</v>
      </c>
      <c r="AE202" s="774">
        <f>' IP STOP cijfers nieuw'!AE57</f>
        <v>0</v>
      </c>
      <c r="AF202" s="774">
        <f>' IP STOP cijfers nieuw'!AF57</f>
        <v>0</v>
      </c>
      <c r="AG202" s="777">
        <f>' IP STOP cijfers nieuw'!AG57</f>
        <v>0</v>
      </c>
      <c r="AH202" s="774">
        <f>' IP STOP cijfers nieuw'!AH57</f>
        <v>300</v>
      </c>
      <c r="AI202" s="774">
        <f>' IP STOP cijfers nieuw'!AI57</f>
        <v>0</v>
      </c>
      <c r="AJ202" s="774">
        <f>' IP STOP cijfers nieuw'!AJ57</f>
        <v>0</v>
      </c>
      <c r="AK202" s="774">
        <f>' IP STOP cijfers nieuw'!AK57</f>
        <v>0</v>
      </c>
      <c r="AL202" s="777">
        <f>' IP STOP cijfers nieuw'!AL57</f>
        <v>0</v>
      </c>
      <c r="AM202" s="774">
        <f>' IP STOP cijfers nieuw'!AM57</f>
        <v>0</v>
      </c>
      <c r="AN202" s="774">
        <f>' IP STOP cijfers nieuw'!AN57</f>
        <v>0</v>
      </c>
      <c r="AO202" s="774">
        <f>' IP STOP cijfers nieuw'!AO57</f>
        <v>0</v>
      </c>
      <c r="AP202" s="774">
        <f>' IP STOP cijfers nieuw'!AP57</f>
        <v>0</v>
      </c>
      <c r="AQ202" s="774">
        <f>' IP STOP cijfers nieuw'!AQ57</f>
        <v>0</v>
      </c>
      <c r="AR202" s="777">
        <f>' IP STOP cijfers nieuw'!AR57</f>
        <v>0</v>
      </c>
      <c r="AS202" s="774">
        <f>' IP STOP cijfers nieuw'!AS57</f>
        <v>0</v>
      </c>
      <c r="AT202" s="774">
        <f>' IP STOP cijfers nieuw'!AT57</f>
        <v>0</v>
      </c>
      <c r="AU202" s="774">
        <f>' IP STOP cijfers nieuw'!AU57</f>
        <v>0</v>
      </c>
      <c r="AV202" s="774">
        <f>' IP STOP cijfers nieuw'!AV57</f>
        <v>0</v>
      </c>
      <c r="AW202" s="774">
        <f>' IP STOP cijfers nieuw'!AW57</f>
        <v>0</v>
      </c>
      <c r="AX202" s="774">
        <f>' IP STOP cijfers nieuw'!AX57</f>
        <v>0</v>
      </c>
      <c r="AY202" s="774">
        <f>' IP STOP cijfers nieuw'!AY57</f>
        <v>0</v>
      </c>
      <c r="AZ202" s="774">
        <f>' IP STOP cijfers nieuw'!AZ57</f>
        <v>0</v>
      </c>
      <c r="BA202" s="774">
        <f>' IP STOP cijfers nieuw'!BA57</f>
        <v>0</v>
      </c>
      <c r="BB202" s="774">
        <f>' IP STOP cijfers nieuw'!BB57</f>
        <v>0</v>
      </c>
      <c r="BC202" s="777">
        <f>' IP STOP cijfers nieuw'!BC57</f>
        <v>0</v>
      </c>
      <c r="BD202" s="774">
        <f>' IP STOP cijfers nieuw'!BD57</f>
        <v>0</v>
      </c>
      <c r="BE202" s="774">
        <f>' IP STOP cijfers nieuw'!BE57</f>
        <v>0</v>
      </c>
      <c r="BF202" s="774">
        <f>' IP STOP cijfers nieuw'!BF57</f>
        <v>0</v>
      </c>
      <c r="BG202" s="774">
        <f>' IP STOP cijfers nieuw'!BG57</f>
        <v>0</v>
      </c>
      <c r="BH202" s="774">
        <f>' IP STOP cijfers nieuw'!BH57</f>
        <v>0</v>
      </c>
      <c r="BI202" s="774">
        <f>' IP STOP cijfers nieuw'!BI57</f>
        <v>0</v>
      </c>
      <c r="BJ202" s="774">
        <f>' IP STOP cijfers nieuw'!BJ57</f>
        <v>0</v>
      </c>
      <c r="BK202" s="777">
        <f>' IP STOP cijfers nieuw'!BK57</f>
        <v>0</v>
      </c>
      <c r="BL202" s="774">
        <f>' IP STOP cijfers nieuw'!BL57</f>
        <v>0</v>
      </c>
      <c r="BM202" s="774">
        <f>' IP STOP cijfers nieuw'!BM57</f>
        <v>0</v>
      </c>
      <c r="BN202" s="774">
        <f>' IP STOP cijfers nieuw'!BN57</f>
        <v>0</v>
      </c>
      <c r="BO202" s="774">
        <f>' IP STOP cijfers nieuw'!BO57</f>
        <v>0</v>
      </c>
      <c r="BP202" s="774">
        <f>' IP STOP cijfers nieuw'!BP57</f>
        <v>0</v>
      </c>
      <c r="BQ202" s="777">
        <f>' IP STOP cijfers nieuw'!BQ57</f>
        <v>0</v>
      </c>
      <c r="BR202" s="774">
        <f>' IP STOP cijfers nieuw'!BR57</f>
        <v>0</v>
      </c>
      <c r="BS202" s="774">
        <f>' IP STOP cijfers nieuw'!BS57</f>
        <v>0</v>
      </c>
      <c r="BT202" s="774">
        <f>' IP STOP cijfers nieuw'!BT57</f>
        <v>0</v>
      </c>
      <c r="BU202" s="774">
        <f>' IP STOP cijfers nieuw'!BU57</f>
        <v>0</v>
      </c>
      <c r="BV202" s="774">
        <f>' IP STOP cijfers nieuw'!BV57</f>
        <v>0</v>
      </c>
      <c r="BW202" s="774">
        <f>' IP STOP cijfers nieuw'!BW57</f>
        <v>0</v>
      </c>
      <c r="BX202" s="778">
        <f>' IP STOP cijfers nieuw'!BX57</f>
        <v>0</v>
      </c>
      <c r="BY202" s="777">
        <f>' IP STOP cijfers nieuw'!BY57</f>
        <v>300</v>
      </c>
      <c r="BZ202" s="774">
        <f>' IP STOP cijfers nieuw'!BZ57</f>
        <v>0</v>
      </c>
      <c r="CA202" s="774">
        <f>' IP STOP cijfers nieuw'!CA57</f>
        <v>0</v>
      </c>
      <c r="CB202" s="774">
        <f>' IP STOP cijfers nieuw'!CB57</f>
        <v>0</v>
      </c>
      <c r="CC202" s="774">
        <f>' IP STOP cijfers nieuw'!CC57</f>
        <v>0</v>
      </c>
      <c r="CD202" s="774">
        <f>' IP STOP cijfers nieuw'!CD57</f>
        <v>0</v>
      </c>
      <c r="CE202" s="774">
        <f>' IP STOP cijfers nieuw'!CE57</f>
        <v>0</v>
      </c>
      <c r="CF202" s="774">
        <f>' IP STOP cijfers nieuw'!CF57</f>
        <v>0</v>
      </c>
      <c r="CG202" s="774">
        <f>' IP STOP cijfers nieuw'!CG57</f>
        <v>0</v>
      </c>
      <c r="CH202" s="774">
        <f>' IP STOP cijfers nieuw'!CH57</f>
        <v>0</v>
      </c>
      <c r="CI202" s="774">
        <f>' IP STOP cijfers nieuw'!CI57</f>
        <v>0</v>
      </c>
      <c r="CJ202" s="774">
        <f>' IP STOP cijfers nieuw'!CJ57</f>
        <v>0</v>
      </c>
      <c r="CK202" s="774">
        <f>' IP STOP cijfers nieuw'!CK57</f>
        <v>0</v>
      </c>
      <c r="CL202" s="779">
        <f>' IP STOP cijfers nieuw'!CL57</f>
        <v>0</v>
      </c>
      <c r="CM202" s="774">
        <f>' IP STOP cijfers nieuw'!CM57</f>
        <v>0</v>
      </c>
      <c r="CN202" s="774">
        <f>' IP STOP cijfers nieuw'!CN57</f>
        <v>0</v>
      </c>
      <c r="CO202" s="774">
        <f>' IP STOP cijfers nieuw'!CO57</f>
        <v>0</v>
      </c>
      <c r="CP202" s="11">
        <f>' IP STOP cijfers nieuw'!CP57</f>
        <v>0</v>
      </c>
      <c r="CQ202" s="11">
        <f>' IP STOP cijfers nieuw'!CQ57</f>
        <v>0</v>
      </c>
      <c r="CR202" s="11">
        <f>' IP STOP cijfers nieuw'!CR57</f>
        <v>0</v>
      </c>
      <c r="CS202" s="11">
        <f>' IP STOP cijfers nieuw'!CS57</f>
        <v>0</v>
      </c>
      <c r="CT202" s="11">
        <f>' IP STOP cijfers nieuw'!CT57</f>
        <v>0</v>
      </c>
      <c r="CU202" s="11">
        <f>' IP STOP cijfers nieuw'!CU57</f>
        <v>0</v>
      </c>
      <c r="CV202" s="11">
        <f>' IP STOP cijfers nieuw'!CV57</f>
        <v>0</v>
      </c>
      <c r="CW202" s="11">
        <f>' IP STOP cijfers nieuw'!CW57</f>
        <v>0</v>
      </c>
      <c r="CX202" s="11">
        <f>' IP STOP cijfers nieuw'!CX57</f>
        <v>0</v>
      </c>
      <c r="CY202" s="26">
        <f>' IP STOP cijfers nieuw'!CY57</f>
        <v>0</v>
      </c>
      <c r="CZ202" s="15">
        <f>' IP STOP cijfers nieuw'!CZ57</f>
        <v>0</v>
      </c>
      <c r="DA202" s="11">
        <f>' IP STOP cijfers nieuw'!DA57</f>
        <v>0</v>
      </c>
      <c r="DB202" s="11">
        <f>' IP STOP cijfers nieuw'!DB57</f>
        <v>0</v>
      </c>
      <c r="DC202" s="11">
        <f>' IP STOP cijfers nieuw'!DC57</f>
        <v>0</v>
      </c>
      <c r="DD202" s="11">
        <f>' IP STOP cijfers nieuw'!DD57</f>
        <v>0</v>
      </c>
      <c r="DE202" s="11">
        <f>' IP STOP cijfers nieuw'!DE57</f>
        <v>0</v>
      </c>
      <c r="DF202" s="11">
        <f>' IP STOP cijfers nieuw'!DF57</f>
        <v>0</v>
      </c>
      <c r="DG202" s="11">
        <f>' IP STOP cijfers nieuw'!DG57</f>
        <v>0</v>
      </c>
      <c r="DH202" s="11">
        <f>' IP STOP cijfers nieuw'!DH57</f>
        <v>0</v>
      </c>
      <c r="DI202" s="11">
        <f>' IP STOP cijfers nieuw'!DI57</f>
        <v>0</v>
      </c>
      <c r="DJ202" s="11">
        <f>' IP STOP cijfers nieuw'!DJ57</f>
        <v>0</v>
      </c>
      <c r="DK202" s="11">
        <f>' IP STOP cijfers nieuw'!DK57</f>
        <v>0</v>
      </c>
      <c r="DL202" s="26">
        <f>' IP STOP cijfers nieuw'!DL57</f>
        <v>0</v>
      </c>
    </row>
    <row r="203" spans="1:116">
      <c r="A203" s="52">
        <f>'MB STOP cijfers'!A3</f>
        <v>0</v>
      </c>
      <c r="B203" s="48" t="str">
        <f>'MB STOP cijfers'!B3</f>
        <v>MRNT/MRNL/XINLMB00</v>
      </c>
      <c r="C203" s="54" t="str">
        <f>'MB STOP cijfers'!C3</f>
        <v>Microbiologie</v>
      </c>
      <c r="D203" s="54" t="str">
        <f>'MB STOP cijfers'!D3</f>
        <v>MB Monitoring &amp; Handhaving VWS</v>
      </c>
      <c r="E203" s="54" t="str">
        <f>'MB STOP cijfers'!E3</f>
        <v>Algemeen</v>
      </c>
      <c r="F203" s="54" t="str">
        <f>'MB STOP cijfers'!F3</f>
        <v>VWS</v>
      </c>
      <c r="G203" s="301">
        <f>'MB STOP cijfers'!G3</f>
        <v>0</v>
      </c>
      <c r="H203" s="21">
        <f>'MB STOP cijfers'!H3</f>
        <v>0</v>
      </c>
      <c r="I203" s="14">
        <f>'MB STOP cijfers'!I3</f>
        <v>0</v>
      </c>
      <c r="J203" s="14">
        <f>'MB STOP cijfers'!J3</f>
        <v>0</v>
      </c>
      <c r="K203" s="14">
        <f>'MB STOP cijfers'!K3</f>
        <v>0</v>
      </c>
      <c r="L203" s="14">
        <f>'MB STOP cijfers'!L3</f>
        <v>0</v>
      </c>
      <c r="M203" s="14">
        <f>'MB STOP cijfers'!M3</f>
        <v>0</v>
      </c>
      <c r="N203" s="14">
        <f>'MB STOP cijfers'!N3</f>
        <v>0</v>
      </c>
      <c r="O203" s="14">
        <f>'MB STOP cijfers'!O3</f>
        <v>0</v>
      </c>
      <c r="P203" s="14">
        <f>'MB STOP cijfers'!P3</f>
        <v>0</v>
      </c>
      <c r="Q203" s="51">
        <f>'MB STOP cijfers'!Q3</f>
        <v>0</v>
      </c>
      <c r="R203" s="21">
        <f>'MB STOP cijfers'!R3</f>
        <v>0</v>
      </c>
      <c r="S203" s="14">
        <f>'MB STOP cijfers'!S3</f>
        <v>0</v>
      </c>
      <c r="T203" s="14">
        <f>'MB STOP cijfers'!T3</f>
        <v>0</v>
      </c>
      <c r="U203" s="14">
        <f>'MB STOP cijfers'!U3</f>
        <v>0</v>
      </c>
      <c r="V203" s="14">
        <f>'MB STOP cijfers'!V3</f>
        <v>0</v>
      </c>
      <c r="W203" s="14">
        <f>'MB STOP cijfers'!W3</f>
        <v>0</v>
      </c>
      <c r="X203" s="14">
        <f>'MB STOP cijfers'!X3</f>
        <v>0</v>
      </c>
      <c r="Y203" s="14">
        <f>'MB STOP cijfers'!Y3</f>
        <v>0</v>
      </c>
      <c r="Z203" s="48">
        <f>'MB STOP cijfers'!Z3</f>
        <v>0</v>
      </c>
      <c r="AA203" s="14">
        <f>'MB STOP cijfers'!AA3</f>
        <v>0</v>
      </c>
      <c r="AB203" s="14">
        <f>'MB STOP cijfers'!AB3</f>
        <v>0</v>
      </c>
      <c r="AC203" s="14">
        <f>'MB STOP cijfers'!AC3</f>
        <v>0</v>
      </c>
      <c r="AD203" s="14">
        <f>'MB STOP cijfers'!AD3</f>
        <v>0</v>
      </c>
      <c r="AE203" s="14">
        <f>'MB STOP cijfers'!AE3</f>
        <v>0</v>
      </c>
      <c r="AF203" s="14">
        <f>'MB STOP cijfers'!AF3</f>
        <v>0</v>
      </c>
      <c r="AG203" s="48">
        <f>'MB STOP cijfers'!AG3</f>
        <v>0</v>
      </c>
      <c r="AH203" s="14">
        <f>'MB STOP cijfers'!AH3</f>
        <v>0</v>
      </c>
      <c r="AI203" s="14">
        <f>'MB STOP cijfers'!AI3</f>
        <v>0</v>
      </c>
      <c r="AJ203" s="14">
        <f>'MB STOP cijfers'!AJ3</f>
        <v>0</v>
      </c>
      <c r="AK203" s="14">
        <f>'MB STOP cijfers'!AK3</f>
        <v>0</v>
      </c>
      <c r="AL203" s="48">
        <f>'MB STOP cijfers'!AL3</f>
        <v>0</v>
      </c>
      <c r="AM203" s="14">
        <f>'MB STOP cijfers'!AM3</f>
        <v>0</v>
      </c>
      <c r="AN203" s="14">
        <f>'MB STOP cijfers'!AN3</f>
        <v>0</v>
      </c>
      <c r="AO203" s="14">
        <f>'MB STOP cijfers'!AO3</f>
        <v>0</v>
      </c>
      <c r="AP203" s="14">
        <f>'MB STOP cijfers'!AP3</f>
        <v>0</v>
      </c>
      <c r="AQ203" s="14">
        <f>'MB STOP cijfers'!AQ3</f>
        <v>0</v>
      </c>
      <c r="AR203" s="48">
        <f>'MB STOP cijfers'!AR3</f>
        <v>0</v>
      </c>
      <c r="AS203" s="14">
        <f>'MB STOP cijfers'!AS3</f>
        <v>0</v>
      </c>
      <c r="AT203" s="14">
        <f>'MB STOP cijfers'!AT3</f>
        <v>0</v>
      </c>
      <c r="AU203" s="14">
        <f>'MB STOP cijfers'!AU3</f>
        <v>0</v>
      </c>
      <c r="AV203" s="14">
        <f>'MB STOP cijfers'!AV3</f>
        <v>0</v>
      </c>
      <c r="AW203" s="14">
        <f>'MB STOP cijfers'!AW3</f>
        <v>0</v>
      </c>
      <c r="AX203" s="14">
        <f>'MB STOP cijfers'!AX3</f>
        <v>0</v>
      </c>
      <c r="AY203" s="14">
        <f>'MB STOP cijfers'!AY3</f>
        <v>0</v>
      </c>
      <c r="AZ203" s="14">
        <f>'MB STOP cijfers'!AZ3</f>
        <v>0</v>
      </c>
      <c r="BA203" s="14">
        <f>'MB STOP cijfers'!BA3</f>
        <v>0</v>
      </c>
      <c r="BB203" s="14">
        <f>'MB STOP cijfers'!BB3</f>
        <v>0</v>
      </c>
      <c r="BC203" s="48">
        <f>'MB STOP cijfers'!BC3</f>
        <v>0</v>
      </c>
      <c r="BD203" s="14">
        <f>'MB STOP cijfers'!BD3</f>
        <v>0</v>
      </c>
      <c r="BE203" s="14">
        <f>'MB STOP cijfers'!BE3</f>
        <v>0</v>
      </c>
      <c r="BF203" s="14">
        <f>'MB STOP cijfers'!BF3</f>
        <v>0</v>
      </c>
      <c r="BG203" s="14">
        <f>'MB STOP cijfers'!BG3</f>
        <v>0</v>
      </c>
      <c r="BH203" s="14">
        <f>'MB STOP cijfers'!BH3</f>
        <v>0</v>
      </c>
      <c r="BI203" s="14">
        <f>'MB STOP cijfers'!BI3</f>
        <v>0</v>
      </c>
      <c r="BJ203" s="14">
        <f>'MB STOP cijfers'!BJ3</f>
        <v>0</v>
      </c>
      <c r="BK203" s="48">
        <f>'MB STOP cijfers'!BK3</f>
        <v>0</v>
      </c>
      <c r="BL203" s="14">
        <f>'MB STOP cijfers'!BL3</f>
        <v>0</v>
      </c>
      <c r="BM203" s="14">
        <f>'MB STOP cijfers'!BM3</f>
        <v>0</v>
      </c>
      <c r="BN203" s="14">
        <f>'MB STOP cijfers'!BN3</f>
        <v>0</v>
      </c>
      <c r="BO203" s="14">
        <f>'MB STOP cijfers'!BO3</f>
        <v>0</v>
      </c>
      <c r="BP203" s="14">
        <f>'MB STOP cijfers'!BP3</f>
        <v>0</v>
      </c>
      <c r="BQ203" s="48">
        <f>'MB STOP cijfers'!BQ3</f>
        <v>0</v>
      </c>
      <c r="BR203" s="14">
        <f>'MB STOP cijfers'!BR3</f>
        <v>0</v>
      </c>
      <c r="BS203" s="14">
        <f>'MB STOP cijfers'!BS3</f>
        <v>0</v>
      </c>
      <c r="BT203" s="14">
        <f>'MB STOP cijfers'!BT3</f>
        <v>0</v>
      </c>
      <c r="BU203" s="14">
        <f>'MB STOP cijfers'!BU3</f>
        <v>0</v>
      </c>
      <c r="BV203" s="14">
        <f>'MB STOP cijfers'!BV3</f>
        <v>0</v>
      </c>
      <c r="BW203" s="14">
        <f>'MB STOP cijfers'!BW3</f>
        <v>0</v>
      </c>
      <c r="BX203" s="52">
        <f>'MB STOP cijfers'!BX3</f>
        <v>0</v>
      </c>
      <c r="BY203" s="48">
        <f>'MB STOP cijfers'!BY3</f>
        <v>0</v>
      </c>
      <c r="BZ203" s="14">
        <f>'MB STOP cijfers'!BZ3</f>
        <v>0</v>
      </c>
      <c r="CA203" s="14">
        <f>'MB STOP cijfers'!CA3</f>
        <v>0</v>
      </c>
      <c r="CB203" s="14">
        <f>'MB STOP cijfers'!CB3</f>
        <v>0</v>
      </c>
      <c r="CC203" s="14">
        <f>'MB STOP cijfers'!CC3</f>
        <v>0</v>
      </c>
      <c r="CD203" s="14">
        <f>'MB STOP cijfers'!CD3</f>
        <v>0</v>
      </c>
      <c r="CE203" s="14">
        <f>'MB STOP cijfers'!CE3</f>
        <v>0</v>
      </c>
      <c r="CF203" s="14">
        <f>'MB STOP cijfers'!CF3</f>
        <v>0</v>
      </c>
      <c r="CG203" s="14">
        <f>'MB STOP cijfers'!CG3</f>
        <v>0</v>
      </c>
      <c r="CH203" s="14">
        <f>'MB STOP cijfers'!CH3</f>
        <v>0</v>
      </c>
      <c r="CI203" s="14">
        <f>'MB STOP cijfers'!CI3</f>
        <v>0</v>
      </c>
      <c r="CJ203" s="14">
        <f>'MB STOP cijfers'!CJ3</f>
        <v>0</v>
      </c>
      <c r="CK203" s="14">
        <f>'MB STOP cijfers'!CK3</f>
        <v>0</v>
      </c>
      <c r="CL203" s="48">
        <f>'MB STOP cijfers'!CL3</f>
        <v>0</v>
      </c>
      <c r="CM203" s="14">
        <f>'MB STOP cijfers'!CM3</f>
        <v>0</v>
      </c>
      <c r="CN203" s="14">
        <f>'MB STOP cijfers'!CN3</f>
        <v>0</v>
      </c>
      <c r="CO203" s="14">
        <f>'MB STOP cijfers'!CO3</f>
        <v>0</v>
      </c>
      <c r="CP203" s="14">
        <f>'MB STOP cijfers'!CP3</f>
        <v>0</v>
      </c>
      <c r="CQ203" s="14">
        <f>'MB STOP cijfers'!CQ3</f>
        <v>0</v>
      </c>
      <c r="CR203" s="14">
        <f>'MB STOP cijfers'!CR3</f>
        <v>0</v>
      </c>
      <c r="CS203" s="14">
        <f>'MB STOP cijfers'!CS3</f>
        <v>0</v>
      </c>
      <c r="CT203" s="14">
        <f>'MB STOP cijfers'!CT3</f>
        <v>0</v>
      </c>
      <c r="CU203" s="14">
        <f>'MB STOP cijfers'!CU3</f>
        <v>0</v>
      </c>
      <c r="CV203" s="14">
        <f>'MB STOP cijfers'!CV3</f>
        <v>0</v>
      </c>
      <c r="CW203" s="14">
        <f>'MB STOP cijfers'!CW3</f>
        <v>0</v>
      </c>
      <c r="CX203" s="14">
        <f>'MB STOP cijfers'!CX3</f>
        <v>0</v>
      </c>
      <c r="CY203" s="51">
        <f>'MB STOP cijfers'!CY3</f>
        <v>0</v>
      </c>
      <c r="CZ203" s="21">
        <f>'MB STOP cijfers'!CZ3</f>
        <v>0</v>
      </c>
      <c r="DA203" s="14">
        <f>'MB STOP cijfers'!DA3</f>
        <v>0</v>
      </c>
      <c r="DB203" s="14">
        <f>'MB STOP cijfers'!DB3</f>
        <v>0</v>
      </c>
      <c r="DC203" s="14">
        <f>'MB STOP cijfers'!DC3</f>
        <v>0</v>
      </c>
      <c r="DD203" s="14">
        <f>'MB STOP cijfers'!DD3</f>
        <v>0</v>
      </c>
      <c r="DE203" s="14">
        <f>'MB STOP cijfers'!DE3</f>
        <v>0</v>
      </c>
      <c r="DF203" s="14">
        <f>'MB STOP cijfers'!DF3</f>
        <v>0</v>
      </c>
      <c r="DG203" s="14">
        <f>'MB STOP cijfers'!DG3</f>
        <v>0</v>
      </c>
      <c r="DH203" s="14">
        <f>'MB STOP cijfers'!DH3</f>
        <v>0</v>
      </c>
      <c r="DI203" s="14">
        <f>'MB STOP cijfers'!DI3</f>
        <v>0</v>
      </c>
      <c r="DJ203" s="14">
        <f>'MB STOP cijfers'!DJ3</f>
        <v>0</v>
      </c>
      <c r="DK203" s="14">
        <f>'MB STOP cijfers'!DK3</f>
        <v>0</v>
      </c>
      <c r="DL203" s="51">
        <f>'MB STOP cijfers'!DL3</f>
        <v>0</v>
      </c>
    </row>
    <row r="204" spans="1:116">
      <c r="A204" s="47">
        <f>'MB STOP cijfers'!A4</f>
        <v>0</v>
      </c>
      <c r="B204" s="49" t="str">
        <f>'MB STOP cijfers'!B4</f>
        <v>MRNT/MRNL/XINLMB00</v>
      </c>
      <c r="C204" s="4" t="str">
        <f>'MB STOP cijfers'!C4</f>
        <v>Microbiologie</v>
      </c>
      <c r="D204" s="4" t="str">
        <f>'MB STOP cijfers'!D4</f>
        <v>MB Monitoring &amp; Handhaving VWS</v>
      </c>
      <c r="E204" s="13" t="str">
        <f>'MB STOP cijfers'!E4</f>
        <v>Diervoeder</v>
      </c>
      <c r="F204" s="4" t="str">
        <f>'MB STOP cijfers'!F4</f>
        <v>VWS</v>
      </c>
      <c r="G204" s="292">
        <f>'MB STOP cijfers'!G4</f>
        <v>0</v>
      </c>
      <c r="H204" s="15">
        <f>'MB STOP cijfers'!H4</f>
        <v>100</v>
      </c>
      <c r="I204" s="11">
        <f>'MB STOP cijfers'!I4</f>
        <v>0</v>
      </c>
      <c r="J204" s="11">
        <f>'MB STOP cijfers'!J4</f>
        <v>0</v>
      </c>
      <c r="K204" s="11">
        <f>'MB STOP cijfers'!K4</f>
        <v>0</v>
      </c>
      <c r="L204" s="11">
        <f>'MB STOP cijfers'!L4</f>
        <v>0</v>
      </c>
      <c r="M204" s="11">
        <f>'MB STOP cijfers'!M4</f>
        <v>0</v>
      </c>
      <c r="N204" s="11">
        <f>'MB STOP cijfers'!N4</f>
        <v>0</v>
      </c>
      <c r="O204" s="11">
        <f>'MB STOP cijfers'!O4</f>
        <v>0</v>
      </c>
      <c r="P204" s="11">
        <f>'MB STOP cijfers'!P4</f>
        <v>0</v>
      </c>
      <c r="Q204" s="26">
        <f>'MB STOP cijfers'!Q4</f>
        <v>100</v>
      </c>
      <c r="R204" s="15">
        <f>'MB STOP cijfers'!R4</f>
        <v>0</v>
      </c>
      <c r="S204" s="11">
        <f>'MB STOP cijfers'!S4</f>
        <v>0</v>
      </c>
      <c r="T204" s="11">
        <f>'MB STOP cijfers'!T4</f>
        <v>100</v>
      </c>
      <c r="U204" s="11">
        <f>'MB STOP cijfers'!U4</f>
        <v>0</v>
      </c>
      <c r="V204" s="11">
        <f>'MB STOP cijfers'!V4</f>
        <v>0</v>
      </c>
      <c r="W204" s="11">
        <f>'MB STOP cijfers'!W4</f>
        <v>0</v>
      </c>
      <c r="X204" s="11">
        <f>'MB STOP cijfers'!X4</f>
        <v>0</v>
      </c>
      <c r="Y204" s="11">
        <f>'MB STOP cijfers'!Y4</f>
        <v>0</v>
      </c>
      <c r="Z204" s="49">
        <f>'MB STOP cijfers'!Z4</f>
        <v>100</v>
      </c>
      <c r="AA204" s="11">
        <f>'MB STOP cijfers'!AA4</f>
        <v>100</v>
      </c>
      <c r="AB204" s="11">
        <f>'MB STOP cijfers'!AB4</f>
        <v>0</v>
      </c>
      <c r="AC204" s="11">
        <f>'MB STOP cijfers'!AC4</f>
        <v>0</v>
      </c>
      <c r="AD204" s="11">
        <f>'MB STOP cijfers'!AD4</f>
        <v>0</v>
      </c>
      <c r="AE204" s="11">
        <f>'MB STOP cijfers'!AE4</f>
        <v>0</v>
      </c>
      <c r="AF204" s="11">
        <f>'MB STOP cijfers'!AF4</f>
        <v>0</v>
      </c>
      <c r="AG204" s="49">
        <f>'MB STOP cijfers'!AG4</f>
        <v>0</v>
      </c>
      <c r="AH204" s="11">
        <f>'MB STOP cijfers'!AH4</f>
        <v>100</v>
      </c>
      <c r="AI204" s="11">
        <f>'MB STOP cijfers'!AI4</f>
        <v>0</v>
      </c>
      <c r="AJ204" s="11">
        <f>'MB STOP cijfers'!AJ4</f>
        <v>0</v>
      </c>
      <c r="AK204" s="11">
        <f>'MB STOP cijfers'!AK4</f>
        <v>0</v>
      </c>
      <c r="AL204" s="49">
        <f>'MB STOP cijfers'!AL4</f>
        <v>0</v>
      </c>
      <c r="AM204" s="11">
        <f>'MB STOP cijfers'!AM4</f>
        <v>0</v>
      </c>
      <c r="AN204" s="11">
        <f>'MB STOP cijfers'!AN4</f>
        <v>0</v>
      </c>
      <c r="AO204" s="11">
        <f>'MB STOP cijfers'!AO4</f>
        <v>0</v>
      </c>
      <c r="AP204" s="11">
        <f>'MB STOP cijfers'!AP4</f>
        <v>0</v>
      </c>
      <c r="AQ204" s="11">
        <f>'MB STOP cijfers'!AQ4</f>
        <v>0</v>
      </c>
      <c r="AR204" s="49">
        <f>'MB STOP cijfers'!AR4</f>
        <v>0</v>
      </c>
      <c r="AS204" s="11">
        <f>'MB STOP cijfers'!AS4</f>
        <v>0</v>
      </c>
      <c r="AT204" s="11">
        <f>'MB STOP cijfers'!AT4</f>
        <v>0</v>
      </c>
      <c r="AU204" s="11">
        <f>'MB STOP cijfers'!AU4</f>
        <v>0</v>
      </c>
      <c r="AV204" s="11">
        <f>'MB STOP cijfers'!AV4</f>
        <v>0</v>
      </c>
      <c r="AW204" s="11">
        <f>'MB STOP cijfers'!AW4</f>
        <v>0</v>
      </c>
      <c r="AX204" s="11">
        <f>'MB STOP cijfers'!AX4</f>
        <v>0</v>
      </c>
      <c r="AY204" s="11">
        <f>'MB STOP cijfers'!AY4</f>
        <v>0</v>
      </c>
      <c r="AZ204" s="11">
        <f>'MB STOP cijfers'!AZ4</f>
        <v>0</v>
      </c>
      <c r="BA204" s="11">
        <f>'MB STOP cijfers'!BA4</f>
        <v>0</v>
      </c>
      <c r="BB204" s="11">
        <f>'MB STOP cijfers'!BB4</f>
        <v>0</v>
      </c>
      <c r="BC204" s="49">
        <f>'MB STOP cijfers'!BC4</f>
        <v>0</v>
      </c>
      <c r="BD204" s="11">
        <f>'MB STOP cijfers'!BD4</f>
        <v>0</v>
      </c>
      <c r="BE204" s="11">
        <f>'MB STOP cijfers'!BE4</f>
        <v>0</v>
      </c>
      <c r="BF204" s="11">
        <f>'MB STOP cijfers'!BF4</f>
        <v>0</v>
      </c>
      <c r="BG204" s="11">
        <f>'MB STOP cijfers'!BG4</f>
        <v>0</v>
      </c>
      <c r="BH204" s="11">
        <f>'MB STOP cijfers'!BH4</f>
        <v>0</v>
      </c>
      <c r="BI204" s="11">
        <f>'MB STOP cijfers'!BI4</f>
        <v>0</v>
      </c>
      <c r="BJ204" s="11">
        <f>'MB STOP cijfers'!BJ4</f>
        <v>0</v>
      </c>
      <c r="BK204" s="49">
        <f>'MB STOP cijfers'!BK4</f>
        <v>0</v>
      </c>
      <c r="BL204" s="11">
        <f>'MB STOP cijfers'!BL4</f>
        <v>0</v>
      </c>
      <c r="BM204" s="11">
        <f>'MB STOP cijfers'!BM4</f>
        <v>0</v>
      </c>
      <c r="BN204" s="11">
        <f>'MB STOP cijfers'!BN4</f>
        <v>0</v>
      </c>
      <c r="BO204" s="11">
        <f>'MB STOP cijfers'!BO4</f>
        <v>0</v>
      </c>
      <c r="BP204" s="11">
        <f>'MB STOP cijfers'!BP4</f>
        <v>0</v>
      </c>
      <c r="BQ204" s="49">
        <f>'MB STOP cijfers'!BQ4</f>
        <v>0</v>
      </c>
      <c r="BR204" s="11">
        <f>'MB STOP cijfers'!BR4</f>
        <v>0</v>
      </c>
      <c r="BS204" s="11">
        <f>'MB STOP cijfers'!BS4</f>
        <v>0</v>
      </c>
      <c r="BT204" s="11">
        <f>'MB STOP cijfers'!BT4</f>
        <v>0</v>
      </c>
      <c r="BU204" s="11">
        <f>'MB STOP cijfers'!BU4</f>
        <v>0</v>
      </c>
      <c r="BV204" s="11">
        <f>'MB STOP cijfers'!BV4</f>
        <v>0</v>
      </c>
      <c r="BW204" s="11">
        <f>'MB STOP cijfers'!BW4</f>
        <v>0</v>
      </c>
      <c r="BX204" s="47">
        <f>'MB STOP cijfers'!BX4</f>
        <v>0</v>
      </c>
      <c r="BY204" s="49">
        <f>'MB STOP cijfers'!BY4</f>
        <v>100</v>
      </c>
      <c r="BZ204" s="11">
        <f>'MB STOP cijfers'!BZ4</f>
        <v>0</v>
      </c>
      <c r="CA204" s="11">
        <f>'MB STOP cijfers'!CA4</f>
        <v>0</v>
      </c>
      <c r="CB204" s="11">
        <f>'MB STOP cijfers'!CB4</f>
        <v>0</v>
      </c>
      <c r="CC204" s="11">
        <f>'MB STOP cijfers'!CC4</f>
        <v>0</v>
      </c>
      <c r="CD204" s="11">
        <f>'MB STOP cijfers'!CD4</f>
        <v>0</v>
      </c>
      <c r="CE204" s="11">
        <f>'MB STOP cijfers'!CE4</f>
        <v>0</v>
      </c>
      <c r="CF204" s="11">
        <f>'MB STOP cijfers'!CF4</f>
        <v>0</v>
      </c>
      <c r="CG204" s="11">
        <f>'MB STOP cijfers'!CG4</f>
        <v>0</v>
      </c>
      <c r="CH204" s="11">
        <f>'MB STOP cijfers'!CH4</f>
        <v>0</v>
      </c>
      <c r="CI204" s="11">
        <f>'MB STOP cijfers'!CI4</f>
        <v>0</v>
      </c>
      <c r="CJ204" s="11">
        <f>'MB STOP cijfers'!CJ4</f>
        <v>0</v>
      </c>
      <c r="CK204" s="11">
        <f>'MB STOP cijfers'!CK4</f>
        <v>0</v>
      </c>
      <c r="CL204" s="49">
        <f>'MB STOP cijfers'!CL4</f>
        <v>0</v>
      </c>
      <c r="CM204" s="11">
        <f>'MB STOP cijfers'!CM4</f>
        <v>0</v>
      </c>
      <c r="CN204" s="11">
        <f>'MB STOP cijfers'!CN4</f>
        <v>0</v>
      </c>
      <c r="CO204" s="11">
        <f>'MB STOP cijfers'!CO4</f>
        <v>0</v>
      </c>
      <c r="CP204" s="11">
        <f>'MB STOP cijfers'!CP4</f>
        <v>0</v>
      </c>
      <c r="CQ204" s="11">
        <f>'MB STOP cijfers'!CQ4</f>
        <v>0</v>
      </c>
      <c r="CR204" s="11">
        <f>'MB STOP cijfers'!CR4</f>
        <v>0</v>
      </c>
      <c r="CS204" s="11">
        <f>'MB STOP cijfers'!CS4</f>
        <v>0</v>
      </c>
      <c r="CT204" s="11">
        <f>'MB STOP cijfers'!CT4</f>
        <v>0</v>
      </c>
      <c r="CU204" s="11">
        <f>'MB STOP cijfers'!CU4</f>
        <v>0</v>
      </c>
      <c r="CV204" s="11">
        <f>'MB STOP cijfers'!CV4</f>
        <v>0</v>
      </c>
      <c r="CW204" s="11">
        <f>'MB STOP cijfers'!CW4</f>
        <v>0</v>
      </c>
      <c r="CX204" s="11">
        <f>'MB STOP cijfers'!CX4</f>
        <v>0</v>
      </c>
      <c r="CY204" s="26">
        <f>'MB STOP cijfers'!CY4</f>
        <v>0</v>
      </c>
      <c r="CZ204" s="15">
        <f>'MB STOP cijfers'!CZ4</f>
        <v>0</v>
      </c>
      <c r="DA204" s="11">
        <f>'MB STOP cijfers'!DA4</f>
        <v>0</v>
      </c>
      <c r="DB204" s="11">
        <f>'MB STOP cijfers'!DB4</f>
        <v>0</v>
      </c>
      <c r="DC204" s="11">
        <f>'MB STOP cijfers'!DC4</f>
        <v>0</v>
      </c>
      <c r="DD204" s="11">
        <f>'MB STOP cijfers'!DD4</f>
        <v>0</v>
      </c>
      <c r="DE204" s="11">
        <f>'MB STOP cijfers'!DE4</f>
        <v>0</v>
      </c>
      <c r="DF204" s="11">
        <f>'MB STOP cijfers'!DF4</f>
        <v>0</v>
      </c>
      <c r="DG204" s="11">
        <f>'MB STOP cijfers'!DG4</f>
        <v>0</v>
      </c>
      <c r="DH204" s="11">
        <f>'MB STOP cijfers'!DH4</f>
        <v>0</v>
      </c>
      <c r="DI204" s="11">
        <f>'MB STOP cijfers'!DI4</f>
        <v>0</v>
      </c>
      <c r="DJ204" s="11">
        <f>'MB STOP cijfers'!DJ4</f>
        <v>0</v>
      </c>
      <c r="DK204" s="11">
        <f>'MB STOP cijfers'!DK4</f>
        <v>0</v>
      </c>
      <c r="DL204" s="26">
        <f>'MB STOP cijfers'!DL4</f>
        <v>0</v>
      </c>
    </row>
    <row r="205" spans="1:116">
      <c r="A205" s="47">
        <f>'MB STOP cijfers'!A5</f>
        <v>0</v>
      </c>
      <c r="B205" s="49" t="str">
        <f>'MB STOP cijfers'!B5</f>
        <v>MRNT/MRNL/XINLMB00</v>
      </c>
      <c r="C205" s="4" t="str">
        <f>'MB STOP cijfers'!C5</f>
        <v>Microbiologie</v>
      </c>
      <c r="D205" s="4" t="str">
        <f>'MB STOP cijfers'!D5</f>
        <v>MB Monitoring &amp; Handhaving VWS</v>
      </c>
      <c r="E205" s="13" t="str">
        <f>'MB STOP cijfers'!E5</f>
        <v>Horeca &amp; Ambacht</v>
      </c>
      <c r="F205" s="4" t="str">
        <f>'MB STOP cijfers'!F5</f>
        <v>VWS</v>
      </c>
      <c r="G205" s="292">
        <f>'MB STOP cijfers'!G5</f>
        <v>0</v>
      </c>
      <c r="H205" s="15">
        <f>'MB STOP cijfers'!H5</f>
        <v>0</v>
      </c>
      <c r="I205" s="11">
        <f>'MB STOP cijfers'!I5</f>
        <v>0</v>
      </c>
      <c r="J205" s="11">
        <f>'MB STOP cijfers'!J5</f>
        <v>0</v>
      </c>
      <c r="K205" s="11">
        <f>'MB STOP cijfers'!K5</f>
        <v>0</v>
      </c>
      <c r="L205" s="11">
        <f>'MB STOP cijfers'!L5</f>
        <v>0</v>
      </c>
      <c r="M205" s="11">
        <f>'MB STOP cijfers'!M5</f>
        <v>0</v>
      </c>
      <c r="N205" s="11">
        <f>'MB STOP cijfers'!N5</f>
        <v>0</v>
      </c>
      <c r="O205" s="11">
        <f>'MB STOP cijfers'!O5</f>
        <v>0</v>
      </c>
      <c r="P205" s="11">
        <f>'MB STOP cijfers'!P5</f>
        <v>0</v>
      </c>
      <c r="Q205" s="26">
        <f>'MB STOP cijfers'!Q5</f>
        <v>0</v>
      </c>
      <c r="R205" s="15">
        <f>'MB STOP cijfers'!R5</f>
        <v>0</v>
      </c>
      <c r="S205" s="11">
        <f>'MB STOP cijfers'!S5</f>
        <v>0</v>
      </c>
      <c r="T205" s="11">
        <f>'MB STOP cijfers'!T5</f>
        <v>0</v>
      </c>
      <c r="U205" s="11">
        <f>'MB STOP cijfers'!U5</f>
        <v>0</v>
      </c>
      <c r="V205" s="11">
        <f>'MB STOP cijfers'!V5</f>
        <v>0</v>
      </c>
      <c r="W205" s="11">
        <f>'MB STOP cijfers'!W5</f>
        <v>0</v>
      </c>
      <c r="X205" s="11">
        <f>'MB STOP cijfers'!X5</f>
        <v>0</v>
      </c>
      <c r="Y205" s="11">
        <f>'MB STOP cijfers'!Y5</f>
        <v>0</v>
      </c>
      <c r="Z205" s="49">
        <f>'MB STOP cijfers'!Z5</f>
        <v>0</v>
      </c>
      <c r="AA205" s="11">
        <f>'MB STOP cijfers'!AA5</f>
        <v>0</v>
      </c>
      <c r="AB205" s="11">
        <f>'MB STOP cijfers'!AB5</f>
        <v>0</v>
      </c>
      <c r="AC205" s="11">
        <f>'MB STOP cijfers'!AC5</f>
        <v>0</v>
      </c>
      <c r="AD205" s="11">
        <f>'MB STOP cijfers'!AD5</f>
        <v>0</v>
      </c>
      <c r="AE205" s="11">
        <f>'MB STOP cijfers'!AE5</f>
        <v>0</v>
      </c>
      <c r="AF205" s="11">
        <f>'MB STOP cijfers'!AF5</f>
        <v>0</v>
      </c>
      <c r="AG205" s="49">
        <f>'MB STOP cijfers'!AG5</f>
        <v>0</v>
      </c>
      <c r="AH205" s="15">
        <f>'MB STOP cijfers'!AH5</f>
        <v>0</v>
      </c>
      <c r="AI205" s="11">
        <f>'MB STOP cijfers'!AI5</f>
        <v>0</v>
      </c>
      <c r="AJ205" s="11">
        <f>'MB STOP cijfers'!AJ5</f>
        <v>0</v>
      </c>
      <c r="AK205" s="11">
        <f>'MB STOP cijfers'!AK5</f>
        <v>0</v>
      </c>
      <c r="AL205" s="49">
        <f>'MB STOP cijfers'!AL5</f>
        <v>0</v>
      </c>
      <c r="AM205" s="11">
        <f>'MB STOP cijfers'!AM5</f>
        <v>0</v>
      </c>
      <c r="AN205" s="11">
        <f>'MB STOP cijfers'!AN5</f>
        <v>0</v>
      </c>
      <c r="AO205" s="11">
        <f>'MB STOP cijfers'!AO5</f>
        <v>0</v>
      </c>
      <c r="AP205" s="11">
        <f>'MB STOP cijfers'!AP5</f>
        <v>0</v>
      </c>
      <c r="AQ205" s="11">
        <f>'MB STOP cijfers'!AQ5</f>
        <v>0</v>
      </c>
      <c r="AR205" s="49">
        <f>'MB STOP cijfers'!AR5</f>
        <v>0</v>
      </c>
      <c r="AS205" s="11">
        <f>'MB STOP cijfers'!AS5</f>
        <v>0</v>
      </c>
      <c r="AT205" s="11">
        <f>'MB STOP cijfers'!AT5</f>
        <v>0</v>
      </c>
      <c r="AU205" s="11">
        <f>'MB STOP cijfers'!AU5</f>
        <v>0</v>
      </c>
      <c r="AV205" s="11">
        <f>'MB STOP cijfers'!AV5</f>
        <v>0</v>
      </c>
      <c r="AW205" s="11">
        <f>'MB STOP cijfers'!AW5</f>
        <v>0</v>
      </c>
      <c r="AX205" s="11">
        <f>'MB STOP cijfers'!AX5</f>
        <v>0</v>
      </c>
      <c r="AY205" s="11">
        <f>'MB STOP cijfers'!AY5</f>
        <v>0</v>
      </c>
      <c r="AZ205" s="11">
        <f>'MB STOP cijfers'!AZ5</f>
        <v>0</v>
      </c>
      <c r="BA205" s="11">
        <f>'MB STOP cijfers'!BA5</f>
        <v>0</v>
      </c>
      <c r="BB205" s="11">
        <f>'MB STOP cijfers'!BB5</f>
        <v>0</v>
      </c>
      <c r="BC205" s="49">
        <f>'MB STOP cijfers'!BC5</f>
        <v>0</v>
      </c>
      <c r="BD205" s="11">
        <f>'MB STOP cijfers'!BD5</f>
        <v>0</v>
      </c>
      <c r="BE205" s="11">
        <f>'MB STOP cijfers'!BE5</f>
        <v>0</v>
      </c>
      <c r="BF205" s="11">
        <f>'MB STOP cijfers'!BF5</f>
        <v>0</v>
      </c>
      <c r="BG205" s="11">
        <f>'MB STOP cijfers'!BG5</f>
        <v>0</v>
      </c>
      <c r="BH205" s="11">
        <f>'MB STOP cijfers'!BH5</f>
        <v>0</v>
      </c>
      <c r="BI205" s="11">
        <f>'MB STOP cijfers'!BI5</f>
        <v>0</v>
      </c>
      <c r="BJ205" s="11">
        <f>'MB STOP cijfers'!BJ5</f>
        <v>0</v>
      </c>
      <c r="BK205" s="49">
        <f>'MB STOP cijfers'!BK5</f>
        <v>0</v>
      </c>
      <c r="BL205" s="11">
        <f>'MB STOP cijfers'!BL5</f>
        <v>0</v>
      </c>
      <c r="BM205" s="11">
        <f>'MB STOP cijfers'!BM5</f>
        <v>0</v>
      </c>
      <c r="BN205" s="11">
        <f>'MB STOP cijfers'!BN5</f>
        <v>0</v>
      </c>
      <c r="BO205" s="11">
        <f>'MB STOP cijfers'!BO5</f>
        <v>0</v>
      </c>
      <c r="BP205" s="11">
        <f>'MB STOP cijfers'!BP5</f>
        <v>0</v>
      </c>
      <c r="BQ205" s="49">
        <f>'MB STOP cijfers'!BQ5</f>
        <v>0</v>
      </c>
      <c r="BR205" s="11">
        <f>'MB STOP cijfers'!BR5</f>
        <v>0</v>
      </c>
      <c r="BS205" s="11">
        <f>'MB STOP cijfers'!BS5</f>
        <v>0</v>
      </c>
      <c r="BT205" s="11">
        <f>'MB STOP cijfers'!BT5</f>
        <v>0</v>
      </c>
      <c r="BU205" s="11">
        <f>'MB STOP cijfers'!BU5</f>
        <v>0</v>
      </c>
      <c r="BV205" s="11">
        <f>'MB STOP cijfers'!BV5</f>
        <v>0</v>
      </c>
      <c r="BW205" s="11">
        <f>'MB STOP cijfers'!BW5</f>
        <v>0</v>
      </c>
      <c r="BX205" s="47">
        <f>'MB STOP cijfers'!BX5</f>
        <v>0</v>
      </c>
      <c r="BY205" s="49">
        <f>'MB STOP cijfers'!BY5</f>
        <v>0</v>
      </c>
      <c r="BZ205" s="11">
        <f>'MB STOP cijfers'!BZ5</f>
        <v>0</v>
      </c>
      <c r="CA205" s="11">
        <f>'MB STOP cijfers'!CA5</f>
        <v>0</v>
      </c>
      <c r="CB205" s="11">
        <f>'MB STOP cijfers'!CB5</f>
        <v>0</v>
      </c>
      <c r="CC205" s="11">
        <f>'MB STOP cijfers'!CC5</f>
        <v>0</v>
      </c>
      <c r="CD205" s="11">
        <f>'MB STOP cijfers'!CD5</f>
        <v>0</v>
      </c>
      <c r="CE205" s="11">
        <f>'MB STOP cijfers'!CE5</f>
        <v>0</v>
      </c>
      <c r="CF205" s="11">
        <f>'MB STOP cijfers'!CF5</f>
        <v>0</v>
      </c>
      <c r="CG205" s="11">
        <f>'MB STOP cijfers'!CG5</f>
        <v>0</v>
      </c>
      <c r="CH205" s="11">
        <f>'MB STOP cijfers'!CH5</f>
        <v>0</v>
      </c>
      <c r="CI205" s="11">
        <f>'MB STOP cijfers'!CI5</f>
        <v>0</v>
      </c>
      <c r="CJ205" s="11">
        <f>'MB STOP cijfers'!CJ5</f>
        <v>0</v>
      </c>
      <c r="CK205" s="11">
        <f>'MB STOP cijfers'!CK5</f>
        <v>0</v>
      </c>
      <c r="CL205" s="49">
        <f>'MB STOP cijfers'!CL5</f>
        <v>0</v>
      </c>
      <c r="CM205" s="11">
        <f>'MB STOP cijfers'!CM5</f>
        <v>0</v>
      </c>
      <c r="CN205" s="11">
        <f>'MB STOP cijfers'!CN5</f>
        <v>0</v>
      </c>
      <c r="CO205" s="11">
        <f>'MB STOP cijfers'!CO5</f>
        <v>0</v>
      </c>
      <c r="CP205" s="11">
        <f>'MB STOP cijfers'!CP5</f>
        <v>0</v>
      </c>
      <c r="CQ205" s="11">
        <f>'MB STOP cijfers'!CQ5</f>
        <v>0</v>
      </c>
      <c r="CR205" s="11">
        <f>'MB STOP cijfers'!CR5</f>
        <v>0</v>
      </c>
      <c r="CS205" s="11">
        <f>'MB STOP cijfers'!CS5</f>
        <v>0</v>
      </c>
      <c r="CT205" s="11">
        <f>'MB STOP cijfers'!CT5</f>
        <v>0</v>
      </c>
      <c r="CU205" s="11">
        <f>'MB STOP cijfers'!CU5</f>
        <v>0</v>
      </c>
      <c r="CV205" s="11">
        <f>'MB STOP cijfers'!CV5</f>
        <v>0</v>
      </c>
      <c r="CW205" s="11">
        <f>'MB STOP cijfers'!CW5</f>
        <v>0</v>
      </c>
      <c r="CX205" s="11">
        <f>'MB STOP cijfers'!CX5</f>
        <v>0</v>
      </c>
      <c r="CY205" s="26">
        <f>'MB STOP cijfers'!CY5</f>
        <v>0</v>
      </c>
      <c r="CZ205" s="15">
        <f>'MB STOP cijfers'!CZ5</f>
        <v>0</v>
      </c>
      <c r="DA205" s="11">
        <f>'MB STOP cijfers'!DA5</f>
        <v>0</v>
      </c>
      <c r="DB205" s="11">
        <f>'MB STOP cijfers'!DB5</f>
        <v>0</v>
      </c>
      <c r="DC205" s="11">
        <f>'MB STOP cijfers'!DC5</f>
        <v>0</v>
      </c>
      <c r="DD205" s="11">
        <f>'MB STOP cijfers'!DD5</f>
        <v>0</v>
      </c>
      <c r="DE205" s="11">
        <f>'MB STOP cijfers'!DE5</f>
        <v>0</v>
      </c>
      <c r="DF205" s="11">
        <f>'MB STOP cijfers'!DF5</f>
        <v>0</v>
      </c>
      <c r="DG205" s="11">
        <f>'MB STOP cijfers'!DG5</f>
        <v>0</v>
      </c>
      <c r="DH205" s="11">
        <f>'MB STOP cijfers'!DH5</f>
        <v>0</v>
      </c>
      <c r="DI205" s="11">
        <f>'MB STOP cijfers'!DI5</f>
        <v>0</v>
      </c>
      <c r="DJ205" s="11">
        <f>'MB STOP cijfers'!DJ5</f>
        <v>0</v>
      </c>
      <c r="DK205" s="11">
        <f>'MB STOP cijfers'!DK5</f>
        <v>0</v>
      </c>
      <c r="DL205" s="26">
        <f>'MB STOP cijfers'!DL5</f>
        <v>0</v>
      </c>
    </row>
    <row r="206" spans="1:116">
      <c r="A206" s="47">
        <f>'MB STOP cijfers'!A6</f>
        <v>0</v>
      </c>
      <c r="B206" s="49" t="str">
        <f>'MB STOP cijfers'!B6</f>
        <v>MRNT/MRNL/XINLMB00</v>
      </c>
      <c r="C206" s="4" t="str">
        <f>'MB STOP cijfers'!C6</f>
        <v>Microbiologie</v>
      </c>
      <c r="D206" s="4" t="str">
        <f>'MB STOP cijfers'!D6</f>
        <v>MB Monitoring &amp; Handhaving VWS</v>
      </c>
      <c r="E206" s="13" t="str">
        <f>'MB STOP cijfers'!E6</f>
        <v>Import</v>
      </c>
      <c r="F206" s="4" t="str">
        <f>'MB STOP cijfers'!F6</f>
        <v>VWS</v>
      </c>
      <c r="G206" s="292">
        <f>'MB STOP cijfers'!G6</f>
        <v>0</v>
      </c>
      <c r="H206" s="15">
        <f>'MB STOP cijfers'!H6</f>
        <v>850</v>
      </c>
      <c r="I206" s="11">
        <f>'MB STOP cijfers'!I6</f>
        <v>2125</v>
      </c>
      <c r="J206" s="11">
        <f>'MB STOP cijfers'!J6</f>
        <v>0</v>
      </c>
      <c r="K206" s="11">
        <f>'MB STOP cijfers'!K6</f>
        <v>0</v>
      </c>
      <c r="L206" s="11">
        <f>'MB STOP cijfers'!L6</f>
        <v>0</v>
      </c>
      <c r="M206" s="11">
        <f>'MB STOP cijfers'!M6</f>
        <v>0</v>
      </c>
      <c r="N206" s="11">
        <f>'MB STOP cijfers'!N6</f>
        <v>0</v>
      </c>
      <c r="O206" s="11">
        <f>'MB STOP cijfers'!O6</f>
        <v>0</v>
      </c>
      <c r="P206" s="11">
        <f>'MB STOP cijfers'!P6</f>
        <v>0</v>
      </c>
      <c r="Q206" s="26">
        <f>'MB STOP cijfers'!Q6</f>
        <v>2975</v>
      </c>
      <c r="R206" s="15">
        <f>'MB STOP cijfers'!R6</f>
        <v>525</v>
      </c>
      <c r="S206" s="11">
        <f>'MB STOP cijfers'!S6</f>
        <v>0</v>
      </c>
      <c r="T206" s="11">
        <f>'MB STOP cijfers'!T6</f>
        <v>2450</v>
      </c>
      <c r="U206" s="11">
        <f>'MB STOP cijfers'!U6</f>
        <v>0</v>
      </c>
      <c r="V206" s="11">
        <f>'MB STOP cijfers'!V6</f>
        <v>0</v>
      </c>
      <c r="W206" s="11">
        <f>'MB STOP cijfers'!W6</f>
        <v>0</v>
      </c>
      <c r="X206" s="11">
        <f>'MB STOP cijfers'!X6</f>
        <v>0</v>
      </c>
      <c r="Y206" s="11">
        <f>'MB STOP cijfers'!Y6</f>
        <v>0</v>
      </c>
      <c r="Z206" s="49">
        <f>'MB STOP cijfers'!Z6</f>
        <v>2975</v>
      </c>
      <c r="AA206" s="11">
        <f>'MB STOP cijfers'!AA6</f>
        <v>325</v>
      </c>
      <c r="AB206" s="11">
        <f>'MB STOP cijfers'!AB6</f>
        <v>0</v>
      </c>
      <c r="AC206" s="11">
        <f>'MB STOP cijfers'!AC6</f>
        <v>0</v>
      </c>
      <c r="AD206" s="11">
        <f>'MB STOP cijfers'!AD6</f>
        <v>0</v>
      </c>
      <c r="AE206" s="11">
        <f>'MB STOP cijfers'!AE6</f>
        <v>0</v>
      </c>
      <c r="AF206" s="11">
        <f>'MB STOP cijfers'!AF6</f>
        <v>2125</v>
      </c>
      <c r="AG206" s="49">
        <f>'MB STOP cijfers'!AG6</f>
        <v>0</v>
      </c>
      <c r="AH206" s="15">
        <f>'MB STOP cijfers'!AH6</f>
        <v>325</v>
      </c>
      <c r="AI206" s="11">
        <f>'MB STOP cijfers'!AI6</f>
        <v>0</v>
      </c>
      <c r="AJ206" s="11">
        <f>'MB STOP cijfers'!AJ6</f>
        <v>0</v>
      </c>
      <c r="AK206" s="11">
        <f>'MB STOP cijfers'!AK6</f>
        <v>0</v>
      </c>
      <c r="AL206" s="49">
        <f>'MB STOP cijfers'!AL6</f>
        <v>0</v>
      </c>
      <c r="AM206" s="11">
        <f>'MB STOP cijfers'!AM6</f>
        <v>0</v>
      </c>
      <c r="AN206" s="11">
        <f>'MB STOP cijfers'!AN6</f>
        <v>0</v>
      </c>
      <c r="AO206" s="11">
        <f>'MB STOP cijfers'!AO6</f>
        <v>0</v>
      </c>
      <c r="AP206" s="11">
        <f>'MB STOP cijfers'!AP6</f>
        <v>0</v>
      </c>
      <c r="AQ206" s="11">
        <f>'MB STOP cijfers'!AQ6</f>
        <v>0</v>
      </c>
      <c r="AR206" s="49">
        <f>'MB STOP cijfers'!AR6</f>
        <v>0</v>
      </c>
      <c r="AS206" s="11">
        <f>'MB STOP cijfers'!AS6</f>
        <v>0</v>
      </c>
      <c r="AT206" s="11">
        <f>'MB STOP cijfers'!AT6</f>
        <v>0</v>
      </c>
      <c r="AU206" s="11">
        <f>'MB STOP cijfers'!AU6</f>
        <v>0</v>
      </c>
      <c r="AV206" s="11">
        <f>'MB STOP cijfers'!AV6</f>
        <v>0</v>
      </c>
      <c r="AW206" s="11">
        <f>'MB STOP cijfers'!AW6</f>
        <v>0</v>
      </c>
      <c r="AX206" s="11">
        <f>'MB STOP cijfers'!AX6</f>
        <v>0</v>
      </c>
      <c r="AY206" s="11">
        <f>'MB STOP cijfers'!AY6</f>
        <v>0</v>
      </c>
      <c r="AZ206" s="11">
        <f>'MB STOP cijfers'!AZ6</f>
        <v>0</v>
      </c>
      <c r="BA206" s="11">
        <f>'MB STOP cijfers'!BA6</f>
        <v>0</v>
      </c>
      <c r="BB206" s="11">
        <f>'MB STOP cijfers'!BB6</f>
        <v>0</v>
      </c>
      <c r="BC206" s="49">
        <f>'MB STOP cijfers'!BC6</f>
        <v>0</v>
      </c>
      <c r="BD206" s="11">
        <f>'MB STOP cijfers'!BD6</f>
        <v>0</v>
      </c>
      <c r="BE206" s="11">
        <f>'MB STOP cijfers'!BE6</f>
        <v>0</v>
      </c>
      <c r="BF206" s="11">
        <f>'MB STOP cijfers'!BF6</f>
        <v>0</v>
      </c>
      <c r="BG206" s="11">
        <f>'MB STOP cijfers'!BG6</f>
        <v>0</v>
      </c>
      <c r="BH206" s="11">
        <f>'MB STOP cijfers'!BH6</f>
        <v>1063</v>
      </c>
      <c r="BI206" s="11">
        <f>'MB STOP cijfers'!BI6</f>
        <v>1062</v>
      </c>
      <c r="BJ206" s="11">
        <f>'MB STOP cijfers'!BJ6</f>
        <v>0</v>
      </c>
      <c r="BK206" s="49">
        <f>'MB STOP cijfers'!BK6</f>
        <v>0</v>
      </c>
      <c r="BL206" s="11">
        <f>'MB STOP cijfers'!BL6</f>
        <v>0</v>
      </c>
      <c r="BM206" s="11">
        <f>'MB STOP cijfers'!BM6</f>
        <v>0</v>
      </c>
      <c r="BN206" s="11">
        <f>'MB STOP cijfers'!BN6</f>
        <v>0</v>
      </c>
      <c r="BO206" s="11">
        <f>'MB STOP cijfers'!BO6</f>
        <v>0</v>
      </c>
      <c r="BP206" s="11">
        <f>'MB STOP cijfers'!BP6</f>
        <v>0</v>
      </c>
      <c r="BQ206" s="49">
        <f>'MB STOP cijfers'!BQ6</f>
        <v>0</v>
      </c>
      <c r="BR206" s="11">
        <f>'MB STOP cijfers'!BR6</f>
        <v>0</v>
      </c>
      <c r="BS206" s="11">
        <f>'MB STOP cijfers'!BS6</f>
        <v>0</v>
      </c>
      <c r="BT206" s="11">
        <f>'MB STOP cijfers'!BT6</f>
        <v>0</v>
      </c>
      <c r="BU206" s="11">
        <f>'MB STOP cijfers'!BU6</f>
        <v>0</v>
      </c>
      <c r="BV206" s="11">
        <f>'MB STOP cijfers'!BV6</f>
        <v>0</v>
      </c>
      <c r="BW206" s="11">
        <f>'MB STOP cijfers'!BW6</f>
        <v>0</v>
      </c>
      <c r="BX206" s="47">
        <f>'MB STOP cijfers'!BX6</f>
        <v>0</v>
      </c>
      <c r="BY206" s="49">
        <f>'MB STOP cijfers'!BY6</f>
        <v>2450</v>
      </c>
      <c r="BZ206" s="11">
        <f>'MB STOP cijfers'!BZ6</f>
        <v>0</v>
      </c>
      <c r="CA206" s="11">
        <f>'MB STOP cijfers'!CA6</f>
        <v>0</v>
      </c>
      <c r="CB206" s="11">
        <f>'MB STOP cijfers'!CB6</f>
        <v>0</v>
      </c>
      <c r="CC206" s="11">
        <f>'MB STOP cijfers'!CC6</f>
        <v>0</v>
      </c>
      <c r="CD206" s="11">
        <f>'MB STOP cijfers'!CD6</f>
        <v>0</v>
      </c>
      <c r="CE206" s="11">
        <f>'MB STOP cijfers'!CE6</f>
        <v>0</v>
      </c>
      <c r="CF206" s="11">
        <f>'MB STOP cijfers'!CF6</f>
        <v>0</v>
      </c>
      <c r="CG206" s="11">
        <f>'MB STOP cijfers'!CG6</f>
        <v>0</v>
      </c>
      <c r="CH206" s="11">
        <f>'MB STOP cijfers'!CH6</f>
        <v>0</v>
      </c>
      <c r="CI206" s="11">
        <f>'MB STOP cijfers'!CI6</f>
        <v>0</v>
      </c>
      <c r="CJ206" s="11">
        <f>'MB STOP cijfers'!CJ6</f>
        <v>0</v>
      </c>
      <c r="CK206" s="11">
        <f>'MB STOP cijfers'!CK6</f>
        <v>0</v>
      </c>
      <c r="CL206" s="49">
        <f>'MB STOP cijfers'!CL6</f>
        <v>0</v>
      </c>
      <c r="CM206" s="11">
        <f>'MB STOP cijfers'!CM6</f>
        <v>0</v>
      </c>
      <c r="CN206" s="11">
        <f>'MB STOP cijfers'!CN6</f>
        <v>0</v>
      </c>
      <c r="CO206" s="11">
        <f>'MB STOP cijfers'!CO6</f>
        <v>0</v>
      </c>
      <c r="CP206" s="11">
        <f>'MB STOP cijfers'!CP6</f>
        <v>0</v>
      </c>
      <c r="CQ206" s="11">
        <f>'MB STOP cijfers'!CQ6</f>
        <v>0</v>
      </c>
      <c r="CR206" s="11">
        <f>'MB STOP cijfers'!CR6</f>
        <v>0</v>
      </c>
      <c r="CS206" s="11">
        <f>'MB STOP cijfers'!CS6</f>
        <v>0</v>
      </c>
      <c r="CT206" s="11">
        <f>'MB STOP cijfers'!CT6</f>
        <v>0</v>
      </c>
      <c r="CU206" s="11">
        <f>'MB STOP cijfers'!CU6</f>
        <v>0</v>
      </c>
      <c r="CV206" s="11">
        <f>'MB STOP cijfers'!CV6</f>
        <v>0</v>
      </c>
      <c r="CW206" s="11">
        <f>'MB STOP cijfers'!CW6</f>
        <v>0</v>
      </c>
      <c r="CX206" s="11">
        <f>'MB STOP cijfers'!CX6</f>
        <v>0</v>
      </c>
      <c r="CY206" s="26">
        <f>'MB STOP cijfers'!CY6</f>
        <v>0</v>
      </c>
      <c r="CZ206" s="15">
        <f>'MB STOP cijfers'!CZ6</f>
        <v>0</v>
      </c>
      <c r="DA206" s="11">
        <f>'MB STOP cijfers'!DA6</f>
        <v>0</v>
      </c>
      <c r="DB206" s="11">
        <f>'MB STOP cijfers'!DB6</f>
        <v>0</v>
      </c>
      <c r="DC206" s="11">
        <f>'MB STOP cijfers'!DC6</f>
        <v>0</v>
      </c>
      <c r="DD206" s="11">
        <f>'MB STOP cijfers'!DD6</f>
        <v>0</v>
      </c>
      <c r="DE206" s="11">
        <f>'MB STOP cijfers'!DE6</f>
        <v>0</v>
      </c>
      <c r="DF206" s="11">
        <f>'MB STOP cijfers'!DF6</f>
        <v>0</v>
      </c>
      <c r="DG206" s="11">
        <f>'MB STOP cijfers'!DG6</f>
        <v>0</v>
      </c>
      <c r="DH206" s="11">
        <f>'MB STOP cijfers'!DH6</f>
        <v>0</v>
      </c>
      <c r="DI206" s="11">
        <f>'MB STOP cijfers'!DI6</f>
        <v>0</v>
      </c>
      <c r="DJ206" s="11">
        <f>'MB STOP cijfers'!DJ6</f>
        <v>0</v>
      </c>
      <c r="DK206" s="11">
        <f>'MB STOP cijfers'!DK6</f>
        <v>0</v>
      </c>
      <c r="DL206" s="26">
        <f>'MB STOP cijfers'!DL6</f>
        <v>0</v>
      </c>
    </row>
    <row r="207" spans="1:116">
      <c r="A207" s="47">
        <f>'MB STOP cijfers'!A7</f>
        <v>0</v>
      </c>
      <c r="B207" s="49" t="str">
        <f>'MB STOP cijfers'!B7</f>
        <v>MRNT/MRNL/XINLMB00</v>
      </c>
      <c r="C207" s="4" t="str">
        <f>'MB STOP cijfers'!C7</f>
        <v>Microbiologie</v>
      </c>
      <c r="D207" s="4" t="str">
        <f>'MB STOP cijfers'!D7</f>
        <v>MB Monitoring &amp; Handhaving VWS</v>
      </c>
      <c r="E207" s="13" t="str">
        <f>'MB STOP cijfers'!E7</f>
        <v>Industriele verwerking Importeurs/Distribiteurs</v>
      </c>
      <c r="F207" s="4" t="str">
        <f>'MB STOP cijfers'!F7</f>
        <v>VWS</v>
      </c>
      <c r="G207" s="292">
        <f>'MB STOP cijfers'!G7</f>
        <v>0</v>
      </c>
      <c r="H207" s="15">
        <f>'MB STOP cijfers'!H7</f>
        <v>2005</v>
      </c>
      <c r="I207" s="11">
        <f>'MB STOP cijfers'!I7</f>
        <v>5526</v>
      </c>
      <c r="J207" s="11">
        <f>'MB STOP cijfers'!J7</f>
        <v>0</v>
      </c>
      <c r="K207" s="11">
        <f>'MB STOP cijfers'!K7</f>
        <v>0</v>
      </c>
      <c r="L207" s="11">
        <f>'MB STOP cijfers'!L7</f>
        <v>0</v>
      </c>
      <c r="M207" s="11">
        <f>'MB STOP cijfers'!M7</f>
        <v>0</v>
      </c>
      <c r="N207" s="11">
        <f>'MB STOP cijfers'!N7</f>
        <v>0</v>
      </c>
      <c r="O207" s="11">
        <f>'MB STOP cijfers'!O7</f>
        <v>0</v>
      </c>
      <c r="P207" s="11">
        <f>'MB STOP cijfers'!P7</f>
        <v>0</v>
      </c>
      <c r="Q207" s="26">
        <f>'MB STOP cijfers'!Q7</f>
        <v>7531</v>
      </c>
      <c r="R207" s="15">
        <f>'MB STOP cijfers'!R7</f>
        <v>0</v>
      </c>
      <c r="S207" s="11">
        <f>'MB STOP cijfers'!S7</f>
        <v>0</v>
      </c>
      <c r="T207" s="11">
        <f>'MB STOP cijfers'!T7</f>
        <v>7531</v>
      </c>
      <c r="U207" s="11">
        <f>'MB STOP cijfers'!U7</f>
        <v>0</v>
      </c>
      <c r="V207" s="11">
        <f>'MB STOP cijfers'!V7</f>
        <v>0</v>
      </c>
      <c r="W207" s="11">
        <f>'MB STOP cijfers'!W7</f>
        <v>0</v>
      </c>
      <c r="X207" s="11">
        <f>'MB STOP cijfers'!X7</f>
        <v>0</v>
      </c>
      <c r="Y207" s="11">
        <f>'MB STOP cijfers'!Y7</f>
        <v>0</v>
      </c>
      <c r="Z207" s="49">
        <f>'MB STOP cijfers'!Z7</f>
        <v>7531</v>
      </c>
      <c r="AA207" s="11">
        <f>'MB STOP cijfers'!AA7</f>
        <v>580</v>
      </c>
      <c r="AB207" s="11">
        <f>'MB STOP cijfers'!AB7</f>
        <v>0</v>
      </c>
      <c r="AC207" s="11">
        <f>'MB STOP cijfers'!AC7</f>
        <v>1425</v>
      </c>
      <c r="AD207" s="11">
        <f>'MB STOP cijfers'!AD7</f>
        <v>0</v>
      </c>
      <c r="AE207" s="11">
        <f>'MB STOP cijfers'!AE7</f>
        <v>0</v>
      </c>
      <c r="AF207" s="11">
        <f>'MB STOP cijfers'!AF7</f>
        <v>5526</v>
      </c>
      <c r="AG207" s="49">
        <f>'MB STOP cijfers'!AG7</f>
        <v>0</v>
      </c>
      <c r="AH207" s="15">
        <f>'MB STOP cijfers'!AH7</f>
        <v>580</v>
      </c>
      <c r="AI207" s="11">
        <f>'MB STOP cijfers'!AI7</f>
        <v>0</v>
      </c>
      <c r="AJ207" s="11">
        <f>'MB STOP cijfers'!AJ7</f>
        <v>0</v>
      </c>
      <c r="AK207" s="11">
        <f>'MB STOP cijfers'!AK7</f>
        <v>0</v>
      </c>
      <c r="AL207" s="49">
        <f>'MB STOP cijfers'!AL7</f>
        <v>0</v>
      </c>
      <c r="AM207" s="11">
        <f>'MB STOP cijfers'!AM7</f>
        <v>0</v>
      </c>
      <c r="AN207" s="11">
        <f>'MB STOP cijfers'!AN7</f>
        <v>0</v>
      </c>
      <c r="AO207" s="11">
        <f>'MB STOP cijfers'!AO7</f>
        <v>0</v>
      </c>
      <c r="AP207" s="11">
        <f>'MB STOP cijfers'!AP7</f>
        <v>0</v>
      </c>
      <c r="AQ207" s="11">
        <f>'MB STOP cijfers'!AQ7</f>
        <v>0</v>
      </c>
      <c r="AR207" s="49">
        <f>'MB STOP cijfers'!AR7</f>
        <v>0</v>
      </c>
      <c r="AS207" s="11">
        <f>'MB STOP cijfers'!AS7</f>
        <v>0</v>
      </c>
      <c r="AT207" s="11">
        <f>'MB STOP cijfers'!AT7</f>
        <v>0</v>
      </c>
      <c r="AU207" s="11">
        <f>'MB STOP cijfers'!AU7</f>
        <v>0</v>
      </c>
      <c r="AV207" s="11">
        <f>'MB STOP cijfers'!AV7</f>
        <v>0</v>
      </c>
      <c r="AW207" s="11">
        <f>'MB STOP cijfers'!AW7</f>
        <v>0</v>
      </c>
      <c r="AX207" s="11">
        <f>'MB STOP cijfers'!AX7</f>
        <v>0</v>
      </c>
      <c r="AY207" s="11">
        <f>'MB STOP cijfers'!AY7</f>
        <v>0</v>
      </c>
      <c r="AZ207" s="11">
        <f>'MB STOP cijfers'!AZ7</f>
        <v>0</v>
      </c>
      <c r="BA207" s="11">
        <f>'MB STOP cijfers'!BA7</f>
        <v>0</v>
      </c>
      <c r="BB207" s="11">
        <f>'MB STOP cijfers'!BB7</f>
        <v>0</v>
      </c>
      <c r="BC207" s="49">
        <f>'MB STOP cijfers'!BC7</f>
        <v>0</v>
      </c>
      <c r="BD207" s="11">
        <f>'MB STOP cijfers'!BD7</f>
        <v>0</v>
      </c>
      <c r="BE207" s="11">
        <f>'MB STOP cijfers'!BE7</f>
        <v>0</v>
      </c>
      <c r="BF207" s="11">
        <f>'MB STOP cijfers'!BF7</f>
        <v>0</v>
      </c>
      <c r="BG207" s="11">
        <f>'MB STOP cijfers'!BG7</f>
        <v>0</v>
      </c>
      <c r="BH207" s="11">
        <f>'MB STOP cijfers'!BH7</f>
        <v>2763</v>
      </c>
      <c r="BI207" s="11">
        <f>'MB STOP cijfers'!BI7</f>
        <v>2763</v>
      </c>
      <c r="BJ207" s="11">
        <f>'MB STOP cijfers'!BJ7</f>
        <v>0</v>
      </c>
      <c r="BK207" s="49">
        <f>'MB STOP cijfers'!BK7</f>
        <v>0</v>
      </c>
      <c r="BL207" s="11">
        <f>'MB STOP cijfers'!BL7</f>
        <v>0</v>
      </c>
      <c r="BM207" s="11">
        <f>'MB STOP cijfers'!BM7</f>
        <v>0</v>
      </c>
      <c r="BN207" s="11">
        <f>'MB STOP cijfers'!BN7</f>
        <v>0</v>
      </c>
      <c r="BO207" s="11">
        <f>'MB STOP cijfers'!BO7</f>
        <v>0</v>
      </c>
      <c r="BP207" s="11">
        <f>'MB STOP cijfers'!BP7</f>
        <v>0</v>
      </c>
      <c r="BQ207" s="49">
        <f>'MB STOP cijfers'!BQ7</f>
        <v>0</v>
      </c>
      <c r="BR207" s="11">
        <f>'MB STOP cijfers'!BR7</f>
        <v>0</v>
      </c>
      <c r="BS207" s="11">
        <f>'MB STOP cijfers'!BS7</f>
        <v>0</v>
      </c>
      <c r="BT207" s="11">
        <f>'MB STOP cijfers'!BT7</f>
        <v>0</v>
      </c>
      <c r="BU207" s="11">
        <f>'MB STOP cijfers'!BU7</f>
        <v>0</v>
      </c>
      <c r="BV207" s="11">
        <f>'MB STOP cijfers'!BV7</f>
        <v>0</v>
      </c>
      <c r="BW207" s="11">
        <f>'MB STOP cijfers'!BW7</f>
        <v>0</v>
      </c>
      <c r="BX207" s="47">
        <f>'MB STOP cijfers'!BX7</f>
        <v>1425</v>
      </c>
      <c r="BY207" s="49">
        <f>'MB STOP cijfers'!BY7</f>
        <v>6106</v>
      </c>
      <c r="BZ207" s="11">
        <f>'MB STOP cijfers'!BZ7</f>
        <v>0</v>
      </c>
      <c r="CA207" s="11">
        <f>'MB STOP cijfers'!CA7</f>
        <v>0</v>
      </c>
      <c r="CB207" s="11">
        <f>'MB STOP cijfers'!CB7</f>
        <v>0</v>
      </c>
      <c r="CC207" s="11">
        <f>'MB STOP cijfers'!CC7</f>
        <v>0</v>
      </c>
      <c r="CD207" s="11">
        <f>'MB STOP cijfers'!CD7</f>
        <v>0</v>
      </c>
      <c r="CE207" s="11">
        <f>'MB STOP cijfers'!CE7</f>
        <v>0</v>
      </c>
      <c r="CF207" s="11">
        <f>'MB STOP cijfers'!CF7</f>
        <v>0</v>
      </c>
      <c r="CG207" s="11">
        <f>'MB STOP cijfers'!CG7</f>
        <v>0</v>
      </c>
      <c r="CH207" s="11">
        <f>'MB STOP cijfers'!CH7</f>
        <v>0</v>
      </c>
      <c r="CI207" s="11">
        <f>'MB STOP cijfers'!CI7</f>
        <v>0</v>
      </c>
      <c r="CJ207" s="11">
        <f>'MB STOP cijfers'!CJ7</f>
        <v>0</v>
      </c>
      <c r="CK207" s="11">
        <f>'MB STOP cijfers'!CK7</f>
        <v>0</v>
      </c>
      <c r="CL207" s="49">
        <f>'MB STOP cijfers'!CL7</f>
        <v>0</v>
      </c>
      <c r="CM207" s="11">
        <f>'MB STOP cijfers'!CM7</f>
        <v>0</v>
      </c>
      <c r="CN207" s="11">
        <f>'MB STOP cijfers'!CN7</f>
        <v>0</v>
      </c>
      <c r="CO207" s="11">
        <f>'MB STOP cijfers'!CO7</f>
        <v>0</v>
      </c>
      <c r="CP207" s="11">
        <f>'MB STOP cijfers'!CP7</f>
        <v>0</v>
      </c>
      <c r="CQ207" s="11">
        <f>'MB STOP cijfers'!CQ7</f>
        <v>0</v>
      </c>
      <c r="CR207" s="11">
        <f>'MB STOP cijfers'!CR7</f>
        <v>0</v>
      </c>
      <c r="CS207" s="11">
        <f>'MB STOP cijfers'!CS7</f>
        <v>0</v>
      </c>
      <c r="CT207" s="11">
        <f>'MB STOP cijfers'!CT7</f>
        <v>0</v>
      </c>
      <c r="CU207" s="11">
        <f>'MB STOP cijfers'!CU7</f>
        <v>0</v>
      </c>
      <c r="CV207" s="11">
        <f>'MB STOP cijfers'!CV7</f>
        <v>0</v>
      </c>
      <c r="CW207" s="11">
        <f>'MB STOP cijfers'!CW7</f>
        <v>0</v>
      </c>
      <c r="CX207" s="11">
        <f>'MB STOP cijfers'!CX7</f>
        <v>0</v>
      </c>
      <c r="CY207" s="26">
        <f>'MB STOP cijfers'!CY7</f>
        <v>0</v>
      </c>
      <c r="CZ207" s="15">
        <f>'MB STOP cijfers'!CZ7</f>
        <v>0</v>
      </c>
      <c r="DA207" s="11">
        <f>'MB STOP cijfers'!DA7</f>
        <v>0</v>
      </c>
      <c r="DB207" s="11">
        <f>'MB STOP cijfers'!DB7</f>
        <v>0</v>
      </c>
      <c r="DC207" s="11">
        <f>'MB STOP cijfers'!DC7</f>
        <v>0</v>
      </c>
      <c r="DD207" s="11">
        <f>'MB STOP cijfers'!DD7</f>
        <v>0</v>
      </c>
      <c r="DE207" s="11">
        <f>'MB STOP cijfers'!DE7</f>
        <v>0</v>
      </c>
      <c r="DF207" s="11">
        <f>'MB STOP cijfers'!DF7</f>
        <v>0</v>
      </c>
      <c r="DG207" s="11">
        <f>'MB STOP cijfers'!DG7</f>
        <v>0</v>
      </c>
      <c r="DH207" s="11">
        <f>'MB STOP cijfers'!DH7</f>
        <v>0</v>
      </c>
      <c r="DI207" s="11">
        <f>'MB STOP cijfers'!DI7</f>
        <v>0</v>
      </c>
      <c r="DJ207" s="11">
        <f>'MB STOP cijfers'!DJ7</f>
        <v>0</v>
      </c>
      <c r="DK207" s="11">
        <f>'MB STOP cijfers'!DK7</f>
        <v>0</v>
      </c>
      <c r="DL207" s="26">
        <f>'MB STOP cijfers'!DL7</f>
        <v>0</v>
      </c>
    </row>
    <row r="208" spans="1:116">
      <c r="A208" s="47">
        <f>'MB STOP cijfers'!A8</f>
        <v>0</v>
      </c>
      <c r="B208" s="49" t="str">
        <f>'MB STOP cijfers'!B8</f>
        <v>MRNT/MRNL/XINLMB00</v>
      </c>
      <c r="C208" s="4" t="str">
        <f>'MB STOP cijfers'!C8</f>
        <v>Microbiologie</v>
      </c>
      <c r="D208" s="4" t="str">
        <f>'MB STOP cijfers'!D8</f>
        <v>MB Monitoring &amp; Handhaving VWS</v>
      </c>
      <c r="E208" s="13" t="str">
        <f>'MB STOP cijfers'!E8</f>
        <v>Industriele verwerking Productiebedrijven</v>
      </c>
      <c r="F208" s="4" t="str">
        <f>'MB STOP cijfers'!F8</f>
        <v>VWS</v>
      </c>
      <c r="G208" s="292">
        <f>'MB STOP cijfers'!G8</f>
        <v>0</v>
      </c>
      <c r="H208" s="15">
        <f>'MB STOP cijfers'!H8</f>
        <v>1013</v>
      </c>
      <c r="I208" s="11">
        <f>'MB STOP cijfers'!I8</f>
        <v>1452</v>
      </c>
      <c r="J208" s="11">
        <f>'MB STOP cijfers'!J8</f>
        <v>0</v>
      </c>
      <c r="K208" s="11">
        <f>'MB STOP cijfers'!K8</f>
        <v>0</v>
      </c>
      <c r="L208" s="11">
        <f>'MB STOP cijfers'!L8</f>
        <v>0</v>
      </c>
      <c r="M208" s="11">
        <f>'MB STOP cijfers'!M8</f>
        <v>0</v>
      </c>
      <c r="N208" s="11">
        <f>'MB STOP cijfers'!N8</f>
        <v>0</v>
      </c>
      <c r="O208" s="11">
        <f>'MB STOP cijfers'!O8</f>
        <v>0</v>
      </c>
      <c r="P208" s="11">
        <f>'MB STOP cijfers'!P8</f>
        <v>0</v>
      </c>
      <c r="Q208" s="26">
        <f>'MB STOP cijfers'!Q8</f>
        <v>2465</v>
      </c>
      <c r="R208" s="15">
        <f>'MB STOP cijfers'!R8</f>
        <v>0</v>
      </c>
      <c r="S208" s="11">
        <f>'MB STOP cijfers'!S8</f>
        <v>0</v>
      </c>
      <c r="T208" s="11">
        <f>'MB STOP cijfers'!T8</f>
        <v>2465</v>
      </c>
      <c r="U208" s="11">
        <f>'MB STOP cijfers'!U8</f>
        <v>0</v>
      </c>
      <c r="V208" s="11">
        <f>'MB STOP cijfers'!V8</f>
        <v>0</v>
      </c>
      <c r="W208" s="11">
        <f>'MB STOP cijfers'!W8</f>
        <v>0</v>
      </c>
      <c r="X208" s="11">
        <f>'MB STOP cijfers'!X8</f>
        <v>0</v>
      </c>
      <c r="Y208" s="11">
        <f>'MB STOP cijfers'!Y8</f>
        <v>0</v>
      </c>
      <c r="Z208" s="49">
        <f>'MB STOP cijfers'!Z8</f>
        <v>2465</v>
      </c>
      <c r="AA208" s="11">
        <f>'MB STOP cijfers'!AA8</f>
        <v>500</v>
      </c>
      <c r="AB208" s="11">
        <f>'MB STOP cijfers'!AB8</f>
        <v>0</v>
      </c>
      <c r="AC208" s="11">
        <f>'MB STOP cijfers'!AC8</f>
        <v>513</v>
      </c>
      <c r="AD208" s="11">
        <f>'MB STOP cijfers'!AD8</f>
        <v>0</v>
      </c>
      <c r="AE208" s="11">
        <f>'MB STOP cijfers'!AE8</f>
        <v>0</v>
      </c>
      <c r="AF208" s="11">
        <f>'MB STOP cijfers'!AF8</f>
        <v>1452</v>
      </c>
      <c r="AG208" s="49">
        <f>'MB STOP cijfers'!AG8</f>
        <v>0</v>
      </c>
      <c r="AH208" s="15">
        <f>'MB STOP cijfers'!AH8</f>
        <v>500</v>
      </c>
      <c r="AI208" s="11">
        <f>'MB STOP cijfers'!AI8</f>
        <v>0</v>
      </c>
      <c r="AJ208" s="11">
        <f>'MB STOP cijfers'!AJ8</f>
        <v>0</v>
      </c>
      <c r="AK208" s="11">
        <f>'MB STOP cijfers'!AK8</f>
        <v>0</v>
      </c>
      <c r="AL208" s="49">
        <f>'MB STOP cijfers'!AL8</f>
        <v>0</v>
      </c>
      <c r="AM208" s="11">
        <f>'MB STOP cijfers'!AM8</f>
        <v>0</v>
      </c>
      <c r="AN208" s="11">
        <f>'MB STOP cijfers'!AN8</f>
        <v>0</v>
      </c>
      <c r="AO208" s="11">
        <f>'MB STOP cijfers'!AO8</f>
        <v>0</v>
      </c>
      <c r="AP208" s="11">
        <f>'MB STOP cijfers'!AP8</f>
        <v>0</v>
      </c>
      <c r="AQ208" s="11">
        <f>'MB STOP cijfers'!AQ8</f>
        <v>0</v>
      </c>
      <c r="AR208" s="49">
        <f>'MB STOP cijfers'!AR8</f>
        <v>0</v>
      </c>
      <c r="AS208" s="11">
        <f>'MB STOP cijfers'!AS8</f>
        <v>0</v>
      </c>
      <c r="AT208" s="11">
        <f>'MB STOP cijfers'!AT8</f>
        <v>0</v>
      </c>
      <c r="AU208" s="11">
        <f>'MB STOP cijfers'!AU8</f>
        <v>0</v>
      </c>
      <c r="AV208" s="11">
        <f>'MB STOP cijfers'!AV8</f>
        <v>0</v>
      </c>
      <c r="AW208" s="11">
        <f>'MB STOP cijfers'!AW8</f>
        <v>0</v>
      </c>
      <c r="AX208" s="11">
        <f>'MB STOP cijfers'!AX8</f>
        <v>0</v>
      </c>
      <c r="AY208" s="11">
        <f>'MB STOP cijfers'!AY8</f>
        <v>0</v>
      </c>
      <c r="AZ208" s="11">
        <f>'MB STOP cijfers'!AZ8</f>
        <v>0</v>
      </c>
      <c r="BA208" s="11">
        <f>'MB STOP cijfers'!BA8</f>
        <v>0</v>
      </c>
      <c r="BB208" s="11">
        <f>'MB STOP cijfers'!BB8</f>
        <v>0</v>
      </c>
      <c r="BC208" s="49">
        <f>'MB STOP cijfers'!BC8</f>
        <v>0</v>
      </c>
      <c r="BD208" s="11">
        <f>'MB STOP cijfers'!BD8</f>
        <v>0</v>
      </c>
      <c r="BE208" s="11">
        <f>'MB STOP cijfers'!BE8</f>
        <v>0</v>
      </c>
      <c r="BF208" s="11">
        <f>'MB STOP cijfers'!BF8</f>
        <v>0</v>
      </c>
      <c r="BG208" s="11">
        <f>'MB STOP cijfers'!BG8</f>
        <v>0</v>
      </c>
      <c r="BH208" s="11">
        <f>'MB STOP cijfers'!BH8</f>
        <v>726</v>
      </c>
      <c r="BI208" s="11">
        <f>'MB STOP cijfers'!BI8</f>
        <v>726</v>
      </c>
      <c r="BJ208" s="11">
        <f>'MB STOP cijfers'!BJ8</f>
        <v>0</v>
      </c>
      <c r="BK208" s="49">
        <f>'MB STOP cijfers'!BK8</f>
        <v>0</v>
      </c>
      <c r="BL208" s="11">
        <f>'MB STOP cijfers'!BL8</f>
        <v>0</v>
      </c>
      <c r="BM208" s="11">
        <f>'MB STOP cijfers'!BM8</f>
        <v>0</v>
      </c>
      <c r="BN208" s="11">
        <f>'MB STOP cijfers'!BN8</f>
        <v>0</v>
      </c>
      <c r="BO208" s="11">
        <f>'MB STOP cijfers'!BO8</f>
        <v>0</v>
      </c>
      <c r="BP208" s="11">
        <f>'MB STOP cijfers'!BP8</f>
        <v>0</v>
      </c>
      <c r="BQ208" s="49">
        <f>'MB STOP cijfers'!BQ8</f>
        <v>0</v>
      </c>
      <c r="BR208" s="11">
        <f>'MB STOP cijfers'!BR8</f>
        <v>0</v>
      </c>
      <c r="BS208" s="11">
        <f>'MB STOP cijfers'!BS8</f>
        <v>0</v>
      </c>
      <c r="BT208" s="11">
        <f>'MB STOP cijfers'!BT8</f>
        <v>0</v>
      </c>
      <c r="BU208" s="11">
        <f>'MB STOP cijfers'!BU8</f>
        <v>0</v>
      </c>
      <c r="BV208" s="11">
        <f>'MB STOP cijfers'!BV8</f>
        <v>0</v>
      </c>
      <c r="BW208" s="11">
        <f>'MB STOP cijfers'!BW8</f>
        <v>0</v>
      </c>
      <c r="BX208" s="47">
        <f>'MB STOP cijfers'!BX8</f>
        <v>513</v>
      </c>
      <c r="BY208" s="49">
        <f>'MB STOP cijfers'!BY8</f>
        <v>1952</v>
      </c>
      <c r="BZ208" s="11">
        <f>'MB STOP cijfers'!BZ8</f>
        <v>0</v>
      </c>
      <c r="CA208" s="11">
        <f>'MB STOP cijfers'!CA8</f>
        <v>0</v>
      </c>
      <c r="CB208" s="11">
        <f>'MB STOP cijfers'!CB8</f>
        <v>0</v>
      </c>
      <c r="CC208" s="11">
        <f>'MB STOP cijfers'!CC8</f>
        <v>0</v>
      </c>
      <c r="CD208" s="11">
        <f>'MB STOP cijfers'!CD8</f>
        <v>0</v>
      </c>
      <c r="CE208" s="11">
        <f>'MB STOP cijfers'!CE8</f>
        <v>0</v>
      </c>
      <c r="CF208" s="11">
        <f>'MB STOP cijfers'!CF8</f>
        <v>0</v>
      </c>
      <c r="CG208" s="11">
        <f>'MB STOP cijfers'!CG8</f>
        <v>0</v>
      </c>
      <c r="CH208" s="11">
        <f>'MB STOP cijfers'!CH8</f>
        <v>0</v>
      </c>
      <c r="CI208" s="11">
        <f>'MB STOP cijfers'!CI8</f>
        <v>0</v>
      </c>
      <c r="CJ208" s="11">
        <f>'MB STOP cijfers'!CJ8</f>
        <v>0</v>
      </c>
      <c r="CK208" s="11">
        <f>'MB STOP cijfers'!CK8</f>
        <v>0</v>
      </c>
      <c r="CL208" s="49">
        <f>'MB STOP cijfers'!CL8</f>
        <v>0</v>
      </c>
      <c r="CM208" s="11">
        <f>'MB STOP cijfers'!CM8</f>
        <v>0</v>
      </c>
      <c r="CN208" s="11">
        <f>'MB STOP cijfers'!CN8</f>
        <v>0</v>
      </c>
      <c r="CO208" s="11">
        <f>'MB STOP cijfers'!CO8</f>
        <v>0</v>
      </c>
      <c r="CP208" s="11">
        <f>'MB STOP cijfers'!CP8</f>
        <v>0</v>
      </c>
      <c r="CQ208" s="11">
        <f>'MB STOP cijfers'!CQ8</f>
        <v>0</v>
      </c>
      <c r="CR208" s="11">
        <f>'MB STOP cijfers'!CR8</f>
        <v>0</v>
      </c>
      <c r="CS208" s="11">
        <f>'MB STOP cijfers'!CS8</f>
        <v>0</v>
      </c>
      <c r="CT208" s="11">
        <f>'MB STOP cijfers'!CT8</f>
        <v>0</v>
      </c>
      <c r="CU208" s="11">
        <f>'MB STOP cijfers'!CU8</f>
        <v>0</v>
      </c>
      <c r="CV208" s="11">
        <f>'MB STOP cijfers'!CV8</f>
        <v>0</v>
      </c>
      <c r="CW208" s="11">
        <f>'MB STOP cijfers'!CW8</f>
        <v>0</v>
      </c>
      <c r="CX208" s="11">
        <f>'MB STOP cijfers'!CX8</f>
        <v>0</v>
      </c>
      <c r="CY208" s="26">
        <f>'MB STOP cijfers'!CY8</f>
        <v>0</v>
      </c>
      <c r="CZ208" s="15">
        <f>'MB STOP cijfers'!CZ8</f>
        <v>0</v>
      </c>
      <c r="DA208" s="11">
        <f>'MB STOP cijfers'!DA8</f>
        <v>0</v>
      </c>
      <c r="DB208" s="11">
        <f>'MB STOP cijfers'!DB8</f>
        <v>0</v>
      </c>
      <c r="DC208" s="11">
        <f>'MB STOP cijfers'!DC8</f>
        <v>0</v>
      </c>
      <c r="DD208" s="11">
        <f>'MB STOP cijfers'!DD8</f>
        <v>0</v>
      </c>
      <c r="DE208" s="11">
        <f>'MB STOP cijfers'!DE8</f>
        <v>0</v>
      </c>
      <c r="DF208" s="11">
        <f>'MB STOP cijfers'!DF8</f>
        <v>0</v>
      </c>
      <c r="DG208" s="11">
        <f>'MB STOP cijfers'!DG8</f>
        <v>0</v>
      </c>
      <c r="DH208" s="11">
        <f>'MB STOP cijfers'!DH8</f>
        <v>0</v>
      </c>
      <c r="DI208" s="11">
        <f>'MB STOP cijfers'!DI8</f>
        <v>0</v>
      </c>
      <c r="DJ208" s="11">
        <f>'MB STOP cijfers'!DJ8</f>
        <v>0</v>
      </c>
      <c r="DK208" s="11">
        <f>'MB STOP cijfers'!DK8</f>
        <v>0</v>
      </c>
      <c r="DL208" s="26">
        <f>'MB STOP cijfers'!DL8</f>
        <v>0</v>
      </c>
    </row>
    <row r="209" spans="1:116">
      <c r="A209" s="47">
        <f>'MB STOP cijfers'!A9</f>
        <v>0</v>
      </c>
      <c r="B209" s="49" t="str">
        <f>'MB STOP cijfers'!B9</f>
        <v>MRNT/MRNL/XINLMB00</v>
      </c>
      <c r="C209" s="4" t="str">
        <f>'MB STOP cijfers'!C9</f>
        <v>Microbiologie</v>
      </c>
      <c r="D209" s="4" t="str">
        <f>'MB STOP cijfers'!D9</f>
        <v>MB Monitoring &amp; Handhaving VWS</v>
      </c>
      <c r="E209" s="13" t="str">
        <f>'MB STOP cijfers'!E9</f>
        <v>Industriele verwerking Vis</v>
      </c>
      <c r="F209" s="4" t="str">
        <f>'MB STOP cijfers'!F9</f>
        <v>VWS</v>
      </c>
      <c r="G209" s="292">
        <f>'MB STOP cijfers'!G9</f>
        <v>0</v>
      </c>
      <c r="H209" s="15">
        <f>'MB STOP cijfers'!H9</f>
        <v>804</v>
      </c>
      <c r="I209" s="11">
        <f>'MB STOP cijfers'!I9</f>
        <v>1949</v>
      </c>
      <c r="J209" s="11">
        <f>'MB STOP cijfers'!J9</f>
        <v>0</v>
      </c>
      <c r="K209" s="11">
        <f>'MB STOP cijfers'!K9</f>
        <v>0</v>
      </c>
      <c r="L209" s="11">
        <f>'MB STOP cijfers'!L9</f>
        <v>0</v>
      </c>
      <c r="M209" s="11">
        <f>'MB STOP cijfers'!M9</f>
        <v>0</v>
      </c>
      <c r="N209" s="11">
        <f>'MB STOP cijfers'!N9</f>
        <v>0</v>
      </c>
      <c r="O209" s="11">
        <f>'MB STOP cijfers'!O9</f>
        <v>0</v>
      </c>
      <c r="P209" s="11">
        <f>'MB STOP cijfers'!P9</f>
        <v>0</v>
      </c>
      <c r="Q209" s="26">
        <f>'MB STOP cijfers'!Q9</f>
        <v>2753</v>
      </c>
      <c r="R209" s="15">
        <f>'MB STOP cijfers'!R9</f>
        <v>0</v>
      </c>
      <c r="S209" s="11">
        <f>'MB STOP cijfers'!S9</f>
        <v>0</v>
      </c>
      <c r="T209" s="11">
        <f>'MB STOP cijfers'!T9</f>
        <v>2753</v>
      </c>
      <c r="U209" s="11">
        <f>'MB STOP cijfers'!U9</f>
        <v>0</v>
      </c>
      <c r="V209" s="11">
        <f>'MB STOP cijfers'!V9</f>
        <v>0</v>
      </c>
      <c r="W209" s="11">
        <f>'MB STOP cijfers'!W9</f>
        <v>0</v>
      </c>
      <c r="X209" s="11">
        <f>'MB STOP cijfers'!X9</f>
        <v>0</v>
      </c>
      <c r="Y209" s="11">
        <f>'MB STOP cijfers'!Y9</f>
        <v>0</v>
      </c>
      <c r="Z209" s="49">
        <f>'MB STOP cijfers'!Z9</f>
        <v>2753</v>
      </c>
      <c r="AA209" s="11">
        <f>'MB STOP cijfers'!AA9</f>
        <v>344</v>
      </c>
      <c r="AB209" s="11">
        <f>'MB STOP cijfers'!AB9</f>
        <v>0</v>
      </c>
      <c r="AC209" s="11">
        <f>'MB STOP cijfers'!AC9</f>
        <v>0</v>
      </c>
      <c r="AD209" s="11">
        <f>'MB STOP cijfers'!AD9</f>
        <v>460</v>
      </c>
      <c r="AE209" s="11">
        <f>'MB STOP cijfers'!AE9</f>
        <v>0</v>
      </c>
      <c r="AF209" s="11">
        <f>'MB STOP cijfers'!AF9</f>
        <v>1949</v>
      </c>
      <c r="AG209" s="49">
        <f>'MB STOP cijfers'!AG9</f>
        <v>0</v>
      </c>
      <c r="AH209" s="15">
        <f>'MB STOP cijfers'!AH9</f>
        <v>344</v>
      </c>
      <c r="AI209" s="11">
        <f>'MB STOP cijfers'!AI9</f>
        <v>0</v>
      </c>
      <c r="AJ209" s="11">
        <f>'MB STOP cijfers'!AJ9</f>
        <v>0</v>
      </c>
      <c r="AK209" s="11">
        <f>'MB STOP cijfers'!AK9</f>
        <v>0</v>
      </c>
      <c r="AL209" s="49">
        <f>'MB STOP cijfers'!AL9</f>
        <v>0</v>
      </c>
      <c r="AM209" s="11">
        <f>'MB STOP cijfers'!AM9</f>
        <v>0</v>
      </c>
      <c r="AN209" s="11">
        <f>'MB STOP cijfers'!AN9</f>
        <v>0</v>
      </c>
      <c r="AO209" s="11">
        <f>'MB STOP cijfers'!AO9</f>
        <v>0</v>
      </c>
      <c r="AP209" s="11">
        <f>'MB STOP cijfers'!AP9</f>
        <v>460</v>
      </c>
      <c r="AQ209" s="11">
        <f>'MB STOP cijfers'!AQ9</f>
        <v>0</v>
      </c>
      <c r="AR209" s="49">
        <f>'MB STOP cijfers'!AR9</f>
        <v>0</v>
      </c>
      <c r="AS209" s="11">
        <f>'MB STOP cijfers'!AS9</f>
        <v>0</v>
      </c>
      <c r="AT209" s="11">
        <f>'MB STOP cijfers'!AT9</f>
        <v>0</v>
      </c>
      <c r="AU209" s="11">
        <f>'MB STOP cijfers'!AU9</f>
        <v>0</v>
      </c>
      <c r="AV209" s="11">
        <f>'MB STOP cijfers'!AV9</f>
        <v>0</v>
      </c>
      <c r="AW209" s="11">
        <f>'MB STOP cijfers'!AW9</f>
        <v>0</v>
      </c>
      <c r="AX209" s="11">
        <f>'MB STOP cijfers'!AX9</f>
        <v>0</v>
      </c>
      <c r="AY209" s="11">
        <f>'MB STOP cijfers'!AY9</f>
        <v>0</v>
      </c>
      <c r="AZ209" s="11">
        <f>'MB STOP cijfers'!AZ9</f>
        <v>0</v>
      </c>
      <c r="BA209" s="11">
        <f>'MB STOP cijfers'!BA9</f>
        <v>0</v>
      </c>
      <c r="BB209" s="11">
        <f>'MB STOP cijfers'!BB9</f>
        <v>0</v>
      </c>
      <c r="BC209" s="49">
        <f>'MB STOP cijfers'!BC9</f>
        <v>0</v>
      </c>
      <c r="BD209" s="11">
        <f>'MB STOP cijfers'!BD9</f>
        <v>0</v>
      </c>
      <c r="BE209" s="11">
        <f>'MB STOP cijfers'!BE9</f>
        <v>0</v>
      </c>
      <c r="BF209" s="11">
        <f>'MB STOP cijfers'!BF9</f>
        <v>0</v>
      </c>
      <c r="BG209" s="11">
        <f>'MB STOP cijfers'!BG9</f>
        <v>0</v>
      </c>
      <c r="BH209" s="11">
        <f>'MB STOP cijfers'!BH9</f>
        <v>975</v>
      </c>
      <c r="BI209" s="11">
        <f>'MB STOP cijfers'!BI9</f>
        <v>974</v>
      </c>
      <c r="BJ209" s="11">
        <f>'MB STOP cijfers'!BJ9</f>
        <v>0</v>
      </c>
      <c r="BK209" s="49">
        <f>'MB STOP cijfers'!BK9</f>
        <v>0</v>
      </c>
      <c r="BL209" s="11">
        <f>'MB STOP cijfers'!BL9</f>
        <v>0</v>
      </c>
      <c r="BM209" s="11">
        <f>'MB STOP cijfers'!BM9</f>
        <v>0</v>
      </c>
      <c r="BN209" s="11">
        <f>'MB STOP cijfers'!BN9</f>
        <v>0</v>
      </c>
      <c r="BO209" s="11">
        <f>'MB STOP cijfers'!BO9</f>
        <v>0</v>
      </c>
      <c r="BP209" s="11">
        <f>'MB STOP cijfers'!BP9</f>
        <v>0</v>
      </c>
      <c r="BQ209" s="49">
        <f>'MB STOP cijfers'!BQ9</f>
        <v>0</v>
      </c>
      <c r="BR209" s="11">
        <f>'MB STOP cijfers'!BR9</f>
        <v>0</v>
      </c>
      <c r="BS209" s="11">
        <f>'MB STOP cijfers'!BS9</f>
        <v>0</v>
      </c>
      <c r="BT209" s="11">
        <f>'MB STOP cijfers'!BT9</f>
        <v>0</v>
      </c>
      <c r="BU209" s="11">
        <f>'MB STOP cijfers'!BU9</f>
        <v>0</v>
      </c>
      <c r="BV209" s="11">
        <f>'MB STOP cijfers'!BV9</f>
        <v>0</v>
      </c>
      <c r="BW209" s="11">
        <f>'MB STOP cijfers'!BW9</f>
        <v>0</v>
      </c>
      <c r="BX209" s="47">
        <f>'MB STOP cijfers'!BX9</f>
        <v>0</v>
      </c>
      <c r="BY209" s="49">
        <f>'MB STOP cijfers'!BY9</f>
        <v>2753</v>
      </c>
      <c r="BZ209" s="11">
        <f>'MB STOP cijfers'!BZ9</f>
        <v>0</v>
      </c>
      <c r="CA209" s="11">
        <f>'MB STOP cijfers'!CA9</f>
        <v>0</v>
      </c>
      <c r="CB209" s="11">
        <f>'MB STOP cijfers'!CB9</f>
        <v>0</v>
      </c>
      <c r="CC209" s="11">
        <f>'MB STOP cijfers'!CC9</f>
        <v>0</v>
      </c>
      <c r="CD209" s="11">
        <f>'MB STOP cijfers'!CD9</f>
        <v>0</v>
      </c>
      <c r="CE209" s="11">
        <f>'MB STOP cijfers'!CE9</f>
        <v>0</v>
      </c>
      <c r="CF209" s="11">
        <f>'MB STOP cijfers'!CF9</f>
        <v>0</v>
      </c>
      <c r="CG209" s="11">
        <f>'MB STOP cijfers'!CG9</f>
        <v>0</v>
      </c>
      <c r="CH209" s="11">
        <f>'MB STOP cijfers'!CH9</f>
        <v>0</v>
      </c>
      <c r="CI209" s="11">
        <f>'MB STOP cijfers'!CI9</f>
        <v>0</v>
      </c>
      <c r="CJ209" s="11">
        <f>'MB STOP cijfers'!CJ9</f>
        <v>0</v>
      </c>
      <c r="CK209" s="11">
        <f>'MB STOP cijfers'!CK9</f>
        <v>0</v>
      </c>
      <c r="CL209" s="49">
        <f>'MB STOP cijfers'!CL9</f>
        <v>0</v>
      </c>
      <c r="CM209" s="11">
        <f>'MB STOP cijfers'!CM9</f>
        <v>0</v>
      </c>
      <c r="CN209" s="11">
        <f>'MB STOP cijfers'!CN9</f>
        <v>0</v>
      </c>
      <c r="CO209" s="11">
        <f>'MB STOP cijfers'!CO9</f>
        <v>0</v>
      </c>
      <c r="CP209" s="11">
        <f>'MB STOP cijfers'!CP9</f>
        <v>0</v>
      </c>
      <c r="CQ209" s="11">
        <f>'MB STOP cijfers'!CQ9</f>
        <v>0</v>
      </c>
      <c r="CR209" s="11">
        <f>'MB STOP cijfers'!CR9</f>
        <v>0</v>
      </c>
      <c r="CS209" s="11">
        <f>'MB STOP cijfers'!CS9</f>
        <v>0</v>
      </c>
      <c r="CT209" s="11">
        <f>'MB STOP cijfers'!CT9</f>
        <v>0</v>
      </c>
      <c r="CU209" s="11">
        <f>'MB STOP cijfers'!CU9</f>
        <v>0</v>
      </c>
      <c r="CV209" s="11">
        <f>'MB STOP cijfers'!CV9</f>
        <v>0</v>
      </c>
      <c r="CW209" s="11">
        <f>'MB STOP cijfers'!CW9</f>
        <v>0</v>
      </c>
      <c r="CX209" s="11">
        <f>'MB STOP cijfers'!CX9</f>
        <v>0</v>
      </c>
      <c r="CY209" s="26">
        <f>'MB STOP cijfers'!CY9</f>
        <v>0</v>
      </c>
      <c r="CZ209" s="15">
        <f>'MB STOP cijfers'!CZ9</f>
        <v>0</v>
      </c>
      <c r="DA209" s="11">
        <f>'MB STOP cijfers'!DA9</f>
        <v>0</v>
      </c>
      <c r="DB209" s="11">
        <f>'MB STOP cijfers'!DB9</f>
        <v>0</v>
      </c>
      <c r="DC209" s="11">
        <f>'MB STOP cijfers'!DC9</f>
        <v>0</v>
      </c>
      <c r="DD209" s="11">
        <f>'MB STOP cijfers'!DD9</f>
        <v>0</v>
      </c>
      <c r="DE209" s="11">
        <f>'MB STOP cijfers'!DE9</f>
        <v>0</v>
      </c>
      <c r="DF209" s="11">
        <f>'MB STOP cijfers'!DF9</f>
        <v>0</v>
      </c>
      <c r="DG209" s="11">
        <f>'MB STOP cijfers'!DG9</f>
        <v>0</v>
      </c>
      <c r="DH209" s="11">
        <f>'MB STOP cijfers'!DH9</f>
        <v>0</v>
      </c>
      <c r="DI209" s="11">
        <f>'MB STOP cijfers'!DI9</f>
        <v>0</v>
      </c>
      <c r="DJ209" s="11">
        <f>'MB STOP cijfers'!DJ9</f>
        <v>0</v>
      </c>
      <c r="DK209" s="11">
        <f>'MB STOP cijfers'!DK9</f>
        <v>0</v>
      </c>
      <c r="DL209" s="26">
        <f>'MB STOP cijfers'!DL9</f>
        <v>0</v>
      </c>
    </row>
    <row r="210" spans="1:116">
      <c r="A210" s="47">
        <f>'MB STOP cijfers'!A10</f>
        <v>0</v>
      </c>
      <c r="B210" s="49" t="str">
        <f>'MB STOP cijfers'!B10</f>
        <v>MRNT/MRNA/MRNK</v>
      </c>
      <c r="C210" s="4" t="str">
        <f>'MB STOP cijfers'!C10</f>
        <v>Microbiologie</v>
      </c>
      <c r="D210" s="4" t="str">
        <f>'MB STOP cijfers'!D10</f>
        <v>MB Monitoring &amp; Handhaving VWS</v>
      </c>
      <c r="E210" s="13" t="str">
        <f>'MB STOP cijfers'!E10</f>
        <v>Overig</v>
      </c>
      <c r="F210" s="4" t="str">
        <f>'MB STOP cijfers'!F10</f>
        <v>VWS</v>
      </c>
      <c r="G210" s="292">
        <f>'MB STOP cijfers'!G10</f>
        <v>0</v>
      </c>
      <c r="H210" s="15">
        <f>'MB STOP cijfers'!H10</f>
        <v>5032</v>
      </c>
      <c r="I210" s="36">
        <f>'MB STOP cijfers'!I10</f>
        <v>0</v>
      </c>
      <c r="J210" s="11">
        <f>'MB STOP cijfers'!J10</f>
        <v>340</v>
      </c>
      <c r="K210" s="11">
        <f>'MB STOP cijfers'!K10</f>
        <v>11612</v>
      </c>
      <c r="L210" s="11">
        <f>'MB STOP cijfers'!L10</f>
        <v>0</v>
      </c>
      <c r="M210" s="11">
        <f>'MB STOP cijfers'!M10</f>
        <v>0</v>
      </c>
      <c r="N210" s="11">
        <f>'MB STOP cijfers'!N10</f>
        <v>0</v>
      </c>
      <c r="O210" s="11">
        <f>'MB STOP cijfers'!O10</f>
        <v>0</v>
      </c>
      <c r="P210" s="11">
        <f>'MB STOP cijfers'!P10</f>
        <v>0</v>
      </c>
      <c r="Q210" s="26">
        <f>'MB STOP cijfers'!Q10</f>
        <v>16984</v>
      </c>
      <c r="R210" s="15">
        <f>'MB STOP cijfers'!R10</f>
        <v>0</v>
      </c>
      <c r="S210" s="11">
        <f>'MB STOP cijfers'!S10</f>
        <v>0</v>
      </c>
      <c r="T210" s="11">
        <f>'MB STOP cijfers'!T10</f>
        <v>16984</v>
      </c>
      <c r="U210" s="11">
        <f>'MB STOP cijfers'!U10</f>
        <v>0</v>
      </c>
      <c r="V210" s="11">
        <f>'MB STOP cijfers'!V10</f>
        <v>0</v>
      </c>
      <c r="W210" s="11">
        <f>'MB STOP cijfers'!W10</f>
        <v>0</v>
      </c>
      <c r="X210" s="11">
        <f>'MB STOP cijfers'!X10</f>
        <v>0</v>
      </c>
      <c r="Y210" s="11">
        <f>'MB STOP cijfers'!Y10</f>
        <v>0</v>
      </c>
      <c r="Z210" s="49">
        <f>'MB STOP cijfers'!Z10</f>
        <v>16984</v>
      </c>
      <c r="AA210" s="11">
        <f>'MB STOP cijfers'!AA10</f>
        <v>4687</v>
      </c>
      <c r="AB210" s="11">
        <f>'MB STOP cijfers'!AB10</f>
        <v>0</v>
      </c>
      <c r="AC210" s="11">
        <f>'MB STOP cijfers'!AC10</f>
        <v>685</v>
      </c>
      <c r="AD210" s="11">
        <f>'MB STOP cijfers'!AD10</f>
        <v>0</v>
      </c>
      <c r="AE210" s="11">
        <f>'MB STOP cijfers'!AE10</f>
        <v>0</v>
      </c>
      <c r="AF210" s="11">
        <f>'MB STOP cijfers'!AF10</f>
        <v>11612</v>
      </c>
      <c r="AG210" s="49">
        <f>'MB STOP cijfers'!AG10</f>
        <v>0</v>
      </c>
      <c r="AH210" s="15">
        <f>'MB STOP cijfers'!AH10</f>
        <v>4687</v>
      </c>
      <c r="AI210" s="11">
        <f>'MB STOP cijfers'!AI10</f>
        <v>0</v>
      </c>
      <c r="AJ210" s="11">
        <f>'MB STOP cijfers'!AJ10</f>
        <v>0</v>
      </c>
      <c r="AK210" s="11">
        <f>'MB STOP cijfers'!AK10</f>
        <v>0</v>
      </c>
      <c r="AL210" s="49">
        <f>'MB STOP cijfers'!AL10</f>
        <v>0</v>
      </c>
      <c r="AM210" s="11">
        <f>'MB STOP cijfers'!AM10</f>
        <v>0</v>
      </c>
      <c r="AN210" s="11">
        <f>'MB STOP cijfers'!AN10</f>
        <v>0</v>
      </c>
      <c r="AO210" s="11">
        <f>'MB STOP cijfers'!AO10</f>
        <v>0</v>
      </c>
      <c r="AP210" s="11">
        <f>'MB STOP cijfers'!AP10</f>
        <v>0</v>
      </c>
      <c r="AQ210" s="11">
        <f>'MB STOP cijfers'!AQ10</f>
        <v>0</v>
      </c>
      <c r="AR210" s="49">
        <f>'MB STOP cijfers'!AR10</f>
        <v>0</v>
      </c>
      <c r="AS210" s="11">
        <f>'MB STOP cijfers'!AS10</f>
        <v>0</v>
      </c>
      <c r="AT210" s="11">
        <f>'MB STOP cijfers'!AT10</f>
        <v>0</v>
      </c>
      <c r="AU210" s="11">
        <f>'MB STOP cijfers'!AU10</f>
        <v>0</v>
      </c>
      <c r="AV210" s="11">
        <f>'MB STOP cijfers'!AV10</f>
        <v>0</v>
      </c>
      <c r="AW210" s="11">
        <f>'MB STOP cijfers'!AW10</f>
        <v>0</v>
      </c>
      <c r="AX210" s="11">
        <f>'MB STOP cijfers'!AX10</f>
        <v>0</v>
      </c>
      <c r="AY210" s="11">
        <f>'MB STOP cijfers'!AY10</f>
        <v>0</v>
      </c>
      <c r="AZ210" s="11">
        <f>'MB STOP cijfers'!AZ10</f>
        <v>0</v>
      </c>
      <c r="BA210" s="11">
        <f>'MB STOP cijfers'!BA10</f>
        <v>0</v>
      </c>
      <c r="BB210" s="11">
        <f>'MB STOP cijfers'!BB10</f>
        <v>0</v>
      </c>
      <c r="BC210" s="49">
        <f>'MB STOP cijfers'!BC10</f>
        <v>0</v>
      </c>
      <c r="BD210" s="11">
        <f>'MB STOP cijfers'!BD10</f>
        <v>0</v>
      </c>
      <c r="BE210" s="11">
        <f>'MB STOP cijfers'!BE10</f>
        <v>0</v>
      </c>
      <c r="BF210" s="11">
        <f>'MB STOP cijfers'!BF10</f>
        <v>0</v>
      </c>
      <c r="BG210" s="11">
        <f>'MB STOP cijfers'!BG10</f>
        <v>0</v>
      </c>
      <c r="BH210" s="11">
        <f>'MB STOP cijfers'!BH10</f>
        <v>0</v>
      </c>
      <c r="BI210" s="11">
        <f>'MB STOP cijfers'!BI10</f>
        <v>0</v>
      </c>
      <c r="BJ210" s="11">
        <f>'MB STOP cijfers'!BJ10</f>
        <v>11612</v>
      </c>
      <c r="BK210" s="49">
        <f>'MB STOP cijfers'!BK10</f>
        <v>0</v>
      </c>
      <c r="BL210" s="11">
        <f>'MB STOP cijfers'!BL10</f>
        <v>0</v>
      </c>
      <c r="BM210" s="11">
        <f>'MB STOP cijfers'!BM10</f>
        <v>0</v>
      </c>
      <c r="BN210" s="11">
        <f>'MB STOP cijfers'!BN10</f>
        <v>0</v>
      </c>
      <c r="BO210" s="11">
        <f>'MB STOP cijfers'!BO10</f>
        <v>0</v>
      </c>
      <c r="BP210" s="11">
        <f>'MB STOP cijfers'!BP10</f>
        <v>0</v>
      </c>
      <c r="BQ210" s="49">
        <f>'MB STOP cijfers'!BQ10</f>
        <v>0</v>
      </c>
      <c r="BR210" s="11">
        <f>'MB STOP cijfers'!BR10</f>
        <v>0</v>
      </c>
      <c r="BS210" s="11">
        <f>'MB STOP cijfers'!BS10</f>
        <v>0</v>
      </c>
      <c r="BT210" s="11">
        <f>'MB STOP cijfers'!BT10</f>
        <v>0</v>
      </c>
      <c r="BU210" s="11">
        <f>'MB STOP cijfers'!BU10</f>
        <v>0</v>
      </c>
      <c r="BV210" s="11">
        <f>'MB STOP cijfers'!BV10</f>
        <v>0</v>
      </c>
      <c r="BW210" s="11">
        <f>'MB STOP cijfers'!BW10</f>
        <v>0</v>
      </c>
      <c r="BX210" s="47">
        <f>'MB STOP cijfers'!BX10</f>
        <v>685</v>
      </c>
      <c r="BY210" s="49">
        <f>'MB STOP cijfers'!BY10</f>
        <v>16299</v>
      </c>
      <c r="BZ210" s="11">
        <f>'MB STOP cijfers'!BZ10</f>
        <v>0</v>
      </c>
      <c r="CA210" s="11">
        <f>'MB STOP cijfers'!CA10</f>
        <v>0</v>
      </c>
      <c r="CB210" s="11">
        <f>'MB STOP cijfers'!CB10</f>
        <v>0</v>
      </c>
      <c r="CC210" s="11">
        <f>'MB STOP cijfers'!CC10</f>
        <v>0</v>
      </c>
      <c r="CD210" s="11">
        <f>'MB STOP cijfers'!CD10</f>
        <v>0</v>
      </c>
      <c r="CE210" s="11">
        <f>'MB STOP cijfers'!CE10</f>
        <v>0</v>
      </c>
      <c r="CF210" s="11">
        <f>'MB STOP cijfers'!CF10</f>
        <v>0</v>
      </c>
      <c r="CG210" s="11">
        <f>'MB STOP cijfers'!CG10</f>
        <v>0</v>
      </c>
      <c r="CH210" s="11">
        <f>'MB STOP cijfers'!CH10</f>
        <v>0</v>
      </c>
      <c r="CI210" s="11">
        <f>'MB STOP cijfers'!CI10</f>
        <v>0</v>
      </c>
      <c r="CJ210" s="11">
        <f>'MB STOP cijfers'!CJ10</f>
        <v>0</v>
      </c>
      <c r="CK210" s="11">
        <f>'MB STOP cijfers'!CK10</f>
        <v>0</v>
      </c>
      <c r="CL210" s="49">
        <f>'MB STOP cijfers'!CL10</f>
        <v>0</v>
      </c>
      <c r="CM210" s="11">
        <f>'MB STOP cijfers'!CM10</f>
        <v>0</v>
      </c>
      <c r="CN210" s="11">
        <f>'MB STOP cijfers'!CN10</f>
        <v>0</v>
      </c>
      <c r="CO210" s="11">
        <f>'MB STOP cijfers'!CO10</f>
        <v>0</v>
      </c>
      <c r="CP210" s="11">
        <f>'MB STOP cijfers'!CP10</f>
        <v>0</v>
      </c>
      <c r="CQ210" s="11">
        <f>'MB STOP cijfers'!CQ10</f>
        <v>0</v>
      </c>
      <c r="CR210" s="11">
        <f>'MB STOP cijfers'!CR10</f>
        <v>0</v>
      </c>
      <c r="CS210" s="11">
        <f>'MB STOP cijfers'!CS10</f>
        <v>0</v>
      </c>
      <c r="CT210" s="11">
        <f>'MB STOP cijfers'!CT10</f>
        <v>0</v>
      </c>
      <c r="CU210" s="11">
        <f>'MB STOP cijfers'!CU10</f>
        <v>0</v>
      </c>
      <c r="CV210" s="11">
        <f>'MB STOP cijfers'!CV10</f>
        <v>0</v>
      </c>
      <c r="CW210" s="11">
        <f>'MB STOP cijfers'!CW10</f>
        <v>0</v>
      </c>
      <c r="CX210" s="11">
        <f>'MB STOP cijfers'!CX10</f>
        <v>0</v>
      </c>
      <c r="CY210" s="26">
        <f>'MB STOP cijfers'!CY10</f>
        <v>0</v>
      </c>
      <c r="CZ210" s="15">
        <f>'MB STOP cijfers'!CZ10</f>
        <v>0</v>
      </c>
      <c r="DA210" s="11">
        <f>'MB STOP cijfers'!DA10</f>
        <v>0</v>
      </c>
      <c r="DB210" s="11">
        <f>'MB STOP cijfers'!DB10</f>
        <v>0</v>
      </c>
      <c r="DC210" s="11">
        <f>'MB STOP cijfers'!DC10</f>
        <v>0</v>
      </c>
      <c r="DD210" s="11">
        <f>'MB STOP cijfers'!DD10</f>
        <v>0</v>
      </c>
      <c r="DE210" s="11">
        <f>'MB STOP cijfers'!DE10</f>
        <v>0</v>
      </c>
      <c r="DF210" s="11">
        <f>'MB STOP cijfers'!DF10</f>
        <v>0</v>
      </c>
      <c r="DG210" s="11">
        <f>'MB STOP cijfers'!DG10</f>
        <v>0</v>
      </c>
      <c r="DH210" s="11">
        <f>'MB STOP cijfers'!DH10</f>
        <v>0</v>
      </c>
      <c r="DI210" s="11">
        <f>'MB STOP cijfers'!DI10</f>
        <v>0</v>
      </c>
      <c r="DJ210" s="11">
        <f>'MB STOP cijfers'!DJ10</f>
        <v>0</v>
      </c>
      <c r="DK210" s="11">
        <f>'MB STOP cijfers'!DK10</f>
        <v>0</v>
      </c>
      <c r="DL210" s="26">
        <f>'MB STOP cijfers'!DL10</f>
        <v>0</v>
      </c>
    </row>
    <row r="211" spans="1:116">
      <c r="A211" s="47">
        <f>'MB STOP cijfers'!A11</f>
        <v>0</v>
      </c>
      <c r="B211" s="49" t="str">
        <f>'MB STOP cijfers'!B11</f>
        <v>MRNT/MRNL/XINLMB00</v>
      </c>
      <c r="C211" s="4" t="str">
        <f>'MB STOP cijfers'!C11</f>
        <v>Microbiologie</v>
      </c>
      <c r="D211" s="4" t="str">
        <f>'MB STOP cijfers'!D11</f>
        <v>MB Monitoring &amp; Handhaving VWS</v>
      </c>
      <c r="E211" s="13" t="str">
        <f>'MB STOP cijfers'!E11</f>
        <v>Primaire productiebedrijven</v>
      </c>
      <c r="F211" s="4" t="str">
        <f>'MB STOP cijfers'!F11</f>
        <v>VWS</v>
      </c>
      <c r="G211" s="292">
        <f>'MB STOP cijfers'!G11</f>
        <v>0</v>
      </c>
      <c r="H211" s="15">
        <f>'MB STOP cijfers'!H11</f>
        <v>934</v>
      </c>
      <c r="I211" s="11">
        <f>'MB STOP cijfers'!I11</f>
        <v>2992</v>
      </c>
      <c r="J211" s="11">
        <f>'MB STOP cijfers'!J11</f>
        <v>0</v>
      </c>
      <c r="K211" s="11">
        <f>'MB STOP cijfers'!K11</f>
        <v>0</v>
      </c>
      <c r="L211" s="11">
        <f>'MB STOP cijfers'!L11</f>
        <v>0</v>
      </c>
      <c r="M211" s="11">
        <f>'MB STOP cijfers'!M11</f>
        <v>0</v>
      </c>
      <c r="N211" s="11">
        <f>'MB STOP cijfers'!N11</f>
        <v>0</v>
      </c>
      <c r="O211" s="11">
        <f>'MB STOP cijfers'!O11</f>
        <v>0</v>
      </c>
      <c r="P211" s="11">
        <f>'MB STOP cijfers'!P11</f>
        <v>0</v>
      </c>
      <c r="Q211" s="26">
        <f>'MB STOP cijfers'!Q11</f>
        <v>3926</v>
      </c>
      <c r="R211" s="15">
        <f>'MB STOP cijfers'!R11</f>
        <v>75</v>
      </c>
      <c r="S211" s="11">
        <f>'MB STOP cijfers'!S11</f>
        <v>800</v>
      </c>
      <c r="T211" s="11">
        <f>'MB STOP cijfers'!T11</f>
        <v>3051</v>
      </c>
      <c r="U211" s="11">
        <f>'MB STOP cijfers'!U11</f>
        <v>0</v>
      </c>
      <c r="V211" s="11">
        <f>'MB STOP cijfers'!V11</f>
        <v>0</v>
      </c>
      <c r="W211" s="11">
        <f>'MB STOP cijfers'!W11</f>
        <v>0</v>
      </c>
      <c r="X211" s="11">
        <f>'MB STOP cijfers'!X11</f>
        <v>0</v>
      </c>
      <c r="Y211" s="11">
        <f>'MB STOP cijfers'!Y11</f>
        <v>0</v>
      </c>
      <c r="Z211" s="49">
        <f>'MB STOP cijfers'!Z11</f>
        <v>3926</v>
      </c>
      <c r="AA211" s="11">
        <f>'MB STOP cijfers'!AA11</f>
        <v>59</v>
      </c>
      <c r="AB211" s="11">
        <f>'MB STOP cijfers'!AB11</f>
        <v>0</v>
      </c>
      <c r="AC211" s="11">
        <f>'MB STOP cijfers'!AC11</f>
        <v>0</v>
      </c>
      <c r="AD211" s="11">
        <f>'MB STOP cijfers'!AD11</f>
        <v>0</v>
      </c>
      <c r="AE211" s="11">
        <f>'MB STOP cijfers'!AE11</f>
        <v>0</v>
      </c>
      <c r="AF211" s="11">
        <f>'MB STOP cijfers'!AF11</f>
        <v>2992</v>
      </c>
      <c r="AG211" s="49">
        <f>'MB STOP cijfers'!AG11</f>
        <v>0</v>
      </c>
      <c r="AH211" s="15">
        <f>'MB STOP cijfers'!AH11</f>
        <v>59</v>
      </c>
      <c r="AI211" s="11">
        <f>'MB STOP cijfers'!AI11</f>
        <v>0</v>
      </c>
      <c r="AJ211" s="11">
        <f>'MB STOP cijfers'!AJ11</f>
        <v>0</v>
      </c>
      <c r="AK211" s="11">
        <f>'MB STOP cijfers'!AK11</f>
        <v>0</v>
      </c>
      <c r="AL211" s="49">
        <f>'MB STOP cijfers'!AL11</f>
        <v>0</v>
      </c>
      <c r="AM211" s="11">
        <f>'MB STOP cijfers'!AM11</f>
        <v>0</v>
      </c>
      <c r="AN211" s="11">
        <f>'MB STOP cijfers'!AN11</f>
        <v>0</v>
      </c>
      <c r="AO211" s="11">
        <f>'MB STOP cijfers'!AO11</f>
        <v>0</v>
      </c>
      <c r="AP211" s="11">
        <f>'MB STOP cijfers'!AP11</f>
        <v>0</v>
      </c>
      <c r="AQ211" s="11">
        <f>'MB STOP cijfers'!AQ11</f>
        <v>0</v>
      </c>
      <c r="AR211" s="49">
        <f>'MB STOP cijfers'!AR11</f>
        <v>0</v>
      </c>
      <c r="AS211" s="11">
        <f>'MB STOP cijfers'!AS11</f>
        <v>0</v>
      </c>
      <c r="AT211" s="11">
        <f>'MB STOP cijfers'!AT11</f>
        <v>0</v>
      </c>
      <c r="AU211" s="11">
        <f>'MB STOP cijfers'!AU11</f>
        <v>0</v>
      </c>
      <c r="AV211" s="11">
        <f>'MB STOP cijfers'!AV11</f>
        <v>0</v>
      </c>
      <c r="AW211" s="11">
        <f>'MB STOP cijfers'!AW11</f>
        <v>0</v>
      </c>
      <c r="AX211" s="11">
        <f>'MB STOP cijfers'!AX11</f>
        <v>0</v>
      </c>
      <c r="AY211" s="11">
        <f>'MB STOP cijfers'!AY11</f>
        <v>0</v>
      </c>
      <c r="AZ211" s="11">
        <f>'MB STOP cijfers'!AZ11</f>
        <v>0</v>
      </c>
      <c r="BA211" s="11">
        <f>'MB STOP cijfers'!BA11</f>
        <v>0</v>
      </c>
      <c r="BB211" s="11">
        <f>'MB STOP cijfers'!BB11</f>
        <v>0</v>
      </c>
      <c r="BC211" s="49">
        <f>'MB STOP cijfers'!BC11</f>
        <v>0</v>
      </c>
      <c r="BD211" s="11">
        <f>'MB STOP cijfers'!BD11</f>
        <v>0</v>
      </c>
      <c r="BE211" s="11">
        <f>'MB STOP cijfers'!BE11</f>
        <v>0</v>
      </c>
      <c r="BF211" s="11">
        <f>'MB STOP cijfers'!BF11</f>
        <v>0</v>
      </c>
      <c r="BG211" s="11">
        <f>'MB STOP cijfers'!BG11</f>
        <v>0</v>
      </c>
      <c r="BH211" s="11">
        <f>'MB STOP cijfers'!BH11</f>
        <v>1496</v>
      </c>
      <c r="BI211" s="11">
        <f>'MB STOP cijfers'!BI11</f>
        <v>1496</v>
      </c>
      <c r="BJ211" s="11">
        <f>'MB STOP cijfers'!BJ11</f>
        <v>0</v>
      </c>
      <c r="BK211" s="49">
        <f>'MB STOP cijfers'!BK11</f>
        <v>0</v>
      </c>
      <c r="BL211" s="11">
        <f>'MB STOP cijfers'!BL11</f>
        <v>0</v>
      </c>
      <c r="BM211" s="11">
        <f>'MB STOP cijfers'!BM11</f>
        <v>0</v>
      </c>
      <c r="BN211" s="11">
        <f>'MB STOP cijfers'!BN11</f>
        <v>0</v>
      </c>
      <c r="BO211" s="11">
        <f>'MB STOP cijfers'!BO11</f>
        <v>0</v>
      </c>
      <c r="BP211" s="11">
        <f>'MB STOP cijfers'!BP11</f>
        <v>0</v>
      </c>
      <c r="BQ211" s="49">
        <f>'MB STOP cijfers'!BQ11</f>
        <v>0</v>
      </c>
      <c r="BR211" s="11">
        <f>'MB STOP cijfers'!BR11</f>
        <v>0</v>
      </c>
      <c r="BS211" s="11">
        <f>'MB STOP cijfers'!BS11</f>
        <v>0</v>
      </c>
      <c r="BT211" s="11">
        <f>'MB STOP cijfers'!BT11</f>
        <v>0</v>
      </c>
      <c r="BU211" s="11">
        <f>'MB STOP cijfers'!BU11</f>
        <v>0</v>
      </c>
      <c r="BV211" s="11">
        <f>'MB STOP cijfers'!BV11</f>
        <v>0</v>
      </c>
      <c r="BW211" s="11">
        <f>'MB STOP cijfers'!BW11</f>
        <v>0</v>
      </c>
      <c r="BX211" s="47">
        <f>'MB STOP cijfers'!BX11</f>
        <v>0</v>
      </c>
      <c r="BY211" s="49">
        <f>'MB STOP cijfers'!BY11</f>
        <v>3051</v>
      </c>
      <c r="BZ211" s="11">
        <f>'MB STOP cijfers'!BZ11</f>
        <v>0</v>
      </c>
      <c r="CA211" s="11">
        <f>'MB STOP cijfers'!CA11</f>
        <v>0</v>
      </c>
      <c r="CB211" s="11">
        <f>'MB STOP cijfers'!CB11</f>
        <v>0</v>
      </c>
      <c r="CC211" s="11">
        <f>'MB STOP cijfers'!CC11</f>
        <v>0</v>
      </c>
      <c r="CD211" s="11">
        <f>'MB STOP cijfers'!CD11</f>
        <v>0</v>
      </c>
      <c r="CE211" s="11">
        <f>'MB STOP cijfers'!CE11</f>
        <v>0</v>
      </c>
      <c r="CF211" s="11">
        <f>'MB STOP cijfers'!CF11</f>
        <v>0</v>
      </c>
      <c r="CG211" s="11">
        <f>'MB STOP cijfers'!CG11</f>
        <v>0</v>
      </c>
      <c r="CH211" s="11">
        <f>'MB STOP cijfers'!CH11</f>
        <v>0</v>
      </c>
      <c r="CI211" s="11">
        <f>'MB STOP cijfers'!CI11</f>
        <v>0</v>
      </c>
      <c r="CJ211" s="11">
        <f>'MB STOP cijfers'!CJ11</f>
        <v>0</v>
      </c>
      <c r="CK211" s="11">
        <f>'MB STOP cijfers'!CK11</f>
        <v>0</v>
      </c>
      <c r="CL211" s="49">
        <f>'MB STOP cijfers'!CL11</f>
        <v>0</v>
      </c>
      <c r="CM211" s="11">
        <f>'MB STOP cijfers'!CM11</f>
        <v>0</v>
      </c>
      <c r="CN211" s="11">
        <f>'MB STOP cijfers'!CN11</f>
        <v>0</v>
      </c>
      <c r="CO211" s="11">
        <f>'MB STOP cijfers'!CO11</f>
        <v>0</v>
      </c>
      <c r="CP211" s="11">
        <f>'MB STOP cijfers'!CP11</f>
        <v>0</v>
      </c>
      <c r="CQ211" s="11">
        <f>'MB STOP cijfers'!CQ11</f>
        <v>0</v>
      </c>
      <c r="CR211" s="11">
        <f>'MB STOP cijfers'!CR11</f>
        <v>0</v>
      </c>
      <c r="CS211" s="11">
        <f>'MB STOP cijfers'!CS11</f>
        <v>0</v>
      </c>
      <c r="CT211" s="11">
        <f>'MB STOP cijfers'!CT11</f>
        <v>0</v>
      </c>
      <c r="CU211" s="11">
        <f>'MB STOP cijfers'!CU11</f>
        <v>0</v>
      </c>
      <c r="CV211" s="11">
        <f>'MB STOP cijfers'!CV11</f>
        <v>0</v>
      </c>
      <c r="CW211" s="11">
        <f>'MB STOP cijfers'!CW11</f>
        <v>0</v>
      </c>
      <c r="CX211" s="11">
        <f>'MB STOP cijfers'!CX11</f>
        <v>0</v>
      </c>
      <c r="CY211" s="26">
        <f>'MB STOP cijfers'!CY11</f>
        <v>0</v>
      </c>
      <c r="CZ211" s="15">
        <f>'MB STOP cijfers'!CZ11</f>
        <v>0</v>
      </c>
      <c r="DA211" s="11">
        <f>'MB STOP cijfers'!DA11</f>
        <v>0</v>
      </c>
      <c r="DB211" s="11">
        <f>'MB STOP cijfers'!DB11</f>
        <v>0</v>
      </c>
      <c r="DC211" s="11">
        <f>'MB STOP cijfers'!DC11</f>
        <v>0</v>
      </c>
      <c r="DD211" s="11">
        <f>'MB STOP cijfers'!DD11</f>
        <v>0</v>
      </c>
      <c r="DE211" s="11">
        <f>'MB STOP cijfers'!DE11</f>
        <v>0</v>
      </c>
      <c r="DF211" s="11">
        <f>'MB STOP cijfers'!DF11</f>
        <v>0</v>
      </c>
      <c r="DG211" s="11">
        <f>'MB STOP cijfers'!DG11</f>
        <v>0</v>
      </c>
      <c r="DH211" s="11">
        <f>'MB STOP cijfers'!DH11</f>
        <v>0</v>
      </c>
      <c r="DI211" s="11">
        <f>'MB STOP cijfers'!DI11</f>
        <v>0</v>
      </c>
      <c r="DJ211" s="11">
        <f>'MB STOP cijfers'!DJ11</f>
        <v>0</v>
      </c>
      <c r="DK211" s="11">
        <f>'MB STOP cijfers'!DK11</f>
        <v>0</v>
      </c>
      <c r="DL211" s="26">
        <f>'MB STOP cijfers'!DL11</f>
        <v>0</v>
      </c>
    </row>
    <row r="212" spans="1:116">
      <c r="A212" s="47">
        <f>'MB STOP cijfers'!A12</f>
        <v>0</v>
      </c>
      <c r="B212" s="49" t="str">
        <f>'MB STOP cijfers'!B12</f>
        <v>MRNT/MRNL/XINLMB00</v>
      </c>
      <c r="C212" s="4" t="str">
        <f>'MB STOP cijfers'!C12</f>
        <v>Microbiologie</v>
      </c>
      <c r="D212" s="4" t="str">
        <f>'MB STOP cijfers'!D12</f>
        <v>MB Monitoring &amp; Handhaving VWS</v>
      </c>
      <c r="E212" s="13" t="str">
        <f>'MB STOP cijfers'!E12</f>
        <v>Primaire verwerking</v>
      </c>
      <c r="F212" s="4" t="str">
        <f>'MB STOP cijfers'!F12</f>
        <v>VWS</v>
      </c>
      <c r="G212" s="292">
        <f>'MB STOP cijfers'!G12</f>
        <v>0</v>
      </c>
      <c r="H212" s="15">
        <f>'MB STOP cijfers'!H12</f>
        <v>534</v>
      </c>
      <c r="I212" s="11">
        <f>'MB STOP cijfers'!I12</f>
        <v>2137</v>
      </c>
      <c r="J212" s="11">
        <f>'MB STOP cijfers'!J12</f>
        <v>0</v>
      </c>
      <c r="K212" s="11">
        <f>'MB STOP cijfers'!K12</f>
        <v>0</v>
      </c>
      <c r="L212" s="11">
        <f>'MB STOP cijfers'!L12</f>
        <v>0</v>
      </c>
      <c r="M212" s="11">
        <f>'MB STOP cijfers'!M12</f>
        <v>0</v>
      </c>
      <c r="N212" s="11">
        <f>'MB STOP cijfers'!N12</f>
        <v>0</v>
      </c>
      <c r="O212" s="11">
        <f>'MB STOP cijfers'!O12</f>
        <v>0</v>
      </c>
      <c r="P212" s="11">
        <f>'MB STOP cijfers'!P12</f>
        <v>0</v>
      </c>
      <c r="Q212" s="26">
        <f>'MB STOP cijfers'!Q12</f>
        <v>2671</v>
      </c>
      <c r="R212" s="308">
        <f>'MB STOP cijfers'!R12</f>
        <v>375</v>
      </c>
      <c r="S212" s="11" t="str">
        <f>'MB STOP cijfers'!S12</f>
        <v xml:space="preserve">    </v>
      </c>
      <c r="T212" s="11">
        <f>'MB STOP cijfers'!T12</f>
        <v>2296</v>
      </c>
      <c r="U212" s="11">
        <f>'MB STOP cijfers'!U12</f>
        <v>0</v>
      </c>
      <c r="V212" s="11">
        <f>'MB STOP cijfers'!V12</f>
        <v>0</v>
      </c>
      <c r="W212" s="11">
        <f>'MB STOP cijfers'!W12</f>
        <v>0</v>
      </c>
      <c r="X212" s="11">
        <f>'MB STOP cijfers'!X12</f>
        <v>0</v>
      </c>
      <c r="Y212" s="11">
        <f>'MB STOP cijfers'!Y12</f>
        <v>0</v>
      </c>
      <c r="Z212" s="49">
        <f>'MB STOP cijfers'!Z12</f>
        <v>2671</v>
      </c>
      <c r="AA212" s="11">
        <f>'MB STOP cijfers'!AA12</f>
        <v>159</v>
      </c>
      <c r="AB212" s="11">
        <f>'MB STOP cijfers'!AB12</f>
        <v>0</v>
      </c>
      <c r="AC212" s="11">
        <f>'MB STOP cijfers'!AC12</f>
        <v>0</v>
      </c>
      <c r="AD212" s="11">
        <f>'MB STOP cijfers'!AD12</f>
        <v>0</v>
      </c>
      <c r="AE212" s="11">
        <f>'MB STOP cijfers'!AE12</f>
        <v>0</v>
      </c>
      <c r="AF212" s="11">
        <f>'MB STOP cijfers'!AF12</f>
        <v>2137</v>
      </c>
      <c r="AG212" s="49">
        <f>'MB STOP cijfers'!AG12</f>
        <v>0</v>
      </c>
      <c r="AH212" s="15">
        <f>'MB STOP cijfers'!AH12</f>
        <v>159</v>
      </c>
      <c r="AI212" s="11">
        <f>'MB STOP cijfers'!AI12</f>
        <v>0</v>
      </c>
      <c r="AJ212" s="11">
        <f>'MB STOP cijfers'!AJ12</f>
        <v>0</v>
      </c>
      <c r="AK212" s="11">
        <f>'MB STOP cijfers'!AK12</f>
        <v>0</v>
      </c>
      <c r="AL212" s="49">
        <f>'MB STOP cijfers'!AL12</f>
        <v>0</v>
      </c>
      <c r="AM212" s="11">
        <f>'MB STOP cijfers'!AM12</f>
        <v>0</v>
      </c>
      <c r="AN212" s="11">
        <f>'MB STOP cijfers'!AN12</f>
        <v>0</v>
      </c>
      <c r="AO212" s="11">
        <f>'MB STOP cijfers'!AO12</f>
        <v>0</v>
      </c>
      <c r="AP212" s="11">
        <f>'MB STOP cijfers'!AP12</f>
        <v>0</v>
      </c>
      <c r="AQ212" s="11">
        <f>'MB STOP cijfers'!AQ12</f>
        <v>0</v>
      </c>
      <c r="AR212" s="49">
        <f>'MB STOP cijfers'!AR12</f>
        <v>0</v>
      </c>
      <c r="AS212" s="11">
        <f>'MB STOP cijfers'!AS12</f>
        <v>0</v>
      </c>
      <c r="AT212" s="11">
        <f>'MB STOP cijfers'!AT12</f>
        <v>0</v>
      </c>
      <c r="AU212" s="11">
        <f>'MB STOP cijfers'!AU12</f>
        <v>0</v>
      </c>
      <c r="AV212" s="11">
        <f>'MB STOP cijfers'!AV12</f>
        <v>0</v>
      </c>
      <c r="AW212" s="11">
        <f>'MB STOP cijfers'!AW12</f>
        <v>0</v>
      </c>
      <c r="AX212" s="11">
        <f>'MB STOP cijfers'!AX12</f>
        <v>0</v>
      </c>
      <c r="AY212" s="11">
        <f>'MB STOP cijfers'!AY12</f>
        <v>0</v>
      </c>
      <c r="AZ212" s="11">
        <f>'MB STOP cijfers'!AZ12</f>
        <v>0</v>
      </c>
      <c r="BA212" s="11">
        <f>'MB STOP cijfers'!BA12</f>
        <v>0</v>
      </c>
      <c r="BB212" s="11">
        <f>'MB STOP cijfers'!BB12</f>
        <v>0</v>
      </c>
      <c r="BC212" s="49">
        <f>'MB STOP cijfers'!BC12</f>
        <v>0</v>
      </c>
      <c r="BD212" s="11">
        <f>'MB STOP cijfers'!BD12</f>
        <v>0</v>
      </c>
      <c r="BE212" s="11">
        <f>'MB STOP cijfers'!BE12</f>
        <v>0</v>
      </c>
      <c r="BF212" s="11">
        <f>'MB STOP cijfers'!BF12</f>
        <v>0</v>
      </c>
      <c r="BG212" s="11">
        <f>'MB STOP cijfers'!BG12</f>
        <v>0</v>
      </c>
      <c r="BH212" s="11">
        <f>'MB STOP cijfers'!BH12</f>
        <v>1069</v>
      </c>
      <c r="BI212" s="11">
        <f>'MB STOP cijfers'!BI12</f>
        <v>1068</v>
      </c>
      <c r="BJ212" s="11">
        <f>'MB STOP cijfers'!BJ12</f>
        <v>0</v>
      </c>
      <c r="BK212" s="49">
        <f>'MB STOP cijfers'!BK12</f>
        <v>0</v>
      </c>
      <c r="BL212" s="11">
        <f>'MB STOP cijfers'!BL12</f>
        <v>0</v>
      </c>
      <c r="BM212" s="11">
        <f>'MB STOP cijfers'!BM12</f>
        <v>0</v>
      </c>
      <c r="BN212" s="11">
        <f>'MB STOP cijfers'!BN12</f>
        <v>0</v>
      </c>
      <c r="BO212" s="11">
        <f>'MB STOP cijfers'!BO12</f>
        <v>0</v>
      </c>
      <c r="BP212" s="11">
        <f>'MB STOP cijfers'!BP12</f>
        <v>0</v>
      </c>
      <c r="BQ212" s="49">
        <f>'MB STOP cijfers'!BQ12</f>
        <v>0</v>
      </c>
      <c r="BR212" s="11">
        <f>'MB STOP cijfers'!BR12</f>
        <v>0</v>
      </c>
      <c r="BS212" s="11">
        <f>'MB STOP cijfers'!BS12</f>
        <v>0</v>
      </c>
      <c r="BT212" s="11">
        <f>'MB STOP cijfers'!BT12</f>
        <v>0</v>
      </c>
      <c r="BU212" s="11">
        <f>'MB STOP cijfers'!BU12</f>
        <v>0</v>
      </c>
      <c r="BV212" s="11">
        <f>'MB STOP cijfers'!BV12</f>
        <v>0</v>
      </c>
      <c r="BW212" s="11">
        <f>'MB STOP cijfers'!BW12</f>
        <v>0</v>
      </c>
      <c r="BX212" s="47">
        <f>'MB STOP cijfers'!BX12</f>
        <v>0</v>
      </c>
      <c r="BY212" s="49">
        <f>'MB STOP cijfers'!BY12</f>
        <v>2296</v>
      </c>
      <c r="BZ212" s="11">
        <f>'MB STOP cijfers'!BZ12</f>
        <v>0</v>
      </c>
      <c r="CA212" s="11">
        <f>'MB STOP cijfers'!CA12</f>
        <v>0</v>
      </c>
      <c r="CB212" s="11">
        <f>'MB STOP cijfers'!CB12</f>
        <v>0</v>
      </c>
      <c r="CC212" s="11">
        <f>'MB STOP cijfers'!CC12</f>
        <v>0</v>
      </c>
      <c r="CD212" s="11">
        <f>'MB STOP cijfers'!CD12</f>
        <v>0</v>
      </c>
      <c r="CE212" s="11">
        <f>'MB STOP cijfers'!CE12</f>
        <v>0</v>
      </c>
      <c r="CF212" s="11">
        <f>'MB STOP cijfers'!CF12</f>
        <v>0</v>
      </c>
      <c r="CG212" s="11">
        <f>'MB STOP cijfers'!CG12</f>
        <v>0</v>
      </c>
      <c r="CH212" s="11">
        <f>'MB STOP cijfers'!CH12</f>
        <v>0</v>
      </c>
      <c r="CI212" s="11">
        <f>'MB STOP cijfers'!CI12</f>
        <v>0</v>
      </c>
      <c r="CJ212" s="11">
        <f>'MB STOP cijfers'!CJ12</f>
        <v>0</v>
      </c>
      <c r="CK212" s="11">
        <f>'MB STOP cijfers'!CK12</f>
        <v>0</v>
      </c>
      <c r="CL212" s="49">
        <f>'MB STOP cijfers'!CL12</f>
        <v>0</v>
      </c>
      <c r="CM212" s="11">
        <f>'MB STOP cijfers'!CM12</f>
        <v>0</v>
      </c>
      <c r="CN212" s="11">
        <f>'MB STOP cijfers'!CN12</f>
        <v>0</v>
      </c>
      <c r="CO212" s="11">
        <f>'MB STOP cijfers'!CO12</f>
        <v>0</v>
      </c>
      <c r="CP212" s="11">
        <f>'MB STOP cijfers'!CP12</f>
        <v>0</v>
      </c>
      <c r="CQ212" s="11">
        <f>'MB STOP cijfers'!CQ12</f>
        <v>0</v>
      </c>
      <c r="CR212" s="11">
        <f>'MB STOP cijfers'!CR12</f>
        <v>0</v>
      </c>
      <c r="CS212" s="11">
        <f>'MB STOP cijfers'!CS12</f>
        <v>0</v>
      </c>
      <c r="CT212" s="11">
        <f>'MB STOP cijfers'!CT12</f>
        <v>0</v>
      </c>
      <c r="CU212" s="11">
        <f>'MB STOP cijfers'!CU12</f>
        <v>0</v>
      </c>
      <c r="CV212" s="11">
        <f>'MB STOP cijfers'!CV12</f>
        <v>0</v>
      </c>
      <c r="CW212" s="11">
        <f>'MB STOP cijfers'!CW12</f>
        <v>0</v>
      </c>
      <c r="CX212" s="11">
        <f>'MB STOP cijfers'!CX12</f>
        <v>0</v>
      </c>
      <c r="CY212" s="26">
        <f>'MB STOP cijfers'!CY12</f>
        <v>0</v>
      </c>
      <c r="CZ212" s="15">
        <f>'MB STOP cijfers'!CZ12</f>
        <v>0</v>
      </c>
      <c r="DA212" s="11">
        <f>'MB STOP cijfers'!DA12</f>
        <v>0</v>
      </c>
      <c r="DB212" s="11">
        <f>'MB STOP cijfers'!DB12</f>
        <v>0</v>
      </c>
      <c r="DC212" s="11">
        <f>'MB STOP cijfers'!DC12</f>
        <v>0</v>
      </c>
      <c r="DD212" s="11">
        <f>'MB STOP cijfers'!DD12</f>
        <v>0</v>
      </c>
      <c r="DE212" s="11">
        <f>'MB STOP cijfers'!DE12</f>
        <v>0</v>
      </c>
      <c r="DF212" s="11">
        <f>'MB STOP cijfers'!DF12</f>
        <v>0</v>
      </c>
      <c r="DG212" s="11">
        <f>'MB STOP cijfers'!DG12</f>
        <v>0</v>
      </c>
      <c r="DH212" s="11">
        <f>'MB STOP cijfers'!DH12</f>
        <v>0</v>
      </c>
      <c r="DI212" s="11">
        <f>'MB STOP cijfers'!DI12</f>
        <v>0</v>
      </c>
      <c r="DJ212" s="11">
        <f>'MB STOP cijfers'!DJ12</f>
        <v>0</v>
      </c>
      <c r="DK212" s="11">
        <f>'MB STOP cijfers'!DK12</f>
        <v>0</v>
      </c>
      <c r="DL212" s="26">
        <f>'MB STOP cijfers'!DL12</f>
        <v>0</v>
      </c>
    </row>
    <row r="213" spans="1:116">
      <c r="A213" s="47">
        <f>'MB STOP cijfers'!A13</f>
        <v>0</v>
      </c>
      <c r="B213" s="49" t="str">
        <f>'MB STOP cijfers'!B13</f>
        <v>MRNL/XINLMB00</v>
      </c>
      <c r="C213" s="4" t="str">
        <f>'MB STOP cijfers'!C13</f>
        <v>Microbiologie</v>
      </c>
      <c r="D213" s="4" t="str">
        <f>'MB STOP cijfers'!D13</f>
        <v>MB Monitoring &amp; Handhaving VWS</v>
      </c>
      <c r="E213" s="13" t="str">
        <f>'MB STOP cijfers'!E13</f>
        <v>Restruimte lab</v>
      </c>
      <c r="F213" s="4" t="str">
        <f>'MB STOP cijfers'!F13</f>
        <v>VWS</v>
      </c>
      <c r="G213" s="292">
        <f>'MB STOP cijfers'!G13</f>
        <v>0</v>
      </c>
      <c r="H213" s="15">
        <f>'MB STOP cijfers'!H13</f>
        <v>0</v>
      </c>
      <c r="I213" s="11">
        <f>'MB STOP cijfers'!I13</f>
        <v>2174</v>
      </c>
      <c r="J213" s="11">
        <f>'MB STOP cijfers'!J13</f>
        <v>0</v>
      </c>
      <c r="K213" s="11">
        <f>'MB STOP cijfers'!K13</f>
        <v>0</v>
      </c>
      <c r="L213" s="11">
        <f>'MB STOP cijfers'!L13</f>
        <v>0</v>
      </c>
      <c r="M213" s="11">
        <f>'MB STOP cijfers'!M13</f>
        <v>0</v>
      </c>
      <c r="N213" s="11">
        <f>'MB STOP cijfers'!N13</f>
        <v>0</v>
      </c>
      <c r="O213" s="11">
        <f>'MB STOP cijfers'!O13</f>
        <v>0</v>
      </c>
      <c r="P213" s="11">
        <f>'MB STOP cijfers'!P13</f>
        <v>0</v>
      </c>
      <c r="Q213" s="26">
        <f>'MB STOP cijfers'!Q13</f>
        <v>2174</v>
      </c>
      <c r="R213" s="15">
        <f>'MB STOP cijfers'!R13</f>
        <v>0</v>
      </c>
      <c r="S213" s="11">
        <f>'MB STOP cijfers'!S13</f>
        <v>0</v>
      </c>
      <c r="T213" s="11">
        <f>'MB STOP cijfers'!T13</f>
        <v>2174</v>
      </c>
      <c r="U213" s="11">
        <f>'MB STOP cijfers'!U13</f>
        <v>0</v>
      </c>
      <c r="V213" s="11">
        <f>'MB STOP cijfers'!V13</f>
        <v>0</v>
      </c>
      <c r="W213" s="11">
        <f>'MB STOP cijfers'!W13</f>
        <v>0</v>
      </c>
      <c r="X213" s="11">
        <f>'MB STOP cijfers'!X13</f>
        <v>0</v>
      </c>
      <c r="Y213" s="11">
        <f>'MB STOP cijfers'!Y13</f>
        <v>0</v>
      </c>
      <c r="Z213" s="49">
        <f>'MB STOP cijfers'!Z13</f>
        <v>2174</v>
      </c>
      <c r="AA213" s="11">
        <f>'MB STOP cijfers'!AA13</f>
        <v>0</v>
      </c>
      <c r="AB213" s="11">
        <f>'MB STOP cijfers'!AB13</f>
        <v>0</v>
      </c>
      <c r="AC213" s="11">
        <f>'MB STOP cijfers'!AC13</f>
        <v>0</v>
      </c>
      <c r="AD213" s="11">
        <f>'MB STOP cijfers'!AD13</f>
        <v>0</v>
      </c>
      <c r="AE213" s="11">
        <f>'MB STOP cijfers'!AE13</f>
        <v>0</v>
      </c>
      <c r="AF213" s="11">
        <f>'MB STOP cijfers'!AF13</f>
        <v>2174</v>
      </c>
      <c r="AG213" s="49">
        <f>'MB STOP cijfers'!AG13</f>
        <v>0</v>
      </c>
      <c r="AH213" s="15">
        <f>'MB STOP cijfers'!AH13</f>
        <v>0</v>
      </c>
      <c r="AI213" s="11">
        <f>'MB STOP cijfers'!AI13</f>
        <v>0</v>
      </c>
      <c r="AJ213" s="11">
        <f>'MB STOP cijfers'!AJ13</f>
        <v>0</v>
      </c>
      <c r="AK213" s="11">
        <f>'MB STOP cijfers'!AK13</f>
        <v>0</v>
      </c>
      <c r="AL213" s="49">
        <f>'MB STOP cijfers'!AL13</f>
        <v>0</v>
      </c>
      <c r="AM213" s="11">
        <f>'MB STOP cijfers'!AM13</f>
        <v>0</v>
      </c>
      <c r="AN213" s="11">
        <f>'MB STOP cijfers'!AN13</f>
        <v>0</v>
      </c>
      <c r="AO213" s="11">
        <f>'MB STOP cijfers'!AO13</f>
        <v>0</v>
      </c>
      <c r="AP213" s="11">
        <f>'MB STOP cijfers'!AP13</f>
        <v>0</v>
      </c>
      <c r="AQ213" s="11">
        <f>'MB STOP cijfers'!AQ13</f>
        <v>0</v>
      </c>
      <c r="AR213" s="49">
        <f>'MB STOP cijfers'!AR13</f>
        <v>0</v>
      </c>
      <c r="AS213" s="11">
        <f>'MB STOP cijfers'!AS13</f>
        <v>0</v>
      </c>
      <c r="AT213" s="11">
        <f>'MB STOP cijfers'!AT13</f>
        <v>0</v>
      </c>
      <c r="AU213" s="11">
        <f>'MB STOP cijfers'!AU13</f>
        <v>0</v>
      </c>
      <c r="AV213" s="11">
        <f>'MB STOP cijfers'!AV13</f>
        <v>0</v>
      </c>
      <c r="AW213" s="11">
        <f>'MB STOP cijfers'!AW13</f>
        <v>0</v>
      </c>
      <c r="AX213" s="11">
        <f>'MB STOP cijfers'!AX13</f>
        <v>0</v>
      </c>
      <c r="AY213" s="11">
        <f>'MB STOP cijfers'!AY13</f>
        <v>0</v>
      </c>
      <c r="AZ213" s="11">
        <f>'MB STOP cijfers'!AZ13</f>
        <v>0</v>
      </c>
      <c r="BA213" s="11">
        <f>'MB STOP cijfers'!BA13</f>
        <v>0</v>
      </c>
      <c r="BB213" s="11">
        <f>'MB STOP cijfers'!BB13</f>
        <v>0</v>
      </c>
      <c r="BC213" s="49">
        <f>'MB STOP cijfers'!BC13</f>
        <v>0</v>
      </c>
      <c r="BD213" s="11">
        <f>'MB STOP cijfers'!BD13</f>
        <v>0</v>
      </c>
      <c r="BE213" s="11">
        <f>'MB STOP cijfers'!BE13</f>
        <v>0</v>
      </c>
      <c r="BF213" s="11">
        <f>'MB STOP cijfers'!BF13</f>
        <v>0</v>
      </c>
      <c r="BG213" s="11">
        <f>'MB STOP cijfers'!BG13</f>
        <v>0</v>
      </c>
      <c r="BH213" s="11">
        <f>'MB STOP cijfers'!BH13</f>
        <v>1087</v>
      </c>
      <c r="BI213" s="11">
        <f>'MB STOP cijfers'!BI13</f>
        <v>1087</v>
      </c>
      <c r="BJ213" s="11">
        <f>'MB STOP cijfers'!BJ13</f>
        <v>0</v>
      </c>
      <c r="BK213" s="49">
        <f>'MB STOP cijfers'!BK13</f>
        <v>0</v>
      </c>
      <c r="BL213" s="11">
        <f>'MB STOP cijfers'!BL13</f>
        <v>0</v>
      </c>
      <c r="BM213" s="11">
        <f>'MB STOP cijfers'!BM13</f>
        <v>0</v>
      </c>
      <c r="BN213" s="11">
        <f>'MB STOP cijfers'!BN13</f>
        <v>0</v>
      </c>
      <c r="BO213" s="11">
        <f>'MB STOP cijfers'!BO13</f>
        <v>0</v>
      </c>
      <c r="BP213" s="11">
        <f>'MB STOP cijfers'!BP13</f>
        <v>0</v>
      </c>
      <c r="BQ213" s="49">
        <f>'MB STOP cijfers'!BQ13</f>
        <v>0</v>
      </c>
      <c r="BR213" s="11">
        <f>'MB STOP cijfers'!BR13</f>
        <v>0</v>
      </c>
      <c r="BS213" s="11">
        <f>'MB STOP cijfers'!BS13</f>
        <v>0</v>
      </c>
      <c r="BT213" s="11">
        <f>'MB STOP cijfers'!BT13</f>
        <v>0</v>
      </c>
      <c r="BU213" s="11">
        <f>'MB STOP cijfers'!BU13</f>
        <v>0</v>
      </c>
      <c r="BV213" s="11">
        <f>'MB STOP cijfers'!BV13</f>
        <v>0</v>
      </c>
      <c r="BW213" s="11">
        <f>'MB STOP cijfers'!BW13</f>
        <v>0</v>
      </c>
      <c r="BX213" s="47">
        <f>'MB STOP cijfers'!BX13</f>
        <v>0</v>
      </c>
      <c r="BY213" s="49">
        <f>'MB STOP cijfers'!BY13</f>
        <v>2174</v>
      </c>
      <c r="BZ213" s="11">
        <f>'MB STOP cijfers'!BZ13</f>
        <v>0</v>
      </c>
      <c r="CA213" s="11">
        <f>'MB STOP cijfers'!CA13</f>
        <v>0</v>
      </c>
      <c r="CB213" s="11">
        <f>'MB STOP cijfers'!CB13</f>
        <v>0</v>
      </c>
      <c r="CC213" s="11">
        <f>'MB STOP cijfers'!CC13</f>
        <v>0</v>
      </c>
      <c r="CD213" s="11">
        <f>'MB STOP cijfers'!CD13</f>
        <v>0</v>
      </c>
      <c r="CE213" s="11">
        <f>'MB STOP cijfers'!CE13</f>
        <v>0</v>
      </c>
      <c r="CF213" s="11">
        <f>'MB STOP cijfers'!CF13</f>
        <v>0</v>
      </c>
      <c r="CG213" s="11">
        <f>'MB STOP cijfers'!CG13</f>
        <v>0</v>
      </c>
      <c r="CH213" s="11">
        <f>'MB STOP cijfers'!CH13</f>
        <v>0</v>
      </c>
      <c r="CI213" s="11">
        <f>'MB STOP cijfers'!CI13</f>
        <v>0</v>
      </c>
      <c r="CJ213" s="11">
        <f>'MB STOP cijfers'!CJ13</f>
        <v>0</v>
      </c>
      <c r="CK213" s="11">
        <f>'MB STOP cijfers'!CK13</f>
        <v>0</v>
      </c>
      <c r="CL213" s="49">
        <f>'MB STOP cijfers'!CL13</f>
        <v>0</v>
      </c>
      <c r="CM213" s="11">
        <f>'MB STOP cijfers'!CM13</f>
        <v>0</v>
      </c>
      <c r="CN213" s="11">
        <f>'MB STOP cijfers'!CN13</f>
        <v>0</v>
      </c>
      <c r="CO213" s="11">
        <f>'MB STOP cijfers'!CO13</f>
        <v>0</v>
      </c>
      <c r="CP213" s="11">
        <f>'MB STOP cijfers'!CP13</f>
        <v>0</v>
      </c>
      <c r="CQ213" s="11">
        <f>'MB STOP cijfers'!CQ13</f>
        <v>0</v>
      </c>
      <c r="CR213" s="11">
        <f>'MB STOP cijfers'!CR13</f>
        <v>0</v>
      </c>
      <c r="CS213" s="11">
        <f>'MB STOP cijfers'!CS13</f>
        <v>0</v>
      </c>
      <c r="CT213" s="11">
        <f>'MB STOP cijfers'!CT13</f>
        <v>0</v>
      </c>
      <c r="CU213" s="11">
        <f>'MB STOP cijfers'!CU13</f>
        <v>0</v>
      </c>
      <c r="CV213" s="11">
        <f>'MB STOP cijfers'!CV13</f>
        <v>0</v>
      </c>
      <c r="CW213" s="11">
        <f>'MB STOP cijfers'!CW13</f>
        <v>0</v>
      </c>
      <c r="CX213" s="11">
        <f>'MB STOP cijfers'!CX13</f>
        <v>0</v>
      </c>
      <c r="CY213" s="26">
        <f>'MB STOP cijfers'!CY13</f>
        <v>0</v>
      </c>
      <c r="CZ213" s="15">
        <f>'MB STOP cijfers'!CZ13</f>
        <v>0</v>
      </c>
      <c r="DA213" s="11">
        <f>'MB STOP cijfers'!DA13</f>
        <v>0</v>
      </c>
      <c r="DB213" s="11">
        <f>'MB STOP cijfers'!DB13</f>
        <v>0</v>
      </c>
      <c r="DC213" s="11">
        <f>'MB STOP cijfers'!DC13</f>
        <v>0</v>
      </c>
      <c r="DD213" s="11">
        <f>'MB STOP cijfers'!DD13</f>
        <v>0</v>
      </c>
      <c r="DE213" s="11">
        <f>'MB STOP cijfers'!DE13</f>
        <v>0</v>
      </c>
      <c r="DF213" s="11">
        <f>'MB STOP cijfers'!DF13</f>
        <v>0</v>
      </c>
      <c r="DG213" s="11">
        <f>'MB STOP cijfers'!DG13</f>
        <v>0</v>
      </c>
      <c r="DH213" s="11">
        <f>'MB STOP cijfers'!DH13</f>
        <v>0</v>
      </c>
      <c r="DI213" s="11">
        <f>'MB STOP cijfers'!DI13</f>
        <v>0</v>
      </c>
      <c r="DJ213" s="11">
        <f>'MB STOP cijfers'!DJ13</f>
        <v>0</v>
      </c>
      <c r="DK213" s="11">
        <f>'MB STOP cijfers'!DK13</f>
        <v>0</v>
      </c>
      <c r="DL213" s="26">
        <f>'MB STOP cijfers'!DL13</f>
        <v>0</v>
      </c>
    </row>
    <row r="214" spans="1:116">
      <c r="A214" s="47">
        <f>'MB STOP cijfers'!A14</f>
        <v>0</v>
      </c>
      <c r="B214" s="49" t="str">
        <f>'MB STOP cijfers'!B14</f>
        <v>MRNT/MRNL/XINLMB00</v>
      </c>
      <c r="C214" s="4" t="str">
        <f>'MB STOP cijfers'!C14</f>
        <v>Microbiologie</v>
      </c>
      <c r="D214" s="4" t="str">
        <f>'MB STOP cijfers'!D14</f>
        <v>MB Monitoring &amp; Handhaving VWS</v>
      </c>
      <c r="E214" s="13" t="str">
        <f>'MB STOP cijfers'!E14</f>
        <v>Retail/ Detail</v>
      </c>
      <c r="F214" s="4" t="str">
        <f>'MB STOP cijfers'!F14</f>
        <v>VWS</v>
      </c>
      <c r="G214" s="292">
        <f>'MB STOP cijfers'!G14</f>
        <v>0</v>
      </c>
      <c r="H214" s="15">
        <f>'MB STOP cijfers'!H14</f>
        <v>3246</v>
      </c>
      <c r="I214" s="11">
        <f>'MB STOP cijfers'!I14</f>
        <v>17411</v>
      </c>
      <c r="J214" s="11">
        <f>'MB STOP cijfers'!J14</f>
        <v>0</v>
      </c>
      <c r="K214" s="11">
        <f>'MB STOP cijfers'!K14</f>
        <v>0</v>
      </c>
      <c r="L214" s="11">
        <f>'MB STOP cijfers'!L14</f>
        <v>0</v>
      </c>
      <c r="M214" s="11">
        <f>'MB STOP cijfers'!M14</f>
        <v>0</v>
      </c>
      <c r="N214" s="11">
        <f>'MB STOP cijfers'!N14</f>
        <v>0</v>
      </c>
      <c r="O214" s="11">
        <f>'MB STOP cijfers'!O14</f>
        <v>0</v>
      </c>
      <c r="P214" s="11">
        <f>'MB STOP cijfers'!P14</f>
        <v>0</v>
      </c>
      <c r="Q214" s="26">
        <f>'MB STOP cijfers'!Q14</f>
        <v>20657</v>
      </c>
      <c r="R214" s="15">
        <f>'MB STOP cijfers'!R14</f>
        <v>0</v>
      </c>
      <c r="S214" s="11">
        <f>'MB STOP cijfers'!S14</f>
        <v>0</v>
      </c>
      <c r="T214" s="11">
        <f>'MB STOP cijfers'!T14</f>
        <v>20657</v>
      </c>
      <c r="U214" s="11">
        <f>'MB STOP cijfers'!U14</f>
        <v>0</v>
      </c>
      <c r="V214" s="11">
        <f>'MB STOP cijfers'!V14</f>
        <v>0</v>
      </c>
      <c r="W214" s="11">
        <f>'MB STOP cijfers'!W14</f>
        <v>0</v>
      </c>
      <c r="X214" s="11">
        <f>'MB STOP cijfers'!X14</f>
        <v>0</v>
      </c>
      <c r="Y214" s="11">
        <f>'MB STOP cijfers'!Y14</f>
        <v>0</v>
      </c>
      <c r="Z214" s="49">
        <f>'MB STOP cijfers'!Z14</f>
        <v>20657</v>
      </c>
      <c r="AA214" s="11">
        <f>'MB STOP cijfers'!AA14</f>
        <v>806</v>
      </c>
      <c r="AB214" s="11">
        <f>'MB STOP cijfers'!AB14</f>
        <v>2440</v>
      </c>
      <c r="AC214" s="11">
        <f>'MB STOP cijfers'!AC14</f>
        <v>0</v>
      </c>
      <c r="AD214" s="11">
        <f>'MB STOP cijfers'!AD14</f>
        <v>0</v>
      </c>
      <c r="AE214" s="11">
        <f>'MB STOP cijfers'!AE14</f>
        <v>0</v>
      </c>
      <c r="AF214" s="11">
        <f>'MB STOP cijfers'!AF14</f>
        <v>17411</v>
      </c>
      <c r="AG214" s="49">
        <f>'MB STOP cijfers'!AG14</f>
        <v>0</v>
      </c>
      <c r="AH214" s="15">
        <f>'MB STOP cijfers'!AH14</f>
        <v>806</v>
      </c>
      <c r="AI214" s="11">
        <f>'MB STOP cijfers'!AI14</f>
        <v>0</v>
      </c>
      <c r="AJ214" s="11">
        <f>'MB STOP cijfers'!AJ14</f>
        <v>0</v>
      </c>
      <c r="AK214" s="11">
        <f>'MB STOP cijfers'!AK14</f>
        <v>0</v>
      </c>
      <c r="AL214" s="49">
        <f>'MB STOP cijfers'!AL14</f>
        <v>0</v>
      </c>
      <c r="AM214" s="11">
        <f>'MB STOP cijfers'!AM14</f>
        <v>0</v>
      </c>
      <c r="AN214" s="11">
        <f>'MB STOP cijfers'!AN14</f>
        <v>0</v>
      </c>
      <c r="AO214" s="11">
        <f>'MB STOP cijfers'!AO14</f>
        <v>0</v>
      </c>
      <c r="AP214" s="11">
        <f>'MB STOP cijfers'!AP14</f>
        <v>0</v>
      </c>
      <c r="AQ214" s="11">
        <f>'MB STOP cijfers'!AQ14</f>
        <v>0</v>
      </c>
      <c r="AR214" s="49">
        <f>'MB STOP cijfers'!AR14</f>
        <v>0</v>
      </c>
      <c r="AS214" s="11">
        <f>'MB STOP cijfers'!AS14</f>
        <v>271.11111111111109</v>
      </c>
      <c r="AT214" s="11">
        <f>'MB STOP cijfers'!AT14</f>
        <v>271.11111111111109</v>
      </c>
      <c r="AU214" s="11">
        <f>'MB STOP cijfers'!AU14</f>
        <v>271.11111111111109</v>
      </c>
      <c r="AV214" s="11">
        <f>'MB STOP cijfers'!AV14</f>
        <v>271.11111111111109</v>
      </c>
      <c r="AW214" s="11">
        <f>'MB STOP cijfers'!AW14</f>
        <v>271.11111111111109</v>
      </c>
      <c r="AX214" s="11">
        <f>'MB STOP cijfers'!AX14</f>
        <v>271.11111111111109</v>
      </c>
      <c r="AY214" s="11">
        <f>'MB STOP cijfers'!AY14</f>
        <v>271.11111111111109</v>
      </c>
      <c r="AZ214" s="11">
        <f>'MB STOP cijfers'!AZ14</f>
        <v>271.11111111111109</v>
      </c>
      <c r="BA214" s="11">
        <f>'MB STOP cijfers'!BA14</f>
        <v>271.11111111111109</v>
      </c>
      <c r="BB214" s="11">
        <f>'MB STOP cijfers'!BB14</f>
        <v>0</v>
      </c>
      <c r="BC214" s="49">
        <f>'MB STOP cijfers'!BC14</f>
        <v>0</v>
      </c>
      <c r="BD214" s="11">
        <f>'MB STOP cijfers'!BD14</f>
        <v>0</v>
      </c>
      <c r="BE214" s="11">
        <f>'MB STOP cijfers'!BE14</f>
        <v>0</v>
      </c>
      <c r="BF214" s="11">
        <f>'MB STOP cijfers'!BF14</f>
        <v>0</v>
      </c>
      <c r="BG214" s="11">
        <f>'MB STOP cijfers'!BG14</f>
        <v>0</v>
      </c>
      <c r="BH214" s="11">
        <f>'MB STOP cijfers'!BH14</f>
        <v>8705.5</v>
      </c>
      <c r="BI214" s="11">
        <f>'MB STOP cijfers'!BI14</f>
        <v>8705.5</v>
      </c>
      <c r="BJ214" s="11">
        <f>'MB STOP cijfers'!BJ14</f>
        <v>0</v>
      </c>
      <c r="BK214" s="49">
        <f>'MB STOP cijfers'!BK14</f>
        <v>0</v>
      </c>
      <c r="BL214" s="11">
        <f>'MB STOP cijfers'!BL14</f>
        <v>0</v>
      </c>
      <c r="BM214" s="11">
        <f>'MB STOP cijfers'!BM14</f>
        <v>0</v>
      </c>
      <c r="BN214" s="11">
        <f>'MB STOP cijfers'!BN14</f>
        <v>0</v>
      </c>
      <c r="BO214" s="11">
        <f>'MB STOP cijfers'!BO14</f>
        <v>0</v>
      </c>
      <c r="BP214" s="11">
        <f>'MB STOP cijfers'!BP14</f>
        <v>0</v>
      </c>
      <c r="BQ214" s="49">
        <f>'MB STOP cijfers'!BQ14</f>
        <v>0</v>
      </c>
      <c r="BR214" s="11">
        <f>'MB STOP cijfers'!BR14</f>
        <v>0</v>
      </c>
      <c r="BS214" s="11">
        <f>'MB STOP cijfers'!BS14</f>
        <v>0</v>
      </c>
      <c r="BT214" s="11">
        <f>'MB STOP cijfers'!BT14</f>
        <v>0</v>
      </c>
      <c r="BU214" s="11">
        <f>'MB STOP cijfers'!BU14</f>
        <v>0</v>
      </c>
      <c r="BV214" s="11">
        <f>'MB STOP cijfers'!BV14</f>
        <v>0</v>
      </c>
      <c r="BW214" s="11">
        <f>'MB STOP cijfers'!BW14</f>
        <v>0</v>
      </c>
      <c r="BX214" s="47">
        <f>'MB STOP cijfers'!BX14</f>
        <v>0</v>
      </c>
      <c r="BY214" s="49">
        <f>'MB STOP cijfers'!BY14</f>
        <v>20657</v>
      </c>
      <c r="BZ214" s="11">
        <f>'MB STOP cijfers'!BZ14</f>
        <v>0</v>
      </c>
      <c r="CA214" s="11">
        <f>'MB STOP cijfers'!CA14</f>
        <v>0</v>
      </c>
      <c r="CB214" s="11">
        <f>'MB STOP cijfers'!CB14</f>
        <v>0</v>
      </c>
      <c r="CC214" s="11">
        <f>'MB STOP cijfers'!CC14</f>
        <v>0</v>
      </c>
      <c r="CD214" s="11">
        <f>'MB STOP cijfers'!CD14</f>
        <v>0</v>
      </c>
      <c r="CE214" s="11">
        <f>'MB STOP cijfers'!CE14</f>
        <v>0</v>
      </c>
      <c r="CF214" s="11">
        <f>'MB STOP cijfers'!CF14</f>
        <v>0</v>
      </c>
      <c r="CG214" s="11">
        <f>'MB STOP cijfers'!CG14</f>
        <v>0</v>
      </c>
      <c r="CH214" s="11">
        <f>'MB STOP cijfers'!CH14</f>
        <v>0</v>
      </c>
      <c r="CI214" s="11">
        <f>'MB STOP cijfers'!CI14</f>
        <v>0</v>
      </c>
      <c r="CJ214" s="11">
        <f>'MB STOP cijfers'!CJ14</f>
        <v>0</v>
      </c>
      <c r="CK214" s="11">
        <f>'MB STOP cijfers'!CK14</f>
        <v>0</v>
      </c>
      <c r="CL214" s="49">
        <f>'MB STOP cijfers'!CL14</f>
        <v>0</v>
      </c>
      <c r="CM214" s="11">
        <f>'MB STOP cijfers'!CM14</f>
        <v>0</v>
      </c>
      <c r="CN214" s="11">
        <f>'MB STOP cijfers'!CN14</f>
        <v>0</v>
      </c>
      <c r="CO214" s="11">
        <f>'MB STOP cijfers'!CO14</f>
        <v>0</v>
      </c>
      <c r="CP214" s="11">
        <f>'MB STOP cijfers'!CP14</f>
        <v>0</v>
      </c>
      <c r="CQ214" s="11">
        <f>'MB STOP cijfers'!CQ14</f>
        <v>0</v>
      </c>
      <c r="CR214" s="11">
        <f>'MB STOP cijfers'!CR14</f>
        <v>0</v>
      </c>
      <c r="CS214" s="11">
        <f>'MB STOP cijfers'!CS14</f>
        <v>0</v>
      </c>
      <c r="CT214" s="11">
        <f>'MB STOP cijfers'!CT14</f>
        <v>0</v>
      </c>
      <c r="CU214" s="11">
        <f>'MB STOP cijfers'!CU14</f>
        <v>0</v>
      </c>
      <c r="CV214" s="11">
        <f>'MB STOP cijfers'!CV14</f>
        <v>0</v>
      </c>
      <c r="CW214" s="11">
        <f>'MB STOP cijfers'!CW14</f>
        <v>0</v>
      </c>
      <c r="CX214" s="11">
        <f>'MB STOP cijfers'!CX14</f>
        <v>0</v>
      </c>
      <c r="CY214" s="26">
        <f>'MB STOP cijfers'!CY14</f>
        <v>0</v>
      </c>
      <c r="CZ214" s="15">
        <f>'MB STOP cijfers'!CZ14</f>
        <v>0</v>
      </c>
      <c r="DA214" s="11">
        <f>'MB STOP cijfers'!DA14</f>
        <v>0</v>
      </c>
      <c r="DB214" s="11">
        <f>'MB STOP cijfers'!DB14</f>
        <v>0</v>
      </c>
      <c r="DC214" s="11">
        <f>'MB STOP cijfers'!DC14</f>
        <v>0</v>
      </c>
      <c r="DD214" s="11">
        <f>'MB STOP cijfers'!DD14</f>
        <v>0</v>
      </c>
      <c r="DE214" s="11">
        <f>'MB STOP cijfers'!DE14</f>
        <v>0</v>
      </c>
      <c r="DF214" s="11">
        <f>'MB STOP cijfers'!DF14</f>
        <v>0</v>
      </c>
      <c r="DG214" s="11">
        <f>'MB STOP cijfers'!DG14</f>
        <v>0</v>
      </c>
      <c r="DH214" s="11">
        <f>'MB STOP cijfers'!DH14</f>
        <v>0</v>
      </c>
      <c r="DI214" s="11">
        <f>'MB STOP cijfers'!DI14</f>
        <v>0</v>
      </c>
      <c r="DJ214" s="11">
        <f>'MB STOP cijfers'!DJ14</f>
        <v>0</v>
      </c>
      <c r="DK214" s="11">
        <f>'MB STOP cijfers'!DK14</f>
        <v>0</v>
      </c>
      <c r="DL214" s="26">
        <f>'MB STOP cijfers'!DL14</f>
        <v>0</v>
      </c>
    </row>
    <row r="215" spans="1:116">
      <c r="A215" s="47">
        <f>'MB STOP cijfers'!A15</f>
        <v>0</v>
      </c>
      <c r="B215" s="49" t="str">
        <f>'MB STOP cijfers'!B15</f>
        <v>MRNT/MRNL/XINLMB00</v>
      </c>
      <c r="C215" s="13" t="str">
        <f>'MB STOP cijfers'!C15</f>
        <v>Microbiologie</v>
      </c>
      <c r="D215" s="13" t="str">
        <f>'MB STOP cijfers'!D15</f>
        <v>MB Monitoring &amp; Handhaving VWS</v>
      </c>
      <c r="E215" s="13" t="str">
        <f>'MB STOP cijfers'!E15</f>
        <v>verbeterplan</v>
      </c>
      <c r="F215" s="13" t="str">
        <f>'MB STOP cijfers'!F15</f>
        <v>VWS</v>
      </c>
      <c r="G215" s="302" t="str">
        <f>'MB STOP cijfers'!G15</f>
        <v>verbeterplan</v>
      </c>
      <c r="H215" s="518">
        <f>'MB STOP cijfers'!H15</f>
        <v>1866</v>
      </c>
      <c r="I215" s="11">
        <f>'MB STOP cijfers'!I15</f>
        <v>0</v>
      </c>
      <c r="J215" s="11">
        <f>'MB STOP cijfers'!J15</f>
        <v>0</v>
      </c>
      <c r="K215" s="11">
        <f>'MB STOP cijfers'!K15</f>
        <v>2488</v>
      </c>
      <c r="L215" s="11">
        <f>'MB STOP cijfers'!L15</f>
        <v>0</v>
      </c>
      <c r="M215" s="11">
        <f>'MB STOP cijfers'!M15</f>
        <v>0</v>
      </c>
      <c r="N215" s="11">
        <f>'MB STOP cijfers'!N15</f>
        <v>0</v>
      </c>
      <c r="O215" s="11">
        <f>'MB STOP cijfers'!O15</f>
        <v>0</v>
      </c>
      <c r="P215" s="11">
        <f>'MB STOP cijfers'!P15</f>
        <v>0</v>
      </c>
      <c r="Q215" s="26">
        <f>'MB STOP cijfers'!Q15</f>
        <v>4354</v>
      </c>
      <c r="R215" s="15">
        <f>'MB STOP cijfers'!R15</f>
        <v>0</v>
      </c>
      <c r="S215" s="11">
        <f>'MB STOP cijfers'!S15</f>
        <v>0</v>
      </c>
      <c r="T215" s="11">
        <f>'MB STOP cijfers'!T15</f>
        <v>4354</v>
      </c>
      <c r="U215" s="11">
        <f>'MB STOP cijfers'!U15</f>
        <v>0</v>
      </c>
      <c r="V215" s="11">
        <f>'MB STOP cijfers'!V15</f>
        <v>0</v>
      </c>
      <c r="W215" s="11">
        <f>'MB STOP cijfers'!W15</f>
        <v>0</v>
      </c>
      <c r="X215" s="11">
        <f>'MB STOP cijfers'!X15</f>
        <v>0</v>
      </c>
      <c r="Y215" s="11">
        <f>'MB STOP cijfers'!Y15</f>
        <v>0</v>
      </c>
      <c r="Z215" s="49">
        <f>'MB STOP cijfers'!Z15</f>
        <v>4354</v>
      </c>
      <c r="AA215" s="11">
        <f>'MB STOP cijfers'!AA15</f>
        <v>1866</v>
      </c>
      <c r="AB215" s="11">
        <f>'MB STOP cijfers'!AB15</f>
        <v>0</v>
      </c>
      <c r="AC215" s="11">
        <f>'MB STOP cijfers'!AC15</f>
        <v>0</v>
      </c>
      <c r="AD215" s="11">
        <f>'MB STOP cijfers'!AD15</f>
        <v>0</v>
      </c>
      <c r="AE215" s="11">
        <f>'MB STOP cijfers'!AE15</f>
        <v>0</v>
      </c>
      <c r="AF215" s="11">
        <f>'MB STOP cijfers'!AF15</f>
        <v>2488</v>
      </c>
      <c r="AG215" s="49">
        <f>'MB STOP cijfers'!AG15</f>
        <v>0</v>
      </c>
      <c r="AH215" s="15">
        <f>'MB STOP cijfers'!AH15</f>
        <v>1866</v>
      </c>
      <c r="AI215" s="11">
        <f>'MB STOP cijfers'!AI15</f>
        <v>0</v>
      </c>
      <c r="AJ215" s="11">
        <f>'MB STOP cijfers'!AJ15</f>
        <v>0</v>
      </c>
      <c r="AK215" s="11">
        <f>'MB STOP cijfers'!AK15</f>
        <v>0</v>
      </c>
      <c r="AL215" s="49">
        <f>'MB STOP cijfers'!AL15</f>
        <v>0</v>
      </c>
      <c r="AM215" s="11">
        <f>'MB STOP cijfers'!AM15</f>
        <v>0</v>
      </c>
      <c r="AN215" s="11">
        <f>'MB STOP cijfers'!AN15</f>
        <v>0</v>
      </c>
      <c r="AO215" s="11">
        <f>'MB STOP cijfers'!AO15</f>
        <v>0</v>
      </c>
      <c r="AP215" s="11">
        <f>'MB STOP cijfers'!AP15</f>
        <v>0</v>
      </c>
      <c r="AQ215" s="11">
        <f>'MB STOP cijfers'!AQ15</f>
        <v>0</v>
      </c>
      <c r="AR215" s="49">
        <f>'MB STOP cijfers'!AR15</f>
        <v>0</v>
      </c>
      <c r="AS215" s="11">
        <f>'MB STOP cijfers'!AS15</f>
        <v>0</v>
      </c>
      <c r="AT215" s="11">
        <f>'MB STOP cijfers'!AT15</f>
        <v>0</v>
      </c>
      <c r="AU215" s="11">
        <f>'MB STOP cijfers'!AU15</f>
        <v>0</v>
      </c>
      <c r="AV215" s="11">
        <f>'MB STOP cijfers'!AV15</f>
        <v>0</v>
      </c>
      <c r="AW215" s="11">
        <f>'MB STOP cijfers'!AW15</f>
        <v>0</v>
      </c>
      <c r="AX215" s="11">
        <f>'MB STOP cijfers'!AX15</f>
        <v>0</v>
      </c>
      <c r="AY215" s="11">
        <f>'MB STOP cijfers'!AY15</f>
        <v>0</v>
      </c>
      <c r="AZ215" s="11">
        <f>'MB STOP cijfers'!AZ15</f>
        <v>0</v>
      </c>
      <c r="BA215" s="11">
        <f>'MB STOP cijfers'!BA15</f>
        <v>0</v>
      </c>
      <c r="BB215" s="11">
        <f>'MB STOP cijfers'!BB15</f>
        <v>0</v>
      </c>
      <c r="BC215" s="49">
        <f>'MB STOP cijfers'!BC15</f>
        <v>0</v>
      </c>
      <c r="BD215" s="11">
        <f>'MB STOP cijfers'!BD15</f>
        <v>0</v>
      </c>
      <c r="BE215" s="11">
        <f>'MB STOP cijfers'!BE15</f>
        <v>0</v>
      </c>
      <c r="BF215" s="11">
        <f>'MB STOP cijfers'!BF15</f>
        <v>0</v>
      </c>
      <c r="BG215" s="11">
        <f>'MB STOP cijfers'!BG15</f>
        <v>0</v>
      </c>
      <c r="BH215" s="11">
        <f>'MB STOP cijfers'!BH15</f>
        <v>0</v>
      </c>
      <c r="BI215" s="11">
        <f>'MB STOP cijfers'!BI15</f>
        <v>0</v>
      </c>
      <c r="BJ215" s="11">
        <f>'MB STOP cijfers'!BJ15</f>
        <v>2488</v>
      </c>
      <c r="BK215" s="49">
        <f>'MB STOP cijfers'!BK15</f>
        <v>0</v>
      </c>
      <c r="BL215" s="11">
        <f>'MB STOP cijfers'!BL15</f>
        <v>0</v>
      </c>
      <c r="BM215" s="11">
        <f>'MB STOP cijfers'!BM15</f>
        <v>0</v>
      </c>
      <c r="BN215" s="11">
        <f>'MB STOP cijfers'!BN15</f>
        <v>0</v>
      </c>
      <c r="BO215" s="11">
        <f>'MB STOP cijfers'!BO15</f>
        <v>0</v>
      </c>
      <c r="BP215" s="11">
        <f>'MB STOP cijfers'!BP15</f>
        <v>0</v>
      </c>
      <c r="BQ215" s="49">
        <f>'MB STOP cijfers'!BQ15</f>
        <v>0</v>
      </c>
      <c r="BR215" s="11">
        <f>'MB STOP cijfers'!BR15</f>
        <v>0</v>
      </c>
      <c r="BS215" s="11">
        <f>'MB STOP cijfers'!BS15</f>
        <v>0</v>
      </c>
      <c r="BT215" s="11">
        <f>'MB STOP cijfers'!BT15</f>
        <v>0</v>
      </c>
      <c r="BU215" s="11">
        <f>'MB STOP cijfers'!BU15</f>
        <v>0</v>
      </c>
      <c r="BV215" s="11">
        <f>'MB STOP cijfers'!BV15</f>
        <v>0</v>
      </c>
      <c r="BW215" s="11">
        <f>'MB STOP cijfers'!BW15</f>
        <v>0</v>
      </c>
      <c r="BX215" s="47">
        <f>'MB STOP cijfers'!BX15</f>
        <v>0</v>
      </c>
      <c r="BY215" s="49">
        <f>'MB STOP cijfers'!BY15</f>
        <v>4354</v>
      </c>
      <c r="BZ215" s="11">
        <f>'MB STOP cijfers'!BZ15</f>
        <v>0</v>
      </c>
      <c r="CA215" s="11">
        <f>'MB STOP cijfers'!CA15</f>
        <v>0</v>
      </c>
      <c r="CB215" s="11">
        <f>'MB STOP cijfers'!CB15</f>
        <v>0</v>
      </c>
      <c r="CC215" s="11">
        <f>'MB STOP cijfers'!CC15</f>
        <v>0</v>
      </c>
      <c r="CD215" s="11">
        <f>'MB STOP cijfers'!CD15</f>
        <v>0</v>
      </c>
      <c r="CE215" s="11">
        <f>'MB STOP cijfers'!CE15</f>
        <v>0</v>
      </c>
      <c r="CF215" s="11">
        <f>'MB STOP cijfers'!CF15</f>
        <v>0</v>
      </c>
      <c r="CG215" s="11">
        <f>'MB STOP cijfers'!CG15</f>
        <v>0</v>
      </c>
      <c r="CH215" s="11">
        <f>'MB STOP cijfers'!CH15</f>
        <v>0</v>
      </c>
      <c r="CI215" s="11">
        <f>'MB STOP cijfers'!CI15</f>
        <v>0</v>
      </c>
      <c r="CJ215" s="11">
        <f>'MB STOP cijfers'!CJ15</f>
        <v>0</v>
      </c>
      <c r="CK215" s="11">
        <f>'MB STOP cijfers'!CK15</f>
        <v>0</v>
      </c>
      <c r="CL215" s="49">
        <f>'MB STOP cijfers'!CL15</f>
        <v>0</v>
      </c>
      <c r="CM215" s="11">
        <f>'MB STOP cijfers'!CM15</f>
        <v>0</v>
      </c>
      <c r="CN215" s="11">
        <f>'MB STOP cijfers'!CN15</f>
        <v>0</v>
      </c>
      <c r="CO215" s="11">
        <f>'MB STOP cijfers'!CO15</f>
        <v>0</v>
      </c>
      <c r="CP215" s="11">
        <f>'MB STOP cijfers'!CP15</f>
        <v>0</v>
      </c>
      <c r="CQ215" s="11">
        <f>'MB STOP cijfers'!CQ15</f>
        <v>0</v>
      </c>
      <c r="CR215" s="11">
        <f>'MB STOP cijfers'!CR15</f>
        <v>0</v>
      </c>
      <c r="CS215" s="11">
        <f>'MB STOP cijfers'!CS15</f>
        <v>0</v>
      </c>
      <c r="CT215" s="11">
        <f>'MB STOP cijfers'!CT15</f>
        <v>0</v>
      </c>
      <c r="CU215" s="11">
        <f>'MB STOP cijfers'!CU15</f>
        <v>0</v>
      </c>
      <c r="CV215" s="11">
        <f>'MB STOP cijfers'!CV15</f>
        <v>0</v>
      </c>
      <c r="CW215" s="11">
        <f>'MB STOP cijfers'!CW15</f>
        <v>0</v>
      </c>
      <c r="CX215" s="11">
        <f>'MB STOP cijfers'!CX15</f>
        <v>0</v>
      </c>
      <c r="CY215" s="26">
        <f>'MB STOP cijfers'!CY15</f>
        <v>0</v>
      </c>
      <c r="CZ215" s="15">
        <f>'MB STOP cijfers'!CZ15</f>
        <v>0</v>
      </c>
      <c r="DA215" s="11">
        <f>'MB STOP cijfers'!DA15</f>
        <v>0</v>
      </c>
      <c r="DB215" s="11">
        <f>'MB STOP cijfers'!DB15</f>
        <v>0</v>
      </c>
      <c r="DC215" s="11">
        <f>'MB STOP cijfers'!DC15</f>
        <v>0</v>
      </c>
      <c r="DD215" s="11">
        <f>'MB STOP cijfers'!DD15</f>
        <v>0</v>
      </c>
      <c r="DE215" s="11">
        <f>'MB STOP cijfers'!DE15</f>
        <v>0</v>
      </c>
      <c r="DF215" s="11">
        <f>'MB STOP cijfers'!DF15</f>
        <v>0</v>
      </c>
      <c r="DG215" s="11">
        <f>'MB STOP cijfers'!DG15</f>
        <v>0</v>
      </c>
      <c r="DH215" s="11">
        <f>'MB STOP cijfers'!DH15</f>
        <v>0</v>
      </c>
      <c r="DI215" s="11">
        <f>'MB STOP cijfers'!DI15</f>
        <v>0</v>
      </c>
      <c r="DJ215" s="11">
        <f>'MB STOP cijfers'!DJ15</f>
        <v>0</v>
      </c>
      <c r="DK215" s="11">
        <f>'MB STOP cijfers'!DK15</f>
        <v>0</v>
      </c>
      <c r="DL215" s="26">
        <f>'MB STOP cijfers'!DL15</f>
        <v>0</v>
      </c>
    </row>
    <row r="216" spans="1:116">
      <c r="A216" s="47">
        <f>'MB STOP cijfers'!A17</f>
        <v>0</v>
      </c>
      <c r="B216" s="49" t="str">
        <f>'MB STOP cijfers'!B17</f>
        <v>MUNT/MUNL/MUNK</v>
      </c>
      <c r="C216" s="4" t="str">
        <f>'MB STOP cijfers'!C17</f>
        <v>Microbiologie</v>
      </c>
      <c r="D216" s="4" t="str">
        <f>'MB STOP cijfers'!D17</f>
        <v>MB Klachten &amp; Meldingen VWS</v>
      </c>
      <c r="E216" s="4" t="str">
        <f>'MB STOP cijfers'!E17</f>
        <v>Coordinatie</v>
      </c>
      <c r="F216" s="4" t="str">
        <f>'MB STOP cijfers'!F17</f>
        <v>VWS</v>
      </c>
      <c r="G216" s="292">
        <f>'MB STOP cijfers'!G17</f>
        <v>0</v>
      </c>
      <c r="H216" s="11">
        <f>'MB STOP cijfers'!H17</f>
        <v>3282</v>
      </c>
      <c r="I216" s="11">
        <f>'MB STOP cijfers'!I17</f>
        <v>0</v>
      </c>
      <c r="J216" s="11">
        <f>'MB STOP cijfers'!J17</f>
        <v>0</v>
      </c>
      <c r="K216" s="11">
        <f>'MB STOP cijfers'!K17</f>
        <v>300</v>
      </c>
      <c r="L216" s="11">
        <f>'MB STOP cijfers'!L17</f>
        <v>0</v>
      </c>
      <c r="M216" s="11">
        <f>'MB STOP cijfers'!M17</f>
        <v>0</v>
      </c>
      <c r="N216" s="11">
        <f>'MB STOP cijfers'!N17</f>
        <v>0</v>
      </c>
      <c r="O216" s="11">
        <f>'MB STOP cijfers'!O17</f>
        <v>0</v>
      </c>
      <c r="P216" s="11">
        <f>'MB STOP cijfers'!P17</f>
        <v>0</v>
      </c>
      <c r="Q216" s="26">
        <f>'MB STOP cijfers'!Q17</f>
        <v>3582</v>
      </c>
      <c r="R216" s="15">
        <f>'MB STOP cijfers'!R17</f>
        <v>0</v>
      </c>
      <c r="S216" s="11">
        <f>'MB STOP cijfers'!S17</f>
        <v>0</v>
      </c>
      <c r="T216" s="11">
        <f>'MB STOP cijfers'!T17</f>
        <v>3582</v>
      </c>
      <c r="U216" s="11">
        <f>'MB STOP cijfers'!U17</f>
        <v>0</v>
      </c>
      <c r="V216" s="11">
        <f>'MB STOP cijfers'!V17</f>
        <v>0</v>
      </c>
      <c r="W216" s="11">
        <f>'MB STOP cijfers'!W17</f>
        <v>0</v>
      </c>
      <c r="X216" s="11">
        <f>'MB STOP cijfers'!X17</f>
        <v>0</v>
      </c>
      <c r="Y216" s="11">
        <f>'MB STOP cijfers'!Y17</f>
        <v>0</v>
      </c>
      <c r="Z216" s="49">
        <f>'MB STOP cijfers'!Z17</f>
        <v>3582</v>
      </c>
      <c r="AA216" s="11">
        <f>'MB STOP cijfers'!AA17</f>
        <v>3282</v>
      </c>
      <c r="AB216" s="11">
        <f>'MB STOP cijfers'!AB17</f>
        <v>0</v>
      </c>
      <c r="AC216" s="11">
        <f>'MB STOP cijfers'!AC17</f>
        <v>0</v>
      </c>
      <c r="AD216" s="11">
        <f>'MB STOP cijfers'!AD17</f>
        <v>0</v>
      </c>
      <c r="AE216" s="11">
        <f>'MB STOP cijfers'!AE17</f>
        <v>0</v>
      </c>
      <c r="AF216" s="11">
        <f>'MB STOP cijfers'!AF17</f>
        <v>300</v>
      </c>
      <c r="AG216" s="49">
        <f>'MB STOP cijfers'!AG17</f>
        <v>0</v>
      </c>
      <c r="AH216" s="11">
        <f>'MB STOP cijfers'!AH17</f>
        <v>3282</v>
      </c>
      <c r="AI216" s="11">
        <f>'MB STOP cijfers'!AI17</f>
        <v>0</v>
      </c>
      <c r="AJ216" s="11">
        <f>'MB STOP cijfers'!AJ17</f>
        <v>0</v>
      </c>
      <c r="AK216" s="11">
        <f>'MB STOP cijfers'!AK17</f>
        <v>0</v>
      </c>
      <c r="AL216" s="49">
        <f>'MB STOP cijfers'!AL17</f>
        <v>0</v>
      </c>
      <c r="AM216" s="11">
        <f>'MB STOP cijfers'!AM17</f>
        <v>0</v>
      </c>
      <c r="AN216" s="11">
        <f>'MB STOP cijfers'!AN17</f>
        <v>0</v>
      </c>
      <c r="AO216" s="11">
        <f>'MB STOP cijfers'!AO17</f>
        <v>0</v>
      </c>
      <c r="AP216" s="11">
        <f>'MB STOP cijfers'!AP17</f>
        <v>0</v>
      </c>
      <c r="AQ216" s="11">
        <f>'MB STOP cijfers'!AQ17</f>
        <v>0</v>
      </c>
      <c r="AR216" s="49">
        <f>'MB STOP cijfers'!AR17</f>
        <v>0</v>
      </c>
      <c r="AS216" s="11">
        <f>'MB STOP cijfers'!AS17</f>
        <v>0</v>
      </c>
      <c r="AT216" s="11">
        <f>'MB STOP cijfers'!AT17</f>
        <v>0</v>
      </c>
      <c r="AU216" s="11">
        <f>'MB STOP cijfers'!AU17</f>
        <v>0</v>
      </c>
      <c r="AV216" s="11">
        <f>'MB STOP cijfers'!AV17</f>
        <v>0</v>
      </c>
      <c r="AW216" s="11">
        <f>'MB STOP cijfers'!AW17</f>
        <v>0</v>
      </c>
      <c r="AX216" s="11">
        <f>'MB STOP cijfers'!AX17</f>
        <v>0</v>
      </c>
      <c r="AY216" s="11">
        <f>'MB STOP cijfers'!AY17</f>
        <v>0</v>
      </c>
      <c r="AZ216" s="11">
        <f>'MB STOP cijfers'!AZ17</f>
        <v>0</v>
      </c>
      <c r="BA216" s="11">
        <f>'MB STOP cijfers'!BA17</f>
        <v>0</v>
      </c>
      <c r="BB216" s="11">
        <f>'MB STOP cijfers'!BB17</f>
        <v>0</v>
      </c>
      <c r="BC216" s="49">
        <f>'MB STOP cijfers'!BC17</f>
        <v>0</v>
      </c>
      <c r="BD216" s="11">
        <f>'MB STOP cijfers'!BD17</f>
        <v>0</v>
      </c>
      <c r="BE216" s="11">
        <f>'MB STOP cijfers'!BE17</f>
        <v>0</v>
      </c>
      <c r="BF216" s="11">
        <f>'MB STOP cijfers'!BF17</f>
        <v>0</v>
      </c>
      <c r="BG216" s="11">
        <f>'MB STOP cijfers'!BG17</f>
        <v>0</v>
      </c>
      <c r="BH216" s="11">
        <f>'MB STOP cijfers'!BH17</f>
        <v>150</v>
      </c>
      <c r="BI216" s="11">
        <f>'MB STOP cijfers'!BI17</f>
        <v>150</v>
      </c>
      <c r="BJ216" s="11">
        <f>'MB STOP cijfers'!BJ17</f>
        <v>0</v>
      </c>
      <c r="BK216" s="49">
        <f>'MB STOP cijfers'!BK17</f>
        <v>0</v>
      </c>
      <c r="BL216" s="11">
        <f>'MB STOP cijfers'!BL17</f>
        <v>0</v>
      </c>
      <c r="BM216" s="11">
        <f>'MB STOP cijfers'!BM17</f>
        <v>0</v>
      </c>
      <c r="BN216" s="11">
        <f>'MB STOP cijfers'!BN17</f>
        <v>0</v>
      </c>
      <c r="BO216" s="11">
        <f>'MB STOP cijfers'!BO17</f>
        <v>0</v>
      </c>
      <c r="BP216" s="11">
        <f>'MB STOP cijfers'!BP17</f>
        <v>0</v>
      </c>
      <c r="BQ216" s="49">
        <f>'MB STOP cijfers'!BQ17</f>
        <v>0</v>
      </c>
      <c r="BR216" s="11">
        <f>'MB STOP cijfers'!BR17</f>
        <v>0</v>
      </c>
      <c r="BS216" s="11">
        <f>'MB STOP cijfers'!BS17</f>
        <v>0</v>
      </c>
      <c r="BT216" s="11">
        <f>'MB STOP cijfers'!BT17</f>
        <v>0</v>
      </c>
      <c r="BU216" s="11">
        <f>'MB STOP cijfers'!BU17</f>
        <v>0</v>
      </c>
      <c r="BV216" s="11">
        <f>'MB STOP cijfers'!BV17</f>
        <v>0</v>
      </c>
      <c r="BW216" s="11">
        <f>'MB STOP cijfers'!BW17</f>
        <v>0</v>
      </c>
      <c r="BX216" s="47">
        <f>'MB STOP cijfers'!BX17</f>
        <v>0</v>
      </c>
      <c r="BY216" s="49">
        <f>'MB STOP cijfers'!BY17</f>
        <v>3582</v>
      </c>
      <c r="BZ216" s="11">
        <f>'MB STOP cijfers'!BZ17</f>
        <v>0</v>
      </c>
      <c r="CA216" s="11">
        <f>'MB STOP cijfers'!CA17</f>
        <v>0</v>
      </c>
      <c r="CB216" s="11">
        <f>'MB STOP cijfers'!CB17</f>
        <v>0</v>
      </c>
      <c r="CC216" s="11">
        <f>'MB STOP cijfers'!CC17</f>
        <v>0</v>
      </c>
      <c r="CD216" s="11">
        <f>'MB STOP cijfers'!CD17</f>
        <v>0</v>
      </c>
      <c r="CE216" s="11">
        <f>'MB STOP cijfers'!CE17</f>
        <v>0</v>
      </c>
      <c r="CF216" s="11">
        <f>'MB STOP cijfers'!CF17</f>
        <v>0</v>
      </c>
      <c r="CG216" s="11">
        <f>'MB STOP cijfers'!CG17</f>
        <v>0</v>
      </c>
      <c r="CH216" s="11">
        <f>'MB STOP cijfers'!CH17</f>
        <v>0</v>
      </c>
      <c r="CI216" s="11">
        <f>'MB STOP cijfers'!CI17</f>
        <v>0</v>
      </c>
      <c r="CJ216" s="11">
        <f>'MB STOP cijfers'!CJ17</f>
        <v>0</v>
      </c>
      <c r="CK216" s="11">
        <f>'MB STOP cijfers'!CK17</f>
        <v>0</v>
      </c>
      <c r="CL216" s="49">
        <f>'MB STOP cijfers'!CL17</f>
        <v>0</v>
      </c>
      <c r="CM216" s="11">
        <f>'MB STOP cijfers'!CM17</f>
        <v>0</v>
      </c>
      <c r="CN216" s="11">
        <f>'MB STOP cijfers'!CN17</f>
        <v>0</v>
      </c>
      <c r="CO216" s="11">
        <f>'MB STOP cijfers'!CO17</f>
        <v>0</v>
      </c>
      <c r="CP216" s="11">
        <f>'MB STOP cijfers'!CP17</f>
        <v>0</v>
      </c>
      <c r="CQ216" s="11">
        <f>'MB STOP cijfers'!CQ17</f>
        <v>0</v>
      </c>
      <c r="CR216" s="11">
        <f>'MB STOP cijfers'!CR17</f>
        <v>0</v>
      </c>
      <c r="CS216" s="11">
        <f>'MB STOP cijfers'!CS17</f>
        <v>0</v>
      </c>
      <c r="CT216" s="11">
        <f>'MB STOP cijfers'!CT17</f>
        <v>0</v>
      </c>
      <c r="CU216" s="11">
        <f>'MB STOP cijfers'!CU17</f>
        <v>0</v>
      </c>
      <c r="CV216" s="11">
        <f>'MB STOP cijfers'!CV17</f>
        <v>0</v>
      </c>
      <c r="CW216" s="11">
        <f>'MB STOP cijfers'!CW17</f>
        <v>0</v>
      </c>
      <c r="CX216" s="11">
        <f>'MB STOP cijfers'!CX17</f>
        <v>0</v>
      </c>
      <c r="CY216" s="26">
        <f>'MB STOP cijfers'!CY17</f>
        <v>0</v>
      </c>
      <c r="CZ216" s="15">
        <f>'MB STOP cijfers'!CZ17</f>
        <v>0</v>
      </c>
      <c r="DA216" s="11">
        <f>'MB STOP cijfers'!DA17</f>
        <v>0</v>
      </c>
      <c r="DB216" s="11">
        <f>'MB STOP cijfers'!DB17</f>
        <v>0</v>
      </c>
      <c r="DC216" s="11">
        <f>'MB STOP cijfers'!DC17</f>
        <v>0</v>
      </c>
      <c r="DD216" s="11">
        <f>'MB STOP cijfers'!DD17</f>
        <v>0</v>
      </c>
      <c r="DE216" s="11">
        <f>'MB STOP cijfers'!DE17</f>
        <v>0</v>
      </c>
      <c r="DF216" s="11">
        <f>'MB STOP cijfers'!DF17</f>
        <v>0</v>
      </c>
      <c r="DG216" s="11">
        <f>'MB STOP cijfers'!DG17</f>
        <v>0</v>
      </c>
      <c r="DH216" s="11">
        <f>'MB STOP cijfers'!DH17</f>
        <v>0</v>
      </c>
      <c r="DI216" s="11">
        <f>'MB STOP cijfers'!DI17</f>
        <v>0</v>
      </c>
      <c r="DJ216" s="11">
        <f>'MB STOP cijfers'!DJ17</f>
        <v>0</v>
      </c>
      <c r="DK216" s="11">
        <f>'MB STOP cijfers'!DK17</f>
        <v>0</v>
      </c>
      <c r="DL216" s="26">
        <f>'MB STOP cijfers'!DL17</f>
        <v>0</v>
      </c>
    </row>
    <row r="217" spans="1:116">
      <c r="A217" s="47">
        <f>'MB STOP cijfers'!A18</f>
        <v>0</v>
      </c>
      <c r="B217" s="49" t="str">
        <f>'MB STOP cijfers'!B18</f>
        <v>MUNT/MUNL/XINLMB00/MUNK</v>
      </c>
      <c r="C217" s="4" t="str">
        <f>'MB STOP cijfers'!C18</f>
        <v>Microbiologie</v>
      </c>
      <c r="D217" s="4" t="str">
        <f>'MB STOP cijfers'!D18</f>
        <v>MB Klachten &amp; Meldingen VWS</v>
      </c>
      <c r="E217" s="4" t="str">
        <f>'MB STOP cijfers'!E18</f>
        <v>Onderzoek</v>
      </c>
      <c r="F217" s="4" t="str">
        <f>'MB STOP cijfers'!F18</f>
        <v>VWS</v>
      </c>
      <c r="G217" s="292">
        <f>'MB STOP cijfers'!G18</f>
        <v>0</v>
      </c>
      <c r="H217" s="11">
        <f>'MB STOP cijfers'!H18</f>
        <v>950</v>
      </c>
      <c r="I217" s="11">
        <f>'MB STOP cijfers'!I18</f>
        <v>2600</v>
      </c>
      <c r="J217" s="11">
        <f>'MB STOP cijfers'!J18</f>
        <v>0</v>
      </c>
      <c r="K217" s="11">
        <f>'MB STOP cijfers'!K18</f>
        <v>700</v>
      </c>
      <c r="L217" s="11">
        <f>'MB STOP cijfers'!L18</f>
        <v>0</v>
      </c>
      <c r="M217" s="11">
        <f>'MB STOP cijfers'!M18</f>
        <v>0</v>
      </c>
      <c r="N217" s="11">
        <f>'MB STOP cijfers'!N18</f>
        <v>0</v>
      </c>
      <c r="O217" s="11">
        <f>'MB STOP cijfers'!O18</f>
        <v>0</v>
      </c>
      <c r="P217" s="11">
        <f>'MB STOP cijfers'!P18</f>
        <v>0</v>
      </c>
      <c r="Q217" s="26">
        <f>'MB STOP cijfers'!Q18</f>
        <v>4250</v>
      </c>
      <c r="R217" s="15">
        <f>'MB STOP cijfers'!R18</f>
        <v>0</v>
      </c>
      <c r="S217" s="11">
        <f>'MB STOP cijfers'!S18</f>
        <v>0</v>
      </c>
      <c r="T217" s="11">
        <f>'MB STOP cijfers'!T18</f>
        <v>4250</v>
      </c>
      <c r="U217" s="11">
        <f>'MB STOP cijfers'!U18</f>
        <v>0</v>
      </c>
      <c r="V217" s="11">
        <f>'MB STOP cijfers'!V18</f>
        <v>0</v>
      </c>
      <c r="W217" s="11">
        <f>'MB STOP cijfers'!W18</f>
        <v>0</v>
      </c>
      <c r="X217" s="11">
        <f>'MB STOP cijfers'!X18</f>
        <v>0</v>
      </c>
      <c r="Y217" s="11">
        <f>'MB STOP cijfers'!Y18</f>
        <v>0</v>
      </c>
      <c r="Z217" s="49">
        <f>'MB STOP cijfers'!Z18</f>
        <v>4250</v>
      </c>
      <c r="AA217" s="11">
        <f>'MB STOP cijfers'!AA18</f>
        <v>200</v>
      </c>
      <c r="AB217" s="11">
        <f>'MB STOP cijfers'!AB18</f>
        <v>0</v>
      </c>
      <c r="AC217" s="11">
        <f>'MB STOP cijfers'!AC18</f>
        <v>750</v>
      </c>
      <c r="AD217" s="11">
        <f>'MB STOP cijfers'!AD18</f>
        <v>0</v>
      </c>
      <c r="AE217" s="11">
        <f>'MB STOP cijfers'!AE18</f>
        <v>0</v>
      </c>
      <c r="AF217" s="11">
        <f>'MB STOP cijfers'!AF18</f>
        <v>3300</v>
      </c>
      <c r="AG217" s="49">
        <f>'MB STOP cijfers'!AG18</f>
        <v>0</v>
      </c>
      <c r="AH217" s="11">
        <f>'MB STOP cijfers'!AH18</f>
        <v>200</v>
      </c>
      <c r="AI217" s="11">
        <f>'MB STOP cijfers'!AI18</f>
        <v>0</v>
      </c>
      <c r="AJ217" s="11">
        <f>'MB STOP cijfers'!AJ18</f>
        <v>0</v>
      </c>
      <c r="AK217" s="11">
        <f>'MB STOP cijfers'!AK18</f>
        <v>0</v>
      </c>
      <c r="AL217" s="49">
        <f>'MB STOP cijfers'!AL18</f>
        <v>0</v>
      </c>
      <c r="AM217" s="11">
        <f>'MB STOP cijfers'!AM18</f>
        <v>0</v>
      </c>
      <c r="AN217" s="11">
        <f>'MB STOP cijfers'!AN18</f>
        <v>0</v>
      </c>
      <c r="AO217" s="11">
        <f>'MB STOP cijfers'!AO18</f>
        <v>0</v>
      </c>
      <c r="AP217" s="11">
        <f>'MB STOP cijfers'!AP18</f>
        <v>0</v>
      </c>
      <c r="AQ217" s="11">
        <f>'MB STOP cijfers'!AQ18</f>
        <v>0</v>
      </c>
      <c r="AR217" s="49">
        <f>'MB STOP cijfers'!AR18</f>
        <v>0</v>
      </c>
      <c r="AS217" s="11">
        <f>'MB STOP cijfers'!AS18</f>
        <v>0</v>
      </c>
      <c r="AT217" s="11">
        <f>'MB STOP cijfers'!AT18</f>
        <v>0</v>
      </c>
      <c r="AU217" s="11">
        <f>'MB STOP cijfers'!AU18</f>
        <v>0</v>
      </c>
      <c r="AV217" s="11">
        <f>'MB STOP cijfers'!AV18</f>
        <v>0</v>
      </c>
      <c r="AW217" s="11">
        <f>'MB STOP cijfers'!AW18</f>
        <v>0</v>
      </c>
      <c r="AX217" s="11">
        <f>'MB STOP cijfers'!AX18</f>
        <v>0</v>
      </c>
      <c r="AY217" s="11">
        <f>'MB STOP cijfers'!AY18</f>
        <v>0</v>
      </c>
      <c r="AZ217" s="11">
        <f>'MB STOP cijfers'!AZ18</f>
        <v>0</v>
      </c>
      <c r="BA217" s="11">
        <f>'MB STOP cijfers'!BA18</f>
        <v>0</v>
      </c>
      <c r="BB217" s="11">
        <f>'MB STOP cijfers'!BB18</f>
        <v>0</v>
      </c>
      <c r="BC217" s="49">
        <f>'MB STOP cijfers'!BC18</f>
        <v>0</v>
      </c>
      <c r="BD217" s="11">
        <f>'MB STOP cijfers'!BD18</f>
        <v>0</v>
      </c>
      <c r="BE217" s="11">
        <f>'MB STOP cijfers'!BE18</f>
        <v>0</v>
      </c>
      <c r="BF217" s="11">
        <f>'MB STOP cijfers'!BF18</f>
        <v>0</v>
      </c>
      <c r="BG217" s="11">
        <f>'MB STOP cijfers'!BG18</f>
        <v>0</v>
      </c>
      <c r="BH217" s="11">
        <f>'MB STOP cijfers'!BH18</f>
        <v>1300</v>
      </c>
      <c r="BI217" s="11">
        <f>'MB STOP cijfers'!BI18</f>
        <v>1300</v>
      </c>
      <c r="BJ217" s="11">
        <f>'MB STOP cijfers'!BJ18</f>
        <v>700</v>
      </c>
      <c r="BK217" s="49">
        <f>'MB STOP cijfers'!BK18</f>
        <v>0</v>
      </c>
      <c r="BL217" s="11">
        <f>'MB STOP cijfers'!BL18</f>
        <v>0</v>
      </c>
      <c r="BM217" s="11">
        <f>'MB STOP cijfers'!BM18</f>
        <v>0</v>
      </c>
      <c r="BN217" s="11">
        <f>'MB STOP cijfers'!BN18</f>
        <v>0</v>
      </c>
      <c r="BO217" s="11">
        <f>'MB STOP cijfers'!BO18</f>
        <v>0</v>
      </c>
      <c r="BP217" s="11">
        <f>'MB STOP cijfers'!BP18</f>
        <v>0</v>
      </c>
      <c r="BQ217" s="49">
        <f>'MB STOP cijfers'!BQ18</f>
        <v>0</v>
      </c>
      <c r="BR217" s="11">
        <f>'MB STOP cijfers'!BR18</f>
        <v>0</v>
      </c>
      <c r="BS217" s="11">
        <f>'MB STOP cijfers'!BS18</f>
        <v>0</v>
      </c>
      <c r="BT217" s="11">
        <f>'MB STOP cijfers'!BT18</f>
        <v>0</v>
      </c>
      <c r="BU217" s="11">
        <f>'MB STOP cijfers'!BU18</f>
        <v>0</v>
      </c>
      <c r="BV217" s="11">
        <f>'MB STOP cijfers'!BV18</f>
        <v>0</v>
      </c>
      <c r="BW217" s="11">
        <f>'MB STOP cijfers'!BW18</f>
        <v>0</v>
      </c>
      <c r="BX217" s="47">
        <f>'MB STOP cijfers'!BX18</f>
        <v>750</v>
      </c>
      <c r="BY217" s="49">
        <f>'MB STOP cijfers'!BY18</f>
        <v>3500</v>
      </c>
      <c r="BZ217" s="11">
        <f>'MB STOP cijfers'!BZ18</f>
        <v>0</v>
      </c>
      <c r="CA217" s="11">
        <f>'MB STOP cijfers'!CA18</f>
        <v>0</v>
      </c>
      <c r="CB217" s="11">
        <f>'MB STOP cijfers'!CB18</f>
        <v>0</v>
      </c>
      <c r="CC217" s="11">
        <f>'MB STOP cijfers'!CC18</f>
        <v>0</v>
      </c>
      <c r="CD217" s="11">
        <f>'MB STOP cijfers'!CD18</f>
        <v>0</v>
      </c>
      <c r="CE217" s="11">
        <f>'MB STOP cijfers'!CE18</f>
        <v>0</v>
      </c>
      <c r="CF217" s="11">
        <f>'MB STOP cijfers'!CF18</f>
        <v>0</v>
      </c>
      <c r="CG217" s="11">
        <f>'MB STOP cijfers'!CG18</f>
        <v>0</v>
      </c>
      <c r="CH217" s="11">
        <f>'MB STOP cijfers'!CH18</f>
        <v>0</v>
      </c>
      <c r="CI217" s="11">
        <f>'MB STOP cijfers'!CI18</f>
        <v>0</v>
      </c>
      <c r="CJ217" s="11">
        <f>'MB STOP cijfers'!CJ18</f>
        <v>0</v>
      </c>
      <c r="CK217" s="11">
        <f>'MB STOP cijfers'!CK18</f>
        <v>0</v>
      </c>
      <c r="CL217" s="49">
        <f>'MB STOP cijfers'!CL18</f>
        <v>0</v>
      </c>
      <c r="CM217" s="11">
        <f>'MB STOP cijfers'!CM18</f>
        <v>0</v>
      </c>
      <c r="CN217" s="11">
        <f>'MB STOP cijfers'!CN18</f>
        <v>0</v>
      </c>
      <c r="CO217" s="11">
        <f>'MB STOP cijfers'!CO18</f>
        <v>0</v>
      </c>
      <c r="CP217" s="11">
        <f>'MB STOP cijfers'!CP18</f>
        <v>0</v>
      </c>
      <c r="CQ217" s="11">
        <f>'MB STOP cijfers'!CQ18</f>
        <v>0</v>
      </c>
      <c r="CR217" s="11">
        <f>'MB STOP cijfers'!CR18</f>
        <v>0</v>
      </c>
      <c r="CS217" s="11">
        <f>'MB STOP cijfers'!CS18</f>
        <v>0</v>
      </c>
      <c r="CT217" s="11">
        <f>'MB STOP cijfers'!CT18</f>
        <v>0</v>
      </c>
      <c r="CU217" s="11">
        <f>'MB STOP cijfers'!CU18</f>
        <v>0</v>
      </c>
      <c r="CV217" s="11">
        <f>'MB STOP cijfers'!CV18</f>
        <v>0</v>
      </c>
      <c r="CW217" s="11">
        <f>'MB STOP cijfers'!CW18</f>
        <v>0</v>
      </c>
      <c r="CX217" s="11">
        <f>'MB STOP cijfers'!CX18</f>
        <v>0</v>
      </c>
      <c r="CY217" s="26">
        <f>'MB STOP cijfers'!CY18</f>
        <v>0</v>
      </c>
      <c r="CZ217" s="15">
        <f>'MB STOP cijfers'!CZ18</f>
        <v>0</v>
      </c>
      <c r="DA217" s="11">
        <f>'MB STOP cijfers'!DA18</f>
        <v>0</v>
      </c>
      <c r="DB217" s="11">
        <f>'MB STOP cijfers'!DB18</f>
        <v>0</v>
      </c>
      <c r="DC217" s="11">
        <f>'MB STOP cijfers'!DC18</f>
        <v>0</v>
      </c>
      <c r="DD217" s="11">
        <f>'MB STOP cijfers'!DD18</f>
        <v>0</v>
      </c>
      <c r="DE217" s="11">
        <f>'MB STOP cijfers'!DE18</f>
        <v>0</v>
      </c>
      <c r="DF217" s="11">
        <f>'MB STOP cijfers'!DF18</f>
        <v>0</v>
      </c>
      <c r="DG217" s="11">
        <f>'MB STOP cijfers'!DG18</f>
        <v>0</v>
      </c>
      <c r="DH217" s="11">
        <f>'MB STOP cijfers'!DH18</f>
        <v>0</v>
      </c>
      <c r="DI217" s="11">
        <f>'MB STOP cijfers'!DI18</f>
        <v>0</v>
      </c>
      <c r="DJ217" s="11">
        <f>'MB STOP cijfers'!DJ18</f>
        <v>0</v>
      </c>
      <c r="DK217" s="11">
        <f>'MB STOP cijfers'!DK18</f>
        <v>0</v>
      </c>
      <c r="DL217" s="26">
        <f>'MB STOP cijfers'!DL18</f>
        <v>0</v>
      </c>
    </row>
    <row r="218" spans="1:116" ht="13.8" thickBot="1">
      <c r="A218" s="47">
        <f>'MB STOP cijfers'!A19</f>
        <v>0</v>
      </c>
      <c r="B218" s="49" t="str">
        <f>'MB STOP cijfers'!B19</f>
        <v>MUNT/MUNL/XINLMB00/MUNK</v>
      </c>
      <c r="C218" s="4" t="str">
        <f>'MB STOP cijfers'!C19</f>
        <v>Microbiologie</v>
      </c>
      <c r="D218" s="4" t="str">
        <f>'MB STOP cijfers'!D19</f>
        <v>MB Klachten &amp; Meldingen VWS</v>
      </c>
      <c r="E218" s="4" t="str">
        <f>'MB STOP cijfers'!E19</f>
        <v>verbeterplan</v>
      </c>
      <c r="F218" s="4" t="str">
        <f>'MB STOP cijfers'!F19</f>
        <v>VWS</v>
      </c>
      <c r="G218" s="292" t="str">
        <f>'MB STOP cijfers'!G19</f>
        <v>verbeterplan</v>
      </c>
      <c r="H218" s="518">
        <f>'MB STOP cijfers'!H19</f>
        <v>1866</v>
      </c>
      <c r="I218" s="11">
        <f>'MB STOP cijfers'!I19</f>
        <v>0</v>
      </c>
      <c r="J218" s="11">
        <f>'MB STOP cijfers'!J19</f>
        <v>0</v>
      </c>
      <c r="K218" s="11">
        <f>'MB STOP cijfers'!K19</f>
        <v>0</v>
      </c>
      <c r="L218" s="11">
        <f>'MB STOP cijfers'!L19</f>
        <v>0</v>
      </c>
      <c r="M218" s="11">
        <f>'MB STOP cijfers'!M19</f>
        <v>0</v>
      </c>
      <c r="N218" s="11">
        <f>'MB STOP cijfers'!N19</f>
        <v>0</v>
      </c>
      <c r="O218" s="11">
        <f>'MB STOP cijfers'!O19</f>
        <v>0</v>
      </c>
      <c r="P218" s="11">
        <f>'MB STOP cijfers'!P19</f>
        <v>0</v>
      </c>
      <c r="Q218" s="26">
        <f>'MB STOP cijfers'!Q19</f>
        <v>1866</v>
      </c>
      <c r="R218" s="15">
        <f>'MB STOP cijfers'!R19</f>
        <v>0</v>
      </c>
      <c r="S218" s="11">
        <f>'MB STOP cijfers'!S19</f>
        <v>0</v>
      </c>
      <c r="T218" s="11">
        <f>'MB STOP cijfers'!T19</f>
        <v>1866</v>
      </c>
      <c r="U218" s="11">
        <f>'MB STOP cijfers'!U19</f>
        <v>0</v>
      </c>
      <c r="V218" s="11">
        <f>'MB STOP cijfers'!V19</f>
        <v>0</v>
      </c>
      <c r="W218" s="11">
        <f>'MB STOP cijfers'!W19</f>
        <v>0</v>
      </c>
      <c r="X218" s="11">
        <f>'MB STOP cijfers'!X19</f>
        <v>0</v>
      </c>
      <c r="Y218" s="11">
        <f>'MB STOP cijfers'!Y19</f>
        <v>0</v>
      </c>
      <c r="Z218" s="49">
        <f>'MB STOP cijfers'!Z19</f>
        <v>1866</v>
      </c>
      <c r="AA218" s="11">
        <f>'MB STOP cijfers'!AA19</f>
        <v>1866</v>
      </c>
      <c r="AB218" s="11">
        <f>'MB STOP cijfers'!AB19</f>
        <v>0</v>
      </c>
      <c r="AC218" s="11">
        <f>'MB STOP cijfers'!AC19</f>
        <v>0</v>
      </c>
      <c r="AD218" s="11">
        <f>'MB STOP cijfers'!AD19</f>
        <v>0</v>
      </c>
      <c r="AE218" s="11">
        <f>'MB STOP cijfers'!AE19</f>
        <v>0</v>
      </c>
      <c r="AF218" s="11">
        <f>'MB STOP cijfers'!AF19</f>
        <v>0</v>
      </c>
      <c r="AG218" s="49">
        <f>'MB STOP cijfers'!AG19</f>
        <v>0</v>
      </c>
      <c r="AH218" s="11">
        <f>'MB STOP cijfers'!AH19</f>
        <v>1866</v>
      </c>
      <c r="AI218" s="11">
        <f>'MB STOP cijfers'!AI19</f>
        <v>0</v>
      </c>
      <c r="AJ218" s="11">
        <f>'MB STOP cijfers'!AJ19</f>
        <v>0</v>
      </c>
      <c r="AK218" s="11">
        <f>'MB STOP cijfers'!AK19</f>
        <v>0</v>
      </c>
      <c r="AL218" s="49">
        <f>'MB STOP cijfers'!AL19</f>
        <v>0</v>
      </c>
      <c r="AM218" s="11">
        <f>'MB STOP cijfers'!AM19</f>
        <v>0</v>
      </c>
      <c r="AN218" s="11">
        <f>'MB STOP cijfers'!AN19</f>
        <v>0</v>
      </c>
      <c r="AO218" s="11">
        <f>'MB STOP cijfers'!AO19</f>
        <v>0</v>
      </c>
      <c r="AP218" s="11">
        <f>'MB STOP cijfers'!AP19</f>
        <v>0</v>
      </c>
      <c r="AQ218" s="11">
        <f>'MB STOP cijfers'!AQ19</f>
        <v>0</v>
      </c>
      <c r="AR218" s="49">
        <f>'MB STOP cijfers'!AR19</f>
        <v>0</v>
      </c>
      <c r="AS218" s="11">
        <f>'MB STOP cijfers'!AS19</f>
        <v>0</v>
      </c>
      <c r="AT218" s="11">
        <f>'MB STOP cijfers'!AT19</f>
        <v>0</v>
      </c>
      <c r="AU218" s="11">
        <f>'MB STOP cijfers'!AU19</f>
        <v>0</v>
      </c>
      <c r="AV218" s="11">
        <f>'MB STOP cijfers'!AV19</f>
        <v>0</v>
      </c>
      <c r="AW218" s="11">
        <f>'MB STOP cijfers'!AW19</f>
        <v>0</v>
      </c>
      <c r="AX218" s="11">
        <f>'MB STOP cijfers'!AX19</f>
        <v>0</v>
      </c>
      <c r="AY218" s="11">
        <f>'MB STOP cijfers'!AY19</f>
        <v>0</v>
      </c>
      <c r="AZ218" s="11">
        <f>'MB STOP cijfers'!AZ19</f>
        <v>0</v>
      </c>
      <c r="BA218" s="11">
        <f>'MB STOP cijfers'!BA19</f>
        <v>0</v>
      </c>
      <c r="BB218" s="11">
        <f>'MB STOP cijfers'!BB19</f>
        <v>0</v>
      </c>
      <c r="BC218" s="49">
        <f>'MB STOP cijfers'!BC19</f>
        <v>0</v>
      </c>
      <c r="BD218" s="11">
        <f>'MB STOP cijfers'!BD19</f>
        <v>0</v>
      </c>
      <c r="BE218" s="11">
        <f>'MB STOP cijfers'!BE19</f>
        <v>0</v>
      </c>
      <c r="BF218" s="11">
        <f>'MB STOP cijfers'!BF19</f>
        <v>0</v>
      </c>
      <c r="BG218" s="11">
        <f>'MB STOP cijfers'!BG19</f>
        <v>0</v>
      </c>
      <c r="BH218" s="11">
        <f>'MB STOP cijfers'!BH19</f>
        <v>0</v>
      </c>
      <c r="BI218" s="11">
        <f>'MB STOP cijfers'!BI19</f>
        <v>0</v>
      </c>
      <c r="BJ218" s="11">
        <f>'MB STOP cijfers'!BJ19</f>
        <v>0</v>
      </c>
      <c r="BK218" s="49">
        <f>'MB STOP cijfers'!BK19</f>
        <v>0</v>
      </c>
      <c r="BL218" s="11">
        <f>'MB STOP cijfers'!BL19</f>
        <v>0</v>
      </c>
      <c r="BM218" s="11">
        <f>'MB STOP cijfers'!BM19</f>
        <v>0</v>
      </c>
      <c r="BN218" s="11">
        <f>'MB STOP cijfers'!BN19</f>
        <v>0</v>
      </c>
      <c r="BO218" s="11">
        <f>'MB STOP cijfers'!BO19</f>
        <v>0</v>
      </c>
      <c r="BP218" s="11">
        <f>'MB STOP cijfers'!BP19</f>
        <v>0</v>
      </c>
      <c r="BQ218" s="49">
        <f>'MB STOP cijfers'!BQ19</f>
        <v>0</v>
      </c>
      <c r="BR218" s="11">
        <f>'MB STOP cijfers'!BR19</f>
        <v>0</v>
      </c>
      <c r="BS218" s="11">
        <f>'MB STOP cijfers'!BS19</f>
        <v>0</v>
      </c>
      <c r="BT218" s="11">
        <f>'MB STOP cijfers'!BT19</f>
        <v>0</v>
      </c>
      <c r="BU218" s="11">
        <f>'MB STOP cijfers'!BU19</f>
        <v>0</v>
      </c>
      <c r="BV218" s="11">
        <f>'MB STOP cijfers'!BV19</f>
        <v>0</v>
      </c>
      <c r="BW218" s="11">
        <f>'MB STOP cijfers'!BW19</f>
        <v>0</v>
      </c>
      <c r="BX218" s="47">
        <f>'MB STOP cijfers'!BX19</f>
        <v>0</v>
      </c>
      <c r="BY218" s="49">
        <f>'MB STOP cijfers'!BY19</f>
        <v>1866</v>
      </c>
      <c r="BZ218" s="11">
        <f>'MB STOP cijfers'!BZ19</f>
        <v>0</v>
      </c>
      <c r="CA218" s="11">
        <f>'MB STOP cijfers'!CA19</f>
        <v>0</v>
      </c>
      <c r="CB218" s="11">
        <f>'MB STOP cijfers'!CB19</f>
        <v>0</v>
      </c>
      <c r="CC218" s="11">
        <f>'MB STOP cijfers'!CC19</f>
        <v>0</v>
      </c>
      <c r="CD218" s="11">
        <f>'MB STOP cijfers'!CD19</f>
        <v>0</v>
      </c>
      <c r="CE218" s="11">
        <f>'MB STOP cijfers'!CE19</f>
        <v>0</v>
      </c>
      <c r="CF218" s="11">
        <f>'MB STOP cijfers'!CF19</f>
        <v>0</v>
      </c>
      <c r="CG218" s="11">
        <f>'MB STOP cijfers'!CG19</f>
        <v>0</v>
      </c>
      <c r="CH218" s="11">
        <f>'MB STOP cijfers'!CH19</f>
        <v>0</v>
      </c>
      <c r="CI218" s="11">
        <f>'MB STOP cijfers'!CI19</f>
        <v>0</v>
      </c>
      <c r="CJ218" s="11">
        <f>'MB STOP cijfers'!CJ19</f>
        <v>0</v>
      </c>
      <c r="CK218" s="11">
        <f>'MB STOP cijfers'!CK19</f>
        <v>0</v>
      </c>
      <c r="CL218" s="49">
        <f>'MB STOP cijfers'!CL19</f>
        <v>0</v>
      </c>
      <c r="CM218" s="11">
        <f>'MB STOP cijfers'!CM19</f>
        <v>0</v>
      </c>
      <c r="CN218" s="11">
        <f>'MB STOP cijfers'!CN19</f>
        <v>0</v>
      </c>
      <c r="CO218" s="11">
        <f>'MB STOP cijfers'!CO19</f>
        <v>0</v>
      </c>
      <c r="CP218" s="11">
        <f>'MB STOP cijfers'!CP19</f>
        <v>0</v>
      </c>
      <c r="CQ218" s="11">
        <f>'MB STOP cijfers'!CQ19</f>
        <v>0</v>
      </c>
      <c r="CR218" s="11">
        <f>'MB STOP cijfers'!CR19</f>
        <v>0</v>
      </c>
      <c r="CS218" s="11">
        <f>'MB STOP cijfers'!CS19</f>
        <v>0</v>
      </c>
      <c r="CT218" s="11">
        <f>'MB STOP cijfers'!CT19</f>
        <v>0</v>
      </c>
      <c r="CU218" s="11">
        <f>'MB STOP cijfers'!CU19</f>
        <v>0</v>
      </c>
      <c r="CV218" s="11">
        <f>'MB STOP cijfers'!CV19</f>
        <v>0</v>
      </c>
      <c r="CW218" s="11">
        <f>'MB STOP cijfers'!CW19</f>
        <v>0</v>
      </c>
      <c r="CX218" s="11">
        <f>'MB STOP cijfers'!CX19</f>
        <v>0</v>
      </c>
      <c r="CY218" s="26">
        <f>'MB STOP cijfers'!CY19</f>
        <v>0</v>
      </c>
      <c r="CZ218" s="15">
        <f>'MB STOP cijfers'!CZ19</f>
        <v>0</v>
      </c>
      <c r="DA218" s="11">
        <f>'MB STOP cijfers'!DA19</f>
        <v>0</v>
      </c>
      <c r="DB218" s="11">
        <f>'MB STOP cijfers'!DB19</f>
        <v>0</v>
      </c>
      <c r="DC218" s="11">
        <f>'MB STOP cijfers'!DC19</f>
        <v>0</v>
      </c>
      <c r="DD218" s="11">
        <f>'MB STOP cijfers'!DD19</f>
        <v>0</v>
      </c>
      <c r="DE218" s="11">
        <f>'MB STOP cijfers'!DE19</f>
        <v>0</v>
      </c>
      <c r="DF218" s="11">
        <f>'MB STOP cijfers'!DF19</f>
        <v>0</v>
      </c>
      <c r="DG218" s="11">
        <f>'MB STOP cijfers'!DG19</f>
        <v>0</v>
      </c>
      <c r="DH218" s="11">
        <f>'MB STOP cijfers'!DH19</f>
        <v>0</v>
      </c>
      <c r="DI218" s="11">
        <f>'MB STOP cijfers'!DI19</f>
        <v>0</v>
      </c>
      <c r="DJ218" s="11">
        <f>'MB STOP cijfers'!DJ19</f>
        <v>0</v>
      </c>
      <c r="DK218" s="11">
        <f>'MB STOP cijfers'!DK19</f>
        <v>0</v>
      </c>
      <c r="DL218" s="26">
        <f>'MB STOP cijfers'!DL19</f>
        <v>0</v>
      </c>
    </row>
    <row r="219" spans="1:116">
      <c r="A219" s="52">
        <f>'PV STOP cijfers'!A3</f>
        <v>0</v>
      </c>
      <c r="B219" s="48" t="str">
        <f>'PV STOP cijfers'!B3</f>
        <v xml:space="preserve">PD NT 6634, PD NL 0000, </v>
      </c>
      <c r="C219" s="521" t="str">
        <f>'PV STOP cijfers'!C3</f>
        <v>Productveiligheid</v>
      </c>
      <c r="D219" s="54" t="str">
        <f>'PV STOP cijfers'!D3</f>
        <v>PV VWS</v>
      </c>
      <c r="E219" s="649" t="str">
        <f>'PV STOP cijfers'!E3</f>
        <v>Systeemtoezicht (bedrijfsgericht)</v>
      </c>
      <c r="F219" s="60" t="str">
        <f>'PV STOP cijfers'!F3</f>
        <v>VWS</v>
      </c>
      <c r="G219" s="54" t="str">
        <f>'PV STOP cijfers'!G3</f>
        <v>Ja/Ja</v>
      </c>
      <c r="H219" s="21">
        <f>'PV STOP cijfers'!H3</f>
        <v>12762</v>
      </c>
      <c r="I219" s="14">
        <f>'PV STOP cijfers'!I3</f>
        <v>6838</v>
      </c>
      <c r="J219" s="14">
        <f>'PV STOP cijfers'!J3</f>
        <v>0</v>
      </c>
      <c r="K219" s="14">
        <f>'PV STOP cijfers'!K3</f>
        <v>0</v>
      </c>
      <c r="L219" s="14">
        <f>'PV STOP cijfers'!L3</f>
        <v>0</v>
      </c>
      <c r="M219" s="14">
        <f>'PV STOP cijfers'!M3</f>
        <v>0</v>
      </c>
      <c r="N219" s="14">
        <f>'PV STOP cijfers'!N3</f>
        <v>0</v>
      </c>
      <c r="O219" s="14">
        <f>'PV STOP cijfers'!O3</f>
        <v>0</v>
      </c>
      <c r="P219" s="14">
        <f>'PV STOP cijfers'!P3</f>
        <v>0</v>
      </c>
      <c r="Q219" s="51">
        <f>'PV STOP cijfers'!Q3</f>
        <v>19600</v>
      </c>
      <c r="R219" s="21">
        <f>'PV STOP cijfers'!R3</f>
        <v>0</v>
      </c>
      <c r="S219" s="14">
        <f>'PV STOP cijfers'!S3</f>
        <v>0</v>
      </c>
      <c r="T219" s="14">
        <f>'PV STOP cijfers'!T3</f>
        <v>19600</v>
      </c>
      <c r="U219" s="14">
        <f>'PV STOP cijfers'!U3</f>
        <v>0</v>
      </c>
      <c r="V219" s="14">
        <f>'PV STOP cijfers'!V3</f>
        <v>0</v>
      </c>
      <c r="W219" s="14">
        <f>'PV STOP cijfers'!W3</f>
        <v>0</v>
      </c>
      <c r="X219" s="14">
        <f>'PV STOP cijfers'!X3</f>
        <v>0</v>
      </c>
      <c r="Y219" s="14">
        <f>'PV STOP cijfers'!Y3</f>
        <v>0</v>
      </c>
      <c r="Z219" s="48">
        <f>'PV STOP cijfers'!Z3</f>
        <v>19600</v>
      </c>
      <c r="AA219" s="14">
        <f>'PV STOP cijfers'!AA3</f>
        <v>800</v>
      </c>
      <c r="AB219" s="14">
        <f>'PV STOP cijfers'!AB3</f>
        <v>0</v>
      </c>
      <c r="AC219" s="14">
        <f>'PV STOP cijfers'!AC3</f>
        <v>0</v>
      </c>
      <c r="AD219" s="14">
        <f>'PV STOP cijfers'!AD3</f>
        <v>0</v>
      </c>
      <c r="AE219" s="14">
        <f>'PV STOP cijfers'!AE3</f>
        <v>18800</v>
      </c>
      <c r="AF219" s="14">
        <f>'PV STOP cijfers'!AF3</f>
        <v>0</v>
      </c>
      <c r="AG219" s="48">
        <f>'PV STOP cijfers'!AG3</f>
        <v>0</v>
      </c>
      <c r="AH219" s="14">
        <f>'PV STOP cijfers'!AH3</f>
        <v>0</v>
      </c>
      <c r="AI219" s="14">
        <f>'PV STOP cijfers'!AI3</f>
        <v>0</v>
      </c>
      <c r="AJ219" s="14">
        <f>'PV STOP cijfers'!AJ3</f>
        <v>0</v>
      </c>
      <c r="AK219" s="14">
        <f>'PV STOP cijfers'!AK3</f>
        <v>800</v>
      </c>
      <c r="AL219" s="648">
        <f>'PV STOP cijfers'!AL3</f>
        <v>0</v>
      </c>
      <c r="AM219" s="14">
        <f>'PV STOP cijfers'!AM3</f>
        <v>0</v>
      </c>
      <c r="AN219" s="14">
        <f>'PV STOP cijfers'!AN3</f>
        <v>0</v>
      </c>
      <c r="AO219" s="14">
        <f>'PV STOP cijfers'!AO3</f>
        <v>0</v>
      </c>
      <c r="AP219" s="14">
        <f>'PV STOP cijfers'!AP3</f>
        <v>0</v>
      </c>
      <c r="AQ219" s="14">
        <f>'PV STOP cijfers'!AQ3</f>
        <v>0</v>
      </c>
      <c r="AR219" s="648">
        <f>'PV STOP cijfers'!AR3</f>
        <v>0</v>
      </c>
      <c r="AS219" s="14">
        <f>'PV STOP cijfers'!AS3</f>
        <v>0</v>
      </c>
      <c r="AT219" s="14">
        <f>'PV STOP cijfers'!AT3</f>
        <v>0</v>
      </c>
      <c r="AU219" s="14">
        <f>'PV STOP cijfers'!AU3</f>
        <v>0</v>
      </c>
      <c r="AV219" s="14">
        <f>'PV STOP cijfers'!AV3</f>
        <v>0</v>
      </c>
      <c r="AW219" s="14">
        <f>'PV STOP cijfers'!AW3</f>
        <v>0</v>
      </c>
      <c r="AX219" s="14">
        <f>'PV STOP cijfers'!AX3</f>
        <v>0</v>
      </c>
      <c r="AY219" s="14">
        <f>'PV STOP cijfers'!AY3</f>
        <v>0</v>
      </c>
      <c r="AZ219" s="14">
        <f>'PV STOP cijfers'!AZ3</f>
        <v>0</v>
      </c>
      <c r="BA219" s="14">
        <f>'PV STOP cijfers'!BA3</f>
        <v>0</v>
      </c>
      <c r="BB219" s="14">
        <f>'PV STOP cijfers'!BB3</f>
        <v>0</v>
      </c>
      <c r="BC219" s="648">
        <f>'PV STOP cijfers'!BC3</f>
        <v>0</v>
      </c>
      <c r="BD219" s="14">
        <f>'PV STOP cijfers'!BD3</f>
        <v>0</v>
      </c>
      <c r="BE219" s="14">
        <f>'PV STOP cijfers'!BE3</f>
        <v>0</v>
      </c>
      <c r="BF219" s="14">
        <f>'PV STOP cijfers'!BF3</f>
        <v>0</v>
      </c>
      <c r="BG219" s="14">
        <f>'PV STOP cijfers'!BG3</f>
        <v>0</v>
      </c>
      <c r="BH219" s="14">
        <f>'PV STOP cijfers'!BH3</f>
        <v>0</v>
      </c>
      <c r="BI219" s="14">
        <f>'PV STOP cijfers'!BI3</f>
        <v>0</v>
      </c>
      <c r="BJ219" s="14">
        <f>'PV STOP cijfers'!BJ3</f>
        <v>0</v>
      </c>
      <c r="BK219" s="648">
        <f>'PV STOP cijfers'!BK3</f>
        <v>0</v>
      </c>
      <c r="BL219" s="14">
        <f>'PV STOP cijfers'!BL3</f>
        <v>3619</v>
      </c>
      <c r="BM219" s="14">
        <f>'PV STOP cijfers'!BM3</f>
        <v>3219</v>
      </c>
      <c r="BN219" s="14">
        <f>'PV STOP cijfers'!BN3</f>
        <v>3987.3333333333335</v>
      </c>
      <c r="BO219" s="14">
        <f>'PV STOP cijfers'!BO3</f>
        <v>3987.3333333333335</v>
      </c>
      <c r="BP219" s="14">
        <f>'PV STOP cijfers'!BP3</f>
        <v>3987.3333333333335</v>
      </c>
      <c r="BQ219" s="648">
        <f>'PV STOP cijfers'!BQ3</f>
        <v>0</v>
      </c>
      <c r="BR219" s="14">
        <f>'PV STOP cijfers'!BR3</f>
        <v>0</v>
      </c>
      <c r="BS219" s="14">
        <f>'PV STOP cijfers'!BS3</f>
        <v>0</v>
      </c>
      <c r="BT219" s="14">
        <f>'PV STOP cijfers'!BT3</f>
        <v>0</v>
      </c>
      <c r="BU219" s="14">
        <f>'PV STOP cijfers'!BU3</f>
        <v>0</v>
      </c>
      <c r="BV219" s="14">
        <f>'PV STOP cijfers'!BV3</f>
        <v>0</v>
      </c>
      <c r="BW219" s="14">
        <f>'PV STOP cijfers'!BW3</f>
        <v>0</v>
      </c>
      <c r="BX219" s="48">
        <f>'PV STOP cijfers'!BX3</f>
        <v>0</v>
      </c>
      <c r="BY219" s="14">
        <f>'PV STOP cijfers'!BY3</f>
        <v>19600</v>
      </c>
      <c r="BZ219" s="14">
        <f>'PV STOP cijfers'!BZ3</f>
        <v>0</v>
      </c>
      <c r="CA219" s="14">
        <f>'PV STOP cijfers'!CA3</f>
        <v>0</v>
      </c>
      <c r="CB219" s="14">
        <f>'PV STOP cijfers'!CB3</f>
        <v>0</v>
      </c>
      <c r="CC219" s="14">
        <f>'PV STOP cijfers'!CC3</f>
        <v>0</v>
      </c>
      <c r="CD219" s="14">
        <f>'PV STOP cijfers'!CD3</f>
        <v>0</v>
      </c>
      <c r="CE219" s="14">
        <f>'PV STOP cijfers'!CE3</f>
        <v>0</v>
      </c>
      <c r="CF219" s="14">
        <f>'PV STOP cijfers'!CF3</f>
        <v>0</v>
      </c>
      <c r="CG219" s="14">
        <f>'PV STOP cijfers'!CG3</f>
        <v>0</v>
      </c>
      <c r="CH219" s="14">
        <f>'PV STOP cijfers'!CH3</f>
        <v>0</v>
      </c>
      <c r="CI219" s="14">
        <f>'PV STOP cijfers'!CI3</f>
        <v>0</v>
      </c>
      <c r="CJ219" s="14">
        <f>'PV STOP cijfers'!CJ3</f>
        <v>0</v>
      </c>
      <c r="CK219" s="14">
        <f>'PV STOP cijfers'!CK3</f>
        <v>0</v>
      </c>
      <c r="CL219" s="48">
        <f>'PV STOP cijfers'!CL3</f>
        <v>0</v>
      </c>
      <c r="CM219" s="21">
        <f>'PV STOP cijfers'!CM3</f>
        <v>0</v>
      </c>
      <c r="CN219" s="14">
        <f>'PV STOP cijfers'!CN3</f>
        <v>0</v>
      </c>
      <c r="CO219" s="14">
        <f>'PV STOP cijfers'!CO3</f>
        <v>0</v>
      </c>
      <c r="CP219" s="14">
        <f>'PV STOP cijfers'!CP3</f>
        <v>0</v>
      </c>
      <c r="CQ219" s="14">
        <f>'PV STOP cijfers'!CQ3</f>
        <v>0</v>
      </c>
      <c r="CR219" s="14">
        <f>'PV STOP cijfers'!CR3</f>
        <v>0</v>
      </c>
      <c r="CS219" s="14">
        <f>'PV STOP cijfers'!CS3</f>
        <v>0</v>
      </c>
      <c r="CT219" s="14">
        <f>'PV STOP cijfers'!CT3</f>
        <v>0</v>
      </c>
      <c r="CU219" s="14">
        <f>'PV STOP cijfers'!CU3</f>
        <v>0</v>
      </c>
      <c r="CV219" s="14">
        <f>'PV STOP cijfers'!CV3</f>
        <v>0</v>
      </c>
      <c r="CW219" s="14">
        <f>'PV STOP cijfers'!CW3</f>
        <v>0</v>
      </c>
      <c r="CX219" s="14">
        <f>'PV STOP cijfers'!CX3</f>
        <v>0</v>
      </c>
      <c r="CY219" s="51">
        <f>'PV STOP cijfers'!CY3</f>
        <v>0</v>
      </c>
      <c r="CZ219" s="21">
        <f>'PV STOP cijfers'!CZ3</f>
        <v>0</v>
      </c>
      <c r="DA219" s="14">
        <f>'PV STOP cijfers'!DA3</f>
        <v>0</v>
      </c>
      <c r="DB219" s="14">
        <f>'PV STOP cijfers'!DB3</f>
        <v>0</v>
      </c>
      <c r="DC219" s="14">
        <f>'PV STOP cijfers'!DC3</f>
        <v>0</v>
      </c>
      <c r="DD219" s="14">
        <f>'PV STOP cijfers'!DD3</f>
        <v>0</v>
      </c>
      <c r="DE219" s="14">
        <f>'PV STOP cijfers'!DE3</f>
        <v>0</v>
      </c>
      <c r="DF219" s="14">
        <f>'PV STOP cijfers'!DF3</f>
        <v>0</v>
      </c>
      <c r="DG219" s="14">
        <f>'PV STOP cijfers'!DG3</f>
        <v>0</v>
      </c>
      <c r="DH219" s="14">
        <f>'PV STOP cijfers'!DH3</f>
        <v>0</v>
      </c>
      <c r="DI219" s="14">
        <f>'PV STOP cijfers'!DI3</f>
        <v>0</v>
      </c>
      <c r="DJ219" s="14">
        <f>'PV STOP cijfers'!DJ3</f>
        <v>0</v>
      </c>
      <c r="DK219" s="14">
        <f>'PV STOP cijfers'!DK3</f>
        <v>0</v>
      </c>
      <c r="DL219" s="51">
        <f>'PV STOP cijfers'!DL3</f>
        <v>0</v>
      </c>
    </row>
    <row r="220" spans="1:116">
      <c r="A220" s="47">
        <f>'PV STOP cijfers'!A4</f>
        <v>0</v>
      </c>
      <c r="B220" s="49" t="str">
        <f>'PV STOP cijfers'!B4</f>
        <v>PD NT 6635, PD NL 0000</v>
      </c>
      <c r="C220" s="56" t="str">
        <f>'PV STOP cijfers'!C4</f>
        <v>Productveiligheid</v>
      </c>
      <c r="D220" s="4" t="str">
        <f>'PV STOP cijfers'!D4</f>
        <v>PV VWS</v>
      </c>
      <c r="E220" s="650" t="str">
        <f>'PV STOP cijfers'!E4</f>
        <v>Bedrijfsgericht producttoezicht (BPT)</v>
      </c>
      <c r="F220" s="5" t="str">
        <f>'PV STOP cijfers'!F4</f>
        <v>VWS</v>
      </c>
      <c r="G220" s="4" t="str">
        <f>'PV STOP cijfers'!G4</f>
        <v>Ja/Ja</v>
      </c>
      <c r="H220" s="15">
        <f>'PV STOP cijfers'!H4</f>
        <v>9993</v>
      </c>
      <c r="I220" s="11">
        <f>'PV STOP cijfers'!I4</f>
        <v>7500</v>
      </c>
      <c r="J220" s="11">
        <f>'PV STOP cijfers'!J4</f>
        <v>0</v>
      </c>
      <c r="K220" s="11">
        <f>'PV STOP cijfers'!K4</f>
        <v>0</v>
      </c>
      <c r="L220" s="11">
        <f>'PV STOP cijfers'!L4</f>
        <v>0</v>
      </c>
      <c r="M220" s="11">
        <f>'PV STOP cijfers'!M4</f>
        <v>0</v>
      </c>
      <c r="N220" s="11">
        <f>'PV STOP cijfers'!N4</f>
        <v>0</v>
      </c>
      <c r="O220" s="11">
        <f>'PV STOP cijfers'!O4</f>
        <v>0</v>
      </c>
      <c r="P220" s="11">
        <f>'PV STOP cijfers'!P4</f>
        <v>0</v>
      </c>
      <c r="Q220" s="26">
        <f>'PV STOP cijfers'!Q4</f>
        <v>17493</v>
      </c>
      <c r="R220" s="15">
        <f>'PV STOP cijfers'!R4</f>
        <v>0</v>
      </c>
      <c r="S220" s="11">
        <f>'PV STOP cijfers'!S4</f>
        <v>0</v>
      </c>
      <c r="T220" s="11">
        <f>'PV STOP cijfers'!T4</f>
        <v>17493</v>
      </c>
      <c r="U220" s="11">
        <f>'PV STOP cijfers'!U4</f>
        <v>0</v>
      </c>
      <c r="V220" s="11">
        <f>'PV STOP cijfers'!V4</f>
        <v>0</v>
      </c>
      <c r="W220" s="11">
        <f>'PV STOP cijfers'!W4</f>
        <v>0</v>
      </c>
      <c r="X220" s="11">
        <f>'PV STOP cijfers'!X4</f>
        <v>0</v>
      </c>
      <c r="Y220" s="11">
        <f>'PV STOP cijfers'!Y4</f>
        <v>0</v>
      </c>
      <c r="Z220" s="49">
        <f>'PV STOP cijfers'!Z4</f>
        <v>17493</v>
      </c>
      <c r="AA220" s="11">
        <f>'PV STOP cijfers'!AA4</f>
        <v>800</v>
      </c>
      <c r="AB220" s="11">
        <f>'PV STOP cijfers'!AB4</f>
        <v>0</v>
      </c>
      <c r="AC220" s="11">
        <f>'PV STOP cijfers'!AC4</f>
        <v>0</v>
      </c>
      <c r="AD220" s="11">
        <f>'PV STOP cijfers'!AD4</f>
        <v>0</v>
      </c>
      <c r="AE220" s="11">
        <f>'PV STOP cijfers'!AE4</f>
        <v>16693</v>
      </c>
      <c r="AF220" s="11">
        <f>'PV STOP cijfers'!AF4</f>
        <v>0</v>
      </c>
      <c r="AG220" s="49">
        <f>'PV STOP cijfers'!AG4</f>
        <v>0</v>
      </c>
      <c r="AH220" s="11">
        <f>'PV STOP cijfers'!AH4</f>
        <v>0</v>
      </c>
      <c r="AI220" s="11">
        <f>'PV STOP cijfers'!AI4</f>
        <v>0</v>
      </c>
      <c r="AJ220" s="11">
        <f>'PV STOP cijfers'!AJ4</f>
        <v>0</v>
      </c>
      <c r="AK220" s="11">
        <f>'PV STOP cijfers'!AK4</f>
        <v>800</v>
      </c>
      <c r="AL220" s="28">
        <f>'PV STOP cijfers'!AL4</f>
        <v>0</v>
      </c>
      <c r="AM220" s="11">
        <f>'PV STOP cijfers'!AM4</f>
        <v>0</v>
      </c>
      <c r="AN220" s="11">
        <f>'PV STOP cijfers'!AN4</f>
        <v>0</v>
      </c>
      <c r="AO220" s="11">
        <f>'PV STOP cijfers'!AO4</f>
        <v>0</v>
      </c>
      <c r="AP220" s="11">
        <f>'PV STOP cijfers'!AP4</f>
        <v>0</v>
      </c>
      <c r="AQ220" s="11">
        <f>'PV STOP cijfers'!AQ4</f>
        <v>0</v>
      </c>
      <c r="AR220" s="28">
        <f>'PV STOP cijfers'!AR4</f>
        <v>0</v>
      </c>
      <c r="AS220" s="11">
        <f>'PV STOP cijfers'!AS4</f>
        <v>0</v>
      </c>
      <c r="AT220" s="11">
        <f>'PV STOP cijfers'!AT4</f>
        <v>0</v>
      </c>
      <c r="AU220" s="11">
        <f>'PV STOP cijfers'!AU4</f>
        <v>0</v>
      </c>
      <c r="AV220" s="11">
        <f>'PV STOP cijfers'!AV4</f>
        <v>0</v>
      </c>
      <c r="AW220" s="11">
        <f>'PV STOP cijfers'!AW4</f>
        <v>0</v>
      </c>
      <c r="AX220" s="11">
        <f>'PV STOP cijfers'!AX4</f>
        <v>0</v>
      </c>
      <c r="AY220" s="11">
        <f>'PV STOP cijfers'!AY4</f>
        <v>0</v>
      </c>
      <c r="AZ220" s="11">
        <f>'PV STOP cijfers'!AZ4</f>
        <v>0</v>
      </c>
      <c r="BA220" s="11">
        <f>'PV STOP cijfers'!BA4</f>
        <v>0</v>
      </c>
      <c r="BB220" s="11">
        <f>'PV STOP cijfers'!BB4</f>
        <v>0</v>
      </c>
      <c r="BC220" s="28">
        <f>'PV STOP cijfers'!BC4</f>
        <v>0</v>
      </c>
      <c r="BD220" s="11">
        <f>'PV STOP cijfers'!BD4</f>
        <v>0</v>
      </c>
      <c r="BE220" s="11">
        <f>'PV STOP cijfers'!BE4</f>
        <v>0</v>
      </c>
      <c r="BF220" s="11">
        <f>'PV STOP cijfers'!BF4</f>
        <v>0</v>
      </c>
      <c r="BG220" s="11">
        <f>'PV STOP cijfers'!BG4</f>
        <v>0</v>
      </c>
      <c r="BH220" s="11">
        <f>'PV STOP cijfers'!BH4</f>
        <v>0</v>
      </c>
      <c r="BI220" s="11">
        <f>'PV STOP cijfers'!BI4</f>
        <v>0</v>
      </c>
      <c r="BJ220" s="11">
        <f>'PV STOP cijfers'!BJ4</f>
        <v>0</v>
      </c>
      <c r="BK220" s="28">
        <f>'PV STOP cijfers'!BK4</f>
        <v>0</v>
      </c>
      <c r="BL220" s="11">
        <f>'PV STOP cijfers'!BL4</f>
        <v>3750</v>
      </c>
      <c r="BM220" s="11">
        <f>'PV STOP cijfers'!BM4</f>
        <v>3750</v>
      </c>
      <c r="BN220" s="11">
        <f>'PV STOP cijfers'!BN4</f>
        <v>3064.3333333333335</v>
      </c>
      <c r="BO220" s="11">
        <f>'PV STOP cijfers'!BO4</f>
        <v>3064.3333333333335</v>
      </c>
      <c r="BP220" s="11">
        <f>'PV STOP cijfers'!BP4</f>
        <v>3064.3333333333335</v>
      </c>
      <c r="BQ220" s="28">
        <f>'PV STOP cijfers'!BQ4</f>
        <v>0</v>
      </c>
      <c r="BR220" s="11">
        <f>'PV STOP cijfers'!BR4</f>
        <v>0</v>
      </c>
      <c r="BS220" s="11">
        <f>'PV STOP cijfers'!BS4</f>
        <v>0</v>
      </c>
      <c r="BT220" s="11">
        <f>'PV STOP cijfers'!BT4</f>
        <v>0</v>
      </c>
      <c r="BU220" s="11">
        <f>'PV STOP cijfers'!BU4</f>
        <v>0</v>
      </c>
      <c r="BV220" s="11">
        <f>'PV STOP cijfers'!BV4</f>
        <v>0</v>
      </c>
      <c r="BW220" s="11">
        <f>'PV STOP cijfers'!BW4</f>
        <v>0</v>
      </c>
      <c r="BX220" s="49">
        <f>'PV STOP cijfers'!BX4</f>
        <v>0</v>
      </c>
      <c r="BY220" s="11">
        <f>'PV STOP cijfers'!BY4</f>
        <v>17493</v>
      </c>
      <c r="BZ220" s="11">
        <f>'PV STOP cijfers'!BZ4</f>
        <v>0</v>
      </c>
      <c r="CA220" s="11">
        <f>'PV STOP cijfers'!CA4</f>
        <v>0</v>
      </c>
      <c r="CB220" s="11">
        <f>'PV STOP cijfers'!CB4</f>
        <v>0</v>
      </c>
      <c r="CC220" s="11">
        <f>'PV STOP cijfers'!CC4</f>
        <v>0</v>
      </c>
      <c r="CD220" s="11">
        <f>'PV STOP cijfers'!CD4</f>
        <v>0</v>
      </c>
      <c r="CE220" s="11">
        <f>'PV STOP cijfers'!CE4</f>
        <v>0</v>
      </c>
      <c r="CF220" s="11">
        <f>'PV STOP cijfers'!CF4</f>
        <v>0</v>
      </c>
      <c r="CG220" s="11">
        <f>'PV STOP cijfers'!CG4</f>
        <v>0</v>
      </c>
      <c r="CH220" s="11">
        <f>'PV STOP cijfers'!CH4</f>
        <v>0</v>
      </c>
      <c r="CI220" s="11">
        <f>'PV STOP cijfers'!CI4</f>
        <v>0</v>
      </c>
      <c r="CJ220" s="11">
        <f>'PV STOP cijfers'!CJ4</f>
        <v>0</v>
      </c>
      <c r="CK220" s="11">
        <f>'PV STOP cijfers'!CK4</f>
        <v>0</v>
      </c>
      <c r="CL220" s="49">
        <f>'PV STOP cijfers'!CL4</f>
        <v>0</v>
      </c>
      <c r="CM220" s="15">
        <f>'PV STOP cijfers'!CM4</f>
        <v>0</v>
      </c>
      <c r="CN220" s="11">
        <f>'PV STOP cijfers'!CN4</f>
        <v>0</v>
      </c>
      <c r="CO220" s="11">
        <f>'PV STOP cijfers'!CO4</f>
        <v>0</v>
      </c>
      <c r="CP220" s="11">
        <f>'PV STOP cijfers'!CP4</f>
        <v>0</v>
      </c>
      <c r="CQ220" s="11">
        <f>'PV STOP cijfers'!CQ4</f>
        <v>0</v>
      </c>
      <c r="CR220" s="11">
        <f>'PV STOP cijfers'!CR4</f>
        <v>0</v>
      </c>
      <c r="CS220" s="11">
        <f>'PV STOP cijfers'!CS4</f>
        <v>0</v>
      </c>
      <c r="CT220" s="11">
        <f>'PV STOP cijfers'!CT4</f>
        <v>0</v>
      </c>
      <c r="CU220" s="11">
        <f>'PV STOP cijfers'!CU4</f>
        <v>0</v>
      </c>
      <c r="CV220" s="11">
        <f>'PV STOP cijfers'!CV4</f>
        <v>0</v>
      </c>
      <c r="CW220" s="11">
        <f>'PV STOP cijfers'!CW4</f>
        <v>0</v>
      </c>
      <c r="CX220" s="11">
        <f>'PV STOP cijfers'!CX4</f>
        <v>0</v>
      </c>
      <c r="CY220" s="26">
        <f>'PV STOP cijfers'!CY4</f>
        <v>0</v>
      </c>
      <c r="CZ220" s="15">
        <f>'PV STOP cijfers'!CZ4</f>
        <v>0</v>
      </c>
      <c r="DA220" s="11">
        <f>'PV STOP cijfers'!DA4</f>
        <v>0</v>
      </c>
      <c r="DB220" s="11">
        <f>'PV STOP cijfers'!DB4</f>
        <v>0</v>
      </c>
      <c r="DC220" s="11">
        <f>'PV STOP cijfers'!DC4</f>
        <v>0</v>
      </c>
      <c r="DD220" s="11">
        <f>'PV STOP cijfers'!DD4</f>
        <v>0</v>
      </c>
      <c r="DE220" s="11">
        <f>'PV STOP cijfers'!DE4</f>
        <v>0</v>
      </c>
      <c r="DF220" s="11">
        <f>'PV STOP cijfers'!DF4</f>
        <v>0</v>
      </c>
      <c r="DG220" s="11">
        <f>'PV STOP cijfers'!DG4</f>
        <v>0</v>
      </c>
      <c r="DH220" s="11">
        <f>'PV STOP cijfers'!DH4</f>
        <v>0</v>
      </c>
      <c r="DI220" s="11">
        <f>'PV STOP cijfers'!DI4</f>
        <v>0</v>
      </c>
      <c r="DJ220" s="11">
        <f>'PV STOP cijfers'!DJ4</f>
        <v>0</v>
      </c>
      <c r="DK220" s="11">
        <f>'PV STOP cijfers'!DK4</f>
        <v>0</v>
      </c>
      <c r="DL220" s="26">
        <f>'PV STOP cijfers'!DL4</f>
        <v>0</v>
      </c>
    </row>
    <row r="221" spans="1:116">
      <c r="A221" s="47">
        <f>'PV STOP cijfers'!A5</f>
        <v>0</v>
      </c>
      <c r="B221" s="49" t="str">
        <f>'PV STOP cijfers'!B5</f>
        <v>PD NT 6635, PD NL 0000</v>
      </c>
      <c r="C221" s="56" t="str">
        <f>'PV STOP cijfers'!C5</f>
        <v>Productveiligheid</v>
      </c>
      <c r="D221" s="4" t="str">
        <f>'PV STOP cijfers'!D5</f>
        <v>PV VWS</v>
      </c>
      <c r="E221" s="651" t="str">
        <f>'PV STOP cijfers'!E5</f>
        <v>Bedrijfsgericht producttoezicht (BPT) Verbeterplan</v>
      </c>
      <c r="F221" s="5" t="str">
        <f>'PV STOP cijfers'!F5</f>
        <v>VWS</v>
      </c>
      <c r="G221" s="4" t="str">
        <f>'PV STOP cijfers'!G5</f>
        <v>verbeterplan</v>
      </c>
      <c r="H221" s="533">
        <f>'PV STOP cijfers'!H5</f>
        <v>1707</v>
      </c>
      <c r="I221" s="11">
        <f>'PV STOP cijfers'!I5</f>
        <v>0</v>
      </c>
      <c r="J221" s="11">
        <f>'PV STOP cijfers'!J5</f>
        <v>0</v>
      </c>
      <c r="K221" s="11">
        <f>'PV STOP cijfers'!K5</f>
        <v>0</v>
      </c>
      <c r="L221" s="11">
        <f>'PV STOP cijfers'!L5</f>
        <v>0</v>
      </c>
      <c r="M221" s="11">
        <f>'PV STOP cijfers'!M5</f>
        <v>0</v>
      </c>
      <c r="N221" s="11">
        <f>'PV STOP cijfers'!N5</f>
        <v>0</v>
      </c>
      <c r="O221" s="11">
        <f>'PV STOP cijfers'!O5</f>
        <v>0</v>
      </c>
      <c r="P221" s="11">
        <f>'PV STOP cijfers'!P5</f>
        <v>0</v>
      </c>
      <c r="Q221" s="26">
        <f>'PV STOP cijfers'!Q5</f>
        <v>1707</v>
      </c>
      <c r="R221" s="15">
        <f>'PV STOP cijfers'!R5</f>
        <v>0</v>
      </c>
      <c r="S221" s="11">
        <f>'PV STOP cijfers'!S5</f>
        <v>0</v>
      </c>
      <c r="T221" s="518">
        <f>'PV STOP cijfers'!T5</f>
        <v>1707</v>
      </c>
      <c r="U221" s="11">
        <f>'PV STOP cijfers'!U5</f>
        <v>0</v>
      </c>
      <c r="V221" s="11">
        <f>'PV STOP cijfers'!V5</f>
        <v>0</v>
      </c>
      <c r="W221" s="11">
        <f>'PV STOP cijfers'!W5</f>
        <v>0</v>
      </c>
      <c r="X221" s="11">
        <f>'PV STOP cijfers'!X5</f>
        <v>0</v>
      </c>
      <c r="Y221" s="11">
        <f>'PV STOP cijfers'!Y5</f>
        <v>0</v>
      </c>
      <c r="Z221" s="49">
        <f>'PV STOP cijfers'!Z5</f>
        <v>1707</v>
      </c>
      <c r="AA221" s="11">
        <f>'PV STOP cijfers'!AA5</f>
        <v>0</v>
      </c>
      <c r="AB221" s="11">
        <f>'PV STOP cijfers'!AB5</f>
        <v>0</v>
      </c>
      <c r="AC221" s="11">
        <f>'PV STOP cijfers'!AC5</f>
        <v>0</v>
      </c>
      <c r="AD221" s="11">
        <f>'PV STOP cijfers'!AD5</f>
        <v>0</v>
      </c>
      <c r="AE221" s="518">
        <f>'PV STOP cijfers'!AE5</f>
        <v>1707</v>
      </c>
      <c r="AF221" s="11">
        <f>'PV STOP cijfers'!AF5</f>
        <v>0</v>
      </c>
      <c r="AG221" s="49">
        <f>'PV STOP cijfers'!AG5</f>
        <v>0</v>
      </c>
      <c r="AH221" s="11">
        <f>'PV STOP cijfers'!AH5</f>
        <v>0</v>
      </c>
      <c r="AI221" s="11">
        <f>'PV STOP cijfers'!AI5</f>
        <v>0</v>
      </c>
      <c r="AJ221" s="11">
        <f>'PV STOP cijfers'!AJ5</f>
        <v>0</v>
      </c>
      <c r="AK221" s="11">
        <f>'PV STOP cijfers'!AK5</f>
        <v>0</v>
      </c>
      <c r="AL221" s="28">
        <f>'PV STOP cijfers'!AL5</f>
        <v>0</v>
      </c>
      <c r="AM221" s="11">
        <f>'PV STOP cijfers'!AM5</f>
        <v>0</v>
      </c>
      <c r="AN221" s="11">
        <f>'PV STOP cijfers'!AN5</f>
        <v>0</v>
      </c>
      <c r="AO221" s="11">
        <f>'PV STOP cijfers'!AO5</f>
        <v>0</v>
      </c>
      <c r="AP221" s="11">
        <f>'PV STOP cijfers'!AP5</f>
        <v>0</v>
      </c>
      <c r="AQ221" s="11">
        <f>'PV STOP cijfers'!AQ5</f>
        <v>0</v>
      </c>
      <c r="AR221" s="28">
        <f>'PV STOP cijfers'!AR5</f>
        <v>0</v>
      </c>
      <c r="AS221" s="11">
        <f>'PV STOP cijfers'!AS5</f>
        <v>0</v>
      </c>
      <c r="AT221" s="11">
        <f>'PV STOP cijfers'!AT5</f>
        <v>0</v>
      </c>
      <c r="AU221" s="11">
        <f>'PV STOP cijfers'!AU5</f>
        <v>0</v>
      </c>
      <c r="AV221" s="11">
        <f>'PV STOP cijfers'!AV5</f>
        <v>0</v>
      </c>
      <c r="AW221" s="11">
        <f>'PV STOP cijfers'!AW5</f>
        <v>0</v>
      </c>
      <c r="AX221" s="11">
        <f>'PV STOP cijfers'!AX5</f>
        <v>0</v>
      </c>
      <c r="AY221" s="11">
        <f>'PV STOP cijfers'!AY5</f>
        <v>0</v>
      </c>
      <c r="AZ221" s="11">
        <f>'PV STOP cijfers'!AZ5</f>
        <v>0</v>
      </c>
      <c r="BA221" s="11">
        <f>'PV STOP cijfers'!BA5</f>
        <v>0</v>
      </c>
      <c r="BB221" s="11">
        <f>'PV STOP cijfers'!BB5</f>
        <v>0</v>
      </c>
      <c r="BC221" s="28">
        <f>'PV STOP cijfers'!BC5</f>
        <v>0</v>
      </c>
      <c r="BD221" s="11">
        <f>'PV STOP cijfers'!BD5</f>
        <v>0</v>
      </c>
      <c r="BE221" s="11">
        <f>'PV STOP cijfers'!BE5</f>
        <v>0</v>
      </c>
      <c r="BF221" s="11">
        <f>'PV STOP cijfers'!BF5</f>
        <v>0</v>
      </c>
      <c r="BG221" s="11">
        <f>'PV STOP cijfers'!BG5</f>
        <v>0</v>
      </c>
      <c r="BH221" s="11">
        <f>'PV STOP cijfers'!BH5</f>
        <v>0</v>
      </c>
      <c r="BI221" s="11">
        <f>'PV STOP cijfers'!BI5</f>
        <v>0</v>
      </c>
      <c r="BJ221" s="11">
        <f>'PV STOP cijfers'!BJ5</f>
        <v>0</v>
      </c>
      <c r="BK221" s="28">
        <f>'PV STOP cijfers'!BK5</f>
        <v>0</v>
      </c>
      <c r="BL221" s="11">
        <f>'PV STOP cijfers'!BL5</f>
        <v>0</v>
      </c>
      <c r="BM221" s="11">
        <f>'PV STOP cijfers'!BM5</f>
        <v>0</v>
      </c>
      <c r="BN221" s="11">
        <f>'PV STOP cijfers'!BN5</f>
        <v>569</v>
      </c>
      <c r="BO221" s="11">
        <f>'PV STOP cijfers'!BO5</f>
        <v>569</v>
      </c>
      <c r="BP221" s="11">
        <f>'PV STOP cijfers'!BP5</f>
        <v>569</v>
      </c>
      <c r="BQ221" s="28">
        <f>'PV STOP cijfers'!BQ5</f>
        <v>0</v>
      </c>
      <c r="BR221" s="11">
        <f>'PV STOP cijfers'!BR5</f>
        <v>0</v>
      </c>
      <c r="BS221" s="11">
        <f>'PV STOP cijfers'!BS5</f>
        <v>0</v>
      </c>
      <c r="BT221" s="11">
        <f>'PV STOP cijfers'!BT5</f>
        <v>0</v>
      </c>
      <c r="BU221" s="11">
        <f>'PV STOP cijfers'!BU5</f>
        <v>0</v>
      </c>
      <c r="BV221" s="11">
        <f>'PV STOP cijfers'!BV5</f>
        <v>0</v>
      </c>
      <c r="BW221" s="11">
        <f>'PV STOP cijfers'!BW5</f>
        <v>0</v>
      </c>
      <c r="BX221" s="49">
        <f>'PV STOP cijfers'!BX5</f>
        <v>0</v>
      </c>
      <c r="BY221" s="11">
        <f>'PV STOP cijfers'!BY5</f>
        <v>1707</v>
      </c>
      <c r="BZ221" s="11">
        <f>'PV STOP cijfers'!BZ5</f>
        <v>0</v>
      </c>
      <c r="CA221" s="11">
        <f>'PV STOP cijfers'!CA5</f>
        <v>0</v>
      </c>
      <c r="CB221" s="11">
        <f>'PV STOP cijfers'!CB5</f>
        <v>0</v>
      </c>
      <c r="CC221" s="11">
        <f>'PV STOP cijfers'!CC5</f>
        <v>0</v>
      </c>
      <c r="CD221" s="11">
        <f>'PV STOP cijfers'!CD5</f>
        <v>0</v>
      </c>
      <c r="CE221" s="11">
        <f>'PV STOP cijfers'!CE5</f>
        <v>0</v>
      </c>
      <c r="CF221" s="11">
        <f>'PV STOP cijfers'!CF5</f>
        <v>0</v>
      </c>
      <c r="CG221" s="11">
        <f>'PV STOP cijfers'!CG5</f>
        <v>0</v>
      </c>
      <c r="CH221" s="11">
        <f>'PV STOP cijfers'!CH5</f>
        <v>0</v>
      </c>
      <c r="CI221" s="11">
        <f>'PV STOP cijfers'!CI5</f>
        <v>0</v>
      </c>
      <c r="CJ221" s="11">
        <f>'PV STOP cijfers'!CJ5</f>
        <v>0</v>
      </c>
      <c r="CK221" s="11">
        <f>'PV STOP cijfers'!CK5</f>
        <v>0</v>
      </c>
      <c r="CL221" s="49">
        <f>'PV STOP cijfers'!CL5</f>
        <v>0</v>
      </c>
      <c r="CM221" s="15">
        <f>'PV STOP cijfers'!CM5</f>
        <v>0</v>
      </c>
      <c r="CN221" s="11">
        <f>'PV STOP cijfers'!CN5</f>
        <v>0</v>
      </c>
      <c r="CO221" s="11">
        <f>'PV STOP cijfers'!CO5</f>
        <v>0</v>
      </c>
      <c r="CP221" s="11">
        <f>'PV STOP cijfers'!CP5</f>
        <v>0</v>
      </c>
      <c r="CQ221" s="11">
        <f>'PV STOP cijfers'!CQ5</f>
        <v>0</v>
      </c>
      <c r="CR221" s="11">
        <f>'PV STOP cijfers'!CR5</f>
        <v>0</v>
      </c>
      <c r="CS221" s="11">
        <f>'PV STOP cijfers'!CS5</f>
        <v>0</v>
      </c>
      <c r="CT221" s="11">
        <f>'PV STOP cijfers'!CT5</f>
        <v>0</v>
      </c>
      <c r="CU221" s="11">
        <f>'PV STOP cijfers'!CU5</f>
        <v>0</v>
      </c>
      <c r="CV221" s="11">
        <f>'PV STOP cijfers'!CV5</f>
        <v>0</v>
      </c>
      <c r="CW221" s="11">
        <f>'PV STOP cijfers'!CW5</f>
        <v>0</v>
      </c>
      <c r="CX221" s="11">
        <f>'PV STOP cijfers'!CX5</f>
        <v>0</v>
      </c>
      <c r="CY221" s="26">
        <f>'PV STOP cijfers'!CY5</f>
        <v>0</v>
      </c>
      <c r="CZ221" s="15">
        <f>'PV STOP cijfers'!CZ5</f>
        <v>0</v>
      </c>
      <c r="DA221" s="11">
        <f>'PV STOP cijfers'!DA5</f>
        <v>0</v>
      </c>
      <c r="DB221" s="11">
        <f>'PV STOP cijfers'!DB5</f>
        <v>0</v>
      </c>
      <c r="DC221" s="11">
        <f>'PV STOP cijfers'!DC5</f>
        <v>0</v>
      </c>
      <c r="DD221" s="11">
        <f>'PV STOP cijfers'!DD5</f>
        <v>0</v>
      </c>
      <c r="DE221" s="11">
        <f>'PV STOP cijfers'!DE5</f>
        <v>0</v>
      </c>
      <c r="DF221" s="11">
        <f>'PV STOP cijfers'!DF5</f>
        <v>0</v>
      </c>
      <c r="DG221" s="11">
        <f>'PV STOP cijfers'!DG5</f>
        <v>0</v>
      </c>
      <c r="DH221" s="11">
        <f>'PV STOP cijfers'!DH5</f>
        <v>0</v>
      </c>
      <c r="DI221" s="11">
        <f>'PV STOP cijfers'!DI5</f>
        <v>0</v>
      </c>
      <c r="DJ221" s="11">
        <f>'PV STOP cijfers'!DJ5</f>
        <v>0</v>
      </c>
      <c r="DK221" s="11">
        <f>'PV STOP cijfers'!DK5</f>
        <v>0</v>
      </c>
      <c r="DL221" s="26">
        <f>'PV STOP cijfers'!DL5</f>
        <v>0</v>
      </c>
    </row>
    <row r="222" spans="1:116" ht="12" customHeight="1">
      <c r="A222" s="47">
        <f>'PV STOP cijfers'!A6</f>
        <v>0</v>
      </c>
      <c r="B222" s="49" t="str">
        <f>'PV STOP cijfers'!B6</f>
        <v>PD NT 6636, PD NL 0000</v>
      </c>
      <c r="C222" s="56" t="str">
        <f>'PV STOP cijfers'!C6</f>
        <v>Productveiligheid</v>
      </c>
      <c r="D222" s="4" t="str">
        <f>'PV STOP cijfers'!D6</f>
        <v>PV VWS</v>
      </c>
      <c r="E222" s="652" t="str">
        <f>'PV STOP cijfers'!E6</f>
        <v>Onderkant markt (bedrijfsgericht)</v>
      </c>
      <c r="F222" s="5" t="str">
        <f>'PV STOP cijfers'!F6</f>
        <v>VWS</v>
      </c>
      <c r="G222" s="4" t="str">
        <f>'PV STOP cijfers'!G6</f>
        <v>Ja/Ja</v>
      </c>
      <c r="H222" s="15">
        <f>'PV STOP cijfers'!H6</f>
        <v>1000</v>
      </c>
      <c r="I222" s="11">
        <f>'PV STOP cijfers'!I6</f>
        <v>1200</v>
      </c>
      <c r="J222" s="11">
        <f>'PV STOP cijfers'!J6</f>
        <v>0</v>
      </c>
      <c r="K222" s="11">
        <f>'PV STOP cijfers'!K6</f>
        <v>0</v>
      </c>
      <c r="L222" s="11">
        <f>'PV STOP cijfers'!L6</f>
        <v>0</v>
      </c>
      <c r="M222" s="11">
        <f>'PV STOP cijfers'!M6</f>
        <v>0</v>
      </c>
      <c r="N222" s="11">
        <f>'PV STOP cijfers'!N6</f>
        <v>0</v>
      </c>
      <c r="O222" s="11">
        <f>'PV STOP cijfers'!O6</f>
        <v>0</v>
      </c>
      <c r="P222" s="11">
        <f>'PV STOP cijfers'!P6</f>
        <v>0</v>
      </c>
      <c r="Q222" s="26">
        <f>'PV STOP cijfers'!Q6</f>
        <v>2200</v>
      </c>
      <c r="R222" s="15">
        <f>'PV STOP cijfers'!R6</f>
        <v>0</v>
      </c>
      <c r="S222" s="11">
        <f>'PV STOP cijfers'!S6</f>
        <v>0</v>
      </c>
      <c r="T222" s="11">
        <f>'PV STOP cijfers'!T6</f>
        <v>2200</v>
      </c>
      <c r="U222" s="11">
        <f>'PV STOP cijfers'!U6</f>
        <v>0</v>
      </c>
      <c r="V222" s="11">
        <f>'PV STOP cijfers'!V6</f>
        <v>0</v>
      </c>
      <c r="W222" s="11">
        <f>'PV STOP cijfers'!W6</f>
        <v>0</v>
      </c>
      <c r="X222" s="11">
        <f>'PV STOP cijfers'!X6</f>
        <v>0</v>
      </c>
      <c r="Y222" s="11">
        <f>'PV STOP cijfers'!Y6</f>
        <v>0</v>
      </c>
      <c r="Z222" s="49">
        <f>'PV STOP cijfers'!Z6</f>
        <v>2200</v>
      </c>
      <c r="AA222" s="11">
        <f>'PV STOP cijfers'!AA6</f>
        <v>100</v>
      </c>
      <c r="AB222" s="11">
        <f>'PV STOP cijfers'!AB6</f>
        <v>0</v>
      </c>
      <c r="AC222" s="11">
        <f>'PV STOP cijfers'!AC6</f>
        <v>0</v>
      </c>
      <c r="AD222" s="11">
        <f>'PV STOP cijfers'!AD6</f>
        <v>0</v>
      </c>
      <c r="AE222" s="11">
        <f>'PV STOP cijfers'!AE6</f>
        <v>2100</v>
      </c>
      <c r="AF222" s="11">
        <f>'PV STOP cijfers'!AF6</f>
        <v>0</v>
      </c>
      <c r="AG222" s="49">
        <f>'PV STOP cijfers'!AG6</f>
        <v>0</v>
      </c>
      <c r="AH222" s="11">
        <f>'PV STOP cijfers'!AH6</f>
        <v>0</v>
      </c>
      <c r="AI222" s="11">
        <f>'PV STOP cijfers'!AI6</f>
        <v>0</v>
      </c>
      <c r="AJ222" s="11">
        <f>'PV STOP cijfers'!AJ6</f>
        <v>0</v>
      </c>
      <c r="AK222" s="11">
        <f>'PV STOP cijfers'!AK6</f>
        <v>100</v>
      </c>
      <c r="AL222" s="28">
        <f>'PV STOP cijfers'!AL6</f>
        <v>0</v>
      </c>
      <c r="AM222" s="11">
        <f>'PV STOP cijfers'!AM6</f>
        <v>0</v>
      </c>
      <c r="AN222" s="11">
        <f>'PV STOP cijfers'!AN6</f>
        <v>0</v>
      </c>
      <c r="AO222" s="11">
        <f>'PV STOP cijfers'!AO6</f>
        <v>0</v>
      </c>
      <c r="AP222" s="11">
        <f>'PV STOP cijfers'!AP6</f>
        <v>0</v>
      </c>
      <c r="AQ222" s="11">
        <f>'PV STOP cijfers'!AQ6</f>
        <v>0</v>
      </c>
      <c r="AR222" s="28">
        <f>'PV STOP cijfers'!AR6</f>
        <v>0</v>
      </c>
      <c r="AS222" s="11">
        <f>'PV STOP cijfers'!AS6</f>
        <v>0</v>
      </c>
      <c r="AT222" s="11">
        <f>'PV STOP cijfers'!AT6</f>
        <v>0</v>
      </c>
      <c r="AU222" s="11">
        <f>'PV STOP cijfers'!AU6</f>
        <v>0</v>
      </c>
      <c r="AV222" s="11">
        <f>'PV STOP cijfers'!AV6</f>
        <v>0</v>
      </c>
      <c r="AW222" s="11">
        <f>'PV STOP cijfers'!AW6</f>
        <v>0</v>
      </c>
      <c r="AX222" s="11">
        <f>'PV STOP cijfers'!AX6</f>
        <v>0</v>
      </c>
      <c r="AY222" s="11">
        <f>'PV STOP cijfers'!AY6</f>
        <v>0</v>
      </c>
      <c r="AZ222" s="11">
        <f>'PV STOP cijfers'!AZ6</f>
        <v>0</v>
      </c>
      <c r="BA222" s="11">
        <f>'PV STOP cijfers'!BA6</f>
        <v>0</v>
      </c>
      <c r="BB222" s="11">
        <f>'PV STOP cijfers'!BB6</f>
        <v>0</v>
      </c>
      <c r="BC222" s="28">
        <f>'PV STOP cijfers'!BC6</f>
        <v>0</v>
      </c>
      <c r="BD222" s="11">
        <f>'PV STOP cijfers'!BD6</f>
        <v>0</v>
      </c>
      <c r="BE222" s="11">
        <f>'PV STOP cijfers'!BE6</f>
        <v>0</v>
      </c>
      <c r="BF222" s="11">
        <f>'PV STOP cijfers'!BF6</f>
        <v>0</v>
      </c>
      <c r="BG222" s="11">
        <f>'PV STOP cijfers'!BG6</f>
        <v>0</v>
      </c>
      <c r="BH222" s="11">
        <f>'PV STOP cijfers'!BH6</f>
        <v>0</v>
      </c>
      <c r="BI222" s="11">
        <f>'PV STOP cijfers'!BI6</f>
        <v>0</v>
      </c>
      <c r="BJ222" s="11">
        <f>'PV STOP cijfers'!BJ6</f>
        <v>0</v>
      </c>
      <c r="BK222" s="28">
        <f>'PV STOP cijfers'!BK6</f>
        <v>0</v>
      </c>
      <c r="BL222" s="11">
        <f>'PV STOP cijfers'!BL6</f>
        <v>600</v>
      </c>
      <c r="BM222" s="11">
        <f>'PV STOP cijfers'!BM6</f>
        <v>600</v>
      </c>
      <c r="BN222" s="11">
        <f>'PV STOP cijfers'!BN6</f>
        <v>300</v>
      </c>
      <c r="BO222" s="11">
        <f>'PV STOP cijfers'!BO6</f>
        <v>300</v>
      </c>
      <c r="BP222" s="11">
        <f>'PV STOP cijfers'!BP6</f>
        <v>300</v>
      </c>
      <c r="BQ222" s="28">
        <f>'PV STOP cijfers'!BQ6</f>
        <v>0</v>
      </c>
      <c r="BR222" s="11">
        <f>'PV STOP cijfers'!BR6</f>
        <v>0</v>
      </c>
      <c r="BS222" s="11">
        <f>'PV STOP cijfers'!BS6</f>
        <v>0</v>
      </c>
      <c r="BT222" s="11">
        <f>'PV STOP cijfers'!BT6</f>
        <v>0</v>
      </c>
      <c r="BU222" s="11">
        <f>'PV STOP cijfers'!BU6</f>
        <v>0</v>
      </c>
      <c r="BV222" s="11">
        <f>'PV STOP cijfers'!BV6</f>
        <v>0</v>
      </c>
      <c r="BW222" s="11">
        <f>'PV STOP cijfers'!BW6</f>
        <v>0</v>
      </c>
      <c r="BX222" s="49">
        <f>'PV STOP cijfers'!BX6</f>
        <v>0</v>
      </c>
      <c r="BY222" s="11">
        <f>'PV STOP cijfers'!BY6</f>
        <v>2200</v>
      </c>
      <c r="BZ222" s="11">
        <f>'PV STOP cijfers'!BZ6</f>
        <v>0</v>
      </c>
      <c r="CA222" s="11">
        <f>'PV STOP cijfers'!CA6</f>
        <v>0</v>
      </c>
      <c r="CB222" s="11">
        <f>'PV STOP cijfers'!CB6</f>
        <v>0</v>
      </c>
      <c r="CC222" s="11">
        <f>'PV STOP cijfers'!CC6</f>
        <v>0</v>
      </c>
      <c r="CD222" s="11">
        <f>'PV STOP cijfers'!CD6</f>
        <v>0</v>
      </c>
      <c r="CE222" s="11">
        <f>'PV STOP cijfers'!CE6</f>
        <v>0</v>
      </c>
      <c r="CF222" s="11">
        <f>'PV STOP cijfers'!CF6</f>
        <v>0</v>
      </c>
      <c r="CG222" s="11">
        <f>'PV STOP cijfers'!CG6</f>
        <v>0</v>
      </c>
      <c r="CH222" s="11">
        <f>'PV STOP cijfers'!CH6</f>
        <v>0</v>
      </c>
      <c r="CI222" s="11">
        <f>'PV STOP cijfers'!CI6</f>
        <v>0</v>
      </c>
      <c r="CJ222" s="11">
        <f>'PV STOP cijfers'!CJ6</f>
        <v>0</v>
      </c>
      <c r="CK222" s="11">
        <f>'PV STOP cijfers'!CK6</f>
        <v>0</v>
      </c>
      <c r="CL222" s="49">
        <f>'PV STOP cijfers'!CL6</f>
        <v>0</v>
      </c>
      <c r="CM222" s="15">
        <f>'PV STOP cijfers'!CM6</f>
        <v>0</v>
      </c>
      <c r="CN222" s="11">
        <f>'PV STOP cijfers'!CN6</f>
        <v>0</v>
      </c>
      <c r="CO222" s="11">
        <f>'PV STOP cijfers'!CO6</f>
        <v>0</v>
      </c>
      <c r="CP222" s="11">
        <f>'PV STOP cijfers'!CP6</f>
        <v>0</v>
      </c>
      <c r="CQ222" s="11">
        <f>'PV STOP cijfers'!CQ6</f>
        <v>0</v>
      </c>
      <c r="CR222" s="11">
        <f>'PV STOP cijfers'!CR6</f>
        <v>0</v>
      </c>
      <c r="CS222" s="11">
        <f>'PV STOP cijfers'!CS6</f>
        <v>0</v>
      </c>
      <c r="CT222" s="11">
        <f>'PV STOP cijfers'!CT6</f>
        <v>0</v>
      </c>
      <c r="CU222" s="11">
        <f>'PV STOP cijfers'!CU6</f>
        <v>0</v>
      </c>
      <c r="CV222" s="11">
        <f>'PV STOP cijfers'!CV6</f>
        <v>0</v>
      </c>
      <c r="CW222" s="11">
        <f>'PV STOP cijfers'!CW6</f>
        <v>0</v>
      </c>
      <c r="CX222" s="11">
        <f>'PV STOP cijfers'!CX6</f>
        <v>0</v>
      </c>
      <c r="CY222" s="26">
        <f>'PV STOP cijfers'!CY6</f>
        <v>0</v>
      </c>
      <c r="CZ222" s="15">
        <f>'PV STOP cijfers'!CZ6</f>
        <v>0</v>
      </c>
      <c r="DA222" s="11">
        <f>'PV STOP cijfers'!DA6</f>
        <v>0</v>
      </c>
      <c r="DB222" s="11">
        <f>'PV STOP cijfers'!DB6</f>
        <v>0</v>
      </c>
      <c r="DC222" s="11">
        <f>'PV STOP cijfers'!DC6</f>
        <v>0</v>
      </c>
      <c r="DD222" s="11">
        <f>'PV STOP cijfers'!DD6</f>
        <v>0</v>
      </c>
      <c r="DE222" s="11">
        <f>'PV STOP cijfers'!DE6</f>
        <v>0</v>
      </c>
      <c r="DF222" s="11">
        <f>'PV STOP cijfers'!DF6</f>
        <v>0</v>
      </c>
      <c r="DG222" s="11">
        <f>'PV STOP cijfers'!DG6</f>
        <v>0</v>
      </c>
      <c r="DH222" s="11">
        <f>'PV STOP cijfers'!DH6</f>
        <v>0</v>
      </c>
      <c r="DI222" s="11">
        <f>'PV STOP cijfers'!DI6</f>
        <v>0</v>
      </c>
      <c r="DJ222" s="11">
        <f>'PV STOP cijfers'!DJ6</f>
        <v>0</v>
      </c>
      <c r="DK222" s="11">
        <f>'PV STOP cijfers'!DK6</f>
        <v>0</v>
      </c>
      <c r="DL222" s="26">
        <f>'PV STOP cijfers'!DL6</f>
        <v>0</v>
      </c>
    </row>
    <row r="223" spans="1:116" ht="15" customHeight="1">
      <c r="A223" s="47">
        <f>'PV STOP cijfers'!A7</f>
        <v>0</v>
      </c>
      <c r="B223" s="49" t="str">
        <f>'PV STOP cijfers'!B7</f>
        <v>PD NT 6637</v>
      </c>
      <c r="C223" s="56" t="str">
        <f>'PV STOP cijfers'!C7</f>
        <v>Productveiligheid</v>
      </c>
      <c r="D223" s="4" t="str">
        <f>'PV STOP cijfers'!D7</f>
        <v>PV VWS</v>
      </c>
      <c r="E223" s="652" t="str">
        <f>'PV STOP cijfers'!E7</f>
        <v>Reach/CLP-inspecties (bedrijfsgericht)</v>
      </c>
      <c r="F223" s="5" t="str">
        <f>'PV STOP cijfers'!F7</f>
        <v>VWS</v>
      </c>
      <c r="G223" s="4" t="str">
        <f>'PV STOP cijfers'!G7</f>
        <v>Ja/Ja</v>
      </c>
      <c r="H223" s="15">
        <f>'PV STOP cijfers'!H7</f>
        <v>1510</v>
      </c>
      <c r="I223" s="11">
        <f>'PV STOP cijfers'!I7</f>
        <v>250</v>
      </c>
      <c r="J223" s="11">
        <f>'PV STOP cijfers'!J7</f>
        <v>0</v>
      </c>
      <c r="K223" s="11">
        <f>'PV STOP cijfers'!K7</f>
        <v>0</v>
      </c>
      <c r="L223" s="11">
        <f>'PV STOP cijfers'!L7</f>
        <v>0</v>
      </c>
      <c r="M223" s="11">
        <f>'PV STOP cijfers'!M7</f>
        <v>0</v>
      </c>
      <c r="N223" s="11">
        <f>'PV STOP cijfers'!N7</f>
        <v>0</v>
      </c>
      <c r="O223" s="11">
        <f>'PV STOP cijfers'!O7</f>
        <v>0</v>
      </c>
      <c r="P223" s="11">
        <f>'PV STOP cijfers'!P7</f>
        <v>0</v>
      </c>
      <c r="Q223" s="26">
        <f>'PV STOP cijfers'!Q7</f>
        <v>1760</v>
      </c>
      <c r="R223" s="15">
        <f>'PV STOP cijfers'!R7</f>
        <v>0</v>
      </c>
      <c r="S223" s="11">
        <f>'PV STOP cijfers'!S7</f>
        <v>0</v>
      </c>
      <c r="T223" s="11">
        <f>'PV STOP cijfers'!T7</f>
        <v>1760</v>
      </c>
      <c r="U223" s="11">
        <f>'PV STOP cijfers'!U7</f>
        <v>0</v>
      </c>
      <c r="V223" s="11">
        <f>'PV STOP cijfers'!V7</f>
        <v>0</v>
      </c>
      <c r="W223" s="11">
        <f>'PV STOP cijfers'!W7</f>
        <v>0</v>
      </c>
      <c r="X223" s="11">
        <f>'PV STOP cijfers'!X7</f>
        <v>0</v>
      </c>
      <c r="Y223" s="11">
        <f>'PV STOP cijfers'!Y7</f>
        <v>0</v>
      </c>
      <c r="Z223" s="49">
        <f>'PV STOP cijfers'!Z7</f>
        <v>1760</v>
      </c>
      <c r="AA223" s="11">
        <f>'PV STOP cijfers'!AA7</f>
        <v>130</v>
      </c>
      <c r="AB223" s="11">
        <f>'PV STOP cijfers'!AB7</f>
        <v>0</v>
      </c>
      <c r="AC223" s="11">
        <f>'PV STOP cijfers'!AC7</f>
        <v>0</v>
      </c>
      <c r="AD223" s="11">
        <f>'PV STOP cijfers'!AD7</f>
        <v>0</v>
      </c>
      <c r="AE223" s="11">
        <f>'PV STOP cijfers'!AE7</f>
        <v>1630</v>
      </c>
      <c r="AF223" s="11">
        <f>'PV STOP cijfers'!AF7</f>
        <v>0</v>
      </c>
      <c r="AG223" s="49">
        <f>'PV STOP cijfers'!AG7</f>
        <v>0</v>
      </c>
      <c r="AH223" s="11">
        <f>'PV STOP cijfers'!AH7</f>
        <v>0</v>
      </c>
      <c r="AI223" s="11">
        <f>'PV STOP cijfers'!AI7</f>
        <v>0</v>
      </c>
      <c r="AJ223" s="11">
        <f>'PV STOP cijfers'!AJ7</f>
        <v>0</v>
      </c>
      <c r="AK223" s="11">
        <f>'PV STOP cijfers'!AK7</f>
        <v>130</v>
      </c>
      <c r="AL223" s="28">
        <f>'PV STOP cijfers'!AL7</f>
        <v>0</v>
      </c>
      <c r="AM223" s="11">
        <f>'PV STOP cijfers'!AM7</f>
        <v>0</v>
      </c>
      <c r="AN223" s="11">
        <f>'PV STOP cijfers'!AN7</f>
        <v>0</v>
      </c>
      <c r="AO223" s="11">
        <f>'PV STOP cijfers'!AO7</f>
        <v>0</v>
      </c>
      <c r="AP223" s="11">
        <f>'PV STOP cijfers'!AP7</f>
        <v>0</v>
      </c>
      <c r="AQ223" s="11">
        <f>'PV STOP cijfers'!AQ7</f>
        <v>0</v>
      </c>
      <c r="AR223" s="28">
        <f>'PV STOP cijfers'!AR7</f>
        <v>0</v>
      </c>
      <c r="AS223" s="11">
        <f>'PV STOP cijfers'!AS7</f>
        <v>0</v>
      </c>
      <c r="AT223" s="11">
        <f>'PV STOP cijfers'!AT7</f>
        <v>0</v>
      </c>
      <c r="AU223" s="11">
        <f>'PV STOP cijfers'!AU7</f>
        <v>0</v>
      </c>
      <c r="AV223" s="11">
        <f>'PV STOP cijfers'!AV7</f>
        <v>0</v>
      </c>
      <c r="AW223" s="11">
        <f>'PV STOP cijfers'!AW7</f>
        <v>0</v>
      </c>
      <c r="AX223" s="11">
        <f>'PV STOP cijfers'!AX7</f>
        <v>0</v>
      </c>
      <c r="AY223" s="11">
        <f>'PV STOP cijfers'!AY7</f>
        <v>0</v>
      </c>
      <c r="AZ223" s="11">
        <f>'PV STOP cijfers'!AZ7</f>
        <v>0</v>
      </c>
      <c r="BA223" s="11">
        <f>'PV STOP cijfers'!BA7</f>
        <v>0</v>
      </c>
      <c r="BB223" s="11">
        <f>'PV STOP cijfers'!BB7</f>
        <v>0</v>
      </c>
      <c r="BC223" s="28">
        <f>'PV STOP cijfers'!BC7</f>
        <v>0</v>
      </c>
      <c r="BD223" s="11">
        <f>'PV STOP cijfers'!BD7</f>
        <v>0</v>
      </c>
      <c r="BE223" s="11">
        <f>'PV STOP cijfers'!BE7</f>
        <v>0</v>
      </c>
      <c r="BF223" s="11">
        <f>'PV STOP cijfers'!BF7</f>
        <v>0</v>
      </c>
      <c r="BG223" s="11">
        <f>'PV STOP cijfers'!BG7</f>
        <v>0</v>
      </c>
      <c r="BH223" s="11">
        <f>'PV STOP cijfers'!BH7</f>
        <v>0</v>
      </c>
      <c r="BI223" s="11">
        <f>'PV STOP cijfers'!BI7</f>
        <v>0</v>
      </c>
      <c r="BJ223" s="11">
        <f>'PV STOP cijfers'!BJ7</f>
        <v>0</v>
      </c>
      <c r="BK223" s="28">
        <f>'PV STOP cijfers'!BK7</f>
        <v>0</v>
      </c>
      <c r="BL223" s="11">
        <f>'PV STOP cijfers'!BL7</f>
        <v>250</v>
      </c>
      <c r="BM223" s="11">
        <f>'PV STOP cijfers'!BM7</f>
        <v>0</v>
      </c>
      <c r="BN223" s="11">
        <f>'PV STOP cijfers'!BN7</f>
        <v>460</v>
      </c>
      <c r="BO223" s="11">
        <f>'PV STOP cijfers'!BO7</f>
        <v>460</v>
      </c>
      <c r="BP223" s="11">
        <f>'PV STOP cijfers'!BP7</f>
        <v>460</v>
      </c>
      <c r="BQ223" s="28">
        <f>'PV STOP cijfers'!BQ7</f>
        <v>0</v>
      </c>
      <c r="BR223" s="11">
        <f>'PV STOP cijfers'!BR7</f>
        <v>0</v>
      </c>
      <c r="BS223" s="11">
        <f>'PV STOP cijfers'!BS7</f>
        <v>0</v>
      </c>
      <c r="BT223" s="11">
        <f>'PV STOP cijfers'!BT7</f>
        <v>0</v>
      </c>
      <c r="BU223" s="11">
        <f>'PV STOP cijfers'!BU7</f>
        <v>0</v>
      </c>
      <c r="BV223" s="11">
        <f>'PV STOP cijfers'!BV7</f>
        <v>0</v>
      </c>
      <c r="BW223" s="11">
        <f>'PV STOP cijfers'!BW7</f>
        <v>0</v>
      </c>
      <c r="BX223" s="49">
        <f>'PV STOP cijfers'!BX7</f>
        <v>0</v>
      </c>
      <c r="BY223" s="11">
        <f>'PV STOP cijfers'!BY7</f>
        <v>1760</v>
      </c>
      <c r="BZ223" s="11">
        <f>'PV STOP cijfers'!BZ7</f>
        <v>0</v>
      </c>
      <c r="CA223" s="11">
        <f>'PV STOP cijfers'!CA7</f>
        <v>0</v>
      </c>
      <c r="CB223" s="11">
        <f>'PV STOP cijfers'!CB7</f>
        <v>0</v>
      </c>
      <c r="CC223" s="11">
        <f>'PV STOP cijfers'!CC7</f>
        <v>0</v>
      </c>
      <c r="CD223" s="11">
        <f>'PV STOP cijfers'!CD7</f>
        <v>0</v>
      </c>
      <c r="CE223" s="11">
        <f>'PV STOP cijfers'!CE7</f>
        <v>0</v>
      </c>
      <c r="CF223" s="11">
        <f>'PV STOP cijfers'!CF7</f>
        <v>0</v>
      </c>
      <c r="CG223" s="11">
        <f>'PV STOP cijfers'!CG7</f>
        <v>0</v>
      </c>
      <c r="CH223" s="11">
        <f>'PV STOP cijfers'!CH7</f>
        <v>0</v>
      </c>
      <c r="CI223" s="11">
        <f>'PV STOP cijfers'!CI7</f>
        <v>0</v>
      </c>
      <c r="CJ223" s="11">
        <f>'PV STOP cijfers'!CJ7</f>
        <v>0</v>
      </c>
      <c r="CK223" s="11">
        <f>'PV STOP cijfers'!CK7</f>
        <v>0</v>
      </c>
      <c r="CL223" s="49">
        <f>'PV STOP cijfers'!CL7</f>
        <v>0</v>
      </c>
      <c r="CM223" s="15">
        <f>'PV STOP cijfers'!CM7</f>
        <v>0</v>
      </c>
      <c r="CN223" s="11">
        <f>'PV STOP cijfers'!CN7</f>
        <v>0</v>
      </c>
      <c r="CO223" s="11">
        <f>'PV STOP cijfers'!CO7</f>
        <v>0</v>
      </c>
      <c r="CP223" s="11">
        <f>'PV STOP cijfers'!CP7</f>
        <v>0</v>
      </c>
      <c r="CQ223" s="11">
        <f>'PV STOP cijfers'!CQ7</f>
        <v>0</v>
      </c>
      <c r="CR223" s="11">
        <f>'PV STOP cijfers'!CR7</f>
        <v>0</v>
      </c>
      <c r="CS223" s="11">
        <f>'PV STOP cijfers'!CS7</f>
        <v>0</v>
      </c>
      <c r="CT223" s="11">
        <f>'PV STOP cijfers'!CT7</f>
        <v>0</v>
      </c>
      <c r="CU223" s="11">
        <f>'PV STOP cijfers'!CU7</f>
        <v>0</v>
      </c>
      <c r="CV223" s="11">
        <f>'PV STOP cijfers'!CV7</f>
        <v>0</v>
      </c>
      <c r="CW223" s="11">
        <f>'PV STOP cijfers'!CW7</f>
        <v>0</v>
      </c>
      <c r="CX223" s="11">
        <f>'PV STOP cijfers'!CX7</f>
        <v>0</v>
      </c>
      <c r="CY223" s="26">
        <f>'PV STOP cijfers'!CY7</f>
        <v>0</v>
      </c>
      <c r="CZ223" s="15">
        <f>'PV STOP cijfers'!CZ7</f>
        <v>0</v>
      </c>
      <c r="DA223" s="11">
        <f>'PV STOP cijfers'!DA7</f>
        <v>0</v>
      </c>
      <c r="DB223" s="11">
        <f>'PV STOP cijfers'!DB7</f>
        <v>0</v>
      </c>
      <c r="DC223" s="11">
        <f>'PV STOP cijfers'!DC7</f>
        <v>0</v>
      </c>
      <c r="DD223" s="11">
        <f>'PV STOP cijfers'!DD7</f>
        <v>0</v>
      </c>
      <c r="DE223" s="11">
        <f>'PV STOP cijfers'!DE7</f>
        <v>0</v>
      </c>
      <c r="DF223" s="11">
        <f>'PV STOP cijfers'!DF7</f>
        <v>0</v>
      </c>
      <c r="DG223" s="11">
        <f>'PV STOP cijfers'!DG7</f>
        <v>0</v>
      </c>
      <c r="DH223" s="11">
        <f>'PV STOP cijfers'!DH7</f>
        <v>0</v>
      </c>
      <c r="DI223" s="11">
        <f>'PV STOP cijfers'!DI7</f>
        <v>0</v>
      </c>
      <c r="DJ223" s="11">
        <f>'PV STOP cijfers'!DJ7</f>
        <v>0</v>
      </c>
      <c r="DK223" s="11">
        <f>'PV STOP cijfers'!DK7</f>
        <v>0</v>
      </c>
      <c r="DL223" s="26">
        <f>'PV STOP cijfers'!DL7</f>
        <v>0</v>
      </c>
    </row>
    <row r="224" spans="1:116" ht="24.75" customHeight="1">
      <c r="A224" s="47">
        <f>'PV STOP cijfers'!A8</f>
        <v>0</v>
      </c>
      <c r="B224" s="49" t="str">
        <f>'PV STOP cijfers'!B8</f>
        <v>PD NT 6638, PD NL 0000</v>
      </c>
      <c r="C224" s="56" t="str">
        <f>'PV STOP cijfers'!C8</f>
        <v>Productveiligheid</v>
      </c>
      <c r="D224" s="4" t="str">
        <f>'PV STOP cijfers'!D8</f>
        <v>PV VWS</v>
      </c>
      <c r="E224" s="653" t="str">
        <f>'PV STOP cijfers'!E8</f>
        <v>Hard waar het moet productveiligheid (bedrijfsgericht)</v>
      </c>
      <c r="F224" s="5" t="str">
        <f>'PV STOP cijfers'!F8</f>
        <v>VWS</v>
      </c>
      <c r="G224" s="4" t="str">
        <f>'PV STOP cijfers'!G8</f>
        <v>Ja/Ja</v>
      </c>
      <c r="H224" s="15">
        <f>'PV STOP cijfers'!H8</f>
        <v>1720</v>
      </c>
      <c r="I224" s="654">
        <f>'PV STOP cijfers'!I8</f>
        <v>3200</v>
      </c>
      <c r="J224" s="11">
        <f>'PV STOP cijfers'!J8</f>
        <v>0</v>
      </c>
      <c r="K224" s="11">
        <f>'PV STOP cijfers'!K8</f>
        <v>0</v>
      </c>
      <c r="L224" s="11">
        <f>'PV STOP cijfers'!L8</f>
        <v>0</v>
      </c>
      <c r="M224" s="11">
        <f>'PV STOP cijfers'!M8</f>
        <v>0</v>
      </c>
      <c r="N224" s="11">
        <f>'PV STOP cijfers'!N8</f>
        <v>0</v>
      </c>
      <c r="O224" s="11">
        <f>'PV STOP cijfers'!O8</f>
        <v>0</v>
      </c>
      <c r="P224" s="11">
        <f>'PV STOP cijfers'!P8</f>
        <v>0</v>
      </c>
      <c r="Q224" s="26">
        <f>'PV STOP cijfers'!Q8</f>
        <v>4920</v>
      </c>
      <c r="R224" s="15">
        <f>'PV STOP cijfers'!R8</f>
        <v>400</v>
      </c>
      <c r="S224" s="11">
        <f>'PV STOP cijfers'!S8</f>
        <v>0</v>
      </c>
      <c r="T224" s="11">
        <f>'PV STOP cijfers'!T8</f>
        <v>4520</v>
      </c>
      <c r="U224" s="11">
        <f>'PV STOP cijfers'!U8</f>
        <v>0</v>
      </c>
      <c r="V224" s="11">
        <f>'PV STOP cijfers'!V8</f>
        <v>0</v>
      </c>
      <c r="W224" s="11">
        <f>'PV STOP cijfers'!W8</f>
        <v>0</v>
      </c>
      <c r="X224" s="11">
        <f>'PV STOP cijfers'!X8</f>
        <v>0</v>
      </c>
      <c r="Y224" s="11">
        <f>'PV STOP cijfers'!Y8</f>
        <v>0</v>
      </c>
      <c r="Z224" s="49">
        <f>'PV STOP cijfers'!Z8</f>
        <v>4920</v>
      </c>
      <c r="AA224" s="11">
        <f>'PV STOP cijfers'!AA8</f>
        <v>120</v>
      </c>
      <c r="AB224" s="11">
        <f>'PV STOP cijfers'!AB8</f>
        <v>0</v>
      </c>
      <c r="AC224" s="11">
        <f>'PV STOP cijfers'!AC8</f>
        <v>0</v>
      </c>
      <c r="AD224" s="11">
        <f>'PV STOP cijfers'!AD8</f>
        <v>0</v>
      </c>
      <c r="AE224" s="11">
        <f>'PV STOP cijfers'!AE8</f>
        <v>4400</v>
      </c>
      <c r="AF224" s="11">
        <f>'PV STOP cijfers'!AF8</f>
        <v>0</v>
      </c>
      <c r="AG224" s="49">
        <f>'PV STOP cijfers'!AG8</f>
        <v>0</v>
      </c>
      <c r="AH224" s="11">
        <f>'PV STOP cijfers'!AH8</f>
        <v>0</v>
      </c>
      <c r="AI224" s="11">
        <f>'PV STOP cijfers'!AI8</f>
        <v>0</v>
      </c>
      <c r="AJ224" s="11">
        <f>'PV STOP cijfers'!AJ8</f>
        <v>0</v>
      </c>
      <c r="AK224" s="11">
        <f>'PV STOP cijfers'!AK8</f>
        <v>120</v>
      </c>
      <c r="AL224" s="28">
        <f>'PV STOP cijfers'!AL8</f>
        <v>0</v>
      </c>
      <c r="AM224" s="11">
        <f>'PV STOP cijfers'!AM8</f>
        <v>0</v>
      </c>
      <c r="AN224" s="11">
        <f>'PV STOP cijfers'!AN8</f>
        <v>0</v>
      </c>
      <c r="AO224" s="11">
        <f>'PV STOP cijfers'!AO8</f>
        <v>0</v>
      </c>
      <c r="AP224" s="11">
        <f>'PV STOP cijfers'!AP8</f>
        <v>0</v>
      </c>
      <c r="AQ224" s="11">
        <f>'PV STOP cijfers'!AQ8</f>
        <v>0</v>
      </c>
      <c r="AR224" s="28">
        <f>'PV STOP cijfers'!AR8</f>
        <v>0</v>
      </c>
      <c r="AS224" s="11">
        <f>'PV STOP cijfers'!AS8</f>
        <v>0</v>
      </c>
      <c r="AT224" s="11">
        <f>'PV STOP cijfers'!AT8</f>
        <v>0</v>
      </c>
      <c r="AU224" s="11">
        <f>'PV STOP cijfers'!AU8</f>
        <v>0</v>
      </c>
      <c r="AV224" s="11">
        <f>'PV STOP cijfers'!AV8</f>
        <v>0</v>
      </c>
      <c r="AW224" s="11">
        <f>'PV STOP cijfers'!AW8</f>
        <v>0</v>
      </c>
      <c r="AX224" s="11">
        <f>'PV STOP cijfers'!AX8</f>
        <v>0</v>
      </c>
      <c r="AY224" s="11">
        <f>'PV STOP cijfers'!AY8</f>
        <v>0</v>
      </c>
      <c r="AZ224" s="11">
        <f>'PV STOP cijfers'!AZ8</f>
        <v>0</v>
      </c>
      <c r="BA224" s="11">
        <f>'PV STOP cijfers'!BA8</f>
        <v>0</v>
      </c>
      <c r="BB224" s="11">
        <f>'PV STOP cijfers'!BB8</f>
        <v>0</v>
      </c>
      <c r="BC224" s="28">
        <f>'PV STOP cijfers'!BC8</f>
        <v>0</v>
      </c>
      <c r="BD224" s="11">
        <f>'PV STOP cijfers'!BD8</f>
        <v>0</v>
      </c>
      <c r="BE224" s="11">
        <f>'PV STOP cijfers'!BE8</f>
        <v>0</v>
      </c>
      <c r="BF224" s="11">
        <f>'PV STOP cijfers'!BF8</f>
        <v>0</v>
      </c>
      <c r="BG224" s="11">
        <f>'PV STOP cijfers'!BG8</f>
        <v>0</v>
      </c>
      <c r="BH224" s="11">
        <f>'PV STOP cijfers'!BH8</f>
        <v>0</v>
      </c>
      <c r="BI224" s="11">
        <f>'PV STOP cijfers'!BI8</f>
        <v>0</v>
      </c>
      <c r="BJ224" s="11">
        <f>'PV STOP cijfers'!BJ8</f>
        <v>0</v>
      </c>
      <c r="BK224" s="28">
        <f>'PV STOP cijfers'!BK8</f>
        <v>0</v>
      </c>
      <c r="BL224" s="11">
        <f>'PV STOP cijfers'!BL8</f>
        <v>1600</v>
      </c>
      <c r="BM224" s="11">
        <f>'PV STOP cijfers'!BM8</f>
        <v>1600</v>
      </c>
      <c r="BN224" s="11">
        <f>'PV STOP cijfers'!BN8</f>
        <v>400</v>
      </c>
      <c r="BO224" s="11">
        <f>'PV STOP cijfers'!BO8</f>
        <v>400</v>
      </c>
      <c r="BP224" s="11">
        <f>'PV STOP cijfers'!BP8</f>
        <v>400</v>
      </c>
      <c r="BQ224" s="28">
        <f>'PV STOP cijfers'!BQ8</f>
        <v>0</v>
      </c>
      <c r="BR224" s="11">
        <f>'PV STOP cijfers'!BR8</f>
        <v>0</v>
      </c>
      <c r="BS224" s="11">
        <f>'PV STOP cijfers'!BS8</f>
        <v>0</v>
      </c>
      <c r="BT224" s="11">
        <f>'PV STOP cijfers'!BT8</f>
        <v>0</v>
      </c>
      <c r="BU224" s="11">
        <f>'PV STOP cijfers'!BU8</f>
        <v>0</v>
      </c>
      <c r="BV224" s="11">
        <f>'PV STOP cijfers'!BV8</f>
        <v>0</v>
      </c>
      <c r="BW224" s="11">
        <f>'PV STOP cijfers'!BW8</f>
        <v>0</v>
      </c>
      <c r="BX224" s="49">
        <f>'PV STOP cijfers'!BX8</f>
        <v>0</v>
      </c>
      <c r="BY224" s="11">
        <f>'PV STOP cijfers'!BY8</f>
        <v>4520</v>
      </c>
      <c r="BZ224" s="11">
        <f>'PV STOP cijfers'!BZ8</f>
        <v>0</v>
      </c>
      <c r="CA224" s="11">
        <f>'PV STOP cijfers'!CA8</f>
        <v>0</v>
      </c>
      <c r="CB224" s="11">
        <f>'PV STOP cijfers'!CB8</f>
        <v>0</v>
      </c>
      <c r="CC224" s="11">
        <f>'PV STOP cijfers'!CC8</f>
        <v>0</v>
      </c>
      <c r="CD224" s="11">
        <f>'PV STOP cijfers'!CD8</f>
        <v>0</v>
      </c>
      <c r="CE224" s="11">
        <f>'PV STOP cijfers'!CE8</f>
        <v>0</v>
      </c>
      <c r="CF224" s="11">
        <f>'PV STOP cijfers'!CF8</f>
        <v>0</v>
      </c>
      <c r="CG224" s="11">
        <f>'PV STOP cijfers'!CG8</f>
        <v>0</v>
      </c>
      <c r="CH224" s="11">
        <f>'PV STOP cijfers'!CH8</f>
        <v>0</v>
      </c>
      <c r="CI224" s="11">
        <f>'PV STOP cijfers'!CI8</f>
        <v>0</v>
      </c>
      <c r="CJ224" s="11">
        <f>'PV STOP cijfers'!CJ8</f>
        <v>0</v>
      </c>
      <c r="CK224" s="11">
        <f>'PV STOP cijfers'!CK8</f>
        <v>0</v>
      </c>
      <c r="CL224" s="49">
        <f>'PV STOP cijfers'!CL8</f>
        <v>0</v>
      </c>
      <c r="CM224" s="15">
        <f>'PV STOP cijfers'!CM8</f>
        <v>0</v>
      </c>
      <c r="CN224" s="11">
        <f>'PV STOP cijfers'!CN8</f>
        <v>0</v>
      </c>
      <c r="CO224" s="11">
        <f>'PV STOP cijfers'!CO8</f>
        <v>0</v>
      </c>
      <c r="CP224" s="11">
        <f>'PV STOP cijfers'!CP8</f>
        <v>0</v>
      </c>
      <c r="CQ224" s="11">
        <f>'PV STOP cijfers'!CQ8</f>
        <v>0</v>
      </c>
      <c r="CR224" s="11">
        <f>'PV STOP cijfers'!CR8</f>
        <v>0</v>
      </c>
      <c r="CS224" s="11">
        <f>'PV STOP cijfers'!CS8</f>
        <v>0</v>
      </c>
      <c r="CT224" s="11">
        <f>'PV STOP cijfers'!CT8</f>
        <v>0</v>
      </c>
      <c r="CU224" s="11">
        <f>'PV STOP cijfers'!CU8</f>
        <v>0</v>
      </c>
      <c r="CV224" s="11">
        <f>'PV STOP cijfers'!CV8</f>
        <v>0</v>
      </c>
      <c r="CW224" s="11">
        <f>'PV STOP cijfers'!CW8</f>
        <v>0</v>
      </c>
      <c r="CX224" s="11">
        <f>'PV STOP cijfers'!CX8</f>
        <v>0</v>
      </c>
      <c r="CY224" s="26">
        <f>'PV STOP cijfers'!CY8</f>
        <v>0</v>
      </c>
      <c r="CZ224" s="15">
        <f>'PV STOP cijfers'!CZ8</f>
        <v>0</v>
      </c>
      <c r="DA224" s="11">
        <f>'PV STOP cijfers'!DA8</f>
        <v>0</v>
      </c>
      <c r="DB224" s="11">
        <f>'PV STOP cijfers'!DB8</f>
        <v>0</v>
      </c>
      <c r="DC224" s="11">
        <f>'PV STOP cijfers'!DC8</f>
        <v>0</v>
      </c>
      <c r="DD224" s="11">
        <f>'PV STOP cijfers'!DD8</f>
        <v>0</v>
      </c>
      <c r="DE224" s="11">
        <f>'PV STOP cijfers'!DE8</f>
        <v>0</v>
      </c>
      <c r="DF224" s="11">
        <f>'PV STOP cijfers'!DF8</f>
        <v>0</v>
      </c>
      <c r="DG224" s="11">
        <f>'PV STOP cijfers'!DG8</f>
        <v>0</v>
      </c>
      <c r="DH224" s="11">
        <f>'PV STOP cijfers'!DH8</f>
        <v>0</v>
      </c>
      <c r="DI224" s="11">
        <f>'PV STOP cijfers'!DI8</f>
        <v>0</v>
      </c>
      <c r="DJ224" s="11">
        <f>'PV STOP cijfers'!DJ8</f>
        <v>0</v>
      </c>
      <c r="DK224" s="11">
        <f>'PV STOP cijfers'!DK8</f>
        <v>0</v>
      </c>
      <c r="DL224" s="26">
        <f>'PV STOP cijfers'!DL8</f>
        <v>0</v>
      </c>
    </row>
    <row r="225" spans="1:116" ht="18" customHeight="1">
      <c r="A225" s="47">
        <f>'PV STOP cijfers'!A9</f>
        <v>0</v>
      </c>
      <c r="B225" s="49" t="str">
        <f>'PV STOP cijfers'!B9</f>
        <v>PD NT 0000, PD NL 0000</v>
      </c>
      <c r="C225" s="56" t="str">
        <f>'PV STOP cijfers'!C9</f>
        <v>Productveiligheid</v>
      </c>
      <c r="D225" s="4" t="str">
        <f>'PV STOP cijfers'!D9</f>
        <v>PV VWS</v>
      </c>
      <c r="E225" s="653" t="str">
        <f>'PV STOP cijfers'!E9</f>
        <v>Import (productgericht)</v>
      </c>
      <c r="F225" s="5" t="str">
        <f>'PV STOP cijfers'!F9</f>
        <v>VWS</v>
      </c>
      <c r="G225" s="4" t="str">
        <f>'PV STOP cijfers'!G9</f>
        <v>Ja/Ja</v>
      </c>
      <c r="H225" s="15">
        <f>'PV STOP cijfers'!H9</f>
        <v>3700</v>
      </c>
      <c r="I225" s="11">
        <f>'PV STOP cijfers'!I9</f>
        <v>2914</v>
      </c>
      <c r="J225" s="11">
        <f>'PV STOP cijfers'!J9</f>
        <v>0</v>
      </c>
      <c r="K225" s="11">
        <f>'PV STOP cijfers'!K9</f>
        <v>0</v>
      </c>
      <c r="L225" s="11">
        <f>'PV STOP cijfers'!L9</f>
        <v>0</v>
      </c>
      <c r="M225" s="11">
        <f>'PV STOP cijfers'!M9</f>
        <v>0</v>
      </c>
      <c r="N225" s="11">
        <f>'PV STOP cijfers'!N9</f>
        <v>0</v>
      </c>
      <c r="O225" s="11">
        <f>'PV STOP cijfers'!O9</f>
        <v>0</v>
      </c>
      <c r="P225" s="11">
        <f>'PV STOP cijfers'!P9</f>
        <v>0</v>
      </c>
      <c r="Q225" s="26">
        <f>'PV STOP cijfers'!Q9</f>
        <v>6614</v>
      </c>
      <c r="R225" s="15">
        <f>'PV STOP cijfers'!R9</f>
        <v>3500</v>
      </c>
      <c r="S225" s="11">
        <f>'PV STOP cijfers'!S9</f>
        <v>0</v>
      </c>
      <c r="T225" s="11">
        <f>'PV STOP cijfers'!T9</f>
        <v>3114</v>
      </c>
      <c r="U225" s="11">
        <f>'PV STOP cijfers'!U9</f>
        <v>0</v>
      </c>
      <c r="V225" s="11">
        <f>'PV STOP cijfers'!V9</f>
        <v>0</v>
      </c>
      <c r="W225" s="11">
        <f>'PV STOP cijfers'!W9</f>
        <v>0</v>
      </c>
      <c r="X225" s="11">
        <f>'PV STOP cijfers'!X9</f>
        <v>0</v>
      </c>
      <c r="Y225" s="11">
        <f>'PV STOP cijfers'!Y9</f>
        <v>0</v>
      </c>
      <c r="Z225" s="49">
        <f>'PV STOP cijfers'!Z9</f>
        <v>6614</v>
      </c>
      <c r="AA225" s="11">
        <f>'PV STOP cijfers'!AA9</f>
        <v>675</v>
      </c>
      <c r="AB225" s="11">
        <f>'PV STOP cijfers'!AB9</f>
        <v>0</v>
      </c>
      <c r="AC225" s="11">
        <f>'PV STOP cijfers'!AC9</f>
        <v>0</v>
      </c>
      <c r="AD225" s="11">
        <f>'PV STOP cijfers'!AD9</f>
        <v>0</v>
      </c>
      <c r="AE225" s="11">
        <f>'PV STOP cijfers'!AE9</f>
        <v>2439</v>
      </c>
      <c r="AF225" s="11">
        <f>'PV STOP cijfers'!AF9</f>
        <v>0</v>
      </c>
      <c r="AG225" s="49">
        <f>'PV STOP cijfers'!AG9</f>
        <v>0</v>
      </c>
      <c r="AH225" s="11">
        <f>'PV STOP cijfers'!AH9</f>
        <v>0</v>
      </c>
      <c r="AI225" s="11">
        <f>'PV STOP cijfers'!AI9</f>
        <v>0</v>
      </c>
      <c r="AJ225" s="11">
        <f>'PV STOP cijfers'!AJ9</f>
        <v>0</v>
      </c>
      <c r="AK225" s="11">
        <f>'PV STOP cijfers'!AK9</f>
        <v>675</v>
      </c>
      <c r="AL225" s="28">
        <f>'PV STOP cijfers'!AL9</f>
        <v>0</v>
      </c>
      <c r="AM225" s="11">
        <f>'PV STOP cijfers'!AM9</f>
        <v>0</v>
      </c>
      <c r="AN225" s="11">
        <f>'PV STOP cijfers'!AN9</f>
        <v>0</v>
      </c>
      <c r="AO225" s="11">
        <f>'PV STOP cijfers'!AO9</f>
        <v>0</v>
      </c>
      <c r="AP225" s="11">
        <f>'PV STOP cijfers'!AP9</f>
        <v>0</v>
      </c>
      <c r="AQ225" s="11">
        <f>'PV STOP cijfers'!AQ9</f>
        <v>0</v>
      </c>
      <c r="AR225" s="28">
        <f>'PV STOP cijfers'!AR9</f>
        <v>0</v>
      </c>
      <c r="AS225" s="11">
        <f>'PV STOP cijfers'!AS9</f>
        <v>0</v>
      </c>
      <c r="AT225" s="11">
        <f>'PV STOP cijfers'!AT9</f>
        <v>0</v>
      </c>
      <c r="AU225" s="11">
        <f>'PV STOP cijfers'!AU9</f>
        <v>0</v>
      </c>
      <c r="AV225" s="11">
        <f>'PV STOP cijfers'!AV9</f>
        <v>0</v>
      </c>
      <c r="AW225" s="11">
        <f>'PV STOP cijfers'!AW9</f>
        <v>0</v>
      </c>
      <c r="AX225" s="11">
        <f>'PV STOP cijfers'!AX9</f>
        <v>0</v>
      </c>
      <c r="AY225" s="11">
        <f>'PV STOP cijfers'!AY9</f>
        <v>0</v>
      </c>
      <c r="AZ225" s="11">
        <f>'PV STOP cijfers'!AZ9</f>
        <v>0</v>
      </c>
      <c r="BA225" s="11">
        <f>'PV STOP cijfers'!BA9</f>
        <v>0</v>
      </c>
      <c r="BB225" s="11">
        <f>'PV STOP cijfers'!BB9</f>
        <v>0</v>
      </c>
      <c r="BC225" s="28">
        <f>'PV STOP cijfers'!BC9</f>
        <v>0</v>
      </c>
      <c r="BD225" s="11">
        <f>'PV STOP cijfers'!BD9</f>
        <v>0</v>
      </c>
      <c r="BE225" s="11">
        <f>'PV STOP cijfers'!BE9</f>
        <v>0</v>
      </c>
      <c r="BF225" s="11">
        <f>'PV STOP cijfers'!BF9</f>
        <v>0</v>
      </c>
      <c r="BG225" s="11">
        <f>'PV STOP cijfers'!BG9</f>
        <v>0</v>
      </c>
      <c r="BH225" s="11">
        <f>'PV STOP cijfers'!BH9</f>
        <v>0</v>
      </c>
      <c r="BI225" s="11">
        <f>'PV STOP cijfers'!BI9</f>
        <v>0</v>
      </c>
      <c r="BJ225" s="11">
        <f>'PV STOP cijfers'!BJ9</f>
        <v>0</v>
      </c>
      <c r="BK225" s="28">
        <f>'PV STOP cijfers'!BK9</f>
        <v>0</v>
      </c>
      <c r="BL225" s="11">
        <f>'PV STOP cijfers'!BL9</f>
        <v>264</v>
      </c>
      <c r="BM225" s="11">
        <f>'PV STOP cijfers'!BM9</f>
        <v>2175</v>
      </c>
      <c r="BN225" s="11">
        <f>'PV STOP cijfers'!BN9</f>
        <v>0</v>
      </c>
      <c r="BO225" s="11">
        <f>'PV STOP cijfers'!BO9</f>
        <v>0</v>
      </c>
      <c r="BP225" s="11">
        <f>'PV STOP cijfers'!BP9</f>
        <v>0</v>
      </c>
      <c r="BQ225" s="28">
        <f>'PV STOP cijfers'!BQ9</f>
        <v>0</v>
      </c>
      <c r="BR225" s="11">
        <f>'PV STOP cijfers'!BR9</f>
        <v>0</v>
      </c>
      <c r="BS225" s="11">
        <f>'PV STOP cijfers'!BS9</f>
        <v>0</v>
      </c>
      <c r="BT225" s="11">
        <f>'PV STOP cijfers'!BT9</f>
        <v>0</v>
      </c>
      <c r="BU225" s="11">
        <f>'PV STOP cijfers'!BU9</f>
        <v>0</v>
      </c>
      <c r="BV225" s="11">
        <f>'PV STOP cijfers'!BV9</f>
        <v>0</v>
      </c>
      <c r="BW225" s="11">
        <f>'PV STOP cijfers'!BW9</f>
        <v>0</v>
      </c>
      <c r="BX225" s="49">
        <f>'PV STOP cijfers'!BX9</f>
        <v>0</v>
      </c>
      <c r="BY225" s="11">
        <f>'PV STOP cijfers'!BY9</f>
        <v>3114</v>
      </c>
      <c r="BZ225" s="11">
        <f>'PV STOP cijfers'!BZ9</f>
        <v>0</v>
      </c>
      <c r="CA225" s="11">
        <f>'PV STOP cijfers'!CA9</f>
        <v>0</v>
      </c>
      <c r="CB225" s="11">
        <f>'PV STOP cijfers'!CB9</f>
        <v>0</v>
      </c>
      <c r="CC225" s="11">
        <f>'PV STOP cijfers'!CC9</f>
        <v>0</v>
      </c>
      <c r="CD225" s="11">
        <f>'PV STOP cijfers'!CD9</f>
        <v>0</v>
      </c>
      <c r="CE225" s="11">
        <f>'PV STOP cijfers'!CE9</f>
        <v>0</v>
      </c>
      <c r="CF225" s="11">
        <f>'PV STOP cijfers'!CF9</f>
        <v>0</v>
      </c>
      <c r="CG225" s="11">
        <f>'PV STOP cijfers'!CG9</f>
        <v>0</v>
      </c>
      <c r="CH225" s="11">
        <f>'PV STOP cijfers'!CH9</f>
        <v>0</v>
      </c>
      <c r="CI225" s="11">
        <f>'PV STOP cijfers'!CI9</f>
        <v>0</v>
      </c>
      <c r="CJ225" s="11">
        <f>'PV STOP cijfers'!CJ9</f>
        <v>0</v>
      </c>
      <c r="CK225" s="11">
        <f>'PV STOP cijfers'!CK9</f>
        <v>0</v>
      </c>
      <c r="CL225" s="49">
        <f>'PV STOP cijfers'!CL9</f>
        <v>0</v>
      </c>
      <c r="CM225" s="15">
        <f>'PV STOP cijfers'!CM9</f>
        <v>0</v>
      </c>
      <c r="CN225" s="11">
        <f>'PV STOP cijfers'!CN9</f>
        <v>0</v>
      </c>
      <c r="CO225" s="11">
        <f>'PV STOP cijfers'!CO9</f>
        <v>0</v>
      </c>
      <c r="CP225" s="11">
        <f>'PV STOP cijfers'!CP9</f>
        <v>0</v>
      </c>
      <c r="CQ225" s="11">
        <f>'PV STOP cijfers'!CQ9</f>
        <v>0</v>
      </c>
      <c r="CR225" s="11">
        <f>'PV STOP cijfers'!CR9</f>
        <v>0</v>
      </c>
      <c r="CS225" s="11">
        <f>'PV STOP cijfers'!CS9</f>
        <v>0</v>
      </c>
      <c r="CT225" s="11">
        <f>'PV STOP cijfers'!CT9</f>
        <v>0</v>
      </c>
      <c r="CU225" s="11">
        <f>'PV STOP cijfers'!CU9</f>
        <v>0</v>
      </c>
      <c r="CV225" s="11">
        <f>'PV STOP cijfers'!CV9</f>
        <v>0</v>
      </c>
      <c r="CW225" s="11">
        <f>'PV STOP cijfers'!CW9</f>
        <v>0</v>
      </c>
      <c r="CX225" s="11">
        <f>'PV STOP cijfers'!CX9</f>
        <v>0</v>
      </c>
      <c r="CY225" s="26">
        <f>'PV STOP cijfers'!CY9</f>
        <v>0</v>
      </c>
      <c r="CZ225" s="15">
        <f>'PV STOP cijfers'!CZ9</f>
        <v>0</v>
      </c>
      <c r="DA225" s="11">
        <f>'PV STOP cijfers'!DA9</f>
        <v>0</v>
      </c>
      <c r="DB225" s="11">
        <f>'PV STOP cijfers'!DB9</f>
        <v>0</v>
      </c>
      <c r="DC225" s="11">
        <f>'PV STOP cijfers'!DC9</f>
        <v>0</v>
      </c>
      <c r="DD225" s="11">
        <f>'PV STOP cijfers'!DD9</f>
        <v>0</v>
      </c>
      <c r="DE225" s="11">
        <f>'PV STOP cijfers'!DE9</f>
        <v>0</v>
      </c>
      <c r="DF225" s="11">
        <f>'PV STOP cijfers'!DF9</f>
        <v>0</v>
      </c>
      <c r="DG225" s="11">
        <f>'PV STOP cijfers'!DG9</f>
        <v>0</v>
      </c>
      <c r="DH225" s="11">
        <f>'PV STOP cijfers'!DH9</f>
        <v>0</v>
      </c>
      <c r="DI225" s="11">
        <f>'PV STOP cijfers'!DI9</f>
        <v>0</v>
      </c>
      <c r="DJ225" s="11">
        <f>'PV STOP cijfers'!DJ9</f>
        <v>0</v>
      </c>
      <c r="DK225" s="11">
        <f>'PV STOP cijfers'!DK9</f>
        <v>0</v>
      </c>
      <c r="DL225" s="26">
        <f>'PV STOP cijfers'!DL9</f>
        <v>0</v>
      </c>
    </row>
    <row r="226" spans="1:116" ht="18" customHeight="1">
      <c r="A226" s="47">
        <f>'PV STOP cijfers'!A10</f>
        <v>1060</v>
      </c>
      <c r="B226" s="49" t="str">
        <f>'PV STOP cijfers'!B10</f>
        <v>PD NT 0000, PD NL 0000</v>
      </c>
      <c r="C226" s="56" t="str">
        <f>'PV STOP cijfers'!C10</f>
        <v>Productveiligheid</v>
      </c>
      <c r="D226" s="4" t="str">
        <f>'PV STOP cijfers'!D10</f>
        <v>PV VWS</v>
      </c>
      <c r="E226" s="655" t="str">
        <f>'PV STOP cijfers'!E10</f>
        <v>Import (productgericht) Verbeterplan</v>
      </c>
      <c r="F226" s="5" t="str">
        <f>'PV STOP cijfers'!F10</f>
        <v>VWS</v>
      </c>
      <c r="G226" s="4" t="str">
        <f>'PV STOP cijfers'!G10</f>
        <v>verbeterplan</v>
      </c>
      <c r="H226" s="15">
        <f>'PV STOP cijfers'!H10</f>
        <v>0</v>
      </c>
      <c r="I226" s="518">
        <f>'PV STOP cijfers'!I10</f>
        <v>420</v>
      </c>
      <c r="J226" s="11">
        <f>'PV STOP cijfers'!J10</f>
        <v>0</v>
      </c>
      <c r="K226" s="11">
        <f>'PV STOP cijfers'!K10</f>
        <v>0</v>
      </c>
      <c r="L226" s="11">
        <f>'PV STOP cijfers'!L10</f>
        <v>0</v>
      </c>
      <c r="M226" s="11">
        <f>'PV STOP cijfers'!M10</f>
        <v>0</v>
      </c>
      <c r="N226" s="11">
        <f>'PV STOP cijfers'!N10</f>
        <v>0</v>
      </c>
      <c r="O226" s="11">
        <f>'PV STOP cijfers'!O10</f>
        <v>0</v>
      </c>
      <c r="P226" s="11">
        <f>'PV STOP cijfers'!P10</f>
        <v>0</v>
      </c>
      <c r="Q226" s="26">
        <f>'PV STOP cijfers'!Q10</f>
        <v>420</v>
      </c>
      <c r="R226" s="15">
        <f>'PV STOP cijfers'!R10</f>
        <v>0</v>
      </c>
      <c r="S226" s="11">
        <f>'PV STOP cijfers'!S10</f>
        <v>0</v>
      </c>
      <c r="T226" s="518">
        <f>'PV STOP cijfers'!T10</f>
        <v>420</v>
      </c>
      <c r="U226" s="11">
        <f>'PV STOP cijfers'!U10</f>
        <v>0</v>
      </c>
      <c r="V226" s="11">
        <f>'PV STOP cijfers'!V10</f>
        <v>0</v>
      </c>
      <c r="W226" s="11">
        <f>'PV STOP cijfers'!W10</f>
        <v>0</v>
      </c>
      <c r="X226" s="11">
        <f>'PV STOP cijfers'!X10</f>
        <v>0</v>
      </c>
      <c r="Y226" s="11">
        <f>'PV STOP cijfers'!Y10</f>
        <v>0</v>
      </c>
      <c r="Z226" s="49">
        <f>'PV STOP cijfers'!Z10</f>
        <v>420</v>
      </c>
      <c r="AA226" s="11">
        <f>'PV STOP cijfers'!AA10</f>
        <v>0</v>
      </c>
      <c r="AB226" s="11">
        <f>'PV STOP cijfers'!AB10</f>
        <v>0</v>
      </c>
      <c r="AC226" s="11">
        <f>'PV STOP cijfers'!AC10</f>
        <v>0</v>
      </c>
      <c r="AD226" s="11">
        <f>'PV STOP cijfers'!AD10</f>
        <v>0</v>
      </c>
      <c r="AE226" s="518">
        <f>'PV STOP cijfers'!AE10</f>
        <v>420</v>
      </c>
      <c r="AF226" s="11">
        <f>'PV STOP cijfers'!AF10</f>
        <v>0</v>
      </c>
      <c r="AG226" s="49">
        <f>'PV STOP cijfers'!AG10</f>
        <v>0</v>
      </c>
      <c r="AH226" s="11">
        <f>'PV STOP cijfers'!AH10</f>
        <v>0</v>
      </c>
      <c r="AI226" s="11">
        <f>'PV STOP cijfers'!AI10</f>
        <v>0</v>
      </c>
      <c r="AJ226" s="11">
        <f>'PV STOP cijfers'!AJ10</f>
        <v>0</v>
      </c>
      <c r="AK226" s="11">
        <f>'PV STOP cijfers'!AK10</f>
        <v>0</v>
      </c>
      <c r="AL226" s="28">
        <f>'PV STOP cijfers'!AL10</f>
        <v>0</v>
      </c>
      <c r="AM226" s="11">
        <f>'PV STOP cijfers'!AM10</f>
        <v>0</v>
      </c>
      <c r="AN226" s="11">
        <f>'PV STOP cijfers'!AN10</f>
        <v>0</v>
      </c>
      <c r="AO226" s="11">
        <f>'PV STOP cijfers'!AO10</f>
        <v>0</v>
      </c>
      <c r="AP226" s="11">
        <f>'PV STOP cijfers'!AP10</f>
        <v>0</v>
      </c>
      <c r="AQ226" s="11">
        <f>'PV STOP cijfers'!AQ10</f>
        <v>0</v>
      </c>
      <c r="AR226" s="28">
        <f>'PV STOP cijfers'!AR10</f>
        <v>0</v>
      </c>
      <c r="AS226" s="11">
        <f>'PV STOP cijfers'!AS10</f>
        <v>0</v>
      </c>
      <c r="AT226" s="11">
        <f>'PV STOP cijfers'!AT10</f>
        <v>0</v>
      </c>
      <c r="AU226" s="11">
        <f>'PV STOP cijfers'!AU10</f>
        <v>0</v>
      </c>
      <c r="AV226" s="11">
        <f>'PV STOP cijfers'!AV10</f>
        <v>0</v>
      </c>
      <c r="AW226" s="11">
        <f>'PV STOP cijfers'!AW10</f>
        <v>0</v>
      </c>
      <c r="AX226" s="11">
        <f>'PV STOP cijfers'!AX10</f>
        <v>0</v>
      </c>
      <c r="AY226" s="11">
        <f>'PV STOP cijfers'!AY10</f>
        <v>0</v>
      </c>
      <c r="AZ226" s="11">
        <f>'PV STOP cijfers'!AZ10</f>
        <v>0</v>
      </c>
      <c r="BA226" s="11">
        <f>'PV STOP cijfers'!BA10</f>
        <v>0</v>
      </c>
      <c r="BB226" s="11">
        <f>'PV STOP cijfers'!BB10</f>
        <v>0</v>
      </c>
      <c r="BC226" s="28">
        <f>'PV STOP cijfers'!BC10</f>
        <v>0</v>
      </c>
      <c r="BD226" s="11">
        <f>'PV STOP cijfers'!BD10</f>
        <v>0</v>
      </c>
      <c r="BE226" s="11">
        <f>'PV STOP cijfers'!BE10</f>
        <v>0</v>
      </c>
      <c r="BF226" s="11">
        <f>'PV STOP cijfers'!BF10</f>
        <v>0</v>
      </c>
      <c r="BG226" s="11">
        <f>'PV STOP cijfers'!BG10</f>
        <v>0</v>
      </c>
      <c r="BH226" s="11">
        <f>'PV STOP cijfers'!BH10</f>
        <v>0</v>
      </c>
      <c r="BI226" s="11">
        <f>'PV STOP cijfers'!BI10</f>
        <v>0</v>
      </c>
      <c r="BJ226" s="11">
        <f>'PV STOP cijfers'!BJ10</f>
        <v>0</v>
      </c>
      <c r="BK226" s="28">
        <f>'PV STOP cijfers'!BK10</f>
        <v>0</v>
      </c>
      <c r="BL226" s="11">
        <f>'PV STOP cijfers'!BL10</f>
        <v>420</v>
      </c>
      <c r="BM226" s="11">
        <f>'PV STOP cijfers'!BM10</f>
        <v>0</v>
      </c>
      <c r="BN226" s="11">
        <f>'PV STOP cijfers'!BN10</f>
        <v>0</v>
      </c>
      <c r="BO226" s="11">
        <f>'PV STOP cijfers'!BO10</f>
        <v>0</v>
      </c>
      <c r="BP226" s="11">
        <f>'PV STOP cijfers'!BP10</f>
        <v>0</v>
      </c>
      <c r="BQ226" s="28">
        <f>'PV STOP cijfers'!BQ10</f>
        <v>0</v>
      </c>
      <c r="BR226" s="11">
        <f>'PV STOP cijfers'!BR10</f>
        <v>0</v>
      </c>
      <c r="BS226" s="11">
        <f>'PV STOP cijfers'!BS10</f>
        <v>0</v>
      </c>
      <c r="BT226" s="11">
        <f>'PV STOP cijfers'!BT10</f>
        <v>0</v>
      </c>
      <c r="BU226" s="11">
        <f>'PV STOP cijfers'!BU10</f>
        <v>0</v>
      </c>
      <c r="BV226" s="11">
        <f>'PV STOP cijfers'!BV10</f>
        <v>0</v>
      </c>
      <c r="BW226" s="11">
        <f>'PV STOP cijfers'!BW10</f>
        <v>0</v>
      </c>
      <c r="BX226" s="49">
        <f>'PV STOP cijfers'!BX10</f>
        <v>0</v>
      </c>
      <c r="BY226" s="11">
        <f>'PV STOP cijfers'!BY10</f>
        <v>420</v>
      </c>
      <c r="BZ226" s="11">
        <f>'PV STOP cijfers'!BZ10</f>
        <v>0</v>
      </c>
      <c r="CA226" s="11">
        <f>'PV STOP cijfers'!CA10</f>
        <v>0</v>
      </c>
      <c r="CB226" s="11">
        <f>'PV STOP cijfers'!CB10</f>
        <v>0</v>
      </c>
      <c r="CC226" s="11">
        <f>'PV STOP cijfers'!CC10</f>
        <v>0</v>
      </c>
      <c r="CD226" s="11">
        <f>'PV STOP cijfers'!CD10</f>
        <v>0</v>
      </c>
      <c r="CE226" s="11">
        <f>'PV STOP cijfers'!CE10</f>
        <v>0</v>
      </c>
      <c r="CF226" s="11">
        <f>'PV STOP cijfers'!CF10</f>
        <v>0</v>
      </c>
      <c r="CG226" s="11">
        <f>'PV STOP cijfers'!CG10</f>
        <v>0</v>
      </c>
      <c r="CH226" s="11">
        <f>'PV STOP cijfers'!CH10</f>
        <v>0</v>
      </c>
      <c r="CI226" s="11">
        <f>'PV STOP cijfers'!CI10</f>
        <v>0</v>
      </c>
      <c r="CJ226" s="11">
        <f>'PV STOP cijfers'!CJ10</f>
        <v>0</v>
      </c>
      <c r="CK226" s="11">
        <f>'PV STOP cijfers'!CK10</f>
        <v>0</v>
      </c>
      <c r="CL226" s="49">
        <f>'PV STOP cijfers'!CL10</f>
        <v>0</v>
      </c>
      <c r="CM226" s="15">
        <f>'PV STOP cijfers'!CM10</f>
        <v>0</v>
      </c>
      <c r="CN226" s="11">
        <f>'PV STOP cijfers'!CN10</f>
        <v>0</v>
      </c>
      <c r="CO226" s="11">
        <f>'PV STOP cijfers'!CO10</f>
        <v>0</v>
      </c>
      <c r="CP226" s="11">
        <f>'PV STOP cijfers'!CP10</f>
        <v>0</v>
      </c>
      <c r="CQ226" s="11">
        <f>'PV STOP cijfers'!CQ10</f>
        <v>0</v>
      </c>
      <c r="CR226" s="11">
        <f>'PV STOP cijfers'!CR10</f>
        <v>0</v>
      </c>
      <c r="CS226" s="11">
        <f>'PV STOP cijfers'!CS10</f>
        <v>0</v>
      </c>
      <c r="CT226" s="11">
        <f>'PV STOP cijfers'!CT10</f>
        <v>0</v>
      </c>
      <c r="CU226" s="11">
        <f>'PV STOP cijfers'!CU10</f>
        <v>0</v>
      </c>
      <c r="CV226" s="11">
        <f>'PV STOP cijfers'!CV10</f>
        <v>0</v>
      </c>
      <c r="CW226" s="11">
        <f>'PV STOP cijfers'!CW10</f>
        <v>0</v>
      </c>
      <c r="CX226" s="11">
        <f>'PV STOP cijfers'!CX10</f>
        <v>0</v>
      </c>
      <c r="CY226" s="26">
        <f>'PV STOP cijfers'!CY10</f>
        <v>0</v>
      </c>
      <c r="CZ226" s="15">
        <f>'PV STOP cijfers'!CZ10</f>
        <v>0</v>
      </c>
      <c r="DA226" s="11">
        <f>'PV STOP cijfers'!DA10</f>
        <v>0</v>
      </c>
      <c r="DB226" s="11">
        <f>'PV STOP cijfers'!DB10</f>
        <v>0</v>
      </c>
      <c r="DC226" s="11">
        <f>'PV STOP cijfers'!DC10</f>
        <v>0</v>
      </c>
      <c r="DD226" s="11">
        <f>'PV STOP cijfers'!DD10</f>
        <v>0</v>
      </c>
      <c r="DE226" s="11">
        <f>'PV STOP cijfers'!DE10</f>
        <v>0</v>
      </c>
      <c r="DF226" s="11">
        <f>'PV STOP cijfers'!DF10</f>
        <v>0</v>
      </c>
      <c r="DG226" s="11">
        <f>'PV STOP cijfers'!DG10</f>
        <v>0</v>
      </c>
      <c r="DH226" s="11">
        <f>'PV STOP cijfers'!DH10</f>
        <v>0</v>
      </c>
      <c r="DI226" s="11">
        <f>'PV STOP cijfers'!DI10</f>
        <v>0</v>
      </c>
      <c r="DJ226" s="11">
        <f>'PV STOP cijfers'!DJ10</f>
        <v>0</v>
      </c>
      <c r="DK226" s="11">
        <f>'PV STOP cijfers'!DK10</f>
        <v>0</v>
      </c>
      <c r="DL226" s="26">
        <f>'PV STOP cijfers'!DL10</f>
        <v>0</v>
      </c>
    </row>
    <row r="227" spans="1:116" ht="15" customHeight="1">
      <c r="A227" s="47">
        <f>'PV STOP cijfers'!A11</f>
        <v>500</v>
      </c>
      <c r="B227" s="49" t="str">
        <f>'PV STOP cijfers'!B11</f>
        <v>Verschillende</v>
      </c>
      <c r="C227" s="56" t="str">
        <f>'PV STOP cijfers'!C11</f>
        <v>Productveiligheid</v>
      </c>
      <c r="D227" s="4" t="str">
        <f>'PV STOP cijfers'!D11</f>
        <v>PV VWS</v>
      </c>
      <c r="E227" s="653" t="str">
        <f>'PV STOP cijfers'!E11</f>
        <v>Joint Actions (productgericht)</v>
      </c>
      <c r="F227" s="5" t="str">
        <f>'PV STOP cijfers'!F11</f>
        <v>VWS</v>
      </c>
      <c r="G227" s="4" t="str">
        <f>'PV STOP cijfers'!G11</f>
        <v>Ja/Ja</v>
      </c>
      <c r="H227" s="15">
        <f>'PV STOP cijfers'!H11</f>
        <v>2290</v>
      </c>
      <c r="I227" s="11">
        <f>'PV STOP cijfers'!I11</f>
        <v>90</v>
      </c>
      <c r="J227" s="11">
        <f>'PV STOP cijfers'!J11</f>
        <v>0</v>
      </c>
      <c r="K227" s="11">
        <f>'PV STOP cijfers'!K11</f>
        <v>0</v>
      </c>
      <c r="L227" s="11">
        <f>'PV STOP cijfers'!L11</f>
        <v>0</v>
      </c>
      <c r="M227" s="11">
        <f>'PV STOP cijfers'!M11</f>
        <v>0</v>
      </c>
      <c r="N227" s="11">
        <f>'PV STOP cijfers'!N11</f>
        <v>0</v>
      </c>
      <c r="O227" s="11">
        <f>'PV STOP cijfers'!O11</f>
        <v>0</v>
      </c>
      <c r="P227" s="11">
        <f>'PV STOP cijfers'!P11</f>
        <v>0</v>
      </c>
      <c r="Q227" s="26">
        <f>'PV STOP cijfers'!Q11</f>
        <v>2380</v>
      </c>
      <c r="R227" s="15">
        <f>'PV STOP cijfers'!R11</f>
        <v>0</v>
      </c>
      <c r="S227" s="11">
        <f>'PV STOP cijfers'!S11</f>
        <v>0</v>
      </c>
      <c r="T227" s="11">
        <f>'PV STOP cijfers'!T11</f>
        <v>2380</v>
      </c>
      <c r="U227" s="11">
        <f>'PV STOP cijfers'!U11</f>
        <v>0</v>
      </c>
      <c r="V227" s="11">
        <f>'PV STOP cijfers'!V11</f>
        <v>0</v>
      </c>
      <c r="W227" s="11">
        <f>'PV STOP cijfers'!W11</f>
        <v>0</v>
      </c>
      <c r="X227" s="11">
        <f>'PV STOP cijfers'!X11</f>
        <v>0</v>
      </c>
      <c r="Y227" s="11">
        <f>'PV STOP cijfers'!Y11</f>
        <v>0</v>
      </c>
      <c r="Z227" s="49">
        <f>'PV STOP cijfers'!Z11</f>
        <v>2380</v>
      </c>
      <c r="AA227" s="11">
        <f>'PV STOP cijfers'!AA11</f>
        <v>2050</v>
      </c>
      <c r="AB227" s="11">
        <f>'PV STOP cijfers'!AB11</f>
        <v>0</v>
      </c>
      <c r="AC227" s="11">
        <f>'PV STOP cijfers'!AC11</f>
        <v>0</v>
      </c>
      <c r="AD227" s="11">
        <f>'PV STOP cijfers'!AD11</f>
        <v>0</v>
      </c>
      <c r="AE227" s="11">
        <f>'PV STOP cijfers'!AE11</f>
        <v>330</v>
      </c>
      <c r="AF227" s="11">
        <f>'PV STOP cijfers'!AF11</f>
        <v>0</v>
      </c>
      <c r="AG227" s="49">
        <f>'PV STOP cijfers'!AG11</f>
        <v>0</v>
      </c>
      <c r="AH227" s="11">
        <f>'PV STOP cijfers'!AH11</f>
        <v>0</v>
      </c>
      <c r="AI227" s="11">
        <f>'PV STOP cijfers'!AI11</f>
        <v>0</v>
      </c>
      <c r="AJ227" s="11">
        <f>'PV STOP cijfers'!AJ11</f>
        <v>0</v>
      </c>
      <c r="AK227" s="11">
        <f>'PV STOP cijfers'!AK11</f>
        <v>2050</v>
      </c>
      <c r="AL227" s="28">
        <f>'PV STOP cijfers'!AL11</f>
        <v>0</v>
      </c>
      <c r="AM227" s="11">
        <f>'PV STOP cijfers'!AM11</f>
        <v>0</v>
      </c>
      <c r="AN227" s="11">
        <f>'PV STOP cijfers'!AN11</f>
        <v>0</v>
      </c>
      <c r="AO227" s="11">
        <f>'PV STOP cijfers'!AO11</f>
        <v>0</v>
      </c>
      <c r="AP227" s="11">
        <f>'PV STOP cijfers'!AP11</f>
        <v>0</v>
      </c>
      <c r="AQ227" s="11">
        <f>'PV STOP cijfers'!AQ11</f>
        <v>0</v>
      </c>
      <c r="AR227" s="28">
        <f>'PV STOP cijfers'!AR11</f>
        <v>0</v>
      </c>
      <c r="AS227" s="11">
        <f>'PV STOP cijfers'!AS11</f>
        <v>0</v>
      </c>
      <c r="AT227" s="11">
        <f>'PV STOP cijfers'!AT11</f>
        <v>0</v>
      </c>
      <c r="AU227" s="11">
        <f>'PV STOP cijfers'!AU11</f>
        <v>0</v>
      </c>
      <c r="AV227" s="11">
        <f>'PV STOP cijfers'!AV11</f>
        <v>0</v>
      </c>
      <c r="AW227" s="11">
        <f>'PV STOP cijfers'!AW11</f>
        <v>0</v>
      </c>
      <c r="AX227" s="11">
        <f>'PV STOP cijfers'!AX11</f>
        <v>0</v>
      </c>
      <c r="AY227" s="11">
        <f>'PV STOP cijfers'!AY11</f>
        <v>0</v>
      </c>
      <c r="AZ227" s="11">
        <f>'PV STOP cijfers'!AZ11</f>
        <v>0</v>
      </c>
      <c r="BA227" s="11">
        <f>'PV STOP cijfers'!BA11</f>
        <v>0</v>
      </c>
      <c r="BB227" s="11">
        <f>'PV STOP cijfers'!BB11</f>
        <v>0</v>
      </c>
      <c r="BC227" s="28">
        <f>'PV STOP cijfers'!BC11</f>
        <v>0</v>
      </c>
      <c r="BD227" s="11">
        <f>'PV STOP cijfers'!BD11</f>
        <v>0</v>
      </c>
      <c r="BE227" s="11">
        <f>'PV STOP cijfers'!BE11</f>
        <v>0</v>
      </c>
      <c r="BF227" s="11">
        <f>'PV STOP cijfers'!BF11</f>
        <v>0</v>
      </c>
      <c r="BG227" s="11">
        <f>'PV STOP cijfers'!BG11</f>
        <v>0</v>
      </c>
      <c r="BH227" s="11">
        <f>'PV STOP cijfers'!BH11</f>
        <v>0</v>
      </c>
      <c r="BI227" s="11">
        <f>'PV STOP cijfers'!BI11</f>
        <v>0</v>
      </c>
      <c r="BJ227" s="11">
        <f>'PV STOP cijfers'!BJ11</f>
        <v>0</v>
      </c>
      <c r="BK227" s="28">
        <f>'PV STOP cijfers'!BK11</f>
        <v>0</v>
      </c>
      <c r="BL227" s="11">
        <f>'PV STOP cijfers'!BL11</f>
        <v>45</v>
      </c>
      <c r="BM227" s="11">
        <f>'PV STOP cijfers'!BM11</f>
        <v>45</v>
      </c>
      <c r="BN227" s="11">
        <f>'PV STOP cijfers'!BN11</f>
        <v>80</v>
      </c>
      <c r="BO227" s="11">
        <f>'PV STOP cijfers'!BO11</f>
        <v>80</v>
      </c>
      <c r="BP227" s="11">
        <f>'PV STOP cijfers'!BP11</f>
        <v>80</v>
      </c>
      <c r="BQ227" s="28">
        <f>'PV STOP cijfers'!BQ11</f>
        <v>0</v>
      </c>
      <c r="BR227" s="11">
        <f>'PV STOP cijfers'!BR11</f>
        <v>0</v>
      </c>
      <c r="BS227" s="11">
        <f>'PV STOP cijfers'!BS11</f>
        <v>0</v>
      </c>
      <c r="BT227" s="11">
        <f>'PV STOP cijfers'!BT11</f>
        <v>0</v>
      </c>
      <c r="BU227" s="11">
        <f>'PV STOP cijfers'!BU11</f>
        <v>0</v>
      </c>
      <c r="BV227" s="11">
        <f>'PV STOP cijfers'!BV11</f>
        <v>0</v>
      </c>
      <c r="BW227" s="11">
        <f>'PV STOP cijfers'!BW11</f>
        <v>0</v>
      </c>
      <c r="BX227" s="49">
        <f>'PV STOP cijfers'!BX11</f>
        <v>0</v>
      </c>
      <c r="BY227" s="11">
        <f>'PV STOP cijfers'!BY11</f>
        <v>2380</v>
      </c>
      <c r="BZ227" s="11">
        <f>'PV STOP cijfers'!BZ11</f>
        <v>0</v>
      </c>
      <c r="CA227" s="11">
        <f>'PV STOP cijfers'!CA11</f>
        <v>0</v>
      </c>
      <c r="CB227" s="11">
        <f>'PV STOP cijfers'!CB11</f>
        <v>0</v>
      </c>
      <c r="CC227" s="11">
        <f>'PV STOP cijfers'!CC11</f>
        <v>0</v>
      </c>
      <c r="CD227" s="11">
        <f>'PV STOP cijfers'!CD11</f>
        <v>0</v>
      </c>
      <c r="CE227" s="11">
        <f>'PV STOP cijfers'!CE11</f>
        <v>0</v>
      </c>
      <c r="CF227" s="11">
        <f>'PV STOP cijfers'!CF11</f>
        <v>0</v>
      </c>
      <c r="CG227" s="11">
        <f>'PV STOP cijfers'!CG11</f>
        <v>0</v>
      </c>
      <c r="CH227" s="11">
        <f>'PV STOP cijfers'!CH11</f>
        <v>0</v>
      </c>
      <c r="CI227" s="11">
        <f>'PV STOP cijfers'!CI11</f>
        <v>0</v>
      </c>
      <c r="CJ227" s="11">
        <f>'PV STOP cijfers'!CJ11</f>
        <v>0</v>
      </c>
      <c r="CK227" s="11">
        <f>'PV STOP cijfers'!CK11</f>
        <v>0</v>
      </c>
      <c r="CL227" s="49">
        <f>'PV STOP cijfers'!CL11</f>
        <v>0</v>
      </c>
      <c r="CM227" s="15">
        <f>'PV STOP cijfers'!CM11</f>
        <v>0</v>
      </c>
      <c r="CN227" s="11">
        <f>'PV STOP cijfers'!CN11</f>
        <v>0</v>
      </c>
      <c r="CO227" s="11">
        <f>'PV STOP cijfers'!CO11</f>
        <v>0</v>
      </c>
      <c r="CP227" s="11">
        <f>'PV STOP cijfers'!CP11</f>
        <v>0</v>
      </c>
      <c r="CQ227" s="11">
        <f>'PV STOP cijfers'!CQ11</f>
        <v>0</v>
      </c>
      <c r="CR227" s="11">
        <f>'PV STOP cijfers'!CR11</f>
        <v>0</v>
      </c>
      <c r="CS227" s="11">
        <f>'PV STOP cijfers'!CS11</f>
        <v>0</v>
      </c>
      <c r="CT227" s="11">
        <f>'PV STOP cijfers'!CT11</f>
        <v>0</v>
      </c>
      <c r="CU227" s="11">
        <f>'PV STOP cijfers'!CU11</f>
        <v>0</v>
      </c>
      <c r="CV227" s="11">
        <f>'PV STOP cijfers'!CV11</f>
        <v>0</v>
      </c>
      <c r="CW227" s="11">
        <f>'PV STOP cijfers'!CW11</f>
        <v>0</v>
      </c>
      <c r="CX227" s="11">
        <f>'PV STOP cijfers'!CX11</f>
        <v>0</v>
      </c>
      <c r="CY227" s="26">
        <f>'PV STOP cijfers'!CY11</f>
        <v>0</v>
      </c>
      <c r="CZ227" s="15">
        <f>'PV STOP cijfers'!CZ11</f>
        <v>0</v>
      </c>
      <c r="DA227" s="11">
        <f>'PV STOP cijfers'!DA11</f>
        <v>0</v>
      </c>
      <c r="DB227" s="11">
        <f>'PV STOP cijfers'!DB11</f>
        <v>0</v>
      </c>
      <c r="DC227" s="11">
        <f>'PV STOP cijfers'!DC11</f>
        <v>0</v>
      </c>
      <c r="DD227" s="11">
        <f>'PV STOP cijfers'!DD11</f>
        <v>0</v>
      </c>
      <c r="DE227" s="11">
        <f>'PV STOP cijfers'!DE11</f>
        <v>0</v>
      </c>
      <c r="DF227" s="11">
        <f>'PV STOP cijfers'!DF11</f>
        <v>0</v>
      </c>
      <c r="DG227" s="11">
        <f>'PV STOP cijfers'!DG11</f>
        <v>0</v>
      </c>
      <c r="DH227" s="11">
        <f>'PV STOP cijfers'!DH11</f>
        <v>0</v>
      </c>
      <c r="DI227" s="11">
        <f>'PV STOP cijfers'!DI11</f>
        <v>0</v>
      </c>
      <c r="DJ227" s="11">
        <f>'PV STOP cijfers'!DJ11</f>
        <v>0</v>
      </c>
      <c r="DK227" s="11">
        <f>'PV STOP cijfers'!DK11</f>
        <v>0</v>
      </c>
      <c r="DL227" s="26">
        <f>'PV STOP cijfers'!DL11</f>
        <v>0</v>
      </c>
    </row>
    <row r="228" spans="1:116">
      <c r="A228" s="47">
        <f>'PV STOP cijfers'!A12</f>
        <v>0</v>
      </c>
      <c r="B228" s="49" t="str">
        <f>'PV STOP cijfers'!B12</f>
        <v>PD NT 0000, PD NL 0000, PD NA 0000</v>
      </c>
      <c r="C228" s="56" t="str">
        <f>'PV STOP cijfers'!C12</f>
        <v>Productveiligheid</v>
      </c>
      <c r="D228" s="4" t="str">
        <f>'PV STOP cijfers'!D12</f>
        <v>PV VWS</v>
      </c>
      <c r="E228" s="4" t="str">
        <f>'PV STOP cijfers'!E12</f>
        <v>Monitoring (productgericht)</v>
      </c>
      <c r="F228" s="5" t="str">
        <f>'PV STOP cijfers'!F12</f>
        <v>VWS</v>
      </c>
      <c r="G228" s="4" t="str">
        <f>'PV STOP cijfers'!G12</f>
        <v>Ja/Ja</v>
      </c>
      <c r="H228" s="15">
        <f>'PV STOP cijfers'!H12</f>
        <v>582</v>
      </c>
      <c r="I228" s="11">
        <f>'PV STOP cijfers'!I12</f>
        <v>550</v>
      </c>
      <c r="J228" s="11">
        <f>'PV STOP cijfers'!J12</f>
        <v>0</v>
      </c>
      <c r="K228" s="11">
        <f>'PV STOP cijfers'!K12</f>
        <v>0</v>
      </c>
      <c r="L228" s="11">
        <f>'PV STOP cijfers'!L12</f>
        <v>0</v>
      </c>
      <c r="M228" s="11">
        <f>'PV STOP cijfers'!M12</f>
        <v>0</v>
      </c>
      <c r="N228" s="11">
        <f>'PV STOP cijfers'!N12</f>
        <v>0</v>
      </c>
      <c r="O228" s="11">
        <f>'PV STOP cijfers'!O12</f>
        <v>0</v>
      </c>
      <c r="P228" s="11">
        <f>'PV STOP cijfers'!P12</f>
        <v>0</v>
      </c>
      <c r="Q228" s="26">
        <f>'PV STOP cijfers'!Q12</f>
        <v>1132</v>
      </c>
      <c r="R228" s="15">
        <f>'PV STOP cijfers'!R12</f>
        <v>0</v>
      </c>
      <c r="S228" s="11">
        <f>'PV STOP cijfers'!S12</f>
        <v>0</v>
      </c>
      <c r="T228" s="11">
        <f>'PV STOP cijfers'!T12</f>
        <v>1132</v>
      </c>
      <c r="U228" s="11">
        <f>'PV STOP cijfers'!U12</f>
        <v>0</v>
      </c>
      <c r="V228" s="11">
        <f>'PV STOP cijfers'!V12</f>
        <v>0</v>
      </c>
      <c r="W228" s="11">
        <f>'PV STOP cijfers'!W12</f>
        <v>0</v>
      </c>
      <c r="X228" s="11">
        <f>'PV STOP cijfers'!X12</f>
        <v>0</v>
      </c>
      <c r="Y228" s="11">
        <f>'PV STOP cijfers'!Y12</f>
        <v>0</v>
      </c>
      <c r="Z228" s="49">
        <f>'PV STOP cijfers'!Z12</f>
        <v>1132</v>
      </c>
      <c r="AA228" s="11">
        <f>'PV STOP cijfers'!AA12</f>
        <v>200</v>
      </c>
      <c r="AB228" s="11">
        <f>'PV STOP cijfers'!AB12</f>
        <v>0</v>
      </c>
      <c r="AC228" s="11">
        <f>'PV STOP cijfers'!AC12</f>
        <v>0</v>
      </c>
      <c r="AD228" s="11">
        <f>'PV STOP cijfers'!AD12</f>
        <v>0</v>
      </c>
      <c r="AE228" s="11">
        <f>'PV STOP cijfers'!AE12</f>
        <v>932</v>
      </c>
      <c r="AF228" s="11">
        <f>'PV STOP cijfers'!AF12</f>
        <v>0</v>
      </c>
      <c r="AG228" s="49">
        <f>'PV STOP cijfers'!AG12</f>
        <v>0</v>
      </c>
      <c r="AH228" s="11">
        <f>'PV STOP cijfers'!AH12</f>
        <v>0</v>
      </c>
      <c r="AI228" s="11">
        <f>'PV STOP cijfers'!AI12</f>
        <v>0</v>
      </c>
      <c r="AJ228" s="11">
        <f>'PV STOP cijfers'!AJ12</f>
        <v>0</v>
      </c>
      <c r="AK228" s="11">
        <f>'PV STOP cijfers'!AK12</f>
        <v>200</v>
      </c>
      <c r="AL228" s="28">
        <f>'PV STOP cijfers'!AL12</f>
        <v>0</v>
      </c>
      <c r="AM228" s="11">
        <f>'PV STOP cijfers'!AM12</f>
        <v>0</v>
      </c>
      <c r="AN228" s="11">
        <f>'PV STOP cijfers'!AN12</f>
        <v>0</v>
      </c>
      <c r="AO228" s="11">
        <f>'PV STOP cijfers'!AO12</f>
        <v>0</v>
      </c>
      <c r="AP228" s="11">
        <f>'PV STOP cijfers'!AP12</f>
        <v>0</v>
      </c>
      <c r="AQ228" s="11">
        <f>'PV STOP cijfers'!AQ12</f>
        <v>0</v>
      </c>
      <c r="AR228" s="28">
        <f>'PV STOP cijfers'!AR12</f>
        <v>0</v>
      </c>
      <c r="AS228" s="11">
        <f>'PV STOP cijfers'!AS12</f>
        <v>0</v>
      </c>
      <c r="AT228" s="11">
        <f>'PV STOP cijfers'!AT12</f>
        <v>0</v>
      </c>
      <c r="AU228" s="11">
        <f>'PV STOP cijfers'!AU12</f>
        <v>0</v>
      </c>
      <c r="AV228" s="11">
        <f>'PV STOP cijfers'!AV12</f>
        <v>0</v>
      </c>
      <c r="AW228" s="11">
        <f>'PV STOP cijfers'!AW12</f>
        <v>0</v>
      </c>
      <c r="AX228" s="11">
        <f>'PV STOP cijfers'!AX12</f>
        <v>0</v>
      </c>
      <c r="AY228" s="11">
        <f>'PV STOP cijfers'!AY12</f>
        <v>0</v>
      </c>
      <c r="AZ228" s="11">
        <f>'PV STOP cijfers'!AZ12</f>
        <v>0</v>
      </c>
      <c r="BA228" s="11">
        <f>'PV STOP cijfers'!BA12</f>
        <v>0</v>
      </c>
      <c r="BB228" s="11">
        <f>'PV STOP cijfers'!BB12</f>
        <v>0</v>
      </c>
      <c r="BC228" s="28">
        <f>'PV STOP cijfers'!BC12</f>
        <v>0</v>
      </c>
      <c r="BD228" s="11">
        <f>'PV STOP cijfers'!BD12</f>
        <v>0</v>
      </c>
      <c r="BE228" s="11">
        <f>'PV STOP cijfers'!BE12</f>
        <v>0</v>
      </c>
      <c r="BF228" s="11">
        <f>'PV STOP cijfers'!BF12</f>
        <v>0</v>
      </c>
      <c r="BG228" s="11">
        <f>'PV STOP cijfers'!BG12</f>
        <v>0</v>
      </c>
      <c r="BH228" s="11">
        <f>'PV STOP cijfers'!BH12</f>
        <v>0</v>
      </c>
      <c r="BI228" s="11">
        <f>'PV STOP cijfers'!BI12</f>
        <v>0</v>
      </c>
      <c r="BJ228" s="11">
        <f>'PV STOP cijfers'!BJ12</f>
        <v>0</v>
      </c>
      <c r="BK228" s="28">
        <f>'PV STOP cijfers'!BK12</f>
        <v>0</v>
      </c>
      <c r="BL228" s="11">
        <f>'PV STOP cijfers'!BL12</f>
        <v>275</v>
      </c>
      <c r="BM228" s="11">
        <f>'PV STOP cijfers'!BM12</f>
        <v>275</v>
      </c>
      <c r="BN228" s="11">
        <f>'PV STOP cijfers'!BN12</f>
        <v>127.33333333333333</v>
      </c>
      <c r="BO228" s="11">
        <f>'PV STOP cijfers'!BO12</f>
        <v>127.33333333333333</v>
      </c>
      <c r="BP228" s="11">
        <f>'PV STOP cijfers'!BP12</f>
        <v>127.33333333333333</v>
      </c>
      <c r="BQ228" s="28">
        <f>'PV STOP cijfers'!BQ12</f>
        <v>0</v>
      </c>
      <c r="BR228" s="11">
        <f>'PV STOP cijfers'!BR12</f>
        <v>0</v>
      </c>
      <c r="BS228" s="11">
        <f>'PV STOP cijfers'!BS12</f>
        <v>0</v>
      </c>
      <c r="BT228" s="11">
        <f>'PV STOP cijfers'!BT12</f>
        <v>0</v>
      </c>
      <c r="BU228" s="11">
        <f>'PV STOP cijfers'!BU12</f>
        <v>0</v>
      </c>
      <c r="BV228" s="11">
        <f>'PV STOP cijfers'!BV12</f>
        <v>0</v>
      </c>
      <c r="BW228" s="11">
        <f>'PV STOP cijfers'!BW12</f>
        <v>0</v>
      </c>
      <c r="BX228" s="49">
        <f>'PV STOP cijfers'!BX12</f>
        <v>0</v>
      </c>
      <c r="BY228" s="11">
        <f>'PV STOP cijfers'!BY12</f>
        <v>1132</v>
      </c>
      <c r="BZ228" s="11">
        <f>'PV STOP cijfers'!BZ12</f>
        <v>0</v>
      </c>
      <c r="CA228" s="11">
        <f>'PV STOP cijfers'!CA12</f>
        <v>0</v>
      </c>
      <c r="CB228" s="11">
        <f>'PV STOP cijfers'!CB12</f>
        <v>0</v>
      </c>
      <c r="CC228" s="11">
        <f>'PV STOP cijfers'!CC12</f>
        <v>0</v>
      </c>
      <c r="CD228" s="11">
        <f>'PV STOP cijfers'!CD12</f>
        <v>0</v>
      </c>
      <c r="CE228" s="11">
        <f>'PV STOP cijfers'!CE12</f>
        <v>0</v>
      </c>
      <c r="CF228" s="11">
        <f>'PV STOP cijfers'!CF12</f>
        <v>0</v>
      </c>
      <c r="CG228" s="11">
        <f>'PV STOP cijfers'!CG12</f>
        <v>0</v>
      </c>
      <c r="CH228" s="11">
        <f>'PV STOP cijfers'!CH12</f>
        <v>0</v>
      </c>
      <c r="CI228" s="11">
        <f>'PV STOP cijfers'!CI12</f>
        <v>0</v>
      </c>
      <c r="CJ228" s="11">
        <f>'PV STOP cijfers'!CJ12</f>
        <v>0</v>
      </c>
      <c r="CK228" s="11">
        <f>'PV STOP cijfers'!CK12</f>
        <v>0</v>
      </c>
      <c r="CL228" s="49">
        <f>'PV STOP cijfers'!CL12</f>
        <v>0</v>
      </c>
      <c r="CM228" s="15">
        <f>'PV STOP cijfers'!CM12</f>
        <v>0</v>
      </c>
      <c r="CN228" s="11">
        <f>'PV STOP cijfers'!CN12</f>
        <v>0</v>
      </c>
      <c r="CO228" s="11">
        <f>'PV STOP cijfers'!CO12</f>
        <v>0</v>
      </c>
      <c r="CP228" s="11">
        <f>'PV STOP cijfers'!CP12</f>
        <v>0</v>
      </c>
      <c r="CQ228" s="11">
        <f>'PV STOP cijfers'!CQ12</f>
        <v>0</v>
      </c>
      <c r="CR228" s="11">
        <f>'PV STOP cijfers'!CR12</f>
        <v>0</v>
      </c>
      <c r="CS228" s="11">
        <f>'PV STOP cijfers'!CS12</f>
        <v>0</v>
      </c>
      <c r="CT228" s="11">
        <f>'PV STOP cijfers'!CT12</f>
        <v>0</v>
      </c>
      <c r="CU228" s="11">
        <f>'PV STOP cijfers'!CU12</f>
        <v>0</v>
      </c>
      <c r="CV228" s="11">
        <f>'PV STOP cijfers'!CV12</f>
        <v>0</v>
      </c>
      <c r="CW228" s="11">
        <f>'PV STOP cijfers'!CW12</f>
        <v>0</v>
      </c>
      <c r="CX228" s="11">
        <f>'PV STOP cijfers'!CX12</f>
        <v>0</v>
      </c>
      <c r="CY228" s="26">
        <f>'PV STOP cijfers'!CY12</f>
        <v>0</v>
      </c>
      <c r="CZ228" s="15">
        <f>'PV STOP cijfers'!CZ12</f>
        <v>0</v>
      </c>
      <c r="DA228" s="11">
        <f>'PV STOP cijfers'!DA12</f>
        <v>0</v>
      </c>
      <c r="DB228" s="11">
        <f>'PV STOP cijfers'!DB12</f>
        <v>0</v>
      </c>
      <c r="DC228" s="11">
        <f>'PV STOP cijfers'!DC12</f>
        <v>0</v>
      </c>
      <c r="DD228" s="11">
        <f>'PV STOP cijfers'!DD12</f>
        <v>0</v>
      </c>
      <c r="DE228" s="11">
        <f>'PV STOP cijfers'!DE12</f>
        <v>0</v>
      </c>
      <c r="DF228" s="11">
        <f>'PV STOP cijfers'!DF12</f>
        <v>0</v>
      </c>
      <c r="DG228" s="11">
        <f>'PV STOP cijfers'!DG12</f>
        <v>0</v>
      </c>
      <c r="DH228" s="11">
        <f>'PV STOP cijfers'!DH12</f>
        <v>0</v>
      </c>
      <c r="DI228" s="11">
        <f>'PV STOP cijfers'!DI12</f>
        <v>0</v>
      </c>
      <c r="DJ228" s="11">
        <f>'PV STOP cijfers'!DJ12</f>
        <v>0</v>
      </c>
      <c r="DK228" s="11">
        <f>'PV STOP cijfers'!DK12</f>
        <v>0</v>
      </c>
      <c r="DL228" s="26">
        <f>'PV STOP cijfers'!DL12</f>
        <v>0</v>
      </c>
    </row>
    <row r="229" spans="1:116">
      <c r="A229" s="47">
        <f>'PV STOP cijfers'!A13</f>
        <v>0</v>
      </c>
      <c r="B229" s="49" t="str">
        <f>'PV STOP cijfers'!B13</f>
        <v>PD NT 0000, PD NL 0000</v>
      </c>
      <c r="C229" s="56" t="str">
        <f>'PV STOP cijfers'!C13</f>
        <v>Productveiligheid</v>
      </c>
      <c r="D229" s="4" t="str">
        <f>'PV STOP cijfers'!D13</f>
        <v>PV VWS</v>
      </c>
      <c r="E229" s="4" t="str">
        <f>'PV STOP cijfers'!E13</f>
        <v>Cosmetica</v>
      </c>
      <c r="F229" s="5" t="str">
        <f>'PV STOP cijfers'!F13</f>
        <v>VWS</v>
      </c>
      <c r="G229" s="4" t="str">
        <f>'PV STOP cijfers'!G13</f>
        <v>Ja/Ja</v>
      </c>
      <c r="H229" s="15">
        <f>'PV STOP cijfers'!H13</f>
        <v>933</v>
      </c>
      <c r="I229" s="11">
        <f>'PV STOP cijfers'!I13</f>
        <v>440</v>
      </c>
      <c r="J229" s="11">
        <f>'PV STOP cijfers'!J13</f>
        <v>0</v>
      </c>
      <c r="K229" s="11">
        <f>'PV STOP cijfers'!K13</f>
        <v>250</v>
      </c>
      <c r="L229" s="11">
        <f>'PV STOP cijfers'!L13</f>
        <v>0</v>
      </c>
      <c r="M229" s="11">
        <f>'PV STOP cijfers'!M13</f>
        <v>0</v>
      </c>
      <c r="N229" s="11">
        <f>'PV STOP cijfers'!N13</f>
        <v>0</v>
      </c>
      <c r="O229" s="11">
        <f>'PV STOP cijfers'!O13</f>
        <v>0</v>
      </c>
      <c r="P229" s="11">
        <f>'PV STOP cijfers'!P13</f>
        <v>0</v>
      </c>
      <c r="Q229" s="26">
        <f>'PV STOP cijfers'!Q13</f>
        <v>1623</v>
      </c>
      <c r="R229" s="15">
        <f>'PV STOP cijfers'!R13</f>
        <v>0</v>
      </c>
      <c r="S229" s="11">
        <f>'PV STOP cijfers'!S13</f>
        <v>0</v>
      </c>
      <c r="T229" s="11">
        <f>'PV STOP cijfers'!T13</f>
        <v>1623</v>
      </c>
      <c r="U229" s="11">
        <f>'PV STOP cijfers'!U13</f>
        <v>0</v>
      </c>
      <c r="V229" s="11">
        <f>'PV STOP cijfers'!V13</f>
        <v>0</v>
      </c>
      <c r="W229" s="11">
        <f>'PV STOP cijfers'!W13</f>
        <v>0</v>
      </c>
      <c r="X229" s="11">
        <f>'PV STOP cijfers'!X13</f>
        <v>0</v>
      </c>
      <c r="Y229" s="11">
        <f>'PV STOP cijfers'!Y13</f>
        <v>0</v>
      </c>
      <c r="Z229" s="49">
        <f>'PV STOP cijfers'!Z13</f>
        <v>1623</v>
      </c>
      <c r="AA229" s="11">
        <f>'PV STOP cijfers'!AA13</f>
        <v>300</v>
      </c>
      <c r="AB229" s="11">
        <f>'PV STOP cijfers'!AB13</f>
        <v>0</v>
      </c>
      <c r="AC229" s="11">
        <f>'PV STOP cijfers'!AC13</f>
        <v>0</v>
      </c>
      <c r="AD229" s="11">
        <f>'PV STOP cijfers'!AD13</f>
        <v>0</v>
      </c>
      <c r="AE229" s="11">
        <f>'PV STOP cijfers'!AE13</f>
        <v>1323</v>
      </c>
      <c r="AF229" s="11">
        <f>'PV STOP cijfers'!AF13</f>
        <v>0</v>
      </c>
      <c r="AG229" s="49">
        <f>'PV STOP cijfers'!AG13</f>
        <v>0</v>
      </c>
      <c r="AH229" s="11">
        <f>'PV STOP cijfers'!AH13</f>
        <v>0</v>
      </c>
      <c r="AI229" s="11">
        <f>'PV STOP cijfers'!AI13</f>
        <v>0</v>
      </c>
      <c r="AJ229" s="11">
        <f>'PV STOP cijfers'!AJ13</f>
        <v>0</v>
      </c>
      <c r="AK229" s="11">
        <f>'PV STOP cijfers'!AK13</f>
        <v>300</v>
      </c>
      <c r="AL229" s="28">
        <f>'PV STOP cijfers'!AL13</f>
        <v>0</v>
      </c>
      <c r="AM229" s="11">
        <f>'PV STOP cijfers'!AM13</f>
        <v>0</v>
      </c>
      <c r="AN229" s="11">
        <f>'PV STOP cijfers'!AN13</f>
        <v>0</v>
      </c>
      <c r="AO229" s="11">
        <f>'PV STOP cijfers'!AO13</f>
        <v>0</v>
      </c>
      <c r="AP229" s="11">
        <f>'PV STOP cijfers'!AP13</f>
        <v>0</v>
      </c>
      <c r="AQ229" s="11">
        <f>'PV STOP cijfers'!AQ13</f>
        <v>0</v>
      </c>
      <c r="AR229" s="28">
        <f>'PV STOP cijfers'!AR13</f>
        <v>0</v>
      </c>
      <c r="AS229" s="11">
        <f>'PV STOP cijfers'!AS13</f>
        <v>0</v>
      </c>
      <c r="AT229" s="11">
        <f>'PV STOP cijfers'!AT13</f>
        <v>0</v>
      </c>
      <c r="AU229" s="11">
        <f>'PV STOP cijfers'!AU13</f>
        <v>0</v>
      </c>
      <c r="AV229" s="11">
        <f>'PV STOP cijfers'!AV13</f>
        <v>0</v>
      </c>
      <c r="AW229" s="11">
        <f>'PV STOP cijfers'!AW13</f>
        <v>0</v>
      </c>
      <c r="AX229" s="11">
        <f>'PV STOP cijfers'!AX13</f>
        <v>0</v>
      </c>
      <c r="AY229" s="11">
        <f>'PV STOP cijfers'!AY13</f>
        <v>0</v>
      </c>
      <c r="AZ229" s="11">
        <f>'PV STOP cijfers'!AZ13</f>
        <v>0</v>
      </c>
      <c r="BA229" s="11">
        <f>'PV STOP cijfers'!BA13</f>
        <v>0</v>
      </c>
      <c r="BB229" s="11">
        <f>'PV STOP cijfers'!BB13</f>
        <v>0</v>
      </c>
      <c r="BC229" s="28">
        <f>'PV STOP cijfers'!BC13</f>
        <v>0</v>
      </c>
      <c r="BD229" s="11">
        <f>'PV STOP cijfers'!BD13</f>
        <v>0</v>
      </c>
      <c r="BE229" s="11">
        <f>'PV STOP cijfers'!BE13</f>
        <v>0</v>
      </c>
      <c r="BF229" s="11">
        <f>'PV STOP cijfers'!BF13</f>
        <v>0</v>
      </c>
      <c r="BG229" s="11">
        <f>'PV STOP cijfers'!BG13</f>
        <v>0</v>
      </c>
      <c r="BH229" s="11">
        <f>'PV STOP cijfers'!BH13</f>
        <v>0</v>
      </c>
      <c r="BI229" s="11">
        <f>'PV STOP cijfers'!BI13</f>
        <v>0</v>
      </c>
      <c r="BJ229" s="11">
        <f>'PV STOP cijfers'!BJ13</f>
        <v>0</v>
      </c>
      <c r="BK229" s="28">
        <f>'PV STOP cijfers'!BK13</f>
        <v>0</v>
      </c>
      <c r="BL229" s="11">
        <f>'PV STOP cijfers'!BL13</f>
        <v>690</v>
      </c>
      <c r="BM229" s="11">
        <f>'PV STOP cijfers'!BM13</f>
        <v>0</v>
      </c>
      <c r="BN229" s="11">
        <f>'PV STOP cijfers'!BN13</f>
        <v>211</v>
      </c>
      <c r="BO229" s="11">
        <f>'PV STOP cijfers'!BO13</f>
        <v>211</v>
      </c>
      <c r="BP229" s="11">
        <f>'PV STOP cijfers'!BP13</f>
        <v>211</v>
      </c>
      <c r="BQ229" s="28">
        <f>'PV STOP cijfers'!BQ13</f>
        <v>0</v>
      </c>
      <c r="BR229" s="11">
        <f>'PV STOP cijfers'!BR13</f>
        <v>0</v>
      </c>
      <c r="BS229" s="11">
        <f>'PV STOP cijfers'!BS13</f>
        <v>0</v>
      </c>
      <c r="BT229" s="11">
        <f>'PV STOP cijfers'!BT13</f>
        <v>0</v>
      </c>
      <c r="BU229" s="11">
        <f>'PV STOP cijfers'!BU13</f>
        <v>0</v>
      </c>
      <c r="BV229" s="11">
        <f>'PV STOP cijfers'!BV13</f>
        <v>0</v>
      </c>
      <c r="BW229" s="11">
        <f>'PV STOP cijfers'!BW13</f>
        <v>0</v>
      </c>
      <c r="BX229" s="49">
        <f>'PV STOP cijfers'!BX13</f>
        <v>0</v>
      </c>
      <c r="BY229" s="11">
        <f>'PV STOP cijfers'!BY13</f>
        <v>1623</v>
      </c>
      <c r="BZ229" s="11">
        <f>'PV STOP cijfers'!BZ13</f>
        <v>0</v>
      </c>
      <c r="CA229" s="11">
        <f>'PV STOP cijfers'!CA13</f>
        <v>0</v>
      </c>
      <c r="CB229" s="11">
        <f>'PV STOP cijfers'!CB13</f>
        <v>0</v>
      </c>
      <c r="CC229" s="11">
        <f>'PV STOP cijfers'!CC13</f>
        <v>0</v>
      </c>
      <c r="CD229" s="11">
        <f>'PV STOP cijfers'!CD13</f>
        <v>0</v>
      </c>
      <c r="CE229" s="11">
        <f>'PV STOP cijfers'!CE13</f>
        <v>0</v>
      </c>
      <c r="CF229" s="11">
        <f>'PV STOP cijfers'!CF13</f>
        <v>0</v>
      </c>
      <c r="CG229" s="11">
        <f>'PV STOP cijfers'!CG13</f>
        <v>0</v>
      </c>
      <c r="CH229" s="11">
        <f>'PV STOP cijfers'!CH13</f>
        <v>0</v>
      </c>
      <c r="CI229" s="11">
        <f>'PV STOP cijfers'!CI13</f>
        <v>0</v>
      </c>
      <c r="CJ229" s="11">
        <f>'PV STOP cijfers'!CJ13</f>
        <v>0</v>
      </c>
      <c r="CK229" s="11">
        <f>'PV STOP cijfers'!CK13</f>
        <v>0</v>
      </c>
      <c r="CL229" s="49">
        <f>'PV STOP cijfers'!CL13</f>
        <v>0</v>
      </c>
      <c r="CM229" s="15">
        <f>'PV STOP cijfers'!CM13</f>
        <v>0</v>
      </c>
      <c r="CN229" s="11">
        <f>'PV STOP cijfers'!CN13</f>
        <v>0</v>
      </c>
      <c r="CO229" s="11">
        <f>'PV STOP cijfers'!CO13</f>
        <v>0</v>
      </c>
      <c r="CP229" s="11">
        <f>'PV STOP cijfers'!CP13</f>
        <v>0</v>
      </c>
      <c r="CQ229" s="11">
        <f>'PV STOP cijfers'!CQ13</f>
        <v>0</v>
      </c>
      <c r="CR229" s="11">
        <f>'PV STOP cijfers'!CR13</f>
        <v>0</v>
      </c>
      <c r="CS229" s="11">
        <f>'PV STOP cijfers'!CS13</f>
        <v>0</v>
      </c>
      <c r="CT229" s="11">
        <f>'PV STOP cijfers'!CT13</f>
        <v>0</v>
      </c>
      <c r="CU229" s="11">
        <f>'PV STOP cijfers'!CU13</f>
        <v>0</v>
      </c>
      <c r="CV229" s="11">
        <f>'PV STOP cijfers'!CV13</f>
        <v>0</v>
      </c>
      <c r="CW229" s="11">
        <f>'PV STOP cijfers'!CW13</f>
        <v>0</v>
      </c>
      <c r="CX229" s="11">
        <f>'PV STOP cijfers'!CX13</f>
        <v>0</v>
      </c>
      <c r="CY229" s="26">
        <f>'PV STOP cijfers'!CY13</f>
        <v>0</v>
      </c>
      <c r="CZ229" s="15">
        <f>'PV STOP cijfers'!CZ13</f>
        <v>0</v>
      </c>
      <c r="DA229" s="11">
        <f>'PV STOP cijfers'!DA13</f>
        <v>0</v>
      </c>
      <c r="DB229" s="11">
        <f>'PV STOP cijfers'!DB13</f>
        <v>0</v>
      </c>
      <c r="DC229" s="11">
        <f>'PV STOP cijfers'!DC13</f>
        <v>0</v>
      </c>
      <c r="DD229" s="11">
        <f>'PV STOP cijfers'!DD13</f>
        <v>0</v>
      </c>
      <c r="DE229" s="11">
        <f>'PV STOP cijfers'!DE13</f>
        <v>0</v>
      </c>
      <c r="DF229" s="11">
        <f>'PV STOP cijfers'!DF13</f>
        <v>0</v>
      </c>
      <c r="DG229" s="11">
        <f>'PV STOP cijfers'!DG13</f>
        <v>0</v>
      </c>
      <c r="DH229" s="11">
        <f>'PV STOP cijfers'!DH13</f>
        <v>0</v>
      </c>
      <c r="DI229" s="11">
        <f>'PV STOP cijfers'!DI13</f>
        <v>0</v>
      </c>
      <c r="DJ229" s="11">
        <f>'PV STOP cijfers'!DJ13</f>
        <v>0</v>
      </c>
      <c r="DK229" s="11">
        <f>'PV STOP cijfers'!DK13</f>
        <v>0</v>
      </c>
      <c r="DL229" s="26">
        <f>'PV STOP cijfers'!DL13</f>
        <v>0</v>
      </c>
    </row>
    <row r="230" spans="1:116">
      <c r="A230" s="47">
        <f>'PV STOP cijfers'!A14</f>
        <v>0</v>
      </c>
      <c r="B230" s="49" t="str">
        <f>'PV STOP cijfers'!B14</f>
        <v>PD NT 0000, PD NL 0000</v>
      </c>
      <c r="C230" s="56" t="str">
        <f>'PV STOP cijfers'!C14</f>
        <v>Productveiligheid</v>
      </c>
      <c r="D230" s="4" t="str">
        <f>'PV STOP cijfers'!D14</f>
        <v>PV VWS</v>
      </c>
      <c r="E230" s="4" t="str">
        <f>'PV STOP cijfers'!E14</f>
        <v>Huishoudchemicaliën en biociden</v>
      </c>
      <c r="F230" s="5" t="str">
        <f>'PV STOP cijfers'!F14</f>
        <v>VWS</v>
      </c>
      <c r="G230" s="4" t="str">
        <f>'PV STOP cijfers'!G14</f>
        <v>Ja/Ja</v>
      </c>
      <c r="H230" s="15">
        <f>'PV STOP cijfers'!H14</f>
        <v>790</v>
      </c>
      <c r="I230" s="11">
        <f>'PV STOP cijfers'!I14</f>
        <v>400</v>
      </c>
      <c r="J230" s="11">
        <f>'PV STOP cijfers'!J14</f>
        <v>0</v>
      </c>
      <c r="K230" s="11">
        <f>'PV STOP cijfers'!K14</f>
        <v>0</v>
      </c>
      <c r="L230" s="11">
        <f>'PV STOP cijfers'!L14</f>
        <v>0</v>
      </c>
      <c r="M230" s="11">
        <f>'PV STOP cijfers'!M14</f>
        <v>0</v>
      </c>
      <c r="N230" s="11">
        <f>'PV STOP cijfers'!N14</f>
        <v>0</v>
      </c>
      <c r="O230" s="11">
        <f>'PV STOP cijfers'!O14</f>
        <v>0</v>
      </c>
      <c r="P230" s="11">
        <f>'PV STOP cijfers'!P14</f>
        <v>0</v>
      </c>
      <c r="Q230" s="26">
        <f>'PV STOP cijfers'!Q14</f>
        <v>1190</v>
      </c>
      <c r="R230" s="15">
        <f>'PV STOP cijfers'!R14</f>
        <v>0</v>
      </c>
      <c r="S230" s="11">
        <f>'PV STOP cijfers'!S14</f>
        <v>0</v>
      </c>
      <c r="T230" s="11">
        <f>'PV STOP cijfers'!T14</f>
        <v>1190</v>
      </c>
      <c r="U230" s="11">
        <f>'PV STOP cijfers'!U14</f>
        <v>0</v>
      </c>
      <c r="V230" s="11">
        <f>'PV STOP cijfers'!V14</f>
        <v>0</v>
      </c>
      <c r="W230" s="11">
        <f>'PV STOP cijfers'!W14</f>
        <v>0</v>
      </c>
      <c r="X230" s="11">
        <f>'PV STOP cijfers'!X14</f>
        <v>0</v>
      </c>
      <c r="Y230" s="11">
        <f>'PV STOP cijfers'!Y14</f>
        <v>0</v>
      </c>
      <c r="Z230" s="49">
        <f>'PV STOP cijfers'!Z14</f>
        <v>1190</v>
      </c>
      <c r="AA230" s="11">
        <f>'PV STOP cijfers'!AA14</f>
        <v>500</v>
      </c>
      <c r="AB230" s="11">
        <f>'PV STOP cijfers'!AB14</f>
        <v>0</v>
      </c>
      <c r="AC230" s="11">
        <f>'PV STOP cijfers'!AC14</f>
        <v>0</v>
      </c>
      <c r="AD230" s="11">
        <f>'PV STOP cijfers'!AD14</f>
        <v>0</v>
      </c>
      <c r="AE230" s="11">
        <f>'PV STOP cijfers'!AE14</f>
        <v>690</v>
      </c>
      <c r="AF230" s="11">
        <f>'PV STOP cijfers'!AF14</f>
        <v>0</v>
      </c>
      <c r="AG230" s="49">
        <f>'PV STOP cijfers'!AG14</f>
        <v>0</v>
      </c>
      <c r="AH230" s="11">
        <f>'PV STOP cijfers'!AH14</f>
        <v>0</v>
      </c>
      <c r="AI230" s="11">
        <f>'PV STOP cijfers'!AI14</f>
        <v>0</v>
      </c>
      <c r="AJ230" s="11">
        <f>'PV STOP cijfers'!AJ14</f>
        <v>0</v>
      </c>
      <c r="AK230" s="11">
        <f>'PV STOP cijfers'!AK14</f>
        <v>500</v>
      </c>
      <c r="AL230" s="28">
        <f>'PV STOP cijfers'!AL14</f>
        <v>0</v>
      </c>
      <c r="AM230" s="11">
        <f>'PV STOP cijfers'!AM14</f>
        <v>0</v>
      </c>
      <c r="AN230" s="11">
        <f>'PV STOP cijfers'!AN14</f>
        <v>0</v>
      </c>
      <c r="AO230" s="11">
        <f>'PV STOP cijfers'!AO14</f>
        <v>0</v>
      </c>
      <c r="AP230" s="11">
        <f>'PV STOP cijfers'!AP14</f>
        <v>0</v>
      </c>
      <c r="AQ230" s="11">
        <f>'PV STOP cijfers'!AQ14</f>
        <v>0</v>
      </c>
      <c r="AR230" s="28">
        <f>'PV STOP cijfers'!AR14</f>
        <v>0</v>
      </c>
      <c r="AS230" s="11">
        <f>'PV STOP cijfers'!AS14</f>
        <v>0</v>
      </c>
      <c r="AT230" s="11">
        <f>'PV STOP cijfers'!AT14</f>
        <v>0</v>
      </c>
      <c r="AU230" s="11">
        <f>'PV STOP cijfers'!AU14</f>
        <v>0</v>
      </c>
      <c r="AV230" s="11">
        <f>'PV STOP cijfers'!AV14</f>
        <v>0</v>
      </c>
      <c r="AW230" s="11">
        <f>'PV STOP cijfers'!AW14</f>
        <v>0</v>
      </c>
      <c r="AX230" s="11">
        <f>'PV STOP cijfers'!AX14</f>
        <v>0</v>
      </c>
      <c r="AY230" s="11">
        <f>'PV STOP cijfers'!AY14</f>
        <v>0</v>
      </c>
      <c r="AZ230" s="11">
        <f>'PV STOP cijfers'!AZ14</f>
        <v>0</v>
      </c>
      <c r="BA230" s="11">
        <f>'PV STOP cijfers'!BA14</f>
        <v>0</v>
      </c>
      <c r="BB230" s="11">
        <f>'PV STOP cijfers'!BB14</f>
        <v>0</v>
      </c>
      <c r="BC230" s="28">
        <f>'PV STOP cijfers'!BC14</f>
        <v>0</v>
      </c>
      <c r="BD230" s="11">
        <f>'PV STOP cijfers'!BD14</f>
        <v>0</v>
      </c>
      <c r="BE230" s="11">
        <f>'PV STOP cijfers'!BE14</f>
        <v>0</v>
      </c>
      <c r="BF230" s="11">
        <f>'PV STOP cijfers'!BF14</f>
        <v>0</v>
      </c>
      <c r="BG230" s="11">
        <f>'PV STOP cijfers'!BG14</f>
        <v>0</v>
      </c>
      <c r="BH230" s="11">
        <f>'PV STOP cijfers'!BH14</f>
        <v>0</v>
      </c>
      <c r="BI230" s="11">
        <f>'PV STOP cijfers'!BI14</f>
        <v>0</v>
      </c>
      <c r="BJ230" s="11">
        <f>'PV STOP cijfers'!BJ14</f>
        <v>0</v>
      </c>
      <c r="BK230" s="28">
        <f>'PV STOP cijfers'!BK14</f>
        <v>0</v>
      </c>
      <c r="BL230" s="11">
        <f>'PV STOP cijfers'!BL14</f>
        <v>400</v>
      </c>
      <c r="BM230" s="11">
        <f>'PV STOP cijfers'!BM14</f>
        <v>0</v>
      </c>
      <c r="BN230" s="11">
        <f>'PV STOP cijfers'!BN14</f>
        <v>96.666666666666671</v>
      </c>
      <c r="BO230" s="11">
        <f>'PV STOP cijfers'!BO14</f>
        <v>96.666666666666671</v>
      </c>
      <c r="BP230" s="11">
        <f>'PV STOP cijfers'!BP14</f>
        <v>96.666666666666671</v>
      </c>
      <c r="BQ230" s="28">
        <f>'PV STOP cijfers'!BQ14</f>
        <v>0</v>
      </c>
      <c r="BR230" s="11">
        <f>'PV STOP cijfers'!BR14</f>
        <v>0</v>
      </c>
      <c r="BS230" s="11">
        <f>'PV STOP cijfers'!BS14</f>
        <v>0</v>
      </c>
      <c r="BT230" s="11">
        <f>'PV STOP cijfers'!BT14</f>
        <v>0</v>
      </c>
      <c r="BU230" s="11">
        <f>'PV STOP cijfers'!BU14</f>
        <v>0</v>
      </c>
      <c r="BV230" s="11">
        <f>'PV STOP cijfers'!BV14</f>
        <v>0</v>
      </c>
      <c r="BW230" s="11">
        <f>'PV STOP cijfers'!BW14</f>
        <v>0</v>
      </c>
      <c r="BX230" s="49">
        <f>'PV STOP cijfers'!BX14</f>
        <v>0</v>
      </c>
      <c r="BY230" s="11">
        <f>'PV STOP cijfers'!BY14</f>
        <v>1190</v>
      </c>
      <c r="BZ230" s="11">
        <f>'PV STOP cijfers'!BZ14</f>
        <v>0</v>
      </c>
      <c r="CA230" s="11">
        <f>'PV STOP cijfers'!CA14</f>
        <v>0</v>
      </c>
      <c r="CB230" s="11">
        <f>'PV STOP cijfers'!CB14</f>
        <v>0</v>
      </c>
      <c r="CC230" s="11">
        <f>'PV STOP cijfers'!CC14</f>
        <v>0</v>
      </c>
      <c r="CD230" s="11">
        <f>'PV STOP cijfers'!CD14</f>
        <v>0</v>
      </c>
      <c r="CE230" s="11">
        <f>'PV STOP cijfers'!CE14</f>
        <v>0</v>
      </c>
      <c r="CF230" s="11">
        <f>'PV STOP cijfers'!CF14</f>
        <v>0</v>
      </c>
      <c r="CG230" s="11">
        <f>'PV STOP cijfers'!CG14</f>
        <v>0</v>
      </c>
      <c r="CH230" s="11">
        <f>'PV STOP cijfers'!CH14</f>
        <v>0</v>
      </c>
      <c r="CI230" s="11">
        <f>'PV STOP cijfers'!CI14</f>
        <v>0</v>
      </c>
      <c r="CJ230" s="11">
        <f>'PV STOP cijfers'!CJ14</f>
        <v>0</v>
      </c>
      <c r="CK230" s="11">
        <f>'PV STOP cijfers'!CK14</f>
        <v>0</v>
      </c>
      <c r="CL230" s="49">
        <f>'PV STOP cijfers'!CL14</f>
        <v>0</v>
      </c>
      <c r="CM230" s="15">
        <f>'PV STOP cijfers'!CM14</f>
        <v>0</v>
      </c>
      <c r="CN230" s="11">
        <f>'PV STOP cijfers'!CN14</f>
        <v>0</v>
      </c>
      <c r="CO230" s="11">
        <f>'PV STOP cijfers'!CO14</f>
        <v>0</v>
      </c>
      <c r="CP230" s="11">
        <f>'PV STOP cijfers'!CP14</f>
        <v>0</v>
      </c>
      <c r="CQ230" s="11">
        <f>'PV STOP cijfers'!CQ14</f>
        <v>0</v>
      </c>
      <c r="CR230" s="11">
        <f>'PV STOP cijfers'!CR14</f>
        <v>0</v>
      </c>
      <c r="CS230" s="11">
        <f>'PV STOP cijfers'!CS14</f>
        <v>0</v>
      </c>
      <c r="CT230" s="11">
        <f>'PV STOP cijfers'!CT14</f>
        <v>0</v>
      </c>
      <c r="CU230" s="11">
        <f>'PV STOP cijfers'!CU14</f>
        <v>0</v>
      </c>
      <c r="CV230" s="11">
        <f>'PV STOP cijfers'!CV14</f>
        <v>0</v>
      </c>
      <c r="CW230" s="11">
        <f>'PV STOP cijfers'!CW14</f>
        <v>0</v>
      </c>
      <c r="CX230" s="11">
        <f>'PV STOP cijfers'!CX14</f>
        <v>0</v>
      </c>
      <c r="CY230" s="26">
        <f>'PV STOP cijfers'!CY14</f>
        <v>0</v>
      </c>
      <c r="CZ230" s="15">
        <f>'PV STOP cijfers'!CZ14</f>
        <v>0</v>
      </c>
      <c r="DA230" s="11">
        <f>'PV STOP cijfers'!DA14</f>
        <v>0</v>
      </c>
      <c r="DB230" s="11">
        <f>'PV STOP cijfers'!DB14</f>
        <v>0</v>
      </c>
      <c r="DC230" s="11">
        <f>'PV STOP cijfers'!DC14</f>
        <v>0</v>
      </c>
      <c r="DD230" s="11">
        <f>'PV STOP cijfers'!DD14</f>
        <v>0</v>
      </c>
      <c r="DE230" s="11">
        <f>'PV STOP cijfers'!DE14</f>
        <v>0</v>
      </c>
      <c r="DF230" s="11">
        <f>'PV STOP cijfers'!DF14</f>
        <v>0</v>
      </c>
      <c r="DG230" s="11">
        <f>'PV STOP cijfers'!DG14</f>
        <v>0</v>
      </c>
      <c r="DH230" s="11">
        <f>'PV STOP cijfers'!DH14</f>
        <v>0</v>
      </c>
      <c r="DI230" s="11">
        <f>'PV STOP cijfers'!DI14</f>
        <v>0</v>
      </c>
      <c r="DJ230" s="11">
        <f>'PV STOP cijfers'!DJ14</f>
        <v>0</v>
      </c>
      <c r="DK230" s="11">
        <f>'PV STOP cijfers'!DK14</f>
        <v>0</v>
      </c>
      <c r="DL230" s="26">
        <f>'PV STOP cijfers'!DL14</f>
        <v>0</v>
      </c>
    </row>
    <row r="231" spans="1:116">
      <c r="A231" s="47">
        <f>'PV STOP cijfers'!A15</f>
        <v>0</v>
      </c>
      <c r="B231" s="49" t="str">
        <f>'PV STOP cijfers'!B15</f>
        <v>PD NT 0000, PD NL 0000</v>
      </c>
      <c r="C231" s="56" t="str">
        <f>'PV STOP cijfers'!C15</f>
        <v>Productveiligheid</v>
      </c>
      <c r="D231" s="4" t="str">
        <f>'PV STOP cijfers'!D15</f>
        <v>PV VWS</v>
      </c>
      <c r="E231" s="4" t="str">
        <f>'PV STOP cijfers'!E15</f>
        <v>Speelgoed en baby- en kinderartikel (chemisch)</v>
      </c>
      <c r="F231" s="5" t="str">
        <f>'PV STOP cijfers'!F15</f>
        <v>VWS</v>
      </c>
      <c r="G231" s="4" t="str">
        <f>'PV STOP cijfers'!G15</f>
        <v>Ja/Ja</v>
      </c>
      <c r="H231" s="15">
        <f>'PV STOP cijfers'!H15</f>
        <v>649</v>
      </c>
      <c r="I231" s="11">
        <f>'PV STOP cijfers'!I15</f>
        <v>564</v>
      </c>
      <c r="J231" s="11">
        <f>'PV STOP cijfers'!J15</f>
        <v>0</v>
      </c>
      <c r="K231" s="11">
        <f>'PV STOP cijfers'!K15</f>
        <v>0</v>
      </c>
      <c r="L231" s="11">
        <f>'PV STOP cijfers'!L15</f>
        <v>0</v>
      </c>
      <c r="M231" s="11">
        <f>'PV STOP cijfers'!M15</f>
        <v>0</v>
      </c>
      <c r="N231" s="11">
        <f>'PV STOP cijfers'!N15</f>
        <v>0</v>
      </c>
      <c r="O231" s="11">
        <f>'PV STOP cijfers'!O15</f>
        <v>0</v>
      </c>
      <c r="P231" s="11">
        <f>'PV STOP cijfers'!P15</f>
        <v>0</v>
      </c>
      <c r="Q231" s="26">
        <f>'PV STOP cijfers'!Q15</f>
        <v>1213</v>
      </c>
      <c r="R231" s="15">
        <f>'PV STOP cijfers'!R15</f>
        <v>0</v>
      </c>
      <c r="S231" s="11">
        <f>'PV STOP cijfers'!S15</f>
        <v>0</v>
      </c>
      <c r="T231" s="11">
        <f>'PV STOP cijfers'!T15</f>
        <v>1213</v>
      </c>
      <c r="U231" s="11">
        <f>'PV STOP cijfers'!U15</f>
        <v>0</v>
      </c>
      <c r="V231" s="11">
        <f>'PV STOP cijfers'!V15</f>
        <v>0</v>
      </c>
      <c r="W231" s="11">
        <f>'PV STOP cijfers'!W15</f>
        <v>0</v>
      </c>
      <c r="X231" s="11">
        <f>'PV STOP cijfers'!X15</f>
        <v>0</v>
      </c>
      <c r="Y231" s="11">
        <f>'PV STOP cijfers'!Y15</f>
        <v>0</v>
      </c>
      <c r="Z231" s="49">
        <f>'PV STOP cijfers'!Z15</f>
        <v>1213</v>
      </c>
      <c r="AA231" s="11">
        <f>'PV STOP cijfers'!AA15</f>
        <v>260</v>
      </c>
      <c r="AB231" s="11">
        <f>'PV STOP cijfers'!AB15</f>
        <v>0</v>
      </c>
      <c r="AC231" s="11">
        <f>'PV STOP cijfers'!AC15</f>
        <v>0</v>
      </c>
      <c r="AD231" s="11">
        <f>'PV STOP cijfers'!AD15</f>
        <v>0</v>
      </c>
      <c r="AE231" s="11">
        <f>'PV STOP cijfers'!AE15</f>
        <v>953</v>
      </c>
      <c r="AF231" s="11">
        <f>'PV STOP cijfers'!AF15</f>
        <v>0</v>
      </c>
      <c r="AG231" s="49">
        <f>'PV STOP cijfers'!AG15</f>
        <v>0</v>
      </c>
      <c r="AH231" s="11">
        <f>'PV STOP cijfers'!AH15</f>
        <v>0</v>
      </c>
      <c r="AI231" s="11">
        <f>'PV STOP cijfers'!AI15</f>
        <v>0</v>
      </c>
      <c r="AJ231" s="11">
        <f>'PV STOP cijfers'!AJ15</f>
        <v>0</v>
      </c>
      <c r="AK231" s="11">
        <f>'PV STOP cijfers'!AK15</f>
        <v>260</v>
      </c>
      <c r="AL231" s="28">
        <f>'PV STOP cijfers'!AL15</f>
        <v>0</v>
      </c>
      <c r="AM231" s="11">
        <f>'PV STOP cijfers'!AM15</f>
        <v>0</v>
      </c>
      <c r="AN231" s="11">
        <f>'PV STOP cijfers'!AN15</f>
        <v>0</v>
      </c>
      <c r="AO231" s="11">
        <f>'PV STOP cijfers'!AO15</f>
        <v>0</v>
      </c>
      <c r="AP231" s="11">
        <f>'PV STOP cijfers'!AP15</f>
        <v>0</v>
      </c>
      <c r="AQ231" s="11">
        <f>'PV STOP cijfers'!AQ15</f>
        <v>0</v>
      </c>
      <c r="AR231" s="28">
        <f>'PV STOP cijfers'!AR15</f>
        <v>0</v>
      </c>
      <c r="AS231" s="11">
        <f>'PV STOP cijfers'!AS15</f>
        <v>0</v>
      </c>
      <c r="AT231" s="11">
        <f>'PV STOP cijfers'!AT15</f>
        <v>0</v>
      </c>
      <c r="AU231" s="11">
        <f>'PV STOP cijfers'!AU15</f>
        <v>0</v>
      </c>
      <c r="AV231" s="11">
        <f>'PV STOP cijfers'!AV15</f>
        <v>0</v>
      </c>
      <c r="AW231" s="11">
        <f>'PV STOP cijfers'!AW15</f>
        <v>0</v>
      </c>
      <c r="AX231" s="11">
        <f>'PV STOP cijfers'!AX15</f>
        <v>0</v>
      </c>
      <c r="AY231" s="11">
        <f>'PV STOP cijfers'!AY15</f>
        <v>0</v>
      </c>
      <c r="AZ231" s="11">
        <f>'PV STOP cijfers'!AZ15</f>
        <v>0</v>
      </c>
      <c r="BA231" s="11">
        <f>'PV STOP cijfers'!BA15</f>
        <v>0</v>
      </c>
      <c r="BB231" s="11">
        <f>'PV STOP cijfers'!BB15</f>
        <v>0</v>
      </c>
      <c r="BC231" s="28">
        <f>'PV STOP cijfers'!BC15</f>
        <v>0</v>
      </c>
      <c r="BD231" s="11">
        <f>'PV STOP cijfers'!BD15</f>
        <v>0</v>
      </c>
      <c r="BE231" s="11">
        <f>'PV STOP cijfers'!BE15</f>
        <v>0</v>
      </c>
      <c r="BF231" s="11">
        <f>'PV STOP cijfers'!BF15</f>
        <v>0</v>
      </c>
      <c r="BG231" s="11">
        <f>'PV STOP cijfers'!BG15</f>
        <v>0</v>
      </c>
      <c r="BH231" s="11">
        <f>'PV STOP cijfers'!BH15</f>
        <v>0</v>
      </c>
      <c r="BI231" s="11">
        <f>'PV STOP cijfers'!BI15</f>
        <v>0</v>
      </c>
      <c r="BJ231" s="11">
        <f>'PV STOP cijfers'!BJ15</f>
        <v>0</v>
      </c>
      <c r="BK231" s="28">
        <f>'PV STOP cijfers'!BK15</f>
        <v>0</v>
      </c>
      <c r="BL231" s="11">
        <f>'PV STOP cijfers'!BL15</f>
        <v>564</v>
      </c>
      <c r="BM231" s="11">
        <f>'PV STOP cijfers'!BM15</f>
        <v>0</v>
      </c>
      <c r="BN231" s="11">
        <f>'PV STOP cijfers'!BN15</f>
        <v>129.66666666666666</v>
      </c>
      <c r="BO231" s="11">
        <f>'PV STOP cijfers'!BO15</f>
        <v>129.66666666666666</v>
      </c>
      <c r="BP231" s="11">
        <f>'PV STOP cijfers'!BP15</f>
        <v>129.66666666666666</v>
      </c>
      <c r="BQ231" s="28">
        <f>'PV STOP cijfers'!BQ15</f>
        <v>0</v>
      </c>
      <c r="BR231" s="11">
        <f>'PV STOP cijfers'!BR15</f>
        <v>0</v>
      </c>
      <c r="BS231" s="11">
        <f>'PV STOP cijfers'!BS15</f>
        <v>0</v>
      </c>
      <c r="BT231" s="11">
        <f>'PV STOP cijfers'!BT15</f>
        <v>0</v>
      </c>
      <c r="BU231" s="11">
        <f>'PV STOP cijfers'!BU15</f>
        <v>0</v>
      </c>
      <c r="BV231" s="11">
        <f>'PV STOP cijfers'!BV15</f>
        <v>0</v>
      </c>
      <c r="BW231" s="11">
        <f>'PV STOP cijfers'!BW15</f>
        <v>0</v>
      </c>
      <c r="BX231" s="49">
        <f>'PV STOP cijfers'!BX15</f>
        <v>0</v>
      </c>
      <c r="BY231" s="11">
        <f>'PV STOP cijfers'!BY15</f>
        <v>1213</v>
      </c>
      <c r="BZ231" s="11">
        <f>'PV STOP cijfers'!BZ15</f>
        <v>0</v>
      </c>
      <c r="CA231" s="11">
        <f>'PV STOP cijfers'!CA15</f>
        <v>0</v>
      </c>
      <c r="CB231" s="11">
        <f>'PV STOP cijfers'!CB15</f>
        <v>0</v>
      </c>
      <c r="CC231" s="11">
        <f>'PV STOP cijfers'!CC15</f>
        <v>0</v>
      </c>
      <c r="CD231" s="11">
        <f>'PV STOP cijfers'!CD15</f>
        <v>0</v>
      </c>
      <c r="CE231" s="11">
        <f>'PV STOP cijfers'!CE15</f>
        <v>0</v>
      </c>
      <c r="CF231" s="11">
        <f>'PV STOP cijfers'!CF15</f>
        <v>0</v>
      </c>
      <c r="CG231" s="11">
        <f>'PV STOP cijfers'!CG15</f>
        <v>0</v>
      </c>
      <c r="CH231" s="11">
        <f>'PV STOP cijfers'!CH15</f>
        <v>0</v>
      </c>
      <c r="CI231" s="11">
        <f>'PV STOP cijfers'!CI15</f>
        <v>0</v>
      </c>
      <c r="CJ231" s="11">
        <f>'PV STOP cijfers'!CJ15</f>
        <v>0</v>
      </c>
      <c r="CK231" s="11">
        <f>'PV STOP cijfers'!CK15</f>
        <v>0</v>
      </c>
      <c r="CL231" s="49">
        <f>'PV STOP cijfers'!CL15</f>
        <v>0</v>
      </c>
      <c r="CM231" s="15">
        <f>'PV STOP cijfers'!CM15</f>
        <v>0</v>
      </c>
      <c r="CN231" s="11">
        <f>'PV STOP cijfers'!CN15</f>
        <v>0</v>
      </c>
      <c r="CO231" s="11">
        <f>'PV STOP cijfers'!CO15</f>
        <v>0</v>
      </c>
      <c r="CP231" s="11">
        <f>'PV STOP cijfers'!CP15</f>
        <v>0</v>
      </c>
      <c r="CQ231" s="11">
        <f>'PV STOP cijfers'!CQ15</f>
        <v>0</v>
      </c>
      <c r="CR231" s="11">
        <f>'PV STOP cijfers'!CR15</f>
        <v>0</v>
      </c>
      <c r="CS231" s="11">
        <f>'PV STOP cijfers'!CS15</f>
        <v>0</v>
      </c>
      <c r="CT231" s="11">
        <f>'PV STOP cijfers'!CT15</f>
        <v>0</v>
      </c>
      <c r="CU231" s="11">
        <f>'PV STOP cijfers'!CU15</f>
        <v>0</v>
      </c>
      <c r="CV231" s="11">
        <f>'PV STOP cijfers'!CV15</f>
        <v>0</v>
      </c>
      <c r="CW231" s="11">
        <f>'PV STOP cijfers'!CW15</f>
        <v>0</v>
      </c>
      <c r="CX231" s="11">
        <f>'PV STOP cijfers'!CX15</f>
        <v>0</v>
      </c>
      <c r="CY231" s="26">
        <f>'PV STOP cijfers'!CY15</f>
        <v>0</v>
      </c>
      <c r="CZ231" s="15">
        <f>'PV STOP cijfers'!CZ15</f>
        <v>0</v>
      </c>
      <c r="DA231" s="11">
        <f>'PV STOP cijfers'!DA15</f>
        <v>0</v>
      </c>
      <c r="DB231" s="11">
        <f>'PV STOP cijfers'!DB15</f>
        <v>0</v>
      </c>
      <c r="DC231" s="11">
        <f>'PV STOP cijfers'!DC15</f>
        <v>0</v>
      </c>
      <c r="DD231" s="11">
        <f>'PV STOP cijfers'!DD15</f>
        <v>0</v>
      </c>
      <c r="DE231" s="11">
        <f>'PV STOP cijfers'!DE15</f>
        <v>0</v>
      </c>
      <c r="DF231" s="11">
        <f>'PV STOP cijfers'!DF15</f>
        <v>0</v>
      </c>
      <c r="DG231" s="11">
        <f>'PV STOP cijfers'!DG15</f>
        <v>0</v>
      </c>
      <c r="DH231" s="11">
        <f>'PV STOP cijfers'!DH15</f>
        <v>0</v>
      </c>
      <c r="DI231" s="11">
        <f>'PV STOP cijfers'!DI15</f>
        <v>0</v>
      </c>
      <c r="DJ231" s="11">
        <f>'PV STOP cijfers'!DJ15</f>
        <v>0</v>
      </c>
      <c r="DK231" s="11">
        <f>'PV STOP cijfers'!DK15</f>
        <v>0</v>
      </c>
      <c r="DL231" s="26">
        <f>'PV STOP cijfers'!DL15</f>
        <v>0</v>
      </c>
    </row>
    <row r="232" spans="1:116">
      <c r="A232" s="47">
        <f>'PV STOP cijfers'!A16</f>
        <v>1900</v>
      </c>
      <c r="B232" s="49" t="str">
        <f>'PV STOP cijfers'!B16</f>
        <v>PD NT 0000, PD NL 0000</v>
      </c>
      <c r="C232" s="56" t="str">
        <f>'PV STOP cijfers'!C16</f>
        <v>Productveiligheid</v>
      </c>
      <c r="D232" s="4" t="str">
        <f>'PV STOP cijfers'!D16</f>
        <v>PV VWS</v>
      </c>
      <c r="E232" s="526" t="str">
        <f>'PV STOP cijfers'!E16</f>
        <v>Chemisch onderzoek verbeterplan</v>
      </c>
      <c r="F232" s="5" t="str">
        <f>'PV STOP cijfers'!F16</f>
        <v>VWS</v>
      </c>
      <c r="G232" s="4" t="str">
        <f>'PV STOP cijfers'!G16</f>
        <v>verbeterplan</v>
      </c>
      <c r="H232" s="533">
        <f>'PV STOP cijfers'!H16</f>
        <v>1120</v>
      </c>
      <c r="I232" s="518">
        <f>'PV STOP cijfers'!I16</f>
        <v>1146</v>
      </c>
      <c r="J232" s="11">
        <f>'PV STOP cijfers'!J16</f>
        <v>0</v>
      </c>
      <c r="K232" s="11">
        <f>'PV STOP cijfers'!K16</f>
        <v>0</v>
      </c>
      <c r="L232" s="11">
        <f>'PV STOP cijfers'!L16</f>
        <v>0</v>
      </c>
      <c r="M232" s="11">
        <f>'PV STOP cijfers'!M16</f>
        <v>0</v>
      </c>
      <c r="N232" s="11">
        <f>'PV STOP cijfers'!N16</f>
        <v>0</v>
      </c>
      <c r="O232" s="11">
        <f>'PV STOP cijfers'!O16</f>
        <v>0</v>
      </c>
      <c r="P232" s="11">
        <f>'PV STOP cijfers'!P16</f>
        <v>0</v>
      </c>
      <c r="Q232" s="26">
        <f>'PV STOP cijfers'!Q16</f>
        <v>2266</v>
      </c>
      <c r="R232" s="15">
        <f>'PV STOP cijfers'!R16</f>
        <v>0</v>
      </c>
      <c r="S232" s="11">
        <f>'PV STOP cijfers'!S16</f>
        <v>0</v>
      </c>
      <c r="T232" s="518">
        <f>'PV STOP cijfers'!T16</f>
        <v>2266</v>
      </c>
      <c r="U232" s="11">
        <f>'PV STOP cijfers'!U16</f>
        <v>0</v>
      </c>
      <c r="V232" s="11">
        <f>'PV STOP cijfers'!V16</f>
        <v>0</v>
      </c>
      <c r="W232" s="11">
        <f>'PV STOP cijfers'!W16</f>
        <v>0</v>
      </c>
      <c r="X232" s="11">
        <f>'PV STOP cijfers'!X16</f>
        <v>0</v>
      </c>
      <c r="Y232" s="11">
        <f>'PV STOP cijfers'!Y16</f>
        <v>0</v>
      </c>
      <c r="Z232" s="49">
        <f>'PV STOP cijfers'!Z16</f>
        <v>2266</v>
      </c>
      <c r="AA232" s="11">
        <f>'PV STOP cijfers'!AA16</f>
        <v>0</v>
      </c>
      <c r="AB232" s="11">
        <f>'PV STOP cijfers'!AB16</f>
        <v>0</v>
      </c>
      <c r="AC232" s="11">
        <f>'PV STOP cijfers'!AC16</f>
        <v>0</v>
      </c>
      <c r="AD232" s="11">
        <f>'PV STOP cijfers'!AD16</f>
        <v>0</v>
      </c>
      <c r="AE232" s="518">
        <f>'PV STOP cijfers'!AE16</f>
        <v>2266</v>
      </c>
      <c r="AF232" s="11">
        <f>'PV STOP cijfers'!AF16</f>
        <v>0</v>
      </c>
      <c r="AG232" s="49">
        <f>'PV STOP cijfers'!AG16</f>
        <v>0</v>
      </c>
      <c r="AH232" s="11">
        <f>'PV STOP cijfers'!AH16</f>
        <v>0</v>
      </c>
      <c r="AI232" s="11">
        <f>'PV STOP cijfers'!AI16</f>
        <v>0</v>
      </c>
      <c r="AJ232" s="11">
        <f>'PV STOP cijfers'!AJ16</f>
        <v>0</v>
      </c>
      <c r="AK232" s="11">
        <f>'PV STOP cijfers'!AK16</f>
        <v>0</v>
      </c>
      <c r="AL232" s="28">
        <f>'PV STOP cijfers'!AL16</f>
        <v>0</v>
      </c>
      <c r="AM232" s="11">
        <f>'PV STOP cijfers'!AM16</f>
        <v>0</v>
      </c>
      <c r="AN232" s="11">
        <f>'PV STOP cijfers'!AN16</f>
        <v>0</v>
      </c>
      <c r="AO232" s="11">
        <f>'PV STOP cijfers'!AO16</f>
        <v>0</v>
      </c>
      <c r="AP232" s="11">
        <f>'PV STOP cijfers'!AP16</f>
        <v>0</v>
      </c>
      <c r="AQ232" s="11">
        <f>'PV STOP cijfers'!AQ16</f>
        <v>0</v>
      </c>
      <c r="AR232" s="28">
        <f>'PV STOP cijfers'!AR16</f>
        <v>0</v>
      </c>
      <c r="AS232" s="11">
        <f>'PV STOP cijfers'!AS16</f>
        <v>0</v>
      </c>
      <c r="AT232" s="11">
        <f>'PV STOP cijfers'!AT16</f>
        <v>0</v>
      </c>
      <c r="AU232" s="11">
        <f>'PV STOP cijfers'!AU16</f>
        <v>0</v>
      </c>
      <c r="AV232" s="11">
        <f>'PV STOP cijfers'!AV16</f>
        <v>0</v>
      </c>
      <c r="AW232" s="11">
        <f>'PV STOP cijfers'!AW16</f>
        <v>0</v>
      </c>
      <c r="AX232" s="11">
        <f>'PV STOP cijfers'!AX16</f>
        <v>0</v>
      </c>
      <c r="AY232" s="11">
        <f>'PV STOP cijfers'!AY16</f>
        <v>0</v>
      </c>
      <c r="AZ232" s="11">
        <f>'PV STOP cijfers'!AZ16</f>
        <v>0</v>
      </c>
      <c r="BA232" s="11">
        <f>'PV STOP cijfers'!BA16</f>
        <v>0</v>
      </c>
      <c r="BB232" s="11">
        <f>'PV STOP cijfers'!BB16</f>
        <v>0</v>
      </c>
      <c r="BC232" s="28">
        <f>'PV STOP cijfers'!BC16</f>
        <v>0</v>
      </c>
      <c r="BD232" s="11">
        <f>'PV STOP cijfers'!BD16</f>
        <v>0</v>
      </c>
      <c r="BE232" s="11">
        <f>'PV STOP cijfers'!BE16</f>
        <v>0</v>
      </c>
      <c r="BF232" s="11">
        <f>'PV STOP cijfers'!BF16</f>
        <v>0</v>
      </c>
      <c r="BG232" s="11">
        <f>'PV STOP cijfers'!BG16</f>
        <v>0</v>
      </c>
      <c r="BH232" s="11">
        <f>'PV STOP cijfers'!BH16</f>
        <v>0</v>
      </c>
      <c r="BI232" s="11">
        <f>'PV STOP cijfers'!BI16</f>
        <v>0</v>
      </c>
      <c r="BJ232" s="11">
        <f>'PV STOP cijfers'!BJ16</f>
        <v>0</v>
      </c>
      <c r="BK232" s="28">
        <f>'PV STOP cijfers'!BK16</f>
        <v>0</v>
      </c>
      <c r="BL232" s="11">
        <f>'PV STOP cijfers'!BL16</f>
        <v>1146</v>
      </c>
      <c r="BM232" s="11">
        <f>'PV STOP cijfers'!BM16</f>
        <v>0</v>
      </c>
      <c r="BN232" s="11">
        <f>'PV STOP cijfers'!BN16</f>
        <v>373.33333333333331</v>
      </c>
      <c r="BO232" s="11">
        <f>'PV STOP cijfers'!BO16</f>
        <v>373.33333333333331</v>
      </c>
      <c r="BP232" s="11">
        <f>'PV STOP cijfers'!BP16</f>
        <v>373.33333333333331</v>
      </c>
      <c r="BQ232" s="28">
        <f>'PV STOP cijfers'!BQ16</f>
        <v>0</v>
      </c>
      <c r="BR232" s="11">
        <f>'PV STOP cijfers'!BR16</f>
        <v>0</v>
      </c>
      <c r="BS232" s="11">
        <f>'PV STOP cijfers'!BS16</f>
        <v>0</v>
      </c>
      <c r="BT232" s="11">
        <f>'PV STOP cijfers'!BT16</f>
        <v>0</v>
      </c>
      <c r="BU232" s="11">
        <f>'PV STOP cijfers'!BU16</f>
        <v>0</v>
      </c>
      <c r="BV232" s="11">
        <f>'PV STOP cijfers'!BV16</f>
        <v>0</v>
      </c>
      <c r="BW232" s="11">
        <f>'PV STOP cijfers'!BW16</f>
        <v>0</v>
      </c>
      <c r="BX232" s="49">
        <f>'PV STOP cijfers'!BX16</f>
        <v>0</v>
      </c>
      <c r="BY232" s="11">
        <f>'PV STOP cijfers'!BY16</f>
        <v>2266</v>
      </c>
      <c r="BZ232" s="11">
        <f>'PV STOP cijfers'!BZ16</f>
        <v>0</v>
      </c>
      <c r="CA232" s="11">
        <f>'PV STOP cijfers'!CA16</f>
        <v>0</v>
      </c>
      <c r="CB232" s="11">
        <f>'PV STOP cijfers'!CB16</f>
        <v>0</v>
      </c>
      <c r="CC232" s="11">
        <f>'PV STOP cijfers'!CC16</f>
        <v>0</v>
      </c>
      <c r="CD232" s="11">
        <f>'PV STOP cijfers'!CD16</f>
        <v>0</v>
      </c>
      <c r="CE232" s="11">
        <f>'PV STOP cijfers'!CE16</f>
        <v>0</v>
      </c>
      <c r="CF232" s="11">
        <f>'PV STOP cijfers'!CF16</f>
        <v>0</v>
      </c>
      <c r="CG232" s="11">
        <f>'PV STOP cijfers'!CG16</f>
        <v>0</v>
      </c>
      <c r="CH232" s="11">
        <f>'PV STOP cijfers'!CH16</f>
        <v>0</v>
      </c>
      <c r="CI232" s="11">
        <f>'PV STOP cijfers'!CI16</f>
        <v>0</v>
      </c>
      <c r="CJ232" s="11">
        <f>'PV STOP cijfers'!CJ16</f>
        <v>0</v>
      </c>
      <c r="CK232" s="11">
        <f>'PV STOP cijfers'!CK16</f>
        <v>0</v>
      </c>
      <c r="CL232" s="49">
        <f>'PV STOP cijfers'!CL16</f>
        <v>0</v>
      </c>
      <c r="CM232" s="15">
        <f>'PV STOP cijfers'!CM16</f>
        <v>0</v>
      </c>
      <c r="CN232" s="11">
        <f>'PV STOP cijfers'!CN16</f>
        <v>0</v>
      </c>
      <c r="CO232" s="11">
        <f>'PV STOP cijfers'!CO16</f>
        <v>0</v>
      </c>
      <c r="CP232" s="11">
        <f>'PV STOP cijfers'!CP16</f>
        <v>0</v>
      </c>
      <c r="CQ232" s="11">
        <f>'PV STOP cijfers'!CQ16</f>
        <v>0</v>
      </c>
      <c r="CR232" s="11">
        <f>'PV STOP cijfers'!CR16</f>
        <v>0</v>
      </c>
      <c r="CS232" s="11">
        <f>'PV STOP cijfers'!CS16</f>
        <v>0</v>
      </c>
      <c r="CT232" s="11">
        <f>'PV STOP cijfers'!CT16</f>
        <v>0</v>
      </c>
      <c r="CU232" s="11">
        <f>'PV STOP cijfers'!CU16</f>
        <v>0</v>
      </c>
      <c r="CV232" s="11">
        <f>'PV STOP cijfers'!CV16</f>
        <v>0</v>
      </c>
      <c r="CW232" s="11">
        <f>'PV STOP cijfers'!CW16</f>
        <v>0</v>
      </c>
      <c r="CX232" s="11">
        <f>'PV STOP cijfers'!CX16</f>
        <v>0</v>
      </c>
      <c r="CY232" s="26">
        <f>'PV STOP cijfers'!CY16</f>
        <v>0</v>
      </c>
      <c r="CZ232" s="15">
        <f>'PV STOP cijfers'!CZ16</f>
        <v>0</v>
      </c>
      <c r="DA232" s="11">
        <f>'PV STOP cijfers'!DA16</f>
        <v>0</v>
      </c>
      <c r="DB232" s="11">
        <f>'PV STOP cijfers'!DB16</f>
        <v>0</v>
      </c>
      <c r="DC232" s="11">
        <f>'PV STOP cijfers'!DC16</f>
        <v>0</v>
      </c>
      <c r="DD232" s="11">
        <f>'PV STOP cijfers'!DD16</f>
        <v>0</v>
      </c>
      <c r="DE232" s="11">
        <f>'PV STOP cijfers'!DE16</f>
        <v>0</v>
      </c>
      <c r="DF232" s="11">
        <f>'PV STOP cijfers'!DF16</f>
        <v>0</v>
      </c>
      <c r="DG232" s="11">
        <f>'PV STOP cijfers'!DG16</f>
        <v>0</v>
      </c>
      <c r="DH232" s="11">
        <f>'PV STOP cijfers'!DH16</f>
        <v>0</v>
      </c>
      <c r="DI232" s="11">
        <f>'PV STOP cijfers'!DI16</f>
        <v>0</v>
      </c>
      <c r="DJ232" s="11">
        <f>'PV STOP cijfers'!DJ16</f>
        <v>0</v>
      </c>
      <c r="DK232" s="11">
        <f>'PV STOP cijfers'!DK16</f>
        <v>0</v>
      </c>
      <c r="DL232" s="26">
        <f>'PV STOP cijfers'!DL16</f>
        <v>0</v>
      </c>
    </row>
    <row r="233" spans="1:116">
      <c r="A233" s="47">
        <f>'PV STOP cijfers'!A17</f>
        <v>0</v>
      </c>
      <c r="B233" s="49" t="str">
        <f>'PV STOP cijfers'!B17</f>
        <v>PD NT 0000, PD NL 0000</v>
      </c>
      <c r="C233" s="56" t="str">
        <f>'PV STOP cijfers'!C17</f>
        <v>Productveiligheid</v>
      </c>
      <c r="D233" s="4" t="str">
        <f>'PV STOP cijfers'!D17</f>
        <v>PV VWS</v>
      </c>
      <c r="E233" s="4" t="str">
        <f>'PV STOP cijfers'!E17</f>
        <v>Tatoeages en piercing</v>
      </c>
      <c r="F233" s="5" t="str">
        <f>'PV STOP cijfers'!F17</f>
        <v>VWS</v>
      </c>
      <c r="G233" s="4" t="str">
        <f>'PV STOP cijfers'!G17</f>
        <v>Nee/Ja</v>
      </c>
      <c r="H233" s="654">
        <f>'PV STOP cijfers'!H17</f>
        <v>2644</v>
      </c>
      <c r="I233" s="11">
        <f>'PV STOP cijfers'!I17</f>
        <v>784</v>
      </c>
      <c r="J233" s="11">
        <f>'PV STOP cijfers'!J17</f>
        <v>0</v>
      </c>
      <c r="K233" s="11">
        <f>'PV STOP cijfers'!K17</f>
        <v>2000</v>
      </c>
      <c r="L233" s="11">
        <f>'PV STOP cijfers'!L17</f>
        <v>0</v>
      </c>
      <c r="M233" s="11">
        <f>'PV STOP cijfers'!M17</f>
        <v>0</v>
      </c>
      <c r="N233" s="11">
        <f>'PV STOP cijfers'!N17</f>
        <v>0</v>
      </c>
      <c r="O233" s="11">
        <f>'PV STOP cijfers'!O17</f>
        <v>0</v>
      </c>
      <c r="P233" s="11">
        <f>'PV STOP cijfers'!P17</f>
        <v>0</v>
      </c>
      <c r="Q233" s="26">
        <f>'PV STOP cijfers'!Q17</f>
        <v>5428</v>
      </c>
      <c r="R233" s="15">
        <f>'PV STOP cijfers'!R17</f>
        <v>0</v>
      </c>
      <c r="S233" s="11">
        <f>'PV STOP cijfers'!S17</f>
        <v>0</v>
      </c>
      <c r="T233" s="11">
        <f>'PV STOP cijfers'!T17</f>
        <v>5428</v>
      </c>
      <c r="U233" s="11">
        <f>'PV STOP cijfers'!U17</f>
        <v>0</v>
      </c>
      <c r="V233" s="11">
        <f>'PV STOP cijfers'!V17</f>
        <v>0</v>
      </c>
      <c r="W233" s="11">
        <f>'PV STOP cijfers'!W17</f>
        <v>0</v>
      </c>
      <c r="X233" s="11">
        <f>'PV STOP cijfers'!X17</f>
        <v>0</v>
      </c>
      <c r="Y233" s="11">
        <f>'PV STOP cijfers'!Y17</f>
        <v>0</v>
      </c>
      <c r="Z233" s="49">
        <f>'PV STOP cijfers'!Z17</f>
        <v>5428</v>
      </c>
      <c r="AA233" s="11">
        <f>'PV STOP cijfers'!AA17</f>
        <v>398</v>
      </c>
      <c r="AB233" s="11">
        <f>'PV STOP cijfers'!AB17</f>
        <v>0</v>
      </c>
      <c r="AC233" s="11">
        <f>'PV STOP cijfers'!AC17</f>
        <v>0</v>
      </c>
      <c r="AD233" s="11">
        <f>'PV STOP cijfers'!AD17</f>
        <v>0</v>
      </c>
      <c r="AE233" s="11">
        <f>'PV STOP cijfers'!AE17</f>
        <v>5030</v>
      </c>
      <c r="AF233" s="11">
        <f>'PV STOP cijfers'!AF17</f>
        <v>0</v>
      </c>
      <c r="AG233" s="49">
        <f>'PV STOP cijfers'!AG17</f>
        <v>0</v>
      </c>
      <c r="AH233" s="11">
        <f>'PV STOP cijfers'!AH17</f>
        <v>0</v>
      </c>
      <c r="AI233" s="11">
        <f>'PV STOP cijfers'!AI17</f>
        <v>0</v>
      </c>
      <c r="AJ233" s="11">
        <f>'PV STOP cijfers'!AJ17</f>
        <v>0</v>
      </c>
      <c r="AK233" s="11">
        <f>'PV STOP cijfers'!AK17</f>
        <v>398</v>
      </c>
      <c r="AL233" s="28">
        <f>'PV STOP cijfers'!AL17</f>
        <v>0</v>
      </c>
      <c r="AM233" s="11">
        <f>'PV STOP cijfers'!AM17</f>
        <v>0</v>
      </c>
      <c r="AN233" s="11">
        <f>'PV STOP cijfers'!AN17</f>
        <v>0</v>
      </c>
      <c r="AO233" s="11">
        <f>'PV STOP cijfers'!AO17</f>
        <v>0</v>
      </c>
      <c r="AP233" s="11">
        <f>'PV STOP cijfers'!AP17</f>
        <v>0</v>
      </c>
      <c r="AQ233" s="11">
        <f>'PV STOP cijfers'!AQ17</f>
        <v>0</v>
      </c>
      <c r="AR233" s="28">
        <f>'PV STOP cijfers'!AR17</f>
        <v>0</v>
      </c>
      <c r="AS233" s="11">
        <f>'PV STOP cijfers'!AS17</f>
        <v>0</v>
      </c>
      <c r="AT233" s="11">
        <f>'PV STOP cijfers'!AT17</f>
        <v>0</v>
      </c>
      <c r="AU233" s="11">
        <f>'PV STOP cijfers'!AU17</f>
        <v>0</v>
      </c>
      <c r="AV233" s="11">
        <f>'PV STOP cijfers'!AV17</f>
        <v>0</v>
      </c>
      <c r="AW233" s="11">
        <f>'PV STOP cijfers'!AW17</f>
        <v>0</v>
      </c>
      <c r="AX233" s="11">
        <f>'PV STOP cijfers'!AX17</f>
        <v>0</v>
      </c>
      <c r="AY233" s="11">
        <f>'PV STOP cijfers'!AY17</f>
        <v>0</v>
      </c>
      <c r="AZ233" s="11">
        <f>'PV STOP cijfers'!AZ17</f>
        <v>0</v>
      </c>
      <c r="BA233" s="11">
        <f>'PV STOP cijfers'!BA17</f>
        <v>0</v>
      </c>
      <c r="BB233" s="11">
        <f>'PV STOP cijfers'!BB17</f>
        <v>0</v>
      </c>
      <c r="BC233" s="28">
        <f>'PV STOP cijfers'!BC17</f>
        <v>0</v>
      </c>
      <c r="BD233" s="11">
        <f>'PV STOP cijfers'!BD17</f>
        <v>0</v>
      </c>
      <c r="BE233" s="11">
        <f>'PV STOP cijfers'!BE17</f>
        <v>0</v>
      </c>
      <c r="BF233" s="11">
        <f>'PV STOP cijfers'!BF17</f>
        <v>0</v>
      </c>
      <c r="BG233" s="11">
        <f>'PV STOP cijfers'!BG17</f>
        <v>0</v>
      </c>
      <c r="BH233" s="11">
        <f>'PV STOP cijfers'!BH17</f>
        <v>0</v>
      </c>
      <c r="BI233" s="11">
        <f>'PV STOP cijfers'!BI17</f>
        <v>0</v>
      </c>
      <c r="BJ233" s="11">
        <f>'PV STOP cijfers'!BJ17</f>
        <v>0</v>
      </c>
      <c r="BK233" s="28">
        <f>'PV STOP cijfers'!BK17</f>
        <v>0</v>
      </c>
      <c r="BL233" s="11">
        <f>'PV STOP cijfers'!BL17</f>
        <v>2784</v>
      </c>
      <c r="BM233" s="11">
        <f>'PV STOP cijfers'!BM17</f>
        <v>0</v>
      </c>
      <c r="BN233" s="11">
        <f>'PV STOP cijfers'!BN17</f>
        <v>748.66666666666663</v>
      </c>
      <c r="BO233" s="11">
        <f>'PV STOP cijfers'!BO17</f>
        <v>748.66666666666663</v>
      </c>
      <c r="BP233" s="11">
        <f>'PV STOP cijfers'!BP17</f>
        <v>748.66666666666663</v>
      </c>
      <c r="BQ233" s="28">
        <f>'PV STOP cijfers'!BQ17</f>
        <v>0</v>
      </c>
      <c r="BR233" s="11">
        <f>'PV STOP cijfers'!BR17</f>
        <v>0</v>
      </c>
      <c r="BS233" s="11">
        <f>'PV STOP cijfers'!BS17</f>
        <v>0</v>
      </c>
      <c r="BT233" s="11">
        <f>'PV STOP cijfers'!BT17</f>
        <v>0</v>
      </c>
      <c r="BU233" s="11">
        <f>'PV STOP cijfers'!BU17</f>
        <v>0</v>
      </c>
      <c r="BV233" s="11">
        <f>'PV STOP cijfers'!BV17</f>
        <v>0</v>
      </c>
      <c r="BW233" s="11">
        <f>'PV STOP cijfers'!BW17</f>
        <v>0</v>
      </c>
      <c r="BX233" s="49">
        <f>'PV STOP cijfers'!BX17</f>
        <v>0</v>
      </c>
      <c r="BY233" s="11">
        <f>'PV STOP cijfers'!BY17</f>
        <v>5428</v>
      </c>
      <c r="BZ233" s="11">
        <f>'PV STOP cijfers'!BZ17</f>
        <v>0</v>
      </c>
      <c r="CA233" s="11">
        <f>'PV STOP cijfers'!CA17</f>
        <v>0</v>
      </c>
      <c r="CB233" s="11">
        <f>'PV STOP cijfers'!CB17</f>
        <v>0</v>
      </c>
      <c r="CC233" s="11">
        <f>'PV STOP cijfers'!CC17</f>
        <v>0</v>
      </c>
      <c r="CD233" s="11">
        <f>'PV STOP cijfers'!CD17</f>
        <v>0</v>
      </c>
      <c r="CE233" s="11">
        <f>'PV STOP cijfers'!CE17</f>
        <v>0</v>
      </c>
      <c r="CF233" s="11">
        <f>'PV STOP cijfers'!CF17</f>
        <v>0</v>
      </c>
      <c r="CG233" s="11">
        <f>'PV STOP cijfers'!CG17</f>
        <v>0</v>
      </c>
      <c r="CH233" s="11">
        <f>'PV STOP cijfers'!CH17</f>
        <v>0</v>
      </c>
      <c r="CI233" s="11">
        <f>'PV STOP cijfers'!CI17</f>
        <v>0</v>
      </c>
      <c r="CJ233" s="11">
        <f>'PV STOP cijfers'!CJ17</f>
        <v>0</v>
      </c>
      <c r="CK233" s="11">
        <f>'PV STOP cijfers'!CK17</f>
        <v>0</v>
      </c>
      <c r="CL233" s="49">
        <f>'PV STOP cijfers'!CL17</f>
        <v>0</v>
      </c>
      <c r="CM233" s="15">
        <f>'PV STOP cijfers'!CM17</f>
        <v>0</v>
      </c>
      <c r="CN233" s="11">
        <f>'PV STOP cijfers'!CN17</f>
        <v>0</v>
      </c>
      <c r="CO233" s="11">
        <f>'PV STOP cijfers'!CO17</f>
        <v>0</v>
      </c>
      <c r="CP233" s="11">
        <f>'PV STOP cijfers'!CP17</f>
        <v>0</v>
      </c>
      <c r="CQ233" s="11">
        <f>'PV STOP cijfers'!CQ17</f>
        <v>0</v>
      </c>
      <c r="CR233" s="11">
        <f>'PV STOP cijfers'!CR17</f>
        <v>0</v>
      </c>
      <c r="CS233" s="11">
        <f>'PV STOP cijfers'!CS17</f>
        <v>0</v>
      </c>
      <c r="CT233" s="11">
        <f>'PV STOP cijfers'!CT17</f>
        <v>0</v>
      </c>
      <c r="CU233" s="11">
        <f>'PV STOP cijfers'!CU17</f>
        <v>0</v>
      </c>
      <c r="CV233" s="11">
        <f>'PV STOP cijfers'!CV17</f>
        <v>0</v>
      </c>
      <c r="CW233" s="11">
        <f>'PV STOP cijfers'!CW17</f>
        <v>0</v>
      </c>
      <c r="CX233" s="11">
        <f>'PV STOP cijfers'!CX17</f>
        <v>0</v>
      </c>
      <c r="CY233" s="26">
        <f>'PV STOP cijfers'!CY17</f>
        <v>0</v>
      </c>
      <c r="CZ233" s="15">
        <f>'PV STOP cijfers'!CZ17</f>
        <v>0</v>
      </c>
      <c r="DA233" s="11">
        <f>'PV STOP cijfers'!DA17</f>
        <v>0</v>
      </c>
      <c r="DB233" s="11">
        <f>'PV STOP cijfers'!DB17</f>
        <v>0</v>
      </c>
      <c r="DC233" s="11">
        <f>'PV STOP cijfers'!DC17</f>
        <v>0</v>
      </c>
      <c r="DD233" s="11">
        <f>'PV STOP cijfers'!DD17</f>
        <v>0</v>
      </c>
      <c r="DE233" s="11">
        <f>'PV STOP cijfers'!DE17</f>
        <v>0</v>
      </c>
      <c r="DF233" s="11">
        <f>'PV STOP cijfers'!DF17</f>
        <v>0</v>
      </c>
      <c r="DG233" s="11">
        <f>'PV STOP cijfers'!DG17</f>
        <v>0</v>
      </c>
      <c r="DH233" s="11">
        <f>'PV STOP cijfers'!DH17</f>
        <v>0</v>
      </c>
      <c r="DI233" s="11">
        <f>'PV STOP cijfers'!DI17</f>
        <v>0</v>
      </c>
      <c r="DJ233" s="11">
        <f>'PV STOP cijfers'!DJ17</f>
        <v>0</v>
      </c>
      <c r="DK233" s="11">
        <f>'PV STOP cijfers'!DK17</f>
        <v>0</v>
      </c>
      <c r="DL233" s="26">
        <f>'PV STOP cijfers'!DL17</f>
        <v>0</v>
      </c>
    </row>
    <row r="234" spans="1:116">
      <c r="A234" s="47">
        <f>'PV STOP cijfers'!A18</f>
        <v>0</v>
      </c>
      <c r="B234" s="49" t="str">
        <f>'PV STOP cijfers'!B18</f>
        <v>PD NT 0000, PD NL 0000</v>
      </c>
      <c r="C234" s="56" t="str">
        <f>'PV STOP cijfers'!C18</f>
        <v>Productveiligheid</v>
      </c>
      <c r="D234" s="4" t="str">
        <f>'PV STOP cijfers'!D18</f>
        <v>PV VWS</v>
      </c>
      <c r="E234" s="4" t="str">
        <f>'PV STOP cijfers'!E18</f>
        <v>Textiel, kleding en schoeisel (samenstelling en chemisch)</v>
      </c>
      <c r="F234" s="5" t="str">
        <f>'PV STOP cijfers'!F18</f>
        <v>VWS</v>
      </c>
      <c r="G234" s="4" t="str">
        <f>'PV STOP cijfers'!G18</f>
        <v>Ja/Ja</v>
      </c>
      <c r="H234" s="15">
        <f>'PV STOP cijfers'!H18</f>
        <v>738</v>
      </c>
      <c r="I234" s="11">
        <f>'PV STOP cijfers'!I18</f>
        <v>900</v>
      </c>
      <c r="J234" s="11">
        <f>'PV STOP cijfers'!J18</f>
        <v>0</v>
      </c>
      <c r="K234" s="11">
        <f>'PV STOP cijfers'!K18</f>
        <v>80</v>
      </c>
      <c r="L234" s="11">
        <f>'PV STOP cijfers'!L18</f>
        <v>0</v>
      </c>
      <c r="M234" s="11">
        <f>'PV STOP cijfers'!M18</f>
        <v>0</v>
      </c>
      <c r="N234" s="11">
        <f>'PV STOP cijfers'!N18</f>
        <v>0</v>
      </c>
      <c r="O234" s="11">
        <f>'PV STOP cijfers'!O18</f>
        <v>0</v>
      </c>
      <c r="P234" s="11">
        <f>'PV STOP cijfers'!P18</f>
        <v>0</v>
      </c>
      <c r="Q234" s="26">
        <f>'PV STOP cijfers'!Q18</f>
        <v>1718</v>
      </c>
      <c r="R234" s="15">
        <f>'PV STOP cijfers'!R18</f>
        <v>0</v>
      </c>
      <c r="S234" s="11">
        <f>'PV STOP cijfers'!S18</f>
        <v>0</v>
      </c>
      <c r="T234" s="11">
        <f>'PV STOP cijfers'!T18</f>
        <v>1718</v>
      </c>
      <c r="U234" s="11">
        <f>'PV STOP cijfers'!U18</f>
        <v>0</v>
      </c>
      <c r="V234" s="11">
        <f>'PV STOP cijfers'!V18</f>
        <v>0</v>
      </c>
      <c r="W234" s="11">
        <f>'PV STOP cijfers'!W18</f>
        <v>0</v>
      </c>
      <c r="X234" s="11">
        <f>'PV STOP cijfers'!X18</f>
        <v>0</v>
      </c>
      <c r="Y234" s="11">
        <f>'PV STOP cijfers'!Y18</f>
        <v>0</v>
      </c>
      <c r="Z234" s="49">
        <f>'PV STOP cijfers'!Z18</f>
        <v>1718</v>
      </c>
      <c r="AA234" s="11">
        <f>'PV STOP cijfers'!AA18</f>
        <v>280</v>
      </c>
      <c r="AB234" s="11">
        <f>'PV STOP cijfers'!AB18</f>
        <v>0</v>
      </c>
      <c r="AC234" s="11">
        <f>'PV STOP cijfers'!AC18</f>
        <v>0</v>
      </c>
      <c r="AD234" s="11">
        <f>'PV STOP cijfers'!AD18</f>
        <v>0</v>
      </c>
      <c r="AE234" s="11">
        <f>'PV STOP cijfers'!AE18</f>
        <v>1438</v>
      </c>
      <c r="AF234" s="11">
        <f>'PV STOP cijfers'!AF18</f>
        <v>0</v>
      </c>
      <c r="AG234" s="49">
        <f>'PV STOP cijfers'!AG18</f>
        <v>0</v>
      </c>
      <c r="AH234" s="11">
        <f>'PV STOP cijfers'!AH18</f>
        <v>0</v>
      </c>
      <c r="AI234" s="11">
        <f>'PV STOP cijfers'!AI18</f>
        <v>0</v>
      </c>
      <c r="AJ234" s="11">
        <f>'PV STOP cijfers'!AJ18</f>
        <v>0</v>
      </c>
      <c r="AK234" s="11">
        <f>'PV STOP cijfers'!AK18</f>
        <v>280</v>
      </c>
      <c r="AL234" s="28">
        <f>'PV STOP cijfers'!AL18</f>
        <v>0</v>
      </c>
      <c r="AM234" s="11">
        <f>'PV STOP cijfers'!AM18</f>
        <v>0</v>
      </c>
      <c r="AN234" s="11">
        <f>'PV STOP cijfers'!AN18</f>
        <v>0</v>
      </c>
      <c r="AO234" s="11">
        <f>'PV STOP cijfers'!AO18</f>
        <v>0</v>
      </c>
      <c r="AP234" s="11">
        <f>'PV STOP cijfers'!AP18</f>
        <v>0</v>
      </c>
      <c r="AQ234" s="11">
        <f>'PV STOP cijfers'!AQ18</f>
        <v>0</v>
      </c>
      <c r="AR234" s="28">
        <f>'PV STOP cijfers'!AR18</f>
        <v>0</v>
      </c>
      <c r="AS234" s="11">
        <f>'PV STOP cijfers'!AS18</f>
        <v>0</v>
      </c>
      <c r="AT234" s="11">
        <f>'PV STOP cijfers'!AT18</f>
        <v>0</v>
      </c>
      <c r="AU234" s="11">
        <f>'PV STOP cijfers'!AU18</f>
        <v>0</v>
      </c>
      <c r="AV234" s="11">
        <f>'PV STOP cijfers'!AV18</f>
        <v>0</v>
      </c>
      <c r="AW234" s="11">
        <f>'PV STOP cijfers'!AW18</f>
        <v>0</v>
      </c>
      <c r="AX234" s="11">
        <f>'PV STOP cijfers'!AX18</f>
        <v>0</v>
      </c>
      <c r="AY234" s="11">
        <f>'PV STOP cijfers'!AY18</f>
        <v>0</v>
      </c>
      <c r="AZ234" s="11">
        <f>'PV STOP cijfers'!AZ18</f>
        <v>0</v>
      </c>
      <c r="BA234" s="11">
        <f>'PV STOP cijfers'!BA18</f>
        <v>0</v>
      </c>
      <c r="BB234" s="11">
        <f>'PV STOP cijfers'!BB18</f>
        <v>0</v>
      </c>
      <c r="BC234" s="28">
        <f>'PV STOP cijfers'!BC18</f>
        <v>0</v>
      </c>
      <c r="BD234" s="11">
        <f>'PV STOP cijfers'!BD18</f>
        <v>0</v>
      </c>
      <c r="BE234" s="11">
        <f>'PV STOP cijfers'!BE18</f>
        <v>0</v>
      </c>
      <c r="BF234" s="11">
        <f>'PV STOP cijfers'!BF18</f>
        <v>0</v>
      </c>
      <c r="BG234" s="11">
        <f>'PV STOP cijfers'!BG18</f>
        <v>0</v>
      </c>
      <c r="BH234" s="11">
        <f>'PV STOP cijfers'!BH18</f>
        <v>0</v>
      </c>
      <c r="BI234" s="11">
        <f>'PV STOP cijfers'!BI18</f>
        <v>0</v>
      </c>
      <c r="BJ234" s="11">
        <f>'PV STOP cijfers'!BJ18</f>
        <v>0</v>
      </c>
      <c r="BK234" s="28">
        <f>'PV STOP cijfers'!BK18</f>
        <v>0</v>
      </c>
      <c r="BL234" s="11">
        <f>'PV STOP cijfers'!BL18</f>
        <v>980</v>
      </c>
      <c r="BM234" s="11">
        <f>'PV STOP cijfers'!BM18</f>
        <v>0</v>
      </c>
      <c r="BN234" s="11">
        <f>'PV STOP cijfers'!BN18</f>
        <v>152.66666666666666</v>
      </c>
      <c r="BO234" s="11">
        <f>'PV STOP cijfers'!BO18</f>
        <v>152.66666666666666</v>
      </c>
      <c r="BP234" s="11">
        <f>'PV STOP cijfers'!BP18</f>
        <v>152.66666666666666</v>
      </c>
      <c r="BQ234" s="28">
        <f>'PV STOP cijfers'!BQ18</f>
        <v>0</v>
      </c>
      <c r="BR234" s="11">
        <f>'PV STOP cijfers'!BR18</f>
        <v>0</v>
      </c>
      <c r="BS234" s="11">
        <f>'PV STOP cijfers'!BS18</f>
        <v>0</v>
      </c>
      <c r="BT234" s="11">
        <f>'PV STOP cijfers'!BT18</f>
        <v>0</v>
      </c>
      <c r="BU234" s="11">
        <f>'PV STOP cijfers'!BU18</f>
        <v>0</v>
      </c>
      <c r="BV234" s="11">
        <f>'PV STOP cijfers'!BV18</f>
        <v>0</v>
      </c>
      <c r="BW234" s="11">
        <f>'PV STOP cijfers'!BW18</f>
        <v>0</v>
      </c>
      <c r="BX234" s="49">
        <f>'PV STOP cijfers'!BX18</f>
        <v>0</v>
      </c>
      <c r="BY234" s="11">
        <f>'PV STOP cijfers'!BY18</f>
        <v>1718.0000000000002</v>
      </c>
      <c r="BZ234" s="11">
        <f>'PV STOP cijfers'!BZ18</f>
        <v>0</v>
      </c>
      <c r="CA234" s="11">
        <f>'PV STOP cijfers'!CA18</f>
        <v>0</v>
      </c>
      <c r="CB234" s="11">
        <f>'PV STOP cijfers'!CB18</f>
        <v>0</v>
      </c>
      <c r="CC234" s="11">
        <f>'PV STOP cijfers'!CC18</f>
        <v>0</v>
      </c>
      <c r="CD234" s="11">
        <f>'PV STOP cijfers'!CD18</f>
        <v>0</v>
      </c>
      <c r="CE234" s="11">
        <f>'PV STOP cijfers'!CE18</f>
        <v>0</v>
      </c>
      <c r="CF234" s="11">
        <f>'PV STOP cijfers'!CF18</f>
        <v>0</v>
      </c>
      <c r="CG234" s="11">
        <f>'PV STOP cijfers'!CG18</f>
        <v>0</v>
      </c>
      <c r="CH234" s="11">
        <f>'PV STOP cijfers'!CH18</f>
        <v>0</v>
      </c>
      <c r="CI234" s="11">
        <f>'PV STOP cijfers'!CI18</f>
        <v>0</v>
      </c>
      <c r="CJ234" s="11">
        <f>'PV STOP cijfers'!CJ18</f>
        <v>0</v>
      </c>
      <c r="CK234" s="11">
        <f>'PV STOP cijfers'!CK18</f>
        <v>0</v>
      </c>
      <c r="CL234" s="49">
        <f>'PV STOP cijfers'!CL18</f>
        <v>0</v>
      </c>
      <c r="CM234" s="15">
        <f>'PV STOP cijfers'!CM18</f>
        <v>0</v>
      </c>
      <c r="CN234" s="11">
        <f>'PV STOP cijfers'!CN18</f>
        <v>0</v>
      </c>
      <c r="CO234" s="11">
        <f>'PV STOP cijfers'!CO18</f>
        <v>0</v>
      </c>
      <c r="CP234" s="11">
        <f>'PV STOP cijfers'!CP18</f>
        <v>0</v>
      </c>
      <c r="CQ234" s="11">
        <f>'PV STOP cijfers'!CQ18</f>
        <v>0</v>
      </c>
      <c r="CR234" s="11">
        <f>'PV STOP cijfers'!CR18</f>
        <v>0</v>
      </c>
      <c r="CS234" s="11">
        <f>'PV STOP cijfers'!CS18</f>
        <v>0</v>
      </c>
      <c r="CT234" s="11">
        <f>'PV STOP cijfers'!CT18</f>
        <v>0</v>
      </c>
      <c r="CU234" s="11">
        <f>'PV STOP cijfers'!CU18</f>
        <v>0</v>
      </c>
      <c r="CV234" s="11">
        <f>'PV STOP cijfers'!CV18</f>
        <v>0</v>
      </c>
      <c r="CW234" s="11">
        <f>'PV STOP cijfers'!CW18</f>
        <v>0</v>
      </c>
      <c r="CX234" s="11">
        <f>'PV STOP cijfers'!CX18</f>
        <v>0</v>
      </c>
      <c r="CY234" s="26">
        <f>'PV STOP cijfers'!CY18</f>
        <v>0</v>
      </c>
      <c r="CZ234" s="15">
        <f>'PV STOP cijfers'!CZ18</f>
        <v>0</v>
      </c>
      <c r="DA234" s="11">
        <f>'PV STOP cijfers'!DA18</f>
        <v>0</v>
      </c>
      <c r="DB234" s="11">
        <f>'PV STOP cijfers'!DB18</f>
        <v>0</v>
      </c>
      <c r="DC234" s="11">
        <f>'PV STOP cijfers'!DC18</f>
        <v>0</v>
      </c>
      <c r="DD234" s="11">
        <f>'PV STOP cijfers'!DD18</f>
        <v>0</v>
      </c>
      <c r="DE234" s="11">
        <f>'PV STOP cijfers'!DE18</f>
        <v>0</v>
      </c>
      <c r="DF234" s="11">
        <f>'PV STOP cijfers'!DF18</f>
        <v>0</v>
      </c>
      <c r="DG234" s="11">
        <f>'PV STOP cijfers'!DG18</f>
        <v>0</v>
      </c>
      <c r="DH234" s="11">
        <f>'PV STOP cijfers'!DH18</f>
        <v>0</v>
      </c>
      <c r="DI234" s="11">
        <f>'PV STOP cijfers'!DI18</f>
        <v>0</v>
      </c>
      <c r="DJ234" s="11">
        <f>'PV STOP cijfers'!DJ18</f>
        <v>0</v>
      </c>
      <c r="DK234" s="11">
        <f>'PV STOP cijfers'!DK18</f>
        <v>0</v>
      </c>
      <c r="DL234" s="26">
        <f>'PV STOP cijfers'!DL18</f>
        <v>0</v>
      </c>
    </row>
    <row r="235" spans="1:116">
      <c r="A235" s="47">
        <f>'PV STOP cijfers'!A19</f>
        <v>0</v>
      </c>
      <c r="B235" s="49" t="str">
        <f>'PV STOP cijfers'!B19</f>
        <v>PD NT 0000, PD NL 0000</v>
      </c>
      <c r="C235" s="56" t="str">
        <f>'PV STOP cijfers'!C19</f>
        <v>Productveiligheid</v>
      </c>
      <c r="D235" s="4" t="str">
        <f>'PV STOP cijfers'!D19</f>
        <v>PV VWS</v>
      </c>
      <c r="E235" s="4" t="str">
        <f>'PV STOP cijfers'!E19</f>
        <v>Verpakkingen en gebruiksartikelen</v>
      </c>
      <c r="F235" s="5" t="str">
        <f>'PV STOP cijfers'!F19</f>
        <v>VWS</v>
      </c>
      <c r="G235" s="4" t="str">
        <f>'PV STOP cijfers'!G19</f>
        <v>Ja/Ja</v>
      </c>
      <c r="H235" s="15">
        <f>'PV STOP cijfers'!H19</f>
        <v>884</v>
      </c>
      <c r="I235" s="11">
        <f>'PV STOP cijfers'!I19</f>
        <v>400</v>
      </c>
      <c r="J235" s="11">
        <f>'PV STOP cijfers'!J19</f>
        <v>0</v>
      </c>
      <c r="K235" s="11">
        <f>'PV STOP cijfers'!K19</f>
        <v>760</v>
      </c>
      <c r="L235" s="11">
        <f>'PV STOP cijfers'!L19</f>
        <v>0</v>
      </c>
      <c r="M235" s="11">
        <f>'PV STOP cijfers'!M19</f>
        <v>0</v>
      </c>
      <c r="N235" s="11">
        <f>'PV STOP cijfers'!N19</f>
        <v>0</v>
      </c>
      <c r="O235" s="11">
        <f>'PV STOP cijfers'!O19</f>
        <v>0</v>
      </c>
      <c r="P235" s="11">
        <f>'PV STOP cijfers'!P19</f>
        <v>0</v>
      </c>
      <c r="Q235" s="26">
        <f>'PV STOP cijfers'!Q19</f>
        <v>2044</v>
      </c>
      <c r="R235" s="15">
        <f>'PV STOP cijfers'!R19</f>
        <v>0</v>
      </c>
      <c r="S235" s="11">
        <f>'PV STOP cijfers'!S19</f>
        <v>0</v>
      </c>
      <c r="T235" s="11">
        <f>'PV STOP cijfers'!T19</f>
        <v>2044</v>
      </c>
      <c r="U235" s="11">
        <f>'PV STOP cijfers'!U19</f>
        <v>0</v>
      </c>
      <c r="V235" s="11">
        <f>'PV STOP cijfers'!V19</f>
        <v>0</v>
      </c>
      <c r="W235" s="11">
        <f>'PV STOP cijfers'!W19</f>
        <v>0</v>
      </c>
      <c r="X235" s="11">
        <f>'PV STOP cijfers'!X19</f>
        <v>0</v>
      </c>
      <c r="Y235" s="11">
        <f>'PV STOP cijfers'!Y19</f>
        <v>0</v>
      </c>
      <c r="Z235" s="49">
        <f>'PV STOP cijfers'!Z19</f>
        <v>2044</v>
      </c>
      <c r="AA235" s="11">
        <f>'PV STOP cijfers'!AA19</f>
        <v>250</v>
      </c>
      <c r="AB235" s="11">
        <f>'PV STOP cijfers'!AB19</f>
        <v>0</v>
      </c>
      <c r="AC235" s="11">
        <f>'PV STOP cijfers'!AC19</f>
        <v>0</v>
      </c>
      <c r="AD235" s="11">
        <f>'PV STOP cijfers'!AD19</f>
        <v>0</v>
      </c>
      <c r="AE235" s="11">
        <f>'PV STOP cijfers'!AE19</f>
        <v>1793.9999999999998</v>
      </c>
      <c r="AF235" s="11">
        <f>'PV STOP cijfers'!AF19</f>
        <v>0</v>
      </c>
      <c r="AG235" s="49">
        <f>'PV STOP cijfers'!AG19</f>
        <v>0</v>
      </c>
      <c r="AH235" s="11">
        <f>'PV STOP cijfers'!AH19</f>
        <v>0</v>
      </c>
      <c r="AI235" s="11">
        <f>'PV STOP cijfers'!AI19</f>
        <v>0</v>
      </c>
      <c r="AJ235" s="11">
        <f>'PV STOP cijfers'!AJ19</f>
        <v>0</v>
      </c>
      <c r="AK235" s="11">
        <f>'PV STOP cijfers'!AK19</f>
        <v>250</v>
      </c>
      <c r="AL235" s="28">
        <f>'PV STOP cijfers'!AL19</f>
        <v>0</v>
      </c>
      <c r="AM235" s="11">
        <f>'PV STOP cijfers'!AM19</f>
        <v>0</v>
      </c>
      <c r="AN235" s="11">
        <f>'PV STOP cijfers'!AN19</f>
        <v>0</v>
      </c>
      <c r="AO235" s="11">
        <f>'PV STOP cijfers'!AO19</f>
        <v>0</v>
      </c>
      <c r="AP235" s="11">
        <f>'PV STOP cijfers'!AP19</f>
        <v>0</v>
      </c>
      <c r="AQ235" s="11">
        <f>'PV STOP cijfers'!AQ19</f>
        <v>0</v>
      </c>
      <c r="AR235" s="28">
        <f>'PV STOP cijfers'!AR19</f>
        <v>0</v>
      </c>
      <c r="AS235" s="11">
        <f>'PV STOP cijfers'!AS19</f>
        <v>0</v>
      </c>
      <c r="AT235" s="11">
        <f>'PV STOP cijfers'!AT19</f>
        <v>0</v>
      </c>
      <c r="AU235" s="11">
        <f>'PV STOP cijfers'!AU19</f>
        <v>0</v>
      </c>
      <c r="AV235" s="11">
        <f>'PV STOP cijfers'!AV19</f>
        <v>0</v>
      </c>
      <c r="AW235" s="11">
        <f>'PV STOP cijfers'!AW19</f>
        <v>0</v>
      </c>
      <c r="AX235" s="11">
        <f>'PV STOP cijfers'!AX19</f>
        <v>0</v>
      </c>
      <c r="AY235" s="11">
        <f>'PV STOP cijfers'!AY19</f>
        <v>0</v>
      </c>
      <c r="AZ235" s="11">
        <f>'PV STOP cijfers'!AZ19</f>
        <v>0</v>
      </c>
      <c r="BA235" s="11">
        <f>'PV STOP cijfers'!BA19</f>
        <v>0</v>
      </c>
      <c r="BB235" s="11">
        <f>'PV STOP cijfers'!BB19</f>
        <v>0</v>
      </c>
      <c r="BC235" s="28">
        <f>'PV STOP cijfers'!BC19</f>
        <v>0</v>
      </c>
      <c r="BD235" s="11">
        <f>'PV STOP cijfers'!BD19</f>
        <v>0</v>
      </c>
      <c r="BE235" s="11">
        <f>'PV STOP cijfers'!BE19</f>
        <v>0</v>
      </c>
      <c r="BF235" s="11">
        <f>'PV STOP cijfers'!BF19</f>
        <v>0</v>
      </c>
      <c r="BG235" s="11">
        <f>'PV STOP cijfers'!BG19</f>
        <v>0</v>
      </c>
      <c r="BH235" s="11">
        <f>'PV STOP cijfers'!BH19</f>
        <v>0</v>
      </c>
      <c r="BI235" s="11">
        <f>'PV STOP cijfers'!BI19</f>
        <v>0</v>
      </c>
      <c r="BJ235" s="11">
        <f>'PV STOP cijfers'!BJ19</f>
        <v>0</v>
      </c>
      <c r="BK235" s="28">
        <f>'PV STOP cijfers'!BK19</f>
        <v>0</v>
      </c>
      <c r="BL235" s="11">
        <f>'PV STOP cijfers'!BL19</f>
        <v>1160</v>
      </c>
      <c r="BM235" s="11">
        <f>'PV STOP cijfers'!BM19</f>
        <v>0</v>
      </c>
      <c r="BN235" s="11">
        <f>'PV STOP cijfers'!BN19</f>
        <v>211.33333333333334</v>
      </c>
      <c r="BO235" s="11">
        <f>'PV STOP cijfers'!BO19</f>
        <v>211.33333333333334</v>
      </c>
      <c r="BP235" s="11">
        <f>'PV STOP cijfers'!BP19</f>
        <v>211.33333333333334</v>
      </c>
      <c r="BQ235" s="28">
        <f>'PV STOP cijfers'!BQ19</f>
        <v>0</v>
      </c>
      <c r="BR235" s="11">
        <f>'PV STOP cijfers'!BR19</f>
        <v>0</v>
      </c>
      <c r="BS235" s="11">
        <f>'PV STOP cijfers'!BS19</f>
        <v>0</v>
      </c>
      <c r="BT235" s="11">
        <f>'PV STOP cijfers'!BT19</f>
        <v>0</v>
      </c>
      <c r="BU235" s="11">
        <f>'PV STOP cijfers'!BU19</f>
        <v>0</v>
      </c>
      <c r="BV235" s="11">
        <f>'PV STOP cijfers'!BV19</f>
        <v>0</v>
      </c>
      <c r="BW235" s="11">
        <f>'PV STOP cijfers'!BW19</f>
        <v>0</v>
      </c>
      <c r="BX235" s="49">
        <f>'PV STOP cijfers'!BX19</f>
        <v>0</v>
      </c>
      <c r="BY235" s="11">
        <f>'PV STOP cijfers'!BY19</f>
        <v>2043.9999999999998</v>
      </c>
      <c r="BZ235" s="11">
        <f>'PV STOP cijfers'!BZ19</f>
        <v>0</v>
      </c>
      <c r="CA235" s="11">
        <f>'PV STOP cijfers'!CA19</f>
        <v>0</v>
      </c>
      <c r="CB235" s="11">
        <f>'PV STOP cijfers'!CB19</f>
        <v>0</v>
      </c>
      <c r="CC235" s="11">
        <f>'PV STOP cijfers'!CC19</f>
        <v>0</v>
      </c>
      <c r="CD235" s="11">
        <f>'PV STOP cijfers'!CD19</f>
        <v>0</v>
      </c>
      <c r="CE235" s="11">
        <f>'PV STOP cijfers'!CE19</f>
        <v>0</v>
      </c>
      <c r="CF235" s="11">
        <f>'PV STOP cijfers'!CF19</f>
        <v>0</v>
      </c>
      <c r="CG235" s="11">
        <f>'PV STOP cijfers'!CG19</f>
        <v>0</v>
      </c>
      <c r="CH235" s="11">
        <f>'PV STOP cijfers'!CH19</f>
        <v>0</v>
      </c>
      <c r="CI235" s="11">
        <f>'PV STOP cijfers'!CI19</f>
        <v>0</v>
      </c>
      <c r="CJ235" s="11">
        <f>'PV STOP cijfers'!CJ19</f>
        <v>0</v>
      </c>
      <c r="CK235" s="11">
        <f>'PV STOP cijfers'!CK19</f>
        <v>0</v>
      </c>
      <c r="CL235" s="49">
        <f>'PV STOP cijfers'!CL19</f>
        <v>0</v>
      </c>
      <c r="CM235" s="15">
        <f>'PV STOP cijfers'!CM19</f>
        <v>0</v>
      </c>
      <c r="CN235" s="11">
        <f>'PV STOP cijfers'!CN19</f>
        <v>0</v>
      </c>
      <c r="CO235" s="11">
        <f>'PV STOP cijfers'!CO19</f>
        <v>0</v>
      </c>
      <c r="CP235" s="11">
        <f>'PV STOP cijfers'!CP19</f>
        <v>0</v>
      </c>
      <c r="CQ235" s="11">
        <f>'PV STOP cijfers'!CQ19</f>
        <v>0</v>
      </c>
      <c r="CR235" s="11">
        <f>'PV STOP cijfers'!CR19</f>
        <v>0</v>
      </c>
      <c r="CS235" s="11">
        <f>'PV STOP cijfers'!CS19</f>
        <v>0</v>
      </c>
      <c r="CT235" s="11">
        <f>'PV STOP cijfers'!CT19</f>
        <v>0</v>
      </c>
      <c r="CU235" s="11">
        <f>'PV STOP cijfers'!CU19</f>
        <v>0</v>
      </c>
      <c r="CV235" s="11">
        <f>'PV STOP cijfers'!CV19</f>
        <v>0</v>
      </c>
      <c r="CW235" s="11">
        <f>'PV STOP cijfers'!CW19</f>
        <v>0</v>
      </c>
      <c r="CX235" s="11">
        <f>'PV STOP cijfers'!CX19</f>
        <v>0</v>
      </c>
      <c r="CY235" s="26">
        <f>'PV STOP cijfers'!CY19</f>
        <v>0</v>
      </c>
      <c r="CZ235" s="15">
        <f>'PV STOP cijfers'!CZ19</f>
        <v>0</v>
      </c>
      <c r="DA235" s="11">
        <f>'PV STOP cijfers'!DA19</f>
        <v>0</v>
      </c>
      <c r="DB235" s="11">
        <f>'PV STOP cijfers'!DB19</f>
        <v>0</v>
      </c>
      <c r="DC235" s="11">
        <f>'PV STOP cijfers'!DC19</f>
        <v>0</v>
      </c>
      <c r="DD235" s="11">
        <f>'PV STOP cijfers'!DD19</f>
        <v>0</v>
      </c>
      <c r="DE235" s="11">
        <f>'PV STOP cijfers'!DE19</f>
        <v>0</v>
      </c>
      <c r="DF235" s="11">
        <f>'PV STOP cijfers'!DF19</f>
        <v>0</v>
      </c>
      <c r="DG235" s="11">
        <f>'PV STOP cijfers'!DG19</f>
        <v>0</v>
      </c>
      <c r="DH235" s="11">
        <f>'PV STOP cijfers'!DH19</f>
        <v>0</v>
      </c>
      <c r="DI235" s="11">
        <f>'PV STOP cijfers'!DI19</f>
        <v>0</v>
      </c>
      <c r="DJ235" s="11">
        <f>'PV STOP cijfers'!DJ19</f>
        <v>0</v>
      </c>
      <c r="DK235" s="11">
        <f>'PV STOP cijfers'!DK19</f>
        <v>0</v>
      </c>
      <c r="DL235" s="26">
        <f>'PV STOP cijfers'!DL19</f>
        <v>0</v>
      </c>
    </row>
    <row r="236" spans="1:116">
      <c r="A236" s="47">
        <f>'PV STOP cijfers'!A20</f>
        <v>0</v>
      </c>
      <c r="B236" s="49" t="str">
        <f>'PV STOP cijfers'!B20</f>
        <v>PD NT 0000, PD NL 0000</v>
      </c>
      <c r="C236" s="56" t="str">
        <f>'PV STOP cijfers'!C20</f>
        <v>Productveiligheid</v>
      </c>
      <c r="D236" s="4" t="str">
        <f>'PV STOP cijfers'!D20</f>
        <v>PV VWS</v>
      </c>
      <c r="E236" s="4" t="str">
        <f>'PV STOP cijfers'!E20</f>
        <v>Attractie- en speeltoestellen</v>
      </c>
      <c r="F236" s="5" t="str">
        <f>'PV STOP cijfers'!F20</f>
        <v>VWS</v>
      </c>
      <c r="G236" s="71" t="str">
        <f>'PV STOP cijfers'!G20</f>
        <v>Ja/Ja</v>
      </c>
      <c r="H236" s="15">
        <f>'PV STOP cijfers'!H20</f>
        <v>6075</v>
      </c>
      <c r="I236" s="11">
        <f>'PV STOP cijfers'!I20</f>
        <v>0</v>
      </c>
      <c r="J236" s="11">
        <f>'PV STOP cijfers'!J20</f>
        <v>0</v>
      </c>
      <c r="K236" s="11">
        <f>'PV STOP cijfers'!K20</f>
        <v>0</v>
      </c>
      <c r="L236" s="11">
        <f>'PV STOP cijfers'!L20</f>
        <v>0</v>
      </c>
      <c r="M236" s="11">
        <f>'PV STOP cijfers'!M20</f>
        <v>0</v>
      </c>
      <c r="N236" s="11">
        <f>'PV STOP cijfers'!N20</f>
        <v>0</v>
      </c>
      <c r="O236" s="11">
        <f>'PV STOP cijfers'!O20</f>
        <v>0</v>
      </c>
      <c r="P236" s="11">
        <f>'PV STOP cijfers'!P20</f>
        <v>0</v>
      </c>
      <c r="Q236" s="26">
        <f>'PV STOP cijfers'!Q20</f>
        <v>6075</v>
      </c>
      <c r="R236" s="15">
        <f>'PV STOP cijfers'!R20</f>
        <v>0</v>
      </c>
      <c r="S236" s="11">
        <f>'PV STOP cijfers'!S20</f>
        <v>0</v>
      </c>
      <c r="T236" s="11">
        <f>'PV STOP cijfers'!T20</f>
        <v>6075</v>
      </c>
      <c r="U236" s="11">
        <f>'PV STOP cijfers'!U20</f>
        <v>0</v>
      </c>
      <c r="V236" s="11">
        <f>'PV STOP cijfers'!V20</f>
        <v>0</v>
      </c>
      <c r="W236" s="11">
        <f>'PV STOP cijfers'!W20</f>
        <v>0</v>
      </c>
      <c r="X236" s="11">
        <f>'PV STOP cijfers'!X20</f>
        <v>0</v>
      </c>
      <c r="Y236" s="11">
        <f>'PV STOP cijfers'!Y20</f>
        <v>0</v>
      </c>
      <c r="Z236" s="49">
        <f>'PV STOP cijfers'!Z20</f>
        <v>6075</v>
      </c>
      <c r="AA236" s="11">
        <f>'PV STOP cijfers'!AA20</f>
        <v>900</v>
      </c>
      <c r="AB236" s="11">
        <f>'PV STOP cijfers'!AB20</f>
        <v>0</v>
      </c>
      <c r="AC236" s="11">
        <f>'PV STOP cijfers'!AC20</f>
        <v>0</v>
      </c>
      <c r="AD236" s="11">
        <f>'PV STOP cijfers'!AD20</f>
        <v>0</v>
      </c>
      <c r="AE236" s="11">
        <f>'PV STOP cijfers'!AE20</f>
        <v>5175</v>
      </c>
      <c r="AF236" s="11">
        <f>'PV STOP cijfers'!AF20</f>
        <v>0</v>
      </c>
      <c r="AG236" s="49">
        <f>'PV STOP cijfers'!AG20</f>
        <v>0</v>
      </c>
      <c r="AH236" s="11">
        <f>'PV STOP cijfers'!AH20</f>
        <v>0</v>
      </c>
      <c r="AI236" s="11">
        <f>'PV STOP cijfers'!AI20</f>
        <v>0</v>
      </c>
      <c r="AJ236" s="11">
        <f>'PV STOP cijfers'!AJ20</f>
        <v>0</v>
      </c>
      <c r="AK236" s="11">
        <f>'PV STOP cijfers'!AK20</f>
        <v>900</v>
      </c>
      <c r="AL236" s="28">
        <f>'PV STOP cijfers'!AL20</f>
        <v>0</v>
      </c>
      <c r="AM236" s="11">
        <f>'PV STOP cijfers'!AM20</f>
        <v>0</v>
      </c>
      <c r="AN236" s="11">
        <f>'PV STOP cijfers'!AN20</f>
        <v>0</v>
      </c>
      <c r="AO236" s="11">
        <f>'PV STOP cijfers'!AO20</f>
        <v>0</v>
      </c>
      <c r="AP236" s="11">
        <f>'PV STOP cijfers'!AP20</f>
        <v>0</v>
      </c>
      <c r="AQ236" s="11">
        <f>'PV STOP cijfers'!AQ20</f>
        <v>0</v>
      </c>
      <c r="AR236" s="28">
        <f>'PV STOP cijfers'!AR20</f>
        <v>0</v>
      </c>
      <c r="AS236" s="11">
        <f>'PV STOP cijfers'!AS20</f>
        <v>0</v>
      </c>
      <c r="AT236" s="11">
        <f>'PV STOP cijfers'!AT20</f>
        <v>0</v>
      </c>
      <c r="AU236" s="11">
        <f>'PV STOP cijfers'!AU20</f>
        <v>0</v>
      </c>
      <c r="AV236" s="11">
        <f>'PV STOP cijfers'!AV20</f>
        <v>0</v>
      </c>
      <c r="AW236" s="11">
        <f>'PV STOP cijfers'!AW20</f>
        <v>0</v>
      </c>
      <c r="AX236" s="11">
        <f>'PV STOP cijfers'!AX20</f>
        <v>0</v>
      </c>
      <c r="AY236" s="11">
        <f>'PV STOP cijfers'!AY20</f>
        <v>0</v>
      </c>
      <c r="AZ236" s="11">
        <f>'PV STOP cijfers'!AZ20</f>
        <v>0</v>
      </c>
      <c r="BA236" s="11">
        <f>'PV STOP cijfers'!BA20</f>
        <v>0</v>
      </c>
      <c r="BB236" s="11">
        <f>'PV STOP cijfers'!BB20</f>
        <v>0</v>
      </c>
      <c r="BC236" s="28">
        <f>'PV STOP cijfers'!BC20</f>
        <v>0</v>
      </c>
      <c r="BD236" s="11">
        <f>'PV STOP cijfers'!BD20</f>
        <v>0</v>
      </c>
      <c r="BE236" s="11">
        <f>'PV STOP cijfers'!BE20</f>
        <v>0</v>
      </c>
      <c r="BF236" s="11">
        <f>'PV STOP cijfers'!BF20</f>
        <v>0</v>
      </c>
      <c r="BG236" s="11">
        <f>'PV STOP cijfers'!BG20</f>
        <v>0</v>
      </c>
      <c r="BH236" s="11">
        <f>'PV STOP cijfers'!BH20</f>
        <v>0</v>
      </c>
      <c r="BI236" s="11">
        <f>'PV STOP cijfers'!BI20</f>
        <v>0</v>
      </c>
      <c r="BJ236" s="11">
        <f>'PV STOP cijfers'!BJ20</f>
        <v>0</v>
      </c>
      <c r="BK236" s="28">
        <f>'PV STOP cijfers'!BK20</f>
        <v>0</v>
      </c>
      <c r="BL236" s="11">
        <f>'PV STOP cijfers'!BL20</f>
        <v>0</v>
      </c>
      <c r="BM236" s="11">
        <f>'PV STOP cijfers'!BM20</f>
        <v>0</v>
      </c>
      <c r="BN236" s="11">
        <f>'PV STOP cijfers'!BN20</f>
        <v>1725</v>
      </c>
      <c r="BO236" s="11">
        <f>'PV STOP cijfers'!BO20</f>
        <v>1725</v>
      </c>
      <c r="BP236" s="11">
        <f>'PV STOP cijfers'!BP20</f>
        <v>1725</v>
      </c>
      <c r="BQ236" s="28">
        <f>'PV STOP cijfers'!BQ20</f>
        <v>0</v>
      </c>
      <c r="BR236" s="11">
        <f>'PV STOP cijfers'!BR20</f>
        <v>0</v>
      </c>
      <c r="BS236" s="11">
        <f>'PV STOP cijfers'!BS20</f>
        <v>0</v>
      </c>
      <c r="BT236" s="11">
        <f>'PV STOP cijfers'!BT20</f>
        <v>0</v>
      </c>
      <c r="BU236" s="11">
        <f>'PV STOP cijfers'!BU20</f>
        <v>0</v>
      </c>
      <c r="BV236" s="11">
        <f>'PV STOP cijfers'!BV20</f>
        <v>0</v>
      </c>
      <c r="BW236" s="11">
        <f>'PV STOP cijfers'!BW20</f>
        <v>0</v>
      </c>
      <c r="BX236" s="49">
        <f>'PV STOP cijfers'!BX20</f>
        <v>0</v>
      </c>
      <c r="BY236" s="11">
        <f>'PV STOP cijfers'!BY20</f>
        <v>6075</v>
      </c>
      <c r="BZ236" s="11">
        <f>'PV STOP cijfers'!BZ20</f>
        <v>0</v>
      </c>
      <c r="CA236" s="11">
        <f>'PV STOP cijfers'!CA20</f>
        <v>0</v>
      </c>
      <c r="CB236" s="11">
        <f>'PV STOP cijfers'!CB20</f>
        <v>0</v>
      </c>
      <c r="CC236" s="11">
        <f>'PV STOP cijfers'!CC20</f>
        <v>0</v>
      </c>
      <c r="CD236" s="11">
        <f>'PV STOP cijfers'!CD20</f>
        <v>0</v>
      </c>
      <c r="CE236" s="11">
        <f>'PV STOP cijfers'!CE20</f>
        <v>0</v>
      </c>
      <c r="CF236" s="11">
        <f>'PV STOP cijfers'!CF20</f>
        <v>0</v>
      </c>
      <c r="CG236" s="11">
        <f>'PV STOP cijfers'!CG20</f>
        <v>0</v>
      </c>
      <c r="CH236" s="11">
        <f>'PV STOP cijfers'!CH20</f>
        <v>0</v>
      </c>
      <c r="CI236" s="11">
        <f>'PV STOP cijfers'!CI20</f>
        <v>0</v>
      </c>
      <c r="CJ236" s="11">
        <f>'PV STOP cijfers'!CJ20</f>
        <v>0</v>
      </c>
      <c r="CK236" s="11">
        <f>'PV STOP cijfers'!CK20</f>
        <v>0</v>
      </c>
      <c r="CL236" s="49">
        <f>'PV STOP cijfers'!CL20</f>
        <v>0</v>
      </c>
      <c r="CM236" s="15">
        <f>'PV STOP cijfers'!CM20</f>
        <v>0</v>
      </c>
      <c r="CN236" s="11">
        <f>'PV STOP cijfers'!CN20</f>
        <v>0</v>
      </c>
      <c r="CO236" s="11">
        <f>'PV STOP cijfers'!CO20</f>
        <v>0</v>
      </c>
      <c r="CP236" s="11">
        <f>'PV STOP cijfers'!CP20</f>
        <v>0</v>
      </c>
      <c r="CQ236" s="11">
        <f>'PV STOP cijfers'!CQ20</f>
        <v>0</v>
      </c>
      <c r="CR236" s="11">
        <f>'PV STOP cijfers'!CR20</f>
        <v>0</v>
      </c>
      <c r="CS236" s="11">
        <f>'PV STOP cijfers'!CS20</f>
        <v>0</v>
      </c>
      <c r="CT236" s="11">
        <f>'PV STOP cijfers'!CT20</f>
        <v>0</v>
      </c>
      <c r="CU236" s="11">
        <f>'PV STOP cijfers'!CU20</f>
        <v>0</v>
      </c>
      <c r="CV236" s="11">
        <f>'PV STOP cijfers'!CV20</f>
        <v>0</v>
      </c>
      <c r="CW236" s="11">
        <f>'PV STOP cijfers'!CW20</f>
        <v>0</v>
      </c>
      <c r="CX236" s="11">
        <f>'PV STOP cijfers'!CX20</f>
        <v>0</v>
      </c>
      <c r="CY236" s="26">
        <f>'PV STOP cijfers'!CY20</f>
        <v>0</v>
      </c>
      <c r="CZ236" s="15">
        <f>'PV STOP cijfers'!CZ20</f>
        <v>0</v>
      </c>
      <c r="DA236" s="11">
        <f>'PV STOP cijfers'!DA20</f>
        <v>0</v>
      </c>
      <c r="DB236" s="11">
        <f>'PV STOP cijfers'!DB20</f>
        <v>0</v>
      </c>
      <c r="DC236" s="11">
        <f>'PV STOP cijfers'!DC20</f>
        <v>0</v>
      </c>
      <c r="DD236" s="11">
        <f>'PV STOP cijfers'!DD20</f>
        <v>0</v>
      </c>
      <c r="DE236" s="11">
        <f>'PV STOP cijfers'!DE20</f>
        <v>0</v>
      </c>
      <c r="DF236" s="11">
        <f>'PV STOP cijfers'!DF20</f>
        <v>0</v>
      </c>
      <c r="DG236" s="11">
        <f>'PV STOP cijfers'!DG20</f>
        <v>0</v>
      </c>
      <c r="DH236" s="11">
        <f>'PV STOP cijfers'!DH20</f>
        <v>0</v>
      </c>
      <c r="DI236" s="11">
        <f>'PV STOP cijfers'!DI20</f>
        <v>0</v>
      </c>
      <c r="DJ236" s="11">
        <f>'PV STOP cijfers'!DJ20</f>
        <v>0</v>
      </c>
      <c r="DK236" s="11">
        <f>'PV STOP cijfers'!DK20</f>
        <v>0</v>
      </c>
      <c r="DL236" s="26">
        <f>'PV STOP cijfers'!DL20</f>
        <v>0</v>
      </c>
    </row>
    <row r="237" spans="1:116">
      <c r="A237" s="47">
        <f>'PV STOP cijfers'!A21</f>
        <v>0</v>
      </c>
      <c r="B237" s="49" t="str">
        <f>'PV STOP cijfers'!B21</f>
        <v>PD NT 0000, PD NL 0000</v>
      </c>
      <c r="C237" s="56" t="str">
        <f>'PV STOP cijfers'!C21</f>
        <v>Productveiligheid</v>
      </c>
      <c r="D237" s="4" t="str">
        <f>'PV STOP cijfers'!D21</f>
        <v>PV VWS</v>
      </c>
      <c r="E237" s="4" t="str">
        <f>'PV STOP cijfers'!E21</f>
        <v>Elektrotechnische producten</v>
      </c>
      <c r="F237" s="5" t="str">
        <f>'PV STOP cijfers'!F21</f>
        <v>VWS</v>
      </c>
      <c r="G237" s="4" t="str">
        <f>'PV STOP cijfers'!G21</f>
        <v>Nee/Nee</v>
      </c>
      <c r="H237" s="15">
        <f>'PV STOP cijfers'!H21</f>
        <v>1540</v>
      </c>
      <c r="I237" s="11">
        <f>'PV STOP cijfers'!I21</f>
        <v>430</v>
      </c>
      <c r="J237" s="11">
        <f>'PV STOP cijfers'!J21</f>
        <v>0</v>
      </c>
      <c r="K237" s="11">
        <f>'PV STOP cijfers'!K21</f>
        <v>0</v>
      </c>
      <c r="L237" s="11">
        <f>'PV STOP cijfers'!L21</f>
        <v>0</v>
      </c>
      <c r="M237" s="11">
        <f>'PV STOP cijfers'!M21</f>
        <v>0</v>
      </c>
      <c r="N237" s="11">
        <f>'PV STOP cijfers'!N21</f>
        <v>0</v>
      </c>
      <c r="O237" s="11">
        <f>'PV STOP cijfers'!O21</f>
        <v>0</v>
      </c>
      <c r="P237" s="11">
        <f>'PV STOP cijfers'!P21</f>
        <v>0</v>
      </c>
      <c r="Q237" s="26">
        <f>'PV STOP cijfers'!Q21</f>
        <v>1970</v>
      </c>
      <c r="R237" s="15">
        <f>'PV STOP cijfers'!R21</f>
        <v>0</v>
      </c>
      <c r="S237" s="11">
        <f>'PV STOP cijfers'!S21</f>
        <v>0</v>
      </c>
      <c r="T237" s="11">
        <f>'PV STOP cijfers'!T21</f>
        <v>1970</v>
      </c>
      <c r="U237" s="11">
        <f>'PV STOP cijfers'!U21</f>
        <v>0</v>
      </c>
      <c r="V237" s="11">
        <f>'PV STOP cijfers'!V21</f>
        <v>0</v>
      </c>
      <c r="W237" s="11">
        <f>'PV STOP cijfers'!W21</f>
        <v>0</v>
      </c>
      <c r="X237" s="11">
        <f>'PV STOP cijfers'!X21</f>
        <v>0</v>
      </c>
      <c r="Y237" s="11">
        <f>'PV STOP cijfers'!Y21</f>
        <v>0</v>
      </c>
      <c r="Z237" s="49">
        <f>'PV STOP cijfers'!Z21</f>
        <v>1970</v>
      </c>
      <c r="AA237" s="11">
        <f>'PV STOP cijfers'!AA21</f>
        <v>120</v>
      </c>
      <c r="AB237" s="11">
        <f>'PV STOP cijfers'!AB21</f>
        <v>0</v>
      </c>
      <c r="AC237" s="11">
        <f>'PV STOP cijfers'!AC21</f>
        <v>0</v>
      </c>
      <c r="AD237" s="11">
        <f>'PV STOP cijfers'!AD21</f>
        <v>0</v>
      </c>
      <c r="AE237" s="11">
        <f>'PV STOP cijfers'!AE21</f>
        <v>1850</v>
      </c>
      <c r="AF237" s="11">
        <f>'PV STOP cijfers'!AF21</f>
        <v>0</v>
      </c>
      <c r="AG237" s="49">
        <f>'PV STOP cijfers'!AG21</f>
        <v>0</v>
      </c>
      <c r="AH237" s="11">
        <f>'PV STOP cijfers'!AH21</f>
        <v>0</v>
      </c>
      <c r="AI237" s="11">
        <f>'PV STOP cijfers'!AI21</f>
        <v>0</v>
      </c>
      <c r="AJ237" s="11">
        <f>'PV STOP cijfers'!AJ21</f>
        <v>0</v>
      </c>
      <c r="AK237" s="11">
        <f>'PV STOP cijfers'!AK21</f>
        <v>120</v>
      </c>
      <c r="AL237" s="28">
        <f>'PV STOP cijfers'!AL21</f>
        <v>0</v>
      </c>
      <c r="AM237" s="11">
        <f>'PV STOP cijfers'!AM21</f>
        <v>0</v>
      </c>
      <c r="AN237" s="11">
        <f>'PV STOP cijfers'!AN21</f>
        <v>0</v>
      </c>
      <c r="AO237" s="11">
        <f>'PV STOP cijfers'!AO21</f>
        <v>0</v>
      </c>
      <c r="AP237" s="11">
        <f>'PV STOP cijfers'!AP21</f>
        <v>0</v>
      </c>
      <c r="AQ237" s="11">
        <f>'PV STOP cijfers'!AQ21</f>
        <v>0</v>
      </c>
      <c r="AR237" s="28">
        <f>'PV STOP cijfers'!AR21</f>
        <v>0</v>
      </c>
      <c r="AS237" s="11">
        <f>'PV STOP cijfers'!AS21</f>
        <v>0</v>
      </c>
      <c r="AT237" s="11">
        <f>'PV STOP cijfers'!AT21</f>
        <v>0</v>
      </c>
      <c r="AU237" s="11">
        <f>'PV STOP cijfers'!AU21</f>
        <v>0</v>
      </c>
      <c r="AV237" s="11">
        <f>'PV STOP cijfers'!AV21</f>
        <v>0</v>
      </c>
      <c r="AW237" s="11">
        <f>'PV STOP cijfers'!AW21</f>
        <v>0</v>
      </c>
      <c r="AX237" s="11">
        <f>'PV STOP cijfers'!AX21</f>
        <v>0</v>
      </c>
      <c r="AY237" s="11">
        <f>'PV STOP cijfers'!AY21</f>
        <v>0</v>
      </c>
      <c r="AZ237" s="11">
        <f>'PV STOP cijfers'!AZ21</f>
        <v>0</v>
      </c>
      <c r="BA237" s="11">
        <f>'PV STOP cijfers'!BA21</f>
        <v>0</v>
      </c>
      <c r="BB237" s="11">
        <f>'PV STOP cijfers'!BB21</f>
        <v>0</v>
      </c>
      <c r="BC237" s="28">
        <f>'PV STOP cijfers'!BC21</f>
        <v>0</v>
      </c>
      <c r="BD237" s="11">
        <f>'PV STOP cijfers'!BD21</f>
        <v>0</v>
      </c>
      <c r="BE237" s="11">
        <f>'PV STOP cijfers'!BE21</f>
        <v>0</v>
      </c>
      <c r="BF237" s="11">
        <f>'PV STOP cijfers'!BF21</f>
        <v>0</v>
      </c>
      <c r="BG237" s="11">
        <f>'PV STOP cijfers'!BG21</f>
        <v>0</v>
      </c>
      <c r="BH237" s="11">
        <f>'PV STOP cijfers'!BH21</f>
        <v>0</v>
      </c>
      <c r="BI237" s="11">
        <f>'PV STOP cijfers'!BI21</f>
        <v>0</v>
      </c>
      <c r="BJ237" s="11">
        <f>'PV STOP cijfers'!BJ21</f>
        <v>0</v>
      </c>
      <c r="BK237" s="28">
        <f>'PV STOP cijfers'!BK21</f>
        <v>0</v>
      </c>
      <c r="BL237" s="11">
        <f>'PV STOP cijfers'!BL21</f>
        <v>0</v>
      </c>
      <c r="BM237" s="11">
        <f>'PV STOP cijfers'!BM21</f>
        <v>430</v>
      </c>
      <c r="BN237" s="11">
        <f>'PV STOP cijfers'!BN21</f>
        <v>473.33333333333331</v>
      </c>
      <c r="BO237" s="11">
        <f>'PV STOP cijfers'!BO21</f>
        <v>473.33333333333331</v>
      </c>
      <c r="BP237" s="11">
        <f>'PV STOP cijfers'!BP21</f>
        <v>473.33333333333331</v>
      </c>
      <c r="BQ237" s="28">
        <f>'PV STOP cijfers'!BQ21</f>
        <v>0</v>
      </c>
      <c r="BR237" s="11">
        <f>'PV STOP cijfers'!BR21</f>
        <v>0</v>
      </c>
      <c r="BS237" s="11">
        <f>'PV STOP cijfers'!BS21</f>
        <v>0</v>
      </c>
      <c r="BT237" s="11">
        <f>'PV STOP cijfers'!BT21</f>
        <v>0</v>
      </c>
      <c r="BU237" s="11">
        <f>'PV STOP cijfers'!BU21</f>
        <v>0</v>
      </c>
      <c r="BV237" s="11">
        <f>'PV STOP cijfers'!BV21</f>
        <v>0</v>
      </c>
      <c r="BW237" s="11">
        <f>'PV STOP cijfers'!BW21</f>
        <v>0</v>
      </c>
      <c r="BX237" s="49">
        <f>'PV STOP cijfers'!BX21</f>
        <v>0</v>
      </c>
      <c r="BY237" s="11">
        <f>'PV STOP cijfers'!BY21</f>
        <v>1969.9999999999998</v>
      </c>
      <c r="BZ237" s="11">
        <f>'PV STOP cijfers'!BZ21</f>
        <v>0</v>
      </c>
      <c r="CA237" s="11">
        <f>'PV STOP cijfers'!CA21</f>
        <v>0</v>
      </c>
      <c r="CB237" s="11">
        <f>'PV STOP cijfers'!CB21</f>
        <v>0</v>
      </c>
      <c r="CC237" s="11">
        <f>'PV STOP cijfers'!CC21</f>
        <v>0</v>
      </c>
      <c r="CD237" s="11">
        <f>'PV STOP cijfers'!CD21</f>
        <v>0</v>
      </c>
      <c r="CE237" s="11">
        <f>'PV STOP cijfers'!CE21</f>
        <v>0</v>
      </c>
      <c r="CF237" s="11">
        <f>'PV STOP cijfers'!CF21</f>
        <v>0</v>
      </c>
      <c r="CG237" s="11">
        <f>'PV STOP cijfers'!CG21</f>
        <v>0</v>
      </c>
      <c r="CH237" s="11">
        <f>'PV STOP cijfers'!CH21</f>
        <v>0</v>
      </c>
      <c r="CI237" s="11">
        <f>'PV STOP cijfers'!CI21</f>
        <v>0</v>
      </c>
      <c r="CJ237" s="11">
        <f>'PV STOP cijfers'!CJ21</f>
        <v>0</v>
      </c>
      <c r="CK237" s="11">
        <f>'PV STOP cijfers'!CK21</f>
        <v>0</v>
      </c>
      <c r="CL237" s="49">
        <f>'PV STOP cijfers'!CL21</f>
        <v>0</v>
      </c>
      <c r="CM237" s="15">
        <f>'PV STOP cijfers'!CM21</f>
        <v>0</v>
      </c>
      <c r="CN237" s="11">
        <f>'PV STOP cijfers'!CN21</f>
        <v>0</v>
      </c>
      <c r="CO237" s="11">
        <f>'PV STOP cijfers'!CO21</f>
        <v>0</v>
      </c>
      <c r="CP237" s="11">
        <f>'PV STOP cijfers'!CP21</f>
        <v>0</v>
      </c>
      <c r="CQ237" s="11">
        <f>'PV STOP cijfers'!CQ21</f>
        <v>0</v>
      </c>
      <c r="CR237" s="11">
        <f>'PV STOP cijfers'!CR21</f>
        <v>0</v>
      </c>
      <c r="CS237" s="11">
        <f>'PV STOP cijfers'!CS21</f>
        <v>0</v>
      </c>
      <c r="CT237" s="11">
        <f>'PV STOP cijfers'!CT21</f>
        <v>0</v>
      </c>
      <c r="CU237" s="11">
        <f>'PV STOP cijfers'!CU21</f>
        <v>0</v>
      </c>
      <c r="CV237" s="11">
        <f>'PV STOP cijfers'!CV21</f>
        <v>0</v>
      </c>
      <c r="CW237" s="11">
        <f>'PV STOP cijfers'!CW21</f>
        <v>0</v>
      </c>
      <c r="CX237" s="11">
        <f>'PV STOP cijfers'!CX21</f>
        <v>0</v>
      </c>
      <c r="CY237" s="26">
        <f>'PV STOP cijfers'!CY21</f>
        <v>0</v>
      </c>
      <c r="CZ237" s="15">
        <f>'PV STOP cijfers'!CZ21</f>
        <v>0</v>
      </c>
      <c r="DA237" s="11">
        <f>'PV STOP cijfers'!DA21</f>
        <v>0</v>
      </c>
      <c r="DB237" s="11">
        <f>'PV STOP cijfers'!DB21</f>
        <v>0</v>
      </c>
      <c r="DC237" s="11">
        <f>'PV STOP cijfers'!DC21</f>
        <v>0</v>
      </c>
      <c r="DD237" s="11">
        <f>'PV STOP cijfers'!DD21</f>
        <v>0</v>
      </c>
      <c r="DE237" s="11">
        <f>'PV STOP cijfers'!DE21</f>
        <v>0</v>
      </c>
      <c r="DF237" s="11">
        <f>'PV STOP cijfers'!DF21</f>
        <v>0</v>
      </c>
      <c r="DG237" s="11">
        <f>'PV STOP cijfers'!DG21</f>
        <v>0</v>
      </c>
      <c r="DH237" s="11">
        <f>'PV STOP cijfers'!DH21</f>
        <v>0</v>
      </c>
      <c r="DI237" s="11">
        <f>'PV STOP cijfers'!DI21</f>
        <v>0</v>
      </c>
      <c r="DJ237" s="11">
        <f>'PV STOP cijfers'!DJ21</f>
        <v>0</v>
      </c>
      <c r="DK237" s="11">
        <f>'PV STOP cijfers'!DK21</f>
        <v>0</v>
      </c>
      <c r="DL237" s="26">
        <f>'PV STOP cijfers'!DL21</f>
        <v>0</v>
      </c>
    </row>
    <row r="238" spans="1:116">
      <c r="A238" s="47">
        <f>'PV STOP cijfers'!A22</f>
        <v>0</v>
      </c>
      <c r="B238" s="49">
        <f>'PV STOP cijfers'!B22</f>
        <v>0</v>
      </c>
      <c r="C238" s="56" t="str">
        <f>'PV STOP cijfers'!C22</f>
        <v>Productveiligheid</v>
      </c>
      <c r="D238" s="4" t="str">
        <f>'PV STOP cijfers'!D22</f>
        <v>PV VWS</v>
      </c>
      <c r="E238" s="4" t="str">
        <f>'PV STOP cijfers'!E22</f>
        <v>Gastoestellen</v>
      </c>
      <c r="F238" s="5" t="str">
        <f>'PV STOP cijfers'!F22</f>
        <v>VWS</v>
      </c>
      <c r="G238" s="4" t="str">
        <f>'PV STOP cijfers'!G22</f>
        <v>Nee/Nee</v>
      </c>
      <c r="H238" s="15">
        <f>'PV STOP cijfers'!H22</f>
        <v>570</v>
      </c>
      <c r="I238" s="11">
        <f>'PV STOP cijfers'!I22</f>
        <v>200</v>
      </c>
      <c r="J238" s="11">
        <f>'PV STOP cijfers'!J22</f>
        <v>0</v>
      </c>
      <c r="K238" s="11">
        <f>'PV STOP cijfers'!K22</f>
        <v>0</v>
      </c>
      <c r="L238" s="11">
        <f>'PV STOP cijfers'!L22</f>
        <v>0</v>
      </c>
      <c r="M238" s="11">
        <f>'PV STOP cijfers'!M22</f>
        <v>0</v>
      </c>
      <c r="N238" s="11">
        <f>'PV STOP cijfers'!N22</f>
        <v>0</v>
      </c>
      <c r="O238" s="11">
        <f>'PV STOP cijfers'!O22</f>
        <v>0</v>
      </c>
      <c r="P238" s="11">
        <f>'PV STOP cijfers'!P22</f>
        <v>0</v>
      </c>
      <c r="Q238" s="26">
        <f>'PV STOP cijfers'!Q22</f>
        <v>770</v>
      </c>
      <c r="R238" s="15">
        <f>'PV STOP cijfers'!R22</f>
        <v>0</v>
      </c>
      <c r="S238" s="11">
        <f>'PV STOP cijfers'!S22</f>
        <v>0</v>
      </c>
      <c r="T238" s="11">
        <f>'PV STOP cijfers'!T22</f>
        <v>770</v>
      </c>
      <c r="U238" s="11">
        <f>'PV STOP cijfers'!U22</f>
        <v>0</v>
      </c>
      <c r="V238" s="11">
        <f>'PV STOP cijfers'!V22</f>
        <v>0</v>
      </c>
      <c r="W238" s="11">
        <f>'PV STOP cijfers'!W22</f>
        <v>0</v>
      </c>
      <c r="X238" s="11">
        <f>'PV STOP cijfers'!X22</f>
        <v>0</v>
      </c>
      <c r="Y238" s="11">
        <f>'PV STOP cijfers'!Y22</f>
        <v>0</v>
      </c>
      <c r="Z238" s="49">
        <f>'PV STOP cijfers'!Z22</f>
        <v>770</v>
      </c>
      <c r="AA238" s="11">
        <f>'PV STOP cijfers'!AA22</f>
        <v>80</v>
      </c>
      <c r="AB238" s="11">
        <f>'PV STOP cijfers'!AB22</f>
        <v>0</v>
      </c>
      <c r="AC238" s="11">
        <f>'PV STOP cijfers'!AC22</f>
        <v>0</v>
      </c>
      <c r="AD238" s="11">
        <f>'PV STOP cijfers'!AD22</f>
        <v>0</v>
      </c>
      <c r="AE238" s="11">
        <f>'PV STOP cijfers'!AE22</f>
        <v>690</v>
      </c>
      <c r="AF238" s="11">
        <f>'PV STOP cijfers'!AF22</f>
        <v>0</v>
      </c>
      <c r="AG238" s="49">
        <f>'PV STOP cijfers'!AG22</f>
        <v>0</v>
      </c>
      <c r="AH238" s="11">
        <f>'PV STOP cijfers'!AH22</f>
        <v>0</v>
      </c>
      <c r="AI238" s="11">
        <f>'PV STOP cijfers'!AI22</f>
        <v>0</v>
      </c>
      <c r="AJ238" s="11">
        <f>'PV STOP cijfers'!AJ22</f>
        <v>0</v>
      </c>
      <c r="AK238" s="11">
        <f>'PV STOP cijfers'!AK22</f>
        <v>80</v>
      </c>
      <c r="AL238" s="28">
        <f>'PV STOP cijfers'!AL22</f>
        <v>0</v>
      </c>
      <c r="AM238" s="11">
        <f>'PV STOP cijfers'!AM22</f>
        <v>0</v>
      </c>
      <c r="AN238" s="11">
        <f>'PV STOP cijfers'!AN22</f>
        <v>0</v>
      </c>
      <c r="AO238" s="11">
        <f>'PV STOP cijfers'!AO22</f>
        <v>0</v>
      </c>
      <c r="AP238" s="11">
        <f>'PV STOP cijfers'!AP22</f>
        <v>0</v>
      </c>
      <c r="AQ238" s="11">
        <f>'PV STOP cijfers'!AQ22</f>
        <v>0</v>
      </c>
      <c r="AR238" s="28">
        <f>'PV STOP cijfers'!AR22</f>
        <v>0</v>
      </c>
      <c r="AS238" s="11">
        <f>'PV STOP cijfers'!AS22</f>
        <v>0</v>
      </c>
      <c r="AT238" s="11">
        <f>'PV STOP cijfers'!AT22</f>
        <v>0</v>
      </c>
      <c r="AU238" s="11">
        <f>'PV STOP cijfers'!AU22</f>
        <v>0</v>
      </c>
      <c r="AV238" s="11">
        <f>'PV STOP cijfers'!AV22</f>
        <v>0</v>
      </c>
      <c r="AW238" s="11">
        <f>'PV STOP cijfers'!AW22</f>
        <v>0</v>
      </c>
      <c r="AX238" s="11">
        <f>'PV STOP cijfers'!AX22</f>
        <v>0</v>
      </c>
      <c r="AY238" s="11">
        <f>'PV STOP cijfers'!AY22</f>
        <v>0</v>
      </c>
      <c r="AZ238" s="11">
        <f>'PV STOP cijfers'!AZ22</f>
        <v>0</v>
      </c>
      <c r="BA238" s="11">
        <f>'PV STOP cijfers'!BA22</f>
        <v>0</v>
      </c>
      <c r="BB238" s="11">
        <f>'PV STOP cijfers'!BB22</f>
        <v>0</v>
      </c>
      <c r="BC238" s="28">
        <f>'PV STOP cijfers'!BC22</f>
        <v>0</v>
      </c>
      <c r="BD238" s="11">
        <f>'PV STOP cijfers'!BD22</f>
        <v>0</v>
      </c>
      <c r="BE238" s="11">
        <f>'PV STOP cijfers'!BE22</f>
        <v>0</v>
      </c>
      <c r="BF238" s="11">
        <f>'PV STOP cijfers'!BF22</f>
        <v>0</v>
      </c>
      <c r="BG238" s="11">
        <f>'PV STOP cijfers'!BG22</f>
        <v>0</v>
      </c>
      <c r="BH238" s="11">
        <f>'PV STOP cijfers'!BH22</f>
        <v>0</v>
      </c>
      <c r="BI238" s="11">
        <f>'PV STOP cijfers'!BI22</f>
        <v>0</v>
      </c>
      <c r="BJ238" s="11">
        <f>'PV STOP cijfers'!BJ22</f>
        <v>0</v>
      </c>
      <c r="BK238" s="28">
        <f>'PV STOP cijfers'!BK22</f>
        <v>0</v>
      </c>
      <c r="BL238" s="11">
        <f>'PV STOP cijfers'!BL22</f>
        <v>0</v>
      </c>
      <c r="BM238" s="11">
        <f>'PV STOP cijfers'!BM22</f>
        <v>200</v>
      </c>
      <c r="BN238" s="11">
        <f>'PV STOP cijfers'!BN22</f>
        <v>163.33333333333334</v>
      </c>
      <c r="BO238" s="11">
        <f>'PV STOP cijfers'!BO22</f>
        <v>163.33333333333334</v>
      </c>
      <c r="BP238" s="11">
        <f>'PV STOP cijfers'!BP22</f>
        <v>163.33333333333334</v>
      </c>
      <c r="BQ238" s="28">
        <f>'PV STOP cijfers'!BQ22</f>
        <v>0</v>
      </c>
      <c r="BR238" s="11">
        <f>'PV STOP cijfers'!BR22</f>
        <v>0</v>
      </c>
      <c r="BS238" s="11">
        <f>'PV STOP cijfers'!BS22</f>
        <v>0</v>
      </c>
      <c r="BT238" s="11">
        <f>'PV STOP cijfers'!BT22</f>
        <v>0</v>
      </c>
      <c r="BU238" s="11">
        <f>'PV STOP cijfers'!BU22</f>
        <v>0</v>
      </c>
      <c r="BV238" s="11">
        <f>'PV STOP cijfers'!BV22</f>
        <v>0</v>
      </c>
      <c r="BW238" s="11">
        <f>'PV STOP cijfers'!BW22</f>
        <v>0</v>
      </c>
      <c r="BX238" s="49">
        <f>'PV STOP cijfers'!BX22</f>
        <v>0</v>
      </c>
      <c r="BY238" s="11">
        <f>'PV STOP cijfers'!BY22</f>
        <v>770.00000000000011</v>
      </c>
      <c r="BZ238" s="11">
        <f>'PV STOP cijfers'!BZ22</f>
        <v>0</v>
      </c>
      <c r="CA238" s="11">
        <f>'PV STOP cijfers'!CA22</f>
        <v>0</v>
      </c>
      <c r="CB238" s="11">
        <f>'PV STOP cijfers'!CB22</f>
        <v>0</v>
      </c>
      <c r="CC238" s="11">
        <f>'PV STOP cijfers'!CC22</f>
        <v>0</v>
      </c>
      <c r="CD238" s="11">
        <f>'PV STOP cijfers'!CD22</f>
        <v>0</v>
      </c>
      <c r="CE238" s="11">
        <f>'PV STOP cijfers'!CE22</f>
        <v>0</v>
      </c>
      <c r="CF238" s="11">
        <f>'PV STOP cijfers'!CF22</f>
        <v>0</v>
      </c>
      <c r="CG238" s="11">
        <f>'PV STOP cijfers'!CG22</f>
        <v>0</v>
      </c>
      <c r="CH238" s="11">
        <f>'PV STOP cijfers'!CH22</f>
        <v>0</v>
      </c>
      <c r="CI238" s="11">
        <f>'PV STOP cijfers'!CI22</f>
        <v>0</v>
      </c>
      <c r="CJ238" s="11">
        <f>'PV STOP cijfers'!CJ22</f>
        <v>0</v>
      </c>
      <c r="CK238" s="11">
        <f>'PV STOP cijfers'!CK22</f>
        <v>0</v>
      </c>
      <c r="CL238" s="49">
        <f>'PV STOP cijfers'!CL22</f>
        <v>0</v>
      </c>
      <c r="CM238" s="15">
        <f>'PV STOP cijfers'!CM22</f>
        <v>0</v>
      </c>
      <c r="CN238" s="11">
        <f>'PV STOP cijfers'!CN22</f>
        <v>0</v>
      </c>
      <c r="CO238" s="11">
        <f>'PV STOP cijfers'!CO22</f>
        <v>0</v>
      </c>
      <c r="CP238" s="11">
        <f>'PV STOP cijfers'!CP22</f>
        <v>0</v>
      </c>
      <c r="CQ238" s="11">
        <f>'PV STOP cijfers'!CQ22</f>
        <v>0</v>
      </c>
      <c r="CR238" s="11">
        <f>'PV STOP cijfers'!CR22</f>
        <v>0</v>
      </c>
      <c r="CS238" s="11">
        <f>'PV STOP cijfers'!CS22</f>
        <v>0</v>
      </c>
      <c r="CT238" s="11">
        <f>'PV STOP cijfers'!CT22</f>
        <v>0</v>
      </c>
      <c r="CU238" s="11">
        <f>'PV STOP cijfers'!CU22</f>
        <v>0</v>
      </c>
      <c r="CV238" s="11">
        <f>'PV STOP cijfers'!CV22</f>
        <v>0</v>
      </c>
      <c r="CW238" s="11">
        <f>'PV STOP cijfers'!CW22</f>
        <v>0</v>
      </c>
      <c r="CX238" s="11">
        <f>'PV STOP cijfers'!CX22</f>
        <v>0</v>
      </c>
      <c r="CY238" s="26">
        <f>'PV STOP cijfers'!CY22</f>
        <v>0</v>
      </c>
      <c r="CZ238" s="15">
        <f>'PV STOP cijfers'!CZ22</f>
        <v>0</v>
      </c>
      <c r="DA238" s="11">
        <f>'PV STOP cijfers'!DA22</f>
        <v>0</v>
      </c>
      <c r="DB238" s="11">
        <f>'PV STOP cijfers'!DB22</f>
        <v>0</v>
      </c>
      <c r="DC238" s="11">
        <f>'PV STOP cijfers'!DC22</f>
        <v>0</v>
      </c>
      <c r="DD238" s="11">
        <f>'PV STOP cijfers'!DD22</f>
        <v>0</v>
      </c>
      <c r="DE238" s="11">
        <f>'PV STOP cijfers'!DE22</f>
        <v>0</v>
      </c>
      <c r="DF238" s="11">
        <f>'PV STOP cijfers'!DF22</f>
        <v>0</v>
      </c>
      <c r="DG238" s="11">
        <f>'PV STOP cijfers'!DG22</f>
        <v>0</v>
      </c>
      <c r="DH238" s="11">
        <f>'PV STOP cijfers'!DH22</f>
        <v>0</v>
      </c>
      <c r="DI238" s="11">
        <f>'PV STOP cijfers'!DI22</f>
        <v>0</v>
      </c>
      <c r="DJ238" s="11">
        <f>'PV STOP cijfers'!DJ22</f>
        <v>0</v>
      </c>
      <c r="DK238" s="11">
        <f>'PV STOP cijfers'!DK22</f>
        <v>0</v>
      </c>
      <c r="DL238" s="26">
        <f>'PV STOP cijfers'!DL22</f>
        <v>0</v>
      </c>
    </row>
    <row r="239" spans="1:116">
      <c r="A239" s="47">
        <f>'PV STOP cijfers'!A23</f>
        <v>1100</v>
      </c>
      <c r="B239" s="49" t="str">
        <f>'PV STOP cijfers'!B23</f>
        <v>PD NT 0000, PD NL 0000</v>
      </c>
      <c r="C239" s="56" t="str">
        <f>'PV STOP cijfers'!C23</f>
        <v>Productveiligheid</v>
      </c>
      <c r="D239" s="4" t="str">
        <f>'PV STOP cijfers'!D23</f>
        <v>PV VWS</v>
      </c>
      <c r="E239" s="4" t="str">
        <f>'PV STOP cijfers'!E23</f>
        <v>Machines</v>
      </c>
      <c r="F239" s="5" t="str">
        <f>'PV STOP cijfers'!F23</f>
        <v>VWS</v>
      </c>
      <c r="G239" s="4" t="str">
        <f>'PV STOP cijfers'!G23</f>
        <v>Ja/Ja</v>
      </c>
      <c r="H239" s="15">
        <f>'PV STOP cijfers'!H23</f>
        <v>1079</v>
      </c>
      <c r="I239" s="11">
        <f>'PV STOP cijfers'!I23</f>
        <v>300</v>
      </c>
      <c r="J239" s="11">
        <f>'PV STOP cijfers'!J23</f>
        <v>0</v>
      </c>
      <c r="K239" s="11">
        <f>'PV STOP cijfers'!K23</f>
        <v>0</v>
      </c>
      <c r="L239" s="11">
        <f>'PV STOP cijfers'!L23</f>
        <v>0</v>
      </c>
      <c r="M239" s="11">
        <f>'PV STOP cijfers'!M23</f>
        <v>0</v>
      </c>
      <c r="N239" s="11">
        <f>'PV STOP cijfers'!N23</f>
        <v>0</v>
      </c>
      <c r="O239" s="11">
        <f>'PV STOP cijfers'!O23</f>
        <v>0</v>
      </c>
      <c r="P239" s="11">
        <f>'PV STOP cijfers'!P23</f>
        <v>0</v>
      </c>
      <c r="Q239" s="26">
        <f>'PV STOP cijfers'!Q23</f>
        <v>1379</v>
      </c>
      <c r="R239" s="15">
        <f>'PV STOP cijfers'!R23</f>
        <v>0</v>
      </c>
      <c r="S239" s="11">
        <f>'PV STOP cijfers'!S23</f>
        <v>0</v>
      </c>
      <c r="T239" s="11">
        <f>'PV STOP cijfers'!T23</f>
        <v>1379</v>
      </c>
      <c r="U239" s="11">
        <f>'PV STOP cijfers'!U23</f>
        <v>0</v>
      </c>
      <c r="V239" s="11">
        <f>'PV STOP cijfers'!V23</f>
        <v>0</v>
      </c>
      <c r="W239" s="11">
        <f>'PV STOP cijfers'!W23</f>
        <v>0</v>
      </c>
      <c r="X239" s="11">
        <f>'PV STOP cijfers'!X23</f>
        <v>0</v>
      </c>
      <c r="Y239" s="11">
        <f>'PV STOP cijfers'!Y23</f>
        <v>0</v>
      </c>
      <c r="Z239" s="49">
        <f>'PV STOP cijfers'!Z23</f>
        <v>1379</v>
      </c>
      <c r="AA239" s="11">
        <f>'PV STOP cijfers'!AA23</f>
        <v>459</v>
      </c>
      <c r="AB239" s="11">
        <f>'PV STOP cijfers'!AB23</f>
        <v>0</v>
      </c>
      <c r="AC239" s="11">
        <f>'PV STOP cijfers'!AC23</f>
        <v>0</v>
      </c>
      <c r="AD239" s="11">
        <f>'PV STOP cijfers'!AD23</f>
        <v>0</v>
      </c>
      <c r="AE239" s="11">
        <f>'PV STOP cijfers'!AE23</f>
        <v>919.99999999999989</v>
      </c>
      <c r="AF239" s="11">
        <f>'PV STOP cijfers'!AF23</f>
        <v>0</v>
      </c>
      <c r="AG239" s="49">
        <f>'PV STOP cijfers'!AG23</f>
        <v>0</v>
      </c>
      <c r="AH239" s="11">
        <f>'PV STOP cijfers'!AH23</f>
        <v>0</v>
      </c>
      <c r="AI239" s="11">
        <f>'PV STOP cijfers'!AI23</f>
        <v>0</v>
      </c>
      <c r="AJ239" s="11">
        <f>'PV STOP cijfers'!AJ23</f>
        <v>0</v>
      </c>
      <c r="AK239" s="11">
        <f>'PV STOP cijfers'!AK23</f>
        <v>459</v>
      </c>
      <c r="AL239" s="28">
        <f>'PV STOP cijfers'!AL23</f>
        <v>0</v>
      </c>
      <c r="AM239" s="11">
        <f>'PV STOP cijfers'!AM23</f>
        <v>0</v>
      </c>
      <c r="AN239" s="11">
        <f>'PV STOP cijfers'!AN23</f>
        <v>0</v>
      </c>
      <c r="AO239" s="11">
        <f>'PV STOP cijfers'!AO23</f>
        <v>0</v>
      </c>
      <c r="AP239" s="11">
        <f>'PV STOP cijfers'!AP23</f>
        <v>0</v>
      </c>
      <c r="AQ239" s="11">
        <f>'PV STOP cijfers'!AQ23</f>
        <v>0</v>
      </c>
      <c r="AR239" s="28">
        <f>'PV STOP cijfers'!AR23</f>
        <v>0</v>
      </c>
      <c r="AS239" s="11">
        <f>'PV STOP cijfers'!AS23</f>
        <v>0</v>
      </c>
      <c r="AT239" s="11">
        <f>'PV STOP cijfers'!AT23</f>
        <v>0</v>
      </c>
      <c r="AU239" s="11">
        <f>'PV STOP cijfers'!AU23</f>
        <v>0</v>
      </c>
      <c r="AV239" s="11">
        <f>'PV STOP cijfers'!AV23</f>
        <v>0</v>
      </c>
      <c r="AW239" s="11">
        <f>'PV STOP cijfers'!AW23</f>
        <v>0</v>
      </c>
      <c r="AX239" s="11">
        <f>'PV STOP cijfers'!AX23</f>
        <v>0</v>
      </c>
      <c r="AY239" s="11">
        <f>'PV STOP cijfers'!AY23</f>
        <v>0</v>
      </c>
      <c r="AZ239" s="11">
        <f>'PV STOP cijfers'!AZ23</f>
        <v>0</v>
      </c>
      <c r="BA239" s="11">
        <f>'PV STOP cijfers'!BA23</f>
        <v>0</v>
      </c>
      <c r="BB239" s="11">
        <f>'PV STOP cijfers'!BB23</f>
        <v>0</v>
      </c>
      <c r="BC239" s="28">
        <f>'PV STOP cijfers'!BC23</f>
        <v>0</v>
      </c>
      <c r="BD239" s="11">
        <f>'PV STOP cijfers'!BD23</f>
        <v>0</v>
      </c>
      <c r="BE239" s="11">
        <f>'PV STOP cijfers'!BE23</f>
        <v>0</v>
      </c>
      <c r="BF239" s="11">
        <f>'PV STOP cijfers'!BF23</f>
        <v>0</v>
      </c>
      <c r="BG239" s="11">
        <f>'PV STOP cijfers'!BG23</f>
        <v>0</v>
      </c>
      <c r="BH239" s="11">
        <f>'PV STOP cijfers'!BH23</f>
        <v>0</v>
      </c>
      <c r="BI239" s="11">
        <f>'PV STOP cijfers'!BI23</f>
        <v>0</v>
      </c>
      <c r="BJ239" s="11">
        <f>'PV STOP cijfers'!BJ23</f>
        <v>0</v>
      </c>
      <c r="BK239" s="28">
        <f>'PV STOP cijfers'!BK23</f>
        <v>0</v>
      </c>
      <c r="BL239" s="11">
        <f>'PV STOP cijfers'!BL23</f>
        <v>0</v>
      </c>
      <c r="BM239" s="11">
        <f>'PV STOP cijfers'!BM23</f>
        <v>300</v>
      </c>
      <c r="BN239" s="11">
        <f>'PV STOP cijfers'!BN23</f>
        <v>206.66666666666666</v>
      </c>
      <c r="BO239" s="11">
        <f>'PV STOP cijfers'!BO23</f>
        <v>206.66666666666666</v>
      </c>
      <c r="BP239" s="11">
        <f>'PV STOP cijfers'!BP23</f>
        <v>206.66666666666666</v>
      </c>
      <c r="BQ239" s="28">
        <f>'PV STOP cijfers'!BQ23</f>
        <v>0</v>
      </c>
      <c r="BR239" s="11">
        <f>'PV STOP cijfers'!BR23</f>
        <v>0</v>
      </c>
      <c r="BS239" s="11">
        <f>'PV STOP cijfers'!BS23</f>
        <v>0</v>
      </c>
      <c r="BT239" s="11">
        <f>'PV STOP cijfers'!BT23</f>
        <v>0</v>
      </c>
      <c r="BU239" s="11">
        <f>'PV STOP cijfers'!BU23</f>
        <v>0</v>
      </c>
      <c r="BV239" s="11">
        <f>'PV STOP cijfers'!BV23</f>
        <v>0</v>
      </c>
      <c r="BW239" s="11">
        <f>'PV STOP cijfers'!BW23</f>
        <v>0</v>
      </c>
      <c r="BX239" s="49">
        <f>'PV STOP cijfers'!BX23</f>
        <v>0</v>
      </c>
      <c r="BY239" s="11">
        <f>'PV STOP cijfers'!BY23</f>
        <v>1379</v>
      </c>
      <c r="BZ239" s="11">
        <f>'PV STOP cijfers'!BZ23</f>
        <v>0</v>
      </c>
      <c r="CA239" s="11">
        <f>'PV STOP cijfers'!CA23</f>
        <v>0</v>
      </c>
      <c r="CB239" s="11">
        <f>'PV STOP cijfers'!CB23</f>
        <v>0</v>
      </c>
      <c r="CC239" s="11">
        <f>'PV STOP cijfers'!CC23</f>
        <v>0</v>
      </c>
      <c r="CD239" s="11">
        <f>'PV STOP cijfers'!CD23</f>
        <v>0</v>
      </c>
      <c r="CE239" s="11">
        <f>'PV STOP cijfers'!CE23</f>
        <v>0</v>
      </c>
      <c r="CF239" s="11">
        <f>'PV STOP cijfers'!CF23</f>
        <v>0</v>
      </c>
      <c r="CG239" s="11">
        <f>'PV STOP cijfers'!CG23</f>
        <v>0</v>
      </c>
      <c r="CH239" s="11">
        <f>'PV STOP cijfers'!CH23</f>
        <v>0</v>
      </c>
      <c r="CI239" s="11">
        <f>'PV STOP cijfers'!CI23</f>
        <v>0</v>
      </c>
      <c r="CJ239" s="11">
        <f>'PV STOP cijfers'!CJ23</f>
        <v>0</v>
      </c>
      <c r="CK239" s="11">
        <f>'PV STOP cijfers'!CK23</f>
        <v>0</v>
      </c>
      <c r="CL239" s="49">
        <f>'PV STOP cijfers'!CL23</f>
        <v>0</v>
      </c>
      <c r="CM239" s="15">
        <f>'PV STOP cijfers'!CM23</f>
        <v>0</v>
      </c>
      <c r="CN239" s="11">
        <f>'PV STOP cijfers'!CN23</f>
        <v>0</v>
      </c>
      <c r="CO239" s="11">
        <f>'PV STOP cijfers'!CO23</f>
        <v>0</v>
      </c>
      <c r="CP239" s="11">
        <f>'PV STOP cijfers'!CP23</f>
        <v>0</v>
      </c>
      <c r="CQ239" s="11">
        <f>'PV STOP cijfers'!CQ23</f>
        <v>0</v>
      </c>
      <c r="CR239" s="11">
        <f>'PV STOP cijfers'!CR23</f>
        <v>0</v>
      </c>
      <c r="CS239" s="11">
        <f>'PV STOP cijfers'!CS23</f>
        <v>0</v>
      </c>
      <c r="CT239" s="11">
        <f>'PV STOP cijfers'!CT23</f>
        <v>0</v>
      </c>
      <c r="CU239" s="11">
        <f>'PV STOP cijfers'!CU23</f>
        <v>0</v>
      </c>
      <c r="CV239" s="11">
        <f>'PV STOP cijfers'!CV23</f>
        <v>0</v>
      </c>
      <c r="CW239" s="11">
        <f>'PV STOP cijfers'!CW23</f>
        <v>0</v>
      </c>
      <c r="CX239" s="11">
        <f>'PV STOP cijfers'!CX23</f>
        <v>0</v>
      </c>
      <c r="CY239" s="26">
        <f>'PV STOP cijfers'!CY23</f>
        <v>0</v>
      </c>
      <c r="CZ239" s="15">
        <f>'PV STOP cijfers'!CZ23</f>
        <v>0</v>
      </c>
      <c r="DA239" s="11">
        <f>'PV STOP cijfers'!DA23</f>
        <v>0</v>
      </c>
      <c r="DB239" s="11">
        <f>'PV STOP cijfers'!DB23</f>
        <v>0</v>
      </c>
      <c r="DC239" s="11">
        <f>'PV STOP cijfers'!DC23</f>
        <v>0</v>
      </c>
      <c r="DD239" s="11">
        <f>'PV STOP cijfers'!DD23</f>
        <v>0</v>
      </c>
      <c r="DE239" s="11">
        <f>'PV STOP cijfers'!DE23</f>
        <v>0</v>
      </c>
      <c r="DF239" s="11">
        <f>'PV STOP cijfers'!DF23</f>
        <v>0</v>
      </c>
      <c r="DG239" s="11">
        <f>'PV STOP cijfers'!DG23</f>
        <v>0</v>
      </c>
      <c r="DH239" s="11">
        <f>'PV STOP cijfers'!DH23</f>
        <v>0</v>
      </c>
      <c r="DI239" s="11">
        <f>'PV STOP cijfers'!DI23</f>
        <v>0</v>
      </c>
      <c r="DJ239" s="11">
        <f>'PV STOP cijfers'!DJ23</f>
        <v>0</v>
      </c>
      <c r="DK239" s="11">
        <f>'PV STOP cijfers'!DK23</f>
        <v>0</v>
      </c>
      <c r="DL239" s="26">
        <f>'PV STOP cijfers'!DL23</f>
        <v>0</v>
      </c>
    </row>
    <row r="240" spans="1:116">
      <c r="A240" s="47">
        <f>'PV STOP cijfers'!A24</f>
        <v>1100</v>
      </c>
      <c r="B240" s="49" t="str">
        <f>'PV STOP cijfers'!B24</f>
        <v>PD NT 0000, PD NL 0000</v>
      </c>
      <c r="C240" s="56" t="str">
        <f>'PV STOP cijfers'!C24</f>
        <v>Productveiligheid</v>
      </c>
      <c r="D240" s="4" t="str">
        <f>'PV STOP cijfers'!D24</f>
        <v>PV VWS</v>
      </c>
      <c r="E240" s="526" t="str">
        <f>'PV STOP cijfers'!E24</f>
        <v>Persoonlijke beschermingsartikelen verbeterplan</v>
      </c>
      <c r="F240" s="5" t="str">
        <f>'PV STOP cijfers'!F24</f>
        <v>VWS</v>
      </c>
      <c r="G240" s="4" t="str">
        <f>'PV STOP cijfers'!G24</f>
        <v>verbeterplan</v>
      </c>
      <c r="H240" s="533">
        <f>'PV STOP cijfers'!H24</f>
        <v>300</v>
      </c>
      <c r="I240" s="518">
        <f>'PV STOP cijfers'!I24</f>
        <v>300</v>
      </c>
      <c r="J240" s="11">
        <f>'PV STOP cijfers'!J24</f>
        <v>0</v>
      </c>
      <c r="K240" s="11">
        <f>'PV STOP cijfers'!K24</f>
        <v>0</v>
      </c>
      <c r="L240" s="11">
        <f>'PV STOP cijfers'!L24</f>
        <v>0</v>
      </c>
      <c r="M240" s="11">
        <f>'PV STOP cijfers'!M24</f>
        <v>0</v>
      </c>
      <c r="N240" s="11">
        <f>'PV STOP cijfers'!N24</f>
        <v>0</v>
      </c>
      <c r="O240" s="11">
        <f>'PV STOP cijfers'!O24</f>
        <v>0</v>
      </c>
      <c r="P240" s="11">
        <f>'PV STOP cijfers'!P24</f>
        <v>0</v>
      </c>
      <c r="Q240" s="26">
        <f>'PV STOP cijfers'!Q24</f>
        <v>600</v>
      </c>
      <c r="R240" s="15">
        <f>'PV STOP cijfers'!R24</f>
        <v>0</v>
      </c>
      <c r="S240" s="11">
        <f>'PV STOP cijfers'!S24</f>
        <v>0</v>
      </c>
      <c r="T240" s="518">
        <f>'PV STOP cijfers'!T24</f>
        <v>600</v>
      </c>
      <c r="U240" s="11">
        <f>'PV STOP cijfers'!U24</f>
        <v>0</v>
      </c>
      <c r="V240" s="11">
        <f>'PV STOP cijfers'!V24</f>
        <v>0</v>
      </c>
      <c r="W240" s="11">
        <f>'PV STOP cijfers'!W24</f>
        <v>0</v>
      </c>
      <c r="X240" s="11">
        <f>'PV STOP cijfers'!X24</f>
        <v>0</v>
      </c>
      <c r="Y240" s="11">
        <f>'PV STOP cijfers'!Y24</f>
        <v>0</v>
      </c>
      <c r="Z240" s="49">
        <f>'PV STOP cijfers'!Z24</f>
        <v>600</v>
      </c>
      <c r="AA240" s="518">
        <f>'PV STOP cijfers'!AA24</f>
        <v>120</v>
      </c>
      <c r="AB240" s="11">
        <f>'PV STOP cijfers'!AB24</f>
        <v>0</v>
      </c>
      <c r="AC240" s="11">
        <f>'PV STOP cijfers'!AC24</f>
        <v>0</v>
      </c>
      <c r="AD240" s="11">
        <f>'PV STOP cijfers'!AD24</f>
        <v>0</v>
      </c>
      <c r="AE240" s="518">
        <f>'PV STOP cijfers'!AE24</f>
        <v>480</v>
      </c>
      <c r="AF240" s="11">
        <f>'PV STOP cijfers'!AF24</f>
        <v>0</v>
      </c>
      <c r="AG240" s="49">
        <f>'PV STOP cijfers'!AG24</f>
        <v>0</v>
      </c>
      <c r="AH240" s="11">
        <f>'PV STOP cijfers'!AH24</f>
        <v>0</v>
      </c>
      <c r="AI240" s="11">
        <f>'PV STOP cijfers'!AI24</f>
        <v>0</v>
      </c>
      <c r="AJ240" s="11">
        <f>'PV STOP cijfers'!AJ24</f>
        <v>0</v>
      </c>
      <c r="AK240" s="11">
        <f>'PV STOP cijfers'!AK24</f>
        <v>120</v>
      </c>
      <c r="AL240" s="28">
        <f>'PV STOP cijfers'!AL24</f>
        <v>0</v>
      </c>
      <c r="AM240" s="11">
        <f>'PV STOP cijfers'!AM24</f>
        <v>0</v>
      </c>
      <c r="AN240" s="11">
        <f>'PV STOP cijfers'!AN24</f>
        <v>0</v>
      </c>
      <c r="AO240" s="11">
        <f>'PV STOP cijfers'!AO24</f>
        <v>0</v>
      </c>
      <c r="AP240" s="11">
        <f>'PV STOP cijfers'!AP24</f>
        <v>0</v>
      </c>
      <c r="AQ240" s="11">
        <f>'PV STOP cijfers'!AQ24</f>
        <v>0</v>
      </c>
      <c r="AR240" s="28">
        <f>'PV STOP cijfers'!AR24</f>
        <v>0</v>
      </c>
      <c r="AS240" s="11">
        <f>'PV STOP cijfers'!AS24</f>
        <v>0</v>
      </c>
      <c r="AT240" s="11">
        <f>'PV STOP cijfers'!AT24</f>
        <v>0</v>
      </c>
      <c r="AU240" s="11">
        <f>'PV STOP cijfers'!AU24</f>
        <v>0</v>
      </c>
      <c r="AV240" s="11">
        <f>'PV STOP cijfers'!AV24</f>
        <v>0</v>
      </c>
      <c r="AW240" s="11">
        <f>'PV STOP cijfers'!AW24</f>
        <v>0</v>
      </c>
      <c r="AX240" s="11">
        <f>'PV STOP cijfers'!AX24</f>
        <v>0</v>
      </c>
      <c r="AY240" s="11">
        <f>'PV STOP cijfers'!AY24</f>
        <v>0</v>
      </c>
      <c r="AZ240" s="11">
        <f>'PV STOP cijfers'!AZ24</f>
        <v>0</v>
      </c>
      <c r="BA240" s="11">
        <f>'PV STOP cijfers'!BA24</f>
        <v>0</v>
      </c>
      <c r="BB240" s="11">
        <f>'PV STOP cijfers'!BB24</f>
        <v>0</v>
      </c>
      <c r="BC240" s="28">
        <f>'PV STOP cijfers'!BC24</f>
        <v>0</v>
      </c>
      <c r="BD240" s="11">
        <f>'PV STOP cijfers'!BD24</f>
        <v>0</v>
      </c>
      <c r="BE240" s="11">
        <f>'PV STOP cijfers'!BE24</f>
        <v>0</v>
      </c>
      <c r="BF240" s="11">
        <f>'PV STOP cijfers'!BF24</f>
        <v>0</v>
      </c>
      <c r="BG240" s="11">
        <f>'PV STOP cijfers'!BG24</f>
        <v>0</v>
      </c>
      <c r="BH240" s="11">
        <f>'PV STOP cijfers'!BH24</f>
        <v>0</v>
      </c>
      <c r="BI240" s="11">
        <f>'PV STOP cijfers'!BI24</f>
        <v>0</v>
      </c>
      <c r="BJ240" s="11">
        <f>'PV STOP cijfers'!BJ24</f>
        <v>0</v>
      </c>
      <c r="BK240" s="28">
        <f>'PV STOP cijfers'!BK24</f>
        <v>0</v>
      </c>
      <c r="BL240" s="11">
        <f>'PV STOP cijfers'!BL24</f>
        <v>0</v>
      </c>
      <c r="BM240" s="11">
        <f>'PV STOP cijfers'!BM24</f>
        <v>300</v>
      </c>
      <c r="BN240" s="11">
        <f>'PV STOP cijfers'!BN24</f>
        <v>60</v>
      </c>
      <c r="BO240" s="11">
        <f>'PV STOP cijfers'!BO24</f>
        <v>60</v>
      </c>
      <c r="BP240" s="11">
        <f>'PV STOP cijfers'!BP24</f>
        <v>60</v>
      </c>
      <c r="BQ240" s="28">
        <f>'PV STOP cijfers'!BQ24</f>
        <v>0</v>
      </c>
      <c r="BR240" s="11">
        <f>'PV STOP cijfers'!BR24</f>
        <v>0</v>
      </c>
      <c r="BS240" s="11">
        <f>'PV STOP cijfers'!BS24</f>
        <v>0</v>
      </c>
      <c r="BT240" s="11">
        <f>'PV STOP cijfers'!BT24</f>
        <v>0</v>
      </c>
      <c r="BU240" s="11">
        <f>'PV STOP cijfers'!BU24</f>
        <v>0</v>
      </c>
      <c r="BV240" s="11">
        <f>'PV STOP cijfers'!BV24</f>
        <v>0</v>
      </c>
      <c r="BW240" s="11">
        <f>'PV STOP cijfers'!BW24</f>
        <v>0</v>
      </c>
      <c r="BX240" s="49">
        <f>'PV STOP cijfers'!BX24</f>
        <v>0</v>
      </c>
      <c r="BY240" s="11">
        <f>'PV STOP cijfers'!BY24</f>
        <v>600</v>
      </c>
      <c r="BZ240" s="11">
        <f>'PV STOP cijfers'!BZ24</f>
        <v>0</v>
      </c>
      <c r="CA240" s="11">
        <f>'PV STOP cijfers'!CA24</f>
        <v>0</v>
      </c>
      <c r="CB240" s="11">
        <f>'PV STOP cijfers'!CB24</f>
        <v>0</v>
      </c>
      <c r="CC240" s="11">
        <f>'PV STOP cijfers'!CC24</f>
        <v>0</v>
      </c>
      <c r="CD240" s="11">
        <f>'PV STOP cijfers'!CD24</f>
        <v>0</v>
      </c>
      <c r="CE240" s="11">
        <f>'PV STOP cijfers'!CE24</f>
        <v>0</v>
      </c>
      <c r="CF240" s="11">
        <f>'PV STOP cijfers'!CF24</f>
        <v>0</v>
      </c>
      <c r="CG240" s="11">
        <f>'PV STOP cijfers'!CG24</f>
        <v>0</v>
      </c>
      <c r="CH240" s="11">
        <f>'PV STOP cijfers'!CH24</f>
        <v>0</v>
      </c>
      <c r="CI240" s="11">
        <f>'PV STOP cijfers'!CI24</f>
        <v>0</v>
      </c>
      <c r="CJ240" s="11">
        <f>'PV STOP cijfers'!CJ24</f>
        <v>0</v>
      </c>
      <c r="CK240" s="11">
        <f>'PV STOP cijfers'!CK24</f>
        <v>0</v>
      </c>
      <c r="CL240" s="49">
        <f>'PV STOP cijfers'!CL24</f>
        <v>0</v>
      </c>
      <c r="CM240" s="15">
        <f>'PV STOP cijfers'!CM24</f>
        <v>0</v>
      </c>
      <c r="CN240" s="11">
        <f>'PV STOP cijfers'!CN24</f>
        <v>0</v>
      </c>
      <c r="CO240" s="11">
        <f>'PV STOP cijfers'!CO24</f>
        <v>0</v>
      </c>
      <c r="CP240" s="11">
        <f>'PV STOP cijfers'!CP24</f>
        <v>0</v>
      </c>
      <c r="CQ240" s="11">
        <f>'PV STOP cijfers'!CQ24</f>
        <v>0</v>
      </c>
      <c r="CR240" s="11">
        <f>'PV STOP cijfers'!CR24</f>
        <v>0</v>
      </c>
      <c r="CS240" s="11">
        <f>'PV STOP cijfers'!CS24</f>
        <v>0</v>
      </c>
      <c r="CT240" s="11">
        <f>'PV STOP cijfers'!CT24</f>
        <v>0</v>
      </c>
      <c r="CU240" s="11">
        <f>'PV STOP cijfers'!CU24</f>
        <v>0</v>
      </c>
      <c r="CV240" s="11">
        <f>'PV STOP cijfers'!CV24</f>
        <v>0</v>
      </c>
      <c r="CW240" s="11">
        <f>'PV STOP cijfers'!CW24</f>
        <v>0</v>
      </c>
      <c r="CX240" s="11">
        <f>'PV STOP cijfers'!CX24</f>
        <v>0</v>
      </c>
      <c r="CY240" s="26">
        <f>'PV STOP cijfers'!CY24</f>
        <v>0</v>
      </c>
      <c r="CZ240" s="15">
        <f>'PV STOP cijfers'!CZ24</f>
        <v>0</v>
      </c>
      <c r="DA240" s="11">
        <f>'PV STOP cijfers'!DA24</f>
        <v>0</v>
      </c>
      <c r="DB240" s="11">
        <f>'PV STOP cijfers'!DB24</f>
        <v>0</v>
      </c>
      <c r="DC240" s="11">
        <f>'PV STOP cijfers'!DC24</f>
        <v>0</v>
      </c>
      <c r="DD240" s="11">
        <f>'PV STOP cijfers'!DD24</f>
        <v>0</v>
      </c>
      <c r="DE240" s="11">
        <f>'PV STOP cijfers'!DE24</f>
        <v>0</v>
      </c>
      <c r="DF240" s="11">
        <f>'PV STOP cijfers'!DF24</f>
        <v>0</v>
      </c>
      <c r="DG240" s="11">
        <f>'PV STOP cijfers'!DG24</f>
        <v>0</v>
      </c>
      <c r="DH240" s="11">
        <f>'PV STOP cijfers'!DH24</f>
        <v>0</v>
      </c>
      <c r="DI240" s="11">
        <f>'PV STOP cijfers'!DI24</f>
        <v>0</v>
      </c>
      <c r="DJ240" s="11">
        <f>'PV STOP cijfers'!DJ24</f>
        <v>0</v>
      </c>
      <c r="DK240" s="11">
        <f>'PV STOP cijfers'!DK24</f>
        <v>0</v>
      </c>
      <c r="DL240" s="26">
        <f>'PV STOP cijfers'!DL24</f>
        <v>0</v>
      </c>
    </row>
    <row r="241" spans="1:116">
      <c r="A241" s="47">
        <f>'PV STOP cijfers'!A25</f>
        <v>0</v>
      </c>
      <c r="B241" s="49">
        <f>'PV STOP cijfers'!B25</f>
        <v>0</v>
      </c>
      <c r="C241" s="56" t="str">
        <f>'PV STOP cijfers'!C25</f>
        <v>Productveiligheid</v>
      </c>
      <c r="D241" s="4" t="str">
        <f>'PV STOP cijfers'!D25</f>
        <v>PV VWS</v>
      </c>
      <c r="E241" s="4" t="str">
        <f>'PV STOP cijfers'!E25</f>
        <v>Speelgoed en baby- en kinderartikel (fysisch/mechanisch/elektrisch)</v>
      </c>
      <c r="F241" s="5" t="str">
        <f>'PV STOP cijfers'!F25</f>
        <v>VWS</v>
      </c>
      <c r="G241" s="4" t="str">
        <f>'PV STOP cijfers'!G25</f>
        <v>Ja/Ja</v>
      </c>
      <c r="H241" s="15">
        <f>'PV STOP cijfers'!H25</f>
        <v>0</v>
      </c>
      <c r="I241" s="11">
        <f>'PV STOP cijfers'!I25</f>
        <v>0</v>
      </c>
      <c r="J241" s="11">
        <f>'PV STOP cijfers'!J25</f>
        <v>0</v>
      </c>
      <c r="K241" s="11">
        <f>'PV STOP cijfers'!K25</f>
        <v>0</v>
      </c>
      <c r="L241" s="11">
        <f>'PV STOP cijfers'!L25</f>
        <v>0</v>
      </c>
      <c r="M241" s="11">
        <f>'PV STOP cijfers'!M25</f>
        <v>0</v>
      </c>
      <c r="N241" s="11">
        <f>'PV STOP cijfers'!N25</f>
        <v>0</v>
      </c>
      <c r="O241" s="11">
        <f>'PV STOP cijfers'!O25</f>
        <v>0</v>
      </c>
      <c r="P241" s="11">
        <f>'PV STOP cijfers'!P25</f>
        <v>0</v>
      </c>
      <c r="Q241" s="26">
        <f>'PV STOP cijfers'!Q25</f>
        <v>0</v>
      </c>
      <c r="R241" s="15">
        <f>'PV STOP cijfers'!R25</f>
        <v>0</v>
      </c>
      <c r="S241" s="11">
        <f>'PV STOP cijfers'!S25</f>
        <v>0</v>
      </c>
      <c r="T241" s="11">
        <f>'PV STOP cijfers'!T25</f>
        <v>0</v>
      </c>
      <c r="U241" s="11">
        <f>'PV STOP cijfers'!U25</f>
        <v>0</v>
      </c>
      <c r="V241" s="11">
        <f>'PV STOP cijfers'!V25</f>
        <v>0</v>
      </c>
      <c r="W241" s="11">
        <f>'PV STOP cijfers'!W25</f>
        <v>0</v>
      </c>
      <c r="X241" s="11">
        <f>'PV STOP cijfers'!X25</f>
        <v>0</v>
      </c>
      <c r="Y241" s="11">
        <f>'PV STOP cijfers'!Y25</f>
        <v>0</v>
      </c>
      <c r="Z241" s="49">
        <f>'PV STOP cijfers'!Z25</f>
        <v>0</v>
      </c>
      <c r="AA241" s="11">
        <f>'PV STOP cijfers'!AA25</f>
        <v>0</v>
      </c>
      <c r="AB241" s="11">
        <f>'PV STOP cijfers'!AB25</f>
        <v>0</v>
      </c>
      <c r="AC241" s="11">
        <f>'PV STOP cijfers'!AC25</f>
        <v>0</v>
      </c>
      <c r="AD241" s="11">
        <f>'PV STOP cijfers'!AD25</f>
        <v>0</v>
      </c>
      <c r="AE241" s="11">
        <f>'PV STOP cijfers'!AE25</f>
        <v>0</v>
      </c>
      <c r="AF241" s="11">
        <f>'PV STOP cijfers'!AF25</f>
        <v>0</v>
      </c>
      <c r="AG241" s="49">
        <f>'PV STOP cijfers'!AG25</f>
        <v>0</v>
      </c>
      <c r="AH241" s="11">
        <f>'PV STOP cijfers'!AH25</f>
        <v>0</v>
      </c>
      <c r="AI241" s="11">
        <f>'PV STOP cijfers'!AI25</f>
        <v>0</v>
      </c>
      <c r="AJ241" s="11">
        <f>'PV STOP cijfers'!AJ25</f>
        <v>0</v>
      </c>
      <c r="AK241" s="11">
        <f>'PV STOP cijfers'!AK25</f>
        <v>0</v>
      </c>
      <c r="AL241" s="28">
        <f>'PV STOP cijfers'!AL25</f>
        <v>0</v>
      </c>
      <c r="AM241" s="11">
        <f>'PV STOP cijfers'!AM25</f>
        <v>0</v>
      </c>
      <c r="AN241" s="11">
        <f>'PV STOP cijfers'!AN25</f>
        <v>0</v>
      </c>
      <c r="AO241" s="11">
        <f>'PV STOP cijfers'!AO25</f>
        <v>0</v>
      </c>
      <c r="AP241" s="11">
        <f>'PV STOP cijfers'!AP25</f>
        <v>0</v>
      </c>
      <c r="AQ241" s="11">
        <f>'PV STOP cijfers'!AQ25</f>
        <v>0</v>
      </c>
      <c r="AR241" s="28">
        <f>'PV STOP cijfers'!AR25</f>
        <v>0</v>
      </c>
      <c r="AS241" s="11">
        <f>'PV STOP cijfers'!AS25</f>
        <v>0</v>
      </c>
      <c r="AT241" s="11">
        <f>'PV STOP cijfers'!AT25</f>
        <v>0</v>
      </c>
      <c r="AU241" s="11">
        <f>'PV STOP cijfers'!AU25</f>
        <v>0</v>
      </c>
      <c r="AV241" s="11">
        <f>'PV STOP cijfers'!AV25</f>
        <v>0</v>
      </c>
      <c r="AW241" s="11">
        <f>'PV STOP cijfers'!AW25</f>
        <v>0</v>
      </c>
      <c r="AX241" s="11">
        <f>'PV STOP cijfers'!AX25</f>
        <v>0</v>
      </c>
      <c r="AY241" s="11">
        <f>'PV STOP cijfers'!AY25</f>
        <v>0</v>
      </c>
      <c r="AZ241" s="11">
        <f>'PV STOP cijfers'!AZ25</f>
        <v>0</v>
      </c>
      <c r="BA241" s="11">
        <f>'PV STOP cijfers'!BA25</f>
        <v>0</v>
      </c>
      <c r="BB241" s="11">
        <f>'PV STOP cijfers'!BB25</f>
        <v>0</v>
      </c>
      <c r="BC241" s="28">
        <f>'PV STOP cijfers'!BC25</f>
        <v>0</v>
      </c>
      <c r="BD241" s="11">
        <f>'PV STOP cijfers'!BD25</f>
        <v>0</v>
      </c>
      <c r="BE241" s="11">
        <f>'PV STOP cijfers'!BE25</f>
        <v>0</v>
      </c>
      <c r="BF241" s="11">
        <f>'PV STOP cijfers'!BF25</f>
        <v>0</v>
      </c>
      <c r="BG241" s="11">
        <f>'PV STOP cijfers'!BG25</f>
        <v>0</v>
      </c>
      <c r="BH241" s="11">
        <f>'PV STOP cijfers'!BH25</f>
        <v>0</v>
      </c>
      <c r="BI241" s="11">
        <f>'PV STOP cijfers'!BI25</f>
        <v>0</v>
      </c>
      <c r="BJ241" s="11">
        <f>'PV STOP cijfers'!BJ25</f>
        <v>0</v>
      </c>
      <c r="BK241" s="28">
        <f>'PV STOP cijfers'!BK25</f>
        <v>0</v>
      </c>
      <c r="BL241" s="11">
        <f>'PV STOP cijfers'!BL25</f>
        <v>0</v>
      </c>
      <c r="BM241" s="11">
        <f>'PV STOP cijfers'!BM25</f>
        <v>0</v>
      </c>
      <c r="BN241" s="11">
        <f>'PV STOP cijfers'!BN25</f>
        <v>0</v>
      </c>
      <c r="BO241" s="11">
        <f>'PV STOP cijfers'!BO25</f>
        <v>0</v>
      </c>
      <c r="BP241" s="11">
        <f>'PV STOP cijfers'!BP25</f>
        <v>0</v>
      </c>
      <c r="BQ241" s="28">
        <f>'PV STOP cijfers'!BQ25</f>
        <v>0</v>
      </c>
      <c r="BR241" s="11">
        <f>'PV STOP cijfers'!BR25</f>
        <v>0</v>
      </c>
      <c r="BS241" s="11">
        <f>'PV STOP cijfers'!BS25</f>
        <v>0</v>
      </c>
      <c r="BT241" s="11">
        <f>'PV STOP cijfers'!BT25</f>
        <v>0</v>
      </c>
      <c r="BU241" s="11">
        <f>'PV STOP cijfers'!BU25</f>
        <v>0</v>
      </c>
      <c r="BV241" s="11">
        <f>'PV STOP cijfers'!BV25</f>
        <v>0</v>
      </c>
      <c r="BW241" s="11">
        <f>'PV STOP cijfers'!BW25</f>
        <v>0</v>
      </c>
      <c r="BX241" s="49">
        <f>'PV STOP cijfers'!BX25</f>
        <v>0</v>
      </c>
      <c r="BY241" s="11">
        <f>'PV STOP cijfers'!BY25</f>
        <v>0</v>
      </c>
      <c r="BZ241" s="11">
        <f>'PV STOP cijfers'!BZ25</f>
        <v>0</v>
      </c>
      <c r="CA241" s="11">
        <f>'PV STOP cijfers'!CA25</f>
        <v>0</v>
      </c>
      <c r="CB241" s="11">
        <f>'PV STOP cijfers'!CB25</f>
        <v>0</v>
      </c>
      <c r="CC241" s="11">
        <f>'PV STOP cijfers'!CC25</f>
        <v>0</v>
      </c>
      <c r="CD241" s="11">
        <f>'PV STOP cijfers'!CD25</f>
        <v>0</v>
      </c>
      <c r="CE241" s="11">
        <f>'PV STOP cijfers'!CE25</f>
        <v>0</v>
      </c>
      <c r="CF241" s="11">
        <f>'PV STOP cijfers'!CF25</f>
        <v>0</v>
      </c>
      <c r="CG241" s="11">
        <f>'PV STOP cijfers'!CG25</f>
        <v>0</v>
      </c>
      <c r="CH241" s="11">
        <f>'PV STOP cijfers'!CH25</f>
        <v>0</v>
      </c>
      <c r="CI241" s="11">
        <f>'PV STOP cijfers'!CI25</f>
        <v>0</v>
      </c>
      <c r="CJ241" s="11">
        <f>'PV STOP cijfers'!CJ25</f>
        <v>0</v>
      </c>
      <c r="CK241" s="11">
        <f>'PV STOP cijfers'!CK25</f>
        <v>0</v>
      </c>
      <c r="CL241" s="49">
        <f>'PV STOP cijfers'!CL25</f>
        <v>0</v>
      </c>
      <c r="CM241" s="15">
        <f>'PV STOP cijfers'!CM25</f>
        <v>0</v>
      </c>
      <c r="CN241" s="11">
        <f>'PV STOP cijfers'!CN25</f>
        <v>0</v>
      </c>
      <c r="CO241" s="11">
        <f>'PV STOP cijfers'!CO25</f>
        <v>0</v>
      </c>
      <c r="CP241" s="11">
        <f>'PV STOP cijfers'!CP25</f>
        <v>0</v>
      </c>
      <c r="CQ241" s="11">
        <f>'PV STOP cijfers'!CQ25</f>
        <v>0</v>
      </c>
      <c r="CR241" s="11">
        <f>'PV STOP cijfers'!CR25</f>
        <v>0</v>
      </c>
      <c r="CS241" s="11">
        <f>'PV STOP cijfers'!CS25</f>
        <v>0</v>
      </c>
      <c r="CT241" s="11">
        <f>'PV STOP cijfers'!CT25</f>
        <v>0</v>
      </c>
      <c r="CU241" s="11">
        <f>'PV STOP cijfers'!CU25</f>
        <v>0</v>
      </c>
      <c r="CV241" s="11">
        <f>'PV STOP cijfers'!CV25</f>
        <v>0</v>
      </c>
      <c r="CW241" s="11">
        <f>'PV STOP cijfers'!CW25</f>
        <v>0</v>
      </c>
      <c r="CX241" s="11">
        <f>'PV STOP cijfers'!CX25</f>
        <v>0</v>
      </c>
      <c r="CY241" s="26">
        <f>'PV STOP cijfers'!CY25</f>
        <v>0</v>
      </c>
      <c r="CZ241" s="15">
        <f>'PV STOP cijfers'!CZ25</f>
        <v>0</v>
      </c>
      <c r="DA241" s="11">
        <f>'PV STOP cijfers'!DA25</f>
        <v>0</v>
      </c>
      <c r="DB241" s="11">
        <f>'PV STOP cijfers'!DB25</f>
        <v>0</v>
      </c>
      <c r="DC241" s="11">
        <f>'PV STOP cijfers'!DC25</f>
        <v>0</v>
      </c>
      <c r="DD241" s="11">
        <f>'PV STOP cijfers'!DD25</f>
        <v>0</v>
      </c>
      <c r="DE241" s="11">
        <f>'PV STOP cijfers'!DE25</f>
        <v>0</v>
      </c>
      <c r="DF241" s="11">
        <f>'PV STOP cijfers'!DF25</f>
        <v>0</v>
      </c>
      <c r="DG241" s="11">
        <f>'PV STOP cijfers'!DG25</f>
        <v>0</v>
      </c>
      <c r="DH241" s="11">
        <f>'PV STOP cijfers'!DH25</f>
        <v>0</v>
      </c>
      <c r="DI241" s="11">
        <f>'PV STOP cijfers'!DI25</f>
        <v>0</v>
      </c>
      <c r="DJ241" s="11">
        <f>'PV STOP cijfers'!DJ25</f>
        <v>0</v>
      </c>
      <c r="DK241" s="11">
        <f>'PV STOP cijfers'!DK25</f>
        <v>0</v>
      </c>
      <c r="DL241" s="26">
        <f>'PV STOP cijfers'!DL25</f>
        <v>0</v>
      </c>
    </row>
    <row r="242" spans="1:116">
      <c r="A242" s="47">
        <f>'PV STOP cijfers'!A26</f>
        <v>1000</v>
      </c>
      <c r="B242" s="49" t="str">
        <f>'PV STOP cijfers'!B26</f>
        <v>PD NT 0000, PD NL 0000</v>
      </c>
      <c r="C242" s="56" t="str">
        <f>'PV STOP cijfers'!C26</f>
        <v>Productveiligheid</v>
      </c>
      <c r="D242" s="4" t="str">
        <f>'PV STOP cijfers'!D26</f>
        <v>PV VWS</v>
      </c>
      <c r="E242" s="4" t="str">
        <f>'PV STOP cijfers'!E26</f>
        <v>Niet geharmoniseerde producten</v>
      </c>
      <c r="F242" s="5" t="str">
        <f>'PV STOP cijfers'!F26</f>
        <v>VWS</v>
      </c>
      <c r="G242" s="4" t="str">
        <f>'PV STOP cijfers'!G26</f>
        <v>Ja/Ja</v>
      </c>
      <c r="H242" s="15">
        <f>'PV STOP cijfers'!H26</f>
        <v>996</v>
      </c>
      <c r="I242" s="11">
        <f>'PV STOP cijfers'!I26</f>
        <v>560</v>
      </c>
      <c r="J242" s="11">
        <f>'PV STOP cijfers'!J26</f>
        <v>0</v>
      </c>
      <c r="K242" s="11">
        <f>'PV STOP cijfers'!K26</f>
        <v>0</v>
      </c>
      <c r="L242" s="11">
        <f>'PV STOP cijfers'!L26</f>
        <v>0</v>
      </c>
      <c r="M242" s="11">
        <f>'PV STOP cijfers'!M26</f>
        <v>0</v>
      </c>
      <c r="N242" s="11">
        <f>'PV STOP cijfers'!N26</f>
        <v>0</v>
      </c>
      <c r="O242" s="11">
        <f>'PV STOP cijfers'!O26</f>
        <v>0</v>
      </c>
      <c r="P242" s="11">
        <f>'PV STOP cijfers'!P26</f>
        <v>0</v>
      </c>
      <c r="Q242" s="26">
        <f>'PV STOP cijfers'!Q26</f>
        <v>1556</v>
      </c>
      <c r="R242" s="15">
        <f>'PV STOP cijfers'!R26</f>
        <v>0</v>
      </c>
      <c r="S242" s="11">
        <f>'PV STOP cijfers'!S26</f>
        <v>0</v>
      </c>
      <c r="T242" s="11">
        <f>'PV STOP cijfers'!T26</f>
        <v>1556</v>
      </c>
      <c r="U242" s="11">
        <f>'PV STOP cijfers'!U26</f>
        <v>0</v>
      </c>
      <c r="V242" s="11">
        <f>'PV STOP cijfers'!V26</f>
        <v>0</v>
      </c>
      <c r="W242" s="11">
        <f>'PV STOP cijfers'!W26</f>
        <v>0</v>
      </c>
      <c r="X242" s="11">
        <f>'PV STOP cijfers'!X26</f>
        <v>0</v>
      </c>
      <c r="Y242" s="11">
        <f>'PV STOP cijfers'!Y26</f>
        <v>0</v>
      </c>
      <c r="Z242" s="49">
        <f>'PV STOP cijfers'!Z26</f>
        <v>1556</v>
      </c>
      <c r="AA242" s="11">
        <f>'PV STOP cijfers'!AA26</f>
        <v>360</v>
      </c>
      <c r="AB242" s="11">
        <f>'PV STOP cijfers'!AB26</f>
        <v>0</v>
      </c>
      <c r="AC242" s="11">
        <f>'PV STOP cijfers'!AC26</f>
        <v>0</v>
      </c>
      <c r="AD242" s="11">
        <f>'PV STOP cijfers'!AD26</f>
        <v>0</v>
      </c>
      <c r="AE242" s="11">
        <f>'PV STOP cijfers'!AE26</f>
        <v>1196</v>
      </c>
      <c r="AF242" s="11">
        <f>'PV STOP cijfers'!AF26</f>
        <v>0</v>
      </c>
      <c r="AG242" s="49">
        <f>'PV STOP cijfers'!AG26</f>
        <v>0</v>
      </c>
      <c r="AH242" s="11">
        <f>'PV STOP cijfers'!AH26</f>
        <v>0</v>
      </c>
      <c r="AI242" s="11">
        <f>'PV STOP cijfers'!AI26</f>
        <v>0</v>
      </c>
      <c r="AJ242" s="11">
        <f>'PV STOP cijfers'!AJ26</f>
        <v>0</v>
      </c>
      <c r="AK242" s="11">
        <f>'PV STOP cijfers'!AK26</f>
        <v>360</v>
      </c>
      <c r="AL242" s="28">
        <f>'PV STOP cijfers'!AL26</f>
        <v>0</v>
      </c>
      <c r="AM242" s="11">
        <f>'PV STOP cijfers'!AM26</f>
        <v>0</v>
      </c>
      <c r="AN242" s="11">
        <f>'PV STOP cijfers'!AN26</f>
        <v>0</v>
      </c>
      <c r="AO242" s="11">
        <f>'PV STOP cijfers'!AO26</f>
        <v>0</v>
      </c>
      <c r="AP242" s="11">
        <f>'PV STOP cijfers'!AP26</f>
        <v>0</v>
      </c>
      <c r="AQ242" s="11">
        <f>'PV STOP cijfers'!AQ26</f>
        <v>0</v>
      </c>
      <c r="AR242" s="28">
        <f>'PV STOP cijfers'!AR26</f>
        <v>0</v>
      </c>
      <c r="AS242" s="11">
        <f>'PV STOP cijfers'!AS26</f>
        <v>0</v>
      </c>
      <c r="AT242" s="11">
        <f>'PV STOP cijfers'!AT26</f>
        <v>0</v>
      </c>
      <c r="AU242" s="11">
        <f>'PV STOP cijfers'!AU26</f>
        <v>0</v>
      </c>
      <c r="AV242" s="11">
        <f>'PV STOP cijfers'!AV26</f>
        <v>0</v>
      </c>
      <c r="AW242" s="11">
        <f>'PV STOP cijfers'!AW26</f>
        <v>0</v>
      </c>
      <c r="AX242" s="11">
        <f>'PV STOP cijfers'!AX26</f>
        <v>0</v>
      </c>
      <c r="AY242" s="11">
        <f>'PV STOP cijfers'!AY26</f>
        <v>0</v>
      </c>
      <c r="AZ242" s="11">
        <f>'PV STOP cijfers'!AZ26</f>
        <v>0</v>
      </c>
      <c r="BA242" s="11">
        <f>'PV STOP cijfers'!BA26</f>
        <v>0</v>
      </c>
      <c r="BB242" s="11">
        <f>'PV STOP cijfers'!BB26</f>
        <v>0</v>
      </c>
      <c r="BC242" s="28">
        <f>'PV STOP cijfers'!BC26</f>
        <v>0</v>
      </c>
      <c r="BD242" s="11">
        <f>'PV STOP cijfers'!BD26</f>
        <v>0</v>
      </c>
      <c r="BE242" s="11">
        <f>'PV STOP cijfers'!BE26</f>
        <v>0</v>
      </c>
      <c r="BF242" s="11">
        <f>'PV STOP cijfers'!BF26</f>
        <v>0</v>
      </c>
      <c r="BG242" s="11">
        <f>'PV STOP cijfers'!BG26</f>
        <v>0</v>
      </c>
      <c r="BH242" s="11">
        <f>'PV STOP cijfers'!BH26</f>
        <v>0</v>
      </c>
      <c r="BI242" s="11">
        <f>'PV STOP cijfers'!BI26</f>
        <v>0</v>
      </c>
      <c r="BJ242" s="11">
        <f>'PV STOP cijfers'!BJ26</f>
        <v>0</v>
      </c>
      <c r="BK242" s="28">
        <f>'PV STOP cijfers'!BK26</f>
        <v>0</v>
      </c>
      <c r="BL242" s="11">
        <f>'PV STOP cijfers'!BL26</f>
        <v>0</v>
      </c>
      <c r="BM242" s="11">
        <f>'PV STOP cijfers'!BM26</f>
        <v>560</v>
      </c>
      <c r="BN242" s="11">
        <f>'PV STOP cijfers'!BN26</f>
        <v>212</v>
      </c>
      <c r="BO242" s="11">
        <f>'PV STOP cijfers'!BO26</f>
        <v>212</v>
      </c>
      <c r="BP242" s="11">
        <f>'PV STOP cijfers'!BP26</f>
        <v>212</v>
      </c>
      <c r="BQ242" s="28">
        <f>'PV STOP cijfers'!BQ26</f>
        <v>0</v>
      </c>
      <c r="BR242" s="11">
        <f>'PV STOP cijfers'!BR26</f>
        <v>0</v>
      </c>
      <c r="BS242" s="11">
        <f>'PV STOP cijfers'!BS26</f>
        <v>0</v>
      </c>
      <c r="BT242" s="11">
        <f>'PV STOP cijfers'!BT26</f>
        <v>0</v>
      </c>
      <c r="BU242" s="11">
        <f>'PV STOP cijfers'!BU26</f>
        <v>0</v>
      </c>
      <c r="BV242" s="11">
        <f>'PV STOP cijfers'!BV26</f>
        <v>0</v>
      </c>
      <c r="BW242" s="11">
        <f>'PV STOP cijfers'!BW26</f>
        <v>0</v>
      </c>
      <c r="BX242" s="49">
        <f>'PV STOP cijfers'!BX26</f>
        <v>0</v>
      </c>
      <c r="BY242" s="11">
        <f>'PV STOP cijfers'!BY26</f>
        <v>1556</v>
      </c>
      <c r="BZ242" s="11">
        <f>'PV STOP cijfers'!BZ26</f>
        <v>0</v>
      </c>
      <c r="CA242" s="11">
        <f>'PV STOP cijfers'!CA26</f>
        <v>0</v>
      </c>
      <c r="CB242" s="11">
        <f>'PV STOP cijfers'!CB26</f>
        <v>0</v>
      </c>
      <c r="CC242" s="11">
        <f>'PV STOP cijfers'!CC26</f>
        <v>0</v>
      </c>
      <c r="CD242" s="11">
        <f>'PV STOP cijfers'!CD26</f>
        <v>0</v>
      </c>
      <c r="CE242" s="11">
        <f>'PV STOP cijfers'!CE26</f>
        <v>0</v>
      </c>
      <c r="CF242" s="11">
        <f>'PV STOP cijfers'!CF26</f>
        <v>0</v>
      </c>
      <c r="CG242" s="11">
        <f>'PV STOP cijfers'!CG26</f>
        <v>0</v>
      </c>
      <c r="CH242" s="11">
        <f>'PV STOP cijfers'!CH26</f>
        <v>0</v>
      </c>
      <c r="CI242" s="11">
        <f>'PV STOP cijfers'!CI26</f>
        <v>0</v>
      </c>
      <c r="CJ242" s="11">
        <f>'PV STOP cijfers'!CJ26</f>
        <v>0</v>
      </c>
      <c r="CK242" s="11">
        <f>'PV STOP cijfers'!CK26</f>
        <v>0</v>
      </c>
      <c r="CL242" s="49">
        <f>'PV STOP cijfers'!CL26</f>
        <v>0</v>
      </c>
      <c r="CM242" s="15">
        <f>'PV STOP cijfers'!CM26</f>
        <v>0</v>
      </c>
      <c r="CN242" s="11">
        <f>'PV STOP cijfers'!CN26</f>
        <v>0</v>
      </c>
      <c r="CO242" s="11">
        <f>'PV STOP cijfers'!CO26</f>
        <v>0</v>
      </c>
      <c r="CP242" s="11">
        <f>'PV STOP cijfers'!CP26</f>
        <v>0</v>
      </c>
      <c r="CQ242" s="11">
        <f>'PV STOP cijfers'!CQ26</f>
        <v>0</v>
      </c>
      <c r="CR242" s="11">
        <f>'PV STOP cijfers'!CR26</f>
        <v>0</v>
      </c>
      <c r="CS242" s="11">
        <f>'PV STOP cijfers'!CS26</f>
        <v>0</v>
      </c>
      <c r="CT242" s="11">
        <f>'PV STOP cijfers'!CT26</f>
        <v>0</v>
      </c>
      <c r="CU242" s="11">
        <f>'PV STOP cijfers'!CU26</f>
        <v>0</v>
      </c>
      <c r="CV242" s="11">
        <f>'PV STOP cijfers'!CV26</f>
        <v>0</v>
      </c>
      <c r="CW242" s="11">
        <f>'PV STOP cijfers'!CW26</f>
        <v>0</v>
      </c>
      <c r="CX242" s="11">
        <f>'PV STOP cijfers'!CX26</f>
        <v>0</v>
      </c>
      <c r="CY242" s="26">
        <f>'PV STOP cijfers'!CY26</f>
        <v>0</v>
      </c>
      <c r="CZ242" s="15">
        <f>'PV STOP cijfers'!CZ26</f>
        <v>0</v>
      </c>
      <c r="DA242" s="11">
        <f>'PV STOP cijfers'!DA26</f>
        <v>0</v>
      </c>
      <c r="DB242" s="11">
        <f>'PV STOP cijfers'!DB26</f>
        <v>0</v>
      </c>
      <c r="DC242" s="11">
        <f>'PV STOP cijfers'!DC26</f>
        <v>0</v>
      </c>
      <c r="DD242" s="11">
        <f>'PV STOP cijfers'!DD26</f>
        <v>0</v>
      </c>
      <c r="DE242" s="11">
        <f>'PV STOP cijfers'!DE26</f>
        <v>0</v>
      </c>
      <c r="DF242" s="11">
        <f>'PV STOP cijfers'!DF26</f>
        <v>0</v>
      </c>
      <c r="DG242" s="11">
        <f>'PV STOP cijfers'!DG26</f>
        <v>0</v>
      </c>
      <c r="DH242" s="11">
        <f>'PV STOP cijfers'!DH26</f>
        <v>0</v>
      </c>
      <c r="DI242" s="11">
        <f>'PV STOP cijfers'!DI26</f>
        <v>0</v>
      </c>
      <c r="DJ242" s="11">
        <f>'PV STOP cijfers'!DJ26</f>
        <v>0</v>
      </c>
      <c r="DK242" s="11">
        <f>'PV STOP cijfers'!DK26</f>
        <v>0</v>
      </c>
      <c r="DL242" s="26">
        <f>'PV STOP cijfers'!DL26</f>
        <v>0</v>
      </c>
    </row>
    <row r="243" spans="1:116" ht="26.4">
      <c r="A243" s="47">
        <f>'PV STOP cijfers'!A27</f>
        <v>1750</v>
      </c>
      <c r="B243" s="49" t="str">
        <f>'PV STOP cijfers'!B27</f>
        <v>PD NT 6640, PD NA 0000</v>
      </c>
      <c r="C243" s="56" t="str">
        <f>'PV STOP cijfers'!C27</f>
        <v>Productveiligheid</v>
      </c>
      <c r="D243" s="4" t="str">
        <f>'PV STOP cijfers'!D27</f>
        <v>PV VWS</v>
      </c>
      <c r="E243" s="653" t="str">
        <f>'PV STOP cijfers'!E27</f>
        <v>Toezicht op AKI's en NOBO's (bijz projecten)</v>
      </c>
      <c r="F243" s="5" t="str">
        <f>'PV STOP cijfers'!F27</f>
        <v>VWS</v>
      </c>
      <c r="G243" s="4" t="str">
        <f>'PV STOP cijfers'!G27</f>
        <v>Ja/Ja</v>
      </c>
      <c r="H243" s="15">
        <f>'PV STOP cijfers'!H27</f>
        <v>1505</v>
      </c>
      <c r="I243" s="11">
        <f>'PV STOP cijfers'!I27</f>
        <v>0</v>
      </c>
      <c r="J243" s="11">
        <f>'PV STOP cijfers'!J27</f>
        <v>0</v>
      </c>
      <c r="K243" s="11">
        <f>'PV STOP cijfers'!K27</f>
        <v>0</v>
      </c>
      <c r="L243" s="11">
        <f>'PV STOP cijfers'!L27</f>
        <v>480</v>
      </c>
      <c r="M243" s="11">
        <f>'PV STOP cijfers'!M27</f>
        <v>0</v>
      </c>
      <c r="N243" s="11">
        <f>'PV STOP cijfers'!N27</f>
        <v>0</v>
      </c>
      <c r="O243" s="11">
        <f>'PV STOP cijfers'!O27</f>
        <v>0</v>
      </c>
      <c r="P243" s="11">
        <f>'PV STOP cijfers'!P27</f>
        <v>0</v>
      </c>
      <c r="Q243" s="26">
        <f>'PV STOP cijfers'!Q27</f>
        <v>1985</v>
      </c>
      <c r="R243" s="15">
        <f>'PV STOP cijfers'!R27</f>
        <v>0</v>
      </c>
      <c r="S243" s="11">
        <f>'PV STOP cijfers'!S27</f>
        <v>0</v>
      </c>
      <c r="T243" s="11">
        <f>'PV STOP cijfers'!T27</f>
        <v>1985</v>
      </c>
      <c r="U243" s="11">
        <f>'PV STOP cijfers'!U27</f>
        <v>0</v>
      </c>
      <c r="V243" s="11">
        <f>'PV STOP cijfers'!V27</f>
        <v>0</v>
      </c>
      <c r="W243" s="11">
        <f>'PV STOP cijfers'!W27</f>
        <v>0</v>
      </c>
      <c r="X243" s="11">
        <f>'PV STOP cijfers'!X27</f>
        <v>0</v>
      </c>
      <c r="Y243" s="11">
        <f>'PV STOP cijfers'!Y27</f>
        <v>0</v>
      </c>
      <c r="Z243" s="49">
        <f>'PV STOP cijfers'!Z27</f>
        <v>1985</v>
      </c>
      <c r="AA243" s="11">
        <f>'PV STOP cijfers'!AA27</f>
        <v>480</v>
      </c>
      <c r="AB243" s="11">
        <f>'PV STOP cijfers'!AB27</f>
        <v>0</v>
      </c>
      <c r="AC243" s="11">
        <f>'PV STOP cijfers'!AC27</f>
        <v>0</v>
      </c>
      <c r="AD243" s="11">
        <f>'PV STOP cijfers'!AD27</f>
        <v>0</v>
      </c>
      <c r="AE243" s="11">
        <f>'PV STOP cijfers'!AE27</f>
        <v>1505</v>
      </c>
      <c r="AF243" s="11">
        <f>'PV STOP cijfers'!AF27</f>
        <v>0</v>
      </c>
      <c r="AG243" s="49">
        <f>'PV STOP cijfers'!AG27</f>
        <v>0</v>
      </c>
      <c r="AH243" s="11">
        <f>'PV STOP cijfers'!AH27</f>
        <v>0</v>
      </c>
      <c r="AI243" s="11">
        <f>'PV STOP cijfers'!AI27</f>
        <v>0</v>
      </c>
      <c r="AJ243" s="11">
        <f>'PV STOP cijfers'!AJ27</f>
        <v>0</v>
      </c>
      <c r="AK243" s="11">
        <f>'PV STOP cijfers'!AK27</f>
        <v>480</v>
      </c>
      <c r="AL243" s="28">
        <f>'PV STOP cijfers'!AL27</f>
        <v>0</v>
      </c>
      <c r="AM243" s="11">
        <f>'PV STOP cijfers'!AM27</f>
        <v>0</v>
      </c>
      <c r="AN243" s="11">
        <f>'PV STOP cijfers'!AN27</f>
        <v>0</v>
      </c>
      <c r="AO243" s="11">
        <f>'PV STOP cijfers'!AO27</f>
        <v>0</v>
      </c>
      <c r="AP243" s="11">
        <f>'PV STOP cijfers'!AP27</f>
        <v>0</v>
      </c>
      <c r="AQ243" s="11">
        <f>'PV STOP cijfers'!AQ27</f>
        <v>0</v>
      </c>
      <c r="AR243" s="28">
        <f>'PV STOP cijfers'!AR27</f>
        <v>0</v>
      </c>
      <c r="AS243" s="11">
        <f>'PV STOP cijfers'!AS27</f>
        <v>0</v>
      </c>
      <c r="AT243" s="11">
        <f>'PV STOP cijfers'!AT27</f>
        <v>0</v>
      </c>
      <c r="AU243" s="11">
        <f>'PV STOP cijfers'!AU27</f>
        <v>0</v>
      </c>
      <c r="AV243" s="11">
        <f>'PV STOP cijfers'!AV27</f>
        <v>0</v>
      </c>
      <c r="AW243" s="11">
        <f>'PV STOP cijfers'!AW27</f>
        <v>0</v>
      </c>
      <c r="AX243" s="11">
        <f>'PV STOP cijfers'!AX27</f>
        <v>0</v>
      </c>
      <c r="AY243" s="11">
        <f>'PV STOP cijfers'!AY27</f>
        <v>0</v>
      </c>
      <c r="AZ243" s="11">
        <f>'PV STOP cijfers'!AZ27</f>
        <v>0</v>
      </c>
      <c r="BA243" s="11">
        <f>'PV STOP cijfers'!BA27</f>
        <v>0</v>
      </c>
      <c r="BB243" s="11">
        <f>'PV STOP cijfers'!BB27</f>
        <v>0</v>
      </c>
      <c r="BC243" s="28">
        <f>'PV STOP cijfers'!BC27</f>
        <v>0</v>
      </c>
      <c r="BD243" s="11">
        <f>'PV STOP cijfers'!BD27</f>
        <v>0</v>
      </c>
      <c r="BE243" s="11">
        <f>'PV STOP cijfers'!BE27</f>
        <v>0</v>
      </c>
      <c r="BF243" s="11">
        <f>'PV STOP cijfers'!BF27</f>
        <v>0</v>
      </c>
      <c r="BG243" s="11">
        <f>'PV STOP cijfers'!BG27</f>
        <v>0</v>
      </c>
      <c r="BH243" s="11">
        <f>'PV STOP cijfers'!BH27</f>
        <v>0</v>
      </c>
      <c r="BI243" s="11">
        <f>'PV STOP cijfers'!BI27</f>
        <v>0</v>
      </c>
      <c r="BJ243" s="11">
        <f>'PV STOP cijfers'!BJ27</f>
        <v>0</v>
      </c>
      <c r="BK243" s="28">
        <f>'PV STOP cijfers'!BK27</f>
        <v>0</v>
      </c>
      <c r="BL243" s="11">
        <f>'PV STOP cijfers'!BL27</f>
        <v>0</v>
      </c>
      <c r="BM243" s="11">
        <f>'PV STOP cijfers'!BM27</f>
        <v>0</v>
      </c>
      <c r="BN243" s="11">
        <f>'PV STOP cijfers'!BN27</f>
        <v>501.66666666666669</v>
      </c>
      <c r="BO243" s="11">
        <f>'PV STOP cijfers'!BO27</f>
        <v>501.66666666666669</v>
      </c>
      <c r="BP243" s="11">
        <f>'PV STOP cijfers'!BP27</f>
        <v>501.66666666666669</v>
      </c>
      <c r="BQ243" s="28">
        <f>'PV STOP cijfers'!BQ27</f>
        <v>0</v>
      </c>
      <c r="BR243" s="11">
        <f>'PV STOP cijfers'!BR27</f>
        <v>0</v>
      </c>
      <c r="BS243" s="11">
        <f>'PV STOP cijfers'!BS27</f>
        <v>0</v>
      </c>
      <c r="BT243" s="11">
        <f>'PV STOP cijfers'!BT27</f>
        <v>0</v>
      </c>
      <c r="BU243" s="11">
        <f>'PV STOP cijfers'!BU27</f>
        <v>0</v>
      </c>
      <c r="BV243" s="11">
        <f>'PV STOP cijfers'!BV27</f>
        <v>0</v>
      </c>
      <c r="BW243" s="11">
        <f>'PV STOP cijfers'!BW27</f>
        <v>0</v>
      </c>
      <c r="BX243" s="49">
        <f>'PV STOP cijfers'!BX27</f>
        <v>0</v>
      </c>
      <c r="BY243" s="11">
        <f>'PV STOP cijfers'!BY27</f>
        <v>1985.0000000000002</v>
      </c>
      <c r="BZ243" s="11">
        <f>'PV STOP cijfers'!BZ27</f>
        <v>0</v>
      </c>
      <c r="CA243" s="11">
        <f>'PV STOP cijfers'!CA27</f>
        <v>0</v>
      </c>
      <c r="CB243" s="11">
        <f>'PV STOP cijfers'!CB27</f>
        <v>0</v>
      </c>
      <c r="CC243" s="11">
        <f>'PV STOP cijfers'!CC27</f>
        <v>0</v>
      </c>
      <c r="CD243" s="11">
        <f>'PV STOP cijfers'!CD27</f>
        <v>0</v>
      </c>
      <c r="CE243" s="11">
        <f>'PV STOP cijfers'!CE27</f>
        <v>0</v>
      </c>
      <c r="CF243" s="11">
        <f>'PV STOP cijfers'!CF27</f>
        <v>0</v>
      </c>
      <c r="CG243" s="11">
        <f>'PV STOP cijfers'!CG27</f>
        <v>0</v>
      </c>
      <c r="CH243" s="11">
        <f>'PV STOP cijfers'!CH27</f>
        <v>0</v>
      </c>
      <c r="CI243" s="11">
        <f>'PV STOP cijfers'!CI27</f>
        <v>0</v>
      </c>
      <c r="CJ243" s="11">
        <f>'PV STOP cijfers'!CJ27</f>
        <v>0</v>
      </c>
      <c r="CK243" s="11">
        <f>'PV STOP cijfers'!CK27</f>
        <v>0</v>
      </c>
      <c r="CL243" s="49">
        <f>'PV STOP cijfers'!CL27</f>
        <v>0</v>
      </c>
      <c r="CM243" s="15">
        <f>'PV STOP cijfers'!CM27</f>
        <v>0</v>
      </c>
      <c r="CN243" s="11">
        <f>'PV STOP cijfers'!CN27</f>
        <v>0</v>
      </c>
      <c r="CO243" s="11">
        <f>'PV STOP cijfers'!CO27</f>
        <v>0</v>
      </c>
      <c r="CP243" s="11">
        <f>'PV STOP cijfers'!CP27</f>
        <v>0</v>
      </c>
      <c r="CQ243" s="11">
        <f>'PV STOP cijfers'!CQ27</f>
        <v>0</v>
      </c>
      <c r="CR243" s="11">
        <f>'PV STOP cijfers'!CR27</f>
        <v>0</v>
      </c>
      <c r="CS243" s="11">
        <f>'PV STOP cijfers'!CS27</f>
        <v>0</v>
      </c>
      <c r="CT243" s="11">
        <f>'PV STOP cijfers'!CT27</f>
        <v>0</v>
      </c>
      <c r="CU243" s="11">
        <f>'PV STOP cijfers'!CU27</f>
        <v>0</v>
      </c>
      <c r="CV243" s="11">
        <f>'PV STOP cijfers'!CV27</f>
        <v>0</v>
      </c>
      <c r="CW243" s="11">
        <f>'PV STOP cijfers'!CW27</f>
        <v>0</v>
      </c>
      <c r="CX243" s="11">
        <f>'PV STOP cijfers'!CX27</f>
        <v>0</v>
      </c>
      <c r="CY243" s="26">
        <f>'PV STOP cijfers'!CY27</f>
        <v>0</v>
      </c>
      <c r="CZ243" s="15">
        <f>'PV STOP cijfers'!CZ27</f>
        <v>0</v>
      </c>
      <c r="DA243" s="11">
        <f>'PV STOP cijfers'!DA27</f>
        <v>0</v>
      </c>
      <c r="DB243" s="11">
        <f>'PV STOP cijfers'!DB27</f>
        <v>0</v>
      </c>
      <c r="DC243" s="11">
        <f>'PV STOP cijfers'!DC27</f>
        <v>0</v>
      </c>
      <c r="DD243" s="11">
        <f>'PV STOP cijfers'!DD27</f>
        <v>0</v>
      </c>
      <c r="DE243" s="11">
        <f>'PV STOP cijfers'!DE27</f>
        <v>0</v>
      </c>
      <c r="DF243" s="11">
        <f>'PV STOP cijfers'!DF27</f>
        <v>0</v>
      </c>
      <c r="DG243" s="11">
        <f>'PV STOP cijfers'!DG27</f>
        <v>0</v>
      </c>
      <c r="DH243" s="11">
        <f>'PV STOP cijfers'!DH27</f>
        <v>0</v>
      </c>
      <c r="DI243" s="11">
        <f>'PV STOP cijfers'!DI27</f>
        <v>0</v>
      </c>
      <c r="DJ243" s="11">
        <f>'PV STOP cijfers'!DJ27</f>
        <v>0</v>
      </c>
      <c r="DK243" s="11">
        <f>'PV STOP cijfers'!DK27</f>
        <v>0</v>
      </c>
      <c r="DL243" s="26">
        <f>'PV STOP cijfers'!DL27</f>
        <v>0</v>
      </c>
    </row>
    <row r="244" spans="1:116" ht="26.4">
      <c r="A244" s="47">
        <f>'PV STOP cijfers'!A28</f>
        <v>1750</v>
      </c>
      <c r="B244" s="49" t="str">
        <f>'PV STOP cijfers'!B28</f>
        <v>PD NT 6640, PD NA 0000</v>
      </c>
      <c r="C244" s="56" t="str">
        <f>'PV STOP cijfers'!C28</f>
        <v>Productveiligheid</v>
      </c>
      <c r="D244" s="4" t="str">
        <f>'PV STOP cijfers'!D28</f>
        <v>PV VWS</v>
      </c>
      <c r="E244" s="655" t="str">
        <f>'PV STOP cijfers'!E28</f>
        <v>Toezicht op AKI's en NOBO's (bijz projecten) Verbeterplan</v>
      </c>
      <c r="F244" s="5" t="str">
        <f>'PV STOP cijfers'!F28</f>
        <v>VWS</v>
      </c>
      <c r="G244" s="4" t="str">
        <f>'PV STOP cijfers'!G28</f>
        <v>verbeterplan</v>
      </c>
      <c r="H244" s="533">
        <f>'PV STOP cijfers'!H28</f>
        <v>675</v>
      </c>
      <c r="I244" s="11">
        <f>'PV STOP cijfers'!I28</f>
        <v>0</v>
      </c>
      <c r="J244" s="11">
        <f>'PV STOP cijfers'!J28</f>
        <v>0</v>
      </c>
      <c r="K244" s="11">
        <f>'PV STOP cijfers'!K28</f>
        <v>0</v>
      </c>
      <c r="L244" s="11">
        <f>'PV STOP cijfers'!L28</f>
        <v>0</v>
      </c>
      <c r="M244" s="11">
        <f>'PV STOP cijfers'!M28</f>
        <v>0</v>
      </c>
      <c r="N244" s="11">
        <f>'PV STOP cijfers'!N28</f>
        <v>0</v>
      </c>
      <c r="O244" s="11">
        <f>'PV STOP cijfers'!O28</f>
        <v>0</v>
      </c>
      <c r="P244" s="11">
        <f>'PV STOP cijfers'!P28</f>
        <v>0</v>
      </c>
      <c r="Q244" s="26">
        <f>'PV STOP cijfers'!Q28</f>
        <v>675</v>
      </c>
      <c r="R244" s="15">
        <f>'PV STOP cijfers'!R28</f>
        <v>0</v>
      </c>
      <c r="S244" s="11">
        <f>'PV STOP cijfers'!S28</f>
        <v>0</v>
      </c>
      <c r="T244" s="518">
        <f>'PV STOP cijfers'!T28</f>
        <v>675</v>
      </c>
      <c r="U244" s="11">
        <f>'PV STOP cijfers'!U28</f>
        <v>0</v>
      </c>
      <c r="V244" s="11">
        <f>'PV STOP cijfers'!V28</f>
        <v>0</v>
      </c>
      <c r="W244" s="11">
        <f>'PV STOP cijfers'!W28</f>
        <v>0</v>
      </c>
      <c r="X244" s="11">
        <f>'PV STOP cijfers'!X28</f>
        <v>0</v>
      </c>
      <c r="Y244" s="11">
        <f>'PV STOP cijfers'!Y28</f>
        <v>0</v>
      </c>
      <c r="Z244" s="49">
        <f>'PV STOP cijfers'!Z28</f>
        <v>675</v>
      </c>
      <c r="AA244" s="518">
        <f>'PV STOP cijfers'!AA28</f>
        <v>675</v>
      </c>
      <c r="AB244" s="11">
        <f>'PV STOP cijfers'!AB28</f>
        <v>0</v>
      </c>
      <c r="AC244" s="11">
        <f>'PV STOP cijfers'!AC28</f>
        <v>0</v>
      </c>
      <c r="AD244" s="11">
        <f>'PV STOP cijfers'!AD28</f>
        <v>0</v>
      </c>
      <c r="AE244" s="11">
        <f>'PV STOP cijfers'!AE28</f>
        <v>0</v>
      </c>
      <c r="AF244" s="11">
        <f>'PV STOP cijfers'!AF28</f>
        <v>0</v>
      </c>
      <c r="AG244" s="49">
        <f>'PV STOP cijfers'!AG28</f>
        <v>0</v>
      </c>
      <c r="AH244" s="11">
        <f>'PV STOP cijfers'!AH28</f>
        <v>0</v>
      </c>
      <c r="AI244" s="11">
        <f>'PV STOP cijfers'!AI28</f>
        <v>0</v>
      </c>
      <c r="AJ244" s="11">
        <f>'PV STOP cijfers'!AJ28</f>
        <v>0</v>
      </c>
      <c r="AK244" s="11">
        <f>'PV STOP cijfers'!AK28</f>
        <v>675</v>
      </c>
      <c r="AL244" s="28">
        <f>'PV STOP cijfers'!AL28</f>
        <v>0</v>
      </c>
      <c r="AM244" s="11">
        <f>'PV STOP cijfers'!AM28</f>
        <v>0</v>
      </c>
      <c r="AN244" s="11">
        <f>'PV STOP cijfers'!AN28</f>
        <v>0</v>
      </c>
      <c r="AO244" s="11">
        <f>'PV STOP cijfers'!AO28</f>
        <v>0</v>
      </c>
      <c r="AP244" s="11">
        <f>'PV STOP cijfers'!AP28</f>
        <v>0</v>
      </c>
      <c r="AQ244" s="11">
        <f>'PV STOP cijfers'!AQ28</f>
        <v>0</v>
      </c>
      <c r="AR244" s="28">
        <f>'PV STOP cijfers'!AR28</f>
        <v>0</v>
      </c>
      <c r="AS244" s="11">
        <f>'PV STOP cijfers'!AS28</f>
        <v>0</v>
      </c>
      <c r="AT244" s="11">
        <f>'PV STOP cijfers'!AT28</f>
        <v>0</v>
      </c>
      <c r="AU244" s="11">
        <f>'PV STOP cijfers'!AU28</f>
        <v>0</v>
      </c>
      <c r="AV244" s="11">
        <f>'PV STOP cijfers'!AV28</f>
        <v>0</v>
      </c>
      <c r="AW244" s="11">
        <f>'PV STOP cijfers'!AW28</f>
        <v>0</v>
      </c>
      <c r="AX244" s="11">
        <f>'PV STOP cijfers'!AX28</f>
        <v>0</v>
      </c>
      <c r="AY244" s="11">
        <f>'PV STOP cijfers'!AY28</f>
        <v>0</v>
      </c>
      <c r="AZ244" s="11">
        <f>'PV STOP cijfers'!AZ28</f>
        <v>0</v>
      </c>
      <c r="BA244" s="11">
        <f>'PV STOP cijfers'!BA28</f>
        <v>0</v>
      </c>
      <c r="BB244" s="11">
        <f>'PV STOP cijfers'!BB28</f>
        <v>0</v>
      </c>
      <c r="BC244" s="28">
        <f>'PV STOP cijfers'!BC28</f>
        <v>0</v>
      </c>
      <c r="BD244" s="11">
        <f>'PV STOP cijfers'!BD28</f>
        <v>0</v>
      </c>
      <c r="BE244" s="11">
        <f>'PV STOP cijfers'!BE28</f>
        <v>0</v>
      </c>
      <c r="BF244" s="11">
        <f>'PV STOP cijfers'!BF28</f>
        <v>0</v>
      </c>
      <c r="BG244" s="11">
        <f>'PV STOP cijfers'!BG28</f>
        <v>0</v>
      </c>
      <c r="BH244" s="11">
        <f>'PV STOP cijfers'!BH28</f>
        <v>0</v>
      </c>
      <c r="BI244" s="11">
        <f>'PV STOP cijfers'!BI28</f>
        <v>0</v>
      </c>
      <c r="BJ244" s="11">
        <f>'PV STOP cijfers'!BJ28</f>
        <v>0</v>
      </c>
      <c r="BK244" s="28">
        <f>'PV STOP cijfers'!BK28</f>
        <v>0</v>
      </c>
      <c r="BL244" s="11">
        <f>'PV STOP cijfers'!BL28</f>
        <v>0</v>
      </c>
      <c r="BM244" s="11">
        <f>'PV STOP cijfers'!BM28</f>
        <v>0</v>
      </c>
      <c r="BN244" s="11" t="str">
        <f>'PV STOP cijfers'!BN28</f>
        <v>to</v>
      </c>
      <c r="BO244" s="11" t="str">
        <f>'PV STOP cijfers'!BO28</f>
        <v>to</v>
      </c>
      <c r="BP244" s="11" t="str">
        <f>'PV STOP cijfers'!BP28</f>
        <v>to</v>
      </c>
      <c r="BQ244" s="28">
        <f>'PV STOP cijfers'!BQ28</f>
        <v>0</v>
      </c>
      <c r="BR244" s="11">
        <f>'PV STOP cijfers'!BR28</f>
        <v>0</v>
      </c>
      <c r="BS244" s="11">
        <f>'PV STOP cijfers'!BS28</f>
        <v>0</v>
      </c>
      <c r="BT244" s="11">
        <f>'PV STOP cijfers'!BT28</f>
        <v>0</v>
      </c>
      <c r="BU244" s="11">
        <f>'PV STOP cijfers'!BU28</f>
        <v>0</v>
      </c>
      <c r="BV244" s="11">
        <f>'PV STOP cijfers'!BV28</f>
        <v>0</v>
      </c>
      <c r="BW244" s="11">
        <f>'PV STOP cijfers'!BW28</f>
        <v>0</v>
      </c>
      <c r="BX244" s="49">
        <f>'PV STOP cijfers'!BX28</f>
        <v>0</v>
      </c>
      <c r="BY244" s="11">
        <f>'PV STOP cijfers'!BY28</f>
        <v>675</v>
      </c>
      <c r="BZ244" s="11">
        <f>'PV STOP cijfers'!BZ28</f>
        <v>0</v>
      </c>
      <c r="CA244" s="11">
        <f>'PV STOP cijfers'!CA28</f>
        <v>0</v>
      </c>
      <c r="CB244" s="11">
        <f>'PV STOP cijfers'!CB28</f>
        <v>0</v>
      </c>
      <c r="CC244" s="11">
        <f>'PV STOP cijfers'!CC28</f>
        <v>0</v>
      </c>
      <c r="CD244" s="11">
        <f>'PV STOP cijfers'!CD28</f>
        <v>0</v>
      </c>
      <c r="CE244" s="11">
        <f>'PV STOP cijfers'!CE28</f>
        <v>0</v>
      </c>
      <c r="CF244" s="11">
        <f>'PV STOP cijfers'!CF28</f>
        <v>0</v>
      </c>
      <c r="CG244" s="11">
        <f>'PV STOP cijfers'!CG28</f>
        <v>0</v>
      </c>
      <c r="CH244" s="11">
        <f>'PV STOP cijfers'!CH28</f>
        <v>0</v>
      </c>
      <c r="CI244" s="11">
        <f>'PV STOP cijfers'!CI28</f>
        <v>0</v>
      </c>
      <c r="CJ244" s="11">
        <f>'PV STOP cijfers'!CJ28</f>
        <v>0</v>
      </c>
      <c r="CK244" s="11">
        <f>'PV STOP cijfers'!CK28</f>
        <v>0</v>
      </c>
      <c r="CL244" s="49">
        <f>'PV STOP cijfers'!CL28</f>
        <v>0</v>
      </c>
      <c r="CM244" s="15">
        <f>'PV STOP cijfers'!CM28</f>
        <v>0</v>
      </c>
      <c r="CN244" s="11">
        <f>'PV STOP cijfers'!CN28</f>
        <v>0</v>
      </c>
      <c r="CO244" s="11">
        <f>'PV STOP cijfers'!CO28</f>
        <v>0</v>
      </c>
      <c r="CP244" s="11">
        <f>'PV STOP cijfers'!CP28</f>
        <v>0</v>
      </c>
      <c r="CQ244" s="11">
        <f>'PV STOP cijfers'!CQ28</f>
        <v>0</v>
      </c>
      <c r="CR244" s="11">
        <f>'PV STOP cijfers'!CR28</f>
        <v>0</v>
      </c>
      <c r="CS244" s="11">
        <f>'PV STOP cijfers'!CS28</f>
        <v>0</v>
      </c>
      <c r="CT244" s="11">
        <f>'PV STOP cijfers'!CT28</f>
        <v>0</v>
      </c>
      <c r="CU244" s="11">
        <f>'PV STOP cijfers'!CU28</f>
        <v>0</v>
      </c>
      <c r="CV244" s="11">
        <f>'PV STOP cijfers'!CV28</f>
        <v>0</v>
      </c>
      <c r="CW244" s="11">
        <f>'PV STOP cijfers'!CW28</f>
        <v>0</v>
      </c>
      <c r="CX244" s="11">
        <f>'PV STOP cijfers'!CX28</f>
        <v>0</v>
      </c>
      <c r="CY244" s="26">
        <f>'PV STOP cijfers'!CY28</f>
        <v>0</v>
      </c>
      <c r="CZ244" s="15">
        <f>'PV STOP cijfers'!CZ28</f>
        <v>0</v>
      </c>
      <c r="DA244" s="11">
        <f>'PV STOP cijfers'!DA28</f>
        <v>0</v>
      </c>
      <c r="DB244" s="11">
        <f>'PV STOP cijfers'!DB28</f>
        <v>0</v>
      </c>
      <c r="DC244" s="11">
        <f>'PV STOP cijfers'!DC28</f>
        <v>0</v>
      </c>
      <c r="DD244" s="11">
        <f>'PV STOP cijfers'!DD28</f>
        <v>0</v>
      </c>
      <c r="DE244" s="11">
        <f>'PV STOP cijfers'!DE28</f>
        <v>0</v>
      </c>
      <c r="DF244" s="11">
        <f>'PV STOP cijfers'!DF28</f>
        <v>0</v>
      </c>
      <c r="DG244" s="11">
        <f>'PV STOP cijfers'!DG28</f>
        <v>0</v>
      </c>
      <c r="DH244" s="11">
        <f>'PV STOP cijfers'!DH28</f>
        <v>0</v>
      </c>
      <c r="DI244" s="11">
        <f>'PV STOP cijfers'!DI28</f>
        <v>0</v>
      </c>
      <c r="DJ244" s="11">
        <f>'PV STOP cijfers'!DJ28</f>
        <v>0</v>
      </c>
      <c r="DK244" s="11">
        <f>'PV STOP cijfers'!DK28</f>
        <v>0</v>
      </c>
      <c r="DL244" s="26">
        <f>'PV STOP cijfers'!DL28</f>
        <v>0</v>
      </c>
    </row>
    <row r="245" spans="1:116">
      <c r="A245" s="47">
        <f>'PV STOP cijfers'!A29</f>
        <v>50</v>
      </c>
      <c r="B245" s="49" t="str">
        <f>'PV STOP cijfers'!B29</f>
        <v>PD NT 0000</v>
      </c>
      <c r="C245" s="56" t="str">
        <f>'PV STOP cijfers'!C29</f>
        <v>Productveiligheid</v>
      </c>
      <c r="D245" s="4" t="str">
        <f>'PV STOP cijfers'!D29</f>
        <v>PV VWS</v>
      </c>
      <c r="E245" s="71" t="str">
        <f>'PV STOP cijfers'!E29</f>
        <v>ICSMS (bijz projecten)</v>
      </c>
      <c r="F245" s="5" t="str">
        <f>'PV STOP cijfers'!F29</f>
        <v>VWS</v>
      </c>
      <c r="G245" s="4" t="str">
        <f>'PV STOP cijfers'!G29</f>
        <v>Ja/Ja</v>
      </c>
      <c r="H245" s="15">
        <f>'PV STOP cijfers'!H29</f>
        <v>1350</v>
      </c>
      <c r="I245" s="11">
        <f>'PV STOP cijfers'!I29</f>
        <v>0</v>
      </c>
      <c r="J245" s="11">
        <f>'PV STOP cijfers'!J29</f>
        <v>0</v>
      </c>
      <c r="K245" s="11">
        <f>'PV STOP cijfers'!K29</f>
        <v>0</v>
      </c>
      <c r="L245" s="11">
        <f>'PV STOP cijfers'!L29</f>
        <v>0</v>
      </c>
      <c r="M245" s="11">
        <f>'PV STOP cijfers'!M29</f>
        <v>0</v>
      </c>
      <c r="N245" s="11">
        <f>'PV STOP cijfers'!N29</f>
        <v>0</v>
      </c>
      <c r="O245" s="11">
        <f>'PV STOP cijfers'!O29</f>
        <v>0</v>
      </c>
      <c r="P245" s="11">
        <f>'PV STOP cijfers'!P29</f>
        <v>0</v>
      </c>
      <c r="Q245" s="26">
        <f>'PV STOP cijfers'!Q29</f>
        <v>1350</v>
      </c>
      <c r="R245" s="15">
        <f>'PV STOP cijfers'!R29</f>
        <v>0</v>
      </c>
      <c r="S245" s="11">
        <f>'PV STOP cijfers'!S29</f>
        <v>0</v>
      </c>
      <c r="T245" s="11">
        <f>'PV STOP cijfers'!T29</f>
        <v>1350</v>
      </c>
      <c r="U245" s="11">
        <f>'PV STOP cijfers'!U29</f>
        <v>0</v>
      </c>
      <c r="V245" s="11">
        <f>'PV STOP cijfers'!V29</f>
        <v>0</v>
      </c>
      <c r="W245" s="11">
        <f>'PV STOP cijfers'!W29</f>
        <v>0</v>
      </c>
      <c r="X245" s="11">
        <f>'PV STOP cijfers'!X29</f>
        <v>0</v>
      </c>
      <c r="Y245" s="11">
        <f>'PV STOP cijfers'!Y29</f>
        <v>0</v>
      </c>
      <c r="Z245" s="49">
        <f>'PV STOP cijfers'!Z29</f>
        <v>1350</v>
      </c>
      <c r="AA245" s="11">
        <f>'PV STOP cijfers'!AA29</f>
        <v>0</v>
      </c>
      <c r="AB245" s="11">
        <f>'PV STOP cijfers'!AB29</f>
        <v>0</v>
      </c>
      <c r="AC245" s="11">
        <f>'PV STOP cijfers'!AC29</f>
        <v>0</v>
      </c>
      <c r="AD245" s="11">
        <f>'PV STOP cijfers'!AD29</f>
        <v>0</v>
      </c>
      <c r="AE245" s="11">
        <f>'PV STOP cijfers'!AE29</f>
        <v>1350</v>
      </c>
      <c r="AF245" s="11">
        <f>'PV STOP cijfers'!AF29</f>
        <v>0</v>
      </c>
      <c r="AG245" s="49">
        <f>'PV STOP cijfers'!AG29</f>
        <v>0</v>
      </c>
      <c r="AH245" s="11">
        <f>'PV STOP cijfers'!AH29</f>
        <v>0</v>
      </c>
      <c r="AI245" s="11">
        <f>'PV STOP cijfers'!AI29</f>
        <v>0</v>
      </c>
      <c r="AJ245" s="11">
        <f>'PV STOP cijfers'!AJ29</f>
        <v>0</v>
      </c>
      <c r="AK245" s="11">
        <f>'PV STOP cijfers'!AK29</f>
        <v>0</v>
      </c>
      <c r="AL245" s="28">
        <f>'PV STOP cijfers'!AL29</f>
        <v>0</v>
      </c>
      <c r="AM245" s="11">
        <f>'PV STOP cijfers'!AM29</f>
        <v>0</v>
      </c>
      <c r="AN245" s="11">
        <f>'PV STOP cijfers'!AN29</f>
        <v>0</v>
      </c>
      <c r="AO245" s="11">
        <f>'PV STOP cijfers'!AO29</f>
        <v>0</v>
      </c>
      <c r="AP245" s="11">
        <f>'PV STOP cijfers'!AP29</f>
        <v>0</v>
      </c>
      <c r="AQ245" s="11">
        <f>'PV STOP cijfers'!AQ29</f>
        <v>0</v>
      </c>
      <c r="AR245" s="28">
        <f>'PV STOP cijfers'!AR29</f>
        <v>0</v>
      </c>
      <c r="AS245" s="11">
        <f>'PV STOP cijfers'!AS29</f>
        <v>0</v>
      </c>
      <c r="AT245" s="11">
        <f>'PV STOP cijfers'!AT29</f>
        <v>0</v>
      </c>
      <c r="AU245" s="11">
        <f>'PV STOP cijfers'!AU29</f>
        <v>0</v>
      </c>
      <c r="AV245" s="11">
        <f>'PV STOP cijfers'!AV29</f>
        <v>0</v>
      </c>
      <c r="AW245" s="11">
        <f>'PV STOP cijfers'!AW29</f>
        <v>0</v>
      </c>
      <c r="AX245" s="11">
        <f>'PV STOP cijfers'!AX29</f>
        <v>0</v>
      </c>
      <c r="AY245" s="11">
        <f>'PV STOP cijfers'!AY29</f>
        <v>0</v>
      </c>
      <c r="AZ245" s="11">
        <f>'PV STOP cijfers'!AZ29</f>
        <v>0</v>
      </c>
      <c r="BA245" s="11">
        <f>'PV STOP cijfers'!BA29</f>
        <v>0</v>
      </c>
      <c r="BB245" s="11">
        <f>'PV STOP cijfers'!BB29</f>
        <v>0</v>
      </c>
      <c r="BC245" s="28">
        <f>'PV STOP cijfers'!BC29</f>
        <v>0</v>
      </c>
      <c r="BD245" s="11">
        <f>'PV STOP cijfers'!BD29</f>
        <v>0</v>
      </c>
      <c r="BE245" s="11">
        <f>'PV STOP cijfers'!BE29</f>
        <v>0</v>
      </c>
      <c r="BF245" s="11">
        <f>'PV STOP cijfers'!BF29</f>
        <v>0</v>
      </c>
      <c r="BG245" s="11">
        <f>'PV STOP cijfers'!BG29</f>
        <v>0</v>
      </c>
      <c r="BH245" s="11">
        <f>'PV STOP cijfers'!BH29</f>
        <v>0</v>
      </c>
      <c r="BI245" s="11">
        <f>'PV STOP cijfers'!BI29</f>
        <v>0</v>
      </c>
      <c r="BJ245" s="11">
        <f>'PV STOP cijfers'!BJ29</f>
        <v>0</v>
      </c>
      <c r="BK245" s="28">
        <f>'PV STOP cijfers'!BK29</f>
        <v>0</v>
      </c>
      <c r="BL245" s="11">
        <f>'PV STOP cijfers'!BL29</f>
        <v>0</v>
      </c>
      <c r="BM245" s="11">
        <f>'PV STOP cijfers'!BM29</f>
        <v>0</v>
      </c>
      <c r="BN245" s="11">
        <f>'PV STOP cijfers'!BN29</f>
        <v>450</v>
      </c>
      <c r="BO245" s="11">
        <f>'PV STOP cijfers'!BO29</f>
        <v>450</v>
      </c>
      <c r="BP245" s="11">
        <f>'PV STOP cijfers'!BP29</f>
        <v>450</v>
      </c>
      <c r="BQ245" s="28">
        <f>'PV STOP cijfers'!BQ29</f>
        <v>0</v>
      </c>
      <c r="BR245" s="11">
        <f>'PV STOP cijfers'!BR29</f>
        <v>0</v>
      </c>
      <c r="BS245" s="11">
        <f>'PV STOP cijfers'!BS29</f>
        <v>0</v>
      </c>
      <c r="BT245" s="11">
        <f>'PV STOP cijfers'!BT29</f>
        <v>0</v>
      </c>
      <c r="BU245" s="11">
        <f>'PV STOP cijfers'!BU29</f>
        <v>0</v>
      </c>
      <c r="BV245" s="11">
        <f>'PV STOP cijfers'!BV29</f>
        <v>0</v>
      </c>
      <c r="BW245" s="11">
        <f>'PV STOP cijfers'!BW29</f>
        <v>0</v>
      </c>
      <c r="BX245" s="49">
        <f>'PV STOP cijfers'!BX29</f>
        <v>0</v>
      </c>
      <c r="BY245" s="11">
        <f>'PV STOP cijfers'!BY29</f>
        <v>1350</v>
      </c>
      <c r="BZ245" s="11">
        <f>'PV STOP cijfers'!BZ29</f>
        <v>0</v>
      </c>
      <c r="CA245" s="11">
        <f>'PV STOP cijfers'!CA29</f>
        <v>0</v>
      </c>
      <c r="CB245" s="11">
        <f>'PV STOP cijfers'!CB29</f>
        <v>0</v>
      </c>
      <c r="CC245" s="11">
        <f>'PV STOP cijfers'!CC29</f>
        <v>0</v>
      </c>
      <c r="CD245" s="11">
        <f>'PV STOP cijfers'!CD29</f>
        <v>0</v>
      </c>
      <c r="CE245" s="11">
        <f>'PV STOP cijfers'!CE29</f>
        <v>0</v>
      </c>
      <c r="CF245" s="11">
        <f>'PV STOP cijfers'!CF29</f>
        <v>0</v>
      </c>
      <c r="CG245" s="11">
        <f>'PV STOP cijfers'!CG29</f>
        <v>0</v>
      </c>
      <c r="CH245" s="11">
        <f>'PV STOP cijfers'!CH29</f>
        <v>0</v>
      </c>
      <c r="CI245" s="11">
        <f>'PV STOP cijfers'!CI29</f>
        <v>0</v>
      </c>
      <c r="CJ245" s="11">
        <f>'PV STOP cijfers'!CJ29</f>
        <v>0</v>
      </c>
      <c r="CK245" s="11">
        <f>'PV STOP cijfers'!CK29</f>
        <v>0</v>
      </c>
      <c r="CL245" s="49">
        <f>'PV STOP cijfers'!CL29</f>
        <v>0</v>
      </c>
      <c r="CM245" s="15">
        <f>'PV STOP cijfers'!CM29</f>
        <v>0</v>
      </c>
      <c r="CN245" s="11">
        <f>'PV STOP cijfers'!CN29</f>
        <v>0</v>
      </c>
      <c r="CO245" s="11">
        <f>'PV STOP cijfers'!CO29</f>
        <v>0</v>
      </c>
      <c r="CP245" s="11">
        <f>'PV STOP cijfers'!CP29</f>
        <v>0</v>
      </c>
      <c r="CQ245" s="11">
        <f>'PV STOP cijfers'!CQ29</f>
        <v>0</v>
      </c>
      <c r="CR245" s="11">
        <f>'PV STOP cijfers'!CR29</f>
        <v>0</v>
      </c>
      <c r="CS245" s="11">
        <f>'PV STOP cijfers'!CS29</f>
        <v>0</v>
      </c>
      <c r="CT245" s="11">
        <f>'PV STOP cijfers'!CT29</f>
        <v>0</v>
      </c>
      <c r="CU245" s="11">
        <f>'PV STOP cijfers'!CU29</f>
        <v>0</v>
      </c>
      <c r="CV245" s="11">
        <f>'PV STOP cijfers'!CV29</f>
        <v>0</v>
      </c>
      <c r="CW245" s="11">
        <f>'PV STOP cijfers'!CW29</f>
        <v>0</v>
      </c>
      <c r="CX245" s="11">
        <f>'PV STOP cijfers'!CX29</f>
        <v>0</v>
      </c>
      <c r="CY245" s="26">
        <f>'PV STOP cijfers'!CY29</f>
        <v>0</v>
      </c>
      <c r="CZ245" s="15">
        <f>'PV STOP cijfers'!CZ29</f>
        <v>0</v>
      </c>
      <c r="DA245" s="11">
        <f>'PV STOP cijfers'!DA29</f>
        <v>0</v>
      </c>
      <c r="DB245" s="11">
        <f>'PV STOP cijfers'!DB29</f>
        <v>0</v>
      </c>
      <c r="DC245" s="11">
        <f>'PV STOP cijfers'!DC29</f>
        <v>0</v>
      </c>
      <c r="DD245" s="11">
        <f>'PV STOP cijfers'!DD29</f>
        <v>0</v>
      </c>
      <c r="DE245" s="11">
        <f>'PV STOP cijfers'!DE29</f>
        <v>0</v>
      </c>
      <c r="DF245" s="11">
        <f>'PV STOP cijfers'!DF29</f>
        <v>0</v>
      </c>
      <c r="DG245" s="11">
        <f>'PV STOP cijfers'!DG29</f>
        <v>0</v>
      </c>
      <c r="DH245" s="11">
        <f>'PV STOP cijfers'!DH29</f>
        <v>0</v>
      </c>
      <c r="DI245" s="11">
        <f>'PV STOP cijfers'!DI29</f>
        <v>0</v>
      </c>
      <c r="DJ245" s="11">
        <f>'PV STOP cijfers'!DJ29</f>
        <v>0</v>
      </c>
      <c r="DK245" s="11">
        <f>'PV STOP cijfers'!DK29</f>
        <v>0</v>
      </c>
      <c r="DL245" s="26">
        <f>'PV STOP cijfers'!DL29</f>
        <v>0</v>
      </c>
    </row>
    <row r="246" spans="1:116">
      <c r="A246" s="47">
        <f>'PV STOP cijfers'!A30</f>
        <v>1350</v>
      </c>
      <c r="B246" s="49" t="str">
        <f>'PV STOP cijfers'!B30</f>
        <v>PD NT 0000</v>
      </c>
      <c r="C246" s="56" t="str">
        <f>'PV STOP cijfers'!C30</f>
        <v>Productveiligheid</v>
      </c>
      <c r="D246" s="4" t="str">
        <f>'PV STOP cijfers'!D30</f>
        <v>PV VWS</v>
      </c>
      <c r="E246" s="530" t="str">
        <f>'PV STOP cijfers'!E30</f>
        <v>Datamining verbeterplan</v>
      </c>
      <c r="F246" s="5" t="str">
        <f>'PV STOP cijfers'!F30</f>
        <v>VWS</v>
      </c>
      <c r="G246" s="4" t="str">
        <f>'PV STOP cijfers'!G30</f>
        <v>verbeterplan</v>
      </c>
      <c r="H246" s="533">
        <f>'PV STOP cijfers'!H30</f>
        <v>977</v>
      </c>
      <c r="I246" s="11">
        <f>'PV STOP cijfers'!I30</f>
        <v>0</v>
      </c>
      <c r="J246" s="11">
        <f>'PV STOP cijfers'!J30</f>
        <v>0</v>
      </c>
      <c r="K246" s="11">
        <f>'PV STOP cijfers'!K30</f>
        <v>0</v>
      </c>
      <c r="L246" s="11">
        <f>'PV STOP cijfers'!L30</f>
        <v>0</v>
      </c>
      <c r="M246" s="11">
        <f>'PV STOP cijfers'!M30</f>
        <v>0</v>
      </c>
      <c r="N246" s="11">
        <f>'PV STOP cijfers'!N30</f>
        <v>0</v>
      </c>
      <c r="O246" s="11">
        <f>'PV STOP cijfers'!O30</f>
        <v>0</v>
      </c>
      <c r="P246" s="11">
        <f>'PV STOP cijfers'!P30</f>
        <v>0</v>
      </c>
      <c r="Q246" s="26">
        <f>'PV STOP cijfers'!Q30</f>
        <v>977</v>
      </c>
      <c r="R246" s="15">
        <f>'PV STOP cijfers'!R30</f>
        <v>0</v>
      </c>
      <c r="S246" s="11">
        <f>'PV STOP cijfers'!S30</f>
        <v>0</v>
      </c>
      <c r="T246" s="518">
        <f>'PV STOP cijfers'!T30</f>
        <v>977</v>
      </c>
      <c r="U246" s="11">
        <f>'PV STOP cijfers'!U30</f>
        <v>0</v>
      </c>
      <c r="V246" s="11">
        <f>'PV STOP cijfers'!V30</f>
        <v>0</v>
      </c>
      <c r="W246" s="11">
        <f>'PV STOP cijfers'!W30</f>
        <v>0</v>
      </c>
      <c r="X246" s="11">
        <f>'PV STOP cijfers'!X30</f>
        <v>0</v>
      </c>
      <c r="Y246" s="11">
        <f>'PV STOP cijfers'!Y30</f>
        <v>0</v>
      </c>
      <c r="Z246" s="49">
        <f>'PV STOP cijfers'!Z30</f>
        <v>977</v>
      </c>
      <c r="AA246" s="518">
        <f>'PV STOP cijfers'!AA30</f>
        <v>977</v>
      </c>
      <c r="AB246" s="11">
        <f>'PV STOP cijfers'!AB30</f>
        <v>0</v>
      </c>
      <c r="AC246" s="11">
        <f>'PV STOP cijfers'!AC30</f>
        <v>0</v>
      </c>
      <c r="AD246" s="11">
        <f>'PV STOP cijfers'!AD30</f>
        <v>0</v>
      </c>
      <c r="AE246" s="11">
        <f>'PV STOP cijfers'!AE30</f>
        <v>0</v>
      </c>
      <c r="AF246" s="11">
        <f>'PV STOP cijfers'!AF30</f>
        <v>0</v>
      </c>
      <c r="AG246" s="49">
        <f>'PV STOP cijfers'!AG30</f>
        <v>0</v>
      </c>
      <c r="AH246" s="11">
        <f>'PV STOP cijfers'!AH30</f>
        <v>0</v>
      </c>
      <c r="AI246" s="11">
        <f>'PV STOP cijfers'!AI30</f>
        <v>0</v>
      </c>
      <c r="AJ246" s="11">
        <f>'PV STOP cijfers'!AJ30</f>
        <v>0</v>
      </c>
      <c r="AK246" s="11">
        <f>'PV STOP cijfers'!AK30</f>
        <v>977</v>
      </c>
      <c r="AL246" s="28">
        <f>'PV STOP cijfers'!AL30</f>
        <v>0</v>
      </c>
      <c r="AM246" s="11">
        <f>'PV STOP cijfers'!AM30</f>
        <v>0</v>
      </c>
      <c r="AN246" s="11">
        <f>'PV STOP cijfers'!AN30</f>
        <v>0</v>
      </c>
      <c r="AO246" s="11">
        <f>'PV STOP cijfers'!AO30</f>
        <v>0</v>
      </c>
      <c r="AP246" s="11">
        <f>'PV STOP cijfers'!AP30</f>
        <v>0</v>
      </c>
      <c r="AQ246" s="11">
        <f>'PV STOP cijfers'!AQ30</f>
        <v>0</v>
      </c>
      <c r="AR246" s="28">
        <f>'PV STOP cijfers'!AR30</f>
        <v>0</v>
      </c>
      <c r="AS246" s="11">
        <f>'PV STOP cijfers'!AS30</f>
        <v>0</v>
      </c>
      <c r="AT246" s="11">
        <f>'PV STOP cijfers'!AT30</f>
        <v>0</v>
      </c>
      <c r="AU246" s="11">
        <f>'PV STOP cijfers'!AU30</f>
        <v>0</v>
      </c>
      <c r="AV246" s="11">
        <f>'PV STOP cijfers'!AV30</f>
        <v>0</v>
      </c>
      <c r="AW246" s="11">
        <f>'PV STOP cijfers'!AW30</f>
        <v>0</v>
      </c>
      <c r="AX246" s="11">
        <f>'PV STOP cijfers'!AX30</f>
        <v>0</v>
      </c>
      <c r="AY246" s="11">
        <f>'PV STOP cijfers'!AY30</f>
        <v>0</v>
      </c>
      <c r="AZ246" s="11">
        <f>'PV STOP cijfers'!AZ30</f>
        <v>0</v>
      </c>
      <c r="BA246" s="11">
        <f>'PV STOP cijfers'!BA30</f>
        <v>0</v>
      </c>
      <c r="BB246" s="11">
        <f>'PV STOP cijfers'!BB30</f>
        <v>0</v>
      </c>
      <c r="BC246" s="28">
        <f>'PV STOP cijfers'!BC30</f>
        <v>0</v>
      </c>
      <c r="BD246" s="11">
        <f>'PV STOP cijfers'!BD30</f>
        <v>0</v>
      </c>
      <c r="BE246" s="11">
        <f>'PV STOP cijfers'!BE30</f>
        <v>0</v>
      </c>
      <c r="BF246" s="11">
        <f>'PV STOP cijfers'!BF30</f>
        <v>0</v>
      </c>
      <c r="BG246" s="11">
        <f>'PV STOP cijfers'!BG30</f>
        <v>0</v>
      </c>
      <c r="BH246" s="11">
        <f>'PV STOP cijfers'!BH30</f>
        <v>0</v>
      </c>
      <c r="BI246" s="11">
        <f>'PV STOP cijfers'!BI30</f>
        <v>0</v>
      </c>
      <c r="BJ246" s="11">
        <f>'PV STOP cijfers'!BJ30</f>
        <v>0</v>
      </c>
      <c r="BK246" s="28">
        <f>'PV STOP cijfers'!BK30</f>
        <v>0</v>
      </c>
      <c r="BL246" s="11">
        <f>'PV STOP cijfers'!BL30</f>
        <v>0</v>
      </c>
      <c r="BM246" s="11">
        <f>'PV STOP cijfers'!BM30</f>
        <v>0</v>
      </c>
      <c r="BN246" s="11" t="str">
        <f>'PV STOP cijfers'!BN30</f>
        <v>to</v>
      </c>
      <c r="BO246" s="11" t="str">
        <f>'PV STOP cijfers'!BO30</f>
        <v>to</v>
      </c>
      <c r="BP246" s="11" t="str">
        <f>'PV STOP cijfers'!BP30</f>
        <v>to</v>
      </c>
      <c r="BQ246" s="28">
        <f>'PV STOP cijfers'!BQ30</f>
        <v>0</v>
      </c>
      <c r="BR246" s="11">
        <f>'PV STOP cijfers'!BR30</f>
        <v>0</v>
      </c>
      <c r="BS246" s="11">
        <f>'PV STOP cijfers'!BS30</f>
        <v>0</v>
      </c>
      <c r="BT246" s="11">
        <f>'PV STOP cijfers'!BT30</f>
        <v>0</v>
      </c>
      <c r="BU246" s="11">
        <f>'PV STOP cijfers'!BU30</f>
        <v>0</v>
      </c>
      <c r="BV246" s="11">
        <f>'PV STOP cijfers'!BV30</f>
        <v>0</v>
      </c>
      <c r="BW246" s="11">
        <f>'PV STOP cijfers'!BW30</f>
        <v>0</v>
      </c>
      <c r="BX246" s="49">
        <f>'PV STOP cijfers'!BX30</f>
        <v>0</v>
      </c>
      <c r="BY246" s="11">
        <f>'PV STOP cijfers'!BY30</f>
        <v>977</v>
      </c>
      <c r="BZ246" s="11">
        <f>'PV STOP cijfers'!BZ30</f>
        <v>0</v>
      </c>
      <c r="CA246" s="11">
        <f>'PV STOP cijfers'!CA30</f>
        <v>0</v>
      </c>
      <c r="CB246" s="11">
        <f>'PV STOP cijfers'!CB30</f>
        <v>0</v>
      </c>
      <c r="CC246" s="11">
        <f>'PV STOP cijfers'!CC30</f>
        <v>0</v>
      </c>
      <c r="CD246" s="11">
        <f>'PV STOP cijfers'!CD30</f>
        <v>0</v>
      </c>
      <c r="CE246" s="11">
        <f>'PV STOP cijfers'!CE30</f>
        <v>0</v>
      </c>
      <c r="CF246" s="11">
        <f>'PV STOP cijfers'!CF30</f>
        <v>0</v>
      </c>
      <c r="CG246" s="11">
        <f>'PV STOP cijfers'!CG30</f>
        <v>0</v>
      </c>
      <c r="CH246" s="11">
        <f>'PV STOP cijfers'!CH30</f>
        <v>0</v>
      </c>
      <c r="CI246" s="11">
        <f>'PV STOP cijfers'!CI30</f>
        <v>0</v>
      </c>
      <c r="CJ246" s="11">
        <f>'PV STOP cijfers'!CJ30</f>
        <v>0</v>
      </c>
      <c r="CK246" s="11">
        <f>'PV STOP cijfers'!CK30</f>
        <v>0</v>
      </c>
      <c r="CL246" s="49">
        <f>'PV STOP cijfers'!CL30</f>
        <v>0</v>
      </c>
      <c r="CM246" s="15">
        <f>'PV STOP cijfers'!CM30</f>
        <v>0</v>
      </c>
      <c r="CN246" s="11">
        <f>'PV STOP cijfers'!CN30</f>
        <v>0</v>
      </c>
      <c r="CO246" s="11">
        <f>'PV STOP cijfers'!CO30</f>
        <v>0</v>
      </c>
      <c r="CP246" s="11">
        <f>'PV STOP cijfers'!CP30</f>
        <v>0</v>
      </c>
      <c r="CQ246" s="11">
        <f>'PV STOP cijfers'!CQ30</f>
        <v>0</v>
      </c>
      <c r="CR246" s="11">
        <f>'PV STOP cijfers'!CR30</f>
        <v>0</v>
      </c>
      <c r="CS246" s="11">
        <f>'PV STOP cijfers'!CS30</f>
        <v>0</v>
      </c>
      <c r="CT246" s="11">
        <f>'PV STOP cijfers'!CT30</f>
        <v>0</v>
      </c>
      <c r="CU246" s="11">
        <f>'PV STOP cijfers'!CU30</f>
        <v>0</v>
      </c>
      <c r="CV246" s="11">
        <f>'PV STOP cijfers'!CV30</f>
        <v>0</v>
      </c>
      <c r="CW246" s="11">
        <f>'PV STOP cijfers'!CW30</f>
        <v>0</v>
      </c>
      <c r="CX246" s="11">
        <f>'PV STOP cijfers'!CX30</f>
        <v>0</v>
      </c>
      <c r="CY246" s="26">
        <f>'PV STOP cijfers'!CY30</f>
        <v>0</v>
      </c>
      <c r="CZ246" s="15">
        <f>'PV STOP cijfers'!CZ30</f>
        <v>0</v>
      </c>
      <c r="DA246" s="11">
        <f>'PV STOP cijfers'!DA30</f>
        <v>0</v>
      </c>
      <c r="DB246" s="11">
        <f>'PV STOP cijfers'!DB30</f>
        <v>0</v>
      </c>
      <c r="DC246" s="11">
        <f>'PV STOP cijfers'!DC30</f>
        <v>0</v>
      </c>
      <c r="DD246" s="11">
        <f>'PV STOP cijfers'!DD30</f>
        <v>0</v>
      </c>
      <c r="DE246" s="11">
        <f>'PV STOP cijfers'!DE30</f>
        <v>0</v>
      </c>
      <c r="DF246" s="11">
        <f>'PV STOP cijfers'!DF30</f>
        <v>0</v>
      </c>
      <c r="DG246" s="11">
        <f>'PV STOP cijfers'!DG30</f>
        <v>0</v>
      </c>
      <c r="DH246" s="11">
        <f>'PV STOP cijfers'!DH30</f>
        <v>0</v>
      </c>
      <c r="DI246" s="11">
        <f>'PV STOP cijfers'!DI30</f>
        <v>0</v>
      </c>
      <c r="DJ246" s="11">
        <f>'PV STOP cijfers'!DJ30</f>
        <v>0</v>
      </c>
      <c r="DK246" s="11">
        <f>'PV STOP cijfers'!DK30</f>
        <v>0</v>
      </c>
      <c r="DL246" s="26">
        <f>'PV STOP cijfers'!DL30</f>
        <v>0</v>
      </c>
    </row>
    <row r="247" spans="1:116">
      <c r="A247" s="47">
        <f>'PV STOP cijfers'!A31</f>
        <v>0</v>
      </c>
      <c r="B247" s="49" t="str">
        <f>'PV STOP cijfers'!B31</f>
        <v>PD NT 0000</v>
      </c>
      <c r="C247" s="56" t="str">
        <f>'PV STOP cijfers'!C31</f>
        <v>Productveiligheid</v>
      </c>
      <c r="D247" s="4" t="str">
        <f>'PV STOP cijfers'!D31</f>
        <v>PV VWS</v>
      </c>
      <c r="E247" s="526" t="str">
        <f>'PV STOP cijfers'!E31</f>
        <v>Kennismanagement verbeterplan</v>
      </c>
      <c r="F247" s="5" t="str">
        <f>'PV STOP cijfers'!F31</f>
        <v>VWS</v>
      </c>
      <c r="G247" s="4" t="str">
        <f>'PV STOP cijfers'!G31</f>
        <v>verbeterplan</v>
      </c>
      <c r="H247" s="533">
        <f>'PV STOP cijfers'!H31</f>
        <v>700</v>
      </c>
      <c r="I247" s="11">
        <f>'PV STOP cijfers'!I31</f>
        <v>0</v>
      </c>
      <c r="J247" s="11">
        <f>'PV STOP cijfers'!J31</f>
        <v>0</v>
      </c>
      <c r="K247" s="11">
        <f>'PV STOP cijfers'!K31</f>
        <v>0</v>
      </c>
      <c r="L247" s="11">
        <f>'PV STOP cijfers'!L31</f>
        <v>0</v>
      </c>
      <c r="M247" s="11">
        <f>'PV STOP cijfers'!M31</f>
        <v>0</v>
      </c>
      <c r="N247" s="11">
        <f>'PV STOP cijfers'!N31</f>
        <v>0</v>
      </c>
      <c r="O247" s="11">
        <f>'PV STOP cijfers'!O31</f>
        <v>0</v>
      </c>
      <c r="P247" s="11">
        <f>'PV STOP cijfers'!P31</f>
        <v>0</v>
      </c>
      <c r="Q247" s="26">
        <f>'PV STOP cijfers'!Q31</f>
        <v>700</v>
      </c>
      <c r="R247" s="15">
        <f>'PV STOP cijfers'!R31</f>
        <v>0</v>
      </c>
      <c r="S247" s="11">
        <f>'PV STOP cijfers'!S31</f>
        <v>0</v>
      </c>
      <c r="T247" s="518">
        <f>'PV STOP cijfers'!T31</f>
        <v>700</v>
      </c>
      <c r="U247" s="11">
        <f>'PV STOP cijfers'!U31</f>
        <v>0</v>
      </c>
      <c r="V247" s="11">
        <f>'PV STOP cijfers'!V31</f>
        <v>0</v>
      </c>
      <c r="W247" s="11">
        <f>'PV STOP cijfers'!W31</f>
        <v>0</v>
      </c>
      <c r="X247" s="11">
        <f>'PV STOP cijfers'!X31</f>
        <v>0</v>
      </c>
      <c r="Y247" s="11">
        <f>'PV STOP cijfers'!Y31</f>
        <v>0</v>
      </c>
      <c r="Z247" s="49">
        <f>'PV STOP cijfers'!Z31</f>
        <v>700</v>
      </c>
      <c r="AA247" s="518">
        <f>'PV STOP cijfers'!AA31</f>
        <v>400</v>
      </c>
      <c r="AB247" s="11">
        <f>'PV STOP cijfers'!AB31</f>
        <v>0</v>
      </c>
      <c r="AC247" s="11">
        <f>'PV STOP cijfers'!AC31</f>
        <v>0</v>
      </c>
      <c r="AD247" s="11">
        <f>'PV STOP cijfers'!AD31</f>
        <v>0</v>
      </c>
      <c r="AE247" s="518">
        <f>'PV STOP cijfers'!AE31</f>
        <v>300</v>
      </c>
      <c r="AF247" s="11">
        <f>'PV STOP cijfers'!AF31</f>
        <v>0</v>
      </c>
      <c r="AG247" s="49">
        <f>'PV STOP cijfers'!AG31</f>
        <v>0</v>
      </c>
      <c r="AH247" s="11">
        <f>'PV STOP cijfers'!AH31</f>
        <v>0</v>
      </c>
      <c r="AI247" s="11">
        <f>'PV STOP cijfers'!AI31</f>
        <v>0</v>
      </c>
      <c r="AJ247" s="11">
        <f>'PV STOP cijfers'!AJ31</f>
        <v>0</v>
      </c>
      <c r="AK247" s="11">
        <f>'PV STOP cijfers'!AK31</f>
        <v>400</v>
      </c>
      <c r="AL247" s="28">
        <f>'PV STOP cijfers'!AL31</f>
        <v>0</v>
      </c>
      <c r="AM247" s="11">
        <f>'PV STOP cijfers'!AM31</f>
        <v>0</v>
      </c>
      <c r="AN247" s="11">
        <f>'PV STOP cijfers'!AN31</f>
        <v>0</v>
      </c>
      <c r="AO247" s="11">
        <f>'PV STOP cijfers'!AO31</f>
        <v>0</v>
      </c>
      <c r="AP247" s="11">
        <f>'PV STOP cijfers'!AP31</f>
        <v>0</v>
      </c>
      <c r="AQ247" s="11">
        <f>'PV STOP cijfers'!AQ31</f>
        <v>0</v>
      </c>
      <c r="AR247" s="28">
        <f>'PV STOP cijfers'!AR31</f>
        <v>0</v>
      </c>
      <c r="AS247" s="11">
        <f>'PV STOP cijfers'!AS31</f>
        <v>0</v>
      </c>
      <c r="AT247" s="11">
        <f>'PV STOP cijfers'!AT31</f>
        <v>0</v>
      </c>
      <c r="AU247" s="11">
        <f>'PV STOP cijfers'!AU31</f>
        <v>0</v>
      </c>
      <c r="AV247" s="11">
        <f>'PV STOP cijfers'!AV31</f>
        <v>0</v>
      </c>
      <c r="AW247" s="11">
        <f>'PV STOP cijfers'!AW31</f>
        <v>0</v>
      </c>
      <c r="AX247" s="11">
        <f>'PV STOP cijfers'!AX31</f>
        <v>0</v>
      </c>
      <c r="AY247" s="11">
        <f>'PV STOP cijfers'!AY31</f>
        <v>0</v>
      </c>
      <c r="AZ247" s="11">
        <f>'PV STOP cijfers'!AZ31</f>
        <v>0</v>
      </c>
      <c r="BA247" s="11">
        <f>'PV STOP cijfers'!BA31</f>
        <v>0</v>
      </c>
      <c r="BB247" s="11">
        <f>'PV STOP cijfers'!BB31</f>
        <v>0</v>
      </c>
      <c r="BC247" s="28">
        <f>'PV STOP cijfers'!BC31</f>
        <v>0</v>
      </c>
      <c r="BD247" s="11">
        <f>'PV STOP cijfers'!BD31</f>
        <v>0</v>
      </c>
      <c r="BE247" s="11">
        <f>'PV STOP cijfers'!BE31</f>
        <v>0</v>
      </c>
      <c r="BF247" s="11">
        <f>'PV STOP cijfers'!BF31</f>
        <v>0</v>
      </c>
      <c r="BG247" s="11">
        <f>'PV STOP cijfers'!BG31</f>
        <v>0</v>
      </c>
      <c r="BH247" s="11">
        <f>'PV STOP cijfers'!BH31</f>
        <v>0</v>
      </c>
      <c r="BI247" s="11">
        <f>'PV STOP cijfers'!BI31</f>
        <v>0</v>
      </c>
      <c r="BJ247" s="11">
        <f>'PV STOP cijfers'!BJ31</f>
        <v>0</v>
      </c>
      <c r="BK247" s="28">
        <f>'PV STOP cijfers'!BK31</f>
        <v>0</v>
      </c>
      <c r="BL247" s="11">
        <f>'PV STOP cijfers'!BL31</f>
        <v>0</v>
      </c>
      <c r="BM247" s="11">
        <f>'PV STOP cijfers'!BM31</f>
        <v>0</v>
      </c>
      <c r="BN247" s="11">
        <f>'PV STOP cijfers'!BN31</f>
        <v>100</v>
      </c>
      <c r="BO247" s="11">
        <f>'PV STOP cijfers'!BO31</f>
        <v>100</v>
      </c>
      <c r="BP247" s="11">
        <f>'PV STOP cijfers'!BP31</f>
        <v>100</v>
      </c>
      <c r="BQ247" s="28">
        <f>'PV STOP cijfers'!BQ31</f>
        <v>0</v>
      </c>
      <c r="BR247" s="11">
        <f>'PV STOP cijfers'!BR31</f>
        <v>0</v>
      </c>
      <c r="BS247" s="11">
        <f>'PV STOP cijfers'!BS31</f>
        <v>0</v>
      </c>
      <c r="BT247" s="11">
        <f>'PV STOP cijfers'!BT31</f>
        <v>0</v>
      </c>
      <c r="BU247" s="11">
        <f>'PV STOP cijfers'!BU31</f>
        <v>0</v>
      </c>
      <c r="BV247" s="11">
        <f>'PV STOP cijfers'!BV31</f>
        <v>0</v>
      </c>
      <c r="BW247" s="11">
        <f>'PV STOP cijfers'!BW31</f>
        <v>0</v>
      </c>
      <c r="BX247" s="49">
        <f>'PV STOP cijfers'!BX31</f>
        <v>0</v>
      </c>
      <c r="BY247" s="11">
        <f>'PV STOP cijfers'!BY31</f>
        <v>700</v>
      </c>
      <c r="BZ247" s="11">
        <f>'PV STOP cijfers'!BZ31</f>
        <v>0</v>
      </c>
      <c r="CA247" s="11">
        <f>'PV STOP cijfers'!CA31</f>
        <v>0</v>
      </c>
      <c r="CB247" s="11">
        <f>'PV STOP cijfers'!CB31</f>
        <v>0</v>
      </c>
      <c r="CC247" s="11">
        <f>'PV STOP cijfers'!CC31</f>
        <v>0</v>
      </c>
      <c r="CD247" s="11">
        <f>'PV STOP cijfers'!CD31</f>
        <v>0</v>
      </c>
      <c r="CE247" s="11">
        <f>'PV STOP cijfers'!CE31</f>
        <v>0</v>
      </c>
      <c r="CF247" s="11">
        <f>'PV STOP cijfers'!CF31</f>
        <v>0</v>
      </c>
      <c r="CG247" s="11">
        <f>'PV STOP cijfers'!CG31</f>
        <v>0</v>
      </c>
      <c r="CH247" s="11">
        <f>'PV STOP cijfers'!CH31</f>
        <v>0</v>
      </c>
      <c r="CI247" s="11">
        <f>'PV STOP cijfers'!CI31</f>
        <v>0</v>
      </c>
      <c r="CJ247" s="11">
        <f>'PV STOP cijfers'!CJ31</f>
        <v>0</v>
      </c>
      <c r="CK247" s="11">
        <f>'PV STOP cijfers'!CK31</f>
        <v>0</v>
      </c>
      <c r="CL247" s="49">
        <f>'PV STOP cijfers'!CL31</f>
        <v>0</v>
      </c>
      <c r="CM247" s="15">
        <f>'PV STOP cijfers'!CM31</f>
        <v>0</v>
      </c>
      <c r="CN247" s="11">
        <f>'PV STOP cijfers'!CN31</f>
        <v>0</v>
      </c>
      <c r="CO247" s="11">
        <f>'PV STOP cijfers'!CO31</f>
        <v>0</v>
      </c>
      <c r="CP247" s="11">
        <f>'PV STOP cijfers'!CP31</f>
        <v>0</v>
      </c>
      <c r="CQ247" s="11">
        <f>'PV STOP cijfers'!CQ31</f>
        <v>0</v>
      </c>
      <c r="CR247" s="11">
        <f>'PV STOP cijfers'!CR31</f>
        <v>0</v>
      </c>
      <c r="CS247" s="11">
        <f>'PV STOP cijfers'!CS31</f>
        <v>0</v>
      </c>
      <c r="CT247" s="11">
        <f>'PV STOP cijfers'!CT31</f>
        <v>0</v>
      </c>
      <c r="CU247" s="11">
        <f>'PV STOP cijfers'!CU31</f>
        <v>0</v>
      </c>
      <c r="CV247" s="11">
        <f>'PV STOP cijfers'!CV31</f>
        <v>0</v>
      </c>
      <c r="CW247" s="11">
        <f>'PV STOP cijfers'!CW31</f>
        <v>0</v>
      </c>
      <c r="CX247" s="11">
        <f>'PV STOP cijfers'!CX31</f>
        <v>0</v>
      </c>
      <c r="CY247" s="26">
        <f>'PV STOP cijfers'!CY31</f>
        <v>0</v>
      </c>
      <c r="CZ247" s="15">
        <f>'PV STOP cijfers'!CZ31</f>
        <v>0</v>
      </c>
      <c r="DA247" s="11">
        <f>'PV STOP cijfers'!DA31</f>
        <v>0</v>
      </c>
      <c r="DB247" s="11">
        <f>'PV STOP cijfers'!DB31</f>
        <v>0</v>
      </c>
      <c r="DC247" s="11">
        <f>'PV STOP cijfers'!DC31</f>
        <v>0</v>
      </c>
      <c r="DD247" s="11">
        <f>'PV STOP cijfers'!DD31</f>
        <v>0</v>
      </c>
      <c r="DE247" s="11">
        <f>'PV STOP cijfers'!DE31</f>
        <v>0</v>
      </c>
      <c r="DF247" s="11">
        <f>'PV STOP cijfers'!DF31</f>
        <v>0</v>
      </c>
      <c r="DG247" s="11">
        <f>'PV STOP cijfers'!DG31</f>
        <v>0</v>
      </c>
      <c r="DH247" s="11">
        <f>'PV STOP cijfers'!DH31</f>
        <v>0</v>
      </c>
      <c r="DI247" s="11">
        <f>'PV STOP cijfers'!DI31</f>
        <v>0</v>
      </c>
      <c r="DJ247" s="11">
        <f>'PV STOP cijfers'!DJ31</f>
        <v>0</v>
      </c>
      <c r="DK247" s="11">
        <f>'PV STOP cijfers'!DK31</f>
        <v>0</v>
      </c>
      <c r="DL247" s="26">
        <f>'PV STOP cijfers'!DL31</f>
        <v>0</v>
      </c>
    </row>
    <row r="248" spans="1:116">
      <c r="A248" s="47">
        <f>'PV STOP cijfers'!A32</f>
        <v>0</v>
      </c>
      <c r="B248" s="49" t="str">
        <f>'PV STOP cijfers'!B32</f>
        <v>PD NT 0000</v>
      </c>
      <c r="C248" s="56" t="str">
        <f>'PV STOP cijfers'!C32</f>
        <v>Productveiligheid</v>
      </c>
      <c r="D248" s="4" t="str">
        <f>'PV STOP cijfers'!D32</f>
        <v>PV VWS</v>
      </c>
      <c r="E248" s="4" t="str">
        <f>'PV STOP cijfers'!E32</f>
        <v>Handhavingsregie en vernieuwing (w.o. China)</v>
      </c>
      <c r="F248" s="5" t="str">
        <f>'PV STOP cijfers'!F32</f>
        <v>VWS</v>
      </c>
      <c r="G248" s="4" t="str">
        <f>'PV STOP cijfers'!G32</f>
        <v>Ja/Ja</v>
      </c>
      <c r="H248" s="15">
        <f>'PV STOP cijfers'!H32</f>
        <v>1600</v>
      </c>
      <c r="I248" s="11">
        <f>'PV STOP cijfers'!I32</f>
        <v>0</v>
      </c>
      <c r="J248" s="11">
        <f>'PV STOP cijfers'!J32</f>
        <v>0</v>
      </c>
      <c r="K248" s="11">
        <f>'PV STOP cijfers'!K32</f>
        <v>0</v>
      </c>
      <c r="L248" s="11">
        <f>'PV STOP cijfers'!L32</f>
        <v>0</v>
      </c>
      <c r="M248" s="11">
        <f>'PV STOP cijfers'!M32</f>
        <v>0</v>
      </c>
      <c r="N248" s="11">
        <f>'PV STOP cijfers'!N32</f>
        <v>0</v>
      </c>
      <c r="O248" s="11">
        <f>'PV STOP cijfers'!O32</f>
        <v>0</v>
      </c>
      <c r="P248" s="11">
        <f>'PV STOP cijfers'!P32</f>
        <v>0</v>
      </c>
      <c r="Q248" s="26">
        <f>'PV STOP cijfers'!Q32</f>
        <v>1600</v>
      </c>
      <c r="R248" s="15">
        <f>'PV STOP cijfers'!R32</f>
        <v>0</v>
      </c>
      <c r="S248" s="11">
        <f>'PV STOP cijfers'!S32</f>
        <v>0</v>
      </c>
      <c r="T248" s="11">
        <f>'PV STOP cijfers'!T32</f>
        <v>1600</v>
      </c>
      <c r="U248" s="11">
        <f>'PV STOP cijfers'!U32</f>
        <v>0</v>
      </c>
      <c r="V248" s="11">
        <f>'PV STOP cijfers'!V32</f>
        <v>0</v>
      </c>
      <c r="W248" s="11">
        <f>'PV STOP cijfers'!W32</f>
        <v>0</v>
      </c>
      <c r="X248" s="11">
        <f>'PV STOP cijfers'!X32</f>
        <v>0</v>
      </c>
      <c r="Y248" s="11">
        <f>'PV STOP cijfers'!Y32</f>
        <v>0</v>
      </c>
      <c r="Z248" s="49">
        <f>'PV STOP cijfers'!Z32</f>
        <v>1600</v>
      </c>
      <c r="AA248" s="11">
        <f>'PV STOP cijfers'!AA32</f>
        <v>1200</v>
      </c>
      <c r="AB248" s="11">
        <f>'PV STOP cijfers'!AB32</f>
        <v>0</v>
      </c>
      <c r="AC248" s="11">
        <f>'PV STOP cijfers'!AC32</f>
        <v>0</v>
      </c>
      <c r="AD248" s="11">
        <f>'PV STOP cijfers'!AD32</f>
        <v>0</v>
      </c>
      <c r="AE248" s="11">
        <f>'PV STOP cijfers'!AE32</f>
        <v>400</v>
      </c>
      <c r="AF248" s="11">
        <f>'PV STOP cijfers'!AF32</f>
        <v>0</v>
      </c>
      <c r="AG248" s="49">
        <f>'PV STOP cijfers'!AG32</f>
        <v>0</v>
      </c>
      <c r="AH248" s="11">
        <f>'PV STOP cijfers'!AH32</f>
        <v>0</v>
      </c>
      <c r="AI248" s="11">
        <f>'PV STOP cijfers'!AI32</f>
        <v>0</v>
      </c>
      <c r="AJ248" s="11">
        <f>'PV STOP cijfers'!AJ32</f>
        <v>0</v>
      </c>
      <c r="AK248" s="11">
        <f>'PV STOP cijfers'!AK32</f>
        <v>1200</v>
      </c>
      <c r="AL248" s="28">
        <f>'PV STOP cijfers'!AL32</f>
        <v>0</v>
      </c>
      <c r="AM248" s="11">
        <f>'PV STOP cijfers'!AM32</f>
        <v>0</v>
      </c>
      <c r="AN248" s="11">
        <f>'PV STOP cijfers'!AN32</f>
        <v>0</v>
      </c>
      <c r="AO248" s="11">
        <f>'PV STOP cijfers'!AO32</f>
        <v>0</v>
      </c>
      <c r="AP248" s="11">
        <f>'PV STOP cijfers'!AP32</f>
        <v>0</v>
      </c>
      <c r="AQ248" s="11">
        <f>'PV STOP cijfers'!AQ32</f>
        <v>0</v>
      </c>
      <c r="AR248" s="28">
        <f>'PV STOP cijfers'!AR32</f>
        <v>0</v>
      </c>
      <c r="AS248" s="11">
        <f>'PV STOP cijfers'!AS32</f>
        <v>0</v>
      </c>
      <c r="AT248" s="11">
        <f>'PV STOP cijfers'!AT32</f>
        <v>0</v>
      </c>
      <c r="AU248" s="11">
        <f>'PV STOP cijfers'!AU32</f>
        <v>0</v>
      </c>
      <c r="AV248" s="11">
        <f>'PV STOP cijfers'!AV32</f>
        <v>0</v>
      </c>
      <c r="AW248" s="11">
        <f>'PV STOP cijfers'!AW32</f>
        <v>0</v>
      </c>
      <c r="AX248" s="11">
        <f>'PV STOP cijfers'!AX32</f>
        <v>0</v>
      </c>
      <c r="AY248" s="11">
        <f>'PV STOP cijfers'!AY32</f>
        <v>0</v>
      </c>
      <c r="AZ248" s="11">
        <f>'PV STOP cijfers'!AZ32</f>
        <v>0</v>
      </c>
      <c r="BA248" s="11">
        <f>'PV STOP cijfers'!BA32</f>
        <v>0</v>
      </c>
      <c r="BB248" s="11">
        <f>'PV STOP cijfers'!BB32</f>
        <v>0</v>
      </c>
      <c r="BC248" s="28">
        <f>'PV STOP cijfers'!BC32</f>
        <v>0</v>
      </c>
      <c r="BD248" s="11">
        <f>'PV STOP cijfers'!BD32</f>
        <v>0</v>
      </c>
      <c r="BE248" s="11">
        <f>'PV STOP cijfers'!BE32</f>
        <v>0</v>
      </c>
      <c r="BF248" s="11">
        <f>'PV STOP cijfers'!BF32</f>
        <v>0</v>
      </c>
      <c r="BG248" s="11">
        <f>'PV STOP cijfers'!BG32</f>
        <v>0</v>
      </c>
      <c r="BH248" s="11">
        <f>'PV STOP cijfers'!BH32</f>
        <v>0</v>
      </c>
      <c r="BI248" s="11">
        <f>'PV STOP cijfers'!BI32</f>
        <v>0</v>
      </c>
      <c r="BJ248" s="11">
        <f>'PV STOP cijfers'!BJ32</f>
        <v>0</v>
      </c>
      <c r="BK248" s="28">
        <f>'PV STOP cijfers'!BK32</f>
        <v>0</v>
      </c>
      <c r="BL248" s="11">
        <f>'PV STOP cijfers'!BL32</f>
        <v>0</v>
      </c>
      <c r="BM248" s="11">
        <f>'PV STOP cijfers'!BM32</f>
        <v>0</v>
      </c>
      <c r="BN248" s="11">
        <f>'PV STOP cijfers'!BN32</f>
        <v>133.33333333333334</v>
      </c>
      <c r="BO248" s="11">
        <f>'PV STOP cijfers'!BO32</f>
        <v>133.33333333333334</v>
      </c>
      <c r="BP248" s="11">
        <f>'PV STOP cijfers'!BP32</f>
        <v>133.33333333333334</v>
      </c>
      <c r="BQ248" s="28">
        <f>'PV STOP cijfers'!BQ32</f>
        <v>0</v>
      </c>
      <c r="BR248" s="11">
        <f>'PV STOP cijfers'!BR32</f>
        <v>0</v>
      </c>
      <c r="BS248" s="11">
        <f>'PV STOP cijfers'!BS32</f>
        <v>0</v>
      </c>
      <c r="BT248" s="11">
        <f>'PV STOP cijfers'!BT32</f>
        <v>0</v>
      </c>
      <c r="BU248" s="11">
        <f>'PV STOP cijfers'!BU32</f>
        <v>0</v>
      </c>
      <c r="BV248" s="11">
        <f>'PV STOP cijfers'!BV32</f>
        <v>0</v>
      </c>
      <c r="BW248" s="11">
        <f>'PV STOP cijfers'!BW32</f>
        <v>0</v>
      </c>
      <c r="BX248" s="49">
        <f>'PV STOP cijfers'!BX32</f>
        <v>0</v>
      </c>
      <c r="BY248" s="11">
        <f>'PV STOP cijfers'!BY32</f>
        <v>1599.9999999999998</v>
      </c>
      <c r="BZ248" s="11">
        <f>'PV STOP cijfers'!BZ32</f>
        <v>0</v>
      </c>
      <c r="CA248" s="11">
        <f>'PV STOP cijfers'!CA32</f>
        <v>0</v>
      </c>
      <c r="CB248" s="11">
        <f>'PV STOP cijfers'!CB32</f>
        <v>0</v>
      </c>
      <c r="CC248" s="11">
        <f>'PV STOP cijfers'!CC32</f>
        <v>0</v>
      </c>
      <c r="CD248" s="11">
        <f>'PV STOP cijfers'!CD32</f>
        <v>0</v>
      </c>
      <c r="CE248" s="11">
        <f>'PV STOP cijfers'!CE32</f>
        <v>0</v>
      </c>
      <c r="CF248" s="11">
        <f>'PV STOP cijfers'!CF32</f>
        <v>0</v>
      </c>
      <c r="CG248" s="11">
        <f>'PV STOP cijfers'!CG32</f>
        <v>0</v>
      </c>
      <c r="CH248" s="11">
        <f>'PV STOP cijfers'!CH32</f>
        <v>0</v>
      </c>
      <c r="CI248" s="11">
        <f>'PV STOP cijfers'!CI32</f>
        <v>0</v>
      </c>
      <c r="CJ248" s="11">
        <f>'PV STOP cijfers'!CJ32</f>
        <v>0</v>
      </c>
      <c r="CK248" s="11">
        <f>'PV STOP cijfers'!CK32</f>
        <v>0</v>
      </c>
      <c r="CL248" s="49">
        <f>'PV STOP cijfers'!CL32</f>
        <v>0</v>
      </c>
      <c r="CM248" s="15">
        <f>'PV STOP cijfers'!CM32</f>
        <v>0</v>
      </c>
      <c r="CN248" s="11">
        <f>'PV STOP cijfers'!CN32</f>
        <v>0</v>
      </c>
      <c r="CO248" s="11">
        <f>'PV STOP cijfers'!CO32</f>
        <v>0</v>
      </c>
      <c r="CP248" s="11">
        <f>'PV STOP cijfers'!CP32</f>
        <v>0</v>
      </c>
      <c r="CQ248" s="11">
        <f>'PV STOP cijfers'!CQ32</f>
        <v>0</v>
      </c>
      <c r="CR248" s="11">
        <f>'PV STOP cijfers'!CR32</f>
        <v>0</v>
      </c>
      <c r="CS248" s="11">
        <f>'PV STOP cijfers'!CS32</f>
        <v>0</v>
      </c>
      <c r="CT248" s="11">
        <f>'PV STOP cijfers'!CT32</f>
        <v>0</v>
      </c>
      <c r="CU248" s="11">
        <f>'PV STOP cijfers'!CU32</f>
        <v>0</v>
      </c>
      <c r="CV248" s="11">
        <f>'PV STOP cijfers'!CV32</f>
        <v>0</v>
      </c>
      <c r="CW248" s="11">
        <f>'PV STOP cijfers'!CW32</f>
        <v>0</v>
      </c>
      <c r="CX248" s="11">
        <f>'PV STOP cijfers'!CX32</f>
        <v>0</v>
      </c>
      <c r="CY248" s="26">
        <f>'PV STOP cijfers'!CY32</f>
        <v>0</v>
      </c>
      <c r="CZ248" s="15">
        <f>'PV STOP cijfers'!CZ32</f>
        <v>0</v>
      </c>
      <c r="DA248" s="11">
        <f>'PV STOP cijfers'!DA32</f>
        <v>0</v>
      </c>
      <c r="DB248" s="11">
        <f>'PV STOP cijfers'!DB32</f>
        <v>0</v>
      </c>
      <c r="DC248" s="11">
        <f>'PV STOP cijfers'!DC32</f>
        <v>0</v>
      </c>
      <c r="DD248" s="11">
        <f>'PV STOP cijfers'!DD32</f>
        <v>0</v>
      </c>
      <c r="DE248" s="11">
        <f>'PV STOP cijfers'!DE32</f>
        <v>0</v>
      </c>
      <c r="DF248" s="11">
        <f>'PV STOP cijfers'!DF32</f>
        <v>0</v>
      </c>
      <c r="DG248" s="11">
        <f>'PV STOP cijfers'!DG32</f>
        <v>0</v>
      </c>
      <c r="DH248" s="11">
        <f>'PV STOP cijfers'!DH32</f>
        <v>0</v>
      </c>
      <c r="DI248" s="11">
        <f>'PV STOP cijfers'!DI32</f>
        <v>0</v>
      </c>
      <c r="DJ248" s="11">
        <f>'PV STOP cijfers'!DJ32</f>
        <v>0</v>
      </c>
      <c r="DK248" s="11">
        <f>'PV STOP cijfers'!DK32</f>
        <v>0</v>
      </c>
      <c r="DL248" s="26">
        <f>'PV STOP cijfers'!DL32</f>
        <v>0</v>
      </c>
    </row>
    <row r="249" spans="1:116">
      <c r="A249" s="47">
        <f>'PV STOP cijfers'!A33</f>
        <v>900</v>
      </c>
      <c r="B249" s="49" t="str">
        <f>'PV STOP cijfers'!B33</f>
        <v>PD NT 0000</v>
      </c>
      <c r="C249" s="56" t="str">
        <f>'PV STOP cijfers'!C33</f>
        <v>Productveiligheid</v>
      </c>
      <c r="D249" s="4" t="str">
        <f>'PV STOP cijfers'!D33</f>
        <v>PV VWS</v>
      </c>
      <c r="E249" s="526" t="str">
        <f>'PV STOP cijfers'!E33</f>
        <v>Staat van productveiligheid Verbeterplan</v>
      </c>
      <c r="F249" s="5" t="str">
        <f>'PV STOP cijfers'!F33</f>
        <v>VWS</v>
      </c>
      <c r="G249" s="4" t="str">
        <f>'PV STOP cijfers'!G33</f>
        <v>verbeterplan</v>
      </c>
      <c r="H249" s="533">
        <f>'PV STOP cijfers'!H33</f>
        <v>1400</v>
      </c>
      <c r="I249" s="11">
        <f>'PV STOP cijfers'!I33</f>
        <v>0</v>
      </c>
      <c r="J249" s="11">
        <f>'PV STOP cijfers'!J33</f>
        <v>0</v>
      </c>
      <c r="K249" s="11">
        <f>'PV STOP cijfers'!K33</f>
        <v>0</v>
      </c>
      <c r="L249" s="11">
        <f>'PV STOP cijfers'!L33</f>
        <v>0</v>
      </c>
      <c r="M249" s="11">
        <f>'PV STOP cijfers'!M33</f>
        <v>0</v>
      </c>
      <c r="N249" s="11">
        <f>'PV STOP cijfers'!N33</f>
        <v>0</v>
      </c>
      <c r="O249" s="11">
        <f>'PV STOP cijfers'!O33</f>
        <v>0</v>
      </c>
      <c r="P249" s="11">
        <f>'PV STOP cijfers'!P33</f>
        <v>0</v>
      </c>
      <c r="Q249" s="26">
        <f>'PV STOP cijfers'!Q33</f>
        <v>1400</v>
      </c>
      <c r="R249" s="15">
        <f>'PV STOP cijfers'!R33</f>
        <v>0</v>
      </c>
      <c r="S249" s="11">
        <f>'PV STOP cijfers'!S33</f>
        <v>0</v>
      </c>
      <c r="T249" s="518">
        <f>'PV STOP cijfers'!T33</f>
        <v>1400</v>
      </c>
      <c r="U249" s="11">
        <f>'PV STOP cijfers'!U33</f>
        <v>0</v>
      </c>
      <c r="V249" s="11">
        <f>'PV STOP cijfers'!V33</f>
        <v>0</v>
      </c>
      <c r="W249" s="11">
        <f>'PV STOP cijfers'!W33</f>
        <v>0</v>
      </c>
      <c r="X249" s="11">
        <f>'PV STOP cijfers'!X33</f>
        <v>0</v>
      </c>
      <c r="Y249" s="11">
        <f>'PV STOP cijfers'!Y33</f>
        <v>0</v>
      </c>
      <c r="Z249" s="49">
        <f>'PV STOP cijfers'!Z33</f>
        <v>1400</v>
      </c>
      <c r="AA249" s="518">
        <f>'PV STOP cijfers'!AA33</f>
        <v>1400</v>
      </c>
      <c r="AB249" s="11">
        <f>'PV STOP cijfers'!AB33</f>
        <v>0</v>
      </c>
      <c r="AC249" s="11">
        <f>'PV STOP cijfers'!AC33</f>
        <v>0</v>
      </c>
      <c r="AD249" s="11">
        <f>'PV STOP cijfers'!AD33</f>
        <v>0</v>
      </c>
      <c r="AE249" s="11">
        <f>'PV STOP cijfers'!AE33</f>
        <v>0</v>
      </c>
      <c r="AF249" s="11">
        <f>'PV STOP cijfers'!AF33</f>
        <v>0</v>
      </c>
      <c r="AG249" s="49">
        <f>'PV STOP cijfers'!AG33</f>
        <v>0</v>
      </c>
      <c r="AH249" s="11">
        <f>'PV STOP cijfers'!AH33</f>
        <v>0</v>
      </c>
      <c r="AI249" s="11">
        <f>'PV STOP cijfers'!AI33</f>
        <v>0</v>
      </c>
      <c r="AJ249" s="11">
        <f>'PV STOP cijfers'!AJ33</f>
        <v>0</v>
      </c>
      <c r="AK249" s="11">
        <f>'PV STOP cijfers'!AK33</f>
        <v>1400</v>
      </c>
      <c r="AL249" s="28">
        <f>'PV STOP cijfers'!AL33</f>
        <v>0</v>
      </c>
      <c r="AM249" s="11">
        <f>'PV STOP cijfers'!AM33</f>
        <v>0</v>
      </c>
      <c r="AN249" s="11">
        <f>'PV STOP cijfers'!AN33</f>
        <v>0</v>
      </c>
      <c r="AO249" s="11">
        <f>'PV STOP cijfers'!AO33</f>
        <v>0</v>
      </c>
      <c r="AP249" s="11">
        <f>'PV STOP cijfers'!AP33</f>
        <v>0</v>
      </c>
      <c r="AQ249" s="11">
        <f>'PV STOP cijfers'!AQ33</f>
        <v>0</v>
      </c>
      <c r="AR249" s="28">
        <f>'PV STOP cijfers'!AR33</f>
        <v>0</v>
      </c>
      <c r="AS249" s="11">
        <f>'PV STOP cijfers'!AS33</f>
        <v>0</v>
      </c>
      <c r="AT249" s="11">
        <f>'PV STOP cijfers'!AT33</f>
        <v>0</v>
      </c>
      <c r="AU249" s="11">
        <f>'PV STOP cijfers'!AU33</f>
        <v>0</v>
      </c>
      <c r="AV249" s="11">
        <f>'PV STOP cijfers'!AV33</f>
        <v>0</v>
      </c>
      <c r="AW249" s="11">
        <f>'PV STOP cijfers'!AW33</f>
        <v>0</v>
      </c>
      <c r="AX249" s="11">
        <f>'PV STOP cijfers'!AX33</f>
        <v>0</v>
      </c>
      <c r="AY249" s="11">
        <f>'PV STOP cijfers'!AY33</f>
        <v>0</v>
      </c>
      <c r="AZ249" s="11">
        <f>'PV STOP cijfers'!AZ33</f>
        <v>0</v>
      </c>
      <c r="BA249" s="11">
        <f>'PV STOP cijfers'!BA33</f>
        <v>0</v>
      </c>
      <c r="BB249" s="11">
        <f>'PV STOP cijfers'!BB33</f>
        <v>0</v>
      </c>
      <c r="BC249" s="28">
        <f>'PV STOP cijfers'!BC33</f>
        <v>0</v>
      </c>
      <c r="BD249" s="11">
        <f>'PV STOP cijfers'!BD33</f>
        <v>0</v>
      </c>
      <c r="BE249" s="11">
        <f>'PV STOP cijfers'!BE33</f>
        <v>0</v>
      </c>
      <c r="BF249" s="11">
        <f>'PV STOP cijfers'!BF33</f>
        <v>0</v>
      </c>
      <c r="BG249" s="11">
        <f>'PV STOP cijfers'!BG33</f>
        <v>0</v>
      </c>
      <c r="BH249" s="11">
        <f>'PV STOP cijfers'!BH33</f>
        <v>0</v>
      </c>
      <c r="BI249" s="11">
        <f>'PV STOP cijfers'!BI33</f>
        <v>0</v>
      </c>
      <c r="BJ249" s="11">
        <f>'PV STOP cijfers'!BJ33</f>
        <v>0</v>
      </c>
      <c r="BK249" s="28">
        <f>'PV STOP cijfers'!BK33</f>
        <v>0</v>
      </c>
      <c r="BL249" s="11">
        <f>'PV STOP cijfers'!BL33</f>
        <v>0</v>
      </c>
      <c r="BM249" s="11">
        <f>'PV STOP cijfers'!BM33</f>
        <v>0</v>
      </c>
      <c r="BN249" s="11" t="str">
        <f>'PV STOP cijfers'!BN33</f>
        <v>to</v>
      </c>
      <c r="BO249" s="11" t="str">
        <f>'PV STOP cijfers'!BO33</f>
        <v>to</v>
      </c>
      <c r="BP249" s="11" t="str">
        <f>'PV STOP cijfers'!BP33</f>
        <v>to</v>
      </c>
      <c r="BQ249" s="28">
        <f>'PV STOP cijfers'!BQ33</f>
        <v>0</v>
      </c>
      <c r="BR249" s="11">
        <f>'PV STOP cijfers'!BR33</f>
        <v>0</v>
      </c>
      <c r="BS249" s="11">
        <f>'PV STOP cijfers'!BS33</f>
        <v>0</v>
      </c>
      <c r="BT249" s="11">
        <f>'PV STOP cijfers'!BT33</f>
        <v>0</v>
      </c>
      <c r="BU249" s="11">
        <f>'PV STOP cijfers'!BU33</f>
        <v>0</v>
      </c>
      <c r="BV249" s="11">
        <f>'PV STOP cijfers'!BV33</f>
        <v>0</v>
      </c>
      <c r="BW249" s="11">
        <f>'PV STOP cijfers'!BW33</f>
        <v>0</v>
      </c>
      <c r="BX249" s="49">
        <f>'PV STOP cijfers'!BX33</f>
        <v>0</v>
      </c>
      <c r="BY249" s="11">
        <f>'PV STOP cijfers'!BY33</f>
        <v>1400</v>
      </c>
      <c r="BZ249" s="11">
        <f>'PV STOP cijfers'!BZ33</f>
        <v>0</v>
      </c>
      <c r="CA249" s="11">
        <f>'PV STOP cijfers'!CA33</f>
        <v>0</v>
      </c>
      <c r="CB249" s="11">
        <f>'PV STOP cijfers'!CB33</f>
        <v>0</v>
      </c>
      <c r="CC249" s="11">
        <f>'PV STOP cijfers'!CC33</f>
        <v>0</v>
      </c>
      <c r="CD249" s="11">
        <f>'PV STOP cijfers'!CD33</f>
        <v>0</v>
      </c>
      <c r="CE249" s="11">
        <f>'PV STOP cijfers'!CE33</f>
        <v>0</v>
      </c>
      <c r="CF249" s="11">
        <f>'PV STOP cijfers'!CF33</f>
        <v>0</v>
      </c>
      <c r="CG249" s="11">
        <f>'PV STOP cijfers'!CG33</f>
        <v>0</v>
      </c>
      <c r="CH249" s="11">
        <f>'PV STOP cijfers'!CH33</f>
        <v>0</v>
      </c>
      <c r="CI249" s="11">
        <f>'PV STOP cijfers'!CI33</f>
        <v>0</v>
      </c>
      <c r="CJ249" s="11">
        <f>'PV STOP cijfers'!CJ33</f>
        <v>0</v>
      </c>
      <c r="CK249" s="11">
        <f>'PV STOP cijfers'!CK33</f>
        <v>0</v>
      </c>
      <c r="CL249" s="49">
        <f>'PV STOP cijfers'!CL33</f>
        <v>0</v>
      </c>
      <c r="CM249" s="15">
        <f>'PV STOP cijfers'!CM33</f>
        <v>0</v>
      </c>
      <c r="CN249" s="11">
        <f>'PV STOP cijfers'!CN33</f>
        <v>0</v>
      </c>
      <c r="CO249" s="11">
        <f>'PV STOP cijfers'!CO33</f>
        <v>0</v>
      </c>
      <c r="CP249" s="11">
        <f>'PV STOP cijfers'!CP33</f>
        <v>0</v>
      </c>
      <c r="CQ249" s="11">
        <f>'PV STOP cijfers'!CQ33</f>
        <v>0</v>
      </c>
      <c r="CR249" s="11">
        <f>'PV STOP cijfers'!CR33</f>
        <v>0</v>
      </c>
      <c r="CS249" s="11">
        <f>'PV STOP cijfers'!CS33</f>
        <v>0</v>
      </c>
      <c r="CT249" s="11">
        <f>'PV STOP cijfers'!CT33</f>
        <v>0</v>
      </c>
      <c r="CU249" s="11">
        <f>'PV STOP cijfers'!CU33</f>
        <v>0</v>
      </c>
      <c r="CV249" s="11">
        <f>'PV STOP cijfers'!CV33</f>
        <v>0</v>
      </c>
      <c r="CW249" s="11">
        <f>'PV STOP cijfers'!CW33</f>
        <v>0</v>
      </c>
      <c r="CX249" s="11">
        <f>'PV STOP cijfers'!CX33</f>
        <v>0</v>
      </c>
      <c r="CY249" s="26">
        <f>'PV STOP cijfers'!CY33</f>
        <v>0</v>
      </c>
      <c r="CZ249" s="15">
        <f>'PV STOP cijfers'!CZ33</f>
        <v>0</v>
      </c>
      <c r="DA249" s="11">
        <f>'PV STOP cijfers'!DA33</f>
        <v>0</v>
      </c>
      <c r="DB249" s="11">
        <f>'PV STOP cijfers'!DB33</f>
        <v>0</v>
      </c>
      <c r="DC249" s="11">
        <f>'PV STOP cijfers'!DC33</f>
        <v>0</v>
      </c>
      <c r="DD249" s="11">
        <f>'PV STOP cijfers'!DD33</f>
        <v>0</v>
      </c>
      <c r="DE249" s="11">
        <f>'PV STOP cijfers'!DE33</f>
        <v>0</v>
      </c>
      <c r="DF249" s="11">
        <f>'PV STOP cijfers'!DF33</f>
        <v>0</v>
      </c>
      <c r="DG249" s="11">
        <f>'PV STOP cijfers'!DG33</f>
        <v>0</v>
      </c>
      <c r="DH249" s="11">
        <f>'PV STOP cijfers'!DH33</f>
        <v>0</v>
      </c>
      <c r="DI249" s="11">
        <f>'PV STOP cijfers'!DI33</f>
        <v>0</v>
      </c>
      <c r="DJ249" s="11">
        <f>'PV STOP cijfers'!DJ33</f>
        <v>0</v>
      </c>
      <c r="DK249" s="11">
        <f>'PV STOP cijfers'!DK33</f>
        <v>0</v>
      </c>
      <c r="DL249" s="26">
        <f>'PV STOP cijfers'!DL33</f>
        <v>0</v>
      </c>
    </row>
    <row r="250" spans="1:116">
      <c r="A250" s="47">
        <f>'PV STOP cijfers'!A34</f>
        <v>300</v>
      </c>
      <c r="B250" s="49" t="str">
        <f>'PV STOP cijfers'!B34</f>
        <v>PD NT 0000</v>
      </c>
      <c r="C250" s="56" t="str">
        <f>'PV STOP cijfers'!C34</f>
        <v>Productveiligheid</v>
      </c>
      <c r="D250" s="4" t="str">
        <f>'PV STOP cijfers'!D34</f>
        <v>PV VWS</v>
      </c>
      <c r="E250" s="4" t="str">
        <f>'PV STOP cijfers'!E34</f>
        <v>Planning</v>
      </c>
      <c r="F250" s="5" t="str">
        <f>'PV STOP cijfers'!F34</f>
        <v>VWS</v>
      </c>
      <c r="G250" s="4" t="str">
        <f>'PV STOP cijfers'!G34</f>
        <v>Nee/Ja</v>
      </c>
      <c r="H250" s="15">
        <f>'PV STOP cijfers'!H34</f>
        <v>600</v>
      </c>
      <c r="I250" s="11">
        <f>'PV STOP cijfers'!I34</f>
        <v>0</v>
      </c>
      <c r="J250" s="11">
        <f>'PV STOP cijfers'!J34</f>
        <v>0</v>
      </c>
      <c r="K250" s="11">
        <f>'PV STOP cijfers'!K34</f>
        <v>0</v>
      </c>
      <c r="L250" s="11">
        <f>'PV STOP cijfers'!L34</f>
        <v>0</v>
      </c>
      <c r="M250" s="11">
        <f>'PV STOP cijfers'!M34</f>
        <v>0</v>
      </c>
      <c r="N250" s="11">
        <f>'PV STOP cijfers'!N34</f>
        <v>0</v>
      </c>
      <c r="O250" s="11">
        <f>'PV STOP cijfers'!O34</f>
        <v>0</v>
      </c>
      <c r="P250" s="11">
        <f>'PV STOP cijfers'!P34</f>
        <v>0</v>
      </c>
      <c r="Q250" s="26">
        <f>'PV STOP cijfers'!Q34</f>
        <v>600</v>
      </c>
      <c r="R250" s="15">
        <f>'PV STOP cijfers'!R34</f>
        <v>0</v>
      </c>
      <c r="S250" s="11">
        <f>'PV STOP cijfers'!S34</f>
        <v>0</v>
      </c>
      <c r="T250" s="11">
        <f>'PV STOP cijfers'!T34</f>
        <v>600</v>
      </c>
      <c r="U250" s="11">
        <f>'PV STOP cijfers'!U34</f>
        <v>0</v>
      </c>
      <c r="V250" s="11">
        <f>'PV STOP cijfers'!V34</f>
        <v>0</v>
      </c>
      <c r="W250" s="11">
        <f>'PV STOP cijfers'!W34</f>
        <v>0</v>
      </c>
      <c r="X250" s="11">
        <f>'PV STOP cijfers'!X34</f>
        <v>0</v>
      </c>
      <c r="Y250" s="11">
        <f>'PV STOP cijfers'!Y34</f>
        <v>0</v>
      </c>
      <c r="Z250" s="49">
        <f>'PV STOP cijfers'!Z34</f>
        <v>600</v>
      </c>
      <c r="AA250" s="11">
        <f>'PV STOP cijfers'!AA34</f>
        <v>600</v>
      </c>
      <c r="AB250" s="11">
        <f>'PV STOP cijfers'!AB34</f>
        <v>0</v>
      </c>
      <c r="AC250" s="11">
        <f>'PV STOP cijfers'!AC34</f>
        <v>0</v>
      </c>
      <c r="AD250" s="11">
        <f>'PV STOP cijfers'!AD34</f>
        <v>0</v>
      </c>
      <c r="AE250" s="11">
        <f>'PV STOP cijfers'!AE34</f>
        <v>0</v>
      </c>
      <c r="AF250" s="11">
        <f>'PV STOP cijfers'!AF34</f>
        <v>0</v>
      </c>
      <c r="AG250" s="49">
        <f>'PV STOP cijfers'!AG34</f>
        <v>0</v>
      </c>
      <c r="AH250" s="11">
        <f>'PV STOP cijfers'!AH34</f>
        <v>0</v>
      </c>
      <c r="AI250" s="11">
        <f>'PV STOP cijfers'!AI34</f>
        <v>0</v>
      </c>
      <c r="AJ250" s="11">
        <f>'PV STOP cijfers'!AJ34</f>
        <v>0</v>
      </c>
      <c r="AK250" s="11">
        <f>'PV STOP cijfers'!AK34</f>
        <v>600</v>
      </c>
      <c r="AL250" s="28">
        <f>'PV STOP cijfers'!AL34</f>
        <v>0</v>
      </c>
      <c r="AM250" s="11">
        <f>'PV STOP cijfers'!AM34</f>
        <v>0</v>
      </c>
      <c r="AN250" s="11">
        <f>'PV STOP cijfers'!AN34</f>
        <v>0</v>
      </c>
      <c r="AO250" s="11">
        <f>'PV STOP cijfers'!AO34</f>
        <v>0</v>
      </c>
      <c r="AP250" s="11">
        <f>'PV STOP cijfers'!AP34</f>
        <v>0</v>
      </c>
      <c r="AQ250" s="11">
        <f>'PV STOP cijfers'!AQ34</f>
        <v>0</v>
      </c>
      <c r="AR250" s="28">
        <f>'PV STOP cijfers'!AR34</f>
        <v>0</v>
      </c>
      <c r="AS250" s="11">
        <f>'PV STOP cijfers'!AS34</f>
        <v>0</v>
      </c>
      <c r="AT250" s="11">
        <f>'PV STOP cijfers'!AT34</f>
        <v>0</v>
      </c>
      <c r="AU250" s="11">
        <f>'PV STOP cijfers'!AU34</f>
        <v>0</v>
      </c>
      <c r="AV250" s="11">
        <f>'PV STOP cijfers'!AV34</f>
        <v>0</v>
      </c>
      <c r="AW250" s="11">
        <f>'PV STOP cijfers'!AW34</f>
        <v>0</v>
      </c>
      <c r="AX250" s="11">
        <f>'PV STOP cijfers'!AX34</f>
        <v>0</v>
      </c>
      <c r="AY250" s="11">
        <f>'PV STOP cijfers'!AY34</f>
        <v>0</v>
      </c>
      <c r="AZ250" s="11">
        <f>'PV STOP cijfers'!AZ34</f>
        <v>0</v>
      </c>
      <c r="BA250" s="11">
        <f>'PV STOP cijfers'!BA34</f>
        <v>0</v>
      </c>
      <c r="BB250" s="11">
        <f>'PV STOP cijfers'!BB34</f>
        <v>0</v>
      </c>
      <c r="BC250" s="28">
        <f>'PV STOP cijfers'!BC34</f>
        <v>0</v>
      </c>
      <c r="BD250" s="11">
        <f>'PV STOP cijfers'!BD34</f>
        <v>0</v>
      </c>
      <c r="BE250" s="11">
        <f>'PV STOP cijfers'!BE34</f>
        <v>0</v>
      </c>
      <c r="BF250" s="11">
        <f>'PV STOP cijfers'!BF34</f>
        <v>0</v>
      </c>
      <c r="BG250" s="11">
        <f>'PV STOP cijfers'!BG34</f>
        <v>0</v>
      </c>
      <c r="BH250" s="11">
        <f>'PV STOP cijfers'!BH34</f>
        <v>0</v>
      </c>
      <c r="BI250" s="11">
        <f>'PV STOP cijfers'!BI34</f>
        <v>0</v>
      </c>
      <c r="BJ250" s="11">
        <f>'PV STOP cijfers'!BJ34</f>
        <v>0</v>
      </c>
      <c r="BK250" s="28">
        <f>'PV STOP cijfers'!BK34</f>
        <v>0</v>
      </c>
      <c r="BL250" s="11">
        <f>'PV STOP cijfers'!BL34</f>
        <v>0</v>
      </c>
      <c r="BM250" s="11">
        <f>'PV STOP cijfers'!BM34</f>
        <v>0</v>
      </c>
      <c r="BN250" s="11">
        <f>'PV STOP cijfers'!BN34</f>
        <v>0</v>
      </c>
      <c r="BO250" s="11">
        <f>'PV STOP cijfers'!BO34</f>
        <v>0</v>
      </c>
      <c r="BP250" s="11">
        <f>'PV STOP cijfers'!BP34</f>
        <v>0</v>
      </c>
      <c r="BQ250" s="28">
        <f>'PV STOP cijfers'!BQ34</f>
        <v>0</v>
      </c>
      <c r="BR250" s="11">
        <f>'PV STOP cijfers'!BR34</f>
        <v>0</v>
      </c>
      <c r="BS250" s="11">
        <f>'PV STOP cijfers'!BS34</f>
        <v>0</v>
      </c>
      <c r="BT250" s="11">
        <f>'PV STOP cijfers'!BT34</f>
        <v>0</v>
      </c>
      <c r="BU250" s="11">
        <f>'PV STOP cijfers'!BU34</f>
        <v>0</v>
      </c>
      <c r="BV250" s="11">
        <f>'PV STOP cijfers'!BV34</f>
        <v>0</v>
      </c>
      <c r="BW250" s="11">
        <f>'PV STOP cijfers'!BW34</f>
        <v>0</v>
      </c>
      <c r="BX250" s="49">
        <f>'PV STOP cijfers'!BX34</f>
        <v>0</v>
      </c>
      <c r="BY250" s="11">
        <f>'PV STOP cijfers'!BY34</f>
        <v>600</v>
      </c>
      <c r="BZ250" s="11">
        <f>'PV STOP cijfers'!BZ34</f>
        <v>0</v>
      </c>
      <c r="CA250" s="11">
        <f>'PV STOP cijfers'!CA34</f>
        <v>0</v>
      </c>
      <c r="CB250" s="11">
        <f>'PV STOP cijfers'!CB34</f>
        <v>0</v>
      </c>
      <c r="CC250" s="11">
        <f>'PV STOP cijfers'!CC34</f>
        <v>0</v>
      </c>
      <c r="CD250" s="11">
        <f>'PV STOP cijfers'!CD34</f>
        <v>0</v>
      </c>
      <c r="CE250" s="11">
        <f>'PV STOP cijfers'!CE34</f>
        <v>0</v>
      </c>
      <c r="CF250" s="11">
        <f>'PV STOP cijfers'!CF34</f>
        <v>0</v>
      </c>
      <c r="CG250" s="11">
        <f>'PV STOP cijfers'!CG34</f>
        <v>0</v>
      </c>
      <c r="CH250" s="11">
        <f>'PV STOP cijfers'!CH34</f>
        <v>0</v>
      </c>
      <c r="CI250" s="11">
        <f>'PV STOP cijfers'!CI34</f>
        <v>0</v>
      </c>
      <c r="CJ250" s="11">
        <f>'PV STOP cijfers'!CJ34</f>
        <v>0</v>
      </c>
      <c r="CK250" s="11">
        <f>'PV STOP cijfers'!CK34</f>
        <v>0</v>
      </c>
      <c r="CL250" s="49">
        <f>'PV STOP cijfers'!CL34</f>
        <v>0</v>
      </c>
      <c r="CM250" s="15">
        <f>'PV STOP cijfers'!CM34</f>
        <v>0</v>
      </c>
      <c r="CN250" s="11">
        <f>'PV STOP cijfers'!CN34</f>
        <v>0</v>
      </c>
      <c r="CO250" s="11">
        <f>'PV STOP cijfers'!CO34</f>
        <v>0</v>
      </c>
      <c r="CP250" s="11">
        <f>'PV STOP cijfers'!CP34</f>
        <v>0</v>
      </c>
      <c r="CQ250" s="11">
        <f>'PV STOP cijfers'!CQ34</f>
        <v>0</v>
      </c>
      <c r="CR250" s="11">
        <f>'PV STOP cijfers'!CR34</f>
        <v>0</v>
      </c>
      <c r="CS250" s="11">
        <f>'PV STOP cijfers'!CS34</f>
        <v>0</v>
      </c>
      <c r="CT250" s="11">
        <f>'PV STOP cijfers'!CT34</f>
        <v>0</v>
      </c>
      <c r="CU250" s="11">
        <f>'PV STOP cijfers'!CU34</f>
        <v>0</v>
      </c>
      <c r="CV250" s="11">
        <f>'PV STOP cijfers'!CV34</f>
        <v>0</v>
      </c>
      <c r="CW250" s="11">
        <f>'PV STOP cijfers'!CW34</f>
        <v>0</v>
      </c>
      <c r="CX250" s="11">
        <f>'PV STOP cijfers'!CX34</f>
        <v>0</v>
      </c>
      <c r="CY250" s="26">
        <f>'PV STOP cijfers'!CY34</f>
        <v>0</v>
      </c>
      <c r="CZ250" s="15">
        <f>'PV STOP cijfers'!CZ34</f>
        <v>0</v>
      </c>
      <c r="DA250" s="11">
        <f>'PV STOP cijfers'!DA34</f>
        <v>0</v>
      </c>
      <c r="DB250" s="11">
        <f>'PV STOP cijfers'!DB34</f>
        <v>0</v>
      </c>
      <c r="DC250" s="11">
        <f>'PV STOP cijfers'!DC34</f>
        <v>0</v>
      </c>
      <c r="DD250" s="11">
        <f>'PV STOP cijfers'!DD34</f>
        <v>0</v>
      </c>
      <c r="DE250" s="11">
        <f>'PV STOP cijfers'!DE34</f>
        <v>0</v>
      </c>
      <c r="DF250" s="11">
        <f>'PV STOP cijfers'!DF34</f>
        <v>0</v>
      </c>
      <c r="DG250" s="11">
        <f>'PV STOP cijfers'!DG34</f>
        <v>0</v>
      </c>
      <c r="DH250" s="11">
        <f>'PV STOP cijfers'!DH34</f>
        <v>0</v>
      </c>
      <c r="DI250" s="11">
        <f>'PV STOP cijfers'!DI34</f>
        <v>0</v>
      </c>
      <c r="DJ250" s="11">
        <f>'PV STOP cijfers'!DJ34</f>
        <v>0</v>
      </c>
      <c r="DK250" s="11">
        <f>'PV STOP cijfers'!DK34</f>
        <v>0</v>
      </c>
      <c r="DL250" s="26">
        <f>'PV STOP cijfers'!DL34</f>
        <v>0</v>
      </c>
    </row>
    <row r="251" spans="1:116">
      <c r="A251" s="47">
        <f>'PV STOP cijfers'!A35</f>
        <v>690</v>
      </c>
      <c r="B251" s="49" t="str">
        <f>'PV STOP cijfers'!B35</f>
        <v>PD NT 0000</v>
      </c>
      <c r="C251" s="56" t="str">
        <f>'PV STOP cijfers'!C35</f>
        <v>Productveiligheid</v>
      </c>
      <c r="D251" s="4" t="str">
        <f>'PV STOP cijfers'!D35</f>
        <v>PV VWS</v>
      </c>
      <c r="E251" s="526" t="str">
        <f>'PV STOP cijfers'!E35</f>
        <v>Opleiding verbeterplan</v>
      </c>
      <c r="F251" s="5" t="str">
        <f>'PV STOP cijfers'!F35</f>
        <v>VWS</v>
      </c>
      <c r="G251" s="4" t="str">
        <f>'PV STOP cijfers'!G35</f>
        <v>verbeterplan</v>
      </c>
      <c r="H251" s="533">
        <f>'PV STOP cijfers'!H35</f>
        <v>800</v>
      </c>
      <c r="I251" s="11">
        <f>'PV STOP cijfers'!I35</f>
        <v>0</v>
      </c>
      <c r="J251" s="11">
        <f>'PV STOP cijfers'!J35</f>
        <v>0</v>
      </c>
      <c r="K251" s="11">
        <f>'PV STOP cijfers'!K35</f>
        <v>0</v>
      </c>
      <c r="L251" s="518">
        <f>'PV STOP cijfers'!L35</f>
        <v>0</v>
      </c>
      <c r="M251" s="11">
        <f>'PV STOP cijfers'!M35</f>
        <v>0</v>
      </c>
      <c r="N251" s="11">
        <f>'PV STOP cijfers'!N35</f>
        <v>0</v>
      </c>
      <c r="O251" s="11">
        <f>'PV STOP cijfers'!O35</f>
        <v>0</v>
      </c>
      <c r="P251" s="11">
        <f>'PV STOP cijfers'!P35</f>
        <v>0</v>
      </c>
      <c r="Q251" s="26">
        <f>'PV STOP cijfers'!Q35</f>
        <v>800</v>
      </c>
      <c r="R251" s="15">
        <f>'PV STOP cijfers'!R35</f>
        <v>0</v>
      </c>
      <c r="S251" s="11">
        <f>'PV STOP cijfers'!S35</f>
        <v>0</v>
      </c>
      <c r="T251" s="518">
        <f>'PV STOP cijfers'!T35</f>
        <v>800</v>
      </c>
      <c r="U251" s="11">
        <f>'PV STOP cijfers'!U35</f>
        <v>0</v>
      </c>
      <c r="V251" s="11">
        <f>'PV STOP cijfers'!V35</f>
        <v>0</v>
      </c>
      <c r="W251" s="11">
        <f>'PV STOP cijfers'!W35</f>
        <v>0</v>
      </c>
      <c r="X251" s="11">
        <f>'PV STOP cijfers'!X35</f>
        <v>0</v>
      </c>
      <c r="Y251" s="11">
        <f>'PV STOP cijfers'!Y35</f>
        <v>0</v>
      </c>
      <c r="Z251" s="49">
        <f>'PV STOP cijfers'!Z35</f>
        <v>800</v>
      </c>
      <c r="AA251" s="518">
        <f>'PV STOP cijfers'!AA35</f>
        <v>800</v>
      </c>
      <c r="AB251" s="11">
        <f>'PV STOP cijfers'!AB35</f>
        <v>0</v>
      </c>
      <c r="AC251" s="11">
        <f>'PV STOP cijfers'!AC35</f>
        <v>0</v>
      </c>
      <c r="AD251" s="11">
        <f>'PV STOP cijfers'!AD35</f>
        <v>0</v>
      </c>
      <c r="AE251" s="11">
        <f>'PV STOP cijfers'!AE35</f>
        <v>0</v>
      </c>
      <c r="AF251" s="11">
        <f>'PV STOP cijfers'!AF35</f>
        <v>0</v>
      </c>
      <c r="AG251" s="49">
        <f>'PV STOP cijfers'!AG35</f>
        <v>0</v>
      </c>
      <c r="AH251" s="11">
        <f>'PV STOP cijfers'!AH35</f>
        <v>0</v>
      </c>
      <c r="AI251" s="11">
        <f>'PV STOP cijfers'!AI35</f>
        <v>0</v>
      </c>
      <c r="AJ251" s="11">
        <f>'PV STOP cijfers'!AJ35</f>
        <v>0</v>
      </c>
      <c r="AK251" s="11">
        <f>'PV STOP cijfers'!AK35</f>
        <v>800</v>
      </c>
      <c r="AL251" s="28">
        <f>'PV STOP cijfers'!AL35</f>
        <v>0</v>
      </c>
      <c r="AM251" s="11">
        <f>'PV STOP cijfers'!AM35</f>
        <v>0</v>
      </c>
      <c r="AN251" s="11">
        <f>'PV STOP cijfers'!AN35</f>
        <v>0</v>
      </c>
      <c r="AO251" s="11">
        <f>'PV STOP cijfers'!AO35</f>
        <v>0</v>
      </c>
      <c r="AP251" s="11">
        <f>'PV STOP cijfers'!AP35</f>
        <v>0</v>
      </c>
      <c r="AQ251" s="11">
        <f>'PV STOP cijfers'!AQ35</f>
        <v>0</v>
      </c>
      <c r="AR251" s="28">
        <f>'PV STOP cijfers'!AR35</f>
        <v>0</v>
      </c>
      <c r="AS251" s="11">
        <f>'PV STOP cijfers'!AS35</f>
        <v>0</v>
      </c>
      <c r="AT251" s="11">
        <f>'PV STOP cijfers'!AT35</f>
        <v>0</v>
      </c>
      <c r="AU251" s="11">
        <f>'PV STOP cijfers'!AU35</f>
        <v>0</v>
      </c>
      <c r="AV251" s="11">
        <f>'PV STOP cijfers'!AV35</f>
        <v>0</v>
      </c>
      <c r="AW251" s="11">
        <f>'PV STOP cijfers'!AW35</f>
        <v>0</v>
      </c>
      <c r="AX251" s="11">
        <f>'PV STOP cijfers'!AX35</f>
        <v>0</v>
      </c>
      <c r="AY251" s="11">
        <f>'PV STOP cijfers'!AY35</f>
        <v>0</v>
      </c>
      <c r="AZ251" s="11">
        <f>'PV STOP cijfers'!AZ35</f>
        <v>0</v>
      </c>
      <c r="BA251" s="11">
        <f>'PV STOP cijfers'!BA35</f>
        <v>0</v>
      </c>
      <c r="BB251" s="11">
        <f>'PV STOP cijfers'!BB35</f>
        <v>0</v>
      </c>
      <c r="BC251" s="28">
        <f>'PV STOP cijfers'!BC35</f>
        <v>0</v>
      </c>
      <c r="BD251" s="11">
        <f>'PV STOP cijfers'!BD35</f>
        <v>0</v>
      </c>
      <c r="BE251" s="11">
        <f>'PV STOP cijfers'!BE35</f>
        <v>0</v>
      </c>
      <c r="BF251" s="11">
        <f>'PV STOP cijfers'!BF35</f>
        <v>0</v>
      </c>
      <c r="BG251" s="11">
        <f>'PV STOP cijfers'!BG35</f>
        <v>0</v>
      </c>
      <c r="BH251" s="11">
        <f>'PV STOP cijfers'!BH35</f>
        <v>0</v>
      </c>
      <c r="BI251" s="11">
        <f>'PV STOP cijfers'!BI35</f>
        <v>0</v>
      </c>
      <c r="BJ251" s="11">
        <f>'PV STOP cijfers'!BJ35</f>
        <v>0</v>
      </c>
      <c r="BK251" s="28">
        <f>'PV STOP cijfers'!BK35</f>
        <v>0</v>
      </c>
      <c r="BL251" s="11">
        <f>'PV STOP cijfers'!BL35</f>
        <v>0</v>
      </c>
      <c r="BM251" s="11">
        <f>'PV STOP cijfers'!BM35</f>
        <v>0</v>
      </c>
      <c r="BN251" s="11" t="str">
        <f>'PV STOP cijfers'!BN35</f>
        <v>to</v>
      </c>
      <c r="BO251" s="11" t="str">
        <f>'PV STOP cijfers'!BO35</f>
        <v>to</v>
      </c>
      <c r="BP251" s="11" t="str">
        <f>'PV STOP cijfers'!BP35</f>
        <v>to</v>
      </c>
      <c r="BQ251" s="28">
        <f>'PV STOP cijfers'!BQ35</f>
        <v>0</v>
      </c>
      <c r="BR251" s="11">
        <f>'PV STOP cijfers'!BR35</f>
        <v>0</v>
      </c>
      <c r="BS251" s="11">
        <f>'PV STOP cijfers'!BS35</f>
        <v>0</v>
      </c>
      <c r="BT251" s="11">
        <f>'PV STOP cijfers'!BT35</f>
        <v>0</v>
      </c>
      <c r="BU251" s="11">
        <f>'PV STOP cijfers'!BU35</f>
        <v>0</v>
      </c>
      <c r="BV251" s="11">
        <f>'PV STOP cijfers'!BV35</f>
        <v>0</v>
      </c>
      <c r="BW251" s="11">
        <f>'PV STOP cijfers'!BW35</f>
        <v>0</v>
      </c>
      <c r="BX251" s="49">
        <f>'PV STOP cijfers'!BX35</f>
        <v>0</v>
      </c>
      <c r="BY251" s="11">
        <f>'PV STOP cijfers'!BY35</f>
        <v>800</v>
      </c>
      <c r="BZ251" s="11">
        <f>'PV STOP cijfers'!BZ35</f>
        <v>0</v>
      </c>
      <c r="CA251" s="11">
        <f>'PV STOP cijfers'!CA35</f>
        <v>0</v>
      </c>
      <c r="CB251" s="11">
        <f>'PV STOP cijfers'!CB35</f>
        <v>0</v>
      </c>
      <c r="CC251" s="11">
        <f>'PV STOP cijfers'!CC35</f>
        <v>0</v>
      </c>
      <c r="CD251" s="11">
        <f>'PV STOP cijfers'!CD35</f>
        <v>0</v>
      </c>
      <c r="CE251" s="11">
        <f>'PV STOP cijfers'!CE35</f>
        <v>0</v>
      </c>
      <c r="CF251" s="11">
        <f>'PV STOP cijfers'!CF35</f>
        <v>0</v>
      </c>
      <c r="CG251" s="11">
        <f>'PV STOP cijfers'!CG35</f>
        <v>0</v>
      </c>
      <c r="CH251" s="11">
        <f>'PV STOP cijfers'!CH35</f>
        <v>0</v>
      </c>
      <c r="CI251" s="11">
        <f>'PV STOP cijfers'!CI35</f>
        <v>0</v>
      </c>
      <c r="CJ251" s="11">
        <f>'PV STOP cijfers'!CJ35</f>
        <v>0</v>
      </c>
      <c r="CK251" s="11">
        <f>'PV STOP cijfers'!CK35</f>
        <v>0</v>
      </c>
      <c r="CL251" s="49">
        <f>'PV STOP cijfers'!CL35</f>
        <v>0</v>
      </c>
      <c r="CM251" s="15">
        <f>'PV STOP cijfers'!CM35</f>
        <v>0</v>
      </c>
      <c r="CN251" s="11">
        <f>'PV STOP cijfers'!CN35</f>
        <v>0</v>
      </c>
      <c r="CO251" s="11">
        <f>'PV STOP cijfers'!CO35</f>
        <v>0</v>
      </c>
      <c r="CP251" s="11">
        <f>'PV STOP cijfers'!CP35</f>
        <v>0</v>
      </c>
      <c r="CQ251" s="11">
        <f>'PV STOP cijfers'!CQ35</f>
        <v>0</v>
      </c>
      <c r="CR251" s="11">
        <f>'PV STOP cijfers'!CR35</f>
        <v>0</v>
      </c>
      <c r="CS251" s="11">
        <f>'PV STOP cijfers'!CS35</f>
        <v>0</v>
      </c>
      <c r="CT251" s="11">
        <f>'PV STOP cijfers'!CT35</f>
        <v>0</v>
      </c>
      <c r="CU251" s="11">
        <f>'PV STOP cijfers'!CU35</f>
        <v>0</v>
      </c>
      <c r="CV251" s="11">
        <f>'PV STOP cijfers'!CV35</f>
        <v>0</v>
      </c>
      <c r="CW251" s="11">
        <f>'PV STOP cijfers'!CW35</f>
        <v>0</v>
      </c>
      <c r="CX251" s="11">
        <f>'PV STOP cijfers'!CX35</f>
        <v>0</v>
      </c>
      <c r="CY251" s="26">
        <f>'PV STOP cijfers'!CY35</f>
        <v>0</v>
      </c>
      <c r="CZ251" s="15">
        <f>'PV STOP cijfers'!CZ35</f>
        <v>0</v>
      </c>
      <c r="DA251" s="11">
        <f>'PV STOP cijfers'!DA35</f>
        <v>0</v>
      </c>
      <c r="DB251" s="11">
        <f>'PV STOP cijfers'!DB35</f>
        <v>0</v>
      </c>
      <c r="DC251" s="11">
        <f>'PV STOP cijfers'!DC35</f>
        <v>0</v>
      </c>
      <c r="DD251" s="11">
        <f>'PV STOP cijfers'!DD35</f>
        <v>0</v>
      </c>
      <c r="DE251" s="11">
        <f>'PV STOP cijfers'!DE35</f>
        <v>0</v>
      </c>
      <c r="DF251" s="11">
        <f>'PV STOP cijfers'!DF35</f>
        <v>0</v>
      </c>
      <c r="DG251" s="11">
        <f>'PV STOP cijfers'!DG35</f>
        <v>0</v>
      </c>
      <c r="DH251" s="11">
        <f>'PV STOP cijfers'!DH35</f>
        <v>0</v>
      </c>
      <c r="DI251" s="11">
        <f>'PV STOP cijfers'!DI35</f>
        <v>0</v>
      </c>
      <c r="DJ251" s="11">
        <f>'PV STOP cijfers'!DJ35</f>
        <v>0</v>
      </c>
      <c r="DK251" s="11">
        <f>'PV STOP cijfers'!DK35</f>
        <v>0</v>
      </c>
      <c r="DL251" s="26">
        <f>'PV STOP cijfers'!DL35</f>
        <v>0</v>
      </c>
    </row>
    <row r="252" spans="1:116">
      <c r="A252" s="47">
        <f>'PV STOP cijfers'!A36</f>
        <v>450</v>
      </c>
      <c r="B252" s="49" t="str">
        <f>'PV STOP cijfers'!B36</f>
        <v>PD NT 0000</v>
      </c>
      <c r="C252" s="56" t="str">
        <f>'PV STOP cijfers'!C36</f>
        <v>Productveiligheid</v>
      </c>
      <c r="D252" s="4" t="str">
        <f>'PV STOP cijfers'!D36</f>
        <v>PV VWS</v>
      </c>
      <c r="E252" s="4" t="str">
        <f>'PV STOP cijfers'!E36</f>
        <v>Evaluatie</v>
      </c>
      <c r="F252" s="5" t="str">
        <f>'PV STOP cijfers'!F36</f>
        <v>VWS</v>
      </c>
      <c r="G252" s="4" t="str">
        <f>'PV STOP cijfers'!G36</f>
        <v>Ja/Ja</v>
      </c>
      <c r="H252" s="308">
        <f>'PV STOP cijfers'!H36</f>
        <v>800</v>
      </c>
      <c r="I252" s="11">
        <f>'PV STOP cijfers'!I36</f>
        <v>0</v>
      </c>
      <c r="J252" s="11">
        <f>'PV STOP cijfers'!J36</f>
        <v>0</v>
      </c>
      <c r="K252" s="11">
        <f>'PV STOP cijfers'!K36</f>
        <v>0</v>
      </c>
      <c r="L252" s="11">
        <f>'PV STOP cijfers'!L36</f>
        <v>0</v>
      </c>
      <c r="M252" s="11">
        <f>'PV STOP cijfers'!M36</f>
        <v>0</v>
      </c>
      <c r="N252" s="11">
        <f>'PV STOP cijfers'!N36</f>
        <v>0</v>
      </c>
      <c r="O252" s="11">
        <f>'PV STOP cijfers'!O36</f>
        <v>0</v>
      </c>
      <c r="P252" s="11">
        <f>'PV STOP cijfers'!P36</f>
        <v>0</v>
      </c>
      <c r="Q252" s="26">
        <f>'PV STOP cijfers'!Q36</f>
        <v>800</v>
      </c>
      <c r="R252" s="15">
        <f>'PV STOP cijfers'!R36</f>
        <v>0</v>
      </c>
      <c r="S252" s="11">
        <f>'PV STOP cijfers'!S36</f>
        <v>0</v>
      </c>
      <c r="T252" s="259">
        <f>'PV STOP cijfers'!T36</f>
        <v>800</v>
      </c>
      <c r="U252" s="11">
        <f>'PV STOP cijfers'!U36</f>
        <v>0</v>
      </c>
      <c r="V252" s="11">
        <f>'PV STOP cijfers'!V36</f>
        <v>0</v>
      </c>
      <c r="W252" s="11">
        <f>'PV STOP cijfers'!W36</f>
        <v>0</v>
      </c>
      <c r="X252" s="11">
        <f>'PV STOP cijfers'!X36</f>
        <v>0</v>
      </c>
      <c r="Y252" s="11">
        <f>'PV STOP cijfers'!Y36</f>
        <v>0</v>
      </c>
      <c r="Z252" s="49">
        <f>'PV STOP cijfers'!Z36</f>
        <v>800</v>
      </c>
      <c r="AA252" s="259">
        <f>'PV STOP cijfers'!AA36</f>
        <v>470</v>
      </c>
      <c r="AB252" s="11">
        <f>'PV STOP cijfers'!AB36</f>
        <v>0</v>
      </c>
      <c r="AC252" s="11">
        <f>'PV STOP cijfers'!AC36</f>
        <v>0</v>
      </c>
      <c r="AD252" s="11">
        <f>'PV STOP cijfers'!AD36</f>
        <v>0</v>
      </c>
      <c r="AE252" s="259">
        <f>'PV STOP cijfers'!AE36</f>
        <v>330</v>
      </c>
      <c r="AF252" s="11">
        <f>'PV STOP cijfers'!AF36</f>
        <v>0</v>
      </c>
      <c r="AG252" s="49">
        <f>'PV STOP cijfers'!AG36</f>
        <v>0</v>
      </c>
      <c r="AH252" s="11">
        <f>'PV STOP cijfers'!AH36</f>
        <v>0</v>
      </c>
      <c r="AI252" s="11">
        <f>'PV STOP cijfers'!AI36</f>
        <v>0</v>
      </c>
      <c r="AJ252" s="11">
        <f>'PV STOP cijfers'!AJ36</f>
        <v>0</v>
      </c>
      <c r="AK252" s="11">
        <f>'PV STOP cijfers'!AK36</f>
        <v>470</v>
      </c>
      <c r="AL252" s="28">
        <f>'PV STOP cijfers'!AL36</f>
        <v>0</v>
      </c>
      <c r="AM252" s="11">
        <f>'PV STOP cijfers'!AM36</f>
        <v>0</v>
      </c>
      <c r="AN252" s="11">
        <f>'PV STOP cijfers'!AN36</f>
        <v>0</v>
      </c>
      <c r="AO252" s="11">
        <f>'PV STOP cijfers'!AO36</f>
        <v>0</v>
      </c>
      <c r="AP252" s="11">
        <f>'PV STOP cijfers'!AP36</f>
        <v>0</v>
      </c>
      <c r="AQ252" s="11">
        <f>'PV STOP cijfers'!AQ36</f>
        <v>0</v>
      </c>
      <c r="AR252" s="28">
        <f>'PV STOP cijfers'!AR36</f>
        <v>0</v>
      </c>
      <c r="AS252" s="11">
        <f>'PV STOP cijfers'!AS36</f>
        <v>0</v>
      </c>
      <c r="AT252" s="11">
        <f>'PV STOP cijfers'!AT36</f>
        <v>0</v>
      </c>
      <c r="AU252" s="11">
        <f>'PV STOP cijfers'!AU36</f>
        <v>0</v>
      </c>
      <c r="AV252" s="11">
        <f>'PV STOP cijfers'!AV36</f>
        <v>0</v>
      </c>
      <c r="AW252" s="11">
        <f>'PV STOP cijfers'!AW36</f>
        <v>0</v>
      </c>
      <c r="AX252" s="11">
        <f>'PV STOP cijfers'!AX36</f>
        <v>0</v>
      </c>
      <c r="AY252" s="11">
        <f>'PV STOP cijfers'!AY36</f>
        <v>0</v>
      </c>
      <c r="AZ252" s="11">
        <f>'PV STOP cijfers'!AZ36</f>
        <v>0</v>
      </c>
      <c r="BA252" s="11">
        <f>'PV STOP cijfers'!BA36</f>
        <v>0</v>
      </c>
      <c r="BB252" s="11">
        <f>'PV STOP cijfers'!BB36</f>
        <v>0</v>
      </c>
      <c r="BC252" s="28">
        <f>'PV STOP cijfers'!BC36</f>
        <v>0</v>
      </c>
      <c r="BD252" s="11">
        <f>'PV STOP cijfers'!BD36</f>
        <v>0</v>
      </c>
      <c r="BE252" s="11">
        <f>'PV STOP cijfers'!BE36</f>
        <v>0</v>
      </c>
      <c r="BF252" s="11">
        <f>'PV STOP cijfers'!BF36</f>
        <v>0</v>
      </c>
      <c r="BG252" s="11">
        <f>'PV STOP cijfers'!BG36</f>
        <v>0</v>
      </c>
      <c r="BH252" s="11">
        <f>'PV STOP cijfers'!BH36</f>
        <v>0</v>
      </c>
      <c r="BI252" s="11">
        <f>'PV STOP cijfers'!BI36</f>
        <v>0</v>
      </c>
      <c r="BJ252" s="11">
        <f>'PV STOP cijfers'!BJ36</f>
        <v>0</v>
      </c>
      <c r="BK252" s="28">
        <f>'PV STOP cijfers'!BK36</f>
        <v>0</v>
      </c>
      <c r="BL252" s="11">
        <f>'PV STOP cijfers'!BL36</f>
        <v>0</v>
      </c>
      <c r="BM252" s="11">
        <f>'PV STOP cijfers'!BM36</f>
        <v>0</v>
      </c>
      <c r="BN252" s="11">
        <f>'PV STOP cijfers'!BN36</f>
        <v>110</v>
      </c>
      <c r="BO252" s="11">
        <f>'PV STOP cijfers'!BO36</f>
        <v>110</v>
      </c>
      <c r="BP252" s="11">
        <f>'PV STOP cijfers'!BP36</f>
        <v>110</v>
      </c>
      <c r="BQ252" s="28">
        <f>'PV STOP cijfers'!BQ36</f>
        <v>0</v>
      </c>
      <c r="BR252" s="11">
        <f>'PV STOP cijfers'!BR36</f>
        <v>0</v>
      </c>
      <c r="BS252" s="11">
        <f>'PV STOP cijfers'!BS36</f>
        <v>0</v>
      </c>
      <c r="BT252" s="11">
        <f>'PV STOP cijfers'!BT36</f>
        <v>0</v>
      </c>
      <c r="BU252" s="11">
        <f>'PV STOP cijfers'!BU36</f>
        <v>0</v>
      </c>
      <c r="BV252" s="11">
        <f>'PV STOP cijfers'!BV36</f>
        <v>0</v>
      </c>
      <c r="BW252" s="11">
        <f>'PV STOP cijfers'!BW36</f>
        <v>0</v>
      </c>
      <c r="BX252" s="49">
        <f>'PV STOP cijfers'!BX36</f>
        <v>0</v>
      </c>
      <c r="BY252" s="11">
        <f>'PV STOP cijfers'!BY36</f>
        <v>800</v>
      </c>
      <c r="BZ252" s="11">
        <f>'PV STOP cijfers'!BZ36</f>
        <v>0</v>
      </c>
      <c r="CA252" s="11">
        <f>'PV STOP cijfers'!CA36</f>
        <v>0</v>
      </c>
      <c r="CB252" s="11">
        <f>'PV STOP cijfers'!CB36</f>
        <v>0</v>
      </c>
      <c r="CC252" s="11">
        <f>'PV STOP cijfers'!CC36</f>
        <v>0</v>
      </c>
      <c r="CD252" s="11">
        <f>'PV STOP cijfers'!CD36</f>
        <v>0</v>
      </c>
      <c r="CE252" s="11">
        <f>'PV STOP cijfers'!CE36</f>
        <v>0</v>
      </c>
      <c r="CF252" s="11">
        <f>'PV STOP cijfers'!CF36</f>
        <v>0</v>
      </c>
      <c r="CG252" s="11">
        <f>'PV STOP cijfers'!CG36</f>
        <v>0</v>
      </c>
      <c r="CH252" s="11">
        <f>'PV STOP cijfers'!CH36</f>
        <v>0</v>
      </c>
      <c r="CI252" s="11">
        <f>'PV STOP cijfers'!CI36</f>
        <v>0</v>
      </c>
      <c r="CJ252" s="11">
        <f>'PV STOP cijfers'!CJ36</f>
        <v>0</v>
      </c>
      <c r="CK252" s="11">
        <f>'PV STOP cijfers'!CK36</f>
        <v>0</v>
      </c>
      <c r="CL252" s="49">
        <f>'PV STOP cijfers'!CL36</f>
        <v>0</v>
      </c>
      <c r="CM252" s="15">
        <f>'PV STOP cijfers'!CM36</f>
        <v>0</v>
      </c>
      <c r="CN252" s="11">
        <f>'PV STOP cijfers'!CN36</f>
        <v>0</v>
      </c>
      <c r="CO252" s="11">
        <f>'PV STOP cijfers'!CO36</f>
        <v>0</v>
      </c>
      <c r="CP252" s="11">
        <f>'PV STOP cijfers'!CP36</f>
        <v>0</v>
      </c>
      <c r="CQ252" s="11">
        <f>'PV STOP cijfers'!CQ36</f>
        <v>0</v>
      </c>
      <c r="CR252" s="11">
        <f>'PV STOP cijfers'!CR36</f>
        <v>0</v>
      </c>
      <c r="CS252" s="11">
        <f>'PV STOP cijfers'!CS36</f>
        <v>0</v>
      </c>
      <c r="CT252" s="11">
        <f>'PV STOP cijfers'!CT36</f>
        <v>0</v>
      </c>
      <c r="CU252" s="11">
        <f>'PV STOP cijfers'!CU36</f>
        <v>0</v>
      </c>
      <c r="CV252" s="11">
        <f>'PV STOP cijfers'!CV36</f>
        <v>0</v>
      </c>
      <c r="CW252" s="11">
        <f>'PV STOP cijfers'!CW36</f>
        <v>0</v>
      </c>
      <c r="CX252" s="11">
        <f>'PV STOP cijfers'!CX36</f>
        <v>0</v>
      </c>
      <c r="CY252" s="26">
        <f>'PV STOP cijfers'!CY36</f>
        <v>0</v>
      </c>
      <c r="CZ252" s="15">
        <f>'PV STOP cijfers'!CZ36</f>
        <v>0</v>
      </c>
      <c r="DA252" s="11">
        <f>'PV STOP cijfers'!DA36</f>
        <v>0</v>
      </c>
      <c r="DB252" s="11">
        <f>'PV STOP cijfers'!DB36</f>
        <v>0</v>
      </c>
      <c r="DC252" s="11">
        <f>'PV STOP cijfers'!DC36</f>
        <v>0</v>
      </c>
      <c r="DD252" s="11">
        <f>'PV STOP cijfers'!DD36</f>
        <v>0</v>
      </c>
      <c r="DE252" s="11">
        <f>'PV STOP cijfers'!DE36</f>
        <v>0</v>
      </c>
      <c r="DF252" s="11">
        <f>'PV STOP cijfers'!DF36</f>
        <v>0</v>
      </c>
      <c r="DG252" s="11">
        <f>'PV STOP cijfers'!DG36</f>
        <v>0</v>
      </c>
      <c r="DH252" s="11">
        <f>'PV STOP cijfers'!DH36</f>
        <v>0</v>
      </c>
      <c r="DI252" s="11">
        <f>'PV STOP cijfers'!DI36</f>
        <v>0</v>
      </c>
      <c r="DJ252" s="11">
        <f>'PV STOP cijfers'!DJ36</f>
        <v>0</v>
      </c>
      <c r="DK252" s="11">
        <f>'PV STOP cijfers'!DK36</f>
        <v>0</v>
      </c>
      <c r="DL252" s="26">
        <f>'PV STOP cijfers'!DL36</f>
        <v>0</v>
      </c>
    </row>
    <row r="253" spans="1:116">
      <c r="A253" s="47">
        <f>'PV STOP cijfers'!A37</f>
        <v>0</v>
      </c>
      <c r="B253" s="49" t="str">
        <f>'PV STOP cijfers'!B37</f>
        <v>PD NA 0000</v>
      </c>
      <c r="C253" s="56" t="str">
        <f>'PV STOP cijfers'!C37</f>
        <v>Productveiligheid</v>
      </c>
      <c r="D253" s="4" t="str">
        <f>'PV STOP cijfers'!D37</f>
        <v>PV VWS</v>
      </c>
      <c r="E253" s="4" t="str">
        <f>'PV STOP cijfers'!E37</f>
        <v>Vertegenwoordiging</v>
      </c>
      <c r="F253" s="5" t="str">
        <f>'PV STOP cijfers'!F37</f>
        <v>VWS</v>
      </c>
      <c r="G253" s="4" t="str">
        <f>'PV STOP cijfers'!G37</f>
        <v>Ja/Ja</v>
      </c>
      <c r="H253" s="15">
        <f>'PV STOP cijfers'!H37</f>
        <v>0</v>
      </c>
      <c r="I253" s="11">
        <f>'PV STOP cijfers'!I37</f>
        <v>0</v>
      </c>
      <c r="J253" s="11">
        <f>'PV STOP cijfers'!J37</f>
        <v>2600</v>
      </c>
      <c r="K253" s="11">
        <f>'PV STOP cijfers'!K37</f>
        <v>0</v>
      </c>
      <c r="L253" s="11">
        <f>'PV STOP cijfers'!L37</f>
        <v>0</v>
      </c>
      <c r="M253" s="11">
        <f>'PV STOP cijfers'!M37</f>
        <v>0</v>
      </c>
      <c r="N253" s="11">
        <f>'PV STOP cijfers'!N37</f>
        <v>0</v>
      </c>
      <c r="O253" s="11">
        <f>'PV STOP cijfers'!O37</f>
        <v>0</v>
      </c>
      <c r="P253" s="11">
        <f>'PV STOP cijfers'!P37</f>
        <v>0</v>
      </c>
      <c r="Q253" s="26">
        <f>'PV STOP cijfers'!Q37</f>
        <v>2600</v>
      </c>
      <c r="R253" s="15">
        <f>'PV STOP cijfers'!R37</f>
        <v>0</v>
      </c>
      <c r="S253" s="11">
        <f>'PV STOP cijfers'!S37</f>
        <v>0</v>
      </c>
      <c r="T253" s="11">
        <f>'PV STOP cijfers'!T37</f>
        <v>2600</v>
      </c>
      <c r="U253" s="11">
        <f>'PV STOP cijfers'!U37</f>
        <v>0</v>
      </c>
      <c r="V253" s="11">
        <f>'PV STOP cijfers'!V37</f>
        <v>0</v>
      </c>
      <c r="W253" s="11">
        <f>'PV STOP cijfers'!W37</f>
        <v>0</v>
      </c>
      <c r="X253" s="11">
        <f>'PV STOP cijfers'!X37</f>
        <v>0</v>
      </c>
      <c r="Y253" s="11">
        <f>'PV STOP cijfers'!Y37</f>
        <v>0</v>
      </c>
      <c r="Z253" s="49">
        <f>'PV STOP cijfers'!Z37</f>
        <v>2600</v>
      </c>
      <c r="AA253" s="11">
        <f>'PV STOP cijfers'!AA37</f>
        <v>2600</v>
      </c>
      <c r="AB253" s="11">
        <f>'PV STOP cijfers'!AB37</f>
        <v>0</v>
      </c>
      <c r="AC253" s="11">
        <f>'PV STOP cijfers'!AC37</f>
        <v>0</v>
      </c>
      <c r="AD253" s="11">
        <f>'PV STOP cijfers'!AD37</f>
        <v>0</v>
      </c>
      <c r="AE253" s="11">
        <f>'PV STOP cijfers'!AE37</f>
        <v>0</v>
      </c>
      <c r="AF253" s="11">
        <f>'PV STOP cijfers'!AF37</f>
        <v>0</v>
      </c>
      <c r="AG253" s="49">
        <f>'PV STOP cijfers'!AG37</f>
        <v>0</v>
      </c>
      <c r="AH253" s="11">
        <f>'PV STOP cijfers'!AH37</f>
        <v>0</v>
      </c>
      <c r="AI253" s="11">
        <f>'PV STOP cijfers'!AI37</f>
        <v>0</v>
      </c>
      <c r="AJ253" s="11">
        <f>'PV STOP cijfers'!AJ37</f>
        <v>0</v>
      </c>
      <c r="AK253" s="11">
        <f>'PV STOP cijfers'!AK37</f>
        <v>2600</v>
      </c>
      <c r="AL253" s="28">
        <f>'PV STOP cijfers'!AL37</f>
        <v>0</v>
      </c>
      <c r="AM253" s="11">
        <f>'PV STOP cijfers'!AM37</f>
        <v>0</v>
      </c>
      <c r="AN253" s="11">
        <f>'PV STOP cijfers'!AN37</f>
        <v>0</v>
      </c>
      <c r="AO253" s="11">
        <f>'PV STOP cijfers'!AO37</f>
        <v>0</v>
      </c>
      <c r="AP253" s="11">
        <f>'PV STOP cijfers'!AP37</f>
        <v>0</v>
      </c>
      <c r="AQ253" s="11">
        <f>'PV STOP cijfers'!AQ37</f>
        <v>0</v>
      </c>
      <c r="AR253" s="28">
        <f>'PV STOP cijfers'!AR37</f>
        <v>0</v>
      </c>
      <c r="AS253" s="11">
        <f>'PV STOP cijfers'!AS37</f>
        <v>0</v>
      </c>
      <c r="AT253" s="11">
        <f>'PV STOP cijfers'!AT37</f>
        <v>0</v>
      </c>
      <c r="AU253" s="11">
        <f>'PV STOP cijfers'!AU37</f>
        <v>0</v>
      </c>
      <c r="AV253" s="11">
        <f>'PV STOP cijfers'!AV37</f>
        <v>0</v>
      </c>
      <c r="AW253" s="11">
        <f>'PV STOP cijfers'!AW37</f>
        <v>0</v>
      </c>
      <c r="AX253" s="11">
        <f>'PV STOP cijfers'!AX37</f>
        <v>0</v>
      </c>
      <c r="AY253" s="11">
        <f>'PV STOP cijfers'!AY37</f>
        <v>0</v>
      </c>
      <c r="AZ253" s="11">
        <f>'PV STOP cijfers'!AZ37</f>
        <v>0</v>
      </c>
      <c r="BA253" s="11">
        <f>'PV STOP cijfers'!BA37</f>
        <v>0</v>
      </c>
      <c r="BB253" s="11">
        <f>'PV STOP cijfers'!BB37</f>
        <v>0</v>
      </c>
      <c r="BC253" s="28">
        <f>'PV STOP cijfers'!BC37</f>
        <v>0</v>
      </c>
      <c r="BD253" s="11">
        <f>'PV STOP cijfers'!BD37</f>
        <v>0</v>
      </c>
      <c r="BE253" s="11">
        <f>'PV STOP cijfers'!BE37</f>
        <v>0</v>
      </c>
      <c r="BF253" s="11">
        <f>'PV STOP cijfers'!BF37</f>
        <v>0</v>
      </c>
      <c r="BG253" s="11">
        <f>'PV STOP cijfers'!BG37</f>
        <v>0</v>
      </c>
      <c r="BH253" s="11">
        <f>'PV STOP cijfers'!BH37</f>
        <v>0</v>
      </c>
      <c r="BI253" s="11">
        <f>'PV STOP cijfers'!BI37</f>
        <v>0</v>
      </c>
      <c r="BJ253" s="11">
        <f>'PV STOP cijfers'!BJ37</f>
        <v>0</v>
      </c>
      <c r="BK253" s="28">
        <f>'PV STOP cijfers'!BK37</f>
        <v>0</v>
      </c>
      <c r="BL253" s="11">
        <f>'PV STOP cijfers'!BL37</f>
        <v>0</v>
      </c>
      <c r="BM253" s="11">
        <f>'PV STOP cijfers'!BM37</f>
        <v>0</v>
      </c>
      <c r="BN253" s="11">
        <f>'PV STOP cijfers'!BN37</f>
        <v>0</v>
      </c>
      <c r="BO253" s="11">
        <f>'PV STOP cijfers'!BO37</f>
        <v>0</v>
      </c>
      <c r="BP253" s="11">
        <f>'PV STOP cijfers'!BP37</f>
        <v>0</v>
      </c>
      <c r="BQ253" s="28">
        <f>'PV STOP cijfers'!BQ37</f>
        <v>0</v>
      </c>
      <c r="BR253" s="11">
        <f>'PV STOP cijfers'!BR37</f>
        <v>0</v>
      </c>
      <c r="BS253" s="11">
        <f>'PV STOP cijfers'!BS37</f>
        <v>0</v>
      </c>
      <c r="BT253" s="11">
        <f>'PV STOP cijfers'!BT37</f>
        <v>0</v>
      </c>
      <c r="BU253" s="11">
        <f>'PV STOP cijfers'!BU37</f>
        <v>0</v>
      </c>
      <c r="BV253" s="11">
        <f>'PV STOP cijfers'!BV37</f>
        <v>0</v>
      </c>
      <c r="BW253" s="11">
        <f>'PV STOP cijfers'!BW37</f>
        <v>0</v>
      </c>
      <c r="BX253" s="49">
        <f>'PV STOP cijfers'!BX37</f>
        <v>0</v>
      </c>
      <c r="BY253" s="11">
        <f>'PV STOP cijfers'!BY37</f>
        <v>2600</v>
      </c>
      <c r="BZ253" s="11">
        <f>'PV STOP cijfers'!BZ37</f>
        <v>0</v>
      </c>
      <c r="CA253" s="11">
        <f>'PV STOP cijfers'!CA37</f>
        <v>0</v>
      </c>
      <c r="CB253" s="11">
        <f>'PV STOP cijfers'!CB37</f>
        <v>0</v>
      </c>
      <c r="CC253" s="11">
        <f>'PV STOP cijfers'!CC37</f>
        <v>0</v>
      </c>
      <c r="CD253" s="11">
        <f>'PV STOP cijfers'!CD37</f>
        <v>0</v>
      </c>
      <c r="CE253" s="11">
        <f>'PV STOP cijfers'!CE37</f>
        <v>0</v>
      </c>
      <c r="CF253" s="11">
        <f>'PV STOP cijfers'!CF37</f>
        <v>0</v>
      </c>
      <c r="CG253" s="11">
        <f>'PV STOP cijfers'!CG37</f>
        <v>0</v>
      </c>
      <c r="CH253" s="11">
        <f>'PV STOP cijfers'!CH37</f>
        <v>0</v>
      </c>
      <c r="CI253" s="11">
        <f>'PV STOP cijfers'!CI37</f>
        <v>0</v>
      </c>
      <c r="CJ253" s="11">
        <f>'PV STOP cijfers'!CJ37</f>
        <v>0</v>
      </c>
      <c r="CK253" s="11">
        <f>'PV STOP cijfers'!CK37</f>
        <v>0</v>
      </c>
      <c r="CL253" s="49">
        <f>'PV STOP cijfers'!CL37</f>
        <v>0</v>
      </c>
      <c r="CM253" s="15">
        <f>'PV STOP cijfers'!CM37</f>
        <v>0</v>
      </c>
      <c r="CN253" s="11">
        <f>'PV STOP cijfers'!CN37</f>
        <v>0</v>
      </c>
      <c r="CO253" s="11">
        <f>'PV STOP cijfers'!CO37</f>
        <v>0</v>
      </c>
      <c r="CP253" s="11">
        <f>'PV STOP cijfers'!CP37</f>
        <v>0</v>
      </c>
      <c r="CQ253" s="11">
        <f>'PV STOP cijfers'!CQ37</f>
        <v>0</v>
      </c>
      <c r="CR253" s="11">
        <f>'PV STOP cijfers'!CR37</f>
        <v>0</v>
      </c>
      <c r="CS253" s="11">
        <f>'PV STOP cijfers'!CS37</f>
        <v>0</v>
      </c>
      <c r="CT253" s="11">
        <f>'PV STOP cijfers'!CT37</f>
        <v>0</v>
      </c>
      <c r="CU253" s="11">
        <f>'PV STOP cijfers'!CU37</f>
        <v>0</v>
      </c>
      <c r="CV253" s="11">
        <f>'PV STOP cijfers'!CV37</f>
        <v>0</v>
      </c>
      <c r="CW253" s="11">
        <f>'PV STOP cijfers'!CW37</f>
        <v>0</v>
      </c>
      <c r="CX253" s="11">
        <f>'PV STOP cijfers'!CX37</f>
        <v>0</v>
      </c>
      <c r="CY253" s="26">
        <f>'PV STOP cijfers'!CY37</f>
        <v>0</v>
      </c>
      <c r="CZ253" s="15">
        <f>'PV STOP cijfers'!CZ37</f>
        <v>0</v>
      </c>
      <c r="DA253" s="11">
        <f>'PV STOP cijfers'!DA37</f>
        <v>0</v>
      </c>
      <c r="DB253" s="11">
        <f>'PV STOP cijfers'!DB37</f>
        <v>0</v>
      </c>
      <c r="DC253" s="11">
        <f>'PV STOP cijfers'!DC37</f>
        <v>0</v>
      </c>
      <c r="DD253" s="11">
        <f>'PV STOP cijfers'!DD37</f>
        <v>0</v>
      </c>
      <c r="DE253" s="11">
        <f>'PV STOP cijfers'!DE37</f>
        <v>0</v>
      </c>
      <c r="DF253" s="11">
        <f>'PV STOP cijfers'!DF37</f>
        <v>0</v>
      </c>
      <c r="DG253" s="11">
        <f>'PV STOP cijfers'!DG37</f>
        <v>0</v>
      </c>
      <c r="DH253" s="11">
        <f>'PV STOP cijfers'!DH37</f>
        <v>0</v>
      </c>
      <c r="DI253" s="11">
        <f>'PV STOP cijfers'!DI37</f>
        <v>0</v>
      </c>
      <c r="DJ253" s="11">
        <f>'PV STOP cijfers'!DJ37</f>
        <v>0</v>
      </c>
      <c r="DK253" s="11">
        <f>'PV STOP cijfers'!DK37</f>
        <v>0</v>
      </c>
      <c r="DL253" s="26">
        <f>'PV STOP cijfers'!DL37</f>
        <v>0</v>
      </c>
    </row>
    <row r="254" spans="1:116">
      <c r="A254" s="47">
        <f>'PV STOP cijfers'!A38</f>
        <v>0</v>
      </c>
      <c r="B254" s="49" t="str">
        <f>'PV STOP cijfers'!B38</f>
        <v>PD NK 0000</v>
      </c>
      <c r="C254" s="56" t="str">
        <f>'PV STOP cijfers'!C38</f>
        <v>Productveiligheid</v>
      </c>
      <c r="D254" s="4" t="str">
        <f>'PV STOP cijfers'!D38</f>
        <v>PV VWS</v>
      </c>
      <c r="E254" s="4" t="str">
        <f>'PV STOP cijfers'!E38</f>
        <v>Methodeontwikkeling</v>
      </c>
      <c r="F254" s="5" t="str">
        <f>'PV STOP cijfers'!F38</f>
        <v>VWS</v>
      </c>
      <c r="G254" s="4" t="str">
        <f>'PV STOP cijfers'!G38</f>
        <v>Nee/Ja</v>
      </c>
      <c r="H254" s="15">
        <f>'PV STOP cijfers'!H38</f>
        <v>0</v>
      </c>
      <c r="I254" s="11">
        <f>'PV STOP cijfers'!I38</f>
        <v>0</v>
      </c>
      <c r="J254" s="11">
        <f>'PV STOP cijfers'!J38</f>
        <v>0</v>
      </c>
      <c r="K254" s="11">
        <f>'PV STOP cijfers'!K38</f>
        <v>5432</v>
      </c>
      <c r="L254" s="11">
        <f>'PV STOP cijfers'!L38</f>
        <v>0</v>
      </c>
      <c r="M254" s="11">
        <f>'PV STOP cijfers'!M38</f>
        <v>0</v>
      </c>
      <c r="N254" s="11">
        <f>'PV STOP cijfers'!N38</f>
        <v>0</v>
      </c>
      <c r="O254" s="11">
        <f>'PV STOP cijfers'!O38</f>
        <v>0</v>
      </c>
      <c r="P254" s="11">
        <f>'PV STOP cijfers'!P38</f>
        <v>0</v>
      </c>
      <c r="Q254" s="26">
        <f>'PV STOP cijfers'!Q38</f>
        <v>5432</v>
      </c>
      <c r="R254" s="15">
        <f>'PV STOP cijfers'!R38</f>
        <v>0</v>
      </c>
      <c r="S254" s="11">
        <f>'PV STOP cijfers'!S38</f>
        <v>0</v>
      </c>
      <c r="T254" s="11">
        <f>'PV STOP cijfers'!T38</f>
        <v>5432</v>
      </c>
      <c r="U254" s="11">
        <f>'PV STOP cijfers'!U38</f>
        <v>0</v>
      </c>
      <c r="V254" s="11">
        <f>'PV STOP cijfers'!V38</f>
        <v>0</v>
      </c>
      <c r="W254" s="11">
        <f>'PV STOP cijfers'!W38</f>
        <v>0</v>
      </c>
      <c r="X254" s="11">
        <f>'PV STOP cijfers'!X38</f>
        <v>0</v>
      </c>
      <c r="Y254" s="11">
        <f>'PV STOP cijfers'!Y38</f>
        <v>0</v>
      </c>
      <c r="Z254" s="49">
        <f>'PV STOP cijfers'!Z38</f>
        <v>5432</v>
      </c>
      <c r="AA254" s="11">
        <f>'PV STOP cijfers'!AA38</f>
        <v>0</v>
      </c>
      <c r="AB254" s="11">
        <f>'PV STOP cijfers'!AB38</f>
        <v>0</v>
      </c>
      <c r="AC254" s="11">
        <f>'PV STOP cijfers'!AC38</f>
        <v>0</v>
      </c>
      <c r="AD254" s="11">
        <f>'PV STOP cijfers'!AD38</f>
        <v>0</v>
      </c>
      <c r="AE254" s="11">
        <f>'PV STOP cijfers'!AE38</f>
        <v>5432</v>
      </c>
      <c r="AF254" s="11">
        <f>'PV STOP cijfers'!AF38</f>
        <v>0</v>
      </c>
      <c r="AG254" s="49">
        <f>'PV STOP cijfers'!AG38</f>
        <v>0</v>
      </c>
      <c r="AH254" s="11">
        <f>'PV STOP cijfers'!AH38</f>
        <v>0</v>
      </c>
      <c r="AI254" s="11">
        <f>'PV STOP cijfers'!AI38</f>
        <v>0</v>
      </c>
      <c r="AJ254" s="11">
        <f>'PV STOP cijfers'!AJ38</f>
        <v>0</v>
      </c>
      <c r="AK254" s="11">
        <f>'PV STOP cijfers'!AK38</f>
        <v>0</v>
      </c>
      <c r="AL254" s="28">
        <f>'PV STOP cijfers'!AL38</f>
        <v>0</v>
      </c>
      <c r="AM254" s="11">
        <f>'PV STOP cijfers'!AM38</f>
        <v>0</v>
      </c>
      <c r="AN254" s="11">
        <f>'PV STOP cijfers'!AN38</f>
        <v>0</v>
      </c>
      <c r="AO254" s="11">
        <f>'PV STOP cijfers'!AO38</f>
        <v>0</v>
      </c>
      <c r="AP254" s="11">
        <f>'PV STOP cijfers'!AP38</f>
        <v>0</v>
      </c>
      <c r="AQ254" s="11">
        <f>'PV STOP cijfers'!AQ38</f>
        <v>0</v>
      </c>
      <c r="AR254" s="28">
        <f>'PV STOP cijfers'!AR38</f>
        <v>0</v>
      </c>
      <c r="AS254" s="11">
        <f>'PV STOP cijfers'!AS38</f>
        <v>0</v>
      </c>
      <c r="AT254" s="11">
        <f>'PV STOP cijfers'!AT38</f>
        <v>0</v>
      </c>
      <c r="AU254" s="11">
        <f>'PV STOP cijfers'!AU38</f>
        <v>0</v>
      </c>
      <c r="AV254" s="11">
        <f>'PV STOP cijfers'!AV38</f>
        <v>0</v>
      </c>
      <c r="AW254" s="11">
        <f>'PV STOP cijfers'!AW38</f>
        <v>0</v>
      </c>
      <c r="AX254" s="11">
        <f>'PV STOP cijfers'!AX38</f>
        <v>0</v>
      </c>
      <c r="AY254" s="11">
        <f>'PV STOP cijfers'!AY38</f>
        <v>0</v>
      </c>
      <c r="AZ254" s="11">
        <f>'PV STOP cijfers'!AZ38</f>
        <v>0</v>
      </c>
      <c r="BA254" s="11">
        <f>'PV STOP cijfers'!BA38</f>
        <v>0</v>
      </c>
      <c r="BB254" s="11">
        <f>'PV STOP cijfers'!BB38</f>
        <v>0</v>
      </c>
      <c r="BC254" s="28">
        <f>'PV STOP cijfers'!BC38</f>
        <v>0</v>
      </c>
      <c r="BD254" s="11">
        <f>'PV STOP cijfers'!BD38</f>
        <v>0</v>
      </c>
      <c r="BE254" s="11">
        <f>'PV STOP cijfers'!BE38</f>
        <v>0</v>
      </c>
      <c r="BF254" s="11">
        <f>'PV STOP cijfers'!BF38</f>
        <v>0</v>
      </c>
      <c r="BG254" s="11">
        <f>'PV STOP cijfers'!BG38</f>
        <v>0</v>
      </c>
      <c r="BH254" s="11">
        <f>'PV STOP cijfers'!BH38</f>
        <v>0</v>
      </c>
      <c r="BI254" s="11">
        <f>'PV STOP cijfers'!BI38</f>
        <v>0</v>
      </c>
      <c r="BJ254" s="11">
        <f>'PV STOP cijfers'!BJ38</f>
        <v>0</v>
      </c>
      <c r="BK254" s="28">
        <f>'PV STOP cijfers'!BK38</f>
        <v>0</v>
      </c>
      <c r="BL254" s="11">
        <f>'PV STOP cijfers'!BL38</f>
        <v>2716</v>
      </c>
      <c r="BM254" s="11">
        <f>'PV STOP cijfers'!BM38</f>
        <v>2716</v>
      </c>
      <c r="BN254" s="11">
        <f>'PV STOP cijfers'!BN38</f>
        <v>0</v>
      </c>
      <c r="BO254" s="11">
        <f>'PV STOP cijfers'!BO38</f>
        <v>0</v>
      </c>
      <c r="BP254" s="11">
        <f>'PV STOP cijfers'!BP38</f>
        <v>0</v>
      </c>
      <c r="BQ254" s="28">
        <f>'PV STOP cijfers'!BQ38</f>
        <v>0</v>
      </c>
      <c r="BR254" s="11">
        <f>'PV STOP cijfers'!BR38</f>
        <v>0</v>
      </c>
      <c r="BS254" s="11">
        <f>'PV STOP cijfers'!BS38</f>
        <v>0</v>
      </c>
      <c r="BT254" s="11">
        <f>'PV STOP cijfers'!BT38</f>
        <v>0</v>
      </c>
      <c r="BU254" s="11">
        <f>'PV STOP cijfers'!BU38</f>
        <v>0</v>
      </c>
      <c r="BV254" s="11">
        <f>'PV STOP cijfers'!BV38</f>
        <v>0</v>
      </c>
      <c r="BW254" s="11">
        <f>'PV STOP cijfers'!BW38</f>
        <v>0</v>
      </c>
      <c r="BX254" s="49">
        <f>'PV STOP cijfers'!BX38</f>
        <v>0</v>
      </c>
      <c r="BY254" s="11">
        <f>'PV STOP cijfers'!BY38</f>
        <v>5432</v>
      </c>
      <c r="BZ254" s="11">
        <f>'PV STOP cijfers'!BZ38</f>
        <v>0</v>
      </c>
      <c r="CA254" s="11">
        <f>'PV STOP cijfers'!CA38</f>
        <v>0</v>
      </c>
      <c r="CB254" s="11">
        <f>'PV STOP cijfers'!CB38</f>
        <v>0</v>
      </c>
      <c r="CC254" s="11">
        <f>'PV STOP cijfers'!CC38</f>
        <v>0</v>
      </c>
      <c r="CD254" s="11">
        <f>'PV STOP cijfers'!CD38</f>
        <v>0</v>
      </c>
      <c r="CE254" s="11">
        <f>'PV STOP cijfers'!CE38</f>
        <v>0</v>
      </c>
      <c r="CF254" s="11">
        <f>'PV STOP cijfers'!CF38</f>
        <v>0</v>
      </c>
      <c r="CG254" s="11">
        <f>'PV STOP cijfers'!CG38</f>
        <v>0</v>
      </c>
      <c r="CH254" s="11">
        <f>'PV STOP cijfers'!CH38</f>
        <v>0</v>
      </c>
      <c r="CI254" s="11">
        <f>'PV STOP cijfers'!CI38</f>
        <v>0</v>
      </c>
      <c r="CJ254" s="11">
        <f>'PV STOP cijfers'!CJ38</f>
        <v>0</v>
      </c>
      <c r="CK254" s="11">
        <f>'PV STOP cijfers'!CK38</f>
        <v>0</v>
      </c>
      <c r="CL254" s="49">
        <f>'PV STOP cijfers'!CL38</f>
        <v>0</v>
      </c>
      <c r="CM254" s="15">
        <f>'PV STOP cijfers'!CM38</f>
        <v>0</v>
      </c>
      <c r="CN254" s="11">
        <f>'PV STOP cijfers'!CN38</f>
        <v>0</v>
      </c>
      <c r="CO254" s="11">
        <f>'PV STOP cijfers'!CO38</f>
        <v>0</v>
      </c>
      <c r="CP254" s="11">
        <f>'PV STOP cijfers'!CP38</f>
        <v>0</v>
      </c>
      <c r="CQ254" s="11">
        <f>'PV STOP cijfers'!CQ38</f>
        <v>0</v>
      </c>
      <c r="CR254" s="11">
        <f>'PV STOP cijfers'!CR38</f>
        <v>0</v>
      </c>
      <c r="CS254" s="11">
        <f>'PV STOP cijfers'!CS38</f>
        <v>0</v>
      </c>
      <c r="CT254" s="11">
        <f>'PV STOP cijfers'!CT38</f>
        <v>0</v>
      </c>
      <c r="CU254" s="11">
        <f>'PV STOP cijfers'!CU38</f>
        <v>0</v>
      </c>
      <c r="CV254" s="11">
        <f>'PV STOP cijfers'!CV38</f>
        <v>0</v>
      </c>
      <c r="CW254" s="11">
        <f>'PV STOP cijfers'!CW38</f>
        <v>0</v>
      </c>
      <c r="CX254" s="11">
        <f>'PV STOP cijfers'!CX38</f>
        <v>0</v>
      </c>
      <c r="CY254" s="26">
        <f>'PV STOP cijfers'!CY38</f>
        <v>0</v>
      </c>
      <c r="CZ254" s="15">
        <f>'PV STOP cijfers'!CZ38</f>
        <v>0</v>
      </c>
      <c r="DA254" s="11">
        <f>'PV STOP cijfers'!DA38</f>
        <v>0</v>
      </c>
      <c r="DB254" s="11">
        <f>'PV STOP cijfers'!DB38</f>
        <v>0</v>
      </c>
      <c r="DC254" s="11">
        <f>'PV STOP cijfers'!DC38</f>
        <v>0</v>
      </c>
      <c r="DD254" s="11">
        <f>'PV STOP cijfers'!DD38</f>
        <v>0</v>
      </c>
      <c r="DE254" s="11">
        <f>'PV STOP cijfers'!DE38</f>
        <v>0</v>
      </c>
      <c r="DF254" s="11">
        <f>'PV STOP cijfers'!DF38</f>
        <v>0</v>
      </c>
      <c r="DG254" s="11">
        <f>'PV STOP cijfers'!DG38</f>
        <v>0</v>
      </c>
      <c r="DH254" s="11">
        <f>'PV STOP cijfers'!DH38</f>
        <v>0</v>
      </c>
      <c r="DI254" s="11">
        <f>'PV STOP cijfers'!DI38</f>
        <v>0</v>
      </c>
      <c r="DJ254" s="11">
        <f>'PV STOP cijfers'!DJ38</f>
        <v>0</v>
      </c>
      <c r="DK254" s="11">
        <f>'PV STOP cijfers'!DK38</f>
        <v>0</v>
      </c>
      <c r="DL254" s="26">
        <f>'PV STOP cijfers'!DL38</f>
        <v>0</v>
      </c>
    </row>
    <row r="255" spans="1:116">
      <c r="A255" s="47">
        <f>'PV STOP cijfers'!A41</f>
        <v>0</v>
      </c>
      <c r="B255" s="49" t="str">
        <f>'PV STOP cijfers'!B41</f>
        <v>P4 NT 0000, P4 NL 0000</v>
      </c>
      <c r="C255" s="4" t="str">
        <f>'PV STOP cijfers'!C41</f>
        <v>Productveiligheid</v>
      </c>
      <c r="D255" s="4" t="str">
        <f>'PV STOP cijfers'!D41</f>
        <v>PV Klachten/ meldingen VWS</v>
      </c>
      <c r="E255" s="4" t="str">
        <f>'PV STOP cijfers'!E41</f>
        <v>Klachten/ meldingen</v>
      </c>
      <c r="F255" s="5" t="str">
        <f>'PV STOP cijfers'!F41</f>
        <v>VWS</v>
      </c>
      <c r="G255" s="4" t="str">
        <f>'PV STOP cijfers'!G41</f>
        <v>Nee/Ja</v>
      </c>
      <c r="H255" s="15">
        <f>'PV STOP cijfers'!H41</f>
        <v>13300</v>
      </c>
      <c r="I255" s="11">
        <f>'PV STOP cijfers'!I41</f>
        <v>2300</v>
      </c>
      <c r="J255" s="11">
        <f>'PV STOP cijfers'!J41</f>
        <v>0</v>
      </c>
      <c r="K255" s="11">
        <f>'PV STOP cijfers'!K41</f>
        <v>0</v>
      </c>
      <c r="L255" s="11">
        <f>'PV STOP cijfers'!L41</f>
        <v>0</v>
      </c>
      <c r="M255" s="11">
        <f>'PV STOP cijfers'!M41</f>
        <v>0</v>
      </c>
      <c r="N255" s="11">
        <f>'PV STOP cijfers'!N41</f>
        <v>0</v>
      </c>
      <c r="O255" s="11">
        <f>'PV STOP cijfers'!O41</f>
        <v>0</v>
      </c>
      <c r="P255" s="11">
        <f>'PV STOP cijfers'!P41</f>
        <v>0</v>
      </c>
      <c r="Q255" s="26">
        <f>'PV STOP cijfers'!Q41</f>
        <v>15600</v>
      </c>
      <c r="R255" s="15">
        <f>'PV STOP cijfers'!R41</f>
        <v>0</v>
      </c>
      <c r="S255" s="11">
        <f>'PV STOP cijfers'!S41</f>
        <v>0</v>
      </c>
      <c r="T255" s="11">
        <f>'PV STOP cijfers'!T41</f>
        <v>15600</v>
      </c>
      <c r="U255" s="11">
        <f>'PV STOP cijfers'!U41</f>
        <v>0</v>
      </c>
      <c r="V255" s="11">
        <f>'PV STOP cijfers'!V41</f>
        <v>0</v>
      </c>
      <c r="W255" s="11">
        <f>'PV STOP cijfers'!W41</f>
        <v>0</v>
      </c>
      <c r="X255" s="11">
        <f>'PV STOP cijfers'!X41</f>
        <v>0</v>
      </c>
      <c r="Y255" s="11">
        <f>'PV STOP cijfers'!Y41</f>
        <v>0</v>
      </c>
      <c r="Z255" s="49">
        <f>'PV STOP cijfers'!Z41</f>
        <v>15600</v>
      </c>
      <c r="AA255" s="11">
        <f>'PV STOP cijfers'!AA41</f>
        <v>5000</v>
      </c>
      <c r="AB255" s="11">
        <f>'PV STOP cijfers'!AB41</f>
        <v>0</v>
      </c>
      <c r="AC255" s="11">
        <f>'PV STOP cijfers'!AC41</f>
        <v>0</v>
      </c>
      <c r="AD255" s="11">
        <f>'PV STOP cijfers'!AD41</f>
        <v>0</v>
      </c>
      <c r="AE255" s="11">
        <f>'PV STOP cijfers'!AE41</f>
        <v>10600</v>
      </c>
      <c r="AF255" s="11">
        <f>'PV STOP cijfers'!AF41</f>
        <v>0</v>
      </c>
      <c r="AG255" s="49">
        <f>'PV STOP cijfers'!AG41</f>
        <v>0</v>
      </c>
      <c r="AH255" s="11">
        <f>'PV STOP cijfers'!AH41</f>
        <v>0</v>
      </c>
      <c r="AI255" s="11">
        <f>'PV STOP cijfers'!AI41</f>
        <v>0</v>
      </c>
      <c r="AJ255" s="11">
        <f>'PV STOP cijfers'!AJ41</f>
        <v>0</v>
      </c>
      <c r="AK255" s="11">
        <f>'PV STOP cijfers'!AK41</f>
        <v>5000</v>
      </c>
      <c r="AL255" s="28">
        <f>'PV STOP cijfers'!AL41</f>
        <v>0</v>
      </c>
      <c r="AM255" s="11">
        <f>'PV STOP cijfers'!AM41</f>
        <v>0</v>
      </c>
      <c r="AN255" s="11">
        <f>'PV STOP cijfers'!AN41</f>
        <v>0</v>
      </c>
      <c r="AO255" s="11">
        <f>'PV STOP cijfers'!AO41</f>
        <v>0</v>
      </c>
      <c r="AP255" s="11">
        <f>'PV STOP cijfers'!AP41</f>
        <v>0</v>
      </c>
      <c r="AQ255" s="11">
        <f>'PV STOP cijfers'!AQ41</f>
        <v>0</v>
      </c>
      <c r="AR255" s="28">
        <f>'PV STOP cijfers'!AR41</f>
        <v>0</v>
      </c>
      <c r="AS255" s="11">
        <f>'PV STOP cijfers'!AS41</f>
        <v>0</v>
      </c>
      <c r="AT255" s="11">
        <f>'PV STOP cijfers'!AT41</f>
        <v>0</v>
      </c>
      <c r="AU255" s="11">
        <f>'PV STOP cijfers'!AU41</f>
        <v>0</v>
      </c>
      <c r="AV255" s="11">
        <f>'PV STOP cijfers'!AV41</f>
        <v>0</v>
      </c>
      <c r="AW255" s="11">
        <f>'PV STOP cijfers'!AW41</f>
        <v>0</v>
      </c>
      <c r="AX255" s="11">
        <f>'PV STOP cijfers'!AX41</f>
        <v>0</v>
      </c>
      <c r="AY255" s="11">
        <f>'PV STOP cijfers'!AY41</f>
        <v>0</v>
      </c>
      <c r="AZ255" s="11">
        <f>'PV STOP cijfers'!AZ41</f>
        <v>0</v>
      </c>
      <c r="BA255" s="11">
        <f>'PV STOP cijfers'!BA41</f>
        <v>0</v>
      </c>
      <c r="BB255" s="11">
        <f>'PV STOP cijfers'!BB41</f>
        <v>0</v>
      </c>
      <c r="BC255" s="28">
        <f>'PV STOP cijfers'!BC41</f>
        <v>0</v>
      </c>
      <c r="BD255" s="11">
        <f>'PV STOP cijfers'!BD41</f>
        <v>0</v>
      </c>
      <c r="BE255" s="11">
        <f>'PV STOP cijfers'!BE41</f>
        <v>0</v>
      </c>
      <c r="BF255" s="11">
        <f>'PV STOP cijfers'!BF41</f>
        <v>0</v>
      </c>
      <c r="BG255" s="11">
        <f>'PV STOP cijfers'!BG41</f>
        <v>0</v>
      </c>
      <c r="BH255" s="11">
        <f>'PV STOP cijfers'!BH41</f>
        <v>0</v>
      </c>
      <c r="BI255" s="11">
        <f>'PV STOP cijfers'!BI41</f>
        <v>0</v>
      </c>
      <c r="BJ255" s="11">
        <f>'PV STOP cijfers'!BJ41</f>
        <v>0</v>
      </c>
      <c r="BK255" s="28">
        <f>'PV STOP cijfers'!BK41</f>
        <v>0</v>
      </c>
      <c r="BL255" s="11">
        <f>'PV STOP cijfers'!BL41</f>
        <v>900</v>
      </c>
      <c r="BM255" s="11">
        <f>'PV STOP cijfers'!BM41</f>
        <v>1400</v>
      </c>
      <c r="BN255" s="11">
        <f>'PV STOP cijfers'!BN41</f>
        <v>2766.6666666666665</v>
      </c>
      <c r="BO255" s="11">
        <f>'PV STOP cijfers'!BO41</f>
        <v>2766.6666666666665</v>
      </c>
      <c r="BP255" s="11">
        <f>'PV STOP cijfers'!BP41</f>
        <v>2766.6666666666665</v>
      </c>
      <c r="BQ255" s="28">
        <f>'PV STOP cijfers'!BQ41</f>
        <v>0</v>
      </c>
      <c r="BR255" s="11">
        <f>'PV STOP cijfers'!BR41</f>
        <v>0</v>
      </c>
      <c r="BS255" s="11">
        <f>'PV STOP cijfers'!BS41</f>
        <v>0</v>
      </c>
      <c r="BT255" s="11">
        <f>'PV STOP cijfers'!BT41</f>
        <v>0</v>
      </c>
      <c r="BU255" s="11">
        <f>'PV STOP cijfers'!BU41</f>
        <v>0</v>
      </c>
      <c r="BV255" s="11">
        <f>'PV STOP cijfers'!BV41</f>
        <v>0</v>
      </c>
      <c r="BW255" s="11">
        <f>'PV STOP cijfers'!BW41</f>
        <v>0</v>
      </c>
      <c r="BX255" s="49">
        <f>'PV STOP cijfers'!BX41</f>
        <v>0</v>
      </c>
      <c r="BY255" s="11">
        <f>'PV STOP cijfers'!BY41</f>
        <v>15599.999999999998</v>
      </c>
      <c r="BZ255" s="11">
        <f>'PV STOP cijfers'!BZ41</f>
        <v>0</v>
      </c>
      <c r="CA255" s="11">
        <f>'PV STOP cijfers'!CA41</f>
        <v>0</v>
      </c>
      <c r="CB255" s="11">
        <f>'PV STOP cijfers'!CB41</f>
        <v>0</v>
      </c>
      <c r="CC255" s="11">
        <f>'PV STOP cijfers'!CC41</f>
        <v>0</v>
      </c>
      <c r="CD255" s="11">
        <f>'PV STOP cijfers'!CD41</f>
        <v>0</v>
      </c>
      <c r="CE255" s="11">
        <f>'PV STOP cijfers'!CE41</f>
        <v>0</v>
      </c>
      <c r="CF255" s="11">
        <f>'PV STOP cijfers'!CF41</f>
        <v>0</v>
      </c>
      <c r="CG255" s="11">
        <f>'PV STOP cijfers'!CG41</f>
        <v>0</v>
      </c>
      <c r="CH255" s="11">
        <f>'PV STOP cijfers'!CH41</f>
        <v>0</v>
      </c>
      <c r="CI255" s="11">
        <f>'PV STOP cijfers'!CI41</f>
        <v>0</v>
      </c>
      <c r="CJ255" s="11">
        <f>'PV STOP cijfers'!CJ41</f>
        <v>0</v>
      </c>
      <c r="CK255" s="11">
        <f>'PV STOP cijfers'!CK41</f>
        <v>0</v>
      </c>
      <c r="CL255" s="49">
        <f>'PV STOP cijfers'!CL41</f>
        <v>0</v>
      </c>
      <c r="CM255" s="15">
        <f>'PV STOP cijfers'!CM41</f>
        <v>0</v>
      </c>
      <c r="CN255" s="11">
        <f>'PV STOP cijfers'!CN41</f>
        <v>0</v>
      </c>
      <c r="CO255" s="11">
        <f>'PV STOP cijfers'!CO41</f>
        <v>0</v>
      </c>
      <c r="CP255" s="11">
        <f>'PV STOP cijfers'!CP41</f>
        <v>0</v>
      </c>
      <c r="CQ255" s="11">
        <f>'PV STOP cijfers'!CQ41</f>
        <v>0</v>
      </c>
      <c r="CR255" s="11">
        <f>'PV STOP cijfers'!CR41</f>
        <v>0</v>
      </c>
      <c r="CS255" s="11">
        <f>'PV STOP cijfers'!CS41</f>
        <v>0</v>
      </c>
      <c r="CT255" s="11">
        <f>'PV STOP cijfers'!CT41</f>
        <v>0</v>
      </c>
      <c r="CU255" s="11">
        <f>'PV STOP cijfers'!CU41</f>
        <v>0</v>
      </c>
      <c r="CV255" s="11">
        <f>'PV STOP cijfers'!CV41</f>
        <v>0</v>
      </c>
      <c r="CW255" s="11">
        <f>'PV STOP cijfers'!CW41</f>
        <v>0</v>
      </c>
      <c r="CX255" s="11">
        <f>'PV STOP cijfers'!CX41</f>
        <v>0</v>
      </c>
      <c r="CY255" s="26">
        <f>'PV STOP cijfers'!CY41</f>
        <v>0</v>
      </c>
      <c r="CZ255" s="15">
        <f>'PV STOP cijfers'!CZ41</f>
        <v>0</v>
      </c>
      <c r="DA255" s="11">
        <f>'PV STOP cijfers'!DA41</f>
        <v>0</v>
      </c>
      <c r="DB255" s="11">
        <f>'PV STOP cijfers'!DB41</f>
        <v>0</v>
      </c>
      <c r="DC255" s="11">
        <f>'PV STOP cijfers'!DC41</f>
        <v>0</v>
      </c>
      <c r="DD255" s="11">
        <f>'PV STOP cijfers'!DD41</f>
        <v>0</v>
      </c>
      <c r="DE255" s="11">
        <f>'PV STOP cijfers'!DE41</f>
        <v>0</v>
      </c>
      <c r="DF255" s="11">
        <f>'PV STOP cijfers'!DF41</f>
        <v>0</v>
      </c>
      <c r="DG255" s="11">
        <f>'PV STOP cijfers'!DG41</f>
        <v>0</v>
      </c>
      <c r="DH255" s="11">
        <f>'PV STOP cijfers'!DH41</f>
        <v>0</v>
      </c>
      <c r="DI255" s="11">
        <f>'PV STOP cijfers'!DI41</f>
        <v>0</v>
      </c>
      <c r="DJ255" s="11">
        <f>'PV STOP cijfers'!DJ41</f>
        <v>0</v>
      </c>
      <c r="DK255" s="11">
        <f>'PV STOP cijfers'!DK41</f>
        <v>0</v>
      </c>
      <c r="DL255" s="26">
        <f>'PV STOP cijfers'!DL41</f>
        <v>0</v>
      </c>
    </row>
    <row r="256" spans="1:116">
      <c r="A256" s="47">
        <f>'PV STOP cijfers'!A45</f>
        <v>0</v>
      </c>
      <c r="B256" s="49" t="str">
        <f>'PV STOP cijfers'!B45</f>
        <v>P9 NT 0000, P9 NL 0000</v>
      </c>
      <c r="C256" s="4" t="str">
        <f>'PV STOP cijfers'!C45</f>
        <v>Productveiligheid</v>
      </c>
      <c r="D256" s="4" t="str">
        <f>'PV STOP cijfers'!D45</f>
        <v>PV Toezicht WEE DG ETM</v>
      </c>
      <c r="E256" s="4" t="str">
        <f>'PV STOP cijfers'!E45</f>
        <v>Toezicht energie labeling consumenten producten</v>
      </c>
      <c r="F256" s="5" t="str">
        <f>'PV STOP cijfers'!F45</f>
        <v>EL&amp;I ETM</v>
      </c>
      <c r="G256" s="4" t="str">
        <f>'PV STOP cijfers'!G45</f>
        <v>Nee/Nee</v>
      </c>
      <c r="H256" s="15">
        <f>'PV STOP cijfers'!H45</f>
        <v>4252</v>
      </c>
      <c r="I256" s="11">
        <f>'PV STOP cijfers'!I45</f>
        <v>1304</v>
      </c>
      <c r="J256" s="11">
        <f>'PV STOP cijfers'!J45</f>
        <v>0</v>
      </c>
      <c r="K256" s="11">
        <f>'PV STOP cijfers'!K45</f>
        <v>0</v>
      </c>
      <c r="L256" s="11">
        <f>'PV STOP cijfers'!L45</f>
        <v>0</v>
      </c>
      <c r="M256" s="11">
        <f>'PV STOP cijfers'!M45</f>
        <v>0</v>
      </c>
      <c r="N256" s="11">
        <f>'PV STOP cijfers'!N45</f>
        <v>0</v>
      </c>
      <c r="O256" s="11">
        <f>'PV STOP cijfers'!O45</f>
        <v>0</v>
      </c>
      <c r="P256" s="11">
        <f>'PV STOP cijfers'!P45</f>
        <v>0</v>
      </c>
      <c r="Q256" s="26">
        <f>'PV STOP cijfers'!Q45</f>
        <v>5556</v>
      </c>
      <c r="R256" s="15">
        <f>'PV STOP cijfers'!R45</f>
        <v>0</v>
      </c>
      <c r="S256" s="11">
        <f>'PV STOP cijfers'!S45</f>
        <v>0</v>
      </c>
      <c r="T256" s="11">
        <f>'PV STOP cijfers'!T45</f>
        <v>5556</v>
      </c>
      <c r="U256" s="11">
        <f>'PV STOP cijfers'!U45</f>
        <v>0</v>
      </c>
      <c r="V256" s="11">
        <f>'PV STOP cijfers'!V45</f>
        <v>0</v>
      </c>
      <c r="W256" s="11">
        <f>'PV STOP cijfers'!W45</f>
        <v>0</v>
      </c>
      <c r="X256" s="11">
        <f>'PV STOP cijfers'!X45</f>
        <v>0</v>
      </c>
      <c r="Y256" s="11">
        <f>'PV STOP cijfers'!Y45</f>
        <v>0</v>
      </c>
      <c r="Z256" s="49">
        <f>'PV STOP cijfers'!Z45</f>
        <v>5556</v>
      </c>
      <c r="AA256" s="11">
        <f>'PV STOP cijfers'!AA45</f>
        <v>840</v>
      </c>
      <c r="AB256" s="11">
        <f>'PV STOP cijfers'!AB45</f>
        <v>0</v>
      </c>
      <c r="AC256" s="11">
        <f>'PV STOP cijfers'!AC45</f>
        <v>0</v>
      </c>
      <c r="AD256" s="11">
        <f>'PV STOP cijfers'!AD45</f>
        <v>0</v>
      </c>
      <c r="AE256" s="11">
        <f>'PV STOP cijfers'!AE45</f>
        <v>4716</v>
      </c>
      <c r="AF256" s="11">
        <f>'PV STOP cijfers'!AF45</f>
        <v>0</v>
      </c>
      <c r="AG256" s="49">
        <f>'PV STOP cijfers'!AG45</f>
        <v>0</v>
      </c>
      <c r="AH256" s="11">
        <f>'PV STOP cijfers'!AH45</f>
        <v>0</v>
      </c>
      <c r="AI256" s="11">
        <f>'PV STOP cijfers'!AI45</f>
        <v>0</v>
      </c>
      <c r="AJ256" s="11">
        <f>'PV STOP cijfers'!AJ45</f>
        <v>0</v>
      </c>
      <c r="AK256" s="11">
        <f>'PV STOP cijfers'!AK45</f>
        <v>840</v>
      </c>
      <c r="AL256" s="28">
        <f>'PV STOP cijfers'!AL45</f>
        <v>0</v>
      </c>
      <c r="AM256" s="11">
        <f>'PV STOP cijfers'!AM45</f>
        <v>0</v>
      </c>
      <c r="AN256" s="11">
        <f>'PV STOP cijfers'!AN45</f>
        <v>0</v>
      </c>
      <c r="AO256" s="11">
        <f>'PV STOP cijfers'!AO45</f>
        <v>0</v>
      </c>
      <c r="AP256" s="11">
        <f>'PV STOP cijfers'!AP45</f>
        <v>0</v>
      </c>
      <c r="AQ256" s="11">
        <f>'PV STOP cijfers'!AQ45</f>
        <v>0</v>
      </c>
      <c r="AR256" s="28">
        <f>'PV STOP cijfers'!AR45</f>
        <v>0</v>
      </c>
      <c r="AS256" s="11">
        <f>'PV STOP cijfers'!AS45</f>
        <v>0</v>
      </c>
      <c r="AT256" s="11">
        <f>'PV STOP cijfers'!AT45</f>
        <v>0</v>
      </c>
      <c r="AU256" s="11">
        <f>'PV STOP cijfers'!AU45</f>
        <v>0</v>
      </c>
      <c r="AV256" s="11">
        <f>'PV STOP cijfers'!AV45</f>
        <v>0</v>
      </c>
      <c r="AW256" s="11">
        <f>'PV STOP cijfers'!AW45</f>
        <v>0</v>
      </c>
      <c r="AX256" s="11">
        <f>'PV STOP cijfers'!AX45</f>
        <v>0</v>
      </c>
      <c r="AY256" s="11">
        <f>'PV STOP cijfers'!AY45</f>
        <v>0</v>
      </c>
      <c r="AZ256" s="11">
        <f>'PV STOP cijfers'!AZ45</f>
        <v>0</v>
      </c>
      <c r="BA256" s="11">
        <f>'PV STOP cijfers'!BA45</f>
        <v>0</v>
      </c>
      <c r="BB256" s="11">
        <f>'PV STOP cijfers'!BB45</f>
        <v>0</v>
      </c>
      <c r="BC256" s="28">
        <f>'PV STOP cijfers'!BC45</f>
        <v>0</v>
      </c>
      <c r="BD256" s="11">
        <f>'PV STOP cijfers'!BD45</f>
        <v>0</v>
      </c>
      <c r="BE256" s="11">
        <f>'PV STOP cijfers'!BE45</f>
        <v>0</v>
      </c>
      <c r="BF256" s="11">
        <f>'PV STOP cijfers'!BF45</f>
        <v>0</v>
      </c>
      <c r="BG256" s="11">
        <f>'PV STOP cijfers'!BG45</f>
        <v>0</v>
      </c>
      <c r="BH256" s="11">
        <f>'PV STOP cijfers'!BH45</f>
        <v>0</v>
      </c>
      <c r="BI256" s="11">
        <f>'PV STOP cijfers'!BI45</f>
        <v>0</v>
      </c>
      <c r="BJ256" s="11">
        <f>'PV STOP cijfers'!BJ45</f>
        <v>0</v>
      </c>
      <c r="BK256" s="28">
        <f>'PV STOP cijfers'!BK45</f>
        <v>0</v>
      </c>
      <c r="BL256" s="11">
        <f>'PV STOP cijfers'!BL45</f>
        <v>0</v>
      </c>
      <c r="BM256" s="11">
        <f>'PV STOP cijfers'!BM45</f>
        <v>1304</v>
      </c>
      <c r="BN256" s="11">
        <f>'PV STOP cijfers'!BN45</f>
        <v>1137.3333333333333</v>
      </c>
      <c r="BO256" s="11">
        <f>'PV STOP cijfers'!BO45</f>
        <v>1137.3333333333333</v>
      </c>
      <c r="BP256" s="11">
        <f>'PV STOP cijfers'!BP45</f>
        <v>1137.3333333333333</v>
      </c>
      <c r="BQ256" s="28">
        <f>'PV STOP cijfers'!BQ45</f>
        <v>0</v>
      </c>
      <c r="BR256" s="11">
        <f>'PV STOP cijfers'!BR45</f>
        <v>0</v>
      </c>
      <c r="BS256" s="11">
        <f>'PV STOP cijfers'!BS45</f>
        <v>0</v>
      </c>
      <c r="BT256" s="11">
        <f>'PV STOP cijfers'!BT45</f>
        <v>0</v>
      </c>
      <c r="BU256" s="11">
        <f>'PV STOP cijfers'!BU45</f>
        <v>0</v>
      </c>
      <c r="BV256" s="11">
        <f>'PV STOP cijfers'!BV45</f>
        <v>0</v>
      </c>
      <c r="BW256" s="11">
        <f>'PV STOP cijfers'!BW45</f>
        <v>0</v>
      </c>
      <c r="BX256" s="49">
        <f>'PV STOP cijfers'!BX45</f>
        <v>0</v>
      </c>
      <c r="BY256" s="11">
        <f>'PV STOP cijfers'!BY45</f>
        <v>5555.9999999999991</v>
      </c>
      <c r="BZ256" s="11">
        <f>'PV STOP cijfers'!BZ45</f>
        <v>0</v>
      </c>
      <c r="CA256" s="11">
        <f>'PV STOP cijfers'!CA45</f>
        <v>0</v>
      </c>
      <c r="CB256" s="11">
        <f>'PV STOP cijfers'!CB45</f>
        <v>0</v>
      </c>
      <c r="CC256" s="11">
        <f>'PV STOP cijfers'!CC45</f>
        <v>0</v>
      </c>
      <c r="CD256" s="11">
        <f>'PV STOP cijfers'!CD45</f>
        <v>0</v>
      </c>
      <c r="CE256" s="11">
        <f>'PV STOP cijfers'!CE45</f>
        <v>0</v>
      </c>
      <c r="CF256" s="11">
        <f>'PV STOP cijfers'!CF45</f>
        <v>0</v>
      </c>
      <c r="CG256" s="11">
        <f>'PV STOP cijfers'!CG45</f>
        <v>0</v>
      </c>
      <c r="CH256" s="11">
        <f>'PV STOP cijfers'!CH45</f>
        <v>0</v>
      </c>
      <c r="CI256" s="11">
        <f>'PV STOP cijfers'!CI45</f>
        <v>0</v>
      </c>
      <c r="CJ256" s="11">
        <f>'PV STOP cijfers'!CJ45</f>
        <v>0</v>
      </c>
      <c r="CK256" s="11">
        <f>'PV STOP cijfers'!CK45</f>
        <v>0</v>
      </c>
      <c r="CL256" s="49">
        <f>'PV STOP cijfers'!CL45</f>
        <v>0</v>
      </c>
      <c r="CM256" s="15">
        <f>'PV STOP cijfers'!CM45</f>
        <v>0</v>
      </c>
      <c r="CN256" s="11">
        <f>'PV STOP cijfers'!CN45</f>
        <v>0</v>
      </c>
      <c r="CO256" s="11">
        <f>'PV STOP cijfers'!CO45</f>
        <v>0</v>
      </c>
      <c r="CP256" s="11">
        <f>'PV STOP cijfers'!CP45</f>
        <v>0</v>
      </c>
      <c r="CQ256" s="11">
        <f>'PV STOP cijfers'!CQ45</f>
        <v>0</v>
      </c>
      <c r="CR256" s="11">
        <f>'PV STOP cijfers'!CR45</f>
        <v>0</v>
      </c>
      <c r="CS256" s="11">
        <f>'PV STOP cijfers'!CS45</f>
        <v>0</v>
      </c>
      <c r="CT256" s="11">
        <f>'PV STOP cijfers'!CT45</f>
        <v>0</v>
      </c>
      <c r="CU256" s="11">
        <f>'PV STOP cijfers'!CU45</f>
        <v>0</v>
      </c>
      <c r="CV256" s="11">
        <f>'PV STOP cijfers'!CV45</f>
        <v>0</v>
      </c>
      <c r="CW256" s="11">
        <f>'PV STOP cijfers'!CW45</f>
        <v>0</v>
      </c>
      <c r="CX256" s="11">
        <f>'PV STOP cijfers'!CX45</f>
        <v>0</v>
      </c>
      <c r="CY256" s="26">
        <f>'PV STOP cijfers'!CY45</f>
        <v>0</v>
      </c>
      <c r="CZ256" s="15">
        <f>'PV STOP cijfers'!CZ45</f>
        <v>0</v>
      </c>
      <c r="DA256" s="11">
        <f>'PV STOP cijfers'!DA45</f>
        <v>0</v>
      </c>
      <c r="DB256" s="11">
        <f>'PV STOP cijfers'!DB45</f>
        <v>0</v>
      </c>
      <c r="DC256" s="11">
        <f>'PV STOP cijfers'!DC45</f>
        <v>0</v>
      </c>
      <c r="DD256" s="11">
        <f>'PV STOP cijfers'!DD45</f>
        <v>0</v>
      </c>
      <c r="DE256" s="11">
        <f>'PV STOP cijfers'!DE45</f>
        <v>0</v>
      </c>
      <c r="DF256" s="11">
        <f>'PV STOP cijfers'!DF45</f>
        <v>0</v>
      </c>
      <c r="DG256" s="11">
        <f>'PV STOP cijfers'!DG45</f>
        <v>0</v>
      </c>
      <c r="DH256" s="11">
        <f>'PV STOP cijfers'!DH45</f>
        <v>0</v>
      </c>
      <c r="DI256" s="11">
        <f>'PV STOP cijfers'!DI45</f>
        <v>0</v>
      </c>
      <c r="DJ256" s="11">
        <f>'PV STOP cijfers'!DJ45</f>
        <v>0</v>
      </c>
      <c r="DK256" s="11">
        <f>'PV STOP cijfers'!DK45</f>
        <v>0</v>
      </c>
      <c r="DL256" s="26">
        <f>'PV STOP cijfers'!DL45</f>
        <v>0</v>
      </c>
    </row>
    <row r="257" spans="1:116">
      <c r="A257" s="47">
        <f>'PV STOP cijfers'!A49</f>
        <v>0</v>
      </c>
      <c r="B257" s="49" t="str">
        <f>'PV STOP cijfers'!B49</f>
        <v xml:space="preserve">P7 NT 5462, P7 NL 5462 </v>
      </c>
      <c r="C257" s="4" t="str">
        <f>'PV STOP cijfers'!C49</f>
        <v>Productveiligheid</v>
      </c>
      <c r="D257" s="4" t="str">
        <f>'PV STOP cijfers'!D49</f>
        <v>PV Internationale projecten Overige baten</v>
      </c>
      <c r="E257" s="4" t="str">
        <f>'PV STOP cijfers'!E49</f>
        <v>Chek werkzaamheden</v>
      </c>
      <c r="F257" s="5" t="str">
        <f>'PV STOP cijfers'!F49</f>
        <v>Overige Baten</v>
      </c>
      <c r="G257" s="4" t="str">
        <f>'PV STOP cijfers'!G49</f>
        <v>Nee/Nee</v>
      </c>
      <c r="H257" s="15">
        <f>'PV STOP cijfers'!H49</f>
        <v>650</v>
      </c>
      <c r="I257" s="11">
        <f>'PV STOP cijfers'!I49</f>
        <v>1950</v>
      </c>
      <c r="J257" s="11">
        <f>'PV STOP cijfers'!J49</f>
        <v>0</v>
      </c>
      <c r="K257" s="11">
        <f>'PV STOP cijfers'!K49</f>
        <v>0</v>
      </c>
      <c r="L257" s="11">
        <f>'PV STOP cijfers'!L49</f>
        <v>0</v>
      </c>
      <c r="M257" s="11">
        <f>'PV STOP cijfers'!M49</f>
        <v>0</v>
      </c>
      <c r="N257" s="11">
        <f>'PV STOP cijfers'!N49</f>
        <v>0</v>
      </c>
      <c r="O257" s="11">
        <f>'PV STOP cijfers'!O49</f>
        <v>0</v>
      </c>
      <c r="P257" s="11">
        <f>'PV STOP cijfers'!P49</f>
        <v>0</v>
      </c>
      <c r="Q257" s="26">
        <f>'PV STOP cijfers'!Q49</f>
        <v>2600</v>
      </c>
      <c r="R257" s="15">
        <f>'PV STOP cijfers'!R49</f>
        <v>0</v>
      </c>
      <c r="S257" s="11">
        <f>'PV STOP cijfers'!S49</f>
        <v>0</v>
      </c>
      <c r="T257" s="11">
        <f>'PV STOP cijfers'!T49</f>
        <v>2600</v>
      </c>
      <c r="U257" s="11">
        <f>'PV STOP cijfers'!U49</f>
        <v>0</v>
      </c>
      <c r="V257" s="11">
        <f>'PV STOP cijfers'!V49</f>
        <v>0</v>
      </c>
      <c r="W257" s="11">
        <f>'PV STOP cijfers'!W49</f>
        <v>0</v>
      </c>
      <c r="X257" s="11">
        <f>'PV STOP cijfers'!X49</f>
        <v>0</v>
      </c>
      <c r="Y257" s="11">
        <f>'PV STOP cijfers'!Y49</f>
        <v>0</v>
      </c>
      <c r="Z257" s="49">
        <f>'PV STOP cijfers'!Z49</f>
        <v>2600</v>
      </c>
      <c r="AA257" s="11">
        <f>'PV STOP cijfers'!AA49</f>
        <v>650</v>
      </c>
      <c r="AB257" s="11">
        <f>'PV STOP cijfers'!AB49</f>
        <v>0</v>
      </c>
      <c r="AC257" s="11">
        <f>'PV STOP cijfers'!AC49</f>
        <v>0</v>
      </c>
      <c r="AD257" s="11">
        <f>'PV STOP cijfers'!AD49</f>
        <v>0</v>
      </c>
      <c r="AE257" s="11">
        <f>'PV STOP cijfers'!AE49</f>
        <v>1950</v>
      </c>
      <c r="AF257" s="11">
        <f>'PV STOP cijfers'!AF49</f>
        <v>0</v>
      </c>
      <c r="AG257" s="49">
        <f>'PV STOP cijfers'!AG49</f>
        <v>0</v>
      </c>
      <c r="AH257" s="11">
        <f>'PV STOP cijfers'!AH49</f>
        <v>0</v>
      </c>
      <c r="AI257" s="11">
        <f>'PV STOP cijfers'!AI49</f>
        <v>0</v>
      </c>
      <c r="AJ257" s="11">
        <f>'PV STOP cijfers'!AJ49</f>
        <v>0</v>
      </c>
      <c r="AK257" s="11">
        <f>'PV STOP cijfers'!AK49</f>
        <v>650</v>
      </c>
      <c r="AL257" s="28">
        <f>'PV STOP cijfers'!AL49</f>
        <v>0</v>
      </c>
      <c r="AM257" s="11">
        <f>'PV STOP cijfers'!AM49</f>
        <v>0</v>
      </c>
      <c r="AN257" s="11">
        <f>'PV STOP cijfers'!AN49</f>
        <v>0</v>
      </c>
      <c r="AO257" s="11">
        <f>'PV STOP cijfers'!AO49</f>
        <v>0</v>
      </c>
      <c r="AP257" s="11">
        <f>'PV STOP cijfers'!AP49</f>
        <v>0</v>
      </c>
      <c r="AQ257" s="11">
        <f>'PV STOP cijfers'!AQ49</f>
        <v>0</v>
      </c>
      <c r="AR257" s="28">
        <f>'PV STOP cijfers'!AR49</f>
        <v>0</v>
      </c>
      <c r="AS257" s="11">
        <f>'PV STOP cijfers'!AS49</f>
        <v>0</v>
      </c>
      <c r="AT257" s="11">
        <f>'PV STOP cijfers'!AT49</f>
        <v>0</v>
      </c>
      <c r="AU257" s="11">
        <f>'PV STOP cijfers'!AU49</f>
        <v>0</v>
      </c>
      <c r="AV257" s="11">
        <f>'PV STOP cijfers'!AV49</f>
        <v>0</v>
      </c>
      <c r="AW257" s="11">
        <f>'PV STOP cijfers'!AW49</f>
        <v>0</v>
      </c>
      <c r="AX257" s="11">
        <f>'PV STOP cijfers'!AX49</f>
        <v>0</v>
      </c>
      <c r="AY257" s="11">
        <f>'PV STOP cijfers'!AY49</f>
        <v>0</v>
      </c>
      <c r="AZ257" s="11">
        <f>'PV STOP cijfers'!AZ49</f>
        <v>0</v>
      </c>
      <c r="BA257" s="11">
        <f>'PV STOP cijfers'!BA49</f>
        <v>0</v>
      </c>
      <c r="BB257" s="11">
        <f>'PV STOP cijfers'!BB49</f>
        <v>0</v>
      </c>
      <c r="BC257" s="28">
        <f>'PV STOP cijfers'!BC49</f>
        <v>0</v>
      </c>
      <c r="BD257" s="11">
        <f>'PV STOP cijfers'!BD49</f>
        <v>0</v>
      </c>
      <c r="BE257" s="11">
        <f>'PV STOP cijfers'!BE49</f>
        <v>0</v>
      </c>
      <c r="BF257" s="11">
        <f>'PV STOP cijfers'!BF49</f>
        <v>0</v>
      </c>
      <c r="BG257" s="11">
        <f>'PV STOP cijfers'!BG49</f>
        <v>0</v>
      </c>
      <c r="BH257" s="11">
        <f>'PV STOP cijfers'!BH49</f>
        <v>0</v>
      </c>
      <c r="BI257" s="11">
        <f>'PV STOP cijfers'!BI49</f>
        <v>0</v>
      </c>
      <c r="BJ257" s="11">
        <f>'PV STOP cijfers'!BJ49</f>
        <v>0</v>
      </c>
      <c r="BK257" s="28">
        <f>'PV STOP cijfers'!BK49</f>
        <v>0</v>
      </c>
      <c r="BL257" s="11">
        <f>'PV STOP cijfers'!BL49</f>
        <v>0</v>
      </c>
      <c r="BM257" s="11">
        <f>'PV STOP cijfers'!BM49</f>
        <v>1950</v>
      </c>
      <c r="BN257" s="11">
        <f>'PV STOP cijfers'!BN49</f>
        <v>0</v>
      </c>
      <c r="BO257" s="11">
        <f>'PV STOP cijfers'!BO49</f>
        <v>0</v>
      </c>
      <c r="BP257" s="11">
        <f>'PV STOP cijfers'!BP49</f>
        <v>0</v>
      </c>
      <c r="BQ257" s="28">
        <f>'PV STOP cijfers'!BQ49</f>
        <v>0</v>
      </c>
      <c r="BR257" s="11">
        <f>'PV STOP cijfers'!BR49</f>
        <v>0</v>
      </c>
      <c r="BS257" s="11">
        <f>'PV STOP cijfers'!BS49</f>
        <v>0</v>
      </c>
      <c r="BT257" s="11">
        <f>'PV STOP cijfers'!BT49</f>
        <v>0</v>
      </c>
      <c r="BU257" s="11">
        <f>'PV STOP cijfers'!BU49</f>
        <v>0</v>
      </c>
      <c r="BV257" s="11">
        <f>'PV STOP cijfers'!BV49</f>
        <v>0</v>
      </c>
      <c r="BW257" s="11">
        <f>'PV STOP cijfers'!BW49</f>
        <v>0</v>
      </c>
      <c r="BX257" s="49">
        <f>'PV STOP cijfers'!BX49</f>
        <v>0</v>
      </c>
      <c r="BY257" s="11">
        <f>'PV STOP cijfers'!BY49</f>
        <v>2600</v>
      </c>
      <c r="BZ257" s="11">
        <f>'PV STOP cijfers'!BZ49</f>
        <v>0</v>
      </c>
      <c r="CA257" s="11">
        <f>'PV STOP cijfers'!CA49</f>
        <v>0</v>
      </c>
      <c r="CB257" s="11">
        <f>'PV STOP cijfers'!CB49</f>
        <v>0</v>
      </c>
      <c r="CC257" s="11">
        <f>'PV STOP cijfers'!CC49</f>
        <v>0</v>
      </c>
      <c r="CD257" s="11">
        <f>'PV STOP cijfers'!CD49</f>
        <v>0</v>
      </c>
      <c r="CE257" s="11">
        <f>'PV STOP cijfers'!CE49</f>
        <v>0</v>
      </c>
      <c r="CF257" s="11">
        <f>'PV STOP cijfers'!CF49</f>
        <v>0</v>
      </c>
      <c r="CG257" s="11">
        <f>'PV STOP cijfers'!CG49</f>
        <v>0</v>
      </c>
      <c r="CH257" s="11">
        <f>'PV STOP cijfers'!CH49</f>
        <v>0</v>
      </c>
      <c r="CI257" s="11">
        <f>'PV STOP cijfers'!CI49</f>
        <v>0</v>
      </c>
      <c r="CJ257" s="11">
        <f>'PV STOP cijfers'!CJ49</f>
        <v>0</v>
      </c>
      <c r="CK257" s="11">
        <f>'PV STOP cijfers'!CK49</f>
        <v>0</v>
      </c>
      <c r="CL257" s="49">
        <f>'PV STOP cijfers'!CL49</f>
        <v>0</v>
      </c>
      <c r="CM257" s="15">
        <f>'PV STOP cijfers'!CM49</f>
        <v>0</v>
      </c>
      <c r="CN257" s="11">
        <f>'PV STOP cijfers'!CN49</f>
        <v>0</v>
      </c>
      <c r="CO257" s="11">
        <f>'PV STOP cijfers'!CO49</f>
        <v>0</v>
      </c>
      <c r="CP257" s="11">
        <f>'PV STOP cijfers'!CP49</f>
        <v>0</v>
      </c>
      <c r="CQ257" s="11">
        <f>'PV STOP cijfers'!CQ49</f>
        <v>0</v>
      </c>
      <c r="CR257" s="11">
        <f>'PV STOP cijfers'!CR49</f>
        <v>0</v>
      </c>
      <c r="CS257" s="11">
        <f>'PV STOP cijfers'!CS49</f>
        <v>0</v>
      </c>
      <c r="CT257" s="11">
        <f>'PV STOP cijfers'!CT49</f>
        <v>0</v>
      </c>
      <c r="CU257" s="11">
        <f>'PV STOP cijfers'!CU49</f>
        <v>0</v>
      </c>
      <c r="CV257" s="11">
        <f>'PV STOP cijfers'!CV49</f>
        <v>0</v>
      </c>
      <c r="CW257" s="11">
        <f>'PV STOP cijfers'!CW49</f>
        <v>0</v>
      </c>
      <c r="CX257" s="11">
        <f>'PV STOP cijfers'!CX49</f>
        <v>0</v>
      </c>
      <c r="CY257" s="26">
        <f>'PV STOP cijfers'!CY49</f>
        <v>0</v>
      </c>
      <c r="CZ257" s="15">
        <f>'PV STOP cijfers'!CZ49</f>
        <v>0</v>
      </c>
      <c r="DA257" s="11">
        <f>'PV STOP cijfers'!DA49</f>
        <v>0</v>
      </c>
      <c r="DB257" s="11">
        <f>'PV STOP cijfers'!DB49</f>
        <v>0</v>
      </c>
      <c r="DC257" s="11">
        <f>'PV STOP cijfers'!DC49</f>
        <v>0</v>
      </c>
      <c r="DD257" s="11">
        <f>'PV STOP cijfers'!DD49</f>
        <v>0</v>
      </c>
      <c r="DE257" s="11">
        <f>'PV STOP cijfers'!DE49</f>
        <v>0</v>
      </c>
      <c r="DF257" s="11">
        <f>'PV STOP cijfers'!DF49</f>
        <v>0</v>
      </c>
      <c r="DG257" s="11">
        <f>'PV STOP cijfers'!DG49</f>
        <v>0</v>
      </c>
      <c r="DH257" s="11">
        <f>'PV STOP cijfers'!DH49</f>
        <v>0</v>
      </c>
      <c r="DI257" s="11">
        <f>'PV STOP cijfers'!DI49</f>
        <v>0</v>
      </c>
      <c r="DJ257" s="11">
        <f>'PV STOP cijfers'!DJ49</f>
        <v>0</v>
      </c>
      <c r="DK257" s="11">
        <f>'PV STOP cijfers'!DK49</f>
        <v>0</v>
      </c>
      <c r="DL257" s="26">
        <f>'PV STOP cijfers'!DL49</f>
        <v>0</v>
      </c>
    </row>
    <row r="258" spans="1:116">
      <c r="A258" s="47">
        <f>'PV STOP cijfers'!A50</f>
        <v>0</v>
      </c>
      <c r="B258" s="49" t="str">
        <f>'PV STOP cijfers'!B50</f>
        <v>P7 NK 5545, P7 NL 0000</v>
      </c>
      <c r="C258" s="4" t="str">
        <f>'PV STOP cijfers'!C50</f>
        <v>Productveiligheid</v>
      </c>
      <c r="D258" s="4" t="str">
        <f>'PV STOP cijfers'!D50</f>
        <v>PV Internationale projecten Overige baten</v>
      </c>
      <c r="E258" s="4" t="str">
        <f>'PV STOP cijfers'!E50</f>
        <v xml:space="preserve">Overige baten </v>
      </c>
      <c r="F258" s="5" t="str">
        <f>'PV STOP cijfers'!F50</f>
        <v>Overige Baten</v>
      </c>
      <c r="G258" s="4" t="str">
        <f>'PV STOP cijfers'!G50</f>
        <v>Nee/Nee</v>
      </c>
      <c r="H258" s="15">
        <f>'PV STOP cijfers'!H50</f>
        <v>0</v>
      </c>
      <c r="I258" s="11">
        <f>'PV STOP cijfers'!I50</f>
        <v>0</v>
      </c>
      <c r="J258" s="11">
        <f>'PV STOP cijfers'!J50</f>
        <v>0</v>
      </c>
      <c r="K258" s="11">
        <f>'PV STOP cijfers'!K50</f>
        <v>0</v>
      </c>
      <c r="L258" s="11">
        <f>'PV STOP cijfers'!L50</f>
        <v>2600</v>
      </c>
      <c r="M258" s="11">
        <f>'PV STOP cijfers'!M50</f>
        <v>0</v>
      </c>
      <c r="N258" s="11">
        <f>'PV STOP cijfers'!N50</f>
        <v>0</v>
      </c>
      <c r="O258" s="11">
        <f>'PV STOP cijfers'!O50</f>
        <v>0</v>
      </c>
      <c r="P258" s="11">
        <f>'PV STOP cijfers'!P50</f>
        <v>0</v>
      </c>
      <c r="Q258" s="26">
        <f>'PV STOP cijfers'!Q50</f>
        <v>2600</v>
      </c>
      <c r="R258" s="15">
        <f>'PV STOP cijfers'!R50</f>
        <v>0</v>
      </c>
      <c r="S258" s="11">
        <f>'PV STOP cijfers'!S50</f>
        <v>0</v>
      </c>
      <c r="T258" s="11">
        <f>'PV STOP cijfers'!T50</f>
        <v>2600</v>
      </c>
      <c r="U258" s="11">
        <f>'PV STOP cijfers'!U50</f>
        <v>0</v>
      </c>
      <c r="V258" s="11">
        <f>'PV STOP cijfers'!V50</f>
        <v>0</v>
      </c>
      <c r="W258" s="11">
        <f>'PV STOP cijfers'!W50</f>
        <v>0</v>
      </c>
      <c r="X258" s="11">
        <f>'PV STOP cijfers'!X50</f>
        <v>0</v>
      </c>
      <c r="Y258" s="11">
        <f>'PV STOP cijfers'!Y50</f>
        <v>0</v>
      </c>
      <c r="Z258" s="49">
        <f>'PV STOP cijfers'!Z50</f>
        <v>2600</v>
      </c>
      <c r="AA258" s="11">
        <f>'PV STOP cijfers'!AA50</f>
        <v>2600</v>
      </c>
      <c r="AB258" s="11">
        <f>'PV STOP cijfers'!AB50</f>
        <v>0</v>
      </c>
      <c r="AC258" s="11">
        <f>'PV STOP cijfers'!AC50</f>
        <v>0</v>
      </c>
      <c r="AD258" s="11">
        <f>'PV STOP cijfers'!AD50</f>
        <v>0</v>
      </c>
      <c r="AE258" s="11">
        <f>'PV STOP cijfers'!AE50</f>
        <v>0</v>
      </c>
      <c r="AF258" s="11">
        <f>'PV STOP cijfers'!AF50</f>
        <v>0</v>
      </c>
      <c r="AG258" s="49">
        <f>'PV STOP cijfers'!AG50</f>
        <v>0</v>
      </c>
      <c r="AH258" s="11">
        <f>'PV STOP cijfers'!AH50</f>
        <v>0</v>
      </c>
      <c r="AI258" s="11">
        <f>'PV STOP cijfers'!AI50</f>
        <v>0</v>
      </c>
      <c r="AJ258" s="11">
        <f>'PV STOP cijfers'!AJ50</f>
        <v>0</v>
      </c>
      <c r="AK258" s="11">
        <f>'PV STOP cijfers'!AK50</f>
        <v>2600</v>
      </c>
      <c r="AL258" s="28">
        <f>'PV STOP cijfers'!AL50</f>
        <v>0</v>
      </c>
      <c r="AM258" s="11">
        <f>'PV STOP cijfers'!AM50</f>
        <v>0</v>
      </c>
      <c r="AN258" s="11">
        <f>'PV STOP cijfers'!AN50</f>
        <v>0</v>
      </c>
      <c r="AO258" s="11">
        <f>'PV STOP cijfers'!AO50</f>
        <v>0</v>
      </c>
      <c r="AP258" s="11">
        <f>'PV STOP cijfers'!AP50</f>
        <v>0</v>
      </c>
      <c r="AQ258" s="11">
        <f>'PV STOP cijfers'!AQ50</f>
        <v>0</v>
      </c>
      <c r="AR258" s="28">
        <f>'PV STOP cijfers'!AR50</f>
        <v>0</v>
      </c>
      <c r="AS258" s="11">
        <f>'PV STOP cijfers'!AS50</f>
        <v>0</v>
      </c>
      <c r="AT258" s="11">
        <f>'PV STOP cijfers'!AT50</f>
        <v>0</v>
      </c>
      <c r="AU258" s="11">
        <f>'PV STOP cijfers'!AU50</f>
        <v>0</v>
      </c>
      <c r="AV258" s="11">
        <f>'PV STOP cijfers'!AV50</f>
        <v>0</v>
      </c>
      <c r="AW258" s="11">
        <f>'PV STOP cijfers'!AW50</f>
        <v>0</v>
      </c>
      <c r="AX258" s="11">
        <f>'PV STOP cijfers'!AX50</f>
        <v>0</v>
      </c>
      <c r="AY258" s="11">
        <f>'PV STOP cijfers'!AY50</f>
        <v>0</v>
      </c>
      <c r="AZ258" s="11">
        <f>'PV STOP cijfers'!AZ50</f>
        <v>0</v>
      </c>
      <c r="BA258" s="11">
        <f>'PV STOP cijfers'!BA50</f>
        <v>0</v>
      </c>
      <c r="BB258" s="11">
        <f>'PV STOP cijfers'!BB50</f>
        <v>0</v>
      </c>
      <c r="BC258" s="28">
        <f>'PV STOP cijfers'!BC50</f>
        <v>0</v>
      </c>
      <c r="BD258" s="11">
        <f>'PV STOP cijfers'!BD50</f>
        <v>0</v>
      </c>
      <c r="BE258" s="11">
        <f>'PV STOP cijfers'!BE50</f>
        <v>0</v>
      </c>
      <c r="BF258" s="11">
        <f>'PV STOP cijfers'!BF50</f>
        <v>0</v>
      </c>
      <c r="BG258" s="11">
        <f>'PV STOP cijfers'!BG50</f>
        <v>0</v>
      </c>
      <c r="BH258" s="11">
        <f>'PV STOP cijfers'!BH50</f>
        <v>0</v>
      </c>
      <c r="BI258" s="11">
        <f>'PV STOP cijfers'!BI50</f>
        <v>0</v>
      </c>
      <c r="BJ258" s="11">
        <f>'PV STOP cijfers'!BJ50</f>
        <v>0</v>
      </c>
      <c r="BK258" s="28">
        <f>'PV STOP cijfers'!BK50</f>
        <v>0</v>
      </c>
      <c r="BL258" s="11">
        <f>'PV STOP cijfers'!BL50</f>
        <v>0</v>
      </c>
      <c r="BM258" s="11">
        <f>'PV STOP cijfers'!BM50</f>
        <v>0</v>
      </c>
      <c r="BN258" s="11">
        <f>'PV STOP cijfers'!BN50</f>
        <v>0</v>
      </c>
      <c r="BO258" s="11">
        <f>'PV STOP cijfers'!BO50</f>
        <v>0</v>
      </c>
      <c r="BP258" s="11">
        <f>'PV STOP cijfers'!BP50</f>
        <v>0</v>
      </c>
      <c r="BQ258" s="28">
        <f>'PV STOP cijfers'!BQ50</f>
        <v>0</v>
      </c>
      <c r="BR258" s="11">
        <f>'PV STOP cijfers'!BR50</f>
        <v>0</v>
      </c>
      <c r="BS258" s="11">
        <f>'PV STOP cijfers'!BS50</f>
        <v>0</v>
      </c>
      <c r="BT258" s="11">
        <f>'PV STOP cijfers'!BT50</f>
        <v>0</v>
      </c>
      <c r="BU258" s="11">
        <f>'PV STOP cijfers'!BU50</f>
        <v>0</v>
      </c>
      <c r="BV258" s="11">
        <f>'PV STOP cijfers'!BV50</f>
        <v>0</v>
      </c>
      <c r="BW258" s="11">
        <f>'PV STOP cijfers'!BW50</f>
        <v>0</v>
      </c>
      <c r="BX258" s="49">
        <f>'PV STOP cijfers'!BX50</f>
        <v>0</v>
      </c>
      <c r="BY258" s="11">
        <f>'PV STOP cijfers'!BY50</f>
        <v>2600</v>
      </c>
      <c r="BZ258" s="11">
        <f>'PV STOP cijfers'!BZ50</f>
        <v>0</v>
      </c>
      <c r="CA258" s="11">
        <f>'PV STOP cijfers'!CA50</f>
        <v>0</v>
      </c>
      <c r="CB258" s="11">
        <f>'PV STOP cijfers'!CB50</f>
        <v>0</v>
      </c>
      <c r="CC258" s="11">
        <f>'PV STOP cijfers'!CC50</f>
        <v>0</v>
      </c>
      <c r="CD258" s="11">
        <f>'PV STOP cijfers'!CD50</f>
        <v>0</v>
      </c>
      <c r="CE258" s="11">
        <f>'PV STOP cijfers'!CE50</f>
        <v>0</v>
      </c>
      <c r="CF258" s="11">
        <f>'PV STOP cijfers'!CF50</f>
        <v>0</v>
      </c>
      <c r="CG258" s="11">
        <f>'PV STOP cijfers'!CG50</f>
        <v>0</v>
      </c>
      <c r="CH258" s="11">
        <f>'PV STOP cijfers'!CH50</f>
        <v>0</v>
      </c>
      <c r="CI258" s="11">
        <f>'PV STOP cijfers'!CI50</f>
        <v>0</v>
      </c>
      <c r="CJ258" s="11">
        <f>'PV STOP cijfers'!CJ50</f>
        <v>0</v>
      </c>
      <c r="CK258" s="11">
        <f>'PV STOP cijfers'!CK50</f>
        <v>0</v>
      </c>
      <c r="CL258" s="49">
        <f>'PV STOP cijfers'!CL50</f>
        <v>0</v>
      </c>
      <c r="CM258" s="15">
        <f>'PV STOP cijfers'!CM50</f>
        <v>0</v>
      </c>
      <c r="CN258" s="11">
        <f>'PV STOP cijfers'!CN50</f>
        <v>0</v>
      </c>
      <c r="CO258" s="11">
        <f>'PV STOP cijfers'!CO50</f>
        <v>0</v>
      </c>
      <c r="CP258" s="11">
        <f>'PV STOP cijfers'!CP50</f>
        <v>0</v>
      </c>
      <c r="CQ258" s="11">
        <f>'PV STOP cijfers'!CQ50</f>
        <v>0</v>
      </c>
      <c r="CR258" s="11">
        <f>'PV STOP cijfers'!CR50</f>
        <v>0</v>
      </c>
      <c r="CS258" s="11">
        <f>'PV STOP cijfers'!CS50</f>
        <v>0</v>
      </c>
      <c r="CT258" s="11">
        <f>'PV STOP cijfers'!CT50</f>
        <v>0</v>
      </c>
      <c r="CU258" s="11">
        <f>'PV STOP cijfers'!CU50</f>
        <v>0</v>
      </c>
      <c r="CV258" s="11">
        <f>'PV STOP cijfers'!CV50</f>
        <v>0</v>
      </c>
      <c r="CW258" s="11">
        <f>'PV STOP cijfers'!CW50</f>
        <v>0</v>
      </c>
      <c r="CX258" s="11">
        <f>'PV STOP cijfers'!CX50</f>
        <v>0</v>
      </c>
      <c r="CY258" s="26">
        <f>'PV STOP cijfers'!CY50</f>
        <v>0</v>
      </c>
      <c r="CZ258" s="15">
        <f>'PV STOP cijfers'!CZ50</f>
        <v>0</v>
      </c>
      <c r="DA258" s="11">
        <f>'PV STOP cijfers'!DA50</f>
        <v>0</v>
      </c>
      <c r="DB258" s="11">
        <f>'PV STOP cijfers'!DB50</f>
        <v>0</v>
      </c>
      <c r="DC258" s="11">
        <f>'PV STOP cijfers'!DC50</f>
        <v>0</v>
      </c>
      <c r="DD258" s="11">
        <f>'PV STOP cijfers'!DD50</f>
        <v>0</v>
      </c>
      <c r="DE258" s="11">
        <f>'PV STOP cijfers'!DE50</f>
        <v>0</v>
      </c>
      <c r="DF258" s="11">
        <f>'PV STOP cijfers'!DF50</f>
        <v>0</v>
      </c>
      <c r="DG258" s="11">
        <f>'PV STOP cijfers'!DG50</f>
        <v>0</v>
      </c>
      <c r="DH258" s="11">
        <f>'PV STOP cijfers'!DH50</f>
        <v>0</v>
      </c>
      <c r="DI258" s="11">
        <f>'PV STOP cijfers'!DI50</f>
        <v>0</v>
      </c>
      <c r="DJ258" s="11">
        <f>'PV STOP cijfers'!DJ50</f>
        <v>0</v>
      </c>
      <c r="DK258" s="11">
        <f>'PV STOP cijfers'!DK50</f>
        <v>0</v>
      </c>
      <c r="DL258" s="26">
        <f>'PV STOP cijfers'!DL50</f>
        <v>0</v>
      </c>
    </row>
    <row r="259" spans="1:116" ht="13.8" thickBot="1">
      <c r="A259" s="47">
        <f>'PV STOP cijfers'!A51</f>
        <v>0</v>
      </c>
      <c r="B259" s="49">
        <f>'PV STOP cijfers'!B51</f>
        <v>0</v>
      </c>
      <c r="C259" s="4">
        <f>'PV STOP cijfers'!C51</f>
        <v>0</v>
      </c>
      <c r="D259" s="4" t="str">
        <f>'PV STOP cijfers'!D51</f>
        <v>PV Internationale projecten Overige baten</v>
      </c>
      <c r="E259" s="4" t="str">
        <f>'PV STOP cijfers'!E51</f>
        <v>Methode "base slip" voor niet vrijstaande ladders</v>
      </c>
      <c r="F259" s="4" t="str">
        <f>'PV STOP cijfers'!F51</f>
        <v>Overige Baten</v>
      </c>
      <c r="G259" s="292" t="str">
        <f>'PV STOP cijfers'!G51</f>
        <v>Nee/Ja</v>
      </c>
      <c r="H259" s="518">
        <f>'PV STOP cijfers'!H51</f>
        <v>308</v>
      </c>
      <c r="I259" s="11">
        <f>'PV STOP cijfers'!I51</f>
        <v>1154</v>
      </c>
      <c r="J259" s="11">
        <f>'PV STOP cijfers'!J51</f>
        <v>0</v>
      </c>
      <c r="K259" s="11">
        <f>'PV STOP cijfers'!K51</f>
        <v>368</v>
      </c>
      <c r="L259" s="11">
        <f>'PV STOP cijfers'!L51</f>
        <v>0</v>
      </c>
      <c r="M259" s="11">
        <f>'PV STOP cijfers'!M51</f>
        <v>0</v>
      </c>
      <c r="N259" s="11">
        <f>'PV STOP cijfers'!N51</f>
        <v>0</v>
      </c>
      <c r="O259" s="11">
        <f>'PV STOP cijfers'!O51</f>
        <v>0</v>
      </c>
      <c r="P259" s="11">
        <f>'PV STOP cijfers'!P51</f>
        <v>0</v>
      </c>
      <c r="Q259" s="26">
        <f>'PV STOP cijfers'!Q51</f>
        <v>1830</v>
      </c>
      <c r="R259" s="15">
        <f>'PV STOP cijfers'!R51</f>
        <v>0</v>
      </c>
      <c r="S259" s="11">
        <f>'PV STOP cijfers'!S51</f>
        <v>0</v>
      </c>
      <c r="T259" s="11">
        <f>'PV STOP cijfers'!T51</f>
        <v>1830</v>
      </c>
      <c r="U259" s="11">
        <f>'PV STOP cijfers'!U51</f>
        <v>0</v>
      </c>
      <c r="V259" s="11">
        <f>'PV STOP cijfers'!V51</f>
        <v>0</v>
      </c>
      <c r="W259" s="11">
        <f>'PV STOP cijfers'!W51</f>
        <v>0</v>
      </c>
      <c r="X259" s="11">
        <f>'PV STOP cijfers'!X51</f>
        <v>0</v>
      </c>
      <c r="Y259" s="11">
        <f>'PV STOP cijfers'!Y51</f>
        <v>0</v>
      </c>
      <c r="Z259" s="49">
        <f>'PV STOP cijfers'!Z51</f>
        <v>1830</v>
      </c>
      <c r="AA259" s="11">
        <f>'PV STOP cijfers'!AA51</f>
        <v>0</v>
      </c>
      <c r="AB259" s="11">
        <f>'PV STOP cijfers'!AB51</f>
        <v>0</v>
      </c>
      <c r="AC259" s="11">
        <f>'PV STOP cijfers'!AC51</f>
        <v>0</v>
      </c>
      <c r="AD259" s="11">
        <f>'PV STOP cijfers'!AD51</f>
        <v>0</v>
      </c>
      <c r="AE259" s="11">
        <f>'PV STOP cijfers'!AE51</f>
        <v>1830</v>
      </c>
      <c r="AF259" s="11">
        <f>'PV STOP cijfers'!AF51</f>
        <v>0</v>
      </c>
      <c r="AG259" s="49">
        <f>'PV STOP cijfers'!AG51</f>
        <v>0</v>
      </c>
      <c r="AH259" s="11">
        <f>'PV STOP cijfers'!AH51</f>
        <v>0</v>
      </c>
      <c r="AI259" s="11">
        <f>'PV STOP cijfers'!AI51</f>
        <v>0</v>
      </c>
      <c r="AJ259" s="11">
        <f>'PV STOP cijfers'!AJ51</f>
        <v>0</v>
      </c>
      <c r="AK259" s="11">
        <f>'PV STOP cijfers'!AK51</f>
        <v>0</v>
      </c>
      <c r="AL259" s="49">
        <f>'PV STOP cijfers'!AL51</f>
        <v>0</v>
      </c>
      <c r="AM259" s="11">
        <f>'PV STOP cijfers'!AM51</f>
        <v>0</v>
      </c>
      <c r="AN259" s="11">
        <f>'PV STOP cijfers'!AN51</f>
        <v>0</v>
      </c>
      <c r="AO259" s="11">
        <f>'PV STOP cijfers'!AO51</f>
        <v>0</v>
      </c>
      <c r="AP259" s="11">
        <f>'PV STOP cijfers'!AP51</f>
        <v>0</v>
      </c>
      <c r="AQ259" s="11">
        <f>'PV STOP cijfers'!AQ51</f>
        <v>0</v>
      </c>
      <c r="AR259" s="49">
        <f>'PV STOP cijfers'!AR51</f>
        <v>0</v>
      </c>
      <c r="AS259" s="11">
        <f>'PV STOP cijfers'!AS51</f>
        <v>0</v>
      </c>
      <c r="AT259" s="11">
        <f>'PV STOP cijfers'!AT51</f>
        <v>0</v>
      </c>
      <c r="AU259" s="11">
        <f>'PV STOP cijfers'!AU51</f>
        <v>0</v>
      </c>
      <c r="AV259" s="11">
        <f>'PV STOP cijfers'!AV51</f>
        <v>0</v>
      </c>
      <c r="AW259" s="11">
        <f>'PV STOP cijfers'!AW51</f>
        <v>0</v>
      </c>
      <c r="AX259" s="11">
        <f>'PV STOP cijfers'!AX51</f>
        <v>0</v>
      </c>
      <c r="AY259" s="11">
        <f>'PV STOP cijfers'!AY51</f>
        <v>0</v>
      </c>
      <c r="AZ259" s="11">
        <f>'PV STOP cijfers'!AZ51</f>
        <v>0</v>
      </c>
      <c r="BA259" s="11">
        <f>'PV STOP cijfers'!BA51</f>
        <v>0</v>
      </c>
      <c r="BB259" s="11">
        <f>'PV STOP cijfers'!BB51</f>
        <v>0</v>
      </c>
      <c r="BC259" s="49">
        <f>'PV STOP cijfers'!BC51</f>
        <v>0</v>
      </c>
      <c r="BD259" s="11">
        <f>'PV STOP cijfers'!BD51</f>
        <v>0</v>
      </c>
      <c r="BE259" s="11">
        <f>'PV STOP cijfers'!BE51</f>
        <v>0</v>
      </c>
      <c r="BF259" s="11">
        <f>'PV STOP cijfers'!BF51</f>
        <v>0</v>
      </c>
      <c r="BG259" s="11">
        <f>'PV STOP cijfers'!BG51</f>
        <v>0</v>
      </c>
      <c r="BH259" s="11">
        <f>'PV STOP cijfers'!BH51</f>
        <v>0</v>
      </c>
      <c r="BI259" s="11">
        <f>'PV STOP cijfers'!BI51</f>
        <v>0</v>
      </c>
      <c r="BJ259" s="11">
        <f>'PV STOP cijfers'!BJ51</f>
        <v>0</v>
      </c>
      <c r="BK259" s="49">
        <f>'PV STOP cijfers'!BK51</f>
        <v>0</v>
      </c>
      <c r="BL259" s="11">
        <f>'PV STOP cijfers'!BL51</f>
        <v>0</v>
      </c>
      <c r="BM259" s="11">
        <f>'PV STOP cijfers'!BM51</f>
        <v>1522</v>
      </c>
      <c r="BN259" s="11">
        <f>'PV STOP cijfers'!BN51</f>
        <v>102.66666666666667</v>
      </c>
      <c r="BO259" s="11">
        <f>'PV STOP cijfers'!BO51</f>
        <v>102.66666666666667</v>
      </c>
      <c r="BP259" s="11">
        <f>'PV STOP cijfers'!BP51</f>
        <v>102.66666666666667</v>
      </c>
      <c r="BQ259" s="49">
        <f>'PV STOP cijfers'!BQ51</f>
        <v>0</v>
      </c>
      <c r="BR259" s="11">
        <f>'PV STOP cijfers'!BR51</f>
        <v>0</v>
      </c>
      <c r="BS259" s="11">
        <f>'PV STOP cijfers'!BS51</f>
        <v>0</v>
      </c>
      <c r="BT259" s="11">
        <f>'PV STOP cijfers'!BT51</f>
        <v>0</v>
      </c>
      <c r="BU259" s="11">
        <f>'PV STOP cijfers'!BU51</f>
        <v>0</v>
      </c>
      <c r="BV259" s="11">
        <f>'PV STOP cijfers'!BV51</f>
        <v>0</v>
      </c>
      <c r="BW259" s="11">
        <f>'PV STOP cijfers'!BW51</f>
        <v>0</v>
      </c>
      <c r="BX259" s="47">
        <f>'PV STOP cijfers'!BX51</f>
        <v>0</v>
      </c>
      <c r="BY259" s="49">
        <f>'PV STOP cijfers'!BY51</f>
        <v>1830.0000000000002</v>
      </c>
      <c r="BZ259" s="11">
        <f>'PV STOP cijfers'!BZ51</f>
        <v>0</v>
      </c>
      <c r="CA259" s="11">
        <f>'PV STOP cijfers'!CA51</f>
        <v>0</v>
      </c>
      <c r="CB259" s="11">
        <f>'PV STOP cijfers'!CB51</f>
        <v>0</v>
      </c>
      <c r="CC259" s="11">
        <f>'PV STOP cijfers'!CC51</f>
        <v>0</v>
      </c>
      <c r="CD259" s="11">
        <f>'PV STOP cijfers'!CD51</f>
        <v>0</v>
      </c>
      <c r="CE259" s="11">
        <f>'PV STOP cijfers'!CE51</f>
        <v>0</v>
      </c>
      <c r="CF259" s="11">
        <f>'PV STOP cijfers'!CF51</f>
        <v>0</v>
      </c>
      <c r="CG259" s="11">
        <f>'PV STOP cijfers'!CG51</f>
        <v>0</v>
      </c>
      <c r="CH259" s="11">
        <f>'PV STOP cijfers'!CH51</f>
        <v>0</v>
      </c>
      <c r="CI259" s="11">
        <f>'PV STOP cijfers'!CI51</f>
        <v>0</v>
      </c>
      <c r="CJ259" s="11">
        <f>'PV STOP cijfers'!CJ51</f>
        <v>0</v>
      </c>
      <c r="CK259" s="11">
        <f>'PV STOP cijfers'!CK51</f>
        <v>0</v>
      </c>
      <c r="CL259" s="49">
        <f>'PV STOP cijfers'!CL51</f>
        <v>0</v>
      </c>
      <c r="CM259" s="11">
        <f>'PV STOP cijfers'!CM51</f>
        <v>0</v>
      </c>
      <c r="CN259" s="11">
        <f>'PV STOP cijfers'!CN51</f>
        <v>0</v>
      </c>
      <c r="CO259" s="11">
        <f>'PV STOP cijfers'!CO51</f>
        <v>0</v>
      </c>
      <c r="CP259" s="11">
        <f>'PV STOP cijfers'!CP51</f>
        <v>0</v>
      </c>
      <c r="CQ259" s="11">
        <f>'PV STOP cijfers'!CQ51</f>
        <v>0</v>
      </c>
      <c r="CR259" s="11">
        <f>'PV STOP cijfers'!CR51</f>
        <v>0</v>
      </c>
      <c r="CS259" s="11">
        <f>'PV STOP cijfers'!CS51</f>
        <v>0</v>
      </c>
      <c r="CT259" s="11">
        <f>'PV STOP cijfers'!CT51</f>
        <v>0</v>
      </c>
      <c r="CU259" s="11">
        <f>'PV STOP cijfers'!CU51</f>
        <v>0</v>
      </c>
      <c r="CV259" s="11">
        <f>'PV STOP cijfers'!CV51</f>
        <v>0</v>
      </c>
      <c r="CW259" s="11">
        <f>'PV STOP cijfers'!CW51</f>
        <v>0</v>
      </c>
      <c r="CX259" s="11">
        <f>'PV STOP cijfers'!CX51</f>
        <v>0</v>
      </c>
      <c r="CY259" s="26">
        <f>'PV STOP cijfers'!CY51</f>
        <v>0</v>
      </c>
      <c r="CZ259" s="15">
        <f>'PV STOP cijfers'!CZ51</f>
        <v>0</v>
      </c>
      <c r="DA259" s="11">
        <f>'PV STOP cijfers'!DA51</f>
        <v>0</v>
      </c>
      <c r="DB259" s="11">
        <f>'PV STOP cijfers'!DB51</f>
        <v>0</v>
      </c>
      <c r="DC259" s="11">
        <f>'PV STOP cijfers'!DC51</f>
        <v>0</v>
      </c>
      <c r="DD259" s="11">
        <f>'PV STOP cijfers'!DD51</f>
        <v>0</v>
      </c>
      <c r="DE259" s="11">
        <f>'PV STOP cijfers'!DE51</f>
        <v>0</v>
      </c>
      <c r="DF259" s="11">
        <f>'PV STOP cijfers'!DF51</f>
        <v>0</v>
      </c>
      <c r="DG259" s="11">
        <f>'PV STOP cijfers'!DG51</f>
        <v>0</v>
      </c>
      <c r="DH259" s="11">
        <f>'PV STOP cijfers'!DH51</f>
        <v>0</v>
      </c>
      <c r="DI259" s="11">
        <f>'PV STOP cijfers'!DI51</f>
        <v>0</v>
      </c>
      <c r="DJ259" s="11">
        <f>'PV STOP cijfers'!DJ51</f>
        <v>0</v>
      </c>
      <c r="DK259" s="11">
        <f>'PV STOP cijfers'!DK51</f>
        <v>0</v>
      </c>
      <c r="DL259" s="26">
        <f>'PV STOP cijfers'!DL51</f>
        <v>0</v>
      </c>
    </row>
    <row r="260" spans="1:116" s="165" customFormat="1">
      <c r="A260" s="52">
        <f>'VIS STOP cijfers'!A3</f>
        <v>0</v>
      </c>
      <c r="B260" s="48" t="str">
        <f>'VIS STOP cijfers'!B3</f>
        <v>WENT/WENA</v>
      </c>
      <c r="C260" s="54" t="str">
        <f>'VIS STOP cijfers'!C3</f>
        <v>Visketen</v>
      </c>
      <c r="D260" s="54" t="str">
        <f>'VIS STOP cijfers'!D3</f>
        <v>VIS zeevisserij DG AGRO</v>
      </c>
      <c r="E260" s="54" t="str">
        <f>'VIS STOP cijfers'!E3</f>
        <v>TO werkzaamheden</v>
      </c>
      <c r="F260" s="60" t="str">
        <f>'VIS STOP cijfers'!F3</f>
        <v>EL&amp;I AGRO</v>
      </c>
      <c r="G260" s="54">
        <f>'VIS STOP cijfers'!G3</f>
        <v>0</v>
      </c>
      <c r="H260" s="21">
        <f>'VIS STOP cijfers'!H3</f>
        <v>1886</v>
      </c>
      <c r="I260" s="624">
        <f>'VIS STOP cijfers'!I3</f>
        <v>0</v>
      </c>
      <c r="J260" s="14">
        <f>'VIS STOP cijfers'!J3</f>
        <v>2300</v>
      </c>
      <c r="K260" s="14">
        <f>'VIS STOP cijfers'!K3</f>
        <v>0</v>
      </c>
      <c r="L260" s="14">
        <f>'VIS STOP cijfers'!L3</f>
        <v>0</v>
      </c>
      <c r="M260" s="14">
        <f>'VIS STOP cijfers'!M3</f>
        <v>0</v>
      </c>
      <c r="N260" s="14">
        <f>'VIS STOP cijfers'!N3</f>
        <v>0</v>
      </c>
      <c r="O260" s="14">
        <f>'VIS STOP cijfers'!O3</f>
        <v>0</v>
      </c>
      <c r="P260" s="14">
        <f>'VIS STOP cijfers'!P3</f>
        <v>0</v>
      </c>
      <c r="Q260" s="51">
        <f>'VIS STOP cijfers'!Q3</f>
        <v>4186</v>
      </c>
      <c r="R260" s="21">
        <f>'VIS STOP cijfers'!R3</f>
        <v>0</v>
      </c>
      <c r="S260" s="14">
        <f>'VIS STOP cijfers'!S3</f>
        <v>0</v>
      </c>
      <c r="T260" s="14">
        <f>'VIS STOP cijfers'!T3</f>
        <v>4186</v>
      </c>
      <c r="U260" s="14">
        <f>'VIS STOP cijfers'!U3</f>
        <v>0</v>
      </c>
      <c r="V260" s="14">
        <f>'VIS STOP cijfers'!V3</f>
        <v>0</v>
      </c>
      <c r="W260" s="14">
        <f>'VIS STOP cijfers'!W3</f>
        <v>0</v>
      </c>
      <c r="X260" s="14">
        <f>'VIS STOP cijfers'!X3</f>
        <v>0</v>
      </c>
      <c r="Y260" s="14">
        <f>'VIS STOP cijfers'!Y3</f>
        <v>0</v>
      </c>
      <c r="Z260" s="48">
        <f>'VIS STOP cijfers'!Z3</f>
        <v>4186</v>
      </c>
      <c r="AA260" s="525">
        <f>'VIS STOP cijfers'!AA3</f>
        <v>3761</v>
      </c>
      <c r="AB260" s="14">
        <f>'VIS STOP cijfers'!AB3</f>
        <v>0</v>
      </c>
      <c r="AC260" s="14">
        <f>'VIS STOP cijfers'!AC3</f>
        <v>0</v>
      </c>
      <c r="AD260" s="14">
        <f>'VIS STOP cijfers'!AD3</f>
        <v>425</v>
      </c>
      <c r="AE260" s="14">
        <f>'VIS STOP cijfers'!AE3</f>
        <v>0</v>
      </c>
      <c r="AF260" s="14">
        <f>'VIS STOP cijfers'!AF3</f>
        <v>0</v>
      </c>
      <c r="AG260" s="48">
        <f>'VIS STOP cijfers'!AG3</f>
        <v>0</v>
      </c>
      <c r="AH260" s="14">
        <f>'VIS STOP cijfers'!AH3</f>
        <v>0</v>
      </c>
      <c r="AI260" s="14">
        <f>'VIS STOP cijfers'!AI3</f>
        <v>0</v>
      </c>
      <c r="AJ260" s="14">
        <f>'VIS STOP cijfers'!AJ3</f>
        <v>3761</v>
      </c>
      <c r="AK260" s="14">
        <f>'VIS STOP cijfers'!AK3</f>
        <v>0</v>
      </c>
      <c r="AL260" s="48">
        <f>'VIS STOP cijfers'!AL3</f>
        <v>0</v>
      </c>
      <c r="AM260" s="14">
        <f>'VIS STOP cijfers'!AM3</f>
        <v>0</v>
      </c>
      <c r="AN260" s="14">
        <f>'VIS STOP cijfers'!AN3</f>
        <v>106</v>
      </c>
      <c r="AO260" s="14">
        <f>'VIS STOP cijfers'!AO3</f>
        <v>106</v>
      </c>
      <c r="AP260" s="14">
        <f>'VIS STOP cijfers'!AP3</f>
        <v>106</v>
      </c>
      <c r="AQ260" s="14">
        <f>'VIS STOP cijfers'!AQ3</f>
        <v>107</v>
      </c>
      <c r="AR260" s="48">
        <f>'VIS STOP cijfers'!AR3</f>
        <v>0</v>
      </c>
      <c r="AS260" s="14">
        <f>'VIS STOP cijfers'!AS3</f>
        <v>0</v>
      </c>
      <c r="AT260" s="14">
        <f>'VIS STOP cijfers'!AT3</f>
        <v>0</v>
      </c>
      <c r="AU260" s="14">
        <f>'VIS STOP cijfers'!AU3</f>
        <v>0</v>
      </c>
      <c r="AV260" s="14">
        <f>'VIS STOP cijfers'!AV3</f>
        <v>0</v>
      </c>
      <c r="AW260" s="14">
        <f>'VIS STOP cijfers'!AW3</f>
        <v>0</v>
      </c>
      <c r="AX260" s="14">
        <f>'VIS STOP cijfers'!AX3</f>
        <v>0</v>
      </c>
      <c r="AY260" s="14">
        <f>'VIS STOP cijfers'!AY3</f>
        <v>0</v>
      </c>
      <c r="AZ260" s="14">
        <f>'VIS STOP cijfers'!AZ3</f>
        <v>0</v>
      </c>
      <c r="BA260" s="14">
        <f>'VIS STOP cijfers'!BA3</f>
        <v>0</v>
      </c>
      <c r="BB260" s="14">
        <f>'VIS STOP cijfers'!BB3</f>
        <v>0</v>
      </c>
      <c r="BC260" s="48">
        <f>'VIS STOP cijfers'!BC3</f>
        <v>0</v>
      </c>
      <c r="BD260" s="14">
        <f>'VIS STOP cijfers'!BD3</f>
        <v>0</v>
      </c>
      <c r="BE260" s="14">
        <f>'VIS STOP cijfers'!BE3</f>
        <v>0</v>
      </c>
      <c r="BF260" s="14">
        <f>'VIS STOP cijfers'!BF3</f>
        <v>0</v>
      </c>
      <c r="BG260" s="14">
        <f>'VIS STOP cijfers'!BG3</f>
        <v>0</v>
      </c>
      <c r="BH260" s="14">
        <f>'VIS STOP cijfers'!BH3</f>
        <v>0</v>
      </c>
      <c r="BI260" s="14">
        <f>'VIS STOP cijfers'!BI3</f>
        <v>0</v>
      </c>
      <c r="BJ260" s="14">
        <f>'VIS STOP cijfers'!BJ3</f>
        <v>0</v>
      </c>
      <c r="BK260" s="48">
        <f>'VIS STOP cijfers'!BK3</f>
        <v>0</v>
      </c>
      <c r="BL260" s="14">
        <f>'VIS STOP cijfers'!BL3</f>
        <v>0</v>
      </c>
      <c r="BM260" s="14">
        <f>'VIS STOP cijfers'!BM3</f>
        <v>0</v>
      </c>
      <c r="BN260" s="14">
        <f>'VIS STOP cijfers'!BN3</f>
        <v>0</v>
      </c>
      <c r="BO260" s="14">
        <f>'VIS STOP cijfers'!BO3</f>
        <v>0</v>
      </c>
      <c r="BP260" s="14">
        <f>'VIS STOP cijfers'!BP3</f>
        <v>0</v>
      </c>
      <c r="BQ260" s="48">
        <f>'VIS STOP cijfers'!BQ3</f>
        <v>0</v>
      </c>
      <c r="BR260" s="14">
        <f>'VIS STOP cijfers'!BR3</f>
        <v>0</v>
      </c>
      <c r="BS260" s="14">
        <f>'VIS STOP cijfers'!BS3</f>
        <v>0</v>
      </c>
      <c r="BT260" s="14">
        <f>'VIS STOP cijfers'!BT3</f>
        <v>0</v>
      </c>
      <c r="BU260" s="14">
        <f>'VIS STOP cijfers'!BU3</f>
        <v>0</v>
      </c>
      <c r="BV260" s="14">
        <f>'VIS STOP cijfers'!BV3</f>
        <v>0</v>
      </c>
      <c r="BW260" s="14">
        <f>'VIS STOP cijfers'!BW3</f>
        <v>0</v>
      </c>
      <c r="BX260" s="52">
        <f>'VIS STOP cijfers'!BX3</f>
        <v>0</v>
      </c>
      <c r="BY260" s="48">
        <f>'VIS STOP cijfers'!BY3</f>
        <v>4186</v>
      </c>
      <c r="BZ260" s="14">
        <f>'VIS STOP cijfers'!BZ3</f>
        <v>0</v>
      </c>
      <c r="CA260" s="14">
        <f>'VIS STOP cijfers'!CA3</f>
        <v>0</v>
      </c>
      <c r="CB260" s="14">
        <f>'VIS STOP cijfers'!CB3</f>
        <v>0</v>
      </c>
      <c r="CC260" s="14">
        <f>'VIS STOP cijfers'!CC3</f>
        <v>0</v>
      </c>
      <c r="CD260" s="14">
        <f>'VIS STOP cijfers'!CD3</f>
        <v>0</v>
      </c>
      <c r="CE260" s="14">
        <f>'VIS STOP cijfers'!CE3</f>
        <v>0</v>
      </c>
      <c r="CF260" s="14">
        <f>'VIS STOP cijfers'!CF3</f>
        <v>0</v>
      </c>
      <c r="CG260" s="14">
        <f>'VIS STOP cijfers'!CG3</f>
        <v>0</v>
      </c>
      <c r="CH260" s="14">
        <f>'VIS STOP cijfers'!CH3</f>
        <v>0</v>
      </c>
      <c r="CI260" s="14">
        <f>'VIS STOP cijfers'!CI3</f>
        <v>0</v>
      </c>
      <c r="CJ260" s="14">
        <f>'VIS STOP cijfers'!CJ3</f>
        <v>0</v>
      </c>
      <c r="CK260" s="14">
        <f>'VIS STOP cijfers'!CK3</f>
        <v>0</v>
      </c>
      <c r="CL260" s="48">
        <f>'VIS STOP cijfers'!CL3</f>
        <v>0</v>
      </c>
      <c r="CM260" s="14">
        <f>'VIS STOP cijfers'!CM3</f>
        <v>0</v>
      </c>
      <c r="CN260" s="14">
        <f>'VIS STOP cijfers'!CN3</f>
        <v>0</v>
      </c>
      <c r="CO260" s="14">
        <f>'VIS STOP cijfers'!CO3</f>
        <v>0</v>
      </c>
      <c r="CP260" s="14">
        <f>'VIS STOP cijfers'!CP3</f>
        <v>0</v>
      </c>
      <c r="CQ260" s="14">
        <f>'VIS STOP cijfers'!CQ3</f>
        <v>0</v>
      </c>
      <c r="CR260" s="14">
        <f>'VIS STOP cijfers'!CR3</f>
        <v>0</v>
      </c>
      <c r="CS260" s="14">
        <f>'VIS STOP cijfers'!CS3</f>
        <v>0</v>
      </c>
      <c r="CT260" s="14">
        <f>'VIS STOP cijfers'!CT3</f>
        <v>0</v>
      </c>
      <c r="CU260" s="14">
        <f>'VIS STOP cijfers'!CU3</f>
        <v>0</v>
      </c>
      <c r="CV260" s="14">
        <f>'VIS STOP cijfers'!CV3</f>
        <v>0</v>
      </c>
      <c r="CW260" s="14">
        <f>'VIS STOP cijfers'!CW3</f>
        <v>0</v>
      </c>
      <c r="CX260" s="14">
        <f>'VIS STOP cijfers'!CX3</f>
        <v>0</v>
      </c>
      <c r="CY260" s="51">
        <f>'VIS STOP cijfers'!CY3</f>
        <v>0</v>
      </c>
      <c r="CZ260" s="14">
        <f>'VIS STOP cijfers'!CZ3</f>
        <v>0</v>
      </c>
      <c r="DA260" s="14">
        <f>'VIS STOP cijfers'!DA3</f>
        <v>0</v>
      </c>
      <c r="DB260" s="14">
        <f>'VIS STOP cijfers'!DB3</f>
        <v>0</v>
      </c>
      <c r="DC260" s="14">
        <f>'VIS STOP cijfers'!DC3</f>
        <v>0</v>
      </c>
      <c r="DD260" s="14">
        <f>'VIS STOP cijfers'!DD3</f>
        <v>0</v>
      </c>
      <c r="DE260" s="14">
        <f>'VIS STOP cijfers'!DE3</f>
        <v>0</v>
      </c>
      <c r="DF260" s="14">
        <f>'VIS STOP cijfers'!DF3</f>
        <v>0</v>
      </c>
      <c r="DG260" s="14">
        <f>'VIS STOP cijfers'!DG3</f>
        <v>0</v>
      </c>
      <c r="DH260" s="14">
        <f>'VIS STOP cijfers'!DH3</f>
        <v>0</v>
      </c>
      <c r="DI260" s="14">
        <f>'VIS STOP cijfers'!DI3</f>
        <v>0</v>
      </c>
      <c r="DJ260" s="14">
        <f>'VIS STOP cijfers'!DJ3</f>
        <v>0</v>
      </c>
      <c r="DK260" s="14">
        <f>'VIS STOP cijfers'!DK3</f>
        <v>0</v>
      </c>
      <c r="DL260" s="51">
        <f>'VIS STOP cijfers'!DL3</f>
        <v>0</v>
      </c>
    </row>
    <row r="261" spans="1:116" s="165" customFormat="1">
      <c r="A261" s="47">
        <f>'VIS STOP cijfers'!A4</f>
        <v>0</v>
      </c>
      <c r="B261" s="49" t="str">
        <f>'VIS STOP cijfers'!B4</f>
        <v>WENT</v>
      </c>
      <c r="C261" s="4" t="str">
        <f>'VIS STOP cijfers'!C4</f>
        <v>Visketen</v>
      </c>
      <c r="D261" s="4" t="str">
        <f>'VIS STOP cijfers'!D4</f>
        <v>VIS zeevisserij DG AGRO</v>
      </c>
      <c r="E261" s="4" t="str">
        <f>'VIS STOP cijfers'!E4</f>
        <v>Reguliere workflow</v>
      </c>
      <c r="F261" s="5" t="str">
        <f>'VIS STOP cijfers'!F4</f>
        <v>EL&amp;I AGRO</v>
      </c>
      <c r="G261" s="4">
        <f>'VIS STOP cijfers'!G4</f>
        <v>0</v>
      </c>
      <c r="H261" s="15">
        <f>'VIS STOP cijfers'!H4</f>
        <v>29500</v>
      </c>
      <c r="I261" s="625">
        <f>'VIS STOP cijfers'!I4</f>
        <v>0</v>
      </c>
      <c r="J261" s="11">
        <f>'VIS STOP cijfers'!J4</f>
        <v>0</v>
      </c>
      <c r="K261" s="11">
        <f>'VIS STOP cijfers'!K4</f>
        <v>0</v>
      </c>
      <c r="L261" s="11">
        <f>'VIS STOP cijfers'!L4</f>
        <v>0</v>
      </c>
      <c r="M261" s="11">
        <f>'VIS STOP cijfers'!M4</f>
        <v>0</v>
      </c>
      <c r="N261" s="11">
        <f>'VIS STOP cijfers'!N4</f>
        <v>0</v>
      </c>
      <c r="O261" s="11">
        <f>'VIS STOP cijfers'!O4</f>
        <v>0</v>
      </c>
      <c r="P261" s="11">
        <f>'VIS STOP cijfers'!P4</f>
        <v>0</v>
      </c>
      <c r="Q261" s="26">
        <f>'VIS STOP cijfers'!Q4</f>
        <v>29500</v>
      </c>
      <c r="R261" s="15">
        <f>'VIS STOP cijfers'!R4</f>
        <v>0</v>
      </c>
      <c r="S261" s="11">
        <f>'VIS STOP cijfers'!S4</f>
        <v>0</v>
      </c>
      <c r="T261" s="11">
        <f>'VIS STOP cijfers'!T4</f>
        <v>29500</v>
      </c>
      <c r="U261" s="11">
        <f>'VIS STOP cijfers'!U4</f>
        <v>0</v>
      </c>
      <c r="V261" s="11">
        <f>'VIS STOP cijfers'!V4</f>
        <v>0</v>
      </c>
      <c r="W261" s="11">
        <f>'VIS STOP cijfers'!W4</f>
        <v>0</v>
      </c>
      <c r="X261" s="11">
        <f>'VIS STOP cijfers'!X4</f>
        <v>0</v>
      </c>
      <c r="Y261" s="11">
        <f>'VIS STOP cijfers'!Y4</f>
        <v>0</v>
      </c>
      <c r="Z261" s="49">
        <f>'VIS STOP cijfers'!Z4</f>
        <v>29500</v>
      </c>
      <c r="AA261" s="11">
        <f>'VIS STOP cijfers'!AA4</f>
        <v>0</v>
      </c>
      <c r="AB261" s="11">
        <f>'VIS STOP cijfers'!AB4</f>
        <v>0</v>
      </c>
      <c r="AC261" s="11">
        <f>'VIS STOP cijfers'!AC4</f>
        <v>0</v>
      </c>
      <c r="AD261" s="11">
        <f>'VIS STOP cijfers'!AD4</f>
        <v>29500</v>
      </c>
      <c r="AE261" s="11">
        <f>'VIS STOP cijfers'!AE4</f>
        <v>0</v>
      </c>
      <c r="AF261" s="11">
        <f>'VIS STOP cijfers'!AF4</f>
        <v>0</v>
      </c>
      <c r="AG261" s="49">
        <f>'VIS STOP cijfers'!AG4</f>
        <v>0</v>
      </c>
      <c r="AH261" s="11">
        <f>'VIS STOP cijfers'!AH4</f>
        <v>0</v>
      </c>
      <c r="AI261" s="11">
        <f>'VIS STOP cijfers'!AI4</f>
        <v>0</v>
      </c>
      <c r="AJ261" s="11">
        <f>'VIS STOP cijfers'!AJ4</f>
        <v>0</v>
      </c>
      <c r="AK261" s="11">
        <f>'VIS STOP cijfers'!AK4</f>
        <v>0</v>
      </c>
      <c r="AL261" s="49">
        <f>'VIS STOP cijfers'!AL4</f>
        <v>0</v>
      </c>
      <c r="AM261" s="11">
        <f>'VIS STOP cijfers'!AM4</f>
        <v>0</v>
      </c>
      <c r="AN261" s="11">
        <f>'VIS STOP cijfers'!AN4</f>
        <v>7375</v>
      </c>
      <c r="AO261" s="11">
        <f>'VIS STOP cijfers'!AO4</f>
        <v>7375</v>
      </c>
      <c r="AP261" s="11">
        <f>'VIS STOP cijfers'!AP4</f>
        <v>7375</v>
      </c>
      <c r="AQ261" s="11">
        <f>'VIS STOP cijfers'!AQ4</f>
        <v>7375</v>
      </c>
      <c r="AR261" s="49">
        <f>'VIS STOP cijfers'!AR4</f>
        <v>0</v>
      </c>
      <c r="AS261" s="11">
        <f>'VIS STOP cijfers'!AS4</f>
        <v>0</v>
      </c>
      <c r="AT261" s="11">
        <f>'VIS STOP cijfers'!AT4</f>
        <v>0</v>
      </c>
      <c r="AU261" s="11">
        <f>'VIS STOP cijfers'!AU4</f>
        <v>0</v>
      </c>
      <c r="AV261" s="11">
        <f>'VIS STOP cijfers'!AV4</f>
        <v>0</v>
      </c>
      <c r="AW261" s="11">
        <f>'VIS STOP cijfers'!AW4</f>
        <v>0</v>
      </c>
      <c r="AX261" s="11">
        <f>'VIS STOP cijfers'!AX4</f>
        <v>0</v>
      </c>
      <c r="AY261" s="11">
        <f>'VIS STOP cijfers'!AY4</f>
        <v>0</v>
      </c>
      <c r="AZ261" s="11">
        <f>'VIS STOP cijfers'!AZ4</f>
        <v>0</v>
      </c>
      <c r="BA261" s="11">
        <f>'VIS STOP cijfers'!BA4</f>
        <v>0</v>
      </c>
      <c r="BB261" s="11">
        <f>'VIS STOP cijfers'!BB4</f>
        <v>0</v>
      </c>
      <c r="BC261" s="49">
        <f>'VIS STOP cijfers'!BC4</f>
        <v>0</v>
      </c>
      <c r="BD261" s="11">
        <f>'VIS STOP cijfers'!BD4</f>
        <v>0</v>
      </c>
      <c r="BE261" s="11">
        <f>'VIS STOP cijfers'!BE4</f>
        <v>0</v>
      </c>
      <c r="BF261" s="11">
        <f>'VIS STOP cijfers'!BF4</f>
        <v>0</v>
      </c>
      <c r="BG261" s="11">
        <f>'VIS STOP cijfers'!BG4</f>
        <v>0</v>
      </c>
      <c r="BH261" s="11">
        <f>'VIS STOP cijfers'!BH4</f>
        <v>0</v>
      </c>
      <c r="BI261" s="11">
        <f>'VIS STOP cijfers'!BI4</f>
        <v>0</v>
      </c>
      <c r="BJ261" s="11">
        <f>'VIS STOP cijfers'!BJ4</f>
        <v>0</v>
      </c>
      <c r="BK261" s="49">
        <f>'VIS STOP cijfers'!BK4</f>
        <v>0</v>
      </c>
      <c r="BL261" s="11">
        <f>'VIS STOP cijfers'!BL4</f>
        <v>0</v>
      </c>
      <c r="BM261" s="11">
        <f>'VIS STOP cijfers'!BM4</f>
        <v>0</v>
      </c>
      <c r="BN261" s="11">
        <f>'VIS STOP cijfers'!BN4</f>
        <v>0</v>
      </c>
      <c r="BO261" s="11">
        <f>'VIS STOP cijfers'!BO4</f>
        <v>0</v>
      </c>
      <c r="BP261" s="11">
        <f>'VIS STOP cijfers'!BP4</f>
        <v>0</v>
      </c>
      <c r="BQ261" s="49">
        <f>'VIS STOP cijfers'!BQ4</f>
        <v>0</v>
      </c>
      <c r="BR261" s="11">
        <f>'VIS STOP cijfers'!BR4</f>
        <v>0</v>
      </c>
      <c r="BS261" s="11">
        <f>'VIS STOP cijfers'!BS4</f>
        <v>0</v>
      </c>
      <c r="BT261" s="11">
        <f>'VIS STOP cijfers'!BT4</f>
        <v>0</v>
      </c>
      <c r="BU261" s="11">
        <f>'VIS STOP cijfers'!BU4</f>
        <v>0</v>
      </c>
      <c r="BV261" s="11">
        <f>'VIS STOP cijfers'!BV4</f>
        <v>0</v>
      </c>
      <c r="BW261" s="11">
        <f>'VIS STOP cijfers'!BW4</f>
        <v>0</v>
      </c>
      <c r="BX261" s="47">
        <f>'VIS STOP cijfers'!BX4</f>
        <v>0</v>
      </c>
      <c r="BY261" s="49">
        <f>'VIS STOP cijfers'!BY4</f>
        <v>29500</v>
      </c>
      <c r="BZ261" s="11">
        <f>'VIS STOP cijfers'!BZ4</f>
        <v>0</v>
      </c>
      <c r="CA261" s="11">
        <f>'VIS STOP cijfers'!CA4</f>
        <v>0</v>
      </c>
      <c r="CB261" s="11">
        <f>'VIS STOP cijfers'!CB4</f>
        <v>0</v>
      </c>
      <c r="CC261" s="11">
        <f>'VIS STOP cijfers'!CC4</f>
        <v>0</v>
      </c>
      <c r="CD261" s="11">
        <f>'VIS STOP cijfers'!CD4</f>
        <v>0</v>
      </c>
      <c r="CE261" s="11">
        <f>'VIS STOP cijfers'!CE4</f>
        <v>0</v>
      </c>
      <c r="CF261" s="11">
        <f>'VIS STOP cijfers'!CF4</f>
        <v>0</v>
      </c>
      <c r="CG261" s="11">
        <f>'VIS STOP cijfers'!CG4</f>
        <v>0</v>
      </c>
      <c r="CH261" s="11">
        <f>'VIS STOP cijfers'!CH4</f>
        <v>0</v>
      </c>
      <c r="CI261" s="11">
        <f>'VIS STOP cijfers'!CI4</f>
        <v>0</v>
      </c>
      <c r="CJ261" s="11">
        <f>'VIS STOP cijfers'!CJ4</f>
        <v>0</v>
      </c>
      <c r="CK261" s="11">
        <f>'VIS STOP cijfers'!CK4</f>
        <v>0</v>
      </c>
      <c r="CL261" s="49">
        <f>'VIS STOP cijfers'!CL4</f>
        <v>0</v>
      </c>
      <c r="CM261" s="11">
        <f>'VIS STOP cijfers'!CM4</f>
        <v>0</v>
      </c>
      <c r="CN261" s="11">
        <f>'VIS STOP cijfers'!CN4</f>
        <v>0</v>
      </c>
      <c r="CO261" s="11">
        <f>'VIS STOP cijfers'!CO4</f>
        <v>0</v>
      </c>
      <c r="CP261" s="11">
        <f>'VIS STOP cijfers'!CP4</f>
        <v>0</v>
      </c>
      <c r="CQ261" s="11">
        <f>'VIS STOP cijfers'!CQ4</f>
        <v>0</v>
      </c>
      <c r="CR261" s="11">
        <f>'VIS STOP cijfers'!CR4</f>
        <v>0</v>
      </c>
      <c r="CS261" s="11">
        <f>'VIS STOP cijfers'!CS4</f>
        <v>0</v>
      </c>
      <c r="CT261" s="11">
        <f>'VIS STOP cijfers'!CT4</f>
        <v>0</v>
      </c>
      <c r="CU261" s="11">
        <f>'VIS STOP cijfers'!CU4</f>
        <v>0</v>
      </c>
      <c r="CV261" s="11">
        <f>'VIS STOP cijfers'!CV4</f>
        <v>0</v>
      </c>
      <c r="CW261" s="11">
        <f>'VIS STOP cijfers'!CW4</f>
        <v>0</v>
      </c>
      <c r="CX261" s="11">
        <f>'VIS STOP cijfers'!CX4</f>
        <v>0</v>
      </c>
      <c r="CY261" s="26">
        <f>'VIS STOP cijfers'!CY4</f>
        <v>0</v>
      </c>
      <c r="CZ261" s="11">
        <f>'VIS STOP cijfers'!CZ4</f>
        <v>0</v>
      </c>
      <c r="DA261" s="11">
        <f>'VIS STOP cijfers'!DA4</f>
        <v>0</v>
      </c>
      <c r="DB261" s="11">
        <f>'VIS STOP cijfers'!DB4</f>
        <v>0</v>
      </c>
      <c r="DC261" s="11">
        <f>'VIS STOP cijfers'!DC4</f>
        <v>0</v>
      </c>
      <c r="DD261" s="11">
        <f>'VIS STOP cijfers'!DD4</f>
        <v>0</v>
      </c>
      <c r="DE261" s="11">
        <f>'VIS STOP cijfers'!DE4</f>
        <v>0</v>
      </c>
      <c r="DF261" s="11">
        <f>'VIS STOP cijfers'!DF4</f>
        <v>0</v>
      </c>
      <c r="DG261" s="11">
        <f>'VIS STOP cijfers'!DG4</f>
        <v>0</v>
      </c>
      <c r="DH261" s="11">
        <f>'VIS STOP cijfers'!DH4</f>
        <v>0</v>
      </c>
      <c r="DI261" s="11">
        <f>'VIS STOP cijfers'!DI4</f>
        <v>0</v>
      </c>
      <c r="DJ261" s="11">
        <f>'VIS STOP cijfers'!DJ4</f>
        <v>0</v>
      </c>
      <c r="DK261" s="11">
        <f>'VIS STOP cijfers'!DK4</f>
        <v>0</v>
      </c>
      <c r="DL261" s="26">
        <f>'VIS STOP cijfers'!DL4</f>
        <v>0</v>
      </c>
    </row>
    <row r="262" spans="1:116" s="165" customFormat="1">
      <c r="A262" s="47">
        <f>'VIS STOP cijfers'!A5</f>
        <v>0</v>
      </c>
      <c r="B262" s="49" t="str">
        <f>'VIS STOP cijfers'!B5</f>
        <v>WENT</v>
      </c>
      <c r="C262" s="4" t="str">
        <f>'VIS STOP cijfers'!C5</f>
        <v>Visketen</v>
      </c>
      <c r="D262" s="4" t="str">
        <f>'VIS STOP cijfers'!D5</f>
        <v>VIS zeevisserij DG AGRO</v>
      </c>
      <c r="E262" s="4" t="str">
        <f>'VIS STOP cijfers'!E5</f>
        <v>Aanbevelingen DG MARE audit 2013/14 en afronding implementatie controle verordening</v>
      </c>
      <c r="F262" s="5" t="str">
        <f>'VIS STOP cijfers'!F5</f>
        <v>EL&amp;I AGRO</v>
      </c>
      <c r="G262" s="4">
        <f>'VIS STOP cijfers'!G5</f>
        <v>0</v>
      </c>
      <c r="H262" s="15">
        <f>'VIS STOP cijfers'!H5</f>
        <v>1400</v>
      </c>
      <c r="I262" s="625">
        <f>'VIS STOP cijfers'!I5</f>
        <v>0</v>
      </c>
      <c r="J262" s="11">
        <f>'VIS STOP cijfers'!J5</f>
        <v>0</v>
      </c>
      <c r="K262" s="11">
        <f>'VIS STOP cijfers'!K5</f>
        <v>0</v>
      </c>
      <c r="L262" s="11">
        <f>'VIS STOP cijfers'!L5</f>
        <v>0</v>
      </c>
      <c r="M262" s="11">
        <f>'VIS STOP cijfers'!M5</f>
        <v>0</v>
      </c>
      <c r="N262" s="11">
        <f>'VIS STOP cijfers'!N5</f>
        <v>0</v>
      </c>
      <c r="O262" s="11">
        <f>'VIS STOP cijfers'!O5</f>
        <v>0</v>
      </c>
      <c r="P262" s="11">
        <f>'VIS STOP cijfers'!P5</f>
        <v>0</v>
      </c>
      <c r="Q262" s="26">
        <f>'VIS STOP cijfers'!Q5</f>
        <v>1400</v>
      </c>
      <c r="R262" s="15">
        <f>'VIS STOP cijfers'!R5</f>
        <v>0</v>
      </c>
      <c r="S262" s="11">
        <f>'VIS STOP cijfers'!S5</f>
        <v>0</v>
      </c>
      <c r="T262" s="11">
        <f>'VIS STOP cijfers'!T5</f>
        <v>1400</v>
      </c>
      <c r="U262" s="11">
        <f>'VIS STOP cijfers'!U5</f>
        <v>0</v>
      </c>
      <c r="V262" s="11">
        <f>'VIS STOP cijfers'!V5</f>
        <v>0</v>
      </c>
      <c r="W262" s="11">
        <f>'VIS STOP cijfers'!W5</f>
        <v>0</v>
      </c>
      <c r="X262" s="11">
        <f>'VIS STOP cijfers'!X5</f>
        <v>0</v>
      </c>
      <c r="Y262" s="11">
        <f>'VIS STOP cijfers'!Y5</f>
        <v>0</v>
      </c>
      <c r="Z262" s="49">
        <f>'VIS STOP cijfers'!Z5</f>
        <v>1400</v>
      </c>
      <c r="AA262" s="11">
        <f>'VIS STOP cijfers'!AA5</f>
        <v>0</v>
      </c>
      <c r="AB262" s="11">
        <f>'VIS STOP cijfers'!AB5</f>
        <v>0</v>
      </c>
      <c r="AC262" s="11">
        <f>'VIS STOP cijfers'!AC5</f>
        <v>0</v>
      </c>
      <c r="AD262" s="11">
        <f>'VIS STOP cijfers'!AD5</f>
        <v>1400</v>
      </c>
      <c r="AE262" s="11">
        <f>'VIS STOP cijfers'!AE5</f>
        <v>0</v>
      </c>
      <c r="AF262" s="11">
        <f>'VIS STOP cijfers'!AF5</f>
        <v>0</v>
      </c>
      <c r="AG262" s="49">
        <f>'VIS STOP cijfers'!AG5</f>
        <v>0</v>
      </c>
      <c r="AH262" s="11">
        <f>'VIS STOP cijfers'!AH5</f>
        <v>0</v>
      </c>
      <c r="AI262" s="11">
        <f>'VIS STOP cijfers'!AI5</f>
        <v>0</v>
      </c>
      <c r="AJ262" s="11">
        <f>'VIS STOP cijfers'!AJ5</f>
        <v>0</v>
      </c>
      <c r="AK262" s="11">
        <f>'VIS STOP cijfers'!AK5</f>
        <v>0</v>
      </c>
      <c r="AL262" s="49">
        <f>'VIS STOP cijfers'!AL5</f>
        <v>0</v>
      </c>
      <c r="AM262" s="11">
        <f>'VIS STOP cijfers'!AM5</f>
        <v>0</v>
      </c>
      <c r="AN262" s="11">
        <f>'VIS STOP cijfers'!AN5</f>
        <v>350</v>
      </c>
      <c r="AO262" s="11">
        <f>'VIS STOP cijfers'!AO5</f>
        <v>350</v>
      </c>
      <c r="AP262" s="11">
        <f>'VIS STOP cijfers'!AP5</f>
        <v>350</v>
      </c>
      <c r="AQ262" s="11">
        <f>'VIS STOP cijfers'!AQ5</f>
        <v>350</v>
      </c>
      <c r="AR262" s="49">
        <f>'VIS STOP cijfers'!AR5</f>
        <v>0</v>
      </c>
      <c r="AS262" s="11">
        <f>'VIS STOP cijfers'!AS5</f>
        <v>0</v>
      </c>
      <c r="AT262" s="11">
        <f>'VIS STOP cijfers'!AT5</f>
        <v>0</v>
      </c>
      <c r="AU262" s="11">
        <f>'VIS STOP cijfers'!AU5</f>
        <v>0</v>
      </c>
      <c r="AV262" s="11">
        <f>'VIS STOP cijfers'!AV5</f>
        <v>0</v>
      </c>
      <c r="AW262" s="11">
        <f>'VIS STOP cijfers'!AW5</f>
        <v>0</v>
      </c>
      <c r="AX262" s="11">
        <f>'VIS STOP cijfers'!AX5</f>
        <v>0</v>
      </c>
      <c r="AY262" s="11">
        <f>'VIS STOP cijfers'!AY5</f>
        <v>0</v>
      </c>
      <c r="AZ262" s="11">
        <f>'VIS STOP cijfers'!AZ5</f>
        <v>0</v>
      </c>
      <c r="BA262" s="11">
        <f>'VIS STOP cijfers'!BA5</f>
        <v>0</v>
      </c>
      <c r="BB262" s="11">
        <f>'VIS STOP cijfers'!BB5</f>
        <v>0</v>
      </c>
      <c r="BC262" s="49">
        <f>'VIS STOP cijfers'!BC5</f>
        <v>0</v>
      </c>
      <c r="BD262" s="11">
        <f>'VIS STOP cijfers'!BD5</f>
        <v>0</v>
      </c>
      <c r="BE262" s="11">
        <f>'VIS STOP cijfers'!BE5</f>
        <v>0</v>
      </c>
      <c r="BF262" s="11">
        <f>'VIS STOP cijfers'!BF5</f>
        <v>0</v>
      </c>
      <c r="BG262" s="11">
        <f>'VIS STOP cijfers'!BG5</f>
        <v>0</v>
      </c>
      <c r="BH262" s="11">
        <f>'VIS STOP cijfers'!BH5</f>
        <v>0</v>
      </c>
      <c r="BI262" s="11">
        <f>'VIS STOP cijfers'!BI5</f>
        <v>0</v>
      </c>
      <c r="BJ262" s="11">
        <f>'VIS STOP cijfers'!BJ5</f>
        <v>0</v>
      </c>
      <c r="BK262" s="49">
        <f>'VIS STOP cijfers'!BK5</f>
        <v>0</v>
      </c>
      <c r="BL262" s="11">
        <f>'VIS STOP cijfers'!BL5</f>
        <v>0</v>
      </c>
      <c r="BM262" s="11">
        <f>'VIS STOP cijfers'!BM5</f>
        <v>0</v>
      </c>
      <c r="BN262" s="11">
        <f>'VIS STOP cijfers'!BN5</f>
        <v>0</v>
      </c>
      <c r="BO262" s="11">
        <f>'VIS STOP cijfers'!BO5</f>
        <v>0</v>
      </c>
      <c r="BP262" s="11">
        <f>'VIS STOP cijfers'!BP5</f>
        <v>0</v>
      </c>
      <c r="BQ262" s="49">
        <f>'VIS STOP cijfers'!BQ5</f>
        <v>0</v>
      </c>
      <c r="BR262" s="11">
        <f>'VIS STOP cijfers'!BR5</f>
        <v>0</v>
      </c>
      <c r="BS262" s="11">
        <f>'VIS STOP cijfers'!BS5</f>
        <v>0</v>
      </c>
      <c r="BT262" s="11">
        <f>'VIS STOP cijfers'!BT5</f>
        <v>0</v>
      </c>
      <c r="BU262" s="11">
        <f>'VIS STOP cijfers'!BU5</f>
        <v>0</v>
      </c>
      <c r="BV262" s="11">
        <f>'VIS STOP cijfers'!BV5</f>
        <v>0</v>
      </c>
      <c r="BW262" s="11">
        <f>'VIS STOP cijfers'!BW5</f>
        <v>0</v>
      </c>
      <c r="BX262" s="47">
        <f>'VIS STOP cijfers'!BX5</f>
        <v>0</v>
      </c>
      <c r="BY262" s="49">
        <f>'VIS STOP cijfers'!BY5</f>
        <v>1400</v>
      </c>
      <c r="BZ262" s="11">
        <f>'VIS STOP cijfers'!BZ5</f>
        <v>0</v>
      </c>
      <c r="CA262" s="11">
        <f>'VIS STOP cijfers'!CA5</f>
        <v>0</v>
      </c>
      <c r="CB262" s="11">
        <f>'VIS STOP cijfers'!CB5</f>
        <v>0</v>
      </c>
      <c r="CC262" s="11">
        <f>'VIS STOP cijfers'!CC5</f>
        <v>0</v>
      </c>
      <c r="CD262" s="11">
        <f>'VIS STOP cijfers'!CD5</f>
        <v>0</v>
      </c>
      <c r="CE262" s="11">
        <f>'VIS STOP cijfers'!CE5</f>
        <v>0</v>
      </c>
      <c r="CF262" s="11">
        <f>'VIS STOP cijfers'!CF5</f>
        <v>0</v>
      </c>
      <c r="CG262" s="11">
        <f>'VIS STOP cijfers'!CG5</f>
        <v>0</v>
      </c>
      <c r="CH262" s="11">
        <f>'VIS STOP cijfers'!CH5</f>
        <v>0</v>
      </c>
      <c r="CI262" s="11">
        <f>'VIS STOP cijfers'!CI5</f>
        <v>0</v>
      </c>
      <c r="CJ262" s="11">
        <f>'VIS STOP cijfers'!CJ5</f>
        <v>0</v>
      </c>
      <c r="CK262" s="11">
        <f>'VIS STOP cijfers'!CK5</f>
        <v>0</v>
      </c>
      <c r="CL262" s="49">
        <f>'VIS STOP cijfers'!CL5</f>
        <v>0</v>
      </c>
      <c r="CM262" s="11">
        <f>'VIS STOP cijfers'!CM5</f>
        <v>0</v>
      </c>
      <c r="CN262" s="11">
        <f>'VIS STOP cijfers'!CN5</f>
        <v>0</v>
      </c>
      <c r="CO262" s="11">
        <f>'VIS STOP cijfers'!CO5</f>
        <v>0</v>
      </c>
      <c r="CP262" s="11">
        <f>'VIS STOP cijfers'!CP5</f>
        <v>0</v>
      </c>
      <c r="CQ262" s="11">
        <f>'VIS STOP cijfers'!CQ5</f>
        <v>0</v>
      </c>
      <c r="CR262" s="11">
        <f>'VIS STOP cijfers'!CR5</f>
        <v>0</v>
      </c>
      <c r="CS262" s="11">
        <f>'VIS STOP cijfers'!CS5</f>
        <v>0</v>
      </c>
      <c r="CT262" s="11">
        <f>'VIS STOP cijfers'!CT5</f>
        <v>0</v>
      </c>
      <c r="CU262" s="11">
        <f>'VIS STOP cijfers'!CU5</f>
        <v>0</v>
      </c>
      <c r="CV262" s="11">
        <f>'VIS STOP cijfers'!CV5</f>
        <v>0</v>
      </c>
      <c r="CW262" s="11">
        <f>'VIS STOP cijfers'!CW5</f>
        <v>0</v>
      </c>
      <c r="CX262" s="11">
        <f>'VIS STOP cijfers'!CX5</f>
        <v>0</v>
      </c>
      <c r="CY262" s="26">
        <f>'VIS STOP cijfers'!CY5</f>
        <v>0</v>
      </c>
      <c r="CZ262" s="11">
        <f>'VIS STOP cijfers'!CZ5</f>
        <v>0</v>
      </c>
      <c r="DA262" s="11">
        <f>'VIS STOP cijfers'!DA5</f>
        <v>0</v>
      </c>
      <c r="DB262" s="11">
        <f>'VIS STOP cijfers'!DB5</f>
        <v>0</v>
      </c>
      <c r="DC262" s="11">
        <f>'VIS STOP cijfers'!DC5</f>
        <v>0</v>
      </c>
      <c r="DD262" s="11">
        <f>'VIS STOP cijfers'!DD5</f>
        <v>0</v>
      </c>
      <c r="DE262" s="11">
        <f>'VIS STOP cijfers'!DE5</f>
        <v>0</v>
      </c>
      <c r="DF262" s="11">
        <f>'VIS STOP cijfers'!DF5</f>
        <v>0</v>
      </c>
      <c r="DG262" s="11">
        <f>'VIS STOP cijfers'!DG5</f>
        <v>0</v>
      </c>
      <c r="DH262" s="11">
        <f>'VIS STOP cijfers'!DH5</f>
        <v>0</v>
      </c>
      <c r="DI262" s="11">
        <f>'VIS STOP cijfers'!DI5</f>
        <v>0</v>
      </c>
      <c r="DJ262" s="11">
        <f>'VIS STOP cijfers'!DJ5</f>
        <v>0</v>
      </c>
      <c r="DK262" s="11">
        <f>'VIS STOP cijfers'!DK5</f>
        <v>0</v>
      </c>
      <c r="DL262" s="26">
        <f>'VIS STOP cijfers'!DL5</f>
        <v>0</v>
      </c>
    </row>
    <row r="263" spans="1:116" s="165" customFormat="1">
      <c r="A263" s="47">
        <f>'VIS STOP cijfers'!A6</f>
        <v>0</v>
      </c>
      <c r="B263" s="49" t="str">
        <f>'VIS STOP cijfers'!B6</f>
        <v>WENT</v>
      </c>
      <c r="C263" s="4" t="str">
        <f>'VIS STOP cijfers'!C6</f>
        <v>Visketen</v>
      </c>
      <c r="D263" s="13" t="str">
        <f>'VIS STOP cijfers'!D6</f>
        <v>VIS zeevisserij DG AGRO</v>
      </c>
      <c r="E263" s="4" t="str">
        <f>'VIS STOP cijfers'!E6</f>
        <v>Implementatie herziene GVB</v>
      </c>
      <c r="F263" s="5" t="str">
        <f>'VIS STOP cijfers'!F6</f>
        <v>EL&amp;I AGRO</v>
      </c>
      <c r="G263" s="4">
        <f>'VIS STOP cijfers'!G6</f>
        <v>0</v>
      </c>
      <c r="H263" s="15">
        <f>'VIS STOP cijfers'!H6</f>
        <v>2000</v>
      </c>
      <c r="I263" s="625">
        <f>'VIS STOP cijfers'!I6</f>
        <v>0</v>
      </c>
      <c r="J263" s="11">
        <f>'VIS STOP cijfers'!J6</f>
        <v>0</v>
      </c>
      <c r="K263" s="11">
        <f>'VIS STOP cijfers'!K6</f>
        <v>0</v>
      </c>
      <c r="L263" s="11">
        <f>'VIS STOP cijfers'!L6</f>
        <v>0</v>
      </c>
      <c r="M263" s="11">
        <f>'VIS STOP cijfers'!M6</f>
        <v>0</v>
      </c>
      <c r="N263" s="11">
        <f>'VIS STOP cijfers'!N6</f>
        <v>0</v>
      </c>
      <c r="O263" s="11">
        <f>'VIS STOP cijfers'!O6</f>
        <v>0</v>
      </c>
      <c r="P263" s="11">
        <f>'VIS STOP cijfers'!P6</f>
        <v>0</v>
      </c>
      <c r="Q263" s="26">
        <f>'VIS STOP cijfers'!Q6</f>
        <v>2000</v>
      </c>
      <c r="R263" s="15">
        <f>'VIS STOP cijfers'!R6</f>
        <v>0</v>
      </c>
      <c r="S263" s="11">
        <f>'VIS STOP cijfers'!S6</f>
        <v>0</v>
      </c>
      <c r="T263" s="11">
        <f>'VIS STOP cijfers'!T6</f>
        <v>2000</v>
      </c>
      <c r="U263" s="11">
        <f>'VIS STOP cijfers'!U6</f>
        <v>0</v>
      </c>
      <c r="V263" s="11">
        <f>'VIS STOP cijfers'!V6</f>
        <v>0</v>
      </c>
      <c r="W263" s="11">
        <f>'VIS STOP cijfers'!W6</f>
        <v>0</v>
      </c>
      <c r="X263" s="11">
        <f>'VIS STOP cijfers'!X6</f>
        <v>0</v>
      </c>
      <c r="Y263" s="11">
        <f>'VIS STOP cijfers'!Y6</f>
        <v>0</v>
      </c>
      <c r="Z263" s="49">
        <f>'VIS STOP cijfers'!Z6</f>
        <v>2000</v>
      </c>
      <c r="AA263" s="11">
        <f>'VIS STOP cijfers'!AA6</f>
        <v>0</v>
      </c>
      <c r="AB263" s="11">
        <f>'VIS STOP cijfers'!AB6</f>
        <v>0</v>
      </c>
      <c r="AC263" s="11">
        <f>'VIS STOP cijfers'!AC6</f>
        <v>0</v>
      </c>
      <c r="AD263" s="11">
        <f>'VIS STOP cijfers'!AD6</f>
        <v>2000</v>
      </c>
      <c r="AE263" s="11">
        <f>'VIS STOP cijfers'!AE6</f>
        <v>0</v>
      </c>
      <c r="AF263" s="11">
        <f>'VIS STOP cijfers'!AF6</f>
        <v>0</v>
      </c>
      <c r="AG263" s="49">
        <f>'VIS STOP cijfers'!AG6</f>
        <v>0</v>
      </c>
      <c r="AH263" s="11">
        <f>'VIS STOP cijfers'!AH6</f>
        <v>0</v>
      </c>
      <c r="AI263" s="11">
        <f>'VIS STOP cijfers'!AI6</f>
        <v>0</v>
      </c>
      <c r="AJ263" s="11">
        <f>'VIS STOP cijfers'!AJ6</f>
        <v>0</v>
      </c>
      <c r="AK263" s="11">
        <f>'VIS STOP cijfers'!AK6</f>
        <v>0</v>
      </c>
      <c r="AL263" s="49">
        <f>'VIS STOP cijfers'!AL6</f>
        <v>0</v>
      </c>
      <c r="AM263" s="11">
        <f>'VIS STOP cijfers'!AM6</f>
        <v>0</v>
      </c>
      <c r="AN263" s="11">
        <f>'VIS STOP cijfers'!AN6</f>
        <v>500</v>
      </c>
      <c r="AO263" s="11">
        <f>'VIS STOP cijfers'!AO6</f>
        <v>500</v>
      </c>
      <c r="AP263" s="11">
        <f>'VIS STOP cijfers'!AP6</f>
        <v>500</v>
      </c>
      <c r="AQ263" s="11">
        <f>'VIS STOP cijfers'!AQ6</f>
        <v>500</v>
      </c>
      <c r="AR263" s="49">
        <f>'VIS STOP cijfers'!AR6</f>
        <v>0</v>
      </c>
      <c r="AS263" s="11">
        <f>'VIS STOP cijfers'!AS6</f>
        <v>0</v>
      </c>
      <c r="AT263" s="11">
        <f>'VIS STOP cijfers'!AT6</f>
        <v>0</v>
      </c>
      <c r="AU263" s="11">
        <f>'VIS STOP cijfers'!AU6</f>
        <v>0</v>
      </c>
      <c r="AV263" s="11">
        <f>'VIS STOP cijfers'!AV6</f>
        <v>0</v>
      </c>
      <c r="AW263" s="11">
        <f>'VIS STOP cijfers'!AW6</f>
        <v>0</v>
      </c>
      <c r="AX263" s="11">
        <f>'VIS STOP cijfers'!AX6</f>
        <v>0</v>
      </c>
      <c r="AY263" s="11">
        <f>'VIS STOP cijfers'!AY6</f>
        <v>0</v>
      </c>
      <c r="AZ263" s="11">
        <f>'VIS STOP cijfers'!AZ6</f>
        <v>0</v>
      </c>
      <c r="BA263" s="11">
        <f>'VIS STOP cijfers'!BA6</f>
        <v>0</v>
      </c>
      <c r="BB263" s="11">
        <f>'VIS STOP cijfers'!BB6</f>
        <v>0</v>
      </c>
      <c r="BC263" s="49">
        <f>'VIS STOP cijfers'!BC6</f>
        <v>0</v>
      </c>
      <c r="BD263" s="11">
        <f>'VIS STOP cijfers'!BD6</f>
        <v>0</v>
      </c>
      <c r="BE263" s="11">
        <f>'VIS STOP cijfers'!BE6</f>
        <v>0</v>
      </c>
      <c r="BF263" s="11">
        <f>'VIS STOP cijfers'!BF6</f>
        <v>0</v>
      </c>
      <c r="BG263" s="11">
        <f>'VIS STOP cijfers'!BG6</f>
        <v>0</v>
      </c>
      <c r="BH263" s="11">
        <f>'VIS STOP cijfers'!BH6</f>
        <v>0</v>
      </c>
      <c r="BI263" s="11">
        <f>'VIS STOP cijfers'!BI6</f>
        <v>0</v>
      </c>
      <c r="BJ263" s="11">
        <f>'VIS STOP cijfers'!BJ6</f>
        <v>0</v>
      </c>
      <c r="BK263" s="49">
        <f>'VIS STOP cijfers'!BK6</f>
        <v>0</v>
      </c>
      <c r="BL263" s="11">
        <f>'VIS STOP cijfers'!BL6</f>
        <v>0</v>
      </c>
      <c r="BM263" s="11">
        <f>'VIS STOP cijfers'!BM6</f>
        <v>0</v>
      </c>
      <c r="BN263" s="11">
        <f>'VIS STOP cijfers'!BN6</f>
        <v>0</v>
      </c>
      <c r="BO263" s="11">
        <f>'VIS STOP cijfers'!BO6</f>
        <v>0</v>
      </c>
      <c r="BP263" s="11">
        <f>'VIS STOP cijfers'!BP6</f>
        <v>0</v>
      </c>
      <c r="BQ263" s="49">
        <f>'VIS STOP cijfers'!BQ6</f>
        <v>0</v>
      </c>
      <c r="BR263" s="11">
        <f>'VIS STOP cijfers'!BR6</f>
        <v>0</v>
      </c>
      <c r="BS263" s="11">
        <f>'VIS STOP cijfers'!BS6</f>
        <v>0</v>
      </c>
      <c r="BT263" s="11">
        <f>'VIS STOP cijfers'!BT6</f>
        <v>0</v>
      </c>
      <c r="BU263" s="11">
        <f>'VIS STOP cijfers'!BU6</f>
        <v>0</v>
      </c>
      <c r="BV263" s="11">
        <f>'VIS STOP cijfers'!BV6</f>
        <v>0</v>
      </c>
      <c r="BW263" s="11">
        <f>'VIS STOP cijfers'!BW6</f>
        <v>0</v>
      </c>
      <c r="BX263" s="47">
        <f>'VIS STOP cijfers'!BX6</f>
        <v>0</v>
      </c>
      <c r="BY263" s="49">
        <f>'VIS STOP cijfers'!BY6</f>
        <v>2000</v>
      </c>
      <c r="BZ263" s="11">
        <f>'VIS STOP cijfers'!BZ6</f>
        <v>0</v>
      </c>
      <c r="CA263" s="11">
        <f>'VIS STOP cijfers'!CA6</f>
        <v>0</v>
      </c>
      <c r="CB263" s="11">
        <f>'VIS STOP cijfers'!CB6</f>
        <v>0</v>
      </c>
      <c r="CC263" s="11">
        <f>'VIS STOP cijfers'!CC6</f>
        <v>0</v>
      </c>
      <c r="CD263" s="11">
        <f>'VIS STOP cijfers'!CD6</f>
        <v>0</v>
      </c>
      <c r="CE263" s="11">
        <f>'VIS STOP cijfers'!CE6</f>
        <v>0</v>
      </c>
      <c r="CF263" s="11">
        <f>'VIS STOP cijfers'!CF6</f>
        <v>0</v>
      </c>
      <c r="CG263" s="11">
        <f>'VIS STOP cijfers'!CG6</f>
        <v>0</v>
      </c>
      <c r="CH263" s="11">
        <f>'VIS STOP cijfers'!CH6</f>
        <v>0</v>
      </c>
      <c r="CI263" s="11">
        <f>'VIS STOP cijfers'!CI6</f>
        <v>0</v>
      </c>
      <c r="CJ263" s="11">
        <f>'VIS STOP cijfers'!CJ6</f>
        <v>0</v>
      </c>
      <c r="CK263" s="11">
        <f>'VIS STOP cijfers'!CK6</f>
        <v>0</v>
      </c>
      <c r="CL263" s="49">
        <f>'VIS STOP cijfers'!CL6</f>
        <v>0</v>
      </c>
      <c r="CM263" s="11">
        <f>'VIS STOP cijfers'!CM6</f>
        <v>0</v>
      </c>
      <c r="CN263" s="11">
        <f>'VIS STOP cijfers'!CN6</f>
        <v>0</v>
      </c>
      <c r="CO263" s="11">
        <f>'VIS STOP cijfers'!CO6</f>
        <v>0</v>
      </c>
      <c r="CP263" s="11">
        <f>'VIS STOP cijfers'!CP6</f>
        <v>0</v>
      </c>
      <c r="CQ263" s="11">
        <f>'VIS STOP cijfers'!CQ6</f>
        <v>0</v>
      </c>
      <c r="CR263" s="11">
        <f>'VIS STOP cijfers'!CR6</f>
        <v>0</v>
      </c>
      <c r="CS263" s="11">
        <f>'VIS STOP cijfers'!CS6</f>
        <v>0</v>
      </c>
      <c r="CT263" s="11">
        <f>'VIS STOP cijfers'!CT6</f>
        <v>0</v>
      </c>
      <c r="CU263" s="11">
        <f>'VIS STOP cijfers'!CU6</f>
        <v>0</v>
      </c>
      <c r="CV263" s="11">
        <f>'VIS STOP cijfers'!CV6</f>
        <v>0</v>
      </c>
      <c r="CW263" s="11">
        <f>'VIS STOP cijfers'!CW6</f>
        <v>0</v>
      </c>
      <c r="CX263" s="11">
        <f>'VIS STOP cijfers'!CX6</f>
        <v>0</v>
      </c>
      <c r="CY263" s="26">
        <f>'VIS STOP cijfers'!CY6</f>
        <v>0</v>
      </c>
      <c r="CZ263" s="11">
        <f>'VIS STOP cijfers'!CZ6</f>
        <v>0</v>
      </c>
      <c r="DA263" s="11">
        <f>'VIS STOP cijfers'!DA6</f>
        <v>0</v>
      </c>
      <c r="DB263" s="11">
        <f>'VIS STOP cijfers'!DB6</f>
        <v>0</v>
      </c>
      <c r="DC263" s="11">
        <f>'VIS STOP cijfers'!DC6</f>
        <v>0</v>
      </c>
      <c r="DD263" s="11">
        <f>'VIS STOP cijfers'!DD6</f>
        <v>0</v>
      </c>
      <c r="DE263" s="11">
        <f>'VIS STOP cijfers'!DE6</f>
        <v>0</v>
      </c>
      <c r="DF263" s="11">
        <f>'VIS STOP cijfers'!DF6</f>
        <v>0</v>
      </c>
      <c r="DG263" s="11">
        <f>'VIS STOP cijfers'!DG6</f>
        <v>0</v>
      </c>
      <c r="DH263" s="11">
        <f>'VIS STOP cijfers'!DH6</f>
        <v>0</v>
      </c>
      <c r="DI263" s="11">
        <f>'VIS STOP cijfers'!DI6</f>
        <v>0</v>
      </c>
      <c r="DJ263" s="11">
        <f>'VIS STOP cijfers'!DJ6</f>
        <v>0</v>
      </c>
      <c r="DK263" s="11">
        <f>'VIS STOP cijfers'!DK6</f>
        <v>0</v>
      </c>
      <c r="DL263" s="26">
        <f>'VIS STOP cijfers'!DL6</f>
        <v>0</v>
      </c>
    </row>
    <row r="264" spans="1:116" s="165" customFormat="1">
      <c r="A264" s="47">
        <f>'VIS STOP cijfers'!A7</f>
        <v>0</v>
      </c>
      <c r="B264" s="49" t="str">
        <f>'VIS STOP cijfers'!B7</f>
        <v>WENT</v>
      </c>
      <c r="C264" s="4" t="str">
        <f>'VIS STOP cijfers'!C7</f>
        <v>Visketen</v>
      </c>
      <c r="D264" s="4" t="str">
        <f>'VIS STOP cijfers'!D7</f>
        <v>VIS zeevisserij DG AGRO</v>
      </c>
      <c r="E264" s="4" t="str">
        <f>'VIS STOP cijfers'!E7</f>
        <v>Nationale Technische beleidsdossiers (motorvermogen, Puls en Zeebaars). Vernieuwing toezicht op motorvermogen (doorloop 2014)</v>
      </c>
      <c r="F264" s="5" t="str">
        <f>'VIS STOP cijfers'!F7</f>
        <v>EL&amp;I AGRO</v>
      </c>
      <c r="G264" s="4">
        <f>'VIS STOP cijfers'!G7</f>
        <v>0</v>
      </c>
      <c r="H264" s="15">
        <f>'VIS STOP cijfers'!H7</f>
        <v>2000</v>
      </c>
      <c r="I264" s="625">
        <f>'VIS STOP cijfers'!I7</f>
        <v>0</v>
      </c>
      <c r="J264" s="11">
        <f>'VIS STOP cijfers'!J7</f>
        <v>0</v>
      </c>
      <c r="K264" s="11">
        <f>'VIS STOP cijfers'!K7</f>
        <v>0</v>
      </c>
      <c r="L264" s="11">
        <f>'VIS STOP cijfers'!L7</f>
        <v>0</v>
      </c>
      <c r="M264" s="11">
        <f>'VIS STOP cijfers'!M7</f>
        <v>0</v>
      </c>
      <c r="N264" s="11">
        <f>'VIS STOP cijfers'!N7</f>
        <v>0</v>
      </c>
      <c r="O264" s="11">
        <f>'VIS STOP cijfers'!O7</f>
        <v>0</v>
      </c>
      <c r="P264" s="11">
        <f>'VIS STOP cijfers'!P7</f>
        <v>0</v>
      </c>
      <c r="Q264" s="26">
        <f>'VIS STOP cijfers'!Q7</f>
        <v>2000</v>
      </c>
      <c r="R264" s="15">
        <f>'VIS STOP cijfers'!R7</f>
        <v>0</v>
      </c>
      <c r="S264" s="11">
        <f>'VIS STOP cijfers'!S7</f>
        <v>0</v>
      </c>
      <c r="T264" s="11">
        <f>'VIS STOP cijfers'!T7</f>
        <v>2000</v>
      </c>
      <c r="U264" s="11">
        <f>'VIS STOP cijfers'!U7</f>
        <v>0</v>
      </c>
      <c r="V264" s="11">
        <f>'VIS STOP cijfers'!V7</f>
        <v>0</v>
      </c>
      <c r="W264" s="11">
        <f>'VIS STOP cijfers'!W7</f>
        <v>0</v>
      </c>
      <c r="X264" s="11">
        <f>'VIS STOP cijfers'!X7</f>
        <v>0</v>
      </c>
      <c r="Y264" s="11">
        <f>'VIS STOP cijfers'!Y7</f>
        <v>0</v>
      </c>
      <c r="Z264" s="49">
        <f>'VIS STOP cijfers'!Z7</f>
        <v>2000</v>
      </c>
      <c r="AA264" s="11">
        <f>'VIS STOP cijfers'!AA7</f>
        <v>0</v>
      </c>
      <c r="AB264" s="11">
        <f>'VIS STOP cijfers'!AB7</f>
        <v>0</v>
      </c>
      <c r="AC264" s="11">
        <f>'VIS STOP cijfers'!AC7</f>
        <v>0</v>
      </c>
      <c r="AD264" s="11">
        <f>'VIS STOP cijfers'!AD7</f>
        <v>2000</v>
      </c>
      <c r="AE264" s="11">
        <f>'VIS STOP cijfers'!AE7</f>
        <v>0</v>
      </c>
      <c r="AF264" s="11">
        <f>'VIS STOP cijfers'!AF7</f>
        <v>0</v>
      </c>
      <c r="AG264" s="49">
        <f>'VIS STOP cijfers'!AG7</f>
        <v>0</v>
      </c>
      <c r="AH264" s="11">
        <f>'VIS STOP cijfers'!AH7</f>
        <v>0</v>
      </c>
      <c r="AI264" s="11">
        <f>'VIS STOP cijfers'!AI7</f>
        <v>0</v>
      </c>
      <c r="AJ264" s="11">
        <f>'VIS STOP cijfers'!AJ7</f>
        <v>0</v>
      </c>
      <c r="AK264" s="11">
        <f>'VIS STOP cijfers'!AK7</f>
        <v>0</v>
      </c>
      <c r="AL264" s="49">
        <f>'VIS STOP cijfers'!AL7</f>
        <v>0</v>
      </c>
      <c r="AM264" s="11">
        <f>'VIS STOP cijfers'!AM7</f>
        <v>0</v>
      </c>
      <c r="AN264" s="11">
        <f>'VIS STOP cijfers'!AN7</f>
        <v>500</v>
      </c>
      <c r="AO264" s="11">
        <f>'VIS STOP cijfers'!AO7</f>
        <v>500</v>
      </c>
      <c r="AP264" s="11">
        <f>'VIS STOP cijfers'!AP7</f>
        <v>500</v>
      </c>
      <c r="AQ264" s="11">
        <f>'VIS STOP cijfers'!AQ7</f>
        <v>500</v>
      </c>
      <c r="AR264" s="49">
        <f>'VIS STOP cijfers'!AR7</f>
        <v>0</v>
      </c>
      <c r="AS264" s="11">
        <f>'VIS STOP cijfers'!AS7</f>
        <v>0</v>
      </c>
      <c r="AT264" s="11">
        <f>'VIS STOP cijfers'!AT7</f>
        <v>0</v>
      </c>
      <c r="AU264" s="11">
        <f>'VIS STOP cijfers'!AU7</f>
        <v>0</v>
      </c>
      <c r="AV264" s="11">
        <f>'VIS STOP cijfers'!AV7</f>
        <v>0</v>
      </c>
      <c r="AW264" s="11">
        <f>'VIS STOP cijfers'!AW7</f>
        <v>0</v>
      </c>
      <c r="AX264" s="11">
        <f>'VIS STOP cijfers'!AX7</f>
        <v>0</v>
      </c>
      <c r="AY264" s="11">
        <f>'VIS STOP cijfers'!AY7</f>
        <v>0</v>
      </c>
      <c r="AZ264" s="11">
        <f>'VIS STOP cijfers'!AZ7</f>
        <v>0</v>
      </c>
      <c r="BA264" s="11">
        <f>'VIS STOP cijfers'!BA7</f>
        <v>0</v>
      </c>
      <c r="BB264" s="11">
        <f>'VIS STOP cijfers'!BB7</f>
        <v>0</v>
      </c>
      <c r="BC264" s="49">
        <f>'VIS STOP cijfers'!BC7</f>
        <v>0</v>
      </c>
      <c r="BD264" s="11">
        <f>'VIS STOP cijfers'!BD7</f>
        <v>0</v>
      </c>
      <c r="BE264" s="11">
        <f>'VIS STOP cijfers'!BE7</f>
        <v>0</v>
      </c>
      <c r="BF264" s="11">
        <f>'VIS STOP cijfers'!BF7</f>
        <v>0</v>
      </c>
      <c r="BG264" s="11">
        <f>'VIS STOP cijfers'!BG7</f>
        <v>0</v>
      </c>
      <c r="BH264" s="11">
        <f>'VIS STOP cijfers'!BH7</f>
        <v>0</v>
      </c>
      <c r="BI264" s="11">
        <f>'VIS STOP cijfers'!BI7</f>
        <v>0</v>
      </c>
      <c r="BJ264" s="11">
        <f>'VIS STOP cijfers'!BJ7</f>
        <v>0</v>
      </c>
      <c r="BK264" s="49">
        <f>'VIS STOP cijfers'!BK7</f>
        <v>0</v>
      </c>
      <c r="BL264" s="11">
        <f>'VIS STOP cijfers'!BL7</f>
        <v>0</v>
      </c>
      <c r="BM264" s="11">
        <f>'VIS STOP cijfers'!BM7</f>
        <v>0</v>
      </c>
      <c r="BN264" s="11">
        <f>'VIS STOP cijfers'!BN7</f>
        <v>0</v>
      </c>
      <c r="BO264" s="11">
        <f>'VIS STOP cijfers'!BO7</f>
        <v>0</v>
      </c>
      <c r="BP264" s="11">
        <f>'VIS STOP cijfers'!BP7</f>
        <v>0</v>
      </c>
      <c r="BQ264" s="49">
        <f>'VIS STOP cijfers'!BQ7</f>
        <v>0</v>
      </c>
      <c r="BR264" s="11">
        <f>'VIS STOP cijfers'!BR7</f>
        <v>0</v>
      </c>
      <c r="BS264" s="11">
        <f>'VIS STOP cijfers'!BS7</f>
        <v>0</v>
      </c>
      <c r="BT264" s="11">
        <f>'VIS STOP cijfers'!BT7</f>
        <v>0</v>
      </c>
      <c r="BU264" s="11">
        <f>'VIS STOP cijfers'!BU7</f>
        <v>0</v>
      </c>
      <c r="BV264" s="11">
        <f>'VIS STOP cijfers'!BV7</f>
        <v>0</v>
      </c>
      <c r="BW264" s="11">
        <f>'VIS STOP cijfers'!BW7</f>
        <v>0</v>
      </c>
      <c r="BX264" s="47">
        <f>'VIS STOP cijfers'!BX7</f>
        <v>0</v>
      </c>
      <c r="BY264" s="49">
        <f>'VIS STOP cijfers'!BY7</f>
        <v>2000</v>
      </c>
      <c r="BZ264" s="11">
        <f>'VIS STOP cijfers'!BZ7</f>
        <v>0</v>
      </c>
      <c r="CA264" s="11">
        <f>'VIS STOP cijfers'!CA7</f>
        <v>0</v>
      </c>
      <c r="CB264" s="11">
        <f>'VIS STOP cijfers'!CB7</f>
        <v>0</v>
      </c>
      <c r="CC264" s="11">
        <f>'VIS STOP cijfers'!CC7</f>
        <v>0</v>
      </c>
      <c r="CD264" s="11">
        <f>'VIS STOP cijfers'!CD7</f>
        <v>0</v>
      </c>
      <c r="CE264" s="11">
        <f>'VIS STOP cijfers'!CE7</f>
        <v>0</v>
      </c>
      <c r="CF264" s="11">
        <f>'VIS STOP cijfers'!CF7</f>
        <v>0</v>
      </c>
      <c r="CG264" s="11">
        <f>'VIS STOP cijfers'!CG7</f>
        <v>0</v>
      </c>
      <c r="CH264" s="11">
        <f>'VIS STOP cijfers'!CH7</f>
        <v>0</v>
      </c>
      <c r="CI264" s="11">
        <f>'VIS STOP cijfers'!CI7</f>
        <v>0</v>
      </c>
      <c r="CJ264" s="11">
        <f>'VIS STOP cijfers'!CJ7</f>
        <v>0</v>
      </c>
      <c r="CK264" s="11">
        <f>'VIS STOP cijfers'!CK7</f>
        <v>0</v>
      </c>
      <c r="CL264" s="49">
        <f>'VIS STOP cijfers'!CL7</f>
        <v>0</v>
      </c>
      <c r="CM264" s="11">
        <f>'VIS STOP cijfers'!CM7</f>
        <v>0</v>
      </c>
      <c r="CN264" s="11">
        <f>'VIS STOP cijfers'!CN7</f>
        <v>0</v>
      </c>
      <c r="CO264" s="11">
        <f>'VIS STOP cijfers'!CO7</f>
        <v>0</v>
      </c>
      <c r="CP264" s="11">
        <f>'VIS STOP cijfers'!CP7</f>
        <v>0</v>
      </c>
      <c r="CQ264" s="11">
        <f>'VIS STOP cijfers'!CQ7</f>
        <v>0</v>
      </c>
      <c r="CR264" s="11">
        <f>'VIS STOP cijfers'!CR7</f>
        <v>0</v>
      </c>
      <c r="CS264" s="11">
        <f>'VIS STOP cijfers'!CS7</f>
        <v>0</v>
      </c>
      <c r="CT264" s="11">
        <f>'VIS STOP cijfers'!CT7</f>
        <v>0</v>
      </c>
      <c r="CU264" s="11">
        <f>'VIS STOP cijfers'!CU7</f>
        <v>0</v>
      </c>
      <c r="CV264" s="11">
        <f>'VIS STOP cijfers'!CV7</f>
        <v>0</v>
      </c>
      <c r="CW264" s="11">
        <f>'VIS STOP cijfers'!CW7</f>
        <v>0</v>
      </c>
      <c r="CX264" s="11">
        <f>'VIS STOP cijfers'!CX7</f>
        <v>0</v>
      </c>
      <c r="CY264" s="26">
        <f>'VIS STOP cijfers'!CY7</f>
        <v>0</v>
      </c>
      <c r="CZ264" s="11">
        <f>'VIS STOP cijfers'!CZ7</f>
        <v>0</v>
      </c>
      <c r="DA264" s="11">
        <f>'VIS STOP cijfers'!DA7</f>
        <v>0</v>
      </c>
      <c r="DB264" s="11">
        <f>'VIS STOP cijfers'!DB7</f>
        <v>0</v>
      </c>
      <c r="DC264" s="11">
        <f>'VIS STOP cijfers'!DC7</f>
        <v>0</v>
      </c>
      <c r="DD264" s="11">
        <f>'VIS STOP cijfers'!DD7</f>
        <v>0</v>
      </c>
      <c r="DE264" s="11">
        <f>'VIS STOP cijfers'!DE7</f>
        <v>0</v>
      </c>
      <c r="DF264" s="11">
        <f>'VIS STOP cijfers'!DF7</f>
        <v>0</v>
      </c>
      <c r="DG264" s="11">
        <f>'VIS STOP cijfers'!DG7</f>
        <v>0</v>
      </c>
      <c r="DH264" s="11">
        <f>'VIS STOP cijfers'!DH7</f>
        <v>0</v>
      </c>
      <c r="DI264" s="11">
        <f>'VIS STOP cijfers'!DI7</f>
        <v>0</v>
      </c>
      <c r="DJ264" s="11">
        <f>'VIS STOP cijfers'!DJ7</f>
        <v>0</v>
      </c>
      <c r="DK264" s="11">
        <f>'VIS STOP cijfers'!DK7</f>
        <v>0</v>
      </c>
      <c r="DL264" s="26">
        <f>'VIS STOP cijfers'!DL7</f>
        <v>0</v>
      </c>
    </row>
    <row r="265" spans="1:116" s="165" customFormat="1">
      <c r="A265" s="47">
        <f>'VIS STOP cijfers'!A8</f>
        <v>0</v>
      </c>
      <c r="B265" s="49" t="str">
        <f>'VIS STOP cijfers'!B8</f>
        <v>WENT</v>
      </c>
      <c r="C265" s="4" t="str">
        <f>'VIS STOP cijfers'!C8</f>
        <v>Visketen</v>
      </c>
      <c r="D265" s="4" t="str">
        <f>'VIS STOP cijfers'!D8</f>
        <v>VIS zeevisserij DG AGRO</v>
      </c>
      <c r="E265" s="4" t="str">
        <f>'VIS STOP cijfers'!E8</f>
        <v>Traceerbaarheid en etikettering</v>
      </c>
      <c r="F265" s="5" t="str">
        <f>'VIS STOP cijfers'!F8</f>
        <v>EL&amp;I AGRO</v>
      </c>
      <c r="G265" s="4">
        <f>'VIS STOP cijfers'!G8</f>
        <v>0</v>
      </c>
      <c r="H265" s="15">
        <f>'VIS STOP cijfers'!H8</f>
        <v>1300</v>
      </c>
      <c r="I265" s="625">
        <f>'VIS STOP cijfers'!I8</f>
        <v>0</v>
      </c>
      <c r="J265" s="11">
        <f>'VIS STOP cijfers'!J8</f>
        <v>0</v>
      </c>
      <c r="K265" s="11">
        <f>'VIS STOP cijfers'!K8</f>
        <v>0</v>
      </c>
      <c r="L265" s="11">
        <f>'VIS STOP cijfers'!L8</f>
        <v>0</v>
      </c>
      <c r="M265" s="11">
        <f>'VIS STOP cijfers'!M8</f>
        <v>0</v>
      </c>
      <c r="N265" s="11">
        <f>'VIS STOP cijfers'!N8</f>
        <v>0</v>
      </c>
      <c r="O265" s="11">
        <f>'VIS STOP cijfers'!O8</f>
        <v>0</v>
      </c>
      <c r="P265" s="11">
        <f>'VIS STOP cijfers'!P8</f>
        <v>0</v>
      </c>
      <c r="Q265" s="26">
        <f>'VIS STOP cijfers'!Q8</f>
        <v>1300</v>
      </c>
      <c r="R265" s="15">
        <f>'VIS STOP cijfers'!R8</f>
        <v>0</v>
      </c>
      <c r="S265" s="11">
        <f>'VIS STOP cijfers'!S8</f>
        <v>0</v>
      </c>
      <c r="T265" s="11">
        <f>'VIS STOP cijfers'!T8</f>
        <v>1300</v>
      </c>
      <c r="U265" s="11">
        <f>'VIS STOP cijfers'!U8</f>
        <v>0</v>
      </c>
      <c r="V265" s="11">
        <f>'VIS STOP cijfers'!V8</f>
        <v>0</v>
      </c>
      <c r="W265" s="11">
        <f>'VIS STOP cijfers'!W8</f>
        <v>0</v>
      </c>
      <c r="X265" s="11">
        <f>'VIS STOP cijfers'!X8</f>
        <v>0</v>
      </c>
      <c r="Y265" s="11">
        <f>'VIS STOP cijfers'!Y8</f>
        <v>0</v>
      </c>
      <c r="Z265" s="49">
        <f>'VIS STOP cijfers'!Z8</f>
        <v>1300</v>
      </c>
      <c r="AA265" s="11">
        <f>'VIS STOP cijfers'!AA8</f>
        <v>0</v>
      </c>
      <c r="AB265" s="11">
        <f>'VIS STOP cijfers'!AB8</f>
        <v>0</v>
      </c>
      <c r="AC265" s="11">
        <f>'VIS STOP cijfers'!AC8</f>
        <v>0</v>
      </c>
      <c r="AD265" s="11">
        <f>'VIS STOP cijfers'!AD8</f>
        <v>1300</v>
      </c>
      <c r="AE265" s="11">
        <f>'VIS STOP cijfers'!AE8</f>
        <v>0</v>
      </c>
      <c r="AF265" s="11">
        <f>'VIS STOP cijfers'!AF8</f>
        <v>0</v>
      </c>
      <c r="AG265" s="49">
        <f>'VIS STOP cijfers'!AG8</f>
        <v>0</v>
      </c>
      <c r="AH265" s="11">
        <f>'VIS STOP cijfers'!AH8</f>
        <v>0</v>
      </c>
      <c r="AI265" s="11">
        <f>'VIS STOP cijfers'!AI8</f>
        <v>0</v>
      </c>
      <c r="AJ265" s="11">
        <f>'VIS STOP cijfers'!AJ8</f>
        <v>0</v>
      </c>
      <c r="AK265" s="11">
        <f>'VIS STOP cijfers'!AK8</f>
        <v>0</v>
      </c>
      <c r="AL265" s="49">
        <f>'VIS STOP cijfers'!AL8</f>
        <v>0</v>
      </c>
      <c r="AM265" s="11">
        <f>'VIS STOP cijfers'!AM8</f>
        <v>0</v>
      </c>
      <c r="AN265" s="11">
        <f>'VIS STOP cijfers'!AN8</f>
        <v>325</v>
      </c>
      <c r="AO265" s="11">
        <f>'VIS STOP cijfers'!AO8</f>
        <v>325</v>
      </c>
      <c r="AP265" s="11">
        <f>'VIS STOP cijfers'!AP8</f>
        <v>325</v>
      </c>
      <c r="AQ265" s="11">
        <f>'VIS STOP cijfers'!AQ8</f>
        <v>325</v>
      </c>
      <c r="AR265" s="49">
        <f>'VIS STOP cijfers'!AR8</f>
        <v>0</v>
      </c>
      <c r="AS265" s="11">
        <f>'VIS STOP cijfers'!AS8</f>
        <v>0</v>
      </c>
      <c r="AT265" s="11">
        <f>'VIS STOP cijfers'!AT8</f>
        <v>0</v>
      </c>
      <c r="AU265" s="11">
        <f>'VIS STOP cijfers'!AU8</f>
        <v>0</v>
      </c>
      <c r="AV265" s="11">
        <f>'VIS STOP cijfers'!AV8</f>
        <v>0</v>
      </c>
      <c r="AW265" s="11">
        <f>'VIS STOP cijfers'!AW8</f>
        <v>0</v>
      </c>
      <c r="AX265" s="11">
        <f>'VIS STOP cijfers'!AX8</f>
        <v>0</v>
      </c>
      <c r="AY265" s="11">
        <f>'VIS STOP cijfers'!AY8</f>
        <v>0</v>
      </c>
      <c r="AZ265" s="11">
        <f>'VIS STOP cijfers'!AZ8</f>
        <v>0</v>
      </c>
      <c r="BA265" s="11">
        <f>'VIS STOP cijfers'!BA8</f>
        <v>0</v>
      </c>
      <c r="BB265" s="11">
        <f>'VIS STOP cijfers'!BB8</f>
        <v>0</v>
      </c>
      <c r="BC265" s="49">
        <f>'VIS STOP cijfers'!BC8</f>
        <v>0</v>
      </c>
      <c r="BD265" s="11">
        <f>'VIS STOP cijfers'!BD8</f>
        <v>0</v>
      </c>
      <c r="BE265" s="11">
        <f>'VIS STOP cijfers'!BE8</f>
        <v>0</v>
      </c>
      <c r="BF265" s="11">
        <f>'VIS STOP cijfers'!BF8</f>
        <v>0</v>
      </c>
      <c r="BG265" s="11">
        <f>'VIS STOP cijfers'!BG8</f>
        <v>0</v>
      </c>
      <c r="BH265" s="11">
        <f>'VIS STOP cijfers'!BH8</f>
        <v>0</v>
      </c>
      <c r="BI265" s="11">
        <f>'VIS STOP cijfers'!BI8</f>
        <v>0</v>
      </c>
      <c r="BJ265" s="11">
        <f>'VIS STOP cijfers'!BJ8</f>
        <v>0</v>
      </c>
      <c r="BK265" s="49">
        <f>'VIS STOP cijfers'!BK8</f>
        <v>0</v>
      </c>
      <c r="BL265" s="11">
        <f>'VIS STOP cijfers'!BL8</f>
        <v>0</v>
      </c>
      <c r="BM265" s="11">
        <f>'VIS STOP cijfers'!BM8</f>
        <v>0</v>
      </c>
      <c r="BN265" s="11">
        <f>'VIS STOP cijfers'!BN8</f>
        <v>0</v>
      </c>
      <c r="BO265" s="11">
        <f>'VIS STOP cijfers'!BO8</f>
        <v>0</v>
      </c>
      <c r="BP265" s="11">
        <f>'VIS STOP cijfers'!BP8</f>
        <v>0</v>
      </c>
      <c r="BQ265" s="49">
        <f>'VIS STOP cijfers'!BQ8</f>
        <v>0</v>
      </c>
      <c r="BR265" s="11">
        <f>'VIS STOP cijfers'!BR8</f>
        <v>0</v>
      </c>
      <c r="BS265" s="11">
        <f>'VIS STOP cijfers'!BS8</f>
        <v>0</v>
      </c>
      <c r="BT265" s="11">
        <f>'VIS STOP cijfers'!BT8</f>
        <v>0</v>
      </c>
      <c r="BU265" s="11">
        <f>'VIS STOP cijfers'!BU8</f>
        <v>0</v>
      </c>
      <c r="BV265" s="11">
        <f>'VIS STOP cijfers'!BV8</f>
        <v>0</v>
      </c>
      <c r="BW265" s="11">
        <f>'VIS STOP cijfers'!BW8</f>
        <v>0</v>
      </c>
      <c r="BX265" s="47">
        <f>'VIS STOP cijfers'!BX8</f>
        <v>0</v>
      </c>
      <c r="BY265" s="49">
        <f>'VIS STOP cijfers'!BY8</f>
        <v>1300</v>
      </c>
      <c r="BZ265" s="11">
        <f>'VIS STOP cijfers'!BZ8</f>
        <v>0</v>
      </c>
      <c r="CA265" s="11">
        <f>'VIS STOP cijfers'!CA8</f>
        <v>0</v>
      </c>
      <c r="CB265" s="11">
        <f>'VIS STOP cijfers'!CB8</f>
        <v>0</v>
      </c>
      <c r="CC265" s="11">
        <f>'VIS STOP cijfers'!CC8</f>
        <v>0</v>
      </c>
      <c r="CD265" s="11">
        <f>'VIS STOP cijfers'!CD8</f>
        <v>0</v>
      </c>
      <c r="CE265" s="11">
        <f>'VIS STOP cijfers'!CE8</f>
        <v>0</v>
      </c>
      <c r="CF265" s="11">
        <f>'VIS STOP cijfers'!CF8</f>
        <v>0</v>
      </c>
      <c r="CG265" s="11">
        <f>'VIS STOP cijfers'!CG8</f>
        <v>0</v>
      </c>
      <c r="CH265" s="11">
        <f>'VIS STOP cijfers'!CH8</f>
        <v>0</v>
      </c>
      <c r="CI265" s="11">
        <f>'VIS STOP cijfers'!CI8</f>
        <v>0</v>
      </c>
      <c r="CJ265" s="11">
        <f>'VIS STOP cijfers'!CJ8</f>
        <v>0</v>
      </c>
      <c r="CK265" s="11">
        <f>'VIS STOP cijfers'!CK8</f>
        <v>0</v>
      </c>
      <c r="CL265" s="49">
        <f>'VIS STOP cijfers'!CL8</f>
        <v>0</v>
      </c>
      <c r="CM265" s="11">
        <f>'VIS STOP cijfers'!CM8</f>
        <v>0</v>
      </c>
      <c r="CN265" s="11">
        <f>'VIS STOP cijfers'!CN8</f>
        <v>0</v>
      </c>
      <c r="CO265" s="11">
        <f>'VIS STOP cijfers'!CO8</f>
        <v>0</v>
      </c>
      <c r="CP265" s="11">
        <f>'VIS STOP cijfers'!CP8</f>
        <v>0</v>
      </c>
      <c r="CQ265" s="11">
        <f>'VIS STOP cijfers'!CQ8</f>
        <v>0</v>
      </c>
      <c r="CR265" s="11">
        <f>'VIS STOP cijfers'!CR8</f>
        <v>0</v>
      </c>
      <c r="CS265" s="11">
        <f>'VIS STOP cijfers'!CS8</f>
        <v>0</v>
      </c>
      <c r="CT265" s="11">
        <f>'VIS STOP cijfers'!CT8</f>
        <v>0</v>
      </c>
      <c r="CU265" s="11">
        <f>'VIS STOP cijfers'!CU8</f>
        <v>0</v>
      </c>
      <c r="CV265" s="11">
        <f>'VIS STOP cijfers'!CV8</f>
        <v>0</v>
      </c>
      <c r="CW265" s="11">
        <f>'VIS STOP cijfers'!CW8</f>
        <v>0</v>
      </c>
      <c r="CX265" s="11">
        <f>'VIS STOP cijfers'!CX8</f>
        <v>0</v>
      </c>
      <c r="CY265" s="26">
        <f>'VIS STOP cijfers'!CY8</f>
        <v>0</v>
      </c>
      <c r="CZ265" s="11">
        <f>'VIS STOP cijfers'!CZ8</f>
        <v>0</v>
      </c>
      <c r="DA265" s="11">
        <f>'VIS STOP cijfers'!DA8</f>
        <v>0</v>
      </c>
      <c r="DB265" s="11">
        <f>'VIS STOP cijfers'!DB8</f>
        <v>0</v>
      </c>
      <c r="DC265" s="11">
        <f>'VIS STOP cijfers'!DC8</f>
        <v>0</v>
      </c>
      <c r="DD265" s="11">
        <f>'VIS STOP cijfers'!DD8</f>
        <v>0</v>
      </c>
      <c r="DE265" s="11">
        <f>'VIS STOP cijfers'!DE8</f>
        <v>0</v>
      </c>
      <c r="DF265" s="11">
        <f>'VIS STOP cijfers'!DF8</f>
        <v>0</v>
      </c>
      <c r="DG265" s="11">
        <f>'VIS STOP cijfers'!DG8</f>
        <v>0</v>
      </c>
      <c r="DH265" s="11">
        <f>'VIS STOP cijfers'!DH8</f>
        <v>0</v>
      </c>
      <c r="DI265" s="11">
        <f>'VIS STOP cijfers'!DI8</f>
        <v>0</v>
      </c>
      <c r="DJ265" s="11">
        <f>'VIS STOP cijfers'!DJ8</f>
        <v>0</v>
      </c>
      <c r="DK265" s="11">
        <f>'VIS STOP cijfers'!DK8</f>
        <v>0</v>
      </c>
      <c r="DL265" s="26">
        <f>'VIS STOP cijfers'!DL8</f>
        <v>0</v>
      </c>
    </row>
    <row r="266" spans="1:116" s="165" customFormat="1">
      <c r="A266" s="47">
        <f>'VIS STOP cijfers'!A9</f>
        <v>0</v>
      </c>
      <c r="B266" s="49" t="str">
        <f>'VIS STOP cijfers'!B9</f>
        <v>WENT/WENL</v>
      </c>
      <c r="C266" s="4" t="str">
        <f>'VIS STOP cijfers'!C9</f>
        <v>Visketen</v>
      </c>
      <c r="D266" s="4" t="str">
        <f>'VIS STOP cijfers'!D9</f>
        <v>VIS zeevisserij DG AGRO</v>
      </c>
      <c r="E266" s="4" t="str">
        <f>'VIS STOP cijfers'!E9</f>
        <v>Integrale Multidisciplinaire aanpak Samenwerking met IOD, Horeca, Belastingdienst (doorloop 2014)</v>
      </c>
      <c r="F266" s="5" t="str">
        <f>'VIS STOP cijfers'!F9</f>
        <v>EL&amp;I AGRO</v>
      </c>
      <c r="G266" s="4">
        <f>'VIS STOP cijfers'!G9</f>
        <v>0</v>
      </c>
      <c r="H266" s="15">
        <f>'VIS STOP cijfers'!H9</f>
        <v>930</v>
      </c>
      <c r="I266" s="625">
        <f>'VIS STOP cijfers'!I9</f>
        <v>100</v>
      </c>
      <c r="J266" s="11">
        <f>'VIS STOP cijfers'!J9</f>
        <v>0</v>
      </c>
      <c r="K266" s="11">
        <f>'VIS STOP cijfers'!K9</f>
        <v>0</v>
      </c>
      <c r="L266" s="11">
        <f>'VIS STOP cijfers'!L9</f>
        <v>0</v>
      </c>
      <c r="M266" s="11">
        <f>'VIS STOP cijfers'!M9</f>
        <v>0</v>
      </c>
      <c r="N266" s="11">
        <f>'VIS STOP cijfers'!N9</f>
        <v>0</v>
      </c>
      <c r="O266" s="11">
        <f>'VIS STOP cijfers'!O9</f>
        <v>0</v>
      </c>
      <c r="P266" s="11">
        <f>'VIS STOP cijfers'!P9</f>
        <v>0</v>
      </c>
      <c r="Q266" s="26">
        <f>'VIS STOP cijfers'!Q9</f>
        <v>1030</v>
      </c>
      <c r="R266" s="15">
        <f>'VIS STOP cijfers'!R9</f>
        <v>0</v>
      </c>
      <c r="S266" s="11">
        <f>'VIS STOP cijfers'!S9</f>
        <v>0</v>
      </c>
      <c r="T266" s="11">
        <f>'VIS STOP cijfers'!T9</f>
        <v>1030</v>
      </c>
      <c r="U266" s="11">
        <f>'VIS STOP cijfers'!U9</f>
        <v>0</v>
      </c>
      <c r="V266" s="11">
        <f>'VIS STOP cijfers'!V9</f>
        <v>0</v>
      </c>
      <c r="W266" s="11">
        <f>'VIS STOP cijfers'!W9</f>
        <v>0</v>
      </c>
      <c r="X266" s="11">
        <f>'VIS STOP cijfers'!X9</f>
        <v>0</v>
      </c>
      <c r="Y266" s="11">
        <f>'VIS STOP cijfers'!Y9</f>
        <v>0</v>
      </c>
      <c r="Z266" s="49">
        <f>'VIS STOP cijfers'!Z9</f>
        <v>1030</v>
      </c>
      <c r="AA266" s="11">
        <f>'VIS STOP cijfers'!AA9</f>
        <v>0</v>
      </c>
      <c r="AB266" s="11">
        <f>'VIS STOP cijfers'!AB9</f>
        <v>0</v>
      </c>
      <c r="AC266" s="11">
        <f>'VIS STOP cijfers'!AC9</f>
        <v>0</v>
      </c>
      <c r="AD266" s="11">
        <f>'VIS STOP cijfers'!AD9</f>
        <v>930</v>
      </c>
      <c r="AE266" s="11">
        <f>'VIS STOP cijfers'!AE9</f>
        <v>0</v>
      </c>
      <c r="AF266" s="11">
        <f>'VIS STOP cijfers'!AF9</f>
        <v>100</v>
      </c>
      <c r="AG266" s="49">
        <f>'VIS STOP cijfers'!AG9</f>
        <v>0</v>
      </c>
      <c r="AH266" s="11">
        <f>'VIS STOP cijfers'!AH9</f>
        <v>0</v>
      </c>
      <c r="AI266" s="11">
        <f>'VIS STOP cijfers'!AI9</f>
        <v>0</v>
      </c>
      <c r="AJ266" s="11">
        <f>'VIS STOP cijfers'!AJ9</f>
        <v>0</v>
      </c>
      <c r="AK266" s="11">
        <f>'VIS STOP cijfers'!AK9</f>
        <v>0</v>
      </c>
      <c r="AL266" s="49">
        <f>'VIS STOP cijfers'!AL9</f>
        <v>0</v>
      </c>
      <c r="AM266" s="11">
        <f>'VIS STOP cijfers'!AM9</f>
        <v>0</v>
      </c>
      <c r="AN266" s="11">
        <f>'VIS STOP cijfers'!AN9</f>
        <v>233</v>
      </c>
      <c r="AO266" s="11">
        <f>'VIS STOP cijfers'!AO9</f>
        <v>233</v>
      </c>
      <c r="AP266" s="11">
        <f>'VIS STOP cijfers'!AP9</f>
        <v>233</v>
      </c>
      <c r="AQ266" s="11">
        <f>'VIS STOP cijfers'!AQ9</f>
        <v>231</v>
      </c>
      <c r="AR266" s="49">
        <f>'VIS STOP cijfers'!AR9</f>
        <v>0</v>
      </c>
      <c r="AS266" s="11">
        <f>'VIS STOP cijfers'!AS9</f>
        <v>0</v>
      </c>
      <c r="AT266" s="11">
        <f>'VIS STOP cijfers'!AT9</f>
        <v>0</v>
      </c>
      <c r="AU266" s="11">
        <f>'VIS STOP cijfers'!AU9</f>
        <v>0</v>
      </c>
      <c r="AV266" s="11">
        <f>'VIS STOP cijfers'!AV9</f>
        <v>0</v>
      </c>
      <c r="AW266" s="11">
        <f>'VIS STOP cijfers'!AW9</f>
        <v>0</v>
      </c>
      <c r="AX266" s="11">
        <f>'VIS STOP cijfers'!AX9</f>
        <v>0</v>
      </c>
      <c r="AY266" s="11">
        <f>'VIS STOP cijfers'!AY9</f>
        <v>0</v>
      </c>
      <c r="AZ266" s="11">
        <f>'VIS STOP cijfers'!AZ9</f>
        <v>0</v>
      </c>
      <c r="BA266" s="11">
        <f>'VIS STOP cijfers'!BA9</f>
        <v>0</v>
      </c>
      <c r="BB266" s="11">
        <f>'VIS STOP cijfers'!BB9</f>
        <v>0</v>
      </c>
      <c r="BC266" s="49">
        <f>'VIS STOP cijfers'!BC9</f>
        <v>0</v>
      </c>
      <c r="BD266" s="11">
        <f>'VIS STOP cijfers'!BD9</f>
        <v>100</v>
      </c>
      <c r="BE266" s="11">
        <f>'VIS STOP cijfers'!BE9</f>
        <v>0</v>
      </c>
      <c r="BF266" s="11">
        <f>'VIS STOP cijfers'!BF9</f>
        <v>0</v>
      </c>
      <c r="BG266" s="11">
        <f>'VIS STOP cijfers'!BG9</f>
        <v>0</v>
      </c>
      <c r="BH266" s="11">
        <f>'VIS STOP cijfers'!BH9</f>
        <v>0</v>
      </c>
      <c r="BI266" s="11">
        <f>'VIS STOP cijfers'!BI9</f>
        <v>0</v>
      </c>
      <c r="BJ266" s="11">
        <f>'VIS STOP cijfers'!BJ9</f>
        <v>0</v>
      </c>
      <c r="BK266" s="49">
        <f>'VIS STOP cijfers'!BK9</f>
        <v>0</v>
      </c>
      <c r="BL266" s="11">
        <f>'VIS STOP cijfers'!BL9</f>
        <v>0</v>
      </c>
      <c r="BM266" s="11">
        <f>'VIS STOP cijfers'!BM9</f>
        <v>0</v>
      </c>
      <c r="BN266" s="11">
        <f>'VIS STOP cijfers'!BN9</f>
        <v>0</v>
      </c>
      <c r="BO266" s="11">
        <f>'VIS STOP cijfers'!BO9</f>
        <v>0</v>
      </c>
      <c r="BP266" s="11">
        <f>'VIS STOP cijfers'!BP9</f>
        <v>0</v>
      </c>
      <c r="BQ266" s="49">
        <f>'VIS STOP cijfers'!BQ9</f>
        <v>0</v>
      </c>
      <c r="BR266" s="11">
        <f>'VIS STOP cijfers'!BR9</f>
        <v>0</v>
      </c>
      <c r="BS266" s="11">
        <f>'VIS STOP cijfers'!BS9</f>
        <v>0</v>
      </c>
      <c r="BT266" s="11">
        <f>'VIS STOP cijfers'!BT9</f>
        <v>0</v>
      </c>
      <c r="BU266" s="11">
        <f>'VIS STOP cijfers'!BU9</f>
        <v>0</v>
      </c>
      <c r="BV266" s="11">
        <f>'VIS STOP cijfers'!BV9</f>
        <v>0</v>
      </c>
      <c r="BW266" s="11">
        <f>'VIS STOP cijfers'!BW9</f>
        <v>0</v>
      </c>
      <c r="BX266" s="47">
        <f>'VIS STOP cijfers'!BX9</f>
        <v>0</v>
      </c>
      <c r="BY266" s="49">
        <f>'VIS STOP cijfers'!BY9</f>
        <v>1030</v>
      </c>
      <c r="BZ266" s="11">
        <f>'VIS STOP cijfers'!BZ9</f>
        <v>0</v>
      </c>
      <c r="CA266" s="11">
        <f>'VIS STOP cijfers'!CA9</f>
        <v>0</v>
      </c>
      <c r="CB266" s="11">
        <f>'VIS STOP cijfers'!CB9</f>
        <v>0</v>
      </c>
      <c r="CC266" s="11">
        <f>'VIS STOP cijfers'!CC9</f>
        <v>0</v>
      </c>
      <c r="CD266" s="11">
        <f>'VIS STOP cijfers'!CD9</f>
        <v>0</v>
      </c>
      <c r="CE266" s="11">
        <f>'VIS STOP cijfers'!CE9</f>
        <v>0</v>
      </c>
      <c r="CF266" s="11">
        <f>'VIS STOP cijfers'!CF9</f>
        <v>0</v>
      </c>
      <c r="CG266" s="11">
        <f>'VIS STOP cijfers'!CG9</f>
        <v>0</v>
      </c>
      <c r="CH266" s="11">
        <f>'VIS STOP cijfers'!CH9</f>
        <v>0</v>
      </c>
      <c r="CI266" s="11">
        <f>'VIS STOP cijfers'!CI9</f>
        <v>0</v>
      </c>
      <c r="CJ266" s="11">
        <f>'VIS STOP cijfers'!CJ9</f>
        <v>0</v>
      </c>
      <c r="CK266" s="11">
        <f>'VIS STOP cijfers'!CK9</f>
        <v>0</v>
      </c>
      <c r="CL266" s="49">
        <f>'VIS STOP cijfers'!CL9</f>
        <v>0</v>
      </c>
      <c r="CM266" s="11">
        <f>'VIS STOP cijfers'!CM9</f>
        <v>0</v>
      </c>
      <c r="CN266" s="11">
        <f>'VIS STOP cijfers'!CN9</f>
        <v>0</v>
      </c>
      <c r="CO266" s="11">
        <f>'VIS STOP cijfers'!CO9</f>
        <v>0</v>
      </c>
      <c r="CP266" s="11">
        <f>'VIS STOP cijfers'!CP9</f>
        <v>0</v>
      </c>
      <c r="CQ266" s="11">
        <f>'VIS STOP cijfers'!CQ9</f>
        <v>0</v>
      </c>
      <c r="CR266" s="11">
        <f>'VIS STOP cijfers'!CR9</f>
        <v>0</v>
      </c>
      <c r="CS266" s="11">
        <f>'VIS STOP cijfers'!CS9</f>
        <v>0</v>
      </c>
      <c r="CT266" s="11">
        <f>'VIS STOP cijfers'!CT9</f>
        <v>0</v>
      </c>
      <c r="CU266" s="11">
        <f>'VIS STOP cijfers'!CU9</f>
        <v>0</v>
      </c>
      <c r="CV266" s="11">
        <f>'VIS STOP cijfers'!CV9</f>
        <v>0</v>
      </c>
      <c r="CW266" s="11">
        <f>'VIS STOP cijfers'!CW9</f>
        <v>0</v>
      </c>
      <c r="CX266" s="11">
        <f>'VIS STOP cijfers'!CX9</f>
        <v>0</v>
      </c>
      <c r="CY266" s="26">
        <f>'VIS STOP cijfers'!CY9</f>
        <v>0</v>
      </c>
      <c r="CZ266" s="11">
        <f>'VIS STOP cijfers'!CZ9</f>
        <v>0</v>
      </c>
      <c r="DA266" s="11">
        <f>'VIS STOP cijfers'!DA9</f>
        <v>0</v>
      </c>
      <c r="DB266" s="11">
        <f>'VIS STOP cijfers'!DB9</f>
        <v>0</v>
      </c>
      <c r="DC266" s="11">
        <f>'VIS STOP cijfers'!DC9</f>
        <v>0</v>
      </c>
      <c r="DD266" s="11">
        <f>'VIS STOP cijfers'!DD9</f>
        <v>0</v>
      </c>
      <c r="DE266" s="11">
        <f>'VIS STOP cijfers'!DE9</f>
        <v>0</v>
      </c>
      <c r="DF266" s="11">
        <f>'VIS STOP cijfers'!DF9</f>
        <v>0</v>
      </c>
      <c r="DG266" s="11">
        <f>'VIS STOP cijfers'!DG9</f>
        <v>0</v>
      </c>
      <c r="DH266" s="11">
        <f>'VIS STOP cijfers'!DH9</f>
        <v>0</v>
      </c>
      <c r="DI266" s="11">
        <f>'VIS STOP cijfers'!DI9</f>
        <v>0</v>
      </c>
      <c r="DJ266" s="11">
        <f>'VIS STOP cijfers'!DJ9</f>
        <v>0</v>
      </c>
      <c r="DK266" s="11">
        <f>'VIS STOP cijfers'!DK9</f>
        <v>0</v>
      </c>
      <c r="DL266" s="26">
        <f>'VIS STOP cijfers'!DL9</f>
        <v>0</v>
      </c>
    </row>
    <row r="267" spans="1:116" s="165" customFormat="1">
      <c r="A267" s="47">
        <f>'VIS STOP cijfers'!A10</f>
        <v>0</v>
      </c>
      <c r="B267" s="49" t="str">
        <f>'VIS STOP cijfers'!B10</f>
        <v>WENT</v>
      </c>
      <c r="C267" s="13" t="str">
        <f>'VIS STOP cijfers'!C10</f>
        <v>Visketen</v>
      </c>
      <c r="D267" s="13" t="str">
        <f>'VIS STOP cijfers'!D10</f>
        <v>VIS zeevisserij DG AGRO</v>
      </c>
      <c r="E267" s="517" t="str">
        <f>'VIS STOP cijfers'!E10</f>
        <v>Verbeterplan (2,0 FTE TO capaciteit)</v>
      </c>
      <c r="F267" s="157" t="str">
        <f>'VIS STOP cijfers'!F10</f>
        <v>EL&amp;I AGRO</v>
      </c>
      <c r="G267" s="13" t="str">
        <f>'VIS STOP cijfers'!G10</f>
        <v>verbeterplan</v>
      </c>
      <c r="H267" s="15">
        <f>'VIS STOP cijfers'!H10</f>
        <v>2700</v>
      </c>
      <c r="I267" s="625">
        <f>'VIS STOP cijfers'!I10</f>
        <v>0</v>
      </c>
      <c r="J267" s="11">
        <f>'VIS STOP cijfers'!J10</f>
        <v>0</v>
      </c>
      <c r="K267" s="11">
        <f>'VIS STOP cijfers'!K10</f>
        <v>0</v>
      </c>
      <c r="L267" s="11">
        <f>'VIS STOP cijfers'!L10</f>
        <v>0</v>
      </c>
      <c r="M267" s="11">
        <f>'VIS STOP cijfers'!M10</f>
        <v>0</v>
      </c>
      <c r="N267" s="11">
        <f>'VIS STOP cijfers'!N10</f>
        <v>0</v>
      </c>
      <c r="O267" s="11">
        <f>'VIS STOP cijfers'!O10</f>
        <v>0</v>
      </c>
      <c r="P267" s="11">
        <f>'VIS STOP cijfers'!P10</f>
        <v>0</v>
      </c>
      <c r="Q267" s="26">
        <f>'VIS STOP cijfers'!Q10</f>
        <v>2700</v>
      </c>
      <c r="R267" s="15">
        <f>'VIS STOP cijfers'!R10</f>
        <v>0</v>
      </c>
      <c r="S267" s="11">
        <f>'VIS STOP cijfers'!S10</f>
        <v>0</v>
      </c>
      <c r="T267" s="11">
        <f>'VIS STOP cijfers'!T10</f>
        <v>2700</v>
      </c>
      <c r="U267" s="11">
        <f>'VIS STOP cijfers'!U10</f>
        <v>0</v>
      </c>
      <c r="V267" s="11">
        <f>'VIS STOP cijfers'!V10</f>
        <v>0</v>
      </c>
      <c r="W267" s="11">
        <f>'VIS STOP cijfers'!W10</f>
        <v>0</v>
      </c>
      <c r="X267" s="11">
        <f>'VIS STOP cijfers'!X10</f>
        <v>0</v>
      </c>
      <c r="Y267" s="11">
        <f>'VIS STOP cijfers'!Y10</f>
        <v>0</v>
      </c>
      <c r="Z267" s="49">
        <f>'VIS STOP cijfers'!Z10</f>
        <v>2700</v>
      </c>
      <c r="AA267" s="11">
        <f>'VIS STOP cijfers'!AA10</f>
        <v>2700</v>
      </c>
      <c r="AB267" s="11">
        <f>'VIS STOP cijfers'!AB10</f>
        <v>0</v>
      </c>
      <c r="AC267" s="11">
        <f>'VIS STOP cijfers'!AC10</f>
        <v>0</v>
      </c>
      <c r="AD267" s="11">
        <f>'VIS STOP cijfers'!AD10</f>
        <v>0</v>
      </c>
      <c r="AE267" s="11">
        <f>'VIS STOP cijfers'!AE10</f>
        <v>0</v>
      </c>
      <c r="AF267" s="11">
        <f>'VIS STOP cijfers'!AF10</f>
        <v>0</v>
      </c>
      <c r="AG267" s="49">
        <f>'VIS STOP cijfers'!AG10</f>
        <v>0</v>
      </c>
      <c r="AH267" s="11">
        <f>'VIS STOP cijfers'!AH10</f>
        <v>0</v>
      </c>
      <c r="AI267" s="11">
        <f>'VIS STOP cijfers'!AI10</f>
        <v>0</v>
      </c>
      <c r="AJ267" s="11">
        <f>'VIS STOP cijfers'!AJ10</f>
        <v>2700</v>
      </c>
      <c r="AK267" s="11">
        <f>'VIS STOP cijfers'!AK10</f>
        <v>0</v>
      </c>
      <c r="AL267" s="49">
        <f>'VIS STOP cijfers'!AL10</f>
        <v>0</v>
      </c>
      <c r="AM267" s="11">
        <f>'VIS STOP cijfers'!AM10</f>
        <v>0</v>
      </c>
      <c r="AN267" s="11">
        <f>'VIS STOP cijfers'!AN10</f>
        <v>0</v>
      </c>
      <c r="AO267" s="11">
        <f>'VIS STOP cijfers'!AO10</f>
        <v>0</v>
      </c>
      <c r="AP267" s="11">
        <f>'VIS STOP cijfers'!AP10</f>
        <v>0</v>
      </c>
      <c r="AQ267" s="11">
        <f>'VIS STOP cijfers'!AQ10</f>
        <v>0</v>
      </c>
      <c r="AR267" s="49">
        <f>'VIS STOP cijfers'!AR10</f>
        <v>0</v>
      </c>
      <c r="AS267" s="11">
        <f>'VIS STOP cijfers'!AS10</f>
        <v>0</v>
      </c>
      <c r="AT267" s="11">
        <f>'VIS STOP cijfers'!AT10</f>
        <v>0</v>
      </c>
      <c r="AU267" s="11">
        <f>'VIS STOP cijfers'!AU10</f>
        <v>0</v>
      </c>
      <c r="AV267" s="11">
        <f>'VIS STOP cijfers'!AV10</f>
        <v>0</v>
      </c>
      <c r="AW267" s="11">
        <f>'VIS STOP cijfers'!AW10</f>
        <v>0</v>
      </c>
      <c r="AX267" s="11">
        <f>'VIS STOP cijfers'!AX10</f>
        <v>0</v>
      </c>
      <c r="AY267" s="11">
        <f>'VIS STOP cijfers'!AY10</f>
        <v>0</v>
      </c>
      <c r="AZ267" s="11">
        <f>'VIS STOP cijfers'!AZ10</f>
        <v>0</v>
      </c>
      <c r="BA267" s="11">
        <f>'VIS STOP cijfers'!BA10</f>
        <v>0</v>
      </c>
      <c r="BB267" s="11">
        <f>'VIS STOP cijfers'!BB10</f>
        <v>0</v>
      </c>
      <c r="BC267" s="49">
        <f>'VIS STOP cijfers'!BC10</f>
        <v>0</v>
      </c>
      <c r="BD267" s="11">
        <f>'VIS STOP cijfers'!BD10</f>
        <v>0</v>
      </c>
      <c r="BE267" s="11">
        <f>'VIS STOP cijfers'!BE10</f>
        <v>0</v>
      </c>
      <c r="BF267" s="11">
        <f>'VIS STOP cijfers'!BF10</f>
        <v>0</v>
      </c>
      <c r="BG267" s="11">
        <f>'VIS STOP cijfers'!BG10</f>
        <v>0</v>
      </c>
      <c r="BH267" s="11">
        <f>'VIS STOP cijfers'!BH10</f>
        <v>0</v>
      </c>
      <c r="BI267" s="11">
        <f>'VIS STOP cijfers'!BI10</f>
        <v>0</v>
      </c>
      <c r="BJ267" s="11">
        <f>'VIS STOP cijfers'!BJ10</f>
        <v>0</v>
      </c>
      <c r="BK267" s="49">
        <f>'VIS STOP cijfers'!BK10</f>
        <v>0</v>
      </c>
      <c r="BL267" s="11">
        <f>'VIS STOP cijfers'!BL10</f>
        <v>0</v>
      </c>
      <c r="BM267" s="11">
        <f>'VIS STOP cijfers'!BM10</f>
        <v>0</v>
      </c>
      <c r="BN267" s="11">
        <f>'VIS STOP cijfers'!BN10</f>
        <v>0</v>
      </c>
      <c r="BO267" s="11">
        <f>'VIS STOP cijfers'!BO10</f>
        <v>0</v>
      </c>
      <c r="BP267" s="11">
        <f>'VIS STOP cijfers'!BP10</f>
        <v>0</v>
      </c>
      <c r="BQ267" s="49">
        <f>'VIS STOP cijfers'!BQ10</f>
        <v>0</v>
      </c>
      <c r="BR267" s="11">
        <f>'VIS STOP cijfers'!BR10</f>
        <v>0</v>
      </c>
      <c r="BS267" s="11">
        <f>'VIS STOP cijfers'!BS10</f>
        <v>0</v>
      </c>
      <c r="BT267" s="11">
        <f>'VIS STOP cijfers'!BT10</f>
        <v>0</v>
      </c>
      <c r="BU267" s="11">
        <f>'VIS STOP cijfers'!BU10</f>
        <v>0</v>
      </c>
      <c r="BV267" s="11">
        <f>'VIS STOP cijfers'!BV10</f>
        <v>0</v>
      </c>
      <c r="BW267" s="11">
        <f>'VIS STOP cijfers'!BW10</f>
        <v>0</v>
      </c>
      <c r="BX267" s="47">
        <f>'VIS STOP cijfers'!BX10</f>
        <v>0</v>
      </c>
      <c r="BY267" s="49">
        <f>'VIS STOP cijfers'!BY10</f>
        <v>2700</v>
      </c>
      <c r="BZ267" s="11">
        <f>'VIS STOP cijfers'!BZ10</f>
        <v>0</v>
      </c>
      <c r="CA267" s="11">
        <f>'VIS STOP cijfers'!CA10</f>
        <v>0</v>
      </c>
      <c r="CB267" s="11">
        <f>'VIS STOP cijfers'!CB10</f>
        <v>0</v>
      </c>
      <c r="CC267" s="11">
        <f>'VIS STOP cijfers'!CC10</f>
        <v>0</v>
      </c>
      <c r="CD267" s="11">
        <f>'VIS STOP cijfers'!CD10</f>
        <v>0</v>
      </c>
      <c r="CE267" s="11">
        <f>'VIS STOP cijfers'!CE10</f>
        <v>0</v>
      </c>
      <c r="CF267" s="11">
        <f>'VIS STOP cijfers'!CF10</f>
        <v>0</v>
      </c>
      <c r="CG267" s="11">
        <f>'VIS STOP cijfers'!CG10</f>
        <v>0</v>
      </c>
      <c r="CH267" s="11">
        <f>'VIS STOP cijfers'!CH10</f>
        <v>0</v>
      </c>
      <c r="CI267" s="11">
        <f>'VIS STOP cijfers'!CI10</f>
        <v>0</v>
      </c>
      <c r="CJ267" s="11">
        <f>'VIS STOP cijfers'!CJ10</f>
        <v>0</v>
      </c>
      <c r="CK267" s="11">
        <f>'VIS STOP cijfers'!CK10</f>
        <v>0</v>
      </c>
      <c r="CL267" s="49">
        <f>'VIS STOP cijfers'!CL10</f>
        <v>0</v>
      </c>
      <c r="CM267" s="11">
        <f>'VIS STOP cijfers'!CM10</f>
        <v>0</v>
      </c>
      <c r="CN267" s="11">
        <f>'VIS STOP cijfers'!CN10</f>
        <v>0</v>
      </c>
      <c r="CO267" s="11">
        <f>'VIS STOP cijfers'!CO10</f>
        <v>0</v>
      </c>
      <c r="CP267" s="11">
        <f>'VIS STOP cijfers'!CP10</f>
        <v>0</v>
      </c>
      <c r="CQ267" s="11">
        <f>'VIS STOP cijfers'!CQ10</f>
        <v>0</v>
      </c>
      <c r="CR267" s="11">
        <f>'VIS STOP cijfers'!CR10</f>
        <v>0</v>
      </c>
      <c r="CS267" s="11">
        <f>'VIS STOP cijfers'!CS10</f>
        <v>0</v>
      </c>
      <c r="CT267" s="11">
        <f>'VIS STOP cijfers'!CT10</f>
        <v>0</v>
      </c>
      <c r="CU267" s="11">
        <f>'VIS STOP cijfers'!CU10</f>
        <v>0</v>
      </c>
      <c r="CV267" s="11">
        <f>'VIS STOP cijfers'!CV10</f>
        <v>0</v>
      </c>
      <c r="CW267" s="11">
        <f>'VIS STOP cijfers'!CW10</f>
        <v>0</v>
      </c>
      <c r="CX267" s="11">
        <f>'VIS STOP cijfers'!CX10</f>
        <v>0</v>
      </c>
      <c r="CY267" s="26">
        <f>'VIS STOP cijfers'!CY10</f>
        <v>0</v>
      </c>
      <c r="CZ267" s="11">
        <f>'VIS STOP cijfers'!CZ10</f>
        <v>0</v>
      </c>
      <c r="DA267" s="11">
        <f>'VIS STOP cijfers'!DA10</f>
        <v>0</v>
      </c>
      <c r="DB267" s="11">
        <f>'VIS STOP cijfers'!DB10</f>
        <v>0</v>
      </c>
      <c r="DC267" s="11">
        <f>'VIS STOP cijfers'!DC10</f>
        <v>0</v>
      </c>
      <c r="DD267" s="11">
        <f>'VIS STOP cijfers'!DD10</f>
        <v>0</v>
      </c>
      <c r="DE267" s="11">
        <f>'VIS STOP cijfers'!DE10</f>
        <v>0</v>
      </c>
      <c r="DF267" s="11">
        <f>'VIS STOP cijfers'!DF10</f>
        <v>0</v>
      </c>
      <c r="DG267" s="11">
        <f>'VIS STOP cijfers'!DG10</f>
        <v>0</v>
      </c>
      <c r="DH267" s="11">
        <f>'VIS STOP cijfers'!DH10</f>
        <v>0</v>
      </c>
      <c r="DI267" s="11">
        <f>'VIS STOP cijfers'!DI10</f>
        <v>0</v>
      </c>
      <c r="DJ267" s="11">
        <f>'VIS STOP cijfers'!DJ10</f>
        <v>0</v>
      </c>
      <c r="DK267" s="11">
        <f>'VIS STOP cijfers'!DK10</f>
        <v>0</v>
      </c>
      <c r="DL267" s="26">
        <f>'VIS STOP cijfers'!DL10</f>
        <v>0</v>
      </c>
    </row>
    <row r="268" spans="1:116" s="165" customFormat="1">
      <c r="A268" s="47">
        <f>'VIS STOP cijfers'!A12</f>
        <v>0</v>
      </c>
      <c r="B268" s="49" t="str">
        <f>'VIS STOP cijfers'!B12</f>
        <v>WBNT/WBNA</v>
      </c>
      <c r="C268" s="4" t="str">
        <f>'VIS STOP cijfers'!C12</f>
        <v>Visketen</v>
      </c>
      <c r="D268" s="4" t="str">
        <f>'VIS STOP cijfers'!D12</f>
        <v>VIS Kust en Binnenvisserij DG AGRO</v>
      </c>
      <c r="E268" s="4" t="str">
        <f>'VIS STOP cijfers'!E12</f>
        <v>TO werkzaamheden</v>
      </c>
      <c r="F268" s="5" t="str">
        <f>'VIS STOP cijfers'!F12</f>
        <v>EL&amp;I AGRO</v>
      </c>
      <c r="G268" s="4">
        <f>'VIS STOP cijfers'!G12</f>
        <v>0</v>
      </c>
      <c r="H268" s="15">
        <f>'VIS STOP cijfers'!H12</f>
        <v>842</v>
      </c>
      <c r="I268" s="625">
        <f>'VIS STOP cijfers'!I12</f>
        <v>0</v>
      </c>
      <c r="J268" s="11">
        <f>'VIS STOP cijfers'!J12</f>
        <v>500</v>
      </c>
      <c r="K268" s="11">
        <f>'VIS STOP cijfers'!K12</f>
        <v>0</v>
      </c>
      <c r="L268" s="11">
        <f>'VIS STOP cijfers'!L12</f>
        <v>0</v>
      </c>
      <c r="M268" s="11">
        <f>'VIS STOP cijfers'!M12</f>
        <v>0</v>
      </c>
      <c r="N268" s="11">
        <f>'VIS STOP cijfers'!N12</f>
        <v>0</v>
      </c>
      <c r="O268" s="11">
        <f>'VIS STOP cijfers'!O12</f>
        <v>0</v>
      </c>
      <c r="P268" s="11">
        <f>'VIS STOP cijfers'!P12</f>
        <v>0</v>
      </c>
      <c r="Q268" s="26">
        <f>'VIS STOP cijfers'!Q12</f>
        <v>1342</v>
      </c>
      <c r="R268" s="15">
        <f>'VIS STOP cijfers'!R12</f>
        <v>0</v>
      </c>
      <c r="S268" s="11">
        <f>'VIS STOP cijfers'!S12</f>
        <v>0</v>
      </c>
      <c r="T268" s="11">
        <f>'VIS STOP cijfers'!T12</f>
        <v>1342</v>
      </c>
      <c r="U268" s="11">
        <f>'VIS STOP cijfers'!U12</f>
        <v>0</v>
      </c>
      <c r="V268" s="11">
        <f>'VIS STOP cijfers'!V12</f>
        <v>0</v>
      </c>
      <c r="W268" s="11">
        <f>'VIS STOP cijfers'!W12</f>
        <v>0</v>
      </c>
      <c r="X268" s="11">
        <f>'VIS STOP cijfers'!X12</f>
        <v>0</v>
      </c>
      <c r="Y268" s="11">
        <f>'VIS STOP cijfers'!Y12</f>
        <v>0</v>
      </c>
      <c r="Z268" s="49">
        <f>'VIS STOP cijfers'!Z12</f>
        <v>1342</v>
      </c>
      <c r="AA268" s="11">
        <f>'VIS STOP cijfers'!AA12</f>
        <v>1342</v>
      </c>
      <c r="AB268" s="11">
        <f>'VIS STOP cijfers'!AB12</f>
        <v>0</v>
      </c>
      <c r="AC268" s="11">
        <f>'VIS STOP cijfers'!AC12</f>
        <v>0</v>
      </c>
      <c r="AD268" s="11">
        <f>'VIS STOP cijfers'!AD12</f>
        <v>0</v>
      </c>
      <c r="AE268" s="11">
        <f>'VIS STOP cijfers'!AE12</f>
        <v>0</v>
      </c>
      <c r="AF268" s="11">
        <f>'VIS STOP cijfers'!AF12</f>
        <v>0</v>
      </c>
      <c r="AG268" s="49">
        <f>'VIS STOP cijfers'!AG12</f>
        <v>0</v>
      </c>
      <c r="AH268" s="11">
        <f>'VIS STOP cijfers'!AH12</f>
        <v>0</v>
      </c>
      <c r="AI268" s="11">
        <f>'VIS STOP cijfers'!AI12</f>
        <v>0</v>
      </c>
      <c r="AJ268" s="11">
        <f>'VIS STOP cijfers'!AJ12</f>
        <v>1342</v>
      </c>
      <c r="AK268" s="11">
        <f>'VIS STOP cijfers'!AK12</f>
        <v>0</v>
      </c>
      <c r="AL268" s="49">
        <f>'VIS STOP cijfers'!AL12</f>
        <v>0</v>
      </c>
      <c r="AM268" s="11">
        <f>'VIS STOP cijfers'!AM12</f>
        <v>0</v>
      </c>
      <c r="AN268" s="11">
        <f>'VIS STOP cijfers'!AN12</f>
        <v>0</v>
      </c>
      <c r="AO268" s="11">
        <f>'VIS STOP cijfers'!AO12</f>
        <v>0</v>
      </c>
      <c r="AP268" s="11">
        <f>'VIS STOP cijfers'!AP12</f>
        <v>0</v>
      </c>
      <c r="AQ268" s="11">
        <f>'VIS STOP cijfers'!AQ12</f>
        <v>0</v>
      </c>
      <c r="AR268" s="49">
        <f>'VIS STOP cijfers'!AR12</f>
        <v>0</v>
      </c>
      <c r="AS268" s="11">
        <f>'VIS STOP cijfers'!AS12</f>
        <v>0</v>
      </c>
      <c r="AT268" s="11">
        <f>'VIS STOP cijfers'!AT12</f>
        <v>0</v>
      </c>
      <c r="AU268" s="11">
        <f>'VIS STOP cijfers'!AU12</f>
        <v>0</v>
      </c>
      <c r="AV268" s="11">
        <f>'VIS STOP cijfers'!AV12</f>
        <v>0</v>
      </c>
      <c r="AW268" s="11">
        <f>'VIS STOP cijfers'!AW12</f>
        <v>0</v>
      </c>
      <c r="AX268" s="11">
        <f>'VIS STOP cijfers'!AX12</f>
        <v>0</v>
      </c>
      <c r="AY268" s="11">
        <f>'VIS STOP cijfers'!AY12</f>
        <v>0</v>
      </c>
      <c r="AZ268" s="11">
        <f>'VIS STOP cijfers'!AZ12</f>
        <v>0</v>
      </c>
      <c r="BA268" s="11">
        <f>'VIS STOP cijfers'!BA12</f>
        <v>0</v>
      </c>
      <c r="BB268" s="11">
        <f>'VIS STOP cijfers'!BB12</f>
        <v>0</v>
      </c>
      <c r="BC268" s="49">
        <f>'VIS STOP cijfers'!BC12</f>
        <v>0</v>
      </c>
      <c r="BD268" s="11">
        <f>'VIS STOP cijfers'!BD12</f>
        <v>0</v>
      </c>
      <c r="BE268" s="11">
        <f>'VIS STOP cijfers'!BE12</f>
        <v>0</v>
      </c>
      <c r="BF268" s="11">
        <f>'VIS STOP cijfers'!BF12</f>
        <v>0</v>
      </c>
      <c r="BG268" s="11">
        <f>'VIS STOP cijfers'!BG12</f>
        <v>0</v>
      </c>
      <c r="BH268" s="11">
        <f>'VIS STOP cijfers'!BH12</f>
        <v>0</v>
      </c>
      <c r="BI268" s="11">
        <f>'VIS STOP cijfers'!BI12</f>
        <v>0</v>
      </c>
      <c r="BJ268" s="11">
        <f>'VIS STOP cijfers'!BJ12</f>
        <v>0</v>
      </c>
      <c r="BK268" s="49">
        <f>'VIS STOP cijfers'!BK12</f>
        <v>0</v>
      </c>
      <c r="BL268" s="11">
        <f>'VIS STOP cijfers'!BL12</f>
        <v>0</v>
      </c>
      <c r="BM268" s="11">
        <f>'VIS STOP cijfers'!BM12</f>
        <v>0</v>
      </c>
      <c r="BN268" s="11">
        <f>'VIS STOP cijfers'!BN12</f>
        <v>0</v>
      </c>
      <c r="BO268" s="11">
        <f>'VIS STOP cijfers'!BO12</f>
        <v>0</v>
      </c>
      <c r="BP268" s="11">
        <f>'VIS STOP cijfers'!BP12</f>
        <v>0</v>
      </c>
      <c r="BQ268" s="49">
        <f>'VIS STOP cijfers'!BQ12</f>
        <v>0</v>
      </c>
      <c r="BR268" s="11">
        <f>'VIS STOP cijfers'!BR12</f>
        <v>0</v>
      </c>
      <c r="BS268" s="11">
        <f>'VIS STOP cijfers'!BS12</f>
        <v>0</v>
      </c>
      <c r="BT268" s="11">
        <f>'VIS STOP cijfers'!BT12</f>
        <v>0</v>
      </c>
      <c r="BU268" s="11">
        <f>'VIS STOP cijfers'!BU12</f>
        <v>0</v>
      </c>
      <c r="BV268" s="11">
        <f>'VIS STOP cijfers'!BV12</f>
        <v>0</v>
      </c>
      <c r="BW268" s="11">
        <f>'VIS STOP cijfers'!BW12</f>
        <v>0</v>
      </c>
      <c r="BX268" s="47">
        <f>'VIS STOP cijfers'!BX12</f>
        <v>0</v>
      </c>
      <c r="BY268" s="49">
        <f>'VIS STOP cijfers'!BY12</f>
        <v>1342</v>
      </c>
      <c r="BZ268" s="11">
        <f>'VIS STOP cijfers'!BZ12</f>
        <v>0</v>
      </c>
      <c r="CA268" s="11">
        <f>'VIS STOP cijfers'!CA12</f>
        <v>0</v>
      </c>
      <c r="CB268" s="11">
        <f>'VIS STOP cijfers'!CB12</f>
        <v>0</v>
      </c>
      <c r="CC268" s="11">
        <f>'VIS STOP cijfers'!CC12</f>
        <v>0</v>
      </c>
      <c r="CD268" s="11">
        <f>'VIS STOP cijfers'!CD12</f>
        <v>0</v>
      </c>
      <c r="CE268" s="11">
        <f>'VIS STOP cijfers'!CE12</f>
        <v>0</v>
      </c>
      <c r="CF268" s="11">
        <f>'VIS STOP cijfers'!CF12</f>
        <v>0</v>
      </c>
      <c r="CG268" s="11">
        <f>'VIS STOP cijfers'!CG12</f>
        <v>0</v>
      </c>
      <c r="CH268" s="11">
        <f>'VIS STOP cijfers'!CH12</f>
        <v>0</v>
      </c>
      <c r="CI268" s="11">
        <f>'VIS STOP cijfers'!CI12</f>
        <v>0</v>
      </c>
      <c r="CJ268" s="11">
        <f>'VIS STOP cijfers'!CJ12</f>
        <v>0</v>
      </c>
      <c r="CK268" s="11">
        <f>'VIS STOP cijfers'!CK12</f>
        <v>0</v>
      </c>
      <c r="CL268" s="49">
        <f>'VIS STOP cijfers'!CL12</f>
        <v>0</v>
      </c>
      <c r="CM268" s="11">
        <f>'VIS STOP cijfers'!CM12</f>
        <v>0</v>
      </c>
      <c r="CN268" s="11">
        <f>'VIS STOP cijfers'!CN12</f>
        <v>0</v>
      </c>
      <c r="CO268" s="11">
        <f>'VIS STOP cijfers'!CO12</f>
        <v>0</v>
      </c>
      <c r="CP268" s="11">
        <f>'VIS STOP cijfers'!CP12</f>
        <v>0</v>
      </c>
      <c r="CQ268" s="11">
        <f>'VIS STOP cijfers'!CQ12</f>
        <v>0</v>
      </c>
      <c r="CR268" s="11">
        <f>'VIS STOP cijfers'!CR12</f>
        <v>0</v>
      </c>
      <c r="CS268" s="11">
        <f>'VIS STOP cijfers'!CS12</f>
        <v>0</v>
      </c>
      <c r="CT268" s="11">
        <f>'VIS STOP cijfers'!CT12</f>
        <v>0</v>
      </c>
      <c r="CU268" s="11">
        <f>'VIS STOP cijfers'!CU12</f>
        <v>0</v>
      </c>
      <c r="CV268" s="11">
        <f>'VIS STOP cijfers'!CV12</f>
        <v>0</v>
      </c>
      <c r="CW268" s="11">
        <f>'VIS STOP cijfers'!CW12</f>
        <v>0</v>
      </c>
      <c r="CX268" s="11">
        <f>'VIS STOP cijfers'!CX12</f>
        <v>0</v>
      </c>
      <c r="CY268" s="26">
        <f>'VIS STOP cijfers'!CY12</f>
        <v>0</v>
      </c>
      <c r="CZ268" s="11">
        <f>'VIS STOP cijfers'!CZ12</f>
        <v>0</v>
      </c>
      <c r="DA268" s="11">
        <f>'VIS STOP cijfers'!DA12</f>
        <v>0</v>
      </c>
      <c r="DB268" s="11">
        <f>'VIS STOP cijfers'!DB12</f>
        <v>0</v>
      </c>
      <c r="DC268" s="11">
        <f>'VIS STOP cijfers'!DC12</f>
        <v>0</v>
      </c>
      <c r="DD268" s="11">
        <f>'VIS STOP cijfers'!DD12</f>
        <v>0</v>
      </c>
      <c r="DE268" s="11">
        <f>'VIS STOP cijfers'!DE12</f>
        <v>0</v>
      </c>
      <c r="DF268" s="11">
        <f>'VIS STOP cijfers'!DF12</f>
        <v>0</v>
      </c>
      <c r="DG268" s="11">
        <f>'VIS STOP cijfers'!DG12</f>
        <v>0</v>
      </c>
      <c r="DH268" s="11">
        <f>'VIS STOP cijfers'!DH12</f>
        <v>0</v>
      </c>
      <c r="DI268" s="11">
        <f>'VIS STOP cijfers'!DI12</f>
        <v>0</v>
      </c>
      <c r="DJ268" s="11">
        <f>'VIS STOP cijfers'!DJ12</f>
        <v>0</v>
      </c>
      <c r="DK268" s="11">
        <f>'VIS STOP cijfers'!DK12</f>
        <v>0</v>
      </c>
      <c r="DL268" s="26">
        <f>'VIS STOP cijfers'!DL12</f>
        <v>0</v>
      </c>
    </row>
    <row r="269" spans="1:116" s="165" customFormat="1">
      <c r="A269" s="47">
        <f>'VIS STOP cijfers'!A13</f>
        <v>0</v>
      </c>
      <c r="B269" s="49" t="str">
        <f>'VIS STOP cijfers'!B13</f>
        <v>WBNT</v>
      </c>
      <c r="C269" s="4" t="str">
        <f>'VIS STOP cijfers'!C13</f>
        <v>Visketen</v>
      </c>
      <c r="D269" s="4" t="str">
        <f>'VIS STOP cijfers'!D13</f>
        <v>VIS Kust en Binnenvisserij DG AGRO</v>
      </c>
      <c r="E269" s="4" t="str">
        <f>'VIS STOP cijfers'!E13</f>
        <v>Reguliere workflow/makelaarsfunctie visstroperij</v>
      </c>
      <c r="F269" s="5" t="str">
        <f>'VIS STOP cijfers'!F13</f>
        <v>EL&amp;I AGRO</v>
      </c>
      <c r="G269" s="4">
        <f>'VIS STOP cijfers'!G13</f>
        <v>0</v>
      </c>
      <c r="H269" s="15">
        <f>'VIS STOP cijfers'!H13</f>
        <v>5100</v>
      </c>
      <c r="I269" s="625">
        <f>'VIS STOP cijfers'!I13</f>
        <v>0</v>
      </c>
      <c r="J269" s="11">
        <f>'VIS STOP cijfers'!J13</f>
        <v>0</v>
      </c>
      <c r="K269" s="11">
        <f>'VIS STOP cijfers'!K13</f>
        <v>0</v>
      </c>
      <c r="L269" s="11">
        <f>'VIS STOP cijfers'!L13</f>
        <v>0</v>
      </c>
      <c r="M269" s="11">
        <f>'VIS STOP cijfers'!M13</f>
        <v>0</v>
      </c>
      <c r="N269" s="11">
        <f>'VIS STOP cijfers'!N13</f>
        <v>0</v>
      </c>
      <c r="O269" s="11">
        <f>'VIS STOP cijfers'!O13</f>
        <v>0</v>
      </c>
      <c r="P269" s="11">
        <f>'VIS STOP cijfers'!P13</f>
        <v>0</v>
      </c>
      <c r="Q269" s="26">
        <f>'VIS STOP cijfers'!Q13</f>
        <v>5100</v>
      </c>
      <c r="R269" s="15">
        <f>'VIS STOP cijfers'!R13</f>
        <v>0</v>
      </c>
      <c r="S269" s="11">
        <f>'VIS STOP cijfers'!S13</f>
        <v>0</v>
      </c>
      <c r="T269" s="11">
        <f>'VIS STOP cijfers'!T13</f>
        <v>5100</v>
      </c>
      <c r="U269" s="11">
        <f>'VIS STOP cijfers'!U13</f>
        <v>0</v>
      </c>
      <c r="V269" s="11">
        <f>'VIS STOP cijfers'!V13</f>
        <v>0</v>
      </c>
      <c r="W269" s="11">
        <f>'VIS STOP cijfers'!W13</f>
        <v>0</v>
      </c>
      <c r="X269" s="11">
        <f>'VIS STOP cijfers'!X13</f>
        <v>0</v>
      </c>
      <c r="Y269" s="11">
        <f>'VIS STOP cijfers'!Y13</f>
        <v>0</v>
      </c>
      <c r="Z269" s="49">
        <f>'VIS STOP cijfers'!Z13</f>
        <v>5100</v>
      </c>
      <c r="AA269" s="11">
        <f>'VIS STOP cijfers'!AA13</f>
        <v>0</v>
      </c>
      <c r="AB269" s="11">
        <f>'VIS STOP cijfers'!AB13</f>
        <v>0</v>
      </c>
      <c r="AC269" s="11">
        <f>'VIS STOP cijfers'!AC13</f>
        <v>0</v>
      </c>
      <c r="AD269" s="11">
        <f>'VIS STOP cijfers'!AD13</f>
        <v>5100</v>
      </c>
      <c r="AE269" s="11">
        <f>'VIS STOP cijfers'!AE13</f>
        <v>0</v>
      </c>
      <c r="AF269" s="11">
        <f>'VIS STOP cijfers'!AF13</f>
        <v>0</v>
      </c>
      <c r="AG269" s="49">
        <f>'VIS STOP cijfers'!AG13</f>
        <v>0</v>
      </c>
      <c r="AH269" s="11">
        <f>'VIS STOP cijfers'!AH13</f>
        <v>0</v>
      </c>
      <c r="AI269" s="11">
        <f>'VIS STOP cijfers'!AI13</f>
        <v>0</v>
      </c>
      <c r="AJ269" s="11">
        <f>'VIS STOP cijfers'!AJ13</f>
        <v>0</v>
      </c>
      <c r="AK269" s="11">
        <f>'VIS STOP cijfers'!AK13</f>
        <v>0</v>
      </c>
      <c r="AL269" s="49">
        <f>'VIS STOP cijfers'!AL13</f>
        <v>0</v>
      </c>
      <c r="AM269" s="11">
        <f>'VIS STOP cijfers'!AM13</f>
        <v>0</v>
      </c>
      <c r="AN269" s="11">
        <f>'VIS STOP cijfers'!AN13</f>
        <v>1275</v>
      </c>
      <c r="AO269" s="11">
        <f>'VIS STOP cijfers'!AO13</f>
        <v>1275</v>
      </c>
      <c r="AP269" s="11">
        <f>'VIS STOP cijfers'!AP13</f>
        <v>1275</v>
      </c>
      <c r="AQ269" s="11">
        <f>'VIS STOP cijfers'!AQ13</f>
        <v>1275</v>
      </c>
      <c r="AR269" s="49">
        <f>'VIS STOP cijfers'!AR13</f>
        <v>0</v>
      </c>
      <c r="AS269" s="11">
        <f>'VIS STOP cijfers'!AS13</f>
        <v>0</v>
      </c>
      <c r="AT269" s="11">
        <f>'VIS STOP cijfers'!AT13</f>
        <v>0</v>
      </c>
      <c r="AU269" s="11">
        <f>'VIS STOP cijfers'!AU13</f>
        <v>0</v>
      </c>
      <c r="AV269" s="11">
        <f>'VIS STOP cijfers'!AV13</f>
        <v>0</v>
      </c>
      <c r="AW269" s="11">
        <f>'VIS STOP cijfers'!AW13</f>
        <v>0</v>
      </c>
      <c r="AX269" s="11">
        <f>'VIS STOP cijfers'!AX13</f>
        <v>0</v>
      </c>
      <c r="AY269" s="11">
        <f>'VIS STOP cijfers'!AY13</f>
        <v>0</v>
      </c>
      <c r="AZ269" s="11">
        <f>'VIS STOP cijfers'!AZ13</f>
        <v>0</v>
      </c>
      <c r="BA269" s="11">
        <f>'VIS STOP cijfers'!BA13</f>
        <v>0</v>
      </c>
      <c r="BB269" s="11">
        <f>'VIS STOP cijfers'!BB13</f>
        <v>0</v>
      </c>
      <c r="BC269" s="49">
        <f>'VIS STOP cijfers'!BC13</f>
        <v>0</v>
      </c>
      <c r="BD269" s="11">
        <f>'VIS STOP cijfers'!BD13</f>
        <v>0</v>
      </c>
      <c r="BE269" s="11">
        <f>'VIS STOP cijfers'!BE13</f>
        <v>0</v>
      </c>
      <c r="BF269" s="11">
        <f>'VIS STOP cijfers'!BF13</f>
        <v>0</v>
      </c>
      <c r="BG269" s="11">
        <f>'VIS STOP cijfers'!BG13</f>
        <v>0</v>
      </c>
      <c r="BH269" s="11">
        <f>'VIS STOP cijfers'!BH13</f>
        <v>0</v>
      </c>
      <c r="BI269" s="11">
        <f>'VIS STOP cijfers'!BI13</f>
        <v>0</v>
      </c>
      <c r="BJ269" s="11">
        <f>'VIS STOP cijfers'!BJ13</f>
        <v>0</v>
      </c>
      <c r="BK269" s="49">
        <f>'VIS STOP cijfers'!BK13</f>
        <v>0</v>
      </c>
      <c r="BL269" s="11">
        <f>'VIS STOP cijfers'!BL13</f>
        <v>0</v>
      </c>
      <c r="BM269" s="11">
        <f>'VIS STOP cijfers'!BM13</f>
        <v>0</v>
      </c>
      <c r="BN269" s="11">
        <f>'VIS STOP cijfers'!BN13</f>
        <v>0</v>
      </c>
      <c r="BO269" s="11">
        <f>'VIS STOP cijfers'!BO13</f>
        <v>0</v>
      </c>
      <c r="BP269" s="11">
        <f>'VIS STOP cijfers'!BP13</f>
        <v>0</v>
      </c>
      <c r="BQ269" s="49">
        <f>'VIS STOP cijfers'!BQ13</f>
        <v>0</v>
      </c>
      <c r="BR269" s="11">
        <f>'VIS STOP cijfers'!BR13</f>
        <v>0</v>
      </c>
      <c r="BS269" s="11">
        <f>'VIS STOP cijfers'!BS13</f>
        <v>0</v>
      </c>
      <c r="BT269" s="11">
        <f>'VIS STOP cijfers'!BT13</f>
        <v>0</v>
      </c>
      <c r="BU269" s="11">
        <f>'VIS STOP cijfers'!BU13</f>
        <v>0</v>
      </c>
      <c r="BV269" s="11">
        <f>'VIS STOP cijfers'!BV13</f>
        <v>0</v>
      </c>
      <c r="BW269" s="11">
        <f>'VIS STOP cijfers'!BW13</f>
        <v>0</v>
      </c>
      <c r="BX269" s="47">
        <f>'VIS STOP cijfers'!BX13</f>
        <v>0</v>
      </c>
      <c r="BY269" s="49">
        <f>'VIS STOP cijfers'!BY13</f>
        <v>5100</v>
      </c>
      <c r="BZ269" s="11">
        <f>'VIS STOP cijfers'!BZ13</f>
        <v>0</v>
      </c>
      <c r="CA269" s="11">
        <f>'VIS STOP cijfers'!CA13</f>
        <v>0</v>
      </c>
      <c r="CB269" s="11">
        <f>'VIS STOP cijfers'!CB13</f>
        <v>0</v>
      </c>
      <c r="CC269" s="11">
        <f>'VIS STOP cijfers'!CC13</f>
        <v>0</v>
      </c>
      <c r="CD269" s="11">
        <f>'VIS STOP cijfers'!CD13</f>
        <v>0</v>
      </c>
      <c r="CE269" s="11">
        <f>'VIS STOP cijfers'!CE13</f>
        <v>0</v>
      </c>
      <c r="CF269" s="11">
        <f>'VIS STOP cijfers'!CF13</f>
        <v>0</v>
      </c>
      <c r="CG269" s="11">
        <f>'VIS STOP cijfers'!CG13</f>
        <v>0</v>
      </c>
      <c r="CH269" s="11">
        <f>'VIS STOP cijfers'!CH13</f>
        <v>0</v>
      </c>
      <c r="CI269" s="11">
        <f>'VIS STOP cijfers'!CI13</f>
        <v>0</v>
      </c>
      <c r="CJ269" s="11">
        <f>'VIS STOP cijfers'!CJ13</f>
        <v>0</v>
      </c>
      <c r="CK269" s="11">
        <f>'VIS STOP cijfers'!CK13</f>
        <v>0</v>
      </c>
      <c r="CL269" s="49">
        <f>'VIS STOP cijfers'!CL13</f>
        <v>0</v>
      </c>
      <c r="CM269" s="11">
        <f>'VIS STOP cijfers'!CM13</f>
        <v>0</v>
      </c>
      <c r="CN269" s="11">
        <f>'VIS STOP cijfers'!CN13</f>
        <v>0</v>
      </c>
      <c r="CO269" s="11">
        <f>'VIS STOP cijfers'!CO13</f>
        <v>0</v>
      </c>
      <c r="CP269" s="11">
        <f>'VIS STOP cijfers'!CP13</f>
        <v>0</v>
      </c>
      <c r="CQ269" s="11">
        <f>'VIS STOP cijfers'!CQ13</f>
        <v>0</v>
      </c>
      <c r="CR269" s="11">
        <f>'VIS STOP cijfers'!CR13</f>
        <v>0</v>
      </c>
      <c r="CS269" s="11">
        <f>'VIS STOP cijfers'!CS13</f>
        <v>0</v>
      </c>
      <c r="CT269" s="11">
        <f>'VIS STOP cijfers'!CT13</f>
        <v>0</v>
      </c>
      <c r="CU269" s="11">
        <f>'VIS STOP cijfers'!CU13</f>
        <v>0</v>
      </c>
      <c r="CV269" s="11">
        <f>'VIS STOP cijfers'!CV13</f>
        <v>0</v>
      </c>
      <c r="CW269" s="11">
        <f>'VIS STOP cijfers'!CW13</f>
        <v>0</v>
      </c>
      <c r="CX269" s="11">
        <f>'VIS STOP cijfers'!CX13</f>
        <v>0</v>
      </c>
      <c r="CY269" s="26">
        <f>'VIS STOP cijfers'!CY13</f>
        <v>0</v>
      </c>
      <c r="CZ269" s="11">
        <f>'VIS STOP cijfers'!CZ13</f>
        <v>0</v>
      </c>
      <c r="DA269" s="11">
        <f>'VIS STOP cijfers'!DA13</f>
        <v>0</v>
      </c>
      <c r="DB269" s="11">
        <f>'VIS STOP cijfers'!DB13</f>
        <v>0</v>
      </c>
      <c r="DC269" s="11">
        <f>'VIS STOP cijfers'!DC13</f>
        <v>0</v>
      </c>
      <c r="DD269" s="11">
        <f>'VIS STOP cijfers'!DD13</f>
        <v>0</v>
      </c>
      <c r="DE269" s="11">
        <f>'VIS STOP cijfers'!DE13</f>
        <v>0</v>
      </c>
      <c r="DF269" s="11">
        <f>'VIS STOP cijfers'!DF13</f>
        <v>0</v>
      </c>
      <c r="DG269" s="11">
        <f>'VIS STOP cijfers'!DG13</f>
        <v>0</v>
      </c>
      <c r="DH269" s="11">
        <f>'VIS STOP cijfers'!DH13</f>
        <v>0</v>
      </c>
      <c r="DI269" s="11">
        <f>'VIS STOP cijfers'!DI13</f>
        <v>0</v>
      </c>
      <c r="DJ269" s="11">
        <f>'VIS STOP cijfers'!DJ13</f>
        <v>0</v>
      </c>
      <c r="DK269" s="11">
        <f>'VIS STOP cijfers'!DK13</f>
        <v>0</v>
      </c>
      <c r="DL269" s="26">
        <f>'VIS STOP cijfers'!DL13</f>
        <v>0</v>
      </c>
    </row>
    <row r="270" spans="1:116" s="165" customFormat="1">
      <c r="A270" s="47">
        <f>'VIS STOP cijfers'!A14</f>
        <v>0</v>
      </c>
      <c r="B270" s="49" t="str">
        <f>'VIS STOP cijfers'!B14</f>
        <v>WBNT</v>
      </c>
      <c r="C270" s="4" t="str">
        <f>'VIS STOP cijfers'!C14</f>
        <v>Visketen</v>
      </c>
      <c r="D270" s="4" t="str">
        <f>'VIS STOP cijfers'!D14</f>
        <v>VIS Kust en Binnenvisserij DG AGRO</v>
      </c>
      <c r="E270" s="4" t="str">
        <f>'VIS STOP cijfers'!E14</f>
        <v>Handhaving Ijsselmeer visserijreductie</v>
      </c>
      <c r="F270" s="5" t="str">
        <f>'VIS STOP cijfers'!F14</f>
        <v>EL&amp;I AGRO</v>
      </c>
      <c r="G270" s="4">
        <f>'VIS STOP cijfers'!G14</f>
        <v>0</v>
      </c>
      <c r="H270" s="15">
        <f>'VIS STOP cijfers'!H14</f>
        <v>1000</v>
      </c>
      <c r="I270" s="625">
        <f>'VIS STOP cijfers'!I14</f>
        <v>0</v>
      </c>
      <c r="J270" s="11">
        <f>'VIS STOP cijfers'!J14</f>
        <v>0</v>
      </c>
      <c r="K270" s="11">
        <f>'VIS STOP cijfers'!K14</f>
        <v>0</v>
      </c>
      <c r="L270" s="11">
        <f>'VIS STOP cijfers'!L14</f>
        <v>0</v>
      </c>
      <c r="M270" s="11">
        <f>'VIS STOP cijfers'!M14</f>
        <v>0</v>
      </c>
      <c r="N270" s="11">
        <f>'VIS STOP cijfers'!N14</f>
        <v>0</v>
      </c>
      <c r="O270" s="11">
        <f>'VIS STOP cijfers'!O14</f>
        <v>0</v>
      </c>
      <c r="P270" s="11">
        <f>'VIS STOP cijfers'!P14</f>
        <v>0</v>
      </c>
      <c r="Q270" s="26">
        <f>'VIS STOP cijfers'!Q14</f>
        <v>1000</v>
      </c>
      <c r="R270" s="15">
        <f>'VIS STOP cijfers'!R14</f>
        <v>0</v>
      </c>
      <c r="S270" s="11">
        <f>'VIS STOP cijfers'!S14</f>
        <v>0</v>
      </c>
      <c r="T270" s="11">
        <f>'VIS STOP cijfers'!T14</f>
        <v>1000</v>
      </c>
      <c r="U270" s="11">
        <f>'VIS STOP cijfers'!U14</f>
        <v>0</v>
      </c>
      <c r="V270" s="11">
        <f>'VIS STOP cijfers'!V14</f>
        <v>0</v>
      </c>
      <c r="W270" s="11">
        <f>'VIS STOP cijfers'!W14</f>
        <v>0</v>
      </c>
      <c r="X270" s="11">
        <f>'VIS STOP cijfers'!X14</f>
        <v>0</v>
      </c>
      <c r="Y270" s="11">
        <f>'VIS STOP cijfers'!Y14</f>
        <v>0</v>
      </c>
      <c r="Z270" s="49">
        <f>'VIS STOP cijfers'!Z14</f>
        <v>1000</v>
      </c>
      <c r="AA270" s="11">
        <f>'VIS STOP cijfers'!AA14</f>
        <v>0</v>
      </c>
      <c r="AB270" s="11">
        <f>'VIS STOP cijfers'!AB14</f>
        <v>0</v>
      </c>
      <c r="AC270" s="11">
        <f>'VIS STOP cijfers'!AC14</f>
        <v>0</v>
      </c>
      <c r="AD270" s="11">
        <f>'VIS STOP cijfers'!AD14</f>
        <v>1000</v>
      </c>
      <c r="AE270" s="11">
        <f>'VIS STOP cijfers'!AE14</f>
        <v>0</v>
      </c>
      <c r="AF270" s="11">
        <f>'VIS STOP cijfers'!AF14</f>
        <v>0</v>
      </c>
      <c r="AG270" s="49">
        <f>'VIS STOP cijfers'!AG14</f>
        <v>0</v>
      </c>
      <c r="AH270" s="11">
        <f>'VIS STOP cijfers'!AH14</f>
        <v>0</v>
      </c>
      <c r="AI270" s="11">
        <f>'VIS STOP cijfers'!AI14</f>
        <v>0</v>
      </c>
      <c r="AJ270" s="11">
        <f>'VIS STOP cijfers'!AJ14</f>
        <v>0</v>
      </c>
      <c r="AK270" s="11">
        <f>'VIS STOP cijfers'!AK14</f>
        <v>0</v>
      </c>
      <c r="AL270" s="49">
        <f>'VIS STOP cijfers'!AL14</f>
        <v>0</v>
      </c>
      <c r="AM270" s="11">
        <f>'VIS STOP cijfers'!AM14</f>
        <v>0</v>
      </c>
      <c r="AN270" s="11">
        <f>'VIS STOP cijfers'!AN14</f>
        <v>250</v>
      </c>
      <c r="AO270" s="11">
        <f>'VIS STOP cijfers'!AO14</f>
        <v>250</v>
      </c>
      <c r="AP270" s="11">
        <f>'VIS STOP cijfers'!AP14</f>
        <v>250</v>
      </c>
      <c r="AQ270" s="11">
        <f>'VIS STOP cijfers'!AQ14</f>
        <v>250</v>
      </c>
      <c r="AR270" s="49">
        <f>'VIS STOP cijfers'!AR14</f>
        <v>0</v>
      </c>
      <c r="AS270" s="11">
        <f>'VIS STOP cijfers'!AS14</f>
        <v>0</v>
      </c>
      <c r="AT270" s="11">
        <f>'VIS STOP cijfers'!AT14</f>
        <v>0</v>
      </c>
      <c r="AU270" s="11">
        <f>'VIS STOP cijfers'!AU14</f>
        <v>0</v>
      </c>
      <c r="AV270" s="11">
        <f>'VIS STOP cijfers'!AV14</f>
        <v>0</v>
      </c>
      <c r="AW270" s="11">
        <f>'VIS STOP cijfers'!AW14</f>
        <v>0</v>
      </c>
      <c r="AX270" s="11">
        <f>'VIS STOP cijfers'!AX14</f>
        <v>0</v>
      </c>
      <c r="AY270" s="11">
        <f>'VIS STOP cijfers'!AY14</f>
        <v>0</v>
      </c>
      <c r="AZ270" s="11">
        <f>'VIS STOP cijfers'!AZ14</f>
        <v>0</v>
      </c>
      <c r="BA270" s="11">
        <f>'VIS STOP cijfers'!BA14</f>
        <v>0</v>
      </c>
      <c r="BB270" s="11">
        <f>'VIS STOP cijfers'!BB14</f>
        <v>0</v>
      </c>
      <c r="BC270" s="49">
        <f>'VIS STOP cijfers'!BC14</f>
        <v>0</v>
      </c>
      <c r="BD270" s="11">
        <f>'VIS STOP cijfers'!BD14</f>
        <v>0</v>
      </c>
      <c r="BE270" s="11">
        <f>'VIS STOP cijfers'!BE14</f>
        <v>0</v>
      </c>
      <c r="BF270" s="11">
        <f>'VIS STOP cijfers'!BF14</f>
        <v>0</v>
      </c>
      <c r="BG270" s="11">
        <f>'VIS STOP cijfers'!BG14</f>
        <v>0</v>
      </c>
      <c r="BH270" s="11">
        <f>'VIS STOP cijfers'!BH14</f>
        <v>0</v>
      </c>
      <c r="BI270" s="11">
        <f>'VIS STOP cijfers'!BI14</f>
        <v>0</v>
      </c>
      <c r="BJ270" s="11">
        <f>'VIS STOP cijfers'!BJ14</f>
        <v>0</v>
      </c>
      <c r="BK270" s="49">
        <f>'VIS STOP cijfers'!BK14</f>
        <v>0</v>
      </c>
      <c r="BL270" s="11">
        <f>'VIS STOP cijfers'!BL14</f>
        <v>0</v>
      </c>
      <c r="BM270" s="11">
        <f>'VIS STOP cijfers'!BM14</f>
        <v>0</v>
      </c>
      <c r="BN270" s="11">
        <f>'VIS STOP cijfers'!BN14</f>
        <v>0</v>
      </c>
      <c r="BO270" s="11">
        <f>'VIS STOP cijfers'!BO14</f>
        <v>0</v>
      </c>
      <c r="BP270" s="11">
        <f>'VIS STOP cijfers'!BP14</f>
        <v>0</v>
      </c>
      <c r="BQ270" s="49">
        <f>'VIS STOP cijfers'!BQ14</f>
        <v>0</v>
      </c>
      <c r="BR270" s="11">
        <f>'VIS STOP cijfers'!BR14</f>
        <v>0</v>
      </c>
      <c r="BS270" s="11">
        <f>'VIS STOP cijfers'!BS14</f>
        <v>0</v>
      </c>
      <c r="BT270" s="11">
        <f>'VIS STOP cijfers'!BT14</f>
        <v>0</v>
      </c>
      <c r="BU270" s="11">
        <f>'VIS STOP cijfers'!BU14</f>
        <v>0</v>
      </c>
      <c r="BV270" s="11">
        <f>'VIS STOP cijfers'!BV14</f>
        <v>0</v>
      </c>
      <c r="BW270" s="11">
        <f>'VIS STOP cijfers'!BW14</f>
        <v>0</v>
      </c>
      <c r="BX270" s="47">
        <f>'VIS STOP cijfers'!BX14</f>
        <v>0</v>
      </c>
      <c r="BY270" s="49">
        <f>'VIS STOP cijfers'!BY14</f>
        <v>0</v>
      </c>
      <c r="BZ270" s="11">
        <f>'VIS STOP cijfers'!BZ14</f>
        <v>0</v>
      </c>
      <c r="CA270" s="11">
        <f>'VIS STOP cijfers'!CA14</f>
        <v>0</v>
      </c>
      <c r="CB270" s="11">
        <f>'VIS STOP cijfers'!CB14</f>
        <v>0</v>
      </c>
      <c r="CC270" s="11">
        <f>'VIS STOP cijfers'!CC14</f>
        <v>0</v>
      </c>
      <c r="CD270" s="11">
        <f>'VIS STOP cijfers'!CD14</f>
        <v>0</v>
      </c>
      <c r="CE270" s="11">
        <f>'VIS STOP cijfers'!CE14</f>
        <v>0</v>
      </c>
      <c r="CF270" s="11">
        <f>'VIS STOP cijfers'!CF14</f>
        <v>0</v>
      </c>
      <c r="CG270" s="11">
        <f>'VIS STOP cijfers'!CG14</f>
        <v>0</v>
      </c>
      <c r="CH270" s="11">
        <f>'VIS STOP cijfers'!CH14</f>
        <v>0</v>
      </c>
      <c r="CI270" s="11">
        <f>'VIS STOP cijfers'!CI14</f>
        <v>0</v>
      </c>
      <c r="CJ270" s="11">
        <f>'VIS STOP cijfers'!CJ14</f>
        <v>0</v>
      </c>
      <c r="CK270" s="11">
        <f>'VIS STOP cijfers'!CK14</f>
        <v>0</v>
      </c>
      <c r="CL270" s="49">
        <f>'VIS STOP cijfers'!CL14</f>
        <v>0</v>
      </c>
      <c r="CM270" s="11">
        <f>'VIS STOP cijfers'!CM14</f>
        <v>0</v>
      </c>
      <c r="CN270" s="11">
        <f>'VIS STOP cijfers'!CN14</f>
        <v>0</v>
      </c>
      <c r="CO270" s="11">
        <f>'VIS STOP cijfers'!CO14</f>
        <v>0</v>
      </c>
      <c r="CP270" s="11">
        <f>'VIS STOP cijfers'!CP14</f>
        <v>0</v>
      </c>
      <c r="CQ270" s="11">
        <f>'VIS STOP cijfers'!CQ14</f>
        <v>0</v>
      </c>
      <c r="CR270" s="11">
        <f>'VIS STOP cijfers'!CR14</f>
        <v>0</v>
      </c>
      <c r="CS270" s="11">
        <f>'VIS STOP cijfers'!CS14</f>
        <v>0</v>
      </c>
      <c r="CT270" s="11">
        <f>'VIS STOP cijfers'!CT14</f>
        <v>0</v>
      </c>
      <c r="CU270" s="11">
        <f>'VIS STOP cijfers'!CU14</f>
        <v>0</v>
      </c>
      <c r="CV270" s="11">
        <f>'VIS STOP cijfers'!CV14</f>
        <v>0</v>
      </c>
      <c r="CW270" s="11">
        <f>'VIS STOP cijfers'!CW14</f>
        <v>0</v>
      </c>
      <c r="CX270" s="11">
        <f>'VIS STOP cijfers'!CX14</f>
        <v>0</v>
      </c>
      <c r="CY270" s="26">
        <f>'VIS STOP cijfers'!CY14</f>
        <v>0</v>
      </c>
      <c r="CZ270" s="11">
        <f>'VIS STOP cijfers'!CZ14</f>
        <v>0</v>
      </c>
      <c r="DA270" s="11">
        <f>'VIS STOP cijfers'!DA14</f>
        <v>0</v>
      </c>
      <c r="DB270" s="11">
        <f>'VIS STOP cijfers'!DB14</f>
        <v>0</v>
      </c>
      <c r="DC270" s="11">
        <f>'VIS STOP cijfers'!DC14</f>
        <v>0</v>
      </c>
      <c r="DD270" s="11">
        <f>'VIS STOP cijfers'!DD14</f>
        <v>0</v>
      </c>
      <c r="DE270" s="11">
        <f>'VIS STOP cijfers'!DE14</f>
        <v>0</v>
      </c>
      <c r="DF270" s="11">
        <f>'VIS STOP cijfers'!DF14</f>
        <v>0</v>
      </c>
      <c r="DG270" s="11">
        <f>'VIS STOP cijfers'!DG14</f>
        <v>0</v>
      </c>
      <c r="DH270" s="11">
        <f>'VIS STOP cijfers'!DH14</f>
        <v>0</v>
      </c>
      <c r="DI270" s="11">
        <f>'VIS STOP cijfers'!DI14</f>
        <v>0</v>
      </c>
      <c r="DJ270" s="11">
        <f>'VIS STOP cijfers'!DJ14</f>
        <v>0</v>
      </c>
      <c r="DK270" s="11">
        <f>'VIS STOP cijfers'!DK14</f>
        <v>0</v>
      </c>
      <c r="DL270" s="26">
        <f>'VIS STOP cijfers'!DL14</f>
        <v>0</v>
      </c>
    </row>
    <row r="271" spans="1:116" s="165" customFormat="1">
      <c r="A271" s="47">
        <f>'VIS STOP cijfers'!A15</f>
        <v>0</v>
      </c>
      <c r="B271" s="49" t="str">
        <f>'VIS STOP cijfers'!B15</f>
        <v>WBNT</v>
      </c>
      <c r="C271" s="4" t="str">
        <f>'VIS STOP cijfers'!C15</f>
        <v>Visketen</v>
      </c>
      <c r="D271" s="4" t="str">
        <f>'VIS STOP cijfers'!D15</f>
        <v>VIS Kust en Binnenvisserij DG AGRO</v>
      </c>
      <c r="E271" s="4" t="str">
        <f>'VIS STOP cijfers'!E15</f>
        <v>Regulering recreatieve visserij</v>
      </c>
      <c r="F271" s="5" t="str">
        <f>'VIS STOP cijfers'!F15</f>
        <v>EL&amp;I AGRO</v>
      </c>
      <c r="G271" s="4">
        <f>'VIS STOP cijfers'!G15</f>
        <v>0</v>
      </c>
      <c r="H271" s="15">
        <f>'VIS STOP cijfers'!H15</f>
        <v>1000</v>
      </c>
      <c r="I271" s="625">
        <f>'VIS STOP cijfers'!I15</f>
        <v>0</v>
      </c>
      <c r="J271" s="11">
        <f>'VIS STOP cijfers'!J15</f>
        <v>0</v>
      </c>
      <c r="K271" s="11">
        <f>'VIS STOP cijfers'!K15</f>
        <v>0</v>
      </c>
      <c r="L271" s="11">
        <f>'VIS STOP cijfers'!L15</f>
        <v>0</v>
      </c>
      <c r="M271" s="11">
        <f>'VIS STOP cijfers'!M15</f>
        <v>0</v>
      </c>
      <c r="N271" s="11">
        <f>'VIS STOP cijfers'!N15</f>
        <v>0</v>
      </c>
      <c r="O271" s="11">
        <f>'VIS STOP cijfers'!O15</f>
        <v>0</v>
      </c>
      <c r="P271" s="11">
        <f>'VIS STOP cijfers'!P15</f>
        <v>0</v>
      </c>
      <c r="Q271" s="26">
        <f>'VIS STOP cijfers'!Q15</f>
        <v>1000</v>
      </c>
      <c r="R271" s="15">
        <f>'VIS STOP cijfers'!R15</f>
        <v>0</v>
      </c>
      <c r="S271" s="11">
        <f>'VIS STOP cijfers'!S15</f>
        <v>0</v>
      </c>
      <c r="T271" s="11">
        <f>'VIS STOP cijfers'!T15</f>
        <v>1000</v>
      </c>
      <c r="U271" s="11">
        <f>'VIS STOP cijfers'!U15</f>
        <v>0</v>
      </c>
      <c r="V271" s="11">
        <f>'VIS STOP cijfers'!V15</f>
        <v>0</v>
      </c>
      <c r="W271" s="11">
        <f>'VIS STOP cijfers'!W15</f>
        <v>0</v>
      </c>
      <c r="X271" s="11">
        <f>'VIS STOP cijfers'!X15</f>
        <v>0</v>
      </c>
      <c r="Y271" s="11">
        <f>'VIS STOP cijfers'!Y15</f>
        <v>0</v>
      </c>
      <c r="Z271" s="49">
        <f>'VIS STOP cijfers'!Z15</f>
        <v>1000</v>
      </c>
      <c r="AA271" s="11">
        <f>'VIS STOP cijfers'!AA15</f>
        <v>0</v>
      </c>
      <c r="AB271" s="11">
        <f>'VIS STOP cijfers'!AB15</f>
        <v>0</v>
      </c>
      <c r="AC271" s="11">
        <f>'VIS STOP cijfers'!AC15</f>
        <v>0</v>
      </c>
      <c r="AD271" s="11">
        <f>'VIS STOP cijfers'!AD15</f>
        <v>1000</v>
      </c>
      <c r="AE271" s="11">
        <f>'VIS STOP cijfers'!AE15</f>
        <v>0</v>
      </c>
      <c r="AF271" s="11">
        <f>'VIS STOP cijfers'!AF15</f>
        <v>0</v>
      </c>
      <c r="AG271" s="49">
        <f>'VIS STOP cijfers'!AG15</f>
        <v>0</v>
      </c>
      <c r="AH271" s="11">
        <f>'VIS STOP cijfers'!AH15</f>
        <v>0</v>
      </c>
      <c r="AI271" s="11">
        <f>'VIS STOP cijfers'!AI15</f>
        <v>0</v>
      </c>
      <c r="AJ271" s="11">
        <f>'VIS STOP cijfers'!AJ15</f>
        <v>0</v>
      </c>
      <c r="AK271" s="11">
        <f>'VIS STOP cijfers'!AK15</f>
        <v>0</v>
      </c>
      <c r="AL271" s="49">
        <f>'VIS STOP cijfers'!AL15</f>
        <v>0</v>
      </c>
      <c r="AM271" s="11">
        <f>'VIS STOP cijfers'!AM15</f>
        <v>0</v>
      </c>
      <c r="AN271" s="11">
        <f>'VIS STOP cijfers'!AN15</f>
        <v>250</v>
      </c>
      <c r="AO271" s="11">
        <f>'VIS STOP cijfers'!AO15</f>
        <v>250</v>
      </c>
      <c r="AP271" s="11">
        <f>'VIS STOP cijfers'!AP15</f>
        <v>250</v>
      </c>
      <c r="AQ271" s="11">
        <f>'VIS STOP cijfers'!AQ15</f>
        <v>250</v>
      </c>
      <c r="AR271" s="49">
        <f>'VIS STOP cijfers'!AR15</f>
        <v>0</v>
      </c>
      <c r="AS271" s="11">
        <f>'VIS STOP cijfers'!AS15</f>
        <v>0</v>
      </c>
      <c r="AT271" s="11">
        <f>'VIS STOP cijfers'!AT15</f>
        <v>0</v>
      </c>
      <c r="AU271" s="11">
        <f>'VIS STOP cijfers'!AU15</f>
        <v>0</v>
      </c>
      <c r="AV271" s="11">
        <f>'VIS STOP cijfers'!AV15</f>
        <v>0</v>
      </c>
      <c r="AW271" s="11">
        <f>'VIS STOP cijfers'!AW15</f>
        <v>0</v>
      </c>
      <c r="AX271" s="11">
        <f>'VIS STOP cijfers'!AX15</f>
        <v>0</v>
      </c>
      <c r="AY271" s="11">
        <f>'VIS STOP cijfers'!AY15</f>
        <v>0</v>
      </c>
      <c r="AZ271" s="11">
        <f>'VIS STOP cijfers'!AZ15</f>
        <v>0</v>
      </c>
      <c r="BA271" s="11">
        <f>'VIS STOP cijfers'!BA15</f>
        <v>0</v>
      </c>
      <c r="BB271" s="11">
        <f>'VIS STOP cijfers'!BB15</f>
        <v>0</v>
      </c>
      <c r="BC271" s="49">
        <f>'VIS STOP cijfers'!BC15</f>
        <v>0</v>
      </c>
      <c r="BD271" s="11">
        <f>'VIS STOP cijfers'!BD15</f>
        <v>0</v>
      </c>
      <c r="BE271" s="11">
        <f>'VIS STOP cijfers'!BE15</f>
        <v>0</v>
      </c>
      <c r="BF271" s="11">
        <f>'VIS STOP cijfers'!BF15</f>
        <v>0</v>
      </c>
      <c r="BG271" s="11">
        <f>'VIS STOP cijfers'!BG15</f>
        <v>0</v>
      </c>
      <c r="BH271" s="11">
        <f>'VIS STOP cijfers'!BH15</f>
        <v>0</v>
      </c>
      <c r="BI271" s="11">
        <f>'VIS STOP cijfers'!BI15</f>
        <v>0</v>
      </c>
      <c r="BJ271" s="11">
        <f>'VIS STOP cijfers'!BJ15</f>
        <v>0</v>
      </c>
      <c r="BK271" s="49">
        <f>'VIS STOP cijfers'!BK15</f>
        <v>0</v>
      </c>
      <c r="BL271" s="11">
        <f>'VIS STOP cijfers'!BL15</f>
        <v>0</v>
      </c>
      <c r="BM271" s="11">
        <f>'VIS STOP cijfers'!BM15</f>
        <v>0</v>
      </c>
      <c r="BN271" s="11">
        <f>'VIS STOP cijfers'!BN15</f>
        <v>0</v>
      </c>
      <c r="BO271" s="11">
        <f>'VIS STOP cijfers'!BO15</f>
        <v>0</v>
      </c>
      <c r="BP271" s="11">
        <f>'VIS STOP cijfers'!BP15</f>
        <v>0</v>
      </c>
      <c r="BQ271" s="49">
        <f>'VIS STOP cijfers'!BQ15</f>
        <v>0</v>
      </c>
      <c r="BR271" s="11">
        <f>'VIS STOP cijfers'!BR15</f>
        <v>0</v>
      </c>
      <c r="BS271" s="11">
        <f>'VIS STOP cijfers'!BS15</f>
        <v>0</v>
      </c>
      <c r="BT271" s="11">
        <f>'VIS STOP cijfers'!BT15</f>
        <v>0</v>
      </c>
      <c r="BU271" s="11">
        <f>'VIS STOP cijfers'!BU15</f>
        <v>0</v>
      </c>
      <c r="BV271" s="11">
        <f>'VIS STOP cijfers'!BV15</f>
        <v>0</v>
      </c>
      <c r="BW271" s="11">
        <f>'VIS STOP cijfers'!BW15</f>
        <v>0</v>
      </c>
      <c r="BX271" s="47">
        <f>'VIS STOP cijfers'!BX15</f>
        <v>0</v>
      </c>
      <c r="BY271" s="49">
        <f>'VIS STOP cijfers'!BY15</f>
        <v>1000</v>
      </c>
      <c r="BZ271" s="11">
        <f>'VIS STOP cijfers'!BZ15</f>
        <v>0</v>
      </c>
      <c r="CA271" s="11">
        <f>'VIS STOP cijfers'!CA15</f>
        <v>0</v>
      </c>
      <c r="CB271" s="11">
        <f>'VIS STOP cijfers'!CB15</f>
        <v>0</v>
      </c>
      <c r="CC271" s="11">
        <f>'VIS STOP cijfers'!CC15</f>
        <v>0</v>
      </c>
      <c r="CD271" s="11">
        <f>'VIS STOP cijfers'!CD15</f>
        <v>0</v>
      </c>
      <c r="CE271" s="11">
        <f>'VIS STOP cijfers'!CE15</f>
        <v>0</v>
      </c>
      <c r="CF271" s="11">
        <f>'VIS STOP cijfers'!CF15</f>
        <v>0</v>
      </c>
      <c r="CG271" s="11">
        <f>'VIS STOP cijfers'!CG15</f>
        <v>0</v>
      </c>
      <c r="CH271" s="11">
        <f>'VIS STOP cijfers'!CH15</f>
        <v>0</v>
      </c>
      <c r="CI271" s="11">
        <f>'VIS STOP cijfers'!CI15</f>
        <v>0</v>
      </c>
      <c r="CJ271" s="11">
        <f>'VIS STOP cijfers'!CJ15</f>
        <v>0</v>
      </c>
      <c r="CK271" s="11">
        <f>'VIS STOP cijfers'!CK15</f>
        <v>0</v>
      </c>
      <c r="CL271" s="49">
        <f>'VIS STOP cijfers'!CL15</f>
        <v>0</v>
      </c>
      <c r="CM271" s="11">
        <f>'VIS STOP cijfers'!CM15</f>
        <v>0</v>
      </c>
      <c r="CN271" s="11">
        <f>'VIS STOP cijfers'!CN15</f>
        <v>0</v>
      </c>
      <c r="CO271" s="11">
        <f>'VIS STOP cijfers'!CO15</f>
        <v>0</v>
      </c>
      <c r="CP271" s="11">
        <f>'VIS STOP cijfers'!CP15</f>
        <v>0</v>
      </c>
      <c r="CQ271" s="11">
        <f>'VIS STOP cijfers'!CQ15</f>
        <v>0</v>
      </c>
      <c r="CR271" s="11">
        <f>'VIS STOP cijfers'!CR15</f>
        <v>0</v>
      </c>
      <c r="CS271" s="11">
        <f>'VIS STOP cijfers'!CS15</f>
        <v>0</v>
      </c>
      <c r="CT271" s="11">
        <f>'VIS STOP cijfers'!CT15</f>
        <v>0</v>
      </c>
      <c r="CU271" s="11">
        <f>'VIS STOP cijfers'!CU15</f>
        <v>0</v>
      </c>
      <c r="CV271" s="11">
        <f>'VIS STOP cijfers'!CV15</f>
        <v>0</v>
      </c>
      <c r="CW271" s="11">
        <f>'VIS STOP cijfers'!CW15</f>
        <v>0</v>
      </c>
      <c r="CX271" s="11">
        <f>'VIS STOP cijfers'!CX15</f>
        <v>0</v>
      </c>
      <c r="CY271" s="26">
        <f>'VIS STOP cijfers'!CY15</f>
        <v>0</v>
      </c>
      <c r="CZ271" s="11">
        <f>'VIS STOP cijfers'!CZ15</f>
        <v>0</v>
      </c>
      <c r="DA271" s="11">
        <f>'VIS STOP cijfers'!DA15</f>
        <v>0</v>
      </c>
      <c r="DB271" s="11">
        <f>'VIS STOP cijfers'!DB15</f>
        <v>0</v>
      </c>
      <c r="DC271" s="11">
        <f>'VIS STOP cijfers'!DC15</f>
        <v>0</v>
      </c>
      <c r="DD271" s="11">
        <f>'VIS STOP cijfers'!DD15</f>
        <v>0</v>
      </c>
      <c r="DE271" s="11">
        <f>'VIS STOP cijfers'!DE15</f>
        <v>0</v>
      </c>
      <c r="DF271" s="11">
        <f>'VIS STOP cijfers'!DF15</f>
        <v>0</v>
      </c>
      <c r="DG271" s="11">
        <f>'VIS STOP cijfers'!DG15</f>
        <v>0</v>
      </c>
      <c r="DH271" s="11">
        <f>'VIS STOP cijfers'!DH15</f>
        <v>0</v>
      </c>
      <c r="DI271" s="11">
        <f>'VIS STOP cijfers'!DI15</f>
        <v>0</v>
      </c>
      <c r="DJ271" s="11">
        <f>'VIS STOP cijfers'!DJ15</f>
        <v>0</v>
      </c>
      <c r="DK271" s="11">
        <f>'VIS STOP cijfers'!DK15</f>
        <v>0</v>
      </c>
      <c r="DL271" s="26">
        <f>'VIS STOP cijfers'!DL15</f>
        <v>0</v>
      </c>
    </row>
    <row r="272" spans="1:116" s="165" customFormat="1">
      <c r="A272" s="47">
        <f>'VIS STOP cijfers'!A16</f>
        <v>0</v>
      </c>
      <c r="B272" s="49" t="str">
        <f>'VIS STOP cijfers'!B16</f>
        <v>WBNT</v>
      </c>
      <c r="C272" s="4" t="str">
        <f>'VIS STOP cijfers'!C16</f>
        <v>Visketen</v>
      </c>
      <c r="D272" s="4" t="str">
        <f>'VIS STOP cijfers'!D16</f>
        <v>VIS Kust en Binnenvisserij DG AGRO</v>
      </c>
      <c r="E272" s="4" t="str">
        <f>'VIS STOP cijfers'!E16</f>
        <v>Ontwikkelen expertise centrum binnenvisserij*</v>
      </c>
      <c r="F272" s="5" t="str">
        <f>'VIS STOP cijfers'!F16</f>
        <v>EL&amp;I AGRO</v>
      </c>
      <c r="G272" s="4">
        <f>'VIS STOP cijfers'!G16</f>
        <v>0</v>
      </c>
      <c r="H272" s="15">
        <f>'VIS STOP cijfers'!H16</f>
        <v>3000</v>
      </c>
      <c r="I272" s="625">
        <f>'VIS STOP cijfers'!I16</f>
        <v>0</v>
      </c>
      <c r="J272" s="11">
        <f>'VIS STOP cijfers'!J16</f>
        <v>0</v>
      </c>
      <c r="K272" s="11">
        <f>'VIS STOP cijfers'!K16</f>
        <v>0</v>
      </c>
      <c r="L272" s="11">
        <f>'VIS STOP cijfers'!L16</f>
        <v>0</v>
      </c>
      <c r="M272" s="11">
        <f>'VIS STOP cijfers'!M16</f>
        <v>0</v>
      </c>
      <c r="N272" s="11">
        <f>'VIS STOP cijfers'!N16</f>
        <v>0</v>
      </c>
      <c r="O272" s="11">
        <f>'VIS STOP cijfers'!O16</f>
        <v>0</v>
      </c>
      <c r="P272" s="11">
        <f>'VIS STOP cijfers'!P16</f>
        <v>0</v>
      </c>
      <c r="Q272" s="26">
        <f>'VIS STOP cijfers'!Q16</f>
        <v>3000</v>
      </c>
      <c r="R272" s="15">
        <f>'VIS STOP cijfers'!R16</f>
        <v>0</v>
      </c>
      <c r="S272" s="11">
        <f>'VIS STOP cijfers'!S16</f>
        <v>0</v>
      </c>
      <c r="T272" s="11">
        <f>'VIS STOP cijfers'!T16</f>
        <v>3000</v>
      </c>
      <c r="U272" s="11">
        <f>'VIS STOP cijfers'!U16</f>
        <v>0</v>
      </c>
      <c r="V272" s="11">
        <f>'VIS STOP cijfers'!V16</f>
        <v>0</v>
      </c>
      <c r="W272" s="11">
        <f>'VIS STOP cijfers'!W16</f>
        <v>0</v>
      </c>
      <c r="X272" s="11">
        <f>'VIS STOP cijfers'!X16</f>
        <v>0</v>
      </c>
      <c r="Y272" s="11">
        <f>'VIS STOP cijfers'!Y16</f>
        <v>0</v>
      </c>
      <c r="Z272" s="49">
        <f>'VIS STOP cijfers'!Z16</f>
        <v>3000</v>
      </c>
      <c r="AA272" s="11">
        <f>'VIS STOP cijfers'!AA16</f>
        <v>0</v>
      </c>
      <c r="AB272" s="11">
        <f>'VIS STOP cijfers'!AB16</f>
        <v>0</v>
      </c>
      <c r="AC272" s="11">
        <f>'VIS STOP cijfers'!AC16</f>
        <v>0</v>
      </c>
      <c r="AD272" s="11">
        <f>'VIS STOP cijfers'!AD16</f>
        <v>3000</v>
      </c>
      <c r="AE272" s="11">
        <f>'VIS STOP cijfers'!AE16</f>
        <v>0</v>
      </c>
      <c r="AF272" s="11">
        <f>'VIS STOP cijfers'!AF16</f>
        <v>0</v>
      </c>
      <c r="AG272" s="49">
        <f>'VIS STOP cijfers'!AG16</f>
        <v>0</v>
      </c>
      <c r="AH272" s="11">
        <f>'VIS STOP cijfers'!AH16</f>
        <v>0</v>
      </c>
      <c r="AI272" s="11">
        <f>'VIS STOP cijfers'!AI16</f>
        <v>0</v>
      </c>
      <c r="AJ272" s="11">
        <f>'VIS STOP cijfers'!AJ16</f>
        <v>0</v>
      </c>
      <c r="AK272" s="11">
        <f>'VIS STOP cijfers'!AK16</f>
        <v>0</v>
      </c>
      <c r="AL272" s="49">
        <f>'VIS STOP cijfers'!AL16</f>
        <v>0</v>
      </c>
      <c r="AM272" s="11">
        <f>'VIS STOP cijfers'!AM16</f>
        <v>0</v>
      </c>
      <c r="AN272" s="11">
        <f>'VIS STOP cijfers'!AN16</f>
        <v>750</v>
      </c>
      <c r="AO272" s="11">
        <f>'VIS STOP cijfers'!AO16</f>
        <v>750</v>
      </c>
      <c r="AP272" s="11">
        <f>'VIS STOP cijfers'!AP16</f>
        <v>750</v>
      </c>
      <c r="AQ272" s="11">
        <f>'VIS STOP cijfers'!AQ16</f>
        <v>750</v>
      </c>
      <c r="AR272" s="49">
        <f>'VIS STOP cijfers'!AR16</f>
        <v>0</v>
      </c>
      <c r="AS272" s="11">
        <f>'VIS STOP cijfers'!AS16</f>
        <v>0</v>
      </c>
      <c r="AT272" s="11">
        <f>'VIS STOP cijfers'!AT16</f>
        <v>0</v>
      </c>
      <c r="AU272" s="11">
        <f>'VIS STOP cijfers'!AU16</f>
        <v>0</v>
      </c>
      <c r="AV272" s="11">
        <f>'VIS STOP cijfers'!AV16</f>
        <v>0</v>
      </c>
      <c r="AW272" s="11">
        <f>'VIS STOP cijfers'!AW16</f>
        <v>0</v>
      </c>
      <c r="AX272" s="11">
        <f>'VIS STOP cijfers'!AX16</f>
        <v>0</v>
      </c>
      <c r="AY272" s="11">
        <f>'VIS STOP cijfers'!AY16</f>
        <v>0</v>
      </c>
      <c r="AZ272" s="11">
        <f>'VIS STOP cijfers'!AZ16</f>
        <v>0</v>
      </c>
      <c r="BA272" s="11">
        <f>'VIS STOP cijfers'!BA16</f>
        <v>0</v>
      </c>
      <c r="BB272" s="11">
        <f>'VIS STOP cijfers'!BB16</f>
        <v>0</v>
      </c>
      <c r="BC272" s="49">
        <f>'VIS STOP cijfers'!BC16</f>
        <v>0</v>
      </c>
      <c r="BD272" s="11">
        <f>'VIS STOP cijfers'!BD16</f>
        <v>0</v>
      </c>
      <c r="BE272" s="11">
        <f>'VIS STOP cijfers'!BE16</f>
        <v>0</v>
      </c>
      <c r="BF272" s="11">
        <f>'VIS STOP cijfers'!BF16</f>
        <v>0</v>
      </c>
      <c r="BG272" s="11">
        <f>'VIS STOP cijfers'!BG16</f>
        <v>0</v>
      </c>
      <c r="BH272" s="11">
        <f>'VIS STOP cijfers'!BH16</f>
        <v>0</v>
      </c>
      <c r="BI272" s="11">
        <f>'VIS STOP cijfers'!BI16</f>
        <v>0</v>
      </c>
      <c r="BJ272" s="11">
        <f>'VIS STOP cijfers'!BJ16</f>
        <v>0</v>
      </c>
      <c r="BK272" s="49">
        <f>'VIS STOP cijfers'!BK16</f>
        <v>0</v>
      </c>
      <c r="BL272" s="11">
        <f>'VIS STOP cijfers'!BL16</f>
        <v>0</v>
      </c>
      <c r="BM272" s="11">
        <f>'VIS STOP cijfers'!BM16</f>
        <v>0</v>
      </c>
      <c r="BN272" s="11">
        <f>'VIS STOP cijfers'!BN16</f>
        <v>0</v>
      </c>
      <c r="BO272" s="11">
        <f>'VIS STOP cijfers'!BO16</f>
        <v>0</v>
      </c>
      <c r="BP272" s="11">
        <f>'VIS STOP cijfers'!BP16</f>
        <v>0</v>
      </c>
      <c r="BQ272" s="49">
        <f>'VIS STOP cijfers'!BQ16</f>
        <v>0</v>
      </c>
      <c r="BR272" s="11">
        <f>'VIS STOP cijfers'!BR16</f>
        <v>0</v>
      </c>
      <c r="BS272" s="11">
        <f>'VIS STOP cijfers'!BS16</f>
        <v>0</v>
      </c>
      <c r="BT272" s="11">
        <f>'VIS STOP cijfers'!BT16</f>
        <v>0</v>
      </c>
      <c r="BU272" s="11">
        <f>'VIS STOP cijfers'!BU16</f>
        <v>0</v>
      </c>
      <c r="BV272" s="11">
        <f>'VIS STOP cijfers'!BV16</f>
        <v>0</v>
      </c>
      <c r="BW272" s="11">
        <f>'VIS STOP cijfers'!BW16</f>
        <v>0</v>
      </c>
      <c r="BX272" s="47">
        <f>'VIS STOP cijfers'!BX16</f>
        <v>0</v>
      </c>
      <c r="BY272" s="49">
        <f>'VIS STOP cijfers'!BY16</f>
        <v>3000</v>
      </c>
      <c r="BZ272" s="11">
        <f>'VIS STOP cijfers'!BZ16</f>
        <v>0</v>
      </c>
      <c r="CA272" s="11">
        <f>'VIS STOP cijfers'!CA16</f>
        <v>0</v>
      </c>
      <c r="CB272" s="11">
        <f>'VIS STOP cijfers'!CB16</f>
        <v>0</v>
      </c>
      <c r="CC272" s="11">
        <f>'VIS STOP cijfers'!CC16</f>
        <v>0</v>
      </c>
      <c r="CD272" s="11">
        <f>'VIS STOP cijfers'!CD16</f>
        <v>0</v>
      </c>
      <c r="CE272" s="11">
        <f>'VIS STOP cijfers'!CE16</f>
        <v>0</v>
      </c>
      <c r="CF272" s="11">
        <f>'VIS STOP cijfers'!CF16</f>
        <v>0</v>
      </c>
      <c r="CG272" s="11">
        <f>'VIS STOP cijfers'!CG16</f>
        <v>0</v>
      </c>
      <c r="CH272" s="11">
        <f>'VIS STOP cijfers'!CH16</f>
        <v>0</v>
      </c>
      <c r="CI272" s="11">
        <f>'VIS STOP cijfers'!CI16</f>
        <v>0</v>
      </c>
      <c r="CJ272" s="11">
        <f>'VIS STOP cijfers'!CJ16</f>
        <v>0</v>
      </c>
      <c r="CK272" s="11">
        <f>'VIS STOP cijfers'!CK16</f>
        <v>0</v>
      </c>
      <c r="CL272" s="49">
        <f>'VIS STOP cijfers'!CL16</f>
        <v>0</v>
      </c>
      <c r="CM272" s="11">
        <f>'VIS STOP cijfers'!CM16</f>
        <v>0</v>
      </c>
      <c r="CN272" s="11">
        <f>'VIS STOP cijfers'!CN16</f>
        <v>0</v>
      </c>
      <c r="CO272" s="11">
        <f>'VIS STOP cijfers'!CO16</f>
        <v>0</v>
      </c>
      <c r="CP272" s="11">
        <f>'VIS STOP cijfers'!CP16</f>
        <v>0</v>
      </c>
      <c r="CQ272" s="11">
        <f>'VIS STOP cijfers'!CQ16</f>
        <v>0</v>
      </c>
      <c r="CR272" s="11">
        <f>'VIS STOP cijfers'!CR16</f>
        <v>0</v>
      </c>
      <c r="CS272" s="11">
        <f>'VIS STOP cijfers'!CS16</f>
        <v>0</v>
      </c>
      <c r="CT272" s="11">
        <f>'VIS STOP cijfers'!CT16</f>
        <v>0</v>
      </c>
      <c r="CU272" s="11">
        <f>'VIS STOP cijfers'!CU16</f>
        <v>0</v>
      </c>
      <c r="CV272" s="11">
        <f>'VIS STOP cijfers'!CV16</f>
        <v>0</v>
      </c>
      <c r="CW272" s="11">
        <f>'VIS STOP cijfers'!CW16</f>
        <v>0</v>
      </c>
      <c r="CX272" s="11">
        <f>'VIS STOP cijfers'!CX16</f>
        <v>0</v>
      </c>
      <c r="CY272" s="26">
        <f>'VIS STOP cijfers'!CY16</f>
        <v>0</v>
      </c>
      <c r="CZ272" s="11">
        <f>'VIS STOP cijfers'!CZ16</f>
        <v>0</v>
      </c>
      <c r="DA272" s="11">
        <f>'VIS STOP cijfers'!DA16</f>
        <v>0</v>
      </c>
      <c r="DB272" s="11">
        <f>'VIS STOP cijfers'!DB16</f>
        <v>0</v>
      </c>
      <c r="DC272" s="11">
        <f>'VIS STOP cijfers'!DC16</f>
        <v>0</v>
      </c>
      <c r="DD272" s="11">
        <f>'VIS STOP cijfers'!DD16</f>
        <v>0</v>
      </c>
      <c r="DE272" s="11">
        <f>'VIS STOP cijfers'!DE16</f>
        <v>0</v>
      </c>
      <c r="DF272" s="11">
        <f>'VIS STOP cijfers'!DF16</f>
        <v>0</v>
      </c>
      <c r="DG272" s="11">
        <f>'VIS STOP cijfers'!DG16</f>
        <v>0</v>
      </c>
      <c r="DH272" s="11">
        <f>'VIS STOP cijfers'!DH16</f>
        <v>0</v>
      </c>
      <c r="DI272" s="11">
        <f>'VIS STOP cijfers'!DI16</f>
        <v>0</v>
      </c>
      <c r="DJ272" s="11">
        <f>'VIS STOP cijfers'!DJ16</f>
        <v>0</v>
      </c>
      <c r="DK272" s="11">
        <f>'VIS STOP cijfers'!DK16</f>
        <v>0</v>
      </c>
      <c r="DL272" s="26">
        <f>'VIS STOP cijfers'!DL16</f>
        <v>0</v>
      </c>
    </row>
    <row r="273" spans="1:116" s="165" customFormat="1">
      <c r="A273" s="47">
        <f>'VIS STOP cijfers'!A17</f>
        <v>0</v>
      </c>
      <c r="B273" s="49" t="str">
        <f>'VIS STOP cijfers'!B17</f>
        <v>WBNT</v>
      </c>
      <c r="C273" s="4" t="str">
        <f>'VIS STOP cijfers'!C17</f>
        <v>Visketen</v>
      </c>
      <c r="D273" s="4" t="str">
        <f>'VIS STOP cijfers'!D17</f>
        <v>VIS Kust en Binnenvisserij DG AGRO</v>
      </c>
      <c r="E273" s="4" t="str">
        <f>'VIS STOP cijfers'!E17</f>
        <v>Aalbeheer</v>
      </c>
      <c r="F273" s="5" t="str">
        <f>'VIS STOP cijfers'!F17</f>
        <v>EL&amp;I AGRO</v>
      </c>
      <c r="G273" s="4">
        <f>'VIS STOP cijfers'!G17</f>
        <v>0</v>
      </c>
      <c r="H273" s="15">
        <f>'VIS STOP cijfers'!H17</f>
        <v>2900</v>
      </c>
      <c r="I273" s="625">
        <f>'VIS STOP cijfers'!I17</f>
        <v>0</v>
      </c>
      <c r="J273" s="11">
        <f>'VIS STOP cijfers'!J17</f>
        <v>0</v>
      </c>
      <c r="K273" s="11">
        <f>'VIS STOP cijfers'!K17</f>
        <v>0</v>
      </c>
      <c r="L273" s="11">
        <f>'VIS STOP cijfers'!L17</f>
        <v>0</v>
      </c>
      <c r="M273" s="11">
        <f>'VIS STOP cijfers'!M17</f>
        <v>0</v>
      </c>
      <c r="N273" s="11">
        <f>'VIS STOP cijfers'!N17</f>
        <v>0</v>
      </c>
      <c r="O273" s="11">
        <f>'VIS STOP cijfers'!O17</f>
        <v>0</v>
      </c>
      <c r="P273" s="11">
        <f>'VIS STOP cijfers'!P17</f>
        <v>0</v>
      </c>
      <c r="Q273" s="26">
        <f>'VIS STOP cijfers'!Q17</f>
        <v>2900</v>
      </c>
      <c r="R273" s="15">
        <f>'VIS STOP cijfers'!R17</f>
        <v>0</v>
      </c>
      <c r="S273" s="11">
        <f>'VIS STOP cijfers'!S17</f>
        <v>0</v>
      </c>
      <c r="T273" s="11">
        <f>'VIS STOP cijfers'!T17</f>
        <v>2900</v>
      </c>
      <c r="U273" s="11">
        <f>'VIS STOP cijfers'!U17</f>
        <v>0</v>
      </c>
      <c r="V273" s="11">
        <f>'VIS STOP cijfers'!V17</f>
        <v>0</v>
      </c>
      <c r="W273" s="11">
        <f>'VIS STOP cijfers'!W17</f>
        <v>0</v>
      </c>
      <c r="X273" s="11">
        <f>'VIS STOP cijfers'!X17</f>
        <v>0</v>
      </c>
      <c r="Y273" s="11">
        <f>'VIS STOP cijfers'!Y17</f>
        <v>0</v>
      </c>
      <c r="Z273" s="49">
        <f>'VIS STOP cijfers'!Z17</f>
        <v>2900</v>
      </c>
      <c r="AA273" s="11">
        <f>'VIS STOP cijfers'!AA17</f>
        <v>0</v>
      </c>
      <c r="AB273" s="11">
        <f>'VIS STOP cijfers'!AB17</f>
        <v>0</v>
      </c>
      <c r="AC273" s="11">
        <f>'VIS STOP cijfers'!AC17</f>
        <v>0</v>
      </c>
      <c r="AD273" s="11">
        <f>'VIS STOP cijfers'!AD17</f>
        <v>2900</v>
      </c>
      <c r="AE273" s="11">
        <f>'VIS STOP cijfers'!AE17</f>
        <v>0</v>
      </c>
      <c r="AF273" s="11">
        <f>'VIS STOP cijfers'!AF17</f>
        <v>0</v>
      </c>
      <c r="AG273" s="49">
        <f>'VIS STOP cijfers'!AG17</f>
        <v>0</v>
      </c>
      <c r="AH273" s="11">
        <f>'VIS STOP cijfers'!AH17</f>
        <v>0</v>
      </c>
      <c r="AI273" s="11">
        <f>'VIS STOP cijfers'!AI17</f>
        <v>0</v>
      </c>
      <c r="AJ273" s="11">
        <f>'VIS STOP cijfers'!AJ17</f>
        <v>0</v>
      </c>
      <c r="AK273" s="11">
        <f>'VIS STOP cijfers'!AK17</f>
        <v>0</v>
      </c>
      <c r="AL273" s="49">
        <f>'VIS STOP cijfers'!AL17</f>
        <v>0</v>
      </c>
      <c r="AM273" s="11">
        <f>'VIS STOP cijfers'!AM17</f>
        <v>0</v>
      </c>
      <c r="AN273" s="11">
        <f>'VIS STOP cijfers'!AN17</f>
        <v>725</v>
      </c>
      <c r="AO273" s="11">
        <f>'VIS STOP cijfers'!AO17</f>
        <v>725</v>
      </c>
      <c r="AP273" s="11">
        <f>'VIS STOP cijfers'!AP17</f>
        <v>725</v>
      </c>
      <c r="AQ273" s="11">
        <f>'VIS STOP cijfers'!AQ17</f>
        <v>725</v>
      </c>
      <c r="AR273" s="49">
        <f>'VIS STOP cijfers'!AR17</f>
        <v>0</v>
      </c>
      <c r="AS273" s="11">
        <f>'VIS STOP cijfers'!AS17</f>
        <v>0</v>
      </c>
      <c r="AT273" s="11">
        <f>'VIS STOP cijfers'!AT17</f>
        <v>0</v>
      </c>
      <c r="AU273" s="11">
        <f>'VIS STOP cijfers'!AU17</f>
        <v>0</v>
      </c>
      <c r="AV273" s="11">
        <f>'VIS STOP cijfers'!AV17</f>
        <v>0</v>
      </c>
      <c r="AW273" s="11">
        <f>'VIS STOP cijfers'!AW17</f>
        <v>0</v>
      </c>
      <c r="AX273" s="11">
        <f>'VIS STOP cijfers'!AX17</f>
        <v>0</v>
      </c>
      <c r="AY273" s="11">
        <f>'VIS STOP cijfers'!AY17</f>
        <v>0</v>
      </c>
      <c r="AZ273" s="11">
        <f>'VIS STOP cijfers'!AZ17</f>
        <v>0</v>
      </c>
      <c r="BA273" s="11">
        <f>'VIS STOP cijfers'!BA17</f>
        <v>0</v>
      </c>
      <c r="BB273" s="11">
        <f>'VIS STOP cijfers'!BB17</f>
        <v>0</v>
      </c>
      <c r="BC273" s="49">
        <f>'VIS STOP cijfers'!BC17</f>
        <v>0</v>
      </c>
      <c r="BD273" s="11">
        <f>'VIS STOP cijfers'!BD17</f>
        <v>0</v>
      </c>
      <c r="BE273" s="11">
        <f>'VIS STOP cijfers'!BE17</f>
        <v>0</v>
      </c>
      <c r="BF273" s="11">
        <f>'VIS STOP cijfers'!BF17</f>
        <v>0</v>
      </c>
      <c r="BG273" s="11">
        <f>'VIS STOP cijfers'!BG17</f>
        <v>0</v>
      </c>
      <c r="BH273" s="11">
        <f>'VIS STOP cijfers'!BH17</f>
        <v>0</v>
      </c>
      <c r="BI273" s="11">
        <f>'VIS STOP cijfers'!BI17</f>
        <v>0</v>
      </c>
      <c r="BJ273" s="11">
        <f>'VIS STOP cijfers'!BJ17</f>
        <v>0</v>
      </c>
      <c r="BK273" s="49">
        <f>'VIS STOP cijfers'!BK17</f>
        <v>0</v>
      </c>
      <c r="BL273" s="11">
        <f>'VIS STOP cijfers'!BL17</f>
        <v>0</v>
      </c>
      <c r="BM273" s="11">
        <f>'VIS STOP cijfers'!BM17</f>
        <v>0</v>
      </c>
      <c r="BN273" s="11">
        <f>'VIS STOP cijfers'!BN17</f>
        <v>0</v>
      </c>
      <c r="BO273" s="11">
        <f>'VIS STOP cijfers'!BO17</f>
        <v>0</v>
      </c>
      <c r="BP273" s="11">
        <f>'VIS STOP cijfers'!BP17</f>
        <v>0</v>
      </c>
      <c r="BQ273" s="49">
        <f>'VIS STOP cijfers'!BQ17</f>
        <v>0</v>
      </c>
      <c r="BR273" s="11">
        <f>'VIS STOP cijfers'!BR17</f>
        <v>0</v>
      </c>
      <c r="BS273" s="11">
        <f>'VIS STOP cijfers'!BS17</f>
        <v>0</v>
      </c>
      <c r="BT273" s="11">
        <f>'VIS STOP cijfers'!BT17</f>
        <v>0</v>
      </c>
      <c r="BU273" s="11">
        <f>'VIS STOP cijfers'!BU17</f>
        <v>0</v>
      </c>
      <c r="BV273" s="11">
        <f>'VIS STOP cijfers'!BV17</f>
        <v>0</v>
      </c>
      <c r="BW273" s="11">
        <f>'VIS STOP cijfers'!BW17</f>
        <v>0</v>
      </c>
      <c r="BX273" s="47">
        <f>'VIS STOP cijfers'!BX17</f>
        <v>0</v>
      </c>
      <c r="BY273" s="49">
        <f>'VIS STOP cijfers'!BY17</f>
        <v>2900</v>
      </c>
      <c r="BZ273" s="11">
        <f>'VIS STOP cijfers'!BZ17</f>
        <v>0</v>
      </c>
      <c r="CA273" s="11">
        <f>'VIS STOP cijfers'!CA17</f>
        <v>0</v>
      </c>
      <c r="CB273" s="11">
        <f>'VIS STOP cijfers'!CB17</f>
        <v>0</v>
      </c>
      <c r="CC273" s="11">
        <f>'VIS STOP cijfers'!CC17</f>
        <v>0</v>
      </c>
      <c r="CD273" s="11">
        <f>'VIS STOP cijfers'!CD17</f>
        <v>0</v>
      </c>
      <c r="CE273" s="11">
        <f>'VIS STOP cijfers'!CE17</f>
        <v>0</v>
      </c>
      <c r="CF273" s="11">
        <f>'VIS STOP cijfers'!CF17</f>
        <v>0</v>
      </c>
      <c r="CG273" s="11">
        <f>'VIS STOP cijfers'!CG17</f>
        <v>0</v>
      </c>
      <c r="CH273" s="11">
        <f>'VIS STOP cijfers'!CH17</f>
        <v>0</v>
      </c>
      <c r="CI273" s="11">
        <f>'VIS STOP cijfers'!CI17</f>
        <v>0</v>
      </c>
      <c r="CJ273" s="11">
        <f>'VIS STOP cijfers'!CJ17</f>
        <v>0</v>
      </c>
      <c r="CK273" s="11">
        <f>'VIS STOP cijfers'!CK17</f>
        <v>0</v>
      </c>
      <c r="CL273" s="49">
        <f>'VIS STOP cijfers'!CL17</f>
        <v>0</v>
      </c>
      <c r="CM273" s="11">
        <f>'VIS STOP cijfers'!CM17</f>
        <v>0</v>
      </c>
      <c r="CN273" s="11">
        <f>'VIS STOP cijfers'!CN17</f>
        <v>0</v>
      </c>
      <c r="CO273" s="11">
        <f>'VIS STOP cijfers'!CO17</f>
        <v>0</v>
      </c>
      <c r="CP273" s="11">
        <f>'VIS STOP cijfers'!CP17</f>
        <v>0</v>
      </c>
      <c r="CQ273" s="11">
        <f>'VIS STOP cijfers'!CQ17</f>
        <v>0</v>
      </c>
      <c r="CR273" s="11">
        <f>'VIS STOP cijfers'!CR17</f>
        <v>0</v>
      </c>
      <c r="CS273" s="11">
        <f>'VIS STOP cijfers'!CS17</f>
        <v>0</v>
      </c>
      <c r="CT273" s="11">
        <f>'VIS STOP cijfers'!CT17</f>
        <v>0</v>
      </c>
      <c r="CU273" s="11">
        <f>'VIS STOP cijfers'!CU17</f>
        <v>0</v>
      </c>
      <c r="CV273" s="11">
        <f>'VIS STOP cijfers'!CV17</f>
        <v>0</v>
      </c>
      <c r="CW273" s="11">
        <f>'VIS STOP cijfers'!CW17</f>
        <v>0</v>
      </c>
      <c r="CX273" s="11">
        <f>'VIS STOP cijfers'!CX17</f>
        <v>0</v>
      </c>
      <c r="CY273" s="26">
        <f>'VIS STOP cijfers'!CY17</f>
        <v>0</v>
      </c>
      <c r="CZ273" s="11">
        <f>'VIS STOP cijfers'!CZ17</f>
        <v>0</v>
      </c>
      <c r="DA273" s="11">
        <f>'VIS STOP cijfers'!DA17</f>
        <v>0</v>
      </c>
      <c r="DB273" s="11">
        <f>'VIS STOP cijfers'!DB17</f>
        <v>0</v>
      </c>
      <c r="DC273" s="11">
        <f>'VIS STOP cijfers'!DC17</f>
        <v>0</v>
      </c>
      <c r="DD273" s="11">
        <f>'VIS STOP cijfers'!DD17</f>
        <v>0</v>
      </c>
      <c r="DE273" s="11">
        <f>'VIS STOP cijfers'!DE17</f>
        <v>0</v>
      </c>
      <c r="DF273" s="11">
        <f>'VIS STOP cijfers'!DF17</f>
        <v>0</v>
      </c>
      <c r="DG273" s="11">
        <f>'VIS STOP cijfers'!DG17</f>
        <v>0</v>
      </c>
      <c r="DH273" s="11">
        <f>'VIS STOP cijfers'!DH17</f>
        <v>0</v>
      </c>
      <c r="DI273" s="11">
        <f>'VIS STOP cijfers'!DI17</f>
        <v>0</v>
      </c>
      <c r="DJ273" s="11">
        <f>'VIS STOP cijfers'!DJ17</f>
        <v>0</v>
      </c>
      <c r="DK273" s="11">
        <f>'VIS STOP cijfers'!DK17</f>
        <v>0</v>
      </c>
      <c r="DL273" s="26">
        <f>'VIS STOP cijfers'!DL17</f>
        <v>0</v>
      </c>
    </row>
    <row r="274" spans="1:116" s="165" customFormat="1">
      <c r="A274" s="47">
        <f>'VIS STOP cijfers'!A18</f>
        <v>0</v>
      </c>
      <c r="B274" s="49" t="str">
        <f>'VIS STOP cijfers'!B18</f>
        <v>WBNT</v>
      </c>
      <c r="C274" s="4" t="str">
        <f>'VIS STOP cijfers'!C18</f>
        <v>Visketen</v>
      </c>
      <c r="D274" s="4" t="str">
        <f>'VIS STOP cijfers'!D18</f>
        <v>VIS Kust en Binnenvisserij DG AGRO</v>
      </c>
      <c r="E274" s="519" t="str">
        <f>'VIS STOP cijfers'!E18</f>
        <v>Nationale maatregelen zeebaars</v>
      </c>
      <c r="F274" s="5" t="str">
        <f>'VIS STOP cijfers'!F18</f>
        <v>EL&amp;I AGRO</v>
      </c>
      <c r="G274" s="4">
        <f>'VIS STOP cijfers'!G18</f>
        <v>0</v>
      </c>
      <c r="H274" s="520" t="str">
        <f>'VIS STOP cijfers'!H18</f>
        <v>pm</v>
      </c>
      <c r="I274" s="627" t="str">
        <f>'VIS STOP cijfers'!I18</f>
        <v>afankelijk beleid</v>
      </c>
      <c r="J274" s="519">
        <f>'VIS STOP cijfers'!J18</f>
        <v>0</v>
      </c>
      <c r="K274" s="519">
        <f>'VIS STOP cijfers'!K18</f>
        <v>0</v>
      </c>
      <c r="L274" s="519">
        <f>'VIS STOP cijfers'!L18</f>
        <v>0</v>
      </c>
      <c r="M274" s="11">
        <f>'VIS STOP cijfers'!M18</f>
        <v>0</v>
      </c>
      <c r="N274" s="11">
        <f>'VIS STOP cijfers'!N18</f>
        <v>0</v>
      </c>
      <c r="O274" s="11">
        <f>'VIS STOP cijfers'!O18</f>
        <v>0</v>
      </c>
      <c r="P274" s="11">
        <f>'VIS STOP cijfers'!P18</f>
        <v>0</v>
      </c>
      <c r="Q274" s="26">
        <f>'VIS STOP cijfers'!Q18</f>
        <v>0</v>
      </c>
      <c r="R274" s="15">
        <f>'VIS STOP cijfers'!R18</f>
        <v>0</v>
      </c>
      <c r="S274" s="11">
        <f>'VIS STOP cijfers'!S18</f>
        <v>0</v>
      </c>
      <c r="T274" s="11">
        <f>'VIS STOP cijfers'!T18</f>
        <v>0</v>
      </c>
      <c r="U274" s="11">
        <f>'VIS STOP cijfers'!U18</f>
        <v>0</v>
      </c>
      <c r="V274" s="11">
        <f>'VIS STOP cijfers'!V18</f>
        <v>0</v>
      </c>
      <c r="W274" s="11">
        <f>'VIS STOP cijfers'!W18</f>
        <v>0</v>
      </c>
      <c r="X274" s="11">
        <f>'VIS STOP cijfers'!X18</f>
        <v>0</v>
      </c>
      <c r="Y274" s="11">
        <f>'VIS STOP cijfers'!Y18</f>
        <v>0</v>
      </c>
      <c r="Z274" s="49">
        <f>'VIS STOP cijfers'!Z18</f>
        <v>0</v>
      </c>
      <c r="AA274" s="519">
        <f>'VIS STOP cijfers'!AA18</f>
        <v>0</v>
      </c>
      <c r="AB274" s="519">
        <f>'VIS STOP cijfers'!AB18</f>
        <v>0</v>
      </c>
      <c r="AC274" s="519">
        <f>'VIS STOP cijfers'!AC18</f>
        <v>0</v>
      </c>
      <c r="AD274" s="519">
        <f>'VIS STOP cijfers'!AD18</f>
        <v>0</v>
      </c>
      <c r="AE274" s="519">
        <f>'VIS STOP cijfers'!AE18</f>
        <v>0</v>
      </c>
      <c r="AF274" s="519">
        <f>'VIS STOP cijfers'!AF18</f>
        <v>0</v>
      </c>
      <c r="AG274" s="49">
        <f>'VIS STOP cijfers'!AG18</f>
        <v>0</v>
      </c>
      <c r="AH274" s="11">
        <f>'VIS STOP cijfers'!AH18</f>
        <v>0</v>
      </c>
      <c r="AI274" s="11">
        <f>'VIS STOP cijfers'!AI18</f>
        <v>0</v>
      </c>
      <c r="AJ274" s="11">
        <f>'VIS STOP cijfers'!AJ18</f>
        <v>0</v>
      </c>
      <c r="AK274" s="11">
        <f>'VIS STOP cijfers'!AK18</f>
        <v>0</v>
      </c>
      <c r="AL274" s="49">
        <f>'VIS STOP cijfers'!AL18</f>
        <v>0</v>
      </c>
      <c r="AM274" s="11">
        <f>'VIS STOP cijfers'!AM18</f>
        <v>0</v>
      </c>
      <c r="AN274" s="11">
        <f>'VIS STOP cijfers'!AN18</f>
        <v>0</v>
      </c>
      <c r="AO274" s="11">
        <f>'VIS STOP cijfers'!AO18</f>
        <v>0</v>
      </c>
      <c r="AP274" s="11">
        <f>'VIS STOP cijfers'!AP18</f>
        <v>0</v>
      </c>
      <c r="AQ274" s="11">
        <f>'VIS STOP cijfers'!AQ18</f>
        <v>0</v>
      </c>
      <c r="AR274" s="49">
        <f>'VIS STOP cijfers'!AR18</f>
        <v>0</v>
      </c>
      <c r="AS274" s="11">
        <f>'VIS STOP cijfers'!AS18</f>
        <v>0</v>
      </c>
      <c r="AT274" s="11">
        <f>'VIS STOP cijfers'!AT18</f>
        <v>0</v>
      </c>
      <c r="AU274" s="11">
        <f>'VIS STOP cijfers'!AU18</f>
        <v>0</v>
      </c>
      <c r="AV274" s="11">
        <f>'VIS STOP cijfers'!AV18</f>
        <v>0</v>
      </c>
      <c r="AW274" s="11">
        <f>'VIS STOP cijfers'!AW18</f>
        <v>0</v>
      </c>
      <c r="AX274" s="11">
        <f>'VIS STOP cijfers'!AX18</f>
        <v>0</v>
      </c>
      <c r="AY274" s="11">
        <f>'VIS STOP cijfers'!AY18</f>
        <v>0</v>
      </c>
      <c r="AZ274" s="11">
        <f>'VIS STOP cijfers'!AZ18</f>
        <v>0</v>
      </c>
      <c r="BA274" s="11">
        <f>'VIS STOP cijfers'!BA18</f>
        <v>0</v>
      </c>
      <c r="BB274" s="11">
        <f>'VIS STOP cijfers'!BB18</f>
        <v>0</v>
      </c>
      <c r="BC274" s="49">
        <f>'VIS STOP cijfers'!BC18</f>
        <v>0</v>
      </c>
      <c r="BD274" s="11">
        <f>'VIS STOP cijfers'!BD18</f>
        <v>0</v>
      </c>
      <c r="BE274" s="11">
        <f>'VIS STOP cijfers'!BE18</f>
        <v>0</v>
      </c>
      <c r="BF274" s="11">
        <f>'VIS STOP cijfers'!BF18</f>
        <v>0</v>
      </c>
      <c r="BG274" s="11">
        <f>'VIS STOP cijfers'!BG18</f>
        <v>0</v>
      </c>
      <c r="BH274" s="11">
        <f>'VIS STOP cijfers'!BH18</f>
        <v>0</v>
      </c>
      <c r="BI274" s="11">
        <f>'VIS STOP cijfers'!BI18</f>
        <v>0</v>
      </c>
      <c r="BJ274" s="11">
        <f>'VIS STOP cijfers'!BJ18</f>
        <v>0</v>
      </c>
      <c r="BK274" s="49">
        <f>'VIS STOP cijfers'!BK18</f>
        <v>0</v>
      </c>
      <c r="BL274" s="11">
        <f>'VIS STOP cijfers'!BL18</f>
        <v>0</v>
      </c>
      <c r="BM274" s="11">
        <f>'VIS STOP cijfers'!BM18</f>
        <v>0</v>
      </c>
      <c r="BN274" s="11">
        <f>'VIS STOP cijfers'!BN18</f>
        <v>0</v>
      </c>
      <c r="BO274" s="11">
        <f>'VIS STOP cijfers'!BO18</f>
        <v>0</v>
      </c>
      <c r="BP274" s="11">
        <f>'VIS STOP cijfers'!BP18</f>
        <v>0</v>
      </c>
      <c r="BQ274" s="49">
        <f>'VIS STOP cijfers'!BQ18</f>
        <v>0</v>
      </c>
      <c r="BR274" s="11">
        <f>'VIS STOP cijfers'!BR18</f>
        <v>0</v>
      </c>
      <c r="BS274" s="11">
        <f>'VIS STOP cijfers'!BS18</f>
        <v>0</v>
      </c>
      <c r="BT274" s="11">
        <f>'VIS STOP cijfers'!BT18</f>
        <v>0</v>
      </c>
      <c r="BU274" s="11">
        <f>'VIS STOP cijfers'!BU18</f>
        <v>0</v>
      </c>
      <c r="BV274" s="11">
        <f>'VIS STOP cijfers'!BV18</f>
        <v>0</v>
      </c>
      <c r="BW274" s="11">
        <f>'VIS STOP cijfers'!BW18</f>
        <v>0</v>
      </c>
      <c r="BX274" s="47">
        <f>'VIS STOP cijfers'!BX18</f>
        <v>0</v>
      </c>
      <c r="BY274" s="49">
        <f>'VIS STOP cijfers'!BY18</f>
        <v>0</v>
      </c>
      <c r="BZ274" s="11">
        <f>'VIS STOP cijfers'!BZ18</f>
        <v>0</v>
      </c>
      <c r="CA274" s="11">
        <f>'VIS STOP cijfers'!CA18</f>
        <v>0</v>
      </c>
      <c r="CB274" s="11">
        <f>'VIS STOP cijfers'!CB18</f>
        <v>0</v>
      </c>
      <c r="CC274" s="11">
        <f>'VIS STOP cijfers'!CC18</f>
        <v>0</v>
      </c>
      <c r="CD274" s="11">
        <f>'VIS STOP cijfers'!CD18</f>
        <v>0</v>
      </c>
      <c r="CE274" s="11">
        <f>'VIS STOP cijfers'!CE18</f>
        <v>0</v>
      </c>
      <c r="CF274" s="11">
        <f>'VIS STOP cijfers'!CF18</f>
        <v>0</v>
      </c>
      <c r="CG274" s="11">
        <f>'VIS STOP cijfers'!CG18</f>
        <v>0</v>
      </c>
      <c r="CH274" s="11">
        <f>'VIS STOP cijfers'!CH18</f>
        <v>0</v>
      </c>
      <c r="CI274" s="11">
        <f>'VIS STOP cijfers'!CI18</f>
        <v>0</v>
      </c>
      <c r="CJ274" s="11">
        <f>'VIS STOP cijfers'!CJ18</f>
        <v>0</v>
      </c>
      <c r="CK274" s="11">
        <f>'VIS STOP cijfers'!CK18</f>
        <v>0</v>
      </c>
      <c r="CL274" s="49">
        <f>'VIS STOP cijfers'!CL18</f>
        <v>0</v>
      </c>
      <c r="CM274" s="11">
        <f>'VIS STOP cijfers'!CM18</f>
        <v>0</v>
      </c>
      <c r="CN274" s="11">
        <f>'VIS STOP cijfers'!CN18</f>
        <v>0</v>
      </c>
      <c r="CO274" s="11">
        <f>'VIS STOP cijfers'!CO18</f>
        <v>0</v>
      </c>
      <c r="CP274" s="11">
        <f>'VIS STOP cijfers'!CP18</f>
        <v>0</v>
      </c>
      <c r="CQ274" s="11">
        <f>'VIS STOP cijfers'!CQ18</f>
        <v>0</v>
      </c>
      <c r="CR274" s="11">
        <f>'VIS STOP cijfers'!CR18</f>
        <v>0</v>
      </c>
      <c r="CS274" s="11">
        <f>'VIS STOP cijfers'!CS18</f>
        <v>0</v>
      </c>
      <c r="CT274" s="11">
        <f>'VIS STOP cijfers'!CT18</f>
        <v>0</v>
      </c>
      <c r="CU274" s="11">
        <f>'VIS STOP cijfers'!CU18</f>
        <v>0</v>
      </c>
      <c r="CV274" s="11">
        <f>'VIS STOP cijfers'!CV18</f>
        <v>0</v>
      </c>
      <c r="CW274" s="11">
        <f>'VIS STOP cijfers'!CW18</f>
        <v>0</v>
      </c>
      <c r="CX274" s="11">
        <f>'VIS STOP cijfers'!CX18</f>
        <v>0</v>
      </c>
      <c r="CY274" s="26">
        <f>'VIS STOP cijfers'!CY18</f>
        <v>0</v>
      </c>
      <c r="CZ274" s="11">
        <f>'VIS STOP cijfers'!CZ18</f>
        <v>0</v>
      </c>
      <c r="DA274" s="11">
        <f>'VIS STOP cijfers'!DA18</f>
        <v>0</v>
      </c>
      <c r="DB274" s="11">
        <f>'VIS STOP cijfers'!DB18</f>
        <v>0</v>
      </c>
      <c r="DC274" s="11">
        <f>'VIS STOP cijfers'!DC18</f>
        <v>0</v>
      </c>
      <c r="DD274" s="11">
        <f>'VIS STOP cijfers'!DD18</f>
        <v>0</v>
      </c>
      <c r="DE274" s="11">
        <f>'VIS STOP cijfers'!DE18</f>
        <v>0</v>
      </c>
      <c r="DF274" s="11">
        <f>'VIS STOP cijfers'!DF18</f>
        <v>0</v>
      </c>
      <c r="DG274" s="11">
        <f>'VIS STOP cijfers'!DG18</f>
        <v>0</v>
      </c>
      <c r="DH274" s="11">
        <f>'VIS STOP cijfers'!DH18</f>
        <v>0</v>
      </c>
      <c r="DI274" s="11">
        <f>'VIS STOP cijfers'!DI18</f>
        <v>0</v>
      </c>
      <c r="DJ274" s="11">
        <f>'VIS STOP cijfers'!DJ18</f>
        <v>0</v>
      </c>
      <c r="DK274" s="11">
        <f>'VIS STOP cijfers'!DK18</f>
        <v>0</v>
      </c>
      <c r="DL274" s="26">
        <f>'VIS STOP cijfers'!DL18</f>
        <v>0</v>
      </c>
    </row>
    <row r="275" spans="1:116" s="165" customFormat="1">
      <c r="A275" s="47">
        <f>'VIS STOP cijfers'!A19</f>
        <v>0</v>
      </c>
      <c r="B275" s="49" t="str">
        <f>'VIS STOP cijfers'!B19</f>
        <v>WBNT</v>
      </c>
      <c r="C275" s="4" t="str">
        <f>'VIS STOP cijfers'!C19</f>
        <v>Visketen</v>
      </c>
      <c r="D275" s="4" t="str">
        <f>'VIS STOP cijfers'!D19</f>
        <v>VIS Kust en Binnenvisserij DG AGRO</v>
      </c>
      <c r="E275" s="4" t="str">
        <f>'VIS STOP cijfers'!E19</f>
        <v>Samenwerking met IOD</v>
      </c>
      <c r="F275" s="5" t="str">
        <f>'VIS STOP cijfers'!F19</f>
        <v>EL&amp;I AGRO</v>
      </c>
      <c r="G275" s="4">
        <f>'VIS STOP cijfers'!G19</f>
        <v>0</v>
      </c>
      <c r="H275" s="15">
        <f>'VIS STOP cijfers'!H19</f>
        <v>600</v>
      </c>
      <c r="I275" s="625">
        <f>'VIS STOP cijfers'!I19</f>
        <v>0</v>
      </c>
      <c r="J275" s="11">
        <f>'VIS STOP cijfers'!J19</f>
        <v>0</v>
      </c>
      <c r="K275" s="11">
        <f>'VIS STOP cijfers'!K19</f>
        <v>0</v>
      </c>
      <c r="L275" s="11">
        <f>'VIS STOP cijfers'!L19</f>
        <v>0</v>
      </c>
      <c r="M275" s="11">
        <f>'VIS STOP cijfers'!M19</f>
        <v>0</v>
      </c>
      <c r="N275" s="11">
        <f>'VIS STOP cijfers'!N19</f>
        <v>0</v>
      </c>
      <c r="O275" s="11">
        <f>'VIS STOP cijfers'!O19</f>
        <v>0</v>
      </c>
      <c r="P275" s="11">
        <f>'VIS STOP cijfers'!P19</f>
        <v>0</v>
      </c>
      <c r="Q275" s="26">
        <f>'VIS STOP cijfers'!Q19</f>
        <v>600</v>
      </c>
      <c r="R275" s="15">
        <f>'VIS STOP cijfers'!R19</f>
        <v>0</v>
      </c>
      <c r="S275" s="11">
        <f>'VIS STOP cijfers'!S19</f>
        <v>0</v>
      </c>
      <c r="T275" s="11">
        <f>'VIS STOP cijfers'!T19</f>
        <v>600</v>
      </c>
      <c r="U275" s="11">
        <f>'VIS STOP cijfers'!U19</f>
        <v>0</v>
      </c>
      <c r="V275" s="11">
        <f>'VIS STOP cijfers'!V19</f>
        <v>0</v>
      </c>
      <c r="W275" s="11">
        <f>'VIS STOP cijfers'!W19</f>
        <v>0</v>
      </c>
      <c r="X275" s="11">
        <f>'VIS STOP cijfers'!X19</f>
        <v>0</v>
      </c>
      <c r="Y275" s="11">
        <f>'VIS STOP cijfers'!Y19</f>
        <v>0</v>
      </c>
      <c r="Z275" s="49">
        <f>'VIS STOP cijfers'!Z19</f>
        <v>600</v>
      </c>
      <c r="AA275" s="11">
        <f>'VIS STOP cijfers'!AA19</f>
        <v>0</v>
      </c>
      <c r="AB275" s="11">
        <f>'VIS STOP cijfers'!AB19</f>
        <v>0</v>
      </c>
      <c r="AC275" s="11">
        <f>'VIS STOP cijfers'!AC19</f>
        <v>0</v>
      </c>
      <c r="AD275" s="11">
        <f>'VIS STOP cijfers'!AD19</f>
        <v>600</v>
      </c>
      <c r="AE275" s="11">
        <f>'VIS STOP cijfers'!AE19</f>
        <v>0</v>
      </c>
      <c r="AF275" s="11">
        <f>'VIS STOP cijfers'!AF19</f>
        <v>0</v>
      </c>
      <c r="AG275" s="49">
        <f>'VIS STOP cijfers'!AG19</f>
        <v>0</v>
      </c>
      <c r="AH275" s="11">
        <f>'VIS STOP cijfers'!AH19</f>
        <v>0</v>
      </c>
      <c r="AI275" s="11">
        <f>'VIS STOP cijfers'!AI19</f>
        <v>0</v>
      </c>
      <c r="AJ275" s="11">
        <f>'VIS STOP cijfers'!AJ19</f>
        <v>0</v>
      </c>
      <c r="AK275" s="11">
        <f>'VIS STOP cijfers'!AK19</f>
        <v>0</v>
      </c>
      <c r="AL275" s="49">
        <f>'VIS STOP cijfers'!AL19</f>
        <v>0</v>
      </c>
      <c r="AM275" s="11">
        <f>'VIS STOP cijfers'!AM19</f>
        <v>0</v>
      </c>
      <c r="AN275" s="11">
        <f>'VIS STOP cijfers'!AN19</f>
        <v>150</v>
      </c>
      <c r="AO275" s="11">
        <f>'VIS STOP cijfers'!AO19</f>
        <v>150</v>
      </c>
      <c r="AP275" s="11">
        <f>'VIS STOP cijfers'!AP19</f>
        <v>150</v>
      </c>
      <c r="AQ275" s="11">
        <f>'VIS STOP cijfers'!AQ19</f>
        <v>150</v>
      </c>
      <c r="AR275" s="49">
        <f>'VIS STOP cijfers'!AR19</f>
        <v>0</v>
      </c>
      <c r="AS275" s="11">
        <f>'VIS STOP cijfers'!AS19</f>
        <v>0</v>
      </c>
      <c r="AT275" s="11">
        <f>'VIS STOP cijfers'!AT19</f>
        <v>0</v>
      </c>
      <c r="AU275" s="11">
        <f>'VIS STOP cijfers'!AU19</f>
        <v>0</v>
      </c>
      <c r="AV275" s="11">
        <f>'VIS STOP cijfers'!AV19</f>
        <v>0</v>
      </c>
      <c r="AW275" s="11">
        <f>'VIS STOP cijfers'!AW19</f>
        <v>0</v>
      </c>
      <c r="AX275" s="11">
        <f>'VIS STOP cijfers'!AX19</f>
        <v>0</v>
      </c>
      <c r="AY275" s="11">
        <f>'VIS STOP cijfers'!AY19</f>
        <v>0</v>
      </c>
      <c r="AZ275" s="11">
        <f>'VIS STOP cijfers'!AZ19</f>
        <v>0</v>
      </c>
      <c r="BA275" s="11">
        <f>'VIS STOP cijfers'!BA19</f>
        <v>0</v>
      </c>
      <c r="BB275" s="11">
        <f>'VIS STOP cijfers'!BB19</f>
        <v>0</v>
      </c>
      <c r="BC275" s="49">
        <f>'VIS STOP cijfers'!BC19</f>
        <v>0</v>
      </c>
      <c r="BD275" s="11">
        <f>'VIS STOP cijfers'!BD19</f>
        <v>0</v>
      </c>
      <c r="BE275" s="11">
        <f>'VIS STOP cijfers'!BE19</f>
        <v>0</v>
      </c>
      <c r="BF275" s="11">
        <f>'VIS STOP cijfers'!BF19</f>
        <v>0</v>
      </c>
      <c r="BG275" s="11">
        <f>'VIS STOP cijfers'!BG19</f>
        <v>0</v>
      </c>
      <c r="BH275" s="11">
        <f>'VIS STOP cijfers'!BH19</f>
        <v>0</v>
      </c>
      <c r="BI275" s="11">
        <f>'VIS STOP cijfers'!BI19</f>
        <v>0</v>
      </c>
      <c r="BJ275" s="11">
        <f>'VIS STOP cijfers'!BJ19</f>
        <v>0</v>
      </c>
      <c r="BK275" s="49">
        <f>'VIS STOP cijfers'!BK19</f>
        <v>0</v>
      </c>
      <c r="BL275" s="11">
        <f>'VIS STOP cijfers'!BL19</f>
        <v>0</v>
      </c>
      <c r="BM275" s="11">
        <f>'VIS STOP cijfers'!BM19</f>
        <v>0</v>
      </c>
      <c r="BN275" s="11">
        <f>'VIS STOP cijfers'!BN19</f>
        <v>0</v>
      </c>
      <c r="BO275" s="11">
        <f>'VIS STOP cijfers'!BO19</f>
        <v>0</v>
      </c>
      <c r="BP275" s="11">
        <f>'VIS STOP cijfers'!BP19</f>
        <v>0</v>
      </c>
      <c r="BQ275" s="49">
        <f>'VIS STOP cijfers'!BQ19</f>
        <v>0</v>
      </c>
      <c r="BR275" s="11">
        <f>'VIS STOP cijfers'!BR19</f>
        <v>0</v>
      </c>
      <c r="BS275" s="11">
        <f>'VIS STOP cijfers'!BS19</f>
        <v>0</v>
      </c>
      <c r="BT275" s="11">
        <f>'VIS STOP cijfers'!BT19</f>
        <v>0</v>
      </c>
      <c r="BU275" s="11">
        <f>'VIS STOP cijfers'!BU19</f>
        <v>0</v>
      </c>
      <c r="BV275" s="11">
        <f>'VIS STOP cijfers'!BV19</f>
        <v>0</v>
      </c>
      <c r="BW275" s="11">
        <f>'VIS STOP cijfers'!BW19</f>
        <v>0</v>
      </c>
      <c r="BX275" s="47">
        <f>'VIS STOP cijfers'!BX19</f>
        <v>0</v>
      </c>
      <c r="BY275" s="49">
        <f>'VIS STOP cijfers'!BY19</f>
        <v>600</v>
      </c>
      <c r="BZ275" s="11">
        <f>'VIS STOP cijfers'!BZ19</f>
        <v>0</v>
      </c>
      <c r="CA275" s="11">
        <f>'VIS STOP cijfers'!CA19</f>
        <v>0</v>
      </c>
      <c r="CB275" s="11">
        <f>'VIS STOP cijfers'!CB19</f>
        <v>0</v>
      </c>
      <c r="CC275" s="11">
        <f>'VIS STOP cijfers'!CC19</f>
        <v>0</v>
      </c>
      <c r="CD275" s="11">
        <f>'VIS STOP cijfers'!CD19</f>
        <v>0</v>
      </c>
      <c r="CE275" s="11">
        <f>'VIS STOP cijfers'!CE19</f>
        <v>0</v>
      </c>
      <c r="CF275" s="11">
        <f>'VIS STOP cijfers'!CF19</f>
        <v>0</v>
      </c>
      <c r="CG275" s="11">
        <f>'VIS STOP cijfers'!CG19</f>
        <v>0</v>
      </c>
      <c r="CH275" s="11">
        <f>'VIS STOP cijfers'!CH19</f>
        <v>0</v>
      </c>
      <c r="CI275" s="11">
        <f>'VIS STOP cijfers'!CI19</f>
        <v>0</v>
      </c>
      <c r="CJ275" s="11">
        <f>'VIS STOP cijfers'!CJ19</f>
        <v>0</v>
      </c>
      <c r="CK275" s="11">
        <f>'VIS STOP cijfers'!CK19</f>
        <v>0</v>
      </c>
      <c r="CL275" s="49">
        <f>'VIS STOP cijfers'!CL19</f>
        <v>0</v>
      </c>
      <c r="CM275" s="11">
        <f>'VIS STOP cijfers'!CM19</f>
        <v>0</v>
      </c>
      <c r="CN275" s="11">
        <f>'VIS STOP cijfers'!CN19</f>
        <v>0</v>
      </c>
      <c r="CO275" s="11">
        <f>'VIS STOP cijfers'!CO19</f>
        <v>0</v>
      </c>
      <c r="CP275" s="11">
        <f>'VIS STOP cijfers'!CP19</f>
        <v>0</v>
      </c>
      <c r="CQ275" s="11">
        <f>'VIS STOP cijfers'!CQ19</f>
        <v>0</v>
      </c>
      <c r="CR275" s="11">
        <f>'VIS STOP cijfers'!CR19</f>
        <v>0</v>
      </c>
      <c r="CS275" s="11">
        <f>'VIS STOP cijfers'!CS19</f>
        <v>0</v>
      </c>
      <c r="CT275" s="11">
        <f>'VIS STOP cijfers'!CT19</f>
        <v>0</v>
      </c>
      <c r="CU275" s="11">
        <f>'VIS STOP cijfers'!CU19</f>
        <v>0</v>
      </c>
      <c r="CV275" s="11">
        <f>'VIS STOP cijfers'!CV19</f>
        <v>0</v>
      </c>
      <c r="CW275" s="11">
        <f>'VIS STOP cijfers'!CW19</f>
        <v>0</v>
      </c>
      <c r="CX275" s="11">
        <f>'VIS STOP cijfers'!CX19</f>
        <v>0</v>
      </c>
      <c r="CY275" s="26">
        <f>'VIS STOP cijfers'!CY19</f>
        <v>0</v>
      </c>
      <c r="CZ275" s="11">
        <f>'VIS STOP cijfers'!CZ19</f>
        <v>0</v>
      </c>
      <c r="DA275" s="11">
        <f>'VIS STOP cijfers'!DA19</f>
        <v>0</v>
      </c>
      <c r="DB275" s="11">
        <f>'VIS STOP cijfers'!DB19</f>
        <v>0</v>
      </c>
      <c r="DC275" s="11">
        <f>'VIS STOP cijfers'!DC19</f>
        <v>0</v>
      </c>
      <c r="DD275" s="11">
        <f>'VIS STOP cijfers'!DD19</f>
        <v>0</v>
      </c>
      <c r="DE275" s="11">
        <f>'VIS STOP cijfers'!DE19</f>
        <v>0</v>
      </c>
      <c r="DF275" s="11">
        <f>'VIS STOP cijfers'!DF19</f>
        <v>0</v>
      </c>
      <c r="DG275" s="11">
        <f>'VIS STOP cijfers'!DG19</f>
        <v>0</v>
      </c>
      <c r="DH275" s="11">
        <f>'VIS STOP cijfers'!DH19</f>
        <v>0</v>
      </c>
      <c r="DI275" s="11">
        <f>'VIS STOP cijfers'!DI19</f>
        <v>0</v>
      </c>
      <c r="DJ275" s="11">
        <f>'VIS STOP cijfers'!DJ19</f>
        <v>0</v>
      </c>
      <c r="DK275" s="11">
        <f>'VIS STOP cijfers'!DK19</f>
        <v>0</v>
      </c>
      <c r="DL275" s="26">
        <f>'VIS STOP cijfers'!DL19</f>
        <v>0</v>
      </c>
    </row>
    <row r="276" spans="1:116" s="165" customFormat="1">
      <c r="A276" s="47">
        <f>'VIS STOP cijfers'!A21</f>
        <v>0</v>
      </c>
      <c r="B276" s="49" t="str">
        <f>'VIS STOP cijfers'!B21</f>
        <v>WINT/WINA</v>
      </c>
      <c r="C276" s="4" t="str">
        <f>'VIS STOP cijfers'!C21</f>
        <v>Visketen</v>
      </c>
      <c r="D276" s="4" t="str">
        <f>'VIS STOP cijfers'!D21</f>
        <v>VIS IUU DG AGRO</v>
      </c>
      <c r="E276" s="4" t="str">
        <f>'VIS STOP cijfers'!E21</f>
        <v xml:space="preserve">TO werkzaamheden </v>
      </c>
      <c r="F276" s="5" t="str">
        <f>'VIS STOP cijfers'!F21</f>
        <v>EL&amp;I AGRO</v>
      </c>
      <c r="G276" s="4">
        <f>'VIS STOP cijfers'!G21</f>
        <v>0</v>
      </c>
      <c r="H276" s="15">
        <f>'VIS STOP cijfers'!H21</f>
        <v>283</v>
      </c>
      <c r="I276" s="625">
        <f>'VIS STOP cijfers'!I21</f>
        <v>0</v>
      </c>
      <c r="J276" s="11">
        <f>'VIS STOP cijfers'!J21</f>
        <v>132</v>
      </c>
      <c r="K276" s="11">
        <f>'VIS STOP cijfers'!K21</f>
        <v>0</v>
      </c>
      <c r="L276" s="11">
        <f>'VIS STOP cijfers'!L21</f>
        <v>0</v>
      </c>
      <c r="M276" s="11">
        <f>'VIS STOP cijfers'!M21</f>
        <v>0</v>
      </c>
      <c r="N276" s="11">
        <f>'VIS STOP cijfers'!N21</f>
        <v>0</v>
      </c>
      <c r="O276" s="11">
        <f>'VIS STOP cijfers'!O21</f>
        <v>0</v>
      </c>
      <c r="P276" s="11">
        <f>'VIS STOP cijfers'!P21</f>
        <v>0</v>
      </c>
      <c r="Q276" s="26">
        <f>'VIS STOP cijfers'!Q21</f>
        <v>415</v>
      </c>
      <c r="R276" s="15">
        <f>'VIS STOP cijfers'!R21</f>
        <v>0</v>
      </c>
      <c r="S276" s="11">
        <f>'VIS STOP cijfers'!S21</f>
        <v>0</v>
      </c>
      <c r="T276" s="11">
        <f>'VIS STOP cijfers'!T21</f>
        <v>415</v>
      </c>
      <c r="U276" s="11">
        <f>'VIS STOP cijfers'!U21</f>
        <v>0</v>
      </c>
      <c r="V276" s="11">
        <f>'VIS STOP cijfers'!V21</f>
        <v>0</v>
      </c>
      <c r="W276" s="11">
        <f>'VIS STOP cijfers'!W21</f>
        <v>0</v>
      </c>
      <c r="X276" s="11">
        <f>'VIS STOP cijfers'!X21</f>
        <v>0</v>
      </c>
      <c r="Y276" s="11">
        <f>'VIS STOP cijfers'!Y21</f>
        <v>0</v>
      </c>
      <c r="Z276" s="49">
        <f>'VIS STOP cijfers'!Z21</f>
        <v>415</v>
      </c>
      <c r="AA276" s="11">
        <f>'VIS STOP cijfers'!AA21</f>
        <v>415</v>
      </c>
      <c r="AB276" s="11">
        <f>'VIS STOP cijfers'!AB21</f>
        <v>0</v>
      </c>
      <c r="AC276" s="11">
        <f>'VIS STOP cijfers'!AC21</f>
        <v>0</v>
      </c>
      <c r="AD276" s="11">
        <f>'VIS STOP cijfers'!AD21</f>
        <v>0</v>
      </c>
      <c r="AE276" s="11">
        <f>'VIS STOP cijfers'!AE21</f>
        <v>0</v>
      </c>
      <c r="AF276" s="11">
        <f>'VIS STOP cijfers'!AF21</f>
        <v>0</v>
      </c>
      <c r="AG276" s="49">
        <f>'VIS STOP cijfers'!AG21</f>
        <v>0</v>
      </c>
      <c r="AH276" s="11">
        <f>'VIS STOP cijfers'!AH21</f>
        <v>0</v>
      </c>
      <c r="AI276" s="11">
        <f>'VIS STOP cijfers'!AI21</f>
        <v>0</v>
      </c>
      <c r="AJ276" s="11">
        <f>'VIS STOP cijfers'!AJ21</f>
        <v>415</v>
      </c>
      <c r="AK276" s="11">
        <f>'VIS STOP cijfers'!AK21</f>
        <v>0</v>
      </c>
      <c r="AL276" s="49">
        <f>'VIS STOP cijfers'!AL21</f>
        <v>0</v>
      </c>
      <c r="AM276" s="11">
        <f>'VIS STOP cijfers'!AM21</f>
        <v>0</v>
      </c>
      <c r="AN276" s="11">
        <f>'VIS STOP cijfers'!AN21</f>
        <v>0</v>
      </c>
      <c r="AO276" s="11">
        <f>'VIS STOP cijfers'!AO21</f>
        <v>0</v>
      </c>
      <c r="AP276" s="11">
        <f>'VIS STOP cijfers'!AP21</f>
        <v>0</v>
      </c>
      <c r="AQ276" s="11">
        <f>'VIS STOP cijfers'!AQ21</f>
        <v>0</v>
      </c>
      <c r="AR276" s="49">
        <f>'VIS STOP cijfers'!AR21</f>
        <v>0</v>
      </c>
      <c r="AS276" s="11">
        <f>'VIS STOP cijfers'!AS21</f>
        <v>0</v>
      </c>
      <c r="AT276" s="11">
        <f>'VIS STOP cijfers'!AT21</f>
        <v>0</v>
      </c>
      <c r="AU276" s="11">
        <f>'VIS STOP cijfers'!AU21</f>
        <v>0</v>
      </c>
      <c r="AV276" s="11">
        <f>'VIS STOP cijfers'!AV21</f>
        <v>0</v>
      </c>
      <c r="AW276" s="11">
        <f>'VIS STOP cijfers'!AW21</f>
        <v>0</v>
      </c>
      <c r="AX276" s="11">
        <f>'VIS STOP cijfers'!AX21</f>
        <v>0</v>
      </c>
      <c r="AY276" s="11">
        <f>'VIS STOP cijfers'!AY21</f>
        <v>0</v>
      </c>
      <c r="AZ276" s="11">
        <f>'VIS STOP cijfers'!AZ21</f>
        <v>0</v>
      </c>
      <c r="BA276" s="11">
        <f>'VIS STOP cijfers'!BA21</f>
        <v>0</v>
      </c>
      <c r="BB276" s="11">
        <f>'VIS STOP cijfers'!BB21</f>
        <v>0</v>
      </c>
      <c r="BC276" s="49">
        <f>'VIS STOP cijfers'!BC21</f>
        <v>0</v>
      </c>
      <c r="BD276" s="11">
        <f>'VIS STOP cijfers'!BD21</f>
        <v>0</v>
      </c>
      <c r="BE276" s="11">
        <f>'VIS STOP cijfers'!BE21</f>
        <v>0</v>
      </c>
      <c r="BF276" s="11">
        <f>'VIS STOP cijfers'!BF21</f>
        <v>0</v>
      </c>
      <c r="BG276" s="11">
        <f>'VIS STOP cijfers'!BG21</f>
        <v>0</v>
      </c>
      <c r="BH276" s="11">
        <f>'VIS STOP cijfers'!BH21</f>
        <v>0</v>
      </c>
      <c r="BI276" s="11">
        <f>'VIS STOP cijfers'!BI21</f>
        <v>0</v>
      </c>
      <c r="BJ276" s="11">
        <f>'VIS STOP cijfers'!BJ21</f>
        <v>0</v>
      </c>
      <c r="BK276" s="49">
        <f>'VIS STOP cijfers'!BK21</f>
        <v>0</v>
      </c>
      <c r="BL276" s="11">
        <f>'VIS STOP cijfers'!BL21</f>
        <v>0</v>
      </c>
      <c r="BM276" s="11">
        <f>'VIS STOP cijfers'!BM21</f>
        <v>0</v>
      </c>
      <c r="BN276" s="11">
        <f>'VIS STOP cijfers'!BN21</f>
        <v>0</v>
      </c>
      <c r="BO276" s="11">
        <f>'VIS STOP cijfers'!BO21</f>
        <v>0</v>
      </c>
      <c r="BP276" s="11">
        <f>'VIS STOP cijfers'!BP21</f>
        <v>0</v>
      </c>
      <c r="BQ276" s="49">
        <f>'VIS STOP cijfers'!BQ21</f>
        <v>0</v>
      </c>
      <c r="BR276" s="11">
        <f>'VIS STOP cijfers'!BR21</f>
        <v>0</v>
      </c>
      <c r="BS276" s="11">
        <f>'VIS STOP cijfers'!BS21</f>
        <v>0</v>
      </c>
      <c r="BT276" s="11">
        <f>'VIS STOP cijfers'!BT21</f>
        <v>0</v>
      </c>
      <c r="BU276" s="11">
        <f>'VIS STOP cijfers'!BU21</f>
        <v>0</v>
      </c>
      <c r="BV276" s="11">
        <f>'VIS STOP cijfers'!BV21</f>
        <v>0</v>
      </c>
      <c r="BW276" s="11">
        <f>'VIS STOP cijfers'!BW21</f>
        <v>0</v>
      </c>
      <c r="BX276" s="47">
        <f>'VIS STOP cijfers'!BX21</f>
        <v>0</v>
      </c>
      <c r="BY276" s="49">
        <f>'VIS STOP cijfers'!BY21</f>
        <v>415</v>
      </c>
      <c r="BZ276" s="11">
        <f>'VIS STOP cijfers'!BZ21</f>
        <v>0</v>
      </c>
      <c r="CA276" s="11">
        <f>'VIS STOP cijfers'!CA21</f>
        <v>0</v>
      </c>
      <c r="CB276" s="11">
        <f>'VIS STOP cijfers'!CB21</f>
        <v>0</v>
      </c>
      <c r="CC276" s="11">
        <f>'VIS STOP cijfers'!CC21</f>
        <v>0</v>
      </c>
      <c r="CD276" s="11">
        <f>'VIS STOP cijfers'!CD21</f>
        <v>0</v>
      </c>
      <c r="CE276" s="11">
        <f>'VIS STOP cijfers'!CE21</f>
        <v>0</v>
      </c>
      <c r="CF276" s="11">
        <f>'VIS STOP cijfers'!CF21</f>
        <v>0</v>
      </c>
      <c r="CG276" s="11">
        <f>'VIS STOP cijfers'!CG21</f>
        <v>0</v>
      </c>
      <c r="CH276" s="11">
        <f>'VIS STOP cijfers'!CH21</f>
        <v>0</v>
      </c>
      <c r="CI276" s="11">
        <f>'VIS STOP cijfers'!CI21</f>
        <v>0</v>
      </c>
      <c r="CJ276" s="11">
        <f>'VIS STOP cijfers'!CJ21</f>
        <v>0</v>
      </c>
      <c r="CK276" s="11">
        <f>'VIS STOP cijfers'!CK21</f>
        <v>0</v>
      </c>
      <c r="CL276" s="49">
        <f>'VIS STOP cijfers'!CL21</f>
        <v>0</v>
      </c>
      <c r="CM276" s="11">
        <f>'VIS STOP cijfers'!CM21</f>
        <v>0</v>
      </c>
      <c r="CN276" s="11">
        <f>'VIS STOP cijfers'!CN21</f>
        <v>0</v>
      </c>
      <c r="CO276" s="11">
        <f>'VIS STOP cijfers'!CO21</f>
        <v>0</v>
      </c>
      <c r="CP276" s="11">
        <f>'VIS STOP cijfers'!CP21</f>
        <v>0</v>
      </c>
      <c r="CQ276" s="11">
        <f>'VIS STOP cijfers'!CQ21</f>
        <v>0</v>
      </c>
      <c r="CR276" s="11">
        <f>'VIS STOP cijfers'!CR21</f>
        <v>0</v>
      </c>
      <c r="CS276" s="11">
        <f>'VIS STOP cijfers'!CS21</f>
        <v>0</v>
      </c>
      <c r="CT276" s="11">
        <f>'VIS STOP cijfers'!CT21</f>
        <v>0</v>
      </c>
      <c r="CU276" s="11">
        <f>'VIS STOP cijfers'!CU21</f>
        <v>0</v>
      </c>
      <c r="CV276" s="11">
        <f>'VIS STOP cijfers'!CV21</f>
        <v>0</v>
      </c>
      <c r="CW276" s="11">
        <f>'VIS STOP cijfers'!CW21</f>
        <v>0</v>
      </c>
      <c r="CX276" s="11">
        <f>'VIS STOP cijfers'!CX21</f>
        <v>0</v>
      </c>
      <c r="CY276" s="26">
        <f>'VIS STOP cijfers'!CY21</f>
        <v>0</v>
      </c>
      <c r="CZ276" s="11">
        <f>'VIS STOP cijfers'!CZ21</f>
        <v>0</v>
      </c>
      <c r="DA276" s="11">
        <f>'VIS STOP cijfers'!DA21</f>
        <v>0</v>
      </c>
      <c r="DB276" s="11">
        <f>'VIS STOP cijfers'!DB21</f>
        <v>0</v>
      </c>
      <c r="DC276" s="11">
        <f>'VIS STOP cijfers'!DC21</f>
        <v>0</v>
      </c>
      <c r="DD276" s="11">
        <f>'VIS STOP cijfers'!DD21</f>
        <v>0</v>
      </c>
      <c r="DE276" s="11">
        <f>'VIS STOP cijfers'!DE21</f>
        <v>0</v>
      </c>
      <c r="DF276" s="11">
        <f>'VIS STOP cijfers'!DF21</f>
        <v>0</v>
      </c>
      <c r="DG276" s="11">
        <f>'VIS STOP cijfers'!DG21</f>
        <v>0</v>
      </c>
      <c r="DH276" s="11">
        <f>'VIS STOP cijfers'!DH21</f>
        <v>0</v>
      </c>
      <c r="DI276" s="11">
        <f>'VIS STOP cijfers'!DI21</f>
        <v>0</v>
      </c>
      <c r="DJ276" s="11">
        <f>'VIS STOP cijfers'!DJ21</f>
        <v>0</v>
      </c>
      <c r="DK276" s="11">
        <f>'VIS STOP cijfers'!DK21</f>
        <v>0</v>
      </c>
      <c r="DL276" s="26">
        <f>'VIS STOP cijfers'!DL21</f>
        <v>0</v>
      </c>
    </row>
    <row r="277" spans="1:116" s="165" customFormat="1">
      <c r="A277" s="47">
        <f>'VIS STOP cijfers'!A22</f>
        <v>0</v>
      </c>
      <c r="B277" s="49" t="str">
        <f>'VIS STOP cijfers'!B22</f>
        <v>WINT</v>
      </c>
      <c r="C277" s="4" t="str">
        <f>'VIS STOP cijfers'!C22</f>
        <v>Visketen</v>
      </c>
      <c r="D277" s="4" t="str">
        <f>'VIS STOP cijfers'!D22</f>
        <v>VIS IUU DG AGRO</v>
      </c>
      <c r="E277" s="4" t="str">
        <f>'VIS STOP cijfers'!E22</f>
        <v xml:space="preserve">Reguliere workflow </v>
      </c>
      <c r="F277" s="5" t="str">
        <f>'VIS STOP cijfers'!F22</f>
        <v>EL&amp;I AGRO</v>
      </c>
      <c r="G277" s="4">
        <f>'VIS STOP cijfers'!G22</f>
        <v>0</v>
      </c>
      <c r="H277" s="15">
        <f>'VIS STOP cijfers'!H22</f>
        <v>600</v>
      </c>
      <c r="I277" s="625">
        <f>'VIS STOP cijfers'!I22</f>
        <v>0</v>
      </c>
      <c r="J277" s="11">
        <f>'VIS STOP cijfers'!J22</f>
        <v>0</v>
      </c>
      <c r="K277" s="11">
        <f>'VIS STOP cijfers'!K22</f>
        <v>0</v>
      </c>
      <c r="L277" s="11">
        <f>'VIS STOP cijfers'!L22</f>
        <v>0</v>
      </c>
      <c r="M277" s="11">
        <f>'VIS STOP cijfers'!M22</f>
        <v>0</v>
      </c>
      <c r="N277" s="11">
        <f>'VIS STOP cijfers'!N22</f>
        <v>0</v>
      </c>
      <c r="O277" s="11">
        <f>'VIS STOP cijfers'!O22</f>
        <v>0</v>
      </c>
      <c r="P277" s="11">
        <f>'VIS STOP cijfers'!P22</f>
        <v>0</v>
      </c>
      <c r="Q277" s="26">
        <f>'VIS STOP cijfers'!Q22</f>
        <v>600</v>
      </c>
      <c r="R277" s="15">
        <f>'VIS STOP cijfers'!R22</f>
        <v>0</v>
      </c>
      <c r="S277" s="11">
        <f>'VIS STOP cijfers'!S22</f>
        <v>0</v>
      </c>
      <c r="T277" s="11">
        <f>'VIS STOP cijfers'!T22</f>
        <v>600</v>
      </c>
      <c r="U277" s="11">
        <f>'VIS STOP cijfers'!U22</f>
        <v>0</v>
      </c>
      <c r="V277" s="11">
        <f>'VIS STOP cijfers'!V22</f>
        <v>0</v>
      </c>
      <c r="W277" s="11">
        <f>'VIS STOP cijfers'!W22</f>
        <v>0</v>
      </c>
      <c r="X277" s="11">
        <f>'VIS STOP cijfers'!X22</f>
        <v>0</v>
      </c>
      <c r="Y277" s="11">
        <f>'VIS STOP cijfers'!Y22</f>
        <v>0</v>
      </c>
      <c r="Z277" s="49">
        <f>'VIS STOP cijfers'!Z22</f>
        <v>600</v>
      </c>
      <c r="AA277" s="11">
        <f>'VIS STOP cijfers'!AA22</f>
        <v>0</v>
      </c>
      <c r="AB277" s="11">
        <f>'VIS STOP cijfers'!AB22</f>
        <v>0</v>
      </c>
      <c r="AC277" s="11">
        <f>'VIS STOP cijfers'!AC22</f>
        <v>0</v>
      </c>
      <c r="AD277" s="11">
        <f>'VIS STOP cijfers'!AD22</f>
        <v>600</v>
      </c>
      <c r="AE277" s="11">
        <f>'VIS STOP cijfers'!AE22</f>
        <v>0</v>
      </c>
      <c r="AF277" s="11">
        <f>'VIS STOP cijfers'!AF22</f>
        <v>0</v>
      </c>
      <c r="AG277" s="49">
        <f>'VIS STOP cijfers'!AG22</f>
        <v>0</v>
      </c>
      <c r="AH277" s="11">
        <f>'VIS STOP cijfers'!AH22</f>
        <v>0</v>
      </c>
      <c r="AI277" s="11">
        <f>'VIS STOP cijfers'!AI22</f>
        <v>0</v>
      </c>
      <c r="AJ277" s="11">
        <f>'VIS STOP cijfers'!AJ22</f>
        <v>0</v>
      </c>
      <c r="AK277" s="11">
        <f>'VIS STOP cijfers'!AK22</f>
        <v>0</v>
      </c>
      <c r="AL277" s="49">
        <f>'VIS STOP cijfers'!AL22</f>
        <v>0</v>
      </c>
      <c r="AM277" s="11">
        <f>'VIS STOP cijfers'!AM22</f>
        <v>0</v>
      </c>
      <c r="AN277" s="11">
        <f>'VIS STOP cijfers'!AN22</f>
        <v>150</v>
      </c>
      <c r="AO277" s="11">
        <f>'VIS STOP cijfers'!AO22</f>
        <v>150</v>
      </c>
      <c r="AP277" s="11">
        <f>'VIS STOP cijfers'!AP22</f>
        <v>150</v>
      </c>
      <c r="AQ277" s="11">
        <f>'VIS STOP cijfers'!AQ22</f>
        <v>150</v>
      </c>
      <c r="AR277" s="49">
        <f>'VIS STOP cijfers'!AR22</f>
        <v>0</v>
      </c>
      <c r="AS277" s="11">
        <f>'VIS STOP cijfers'!AS22</f>
        <v>0</v>
      </c>
      <c r="AT277" s="11">
        <f>'VIS STOP cijfers'!AT22</f>
        <v>0</v>
      </c>
      <c r="AU277" s="11">
        <f>'VIS STOP cijfers'!AU22</f>
        <v>0</v>
      </c>
      <c r="AV277" s="11">
        <f>'VIS STOP cijfers'!AV22</f>
        <v>0</v>
      </c>
      <c r="AW277" s="11">
        <f>'VIS STOP cijfers'!AW22</f>
        <v>0</v>
      </c>
      <c r="AX277" s="11">
        <f>'VIS STOP cijfers'!AX22</f>
        <v>0</v>
      </c>
      <c r="AY277" s="11">
        <f>'VIS STOP cijfers'!AY22</f>
        <v>0</v>
      </c>
      <c r="AZ277" s="11">
        <f>'VIS STOP cijfers'!AZ22</f>
        <v>0</v>
      </c>
      <c r="BA277" s="11">
        <f>'VIS STOP cijfers'!BA22</f>
        <v>0</v>
      </c>
      <c r="BB277" s="11">
        <f>'VIS STOP cijfers'!BB22</f>
        <v>0</v>
      </c>
      <c r="BC277" s="49">
        <f>'VIS STOP cijfers'!BC22</f>
        <v>0</v>
      </c>
      <c r="BD277" s="11">
        <f>'VIS STOP cijfers'!BD22</f>
        <v>0</v>
      </c>
      <c r="BE277" s="11">
        <f>'VIS STOP cijfers'!BE22</f>
        <v>0</v>
      </c>
      <c r="BF277" s="11">
        <f>'VIS STOP cijfers'!BF22</f>
        <v>0</v>
      </c>
      <c r="BG277" s="11">
        <f>'VIS STOP cijfers'!BG22</f>
        <v>0</v>
      </c>
      <c r="BH277" s="11">
        <f>'VIS STOP cijfers'!BH22</f>
        <v>0</v>
      </c>
      <c r="BI277" s="11">
        <f>'VIS STOP cijfers'!BI22</f>
        <v>0</v>
      </c>
      <c r="BJ277" s="11">
        <f>'VIS STOP cijfers'!BJ22</f>
        <v>0</v>
      </c>
      <c r="BK277" s="49">
        <f>'VIS STOP cijfers'!BK22</f>
        <v>0</v>
      </c>
      <c r="BL277" s="11">
        <f>'VIS STOP cijfers'!BL22</f>
        <v>0</v>
      </c>
      <c r="BM277" s="11">
        <f>'VIS STOP cijfers'!BM22</f>
        <v>0</v>
      </c>
      <c r="BN277" s="11">
        <f>'VIS STOP cijfers'!BN22</f>
        <v>0</v>
      </c>
      <c r="BO277" s="11">
        <f>'VIS STOP cijfers'!BO22</f>
        <v>0</v>
      </c>
      <c r="BP277" s="11">
        <f>'VIS STOP cijfers'!BP22</f>
        <v>0</v>
      </c>
      <c r="BQ277" s="49">
        <f>'VIS STOP cijfers'!BQ22</f>
        <v>0</v>
      </c>
      <c r="BR277" s="11">
        <f>'VIS STOP cijfers'!BR22</f>
        <v>0</v>
      </c>
      <c r="BS277" s="11">
        <f>'VIS STOP cijfers'!BS22</f>
        <v>0</v>
      </c>
      <c r="BT277" s="11">
        <f>'VIS STOP cijfers'!BT22</f>
        <v>0</v>
      </c>
      <c r="BU277" s="11">
        <f>'VIS STOP cijfers'!BU22</f>
        <v>0</v>
      </c>
      <c r="BV277" s="11">
        <f>'VIS STOP cijfers'!BV22</f>
        <v>0</v>
      </c>
      <c r="BW277" s="11">
        <f>'VIS STOP cijfers'!BW22</f>
        <v>0</v>
      </c>
      <c r="BX277" s="47">
        <f>'VIS STOP cijfers'!BX22</f>
        <v>0</v>
      </c>
      <c r="BY277" s="49">
        <f>'VIS STOP cijfers'!BY22</f>
        <v>600</v>
      </c>
      <c r="BZ277" s="11">
        <f>'VIS STOP cijfers'!BZ22</f>
        <v>0</v>
      </c>
      <c r="CA277" s="11">
        <f>'VIS STOP cijfers'!CA22</f>
        <v>0</v>
      </c>
      <c r="CB277" s="11">
        <f>'VIS STOP cijfers'!CB22</f>
        <v>0</v>
      </c>
      <c r="CC277" s="11">
        <f>'VIS STOP cijfers'!CC22</f>
        <v>0</v>
      </c>
      <c r="CD277" s="11">
        <f>'VIS STOP cijfers'!CD22</f>
        <v>0</v>
      </c>
      <c r="CE277" s="11">
        <f>'VIS STOP cijfers'!CE22</f>
        <v>0</v>
      </c>
      <c r="CF277" s="11">
        <f>'VIS STOP cijfers'!CF22</f>
        <v>0</v>
      </c>
      <c r="CG277" s="11">
        <f>'VIS STOP cijfers'!CG22</f>
        <v>0</v>
      </c>
      <c r="CH277" s="11">
        <f>'VIS STOP cijfers'!CH22</f>
        <v>0</v>
      </c>
      <c r="CI277" s="11">
        <f>'VIS STOP cijfers'!CI22</f>
        <v>0</v>
      </c>
      <c r="CJ277" s="11">
        <f>'VIS STOP cijfers'!CJ22</f>
        <v>0</v>
      </c>
      <c r="CK277" s="11">
        <f>'VIS STOP cijfers'!CK22</f>
        <v>0</v>
      </c>
      <c r="CL277" s="49">
        <f>'VIS STOP cijfers'!CL22</f>
        <v>0</v>
      </c>
      <c r="CM277" s="11">
        <f>'VIS STOP cijfers'!CM22</f>
        <v>0</v>
      </c>
      <c r="CN277" s="11">
        <f>'VIS STOP cijfers'!CN22</f>
        <v>0</v>
      </c>
      <c r="CO277" s="11">
        <f>'VIS STOP cijfers'!CO22</f>
        <v>0</v>
      </c>
      <c r="CP277" s="11">
        <f>'VIS STOP cijfers'!CP22</f>
        <v>0</v>
      </c>
      <c r="CQ277" s="11">
        <f>'VIS STOP cijfers'!CQ22</f>
        <v>0</v>
      </c>
      <c r="CR277" s="11">
        <f>'VIS STOP cijfers'!CR22</f>
        <v>0</v>
      </c>
      <c r="CS277" s="11">
        <f>'VIS STOP cijfers'!CS22</f>
        <v>0</v>
      </c>
      <c r="CT277" s="11">
        <f>'VIS STOP cijfers'!CT22</f>
        <v>0</v>
      </c>
      <c r="CU277" s="11">
        <f>'VIS STOP cijfers'!CU22</f>
        <v>0</v>
      </c>
      <c r="CV277" s="11">
        <f>'VIS STOP cijfers'!CV22</f>
        <v>0</v>
      </c>
      <c r="CW277" s="11">
        <f>'VIS STOP cijfers'!CW22</f>
        <v>0</v>
      </c>
      <c r="CX277" s="11">
        <f>'VIS STOP cijfers'!CX22</f>
        <v>0</v>
      </c>
      <c r="CY277" s="26">
        <f>'VIS STOP cijfers'!CY22</f>
        <v>0</v>
      </c>
      <c r="CZ277" s="11">
        <f>'VIS STOP cijfers'!CZ22</f>
        <v>0</v>
      </c>
      <c r="DA277" s="11">
        <f>'VIS STOP cijfers'!DA22</f>
        <v>0</v>
      </c>
      <c r="DB277" s="11">
        <f>'VIS STOP cijfers'!DB22</f>
        <v>0</v>
      </c>
      <c r="DC277" s="11">
        <f>'VIS STOP cijfers'!DC22</f>
        <v>0</v>
      </c>
      <c r="DD277" s="11">
        <f>'VIS STOP cijfers'!DD22</f>
        <v>0</v>
      </c>
      <c r="DE277" s="11">
        <f>'VIS STOP cijfers'!DE22</f>
        <v>0</v>
      </c>
      <c r="DF277" s="11">
        <f>'VIS STOP cijfers'!DF22</f>
        <v>0</v>
      </c>
      <c r="DG277" s="11">
        <f>'VIS STOP cijfers'!DG22</f>
        <v>0</v>
      </c>
      <c r="DH277" s="11">
        <f>'VIS STOP cijfers'!DH22</f>
        <v>0</v>
      </c>
      <c r="DI277" s="11">
        <f>'VIS STOP cijfers'!DI22</f>
        <v>0</v>
      </c>
      <c r="DJ277" s="11">
        <f>'VIS STOP cijfers'!DJ22</f>
        <v>0</v>
      </c>
      <c r="DK277" s="11">
        <f>'VIS STOP cijfers'!DK22</f>
        <v>0</v>
      </c>
      <c r="DL277" s="26">
        <f>'VIS STOP cijfers'!DL22</f>
        <v>0</v>
      </c>
    </row>
    <row r="278" spans="1:116" s="165" customFormat="1">
      <c r="A278" s="47">
        <f>'VIS STOP cijfers'!A23</f>
        <v>0</v>
      </c>
      <c r="B278" s="49" t="str">
        <f>'VIS STOP cijfers'!B23</f>
        <v>WINT</v>
      </c>
      <c r="C278" s="4" t="str">
        <f>'VIS STOP cijfers'!C23</f>
        <v>Visketen</v>
      </c>
      <c r="D278" s="4" t="str">
        <f>'VIS STOP cijfers'!D23</f>
        <v>VIS IUU DG AGRO</v>
      </c>
      <c r="E278" s="4" t="str">
        <f>'VIS STOP cijfers'!E23</f>
        <v xml:space="preserve"> Onderzoek afgifte IUU certificaten in Client</v>
      </c>
      <c r="F278" s="5" t="str">
        <f>'VIS STOP cijfers'!F23</f>
        <v>EL&amp;I AGRO</v>
      </c>
      <c r="G278" s="4">
        <f>'VIS STOP cijfers'!G23</f>
        <v>0</v>
      </c>
      <c r="H278" s="15">
        <f>'VIS STOP cijfers'!H23</f>
        <v>60</v>
      </c>
      <c r="I278" s="625">
        <f>'VIS STOP cijfers'!I23</f>
        <v>0</v>
      </c>
      <c r="J278" s="11">
        <f>'VIS STOP cijfers'!J23</f>
        <v>0</v>
      </c>
      <c r="K278" s="11">
        <f>'VIS STOP cijfers'!K23</f>
        <v>0</v>
      </c>
      <c r="L278" s="11">
        <f>'VIS STOP cijfers'!L23</f>
        <v>0</v>
      </c>
      <c r="M278" s="11">
        <f>'VIS STOP cijfers'!M23</f>
        <v>0</v>
      </c>
      <c r="N278" s="11">
        <f>'VIS STOP cijfers'!N23</f>
        <v>0</v>
      </c>
      <c r="O278" s="11">
        <f>'VIS STOP cijfers'!O23</f>
        <v>0</v>
      </c>
      <c r="P278" s="11">
        <f>'VIS STOP cijfers'!P23</f>
        <v>0</v>
      </c>
      <c r="Q278" s="26">
        <f>'VIS STOP cijfers'!Q23</f>
        <v>60</v>
      </c>
      <c r="R278" s="15">
        <f>'VIS STOP cijfers'!R23</f>
        <v>0</v>
      </c>
      <c r="S278" s="11">
        <f>'VIS STOP cijfers'!S23</f>
        <v>0</v>
      </c>
      <c r="T278" s="11">
        <f>'VIS STOP cijfers'!T23</f>
        <v>60</v>
      </c>
      <c r="U278" s="11">
        <f>'VIS STOP cijfers'!U23</f>
        <v>0</v>
      </c>
      <c r="V278" s="11">
        <f>'VIS STOP cijfers'!V23</f>
        <v>0</v>
      </c>
      <c r="W278" s="11">
        <f>'VIS STOP cijfers'!W23</f>
        <v>0</v>
      </c>
      <c r="X278" s="11">
        <f>'VIS STOP cijfers'!X23</f>
        <v>0</v>
      </c>
      <c r="Y278" s="11">
        <f>'VIS STOP cijfers'!Y23</f>
        <v>0</v>
      </c>
      <c r="Z278" s="49">
        <f>'VIS STOP cijfers'!Z23</f>
        <v>60</v>
      </c>
      <c r="AA278" s="11">
        <f>'VIS STOP cijfers'!AA23</f>
        <v>0</v>
      </c>
      <c r="AB278" s="11">
        <f>'VIS STOP cijfers'!AB23</f>
        <v>0</v>
      </c>
      <c r="AC278" s="11">
        <f>'VIS STOP cijfers'!AC23</f>
        <v>0</v>
      </c>
      <c r="AD278" s="11">
        <f>'VIS STOP cijfers'!AD23</f>
        <v>60</v>
      </c>
      <c r="AE278" s="11">
        <f>'VIS STOP cijfers'!AE23</f>
        <v>0</v>
      </c>
      <c r="AF278" s="11">
        <f>'VIS STOP cijfers'!AF23</f>
        <v>0</v>
      </c>
      <c r="AG278" s="49">
        <f>'VIS STOP cijfers'!AG23</f>
        <v>0</v>
      </c>
      <c r="AH278" s="11">
        <f>'VIS STOP cijfers'!AH23</f>
        <v>0</v>
      </c>
      <c r="AI278" s="11">
        <f>'VIS STOP cijfers'!AI23</f>
        <v>0</v>
      </c>
      <c r="AJ278" s="11">
        <f>'VIS STOP cijfers'!AJ23</f>
        <v>0</v>
      </c>
      <c r="AK278" s="11">
        <f>'VIS STOP cijfers'!AK23</f>
        <v>0</v>
      </c>
      <c r="AL278" s="49">
        <f>'VIS STOP cijfers'!AL23</f>
        <v>0</v>
      </c>
      <c r="AM278" s="11">
        <f>'VIS STOP cijfers'!AM23</f>
        <v>0</v>
      </c>
      <c r="AN278" s="11">
        <f>'VIS STOP cijfers'!AN23</f>
        <v>15</v>
      </c>
      <c r="AO278" s="11">
        <f>'VIS STOP cijfers'!AO23</f>
        <v>15</v>
      </c>
      <c r="AP278" s="11">
        <f>'VIS STOP cijfers'!AP23</f>
        <v>15</v>
      </c>
      <c r="AQ278" s="11">
        <f>'VIS STOP cijfers'!AQ23</f>
        <v>15</v>
      </c>
      <c r="AR278" s="49">
        <f>'VIS STOP cijfers'!AR23</f>
        <v>0</v>
      </c>
      <c r="AS278" s="11">
        <f>'VIS STOP cijfers'!AS23</f>
        <v>0</v>
      </c>
      <c r="AT278" s="11">
        <f>'VIS STOP cijfers'!AT23</f>
        <v>0</v>
      </c>
      <c r="AU278" s="11">
        <f>'VIS STOP cijfers'!AU23</f>
        <v>0</v>
      </c>
      <c r="AV278" s="11">
        <f>'VIS STOP cijfers'!AV23</f>
        <v>0</v>
      </c>
      <c r="AW278" s="11">
        <f>'VIS STOP cijfers'!AW23</f>
        <v>0</v>
      </c>
      <c r="AX278" s="11">
        <f>'VIS STOP cijfers'!AX23</f>
        <v>0</v>
      </c>
      <c r="AY278" s="11">
        <f>'VIS STOP cijfers'!AY23</f>
        <v>0</v>
      </c>
      <c r="AZ278" s="11">
        <f>'VIS STOP cijfers'!AZ23</f>
        <v>0</v>
      </c>
      <c r="BA278" s="11">
        <f>'VIS STOP cijfers'!BA23</f>
        <v>0</v>
      </c>
      <c r="BB278" s="11">
        <f>'VIS STOP cijfers'!BB23</f>
        <v>0</v>
      </c>
      <c r="BC278" s="49">
        <f>'VIS STOP cijfers'!BC23</f>
        <v>0</v>
      </c>
      <c r="BD278" s="11">
        <f>'VIS STOP cijfers'!BD23</f>
        <v>0</v>
      </c>
      <c r="BE278" s="11">
        <f>'VIS STOP cijfers'!BE23</f>
        <v>0</v>
      </c>
      <c r="BF278" s="11">
        <f>'VIS STOP cijfers'!BF23</f>
        <v>0</v>
      </c>
      <c r="BG278" s="11">
        <f>'VIS STOP cijfers'!BG23</f>
        <v>0</v>
      </c>
      <c r="BH278" s="11">
        <f>'VIS STOP cijfers'!BH23</f>
        <v>0</v>
      </c>
      <c r="BI278" s="11">
        <f>'VIS STOP cijfers'!BI23</f>
        <v>0</v>
      </c>
      <c r="BJ278" s="11">
        <f>'VIS STOP cijfers'!BJ23</f>
        <v>0</v>
      </c>
      <c r="BK278" s="49">
        <f>'VIS STOP cijfers'!BK23</f>
        <v>0</v>
      </c>
      <c r="BL278" s="11">
        <f>'VIS STOP cijfers'!BL23</f>
        <v>0</v>
      </c>
      <c r="BM278" s="11">
        <f>'VIS STOP cijfers'!BM23</f>
        <v>0</v>
      </c>
      <c r="BN278" s="11">
        <f>'VIS STOP cijfers'!BN23</f>
        <v>0</v>
      </c>
      <c r="BO278" s="11">
        <f>'VIS STOP cijfers'!BO23</f>
        <v>0</v>
      </c>
      <c r="BP278" s="11">
        <f>'VIS STOP cijfers'!BP23</f>
        <v>0</v>
      </c>
      <c r="BQ278" s="49">
        <f>'VIS STOP cijfers'!BQ23</f>
        <v>0</v>
      </c>
      <c r="BR278" s="11">
        <f>'VIS STOP cijfers'!BR23</f>
        <v>0</v>
      </c>
      <c r="BS278" s="11">
        <f>'VIS STOP cijfers'!BS23</f>
        <v>0</v>
      </c>
      <c r="BT278" s="11">
        <f>'VIS STOP cijfers'!BT23</f>
        <v>0</v>
      </c>
      <c r="BU278" s="11">
        <f>'VIS STOP cijfers'!BU23</f>
        <v>0</v>
      </c>
      <c r="BV278" s="11">
        <f>'VIS STOP cijfers'!BV23</f>
        <v>0</v>
      </c>
      <c r="BW278" s="11">
        <f>'VIS STOP cijfers'!BW23</f>
        <v>0</v>
      </c>
      <c r="BX278" s="47">
        <f>'VIS STOP cijfers'!BX23</f>
        <v>0</v>
      </c>
      <c r="BY278" s="49">
        <f>'VIS STOP cijfers'!BY23</f>
        <v>60</v>
      </c>
      <c r="BZ278" s="11">
        <f>'VIS STOP cijfers'!BZ23</f>
        <v>0</v>
      </c>
      <c r="CA278" s="11">
        <f>'VIS STOP cijfers'!CA23</f>
        <v>0</v>
      </c>
      <c r="CB278" s="11">
        <f>'VIS STOP cijfers'!CB23</f>
        <v>0</v>
      </c>
      <c r="CC278" s="11">
        <f>'VIS STOP cijfers'!CC23</f>
        <v>0</v>
      </c>
      <c r="CD278" s="11">
        <f>'VIS STOP cijfers'!CD23</f>
        <v>0</v>
      </c>
      <c r="CE278" s="11">
        <f>'VIS STOP cijfers'!CE23</f>
        <v>0</v>
      </c>
      <c r="CF278" s="11">
        <f>'VIS STOP cijfers'!CF23</f>
        <v>0</v>
      </c>
      <c r="CG278" s="11">
        <f>'VIS STOP cijfers'!CG23</f>
        <v>0</v>
      </c>
      <c r="CH278" s="11">
        <f>'VIS STOP cijfers'!CH23</f>
        <v>0</v>
      </c>
      <c r="CI278" s="11">
        <f>'VIS STOP cijfers'!CI23</f>
        <v>0</v>
      </c>
      <c r="CJ278" s="11">
        <f>'VIS STOP cijfers'!CJ23</f>
        <v>0</v>
      </c>
      <c r="CK278" s="11">
        <f>'VIS STOP cijfers'!CK23</f>
        <v>0</v>
      </c>
      <c r="CL278" s="49">
        <f>'VIS STOP cijfers'!CL23</f>
        <v>0</v>
      </c>
      <c r="CM278" s="11">
        <f>'VIS STOP cijfers'!CM23</f>
        <v>0</v>
      </c>
      <c r="CN278" s="11">
        <f>'VIS STOP cijfers'!CN23</f>
        <v>0</v>
      </c>
      <c r="CO278" s="11">
        <f>'VIS STOP cijfers'!CO23</f>
        <v>0</v>
      </c>
      <c r="CP278" s="11">
        <f>'VIS STOP cijfers'!CP23</f>
        <v>0</v>
      </c>
      <c r="CQ278" s="11">
        <f>'VIS STOP cijfers'!CQ23</f>
        <v>0</v>
      </c>
      <c r="CR278" s="11">
        <f>'VIS STOP cijfers'!CR23</f>
        <v>0</v>
      </c>
      <c r="CS278" s="11">
        <f>'VIS STOP cijfers'!CS23</f>
        <v>0</v>
      </c>
      <c r="CT278" s="11">
        <f>'VIS STOP cijfers'!CT23</f>
        <v>0</v>
      </c>
      <c r="CU278" s="11">
        <f>'VIS STOP cijfers'!CU23</f>
        <v>0</v>
      </c>
      <c r="CV278" s="11">
        <f>'VIS STOP cijfers'!CV23</f>
        <v>0</v>
      </c>
      <c r="CW278" s="11">
        <f>'VIS STOP cijfers'!CW23</f>
        <v>0</v>
      </c>
      <c r="CX278" s="11">
        <f>'VIS STOP cijfers'!CX23</f>
        <v>0</v>
      </c>
      <c r="CY278" s="26">
        <f>'VIS STOP cijfers'!CY23</f>
        <v>0</v>
      </c>
      <c r="CZ278" s="11">
        <f>'VIS STOP cijfers'!CZ23</f>
        <v>0</v>
      </c>
      <c r="DA278" s="11">
        <f>'VIS STOP cijfers'!DA23</f>
        <v>0</v>
      </c>
      <c r="DB278" s="11">
        <f>'VIS STOP cijfers'!DB23</f>
        <v>0</v>
      </c>
      <c r="DC278" s="11">
        <f>'VIS STOP cijfers'!DC23</f>
        <v>0</v>
      </c>
      <c r="DD278" s="11">
        <f>'VIS STOP cijfers'!DD23</f>
        <v>0</v>
      </c>
      <c r="DE278" s="11">
        <f>'VIS STOP cijfers'!DE23</f>
        <v>0</v>
      </c>
      <c r="DF278" s="11">
        <f>'VIS STOP cijfers'!DF23</f>
        <v>0</v>
      </c>
      <c r="DG278" s="11">
        <f>'VIS STOP cijfers'!DG23</f>
        <v>0</v>
      </c>
      <c r="DH278" s="11">
        <f>'VIS STOP cijfers'!DH23</f>
        <v>0</v>
      </c>
      <c r="DI278" s="11">
        <f>'VIS STOP cijfers'!DI23</f>
        <v>0</v>
      </c>
      <c r="DJ278" s="11">
        <f>'VIS STOP cijfers'!DJ23</f>
        <v>0</v>
      </c>
      <c r="DK278" s="11">
        <f>'VIS STOP cijfers'!DK23</f>
        <v>0</v>
      </c>
      <c r="DL278" s="26">
        <f>'VIS STOP cijfers'!DL23</f>
        <v>0</v>
      </c>
    </row>
    <row r="279" spans="1:116" s="165" customFormat="1">
      <c r="A279" s="47">
        <f>'VIS STOP cijfers'!A24</f>
        <v>0</v>
      </c>
      <c r="B279" s="49" t="str">
        <f>'VIS STOP cijfers'!B24</f>
        <v>WINT</v>
      </c>
      <c r="C279" s="4" t="str">
        <f>'VIS STOP cijfers'!C24</f>
        <v>Visketen</v>
      </c>
      <c r="D279" s="4" t="str">
        <f>'VIS STOP cijfers'!D24</f>
        <v>VIS IUU DG AGRO</v>
      </c>
      <c r="E279" s="13" t="str">
        <f>'VIS STOP cijfers'!E24</f>
        <v>Inregelen verificatieprocedures</v>
      </c>
      <c r="F279" s="5" t="str">
        <f>'VIS STOP cijfers'!F24</f>
        <v>EL&amp;I AGRO</v>
      </c>
      <c r="G279" s="4">
        <f>'VIS STOP cijfers'!G24</f>
        <v>0</v>
      </c>
      <c r="H279" s="15">
        <f>'VIS STOP cijfers'!H24</f>
        <v>100</v>
      </c>
      <c r="I279" s="625">
        <f>'VIS STOP cijfers'!I24</f>
        <v>0</v>
      </c>
      <c r="J279" s="11">
        <f>'VIS STOP cijfers'!J24</f>
        <v>0</v>
      </c>
      <c r="K279" s="11">
        <f>'VIS STOP cijfers'!K24</f>
        <v>0</v>
      </c>
      <c r="L279" s="11">
        <f>'VIS STOP cijfers'!L24</f>
        <v>0</v>
      </c>
      <c r="M279" s="519">
        <f>'VIS STOP cijfers'!M24</f>
        <v>0</v>
      </c>
      <c r="N279" s="519">
        <f>'VIS STOP cijfers'!N24</f>
        <v>0</v>
      </c>
      <c r="O279" s="519">
        <f>'VIS STOP cijfers'!O24</f>
        <v>0</v>
      </c>
      <c r="P279" s="519">
        <f>'VIS STOP cijfers'!P24</f>
        <v>0</v>
      </c>
      <c r="Q279" s="26">
        <f>'VIS STOP cijfers'!Q24</f>
        <v>100</v>
      </c>
      <c r="R279" s="15">
        <f>'VIS STOP cijfers'!R24</f>
        <v>0</v>
      </c>
      <c r="S279" s="11">
        <f>'VIS STOP cijfers'!S24</f>
        <v>0</v>
      </c>
      <c r="T279" s="11">
        <f>'VIS STOP cijfers'!T24</f>
        <v>100</v>
      </c>
      <c r="U279" s="11">
        <f>'VIS STOP cijfers'!U24</f>
        <v>0</v>
      </c>
      <c r="V279" s="11">
        <f>'VIS STOP cijfers'!V24</f>
        <v>0</v>
      </c>
      <c r="W279" s="11">
        <f>'VIS STOP cijfers'!W24</f>
        <v>0</v>
      </c>
      <c r="X279" s="11">
        <f>'VIS STOP cijfers'!X24</f>
        <v>0</v>
      </c>
      <c r="Y279" s="11">
        <f>'VIS STOP cijfers'!Y24</f>
        <v>0</v>
      </c>
      <c r="Z279" s="49">
        <f>'VIS STOP cijfers'!Z24</f>
        <v>100</v>
      </c>
      <c r="AA279" s="11">
        <f>'VIS STOP cijfers'!AA24</f>
        <v>0</v>
      </c>
      <c r="AB279" s="11">
        <f>'VIS STOP cijfers'!AB24</f>
        <v>0</v>
      </c>
      <c r="AC279" s="11">
        <f>'VIS STOP cijfers'!AC24</f>
        <v>0</v>
      </c>
      <c r="AD279" s="11">
        <f>'VIS STOP cijfers'!AD24</f>
        <v>100</v>
      </c>
      <c r="AE279" s="11">
        <f>'VIS STOP cijfers'!AE24</f>
        <v>0</v>
      </c>
      <c r="AF279" s="11">
        <f>'VIS STOP cijfers'!AF24</f>
        <v>0</v>
      </c>
      <c r="AG279" s="49">
        <f>'VIS STOP cijfers'!AG24</f>
        <v>0</v>
      </c>
      <c r="AH279" s="11">
        <f>'VIS STOP cijfers'!AH24</f>
        <v>0</v>
      </c>
      <c r="AI279" s="11">
        <f>'VIS STOP cijfers'!AI24</f>
        <v>0</v>
      </c>
      <c r="AJ279" s="11">
        <f>'VIS STOP cijfers'!AJ24</f>
        <v>0</v>
      </c>
      <c r="AK279" s="11">
        <f>'VIS STOP cijfers'!AK24</f>
        <v>0</v>
      </c>
      <c r="AL279" s="49">
        <f>'VIS STOP cijfers'!AL24</f>
        <v>0</v>
      </c>
      <c r="AM279" s="11">
        <f>'VIS STOP cijfers'!AM24</f>
        <v>0</v>
      </c>
      <c r="AN279" s="11">
        <f>'VIS STOP cijfers'!AN24</f>
        <v>25</v>
      </c>
      <c r="AO279" s="11">
        <f>'VIS STOP cijfers'!AO24</f>
        <v>25</v>
      </c>
      <c r="AP279" s="11">
        <f>'VIS STOP cijfers'!AP24</f>
        <v>25</v>
      </c>
      <c r="AQ279" s="11">
        <f>'VIS STOP cijfers'!AQ24</f>
        <v>25</v>
      </c>
      <c r="AR279" s="49">
        <f>'VIS STOP cijfers'!AR24</f>
        <v>0</v>
      </c>
      <c r="AS279" s="11">
        <f>'VIS STOP cijfers'!AS24</f>
        <v>0</v>
      </c>
      <c r="AT279" s="11">
        <f>'VIS STOP cijfers'!AT24</f>
        <v>0</v>
      </c>
      <c r="AU279" s="11">
        <f>'VIS STOP cijfers'!AU24</f>
        <v>0</v>
      </c>
      <c r="AV279" s="11">
        <f>'VIS STOP cijfers'!AV24</f>
        <v>0</v>
      </c>
      <c r="AW279" s="11">
        <f>'VIS STOP cijfers'!AW24</f>
        <v>0</v>
      </c>
      <c r="AX279" s="11">
        <f>'VIS STOP cijfers'!AX24</f>
        <v>0</v>
      </c>
      <c r="AY279" s="11">
        <f>'VIS STOP cijfers'!AY24</f>
        <v>0</v>
      </c>
      <c r="AZ279" s="11">
        <f>'VIS STOP cijfers'!AZ24</f>
        <v>0</v>
      </c>
      <c r="BA279" s="11">
        <f>'VIS STOP cijfers'!BA24</f>
        <v>0</v>
      </c>
      <c r="BB279" s="11">
        <f>'VIS STOP cijfers'!BB24</f>
        <v>0</v>
      </c>
      <c r="BC279" s="49">
        <f>'VIS STOP cijfers'!BC24</f>
        <v>0</v>
      </c>
      <c r="BD279" s="11">
        <f>'VIS STOP cijfers'!BD24</f>
        <v>0</v>
      </c>
      <c r="BE279" s="11">
        <f>'VIS STOP cijfers'!BE24</f>
        <v>0</v>
      </c>
      <c r="BF279" s="11">
        <f>'VIS STOP cijfers'!BF24</f>
        <v>0</v>
      </c>
      <c r="BG279" s="11">
        <f>'VIS STOP cijfers'!BG24</f>
        <v>0</v>
      </c>
      <c r="BH279" s="11">
        <f>'VIS STOP cijfers'!BH24</f>
        <v>0</v>
      </c>
      <c r="BI279" s="11">
        <f>'VIS STOP cijfers'!BI24</f>
        <v>0</v>
      </c>
      <c r="BJ279" s="11">
        <f>'VIS STOP cijfers'!BJ24</f>
        <v>0</v>
      </c>
      <c r="BK279" s="49">
        <f>'VIS STOP cijfers'!BK24</f>
        <v>0</v>
      </c>
      <c r="BL279" s="11">
        <f>'VIS STOP cijfers'!BL24</f>
        <v>0</v>
      </c>
      <c r="BM279" s="11">
        <f>'VIS STOP cijfers'!BM24</f>
        <v>0</v>
      </c>
      <c r="BN279" s="11">
        <f>'VIS STOP cijfers'!BN24</f>
        <v>0</v>
      </c>
      <c r="BO279" s="11">
        <f>'VIS STOP cijfers'!BO24</f>
        <v>0</v>
      </c>
      <c r="BP279" s="11">
        <f>'VIS STOP cijfers'!BP24</f>
        <v>0</v>
      </c>
      <c r="BQ279" s="49">
        <f>'VIS STOP cijfers'!BQ24</f>
        <v>0</v>
      </c>
      <c r="BR279" s="11">
        <f>'VIS STOP cijfers'!BR24</f>
        <v>0</v>
      </c>
      <c r="BS279" s="11">
        <f>'VIS STOP cijfers'!BS24</f>
        <v>0</v>
      </c>
      <c r="BT279" s="11">
        <f>'VIS STOP cijfers'!BT24</f>
        <v>0</v>
      </c>
      <c r="BU279" s="11">
        <f>'VIS STOP cijfers'!BU24</f>
        <v>0</v>
      </c>
      <c r="BV279" s="11">
        <f>'VIS STOP cijfers'!BV24</f>
        <v>0</v>
      </c>
      <c r="BW279" s="11">
        <f>'VIS STOP cijfers'!BW24</f>
        <v>0</v>
      </c>
      <c r="BX279" s="47">
        <f>'VIS STOP cijfers'!BX24</f>
        <v>0</v>
      </c>
      <c r="BY279" s="49">
        <f>'VIS STOP cijfers'!BY24</f>
        <v>100</v>
      </c>
      <c r="BZ279" s="11">
        <f>'VIS STOP cijfers'!BZ24</f>
        <v>0</v>
      </c>
      <c r="CA279" s="11">
        <f>'VIS STOP cijfers'!CA24</f>
        <v>0</v>
      </c>
      <c r="CB279" s="11">
        <f>'VIS STOP cijfers'!CB24</f>
        <v>0</v>
      </c>
      <c r="CC279" s="11">
        <f>'VIS STOP cijfers'!CC24</f>
        <v>0</v>
      </c>
      <c r="CD279" s="11">
        <f>'VIS STOP cijfers'!CD24</f>
        <v>0</v>
      </c>
      <c r="CE279" s="11">
        <f>'VIS STOP cijfers'!CE24</f>
        <v>0</v>
      </c>
      <c r="CF279" s="11">
        <f>'VIS STOP cijfers'!CF24</f>
        <v>0</v>
      </c>
      <c r="CG279" s="11">
        <f>'VIS STOP cijfers'!CG24</f>
        <v>0</v>
      </c>
      <c r="CH279" s="11">
        <f>'VIS STOP cijfers'!CH24</f>
        <v>0</v>
      </c>
      <c r="CI279" s="11">
        <f>'VIS STOP cijfers'!CI24</f>
        <v>0</v>
      </c>
      <c r="CJ279" s="11">
        <f>'VIS STOP cijfers'!CJ24</f>
        <v>0</v>
      </c>
      <c r="CK279" s="11">
        <f>'VIS STOP cijfers'!CK24</f>
        <v>0</v>
      </c>
      <c r="CL279" s="49">
        <f>'VIS STOP cijfers'!CL24</f>
        <v>0</v>
      </c>
      <c r="CM279" s="11">
        <f>'VIS STOP cijfers'!CM24</f>
        <v>0</v>
      </c>
      <c r="CN279" s="11">
        <f>'VIS STOP cijfers'!CN24</f>
        <v>0</v>
      </c>
      <c r="CO279" s="11">
        <f>'VIS STOP cijfers'!CO24</f>
        <v>0</v>
      </c>
      <c r="CP279" s="11">
        <f>'VIS STOP cijfers'!CP24</f>
        <v>0</v>
      </c>
      <c r="CQ279" s="11">
        <f>'VIS STOP cijfers'!CQ24</f>
        <v>0</v>
      </c>
      <c r="CR279" s="11">
        <f>'VIS STOP cijfers'!CR24</f>
        <v>0</v>
      </c>
      <c r="CS279" s="11">
        <f>'VIS STOP cijfers'!CS24</f>
        <v>0</v>
      </c>
      <c r="CT279" s="11">
        <f>'VIS STOP cijfers'!CT24</f>
        <v>0</v>
      </c>
      <c r="CU279" s="11">
        <f>'VIS STOP cijfers'!CU24</f>
        <v>0</v>
      </c>
      <c r="CV279" s="11">
        <f>'VIS STOP cijfers'!CV24</f>
        <v>0</v>
      </c>
      <c r="CW279" s="11">
        <f>'VIS STOP cijfers'!CW24</f>
        <v>0</v>
      </c>
      <c r="CX279" s="11">
        <f>'VIS STOP cijfers'!CX24</f>
        <v>0</v>
      </c>
      <c r="CY279" s="26">
        <f>'VIS STOP cijfers'!CY24</f>
        <v>0</v>
      </c>
      <c r="CZ279" s="11">
        <f>'VIS STOP cijfers'!CZ24</f>
        <v>0</v>
      </c>
      <c r="DA279" s="11">
        <f>'VIS STOP cijfers'!DA24</f>
        <v>0</v>
      </c>
      <c r="DB279" s="11">
        <f>'VIS STOP cijfers'!DB24</f>
        <v>0</v>
      </c>
      <c r="DC279" s="11">
        <f>'VIS STOP cijfers'!DC24</f>
        <v>0</v>
      </c>
      <c r="DD279" s="11">
        <f>'VIS STOP cijfers'!DD24</f>
        <v>0</v>
      </c>
      <c r="DE279" s="11">
        <f>'VIS STOP cijfers'!DE24</f>
        <v>0</v>
      </c>
      <c r="DF279" s="11">
        <f>'VIS STOP cijfers'!DF24</f>
        <v>0</v>
      </c>
      <c r="DG279" s="11">
        <f>'VIS STOP cijfers'!DG24</f>
        <v>0</v>
      </c>
      <c r="DH279" s="11">
        <f>'VIS STOP cijfers'!DH24</f>
        <v>0</v>
      </c>
      <c r="DI279" s="11">
        <f>'VIS STOP cijfers'!DI24</f>
        <v>0</v>
      </c>
      <c r="DJ279" s="11">
        <f>'VIS STOP cijfers'!DJ24</f>
        <v>0</v>
      </c>
      <c r="DK279" s="11">
        <f>'VIS STOP cijfers'!DK24</f>
        <v>0</v>
      </c>
      <c r="DL279" s="26">
        <f>'VIS STOP cijfers'!DL24</f>
        <v>0</v>
      </c>
    </row>
    <row r="280" spans="1:116" s="165" customFormat="1">
      <c r="A280" s="47">
        <f>'VIS STOP cijfers'!A25</f>
        <v>0</v>
      </c>
      <c r="B280" s="49" t="str">
        <f>'VIS STOP cijfers'!B25</f>
        <v>WINT</v>
      </c>
      <c r="C280" s="4" t="str">
        <f>'VIS STOP cijfers'!C25</f>
        <v>Visketen</v>
      </c>
      <c r="D280" s="4" t="str">
        <f>'VIS STOP cijfers'!D25</f>
        <v>VIS IUU DG AGRO</v>
      </c>
      <c r="E280" s="13" t="str">
        <f>'VIS STOP cijfers'!E25</f>
        <v>Handelsstromen visserijproducten/-transport over de weg</v>
      </c>
      <c r="F280" s="5" t="str">
        <f>'VIS STOP cijfers'!F25</f>
        <v>EL&amp;I AGRO</v>
      </c>
      <c r="G280" s="4">
        <f>'VIS STOP cijfers'!G25</f>
        <v>0</v>
      </c>
      <c r="H280" s="15">
        <f>'VIS STOP cijfers'!H25</f>
        <v>100</v>
      </c>
      <c r="I280" s="625">
        <f>'VIS STOP cijfers'!I25</f>
        <v>0</v>
      </c>
      <c r="J280" s="11">
        <f>'VIS STOP cijfers'!J25</f>
        <v>0</v>
      </c>
      <c r="K280" s="11">
        <f>'VIS STOP cijfers'!K25</f>
        <v>0</v>
      </c>
      <c r="L280" s="11">
        <f>'VIS STOP cijfers'!L25</f>
        <v>0</v>
      </c>
      <c r="M280" s="519">
        <f>'VIS STOP cijfers'!M25</f>
        <v>0</v>
      </c>
      <c r="N280" s="519">
        <f>'VIS STOP cijfers'!N25</f>
        <v>0</v>
      </c>
      <c r="O280" s="519">
        <f>'VIS STOP cijfers'!O25</f>
        <v>0</v>
      </c>
      <c r="P280" s="519">
        <f>'VIS STOP cijfers'!P25</f>
        <v>0</v>
      </c>
      <c r="Q280" s="26">
        <f>'VIS STOP cijfers'!Q25</f>
        <v>100</v>
      </c>
      <c r="R280" s="15">
        <f>'VIS STOP cijfers'!R25</f>
        <v>0</v>
      </c>
      <c r="S280" s="11">
        <f>'VIS STOP cijfers'!S25</f>
        <v>0</v>
      </c>
      <c r="T280" s="11">
        <f>'VIS STOP cijfers'!T25</f>
        <v>100</v>
      </c>
      <c r="U280" s="11">
        <f>'VIS STOP cijfers'!U25</f>
        <v>0</v>
      </c>
      <c r="V280" s="11">
        <f>'VIS STOP cijfers'!V25</f>
        <v>0</v>
      </c>
      <c r="W280" s="11">
        <f>'VIS STOP cijfers'!W25</f>
        <v>0</v>
      </c>
      <c r="X280" s="11">
        <f>'VIS STOP cijfers'!X25</f>
        <v>0</v>
      </c>
      <c r="Y280" s="11">
        <f>'VIS STOP cijfers'!Y25</f>
        <v>0</v>
      </c>
      <c r="Z280" s="49">
        <f>'VIS STOP cijfers'!Z25</f>
        <v>100</v>
      </c>
      <c r="AA280" s="11">
        <f>'VIS STOP cijfers'!AA25</f>
        <v>0</v>
      </c>
      <c r="AB280" s="11">
        <f>'VIS STOP cijfers'!AB25</f>
        <v>0</v>
      </c>
      <c r="AC280" s="11">
        <f>'VIS STOP cijfers'!AC25</f>
        <v>0</v>
      </c>
      <c r="AD280" s="11">
        <f>'VIS STOP cijfers'!AD25</f>
        <v>100</v>
      </c>
      <c r="AE280" s="11">
        <f>'VIS STOP cijfers'!AE25</f>
        <v>0</v>
      </c>
      <c r="AF280" s="11">
        <f>'VIS STOP cijfers'!AF25</f>
        <v>0</v>
      </c>
      <c r="AG280" s="49">
        <f>'VIS STOP cijfers'!AG25</f>
        <v>0</v>
      </c>
      <c r="AH280" s="11">
        <f>'VIS STOP cijfers'!AH25</f>
        <v>0</v>
      </c>
      <c r="AI280" s="11">
        <f>'VIS STOP cijfers'!AI25</f>
        <v>0</v>
      </c>
      <c r="AJ280" s="11">
        <f>'VIS STOP cijfers'!AJ25</f>
        <v>0</v>
      </c>
      <c r="AK280" s="11">
        <f>'VIS STOP cijfers'!AK25</f>
        <v>0</v>
      </c>
      <c r="AL280" s="49">
        <f>'VIS STOP cijfers'!AL25</f>
        <v>0</v>
      </c>
      <c r="AM280" s="11">
        <f>'VIS STOP cijfers'!AM25</f>
        <v>0</v>
      </c>
      <c r="AN280" s="11">
        <f>'VIS STOP cijfers'!AN25</f>
        <v>25</v>
      </c>
      <c r="AO280" s="11">
        <f>'VIS STOP cijfers'!AO25</f>
        <v>25</v>
      </c>
      <c r="AP280" s="11">
        <f>'VIS STOP cijfers'!AP25</f>
        <v>25</v>
      </c>
      <c r="AQ280" s="11">
        <f>'VIS STOP cijfers'!AQ25</f>
        <v>25</v>
      </c>
      <c r="AR280" s="49">
        <f>'VIS STOP cijfers'!AR25</f>
        <v>0</v>
      </c>
      <c r="AS280" s="11">
        <f>'VIS STOP cijfers'!AS25</f>
        <v>0</v>
      </c>
      <c r="AT280" s="11">
        <f>'VIS STOP cijfers'!AT25</f>
        <v>0</v>
      </c>
      <c r="AU280" s="11">
        <f>'VIS STOP cijfers'!AU25</f>
        <v>0</v>
      </c>
      <c r="AV280" s="11">
        <f>'VIS STOP cijfers'!AV25</f>
        <v>0</v>
      </c>
      <c r="AW280" s="11">
        <f>'VIS STOP cijfers'!AW25</f>
        <v>0</v>
      </c>
      <c r="AX280" s="11">
        <f>'VIS STOP cijfers'!AX25</f>
        <v>0</v>
      </c>
      <c r="AY280" s="11">
        <f>'VIS STOP cijfers'!AY25</f>
        <v>0</v>
      </c>
      <c r="AZ280" s="11">
        <f>'VIS STOP cijfers'!AZ25</f>
        <v>0</v>
      </c>
      <c r="BA280" s="11">
        <f>'VIS STOP cijfers'!BA25</f>
        <v>0</v>
      </c>
      <c r="BB280" s="11">
        <f>'VIS STOP cijfers'!BB25</f>
        <v>0</v>
      </c>
      <c r="BC280" s="49">
        <f>'VIS STOP cijfers'!BC25</f>
        <v>0</v>
      </c>
      <c r="BD280" s="11">
        <f>'VIS STOP cijfers'!BD25</f>
        <v>0</v>
      </c>
      <c r="BE280" s="11">
        <f>'VIS STOP cijfers'!BE25</f>
        <v>0</v>
      </c>
      <c r="BF280" s="11">
        <f>'VIS STOP cijfers'!BF25</f>
        <v>0</v>
      </c>
      <c r="BG280" s="11">
        <f>'VIS STOP cijfers'!BG25</f>
        <v>0</v>
      </c>
      <c r="BH280" s="11">
        <f>'VIS STOP cijfers'!BH25</f>
        <v>0</v>
      </c>
      <c r="BI280" s="11">
        <f>'VIS STOP cijfers'!BI25</f>
        <v>0</v>
      </c>
      <c r="BJ280" s="11">
        <f>'VIS STOP cijfers'!BJ25</f>
        <v>0</v>
      </c>
      <c r="BK280" s="49">
        <f>'VIS STOP cijfers'!BK25</f>
        <v>0</v>
      </c>
      <c r="BL280" s="11">
        <f>'VIS STOP cijfers'!BL25</f>
        <v>0</v>
      </c>
      <c r="BM280" s="11">
        <f>'VIS STOP cijfers'!BM25</f>
        <v>0</v>
      </c>
      <c r="BN280" s="11">
        <f>'VIS STOP cijfers'!BN25</f>
        <v>0</v>
      </c>
      <c r="BO280" s="11">
        <f>'VIS STOP cijfers'!BO25</f>
        <v>0</v>
      </c>
      <c r="BP280" s="11">
        <f>'VIS STOP cijfers'!BP25</f>
        <v>0</v>
      </c>
      <c r="BQ280" s="49">
        <f>'VIS STOP cijfers'!BQ25</f>
        <v>0</v>
      </c>
      <c r="BR280" s="11">
        <f>'VIS STOP cijfers'!BR25</f>
        <v>0</v>
      </c>
      <c r="BS280" s="11">
        <f>'VIS STOP cijfers'!BS25</f>
        <v>0</v>
      </c>
      <c r="BT280" s="11">
        <f>'VIS STOP cijfers'!BT25</f>
        <v>0</v>
      </c>
      <c r="BU280" s="11">
        <f>'VIS STOP cijfers'!BU25</f>
        <v>0</v>
      </c>
      <c r="BV280" s="11">
        <f>'VIS STOP cijfers'!BV25</f>
        <v>0</v>
      </c>
      <c r="BW280" s="11">
        <f>'VIS STOP cijfers'!BW25</f>
        <v>0</v>
      </c>
      <c r="BX280" s="47">
        <f>'VIS STOP cijfers'!BX25</f>
        <v>0</v>
      </c>
      <c r="BY280" s="49">
        <f>'VIS STOP cijfers'!BY25</f>
        <v>100</v>
      </c>
      <c r="BZ280" s="11">
        <f>'VIS STOP cijfers'!BZ25</f>
        <v>0</v>
      </c>
      <c r="CA280" s="11">
        <f>'VIS STOP cijfers'!CA25</f>
        <v>0</v>
      </c>
      <c r="CB280" s="11">
        <f>'VIS STOP cijfers'!CB25</f>
        <v>0</v>
      </c>
      <c r="CC280" s="11">
        <f>'VIS STOP cijfers'!CC25</f>
        <v>0</v>
      </c>
      <c r="CD280" s="11">
        <f>'VIS STOP cijfers'!CD25</f>
        <v>0</v>
      </c>
      <c r="CE280" s="11">
        <f>'VIS STOP cijfers'!CE25</f>
        <v>0</v>
      </c>
      <c r="CF280" s="11">
        <f>'VIS STOP cijfers'!CF25</f>
        <v>0</v>
      </c>
      <c r="CG280" s="11">
        <f>'VIS STOP cijfers'!CG25</f>
        <v>0</v>
      </c>
      <c r="CH280" s="11">
        <f>'VIS STOP cijfers'!CH25</f>
        <v>0</v>
      </c>
      <c r="CI280" s="11">
        <f>'VIS STOP cijfers'!CI25</f>
        <v>0</v>
      </c>
      <c r="CJ280" s="11">
        <f>'VIS STOP cijfers'!CJ25</f>
        <v>0</v>
      </c>
      <c r="CK280" s="11">
        <f>'VIS STOP cijfers'!CK25</f>
        <v>0</v>
      </c>
      <c r="CL280" s="49">
        <f>'VIS STOP cijfers'!CL25</f>
        <v>0</v>
      </c>
      <c r="CM280" s="11">
        <f>'VIS STOP cijfers'!CM25</f>
        <v>0</v>
      </c>
      <c r="CN280" s="11">
        <f>'VIS STOP cijfers'!CN25</f>
        <v>0</v>
      </c>
      <c r="CO280" s="11">
        <f>'VIS STOP cijfers'!CO25</f>
        <v>0</v>
      </c>
      <c r="CP280" s="11">
        <f>'VIS STOP cijfers'!CP25</f>
        <v>0</v>
      </c>
      <c r="CQ280" s="11">
        <f>'VIS STOP cijfers'!CQ25</f>
        <v>0</v>
      </c>
      <c r="CR280" s="11">
        <f>'VIS STOP cijfers'!CR25</f>
        <v>0</v>
      </c>
      <c r="CS280" s="11">
        <f>'VIS STOP cijfers'!CS25</f>
        <v>0</v>
      </c>
      <c r="CT280" s="11">
        <f>'VIS STOP cijfers'!CT25</f>
        <v>0</v>
      </c>
      <c r="CU280" s="11">
        <f>'VIS STOP cijfers'!CU25</f>
        <v>0</v>
      </c>
      <c r="CV280" s="11">
        <f>'VIS STOP cijfers'!CV25</f>
        <v>0</v>
      </c>
      <c r="CW280" s="11">
        <f>'VIS STOP cijfers'!CW25</f>
        <v>0</v>
      </c>
      <c r="CX280" s="11">
        <f>'VIS STOP cijfers'!CX25</f>
        <v>0</v>
      </c>
      <c r="CY280" s="26">
        <f>'VIS STOP cijfers'!CY25</f>
        <v>0</v>
      </c>
      <c r="CZ280" s="11">
        <f>'VIS STOP cijfers'!CZ25</f>
        <v>0</v>
      </c>
      <c r="DA280" s="11">
        <f>'VIS STOP cijfers'!DA25</f>
        <v>0</v>
      </c>
      <c r="DB280" s="11">
        <f>'VIS STOP cijfers'!DB25</f>
        <v>0</v>
      </c>
      <c r="DC280" s="11">
        <f>'VIS STOP cijfers'!DC25</f>
        <v>0</v>
      </c>
      <c r="DD280" s="11">
        <f>'VIS STOP cijfers'!DD25</f>
        <v>0</v>
      </c>
      <c r="DE280" s="11">
        <f>'VIS STOP cijfers'!DE25</f>
        <v>0</v>
      </c>
      <c r="DF280" s="11">
        <f>'VIS STOP cijfers'!DF25</f>
        <v>0</v>
      </c>
      <c r="DG280" s="11">
        <f>'VIS STOP cijfers'!DG25</f>
        <v>0</v>
      </c>
      <c r="DH280" s="11">
        <f>'VIS STOP cijfers'!DH25</f>
        <v>0</v>
      </c>
      <c r="DI280" s="11">
        <f>'VIS STOP cijfers'!DI25</f>
        <v>0</v>
      </c>
      <c r="DJ280" s="11">
        <f>'VIS STOP cijfers'!DJ25</f>
        <v>0</v>
      </c>
      <c r="DK280" s="11">
        <f>'VIS STOP cijfers'!DK25</f>
        <v>0</v>
      </c>
      <c r="DL280" s="26">
        <f>'VIS STOP cijfers'!DL25</f>
        <v>0</v>
      </c>
    </row>
    <row r="281" spans="1:116" s="165" customFormat="1">
      <c r="A281" s="47">
        <f>'VIS STOP cijfers'!A26</f>
        <v>0</v>
      </c>
      <c r="B281" s="49" t="str">
        <f>'VIS STOP cijfers'!B26</f>
        <v>WINT</v>
      </c>
      <c r="C281" s="4" t="str">
        <f>'VIS STOP cijfers'!C26</f>
        <v>Visketen</v>
      </c>
      <c r="D281" s="4" t="str">
        <f>'VIS STOP cijfers'!D26</f>
        <v>VIS IUU DG AGRO</v>
      </c>
      <c r="E281" s="13" t="str">
        <f>'VIS STOP cijfers'!E26</f>
        <v>Fysieke en administratieve controles bij grote re-export en doorvoer bedrijven</v>
      </c>
      <c r="F281" s="5" t="str">
        <f>'VIS STOP cijfers'!F26</f>
        <v>EL&amp;I AGRO</v>
      </c>
      <c r="G281" s="4">
        <f>'VIS STOP cijfers'!G26</f>
        <v>0</v>
      </c>
      <c r="H281" s="15">
        <f>'VIS STOP cijfers'!H26</f>
        <v>100</v>
      </c>
      <c r="I281" s="625">
        <f>'VIS STOP cijfers'!I26</f>
        <v>0</v>
      </c>
      <c r="J281" s="11">
        <f>'VIS STOP cijfers'!J26</f>
        <v>0</v>
      </c>
      <c r="K281" s="11">
        <f>'VIS STOP cijfers'!K26</f>
        <v>0</v>
      </c>
      <c r="L281" s="11">
        <f>'VIS STOP cijfers'!L26</f>
        <v>0</v>
      </c>
      <c r="M281" s="519">
        <f>'VIS STOP cijfers'!M26</f>
        <v>0</v>
      </c>
      <c r="N281" s="519">
        <f>'VIS STOP cijfers'!N26</f>
        <v>0</v>
      </c>
      <c r="O281" s="519">
        <f>'VIS STOP cijfers'!O26</f>
        <v>0</v>
      </c>
      <c r="P281" s="519">
        <f>'VIS STOP cijfers'!P26</f>
        <v>0</v>
      </c>
      <c r="Q281" s="26">
        <f>'VIS STOP cijfers'!Q26</f>
        <v>100</v>
      </c>
      <c r="R281" s="15">
        <f>'VIS STOP cijfers'!R26</f>
        <v>0</v>
      </c>
      <c r="S281" s="11">
        <f>'VIS STOP cijfers'!S26</f>
        <v>0</v>
      </c>
      <c r="T281" s="11">
        <f>'VIS STOP cijfers'!T26</f>
        <v>100</v>
      </c>
      <c r="U281" s="11">
        <f>'VIS STOP cijfers'!U26</f>
        <v>0</v>
      </c>
      <c r="V281" s="11">
        <f>'VIS STOP cijfers'!V26</f>
        <v>0</v>
      </c>
      <c r="W281" s="11">
        <f>'VIS STOP cijfers'!W26</f>
        <v>0</v>
      </c>
      <c r="X281" s="11">
        <f>'VIS STOP cijfers'!X26</f>
        <v>0</v>
      </c>
      <c r="Y281" s="11">
        <f>'VIS STOP cijfers'!Y26</f>
        <v>0</v>
      </c>
      <c r="Z281" s="49">
        <f>'VIS STOP cijfers'!Z26</f>
        <v>100</v>
      </c>
      <c r="AA281" s="11">
        <f>'VIS STOP cijfers'!AA26</f>
        <v>0</v>
      </c>
      <c r="AB281" s="11">
        <f>'VIS STOP cijfers'!AB26</f>
        <v>0</v>
      </c>
      <c r="AC281" s="11">
        <f>'VIS STOP cijfers'!AC26</f>
        <v>0</v>
      </c>
      <c r="AD281" s="11">
        <f>'VIS STOP cijfers'!AD26</f>
        <v>100</v>
      </c>
      <c r="AE281" s="11">
        <f>'VIS STOP cijfers'!AE26</f>
        <v>0</v>
      </c>
      <c r="AF281" s="11">
        <f>'VIS STOP cijfers'!AF26</f>
        <v>0</v>
      </c>
      <c r="AG281" s="49">
        <f>'VIS STOP cijfers'!AG26</f>
        <v>0</v>
      </c>
      <c r="AH281" s="11">
        <f>'VIS STOP cijfers'!AH26</f>
        <v>0</v>
      </c>
      <c r="AI281" s="11">
        <f>'VIS STOP cijfers'!AI26</f>
        <v>0</v>
      </c>
      <c r="AJ281" s="11">
        <f>'VIS STOP cijfers'!AJ26</f>
        <v>0</v>
      </c>
      <c r="AK281" s="11">
        <f>'VIS STOP cijfers'!AK26</f>
        <v>0</v>
      </c>
      <c r="AL281" s="49">
        <f>'VIS STOP cijfers'!AL26</f>
        <v>0</v>
      </c>
      <c r="AM281" s="11">
        <f>'VIS STOP cijfers'!AM26</f>
        <v>0</v>
      </c>
      <c r="AN281" s="11">
        <f>'VIS STOP cijfers'!AN26</f>
        <v>25</v>
      </c>
      <c r="AO281" s="11">
        <f>'VIS STOP cijfers'!AO26</f>
        <v>25</v>
      </c>
      <c r="AP281" s="11">
        <f>'VIS STOP cijfers'!AP26</f>
        <v>25</v>
      </c>
      <c r="AQ281" s="11">
        <f>'VIS STOP cijfers'!AQ26</f>
        <v>25</v>
      </c>
      <c r="AR281" s="49">
        <f>'VIS STOP cijfers'!AR26</f>
        <v>0</v>
      </c>
      <c r="AS281" s="11">
        <f>'VIS STOP cijfers'!AS26</f>
        <v>0</v>
      </c>
      <c r="AT281" s="11">
        <f>'VIS STOP cijfers'!AT26</f>
        <v>0</v>
      </c>
      <c r="AU281" s="11">
        <f>'VIS STOP cijfers'!AU26</f>
        <v>0</v>
      </c>
      <c r="AV281" s="11">
        <f>'VIS STOP cijfers'!AV26</f>
        <v>0</v>
      </c>
      <c r="AW281" s="11">
        <f>'VIS STOP cijfers'!AW26</f>
        <v>0</v>
      </c>
      <c r="AX281" s="11">
        <f>'VIS STOP cijfers'!AX26</f>
        <v>0</v>
      </c>
      <c r="AY281" s="11">
        <f>'VIS STOP cijfers'!AY26</f>
        <v>0</v>
      </c>
      <c r="AZ281" s="11">
        <f>'VIS STOP cijfers'!AZ26</f>
        <v>0</v>
      </c>
      <c r="BA281" s="11">
        <f>'VIS STOP cijfers'!BA26</f>
        <v>0</v>
      </c>
      <c r="BB281" s="11">
        <f>'VIS STOP cijfers'!BB26</f>
        <v>0</v>
      </c>
      <c r="BC281" s="49">
        <f>'VIS STOP cijfers'!BC26</f>
        <v>0</v>
      </c>
      <c r="BD281" s="11">
        <f>'VIS STOP cijfers'!BD26</f>
        <v>0</v>
      </c>
      <c r="BE281" s="11">
        <f>'VIS STOP cijfers'!BE26</f>
        <v>0</v>
      </c>
      <c r="BF281" s="11">
        <f>'VIS STOP cijfers'!BF26</f>
        <v>0</v>
      </c>
      <c r="BG281" s="11">
        <f>'VIS STOP cijfers'!BG26</f>
        <v>0</v>
      </c>
      <c r="BH281" s="11">
        <f>'VIS STOP cijfers'!BH26</f>
        <v>0</v>
      </c>
      <c r="BI281" s="11">
        <f>'VIS STOP cijfers'!BI26</f>
        <v>0</v>
      </c>
      <c r="BJ281" s="11">
        <f>'VIS STOP cijfers'!BJ26</f>
        <v>0</v>
      </c>
      <c r="BK281" s="49">
        <f>'VIS STOP cijfers'!BK26</f>
        <v>0</v>
      </c>
      <c r="BL281" s="11">
        <f>'VIS STOP cijfers'!BL26</f>
        <v>0</v>
      </c>
      <c r="BM281" s="11">
        <f>'VIS STOP cijfers'!BM26</f>
        <v>0</v>
      </c>
      <c r="BN281" s="11">
        <f>'VIS STOP cijfers'!BN26</f>
        <v>0</v>
      </c>
      <c r="BO281" s="11">
        <f>'VIS STOP cijfers'!BO26</f>
        <v>0</v>
      </c>
      <c r="BP281" s="11">
        <f>'VIS STOP cijfers'!BP26</f>
        <v>0</v>
      </c>
      <c r="BQ281" s="49">
        <f>'VIS STOP cijfers'!BQ26</f>
        <v>0</v>
      </c>
      <c r="BR281" s="11">
        <f>'VIS STOP cijfers'!BR26</f>
        <v>0</v>
      </c>
      <c r="BS281" s="11">
        <f>'VIS STOP cijfers'!BS26</f>
        <v>0</v>
      </c>
      <c r="BT281" s="11">
        <f>'VIS STOP cijfers'!BT26</f>
        <v>0</v>
      </c>
      <c r="BU281" s="11">
        <f>'VIS STOP cijfers'!BU26</f>
        <v>0</v>
      </c>
      <c r="BV281" s="11">
        <f>'VIS STOP cijfers'!BV26</f>
        <v>0</v>
      </c>
      <c r="BW281" s="11">
        <f>'VIS STOP cijfers'!BW26</f>
        <v>0</v>
      </c>
      <c r="BX281" s="47">
        <f>'VIS STOP cijfers'!BX26</f>
        <v>0</v>
      </c>
      <c r="BY281" s="49">
        <f>'VIS STOP cijfers'!BY26</f>
        <v>100</v>
      </c>
      <c r="BZ281" s="11">
        <f>'VIS STOP cijfers'!BZ26</f>
        <v>0</v>
      </c>
      <c r="CA281" s="11">
        <f>'VIS STOP cijfers'!CA26</f>
        <v>0</v>
      </c>
      <c r="CB281" s="11">
        <f>'VIS STOP cijfers'!CB26</f>
        <v>0</v>
      </c>
      <c r="CC281" s="11">
        <f>'VIS STOP cijfers'!CC26</f>
        <v>0</v>
      </c>
      <c r="CD281" s="11">
        <f>'VIS STOP cijfers'!CD26</f>
        <v>0</v>
      </c>
      <c r="CE281" s="11">
        <f>'VIS STOP cijfers'!CE26</f>
        <v>0</v>
      </c>
      <c r="CF281" s="11">
        <f>'VIS STOP cijfers'!CF26</f>
        <v>0</v>
      </c>
      <c r="CG281" s="11">
        <f>'VIS STOP cijfers'!CG26</f>
        <v>0</v>
      </c>
      <c r="CH281" s="11">
        <f>'VIS STOP cijfers'!CH26</f>
        <v>0</v>
      </c>
      <c r="CI281" s="11">
        <f>'VIS STOP cijfers'!CI26</f>
        <v>0</v>
      </c>
      <c r="CJ281" s="11">
        <f>'VIS STOP cijfers'!CJ26</f>
        <v>0</v>
      </c>
      <c r="CK281" s="11">
        <f>'VIS STOP cijfers'!CK26</f>
        <v>0</v>
      </c>
      <c r="CL281" s="49">
        <f>'VIS STOP cijfers'!CL26</f>
        <v>0</v>
      </c>
      <c r="CM281" s="11">
        <f>'VIS STOP cijfers'!CM26</f>
        <v>0</v>
      </c>
      <c r="CN281" s="11">
        <f>'VIS STOP cijfers'!CN26</f>
        <v>0</v>
      </c>
      <c r="CO281" s="11">
        <f>'VIS STOP cijfers'!CO26</f>
        <v>0</v>
      </c>
      <c r="CP281" s="11">
        <f>'VIS STOP cijfers'!CP26</f>
        <v>0</v>
      </c>
      <c r="CQ281" s="11">
        <f>'VIS STOP cijfers'!CQ26</f>
        <v>0</v>
      </c>
      <c r="CR281" s="11">
        <f>'VIS STOP cijfers'!CR26</f>
        <v>0</v>
      </c>
      <c r="CS281" s="11">
        <f>'VIS STOP cijfers'!CS26</f>
        <v>0</v>
      </c>
      <c r="CT281" s="11">
        <f>'VIS STOP cijfers'!CT26</f>
        <v>0</v>
      </c>
      <c r="CU281" s="11">
        <f>'VIS STOP cijfers'!CU26</f>
        <v>0</v>
      </c>
      <c r="CV281" s="11">
        <f>'VIS STOP cijfers'!CV26</f>
        <v>0</v>
      </c>
      <c r="CW281" s="11">
        <f>'VIS STOP cijfers'!CW26</f>
        <v>0</v>
      </c>
      <c r="CX281" s="11">
        <f>'VIS STOP cijfers'!CX26</f>
        <v>0</v>
      </c>
      <c r="CY281" s="26">
        <f>'VIS STOP cijfers'!CY26</f>
        <v>0</v>
      </c>
      <c r="CZ281" s="11">
        <f>'VIS STOP cijfers'!CZ26</f>
        <v>0</v>
      </c>
      <c r="DA281" s="11">
        <f>'VIS STOP cijfers'!DA26</f>
        <v>0</v>
      </c>
      <c r="DB281" s="11">
        <f>'VIS STOP cijfers'!DB26</f>
        <v>0</v>
      </c>
      <c r="DC281" s="11">
        <f>'VIS STOP cijfers'!DC26</f>
        <v>0</v>
      </c>
      <c r="DD281" s="11">
        <f>'VIS STOP cijfers'!DD26</f>
        <v>0</v>
      </c>
      <c r="DE281" s="11">
        <f>'VIS STOP cijfers'!DE26</f>
        <v>0</v>
      </c>
      <c r="DF281" s="11">
        <f>'VIS STOP cijfers'!DF26</f>
        <v>0</v>
      </c>
      <c r="DG281" s="11">
        <f>'VIS STOP cijfers'!DG26</f>
        <v>0</v>
      </c>
      <c r="DH281" s="11">
        <f>'VIS STOP cijfers'!DH26</f>
        <v>0</v>
      </c>
      <c r="DI281" s="11">
        <f>'VIS STOP cijfers'!DI26</f>
        <v>0</v>
      </c>
      <c r="DJ281" s="11">
        <f>'VIS STOP cijfers'!DJ26</f>
        <v>0</v>
      </c>
      <c r="DK281" s="11">
        <f>'VIS STOP cijfers'!DK26</f>
        <v>0</v>
      </c>
      <c r="DL281" s="26">
        <f>'VIS STOP cijfers'!DL26</f>
        <v>0</v>
      </c>
    </row>
    <row r="282" spans="1:116" s="165" customFormat="1">
      <c r="A282" s="47">
        <f>'VIS STOP cijfers'!A28</f>
        <v>0</v>
      </c>
      <c r="B282" s="49" t="str">
        <f>'VIS STOP cijfers'!B28</f>
        <v>WXNT</v>
      </c>
      <c r="C282" s="4" t="str">
        <f>'VIS STOP cijfers'!C28</f>
        <v>Visketen</v>
      </c>
      <c r="D282" s="4" t="str">
        <f>'VIS STOP cijfers'!D28</f>
        <v>VIS Handelsnormen DG AGRO</v>
      </c>
      <c r="E282" s="4" t="str">
        <f>'VIS STOP cijfers'!E28</f>
        <v>TO werkzaamheden</v>
      </c>
      <c r="F282" s="5" t="str">
        <f>'VIS STOP cijfers'!F28</f>
        <v>EL&amp;I AGRO</v>
      </c>
      <c r="G282" s="4" t="str">
        <f>'VIS STOP cijfers'!G28</f>
        <v>VP</v>
      </c>
      <c r="H282" s="533">
        <f>'VIS STOP cijfers'!H28</f>
        <v>2850</v>
      </c>
      <c r="I282" s="625">
        <f>'VIS STOP cijfers'!I28</f>
        <v>0</v>
      </c>
      <c r="J282" s="11">
        <f>'VIS STOP cijfers'!J28</f>
        <v>0</v>
      </c>
      <c r="K282" s="11">
        <f>'VIS STOP cijfers'!K28</f>
        <v>0</v>
      </c>
      <c r="L282" s="11">
        <f>'VIS STOP cijfers'!L28</f>
        <v>0</v>
      </c>
      <c r="M282" s="11">
        <f>'VIS STOP cijfers'!M28</f>
        <v>0</v>
      </c>
      <c r="N282" s="11">
        <f>'VIS STOP cijfers'!N28</f>
        <v>0</v>
      </c>
      <c r="O282" s="11">
        <f>'VIS STOP cijfers'!O28</f>
        <v>0</v>
      </c>
      <c r="P282" s="11">
        <f>'VIS STOP cijfers'!P28</f>
        <v>0</v>
      </c>
      <c r="Q282" s="26">
        <f>'VIS STOP cijfers'!Q28</f>
        <v>2850</v>
      </c>
      <c r="R282" s="15">
        <f>'VIS STOP cijfers'!R28</f>
        <v>0</v>
      </c>
      <c r="S282" s="11">
        <f>'VIS STOP cijfers'!S28</f>
        <v>0</v>
      </c>
      <c r="T282" s="11">
        <f>'VIS STOP cijfers'!T28</f>
        <v>2850</v>
      </c>
      <c r="U282" s="11">
        <f>'VIS STOP cijfers'!U28</f>
        <v>0</v>
      </c>
      <c r="V282" s="11">
        <f>'VIS STOP cijfers'!V28</f>
        <v>0</v>
      </c>
      <c r="W282" s="11">
        <f>'VIS STOP cijfers'!W28</f>
        <v>0</v>
      </c>
      <c r="X282" s="11">
        <f>'VIS STOP cijfers'!X28</f>
        <v>0</v>
      </c>
      <c r="Y282" s="11">
        <f>'VIS STOP cijfers'!Y28</f>
        <v>0</v>
      </c>
      <c r="Z282" s="49">
        <f>'VIS STOP cijfers'!Z28</f>
        <v>2850</v>
      </c>
      <c r="AA282" s="11">
        <f>'VIS STOP cijfers'!AA28</f>
        <v>2700</v>
      </c>
      <c r="AB282" s="11">
        <f>'VIS STOP cijfers'!AB28</f>
        <v>0</v>
      </c>
      <c r="AC282" s="11">
        <f>'VIS STOP cijfers'!AC28</f>
        <v>0</v>
      </c>
      <c r="AD282" s="11">
        <f>'VIS STOP cijfers'!AD28</f>
        <v>150</v>
      </c>
      <c r="AE282" s="11">
        <f>'VIS STOP cijfers'!AE28</f>
        <v>0</v>
      </c>
      <c r="AF282" s="11">
        <f>'VIS STOP cijfers'!AF28</f>
        <v>0</v>
      </c>
      <c r="AG282" s="49">
        <f>'VIS STOP cijfers'!AG28</f>
        <v>0</v>
      </c>
      <c r="AH282" s="11">
        <f>'VIS STOP cijfers'!AH28</f>
        <v>0</v>
      </c>
      <c r="AI282" s="11">
        <f>'VIS STOP cijfers'!AI28</f>
        <v>0</v>
      </c>
      <c r="AJ282" s="11">
        <f>'VIS STOP cijfers'!AJ28</f>
        <v>2700</v>
      </c>
      <c r="AK282" s="11">
        <f>'VIS STOP cijfers'!AK28</f>
        <v>0</v>
      </c>
      <c r="AL282" s="49">
        <f>'VIS STOP cijfers'!AL28</f>
        <v>0</v>
      </c>
      <c r="AM282" s="11">
        <f>'VIS STOP cijfers'!AM28</f>
        <v>0</v>
      </c>
      <c r="AN282" s="11">
        <f>'VIS STOP cijfers'!AN28</f>
        <v>38</v>
      </c>
      <c r="AO282" s="11">
        <f>'VIS STOP cijfers'!AO28</f>
        <v>37</v>
      </c>
      <c r="AP282" s="11">
        <f>'VIS STOP cijfers'!AP28</f>
        <v>38</v>
      </c>
      <c r="AQ282" s="11">
        <f>'VIS STOP cijfers'!AQ28</f>
        <v>37</v>
      </c>
      <c r="AR282" s="49">
        <f>'VIS STOP cijfers'!AR28</f>
        <v>0</v>
      </c>
      <c r="AS282" s="11">
        <f>'VIS STOP cijfers'!AS28</f>
        <v>0</v>
      </c>
      <c r="AT282" s="11">
        <f>'VIS STOP cijfers'!AT28</f>
        <v>0</v>
      </c>
      <c r="AU282" s="11">
        <f>'VIS STOP cijfers'!AU28</f>
        <v>0</v>
      </c>
      <c r="AV282" s="11">
        <f>'VIS STOP cijfers'!AV28</f>
        <v>0</v>
      </c>
      <c r="AW282" s="11">
        <f>'VIS STOP cijfers'!AW28</f>
        <v>0</v>
      </c>
      <c r="AX282" s="11">
        <f>'VIS STOP cijfers'!AX28</f>
        <v>0</v>
      </c>
      <c r="AY282" s="11">
        <f>'VIS STOP cijfers'!AY28</f>
        <v>0</v>
      </c>
      <c r="AZ282" s="11">
        <f>'VIS STOP cijfers'!AZ28</f>
        <v>0</v>
      </c>
      <c r="BA282" s="11">
        <f>'VIS STOP cijfers'!BA28</f>
        <v>0</v>
      </c>
      <c r="BB282" s="11">
        <f>'VIS STOP cijfers'!BB28</f>
        <v>0</v>
      </c>
      <c r="BC282" s="49">
        <f>'VIS STOP cijfers'!BC28</f>
        <v>0</v>
      </c>
      <c r="BD282" s="11">
        <f>'VIS STOP cijfers'!BD28</f>
        <v>0</v>
      </c>
      <c r="BE282" s="11">
        <f>'VIS STOP cijfers'!BE28</f>
        <v>0</v>
      </c>
      <c r="BF282" s="11">
        <f>'VIS STOP cijfers'!BF28</f>
        <v>0</v>
      </c>
      <c r="BG282" s="11">
        <f>'VIS STOP cijfers'!BG28</f>
        <v>0</v>
      </c>
      <c r="BH282" s="11">
        <f>'VIS STOP cijfers'!BH28</f>
        <v>0</v>
      </c>
      <c r="BI282" s="11">
        <f>'VIS STOP cijfers'!BI28</f>
        <v>0</v>
      </c>
      <c r="BJ282" s="11">
        <f>'VIS STOP cijfers'!BJ28</f>
        <v>0</v>
      </c>
      <c r="BK282" s="49">
        <f>'VIS STOP cijfers'!BK28</f>
        <v>0</v>
      </c>
      <c r="BL282" s="11">
        <f>'VIS STOP cijfers'!BL28</f>
        <v>0</v>
      </c>
      <c r="BM282" s="11">
        <f>'VIS STOP cijfers'!BM28</f>
        <v>0</v>
      </c>
      <c r="BN282" s="11">
        <f>'VIS STOP cijfers'!BN28</f>
        <v>0</v>
      </c>
      <c r="BO282" s="11">
        <f>'VIS STOP cijfers'!BO28</f>
        <v>0</v>
      </c>
      <c r="BP282" s="11">
        <f>'VIS STOP cijfers'!BP28</f>
        <v>0</v>
      </c>
      <c r="BQ282" s="49">
        <f>'VIS STOP cijfers'!BQ28</f>
        <v>0</v>
      </c>
      <c r="BR282" s="11">
        <f>'VIS STOP cijfers'!BR28</f>
        <v>0</v>
      </c>
      <c r="BS282" s="11">
        <f>'VIS STOP cijfers'!BS28</f>
        <v>0</v>
      </c>
      <c r="BT282" s="11">
        <f>'VIS STOP cijfers'!BT28</f>
        <v>0</v>
      </c>
      <c r="BU282" s="11">
        <f>'VIS STOP cijfers'!BU28</f>
        <v>0</v>
      </c>
      <c r="BV282" s="11">
        <f>'VIS STOP cijfers'!BV28</f>
        <v>0</v>
      </c>
      <c r="BW282" s="11">
        <f>'VIS STOP cijfers'!BW28</f>
        <v>0</v>
      </c>
      <c r="BX282" s="47">
        <f>'VIS STOP cijfers'!BX28</f>
        <v>0</v>
      </c>
      <c r="BY282" s="49">
        <f>'VIS STOP cijfers'!BY28</f>
        <v>2850</v>
      </c>
      <c r="BZ282" s="11">
        <f>'VIS STOP cijfers'!BZ28</f>
        <v>0</v>
      </c>
      <c r="CA282" s="11">
        <f>'VIS STOP cijfers'!CA28</f>
        <v>0</v>
      </c>
      <c r="CB282" s="11">
        <f>'VIS STOP cijfers'!CB28</f>
        <v>0</v>
      </c>
      <c r="CC282" s="11">
        <f>'VIS STOP cijfers'!CC28</f>
        <v>0</v>
      </c>
      <c r="CD282" s="11">
        <f>'VIS STOP cijfers'!CD28</f>
        <v>0</v>
      </c>
      <c r="CE282" s="11">
        <f>'VIS STOP cijfers'!CE28</f>
        <v>0</v>
      </c>
      <c r="CF282" s="11">
        <f>'VIS STOP cijfers'!CF28</f>
        <v>0</v>
      </c>
      <c r="CG282" s="11">
        <f>'VIS STOP cijfers'!CG28</f>
        <v>0</v>
      </c>
      <c r="CH282" s="11">
        <f>'VIS STOP cijfers'!CH28</f>
        <v>0</v>
      </c>
      <c r="CI282" s="11">
        <f>'VIS STOP cijfers'!CI28</f>
        <v>0</v>
      </c>
      <c r="CJ282" s="11">
        <f>'VIS STOP cijfers'!CJ28</f>
        <v>0</v>
      </c>
      <c r="CK282" s="11">
        <f>'VIS STOP cijfers'!CK28</f>
        <v>0</v>
      </c>
      <c r="CL282" s="49">
        <f>'VIS STOP cijfers'!CL28</f>
        <v>0</v>
      </c>
      <c r="CM282" s="11">
        <f>'VIS STOP cijfers'!CM28</f>
        <v>0</v>
      </c>
      <c r="CN282" s="11">
        <f>'VIS STOP cijfers'!CN28</f>
        <v>0</v>
      </c>
      <c r="CO282" s="11">
        <f>'VIS STOP cijfers'!CO28</f>
        <v>0</v>
      </c>
      <c r="CP282" s="11">
        <f>'VIS STOP cijfers'!CP28</f>
        <v>0</v>
      </c>
      <c r="CQ282" s="11">
        <f>'VIS STOP cijfers'!CQ28</f>
        <v>0</v>
      </c>
      <c r="CR282" s="11">
        <f>'VIS STOP cijfers'!CR28</f>
        <v>0</v>
      </c>
      <c r="CS282" s="11">
        <f>'VIS STOP cijfers'!CS28</f>
        <v>0</v>
      </c>
      <c r="CT282" s="11">
        <f>'VIS STOP cijfers'!CT28</f>
        <v>0</v>
      </c>
      <c r="CU282" s="11">
        <f>'VIS STOP cijfers'!CU28</f>
        <v>0</v>
      </c>
      <c r="CV282" s="11">
        <f>'VIS STOP cijfers'!CV28</f>
        <v>0</v>
      </c>
      <c r="CW282" s="11">
        <f>'VIS STOP cijfers'!CW28</f>
        <v>0</v>
      </c>
      <c r="CX282" s="11">
        <f>'VIS STOP cijfers'!CX28</f>
        <v>0</v>
      </c>
      <c r="CY282" s="26">
        <f>'VIS STOP cijfers'!CY28</f>
        <v>0</v>
      </c>
      <c r="CZ282" s="11">
        <f>'VIS STOP cijfers'!CZ28</f>
        <v>0</v>
      </c>
      <c r="DA282" s="11">
        <f>'VIS STOP cijfers'!DA28</f>
        <v>0</v>
      </c>
      <c r="DB282" s="11">
        <f>'VIS STOP cijfers'!DB28</f>
        <v>0</v>
      </c>
      <c r="DC282" s="11">
        <f>'VIS STOP cijfers'!DC28</f>
        <v>0</v>
      </c>
      <c r="DD282" s="11">
        <f>'VIS STOP cijfers'!DD28</f>
        <v>0</v>
      </c>
      <c r="DE282" s="11">
        <f>'VIS STOP cijfers'!DE28</f>
        <v>0</v>
      </c>
      <c r="DF282" s="11">
        <f>'VIS STOP cijfers'!DF28</f>
        <v>0</v>
      </c>
      <c r="DG282" s="11">
        <f>'VIS STOP cijfers'!DG28</f>
        <v>0</v>
      </c>
      <c r="DH282" s="11">
        <f>'VIS STOP cijfers'!DH28</f>
        <v>0</v>
      </c>
      <c r="DI282" s="11">
        <f>'VIS STOP cijfers'!DI28</f>
        <v>0</v>
      </c>
      <c r="DJ282" s="11">
        <f>'VIS STOP cijfers'!DJ28</f>
        <v>0</v>
      </c>
      <c r="DK282" s="11">
        <f>'VIS STOP cijfers'!DK28</f>
        <v>0</v>
      </c>
      <c r="DL282" s="26">
        <f>'VIS STOP cijfers'!DL28</f>
        <v>0</v>
      </c>
    </row>
    <row r="283" spans="1:116" s="165" customFormat="1">
      <c r="A283" s="47">
        <f>'VIS STOP cijfers'!A29</f>
        <v>0</v>
      </c>
      <c r="B283" s="49" t="str">
        <f>'VIS STOP cijfers'!B29</f>
        <v>WXNT</v>
      </c>
      <c r="C283" s="4" t="str">
        <f>'VIS STOP cijfers'!C29</f>
        <v>Visketen</v>
      </c>
      <c r="D283" s="4" t="str">
        <f>'VIS STOP cijfers'!D29</f>
        <v>VIS Handelsnormen DG AGRO</v>
      </c>
      <c r="E283" s="4" t="str">
        <f>'VIS STOP cijfers'!E29</f>
        <v>Reguliere workflow</v>
      </c>
      <c r="F283" s="5" t="str">
        <f>'VIS STOP cijfers'!F29</f>
        <v>EL&amp;I AGRO</v>
      </c>
      <c r="G283" s="4" t="str">
        <f>'VIS STOP cijfers'!G29</f>
        <v>VP</v>
      </c>
      <c r="H283" s="15">
        <f>'VIS STOP cijfers'!H29</f>
        <v>14963</v>
      </c>
      <c r="I283" s="625">
        <f>'VIS STOP cijfers'!I29</f>
        <v>0</v>
      </c>
      <c r="J283" s="11">
        <f>'VIS STOP cijfers'!J29</f>
        <v>0</v>
      </c>
      <c r="K283" s="11">
        <f>'VIS STOP cijfers'!K29</f>
        <v>0</v>
      </c>
      <c r="L283" s="11">
        <f>'VIS STOP cijfers'!L29</f>
        <v>0</v>
      </c>
      <c r="M283" s="11">
        <f>'VIS STOP cijfers'!M29</f>
        <v>0</v>
      </c>
      <c r="N283" s="11">
        <f>'VIS STOP cijfers'!N29</f>
        <v>0</v>
      </c>
      <c r="O283" s="11">
        <f>'VIS STOP cijfers'!O29</f>
        <v>0</v>
      </c>
      <c r="P283" s="11">
        <f>'VIS STOP cijfers'!P29</f>
        <v>0</v>
      </c>
      <c r="Q283" s="26">
        <f>'VIS STOP cijfers'!Q29</f>
        <v>14963</v>
      </c>
      <c r="R283" s="15">
        <f>'VIS STOP cijfers'!R29</f>
        <v>0</v>
      </c>
      <c r="S283" s="11">
        <f>'VIS STOP cijfers'!S29</f>
        <v>0</v>
      </c>
      <c r="T283" s="11">
        <f>'VIS STOP cijfers'!T29</f>
        <v>14963</v>
      </c>
      <c r="U283" s="11">
        <f>'VIS STOP cijfers'!U29</f>
        <v>0</v>
      </c>
      <c r="V283" s="11">
        <f>'VIS STOP cijfers'!V29</f>
        <v>0</v>
      </c>
      <c r="W283" s="11">
        <f>'VIS STOP cijfers'!W29</f>
        <v>0</v>
      </c>
      <c r="X283" s="11">
        <f>'VIS STOP cijfers'!X29</f>
        <v>0</v>
      </c>
      <c r="Y283" s="11">
        <f>'VIS STOP cijfers'!Y29</f>
        <v>0</v>
      </c>
      <c r="Z283" s="49">
        <f>'VIS STOP cijfers'!Z29</f>
        <v>14963</v>
      </c>
      <c r="AA283" s="11">
        <f>'VIS STOP cijfers'!AA29</f>
        <v>0</v>
      </c>
      <c r="AB283" s="11">
        <f>'VIS STOP cijfers'!AB29</f>
        <v>0</v>
      </c>
      <c r="AC283" s="11">
        <f>'VIS STOP cijfers'!AC29</f>
        <v>0</v>
      </c>
      <c r="AD283" s="11">
        <f>'VIS STOP cijfers'!AD29</f>
        <v>14963</v>
      </c>
      <c r="AE283" s="11">
        <f>'VIS STOP cijfers'!AE29</f>
        <v>0</v>
      </c>
      <c r="AF283" s="11">
        <f>'VIS STOP cijfers'!AF29</f>
        <v>0</v>
      </c>
      <c r="AG283" s="49">
        <f>'VIS STOP cijfers'!AG29</f>
        <v>0</v>
      </c>
      <c r="AH283" s="11">
        <f>'VIS STOP cijfers'!AH29</f>
        <v>0</v>
      </c>
      <c r="AI283" s="11">
        <f>'VIS STOP cijfers'!AI29</f>
        <v>0</v>
      </c>
      <c r="AJ283" s="11">
        <f>'VIS STOP cijfers'!AJ29</f>
        <v>0</v>
      </c>
      <c r="AK283" s="11">
        <f>'VIS STOP cijfers'!AK29</f>
        <v>0</v>
      </c>
      <c r="AL283" s="49">
        <f>'VIS STOP cijfers'!AL29</f>
        <v>0</v>
      </c>
      <c r="AM283" s="11">
        <f>'VIS STOP cijfers'!AM29</f>
        <v>0</v>
      </c>
      <c r="AN283" s="11">
        <f>'VIS STOP cijfers'!AN29</f>
        <v>3741</v>
      </c>
      <c r="AO283" s="11">
        <f>'VIS STOP cijfers'!AO29</f>
        <v>3741</v>
      </c>
      <c r="AP283" s="11">
        <f>'VIS STOP cijfers'!AP29</f>
        <v>3741</v>
      </c>
      <c r="AQ283" s="11">
        <f>'VIS STOP cijfers'!AQ29</f>
        <v>3740</v>
      </c>
      <c r="AR283" s="49">
        <f>'VIS STOP cijfers'!AR29</f>
        <v>0</v>
      </c>
      <c r="AS283" s="11">
        <f>'VIS STOP cijfers'!AS29</f>
        <v>0</v>
      </c>
      <c r="AT283" s="11">
        <f>'VIS STOP cijfers'!AT29</f>
        <v>0</v>
      </c>
      <c r="AU283" s="11">
        <f>'VIS STOP cijfers'!AU29</f>
        <v>0</v>
      </c>
      <c r="AV283" s="11">
        <f>'VIS STOP cijfers'!AV29</f>
        <v>0</v>
      </c>
      <c r="AW283" s="11">
        <f>'VIS STOP cijfers'!AW29</f>
        <v>0</v>
      </c>
      <c r="AX283" s="11">
        <f>'VIS STOP cijfers'!AX29</f>
        <v>0</v>
      </c>
      <c r="AY283" s="11">
        <f>'VIS STOP cijfers'!AY29</f>
        <v>0</v>
      </c>
      <c r="AZ283" s="11">
        <f>'VIS STOP cijfers'!AZ29</f>
        <v>0</v>
      </c>
      <c r="BA283" s="11">
        <f>'VIS STOP cijfers'!BA29</f>
        <v>0</v>
      </c>
      <c r="BB283" s="11">
        <f>'VIS STOP cijfers'!BB29</f>
        <v>0</v>
      </c>
      <c r="BC283" s="49">
        <f>'VIS STOP cijfers'!BC29</f>
        <v>0</v>
      </c>
      <c r="BD283" s="11">
        <f>'VIS STOP cijfers'!BD29</f>
        <v>0</v>
      </c>
      <c r="BE283" s="11">
        <f>'VIS STOP cijfers'!BE29</f>
        <v>0</v>
      </c>
      <c r="BF283" s="11">
        <f>'VIS STOP cijfers'!BF29</f>
        <v>0</v>
      </c>
      <c r="BG283" s="11">
        <f>'VIS STOP cijfers'!BG29</f>
        <v>0</v>
      </c>
      <c r="BH283" s="11">
        <f>'VIS STOP cijfers'!BH29</f>
        <v>0</v>
      </c>
      <c r="BI283" s="11">
        <f>'VIS STOP cijfers'!BI29</f>
        <v>0</v>
      </c>
      <c r="BJ283" s="11">
        <f>'VIS STOP cijfers'!BJ29</f>
        <v>0</v>
      </c>
      <c r="BK283" s="49">
        <f>'VIS STOP cijfers'!BK29</f>
        <v>0</v>
      </c>
      <c r="BL283" s="11">
        <f>'VIS STOP cijfers'!BL29</f>
        <v>0</v>
      </c>
      <c r="BM283" s="11">
        <f>'VIS STOP cijfers'!BM29</f>
        <v>0</v>
      </c>
      <c r="BN283" s="11">
        <f>'VIS STOP cijfers'!BN29</f>
        <v>0</v>
      </c>
      <c r="BO283" s="11">
        <f>'VIS STOP cijfers'!BO29</f>
        <v>0</v>
      </c>
      <c r="BP283" s="11">
        <f>'VIS STOP cijfers'!BP29</f>
        <v>0</v>
      </c>
      <c r="BQ283" s="49">
        <f>'VIS STOP cijfers'!BQ29</f>
        <v>0</v>
      </c>
      <c r="BR283" s="11">
        <f>'VIS STOP cijfers'!BR29</f>
        <v>0</v>
      </c>
      <c r="BS283" s="11">
        <f>'VIS STOP cijfers'!BS29</f>
        <v>0</v>
      </c>
      <c r="BT283" s="11">
        <f>'VIS STOP cijfers'!BT29</f>
        <v>0</v>
      </c>
      <c r="BU283" s="11">
        <f>'VIS STOP cijfers'!BU29</f>
        <v>0</v>
      </c>
      <c r="BV283" s="11">
        <f>'VIS STOP cijfers'!BV29</f>
        <v>0</v>
      </c>
      <c r="BW283" s="11">
        <f>'VIS STOP cijfers'!BW29</f>
        <v>0</v>
      </c>
      <c r="BX283" s="47">
        <f>'VIS STOP cijfers'!BX29</f>
        <v>0</v>
      </c>
      <c r="BY283" s="49">
        <f>'VIS STOP cijfers'!BY29</f>
        <v>14963</v>
      </c>
      <c r="BZ283" s="11">
        <f>'VIS STOP cijfers'!BZ29</f>
        <v>0</v>
      </c>
      <c r="CA283" s="11">
        <f>'VIS STOP cijfers'!CA29</f>
        <v>0</v>
      </c>
      <c r="CB283" s="11">
        <f>'VIS STOP cijfers'!CB29</f>
        <v>0</v>
      </c>
      <c r="CC283" s="11">
        <f>'VIS STOP cijfers'!CC29</f>
        <v>0</v>
      </c>
      <c r="CD283" s="11">
        <f>'VIS STOP cijfers'!CD29</f>
        <v>0</v>
      </c>
      <c r="CE283" s="11">
        <f>'VIS STOP cijfers'!CE29</f>
        <v>0</v>
      </c>
      <c r="CF283" s="11">
        <f>'VIS STOP cijfers'!CF29</f>
        <v>0</v>
      </c>
      <c r="CG283" s="11">
        <f>'VIS STOP cijfers'!CG29</f>
        <v>0</v>
      </c>
      <c r="CH283" s="11">
        <f>'VIS STOP cijfers'!CH29</f>
        <v>0</v>
      </c>
      <c r="CI283" s="11">
        <f>'VIS STOP cijfers'!CI29</f>
        <v>0</v>
      </c>
      <c r="CJ283" s="11">
        <f>'VIS STOP cijfers'!CJ29</f>
        <v>0</v>
      </c>
      <c r="CK283" s="11">
        <f>'VIS STOP cijfers'!CK29</f>
        <v>0</v>
      </c>
      <c r="CL283" s="49">
        <f>'VIS STOP cijfers'!CL29</f>
        <v>0</v>
      </c>
      <c r="CM283" s="11">
        <f>'VIS STOP cijfers'!CM29</f>
        <v>0</v>
      </c>
      <c r="CN283" s="11">
        <f>'VIS STOP cijfers'!CN29</f>
        <v>0</v>
      </c>
      <c r="CO283" s="11">
        <f>'VIS STOP cijfers'!CO29</f>
        <v>0</v>
      </c>
      <c r="CP283" s="11">
        <f>'VIS STOP cijfers'!CP29</f>
        <v>0</v>
      </c>
      <c r="CQ283" s="11">
        <f>'VIS STOP cijfers'!CQ29</f>
        <v>0</v>
      </c>
      <c r="CR283" s="11">
        <f>'VIS STOP cijfers'!CR29</f>
        <v>0</v>
      </c>
      <c r="CS283" s="11">
        <f>'VIS STOP cijfers'!CS29</f>
        <v>0</v>
      </c>
      <c r="CT283" s="11">
        <f>'VIS STOP cijfers'!CT29</f>
        <v>0</v>
      </c>
      <c r="CU283" s="11">
        <f>'VIS STOP cijfers'!CU29</f>
        <v>0</v>
      </c>
      <c r="CV283" s="11">
        <f>'VIS STOP cijfers'!CV29</f>
        <v>0</v>
      </c>
      <c r="CW283" s="11">
        <f>'VIS STOP cijfers'!CW29</f>
        <v>0</v>
      </c>
      <c r="CX283" s="11">
        <f>'VIS STOP cijfers'!CX29</f>
        <v>0</v>
      </c>
      <c r="CY283" s="26">
        <f>'VIS STOP cijfers'!CY29</f>
        <v>0</v>
      </c>
      <c r="CZ283" s="11">
        <f>'VIS STOP cijfers'!CZ29</f>
        <v>0</v>
      </c>
      <c r="DA283" s="11">
        <f>'VIS STOP cijfers'!DA29</f>
        <v>0</v>
      </c>
      <c r="DB283" s="11">
        <f>'VIS STOP cijfers'!DB29</f>
        <v>0</v>
      </c>
      <c r="DC283" s="11">
        <f>'VIS STOP cijfers'!DC29</f>
        <v>0</v>
      </c>
      <c r="DD283" s="11">
        <f>'VIS STOP cijfers'!DD29</f>
        <v>0</v>
      </c>
      <c r="DE283" s="11">
        <f>'VIS STOP cijfers'!DE29</f>
        <v>0</v>
      </c>
      <c r="DF283" s="11">
        <f>'VIS STOP cijfers'!DF29</f>
        <v>0</v>
      </c>
      <c r="DG283" s="11">
        <f>'VIS STOP cijfers'!DG29</f>
        <v>0</v>
      </c>
      <c r="DH283" s="11">
        <f>'VIS STOP cijfers'!DH29</f>
        <v>0</v>
      </c>
      <c r="DI283" s="11">
        <f>'VIS STOP cijfers'!DI29</f>
        <v>0</v>
      </c>
      <c r="DJ283" s="11">
        <f>'VIS STOP cijfers'!DJ29</f>
        <v>0</v>
      </c>
      <c r="DK283" s="11">
        <f>'VIS STOP cijfers'!DK29</f>
        <v>0</v>
      </c>
      <c r="DL283" s="26">
        <f>'VIS STOP cijfers'!DL29</f>
        <v>0</v>
      </c>
    </row>
    <row r="284" spans="1:116" s="165" customFormat="1">
      <c r="A284" s="47">
        <f>'VIS STOP cijfers'!A30</f>
        <v>0</v>
      </c>
      <c r="B284" s="49" t="str">
        <f>'VIS STOP cijfers'!B30</f>
        <v>WXNT</v>
      </c>
      <c r="C284" s="4" t="str">
        <f>'VIS STOP cijfers'!C30</f>
        <v>Visketen</v>
      </c>
      <c r="D284" s="4" t="str">
        <f>'VIS STOP cijfers'!D30</f>
        <v>VIS Handelsnormen DG AGRO</v>
      </c>
      <c r="E284" s="656" t="str">
        <f>'VIS STOP cijfers'!E30</f>
        <v>Opleiding PBO C&amp;V</v>
      </c>
      <c r="F284" s="5" t="str">
        <f>'VIS STOP cijfers'!F30</f>
        <v>EL&amp;I AGRO</v>
      </c>
      <c r="G284" s="4">
        <f>'VIS STOP cijfers'!G30</f>
        <v>0</v>
      </c>
      <c r="H284" s="512">
        <f>'VIS STOP cijfers'!H30</f>
        <v>0</v>
      </c>
      <c r="I284" s="625">
        <f>'VIS STOP cijfers'!I30</f>
        <v>0</v>
      </c>
      <c r="J284" s="11">
        <f>'VIS STOP cijfers'!J30</f>
        <v>0</v>
      </c>
      <c r="K284" s="11">
        <f>'VIS STOP cijfers'!K30</f>
        <v>0</v>
      </c>
      <c r="L284" s="11">
        <f>'VIS STOP cijfers'!L30</f>
        <v>0</v>
      </c>
      <c r="M284" s="11">
        <f>'VIS STOP cijfers'!M30</f>
        <v>0</v>
      </c>
      <c r="N284" s="11">
        <f>'VIS STOP cijfers'!N30</f>
        <v>0</v>
      </c>
      <c r="O284" s="11">
        <f>'VIS STOP cijfers'!O30</f>
        <v>0</v>
      </c>
      <c r="P284" s="11">
        <f>'VIS STOP cijfers'!P30</f>
        <v>0</v>
      </c>
      <c r="Q284" s="26">
        <f>'VIS STOP cijfers'!Q30</f>
        <v>0</v>
      </c>
      <c r="R284" s="15">
        <f>'VIS STOP cijfers'!R30</f>
        <v>0</v>
      </c>
      <c r="S284" s="11">
        <f>'VIS STOP cijfers'!S30</f>
        <v>0</v>
      </c>
      <c r="T284" s="510">
        <f>'VIS STOP cijfers'!T30</f>
        <v>0</v>
      </c>
      <c r="U284" s="11">
        <f>'VIS STOP cijfers'!U30</f>
        <v>0</v>
      </c>
      <c r="V284" s="11">
        <f>'VIS STOP cijfers'!V30</f>
        <v>0</v>
      </c>
      <c r="W284" s="11">
        <f>'VIS STOP cijfers'!W30</f>
        <v>0</v>
      </c>
      <c r="X284" s="11">
        <f>'VIS STOP cijfers'!X30</f>
        <v>0</v>
      </c>
      <c r="Y284" s="11">
        <f>'VIS STOP cijfers'!Y30</f>
        <v>0</v>
      </c>
      <c r="Z284" s="49">
        <f>'VIS STOP cijfers'!Z30</f>
        <v>0</v>
      </c>
      <c r="AA284" s="510">
        <f>'VIS STOP cijfers'!AA30</f>
        <v>0</v>
      </c>
      <c r="AB284" s="11">
        <f>'VIS STOP cijfers'!AB30</f>
        <v>0</v>
      </c>
      <c r="AC284" s="11">
        <f>'VIS STOP cijfers'!AC30</f>
        <v>0</v>
      </c>
      <c r="AD284" s="510">
        <f>'VIS STOP cijfers'!AD30</f>
        <v>0</v>
      </c>
      <c r="AE284" s="11">
        <f>'VIS STOP cijfers'!AE30</f>
        <v>0</v>
      </c>
      <c r="AF284" s="11">
        <f>'VIS STOP cijfers'!AF30</f>
        <v>0</v>
      </c>
      <c r="AG284" s="49">
        <f>'VIS STOP cijfers'!AG30</f>
        <v>0</v>
      </c>
      <c r="AH284" s="11">
        <f>'VIS STOP cijfers'!AH30</f>
        <v>0</v>
      </c>
      <c r="AI284" s="11">
        <f>'VIS STOP cijfers'!AI30</f>
        <v>0</v>
      </c>
      <c r="AJ284" s="11">
        <f>'VIS STOP cijfers'!AJ30</f>
        <v>0</v>
      </c>
      <c r="AK284" s="11">
        <f>'VIS STOP cijfers'!AK30</f>
        <v>0</v>
      </c>
      <c r="AL284" s="49">
        <f>'VIS STOP cijfers'!AL30</f>
        <v>0</v>
      </c>
      <c r="AM284" s="11">
        <f>'VIS STOP cijfers'!AM30</f>
        <v>0</v>
      </c>
      <c r="AN284" s="11">
        <f>'VIS STOP cijfers'!AN30</f>
        <v>0</v>
      </c>
      <c r="AO284" s="11">
        <f>'VIS STOP cijfers'!AO30</f>
        <v>0</v>
      </c>
      <c r="AP284" s="11">
        <f>'VIS STOP cijfers'!AP30</f>
        <v>0</v>
      </c>
      <c r="AQ284" s="11">
        <f>'VIS STOP cijfers'!AQ30</f>
        <v>0</v>
      </c>
      <c r="AR284" s="49">
        <f>'VIS STOP cijfers'!AR30</f>
        <v>0</v>
      </c>
      <c r="AS284" s="11">
        <f>'VIS STOP cijfers'!AS30</f>
        <v>0</v>
      </c>
      <c r="AT284" s="11">
        <f>'VIS STOP cijfers'!AT30</f>
        <v>0</v>
      </c>
      <c r="AU284" s="11">
        <f>'VIS STOP cijfers'!AU30</f>
        <v>0</v>
      </c>
      <c r="AV284" s="11">
        <f>'VIS STOP cijfers'!AV30</f>
        <v>0</v>
      </c>
      <c r="AW284" s="11">
        <f>'VIS STOP cijfers'!AW30</f>
        <v>0</v>
      </c>
      <c r="AX284" s="11">
        <f>'VIS STOP cijfers'!AX30</f>
        <v>0</v>
      </c>
      <c r="AY284" s="11">
        <f>'VIS STOP cijfers'!AY30</f>
        <v>0</v>
      </c>
      <c r="AZ284" s="11">
        <f>'VIS STOP cijfers'!AZ30</f>
        <v>0</v>
      </c>
      <c r="BA284" s="11">
        <f>'VIS STOP cijfers'!BA30</f>
        <v>0</v>
      </c>
      <c r="BB284" s="11">
        <f>'VIS STOP cijfers'!BB30</f>
        <v>0</v>
      </c>
      <c r="BC284" s="49">
        <f>'VIS STOP cijfers'!BC30</f>
        <v>0</v>
      </c>
      <c r="BD284" s="11">
        <f>'VIS STOP cijfers'!BD30</f>
        <v>0</v>
      </c>
      <c r="BE284" s="11">
        <f>'VIS STOP cijfers'!BE30</f>
        <v>0</v>
      </c>
      <c r="BF284" s="11">
        <f>'VIS STOP cijfers'!BF30</f>
        <v>0</v>
      </c>
      <c r="BG284" s="11">
        <f>'VIS STOP cijfers'!BG30</f>
        <v>0</v>
      </c>
      <c r="BH284" s="11">
        <f>'VIS STOP cijfers'!BH30</f>
        <v>0</v>
      </c>
      <c r="BI284" s="11">
        <f>'VIS STOP cijfers'!BI30</f>
        <v>0</v>
      </c>
      <c r="BJ284" s="11">
        <f>'VIS STOP cijfers'!BJ30</f>
        <v>0</v>
      </c>
      <c r="BK284" s="49">
        <f>'VIS STOP cijfers'!BK30</f>
        <v>0</v>
      </c>
      <c r="BL284" s="11">
        <f>'VIS STOP cijfers'!BL30</f>
        <v>0</v>
      </c>
      <c r="BM284" s="11">
        <f>'VIS STOP cijfers'!BM30</f>
        <v>0</v>
      </c>
      <c r="BN284" s="11">
        <f>'VIS STOP cijfers'!BN30</f>
        <v>0</v>
      </c>
      <c r="BO284" s="11">
        <f>'VIS STOP cijfers'!BO30</f>
        <v>0</v>
      </c>
      <c r="BP284" s="11">
        <f>'VIS STOP cijfers'!BP30</f>
        <v>0</v>
      </c>
      <c r="BQ284" s="49">
        <f>'VIS STOP cijfers'!BQ30</f>
        <v>0</v>
      </c>
      <c r="BR284" s="11">
        <f>'VIS STOP cijfers'!BR30</f>
        <v>0</v>
      </c>
      <c r="BS284" s="11">
        <f>'VIS STOP cijfers'!BS30</f>
        <v>0</v>
      </c>
      <c r="BT284" s="11">
        <f>'VIS STOP cijfers'!BT30</f>
        <v>0</v>
      </c>
      <c r="BU284" s="11">
        <f>'VIS STOP cijfers'!BU30</f>
        <v>0</v>
      </c>
      <c r="BV284" s="11">
        <f>'VIS STOP cijfers'!BV30</f>
        <v>0</v>
      </c>
      <c r="BW284" s="11">
        <f>'VIS STOP cijfers'!BW30</f>
        <v>0</v>
      </c>
      <c r="BX284" s="47">
        <f>'VIS STOP cijfers'!BX30</f>
        <v>0</v>
      </c>
      <c r="BY284" s="49">
        <f>'VIS STOP cijfers'!BY30</f>
        <v>0</v>
      </c>
      <c r="BZ284" s="11">
        <f>'VIS STOP cijfers'!BZ30</f>
        <v>0</v>
      </c>
      <c r="CA284" s="11">
        <f>'VIS STOP cijfers'!CA30</f>
        <v>0</v>
      </c>
      <c r="CB284" s="11">
        <f>'VIS STOP cijfers'!CB30</f>
        <v>0</v>
      </c>
      <c r="CC284" s="11">
        <f>'VIS STOP cijfers'!CC30</f>
        <v>0</v>
      </c>
      <c r="CD284" s="11">
        <f>'VIS STOP cijfers'!CD30</f>
        <v>0</v>
      </c>
      <c r="CE284" s="11">
        <f>'VIS STOP cijfers'!CE30</f>
        <v>0</v>
      </c>
      <c r="CF284" s="11">
        <f>'VIS STOP cijfers'!CF30</f>
        <v>0</v>
      </c>
      <c r="CG284" s="11">
        <f>'VIS STOP cijfers'!CG30</f>
        <v>0</v>
      </c>
      <c r="CH284" s="11">
        <f>'VIS STOP cijfers'!CH30</f>
        <v>0</v>
      </c>
      <c r="CI284" s="11">
        <f>'VIS STOP cijfers'!CI30</f>
        <v>0</v>
      </c>
      <c r="CJ284" s="11">
        <f>'VIS STOP cijfers'!CJ30</f>
        <v>0</v>
      </c>
      <c r="CK284" s="11">
        <f>'VIS STOP cijfers'!CK30</f>
        <v>0</v>
      </c>
      <c r="CL284" s="49">
        <f>'VIS STOP cijfers'!CL30</f>
        <v>0</v>
      </c>
      <c r="CM284" s="11">
        <f>'VIS STOP cijfers'!CM30</f>
        <v>0</v>
      </c>
      <c r="CN284" s="11">
        <f>'VIS STOP cijfers'!CN30</f>
        <v>0</v>
      </c>
      <c r="CO284" s="11">
        <f>'VIS STOP cijfers'!CO30</f>
        <v>0</v>
      </c>
      <c r="CP284" s="11">
        <f>'VIS STOP cijfers'!CP30</f>
        <v>0</v>
      </c>
      <c r="CQ284" s="11">
        <f>'VIS STOP cijfers'!CQ30</f>
        <v>0</v>
      </c>
      <c r="CR284" s="11">
        <f>'VIS STOP cijfers'!CR30</f>
        <v>0</v>
      </c>
      <c r="CS284" s="11">
        <f>'VIS STOP cijfers'!CS30</f>
        <v>0</v>
      </c>
      <c r="CT284" s="11">
        <f>'VIS STOP cijfers'!CT30</f>
        <v>0</v>
      </c>
      <c r="CU284" s="11">
        <f>'VIS STOP cijfers'!CU30</f>
        <v>0</v>
      </c>
      <c r="CV284" s="11">
        <f>'VIS STOP cijfers'!CV30</f>
        <v>0</v>
      </c>
      <c r="CW284" s="11">
        <f>'VIS STOP cijfers'!CW30</f>
        <v>0</v>
      </c>
      <c r="CX284" s="11">
        <f>'VIS STOP cijfers'!CX30</f>
        <v>0</v>
      </c>
      <c r="CY284" s="26">
        <f>'VIS STOP cijfers'!CY30</f>
        <v>0</v>
      </c>
      <c r="CZ284" s="11">
        <f>'VIS STOP cijfers'!CZ30</f>
        <v>0</v>
      </c>
      <c r="DA284" s="11">
        <f>'VIS STOP cijfers'!DA30</f>
        <v>0</v>
      </c>
      <c r="DB284" s="11">
        <f>'VIS STOP cijfers'!DB30</f>
        <v>0</v>
      </c>
      <c r="DC284" s="11">
        <f>'VIS STOP cijfers'!DC30</f>
        <v>0</v>
      </c>
      <c r="DD284" s="11">
        <f>'VIS STOP cijfers'!DD30</f>
        <v>0</v>
      </c>
      <c r="DE284" s="11">
        <f>'VIS STOP cijfers'!DE30</f>
        <v>0</v>
      </c>
      <c r="DF284" s="11">
        <f>'VIS STOP cijfers'!DF30</f>
        <v>0</v>
      </c>
      <c r="DG284" s="11">
        <f>'VIS STOP cijfers'!DG30</f>
        <v>0</v>
      </c>
      <c r="DH284" s="11">
        <f>'VIS STOP cijfers'!DH30</f>
        <v>0</v>
      </c>
      <c r="DI284" s="11">
        <f>'VIS STOP cijfers'!DI30</f>
        <v>0</v>
      </c>
      <c r="DJ284" s="11">
        <f>'VIS STOP cijfers'!DJ30</f>
        <v>0</v>
      </c>
      <c r="DK284" s="11">
        <f>'VIS STOP cijfers'!DK30</f>
        <v>0</v>
      </c>
      <c r="DL284" s="26">
        <f>'VIS STOP cijfers'!DL30</f>
        <v>0</v>
      </c>
    </row>
    <row r="285" spans="1:116" s="165" customFormat="1">
      <c r="A285" s="47">
        <f>'VIS STOP cijfers'!A32</f>
        <v>0</v>
      </c>
      <c r="B285" s="49" t="str">
        <f>'VIS STOP cijfers'!B32</f>
        <v>WSNT/WSNA</v>
      </c>
      <c r="C285" s="4" t="str">
        <f>'VIS STOP cijfers'!C32</f>
        <v>Visketen</v>
      </c>
      <c r="D285" s="4" t="str">
        <f>'VIS STOP cijfers'!D32</f>
        <v>VIS Natuurbeschermingswet DGU NR</v>
      </c>
      <c r="E285" s="4" t="str">
        <f>'VIS STOP cijfers'!E32</f>
        <v>TO werkzaamheden</v>
      </c>
      <c r="F285" s="5" t="str">
        <f>'VIS STOP cijfers'!F32</f>
        <v>DGU NR</v>
      </c>
      <c r="G285" s="4">
        <f>'VIS STOP cijfers'!G32</f>
        <v>0</v>
      </c>
      <c r="H285" s="15">
        <f>'VIS STOP cijfers'!H32</f>
        <v>200</v>
      </c>
      <c r="I285" s="625">
        <f>'VIS STOP cijfers'!I32</f>
        <v>0</v>
      </c>
      <c r="J285" s="11">
        <f>'VIS STOP cijfers'!J32</f>
        <v>450</v>
      </c>
      <c r="K285" s="11">
        <f>'VIS STOP cijfers'!K32</f>
        <v>0</v>
      </c>
      <c r="L285" s="11">
        <f>'VIS STOP cijfers'!L32</f>
        <v>0</v>
      </c>
      <c r="M285" s="11">
        <f>'VIS STOP cijfers'!M32</f>
        <v>0</v>
      </c>
      <c r="N285" s="11">
        <f>'VIS STOP cijfers'!N32</f>
        <v>0</v>
      </c>
      <c r="O285" s="11">
        <f>'VIS STOP cijfers'!O32</f>
        <v>0</v>
      </c>
      <c r="P285" s="11">
        <f>'VIS STOP cijfers'!P32</f>
        <v>0</v>
      </c>
      <c r="Q285" s="26">
        <f>'VIS STOP cijfers'!Q32</f>
        <v>650</v>
      </c>
      <c r="R285" s="15">
        <f>'VIS STOP cijfers'!R32</f>
        <v>0</v>
      </c>
      <c r="S285" s="11">
        <f>'VIS STOP cijfers'!S32</f>
        <v>0</v>
      </c>
      <c r="T285" s="11">
        <f>'VIS STOP cijfers'!T32</f>
        <v>650</v>
      </c>
      <c r="U285" s="11">
        <f>'VIS STOP cijfers'!U32</f>
        <v>0</v>
      </c>
      <c r="V285" s="11">
        <f>'VIS STOP cijfers'!V32</f>
        <v>0</v>
      </c>
      <c r="W285" s="11">
        <f>'VIS STOP cijfers'!W32</f>
        <v>0</v>
      </c>
      <c r="X285" s="11">
        <f>'VIS STOP cijfers'!X32</f>
        <v>0</v>
      </c>
      <c r="Y285" s="11">
        <f>'VIS STOP cijfers'!Y32</f>
        <v>0</v>
      </c>
      <c r="Z285" s="49">
        <f>'VIS STOP cijfers'!Z32</f>
        <v>650</v>
      </c>
      <c r="AA285" s="11">
        <f>'VIS STOP cijfers'!AA32</f>
        <v>650</v>
      </c>
      <c r="AB285" s="11">
        <f>'VIS STOP cijfers'!AB32</f>
        <v>0</v>
      </c>
      <c r="AC285" s="11">
        <f>'VIS STOP cijfers'!AC32</f>
        <v>0</v>
      </c>
      <c r="AD285" s="11">
        <f>'VIS STOP cijfers'!AD32</f>
        <v>0</v>
      </c>
      <c r="AE285" s="11">
        <f>'VIS STOP cijfers'!AE32</f>
        <v>0</v>
      </c>
      <c r="AF285" s="11">
        <f>'VIS STOP cijfers'!AF32</f>
        <v>0</v>
      </c>
      <c r="AG285" s="49">
        <f>'VIS STOP cijfers'!AG32</f>
        <v>0</v>
      </c>
      <c r="AH285" s="11">
        <f>'VIS STOP cijfers'!AH32</f>
        <v>0</v>
      </c>
      <c r="AI285" s="11">
        <f>'VIS STOP cijfers'!AI32</f>
        <v>0</v>
      </c>
      <c r="AJ285" s="11">
        <f>'VIS STOP cijfers'!AJ32</f>
        <v>650</v>
      </c>
      <c r="AK285" s="11">
        <f>'VIS STOP cijfers'!AK32</f>
        <v>0</v>
      </c>
      <c r="AL285" s="49">
        <f>'VIS STOP cijfers'!AL32</f>
        <v>0</v>
      </c>
      <c r="AM285" s="11">
        <f>'VIS STOP cijfers'!AM32</f>
        <v>0</v>
      </c>
      <c r="AN285" s="11">
        <f>'VIS STOP cijfers'!AN32</f>
        <v>0</v>
      </c>
      <c r="AO285" s="11">
        <f>'VIS STOP cijfers'!AO32</f>
        <v>0</v>
      </c>
      <c r="AP285" s="11">
        <f>'VIS STOP cijfers'!AP32</f>
        <v>0</v>
      </c>
      <c r="AQ285" s="11">
        <f>'VIS STOP cijfers'!AQ32</f>
        <v>0</v>
      </c>
      <c r="AR285" s="49">
        <f>'VIS STOP cijfers'!AR32</f>
        <v>0</v>
      </c>
      <c r="AS285" s="11">
        <f>'VIS STOP cijfers'!AS32</f>
        <v>0</v>
      </c>
      <c r="AT285" s="11">
        <f>'VIS STOP cijfers'!AT32</f>
        <v>0</v>
      </c>
      <c r="AU285" s="11">
        <f>'VIS STOP cijfers'!AU32</f>
        <v>0</v>
      </c>
      <c r="AV285" s="11">
        <f>'VIS STOP cijfers'!AV32</f>
        <v>0</v>
      </c>
      <c r="AW285" s="11">
        <f>'VIS STOP cijfers'!AW32</f>
        <v>0</v>
      </c>
      <c r="AX285" s="11">
        <f>'VIS STOP cijfers'!AX32</f>
        <v>0</v>
      </c>
      <c r="AY285" s="11">
        <f>'VIS STOP cijfers'!AY32</f>
        <v>0</v>
      </c>
      <c r="AZ285" s="11">
        <f>'VIS STOP cijfers'!AZ32</f>
        <v>0</v>
      </c>
      <c r="BA285" s="11">
        <f>'VIS STOP cijfers'!BA32</f>
        <v>0</v>
      </c>
      <c r="BB285" s="11">
        <f>'VIS STOP cijfers'!BB32</f>
        <v>0</v>
      </c>
      <c r="BC285" s="49">
        <f>'VIS STOP cijfers'!BC32</f>
        <v>0</v>
      </c>
      <c r="BD285" s="11">
        <f>'VIS STOP cijfers'!BD32</f>
        <v>0</v>
      </c>
      <c r="BE285" s="11">
        <f>'VIS STOP cijfers'!BE32</f>
        <v>0</v>
      </c>
      <c r="BF285" s="11">
        <f>'VIS STOP cijfers'!BF32</f>
        <v>0</v>
      </c>
      <c r="BG285" s="11">
        <f>'VIS STOP cijfers'!BG32</f>
        <v>0</v>
      </c>
      <c r="BH285" s="11">
        <f>'VIS STOP cijfers'!BH32</f>
        <v>0</v>
      </c>
      <c r="BI285" s="11">
        <f>'VIS STOP cijfers'!BI32</f>
        <v>0</v>
      </c>
      <c r="BJ285" s="11">
        <f>'VIS STOP cijfers'!BJ32</f>
        <v>0</v>
      </c>
      <c r="BK285" s="49">
        <f>'VIS STOP cijfers'!BK32</f>
        <v>0</v>
      </c>
      <c r="BL285" s="11">
        <f>'VIS STOP cijfers'!BL32</f>
        <v>0</v>
      </c>
      <c r="BM285" s="11">
        <f>'VIS STOP cijfers'!BM32</f>
        <v>0</v>
      </c>
      <c r="BN285" s="11">
        <f>'VIS STOP cijfers'!BN32</f>
        <v>0</v>
      </c>
      <c r="BO285" s="11">
        <f>'VIS STOP cijfers'!BO32</f>
        <v>0</v>
      </c>
      <c r="BP285" s="11">
        <f>'VIS STOP cijfers'!BP32</f>
        <v>0</v>
      </c>
      <c r="BQ285" s="49">
        <f>'VIS STOP cijfers'!BQ32</f>
        <v>0</v>
      </c>
      <c r="BR285" s="11">
        <f>'VIS STOP cijfers'!BR32</f>
        <v>0</v>
      </c>
      <c r="BS285" s="11">
        <f>'VIS STOP cijfers'!BS32</f>
        <v>0</v>
      </c>
      <c r="BT285" s="11">
        <f>'VIS STOP cijfers'!BT32</f>
        <v>0</v>
      </c>
      <c r="BU285" s="11">
        <f>'VIS STOP cijfers'!BU32</f>
        <v>0</v>
      </c>
      <c r="BV285" s="11">
        <f>'VIS STOP cijfers'!BV32</f>
        <v>0</v>
      </c>
      <c r="BW285" s="11">
        <f>'VIS STOP cijfers'!BW32</f>
        <v>0</v>
      </c>
      <c r="BX285" s="47">
        <f>'VIS STOP cijfers'!BX32</f>
        <v>0</v>
      </c>
      <c r="BY285" s="49">
        <f>'VIS STOP cijfers'!BY32</f>
        <v>650</v>
      </c>
      <c r="BZ285" s="11">
        <f>'VIS STOP cijfers'!BZ32</f>
        <v>0</v>
      </c>
      <c r="CA285" s="11">
        <f>'VIS STOP cijfers'!CA32</f>
        <v>0</v>
      </c>
      <c r="CB285" s="11">
        <f>'VIS STOP cijfers'!CB32</f>
        <v>0</v>
      </c>
      <c r="CC285" s="11">
        <f>'VIS STOP cijfers'!CC32</f>
        <v>0</v>
      </c>
      <c r="CD285" s="11">
        <f>'VIS STOP cijfers'!CD32</f>
        <v>0</v>
      </c>
      <c r="CE285" s="11">
        <f>'VIS STOP cijfers'!CE32</f>
        <v>0</v>
      </c>
      <c r="CF285" s="11">
        <f>'VIS STOP cijfers'!CF32</f>
        <v>0</v>
      </c>
      <c r="CG285" s="11">
        <f>'VIS STOP cijfers'!CG32</f>
        <v>0</v>
      </c>
      <c r="CH285" s="11">
        <f>'VIS STOP cijfers'!CH32</f>
        <v>0</v>
      </c>
      <c r="CI285" s="11">
        <f>'VIS STOP cijfers'!CI32</f>
        <v>0</v>
      </c>
      <c r="CJ285" s="11">
        <f>'VIS STOP cijfers'!CJ32</f>
        <v>0</v>
      </c>
      <c r="CK285" s="11">
        <f>'VIS STOP cijfers'!CK32</f>
        <v>0</v>
      </c>
      <c r="CL285" s="49">
        <f>'VIS STOP cijfers'!CL32</f>
        <v>0</v>
      </c>
      <c r="CM285" s="11">
        <f>'VIS STOP cijfers'!CM32</f>
        <v>0</v>
      </c>
      <c r="CN285" s="11">
        <f>'VIS STOP cijfers'!CN32</f>
        <v>0</v>
      </c>
      <c r="CO285" s="11">
        <f>'VIS STOP cijfers'!CO32</f>
        <v>0</v>
      </c>
      <c r="CP285" s="11">
        <f>'VIS STOP cijfers'!CP32</f>
        <v>0</v>
      </c>
      <c r="CQ285" s="11">
        <f>'VIS STOP cijfers'!CQ32</f>
        <v>0</v>
      </c>
      <c r="CR285" s="11">
        <f>'VIS STOP cijfers'!CR32</f>
        <v>0</v>
      </c>
      <c r="CS285" s="11">
        <f>'VIS STOP cijfers'!CS32</f>
        <v>0</v>
      </c>
      <c r="CT285" s="11">
        <f>'VIS STOP cijfers'!CT32</f>
        <v>0</v>
      </c>
      <c r="CU285" s="11">
        <f>'VIS STOP cijfers'!CU32</f>
        <v>0</v>
      </c>
      <c r="CV285" s="11">
        <f>'VIS STOP cijfers'!CV32</f>
        <v>0</v>
      </c>
      <c r="CW285" s="11">
        <f>'VIS STOP cijfers'!CW32</f>
        <v>0</v>
      </c>
      <c r="CX285" s="11">
        <f>'VIS STOP cijfers'!CX32</f>
        <v>0</v>
      </c>
      <c r="CY285" s="26">
        <f>'VIS STOP cijfers'!CY32</f>
        <v>0</v>
      </c>
      <c r="CZ285" s="11">
        <f>'VIS STOP cijfers'!CZ32</f>
        <v>0</v>
      </c>
      <c r="DA285" s="11">
        <f>'VIS STOP cijfers'!DA32</f>
        <v>0</v>
      </c>
      <c r="DB285" s="11">
        <f>'VIS STOP cijfers'!DB32</f>
        <v>0</v>
      </c>
      <c r="DC285" s="11">
        <f>'VIS STOP cijfers'!DC32</f>
        <v>0</v>
      </c>
      <c r="DD285" s="11">
        <f>'VIS STOP cijfers'!DD32</f>
        <v>0</v>
      </c>
      <c r="DE285" s="11">
        <f>'VIS STOP cijfers'!DE32</f>
        <v>0</v>
      </c>
      <c r="DF285" s="11">
        <f>'VIS STOP cijfers'!DF32</f>
        <v>0</v>
      </c>
      <c r="DG285" s="11">
        <f>'VIS STOP cijfers'!DG32</f>
        <v>0</v>
      </c>
      <c r="DH285" s="11">
        <f>'VIS STOP cijfers'!DH32</f>
        <v>0</v>
      </c>
      <c r="DI285" s="11">
        <f>'VIS STOP cijfers'!DI32</f>
        <v>0</v>
      </c>
      <c r="DJ285" s="11">
        <f>'VIS STOP cijfers'!DJ32</f>
        <v>0</v>
      </c>
      <c r="DK285" s="11">
        <f>'VIS STOP cijfers'!DK32</f>
        <v>0</v>
      </c>
      <c r="DL285" s="26">
        <f>'VIS STOP cijfers'!DL32</f>
        <v>0</v>
      </c>
    </row>
    <row r="286" spans="1:116" s="165" customFormat="1">
      <c r="A286" s="47">
        <f>'VIS STOP cijfers'!A33</f>
        <v>0</v>
      </c>
      <c r="B286" s="49" t="str">
        <f>'VIS STOP cijfers'!B33</f>
        <v>WSNT</v>
      </c>
      <c r="C286" s="4" t="str">
        <f>'VIS STOP cijfers'!C33</f>
        <v>Visketen</v>
      </c>
      <c r="D286" s="4" t="str">
        <f>'VIS STOP cijfers'!D33</f>
        <v>VIS Natuurbeschermingswet DGU NR</v>
      </c>
      <c r="E286" s="4" t="str">
        <f>'VIS STOP cijfers'!E33</f>
        <v>Reguliere workflow/voordelta</v>
      </c>
      <c r="F286" s="5" t="str">
        <f>'VIS STOP cijfers'!F33</f>
        <v>DGU NR</v>
      </c>
      <c r="G286" s="4">
        <f>'VIS STOP cijfers'!G33</f>
        <v>0</v>
      </c>
      <c r="H286" s="15">
        <f>'VIS STOP cijfers'!H33</f>
        <v>3900</v>
      </c>
      <c r="I286" s="625">
        <f>'VIS STOP cijfers'!I33</f>
        <v>0</v>
      </c>
      <c r="J286" s="11">
        <f>'VIS STOP cijfers'!J33</f>
        <v>0</v>
      </c>
      <c r="K286" s="11">
        <f>'VIS STOP cijfers'!K33</f>
        <v>0</v>
      </c>
      <c r="L286" s="11">
        <f>'VIS STOP cijfers'!L33</f>
        <v>0</v>
      </c>
      <c r="M286" s="11">
        <f>'VIS STOP cijfers'!M33</f>
        <v>0</v>
      </c>
      <c r="N286" s="11">
        <f>'VIS STOP cijfers'!N33</f>
        <v>0</v>
      </c>
      <c r="O286" s="11">
        <f>'VIS STOP cijfers'!O33</f>
        <v>0</v>
      </c>
      <c r="P286" s="11">
        <f>'VIS STOP cijfers'!P33</f>
        <v>0</v>
      </c>
      <c r="Q286" s="26">
        <f>'VIS STOP cijfers'!Q33</f>
        <v>3900</v>
      </c>
      <c r="R286" s="15">
        <f>'VIS STOP cijfers'!R33</f>
        <v>0</v>
      </c>
      <c r="S286" s="11">
        <f>'VIS STOP cijfers'!S33</f>
        <v>0</v>
      </c>
      <c r="T286" s="11">
        <f>'VIS STOP cijfers'!T33</f>
        <v>3900</v>
      </c>
      <c r="U286" s="11">
        <f>'VIS STOP cijfers'!U33</f>
        <v>0</v>
      </c>
      <c r="V286" s="11">
        <f>'VIS STOP cijfers'!V33</f>
        <v>0</v>
      </c>
      <c r="W286" s="11">
        <f>'VIS STOP cijfers'!W33</f>
        <v>0</v>
      </c>
      <c r="X286" s="11">
        <f>'VIS STOP cijfers'!X33</f>
        <v>0</v>
      </c>
      <c r="Y286" s="11">
        <f>'VIS STOP cijfers'!Y33</f>
        <v>0</v>
      </c>
      <c r="Z286" s="49">
        <f>'VIS STOP cijfers'!Z33</f>
        <v>3900</v>
      </c>
      <c r="AA286" s="11">
        <f>'VIS STOP cijfers'!AA33</f>
        <v>0</v>
      </c>
      <c r="AB286" s="11">
        <f>'VIS STOP cijfers'!AB33</f>
        <v>0</v>
      </c>
      <c r="AC286" s="11">
        <f>'VIS STOP cijfers'!AC33</f>
        <v>0</v>
      </c>
      <c r="AD286" s="11">
        <f>'VIS STOP cijfers'!AD33</f>
        <v>3900</v>
      </c>
      <c r="AE286" s="11">
        <f>'VIS STOP cijfers'!AE33</f>
        <v>0</v>
      </c>
      <c r="AF286" s="11">
        <f>'VIS STOP cijfers'!AF33</f>
        <v>0</v>
      </c>
      <c r="AG286" s="49">
        <f>'VIS STOP cijfers'!AG33</f>
        <v>0</v>
      </c>
      <c r="AH286" s="11">
        <f>'VIS STOP cijfers'!AH33</f>
        <v>0</v>
      </c>
      <c r="AI286" s="11">
        <f>'VIS STOP cijfers'!AI33</f>
        <v>0</v>
      </c>
      <c r="AJ286" s="11">
        <f>'VIS STOP cijfers'!AJ33</f>
        <v>0</v>
      </c>
      <c r="AK286" s="11">
        <f>'VIS STOP cijfers'!AK33</f>
        <v>0</v>
      </c>
      <c r="AL286" s="49">
        <f>'VIS STOP cijfers'!AL33</f>
        <v>0</v>
      </c>
      <c r="AM286" s="11">
        <f>'VIS STOP cijfers'!AM33</f>
        <v>0</v>
      </c>
      <c r="AN286" s="11">
        <f>'VIS STOP cijfers'!AN33</f>
        <v>975</v>
      </c>
      <c r="AO286" s="11">
        <f>'VIS STOP cijfers'!AO33</f>
        <v>975</v>
      </c>
      <c r="AP286" s="11">
        <f>'VIS STOP cijfers'!AP33</f>
        <v>975</v>
      </c>
      <c r="AQ286" s="11">
        <f>'VIS STOP cijfers'!AQ33</f>
        <v>975</v>
      </c>
      <c r="AR286" s="49">
        <f>'VIS STOP cijfers'!AR33</f>
        <v>0</v>
      </c>
      <c r="AS286" s="11">
        <f>'VIS STOP cijfers'!AS33</f>
        <v>0</v>
      </c>
      <c r="AT286" s="11">
        <f>'VIS STOP cijfers'!AT33</f>
        <v>0</v>
      </c>
      <c r="AU286" s="11">
        <f>'VIS STOP cijfers'!AU33</f>
        <v>0</v>
      </c>
      <c r="AV286" s="11">
        <f>'VIS STOP cijfers'!AV33</f>
        <v>0</v>
      </c>
      <c r="AW286" s="11">
        <f>'VIS STOP cijfers'!AW33</f>
        <v>0</v>
      </c>
      <c r="AX286" s="11">
        <f>'VIS STOP cijfers'!AX33</f>
        <v>0</v>
      </c>
      <c r="AY286" s="11">
        <f>'VIS STOP cijfers'!AY33</f>
        <v>0</v>
      </c>
      <c r="AZ286" s="11">
        <f>'VIS STOP cijfers'!AZ33</f>
        <v>0</v>
      </c>
      <c r="BA286" s="11">
        <f>'VIS STOP cijfers'!BA33</f>
        <v>0</v>
      </c>
      <c r="BB286" s="11">
        <f>'VIS STOP cijfers'!BB33</f>
        <v>0</v>
      </c>
      <c r="BC286" s="49">
        <f>'VIS STOP cijfers'!BC33</f>
        <v>0</v>
      </c>
      <c r="BD286" s="11">
        <f>'VIS STOP cijfers'!BD33</f>
        <v>0</v>
      </c>
      <c r="BE286" s="11">
        <f>'VIS STOP cijfers'!BE33</f>
        <v>0</v>
      </c>
      <c r="BF286" s="11">
        <f>'VIS STOP cijfers'!BF33</f>
        <v>0</v>
      </c>
      <c r="BG286" s="11">
        <f>'VIS STOP cijfers'!BG33</f>
        <v>0</v>
      </c>
      <c r="BH286" s="11">
        <f>'VIS STOP cijfers'!BH33</f>
        <v>0</v>
      </c>
      <c r="BI286" s="11">
        <f>'VIS STOP cijfers'!BI33</f>
        <v>0</v>
      </c>
      <c r="BJ286" s="11">
        <f>'VIS STOP cijfers'!BJ33</f>
        <v>0</v>
      </c>
      <c r="BK286" s="49">
        <f>'VIS STOP cijfers'!BK33</f>
        <v>0</v>
      </c>
      <c r="BL286" s="11">
        <f>'VIS STOP cijfers'!BL33</f>
        <v>0</v>
      </c>
      <c r="BM286" s="11">
        <f>'VIS STOP cijfers'!BM33</f>
        <v>0</v>
      </c>
      <c r="BN286" s="11">
        <f>'VIS STOP cijfers'!BN33</f>
        <v>0</v>
      </c>
      <c r="BO286" s="11">
        <f>'VIS STOP cijfers'!BO33</f>
        <v>0</v>
      </c>
      <c r="BP286" s="11">
        <f>'VIS STOP cijfers'!BP33</f>
        <v>0</v>
      </c>
      <c r="BQ286" s="49">
        <f>'VIS STOP cijfers'!BQ33</f>
        <v>0</v>
      </c>
      <c r="BR286" s="11">
        <f>'VIS STOP cijfers'!BR33</f>
        <v>0</v>
      </c>
      <c r="BS286" s="11">
        <f>'VIS STOP cijfers'!BS33</f>
        <v>0</v>
      </c>
      <c r="BT286" s="11">
        <f>'VIS STOP cijfers'!BT33</f>
        <v>0</v>
      </c>
      <c r="BU286" s="11">
        <f>'VIS STOP cijfers'!BU33</f>
        <v>0</v>
      </c>
      <c r="BV286" s="11">
        <f>'VIS STOP cijfers'!BV33</f>
        <v>0</v>
      </c>
      <c r="BW286" s="11">
        <f>'VIS STOP cijfers'!BW33</f>
        <v>0</v>
      </c>
      <c r="BX286" s="47">
        <f>'VIS STOP cijfers'!BX33</f>
        <v>0</v>
      </c>
      <c r="BY286" s="49">
        <f>'VIS STOP cijfers'!BY33</f>
        <v>3900</v>
      </c>
      <c r="BZ286" s="11">
        <f>'VIS STOP cijfers'!BZ33</f>
        <v>0</v>
      </c>
      <c r="CA286" s="11">
        <f>'VIS STOP cijfers'!CA33</f>
        <v>0</v>
      </c>
      <c r="CB286" s="11">
        <f>'VIS STOP cijfers'!CB33</f>
        <v>0</v>
      </c>
      <c r="CC286" s="11">
        <f>'VIS STOP cijfers'!CC33</f>
        <v>0</v>
      </c>
      <c r="CD286" s="11">
        <f>'VIS STOP cijfers'!CD33</f>
        <v>0</v>
      </c>
      <c r="CE286" s="11">
        <f>'VIS STOP cijfers'!CE33</f>
        <v>0</v>
      </c>
      <c r="CF286" s="11">
        <f>'VIS STOP cijfers'!CF33</f>
        <v>0</v>
      </c>
      <c r="CG286" s="11">
        <f>'VIS STOP cijfers'!CG33</f>
        <v>0</v>
      </c>
      <c r="CH286" s="11">
        <f>'VIS STOP cijfers'!CH33</f>
        <v>0</v>
      </c>
      <c r="CI286" s="11">
        <f>'VIS STOP cijfers'!CI33</f>
        <v>0</v>
      </c>
      <c r="CJ286" s="11">
        <f>'VIS STOP cijfers'!CJ33</f>
        <v>0</v>
      </c>
      <c r="CK286" s="11">
        <f>'VIS STOP cijfers'!CK33</f>
        <v>0</v>
      </c>
      <c r="CL286" s="49">
        <f>'VIS STOP cijfers'!CL33</f>
        <v>0</v>
      </c>
      <c r="CM286" s="11">
        <f>'VIS STOP cijfers'!CM33</f>
        <v>0</v>
      </c>
      <c r="CN286" s="11">
        <f>'VIS STOP cijfers'!CN33</f>
        <v>0</v>
      </c>
      <c r="CO286" s="11">
        <f>'VIS STOP cijfers'!CO33</f>
        <v>0</v>
      </c>
      <c r="CP286" s="11">
        <f>'VIS STOP cijfers'!CP33</f>
        <v>0</v>
      </c>
      <c r="CQ286" s="11">
        <f>'VIS STOP cijfers'!CQ33</f>
        <v>0</v>
      </c>
      <c r="CR286" s="11">
        <f>'VIS STOP cijfers'!CR33</f>
        <v>0</v>
      </c>
      <c r="CS286" s="11">
        <f>'VIS STOP cijfers'!CS33</f>
        <v>0</v>
      </c>
      <c r="CT286" s="11">
        <f>'VIS STOP cijfers'!CT33</f>
        <v>0</v>
      </c>
      <c r="CU286" s="11">
        <f>'VIS STOP cijfers'!CU33</f>
        <v>0</v>
      </c>
      <c r="CV286" s="11">
        <f>'VIS STOP cijfers'!CV33</f>
        <v>0</v>
      </c>
      <c r="CW286" s="11">
        <f>'VIS STOP cijfers'!CW33</f>
        <v>0</v>
      </c>
      <c r="CX286" s="11">
        <f>'VIS STOP cijfers'!CX33</f>
        <v>0</v>
      </c>
      <c r="CY286" s="26">
        <f>'VIS STOP cijfers'!CY33</f>
        <v>0</v>
      </c>
      <c r="CZ286" s="11">
        <f>'VIS STOP cijfers'!CZ33</f>
        <v>0</v>
      </c>
      <c r="DA286" s="11">
        <f>'VIS STOP cijfers'!DA33</f>
        <v>0</v>
      </c>
      <c r="DB286" s="11">
        <f>'VIS STOP cijfers'!DB33</f>
        <v>0</v>
      </c>
      <c r="DC286" s="11">
        <f>'VIS STOP cijfers'!DC33</f>
        <v>0</v>
      </c>
      <c r="DD286" s="11">
        <f>'VIS STOP cijfers'!DD33</f>
        <v>0</v>
      </c>
      <c r="DE286" s="11">
        <f>'VIS STOP cijfers'!DE33</f>
        <v>0</v>
      </c>
      <c r="DF286" s="11">
        <f>'VIS STOP cijfers'!DF33</f>
        <v>0</v>
      </c>
      <c r="DG286" s="11">
        <f>'VIS STOP cijfers'!DG33</f>
        <v>0</v>
      </c>
      <c r="DH286" s="11">
        <f>'VIS STOP cijfers'!DH33</f>
        <v>0</v>
      </c>
      <c r="DI286" s="11">
        <f>'VIS STOP cijfers'!DI33</f>
        <v>0</v>
      </c>
      <c r="DJ286" s="11">
        <f>'VIS STOP cijfers'!DJ33</f>
        <v>0</v>
      </c>
      <c r="DK286" s="11">
        <f>'VIS STOP cijfers'!DK33</f>
        <v>0</v>
      </c>
      <c r="DL286" s="26">
        <f>'VIS STOP cijfers'!DL33</f>
        <v>0</v>
      </c>
    </row>
    <row r="287" spans="1:116" s="165" customFormat="1">
      <c r="A287" s="47">
        <f>'VIS STOP cijfers'!A34</f>
        <v>0</v>
      </c>
      <c r="B287" s="49" t="str">
        <f>'VIS STOP cijfers'!B34</f>
        <v>WSNT</v>
      </c>
      <c r="C287" s="4" t="str">
        <f>'VIS STOP cijfers'!C34</f>
        <v>Visketen</v>
      </c>
      <c r="D287" s="4" t="str">
        <f>'VIS STOP cijfers'!D34</f>
        <v>VIS Natuurbeschermingswet DGU NR</v>
      </c>
      <c r="E287" s="519" t="str">
        <f>'VIS STOP cijfers'!E34</f>
        <v>PM Friese front en Doggersbank/Klaverbank</v>
      </c>
      <c r="F287" s="5" t="str">
        <f>'VIS STOP cijfers'!F34</f>
        <v>DGU NR</v>
      </c>
      <c r="G287" s="4">
        <f>'VIS STOP cijfers'!G34</f>
        <v>0</v>
      </c>
      <c r="H287" s="520" t="str">
        <f>'VIS STOP cijfers'!H34</f>
        <v>PM</v>
      </c>
      <c r="I287" s="625">
        <f>'VIS STOP cijfers'!I34</f>
        <v>0</v>
      </c>
      <c r="J287" s="11">
        <f>'VIS STOP cijfers'!J34</f>
        <v>0</v>
      </c>
      <c r="K287" s="11">
        <f>'VIS STOP cijfers'!K34</f>
        <v>0</v>
      </c>
      <c r="L287" s="11">
        <f>'VIS STOP cijfers'!L34</f>
        <v>0</v>
      </c>
      <c r="M287" s="11">
        <f>'VIS STOP cijfers'!M34</f>
        <v>0</v>
      </c>
      <c r="N287" s="11">
        <f>'VIS STOP cijfers'!N34</f>
        <v>0</v>
      </c>
      <c r="O287" s="11">
        <f>'VIS STOP cijfers'!O34</f>
        <v>0</v>
      </c>
      <c r="P287" s="11">
        <f>'VIS STOP cijfers'!P34</f>
        <v>0</v>
      </c>
      <c r="Q287" s="26">
        <f>'VIS STOP cijfers'!Q34</f>
        <v>0</v>
      </c>
      <c r="R287" s="15">
        <f>'VIS STOP cijfers'!R34</f>
        <v>0</v>
      </c>
      <c r="S287" s="11">
        <f>'VIS STOP cijfers'!S34</f>
        <v>0</v>
      </c>
      <c r="T287" s="11">
        <f>'VIS STOP cijfers'!T34</f>
        <v>0</v>
      </c>
      <c r="U287" s="11">
        <f>'VIS STOP cijfers'!U34</f>
        <v>0</v>
      </c>
      <c r="V287" s="11">
        <f>'VIS STOP cijfers'!V34</f>
        <v>0</v>
      </c>
      <c r="W287" s="11">
        <f>'VIS STOP cijfers'!W34</f>
        <v>0</v>
      </c>
      <c r="X287" s="11">
        <f>'VIS STOP cijfers'!X34</f>
        <v>0</v>
      </c>
      <c r="Y287" s="11">
        <f>'VIS STOP cijfers'!Y34</f>
        <v>0</v>
      </c>
      <c r="Z287" s="49">
        <f>'VIS STOP cijfers'!Z34</f>
        <v>0</v>
      </c>
      <c r="AA287" s="11">
        <f>'VIS STOP cijfers'!AA34</f>
        <v>0</v>
      </c>
      <c r="AB287" s="11">
        <f>'VIS STOP cijfers'!AB34</f>
        <v>0</v>
      </c>
      <c r="AC287" s="11">
        <f>'VIS STOP cijfers'!AC34</f>
        <v>0</v>
      </c>
      <c r="AD287" s="11">
        <f>'VIS STOP cijfers'!AD34</f>
        <v>0</v>
      </c>
      <c r="AE287" s="11">
        <f>'VIS STOP cijfers'!AE34</f>
        <v>0</v>
      </c>
      <c r="AF287" s="11">
        <f>'VIS STOP cijfers'!AF34</f>
        <v>0</v>
      </c>
      <c r="AG287" s="49">
        <f>'VIS STOP cijfers'!AG34</f>
        <v>0</v>
      </c>
      <c r="AH287" s="11">
        <f>'VIS STOP cijfers'!AH34</f>
        <v>0</v>
      </c>
      <c r="AI287" s="11">
        <f>'VIS STOP cijfers'!AI34</f>
        <v>0</v>
      </c>
      <c r="AJ287" s="11">
        <f>'VIS STOP cijfers'!AJ34</f>
        <v>0</v>
      </c>
      <c r="AK287" s="11">
        <f>'VIS STOP cijfers'!AK34</f>
        <v>0</v>
      </c>
      <c r="AL287" s="49">
        <f>'VIS STOP cijfers'!AL34</f>
        <v>0</v>
      </c>
      <c r="AM287" s="11">
        <f>'VIS STOP cijfers'!AM34</f>
        <v>0</v>
      </c>
      <c r="AN287" s="11">
        <f>'VIS STOP cijfers'!AN34</f>
        <v>0</v>
      </c>
      <c r="AO287" s="11">
        <f>'VIS STOP cijfers'!AO34</f>
        <v>0</v>
      </c>
      <c r="AP287" s="11">
        <f>'VIS STOP cijfers'!AP34</f>
        <v>0</v>
      </c>
      <c r="AQ287" s="11">
        <f>'VIS STOP cijfers'!AQ34</f>
        <v>0</v>
      </c>
      <c r="AR287" s="49">
        <f>'VIS STOP cijfers'!AR34</f>
        <v>0</v>
      </c>
      <c r="AS287" s="11">
        <f>'VIS STOP cijfers'!AS34</f>
        <v>0</v>
      </c>
      <c r="AT287" s="11">
        <f>'VIS STOP cijfers'!AT34</f>
        <v>0</v>
      </c>
      <c r="AU287" s="11">
        <f>'VIS STOP cijfers'!AU34</f>
        <v>0</v>
      </c>
      <c r="AV287" s="11">
        <f>'VIS STOP cijfers'!AV34</f>
        <v>0</v>
      </c>
      <c r="AW287" s="11">
        <f>'VIS STOP cijfers'!AW34</f>
        <v>0</v>
      </c>
      <c r="AX287" s="11">
        <f>'VIS STOP cijfers'!AX34</f>
        <v>0</v>
      </c>
      <c r="AY287" s="11">
        <f>'VIS STOP cijfers'!AY34</f>
        <v>0</v>
      </c>
      <c r="AZ287" s="11">
        <f>'VIS STOP cijfers'!AZ34</f>
        <v>0</v>
      </c>
      <c r="BA287" s="11">
        <f>'VIS STOP cijfers'!BA34</f>
        <v>0</v>
      </c>
      <c r="BB287" s="11">
        <f>'VIS STOP cijfers'!BB34</f>
        <v>0</v>
      </c>
      <c r="BC287" s="49">
        <f>'VIS STOP cijfers'!BC34</f>
        <v>0</v>
      </c>
      <c r="BD287" s="11">
        <f>'VIS STOP cijfers'!BD34</f>
        <v>0</v>
      </c>
      <c r="BE287" s="11">
        <f>'VIS STOP cijfers'!BE34</f>
        <v>0</v>
      </c>
      <c r="BF287" s="11">
        <f>'VIS STOP cijfers'!BF34</f>
        <v>0</v>
      </c>
      <c r="BG287" s="11">
        <f>'VIS STOP cijfers'!BG34</f>
        <v>0</v>
      </c>
      <c r="BH287" s="11">
        <f>'VIS STOP cijfers'!BH34</f>
        <v>0</v>
      </c>
      <c r="BI287" s="11">
        <f>'VIS STOP cijfers'!BI34</f>
        <v>0</v>
      </c>
      <c r="BJ287" s="11">
        <f>'VIS STOP cijfers'!BJ34</f>
        <v>0</v>
      </c>
      <c r="BK287" s="49">
        <f>'VIS STOP cijfers'!BK34</f>
        <v>0</v>
      </c>
      <c r="BL287" s="11">
        <f>'VIS STOP cijfers'!BL34</f>
        <v>0</v>
      </c>
      <c r="BM287" s="11">
        <f>'VIS STOP cijfers'!BM34</f>
        <v>0</v>
      </c>
      <c r="BN287" s="11">
        <f>'VIS STOP cijfers'!BN34</f>
        <v>0</v>
      </c>
      <c r="BO287" s="11">
        <f>'VIS STOP cijfers'!BO34</f>
        <v>0</v>
      </c>
      <c r="BP287" s="11">
        <f>'VIS STOP cijfers'!BP34</f>
        <v>0</v>
      </c>
      <c r="BQ287" s="49">
        <f>'VIS STOP cijfers'!BQ34</f>
        <v>0</v>
      </c>
      <c r="BR287" s="11">
        <f>'VIS STOP cijfers'!BR34</f>
        <v>0</v>
      </c>
      <c r="BS287" s="11">
        <f>'VIS STOP cijfers'!BS34</f>
        <v>0</v>
      </c>
      <c r="BT287" s="11">
        <f>'VIS STOP cijfers'!BT34</f>
        <v>0</v>
      </c>
      <c r="BU287" s="11">
        <f>'VIS STOP cijfers'!BU34</f>
        <v>0</v>
      </c>
      <c r="BV287" s="11">
        <f>'VIS STOP cijfers'!BV34</f>
        <v>0</v>
      </c>
      <c r="BW287" s="11">
        <f>'VIS STOP cijfers'!BW34</f>
        <v>0</v>
      </c>
      <c r="BX287" s="47">
        <f>'VIS STOP cijfers'!BX34</f>
        <v>0</v>
      </c>
      <c r="BY287" s="49">
        <f>'VIS STOP cijfers'!BY34</f>
        <v>0</v>
      </c>
      <c r="BZ287" s="11">
        <f>'VIS STOP cijfers'!BZ34</f>
        <v>0</v>
      </c>
      <c r="CA287" s="11">
        <f>'VIS STOP cijfers'!CA34</f>
        <v>0</v>
      </c>
      <c r="CB287" s="11">
        <f>'VIS STOP cijfers'!CB34</f>
        <v>0</v>
      </c>
      <c r="CC287" s="11">
        <f>'VIS STOP cijfers'!CC34</f>
        <v>0</v>
      </c>
      <c r="CD287" s="11">
        <f>'VIS STOP cijfers'!CD34</f>
        <v>0</v>
      </c>
      <c r="CE287" s="11">
        <f>'VIS STOP cijfers'!CE34</f>
        <v>0</v>
      </c>
      <c r="CF287" s="11">
        <f>'VIS STOP cijfers'!CF34</f>
        <v>0</v>
      </c>
      <c r="CG287" s="11">
        <f>'VIS STOP cijfers'!CG34</f>
        <v>0</v>
      </c>
      <c r="CH287" s="11">
        <f>'VIS STOP cijfers'!CH34</f>
        <v>0</v>
      </c>
      <c r="CI287" s="11">
        <f>'VIS STOP cijfers'!CI34</f>
        <v>0</v>
      </c>
      <c r="CJ287" s="11">
        <f>'VIS STOP cijfers'!CJ34</f>
        <v>0</v>
      </c>
      <c r="CK287" s="11">
        <f>'VIS STOP cijfers'!CK34</f>
        <v>0</v>
      </c>
      <c r="CL287" s="49">
        <f>'VIS STOP cijfers'!CL34</f>
        <v>0</v>
      </c>
      <c r="CM287" s="11">
        <f>'VIS STOP cijfers'!CM34</f>
        <v>0</v>
      </c>
      <c r="CN287" s="11">
        <f>'VIS STOP cijfers'!CN34</f>
        <v>0</v>
      </c>
      <c r="CO287" s="11">
        <f>'VIS STOP cijfers'!CO34</f>
        <v>0</v>
      </c>
      <c r="CP287" s="11">
        <f>'VIS STOP cijfers'!CP34</f>
        <v>0</v>
      </c>
      <c r="CQ287" s="11">
        <f>'VIS STOP cijfers'!CQ34</f>
        <v>0</v>
      </c>
      <c r="CR287" s="11">
        <f>'VIS STOP cijfers'!CR34</f>
        <v>0</v>
      </c>
      <c r="CS287" s="11">
        <f>'VIS STOP cijfers'!CS34</f>
        <v>0</v>
      </c>
      <c r="CT287" s="11">
        <f>'VIS STOP cijfers'!CT34</f>
        <v>0</v>
      </c>
      <c r="CU287" s="11">
        <f>'VIS STOP cijfers'!CU34</f>
        <v>0</v>
      </c>
      <c r="CV287" s="11">
        <f>'VIS STOP cijfers'!CV34</f>
        <v>0</v>
      </c>
      <c r="CW287" s="11">
        <f>'VIS STOP cijfers'!CW34</f>
        <v>0</v>
      </c>
      <c r="CX287" s="11">
        <f>'VIS STOP cijfers'!CX34</f>
        <v>0</v>
      </c>
      <c r="CY287" s="26">
        <f>'VIS STOP cijfers'!CY34</f>
        <v>0</v>
      </c>
      <c r="CZ287" s="11">
        <f>'VIS STOP cijfers'!CZ34</f>
        <v>0</v>
      </c>
      <c r="DA287" s="11">
        <f>'VIS STOP cijfers'!DA34</f>
        <v>0</v>
      </c>
      <c r="DB287" s="11">
        <f>'VIS STOP cijfers'!DB34</f>
        <v>0</v>
      </c>
      <c r="DC287" s="11">
        <f>'VIS STOP cijfers'!DC34</f>
        <v>0</v>
      </c>
      <c r="DD287" s="11">
        <f>'VIS STOP cijfers'!DD34</f>
        <v>0</v>
      </c>
      <c r="DE287" s="11">
        <f>'VIS STOP cijfers'!DE34</f>
        <v>0</v>
      </c>
      <c r="DF287" s="11">
        <f>'VIS STOP cijfers'!DF34</f>
        <v>0</v>
      </c>
      <c r="DG287" s="11">
        <f>'VIS STOP cijfers'!DG34</f>
        <v>0</v>
      </c>
      <c r="DH287" s="11">
        <f>'VIS STOP cijfers'!DH34</f>
        <v>0</v>
      </c>
      <c r="DI287" s="11">
        <f>'VIS STOP cijfers'!DI34</f>
        <v>0</v>
      </c>
      <c r="DJ287" s="11">
        <f>'VIS STOP cijfers'!DJ34</f>
        <v>0</v>
      </c>
      <c r="DK287" s="11">
        <f>'VIS STOP cijfers'!DK34</f>
        <v>0</v>
      </c>
      <c r="DL287" s="26">
        <f>'VIS STOP cijfers'!DL34</f>
        <v>0</v>
      </c>
    </row>
    <row r="288" spans="1:116" s="165" customFormat="1">
      <c r="A288" s="47">
        <f>'VIS STOP cijfers'!A36</f>
        <v>0</v>
      </c>
      <c r="B288" s="49" t="str">
        <f>'VIS STOP cijfers'!B36</f>
        <v>WVNT5473</v>
      </c>
      <c r="C288" s="4" t="str">
        <f>'VIS STOP cijfers'!C36</f>
        <v>Visketen</v>
      </c>
      <c r="D288" s="4" t="str">
        <f>'VIS STOP cijfers'!D36</f>
        <v>VIS Voedselveiligheid niet retribueerbaar VWS</v>
      </c>
      <c r="E288" s="4" t="str">
        <f>'VIS STOP cijfers'!E36</f>
        <v>TO werkzaamheden</v>
      </c>
      <c r="F288" s="5" t="str">
        <f>'VIS STOP cijfers'!F36</f>
        <v>VWS</v>
      </c>
      <c r="G288" s="4">
        <f>'VIS STOP cijfers'!G36</f>
        <v>0</v>
      </c>
      <c r="H288" s="15">
        <f>'VIS STOP cijfers'!H36</f>
        <v>396</v>
      </c>
      <c r="I288" s="625">
        <f>'VIS STOP cijfers'!I36</f>
        <v>0</v>
      </c>
      <c r="J288" s="11">
        <f>'VIS STOP cijfers'!J36</f>
        <v>0</v>
      </c>
      <c r="K288" s="11">
        <f>'VIS STOP cijfers'!K36</f>
        <v>0</v>
      </c>
      <c r="L288" s="11">
        <f>'VIS STOP cijfers'!L36</f>
        <v>0</v>
      </c>
      <c r="M288" s="11">
        <f>'VIS STOP cijfers'!M36</f>
        <v>0</v>
      </c>
      <c r="N288" s="11">
        <f>'VIS STOP cijfers'!N36</f>
        <v>0</v>
      </c>
      <c r="O288" s="11">
        <f>'VIS STOP cijfers'!O36</f>
        <v>0</v>
      </c>
      <c r="P288" s="11">
        <f>'VIS STOP cijfers'!P36</f>
        <v>0</v>
      </c>
      <c r="Q288" s="26">
        <f>'VIS STOP cijfers'!Q36</f>
        <v>396</v>
      </c>
      <c r="R288" s="15">
        <f>'VIS STOP cijfers'!R36</f>
        <v>0</v>
      </c>
      <c r="S288" s="11">
        <f>'VIS STOP cijfers'!S36</f>
        <v>0</v>
      </c>
      <c r="T288" s="11">
        <f>'VIS STOP cijfers'!T36</f>
        <v>396</v>
      </c>
      <c r="U288" s="11">
        <f>'VIS STOP cijfers'!U36</f>
        <v>0</v>
      </c>
      <c r="V288" s="11">
        <f>'VIS STOP cijfers'!V36</f>
        <v>0</v>
      </c>
      <c r="W288" s="11">
        <f>'VIS STOP cijfers'!W36</f>
        <v>0</v>
      </c>
      <c r="X288" s="11">
        <f>'VIS STOP cijfers'!X36</f>
        <v>0</v>
      </c>
      <c r="Y288" s="11">
        <f>'VIS STOP cijfers'!Y36</f>
        <v>0</v>
      </c>
      <c r="Z288" s="49">
        <f>'VIS STOP cijfers'!Z36</f>
        <v>396</v>
      </c>
      <c r="AA288" s="11">
        <f>'VIS STOP cijfers'!AA36</f>
        <v>396</v>
      </c>
      <c r="AB288" s="11">
        <f>'VIS STOP cijfers'!AB36</f>
        <v>0</v>
      </c>
      <c r="AC288" s="11">
        <f>'VIS STOP cijfers'!AC36</f>
        <v>0</v>
      </c>
      <c r="AD288" s="11">
        <f>'VIS STOP cijfers'!AD36</f>
        <v>0</v>
      </c>
      <c r="AE288" s="11">
        <f>'VIS STOP cijfers'!AE36</f>
        <v>0</v>
      </c>
      <c r="AF288" s="11">
        <f>'VIS STOP cijfers'!AF36</f>
        <v>0</v>
      </c>
      <c r="AG288" s="49">
        <f>'VIS STOP cijfers'!AG36</f>
        <v>0</v>
      </c>
      <c r="AH288" s="11">
        <f>'VIS STOP cijfers'!AH36</f>
        <v>0</v>
      </c>
      <c r="AI288" s="11">
        <f>'VIS STOP cijfers'!AI36</f>
        <v>0</v>
      </c>
      <c r="AJ288" s="11">
        <f>'VIS STOP cijfers'!AJ36</f>
        <v>396</v>
      </c>
      <c r="AK288" s="11">
        <f>'VIS STOP cijfers'!AK36</f>
        <v>0</v>
      </c>
      <c r="AL288" s="49">
        <f>'VIS STOP cijfers'!AL36</f>
        <v>0</v>
      </c>
      <c r="AM288" s="11">
        <f>'VIS STOP cijfers'!AM36</f>
        <v>0</v>
      </c>
      <c r="AN288" s="11">
        <f>'VIS STOP cijfers'!AN36</f>
        <v>0</v>
      </c>
      <c r="AO288" s="11">
        <f>'VIS STOP cijfers'!AO36</f>
        <v>0</v>
      </c>
      <c r="AP288" s="11">
        <f>'VIS STOP cijfers'!AP36</f>
        <v>0</v>
      </c>
      <c r="AQ288" s="11">
        <f>'VIS STOP cijfers'!AQ36</f>
        <v>0</v>
      </c>
      <c r="AR288" s="49">
        <f>'VIS STOP cijfers'!AR36</f>
        <v>0</v>
      </c>
      <c r="AS288" s="11">
        <f>'VIS STOP cijfers'!AS36</f>
        <v>0</v>
      </c>
      <c r="AT288" s="11">
        <f>'VIS STOP cijfers'!AT36</f>
        <v>0</v>
      </c>
      <c r="AU288" s="11">
        <f>'VIS STOP cijfers'!AU36</f>
        <v>0</v>
      </c>
      <c r="AV288" s="11">
        <f>'VIS STOP cijfers'!AV36</f>
        <v>0</v>
      </c>
      <c r="AW288" s="11">
        <f>'VIS STOP cijfers'!AW36</f>
        <v>0</v>
      </c>
      <c r="AX288" s="11">
        <f>'VIS STOP cijfers'!AX36</f>
        <v>0</v>
      </c>
      <c r="AY288" s="11">
        <f>'VIS STOP cijfers'!AY36</f>
        <v>0</v>
      </c>
      <c r="AZ288" s="11">
        <f>'VIS STOP cijfers'!AZ36</f>
        <v>0</v>
      </c>
      <c r="BA288" s="11">
        <f>'VIS STOP cijfers'!BA36</f>
        <v>0</v>
      </c>
      <c r="BB288" s="11">
        <f>'VIS STOP cijfers'!BB36</f>
        <v>0</v>
      </c>
      <c r="BC288" s="49">
        <f>'VIS STOP cijfers'!BC36</f>
        <v>0</v>
      </c>
      <c r="BD288" s="11">
        <f>'VIS STOP cijfers'!BD36</f>
        <v>0</v>
      </c>
      <c r="BE288" s="11">
        <f>'VIS STOP cijfers'!BE36</f>
        <v>0</v>
      </c>
      <c r="BF288" s="11">
        <f>'VIS STOP cijfers'!BF36</f>
        <v>0</v>
      </c>
      <c r="BG288" s="11">
        <f>'VIS STOP cijfers'!BG36</f>
        <v>0</v>
      </c>
      <c r="BH288" s="11">
        <f>'VIS STOP cijfers'!BH36</f>
        <v>0</v>
      </c>
      <c r="BI288" s="11">
        <f>'VIS STOP cijfers'!BI36</f>
        <v>0</v>
      </c>
      <c r="BJ288" s="11">
        <f>'VIS STOP cijfers'!BJ36</f>
        <v>0</v>
      </c>
      <c r="BK288" s="49">
        <f>'VIS STOP cijfers'!BK36</f>
        <v>0</v>
      </c>
      <c r="BL288" s="11">
        <f>'VIS STOP cijfers'!BL36</f>
        <v>0</v>
      </c>
      <c r="BM288" s="11">
        <f>'VIS STOP cijfers'!BM36</f>
        <v>0</v>
      </c>
      <c r="BN288" s="11">
        <f>'VIS STOP cijfers'!BN36</f>
        <v>0</v>
      </c>
      <c r="BO288" s="11">
        <f>'VIS STOP cijfers'!BO36</f>
        <v>0</v>
      </c>
      <c r="BP288" s="11">
        <f>'VIS STOP cijfers'!BP36</f>
        <v>0</v>
      </c>
      <c r="BQ288" s="49">
        <f>'VIS STOP cijfers'!BQ36</f>
        <v>0</v>
      </c>
      <c r="BR288" s="11">
        <f>'VIS STOP cijfers'!BR36</f>
        <v>0</v>
      </c>
      <c r="BS288" s="11">
        <f>'VIS STOP cijfers'!BS36</f>
        <v>0</v>
      </c>
      <c r="BT288" s="11">
        <f>'VIS STOP cijfers'!BT36</f>
        <v>0</v>
      </c>
      <c r="BU288" s="11">
        <f>'VIS STOP cijfers'!BU36</f>
        <v>0</v>
      </c>
      <c r="BV288" s="11">
        <f>'VIS STOP cijfers'!BV36</f>
        <v>0</v>
      </c>
      <c r="BW288" s="11">
        <f>'VIS STOP cijfers'!BW36</f>
        <v>0</v>
      </c>
      <c r="BX288" s="47">
        <f>'VIS STOP cijfers'!BX36</f>
        <v>0</v>
      </c>
      <c r="BY288" s="49">
        <f>'VIS STOP cijfers'!BY36</f>
        <v>396</v>
      </c>
      <c r="BZ288" s="11">
        <f>'VIS STOP cijfers'!BZ36</f>
        <v>0</v>
      </c>
      <c r="CA288" s="11">
        <f>'VIS STOP cijfers'!CA36</f>
        <v>0</v>
      </c>
      <c r="CB288" s="11">
        <f>'VIS STOP cijfers'!CB36</f>
        <v>0</v>
      </c>
      <c r="CC288" s="11">
        <f>'VIS STOP cijfers'!CC36</f>
        <v>0</v>
      </c>
      <c r="CD288" s="11">
        <f>'VIS STOP cijfers'!CD36</f>
        <v>0</v>
      </c>
      <c r="CE288" s="11">
        <f>'VIS STOP cijfers'!CE36</f>
        <v>0</v>
      </c>
      <c r="CF288" s="11">
        <f>'VIS STOP cijfers'!CF36</f>
        <v>0</v>
      </c>
      <c r="CG288" s="11">
        <f>'VIS STOP cijfers'!CG36</f>
        <v>0</v>
      </c>
      <c r="CH288" s="11">
        <f>'VIS STOP cijfers'!CH36</f>
        <v>0</v>
      </c>
      <c r="CI288" s="11">
        <f>'VIS STOP cijfers'!CI36</f>
        <v>0</v>
      </c>
      <c r="CJ288" s="11">
        <f>'VIS STOP cijfers'!CJ36</f>
        <v>0</v>
      </c>
      <c r="CK288" s="11">
        <f>'VIS STOP cijfers'!CK36</f>
        <v>0</v>
      </c>
      <c r="CL288" s="49">
        <f>'VIS STOP cijfers'!CL36</f>
        <v>0</v>
      </c>
      <c r="CM288" s="11">
        <f>'VIS STOP cijfers'!CM36</f>
        <v>0</v>
      </c>
      <c r="CN288" s="11">
        <f>'VIS STOP cijfers'!CN36</f>
        <v>0</v>
      </c>
      <c r="CO288" s="11">
        <f>'VIS STOP cijfers'!CO36</f>
        <v>0</v>
      </c>
      <c r="CP288" s="11">
        <f>'VIS STOP cijfers'!CP36</f>
        <v>0</v>
      </c>
      <c r="CQ288" s="11">
        <f>'VIS STOP cijfers'!CQ36</f>
        <v>0</v>
      </c>
      <c r="CR288" s="11">
        <f>'VIS STOP cijfers'!CR36</f>
        <v>0</v>
      </c>
      <c r="CS288" s="11">
        <f>'VIS STOP cijfers'!CS36</f>
        <v>0</v>
      </c>
      <c r="CT288" s="11">
        <f>'VIS STOP cijfers'!CT36</f>
        <v>0</v>
      </c>
      <c r="CU288" s="11">
        <f>'VIS STOP cijfers'!CU36</f>
        <v>0</v>
      </c>
      <c r="CV288" s="11">
        <f>'VIS STOP cijfers'!CV36</f>
        <v>0</v>
      </c>
      <c r="CW288" s="11">
        <f>'VIS STOP cijfers'!CW36</f>
        <v>0</v>
      </c>
      <c r="CX288" s="11">
        <f>'VIS STOP cijfers'!CX36</f>
        <v>0</v>
      </c>
      <c r="CY288" s="26">
        <f>'VIS STOP cijfers'!CY36</f>
        <v>0</v>
      </c>
      <c r="CZ288" s="11">
        <f>'VIS STOP cijfers'!CZ36</f>
        <v>0</v>
      </c>
      <c r="DA288" s="11">
        <f>'VIS STOP cijfers'!DA36</f>
        <v>0</v>
      </c>
      <c r="DB288" s="11">
        <f>'VIS STOP cijfers'!DB36</f>
        <v>0</v>
      </c>
      <c r="DC288" s="11">
        <f>'VIS STOP cijfers'!DC36</f>
        <v>0</v>
      </c>
      <c r="DD288" s="11">
        <f>'VIS STOP cijfers'!DD36</f>
        <v>0</v>
      </c>
      <c r="DE288" s="11">
        <f>'VIS STOP cijfers'!DE36</f>
        <v>0</v>
      </c>
      <c r="DF288" s="11">
        <f>'VIS STOP cijfers'!DF36</f>
        <v>0</v>
      </c>
      <c r="DG288" s="11">
        <f>'VIS STOP cijfers'!DG36</f>
        <v>0</v>
      </c>
      <c r="DH288" s="11">
        <f>'VIS STOP cijfers'!DH36</f>
        <v>0</v>
      </c>
      <c r="DI288" s="11">
        <f>'VIS STOP cijfers'!DI36</f>
        <v>0</v>
      </c>
      <c r="DJ288" s="11">
        <f>'VIS STOP cijfers'!DJ36</f>
        <v>0</v>
      </c>
      <c r="DK288" s="11">
        <f>'VIS STOP cijfers'!DK36</f>
        <v>0</v>
      </c>
      <c r="DL288" s="26">
        <f>'VIS STOP cijfers'!DL36</f>
        <v>0</v>
      </c>
    </row>
    <row r="289" spans="1:116" s="165" customFormat="1">
      <c r="A289" s="47" t="str">
        <f>'VIS STOP cijfers'!A37</f>
        <v xml:space="preserve">verbeterplan </v>
      </c>
      <c r="B289" s="49" t="str">
        <f>'VIS STOP cijfers'!B37</f>
        <v>WVNT</v>
      </c>
      <c r="C289" s="4" t="str">
        <f>'VIS STOP cijfers'!C37</f>
        <v>Visketen</v>
      </c>
      <c r="D289" s="4" t="str">
        <f>'VIS STOP cijfers'!D37</f>
        <v>VIS Voedselveiligheid niet retribueerbaar VWS</v>
      </c>
      <c r="E289" s="274" t="str">
        <f>'VIS STOP cijfers'!E37</f>
        <v>Regulier laboratorium onderzoek chemisch:Aanwezigheid van histamine in vis met hoog histidine gehalte</v>
      </c>
      <c r="F289" s="5" t="str">
        <f>'VIS STOP cijfers'!F37</f>
        <v>VWS</v>
      </c>
      <c r="G289" s="4">
        <f>'VIS STOP cijfers'!G37</f>
        <v>0</v>
      </c>
      <c r="H289" s="15">
        <f>'VIS STOP cijfers'!H37</f>
        <v>0</v>
      </c>
      <c r="I289" s="625">
        <f>'VIS STOP cijfers'!I37</f>
        <v>100</v>
      </c>
      <c r="J289" s="11">
        <f>'VIS STOP cijfers'!J37</f>
        <v>0</v>
      </c>
      <c r="K289" s="11">
        <f>'VIS STOP cijfers'!K37</f>
        <v>0</v>
      </c>
      <c r="L289" s="11">
        <f>'VIS STOP cijfers'!L37</f>
        <v>0</v>
      </c>
      <c r="M289" s="11">
        <f>'VIS STOP cijfers'!M37</f>
        <v>0</v>
      </c>
      <c r="N289" s="11">
        <f>'VIS STOP cijfers'!N37</f>
        <v>0</v>
      </c>
      <c r="O289" s="11">
        <f>'VIS STOP cijfers'!O37</f>
        <v>0</v>
      </c>
      <c r="P289" s="11">
        <f>'VIS STOP cijfers'!P37</f>
        <v>0</v>
      </c>
      <c r="Q289" s="26">
        <f>'VIS STOP cijfers'!Q37</f>
        <v>100</v>
      </c>
      <c r="R289" s="512">
        <f>'VIS STOP cijfers'!R37</f>
        <v>0</v>
      </c>
      <c r="S289" s="11">
        <f>'VIS STOP cijfers'!S37</f>
        <v>0</v>
      </c>
      <c r="T289" s="11">
        <f>'VIS STOP cijfers'!T37</f>
        <v>100</v>
      </c>
      <c r="U289" s="11">
        <f>'VIS STOP cijfers'!U37</f>
        <v>0</v>
      </c>
      <c r="V289" s="11">
        <f>'VIS STOP cijfers'!V37</f>
        <v>0</v>
      </c>
      <c r="W289" s="11">
        <f>'VIS STOP cijfers'!W37</f>
        <v>0</v>
      </c>
      <c r="X289" s="11">
        <f>'VIS STOP cijfers'!X37</f>
        <v>0</v>
      </c>
      <c r="Y289" s="11">
        <f>'VIS STOP cijfers'!Y37</f>
        <v>0</v>
      </c>
      <c r="Z289" s="49">
        <f>'VIS STOP cijfers'!Z37</f>
        <v>100</v>
      </c>
      <c r="AA289" s="11">
        <f>'VIS STOP cijfers'!AA37</f>
        <v>0</v>
      </c>
      <c r="AB289" s="11">
        <f>'VIS STOP cijfers'!AB37</f>
        <v>0</v>
      </c>
      <c r="AC289" s="11">
        <f>'VIS STOP cijfers'!AC37</f>
        <v>0</v>
      </c>
      <c r="AD289" s="11">
        <f>'VIS STOP cijfers'!AD37</f>
        <v>0</v>
      </c>
      <c r="AE289" s="11">
        <f>'VIS STOP cijfers'!AE37</f>
        <v>0</v>
      </c>
      <c r="AF289" s="11">
        <f>'VIS STOP cijfers'!AF37</f>
        <v>100</v>
      </c>
      <c r="AG289" s="49">
        <f>'VIS STOP cijfers'!AG37</f>
        <v>0</v>
      </c>
      <c r="AH289" s="11">
        <f>'VIS STOP cijfers'!AH37</f>
        <v>0</v>
      </c>
      <c r="AI289" s="11">
        <f>'VIS STOP cijfers'!AI37</f>
        <v>0</v>
      </c>
      <c r="AJ289" s="11">
        <f>'VIS STOP cijfers'!AJ37</f>
        <v>0</v>
      </c>
      <c r="AK289" s="11">
        <f>'VIS STOP cijfers'!AK37</f>
        <v>0</v>
      </c>
      <c r="AL289" s="49">
        <f>'VIS STOP cijfers'!AL37</f>
        <v>0</v>
      </c>
      <c r="AM289" s="11">
        <f>'VIS STOP cijfers'!AM37</f>
        <v>0</v>
      </c>
      <c r="AN289" s="11">
        <f>'VIS STOP cijfers'!AN37</f>
        <v>0</v>
      </c>
      <c r="AO289" s="11">
        <f>'VIS STOP cijfers'!AO37</f>
        <v>0</v>
      </c>
      <c r="AP289" s="11">
        <f>'VIS STOP cijfers'!AP37</f>
        <v>0</v>
      </c>
      <c r="AQ289" s="11">
        <f>'VIS STOP cijfers'!AQ37</f>
        <v>0</v>
      </c>
      <c r="AR289" s="49">
        <f>'VIS STOP cijfers'!AR37</f>
        <v>0</v>
      </c>
      <c r="AS289" s="11">
        <f>'VIS STOP cijfers'!AS37</f>
        <v>0</v>
      </c>
      <c r="AT289" s="11">
        <f>'VIS STOP cijfers'!AT37</f>
        <v>0</v>
      </c>
      <c r="AU289" s="11">
        <f>'VIS STOP cijfers'!AU37</f>
        <v>0</v>
      </c>
      <c r="AV289" s="11">
        <f>'VIS STOP cijfers'!AV37</f>
        <v>0</v>
      </c>
      <c r="AW289" s="11">
        <f>'VIS STOP cijfers'!AW37</f>
        <v>0</v>
      </c>
      <c r="AX289" s="11">
        <f>'VIS STOP cijfers'!AX37</f>
        <v>0</v>
      </c>
      <c r="AY289" s="11">
        <f>'VIS STOP cijfers'!AY37</f>
        <v>0</v>
      </c>
      <c r="AZ289" s="11">
        <f>'VIS STOP cijfers'!AZ37</f>
        <v>0</v>
      </c>
      <c r="BA289" s="11">
        <f>'VIS STOP cijfers'!BA37</f>
        <v>0</v>
      </c>
      <c r="BB289" s="11">
        <f>'VIS STOP cijfers'!BB37</f>
        <v>0</v>
      </c>
      <c r="BC289" s="49">
        <f>'VIS STOP cijfers'!BC37</f>
        <v>0</v>
      </c>
      <c r="BD289" s="11">
        <f>'VIS STOP cijfers'!BD37</f>
        <v>100</v>
      </c>
      <c r="BE289" s="11">
        <f>'VIS STOP cijfers'!BE37</f>
        <v>0</v>
      </c>
      <c r="BF289" s="11">
        <f>'VIS STOP cijfers'!BF37</f>
        <v>0</v>
      </c>
      <c r="BG289" s="11">
        <f>'VIS STOP cijfers'!BG37</f>
        <v>0</v>
      </c>
      <c r="BH289" s="11">
        <f>'VIS STOP cijfers'!BH37</f>
        <v>0</v>
      </c>
      <c r="BI289" s="11">
        <f>'VIS STOP cijfers'!BI37</f>
        <v>0</v>
      </c>
      <c r="BJ289" s="11">
        <f>'VIS STOP cijfers'!BJ37</f>
        <v>0</v>
      </c>
      <c r="BK289" s="49">
        <f>'VIS STOP cijfers'!BK37</f>
        <v>0</v>
      </c>
      <c r="BL289" s="11">
        <f>'VIS STOP cijfers'!BL37</f>
        <v>0</v>
      </c>
      <c r="BM289" s="11">
        <f>'VIS STOP cijfers'!BM37</f>
        <v>0</v>
      </c>
      <c r="BN289" s="11">
        <f>'VIS STOP cijfers'!BN37</f>
        <v>0</v>
      </c>
      <c r="BO289" s="11">
        <f>'VIS STOP cijfers'!BO37</f>
        <v>0</v>
      </c>
      <c r="BP289" s="11">
        <f>'VIS STOP cijfers'!BP37</f>
        <v>0</v>
      </c>
      <c r="BQ289" s="49">
        <f>'VIS STOP cijfers'!BQ37</f>
        <v>0</v>
      </c>
      <c r="BR289" s="11">
        <f>'VIS STOP cijfers'!BR37</f>
        <v>0</v>
      </c>
      <c r="BS289" s="11">
        <f>'VIS STOP cijfers'!BS37</f>
        <v>0</v>
      </c>
      <c r="BT289" s="11">
        <f>'VIS STOP cijfers'!BT37</f>
        <v>0</v>
      </c>
      <c r="BU289" s="11">
        <f>'VIS STOP cijfers'!BU37</f>
        <v>0</v>
      </c>
      <c r="BV289" s="11">
        <f>'VIS STOP cijfers'!BV37</f>
        <v>0</v>
      </c>
      <c r="BW289" s="11">
        <f>'VIS STOP cijfers'!BW37</f>
        <v>0</v>
      </c>
      <c r="BX289" s="47">
        <f>'VIS STOP cijfers'!BX37</f>
        <v>0</v>
      </c>
      <c r="BY289" s="49">
        <f>'VIS STOP cijfers'!BY37</f>
        <v>100</v>
      </c>
      <c r="BZ289" s="11">
        <f>'VIS STOP cijfers'!BZ37</f>
        <v>0</v>
      </c>
      <c r="CA289" s="11">
        <f>'VIS STOP cijfers'!CA37</f>
        <v>0</v>
      </c>
      <c r="CB289" s="11">
        <f>'VIS STOP cijfers'!CB37</f>
        <v>0</v>
      </c>
      <c r="CC289" s="11">
        <f>'VIS STOP cijfers'!CC37</f>
        <v>0</v>
      </c>
      <c r="CD289" s="11">
        <f>'VIS STOP cijfers'!CD37</f>
        <v>0</v>
      </c>
      <c r="CE289" s="11">
        <f>'VIS STOP cijfers'!CE37</f>
        <v>0</v>
      </c>
      <c r="CF289" s="11">
        <f>'VIS STOP cijfers'!CF37</f>
        <v>0</v>
      </c>
      <c r="CG289" s="11">
        <f>'VIS STOP cijfers'!CG37</f>
        <v>0</v>
      </c>
      <c r="CH289" s="11">
        <f>'VIS STOP cijfers'!CH37</f>
        <v>0</v>
      </c>
      <c r="CI289" s="11">
        <f>'VIS STOP cijfers'!CI37</f>
        <v>0</v>
      </c>
      <c r="CJ289" s="11">
        <f>'VIS STOP cijfers'!CJ37</f>
        <v>0</v>
      </c>
      <c r="CK289" s="11">
        <f>'VIS STOP cijfers'!CK37</f>
        <v>0</v>
      </c>
      <c r="CL289" s="49">
        <f>'VIS STOP cijfers'!CL37</f>
        <v>0</v>
      </c>
      <c r="CM289" s="11">
        <f>'VIS STOP cijfers'!CM37</f>
        <v>0</v>
      </c>
      <c r="CN289" s="11">
        <f>'VIS STOP cijfers'!CN37</f>
        <v>0</v>
      </c>
      <c r="CO289" s="11">
        <f>'VIS STOP cijfers'!CO37</f>
        <v>0</v>
      </c>
      <c r="CP289" s="11">
        <f>'VIS STOP cijfers'!CP37</f>
        <v>0</v>
      </c>
      <c r="CQ289" s="11">
        <f>'VIS STOP cijfers'!CQ37</f>
        <v>0</v>
      </c>
      <c r="CR289" s="11">
        <f>'VIS STOP cijfers'!CR37</f>
        <v>0</v>
      </c>
      <c r="CS289" s="11">
        <f>'VIS STOP cijfers'!CS37</f>
        <v>0</v>
      </c>
      <c r="CT289" s="11">
        <f>'VIS STOP cijfers'!CT37</f>
        <v>0</v>
      </c>
      <c r="CU289" s="11">
        <f>'VIS STOP cijfers'!CU37</f>
        <v>0</v>
      </c>
      <c r="CV289" s="11">
        <f>'VIS STOP cijfers'!CV37</f>
        <v>0</v>
      </c>
      <c r="CW289" s="11">
        <f>'VIS STOP cijfers'!CW37</f>
        <v>0</v>
      </c>
      <c r="CX289" s="11">
        <f>'VIS STOP cijfers'!CX37</f>
        <v>0</v>
      </c>
      <c r="CY289" s="26">
        <f>'VIS STOP cijfers'!CY37</f>
        <v>0</v>
      </c>
      <c r="CZ289" s="11">
        <f>'VIS STOP cijfers'!CZ37</f>
        <v>0</v>
      </c>
      <c r="DA289" s="11">
        <f>'VIS STOP cijfers'!DA37</f>
        <v>0</v>
      </c>
      <c r="DB289" s="11">
        <f>'VIS STOP cijfers'!DB37</f>
        <v>0</v>
      </c>
      <c r="DC289" s="11">
        <f>'VIS STOP cijfers'!DC37</f>
        <v>0</v>
      </c>
      <c r="DD289" s="11">
        <f>'VIS STOP cijfers'!DD37</f>
        <v>0</v>
      </c>
      <c r="DE289" s="11">
        <f>'VIS STOP cijfers'!DE37</f>
        <v>0</v>
      </c>
      <c r="DF289" s="11">
        <f>'VIS STOP cijfers'!DF37</f>
        <v>0</v>
      </c>
      <c r="DG289" s="11">
        <f>'VIS STOP cijfers'!DG37</f>
        <v>0</v>
      </c>
      <c r="DH289" s="11">
        <f>'VIS STOP cijfers'!DH37</f>
        <v>0</v>
      </c>
      <c r="DI289" s="11">
        <f>'VIS STOP cijfers'!DI37</f>
        <v>0</v>
      </c>
      <c r="DJ289" s="11">
        <f>'VIS STOP cijfers'!DJ37</f>
        <v>0</v>
      </c>
      <c r="DK289" s="11">
        <f>'VIS STOP cijfers'!DK37</f>
        <v>0</v>
      </c>
      <c r="DL289" s="26">
        <f>'VIS STOP cijfers'!DL37</f>
        <v>0</v>
      </c>
    </row>
    <row r="290" spans="1:116" s="165" customFormat="1">
      <c r="A290" s="47" t="str">
        <f>'VIS STOP cijfers'!A38</f>
        <v>1 fte lab</v>
      </c>
      <c r="B290" s="49" t="str">
        <f>'VIS STOP cijfers'!B38</f>
        <v>WVNT</v>
      </c>
      <c r="C290" s="4" t="str">
        <f>'VIS STOP cijfers'!C38</f>
        <v>Visketen</v>
      </c>
      <c r="D290" s="4" t="str">
        <f>'VIS STOP cijfers'!D38</f>
        <v>VIS Voedselveiligheid niet retribueerbaar VWS</v>
      </c>
      <c r="E290" s="274" t="str">
        <f>'VIS STOP cijfers'!E38</f>
        <v>Regulier laboratorium onderzoek chemisch: Verificatie biotoxines in levende 2-kleppige weekdieren (officiële controle verzend- en zuiveringcentra)</v>
      </c>
      <c r="F290" s="5" t="str">
        <f>'VIS STOP cijfers'!F38</f>
        <v>VWS</v>
      </c>
      <c r="G290" s="4">
        <f>'VIS STOP cijfers'!G38</f>
        <v>0</v>
      </c>
      <c r="H290" s="15">
        <f>'VIS STOP cijfers'!H38</f>
        <v>75</v>
      </c>
      <c r="I290" s="625">
        <f>'VIS STOP cijfers'!I38</f>
        <v>400</v>
      </c>
      <c r="J290" s="11">
        <f>'VIS STOP cijfers'!J38</f>
        <v>0</v>
      </c>
      <c r="K290" s="11">
        <f>'VIS STOP cijfers'!K38</f>
        <v>0</v>
      </c>
      <c r="L290" s="11">
        <f>'VIS STOP cijfers'!L38</f>
        <v>0</v>
      </c>
      <c r="M290" s="11">
        <f>'VIS STOP cijfers'!M38</f>
        <v>0</v>
      </c>
      <c r="N290" s="11">
        <f>'VIS STOP cijfers'!N38</f>
        <v>0</v>
      </c>
      <c r="O290" s="11">
        <f>'VIS STOP cijfers'!O38</f>
        <v>0</v>
      </c>
      <c r="P290" s="11">
        <f>'VIS STOP cijfers'!P38</f>
        <v>0</v>
      </c>
      <c r="Q290" s="26">
        <f>'VIS STOP cijfers'!Q38</f>
        <v>475</v>
      </c>
      <c r="R290" s="15">
        <f>'VIS STOP cijfers'!R38</f>
        <v>0</v>
      </c>
      <c r="S290" s="11">
        <f>'VIS STOP cijfers'!S38</f>
        <v>0</v>
      </c>
      <c r="T290" s="11">
        <f>'VIS STOP cijfers'!T38</f>
        <v>475</v>
      </c>
      <c r="U290" s="11">
        <f>'VIS STOP cijfers'!U38</f>
        <v>0</v>
      </c>
      <c r="V290" s="11">
        <f>'VIS STOP cijfers'!V38</f>
        <v>0</v>
      </c>
      <c r="W290" s="11">
        <f>'VIS STOP cijfers'!W38</f>
        <v>0</v>
      </c>
      <c r="X290" s="11">
        <f>'VIS STOP cijfers'!X38</f>
        <v>0</v>
      </c>
      <c r="Y290" s="11">
        <f>'VIS STOP cijfers'!Y38</f>
        <v>0</v>
      </c>
      <c r="Z290" s="49">
        <f>'VIS STOP cijfers'!Z38</f>
        <v>475</v>
      </c>
      <c r="AA290" s="11">
        <f>'VIS STOP cijfers'!AA38</f>
        <v>0</v>
      </c>
      <c r="AB290" s="11">
        <f>'VIS STOP cijfers'!AB38</f>
        <v>0</v>
      </c>
      <c r="AC290" s="11">
        <f>'VIS STOP cijfers'!AC38</f>
        <v>0</v>
      </c>
      <c r="AD290" s="11">
        <f>'VIS STOP cijfers'!AD38</f>
        <v>75</v>
      </c>
      <c r="AE290" s="11">
        <f>'VIS STOP cijfers'!AE38</f>
        <v>0</v>
      </c>
      <c r="AF290" s="11">
        <f>'VIS STOP cijfers'!AF38</f>
        <v>400</v>
      </c>
      <c r="AG290" s="49">
        <f>'VIS STOP cijfers'!AG38</f>
        <v>0</v>
      </c>
      <c r="AH290" s="11">
        <f>'VIS STOP cijfers'!AH38</f>
        <v>0</v>
      </c>
      <c r="AI290" s="11">
        <f>'VIS STOP cijfers'!AI38</f>
        <v>0</v>
      </c>
      <c r="AJ290" s="11">
        <f>'VIS STOP cijfers'!AJ38</f>
        <v>0</v>
      </c>
      <c r="AK290" s="11">
        <f>'VIS STOP cijfers'!AK38</f>
        <v>0</v>
      </c>
      <c r="AL290" s="49">
        <f>'VIS STOP cijfers'!AL38</f>
        <v>0</v>
      </c>
      <c r="AM290" s="11">
        <f>'VIS STOP cijfers'!AM38</f>
        <v>0</v>
      </c>
      <c r="AN290" s="11">
        <f>'VIS STOP cijfers'!AN38</f>
        <v>18.75</v>
      </c>
      <c r="AO290" s="11">
        <f>'VIS STOP cijfers'!AO38</f>
        <v>18.75</v>
      </c>
      <c r="AP290" s="11">
        <f>'VIS STOP cijfers'!AP38</f>
        <v>18.75</v>
      </c>
      <c r="AQ290" s="11">
        <f>'VIS STOP cijfers'!AQ38</f>
        <v>18.75</v>
      </c>
      <c r="AR290" s="49">
        <f>'VIS STOP cijfers'!AR38</f>
        <v>0</v>
      </c>
      <c r="AS290" s="11">
        <f>'VIS STOP cijfers'!AS38</f>
        <v>0</v>
      </c>
      <c r="AT290" s="11">
        <f>'VIS STOP cijfers'!AT38</f>
        <v>0</v>
      </c>
      <c r="AU290" s="11">
        <f>'VIS STOP cijfers'!AU38</f>
        <v>0</v>
      </c>
      <c r="AV290" s="11">
        <f>'VIS STOP cijfers'!AV38</f>
        <v>0</v>
      </c>
      <c r="AW290" s="11">
        <f>'VIS STOP cijfers'!AW38</f>
        <v>0</v>
      </c>
      <c r="AX290" s="11">
        <f>'VIS STOP cijfers'!AX38</f>
        <v>0</v>
      </c>
      <c r="AY290" s="11">
        <f>'VIS STOP cijfers'!AY38</f>
        <v>0</v>
      </c>
      <c r="AZ290" s="11">
        <f>'VIS STOP cijfers'!AZ38</f>
        <v>0</v>
      </c>
      <c r="BA290" s="11">
        <f>'VIS STOP cijfers'!BA38</f>
        <v>0</v>
      </c>
      <c r="BB290" s="11">
        <f>'VIS STOP cijfers'!BB38</f>
        <v>0</v>
      </c>
      <c r="BC290" s="49">
        <f>'VIS STOP cijfers'!BC38</f>
        <v>0</v>
      </c>
      <c r="BD290" s="11">
        <f>'VIS STOP cijfers'!BD38</f>
        <v>400</v>
      </c>
      <c r="BE290" s="11">
        <f>'VIS STOP cijfers'!BE38</f>
        <v>0</v>
      </c>
      <c r="BF290" s="11">
        <f>'VIS STOP cijfers'!BF38</f>
        <v>0</v>
      </c>
      <c r="BG290" s="11">
        <f>'VIS STOP cijfers'!BG38</f>
        <v>0</v>
      </c>
      <c r="BH290" s="11">
        <f>'VIS STOP cijfers'!BH38</f>
        <v>0</v>
      </c>
      <c r="BI290" s="11">
        <f>'VIS STOP cijfers'!BI38</f>
        <v>0</v>
      </c>
      <c r="BJ290" s="11">
        <f>'VIS STOP cijfers'!BJ38</f>
        <v>0</v>
      </c>
      <c r="BK290" s="49">
        <f>'VIS STOP cijfers'!BK38</f>
        <v>0</v>
      </c>
      <c r="BL290" s="11">
        <f>'VIS STOP cijfers'!BL38</f>
        <v>0</v>
      </c>
      <c r="BM290" s="11">
        <f>'VIS STOP cijfers'!BM38</f>
        <v>0</v>
      </c>
      <c r="BN290" s="11">
        <f>'VIS STOP cijfers'!BN38</f>
        <v>0</v>
      </c>
      <c r="BO290" s="11">
        <f>'VIS STOP cijfers'!BO38</f>
        <v>0</v>
      </c>
      <c r="BP290" s="11">
        <f>'VIS STOP cijfers'!BP38</f>
        <v>0</v>
      </c>
      <c r="BQ290" s="49">
        <f>'VIS STOP cijfers'!BQ38</f>
        <v>0</v>
      </c>
      <c r="BR290" s="11">
        <f>'VIS STOP cijfers'!BR38</f>
        <v>0</v>
      </c>
      <c r="BS290" s="11">
        <f>'VIS STOP cijfers'!BS38</f>
        <v>0</v>
      </c>
      <c r="BT290" s="11">
        <f>'VIS STOP cijfers'!BT38</f>
        <v>0</v>
      </c>
      <c r="BU290" s="11">
        <f>'VIS STOP cijfers'!BU38</f>
        <v>0</v>
      </c>
      <c r="BV290" s="11">
        <f>'VIS STOP cijfers'!BV38</f>
        <v>0</v>
      </c>
      <c r="BW290" s="11">
        <f>'VIS STOP cijfers'!BW38</f>
        <v>0</v>
      </c>
      <c r="BX290" s="47">
        <f>'VIS STOP cijfers'!BX38</f>
        <v>0</v>
      </c>
      <c r="BY290" s="49">
        <f>'VIS STOP cijfers'!BY38</f>
        <v>475</v>
      </c>
      <c r="BZ290" s="11">
        <f>'VIS STOP cijfers'!BZ38</f>
        <v>0</v>
      </c>
      <c r="CA290" s="11">
        <f>'VIS STOP cijfers'!CA38</f>
        <v>0</v>
      </c>
      <c r="CB290" s="11">
        <f>'VIS STOP cijfers'!CB38</f>
        <v>0</v>
      </c>
      <c r="CC290" s="11">
        <f>'VIS STOP cijfers'!CC38</f>
        <v>0</v>
      </c>
      <c r="CD290" s="11">
        <f>'VIS STOP cijfers'!CD38</f>
        <v>0</v>
      </c>
      <c r="CE290" s="11">
        <f>'VIS STOP cijfers'!CE38</f>
        <v>0</v>
      </c>
      <c r="CF290" s="11">
        <f>'VIS STOP cijfers'!CF38</f>
        <v>0</v>
      </c>
      <c r="CG290" s="11">
        <f>'VIS STOP cijfers'!CG38</f>
        <v>0</v>
      </c>
      <c r="CH290" s="11">
        <f>'VIS STOP cijfers'!CH38</f>
        <v>0</v>
      </c>
      <c r="CI290" s="11">
        <f>'VIS STOP cijfers'!CI38</f>
        <v>0</v>
      </c>
      <c r="CJ290" s="11">
        <f>'VIS STOP cijfers'!CJ38</f>
        <v>0</v>
      </c>
      <c r="CK290" s="11">
        <f>'VIS STOP cijfers'!CK38</f>
        <v>0</v>
      </c>
      <c r="CL290" s="49">
        <f>'VIS STOP cijfers'!CL38</f>
        <v>0</v>
      </c>
      <c r="CM290" s="11">
        <f>'VIS STOP cijfers'!CM38</f>
        <v>0</v>
      </c>
      <c r="CN290" s="11">
        <f>'VIS STOP cijfers'!CN38</f>
        <v>0</v>
      </c>
      <c r="CO290" s="11">
        <f>'VIS STOP cijfers'!CO38</f>
        <v>0</v>
      </c>
      <c r="CP290" s="11">
        <f>'VIS STOP cijfers'!CP38</f>
        <v>0</v>
      </c>
      <c r="CQ290" s="11">
        <f>'VIS STOP cijfers'!CQ38</f>
        <v>0</v>
      </c>
      <c r="CR290" s="11">
        <f>'VIS STOP cijfers'!CR38</f>
        <v>0</v>
      </c>
      <c r="CS290" s="11">
        <f>'VIS STOP cijfers'!CS38</f>
        <v>0</v>
      </c>
      <c r="CT290" s="11">
        <f>'VIS STOP cijfers'!CT38</f>
        <v>0</v>
      </c>
      <c r="CU290" s="11">
        <f>'VIS STOP cijfers'!CU38</f>
        <v>0</v>
      </c>
      <c r="CV290" s="11">
        <f>'VIS STOP cijfers'!CV38</f>
        <v>0</v>
      </c>
      <c r="CW290" s="11">
        <f>'VIS STOP cijfers'!CW38</f>
        <v>0</v>
      </c>
      <c r="CX290" s="11">
        <f>'VIS STOP cijfers'!CX38</f>
        <v>0</v>
      </c>
      <c r="CY290" s="26">
        <f>'VIS STOP cijfers'!CY38</f>
        <v>0</v>
      </c>
      <c r="CZ290" s="11">
        <f>'VIS STOP cijfers'!CZ38</f>
        <v>0</v>
      </c>
      <c r="DA290" s="11">
        <f>'VIS STOP cijfers'!DA38</f>
        <v>0</v>
      </c>
      <c r="DB290" s="11">
        <f>'VIS STOP cijfers'!DB38</f>
        <v>0</v>
      </c>
      <c r="DC290" s="11">
        <f>'VIS STOP cijfers'!DC38</f>
        <v>0</v>
      </c>
      <c r="DD290" s="11">
        <f>'VIS STOP cijfers'!DD38</f>
        <v>0</v>
      </c>
      <c r="DE290" s="11">
        <f>'VIS STOP cijfers'!DE38</f>
        <v>0</v>
      </c>
      <c r="DF290" s="11">
        <f>'VIS STOP cijfers'!DF38</f>
        <v>0</v>
      </c>
      <c r="DG290" s="11">
        <f>'VIS STOP cijfers'!DG38</f>
        <v>0</v>
      </c>
      <c r="DH290" s="11">
        <f>'VIS STOP cijfers'!DH38</f>
        <v>0</v>
      </c>
      <c r="DI290" s="11">
        <f>'VIS STOP cijfers'!DI38</f>
        <v>0</v>
      </c>
      <c r="DJ290" s="11">
        <f>'VIS STOP cijfers'!DJ38</f>
        <v>0</v>
      </c>
      <c r="DK290" s="11">
        <f>'VIS STOP cijfers'!DK38</f>
        <v>0</v>
      </c>
      <c r="DL290" s="26">
        <f>'VIS STOP cijfers'!DL38</f>
        <v>0</v>
      </c>
    </row>
    <row r="291" spans="1:116" s="165" customFormat="1">
      <c r="A291" s="47" t="str">
        <f>'VIS STOP cijfers'!A39</f>
        <v>2 fte TU</v>
      </c>
      <c r="B291" s="49" t="str">
        <f>'VIS STOP cijfers'!B39</f>
        <v>WVNT</v>
      </c>
      <c r="C291" s="4" t="str">
        <f>'VIS STOP cijfers'!C39</f>
        <v>Visketen</v>
      </c>
      <c r="D291" s="4" t="str">
        <f>'VIS STOP cijfers'!D39</f>
        <v>VIS Voedselveiligheid niet retribueerbaar VWS</v>
      </c>
      <c r="E291" s="274" t="str">
        <f>'VIS STOP cijfers'!E39</f>
        <v>Regulier laboratorium onderzoek chemisch: Verificatie biotoxines in levende 2-kleppige weekdieren (officiële controle retail)</v>
      </c>
      <c r="F291" s="5" t="str">
        <f>'VIS STOP cijfers'!F39</f>
        <v>VWS</v>
      </c>
      <c r="G291" s="4" t="str">
        <f>'VIS STOP cijfers'!G39</f>
        <v>verbeterplan</v>
      </c>
      <c r="H291" s="15">
        <f>'VIS STOP cijfers'!H39</f>
        <v>12.5</v>
      </c>
      <c r="I291" s="625">
        <f>'VIS STOP cijfers'!I39</f>
        <v>80</v>
      </c>
      <c r="J291" s="11">
        <f>'VIS STOP cijfers'!J39</f>
        <v>0</v>
      </c>
      <c r="K291" s="11">
        <f>'VIS STOP cijfers'!K39</f>
        <v>0</v>
      </c>
      <c r="L291" s="11">
        <f>'VIS STOP cijfers'!L39</f>
        <v>0</v>
      </c>
      <c r="M291" s="11">
        <f>'VIS STOP cijfers'!M39</f>
        <v>0</v>
      </c>
      <c r="N291" s="11">
        <f>'VIS STOP cijfers'!N39</f>
        <v>0</v>
      </c>
      <c r="O291" s="11">
        <f>'VIS STOP cijfers'!O39</f>
        <v>0</v>
      </c>
      <c r="P291" s="11">
        <f>'VIS STOP cijfers'!P39</f>
        <v>0</v>
      </c>
      <c r="Q291" s="26">
        <f>'VIS STOP cijfers'!Q39</f>
        <v>92.5</v>
      </c>
      <c r="R291" s="15">
        <f>'VIS STOP cijfers'!R39</f>
        <v>0</v>
      </c>
      <c r="S291" s="11">
        <f>'VIS STOP cijfers'!S39</f>
        <v>0</v>
      </c>
      <c r="T291" s="11">
        <f>'VIS STOP cijfers'!T39</f>
        <v>92.5</v>
      </c>
      <c r="U291" s="11">
        <f>'VIS STOP cijfers'!U39</f>
        <v>0</v>
      </c>
      <c r="V291" s="11">
        <f>'VIS STOP cijfers'!V39</f>
        <v>0</v>
      </c>
      <c r="W291" s="11">
        <f>'VIS STOP cijfers'!W39</f>
        <v>0</v>
      </c>
      <c r="X291" s="11">
        <f>'VIS STOP cijfers'!X39</f>
        <v>0</v>
      </c>
      <c r="Y291" s="11">
        <f>'VIS STOP cijfers'!Y39</f>
        <v>0</v>
      </c>
      <c r="Z291" s="49">
        <f>'VIS STOP cijfers'!Z39</f>
        <v>92.5</v>
      </c>
      <c r="AA291" s="11">
        <f>'VIS STOP cijfers'!AA39</f>
        <v>0</v>
      </c>
      <c r="AB291" s="11">
        <f>'VIS STOP cijfers'!AB39</f>
        <v>0</v>
      </c>
      <c r="AC291" s="11">
        <f>'VIS STOP cijfers'!AC39</f>
        <v>0</v>
      </c>
      <c r="AD291" s="11">
        <f>'VIS STOP cijfers'!AD39</f>
        <v>12.5</v>
      </c>
      <c r="AE291" s="11">
        <f>'VIS STOP cijfers'!AE39</f>
        <v>0</v>
      </c>
      <c r="AF291" s="11">
        <f>'VIS STOP cijfers'!AF39</f>
        <v>80</v>
      </c>
      <c r="AG291" s="49">
        <f>'VIS STOP cijfers'!AG39</f>
        <v>0</v>
      </c>
      <c r="AH291" s="11">
        <f>'VIS STOP cijfers'!AH39</f>
        <v>0</v>
      </c>
      <c r="AI291" s="11">
        <f>'VIS STOP cijfers'!AI39</f>
        <v>0</v>
      </c>
      <c r="AJ291" s="11">
        <f>'VIS STOP cijfers'!AJ39</f>
        <v>0</v>
      </c>
      <c r="AK291" s="11">
        <f>'VIS STOP cijfers'!AK39</f>
        <v>0</v>
      </c>
      <c r="AL291" s="49">
        <f>'VIS STOP cijfers'!AL39</f>
        <v>0</v>
      </c>
      <c r="AM291" s="11">
        <f>'VIS STOP cijfers'!AM39</f>
        <v>0</v>
      </c>
      <c r="AN291" s="11">
        <f>'VIS STOP cijfers'!AN39</f>
        <v>4</v>
      </c>
      <c r="AO291" s="11">
        <f>'VIS STOP cijfers'!AO39</f>
        <v>3</v>
      </c>
      <c r="AP291" s="11">
        <f>'VIS STOP cijfers'!AP39</f>
        <v>3</v>
      </c>
      <c r="AQ291" s="11">
        <f>'VIS STOP cijfers'!AQ39</f>
        <v>3</v>
      </c>
      <c r="AR291" s="49">
        <f>'VIS STOP cijfers'!AR39</f>
        <v>-0.5</v>
      </c>
      <c r="AS291" s="11">
        <f>'VIS STOP cijfers'!AS39</f>
        <v>0</v>
      </c>
      <c r="AT291" s="11">
        <f>'VIS STOP cijfers'!AT39</f>
        <v>0</v>
      </c>
      <c r="AU291" s="11">
        <f>'VIS STOP cijfers'!AU39</f>
        <v>0</v>
      </c>
      <c r="AV291" s="11">
        <f>'VIS STOP cijfers'!AV39</f>
        <v>0</v>
      </c>
      <c r="AW291" s="11">
        <f>'VIS STOP cijfers'!AW39</f>
        <v>0</v>
      </c>
      <c r="AX291" s="11">
        <f>'VIS STOP cijfers'!AX39</f>
        <v>0</v>
      </c>
      <c r="AY291" s="11">
        <f>'VIS STOP cijfers'!AY39</f>
        <v>0</v>
      </c>
      <c r="AZ291" s="11">
        <f>'VIS STOP cijfers'!AZ39</f>
        <v>0</v>
      </c>
      <c r="BA291" s="11">
        <f>'VIS STOP cijfers'!BA39</f>
        <v>0</v>
      </c>
      <c r="BB291" s="11">
        <f>'VIS STOP cijfers'!BB39</f>
        <v>0</v>
      </c>
      <c r="BC291" s="49">
        <f>'VIS STOP cijfers'!BC39</f>
        <v>0</v>
      </c>
      <c r="BD291" s="11">
        <f>'VIS STOP cijfers'!BD39</f>
        <v>80</v>
      </c>
      <c r="BE291" s="11">
        <f>'VIS STOP cijfers'!BE39</f>
        <v>0</v>
      </c>
      <c r="BF291" s="11">
        <f>'VIS STOP cijfers'!BF39</f>
        <v>0</v>
      </c>
      <c r="BG291" s="11">
        <f>'VIS STOP cijfers'!BG39</f>
        <v>0</v>
      </c>
      <c r="BH291" s="11">
        <f>'VIS STOP cijfers'!BH39</f>
        <v>0</v>
      </c>
      <c r="BI291" s="11">
        <f>'VIS STOP cijfers'!BI39</f>
        <v>0</v>
      </c>
      <c r="BJ291" s="11">
        <f>'VIS STOP cijfers'!BJ39</f>
        <v>0</v>
      </c>
      <c r="BK291" s="49">
        <f>'VIS STOP cijfers'!BK39</f>
        <v>0</v>
      </c>
      <c r="BL291" s="11">
        <f>'VIS STOP cijfers'!BL39</f>
        <v>0</v>
      </c>
      <c r="BM291" s="11">
        <f>'VIS STOP cijfers'!BM39</f>
        <v>0</v>
      </c>
      <c r="BN291" s="11">
        <f>'VIS STOP cijfers'!BN39</f>
        <v>0</v>
      </c>
      <c r="BO291" s="11">
        <f>'VIS STOP cijfers'!BO39</f>
        <v>0</v>
      </c>
      <c r="BP291" s="11">
        <f>'VIS STOP cijfers'!BP39</f>
        <v>0</v>
      </c>
      <c r="BQ291" s="49">
        <f>'VIS STOP cijfers'!BQ39</f>
        <v>0</v>
      </c>
      <c r="BR291" s="11">
        <f>'VIS STOP cijfers'!BR39</f>
        <v>0</v>
      </c>
      <c r="BS291" s="11">
        <f>'VIS STOP cijfers'!BS39</f>
        <v>0</v>
      </c>
      <c r="BT291" s="11">
        <f>'VIS STOP cijfers'!BT39</f>
        <v>0</v>
      </c>
      <c r="BU291" s="11">
        <f>'VIS STOP cijfers'!BU39</f>
        <v>0</v>
      </c>
      <c r="BV291" s="11">
        <f>'VIS STOP cijfers'!BV39</f>
        <v>0</v>
      </c>
      <c r="BW291" s="11">
        <f>'VIS STOP cijfers'!BW39</f>
        <v>0</v>
      </c>
      <c r="BX291" s="47">
        <f>'VIS STOP cijfers'!BX39</f>
        <v>0</v>
      </c>
      <c r="BY291" s="49">
        <f>'VIS STOP cijfers'!BY39</f>
        <v>93</v>
      </c>
      <c r="BZ291" s="11">
        <f>'VIS STOP cijfers'!BZ39</f>
        <v>0</v>
      </c>
      <c r="CA291" s="11">
        <f>'VIS STOP cijfers'!CA39</f>
        <v>0</v>
      </c>
      <c r="CB291" s="11">
        <f>'VIS STOP cijfers'!CB39</f>
        <v>0</v>
      </c>
      <c r="CC291" s="11">
        <f>'VIS STOP cijfers'!CC39</f>
        <v>0</v>
      </c>
      <c r="CD291" s="11">
        <f>'VIS STOP cijfers'!CD39</f>
        <v>0</v>
      </c>
      <c r="CE291" s="11">
        <f>'VIS STOP cijfers'!CE39</f>
        <v>0</v>
      </c>
      <c r="CF291" s="11">
        <f>'VIS STOP cijfers'!CF39</f>
        <v>0</v>
      </c>
      <c r="CG291" s="11">
        <f>'VIS STOP cijfers'!CG39</f>
        <v>0</v>
      </c>
      <c r="CH291" s="11">
        <f>'VIS STOP cijfers'!CH39</f>
        <v>0</v>
      </c>
      <c r="CI291" s="11">
        <f>'VIS STOP cijfers'!CI39</f>
        <v>0</v>
      </c>
      <c r="CJ291" s="11">
        <f>'VIS STOP cijfers'!CJ39</f>
        <v>0</v>
      </c>
      <c r="CK291" s="11">
        <f>'VIS STOP cijfers'!CK39</f>
        <v>0</v>
      </c>
      <c r="CL291" s="49">
        <f>'VIS STOP cijfers'!CL39</f>
        <v>0</v>
      </c>
      <c r="CM291" s="11">
        <f>'VIS STOP cijfers'!CM39</f>
        <v>0</v>
      </c>
      <c r="CN291" s="11">
        <f>'VIS STOP cijfers'!CN39</f>
        <v>0</v>
      </c>
      <c r="CO291" s="11">
        <f>'VIS STOP cijfers'!CO39</f>
        <v>0</v>
      </c>
      <c r="CP291" s="11">
        <f>'VIS STOP cijfers'!CP39</f>
        <v>0</v>
      </c>
      <c r="CQ291" s="11">
        <f>'VIS STOP cijfers'!CQ39</f>
        <v>0</v>
      </c>
      <c r="CR291" s="11">
        <f>'VIS STOP cijfers'!CR39</f>
        <v>0</v>
      </c>
      <c r="CS291" s="11">
        <f>'VIS STOP cijfers'!CS39</f>
        <v>0</v>
      </c>
      <c r="CT291" s="11">
        <f>'VIS STOP cijfers'!CT39</f>
        <v>0</v>
      </c>
      <c r="CU291" s="11">
        <f>'VIS STOP cijfers'!CU39</f>
        <v>0</v>
      </c>
      <c r="CV291" s="11">
        <f>'VIS STOP cijfers'!CV39</f>
        <v>0</v>
      </c>
      <c r="CW291" s="11">
        <f>'VIS STOP cijfers'!CW39</f>
        <v>0</v>
      </c>
      <c r="CX291" s="11">
        <f>'VIS STOP cijfers'!CX39</f>
        <v>0</v>
      </c>
      <c r="CY291" s="26">
        <f>'VIS STOP cijfers'!CY39</f>
        <v>0</v>
      </c>
      <c r="CZ291" s="11">
        <f>'VIS STOP cijfers'!CZ39</f>
        <v>0</v>
      </c>
      <c r="DA291" s="11">
        <f>'VIS STOP cijfers'!DA39</f>
        <v>0</v>
      </c>
      <c r="DB291" s="11">
        <f>'VIS STOP cijfers'!DB39</f>
        <v>0</v>
      </c>
      <c r="DC291" s="11">
        <f>'VIS STOP cijfers'!DC39</f>
        <v>0</v>
      </c>
      <c r="DD291" s="11">
        <f>'VIS STOP cijfers'!DD39</f>
        <v>0</v>
      </c>
      <c r="DE291" s="11">
        <f>'VIS STOP cijfers'!DE39</f>
        <v>0</v>
      </c>
      <c r="DF291" s="11">
        <f>'VIS STOP cijfers'!DF39</f>
        <v>0</v>
      </c>
      <c r="DG291" s="11">
        <f>'VIS STOP cijfers'!DG39</f>
        <v>0</v>
      </c>
      <c r="DH291" s="11">
        <f>'VIS STOP cijfers'!DH39</f>
        <v>0</v>
      </c>
      <c r="DI291" s="11">
        <f>'VIS STOP cijfers'!DI39</f>
        <v>0</v>
      </c>
      <c r="DJ291" s="11">
        <f>'VIS STOP cijfers'!DJ39</f>
        <v>0</v>
      </c>
      <c r="DK291" s="11">
        <f>'VIS STOP cijfers'!DK39</f>
        <v>0</v>
      </c>
      <c r="DL291" s="26">
        <f>'VIS STOP cijfers'!DL39</f>
        <v>0</v>
      </c>
    </row>
    <row r="292" spans="1:116" s="165" customFormat="1">
      <c r="A292" s="47">
        <f>'VIS STOP cijfers'!A40</f>
        <v>0</v>
      </c>
      <c r="B292" s="49" t="str">
        <f>'VIS STOP cijfers'!B40</f>
        <v>WVNT</v>
      </c>
      <c r="C292" s="4" t="str">
        <f>'VIS STOP cijfers'!C40</f>
        <v>Visketen</v>
      </c>
      <c r="D292" s="4" t="str">
        <f>'VIS STOP cijfers'!D40</f>
        <v>VIS Voedselveiligheid niet retribueerbaar VWS</v>
      </c>
      <c r="E292" s="274" t="str">
        <f>'VIS STOP cijfers'!E40</f>
        <v>Regulier laboratorium onderzoek chemisch: Verificatie biotoxines in Pectinidae geoogst buiten geclassificeerd gebied (officiële controle aanlanding)</v>
      </c>
      <c r="F292" s="5" t="str">
        <f>'VIS STOP cijfers'!F40</f>
        <v>VWS</v>
      </c>
      <c r="G292" s="4" t="str">
        <f>'VIS STOP cijfers'!G40</f>
        <v>verbeterplan</v>
      </c>
      <c r="H292" s="15">
        <f>'VIS STOP cijfers'!H40</f>
        <v>10</v>
      </c>
      <c r="I292" s="625">
        <f>'VIS STOP cijfers'!I40</f>
        <v>40</v>
      </c>
      <c r="J292" s="11">
        <f>'VIS STOP cijfers'!J40</f>
        <v>0</v>
      </c>
      <c r="K292" s="11">
        <f>'VIS STOP cijfers'!K40</f>
        <v>0</v>
      </c>
      <c r="L292" s="11">
        <f>'VIS STOP cijfers'!L40</f>
        <v>0</v>
      </c>
      <c r="M292" s="11">
        <f>'VIS STOP cijfers'!M40</f>
        <v>0</v>
      </c>
      <c r="N292" s="11">
        <f>'VIS STOP cijfers'!N40</f>
        <v>0</v>
      </c>
      <c r="O292" s="11">
        <f>'VIS STOP cijfers'!O40</f>
        <v>0</v>
      </c>
      <c r="P292" s="11">
        <f>'VIS STOP cijfers'!P40</f>
        <v>0</v>
      </c>
      <c r="Q292" s="26">
        <f>'VIS STOP cijfers'!Q40</f>
        <v>50</v>
      </c>
      <c r="R292" s="15">
        <f>'VIS STOP cijfers'!R40</f>
        <v>0</v>
      </c>
      <c r="S292" s="11">
        <f>'VIS STOP cijfers'!S40</f>
        <v>0</v>
      </c>
      <c r="T292" s="11">
        <f>'VIS STOP cijfers'!T40</f>
        <v>50</v>
      </c>
      <c r="U292" s="11">
        <f>'VIS STOP cijfers'!U40</f>
        <v>0</v>
      </c>
      <c r="V292" s="11">
        <f>'VIS STOP cijfers'!V40</f>
        <v>0</v>
      </c>
      <c r="W292" s="11">
        <f>'VIS STOP cijfers'!W40</f>
        <v>0</v>
      </c>
      <c r="X292" s="11">
        <f>'VIS STOP cijfers'!X40</f>
        <v>0</v>
      </c>
      <c r="Y292" s="11">
        <f>'VIS STOP cijfers'!Y40</f>
        <v>0</v>
      </c>
      <c r="Z292" s="49">
        <f>'VIS STOP cijfers'!Z40</f>
        <v>50</v>
      </c>
      <c r="AA292" s="11">
        <f>'VIS STOP cijfers'!AA40</f>
        <v>0</v>
      </c>
      <c r="AB292" s="11">
        <f>'VIS STOP cijfers'!AB40</f>
        <v>0</v>
      </c>
      <c r="AC292" s="11">
        <f>'VIS STOP cijfers'!AC40</f>
        <v>0</v>
      </c>
      <c r="AD292" s="11">
        <f>'VIS STOP cijfers'!AD40</f>
        <v>10</v>
      </c>
      <c r="AE292" s="11">
        <f>'VIS STOP cijfers'!AE40</f>
        <v>0</v>
      </c>
      <c r="AF292" s="11">
        <f>'VIS STOP cijfers'!AF40</f>
        <v>40</v>
      </c>
      <c r="AG292" s="49">
        <f>'VIS STOP cijfers'!AG40</f>
        <v>0</v>
      </c>
      <c r="AH292" s="11">
        <f>'VIS STOP cijfers'!AH40</f>
        <v>0</v>
      </c>
      <c r="AI292" s="11">
        <f>'VIS STOP cijfers'!AI40</f>
        <v>0</v>
      </c>
      <c r="AJ292" s="11">
        <f>'VIS STOP cijfers'!AJ40</f>
        <v>0</v>
      </c>
      <c r="AK292" s="11">
        <f>'VIS STOP cijfers'!AK40</f>
        <v>0</v>
      </c>
      <c r="AL292" s="49">
        <f>'VIS STOP cijfers'!AL40</f>
        <v>0</v>
      </c>
      <c r="AM292" s="11">
        <f>'VIS STOP cijfers'!AM40</f>
        <v>0</v>
      </c>
      <c r="AN292" s="11">
        <f>'VIS STOP cijfers'!AN40</f>
        <v>3</v>
      </c>
      <c r="AO292" s="11">
        <f>'VIS STOP cijfers'!AO40</f>
        <v>2</v>
      </c>
      <c r="AP292" s="11">
        <f>'VIS STOP cijfers'!AP40</f>
        <v>2</v>
      </c>
      <c r="AQ292" s="11">
        <f>'VIS STOP cijfers'!AQ40</f>
        <v>3</v>
      </c>
      <c r="AR292" s="49">
        <f>'VIS STOP cijfers'!AR40</f>
        <v>0</v>
      </c>
      <c r="AS292" s="11">
        <f>'VIS STOP cijfers'!AS40</f>
        <v>0</v>
      </c>
      <c r="AT292" s="11">
        <f>'VIS STOP cijfers'!AT40</f>
        <v>0</v>
      </c>
      <c r="AU292" s="11">
        <f>'VIS STOP cijfers'!AU40</f>
        <v>0</v>
      </c>
      <c r="AV292" s="11">
        <f>'VIS STOP cijfers'!AV40</f>
        <v>0</v>
      </c>
      <c r="AW292" s="11">
        <f>'VIS STOP cijfers'!AW40</f>
        <v>0</v>
      </c>
      <c r="AX292" s="11">
        <f>'VIS STOP cijfers'!AX40</f>
        <v>0</v>
      </c>
      <c r="AY292" s="11">
        <f>'VIS STOP cijfers'!AY40</f>
        <v>0</v>
      </c>
      <c r="AZ292" s="11">
        <f>'VIS STOP cijfers'!AZ40</f>
        <v>0</v>
      </c>
      <c r="BA292" s="11">
        <f>'VIS STOP cijfers'!BA40</f>
        <v>0</v>
      </c>
      <c r="BB292" s="11">
        <f>'VIS STOP cijfers'!BB40</f>
        <v>0</v>
      </c>
      <c r="BC292" s="49">
        <f>'VIS STOP cijfers'!BC40</f>
        <v>0</v>
      </c>
      <c r="BD292" s="11">
        <f>'VIS STOP cijfers'!BD40</f>
        <v>40</v>
      </c>
      <c r="BE292" s="11">
        <f>'VIS STOP cijfers'!BE40</f>
        <v>0</v>
      </c>
      <c r="BF292" s="11">
        <f>'VIS STOP cijfers'!BF40</f>
        <v>0</v>
      </c>
      <c r="BG292" s="11">
        <f>'VIS STOP cijfers'!BG40</f>
        <v>0</v>
      </c>
      <c r="BH292" s="11">
        <f>'VIS STOP cijfers'!BH40</f>
        <v>0</v>
      </c>
      <c r="BI292" s="11">
        <f>'VIS STOP cijfers'!BI40</f>
        <v>0</v>
      </c>
      <c r="BJ292" s="11">
        <f>'VIS STOP cijfers'!BJ40</f>
        <v>0</v>
      </c>
      <c r="BK292" s="49">
        <f>'VIS STOP cijfers'!BK40</f>
        <v>0</v>
      </c>
      <c r="BL292" s="11">
        <f>'VIS STOP cijfers'!BL40</f>
        <v>0</v>
      </c>
      <c r="BM292" s="11">
        <f>'VIS STOP cijfers'!BM40</f>
        <v>0</v>
      </c>
      <c r="BN292" s="11">
        <f>'VIS STOP cijfers'!BN40</f>
        <v>0</v>
      </c>
      <c r="BO292" s="11">
        <f>'VIS STOP cijfers'!BO40</f>
        <v>0</v>
      </c>
      <c r="BP292" s="11">
        <f>'VIS STOP cijfers'!BP40</f>
        <v>0</v>
      </c>
      <c r="BQ292" s="49">
        <f>'VIS STOP cijfers'!BQ40</f>
        <v>0</v>
      </c>
      <c r="BR292" s="11">
        <f>'VIS STOP cijfers'!BR40</f>
        <v>0</v>
      </c>
      <c r="BS292" s="11">
        <f>'VIS STOP cijfers'!BS40</f>
        <v>0</v>
      </c>
      <c r="BT292" s="11">
        <f>'VIS STOP cijfers'!BT40</f>
        <v>0</v>
      </c>
      <c r="BU292" s="11">
        <f>'VIS STOP cijfers'!BU40</f>
        <v>0</v>
      </c>
      <c r="BV292" s="11">
        <f>'VIS STOP cijfers'!BV40</f>
        <v>0</v>
      </c>
      <c r="BW292" s="11">
        <f>'VIS STOP cijfers'!BW40</f>
        <v>0</v>
      </c>
      <c r="BX292" s="47">
        <f>'VIS STOP cijfers'!BX40</f>
        <v>0</v>
      </c>
      <c r="BY292" s="49">
        <f>'VIS STOP cijfers'!BY40</f>
        <v>50</v>
      </c>
      <c r="BZ292" s="11">
        <f>'VIS STOP cijfers'!BZ40</f>
        <v>0</v>
      </c>
      <c r="CA292" s="11">
        <f>'VIS STOP cijfers'!CA40</f>
        <v>0</v>
      </c>
      <c r="CB292" s="11">
        <f>'VIS STOP cijfers'!CB40</f>
        <v>0</v>
      </c>
      <c r="CC292" s="11">
        <f>'VIS STOP cijfers'!CC40</f>
        <v>0</v>
      </c>
      <c r="CD292" s="11">
        <f>'VIS STOP cijfers'!CD40</f>
        <v>0</v>
      </c>
      <c r="CE292" s="11">
        <f>'VIS STOP cijfers'!CE40</f>
        <v>0</v>
      </c>
      <c r="CF292" s="11">
        <f>'VIS STOP cijfers'!CF40</f>
        <v>0</v>
      </c>
      <c r="CG292" s="11">
        <f>'VIS STOP cijfers'!CG40</f>
        <v>0</v>
      </c>
      <c r="CH292" s="11">
        <f>'VIS STOP cijfers'!CH40</f>
        <v>0</v>
      </c>
      <c r="CI292" s="11">
        <f>'VIS STOP cijfers'!CI40</f>
        <v>0</v>
      </c>
      <c r="CJ292" s="11">
        <f>'VIS STOP cijfers'!CJ40</f>
        <v>0</v>
      </c>
      <c r="CK292" s="11">
        <f>'VIS STOP cijfers'!CK40</f>
        <v>0</v>
      </c>
      <c r="CL292" s="49">
        <f>'VIS STOP cijfers'!CL40</f>
        <v>0</v>
      </c>
      <c r="CM292" s="11">
        <f>'VIS STOP cijfers'!CM40</f>
        <v>0</v>
      </c>
      <c r="CN292" s="11">
        <f>'VIS STOP cijfers'!CN40</f>
        <v>0</v>
      </c>
      <c r="CO292" s="11">
        <f>'VIS STOP cijfers'!CO40</f>
        <v>0</v>
      </c>
      <c r="CP292" s="11">
        <f>'VIS STOP cijfers'!CP40</f>
        <v>0</v>
      </c>
      <c r="CQ292" s="11">
        <f>'VIS STOP cijfers'!CQ40</f>
        <v>0</v>
      </c>
      <c r="CR292" s="11">
        <f>'VIS STOP cijfers'!CR40</f>
        <v>0</v>
      </c>
      <c r="CS292" s="11">
        <f>'VIS STOP cijfers'!CS40</f>
        <v>0</v>
      </c>
      <c r="CT292" s="11">
        <f>'VIS STOP cijfers'!CT40</f>
        <v>0</v>
      </c>
      <c r="CU292" s="11">
        <f>'VIS STOP cijfers'!CU40</f>
        <v>0</v>
      </c>
      <c r="CV292" s="11">
        <f>'VIS STOP cijfers'!CV40</f>
        <v>0</v>
      </c>
      <c r="CW292" s="11">
        <f>'VIS STOP cijfers'!CW40</f>
        <v>0</v>
      </c>
      <c r="CX292" s="11">
        <f>'VIS STOP cijfers'!CX40</f>
        <v>0</v>
      </c>
      <c r="CY292" s="26">
        <f>'VIS STOP cijfers'!CY40</f>
        <v>0</v>
      </c>
      <c r="CZ292" s="11">
        <f>'VIS STOP cijfers'!CZ40</f>
        <v>0</v>
      </c>
      <c r="DA292" s="11">
        <f>'VIS STOP cijfers'!DA40</f>
        <v>0</v>
      </c>
      <c r="DB292" s="11">
        <f>'VIS STOP cijfers'!DB40</f>
        <v>0</v>
      </c>
      <c r="DC292" s="11">
        <f>'VIS STOP cijfers'!DC40</f>
        <v>0</v>
      </c>
      <c r="DD292" s="11">
        <f>'VIS STOP cijfers'!DD40</f>
        <v>0</v>
      </c>
      <c r="DE292" s="11">
        <f>'VIS STOP cijfers'!DE40</f>
        <v>0</v>
      </c>
      <c r="DF292" s="11">
        <f>'VIS STOP cijfers'!DF40</f>
        <v>0</v>
      </c>
      <c r="DG292" s="11">
        <f>'VIS STOP cijfers'!DG40</f>
        <v>0</v>
      </c>
      <c r="DH292" s="11">
        <f>'VIS STOP cijfers'!DH40</f>
        <v>0</v>
      </c>
      <c r="DI292" s="11">
        <f>'VIS STOP cijfers'!DI40</f>
        <v>0</v>
      </c>
      <c r="DJ292" s="11">
        <f>'VIS STOP cijfers'!DJ40</f>
        <v>0</v>
      </c>
      <c r="DK292" s="11">
        <f>'VIS STOP cijfers'!DK40</f>
        <v>0</v>
      </c>
      <c r="DL292" s="26">
        <f>'VIS STOP cijfers'!DL40</f>
        <v>0</v>
      </c>
    </row>
    <row r="293" spans="1:116" s="165" customFormat="1">
      <c r="A293" s="47">
        <f>'VIS STOP cijfers'!A41</f>
        <v>0</v>
      </c>
      <c r="B293" s="49" t="str">
        <f>'VIS STOP cijfers'!B41</f>
        <v>WVNTWVNK</v>
      </c>
      <c r="C293" s="4" t="str">
        <f>'VIS STOP cijfers'!C41</f>
        <v>Visketen</v>
      </c>
      <c r="D293" s="4" t="str">
        <f>'VIS STOP cijfers'!D41</f>
        <v>VIS Voedselveiligheid niet retribueerbaar VWS</v>
      </c>
      <c r="E293" s="4" t="str">
        <f>'VIS STOP cijfers'!E41</f>
        <v>Regulier laboratorium onderzoek chemisch: Aanwezigheid residuen biociden en diergeneesmiddelen (import en kwekerijen)</v>
      </c>
      <c r="F293" s="5" t="str">
        <f>'VIS STOP cijfers'!F41</f>
        <v>VWS</v>
      </c>
      <c r="G293" s="4">
        <f>'VIS STOP cijfers'!G41</f>
        <v>0</v>
      </c>
      <c r="H293" s="15">
        <f>'VIS STOP cijfers'!H41</f>
        <v>0</v>
      </c>
      <c r="I293" s="625">
        <f>'VIS STOP cijfers'!I41</f>
        <v>150</v>
      </c>
      <c r="J293" s="11">
        <f>'VIS STOP cijfers'!J41</f>
        <v>0</v>
      </c>
      <c r="K293" s="11">
        <f>'VIS STOP cijfers'!K41</f>
        <v>75</v>
      </c>
      <c r="L293" s="11">
        <f>'VIS STOP cijfers'!L41</f>
        <v>0</v>
      </c>
      <c r="M293" s="11">
        <f>'VIS STOP cijfers'!M41</f>
        <v>0</v>
      </c>
      <c r="N293" s="11">
        <f>'VIS STOP cijfers'!N41</f>
        <v>0</v>
      </c>
      <c r="O293" s="11">
        <f>'VIS STOP cijfers'!O41</f>
        <v>0</v>
      </c>
      <c r="P293" s="11">
        <f>'VIS STOP cijfers'!P41</f>
        <v>0</v>
      </c>
      <c r="Q293" s="26">
        <f>'VIS STOP cijfers'!Q41</f>
        <v>225</v>
      </c>
      <c r="R293" s="512">
        <f>'VIS STOP cijfers'!R41</f>
        <v>0</v>
      </c>
      <c r="S293" s="11">
        <f>'VIS STOP cijfers'!S41</f>
        <v>0</v>
      </c>
      <c r="T293" s="11">
        <f>'VIS STOP cijfers'!T41</f>
        <v>225</v>
      </c>
      <c r="U293" s="11">
        <f>'VIS STOP cijfers'!U41</f>
        <v>0</v>
      </c>
      <c r="V293" s="11">
        <f>'VIS STOP cijfers'!V41</f>
        <v>0</v>
      </c>
      <c r="W293" s="11">
        <f>'VIS STOP cijfers'!W41</f>
        <v>0</v>
      </c>
      <c r="X293" s="11">
        <f>'VIS STOP cijfers'!X41</f>
        <v>0</v>
      </c>
      <c r="Y293" s="11">
        <f>'VIS STOP cijfers'!Y41</f>
        <v>0</v>
      </c>
      <c r="Z293" s="49">
        <f>'VIS STOP cijfers'!Z41</f>
        <v>225</v>
      </c>
      <c r="AA293" s="11">
        <f>'VIS STOP cijfers'!AA41</f>
        <v>0</v>
      </c>
      <c r="AB293" s="11">
        <f>'VIS STOP cijfers'!AB41</f>
        <v>0</v>
      </c>
      <c r="AC293" s="11">
        <f>'VIS STOP cijfers'!AC41</f>
        <v>0</v>
      </c>
      <c r="AD293" s="11">
        <f>'VIS STOP cijfers'!AD41</f>
        <v>0</v>
      </c>
      <c r="AE293" s="11">
        <f>'VIS STOP cijfers'!AE41</f>
        <v>0</v>
      </c>
      <c r="AF293" s="11">
        <f>'VIS STOP cijfers'!AF41</f>
        <v>225</v>
      </c>
      <c r="AG293" s="49">
        <f>'VIS STOP cijfers'!AG41</f>
        <v>0</v>
      </c>
      <c r="AH293" s="11">
        <f>'VIS STOP cijfers'!AH41</f>
        <v>0</v>
      </c>
      <c r="AI293" s="11">
        <f>'VIS STOP cijfers'!AI41</f>
        <v>0</v>
      </c>
      <c r="AJ293" s="11">
        <f>'VIS STOP cijfers'!AJ41</f>
        <v>0</v>
      </c>
      <c r="AK293" s="11">
        <f>'VIS STOP cijfers'!AK41</f>
        <v>0</v>
      </c>
      <c r="AL293" s="49">
        <f>'VIS STOP cijfers'!AL41</f>
        <v>0</v>
      </c>
      <c r="AM293" s="11">
        <f>'VIS STOP cijfers'!AM41</f>
        <v>0</v>
      </c>
      <c r="AN293" s="11">
        <f>'VIS STOP cijfers'!AN41</f>
        <v>0</v>
      </c>
      <c r="AO293" s="11">
        <f>'VIS STOP cijfers'!AO41</f>
        <v>0</v>
      </c>
      <c r="AP293" s="11">
        <f>'VIS STOP cijfers'!AP41</f>
        <v>0</v>
      </c>
      <c r="AQ293" s="11">
        <f>'VIS STOP cijfers'!AQ41</f>
        <v>0</v>
      </c>
      <c r="AR293" s="49">
        <f>'VIS STOP cijfers'!AR41</f>
        <v>0</v>
      </c>
      <c r="AS293" s="11">
        <f>'VIS STOP cijfers'!AS41</f>
        <v>0</v>
      </c>
      <c r="AT293" s="11">
        <f>'VIS STOP cijfers'!AT41</f>
        <v>0</v>
      </c>
      <c r="AU293" s="11">
        <f>'VIS STOP cijfers'!AU41</f>
        <v>0</v>
      </c>
      <c r="AV293" s="11">
        <f>'VIS STOP cijfers'!AV41</f>
        <v>0</v>
      </c>
      <c r="AW293" s="11">
        <f>'VIS STOP cijfers'!AW41</f>
        <v>0</v>
      </c>
      <c r="AX293" s="11">
        <f>'VIS STOP cijfers'!AX41</f>
        <v>0</v>
      </c>
      <c r="AY293" s="11">
        <f>'VIS STOP cijfers'!AY41</f>
        <v>0</v>
      </c>
      <c r="AZ293" s="11">
        <f>'VIS STOP cijfers'!AZ41</f>
        <v>0</v>
      </c>
      <c r="BA293" s="11">
        <f>'VIS STOP cijfers'!BA41</f>
        <v>0</v>
      </c>
      <c r="BB293" s="11">
        <f>'VIS STOP cijfers'!BB41</f>
        <v>0</v>
      </c>
      <c r="BC293" s="49">
        <f>'VIS STOP cijfers'!BC41</f>
        <v>0</v>
      </c>
      <c r="BD293" s="11">
        <f>'VIS STOP cijfers'!BD41</f>
        <v>225</v>
      </c>
      <c r="BE293" s="11">
        <f>'VIS STOP cijfers'!BE41</f>
        <v>0</v>
      </c>
      <c r="BF293" s="11">
        <f>'VIS STOP cijfers'!BF41</f>
        <v>0</v>
      </c>
      <c r="BG293" s="11">
        <f>'VIS STOP cijfers'!BG41</f>
        <v>0</v>
      </c>
      <c r="BH293" s="11">
        <f>'VIS STOP cijfers'!BH41</f>
        <v>0</v>
      </c>
      <c r="BI293" s="11">
        <f>'VIS STOP cijfers'!BI41</f>
        <v>0</v>
      </c>
      <c r="BJ293" s="11">
        <f>'VIS STOP cijfers'!BJ41</f>
        <v>0</v>
      </c>
      <c r="BK293" s="49">
        <f>'VIS STOP cijfers'!BK41</f>
        <v>0</v>
      </c>
      <c r="BL293" s="11">
        <f>'VIS STOP cijfers'!BL41</f>
        <v>0</v>
      </c>
      <c r="BM293" s="11">
        <f>'VIS STOP cijfers'!BM41</f>
        <v>0</v>
      </c>
      <c r="BN293" s="11">
        <f>'VIS STOP cijfers'!BN41</f>
        <v>0</v>
      </c>
      <c r="BO293" s="11">
        <f>'VIS STOP cijfers'!BO41</f>
        <v>0</v>
      </c>
      <c r="BP293" s="11">
        <f>'VIS STOP cijfers'!BP41</f>
        <v>0</v>
      </c>
      <c r="BQ293" s="49">
        <f>'VIS STOP cijfers'!BQ41</f>
        <v>0</v>
      </c>
      <c r="BR293" s="11">
        <f>'VIS STOP cijfers'!BR41</f>
        <v>0</v>
      </c>
      <c r="BS293" s="11">
        <f>'VIS STOP cijfers'!BS41</f>
        <v>0</v>
      </c>
      <c r="BT293" s="11">
        <f>'VIS STOP cijfers'!BT41</f>
        <v>0</v>
      </c>
      <c r="BU293" s="11">
        <f>'VIS STOP cijfers'!BU41</f>
        <v>0</v>
      </c>
      <c r="BV293" s="11">
        <f>'VIS STOP cijfers'!BV41</f>
        <v>0</v>
      </c>
      <c r="BW293" s="11">
        <f>'VIS STOP cijfers'!BW41</f>
        <v>0</v>
      </c>
      <c r="BX293" s="47">
        <f>'VIS STOP cijfers'!BX41</f>
        <v>0</v>
      </c>
      <c r="BY293" s="49">
        <f>'VIS STOP cijfers'!BY41</f>
        <v>225</v>
      </c>
      <c r="BZ293" s="11">
        <f>'VIS STOP cijfers'!BZ41</f>
        <v>0</v>
      </c>
      <c r="CA293" s="11">
        <f>'VIS STOP cijfers'!CA41</f>
        <v>0</v>
      </c>
      <c r="CB293" s="11">
        <f>'VIS STOP cijfers'!CB41</f>
        <v>0</v>
      </c>
      <c r="CC293" s="11">
        <f>'VIS STOP cijfers'!CC41</f>
        <v>0</v>
      </c>
      <c r="CD293" s="11">
        <f>'VIS STOP cijfers'!CD41</f>
        <v>0</v>
      </c>
      <c r="CE293" s="11">
        <f>'VIS STOP cijfers'!CE41</f>
        <v>0</v>
      </c>
      <c r="CF293" s="11">
        <f>'VIS STOP cijfers'!CF41</f>
        <v>0</v>
      </c>
      <c r="CG293" s="11">
        <f>'VIS STOP cijfers'!CG41</f>
        <v>0</v>
      </c>
      <c r="CH293" s="11">
        <f>'VIS STOP cijfers'!CH41</f>
        <v>0</v>
      </c>
      <c r="CI293" s="11">
        <f>'VIS STOP cijfers'!CI41</f>
        <v>0</v>
      </c>
      <c r="CJ293" s="11">
        <f>'VIS STOP cijfers'!CJ41</f>
        <v>0</v>
      </c>
      <c r="CK293" s="11">
        <f>'VIS STOP cijfers'!CK41</f>
        <v>0</v>
      </c>
      <c r="CL293" s="49">
        <f>'VIS STOP cijfers'!CL41</f>
        <v>0</v>
      </c>
      <c r="CM293" s="11">
        <f>'VIS STOP cijfers'!CM41</f>
        <v>0</v>
      </c>
      <c r="CN293" s="11">
        <f>'VIS STOP cijfers'!CN41</f>
        <v>0</v>
      </c>
      <c r="CO293" s="11">
        <f>'VIS STOP cijfers'!CO41</f>
        <v>0</v>
      </c>
      <c r="CP293" s="11">
        <f>'VIS STOP cijfers'!CP41</f>
        <v>0</v>
      </c>
      <c r="CQ293" s="11">
        <f>'VIS STOP cijfers'!CQ41</f>
        <v>0</v>
      </c>
      <c r="CR293" s="11">
        <f>'VIS STOP cijfers'!CR41</f>
        <v>0</v>
      </c>
      <c r="CS293" s="11">
        <f>'VIS STOP cijfers'!CS41</f>
        <v>0</v>
      </c>
      <c r="CT293" s="11">
        <f>'VIS STOP cijfers'!CT41</f>
        <v>0</v>
      </c>
      <c r="CU293" s="11">
        <f>'VIS STOP cijfers'!CU41</f>
        <v>0</v>
      </c>
      <c r="CV293" s="11">
        <f>'VIS STOP cijfers'!CV41</f>
        <v>0</v>
      </c>
      <c r="CW293" s="11">
        <f>'VIS STOP cijfers'!CW41</f>
        <v>0</v>
      </c>
      <c r="CX293" s="11">
        <f>'VIS STOP cijfers'!CX41</f>
        <v>0</v>
      </c>
      <c r="CY293" s="26">
        <f>'VIS STOP cijfers'!CY41</f>
        <v>0</v>
      </c>
      <c r="CZ293" s="11">
        <f>'VIS STOP cijfers'!CZ41</f>
        <v>0</v>
      </c>
      <c r="DA293" s="11">
        <f>'VIS STOP cijfers'!DA41</f>
        <v>0</v>
      </c>
      <c r="DB293" s="11">
        <f>'VIS STOP cijfers'!DB41</f>
        <v>0</v>
      </c>
      <c r="DC293" s="11">
        <f>'VIS STOP cijfers'!DC41</f>
        <v>0</v>
      </c>
      <c r="DD293" s="11">
        <f>'VIS STOP cijfers'!DD41</f>
        <v>0</v>
      </c>
      <c r="DE293" s="11">
        <f>'VIS STOP cijfers'!DE41</f>
        <v>0</v>
      </c>
      <c r="DF293" s="11">
        <f>'VIS STOP cijfers'!DF41</f>
        <v>0</v>
      </c>
      <c r="DG293" s="11">
        <f>'VIS STOP cijfers'!DG41</f>
        <v>0</v>
      </c>
      <c r="DH293" s="11">
        <f>'VIS STOP cijfers'!DH41</f>
        <v>0</v>
      </c>
      <c r="DI293" s="11">
        <f>'VIS STOP cijfers'!DI41</f>
        <v>0</v>
      </c>
      <c r="DJ293" s="11">
        <f>'VIS STOP cijfers'!DJ41</f>
        <v>0</v>
      </c>
      <c r="DK293" s="11">
        <f>'VIS STOP cijfers'!DK41</f>
        <v>0</v>
      </c>
      <c r="DL293" s="26">
        <f>'VIS STOP cijfers'!DL41</f>
        <v>0</v>
      </c>
    </row>
    <row r="294" spans="1:116" s="165" customFormat="1">
      <c r="A294" s="47">
        <f>'VIS STOP cijfers'!A42</f>
        <v>0</v>
      </c>
      <c r="B294" s="49" t="str">
        <f>'VIS STOP cijfers'!B42</f>
        <v>WVNT</v>
      </c>
      <c r="C294" s="4" t="str">
        <f>'VIS STOP cijfers'!C42</f>
        <v>Visketen</v>
      </c>
      <c r="D294" s="4" t="str">
        <f>'VIS STOP cijfers'!D42</f>
        <v>VIS Voedselveiligheid niet retribueerbaar VWS</v>
      </c>
      <c r="E294" s="274" t="str">
        <f>'VIS STOP cijfers'!E42</f>
        <v>Regulier laboratorium onderzoek chemisch: Contaminanten</v>
      </c>
      <c r="F294" s="5" t="str">
        <f>'VIS STOP cijfers'!F42</f>
        <v>VWS</v>
      </c>
      <c r="G294" s="4">
        <f>'VIS STOP cijfers'!G42</f>
        <v>0</v>
      </c>
      <c r="H294" s="15">
        <f>'VIS STOP cijfers'!H42</f>
        <v>20</v>
      </c>
      <c r="I294" s="625">
        <f>'VIS STOP cijfers'!I42</f>
        <v>100</v>
      </c>
      <c r="J294" s="11">
        <f>'VIS STOP cijfers'!J42</f>
        <v>0</v>
      </c>
      <c r="K294" s="11">
        <f>'VIS STOP cijfers'!K42</f>
        <v>0</v>
      </c>
      <c r="L294" s="11">
        <f>'VIS STOP cijfers'!L42</f>
        <v>0</v>
      </c>
      <c r="M294" s="11">
        <f>'VIS STOP cijfers'!M42</f>
        <v>0</v>
      </c>
      <c r="N294" s="11">
        <f>'VIS STOP cijfers'!N42</f>
        <v>0</v>
      </c>
      <c r="O294" s="11">
        <f>'VIS STOP cijfers'!O42</f>
        <v>0</v>
      </c>
      <c r="P294" s="11">
        <f>'VIS STOP cijfers'!P42</f>
        <v>0</v>
      </c>
      <c r="Q294" s="26">
        <f>'VIS STOP cijfers'!Q42</f>
        <v>120</v>
      </c>
      <c r="R294" s="15">
        <f>'VIS STOP cijfers'!R42</f>
        <v>0</v>
      </c>
      <c r="S294" s="11">
        <f>'VIS STOP cijfers'!S42</f>
        <v>0</v>
      </c>
      <c r="T294" s="11">
        <f>'VIS STOP cijfers'!T42</f>
        <v>120</v>
      </c>
      <c r="U294" s="11">
        <f>'VIS STOP cijfers'!U42</f>
        <v>0</v>
      </c>
      <c r="V294" s="11">
        <f>'VIS STOP cijfers'!V42</f>
        <v>0</v>
      </c>
      <c r="W294" s="11">
        <f>'VIS STOP cijfers'!W42</f>
        <v>0</v>
      </c>
      <c r="X294" s="11">
        <f>'VIS STOP cijfers'!X42</f>
        <v>0</v>
      </c>
      <c r="Y294" s="11">
        <f>'VIS STOP cijfers'!Y42</f>
        <v>0</v>
      </c>
      <c r="Z294" s="49">
        <f>'VIS STOP cijfers'!Z42</f>
        <v>120</v>
      </c>
      <c r="AA294" s="11">
        <f>'VIS STOP cijfers'!AA42</f>
        <v>0</v>
      </c>
      <c r="AB294" s="11">
        <f>'VIS STOP cijfers'!AB42</f>
        <v>0</v>
      </c>
      <c r="AC294" s="11">
        <f>'VIS STOP cijfers'!AC42</f>
        <v>0</v>
      </c>
      <c r="AD294" s="11">
        <f>'VIS STOP cijfers'!AD42</f>
        <v>20</v>
      </c>
      <c r="AE294" s="11">
        <f>'VIS STOP cijfers'!AE42</f>
        <v>0</v>
      </c>
      <c r="AF294" s="11">
        <f>'VIS STOP cijfers'!AF42</f>
        <v>100</v>
      </c>
      <c r="AG294" s="49">
        <f>'VIS STOP cijfers'!AG42</f>
        <v>0</v>
      </c>
      <c r="AH294" s="11">
        <f>'VIS STOP cijfers'!AH42</f>
        <v>0</v>
      </c>
      <c r="AI294" s="11">
        <f>'VIS STOP cijfers'!AI42</f>
        <v>0</v>
      </c>
      <c r="AJ294" s="11">
        <f>'VIS STOP cijfers'!AJ42</f>
        <v>0</v>
      </c>
      <c r="AK294" s="11">
        <f>'VIS STOP cijfers'!AK42</f>
        <v>0</v>
      </c>
      <c r="AL294" s="49">
        <f>'VIS STOP cijfers'!AL42</f>
        <v>0</v>
      </c>
      <c r="AM294" s="11">
        <f>'VIS STOP cijfers'!AM42</f>
        <v>0</v>
      </c>
      <c r="AN294" s="11">
        <f>'VIS STOP cijfers'!AN42</f>
        <v>5</v>
      </c>
      <c r="AO294" s="11">
        <f>'VIS STOP cijfers'!AO42</f>
        <v>5</v>
      </c>
      <c r="AP294" s="11">
        <f>'VIS STOP cijfers'!AP42</f>
        <v>5</v>
      </c>
      <c r="AQ294" s="11">
        <f>'VIS STOP cijfers'!AQ42</f>
        <v>5</v>
      </c>
      <c r="AR294" s="49">
        <f>'VIS STOP cijfers'!AR42</f>
        <v>0</v>
      </c>
      <c r="AS294" s="11">
        <f>'VIS STOP cijfers'!AS42</f>
        <v>0</v>
      </c>
      <c r="AT294" s="11">
        <f>'VIS STOP cijfers'!AT42</f>
        <v>0</v>
      </c>
      <c r="AU294" s="11">
        <f>'VIS STOP cijfers'!AU42</f>
        <v>0</v>
      </c>
      <c r="AV294" s="11">
        <f>'VIS STOP cijfers'!AV42</f>
        <v>0</v>
      </c>
      <c r="AW294" s="11">
        <f>'VIS STOP cijfers'!AW42</f>
        <v>0</v>
      </c>
      <c r="AX294" s="11">
        <f>'VIS STOP cijfers'!AX42</f>
        <v>0</v>
      </c>
      <c r="AY294" s="11">
        <f>'VIS STOP cijfers'!AY42</f>
        <v>0</v>
      </c>
      <c r="AZ294" s="11">
        <f>'VIS STOP cijfers'!AZ42</f>
        <v>0</v>
      </c>
      <c r="BA294" s="11">
        <f>'VIS STOP cijfers'!BA42</f>
        <v>0</v>
      </c>
      <c r="BB294" s="11">
        <f>'VIS STOP cijfers'!BB42</f>
        <v>0</v>
      </c>
      <c r="BC294" s="49">
        <f>'VIS STOP cijfers'!BC42</f>
        <v>0</v>
      </c>
      <c r="BD294" s="11">
        <f>'VIS STOP cijfers'!BD42</f>
        <v>100</v>
      </c>
      <c r="BE294" s="11">
        <f>'VIS STOP cijfers'!BE42</f>
        <v>0</v>
      </c>
      <c r="BF294" s="11">
        <f>'VIS STOP cijfers'!BF42</f>
        <v>0</v>
      </c>
      <c r="BG294" s="11">
        <f>'VIS STOP cijfers'!BG42</f>
        <v>0</v>
      </c>
      <c r="BH294" s="11">
        <f>'VIS STOP cijfers'!BH42</f>
        <v>0</v>
      </c>
      <c r="BI294" s="11">
        <f>'VIS STOP cijfers'!BI42</f>
        <v>0</v>
      </c>
      <c r="BJ294" s="11">
        <f>'VIS STOP cijfers'!BJ42</f>
        <v>0</v>
      </c>
      <c r="BK294" s="49">
        <f>'VIS STOP cijfers'!BK42</f>
        <v>0</v>
      </c>
      <c r="BL294" s="11">
        <f>'VIS STOP cijfers'!BL42</f>
        <v>0</v>
      </c>
      <c r="BM294" s="11">
        <f>'VIS STOP cijfers'!BM42</f>
        <v>0</v>
      </c>
      <c r="BN294" s="11">
        <f>'VIS STOP cijfers'!BN42</f>
        <v>0</v>
      </c>
      <c r="BO294" s="11">
        <f>'VIS STOP cijfers'!BO42</f>
        <v>0</v>
      </c>
      <c r="BP294" s="11">
        <f>'VIS STOP cijfers'!BP42</f>
        <v>0</v>
      </c>
      <c r="BQ294" s="49">
        <f>'VIS STOP cijfers'!BQ42</f>
        <v>0</v>
      </c>
      <c r="BR294" s="11">
        <f>'VIS STOP cijfers'!BR42</f>
        <v>0</v>
      </c>
      <c r="BS294" s="11">
        <f>'VIS STOP cijfers'!BS42</f>
        <v>0</v>
      </c>
      <c r="BT294" s="11">
        <f>'VIS STOP cijfers'!BT42</f>
        <v>0</v>
      </c>
      <c r="BU294" s="11">
        <f>'VIS STOP cijfers'!BU42</f>
        <v>0</v>
      </c>
      <c r="BV294" s="11">
        <f>'VIS STOP cijfers'!BV42</f>
        <v>0</v>
      </c>
      <c r="BW294" s="11">
        <f>'VIS STOP cijfers'!BW42</f>
        <v>0</v>
      </c>
      <c r="BX294" s="47">
        <f>'VIS STOP cijfers'!BX42</f>
        <v>0</v>
      </c>
      <c r="BY294" s="49">
        <f>'VIS STOP cijfers'!BY42</f>
        <v>120</v>
      </c>
      <c r="BZ294" s="11">
        <f>'VIS STOP cijfers'!BZ42</f>
        <v>0</v>
      </c>
      <c r="CA294" s="11">
        <f>'VIS STOP cijfers'!CA42</f>
        <v>0</v>
      </c>
      <c r="CB294" s="11">
        <f>'VIS STOP cijfers'!CB42</f>
        <v>0</v>
      </c>
      <c r="CC294" s="11">
        <f>'VIS STOP cijfers'!CC42</f>
        <v>0</v>
      </c>
      <c r="CD294" s="11">
        <f>'VIS STOP cijfers'!CD42</f>
        <v>0</v>
      </c>
      <c r="CE294" s="11">
        <f>'VIS STOP cijfers'!CE42</f>
        <v>0</v>
      </c>
      <c r="CF294" s="11">
        <f>'VIS STOP cijfers'!CF42</f>
        <v>0</v>
      </c>
      <c r="CG294" s="11">
        <f>'VIS STOP cijfers'!CG42</f>
        <v>0</v>
      </c>
      <c r="CH294" s="11">
        <f>'VIS STOP cijfers'!CH42</f>
        <v>0</v>
      </c>
      <c r="CI294" s="11">
        <f>'VIS STOP cijfers'!CI42</f>
        <v>0</v>
      </c>
      <c r="CJ294" s="11">
        <f>'VIS STOP cijfers'!CJ42</f>
        <v>0</v>
      </c>
      <c r="CK294" s="11">
        <f>'VIS STOP cijfers'!CK42</f>
        <v>0</v>
      </c>
      <c r="CL294" s="49">
        <f>'VIS STOP cijfers'!CL42</f>
        <v>0</v>
      </c>
      <c r="CM294" s="11">
        <f>'VIS STOP cijfers'!CM42</f>
        <v>0</v>
      </c>
      <c r="CN294" s="11">
        <f>'VIS STOP cijfers'!CN42</f>
        <v>0</v>
      </c>
      <c r="CO294" s="11">
        <f>'VIS STOP cijfers'!CO42</f>
        <v>0</v>
      </c>
      <c r="CP294" s="11">
        <f>'VIS STOP cijfers'!CP42</f>
        <v>0</v>
      </c>
      <c r="CQ294" s="11">
        <f>'VIS STOP cijfers'!CQ42</f>
        <v>0</v>
      </c>
      <c r="CR294" s="11">
        <f>'VIS STOP cijfers'!CR42</f>
        <v>0</v>
      </c>
      <c r="CS294" s="11">
        <f>'VIS STOP cijfers'!CS42</f>
        <v>0</v>
      </c>
      <c r="CT294" s="11">
        <f>'VIS STOP cijfers'!CT42</f>
        <v>0</v>
      </c>
      <c r="CU294" s="11">
        <f>'VIS STOP cijfers'!CU42</f>
        <v>0</v>
      </c>
      <c r="CV294" s="11">
        <f>'VIS STOP cijfers'!CV42</f>
        <v>0</v>
      </c>
      <c r="CW294" s="11">
        <f>'VIS STOP cijfers'!CW42</f>
        <v>0</v>
      </c>
      <c r="CX294" s="11">
        <f>'VIS STOP cijfers'!CX42</f>
        <v>0</v>
      </c>
      <c r="CY294" s="26">
        <f>'VIS STOP cijfers'!CY42</f>
        <v>0</v>
      </c>
      <c r="CZ294" s="11">
        <f>'VIS STOP cijfers'!CZ42</f>
        <v>0</v>
      </c>
      <c r="DA294" s="11">
        <f>'VIS STOP cijfers'!DA42</f>
        <v>0</v>
      </c>
      <c r="DB294" s="11">
        <f>'VIS STOP cijfers'!DB42</f>
        <v>0</v>
      </c>
      <c r="DC294" s="11">
        <f>'VIS STOP cijfers'!DC42</f>
        <v>0</v>
      </c>
      <c r="DD294" s="11">
        <f>'VIS STOP cijfers'!DD42</f>
        <v>0</v>
      </c>
      <c r="DE294" s="11">
        <f>'VIS STOP cijfers'!DE42</f>
        <v>0</v>
      </c>
      <c r="DF294" s="11">
        <f>'VIS STOP cijfers'!DF42</f>
        <v>0</v>
      </c>
      <c r="DG294" s="11">
        <f>'VIS STOP cijfers'!DG42</f>
        <v>0</v>
      </c>
      <c r="DH294" s="11">
        <f>'VIS STOP cijfers'!DH42</f>
        <v>0</v>
      </c>
      <c r="DI294" s="11">
        <f>'VIS STOP cijfers'!DI42</f>
        <v>0</v>
      </c>
      <c r="DJ294" s="11">
        <f>'VIS STOP cijfers'!DJ42</f>
        <v>0</v>
      </c>
      <c r="DK294" s="11">
        <f>'VIS STOP cijfers'!DK42</f>
        <v>0</v>
      </c>
      <c r="DL294" s="26">
        <f>'VIS STOP cijfers'!DL42</f>
        <v>0</v>
      </c>
    </row>
    <row r="295" spans="1:116" s="165" customFormat="1">
      <c r="A295" s="47">
        <f>'VIS STOP cijfers'!A43</f>
        <v>0</v>
      </c>
      <c r="B295" s="49" t="str">
        <f>'VIS STOP cijfers'!B43</f>
        <v>WVNT</v>
      </c>
      <c r="C295" s="4" t="str">
        <f>'VIS STOP cijfers'!C43</f>
        <v>Visketen</v>
      </c>
      <c r="D295" s="4" t="str">
        <f>'VIS STOP cijfers'!D43</f>
        <v>VIS Voedselveiligheid niet retribueerbaar VWS</v>
      </c>
      <c r="E295" s="4" t="str">
        <f>'VIS STOP cijfers'!E43</f>
        <v>Regulier laboratorium ondezoek chemish: Totaal vluchtige basen</v>
      </c>
      <c r="F295" s="5" t="str">
        <f>'VIS STOP cijfers'!F43</f>
        <v>VWS</v>
      </c>
      <c r="G295" s="4">
        <f>'VIS STOP cijfers'!G43</f>
        <v>0</v>
      </c>
      <c r="H295" s="15">
        <f>'VIS STOP cijfers'!H43</f>
        <v>20</v>
      </c>
      <c r="I295" s="625">
        <f>'VIS STOP cijfers'!I43</f>
        <v>93</v>
      </c>
      <c r="J295" s="11">
        <f>'VIS STOP cijfers'!J43</f>
        <v>0</v>
      </c>
      <c r="K295" s="11">
        <f>'VIS STOP cijfers'!K43</f>
        <v>0</v>
      </c>
      <c r="L295" s="11">
        <f>'VIS STOP cijfers'!L43</f>
        <v>0</v>
      </c>
      <c r="M295" s="11">
        <f>'VIS STOP cijfers'!M43</f>
        <v>0</v>
      </c>
      <c r="N295" s="11">
        <f>'VIS STOP cijfers'!N43</f>
        <v>0</v>
      </c>
      <c r="O295" s="11">
        <f>'VIS STOP cijfers'!O43</f>
        <v>0</v>
      </c>
      <c r="P295" s="11">
        <f>'VIS STOP cijfers'!P43</f>
        <v>0</v>
      </c>
      <c r="Q295" s="26">
        <f>'VIS STOP cijfers'!Q43</f>
        <v>113</v>
      </c>
      <c r="R295" s="15">
        <f>'VIS STOP cijfers'!R43</f>
        <v>0</v>
      </c>
      <c r="S295" s="11">
        <f>'VIS STOP cijfers'!S43</f>
        <v>0</v>
      </c>
      <c r="T295" s="11">
        <f>'VIS STOP cijfers'!T43</f>
        <v>113</v>
      </c>
      <c r="U295" s="11">
        <f>'VIS STOP cijfers'!U43</f>
        <v>0</v>
      </c>
      <c r="V295" s="11">
        <f>'VIS STOP cijfers'!V43</f>
        <v>0</v>
      </c>
      <c r="W295" s="11">
        <f>'VIS STOP cijfers'!W43</f>
        <v>0</v>
      </c>
      <c r="X295" s="11">
        <f>'VIS STOP cijfers'!X43</f>
        <v>0</v>
      </c>
      <c r="Y295" s="11">
        <f>'VIS STOP cijfers'!Y43</f>
        <v>0</v>
      </c>
      <c r="Z295" s="49">
        <f>'VIS STOP cijfers'!Z43</f>
        <v>113</v>
      </c>
      <c r="AA295" s="11">
        <f>'VIS STOP cijfers'!AA43</f>
        <v>0</v>
      </c>
      <c r="AB295" s="11">
        <f>'VIS STOP cijfers'!AB43</f>
        <v>0</v>
      </c>
      <c r="AC295" s="11">
        <f>'VIS STOP cijfers'!AC43</f>
        <v>0</v>
      </c>
      <c r="AD295" s="11">
        <f>'VIS STOP cijfers'!AD43</f>
        <v>20</v>
      </c>
      <c r="AE295" s="11">
        <f>'VIS STOP cijfers'!AE43</f>
        <v>0</v>
      </c>
      <c r="AF295" s="11">
        <f>'VIS STOP cijfers'!AF43</f>
        <v>93</v>
      </c>
      <c r="AG295" s="49">
        <f>'VIS STOP cijfers'!AG43</f>
        <v>0</v>
      </c>
      <c r="AH295" s="11">
        <f>'VIS STOP cijfers'!AH43</f>
        <v>0</v>
      </c>
      <c r="AI295" s="11">
        <f>'VIS STOP cijfers'!AI43</f>
        <v>0</v>
      </c>
      <c r="AJ295" s="11">
        <f>'VIS STOP cijfers'!AJ43</f>
        <v>0</v>
      </c>
      <c r="AK295" s="11">
        <f>'VIS STOP cijfers'!AK43</f>
        <v>0</v>
      </c>
      <c r="AL295" s="49">
        <f>'VIS STOP cijfers'!AL43</f>
        <v>0</v>
      </c>
      <c r="AM295" s="11">
        <f>'VIS STOP cijfers'!AM43</f>
        <v>0</v>
      </c>
      <c r="AN295" s="11">
        <f>'VIS STOP cijfers'!AN43</f>
        <v>5</v>
      </c>
      <c r="AO295" s="11">
        <f>'VIS STOP cijfers'!AO43</f>
        <v>5</v>
      </c>
      <c r="AP295" s="11">
        <f>'VIS STOP cijfers'!AP43</f>
        <v>5</v>
      </c>
      <c r="AQ295" s="11">
        <f>'VIS STOP cijfers'!AQ43</f>
        <v>5</v>
      </c>
      <c r="AR295" s="49">
        <f>'VIS STOP cijfers'!AR43</f>
        <v>0</v>
      </c>
      <c r="AS295" s="11">
        <f>'VIS STOP cijfers'!AS43</f>
        <v>0</v>
      </c>
      <c r="AT295" s="11">
        <f>'VIS STOP cijfers'!AT43</f>
        <v>0</v>
      </c>
      <c r="AU295" s="11">
        <f>'VIS STOP cijfers'!AU43</f>
        <v>0</v>
      </c>
      <c r="AV295" s="11">
        <f>'VIS STOP cijfers'!AV43</f>
        <v>0</v>
      </c>
      <c r="AW295" s="11">
        <f>'VIS STOP cijfers'!AW43</f>
        <v>0</v>
      </c>
      <c r="AX295" s="11">
        <f>'VIS STOP cijfers'!AX43</f>
        <v>0</v>
      </c>
      <c r="AY295" s="11">
        <f>'VIS STOP cijfers'!AY43</f>
        <v>0</v>
      </c>
      <c r="AZ295" s="11">
        <f>'VIS STOP cijfers'!AZ43</f>
        <v>0</v>
      </c>
      <c r="BA295" s="11">
        <f>'VIS STOP cijfers'!BA43</f>
        <v>0</v>
      </c>
      <c r="BB295" s="11">
        <f>'VIS STOP cijfers'!BB43</f>
        <v>0</v>
      </c>
      <c r="BC295" s="49">
        <f>'VIS STOP cijfers'!BC43</f>
        <v>0</v>
      </c>
      <c r="BD295" s="11">
        <f>'VIS STOP cijfers'!BD43</f>
        <v>93</v>
      </c>
      <c r="BE295" s="11">
        <f>'VIS STOP cijfers'!BE43</f>
        <v>0</v>
      </c>
      <c r="BF295" s="11">
        <f>'VIS STOP cijfers'!BF43</f>
        <v>0</v>
      </c>
      <c r="BG295" s="11">
        <f>'VIS STOP cijfers'!BG43</f>
        <v>0</v>
      </c>
      <c r="BH295" s="11">
        <f>'VIS STOP cijfers'!BH43</f>
        <v>0</v>
      </c>
      <c r="BI295" s="11">
        <f>'VIS STOP cijfers'!BI43</f>
        <v>0</v>
      </c>
      <c r="BJ295" s="11">
        <f>'VIS STOP cijfers'!BJ43</f>
        <v>0</v>
      </c>
      <c r="BK295" s="49">
        <f>'VIS STOP cijfers'!BK43</f>
        <v>0</v>
      </c>
      <c r="BL295" s="11">
        <f>'VIS STOP cijfers'!BL43</f>
        <v>0</v>
      </c>
      <c r="BM295" s="11">
        <f>'VIS STOP cijfers'!BM43</f>
        <v>0</v>
      </c>
      <c r="BN295" s="11">
        <f>'VIS STOP cijfers'!BN43</f>
        <v>0</v>
      </c>
      <c r="BO295" s="11">
        <f>'VIS STOP cijfers'!BO43</f>
        <v>0</v>
      </c>
      <c r="BP295" s="11">
        <f>'VIS STOP cijfers'!BP43</f>
        <v>0</v>
      </c>
      <c r="BQ295" s="49">
        <f>'VIS STOP cijfers'!BQ43</f>
        <v>0</v>
      </c>
      <c r="BR295" s="11">
        <f>'VIS STOP cijfers'!BR43</f>
        <v>0</v>
      </c>
      <c r="BS295" s="11">
        <f>'VIS STOP cijfers'!BS43</f>
        <v>0</v>
      </c>
      <c r="BT295" s="11">
        <f>'VIS STOP cijfers'!BT43</f>
        <v>0</v>
      </c>
      <c r="BU295" s="11">
        <f>'VIS STOP cijfers'!BU43</f>
        <v>0</v>
      </c>
      <c r="BV295" s="11">
        <f>'VIS STOP cijfers'!BV43</f>
        <v>0</v>
      </c>
      <c r="BW295" s="11">
        <f>'VIS STOP cijfers'!BW43</f>
        <v>0</v>
      </c>
      <c r="BX295" s="47">
        <f>'VIS STOP cijfers'!BX43</f>
        <v>0</v>
      </c>
      <c r="BY295" s="49">
        <f>'VIS STOP cijfers'!BY43</f>
        <v>113</v>
      </c>
      <c r="BZ295" s="11">
        <f>'VIS STOP cijfers'!BZ43</f>
        <v>0</v>
      </c>
      <c r="CA295" s="11">
        <f>'VIS STOP cijfers'!CA43</f>
        <v>0</v>
      </c>
      <c r="CB295" s="11">
        <f>'VIS STOP cijfers'!CB43</f>
        <v>0</v>
      </c>
      <c r="CC295" s="11">
        <f>'VIS STOP cijfers'!CC43</f>
        <v>0</v>
      </c>
      <c r="CD295" s="11">
        <f>'VIS STOP cijfers'!CD43</f>
        <v>0</v>
      </c>
      <c r="CE295" s="11">
        <f>'VIS STOP cijfers'!CE43</f>
        <v>0</v>
      </c>
      <c r="CF295" s="11">
        <f>'VIS STOP cijfers'!CF43</f>
        <v>0</v>
      </c>
      <c r="CG295" s="11">
        <f>'VIS STOP cijfers'!CG43</f>
        <v>0</v>
      </c>
      <c r="CH295" s="11">
        <f>'VIS STOP cijfers'!CH43</f>
        <v>0</v>
      </c>
      <c r="CI295" s="11">
        <f>'VIS STOP cijfers'!CI43</f>
        <v>0</v>
      </c>
      <c r="CJ295" s="11">
        <f>'VIS STOP cijfers'!CJ43</f>
        <v>0</v>
      </c>
      <c r="CK295" s="11">
        <f>'VIS STOP cijfers'!CK43</f>
        <v>0</v>
      </c>
      <c r="CL295" s="49">
        <f>'VIS STOP cijfers'!CL43</f>
        <v>0</v>
      </c>
      <c r="CM295" s="11">
        <f>'VIS STOP cijfers'!CM43</f>
        <v>0</v>
      </c>
      <c r="CN295" s="11">
        <f>'VIS STOP cijfers'!CN43</f>
        <v>0</v>
      </c>
      <c r="CO295" s="11">
        <f>'VIS STOP cijfers'!CO43</f>
        <v>0</v>
      </c>
      <c r="CP295" s="11">
        <f>'VIS STOP cijfers'!CP43</f>
        <v>0</v>
      </c>
      <c r="CQ295" s="11">
        <f>'VIS STOP cijfers'!CQ43</f>
        <v>0</v>
      </c>
      <c r="CR295" s="11">
        <f>'VIS STOP cijfers'!CR43</f>
        <v>0</v>
      </c>
      <c r="CS295" s="11">
        <f>'VIS STOP cijfers'!CS43</f>
        <v>0</v>
      </c>
      <c r="CT295" s="11">
        <f>'VIS STOP cijfers'!CT43</f>
        <v>0</v>
      </c>
      <c r="CU295" s="11">
        <f>'VIS STOP cijfers'!CU43</f>
        <v>0</v>
      </c>
      <c r="CV295" s="11">
        <f>'VIS STOP cijfers'!CV43</f>
        <v>0</v>
      </c>
      <c r="CW295" s="11">
        <f>'VIS STOP cijfers'!CW43</f>
        <v>0</v>
      </c>
      <c r="CX295" s="11">
        <f>'VIS STOP cijfers'!CX43</f>
        <v>0</v>
      </c>
      <c r="CY295" s="26">
        <f>'VIS STOP cijfers'!CY43</f>
        <v>0</v>
      </c>
      <c r="CZ295" s="11">
        <f>'VIS STOP cijfers'!CZ43</f>
        <v>0</v>
      </c>
      <c r="DA295" s="11">
        <f>'VIS STOP cijfers'!DA43</f>
        <v>0</v>
      </c>
      <c r="DB295" s="11">
        <f>'VIS STOP cijfers'!DB43</f>
        <v>0</v>
      </c>
      <c r="DC295" s="11">
        <f>'VIS STOP cijfers'!DC43</f>
        <v>0</v>
      </c>
      <c r="DD295" s="11">
        <f>'VIS STOP cijfers'!DD43</f>
        <v>0</v>
      </c>
      <c r="DE295" s="11">
        <f>'VIS STOP cijfers'!DE43</f>
        <v>0</v>
      </c>
      <c r="DF295" s="11">
        <f>'VIS STOP cijfers'!DF43</f>
        <v>0</v>
      </c>
      <c r="DG295" s="11">
        <f>'VIS STOP cijfers'!DG43</f>
        <v>0</v>
      </c>
      <c r="DH295" s="11">
        <f>'VIS STOP cijfers'!DH43</f>
        <v>0</v>
      </c>
      <c r="DI295" s="11">
        <f>'VIS STOP cijfers'!DI43</f>
        <v>0</v>
      </c>
      <c r="DJ295" s="11">
        <f>'VIS STOP cijfers'!DJ43</f>
        <v>0</v>
      </c>
      <c r="DK295" s="11">
        <f>'VIS STOP cijfers'!DK43</f>
        <v>0</v>
      </c>
      <c r="DL295" s="26">
        <f>'VIS STOP cijfers'!DL43</f>
        <v>0</v>
      </c>
    </row>
    <row r="296" spans="1:116" s="165" customFormat="1">
      <c r="A296" s="47">
        <f>'VIS STOP cijfers'!A44</f>
        <v>0</v>
      </c>
      <c r="B296" s="49" t="str">
        <f>'VIS STOP cijfers'!B44</f>
        <v>WVNT</v>
      </c>
      <c r="C296" s="4" t="str">
        <f>'VIS STOP cijfers'!C44</f>
        <v>Visketen</v>
      </c>
      <c r="D296" s="4" t="str">
        <f>'VIS STOP cijfers'!D44</f>
        <v>VIS Voedselveiligheid niet retribueerbaar VWS</v>
      </c>
      <c r="E296" s="4" t="str">
        <f>'VIS STOP cijfers'!E44</f>
        <v>Regulier laboratorium onderzoek chemisch: Additieven</v>
      </c>
      <c r="F296" s="5" t="str">
        <f>'VIS STOP cijfers'!F44</f>
        <v>VWS</v>
      </c>
      <c r="G296" s="4">
        <f>'VIS STOP cijfers'!G44</f>
        <v>0</v>
      </c>
      <c r="H296" s="15">
        <f>'VIS STOP cijfers'!H44</f>
        <v>25</v>
      </c>
      <c r="I296" s="625">
        <f>'VIS STOP cijfers'!I44</f>
        <v>150</v>
      </c>
      <c r="J296" s="11">
        <f>'VIS STOP cijfers'!J44</f>
        <v>0</v>
      </c>
      <c r="K296" s="11">
        <f>'VIS STOP cijfers'!K44</f>
        <v>0</v>
      </c>
      <c r="L296" s="11">
        <f>'VIS STOP cijfers'!L44</f>
        <v>0</v>
      </c>
      <c r="M296" s="11">
        <f>'VIS STOP cijfers'!M44</f>
        <v>0</v>
      </c>
      <c r="N296" s="11">
        <f>'VIS STOP cijfers'!N44</f>
        <v>0</v>
      </c>
      <c r="O296" s="11">
        <f>'VIS STOP cijfers'!O44</f>
        <v>0</v>
      </c>
      <c r="P296" s="11">
        <f>'VIS STOP cijfers'!P44</f>
        <v>0</v>
      </c>
      <c r="Q296" s="26">
        <f>'VIS STOP cijfers'!Q44</f>
        <v>175</v>
      </c>
      <c r="R296" s="15">
        <f>'VIS STOP cijfers'!R44</f>
        <v>0</v>
      </c>
      <c r="S296" s="11">
        <f>'VIS STOP cijfers'!S44</f>
        <v>0</v>
      </c>
      <c r="T296" s="11">
        <f>'VIS STOP cijfers'!T44</f>
        <v>175</v>
      </c>
      <c r="U296" s="11">
        <f>'VIS STOP cijfers'!U44</f>
        <v>0</v>
      </c>
      <c r="V296" s="11">
        <f>'VIS STOP cijfers'!V44</f>
        <v>0</v>
      </c>
      <c r="W296" s="11">
        <f>'VIS STOP cijfers'!W44</f>
        <v>0</v>
      </c>
      <c r="X296" s="11">
        <f>'VIS STOP cijfers'!X44</f>
        <v>0</v>
      </c>
      <c r="Y296" s="11">
        <f>'VIS STOP cijfers'!Y44</f>
        <v>0</v>
      </c>
      <c r="Z296" s="49">
        <f>'VIS STOP cijfers'!Z44</f>
        <v>175</v>
      </c>
      <c r="AA296" s="11">
        <f>'VIS STOP cijfers'!AA44</f>
        <v>0</v>
      </c>
      <c r="AB296" s="11">
        <f>'VIS STOP cijfers'!AB44</f>
        <v>0</v>
      </c>
      <c r="AC296" s="11">
        <f>'VIS STOP cijfers'!AC44</f>
        <v>0</v>
      </c>
      <c r="AD296" s="11">
        <f>'VIS STOP cijfers'!AD44</f>
        <v>25</v>
      </c>
      <c r="AE296" s="11">
        <f>'VIS STOP cijfers'!AE44</f>
        <v>0</v>
      </c>
      <c r="AF296" s="11">
        <f>'VIS STOP cijfers'!AF44</f>
        <v>150</v>
      </c>
      <c r="AG296" s="49">
        <f>'VIS STOP cijfers'!AG44</f>
        <v>0</v>
      </c>
      <c r="AH296" s="11">
        <f>'VIS STOP cijfers'!AH44</f>
        <v>0</v>
      </c>
      <c r="AI296" s="11">
        <f>'VIS STOP cijfers'!AI44</f>
        <v>0</v>
      </c>
      <c r="AJ296" s="11">
        <f>'VIS STOP cijfers'!AJ44</f>
        <v>0</v>
      </c>
      <c r="AK296" s="11">
        <f>'VIS STOP cijfers'!AK44</f>
        <v>0</v>
      </c>
      <c r="AL296" s="49">
        <f>'VIS STOP cijfers'!AL44</f>
        <v>0</v>
      </c>
      <c r="AM296" s="11">
        <f>'VIS STOP cijfers'!AM44</f>
        <v>0</v>
      </c>
      <c r="AN296" s="11">
        <f>'VIS STOP cijfers'!AN44</f>
        <v>6</v>
      </c>
      <c r="AO296" s="11">
        <f>'VIS STOP cijfers'!AO44</f>
        <v>6</v>
      </c>
      <c r="AP296" s="11">
        <f>'VIS STOP cijfers'!AP44</f>
        <v>6</v>
      </c>
      <c r="AQ296" s="11">
        <f>'VIS STOP cijfers'!AQ44</f>
        <v>7</v>
      </c>
      <c r="AR296" s="49">
        <f>'VIS STOP cijfers'!AR44</f>
        <v>0</v>
      </c>
      <c r="AS296" s="11">
        <f>'VIS STOP cijfers'!AS44</f>
        <v>0</v>
      </c>
      <c r="AT296" s="11">
        <f>'VIS STOP cijfers'!AT44</f>
        <v>0</v>
      </c>
      <c r="AU296" s="11">
        <f>'VIS STOP cijfers'!AU44</f>
        <v>0</v>
      </c>
      <c r="AV296" s="11">
        <f>'VIS STOP cijfers'!AV44</f>
        <v>0</v>
      </c>
      <c r="AW296" s="11">
        <f>'VIS STOP cijfers'!AW44</f>
        <v>0</v>
      </c>
      <c r="AX296" s="11">
        <f>'VIS STOP cijfers'!AX44</f>
        <v>0</v>
      </c>
      <c r="AY296" s="11">
        <f>'VIS STOP cijfers'!AY44</f>
        <v>0</v>
      </c>
      <c r="AZ296" s="11">
        <f>'VIS STOP cijfers'!AZ44</f>
        <v>0</v>
      </c>
      <c r="BA296" s="11">
        <f>'VIS STOP cijfers'!BA44</f>
        <v>0</v>
      </c>
      <c r="BB296" s="11">
        <f>'VIS STOP cijfers'!BB44</f>
        <v>0</v>
      </c>
      <c r="BC296" s="49">
        <f>'VIS STOP cijfers'!BC44</f>
        <v>0</v>
      </c>
      <c r="BD296" s="11">
        <f>'VIS STOP cijfers'!BD44</f>
        <v>150</v>
      </c>
      <c r="BE296" s="11">
        <f>'VIS STOP cijfers'!BE44</f>
        <v>0</v>
      </c>
      <c r="BF296" s="11">
        <f>'VIS STOP cijfers'!BF44</f>
        <v>0</v>
      </c>
      <c r="BG296" s="11">
        <f>'VIS STOP cijfers'!BG44</f>
        <v>0</v>
      </c>
      <c r="BH296" s="11">
        <f>'VIS STOP cijfers'!BH44</f>
        <v>0</v>
      </c>
      <c r="BI296" s="11">
        <f>'VIS STOP cijfers'!BI44</f>
        <v>0</v>
      </c>
      <c r="BJ296" s="11">
        <f>'VIS STOP cijfers'!BJ44</f>
        <v>0</v>
      </c>
      <c r="BK296" s="49">
        <f>'VIS STOP cijfers'!BK44</f>
        <v>0</v>
      </c>
      <c r="BL296" s="11">
        <f>'VIS STOP cijfers'!BL44</f>
        <v>0</v>
      </c>
      <c r="BM296" s="11">
        <f>'VIS STOP cijfers'!BM44</f>
        <v>0</v>
      </c>
      <c r="BN296" s="11">
        <f>'VIS STOP cijfers'!BN44</f>
        <v>0</v>
      </c>
      <c r="BO296" s="11">
        <f>'VIS STOP cijfers'!BO44</f>
        <v>0</v>
      </c>
      <c r="BP296" s="11">
        <f>'VIS STOP cijfers'!BP44</f>
        <v>0</v>
      </c>
      <c r="BQ296" s="49">
        <f>'VIS STOP cijfers'!BQ44</f>
        <v>0</v>
      </c>
      <c r="BR296" s="11">
        <f>'VIS STOP cijfers'!BR44</f>
        <v>0</v>
      </c>
      <c r="BS296" s="11">
        <f>'VIS STOP cijfers'!BS44</f>
        <v>0</v>
      </c>
      <c r="BT296" s="11">
        <f>'VIS STOP cijfers'!BT44</f>
        <v>0</v>
      </c>
      <c r="BU296" s="11">
        <f>'VIS STOP cijfers'!BU44</f>
        <v>0</v>
      </c>
      <c r="BV296" s="11">
        <f>'VIS STOP cijfers'!BV44</f>
        <v>0</v>
      </c>
      <c r="BW296" s="11">
        <f>'VIS STOP cijfers'!BW44</f>
        <v>0</v>
      </c>
      <c r="BX296" s="47">
        <f>'VIS STOP cijfers'!BX44</f>
        <v>0</v>
      </c>
      <c r="BY296" s="49">
        <f>'VIS STOP cijfers'!BY44</f>
        <v>175</v>
      </c>
      <c r="BZ296" s="11">
        <f>'VIS STOP cijfers'!BZ44</f>
        <v>0</v>
      </c>
      <c r="CA296" s="11">
        <f>'VIS STOP cijfers'!CA44</f>
        <v>0</v>
      </c>
      <c r="CB296" s="11">
        <f>'VIS STOP cijfers'!CB44</f>
        <v>0</v>
      </c>
      <c r="CC296" s="11">
        <f>'VIS STOP cijfers'!CC44</f>
        <v>0</v>
      </c>
      <c r="CD296" s="11">
        <f>'VIS STOP cijfers'!CD44</f>
        <v>0</v>
      </c>
      <c r="CE296" s="11">
        <f>'VIS STOP cijfers'!CE44</f>
        <v>0</v>
      </c>
      <c r="CF296" s="11">
        <f>'VIS STOP cijfers'!CF44</f>
        <v>0</v>
      </c>
      <c r="CG296" s="11">
        <f>'VIS STOP cijfers'!CG44</f>
        <v>0</v>
      </c>
      <c r="CH296" s="11">
        <f>'VIS STOP cijfers'!CH44</f>
        <v>0</v>
      </c>
      <c r="CI296" s="11">
        <f>'VIS STOP cijfers'!CI44</f>
        <v>0</v>
      </c>
      <c r="CJ296" s="11">
        <f>'VIS STOP cijfers'!CJ44</f>
        <v>0</v>
      </c>
      <c r="CK296" s="11">
        <f>'VIS STOP cijfers'!CK44</f>
        <v>0</v>
      </c>
      <c r="CL296" s="49">
        <f>'VIS STOP cijfers'!CL44</f>
        <v>0</v>
      </c>
      <c r="CM296" s="11">
        <f>'VIS STOP cijfers'!CM44</f>
        <v>0</v>
      </c>
      <c r="CN296" s="11">
        <f>'VIS STOP cijfers'!CN44</f>
        <v>0</v>
      </c>
      <c r="CO296" s="11">
        <f>'VIS STOP cijfers'!CO44</f>
        <v>0</v>
      </c>
      <c r="CP296" s="11">
        <f>'VIS STOP cijfers'!CP44</f>
        <v>0</v>
      </c>
      <c r="CQ296" s="11">
        <f>'VIS STOP cijfers'!CQ44</f>
        <v>0</v>
      </c>
      <c r="CR296" s="11">
        <f>'VIS STOP cijfers'!CR44</f>
        <v>0</v>
      </c>
      <c r="CS296" s="11">
        <f>'VIS STOP cijfers'!CS44</f>
        <v>0</v>
      </c>
      <c r="CT296" s="11">
        <f>'VIS STOP cijfers'!CT44</f>
        <v>0</v>
      </c>
      <c r="CU296" s="11">
        <f>'VIS STOP cijfers'!CU44</f>
        <v>0</v>
      </c>
      <c r="CV296" s="11">
        <f>'VIS STOP cijfers'!CV44</f>
        <v>0</v>
      </c>
      <c r="CW296" s="11">
        <f>'VIS STOP cijfers'!CW44</f>
        <v>0</v>
      </c>
      <c r="CX296" s="11">
        <f>'VIS STOP cijfers'!CX44</f>
        <v>0</v>
      </c>
      <c r="CY296" s="26">
        <f>'VIS STOP cijfers'!CY44</f>
        <v>0</v>
      </c>
      <c r="CZ296" s="11">
        <f>'VIS STOP cijfers'!CZ44</f>
        <v>0</v>
      </c>
      <c r="DA296" s="11">
        <f>'VIS STOP cijfers'!DA44</f>
        <v>0</v>
      </c>
      <c r="DB296" s="11">
        <f>'VIS STOP cijfers'!DB44</f>
        <v>0</v>
      </c>
      <c r="DC296" s="11">
        <f>'VIS STOP cijfers'!DC44</f>
        <v>0</v>
      </c>
      <c r="DD296" s="11">
        <f>'VIS STOP cijfers'!DD44</f>
        <v>0</v>
      </c>
      <c r="DE296" s="11">
        <f>'VIS STOP cijfers'!DE44</f>
        <v>0</v>
      </c>
      <c r="DF296" s="11">
        <f>'VIS STOP cijfers'!DF44</f>
        <v>0</v>
      </c>
      <c r="DG296" s="11">
        <f>'VIS STOP cijfers'!DG44</f>
        <v>0</v>
      </c>
      <c r="DH296" s="11">
        <f>'VIS STOP cijfers'!DH44</f>
        <v>0</v>
      </c>
      <c r="DI296" s="11">
        <f>'VIS STOP cijfers'!DI44</f>
        <v>0</v>
      </c>
      <c r="DJ296" s="11">
        <f>'VIS STOP cijfers'!DJ44</f>
        <v>0</v>
      </c>
      <c r="DK296" s="11">
        <f>'VIS STOP cijfers'!DK44</f>
        <v>0</v>
      </c>
      <c r="DL296" s="26">
        <f>'VIS STOP cijfers'!DL44</f>
        <v>0</v>
      </c>
    </row>
    <row r="297" spans="1:116" s="165" customFormat="1">
      <c r="A297" s="47">
        <f>'VIS STOP cijfers'!A45</f>
        <v>0</v>
      </c>
      <c r="B297" s="49" t="str">
        <f>'VIS STOP cijfers'!B45</f>
        <v>WVNT</v>
      </c>
      <c r="C297" s="4" t="str">
        <f>'VIS STOP cijfers'!C45</f>
        <v>Visketen</v>
      </c>
      <c r="D297" s="4" t="str">
        <f>'VIS STOP cijfers'!D45</f>
        <v>VIS Voedselveiligheid niet retribueerbaar VWS</v>
      </c>
      <c r="E297" s="13" t="str">
        <f>'VIS STOP cijfers'!E45</f>
        <v>Regulier laboratorium onderzoek chemisch: Polycyclische aromatische koolwaterstoffen</v>
      </c>
      <c r="F297" s="5" t="str">
        <f>'VIS STOP cijfers'!F45</f>
        <v>VWS</v>
      </c>
      <c r="G297" s="4" t="str">
        <f>'VIS STOP cijfers'!G45</f>
        <v>verbeterplan</v>
      </c>
      <c r="H297" s="15">
        <f>'VIS STOP cijfers'!H45</f>
        <v>25</v>
      </c>
      <c r="I297" s="625">
        <f>'VIS STOP cijfers'!I45</f>
        <v>200</v>
      </c>
      <c r="J297" s="11">
        <f>'VIS STOP cijfers'!J45</f>
        <v>0</v>
      </c>
      <c r="K297" s="11">
        <f>'VIS STOP cijfers'!K45</f>
        <v>0</v>
      </c>
      <c r="L297" s="11">
        <f>'VIS STOP cijfers'!L45</f>
        <v>0</v>
      </c>
      <c r="M297" s="11">
        <f>'VIS STOP cijfers'!M45</f>
        <v>0</v>
      </c>
      <c r="N297" s="11">
        <f>'VIS STOP cijfers'!N45</f>
        <v>0</v>
      </c>
      <c r="O297" s="11">
        <f>'VIS STOP cijfers'!O45</f>
        <v>0</v>
      </c>
      <c r="P297" s="11">
        <f>'VIS STOP cijfers'!P45</f>
        <v>0</v>
      </c>
      <c r="Q297" s="26">
        <f>'VIS STOP cijfers'!Q45</f>
        <v>225</v>
      </c>
      <c r="R297" s="15">
        <f>'VIS STOP cijfers'!R45</f>
        <v>0</v>
      </c>
      <c r="S297" s="11">
        <f>'VIS STOP cijfers'!S45</f>
        <v>0</v>
      </c>
      <c r="T297" s="11">
        <f>'VIS STOP cijfers'!T45</f>
        <v>225</v>
      </c>
      <c r="U297" s="11">
        <f>'VIS STOP cijfers'!U45</f>
        <v>0</v>
      </c>
      <c r="V297" s="11">
        <f>'VIS STOP cijfers'!V45</f>
        <v>0</v>
      </c>
      <c r="W297" s="11">
        <f>'VIS STOP cijfers'!W45</f>
        <v>0</v>
      </c>
      <c r="X297" s="11">
        <f>'VIS STOP cijfers'!X45</f>
        <v>0</v>
      </c>
      <c r="Y297" s="11">
        <f>'VIS STOP cijfers'!Y45</f>
        <v>0</v>
      </c>
      <c r="Z297" s="49">
        <f>'VIS STOP cijfers'!Z45</f>
        <v>225</v>
      </c>
      <c r="AA297" s="11">
        <f>'VIS STOP cijfers'!AA45</f>
        <v>0</v>
      </c>
      <c r="AB297" s="11">
        <f>'VIS STOP cijfers'!AB45</f>
        <v>0</v>
      </c>
      <c r="AC297" s="11">
        <f>'VIS STOP cijfers'!AC45</f>
        <v>0</v>
      </c>
      <c r="AD297" s="11">
        <f>'VIS STOP cijfers'!AD45</f>
        <v>25</v>
      </c>
      <c r="AE297" s="11">
        <f>'VIS STOP cijfers'!AE45</f>
        <v>0</v>
      </c>
      <c r="AF297" s="11">
        <f>'VIS STOP cijfers'!AF45</f>
        <v>200</v>
      </c>
      <c r="AG297" s="49">
        <f>'VIS STOP cijfers'!AG45</f>
        <v>0</v>
      </c>
      <c r="AH297" s="11">
        <f>'VIS STOP cijfers'!AH45</f>
        <v>0</v>
      </c>
      <c r="AI297" s="11">
        <f>'VIS STOP cijfers'!AI45</f>
        <v>0</v>
      </c>
      <c r="AJ297" s="11">
        <f>'VIS STOP cijfers'!AJ45</f>
        <v>0</v>
      </c>
      <c r="AK297" s="11">
        <f>'VIS STOP cijfers'!AK45</f>
        <v>0</v>
      </c>
      <c r="AL297" s="49">
        <f>'VIS STOP cijfers'!AL45</f>
        <v>0</v>
      </c>
      <c r="AM297" s="11">
        <f>'VIS STOP cijfers'!AM45</f>
        <v>0</v>
      </c>
      <c r="AN297" s="11">
        <f>'VIS STOP cijfers'!AN45</f>
        <v>6</v>
      </c>
      <c r="AO297" s="11">
        <f>'VIS STOP cijfers'!AO45</f>
        <v>7</v>
      </c>
      <c r="AP297" s="11">
        <f>'VIS STOP cijfers'!AP45</f>
        <v>6</v>
      </c>
      <c r="AQ297" s="11">
        <f>'VIS STOP cijfers'!AQ45</f>
        <v>6</v>
      </c>
      <c r="AR297" s="49">
        <f>'VIS STOP cijfers'!AR45</f>
        <v>0</v>
      </c>
      <c r="AS297" s="11">
        <f>'VIS STOP cijfers'!AS45</f>
        <v>0</v>
      </c>
      <c r="AT297" s="11">
        <f>'VIS STOP cijfers'!AT45</f>
        <v>0</v>
      </c>
      <c r="AU297" s="11">
        <f>'VIS STOP cijfers'!AU45</f>
        <v>0</v>
      </c>
      <c r="AV297" s="11">
        <f>'VIS STOP cijfers'!AV45</f>
        <v>0</v>
      </c>
      <c r="AW297" s="11">
        <f>'VIS STOP cijfers'!AW45</f>
        <v>0</v>
      </c>
      <c r="AX297" s="11">
        <f>'VIS STOP cijfers'!AX45</f>
        <v>0</v>
      </c>
      <c r="AY297" s="11">
        <f>'VIS STOP cijfers'!AY45</f>
        <v>0</v>
      </c>
      <c r="AZ297" s="11">
        <f>'VIS STOP cijfers'!AZ45</f>
        <v>0</v>
      </c>
      <c r="BA297" s="11">
        <f>'VIS STOP cijfers'!BA45</f>
        <v>0</v>
      </c>
      <c r="BB297" s="11">
        <f>'VIS STOP cijfers'!BB45</f>
        <v>0</v>
      </c>
      <c r="BC297" s="49">
        <f>'VIS STOP cijfers'!BC45</f>
        <v>0</v>
      </c>
      <c r="BD297" s="11">
        <f>'VIS STOP cijfers'!BD45</f>
        <v>200</v>
      </c>
      <c r="BE297" s="11">
        <f>'VIS STOP cijfers'!BE45</f>
        <v>0</v>
      </c>
      <c r="BF297" s="11">
        <f>'VIS STOP cijfers'!BF45</f>
        <v>0</v>
      </c>
      <c r="BG297" s="11">
        <f>'VIS STOP cijfers'!BG45</f>
        <v>0</v>
      </c>
      <c r="BH297" s="11">
        <f>'VIS STOP cijfers'!BH45</f>
        <v>0</v>
      </c>
      <c r="BI297" s="11">
        <f>'VIS STOP cijfers'!BI45</f>
        <v>0</v>
      </c>
      <c r="BJ297" s="11">
        <f>'VIS STOP cijfers'!BJ45</f>
        <v>0</v>
      </c>
      <c r="BK297" s="49">
        <f>'VIS STOP cijfers'!BK45</f>
        <v>0</v>
      </c>
      <c r="BL297" s="11">
        <f>'VIS STOP cijfers'!BL45</f>
        <v>0</v>
      </c>
      <c r="BM297" s="11">
        <f>'VIS STOP cijfers'!BM45</f>
        <v>0</v>
      </c>
      <c r="BN297" s="11">
        <f>'VIS STOP cijfers'!BN45</f>
        <v>0</v>
      </c>
      <c r="BO297" s="11">
        <f>'VIS STOP cijfers'!BO45</f>
        <v>0</v>
      </c>
      <c r="BP297" s="11">
        <f>'VIS STOP cijfers'!BP45</f>
        <v>0</v>
      </c>
      <c r="BQ297" s="49">
        <f>'VIS STOP cijfers'!BQ45</f>
        <v>0</v>
      </c>
      <c r="BR297" s="11">
        <f>'VIS STOP cijfers'!BR45</f>
        <v>0</v>
      </c>
      <c r="BS297" s="11">
        <f>'VIS STOP cijfers'!BS45</f>
        <v>0</v>
      </c>
      <c r="BT297" s="11">
        <f>'VIS STOP cijfers'!BT45</f>
        <v>0</v>
      </c>
      <c r="BU297" s="11">
        <f>'VIS STOP cijfers'!BU45</f>
        <v>0</v>
      </c>
      <c r="BV297" s="11">
        <f>'VIS STOP cijfers'!BV45</f>
        <v>0</v>
      </c>
      <c r="BW297" s="11">
        <f>'VIS STOP cijfers'!BW45</f>
        <v>0</v>
      </c>
      <c r="BX297" s="47">
        <f>'VIS STOP cijfers'!BX45</f>
        <v>0</v>
      </c>
      <c r="BY297" s="49">
        <f>'VIS STOP cijfers'!BY45</f>
        <v>225</v>
      </c>
      <c r="BZ297" s="11">
        <f>'VIS STOP cijfers'!BZ45</f>
        <v>0</v>
      </c>
      <c r="CA297" s="11">
        <f>'VIS STOP cijfers'!CA45</f>
        <v>0</v>
      </c>
      <c r="CB297" s="11">
        <f>'VIS STOP cijfers'!CB45</f>
        <v>0</v>
      </c>
      <c r="CC297" s="11">
        <f>'VIS STOP cijfers'!CC45</f>
        <v>0</v>
      </c>
      <c r="CD297" s="11">
        <f>'VIS STOP cijfers'!CD45</f>
        <v>0</v>
      </c>
      <c r="CE297" s="11">
        <f>'VIS STOP cijfers'!CE45</f>
        <v>0</v>
      </c>
      <c r="CF297" s="11">
        <f>'VIS STOP cijfers'!CF45</f>
        <v>0</v>
      </c>
      <c r="CG297" s="11">
        <f>'VIS STOP cijfers'!CG45</f>
        <v>0</v>
      </c>
      <c r="CH297" s="11">
        <f>'VIS STOP cijfers'!CH45</f>
        <v>0</v>
      </c>
      <c r="CI297" s="11">
        <f>'VIS STOP cijfers'!CI45</f>
        <v>0</v>
      </c>
      <c r="CJ297" s="11">
        <f>'VIS STOP cijfers'!CJ45</f>
        <v>0</v>
      </c>
      <c r="CK297" s="11">
        <f>'VIS STOP cijfers'!CK45</f>
        <v>0</v>
      </c>
      <c r="CL297" s="49">
        <f>'VIS STOP cijfers'!CL45</f>
        <v>0</v>
      </c>
      <c r="CM297" s="11">
        <f>'VIS STOP cijfers'!CM45</f>
        <v>0</v>
      </c>
      <c r="CN297" s="11">
        <f>'VIS STOP cijfers'!CN45</f>
        <v>0</v>
      </c>
      <c r="CO297" s="11">
        <f>'VIS STOP cijfers'!CO45</f>
        <v>0</v>
      </c>
      <c r="CP297" s="11">
        <f>'VIS STOP cijfers'!CP45</f>
        <v>0</v>
      </c>
      <c r="CQ297" s="11">
        <f>'VIS STOP cijfers'!CQ45</f>
        <v>0</v>
      </c>
      <c r="CR297" s="11">
        <f>'VIS STOP cijfers'!CR45</f>
        <v>0</v>
      </c>
      <c r="CS297" s="11">
        <f>'VIS STOP cijfers'!CS45</f>
        <v>0</v>
      </c>
      <c r="CT297" s="11">
        <f>'VIS STOP cijfers'!CT45</f>
        <v>0</v>
      </c>
      <c r="CU297" s="11">
        <f>'VIS STOP cijfers'!CU45</f>
        <v>0</v>
      </c>
      <c r="CV297" s="11">
        <f>'VIS STOP cijfers'!CV45</f>
        <v>0</v>
      </c>
      <c r="CW297" s="11">
        <f>'VIS STOP cijfers'!CW45</f>
        <v>0</v>
      </c>
      <c r="CX297" s="11">
        <f>'VIS STOP cijfers'!CX45</f>
        <v>0</v>
      </c>
      <c r="CY297" s="26">
        <f>'VIS STOP cijfers'!CY45</f>
        <v>0</v>
      </c>
      <c r="CZ297" s="11">
        <f>'VIS STOP cijfers'!CZ45</f>
        <v>0</v>
      </c>
      <c r="DA297" s="11">
        <f>'VIS STOP cijfers'!DA45</f>
        <v>0</v>
      </c>
      <c r="DB297" s="11">
        <f>'VIS STOP cijfers'!DB45</f>
        <v>0</v>
      </c>
      <c r="DC297" s="11">
        <f>'VIS STOP cijfers'!DC45</f>
        <v>0</v>
      </c>
      <c r="DD297" s="11">
        <f>'VIS STOP cijfers'!DD45</f>
        <v>0</v>
      </c>
      <c r="DE297" s="11">
        <f>'VIS STOP cijfers'!DE45</f>
        <v>0</v>
      </c>
      <c r="DF297" s="11">
        <f>'VIS STOP cijfers'!DF45</f>
        <v>0</v>
      </c>
      <c r="DG297" s="11">
        <f>'VIS STOP cijfers'!DG45</f>
        <v>0</v>
      </c>
      <c r="DH297" s="11">
        <f>'VIS STOP cijfers'!DH45</f>
        <v>0</v>
      </c>
      <c r="DI297" s="11">
        <f>'VIS STOP cijfers'!DI45</f>
        <v>0</v>
      </c>
      <c r="DJ297" s="11">
        <f>'VIS STOP cijfers'!DJ45</f>
        <v>0</v>
      </c>
      <c r="DK297" s="11">
        <f>'VIS STOP cijfers'!DK45</f>
        <v>0</v>
      </c>
      <c r="DL297" s="26">
        <f>'VIS STOP cijfers'!DL45</f>
        <v>0</v>
      </c>
    </row>
    <row r="298" spans="1:116" s="165" customFormat="1">
      <c r="A298" s="47">
        <f>'VIS STOP cijfers'!A46</f>
        <v>0</v>
      </c>
      <c r="B298" s="49" t="str">
        <f>'VIS STOP cijfers'!B46</f>
        <v>WVNT</v>
      </c>
      <c r="C298" s="4" t="str">
        <f>'VIS STOP cijfers'!C46</f>
        <v>Visketen</v>
      </c>
      <c r="D298" s="4" t="str">
        <f>'VIS STOP cijfers'!D46</f>
        <v>VIS Voedselveiligheid niet retribueerbaar VWS</v>
      </c>
      <c r="E298" s="13" t="str">
        <f>'VIS STOP cijfers'!E46</f>
        <v>Regulier laboratorium onderzoek microbiologisch: E. Coli, Noro virus en hepatitis A in levende tweekleppige weekdieren (officiele controle verzend- en zuiveringscentra)</v>
      </c>
      <c r="F298" s="5" t="str">
        <f>'VIS STOP cijfers'!F46</f>
        <v>VWS</v>
      </c>
      <c r="G298" s="4">
        <f>'VIS STOP cijfers'!G46</f>
        <v>0</v>
      </c>
      <c r="H298" s="15">
        <f>'VIS STOP cijfers'!H46</f>
        <v>200</v>
      </c>
      <c r="I298" s="625">
        <f>'VIS STOP cijfers'!I46</f>
        <v>0</v>
      </c>
      <c r="J298" s="11">
        <f>'VIS STOP cijfers'!J46</f>
        <v>0</v>
      </c>
      <c r="K298" s="11">
        <f>'VIS STOP cijfers'!K46</f>
        <v>0</v>
      </c>
      <c r="L298" s="11">
        <f>'VIS STOP cijfers'!L46</f>
        <v>0</v>
      </c>
      <c r="M298" s="11">
        <f>'VIS STOP cijfers'!M46</f>
        <v>0</v>
      </c>
      <c r="N298" s="11">
        <f>'VIS STOP cijfers'!N46</f>
        <v>0</v>
      </c>
      <c r="O298" s="11">
        <f>'VIS STOP cijfers'!O46</f>
        <v>0</v>
      </c>
      <c r="P298" s="11">
        <f>'VIS STOP cijfers'!P46</f>
        <v>0</v>
      </c>
      <c r="Q298" s="26">
        <f>'VIS STOP cijfers'!Q46</f>
        <v>200</v>
      </c>
      <c r="R298" s="15">
        <f>'VIS STOP cijfers'!R46</f>
        <v>0</v>
      </c>
      <c r="S298" s="11">
        <f>'VIS STOP cijfers'!S46</f>
        <v>0</v>
      </c>
      <c r="T298" s="11">
        <f>'VIS STOP cijfers'!T46</f>
        <v>200</v>
      </c>
      <c r="U298" s="11">
        <f>'VIS STOP cijfers'!U46</f>
        <v>0</v>
      </c>
      <c r="V298" s="11">
        <f>'VIS STOP cijfers'!V46</f>
        <v>0</v>
      </c>
      <c r="W298" s="11">
        <f>'VIS STOP cijfers'!W46</f>
        <v>0</v>
      </c>
      <c r="X298" s="11">
        <f>'VIS STOP cijfers'!X46</f>
        <v>0</v>
      </c>
      <c r="Y298" s="11">
        <f>'VIS STOP cijfers'!Y46</f>
        <v>0</v>
      </c>
      <c r="Z298" s="49">
        <f>'VIS STOP cijfers'!Z46</f>
        <v>200</v>
      </c>
      <c r="AA298" s="11">
        <f>'VIS STOP cijfers'!AA46</f>
        <v>0</v>
      </c>
      <c r="AB298" s="11">
        <f>'VIS STOP cijfers'!AB46</f>
        <v>0</v>
      </c>
      <c r="AC298" s="11">
        <f>'VIS STOP cijfers'!AC46</f>
        <v>0</v>
      </c>
      <c r="AD298" s="11">
        <f>'VIS STOP cijfers'!AD46</f>
        <v>200</v>
      </c>
      <c r="AE298" s="11">
        <f>'VIS STOP cijfers'!AE46</f>
        <v>0</v>
      </c>
      <c r="AF298" s="11">
        <f>'VIS STOP cijfers'!AF46</f>
        <v>0</v>
      </c>
      <c r="AG298" s="49">
        <f>'VIS STOP cijfers'!AG46</f>
        <v>0</v>
      </c>
      <c r="AH298" s="11">
        <f>'VIS STOP cijfers'!AH46</f>
        <v>0</v>
      </c>
      <c r="AI298" s="11">
        <f>'VIS STOP cijfers'!AI46</f>
        <v>0</v>
      </c>
      <c r="AJ298" s="11">
        <f>'VIS STOP cijfers'!AJ46</f>
        <v>0</v>
      </c>
      <c r="AK298" s="11">
        <f>'VIS STOP cijfers'!AK46</f>
        <v>0</v>
      </c>
      <c r="AL298" s="49">
        <f>'VIS STOP cijfers'!AL46</f>
        <v>0</v>
      </c>
      <c r="AM298" s="11">
        <f>'VIS STOP cijfers'!AM46</f>
        <v>0</v>
      </c>
      <c r="AN298" s="11">
        <f>'VIS STOP cijfers'!AN46</f>
        <v>50</v>
      </c>
      <c r="AO298" s="11">
        <f>'VIS STOP cijfers'!AO46</f>
        <v>50</v>
      </c>
      <c r="AP298" s="11">
        <f>'VIS STOP cijfers'!AP46</f>
        <v>50</v>
      </c>
      <c r="AQ298" s="11">
        <f>'VIS STOP cijfers'!AQ46</f>
        <v>50</v>
      </c>
      <c r="AR298" s="49">
        <f>'VIS STOP cijfers'!AR46</f>
        <v>0</v>
      </c>
      <c r="AS298" s="11">
        <f>'VIS STOP cijfers'!AS46</f>
        <v>0</v>
      </c>
      <c r="AT298" s="11">
        <f>'VIS STOP cijfers'!AT46</f>
        <v>0</v>
      </c>
      <c r="AU298" s="11">
        <f>'VIS STOP cijfers'!AU46</f>
        <v>0</v>
      </c>
      <c r="AV298" s="11">
        <f>'VIS STOP cijfers'!AV46</f>
        <v>0</v>
      </c>
      <c r="AW298" s="11">
        <f>'VIS STOP cijfers'!AW46</f>
        <v>0</v>
      </c>
      <c r="AX298" s="11">
        <f>'VIS STOP cijfers'!AX46</f>
        <v>0</v>
      </c>
      <c r="AY298" s="11">
        <f>'VIS STOP cijfers'!AY46</f>
        <v>0</v>
      </c>
      <c r="AZ298" s="11">
        <f>'VIS STOP cijfers'!AZ46</f>
        <v>0</v>
      </c>
      <c r="BA298" s="11">
        <f>'VIS STOP cijfers'!BA46</f>
        <v>0</v>
      </c>
      <c r="BB298" s="11">
        <f>'VIS STOP cijfers'!BB46</f>
        <v>0</v>
      </c>
      <c r="BC298" s="49">
        <f>'VIS STOP cijfers'!BC46</f>
        <v>0</v>
      </c>
      <c r="BD298" s="11">
        <f>'VIS STOP cijfers'!BD46</f>
        <v>0</v>
      </c>
      <c r="BE298" s="11">
        <f>'VIS STOP cijfers'!BE46</f>
        <v>0</v>
      </c>
      <c r="BF298" s="11">
        <f>'VIS STOP cijfers'!BF46</f>
        <v>0</v>
      </c>
      <c r="BG298" s="11">
        <f>'VIS STOP cijfers'!BG46</f>
        <v>0</v>
      </c>
      <c r="BH298" s="11">
        <f>'VIS STOP cijfers'!BH46</f>
        <v>0</v>
      </c>
      <c r="BI298" s="11">
        <f>'VIS STOP cijfers'!BI46</f>
        <v>0</v>
      </c>
      <c r="BJ298" s="11">
        <f>'VIS STOP cijfers'!BJ46</f>
        <v>0</v>
      </c>
      <c r="BK298" s="49">
        <f>'VIS STOP cijfers'!BK46</f>
        <v>0</v>
      </c>
      <c r="BL298" s="11">
        <f>'VIS STOP cijfers'!BL46</f>
        <v>0</v>
      </c>
      <c r="BM298" s="11">
        <f>'VIS STOP cijfers'!BM46</f>
        <v>0</v>
      </c>
      <c r="BN298" s="11">
        <f>'VIS STOP cijfers'!BN46</f>
        <v>0</v>
      </c>
      <c r="BO298" s="11">
        <f>'VIS STOP cijfers'!BO46</f>
        <v>0</v>
      </c>
      <c r="BP298" s="11">
        <f>'VIS STOP cijfers'!BP46</f>
        <v>0</v>
      </c>
      <c r="BQ298" s="49">
        <f>'VIS STOP cijfers'!BQ46</f>
        <v>0</v>
      </c>
      <c r="BR298" s="11">
        <f>'VIS STOP cijfers'!BR46</f>
        <v>0</v>
      </c>
      <c r="BS298" s="11">
        <f>'VIS STOP cijfers'!BS46</f>
        <v>0</v>
      </c>
      <c r="BT298" s="11">
        <f>'VIS STOP cijfers'!BT46</f>
        <v>0</v>
      </c>
      <c r="BU298" s="11">
        <f>'VIS STOP cijfers'!BU46</f>
        <v>0</v>
      </c>
      <c r="BV298" s="11">
        <f>'VIS STOP cijfers'!BV46</f>
        <v>0</v>
      </c>
      <c r="BW298" s="11">
        <f>'VIS STOP cijfers'!BW46</f>
        <v>0</v>
      </c>
      <c r="BX298" s="47">
        <f>'VIS STOP cijfers'!BX46</f>
        <v>0</v>
      </c>
      <c r="BY298" s="49">
        <f>'VIS STOP cijfers'!BY46</f>
        <v>200</v>
      </c>
      <c r="BZ298" s="11">
        <f>'VIS STOP cijfers'!BZ46</f>
        <v>0</v>
      </c>
      <c r="CA298" s="11">
        <f>'VIS STOP cijfers'!CA46</f>
        <v>0</v>
      </c>
      <c r="CB298" s="11">
        <f>'VIS STOP cijfers'!CB46</f>
        <v>0</v>
      </c>
      <c r="CC298" s="11">
        <f>'VIS STOP cijfers'!CC46</f>
        <v>0</v>
      </c>
      <c r="CD298" s="11">
        <f>'VIS STOP cijfers'!CD46</f>
        <v>0</v>
      </c>
      <c r="CE298" s="11">
        <f>'VIS STOP cijfers'!CE46</f>
        <v>0</v>
      </c>
      <c r="CF298" s="11">
        <f>'VIS STOP cijfers'!CF46</f>
        <v>0</v>
      </c>
      <c r="CG298" s="11">
        <f>'VIS STOP cijfers'!CG46</f>
        <v>0</v>
      </c>
      <c r="CH298" s="11">
        <f>'VIS STOP cijfers'!CH46</f>
        <v>0</v>
      </c>
      <c r="CI298" s="11">
        <f>'VIS STOP cijfers'!CI46</f>
        <v>0</v>
      </c>
      <c r="CJ298" s="11">
        <f>'VIS STOP cijfers'!CJ46</f>
        <v>0</v>
      </c>
      <c r="CK298" s="11">
        <f>'VIS STOP cijfers'!CK46</f>
        <v>0</v>
      </c>
      <c r="CL298" s="49">
        <f>'VIS STOP cijfers'!CL46</f>
        <v>0</v>
      </c>
      <c r="CM298" s="11">
        <f>'VIS STOP cijfers'!CM46</f>
        <v>0</v>
      </c>
      <c r="CN298" s="11">
        <f>'VIS STOP cijfers'!CN46</f>
        <v>0</v>
      </c>
      <c r="CO298" s="11">
        <f>'VIS STOP cijfers'!CO46</f>
        <v>0</v>
      </c>
      <c r="CP298" s="11">
        <f>'VIS STOP cijfers'!CP46</f>
        <v>0</v>
      </c>
      <c r="CQ298" s="11">
        <f>'VIS STOP cijfers'!CQ46</f>
        <v>0</v>
      </c>
      <c r="CR298" s="11">
        <f>'VIS STOP cijfers'!CR46</f>
        <v>0</v>
      </c>
      <c r="CS298" s="11">
        <f>'VIS STOP cijfers'!CS46</f>
        <v>0</v>
      </c>
      <c r="CT298" s="11">
        <f>'VIS STOP cijfers'!CT46</f>
        <v>0</v>
      </c>
      <c r="CU298" s="11">
        <f>'VIS STOP cijfers'!CU46</f>
        <v>0</v>
      </c>
      <c r="CV298" s="11">
        <f>'VIS STOP cijfers'!CV46</f>
        <v>0</v>
      </c>
      <c r="CW298" s="11">
        <f>'VIS STOP cijfers'!CW46</f>
        <v>0</v>
      </c>
      <c r="CX298" s="11">
        <f>'VIS STOP cijfers'!CX46</f>
        <v>0</v>
      </c>
      <c r="CY298" s="26">
        <f>'VIS STOP cijfers'!CY46</f>
        <v>0</v>
      </c>
      <c r="CZ298" s="11">
        <f>'VIS STOP cijfers'!CZ46</f>
        <v>0</v>
      </c>
      <c r="DA298" s="11">
        <f>'VIS STOP cijfers'!DA46</f>
        <v>0</v>
      </c>
      <c r="DB298" s="11">
        <f>'VIS STOP cijfers'!DB46</f>
        <v>0</v>
      </c>
      <c r="DC298" s="11">
        <f>'VIS STOP cijfers'!DC46</f>
        <v>0</v>
      </c>
      <c r="DD298" s="11">
        <f>'VIS STOP cijfers'!DD46</f>
        <v>0</v>
      </c>
      <c r="DE298" s="11">
        <f>'VIS STOP cijfers'!DE46</f>
        <v>0</v>
      </c>
      <c r="DF298" s="11">
        <f>'VIS STOP cijfers'!DF46</f>
        <v>0</v>
      </c>
      <c r="DG298" s="11">
        <f>'VIS STOP cijfers'!DG46</f>
        <v>0</v>
      </c>
      <c r="DH298" s="11">
        <f>'VIS STOP cijfers'!DH46</f>
        <v>0</v>
      </c>
      <c r="DI298" s="11">
        <f>'VIS STOP cijfers'!DI46</f>
        <v>0</v>
      </c>
      <c r="DJ298" s="11">
        <f>'VIS STOP cijfers'!DJ46</f>
        <v>0</v>
      </c>
      <c r="DK298" s="11">
        <f>'VIS STOP cijfers'!DK46</f>
        <v>0</v>
      </c>
      <c r="DL298" s="26">
        <f>'VIS STOP cijfers'!DL46</f>
        <v>0</v>
      </c>
    </row>
    <row r="299" spans="1:116" s="165" customFormat="1">
      <c r="A299" s="47">
        <f>'VIS STOP cijfers'!A47</f>
        <v>0</v>
      </c>
      <c r="B299" s="49" t="str">
        <f>'VIS STOP cijfers'!B47</f>
        <v>WVNT</v>
      </c>
      <c r="C299" s="4" t="str">
        <f>'VIS STOP cijfers'!C47</f>
        <v>Visketen</v>
      </c>
      <c r="D299" s="4" t="str">
        <f>'VIS STOP cijfers'!D47</f>
        <v>VIS Voedselveiligheid niet retribueerbaar VWS</v>
      </c>
      <c r="E299" s="13" t="str">
        <f>'VIS STOP cijfers'!E47</f>
        <v>Regulier laboratorium onderzoek microbiologisch: E. Coli, Noro virus en hepatitis A in levende tweekleppige weekdieren (officiele controle retail)</v>
      </c>
      <c r="F299" s="5" t="str">
        <f>'VIS STOP cijfers'!F47</f>
        <v>VWS</v>
      </c>
      <c r="G299" s="4">
        <f>'VIS STOP cijfers'!G47</f>
        <v>0</v>
      </c>
      <c r="H299" s="15">
        <f>'VIS STOP cijfers'!H47</f>
        <v>50</v>
      </c>
      <c r="I299" s="625">
        <f>'VIS STOP cijfers'!I47</f>
        <v>0</v>
      </c>
      <c r="J299" s="11">
        <f>'VIS STOP cijfers'!J47</f>
        <v>0</v>
      </c>
      <c r="K299" s="11">
        <f>'VIS STOP cijfers'!K47</f>
        <v>0</v>
      </c>
      <c r="L299" s="11">
        <f>'VIS STOP cijfers'!L47</f>
        <v>0</v>
      </c>
      <c r="M299" s="11">
        <f>'VIS STOP cijfers'!M47</f>
        <v>0</v>
      </c>
      <c r="N299" s="11">
        <f>'VIS STOP cijfers'!N47</f>
        <v>0</v>
      </c>
      <c r="O299" s="11">
        <f>'VIS STOP cijfers'!O47</f>
        <v>0</v>
      </c>
      <c r="P299" s="11">
        <f>'VIS STOP cijfers'!P47</f>
        <v>0</v>
      </c>
      <c r="Q299" s="26">
        <f>'VIS STOP cijfers'!Q47</f>
        <v>50</v>
      </c>
      <c r="R299" s="15">
        <f>'VIS STOP cijfers'!R47</f>
        <v>0</v>
      </c>
      <c r="S299" s="11">
        <f>'VIS STOP cijfers'!S47</f>
        <v>0</v>
      </c>
      <c r="T299" s="11">
        <f>'VIS STOP cijfers'!T47</f>
        <v>50</v>
      </c>
      <c r="U299" s="11">
        <f>'VIS STOP cijfers'!U47</f>
        <v>0</v>
      </c>
      <c r="V299" s="11">
        <f>'VIS STOP cijfers'!V47</f>
        <v>0</v>
      </c>
      <c r="W299" s="11">
        <f>'VIS STOP cijfers'!W47</f>
        <v>0</v>
      </c>
      <c r="X299" s="11">
        <f>'VIS STOP cijfers'!X47</f>
        <v>0</v>
      </c>
      <c r="Y299" s="11">
        <f>'VIS STOP cijfers'!Y47</f>
        <v>0</v>
      </c>
      <c r="Z299" s="49">
        <f>'VIS STOP cijfers'!Z47</f>
        <v>50</v>
      </c>
      <c r="AA299" s="11">
        <f>'VIS STOP cijfers'!AA47</f>
        <v>0</v>
      </c>
      <c r="AB299" s="11">
        <f>'VIS STOP cijfers'!AB47</f>
        <v>0</v>
      </c>
      <c r="AC299" s="11">
        <f>'VIS STOP cijfers'!AC47</f>
        <v>0</v>
      </c>
      <c r="AD299" s="11">
        <f>'VIS STOP cijfers'!AD47</f>
        <v>50</v>
      </c>
      <c r="AE299" s="11">
        <f>'VIS STOP cijfers'!AE47</f>
        <v>0</v>
      </c>
      <c r="AF299" s="11">
        <f>'VIS STOP cijfers'!AF47</f>
        <v>0</v>
      </c>
      <c r="AG299" s="49">
        <f>'VIS STOP cijfers'!AG47</f>
        <v>0</v>
      </c>
      <c r="AH299" s="11">
        <f>'VIS STOP cijfers'!AH47</f>
        <v>0</v>
      </c>
      <c r="AI299" s="11">
        <f>'VIS STOP cijfers'!AI47</f>
        <v>0</v>
      </c>
      <c r="AJ299" s="11">
        <f>'VIS STOP cijfers'!AJ47</f>
        <v>0</v>
      </c>
      <c r="AK299" s="11">
        <f>'VIS STOP cijfers'!AK47</f>
        <v>0</v>
      </c>
      <c r="AL299" s="49">
        <f>'VIS STOP cijfers'!AL47</f>
        <v>0</v>
      </c>
      <c r="AM299" s="11">
        <f>'VIS STOP cijfers'!AM47</f>
        <v>0</v>
      </c>
      <c r="AN299" s="11">
        <f>'VIS STOP cijfers'!AN47</f>
        <v>13</v>
      </c>
      <c r="AO299" s="11">
        <f>'VIS STOP cijfers'!AO47</f>
        <v>13</v>
      </c>
      <c r="AP299" s="11">
        <f>'VIS STOP cijfers'!AP47</f>
        <v>12</v>
      </c>
      <c r="AQ299" s="11">
        <f>'VIS STOP cijfers'!AQ47</f>
        <v>12</v>
      </c>
      <c r="AR299" s="49">
        <f>'VIS STOP cijfers'!AR47</f>
        <v>0</v>
      </c>
      <c r="AS299" s="11">
        <f>'VIS STOP cijfers'!AS47</f>
        <v>0</v>
      </c>
      <c r="AT299" s="11">
        <f>'VIS STOP cijfers'!AT47</f>
        <v>0</v>
      </c>
      <c r="AU299" s="11">
        <f>'VIS STOP cijfers'!AU47</f>
        <v>0</v>
      </c>
      <c r="AV299" s="11">
        <f>'VIS STOP cijfers'!AV47</f>
        <v>0</v>
      </c>
      <c r="AW299" s="11">
        <f>'VIS STOP cijfers'!AW47</f>
        <v>0</v>
      </c>
      <c r="AX299" s="11">
        <f>'VIS STOP cijfers'!AX47</f>
        <v>0</v>
      </c>
      <c r="AY299" s="11">
        <f>'VIS STOP cijfers'!AY47</f>
        <v>0</v>
      </c>
      <c r="AZ299" s="11">
        <f>'VIS STOP cijfers'!AZ47</f>
        <v>0</v>
      </c>
      <c r="BA299" s="11">
        <f>'VIS STOP cijfers'!BA47</f>
        <v>0</v>
      </c>
      <c r="BB299" s="11">
        <f>'VIS STOP cijfers'!BB47</f>
        <v>0</v>
      </c>
      <c r="BC299" s="49">
        <f>'VIS STOP cijfers'!BC47</f>
        <v>0</v>
      </c>
      <c r="BD299" s="11">
        <f>'VIS STOP cijfers'!BD47</f>
        <v>0</v>
      </c>
      <c r="BE299" s="11">
        <f>'VIS STOP cijfers'!BE47</f>
        <v>0</v>
      </c>
      <c r="BF299" s="11">
        <f>'VIS STOP cijfers'!BF47</f>
        <v>0</v>
      </c>
      <c r="BG299" s="11">
        <f>'VIS STOP cijfers'!BG47</f>
        <v>0</v>
      </c>
      <c r="BH299" s="11">
        <f>'VIS STOP cijfers'!BH47</f>
        <v>0</v>
      </c>
      <c r="BI299" s="11">
        <f>'VIS STOP cijfers'!BI47</f>
        <v>0</v>
      </c>
      <c r="BJ299" s="11">
        <f>'VIS STOP cijfers'!BJ47</f>
        <v>0</v>
      </c>
      <c r="BK299" s="49">
        <f>'VIS STOP cijfers'!BK47</f>
        <v>0</v>
      </c>
      <c r="BL299" s="11">
        <f>'VIS STOP cijfers'!BL47</f>
        <v>0</v>
      </c>
      <c r="BM299" s="11">
        <f>'VIS STOP cijfers'!BM47</f>
        <v>0</v>
      </c>
      <c r="BN299" s="11">
        <f>'VIS STOP cijfers'!BN47</f>
        <v>0</v>
      </c>
      <c r="BO299" s="11">
        <f>'VIS STOP cijfers'!BO47</f>
        <v>0</v>
      </c>
      <c r="BP299" s="11">
        <f>'VIS STOP cijfers'!BP47</f>
        <v>0</v>
      </c>
      <c r="BQ299" s="49">
        <f>'VIS STOP cijfers'!BQ47</f>
        <v>0</v>
      </c>
      <c r="BR299" s="11">
        <f>'VIS STOP cijfers'!BR47</f>
        <v>0</v>
      </c>
      <c r="BS299" s="11">
        <f>'VIS STOP cijfers'!BS47</f>
        <v>0</v>
      </c>
      <c r="BT299" s="11">
        <f>'VIS STOP cijfers'!BT47</f>
        <v>0</v>
      </c>
      <c r="BU299" s="11">
        <f>'VIS STOP cijfers'!BU47</f>
        <v>0</v>
      </c>
      <c r="BV299" s="11">
        <f>'VIS STOP cijfers'!BV47</f>
        <v>0</v>
      </c>
      <c r="BW299" s="11">
        <f>'VIS STOP cijfers'!BW47</f>
        <v>0</v>
      </c>
      <c r="BX299" s="47">
        <f>'VIS STOP cijfers'!BX47</f>
        <v>0</v>
      </c>
      <c r="BY299" s="49">
        <f>'VIS STOP cijfers'!BY47</f>
        <v>50</v>
      </c>
      <c r="BZ299" s="11">
        <f>'VIS STOP cijfers'!BZ47</f>
        <v>0</v>
      </c>
      <c r="CA299" s="11">
        <f>'VIS STOP cijfers'!CA47</f>
        <v>0</v>
      </c>
      <c r="CB299" s="11">
        <f>'VIS STOP cijfers'!CB47</f>
        <v>0</v>
      </c>
      <c r="CC299" s="11">
        <f>'VIS STOP cijfers'!CC47</f>
        <v>0</v>
      </c>
      <c r="CD299" s="11">
        <f>'VIS STOP cijfers'!CD47</f>
        <v>0</v>
      </c>
      <c r="CE299" s="11">
        <f>'VIS STOP cijfers'!CE47</f>
        <v>0</v>
      </c>
      <c r="CF299" s="11">
        <f>'VIS STOP cijfers'!CF47</f>
        <v>0</v>
      </c>
      <c r="CG299" s="11">
        <f>'VIS STOP cijfers'!CG47</f>
        <v>0</v>
      </c>
      <c r="CH299" s="11">
        <f>'VIS STOP cijfers'!CH47</f>
        <v>0</v>
      </c>
      <c r="CI299" s="11">
        <f>'VIS STOP cijfers'!CI47</f>
        <v>0</v>
      </c>
      <c r="CJ299" s="11">
        <f>'VIS STOP cijfers'!CJ47</f>
        <v>0</v>
      </c>
      <c r="CK299" s="11">
        <f>'VIS STOP cijfers'!CK47</f>
        <v>0</v>
      </c>
      <c r="CL299" s="49">
        <f>'VIS STOP cijfers'!CL47</f>
        <v>0</v>
      </c>
      <c r="CM299" s="11">
        <f>'VIS STOP cijfers'!CM47</f>
        <v>0</v>
      </c>
      <c r="CN299" s="11">
        <f>'VIS STOP cijfers'!CN47</f>
        <v>0</v>
      </c>
      <c r="CO299" s="11">
        <f>'VIS STOP cijfers'!CO47</f>
        <v>0</v>
      </c>
      <c r="CP299" s="11">
        <f>'VIS STOP cijfers'!CP47</f>
        <v>0</v>
      </c>
      <c r="CQ299" s="11">
        <f>'VIS STOP cijfers'!CQ47</f>
        <v>0</v>
      </c>
      <c r="CR299" s="11">
        <f>'VIS STOP cijfers'!CR47</f>
        <v>0</v>
      </c>
      <c r="CS299" s="11">
        <f>'VIS STOP cijfers'!CS47</f>
        <v>0</v>
      </c>
      <c r="CT299" s="11">
        <f>'VIS STOP cijfers'!CT47</f>
        <v>0</v>
      </c>
      <c r="CU299" s="11">
        <f>'VIS STOP cijfers'!CU47</f>
        <v>0</v>
      </c>
      <c r="CV299" s="11">
        <f>'VIS STOP cijfers'!CV47</f>
        <v>0</v>
      </c>
      <c r="CW299" s="11">
        <f>'VIS STOP cijfers'!CW47</f>
        <v>0</v>
      </c>
      <c r="CX299" s="11">
        <f>'VIS STOP cijfers'!CX47</f>
        <v>0</v>
      </c>
      <c r="CY299" s="26">
        <f>'VIS STOP cijfers'!CY47</f>
        <v>0</v>
      </c>
      <c r="CZ299" s="11">
        <f>'VIS STOP cijfers'!CZ47</f>
        <v>0</v>
      </c>
      <c r="DA299" s="11">
        <f>'VIS STOP cijfers'!DA47</f>
        <v>0</v>
      </c>
      <c r="DB299" s="11">
        <f>'VIS STOP cijfers'!DB47</f>
        <v>0</v>
      </c>
      <c r="DC299" s="11">
        <f>'VIS STOP cijfers'!DC47</f>
        <v>0</v>
      </c>
      <c r="DD299" s="11">
        <f>'VIS STOP cijfers'!DD47</f>
        <v>0</v>
      </c>
      <c r="DE299" s="11">
        <f>'VIS STOP cijfers'!DE47</f>
        <v>0</v>
      </c>
      <c r="DF299" s="11">
        <f>'VIS STOP cijfers'!DF47</f>
        <v>0</v>
      </c>
      <c r="DG299" s="11">
        <f>'VIS STOP cijfers'!DG47</f>
        <v>0</v>
      </c>
      <c r="DH299" s="11">
        <f>'VIS STOP cijfers'!DH47</f>
        <v>0</v>
      </c>
      <c r="DI299" s="11">
        <f>'VIS STOP cijfers'!DI47</f>
        <v>0</v>
      </c>
      <c r="DJ299" s="11">
        <f>'VIS STOP cijfers'!DJ47</f>
        <v>0</v>
      </c>
      <c r="DK299" s="11">
        <f>'VIS STOP cijfers'!DK47</f>
        <v>0</v>
      </c>
      <c r="DL299" s="26">
        <f>'VIS STOP cijfers'!DL47</f>
        <v>0</v>
      </c>
    </row>
    <row r="300" spans="1:116" s="165" customFormat="1">
      <c r="A300" s="47">
        <f>'VIS STOP cijfers'!A48</f>
        <v>0</v>
      </c>
      <c r="B300" s="49" t="str">
        <f>'VIS STOP cijfers'!B48</f>
        <v>WVNT</v>
      </c>
      <c r="C300" s="4" t="str">
        <f>'VIS STOP cijfers'!C48</f>
        <v>Visketen</v>
      </c>
      <c r="D300" s="4" t="str">
        <f>'VIS STOP cijfers'!D48</f>
        <v>VIS Voedselveiligheid niet retribueerbaar VWS</v>
      </c>
      <c r="E300" s="13" t="str">
        <f>'VIS STOP cijfers'!E48</f>
        <v>Regulier laboratorium onderzoek microbiologisch: Verificatie E. Coli in Pectinidae geogst buiten geclassificeerd gebied (officiele controle aanlanding)</v>
      </c>
      <c r="F300" s="5" t="str">
        <f>'VIS STOP cijfers'!F48</f>
        <v>VWS</v>
      </c>
      <c r="G300" s="4">
        <f>'VIS STOP cijfers'!G48</f>
        <v>0</v>
      </c>
      <c r="H300" s="15">
        <f>'VIS STOP cijfers'!H48</f>
        <v>10</v>
      </c>
      <c r="I300" s="625">
        <f>'VIS STOP cijfers'!I48</f>
        <v>0</v>
      </c>
      <c r="J300" s="11">
        <f>'VIS STOP cijfers'!J48</f>
        <v>0</v>
      </c>
      <c r="K300" s="11">
        <f>'VIS STOP cijfers'!K48</f>
        <v>0</v>
      </c>
      <c r="L300" s="11">
        <f>'VIS STOP cijfers'!L48</f>
        <v>0</v>
      </c>
      <c r="M300" s="11">
        <f>'VIS STOP cijfers'!M48</f>
        <v>0</v>
      </c>
      <c r="N300" s="11">
        <f>'VIS STOP cijfers'!N48</f>
        <v>0</v>
      </c>
      <c r="O300" s="11">
        <f>'VIS STOP cijfers'!O48</f>
        <v>0</v>
      </c>
      <c r="P300" s="11">
        <f>'VIS STOP cijfers'!P48</f>
        <v>0</v>
      </c>
      <c r="Q300" s="26">
        <f>'VIS STOP cijfers'!Q48</f>
        <v>10</v>
      </c>
      <c r="R300" s="15">
        <f>'VIS STOP cijfers'!R48</f>
        <v>0</v>
      </c>
      <c r="S300" s="11">
        <f>'VIS STOP cijfers'!S48</f>
        <v>0</v>
      </c>
      <c r="T300" s="11">
        <f>'VIS STOP cijfers'!T48</f>
        <v>10</v>
      </c>
      <c r="U300" s="11">
        <f>'VIS STOP cijfers'!U48</f>
        <v>0</v>
      </c>
      <c r="V300" s="11">
        <f>'VIS STOP cijfers'!V48</f>
        <v>0</v>
      </c>
      <c r="W300" s="11">
        <f>'VIS STOP cijfers'!W48</f>
        <v>0</v>
      </c>
      <c r="X300" s="11">
        <f>'VIS STOP cijfers'!X48</f>
        <v>0</v>
      </c>
      <c r="Y300" s="11">
        <f>'VIS STOP cijfers'!Y48</f>
        <v>0</v>
      </c>
      <c r="Z300" s="49">
        <f>'VIS STOP cijfers'!Z48</f>
        <v>10</v>
      </c>
      <c r="AA300" s="11">
        <f>'VIS STOP cijfers'!AA48</f>
        <v>0</v>
      </c>
      <c r="AB300" s="11">
        <f>'VIS STOP cijfers'!AB48</f>
        <v>0</v>
      </c>
      <c r="AC300" s="11">
        <f>'VIS STOP cijfers'!AC48</f>
        <v>0</v>
      </c>
      <c r="AD300" s="11">
        <f>'VIS STOP cijfers'!AD48</f>
        <v>10</v>
      </c>
      <c r="AE300" s="11">
        <f>'VIS STOP cijfers'!AE48</f>
        <v>0</v>
      </c>
      <c r="AF300" s="11">
        <f>'VIS STOP cijfers'!AF48</f>
        <v>0</v>
      </c>
      <c r="AG300" s="49">
        <f>'VIS STOP cijfers'!AG48</f>
        <v>0</v>
      </c>
      <c r="AH300" s="11">
        <f>'VIS STOP cijfers'!AH48</f>
        <v>0</v>
      </c>
      <c r="AI300" s="11">
        <f>'VIS STOP cijfers'!AI48</f>
        <v>0</v>
      </c>
      <c r="AJ300" s="11">
        <f>'VIS STOP cijfers'!AJ48</f>
        <v>0</v>
      </c>
      <c r="AK300" s="11">
        <f>'VIS STOP cijfers'!AK48</f>
        <v>0</v>
      </c>
      <c r="AL300" s="49">
        <f>'VIS STOP cijfers'!AL48</f>
        <v>0</v>
      </c>
      <c r="AM300" s="11">
        <f>'VIS STOP cijfers'!AM48</f>
        <v>0</v>
      </c>
      <c r="AN300" s="11">
        <f>'VIS STOP cijfers'!AN48</f>
        <v>2.5</v>
      </c>
      <c r="AO300" s="11">
        <f>'VIS STOP cijfers'!AO48</f>
        <v>3</v>
      </c>
      <c r="AP300" s="11">
        <f>'VIS STOP cijfers'!AP48</f>
        <v>2</v>
      </c>
      <c r="AQ300" s="11">
        <f>'VIS STOP cijfers'!AQ48</f>
        <v>2</v>
      </c>
      <c r="AR300" s="49">
        <f>'VIS STOP cijfers'!AR48</f>
        <v>0.5</v>
      </c>
      <c r="AS300" s="11">
        <f>'VIS STOP cijfers'!AS48</f>
        <v>0</v>
      </c>
      <c r="AT300" s="11">
        <f>'VIS STOP cijfers'!AT48</f>
        <v>0</v>
      </c>
      <c r="AU300" s="11">
        <f>'VIS STOP cijfers'!AU48</f>
        <v>0</v>
      </c>
      <c r="AV300" s="11">
        <f>'VIS STOP cijfers'!AV48</f>
        <v>0</v>
      </c>
      <c r="AW300" s="11">
        <f>'VIS STOP cijfers'!AW48</f>
        <v>0</v>
      </c>
      <c r="AX300" s="11">
        <f>'VIS STOP cijfers'!AX48</f>
        <v>0</v>
      </c>
      <c r="AY300" s="11">
        <f>'VIS STOP cijfers'!AY48</f>
        <v>0</v>
      </c>
      <c r="AZ300" s="11">
        <f>'VIS STOP cijfers'!AZ48</f>
        <v>0</v>
      </c>
      <c r="BA300" s="11">
        <f>'VIS STOP cijfers'!BA48</f>
        <v>0</v>
      </c>
      <c r="BB300" s="11">
        <f>'VIS STOP cijfers'!BB48</f>
        <v>0</v>
      </c>
      <c r="BC300" s="49">
        <f>'VIS STOP cijfers'!BC48</f>
        <v>0</v>
      </c>
      <c r="BD300" s="11">
        <f>'VIS STOP cijfers'!BD48</f>
        <v>0</v>
      </c>
      <c r="BE300" s="11">
        <f>'VIS STOP cijfers'!BE48</f>
        <v>0</v>
      </c>
      <c r="BF300" s="11">
        <f>'VIS STOP cijfers'!BF48</f>
        <v>0</v>
      </c>
      <c r="BG300" s="11">
        <f>'VIS STOP cijfers'!BG48</f>
        <v>0</v>
      </c>
      <c r="BH300" s="11">
        <f>'VIS STOP cijfers'!BH48</f>
        <v>0</v>
      </c>
      <c r="BI300" s="11">
        <f>'VIS STOP cijfers'!BI48</f>
        <v>0</v>
      </c>
      <c r="BJ300" s="11">
        <f>'VIS STOP cijfers'!BJ48</f>
        <v>0</v>
      </c>
      <c r="BK300" s="49">
        <f>'VIS STOP cijfers'!BK48</f>
        <v>0</v>
      </c>
      <c r="BL300" s="11">
        <f>'VIS STOP cijfers'!BL48</f>
        <v>0</v>
      </c>
      <c r="BM300" s="11">
        <f>'VIS STOP cijfers'!BM48</f>
        <v>0</v>
      </c>
      <c r="BN300" s="11">
        <f>'VIS STOP cijfers'!BN48</f>
        <v>0</v>
      </c>
      <c r="BO300" s="11">
        <f>'VIS STOP cijfers'!BO48</f>
        <v>0</v>
      </c>
      <c r="BP300" s="11">
        <f>'VIS STOP cijfers'!BP48</f>
        <v>0</v>
      </c>
      <c r="BQ300" s="49">
        <f>'VIS STOP cijfers'!BQ48</f>
        <v>0</v>
      </c>
      <c r="BR300" s="11">
        <f>'VIS STOP cijfers'!BR48</f>
        <v>0</v>
      </c>
      <c r="BS300" s="11">
        <f>'VIS STOP cijfers'!BS48</f>
        <v>0</v>
      </c>
      <c r="BT300" s="11">
        <f>'VIS STOP cijfers'!BT48</f>
        <v>0</v>
      </c>
      <c r="BU300" s="11">
        <f>'VIS STOP cijfers'!BU48</f>
        <v>0</v>
      </c>
      <c r="BV300" s="11">
        <f>'VIS STOP cijfers'!BV48</f>
        <v>0</v>
      </c>
      <c r="BW300" s="11">
        <f>'VIS STOP cijfers'!BW48</f>
        <v>0</v>
      </c>
      <c r="BX300" s="47">
        <f>'VIS STOP cijfers'!BX48</f>
        <v>0</v>
      </c>
      <c r="BY300" s="49">
        <f>'VIS STOP cijfers'!BY48</f>
        <v>9.5</v>
      </c>
      <c r="BZ300" s="11">
        <f>'VIS STOP cijfers'!BZ48</f>
        <v>0</v>
      </c>
      <c r="CA300" s="11">
        <f>'VIS STOP cijfers'!CA48</f>
        <v>0</v>
      </c>
      <c r="CB300" s="11">
        <f>'VIS STOP cijfers'!CB48</f>
        <v>0</v>
      </c>
      <c r="CC300" s="11">
        <f>'VIS STOP cijfers'!CC48</f>
        <v>0</v>
      </c>
      <c r="CD300" s="11">
        <f>'VIS STOP cijfers'!CD48</f>
        <v>0</v>
      </c>
      <c r="CE300" s="11">
        <f>'VIS STOP cijfers'!CE48</f>
        <v>0</v>
      </c>
      <c r="CF300" s="11">
        <f>'VIS STOP cijfers'!CF48</f>
        <v>0</v>
      </c>
      <c r="CG300" s="11">
        <f>'VIS STOP cijfers'!CG48</f>
        <v>0</v>
      </c>
      <c r="CH300" s="11">
        <f>'VIS STOP cijfers'!CH48</f>
        <v>0</v>
      </c>
      <c r="CI300" s="11">
        <f>'VIS STOP cijfers'!CI48</f>
        <v>0</v>
      </c>
      <c r="CJ300" s="11">
        <f>'VIS STOP cijfers'!CJ48</f>
        <v>0</v>
      </c>
      <c r="CK300" s="11">
        <f>'VIS STOP cijfers'!CK48</f>
        <v>0</v>
      </c>
      <c r="CL300" s="49">
        <f>'VIS STOP cijfers'!CL48</f>
        <v>0</v>
      </c>
      <c r="CM300" s="11">
        <f>'VIS STOP cijfers'!CM48</f>
        <v>0</v>
      </c>
      <c r="CN300" s="11">
        <f>'VIS STOP cijfers'!CN48</f>
        <v>0</v>
      </c>
      <c r="CO300" s="11">
        <f>'VIS STOP cijfers'!CO48</f>
        <v>0</v>
      </c>
      <c r="CP300" s="11">
        <f>'VIS STOP cijfers'!CP48</f>
        <v>0</v>
      </c>
      <c r="CQ300" s="11">
        <f>'VIS STOP cijfers'!CQ48</f>
        <v>0</v>
      </c>
      <c r="CR300" s="11">
        <f>'VIS STOP cijfers'!CR48</f>
        <v>0</v>
      </c>
      <c r="CS300" s="11">
        <f>'VIS STOP cijfers'!CS48</f>
        <v>0</v>
      </c>
      <c r="CT300" s="11">
        <f>'VIS STOP cijfers'!CT48</f>
        <v>0</v>
      </c>
      <c r="CU300" s="11">
        <f>'VIS STOP cijfers'!CU48</f>
        <v>0</v>
      </c>
      <c r="CV300" s="11">
        <f>'VIS STOP cijfers'!CV48</f>
        <v>0</v>
      </c>
      <c r="CW300" s="11">
        <f>'VIS STOP cijfers'!CW48</f>
        <v>0</v>
      </c>
      <c r="CX300" s="11">
        <f>'VIS STOP cijfers'!CX48</f>
        <v>0</v>
      </c>
      <c r="CY300" s="26">
        <f>'VIS STOP cijfers'!CY48</f>
        <v>0</v>
      </c>
      <c r="CZ300" s="11">
        <f>'VIS STOP cijfers'!CZ48</f>
        <v>0</v>
      </c>
      <c r="DA300" s="11">
        <f>'VIS STOP cijfers'!DA48</f>
        <v>0</v>
      </c>
      <c r="DB300" s="11">
        <f>'VIS STOP cijfers'!DB48</f>
        <v>0</v>
      </c>
      <c r="DC300" s="11">
        <f>'VIS STOP cijfers'!DC48</f>
        <v>0</v>
      </c>
      <c r="DD300" s="11">
        <f>'VIS STOP cijfers'!DD48</f>
        <v>0</v>
      </c>
      <c r="DE300" s="11">
        <f>'VIS STOP cijfers'!DE48</f>
        <v>0</v>
      </c>
      <c r="DF300" s="11">
        <f>'VIS STOP cijfers'!DF48</f>
        <v>0</v>
      </c>
      <c r="DG300" s="11">
        <f>'VIS STOP cijfers'!DG48</f>
        <v>0</v>
      </c>
      <c r="DH300" s="11">
        <f>'VIS STOP cijfers'!DH48</f>
        <v>0</v>
      </c>
      <c r="DI300" s="11">
        <f>'VIS STOP cijfers'!DI48</f>
        <v>0</v>
      </c>
      <c r="DJ300" s="11">
        <f>'VIS STOP cijfers'!DJ48</f>
        <v>0</v>
      </c>
      <c r="DK300" s="11">
        <f>'VIS STOP cijfers'!DK48</f>
        <v>0</v>
      </c>
      <c r="DL300" s="26">
        <f>'VIS STOP cijfers'!DL48</f>
        <v>0</v>
      </c>
    </row>
    <row r="301" spans="1:116" s="165" customFormat="1">
      <c r="A301" s="47">
        <f>'VIS STOP cijfers'!A49</f>
        <v>0</v>
      </c>
      <c r="B301" s="49" t="str">
        <f>'VIS STOP cijfers'!B49</f>
        <v>WVNT</v>
      </c>
      <c r="C301" s="4" t="str">
        <f>'VIS STOP cijfers'!C49</f>
        <v>Visketen</v>
      </c>
      <c r="D301" s="4" t="str">
        <f>'VIS STOP cijfers'!D49</f>
        <v>VIS Voedselveiligheid niet retribueerbaar VWS</v>
      </c>
      <c r="E301" s="13" t="str">
        <f>'VIS STOP cijfers'!E49</f>
        <v>Regulier laboratorium onderzoek microbiologisch: Verificatie Salmonella garnalen (FVO)</v>
      </c>
      <c r="F301" s="5" t="str">
        <f>'VIS STOP cijfers'!F49</f>
        <v>VWS</v>
      </c>
      <c r="G301" s="4">
        <f>'VIS STOP cijfers'!G49</f>
        <v>0</v>
      </c>
      <c r="H301" s="15">
        <f>'VIS STOP cijfers'!H49</f>
        <v>25</v>
      </c>
      <c r="I301" s="625">
        <f>'VIS STOP cijfers'!I49</f>
        <v>0</v>
      </c>
      <c r="J301" s="11">
        <f>'VIS STOP cijfers'!J49</f>
        <v>0</v>
      </c>
      <c r="K301" s="11">
        <f>'VIS STOP cijfers'!K49</f>
        <v>0</v>
      </c>
      <c r="L301" s="11">
        <f>'VIS STOP cijfers'!L49</f>
        <v>0</v>
      </c>
      <c r="M301" s="11">
        <f>'VIS STOP cijfers'!M49</f>
        <v>0</v>
      </c>
      <c r="N301" s="11">
        <f>'VIS STOP cijfers'!N49</f>
        <v>0</v>
      </c>
      <c r="O301" s="11">
        <f>'VIS STOP cijfers'!O49</f>
        <v>0</v>
      </c>
      <c r="P301" s="11">
        <f>'VIS STOP cijfers'!P49</f>
        <v>0</v>
      </c>
      <c r="Q301" s="26">
        <f>'VIS STOP cijfers'!Q49</f>
        <v>25</v>
      </c>
      <c r="R301" s="15">
        <f>'VIS STOP cijfers'!R49</f>
        <v>0</v>
      </c>
      <c r="S301" s="11">
        <f>'VIS STOP cijfers'!S49</f>
        <v>0</v>
      </c>
      <c r="T301" s="11">
        <f>'VIS STOP cijfers'!T49</f>
        <v>25</v>
      </c>
      <c r="U301" s="11">
        <f>'VIS STOP cijfers'!U49</f>
        <v>0</v>
      </c>
      <c r="V301" s="11">
        <f>'VIS STOP cijfers'!V49</f>
        <v>0</v>
      </c>
      <c r="W301" s="11">
        <f>'VIS STOP cijfers'!W49</f>
        <v>0</v>
      </c>
      <c r="X301" s="11">
        <f>'VIS STOP cijfers'!X49</f>
        <v>0</v>
      </c>
      <c r="Y301" s="11">
        <f>'VIS STOP cijfers'!Y49</f>
        <v>0</v>
      </c>
      <c r="Z301" s="49">
        <f>'VIS STOP cijfers'!Z49</f>
        <v>25</v>
      </c>
      <c r="AA301" s="11">
        <f>'VIS STOP cijfers'!AA49</f>
        <v>0</v>
      </c>
      <c r="AB301" s="11">
        <f>'VIS STOP cijfers'!AB49</f>
        <v>0</v>
      </c>
      <c r="AC301" s="11">
        <f>'VIS STOP cijfers'!AC49</f>
        <v>0</v>
      </c>
      <c r="AD301" s="11">
        <f>'VIS STOP cijfers'!AD49</f>
        <v>25</v>
      </c>
      <c r="AE301" s="11">
        <f>'VIS STOP cijfers'!AE49</f>
        <v>0</v>
      </c>
      <c r="AF301" s="11">
        <f>'VIS STOP cijfers'!AF49</f>
        <v>0</v>
      </c>
      <c r="AG301" s="49">
        <f>'VIS STOP cijfers'!AG49</f>
        <v>0</v>
      </c>
      <c r="AH301" s="11">
        <f>'VIS STOP cijfers'!AH49</f>
        <v>0</v>
      </c>
      <c r="AI301" s="11">
        <f>'VIS STOP cijfers'!AI49</f>
        <v>0</v>
      </c>
      <c r="AJ301" s="11">
        <f>'VIS STOP cijfers'!AJ49</f>
        <v>0</v>
      </c>
      <c r="AK301" s="11">
        <f>'VIS STOP cijfers'!AK49</f>
        <v>0</v>
      </c>
      <c r="AL301" s="49">
        <f>'VIS STOP cijfers'!AL49</f>
        <v>0</v>
      </c>
      <c r="AM301" s="11">
        <f>'VIS STOP cijfers'!AM49</f>
        <v>0</v>
      </c>
      <c r="AN301" s="11">
        <f>'VIS STOP cijfers'!AN49</f>
        <v>6.25</v>
      </c>
      <c r="AO301" s="11">
        <f>'VIS STOP cijfers'!AO49</f>
        <v>6.25</v>
      </c>
      <c r="AP301" s="11">
        <f>'VIS STOP cijfers'!AP49</f>
        <v>6.25</v>
      </c>
      <c r="AQ301" s="11">
        <f>'VIS STOP cijfers'!AQ49</f>
        <v>6.25</v>
      </c>
      <c r="AR301" s="49">
        <f>'VIS STOP cijfers'!AR49</f>
        <v>0</v>
      </c>
      <c r="AS301" s="11">
        <f>'VIS STOP cijfers'!AS49</f>
        <v>0</v>
      </c>
      <c r="AT301" s="11">
        <f>'VIS STOP cijfers'!AT49</f>
        <v>0</v>
      </c>
      <c r="AU301" s="11">
        <f>'VIS STOP cijfers'!AU49</f>
        <v>0</v>
      </c>
      <c r="AV301" s="11">
        <f>'VIS STOP cijfers'!AV49</f>
        <v>0</v>
      </c>
      <c r="AW301" s="11">
        <f>'VIS STOP cijfers'!AW49</f>
        <v>0</v>
      </c>
      <c r="AX301" s="11">
        <f>'VIS STOP cijfers'!AX49</f>
        <v>0</v>
      </c>
      <c r="AY301" s="11">
        <f>'VIS STOP cijfers'!AY49</f>
        <v>0</v>
      </c>
      <c r="AZ301" s="11">
        <f>'VIS STOP cijfers'!AZ49</f>
        <v>0</v>
      </c>
      <c r="BA301" s="11">
        <f>'VIS STOP cijfers'!BA49</f>
        <v>0</v>
      </c>
      <c r="BB301" s="11">
        <f>'VIS STOP cijfers'!BB49</f>
        <v>0</v>
      </c>
      <c r="BC301" s="49">
        <f>'VIS STOP cijfers'!BC49</f>
        <v>0</v>
      </c>
      <c r="BD301" s="11">
        <f>'VIS STOP cijfers'!BD49</f>
        <v>0</v>
      </c>
      <c r="BE301" s="11">
        <f>'VIS STOP cijfers'!BE49</f>
        <v>0</v>
      </c>
      <c r="BF301" s="11">
        <f>'VIS STOP cijfers'!BF49</f>
        <v>0</v>
      </c>
      <c r="BG301" s="11">
        <f>'VIS STOP cijfers'!BG49</f>
        <v>0</v>
      </c>
      <c r="BH301" s="11">
        <f>'VIS STOP cijfers'!BH49</f>
        <v>0</v>
      </c>
      <c r="BI301" s="11">
        <f>'VIS STOP cijfers'!BI49</f>
        <v>0</v>
      </c>
      <c r="BJ301" s="11">
        <f>'VIS STOP cijfers'!BJ49</f>
        <v>0</v>
      </c>
      <c r="BK301" s="49">
        <f>'VIS STOP cijfers'!BK49</f>
        <v>0</v>
      </c>
      <c r="BL301" s="11">
        <f>'VIS STOP cijfers'!BL49</f>
        <v>0</v>
      </c>
      <c r="BM301" s="11">
        <f>'VIS STOP cijfers'!BM49</f>
        <v>0</v>
      </c>
      <c r="BN301" s="11">
        <f>'VIS STOP cijfers'!BN49</f>
        <v>0</v>
      </c>
      <c r="BO301" s="11">
        <f>'VIS STOP cijfers'!BO49</f>
        <v>0</v>
      </c>
      <c r="BP301" s="11">
        <f>'VIS STOP cijfers'!BP49</f>
        <v>0</v>
      </c>
      <c r="BQ301" s="49">
        <f>'VIS STOP cijfers'!BQ49</f>
        <v>0</v>
      </c>
      <c r="BR301" s="11">
        <f>'VIS STOP cijfers'!BR49</f>
        <v>0</v>
      </c>
      <c r="BS301" s="11">
        <f>'VIS STOP cijfers'!BS49</f>
        <v>0</v>
      </c>
      <c r="BT301" s="11">
        <f>'VIS STOP cijfers'!BT49</f>
        <v>0</v>
      </c>
      <c r="BU301" s="11">
        <f>'VIS STOP cijfers'!BU49</f>
        <v>0</v>
      </c>
      <c r="BV301" s="11">
        <f>'VIS STOP cijfers'!BV49</f>
        <v>0</v>
      </c>
      <c r="BW301" s="11">
        <f>'VIS STOP cijfers'!BW49</f>
        <v>0</v>
      </c>
      <c r="BX301" s="47">
        <f>'VIS STOP cijfers'!BX49</f>
        <v>0</v>
      </c>
      <c r="BY301" s="49">
        <f>'VIS STOP cijfers'!BY49</f>
        <v>25</v>
      </c>
      <c r="BZ301" s="11">
        <f>'VIS STOP cijfers'!BZ49</f>
        <v>0</v>
      </c>
      <c r="CA301" s="11">
        <f>'VIS STOP cijfers'!CA49</f>
        <v>0</v>
      </c>
      <c r="CB301" s="11">
        <f>'VIS STOP cijfers'!CB49</f>
        <v>0</v>
      </c>
      <c r="CC301" s="11">
        <f>'VIS STOP cijfers'!CC49</f>
        <v>0</v>
      </c>
      <c r="CD301" s="11">
        <f>'VIS STOP cijfers'!CD49</f>
        <v>0</v>
      </c>
      <c r="CE301" s="11">
        <f>'VIS STOP cijfers'!CE49</f>
        <v>0</v>
      </c>
      <c r="CF301" s="11">
        <f>'VIS STOP cijfers'!CF49</f>
        <v>0</v>
      </c>
      <c r="CG301" s="11">
        <f>'VIS STOP cijfers'!CG49</f>
        <v>0</v>
      </c>
      <c r="CH301" s="11">
        <f>'VIS STOP cijfers'!CH49</f>
        <v>0</v>
      </c>
      <c r="CI301" s="11">
        <f>'VIS STOP cijfers'!CI49</f>
        <v>0</v>
      </c>
      <c r="CJ301" s="11">
        <f>'VIS STOP cijfers'!CJ49</f>
        <v>0</v>
      </c>
      <c r="CK301" s="11">
        <f>'VIS STOP cijfers'!CK49</f>
        <v>0</v>
      </c>
      <c r="CL301" s="49">
        <f>'VIS STOP cijfers'!CL49</f>
        <v>0</v>
      </c>
      <c r="CM301" s="11">
        <f>'VIS STOP cijfers'!CM49</f>
        <v>0</v>
      </c>
      <c r="CN301" s="11">
        <f>'VIS STOP cijfers'!CN49</f>
        <v>0</v>
      </c>
      <c r="CO301" s="11">
        <f>'VIS STOP cijfers'!CO49</f>
        <v>0</v>
      </c>
      <c r="CP301" s="11">
        <f>'VIS STOP cijfers'!CP49</f>
        <v>0</v>
      </c>
      <c r="CQ301" s="11">
        <f>'VIS STOP cijfers'!CQ49</f>
        <v>0</v>
      </c>
      <c r="CR301" s="11">
        <f>'VIS STOP cijfers'!CR49</f>
        <v>0</v>
      </c>
      <c r="CS301" s="11">
        <f>'VIS STOP cijfers'!CS49</f>
        <v>0</v>
      </c>
      <c r="CT301" s="11">
        <f>'VIS STOP cijfers'!CT49</f>
        <v>0</v>
      </c>
      <c r="CU301" s="11">
        <f>'VIS STOP cijfers'!CU49</f>
        <v>0</v>
      </c>
      <c r="CV301" s="11">
        <f>'VIS STOP cijfers'!CV49</f>
        <v>0</v>
      </c>
      <c r="CW301" s="11">
        <f>'VIS STOP cijfers'!CW49</f>
        <v>0</v>
      </c>
      <c r="CX301" s="11">
        <f>'VIS STOP cijfers'!CX49</f>
        <v>0</v>
      </c>
      <c r="CY301" s="26">
        <f>'VIS STOP cijfers'!CY49</f>
        <v>0</v>
      </c>
      <c r="CZ301" s="11">
        <f>'VIS STOP cijfers'!CZ49</f>
        <v>0</v>
      </c>
      <c r="DA301" s="11">
        <f>'VIS STOP cijfers'!DA49</f>
        <v>0</v>
      </c>
      <c r="DB301" s="11">
        <f>'VIS STOP cijfers'!DB49</f>
        <v>0</v>
      </c>
      <c r="DC301" s="11">
        <f>'VIS STOP cijfers'!DC49</f>
        <v>0</v>
      </c>
      <c r="DD301" s="11">
        <f>'VIS STOP cijfers'!DD49</f>
        <v>0</v>
      </c>
      <c r="DE301" s="11">
        <f>'VIS STOP cijfers'!DE49</f>
        <v>0</v>
      </c>
      <c r="DF301" s="11">
        <f>'VIS STOP cijfers'!DF49</f>
        <v>0</v>
      </c>
      <c r="DG301" s="11">
        <f>'VIS STOP cijfers'!DG49</f>
        <v>0</v>
      </c>
      <c r="DH301" s="11">
        <f>'VIS STOP cijfers'!DH49</f>
        <v>0</v>
      </c>
      <c r="DI301" s="11">
        <f>'VIS STOP cijfers'!DI49</f>
        <v>0</v>
      </c>
      <c r="DJ301" s="11">
        <f>'VIS STOP cijfers'!DJ49</f>
        <v>0</v>
      </c>
      <c r="DK301" s="11">
        <f>'VIS STOP cijfers'!DK49</f>
        <v>0</v>
      </c>
      <c r="DL301" s="26">
        <f>'VIS STOP cijfers'!DL49</f>
        <v>0</v>
      </c>
    </row>
    <row r="302" spans="1:116" s="165" customFormat="1">
      <c r="A302" s="47">
        <f>'VIS STOP cijfers'!A50</f>
        <v>0</v>
      </c>
      <c r="B302" s="49" t="str">
        <f>'VIS STOP cijfers'!B50</f>
        <v>WVNT</v>
      </c>
      <c r="C302" s="4" t="str">
        <f>'VIS STOP cijfers'!C50</f>
        <v>Visketen</v>
      </c>
      <c r="D302" s="4" t="str">
        <f>'VIS STOP cijfers'!D50</f>
        <v>VIS Voedselveiligheid niet retribueerbaar VWS</v>
      </c>
      <c r="E302" s="4" t="str">
        <f>'VIS STOP cijfers'!E50</f>
        <v>Regulier laboratorium onderzoek microbiologisch: Wateronderzoek scherfijs productie door viskotters</v>
      </c>
      <c r="F302" s="5" t="str">
        <f>'VIS STOP cijfers'!F50</f>
        <v>VWS</v>
      </c>
      <c r="G302" s="4">
        <f>'VIS STOP cijfers'!G50</f>
        <v>0</v>
      </c>
      <c r="H302" s="15">
        <f>'VIS STOP cijfers'!H50</f>
        <v>25</v>
      </c>
      <c r="I302" s="625">
        <f>'VIS STOP cijfers'!I50</f>
        <v>0</v>
      </c>
      <c r="J302" s="11">
        <f>'VIS STOP cijfers'!J50</f>
        <v>0</v>
      </c>
      <c r="K302" s="11">
        <f>'VIS STOP cijfers'!K50</f>
        <v>0</v>
      </c>
      <c r="L302" s="11">
        <f>'VIS STOP cijfers'!L50</f>
        <v>0</v>
      </c>
      <c r="M302" s="11">
        <f>'VIS STOP cijfers'!M50</f>
        <v>0</v>
      </c>
      <c r="N302" s="11">
        <f>'VIS STOP cijfers'!N50</f>
        <v>0</v>
      </c>
      <c r="O302" s="11">
        <f>'VIS STOP cijfers'!O50</f>
        <v>0</v>
      </c>
      <c r="P302" s="11">
        <f>'VIS STOP cijfers'!P50</f>
        <v>0</v>
      </c>
      <c r="Q302" s="26">
        <f>'VIS STOP cijfers'!Q50</f>
        <v>25</v>
      </c>
      <c r="R302" s="15">
        <f>'VIS STOP cijfers'!R50</f>
        <v>0</v>
      </c>
      <c r="S302" s="11">
        <f>'VIS STOP cijfers'!S50</f>
        <v>0</v>
      </c>
      <c r="T302" s="11">
        <f>'VIS STOP cijfers'!T50</f>
        <v>25</v>
      </c>
      <c r="U302" s="11">
        <f>'VIS STOP cijfers'!U50</f>
        <v>0</v>
      </c>
      <c r="V302" s="11">
        <f>'VIS STOP cijfers'!V50</f>
        <v>0</v>
      </c>
      <c r="W302" s="11">
        <f>'VIS STOP cijfers'!W50</f>
        <v>0</v>
      </c>
      <c r="X302" s="11">
        <f>'VIS STOP cijfers'!X50</f>
        <v>0</v>
      </c>
      <c r="Y302" s="11">
        <f>'VIS STOP cijfers'!Y50</f>
        <v>0</v>
      </c>
      <c r="Z302" s="49">
        <f>'VIS STOP cijfers'!Z50</f>
        <v>25</v>
      </c>
      <c r="AA302" s="11">
        <f>'VIS STOP cijfers'!AA50</f>
        <v>0</v>
      </c>
      <c r="AB302" s="11">
        <f>'VIS STOP cijfers'!AB50</f>
        <v>0</v>
      </c>
      <c r="AC302" s="11">
        <f>'VIS STOP cijfers'!AC50</f>
        <v>0</v>
      </c>
      <c r="AD302" s="11">
        <f>'VIS STOP cijfers'!AD50</f>
        <v>25</v>
      </c>
      <c r="AE302" s="11">
        <f>'VIS STOP cijfers'!AE50</f>
        <v>0</v>
      </c>
      <c r="AF302" s="11">
        <f>'VIS STOP cijfers'!AF50</f>
        <v>0</v>
      </c>
      <c r="AG302" s="49">
        <f>'VIS STOP cijfers'!AG50</f>
        <v>0</v>
      </c>
      <c r="AH302" s="11">
        <f>'VIS STOP cijfers'!AH50</f>
        <v>0</v>
      </c>
      <c r="AI302" s="11">
        <f>'VIS STOP cijfers'!AI50</f>
        <v>0</v>
      </c>
      <c r="AJ302" s="11">
        <f>'VIS STOP cijfers'!AJ50</f>
        <v>0</v>
      </c>
      <c r="AK302" s="11">
        <f>'VIS STOP cijfers'!AK50</f>
        <v>0</v>
      </c>
      <c r="AL302" s="49">
        <f>'VIS STOP cijfers'!AL50</f>
        <v>0</v>
      </c>
      <c r="AM302" s="11">
        <f>'VIS STOP cijfers'!AM50</f>
        <v>0</v>
      </c>
      <c r="AN302" s="11">
        <f>'VIS STOP cijfers'!AN50</f>
        <v>6.25</v>
      </c>
      <c r="AO302" s="11">
        <f>'VIS STOP cijfers'!AO50</f>
        <v>6.25</v>
      </c>
      <c r="AP302" s="11">
        <f>'VIS STOP cijfers'!AP50</f>
        <v>6.25</v>
      </c>
      <c r="AQ302" s="11">
        <f>'VIS STOP cijfers'!AQ50</f>
        <v>6.25</v>
      </c>
      <c r="AR302" s="49">
        <f>'VIS STOP cijfers'!AR50</f>
        <v>0</v>
      </c>
      <c r="AS302" s="11">
        <f>'VIS STOP cijfers'!AS50</f>
        <v>0</v>
      </c>
      <c r="AT302" s="11">
        <f>'VIS STOP cijfers'!AT50</f>
        <v>0</v>
      </c>
      <c r="AU302" s="11">
        <f>'VIS STOP cijfers'!AU50</f>
        <v>0</v>
      </c>
      <c r="AV302" s="11">
        <f>'VIS STOP cijfers'!AV50</f>
        <v>0</v>
      </c>
      <c r="AW302" s="11">
        <f>'VIS STOP cijfers'!AW50</f>
        <v>0</v>
      </c>
      <c r="AX302" s="11">
        <f>'VIS STOP cijfers'!AX50</f>
        <v>0</v>
      </c>
      <c r="AY302" s="11">
        <f>'VIS STOP cijfers'!AY50</f>
        <v>0</v>
      </c>
      <c r="AZ302" s="11">
        <f>'VIS STOP cijfers'!AZ50</f>
        <v>0</v>
      </c>
      <c r="BA302" s="11">
        <f>'VIS STOP cijfers'!BA50</f>
        <v>0</v>
      </c>
      <c r="BB302" s="11">
        <f>'VIS STOP cijfers'!BB50</f>
        <v>0</v>
      </c>
      <c r="BC302" s="49">
        <f>'VIS STOP cijfers'!BC50</f>
        <v>0</v>
      </c>
      <c r="BD302" s="11">
        <f>'VIS STOP cijfers'!BD50</f>
        <v>0</v>
      </c>
      <c r="BE302" s="11">
        <f>'VIS STOP cijfers'!BE50</f>
        <v>0</v>
      </c>
      <c r="BF302" s="11">
        <f>'VIS STOP cijfers'!BF50</f>
        <v>0</v>
      </c>
      <c r="BG302" s="11">
        <f>'VIS STOP cijfers'!BG50</f>
        <v>0</v>
      </c>
      <c r="BH302" s="11">
        <f>'VIS STOP cijfers'!BH50</f>
        <v>0</v>
      </c>
      <c r="BI302" s="11">
        <f>'VIS STOP cijfers'!BI50</f>
        <v>0</v>
      </c>
      <c r="BJ302" s="11">
        <f>'VIS STOP cijfers'!BJ50</f>
        <v>0</v>
      </c>
      <c r="BK302" s="49">
        <f>'VIS STOP cijfers'!BK50</f>
        <v>0</v>
      </c>
      <c r="BL302" s="11">
        <f>'VIS STOP cijfers'!BL50</f>
        <v>0</v>
      </c>
      <c r="BM302" s="11">
        <f>'VIS STOP cijfers'!BM50</f>
        <v>0</v>
      </c>
      <c r="BN302" s="11">
        <f>'VIS STOP cijfers'!BN50</f>
        <v>0</v>
      </c>
      <c r="BO302" s="11">
        <f>'VIS STOP cijfers'!BO50</f>
        <v>0</v>
      </c>
      <c r="BP302" s="11">
        <f>'VIS STOP cijfers'!BP50</f>
        <v>0</v>
      </c>
      <c r="BQ302" s="49">
        <f>'VIS STOP cijfers'!BQ50</f>
        <v>0</v>
      </c>
      <c r="BR302" s="11">
        <f>'VIS STOP cijfers'!BR50</f>
        <v>0</v>
      </c>
      <c r="BS302" s="11">
        <f>'VIS STOP cijfers'!BS50</f>
        <v>0</v>
      </c>
      <c r="BT302" s="11">
        <f>'VIS STOP cijfers'!BT50</f>
        <v>0</v>
      </c>
      <c r="BU302" s="11">
        <f>'VIS STOP cijfers'!BU50</f>
        <v>0</v>
      </c>
      <c r="BV302" s="11">
        <f>'VIS STOP cijfers'!BV50</f>
        <v>0</v>
      </c>
      <c r="BW302" s="11">
        <f>'VIS STOP cijfers'!BW50</f>
        <v>0</v>
      </c>
      <c r="BX302" s="47">
        <f>'VIS STOP cijfers'!BX50</f>
        <v>0</v>
      </c>
      <c r="BY302" s="49">
        <f>'VIS STOP cijfers'!BY50</f>
        <v>25</v>
      </c>
      <c r="BZ302" s="11">
        <f>'VIS STOP cijfers'!BZ50</f>
        <v>0</v>
      </c>
      <c r="CA302" s="11">
        <f>'VIS STOP cijfers'!CA50</f>
        <v>0</v>
      </c>
      <c r="CB302" s="11">
        <f>'VIS STOP cijfers'!CB50</f>
        <v>0</v>
      </c>
      <c r="CC302" s="11">
        <f>'VIS STOP cijfers'!CC50</f>
        <v>0</v>
      </c>
      <c r="CD302" s="11">
        <f>'VIS STOP cijfers'!CD50</f>
        <v>0</v>
      </c>
      <c r="CE302" s="11">
        <f>'VIS STOP cijfers'!CE50</f>
        <v>0</v>
      </c>
      <c r="CF302" s="11">
        <f>'VIS STOP cijfers'!CF50</f>
        <v>0</v>
      </c>
      <c r="CG302" s="11">
        <f>'VIS STOP cijfers'!CG50</f>
        <v>0</v>
      </c>
      <c r="CH302" s="11">
        <f>'VIS STOP cijfers'!CH50</f>
        <v>0</v>
      </c>
      <c r="CI302" s="11">
        <f>'VIS STOP cijfers'!CI50</f>
        <v>0</v>
      </c>
      <c r="CJ302" s="11">
        <f>'VIS STOP cijfers'!CJ50</f>
        <v>0</v>
      </c>
      <c r="CK302" s="11">
        <f>'VIS STOP cijfers'!CK50</f>
        <v>0</v>
      </c>
      <c r="CL302" s="49">
        <f>'VIS STOP cijfers'!CL50</f>
        <v>0</v>
      </c>
      <c r="CM302" s="11">
        <f>'VIS STOP cijfers'!CM50</f>
        <v>0</v>
      </c>
      <c r="CN302" s="11">
        <f>'VIS STOP cijfers'!CN50</f>
        <v>0</v>
      </c>
      <c r="CO302" s="11">
        <f>'VIS STOP cijfers'!CO50</f>
        <v>0</v>
      </c>
      <c r="CP302" s="11">
        <f>'VIS STOP cijfers'!CP50</f>
        <v>0</v>
      </c>
      <c r="CQ302" s="11">
        <f>'VIS STOP cijfers'!CQ50</f>
        <v>0</v>
      </c>
      <c r="CR302" s="11">
        <f>'VIS STOP cijfers'!CR50</f>
        <v>0</v>
      </c>
      <c r="CS302" s="11">
        <f>'VIS STOP cijfers'!CS50</f>
        <v>0</v>
      </c>
      <c r="CT302" s="11">
        <f>'VIS STOP cijfers'!CT50</f>
        <v>0</v>
      </c>
      <c r="CU302" s="11">
        <f>'VIS STOP cijfers'!CU50</f>
        <v>0</v>
      </c>
      <c r="CV302" s="11">
        <f>'VIS STOP cijfers'!CV50</f>
        <v>0</v>
      </c>
      <c r="CW302" s="11">
        <f>'VIS STOP cijfers'!CW50</f>
        <v>0</v>
      </c>
      <c r="CX302" s="11">
        <f>'VIS STOP cijfers'!CX50</f>
        <v>0</v>
      </c>
      <c r="CY302" s="26">
        <f>'VIS STOP cijfers'!CY50</f>
        <v>0</v>
      </c>
      <c r="CZ302" s="11">
        <f>'VIS STOP cijfers'!CZ50</f>
        <v>0</v>
      </c>
      <c r="DA302" s="11">
        <f>'VIS STOP cijfers'!DA50</f>
        <v>0</v>
      </c>
      <c r="DB302" s="11">
        <f>'VIS STOP cijfers'!DB50</f>
        <v>0</v>
      </c>
      <c r="DC302" s="11">
        <f>'VIS STOP cijfers'!DC50</f>
        <v>0</v>
      </c>
      <c r="DD302" s="11">
        <f>'VIS STOP cijfers'!DD50</f>
        <v>0</v>
      </c>
      <c r="DE302" s="11">
        <f>'VIS STOP cijfers'!DE50</f>
        <v>0</v>
      </c>
      <c r="DF302" s="11">
        <f>'VIS STOP cijfers'!DF50</f>
        <v>0</v>
      </c>
      <c r="DG302" s="11">
        <f>'VIS STOP cijfers'!DG50</f>
        <v>0</v>
      </c>
      <c r="DH302" s="11">
        <f>'VIS STOP cijfers'!DH50</f>
        <v>0</v>
      </c>
      <c r="DI302" s="11">
        <f>'VIS STOP cijfers'!DI50</f>
        <v>0</v>
      </c>
      <c r="DJ302" s="11">
        <f>'VIS STOP cijfers'!DJ50</f>
        <v>0</v>
      </c>
      <c r="DK302" s="11">
        <f>'VIS STOP cijfers'!DK50</f>
        <v>0</v>
      </c>
      <c r="DL302" s="26">
        <f>'VIS STOP cijfers'!DL50</f>
        <v>0</v>
      </c>
    </row>
    <row r="303" spans="1:116" s="165" customFormat="1">
      <c r="A303" s="47">
        <f>'VIS STOP cijfers'!A51</f>
        <v>0</v>
      </c>
      <c r="B303" s="49" t="str">
        <f>'VIS STOP cijfers'!B51</f>
        <v>WVNTWVNK</v>
      </c>
      <c r="C303" s="4" t="str">
        <f>'VIS STOP cijfers'!C51</f>
        <v>Visketen</v>
      </c>
      <c r="D303" s="4" t="str">
        <f>'VIS STOP cijfers'!D51</f>
        <v>VIS Voedselveiligheid niet retribueerbaar VWS</v>
      </c>
      <c r="E303" s="71" t="str">
        <f>'VIS STOP cijfers'!E51</f>
        <v>Additioneel laboratorium onderzoek chemisch: Authenticiteitsonderzoek door species onderzoek voorverpakte vis (incl Chileense zalm zonder oorsprongvermelding)</v>
      </c>
      <c r="F303" s="5">
        <f>'VIS STOP cijfers'!F51</f>
        <v>0</v>
      </c>
      <c r="G303" s="4" t="str">
        <f>'VIS STOP cijfers'!G51</f>
        <v>verbeterplan</v>
      </c>
      <c r="H303" s="308">
        <f>'VIS STOP cijfers'!H51</f>
        <v>50</v>
      </c>
      <c r="I303" s="625">
        <f>'VIS STOP cijfers'!I51</f>
        <v>250</v>
      </c>
      <c r="J303" s="11">
        <f>'VIS STOP cijfers'!J51</f>
        <v>0</v>
      </c>
      <c r="K303" s="11">
        <f>'VIS STOP cijfers'!K51</f>
        <v>50</v>
      </c>
      <c r="L303" s="11">
        <f>'VIS STOP cijfers'!L51</f>
        <v>0</v>
      </c>
      <c r="M303" s="11">
        <f>'VIS STOP cijfers'!M51</f>
        <v>0</v>
      </c>
      <c r="N303" s="11">
        <f>'VIS STOP cijfers'!N51</f>
        <v>0</v>
      </c>
      <c r="O303" s="11">
        <f>'VIS STOP cijfers'!O51</f>
        <v>0</v>
      </c>
      <c r="P303" s="11">
        <f>'VIS STOP cijfers'!P51</f>
        <v>0</v>
      </c>
      <c r="Q303" s="26">
        <f>'VIS STOP cijfers'!Q51</f>
        <v>350</v>
      </c>
      <c r="R303" s="15">
        <f>'VIS STOP cijfers'!R51</f>
        <v>0</v>
      </c>
      <c r="S303" s="11">
        <f>'VIS STOP cijfers'!S51</f>
        <v>0</v>
      </c>
      <c r="T303" s="11">
        <f>'VIS STOP cijfers'!T51</f>
        <v>350</v>
      </c>
      <c r="U303" s="11">
        <f>'VIS STOP cijfers'!U51</f>
        <v>0</v>
      </c>
      <c r="V303" s="11">
        <f>'VIS STOP cijfers'!V51</f>
        <v>0</v>
      </c>
      <c r="W303" s="11">
        <f>'VIS STOP cijfers'!W51</f>
        <v>0</v>
      </c>
      <c r="X303" s="11">
        <f>'VIS STOP cijfers'!X51</f>
        <v>0</v>
      </c>
      <c r="Y303" s="11">
        <f>'VIS STOP cijfers'!Y51</f>
        <v>0</v>
      </c>
      <c r="Z303" s="49">
        <f>'VIS STOP cijfers'!Z51</f>
        <v>350</v>
      </c>
      <c r="AA303" s="11">
        <f>'VIS STOP cijfers'!AA51</f>
        <v>0</v>
      </c>
      <c r="AB303" s="11">
        <f>'VIS STOP cijfers'!AB51</f>
        <v>0</v>
      </c>
      <c r="AC303" s="11">
        <f>'VIS STOP cijfers'!AC51</f>
        <v>0</v>
      </c>
      <c r="AD303" s="11">
        <f>'VIS STOP cijfers'!AD51</f>
        <v>50</v>
      </c>
      <c r="AE303" s="11">
        <f>'VIS STOP cijfers'!AE51</f>
        <v>0</v>
      </c>
      <c r="AF303" s="11">
        <f>'VIS STOP cijfers'!AF51</f>
        <v>300</v>
      </c>
      <c r="AG303" s="49">
        <f>'VIS STOP cijfers'!AG51</f>
        <v>0</v>
      </c>
      <c r="AH303" s="11">
        <f>'VIS STOP cijfers'!AH51</f>
        <v>0</v>
      </c>
      <c r="AI303" s="11">
        <f>'VIS STOP cijfers'!AI51</f>
        <v>0</v>
      </c>
      <c r="AJ303" s="11">
        <f>'VIS STOP cijfers'!AJ51</f>
        <v>0</v>
      </c>
      <c r="AK303" s="11">
        <f>'VIS STOP cijfers'!AK51</f>
        <v>0</v>
      </c>
      <c r="AL303" s="49">
        <f>'VIS STOP cijfers'!AL51</f>
        <v>0</v>
      </c>
      <c r="AM303" s="11">
        <f>'VIS STOP cijfers'!AM51</f>
        <v>0</v>
      </c>
      <c r="AN303" s="11">
        <f>'VIS STOP cijfers'!AN51</f>
        <v>13</v>
      </c>
      <c r="AO303" s="11">
        <f>'VIS STOP cijfers'!AO51</f>
        <v>13</v>
      </c>
      <c r="AP303" s="11">
        <f>'VIS STOP cijfers'!AP51</f>
        <v>12</v>
      </c>
      <c r="AQ303" s="11">
        <f>'VIS STOP cijfers'!AQ51</f>
        <v>12</v>
      </c>
      <c r="AR303" s="49">
        <f>'VIS STOP cijfers'!AR51</f>
        <v>0</v>
      </c>
      <c r="AS303" s="11">
        <f>'VIS STOP cijfers'!AS51</f>
        <v>0</v>
      </c>
      <c r="AT303" s="11">
        <f>'VIS STOP cijfers'!AT51</f>
        <v>0</v>
      </c>
      <c r="AU303" s="11">
        <f>'VIS STOP cijfers'!AU51</f>
        <v>0</v>
      </c>
      <c r="AV303" s="11">
        <f>'VIS STOP cijfers'!AV51</f>
        <v>0</v>
      </c>
      <c r="AW303" s="11">
        <f>'VIS STOP cijfers'!AW51</f>
        <v>0</v>
      </c>
      <c r="AX303" s="11">
        <f>'VIS STOP cijfers'!AX51</f>
        <v>0</v>
      </c>
      <c r="AY303" s="11">
        <f>'VIS STOP cijfers'!AY51</f>
        <v>0</v>
      </c>
      <c r="AZ303" s="11">
        <f>'VIS STOP cijfers'!AZ51</f>
        <v>0</v>
      </c>
      <c r="BA303" s="11">
        <f>'VIS STOP cijfers'!BA51</f>
        <v>0</v>
      </c>
      <c r="BB303" s="11">
        <f>'VIS STOP cijfers'!BB51</f>
        <v>0</v>
      </c>
      <c r="BC303" s="49">
        <f>'VIS STOP cijfers'!BC51</f>
        <v>0</v>
      </c>
      <c r="BD303" s="11">
        <f>'VIS STOP cijfers'!BD51</f>
        <v>300</v>
      </c>
      <c r="BE303" s="11">
        <f>'VIS STOP cijfers'!BE51</f>
        <v>0</v>
      </c>
      <c r="BF303" s="11">
        <f>'VIS STOP cijfers'!BF51</f>
        <v>0</v>
      </c>
      <c r="BG303" s="11">
        <f>'VIS STOP cijfers'!BG51</f>
        <v>0</v>
      </c>
      <c r="BH303" s="11">
        <f>'VIS STOP cijfers'!BH51</f>
        <v>0</v>
      </c>
      <c r="BI303" s="11">
        <f>'VIS STOP cijfers'!BI51</f>
        <v>0</v>
      </c>
      <c r="BJ303" s="11">
        <f>'VIS STOP cijfers'!BJ51</f>
        <v>0</v>
      </c>
      <c r="BK303" s="49">
        <f>'VIS STOP cijfers'!BK51</f>
        <v>0</v>
      </c>
      <c r="BL303" s="11">
        <f>'VIS STOP cijfers'!BL51</f>
        <v>0</v>
      </c>
      <c r="BM303" s="11">
        <f>'VIS STOP cijfers'!BM51</f>
        <v>0</v>
      </c>
      <c r="BN303" s="11">
        <f>'VIS STOP cijfers'!BN51</f>
        <v>0</v>
      </c>
      <c r="BO303" s="11">
        <f>'VIS STOP cijfers'!BO51</f>
        <v>0</v>
      </c>
      <c r="BP303" s="11">
        <f>'VIS STOP cijfers'!BP51</f>
        <v>0</v>
      </c>
      <c r="BQ303" s="49">
        <f>'VIS STOP cijfers'!BQ51</f>
        <v>0</v>
      </c>
      <c r="BR303" s="11">
        <f>'VIS STOP cijfers'!BR51</f>
        <v>0</v>
      </c>
      <c r="BS303" s="11">
        <f>'VIS STOP cijfers'!BS51</f>
        <v>0</v>
      </c>
      <c r="BT303" s="11">
        <f>'VIS STOP cijfers'!BT51</f>
        <v>0</v>
      </c>
      <c r="BU303" s="11">
        <f>'VIS STOP cijfers'!BU51</f>
        <v>0</v>
      </c>
      <c r="BV303" s="11">
        <f>'VIS STOP cijfers'!BV51</f>
        <v>0</v>
      </c>
      <c r="BW303" s="11">
        <f>'VIS STOP cijfers'!BW51</f>
        <v>0</v>
      </c>
      <c r="BX303" s="47">
        <f>'VIS STOP cijfers'!BX51</f>
        <v>0</v>
      </c>
      <c r="BY303" s="49">
        <f>'VIS STOP cijfers'!BY51</f>
        <v>0</v>
      </c>
      <c r="BZ303" s="11">
        <f>'VIS STOP cijfers'!BZ51</f>
        <v>0</v>
      </c>
      <c r="CA303" s="11">
        <f>'VIS STOP cijfers'!CA51</f>
        <v>0</v>
      </c>
      <c r="CB303" s="11">
        <f>'VIS STOP cijfers'!CB51</f>
        <v>0</v>
      </c>
      <c r="CC303" s="11">
        <f>'VIS STOP cijfers'!CC51</f>
        <v>0</v>
      </c>
      <c r="CD303" s="11">
        <f>'VIS STOP cijfers'!CD51</f>
        <v>0</v>
      </c>
      <c r="CE303" s="11">
        <f>'VIS STOP cijfers'!CE51</f>
        <v>0</v>
      </c>
      <c r="CF303" s="11">
        <f>'VIS STOP cijfers'!CF51</f>
        <v>0</v>
      </c>
      <c r="CG303" s="11">
        <f>'VIS STOP cijfers'!CG51</f>
        <v>0</v>
      </c>
      <c r="CH303" s="11">
        <f>'VIS STOP cijfers'!CH51</f>
        <v>0</v>
      </c>
      <c r="CI303" s="11">
        <f>'VIS STOP cijfers'!CI51</f>
        <v>0</v>
      </c>
      <c r="CJ303" s="11">
        <f>'VIS STOP cijfers'!CJ51</f>
        <v>0</v>
      </c>
      <c r="CK303" s="11">
        <f>'VIS STOP cijfers'!CK51</f>
        <v>0</v>
      </c>
      <c r="CL303" s="49">
        <f>'VIS STOP cijfers'!CL51</f>
        <v>0</v>
      </c>
      <c r="CM303" s="11">
        <f>'VIS STOP cijfers'!CM51</f>
        <v>0</v>
      </c>
      <c r="CN303" s="11">
        <f>'VIS STOP cijfers'!CN51</f>
        <v>0</v>
      </c>
      <c r="CO303" s="11">
        <f>'VIS STOP cijfers'!CO51</f>
        <v>0</v>
      </c>
      <c r="CP303" s="11">
        <f>'VIS STOP cijfers'!CP51</f>
        <v>0</v>
      </c>
      <c r="CQ303" s="11">
        <f>'VIS STOP cijfers'!CQ51</f>
        <v>0</v>
      </c>
      <c r="CR303" s="11">
        <f>'VIS STOP cijfers'!CR51</f>
        <v>0</v>
      </c>
      <c r="CS303" s="11">
        <f>'VIS STOP cijfers'!CS51</f>
        <v>0</v>
      </c>
      <c r="CT303" s="11">
        <f>'VIS STOP cijfers'!CT51</f>
        <v>0</v>
      </c>
      <c r="CU303" s="11">
        <f>'VIS STOP cijfers'!CU51</f>
        <v>0</v>
      </c>
      <c r="CV303" s="11">
        <f>'VIS STOP cijfers'!CV51</f>
        <v>0</v>
      </c>
      <c r="CW303" s="11">
        <f>'VIS STOP cijfers'!CW51</f>
        <v>0</v>
      </c>
      <c r="CX303" s="11">
        <f>'VIS STOP cijfers'!CX51</f>
        <v>0</v>
      </c>
      <c r="CY303" s="26">
        <f>'VIS STOP cijfers'!CY51</f>
        <v>0</v>
      </c>
      <c r="CZ303" s="11">
        <f>'VIS STOP cijfers'!CZ51</f>
        <v>0</v>
      </c>
      <c r="DA303" s="11">
        <f>'VIS STOP cijfers'!DA51</f>
        <v>0</v>
      </c>
      <c r="DB303" s="11">
        <f>'VIS STOP cijfers'!DB51</f>
        <v>0</v>
      </c>
      <c r="DC303" s="11">
        <f>'VIS STOP cijfers'!DC51</f>
        <v>0</v>
      </c>
      <c r="DD303" s="11">
        <f>'VIS STOP cijfers'!DD51</f>
        <v>0</v>
      </c>
      <c r="DE303" s="11">
        <f>'VIS STOP cijfers'!DE51</f>
        <v>0</v>
      </c>
      <c r="DF303" s="11">
        <f>'VIS STOP cijfers'!DF51</f>
        <v>0</v>
      </c>
      <c r="DG303" s="11">
        <f>'VIS STOP cijfers'!DG51</f>
        <v>0</v>
      </c>
      <c r="DH303" s="11">
        <f>'VIS STOP cijfers'!DH51</f>
        <v>0</v>
      </c>
      <c r="DI303" s="11">
        <f>'VIS STOP cijfers'!DI51</f>
        <v>0</v>
      </c>
      <c r="DJ303" s="11">
        <f>'VIS STOP cijfers'!DJ51</f>
        <v>0</v>
      </c>
      <c r="DK303" s="11">
        <f>'VIS STOP cijfers'!DK51</f>
        <v>0</v>
      </c>
      <c r="DL303" s="26">
        <f>'VIS STOP cijfers'!DL51</f>
        <v>0</v>
      </c>
    </row>
    <row r="304" spans="1:116" s="165" customFormat="1">
      <c r="A304" s="47">
        <f>'VIS STOP cijfers'!A52</f>
        <v>0</v>
      </c>
      <c r="B304" s="49" t="str">
        <f>'VIS STOP cijfers'!B52</f>
        <v>WVNTWVNK</v>
      </c>
      <c r="C304" s="4" t="str">
        <f>'VIS STOP cijfers'!C52</f>
        <v>Visketen</v>
      </c>
      <c r="D304" s="4" t="str">
        <f>'VIS STOP cijfers'!D52</f>
        <v>VIS Voedselveiligheid niet retribueerbaar VWS</v>
      </c>
      <c r="E304" s="4" t="str">
        <f>'VIS STOP cijfers'!E52</f>
        <v>Additioneel laboratorium onderzoek chemisch: Onderzoek gericht op misleidende etikettering</v>
      </c>
      <c r="F304" s="5" t="str">
        <f>'VIS STOP cijfers'!F52</f>
        <v>VWS</v>
      </c>
      <c r="G304" s="4" t="str">
        <f>'VIS STOP cijfers'!G52</f>
        <v>verbeterplan</v>
      </c>
      <c r="H304" s="15">
        <f>'VIS STOP cijfers'!H52</f>
        <v>25</v>
      </c>
      <c r="I304" s="625">
        <f>'VIS STOP cijfers'!I52</f>
        <v>250</v>
      </c>
      <c r="J304" s="11">
        <f>'VIS STOP cijfers'!J52</f>
        <v>0</v>
      </c>
      <c r="K304" s="11">
        <f>'VIS STOP cijfers'!K52</f>
        <v>25</v>
      </c>
      <c r="L304" s="11">
        <f>'VIS STOP cijfers'!L52</f>
        <v>0</v>
      </c>
      <c r="M304" s="11">
        <f>'VIS STOP cijfers'!M52</f>
        <v>0</v>
      </c>
      <c r="N304" s="11">
        <f>'VIS STOP cijfers'!N52</f>
        <v>0</v>
      </c>
      <c r="O304" s="11">
        <f>'VIS STOP cijfers'!O52</f>
        <v>0</v>
      </c>
      <c r="P304" s="11">
        <f>'VIS STOP cijfers'!P52</f>
        <v>0</v>
      </c>
      <c r="Q304" s="26">
        <f>'VIS STOP cijfers'!Q52</f>
        <v>300</v>
      </c>
      <c r="R304" s="15">
        <f>'VIS STOP cijfers'!R52</f>
        <v>0</v>
      </c>
      <c r="S304" s="11">
        <f>'VIS STOP cijfers'!S52</f>
        <v>0</v>
      </c>
      <c r="T304" s="11">
        <f>'VIS STOP cijfers'!T52</f>
        <v>300</v>
      </c>
      <c r="U304" s="11">
        <f>'VIS STOP cijfers'!U52</f>
        <v>0</v>
      </c>
      <c r="V304" s="11">
        <f>'VIS STOP cijfers'!V52</f>
        <v>0</v>
      </c>
      <c r="W304" s="11">
        <f>'VIS STOP cijfers'!W52</f>
        <v>0</v>
      </c>
      <c r="X304" s="11">
        <f>'VIS STOP cijfers'!X52</f>
        <v>0</v>
      </c>
      <c r="Y304" s="11">
        <f>'VIS STOP cijfers'!Y52</f>
        <v>0</v>
      </c>
      <c r="Z304" s="49">
        <f>'VIS STOP cijfers'!Z52</f>
        <v>300</v>
      </c>
      <c r="AA304" s="11">
        <f>'VIS STOP cijfers'!AA52</f>
        <v>0</v>
      </c>
      <c r="AB304" s="11">
        <f>'VIS STOP cijfers'!AB52</f>
        <v>0</v>
      </c>
      <c r="AC304" s="11">
        <f>'VIS STOP cijfers'!AC52</f>
        <v>0</v>
      </c>
      <c r="AD304" s="11">
        <f>'VIS STOP cijfers'!AD52</f>
        <v>25</v>
      </c>
      <c r="AE304" s="11">
        <f>'VIS STOP cijfers'!AE52</f>
        <v>0</v>
      </c>
      <c r="AF304" s="11">
        <f>'VIS STOP cijfers'!AF52</f>
        <v>275</v>
      </c>
      <c r="AG304" s="49">
        <f>'VIS STOP cijfers'!AG52</f>
        <v>0</v>
      </c>
      <c r="AH304" s="11">
        <f>'VIS STOP cijfers'!AH52</f>
        <v>0</v>
      </c>
      <c r="AI304" s="11">
        <f>'VIS STOP cijfers'!AI52</f>
        <v>0</v>
      </c>
      <c r="AJ304" s="11">
        <f>'VIS STOP cijfers'!AJ52</f>
        <v>0</v>
      </c>
      <c r="AK304" s="11">
        <f>'VIS STOP cijfers'!AK52</f>
        <v>0</v>
      </c>
      <c r="AL304" s="49">
        <f>'VIS STOP cijfers'!AL52</f>
        <v>0</v>
      </c>
      <c r="AM304" s="11">
        <f>'VIS STOP cijfers'!AM52</f>
        <v>0</v>
      </c>
      <c r="AN304" s="11">
        <f>'VIS STOP cijfers'!AN52</f>
        <v>6.25</v>
      </c>
      <c r="AO304" s="11">
        <f>'VIS STOP cijfers'!AO52</f>
        <v>6</v>
      </c>
      <c r="AP304" s="11">
        <f>'VIS STOP cijfers'!AP52</f>
        <v>6</v>
      </c>
      <c r="AQ304" s="11">
        <f>'VIS STOP cijfers'!AQ52</f>
        <v>7</v>
      </c>
      <c r="AR304" s="49">
        <f>'VIS STOP cijfers'!AR52</f>
        <v>-0.25</v>
      </c>
      <c r="AS304" s="11">
        <f>'VIS STOP cijfers'!AS52</f>
        <v>0</v>
      </c>
      <c r="AT304" s="11">
        <f>'VIS STOP cijfers'!AT52</f>
        <v>0</v>
      </c>
      <c r="AU304" s="11">
        <f>'VIS STOP cijfers'!AU52</f>
        <v>0</v>
      </c>
      <c r="AV304" s="11">
        <f>'VIS STOP cijfers'!AV52</f>
        <v>0</v>
      </c>
      <c r="AW304" s="11">
        <f>'VIS STOP cijfers'!AW52</f>
        <v>0</v>
      </c>
      <c r="AX304" s="11">
        <f>'VIS STOP cijfers'!AX52</f>
        <v>0</v>
      </c>
      <c r="AY304" s="11">
        <f>'VIS STOP cijfers'!AY52</f>
        <v>0</v>
      </c>
      <c r="AZ304" s="11">
        <f>'VIS STOP cijfers'!AZ52</f>
        <v>0</v>
      </c>
      <c r="BA304" s="11">
        <f>'VIS STOP cijfers'!BA52</f>
        <v>0</v>
      </c>
      <c r="BB304" s="11">
        <f>'VIS STOP cijfers'!BB52</f>
        <v>0</v>
      </c>
      <c r="BC304" s="49">
        <f>'VIS STOP cijfers'!BC52</f>
        <v>0</v>
      </c>
      <c r="BD304" s="11">
        <f>'VIS STOP cijfers'!BD52</f>
        <v>275</v>
      </c>
      <c r="BE304" s="11">
        <f>'VIS STOP cijfers'!BE52</f>
        <v>0</v>
      </c>
      <c r="BF304" s="11">
        <f>'VIS STOP cijfers'!BF52</f>
        <v>0</v>
      </c>
      <c r="BG304" s="11">
        <f>'VIS STOP cijfers'!BG52</f>
        <v>0</v>
      </c>
      <c r="BH304" s="11">
        <f>'VIS STOP cijfers'!BH52</f>
        <v>0</v>
      </c>
      <c r="BI304" s="11">
        <f>'VIS STOP cijfers'!BI52</f>
        <v>0</v>
      </c>
      <c r="BJ304" s="11">
        <f>'VIS STOP cijfers'!BJ52</f>
        <v>0</v>
      </c>
      <c r="BK304" s="49">
        <f>'VIS STOP cijfers'!BK52</f>
        <v>0</v>
      </c>
      <c r="BL304" s="11">
        <f>'VIS STOP cijfers'!BL52</f>
        <v>0</v>
      </c>
      <c r="BM304" s="11">
        <f>'VIS STOP cijfers'!BM52</f>
        <v>0</v>
      </c>
      <c r="BN304" s="11">
        <f>'VIS STOP cijfers'!BN52</f>
        <v>0</v>
      </c>
      <c r="BO304" s="11">
        <f>'VIS STOP cijfers'!BO52</f>
        <v>0</v>
      </c>
      <c r="BP304" s="11">
        <f>'VIS STOP cijfers'!BP52</f>
        <v>0</v>
      </c>
      <c r="BQ304" s="49">
        <f>'VIS STOP cijfers'!BQ52</f>
        <v>0</v>
      </c>
      <c r="BR304" s="11">
        <f>'VIS STOP cijfers'!BR52</f>
        <v>0</v>
      </c>
      <c r="BS304" s="11">
        <f>'VIS STOP cijfers'!BS52</f>
        <v>0</v>
      </c>
      <c r="BT304" s="11">
        <f>'VIS STOP cijfers'!BT52</f>
        <v>0</v>
      </c>
      <c r="BU304" s="11">
        <f>'VIS STOP cijfers'!BU52</f>
        <v>0</v>
      </c>
      <c r="BV304" s="11">
        <f>'VIS STOP cijfers'!BV52</f>
        <v>0</v>
      </c>
      <c r="BW304" s="11">
        <f>'VIS STOP cijfers'!BW52</f>
        <v>0</v>
      </c>
      <c r="BX304" s="47">
        <f>'VIS STOP cijfers'!BX52</f>
        <v>0</v>
      </c>
      <c r="BY304" s="49">
        <f>'VIS STOP cijfers'!BY52</f>
        <v>300.25</v>
      </c>
      <c r="BZ304" s="11">
        <f>'VIS STOP cijfers'!BZ52</f>
        <v>0</v>
      </c>
      <c r="CA304" s="11">
        <f>'VIS STOP cijfers'!CA52</f>
        <v>0</v>
      </c>
      <c r="CB304" s="11">
        <f>'VIS STOP cijfers'!CB52</f>
        <v>0</v>
      </c>
      <c r="CC304" s="11">
        <f>'VIS STOP cijfers'!CC52</f>
        <v>0</v>
      </c>
      <c r="CD304" s="11">
        <f>'VIS STOP cijfers'!CD52</f>
        <v>0</v>
      </c>
      <c r="CE304" s="11">
        <f>'VIS STOP cijfers'!CE52</f>
        <v>0</v>
      </c>
      <c r="CF304" s="11">
        <f>'VIS STOP cijfers'!CF52</f>
        <v>0</v>
      </c>
      <c r="CG304" s="11">
        <f>'VIS STOP cijfers'!CG52</f>
        <v>0</v>
      </c>
      <c r="CH304" s="11">
        <f>'VIS STOP cijfers'!CH52</f>
        <v>0</v>
      </c>
      <c r="CI304" s="11">
        <f>'VIS STOP cijfers'!CI52</f>
        <v>0</v>
      </c>
      <c r="CJ304" s="11">
        <f>'VIS STOP cijfers'!CJ52</f>
        <v>0</v>
      </c>
      <c r="CK304" s="11">
        <f>'VIS STOP cijfers'!CK52</f>
        <v>0</v>
      </c>
      <c r="CL304" s="49">
        <f>'VIS STOP cijfers'!CL52</f>
        <v>0</v>
      </c>
      <c r="CM304" s="11">
        <f>'VIS STOP cijfers'!CM52</f>
        <v>0</v>
      </c>
      <c r="CN304" s="11">
        <f>'VIS STOP cijfers'!CN52</f>
        <v>0</v>
      </c>
      <c r="CO304" s="11">
        <f>'VIS STOP cijfers'!CO52</f>
        <v>0</v>
      </c>
      <c r="CP304" s="11">
        <f>'VIS STOP cijfers'!CP52</f>
        <v>0</v>
      </c>
      <c r="CQ304" s="11">
        <f>'VIS STOP cijfers'!CQ52</f>
        <v>0</v>
      </c>
      <c r="CR304" s="11">
        <f>'VIS STOP cijfers'!CR52</f>
        <v>0</v>
      </c>
      <c r="CS304" s="11">
        <f>'VIS STOP cijfers'!CS52</f>
        <v>0</v>
      </c>
      <c r="CT304" s="11">
        <f>'VIS STOP cijfers'!CT52</f>
        <v>0</v>
      </c>
      <c r="CU304" s="11">
        <f>'VIS STOP cijfers'!CU52</f>
        <v>0</v>
      </c>
      <c r="CV304" s="11">
        <f>'VIS STOP cijfers'!CV52</f>
        <v>0</v>
      </c>
      <c r="CW304" s="11">
        <f>'VIS STOP cijfers'!CW52</f>
        <v>0</v>
      </c>
      <c r="CX304" s="11">
        <f>'VIS STOP cijfers'!CX52</f>
        <v>0</v>
      </c>
      <c r="CY304" s="26">
        <f>'VIS STOP cijfers'!CY52</f>
        <v>0</v>
      </c>
      <c r="CZ304" s="11">
        <f>'VIS STOP cijfers'!CZ52</f>
        <v>0</v>
      </c>
      <c r="DA304" s="11">
        <f>'VIS STOP cijfers'!DA52</f>
        <v>0</v>
      </c>
      <c r="DB304" s="11">
        <f>'VIS STOP cijfers'!DB52</f>
        <v>0</v>
      </c>
      <c r="DC304" s="11">
        <f>'VIS STOP cijfers'!DC52</f>
        <v>0</v>
      </c>
      <c r="DD304" s="11">
        <f>'VIS STOP cijfers'!DD52</f>
        <v>0</v>
      </c>
      <c r="DE304" s="11">
        <f>'VIS STOP cijfers'!DE52</f>
        <v>0</v>
      </c>
      <c r="DF304" s="11">
        <f>'VIS STOP cijfers'!DF52</f>
        <v>0</v>
      </c>
      <c r="DG304" s="11">
        <f>'VIS STOP cijfers'!DG52</f>
        <v>0</v>
      </c>
      <c r="DH304" s="11">
        <f>'VIS STOP cijfers'!DH52</f>
        <v>0</v>
      </c>
      <c r="DI304" s="11">
        <f>'VIS STOP cijfers'!DI52</f>
        <v>0</v>
      </c>
      <c r="DJ304" s="11">
        <f>'VIS STOP cijfers'!DJ52</f>
        <v>0</v>
      </c>
      <c r="DK304" s="11">
        <f>'VIS STOP cijfers'!DK52</f>
        <v>0</v>
      </c>
      <c r="DL304" s="26">
        <f>'VIS STOP cijfers'!DL52</f>
        <v>0</v>
      </c>
    </row>
    <row r="305" spans="1:116" s="165" customFormat="1">
      <c r="A305" s="47">
        <f>'VIS STOP cijfers'!A53</f>
        <v>0</v>
      </c>
      <c r="B305" s="49" t="str">
        <f>'VIS STOP cijfers'!B53</f>
        <v>WVNT</v>
      </c>
      <c r="C305" s="4" t="str">
        <f>'VIS STOP cijfers'!C53</f>
        <v>Visketen</v>
      </c>
      <c r="D305" s="4" t="str">
        <f>'VIS STOP cijfers'!D53</f>
        <v>VIS Voedselveiligheid niet retribueerbaar VWS</v>
      </c>
      <c r="E305" s="4" t="str">
        <f>'VIS STOP cijfers'!E53</f>
        <v>Additioneel laboratorium onderzoek chemisch: Verificatie residuen dioxine in op binnenwater regulier gevangen aal</v>
      </c>
      <c r="F305" s="5" t="str">
        <f>'VIS STOP cijfers'!F53</f>
        <v>VWS</v>
      </c>
      <c r="G305" s="4">
        <f>'VIS STOP cijfers'!G53</f>
        <v>0</v>
      </c>
      <c r="H305" s="15">
        <f>'VIS STOP cijfers'!H53</f>
        <v>75</v>
      </c>
      <c r="I305" s="625">
        <f>'VIS STOP cijfers'!I53</f>
        <v>0</v>
      </c>
      <c r="J305" s="11">
        <f>'VIS STOP cijfers'!J53</f>
        <v>0</v>
      </c>
      <c r="K305" s="11">
        <f>'VIS STOP cijfers'!K53</f>
        <v>0</v>
      </c>
      <c r="L305" s="11">
        <f>'VIS STOP cijfers'!L53</f>
        <v>0</v>
      </c>
      <c r="M305" s="11">
        <f>'VIS STOP cijfers'!M53</f>
        <v>0</v>
      </c>
      <c r="N305" s="11">
        <f>'VIS STOP cijfers'!N53</f>
        <v>0</v>
      </c>
      <c r="O305" s="11">
        <f>'VIS STOP cijfers'!O53</f>
        <v>0</v>
      </c>
      <c r="P305" s="11">
        <f>'VIS STOP cijfers'!P53</f>
        <v>0</v>
      </c>
      <c r="Q305" s="26">
        <f>'VIS STOP cijfers'!Q53</f>
        <v>75</v>
      </c>
      <c r="R305" s="15">
        <f>'VIS STOP cijfers'!R53</f>
        <v>0</v>
      </c>
      <c r="S305" s="11">
        <f>'VIS STOP cijfers'!S53</f>
        <v>0</v>
      </c>
      <c r="T305" s="11">
        <f>'VIS STOP cijfers'!T53</f>
        <v>75</v>
      </c>
      <c r="U305" s="11">
        <f>'VIS STOP cijfers'!U53</f>
        <v>0</v>
      </c>
      <c r="V305" s="11">
        <f>'VIS STOP cijfers'!V53</f>
        <v>0</v>
      </c>
      <c r="W305" s="11">
        <f>'VIS STOP cijfers'!W53</f>
        <v>0</v>
      </c>
      <c r="X305" s="11">
        <f>'VIS STOP cijfers'!X53</f>
        <v>0</v>
      </c>
      <c r="Y305" s="11">
        <f>'VIS STOP cijfers'!Y53</f>
        <v>0</v>
      </c>
      <c r="Z305" s="49">
        <f>'VIS STOP cijfers'!Z53</f>
        <v>75</v>
      </c>
      <c r="AA305" s="11">
        <f>'VIS STOP cijfers'!AA53</f>
        <v>0</v>
      </c>
      <c r="AB305" s="11">
        <f>'VIS STOP cijfers'!AB53</f>
        <v>0</v>
      </c>
      <c r="AC305" s="11">
        <f>'VIS STOP cijfers'!AC53</f>
        <v>0</v>
      </c>
      <c r="AD305" s="11">
        <f>'VIS STOP cijfers'!AD53</f>
        <v>75</v>
      </c>
      <c r="AE305" s="11">
        <f>'VIS STOP cijfers'!AE53</f>
        <v>0</v>
      </c>
      <c r="AF305" s="11">
        <f>'VIS STOP cijfers'!AF53</f>
        <v>0</v>
      </c>
      <c r="AG305" s="49">
        <f>'VIS STOP cijfers'!AG53</f>
        <v>0</v>
      </c>
      <c r="AH305" s="11">
        <f>'VIS STOP cijfers'!AH53</f>
        <v>0</v>
      </c>
      <c r="AI305" s="11">
        <f>'VIS STOP cijfers'!AI53</f>
        <v>0</v>
      </c>
      <c r="AJ305" s="11">
        <f>'VIS STOP cijfers'!AJ53</f>
        <v>0</v>
      </c>
      <c r="AK305" s="11">
        <f>'VIS STOP cijfers'!AK53</f>
        <v>0</v>
      </c>
      <c r="AL305" s="49">
        <f>'VIS STOP cijfers'!AL53</f>
        <v>0</v>
      </c>
      <c r="AM305" s="11">
        <f>'VIS STOP cijfers'!AM53</f>
        <v>0</v>
      </c>
      <c r="AN305" s="11">
        <f>'VIS STOP cijfers'!AN53</f>
        <v>19</v>
      </c>
      <c r="AO305" s="11">
        <f>'VIS STOP cijfers'!AO53</f>
        <v>19</v>
      </c>
      <c r="AP305" s="11">
        <f>'VIS STOP cijfers'!AP53</f>
        <v>19</v>
      </c>
      <c r="AQ305" s="11">
        <f>'VIS STOP cijfers'!AQ53</f>
        <v>18</v>
      </c>
      <c r="AR305" s="49">
        <f>'VIS STOP cijfers'!AR53</f>
        <v>0</v>
      </c>
      <c r="AS305" s="11">
        <f>'VIS STOP cijfers'!AS53</f>
        <v>0</v>
      </c>
      <c r="AT305" s="11">
        <f>'VIS STOP cijfers'!AT53</f>
        <v>0</v>
      </c>
      <c r="AU305" s="11">
        <f>'VIS STOP cijfers'!AU53</f>
        <v>0</v>
      </c>
      <c r="AV305" s="11">
        <f>'VIS STOP cijfers'!AV53</f>
        <v>0</v>
      </c>
      <c r="AW305" s="11">
        <f>'VIS STOP cijfers'!AW53</f>
        <v>0</v>
      </c>
      <c r="AX305" s="11">
        <f>'VIS STOP cijfers'!AX53</f>
        <v>0</v>
      </c>
      <c r="AY305" s="11">
        <f>'VIS STOP cijfers'!AY53</f>
        <v>0</v>
      </c>
      <c r="AZ305" s="11">
        <f>'VIS STOP cijfers'!AZ53</f>
        <v>0</v>
      </c>
      <c r="BA305" s="11">
        <f>'VIS STOP cijfers'!BA53</f>
        <v>0</v>
      </c>
      <c r="BB305" s="11">
        <f>'VIS STOP cijfers'!BB53</f>
        <v>0</v>
      </c>
      <c r="BC305" s="49">
        <f>'VIS STOP cijfers'!BC53</f>
        <v>0</v>
      </c>
      <c r="BD305" s="11">
        <f>'VIS STOP cijfers'!BD53</f>
        <v>0</v>
      </c>
      <c r="BE305" s="11">
        <f>'VIS STOP cijfers'!BE53</f>
        <v>0</v>
      </c>
      <c r="BF305" s="11">
        <f>'VIS STOP cijfers'!BF53</f>
        <v>0</v>
      </c>
      <c r="BG305" s="11">
        <f>'VIS STOP cijfers'!BG53</f>
        <v>0</v>
      </c>
      <c r="BH305" s="11">
        <f>'VIS STOP cijfers'!BH53</f>
        <v>0</v>
      </c>
      <c r="BI305" s="11">
        <f>'VIS STOP cijfers'!BI53</f>
        <v>0</v>
      </c>
      <c r="BJ305" s="11">
        <f>'VIS STOP cijfers'!BJ53</f>
        <v>0</v>
      </c>
      <c r="BK305" s="49">
        <f>'VIS STOP cijfers'!BK53</f>
        <v>0</v>
      </c>
      <c r="BL305" s="11">
        <f>'VIS STOP cijfers'!BL53</f>
        <v>0</v>
      </c>
      <c r="BM305" s="11">
        <f>'VIS STOP cijfers'!BM53</f>
        <v>0</v>
      </c>
      <c r="BN305" s="11">
        <f>'VIS STOP cijfers'!BN53</f>
        <v>0</v>
      </c>
      <c r="BO305" s="11">
        <f>'VIS STOP cijfers'!BO53</f>
        <v>0</v>
      </c>
      <c r="BP305" s="11">
        <f>'VIS STOP cijfers'!BP53</f>
        <v>0</v>
      </c>
      <c r="BQ305" s="49">
        <f>'VIS STOP cijfers'!BQ53</f>
        <v>0</v>
      </c>
      <c r="BR305" s="11">
        <f>'VIS STOP cijfers'!BR53</f>
        <v>0</v>
      </c>
      <c r="BS305" s="11">
        <f>'VIS STOP cijfers'!BS53</f>
        <v>0</v>
      </c>
      <c r="BT305" s="11">
        <f>'VIS STOP cijfers'!BT53</f>
        <v>0</v>
      </c>
      <c r="BU305" s="11">
        <f>'VIS STOP cijfers'!BU53</f>
        <v>0</v>
      </c>
      <c r="BV305" s="11">
        <f>'VIS STOP cijfers'!BV53</f>
        <v>0</v>
      </c>
      <c r="BW305" s="11">
        <f>'VIS STOP cijfers'!BW53</f>
        <v>0</v>
      </c>
      <c r="BX305" s="47">
        <f>'VIS STOP cijfers'!BX53</f>
        <v>0</v>
      </c>
      <c r="BY305" s="49">
        <f>'VIS STOP cijfers'!BY53</f>
        <v>75</v>
      </c>
      <c r="BZ305" s="11">
        <f>'VIS STOP cijfers'!BZ53</f>
        <v>0</v>
      </c>
      <c r="CA305" s="11">
        <f>'VIS STOP cijfers'!CA53</f>
        <v>0</v>
      </c>
      <c r="CB305" s="11">
        <f>'VIS STOP cijfers'!CB53</f>
        <v>0</v>
      </c>
      <c r="CC305" s="11">
        <f>'VIS STOP cijfers'!CC53</f>
        <v>0</v>
      </c>
      <c r="CD305" s="11">
        <f>'VIS STOP cijfers'!CD53</f>
        <v>0</v>
      </c>
      <c r="CE305" s="11">
        <f>'VIS STOP cijfers'!CE53</f>
        <v>0</v>
      </c>
      <c r="CF305" s="11">
        <f>'VIS STOP cijfers'!CF53</f>
        <v>0</v>
      </c>
      <c r="CG305" s="11">
        <f>'VIS STOP cijfers'!CG53</f>
        <v>0</v>
      </c>
      <c r="CH305" s="11">
        <f>'VIS STOP cijfers'!CH53</f>
        <v>0</v>
      </c>
      <c r="CI305" s="11">
        <f>'VIS STOP cijfers'!CI53</f>
        <v>0</v>
      </c>
      <c r="CJ305" s="11">
        <f>'VIS STOP cijfers'!CJ53</f>
        <v>0</v>
      </c>
      <c r="CK305" s="11">
        <f>'VIS STOP cijfers'!CK53</f>
        <v>0</v>
      </c>
      <c r="CL305" s="49">
        <f>'VIS STOP cijfers'!CL53</f>
        <v>0</v>
      </c>
      <c r="CM305" s="11">
        <f>'VIS STOP cijfers'!CM53</f>
        <v>0</v>
      </c>
      <c r="CN305" s="11">
        <f>'VIS STOP cijfers'!CN53</f>
        <v>0</v>
      </c>
      <c r="CO305" s="11">
        <f>'VIS STOP cijfers'!CO53</f>
        <v>0</v>
      </c>
      <c r="CP305" s="11">
        <f>'VIS STOP cijfers'!CP53</f>
        <v>0</v>
      </c>
      <c r="CQ305" s="11">
        <f>'VIS STOP cijfers'!CQ53</f>
        <v>0</v>
      </c>
      <c r="CR305" s="11">
        <f>'VIS STOP cijfers'!CR53</f>
        <v>0</v>
      </c>
      <c r="CS305" s="11">
        <f>'VIS STOP cijfers'!CS53</f>
        <v>0</v>
      </c>
      <c r="CT305" s="11">
        <f>'VIS STOP cijfers'!CT53</f>
        <v>0</v>
      </c>
      <c r="CU305" s="11">
        <f>'VIS STOP cijfers'!CU53</f>
        <v>0</v>
      </c>
      <c r="CV305" s="11">
        <f>'VIS STOP cijfers'!CV53</f>
        <v>0</v>
      </c>
      <c r="CW305" s="11">
        <f>'VIS STOP cijfers'!CW53</f>
        <v>0</v>
      </c>
      <c r="CX305" s="11">
        <f>'VIS STOP cijfers'!CX53</f>
        <v>0</v>
      </c>
      <c r="CY305" s="26">
        <f>'VIS STOP cijfers'!CY53</f>
        <v>0</v>
      </c>
      <c r="CZ305" s="11">
        <f>'VIS STOP cijfers'!CZ53</f>
        <v>0</v>
      </c>
      <c r="DA305" s="11">
        <f>'VIS STOP cijfers'!DA53</f>
        <v>0</v>
      </c>
      <c r="DB305" s="11">
        <f>'VIS STOP cijfers'!DB53</f>
        <v>0</v>
      </c>
      <c r="DC305" s="11">
        <f>'VIS STOP cijfers'!DC53</f>
        <v>0</v>
      </c>
      <c r="DD305" s="11">
        <f>'VIS STOP cijfers'!DD53</f>
        <v>0</v>
      </c>
      <c r="DE305" s="11">
        <f>'VIS STOP cijfers'!DE53</f>
        <v>0</v>
      </c>
      <c r="DF305" s="11">
        <f>'VIS STOP cijfers'!DF53</f>
        <v>0</v>
      </c>
      <c r="DG305" s="11">
        <f>'VIS STOP cijfers'!DG53</f>
        <v>0</v>
      </c>
      <c r="DH305" s="11">
        <f>'VIS STOP cijfers'!DH53</f>
        <v>0</v>
      </c>
      <c r="DI305" s="11">
        <f>'VIS STOP cijfers'!DI53</f>
        <v>0</v>
      </c>
      <c r="DJ305" s="11">
        <f>'VIS STOP cijfers'!DJ53</f>
        <v>0</v>
      </c>
      <c r="DK305" s="11">
        <f>'VIS STOP cijfers'!DK53</f>
        <v>0</v>
      </c>
      <c r="DL305" s="26">
        <f>'VIS STOP cijfers'!DL53</f>
        <v>0</v>
      </c>
    </row>
    <row r="306" spans="1:116" s="165" customFormat="1">
      <c r="A306" s="47">
        <f>'VIS STOP cijfers'!A54</f>
        <v>0</v>
      </c>
      <c r="B306" s="49" t="str">
        <f>'VIS STOP cijfers'!B54</f>
        <v>WVNTWVNK</v>
      </c>
      <c r="C306" s="4" t="str">
        <f>'VIS STOP cijfers'!C54</f>
        <v>Visketen</v>
      </c>
      <c r="D306" s="4" t="str">
        <f>'VIS STOP cijfers'!D54</f>
        <v>VIS Voedselveiligheid niet retribueerbaar VWS</v>
      </c>
      <c r="E306" s="4" t="str">
        <f>'VIS STOP cijfers'!E54</f>
        <v>Additioneel laboratorium onderzoek chemisch: Doorontwikkeling laboratorium methode voor de vaststelling van ondermaatse tong</v>
      </c>
      <c r="F306" s="5" t="str">
        <f>'VIS STOP cijfers'!F54</f>
        <v>VWS</v>
      </c>
      <c r="G306" s="4" t="str">
        <f>'VIS STOP cijfers'!G54</f>
        <v>verbeterplan</v>
      </c>
      <c r="H306" s="15">
        <f>'VIS STOP cijfers'!H54</f>
        <v>0</v>
      </c>
      <c r="I306" s="625">
        <f>'VIS STOP cijfers'!I54</f>
        <v>174</v>
      </c>
      <c r="J306" s="11">
        <f>'VIS STOP cijfers'!J54</f>
        <v>0</v>
      </c>
      <c r="K306" s="11">
        <f>'VIS STOP cijfers'!K54</f>
        <v>50</v>
      </c>
      <c r="L306" s="11">
        <f>'VIS STOP cijfers'!L54</f>
        <v>0</v>
      </c>
      <c r="M306" s="11">
        <f>'VIS STOP cijfers'!M54</f>
        <v>0</v>
      </c>
      <c r="N306" s="11">
        <f>'VIS STOP cijfers'!N54</f>
        <v>0</v>
      </c>
      <c r="O306" s="11">
        <f>'VIS STOP cijfers'!O54</f>
        <v>0</v>
      </c>
      <c r="P306" s="11">
        <f>'VIS STOP cijfers'!P54</f>
        <v>0</v>
      </c>
      <c r="Q306" s="26">
        <f>'VIS STOP cijfers'!Q54</f>
        <v>224</v>
      </c>
      <c r="R306" s="15">
        <f>'VIS STOP cijfers'!R54</f>
        <v>0</v>
      </c>
      <c r="S306" s="11">
        <f>'VIS STOP cijfers'!S54</f>
        <v>0</v>
      </c>
      <c r="T306" s="11">
        <f>'VIS STOP cijfers'!T54</f>
        <v>224</v>
      </c>
      <c r="U306" s="11">
        <f>'VIS STOP cijfers'!U54</f>
        <v>0</v>
      </c>
      <c r="V306" s="11">
        <f>'VIS STOP cijfers'!V54</f>
        <v>0</v>
      </c>
      <c r="W306" s="11">
        <f>'VIS STOP cijfers'!W54</f>
        <v>0</v>
      </c>
      <c r="X306" s="11">
        <f>'VIS STOP cijfers'!X54</f>
        <v>0</v>
      </c>
      <c r="Y306" s="11">
        <f>'VIS STOP cijfers'!Y54</f>
        <v>0</v>
      </c>
      <c r="Z306" s="49">
        <f>'VIS STOP cijfers'!Z54</f>
        <v>224</v>
      </c>
      <c r="AA306" s="11">
        <f>'VIS STOP cijfers'!AA54</f>
        <v>0</v>
      </c>
      <c r="AB306" s="11">
        <f>'VIS STOP cijfers'!AB54</f>
        <v>0</v>
      </c>
      <c r="AC306" s="11">
        <f>'VIS STOP cijfers'!AC54</f>
        <v>0</v>
      </c>
      <c r="AD306" s="11">
        <f>'VIS STOP cijfers'!AD54</f>
        <v>0</v>
      </c>
      <c r="AE306" s="11">
        <f>'VIS STOP cijfers'!AE54</f>
        <v>0</v>
      </c>
      <c r="AF306" s="11">
        <f>'VIS STOP cijfers'!AF54</f>
        <v>224</v>
      </c>
      <c r="AG306" s="49">
        <f>'VIS STOP cijfers'!AG54</f>
        <v>0</v>
      </c>
      <c r="AH306" s="11">
        <f>'VIS STOP cijfers'!AH54</f>
        <v>0</v>
      </c>
      <c r="AI306" s="11">
        <f>'VIS STOP cijfers'!AI54</f>
        <v>0</v>
      </c>
      <c r="AJ306" s="11">
        <f>'VIS STOP cijfers'!AJ54</f>
        <v>0</v>
      </c>
      <c r="AK306" s="11">
        <f>'VIS STOP cijfers'!AK54</f>
        <v>0</v>
      </c>
      <c r="AL306" s="49">
        <f>'VIS STOP cijfers'!AL54</f>
        <v>0</v>
      </c>
      <c r="AM306" s="11">
        <f>'VIS STOP cijfers'!AM54</f>
        <v>0</v>
      </c>
      <c r="AN306" s="11">
        <f>'VIS STOP cijfers'!AN54</f>
        <v>0</v>
      </c>
      <c r="AO306" s="11">
        <f>'VIS STOP cijfers'!AO54</f>
        <v>0</v>
      </c>
      <c r="AP306" s="11">
        <f>'VIS STOP cijfers'!AP54</f>
        <v>0</v>
      </c>
      <c r="AQ306" s="11">
        <f>'VIS STOP cijfers'!AQ54</f>
        <v>0</v>
      </c>
      <c r="AR306" s="49">
        <f>'VIS STOP cijfers'!AR54</f>
        <v>0</v>
      </c>
      <c r="AS306" s="11">
        <f>'VIS STOP cijfers'!AS54</f>
        <v>0</v>
      </c>
      <c r="AT306" s="11">
        <f>'VIS STOP cijfers'!AT54</f>
        <v>0</v>
      </c>
      <c r="AU306" s="11">
        <f>'VIS STOP cijfers'!AU54</f>
        <v>0</v>
      </c>
      <c r="AV306" s="11">
        <f>'VIS STOP cijfers'!AV54</f>
        <v>0</v>
      </c>
      <c r="AW306" s="11">
        <f>'VIS STOP cijfers'!AW54</f>
        <v>0</v>
      </c>
      <c r="AX306" s="11">
        <f>'VIS STOP cijfers'!AX54</f>
        <v>0</v>
      </c>
      <c r="AY306" s="11">
        <f>'VIS STOP cijfers'!AY54</f>
        <v>0</v>
      </c>
      <c r="AZ306" s="11">
        <f>'VIS STOP cijfers'!AZ54</f>
        <v>0</v>
      </c>
      <c r="BA306" s="11">
        <f>'VIS STOP cijfers'!BA54</f>
        <v>0</v>
      </c>
      <c r="BB306" s="11">
        <f>'VIS STOP cijfers'!BB54</f>
        <v>0</v>
      </c>
      <c r="BC306" s="49">
        <f>'VIS STOP cijfers'!BC54</f>
        <v>0</v>
      </c>
      <c r="BD306" s="11">
        <f>'VIS STOP cijfers'!BD54</f>
        <v>224</v>
      </c>
      <c r="BE306" s="11">
        <f>'VIS STOP cijfers'!BE54</f>
        <v>0</v>
      </c>
      <c r="BF306" s="11">
        <f>'VIS STOP cijfers'!BF54</f>
        <v>0</v>
      </c>
      <c r="BG306" s="11">
        <f>'VIS STOP cijfers'!BG54</f>
        <v>0</v>
      </c>
      <c r="BH306" s="11">
        <f>'VIS STOP cijfers'!BH54</f>
        <v>0</v>
      </c>
      <c r="BI306" s="11">
        <f>'VIS STOP cijfers'!BI54</f>
        <v>0</v>
      </c>
      <c r="BJ306" s="11">
        <f>'VIS STOP cijfers'!BJ54</f>
        <v>0</v>
      </c>
      <c r="BK306" s="49">
        <f>'VIS STOP cijfers'!BK54</f>
        <v>0</v>
      </c>
      <c r="BL306" s="11">
        <f>'VIS STOP cijfers'!BL54</f>
        <v>0</v>
      </c>
      <c r="BM306" s="11">
        <f>'VIS STOP cijfers'!BM54</f>
        <v>0</v>
      </c>
      <c r="BN306" s="11">
        <f>'VIS STOP cijfers'!BN54</f>
        <v>0</v>
      </c>
      <c r="BO306" s="11">
        <f>'VIS STOP cijfers'!BO54</f>
        <v>0</v>
      </c>
      <c r="BP306" s="11">
        <f>'VIS STOP cijfers'!BP54</f>
        <v>0</v>
      </c>
      <c r="BQ306" s="49">
        <f>'VIS STOP cijfers'!BQ54</f>
        <v>0</v>
      </c>
      <c r="BR306" s="11">
        <f>'VIS STOP cijfers'!BR54</f>
        <v>0</v>
      </c>
      <c r="BS306" s="11">
        <f>'VIS STOP cijfers'!BS54</f>
        <v>0</v>
      </c>
      <c r="BT306" s="11">
        <f>'VIS STOP cijfers'!BT54</f>
        <v>0</v>
      </c>
      <c r="BU306" s="11">
        <f>'VIS STOP cijfers'!BU54</f>
        <v>0</v>
      </c>
      <c r="BV306" s="11">
        <f>'VIS STOP cijfers'!BV54</f>
        <v>0</v>
      </c>
      <c r="BW306" s="11">
        <f>'VIS STOP cijfers'!BW54</f>
        <v>0</v>
      </c>
      <c r="BX306" s="47">
        <f>'VIS STOP cijfers'!BX54</f>
        <v>0</v>
      </c>
      <c r="BY306" s="49">
        <f>'VIS STOP cijfers'!BY54</f>
        <v>224</v>
      </c>
      <c r="BZ306" s="11">
        <f>'VIS STOP cijfers'!BZ54</f>
        <v>0</v>
      </c>
      <c r="CA306" s="11">
        <f>'VIS STOP cijfers'!CA54</f>
        <v>0</v>
      </c>
      <c r="CB306" s="11">
        <f>'VIS STOP cijfers'!CB54</f>
        <v>0</v>
      </c>
      <c r="CC306" s="11">
        <f>'VIS STOP cijfers'!CC54</f>
        <v>0</v>
      </c>
      <c r="CD306" s="11">
        <f>'VIS STOP cijfers'!CD54</f>
        <v>0</v>
      </c>
      <c r="CE306" s="11">
        <f>'VIS STOP cijfers'!CE54</f>
        <v>0</v>
      </c>
      <c r="CF306" s="11">
        <f>'VIS STOP cijfers'!CF54</f>
        <v>0</v>
      </c>
      <c r="CG306" s="11">
        <f>'VIS STOP cijfers'!CG54</f>
        <v>0</v>
      </c>
      <c r="CH306" s="11">
        <f>'VIS STOP cijfers'!CH54</f>
        <v>0</v>
      </c>
      <c r="CI306" s="11">
        <f>'VIS STOP cijfers'!CI54</f>
        <v>0</v>
      </c>
      <c r="CJ306" s="11">
        <f>'VIS STOP cijfers'!CJ54</f>
        <v>0</v>
      </c>
      <c r="CK306" s="11">
        <f>'VIS STOP cijfers'!CK54</f>
        <v>0</v>
      </c>
      <c r="CL306" s="49">
        <f>'VIS STOP cijfers'!CL54</f>
        <v>0</v>
      </c>
      <c r="CM306" s="11">
        <f>'VIS STOP cijfers'!CM54</f>
        <v>0</v>
      </c>
      <c r="CN306" s="11">
        <f>'VIS STOP cijfers'!CN54</f>
        <v>0</v>
      </c>
      <c r="CO306" s="11">
        <f>'VIS STOP cijfers'!CO54</f>
        <v>0</v>
      </c>
      <c r="CP306" s="11">
        <f>'VIS STOP cijfers'!CP54</f>
        <v>0</v>
      </c>
      <c r="CQ306" s="11">
        <f>'VIS STOP cijfers'!CQ54</f>
        <v>0</v>
      </c>
      <c r="CR306" s="11">
        <f>'VIS STOP cijfers'!CR54</f>
        <v>0</v>
      </c>
      <c r="CS306" s="11">
        <f>'VIS STOP cijfers'!CS54</f>
        <v>0</v>
      </c>
      <c r="CT306" s="11">
        <f>'VIS STOP cijfers'!CT54</f>
        <v>0</v>
      </c>
      <c r="CU306" s="11">
        <f>'VIS STOP cijfers'!CU54</f>
        <v>0</v>
      </c>
      <c r="CV306" s="11">
        <f>'VIS STOP cijfers'!CV54</f>
        <v>0</v>
      </c>
      <c r="CW306" s="11">
        <f>'VIS STOP cijfers'!CW54</f>
        <v>0</v>
      </c>
      <c r="CX306" s="11">
        <f>'VIS STOP cijfers'!CX54</f>
        <v>0</v>
      </c>
      <c r="CY306" s="26">
        <f>'VIS STOP cijfers'!CY54</f>
        <v>0</v>
      </c>
      <c r="CZ306" s="11">
        <f>'VIS STOP cijfers'!CZ54</f>
        <v>0</v>
      </c>
      <c r="DA306" s="11">
        <f>'VIS STOP cijfers'!DA54</f>
        <v>0</v>
      </c>
      <c r="DB306" s="11">
        <f>'VIS STOP cijfers'!DB54</f>
        <v>0</v>
      </c>
      <c r="DC306" s="11">
        <f>'VIS STOP cijfers'!DC54</f>
        <v>0</v>
      </c>
      <c r="DD306" s="11">
        <f>'VIS STOP cijfers'!DD54</f>
        <v>0</v>
      </c>
      <c r="DE306" s="11">
        <f>'VIS STOP cijfers'!DE54</f>
        <v>0</v>
      </c>
      <c r="DF306" s="11">
        <f>'VIS STOP cijfers'!DF54</f>
        <v>0</v>
      </c>
      <c r="DG306" s="11">
        <f>'VIS STOP cijfers'!DG54</f>
        <v>0</v>
      </c>
      <c r="DH306" s="11">
        <f>'VIS STOP cijfers'!DH54</f>
        <v>0</v>
      </c>
      <c r="DI306" s="11">
        <f>'VIS STOP cijfers'!DI54</f>
        <v>0</v>
      </c>
      <c r="DJ306" s="11">
        <f>'VIS STOP cijfers'!DJ54</f>
        <v>0</v>
      </c>
      <c r="DK306" s="11">
        <f>'VIS STOP cijfers'!DK54</f>
        <v>0</v>
      </c>
      <c r="DL306" s="26">
        <f>'VIS STOP cijfers'!DL54</f>
        <v>0</v>
      </c>
    </row>
    <row r="307" spans="1:116" s="165" customFormat="1">
      <c r="A307" s="47">
        <f>'VIS STOP cijfers'!A55</f>
        <v>0</v>
      </c>
      <c r="B307" s="49" t="str">
        <f>'VIS STOP cijfers'!B55</f>
        <v>WVNT</v>
      </c>
      <c r="C307" s="4" t="str">
        <f>'VIS STOP cijfers'!C55</f>
        <v>Visketen</v>
      </c>
      <c r="D307" s="4" t="str">
        <f>'VIS STOP cijfers'!D55</f>
        <v>VIS Voedselveiligheid niet retribueerbaar VWS</v>
      </c>
      <c r="E307" s="4" t="str">
        <f>'VIS STOP cijfers'!E55</f>
        <v>Additioneel laboratorium onderzoek chemisch: Aanwezigheid van niet toegelaten additieven in onbewerkte vis</v>
      </c>
      <c r="F307" s="5" t="str">
        <f>'VIS STOP cijfers'!F55</f>
        <v>VWS</v>
      </c>
      <c r="G307" s="4" t="str">
        <f>'VIS STOP cijfers'!G55</f>
        <v>verbeterplan</v>
      </c>
      <c r="H307" s="15">
        <f>'VIS STOP cijfers'!H55</f>
        <v>50</v>
      </c>
      <c r="I307" s="625">
        <f>'VIS STOP cijfers'!I55</f>
        <v>250</v>
      </c>
      <c r="J307" s="11">
        <f>'VIS STOP cijfers'!J55</f>
        <v>0</v>
      </c>
      <c r="K307" s="11">
        <f>'VIS STOP cijfers'!K55</f>
        <v>0</v>
      </c>
      <c r="L307" s="11">
        <f>'VIS STOP cijfers'!L55</f>
        <v>0</v>
      </c>
      <c r="M307" s="11">
        <f>'VIS STOP cijfers'!M55</f>
        <v>0</v>
      </c>
      <c r="N307" s="11">
        <f>'VIS STOP cijfers'!N55</f>
        <v>0</v>
      </c>
      <c r="O307" s="11">
        <f>'VIS STOP cijfers'!O55</f>
        <v>0</v>
      </c>
      <c r="P307" s="11">
        <f>'VIS STOP cijfers'!P55</f>
        <v>0</v>
      </c>
      <c r="Q307" s="26">
        <f>'VIS STOP cijfers'!Q55</f>
        <v>300</v>
      </c>
      <c r="R307" s="15">
        <f>'VIS STOP cijfers'!R55</f>
        <v>0</v>
      </c>
      <c r="S307" s="11">
        <f>'VIS STOP cijfers'!S55</f>
        <v>0</v>
      </c>
      <c r="T307" s="11">
        <f>'VIS STOP cijfers'!T55</f>
        <v>300</v>
      </c>
      <c r="U307" s="11">
        <f>'VIS STOP cijfers'!U55</f>
        <v>0</v>
      </c>
      <c r="V307" s="11">
        <f>'VIS STOP cijfers'!V55</f>
        <v>0</v>
      </c>
      <c r="W307" s="11">
        <f>'VIS STOP cijfers'!W55</f>
        <v>0</v>
      </c>
      <c r="X307" s="11">
        <f>'VIS STOP cijfers'!X55</f>
        <v>0</v>
      </c>
      <c r="Y307" s="11">
        <f>'VIS STOP cijfers'!Y55</f>
        <v>0</v>
      </c>
      <c r="Z307" s="49">
        <f>'VIS STOP cijfers'!Z55</f>
        <v>300</v>
      </c>
      <c r="AA307" s="11">
        <f>'VIS STOP cijfers'!AA55</f>
        <v>0</v>
      </c>
      <c r="AB307" s="11">
        <f>'VIS STOP cijfers'!AB55</f>
        <v>0</v>
      </c>
      <c r="AC307" s="11">
        <f>'VIS STOP cijfers'!AC55</f>
        <v>0</v>
      </c>
      <c r="AD307" s="11">
        <f>'VIS STOP cijfers'!AD55</f>
        <v>50</v>
      </c>
      <c r="AE307" s="11">
        <f>'VIS STOP cijfers'!AE55</f>
        <v>0</v>
      </c>
      <c r="AF307" s="11">
        <f>'VIS STOP cijfers'!AF55</f>
        <v>250</v>
      </c>
      <c r="AG307" s="49">
        <f>'VIS STOP cijfers'!AG55</f>
        <v>0</v>
      </c>
      <c r="AH307" s="11">
        <f>'VIS STOP cijfers'!AH55</f>
        <v>0</v>
      </c>
      <c r="AI307" s="11">
        <f>'VIS STOP cijfers'!AI55</f>
        <v>0</v>
      </c>
      <c r="AJ307" s="11">
        <f>'VIS STOP cijfers'!AJ55</f>
        <v>0</v>
      </c>
      <c r="AK307" s="11">
        <f>'VIS STOP cijfers'!AK55</f>
        <v>0</v>
      </c>
      <c r="AL307" s="49">
        <f>'VIS STOP cijfers'!AL55</f>
        <v>0</v>
      </c>
      <c r="AM307" s="11">
        <f>'VIS STOP cijfers'!AM55</f>
        <v>0</v>
      </c>
      <c r="AN307" s="11">
        <f>'VIS STOP cijfers'!AN55</f>
        <v>13</v>
      </c>
      <c r="AO307" s="11">
        <f>'VIS STOP cijfers'!AO55</f>
        <v>13</v>
      </c>
      <c r="AP307" s="11">
        <f>'VIS STOP cijfers'!AP55</f>
        <v>12</v>
      </c>
      <c r="AQ307" s="11">
        <f>'VIS STOP cijfers'!AQ55</f>
        <v>12</v>
      </c>
      <c r="AR307" s="49">
        <f>'VIS STOP cijfers'!AR55</f>
        <v>0</v>
      </c>
      <c r="AS307" s="11">
        <f>'VIS STOP cijfers'!AS55</f>
        <v>0</v>
      </c>
      <c r="AT307" s="11">
        <f>'VIS STOP cijfers'!AT55</f>
        <v>0</v>
      </c>
      <c r="AU307" s="11">
        <f>'VIS STOP cijfers'!AU55</f>
        <v>0</v>
      </c>
      <c r="AV307" s="11">
        <f>'VIS STOP cijfers'!AV55</f>
        <v>0</v>
      </c>
      <c r="AW307" s="11">
        <f>'VIS STOP cijfers'!AW55</f>
        <v>0</v>
      </c>
      <c r="AX307" s="11">
        <f>'VIS STOP cijfers'!AX55</f>
        <v>0</v>
      </c>
      <c r="AY307" s="11">
        <f>'VIS STOP cijfers'!AY55</f>
        <v>0</v>
      </c>
      <c r="AZ307" s="11">
        <f>'VIS STOP cijfers'!AZ55</f>
        <v>0</v>
      </c>
      <c r="BA307" s="11">
        <f>'VIS STOP cijfers'!BA55</f>
        <v>0</v>
      </c>
      <c r="BB307" s="11">
        <f>'VIS STOP cijfers'!BB55</f>
        <v>0</v>
      </c>
      <c r="BC307" s="49">
        <f>'VIS STOP cijfers'!BC55</f>
        <v>0</v>
      </c>
      <c r="BD307" s="11">
        <f>'VIS STOP cijfers'!BD55</f>
        <v>250</v>
      </c>
      <c r="BE307" s="11">
        <f>'VIS STOP cijfers'!BE55</f>
        <v>0</v>
      </c>
      <c r="BF307" s="11">
        <f>'VIS STOP cijfers'!BF55</f>
        <v>0</v>
      </c>
      <c r="BG307" s="11">
        <f>'VIS STOP cijfers'!BG55</f>
        <v>0</v>
      </c>
      <c r="BH307" s="11">
        <f>'VIS STOP cijfers'!BH55</f>
        <v>0</v>
      </c>
      <c r="BI307" s="11">
        <f>'VIS STOP cijfers'!BI55</f>
        <v>0</v>
      </c>
      <c r="BJ307" s="11">
        <f>'VIS STOP cijfers'!BJ55</f>
        <v>0</v>
      </c>
      <c r="BK307" s="49">
        <f>'VIS STOP cijfers'!BK55</f>
        <v>0</v>
      </c>
      <c r="BL307" s="11">
        <f>'VIS STOP cijfers'!BL55</f>
        <v>0</v>
      </c>
      <c r="BM307" s="11">
        <f>'VIS STOP cijfers'!BM55</f>
        <v>0</v>
      </c>
      <c r="BN307" s="11">
        <f>'VIS STOP cijfers'!BN55</f>
        <v>0</v>
      </c>
      <c r="BO307" s="11">
        <f>'VIS STOP cijfers'!BO55</f>
        <v>0</v>
      </c>
      <c r="BP307" s="11">
        <f>'VIS STOP cijfers'!BP55</f>
        <v>0</v>
      </c>
      <c r="BQ307" s="49">
        <f>'VIS STOP cijfers'!BQ55</f>
        <v>0</v>
      </c>
      <c r="BR307" s="11">
        <f>'VIS STOP cijfers'!BR55</f>
        <v>0</v>
      </c>
      <c r="BS307" s="11">
        <f>'VIS STOP cijfers'!BS55</f>
        <v>0</v>
      </c>
      <c r="BT307" s="11">
        <f>'VIS STOP cijfers'!BT55</f>
        <v>0</v>
      </c>
      <c r="BU307" s="11">
        <f>'VIS STOP cijfers'!BU55</f>
        <v>0</v>
      </c>
      <c r="BV307" s="11">
        <f>'VIS STOP cijfers'!BV55</f>
        <v>0</v>
      </c>
      <c r="BW307" s="11">
        <f>'VIS STOP cijfers'!BW55</f>
        <v>0</v>
      </c>
      <c r="BX307" s="47">
        <f>'VIS STOP cijfers'!BX55</f>
        <v>0</v>
      </c>
      <c r="BY307" s="49">
        <f>'VIS STOP cijfers'!BY55</f>
        <v>300</v>
      </c>
      <c r="BZ307" s="11">
        <f>'VIS STOP cijfers'!BZ55</f>
        <v>0</v>
      </c>
      <c r="CA307" s="11">
        <f>'VIS STOP cijfers'!CA55</f>
        <v>0</v>
      </c>
      <c r="CB307" s="11">
        <f>'VIS STOP cijfers'!CB55</f>
        <v>0</v>
      </c>
      <c r="CC307" s="11">
        <f>'VIS STOP cijfers'!CC55</f>
        <v>0</v>
      </c>
      <c r="CD307" s="11">
        <f>'VIS STOP cijfers'!CD55</f>
        <v>0</v>
      </c>
      <c r="CE307" s="11">
        <f>'VIS STOP cijfers'!CE55</f>
        <v>0</v>
      </c>
      <c r="CF307" s="11">
        <f>'VIS STOP cijfers'!CF55</f>
        <v>0</v>
      </c>
      <c r="CG307" s="11">
        <f>'VIS STOP cijfers'!CG55</f>
        <v>0</v>
      </c>
      <c r="CH307" s="11">
        <f>'VIS STOP cijfers'!CH55</f>
        <v>0</v>
      </c>
      <c r="CI307" s="11">
        <f>'VIS STOP cijfers'!CI55</f>
        <v>0</v>
      </c>
      <c r="CJ307" s="11">
        <f>'VIS STOP cijfers'!CJ55</f>
        <v>0</v>
      </c>
      <c r="CK307" s="11">
        <f>'VIS STOP cijfers'!CK55</f>
        <v>0</v>
      </c>
      <c r="CL307" s="49">
        <f>'VIS STOP cijfers'!CL55</f>
        <v>0</v>
      </c>
      <c r="CM307" s="11">
        <f>'VIS STOP cijfers'!CM55</f>
        <v>0</v>
      </c>
      <c r="CN307" s="11">
        <f>'VIS STOP cijfers'!CN55</f>
        <v>0</v>
      </c>
      <c r="CO307" s="11">
        <f>'VIS STOP cijfers'!CO55</f>
        <v>0</v>
      </c>
      <c r="CP307" s="11">
        <f>'VIS STOP cijfers'!CP55</f>
        <v>0</v>
      </c>
      <c r="CQ307" s="11">
        <f>'VIS STOP cijfers'!CQ55</f>
        <v>0</v>
      </c>
      <c r="CR307" s="11">
        <f>'VIS STOP cijfers'!CR55</f>
        <v>0</v>
      </c>
      <c r="CS307" s="11">
        <f>'VIS STOP cijfers'!CS55</f>
        <v>0</v>
      </c>
      <c r="CT307" s="11">
        <f>'VIS STOP cijfers'!CT55</f>
        <v>0</v>
      </c>
      <c r="CU307" s="11">
        <f>'VIS STOP cijfers'!CU55</f>
        <v>0</v>
      </c>
      <c r="CV307" s="11">
        <f>'VIS STOP cijfers'!CV55</f>
        <v>0</v>
      </c>
      <c r="CW307" s="11">
        <f>'VIS STOP cijfers'!CW55</f>
        <v>0</v>
      </c>
      <c r="CX307" s="11">
        <f>'VIS STOP cijfers'!CX55</f>
        <v>0</v>
      </c>
      <c r="CY307" s="26">
        <f>'VIS STOP cijfers'!CY55</f>
        <v>0</v>
      </c>
      <c r="CZ307" s="11">
        <f>'VIS STOP cijfers'!CZ55</f>
        <v>0</v>
      </c>
      <c r="DA307" s="11">
        <f>'VIS STOP cijfers'!DA55</f>
        <v>0</v>
      </c>
      <c r="DB307" s="11">
        <f>'VIS STOP cijfers'!DB55</f>
        <v>0</v>
      </c>
      <c r="DC307" s="11">
        <f>'VIS STOP cijfers'!DC55</f>
        <v>0</v>
      </c>
      <c r="DD307" s="11">
        <f>'VIS STOP cijfers'!DD55</f>
        <v>0</v>
      </c>
      <c r="DE307" s="11">
        <f>'VIS STOP cijfers'!DE55</f>
        <v>0</v>
      </c>
      <c r="DF307" s="11">
        <f>'VIS STOP cijfers'!DF55</f>
        <v>0</v>
      </c>
      <c r="DG307" s="11">
        <f>'VIS STOP cijfers'!DG55</f>
        <v>0</v>
      </c>
      <c r="DH307" s="11">
        <f>'VIS STOP cijfers'!DH55</f>
        <v>0</v>
      </c>
      <c r="DI307" s="11">
        <f>'VIS STOP cijfers'!DI55</f>
        <v>0</v>
      </c>
      <c r="DJ307" s="11">
        <f>'VIS STOP cijfers'!DJ55</f>
        <v>0</v>
      </c>
      <c r="DK307" s="11">
        <f>'VIS STOP cijfers'!DK55</f>
        <v>0</v>
      </c>
      <c r="DL307" s="26">
        <f>'VIS STOP cijfers'!DL55</f>
        <v>0</v>
      </c>
    </row>
    <row r="308" spans="1:116" s="165" customFormat="1">
      <c r="A308" s="47">
        <f>'VIS STOP cijfers'!A56</f>
        <v>0</v>
      </c>
      <c r="B308" s="49" t="str">
        <f>'VIS STOP cijfers'!B56</f>
        <v>WVNT</v>
      </c>
      <c r="C308" s="4" t="str">
        <f>'VIS STOP cijfers'!C56</f>
        <v>Visketen</v>
      </c>
      <c r="D308" s="4" t="str">
        <f>'VIS STOP cijfers'!D56</f>
        <v>VIS Voedselveiligheid niet retribueerbaar VWS</v>
      </c>
      <c r="E308" s="13" t="str">
        <f>'VIS STOP cijfers'!E56</f>
        <v>Additioneel laboratorium onderzoek microbiologisch: Listeria Monocytogenes in gerookte vis en lichtgezouten haring (maatjes)</v>
      </c>
      <c r="F308" s="5" t="str">
        <f>'VIS STOP cijfers'!F56</f>
        <v>VWS</v>
      </c>
      <c r="G308" s="4">
        <f>'VIS STOP cijfers'!G56</f>
        <v>0</v>
      </c>
      <c r="H308" s="15">
        <f>'VIS STOP cijfers'!H56</f>
        <v>50</v>
      </c>
      <c r="I308" s="625">
        <f>'VIS STOP cijfers'!I56</f>
        <v>0</v>
      </c>
      <c r="J308" s="11">
        <f>'VIS STOP cijfers'!J56</f>
        <v>0</v>
      </c>
      <c r="K308" s="11">
        <f>'VIS STOP cijfers'!K56</f>
        <v>0</v>
      </c>
      <c r="L308" s="11">
        <f>'VIS STOP cijfers'!L56</f>
        <v>0</v>
      </c>
      <c r="M308" s="11">
        <f>'VIS STOP cijfers'!M56</f>
        <v>0</v>
      </c>
      <c r="N308" s="11">
        <f>'VIS STOP cijfers'!N56</f>
        <v>0</v>
      </c>
      <c r="O308" s="11">
        <f>'VIS STOP cijfers'!O56</f>
        <v>0</v>
      </c>
      <c r="P308" s="11">
        <f>'VIS STOP cijfers'!P56</f>
        <v>0</v>
      </c>
      <c r="Q308" s="26">
        <f>'VIS STOP cijfers'!Q56</f>
        <v>50</v>
      </c>
      <c r="R308" s="15">
        <f>'VIS STOP cijfers'!R56</f>
        <v>0</v>
      </c>
      <c r="S308" s="11">
        <f>'VIS STOP cijfers'!S56</f>
        <v>0</v>
      </c>
      <c r="T308" s="11">
        <f>'VIS STOP cijfers'!T56</f>
        <v>50</v>
      </c>
      <c r="U308" s="11">
        <f>'VIS STOP cijfers'!U56</f>
        <v>0</v>
      </c>
      <c r="V308" s="11">
        <f>'VIS STOP cijfers'!V56</f>
        <v>0</v>
      </c>
      <c r="W308" s="11">
        <f>'VIS STOP cijfers'!W56</f>
        <v>0</v>
      </c>
      <c r="X308" s="11">
        <f>'VIS STOP cijfers'!X56</f>
        <v>0</v>
      </c>
      <c r="Y308" s="11">
        <f>'VIS STOP cijfers'!Y56</f>
        <v>0</v>
      </c>
      <c r="Z308" s="49">
        <f>'VIS STOP cijfers'!Z56</f>
        <v>50</v>
      </c>
      <c r="AA308" s="11">
        <f>'VIS STOP cijfers'!AA56</f>
        <v>0</v>
      </c>
      <c r="AB308" s="11">
        <f>'VIS STOP cijfers'!AB56</f>
        <v>0</v>
      </c>
      <c r="AC308" s="11">
        <f>'VIS STOP cijfers'!AC56</f>
        <v>0</v>
      </c>
      <c r="AD308" s="11">
        <f>'VIS STOP cijfers'!AD56</f>
        <v>50</v>
      </c>
      <c r="AE308" s="11">
        <f>'VIS STOP cijfers'!AE56</f>
        <v>0</v>
      </c>
      <c r="AF308" s="11">
        <f>'VIS STOP cijfers'!AF56</f>
        <v>0</v>
      </c>
      <c r="AG308" s="49">
        <f>'VIS STOP cijfers'!AG56</f>
        <v>0</v>
      </c>
      <c r="AH308" s="11">
        <f>'VIS STOP cijfers'!AH56</f>
        <v>0</v>
      </c>
      <c r="AI308" s="11">
        <f>'VIS STOP cijfers'!AI56</f>
        <v>0</v>
      </c>
      <c r="AJ308" s="11">
        <f>'VIS STOP cijfers'!AJ56</f>
        <v>0</v>
      </c>
      <c r="AK308" s="11">
        <f>'VIS STOP cijfers'!AK56</f>
        <v>0</v>
      </c>
      <c r="AL308" s="49">
        <f>'VIS STOP cijfers'!AL56</f>
        <v>0</v>
      </c>
      <c r="AM308" s="11">
        <f>'VIS STOP cijfers'!AM56</f>
        <v>0</v>
      </c>
      <c r="AN308" s="11">
        <f>'VIS STOP cijfers'!AN56</f>
        <v>12</v>
      </c>
      <c r="AO308" s="11">
        <f>'VIS STOP cijfers'!AO56</f>
        <v>12</v>
      </c>
      <c r="AP308" s="11">
        <f>'VIS STOP cijfers'!AP56</f>
        <v>13</v>
      </c>
      <c r="AQ308" s="11">
        <f>'VIS STOP cijfers'!AQ56</f>
        <v>13</v>
      </c>
      <c r="AR308" s="49">
        <f>'VIS STOP cijfers'!AR56</f>
        <v>0</v>
      </c>
      <c r="AS308" s="11">
        <f>'VIS STOP cijfers'!AS56</f>
        <v>0</v>
      </c>
      <c r="AT308" s="11">
        <f>'VIS STOP cijfers'!AT56</f>
        <v>0</v>
      </c>
      <c r="AU308" s="11">
        <f>'VIS STOP cijfers'!AU56</f>
        <v>0</v>
      </c>
      <c r="AV308" s="11">
        <f>'VIS STOP cijfers'!AV56</f>
        <v>0</v>
      </c>
      <c r="AW308" s="11">
        <f>'VIS STOP cijfers'!AW56</f>
        <v>0</v>
      </c>
      <c r="AX308" s="11">
        <f>'VIS STOP cijfers'!AX56</f>
        <v>0</v>
      </c>
      <c r="AY308" s="11">
        <f>'VIS STOP cijfers'!AY56</f>
        <v>0</v>
      </c>
      <c r="AZ308" s="11">
        <f>'VIS STOP cijfers'!AZ56</f>
        <v>0</v>
      </c>
      <c r="BA308" s="11">
        <f>'VIS STOP cijfers'!BA56</f>
        <v>0</v>
      </c>
      <c r="BB308" s="11">
        <f>'VIS STOP cijfers'!BB56</f>
        <v>0</v>
      </c>
      <c r="BC308" s="49">
        <f>'VIS STOP cijfers'!BC56</f>
        <v>0</v>
      </c>
      <c r="BD308" s="11">
        <f>'VIS STOP cijfers'!BD56</f>
        <v>0</v>
      </c>
      <c r="BE308" s="11">
        <f>'VIS STOP cijfers'!BE56</f>
        <v>0</v>
      </c>
      <c r="BF308" s="11">
        <f>'VIS STOP cijfers'!BF56</f>
        <v>0</v>
      </c>
      <c r="BG308" s="11">
        <f>'VIS STOP cijfers'!BG56</f>
        <v>0</v>
      </c>
      <c r="BH308" s="11">
        <f>'VIS STOP cijfers'!BH56</f>
        <v>0</v>
      </c>
      <c r="BI308" s="11">
        <f>'VIS STOP cijfers'!BI56</f>
        <v>0</v>
      </c>
      <c r="BJ308" s="11">
        <f>'VIS STOP cijfers'!BJ56</f>
        <v>0</v>
      </c>
      <c r="BK308" s="49">
        <f>'VIS STOP cijfers'!BK56</f>
        <v>0</v>
      </c>
      <c r="BL308" s="11">
        <f>'VIS STOP cijfers'!BL56</f>
        <v>0</v>
      </c>
      <c r="BM308" s="11">
        <f>'VIS STOP cijfers'!BM56</f>
        <v>0</v>
      </c>
      <c r="BN308" s="11">
        <f>'VIS STOP cijfers'!BN56</f>
        <v>0</v>
      </c>
      <c r="BO308" s="11">
        <f>'VIS STOP cijfers'!BO56</f>
        <v>0</v>
      </c>
      <c r="BP308" s="11">
        <f>'VIS STOP cijfers'!BP56</f>
        <v>0</v>
      </c>
      <c r="BQ308" s="49">
        <f>'VIS STOP cijfers'!BQ56</f>
        <v>0</v>
      </c>
      <c r="BR308" s="11">
        <f>'VIS STOP cijfers'!BR56</f>
        <v>0</v>
      </c>
      <c r="BS308" s="11">
        <f>'VIS STOP cijfers'!BS56</f>
        <v>0</v>
      </c>
      <c r="BT308" s="11">
        <f>'VIS STOP cijfers'!BT56</f>
        <v>0</v>
      </c>
      <c r="BU308" s="11">
        <f>'VIS STOP cijfers'!BU56</f>
        <v>0</v>
      </c>
      <c r="BV308" s="11">
        <f>'VIS STOP cijfers'!BV56</f>
        <v>0</v>
      </c>
      <c r="BW308" s="11">
        <f>'VIS STOP cijfers'!BW56</f>
        <v>0</v>
      </c>
      <c r="BX308" s="47">
        <f>'VIS STOP cijfers'!BX56</f>
        <v>0</v>
      </c>
      <c r="BY308" s="49">
        <f>'VIS STOP cijfers'!BY56</f>
        <v>50</v>
      </c>
      <c r="BZ308" s="11">
        <f>'VIS STOP cijfers'!BZ56</f>
        <v>0</v>
      </c>
      <c r="CA308" s="11">
        <f>'VIS STOP cijfers'!CA56</f>
        <v>0</v>
      </c>
      <c r="CB308" s="11">
        <f>'VIS STOP cijfers'!CB56</f>
        <v>0</v>
      </c>
      <c r="CC308" s="11">
        <f>'VIS STOP cijfers'!CC56</f>
        <v>0</v>
      </c>
      <c r="CD308" s="11">
        <f>'VIS STOP cijfers'!CD56</f>
        <v>0</v>
      </c>
      <c r="CE308" s="11">
        <f>'VIS STOP cijfers'!CE56</f>
        <v>0</v>
      </c>
      <c r="CF308" s="11">
        <f>'VIS STOP cijfers'!CF56</f>
        <v>0</v>
      </c>
      <c r="CG308" s="11">
        <f>'VIS STOP cijfers'!CG56</f>
        <v>0</v>
      </c>
      <c r="CH308" s="11">
        <f>'VIS STOP cijfers'!CH56</f>
        <v>0</v>
      </c>
      <c r="CI308" s="11">
        <f>'VIS STOP cijfers'!CI56</f>
        <v>0</v>
      </c>
      <c r="CJ308" s="11">
        <f>'VIS STOP cijfers'!CJ56</f>
        <v>0</v>
      </c>
      <c r="CK308" s="11">
        <f>'VIS STOP cijfers'!CK56</f>
        <v>0</v>
      </c>
      <c r="CL308" s="49">
        <f>'VIS STOP cijfers'!CL56</f>
        <v>0</v>
      </c>
      <c r="CM308" s="11">
        <f>'VIS STOP cijfers'!CM56</f>
        <v>0</v>
      </c>
      <c r="CN308" s="11">
        <f>'VIS STOP cijfers'!CN56</f>
        <v>0</v>
      </c>
      <c r="CO308" s="11">
        <f>'VIS STOP cijfers'!CO56</f>
        <v>0</v>
      </c>
      <c r="CP308" s="11">
        <f>'VIS STOP cijfers'!CP56</f>
        <v>0</v>
      </c>
      <c r="CQ308" s="11">
        <f>'VIS STOP cijfers'!CQ56</f>
        <v>0</v>
      </c>
      <c r="CR308" s="11">
        <f>'VIS STOP cijfers'!CR56</f>
        <v>0</v>
      </c>
      <c r="CS308" s="11">
        <f>'VIS STOP cijfers'!CS56</f>
        <v>0</v>
      </c>
      <c r="CT308" s="11">
        <f>'VIS STOP cijfers'!CT56</f>
        <v>0</v>
      </c>
      <c r="CU308" s="11">
        <f>'VIS STOP cijfers'!CU56</f>
        <v>0</v>
      </c>
      <c r="CV308" s="11">
        <f>'VIS STOP cijfers'!CV56</f>
        <v>0</v>
      </c>
      <c r="CW308" s="11">
        <f>'VIS STOP cijfers'!CW56</f>
        <v>0</v>
      </c>
      <c r="CX308" s="11">
        <f>'VIS STOP cijfers'!CX56</f>
        <v>0</v>
      </c>
      <c r="CY308" s="26">
        <f>'VIS STOP cijfers'!CY56</f>
        <v>0</v>
      </c>
      <c r="CZ308" s="11">
        <f>'VIS STOP cijfers'!CZ56</f>
        <v>0</v>
      </c>
      <c r="DA308" s="11">
        <f>'VIS STOP cijfers'!DA56</f>
        <v>0</v>
      </c>
      <c r="DB308" s="11">
        <f>'VIS STOP cijfers'!DB56</f>
        <v>0</v>
      </c>
      <c r="DC308" s="11">
        <f>'VIS STOP cijfers'!DC56</f>
        <v>0</v>
      </c>
      <c r="DD308" s="11">
        <f>'VIS STOP cijfers'!DD56</f>
        <v>0</v>
      </c>
      <c r="DE308" s="11">
        <f>'VIS STOP cijfers'!DE56</f>
        <v>0</v>
      </c>
      <c r="DF308" s="11">
        <f>'VIS STOP cijfers'!DF56</f>
        <v>0</v>
      </c>
      <c r="DG308" s="11">
        <f>'VIS STOP cijfers'!DG56</f>
        <v>0</v>
      </c>
      <c r="DH308" s="11">
        <f>'VIS STOP cijfers'!DH56</f>
        <v>0</v>
      </c>
      <c r="DI308" s="11">
        <f>'VIS STOP cijfers'!DI56</f>
        <v>0</v>
      </c>
      <c r="DJ308" s="11">
        <f>'VIS STOP cijfers'!DJ56</f>
        <v>0</v>
      </c>
      <c r="DK308" s="11">
        <f>'VIS STOP cijfers'!DK56</f>
        <v>0</v>
      </c>
      <c r="DL308" s="26">
        <f>'VIS STOP cijfers'!DL56</f>
        <v>0</v>
      </c>
    </row>
    <row r="309" spans="1:116" s="165" customFormat="1">
      <c r="A309" s="47">
        <f>'VIS STOP cijfers'!A57</f>
        <v>0</v>
      </c>
      <c r="B309" s="49" t="str">
        <f>'VIS STOP cijfers'!B57</f>
        <v>WVNT</v>
      </c>
      <c r="C309" s="4" t="str">
        <f>'VIS STOP cijfers'!C57</f>
        <v>Visketen</v>
      </c>
      <c r="D309" s="4" t="str">
        <f>'VIS STOP cijfers'!D57</f>
        <v>VIS Voedselveiligheid niet retribueerbaar VWS</v>
      </c>
      <c r="E309" s="13" t="str">
        <f>'VIS STOP cijfers'!E57</f>
        <v>Project vis importeurs (doorloop uit 2014)</v>
      </c>
      <c r="F309" s="5" t="str">
        <f>'VIS STOP cijfers'!F57</f>
        <v>VWS</v>
      </c>
      <c r="G309" s="4">
        <f>'VIS STOP cijfers'!G57</f>
        <v>0</v>
      </c>
      <c r="H309" s="15">
        <f>'VIS STOP cijfers'!H57</f>
        <v>200</v>
      </c>
      <c r="I309" s="625">
        <f>'VIS STOP cijfers'!I57</f>
        <v>0</v>
      </c>
      <c r="J309" s="11">
        <f>'VIS STOP cijfers'!J57</f>
        <v>0</v>
      </c>
      <c r="K309" s="11">
        <f>'VIS STOP cijfers'!K57</f>
        <v>0</v>
      </c>
      <c r="L309" s="11">
        <f>'VIS STOP cijfers'!L57</f>
        <v>0</v>
      </c>
      <c r="M309" s="11">
        <f>'VIS STOP cijfers'!M57</f>
        <v>0</v>
      </c>
      <c r="N309" s="11">
        <f>'VIS STOP cijfers'!N57</f>
        <v>0</v>
      </c>
      <c r="O309" s="11">
        <f>'VIS STOP cijfers'!O57</f>
        <v>0</v>
      </c>
      <c r="P309" s="11">
        <f>'VIS STOP cijfers'!P57</f>
        <v>0</v>
      </c>
      <c r="Q309" s="26">
        <f>'VIS STOP cijfers'!Q57</f>
        <v>200</v>
      </c>
      <c r="R309" s="15">
        <f>'VIS STOP cijfers'!R57</f>
        <v>0</v>
      </c>
      <c r="S309" s="11">
        <f>'VIS STOP cijfers'!S57</f>
        <v>0</v>
      </c>
      <c r="T309" s="11">
        <f>'VIS STOP cijfers'!T57</f>
        <v>200</v>
      </c>
      <c r="U309" s="11">
        <f>'VIS STOP cijfers'!U57</f>
        <v>0</v>
      </c>
      <c r="V309" s="11">
        <f>'VIS STOP cijfers'!V57</f>
        <v>0</v>
      </c>
      <c r="W309" s="11">
        <f>'VIS STOP cijfers'!W57</f>
        <v>0</v>
      </c>
      <c r="X309" s="11">
        <f>'VIS STOP cijfers'!X57</f>
        <v>0</v>
      </c>
      <c r="Y309" s="11">
        <f>'VIS STOP cijfers'!Y57</f>
        <v>0</v>
      </c>
      <c r="Z309" s="49">
        <f>'VIS STOP cijfers'!Z57</f>
        <v>200</v>
      </c>
      <c r="AA309" s="11">
        <f>'VIS STOP cijfers'!AA57</f>
        <v>0</v>
      </c>
      <c r="AB309" s="11">
        <f>'VIS STOP cijfers'!AB57</f>
        <v>0</v>
      </c>
      <c r="AC309" s="11">
        <f>'VIS STOP cijfers'!AC57</f>
        <v>0</v>
      </c>
      <c r="AD309" s="11">
        <f>'VIS STOP cijfers'!AD57</f>
        <v>200</v>
      </c>
      <c r="AE309" s="11">
        <f>'VIS STOP cijfers'!AE57</f>
        <v>0</v>
      </c>
      <c r="AF309" s="11">
        <f>'VIS STOP cijfers'!AF57</f>
        <v>0</v>
      </c>
      <c r="AG309" s="49">
        <f>'VIS STOP cijfers'!AG57</f>
        <v>0</v>
      </c>
      <c r="AH309" s="11">
        <f>'VIS STOP cijfers'!AH57</f>
        <v>0</v>
      </c>
      <c r="AI309" s="11">
        <f>'VIS STOP cijfers'!AI57</f>
        <v>0</v>
      </c>
      <c r="AJ309" s="11">
        <f>'VIS STOP cijfers'!AJ57</f>
        <v>0</v>
      </c>
      <c r="AK309" s="11">
        <f>'VIS STOP cijfers'!AK57</f>
        <v>0</v>
      </c>
      <c r="AL309" s="49">
        <f>'VIS STOP cijfers'!AL57</f>
        <v>0</v>
      </c>
      <c r="AM309" s="11">
        <f>'VIS STOP cijfers'!AM57</f>
        <v>0</v>
      </c>
      <c r="AN309" s="11">
        <f>'VIS STOP cijfers'!AN57</f>
        <v>50</v>
      </c>
      <c r="AO309" s="11">
        <f>'VIS STOP cijfers'!AO57</f>
        <v>50</v>
      </c>
      <c r="AP309" s="11">
        <f>'VIS STOP cijfers'!AP57</f>
        <v>50</v>
      </c>
      <c r="AQ309" s="11">
        <f>'VIS STOP cijfers'!AQ57</f>
        <v>50</v>
      </c>
      <c r="AR309" s="49">
        <f>'VIS STOP cijfers'!AR57</f>
        <v>0</v>
      </c>
      <c r="AS309" s="11">
        <f>'VIS STOP cijfers'!AS57</f>
        <v>0</v>
      </c>
      <c r="AT309" s="11">
        <f>'VIS STOP cijfers'!AT57</f>
        <v>0</v>
      </c>
      <c r="AU309" s="11">
        <f>'VIS STOP cijfers'!AU57</f>
        <v>0</v>
      </c>
      <c r="AV309" s="11">
        <f>'VIS STOP cijfers'!AV57</f>
        <v>0</v>
      </c>
      <c r="AW309" s="11">
        <f>'VIS STOP cijfers'!AW57</f>
        <v>0</v>
      </c>
      <c r="AX309" s="11">
        <f>'VIS STOP cijfers'!AX57</f>
        <v>0</v>
      </c>
      <c r="AY309" s="11">
        <f>'VIS STOP cijfers'!AY57</f>
        <v>0</v>
      </c>
      <c r="AZ309" s="11">
        <f>'VIS STOP cijfers'!AZ57</f>
        <v>0</v>
      </c>
      <c r="BA309" s="11">
        <f>'VIS STOP cijfers'!BA57</f>
        <v>0</v>
      </c>
      <c r="BB309" s="11">
        <f>'VIS STOP cijfers'!BB57</f>
        <v>0</v>
      </c>
      <c r="BC309" s="49">
        <f>'VIS STOP cijfers'!BC57</f>
        <v>0</v>
      </c>
      <c r="BD309" s="11">
        <f>'VIS STOP cijfers'!BD57</f>
        <v>0</v>
      </c>
      <c r="BE309" s="11">
        <f>'VIS STOP cijfers'!BE57</f>
        <v>0</v>
      </c>
      <c r="BF309" s="11">
        <f>'VIS STOP cijfers'!BF57</f>
        <v>0</v>
      </c>
      <c r="BG309" s="11">
        <f>'VIS STOP cijfers'!BG57</f>
        <v>0</v>
      </c>
      <c r="BH309" s="11">
        <f>'VIS STOP cijfers'!BH57</f>
        <v>0</v>
      </c>
      <c r="BI309" s="11">
        <f>'VIS STOP cijfers'!BI57</f>
        <v>0</v>
      </c>
      <c r="BJ309" s="11">
        <f>'VIS STOP cijfers'!BJ57</f>
        <v>0</v>
      </c>
      <c r="BK309" s="49">
        <f>'VIS STOP cijfers'!BK57</f>
        <v>0</v>
      </c>
      <c r="BL309" s="11">
        <f>'VIS STOP cijfers'!BL57</f>
        <v>0</v>
      </c>
      <c r="BM309" s="11">
        <f>'VIS STOP cijfers'!BM57</f>
        <v>0</v>
      </c>
      <c r="BN309" s="11">
        <f>'VIS STOP cijfers'!BN57</f>
        <v>0</v>
      </c>
      <c r="BO309" s="11">
        <f>'VIS STOP cijfers'!BO57</f>
        <v>0</v>
      </c>
      <c r="BP309" s="11">
        <f>'VIS STOP cijfers'!BP57</f>
        <v>0</v>
      </c>
      <c r="BQ309" s="49">
        <f>'VIS STOP cijfers'!BQ57</f>
        <v>0</v>
      </c>
      <c r="BR309" s="11">
        <f>'VIS STOP cijfers'!BR57</f>
        <v>0</v>
      </c>
      <c r="BS309" s="11">
        <f>'VIS STOP cijfers'!BS57</f>
        <v>0</v>
      </c>
      <c r="BT309" s="11">
        <f>'VIS STOP cijfers'!BT57</f>
        <v>0</v>
      </c>
      <c r="BU309" s="11">
        <f>'VIS STOP cijfers'!BU57</f>
        <v>0</v>
      </c>
      <c r="BV309" s="11">
        <f>'VIS STOP cijfers'!BV57</f>
        <v>0</v>
      </c>
      <c r="BW309" s="11">
        <f>'VIS STOP cijfers'!BW57</f>
        <v>0</v>
      </c>
      <c r="BX309" s="47">
        <f>'VIS STOP cijfers'!BX57</f>
        <v>0</v>
      </c>
      <c r="BY309" s="49">
        <f>'VIS STOP cijfers'!BY57</f>
        <v>200</v>
      </c>
      <c r="BZ309" s="11">
        <f>'VIS STOP cijfers'!BZ57</f>
        <v>0</v>
      </c>
      <c r="CA309" s="11">
        <f>'VIS STOP cijfers'!CA57</f>
        <v>0</v>
      </c>
      <c r="CB309" s="11">
        <f>'VIS STOP cijfers'!CB57</f>
        <v>0</v>
      </c>
      <c r="CC309" s="11">
        <f>'VIS STOP cijfers'!CC57</f>
        <v>0</v>
      </c>
      <c r="CD309" s="11">
        <f>'VIS STOP cijfers'!CD57</f>
        <v>0</v>
      </c>
      <c r="CE309" s="11">
        <f>'VIS STOP cijfers'!CE57</f>
        <v>0</v>
      </c>
      <c r="CF309" s="11">
        <f>'VIS STOP cijfers'!CF57</f>
        <v>0</v>
      </c>
      <c r="CG309" s="11">
        <f>'VIS STOP cijfers'!CG57</f>
        <v>0</v>
      </c>
      <c r="CH309" s="11">
        <f>'VIS STOP cijfers'!CH57</f>
        <v>0</v>
      </c>
      <c r="CI309" s="11">
        <f>'VIS STOP cijfers'!CI57</f>
        <v>0</v>
      </c>
      <c r="CJ309" s="11">
        <f>'VIS STOP cijfers'!CJ57</f>
        <v>0</v>
      </c>
      <c r="CK309" s="11">
        <f>'VIS STOP cijfers'!CK57</f>
        <v>0</v>
      </c>
      <c r="CL309" s="49">
        <f>'VIS STOP cijfers'!CL57</f>
        <v>0</v>
      </c>
      <c r="CM309" s="11">
        <f>'VIS STOP cijfers'!CM57</f>
        <v>0</v>
      </c>
      <c r="CN309" s="11">
        <f>'VIS STOP cijfers'!CN57</f>
        <v>0</v>
      </c>
      <c r="CO309" s="11">
        <f>'VIS STOP cijfers'!CO57</f>
        <v>0</v>
      </c>
      <c r="CP309" s="11">
        <f>'VIS STOP cijfers'!CP57</f>
        <v>0</v>
      </c>
      <c r="CQ309" s="11">
        <f>'VIS STOP cijfers'!CQ57</f>
        <v>0</v>
      </c>
      <c r="CR309" s="11">
        <f>'VIS STOP cijfers'!CR57</f>
        <v>0</v>
      </c>
      <c r="CS309" s="11">
        <f>'VIS STOP cijfers'!CS57</f>
        <v>0</v>
      </c>
      <c r="CT309" s="11">
        <f>'VIS STOP cijfers'!CT57</f>
        <v>0</v>
      </c>
      <c r="CU309" s="11">
        <f>'VIS STOP cijfers'!CU57</f>
        <v>0</v>
      </c>
      <c r="CV309" s="11">
        <f>'VIS STOP cijfers'!CV57</f>
        <v>0</v>
      </c>
      <c r="CW309" s="11">
        <f>'VIS STOP cijfers'!CW57</f>
        <v>0</v>
      </c>
      <c r="CX309" s="11">
        <f>'VIS STOP cijfers'!CX57</f>
        <v>0</v>
      </c>
      <c r="CY309" s="26">
        <f>'VIS STOP cijfers'!CY57</f>
        <v>0</v>
      </c>
      <c r="CZ309" s="11">
        <f>'VIS STOP cijfers'!CZ57</f>
        <v>0</v>
      </c>
      <c r="DA309" s="11">
        <f>'VIS STOP cijfers'!DA57</f>
        <v>0</v>
      </c>
      <c r="DB309" s="11">
        <f>'VIS STOP cijfers'!DB57</f>
        <v>0</v>
      </c>
      <c r="DC309" s="11">
        <f>'VIS STOP cijfers'!DC57</f>
        <v>0</v>
      </c>
      <c r="DD309" s="11">
        <f>'VIS STOP cijfers'!DD57</f>
        <v>0</v>
      </c>
      <c r="DE309" s="11">
        <f>'VIS STOP cijfers'!DE57</f>
        <v>0</v>
      </c>
      <c r="DF309" s="11">
        <f>'VIS STOP cijfers'!DF57</f>
        <v>0</v>
      </c>
      <c r="DG309" s="11">
        <f>'VIS STOP cijfers'!DG57</f>
        <v>0</v>
      </c>
      <c r="DH309" s="11">
        <f>'VIS STOP cijfers'!DH57</f>
        <v>0</v>
      </c>
      <c r="DI309" s="11">
        <f>'VIS STOP cijfers'!DI57</f>
        <v>0</v>
      </c>
      <c r="DJ309" s="11">
        <f>'VIS STOP cijfers'!DJ57</f>
        <v>0</v>
      </c>
      <c r="DK309" s="11">
        <f>'VIS STOP cijfers'!DK57</f>
        <v>0</v>
      </c>
      <c r="DL309" s="26">
        <f>'VIS STOP cijfers'!DL57</f>
        <v>0</v>
      </c>
    </row>
    <row r="310" spans="1:116" s="165" customFormat="1">
      <c r="A310" s="47">
        <f>'VIS STOP cijfers'!A58</f>
        <v>0</v>
      </c>
      <c r="B310" s="49" t="str">
        <f>'VIS STOP cijfers'!B58</f>
        <v>WVNT</v>
      </c>
      <c r="C310" s="4" t="str">
        <f>'VIS STOP cijfers'!C58</f>
        <v>Visketen</v>
      </c>
      <c r="D310" s="4" t="str">
        <f>'VIS STOP cijfers'!D58</f>
        <v>VIS Voedselveiligheid niet retribueerbaar VWS</v>
      </c>
      <c r="E310" s="13" t="str">
        <f>'VIS STOP cijfers'!E58</f>
        <v>Project Validatie zuiveringsproces door zuiveringscentra (doorloop uit 2014)</v>
      </c>
      <c r="F310" s="5" t="str">
        <f>'VIS STOP cijfers'!F58</f>
        <v>VWS</v>
      </c>
      <c r="G310" s="4">
        <f>'VIS STOP cijfers'!G58</f>
        <v>0</v>
      </c>
      <c r="H310" s="15">
        <f>'VIS STOP cijfers'!H58</f>
        <v>250</v>
      </c>
      <c r="I310" s="625">
        <f>'VIS STOP cijfers'!I58</f>
        <v>0</v>
      </c>
      <c r="J310" s="11">
        <f>'VIS STOP cijfers'!J58</f>
        <v>0</v>
      </c>
      <c r="K310" s="11">
        <f>'VIS STOP cijfers'!K58</f>
        <v>0</v>
      </c>
      <c r="L310" s="11">
        <f>'VIS STOP cijfers'!L58</f>
        <v>0</v>
      </c>
      <c r="M310" s="11">
        <f>'VIS STOP cijfers'!M58</f>
        <v>0</v>
      </c>
      <c r="N310" s="11">
        <f>'VIS STOP cijfers'!N58</f>
        <v>0</v>
      </c>
      <c r="O310" s="11">
        <f>'VIS STOP cijfers'!O58</f>
        <v>0</v>
      </c>
      <c r="P310" s="11">
        <f>'VIS STOP cijfers'!P58</f>
        <v>0</v>
      </c>
      <c r="Q310" s="26">
        <f>'VIS STOP cijfers'!Q58</f>
        <v>250</v>
      </c>
      <c r="R310" s="15">
        <f>'VIS STOP cijfers'!R58</f>
        <v>0</v>
      </c>
      <c r="S310" s="11">
        <f>'VIS STOP cijfers'!S58</f>
        <v>0</v>
      </c>
      <c r="T310" s="11">
        <f>'VIS STOP cijfers'!T58</f>
        <v>250</v>
      </c>
      <c r="U310" s="11">
        <f>'VIS STOP cijfers'!U58</f>
        <v>0</v>
      </c>
      <c r="V310" s="11">
        <f>'VIS STOP cijfers'!V58</f>
        <v>0</v>
      </c>
      <c r="W310" s="11">
        <f>'VIS STOP cijfers'!W58</f>
        <v>0</v>
      </c>
      <c r="X310" s="11">
        <f>'VIS STOP cijfers'!X58</f>
        <v>0</v>
      </c>
      <c r="Y310" s="11">
        <f>'VIS STOP cijfers'!Y58</f>
        <v>0</v>
      </c>
      <c r="Z310" s="49">
        <f>'VIS STOP cijfers'!Z58</f>
        <v>250</v>
      </c>
      <c r="AA310" s="11">
        <f>'VIS STOP cijfers'!AA58</f>
        <v>0</v>
      </c>
      <c r="AB310" s="11">
        <f>'VIS STOP cijfers'!AB58</f>
        <v>0</v>
      </c>
      <c r="AC310" s="11">
        <f>'VIS STOP cijfers'!AC58</f>
        <v>0</v>
      </c>
      <c r="AD310" s="11">
        <f>'VIS STOP cijfers'!AD58</f>
        <v>250</v>
      </c>
      <c r="AE310" s="11">
        <f>'VIS STOP cijfers'!AE58</f>
        <v>0</v>
      </c>
      <c r="AF310" s="11">
        <f>'VIS STOP cijfers'!AF58</f>
        <v>0</v>
      </c>
      <c r="AG310" s="49">
        <f>'VIS STOP cijfers'!AG58</f>
        <v>0</v>
      </c>
      <c r="AH310" s="11">
        <f>'VIS STOP cijfers'!AH58</f>
        <v>0</v>
      </c>
      <c r="AI310" s="11">
        <f>'VIS STOP cijfers'!AI58</f>
        <v>0</v>
      </c>
      <c r="AJ310" s="11">
        <f>'VIS STOP cijfers'!AJ58</f>
        <v>0</v>
      </c>
      <c r="AK310" s="11">
        <f>'VIS STOP cijfers'!AK58</f>
        <v>0</v>
      </c>
      <c r="AL310" s="49">
        <f>'VIS STOP cijfers'!AL58</f>
        <v>0</v>
      </c>
      <c r="AM310" s="11">
        <f>'VIS STOP cijfers'!AM58</f>
        <v>0</v>
      </c>
      <c r="AN310" s="11">
        <f>'VIS STOP cijfers'!AN58</f>
        <v>63</v>
      </c>
      <c r="AO310" s="11">
        <f>'VIS STOP cijfers'!AO58</f>
        <v>63</v>
      </c>
      <c r="AP310" s="11">
        <f>'VIS STOP cijfers'!AP58</f>
        <v>62</v>
      </c>
      <c r="AQ310" s="11">
        <f>'VIS STOP cijfers'!AQ58</f>
        <v>62</v>
      </c>
      <c r="AR310" s="49">
        <f>'VIS STOP cijfers'!AR58</f>
        <v>0</v>
      </c>
      <c r="AS310" s="11">
        <f>'VIS STOP cijfers'!AS58</f>
        <v>0</v>
      </c>
      <c r="AT310" s="11">
        <f>'VIS STOP cijfers'!AT58</f>
        <v>0</v>
      </c>
      <c r="AU310" s="11">
        <f>'VIS STOP cijfers'!AU58</f>
        <v>0</v>
      </c>
      <c r="AV310" s="11">
        <f>'VIS STOP cijfers'!AV58</f>
        <v>0</v>
      </c>
      <c r="AW310" s="11">
        <f>'VIS STOP cijfers'!AW58</f>
        <v>0</v>
      </c>
      <c r="AX310" s="11">
        <f>'VIS STOP cijfers'!AX58</f>
        <v>0</v>
      </c>
      <c r="AY310" s="11">
        <f>'VIS STOP cijfers'!AY58</f>
        <v>0</v>
      </c>
      <c r="AZ310" s="11">
        <f>'VIS STOP cijfers'!AZ58</f>
        <v>0</v>
      </c>
      <c r="BA310" s="11">
        <f>'VIS STOP cijfers'!BA58</f>
        <v>0</v>
      </c>
      <c r="BB310" s="11">
        <f>'VIS STOP cijfers'!BB58</f>
        <v>0</v>
      </c>
      <c r="BC310" s="49">
        <f>'VIS STOP cijfers'!BC58</f>
        <v>0</v>
      </c>
      <c r="BD310" s="11">
        <f>'VIS STOP cijfers'!BD58</f>
        <v>0</v>
      </c>
      <c r="BE310" s="11">
        <f>'VIS STOP cijfers'!BE58</f>
        <v>0</v>
      </c>
      <c r="BF310" s="11">
        <f>'VIS STOP cijfers'!BF58</f>
        <v>0</v>
      </c>
      <c r="BG310" s="11">
        <f>'VIS STOP cijfers'!BG58</f>
        <v>0</v>
      </c>
      <c r="BH310" s="11">
        <f>'VIS STOP cijfers'!BH58</f>
        <v>0</v>
      </c>
      <c r="BI310" s="11">
        <f>'VIS STOP cijfers'!BI58</f>
        <v>0</v>
      </c>
      <c r="BJ310" s="11">
        <f>'VIS STOP cijfers'!BJ58</f>
        <v>0</v>
      </c>
      <c r="BK310" s="49">
        <f>'VIS STOP cijfers'!BK58</f>
        <v>0</v>
      </c>
      <c r="BL310" s="11">
        <f>'VIS STOP cijfers'!BL58</f>
        <v>0</v>
      </c>
      <c r="BM310" s="11">
        <f>'VIS STOP cijfers'!BM58</f>
        <v>0</v>
      </c>
      <c r="BN310" s="11">
        <f>'VIS STOP cijfers'!BN58</f>
        <v>0</v>
      </c>
      <c r="BO310" s="11">
        <f>'VIS STOP cijfers'!BO58</f>
        <v>0</v>
      </c>
      <c r="BP310" s="11">
        <f>'VIS STOP cijfers'!BP58</f>
        <v>0</v>
      </c>
      <c r="BQ310" s="49">
        <f>'VIS STOP cijfers'!BQ58</f>
        <v>0</v>
      </c>
      <c r="BR310" s="11">
        <f>'VIS STOP cijfers'!BR58</f>
        <v>0</v>
      </c>
      <c r="BS310" s="11">
        <f>'VIS STOP cijfers'!BS58</f>
        <v>0</v>
      </c>
      <c r="BT310" s="11">
        <f>'VIS STOP cijfers'!BT58</f>
        <v>0</v>
      </c>
      <c r="BU310" s="11">
        <f>'VIS STOP cijfers'!BU58</f>
        <v>0</v>
      </c>
      <c r="BV310" s="11">
        <f>'VIS STOP cijfers'!BV58</f>
        <v>0</v>
      </c>
      <c r="BW310" s="11">
        <f>'VIS STOP cijfers'!BW58</f>
        <v>0</v>
      </c>
      <c r="BX310" s="47">
        <f>'VIS STOP cijfers'!BX58</f>
        <v>0</v>
      </c>
      <c r="BY310" s="49">
        <f>'VIS STOP cijfers'!BY58</f>
        <v>250</v>
      </c>
      <c r="BZ310" s="11">
        <f>'VIS STOP cijfers'!BZ58</f>
        <v>0</v>
      </c>
      <c r="CA310" s="11">
        <f>'VIS STOP cijfers'!CA58</f>
        <v>0</v>
      </c>
      <c r="CB310" s="11">
        <f>'VIS STOP cijfers'!CB58</f>
        <v>0</v>
      </c>
      <c r="CC310" s="11">
        <f>'VIS STOP cijfers'!CC58</f>
        <v>0</v>
      </c>
      <c r="CD310" s="11">
        <f>'VIS STOP cijfers'!CD58</f>
        <v>0</v>
      </c>
      <c r="CE310" s="11">
        <f>'VIS STOP cijfers'!CE58</f>
        <v>0</v>
      </c>
      <c r="CF310" s="11">
        <f>'VIS STOP cijfers'!CF58</f>
        <v>0</v>
      </c>
      <c r="CG310" s="11">
        <f>'VIS STOP cijfers'!CG58</f>
        <v>0</v>
      </c>
      <c r="CH310" s="11">
        <f>'VIS STOP cijfers'!CH58</f>
        <v>0</v>
      </c>
      <c r="CI310" s="11">
        <f>'VIS STOP cijfers'!CI58</f>
        <v>0</v>
      </c>
      <c r="CJ310" s="11">
        <f>'VIS STOP cijfers'!CJ58</f>
        <v>0</v>
      </c>
      <c r="CK310" s="11">
        <f>'VIS STOP cijfers'!CK58</f>
        <v>0</v>
      </c>
      <c r="CL310" s="49">
        <f>'VIS STOP cijfers'!CL58</f>
        <v>0</v>
      </c>
      <c r="CM310" s="11">
        <f>'VIS STOP cijfers'!CM58</f>
        <v>0</v>
      </c>
      <c r="CN310" s="11">
        <f>'VIS STOP cijfers'!CN58</f>
        <v>0</v>
      </c>
      <c r="CO310" s="11">
        <f>'VIS STOP cijfers'!CO58</f>
        <v>0</v>
      </c>
      <c r="CP310" s="11">
        <f>'VIS STOP cijfers'!CP58</f>
        <v>0</v>
      </c>
      <c r="CQ310" s="11">
        <f>'VIS STOP cijfers'!CQ58</f>
        <v>0</v>
      </c>
      <c r="CR310" s="11">
        <f>'VIS STOP cijfers'!CR58</f>
        <v>0</v>
      </c>
      <c r="CS310" s="11">
        <f>'VIS STOP cijfers'!CS58</f>
        <v>0</v>
      </c>
      <c r="CT310" s="11">
        <f>'VIS STOP cijfers'!CT58</f>
        <v>0</v>
      </c>
      <c r="CU310" s="11">
        <f>'VIS STOP cijfers'!CU58</f>
        <v>0</v>
      </c>
      <c r="CV310" s="11">
        <f>'VIS STOP cijfers'!CV58</f>
        <v>0</v>
      </c>
      <c r="CW310" s="11">
        <f>'VIS STOP cijfers'!CW58</f>
        <v>0</v>
      </c>
      <c r="CX310" s="11">
        <f>'VIS STOP cijfers'!CX58</f>
        <v>0</v>
      </c>
      <c r="CY310" s="26">
        <f>'VIS STOP cijfers'!CY58</f>
        <v>0</v>
      </c>
      <c r="CZ310" s="11">
        <f>'VIS STOP cijfers'!CZ58</f>
        <v>0</v>
      </c>
      <c r="DA310" s="11">
        <f>'VIS STOP cijfers'!DA58</f>
        <v>0</v>
      </c>
      <c r="DB310" s="11">
        <f>'VIS STOP cijfers'!DB58</f>
        <v>0</v>
      </c>
      <c r="DC310" s="11">
        <f>'VIS STOP cijfers'!DC58</f>
        <v>0</v>
      </c>
      <c r="DD310" s="11">
        <f>'VIS STOP cijfers'!DD58</f>
        <v>0</v>
      </c>
      <c r="DE310" s="11">
        <f>'VIS STOP cijfers'!DE58</f>
        <v>0</v>
      </c>
      <c r="DF310" s="11">
        <f>'VIS STOP cijfers'!DF58</f>
        <v>0</v>
      </c>
      <c r="DG310" s="11">
        <f>'VIS STOP cijfers'!DG58</f>
        <v>0</v>
      </c>
      <c r="DH310" s="11">
        <f>'VIS STOP cijfers'!DH58</f>
        <v>0</v>
      </c>
      <c r="DI310" s="11">
        <f>'VIS STOP cijfers'!DI58</f>
        <v>0</v>
      </c>
      <c r="DJ310" s="11">
        <f>'VIS STOP cijfers'!DJ58</f>
        <v>0</v>
      </c>
      <c r="DK310" s="11">
        <f>'VIS STOP cijfers'!DK58</f>
        <v>0</v>
      </c>
      <c r="DL310" s="26">
        <f>'VIS STOP cijfers'!DL58</f>
        <v>0</v>
      </c>
    </row>
    <row r="311" spans="1:116" s="165" customFormat="1">
      <c r="A311" s="47">
        <f>'VIS STOP cijfers'!A59</f>
        <v>0</v>
      </c>
      <c r="B311" s="49" t="str">
        <f>'VIS STOP cijfers'!B59</f>
        <v>WVNT</v>
      </c>
      <c r="C311" s="4" t="str">
        <f>'VIS STOP cijfers'!C59</f>
        <v>Visketen</v>
      </c>
      <c r="D311" s="4" t="str">
        <f>'VIS STOP cijfers'!D59</f>
        <v>VIS Voedselveiligheid niet retribueerbaar VWS</v>
      </c>
      <c r="E311" s="13" t="str">
        <f>'VIS STOP cijfers'!E59</f>
        <v>Project Openbaamaking inspectiegegevens Nederlandse visafslagen (doorloop uit 2014)</v>
      </c>
      <c r="F311" s="5" t="str">
        <f>'VIS STOP cijfers'!F59</f>
        <v>VWS</v>
      </c>
      <c r="G311" s="4">
        <f>'VIS STOP cijfers'!G59</f>
        <v>0</v>
      </c>
      <c r="H311" s="15">
        <f>'VIS STOP cijfers'!H59</f>
        <v>250</v>
      </c>
      <c r="I311" s="625">
        <f>'VIS STOP cijfers'!I59</f>
        <v>0</v>
      </c>
      <c r="J311" s="11">
        <f>'VIS STOP cijfers'!J59</f>
        <v>0</v>
      </c>
      <c r="K311" s="11">
        <f>'VIS STOP cijfers'!K59</f>
        <v>0</v>
      </c>
      <c r="L311" s="11">
        <f>'VIS STOP cijfers'!L59</f>
        <v>0</v>
      </c>
      <c r="M311" s="11">
        <f>'VIS STOP cijfers'!M59</f>
        <v>0</v>
      </c>
      <c r="N311" s="11">
        <f>'VIS STOP cijfers'!N59</f>
        <v>0</v>
      </c>
      <c r="O311" s="11">
        <f>'VIS STOP cijfers'!O59</f>
        <v>0</v>
      </c>
      <c r="P311" s="11">
        <f>'VIS STOP cijfers'!P59</f>
        <v>0</v>
      </c>
      <c r="Q311" s="26">
        <f>'VIS STOP cijfers'!Q59</f>
        <v>250</v>
      </c>
      <c r="R311" s="15">
        <f>'VIS STOP cijfers'!R59</f>
        <v>0</v>
      </c>
      <c r="S311" s="11">
        <f>'VIS STOP cijfers'!S59</f>
        <v>0</v>
      </c>
      <c r="T311" s="11">
        <f>'VIS STOP cijfers'!T59</f>
        <v>250</v>
      </c>
      <c r="U311" s="11">
        <f>'VIS STOP cijfers'!U59</f>
        <v>0</v>
      </c>
      <c r="V311" s="11">
        <f>'VIS STOP cijfers'!V59</f>
        <v>0</v>
      </c>
      <c r="W311" s="11">
        <f>'VIS STOP cijfers'!W59</f>
        <v>0</v>
      </c>
      <c r="X311" s="11">
        <f>'VIS STOP cijfers'!X59</f>
        <v>0</v>
      </c>
      <c r="Y311" s="11">
        <f>'VIS STOP cijfers'!Y59</f>
        <v>0</v>
      </c>
      <c r="Z311" s="49">
        <f>'VIS STOP cijfers'!Z59</f>
        <v>250</v>
      </c>
      <c r="AA311" s="11">
        <f>'VIS STOP cijfers'!AA59</f>
        <v>0</v>
      </c>
      <c r="AB311" s="11">
        <f>'VIS STOP cijfers'!AB59</f>
        <v>0</v>
      </c>
      <c r="AC311" s="11">
        <f>'VIS STOP cijfers'!AC59</f>
        <v>0</v>
      </c>
      <c r="AD311" s="11">
        <f>'VIS STOP cijfers'!AD59</f>
        <v>250</v>
      </c>
      <c r="AE311" s="11">
        <f>'VIS STOP cijfers'!AE59</f>
        <v>0</v>
      </c>
      <c r="AF311" s="11">
        <f>'VIS STOP cijfers'!AF59</f>
        <v>0</v>
      </c>
      <c r="AG311" s="49">
        <f>'VIS STOP cijfers'!AG59</f>
        <v>0</v>
      </c>
      <c r="AH311" s="11">
        <f>'VIS STOP cijfers'!AH59</f>
        <v>0</v>
      </c>
      <c r="AI311" s="11">
        <f>'VIS STOP cijfers'!AI59</f>
        <v>0</v>
      </c>
      <c r="AJ311" s="11">
        <f>'VIS STOP cijfers'!AJ59</f>
        <v>0</v>
      </c>
      <c r="AK311" s="11">
        <f>'VIS STOP cijfers'!AK59</f>
        <v>0</v>
      </c>
      <c r="AL311" s="49">
        <f>'VIS STOP cijfers'!AL59</f>
        <v>0</v>
      </c>
      <c r="AM311" s="11">
        <f>'VIS STOP cijfers'!AM59</f>
        <v>0</v>
      </c>
      <c r="AN311" s="11">
        <f>'VIS STOP cijfers'!AN59</f>
        <v>62</v>
      </c>
      <c r="AO311" s="11">
        <f>'VIS STOP cijfers'!AO59</f>
        <v>62</v>
      </c>
      <c r="AP311" s="11">
        <f>'VIS STOP cijfers'!AP59</f>
        <v>63</v>
      </c>
      <c r="AQ311" s="11">
        <f>'VIS STOP cijfers'!AQ59</f>
        <v>63</v>
      </c>
      <c r="AR311" s="49">
        <f>'VIS STOP cijfers'!AR59</f>
        <v>0</v>
      </c>
      <c r="AS311" s="11">
        <f>'VIS STOP cijfers'!AS59</f>
        <v>0</v>
      </c>
      <c r="AT311" s="11">
        <f>'VIS STOP cijfers'!AT59</f>
        <v>0</v>
      </c>
      <c r="AU311" s="11">
        <f>'VIS STOP cijfers'!AU59</f>
        <v>0</v>
      </c>
      <c r="AV311" s="11">
        <f>'VIS STOP cijfers'!AV59</f>
        <v>0</v>
      </c>
      <c r="AW311" s="11">
        <f>'VIS STOP cijfers'!AW59</f>
        <v>0</v>
      </c>
      <c r="AX311" s="11">
        <f>'VIS STOP cijfers'!AX59</f>
        <v>0</v>
      </c>
      <c r="AY311" s="11">
        <f>'VIS STOP cijfers'!AY59</f>
        <v>0</v>
      </c>
      <c r="AZ311" s="11">
        <f>'VIS STOP cijfers'!AZ59</f>
        <v>0</v>
      </c>
      <c r="BA311" s="11">
        <f>'VIS STOP cijfers'!BA59</f>
        <v>0</v>
      </c>
      <c r="BB311" s="11">
        <f>'VIS STOP cijfers'!BB59</f>
        <v>0</v>
      </c>
      <c r="BC311" s="49">
        <f>'VIS STOP cijfers'!BC59</f>
        <v>0</v>
      </c>
      <c r="BD311" s="11">
        <f>'VIS STOP cijfers'!BD59</f>
        <v>0</v>
      </c>
      <c r="BE311" s="11">
        <f>'VIS STOP cijfers'!BE59</f>
        <v>0</v>
      </c>
      <c r="BF311" s="11">
        <f>'VIS STOP cijfers'!BF59</f>
        <v>0</v>
      </c>
      <c r="BG311" s="11">
        <f>'VIS STOP cijfers'!BG59</f>
        <v>0</v>
      </c>
      <c r="BH311" s="11">
        <f>'VIS STOP cijfers'!BH59</f>
        <v>0</v>
      </c>
      <c r="BI311" s="11">
        <f>'VIS STOP cijfers'!BI59</f>
        <v>0</v>
      </c>
      <c r="BJ311" s="11">
        <f>'VIS STOP cijfers'!BJ59</f>
        <v>0</v>
      </c>
      <c r="BK311" s="49">
        <f>'VIS STOP cijfers'!BK59</f>
        <v>0</v>
      </c>
      <c r="BL311" s="11">
        <f>'VIS STOP cijfers'!BL59</f>
        <v>0</v>
      </c>
      <c r="BM311" s="11">
        <f>'VIS STOP cijfers'!BM59</f>
        <v>0</v>
      </c>
      <c r="BN311" s="11">
        <f>'VIS STOP cijfers'!BN59</f>
        <v>0</v>
      </c>
      <c r="BO311" s="11">
        <f>'VIS STOP cijfers'!BO59</f>
        <v>0</v>
      </c>
      <c r="BP311" s="11">
        <f>'VIS STOP cijfers'!BP59</f>
        <v>0</v>
      </c>
      <c r="BQ311" s="49">
        <f>'VIS STOP cijfers'!BQ59</f>
        <v>0</v>
      </c>
      <c r="BR311" s="11">
        <f>'VIS STOP cijfers'!BR59</f>
        <v>0</v>
      </c>
      <c r="BS311" s="11">
        <f>'VIS STOP cijfers'!BS59</f>
        <v>0</v>
      </c>
      <c r="BT311" s="11">
        <f>'VIS STOP cijfers'!BT59</f>
        <v>0</v>
      </c>
      <c r="BU311" s="11">
        <f>'VIS STOP cijfers'!BU59</f>
        <v>0</v>
      </c>
      <c r="BV311" s="11">
        <f>'VIS STOP cijfers'!BV59</f>
        <v>0</v>
      </c>
      <c r="BW311" s="11">
        <f>'VIS STOP cijfers'!BW59</f>
        <v>0</v>
      </c>
      <c r="BX311" s="47">
        <f>'VIS STOP cijfers'!BX59</f>
        <v>0</v>
      </c>
      <c r="BY311" s="49">
        <f>'VIS STOP cijfers'!BY59</f>
        <v>250</v>
      </c>
      <c r="BZ311" s="11">
        <f>'VIS STOP cijfers'!BZ59</f>
        <v>0</v>
      </c>
      <c r="CA311" s="11">
        <f>'VIS STOP cijfers'!CA59</f>
        <v>0</v>
      </c>
      <c r="CB311" s="11">
        <f>'VIS STOP cijfers'!CB59</f>
        <v>0</v>
      </c>
      <c r="CC311" s="11">
        <f>'VIS STOP cijfers'!CC59</f>
        <v>0</v>
      </c>
      <c r="CD311" s="11">
        <f>'VIS STOP cijfers'!CD59</f>
        <v>0</v>
      </c>
      <c r="CE311" s="11">
        <f>'VIS STOP cijfers'!CE59</f>
        <v>0</v>
      </c>
      <c r="CF311" s="11">
        <f>'VIS STOP cijfers'!CF59</f>
        <v>0</v>
      </c>
      <c r="CG311" s="11">
        <f>'VIS STOP cijfers'!CG59</f>
        <v>0</v>
      </c>
      <c r="CH311" s="11">
        <f>'VIS STOP cijfers'!CH59</f>
        <v>0</v>
      </c>
      <c r="CI311" s="11">
        <f>'VIS STOP cijfers'!CI59</f>
        <v>0</v>
      </c>
      <c r="CJ311" s="11">
        <f>'VIS STOP cijfers'!CJ59</f>
        <v>0</v>
      </c>
      <c r="CK311" s="11">
        <f>'VIS STOP cijfers'!CK59</f>
        <v>0</v>
      </c>
      <c r="CL311" s="49">
        <f>'VIS STOP cijfers'!CL59</f>
        <v>0</v>
      </c>
      <c r="CM311" s="11">
        <f>'VIS STOP cijfers'!CM59</f>
        <v>0</v>
      </c>
      <c r="CN311" s="11">
        <f>'VIS STOP cijfers'!CN59</f>
        <v>0</v>
      </c>
      <c r="CO311" s="11">
        <f>'VIS STOP cijfers'!CO59</f>
        <v>0</v>
      </c>
      <c r="CP311" s="11">
        <f>'VIS STOP cijfers'!CP59</f>
        <v>0</v>
      </c>
      <c r="CQ311" s="11">
        <f>'VIS STOP cijfers'!CQ59</f>
        <v>0</v>
      </c>
      <c r="CR311" s="11">
        <f>'VIS STOP cijfers'!CR59</f>
        <v>0</v>
      </c>
      <c r="CS311" s="11">
        <f>'VIS STOP cijfers'!CS59</f>
        <v>0</v>
      </c>
      <c r="CT311" s="11">
        <f>'VIS STOP cijfers'!CT59</f>
        <v>0</v>
      </c>
      <c r="CU311" s="11">
        <f>'VIS STOP cijfers'!CU59</f>
        <v>0</v>
      </c>
      <c r="CV311" s="11">
        <f>'VIS STOP cijfers'!CV59</f>
        <v>0</v>
      </c>
      <c r="CW311" s="11">
        <f>'VIS STOP cijfers'!CW59</f>
        <v>0</v>
      </c>
      <c r="CX311" s="11">
        <f>'VIS STOP cijfers'!CX59</f>
        <v>0</v>
      </c>
      <c r="CY311" s="26">
        <f>'VIS STOP cijfers'!CY59</f>
        <v>0</v>
      </c>
      <c r="CZ311" s="11">
        <f>'VIS STOP cijfers'!CZ59</f>
        <v>0</v>
      </c>
      <c r="DA311" s="11">
        <f>'VIS STOP cijfers'!DA59</f>
        <v>0</v>
      </c>
      <c r="DB311" s="11">
        <f>'VIS STOP cijfers'!DB59</f>
        <v>0</v>
      </c>
      <c r="DC311" s="11">
        <f>'VIS STOP cijfers'!DC59</f>
        <v>0</v>
      </c>
      <c r="DD311" s="11">
        <f>'VIS STOP cijfers'!DD59</f>
        <v>0</v>
      </c>
      <c r="DE311" s="11">
        <f>'VIS STOP cijfers'!DE59</f>
        <v>0</v>
      </c>
      <c r="DF311" s="11">
        <f>'VIS STOP cijfers'!DF59</f>
        <v>0</v>
      </c>
      <c r="DG311" s="11">
        <f>'VIS STOP cijfers'!DG59</f>
        <v>0</v>
      </c>
      <c r="DH311" s="11">
        <f>'VIS STOP cijfers'!DH59</f>
        <v>0</v>
      </c>
      <c r="DI311" s="11">
        <f>'VIS STOP cijfers'!DI59</f>
        <v>0</v>
      </c>
      <c r="DJ311" s="11">
        <f>'VIS STOP cijfers'!DJ59</f>
        <v>0</v>
      </c>
      <c r="DK311" s="11">
        <f>'VIS STOP cijfers'!DK59</f>
        <v>0</v>
      </c>
      <c r="DL311" s="26">
        <f>'VIS STOP cijfers'!DL59</f>
        <v>0</v>
      </c>
    </row>
    <row r="312" spans="1:116" s="165" customFormat="1">
      <c r="A312" s="47">
        <f>'VIS STOP cijfers'!A60</f>
        <v>0</v>
      </c>
      <c r="B312" s="49" t="str">
        <f>'VIS STOP cijfers'!B60</f>
        <v>WVNT</v>
      </c>
      <c r="C312" s="4" t="str">
        <f>'VIS STOP cijfers'!C60</f>
        <v>Visketen</v>
      </c>
      <c r="D312" s="4" t="str">
        <f>'VIS STOP cijfers'!D60</f>
        <v>VIS Voedselveiligheid niet retribueerbaar VWS</v>
      </c>
      <c r="E312" s="13" t="str">
        <f>'VIS STOP cijfers'!E60</f>
        <v>Project realisatie aanbevelingen naar aanleiding van de FVO audit in 2014</v>
      </c>
      <c r="F312" s="5" t="str">
        <f>'VIS STOP cijfers'!F60</f>
        <v>VWS</v>
      </c>
      <c r="G312" s="4">
        <f>'VIS STOP cijfers'!G60</f>
        <v>0</v>
      </c>
      <c r="H312" s="15" t="str">
        <f>'VIS STOP cijfers'!H60</f>
        <v xml:space="preserve">                  PM</v>
      </c>
      <c r="I312" s="625">
        <f>'VIS STOP cijfers'!I60</f>
        <v>0</v>
      </c>
      <c r="J312" s="11">
        <f>'VIS STOP cijfers'!J60</f>
        <v>0</v>
      </c>
      <c r="K312" s="11">
        <f>'VIS STOP cijfers'!K60</f>
        <v>0</v>
      </c>
      <c r="L312" s="11">
        <f>'VIS STOP cijfers'!L60</f>
        <v>0</v>
      </c>
      <c r="M312" s="11">
        <f>'VIS STOP cijfers'!M60</f>
        <v>0</v>
      </c>
      <c r="N312" s="11">
        <f>'VIS STOP cijfers'!N60</f>
        <v>0</v>
      </c>
      <c r="O312" s="11">
        <f>'VIS STOP cijfers'!O60</f>
        <v>0</v>
      </c>
      <c r="P312" s="11">
        <f>'VIS STOP cijfers'!P60</f>
        <v>0</v>
      </c>
      <c r="Q312" s="26">
        <f>'VIS STOP cijfers'!Q60</f>
        <v>0</v>
      </c>
      <c r="R312" s="15">
        <f>'VIS STOP cijfers'!R60</f>
        <v>0</v>
      </c>
      <c r="S312" s="11">
        <f>'VIS STOP cijfers'!S60</f>
        <v>0</v>
      </c>
      <c r="T312" s="11">
        <f>'VIS STOP cijfers'!T60</f>
        <v>0</v>
      </c>
      <c r="U312" s="11">
        <f>'VIS STOP cijfers'!U60</f>
        <v>0</v>
      </c>
      <c r="V312" s="11">
        <f>'VIS STOP cijfers'!V60</f>
        <v>0</v>
      </c>
      <c r="W312" s="11">
        <f>'VIS STOP cijfers'!W60</f>
        <v>0</v>
      </c>
      <c r="X312" s="11">
        <f>'VIS STOP cijfers'!X60</f>
        <v>0</v>
      </c>
      <c r="Y312" s="11">
        <f>'VIS STOP cijfers'!Y60</f>
        <v>0</v>
      </c>
      <c r="Z312" s="49">
        <f>'VIS STOP cijfers'!Z60</f>
        <v>0</v>
      </c>
      <c r="AA312" s="11">
        <f>'VIS STOP cijfers'!AA60</f>
        <v>0</v>
      </c>
      <c r="AB312" s="11">
        <f>'VIS STOP cijfers'!AB60</f>
        <v>0</v>
      </c>
      <c r="AC312" s="11">
        <f>'VIS STOP cijfers'!AC60</f>
        <v>0</v>
      </c>
      <c r="AD312" s="11">
        <f>'VIS STOP cijfers'!AD60</f>
        <v>0</v>
      </c>
      <c r="AE312" s="11">
        <f>'VIS STOP cijfers'!AE60</f>
        <v>0</v>
      </c>
      <c r="AF312" s="11">
        <f>'VIS STOP cijfers'!AF60</f>
        <v>0</v>
      </c>
      <c r="AG312" s="49">
        <f>'VIS STOP cijfers'!AG60</f>
        <v>0</v>
      </c>
      <c r="AH312" s="11">
        <f>'VIS STOP cijfers'!AH60</f>
        <v>0</v>
      </c>
      <c r="AI312" s="11">
        <f>'VIS STOP cijfers'!AI60</f>
        <v>0</v>
      </c>
      <c r="AJ312" s="11">
        <f>'VIS STOP cijfers'!AJ60</f>
        <v>0</v>
      </c>
      <c r="AK312" s="11">
        <f>'VIS STOP cijfers'!AK60</f>
        <v>0</v>
      </c>
      <c r="AL312" s="49">
        <f>'VIS STOP cijfers'!AL60</f>
        <v>0</v>
      </c>
      <c r="AM312" s="11">
        <f>'VIS STOP cijfers'!AM60</f>
        <v>0</v>
      </c>
      <c r="AN312" s="11">
        <f>'VIS STOP cijfers'!AN60</f>
        <v>0</v>
      </c>
      <c r="AO312" s="11">
        <f>'VIS STOP cijfers'!AO60</f>
        <v>0</v>
      </c>
      <c r="AP312" s="11">
        <f>'VIS STOP cijfers'!AP60</f>
        <v>0</v>
      </c>
      <c r="AQ312" s="11">
        <f>'VIS STOP cijfers'!AQ60</f>
        <v>0</v>
      </c>
      <c r="AR312" s="49">
        <f>'VIS STOP cijfers'!AR60</f>
        <v>0</v>
      </c>
      <c r="AS312" s="11">
        <f>'VIS STOP cijfers'!AS60</f>
        <v>0</v>
      </c>
      <c r="AT312" s="11">
        <f>'VIS STOP cijfers'!AT60</f>
        <v>0</v>
      </c>
      <c r="AU312" s="11">
        <f>'VIS STOP cijfers'!AU60</f>
        <v>0</v>
      </c>
      <c r="AV312" s="11">
        <f>'VIS STOP cijfers'!AV60</f>
        <v>0</v>
      </c>
      <c r="AW312" s="11">
        <f>'VIS STOP cijfers'!AW60</f>
        <v>0</v>
      </c>
      <c r="AX312" s="11">
        <f>'VIS STOP cijfers'!AX60</f>
        <v>0</v>
      </c>
      <c r="AY312" s="11">
        <f>'VIS STOP cijfers'!AY60</f>
        <v>0</v>
      </c>
      <c r="AZ312" s="11">
        <f>'VIS STOP cijfers'!AZ60</f>
        <v>0</v>
      </c>
      <c r="BA312" s="11">
        <f>'VIS STOP cijfers'!BA60</f>
        <v>0</v>
      </c>
      <c r="BB312" s="11">
        <f>'VIS STOP cijfers'!BB60</f>
        <v>0</v>
      </c>
      <c r="BC312" s="49">
        <f>'VIS STOP cijfers'!BC60</f>
        <v>0</v>
      </c>
      <c r="BD312" s="11">
        <f>'VIS STOP cijfers'!BD60</f>
        <v>0</v>
      </c>
      <c r="BE312" s="11">
        <f>'VIS STOP cijfers'!BE60</f>
        <v>0</v>
      </c>
      <c r="BF312" s="11">
        <f>'VIS STOP cijfers'!BF60</f>
        <v>0</v>
      </c>
      <c r="BG312" s="11">
        <f>'VIS STOP cijfers'!BG60</f>
        <v>0</v>
      </c>
      <c r="BH312" s="11">
        <f>'VIS STOP cijfers'!BH60</f>
        <v>0</v>
      </c>
      <c r="BI312" s="11">
        <f>'VIS STOP cijfers'!BI60</f>
        <v>0</v>
      </c>
      <c r="BJ312" s="11">
        <f>'VIS STOP cijfers'!BJ60</f>
        <v>0</v>
      </c>
      <c r="BK312" s="49">
        <f>'VIS STOP cijfers'!BK60</f>
        <v>0</v>
      </c>
      <c r="BL312" s="11">
        <f>'VIS STOP cijfers'!BL60</f>
        <v>0</v>
      </c>
      <c r="BM312" s="11">
        <f>'VIS STOP cijfers'!BM60</f>
        <v>0</v>
      </c>
      <c r="BN312" s="11">
        <f>'VIS STOP cijfers'!BN60</f>
        <v>0</v>
      </c>
      <c r="BO312" s="11">
        <f>'VIS STOP cijfers'!BO60</f>
        <v>0</v>
      </c>
      <c r="BP312" s="11">
        <f>'VIS STOP cijfers'!BP60</f>
        <v>0</v>
      </c>
      <c r="BQ312" s="49">
        <f>'VIS STOP cijfers'!BQ60</f>
        <v>0</v>
      </c>
      <c r="BR312" s="11">
        <f>'VIS STOP cijfers'!BR60</f>
        <v>0</v>
      </c>
      <c r="BS312" s="11">
        <f>'VIS STOP cijfers'!BS60</f>
        <v>0</v>
      </c>
      <c r="BT312" s="11">
        <f>'VIS STOP cijfers'!BT60</f>
        <v>0</v>
      </c>
      <c r="BU312" s="11">
        <f>'VIS STOP cijfers'!BU60</f>
        <v>0</v>
      </c>
      <c r="BV312" s="11">
        <f>'VIS STOP cijfers'!BV60</f>
        <v>0</v>
      </c>
      <c r="BW312" s="11">
        <f>'VIS STOP cijfers'!BW60</f>
        <v>0</v>
      </c>
      <c r="BX312" s="47">
        <f>'VIS STOP cijfers'!BX60</f>
        <v>0</v>
      </c>
      <c r="BY312" s="49">
        <f>'VIS STOP cijfers'!BY60</f>
        <v>0</v>
      </c>
      <c r="BZ312" s="11">
        <f>'VIS STOP cijfers'!BZ60</f>
        <v>0</v>
      </c>
      <c r="CA312" s="11">
        <f>'VIS STOP cijfers'!CA60</f>
        <v>0</v>
      </c>
      <c r="CB312" s="11">
        <f>'VIS STOP cijfers'!CB60</f>
        <v>0</v>
      </c>
      <c r="CC312" s="11">
        <f>'VIS STOP cijfers'!CC60</f>
        <v>0</v>
      </c>
      <c r="CD312" s="11">
        <f>'VIS STOP cijfers'!CD60</f>
        <v>0</v>
      </c>
      <c r="CE312" s="11">
        <f>'VIS STOP cijfers'!CE60</f>
        <v>0</v>
      </c>
      <c r="CF312" s="11">
        <f>'VIS STOP cijfers'!CF60</f>
        <v>0</v>
      </c>
      <c r="CG312" s="11">
        <f>'VIS STOP cijfers'!CG60</f>
        <v>0</v>
      </c>
      <c r="CH312" s="11">
        <f>'VIS STOP cijfers'!CH60</f>
        <v>0</v>
      </c>
      <c r="CI312" s="11">
        <f>'VIS STOP cijfers'!CI60</f>
        <v>0</v>
      </c>
      <c r="CJ312" s="11">
        <f>'VIS STOP cijfers'!CJ60</f>
        <v>0</v>
      </c>
      <c r="CK312" s="11">
        <f>'VIS STOP cijfers'!CK60</f>
        <v>0</v>
      </c>
      <c r="CL312" s="49">
        <f>'VIS STOP cijfers'!CL60</f>
        <v>0</v>
      </c>
      <c r="CM312" s="11">
        <f>'VIS STOP cijfers'!CM60</f>
        <v>0</v>
      </c>
      <c r="CN312" s="11">
        <f>'VIS STOP cijfers'!CN60</f>
        <v>0</v>
      </c>
      <c r="CO312" s="11">
        <f>'VIS STOP cijfers'!CO60</f>
        <v>0</v>
      </c>
      <c r="CP312" s="11">
        <f>'VIS STOP cijfers'!CP60</f>
        <v>0</v>
      </c>
      <c r="CQ312" s="11">
        <f>'VIS STOP cijfers'!CQ60</f>
        <v>0</v>
      </c>
      <c r="CR312" s="11">
        <f>'VIS STOP cijfers'!CR60</f>
        <v>0</v>
      </c>
      <c r="CS312" s="11">
        <f>'VIS STOP cijfers'!CS60</f>
        <v>0</v>
      </c>
      <c r="CT312" s="11">
        <f>'VIS STOP cijfers'!CT60</f>
        <v>0</v>
      </c>
      <c r="CU312" s="11">
        <f>'VIS STOP cijfers'!CU60</f>
        <v>0</v>
      </c>
      <c r="CV312" s="11">
        <f>'VIS STOP cijfers'!CV60</f>
        <v>0</v>
      </c>
      <c r="CW312" s="11">
        <f>'VIS STOP cijfers'!CW60</f>
        <v>0</v>
      </c>
      <c r="CX312" s="11">
        <f>'VIS STOP cijfers'!CX60</f>
        <v>0</v>
      </c>
      <c r="CY312" s="26">
        <f>'VIS STOP cijfers'!CY60</f>
        <v>0</v>
      </c>
      <c r="CZ312" s="11">
        <f>'VIS STOP cijfers'!CZ60</f>
        <v>0</v>
      </c>
      <c r="DA312" s="11">
        <f>'VIS STOP cijfers'!DA60</f>
        <v>0</v>
      </c>
      <c r="DB312" s="11">
        <f>'VIS STOP cijfers'!DB60</f>
        <v>0</v>
      </c>
      <c r="DC312" s="11">
        <f>'VIS STOP cijfers'!DC60</f>
        <v>0</v>
      </c>
      <c r="DD312" s="11">
        <f>'VIS STOP cijfers'!DD60</f>
        <v>0</v>
      </c>
      <c r="DE312" s="11">
        <f>'VIS STOP cijfers'!DE60</f>
        <v>0</v>
      </c>
      <c r="DF312" s="11">
        <f>'VIS STOP cijfers'!DF60</f>
        <v>0</v>
      </c>
      <c r="DG312" s="11">
        <f>'VIS STOP cijfers'!DG60</f>
        <v>0</v>
      </c>
      <c r="DH312" s="11">
        <f>'VIS STOP cijfers'!DH60</f>
        <v>0</v>
      </c>
      <c r="DI312" s="11">
        <f>'VIS STOP cijfers'!DI60</f>
        <v>0</v>
      </c>
      <c r="DJ312" s="11">
        <f>'VIS STOP cijfers'!DJ60</f>
        <v>0</v>
      </c>
      <c r="DK312" s="11">
        <f>'VIS STOP cijfers'!DK60</f>
        <v>0</v>
      </c>
      <c r="DL312" s="26">
        <f>'VIS STOP cijfers'!DL60</f>
        <v>0</v>
      </c>
    </row>
    <row r="313" spans="1:116" s="165" customFormat="1">
      <c r="A313" s="47">
        <f>'VIS STOP cijfers'!A61</f>
        <v>0</v>
      </c>
      <c r="B313" s="49" t="str">
        <f>'VIS STOP cijfers'!B61</f>
        <v>WVNT</v>
      </c>
      <c r="C313" s="4" t="str">
        <f>'VIS STOP cijfers'!C61</f>
        <v>Visketen</v>
      </c>
      <c r="D313" s="4" t="str">
        <f>'VIS STOP cijfers'!D61</f>
        <v>VIS Voedselveiligheid niet retribueerbaar VWS</v>
      </c>
      <c r="E313" s="71" t="str">
        <f>'VIS STOP cijfers'!E61</f>
        <v>Project etikettering vis- en visprodukten op nieuwe voorschriften (verzoek EZ)</v>
      </c>
      <c r="F313" s="5" t="str">
        <f>'VIS STOP cijfers'!F61</f>
        <v>VWS</v>
      </c>
      <c r="G313" s="4">
        <f>'VIS STOP cijfers'!G61</f>
        <v>0</v>
      </c>
      <c r="H313" s="15" t="str">
        <f>'VIS STOP cijfers'!H61</f>
        <v xml:space="preserve">                  PM</v>
      </c>
      <c r="I313" s="625">
        <f>'VIS STOP cijfers'!I61</f>
        <v>0</v>
      </c>
      <c r="J313" s="11">
        <f>'VIS STOP cijfers'!J61</f>
        <v>0</v>
      </c>
      <c r="K313" s="11">
        <f>'VIS STOP cijfers'!K61</f>
        <v>0</v>
      </c>
      <c r="L313" s="11">
        <f>'VIS STOP cijfers'!L61</f>
        <v>0</v>
      </c>
      <c r="M313" s="11">
        <f>'VIS STOP cijfers'!M61</f>
        <v>0</v>
      </c>
      <c r="N313" s="11">
        <f>'VIS STOP cijfers'!N61</f>
        <v>0</v>
      </c>
      <c r="O313" s="11">
        <f>'VIS STOP cijfers'!O61</f>
        <v>0</v>
      </c>
      <c r="P313" s="11">
        <f>'VIS STOP cijfers'!P61</f>
        <v>0</v>
      </c>
      <c r="Q313" s="26">
        <f>'VIS STOP cijfers'!Q61</f>
        <v>0</v>
      </c>
      <c r="R313" s="15">
        <f>'VIS STOP cijfers'!R61</f>
        <v>0</v>
      </c>
      <c r="S313" s="11">
        <f>'VIS STOP cijfers'!S61</f>
        <v>0</v>
      </c>
      <c r="T313" s="11">
        <f>'VIS STOP cijfers'!T61</f>
        <v>0</v>
      </c>
      <c r="U313" s="11">
        <f>'VIS STOP cijfers'!U61</f>
        <v>0</v>
      </c>
      <c r="V313" s="11">
        <f>'VIS STOP cijfers'!V61</f>
        <v>0</v>
      </c>
      <c r="W313" s="11">
        <f>'VIS STOP cijfers'!W61</f>
        <v>0</v>
      </c>
      <c r="X313" s="11">
        <f>'VIS STOP cijfers'!X61</f>
        <v>0</v>
      </c>
      <c r="Y313" s="11">
        <f>'VIS STOP cijfers'!Y61</f>
        <v>0</v>
      </c>
      <c r="Z313" s="49">
        <f>'VIS STOP cijfers'!Z61</f>
        <v>0</v>
      </c>
      <c r="AA313" s="11">
        <f>'VIS STOP cijfers'!AA61</f>
        <v>0</v>
      </c>
      <c r="AB313" s="11">
        <f>'VIS STOP cijfers'!AB61</f>
        <v>0</v>
      </c>
      <c r="AC313" s="11">
        <f>'VIS STOP cijfers'!AC61</f>
        <v>0</v>
      </c>
      <c r="AD313" s="11">
        <f>'VIS STOP cijfers'!AD61</f>
        <v>0</v>
      </c>
      <c r="AE313" s="11">
        <f>'VIS STOP cijfers'!AE61</f>
        <v>0</v>
      </c>
      <c r="AF313" s="11">
        <f>'VIS STOP cijfers'!AF61</f>
        <v>0</v>
      </c>
      <c r="AG313" s="49">
        <f>'VIS STOP cijfers'!AG61</f>
        <v>0</v>
      </c>
      <c r="AH313" s="11">
        <f>'VIS STOP cijfers'!AH61</f>
        <v>0</v>
      </c>
      <c r="AI313" s="11">
        <f>'VIS STOP cijfers'!AI61</f>
        <v>0</v>
      </c>
      <c r="AJ313" s="11">
        <f>'VIS STOP cijfers'!AJ61</f>
        <v>0</v>
      </c>
      <c r="AK313" s="11">
        <f>'VIS STOP cijfers'!AK61</f>
        <v>0</v>
      </c>
      <c r="AL313" s="49">
        <f>'VIS STOP cijfers'!AL61</f>
        <v>0</v>
      </c>
      <c r="AM313" s="11">
        <f>'VIS STOP cijfers'!AM61</f>
        <v>0</v>
      </c>
      <c r="AN313" s="11">
        <f>'VIS STOP cijfers'!AN61</f>
        <v>0</v>
      </c>
      <c r="AO313" s="11">
        <f>'VIS STOP cijfers'!AO61</f>
        <v>0</v>
      </c>
      <c r="AP313" s="11">
        <f>'VIS STOP cijfers'!AP61</f>
        <v>0</v>
      </c>
      <c r="AQ313" s="11">
        <f>'VIS STOP cijfers'!AQ61</f>
        <v>0</v>
      </c>
      <c r="AR313" s="49">
        <f>'VIS STOP cijfers'!AR61</f>
        <v>0</v>
      </c>
      <c r="AS313" s="11">
        <f>'VIS STOP cijfers'!AS61</f>
        <v>0</v>
      </c>
      <c r="AT313" s="11">
        <f>'VIS STOP cijfers'!AT61</f>
        <v>0</v>
      </c>
      <c r="AU313" s="11">
        <f>'VIS STOP cijfers'!AU61</f>
        <v>0</v>
      </c>
      <c r="AV313" s="11">
        <f>'VIS STOP cijfers'!AV61</f>
        <v>0</v>
      </c>
      <c r="AW313" s="11">
        <f>'VIS STOP cijfers'!AW61</f>
        <v>0</v>
      </c>
      <c r="AX313" s="11">
        <f>'VIS STOP cijfers'!AX61</f>
        <v>0</v>
      </c>
      <c r="AY313" s="11">
        <f>'VIS STOP cijfers'!AY61</f>
        <v>0</v>
      </c>
      <c r="AZ313" s="11">
        <f>'VIS STOP cijfers'!AZ61</f>
        <v>0</v>
      </c>
      <c r="BA313" s="11">
        <f>'VIS STOP cijfers'!BA61</f>
        <v>0</v>
      </c>
      <c r="BB313" s="11">
        <f>'VIS STOP cijfers'!BB61</f>
        <v>0</v>
      </c>
      <c r="BC313" s="49">
        <f>'VIS STOP cijfers'!BC61</f>
        <v>0</v>
      </c>
      <c r="BD313" s="11">
        <f>'VIS STOP cijfers'!BD61</f>
        <v>0</v>
      </c>
      <c r="BE313" s="11">
        <f>'VIS STOP cijfers'!BE61</f>
        <v>0</v>
      </c>
      <c r="BF313" s="11">
        <f>'VIS STOP cijfers'!BF61</f>
        <v>0</v>
      </c>
      <c r="BG313" s="11">
        <f>'VIS STOP cijfers'!BG61</f>
        <v>0</v>
      </c>
      <c r="BH313" s="11">
        <f>'VIS STOP cijfers'!BH61</f>
        <v>0</v>
      </c>
      <c r="BI313" s="11">
        <f>'VIS STOP cijfers'!BI61</f>
        <v>0</v>
      </c>
      <c r="BJ313" s="11">
        <f>'VIS STOP cijfers'!BJ61</f>
        <v>0</v>
      </c>
      <c r="BK313" s="49">
        <f>'VIS STOP cijfers'!BK61</f>
        <v>0</v>
      </c>
      <c r="BL313" s="11">
        <f>'VIS STOP cijfers'!BL61</f>
        <v>0</v>
      </c>
      <c r="BM313" s="11">
        <f>'VIS STOP cijfers'!BM61</f>
        <v>0</v>
      </c>
      <c r="BN313" s="11">
        <f>'VIS STOP cijfers'!BN61</f>
        <v>0</v>
      </c>
      <c r="BO313" s="11">
        <f>'VIS STOP cijfers'!BO61</f>
        <v>0</v>
      </c>
      <c r="BP313" s="11">
        <f>'VIS STOP cijfers'!BP61</f>
        <v>0</v>
      </c>
      <c r="BQ313" s="49">
        <f>'VIS STOP cijfers'!BQ61</f>
        <v>0</v>
      </c>
      <c r="BR313" s="11">
        <f>'VIS STOP cijfers'!BR61</f>
        <v>0</v>
      </c>
      <c r="BS313" s="11">
        <f>'VIS STOP cijfers'!BS61</f>
        <v>0</v>
      </c>
      <c r="BT313" s="11">
        <f>'VIS STOP cijfers'!BT61</f>
        <v>0</v>
      </c>
      <c r="BU313" s="11">
        <f>'VIS STOP cijfers'!BU61</f>
        <v>0</v>
      </c>
      <c r="BV313" s="11">
        <f>'VIS STOP cijfers'!BV61</f>
        <v>0</v>
      </c>
      <c r="BW313" s="11">
        <f>'VIS STOP cijfers'!BW61</f>
        <v>0</v>
      </c>
      <c r="BX313" s="47">
        <f>'VIS STOP cijfers'!BX61</f>
        <v>0</v>
      </c>
      <c r="BY313" s="49">
        <f>'VIS STOP cijfers'!BY61</f>
        <v>0</v>
      </c>
      <c r="BZ313" s="11">
        <f>'VIS STOP cijfers'!BZ61</f>
        <v>0</v>
      </c>
      <c r="CA313" s="11">
        <f>'VIS STOP cijfers'!CA61</f>
        <v>0</v>
      </c>
      <c r="CB313" s="11">
        <f>'VIS STOP cijfers'!CB61</f>
        <v>0</v>
      </c>
      <c r="CC313" s="11">
        <f>'VIS STOP cijfers'!CC61</f>
        <v>0</v>
      </c>
      <c r="CD313" s="11">
        <f>'VIS STOP cijfers'!CD61</f>
        <v>0</v>
      </c>
      <c r="CE313" s="11">
        <f>'VIS STOP cijfers'!CE61</f>
        <v>0</v>
      </c>
      <c r="CF313" s="11">
        <f>'VIS STOP cijfers'!CF61</f>
        <v>0</v>
      </c>
      <c r="CG313" s="11">
        <f>'VIS STOP cijfers'!CG61</f>
        <v>0</v>
      </c>
      <c r="CH313" s="11">
        <f>'VIS STOP cijfers'!CH61</f>
        <v>0</v>
      </c>
      <c r="CI313" s="11">
        <f>'VIS STOP cijfers'!CI61</f>
        <v>0</v>
      </c>
      <c r="CJ313" s="11">
        <f>'VIS STOP cijfers'!CJ61</f>
        <v>0</v>
      </c>
      <c r="CK313" s="11">
        <f>'VIS STOP cijfers'!CK61</f>
        <v>0</v>
      </c>
      <c r="CL313" s="49">
        <f>'VIS STOP cijfers'!CL61</f>
        <v>0</v>
      </c>
      <c r="CM313" s="11">
        <f>'VIS STOP cijfers'!CM61</f>
        <v>0</v>
      </c>
      <c r="CN313" s="11">
        <f>'VIS STOP cijfers'!CN61</f>
        <v>0</v>
      </c>
      <c r="CO313" s="11">
        <f>'VIS STOP cijfers'!CO61</f>
        <v>0</v>
      </c>
      <c r="CP313" s="11">
        <f>'VIS STOP cijfers'!CP61</f>
        <v>0</v>
      </c>
      <c r="CQ313" s="11">
        <f>'VIS STOP cijfers'!CQ61</f>
        <v>0</v>
      </c>
      <c r="CR313" s="11">
        <f>'VIS STOP cijfers'!CR61</f>
        <v>0</v>
      </c>
      <c r="CS313" s="11">
        <f>'VIS STOP cijfers'!CS61</f>
        <v>0</v>
      </c>
      <c r="CT313" s="11">
        <f>'VIS STOP cijfers'!CT61</f>
        <v>0</v>
      </c>
      <c r="CU313" s="11">
        <f>'VIS STOP cijfers'!CU61</f>
        <v>0</v>
      </c>
      <c r="CV313" s="11">
        <f>'VIS STOP cijfers'!CV61</f>
        <v>0</v>
      </c>
      <c r="CW313" s="11">
        <f>'VIS STOP cijfers'!CW61</f>
        <v>0</v>
      </c>
      <c r="CX313" s="11">
        <f>'VIS STOP cijfers'!CX61</f>
        <v>0</v>
      </c>
      <c r="CY313" s="26">
        <f>'VIS STOP cijfers'!CY61</f>
        <v>0</v>
      </c>
      <c r="CZ313" s="11">
        <f>'VIS STOP cijfers'!CZ61</f>
        <v>0</v>
      </c>
      <c r="DA313" s="11">
        <f>'VIS STOP cijfers'!DA61</f>
        <v>0</v>
      </c>
      <c r="DB313" s="11">
        <f>'VIS STOP cijfers'!DB61</f>
        <v>0</v>
      </c>
      <c r="DC313" s="11">
        <f>'VIS STOP cijfers'!DC61</f>
        <v>0</v>
      </c>
      <c r="DD313" s="11">
        <f>'VIS STOP cijfers'!DD61</f>
        <v>0</v>
      </c>
      <c r="DE313" s="11">
        <f>'VIS STOP cijfers'!DE61</f>
        <v>0</v>
      </c>
      <c r="DF313" s="11">
        <f>'VIS STOP cijfers'!DF61</f>
        <v>0</v>
      </c>
      <c r="DG313" s="11">
        <f>'VIS STOP cijfers'!DG61</f>
        <v>0</v>
      </c>
      <c r="DH313" s="11">
        <f>'VIS STOP cijfers'!DH61</f>
        <v>0</v>
      </c>
      <c r="DI313" s="11">
        <f>'VIS STOP cijfers'!DI61</f>
        <v>0</v>
      </c>
      <c r="DJ313" s="11">
        <f>'VIS STOP cijfers'!DJ61</f>
        <v>0</v>
      </c>
      <c r="DK313" s="11">
        <f>'VIS STOP cijfers'!DK61</f>
        <v>0</v>
      </c>
      <c r="DL313" s="26">
        <f>'VIS STOP cijfers'!DL61</f>
        <v>0</v>
      </c>
    </row>
    <row r="314" spans="1:116" s="165" customFormat="1">
      <c r="A314" s="47">
        <f>'VIS STOP cijfers'!A62</f>
        <v>0</v>
      </c>
      <c r="B314" s="49" t="str">
        <f>'VIS STOP cijfers'!B62</f>
        <v>WVNT</v>
      </c>
      <c r="C314" s="4" t="str">
        <f>'VIS STOP cijfers'!C62</f>
        <v>Visketen</v>
      </c>
      <c r="D314" s="4" t="str">
        <f>'VIS STOP cijfers'!D62</f>
        <v>VIS Voedselveiligheid niet retribueerbaar VWS</v>
      </c>
      <c r="E314" s="71" t="str">
        <f>'VIS STOP cijfers'!E62</f>
        <v>Reguliere workfloww regulier</v>
      </c>
      <c r="F314" s="5" t="str">
        <f>'VIS STOP cijfers'!F62</f>
        <v>VWS</v>
      </c>
      <c r="G314" s="4">
        <f>'VIS STOP cijfers'!G62</f>
        <v>0</v>
      </c>
      <c r="H314" s="15">
        <f>'VIS STOP cijfers'!H62</f>
        <v>538.5</v>
      </c>
      <c r="I314" s="625">
        <f>'VIS STOP cijfers'!I62</f>
        <v>0</v>
      </c>
      <c r="J314" s="11">
        <f>'VIS STOP cijfers'!J62</f>
        <v>0</v>
      </c>
      <c r="K314" s="11">
        <f>'VIS STOP cijfers'!K62</f>
        <v>0</v>
      </c>
      <c r="L314" s="11">
        <f>'VIS STOP cijfers'!L62</f>
        <v>0</v>
      </c>
      <c r="M314" s="11">
        <f>'VIS STOP cijfers'!M62</f>
        <v>0</v>
      </c>
      <c r="N314" s="11">
        <f>'VIS STOP cijfers'!N62</f>
        <v>0</v>
      </c>
      <c r="O314" s="11">
        <f>'VIS STOP cijfers'!O62</f>
        <v>0</v>
      </c>
      <c r="P314" s="11">
        <f>'VIS STOP cijfers'!P62</f>
        <v>0</v>
      </c>
      <c r="Q314" s="26">
        <f>'VIS STOP cijfers'!Q62</f>
        <v>538.5</v>
      </c>
      <c r="R314" s="15">
        <f>'VIS STOP cijfers'!R62</f>
        <v>0</v>
      </c>
      <c r="S314" s="11">
        <f>'VIS STOP cijfers'!S62</f>
        <v>0</v>
      </c>
      <c r="T314" s="11">
        <f>'VIS STOP cijfers'!T62</f>
        <v>538.5</v>
      </c>
      <c r="U314" s="11">
        <f>'VIS STOP cijfers'!U62</f>
        <v>0</v>
      </c>
      <c r="V314" s="11">
        <f>'VIS STOP cijfers'!V62</f>
        <v>0</v>
      </c>
      <c r="W314" s="11">
        <f>'VIS STOP cijfers'!W62</f>
        <v>0</v>
      </c>
      <c r="X314" s="11">
        <f>'VIS STOP cijfers'!X62</f>
        <v>0</v>
      </c>
      <c r="Y314" s="11">
        <f>'VIS STOP cijfers'!Y62</f>
        <v>0</v>
      </c>
      <c r="Z314" s="49">
        <f>'VIS STOP cijfers'!Z62</f>
        <v>538.5</v>
      </c>
      <c r="AA314" s="11">
        <f>'VIS STOP cijfers'!AA62</f>
        <v>0</v>
      </c>
      <c r="AB314" s="11">
        <f>'VIS STOP cijfers'!AB62</f>
        <v>0</v>
      </c>
      <c r="AC314" s="11">
        <f>'VIS STOP cijfers'!AC62</f>
        <v>0</v>
      </c>
      <c r="AD314" s="11">
        <f>'VIS STOP cijfers'!AD62</f>
        <v>538.5</v>
      </c>
      <c r="AE314" s="11">
        <f>'VIS STOP cijfers'!AE62</f>
        <v>0</v>
      </c>
      <c r="AF314" s="11">
        <f>'VIS STOP cijfers'!AF62</f>
        <v>0</v>
      </c>
      <c r="AG314" s="49">
        <f>'VIS STOP cijfers'!AG62</f>
        <v>0</v>
      </c>
      <c r="AH314" s="11">
        <f>'VIS STOP cijfers'!AH62</f>
        <v>0</v>
      </c>
      <c r="AI314" s="11">
        <f>'VIS STOP cijfers'!AI62</f>
        <v>0</v>
      </c>
      <c r="AJ314" s="11">
        <f>'VIS STOP cijfers'!AJ62</f>
        <v>0</v>
      </c>
      <c r="AK314" s="11">
        <f>'VIS STOP cijfers'!AK62</f>
        <v>0</v>
      </c>
      <c r="AL314" s="49">
        <f>'VIS STOP cijfers'!AL62</f>
        <v>0</v>
      </c>
      <c r="AM314" s="11">
        <f>'VIS STOP cijfers'!AM62</f>
        <v>0</v>
      </c>
      <c r="AN314" s="11">
        <f>'VIS STOP cijfers'!AN62</f>
        <v>135</v>
      </c>
      <c r="AO314" s="11">
        <f>'VIS STOP cijfers'!AO62</f>
        <v>135</v>
      </c>
      <c r="AP314" s="11">
        <f>'VIS STOP cijfers'!AP62</f>
        <v>135</v>
      </c>
      <c r="AQ314" s="11">
        <f>'VIS STOP cijfers'!AQ62</f>
        <v>134</v>
      </c>
      <c r="AR314" s="49">
        <f>'VIS STOP cijfers'!AR62</f>
        <v>-0.5</v>
      </c>
      <c r="AS314" s="11">
        <f>'VIS STOP cijfers'!AS62</f>
        <v>0</v>
      </c>
      <c r="AT314" s="11">
        <f>'VIS STOP cijfers'!AT62</f>
        <v>0</v>
      </c>
      <c r="AU314" s="11">
        <f>'VIS STOP cijfers'!AU62</f>
        <v>0</v>
      </c>
      <c r="AV314" s="11">
        <f>'VIS STOP cijfers'!AV62</f>
        <v>0</v>
      </c>
      <c r="AW314" s="11">
        <f>'VIS STOP cijfers'!AW62</f>
        <v>0</v>
      </c>
      <c r="AX314" s="11">
        <f>'VIS STOP cijfers'!AX62</f>
        <v>0</v>
      </c>
      <c r="AY314" s="11">
        <f>'VIS STOP cijfers'!AY62</f>
        <v>0</v>
      </c>
      <c r="AZ314" s="11">
        <f>'VIS STOP cijfers'!AZ62</f>
        <v>0</v>
      </c>
      <c r="BA314" s="11">
        <f>'VIS STOP cijfers'!BA62</f>
        <v>0</v>
      </c>
      <c r="BB314" s="11">
        <f>'VIS STOP cijfers'!BB62</f>
        <v>0</v>
      </c>
      <c r="BC314" s="49">
        <f>'VIS STOP cijfers'!BC62</f>
        <v>0</v>
      </c>
      <c r="BD314" s="11">
        <f>'VIS STOP cijfers'!BD62</f>
        <v>0</v>
      </c>
      <c r="BE314" s="11">
        <f>'VIS STOP cijfers'!BE62</f>
        <v>0</v>
      </c>
      <c r="BF314" s="11">
        <f>'VIS STOP cijfers'!BF62</f>
        <v>0</v>
      </c>
      <c r="BG314" s="11">
        <f>'VIS STOP cijfers'!BG62</f>
        <v>0</v>
      </c>
      <c r="BH314" s="11">
        <f>'VIS STOP cijfers'!BH62</f>
        <v>0</v>
      </c>
      <c r="BI314" s="11">
        <f>'VIS STOP cijfers'!BI62</f>
        <v>0</v>
      </c>
      <c r="BJ314" s="11">
        <f>'VIS STOP cijfers'!BJ62</f>
        <v>0</v>
      </c>
      <c r="BK314" s="49">
        <f>'VIS STOP cijfers'!BK62</f>
        <v>0</v>
      </c>
      <c r="BL314" s="11">
        <f>'VIS STOP cijfers'!BL62</f>
        <v>0</v>
      </c>
      <c r="BM314" s="11">
        <f>'VIS STOP cijfers'!BM62</f>
        <v>0</v>
      </c>
      <c r="BN314" s="11">
        <f>'VIS STOP cijfers'!BN62</f>
        <v>0</v>
      </c>
      <c r="BO314" s="11">
        <f>'VIS STOP cijfers'!BO62</f>
        <v>0</v>
      </c>
      <c r="BP314" s="11">
        <f>'VIS STOP cijfers'!BP62</f>
        <v>0</v>
      </c>
      <c r="BQ314" s="49">
        <f>'VIS STOP cijfers'!BQ62</f>
        <v>0</v>
      </c>
      <c r="BR314" s="11">
        <f>'VIS STOP cijfers'!BR62</f>
        <v>0</v>
      </c>
      <c r="BS314" s="11">
        <f>'VIS STOP cijfers'!BS62</f>
        <v>0</v>
      </c>
      <c r="BT314" s="11">
        <f>'VIS STOP cijfers'!BT62</f>
        <v>0</v>
      </c>
      <c r="BU314" s="11">
        <f>'VIS STOP cijfers'!BU62</f>
        <v>0</v>
      </c>
      <c r="BV314" s="11">
        <f>'VIS STOP cijfers'!BV62</f>
        <v>0</v>
      </c>
      <c r="BW314" s="11">
        <f>'VIS STOP cijfers'!BW62</f>
        <v>0</v>
      </c>
      <c r="BX314" s="47">
        <f>'VIS STOP cijfers'!BX62</f>
        <v>0</v>
      </c>
      <c r="BY314" s="49">
        <f>'VIS STOP cijfers'!BY62</f>
        <v>0</v>
      </c>
      <c r="BZ314" s="11">
        <f>'VIS STOP cijfers'!BZ62</f>
        <v>0</v>
      </c>
      <c r="CA314" s="11">
        <f>'VIS STOP cijfers'!CA62</f>
        <v>0</v>
      </c>
      <c r="CB314" s="11">
        <f>'VIS STOP cijfers'!CB62</f>
        <v>0</v>
      </c>
      <c r="CC314" s="11">
        <f>'VIS STOP cijfers'!CC62</f>
        <v>0</v>
      </c>
      <c r="CD314" s="11">
        <f>'VIS STOP cijfers'!CD62</f>
        <v>0</v>
      </c>
      <c r="CE314" s="11">
        <f>'VIS STOP cijfers'!CE62</f>
        <v>0</v>
      </c>
      <c r="CF314" s="11">
        <f>'VIS STOP cijfers'!CF62</f>
        <v>0</v>
      </c>
      <c r="CG314" s="11">
        <f>'VIS STOP cijfers'!CG62</f>
        <v>0</v>
      </c>
      <c r="CH314" s="11">
        <f>'VIS STOP cijfers'!CH62</f>
        <v>0</v>
      </c>
      <c r="CI314" s="11">
        <f>'VIS STOP cijfers'!CI62</f>
        <v>0</v>
      </c>
      <c r="CJ314" s="11">
        <f>'VIS STOP cijfers'!CJ62</f>
        <v>0</v>
      </c>
      <c r="CK314" s="11">
        <f>'VIS STOP cijfers'!CK62</f>
        <v>0</v>
      </c>
      <c r="CL314" s="49">
        <f>'VIS STOP cijfers'!CL62</f>
        <v>0</v>
      </c>
      <c r="CM314" s="11">
        <f>'VIS STOP cijfers'!CM62</f>
        <v>0</v>
      </c>
      <c r="CN314" s="11">
        <f>'VIS STOP cijfers'!CN62</f>
        <v>0</v>
      </c>
      <c r="CO314" s="11">
        <f>'VIS STOP cijfers'!CO62</f>
        <v>0</v>
      </c>
      <c r="CP314" s="11">
        <f>'VIS STOP cijfers'!CP62</f>
        <v>0</v>
      </c>
      <c r="CQ314" s="11">
        <f>'VIS STOP cijfers'!CQ62</f>
        <v>0</v>
      </c>
      <c r="CR314" s="11">
        <f>'VIS STOP cijfers'!CR62</f>
        <v>0</v>
      </c>
      <c r="CS314" s="11">
        <f>'VIS STOP cijfers'!CS62</f>
        <v>0</v>
      </c>
      <c r="CT314" s="11">
        <f>'VIS STOP cijfers'!CT62</f>
        <v>0</v>
      </c>
      <c r="CU314" s="11">
        <f>'VIS STOP cijfers'!CU62</f>
        <v>0</v>
      </c>
      <c r="CV314" s="11">
        <f>'VIS STOP cijfers'!CV62</f>
        <v>0</v>
      </c>
      <c r="CW314" s="11">
        <f>'VIS STOP cijfers'!CW62</f>
        <v>0</v>
      </c>
      <c r="CX314" s="11">
        <f>'VIS STOP cijfers'!CX62</f>
        <v>0</v>
      </c>
      <c r="CY314" s="26">
        <f>'VIS STOP cijfers'!CY62</f>
        <v>0</v>
      </c>
      <c r="CZ314" s="11">
        <f>'VIS STOP cijfers'!CZ62</f>
        <v>0</v>
      </c>
      <c r="DA314" s="11">
        <f>'VIS STOP cijfers'!DA62</f>
        <v>0</v>
      </c>
      <c r="DB314" s="11">
        <f>'VIS STOP cijfers'!DB62</f>
        <v>0</v>
      </c>
      <c r="DC314" s="11">
        <f>'VIS STOP cijfers'!DC62</f>
        <v>0</v>
      </c>
      <c r="DD314" s="11">
        <f>'VIS STOP cijfers'!DD62</f>
        <v>0</v>
      </c>
      <c r="DE314" s="11">
        <f>'VIS STOP cijfers'!DE62</f>
        <v>0</v>
      </c>
      <c r="DF314" s="11">
        <f>'VIS STOP cijfers'!DF62</f>
        <v>0</v>
      </c>
      <c r="DG314" s="11">
        <f>'VIS STOP cijfers'!DG62</f>
        <v>0</v>
      </c>
      <c r="DH314" s="11">
        <f>'VIS STOP cijfers'!DH62</f>
        <v>0</v>
      </c>
      <c r="DI314" s="11">
        <f>'VIS STOP cijfers'!DI62</f>
        <v>0</v>
      </c>
      <c r="DJ314" s="11">
        <f>'VIS STOP cijfers'!DJ62</f>
        <v>0</v>
      </c>
      <c r="DK314" s="11">
        <f>'VIS STOP cijfers'!DK62</f>
        <v>0</v>
      </c>
      <c r="DL314" s="26">
        <f>'VIS STOP cijfers'!DL62</f>
        <v>0</v>
      </c>
    </row>
    <row r="315" spans="1:116" s="165" customFormat="1">
      <c r="A315" s="47">
        <f>'VIS STOP cijfers'!A63</f>
        <v>0</v>
      </c>
      <c r="B315" s="49" t="str">
        <f>'VIS STOP cijfers'!B63</f>
        <v>WVNT</v>
      </c>
      <c r="C315" s="4" t="str">
        <f>'VIS STOP cijfers'!C63</f>
        <v>Visketen</v>
      </c>
      <c r="D315" s="4" t="str">
        <f>'VIS STOP cijfers'!D63</f>
        <v>VIS Voedselveiligheid niet retribueerbaar VWS</v>
      </c>
      <c r="E315" s="530" t="str">
        <f>'VIS STOP cijfers'!E63</f>
        <v>Reguliere workflow verbeterplan (2,0 FTE TU capaciteit: De resterende 1850 uur zijn toegevoegd aan de diverse projecten)</v>
      </c>
      <c r="F315" s="5" t="str">
        <f>'VIS STOP cijfers'!F63</f>
        <v>VWS</v>
      </c>
      <c r="G315" s="4" t="str">
        <f>'VIS STOP cijfers'!G63</f>
        <v>verbeterplan</v>
      </c>
      <c r="H315" s="533">
        <f>'VIS STOP cijfers'!H63</f>
        <v>2700</v>
      </c>
      <c r="I315" s="625">
        <f>'VIS STOP cijfers'!I63</f>
        <v>0</v>
      </c>
      <c r="J315" s="11">
        <f>'VIS STOP cijfers'!J63</f>
        <v>0</v>
      </c>
      <c r="K315" s="11">
        <f>'VIS STOP cijfers'!K63</f>
        <v>0</v>
      </c>
      <c r="L315" s="11">
        <f>'VIS STOP cijfers'!L63</f>
        <v>0</v>
      </c>
      <c r="M315" s="11">
        <f>'VIS STOP cijfers'!M63</f>
        <v>0</v>
      </c>
      <c r="N315" s="11">
        <f>'VIS STOP cijfers'!N63</f>
        <v>0</v>
      </c>
      <c r="O315" s="11">
        <f>'VIS STOP cijfers'!O63</f>
        <v>0</v>
      </c>
      <c r="P315" s="11">
        <f>'VIS STOP cijfers'!P63</f>
        <v>0</v>
      </c>
      <c r="Q315" s="26">
        <f>'VIS STOP cijfers'!Q63</f>
        <v>2700</v>
      </c>
      <c r="R315" s="15">
        <f>'VIS STOP cijfers'!R63</f>
        <v>0</v>
      </c>
      <c r="S315" s="11">
        <f>'VIS STOP cijfers'!S63</f>
        <v>0</v>
      </c>
      <c r="T315" s="11">
        <f>'VIS STOP cijfers'!T63</f>
        <v>2700</v>
      </c>
      <c r="U315" s="11">
        <f>'VIS STOP cijfers'!U63</f>
        <v>0</v>
      </c>
      <c r="V315" s="11">
        <f>'VIS STOP cijfers'!V63</f>
        <v>0</v>
      </c>
      <c r="W315" s="11">
        <f>'VIS STOP cijfers'!W63</f>
        <v>0</v>
      </c>
      <c r="X315" s="11">
        <f>'VIS STOP cijfers'!X63</f>
        <v>0</v>
      </c>
      <c r="Y315" s="11">
        <f>'VIS STOP cijfers'!Y63</f>
        <v>0</v>
      </c>
      <c r="Z315" s="49">
        <f>'VIS STOP cijfers'!Z63</f>
        <v>2700</v>
      </c>
      <c r="AA315" s="11">
        <f>'VIS STOP cijfers'!AA63</f>
        <v>0</v>
      </c>
      <c r="AB315" s="11">
        <f>'VIS STOP cijfers'!AB63</f>
        <v>0</v>
      </c>
      <c r="AC315" s="11">
        <f>'VIS STOP cijfers'!AC63</f>
        <v>0</v>
      </c>
      <c r="AD315" s="11">
        <f>'VIS STOP cijfers'!AD63</f>
        <v>2700</v>
      </c>
      <c r="AE315" s="11">
        <f>'VIS STOP cijfers'!AE63</f>
        <v>0</v>
      </c>
      <c r="AF315" s="11">
        <f>'VIS STOP cijfers'!AF63</f>
        <v>0</v>
      </c>
      <c r="AG315" s="49">
        <f>'VIS STOP cijfers'!AG63</f>
        <v>0</v>
      </c>
      <c r="AH315" s="11">
        <f>'VIS STOP cijfers'!AH63</f>
        <v>0</v>
      </c>
      <c r="AI315" s="11">
        <f>'VIS STOP cijfers'!AI63</f>
        <v>0</v>
      </c>
      <c r="AJ315" s="11">
        <f>'VIS STOP cijfers'!AJ63</f>
        <v>0</v>
      </c>
      <c r="AK315" s="11">
        <f>'VIS STOP cijfers'!AK63</f>
        <v>0</v>
      </c>
      <c r="AL315" s="49">
        <f>'VIS STOP cijfers'!AL63</f>
        <v>0</v>
      </c>
      <c r="AM315" s="11">
        <f>'VIS STOP cijfers'!AM63</f>
        <v>0</v>
      </c>
      <c r="AN315" s="11">
        <f>'VIS STOP cijfers'!AN63</f>
        <v>675</v>
      </c>
      <c r="AO315" s="11">
        <f>'VIS STOP cijfers'!AO63</f>
        <v>675</v>
      </c>
      <c r="AP315" s="11">
        <f>'VIS STOP cijfers'!AP63</f>
        <v>675</v>
      </c>
      <c r="AQ315" s="11">
        <f>'VIS STOP cijfers'!AQ63</f>
        <v>675</v>
      </c>
      <c r="AR315" s="49">
        <f>'VIS STOP cijfers'!AR63</f>
        <v>0</v>
      </c>
      <c r="AS315" s="11">
        <f>'VIS STOP cijfers'!AS63</f>
        <v>0</v>
      </c>
      <c r="AT315" s="11">
        <f>'VIS STOP cijfers'!AT63</f>
        <v>0</v>
      </c>
      <c r="AU315" s="11">
        <f>'VIS STOP cijfers'!AU63</f>
        <v>0</v>
      </c>
      <c r="AV315" s="11">
        <f>'VIS STOP cijfers'!AV63</f>
        <v>0</v>
      </c>
      <c r="AW315" s="11">
        <f>'VIS STOP cijfers'!AW63</f>
        <v>0</v>
      </c>
      <c r="AX315" s="11">
        <f>'VIS STOP cijfers'!AX63</f>
        <v>0</v>
      </c>
      <c r="AY315" s="11">
        <f>'VIS STOP cijfers'!AY63</f>
        <v>0</v>
      </c>
      <c r="AZ315" s="11">
        <f>'VIS STOP cijfers'!AZ63</f>
        <v>0</v>
      </c>
      <c r="BA315" s="11">
        <f>'VIS STOP cijfers'!BA63</f>
        <v>0</v>
      </c>
      <c r="BB315" s="11">
        <f>'VIS STOP cijfers'!BB63</f>
        <v>0</v>
      </c>
      <c r="BC315" s="49">
        <f>'VIS STOP cijfers'!BC63</f>
        <v>0</v>
      </c>
      <c r="BD315" s="11">
        <f>'VIS STOP cijfers'!BD63</f>
        <v>0</v>
      </c>
      <c r="BE315" s="11">
        <f>'VIS STOP cijfers'!BE63</f>
        <v>0</v>
      </c>
      <c r="BF315" s="11">
        <f>'VIS STOP cijfers'!BF63</f>
        <v>0</v>
      </c>
      <c r="BG315" s="11">
        <f>'VIS STOP cijfers'!BG63</f>
        <v>0</v>
      </c>
      <c r="BH315" s="11">
        <f>'VIS STOP cijfers'!BH63</f>
        <v>0</v>
      </c>
      <c r="BI315" s="11">
        <f>'VIS STOP cijfers'!BI63</f>
        <v>0</v>
      </c>
      <c r="BJ315" s="11">
        <f>'VIS STOP cijfers'!BJ63</f>
        <v>0</v>
      </c>
      <c r="BK315" s="49">
        <f>'VIS STOP cijfers'!BK63</f>
        <v>0</v>
      </c>
      <c r="BL315" s="11">
        <f>'VIS STOP cijfers'!BL63</f>
        <v>0</v>
      </c>
      <c r="BM315" s="11">
        <f>'VIS STOP cijfers'!BM63</f>
        <v>0</v>
      </c>
      <c r="BN315" s="11">
        <f>'VIS STOP cijfers'!BN63</f>
        <v>0</v>
      </c>
      <c r="BO315" s="11">
        <f>'VIS STOP cijfers'!BO63</f>
        <v>0</v>
      </c>
      <c r="BP315" s="11">
        <f>'VIS STOP cijfers'!BP63</f>
        <v>0</v>
      </c>
      <c r="BQ315" s="49">
        <f>'VIS STOP cijfers'!BQ63</f>
        <v>0</v>
      </c>
      <c r="BR315" s="11">
        <f>'VIS STOP cijfers'!BR63</f>
        <v>0</v>
      </c>
      <c r="BS315" s="11">
        <f>'VIS STOP cijfers'!BS63</f>
        <v>0</v>
      </c>
      <c r="BT315" s="11">
        <f>'VIS STOP cijfers'!BT63</f>
        <v>0</v>
      </c>
      <c r="BU315" s="11">
        <f>'VIS STOP cijfers'!BU63</f>
        <v>0</v>
      </c>
      <c r="BV315" s="11">
        <f>'VIS STOP cijfers'!BV63</f>
        <v>0</v>
      </c>
      <c r="BW315" s="11">
        <f>'VIS STOP cijfers'!BW63</f>
        <v>0</v>
      </c>
      <c r="BX315" s="47">
        <f>'VIS STOP cijfers'!BX63</f>
        <v>0</v>
      </c>
      <c r="BY315" s="49">
        <f>'VIS STOP cijfers'!BY63</f>
        <v>0</v>
      </c>
      <c r="BZ315" s="11">
        <f>'VIS STOP cijfers'!BZ63</f>
        <v>0</v>
      </c>
      <c r="CA315" s="11">
        <f>'VIS STOP cijfers'!CA63</f>
        <v>0</v>
      </c>
      <c r="CB315" s="11">
        <f>'VIS STOP cijfers'!CB63</f>
        <v>0</v>
      </c>
      <c r="CC315" s="11">
        <f>'VIS STOP cijfers'!CC63</f>
        <v>0</v>
      </c>
      <c r="CD315" s="11">
        <f>'VIS STOP cijfers'!CD63</f>
        <v>0</v>
      </c>
      <c r="CE315" s="11">
        <f>'VIS STOP cijfers'!CE63</f>
        <v>0</v>
      </c>
      <c r="CF315" s="11">
        <f>'VIS STOP cijfers'!CF63</f>
        <v>0</v>
      </c>
      <c r="CG315" s="11">
        <f>'VIS STOP cijfers'!CG63</f>
        <v>0</v>
      </c>
      <c r="CH315" s="11">
        <f>'VIS STOP cijfers'!CH63</f>
        <v>0</v>
      </c>
      <c r="CI315" s="11">
        <f>'VIS STOP cijfers'!CI63</f>
        <v>0</v>
      </c>
      <c r="CJ315" s="11">
        <f>'VIS STOP cijfers'!CJ63</f>
        <v>0</v>
      </c>
      <c r="CK315" s="11">
        <f>'VIS STOP cijfers'!CK63</f>
        <v>0</v>
      </c>
      <c r="CL315" s="49">
        <f>'VIS STOP cijfers'!CL63</f>
        <v>0</v>
      </c>
      <c r="CM315" s="11">
        <f>'VIS STOP cijfers'!CM63</f>
        <v>0</v>
      </c>
      <c r="CN315" s="11">
        <f>'VIS STOP cijfers'!CN63</f>
        <v>0</v>
      </c>
      <c r="CO315" s="11">
        <f>'VIS STOP cijfers'!CO63</f>
        <v>0</v>
      </c>
      <c r="CP315" s="11">
        <f>'VIS STOP cijfers'!CP63</f>
        <v>0</v>
      </c>
      <c r="CQ315" s="11">
        <f>'VIS STOP cijfers'!CQ63</f>
        <v>0</v>
      </c>
      <c r="CR315" s="11">
        <f>'VIS STOP cijfers'!CR63</f>
        <v>0</v>
      </c>
      <c r="CS315" s="11">
        <f>'VIS STOP cijfers'!CS63</f>
        <v>0</v>
      </c>
      <c r="CT315" s="11">
        <f>'VIS STOP cijfers'!CT63</f>
        <v>0</v>
      </c>
      <c r="CU315" s="11">
        <f>'VIS STOP cijfers'!CU63</f>
        <v>0</v>
      </c>
      <c r="CV315" s="11">
        <f>'VIS STOP cijfers'!CV63</f>
        <v>0</v>
      </c>
      <c r="CW315" s="11">
        <f>'VIS STOP cijfers'!CW63</f>
        <v>0</v>
      </c>
      <c r="CX315" s="11">
        <f>'VIS STOP cijfers'!CX63</f>
        <v>0</v>
      </c>
      <c r="CY315" s="26">
        <f>'VIS STOP cijfers'!CY63</f>
        <v>0</v>
      </c>
      <c r="CZ315" s="11">
        <f>'VIS STOP cijfers'!CZ63</f>
        <v>0</v>
      </c>
      <c r="DA315" s="11">
        <f>'VIS STOP cijfers'!DA63</f>
        <v>0</v>
      </c>
      <c r="DB315" s="11">
        <f>'VIS STOP cijfers'!DB63</f>
        <v>0</v>
      </c>
      <c r="DC315" s="11">
        <f>'VIS STOP cijfers'!DC63</f>
        <v>0</v>
      </c>
      <c r="DD315" s="11">
        <f>'VIS STOP cijfers'!DD63</f>
        <v>0</v>
      </c>
      <c r="DE315" s="11">
        <f>'VIS STOP cijfers'!DE63</f>
        <v>0</v>
      </c>
      <c r="DF315" s="11">
        <f>'VIS STOP cijfers'!DF63</f>
        <v>0</v>
      </c>
      <c r="DG315" s="11">
        <f>'VIS STOP cijfers'!DG63</f>
        <v>0</v>
      </c>
      <c r="DH315" s="11">
        <f>'VIS STOP cijfers'!DH63</f>
        <v>0</v>
      </c>
      <c r="DI315" s="11">
        <f>'VIS STOP cijfers'!DI63</f>
        <v>0</v>
      </c>
      <c r="DJ315" s="11">
        <f>'VIS STOP cijfers'!DJ63</f>
        <v>0</v>
      </c>
      <c r="DK315" s="11">
        <f>'VIS STOP cijfers'!DK63</f>
        <v>0</v>
      </c>
      <c r="DL315" s="26">
        <f>'VIS STOP cijfers'!DL63</f>
        <v>0</v>
      </c>
    </row>
    <row r="316" spans="1:116" s="165" customFormat="1">
      <c r="A316" s="47">
        <f>'VIS STOP cijfers'!A64</f>
        <v>0</v>
      </c>
      <c r="B316" s="49" t="str">
        <f>'VIS STOP cijfers'!B64</f>
        <v>WVNL/XINLMB00</v>
      </c>
      <c r="C316" s="4" t="str">
        <f>'VIS STOP cijfers'!C64</f>
        <v>Visketen</v>
      </c>
      <c r="D316" s="4" t="str">
        <f>'VIS STOP cijfers'!D64</f>
        <v>VIS Voedselveiligheid niet retribueerbaar VWS</v>
      </c>
      <c r="E316" s="530" t="str">
        <f>'VIS STOP cijfers'!E64</f>
        <v>Reguliere workflow verbeterplan lab onderzoek (1,0 FTE Lab: De bewuste 1350 uur zij toegevoegd aan de diverse laboratorium onderzoeken)</v>
      </c>
      <c r="F316" s="5" t="str">
        <f>'VIS STOP cijfers'!F64</f>
        <v>VWS</v>
      </c>
      <c r="G316" s="4">
        <f>'VIS STOP cijfers'!G64</f>
        <v>0</v>
      </c>
      <c r="H316" s="533">
        <f>'VIS STOP cijfers'!H64</f>
        <v>0</v>
      </c>
      <c r="I316" s="637">
        <f>'VIS STOP cijfers'!I64</f>
        <v>0</v>
      </c>
      <c r="J316" s="11">
        <f>'VIS STOP cijfers'!J64</f>
        <v>0</v>
      </c>
      <c r="K316" s="11">
        <f>'VIS STOP cijfers'!K64</f>
        <v>0</v>
      </c>
      <c r="L316" s="11">
        <f>'VIS STOP cijfers'!L64</f>
        <v>0</v>
      </c>
      <c r="M316" s="11">
        <f>'VIS STOP cijfers'!M64</f>
        <v>0</v>
      </c>
      <c r="N316" s="11">
        <f>'VIS STOP cijfers'!N64</f>
        <v>0</v>
      </c>
      <c r="O316" s="11">
        <f>'VIS STOP cijfers'!O64</f>
        <v>0</v>
      </c>
      <c r="P316" s="11">
        <f>'VIS STOP cijfers'!P64</f>
        <v>0</v>
      </c>
      <c r="Q316" s="26">
        <f>'VIS STOP cijfers'!Q64</f>
        <v>0</v>
      </c>
      <c r="R316" s="15">
        <f>'VIS STOP cijfers'!R64</f>
        <v>0</v>
      </c>
      <c r="S316" s="11">
        <f>'VIS STOP cijfers'!S64</f>
        <v>0</v>
      </c>
      <c r="T316" s="11">
        <f>'VIS STOP cijfers'!T64</f>
        <v>0</v>
      </c>
      <c r="U316" s="11">
        <f>'VIS STOP cijfers'!U64</f>
        <v>0</v>
      </c>
      <c r="V316" s="11">
        <f>'VIS STOP cijfers'!V64</f>
        <v>0</v>
      </c>
      <c r="W316" s="11">
        <f>'VIS STOP cijfers'!W64</f>
        <v>0</v>
      </c>
      <c r="X316" s="11">
        <f>'VIS STOP cijfers'!X64</f>
        <v>0</v>
      </c>
      <c r="Y316" s="11">
        <f>'VIS STOP cijfers'!Y64</f>
        <v>0</v>
      </c>
      <c r="Z316" s="49">
        <f>'VIS STOP cijfers'!Z64</f>
        <v>0</v>
      </c>
      <c r="AA316" s="11">
        <f>'VIS STOP cijfers'!AA64</f>
        <v>0</v>
      </c>
      <c r="AB316" s="11">
        <f>'VIS STOP cijfers'!AB64</f>
        <v>0</v>
      </c>
      <c r="AC316" s="11">
        <f>'VIS STOP cijfers'!AC64</f>
        <v>0</v>
      </c>
      <c r="AD316" s="11">
        <f>'VIS STOP cijfers'!AD64</f>
        <v>0</v>
      </c>
      <c r="AE316" s="11">
        <f>'VIS STOP cijfers'!AE64</f>
        <v>0</v>
      </c>
      <c r="AF316" s="11">
        <f>'VIS STOP cijfers'!AF64</f>
        <v>0</v>
      </c>
      <c r="AG316" s="49">
        <f>'VIS STOP cijfers'!AG64</f>
        <v>0</v>
      </c>
      <c r="AH316" s="11">
        <f>'VIS STOP cijfers'!AH64</f>
        <v>0</v>
      </c>
      <c r="AI316" s="11">
        <f>'VIS STOP cijfers'!AI64</f>
        <v>0</v>
      </c>
      <c r="AJ316" s="11">
        <f>'VIS STOP cijfers'!AJ64</f>
        <v>0</v>
      </c>
      <c r="AK316" s="11">
        <f>'VIS STOP cijfers'!AK64</f>
        <v>0</v>
      </c>
      <c r="AL316" s="49">
        <f>'VIS STOP cijfers'!AL64</f>
        <v>0</v>
      </c>
      <c r="AM316" s="11">
        <f>'VIS STOP cijfers'!AM64</f>
        <v>0</v>
      </c>
      <c r="AN316" s="11">
        <f>'VIS STOP cijfers'!AN64</f>
        <v>0</v>
      </c>
      <c r="AO316" s="11">
        <f>'VIS STOP cijfers'!AO64</f>
        <v>0</v>
      </c>
      <c r="AP316" s="11">
        <f>'VIS STOP cijfers'!AP64</f>
        <v>0</v>
      </c>
      <c r="AQ316" s="11">
        <f>'VIS STOP cijfers'!AQ64</f>
        <v>0</v>
      </c>
      <c r="AR316" s="49">
        <f>'VIS STOP cijfers'!AR64</f>
        <v>0</v>
      </c>
      <c r="AS316" s="11">
        <f>'VIS STOP cijfers'!AS64</f>
        <v>0</v>
      </c>
      <c r="AT316" s="11">
        <f>'VIS STOP cijfers'!AT64</f>
        <v>0</v>
      </c>
      <c r="AU316" s="11">
        <f>'VIS STOP cijfers'!AU64</f>
        <v>0</v>
      </c>
      <c r="AV316" s="11">
        <f>'VIS STOP cijfers'!AV64</f>
        <v>0</v>
      </c>
      <c r="AW316" s="11">
        <f>'VIS STOP cijfers'!AW64</f>
        <v>0</v>
      </c>
      <c r="AX316" s="11">
        <f>'VIS STOP cijfers'!AX64</f>
        <v>0</v>
      </c>
      <c r="AY316" s="11">
        <f>'VIS STOP cijfers'!AY64</f>
        <v>0</v>
      </c>
      <c r="AZ316" s="11">
        <f>'VIS STOP cijfers'!AZ64</f>
        <v>0</v>
      </c>
      <c r="BA316" s="11">
        <f>'VIS STOP cijfers'!BA64</f>
        <v>0</v>
      </c>
      <c r="BB316" s="11">
        <f>'VIS STOP cijfers'!BB64</f>
        <v>0</v>
      </c>
      <c r="BC316" s="49">
        <f>'VIS STOP cijfers'!BC64</f>
        <v>0</v>
      </c>
      <c r="BD316" s="11">
        <f>'VIS STOP cijfers'!BD64</f>
        <v>0</v>
      </c>
      <c r="BE316" s="11">
        <f>'VIS STOP cijfers'!BE64</f>
        <v>0</v>
      </c>
      <c r="BF316" s="11">
        <f>'VIS STOP cijfers'!BF64</f>
        <v>0</v>
      </c>
      <c r="BG316" s="11">
        <f>'VIS STOP cijfers'!BG64</f>
        <v>0</v>
      </c>
      <c r="BH316" s="11">
        <f>'VIS STOP cijfers'!BH64</f>
        <v>0</v>
      </c>
      <c r="BI316" s="11">
        <f>'VIS STOP cijfers'!BI64</f>
        <v>0</v>
      </c>
      <c r="BJ316" s="11">
        <f>'VIS STOP cijfers'!BJ64</f>
        <v>0</v>
      </c>
      <c r="BK316" s="49">
        <f>'VIS STOP cijfers'!BK64</f>
        <v>0</v>
      </c>
      <c r="BL316" s="11">
        <f>'VIS STOP cijfers'!BL64</f>
        <v>0</v>
      </c>
      <c r="BM316" s="11">
        <f>'VIS STOP cijfers'!BM64</f>
        <v>0</v>
      </c>
      <c r="BN316" s="11">
        <f>'VIS STOP cijfers'!BN64</f>
        <v>0</v>
      </c>
      <c r="BO316" s="11">
        <f>'VIS STOP cijfers'!BO64</f>
        <v>0</v>
      </c>
      <c r="BP316" s="11">
        <f>'VIS STOP cijfers'!BP64</f>
        <v>0</v>
      </c>
      <c r="BQ316" s="49">
        <f>'VIS STOP cijfers'!BQ64</f>
        <v>0</v>
      </c>
      <c r="BR316" s="11">
        <f>'VIS STOP cijfers'!BR64</f>
        <v>0</v>
      </c>
      <c r="BS316" s="11">
        <f>'VIS STOP cijfers'!BS64</f>
        <v>0</v>
      </c>
      <c r="BT316" s="11">
        <f>'VIS STOP cijfers'!BT64</f>
        <v>0</v>
      </c>
      <c r="BU316" s="11">
        <f>'VIS STOP cijfers'!BU64</f>
        <v>0</v>
      </c>
      <c r="BV316" s="11">
        <f>'VIS STOP cijfers'!BV64</f>
        <v>0</v>
      </c>
      <c r="BW316" s="11">
        <f>'VIS STOP cijfers'!BW64</f>
        <v>0</v>
      </c>
      <c r="BX316" s="47">
        <f>'VIS STOP cijfers'!BX64</f>
        <v>0</v>
      </c>
      <c r="BY316" s="49">
        <f>'VIS STOP cijfers'!BY64</f>
        <v>0</v>
      </c>
      <c r="BZ316" s="11">
        <f>'VIS STOP cijfers'!BZ64</f>
        <v>0</v>
      </c>
      <c r="CA316" s="11">
        <f>'VIS STOP cijfers'!CA64</f>
        <v>0</v>
      </c>
      <c r="CB316" s="11">
        <f>'VIS STOP cijfers'!CB64</f>
        <v>0</v>
      </c>
      <c r="CC316" s="11">
        <f>'VIS STOP cijfers'!CC64</f>
        <v>0</v>
      </c>
      <c r="CD316" s="11">
        <f>'VIS STOP cijfers'!CD64</f>
        <v>0</v>
      </c>
      <c r="CE316" s="11">
        <f>'VIS STOP cijfers'!CE64</f>
        <v>0</v>
      </c>
      <c r="CF316" s="11">
        <f>'VIS STOP cijfers'!CF64</f>
        <v>0</v>
      </c>
      <c r="CG316" s="11">
        <f>'VIS STOP cijfers'!CG64</f>
        <v>0</v>
      </c>
      <c r="CH316" s="11">
        <f>'VIS STOP cijfers'!CH64</f>
        <v>0</v>
      </c>
      <c r="CI316" s="11">
        <f>'VIS STOP cijfers'!CI64</f>
        <v>0</v>
      </c>
      <c r="CJ316" s="11">
        <f>'VIS STOP cijfers'!CJ64</f>
        <v>0</v>
      </c>
      <c r="CK316" s="11">
        <f>'VIS STOP cijfers'!CK64</f>
        <v>0</v>
      </c>
      <c r="CL316" s="49">
        <f>'VIS STOP cijfers'!CL64</f>
        <v>0</v>
      </c>
      <c r="CM316" s="11">
        <f>'VIS STOP cijfers'!CM64</f>
        <v>0</v>
      </c>
      <c r="CN316" s="11">
        <f>'VIS STOP cijfers'!CN64</f>
        <v>0</v>
      </c>
      <c r="CO316" s="11">
        <f>'VIS STOP cijfers'!CO64</f>
        <v>0</v>
      </c>
      <c r="CP316" s="11">
        <f>'VIS STOP cijfers'!CP64</f>
        <v>0</v>
      </c>
      <c r="CQ316" s="11">
        <f>'VIS STOP cijfers'!CQ64</f>
        <v>0</v>
      </c>
      <c r="CR316" s="11">
        <f>'VIS STOP cijfers'!CR64</f>
        <v>0</v>
      </c>
      <c r="CS316" s="11">
        <f>'VIS STOP cijfers'!CS64</f>
        <v>0</v>
      </c>
      <c r="CT316" s="11">
        <f>'VIS STOP cijfers'!CT64</f>
        <v>0</v>
      </c>
      <c r="CU316" s="11">
        <f>'VIS STOP cijfers'!CU64</f>
        <v>0</v>
      </c>
      <c r="CV316" s="11">
        <f>'VIS STOP cijfers'!CV64</f>
        <v>0</v>
      </c>
      <c r="CW316" s="11">
        <f>'VIS STOP cijfers'!CW64</f>
        <v>0</v>
      </c>
      <c r="CX316" s="11">
        <f>'VIS STOP cijfers'!CX64</f>
        <v>0</v>
      </c>
      <c r="CY316" s="26">
        <f>'VIS STOP cijfers'!CY64</f>
        <v>0</v>
      </c>
      <c r="CZ316" s="11">
        <f>'VIS STOP cijfers'!CZ64</f>
        <v>0</v>
      </c>
      <c r="DA316" s="11">
        <f>'VIS STOP cijfers'!DA64</f>
        <v>0</v>
      </c>
      <c r="DB316" s="11">
        <f>'VIS STOP cijfers'!DB64</f>
        <v>0</v>
      </c>
      <c r="DC316" s="11">
        <f>'VIS STOP cijfers'!DC64</f>
        <v>0</v>
      </c>
      <c r="DD316" s="11">
        <f>'VIS STOP cijfers'!DD64</f>
        <v>0</v>
      </c>
      <c r="DE316" s="11">
        <f>'VIS STOP cijfers'!DE64</f>
        <v>0</v>
      </c>
      <c r="DF316" s="11">
        <f>'VIS STOP cijfers'!DF64</f>
        <v>0</v>
      </c>
      <c r="DG316" s="11">
        <f>'VIS STOP cijfers'!DG64</f>
        <v>0</v>
      </c>
      <c r="DH316" s="11">
        <f>'VIS STOP cijfers'!DH64</f>
        <v>0</v>
      </c>
      <c r="DI316" s="11">
        <f>'VIS STOP cijfers'!DI64</f>
        <v>0</v>
      </c>
      <c r="DJ316" s="11">
        <f>'VIS STOP cijfers'!DJ64</f>
        <v>0</v>
      </c>
      <c r="DK316" s="11">
        <f>'VIS STOP cijfers'!DK64</f>
        <v>0</v>
      </c>
      <c r="DL316" s="26">
        <f>'VIS STOP cijfers'!DL64</f>
        <v>0</v>
      </c>
    </row>
    <row r="317" spans="1:116" s="165" customFormat="1">
      <c r="A317" s="47">
        <f>'VIS STOP cijfers'!A66</f>
        <v>0</v>
      </c>
      <c r="B317" s="49" t="str">
        <f>'VIS STOP cijfers'!B66</f>
        <v>WJNT</v>
      </c>
      <c r="C317" s="4" t="str">
        <f>'VIS STOP cijfers'!C66</f>
        <v>Visketen</v>
      </c>
      <c r="D317" s="4" t="str">
        <f>'VIS STOP cijfers'!D66</f>
        <v>VIS Klachten &amp; Meldingen VWS</v>
      </c>
      <c r="E317" s="4" t="str">
        <f>'VIS STOP cijfers'!E66</f>
        <v>Reguliere workflow</v>
      </c>
      <c r="F317" s="5" t="str">
        <f>'VIS STOP cijfers'!F66</f>
        <v>VWS</v>
      </c>
      <c r="G317" s="4">
        <f>'VIS STOP cijfers'!G66</f>
        <v>0</v>
      </c>
      <c r="H317" s="15">
        <f>'VIS STOP cijfers'!H66</f>
        <v>2119</v>
      </c>
      <c r="I317" s="625">
        <f>'VIS STOP cijfers'!I66</f>
        <v>0</v>
      </c>
      <c r="J317" s="11">
        <f>'VIS STOP cijfers'!J66</f>
        <v>0</v>
      </c>
      <c r="K317" s="11">
        <f>'VIS STOP cijfers'!K66</f>
        <v>0</v>
      </c>
      <c r="L317" s="11">
        <f>'VIS STOP cijfers'!L66</f>
        <v>0</v>
      </c>
      <c r="M317" s="11">
        <f>'VIS STOP cijfers'!M66</f>
        <v>0</v>
      </c>
      <c r="N317" s="11">
        <f>'VIS STOP cijfers'!N66</f>
        <v>0</v>
      </c>
      <c r="O317" s="11">
        <f>'VIS STOP cijfers'!O66</f>
        <v>0</v>
      </c>
      <c r="P317" s="11">
        <f>'VIS STOP cijfers'!P66</f>
        <v>0</v>
      </c>
      <c r="Q317" s="26">
        <f>'VIS STOP cijfers'!Q66</f>
        <v>2119</v>
      </c>
      <c r="R317" s="15">
        <f>'VIS STOP cijfers'!R66</f>
        <v>0</v>
      </c>
      <c r="S317" s="11">
        <f>'VIS STOP cijfers'!S66</f>
        <v>0</v>
      </c>
      <c r="T317" s="11">
        <f>'VIS STOP cijfers'!T66</f>
        <v>2119</v>
      </c>
      <c r="U317" s="11">
        <f>'VIS STOP cijfers'!U66</f>
        <v>0</v>
      </c>
      <c r="V317" s="11">
        <f>'VIS STOP cijfers'!V66</f>
        <v>0</v>
      </c>
      <c r="W317" s="11">
        <f>'VIS STOP cijfers'!W66</f>
        <v>0</v>
      </c>
      <c r="X317" s="11">
        <f>'VIS STOP cijfers'!X66</f>
        <v>0</v>
      </c>
      <c r="Y317" s="11">
        <f>'VIS STOP cijfers'!Y66</f>
        <v>0</v>
      </c>
      <c r="Z317" s="49">
        <f>'VIS STOP cijfers'!Z66</f>
        <v>2119</v>
      </c>
      <c r="AA317" s="11">
        <f>'VIS STOP cijfers'!AA66</f>
        <v>0</v>
      </c>
      <c r="AB317" s="11">
        <f>'VIS STOP cijfers'!AB66</f>
        <v>0</v>
      </c>
      <c r="AC317" s="11">
        <f>'VIS STOP cijfers'!AC66</f>
        <v>0</v>
      </c>
      <c r="AD317" s="11">
        <f>'VIS STOP cijfers'!AD66</f>
        <v>2119</v>
      </c>
      <c r="AE317" s="11">
        <f>'VIS STOP cijfers'!AE66</f>
        <v>0</v>
      </c>
      <c r="AF317" s="11">
        <f>'VIS STOP cijfers'!AF66</f>
        <v>0</v>
      </c>
      <c r="AG317" s="49">
        <f>'VIS STOP cijfers'!AG66</f>
        <v>0</v>
      </c>
      <c r="AH317" s="11">
        <f>'VIS STOP cijfers'!AH66</f>
        <v>0</v>
      </c>
      <c r="AI317" s="11">
        <f>'VIS STOP cijfers'!AI66</f>
        <v>0</v>
      </c>
      <c r="AJ317" s="11">
        <f>'VIS STOP cijfers'!AJ66</f>
        <v>0</v>
      </c>
      <c r="AK317" s="11">
        <f>'VIS STOP cijfers'!AK66</f>
        <v>0</v>
      </c>
      <c r="AL317" s="49">
        <f>'VIS STOP cijfers'!AL66</f>
        <v>0</v>
      </c>
      <c r="AM317" s="11">
        <f>'VIS STOP cijfers'!AM66</f>
        <v>0</v>
      </c>
      <c r="AN317" s="11">
        <f>'VIS STOP cijfers'!AN66</f>
        <v>530</v>
      </c>
      <c r="AO317" s="11">
        <f>'VIS STOP cijfers'!AO66</f>
        <v>530</v>
      </c>
      <c r="AP317" s="11">
        <f>'VIS STOP cijfers'!AP66</f>
        <v>530</v>
      </c>
      <c r="AQ317" s="11">
        <f>'VIS STOP cijfers'!AQ66</f>
        <v>529</v>
      </c>
      <c r="AR317" s="49">
        <f>'VIS STOP cijfers'!AR66</f>
        <v>0</v>
      </c>
      <c r="AS317" s="11">
        <f>'VIS STOP cijfers'!AS66</f>
        <v>0</v>
      </c>
      <c r="AT317" s="11">
        <f>'VIS STOP cijfers'!AT66</f>
        <v>0</v>
      </c>
      <c r="AU317" s="11">
        <f>'VIS STOP cijfers'!AU66</f>
        <v>0</v>
      </c>
      <c r="AV317" s="11">
        <f>'VIS STOP cijfers'!AV66</f>
        <v>0</v>
      </c>
      <c r="AW317" s="11">
        <f>'VIS STOP cijfers'!AW66</f>
        <v>0</v>
      </c>
      <c r="AX317" s="11">
        <f>'VIS STOP cijfers'!AX66</f>
        <v>0</v>
      </c>
      <c r="AY317" s="11">
        <f>'VIS STOP cijfers'!AY66</f>
        <v>0</v>
      </c>
      <c r="AZ317" s="11">
        <f>'VIS STOP cijfers'!AZ66</f>
        <v>0</v>
      </c>
      <c r="BA317" s="11">
        <f>'VIS STOP cijfers'!BA66</f>
        <v>0</v>
      </c>
      <c r="BB317" s="11">
        <f>'VIS STOP cijfers'!BB66</f>
        <v>0</v>
      </c>
      <c r="BC317" s="49">
        <f>'VIS STOP cijfers'!BC66</f>
        <v>0</v>
      </c>
      <c r="BD317" s="11">
        <f>'VIS STOP cijfers'!BD66</f>
        <v>0</v>
      </c>
      <c r="BE317" s="11">
        <f>'VIS STOP cijfers'!BE66</f>
        <v>0</v>
      </c>
      <c r="BF317" s="11">
        <f>'VIS STOP cijfers'!BF66</f>
        <v>0</v>
      </c>
      <c r="BG317" s="11">
        <f>'VIS STOP cijfers'!BG66</f>
        <v>0</v>
      </c>
      <c r="BH317" s="11">
        <f>'VIS STOP cijfers'!BH66</f>
        <v>0</v>
      </c>
      <c r="BI317" s="11">
        <f>'VIS STOP cijfers'!BI66</f>
        <v>0</v>
      </c>
      <c r="BJ317" s="11">
        <f>'VIS STOP cijfers'!BJ66</f>
        <v>0</v>
      </c>
      <c r="BK317" s="49">
        <f>'VIS STOP cijfers'!BK66</f>
        <v>0</v>
      </c>
      <c r="BL317" s="11">
        <f>'VIS STOP cijfers'!BL66</f>
        <v>0</v>
      </c>
      <c r="BM317" s="11">
        <f>'VIS STOP cijfers'!BM66</f>
        <v>0</v>
      </c>
      <c r="BN317" s="11">
        <f>'VIS STOP cijfers'!BN66</f>
        <v>0</v>
      </c>
      <c r="BO317" s="11">
        <f>'VIS STOP cijfers'!BO66</f>
        <v>0</v>
      </c>
      <c r="BP317" s="11">
        <f>'VIS STOP cijfers'!BP66</f>
        <v>0</v>
      </c>
      <c r="BQ317" s="49">
        <f>'VIS STOP cijfers'!BQ66</f>
        <v>0</v>
      </c>
      <c r="BR317" s="11">
        <f>'VIS STOP cijfers'!BR66</f>
        <v>0</v>
      </c>
      <c r="BS317" s="11">
        <f>'VIS STOP cijfers'!BS66</f>
        <v>0</v>
      </c>
      <c r="BT317" s="11">
        <f>'VIS STOP cijfers'!BT66</f>
        <v>0</v>
      </c>
      <c r="BU317" s="11">
        <f>'VIS STOP cijfers'!BU66</f>
        <v>0</v>
      </c>
      <c r="BV317" s="11">
        <f>'VIS STOP cijfers'!BV66</f>
        <v>0</v>
      </c>
      <c r="BW317" s="11">
        <f>'VIS STOP cijfers'!BW66</f>
        <v>0</v>
      </c>
      <c r="BX317" s="47">
        <f>'VIS STOP cijfers'!BX66</f>
        <v>0</v>
      </c>
      <c r="BY317" s="49">
        <f>'VIS STOP cijfers'!BY66</f>
        <v>2119</v>
      </c>
      <c r="BZ317" s="11">
        <f>'VIS STOP cijfers'!BZ66</f>
        <v>0</v>
      </c>
      <c r="CA317" s="11">
        <f>'VIS STOP cijfers'!CA66</f>
        <v>0</v>
      </c>
      <c r="CB317" s="11">
        <f>'VIS STOP cijfers'!CB66</f>
        <v>0</v>
      </c>
      <c r="CC317" s="11">
        <f>'VIS STOP cijfers'!CC66</f>
        <v>0</v>
      </c>
      <c r="CD317" s="11">
        <f>'VIS STOP cijfers'!CD66</f>
        <v>0</v>
      </c>
      <c r="CE317" s="11">
        <f>'VIS STOP cijfers'!CE66</f>
        <v>0</v>
      </c>
      <c r="CF317" s="11">
        <f>'VIS STOP cijfers'!CF66</f>
        <v>0</v>
      </c>
      <c r="CG317" s="11">
        <f>'VIS STOP cijfers'!CG66</f>
        <v>0</v>
      </c>
      <c r="CH317" s="11">
        <f>'VIS STOP cijfers'!CH66</f>
        <v>0</v>
      </c>
      <c r="CI317" s="11">
        <f>'VIS STOP cijfers'!CI66</f>
        <v>0</v>
      </c>
      <c r="CJ317" s="11">
        <f>'VIS STOP cijfers'!CJ66</f>
        <v>0</v>
      </c>
      <c r="CK317" s="11">
        <f>'VIS STOP cijfers'!CK66</f>
        <v>0</v>
      </c>
      <c r="CL317" s="49">
        <f>'VIS STOP cijfers'!CL66</f>
        <v>0</v>
      </c>
      <c r="CM317" s="11">
        <f>'VIS STOP cijfers'!CM66</f>
        <v>0</v>
      </c>
      <c r="CN317" s="11">
        <f>'VIS STOP cijfers'!CN66</f>
        <v>0</v>
      </c>
      <c r="CO317" s="11">
        <f>'VIS STOP cijfers'!CO66</f>
        <v>0</v>
      </c>
      <c r="CP317" s="11">
        <f>'VIS STOP cijfers'!CP66</f>
        <v>0</v>
      </c>
      <c r="CQ317" s="11">
        <f>'VIS STOP cijfers'!CQ66</f>
        <v>0</v>
      </c>
      <c r="CR317" s="11">
        <f>'VIS STOP cijfers'!CR66</f>
        <v>0</v>
      </c>
      <c r="CS317" s="11">
        <f>'VIS STOP cijfers'!CS66</f>
        <v>0</v>
      </c>
      <c r="CT317" s="11">
        <f>'VIS STOP cijfers'!CT66</f>
        <v>0</v>
      </c>
      <c r="CU317" s="11">
        <f>'VIS STOP cijfers'!CU66</f>
        <v>0</v>
      </c>
      <c r="CV317" s="11">
        <f>'VIS STOP cijfers'!CV66</f>
        <v>0</v>
      </c>
      <c r="CW317" s="11">
        <f>'VIS STOP cijfers'!CW66</f>
        <v>0</v>
      </c>
      <c r="CX317" s="11">
        <f>'VIS STOP cijfers'!CX66</f>
        <v>0</v>
      </c>
      <c r="CY317" s="26">
        <f>'VIS STOP cijfers'!CY66</f>
        <v>0</v>
      </c>
      <c r="CZ317" s="11">
        <f>'VIS STOP cijfers'!CZ66</f>
        <v>0</v>
      </c>
      <c r="DA317" s="11">
        <f>'VIS STOP cijfers'!DA66</f>
        <v>0</v>
      </c>
      <c r="DB317" s="11">
        <f>'VIS STOP cijfers'!DB66</f>
        <v>0</v>
      </c>
      <c r="DC317" s="11">
        <f>'VIS STOP cijfers'!DC66</f>
        <v>0</v>
      </c>
      <c r="DD317" s="11">
        <f>'VIS STOP cijfers'!DD66</f>
        <v>0</v>
      </c>
      <c r="DE317" s="11">
        <f>'VIS STOP cijfers'!DE66</f>
        <v>0</v>
      </c>
      <c r="DF317" s="11">
        <f>'VIS STOP cijfers'!DF66</f>
        <v>0</v>
      </c>
      <c r="DG317" s="11">
        <f>'VIS STOP cijfers'!DG66</f>
        <v>0</v>
      </c>
      <c r="DH317" s="11">
        <f>'VIS STOP cijfers'!DH66</f>
        <v>0</v>
      </c>
      <c r="DI317" s="11">
        <f>'VIS STOP cijfers'!DI66</f>
        <v>0</v>
      </c>
      <c r="DJ317" s="11">
        <f>'VIS STOP cijfers'!DJ66</f>
        <v>0</v>
      </c>
      <c r="DK317" s="11">
        <f>'VIS STOP cijfers'!DK66</f>
        <v>0</v>
      </c>
      <c r="DL317" s="26">
        <f>'VIS STOP cijfers'!DL66</f>
        <v>0</v>
      </c>
    </row>
    <row r="318" spans="1:116" s="165" customFormat="1">
      <c r="A318" s="47">
        <f>'VIS STOP cijfers'!A67</f>
        <v>0</v>
      </c>
      <c r="B318" s="49">
        <f>'VIS STOP cijfers'!B67</f>
        <v>0</v>
      </c>
      <c r="C318" s="4" t="str">
        <f>'VIS STOP cijfers'!C67</f>
        <v>Visketen</v>
      </c>
      <c r="D318" s="4" t="str">
        <f>'VIS STOP cijfers'!D67</f>
        <v>VIS Klachten &amp; Meldingen VWS</v>
      </c>
      <c r="E318" s="4" t="str">
        <f>'VIS STOP cijfers'!E67</f>
        <v>verbeterplan</v>
      </c>
      <c r="F318" s="5">
        <f>'VIS STOP cijfers'!F67</f>
        <v>0</v>
      </c>
      <c r="G318" s="4">
        <f>'VIS STOP cijfers'!G67</f>
        <v>0</v>
      </c>
      <c r="H318" s="15">
        <f>'VIS STOP cijfers'!H67</f>
        <v>0</v>
      </c>
      <c r="I318" s="625">
        <f>'VIS STOP cijfers'!I67</f>
        <v>0</v>
      </c>
      <c r="J318" s="11">
        <f>'VIS STOP cijfers'!J67</f>
        <v>0</v>
      </c>
      <c r="K318" s="11">
        <f>'VIS STOP cijfers'!K67</f>
        <v>0</v>
      </c>
      <c r="L318" s="11">
        <f>'VIS STOP cijfers'!L67</f>
        <v>0</v>
      </c>
      <c r="M318" s="11">
        <f>'VIS STOP cijfers'!M67</f>
        <v>0</v>
      </c>
      <c r="N318" s="11">
        <f>'VIS STOP cijfers'!N67</f>
        <v>0</v>
      </c>
      <c r="O318" s="11">
        <f>'VIS STOP cijfers'!O67</f>
        <v>0</v>
      </c>
      <c r="P318" s="11">
        <f>'VIS STOP cijfers'!P67</f>
        <v>0</v>
      </c>
      <c r="Q318" s="26">
        <f>'VIS STOP cijfers'!Q67</f>
        <v>0</v>
      </c>
      <c r="R318" s="15">
        <f>'VIS STOP cijfers'!R67</f>
        <v>0</v>
      </c>
      <c r="S318" s="11">
        <f>'VIS STOP cijfers'!S67</f>
        <v>0</v>
      </c>
      <c r="T318" s="11">
        <f>'VIS STOP cijfers'!T67</f>
        <v>0</v>
      </c>
      <c r="U318" s="11">
        <f>'VIS STOP cijfers'!U67</f>
        <v>0</v>
      </c>
      <c r="V318" s="11">
        <f>'VIS STOP cijfers'!V67</f>
        <v>0</v>
      </c>
      <c r="W318" s="11">
        <f>'VIS STOP cijfers'!W67</f>
        <v>0</v>
      </c>
      <c r="X318" s="11">
        <f>'VIS STOP cijfers'!X67</f>
        <v>0</v>
      </c>
      <c r="Y318" s="11">
        <f>'VIS STOP cijfers'!Y67</f>
        <v>0</v>
      </c>
      <c r="Z318" s="49">
        <f>'VIS STOP cijfers'!Z67</f>
        <v>0</v>
      </c>
      <c r="AA318" s="11">
        <f>'VIS STOP cijfers'!AA67</f>
        <v>0</v>
      </c>
      <c r="AB318" s="11">
        <f>'VIS STOP cijfers'!AB67</f>
        <v>0</v>
      </c>
      <c r="AC318" s="11">
        <f>'VIS STOP cijfers'!AC67</f>
        <v>0</v>
      </c>
      <c r="AD318" s="11">
        <f>'VIS STOP cijfers'!AD67</f>
        <v>0</v>
      </c>
      <c r="AE318" s="11">
        <f>'VIS STOP cijfers'!AE67</f>
        <v>0</v>
      </c>
      <c r="AF318" s="11">
        <f>'VIS STOP cijfers'!AF67</f>
        <v>0</v>
      </c>
      <c r="AG318" s="49">
        <f>'VIS STOP cijfers'!AG67</f>
        <v>0</v>
      </c>
      <c r="AH318" s="11">
        <f>'VIS STOP cijfers'!AH67</f>
        <v>0</v>
      </c>
      <c r="AI318" s="11">
        <f>'VIS STOP cijfers'!AI67</f>
        <v>0</v>
      </c>
      <c r="AJ318" s="11">
        <f>'VIS STOP cijfers'!AJ67</f>
        <v>0</v>
      </c>
      <c r="AK318" s="11">
        <f>'VIS STOP cijfers'!AK67</f>
        <v>0</v>
      </c>
      <c r="AL318" s="49">
        <f>'VIS STOP cijfers'!AL67</f>
        <v>0</v>
      </c>
      <c r="AM318" s="11">
        <f>'VIS STOP cijfers'!AM67</f>
        <v>0</v>
      </c>
      <c r="AN318" s="11">
        <f>'VIS STOP cijfers'!AN67</f>
        <v>0</v>
      </c>
      <c r="AO318" s="11">
        <f>'VIS STOP cijfers'!AO67</f>
        <v>0</v>
      </c>
      <c r="AP318" s="11">
        <f>'VIS STOP cijfers'!AP67</f>
        <v>0</v>
      </c>
      <c r="AQ318" s="11">
        <f>'VIS STOP cijfers'!AQ67</f>
        <v>0</v>
      </c>
      <c r="AR318" s="49">
        <f>'VIS STOP cijfers'!AR67</f>
        <v>0</v>
      </c>
      <c r="AS318" s="11">
        <f>'VIS STOP cijfers'!AS67</f>
        <v>0</v>
      </c>
      <c r="AT318" s="11">
        <f>'VIS STOP cijfers'!AT67</f>
        <v>0</v>
      </c>
      <c r="AU318" s="11">
        <f>'VIS STOP cijfers'!AU67</f>
        <v>0</v>
      </c>
      <c r="AV318" s="11">
        <f>'VIS STOP cijfers'!AV67</f>
        <v>0</v>
      </c>
      <c r="AW318" s="11">
        <f>'VIS STOP cijfers'!AW67</f>
        <v>0</v>
      </c>
      <c r="AX318" s="11">
        <f>'VIS STOP cijfers'!AX67</f>
        <v>0</v>
      </c>
      <c r="AY318" s="11">
        <f>'VIS STOP cijfers'!AY67</f>
        <v>0</v>
      </c>
      <c r="AZ318" s="11">
        <f>'VIS STOP cijfers'!AZ67</f>
        <v>0</v>
      </c>
      <c r="BA318" s="11">
        <f>'VIS STOP cijfers'!BA67</f>
        <v>0</v>
      </c>
      <c r="BB318" s="11">
        <f>'VIS STOP cijfers'!BB67</f>
        <v>0</v>
      </c>
      <c r="BC318" s="49">
        <f>'VIS STOP cijfers'!BC67</f>
        <v>0</v>
      </c>
      <c r="BD318" s="11">
        <f>'VIS STOP cijfers'!BD67</f>
        <v>0</v>
      </c>
      <c r="BE318" s="11">
        <f>'VIS STOP cijfers'!BE67</f>
        <v>0</v>
      </c>
      <c r="BF318" s="11">
        <f>'VIS STOP cijfers'!BF67</f>
        <v>0</v>
      </c>
      <c r="BG318" s="11">
        <f>'VIS STOP cijfers'!BG67</f>
        <v>0</v>
      </c>
      <c r="BH318" s="11">
        <f>'VIS STOP cijfers'!BH67</f>
        <v>0</v>
      </c>
      <c r="BI318" s="11">
        <f>'VIS STOP cijfers'!BI67</f>
        <v>0</v>
      </c>
      <c r="BJ318" s="11">
        <f>'VIS STOP cijfers'!BJ67</f>
        <v>0</v>
      </c>
      <c r="BK318" s="49">
        <f>'VIS STOP cijfers'!BK67</f>
        <v>0</v>
      </c>
      <c r="BL318" s="11">
        <f>'VIS STOP cijfers'!BL67</f>
        <v>0</v>
      </c>
      <c r="BM318" s="11">
        <f>'VIS STOP cijfers'!BM67</f>
        <v>0</v>
      </c>
      <c r="BN318" s="11">
        <f>'VIS STOP cijfers'!BN67</f>
        <v>0</v>
      </c>
      <c r="BO318" s="11">
        <f>'VIS STOP cijfers'!BO67</f>
        <v>0</v>
      </c>
      <c r="BP318" s="11">
        <f>'VIS STOP cijfers'!BP67</f>
        <v>0</v>
      </c>
      <c r="BQ318" s="49">
        <f>'VIS STOP cijfers'!BQ67</f>
        <v>0</v>
      </c>
      <c r="BR318" s="11">
        <f>'VIS STOP cijfers'!BR67</f>
        <v>0</v>
      </c>
      <c r="BS318" s="11">
        <f>'VIS STOP cijfers'!BS67</f>
        <v>0</v>
      </c>
      <c r="BT318" s="11">
        <f>'VIS STOP cijfers'!BT67</f>
        <v>0</v>
      </c>
      <c r="BU318" s="11">
        <f>'VIS STOP cijfers'!BU67</f>
        <v>0</v>
      </c>
      <c r="BV318" s="11">
        <f>'VIS STOP cijfers'!BV67</f>
        <v>0</v>
      </c>
      <c r="BW318" s="11">
        <f>'VIS STOP cijfers'!BW67</f>
        <v>0</v>
      </c>
      <c r="BX318" s="47">
        <f>'VIS STOP cijfers'!BX67</f>
        <v>0</v>
      </c>
      <c r="BY318" s="49">
        <f>'VIS STOP cijfers'!BY67</f>
        <v>0</v>
      </c>
      <c r="BZ318" s="11">
        <f>'VIS STOP cijfers'!BZ67</f>
        <v>0</v>
      </c>
      <c r="CA318" s="11">
        <f>'VIS STOP cijfers'!CA67</f>
        <v>0</v>
      </c>
      <c r="CB318" s="11">
        <f>'VIS STOP cijfers'!CB67</f>
        <v>0</v>
      </c>
      <c r="CC318" s="11">
        <f>'VIS STOP cijfers'!CC67</f>
        <v>0</v>
      </c>
      <c r="CD318" s="11">
        <f>'VIS STOP cijfers'!CD67</f>
        <v>0</v>
      </c>
      <c r="CE318" s="11">
        <f>'VIS STOP cijfers'!CE67</f>
        <v>0</v>
      </c>
      <c r="CF318" s="11">
        <f>'VIS STOP cijfers'!CF67</f>
        <v>0</v>
      </c>
      <c r="CG318" s="11">
        <f>'VIS STOP cijfers'!CG67</f>
        <v>0</v>
      </c>
      <c r="CH318" s="11">
        <f>'VIS STOP cijfers'!CH67</f>
        <v>0</v>
      </c>
      <c r="CI318" s="11">
        <f>'VIS STOP cijfers'!CI67</f>
        <v>0</v>
      </c>
      <c r="CJ318" s="11">
        <f>'VIS STOP cijfers'!CJ67</f>
        <v>0</v>
      </c>
      <c r="CK318" s="11">
        <f>'VIS STOP cijfers'!CK67</f>
        <v>0</v>
      </c>
      <c r="CL318" s="49">
        <f>'VIS STOP cijfers'!CL67</f>
        <v>0</v>
      </c>
      <c r="CM318" s="11">
        <f>'VIS STOP cijfers'!CM67</f>
        <v>0</v>
      </c>
      <c r="CN318" s="11">
        <f>'VIS STOP cijfers'!CN67</f>
        <v>0</v>
      </c>
      <c r="CO318" s="11">
        <f>'VIS STOP cijfers'!CO67</f>
        <v>0</v>
      </c>
      <c r="CP318" s="11">
        <f>'VIS STOP cijfers'!CP67</f>
        <v>0</v>
      </c>
      <c r="CQ318" s="11">
        <f>'VIS STOP cijfers'!CQ67</f>
        <v>0</v>
      </c>
      <c r="CR318" s="11">
        <f>'VIS STOP cijfers'!CR67</f>
        <v>0</v>
      </c>
      <c r="CS318" s="11">
        <f>'VIS STOP cijfers'!CS67</f>
        <v>0</v>
      </c>
      <c r="CT318" s="11">
        <f>'VIS STOP cijfers'!CT67</f>
        <v>0</v>
      </c>
      <c r="CU318" s="11">
        <f>'VIS STOP cijfers'!CU67</f>
        <v>0</v>
      </c>
      <c r="CV318" s="11">
        <f>'VIS STOP cijfers'!CV67</f>
        <v>0</v>
      </c>
      <c r="CW318" s="11">
        <f>'VIS STOP cijfers'!CW67</f>
        <v>0</v>
      </c>
      <c r="CX318" s="11">
        <f>'VIS STOP cijfers'!CX67</f>
        <v>0</v>
      </c>
      <c r="CY318" s="26">
        <f>'VIS STOP cijfers'!CY67</f>
        <v>0</v>
      </c>
      <c r="CZ318" s="11">
        <f>'VIS STOP cijfers'!CZ67</f>
        <v>0</v>
      </c>
      <c r="DA318" s="11">
        <f>'VIS STOP cijfers'!DA67</f>
        <v>0</v>
      </c>
      <c r="DB318" s="11">
        <f>'VIS STOP cijfers'!DB67</f>
        <v>0</v>
      </c>
      <c r="DC318" s="11">
        <f>'VIS STOP cijfers'!DC67</f>
        <v>0</v>
      </c>
      <c r="DD318" s="11">
        <f>'VIS STOP cijfers'!DD67</f>
        <v>0</v>
      </c>
      <c r="DE318" s="11">
        <f>'VIS STOP cijfers'!DE67</f>
        <v>0</v>
      </c>
      <c r="DF318" s="11">
        <f>'VIS STOP cijfers'!DF67</f>
        <v>0</v>
      </c>
      <c r="DG318" s="11">
        <f>'VIS STOP cijfers'!DG67</f>
        <v>0</v>
      </c>
      <c r="DH318" s="11">
        <f>'VIS STOP cijfers'!DH67</f>
        <v>0</v>
      </c>
      <c r="DI318" s="11">
        <f>'VIS STOP cijfers'!DI67</f>
        <v>0</v>
      </c>
      <c r="DJ318" s="11">
        <f>'VIS STOP cijfers'!DJ67</f>
        <v>0</v>
      </c>
      <c r="DK318" s="11">
        <f>'VIS STOP cijfers'!DK67</f>
        <v>0</v>
      </c>
      <c r="DL318" s="26">
        <f>'VIS STOP cijfers'!DL67</f>
        <v>0</v>
      </c>
    </row>
    <row r="319" spans="1:116" s="165" customFormat="1">
      <c r="A319" s="47">
        <f>'VIS STOP cijfers'!A69</f>
        <v>0</v>
      </c>
      <c r="B319" s="49" t="str">
        <f>'VIS STOP cijfers'!B69</f>
        <v>WTNT</v>
      </c>
      <c r="C319" s="4" t="str">
        <f>'VIS STOP cijfers'!C69</f>
        <v>Visketen</v>
      </c>
      <c r="D319" s="4" t="str">
        <f>'VIS STOP cijfers'!D69</f>
        <v>VIS Schelpdieronderzoek  VWS</v>
      </c>
      <c r="E319" s="4" t="str">
        <f>'VIS STOP cijfers'!E69</f>
        <v>Reguliere workflow</v>
      </c>
      <c r="F319" s="5" t="str">
        <f>'VIS STOP cijfers'!F69</f>
        <v>VWS</v>
      </c>
      <c r="G319" s="4">
        <f>'VIS STOP cijfers'!G69</f>
        <v>0</v>
      </c>
      <c r="H319" s="15">
        <f>'VIS STOP cijfers'!H69</f>
        <v>2819</v>
      </c>
      <c r="I319" s="625">
        <f>'VIS STOP cijfers'!I69</f>
        <v>0</v>
      </c>
      <c r="J319" s="11">
        <f>'VIS STOP cijfers'!J69</f>
        <v>0</v>
      </c>
      <c r="K319" s="11">
        <f>'VIS STOP cijfers'!K69</f>
        <v>0</v>
      </c>
      <c r="L319" s="11">
        <f>'VIS STOP cijfers'!L69</f>
        <v>0</v>
      </c>
      <c r="M319" s="11">
        <f>'VIS STOP cijfers'!M69</f>
        <v>0</v>
      </c>
      <c r="N319" s="11">
        <f>'VIS STOP cijfers'!N69</f>
        <v>0</v>
      </c>
      <c r="O319" s="11">
        <f>'VIS STOP cijfers'!O69</f>
        <v>0</v>
      </c>
      <c r="P319" s="11">
        <f>'VIS STOP cijfers'!P69</f>
        <v>0</v>
      </c>
      <c r="Q319" s="26">
        <f>'VIS STOP cijfers'!Q69</f>
        <v>2819</v>
      </c>
      <c r="R319" s="15">
        <f>'VIS STOP cijfers'!R69</f>
        <v>0</v>
      </c>
      <c r="S319" s="11">
        <f>'VIS STOP cijfers'!S69</f>
        <v>0</v>
      </c>
      <c r="T319" s="11">
        <f>'VIS STOP cijfers'!T69</f>
        <v>2819</v>
      </c>
      <c r="U319" s="11">
        <f>'VIS STOP cijfers'!U69</f>
        <v>0</v>
      </c>
      <c r="V319" s="11">
        <f>'VIS STOP cijfers'!V69</f>
        <v>0</v>
      </c>
      <c r="W319" s="11">
        <f>'VIS STOP cijfers'!W69</f>
        <v>0</v>
      </c>
      <c r="X319" s="11">
        <f>'VIS STOP cijfers'!X69</f>
        <v>0</v>
      </c>
      <c r="Y319" s="11">
        <f>'VIS STOP cijfers'!Y69</f>
        <v>0</v>
      </c>
      <c r="Z319" s="49">
        <f>'VIS STOP cijfers'!Z69</f>
        <v>2819</v>
      </c>
      <c r="AA319" s="11">
        <f>'VIS STOP cijfers'!AA69</f>
        <v>2819</v>
      </c>
      <c r="AB319" s="11">
        <f>'VIS STOP cijfers'!AB69</f>
        <v>0</v>
      </c>
      <c r="AC319" s="11">
        <f>'VIS STOP cijfers'!AC69</f>
        <v>0</v>
      </c>
      <c r="AD319" s="11">
        <f>'VIS STOP cijfers'!AD69</f>
        <v>0</v>
      </c>
      <c r="AE319" s="11">
        <f>'VIS STOP cijfers'!AE69</f>
        <v>0</v>
      </c>
      <c r="AF319" s="11">
        <f>'VIS STOP cijfers'!AF69</f>
        <v>0</v>
      </c>
      <c r="AG319" s="49">
        <f>'VIS STOP cijfers'!AG69</f>
        <v>0</v>
      </c>
      <c r="AH319" s="11">
        <f>'VIS STOP cijfers'!AH69</f>
        <v>0</v>
      </c>
      <c r="AI319" s="11">
        <f>'VIS STOP cijfers'!AI69</f>
        <v>0</v>
      </c>
      <c r="AJ319" s="11">
        <f>'VIS STOP cijfers'!AJ69</f>
        <v>2819</v>
      </c>
      <c r="AK319" s="11">
        <f>'VIS STOP cijfers'!AK69</f>
        <v>0</v>
      </c>
      <c r="AL319" s="49">
        <f>'VIS STOP cijfers'!AL69</f>
        <v>0</v>
      </c>
      <c r="AM319" s="11">
        <f>'VIS STOP cijfers'!AM69</f>
        <v>0</v>
      </c>
      <c r="AN319" s="11">
        <f>'VIS STOP cijfers'!AN69</f>
        <v>0</v>
      </c>
      <c r="AO319" s="11">
        <f>'VIS STOP cijfers'!AO69</f>
        <v>0</v>
      </c>
      <c r="AP319" s="11">
        <f>'VIS STOP cijfers'!AP69</f>
        <v>0</v>
      </c>
      <c r="AQ319" s="11">
        <f>'VIS STOP cijfers'!AQ69</f>
        <v>0</v>
      </c>
      <c r="AR319" s="49">
        <f>'VIS STOP cijfers'!AR69</f>
        <v>0</v>
      </c>
      <c r="AS319" s="11">
        <f>'VIS STOP cijfers'!AS69</f>
        <v>0</v>
      </c>
      <c r="AT319" s="11">
        <f>'VIS STOP cijfers'!AT69</f>
        <v>0</v>
      </c>
      <c r="AU319" s="11">
        <f>'VIS STOP cijfers'!AU69</f>
        <v>0</v>
      </c>
      <c r="AV319" s="11">
        <f>'VIS STOP cijfers'!AV69</f>
        <v>0</v>
      </c>
      <c r="AW319" s="11">
        <f>'VIS STOP cijfers'!AW69</f>
        <v>0</v>
      </c>
      <c r="AX319" s="11">
        <f>'VIS STOP cijfers'!AX69</f>
        <v>0</v>
      </c>
      <c r="AY319" s="11">
        <f>'VIS STOP cijfers'!AY69</f>
        <v>0</v>
      </c>
      <c r="AZ319" s="11">
        <f>'VIS STOP cijfers'!AZ69</f>
        <v>0</v>
      </c>
      <c r="BA319" s="11">
        <f>'VIS STOP cijfers'!BA69</f>
        <v>0</v>
      </c>
      <c r="BB319" s="11">
        <f>'VIS STOP cijfers'!BB69</f>
        <v>0</v>
      </c>
      <c r="BC319" s="49">
        <f>'VIS STOP cijfers'!BC69</f>
        <v>0</v>
      </c>
      <c r="BD319" s="11">
        <f>'VIS STOP cijfers'!BD69</f>
        <v>0</v>
      </c>
      <c r="BE319" s="11">
        <f>'VIS STOP cijfers'!BE69</f>
        <v>0</v>
      </c>
      <c r="BF319" s="11">
        <f>'VIS STOP cijfers'!BF69</f>
        <v>0</v>
      </c>
      <c r="BG319" s="11">
        <f>'VIS STOP cijfers'!BG69</f>
        <v>0</v>
      </c>
      <c r="BH319" s="11">
        <f>'VIS STOP cijfers'!BH69</f>
        <v>0</v>
      </c>
      <c r="BI319" s="11">
        <f>'VIS STOP cijfers'!BI69</f>
        <v>0</v>
      </c>
      <c r="BJ319" s="11">
        <f>'VIS STOP cijfers'!BJ69</f>
        <v>0</v>
      </c>
      <c r="BK319" s="49">
        <f>'VIS STOP cijfers'!BK69</f>
        <v>0</v>
      </c>
      <c r="BL319" s="11">
        <f>'VIS STOP cijfers'!BL69</f>
        <v>0</v>
      </c>
      <c r="BM319" s="11">
        <f>'VIS STOP cijfers'!BM69</f>
        <v>0</v>
      </c>
      <c r="BN319" s="11">
        <f>'VIS STOP cijfers'!BN69</f>
        <v>0</v>
      </c>
      <c r="BO319" s="11">
        <f>'VIS STOP cijfers'!BO69</f>
        <v>0</v>
      </c>
      <c r="BP319" s="11">
        <f>'VIS STOP cijfers'!BP69</f>
        <v>0</v>
      </c>
      <c r="BQ319" s="49">
        <f>'VIS STOP cijfers'!BQ69</f>
        <v>0</v>
      </c>
      <c r="BR319" s="11">
        <f>'VIS STOP cijfers'!BR69</f>
        <v>0</v>
      </c>
      <c r="BS319" s="11">
        <f>'VIS STOP cijfers'!BS69</f>
        <v>0</v>
      </c>
      <c r="BT319" s="11">
        <f>'VIS STOP cijfers'!BT69</f>
        <v>0</v>
      </c>
      <c r="BU319" s="11">
        <f>'VIS STOP cijfers'!BU69</f>
        <v>0</v>
      </c>
      <c r="BV319" s="11">
        <f>'VIS STOP cijfers'!BV69</f>
        <v>0</v>
      </c>
      <c r="BW319" s="11">
        <f>'VIS STOP cijfers'!BW69</f>
        <v>0</v>
      </c>
      <c r="BX319" s="47">
        <f>'VIS STOP cijfers'!BX69</f>
        <v>0</v>
      </c>
      <c r="BY319" s="49">
        <f>'VIS STOP cijfers'!BY69</f>
        <v>2819</v>
      </c>
      <c r="BZ319" s="11">
        <f>'VIS STOP cijfers'!BZ69</f>
        <v>0</v>
      </c>
      <c r="CA319" s="11">
        <f>'VIS STOP cijfers'!CA69</f>
        <v>0</v>
      </c>
      <c r="CB319" s="11">
        <f>'VIS STOP cijfers'!CB69</f>
        <v>0</v>
      </c>
      <c r="CC319" s="11">
        <f>'VIS STOP cijfers'!CC69</f>
        <v>0</v>
      </c>
      <c r="CD319" s="11">
        <f>'VIS STOP cijfers'!CD69</f>
        <v>0</v>
      </c>
      <c r="CE319" s="11">
        <f>'VIS STOP cijfers'!CE69</f>
        <v>0</v>
      </c>
      <c r="CF319" s="11">
        <f>'VIS STOP cijfers'!CF69</f>
        <v>0</v>
      </c>
      <c r="CG319" s="11">
        <f>'VIS STOP cijfers'!CG69</f>
        <v>0</v>
      </c>
      <c r="CH319" s="11">
        <f>'VIS STOP cijfers'!CH69</f>
        <v>0</v>
      </c>
      <c r="CI319" s="11">
        <f>'VIS STOP cijfers'!CI69</f>
        <v>0</v>
      </c>
      <c r="CJ319" s="11">
        <f>'VIS STOP cijfers'!CJ69</f>
        <v>0</v>
      </c>
      <c r="CK319" s="11">
        <f>'VIS STOP cijfers'!CK69</f>
        <v>0</v>
      </c>
      <c r="CL319" s="49">
        <f>'VIS STOP cijfers'!CL69</f>
        <v>0</v>
      </c>
      <c r="CM319" s="11">
        <f>'VIS STOP cijfers'!CM69</f>
        <v>0</v>
      </c>
      <c r="CN319" s="11">
        <f>'VIS STOP cijfers'!CN69</f>
        <v>0</v>
      </c>
      <c r="CO319" s="11">
        <f>'VIS STOP cijfers'!CO69</f>
        <v>0</v>
      </c>
      <c r="CP319" s="11">
        <f>'VIS STOP cijfers'!CP69</f>
        <v>0</v>
      </c>
      <c r="CQ319" s="11">
        <f>'VIS STOP cijfers'!CQ69</f>
        <v>0</v>
      </c>
      <c r="CR319" s="11">
        <f>'VIS STOP cijfers'!CR69</f>
        <v>0</v>
      </c>
      <c r="CS319" s="11">
        <f>'VIS STOP cijfers'!CS69</f>
        <v>0</v>
      </c>
      <c r="CT319" s="11">
        <f>'VIS STOP cijfers'!CT69</f>
        <v>0</v>
      </c>
      <c r="CU319" s="11">
        <f>'VIS STOP cijfers'!CU69</f>
        <v>0</v>
      </c>
      <c r="CV319" s="11">
        <f>'VIS STOP cijfers'!CV69</f>
        <v>0</v>
      </c>
      <c r="CW319" s="11">
        <f>'VIS STOP cijfers'!CW69</f>
        <v>0</v>
      </c>
      <c r="CX319" s="11">
        <f>'VIS STOP cijfers'!CX69</f>
        <v>0</v>
      </c>
      <c r="CY319" s="26">
        <f>'VIS STOP cijfers'!CY69</f>
        <v>0</v>
      </c>
      <c r="CZ319" s="11">
        <f>'VIS STOP cijfers'!CZ69</f>
        <v>0</v>
      </c>
      <c r="DA319" s="11">
        <f>'VIS STOP cijfers'!DA69</f>
        <v>0</v>
      </c>
      <c r="DB319" s="11">
        <f>'VIS STOP cijfers'!DB69</f>
        <v>0</v>
      </c>
      <c r="DC319" s="11">
        <f>'VIS STOP cijfers'!DC69</f>
        <v>0</v>
      </c>
      <c r="DD319" s="11">
        <f>'VIS STOP cijfers'!DD69</f>
        <v>0</v>
      </c>
      <c r="DE319" s="11">
        <f>'VIS STOP cijfers'!DE69</f>
        <v>0</v>
      </c>
      <c r="DF319" s="11">
        <f>'VIS STOP cijfers'!DF69</f>
        <v>0</v>
      </c>
      <c r="DG319" s="11">
        <f>'VIS STOP cijfers'!DG69</f>
        <v>0</v>
      </c>
      <c r="DH319" s="11">
        <f>'VIS STOP cijfers'!DH69</f>
        <v>0</v>
      </c>
      <c r="DI319" s="11">
        <f>'VIS STOP cijfers'!DI69</f>
        <v>0</v>
      </c>
      <c r="DJ319" s="11">
        <f>'VIS STOP cijfers'!DJ69</f>
        <v>0</v>
      </c>
      <c r="DK319" s="11">
        <f>'VIS STOP cijfers'!DK69</f>
        <v>0</v>
      </c>
      <c r="DL319" s="26">
        <f>'VIS STOP cijfers'!DL69</f>
        <v>0</v>
      </c>
    </row>
    <row r="320" spans="1:116" s="165" customFormat="1">
      <c r="A320" s="47">
        <f>'VIS STOP cijfers'!A70</f>
        <v>0</v>
      </c>
      <c r="B320" s="49" t="str">
        <f>'VIS STOP cijfers'!B70</f>
        <v>WTNT</v>
      </c>
      <c r="C320" s="4" t="str">
        <f>'VIS STOP cijfers'!C70</f>
        <v>Visketen</v>
      </c>
      <c r="D320" s="4" t="str">
        <f>'VIS STOP cijfers'!D70</f>
        <v>VIS Schelpdieronderzoek  VWS</v>
      </c>
      <c r="E320" s="519" t="str">
        <f>'VIS STOP cijfers'!E70</f>
        <v>Aanvullende monitoring ivm eisen USA (Al geregeld bij microbiologisch?)</v>
      </c>
      <c r="F320" s="5">
        <f>'VIS STOP cijfers'!F70</f>
        <v>0</v>
      </c>
      <c r="G320" s="4">
        <f>'VIS STOP cijfers'!G70</f>
        <v>0</v>
      </c>
      <c r="H320" s="520" t="str">
        <f>'VIS STOP cijfers'!H70</f>
        <v>pm</v>
      </c>
      <c r="I320" s="627" t="str">
        <f>'VIS STOP cijfers'!I70</f>
        <v xml:space="preserve">afhankelijk najaar </v>
      </c>
      <c r="J320" s="519">
        <f>'VIS STOP cijfers'!J70</f>
        <v>0</v>
      </c>
      <c r="K320" s="519">
        <f>'VIS STOP cijfers'!K70</f>
        <v>0</v>
      </c>
      <c r="L320" s="519">
        <f>'VIS STOP cijfers'!L70</f>
        <v>0</v>
      </c>
      <c r="M320" s="11">
        <f>'VIS STOP cijfers'!M70</f>
        <v>0</v>
      </c>
      <c r="N320" s="11">
        <f>'VIS STOP cijfers'!N70</f>
        <v>0</v>
      </c>
      <c r="O320" s="11">
        <f>'VIS STOP cijfers'!O70</f>
        <v>0</v>
      </c>
      <c r="P320" s="11">
        <f>'VIS STOP cijfers'!P70</f>
        <v>0</v>
      </c>
      <c r="Q320" s="26">
        <f>'VIS STOP cijfers'!Q70</f>
        <v>0</v>
      </c>
      <c r="R320" s="15">
        <f>'VIS STOP cijfers'!R70</f>
        <v>0</v>
      </c>
      <c r="S320" s="11">
        <f>'VIS STOP cijfers'!S70</f>
        <v>0</v>
      </c>
      <c r="T320" s="11">
        <f>'VIS STOP cijfers'!T70</f>
        <v>0</v>
      </c>
      <c r="U320" s="11">
        <f>'VIS STOP cijfers'!U70</f>
        <v>0</v>
      </c>
      <c r="V320" s="11">
        <f>'VIS STOP cijfers'!V70</f>
        <v>0</v>
      </c>
      <c r="W320" s="11">
        <f>'VIS STOP cijfers'!W70</f>
        <v>0</v>
      </c>
      <c r="X320" s="11">
        <f>'VIS STOP cijfers'!X70</f>
        <v>0</v>
      </c>
      <c r="Y320" s="11">
        <f>'VIS STOP cijfers'!Y70</f>
        <v>0</v>
      </c>
      <c r="Z320" s="49">
        <f>'VIS STOP cijfers'!Z70</f>
        <v>0</v>
      </c>
      <c r="AA320" s="11">
        <f>'VIS STOP cijfers'!AA70</f>
        <v>0</v>
      </c>
      <c r="AB320" s="11">
        <f>'VIS STOP cijfers'!AB70</f>
        <v>0</v>
      </c>
      <c r="AC320" s="11">
        <f>'VIS STOP cijfers'!AC70</f>
        <v>0</v>
      </c>
      <c r="AD320" s="11">
        <f>'VIS STOP cijfers'!AD70</f>
        <v>0</v>
      </c>
      <c r="AE320" s="11">
        <f>'VIS STOP cijfers'!AE70</f>
        <v>0</v>
      </c>
      <c r="AF320" s="11">
        <f>'VIS STOP cijfers'!AF70</f>
        <v>0</v>
      </c>
      <c r="AG320" s="49">
        <f>'VIS STOP cijfers'!AG70</f>
        <v>0</v>
      </c>
      <c r="AH320" s="11">
        <f>'VIS STOP cijfers'!AH70</f>
        <v>0</v>
      </c>
      <c r="AI320" s="11">
        <f>'VIS STOP cijfers'!AI70</f>
        <v>0</v>
      </c>
      <c r="AJ320" s="11">
        <f>'VIS STOP cijfers'!AJ70</f>
        <v>0</v>
      </c>
      <c r="AK320" s="11">
        <f>'VIS STOP cijfers'!AK70</f>
        <v>0</v>
      </c>
      <c r="AL320" s="49">
        <f>'VIS STOP cijfers'!AL70</f>
        <v>0</v>
      </c>
      <c r="AM320" s="11">
        <f>'VIS STOP cijfers'!AM70</f>
        <v>0</v>
      </c>
      <c r="AN320" s="11">
        <f>'VIS STOP cijfers'!AN70</f>
        <v>0</v>
      </c>
      <c r="AO320" s="11">
        <f>'VIS STOP cijfers'!AO70</f>
        <v>0</v>
      </c>
      <c r="AP320" s="11">
        <f>'VIS STOP cijfers'!AP70</f>
        <v>0</v>
      </c>
      <c r="AQ320" s="11">
        <f>'VIS STOP cijfers'!AQ70</f>
        <v>0</v>
      </c>
      <c r="AR320" s="49">
        <f>'VIS STOP cijfers'!AR70</f>
        <v>0</v>
      </c>
      <c r="AS320" s="11">
        <f>'VIS STOP cijfers'!AS70</f>
        <v>0</v>
      </c>
      <c r="AT320" s="11">
        <f>'VIS STOP cijfers'!AT70</f>
        <v>0</v>
      </c>
      <c r="AU320" s="11">
        <f>'VIS STOP cijfers'!AU70</f>
        <v>0</v>
      </c>
      <c r="AV320" s="11">
        <f>'VIS STOP cijfers'!AV70</f>
        <v>0</v>
      </c>
      <c r="AW320" s="11">
        <f>'VIS STOP cijfers'!AW70</f>
        <v>0</v>
      </c>
      <c r="AX320" s="11">
        <f>'VIS STOP cijfers'!AX70</f>
        <v>0</v>
      </c>
      <c r="AY320" s="11">
        <f>'VIS STOP cijfers'!AY70</f>
        <v>0</v>
      </c>
      <c r="AZ320" s="11">
        <f>'VIS STOP cijfers'!AZ70</f>
        <v>0</v>
      </c>
      <c r="BA320" s="11">
        <f>'VIS STOP cijfers'!BA70</f>
        <v>0</v>
      </c>
      <c r="BB320" s="11">
        <f>'VIS STOP cijfers'!BB70</f>
        <v>0</v>
      </c>
      <c r="BC320" s="49">
        <f>'VIS STOP cijfers'!BC70</f>
        <v>0</v>
      </c>
      <c r="BD320" s="11">
        <f>'VIS STOP cijfers'!BD70</f>
        <v>0</v>
      </c>
      <c r="BE320" s="11">
        <f>'VIS STOP cijfers'!BE70</f>
        <v>0</v>
      </c>
      <c r="BF320" s="11">
        <f>'VIS STOP cijfers'!BF70</f>
        <v>0</v>
      </c>
      <c r="BG320" s="11">
        <f>'VIS STOP cijfers'!BG70</f>
        <v>0</v>
      </c>
      <c r="BH320" s="11">
        <f>'VIS STOP cijfers'!BH70</f>
        <v>0</v>
      </c>
      <c r="BI320" s="11">
        <f>'VIS STOP cijfers'!BI70</f>
        <v>0</v>
      </c>
      <c r="BJ320" s="11">
        <f>'VIS STOP cijfers'!BJ70</f>
        <v>0</v>
      </c>
      <c r="BK320" s="49">
        <f>'VIS STOP cijfers'!BK70</f>
        <v>0</v>
      </c>
      <c r="BL320" s="11">
        <f>'VIS STOP cijfers'!BL70</f>
        <v>0</v>
      </c>
      <c r="BM320" s="11">
        <f>'VIS STOP cijfers'!BM70</f>
        <v>0</v>
      </c>
      <c r="BN320" s="11">
        <f>'VIS STOP cijfers'!BN70</f>
        <v>0</v>
      </c>
      <c r="BO320" s="11">
        <f>'VIS STOP cijfers'!BO70</f>
        <v>0</v>
      </c>
      <c r="BP320" s="11">
        <f>'VIS STOP cijfers'!BP70</f>
        <v>0</v>
      </c>
      <c r="BQ320" s="49">
        <f>'VIS STOP cijfers'!BQ70</f>
        <v>0</v>
      </c>
      <c r="BR320" s="11">
        <f>'VIS STOP cijfers'!BR70</f>
        <v>0</v>
      </c>
      <c r="BS320" s="11">
        <f>'VIS STOP cijfers'!BS70</f>
        <v>0</v>
      </c>
      <c r="BT320" s="11">
        <f>'VIS STOP cijfers'!BT70</f>
        <v>0</v>
      </c>
      <c r="BU320" s="11">
        <f>'VIS STOP cijfers'!BU70</f>
        <v>0</v>
      </c>
      <c r="BV320" s="11">
        <f>'VIS STOP cijfers'!BV70</f>
        <v>0</v>
      </c>
      <c r="BW320" s="11">
        <f>'VIS STOP cijfers'!BW70</f>
        <v>0</v>
      </c>
      <c r="BX320" s="47">
        <f>'VIS STOP cijfers'!BX70</f>
        <v>0</v>
      </c>
      <c r="BY320" s="49">
        <f>'VIS STOP cijfers'!BY70</f>
        <v>0</v>
      </c>
      <c r="BZ320" s="11">
        <f>'VIS STOP cijfers'!BZ70</f>
        <v>0</v>
      </c>
      <c r="CA320" s="11">
        <f>'VIS STOP cijfers'!CA70</f>
        <v>0</v>
      </c>
      <c r="CB320" s="11">
        <f>'VIS STOP cijfers'!CB70</f>
        <v>0</v>
      </c>
      <c r="CC320" s="11">
        <f>'VIS STOP cijfers'!CC70</f>
        <v>0</v>
      </c>
      <c r="CD320" s="11">
        <f>'VIS STOP cijfers'!CD70</f>
        <v>0</v>
      </c>
      <c r="CE320" s="11">
        <f>'VIS STOP cijfers'!CE70</f>
        <v>0</v>
      </c>
      <c r="CF320" s="11">
        <f>'VIS STOP cijfers'!CF70</f>
        <v>0</v>
      </c>
      <c r="CG320" s="11">
        <f>'VIS STOP cijfers'!CG70</f>
        <v>0</v>
      </c>
      <c r="CH320" s="11">
        <f>'VIS STOP cijfers'!CH70</f>
        <v>0</v>
      </c>
      <c r="CI320" s="11">
        <f>'VIS STOP cijfers'!CI70</f>
        <v>0</v>
      </c>
      <c r="CJ320" s="11">
        <f>'VIS STOP cijfers'!CJ70</f>
        <v>0</v>
      </c>
      <c r="CK320" s="11">
        <f>'VIS STOP cijfers'!CK70</f>
        <v>0</v>
      </c>
      <c r="CL320" s="49">
        <f>'VIS STOP cijfers'!CL70</f>
        <v>0</v>
      </c>
      <c r="CM320" s="11">
        <f>'VIS STOP cijfers'!CM70</f>
        <v>0</v>
      </c>
      <c r="CN320" s="11">
        <f>'VIS STOP cijfers'!CN70</f>
        <v>0</v>
      </c>
      <c r="CO320" s="11">
        <f>'VIS STOP cijfers'!CO70</f>
        <v>0</v>
      </c>
      <c r="CP320" s="11">
        <f>'VIS STOP cijfers'!CP70</f>
        <v>0</v>
      </c>
      <c r="CQ320" s="11">
        <f>'VIS STOP cijfers'!CQ70</f>
        <v>0</v>
      </c>
      <c r="CR320" s="11">
        <f>'VIS STOP cijfers'!CR70</f>
        <v>0</v>
      </c>
      <c r="CS320" s="11">
        <f>'VIS STOP cijfers'!CS70</f>
        <v>0</v>
      </c>
      <c r="CT320" s="11">
        <f>'VIS STOP cijfers'!CT70</f>
        <v>0</v>
      </c>
      <c r="CU320" s="11">
        <f>'VIS STOP cijfers'!CU70</f>
        <v>0</v>
      </c>
      <c r="CV320" s="11">
        <f>'VIS STOP cijfers'!CV70</f>
        <v>0</v>
      </c>
      <c r="CW320" s="11">
        <f>'VIS STOP cijfers'!CW70</f>
        <v>0</v>
      </c>
      <c r="CX320" s="11">
        <f>'VIS STOP cijfers'!CX70</f>
        <v>0</v>
      </c>
      <c r="CY320" s="26">
        <f>'VIS STOP cijfers'!CY70</f>
        <v>0</v>
      </c>
      <c r="CZ320" s="11">
        <f>'VIS STOP cijfers'!CZ70</f>
        <v>0</v>
      </c>
      <c r="DA320" s="11">
        <f>'VIS STOP cijfers'!DA70</f>
        <v>0</v>
      </c>
      <c r="DB320" s="11">
        <f>'VIS STOP cijfers'!DB70</f>
        <v>0</v>
      </c>
      <c r="DC320" s="11">
        <f>'VIS STOP cijfers'!DC70</f>
        <v>0</v>
      </c>
      <c r="DD320" s="11">
        <f>'VIS STOP cijfers'!DD70</f>
        <v>0</v>
      </c>
      <c r="DE320" s="11">
        <f>'VIS STOP cijfers'!DE70</f>
        <v>0</v>
      </c>
      <c r="DF320" s="11">
        <f>'VIS STOP cijfers'!DF70</f>
        <v>0</v>
      </c>
      <c r="DG320" s="11">
        <f>'VIS STOP cijfers'!DG70</f>
        <v>0</v>
      </c>
      <c r="DH320" s="11">
        <f>'VIS STOP cijfers'!DH70</f>
        <v>0</v>
      </c>
      <c r="DI320" s="11">
        <f>'VIS STOP cijfers'!DI70</f>
        <v>0</v>
      </c>
      <c r="DJ320" s="11">
        <f>'VIS STOP cijfers'!DJ70</f>
        <v>0</v>
      </c>
      <c r="DK320" s="11">
        <f>'VIS STOP cijfers'!DK70</f>
        <v>0</v>
      </c>
      <c r="DL320" s="26">
        <f>'VIS STOP cijfers'!DL70</f>
        <v>0</v>
      </c>
    </row>
    <row r="321" spans="1:116" s="165" customFormat="1">
      <c r="A321" s="47">
        <f>'VIS STOP cijfers'!A71</f>
        <v>0</v>
      </c>
      <c r="B321" s="49" t="str">
        <f>'VIS STOP cijfers'!B71</f>
        <v>WTNT</v>
      </c>
      <c r="C321" s="4" t="str">
        <f>'VIS STOP cijfers'!C71</f>
        <v>Visketen</v>
      </c>
      <c r="D321" s="4" t="str">
        <f>'VIS STOP cijfers'!D71</f>
        <v>VIS Schelpdieronderzoek  VWS</v>
      </c>
      <c r="E321" s="656" t="str">
        <f>'VIS STOP cijfers'!E71</f>
        <v>Opleiding PBO C&amp;V</v>
      </c>
      <c r="F321" s="5" t="str">
        <f>'VIS STOP cijfers'!F71</f>
        <v>VWS</v>
      </c>
      <c r="G321" s="4">
        <f>'VIS STOP cijfers'!G71</f>
        <v>0</v>
      </c>
      <c r="H321" s="512">
        <f>'VIS STOP cijfers'!H71</f>
        <v>0</v>
      </c>
      <c r="I321" s="627">
        <f>'VIS STOP cijfers'!I71</f>
        <v>0</v>
      </c>
      <c r="J321" s="519">
        <f>'VIS STOP cijfers'!J71</f>
        <v>0</v>
      </c>
      <c r="K321" s="519">
        <f>'VIS STOP cijfers'!K71</f>
        <v>0</v>
      </c>
      <c r="L321" s="519">
        <f>'VIS STOP cijfers'!L71</f>
        <v>0</v>
      </c>
      <c r="M321" s="11">
        <f>'VIS STOP cijfers'!M71</f>
        <v>0</v>
      </c>
      <c r="N321" s="11">
        <f>'VIS STOP cijfers'!N71</f>
        <v>0</v>
      </c>
      <c r="O321" s="11">
        <f>'VIS STOP cijfers'!O71</f>
        <v>0</v>
      </c>
      <c r="P321" s="11">
        <f>'VIS STOP cijfers'!P71</f>
        <v>0</v>
      </c>
      <c r="Q321" s="26">
        <f>'VIS STOP cijfers'!Q71</f>
        <v>0</v>
      </c>
      <c r="R321" s="15">
        <f>'VIS STOP cijfers'!R71</f>
        <v>0</v>
      </c>
      <c r="S321" s="11">
        <f>'VIS STOP cijfers'!S71</f>
        <v>0</v>
      </c>
      <c r="T321" s="510">
        <f>'VIS STOP cijfers'!T71</f>
        <v>0</v>
      </c>
      <c r="U321" s="11">
        <f>'VIS STOP cijfers'!U71</f>
        <v>0</v>
      </c>
      <c r="V321" s="11">
        <f>'VIS STOP cijfers'!V71</f>
        <v>0</v>
      </c>
      <c r="W321" s="11">
        <f>'VIS STOP cijfers'!W71</f>
        <v>0</v>
      </c>
      <c r="X321" s="11">
        <f>'VIS STOP cijfers'!X71</f>
        <v>0</v>
      </c>
      <c r="Y321" s="11">
        <f>'VIS STOP cijfers'!Y71</f>
        <v>0</v>
      </c>
      <c r="Z321" s="49">
        <f>'VIS STOP cijfers'!Z71</f>
        <v>0</v>
      </c>
      <c r="AA321" s="510">
        <f>'VIS STOP cijfers'!AA71</f>
        <v>0</v>
      </c>
      <c r="AB321" s="11">
        <f>'VIS STOP cijfers'!AB71</f>
        <v>0</v>
      </c>
      <c r="AC321" s="11">
        <f>'VIS STOP cijfers'!AC71</f>
        <v>0</v>
      </c>
      <c r="AD321" s="11">
        <f>'VIS STOP cijfers'!AD71</f>
        <v>0</v>
      </c>
      <c r="AE321" s="11">
        <f>'VIS STOP cijfers'!AE71</f>
        <v>0</v>
      </c>
      <c r="AF321" s="11">
        <f>'VIS STOP cijfers'!AF71</f>
        <v>0</v>
      </c>
      <c r="AG321" s="49">
        <f>'VIS STOP cijfers'!AG71</f>
        <v>0</v>
      </c>
      <c r="AH321" s="11">
        <f>'VIS STOP cijfers'!AH71</f>
        <v>0</v>
      </c>
      <c r="AI321" s="11">
        <f>'VIS STOP cijfers'!AI71</f>
        <v>0</v>
      </c>
      <c r="AJ321" s="11">
        <f>'VIS STOP cijfers'!AJ71</f>
        <v>0</v>
      </c>
      <c r="AK321" s="11">
        <f>'VIS STOP cijfers'!AK71</f>
        <v>0</v>
      </c>
      <c r="AL321" s="49">
        <f>'VIS STOP cijfers'!AL71</f>
        <v>0</v>
      </c>
      <c r="AM321" s="11">
        <f>'VIS STOP cijfers'!AM71</f>
        <v>0</v>
      </c>
      <c r="AN321" s="11">
        <f>'VIS STOP cijfers'!AN71</f>
        <v>0</v>
      </c>
      <c r="AO321" s="11">
        <f>'VIS STOP cijfers'!AO71</f>
        <v>0</v>
      </c>
      <c r="AP321" s="11">
        <f>'VIS STOP cijfers'!AP71</f>
        <v>0</v>
      </c>
      <c r="AQ321" s="11">
        <f>'VIS STOP cijfers'!AQ71</f>
        <v>0</v>
      </c>
      <c r="AR321" s="49">
        <f>'VIS STOP cijfers'!AR71</f>
        <v>0</v>
      </c>
      <c r="AS321" s="11">
        <f>'VIS STOP cijfers'!AS71</f>
        <v>0</v>
      </c>
      <c r="AT321" s="11">
        <f>'VIS STOP cijfers'!AT71</f>
        <v>0</v>
      </c>
      <c r="AU321" s="11">
        <f>'VIS STOP cijfers'!AU71</f>
        <v>0</v>
      </c>
      <c r="AV321" s="11">
        <f>'VIS STOP cijfers'!AV71</f>
        <v>0</v>
      </c>
      <c r="AW321" s="11">
        <f>'VIS STOP cijfers'!AW71</f>
        <v>0</v>
      </c>
      <c r="AX321" s="11">
        <f>'VIS STOP cijfers'!AX71</f>
        <v>0</v>
      </c>
      <c r="AY321" s="11">
        <f>'VIS STOP cijfers'!AY71</f>
        <v>0</v>
      </c>
      <c r="AZ321" s="11">
        <f>'VIS STOP cijfers'!AZ71</f>
        <v>0</v>
      </c>
      <c r="BA321" s="11">
        <f>'VIS STOP cijfers'!BA71</f>
        <v>0</v>
      </c>
      <c r="BB321" s="11">
        <f>'VIS STOP cijfers'!BB71</f>
        <v>0</v>
      </c>
      <c r="BC321" s="49">
        <f>'VIS STOP cijfers'!BC71</f>
        <v>0</v>
      </c>
      <c r="BD321" s="11">
        <f>'VIS STOP cijfers'!BD71</f>
        <v>0</v>
      </c>
      <c r="BE321" s="11">
        <f>'VIS STOP cijfers'!BE71</f>
        <v>0</v>
      </c>
      <c r="BF321" s="11">
        <f>'VIS STOP cijfers'!BF71</f>
        <v>0</v>
      </c>
      <c r="BG321" s="11">
        <f>'VIS STOP cijfers'!BG71</f>
        <v>0</v>
      </c>
      <c r="BH321" s="11">
        <f>'VIS STOP cijfers'!BH71</f>
        <v>0</v>
      </c>
      <c r="BI321" s="11">
        <f>'VIS STOP cijfers'!BI71</f>
        <v>0</v>
      </c>
      <c r="BJ321" s="11">
        <f>'VIS STOP cijfers'!BJ71</f>
        <v>0</v>
      </c>
      <c r="BK321" s="49">
        <f>'VIS STOP cijfers'!BK71</f>
        <v>0</v>
      </c>
      <c r="BL321" s="11">
        <f>'VIS STOP cijfers'!BL71</f>
        <v>0</v>
      </c>
      <c r="BM321" s="11">
        <f>'VIS STOP cijfers'!BM71</f>
        <v>0</v>
      </c>
      <c r="BN321" s="11">
        <f>'VIS STOP cijfers'!BN71</f>
        <v>0</v>
      </c>
      <c r="BO321" s="11">
        <f>'VIS STOP cijfers'!BO71</f>
        <v>0</v>
      </c>
      <c r="BP321" s="11">
        <f>'VIS STOP cijfers'!BP71</f>
        <v>0</v>
      </c>
      <c r="BQ321" s="49">
        <f>'VIS STOP cijfers'!BQ71</f>
        <v>0</v>
      </c>
      <c r="BR321" s="11">
        <f>'VIS STOP cijfers'!BR71</f>
        <v>0</v>
      </c>
      <c r="BS321" s="11">
        <f>'VIS STOP cijfers'!BS71</f>
        <v>0</v>
      </c>
      <c r="BT321" s="11">
        <f>'VIS STOP cijfers'!BT71</f>
        <v>0</v>
      </c>
      <c r="BU321" s="11">
        <f>'VIS STOP cijfers'!BU71</f>
        <v>0</v>
      </c>
      <c r="BV321" s="11">
        <f>'VIS STOP cijfers'!BV71</f>
        <v>0</v>
      </c>
      <c r="BW321" s="11">
        <f>'VIS STOP cijfers'!BW71</f>
        <v>0</v>
      </c>
      <c r="BX321" s="47">
        <f>'VIS STOP cijfers'!BX71</f>
        <v>0</v>
      </c>
      <c r="BY321" s="49">
        <f>'VIS STOP cijfers'!BY71</f>
        <v>0</v>
      </c>
      <c r="BZ321" s="11">
        <f>'VIS STOP cijfers'!BZ71</f>
        <v>0</v>
      </c>
      <c r="CA321" s="11">
        <f>'VIS STOP cijfers'!CA71</f>
        <v>0</v>
      </c>
      <c r="CB321" s="11">
        <f>'VIS STOP cijfers'!CB71</f>
        <v>0</v>
      </c>
      <c r="CC321" s="11">
        <f>'VIS STOP cijfers'!CC71</f>
        <v>0</v>
      </c>
      <c r="CD321" s="11">
        <f>'VIS STOP cijfers'!CD71</f>
        <v>0</v>
      </c>
      <c r="CE321" s="11">
        <f>'VIS STOP cijfers'!CE71</f>
        <v>0</v>
      </c>
      <c r="CF321" s="11">
        <f>'VIS STOP cijfers'!CF71</f>
        <v>0</v>
      </c>
      <c r="CG321" s="11">
        <f>'VIS STOP cijfers'!CG71</f>
        <v>0</v>
      </c>
      <c r="CH321" s="11">
        <f>'VIS STOP cijfers'!CH71</f>
        <v>0</v>
      </c>
      <c r="CI321" s="11">
        <f>'VIS STOP cijfers'!CI71</f>
        <v>0</v>
      </c>
      <c r="CJ321" s="11">
        <f>'VIS STOP cijfers'!CJ71</f>
        <v>0</v>
      </c>
      <c r="CK321" s="11">
        <f>'VIS STOP cijfers'!CK71</f>
        <v>0</v>
      </c>
      <c r="CL321" s="49">
        <f>'VIS STOP cijfers'!CL71</f>
        <v>0</v>
      </c>
      <c r="CM321" s="11">
        <f>'VIS STOP cijfers'!CM71</f>
        <v>0</v>
      </c>
      <c r="CN321" s="11">
        <f>'VIS STOP cijfers'!CN71</f>
        <v>0</v>
      </c>
      <c r="CO321" s="11">
        <f>'VIS STOP cijfers'!CO71</f>
        <v>0</v>
      </c>
      <c r="CP321" s="11">
        <f>'VIS STOP cijfers'!CP71</f>
        <v>0</v>
      </c>
      <c r="CQ321" s="11">
        <f>'VIS STOP cijfers'!CQ71</f>
        <v>0</v>
      </c>
      <c r="CR321" s="11">
        <f>'VIS STOP cijfers'!CR71</f>
        <v>0</v>
      </c>
      <c r="CS321" s="11">
        <f>'VIS STOP cijfers'!CS71</f>
        <v>0</v>
      </c>
      <c r="CT321" s="11">
        <f>'VIS STOP cijfers'!CT71</f>
        <v>0</v>
      </c>
      <c r="CU321" s="11">
        <f>'VIS STOP cijfers'!CU71</f>
        <v>0</v>
      </c>
      <c r="CV321" s="11">
        <f>'VIS STOP cijfers'!CV71</f>
        <v>0</v>
      </c>
      <c r="CW321" s="11">
        <f>'VIS STOP cijfers'!CW71</f>
        <v>0</v>
      </c>
      <c r="CX321" s="11">
        <f>'VIS STOP cijfers'!CX71</f>
        <v>0</v>
      </c>
      <c r="CY321" s="26">
        <f>'VIS STOP cijfers'!CY71</f>
        <v>0</v>
      </c>
      <c r="CZ321" s="11">
        <f>'VIS STOP cijfers'!CZ71</f>
        <v>0</v>
      </c>
      <c r="DA321" s="11">
        <f>'VIS STOP cijfers'!DA71</f>
        <v>0</v>
      </c>
      <c r="DB321" s="11">
        <f>'VIS STOP cijfers'!DB71</f>
        <v>0</v>
      </c>
      <c r="DC321" s="11">
        <f>'VIS STOP cijfers'!DC71</f>
        <v>0</v>
      </c>
      <c r="DD321" s="11">
        <f>'VIS STOP cijfers'!DD71</f>
        <v>0</v>
      </c>
      <c r="DE321" s="11">
        <f>'VIS STOP cijfers'!DE71</f>
        <v>0</v>
      </c>
      <c r="DF321" s="11">
        <f>'VIS STOP cijfers'!DF71</f>
        <v>0</v>
      </c>
      <c r="DG321" s="11">
        <f>'VIS STOP cijfers'!DG71</f>
        <v>0</v>
      </c>
      <c r="DH321" s="11">
        <f>'VIS STOP cijfers'!DH71</f>
        <v>0</v>
      </c>
      <c r="DI321" s="11">
        <f>'VIS STOP cijfers'!DI71</f>
        <v>0</v>
      </c>
      <c r="DJ321" s="11">
        <f>'VIS STOP cijfers'!DJ71</f>
        <v>0</v>
      </c>
      <c r="DK321" s="11">
        <f>'VIS STOP cijfers'!DK71</f>
        <v>0</v>
      </c>
      <c r="DL321" s="26">
        <f>'VIS STOP cijfers'!DL71</f>
        <v>0</v>
      </c>
    </row>
    <row r="322" spans="1:116" s="165" customFormat="1">
      <c r="A322" s="47">
        <f>'VIS STOP cijfers'!A73</f>
        <v>0</v>
      </c>
      <c r="B322" s="49" t="str">
        <f>'VIS STOP cijfers'!B73</f>
        <v>WONT</v>
      </c>
      <c r="C322" s="4" t="str">
        <f>'VIS STOP cijfers'!C73</f>
        <v>Visketen</v>
      </c>
      <c r="D322" s="4" t="str">
        <f>'VIS STOP cijfers'!D73</f>
        <v>VIS Aanlanding VVH Derden</v>
      </c>
      <c r="E322" s="4" t="str">
        <f>'VIS STOP cijfers'!E73</f>
        <v>TO werkzaamheden</v>
      </c>
      <c r="F322" s="5" t="str">
        <f>'VIS STOP cijfers'!F73</f>
        <v>Derden</v>
      </c>
      <c r="G322" s="4">
        <f>'VIS STOP cijfers'!G73</f>
        <v>0</v>
      </c>
      <c r="H322" s="15">
        <f>'VIS STOP cijfers'!H73</f>
        <v>50</v>
      </c>
      <c r="I322" s="625">
        <f>'VIS STOP cijfers'!I73</f>
        <v>0</v>
      </c>
      <c r="J322" s="11">
        <f>'VIS STOP cijfers'!J73</f>
        <v>0</v>
      </c>
      <c r="K322" s="11">
        <f>'VIS STOP cijfers'!K73</f>
        <v>0</v>
      </c>
      <c r="L322" s="11">
        <f>'VIS STOP cijfers'!L73</f>
        <v>0</v>
      </c>
      <c r="M322" s="11">
        <f>'VIS STOP cijfers'!M73</f>
        <v>0</v>
      </c>
      <c r="N322" s="11">
        <f>'VIS STOP cijfers'!N73</f>
        <v>0</v>
      </c>
      <c r="O322" s="11">
        <f>'VIS STOP cijfers'!O73</f>
        <v>0</v>
      </c>
      <c r="P322" s="11">
        <f>'VIS STOP cijfers'!P73</f>
        <v>0</v>
      </c>
      <c r="Q322" s="26">
        <f>'VIS STOP cijfers'!Q73</f>
        <v>50</v>
      </c>
      <c r="R322" s="15">
        <f>'VIS STOP cijfers'!R73</f>
        <v>0</v>
      </c>
      <c r="S322" s="11">
        <f>'VIS STOP cijfers'!S73</f>
        <v>0</v>
      </c>
      <c r="T322" s="11">
        <f>'VIS STOP cijfers'!T73</f>
        <v>50</v>
      </c>
      <c r="U322" s="11">
        <f>'VIS STOP cijfers'!U73</f>
        <v>0</v>
      </c>
      <c r="V322" s="11">
        <f>'VIS STOP cijfers'!V73</f>
        <v>0</v>
      </c>
      <c r="W322" s="11">
        <f>'VIS STOP cijfers'!W73</f>
        <v>0</v>
      </c>
      <c r="X322" s="11">
        <f>'VIS STOP cijfers'!X73</f>
        <v>0</v>
      </c>
      <c r="Y322" s="11">
        <f>'VIS STOP cijfers'!Y73</f>
        <v>0</v>
      </c>
      <c r="Z322" s="49">
        <f>'VIS STOP cijfers'!Z73</f>
        <v>50</v>
      </c>
      <c r="AA322" s="11">
        <f>'VIS STOP cijfers'!AA73</f>
        <v>50</v>
      </c>
      <c r="AB322" s="11">
        <f>'VIS STOP cijfers'!AB73</f>
        <v>0</v>
      </c>
      <c r="AC322" s="11">
        <f>'VIS STOP cijfers'!AC73</f>
        <v>0</v>
      </c>
      <c r="AD322" s="11">
        <f>'VIS STOP cijfers'!AD73</f>
        <v>0</v>
      </c>
      <c r="AE322" s="11">
        <f>'VIS STOP cijfers'!AE73</f>
        <v>0</v>
      </c>
      <c r="AF322" s="11">
        <f>'VIS STOP cijfers'!AF73</f>
        <v>0</v>
      </c>
      <c r="AG322" s="49">
        <f>'VIS STOP cijfers'!AG73</f>
        <v>0</v>
      </c>
      <c r="AH322" s="11">
        <f>'VIS STOP cijfers'!AH73</f>
        <v>0</v>
      </c>
      <c r="AI322" s="11">
        <f>'VIS STOP cijfers'!AI73</f>
        <v>0</v>
      </c>
      <c r="AJ322" s="11">
        <f>'VIS STOP cijfers'!AJ73</f>
        <v>50</v>
      </c>
      <c r="AK322" s="11">
        <f>'VIS STOP cijfers'!AK73</f>
        <v>0</v>
      </c>
      <c r="AL322" s="49">
        <f>'VIS STOP cijfers'!AL73</f>
        <v>0</v>
      </c>
      <c r="AM322" s="11">
        <f>'VIS STOP cijfers'!AM73</f>
        <v>0</v>
      </c>
      <c r="AN322" s="11">
        <f>'VIS STOP cijfers'!AN73</f>
        <v>0</v>
      </c>
      <c r="AO322" s="11">
        <f>'VIS STOP cijfers'!AO73</f>
        <v>0</v>
      </c>
      <c r="AP322" s="11">
        <f>'VIS STOP cijfers'!AP73</f>
        <v>0</v>
      </c>
      <c r="AQ322" s="11">
        <f>'VIS STOP cijfers'!AQ73</f>
        <v>0</v>
      </c>
      <c r="AR322" s="49">
        <f>'VIS STOP cijfers'!AR73</f>
        <v>0</v>
      </c>
      <c r="AS322" s="11">
        <f>'VIS STOP cijfers'!AS73</f>
        <v>0</v>
      </c>
      <c r="AT322" s="11">
        <f>'VIS STOP cijfers'!AT73</f>
        <v>0</v>
      </c>
      <c r="AU322" s="11">
        <f>'VIS STOP cijfers'!AU73</f>
        <v>0</v>
      </c>
      <c r="AV322" s="11">
        <f>'VIS STOP cijfers'!AV73</f>
        <v>0</v>
      </c>
      <c r="AW322" s="11">
        <f>'VIS STOP cijfers'!AW73</f>
        <v>0</v>
      </c>
      <c r="AX322" s="11">
        <f>'VIS STOP cijfers'!AX73</f>
        <v>0</v>
      </c>
      <c r="AY322" s="11">
        <f>'VIS STOP cijfers'!AY73</f>
        <v>0</v>
      </c>
      <c r="AZ322" s="11">
        <f>'VIS STOP cijfers'!AZ73</f>
        <v>0</v>
      </c>
      <c r="BA322" s="11">
        <f>'VIS STOP cijfers'!BA73</f>
        <v>0</v>
      </c>
      <c r="BB322" s="11">
        <f>'VIS STOP cijfers'!BB73</f>
        <v>0</v>
      </c>
      <c r="BC322" s="49">
        <f>'VIS STOP cijfers'!BC73</f>
        <v>0</v>
      </c>
      <c r="BD322" s="11">
        <f>'VIS STOP cijfers'!BD73</f>
        <v>0</v>
      </c>
      <c r="BE322" s="11">
        <f>'VIS STOP cijfers'!BE73</f>
        <v>0</v>
      </c>
      <c r="BF322" s="11">
        <f>'VIS STOP cijfers'!BF73</f>
        <v>0</v>
      </c>
      <c r="BG322" s="11">
        <f>'VIS STOP cijfers'!BG73</f>
        <v>0</v>
      </c>
      <c r="BH322" s="11">
        <f>'VIS STOP cijfers'!BH73</f>
        <v>0</v>
      </c>
      <c r="BI322" s="11">
        <f>'VIS STOP cijfers'!BI73</f>
        <v>0</v>
      </c>
      <c r="BJ322" s="11">
        <f>'VIS STOP cijfers'!BJ73</f>
        <v>0</v>
      </c>
      <c r="BK322" s="49">
        <f>'VIS STOP cijfers'!BK73</f>
        <v>0</v>
      </c>
      <c r="BL322" s="11">
        <f>'VIS STOP cijfers'!BL73</f>
        <v>0</v>
      </c>
      <c r="BM322" s="11">
        <f>'VIS STOP cijfers'!BM73</f>
        <v>0</v>
      </c>
      <c r="BN322" s="11">
        <f>'VIS STOP cijfers'!BN73</f>
        <v>0</v>
      </c>
      <c r="BO322" s="11">
        <f>'VIS STOP cijfers'!BO73</f>
        <v>0</v>
      </c>
      <c r="BP322" s="11">
        <f>'VIS STOP cijfers'!BP73</f>
        <v>0</v>
      </c>
      <c r="BQ322" s="49">
        <f>'VIS STOP cijfers'!BQ73</f>
        <v>0</v>
      </c>
      <c r="BR322" s="11">
        <f>'VIS STOP cijfers'!BR73</f>
        <v>0</v>
      </c>
      <c r="BS322" s="11">
        <f>'VIS STOP cijfers'!BS73</f>
        <v>0</v>
      </c>
      <c r="BT322" s="11">
        <f>'VIS STOP cijfers'!BT73</f>
        <v>0</v>
      </c>
      <c r="BU322" s="11">
        <f>'VIS STOP cijfers'!BU73</f>
        <v>0</v>
      </c>
      <c r="BV322" s="11">
        <f>'VIS STOP cijfers'!BV73</f>
        <v>0</v>
      </c>
      <c r="BW322" s="11">
        <f>'VIS STOP cijfers'!BW73</f>
        <v>0</v>
      </c>
      <c r="BX322" s="47">
        <f>'VIS STOP cijfers'!BX73</f>
        <v>0</v>
      </c>
      <c r="BY322" s="49">
        <f>'VIS STOP cijfers'!BY73</f>
        <v>50</v>
      </c>
      <c r="BZ322" s="11">
        <f>'VIS STOP cijfers'!BZ73</f>
        <v>0</v>
      </c>
      <c r="CA322" s="11">
        <f>'VIS STOP cijfers'!CA73</f>
        <v>0</v>
      </c>
      <c r="CB322" s="11">
        <f>'VIS STOP cijfers'!CB73</f>
        <v>0</v>
      </c>
      <c r="CC322" s="11">
        <f>'VIS STOP cijfers'!CC73</f>
        <v>0</v>
      </c>
      <c r="CD322" s="11">
        <f>'VIS STOP cijfers'!CD73</f>
        <v>0</v>
      </c>
      <c r="CE322" s="11">
        <f>'VIS STOP cijfers'!CE73</f>
        <v>0</v>
      </c>
      <c r="CF322" s="11">
        <f>'VIS STOP cijfers'!CF73</f>
        <v>0</v>
      </c>
      <c r="CG322" s="11">
        <f>'VIS STOP cijfers'!CG73</f>
        <v>0</v>
      </c>
      <c r="CH322" s="11">
        <f>'VIS STOP cijfers'!CH73</f>
        <v>0</v>
      </c>
      <c r="CI322" s="11">
        <f>'VIS STOP cijfers'!CI73</f>
        <v>0</v>
      </c>
      <c r="CJ322" s="11">
        <f>'VIS STOP cijfers'!CJ73</f>
        <v>0</v>
      </c>
      <c r="CK322" s="11">
        <f>'VIS STOP cijfers'!CK73</f>
        <v>0</v>
      </c>
      <c r="CL322" s="49">
        <f>'VIS STOP cijfers'!CL73</f>
        <v>0</v>
      </c>
      <c r="CM322" s="11">
        <f>'VIS STOP cijfers'!CM73</f>
        <v>0</v>
      </c>
      <c r="CN322" s="11">
        <f>'VIS STOP cijfers'!CN73</f>
        <v>0</v>
      </c>
      <c r="CO322" s="11">
        <f>'VIS STOP cijfers'!CO73</f>
        <v>0</v>
      </c>
      <c r="CP322" s="11">
        <f>'VIS STOP cijfers'!CP73</f>
        <v>0</v>
      </c>
      <c r="CQ322" s="11">
        <f>'VIS STOP cijfers'!CQ73</f>
        <v>0</v>
      </c>
      <c r="CR322" s="11">
        <f>'VIS STOP cijfers'!CR73</f>
        <v>0</v>
      </c>
      <c r="CS322" s="11">
        <f>'VIS STOP cijfers'!CS73</f>
        <v>0</v>
      </c>
      <c r="CT322" s="11">
        <f>'VIS STOP cijfers'!CT73</f>
        <v>0</v>
      </c>
      <c r="CU322" s="11">
        <f>'VIS STOP cijfers'!CU73</f>
        <v>0</v>
      </c>
      <c r="CV322" s="11">
        <f>'VIS STOP cijfers'!CV73</f>
        <v>0</v>
      </c>
      <c r="CW322" s="11">
        <f>'VIS STOP cijfers'!CW73</f>
        <v>0</v>
      </c>
      <c r="CX322" s="11">
        <f>'VIS STOP cijfers'!CX73</f>
        <v>0</v>
      </c>
      <c r="CY322" s="26">
        <f>'VIS STOP cijfers'!CY73</f>
        <v>0</v>
      </c>
      <c r="CZ322" s="11">
        <f>'VIS STOP cijfers'!CZ73</f>
        <v>0</v>
      </c>
      <c r="DA322" s="11">
        <f>'VIS STOP cijfers'!DA73</f>
        <v>0</v>
      </c>
      <c r="DB322" s="11">
        <f>'VIS STOP cijfers'!DB73</f>
        <v>0</v>
      </c>
      <c r="DC322" s="11">
        <f>'VIS STOP cijfers'!DC73</f>
        <v>0</v>
      </c>
      <c r="DD322" s="11">
        <f>'VIS STOP cijfers'!DD73</f>
        <v>0</v>
      </c>
      <c r="DE322" s="11">
        <f>'VIS STOP cijfers'!DE73</f>
        <v>0</v>
      </c>
      <c r="DF322" s="11">
        <f>'VIS STOP cijfers'!DF73</f>
        <v>0</v>
      </c>
      <c r="DG322" s="11">
        <f>'VIS STOP cijfers'!DG73</f>
        <v>0</v>
      </c>
      <c r="DH322" s="11">
        <f>'VIS STOP cijfers'!DH73</f>
        <v>0</v>
      </c>
      <c r="DI322" s="11">
        <f>'VIS STOP cijfers'!DI73</f>
        <v>0</v>
      </c>
      <c r="DJ322" s="11">
        <f>'VIS STOP cijfers'!DJ73</f>
        <v>0</v>
      </c>
      <c r="DK322" s="11">
        <f>'VIS STOP cijfers'!DK73</f>
        <v>0</v>
      </c>
      <c r="DL322" s="26">
        <f>'VIS STOP cijfers'!DL73</f>
        <v>0</v>
      </c>
    </row>
    <row r="323" spans="1:116" s="165" customFormat="1">
      <c r="A323" s="47">
        <f>'VIS STOP cijfers'!A74</f>
        <v>0</v>
      </c>
      <c r="B323" s="49" t="str">
        <f>'VIS STOP cijfers'!B74</f>
        <v>ISW6</v>
      </c>
      <c r="C323" s="4" t="str">
        <f>'VIS STOP cijfers'!C74</f>
        <v>Visketen</v>
      </c>
      <c r="D323" s="4" t="str">
        <f>'VIS STOP cijfers'!D74</f>
        <v>VIS Aanlanding VVH Derden</v>
      </c>
      <c r="E323" s="4" t="str">
        <f>'VIS STOP cijfers'!E74</f>
        <v>Reguliere workflow</v>
      </c>
      <c r="F323" s="5" t="str">
        <f>'VIS STOP cijfers'!F74</f>
        <v>Derden</v>
      </c>
      <c r="G323" s="4">
        <f>'VIS STOP cijfers'!G74</f>
        <v>0</v>
      </c>
      <c r="H323" s="15">
        <f>'VIS STOP cijfers'!H74</f>
        <v>1000</v>
      </c>
      <c r="I323" s="625">
        <f>'VIS STOP cijfers'!I74</f>
        <v>0</v>
      </c>
      <c r="J323" s="11">
        <f>'VIS STOP cijfers'!J74</f>
        <v>0</v>
      </c>
      <c r="K323" s="11">
        <f>'VIS STOP cijfers'!K74</f>
        <v>0</v>
      </c>
      <c r="L323" s="11">
        <f>'VIS STOP cijfers'!L74</f>
        <v>0</v>
      </c>
      <c r="M323" s="11">
        <f>'VIS STOP cijfers'!M74</f>
        <v>0</v>
      </c>
      <c r="N323" s="11">
        <f>'VIS STOP cijfers'!N74</f>
        <v>0</v>
      </c>
      <c r="O323" s="11">
        <f>'VIS STOP cijfers'!O74</f>
        <v>0</v>
      </c>
      <c r="P323" s="11">
        <f>'VIS STOP cijfers'!P74</f>
        <v>0</v>
      </c>
      <c r="Q323" s="26">
        <f>'VIS STOP cijfers'!Q74</f>
        <v>1000</v>
      </c>
      <c r="R323" s="15">
        <f>'VIS STOP cijfers'!R74</f>
        <v>0</v>
      </c>
      <c r="S323" s="11">
        <f>'VIS STOP cijfers'!S74</f>
        <v>0</v>
      </c>
      <c r="T323" s="11">
        <f>'VIS STOP cijfers'!T74</f>
        <v>1000</v>
      </c>
      <c r="U323" s="11">
        <f>'VIS STOP cijfers'!U74</f>
        <v>0</v>
      </c>
      <c r="V323" s="11">
        <f>'VIS STOP cijfers'!V74</f>
        <v>0</v>
      </c>
      <c r="W323" s="11">
        <f>'VIS STOP cijfers'!W74</f>
        <v>0</v>
      </c>
      <c r="X323" s="11">
        <f>'VIS STOP cijfers'!X74</f>
        <v>0</v>
      </c>
      <c r="Y323" s="11">
        <f>'VIS STOP cijfers'!Y74</f>
        <v>0</v>
      </c>
      <c r="Z323" s="49">
        <f>'VIS STOP cijfers'!Z74</f>
        <v>1000</v>
      </c>
      <c r="AA323" s="11">
        <f>'VIS STOP cijfers'!AA74</f>
        <v>0</v>
      </c>
      <c r="AB323" s="11">
        <f>'VIS STOP cijfers'!AB74</f>
        <v>0</v>
      </c>
      <c r="AC323" s="11">
        <f>'VIS STOP cijfers'!AC74</f>
        <v>0</v>
      </c>
      <c r="AD323" s="11">
        <f>'VIS STOP cijfers'!AD74</f>
        <v>1000</v>
      </c>
      <c r="AE323" s="11">
        <f>'VIS STOP cijfers'!AE74</f>
        <v>0</v>
      </c>
      <c r="AF323" s="11">
        <f>'VIS STOP cijfers'!AF74</f>
        <v>0</v>
      </c>
      <c r="AG323" s="49">
        <f>'VIS STOP cijfers'!AG74</f>
        <v>0</v>
      </c>
      <c r="AH323" s="11">
        <f>'VIS STOP cijfers'!AH74</f>
        <v>0</v>
      </c>
      <c r="AI323" s="11">
        <f>'VIS STOP cijfers'!AI74</f>
        <v>0</v>
      </c>
      <c r="AJ323" s="11">
        <f>'VIS STOP cijfers'!AJ74</f>
        <v>0</v>
      </c>
      <c r="AK323" s="11">
        <f>'VIS STOP cijfers'!AK74</f>
        <v>0</v>
      </c>
      <c r="AL323" s="49">
        <f>'VIS STOP cijfers'!AL74</f>
        <v>0</v>
      </c>
      <c r="AM323" s="11">
        <f>'VIS STOP cijfers'!AM74</f>
        <v>0</v>
      </c>
      <c r="AN323" s="11">
        <f>'VIS STOP cijfers'!AN74</f>
        <v>250</v>
      </c>
      <c r="AO323" s="11">
        <f>'VIS STOP cijfers'!AO74</f>
        <v>250</v>
      </c>
      <c r="AP323" s="11">
        <f>'VIS STOP cijfers'!AP74</f>
        <v>250</v>
      </c>
      <c r="AQ323" s="11">
        <f>'VIS STOP cijfers'!AQ74</f>
        <v>250</v>
      </c>
      <c r="AR323" s="49">
        <f>'VIS STOP cijfers'!AR74</f>
        <v>0</v>
      </c>
      <c r="AS323" s="11">
        <f>'VIS STOP cijfers'!AS74</f>
        <v>0</v>
      </c>
      <c r="AT323" s="11">
        <f>'VIS STOP cijfers'!AT74</f>
        <v>0</v>
      </c>
      <c r="AU323" s="11">
        <f>'VIS STOP cijfers'!AU74</f>
        <v>0</v>
      </c>
      <c r="AV323" s="11">
        <f>'VIS STOP cijfers'!AV74</f>
        <v>0</v>
      </c>
      <c r="AW323" s="11">
        <f>'VIS STOP cijfers'!AW74</f>
        <v>0</v>
      </c>
      <c r="AX323" s="11">
        <f>'VIS STOP cijfers'!AX74</f>
        <v>0</v>
      </c>
      <c r="AY323" s="11">
        <f>'VIS STOP cijfers'!AY74</f>
        <v>0</v>
      </c>
      <c r="AZ323" s="11">
        <f>'VIS STOP cijfers'!AZ74</f>
        <v>0</v>
      </c>
      <c r="BA323" s="11">
        <f>'VIS STOP cijfers'!BA74</f>
        <v>0</v>
      </c>
      <c r="BB323" s="11">
        <f>'VIS STOP cijfers'!BB74</f>
        <v>0</v>
      </c>
      <c r="BC323" s="49">
        <f>'VIS STOP cijfers'!BC74</f>
        <v>0</v>
      </c>
      <c r="BD323" s="11">
        <f>'VIS STOP cijfers'!BD74</f>
        <v>0</v>
      </c>
      <c r="BE323" s="11">
        <f>'VIS STOP cijfers'!BE74</f>
        <v>0</v>
      </c>
      <c r="BF323" s="11">
        <f>'VIS STOP cijfers'!BF74</f>
        <v>0</v>
      </c>
      <c r="BG323" s="11">
        <f>'VIS STOP cijfers'!BG74</f>
        <v>0</v>
      </c>
      <c r="BH323" s="11">
        <f>'VIS STOP cijfers'!BH74</f>
        <v>0</v>
      </c>
      <c r="BI323" s="11">
        <f>'VIS STOP cijfers'!BI74</f>
        <v>0</v>
      </c>
      <c r="BJ323" s="11">
        <f>'VIS STOP cijfers'!BJ74</f>
        <v>0</v>
      </c>
      <c r="BK323" s="49">
        <f>'VIS STOP cijfers'!BK74</f>
        <v>0</v>
      </c>
      <c r="BL323" s="11">
        <f>'VIS STOP cijfers'!BL74</f>
        <v>0</v>
      </c>
      <c r="BM323" s="11">
        <f>'VIS STOP cijfers'!BM74</f>
        <v>0</v>
      </c>
      <c r="BN323" s="11">
        <f>'VIS STOP cijfers'!BN74</f>
        <v>0</v>
      </c>
      <c r="BO323" s="11">
        <f>'VIS STOP cijfers'!BO74</f>
        <v>0</v>
      </c>
      <c r="BP323" s="11">
        <f>'VIS STOP cijfers'!BP74</f>
        <v>0</v>
      </c>
      <c r="BQ323" s="49">
        <f>'VIS STOP cijfers'!BQ74</f>
        <v>0</v>
      </c>
      <c r="BR323" s="11">
        <f>'VIS STOP cijfers'!BR74</f>
        <v>0</v>
      </c>
      <c r="BS323" s="11">
        <f>'VIS STOP cijfers'!BS74</f>
        <v>0</v>
      </c>
      <c r="BT323" s="11">
        <f>'VIS STOP cijfers'!BT74</f>
        <v>0</v>
      </c>
      <c r="BU323" s="11">
        <f>'VIS STOP cijfers'!BU74</f>
        <v>0</v>
      </c>
      <c r="BV323" s="11">
        <f>'VIS STOP cijfers'!BV74</f>
        <v>0</v>
      </c>
      <c r="BW323" s="11">
        <f>'VIS STOP cijfers'!BW74</f>
        <v>0</v>
      </c>
      <c r="BX323" s="47">
        <f>'VIS STOP cijfers'!BX74</f>
        <v>0</v>
      </c>
      <c r="BY323" s="49">
        <f>'VIS STOP cijfers'!BY74</f>
        <v>1000</v>
      </c>
      <c r="BZ323" s="11">
        <f>'VIS STOP cijfers'!BZ74</f>
        <v>0</v>
      </c>
      <c r="CA323" s="11">
        <f>'VIS STOP cijfers'!CA74</f>
        <v>0</v>
      </c>
      <c r="CB323" s="11">
        <f>'VIS STOP cijfers'!CB74</f>
        <v>0</v>
      </c>
      <c r="CC323" s="11">
        <f>'VIS STOP cijfers'!CC74</f>
        <v>0</v>
      </c>
      <c r="CD323" s="11">
        <f>'VIS STOP cijfers'!CD74</f>
        <v>0</v>
      </c>
      <c r="CE323" s="11">
        <f>'VIS STOP cijfers'!CE74</f>
        <v>0</v>
      </c>
      <c r="CF323" s="11">
        <f>'VIS STOP cijfers'!CF74</f>
        <v>0</v>
      </c>
      <c r="CG323" s="11">
        <f>'VIS STOP cijfers'!CG74</f>
        <v>0</v>
      </c>
      <c r="CH323" s="11">
        <f>'VIS STOP cijfers'!CH74</f>
        <v>0</v>
      </c>
      <c r="CI323" s="11">
        <f>'VIS STOP cijfers'!CI74</f>
        <v>0</v>
      </c>
      <c r="CJ323" s="11">
        <f>'VIS STOP cijfers'!CJ74</f>
        <v>0</v>
      </c>
      <c r="CK323" s="11">
        <f>'VIS STOP cijfers'!CK74</f>
        <v>0</v>
      </c>
      <c r="CL323" s="49">
        <f>'VIS STOP cijfers'!CL74</f>
        <v>0</v>
      </c>
      <c r="CM323" s="11">
        <f>'VIS STOP cijfers'!CM74</f>
        <v>0</v>
      </c>
      <c r="CN323" s="11">
        <f>'VIS STOP cijfers'!CN74</f>
        <v>0</v>
      </c>
      <c r="CO323" s="11">
        <f>'VIS STOP cijfers'!CO74</f>
        <v>0</v>
      </c>
      <c r="CP323" s="11">
        <f>'VIS STOP cijfers'!CP74</f>
        <v>0</v>
      </c>
      <c r="CQ323" s="11">
        <f>'VIS STOP cijfers'!CQ74</f>
        <v>0</v>
      </c>
      <c r="CR323" s="11">
        <f>'VIS STOP cijfers'!CR74</f>
        <v>0</v>
      </c>
      <c r="CS323" s="11">
        <f>'VIS STOP cijfers'!CS74</f>
        <v>0</v>
      </c>
      <c r="CT323" s="11">
        <f>'VIS STOP cijfers'!CT74</f>
        <v>0</v>
      </c>
      <c r="CU323" s="11">
        <f>'VIS STOP cijfers'!CU74</f>
        <v>0</v>
      </c>
      <c r="CV323" s="11">
        <f>'VIS STOP cijfers'!CV74</f>
        <v>0</v>
      </c>
      <c r="CW323" s="11">
        <f>'VIS STOP cijfers'!CW74</f>
        <v>0</v>
      </c>
      <c r="CX323" s="11">
        <f>'VIS STOP cijfers'!CX74</f>
        <v>0</v>
      </c>
      <c r="CY323" s="26">
        <f>'VIS STOP cijfers'!CY74</f>
        <v>0</v>
      </c>
      <c r="CZ323" s="11">
        <f>'VIS STOP cijfers'!CZ74</f>
        <v>0</v>
      </c>
      <c r="DA323" s="11">
        <f>'VIS STOP cijfers'!DA74</f>
        <v>0</v>
      </c>
      <c r="DB323" s="11">
        <f>'VIS STOP cijfers'!DB74</f>
        <v>0</v>
      </c>
      <c r="DC323" s="11">
        <f>'VIS STOP cijfers'!DC74</f>
        <v>0</v>
      </c>
      <c r="DD323" s="11">
        <f>'VIS STOP cijfers'!DD74</f>
        <v>0</v>
      </c>
      <c r="DE323" s="11">
        <f>'VIS STOP cijfers'!DE74</f>
        <v>0</v>
      </c>
      <c r="DF323" s="11">
        <f>'VIS STOP cijfers'!DF74</f>
        <v>0</v>
      </c>
      <c r="DG323" s="11">
        <f>'VIS STOP cijfers'!DG74</f>
        <v>0</v>
      </c>
      <c r="DH323" s="11">
        <f>'VIS STOP cijfers'!DH74</f>
        <v>0</v>
      </c>
      <c r="DI323" s="11">
        <f>'VIS STOP cijfers'!DI74</f>
        <v>0</v>
      </c>
      <c r="DJ323" s="11">
        <f>'VIS STOP cijfers'!DJ74</f>
        <v>0</v>
      </c>
      <c r="DK323" s="11">
        <f>'VIS STOP cijfers'!DK74</f>
        <v>0</v>
      </c>
      <c r="DL323" s="26">
        <f>'VIS STOP cijfers'!DL74</f>
        <v>0</v>
      </c>
    </row>
    <row r="324" spans="1:116" s="165" customFormat="1">
      <c r="A324" s="47">
        <f>'VIS STOP cijfers'!A76</f>
        <v>0</v>
      </c>
      <c r="B324" s="49" t="str">
        <f>'VIS STOP cijfers'!B76</f>
        <v>WCNT/KEWZ</v>
      </c>
      <c r="C324" s="4" t="str">
        <f>'VIS STOP cijfers'!C76</f>
        <v>Visketen</v>
      </c>
      <c r="D324" s="4" t="str">
        <f>'VIS STOP cijfers'!D76</f>
        <v>VIS Certificering DERDEN</v>
      </c>
      <c r="E324" s="4" t="str">
        <f>'VIS STOP cijfers'!E76</f>
        <v>TO werkzaamheden</v>
      </c>
      <c r="F324" s="5" t="str">
        <f>'VIS STOP cijfers'!F76</f>
        <v>Derden</v>
      </c>
      <c r="G324" s="4">
        <f>'VIS STOP cijfers'!G76</f>
        <v>0</v>
      </c>
      <c r="H324" s="15">
        <f>'VIS STOP cijfers'!H76</f>
        <v>50</v>
      </c>
      <c r="I324" s="625">
        <f>'VIS STOP cijfers'!I76</f>
        <v>0</v>
      </c>
      <c r="J324" s="11">
        <f>'VIS STOP cijfers'!J76</f>
        <v>0</v>
      </c>
      <c r="K324" s="11">
        <f>'VIS STOP cijfers'!K76</f>
        <v>0</v>
      </c>
      <c r="L324" s="11">
        <f>'VIS STOP cijfers'!L76</f>
        <v>0</v>
      </c>
      <c r="M324" s="11">
        <f>'VIS STOP cijfers'!M76</f>
        <v>0</v>
      </c>
      <c r="N324" s="11">
        <f>'VIS STOP cijfers'!N76</f>
        <v>0</v>
      </c>
      <c r="O324" s="11">
        <f>'VIS STOP cijfers'!O76</f>
        <v>0</v>
      </c>
      <c r="P324" s="11">
        <f>'VIS STOP cijfers'!P76</f>
        <v>0</v>
      </c>
      <c r="Q324" s="26">
        <f>'VIS STOP cijfers'!Q76</f>
        <v>50</v>
      </c>
      <c r="R324" s="15">
        <f>'VIS STOP cijfers'!R76</f>
        <v>0</v>
      </c>
      <c r="S324" s="11">
        <f>'VIS STOP cijfers'!S76</f>
        <v>0</v>
      </c>
      <c r="T324" s="11">
        <f>'VIS STOP cijfers'!T76</f>
        <v>50</v>
      </c>
      <c r="U324" s="11">
        <f>'VIS STOP cijfers'!U76</f>
        <v>0</v>
      </c>
      <c r="V324" s="11">
        <f>'VIS STOP cijfers'!V76</f>
        <v>0</v>
      </c>
      <c r="W324" s="11">
        <f>'VIS STOP cijfers'!W76</f>
        <v>0</v>
      </c>
      <c r="X324" s="11">
        <f>'VIS STOP cijfers'!X76</f>
        <v>0</v>
      </c>
      <c r="Y324" s="11">
        <f>'VIS STOP cijfers'!Y76</f>
        <v>0</v>
      </c>
      <c r="Z324" s="49">
        <f>'VIS STOP cijfers'!Z76</f>
        <v>50</v>
      </c>
      <c r="AA324" s="11">
        <f>'VIS STOP cijfers'!AA76</f>
        <v>50</v>
      </c>
      <c r="AB324" s="11">
        <f>'VIS STOP cijfers'!AB76</f>
        <v>0</v>
      </c>
      <c r="AC324" s="11">
        <f>'VIS STOP cijfers'!AC76</f>
        <v>0</v>
      </c>
      <c r="AD324" s="11">
        <f>'VIS STOP cijfers'!AD76</f>
        <v>0</v>
      </c>
      <c r="AE324" s="11">
        <f>'VIS STOP cijfers'!AE76</f>
        <v>0</v>
      </c>
      <c r="AF324" s="11">
        <f>'VIS STOP cijfers'!AF76</f>
        <v>0</v>
      </c>
      <c r="AG324" s="49">
        <f>'VIS STOP cijfers'!AG76</f>
        <v>0</v>
      </c>
      <c r="AH324" s="11">
        <f>'VIS STOP cijfers'!AH76</f>
        <v>0</v>
      </c>
      <c r="AI324" s="11">
        <f>'VIS STOP cijfers'!AI76</f>
        <v>0</v>
      </c>
      <c r="AJ324" s="11">
        <f>'VIS STOP cijfers'!AJ76</f>
        <v>50</v>
      </c>
      <c r="AK324" s="11">
        <f>'VIS STOP cijfers'!AK76</f>
        <v>0</v>
      </c>
      <c r="AL324" s="49">
        <f>'VIS STOP cijfers'!AL76</f>
        <v>0</v>
      </c>
      <c r="AM324" s="11">
        <f>'VIS STOP cijfers'!AM76</f>
        <v>0</v>
      </c>
      <c r="AN324" s="11">
        <f>'VIS STOP cijfers'!AN76</f>
        <v>0</v>
      </c>
      <c r="AO324" s="11">
        <f>'VIS STOP cijfers'!AO76</f>
        <v>0</v>
      </c>
      <c r="AP324" s="11">
        <f>'VIS STOP cijfers'!AP76</f>
        <v>0</v>
      </c>
      <c r="AQ324" s="11">
        <f>'VIS STOP cijfers'!AQ76</f>
        <v>0</v>
      </c>
      <c r="AR324" s="49">
        <f>'VIS STOP cijfers'!AR76</f>
        <v>0</v>
      </c>
      <c r="AS324" s="11">
        <f>'VIS STOP cijfers'!AS76</f>
        <v>0</v>
      </c>
      <c r="AT324" s="11">
        <f>'VIS STOP cijfers'!AT76</f>
        <v>0</v>
      </c>
      <c r="AU324" s="11">
        <f>'VIS STOP cijfers'!AU76</f>
        <v>0</v>
      </c>
      <c r="AV324" s="11">
        <f>'VIS STOP cijfers'!AV76</f>
        <v>0</v>
      </c>
      <c r="AW324" s="11">
        <f>'VIS STOP cijfers'!AW76</f>
        <v>0</v>
      </c>
      <c r="AX324" s="11">
        <f>'VIS STOP cijfers'!AX76</f>
        <v>0</v>
      </c>
      <c r="AY324" s="11">
        <f>'VIS STOP cijfers'!AY76</f>
        <v>0</v>
      </c>
      <c r="AZ324" s="11">
        <f>'VIS STOP cijfers'!AZ76</f>
        <v>0</v>
      </c>
      <c r="BA324" s="11">
        <f>'VIS STOP cijfers'!BA76</f>
        <v>0</v>
      </c>
      <c r="BB324" s="11">
        <f>'VIS STOP cijfers'!BB76</f>
        <v>0</v>
      </c>
      <c r="BC324" s="49">
        <f>'VIS STOP cijfers'!BC76</f>
        <v>0</v>
      </c>
      <c r="BD324" s="11">
        <f>'VIS STOP cijfers'!BD76</f>
        <v>0</v>
      </c>
      <c r="BE324" s="11">
        <f>'VIS STOP cijfers'!BE76</f>
        <v>0</v>
      </c>
      <c r="BF324" s="11">
        <f>'VIS STOP cijfers'!BF76</f>
        <v>0</v>
      </c>
      <c r="BG324" s="11">
        <f>'VIS STOP cijfers'!BG76</f>
        <v>0</v>
      </c>
      <c r="BH324" s="11">
        <f>'VIS STOP cijfers'!BH76</f>
        <v>0</v>
      </c>
      <c r="BI324" s="11">
        <f>'VIS STOP cijfers'!BI76</f>
        <v>0</v>
      </c>
      <c r="BJ324" s="11">
        <f>'VIS STOP cijfers'!BJ76</f>
        <v>0</v>
      </c>
      <c r="BK324" s="49">
        <f>'VIS STOP cijfers'!BK76</f>
        <v>0</v>
      </c>
      <c r="BL324" s="11">
        <f>'VIS STOP cijfers'!BL76</f>
        <v>0</v>
      </c>
      <c r="BM324" s="11">
        <f>'VIS STOP cijfers'!BM76</f>
        <v>0</v>
      </c>
      <c r="BN324" s="11">
        <f>'VIS STOP cijfers'!BN76</f>
        <v>0</v>
      </c>
      <c r="BO324" s="11">
        <f>'VIS STOP cijfers'!BO76</f>
        <v>0</v>
      </c>
      <c r="BP324" s="11">
        <f>'VIS STOP cijfers'!BP76</f>
        <v>0</v>
      </c>
      <c r="BQ324" s="49">
        <f>'VIS STOP cijfers'!BQ76</f>
        <v>0</v>
      </c>
      <c r="BR324" s="11">
        <f>'VIS STOP cijfers'!BR76</f>
        <v>0</v>
      </c>
      <c r="BS324" s="11">
        <f>'VIS STOP cijfers'!BS76</f>
        <v>0</v>
      </c>
      <c r="BT324" s="11">
        <f>'VIS STOP cijfers'!BT76</f>
        <v>0</v>
      </c>
      <c r="BU324" s="11">
        <f>'VIS STOP cijfers'!BU76</f>
        <v>0</v>
      </c>
      <c r="BV324" s="11">
        <f>'VIS STOP cijfers'!BV76</f>
        <v>0</v>
      </c>
      <c r="BW324" s="11">
        <f>'VIS STOP cijfers'!BW76</f>
        <v>0</v>
      </c>
      <c r="BX324" s="47">
        <f>'VIS STOP cijfers'!BX76</f>
        <v>0</v>
      </c>
      <c r="BY324" s="49">
        <f>'VIS STOP cijfers'!BY76</f>
        <v>50</v>
      </c>
      <c r="BZ324" s="11">
        <f>'VIS STOP cijfers'!BZ76</f>
        <v>0</v>
      </c>
      <c r="CA324" s="11">
        <f>'VIS STOP cijfers'!CA76</f>
        <v>0</v>
      </c>
      <c r="CB324" s="11">
        <f>'VIS STOP cijfers'!CB76</f>
        <v>0</v>
      </c>
      <c r="CC324" s="11">
        <f>'VIS STOP cijfers'!CC76</f>
        <v>0</v>
      </c>
      <c r="CD324" s="11">
        <f>'VIS STOP cijfers'!CD76</f>
        <v>0</v>
      </c>
      <c r="CE324" s="11">
        <f>'VIS STOP cijfers'!CE76</f>
        <v>0</v>
      </c>
      <c r="CF324" s="11">
        <f>'VIS STOP cijfers'!CF76</f>
        <v>0</v>
      </c>
      <c r="CG324" s="11">
        <f>'VIS STOP cijfers'!CG76</f>
        <v>0</v>
      </c>
      <c r="CH324" s="11">
        <f>'VIS STOP cijfers'!CH76</f>
        <v>0</v>
      </c>
      <c r="CI324" s="11">
        <f>'VIS STOP cijfers'!CI76</f>
        <v>0</v>
      </c>
      <c r="CJ324" s="11">
        <f>'VIS STOP cijfers'!CJ76</f>
        <v>0</v>
      </c>
      <c r="CK324" s="11">
        <f>'VIS STOP cijfers'!CK76</f>
        <v>0</v>
      </c>
      <c r="CL324" s="49">
        <f>'VIS STOP cijfers'!CL76</f>
        <v>0</v>
      </c>
      <c r="CM324" s="11">
        <f>'VIS STOP cijfers'!CM76</f>
        <v>0</v>
      </c>
      <c r="CN324" s="11">
        <f>'VIS STOP cijfers'!CN76</f>
        <v>0</v>
      </c>
      <c r="CO324" s="11">
        <f>'VIS STOP cijfers'!CO76</f>
        <v>0</v>
      </c>
      <c r="CP324" s="11">
        <f>'VIS STOP cijfers'!CP76</f>
        <v>0</v>
      </c>
      <c r="CQ324" s="11">
        <f>'VIS STOP cijfers'!CQ76</f>
        <v>0</v>
      </c>
      <c r="CR324" s="11">
        <f>'VIS STOP cijfers'!CR76</f>
        <v>0</v>
      </c>
      <c r="CS324" s="11">
        <f>'VIS STOP cijfers'!CS76</f>
        <v>0</v>
      </c>
      <c r="CT324" s="11">
        <f>'VIS STOP cijfers'!CT76</f>
        <v>0</v>
      </c>
      <c r="CU324" s="11">
        <f>'VIS STOP cijfers'!CU76</f>
        <v>0</v>
      </c>
      <c r="CV324" s="11">
        <f>'VIS STOP cijfers'!CV76</f>
        <v>0</v>
      </c>
      <c r="CW324" s="11">
        <f>'VIS STOP cijfers'!CW76</f>
        <v>0</v>
      </c>
      <c r="CX324" s="11">
        <f>'VIS STOP cijfers'!CX76</f>
        <v>0</v>
      </c>
      <c r="CY324" s="26">
        <f>'VIS STOP cijfers'!CY76</f>
        <v>0</v>
      </c>
      <c r="CZ324" s="11">
        <f>'VIS STOP cijfers'!CZ76</f>
        <v>0</v>
      </c>
      <c r="DA324" s="11">
        <f>'VIS STOP cijfers'!DA76</f>
        <v>0</v>
      </c>
      <c r="DB324" s="11">
        <f>'VIS STOP cijfers'!DB76</f>
        <v>0</v>
      </c>
      <c r="DC324" s="11">
        <f>'VIS STOP cijfers'!DC76</f>
        <v>0</v>
      </c>
      <c r="DD324" s="11">
        <f>'VIS STOP cijfers'!DD76</f>
        <v>0</v>
      </c>
      <c r="DE324" s="11">
        <f>'VIS STOP cijfers'!DE76</f>
        <v>0</v>
      </c>
      <c r="DF324" s="11">
        <f>'VIS STOP cijfers'!DF76</f>
        <v>0</v>
      </c>
      <c r="DG324" s="11">
        <f>'VIS STOP cijfers'!DG76</f>
        <v>0</v>
      </c>
      <c r="DH324" s="11">
        <f>'VIS STOP cijfers'!DH76</f>
        <v>0</v>
      </c>
      <c r="DI324" s="11">
        <f>'VIS STOP cijfers'!DI76</f>
        <v>0</v>
      </c>
      <c r="DJ324" s="11">
        <f>'VIS STOP cijfers'!DJ76</f>
        <v>0</v>
      </c>
      <c r="DK324" s="11">
        <f>'VIS STOP cijfers'!DK76</f>
        <v>0</v>
      </c>
      <c r="DL324" s="26">
        <f>'VIS STOP cijfers'!DL76</f>
        <v>0</v>
      </c>
    </row>
    <row r="325" spans="1:116" s="165" customFormat="1">
      <c r="A325" s="47">
        <f>'VIS STOP cijfers'!A77</f>
        <v>0</v>
      </c>
      <c r="B325" s="49" t="str">
        <f>'VIS STOP cijfers'!B77</f>
        <v>WCNT/KEWZ</v>
      </c>
      <c r="C325" s="4" t="str">
        <f>'VIS STOP cijfers'!C77</f>
        <v>Visketen</v>
      </c>
      <c r="D325" s="4" t="str">
        <f>'VIS STOP cijfers'!D77</f>
        <v>VIS Certificering DERDEN</v>
      </c>
      <c r="E325" s="4" t="str">
        <f>'VIS STOP cijfers'!E77</f>
        <v>Reguliere workflow</v>
      </c>
      <c r="F325" s="5" t="str">
        <f>'VIS STOP cijfers'!F77</f>
        <v>Derden</v>
      </c>
      <c r="G325" s="4">
        <f>'VIS STOP cijfers'!G77</f>
        <v>0</v>
      </c>
      <c r="H325" s="15">
        <f>'VIS STOP cijfers'!H77</f>
        <v>7000</v>
      </c>
      <c r="I325" s="625">
        <f>'VIS STOP cijfers'!I77</f>
        <v>0</v>
      </c>
      <c r="J325" s="11">
        <f>'VIS STOP cijfers'!J77</f>
        <v>0</v>
      </c>
      <c r="K325" s="11">
        <f>'VIS STOP cijfers'!K77</f>
        <v>0</v>
      </c>
      <c r="L325" s="11">
        <f>'VIS STOP cijfers'!L77</f>
        <v>0</v>
      </c>
      <c r="M325" s="11">
        <f>'VIS STOP cijfers'!M77</f>
        <v>0</v>
      </c>
      <c r="N325" s="11">
        <f>'VIS STOP cijfers'!N77</f>
        <v>0</v>
      </c>
      <c r="O325" s="11">
        <f>'VIS STOP cijfers'!O77</f>
        <v>0</v>
      </c>
      <c r="P325" s="11">
        <f>'VIS STOP cijfers'!P77</f>
        <v>0</v>
      </c>
      <c r="Q325" s="26">
        <f>'VIS STOP cijfers'!Q77</f>
        <v>7000</v>
      </c>
      <c r="R325" s="15">
        <f>'VIS STOP cijfers'!R77</f>
        <v>0</v>
      </c>
      <c r="S325" s="11">
        <f>'VIS STOP cijfers'!S77</f>
        <v>0</v>
      </c>
      <c r="T325" s="11">
        <f>'VIS STOP cijfers'!T77</f>
        <v>7000</v>
      </c>
      <c r="U325" s="11">
        <f>'VIS STOP cijfers'!U77</f>
        <v>0</v>
      </c>
      <c r="V325" s="11">
        <f>'VIS STOP cijfers'!V77</f>
        <v>0</v>
      </c>
      <c r="W325" s="11">
        <f>'VIS STOP cijfers'!W77</f>
        <v>0</v>
      </c>
      <c r="X325" s="11">
        <f>'VIS STOP cijfers'!X77</f>
        <v>0</v>
      </c>
      <c r="Y325" s="11">
        <f>'VIS STOP cijfers'!Y77</f>
        <v>0</v>
      </c>
      <c r="Z325" s="49">
        <f>'VIS STOP cijfers'!Z77</f>
        <v>7000</v>
      </c>
      <c r="AA325" s="11">
        <f>'VIS STOP cijfers'!AA77</f>
        <v>0</v>
      </c>
      <c r="AB325" s="11">
        <f>'VIS STOP cijfers'!AB77</f>
        <v>0</v>
      </c>
      <c r="AC325" s="11">
        <f>'VIS STOP cijfers'!AC77</f>
        <v>0</v>
      </c>
      <c r="AD325" s="11">
        <f>'VIS STOP cijfers'!AD77</f>
        <v>7000</v>
      </c>
      <c r="AE325" s="11">
        <f>'VIS STOP cijfers'!AE77</f>
        <v>0</v>
      </c>
      <c r="AF325" s="11">
        <f>'VIS STOP cijfers'!AF77</f>
        <v>0</v>
      </c>
      <c r="AG325" s="49">
        <f>'VIS STOP cijfers'!AG77</f>
        <v>0</v>
      </c>
      <c r="AH325" s="11">
        <f>'VIS STOP cijfers'!AH77</f>
        <v>0</v>
      </c>
      <c r="AI325" s="11">
        <f>'VIS STOP cijfers'!AI77</f>
        <v>0</v>
      </c>
      <c r="AJ325" s="11">
        <f>'VIS STOP cijfers'!AJ77</f>
        <v>0</v>
      </c>
      <c r="AK325" s="11">
        <f>'VIS STOP cijfers'!AK77</f>
        <v>0</v>
      </c>
      <c r="AL325" s="49">
        <f>'VIS STOP cijfers'!AL77</f>
        <v>0</v>
      </c>
      <c r="AM325" s="11">
        <f>'VIS STOP cijfers'!AM77</f>
        <v>0</v>
      </c>
      <c r="AN325" s="11">
        <f>'VIS STOP cijfers'!AN77</f>
        <v>1750</v>
      </c>
      <c r="AO325" s="11">
        <f>'VIS STOP cijfers'!AO77</f>
        <v>1750</v>
      </c>
      <c r="AP325" s="11">
        <f>'VIS STOP cijfers'!AP77</f>
        <v>1750</v>
      </c>
      <c r="AQ325" s="11">
        <f>'VIS STOP cijfers'!AQ77</f>
        <v>1750</v>
      </c>
      <c r="AR325" s="49">
        <f>'VIS STOP cijfers'!AR77</f>
        <v>0</v>
      </c>
      <c r="AS325" s="11">
        <f>'VIS STOP cijfers'!AS77</f>
        <v>0</v>
      </c>
      <c r="AT325" s="11">
        <f>'VIS STOP cijfers'!AT77</f>
        <v>0</v>
      </c>
      <c r="AU325" s="11">
        <f>'VIS STOP cijfers'!AU77</f>
        <v>0</v>
      </c>
      <c r="AV325" s="11">
        <f>'VIS STOP cijfers'!AV77</f>
        <v>0</v>
      </c>
      <c r="AW325" s="11">
        <f>'VIS STOP cijfers'!AW77</f>
        <v>0</v>
      </c>
      <c r="AX325" s="11">
        <f>'VIS STOP cijfers'!AX77</f>
        <v>0</v>
      </c>
      <c r="AY325" s="11">
        <f>'VIS STOP cijfers'!AY77</f>
        <v>0</v>
      </c>
      <c r="AZ325" s="11">
        <f>'VIS STOP cijfers'!AZ77</f>
        <v>0</v>
      </c>
      <c r="BA325" s="11">
        <f>'VIS STOP cijfers'!BA77</f>
        <v>0</v>
      </c>
      <c r="BB325" s="11">
        <f>'VIS STOP cijfers'!BB77</f>
        <v>0</v>
      </c>
      <c r="BC325" s="49">
        <f>'VIS STOP cijfers'!BC77</f>
        <v>0</v>
      </c>
      <c r="BD325" s="11">
        <f>'VIS STOP cijfers'!BD77</f>
        <v>0</v>
      </c>
      <c r="BE325" s="11">
        <f>'VIS STOP cijfers'!BE77</f>
        <v>0</v>
      </c>
      <c r="BF325" s="11">
        <f>'VIS STOP cijfers'!BF77</f>
        <v>0</v>
      </c>
      <c r="BG325" s="11">
        <f>'VIS STOP cijfers'!BG77</f>
        <v>0</v>
      </c>
      <c r="BH325" s="11">
        <f>'VIS STOP cijfers'!BH77</f>
        <v>0</v>
      </c>
      <c r="BI325" s="11">
        <f>'VIS STOP cijfers'!BI77</f>
        <v>0</v>
      </c>
      <c r="BJ325" s="11">
        <f>'VIS STOP cijfers'!BJ77</f>
        <v>0</v>
      </c>
      <c r="BK325" s="49">
        <f>'VIS STOP cijfers'!BK77</f>
        <v>0</v>
      </c>
      <c r="BL325" s="11">
        <f>'VIS STOP cijfers'!BL77</f>
        <v>0</v>
      </c>
      <c r="BM325" s="11">
        <f>'VIS STOP cijfers'!BM77</f>
        <v>0</v>
      </c>
      <c r="BN325" s="11">
        <f>'VIS STOP cijfers'!BN77</f>
        <v>0</v>
      </c>
      <c r="BO325" s="11">
        <f>'VIS STOP cijfers'!BO77</f>
        <v>0</v>
      </c>
      <c r="BP325" s="11">
        <f>'VIS STOP cijfers'!BP77</f>
        <v>0</v>
      </c>
      <c r="BQ325" s="49">
        <f>'VIS STOP cijfers'!BQ77</f>
        <v>0</v>
      </c>
      <c r="BR325" s="11">
        <f>'VIS STOP cijfers'!BR77</f>
        <v>0</v>
      </c>
      <c r="BS325" s="11">
        <f>'VIS STOP cijfers'!BS77</f>
        <v>0</v>
      </c>
      <c r="BT325" s="11">
        <f>'VIS STOP cijfers'!BT77</f>
        <v>0</v>
      </c>
      <c r="BU325" s="11">
        <f>'VIS STOP cijfers'!BU77</f>
        <v>0</v>
      </c>
      <c r="BV325" s="11">
        <f>'VIS STOP cijfers'!BV77</f>
        <v>0</v>
      </c>
      <c r="BW325" s="11">
        <f>'VIS STOP cijfers'!BW77</f>
        <v>0</v>
      </c>
      <c r="BX325" s="47">
        <f>'VIS STOP cijfers'!BX77</f>
        <v>0</v>
      </c>
      <c r="BY325" s="49">
        <f>'VIS STOP cijfers'!BY77</f>
        <v>7000</v>
      </c>
      <c r="BZ325" s="11">
        <f>'VIS STOP cijfers'!BZ77</f>
        <v>0</v>
      </c>
      <c r="CA325" s="11">
        <f>'VIS STOP cijfers'!CA77</f>
        <v>0</v>
      </c>
      <c r="CB325" s="11">
        <f>'VIS STOP cijfers'!CB77</f>
        <v>0</v>
      </c>
      <c r="CC325" s="11">
        <f>'VIS STOP cijfers'!CC77</f>
        <v>0</v>
      </c>
      <c r="CD325" s="11">
        <f>'VIS STOP cijfers'!CD77</f>
        <v>0</v>
      </c>
      <c r="CE325" s="11">
        <f>'VIS STOP cijfers'!CE77</f>
        <v>0</v>
      </c>
      <c r="CF325" s="11">
        <f>'VIS STOP cijfers'!CF77</f>
        <v>0</v>
      </c>
      <c r="CG325" s="11">
        <f>'VIS STOP cijfers'!CG77</f>
        <v>0</v>
      </c>
      <c r="CH325" s="11">
        <f>'VIS STOP cijfers'!CH77</f>
        <v>0</v>
      </c>
      <c r="CI325" s="11">
        <f>'VIS STOP cijfers'!CI77</f>
        <v>0</v>
      </c>
      <c r="CJ325" s="11">
        <f>'VIS STOP cijfers'!CJ77</f>
        <v>0</v>
      </c>
      <c r="CK325" s="11">
        <f>'VIS STOP cijfers'!CK77</f>
        <v>0</v>
      </c>
      <c r="CL325" s="49">
        <f>'VIS STOP cijfers'!CL77</f>
        <v>0</v>
      </c>
      <c r="CM325" s="11">
        <f>'VIS STOP cijfers'!CM77</f>
        <v>0</v>
      </c>
      <c r="CN325" s="11">
        <f>'VIS STOP cijfers'!CN77</f>
        <v>0</v>
      </c>
      <c r="CO325" s="11">
        <f>'VIS STOP cijfers'!CO77</f>
        <v>0</v>
      </c>
      <c r="CP325" s="11">
        <f>'VIS STOP cijfers'!CP77</f>
        <v>0</v>
      </c>
      <c r="CQ325" s="11">
        <f>'VIS STOP cijfers'!CQ77</f>
        <v>0</v>
      </c>
      <c r="CR325" s="11">
        <f>'VIS STOP cijfers'!CR77</f>
        <v>0</v>
      </c>
      <c r="CS325" s="11">
        <f>'VIS STOP cijfers'!CS77</f>
        <v>0</v>
      </c>
      <c r="CT325" s="11">
        <f>'VIS STOP cijfers'!CT77</f>
        <v>0</v>
      </c>
      <c r="CU325" s="11">
        <f>'VIS STOP cijfers'!CU77</f>
        <v>0</v>
      </c>
      <c r="CV325" s="11">
        <f>'VIS STOP cijfers'!CV77</f>
        <v>0</v>
      </c>
      <c r="CW325" s="11">
        <f>'VIS STOP cijfers'!CW77</f>
        <v>0</v>
      </c>
      <c r="CX325" s="11">
        <f>'VIS STOP cijfers'!CX77</f>
        <v>0</v>
      </c>
      <c r="CY325" s="26">
        <f>'VIS STOP cijfers'!CY77</f>
        <v>0</v>
      </c>
      <c r="CZ325" s="11">
        <f>'VIS STOP cijfers'!CZ77</f>
        <v>0</v>
      </c>
      <c r="DA325" s="11">
        <f>'VIS STOP cijfers'!DA77</f>
        <v>0</v>
      </c>
      <c r="DB325" s="11">
        <f>'VIS STOP cijfers'!DB77</f>
        <v>0</v>
      </c>
      <c r="DC325" s="11">
        <f>'VIS STOP cijfers'!DC77</f>
        <v>0</v>
      </c>
      <c r="DD325" s="11">
        <f>'VIS STOP cijfers'!DD77</f>
        <v>0</v>
      </c>
      <c r="DE325" s="11">
        <f>'VIS STOP cijfers'!DE77</f>
        <v>0</v>
      </c>
      <c r="DF325" s="11">
        <f>'VIS STOP cijfers'!DF77</f>
        <v>0</v>
      </c>
      <c r="DG325" s="11">
        <f>'VIS STOP cijfers'!DG77</f>
        <v>0</v>
      </c>
      <c r="DH325" s="11">
        <f>'VIS STOP cijfers'!DH77</f>
        <v>0</v>
      </c>
      <c r="DI325" s="11">
        <f>'VIS STOP cijfers'!DI77</f>
        <v>0</v>
      </c>
      <c r="DJ325" s="11">
        <f>'VIS STOP cijfers'!DJ77</f>
        <v>0</v>
      </c>
      <c r="DK325" s="11">
        <f>'VIS STOP cijfers'!DK77</f>
        <v>0</v>
      </c>
      <c r="DL325" s="26">
        <f>'VIS STOP cijfers'!DL77</f>
        <v>0</v>
      </c>
    </row>
    <row r="326" spans="1:116" s="165" customFormat="1">
      <c r="A326" s="47">
        <f>'VIS STOP cijfers'!A78</f>
        <v>0</v>
      </c>
      <c r="B326" s="49" t="str">
        <f>'VIS STOP cijfers'!B78</f>
        <v>WCNT/KEWZ</v>
      </c>
      <c r="C326" s="4" t="str">
        <f>'VIS STOP cijfers'!C78</f>
        <v>Visketen</v>
      </c>
      <c r="D326" s="4" t="str">
        <f>'VIS STOP cijfers'!D78</f>
        <v>VIS Certificering DERDEN</v>
      </c>
      <c r="E326" s="4" t="str">
        <f>'VIS STOP cijfers'!E78</f>
        <v>Efficiencyslag certificering</v>
      </c>
      <c r="F326" s="5" t="str">
        <f>'VIS STOP cijfers'!F78</f>
        <v>Derden</v>
      </c>
      <c r="G326" s="4">
        <f>'VIS STOP cijfers'!G78</f>
        <v>0</v>
      </c>
      <c r="H326" s="15">
        <f>'VIS STOP cijfers'!H78</f>
        <v>200</v>
      </c>
      <c r="I326" s="625">
        <f>'VIS STOP cijfers'!I78</f>
        <v>0</v>
      </c>
      <c r="J326" s="11">
        <f>'VIS STOP cijfers'!J78</f>
        <v>0</v>
      </c>
      <c r="K326" s="11">
        <f>'VIS STOP cijfers'!K78</f>
        <v>0</v>
      </c>
      <c r="L326" s="11">
        <f>'VIS STOP cijfers'!L78</f>
        <v>0</v>
      </c>
      <c r="M326" s="11">
        <f>'VIS STOP cijfers'!M78</f>
        <v>0</v>
      </c>
      <c r="N326" s="11">
        <f>'VIS STOP cijfers'!N78</f>
        <v>0</v>
      </c>
      <c r="O326" s="11">
        <f>'VIS STOP cijfers'!O78</f>
        <v>0</v>
      </c>
      <c r="P326" s="11">
        <f>'VIS STOP cijfers'!P78</f>
        <v>0</v>
      </c>
      <c r="Q326" s="26">
        <f>'VIS STOP cijfers'!Q78</f>
        <v>200</v>
      </c>
      <c r="R326" s="15">
        <f>'VIS STOP cijfers'!R78</f>
        <v>0</v>
      </c>
      <c r="S326" s="11">
        <f>'VIS STOP cijfers'!S78</f>
        <v>0</v>
      </c>
      <c r="T326" s="11">
        <f>'VIS STOP cijfers'!T78</f>
        <v>200</v>
      </c>
      <c r="U326" s="11">
        <f>'VIS STOP cijfers'!U78</f>
        <v>0</v>
      </c>
      <c r="V326" s="11">
        <f>'VIS STOP cijfers'!V78</f>
        <v>0</v>
      </c>
      <c r="W326" s="11">
        <f>'VIS STOP cijfers'!W78</f>
        <v>0</v>
      </c>
      <c r="X326" s="11">
        <f>'VIS STOP cijfers'!X78</f>
        <v>0</v>
      </c>
      <c r="Y326" s="11">
        <f>'VIS STOP cijfers'!Y78</f>
        <v>0</v>
      </c>
      <c r="Z326" s="49">
        <f>'VIS STOP cijfers'!Z78</f>
        <v>200</v>
      </c>
      <c r="AA326" s="11">
        <f>'VIS STOP cijfers'!AA78</f>
        <v>0</v>
      </c>
      <c r="AB326" s="11">
        <f>'VIS STOP cijfers'!AB78</f>
        <v>0</v>
      </c>
      <c r="AC326" s="11">
        <f>'VIS STOP cijfers'!AC78</f>
        <v>0</v>
      </c>
      <c r="AD326" s="11">
        <f>'VIS STOP cijfers'!AD78</f>
        <v>200</v>
      </c>
      <c r="AE326" s="11">
        <f>'VIS STOP cijfers'!AE78</f>
        <v>0</v>
      </c>
      <c r="AF326" s="11">
        <f>'VIS STOP cijfers'!AF78</f>
        <v>0</v>
      </c>
      <c r="AG326" s="49">
        <f>'VIS STOP cijfers'!AG78</f>
        <v>0</v>
      </c>
      <c r="AH326" s="11">
        <f>'VIS STOP cijfers'!AH78</f>
        <v>0</v>
      </c>
      <c r="AI326" s="11">
        <f>'VIS STOP cijfers'!AI78</f>
        <v>0</v>
      </c>
      <c r="AJ326" s="11">
        <f>'VIS STOP cijfers'!AJ78</f>
        <v>0</v>
      </c>
      <c r="AK326" s="11">
        <f>'VIS STOP cijfers'!AK78</f>
        <v>0</v>
      </c>
      <c r="AL326" s="49">
        <f>'VIS STOP cijfers'!AL78</f>
        <v>0</v>
      </c>
      <c r="AM326" s="11">
        <f>'VIS STOP cijfers'!AM78</f>
        <v>0</v>
      </c>
      <c r="AN326" s="11">
        <f>'VIS STOP cijfers'!AN78</f>
        <v>50</v>
      </c>
      <c r="AO326" s="11">
        <f>'VIS STOP cijfers'!AO78</f>
        <v>50</v>
      </c>
      <c r="AP326" s="11">
        <f>'VIS STOP cijfers'!AP78</f>
        <v>50</v>
      </c>
      <c r="AQ326" s="11">
        <f>'VIS STOP cijfers'!AQ78</f>
        <v>50</v>
      </c>
      <c r="AR326" s="49">
        <f>'VIS STOP cijfers'!AR78</f>
        <v>0</v>
      </c>
      <c r="AS326" s="11">
        <f>'VIS STOP cijfers'!AS78</f>
        <v>0</v>
      </c>
      <c r="AT326" s="11">
        <f>'VIS STOP cijfers'!AT78</f>
        <v>0</v>
      </c>
      <c r="AU326" s="11">
        <f>'VIS STOP cijfers'!AU78</f>
        <v>0</v>
      </c>
      <c r="AV326" s="11">
        <f>'VIS STOP cijfers'!AV78</f>
        <v>0</v>
      </c>
      <c r="AW326" s="11">
        <f>'VIS STOP cijfers'!AW78</f>
        <v>0</v>
      </c>
      <c r="AX326" s="11">
        <f>'VIS STOP cijfers'!AX78</f>
        <v>0</v>
      </c>
      <c r="AY326" s="11">
        <f>'VIS STOP cijfers'!AY78</f>
        <v>0</v>
      </c>
      <c r="AZ326" s="11">
        <f>'VIS STOP cijfers'!AZ78</f>
        <v>0</v>
      </c>
      <c r="BA326" s="11">
        <f>'VIS STOP cijfers'!BA78</f>
        <v>0</v>
      </c>
      <c r="BB326" s="11">
        <f>'VIS STOP cijfers'!BB78</f>
        <v>0</v>
      </c>
      <c r="BC326" s="49">
        <f>'VIS STOP cijfers'!BC78</f>
        <v>0</v>
      </c>
      <c r="BD326" s="11">
        <f>'VIS STOP cijfers'!BD78</f>
        <v>0</v>
      </c>
      <c r="BE326" s="11">
        <f>'VIS STOP cijfers'!BE78</f>
        <v>0</v>
      </c>
      <c r="BF326" s="11">
        <f>'VIS STOP cijfers'!BF78</f>
        <v>0</v>
      </c>
      <c r="BG326" s="11">
        <f>'VIS STOP cijfers'!BG78</f>
        <v>0</v>
      </c>
      <c r="BH326" s="11">
        <f>'VIS STOP cijfers'!BH78</f>
        <v>0</v>
      </c>
      <c r="BI326" s="11">
        <f>'VIS STOP cijfers'!BI78</f>
        <v>0</v>
      </c>
      <c r="BJ326" s="11">
        <f>'VIS STOP cijfers'!BJ78</f>
        <v>0</v>
      </c>
      <c r="BK326" s="49">
        <f>'VIS STOP cijfers'!BK78</f>
        <v>0</v>
      </c>
      <c r="BL326" s="11">
        <f>'VIS STOP cijfers'!BL78</f>
        <v>0</v>
      </c>
      <c r="BM326" s="11">
        <f>'VIS STOP cijfers'!BM78</f>
        <v>0</v>
      </c>
      <c r="BN326" s="11">
        <f>'VIS STOP cijfers'!BN78</f>
        <v>0</v>
      </c>
      <c r="BO326" s="11">
        <f>'VIS STOP cijfers'!BO78</f>
        <v>0</v>
      </c>
      <c r="BP326" s="11">
        <f>'VIS STOP cijfers'!BP78</f>
        <v>0</v>
      </c>
      <c r="BQ326" s="49">
        <f>'VIS STOP cijfers'!BQ78</f>
        <v>0</v>
      </c>
      <c r="BR326" s="11">
        <f>'VIS STOP cijfers'!BR78</f>
        <v>0</v>
      </c>
      <c r="BS326" s="11">
        <f>'VIS STOP cijfers'!BS78</f>
        <v>0</v>
      </c>
      <c r="BT326" s="11">
        <f>'VIS STOP cijfers'!BT78</f>
        <v>0</v>
      </c>
      <c r="BU326" s="11">
        <f>'VIS STOP cijfers'!BU78</f>
        <v>0</v>
      </c>
      <c r="BV326" s="11">
        <f>'VIS STOP cijfers'!BV78</f>
        <v>0</v>
      </c>
      <c r="BW326" s="11">
        <f>'VIS STOP cijfers'!BW78</f>
        <v>0</v>
      </c>
      <c r="BX326" s="47">
        <f>'VIS STOP cijfers'!BX78</f>
        <v>0</v>
      </c>
      <c r="BY326" s="49">
        <f>'VIS STOP cijfers'!BY78</f>
        <v>200</v>
      </c>
      <c r="BZ326" s="11">
        <f>'VIS STOP cijfers'!BZ78</f>
        <v>0</v>
      </c>
      <c r="CA326" s="11">
        <f>'VIS STOP cijfers'!CA78</f>
        <v>0</v>
      </c>
      <c r="CB326" s="11">
        <f>'VIS STOP cijfers'!CB78</f>
        <v>0</v>
      </c>
      <c r="CC326" s="11">
        <f>'VIS STOP cijfers'!CC78</f>
        <v>0</v>
      </c>
      <c r="CD326" s="11">
        <f>'VIS STOP cijfers'!CD78</f>
        <v>0</v>
      </c>
      <c r="CE326" s="11">
        <f>'VIS STOP cijfers'!CE78</f>
        <v>0</v>
      </c>
      <c r="CF326" s="11">
        <f>'VIS STOP cijfers'!CF78</f>
        <v>0</v>
      </c>
      <c r="CG326" s="11">
        <f>'VIS STOP cijfers'!CG78</f>
        <v>0</v>
      </c>
      <c r="CH326" s="11">
        <f>'VIS STOP cijfers'!CH78</f>
        <v>0</v>
      </c>
      <c r="CI326" s="11">
        <f>'VIS STOP cijfers'!CI78</f>
        <v>0</v>
      </c>
      <c r="CJ326" s="11">
        <f>'VIS STOP cijfers'!CJ78</f>
        <v>0</v>
      </c>
      <c r="CK326" s="11">
        <f>'VIS STOP cijfers'!CK78</f>
        <v>0</v>
      </c>
      <c r="CL326" s="49">
        <f>'VIS STOP cijfers'!CL78</f>
        <v>0</v>
      </c>
      <c r="CM326" s="11">
        <f>'VIS STOP cijfers'!CM78</f>
        <v>0</v>
      </c>
      <c r="CN326" s="11">
        <f>'VIS STOP cijfers'!CN78</f>
        <v>0</v>
      </c>
      <c r="CO326" s="11">
        <f>'VIS STOP cijfers'!CO78</f>
        <v>0</v>
      </c>
      <c r="CP326" s="11">
        <f>'VIS STOP cijfers'!CP78</f>
        <v>0</v>
      </c>
      <c r="CQ326" s="11">
        <f>'VIS STOP cijfers'!CQ78</f>
        <v>0</v>
      </c>
      <c r="CR326" s="11">
        <f>'VIS STOP cijfers'!CR78</f>
        <v>0</v>
      </c>
      <c r="CS326" s="11">
        <f>'VIS STOP cijfers'!CS78</f>
        <v>0</v>
      </c>
      <c r="CT326" s="11">
        <f>'VIS STOP cijfers'!CT78</f>
        <v>0</v>
      </c>
      <c r="CU326" s="11">
        <f>'VIS STOP cijfers'!CU78</f>
        <v>0</v>
      </c>
      <c r="CV326" s="11">
        <f>'VIS STOP cijfers'!CV78</f>
        <v>0</v>
      </c>
      <c r="CW326" s="11">
        <f>'VIS STOP cijfers'!CW78</f>
        <v>0</v>
      </c>
      <c r="CX326" s="11">
        <f>'VIS STOP cijfers'!CX78</f>
        <v>0</v>
      </c>
      <c r="CY326" s="26">
        <f>'VIS STOP cijfers'!CY78</f>
        <v>0</v>
      </c>
      <c r="CZ326" s="11">
        <f>'VIS STOP cijfers'!CZ78</f>
        <v>0</v>
      </c>
      <c r="DA326" s="11">
        <f>'VIS STOP cijfers'!DA78</f>
        <v>0</v>
      </c>
      <c r="DB326" s="11">
        <f>'VIS STOP cijfers'!DB78</f>
        <v>0</v>
      </c>
      <c r="DC326" s="11">
        <f>'VIS STOP cijfers'!DC78</f>
        <v>0</v>
      </c>
      <c r="DD326" s="11">
        <f>'VIS STOP cijfers'!DD78</f>
        <v>0</v>
      </c>
      <c r="DE326" s="11">
        <f>'VIS STOP cijfers'!DE78</f>
        <v>0</v>
      </c>
      <c r="DF326" s="11">
        <f>'VIS STOP cijfers'!DF78</f>
        <v>0</v>
      </c>
      <c r="DG326" s="11">
        <f>'VIS STOP cijfers'!DG78</f>
        <v>0</v>
      </c>
      <c r="DH326" s="11">
        <f>'VIS STOP cijfers'!DH78</f>
        <v>0</v>
      </c>
      <c r="DI326" s="11">
        <f>'VIS STOP cijfers'!DI78</f>
        <v>0</v>
      </c>
      <c r="DJ326" s="11">
        <f>'VIS STOP cijfers'!DJ78</f>
        <v>0</v>
      </c>
      <c r="DK326" s="11">
        <f>'VIS STOP cijfers'!DK78</f>
        <v>0</v>
      </c>
      <c r="DL326" s="26">
        <f>'VIS STOP cijfers'!DL78</f>
        <v>0</v>
      </c>
    </row>
    <row r="327" spans="1:116" s="165" customFormat="1">
      <c r="A327" s="47">
        <f>'VIS STOP cijfers'!A80</f>
        <v>0</v>
      </c>
      <c r="B327" s="49" t="str">
        <f>'VIS STOP cijfers'!B80</f>
        <v>WHNT</v>
      </c>
      <c r="C327" s="4" t="str">
        <f>'VIS STOP cijfers'!C80</f>
        <v>Visketen</v>
      </c>
      <c r="D327" s="4" t="str">
        <f>'VIS STOP cijfers'!D80</f>
        <v>VIS Voedselveiligheid retribueerbaar DERDEN</v>
      </c>
      <c r="E327" s="4" t="str">
        <f>'VIS STOP cijfers'!E80</f>
        <v>TO werkzaamheden</v>
      </c>
      <c r="F327" s="5" t="str">
        <f>'VIS STOP cijfers'!F80</f>
        <v>Derden</v>
      </c>
      <c r="G327" s="4">
        <f>'VIS STOP cijfers'!G80</f>
        <v>0</v>
      </c>
      <c r="H327" s="15">
        <f>'VIS STOP cijfers'!H80</f>
        <v>50</v>
      </c>
      <c r="I327" s="625">
        <f>'VIS STOP cijfers'!I80</f>
        <v>0</v>
      </c>
      <c r="J327" s="11">
        <f>'VIS STOP cijfers'!J80</f>
        <v>0</v>
      </c>
      <c r="K327" s="11">
        <f>'VIS STOP cijfers'!K80</f>
        <v>0</v>
      </c>
      <c r="L327" s="11">
        <f>'VIS STOP cijfers'!L80</f>
        <v>0</v>
      </c>
      <c r="M327" s="11">
        <f>'VIS STOP cijfers'!M80</f>
        <v>0</v>
      </c>
      <c r="N327" s="11">
        <f>'VIS STOP cijfers'!N80</f>
        <v>0</v>
      </c>
      <c r="O327" s="11">
        <f>'VIS STOP cijfers'!O80</f>
        <v>0</v>
      </c>
      <c r="P327" s="11">
        <f>'VIS STOP cijfers'!P80</f>
        <v>0</v>
      </c>
      <c r="Q327" s="26">
        <f>'VIS STOP cijfers'!Q80</f>
        <v>50</v>
      </c>
      <c r="R327" s="15">
        <f>'VIS STOP cijfers'!R80</f>
        <v>0</v>
      </c>
      <c r="S327" s="11">
        <f>'VIS STOP cijfers'!S80</f>
        <v>0</v>
      </c>
      <c r="T327" s="11">
        <f>'VIS STOP cijfers'!T80</f>
        <v>50</v>
      </c>
      <c r="U327" s="11">
        <f>'VIS STOP cijfers'!U80</f>
        <v>0</v>
      </c>
      <c r="V327" s="11">
        <f>'VIS STOP cijfers'!V80</f>
        <v>0</v>
      </c>
      <c r="W327" s="11">
        <f>'VIS STOP cijfers'!W80</f>
        <v>0</v>
      </c>
      <c r="X327" s="11">
        <f>'VIS STOP cijfers'!X80</f>
        <v>0</v>
      </c>
      <c r="Y327" s="11">
        <f>'VIS STOP cijfers'!Y80</f>
        <v>0</v>
      </c>
      <c r="Z327" s="49">
        <f>'VIS STOP cijfers'!Z80</f>
        <v>50</v>
      </c>
      <c r="AA327" s="11">
        <f>'VIS STOP cijfers'!AA80</f>
        <v>50</v>
      </c>
      <c r="AB327" s="11">
        <f>'VIS STOP cijfers'!AB80</f>
        <v>0</v>
      </c>
      <c r="AC327" s="11">
        <f>'VIS STOP cijfers'!AC80</f>
        <v>0</v>
      </c>
      <c r="AD327" s="11">
        <f>'VIS STOP cijfers'!AD80</f>
        <v>0</v>
      </c>
      <c r="AE327" s="11">
        <f>'VIS STOP cijfers'!AE80</f>
        <v>0</v>
      </c>
      <c r="AF327" s="11">
        <f>'VIS STOP cijfers'!AF80</f>
        <v>0</v>
      </c>
      <c r="AG327" s="49">
        <f>'VIS STOP cijfers'!AG80</f>
        <v>0</v>
      </c>
      <c r="AH327" s="11">
        <f>'VIS STOP cijfers'!AH80</f>
        <v>0</v>
      </c>
      <c r="AI327" s="11">
        <f>'VIS STOP cijfers'!AI80</f>
        <v>0</v>
      </c>
      <c r="AJ327" s="11">
        <f>'VIS STOP cijfers'!AJ80</f>
        <v>50</v>
      </c>
      <c r="AK327" s="11">
        <f>'VIS STOP cijfers'!AK80</f>
        <v>0</v>
      </c>
      <c r="AL327" s="49">
        <f>'VIS STOP cijfers'!AL80</f>
        <v>0</v>
      </c>
      <c r="AM327" s="11">
        <f>'VIS STOP cijfers'!AM80</f>
        <v>0</v>
      </c>
      <c r="AN327" s="11">
        <f>'VIS STOP cijfers'!AN80</f>
        <v>0</v>
      </c>
      <c r="AO327" s="11">
        <f>'VIS STOP cijfers'!AO80</f>
        <v>0</v>
      </c>
      <c r="AP327" s="11">
        <f>'VIS STOP cijfers'!AP80</f>
        <v>0</v>
      </c>
      <c r="AQ327" s="11">
        <f>'VIS STOP cijfers'!AQ80</f>
        <v>0</v>
      </c>
      <c r="AR327" s="49">
        <f>'VIS STOP cijfers'!AR80</f>
        <v>0</v>
      </c>
      <c r="AS327" s="11">
        <f>'VIS STOP cijfers'!AS80</f>
        <v>0</v>
      </c>
      <c r="AT327" s="11">
        <f>'VIS STOP cijfers'!AT80</f>
        <v>0</v>
      </c>
      <c r="AU327" s="11">
        <f>'VIS STOP cijfers'!AU80</f>
        <v>0</v>
      </c>
      <c r="AV327" s="11">
        <f>'VIS STOP cijfers'!AV80</f>
        <v>0</v>
      </c>
      <c r="AW327" s="11">
        <f>'VIS STOP cijfers'!AW80</f>
        <v>0</v>
      </c>
      <c r="AX327" s="11">
        <f>'VIS STOP cijfers'!AX80</f>
        <v>0</v>
      </c>
      <c r="AY327" s="11">
        <f>'VIS STOP cijfers'!AY80</f>
        <v>0</v>
      </c>
      <c r="AZ327" s="11">
        <f>'VIS STOP cijfers'!AZ80</f>
        <v>0</v>
      </c>
      <c r="BA327" s="11">
        <f>'VIS STOP cijfers'!BA80</f>
        <v>0</v>
      </c>
      <c r="BB327" s="11">
        <f>'VIS STOP cijfers'!BB80</f>
        <v>0</v>
      </c>
      <c r="BC327" s="49">
        <f>'VIS STOP cijfers'!BC80</f>
        <v>0</v>
      </c>
      <c r="BD327" s="11">
        <f>'VIS STOP cijfers'!BD80</f>
        <v>0</v>
      </c>
      <c r="BE327" s="11">
        <f>'VIS STOP cijfers'!BE80</f>
        <v>0</v>
      </c>
      <c r="BF327" s="11">
        <f>'VIS STOP cijfers'!BF80</f>
        <v>0</v>
      </c>
      <c r="BG327" s="11">
        <f>'VIS STOP cijfers'!BG80</f>
        <v>0</v>
      </c>
      <c r="BH327" s="11">
        <f>'VIS STOP cijfers'!BH80</f>
        <v>0</v>
      </c>
      <c r="BI327" s="11">
        <f>'VIS STOP cijfers'!BI80</f>
        <v>0</v>
      </c>
      <c r="BJ327" s="11">
        <f>'VIS STOP cijfers'!BJ80</f>
        <v>0</v>
      </c>
      <c r="BK327" s="49">
        <f>'VIS STOP cijfers'!BK80</f>
        <v>0</v>
      </c>
      <c r="BL327" s="11">
        <f>'VIS STOP cijfers'!BL80</f>
        <v>0</v>
      </c>
      <c r="BM327" s="11">
        <f>'VIS STOP cijfers'!BM80</f>
        <v>0</v>
      </c>
      <c r="BN327" s="11">
        <f>'VIS STOP cijfers'!BN80</f>
        <v>0</v>
      </c>
      <c r="BO327" s="11">
        <f>'VIS STOP cijfers'!BO80</f>
        <v>0</v>
      </c>
      <c r="BP327" s="11">
        <f>'VIS STOP cijfers'!BP80</f>
        <v>0</v>
      </c>
      <c r="BQ327" s="49">
        <f>'VIS STOP cijfers'!BQ80</f>
        <v>0</v>
      </c>
      <c r="BR327" s="11">
        <f>'VIS STOP cijfers'!BR80</f>
        <v>0</v>
      </c>
      <c r="BS327" s="11">
        <f>'VIS STOP cijfers'!BS80</f>
        <v>0</v>
      </c>
      <c r="BT327" s="11">
        <f>'VIS STOP cijfers'!BT80</f>
        <v>0</v>
      </c>
      <c r="BU327" s="11">
        <f>'VIS STOP cijfers'!BU80</f>
        <v>0</v>
      </c>
      <c r="BV327" s="11">
        <f>'VIS STOP cijfers'!BV80</f>
        <v>0</v>
      </c>
      <c r="BW327" s="11">
        <f>'VIS STOP cijfers'!BW80</f>
        <v>0</v>
      </c>
      <c r="BX327" s="47">
        <f>'VIS STOP cijfers'!BX80</f>
        <v>0</v>
      </c>
      <c r="BY327" s="49">
        <f>'VIS STOP cijfers'!BY80</f>
        <v>50</v>
      </c>
      <c r="BZ327" s="11">
        <f>'VIS STOP cijfers'!BZ80</f>
        <v>0</v>
      </c>
      <c r="CA327" s="11">
        <f>'VIS STOP cijfers'!CA80</f>
        <v>0</v>
      </c>
      <c r="CB327" s="11">
        <f>'VIS STOP cijfers'!CB80</f>
        <v>0</v>
      </c>
      <c r="CC327" s="11">
        <f>'VIS STOP cijfers'!CC80</f>
        <v>0</v>
      </c>
      <c r="CD327" s="11">
        <f>'VIS STOP cijfers'!CD80</f>
        <v>0</v>
      </c>
      <c r="CE327" s="11">
        <f>'VIS STOP cijfers'!CE80</f>
        <v>0</v>
      </c>
      <c r="CF327" s="11">
        <f>'VIS STOP cijfers'!CF80</f>
        <v>0</v>
      </c>
      <c r="CG327" s="11">
        <f>'VIS STOP cijfers'!CG80</f>
        <v>0</v>
      </c>
      <c r="CH327" s="11">
        <f>'VIS STOP cijfers'!CH80</f>
        <v>0</v>
      </c>
      <c r="CI327" s="11">
        <f>'VIS STOP cijfers'!CI80</f>
        <v>0</v>
      </c>
      <c r="CJ327" s="11">
        <f>'VIS STOP cijfers'!CJ80</f>
        <v>0</v>
      </c>
      <c r="CK327" s="11">
        <f>'VIS STOP cijfers'!CK80</f>
        <v>0</v>
      </c>
      <c r="CL327" s="49">
        <f>'VIS STOP cijfers'!CL80</f>
        <v>0</v>
      </c>
      <c r="CM327" s="11">
        <f>'VIS STOP cijfers'!CM80</f>
        <v>0</v>
      </c>
      <c r="CN327" s="11">
        <f>'VIS STOP cijfers'!CN80</f>
        <v>0</v>
      </c>
      <c r="CO327" s="11">
        <f>'VIS STOP cijfers'!CO80</f>
        <v>0</v>
      </c>
      <c r="CP327" s="11">
        <f>'VIS STOP cijfers'!CP80</f>
        <v>0</v>
      </c>
      <c r="CQ327" s="11">
        <f>'VIS STOP cijfers'!CQ80</f>
        <v>0</v>
      </c>
      <c r="CR327" s="11">
        <f>'VIS STOP cijfers'!CR80</f>
        <v>0</v>
      </c>
      <c r="CS327" s="11">
        <f>'VIS STOP cijfers'!CS80</f>
        <v>0</v>
      </c>
      <c r="CT327" s="11">
        <f>'VIS STOP cijfers'!CT80</f>
        <v>0</v>
      </c>
      <c r="CU327" s="11">
        <f>'VIS STOP cijfers'!CU80</f>
        <v>0</v>
      </c>
      <c r="CV327" s="11">
        <f>'VIS STOP cijfers'!CV80</f>
        <v>0</v>
      </c>
      <c r="CW327" s="11">
        <f>'VIS STOP cijfers'!CW80</f>
        <v>0</v>
      </c>
      <c r="CX327" s="11">
        <f>'VIS STOP cijfers'!CX80</f>
        <v>0</v>
      </c>
      <c r="CY327" s="26">
        <f>'VIS STOP cijfers'!CY80</f>
        <v>0</v>
      </c>
      <c r="CZ327" s="11">
        <f>'VIS STOP cijfers'!CZ80</f>
        <v>0</v>
      </c>
      <c r="DA327" s="11">
        <f>'VIS STOP cijfers'!DA80</f>
        <v>0</v>
      </c>
      <c r="DB327" s="11">
        <f>'VIS STOP cijfers'!DB80</f>
        <v>0</v>
      </c>
      <c r="DC327" s="11">
        <f>'VIS STOP cijfers'!DC80</f>
        <v>0</v>
      </c>
      <c r="DD327" s="11">
        <f>'VIS STOP cijfers'!DD80</f>
        <v>0</v>
      </c>
      <c r="DE327" s="11">
        <f>'VIS STOP cijfers'!DE80</f>
        <v>0</v>
      </c>
      <c r="DF327" s="11">
        <f>'VIS STOP cijfers'!DF80</f>
        <v>0</v>
      </c>
      <c r="DG327" s="11">
        <f>'VIS STOP cijfers'!DG80</f>
        <v>0</v>
      </c>
      <c r="DH327" s="11">
        <f>'VIS STOP cijfers'!DH80</f>
        <v>0</v>
      </c>
      <c r="DI327" s="11">
        <f>'VIS STOP cijfers'!DI80</f>
        <v>0</v>
      </c>
      <c r="DJ327" s="11">
        <f>'VIS STOP cijfers'!DJ80</f>
        <v>0</v>
      </c>
      <c r="DK327" s="11">
        <f>'VIS STOP cijfers'!DK80</f>
        <v>0</v>
      </c>
      <c r="DL327" s="26">
        <f>'VIS STOP cijfers'!DL80</f>
        <v>0</v>
      </c>
    </row>
    <row r="328" spans="1:116" s="165" customFormat="1">
      <c r="A328" s="47">
        <f>'VIS STOP cijfers'!A81</f>
        <v>0</v>
      </c>
      <c r="B328" s="49" t="str">
        <f>'VIS STOP cijfers'!B81</f>
        <v>ISWE/ISWD/WHNT</v>
      </c>
      <c r="C328" s="4" t="str">
        <f>'VIS STOP cijfers'!C81</f>
        <v>Visketen</v>
      </c>
      <c r="D328" s="4" t="str">
        <f>'VIS STOP cijfers'!D81</f>
        <v>VIS Voedselveiligheid retribueerbaar DERDEN</v>
      </c>
      <c r="E328" s="4" t="str">
        <f>'VIS STOP cijfers'!E81</f>
        <v>Reguliere workflow</v>
      </c>
      <c r="F328" s="5" t="str">
        <f>'VIS STOP cijfers'!F81</f>
        <v>Derden</v>
      </c>
      <c r="G328" s="4">
        <f>'VIS STOP cijfers'!G81</f>
        <v>0</v>
      </c>
      <c r="H328" s="15">
        <f>'VIS STOP cijfers'!H81</f>
        <v>8195</v>
      </c>
      <c r="I328" s="625">
        <f>'VIS STOP cijfers'!I81</f>
        <v>0</v>
      </c>
      <c r="J328" s="11">
        <f>'VIS STOP cijfers'!J81</f>
        <v>0</v>
      </c>
      <c r="K328" s="11">
        <f>'VIS STOP cijfers'!K81</f>
        <v>0</v>
      </c>
      <c r="L328" s="11">
        <f>'VIS STOP cijfers'!L81</f>
        <v>0</v>
      </c>
      <c r="M328" s="11">
        <f>'VIS STOP cijfers'!M81</f>
        <v>0</v>
      </c>
      <c r="N328" s="11">
        <f>'VIS STOP cijfers'!N81</f>
        <v>0</v>
      </c>
      <c r="O328" s="11">
        <f>'VIS STOP cijfers'!O81</f>
        <v>0</v>
      </c>
      <c r="P328" s="11">
        <f>'VIS STOP cijfers'!P81</f>
        <v>0</v>
      </c>
      <c r="Q328" s="26">
        <f>'VIS STOP cijfers'!Q81</f>
        <v>8195</v>
      </c>
      <c r="R328" s="15">
        <f>'VIS STOP cijfers'!R81</f>
        <v>0</v>
      </c>
      <c r="S328" s="11">
        <f>'VIS STOP cijfers'!S81</f>
        <v>0</v>
      </c>
      <c r="T328" s="11">
        <f>'VIS STOP cijfers'!T81</f>
        <v>8195</v>
      </c>
      <c r="U328" s="11">
        <f>'VIS STOP cijfers'!U81</f>
        <v>0</v>
      </c>
      <c r="V328" s="11">
        <f>'VIS STOP cijfers'!V81</f>
        <v>0</v>
      </c>
      <c r="W328" s="11">
        <f>'VIS STOP cijfers'!W81</f>
        <v>0</v>
      </c>
      <c r="X328" s="11">
        <f>'VIS STOP cijfers'!X81</f>
        <v>0</v>
      </c>
      <c r="Y328" s="11">
        <f>'VIS STOP cijfers'!Y81</f>
        <v>0</v>
      </c>
      <c r="Z328" s="49">
        <f>'VIS STOP cijfers'!Z81</f>
        <v>8195</v>
      </c>
      <c r="AA328" s="11">
        <f>'VIS STOP cijfers'!AA81</f>
        <v>0</v>
      </c>
      <c r="AB328" s="11">
        <f>'VIS STOP cijfers'!AB81</f>
        <v>0</v>
      </c>
      <c r="AC328" s="11">
        <f>'VIS STOP cijfers'!AC81</f>
        <v>0</v>
      </c>
      <c r="AD328" s="11">
        <f>'VIS STOP cijfers'!AD81</f>
        <v>8195</v>
      </c>
      <c r="AE328" s="11">
        <f>'VIS STOP cijfers'!AE81</f>
        <v>0</v>
      </c>
      <c r="AF328" s="11">
        <f>'VIS STOP cijfers'!AF81</f>
        <v>0</v>
      </c>
      <c r="AG328" s="49">
        <f>'VIS STOP cijfers'!AG81</f>
        <v>0</v>
      </c>
      <c r="AH328" s="11">
        <f>'VIS STOP cijfers'!AH81</f>
        <v>0</v>
      </c>
      <c r="AI328" s="11">
        <f>'VIS STOP cijfers'!AI81</f>
        <v>0</v>
      </c>
      <c r="AJ328" s="11">
        <f>'VIS STOP cijfers'!AJ81</f>
        <v>0</v>
      </c>
      <c r="AK328" s="11">
        <f>'VIS STOP cijfers'!AK81</f>
        <v>0</v>
      </c>
      <c r="AL328" s="49">
        <f>'VIS STOP cijfers'!AL81</f>
        <v>0</v>
      </c>
      <c r="AM328" s="11">
        <f>'VIS STOP cijfers'!AM81</f>
        <v>0</v>
      </c>
      <c r="AN328" s="11">
        <f>'VIS STOP cijfers'!AN81</f>
        <v>2049</v>
      </c>
      <c r="AO328" s="11">
        <f>'VIS STOP cijfers'!AO81</f>
        <v>2049</v>
      </c>
      <c r="AP328" s="11">
        <f>'VIS STOP cijfers'!AP81</f>
        <v>2049</v>
      </c>
      <c r="AQ328" s="11">
        <f>'VIS STOP cijfers'!AQ81</f>
        <v>2048</v>
      </c>
      <c r="AR328" s="49">
        <f>'VIS STOP cijfers'!AR81</f>
        <v>0</v>
      </c>
      <c r="AS328" s="11">
        <f>'VIS STOP cijfers'!AS81</f>
        <v>0</v>
      </c>
      <c r="AT328" s="11">
        <f>'VIS STOP cijfers'!AT81</f>
        <v>0</v>
      </c>
      <c r="AU328" s="11">
        <f>'VIS STOP cijfers'!AU81</f>
        <v>0</v>
      </c>
      <c r="AV328" s="11">
        <f>'VIS STOP cijfers'!AV81</f>
        <v>0</v>
      </c>
      <c r="AW328" s="11">
        <f>'VIS STOP cijfers'!AW81</f>
        <v>0</v>
      </c>
      <c r="AX328" s="11">
        <f>'VIS STOP cijfers'!AX81</f>
        <v>0</v>
      </c>
      <c r="AY328" s="11">
        <f>'VIS STOP cijfers'!AY81</f>
        <v>0</v>
      </c>
      <c r="AZ328" s="11">
        <f>'VIS STOP cijfers'!AZ81</f>
        <v>0</v>
      </c>
      <c r="BA328" s="11">
        <f>'VIS STOP cijfers'!BA81</f>
        <v>0</v>
      </c>
      <c r="BB328" s="11">
        <f>'VIS STOP cijfers'!BB81</f>
        <v>0</v>
      </c>
      <c r="BC328" s="49">
        <f>'VIS STOP cijfers'!BC81</f>
        <v>0</v>
      </c>
      <c r="BD328" s="11">
        <f>'VIS STOP cijfers'!BD81</f>
        <v>0</v>
      </c>
      <c r="BE328" s="11">
        <f>'VIS STOP cijfers'!BE81</f>
        <v>0</v>
      </c>
      <c r="BF328" s="11">
        <f>'VIS STOP cijfers'!BF81</f>
        <v>0</v>
      </c>
      <c r="BG328" s="11">
        <f>'VIS STOP cijfers'!BG81</f>
        <v>0</v>
      </c>
      <c r="BH328" s="11">
        <f>'VIS STOP cijfers'!BH81</f>
        <v>0</v>
      </c>
      <c r="BI328" s="11">
        <f>'VIS STOP cijfers'!BI81</f>
        <v>0</v>
      </c>
      <c r="BJ328" s="11">
        <f>'VIS STOP cijfers'!BJ81</f>
        <v>0</v>
      </c>
      <c r="BK328" s="49">
        <f>'VIS STOP cijfers'!BK81</f>
        <v>0</v>
      </c>
      <c r="BL328" s="11">
        <f>'VIS STOP cijfers'!BL81</f>
        <v>0</v>
      </c>
      <c r="BM328" s="11">
        <f>'VIS STOP cijfers'!BM81</f>
        <v>0</v>
      </c>
      <c r="BN328" s="11">
        <f>'VIS STOP cijfers'!BN81</f>
        <v>0</v>
      </c>
      <c r="BO328" s="11">
        <f>'VIS STOP cijfers'!BO81</f>
        <v>0</v>
      </c>
      <c r="BP328" s="11">
        <f>'VIS STOP cijfers'!BP81</f>
        <v>0</v>
      </c>
      <c r="BQ328" s="49">
        <f>'VIS STOP cijfers'!BQ81</f>
        <v>0</v>
      </c>
      <c r="BR328" s="11">
        <f>'VIS STOP cijfers'!BR81</f>
        <v>0</v>
      </c>
      <c r="BS328" s="11">
        <f>'VIS STOP cijfers'!BS81</f>
        <v>0</v>
      </c>
      <c r="BT328" s="11">
        <f>'VIS STOP cijfers'!BT81</f>
        <v>0</v>
      </c>
      <c r="BU328" s="11">
        <f>'VIS STOP cijfers'!BU81</f>
        <v>0</v>
      </c>
      <c r="BV328" s="11">
        <f>'VIS STOP cijfers'!BV81</f>
        <v>0</v>
      </c>
      <c r="BW328" s="11">
        <f>'VIS STOP cijfers'!BW81</f>
        <v>0</v>
      </c>
      <c r="BX328" s="47">
        <f>'VIS STOP cijfers'!BX81</f>
        <v>0</v>
      </c>
      <c r="BY328" s="49">
        <f>'VIS STOP cijfers'!BY81</f>
        <v>8195</v>
      </c>
      <c r="BZ328" s="11">
        <f>'VIS STOP cijfers'!BZ81</f>
        <v>0</v>
      </c>
      <c r="CA328" s="11">
        <f>'VIS STOP cijfers'!CA81</f>
        <v>0</v>
      </c>
      <c r="CB328" s="11">
        <f>'VIS STOP cijfers'!CB81</f>
        <v>0</v>
      </c>
      <c r="CC328" s="11">
        <f>'VIS STOP cijfers'!CC81</f>
        <v>0</v>
      </c>
      <c r="CD328" s="11">
        <f>'VIS STOP cijfers'!CD81</f>
        <v>0</v>
      </c>
      <c r="CE328" s="11">
        <f>'VIS STOP cijfers'!CE81</f>
        <v>0</v>
      </c>
      <c r="CF328" s="11">
        <f>'VIS STOP cijfers'!CF81</f>
        <v>0</v>
      </c>
      <c r="CG328" s="11">
        <f>'VIS STOP cijfers'!CG81</f>
        <v>0</v>
      </c>
      <c r="CH328" s="11">
        <f>'VIS STOP cijfers'!CH81</f>
        <v>0</v>
      </c>
      <c r="CI328" s="11">
        <f>'VIS STOP cijfers'!CI81</f>
        <v>0</v>
      </c>
      <c r="CJ328" s="11">
        <f>'VIS STOP cijfers'!CJ81</f>
        <v>0</v>
      </c>
      <c r="CK328" s="11">
        <f>'VIS STOP cijfers'!CK81</f>
        <v>0</v>
      </c>
      <c r="CL328" s="49">
        <f>'VIS STOP cijfers'!CL81</f>
        <v>0</v>
      </c>
      <c r="CM328" s="11">
        <f>'VIS STOP cijfers'!CM81</f>
        <v>0</v>
      </c>
      <c r="CN328" s="11">
        <f>'VIS STOP cijfers'!CN81</f>
        <v>0</v>
      </c>
      <c r="CO328" s="11">
        <f>'VIS STOP cijfers'!CO81</f>
        <v>0</v>
      </c>
      <c r="CP328" s="11">
        <f>'VIS STOP cijfers'!CP81</f>
        <v>0</v>
      </c>
      <c r="CQ328" s="11">
        <f>'VIS STOP cijfers'!CQ81</f>
        <v>0</v>
      </c>
      <c r="CR328" s="11">
        <f>'VIS STOP cijfers'!CR81</f>
        <v>0</v>
      </c>
      <c r="CS328" s="11">
        <f>'VIS STOP cijfers'!CS81</f>
        <v>0</v>
      </c>
      <c r="CT328" s="11">
        <f>'VIS STOP cijfers'!CT81</f>
        <v>0</v>
      </c>
      <c r="CU328" s="11">
        <f>'VIS STOP cijfers'!CU81</f>
        <v>0</v>
      </c>
      <c r="CV328" s="11">
        <f>'VIS STOP cijfers'!CV81</f>
        <v>0</v>
      </c>
      <c r="CW328" s="11">
        <f>'VIS STOP cijfers'!CW81</f>
        <v>0</v>
      </c>
      <c r="CX328" s="11">
        <f>'VIS STOP cijfers'!CX81</f>
        <v>0</v>
      </c>
      <c r="CY328" s="26">
        <f>'VIS STOP cijfers'!CY81</f>
        <v>0</v>
      </c>
      <c r="CZ328" s="11">
        <f>'VIS STOP cijfers'!CZ81</f>
        <v>0</v>
      </c>
      <c r="DA328" s="11">
        <f>'VIS STOP cijfers'!DA81</f>
        <v>0</v>
      </c>
      <c r="DB328" s="11">
        <f>'VIS STOP cijfers'!DB81</f>
        <v>0</v>
      </c>
      <c r="DC328" s="11">
        <f>'VIS STOP cijfers'!DC81</f>
        <v>0</v>
      </c>
      <c r="DD328" s="11">
        <f>'VIS STOP cijfers'!DD81</f>
        <v>0</v>
      </c>
      <c r="DE328" s="11">
        <f>'VIS STOP cijfers'!DE81</f>
        <v>0</v>
      </c>
      <c r="DF328" s="11">
        <f>'VIS STOP cijfers'!DF81</f>
        <v>0</v>
      </c>
      <c r="DG328" s="11">
        <f>'VIS STOP cijfers'!DG81</f>
        <v>0</v>
      </c>
      <c r="DH328" s="11">
        <f>'VIS STOP cijfers'!DH81</f>
        <v>0</v>
      </c>
      <c r="DI328" s="11">
        <f>'VIS STOP cijfers'!DI81</f>
        <v>0</v>
      </c>
      <c r="DJ328" s="11">
        <f>'VIS STOP cijfers'!DJ81</f>
        <v>0</v>
      </c>
      <c r="DK328" s="11">
        <f>'VIS STOP cijfers'!DK81</f>
        <v>0</v>
      </c>
      <c r="DL328" s="26">
        <f>'VIS STOP cijfers'!DL81</f>
        <v>0</v>
      </c>
    </row>
    <row r="329" spans="1:116" s="165" customFormat="1" ht="13.8" thickBot="1">
      <c r="A329" s="47">
        <f>'VIS STOP cijfers'!A82</f>
        <v>0</v>
      </c>
      <c r="B329" s="49">
        <f>'VIS STOP cijfers'!B82</f>
        <v>0</v>
      </c>
      <c r="C329" s="4" t="str">
        <f>'VIS STOP cijfers'!C82</f>
        <v>Visketen</v>
      </c>
      <c r="D329" s="4" t="str">
        <f>'VIS STOP cijfers'!D82</f>
        <v>VIS Voedselveiligheid retribueerbaar DERDEN</v>
      </c>
      <c r="E329" s="519" t="str">
        <f>'VIS STOP cijfers'!E82</f>
        <v>Realisatie aanbevelingen FVO 2014</v>
      </c>
      <c r="F329" s="5" t="str">
        <f>'VIS STOP cijfers'!F82</f>
        <v>Derden</v>
      </c>
      <c r="G329" s="4">
        <f>'VIS STOP cijfers'!G82</f>
        <v>0</v>
      </c>
      <c r="H329" s="520" t="str">
        <f>'VIS STOP cijfers'!H82</f>
        <v>pm</v>
      </c>
      <c r="I329" s="627" t="str">
        <f>'VIS STOP cijfers'!I82</f>
        <v>vws? Geen uren toegekend</v>
      </c>
      <c r="J329" s="519">
        <f>'VIS STOP cijfers'!J82</f>
        <v>0</v>
      </c>
      <c r="K329" s="519">
        <f>'VIS STOP cijfers'!K82</f>
        <v>0</v>
      </c>
      <c r="L329" s="519">
        <f>'VIS STOP cijfers'!L82</f>
        <v>0</v>
      </c>
      <c r="M329" s="11">
        <f>'VIS STOP cijfers'!M82</f>
        <v>0</v>
      </c>
      <c r="N329" s="11">
        <f>'VIS STOP cijfers'!N82</f>
        <v>0</v>
      </c>
      <c r="O329" s="11">
        <f>'VIS STOP cijfers'!O82</f>
        <v>0</v>
      </c>
      <c r="P329" s="11">
        <f>'VIS STOP cijfers'!P82</f>
        <v>0</v>
      </c>
      <c r="Q329" s="26">
        <f>'VIS STOP cijfers'!Q82</f>
        <v>0</v>
      </c>
      <c r="R329" s="15">
        <f>'VIS STOP cijfers'!R82</f>
        <v>0</v>
      </c>
      <c r="S329" s="11">
        <f>'VIS STOP cijfers'!S82</f>
        <v>0</v>
      </c>
      <c r="T329" s="11">
        <f>'VIS STOP cijfers'!T82</f>
        <v>0</v>
      </c>
      <c r="U329" s="11">
        <f>'VIS STOP cijfers'!U82</f>
        <v>0</v>
      </c>
      <c r="V329" s="11">
        <f>'VIS STOP cijfers'!V82</f>
        <v>0</v>
      </c>
      <c r="W329" s="11">
        <f>'VIS STOP cijfers'!W82</f>
        <v>0</v>
      </c>
      <c r="X329" s="11">
        <f>'VIS STOP cijfers'!X82</f>
        <v>0</v>
      </c>
      <c r="Y329" s="11">
        <f>'VIS STOP cijfers'!Y82</f>
        <v>0</v>
      </c>
      <c r="Z329" s="49">
        <f>'VIS STOP cijfers'!Z82</f>
        <v>0</v>
      </c>
      <c r="AA329" s="11">
        <f>'VIS STOP cijfers'!AA82</f>
        <v>0</v>
      </c>
      <c r="AB329" s="11">
        <f>'VIS STOP cijfers'!AB82</f>
        <v>0</v>
      </c>
      <c r="AC329" s="11">
        <f>'VIS STOP cijfers'!AC82</f>
        <v>0</v>
      </c>
      <c r="AD329" s="11">
        <f>'VIS STOP cijfers'!AD82</f>
        <v>0</v>
      </c>
      <c r="AE329" s="11">
        <f>'VIS STOP cijfers'!AE82</f>
        <v>0</v>
      </c>
      <c r="AF329" s="11">
        <f>'VIS STOP cijfers'!AF82</f>
        <v>0</v>
      </c>
      <c r="AG329" s="49">
        <f>'VIS STOP cijfers'!AG82</f>
        <v>0</v>
      </c>
      <c r="AH329" s="11">
        <f>'VIS STOP cijfers'!AH82</f>
        <v>0</v>
      </c>
      <c r="AI329" s="11">
        <f>'VIS STOP cijfers'!AI82</f>
        <v>0</v>
      </c>
      <c r="AJ329" s="11">
        <f>'VIS STOP cijfers'!AJ82</f>
        <v>0</v>
      </c>
      <c r="AK329" s="11">
        <f>'VIS STOP cijfers'!AK82</f>
        <v>0</v>
      </c>
      <c r="AL329" s="49">
        <f>'VIS STOP cijfers'!AL82</f>
        <v>0</v>
      </c>
      <c r="AM329" s="11">
        <f>'VIS STOP cijfers'!AM82</f>
        <v>0</v>
      </c>
      <c r="AN329" s="11">
        <f>'VIS STOP cijfers'!AN82</f>
        <v>0</v>
      </c>
      <c r="AO329" s="11">
        <f>'VIS STOP cijfers'!AO82</f>
        <v>0</v>
      </c>
      <c r="AP329" s="11">
        <f>'VIS STOP cijfers'!AP82</f>
        <v>0</v>
      </c>
      <c r="AQ329" s="11">
        <f>'VIS STOP cijfers'!AQ82</f>
        <v>0</v>
      </c>
      <c r="AR329" s="49">
        <f>'VIS STOP cijfers'!AR82</f>
        <v>0</v>
      </c>
      <c r="AS329" s="11">
        <f>'VIS STOP cijfers'!AS82</f>
        <v>0</v>
      </c>
      <c r="AT329" s="11">
        <f>'VIS STOP cijfers'!AT82</f>
        <v>0</v>
      </c>
      <c r="AU329" s="11">
        <f>'VIS STOP cijfers'!AU82</f>
        <v>0</v>
      </c>
      <c r="AV329" s="11">
        <f>'VIS STOP cijfers'!AV82</f>
        <v>0</v>
      </c>
      <c r="AW329" s="11">
        <f>'VIS STOP cijfers'!AW82</f>
        <v>0</v>
      </c>
      <c r="AX329" s="11">
        <f>'VIS STOP cijfers'!AX82</f>
        <v>0</v>
      </c>
      <c r="AY329" s="11">
        <f>'VIS STOP cijfers'!AY82</f>
        <v>0</v>
      </c>
      <c r="AZ329" s="11">
        <f>'VIS STOP cijfers'!AZ82</f>
        <v>0</v>
      </c>
      <c r="BA329" s="11">
        <f>'VIS STOP cijfers'!BA82</f>
        <v>0</v>
      </c>
      <c r="BB329" s="11">
        <f>'VIS STOP cijfers'!BB82</f>
        <v>0</v>
      </c>
      <c r="BC329" s="49">
        <f>'VIS STOP cijfers'!BC82</f>
        <v>0</v>
      </c>
      <c r="BD329" s="11">
        <f>'VIS STOP cijfers'!BD82</f>
        <v>0</v>
      </c>
      <c r="BE329" s="11">
        <f>'VIS STOP cijfers'!BE82</f>
        <v>0</v>
      </c>
      <c r="BF329" s="11">
        <f>'VIS STOP cijfers'!BF82</f>
        <v>0</v>
      </c>
      <c r="BG329" s="11">
        <f>'VIS STOP cijfers'!BG82</f>
        <v>0</v>
      </c>
      <c r="BH329" s="11">
        <f>'VIS STOP cijfers'!BH82</f>
        <v>0</v>
      </c>
      <c r="BI329" s="11">
        <f>'VIS STOP cijfers'!BI82</f>
        <v>0</v>
      </c>
      <c r="BJ329" s="11">
        <f>'VIS STOP cijfers'!BJ82</f>
        <v>0</v>
      </c>
      <c r="BK329" s="49">
        <f>'VIS STOP cijfers'!BK82</f>
        <v>0</v>
      </c>
      <c r="BL329" s="11">
        <f>'VIS STOP cijfers'!BL82</f>
        <v>0</v>
      </c>
      <c r="BM329" s="11">
        <f>'VIS STOP cijfers'!BM82</f>
        <v>0</v>
      </c>
      <c r="BN329" s="11">
        <f>'VIS STOP cijfers'!BN82</f>
        <v>0</v>
      </c>
      <c r="BO329" s="11">
        <f>'VIS STOP cijfers'!BO82</f>
        <v>0</v>
      </c>
      <c r="BP329" s="11">
        <f>'VIS STOP cijfers'!BP82</f>
        <v>0</v>
      </c>
      <c r="BQ329" s="49">
        <f>'VIS STOP cijfers'!BQ82</f>
        <v>0</v>
      </c>
      <c r="BR329" s="11">
        <f>'VIS STOP cijfers'!BR82</f>
        <v>0</v>
      </c>
      <c r="BS329" s="11">
        <f>'VIS STOP cijfers'!BS82</f>
        <v>0</v>
      </c>
      <c r="BT329" s="11">
        <f>'VIS STOP cijfers'!BT82</f>
        <v>0</v>
      </c>
      <c r="BU329" s="11">
        <f>'VIS STOP cijfers'!BU82</f>
        <v>0</v>
      </c>
      <c r="BV329" s="11">
        <f>'VIS STOP cijfers'!BV82</f>
        <v>0</v>
      </c>
      <c r="BW329" s="11">
        <f>'VIS STOP cijfers'!BW82</f>
        <v>0</v>
      </c>
      <c r="BX329" s="47">
        <f>'VIS STOP cijfers'!BX82</f>
        <v>0</v>
      </c>
      <c r="BY329" s="49">
        <f>'VIS STOP cijfers'!BY82</f>
        <v>0</v>
      </c>
      <c r="BZ329" s="11">
        <f>'VIS STOP cijfers'!BZ82</f>
        <v>0</v>
      </c>
      <c r="CA329" s="11">
        <f>'VIS STOP cijfers'!CA82</f>
        <v>0</v>
      </c>
      <c r="CB329" s="11">
        <f>'VIS STOP cijfers'!CB82</f>
        <v>0</v>
      </c>
      <c r="CC329" s="11">
        <f>'VIS STOP cijfers'!CC82</f>
        <v>0</v>
      </c>
      <c r="CD329" s="11">
        <f>'VIS STOP cijfers'!CD82</f>
        <v>0</v>
      </c>
      <c r="CE329" s="11">
        <f>'VIS STOP cijfers'!CE82</f>
        <v>0</v>
      </c>
      <c r="CF329" s="11">
        <f>'VIS STOP cijfers'!CF82</f>
        <v>0</v>
      </c>
      <c r="CG329" s="11">
        <f>'VIS STOP cijfers'!CG82</f>
        <v>0</v>
      </c>
      <c r="CH329" s="11">
        <f>'VIS STOP cijfers'!CH82</f>
        <v>0</v>
      </c>
      <c r="CI329" s="11">
        <f>'VIS STOP cijfers'!CI82</f>
        <v>0</v>
      </c>
      <c r="CJ329" s="11">
        <f>'VIS STOP cijfers'!CJ82</f>
        <v>0</v>
      </c>
      <c r="CK329" s="11">
        <f>'VIS STOP cijfers'!CK82</f>
        <v>0</v>
      </c>
      <c r="CL329" s="49">
        <f>'VIS STOP cijfers'!CL82</f>
        <v>0</v>
      </c>
      <c r="CM329" s="11">
        <f>'VIS STOP cijfers'!CM82</f>
        <v>0</v>
      </c>
      <c r="CN329" s="11">
        <f>'VIS STOP cijfers'!CN82</f>
        <v>0</v>
      </c>
      <c r="CO329" s="11">
        <f>'VIS STOP cijfers'!CO82</f>
        <v>0</v>
      </c>
      <c r="CP329" s="11">
        <f>'VIS STOP cijfers'!CP82</f>
        <v>0</v>
      </c>
      <c r="CQ329" s="11">
        <f>'VIS STOP cijfers'!CQ82</f>
        <v>0</v>
      </c>
      <c r="CR329" s="11">
        <f>'VIS STOP cijfers'!CR82</f>
        <v>0</v>
      </c>
      <c r="CS329" s="11">
        <f>'VIS STOP cijfers'!CS82</f>
        <v>0</v>
      </c>
      <c r="CT329" s="11">
        <f>'VIS STOP cijfers'!CT82</f>
        <v>0</v>
      </c>
      <c r="CU329" s="11">
        <f>'VIS STOP cijfers'!CU82</f>
        <v>0</v>
      </c>
      <c r="CV329" s="11">
        <f>'VIS STOP cijfers'!CV82</f>
        <v>0</v>
      </c>
      <c r="CW329" s="11">
        <f>'VIS STOP cijfers'!CW82</f>
        <v>0</v>
      </c>
      <c r="CX329" s="11">
        <f>'VIS STOP cijfers'!CX82</f>
        <v>0</v>
      </c>
      <c r="CY329" s="26">
        <f>'VIS STOP cijfers'!CY82</f>
        <v>0</v>
      </c>
      <c r="CZ329" s="11">
        <f>'VIS STOP cijfers'!CZ82</f>
        <v>0</v>
      </c>
      <c r="DA329" s="11">
        <f>'VIS STOP cijfers'!DA82</f>
        <v>0</v>
      </c>
      <c r="DB329" s="11">
        <f>'VIS STOP cijfers'!DB82</f>
        <v>0</v>
      </c>
      <c r="DC329" s="11">
        <f>'VIS STOP cijfers'!DC82</f>
        <v>0</v>
      </c>
      <c r="DD329" s="11">
        <f>'VIS STOP cijfers'!DD82</f>
        <v>0</v>
      </c>
      <c r="DE329" s="11">
        <f>'VIS STOP cijfers'!DE82</f>
        <v>0</v>
      </c>
      <c r="DF329" s="11">
        <f>'VIS STOP cijfers'!DF82</f>
        <v>0</v>
      </c>
      <c r="DG329" s="11">
        <f>'VIS STOP cijfers'!DG82</f>
        <v>0</v>
      </c>
      <c r="DH329" s="11">
        <f>'VIS STOP cijfers'!DH82</f>
        <v>0</v>
      </c>
      <c r="DI329" s="11">
        <f>'VIS STOP cijfers'!DI82</f>
        <v>0</v>
      </c>
      <c r="DJ329" s="11">
        <f>'VIS STOP cijfers'!DJ82</f>
        <v>0</v>
      </c>
      <c r="DK329" s="11">
        <f>'VIS STOP cijfers'!DK82</f>
        <v>0</v>
      </c>
      <c r="DL329" s="26">
        <f>'VIS STOP cijfers'!DL82</f>
        <v>0</v>
      </c>
    </row>
    <row r="330" spans="1:116">
      <c r="A330" s="52">
        <f>'CV uitvoerend overige domeinen'!A3</f>
        <v>0</v>
      </c>
      <c r="B330" s="48">
        <f>'CV uitvoerend overige domeinen'!B3</f>
        <v>0</v>
      </c>
      <c r="C330" s="54" t="str">
        <f>'CV uitvoerend overige domeinen'!C3</f>
        <v>Dierenwelzijn</v>
      </c>
      <c r="D330" s="54" t="str">
        <f>'CV uitvoerend overige domeinen'!D3</f>
        <v>DW TU Doden van dieren op slachthuizen</v>
      </c>
      <c r="E330" s="54">
        <f>'CV uitvoerend overige domeinen'!E3</f>
        <v>0</v>
      </c>
      <c r="F330" s="60">
        <f>'CV uitvoerend overige domeinen'!F3</f>
        <v>0</v>
      </c>
      <c r="G330" s="54" t="str">
        <f>'CV uitvoerend overige domeinen'!G3</f>
        <v>DG Agro</v>
      </c>
      <c r="H330" s="21">
        <f>'CV uitvoerend overige domeinen'!H3</f>
        <v>200</v>
      </c>
      <c r="I330" s="14">
        <f>'CV uitvoerend overige domeinen'!I3</f>
        <v>0</v>
      </c>
      <c r="J330" s="14">
        <f>'CV uitvoerend overige domeinen'!J3</f>
        <v>0</v>
      </c>
      <c r="K330" s="14">
        <f>'CV uitvoerend overige domeinen'!K3</f>
        <v>0</v>
      </c>
      <c r="L330" s="14">
        <f>'CV uitvoerend overige domeinen'!L3</f>
        <v>0</v>
      </c>
      <c r="M330" s="14">
        <f>'CV uitvoerend overige domeinen'!M3</f>
        <v>0</v>
      </c>
      <c r="N330" s="14">
        <f>'CV uitvoerend overige domeinen'!N3</f>
        <v>0</v>
      </c>
      <c r="O330" s="14">
        <f>'CV uitvoerend overige domeinen'!O3</f>
        <v>0</v>
      </c>
      <c r="P330" s="14">
        <f>'CV uitvoerend overige domeinen'!P3</f>
        <v>0</v>
      </c>
      <c r="Q330" s="51">
        <f>'CV uitvoerend overige domeinen'!Q3</f>
        <v>200</v>
      </c>
      <c r="R330" s="21">
        <f>'CV uitvoerend overige domeinen'!R3</f>
        <v>0</v>
      </c>
      <c r="S330" s="14">
        <f>'CV uitvoerend overige domeinen'!S3</f>
        <v>0</v>
      </c>
      <c r="T330" s="14">
        <f>'CV uitvoerend overige domeinen'!T3</f>
        <v>200</v>
      </c>
      <c r="U330" s="14">
        <f>'CV uitvoerend overige domeinen'!U3</f>
        <v>0</v>
      </c>
      <c r="V330" s="14">
        <f>'CV uitvoerend overige domeinen'!V3</f>
        <v>0</v>
      </c>
      <c r="W330" s="14">
        <f>'CV uitvoerend overige domeinen'!W3</f>
        <v>0</v>
      </c>
      <c r="X330" s="14">
        <f>'CV uitvoerend overige domeinen'!X3</f>
        <v>0</v>
      </c>
      <c r="Y330" s="14">
        <f>'CV uitvoerend overige domeinen'!Y3</f>
        <v>0</v>
      </c>
      <c r="Z330" s="48">
        <f>'CV uitvoerend overige domeinen'!Z3</f>
        <v>200</v>
      </c>
      <c r="AA330" s="14">
        <f>'CV uitvoerend overige domeinen'!AA3</f>
        <v>0</v>
      </c>
      <c r="AB330" s="14">
        <f>'CV uitvoerend overige domeinen'!AB3</f>
        <v>0</v>
      </c>
      <c r="AC330" s="14">
        <f>'CV uitvoerend overige domeinen'!AC3</f>
        <v>200</v>
      </c>
      <c r="AD330" s="14">
        <f>'CV uitvoerend overige domeinen'!AD3</f>
        <v>0</v>
      </c>
      <c r="AE330" s="14">
        <f>'CV uitvoerend overige domeinen'!AE3</f>
        <v>0</v>
      </c>
      <c r="AF330" s="14">
        <f>'CV uitvoerend overige domeinen'!AF3</f>
        <v>0</v>
      </c>
      <c r="AG330" s="48">
        <f>'CV uitvoerend overige domeinen'!AG3</f>
        <v>0</v>
      </c>
      <c r="AH330" s="14">
        <f>'CV uitvoerend overige domeinen'!AH3</f>
        <v>0</v>
      </c>
      <c r="AI330" s="14">
        <f>'CV uitvoerend overige domeinen'!AI3</f>
        <v>0</v>
      </c>
      <c r="AJ330" s="14">
        <f>'CV uitvoerend overige domeinen'!AJ3</f>
        <v>0</v>
      </c>
      <c r="AK330" s="14">
        <f>'CV uitvoerend overige domeinen'!AK3</f>
        <v>0</v>
      </c>
      <c r="AL330" s="48">
        <f>'CV uitvoerend overige domeinen'!AL3</f>
        <v>0</v>
      </c>
      <c r="AM330" s="14">
        <f>'CV uitvoerend overige domeinen'!AM3</f>
        <v>0</v>
      </c>
      <c r="AN330" s="14">
        <f>'CV uitvoerend overige domeinen'!AN3</f>
        <v>0</v>
      </c>
      <c r="AO330" s="14">
        <f>'CV uitvoerend overige domeinen'!AO3</f>
        <v>0</v>
      </c>
      <c r="AP330" s="14">
        <f>'CV uitvoerend overige domeinen'!AP3</f>
        <v>0</v>
      </c>
      <c r="AQ330" s="14">
        <f>'CV uitvoerend overige domeinen'!AQ3</f>
        <v>0</v>
      </c>
      <c r="AR330" s="48">
        <f>'CV uitvoerend overige domeinen'!AR3</f>
        <v>0</v>
      </c>
      <c r="AS330" s="14">
        <f>'CV uitvoerend overige domeinen'!AS3</f>
        <v>0</v>
      </c>
      <c r="AT330" s="14">
        <f>'CV uitvoerend overige domeinen'!AT3</f>
        <v>0</v>
      </c>
      <c r="AU330" s="14">
        <f>'CV uitvoerend overige domeinen'!AU3</f>
        <v>0</v>
      </c>
      <c r="AV330" s="14">
        <f>'CV uitvoerend overige domeinen'!AV3</f>
        <v>0</v>
      </c>
      <c r="AW330" s="14">
        <f>'CV uitvoerend overige domeinen'!AW3</f>
        <v>0</v>
      </c>
      <c r="AX330" s="14">
        <f>'CV uitvoerend overige domeinen'!AX3</f>
        <v>0</v>
      </c>
      <c r="AY330" s="14">
        <f>'CV uitvoerend overige domeinen'!AY3</f>
        <v>0</v>
      </c>
      <c r="AZ330" s="14">
        <f>'CV uitvoerend overige domeinen'!AZ3</f>
        <v>0</v>
      </c>
      <c r="BA330" s="14">
        <f>'CV uitvoerend overige domeinen'!BA3</f>
        <v>0</v>
      </c>
      <c r="BB330" s="14">
        <f>'CV uitvoerend overige domeinen'!BB3</f>
        <v>0</v>
      </c>
      <c r="BC330" s="48">
        <f>'CV uitvoerend overige domeinen'!BC3</f>
        <v>0</v>
      </c>
      <c r="BD330" s="14">
        <f>'CV uitvoerend overige domeinen'!BD3</f>
        <v>0</v>
      </c>
      <c r="BE330" s="14">
        <f>'CV uitvoerend overige domeinen'!BE3</f>
        <v>0</v>
      </c>
      <c r="BF330" s="14">
        <f>'CV uitvoerend overige domeinen'!BF3</f>
        <v>0</v>
      </c>
      <c r="BG330" s="14">
        <f>'CV uitvoerend overige domeinen'!BG3</f>
        <v>0</v>
      </c>
      <c r="BH330" s="14">
        <f>'CV uitvoerend overige domeinen'!BH3</f>
        <v>0</v>
      </c>
      <c r="BI330" s="14">
        <f>'CV uitvoerend overige domeinen'!BI3</f>
        <v>0</v>
      </c>
      <c r="BJ330" s="14">
        <f>'CV uitvoerend overige domeinen'!BJ3</f>
        <v>0</v>
      </c>
      <c r="BK330" s="48">
        <f>'CV uitvoerend overige domeinen'!BK3</f>
        <v>0</v>
      </c>
      <c r="BL330" s="14">
        <f>'CV uitvoerend overige domeinen'!BL3</f>
        <v>0</v>
      </c>
      <c r="BM330" s="14">
        <f>'CV uitvoerend overige domeinen'!BM3</f>
        <v>0</v>
      </c>
      <c r="BN330" s="14">
        <f>'CV uitvoerend overige domeinen'!BN3</f>
        <v>0</v>
      </c>
      <c r="BO330" s="14">
        <f>'CV uitvoerend overige domeinen'!BO3</f>
        <v>0</v>
      </c>
      <c r="BP330" s="14">
        <f>'CV uitvoerend overige domeinen'!BP3</f>
        <v>0</v>
      </c>
      <c r="BQ330" s="48">
        <f>'CV uitvoerend overige domeinen'!BQ3</f>
        <v>0</v>
      </c>
      <c r="BR330" s="14">
        <f>'CV uitvoerend overige domeinen'!BR3</f>
        <v>0</v>
      </c>
      <c r="BS330" s="14">
        <f>'CV uitvoerend overige domeinen'!BS3</f>
        <v>0</v>
      </c>
      <c r="BT330" s="14">
        <f>'CV uitvoerend overige domeinen'!BT3</f>
        <v>0</v>
      </c>
      <c r="BU330" s="14">
        <f>'CV uitvoerend overige domeinen'!BU3</f>
        <v>0</v>
      </c>
      <c r="BV330" s="14">
        <f>'CV uitvoerend overige domeinen'!BV3</f>
        <v>0</v>
      </c>
      <c r="BW330" s="14">
        <f>'CV uitvoerend overige domeinen'!BW3</f>
        <v>0</v>
      </c>
      <c r="BX330" s="48">
        <f>'CV uitvoerend overige domeinen'!BX3</f>
        <v>200</v>
      </c>
      <c r="BY330" s="48">
        <f>'CV uitvoerend overige domeinen'!BY3</f>
        <v>0</v>
      </c>
      <c r="BZ330" s="14">
        <f>'CV uitvoerend overige domeinen'!BZ3</f>
        <v>0</v>
      </c>
      <c r="CA330" s="14">
        <f>'CV uitvoerend overige domeinen'!CA3</f>
        <v>0</v>
      </c>
      <c r="CB330" s="14">
        <f>'CV uitvoerend overige domeinen'!CB3</f>
        <v>0</v>
      </c>
      <c r="CC330" s="14">
        <f>'CV uitvoerend overige domeinen'!CC3</f>
        <v>0</v>
      </c>
      <c r="CD330" s="14">
        <f>'CV uitvoerend overige domeinen'!CD3</f>
        <v>0</v>
      </c>
      <c r="CE330" s="14">
        <f>'CV uitvoerend overige domeinen'!CE3</f>
        <v>0</v>
      </c>
      <c r="CF330" s="14">
        <f>'CV uitvoerend overige domeinen'!CF3</f>
        <v>0</v>
      </c>
      <c r="CG330" s="14">
        <f>'CV uitvoerend overige domeinen'!CG3</f>
        <v>0</v>
      </c>
      <c r="CH330" s="14">
        <f>'CV uitvoerend overige domeinen'!CH3</f>
        <v>0</v>
      </c>
      <c r="CI330" s="14">
        <f>'CV uitvoerend overige domeinen'!CI3</f>
        <v>0</v>
      </c>
      <c r="CJ330" s="14">
        <f>'CV uitvoerend overige domeinen'!CJ3</f>
        <v>0</v>
      </c>
      <c r="CK330" s="14">
        <f>'CV uitvoerend overige domeinen'!CK3</f>
        <v>0</v>
      </c>
      <c r="CL330" s="48">
        <f>'CV uitvoerend overige domeinen'!CL3</f>
        <v>0</v>
      </c>
      <c r="CM330" s="14">
        <f>'CV uitvoerend overige domeinen'!CM3</f>
        <v>0</v>
      </c>
      <c r="CN330" s="14">
        <f>'CV uitvoerend overige domeinen'!CN3</f>
        <v>0</v>
      </c>
      <c r="CO330" s="14">
        <f>'CV uitvoerend overige domeinen'!CO3</f>
        <v>0</v>
      </c>
      <c r="CP330" s="14">
        <f>'CV uitvoerend overige domeinen'!CP3</f>
        <v>0</v>
      </c>
      <c r="CQ330" s="14">
        <f>'CV uitvoerend overige domeinen'!CQ3</f>
        <v>0</v>
      </c>
      <c r="CR330" s="14">
        <f>'CV uitvoerend overige domeinen'!CR3</f>
        <v>0</v>
      </c>
      <c r="CS330" s="14">
        <f>'CV uitvoerend overige domeinen'!CS3</f>
        <v>0</v>
      </c>
      <c r="CT330" s="14">
        <f>'CV uitvoerend overige domeinen'!CT3</f>
        <v>0</v>
      </c>
      <c r="CU330" s="14">
        <f>'CV uitvoerend overige domeinen'!CU3</f>
        <v>0</v>
      </c>
      <c r="CV330" s="14">
        <f>'CV uitvoerend overige domeinen'!CV3</f>
        <v>0</v>
      </c>
      <c r="CW330" s="14">
        <f>'CV uitvoerend overige domeinen'!CW3</f>
        <v>0</v>
      </c>
      <c r="CX330" s="14">
        <f>'CV uitvoerend overige domeinen'!CX3</f>
        <v>0</v>
      </c>
      <c r="CY330" s="51">
        <f>'CV uitvoerend overige domeinen'!CY3</f>
        <v>0</v>
      </c>
      <c r="CZ330" s="21">
        <f>'CV uitvoerend overige domeinen'!CZ3</f>
        <v>0</v>
      </c>
      <c r="DA330" s="14">
        <f>'CV uitvoerend overige domeinen'!DA3</f>
        <v>0</v>
      </c>
      <c r="DB330" s="14">
        <f>'CV uitvoerend overige domeinen'!DB3</f>
        <v>0</v>
      </c>
      <c r="DC330" s="14">
        <f>'CV uitvoerend overige domeinen'!DC3</f>
        <v>0</v>
      </c>
      <c r="DD330" s="14">
        <f>'CV uitvoerend overige domeinen'!DD3</f>
        <v>0</v>
      </c>
      <c r="DE330" s="14">
        <f>'CV uitvoerend overige domeinen'!DE3</f>
        <v>0</v>
      </c>
      <c r="DF330" s="14">
        <f>'CV uitvoerend overige domeinen'!DF3</f>
        <v>0</v>
      </c>
      <c r="DG330" s="14">
        <f>'CV uitvoerend overige domeinen'!DG3</f>
        <v>0</v>
      </c>
      <c r="DH330" s="14">
        <f>'CV uitvoerend overige domeinen'!DH3</f>
        <v>0</v>
      </c>
      <c r="DI330" s="14">
        <f>'CV uitvoerend overige domeinen'!DI3</f>
        <v>0</v>
      </c>
      <c r="DJ330" s="14">
        <f>'CV uitvoerend overige domeinen'!DJ3</f>
        <v>0</v>
      </c>
      <c r="DK330" s="14">
        <f>'CV uitvoerend overige domeinen'!DK3</f>
        <v>0</v>
      </c>
      <c r="DL330" s="51">
        <f>'CV uitvoerend overige domeinen'!DL3</f>
        <v>0</v>
      </c>
    </row>
    <row r="331" spans="1:116">
      <c r="A331" s="47">
        <f>'CV uitvoerend overige domeinen'!A6</f>
        <v>0</v>
      </c>
      <c r="B331" s="49">
        <f>'CV uitvoerend overige domeinen'!B6</f>
        <v>0</v>
      </c>
      <c r="C331" s="4" t="str">
        <f>'CV uitvoerend overige domeinen'!C6</f>
        <v>Export</v>
      </c>
      <c r="D331" s="4" t="str">
        <f>'CV uitvoerend overige domeinen'!D6</f>
        <v>EXP TU Steekproef Derden</v>
      </c>
      <c r="E331" s="4">
        <f>'CV uitvoerend overige domeinen'!E6</f>
        <v>0</v>
      </c>
      <c r="F331" s="5">
        <f>'CV uitvoerend overige domeinen'!F6</f>
        <v>0</v>
      </c>
      <c r="G331" s="4" t="str">
        <f>'CV uitvoerend overige domeinen'!G6</f>
        <v>Derden</v>
      </c>
      <c r="H331" s="15">
        <f>'CV uitvoerend overige domeinen'!H6</f>
        <v>2820</v>
      </c>
      <c r="I331" s="11">
        <f>'CV uitvoerend overige domeinen'!I6</f>
        <v>0</v>
      </c>
      <c r="J331" s="11">
        <f>'CV uitvoerend overige domeinen'!J6</f>
        <v>0</v>
      </c>
      <c r="K331" s="11">
        <f>'CV uitvoerend overige domeinen'!K6</f>
        <v>0</v>
      </c>
      <c r="L331" s="11">
        <f>'CV uitvoerend overige domeinen'!L6</f>
        <v>0</v>
      </c>
      <c r="M331" s="11">
        <f>'CV uitvoerend overige domeinen'!M6</f>
        <v>0</v>
      </c>
      <c r="N331" s="11">
        <f>'CV uitvoerend overige domeinen'!N6</f>
        <v>0</v>
      </c>
      <c r="O331" s="11">
        <f>'CV uitvoerend overige domeinen'!O6</f>
        <v>0</v>
      </c>
      <c r="P331" s="11">
        <f>'CV uitvoerend overige domeinen'!P6</f>
        <v>0</v>
      </c>
      <c r="Q331" s="26">
        <f>'CV uitvoerend overige domeinen'!Q6</f>
        <v>2820</v>
      </c>
      <c r="R331" s="15">
        <f>'CV uitvoerend overige domeinen'!R6</f>
        <v>0</v>
      </c>
      <c r="S331" s="11">
        <f>'CV uitvoerend overige domeinen'!S6</f>
        <v>0</v>
      </c>
      <c r="T331" s="11">
        <f>'CV uitvoerend overige domeinen'!T6</f>
        <v>2820</v>
      </c>
      <c r="U331" s="11">
        <f>'CV uitvoerend overige domeinen'!U6</f>
        <v>0</v>
      </c>
      <c r="V331" s="11">
        <f>'CV uitvoerend overige domeinen'!V6</f>
        <v>0</v>
      </c>
      <c r="W331" s="11">
        <f>'CV uitvoerend overige domeinen'!W6</f>
        <v>0</v>
      </c>
      <c r="X331" s="11">
        <f>'CV uitvoerend overige domeinen'!X6</f>
        <v>0</v>
      </c>
      <c r="Y331" s="11">
        <f>'CV uitvoerend overige domeinen'!Y6</f>
        <v>0</v>
      </c>
      <c r="Z331" s="49">
        <f>'CV uitvoerend overige domeinen'!Z6</f>
        <v>2820</v>
      </c>
      <c r="AA331" s="11">
        <f>'CV uitvoerend overige domeinen'!AA6</f>
        <v>0</v>
      </c>
      <c r="AB331" s="11">
        <f>'CV uitvoerend overige domeinen'!AB6</f>
        <v>0</v>
      </c>
      <c r="AC331" s="11">
        <f>'CV uitvoerend overige domeinen'!AC6</f>
        <v>2820</v>
      </c>
      <c r="AD331" s="11">
        <f>'CV uitvoerend overige domeinen'!AD6</f>
        <v>0</v>
      </c>
      <c r="AE331" s="11">
        <f>'CV uitvoerend overige domeinen'!AE6</f>
        <v>0</v>
      </c>
      <c r="AF331" s="11">
        <f>'CV uitvoerend overige domeinen'!AF6</f>
        <v>0</v>
      </c>
      <c r="AG331" s="49">
        <f>'CV uitvoerend overige domeinen'!AG6</f>
        <v>0</v>
      </c>
      <c r="AH331" s="11">
        <f>'CV uitvoerend overige domeinen'!AH6</f>
        <v>0</v>
      </c>
      <c r="AI331" s="11">
        <f>'CV uitvoerend overige domeinen'!AI6</f>
        <v>0</v>
      </c>
      <c r="AJ331" s="11">
        <f>'CV uitvoerend overige domeinen'!AJ6</f>
        <v>0</v>
      </c>
      <c r="AK331" s="11">
        <f>'CV uitvoerend overige domeinen'!AK6</f>
        <v>0</v>
      </c>
      <c r="AL331" s="49">
        <f>'CV uitvoerend overige domeinen'!AL6</f>
        <v>0</v>
      </c>
      <c r="AM331" s="11">
        <f>'CV uitvoerend overige domeinen'!AM6</f>
        <v>0</v>
      </c>
      <c r="AN331" s="11">
        <f>'CV uitvoerend overige domeinen'!AN6</f>
        <v>0</v>
      </c>
      <c r="AO331" s="11">
        <f>'CV uitvoerend overige domeinen'!AO6</f>
        <v>0</v>
      </c>
      <c r="AP331" s="11">
        <f>'CV uitvoerend overige domeinen'!AP6</f>
        <v>0</v>
      </c>
      <c r="AQ331" s="11">
        <f>'CV uitvoerend overige domeinen'!AQ6</f>
        <v>0</v>
      </c>
      <c r="AR331" s="49">
        <f>'CV uitvoerend overige domeinen'!AR6</f>
        <v>0</v>
      </c>
      <c r="AS331" s="11">
        <f>'CV uitvoerend overige domeinen'!AS6</f>
        <v>0</v>
      </c>
      <c r="AT331" s="11">
        <f>'CV uitvoerend overige domeinen'!AT6</f>
        <v>0</v>
      </c>
      <c r="AU331" s="11">
        <f>'CV uitvoerend overige domeinen'!AU6</f>
        <v>0</v>
      </c>
      <c r="AV331" s="11">
        <f>'CV uitvoerend overige domeinen'!AV6</f>
        <v>0</v>
      </c>
      <c r="AW331" s="11">
        <f>'CV uitvoerend overige domeinen'!AW6</f>
        <v>0</v>
      </c>
      <c r="AX331" s="11">
        <f>'CV uitvoerend overige domeinen'!AX6</f>
        <v>0</v>
      </c>
      <c r="AY331" s="11">
        <f>'CV uitvoerend overige domeinen'!AY6</f>
        <v>0</v>
      </c>
      <c r="AZ331" s="11">
        <f>'CV uitvoerend overige domeinen'!AZ6</f>
        <v>0</v>
      </c>
      <c r="BA331" s="11">
        <f>'CV uitvoerend overige domeinen'!BA6</f>
        <v>0</v>
      </c>
      <c r="BB331" s="11">
        <f>'CV uitvoerend overige domeinen'!BB6</f>
        <v>0</v>
      </c>
      <c r="BC331" s="49">
        <f>'CV uitvoerend overige domeinen'!BC6</f>
        <v>0</v>
      </c>
      <c r="BD331" s="11">
        <f>'CV uitvoerend overige domeinen'!BD6</f>
        <v>0</v>
      </c>
      <c r="BE331" s="11">
        <f>'CV uitvoerend overige domeinen'!BE6</f>
        <v>0</v>
      </c>
      <c r="BF331" s="11">
        <f>'CV uitvoerend overige domeinen'!BF6</f>
        <v>0</v>
      </c>
      <c r="BG331" s="11">
        <f>'CV uitvoerend overige domeinen'!BG6</f>
        <v>0</v>
      </c>
      <c r="BH331" s="11">
        <f>'CV uitvoerend overige domeinen'!BH6</f>
        <v>0</v>
      </c>
      <c r="BI331" s="11">
        <f>'CV uitvoerend overige domeinen'!BI6</f>
        <v>0</v>
      </c>
      <c r="BJ331" s="11">
        <f>'CV uitvoerend overige domeinen'!BJ6</f>
        <v>0</v>
      </c>
      <c r="BK331" s="49">
        <f>'CV uitvoerend overige domeinen'!BK6</f>
        <v>0</v>
      </c>
      <c r="BL331" s="11">
        <f>'CV uitvoerend overige domeinen'!BL6</f>
        <v>0</v>
      </c>
      <c r="BM331" s="11">
        <f>'CV uitvoerend overige domeinen'!BM6</f>
        <v>0</v>
      </c>
      <c r="BN331" s="11">
        <f>'CV uitvoerend overige domeinen'!BN6</f>
        <v>0</v>
      </c>
      <c r="BO331" s="11">
        <f>'CV uitvoerend overige domeinen'!BO6</f>
        <v>0</v>
      </c>
      <c r="BP331" s="11">
        <f>'CV uitvoerend overige domeinen'!BP6</f>
        <v>0</v>
      </c>
      <c r="BQ331" s="49">
        <f>'CV uitvoerend overige domeinen'!BQ6</f>
        <v>0</v>
      </c>
      <c r="BR331" s="11">
        <f>'CV uitvoerend overige domeinen'!BR6</f>
        <v>0</v>
      </c>
      <c r="BS331" s="11">
        <f>'CV uitvoerend overige domeinen'!BS6</f>
        <v>0</v>
      </c>
      <c r="BT331" s="11">
        <f>'CV uitvoerend overige domeinen'!BT6</f>
        <v>0</v>
      </c>
      <c r="BU331" s="11">
        <f>'CV uitvoerend overige domeinen'!BU6</f>
        <v>0</v>
      </c>
      <c r="BV331" s="11">
        <f>'CV uitvoerend overige domeinen'!BV6</f>
        <v>0</v>
      </c>
      <c r="BW331" s="11">
        <f>'CV uitvoerend overige domeinen'!BW6</f>
        <v>0</v>
      </c>
      <c r="BX331" s="49">
        <f>'CV uitvoerend overige domeinen'!BX6</f>
        <v>2820</v>
      </c>
      <c r="BY331" s="49">
        <f>'CV uitvoerend overige domeinen'!BY6</f>
        <v>0</v>
      </c>
      <c r="BZ331" s="11">
        <f>'CV uitvoerend overige domeinen'!BZ6</f>
        <v>0</v>
      </c>
      <c r="CA331" s="11">
        <f>'CV uitvoerend overige domeinen'!CA6</f>
        <v>0</v>
      </c>
      <c r="CB331" s="11">
        <f>'CV uitvoerend overige domeinen'!CB6</f>
        <v>0</v>
      </c>
      <c r="CC331" s="11">
        <f>'CV uitvoerend overige domeinen'!CC6</f>
        <v>0</v>
      </c>
      <c r="CD331" s="11">
        <f>'CV uitvoerend overige domeinen'!CD6</f>
        <v>0</v>
      </c>
      <c r="CE331" s="11">
        <f>'CV uitvoerend overige domeinen'!CE6</f>
        <v>0</v>
      </c>
      <c r="CF331" s="11">
        <f>'CV uitvoerend overige domeinen'!CF6</f>
        <v>0</v>
      </c>
      <c r="CG331" s="11">
        <f>'CV uitvoerend overige domeinen'!CG6</f>
        <v>0</v>
      </c>
      <c r="CH331" s="11">
        <f>'CV uitvoerend overige domeinen'!CH6</f>
        <v>0</v>
      </c>
      <c r="CI331" s="11">
        <f>'CV uitvoerend overige domeinen'!CI6</f>
        <v>0</v>
      </c>
      <c r="CJ331" s="11">
        <f>'CV uitvoerend overige domeinen'!CJ6</f>
        <v>0</v>
      </c>
      <c r="CK331" s="11">
        <f>'CV uitvoerend overige domeinen'!CK6</f>
        <v>0</v>
      </c>
      <c r="CL331" s="49">
        <f>'CV uitvoerend overige domeinen'!CL6</f>
        <v>0</v>
      </c>
      <c r="CM331" s="11">
        <f>'CV uitvoerend overige domeinen'!CM6</f>
        <v>0</v>
      </c>
      <c r="CN331" s="11">
        <f>'CV uitvoerend overige domeinen'!CN6</f>
        <v>0</v>
      </c>
      <c r="CO331" s="11">
        <f>'CV uitvoerend overige domeinen'!CO6</f>
        <v>0</v>
      </c>
      <c r="CP331" s="11">
        <f>'CV uitvoerend overige domeinen'!CP6</f>
        <v>0</v>
      </c>
      <c r="CQ331" s="11">
        <f>'CV uitvoerend overige domeinen'!CQ6</f>
        <v>0</v>
      </c>
      <c r="CR331" s="11">
        <f>'CV uitvoerend overige domeinen'!CR6</f>
        <v>0</v>
      </c>
      <c r="CS331" s="11">
        <f>'CV uitvoerend overige domeinen'!CS6</f>
        <v>0</v>
      </c>
      <c r="CT331" s="11">
        <f>'CV uitvoerend overige domeinen'!CT6</f>
        <v>0</v>
      </c>
      <c r="CU331" s="11">
        <f>'CV uitvoerend overige domeinen'!CU6</f>
        <v>0</v>
      </c>
      <c r="CV331" s="11">
        <f>'CV uitvoerend overige domeinen'!CV6</f>
        <v>0</v>
      </c>
      <c r="CW331" s="11">
        <f>'CV uitvoerend overige domeinen'!CW6</f>
        <v>0</v>
      </c>
      <c r="CX331" s="11">
        <f>'CV uitvoerend overige domeinen'!CX6</f>
        <v>0</v>
      </c>
      <c r="CY331" s="26">
        <f>'CV uitvoerend overige domeinen'!CY6</f>
        <v>0</v>
      </c>
      <c r="CZ331" s="15">
        <f>'CV uitvoerend overige domeinen'!CZ6</f>
        <v>0</v>
      </c>
      <c r="DA331" s="11">
        <f>'CV uitvoerend overige domeinen'!DA6</f>
        <v>0</v>
      </c>
      <c r="DB331" s="11">
        <f>'CV uitvoerend overige domeinen'!DB6</f>
        <v>0</v>
      </c>
      <c r="DC331" s="11">
        <f>'CV uitvoerend overige domeinen'!DC6</f>
        <v>0</v>
      </c>
      <c r="DD331" s="11">
        <f>'CV uitvoerend overige domeinen'!DD6</f>
        <v>0</v>
      </c>
      <c r="DE331" s="11">
        <f>'CV uitvoerend overige domeinen'!DE6</f>
        <v>0</v>
      </c>
      <c r="DF331" s="11">
        <f>'CV uitvoerend overige domeinen'!DF6</f>
        <v>0</v>
      </c>
      <c r="DG331" s="11">
        <f>'CV uitvoerend overige domeinen'!DG6</f>
        <v>0</v>
      </c>
      <c r="DH331" s="11">
        <f>'CV uitvoerend overige domeinen'!DH6</f>
        <v>0</v>
      </c>
      <c r="DI331" s="11">
        <f>'CV uitvoerend overige domeinen'!DI6</f>
        <v>0</v>
      </c>
      <c r="DJ331" s="11">
        <f>'CV uitvoerend overige domeinen'!DJ6</f>
        <v>0</v>
      </c>
      <c r="DK331" s="11">
        <f>'CV uitvoerend overige domeinen'!DK6</f>
        <v>0</v>
      </c>
      <c r="DL331" s="26">
        <f>'CV uitvoerend overige domeinen'!DL6</f>
        <v>0</v>
      </c>
    </row>
    <row r="332" spans="1:116">
      <c r="A332" s="47">
        <f>'CV uitvoerend overige domeinen'!A7</f>
        <v>0</v>
      </c>
      <c r="B332" s="49">
        <f>'CV uitvoerend overige domeinen'!B7</f>
        <v>0</v>
      </c>
      <c r="C332" s="4" t="str">
        <f>'CV uitvoerend overige domeinen'!C7</f>
        <v>Export</v>
      </c>
      <c r="D332" s="4" t="str">
        <f>'CV uitvoerend overige domeinen'!D7</f>
        <v>EXP LAB Certificeren Derden</v>
      </c>
      <c r="E332" s="4">
        <f>'CV uitvoerend overige domeinen'!E7</f>
        <v>0</v>
      </c>
      <c r="F332" s="5">
        <f>'CV uitvoerend overige domeinen'!F7</f>
        <v>0</v>
      </c>
      <c r="G332" s="4" t="str">
        <f>'CV uitvoerend overige domeinen'!G7</f>
        <v>Derden</v>
      </c>
      <c r="H332" s="15">
        <f>'CV uitvoerend overige domeinen'!H7</f>
        <v>0</v>
      </c>
      <c r="I332" s="11">
        <f>'CV uitvoerend overige domeinen'!I7</f>
        <v>2000</v>
      </c>
      <c r="J332" s="11">
        <f>'CV uitvoerend overige domeinen'!J7</f>
        <v>0</v>
      </c>
      <c r="K332" s="11">
        <f>'CV uitvoerend overige domeinen'!K7</f>
        <v>0</v>
      </c>
      <c r="L332" s="11">
        <f>'CV uitvoerend overige domeinen'!L7</f>
        <v>0</v>
      </c>
      <c r="M332" s="11">
        <f>'CV uitvoerend overige domeinen'!M7</f>
        <v>0</v>
      </c>
      <c r="N332" s="11">
        <f>'CV uitvoerend overige domeinen'!N7</f>
        <v>0</v>
      </c>
      <c r="O332" s="11">
        <f>'CV uitvoerend overige domeinen'!O7</f>
        <v>0</v>
      </c>
      <c r="P332" s="11">
        <f>'CV uitvoerend overige domeinen'!P7</f>
        <v>0</v>
      </c>
      <c r="Q332" s="26">
        <f>'CV uitvoerend overige domeinen'!Q7</f>
        <v>2000</v>
      </c>
      <c r="R332" s="15">
        <f>'CV uitvoerend overige domeinen'!R7</f>
        <v>0</v>
      </c>
      <c r="S332" s="11">
        <f>'CV uitvoerend overige domeinen'!S7</f>
        <v>0</v>
      </c>
      <c r="T332" s="11">
        <f>'CV uitvoerend overige domeinen'!T7</f>
        <v>2000</v>
      </c>
      <c r="U332" s="11">
        <f>'CV uitvoerend overige domeinen'!U7</f>
        <v>0</v>
      </c>
      <c r="V332" s="11">
        <f>'CV uitvoerend overige domeinen'!V7</f>
        <v>0</v>
      </c>
      <c r="W332" s="11">
        <f>'CV uitvoerend overige domeinen'!W7</f>
        <v>0</v>
      </c>
      <c r="X332" s="11">
        <f>'CV uitvoerend overige domeinen'!X7</f>
        <v>0</v>
      </c>
      <c r="Y332" s="11">
        <f>'CV uitvoerend overige domeinen'!Y7</f>
        <v>0</v>
      </c>
      <c r="Z332" s="49">
        <f>'CV uitvoerend overige domeinen'!Z7</f>
        <v>2000</v>
      </c>
      <c r="AA332" s="11">
        <f>'CV uitvoerend overige domeinen'!AA7</f>
        <v>0</v>
      </c>
      <c r="AB332" s="11">
        <f>'CV uitvoerend overige domeinen'!AB7</f>
        <v>0</v>
      </c>
      <c r="AC332" s="11">
        <f>'CV uitvoerend overige domeinen'!AC7</f>
        <v>0</v>
      </c>
      <c r="AD332" s="11">
        <f>'CV uitvoerend overige domeinen'!AD7</f>
        <v>0</v>
      </c>
      <c r="AE332" s="11">
        <f>'CV uitvoerend overige domeinen'!AE7</f>
        <v>0</v>
      </c>
      <c r="AF332" s="11">
        <f>'CV uitvoerend overige domeinen'!AF7</f>
        <v>2000</v>
      </c>
      <c r="AG332" s="49">
        <f>'CV uitvoerend overige domeinen'!AG7</f>
        <v>0</v>
      </c>
      <c r="AH332" s="11">
        <f>'CV uitvoerend overige domeinen'!AH7</f>
        <v>0</v>
      </c>
      <c r="AI332" s="11">
        <f>'CV uitvoerend overige domeinen'!AI7</f>
        <v>0</v>
      </c>
      <c r="AJ332" s="11">
        <f>'CV uitvoerend overige domeinen'!AJ7</f>
        <v>0</v>
      </c>
      <c r="AK332" s="11">
        <f>'CV uitvoerend overige domeinen'!AK7</f>
        <v>0</v>
      </c>
      <c r="AL332" s="49">
        <f>'CV uitvoerend overige domeinen'!AL7</f>
        <v>0</v>
      </c>
      <c r="AM332" s="11">
        <f>'CV uitvoerend overige domeinen'!AM7</f>
        <v>0</v>
      </c>
      <c r="AN332" s="11">
        <f>'CV uitvoerend overige domeinen'!AN7</f>
        <v>0</v>
      </c>
      <c r="AO332" s="11">
        <f>'CV uitvoerend overige domeinen'!AO7</f>
        <v>0</v>
      </c>
      <c r="AP332" s="11">
        <f>'CV uitvoerend overige domeinen'!AP7</f>
        <v>0</v>
      </c>
      <c r="AQ332" s="11">
        <f>'CV uitvoerend overige domeinen'!AQ7</f>
        <v>0</v>
      </c>
      <c r="AR332" s="49">
        <f>'CV uitvoerend overige domeinen'!AR7</f>
        <v>0</v>
      </c>
      <c r="AS332" s="11">
        <f>'CV uitvoerend overige domeinen'!AS7</f>
        <v>0</v>
      </c>
      <c r="AT332" s="11">
        <f>'CV uitvoerend overige domeinen'!AT7</f>
        <v>0</v>
      </c>
      <c r="AU332" s="11">
        <f>'CV uitvoerend overige domeinen'!AU7</f>
        <v>0</v>
      </c>
      <c r="AV332" s="11">
        <f>'CV uitvoerend overige domeinen'!AV7</f>
        <v>0</v>
      </c>
      <c r="AW332" s="11">
        <f>'CV uitvoerend overige domeinen'!AW7</f>
        <v>0</v>
      </c>
      <c r="AX332" s="11">
        <f>'CV uitvoerend overige domeinen'!AX7</f>
        <v>0</v>
      </c>
      <c r="AY332" s="11">
        <f>'CV uitvoerend overige domeinen'!AY7</f>
        <v>0</v>
      </c>
      <c r="AZ332" s="11">
        <f>'CV uitvoerend overige domeinen'!AZ7</f>
        <v>0</v>
      </c>
      <c r="BA332" s="11">
        <f>'CV uitvoerend overige domeinen'!BA7</f>
        <v>0</v>
      </c>
      <c r="BB332" s="11">
        <f>'CV uitvoerend overige domeinen'!BB7</f>
        <v>0</v>
      </c>
      <c r="BC332" s="49">
        <f>'CV uitvoerend overige domeinen'!BC7</f>
        <v>0</v>
      </c>
      <c r="BD332" s="11">
        <f>'CV uitvoerend overige domeinen'!BD7</f>
        <v>0</v>
      </c>
      <c r="BE332" s="11">
        <f>'CV uitvoerend overige domeinen'!BE7</f>
        <v>0</v>
      </c>
      <c r="BF332" s="11">
        <f>'CV uitvoerend overige domeinen'!BF7</f>
        <v>0</v>
      </c>
      <c r="BG332" s="11">
        <f>'CV uitvoerend overige domeinen'!BG7</f>
        <v>0</v>
      </c>
      <c r="BH332" s="11">
        <f>'CV uitvoerend overige domeinen'!BH7</f>
        <v>0</v>
      </c>
      <c r="BI332" s="11">
        <f>'CV uitvoerend overige domeinen'!BI7</f>
        <v>0</v>
      </c>
      <c r="BJ332" s="11">
        <f>'CV uitvoerend overige domeinen'!BJ7</f>
        <v>0</v>
      </c>
      <c r="BK332" s="49">
        <f>'CV uitvoerend overige domeinen'!BK7</f>
        <v>2000</v>
      </c>
      <c r="BL332" s="11">
        <f>'CV uitvoerend overige domeinen'!BL7</f>
        <v>0</v>
      </c>
      <c r="BM332" s="11">
        <f>'CV uitvoerend overige domeinen'!BM7</f>
        <v>0</v>
      </c>
      <c r="BN332" s="11">
        <f>'CV uitvoerend overige domeinen'!BN7</f>
        <v>0</v>
      </c>
      <c r="BO332" s="11">
        <f>'CV uitvoerend overige domeinen'!BO7</f>
        <v>0</v>
      </c>
      <c r="BP332" s="11">
        <f>'CV uitvoerend overige domeinen'!BP7</f>
        <v>0</v>
      </c>
      <c r="BQ332" s="49">
        <f>'CV uitvoerend overige domeinen'!BQ7</f>
        <v>0</v>
      </c>
      <c r="BR332" s="11">
        <f>'CV uitvoerend overige domeinen'!BR7</f>
        <v>0</v>
      </c>
      <c r="BS332" s="11">
        <f>'CV uitvoerend overige domeinen'!BS7</f>
        <v>0</v>
      </c>
      <c r="BT332" s="11">
        <f>'CV uitvoerend overige domeinen'!BT7</f>
        <v>0</v>
      </c>
      <c r="BU332" s="11">
        <f>'CV uitvoerend overige domeinen'!BU7</f>
        <v>0</v>
      </c>
      <c r="BV332" s="11">
        <f>'CV uitvoerend overige domeinen'!BV7</f>
        <v>0</v>
      </c>
      <c r="BW332" s="11">
        <f>'CV uitvoerend overige domeinen'!BW7</f>
        <v>0</v>
      </c>
      <c r="BX332" s="49">
        <f>'CV uitvoerend overige domeinen'!BX7</f>
        <v>0</v>
      </c>
      <c r="BY332" s="49">
        <f>'CV uitvoerend overige domeinen'!BY7</f>
        <v>0</v>
      </c>
      <c r="BZ332" s="11">
        <f>'CV uitvoerend overige domeinen'!BZ7</f>
        <v>0</v>
      </c>
      <c r="CA332" s="11">
        <f>'CV uitvoerend overige domeinen'!CA7</f>
        <v>0</v>
      </c>
      <c r="CB332" s="11">
        <f>'CV uitvoerend overige domeinen'!CB7</f>
        <v>0</v>
      </c>
      <c r="CC332" s="11">
        <f>'CV uitvoerend overige domeinen'!CC7</f>
        <v>0</v>
      </c>
      <c r="CD332" s="11">
        <f>'CV uitvoerend overige domeinen'!CD7</f>
        <v>0</v>
      </c>
      <c r="CE332" s="11">
        <f>'CV uitvoerend overige domeinen'!CE7</f>
        <v>0</v>
      </c>
      <c r="CF332" s="11">
        <f>'CV uitvoerend overige domeinen'!CF7</f>
        <v>0</v>
      </c>
      <c r="CG332" s="11">
        <f>'CV uitvoerend overige domeinen'!CG7</f>
        <v>0</v>
      </c>
      <c r="CH332" s="11">
        <f>'CV uitvoerend overige domeinen'!CH7</f>
        <v>0</v>
      </c>
      <c r="CI332" s="11">
        <f>'CV uitvoerend overige domeinen'!CI7</f>
        <v>0</v>
      </c>
      <c r="CJ332" s="11">
        <f>'CV uitvoerend overige domeinen'!CJ7</f>
        <v>0</v>
      </c>
      <c r="CK332" s="11">
        <f>'CV uitvoerend overige domeinen'!CK7</f>
        <v>0</v>
      </c>
      <c r="CL332" s="49">
        <f>'CV uitvoerend overige domeinen'!CL7</f>
        <v>0</v>
      </c>
      <c r="CM332" s="11">
        <f>'CV uitvoerend overige domeinen'!CM7</f>
        <v>0</v>
      </c>
      <c r="CN332" s="11">
        <f>'CV uitvoerend overige domeinen'!CN7</f>
        <v>0</v>
      </c>
      <c r="CO332" s="11">
        <f>'CV uitvoerend overige domeinen'!CO7</f>
        <v>0</v>
      </c>
      <c r="CP332" s="11">
        <f>'CV uitvoerend overige domeinen'!CP7</f>
        <v>0</v>
      </c>
      <c r="CQ332" s="11">
        <f>'CV uitvoerend overige domeinen'!CQ7</f>
        <v>0</v>
      </c>
      <c r="CR332" s="11">
        <f>'CV uitvoerend overige domeinen'!CR7</f>
        <v>0</v>
      </c>
      <c r="CS332" s="11">
        <f>'CV uitvoerend overige domeinen'!CS7</f>
        <v>0</v>
      </c>
      <c r="CT332" s="11">
        <f>'CV uitvoerend overige domeinen'!CT7</f>
        <v>0</v>
      </c>
      <c r="CU332" s="11">
        <f>'CV uitvoerend overige domeinen'!CU7</f>
        <v>0</v>
      </c>
      <c r="CV332" s="11">
        <f>'CV uitvoerend overige domeinen'!CV7</f>
        <v>0</v>
      </c>
      <c r="CW332" s="11">
        <f>'CV uitvoerend overige domeinen'!CW7</f>
        <v>0</v>
      </c>
      <c r="CX332" s="11">
        <f>'CV uitvoerend overige domeinen'!CX7</f>
        <v>0</v>
      </c>
      <c r="CY332" s="26">
        <f>'CV uitvoerend overige domeinen'!CY7</f>
        <v>0</v>
      </c>
      <c r="CZ332" s="15">
        <f>'CV uitvoerend overige domeinen'!CZ7</f>
        <v>0</v>
      </c>
      <c r="DA332" s="11">
        <f>'CV uitvoerend overige domeinen'!DA7</f>
        <v>0</v>
      </c>
      <c r="DB332" s="11">
        <f>'CV uitvoerend overige domeinen'!DB7</f>
        <v>0</v>
      </c>
      <c r="DC332" s="11">
        <f>'CV uitvoerend overige domeinen'!DC7</f>
        <v>0</v>
      </c>
      <c r="DD332" s="11">
        <f>'CV uitvoerend overige domeinen'!DD7</f>
        <v>0</v>
      </c>
      <c r="DE332" s="11">
        <f>'CV uitvoerend overige domeinen'!DE7</f>
        <v>0</v>
      </c>
      <c r="DF332" s="11">
        <f>'CV uitvoerend overige domeinen'!DF7</f>
        <v>0</v>
      </c>
      <c r="DG332" s="11">
        <f>'CV uitvoerend overige domeinen'!DG7</f>
        <v>0</v>
      </c>
      <c r="DH332" s="11">
        <f>'CV uitvoerend overige domeinen'!DH7</f>
        <v>0</v>
      </c>
      <c r="DI332" s="11">
        <f>'CV uitvoerend overige domeinen'!DI7</f>
        <v>0</v>
      </c>
      <c r="DJ332" s="11">
        <f>'CV uitvoerend overige domeinen'!DJ7</f>
        <v>0</v>
      </c>
      <c r="DK332" s="11">
        <f>'CV uitvoerend overige domeinen'!DK7</f>
        <v>0</v>
      </c>
      <c r="DL332" s="26">
        <f>'CV uitvoerend overige domeinen'!DL7</f>
        <v>0</v>
      </c>
    </row>
    <row r="333" spans="1:116">
      <c r="A333" s="47">
        <f>'CV uitvoerend overige domeinen'!A10</f>
        <v>0</v>
      </c>
      <c r="B333" s="49">
        <f>'CV uitvoerend overige domeinen'!B10</f>
        <v>0</v>
      </c>
      <c r="C333" s="4" t="str">
        <f>'CV uitvoerend overige domeinen'!C10</f>
        <v>Import</v>
      </c>
      <c r="D333" s="4" t="str">
        <f>'CV uitvoerend overige domeinen'!D10</f>
        <v>IMP LAB Veterinair Derden</v>
      </c>
      <c r="E333" s="4">
        <f>'CV uitvoerend overige domeinen'!E10</f>
        <v>0</v>
      </c>
      <c r="F333" s="5">
        <f>'CV uitvoerend overige domeinen'!F10</f>
        <v>0</v>
      </c>
      <c r="G333" s="4" t="str">
        <f>'CV uitvoerend overige domeinen'!G10</f>
        <v>Derden</v>
      </c>
      <c r="H333" s="15">
        <f>'CV uitvoerend overige domeinen'!H10</f>
        <v>0</v>
      </c>
      <c r="I333" s="11">
        <f>'CV uitvoerend overige domeinen'!I10</f>
        <v>5100</v>
      </c>
      <c r="J333" s="11">
        <f>'CV uitvoerend overige domeinen'!J10</f>
        <v>0</v>
      </c>
      <c r="K333" s="11">
        <f>'CV uitvoerend overige domeinen'!K10</f>
        <v>450</v>
      </c>
      <c r="L333" s="11">
        <f>'CV uitvoerend overige domeinen'!L10</f>
        <v>0</v>
      </c>
      <c r="M333" s="11">
        <f>'CV uitvoerend overige domeinen'!M10</f>
        <v>0</v>
      </c>
      <c r="N333" s="11">
        <f>'CV uitvoerend overige domeinen'!N10</f>
        <v>0</v>
      </c>
      <c r="O333" s="11">
        <f>'CV uitvoerend overige domeinen'!O10</f>
        <v>0</v>
      </c>
      <c r="P333" s="11">
        <f>'CV uitvoerend overige domeinen'!P10</f>
        <v>0</v>
      </c>
      <c r="Q333" s="26">
        <f>'CV uitvoerend overige domeinen'!Q10</f>
        <v>5550</v>
      </c>
      <c r="R333" s="15">
        <f>'CV uitvoerend overige domeinen'!R10</f>
        <v>0</v>
      </c>
      <c r="S333" s="11">
        <f>'CV uitvoerend overige domeinen'!S10</f>
        <v>0</v>
      </c>
      <c r="T333" s="11">
        <f>'CV uitvoerend overige domeinen'!T10</f>
        <v>5550</v>
      </c>
      <c r="U333" s="11">
        <f>'CV uitvoerend overige domeinen'!U10</f>
        <v>0</v>
      </c>
      <c r="V333" s="11">
        <f>'CV uitvoerend overige domeinen'!V10</f>
        <v>0</v>
      </c>
      <c r="W333" s="11">
        <f>'CV uitvoerend overige domeinen'!W10</f>
        <v>0</v>
      </c>
      <c r="X333" s="11">
        <f>'CV uitvoerend overige domeinen'!X10</f>
        <v>0</v>
      </c>
      <c r="Y333" s="11">
        <f>'CV uitvoerend overige domeinen'!Y10</f>
        <v>0</v>
      </c>
      <c r="Z333" s="49">
        <f>'CV uitvoerend overige domeinen'!Z10</f>
        <v>5550</v>
      </c>
      <c r="AA333" s="11">
        <f>'CV uitvoerend overige domeinen'!AA10</f>
        <v>0</v>
      </c>
      <c r="AB333" s="11">
        <f>'CV uitvoerend overige domeinen'!AB10</f>
        <v>0</v>
      </c>
      <c r="AC333" s="11">
        <f>'CV uitvoerend overige domeinen'!AC10</f>
        <v>0</v>
      </c>
      <c r="AD333" s="11">
        <f>'CV uitvoerend overige domeinen'!AD10</f>
        <v>0</v>
      </c>
      <c r="AE333" s="11">
        <f>'CV uitvoerend overige domeinen'!AE10</f>
        <v>0</v>
      </c>
      <c r="AF333" s="11">
        <f>'CV uitvoerend overige domeinen'!AF10</f>
        <v>5550</v>
      </c>
      <c r="AG333" s="49">
        <f>'CV uitvoerend overige domeinen'!AG10</f>
        <v>0</v>
      </c>
      <c r="AH333" s="11">
        <f>'CV uitvoerend overige domeinen'!AH10</f>
        <v>0</v>
      </c>
      <c r="AI333" s="11">
        <f>'CV uitvoerend overige domeinen'!AI10</f>
        <v>0</v>
      </c>
      <c r="AJ333" s="11">
        <f>'CV uitvoerend overige domeinen'!AJ10</f>
        <v>0</v>
      </c>
      <c r="AK333" s="11">
        <f>'CV uitvoerend overige domeinen'!AK10</f>
        <v>0</v>
      </c>
      <c r="AL333" s="49">
        <f>'CV uitvoerend overige domeinen'!AL10</f>
        <v>0</v>
      </c>
      <c r="AM333" s="11">
        <f>'CV uitvoerend overige domeinen'!AM10</f>
        <v>0</v>
      </c>
      <c r="AN333" s="11">
        <f>'CV uitvoerend overige domeinen'!AN10</f>
        <v>0</v>
      </c>
      <c r="AO333" s="11">
        <f>'CV uitvoerend overige domeinen'!AO10</f>
        <v>0</v>
      </c>
      <c r="AP333" s="11">
        <f>'CV uitvoerend overige domeinen'!AP10</f>
        <v>0</v>
      </c>
      <c r="AQ333" s="11">
        <f>'CV uitvoerend overige domeinen'!AQ10</f>
        <v>0</v>
      </c>
      <c r="AR333" s="49">
        <f>'CV uitvoerend overige domeinen'!AR10</f>
        <v>0</v>
      </c>
      <c r="AS333" s="11">
        <f>'CV uitvoerend overige domeinen'!AS10</f>
        <v>0</v>
      </c>
      <c r="AT333" s="11">
        <f>'CV uitvoerend overige domeinen'!AT10</f>
        <v>0</v>
      </c>
      <c r="AU333" s="11">
        <f>'CV uitvoerend overige domeinen'!AU10</f>
        <v>0</v>
      </c>
      <c r="AV333" s="11">
        <f>'CV uitvoerend overige domeinen'!AV10</f>
        <v>0</v>
      </c>
      <c r="AW333" s="11">
        <f>'CV uitvoerend overige domeinen'!AW10</f>
        <v>0</v>
      </c>
      <c r="AX333" s="11">
        <f>'CV uitvoerend overige domeinen'!AX10</f>
        <v>0</v>
      </c>
      <c r="AY333" s="11">
        <f>'CV uitvoerend overige domeinen'!AY10</f>
        <v>0</v>
      </c>
      <c r="AZ333" s="11">
        <f>'CV uitvoerend overige domeinen'!AZ10</f>
        <v>0</v>
      </c>
      <c r="BA333" s="11">
        <f>'CV uitvoerend overige domeinen'!BA10</f>
        <v>0</v>
      </c>
      <c r="BB333" s="11">
        <f>'CV uitvoerend overige domeinen'!BB10</f>
        <v>0</v>
      </c>
      <c r="BC333" s="49">
        <f>'CV uitvoerend overige domeinen'!BC10</f>
        <v>0</v>
      </c>
      <c r="BD333" s="11">
        <f>'CV uitvoerend overige domeinen'!BD10</f>
        <v>0</v>
      </c>
      <c r="BE333" s="11">
        <f>'CV uitvoerend overige domeinen'!BE10</f>
        <v>0</v>
      </c>
      <c r="BF333" s="11">
        <f>'CV uitvoerend overige domeinen'!BF10</f>
        <v>0</v>
      </c>
      <c r="BG333" s="11">
        <f>'CV uitvoerend overige domeinen'!BG10</f>
        <v>0</v>
      </c>
      <c r="BH333" s="11">
        <f>'CV uitvoerend overige domeinen'!BH10</f>
        <v>0</v>
      </c>
      <c r="BI333" s="11">
        <f>'CV uitvoerend overige domeinen'!BI10</f>
        <v>0</v>
      </c>
      <c r="BJ333" s="11">
        <f>'CV uitvoerend overige domeinen'!BJ10</f>
        <v>0</v>
      </c>
      <c r="BK333" s="49">
        <f>'CV uitvoerend overige domeinen'!BK10</f>
        <v>5550</v>
      </c>
      <c r="BL333" s="11">
        <f>'CV uitvoerend overige domeinen'!BL10</f>
        <v>0</v>
      </c>
      <c r="BM333" s="11">
        <f>'CV uitvoerend overige domeinen'!BM10</f>
        <v>0</v>
      </c>
      <c r="BN333" s="11">
        <f>'CV uitvoerend overige domeinen'!BN10</f>
        <v>0</v>
      </c>
      <c r="BO333" s="11">
        <f>'CV uitvoerend overige domeinen'!BO10</f>
        <v>0</v>
      </c>
      <c r="BP333" s="11">
        <f>'CV uitvoerend overige domeinen'!BP10</f>
        <v>0</v>
      </c>
      <c r="BQ333" s="49">
        <f>'CV uitvoerend overige domeinen'!BQ10</f>
        <v>0</v>
      </c>
      <c r="BR333" s="11">
        <f>'CV uitvoerend overige domeinen'!BR10</f>
        <v>0</v>
      </c>
      <c r="BS333" s="11">
        <f>'CV uitvoerend overige domeinen'!BS10</f>
        <v>0</v>
      </c>
      <c r="BT333" s="11">
        <f>'CV uitvoerend overige domeinen'!BT10</f>
        <v>0</v>
      </c>
      <c r="BU333" s="11">
        <f>'CV uitvoerend overige domeinen'!BU10</f>
        <v>0</v>
      </c>
      <c r="BV333" s="11">
        <f>'CV uitvoerend overige domeinen'!BV10</f>
        <v>0</v>
      </c>
      <c r="BW333" s="11">
        <f>'CV uitvoerend overige domeinen'!BW10</f>
        <v>0</v>
      </c>
      <c r="BX333" s="49">
        <f>'CV uitvoerend overige domeinen'!BX10</f>
        <v>0</v>
      </c>
      <c r="BY333" s="49">
        <f>'CV uitvoerend overige domeinen'!BY10</f>
        <v>0</v>
      </c>
      <c r="BZ333" s="11">
        <f>'CV uitvoerend overige domeinen'!BZ10</f>
        <v>0</v>
      </c>
      <c r="CA333" s="11">
        <f>'CV uitvoerend overige domeinen'!CA10</f>
        <v>0</v>
      </c>
      <c r="CB333" s="11">
        <f>'CV uitvoerend overige domeinen'!CB10</f>
        <v>0</v>
      </c>
      <c r="CC333" s="11">
        <f>'CV uitvoerend overige domeinen'!CC10</f>
        <v>0</v>
      </c>
      <c r="CD333" s="11">
        <f>'CV uitvoerend overige domeinen'!CD10</f>
        <v>0</v>
      </c>
      <c r="CE333" s="11">
        <f>'CV uitvoerend overige domeinen'!CE10</f>
        <v>0</v>
      </c>
      <c r="CF333" s="11">
        <f>'CV uitvoerend overige domeinen'!CF10</f>
        <v>0</v>
      </c>
      <c r="CG333" s="11">
        <f>'CV uitvoerend overige domeinen'!CG10</f>
        <v>0</v>
      </c>
      <c r="CH333" s="11">
        <f>'CV uitvoerend overige domeinen'!CH10</f>
        <v>0</v>
      </c>
      <c r="CI333" s="11">
        <f>'CV uitvoerend overige domeinen'!CI10</f>
        <v>0</v>
      </c>
      <c r="CJ333" s="11">
        <f>'CV uitvoerend overige domeinen'!CJ10</f>
        <v>0</v>
      </c>
      <c r="CK333" s="11">
        <f>'CV uitvoerend overige domeinen'!CK10</f>
        <v>0</v>
      </c>
      <c r="CL333" s="49">
        <f>'CV uitvoerend overige domeinen'!CL10</f>
        <v>0</v>
      </c>
      <c r="CM333" s="11">
        <f>'CV uitvoerend overige domeinen'!CM10</f>
        <v>0</v>
      </c>
      <c r="CN333" s="11">
        <f>'CV uitvoerend overige domeinen'!CN10</f>
        <v>0</v>
      </c>
      <c r="CO333" s="11">
        <f>'CV uitvoerend overige domeinen'!CO10</f>
        <v>0</v>
      </c>
      <c r="CP333" s="11">
        <f>'CV uitvoerend overige domeinen'!CP10</f>
        <v>0</v>
      </c>
      <c r="CQ333" s="11">
        <f>'CV uitvoerend overige domeinen'!CQ10</f>
        <v>0</v>
      </c>
      <c r="CR333" s="11">
        <f>'CV uitvoerend overige domeinen'!CR10</f>
        <v>0</v>
      </c>
      <c r="CS333" s="11">
        <f>'CV uitvoerend overige domeinen'!CS10</f>
        <v>0</v>
      </c>
      <c r="CT333" s="11">
        <f>'CV uitvoerend overige domeinen'!CT10</f>
        <v>0</v>
      </c>
      <c r="CU333" s="11">
        <f>'CV uitvoerend overige domeinen'!CU10</f>
        <v>0</v>
      </c>
      <c r="CV333" s="11">
        <f>'CV uitvoerend overige domeinen'!CV10</f>
        <v>0</v>
      </c>
      <c r="CW333" s="11">
        <f>'CV uitvoerend overige domeinen'!CW10</f>
        <v>0</v>
      </c>
      <c r="CX333" s="11">
        <f>'CV uitvoerend overige domeinen'!CX10</f>
        <v>0</v>
      </c>
      <c r="CY333" s="26">
        <f>'CV uitvoerend overige domeinen'!CY10</f>
        <v>0</v>
      </c>
      <c r="CZ333" s="15">
        <f>'CV uitvoerend overige domeinen'!CZ10</f>
        <v>0</v>
      </c>
      <c r="DA333" s="11">
        <f>'CV uitvoerend overige domeinen'!DA10</f>
        <v>0</v>
      </c>
      <c r="DB333" s="11">
        <f>'CV uitvoerend overige domeinen'!DB10</f>
        <v>0</v>
      </c>
      <c r="DC333" s="11">
        <f>'CV uitvoerend overige domeinen'!DC10</f>
        <v>0</v>
      </c>
      <c r="DD333" s="11">
        <f>'CV uitvoerend overige domeinen'!DD10</f>
        <v>0</v>
      </c>
      <c r="DE333" s="11">
        <f>'CV uitvoerend overige domeinen'!DE10</f>
        <v>0</v>
      </c>
      <c r="DF333" s="11">
        <f>'CV uitvoerend overige domeinen'!DF10</f>
        <v>0</v>
      </c>
      <c r="DG333" s="11">
        <f>'CV uitvoerend overige domeinen'!DG10</f>
        <v>0</v>
      </c>
      <c r="DH333" s="11">
        <f>'CV uitvoerend overige domeinen'!DH10</f>
        <v>0</v>
      </c>
      <c r="DI333" s="11">
        <f>'CV uitvoerend overige domeinen'!DI10</f>
        <v>0</v>
      </c>
      <c r="DJ333" s="11">
        <f>'CV uitvoerend overige domeinen'!DJ10</f>
        <v>0</v>
      </c>
      <c r="DK333" s="11">
        <f>'CV uitvoerend overige domeinen'!DK10</f>
        <v>0</v>
      </c>
      <c r="DL333" s="26">
        <f>'CV uitvoerend overige domeinen'!DL10</f>
        <v>0</v>
      </c>
    </row>
    <row r="334" spans="1:116">
      <c r="A334" s="47">
        <f>'CV uitvoerend overige domeinen'!A11</f>
        <v>0</v>
      </c>
      <c r="B334" s="49">
        <f>'CV uitvoerend overige domeinen'!B11</f>
        <v>0</v>
      </c>
      <c r="C334" s="4" t="str">
        <f>'CV uitvoerend overige domeinen'!C11</f>
        <v>Import</v>
      </c>
      <c r="D334" s="4" t="str">
        <f>'CV uitvoerend overige domeinen'!D11</f>
        <v>IMP LAB Levensmiddelen en diervoeders en productveiligheid Derden</v>
      </c>
      <c r="E334" s="4">
        <f>'CV uitvoerend overige domeinen'!E11</f>
        <v>0</v>
      </c>
      <c r="F334" s="5">
        <f>'CV uitvoerend overige domeinen'!F11</f>
        <v>0</v>
      </c>
      <c r="G334" s="4" t="str">
        <f>'CV uitvoerend overige domeinen'!G11</f>
        <v>Derden</v>
      </c>
      <c r="H334" s="15">
        <f>'CV uitvoerend overige domeinen'!H11</f>
        <v>0</v>
      </c>
      <c r="I334" s="11">
        <f>'CV uitvoerend overige domeinen'!I11</f>
        <v>8900</v>
      </c>
      <c r="J334" s="11">
        <f>'CV uitvoerend overige domeinen'!J11</f>
        <v>0</v>
      </c>
      <c r="K334" s="11">
        <f>'CV uitvoerend overige domeinen'!K11</f>
        <v>900</v>
      </c>
      <c r="L334" s="11">
        <f>'CV uitvoerend overige domeinen'!L11</f>
        <v>0</v>
      </c>
      <c r="M334" s="11">
        <f>'CV uitvoerend overige domeinen'!M11</f>
        <v>0</v>
      </c>
      <c r="N334" s="11">
        <f>'CV uitvoerend overige domeinen'!N11</f>
        <v>0</v>
      </c>
      <c r="O334" s="11">
        <f>'CV uitvoerend overige domeinen'!O11</f>
        <v>0</v>
      </c>
      <c r="P334" s="11">
        <f>'CV uitvoerend overige domeinen'!P11</f>
        <v>0</v>
      </c>
      <c r="Q334" s="26">
        <f>'CV uitvoerend overige domeinen'!Q11</f>
        <v>9800</v>
      </c>
      <c r="R334" s="15">
        <f>'CV uitvoerend overige domeinen'!R11</f>
        <v>0</v>
      </c>
      <c r="S334" s="11">
        <f>'CV uitvoerend overige domeinen'!S11</f>
        <v>0</v>
      </c>
      <c r="T334" s="11">
        <f>'CV uitvoerend overige domeinen'!T11</f>
        <v>9800</v>
      </c>
      <c r="U334" s="11">
        <f>'CV uitvoerend overige domeinen'!U11</f>
        <v>0</v>
      </c>
      <c r="V334" s="11">
        <f>'CV uitvoerend overige domeinen'!V11</f>
        <v>0</v>
      </c>
      <c r="W334" s="11">
        <f>'CV uitvoerend overige domeinen'!W11</f>
        <v>0</v>
      </c>
      <c r="X334" s="11">
        <f>'CV uitvoerend overige domeinen'!X11</f>
        <v>0</v>
      </c>
      <c r="Y334" s="11">
        <f>'CV uitvoerend overige domeinen'!Y11</f>
        <v>0</v>
      </c>
      <c r="Z334" s="49">
        <f>'CV uitvoerend overige domeinen'!Z11</f>
        <v>9800</v>
      </c>
      <c r="AA334" s="11">
        <f>'CV uitvoerend overige domeinen'!AA11</f>
        <v>0</v>
      </c>
      <c r="AB334" s="11">
        <f>'CV uitvoerend overige domeinen'!AB11</f>
        <v>0</v>
      </c>
      <c r="AC334" s="11">
        <f>'CV uitvoerend overige domeinen'!AC11</f>
        <v>0</v>
      </c>
      <c r="AD334" s="11">
        <f>'CV uitvoerend overige domeinen'!AD11</f>
        <v>0</v>
      </c>
      <c r="AE334" s="11">
        <f>'CV uitvoerend overige domeinen'!AE11</f>
        <v>0</v>
      </c>
      <c r="AF334" s="11">
        <f>'CV uitvoerend overige domeinen'!AF11</f>
        <v>9800</v>
      </c>
      <c r="AG334" s="49">
        <f>'CV uitvoerend overige domeinen'!AG11</f>
        <v>0</v>
      </c>
      <c r="AH334" s="11">
        <f>'CV uitvoerend overige domeinen'!AH11</f>
        <v>0</v>
      </c>
      <c r="AI334" s="11">
        <f>'CV uitvoerend overige domeinen'!AI11</f>
        <v>0</v>
      </c>
      <c r="AJ334" s="11">
        <f>'CV uitvoerend overige domeinen'!AJ11</f>
        <v>0</v>
      </c>
      <c r="AK334" s="11">
        <f>'CV uitvoerend overige domeinen'!AK11</f>
        <v>0</v>
      </c>
      <c r="AL334" s="49">
        <f>'CV uitvoerend overige domeinen'!AL11</f>
        <v>0</v>
      </c>
      <c r="AM334" s="11">
        <f>'CV uitvoerend overige domeinen'!AM11</f>
        <v>0</v>
      </c>
      <c r="AN334" s="11">
        <f>'CV uitvoerend overige domeinen'!AN11</f>
        <v>0</v>
      </c>
      <c r="AO334" s="11">
        <f>'CV uitvoerend overige domeinen'!AO11</f>
        <v>0</v>
      </c>
      <c r="AP334" s="11">
        <f>'CV uitvoerend overige domeinen'!AP11</f>
        <v>0</v>
      </c>
      <c r="AQ334" s="11">
        <f>'CV uitvoerend overige domeinen'!AQ11</f>
        <v>0</v>
      </c>
      <c r="AR334" s="49">
        <f>'CV uitvoerend overige domeinen'!AR11</f>
        <v>0</v>
      </c>
      <c r="AS334" s="11">
        <f>'CV uitvoerend overige domeinen'!AS11</f>
        <v>0</v>
      </c>
      <c r="AT334" s="11">
        <f>'CV uitvoerend overige domeinen'!AT11</f>
        <v>0</v>
      </c>
      <c r="AU334" s="11">
        <f>'CV uitvoerend overige domeinen'!AU11</f>
        <v>0</v>
      </c>
      <c r="AV334" s="11">
        <f>'CV uitvoerend overige domeinen'!AV11</f>
        <v>0</v>
      </c>
      <c r="AW334" s="11">
        <f>'CV uitvoerend overige domeinen'!AW11</f>
        <v>0</v>
      </c>
      <c r="AX334" s="11">
        <f>'CV uitvoerend overige domeinen'!AX11</f>
        <v>0</v>
      </c>
      <c r="AY334" s="11">
        <f>'CV uitvoerend overige domeinen'!AY11</f>
        <v>0</v>
      </c>
      <c r="AZ334" s="11">
        <f>'CV uitvoerend overige domeinen'!AZ11</f>
        <v>0</v>
      </c>
      <c r="BA334" s="11">
        <f>'CV uitvoerend overige domeinen'!BA11</f>
        <v>0</v>
      </c>
      <c r="BB334" s="11">
        <f>'CV uitvoerend overige domeinen'!BB11</f>
        <v>0</v>
      </c>
      <c r="BC334" s="49">
        <f>'CV uitvoerend overige domeinen'!BC11</f>
        <v>0</v>
      </c>
      <c r="BD334" s="11">
        <f>'CV uitvoerend overige domeinen'!BD11</f>
        <v>0</v>
      </c>
      <c r="BE334" s="11">
        <f>'CV uitvoerend overige domeinen'!BE11</f>
        <v>0</v>
      </c>
      <c r="BF334" s="11">
        <f>'CV uitvoerend overige domeinen'!BF11</f>
        <v>0</v>
      </c>
      <c r="BG334" s="11">
        <f>'CV uitvoerend overige domeinen'!BG11</f>
        <v>0</v>
      </c>
      <c r="BH334" s="11">
        <f>'CV uitvoerend overige domeinen'!BH11</f>
        <v>0</v>
      </c>
      <c r="BI334" s="11">
        <f>'CV uitvoerend overige domeinen'!BI11</f>
        <v>0</v>
      </c>
      <c r="BJ334" s="11">
        <f>'CV uitvoerend overige domeinen'!BJ11</f>
        <v>0</v>
      </c>
      <c r="BK334" s="49">
        <f>'CV uitvoerend overige domeinen'!BK11</f>
        <v>9800</v>
      </c>
      <c r="BL334" s="11">
        <f>'CV uitvoerend overige domeinen'!BL11</f>
        <v>0</v>
      </c>
      <c r="BM334" s="11">
        <f>'CV uitvoerend overige domeinen'!BM11</f>
        <v>0</v>
      </c>
      <c r="BN334" s="11">
        <f>'CV uitvoerend overige domeinen'!BN11</f>
        <v>0</v>
      </c>
      <c r="BO334" s="11">
        <f>'CV uitvoerend overige domeinen'!BO11</f>
        <v>0</v>
      </c>
      <c r="BP334" s="11">
        <f>'CV uitvoerend overige domeinen'!BP11</f>
        <v>0</v>
      </c>
      <c r="BQ334" s="49">
        <f>'CV uitvoerend overige domeinen'!BQ11</f>
        <v>0</v>
      </c>
      <c r="BR334" s="11">
        <f>'CV uitvoerend overige domeinen'!BR11</f>
        <v>0</v>
      </c>
      <c r="BS334" s="11">
        <f>'CV uitvoerend overige domeinen'!BS11</f>
        <v>0</v>
      </c>
      <c r="BT334" s="11">
        <f>'CV uitvoerend overige domeinen'!BT11</f>
        <v>0</v>
      </c>
      <c r="BU334" s="11">
        <f>'CV uitvoerend overige domeinen'!BU11</f>
        <v>0</v>
      </c>
      <c r="BV334" s="11">
        <f>'CV uitvoerend overige domeinen'!BV11</f>
        <v>0</v>
      </c>
      <c r="BW334" s="11">
        <f>'CV uitvoerend overige domeinen'!BW11</f>
        <v>0</v>
      </c>
      <c r="BX334" s="49">
        <f>'CV uitvoerend overige domeinen'!BX11</f>
        <v>0</v>
      </c>
      <c r="BY334" s="49">
        <f>'CV uitvoerend overige domeinen'!BY11</f>
        <v>0</v>
      </c>
      <c r="BZ334" s="11">
        <f>'CV uitvoerend overige domeinen'!BZ11</f>
        <v>0</v>
      </c>
      <c r="CA334" s="11">
        <f>'CV uitvoerend overige domeinen'!CA11</f>
        <v>0</v>
      </c>
      <c r="CB334" s="11">
        <f>'CV uitvoerend overige domeinen'!CB11</f>
        <v>0</v>
      </c>
      <c r="CC334" s="11">
        <f>'CV uitvoerend overige domeinen'!CC11</f>
        <v>0</v>
      </c>
      <c r="CD334" s="11">
        <f>'CV uitvoerend overige domeinen'!CD11</f>
        <v>0</v>
      </c>
      <c r="CE334" s="11">
        <f>'CV uitvoerend overige domeinen'!CE11</f>
        <v>0</v>
      </c>
      <c r="CF334" s="11">
        <f>'CV uitvoerend overige domeinen'!CF11</f>
        <v>0</v>
      </c>
      <c r="CG334" s="11">
        <f>'CV uitvoerend overige domeinen'!CG11</f>
        <v>0</v>
      </c>
      <c r="CH334" s="11">
        <f>'CV uitvoerend overige domeinen'!CH11</f>
        <v>0</v>
      </c>
      <c r="CI334" s="11">
        <f>'CV uitvoerend overige domeinen'!CI11</f>
        <v>0</v>
      </c>
      <c r="CJ334" s="11">
        <f>'CV uitvoerend overige domeinen'!CJ11</f>
        <v>0</v>
      </c>
      <c r="CK334" s="11">
        <f>'CV uitvoerend overige domeinen'!CK11</f>
        <v>0</v>
      </c>
      <c r="CL334" s="49">
        <f>'CV uitvoerend overige domeinen'!CL11</f>
        <v>0</v>
      </c>
      <c r="CM334" s="11">
        <f>'CV uitvoerend overige domeinen'!CM11</f>
        <v>0</v>
      </c>
      <c r="CN334" s="11">
        <f>'CV uitvoerend overige domeinen'!CN11</f>
        <v>0</v>
      </c>
      <c r="CO334" s="11">
        <f>'CV uitvoerend overige domeinen'!CO11</f>
        <v>0</v>
      </c>
      <c r="CP334" s="11">
        <f>'CV uitvoerend overige domeinen'!CP11</f>
        <v>0</v>
      </c>
      <c r="CQ334" s="11">
        <f>'CV uitvoerend overige domeinen'!CQ11</f>
        <v>0</v>
      </c>
      <c r="CR334" s="11">
        <f>'CV uitvoerend overige domeinen'!CR11</f>
        <v>0</v>
      </c>
      <c r="CS334" s="11">
        <f>'CV uitvoerend overige domeinen'!CS11</f>
        <v>0</v>
      </c>
      <c r="CT334" s="11">
        <f>'CV uitvoerend overige domeinen'!CT11</f>
        <v>0</v>
      </c>
      <c r="CU334" s="11">
        <f>'CV uitvoerend overige domeinen'!CU11</f>
        <v>0</v>
      </c>
      <c r="CV334" s="11">
        <f>'CV uitvoerend overige domeinen'!CV11</f>
        <v>0</v>
      </c>
      <c r="CW334" s="11">
        <f>'CV uitvoerend overige domeinen'!CW11</f>
        <v>0</v>
      </c>
      <c r="CX334" s="11">
        <f>'CV uitvoerend overige domeinen'!CX11</f>
        <v>0</v>
      </c>
      <c r="CY334" s="26">
        <f>'CV uitvoerend overige domeinen'!CY11</f>
        <v>0</v>
      </c>
      <c r="CZ334" s="15">
        <f>'CV uitvoerend overige domeinen'!CZ11</f>
        <v>0</v>
      </c>
      <c r="DA334" s="11">
        <f>'CV uitvoerend overige domeinen'!DA11</f>
        <v>0</v>
      </c>
      <c r="DB334" s="11">
        <f>'CV uitvoerend overige domeinen'!DB11</f>
        <v>0</v>
      </c>
      <c r="DC334" s="11">
        <f>'CV uitvoerend overige domeinen'!DC11</f>
        <v>0</v>
      </c>
      <c r="DD334" s="11">
        <f>'CV uitvoerend overige domeinen'!DD11</f>
        <v>0</v>
      </c>
      <c r="DE334" s="11">
        <f>'CV uitvoerend overige domeinen'!DE11</f>
        <v>0</v>
      </c>
      <c r="DF334" s="11">
        <f>'CV uitvoerend overige domeinen'!DF11</f>
        <v>0</v>
      </c>
      <c r="DG334" s="11">
        <f>'CV uitvoerend overige domeinen'!DG11</f>
        <v>0</v>
      </c>
      <c r="DH334" s="11">
        <f>'CV uitvoerend overige domeinen'!DH11</f>
        <v>0</v>
      </c>
      <c r="DI334" s="11">
        <f>'CV uitvoerend overige domeinen'!DI11</f>
        <v>0</v>
      </c>
      <c r="DJ334" s="11">
        <f>'CV uitvoerend overige domeinen'!DJ11</f>
        <v>0</v>
      </c>
      <c r="DK334" s="11">
        <f>'CV uitvoerend overige domeinen'!DK11</f>
        <v>0</v>
      </c>
      <c r="DL334" s="26">
        <f>'CV uitvoerend overige domeinen'!DL11</f>
        <v>0</v>
      </c>
    </row>
    <row r="335" spans="1:116">
      <c r="A335" s="47">
        <f>'CV uitvoerend overige domeinen'!A14</f>
        <v>0</v>
      </c>
      <c r="B335" s="49">
        <f>'CV uitvoerend overige domeinen'!B14</f>
        <v>0</v>
      </c>
      <c r="C335" s="4" t="str">
        <f>'CV uitvoerend overige domeinen'!C14</f>
        <v>Levende Dieren en Diergezondheid</v>
      </c>
      <c r="D335" s="4" t="str">
        <f>'CV uitvoerend overige domeinen'!D14</f>
        <v>LDD Aquacultuur</v>
      </c>
      <c r="E335" s="4">
        <f>'CV uitvoerend overige domeinen'!E14</f>
        <v>0</v>
      </c>
      <c r="F335" s="5">
        <f>'CV uitvoerend overige domeinen'!F14</f>
        <v>0</v>
      </c>
      <c r="G335" s="4" t="str">
        <f>'CV uitvoerend overige domeinen'!G14</f>
        <v>Derden</v>
      </c>
      <c r="H335" s="15">
        <f>'CV uitvoerend overige domeinen'!H14</f>
        <v>350</v>
      </c>
      <c r="I335" s="11">
        <f>'CV uitvoerend overige domeinen'!I14</f>
        <v>0</v>
      </c>
      <c r="J335" s="11">
        <f>'CV uitvoerend overige domeinen'!J14</f>
        <v>0</v>
      </c>
      <c r="K335" s="11">
        <f>'CV uitvoerend overige domeinen'!K14</f>
        <v>0</v>
      </c>
      <c r="L335" s="11">
        <f>'CV uitvoerend overige domeinen'!L14</f>
        <v>0</v>
      </c>
      <c r="M335" s="11">
        <f>'CV uitvoerend overige domeinen'!M14</f>
        <v>0</v>
      </c>
      <c r="N335" s="11">
        <f>'CV uitvoerend overige domeinen'!N14</f>
        <v>0</v>
      </c>
      <c r="O335" s="11">
        <f>'CV uitvoerend overige domeinen'!O14</f>
        <v>0</v>
      </c>
      <c r="P335" s="11">
        <f>'CV uitvoerend overige domeinen'!P14</f>
        <v>0</v>
      </c>
      <c r="Q335" s="26">
        <f>'CV uitvoerend overige domeinen'!Q14</f>
        <v>350</v>
      </c>
      <c r="R335" s="15">
        <f>'CV uitvoerend overige domeinen'!R14</f>
        <v>0</v>
      </c>
      <c r="S335" s="11">
        <f>'CV uitvoerend overige domeinen'!S14</f>
        <v>0</v>
      </c>
      <c r="T335" s="11">
        <f>'CV uitvoerend overige domeinen'!T14</f>
        <v>350</v>
      </c>
      <c r="U335" s="11">
        <f>'CV uitvoerend overige domeinen'!U14</f>
        <v>0</v>
      </c>
      <c r="V335" s="11">
        <f>'CV uitvoerend overige domeinen'!V14</f>
        <v>0</v>
      </c>
      <c r="W335" s="11">
        <f>'CV uitvoerend overige domeinen'!W14</f>
        <v>0</v>
      </c>
      <c r="X335" s="11">
        <f>'CV uitvoerend overige domeinen'!X14</f>
        <v>0</v>
      </c>
      <c r="Y335" s="11">
        <f>'CV uitvoerend overige domeinen'!Y14</f>
        <v>0</v>
      </c>
      <c r="Z335" s="49">
        <f>'CV uitvoerend overige domeinen'!Z14</f>
        <v>350</v>
      </c>
      <c r="AA335" s="11">
        <f>'CV uitvoerend overige domeinen'!AA14</f>
        <v>350</v>
      </c>
      <c r="AB335" s="11">
        <f>'CV uitvoerend overige domeinen'!AB14</f>
        <v>0</v>
      </c>
      <c r="AC335" s="11">
        <f>'CV uitvoerend overige domeinen'!AC14</f>
        <v>0</v>
      </c>
      <c r="AD335" s="11">
        <f>'CV uitvoerend overige domeinen'!AD14</f>
        <v>0</v>
      </c>
      <c r="AE335" s="11">
        <f>'CV uitvoerend overige domeinen'!AE14</f>
        <v>0</v>
      </c>
      <c r="AF335" s="11">
        <f>'CV uitvoerend overige domeinen'!AF14</f>
        <v>0</v>
      </c>
      <c r="AG335" s="49">
        <f>'CV uitvoerend overige domeinen'!AG14</f>
        <v>0</v>
      </c>
      <c r="AH335" s="11">
        <f>'CV uitvoerend overige domeinen'!AH14</f>
        <v>0</v>
      </c>
      <c r="AI335" s="11">
        <f>'CV uitvoerend overige domeinen'!AI14</f>
        <v>0</v>
      </c>
      <c r="AJ335" s="11">
        <f>'CV uitvoerend overige domeinen'!AJ14</f>
        <v>350</v>
      </c>
      <c r="AK335" s="11">
        <f>'CV uitvoerend overige domeinen'!AK14</f>
        <v>0</v>
      </c>
      <c r="AL335" s="49">
        <f>'CV uitvoerend overige domeinen'!AL14</f>
        <v>0</v>
      </c>
      <c r="AM335" s="11">
        <f>'CV uitvoerend overige domeinen'!AM14</f>
        <v>0</v>
      </c>
      <c r="AN335" s="11">
        <f>'CV uitvoerend overige domeinen'!AN14</f>
        <v>0</v>
      </c>
      <c r="AO335" s="11">
        <f>'CV uitvoerend overige domeinen'!AO14</f>
        <v>0</v>
      </c>
      <c r="AP335" s="11">
        <f>'CV uitvoerend overige domeinen'!AP14</f>
        <v>0</v>
      </c>
      <c r="AQ335" s="11">
        <f>'CV uitvoerend overige domeinen'!AQ14</f>
        <v>0</v>
      </c>
      <c r="AR335" s="49">
        <f>'CV uitvoerend overige domeinen'!AR14</f>
        <v>0</v>
      </c>
      <c r="AS335" s="11">
        <f>'CV uitvoerend overige domeinen'!AS14</f>
        <v>0</v>
      </c>
      <c r="AT335" s="11">
        <f>'CV uitvoerend overige domeinen'!AT14</f>
        <v>0</v>
      </c>
      <c r="AU335" s="11">
        <f>'CV uitvoerend overige domeinen'!AU14</f>
        <v>0</v>
      </c>
      <c r="AV335" s="11">
        <f>'CV uitvoerend overige domeinen'!AV14</f>
        <v>0</v>
      </c>
      <c r="AW335" s="11">
        <f>'CV uitvoerend overige domeinen'!AW14</f>
        <v>0</v>
      </c>
      <c r="AX335" s="11">
        <f>'CV uitvoerend overige domeinen'!AX14</f>
        <v>0</v>
      </c>
      <c r="AY335" s="11">
        <f>'CV uitvoerend overige domeinen'!AY14</f>
        <v>0</v>
      </c>
      <c r="AZ335" s="11">
        <f>'CV uitvoerend overige domeinen'!AZ14</f>
        <v>0</v>
      </c>
      <c r="BA335" s="11">
        <f>'CV uitvoerend overige domeinen'!BA14</f>
        <v>0</v>
      </c>
      <c r="BB335" s="11">
        <f>'CV uitvoerend overige domeinen'!BB14</f>
        <v>0</v>
      </c>
      <c r="BC335" s="49">
        <f>'CV uitvoerend overige domeinen'!BC14</f>
        <v>0</v>
      </c>
      <c r="BD335" s="11">
        <f>'CV uitvoerend overige domeinen'!BD14</f>
        <v>0</v>
      </c>
      <c r="BE335" s="11">
        <f>'CV uitvoerend overige domeinen'!BE14</f>
        <v>0</v>
      </c>
      <c r="BF335" s="11">
        <f>'CV uitvoerend overige domeinen'!BF14</f>
        <v>0</v>
      </c>
      <c r="BG335" s="11">
        <f>'CV uitvoerend overige domeinen'!BG14</f>
        <v>0</v>
      </c>
      <c r="BH335" s="11">
        <f>'CV uitvoerend overige domeinen'!BH14</f>
        <v>0</v>
      </c>
      <c r="BI335" s="11">
        <f>'CV uitvoerend overige domeinen'!BI14</f>
        <v>0</v>
      </c>
      <c r="BJ335" s="11">
        <f>'CV uitvoerend overige domeinen'!BJ14</f>
        <v>0</v>
      </c>
      <c r="BK335" s="49">
        <f>'CV uitvoerend overige domeinen'!BK14</f>
        <v>0</v>
      </c>
      <c r="BL335" s="11">
        <f>'CV uitvoerend overige domeinen'!BL14</f>
        <v>0</v>
      </c>
      <c r="BM335" s="11">
        <f>'CV uitvoerend overige domeinen'!BM14</f>
        <v>0</v>
      </c>
      <c r="BN335" s="11">
        <f>'CV uitvoerend overige domeinen'!BN14</f>
        <v>0</v>
      </c>
      <c r="BO335" s="11">
        <f>'CV uitvoerend overige domeinen'!BO14</f>
        <v>0</v>
      </c>
      <c r="BP335" s="11">
        <f>'CV uitvoerend overige domeinen'!BP14</f>
        <v>0</v>
      </c>
      <c r="BQ335" s="49">
        <f>'CV uitvoerend overige domeinen'!BQ14</f>
        <v>0</v>
      </c>
      <c r="BR335" s="11">
        <f>'CV uitvoerend overige domeinen'!BR14</f>
        <v>0</v>
      </c>
      <c r="BS335" s="11">
        <f>'CV uitvoerend overige domeinen'!BS14</f>
        <v>0</v>
      </c>
      <c r="BT335" s="11">
        <f>'CV uitvoerend overige domeinen'!BT14</f>
        <v>0</v>
      </c>
      <c r="BU335" s="11">
        <f>'CV uitvoerend overige domeinen'!BU14</f>
        <v>0</v>
      </c>
      <c r="BV335" s="11">
        <f>'CV uitvoerend overige domeinen'!BV14</f>
        <v>0</v>
      </c>
      <c r="BW335" s="11">
        <f>'CV uitvoerend overige domeinen'!BW14</f>
        <v>0</v>
      </c>
      <c r="BX335" s="49">
        <f>'CV uitvoerend overige domeinen'!BX14</f>
        <v>0</v>
      </c>
      <c r="BY335" s="49">
        <f>'CV uitvoerend overige domeinen'!BY14</f>
        <v>350</v>
      </c>
      <c r="BZ335" s="11">
        <f>'CV uitvoerend overige domeinen'!BZ14</f>
        <v>0</v>
      </c>
      <c r="CA335" s="11">
        <f>'CV uitvoerend overige domeinen'!CA14</f>
        <v>0</v>
      </c>
      <c r="CB335" s="11">
        <f>'CV uitvoerend overige domeinen'!CB14</f>
        <v>0</v>
      </c>
      <c r="CC335" s="11">
        <f>'CV uitvoerend overige domeinen'!CC14</f>
        <v>0</v>
      </c>
      <c r="CD335" s="11">
        <f>'CV uitvoerend overige domeinen'!CD14</f>
        <v>0</v>
      </c>
      <c r="CE335" s="11">
        <f>'CV uitvoerend overige domeinen'!CE14</f>
        <v>0</v>
      </c>
      <c r="CF335" s="11">
        <f>'CV uitvoerend overige domeinen'!CF14</f>
        <v>0</v>
      </c>
      <c r="CG335" s="11">
        <f>'CV uitvoerend overige domeinen'!CG14</f>
        <v>0</v>
      </c>
      <c r="CH335" s="11">
        <f>'CV uitvoerend overige domeinen'!CH14</f>
        <v>0</v>
      </c>
      <c r="CI335" s="11">
        <f>'CV uitvoerend overige domeinen'!CI14</f>
        <v>0</v>
      </c>
      <c r="CJ335" s="11">
        <f>'CV uitvoerend overige domeinen'!CJ14</f>
        <v>0</v>
      </c>
      <c r="CK335" s="11">
        <f>'CV uitvoerend overige domeinen'!CK14</f>
        <v>0</v>
      </c>
      <c r="CL335" s="49">
        <f>'CV uitvoerend overige domeinen'!CL14</f>
        <v>0</v>
      </c>
      <c r="CM335" s="11">
        <f>'CV uitvoerend overige domeinen'!CM14</f>
        <v>0</v>
      </c>
      <c r="CN335" s="11">
        <f>'CV uitvoerend overige domeinen'!CN14</f>
        <v>0</v>
      </c>
      <c r="CO335" s="11">
        <f>'CV uitvoerend overige domeinen'!CO14</f>
        <v>0</v>
      </c>
      <c r="CP335" s="11">
        <f>'CV uitvoerend overige domeinen'!CP14</f>
        <v>0</v>
      </c>
      <c r="CQ335" s="11">
        <f>'CV uitvoerend overige domeinen'!CQ14</f>
        <v>0</v>
      </c>
      <c r="CR335" s="11">
        <f>'CV uitvoerend overige domeinen'!CR14</f>
        <v>0</v>
      </c>
      <c r="CS335" s="11">
        <f>'CV uitvoerend overige domeinen'!CS14</f>
        <v>0</v>
      </c>
      <c r="CT335" s="11">
        <f>'CV uitvoerend overige domeinen'!CT14</f>
        <v>0</v>
      </c>
      <c r="CU335" s="11">
        <f>'CV uitvoerend overige domeinen'!CU14</f>
        <v>0</v>
      </c>
      <c r="CV335" s="11">
        <f>'CV uitvoerend overige domeinen'!CV14</f>
        <v>0</v>
      </c>
      <c r="CW335" s="11">
        <f>'CV uitvoerend overige domeinen'!CW14</f>
        <v>0</v>
      </c>
      <c r="CX335" s="11">
        <f>'CV uitvoerend overige domeinen'!CX14</f>
        <v>0</v>
      </c>
      <c r="CY335" s="26">
        <f>'CV uitvoerend overige domeinen'!CY14</f>
        <v>0</v>
      </c>
      <c r="CZ335" s="15">
        <f>'CV uitvoerend overige domeinen'!CZ14</f>
        <v>0</v>
      </c>
      <c r="DA335" s="11">
        <f>'CV uitvoerend overige domeinen'!DA14</f>
        <v>0</v>
      </c>
      <c r="DB335" s="11">
        <f>'CV uitvoerend overige domeinen'!DB14</f>
        <v>0</v>
      </c>
      <c r="DC335" s="11">
        <f>'CV uitvoerend overige domeinen'!DC14</f>
        <v>0</v>
      </c>
      <c r="DD335" s="11">
        <f>'CV uitvoerend overige domeinen'!DD14</f>
        <v>0</v>
      </c>
      <c r="DE335" s="11">
        <f>'CV uitvoerend overige domeinen'!DE14</f>
        <v>0</v>
      </c>
      <c r="DF335" s="11">
        <f>'CV uitvoerend overige domeinen'!DF14</f>
        <v>0</v>
      </c>
      <c r="DG335" s="11">
        <f>'CV uitvoerend overige domeinen'!DG14</f>
        <v>0</v>
      </c>
      <c r="DH335" s="11">
        <f>'CV uitvoerend overige domeinen'!DH14</f>
        <v>0</v>
      </c>
      <c r="DI335" s="11">
        <f>'CV uitvoerend overige domeinen'!DI14</f>
        <v>0</v>
      </c>
      <c r="DJ335" s="11">
        <f>'CV uitvoerend overige domeinen'!DJ14</f>
        <v>0</v>
      </c>
      <c r="DK335" s="11">
        <f>'CV uitvoerend overige domeinen'!DK14</f>
        <v>0</v>
      </c>
      <c r="DL335" s="26">
        <f>'CV uitvoerend overige domeinen'!DL14</f>
        <v>0</v>
      </c>
    </row>
    <row r="336" spans="1:116">
      <c r="A336" s="47">
        <f>'CV uitvoerend overige domeinen'!A15</f>
        <v>0</v>
      </c>
      <c r="B336" s="49">
        <f>'CV uitvoerend overige domeinen'!B15</f>
        <v>0</v>
      </c>
      <c r="C336" s="4" t="str">
        <f>'CV uitvoerend overige domeinen'!C15</f>
        <v>Levende Dieren en Diergezondheid</v>
      </c>
      <c r="D336" s="4" t="str">
        <f>'CV uitvoerend overige domeinen'!D15</f>
        <v>LDD TU Preventie Derden</v>
      </c>
      <c r="E336" s="4">
        <f>'CV uitvoerend overige domeinen'!E15</f>
        <v>0</v>
      </c>
      <c r="F336" s="5">
        <f>'CV uitvoerend overige domeinen'!F15</f>
        <v>0</v>
      </c>
      <c r="G336" s="4" t="str">
        <f>'CV uitvoerend overige domeinen'!G15</f>
        <v>Derden</v>
      </c>
      <c r="H336" s="15">
        <f>'CV uitvoerend overige domeinen'!H15</f>
        <v>100</v>
      </c>
      <c r="I336" s="11">
        <f>'CV uitvoerend overige domeinen'!I15</f>
        <v>0</v>
      </c>
      <c r="J336" s="11">
        <f>'CV uitvoerend overige domeinen'!J15</f>
        <v>0</v>
      </c>
      <c r="K336" s="11">
        <f>'CV uitvoerend overige domeinen'!K15</f>
        <v>0</v>
      </c>
      <c r="L336" s="11">
        <f>'CV uitvoerend overige domeinen'!L15</f>
        <v>0</v>
      </c>
      <c r="M336" s="11">
        <f>'CV uitvoerend overige domeinen'!M15</f>
        <v>0</v>
      </c>
      <c r="N336" s="11">
        <f>'CV uitvoerend overige domeinen'!N15</f>
        <v>0</v>
      </c>
      <c r="O336" s="11">
        <f>'CV uitvoerend overige domeinen'!O15</f>
        <v>0</v>
      </c>
      <c r="P336" s="11">
        <f>'CV uitvoerend overige domeinen'!P15</f>
        <v>0</v>
      </c>
      <c r="Q336" s="26">
        <f>'CV uitvoerend overige domeinen'!Q15</f>
        <v>100</v>
      </c>
      <c r="R336" s="15">
        <f>'CV uitvoerend overige domeinen'!R15</f>
        <v>0</v>
      </c>
      <c r="S336" s="11">
        <f>'CV uitvoerend overige domeinen'!S15</f>
        <v>0</v>
      </c>
      <c r="T336" s="11">
        <f>'CV uitvoerend overige domeinen'!T15</f>
        <v>100</v>
      </c>
      <c r="U336" s="11">
        <f>'CV uitvoerend overige domeinen'!U15</f>
        <v>0</v>
      </c>
      <c r="V336" s="11">
        <f>'CV uitvoerend overige domeinen'!V15</f>
        <v>0</v>
      </c>
      <c r="W336" s="11">
        <f>'CV uitvoerend overige domeinen'!W15</f>
        <v>0</v>
      </c>
      <c r="X336" s="11">
        <f>'CV uitvoerend overige domeinen'!X15</f>
        <v>0</v>
      </c>
      <c r="Y336" s="11">
        <f>'CV uitvoerend overige domeinen'!Y15</f>
        <v>0</v>
      </c>
      <c r="Z336" s="49">
        <f>'CV uitvoerend overige domeinen'!Z15</f>
        <v>100</v>
      </c>
      <c r="AA336" s="11">
        <f>'CV uitvoerend overige domeinen'!AA15</f>
        <v>0</v>
      </c>
      <c r="AB336" s="11">
        <f>'CV uitvoerend overige domeinen'!AB15</f>
        <v>0</v>
      </c>
      <c r="AC336" s="11">
        <f>'CV uitvoerend overige domeinen'!AC15</f>
        <v>100</v>
      </c>
      <c r="AD336" s="11">
        <f>'CV uitvoerend overige domeinen'!AD15</f>
        <v>0</v>
      </c>
      <c r="AE336" s="11">
        <f>'CV uitvoerend overige domeinen'!AE15</f>
        <v>0</v>
      </c>
      <c r="AF336" s="11">
        <f>'CV uitvoerend overige domeinen'!AF15</f>
        <v>0</v>
      </c>
      <c r="AG336" s="49">
        <f>'CV uitvoerend overige domeinen'!AG15</f>
        <v>0</v>
      </c>
      <c r="AH336" s="11">
        <f>'CV uitvoerend overige domeinen'!AH15</f>
        <v>0</v>
      </c>
      <c r="AI336" s="11">
        <f>'CV uitvoerend overige domeinen'!AI15</f>
        <v>0</v>
      </c>
      <c r="AJ336" s="11">
        <f>'CV uitvoerend overige domeinen'!AJ15</f>
        <v>0</v>
      </c>
      <c r="AK336" s="11">
        <f>'CV uitvoerend overige domeinen'!AK15</f>
        <v>0</v>
      </c>
      <c r="AL336" s="49">
        <f>'CV uitvoerend overige domeinen'!AL15</f>
        <v>0</v>
      </c>
      <c r="AM336" s="11">
        <f>'CV uitvoerend overige domeinen'!AM15</f>
        <v>0</v>
      </c>
      <c r="AN336" s="11">
        <f>'CV uitvoerend overige domeinen'!AN15</f>
        <v>0</v>
      </c>
      <c r="AO336" s="11">
        <f>'CV uitvoerend overige domeinen'!AO15</f>
        <v>0</v>
      </c>
      <c r="AP336" s="11">
        <f>'CV uitvoerend overige domeinen'!AP15</f>
        <v>0</v>
      </c>
      <c r="AQ336" s="11">
        <f>'CV uitvoerend overige domeinen'!AQ15</f>
        <v>0</v>
      </c>
      <c r="AR336" s="49">
        <f>'CV uitvoerend overige domeinen'!AR15</f>
        <v>0</v>
      </c>
      <c r="AS336" s="11">
        <f>'CV uitvoerend overige domeinen'!AS15</f>
        <v>0</v>
      </c>
      <c r="AT336" s="11">
        <f>'CV uitvoerend overige domeinen'!AT15</f>
        <v>0</v>
      </c>
      <c r="AU336" s="11">
        <f>'CV uitvoerend overige domeinen'!AU15</f>
        <v>0</v>
      </c>
      <c r="AV336" s="11">
        <f>'CV uitvoerend overige domeinen'!AV15</f>
        <v>0</v>
      </c>
      <c r="AW336" s="11">
        <f>'CV uitvoerend overige domeinen'!AW15</f>
        <v>0</v>
      </c>
      <c r="AX336" s="11">
        <f>'CV uitvoerend overige domeinen'!AX15</f>
        <v>0</v>
      </c>
      <c r="AY336" s="11">
        <f>'CV uitvoerend overige domeinen'!AY15</f>
        <v>0</v>
      </c>
      <c r="AZ336" s="11">
        <f>'CV uitvoerend overige domeinen'!AZ15</f>
        <v>0</v>
      </c>
      <c r="BA336" s="11">
        <f>'CV uitvoerend overige domeinen'!BA15</f>
        <v>0</v>
      </c>
      <c r="BB336" s="11">
        <f>'CV uitvoerend overige domeinen'!BB15</f>
        <v>0</v>
      </c>
      <c r="BC336" s="49">
        <f>'CV uitvoerend overige domeinen'!BC15</f>
        <v>0</v>
      </c>
      <c r="BD336" s="11">
        <f>'CV uitvoerend overige domeinen'!BD15</f>
        <v>0</v>
      </c>
      <c r="BE336" s="11">
        <f>'CV uitvoerend overige domeinen'!BE15</f>
        <v>0</v>
      </c>
      <c r="BF336" s="11">
        <f>'CV uitvoerend overige domeinen'!BF15</f>
        <v>0</v>
      </c>
      <c r="BG336" s="11">
        <f>'CV uitvoerend overige domeinen'!BG15</f>
        <v>0</v>
      </c>
      <c r="BH336" s="11">
        <f>'CV uitvoerend overige domeinen'!BH15</f>
        <v>0</v>
      </c>
      <c r="BI336" s="11">
        <f>'CV uitvoerend overige domeinen'!BI15</f>
        <v>0</v>
      </c>
      <c r="BJ336" s="11">
        <f>'CV uitvoerend overige domeinen'!BJ15</f>
        <v>0</v>
      </c>
      <c r="BK336" s="49">
        <f>'CV uitvoerend overige domeinen'!BK15</f>
        <v>0</v>
      </c>
      <c r="BL336" s="11">
        <f>'CV uitvoerend overige domeinen'!BL15</f>
        <v>0</v>
      </c>
      <c r="BM336" s="11">
        <f>'CV uitvoerend overige domeinen'!BM15</f>
        <v>0</v>
      </c>
      <c r="BN336" s="11">
        <f>'CV uitvoerend overige domeinen'!BN15</f>
        <v>0</v>
      </c>
      <c r="BO336" s="11">
        <f>'CV uitvoerend overige domeinen'!BO15</f>
        <v>0</v>
      </c>
      <c r="BP336" s="11">
        <f>'CV uitvoerend overige domeinen'!BP15</f>
        <v>0</v>
      </c>
      <c r="BQ336" s="49">
        <f>'CV uitvoerend overige domeinen'!BQ15</f>
        <v>0</v>
      </c>
      <c r="BR336" s="11">
        <f>'CV uitvoerend overige domeinen'!BR15</f>
        <v>0</v>
      </c>
      <c r="BS336" s="11">
        <f>'CV uitvoerend overige domeinen'!BS15</f>
        <v>0</v>
      </c>
      <c r="BT336" s="11">
        <f>'CV uitvoerend overige domeinen'!BT15</f>
        <v>0</v>
      </c>
      <c r="BU336" s="11">
        <f>'CV uitvoerend overige domeinen'!BU15</f>
        <v>0</v>
      </c>
      <c r="BV336" s="11">
        <f>'CV uitvoerend overige domeinen'!BV15</f>
        <v>0</v>
      </c>
      <c r="BW336" s="11">
        <f>'CV uitvoerend overige domeinen'!BW15</f>
        <v>0</v>
      </c>
      <c r="BX336" s="49">
        <f>'CV uitvoerend overige domeinen'!BX15</f>
        <v>0</v>
      </c>
      <c r="BY336" s="49">
        <f>'CV uitvoerend overige domeinen'!BY15</f>
        <v>0</v>
      </c>
      <c r="BZ336" s="11">
        <f>'CV uitvoerend overige domeinen'!BZ15</f>
        <v>0</v>
      </c>
      <c r="CA336" s="11">
        <f>'CV uitvoerend overige domeinen'!CA15</f>
        <v>0</v>
      </c>
      <c r="CB336" s="11">
        <f>'CV uitvoerend overige domeinen'!CB15</f>
        <v>0</v>
      </c>
      <c r="CC336" s="11">
        <f>'CV uitvoerend overige domeinen'!CC15</f>
        <v>0</v>
      </c>
      <c r="CD336" s="11">
        <f>'CV uitvoerend overige domeinen'!CD15</f>
        <v>0</v>
      </c>
      <c r="CE336" s="11">
        <f>'CV uitvoerend overige domeinen'!CE15</f>
        <v>0</v>
      </c>
      <c r="CF336" s="11">
        <f>'CV uitvoerend overige domeinen'!CF15</f>
        <v>0</v>
      </c>
      <c r="CG336" s="11">
        <f>'CV uitvoerend overige domeinen'!CG15</f>
        <v>0</v>
      </c>
      <c r="CH336" s="11">
        <f>'CV uitvoerend overige domeinen'!CH15</f>
        <v>0</v>
      </c>
      <c r="CI336" s="11">
        <f>'CV uitvoerend overige domeinen'!CI15</f>
        <v>0</v>
      </c>
      <c r="CJ336" s="11">
        <f>'CV uitvoerend overige domeinen'!CJ15</f>
        <v>0</v>
      </c>
      <c r="CK336" s="11">
        <f>'CV uitvoerend overige domeinen'!CK15</f>
        <v>0</v>
      </c>
      <c r="CL336" s="49">
        <f>'CV uitvoerend overige domeinen'!CL15</f>
        <v>0</v>
      </c>
      <c r="CM336" s="11">
        <f>'CV uitvoerend overige domeinen'!CM15</f>
        <v>0</v>
      </c>
      <c r="CN336" s="11">
        <f>'CV uitvoerend overige domeinen'!CN15</f>
        <v>0</v>
      </c>
      <c r="CO336" s="11">
        <f>'CV uitvoerend overige domeinen'!CO15</f>
        <v>0</v>
      </c>
      <c r="CP336" s="11">
        <f>'CV uitvoerend overige domeinen'!CP15</f>
        <v>0</v>
      </c>
      <c r="CQ336" s="11">
        <f>'CV uitvoerend overige domeinen'!CQ15</f>
        <v>0</v>
      </c>
      <c r="CR336" s="11">
        <f>'CV uitvoerend overige domeinen'!CR15</f>
        <v>0</v>
      </c>
      <c r="CS336" s="11">
        <f>'CV uitvoerend overige domeinen'!CS15</f>
        <v>0</v>
      </c>
      <c r="CT336" s="11">
        <f>'CV uitvoerend overige domeinen'!CT15</f>
        <v>0</v>
      </c>
      <c r="CU336" s="11">
        <f>'CV uitvoerend overige domeinen'!CU15</f>
        <v>0</v>
      </c>
      <c r="CV336" s="11">
        <f>'CV uitvoerend overige domeinen'!CV15</f>
        <v>0</v>
      </c>
      <c r="CW336" s="11">
        <f>'CV uitvoerend overige domeinen'!CW15</f>
        <v>0</v>
      </c>
      <c r="CX336" s="11">
        <f>'CV uitvoerend overige domeinen'!CX15</f>
        <v>0</v>
      </c>
      <c r="CY336" s="26">
        <f>'CV uitvoerend overige domeinen'!CY15</f>
        <v>0</v>
      </c>
      <c r="CZ336" s="15">
        <f>'CV uitvoerend overige domeinen'!CZ15</f>
        <v>0</v>
      </c>
      <c r="DA336" s="11">
        <f>'CV uitvoerend overige domeinen'!DA15</f>
        <v>0</v>
      </c>
      <c r="DB336" s="11">
        <f>'CV uitvoerend overige domeinen'!DB15</f>
        <v>0</v>
      </c>
      <c r="DC336" s="11">
        <f>'CV uitvoerend overige domeinen'!DC15</f>
        <v>0</v>
      </c>
      <c r="DD336" s="11">
        <f>'CV uitvoerend overige domeinen'!DD15</f>
        <v>0</v>
      </c>
      <c r="DE336" s="11">
        <f>'CV uitvoerend overige domeinen'!DE15</f>
        <v>0</v>
      </c>
      <c r="DF336" s="11">
        <f>'CV uitvoerend overige domeinen'!DF15</f>
        <v>0</v>
      </c>
      <c r="DG336" s="11">
        <f>'CV uitvoerend overige domeinen'!DG15</f>
        <v>0</v>
      </c>
      <c r="DH336" s="11">
        <f>'CV uitvoerend overige domeinen'!DH15</f>
        <v>0</v>
      </c>
      <c r="DI336" s="11">
        <f>'CV uitvoerend overige domeinen'!DI15</f>
        <v>0</v>
      </c>
      <c r="DJ336" s="11">
        <f>'CV uitvoerend overige domeinen'!DJ15</f>
        <v>0</v>
      </c>
      <c r="DK336" s="11">
        <f>'CV uitvoerend overige domeinen'!DK15</f>
        <v>0</v>
      </c>
      <c r="DL336" s="26">
        <f>'CV uitvoerend overige domeinen'!DL15</f>
        <v>0</v>
      </c>
    </row>
    <row r="337" spans="1:116">
      <c r="A337" s="47">
        <f>'CV uitvoerend overige domeinen'!A16</f>
        <v>0</v>
      </c>
      <c r="B337" s="49">
        <f>'CV uitvoerend overige domeinen'!B16</f>
        <v>0</v>
      </c>
      <c r="C337" s="4" t="str">
        <f>'CV uitvoerend overige domeinen'!C16</f>
        <v>Levende Dieren en Diergezondheid</v>
      </c>
      <c r="D337" s="4" t="str">
        <f>'CV uitvoerend overige domeinen'!D16</f>
        <v>LDD Aquacultuur inspecties Derden</v>
      </c>
      <c r="E337" s="4">
        <f>'CV uitvoerend overige domeinen'!E16</f>
        <v>0</v>
      </c>
      <c r="F337" s="5">
        <f>'CV uitvoerend overige domeinen'!F16</f>
        <v>0</v>
      </c>
      <c r="G337" s="4" t="str">
        <f>'CV uitvoerend overige domeinen'!G16</f>
        <v>Derden</v>
      </c>
      <c r="H337" s="15">
        <f>'CV uitvoerend overige domeinen'!H16</f>
        <v>150</v>
      </c>
      <c r="I337" s="11">
        <f>'CV uitvoerend overige domeinen'!I16</f>
        <v>0</v>
      </c>
      <c r="J337" s="11">
        <f>'CV uitvoerend overige domeinen'!J16</f>
        <v>0</v>
      </c>
      <c r="K337" s="11">
        <f>'CV uitvoerend overige domeinen'!K16</f>
        <v>0</v>
      </c>
      <c r="L337" s="11">
        <f>'CV uitvoerend overige domeinen'!L16</f>
        <v>0</v>
      </c>
      <c r="M337" s="11">
        <f>'CV uitvoerend overige domeinen'!M16</f>
        <v>0</v>
      </c>
      <c r="N337" s="11">
        <f>'CV uitvoerend overige domeinen'!N16</f>
        <v>0</v>
      </c>
      <c r="O337" s="11">
        <f>'CV uitvoerend overige domeinen'!O16</f>
        <v>0</v>
      </c>
      <c r="P337" s="11">
        <f>'CV uitvoerend overige domeinen'!P16</f>
        <v>0</v>
      </c>
      <c r="Q337" s="26">
        <f>'CV uitvoerend overige domeinen'!Q16</f>
        <v>150</v>
      </c>
      <c r="R337" s="15">
        <f>'CV uitvoerend overige domeinen'!R16</f>
        <v>0</v>
      </c>
      <c r="S337" s="11">
        <f>'CV uitvoerend overige domeinen'!S16</f>
        <v>0</v>
      </c>
      <c r="T337" s="11">
        <f>'CV uitvoerend overige domeinen'!T16</f>
        <v>150</v>
      </c>
      <c r="U337" s="11">
        <f>'CV uitvoerend overige domeinen'!U16</f>
        <v>0</v>
      </c>
      <c r="V337" s="11">
        <f>'CV uitvoerend overige domeinen'!V16</f>
        <v>0</v>
      </c>
      <c r="W337" s="11">
        <f>'CV uitvoerend overige domeinen'!W16</f>
        <v>0</v>
      </c>
      <c r="X337" s="11">
        <f>'CV uitvoerend overige domeinen'!X16</f>
        <v>0</v>
      </c>
      <c r="Y337" s="11">
        <f>'CV uitvoerend overige domeinen'!Y16</f>
        <v>0</v>
      </c>
      <c r="Z337" s="49">
        <f>'CV uitvoerend overige domeinen'!Z16</f>
        <v>150</v>
      </c>
      <c r="AA337" s="11">
        <f>'CV uitvoerend overige domeinen'!AA16</f>
        <v>0</v>
      </c>
      <c r="AB337" s="11">
        <f>'CV uitvoerend overige domeinen'!AB16</f>
        <v>0</v>
      </c>
      <c r="AC337" s="11">
        <f>'CV uitvoerend overige domeinen'!AC16</f>
        <v>150</v>
      </c>
      <c r="AD337" s="11">
        <f>'CV uitvoerend overige domeinen'!AD16</f>
        <v>0</v>
      </c>
      <c r="AE337" s="11">
        <f>'CV uitvoerend overige domeinen'!AE16</f>
        <v>0</v>
      </c>
      <c r="AF337" s="11">
        <f>'CV uitvoerend overige domeinen'!AF16</f>
        <v>0</v>
      </c>
      <c r="AG337" s="49">
        <f>'CV uitvoerend overige domeinen'!AG16</f>
        <v>0</v>
      </c>
      <c r="AH337" s="11">
        <f>'CV uitvoerend overige domeinen'!AH16</f>
        <v>0</v>
      </c>
      <c r="AI337" s="11">
        <f>'CV uitvoerend overige domeinen'!AI16</f>
        <v>0</v>
      </c>
      <c r="AJ337" s="11">
        <f>'CV uitvoerend overige domeinen'!AJ16</f>
        <v>0</v>
      </c>
      <c r="AK337" s="11">
        <f>'CV uitvoerend overige domeinen'!AK16</f>
        <v>0</v>
      </c>
      <c r="AL337" s="49">
        <f>'CV uitvoerend overige domeinen'!AL16</f>
        <v>0</v>
      </c>
      <c r="AM337" s="11">
        <f>'CV uitvoerend overige domeinen'!AM16</f>
        <v>0</v>
      </c>
      <c r="AN337" s="11">
        <f>'CV uitvoerend overige domeinen'!AN16</f>
        <v>0</v>
      </c>
      <c r="AO337" s="11">
        <f>'CV uitvoerend overige domeinen'!AO16</f>
        <v>0</v>
      </c>
      <c r="AP337" s="11">
        <f>'CV uitvoerend overige domeinen'!AP16</f>
        <v>0</v>
      </c>
      <c r="AQ337" s="11">
        <f>'CV uitvoerend overige domeinen'!AQ16</f>
        <v>0</v>
      </c>
      <c r="AR337" s="49">
        <f>'CV uitvoerend overige domeinen'!AR16</f>
        <v>0</v>
      </c>
      <c r="AS337" s="11">
        <f>'CV uitvoerend overige domeinen'!AS16</f>
        <v>0</v>
      </c>
      <c r="AT337" s="11">
        <f>'CV uitvoerend overige domeinen'!AT16</f>
        <v>0</v>
      </c>
      <c r="AU337" s="11">
        <f>'CV uitvoerend overige domeinen'!AU16</f>
        <v>0</v>
      </c>
      <c r="AV337" s="11">
        <f>'CV uitvoerend overige domeinen'!AV16</f>
        <v>0</v>
      </c>
      <c r="AW337" s="11">
        <f>'CV uitvoerend overige domeinen'!AW16</f>
        <v>0</v>
      </c>
      <c r="AX337" s="11">
        <f>'CV uitvoerend overige domeinen'!AX16</f>
        <v>0</v>
      </c>
      <c r="AY337" s="11">
        <f>'CV uitvoerend overige domeinen'!AY16</f>
        <v>0</v>
      </c>
      <c r="AZ337" s="11">
        <f>'CV uitvoerend overige domeinen'!AZ16</f>
        <v>0</v>
      </c>
      <c r="BA337" s="11">
        <f>'CV uitvoerend overige domeinen'!BA16</f>
        <v>0</v>
      </c>
      <c r="BB337" s="11">
        <f>'CV uitvoerend overige domeinen'!BB16</f>
        <v>0</v>
      </c>
      <c r="BC337" s="49">
        <f>'CV uitvoerend overige domeinen'!BC16</f>
        <v>0</v>
      </c>
      <c r="BD337" s="11">
        <f>'CV uitvoerend overige domeinen'!BD16</f>
        <v>0</v>
      </c>
      <c r="BE337" s="11">
        <f>'CV uitvoerend overige domeinen'!BE16</f>
        <v>0</v>
      </c>
      <c r="BF337" s="11">
        <f>'CV uitvoerend overige domeinen'!BF16</f>
        <v>0</v>
      </c>
      <c r="BG337" s="11">
        <f>'CV uitvoerend overige domeinen'!BG16</f>
        <v>0</v>
      </c>
      <c r="BH337" s="11">
        <f>'CV uitvoerend overige domeinen'!BH16</f>
        <v>0</v>
      </c>
      <c r="BI337" s="11">
        <f>'CV uitvoerend overige domeinen'!BI16</f>
        <v>0</v>
      </c>
      <c r="BJ337" s="11">
        <f>'CV uitvoerend overige domeinen'!BJ16</f>
        <v>0</v>
      </c>
      <c r="BK337" s="49">
        <f>'CV uitvoerend overige domeinen'!BK16</f>
        <v>0</v>
      </c>
      <c r="BL337" s="11">
        <f>'CV uitvoerend overige domeinen'!BL16</f>
        <v>0</v>
      </c>
      <c r="BM337" s="11">
        <f>'CV uitvoerend overige domeinen'!BM16</f>
        <v>0</v>
      </c>
      <c r="BN337" s="11">
        <f>'CV uitvoerend overige domeinen'!BN16</f>
        <v>0</v>
      </c>
      <c r="BO337" s="11">
        <f>'CV uitvoerend overige domeinen'!BO16</f>
        <v>0</v>
      </c>
      <c r="BP337" s="11">
        <f>'CV uitvoerend overige domeinen'!BP16</f>
        <v>0</v>
      </c>
      <c r="BQ337" s="49">
        <f>'CV uitvoerend overige domeinen'!BQ16</f>
        <v>0</v>
      </c>
      <c r="BR337" s="11">
        <f>'CV uitvoerend overige domeinen'!BR16</f>
        <v>0</v>
      </c>
      <c r="BS337" s="11">
        <f>'CV uitvoerend overige domeinen'!BS16</f>
        <v>0</v>
      </c>
      <c r="BT337" s="11">
        <f>'CV uitvoerend overige domeinen'!BT16</f>
        <v>0</v>
      </c>
      <c r="BU337" s="11">
        <f>'CV uitvoerend overige domeinen'!BU16</f>
        <v>0</v>
      </c>
      <c r="BV337" s="11">
        <f>'CV uitvoerend overige domeinen'!BV16</f>
        <v>0</v>
      </c>
      <c r="BW337" s="11">
        <f>'CV uitvoerend overige domeinen'!BW16</f>
        <v>0</v>
      </c>
      <c r="BX337" s="49">
        <f>'CV uitvoerend overige domeinen'!BX16</f>
        <v>0</v>
      </c>
      <c r="BY337" s="49">
        <f>'CV uitvoerend overige domeinen'!BY16</f>
        <v>0</v>
      </c>
      <c r="BZ337" s="11">
        <f>'CV uitvoerend overige domeinen'!BZ16</f>
        <v>0</v>
      </c>
      <c r="CA337" s="11">
        <f>'CV uitvoerend overige domeinen'!CA16</f>
        <v>0</v>
      </c>
      <c r="CB337" s="11">
        <f>'CV uitvoerend overige domeinen'!CB16</f>
        <v>0</v>
      </c>
      <c r="CC337" s="11">
        <f>'CV uitvoerend overige domeinen'!CC16</f>
        <v>0</v>
      </c>
      <c r="CD337" s="11">
        <f>'CV uitvoerend overige domeinen'!CD16</f>
        <v>0</v>
      </c>
      <c r="CE337" s="11">
        <f>'CV uitvoerend overige domeinen'!CE16</f>
        <v>0</v>
      </c>
      <c r="CF337" s="11">
        <f>'CV uitvoerend overige domeinen'!CF16</f>
        <v>0</v>
      </c>
      <c r="CG337" s="11">
        <f>'CV uitvoerend overige domeinen'!CG16</f>
        <v>0</v>
      </c>
      <c r="CH337" s="11">
        <f>'CV uitvoerend overige domeinen'!CH16</f>
        <v>0</v>
      </c>
      <c r="CI337" s="11">
        <f>'CV uitvoerend overige domeinen'!CI16</f>
        <v>0</v>
      </c>
      <c r="CJ337" s="11">
        <f>'CV uitvoerend overige domeinen'!CJ16</f>
        <v>0</v>
      </c>
      <c r="CK337" s="11">
        <f>'CV uitvoerend overige domeinen'!CK16</f>
        <v>0</v>
      </c>
      <c r="CL337" s="49">
        <f>'CV uitvoerend overige domeinen'!CL16</f>
        <v>0</v>
      </c>
      <c r="CM337" s="11">
        <f>'CV uitvoerend overige domeinen'!CM16</f>
        <v>0</v>
      </c>
      <c r="CN337" s="11">
        <f>'CV uitvoerend overige domeinen'!CN16</f>
        <v>0</v>
      </c>
      <c r="CO337" s="11">
        <f>'CV uitvoerend overige domeinen'!CO16</f>
        <v>0</v>
      </c>
      <c r="CP337" s="11">
        <f>'CV uitvoerend overige domeinen'!CP16</f>
        <v>0</v>
      </c>
      <c r="CQ337" s="11">
        <f>'CV uitvoerend overige domeinen'!CQ16</f>
        <v>0</v>
      </c>
      <c r="CR337" s="11">
        <f>'CV uitvoerend overige domeinen'!CR16</f>
        <v>0</v>
      </c>
      <c r="CS337" s="11">
        <f>'CV uitvoerend overige domeinen'!CS16</f>
        <v>0</v>
      </c>
      <c r="CT337" s="11">
        <f>'CV uitvoerend overige domeinen'!CT16</f>
        <v>0</v>
      </c>
      <c r="CU337" s="11">
        <f>'CV uitvoerend overige domeinen'!CU16</f>
        <v>0</v>
      </c>
      <c r="CV337" s="11">
        <f>'CV uitvoerend overige domeinen'!CV16</f>
        <v>0</v>
      </c>
      <c r="CW337" s="11">
        <f>'CV uitvoerend overige domeinen'!CW16</f>
        <v>0</v>
      </c>
      <c r="CX337" s="11">
        <f>'CV uitvoerend overige domeinen'!CX16</f>
        <v>0</v>
      </c>
      <c r="CY337" s="26">
        <f>'CV uitvoerend overige domeinen'!CY16</f>
        <v>0</v>
      </c>
      <c r="CZ337" s="15">
        <f>'CV uitvoerend overige domeinen'!CZ16</f>
        <v>0</v>
      </c>
      <c r="DA337" s="11">
        <f>'CV uitvoerend overige domeinen'!DA16</f>
        <v>0</v>
      </c>
      <c r="DB337" s="11">
        <f>'CV uitvoerend overige domeinen'!DB16</f>
        <v>0</v>
      </c>
      <c r="DC337" s="11">
        <f>'CV uitvoerend overige domeinen'!DC16</f>
        <v>0</v>
      </c>
      <c r="DD337" s="11">
        <f>'CV uitvoerend overige domeinen'!DD16</f>
        <v>0</v>
      </c>
      <c r="DE337" s="11">
        <f>'CV uitvoerend overige domeinen'!DE16</f>
        <v>0</v>
      </c>
      <c r="DF337" s="11">
        <f>'CV uitvoerend overige domeinen'!DF16</f>
        <v>0</v>
      </c>
      <c r="DG337" s="11">
        <f>'CV uitvoerend overige domeinen'!DG16</f>
        <v>0</v>
      </c>
      <c r="DH337" s="11">
        <f>'CV uitvoerend overige domeinen'!DH16</f>
        <v>0</v>
      </c>
      <c r="DI337" s="11">
        <f>'CV uitvoerend overige domeinen'!DI16</f>
        <v>0</v>
      </c>
      <c r="DJ337" s="11">
        <f>'CV uitvoerend overige domeinen'!DJ16</f>
        <v>0</v>
      </c>
      <c r="DK337" s="11">
        <f>'CV uitvoerend overige domeinen'!DK16</f>
        <v>0</v>
      </c>
      <c r="DL337" s="26">
        <f>'CV uitvoerend overige domeinen'!DL16</f>
        <v>0</v>
      </c>
    </row>
    <row r="338" spans="1:116">
      <c r="A338" s="47">
        <f>'CV uitvoerend overige domeinen'!A19</f>
        <v>0</v>
      </c>
      <c r="B338" s="49">
        <f>'CV uitvoerend overige domeinen'!B19</f>
        <v>0</v>
      </c>
      <c r="C338" s="4" t="str">
        <f>'CV uitvoerend overige domeinen'!C19</f>
        <v>Vleesketen en Voedselveiligheid</v>
      </c>
      <c r="D338" s="4" t="str">
        <f>'CV uitvoerend overige domeinen'!D19</f>
        <v>VVV National plan VWS</v>
      </c>
      <c r="E338" s="4">
        <f>'CV uitvoerend overige domeinen'!E19</f>
        <v>0</v>
      </c>
      <c r="F338" s="5">
        <f>'CV uitvoerend overige domeinen'!F19</f>
        <v>0</v>
      </c>
      <c r="G338" s="4" t="str">
        <f>'CV uitvoerend overige domeinen'!G19</f>
        <v>VWS</v>
      </c>
      <c r="H338" s="15">
        <f>'CV uitvoerend overige domeinen'!H19</f>
        <v>130</v>
      </c>
      <c r="I338" s="11">
        <f>'CV uitvoerend overige domeinen'!I19</f>
        <v>100</v>
      </c>
      <c r="J338" s="11">
        <f>'CV uitvoerend overige domeinen'!J19</f>
        <v>0</v>
      </c>
      <c r="K338" s="11">
        <f>'CV uitvoerend overige domeinen'!K19</f>
        <v>300</v>
      </c>
      <c r="L338" s="11">
        <f>'CV uitvoerend overige domeinen'!L19</f>
        <v>0</v>
      </c>
      <c r="M338" s="11">
        <f>'CV uitvoerend overige domeinen'!M19</f>
        <v>0</v>
      </c>
      <c r="N338" s="11">
        <f>'CV uitvoerend overige domeinen'!N19</f>
        <v>0</v>
      </c>
      <c r="O338" s="11">
        <f>'CV uitvoerend overige domeinen'!O19</f>
        <v>0</v>
      </c>
      <c r="P338" s="11">
        <f>'CV uitvoerend overige domeinen'!P19</f>
        <v>0</v>
      </c>
      <c r="Q338" s="26">
        <f>'CV uitvoerend overige domeinen'!Q19</f>
        <v>530</v>
      </c>
      <c r="R338" s="15">
        <f>'CV uitvoerend overige domeinen'!R19</f>
        <v>0</v>
      </c>
      <c r="S338" s="11">
        <f>'CV uitvoerend overige domeinen'!S19</f>
        <v>0</v>
      </c>
      <c r="T338" s="11">
        <f>'CV uitvoerend overige domeinen'!T19</f>
        <v>530</v>
      </c>
      <c r="U338" s="11">
        <f>'CV uitvoerend overige domeinen'!U19</f>
        <v>0</v>
      </c>
      <c r="V338" s="11">
        <f>'CV uitvoerend overige domeinen'!V19</f>
        <v>0</v>
      </c>
      <c r="W338" s="11">
        <f>'CV uitvoerend overige domeinen'!W19</f>
        <v>0</v>
      </c>
      <c r="X338" s="11">
        <f>'CV uitvoerend overige domeinen'!X19</f>
        <v>0</v>
      </c>
      <c r="Y338" s="11">
        <f>'CV uitvoerend overige domeinen'!Y19</f>
        <v>0</v>
      </c>
      <c r="Z338" s="49">
        <f>'CV uitvoerend overige domeinen'!Z19</f>
        <v>530</v>
      </c>
      <c r="AA338" s="11">
        <f>'CV uitvoerend overige domeinen'!AA19</f>
        <v>0</v>
      </c>
      <c r="AB338" s="11">
        <f>'CV uitvoerend overige domeinen'!AB19</f>
        <v>0</v>
      </c>
      <c r="AC338" s="11">
        <f>'CV uitvoerend overige domeinen'!AC19</f>
        <v>0</v>
      </c>
      <c r="AD338" s="11">
        <f>'CV uitvoerend overige domeinen'!AD19</f>
        <v>0</v>
      </c>
      <c r="AE338" s="11">
        <f>'CV uitvoerend overige domeinen'!AE19</f>
        <v>0</v>
      </c>
      <c r="AF338" s="11">
        <f>'CV uitvoerend overige domeinen'!AF19</f>
        <v>530</v>
      </c>
      <c r="AG338" s="49">
        <f>'CV uitvoerend overige domeinen'!AG19</f>
        <v>0</v>
      </c>
      <c r="AH338" s="11">
        <f>'CV uitvoerend overige domeinen'!AH19</f>
        <v>0</v>
      </c>
      <c r="AI338" s="11">
        <f>'CV uitvoerend overige domeinen'!AI19</f>
        <v>0</v>
      </c>
      <c r="AJ338" s="11">
        <f>'CV uitvoerend overige domeinen'!AJ19</f>
        <v>0</v>
      </c>
      <c r="AK338" s="11">
        <f>'CV uitvoerend overige domeinen'!AK19</f>
        <v>0</v>
      </c>
      <c r="AL338" s="49">
        <f>'CV uitvoerend overige domeinen'!AL19</f>
        <v>0</v>
      </c>
      <c r="AM338" s="11">
        <f>'CV uitvoerend overige domeinen'!AM19</f>
        <v>0</v>
      </c>
      <c r="AN338" s="11">
        <f>'CV uitvoerend overige domeinen'!AN19</f>
        <v>0</v>
      </c>
      <c r="AO338" s="11">
        <f>'CV uitvoerend overige domeinen'!AO19</f>
        <v>0</v>
      </c>
      <c r="AP338" s="11">
        <f>'CV uitvoerend overige domeinen'!AP19</f>
        <v>0</v>
      </c>
      <c r="AQ338" s="11">
        <f>'CV uitvoerend overige domeinen'!AQ19</f>
        <v>0</v>
      </c>
      <c r="AR338" s="49">
        <f>'CV uitvoerend overige domeinen'!AR19</f>
        <v>0</v>
      </c>
      <c r="AS338" s="11">
        <f>'CV uitvoerend overige domeinen'!AS19</f>
        <v>0</v>
      </c>
      <c r="AT338" s="11">
        <f>'CV uitvoerend overige domeinen'!AT19</f>
        <v>0</v>
      </c>
      <c r="AU338" s="11">
        <f>'CV uitvoerend overige domeinen'!AU19</f>
        <v>0</v>
      </c>
      <c r="AV338" s="11">
        <f>'CV uitvoerend overige domeinen'!AV19</f>
        <v>0</v>
      </c>
      <c r="AW338" s="11">
        <f>'CV uitvoerend overige domeinen'!AW19</f>
        <v>0</v>
      </c>
      <c r="AX338" s="11">
        <f>'CV uitvoerend overige domeinen'!AX19</f>
        <v>0</v>
      </c>
      <c r="AY338" s="11">
        <f>'CV uitvoerend overige domeinen'!AY19</f>
        <v>0</v>
      </c>
      <c r="AZ338" s="11">
        <f>'CV uitvoerend overige domeinen'!AZ19</f>
        <v>0</v>
      </c>
      <c r="BA338" s="11">
        <f>'CV uitvoerend overige domeinen'!BA19</f>
        <v>0</v>
      </c>
      <c r="BB338" s="11">
        <f>'CV uitvoerend overige domeinen'!BB19</f>
        <v>0</v>
      </c>
      <c r="BC338" s="49">
        <f>'CV uitvoerend overige domeinen'!BC19</f>
        <v>0</v>
      </c>
      <c r="BD338" s="11">
        <f>'CV uitvoerend overige domeinen'!BD19</f>
        <v>0</v>
      </c>
      <c r="BE338" s="11">
        <f>'CV uitvoerend overige domeinen'!BE19</f>
        <v>0</v>
      </c>
      <c r="BF338" s="11">
        <f>'CV uitvoerend overige domeinen'!BF19</f>
        <v>0</v>
      </c>
      <c r="BG338" s="11">
        <f>'CV uitvoerend overige domeinen'!BG19</f>
        <v>0</v>
      </c>
      <c r="BH338" s="11">
        <f>'CV uitvoerend overige domeinen'!BH19</f>
        <v>0</v>
      </c>
      <c r="BI338" s="11">
        <f>'CV uitvoerend overige domeinen'!BI19</f>
        <v>0</v>
      </c>
      <c r="BJ338" s="11">
        <f>'CV uitvoerend overige domeinen'!BJ19</f>
        <v>0</v>
      </c>
      <c r="BK338" s="49">
        <f>'CV uitvoerend overige domeinen'!BK19</f>
        <v>530</v>
      </c>
      <c r="BL338" s="11">
        <f>'CV uitvoerend overige domeinen'!BL19</f>
        <v>0</v>
      </c>
      <c r="BM338" s="11">
        <f>'CV uitvoerend overige domeinen'!BM19</f>
        <v>0</v>
      </c>
      <c r="BN338" s="11">
        <f>'CV uitvoerend overige domeinen'!BN19</f>
        <v>0</v>
      </c>
      <c r="BO338" s="11">
        <f>'CV uitvoerend overige domeinen'!BO19</f>
        <v>0</v>
      </c>
      <c r="BP338" s="11">
        <f>'CV uitvoerend overige domeinen'!BP19</f>
        <v>0</v>
      </c>
      <c r="BQ338" s="49">
        <f>'CV uitvoerend overige domeinen'!BQ19</f>
        <v>0</v>
      </c>
      <c r="BR338" s="11">
        <f>'CV uitvoerend overige domeinen'!BR19</f>
        <v>0</v>
      </c>
      <c r="BS338" s="11">
        <f>'CV uitvoerend overige domeinen'!BS19</f>
        <v>0</v>
      </c>
      <c r="BT338" s="11">
        <f>'CV uitvoerend overige domeinen'!BT19</f>
        <v>0</v>
      </c>
      <c r="BU338" s="11">
        <f>'CV uitvoerend overige domeinen'!BU19</f>
        <v>0</v>
      </c>
      <c r="BV338" s="11">
        <f>'CV uitvoerend overige domeinen'!BV19</f>
        <v>0</v>
      </c>
      <c r="BW338" s="11">
        <f>'CV uitvoerend overige domeinen'!BW19</f>
        <v>0</v>
      </c>
      <c r="BX338" s="49">
        <f>'CV uitvoerend overige domeinen'!BX19</f>
        <v>0</v>
      </c>
      <c r="BY338" s="49">
        <f>'CV uitvoerend overige domeinen'!BY19</f>
        <v>0</v>
      </c>
      <c r="BZ338" s="11">
        <f>'CV uitvoerend overige domeinen'!BZ19</f>
        <v>0</v>
      </c>
      <c r="CA338" s="11">
        <f>'CV uitvoerend overige domeinen'!CA19</f>
        <v>0</v>
      </c>
      <c r="CB338" s="11">
        <f>'CV uitvoerend overige domeinen'!CB19</f>
        <v>0</v>
      </c>
      <c r="CC338" s="11">
        <f>'CV uitvoerend overige domeinen'!CC19</f>
        <v>0</v>
      </c>
      <c r="CD338" s="11">
        <f>'CV uitvoerend overige domeinen'!CD19</f>
        <v>0</v>
      </c>
      <c r="CE338" s="11">
        <f>'CV uitvoerend overige domeinen'!CE19</f>
        <v>0</v>
      </c>
      <c r="CF338" s="11">
        <f>'CV uitvoerend overige domeinen'!CF19</f>
        <v>0</v>
      </c>
      <c r="CG338" s="11">
        <f>'CV uitvoerend overige domeinen'!CG19</f>
        <v>0</v>
      </c>
      <c r="CH338" s="11">
        <f>'CV uitvoerend overige domeinen'!CH19</f>
        <v>0</v>
      </c>
      <c r="CI338" s="11">
        <f>'CV uitvoerend overige domeinen'!CI19</f>
        <v>0</v>
      </c>
      <c r="CJ338" s="11">
        <f>'CV uitvoerend overige domeinen'!CJ19</f>
        <v>0</v>
      </c>
      <c r="CK338" s="11">
        <f>'CV uitvoerend overige domeinen'!CK19</f>
        <v>0</v>
      </c>
      <c r="CL338" s="49">
        <f>'CV uitvoerend overige domeinen'!CL19</f>
        <v>0</v>
      </c>
      <c r="CM338" s="11">
        <f>'CV uitvoerend overige domeinen'!CM19</f>
        <v>0</v>
      </c>
      <c r="CN338" s="11">
        <f>'CV uitvoerend overige domeinen'!CN19</f>
        <v>0</v>
      </c>
      <c r="CO338" s="11">
        <f>'CV uitvoerend overige domeinen'!CO19</f>
        <v>0</v>
      </c>
      <c r="CP338" s="11">
        <f>'CV uitvoerend overige domeinen'!CP19</f>
        <v>0</v>
      </c>
      <c r="CQ338" s="11">
        <f>'CV uitvoerend overige domeinen'!CQ19</f>
        <v>0</v>
      </c>
      <c r="CR338" s="11">
        <f>'CV uitvoerend overige domeinen'!CR19</f>
        <v>0</v>
      </c>
      <c r="CS338" s="11">
        <f>'CV uitvoerend overige domeinen'!CS19</f>
        <v>0</v>
      </c>
      <c r="CT338" s="11">
        <f>'CV uitvoerend overige domeinen'!CT19</f>
        <v>0</v>
      </c>
      <c r="CU338" s="11">
        <f>'CV uitvoerend overige domeinen'!CU19</f>
        <v>0</v>
      </c>
      <c r="CV338" s="11">
        <f>'CV uitvoerend overige domeinen'!CV19</f>
        <v>0</v>
      </c>
      <c r="CW338" s="11">
        <f>'CV uitvoerend overige domeinen'!CW19</f>
        <v>0</v>
      </c>
      <c r="CX338" s="11">
        <f>'CV uitvoerend overige domeinen'!CX19</f>
        <v>0</v>
      </c>
      <c r="CY338" s="26">
        <f>'CV uitvoerend overige domeinen'!CY19</f>
        <v>0</v>
      </c>
      <c r="CZ338" s="15">
        <f>'CV uitvoerend overige domeinen'!CZ19</f>
        <v>0</v>
      </c>
      <c r="DA338" s="11">
        <f>'CV uitvoerend overige domeinen'!DA19</f>
        <v>0</v>
      </c>
      <c r="DB338" s="11">
        <f>'CV uitvoerend overige domeinen'!DB19</f>
        <v>0</v>
      </c>
      <c r="DC338" s="11">
        <f>'CV uitvoerend overige domeinen'!DC19</f>
        <v>0</v>
      </c>
      <c r="DD338" s="11">
        <f>'CV uitvoerend overige domeinen'!DD19</f>
        <v>0</v>
      </c>
      <c r="DE338" s="11">
        <f>'CV uitvoerend overige domeinen'!DE19</f>
        <v>0</v>
      </c>
      <c r="DF338" s="11">
        <f>'CV uitvoerend overige domeinen'!DF19</f>
        <v>0</v>
      </c>
      <c r="DG338" s="11">
        <f>'CV uitvoerend overige domeinen'!DG19</f>
        <v>0</v>
      </c>
      <c r="DH338" s="11">
        <f>'CV uitvoerend overige domeinen'!DH19</f>
        <v>0</v>
      </c>
      <c r="DI338" s="11">
        <f>'CV uitvoerend overige domeinen'!DI19</f>
        <v>0</v>
      </c>
      <c r="DJ338" s="11">
        <f>'CV uitvoerend overige domeinen'!DJ19</f>
        <v>0</v>
      </c>
      <c r="DK338" s="11">
        <f>'CV uitvoerend overige domeinen'!DK19</f>
        <v>0</v>
      </c>
      <c r="DL338" s="26">
        <f>'CV uitvoerend overige domeinen'!DL19</f>
        <v>0</v>
      </c>
    </row>
    <row r="339" spans="1:116">
      <c r="A339" s="47">
        <f>'CV uitvoerend overige domeinen'!A20</f>
        <v>0</v>
      </c>
      <c r="B339" s="49">
        <f>'CV uitvoerend overige domeinen'!B20</f>
        <v>0</v>
      </c>
      <c r="C339" s="4" t="str">
        <f>'CV uitvoerend overige domeinen'!C20</f>
        <v>Vleesketen en Voedselveiligheid</v>
      </c>
      <c r="D339" s="4" t="str">
        <f>'CV uitvoerend overige domeinen'!D20</f>
        <v>VVV Nationaal plan Residuen DG AGRO</v>
      </c>
      <c r="E339" s="4">
        <f>'CV uitvoerend overige domeinen'!E20</f>
        <v>0</v>
      </c>
      <c r="F339" s="5">
        <f>'CV uitvoerend overige domeinen'!F20</f>
        <v>0</v>
      </c>
      <c r="G339" s="4" t="str">
        <f>'CV uitvoerend overige domeinen'!G20</f>
        <v>DG Agro</v>
      </c>
      <c r="H339" s="15">
        <f>'CV uitvoerend overige domeinen'!H20</f>
        <v>58</v>
      </c>
      <c r="I339" s="11">
        <f>'CV uitvoerend overige domeinen'!I20</f>
        <v>0</v>
      </c>
      <c r="J339" s="11">
        <f>'CV uitvoerend overige domeinen'!J20</f>
        <v>0</v>
      </c>
      <c r="K339" s="11">
        <f>'CV uitvoerend overige domeinen'!K20</f>
        <v>0</v>
      </c>
      <c r="L339" s="11">
        <f>'CV uitvoerend overige domeinen'!L20</f>
        <v>0</v>
      </c>
      <c r="M339" s="11">
        <f>'CV uitvoerend overige domeinen'!M20</f>
        <v>0</v>
      </c>
      <c r="N339" s="11">
        <f>'CV uitvoerend overige domeinen'!N20</f>
        <v>0</v>
      </c>
      <c r="O339" s="11">
        <f>'CV uitvoerend overige domeinen'!O20</f>
        <v>0</v>
      </c>
      <c r="P339" s="11">
        <f>'CV uitvoerend overige domeinen'!P20</f>
        <v>0</v>
      </c>
      <c r="Q339" s="26">
        <f>'CV uitvoerend overige domeinen'!Q20</f>
        <v>58</v>
      </c>
      <c r="R339" s="15">
        <f>'CV uitvoerend overige domeinen'!R20</f>
        <v>0</v>
      </c>
      <c r="S339" s="11">
        <f>'CV uitvoerend overige domeinen'!S20</f>
        <v>0</v>
      </c>
      <c r="T339" s="11">
        <f>'CV uitvoerend overige domeinen'!T20</f>
        <v>58</v>
      </c>
      <c r="U339" s="11">
        <f>'CV uitvoerend overige domeinen'!U20</f>
        <v>0</v>
      </c>
      <c r="V339" s="11">
        <f>'CV uitvoerend overige domeinen'!V20</f>
        <v>0</v>
      </c>
      <c r="W339" s="11">
        <f>'CV uitvoerend overige domeinen'!W20</f>
        <v>0</v>
      </c>
      <c r="X339" s="11">
        <f>'CV uitvoerend overige domeinen'!X20</f>
        <v>0</v>
      </c>
      <c r="Y339" s="11">
        <f>'CV uitvoerend overige domeinen'!Y20</f>
        <v>0</v>
      </c>
      <c r="Z339" s="49">
        <f>'CV uitvoerend overige domeinen'!Z20</f>
        <v>58</v>
      </c>
      <c r="AA339" s="11">
        <f>'CV uitvoerend overige domeinen'!AA20</f>
        <v>0</v>
      </c>
      <c r="AB339" s="11">
        <f>'CV uitvoerend overige domeinen'!AB20</f>
        <v>0</v>
      </c>
      <c r="AC339" s="11">
        <f>'CV uitvoerend overige domeinen'!AC20</f>
        <v>58</v>
      </c>
      <c r="AD339" s="11">
        <f>'CV uitvoerend overige domeinen'!AD20</f>
        <v>0</v>
      </c>
      <c r="AE339" s="11">
        <f>'CV uitvoerend overige domeinen'!AE20</f>
        <v>0</v>
      </c>
      <c r="AF339" s="11">
        <f>'CV uitvoerend overige domeinen'!AF20</f>
        <v>0</v>
      </c>
      <c r="AG339" s="49">
        <f>'CV uitvoerend overige domeinen'!AG20</f>
        <v>0</v>
      </c>
      <c r="AH339" s="11">
        <f>'CV uitvoerend overige domeinen'!AH20</f>
        <v>0</v>
      </c>
      <c r="AI339" s="11">
        <f>'CV uitvoerend overige domeinen'!AI20</f>
        <v>0</v>
      </c>
      <c r="AJ339" s="11">
        <f>'CV uitvoerend overige domeinen'!AJ20</f>
        <v>0</v>
      </c>
      <c r="AK339" s="11">
        <f>'CV uitvoerend overige domeinen'!AK20</f>
        <v>0</v>
      </c>
      <c r="AL339" s="49">
        <f>'CV uitvoerend overige domeinen'!AL20</f>
        <v>0</v>
      </c>
      <c r="AM339" s="11">
        <f>'CV uitvoerend overige domeinen'!AM20</f>
        <v>0</v>
      </c>
      <c r="AN339" s="11">
        <f>'CV uitvoerend overige domeinen'!AN20</f>
        <v>0</v>
      </c>
      <c r="AO339" s="11">
        <f>'CV uitvoerend overige domeinen'!AO20</f>
        <v>0</v>
      </c>
      <c r="AP339" s="11">
        <f>'CV uitvoerend overige domeinen'!AP20</f>
        <v>0</v>
      </c>
      <c r="AQ339" s="11">
        <f>'CV uitvoerend overige domeinen'!AQ20</f>
        <v>0</v>
      </c>
      <c r="AR339" s="49">
        <f>'CV uitvoerend overige domeinen'!AR20</f>
        <v>0</v>
      </c>
      <c r="AS339" s="11">
        <f>'CV uitvoerend overige domeinen'!AS20</f>
        <v>0</v>
      </c>
      <c r="AT339" s="11">
        <f>'CV uitvoerend overige domeinen'!AT20</f>
        <v>0</v>
      </c>
      <c r="AU339" s="11">
        <f>'CV uitvoerend overige domeinen'!AU20</f>
        <v>0</v>
      </c>
      <c r="AV339" s="11">
        <f>'CV uitvoerend overige domeinen'!AV20</f>
        <v>0</v>
      </c>
      <c r="AW339" s="11">
        <f>'CV uitvoerend overige domeinen'!AW20</f>
        <v>0</v>
      </c>
      <c r="AX339" s="11">
        <f>'CV uitvoerend overige domeinen'!AX20</f>
        <v>0</v>
      </c>
      <c r="AY339" s="11">
        <f>'CV uitvoerend overige domeinen'!AY20</f>
        <v>0</v>
      </c>
      <c r="AZ339" s="11">
        <f>'CV uitvoerend overige domeinen'!AZ20</f>
        <v>0</v>
      </c>
      <c r="BA339" s="11">
        <f>'CV uitvoerend overige domeinen'!BA20</f>
        <v>0</v>
      </c>
      <c r="BB339" s="11">
        <f>'CV uitvoerend overige domeinen'!BB20</f>
        <v>0</v>
      </c>
      <c r="BC339" s="49">
        <f>'CV uitvoerend overige domeinen'!BC20</f>
        <v>0</v>
      </c>
      <c r="BD339" s="11">
        <f>'CV uitvoerend overige domeinen'!BD20</f>
        <v>0</v>
      </c>
      <c r="BE339" s="11">
        <f>'CV uitvoerend overige domeinen'!BE20</f>
        <v>0</v>
      </c>
      <c r="BF339" s="11">
        <f>'CV uitvoerend overige domeinen'!BF20</f>
        <v>0</v>
      </c>
      <c r="BG339" s="11">
        <f>'CV uitvoerend overige domeinen'!BG20</f>
        <v>0</v>
      </c>
      <c r="BH339" s="11">
        <f>'CV uitvoerend overige domeinen'!BH20</f>
        <v>0</v>
      </c>
      <c r="BI339" s="11">
        <f>'CV uitvoerend overige domeinen'!BI20</f>
        <v>0</v>
      </c>
      <c r="BJ339" s="11">
        <f>'CV uitvoerend overige domeinen'!BJ20</f>
        <v>0</v>
      </c>
      <c r="BK339" s="49">
        <f>'CV uitvoerend overige domeinen'!BK20</f>
        <v>0</v>
      </c>
      <c r="BL339" s="11">
        <f>'CV uitvoerend overige domeinen'!BL20</f>
        <v>0</v>
      </c>
      <c r="BM339" s="11">
        <f>'CV uitvoerend overige domeinen'!BM20</f>
        <v>0</v>
      </c>
      <c r="BN339" s="11">
        <f>'CV uitvoerend overige domeinen'!BN20</f>
        <v>0</v>
      </c>
      <c r="BO339" s="11">
        <f>'CV uitvoerend overige domeinen'!BO20</f>
        <v>0</v>
      </c>
      <c r="BP339" s="11">
        <f>'CV uitvoerend overige domeinen'!BP20</f>
        <v>0</v>
      </c>
      <c r="BQ339" s="49">
        <f>'CV uitvoerend overige domeinen'!BQ20</f>
        <v>0</v>
      </c>
      <c r="BR339" s="11">
        <f>'CV uitvoerend overige domeinen'!BR20</f>
        <v>0</v>
      </c>
      <c r="BS339" s="11">
        <f>'CV uitvoerend overige domeinen'!BS20</f>
        <v>0</v>
      </c>
      <c r="BT339" s="11">
        <f>'CV uitvoerend overige domeinen'!BT20</f>
        <v>0</v>
      </c>
      <c r="BU339" s="11">
        <f>'CV uitvoerend overige domeinen'!BU20</f>
        <v>0</v>
      </c>
      <c r="BV339" s="11">
        <f>'CV uitvoerend overige domeinen'!BV20</f>
        <v>0</v>
      </c>
      <c r="BW339" s="11">
        <f>'CV uitvoerend overige domeinen'!BW20</f>
        <v>0</v>
      </c>
      <c r="BX339" s="49">
        <f>'CV uitvoerend overige domeinen'!BX20</f>
        <v>0</v>
      </c>
      <c r="BY339" s="49">
        <f>'CV uitvoerend overige domeinen'!BY20</f>
        <v>0</v>
      </c>
      <c r="BZ339" s="11">
        <f>'CV uitvoerend overige domeinen'!BZ20</f>
        <v>0</v>
      </c>
      <c r="CA339" s="11">
        <f>'CV uitvoerend overige domeinen'!CA20</f>
        <v>0</v>
      </c>
      <c r="CB339" s="11">
        <f>'CV uitvoerend overige domeinen'!CB20</f>
        <v>0</v>
      </c>
      <c r="CC339" s="11">
        <f>'CV uitvoerend overige domeinen'!CC20</f>
        <v>0</v>
      </c>
      <c r="CD339" s="11">
        <f>'CV uitvoerend overige domeinen'!CD20</f>
        <v>0</v>
      </c>
      <c r="CE339" s="11">
        <f>'CV uitvoerend overige domeinen'!CE20</f>
        <v>0</v>
      </c>
      <c r="CF339" s="11">
        <f>'CV uitvoerend overige domeinen'!CF20</f>
        <v>0</v>
      </c>
      <c r="CG339" s="11">
        <f>'CV uitvoerend overige domeinen'!CG20</f>
        <v>0</v>
      </c>
      <c r="CH339" s="11">
        <f>'CV uitvoerend overige domeinen'!CH20</f>
        <v>0</v>
      </c>
      <c r="CI339" s="11">
        <f>'CV uitvoerend overige domeinen'!CI20</f>
        <v>0</v>
      </c>
      <c r="CJ339" s="11">
        <f>'CV uitvoerend overige domeinen'!CJ20</f>
        <v>0</v>
      </c>
      <c r="CK339" s="11">
        <f>'CV uitvoerend overige domeinen'!CK20</f>
        <v>0</v>
      </c>
      <c r="CL339" s="49">
        <f>'CV uitvoerend overige domeinen'!CL20</f>
        <v>0</v>
      </c>
      <c r="CM339" s="11">
        <f>'CV uitvoerend overige domeinen'!CM20</f>
        <v>0</v>
      </c>
      <c r="CN339" s="11">
        <f>'CV uitvoerend overige domeinen'!CN20</f>
        <v>0</v>
      </c>
      <c r="CO339" s="11">
        <f>'CV uitvoerend overige domeinen'!CO20</f>
        <v>0</v>
      </c>
      <c r="CP339" s="11">
        <f>'CV uitvoerend overige domeinen'!CP20</f>
        <v>0</v>
      </c>
      <c r="CQ339" s="11">
        <f>'CV uitvoerend overige domeinen'!CQ20</f>
        <v>0</v>
      </c>
      <c r="CR339" s="11">
        <f>'CV uitvoerend overige domeinen'!CR20</f>
        <v>0</v>
      </c>
      <c r="CS339" s="11">
        <f>'CV uitvoerend overige domeinen'!CS20</f>
        <v>0</v>
      </c>
      <c r="CT339" s="11">
        <f>'CV uitvoerend overige domeinen'!CT20</f>
        <v>0</v>
      </c>
      <c r="CU339" s="11">
        <f>'CV uitvoerend overige domeinen'!CU20</f>
        <v>0</v>
      </c>
      <c r="CV339" s="11">
        <f>'CV uitvoerend overige domeinen'!CV20</f>
        <v>0</v>
      </c>
      <c r="CW339" s="11">
        <f>'CV uitvoerend overige domeinen'!CW20</f>
        <v>0</v>
      </c>
      <c r="CX339" s="11">
        <f>'CV uitvoerend overige domeinen'!CX20</f>
        <v>0</v>
      </c>
      <c r="CY339" s="26">
        <f>'CV uitvoerend overige domeinen'!CY20</f>
        <v>0</v>
      </c>
      <c r="CZ339" s="15">
        <f>'CV uitvoerend overige domeinen'!CZ20</f>
        <v>0</v>
      </c>
      <c r="DA339" s="11">
        <f>'CV uitvoerend overige domeinen'!DA20</f>
        <v>0</v>
      </c>
      <c r="DB339" s="11">
        <f>'CV uitvoerend overige domeinen'!DB20</f>
        <v>0</v>
      </c>
      <c r="DC339" s="11">
        <f>'CV uitvoerend overige domeinen'!DC20</f>
        <v>0</v>
      </c>
      <c r="DD339" s="11">
        <f>'CV uitvoerend overige domeinen'!DD20</f>
        <v>0</v>
      </c>
      <c r="DE339" s="11">
        <f>'CV uitvoerend overige domeinen'!DE20</f>
        <v>0</v>
      </c>
      <c r="DF339" s="11">
        <f>'CV uitvoerend overige domeinen'!DF20</f>
        <v>0</v>
      </c>
      <c r="DG339" s="11">
        <f>'CV uitvoerend overige domeinen'!DG20</f>
        <v>0</v>
      </c>
      <c r="DH339" s="11">
        <f>'CV uitvoerend overige domeinen'!DH20</f>
        <v>0</v>
      </c>
      <c r="DI339" s="11">
        <f>'CV uitvoerend overige domeinen'!DI20</f>
        <v>0</v>
      </c>
      <c r="DJ339" s="11">
        <f>'CV uitvoerend overige domeinen'!DJ20</f>
        <v>0</v>
      </c>
      <c r="DK339" s="11">
        <f>'CV uitvoerend overige domeinen'!DK20</f>
        <v>0</v>
      </c>
      <c r="DL339" s="26">
        <f>'CV uitvoerend overige domeinen'!DL20</f>
        <v>0</v>
      </c>
    </row>
    <row r="340" spans="1:116">
      <c r="A340" s="47">
        <f>'CV uitvoerend overige domeinen'!A21</f>
        <v>0</v>
      </c>
      <c r="B340" s="49">
        <f>'CV uitvoerend overige domeinen'!B21</f>
        <v>0</v>
      </c>
      <c r="C340" s="4" t="str">
        <f>'CV uitvoerend overige domeinen'!C21</f>
        <v>Vleesketen en Voedselveiligheid</v>
      </c>
      <c r="D340" s="4" t="str">
        <f>'CV uitvoerend overige domeinen'!D21</f>
        <v>VVV Slachthuis LHD Derden</v>
      </c>
      <c r="E340" s="4">
        <f>'CV uitvoerend overige domeinen'!E21</f>
        <v>0</v>
      </c>
      <c r="F340" s="5">
        <f>'CV uitvoerend overige domeinen'!F21</f>
        <v>0</v>
      </c>
      <c r="G340" s="4" t="str">
        <f>'CV uitvoerend overige domeinen'!G21</f>
        <v>Derden</v>
      </c>
      <c r="H340" s="15">
        <f>'CV uitvoerend overige domeinen'!H21</f>
        <v>0</v>
      </c>
      <c r="I340" s="11">
        <f>'CV uitvoerend overige domeinen'!I21</f>
        <v>5800</v>
      </c>
      <c r="J340" s="11">
        <f>'CV uitvoerend overige domeinen'!J21</f>
        <v>0</v>
      </c>
      <c r="K340" s="11">
        <f>'CV uitvoerend overige domeinen'!K21</f>
        <v>0</v>
      </c>
      <c r="L340" s="11">
        <f>'CV uitvoerend overige domeinen'!L21</f>
        <v>0</v>
      </c>
      <c r="M340" s="11">
        <f>'CV uitvoerend overige domeinen'!M21</f>
        <v>0</v>
      </c>
      <c r="N340" s="11">
        <f>'CV uitvoerend overige domeinen'!N21</f>
        <v>0</v>
      </c>
      <c r="O340" s="11">
        <f>'CV uitvoerend overige domeinen'!O21</f>
        <v>0</v>
      </c>
      <c r="P340" s="11">
        <f>'CV uitvoerend overige domeinen'!P21</f>
        <v>0</v>
      </c>
      <c r="Q340" s="26">
        <f>'CV uitvoerend overige domeinen'!Q21</f>
        <v>5800</v>
      </c>
      <c r="R340" s="15">
        <f>'CV uitvoerend overige domeinen'!R21</f>
        <v>0</v>
      </c>
      <c r="S340" s="11">
        <f>'CV uitvoerend overige domeinen'!S21</f>
        <v>0</v>
      </c>
      <c r="T340" s="11">
        <f>'CV uitvoerend overige domeinen'!T21</f>
        <v>5800</v>
      </c>
      <c r="U340" s="11">
        <f>'CV uitvoerend overige domeinen'!U21</f>
        <v>0</v>
      </c>
      <c r="V340" s="11">
        <f>'CV uitvoerend overige domeinen'!V21</f>
        <v>0</v>
      </c>
      <c r="W340" s="11">
        <f>'CV uitvoerend overige domeinen'!W21</f>
        <v>0</v>
      </c>
      <c r="X340" s="11">
        <f>'CV uitvoerend overige domeinen'!X21</f>
        <v>0</v>
      </c>
      <c r="Y340" s="11">
        <f>'CV uitvoerend overige domeinen'!Y21</f>
        <v>0</v>
      </c>
      <c r="Z340" s="49">
        <f>'CV uitvoerend overige domeinen'!Z21</f>
        <v>5800</v>
      </c>
      <c r="AA340" s="11">
        <f>'CV uitvoerend overige domeinen'!AA21</f>
        <v>0</v>
      </c>
      <c r="AB340" s="11">
        <f>'CV uitvoerend overige domeinen'!AB21</f>
        <v>0</v>
      </c>
      <c r="AC340" s="11">
        <f>'CV uitvoerend overige domeinen'!AC21</f>
        <v>0</v>
      </c>
      <c r="AD340" s="11">
        <f>'CV uitvoerend overige domeinen'!AD21</f>
        <v>0</v>
      </c>
      <c r="AE340" s="11">
        <f>'CV uitvoerend overige domeinen'!AE21</f>
        <v>0</v>
      </c>
      <c r="AF340" s="11">
        <f>'CV uitvoerend overige domeinen'!AF21</f>
        <v>5800</v>
      </c>
      <c r="AG340" s="49">
        <f>'CV uitvoerend overige domeinen'!AG21</f>
        <v>0</v>
      </c>
      <c r="AH340" s="11">
        <f>'CV uitvoerend overige domeinen'!AH21</f>
        <v>0</v>
      </c>
      <c r="AI340" s="11">
        <f>'CV uitvoerend overige domeinen'!AI21</f>
        <v>0</v>
      </c>
      <c r="AJ340" s="11">
        <f>'CV uitvoerend overige domeinen'!AJ21</f>
        <v>0</v>
      </c>
      <c r="AK340" s="11">
        <f>'CV uitvoerend overige domeinen'!AK21</f>
        <v>0</v>
      </c>
      <c r="AL340" s="49">
        <f>'CV uitvoerend overige domeinen'!AL21</f>
        <v>0</v>
      </c>
      <c r="AM340" s="11">
        <f>'CV uitvoerend overige domeinen'!AM21</f>
        <v>0</v>
      </c>
      <c r="AN340" s="11">
        <f>'CV uitvoerend overige domeinen'!AN21</f>
        <v>0</v>
      </c>
      <c r="AO340" s="11">
        <f>'CV uitvoerend overige domeinen'!AO21</f>
        <v>0</v>
      </c>
      <c r="AP340" s="11">
        <f>'CV uitvoerend overige domeinen'!AP21</f>
        <v>0</v>
      </c>
      <c r="AQ340" s="11">
        <f>'CV uitvoerend overige domeinen'!AQ21</f>
        <v>0</v>
      </c>
      <c r="AR340" s="49">
        <f>'CV uitvoerend overige domeinen'!AR21</f>
        <v>0</v>
      </c>
      <c r="AS340" s="11">
        <f>'CV uitvoerend overige domeinen'!AS21</f>
        <v>0</v>
      </c>
      <c r="AT340" s="11">
        <f>'CV uitvoerend overige domeinen'!AT21</f>
        <v>0</v>
      </c>
      <c r="AU340" s="11">
        <f>'CV uitvoerend overige domeinen'!AU21</f>
        <v>0</v>
      </c>
      <c r="AV340" s="11">
        <f>'CV uitvoerend overige domeinen'!AV21</f>
        <v>0</v>
      </c>
      <c r="AW340" s="11">
        <f>'CV uitvoerend overige domeinen'!AW21</f>
        <v>0</v>
      </c>
      <c r="AX340" s="11">
        <f>'CV uitvoerend overige domeinen'!AX21</f>
        <v>0</v>
      </c>
      <c r="AY340" s="11">
        <f>'CV uitvoerend overige domeinen'!AY21</f>
        <v>0</v>
      </c>
      <c r="AZ340" s="11">
        <f>'CV uitvoerend overige domeinen'!AZ21</f>
        <v>0</v>
      </c>
      <c r="BA340" s="11">
        <f>'CV uitvoerend overige domeinen'!BA21</f>
        <v>0</v>
      </c>
      <c r="BB340" s="11">
        <f>'CV uitvoerend overige domeinen'!BB21</f>
        <v>0</v>
      </c>
      <c r="BC340" s="49">
        <f>'CV uitvoerend overige domeinen'!BC21</f>
        <v>0</v>
      </c>
      <c r="BD340" s="11">
        <f>'CV uitvoerend overige domeinen'!BD21</f>
        <v>0</v>
      </c>
      <c r="BE340" s="11">
        <f>'CV uitvoerend overige domeinen'!BE21</f>
        <v>0</v>
      </c>
      <c r="BF340" s="11">
        <f>'CV uitvoerend overige domeinen'!BF21</f>
        <v>0</v>
      </c>
      <c r="BG340" s="11">
        <f>'CV uitvoerend overige domeinen'!BG21</f>
        <v>0</v>
      </c>
      <c r="BH340" s="11">
        <f>'CV uitvoerend overige domeinen'!BH21</f>
        <v>0</v>
      </c>
      <c r="BI340" s="11">
        <f>'CV uitvoerend overige domeinen'!BI21</f>
        <v>0</v>
      </c>
      <c r="BJ340" s="11">
        <f>'CV uitvoerend overige domeinen'!BJ21</f>
        <v>0</v>
      </c>
      <c r="BK340" s="49">
        <f>'CV uitvoerend overige domeinen'!BK21</f>
        <v>5800</v>
      </c>
      <c r="BL340" s="11">
        <f>'CV uitvoerend overige domeinen'!BL21</f>
        <v>0</v>
      </c>
      <c r="BM340" s="11">
        <f>'CV uitvoerend overige domeinen'!BM21</f>
        <v>0</v>
      </c>
      <c r="BN340" s="11">
        <f>'CV uitvoerend overige domeinen'!BN21</f>
        <v>0</v>
      </c>
      <c r="BO340" s="11">
        <f>'CV uitvoerend overige domeinen'!BO21</f>
        <v>0</v>
      </c>
      <c r="BP340" s="11">
        <f>'CV uitvoerend overige domeinen'!BP21</f>
        <v>0</v>
      </c>
      <c r="BQ340" s="49">
        <f>'CV uitvoerend overige domeinen'!BQ21</f>
        <v>0</v>
      </c>
      <c r="BR340" s="11">
        <f>'CV uitvoerend overige domeinen'!BR21</f>
        <v>0</v>
      </c>
      <c r="BS340" s="11">
        <f>'CV uitvoerend overige domeinen'!BS21</f>
        <v>0</v>
      </c>
      <c r="BT340" s="11">
        <f>'CV uitvoerend overige domeinen'!BT21</f>
        <v>0</v>
      </c>
      <c r="BU340" s="11">
        <f>'CV uitvoerend overige domeinen'!BU21</f>
        <v>0</v>
      </c>
      <c r="BV340" s="11">
        <f>'CV uitvoerend overige domeinen'!BV21</f>
        <v>0</v>
      </c>
      <c r="BW340" s="11">
        <f>'CV uitvoerend overige domeinen'!BW21</f>
        <v>0</v>
      </c>
      <c r="BX340" s="49">
        <f>'CV uitvoerend overige domeinen'!BX21</f>
        <v>0</v>
      </c>
      <c r="BY340" s="49">
        <f>'CV uitvoerend overige domeinen'!BY21</f>
        <v>0</v>
      </c>
      <c r="BZ340" s="11">
        <f>'CV uitvoerend overige domeinen'!BZ21</f>
        <v>0</v>
      </c>
      <c r="CA340" s="11">
        <f>'CV uitvoerend overige domeinen'!CA21</f>
        <v>0</v>
      </c>
      <c r="CB340" s="11">
        <f>'CV uitvoerend overige domeinen'!CB21</f>
        <v>0</v>
      </c>
      <c r="CC340" s="11">
        <f>'CV uitvoerend overige domeinen'!CC21</f>
        <v>0</v>
      </c>
      <c r="CD340" s="11">
        <f>'CV uitvoerend overige domeinen'!CD21</f>
        <v>0</v>
      </c>
      <c r="CE340" s="11">
        <f>'CV uitvoerend overige domeinen'!CE21</f>
        <v>0</v>
      </c>
      <c r="CF340" s="11">
        <f>'CV uitvoerend overige domeinen'!CF21</f>
        <v>0</v>
      </c>
      <c r="CG340" s="11">
        <f>'CV uitvoerend overige domeinen'!CG21</f>
        <v>0</v>
      </c>
      <c r="CH340" s="11">
        <f>'CV uitvoerend overige domeinen'!CH21</f>
        <v>0</v>
      </c>
      <c r="CI340" s="11">
        <f>'CV uitvoerend overige domeinen'!CI21</f>
        <v>0</v>
      </c>
      <c r="CJ340" s="11">
        <f>'CV uitvoerend overige domeinen'!CJ21</f>
        <v>0</v>
      </c>
      <c r="CK340" s="11">
        <f>'CV uitvoerend overige domeinen'!CK21</f>
        <v>0</v>
      </c>
      <c r="CL340" s="49">
        <f>'CV uitvoerend overige domeinen'!CL21</f>
        <v>0</v>
      </c>
      <c r="CM340" s="11">
        <f>'CV uitvoerend overige domeinen'!CM21</f>
        <v>0</v>
      </c>
      <c r="CN340" s="11">
        <f>'CV uitvoerend overige domeinen'!CN21</f>
        <v>0</v>
      </c>
      <c r="CO340" s="11">
        <f>'CV uitvoerend overige domeinen'!CO21</f>
        <v>0</v>
      </c>
      <c r="CP340" s="11">
        <f>'CV uitvoerend overige domeinen'!CP21</f>
        <v>0</v>
      </c>
      <c r="CQ340" s="11">
        <f>'CV uitvoerend overige domeinen'!CQ21</f>
        <v>0</v>
      </c>
      <c r="CR340" s="11">
        <f>'CV uitvoerend overige domeinen'!CR21</f>
        <v>0</v>
      </c>
      <c r="CS340" s="11">
        <f>'CV uitvoerend overige domeinen'!CS21</f>
        <v>0</v>
      </c>
      <c r="CT340" s="11">
        <f>'CV uitvoerend overige domeinen'!CT21</f>
        <v>0</v>
      </c>
      <c r="CU340" s="11">
        <f>'CV uitvoerend overige domeinen'!CU21</f>
        <v>0</v>
      </c>
      <c r="CV340" s="11">
        <f>'CV uitvoerend overige domeinen'!CV21</f>
        <v>0</v>
      </c>
      <c r="CW340" s="11">
        <f>'CV uitvoerend overige domeinen'!CW21</f>
        <v>0</v>
      </c>
      <c r="CX340" s="11">
        <f>'CV uitvoerend overige domeinen'!CX21</f>
        <v>0</v>
      </c>
      <c r="CY340" s="26">
        <f>'CV uitvoerend overige domeinen'!CY21</f>
        <v>0</v>
      </c>
      <c r="CZ340" s="15">
        <f>'CV uitvoerend overige domeinen'!CZ21</f>
        <v>0</v>
      </c>
      <c r="DA340" s="11">
        <f>'CV uitvoerend overige domeinen'!DA21</f>
        <v>0</v>
      </c>
      <c r="DB340" s="11">
        <f>'CV uitvoerend overige domeinen'!DB21</f>
        <v>0</v>
      </c>
      <c r="DC340" s="11">
        <f>'CV uitvoerend overige domeinen'!DC21</f>
        <v>0</v>
      </c>
      <c r="DD340" s="11">
        <f>'CV uitvoerend overige domeinen'!DD21</f>
        <v>0</v>
      </c>
      <c r="DE340" s="11">
        <f>'CV uitvoerend overige domeinen'!DE21</f>
        <v>0</v>
      </c>
      <c r="DF340" s="11">
        <f>'CV uitvoerend overige domeinen'!DF21</f>
        <v>0</v>
      </c>
      <c r="DG340" s="11">
        <f>'CV uitvoerend overige domeinen'!DG21</f>
        <v>0</v>
      </c>
      <c r="DH340" s="11">
        <f>'CV uitvoerend overige domeinen'!DH21</f>
        <v>0</v>
      </c>
      <c r="DI340" s="11">
        <f>'CV uitvoerend overige domeinen'!DI21</f>
        <v>0</v>
      </c>
      <c r="DJ340" s="11">
        <f>'CV uitvoerend overige domeinen'!DJ21</f>
        <v>0</v>
      </c>
      <c r="DK340" s="11">
        <f>'CV uitvoerend overige domeinen'!DK21</f>
        <v>0</v>
      </c>
      <c r="DL340" s="26">
        <f>'CV uitvoerend overige domeinen'!DL21</f>
        <v>0</v>
      </c>
    </row>
    <row r="341" spans="1:116">
      <c r="A341" s="47">
        <f>'CV uitvoerend overige domeinen'!A22</f>
        <v>0</v>
      </c>
      <c r="B341" s="49">
        <f>'CV uitvoerend overige domeinen'!B22</f>
        <v>0</v>
      </c>
      <c r="C341" s="4" t="str">
        <f>'CV uitvoerend overige domeinen'!C22</f>
        <v>Vleesketen en Voedselveiligheid</v>
      </c>
      <c r="D341" s="4" t="str">
        <f>'CV uitvoerend overige domeinen'!D22</f>
        <v>VVV Nationaal plan residuen Derden</v>
      </c>
      <c r="E341" s="4">
        <f>'CV uitvoerend overige domeinen'!E22</f>
        <v>0</v>
      </c>
      <c r="F341" s="5">
        <f>'CV uitvoerend overige domeinen'!F22</f>
        <v>0</v>
      </c>
      <c r="G341" s="4" t="str">
        <f>'CV uitvoerend overige domeinen'!G22</f>
        <v>Derden</v>
      </c>
      <c r="H341" s="15">
        <f>'CV uitvoerend overige domeinen'!H22</f>
        <v>0</v>
      </c>
      <c r="I341" s="11">
        <f>'CV uitvoerend overige domeinen'!I22</f>
        <v>28600</v>
      </c>
      <c r="J341" s="11">
        <f>'CV uitvoerend overige domeinen'!J22</f>
        <v>0</v>
      </c>
      <c r="K341" s="11">
        <f>'CV uitvoerend overige domeinen'!K22</f>
        <v>2600</v>
      </c>
      <c r="L341" s="11">
        <f>'CV uitvoerend overige domeinen'!L22</f>
        <v>0</v>
      </c>
      <c r="M341" s="11">
        <f>'CV uitvoerend overige domeinen'!M22</f>
        <v>0</v>
      </c>
      <c r="N341" s="11">
        <f>'CV uitvoerend overige domeinen'!N22</f>
        <v>0</v>
      </c>
      <c r="O341" s="11">
        <f>'CV uitvoerend overige domeinen'!O22</f>
        <v>0</v>
      </c>
      <c r="P341" s="11">
        <f>'CV uitvoerend overige domeinen'!P22</f>
        <v>0</v>
      </c>
      <c r="Q341" s="26">
        <f>'CV uitvoerend overige domeinen'!Q22</f>
        <v>31200</v>
      </c>
      <c r="R341" s="15">
        <f>'CV uitvoerend overige domeinen'!R22</f>
        <v>0</v>
      </c>
      <c r="S341" s="11">
        <f>'CV uitvoerend overige domeinen'!S22</f>
        <v>0</v>
      </c>
      <c r="T341" s="11">
        <f>'CV uitvoerend overige domeinen'!T22</f>
        <v>31200</v>
      </c>
      <c r="U341" s="11">
        <f>'CV uitvoerend overige domeinen'!U22</f>
        <v>0</v>
      </c>
      <c r="V341" s="11">
        <f>'CV uitvoerend overige domeinen'!V22</f>
        <v>0</v>
      </c>
      <c r="W341" s="11">
        <f>'CV uitvoerend overige domeinen'!W22</f>
        <v>0</v>
      </c>
      <c r="X341" s="11">
        <f>'CV uitvoerend overige domeinen'!X22</f>
        <v>0</v>
      </c>
      <c r="Y341" s="11">
        <f>'CV uitvoerend overige domeinen'!Y22</f>
        <v>0</v>
      </c>
      <c r="Z341" s="49">
        <f>'CV uitvoerend overige domeinen'!Z22</f>
        <v>31200</v>
      </c>
      <c r="AA341" s="11">
        <f>'CV uitvoerend overige domeinen'!AA22</f>
        <v>0</v>
      </c>
      <c r="AB341" s="11">
        <f>'CV uitvoerend overige domeinen'!AB22</f>
        <v>0</v>
      </c>
      <c r="AC341" s="11">
        <f>'CV uitvoerend overige domeinen'!AC22</f>
        <v>0</v>
      </c>
      <c r="AD341" s="11">
        <f>'CV uitvoerend overige domeinen'!AD22</f>
        <v>0</v>
      </c>
      <c r="AE341" s="11">
        <f>'CV uitvoerend overige domeinen'!AE22</f>
        <v>0</v>
      </c>
      <c r="AF341" s="11">
        <f>'CV uitvoerend overige domeinen'!AF22</f>
        <v>31200</v>
      </c>
      <c r="AG341" s="49">
        <f>'CV uitvoerend overige domeinen'!AG22</f>
        <v>0</v>
      </c>
      <c r="AH341" s="11">
        <f>'CV uitvoerend overige domeinen'!AH22</f>
        <v>0</v>
      </c>
      <c r="AI341" s="11">
        <f>'CV uitvoerend overige domeinen'!AI22</f>
        <v>0</v>
      </c>
      <c r="AJ341" s="11">
        <f>'CV uitvoerend overige domeinen'!AJ22</f>
        <v>0</v>
      </c>
      <c r="AK341" s="11">
        <f>'CV uitvoerend overige domeinen'!AK22</f>
        <v>0</v>
      </c>
      <c r="AL341" s="49">
        <f>'CV uitvoerend overige domeinen'!AL22</f>
        <v>0</v>
      </c>
      <c r="AM341" s="11">
        <f>'CV uitvoerend overige domeinen'!AM22</f>
        <v>0</v>
      </c>
      <c r="AN341" s="11">
        <f>'CV uitvoerend overige domeinen'!AN22</f>
        <v>0</v>
      </c>
      <c r="AO341" s="11">
        <f>'CV uitvoerend overige domeinen'!AO22</f>
        <v>0</v>
      </c>
      <c r="AP341" s="11">
        <f>'CV uitvoerend overige domeinen'!AP22</f>
        <v>0</v>
      </c>
      <c r="AQ341" s="11">
        <f>'CV uitvoerend overige domeinen'!AQ22</f>
        <v>0</v>
      </c>
      <c r="AR341" s="49">
        <f>'CV uitvoerend overige domeinen'!AR22</f>
        <v>0</v>
      </c>
      <c r="AS341" s="11">
        <f>'CV uitvoerend overige domeinen'!AS22</f>
        <v>0</v>
      </c>
      <c r="AT341" s="11">
        <f>'CV uitvoerend overige domeinen'!AT22</f>
        <v>0</v>
      </c>
      <c r="AU341" s="11">
        <f>'CV uitvoerend overige domeinen'!AU22</f>
        <v>0</v>
      </c>
      <c r="AV341" s="11">
        <f>'CV uitvoerend overige domeinen'!AV22</f>
        <v>0</v>
      </c>
      <c r="AW341" s="11">
        <f>'CV uitvoerend overige domeinen'!AW22</f>
        <v>0</v>
      </c>
      <c r="AX341" s="11">
        <f>'CV uitvoerend overige domeinen'!AX22</f>
        <v>0</v>
      </c>
      <c r="AY341" s="11">
        <f>'CV uitvoerend overige domeinen'!AY22</f>
        <v>0</v>
      </c>
      <c r="AZ341" s="11">
        <f>'CV uitvoerend overige domeinen'!AZ22</f>
        <v>0</v>
      </c>
      <c r="BA341" s="11">
        <f>'CV uitvoerend overige domeinen'!BA22</f>
        <v>0</v>
      </c>
      <c r="BB341" s="11">
        <f>'CV uitvoerend overige domeinen'!BB22</f>
        <v>0</v>
      </c>
      <c r="BC341" s="49">
        <f>'CV uitvoerend overige domeinen'!BC22</f>
        <v>0</v>
      </c>
      <c r="BD341" s="11">
        <f>'CV uitvoerend overige domeinen'!BD22</f>
        <v>0</v>
      </c>
      <c r="BE341" s="11">
        <f>'CV uitvoerend overige domeinen'!BE22</f>
        <v>0</v>
      </c>
      <c r="BF341" s="11">
        <f>'CV uitvoerend overige domeinen'!BF22</f>
        <v>0</v>
      </c>
      <c r="BG341" s="11">
        <f>'CV uitvoerend overige domeinen'!BG22</f>
        <v>0</v>
      </c>
      <c r="BH341" s="11">
        <f>'CV uitvoerend overige domeinen'!BH22</f>
        <v>0</v>
      </c>
      <c r="BI341" s="11">
        <f>'CV uitvoerend overige domeinen'!BI22</f>
        <v>0</v>
      </c>
      <c r="BJ341" s="11">
        <f>'CV uitvoerend overige domeinen'!BJ22</f>
        <v>0</v>
      </c>
      <c r="BK341" s="49">
        <f>'CV uitvoerend overige domeinen'!BK22</f>
        <v>31200</v>
      </c>
      <c r="BL341" s="11">
        <f>'CV uitvoerend overige domeinen'!BL22</f>
        <v>0</v>
      </c>
      <c r="BM341" s="11">
        <f>'CV uitvoerend overige domeinen'!BM22</f>
        <v>0</v>
      </c>
      <c r="BN341" s="11">
        <f>'CV uitvoerend overige domeinen'!BN22</f>
        <v>0</v>
      </c>
      <c r="BO341" s="11">
        <f>'CV uitvoerend overige domeinen'!BO22</f>
        <v>0</v>
      </c>
      <c r="BP341" s="11">
        <f>'CV uitvoerend overige domeinen'!BP22</f>
        <v>0</v>
      </c>
      <c r="BQ341" s="49">
        <f>'CV uitvoerend overige domeinen'!BQ22</f>
        <v>0</v>
      </c>
      <c r="BR341" s="11">
        <f>'CV uitvoerend overige domeinen'!BR22</f>
        <v>0</v>
      </c>
      <c r="BS341" s="11">
        <f>'CV uitvoerend overige domeinen'!BS22</f>
        <v>0</v>
      </c>
      <c r="BT341" s="11">
        <f>'CV uitvoerend overige domeinen'!BT22</f>
        <v>0</v>
      </c>
      <c r="BU341" s="11">
        <f>'CV uitvoerend overige domeinen'!BU22</f>
        <v>0</v>
      </c>
      <c r="BV341" s="11">
        <f>'CV uitvoerend overige domeinen'!BV22</f>
        <v>0</v>
      </c>
      <c r="BW341" s="11">
        <f>'CV uitvoerend overige domeinen'!BW22</f>
        <v>0</v>
      </c>
      <c r="BX341" s="49">
        <f>'CV uitvoerend overige domeinen'!BX22</f>
        <v>0</v>
      </c>
      <c r="BY341" s="49">
        <f>'CV uitvoerend overige domeinen'!BY22</f>
        <v>0</v>
      </c>
      <c r="BZ341" s="11">
        <f>'CV uitvoerend overige domeinen'!BZ22</f>
        <v>0</v>
      </c>
      <c r="CA341" s="11">
        <f>'CV uitvoerend overige domeinen'!CA22</f>
        <v>0</v>
      </c>
      <c r="CB341" s="11">
        <f>'CV uitvoerend overige domeinen'!CB22</f>
        <v>0</v>
      </c>
      <c r="CC341" s="11">
        <f>'CV uitvoerend overige domeinen'!CC22</f>
        <v>0</v>
      </c>
      <c r="CD341" s="11">
        <f>'CV uitvoerend overige domeinen'!CD22</f>
        <v>0</v>
      </c>
      <c r="CE341" s="11">
        <f>'CV uitvoerend overige domeinen'!CE22</f>
        <v>0</v>
      </c>
      <c r="CF341" s="11">
        <f>'CV uitvoerend overige domeinen'!CF22</f>
        <v>0</v>
      </c>
      <c r="CG341" s="11">
        <f>'CV uitvoerend overige domeinen'!CG22</f>
        <v>0</v>
      </c>
      <c r="CH341" s="11">
        <f>'CV uitvoerend overige domeinen'!CH22</f>
        <v>0</v>
      </c>
      <c r="CI341" s="11">
        <f>'CV uitvoerend overige domeinen'!CI22</f>
        <v>0</v>
      </c>
      <c r="CJ341" s="11">
        <f>'CV uitvoerend overige domeinen'!CJ22</f>
        <v>0</v>
      </c>
      <c r="CK341" s="11">
        <f>'CV uitvoerend overige domeinen'!CK22</f>
        <v>0</v>
      </c>
      <c r="CL341" s="49">
        <f>'CV uitvoerend overige domeinen'!CL22</f>
        <v>0</v>
      </c>
      <c r="CM341" s="11">
        <f>'CV uitvoerend overige domeinen'!CM22</f>
        <v>0</v>
      </c>
      <c r="CN341" s="11">
        <f>'CV uitvoerend overige domeinen'!CN22</f>
        <v>0</v>
      </c>
      <c r="CO341" s="11">
        <f>'CV uitvoerend overige domeinen'!CO22</f>
        <v>0</v>
      </c>
      <c r="CP341" s="11">
        <f>'CV uitvoerend overige domeinen'!CP22</f>
        <v>0</v>
      </c>
      <c r="CQ341" s="11">
        <f>'CV uitvoerend overige domeinen'!CQ22</f>
        <v>0</v>
      </c>
      <c r="CR341" s="11">
        <f>'CV uitvoerend overige domeinen'!CR22</f>
        <v>0</v>
      </c>
      <c r="CS341" s="11">
        <f>'CV uitvoerend overige domeinen'!CS22</f>
        <v>0</v>
      </c>
      <c r="CT341" s="11">
        <f>'CV uitvoerend overige domeinen'!CT22</f>
        <v>0</v>
      </c>
      <c r="CU341" s="11">
        <f>'CV uitvoerend overige domeinen'!CU22</f>
        <v>0</v>
      </c>
      <c r="CV341" s="11">
        <f>'CV uitvoerend overige domeinen'!CV22</f>
        <v>0</v>
      </c>
      <c r="CW341" s="11">
        <f>'CV uitvoerend overige domeinen'!CW22</f>
        <v>0</v>
      </c>
      <c r="CX341" s="11">
        <f>'CV uitvoerend overige domeinen'!CX22</f>
        <v>0</v>
      </c>
      <c r="CY341" s="26">
        <f>'CV uitvoerend overige domeinen'!CY22</f>
        <v>0</v>
      </c>
      <c r="CZ341" s="15">
        <f>'CV uitvoerend overige domeinen'!CZ22</f>
        <v>0</v>
      </c>
      <c r="DA341" s="11">
        <f>'CV uitvoerend overige domeinen'!DA22</f>
        <v>0</v>
      </c>
      <c r="DB341" s="11">
        <f>'CV uitvoerend overige domeinen'!DB22</f>
        <v>0</v>
      </c>
      <c r="DC341" s="11">
        <f>'CV uitvoerend overige domeinen'!DC22</f>
        <v>0</v>
      </c>
      <c r="DD341" s="11">
        <f>'CV uitvoerend overige domeinen'!DD22</f>
        <v>0</v>
      </c>
      <c r="DE341" s="11">
        <f>'CV uitvoerend overige domeinen'!DE22</f>
        <v>0</v>
      </c>
      <c r="DF341" s="11">
        <f>'CV uitvoerend overige domeinen'!DF22</f>
        <v>0</v>
      </c>
      <c r="DG341" s="11">
        <f>'CV uitvoerend overige domeinen'!DG22</f>
        <v>0</v>
      </c>
      <c r="DH341" s="11">
        <f>'CV uitvoerend overige domeinen'!DH22</f>
        <v>0</v>
      </c>
      <c r="DI341" s="11">
        <f>'CV uitvoerend overige domeinen'!DI22</f>
        <v>0</v>
      </c>
      <c r="DJ341" s="11">
        <f>'CV uitvoerend overige domeinen'!DJ22</f>
        <v>0</v>
      </c>
      <c r="DK341" s="11">
        <f>'CV uitvoerend overige domeinen'!DK22</f>
        <v>0</v>
      </c>
      <c r="DL341" s="26">
        <f>'CV uitvoerend overige domeinen'!DL22</f>
        <v>0</v>
      </c>
    </row>
    <row r="342" spans="1:116">
      <c r="A342" s="47">
        <f>'CV uitvoerend overige domeinen'!A23</f>
        <v>0</v>
      </c>
      <c r="B342" s="49">
        <f>'CV uitvoerend overige domeinen'!B23</f>
        <v>0</v>
      </c>
      <c r="C342" s="4" t="str">
        <f>'CV uitvoerend overige domeinen'!C23</f>
        <v>Vleesketen en Voedselveiligheid</v>
      </c>
      <c r="D342" s="4" t="str">
        <f>'CV uitvoerend overige domeinen'!D23</f>
        <v>VVV Internationale projecten</v>
      </c>
      <c r="E342" s="4">
        <f>'CV uitvoerend overige domeinen'!E23</f>
        <v>0</v>
      </c>
      <c r="F342" s="5">
        <f>'CV uitvoerend overige domeinen'!F23</f>
        <v>0</v>
      </c>
      <c r="G342" s="4" t="str">
        <f>'CV uitvoerend overige domeinen'!G23</f>
        <v>Overige baten</v>
      </c>
      <c r="H342" s="15">
        <f>'CV uitvoerend overige domeinen'!H23</f>
        <v>0</v>
      </c>
      <c r="I342" s="11">
        <f>'CV uitvoerend overige domeinen'!I23</f>
        <v>0</v>
      </c>
      <c r="J342" s="11">
        <f>'CV uitvoerend overige domeinen'!J23</f>
        <v>0</v>
      </c>
      <c r="K342" s="11" t="s">
        <v>1369</v>
      </c>
      <c r="L342" s="11">
        <f>'CV uitvoerend overige domeinen'!L23</f>
        <v>0</v>
      </c>
      <c r="M342" s="11">
        <f>'CV uitvoerend overige domeinen'!M23</f>
        <v>0</v>
      </c>
      <c r="N342" s="11">
        <f>'CV uitvoerend overige domeinen'!N23</f>
        <v>0</v>
      </c>
      <c r="O342" s="11">
        <f>'CV uitvoerend overige domeinen'!O23</f>
        <v>0</v>
      </c>
      <c r="P342" s="11">
        <f>'CV uitvoerend overige domeinen'!P23</f>
        <v>0</v>
      </c>
      <c r="Q342" s="26">
        <f>'CV uitvoerend overige domeinen'!Q23</f>
        <v>875</v>
      </c>
      <c r="R342" s="15">
        <f>'CV uitvoerend overige domeinen'!R23</f>
        <v>0</v>
      </c>
      <c r="S342" s="11">
        <f>'CV uitvoerend overige domeinen'!S23</f>
        <v>0</v>
      </c>
      <c r="T342" s="11">
        <f>'CV uitvoerend overige domeinen'!T23</f>
        <v>875</v>
      </c>
      <c r="U342" s="11">
        <f>'CV uitvoerend overige domeinen'!U23</f>
        <v>0</v>
      </c>
      <c r="V342" s="11">
        <f>'CV uitvoerend overige domeinen'!V23</f>
        <v>0</v>
      </c>
      <c r="W342" s="11">
        <f>'CV uitvoerend overige domeinen'!W23</f>
        <v>0</v>
      </c>
      <c r="X342" s="11">
        <f>'CV uitvoerend overige domeinen'!X23</f>
        <v>0</v>
      </c>
      <c r="Y342" s="11">
        <f>'CV uitvoerend overige domeinen'!Y23</f>
        <v>0</v>
      </c>
      <c r="Z342" s="49">
        <f>'CV uitvoerend overige domeinen'!Z23</f>
        <v>875</v>
      </c>
      <c r="AA342" s="11">
        <f>'CV uitvoerend overige domeinen'!AA23</f>
        <v>0</v>
      </c>
      <c r="AB342" s="11">
        <f>'CV uitvoerend overige domeinen'!AB23</f>
        <v>0</v>
      </c>
      <c r="AC342" s="11">
        <f>'CV uitvoerend overige domeinen'!AC23</f>
        <v>0</v>
      </c>
      <c r="AD342" s="11">
        <f>'CV uitvoerend overige domeinen'!AD23</f>
        <v>0</v>
      </c>
      <c r="AE342" s="11">
        <f>'CV uitvoerend overige domeinen'!AE23</f>
        <v>0</v>
      </c>
      <c r="AF342" s="11">
        <f>'CV uitvoerend overige domeinen'!AF23</f>
        <v>875</v>
      </c>
      <c r="AG342" s="49">
        <f>'CV uitvoerend overige domeinen'!AG23</f>
        <v>0</v>
      </c>
      <c r="AH342" s="11">
        <f>'CV uitvoerend overige domeinen'!AH23</f>
        <v>0</v>
      </c>
      <c r="AI342" s="11">
        <f>'CV uitvoerend overige domeinen'!AI23</f>
        <v>0</v>
      </c>
      <c r="AJ342" s="11">
        <f>'CV uitvoerend overige domeinen'!AJ23</f>
        <v>0</v>
      </c>
      <c r="AK342" s="11">
        <f>'CV uitvoerend overige domeinen'!AK23</f>
        <v>0</v>
      </c>
      <c r="AL342" s="49">
        <f>'CV uitvoerend overige domeinen'!AL23</f>
        <v>0</v>
      </c>
      <c r="AM342" s="11">
        <f>'CV uitvoerend overige domeinen'!AM23</f>
        <v>0</v>
      </c>
      <c r="AN342" s="11">
        <f>'CV uitvoerend overige domeinen'!AN23</f>
        <v>0</v>
      </c>
      <c r="AO342" s="11">
        <f>'CV uitvoerend overige domeinen'!AO23</f>
        <v>0</v>
      </c>
      <c r="AP342" s="11">
        <f>'CV uitvoerend overige domeinen'!AP23</f>
        <v>0</v>
      </c>
      <c r="AQ342" s="11">
        <f>'CV uitvoerend overige domeinen'!AQ23</f>
        <v>0</v>
      </c>
      <c r="AR342" s="49">
        <f>'CV uitvoerend overige domeinen'!AR23</f>
        <v>0</v>
      </c>
      <c r="AS342" s="11">
        <f>'CV uitvoerend overige domeinen'!AS23</f>
        <v>0</v>
      </c>
      <c r="AT342" s="11">
        <f>'CV uitvoerend overige domeinen'!AT23</f>
        <v>0</v>
      </c>
      <c r="AU342" s="11">
        <f>'CV uitvoerend overige domeinen'!AU23</f>
        <v>0</v>
      </c>
      <c r="AV342" s="11">
        <f>'CV uitvoerend overige domeinen'!AV23</f>
        <v>0</v>
      </c>
      <c r="AW342" s="11">
        <f>'CV uitvoerend overige domeinen'!AW23</f>
        <v>0</v>
      </c>
      <c r="AX342" s="11">
        <f>'CV uitvoerend overige domeinen'!AX23</f>
        <v>0</v>
      </c>
      <c r="AY342" s="11">
        <f>'CV uitvoerend overige domeinen'!AY23</f>
        <v>0</v>
      </c>
      <c r="AZ342" s="11">
        <f>'CV uitvoerend overige domeinen'!AZ23</f>
        <v>0</v>
      </c>
      <c r="BA342" s="11">
        <f>'CV uitvoerend overige domeinen'!BA23</f>
        <v>0</v>
      </c>
      <c r="BB342" s="11">
        <f>'CV uitvoerend overige domeinen'!BB23</f>
        <v>0</v>
      </c>
      <c r="BC342" s="49">
        <f>'CV uitvoerend overige domeinen'!BC23</f>
        <v>0</v>
      </c>
      <c r="BD342" s="11">
        <f>'CV uitvoerend overige domeinen'!BD23</f>
        <v>0</v>
      </c>
      <c r="BE342" s="11">
        <f>'CV uitvoerend overige domeinen'!BE23</f>
        <v>0</v>
      </c>
      <c r="BF342" s="11">
        <f>'CV uitvoerend overige domeinen'!BF23</f>
        <v>0</v>
      </c>
      <c r="BG342" s="11">
        <f>'CV uitvoerend overige domeinen'!BG23</f>
        <v>0</v>
      </c>
      <c r="BH342" s="11">
        <f>'CV uitvoerend overige domeinen'!BH23</f>
        <v>0</v>
      </c>
      <c r="BI342" s="11">
        <f>'CV uitvoerend overige domeinen'!BI23</f>
        <v>0</v>
      </c>
      <c r="BJ342" s="11">
        <f>'CV uitvoerend overige domeinen'!BJ23</f>
        <v>0</v>
      </c>
      <c r="BK342" s="49">
        <f>'CV uitvoerend overige domeinen'!BK23</f>
        <v>875</v>
      </c>
      <c r="BL342" s="11">
        <f>'CV uitvoerend overige domeinen'!BL23</f>
        <v>0</v>
      </c>
      <c r="BM342" s="11">
        <f>'CV uitvoerend overige domeinen'!BM23</f>
        <v>0</v>
      </c>
      <c r="BN342" s="11">
        <f>'CV uitvoerend overige domeinen'!BN23</f>
        <v>0</v>
      </c>
      <c r="BO342" s="11">
        <f>'CV uitvoerend overige domeinen'!BO23</f>
        <v>0</v>
      </c>
      <c r="BP342" s="11">
        <f>'CV uitvoerend overige domeinen'!BP23</f>
        <v>0</v>
      </c>
      <c r="BQ342" s="49">
        <f>'CV uitvoerend overige domeinen'!BQ23</f>
        <v>0</v>
      </c>
      <c r="BR342" s="11">
        <f>'CV uitvoerend overige domeinen'!BR23</f>
        <v>0</v>
      </c>
      <c r="BS342" s="11">
        <f>'CV uitvoerend overige domeinen'!BS23</f>
        <v>0</v>
      </c>
      <c r="BT342" s="11">
        <f>'CV uitvoerend overige domeinen'!BT23</f>
        <v>0</v>
      </c>
      <c r="BU342" s="11">
        <f>'CV uitvoerend overige domeinen'!BU23</f>
        <v>0</v>
      </c>
      <c r="BV342" s="11">
        <f>'CV uitvoerend overige domeinen'!BV23</f>
        <v>0</v>
      </c>
      <c r="BW342" s="11">
        <f>'CV uitvoerend overige domeinen'!BW23</f>
        <v>0</v>
      </c>
      <c r="BX342" s="49">
        <f>'CV uitvoerend overige domeinen'!BX23</f>
        <v>0</v>
      </c>
      <c r="BY342" s="49">
        <f>'CV uitvoerend overige domeinen'!BY23</f>
        <v>0</v>
      </c>
      <c r="BZ342" s="11">
        <f>'CV uitvoerend overige domeinen'!BZ23</f>
        <v>0</v>
      </c>
      <c r="CA342" s="11">
        <f>'CV uitvoerend overige domeinen'!CA23</f>
        <v>0</v>
      </c>
      <c r="CB342" s="11">
        <f>'CV uitvoerend overige domeinen'!CB23</f>
        <v>0</v>
      </c>
      <c r="CC342" s="11">
        <f>'CV uitvoerend overige domeinen'!CC23</f>
        <v>0</v>
      </c>
      <c r="CD342" s="11">
        <f>'CV uitvoerend overige domeinen'!CD23</f>
        <v>0</v>
      </c>
      <c r="CE342" s="11">
        <f>'CV uitvoerend overige domeinen'!CE23</f>
        <v>0</v>
      </c>
      <c r="CF342" s="11">
        <f>'CV uitvoerend overige domeinen'!CF23</f>
        <v>0</v>
      </c>
      <c r="CG342" s="11">
        <f>'CV uitvoerend overige domeinen'!CG23</f>
        <v>0</v>
      </c>
      <c r="CH342" s="11">
        <f>'CV uitvoerend overige domeinen'!CH23</f>
        <v>0</v>
      </c>
      <c r="CI342" s="11">
        <f>'CV uitvoerend overige domeinen'!CI23</f>
        <v>0</v>
      </c>
      <c r="CJ342" s="11">
        <f>'CV uitvoerend overige domeinen'!CJ23</f>
        <v>0</v>
      </c>
      <c r="CK342" s="11">
        <f>'CV uitvoerend overige domeinen'!CK23</f>
        <v>0</v>
      </c>
      <c r="CL342" s="49">
        <f>'CV uitvoerend overige domeinen'!CL23</f>
        <v>0</v>
      </c>
      <c r="CM342" s="11">
        <f>'CV uitvoerend overige domeinen'!CM23</f>
        <v>0</v>
      </c>
      <c r="CN342" s="11">
        <f>'CV uitvoerend overige domeinen'!CN23</f>
        <v>0</v>
      </c>
      <c r="CO342" s="11">
        <f>'CV uitvoerend overige domeinen'!CO23</f>
        <v>0</v>
      </c>
      <c r="CP342" s="11">
        <f>'CV uitvoerend overige domeinen'!CP23</f>
        <v>0</v>
      </c>
      <c r="CQ342" s="11">
        <f>'CV uitvoerend overige domeinen'!CQ23</f>
        <v>0</v>
      </c>
      <c r="CR342" s="11">
        <f>'CV uitvoerend overige domeinen'!CR23</f>
        <v>0</v>
      </c>
      <c r="CS342" s="11">
        <f>'CV uitvoerend overige domeinen'!CS23</f>
        <v>0</v>
      </c>
      <c r="CT342" s="11">
        <f>'CV uitvoerend overige domeinen'!CT23</f>
        <v>0</v>
      </c>
      <c r="CU342" s="11">
        <f>'CV uitvoerend overige domeinen'!CU23</f>
        <v>0</v>
      </c>
      <c r="CV342" s="11">
        <f>'CV uitvoerend overige domeinen'!CV23</f>
        <v>0</v>
      </c>
      <c r="CW342" s="11">
        <f>'CV uitvoerend overige domeinen'!CW23</f>
        <v>0</v>
      </c>
      <c r="CX342" s="11">
        <f>'CV uitvoerend overige domeinen'!CX23</f>
        <v>0</v>
      </c>
      <c r="CY342" s="26">
        <f>'CV uitvoerend overige domeinen'!CY23</f>
        <v>0</v>
      </c>
      <c r="CZ342" s="15">
        <f>'CV uitvoerend overige domeinen'!CZ23</f>
        <v>0</v>
      </c>
      <c r="DA342" s="11">
        <f>'CV uitvoerend overige domeinen'!DA23</f>
        <v>0</v>
      </c>
      <c r="DB342" s="11">
        <f>'CV uitvoerend overige domeinen'!DB23</f>
        <v>0</v>
      </c>
      <c r="DC342" s="11">
        <f>'CV uitvoerend overige domeinen'!DC23</f>
        <v>0</v>
      </c>
      <c r="DD342" s="11">
        <f>'CV uitvoerend overige domeinen'!DD23</f>
        <v>0</v>
      </c>
      <c r="DE342" s="11">
        <f>'CV uitvoerend overige domeinen'!DE23</f>
        <v>0</v>
      </c>
      <c r="DF342" s="11">
        <f>'CV uitvoerend overige domeinen'!DF23</f>
        <v>0</v>
      </c>
      <c r="DG342" s="11">
        <f>'CV uitvoerend overige domeinen'!DG23</f>
        <v>0</v>
      </c>
      <c r="DH342" s="11">
        <f>'CV uitvoerend overige domeinen'!DH23</f>
        <v>0</v>
      </c>
      <c r="DI342" s="11">
        <f>'CV uitvoerend overige domeinen'!DI23</f>
        <v>0</v>
      </c>
      <c r="DJ342" s="11">
        <f>'CV uitvoerend overige domeinen'!DJ23</f>
        <v>0</v>
      </c>
      <c r="DK342" s="11">
        <f>'CV uitvoerend overige domeinen'!DK23</f>
        <v>0</v>
      </c>
      <c r="DL342" s="26">
        <f>'CV uitvoerend overige domeinen'!DL23</f>
        <v>0</v>
      </c>
    </row>
    <row r="343" spans="1:116" ht="13.8" thickBot="1">
      <c r="A343" s="53">
        <f>'CV uitvoerend overige domeinen'!A24</f>
        <v>0</v>
      </c>
      <c r="B343" s="50">
        <f>'CV uitvoerend overige domeinen'!B24</f>
        <v>0</v>
      </c>
      <c r="C343" s="6" t="str">
        <f>'CV uitvoerend overige domeinen'!C24</f>
        <v>Vleesketen en Voedselveiligheid</v>
      </c>
      <c r="D343" s="6" t="str">
        <f>'CV uitvoerend overige domeinen'!D24</f>
        <v>VVV Systeem Toezicht</v>
      </c>
      <c r="E343" s="6">
        <f>'CV uitvoerend overige domeinen'!E24</f>
        <v>0</v>
      </c>
      <c r="F343" s="7">
        <f>'CV uitvoerend overige domeinen'!F24</f>
        <v>0</v>
      </c>
      <c r="G343" s="6" t="str">
        <f>'CV uitvoerend overige domeinen'!G24</f>
        <v>Derden</v>
      </c>
      <c r="H343" s="305">
        <f>'CV uitvoerend overige domeinen'!H24</f>
        <v>700</v>
      </c>
      <c r="I343" s="523">
        <f>'CV uitvoerend overige domeinen'!I24</f>
        <v>0</v>
      </c>
      <c r="J343" s="523">
        <f>'CV uitvoerend overige domeinen'!J24</f>
        <v>0</v>
      </c>
      <c r="K343" s="523">
        <f>'CV uitvoerend overige domeinen'!K24</f>
        <v>0</v>
      </c>
      <c r="L343" s="523">
        <f>'CV uitvoerend overige domeinen'!L24</f>
        <v>0</v>
      </c>
      <c r="M343" s="523">
        <f>'CV uitvoerend overige domeinen'!M24</f>
        <v>0</v>
      </c>
      <c r="N343" s="523">
        <f>'CV uitvoerend overige domeinen'!N24</f>
        <v>0</v>
      </c>
      <c r="O343" s="523">
        <f>'CV uitvoerend overige domeinen'!O24</f>
        <v>0</v>
      </c>
      <c r="P343" s="523">
        <f>'CV uitvoerend overige domeinen'!P24</f>
        <v>0</v>
      </c>
      <c r="Q343" s="27">
        <f>'CV uitvoerend overige domeinen'!Q24</f>
        <v>700</v>
      </c>
      <c r="R343" s="305">
        <f>'CV uitvoerend overige domeinen'!R24</f>
        <v>0</v>
      </c>
      <c r="S343" s="523">
        <f>'CV uitvoerend overige domeinen'!S24</f>
        <v>0</v>
      </c>
      <c r="T343" s="523">
        <f>'CV uitvoerend overige domeinen'!T24</f>
        <v>700</v>
      </c>
      <c r="U343" s="523">
        <f>'CV uitvoerend overige domeinen'!U24</f>
        <v>0</v>
      </c>
      <c r="V343" s="523">
        <f>'CV uitvoerend overige domeinen'!V24</f>
        <v>0</v>
      </c>
      <c r="W343" s="523">
        <f>'CV uitvoerend overige domeinen'!W24</f>
        <v>0</v>
      </c>
      <c r="X343" s="523">
        <f>'CV uitvoerend overige domeinen'!X24</f>
        <v>0</v>
      </c>
      <c r="Y343" s="523">
        <f>'CV uitvoerend overige domeinen'!Y24</f>
        <v>0</v>
      </c>
      <c r="Z343" s="50">
        <f>'CV uitvoerend overige domeinen'!Z24</f>
        <v>700</v>
      </c>
      <c r="AA343" s="523">
        <f>'CV uitvoerend overige domeinen'!AA24</f>
        <v>0</v>
      </c>
      <c r="AB343" s="523">
        <f>'CV uitvoerend overige domeinen'!AB24</f>
        <v>0</v>
      </c>
      <c r="AC343" s="523">
        <f>'CV uitvoerend overige domeinen'!AC24</f>
        <v>700</v>
      </c>
      <c r="AD343" s="523">
        <f>'CV uitvoerend overige domeinen'!AD24</f>
        <v>0</v>
      </c>
      <c r="AE343" s="523">
        <f>'CV uitvoerend overige domeinen'!AE24</f>
        <v>0</v>
      </c>
      <c r="AF343" s="523">
        <f>'CV uitvoerend overige domeinen'!AF24</f>
        <v>0</v>
      </c>
      <c r="AG343" s="50">
        <f>'CV uitvoerend overige domeinen'!AG24</f>
        <v>0</v>
      </c>
      <c r="AH343" s="523">
        <f>'CV uitvoerend overige domeinen'!AH24</f>
        <v>0</v>
      </c>
      <c r="AI343" s="523">
        <f>'CV uitvoerend overige domeinen'!AI24</f>
        <v>0</v>
      </c>
      <c r="AJ343" s="523">
        <f>'CV uitvoerend overige domeinen'!AJ24</f>
        <v>0</v>
      </c>
      <c r="AK343" s="523">
        <f>'CV uitvoerend overige domeinen'!AK24</f>
        <v>0</v>
      </c>
      <c r="AL343" s="50">
        <f>'CV uitvoerend overige domeinen'!AL24</f>
        <v>0</v>
      </c>
      <c r="AM343" s="523">
        <f>'CV uitvoerend overige domeinen'!AM24</f>
        <v>0</v>
      </c>
      <c r="AN343" s="523">
        <f>'CV uitvoerend overige domeinen'!AN24</f>
        <v>0</v>
      </c>
      <c r="AO343" s="523">
        <f>'CV uitvoerend overige domeinen'!AO24</f>
        <v>0</v>
      </c>
      <c r="AP343" s="523">
        <f>'CV uitvoerend overige domeinen'!AP24</f>
        <v>0</v>
      </c>
      <c r="AQ343" s="523">
        <f>'CV uitvoerend overige domeinen'!AQ24</f>
        <v>0</v>
      </c>
      <c r="AR343" s="50">
        <f>'CV uitvoerend overige domeinen'!AR24</f>
        <v>0</v>
      </c>
      <c r="AS343" s="523">
        <f>'CV uitvoerend overige domeinen'!AS24</f>
        <v>0</v>
      </c>
      <c r="AT343" s="523">
        <f>'CV uitvoerend overige domeinen'!AT24</f>
        <v>0</v>
      </c>
      <c r="AU343" s="523">
        <f>'CV uitvoerend overige domeinen'!AU24</f>
        <v>0</v>
      </c>
      <c r="AV343" s="523">
        <f>'CV uitvoerend overige domeinen'!AV24</f>
        <v>0</v>
      </c>
      <c r="AW343" s="523">
        <f>'CV uitvoerend overige domeinen'!AW24</f>
        <v>0</v>
      </c>
      <c r="AX343" s="523">
        <f>'CV uitvoerend overige domeinen'!AX24</f>
        <v>0</v>
      </c>
      <c r="AY343" s="523">
        <f>'CV uitvoerend overige domeinen'!AY24</f>
        <v>0</v>
      </c>
      <c r="AZ343" s="523">
        <f>'CV uitvoerend overige domeinen'!AZ24</f>
        <v>0</v>
      </c>
      <c r="BA343" s="523">
        <f>'CV uitvoerend overige domeinen'!BA24</f>
        <v>0</v>
      </c>
      <c r="BB343" s="523">
        <f>'CV uitvoerend overige domeinen'!BB24</f>
        <v>0</v>
      </c>
      <c r="BC343" s="50">
        <f>'CV uitvoerend overige domeinen'!BC24</f>
        <v>0</v>
      </c>
      <c r="BD343" s="523">
        <f>'CV uitvoerend overige domeinen'!BD24</f>
        <v>0</v>
      </c>
      <c r="BE343" s="523">
        <f>'CV uitvoerend overige domeinen'!BE24</f>
        <v>0</v>
      </c>
      <c r="BF343" s="523">
        <f>'CV uitvoerend overige domeinen'!BF24</f>
        <v>0</v>
      </c>
      <c r="BG343" s="523">
        <f>'CV uitvoerend overige domeinen'!BG24</f>
        <v>0</v>
      </c>
      <c r="BH343" s="523">
        <f>'CV uitvoerend overige domeinen'!BH24</f>
        <v>0</v>
      </c>
      <c r="BI343" s="523">
        <f>'CV uitvoerend overige domeinen'!BI24</f>
        <v>0</v>
      </c>
      <c r="BJ343" s="523">
        <f>'CV uitvoerend overige domeinen'!BJ24</f>
        <v>0</v>
      </c>
      <c r="BK343" s="50">
        <f>'CV uitvoerend overige domeinen'!BK24</f>
        <v>0</v>
      </c>
      <c r="BL343" s="523">
        <f>'CV uitvoerend overige domeinen'!BL24</f>
        <v>0</v>
      </c>
      <c r="BM343" s="523">
        <f>'CV uitvoerend overige domeinen'!BM24</f>
        <v>0</v>
      </c>
      <c r="BN343" s="523">
        <f>'CV uitvoerend overige domeinen'!BN24</f>
        <v>0</v>
      </c>
      <c r="BO343" s="523">
        <f>'CV uitvoerend overige domeinen'!BO24</f>
        <v>0</v>
      </c>
      <c r="BP343" s="523">
        <f>'CV uitvoerend overige domeinen'!BP24</f>
        <v>0</v>
      </c>
      <c r="BQ343" s="50">
        <f>'CV uitvoerend overige domeinen'!BQ24</f>
        <v>0</v>
      </c>
      <c r="BR343" s="523">
        <f>'CV uitvoerend overige domeinen'!BR24</f>
        <v>0</v>
      </c>
      <c r="BS343" s="523">
        <f>'CV uitvoerend overige domeinen'!BS24</f>
        <v>0</v>
      </c>
      <c r="BT343" s="523">
        <f>'CV uitvoerend overige domeinen'!BT24</f>
        <v>0</v>
      </c>
      <c r="BU343" s="523">
        <f>'CV uitvoerend overige domeinen'!BU24</f>
        <v>0</v>
      </c>
      <c r="BV343" s="523">
        <f>'CV uitvoerend overige domeinen'!BV24</f>
        <v>0</v>
      </c>
      <c r="BW343" s="523">
        <f>'CV uitvoerend overige domeinen'!BW24</f>
        <v>0</v>
      </c>
      <c r="BX343" s="50">
        <f>'CV uitvoerend overige domeinen'!BX24</f>
        <v>0</v>
      </c>
      <c r="BY343" s="50">
        <f>'CV uitvoerend overige domeinen'!BY24</f>
        <v>0</v>
      </c>
      <c r="BZ343" s="523">
        <f>'CV uitvoerend overige domeinen'!BZ24</f>
        <v>0</v>
      </c>
      <c r="CA343" s="523">
        <f>'CV uitvoerend overige domeinen'!CA24</f>
        <v>0</v>
      </c>
      <c r="CB343" s="523">
        <f>'CV uitvoerend overige domeinen'!CB24</f>
        <v>0</v>
      </c>
      <c r="CC343" s="523">
        <f>'CV uitvoerend overige domeinen'!CC24</f>
        <v>0</v>
      </c>
      <c r="CD343" s="523">
        <f>'CV uitvoerend overige domeinen'!CD24</f>
        <v>0</v>
      </c>
      <c r="CE343" s="523">
        <f>'CV uitvoerend overige domeinen'!CE24</f>
        <v>0</v>
      </c>
      <c r="CF343" s="523">
        <f>'CV uitvoerend overige domeinen'!CF24</f>
        <v>0</v>
      </c>
      <c r="CG343" s="523">
        <f>'CV uitvoerend overige domeinen'!CG24</f>
        <v>0</v>
      </c>
      <c r="CH343" s="523">
        <f>'CV uitvoerend overige domeinen'!CH24</f>
        <v>0</v>
      </c>
      <c r="CI343" s="523">
        <f>'CV uitvoerend overige domeinen'!CI24</f>
        <v>0</v>
      </c>
      <c r="CJ343" s="523">
        <f>'CV uitvoerend overige domeinen'!CJ24</f>
        <v>0</v>
      </c>
      <c r="CK343" s="523">
        <f>'CV uitvoerend overige domeinen'!CK24</f>
        <v>0</v>
      </c>
      <c r="CL343" s="50">
        <f>'CV uitvoerend overige domeinen'!CL24</f>
        <v>0</v>
      </c>
      <c r="CM343" s="523">
        <f>'CV uitvoerend overige domeinen'!CM24</f>
        <v>0</v>
      </c>
      <c r="CN343" s="523">
        <f>'CV uitvoerend overige domeinen'!CN24</f>
        <v>0</v>
      </c>
      <c r="CO343" s="523">
        <f>'CV uitvoerend overige domeinen'!CO24</f>
        <v>0</v>
      </c>
      <c r="CP343" s="523">
        <f>'CV uitvoerend overige domeinen'!CP24</f>
        <v>0</v>
      </c>
      <c r="CQ343" s="523">
        <f>'CV uitvoerend overige domeinen'!CQ24</f>
        <v>0</v>
      </c>
      <c r="CR343" s="523">
        <f>'CV uitvoerend overige domeinen'!CR24</f>
        <v>0</v>
      </c>
      <c r="CS343" s="523">
        <f>'CV uitvoerend overige domeinen'!CS24</f>
        <v>0</v>
      </c>
      <c r="CT343" s="523">
        <f>'CV uitvoerend overige domeinen'!CT24</f>
        <v>0</v>
      </c>
      <c r="CU343" s="523">
        <f>'CV uitvoerend overige domeinen'!CU24</f>
        <v>0</v>
      </c>
      <c r="CV343" s="523">
        <f>'CV uitvoerend overige domeinen'!CV24</f>
        <v>0</v>
      </c>
      <c r="CW343" s="523">
        <f>'CV uitvoerend overige domeinen'!CW24</f>
        <v>0</v>
      </c>
      <c r="CX343" s="523">
        <f>'CV uitvoerend overige domeinen'!CX24</f>
        <v>0</v>
      </c>
      <c r="CY343" s="27">
        <f>'CV uitvoerend overige domeinen'!CY24</f>
        <v>0</v>
      </c>
      <c r="CZ343" s="305">
        <f>'CV uitvoerend overige domeinen'!CZ24</f>
        <v>0</v>
      </c>
      <c r="DA343" s="523">
        <f>'CV uitvoerend overige domeinen'!DA24</f>
        <v>0</v>
      </c>
      <c r="DB343" s="523">
        <f>'CV uitvoerend overige domeinen'!DB24</f>
        <v>0</v>
      </c>
      <c r="DC343" s="523">
        <f>'CV uitvoerend overige domeinen'!DC24</f>
        <v>0</v>
      </c>
      <c r="DD343" s="523">
        <f>'CV uitvoerend overige domeinen'!DD24</f>
        <v>0</v>
      </c>
      <c r="DE343" s="523">
        <f>'CV uitvoerend overige domeinen'!DE24</f>
        <v>0</v>
      </c>
      <c r="DF343" s="523">
        <f>'CV uitvoerend overige domeinen'!DF24</f>
        <v>0</v>
      </c>
      <c r="DG343" s="523">
        <f>'CV uitvoerend overige domeinen'!DG24</f>
        <v>0</v>
      </c>
      <c r="DH343" s="523">
        <f>'CV uitvoerend overige domeinen'!DH24</f>
        <v>0</v>
      </c>
      <c r="DI343" s="523">
        <f>'CV uitvoerend overige domeinen'!DI24</f>
        <v>0</v>
      </c>
      <c r="DJ343" s="523">
        <f>'CV uitvoerend overige domeinen'!DJ24</f>
        <v>0</v>
      </c>
      <c r="DK343" s="523">
        <f>'CV uitvoerend overige domeinen'!DK24</f>
        <v>0</v>
      </c>
      <c r="DL343" s="27">
        <f>'CV uitvoerend overige domeinen'!DL24</f>
        <v>0</v>
      </c>
    </row>
    <row r="344" spans="1:116">
      <c r="A344" s="47">
        <f>'CV uitvoerend overige domeinen'!A25</f>
        <v>0</v>
      </c>
      <c r="B344" s="49">
        <f>'CV uitvoerend overige domeinen'!B25</f>
        <v>0</v>
      </c>
      <c r="C344" s="4">
        <f>'CV uitvoerend overige domeinen'!C25</f>
        <v>0</v>
      </c>
      <c r="D344" s="4">
        <f>'CV uitvoerend overige domeinen'!D25</f>
        <v>0</v>
      </c>
      <c r="E344" s="4">
        <f>'CV uitvoerend overige domeinen'!E25</f>
        <v>0</v>
      </c>
      <c r="F344" s="5">
        <f>'CV uitvoerend overige domeinen'!F25</f>
        <v>0</v>
      </c>
      <c r="G344" s="4">
        <f>'CV uitvoerend overige domeinen'!G25</f>
        <v>0</v>
      </c>
      <c r="H344" s="15">
        <f>'CV uitvoerend overige domeinen'!H25</f>
        <v>0</v>
      </c>
      <c r="I344" s="11">
        <f>'CV uitvoerend overige domeinen'!I25</f>
        <v>0</v>
      </c>
      <c r="J344" s="11">
        <f>'CV uitvoerend overige domeinen'!J25</f>
        <v>0</v>
      </c>
      <c r="K344" s="11">
        <f>'CV uitvoerend overige domeinen'!K25</f>
        <v>0</v>
      </c>
      <c r="L344" s="11">
        <f>'CV uitvoerend overige domeinen'!L25</f>
        <v>0</v>
      </c>
      <c r="M344" s="11">
        <f>'CV uitvoerend overige domeinen'!M25</f>
        <v>0</v>
      </c>
      <c r="N344" s="11">
        <f>'CV uitvoerend overige domeinen'!N25</f>
        <v>0</v>
      </c>
      <c r="O344" s="11">
        <f>'CV uitvoerend overige domeinen'!O25</f>
        <v>0</v>
      </c>
      <c r="P344" s="11">
        <f>'CV uitvoerend overige domeinen'!P25</f>
        <v>0</v>
      </c>
      <c r="Q344" s="26">
        <f>'CV uitvoerend overige domeinen'!Q25</f>
        <v>0</v>
      </c>
      <c r="R344" s="15">
        <f>'CV uitvoerend overige domeinen'!R25</f>
        <v>0</v>
      </c>
      <c r="S344" s="11">
        <f>'CV uitvoerend overige domeinen'!S25</f>
        <v>0</v>
      </c>
      <c r="T344" s="11">
        <f>'CV uitvoerend overige domeinen'!T25</f>
        <v>0</v>
      </c>
      <c r="U344" s="11">
        <f>'CV uitvoerend overige domeinen'!U25</f>
        <v>0</v>
      </c>
      <c r="V344" s="11">
        <f>'CV uitvoerend overige domeinen'!V25</f>
        <v>0</v>
      </c>
      <c r="W344" s="11">
        <f>'CV uitvoerend overige domeinen'!W25</f>
        <v>0</v>
      </c>
      <c r="X344" s="11">
        <f>'CV uitvoerend overige domeinen'!X25</f>
        <v>0</v>
      </c>
      <c r="Y344" s="11">
        <f>'CV uitvoerend overige domeinen'!Y25</f>
        <v>0</v>
      </c>
      <c r="Z344" s="49">
        <f>'CV uitvoerend overige domeinen'!Z25</f>
        <v>0</v>
      </c>
      <c r="AA344" s="11">
        <f>'CV uitvoerend overige domeinen'!AA25</f>
        <v>0</v>
      </c>
      <c r="AB344" s="11">
        <f>'CV uitvoerend overige domeinen'!AB25</f>
        <v>0</v>
      </c>
      <c r="AC344" s="11">
        <f>'CV uitvoerend overige domeinen'!AC25</f>
        <v>0</v>
      </c>
      <c r="AD344" s="11">
        <f>'CV uitvoerend overige domeinen'!AD25</f>
        <v>0</v>
      </c>
      <c r="AE344" s="11">
        <f>'CV uitvoerend overige domeinen'!AE25</f>
        <v>0</v>
      </c>
      <c r="AF344" s="11">
        <f>'CV uitvoerend overige domeinen'!AF25</f>
        <v>0</v>
      </c>
      <c r="AG344" s="49">
        <f>'CV uitvoerend overige domeinen'!AG25</f>
        <v>0</v>
      </c>
      <c r="AH344" s="11">
        <f>'CV uitvoerend overige domeinen'!AH25</f>
        <v>0</v>
      </c>
      <c r="AI344" s="11">
        <f>'CV uitvoerend overige domeinen'!AI25</f>
        <v>0</v>
      </c>
      <c r="AJ344" s="11">
        <f>'CV uitvoerend overige domeinen'!AJ25</f>
        <v>0</v>
      </c>
      <c r="AK344" s="11">
        <f>'CV uitvoerend overige domeinen'!AK25</f>
        <v>0</v>
      </c>
      <c r="AL344" s="49">
        <f>'CV uitvoerend overige domeinen'!AL25</f>
        <v>0</v>
      </c>
      <c r="AM344" s="11">
        <f>'CV uitvoerend overige domeinen'!AM25</f>
        <v>0</v>
      </c>
      <c r="AN344" s="11">
        <f>'CV uitvoerend overige domeinen'!AN25</f>
        <v>0</v>
      </c>
      <c r="AO344" s="11">
        <f>'CV uitvoerend overige domeinen'!AO25</f>
        <v>0</v>
      </c>
      <c r="AP344" s="11">
        <f>'CV uitvoerend overige domeinen'!AP25</f>
        <v>0</v>
      </c>
      <c r="AQ344" s="11">
        <f>'CV uitvoerend overige domeinen'!AQ25</f>
        <v>0</v>
      </c>
      <c r="AR344" s="49">
        <f>'CV uitvoerend overige domeinen'!AR25</f>
        <v>0</v>
      </c>
      <c r="AS344" s="11">
        <f>'CV uitvoerend overige domeinen'!AS25</f>
        <v>0</v>
      </c>
      <c r="AT344" s="11">
        <f>'CV uitvoerend overige domeinen'!AT25</f>
        <v>0</v>
      </c>
      <c r="AU344" s="11">
        <f>'CV uitvoerend overige domeinen'!AU25</f>
        <v>0</v>
      </c>
      <c r="AV344" s="11">
        <f>'CV uitvoerend overige domeinen'!AV25</f>
        <v>0</v>
      </c>
      <c r="AW344" s="11">
        <f>'CV uitvoerend overige domeinen'!AW25</f>
        <v>0</v>
      </c>
      <c r="AX344" s="11">
        <f>'CV uitvoerend overige domeinen'!AX25</f>
        <v>0</v>
      </c>
      <c r="AY344" s="11">
        <f>'CV uitvoerend overige domeinen'!AY25</f>
        <v>0</v>
      </c>
      <c r="AZ344" s="11">
        <f>'CV uitvoerend overige domeinen'!AZ25</f>
        <v>0</v>
      </c>
      <c r="BA344" s="11">
        <f>'CV uitvoerend overige domeinen'!BA25</f>
        <v>0</v>
      </c>
      <c r="BB344" s="11">
        <f>'CV uitvoerend overige domeinen'!BB25</f>
        <v>0</v>
      </c>
      <c r="BC344" s="49">
        <f>'CV uitvoerend overige domeinen'!BC25</f>
        <v>0</v>
      </c>
      <c r="BD344" s="11">
        <f>'CV uitvoerend overige domeinen'!BD25</f>
        <v>0</v>
      </c>
      <c r="BE344" s="11">
        <f>'CV uitvoerend overige domeinen'!BE25</f>
        <v>0</v>
      </c>
      <c r="BF344" s="11">
        <f>'CV uitvoerend overige domeinen'!BF25</f>
        <v>0</v>
      </c>
      <c r="BG344" s="11">
        <f>'CV uitvoerend overige domeinen'!BG25</f>
        <v>0</v>
      </c>
      <c r="BH344" s="11">
        <f>'CV uitvoerend overige domeinen'!BH25</f>
        <v>0</v>
      </c>
      <c r="BI344" s="11">
        <f>'CV uitvoerend overige domeinen'!BI25</f>
        <v>0</v>
      </c>
      <c r="BJ344" s="11">
        <f>'CV uitvoerend overige domeinen'!BJ25</f>
        <v>0</v>
      </c>
      <c r="BK344" s="49">
        <f>'CV uitvoerend overige domeinen'!BK25</f>
        <v>0</v>
      </c>
      <c r="BL344" s="11">
        <f>'CV uitvoerend overige domeinen'!BL25</f>
        <v>0</v>
      </c>
      <c r="BM344" s="11">
        <f>'CV uitvoerend overige domeinen'!BM25</f>
        <v>0</v>
      </c>
      <c r="BN344" s="11">
        <f>'CV uitvoerend overige domeinen'!BN25</f>
        <v>0</v>
      </c>
      <c r="BO344" s="11">
        <f>'CV uitvoerend overige domeinen'!BO25</f>
        <v>0</v>
      </c>
      <c r="BP344" s="11">
        <f>'CV uitvoerend overige domeinen'!BP25</f>
        <v>0</v>
      </c>
      <c r="BQ344" s="49">
        <f>'CV uitvoerend overige domeinen'!BQ25</f>
        <v>0</v>
      </c>
      <c r="BR344" s="11">
        <f>'CV uitvoerend overige domeinen'!BR25</f>
        <v>0</v>
      </c>
      <c r="BS344" s="11">
        <f>'CV uitvoerend overige domeinen'!BS25</f>
        <v>0</v>
      </c>
      <c r="BT344" s="11">
        <f>'CV uitvoerend overige domeinen'!BT25</f>
        <v>0</v>
      </c>
      <c r="BU344" s="11">
        <f>'CV uitvoerend overige domeinen'!BU25</f>
        <v>0</v>
      </c>
      <c r="BV344" s="11">
        <f>'CV uitvoerend overige domeinen'!BV25</f>
        <v>0</v>
      </c>
      <c r="BW344" s="11">
        <f>'CV uitvoerend overige domeinen'!BW25</f>
        <v>0</v>
      </c>
      <c r="BX344" s="49">
        <f>'CV uitvoerend overige domeinen'!BX25</f>
        <v>0</v>
      </c>
      <c r="BY344" s="49">
        <f>'CV uitvoerend overige domeinen'!BY25</f>
        <v>0</v>
      </c>
      <c r="BZ344" s="11">
        <f>'CV uitvoerend overige domeinen'!BZ25</f>
        <v>0</v>
      </c>
      <c r="CA344" s="11">
        <f>'CV uitvoerend overige domeinen'!CA25</f>
        <v>0</v>
      </c>
      <c r="CB344" s="11">
        <f>'CV uitvoerend overige domeinen'!CB25</f>
        <v>0</v>
      </c>
      <c r="CC344" s="11">
        <f>'CV uitvoerend overige domeinen'!CC25</f>
        <v>0</v>
      </c>
      <c r="CD344" s="11">
        <f>'CV uitvoerend overige domeinen'!CD25</f>
        <v>0</v>
      </c>
      <c r="CE344" s="11">
        <f>'CV uitvoerend overige domeinen'!CE25</f>
        <v>0</v>
      </c>
      <c r="CF344" s="11">
        <f>'CV uitvoerend overige domeinen'!CF25</f>
        <v>0</v>
      </c>
      <c r="CG344" s="11">
        <f>'CV uitvoerend overige domeinen'!CG25</f>
        <v>0</v>
      </c>
      <c r="CH344" s="11">
        <f>'CV uitvoerend overige domeinen'!CH25</f>
        <v>0</v>
      </c>
      <c r="CI344" s="11">
        <f>'CV uitvoerend overige domeinen'!CI25</f>
        <v>0</v>
      </c>
      <c r="CJ344" s="11">
        <f>'CV uitvoerend overige domeinen'!CJ25</f>
        <v>0</v>
      </c>
      <c r="CK344" s="11">
        <f>'CV uitvoerend overige domeinen'!CK25</f>
        <v>0</v>
      </c>
      <c r="CL344" s="49">
        <f>'CV uitvoerend overige domeinen'!CL25</f>
        <v>0</v>
      </c>
      <c r="CM344" s="11">
        <f>'CV uitvoerend overige domeinen'!CM25</f>
        <v>0</v>
      </c>
      <c r="CN344" s="11">
        <f>'CV uitvoerend overige domeinen'!CN25</f>
        <v>0</v>
      </c>
      <c r="CO344" s="11">
        <f>'CV uitvoerend overige domeinen'!CO25</f>
        <v>0</v>
      </c>
      <c r="CP344" s="11">
        <f>'CV uitvoerend overige domeinen'!CP25</f>
        <v>0</v>
      </c>
      <c r="CQ344" s="11">
        <f>'CV uitvoerend overige domeinen'!CQ25</f>
        <v>0</v>
      </c>
      <c r="CR344" s="11">
        <f>'CV uitvoerend overige domeinen'!CR25</f>
        <v>0</v>
      </c>
      <c r="CS344" s="11">
        <f>'CV uitvoerend overige domeinen'!CS25</f>
        <v>0</v>
      </c>
      <c r="CT344" s="11">
        <f>'CV uitvoerend overige domeinen'!CT25</f>
        <v>0</v>
      </c>
      <c r="CU344" s="11">
        <f>'CV uitvoerend overige domeinen'!CU25</f>
        <v>0</v>
      </c>
      <c r="CV344" s="11">
        <f>'CV uitvoerend overige domeinen'!CV25</f>
        <v>0</v>
      </c>
      <c r="CW344" s="11">
        <f>'CV uitvoerend overige domeinen'!CW25</f>
        <v>0</v>
      </c>
      <c r="CX344" s="11">
        <f>'CV uitvoerend overige domeinen'!CX25</f>
        <v>0</v>
      </c>
      <c r="CY344" s="26">
        <f>'CV uitvoerend overige domeinen'!CY25</f>
        <v>0</v>
      </c>
      <c r="CZ344" s="15">
        <f>'CV uitvoerend overige domeinen'!CZ25</f>
        <v>0</v>
      </c>
      <c r="DA344" s="11">
        <f>'CV uitvoerend overige domeinen'!DA25</f>
        <v>0</v>
      </c>
      <c r="DB344" s="11">
        <f>'CV uitvoerend overige domeinen'!DB25</f>
        <v>0</v>
      </c>
      <c r="DC344" s="11">
        <f>'CV uitvoerend overige domeinen'!DC25</f>
        <v>0</v>
      </c>
      <c r="DD344" s="11">
        <f>'CV uitvoerend overige domeinen'!DD25</f>
        <v>0</v>
      </c>
      <c r="DE344" s="11">
        <f>'CV uitvoerend overige domeinen'!DE25</f>
        <v>0</v>
      </c>
      <c r="DF344" s="11">
        <f>'CV uitvoerend overige domeinen'!DF25</f>
        <v>0</v>
      </c>
      <c r="DG344" s="11">
        <f>'CV uitvoerend overige domeinen'!DG25</f>
        <v>0</v>
      </c>
      <c r="DH344" s="11">
        <f>'CV uitvoerend overige domeinen'!DH25</f>
        <v>0</v>
      </c>
      <c r="DI344" s="11">
        <f>'CV uitvoerend overige domeinen'!DI25</f>
        <v>0</v>
      </c>
      <c r="DJ344" s="11">
        <f>'CV uitvoerend overige domeinen'!DJ25</f>
        <v>0</v>
      </c>
      <c r="DK344" s="11">
        <f>'CV uitvoerend overige domeinen'!DK25</f>
        <v>0</v>
      </c>
      <c r="DL344" s="26">
        <f>'CV uitvoerend overige domeinen'!DL25</f>
        <v>0</v>
      </c>
    </row>
    <row r="345" spans="1:116">
      <c r="A345" s="47"/>
      <c r="B345" s="49"/>
      <c r="C345" s="4"/>
      <c r="D345" s="4"/>
      <c r="E345" s="4"/>
      <c r="F345" s="5"/>
      <c r="G345" s="4"/>
      <c r="H345" s="15"/>
      <c r="I345" s="11"/>
      <c r="J345" s="11"/>
      <c r="K345" s="11"/>
      <c r="L345" s="11"/>
      <c r="M345" s="11"/>
      <c r="N345" s="11"/>
      <c r="O345" s="11"/>
      <c r="P345" s="11"/>
      <c r="Q345" s="26">
        <f>SUM(H345:P345)</f>
        <v>0</v>
      </c>
      <c r="R345" s="15">
        <v>0</v>
      </c>
      <c r="S345" s="11">
        <v>0</v>
      </c>
      <c r="T345" s="11">
        <v>0</v>
      </c>
      <c r="U345" s="11"/>
      <c r="V345" s="11"/>
      <c r="W345" s="11"/>
      <c r="X345" s="11">
        <v>0</v>
      </c>
      <c r="Y345" s="11">
        <v>0</v>
      </c>
      <c r="Z345" s="49">
        <f>SUM(R345:Y345)</f>
        <v>0</v>
      </c>
      <c r="AA345" s="11"/>
      <c r="AB345" s="11"/>
      <c r="AC345" s="11"/>
      <c r="AD345" s="11"/>
      <c r="AE345" s="11"/>
      <c r="AF345" s="11"/>
      <c r="AG345" s="49">
        <f>T345-SUM(AA345:AF345)</f>
        <v>0</v>
      </c>
      <c r="AH345" s="11"/>
      <c r="AI345" s="11"/>
      <c r="AJ345" s="11"/>
      <c r="AK345" s="11"/>
      <c r="AL345" s="49">
        <f>AA345-SUM(AH345:AK345)</f>
        <v>0</v>
      </c>
      <c r="AM345" s="11"/>
      <c r="AN345" s="11"/>
      <c r="AO345" s="11"/>
      <c r="AP345" s="11"/>
      <c r="AQ345" s="11"/>
      <c r="AR345" s="49">
        <f>AD345-SUM(AM345:AQ345)</f>
        <v>0</v>
      </c>
      <c r="AS345" s="11"/>
      <c r="AT345" s="11"/>
      <c r="AU345" s="11"/>
      <c r="AV345" s="11"/>
      <c r="AW345" s="11"/>
      <c r="AX345" s="11"/>
      <c r="AY345" s="11"/>
      <c r="AZ345" s="11"/>
      <c r="BA345" s="11"/>
      <c r="BB345" s="11"/>
      <c r="BC345" s="49">
        <f>AB345-SUM(AS345:BB345)</f>
        <v>0</v>
      </c>
      <c r="BD345" s="11"/>
      <c r="BE345" s="11"/>
      <c r="BF345" s="11"/>
      <c r="BG345" s="11"/>
      <c r="BH345" s="11"/>
      <c r="BI345" s="11"/>
      <c r="BJ345" s="11"/>
      <c r="BK345" s="49">
        <f>AF345-SUM(BD345:BJ345)</f>
        <v>0</v>
      </c>
      <c r="BL345" s="11"/>
      <c r="BM345" s="11"/>
      <c r="BN345" s="11"/>
      <c r="BO345" s="11"/>
      <c r="BP345" s="11"/>
      <c r="BQ345" s="49">
        <f>AE345-SUM(BL345:BP345)</f>
        <v>0</v>
      </c>
      <c r="BR345" s="11"/>
      <c r="BS345" s="11"/>
      <c r="BT345" s="11"/>
      <c r="BU345" s="11"/>
      <c r="BV345" s="11"/>
      <c r="BW345" s="11"/>
      <c r="BX345" s="49">
        <f>AC345-SUM(BR345:BW345)</f>
        <v>0</v>
      </c>
      <c r="BY345" s="49">
        <f>SUM(AH345:AK345,AM345:AQ345,AS345:BB345,BD345:BJ345,BL345:BP345,BR345:BW345)</f>
        <v>0</v>
      </c>
      <c r="BZ345" s="11"/>
      <c r="CA345" s="11"/>
      <c r="CB345" s="11"/>
      <c r="CC345" s="11"/>
      <c r="CD345" s="11"/>
      <c r="CE345" s="11"/>
      <c r="CF345" s="11"/>
      <c r="CG345" s="11"/>
      <c r="CH345" s="11"/>
      <c r="CI345" s="11"/>
      <c r="CJ345" s="11"/>
      <c r="CK345" s="11"/>
      <c r="CL345" s="49">
        <f>SUM(BZ345:CK345)</f>
        <v>0</v>
      </c>
      <c r="CM345" s="11">
        <v>0</v>
      </c>
      <c r="CN345" s="11">
        <v>0</v>
      </c>
      <c r="CO345" s="11">
        <v>0</v>
      </c>
      <c r="CP345" s="11">
        <v>0</v>
      </c>
      <c r="CQ345" s="11">
        <v>0</v>
      </c>
      <c r="CR345" s="11">
        <v>0</v>
      </c>
      <c r="CS345" s="11">
        <v>0</v>
      </c>
      <c r="CT345" s="11">
        <v>0</v>
      </c>
      <c r="CU345" s="11">
        <v>0</v>
      </c>
      <c r="CV345" s="11">
        <v>0</v>
      </c>
      <c r="CW345" s="11">
        <v>0</v>
      </c>
      <c r="CX345" s="11">
        <v>0</v>
      </c>
      <c r="CY345" s="26">
        <f>SUM(CM345:CX345)</f>
        <v>0</v>
      </c>
      <c r="CZ345" s="15">
        <v>0</v>
      </c>
      <c r="DA345" s="11">
        <v>0</v>
      </c>
      <c r="DB345" s="11">
        <v>0</v>
      </c>
      <c r="DC345" s="11">
        <v>0</v>
      </c>
      <c r="DD345" s="11">
        <v>0</v>
      </c>
      <c r="DE345" s="11">
        <v>0</v>
      </c>
      <c r="DF345" s="11">
        <v>0</v>
      </c>
      <c r="DG345" s="11">
        <v>0</v>
      </c>
      <c r="DH345" s="11">
        <v>0</v>
      </c>
      <c r="DI345" s="11">
        <v>0</v>
      </c>
      <c r="DJ345" s="11">
        <v>0</v>
      </c>
      <c r="DK345" s="11">
        <v>0</v>
      </c>
      <c r="DL345" s="26">
        <f>SUM(CZ345:DK345)</f>
        <v>0</v>
      </c>
    </row>
    <row r="346" spans="1:116">
      <c r="A346" s="47"/>
      <c r="B346" s="49"/>
      <c r="C346" s="4"/>
      <c r="D346" s="4"/>
      <c r="E346" s="4"/>
      <c r="F346" s="5"/>
      <c r="G346" s="4"/>
      <c r="H346" s="15"/>
      <c r="I346" s="11"/>
      <c r="J346" s="11"/>
      <c r="K346" s="11"/>
      <c r="L346" s="11"/>
      <c r="M346" s="11"/>
      <c r="N346" s="11"/>
      <c r="O346" s="11"/>
      <c r="P346" s="11"/>
      <c r="Q346" s="26">
        <f>SUM(H346:P346)</f>
        <v>0</v>
      </c>
      <c r="R346" s="15">
        <v>0</v>
      </c>
      <c r="S346" s="11">
        <v>0</v>
      </c>
      <c r="T346" s="11">
        <v>0</v>
      </c>
      <c r="U346" s="11"/>
      <c r="V346" s="11"/>
      <c r="W346" s="11"/>
      <c r="X346" s="11">
        <v>0</v>
      </c>
      <c r="Y346" s="11">
        <v>0</v>
      </c>
      <c r="Z346" s="49">
        <f>SUM(R346:Y346)</f>
        <v>0</v>
      </c>
      <c r="AA346" s="11"/>
      <c r="AB346" s="11"/>
      <c r="AC346" s="11"/>
      <c r="AD346" s="11"/>
      <c r="AE346" s="11"/>
      <c r="AF346" s="11"/>
      <c r="AG346" s="49">
        <f>T346-SUM(AA346:AF346)</f>
        <v>0</v>
      </c>
      <c r="AH346" s="11"/>
      <c r="AI346" s="11"/>
      <c r="AJ346" s="11"/>
      <c r="AK346" s="11"/>
      <c r="AL346" s="49">
        <f>AA346-SUM(AH346:AK346)</f>
        <v>0</v>
      </c>
      <c r="AM346" s="11"/>
      <c r="AN346" s="11"/>
      <c r="AO346" s="11"/>
      <c r="AP346" s="11"/>
      <c r="AQ346" s="11"/>
      <c r="AR346" s="49">
        <f>AD346-SUM(AM346:AQ346)</f>
        <v>0</v>
      </c>
      <c r="AS346" s="11"/>
      <c r="AT346" s="11"/>
      <c r="AU346" s="11"/>
      <c r="AV346" s="11"/>
      <c r="AW346" s="11"/>
      <c r="AX346" s="11"/>
      <c r="AY346" s="11"/>
      <c r="AZ346" s="11"/>
      <c r="BA346" s="11"/>
      <c r="BB346" s="11"/>
      <c r="BC346" s="49">
        <f>AB346-SUM(AS346:BB346)</f>
        <v>0</v>
      </c>
      <c r="BD346" s="11"/>
      <c r="BE346" s="11"/>
      <c r="BF346" s="11"/>
      <c r="BG346" s="11"/>
      <c r="BH346" s="11"/>
      <c r="BI346" s="11"/>
      <c r="BJ346" s="11"/>
      <c r="BK346" s="49">
        <f>AF346-SUM(BD346:BJ346)</f>
        <v>0</v>
      </c>
      <c r="BL346" s="11"/>
      <c r="BM346" s="11"/>
      <c r="BN346" s="11"/>
      <c r="BO346" s="11"/>
      <c r="BP346" s="11"/>
      <c r="BQ346" s="49">
        <f>AE346-SUM(BL346:BP346)</f>
        <v>0</v>
      </c>
      <c r="BR346" s="11"/>
      <c r="BS346" s="11"/>
      <c r="BT346" s="11"/>
      <c r="BU346" s="11"/>
      <c r="BV346" s="11"/>
      <c r="BW346" s="11"/>
      <c r="BX346" s="49">
        <f>AC346-SUM(BR346:BW346)</f>
        <v>0</v>
      </c>
      <c r="BY346" s="49">
        <f>SUM(AH346:AK346,AM346:AQ346,AS346:BB346,BD346:BJ346,BL346:BP346,BR346:BW346)</f>
        <v>0</v>
      </c>
      <c r="BZ346" s="11"/>
      <c r="CA346" s="11"/>
      <c r="CB346" s="11"/>
      <c r="CC346" s="11"/>
      <c r="CD346" s="11"/>
      <c r="CE346" s="11"/>
      <c r="CF346" s="11"/>
      <c r="CG346" s="11"/>
      <c r="CH346" s="11"/>
      <c r="CI346" s="11"/>
      <c r="CJ346" s="11"/>
      <c r="CK346" s="11"/>
      <c r="CL346" s="49">
        <f>SUM(BZ346:CK346)</f>
        <v>0</v>
      </c>
      <c r="CM346" s="11">
        <v>0</v>
      </c>
      <c r="CN346" s="11">
        <v>0</v>
      </c>
      <c r="CO346" s="11">
        <v>0</v>
      </c>
      <c r="CP346" s="11">
        <v>0</v>
      </c>
      <c r="CQ346" s="11">
        <v>0</v>
      </c>
      <c r="CR346" s="11">
        <v>0</v>
      </c>
      <c r="CS346" s="11">
        <v>0</v>
      </c>
      <c r="CT346" s="11">
        <v>0</v>
      </c>
      <c r="CU346" s="11">
        <v>0</v>
      </c>
      <c r="CV346" s="11">
        <v>0</v>
      </c>
      <c r="CW346" s="11">
        <v>0</v>
      </c>
      <c r="CX346" s="11">
        <v>0</v>
      </c>
      <c r="CY346" s="26">
        <f>SUM(CM346:CX346)</f>
        <v>0</v>
      </c>
      <c r="CZ346" s="15">
        <v>0</v>
      </c>
      <c r="DA346" s="11">
        <v>0</v>
      </c>
      <c r="DB346" s="11">
        <v>0</v>
      </c>
      <c r="DC346" s="11">
        <v>0</v>
      </c>
      <c r="DD346" s="11">
        <v>0</v>
      </c>
      <c r="DE346" s="11">
        <v>0</v>
      </c>
      <c r="DF346" s="11">
        <v>0</v>
      </c>
      <c r="DG346" s="11">
        <v>0</v>
      </c>
      <c r="DH346" s="11">
        <v>0</v>
      </c>
      <c r="DI346" s="11">
        <v>0</v>
      </c>
      <c r="DJ346" s="11">
        <v>0</v>
      </c>
      <c r="DK346" s="11">
        <v>0</v>
      </c>
      <c r="DL346" s="26">
        <f>SUM(CZ346:DK346)</f>
        <v>0</v>
      </c>
    </row>
    <row r="347" spans="1:116" ht="13.8" thickBot="1">
      <c r="A347" s="47"/>
      <c r="B347" s="49"/>
      <c r="C347" s="4"/>
      <c r="D347" s="4"/>
      <c r="E347" s="4"/>
      <c r="F347" s="5"/>
      <c r="G347" s="4"/>
      <c r="H347" s="15"/>
      <c r="I347" s="11"/>
      <c r="J347" s="11"/>
      <c r="K347" s="11"/>
      <c r="L347" s="11"/>
      <c r="M347" s="11"/>
      <c r="N347" s="11"/>
      <c r="O347" s="11"/>
      <c r="P347" s="11"/>
      <c r="Q347" s="26">
        <f>SUM(H347:P347)</f>
        <v>0</v>
      </c>
      <c r="R347" s="15">
        <v>0</v>
      </c>
      <c r="S347" s="11">
        <v>0</v>
      </c>
      <c r="T347" s="11">
        <v>0</v>
      </c>
      <c r="U347" s="11"/>
      <c r="V347" s="11"/>
      <c r="W347" s="11"/>
      <c r="X347" s="11">
        <v>0</v>
      </c>
      <c r="Y347" s="11">
        <v>0</v>
      </c>
      <c r="Z347" s="49">
        <f>SUM(R347:Y347)</f>
        <v>0</v>
      </c>
      <c r="AA347" s="11"/>
      <c r="AB347" s="11"/>
      <c r="AC347" s="11"/>
      <c r="AD347" s="11"/>
      <c r="AE347" s="11"/>
      <c r="AF347" s="11"/>
      <c r="AG347" s="49">
        <f>T347-SUM(AA347:AF347)</f>
        <v>0</v>
      </c>
      <c r="AH347" s="11"/>
      <c r="AI347" s="11"/>
      <c r="AJ347" s="11"/>
      <c r="AK347" s="11"/>
      <c r="AL347" s="49">
        <f>AA347-SUM(AH347:AK347)</f>
        <v>0</v>
      </c>
      <c r="AM347" s="11"/>
      <c r="AN347" s="11"/>
      <c r="AO347" s="11"/>
      <c r="AP347" s="11"/>
      <c r="AQ347" s="11"/>
      <c r="AR347" s="49">
        <f>AD347-SUM(AM347:AQ347)</f>
        <v>0</v>
      </c>
      <c r="AS347" s="11"/>
      <c r="AT347" s="11"/>
      <c r="AU347" s="11"/>
      <c r="AV347" s="11"/>
      <c r="AW347" s="11"/>
      <c r="AX347" s="11"/>
      <c r="AY347" s="11"/>
      <c r="AZ347" s="11"/>
      <c r="BA347" s="11"/>
      <c r="BB347" s="11"/>
      <c r="BC347" s="49">
        <f>AB347-SUM(AS347:BB347)</f>
        <v>0</v>
      </c>
      <c r="BD347" s="11"/>
      <c r="BE347" s="11"/>
      <c r="BF347" s="11"/>
      <c r="BG347" s="11"/>
      <c r="BH347" s="11"/>
      <c r="BI347" s="11"/>
      <c r="BJ347" s="11"/>
      <c r="BK347" s="49">
        <f>AF347-SUM(BD347:BJ347)</f>
        <v>0</v>
      </c>
      <c r="BL347" s="11"/>
      <c r="BM347" s="11"/>
      <c r="BN347" s="11"/>
      <c r="BO347" s="11"/>
      <c r="BP347" s="11"/>
      <c r="BQ347" s="49">
        <f>AE347-SUM(BL347:BP347)</f>
        <v>0</v>
      </c>
      <c r="BR347" s="11"/>
      <c r="BS347" s="11"/>
      <c r="BT347" s="11"/>
      <c r="BU347" s="11"/>
      <c r="BV347" s="11"/>
      <c r="BW347" s="11"/>
      <c r="BX347" s="49">
        <f>AC347-SUM(BR347:BW347)</f>
        <v>0</v>
      </c>
      <c r="BY347" s="49">
        <f>SUM(AH347:AK347,AM347:AQ347,AS347:BB347,BD347:BJ347,BL347:BP347,BR347:BW347)</f>
        <v>0</v>
      </c>
      <c r="BZ347" s="11"/>
      <c r="CA347" s="11"/>
      <c r="CB347" s="11"/>
      <c r="CC347" s="11"/>
      <c r="CD347" s="11"/>
      <c r="CE347" s="11"/>
      <c r="CF347" s="11"/>
      <c r="CG347" s="11"/>
      <c r="CH347" s="11"/>
      <c r="CI347" s="11"/>
      <c r="CJ347" s="11"/>
      <c r="CK347" s="11"/>
      <c r="CL347" s="49">
        <f>SUM(BZ347:CK347)</f>
        <v>0</v>
      </c>
      <c r="CM347" s="11">
        <v>0</v>
      </c>
      <c r="CN347" s="11">
        <v>0</v>
      </c>
      <c r="CO347" s="11">
        <v>0</v>
      </c>
      <c r="CP347" s="11">
        <v>0</v>
      </c>
      <c r="CQ347" s="11">
        <v>0</v>
      </c>
      <c r="CR347" s="11">
        <v>0</v>
      </c>
      <c r="CS347" s="11">
        <v>0</v>
      </c>
      <c r="CT347" s="11">
        <v>0</v>
      </c>
      <c r="CU347" s="11">
        <v>0</v>
      </c>
      <c r="CV347" s="11">
        <v>0</v>
      </c>
      <c r="CW347" s="11">
        <v>0</v>
      </c>
      <c r="CX347" s="11">
        <v>0</v>
      </c>
      <c r="CY347" s="26">
        <f>SUM(CM347:CX347)</f>
        <v>0</v>
      </c>
      <c r="CZ347" s="15">
        <v>0</v>
      </c>
      <c r="DA347" s="11">
        <v>0</v>
      </c>
      <c r="DB347" s="11">
        <v>0</v>
      </c>
      <c r="DC347" s="11">
        <v>0</v>
      </c>
      <c r="DD347" s="11">
        <v>0</v>
      </c>
      <c r="DE347" s="11">
        <v>0</v>
      </c>
      <c r="DF347" s="11">
        <v>0</v>
      </c>
      <c r="DG347" s="11">
        <v>0</v>
      </c>
      <c r="DH347" s="11">
        <v>0</v>
      </c>
      <c r="DI347" s="11">
        <v>0</v>
      </c>
      <c r="DJ347" s="11">
        <v>0</v>
      </c>
      <c r="DK347" s="11">
        <v>0</v>
      </c>
      <c r="DL347" s="26">
        <f>SUM(CZ347:DK347)</f>
        <v>0</v>
      </c>
    </row>
    <row r="348" spans="1:116" s="165" customFormat="1" ht="13.8" thickBot="1">
      <c r="A348" s="4"/>
      <c r="B348" s="4"/>
      <c r="C348" s="41" t="s">
        <v>1339</v>
      </c>
      <c r="D348" s="42"/>
      <c r="E348" s="9"/>
      <c r="F348" s="9"/>
      <c r="G348" s="9"/>
      <c r="H348" s="9">
        <f t="shared" ref="H348:AM348" si="0">SUM(H3:H347)</f>
        <v>685668</v>
      </c>
      <c r="I348" s="9">
        <f t="shared" si="0"/>
        <v>168181</v>
      </c>
      <c r="J348" s="9">
        <f t="shared" si="0"/>
        <v>15783</v>
      </c>
      <c r="K348" s="9">
        <f t="shared" si="0"/>
        <v>38615</v>
      </c>
      <c r="L348" s="9">
        <f t="shared" si="0"/>
        <v>4655</v>
      </c>
      <c r="M348" s="9">
        <f t="shared" si="0"/>
        <v>0</v>
      </c>
      <c r="N348" s="9">
        <f t="shared" si="0"/>
        <v>0</v>
      </c>
      <c r="O348" s="9">
        <f t="shared" si="0"/>
        <v>0</v>
      </c>
      <c r="P348" s="9">
        <f t="shared" si="0"/>
        <v>0</v>
      </c>
      <c r="Q348" s="9">
        <f t="shared" si="0"/>
        <v>913777</v>
      </c>
      <c r="R348" s="9">
        <f t="shared" si="0"/>
        <v>11705</v>
      </c>
      <c r="S348" s="9">
        <f t="shared" si="0"/>
        <v>14240</v>
      </c>
      <c r="T348" s="701">
        <f t="shared" si="0"/>
        <v>887832</v>
      </c>
      <c r="U348" s="9">
        <f t="shared" si="0"/>
        <v>0</v>
      </c>
      <c r="V348" s="9">
        <f t="shared" si="0"/>
        <v>0</v>
      </c>
      <c r="W348" s="9">
        <f t="shared" si="0"/>
        <v>0</v>
      </c>
      <c r="X348" s="9">
        <f t="shared" si="0"/>
        <v>0</v>
      </c>
      <c r="Y348" s="9">
        <f t="shared" si="0"/>
        <v>0</v>
      </c>
      <c r="Z348" s="9">
        <f t="shared" si="0"/>
        <v>913777</v>
      </c>
      <c r="AA348" s="9">
        <f t="shared" si="0"/>
        <v>136843</v>
      </c>
      <c r="AB348" s="9">
        <f t="shared" si="0"/>
        <v>226883</v>
      </c>
      <c r="AC348" s="9">
        <f t="shared" si="0"/>
        <v>129139</v>
      </c>
      <c r="AD348" s="9">
        <f t="shared" si="0"/>
        <v>130481</v>
      </c>
      <c r="AE348" s="9">
        <f t="shared" si="0"/>
        <v>101669</v>
      </c>
      <c r="AF348" s="9">
        <f t="shared" si="0"/>
        <v>162817</v>
      </c>
      <c r="AG348" s="9">
        <f t="shared" si="0"/>
        <v>0</v>
      </c>
      <c r="AH348" s="9">
        <f t="shared" si="0"/>
        <v>42678</v>
      </c>
      <c r="AI348" s="9">
        <f t="shared" si="0"/>
        <v>27736</v>
      </c>
      <c r="AJ348" s="9">
        <f t="shared" si="0"/>
        <v>38635</v>
      </c>
      <c r="AK348" s="9">
        <f t="shared" si="0"/>
        <v>27594</v>
      </c>
      <c r="AL348" s="9">
        <f t="shared" si="0"/>
        <v>0</v>
      </c>
      <c r="AM348" s="9">
        <f t="shared" si="0"/>
        <v>35693</v>
      </c>
      <c r="AN348" s="9">
        <f t="shared" ref="AN348:BS348" si="1">SUM(AN3:AN347)</f>
        <v>23586</v>
      </c>
      <c r="AO348" s="9">
        <f t="shared" si="1"/>
        <v>23584.25</v>
      </c>
      <c r="AP348" s="9">
        <f t="shared" si="1"/>
        <v>24041.25</v>
      </c>
      <c r="AQ348" s="9">
        <f t="shared" si="1"/>
        <v>23577.25</v>
      </c>
      <c r="AR348" s="9">
        <f t="shared" si="1"/>
        <v>-0.75</v>
      </c>
      <c r="AS348" s="9">
        <f t="shared" si="1"/>
        <v>22371.571428571424</v>
      </c>
      <c r="AT348" s="9">
        <f t="shared" si="1"/>
        <v>22154.571428571428</v>
      </c>
      <c r="AU348" s="9">
        <f t="shared" si="1"/>
        <v>22504.571428571424</v>
      </c>
      <c r="AV348" s="9">
        <f t="shared" si="1"/>
        <v>22154.571428571428</v>
      </c>
      <c r="AW348" s="9">
        <f t="shared" si="1"/>
        <v>22919.571428571424</v>
      </c>
      <c r="AX348" s="9">
        <f t="shared" si="1"/>
        <v>22702.571428571424</v>
      </c>
      <c r="AY348" s="9">
        <f t="shared" si="1"/>
        <v>22921.571428571424</v>
      </c>
      <c r="AZ348" s="9">
        <f t="shared" si="1"/>
        <v>22027</v>
      </c>
      <c r="BA348" s="9">
        <f t="shared" si="1"/>
        <v>22027</v>
      </c>
      <c r="BB348" s="9">
        <f t="shared" si="1"/>
        <v>25100</v>
      </c>
      <c r="BC348" s="9">
        <f t="shared" si="1"/>
        <v>0</v>
      </c>
      <c r="BD348" s="9">
        <f t="shared" si="1"/>
        <v>17424</v>
      </c>
      <c r="BE348" s="9">
        <f t="shared" si="1"/>
        <v>11425</v>
      </c>
      <c r="BF348" s="9">
        <f t="shared" si="1"/>
        <v>15193</v>
      </c>
      <c r="BG348" s="9">
        <f t="shared" si="1"/>
        <v>0</v>
      </c>
      <c r="BH348" s="9">
        <f t="shared" si="1"/>
        <v>22928.5</v>
      </c>
      <c r="BI348" s="9">
        <f t="shared" si="1"/>
        <v>22461.5</v>
      </c>
      <c r="BJ348" s="9">
        <f t="shared" si="1"/>
        <v>17630</v>
      </c>
      <c r="BK348" s="9">
        <f t="shared" si="1"/>
        <v>55755</v>
      </c>
      <c r="BL348" s="9">
        <f t="shared" si="1"/>
        <v>22163</v>
      </c>
      <c r="BM348" s="9">
        <f t="shared" si="1"/>
        <v>22346</v>
      </c>
      <c r="BN348" s="9">
        <f t="shared" si="1"/>
        <v>19053.333333333336</v>
      </c>
      <c r="BO348" s="9">
        <f t="shared" si="1"/>
        <v>19053.333333333336</v>
      </c>
      <c r="BP348" s="9">
        <f t="shared" si="1"/>
        <v>19053.333333333336</v>
      </c>
      <c r="BQ348" s="9">
        <f t="shared" si="1"/>
        <v>0</v>
      </c>
      <c r="BR348" s="9">
        <f t="shared" si="1"/>
        <v>24212.86</v>
      </c>
      <c r="BS348" s="9">
        <f t="shared" si="1"/>
        <v>17648.14</v>
      </c>
      <c r="BT348" s="9">
        <f t="shared" ref="BT348:CY348" si="2">SUM(BT3:BT347)</f>
        <v>16281.916666666666</v>
      </c>
      <c r="BU348" s="9">
        <f t="shared" si="2"/>
        <v>4541.916666666667</v>
      </c>
      <c r="BV348" s="9">
        <f t="shared" si="2"/>
        <v>4541.916666666667</v>
      </c>
      <c r="BW348" s="9">
        <f t="shared" si="2"/>
        <v>4281.25</v>
      </c>
      <c r="BX348" s="9">
        <f t="shared" si="2"/>
        <v>53007</v>
      </c>
      <c r="BY348" s="9">
        <f t="shared" si="2"/>
        <v>763516.75</v>
      </c>
      <c r="BZ348" s="9">
        <f t="shared" si="2"/>
        <v>11140.735714285714</v>
      </c>
      <c r="CA348" s="9">
        <f t="shared" si="2"/>
        <v>21310.5</v>
      </c>
      <c r="CB348" s="9">
        <f t="shared" si="2"/>
        <v>21310.5</v>
      </c>
      <c r="CC348" s="9">
        <f t="shared" si="2"/>
        <v>21310.5</v>
      </c>
      <c r="CD348" s="9">
        <f t="shared" si="2"/>
        <v>21310.5</v>
      </c>
      <c r="CE348" s="9">
        <f t="shared" si="2"/>
        <v>12210.449999999999</v>
      </c>
      <c r="CF348" s="9">
        <f t="shared" si="2"/>
        <v>10622.05</v>
      </c>
      <c r="CG348" s="9">
        <f t="shared" si="2"/>
        <v>20408.5</v>
      </c>
      <c r="CH348" s="9">
        <f t="shared" si="2"/>
        <v>21478.5</v>
      </c>
      <c r="CI348" s="9">
        <f t="shared" si="2"/>
        <v>21478.5</v>
      </c>
      <c r="CJ348" s="9">
        <f t="shared" si="2"/>
        <v>21478.5</v>
      </c>
      <c r="CK348" s="9">
        <f t="shared" si="2"/>
        <v>10788.05</v>
      </c>
      <c r="CL348" s="9">
        <f t="shared" si="2"/>
        <v>214847.28571428571</v>
      </c>
      <c r="CM348" s="9">
        <f t="shared" si="2"/>
        <v>0</v>
      </c>
      <c r="CN348" s="9">
        <f t="shared" si="2"/>
        <v>0</v>
      </c>
      <c r="CO348" s="9">
        <f t="shared" si="2"/>
        <v>0</v>
      </c>
      <c r="CP348" s="9">
        <f t="shared" si="2"/>
        <v>0</v>
      </c>
      <c r="CQ348" s="9">
        <f t="shared" si="2"/>
        <v>0</v>
      </c>
      <c r="CR348" s="9">
        <f t="shared" si="2"/>
        <v>0</v>
      </c>
      <c r="CS348" s="9">
        <f t="shared" si="2"/>
        <v>0</v>
      </c>
      <c r="CT348" s="9">
        <f t="shared" si="2"/>
        <v>0</v>
      </c>
      <c r="CU348" s="9">
        <f t="shared" si="2"/>
        <v>0</v>
      </c>
      <c r="CV348" s="9">
        <f t="shared" si="2"/>
        <v>0</v>
      </c>
      <c r="CW348" s="9">
        <f t="shared" si="2"/>
        <v>0</v>
      </c>
      <c r="CX348" s="9">
        <f t="shared" si="2"/>
        <v>0</v>
      </c>
      <c r="CY348" s="9">
        <f t="shared" si="2"/>
        <v>0</v>
      </c>
      <c r="CZ348" s="9">
        <f t="shared" ref="CZ348:DL348" si="3">SUM(CZ3:CZ347)</f>
        <v>552</v>
      </c>
      <c r="DA348" s="9">
        <f t="shared" si="3"/>
        <v>979</v>
      </c>
      <c r="DB348" s="9">
        <f t="shared" si="3"/>
        <v>979</v>
      </c>
      <c r="DC348" s="9">
        <f t="shared" si="3"/>
        <v>979</v>
      </c>
      <c r="DD348" s="9">
        <f t="shared" si="3"/>
        <v>979</v>
      </c>
      <c r="DE348" s="9">
        <f t="shared" si="3"/>
        <v>979</v>
      </c>
      <c r="DF348" s="9">
        <f t="shared" si="3"/>
        <v>552</v>
      </c>
      <c r="DG348" s="9">
        <f t="shared" si="3"/>
        <v>552</v>
      </c>
      <c r="DH348" s="9">
        <f t="shared" si="3"/>
        <v>979</v>
      </c>
      <c r="DI348" s="9">
        <f t="shared" si="3"/>
        <v>979</v>
      </c>
      <c r="DJ348" s="9">
        <f t="shared" si="3"/>
        <v>979</v>
      </c>
      <c r="DK348" s="9">
        <f t="shared" si="3"/>
        <v>552</v>
      </c>
      <c r="DL348" s="9">
        <f t="shared" si="3"/>
        <v>10040</v>
      </c>
    </row>
    <row r="349" spans="1:116" s="165" customFormat="1" ht="13.8" thickBot="1">
      <c r="A349" s="8"/>
      <c r="B349" s="8"/>
      <c r="C349" s="22" t="s">
        <v>1341</v>
      </c>
      <c r="D349" s="43"/>
      <c r="E349" s="12"/>
      <c r="F349" s="12"/>
      <c r="G349" s="12"/>
      <c r="H349" s="39">
        <f>'AT STOP cijfers'!H33+'BED STOP cijfers'!H34+'DBP STOP cijfers'!H59+'DP STOP cijfers'!H41+'DV STOP cijfers'!H59+'EUS STOP cijfers'!H45+'HAP STOP cijfers'!H41+' IP STOP cijfers nieuw'!H70+'MB STOP cijfers'!H34+'PV STOP cijfers'!H63+'VIS STOP cijfers'!H93+'CV uitvoerend overige domeinen'!H32</f>
        <v>685668</v>
      </c>
      <c r="I349" s="39">
        <f>'AT STOP cijfers'!I33+'BED STOP cijfers'!I34+'DBP STOP cijfers'!I59+'DP STOP cijfers'!I41+'DV STOP cijfers'!I59+'EUS STOP cijfers'!I45+'HAP STOP cijfers'!I41+' IP STOP cijfers nieuw'!I70+'MB STOP cijfers'!I34+'PV STOP cijfers'!I63+'VIS STOP cijfers'!I93+'CV uitvoerend overige domeinen'!I32</f>
        <v>168181</v>
      </c>
      <c r="J349" s="39">
        <f>'AT STOP cijfers'!J33+'BED STOP cijfers'!J34+'DBP STOP cijfers'!J59+'DP STOP cijfers'!J41+'DV STOP cijfers'!J59+'EUS STOP cijfers'!J45+'HAP STOP cijfers'!J41+' IP STOP cijfers nieuw'!J70+'MB STOP cijfers'!J34+'PV STOP cijfers'!J63+'VIS STOP cijfers'!J93+'CV uitvoerend overige domeinen'!J32</f>
        <v>15783</v>
      </c>
      <c r="K349" s="39">
        <f>'AT STOP cijfers'!K33+'BED STOP cijfers'!K34+'DBP STOP cijfers'!K59+'DP STOP cijfers'!K41+'DV STOP cijfers'!K59+'EUS STOP cijfers'!K45+'HAP STOP cijfers'!K41+' IP STOP cijfers nieuw'!K70+'MB STOP cijfers'!K34+'PV STOP cijfers'!K63+'VIS STOP cijfers'!K93+'CV uitvoerend overige domeinen'!K32</f>
        <v>39490</v>
      </c>
      <c r="L349" s="39">
        <f>'AT STOP cijfers'!L33+'BED STOP cijfers'!L34+'DBP STOP cijfers'!L59+'DP STOP cijfers'!L41+'DV STOP cijfers'!L59+'EUS STOP cijfers'!L45+'HAP STOP cijfers'!L41+' IP STOP cijfers nieuw'!L70+'MB STOP cijfers'!L34+'PV STOP cijfers'!L63+'VIS STOP cijfers'!L93+'CV uitvoerend overige domeinen'!L32</f>
        <v>4655</v>
      </c>
      <c r="M349" s="39">
        <f>'AT STOP cijfers'!M33+'BED STOP cijfers'!M34+'DBP STOP cijfers'!M59+'DP STOP cijfers'!M41+'DV STOP cijfers'!M59+'EUS STOP cijfers'!M45+'HAP STOP cijfers'!M41+' IP STOP cijfers nieuw'!M70+'MB STOP cijfers'!M34+'PV STOP cijfers'!M63+'VIS STOP cijfers'!M93+'CV uitvoerend overige domeinen'!M32</f>
        <v>0</v>
      </c>
      <c r="N349" s="39">
        <f>'AT STOP cijfers'!N33+'BED STOP cijfers'!N34+'DBP STOP cijfers'!N59+'DP STOP cijfers'!N41+'DV STOP cijfers'!N59+'EUS STOP cijfers'!N45+'HAP STOP cijfers'!N41+' IP STOP cijfers nieuw'!N70+'MB STOP cijfers'!N34+'PV STOP cijfers'!N63+'VIS STOP cijfers'!N93+'CV uitvoerend overige domeinen'!N32</f>
        <v>0</v>
      </c>
      <c r="O349" s="39">
        <f>'AT STOP cijfers'!O33+'BED STOP cijfers'!O34+'DBP STOP cijfers'!O59+'DP STOP cijfers'!O41+'DV STOP cijfers'!O59+'EUS STOP cijfers'!O45+'HAP STOP cijfers'!O41+' IP STOP cijfers nieuw'!O70+'MB STOP cijfers'!O34+'PV STOP cijfers'!O63+'VIS STOP cijfers'!O93+'CV uitvoerend overige domeinen'!O32</f>
        <v>0</v>
      </c>
      <c r="P349" s="39">
        <f>'AT STOP cijfers'!P33+'BED STOP cijfers'!P34+'DBP STOP cijfers'!P59+'DP STOP cijfers'!P41+'DV STOP cijfers'!P59+'EUS STOP cijfers'!P45+'HAP STOP cijfers'!P41+' IP STOP cijfers nieuw'!P70+'MB STOP cijfers'!P34+'PV STOP cijfers'!P63+'VIS STOP cijfers'!P93+'CV uitvoerend overige domeinen'!P32</f>
        <v>0</v>
      </c>
      <c r="Q349" s="39">
        <f>'AT STOP cijfers'!Q33+'BED STOP cijfers'!Q34+'DBP STOP cijfers'!Q59+'DP STOP cijfers'!Q41+'DV STOP cijfers'!Q59+'EUS STOP cijfers'!Q45+'HAP STOP cijfers'!Q41+' IP STOP cijfers nieuw'!Q70+'MB STOP cijfers'!Q34+'PV STOP cijfers'!Q63+'VIS STOP cijfers'!Q93+'CV uitvoerend overige domeinen'!Q32</f>
        <v>913777</v>
      </c>
      <c r="R349" s="39">
        <f>'AT STOP cijfers'!R33+'BED STOP cijfers'!R34+'DBP STOP cijfers'!R59+'DP STOP cijfers'!R41+'DV STOP cijfers'!R59+'EUS STOP cijfers'!R45+'HAP STOP cijfers'!R41+' IP STOP cijfers nieuw'!R70+'MB STOP cijfers'!R34+'PV STOP cijfers'!R63+'VIS STOP cijfers'!R93+'CV uitvoerend overige domeinen'!R32</f>
        <v>11705</v>
      </c>
      <c r="S349" s="39">
        <f>'AT STOP cijfers'!S33+'BED STOP cijfers'!S34+'DBP STOP cijfers'!S59+'DP STOP cijfers'!S41+'DV STOP cijfers'!S59+'EUS STOP cijfers'!S45+'HAP STOP cijfers'!S41+' IP STOP cijfers nieuw'!S70+'MB STOP cijfers'!S34+'PV STOP cijfers'!S63+'VIS STOP cijfers'!S93+'CV uitvoerend overige domeinen'!S32</f>
        <v>13740</v>
      </c>
      <c r="T349" s="39">
        <f>'AT STOP cijfers'!T33+'BED STOP cijfers'!T34+'DBP STOP cijfers'!T59+'DP STOP cijfers'!T41+'DV STOP cijfers'!T59+'EUS STOP cijfers'!T45+'HAP STOP cijfers'!T41+' IP STOP cijfers nieuw'!T70+'MB STOP cijfers'!T34+'PV STOP cijfers'!T63+'VIS STOP cijfers'!T93+'CV uitvoerend overige domeinen'!T32</f>
        <v>888332</v>
      </c>
      <c r="U349" s="39">
        <f>'AT STOP cijfers'!U33+'BED STOP cijfers'!U34+'DBP STOP cijfers'!U59+'DP STOP cijfers'!U41+'DV STOP cijfers'!U59+'EUS STOP cijfers'!U45+'HAP STOP cijfers'!U41+' IP STOP cijfers nieuw'!U70+'MB STOP cijfers'!U34+'PV STOP cijfers'!U63+'VIS STOP cijfers'!U93+'CV uitvoerend overige domeinen'!U32</f>
        <v>0</v>
      </c>
      <c r="V349" s="39">
        <f>'AT STOP cijfers'!V33+'BED STOP cijfers'!V34+'DBP STOP cijfers'!V59+'DP STOP cijfers'!V41+'DV STOP cijfers'!V59+'EUS STOP cijfers'!V45+'HAP STOP cijfers'!V41+' IP STOP cijfers nieuw'!V70+'MB STOP cijfers'!V34+'PV STOP cijfers'!V63+'VIS STOP cijfers'!V93+'CV uitvoerend overige domeinen'!V32</f>
        <v>0</v>
      </c>
      <c r="W349" s="39">
        <f>'AT STOP cijfers'!W33+'BED STOP cijfers'!W34+'DBP STOP cijfers'!W59+'DP STOP cijfers'!W41+'DV STOP cijfers'!W59+'EUS STOP cijfers'!W45+'HAP STOP cijfers'!W41+' IP STOP cijfers nieuw'!W70+'MB STOP cijfers'!W34+'PV STOP cijfers'!W63+'VIS STOP cijfers'!W93+'CV uitvoerend overige domeinen'!W32</f>
        <v>0</v>
      </c>
      <c r="X349" s="39">
        <f>'AT STOP cijfers'!X33+'BED STOP cijfers'!X34+'DBP STOP cijfers'!X59+'DP STOP cijfers'!X41+'DV STOP cijfers'!X59+'EUS STOP cijfers'!X45+'HAP STOP cijfers'!X41+' IP STOP cijfers nieuw'!X70+'MB STOP cijfers'!X34+'PV STOP cijfers'!X63+'VIS STOP cijfers'!X93+'CV uitvoerend overige domeinen'!X32</f>
        <v>0</v>
      </c>
      <c r="Y349" s="39">
        <f>'AT STOP cijfers'!Y33+'BED STOP cijfers'!Y34+'DBP STOP cijfers'!Y59+'DP STOP cijfers'!Y41+'DV STOP cijfers'!Y59+'EUS STOP cijfers'!Y45+'HAP STOP cijfers'!Y41+' IP STOP cijfers nieuw'!Y70+'MB STOP cijfers'!Y34+'PV STOP cijfers'!Y63+'VIS STOP cijfers'!Y93+'CV uitvoerend overige domeinen'!Y32</f>
        <v>0</v>
      </c>
      <c r="Z349" s="39">
        <f>'AT STOP cijfers'!Z33+'BED STOP cijfers'!Z34+'DBP STOP cijfers'!Z59+'DP STOP cijfers'!Z41+'DV STOP cijfers'!Z59+'EUS STOP cijfers'!Z45+'HAP STOP cijfers'!Z41+' IP STOP cijfers nieuw'!Z70+'MB STOP cijfers'!Z34+'PV STOP cijfers'!Z63+'VIS STOP cijfers'!Z93+'CV uitvoerend overige domeinen'!Z32</f>
        <v>913777</v>
      </c>
      <c r="AA349" s="39">
        <f>'AT STOP cijfers'!AA33+'BED STOP cijfers'!AA34+'DBP STOP cijfers'!AA59+'DP STOP cijfers'!AA41+'DV STOP cijfers'!AA59+'EUS STOP cijfers'!AA45+'HAP STOP cijfers'!AA41+' IP STOP cijfers nieuw'!AA70+'MB STOP cijfers'!AA34+'PV STOP cijfers'!AA63+'VIS STOP cijfers'!AA93+'CV uitvoerend overige domeinen'!AA32</f>
        <v>137353</v>
      </c>
      <c r="AB349" s="39">
        <f>'AT STOP cijfers'!AB33+'BED STOP cijfers'!AB34+'DBP STOP cijfers'!AB59+'DP STOP cijfers'!AB41+'DV STOP cijfers'!AB59+'EUS STOP cijfers'!AB45+'HAP STOP cijfers'!AB41+' IP STOP cijfers nieuw'!AB70+'MB STOP cijfers'!AB34+'PV STOP cijfers'!AB63+'VIS STOP cijfers'!AB93+'CV uitvoerend overige domeinen'!AB32</f>
        <v>226883</v>
      </c>
      <c r="AC349" s="39">
        <f>'AT STOP cijfers'!AC33+'BED STOP cijfers'!AC34+'DBP STOP cijfers'!AC59+'DP STOP cijfers'!AC41+'DV STOP cijfers'!AC59+'EUS STOP cijfers'!AC45+'HAP STOP cijfers'!AC41+' IP STOP cijfers nieuw'!AC70+'MB STOP cijfers'!AC34+'PV STOP cijfers'!AC63+'VIS STOP cijfers'!AC93+'CV uitvoerend overige domeinen'!AC32</f>
        <v>129249</v>
      </c>
      <c r="AD349" s="39">
        <f>'AT STOP cijfers'!AD33+'BED STOP cijfers'!AD34+'DBP STOP cijfers'!AD59+'DP STOP cijfers'!AD41+'DV STOP cijfers'!AD59+'EUS STOP cijfers'!AD45+'HAP STOP cijfers'!AD41+' IP STOP cijfers nieuw'!AD70+'MB STOP cijfers'!AD34+'PV STOP cijfers'!AD63+'VIS STOP cijfers'!AD93+'CV uitvoerend overige domeinen'!AD32</f>
        <v>130361</v>
      </c>
      <c r="AE349" s="39">
        <f>'AT STOP cijfers'!AE33+'BED STOP cijfers'!AE34+'DBP STOP cijfers'!AE59+'DP STOP cijfers'!AE41+'DV STOP cijfers'!AE59+'EUS STOP cijfers'!AE45+'HAP STOP cijfers'!AE41+' IP STOP cijfers nieuw'!AE70+'MB STOP cijfers'!AE34+'PV STOP cijfers'!AE63+'VIS STOP cijfers'!AE93+'CV uitvoerend overige domeinen'!AE32</f>
        <v>101669</v>
      </c>
      <c r="AF349" s="39">
        <f>'AT STOP cijfers'!AF33+'BED STOP cijfers'!AF34+'DBP STOP cijfers'!AF59+'DP STOP cijfers'!AF41+'DV STOP cijfers'!AF59+'EUS STOP cijfers'!AF45+'HAP STOP cijfers'!AF41+' IP STOP cijfers nieuw'!AF70+'MB STOP cijfers'!AF34+'PV STOP cijfers'!AF63+'VIS STOP cijfers'!AF93+'CV uitvoerend overige domeinen'!AF32</f>
        <v>162817</v>
      </c>
      <c r="AG349" s="39">
        <v>0</v>
      </c>
      <c r="AH349" s="8"/>
      <c r="AI349" s="8"/>
      <c r="AJ349" s="8"/>
      <c r="AK349" s="8"/>
      <c r="AL349" s="12"/>
      <c r="AM349" s="8"/>
      <c r="AN349" s="8"/>
      <c r="AO349" s="8"/>
      <c r="AP349" s="8"/>
      <c r="AQ349" s="8"/>
      <c r="AR349" s="12"/>
      <c r="AS349" s="8"/>
      <c r="AT349" s="8"/>
      <c r="AU349" s="8"/>
      <c r="AV349" s="8"/>
      <c r="AW349" s="8"/>
      <c r="AX349" s="8"/>
      <c r="AY349" s="8"/>
      <c r="AZ349" s="8"/>
      <c r="BA349" s="8"/>
      <c r="BB349" s="8"/>
      <c r="BC349" s="12"/>
      <c r="BD349" s="8"/>
      <c r="BE349" s="8"/>
      <c r="BF349" s="8"/>
      <c r="BG349" s="8"/>
      <c r="BH349" s="8"/>
      <c r="BI349" s="8"/>
      <c r="BJ349" s="8"/>
      <c r="BK349" s="12"/>
      <c r="BL349" s="8"/>
      <c r="BM349" s="8"/>
      <c r="BN349" s="8"/>
      <c r="BO349" s="8"/>
      <c r="BP349" s="8"/>
      <c r="BQ349" s="12"/>
      <c r="BR349" s="8"/>
      <c r="BS349" s="8"/>
      <c r="BT349" s="8"/>
      <c r="BU349" s="8" t="s">
        <v>354</v>
      </c>
      <c r="BV349" s="8"/>
      <c r="BW349" s="8"/>
      <c r="BX349" s="12"/>
      <c r="BY349" s="67">
        <f>T348</f>
        <v>887832</v>
      </c>
      <c r="BZ349" s="8"/>
      <c r="CA349" s="8"/>
      <c r="CB349" s="8"/>
      <c r="CC349" s="8"/>
      <c r="CD349" s="8"/>
      <c r="CE349" s="8"/>
      <c r="CF349" s="8"/>
      <c r="CG349" s="8"/>
      <c r="CH349" s="8"/>
      <c r="CI349" s="8"/>
      <c r="CJ349" s="8"/>
      <c r="CK349" s="8"/>
      <c r="CL349" s="8"/>
      <c r="CM349" s="8"/>
      <c r="CN349" s="8"/>
      <c r="CO349" s="8"/>
      <c r="CP349" s="8"/>
      <c r="CQ349" s="8"/>
      <c r="CR349" s="8"/>
      <c r="CS349" s="8"/>
      <c r="CT349" s="8"/>
      <c r="CU349" s="8"/>
      <c r="CV349" s="8"/>
      <c r="CW349" s="8"/>
      <c r="CX349" s="8"/>
      <c r="CY349" s="8"/>
      <c r="CZ349" s="8"/>
      <c r="DA349" s="8"/>
      <c r="DB349" s="8"/>
      <c r="DC349" s="8"/>
      <c r="DD349" s="8"/>
      <c r="DE349" s="8"/>
      <c r="DF349" s="8"/>
      <c r="DG349" s="8"/>
      <c r="DH349" s="8"/>
      <c r="DI349" s="8"/>
      <c r="DJ349" s="8"/>
      <c r="DK349" s="8"/>
      <c r="DL349" s="8"/>
    </row>
    <row r="350" spans="1:116" s="165" customFormat="1" ht="13.8" thickBot="1">
      <c r="A350" s="8"/>
      <c r="B350" s="8"/>
      <c r="C350" s="63" t="s">
        <v>344</v>
      </c>
      <c r="D350" s="29"/>
      <c r="E350" s="64"/>
      <c r="F350" s="64"/>
      <c r="G350" s="64"/>
      <c r="H350" s="64">
        <f t="shared" ref="H350:Y350" si="4">H348-H349</f>
        <v>0</v>
      </c>
      <c r="I350" s="64">
        <f t="shared" si="4"/>
        <v>0</v>
      </c>
      <c r="J350" s="64">
        <f t="shared" si="4"/>
        <v>0</v>
      </c>
      <c r="K350" s="64">
        <f t="shared" si="4"/>
        <v>-875</v>
      </c>
      <c r="L350" s="64">
        <f t="shared" si="4"/>
        <v>0</v>
      </c>
      <c r="M350" s="64">
        <f t="shared" si="4"/>
        <v>0</v>
      </c>
      <c r="N350" s="64">
        <f t="shared" si="4"/>
        <v>0</v>
      </c>
      <c r="O350" s="64">
        <f t="shared" si="4"/>
        <v>0</v>
      </c>
      <c r="P350" s="64">
        <f t="shared" si="4"/>
        <v>0</v>
      </c>
      <c r="Q350" s="64">
        <f t="shared" si="4"/>
        <v>0</v>
      </c>
      <c r="R350" s="64">
        <f t="shared" si="4"/>
        <v>0</v>
      </c>
      <c r="S350" s="64">
        <f t="shared" si="4"/>
        <v>500</v>
      </c>
      <c r="T350" s="64">
        <f t="shared" si="4"/>
        <v>-500</v>
      </c>
      <c r="U350" s="64">
        <f t="shared" si="4"/>
        <v>0</v>
      </c>
      <c r="V350" s="64">
        <f t="shared" si="4"/>
        <v>0</v>
      </c>
      <c r="W350" s="64">
        <f t="shared" si="4"/>
        <v>0</v>
      </c>
      <c r="X350" s="64">
        <f t="shared" si="4"/>
        <v>0</v>
      </c>
      <c r="Y350" s="64">
        <f t="shared" si="4"/>
        <v>0</v>
      </c>
      <c r="Z350" s="64">
        <f>SUM(R350:T350)</f>
        <v>0</v>
      </c>
      <c r="AA350" s="64">
        <f t="shared" ref="AA350:AG350" si="5">AA348-AA349</f>
        <v>-510</v>
      </c>
      <c r="AB350" s="64">
        <f t="shared" si="5"/>
        <v>0</v>
      </c>
      <c r="AC350" s="64">
        <f t="shared" si="5"/>
        <v>-110</v>
      </c>
      <c r="AD350" s="64">
        <f t="shared" si="5"/>
        <v>120</v>
      </c>
      <c r="AE350" s="64">
        <f t="shared" si="5"/>
        <v>0</v>
      </c>
      <c r="AF350" s="64">
        <f t="shared" si="5"/>
        <v>0</v>
      </c>
      <c r="AG350" s="64">
        <f t="shared" si="5"/>
        <v>0</v>
      </c>
      <c r="AH350" s="8"/>
      <c r="AI350" s="8"/>
      <c r="AJ350" s="8"/>
      <c r="AK350" s="8"/>
      <c r="AL350" s="12"/>
      <c r="AM350" s="8"/>
      <c r="AN350" s="8"/>
      <c r="AO350" s="8"/>
      <c r="AP350" s="8"/>
      <c r="AQ350" s="8"/>
      <c r="AR350" s="12"/>
      <c r="AS350" s="8"/>
      <c r="AT350" s="8"/>
      <c r="AU350" s="8"/>
      <c r="AV350" s="8"/>
      <c r="AW350" s="8"/>
      <c r="AX350" s="8"/>
      <c r="AY350" s="8"/>
      <c r="AZ350" s="8"/>
      <c r="BA350" s="8"/>
      <c r="BB350" s="8"/>
      <c r="BC350" s="12"/>
      <c r="BD350" s="8"/>
      <c r="BE350" s="8"/>
      <c r="BF350" s="8"/>
      <c r="BG350" s="8"/>
      <c r="BH350" s="8"/>
      <c r="BI350" s="8"/>
      <c r="BJ350" s="8"/>
      <c r="BK350" s="12"/>
      <c r="BL350" s="8"/>
      <c r="BM350" s="8"/>
      <c r="BN350" s="8"/>
      <c r="BO350" s="8"/>
      <c r="BP350" s="8"/>
      <c r="BQ350" s="12"/>
      <c r="BR350" s="8"/>
      <c r="BS350" s="8"/>
      <c r="BT350" s="8"/>
      <c r="BU350" s="8" t="s">
        <v>353</v>
      </c>
      <c r="BV350" s="8"/>
      <c r="BW350" s="8"/>
      <c r="BX350" s="12"/>
      <c r="BY350" s="68">
        <f>BY348-BY349</f>
        <v>-124315.25</v>
      </c>
      <c r="BZ350" s="8"/>
      <c r="CA350" s="8"/>
      <c r="CB350" s="8"/>
      <c r="CC350" s="8"/>
      <c r="CD350" s="8"/>
      <c r="CE350" s="8"/>
      <c r="CF350" s="8"/>
      <c r="CG350" s="8"/>
      <c r="CH350" s="8"/>
      <c r="CI350" s="8"/>
      <c r="CJ350" s="8"/>
      <c r="CK350" s="8"/>
      <c r="CL350" s="8"/>
      <c r="CM350" s="8"/>
      <c r="CN350" s="8"/>
      <c r="CO350" s="8"/>
      <c r="CP350" s="8"/>
      <c r="CQ350" s="8"/>
      <c r="CR350" s="8"/>
      <c r="CS350" s="8"/>
      <c r="CT350" s="8"/>
      <c r="CU350" s="8"/>
      <c r="CV350" s="8"/>
      <c r="CW350" s="8"/>
      <c r="CX350" s="8"/>
      <c r="CY350" s="8"/>
      <c r="CZ350" s="8"/>
      <c r="DA350" s="8"/>
      <c r="DB350" s="8"/>
      <c r="DC350" s="8"/>
      <c r="DD350" s="8"/>
      <c r="DE350" s="8"/>
      <c r="DF350" s="8"/>
      <c r="DG350" s="8"/>
      <c r="DH350" s="8"/>
      <c r="DI350" s="8"/>
      <c r="DJ350" s="8"/>
      <c r="DK350" s="8"/>
      <c r="DL350" s="8"/>
    </row>
    <row r="351" spans="1:116">
      <c r="C351" s="43"/>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L351" s="12"/>
      <c r="AR351" s="12"/>
      <c r="BC351" s="12"/>
      <c r="BK351" s="12"/>
      <c r="BQ351" s="12"/>
      <c r="BX351" s="12"/>
    </row>
    <row r="352" spans="1:116" s="357" customFormat="1" hidden="1">
      <c r="A352" s="352"/>
      <c r="B352" s="353"/>
      <c r="C352" s="354" t="s">
        <v>640</v>
      </c>
      <c r="D352" s="355" t="s">
        <v>641</v>
      </c>
      <c r="E352" s="353"/>
      <c r="F352" s="353"/>
      <c r="G352" s="356"/>
      <c r="H352" s="353"/>
      <c r="I352" s="353"/>
      <c r="J352" s="353"/>
      <c r="K352" s="353"/>
      <c r="L352" s="353"/>
      <c r="M352" s="353"/>
      <c r="N352" s="353"/>
      <c r="O352" s="353"/>
      <c r="P352" s="353"/>
      <c r="Q352" s="353"/>
      <c r="R352" s="353"/>
      <c r="S352" s="353"/>
      <c r="T352" s="353"/>
      <c r="U352" s="353"/>
      <c r="V352" s="353"/>
      <c r="W352" s="353"/>
      <c r="X352" s="353"/>
      <c r="Y352" s="353"/>
      <c r="Z352" s="353"/>
      <c r="AA352" s="353">
        <f>werkformatie!F12</f>
        <v>95.500000000000014</v>
      </c>
      <c r="AB352" s="353">
        <f>werkformatie!F33</f>
        <v>169.90000000000003</v>
      </c>
      <c r="AC352" s="353">
        <f>werkformatie!L30</f>
        <v>94.8</v>
      </c>
      <c r="AD352" s="353">
        <f>werkformatie!F20</f>
        <v>80.2</v>
      </c>
      <c r="AE352" s="353">
        <f>werkformatie!L21</f>
        <v>77.300000000000011</v>
      </c>
      <c r="AF352" s="353">
        <f>werkformatie!L13</f>
        <v>122.70000000000002</v>
      </c>
      <c r="AG352" s="353">
        <f>SUM(AA352:AF352)</f>
        <v>640.40000000000009</v>
      </c>
      <c r="AH352" s="353">
        <f>werkformatie!F10</f>
        <v>31.200000000000003</v>
      </c>
      <c r="AI352" s="353">
        <f>werkformatie!F11</f>
        <v>21.2</v>
      </c>
      <c r="AJ352" s="353">
        <f>werkformatie!F9</f>
        <v>22.8</v>
      </c>
      <c r="AK352" s="353">
        <f>werkformatie!F8</f>
        <v>20.3</v>
      </c>
      <c r="AL352" s="353">
        <f>SUM(AH352:AK352)</f>
        <v>95.5</v>
      </c>
      <c r="AM352" s="353">
        <f>werkformatie!F15</f>
        <v>18.899999999999999</v>
      </c>
      <c r="AN352" s="353">
        <f>werkformatie!F16</f>
        <v>15.2</v>
      </c>
      <c r="AO352" s="353">
        <f>werkformatie!F17</f>
        <v>14.1</v>
      </c>
      <c r="AP352" s="353">
        <f>werkformatie!F19</f>
        <v>15.2</v>
      </c>
      <c r="AQ352" s="353">
        <f>werkformatie!F18</f>
        <v>16.8</v>
      </c>
      <c r="AR352" s="353">
        <f>SUM(AM352:AQ352)</f>
        <v>80.199999999999989</v>
      </c>
      <c r="AS352" s="353">
        <f>werkformatie!F23</f>
        <v>20.3</v>
      </c>
      <c r="AT352" s="353">
        <f>werkformatie!F24</f>
        <v>20.3</v>
      </c>
      <c r="AU352" s="353">
        <f>werkformatie!F25</f>
        <v>21.3</v>
      </c>
      <c r="AV352" s="353">
        <f>werkformatie!F26</f>
        <v>19.3</v>
      </c>
      <c r="AW352" s="353">
        <f>werkformatie!F27</f>
        <v>19.3</v>
      </c>
      <c r="AX352" s="353">
        <f>werkformatie!F28</f>
        <v>19.399999999999999</v>
      </c>
      <c r="AY352" s="353">
        <f>werkformatie!F29</f>
        <v>19.399999999999999</v>
      </c>
      <c r="AZ352" s="353">
        <f>werkformatie!F30</f>
        <v>15</v>
      </c>
      <c r="BA352" s="353">
        <f>werkformatie!F31</f>
        <v>7.8000000000000007</v>
      </c>
      <c r="BB352" s="353">
        <f>werkformatie!F32</f>
        <v>7.8000000000000007</v>
      </c>
      <c r="BC352" s="353">
        <f>SUM(AS352:BB352)</f>
        <v>169.90000000000003</v>
      </c>
      <c r="BD352" s="353">
        <f>werkformatie!L6</f>
        <v>13.9</v>
      </c>
      <c r="BE352" s="353">
        <f>werkformatie!L7</f>
        <v>13.9</v>
      </c>
      <c r="BF352" s="353">
        <f>werkformatie!L8</f>
        <v>15.3</v>
      </c>
      <c r="BG352" s="353">
        <f>werkformatie!L9</f>
        <v>22.9</v>
      </c>
      <c r="BH352" s="353">
        <f>werkformatie!L10</f>
        <v>13.9</v>
      </c>
      <c r="BI352" s="353">
        <f>werkformatie!L11</f>
        <v>17.899999999999999</v>
      </c>
      <c r="BJ352" s="353">
        <f>werkformatie!L12</f>
        <v>24.9</v>
      </c>
      <c r="BK352" s="353">
        <f>SUM(BD352:BJ352)</f>
        <v>122.70000000000002</v>
      </c>
      <c r="BL352" s="353">
        <f>werkformatie!L16</f>
        <v>16.399999999999999</v>
      </c>
      <c r="BM352" s="353">
        <f>werkformatie!L17</f>
        <v>17.399999999999999</v>
      </c>
      <c r="BN352" s="353">
        <f>werkformatie!L20</f>
        <v>15.100000000000001</v>
      </c>
      <c r="BO352" s="353">
        <f>werkformatie!L19</f>
        <v>14.8</v>
      </c>
      <c r="BP352" s="353">
        <f>werkformatie!L18</f>
        <v>13.6</v>
      </c>
      <c r="BQ352" s="353">
        <f>SUM(BL352:BP352)</f>
        <v>77.3</v>
      </c>
      <c r="BR352" s="353">
        <f>werkformatie!L24</f>
        <v>14.700000000000001</v>
      </c>
      <c r="BS352" s="353">
        <f>werkformatie!L25</f>
        <v>14.8</v>
      </c>
      <c r="BT352" s="353">
        <f>werkformatie!L26</f>
        <v>17.2</v>
      </c>
      <c r="BU352" s="353">
        <f>werkformatie!L28</f>
        <v>15.3</v>
      </c>
      <c r="BV352" s="353">
        <f>werkformatie!L27</f>
        <v>15.5</v>
      </c>
      <c r="BW352" s="353">
        <f>werkformatie!L29</f>
        <v>17.3</v>
      </c>
      <c r="BX352" s="353">
        <f>SUM(BR352:BW352)</f>
        <v>94.8</v>
      </c>
      <c r="BY352" s="353">
        <f>SUM(BX352,BQ352,BK352,BC352,AR352,AL352,)</f>
        <v>640.40000000000009</v>
      </c>
      <c r="BZ352" s="353"/>
      <c r="CA352" s="353"/>
      <c r="CB352" s="353"/>
      <c r="CC352" s="353"/>
      <c r="CD352" s="353"/>
      <c r="CE352" s="353"/>
      <c r="CF352" s="353"/>
      <c r="CG352" s="353"/>
      <c r="CH352" s="353"/>
      <c r="CI352" s="353"/>
      <c r="CJ352" s="353"/>
      <c r="CK352" s="353"/>
      <c r="CL352" s="353"/>
      <c r="CM352" s="353"/>
      <c r="CN352" s="353"/>
      <c r="CO352" s="353"/>
      <c r="CP352" s="353"/>
      <c r="CQ352" s="353"/>
      <c r="CR352" s="353"/>
      <c r="CS352" s="353"/>
      <c r="CT352" s="353"/>
      <c r="CU352" s="353"/>
      <c r="CV352" s="353"/>
      <c r="CW352" s="353"/>
      <c r="CX352" s="353"/>
      <c r="CY352" s="353"/>
      <c r="CZ352" s="353"/>
      <c r="DA352" s="353"/>
      <c r="DB352" s="353"/>
      <c r="DC352" s="353"/>
      <c r="DD352" s="353"/>
      <c r="DE352" s="353"/>
      <c r="DF352" s="353"/>
      <c r="DG352" s="353"/>
      <c r="DH352" s="353"/>
      <c r="DI352" s="353"/>
      <c r="DJ352" s="353"/>
      <c r="DK352" s="353"/>
      <c r="DL352" s="356"/>
    </row>
    <row r="353" spans="1:116" ht="13.8" hidden="1" thickBot="1">
      <c r="A353" s="56"/>
      <c r="B353" s="4"/>
      <c r="C353" s="56"/>
      <c r="D353" s="12" t="s">
        <v>1735</v>
      </c>
      <c r="E353" s="4"/>
      <c r="F353" s="4"/>
      <c r="G353" s="5"/>
      <c r="H353" s="4"/>
      <c r="I353" s="4"/>
      <c r="J353" s="4"/>
      <c r="K353" s="4"/>
      <c r="L353" s="4"/>
      <c r="M353" s="4"/>
      <c r="N353" s="4"/>
      <c r="O353" s="4"/>
      <c r="P353" s="4"/>
      <c r="Q353" s="4"/>
      <c r="R353" s="4"/>
      <c r="S353" s="4"/>
      <c r="T353" s="4"/>
      <c r="U353" s="4"/>
      <c r="V353" s="4"/>
      <c r="W353" s="4"/>
      <c r="X353" s="4"/>
      <c r="Y353" s="4"/>
      <c r="Z353" s="4"/>
      <c r="AA353" s="4">
        <f t="shared" ref="AA353:BF353" si="6">AA352*1350</f>
        <v>128925.00000000001</v>
      </c>
      <c r="AB353" s="4">
        <f t="shared" si="6"/>
        <v>229365.00000000006</v>
      </c>
      <c r="AC353" s="4">
        <f t="shared" si="6"/>
        <v>127980</v>
      </c>
      <c r="AD353" s="4">
        <f t="shared" si="6"/>
        <v>108270</v>
      </c>
      <c r="AE353" s="4">
        <f t="shared" si="6"/>
        <v>104355.00000000001</v>
      </c>
      <c r="AF353" s="4">
        <f t="shared" si="6"/>
        <v>165645.00000000003</v>
      </c>
      <c r="AG353" s="4">
        <f t="shared" si="6"/>
        <v>864540.00000000012</v>
      </c>
      <c r="AH353" s="4">
        <f t="shared" si="6"/>
        <v>42120.000000000007</v>
      </c>
      <c r="AI353" s="4">
        <f t="shared" si="6"/>
        <v>28620</v>
      </c>
      <c r="AJ353" s="4">
        <f t="shared" si="6"/>
        <v>30780</v>
      </c>
      <c r="AK353" s="4">
        <f t="shared" si="6"/>
        <v>27405</v>
      </c>
      <c r="AL353" s="4">
        <f t="shared" si="6"/>
        <v>128925</v>
      </c>
      <c r="AM353" s="4">
        <f t="shared" si="6"/>
        <v>25514.999999999996</v>
      </c>
      <c r="AN353" s="4">
        <f t="shared" si="6"/>
        <v>20520</v>
      </c>
      <c r="AO353" s="4">
        <f t="shared" si="6"/>
        <v>19035</v>
      </c>
      <c r="AP353" s="4">
        <f t="shared" si="6"/>
        <v>20520</v>
      </c>
      <c r="AQ353" s="4">
        <f t="shared" si="6"/>
        <v>22680</v>
      </c>
      <c r="AR353" s="4">
        <f t="shared" si="6"/>
        <v>108269.99999999999</v>
      </c>
      <c r="AS353" s="4">
        <f t="shared" si="6"/>
        <v>27405</v>
      </c>
      <c r="AT353" s="4">
        <f t="shared" si="6"/>
        <v>27405</v>
      </c>
      <c r="AU353" s="4">
        <f t="shared" si="6"/>
        <v>28755</v>
      </c>
      <c r="AV353" s="4">
        <f t="shared" si="6"/>
        <v>26055</v>
      </c>
      <c r="AW353" s="4">
        <f t="shared" si="6"/>
        <v>26055</v>
      </c>
      <c r="AX353" s="4">
        <f t="shared" si="6"/>
        <v>26189.999999999996</v>
      </c>
      <c r="AY353" s="4">
        <f t="shared" si="6"/>
        <v>26189.999999999996</v>
      </c>
      <c r="AZ353" s="4">
        <f t="shared" si="6"/>
        <v>20250</v>
      </c>
      <c r="BA353" s="4">
        <f t="shared" si="6"/>
        <v>10530.000000000002</v>
      </c>
      <c r="BB353" s="4">
        <f t="shared" si="6"/>
        <v>10530.000000000002</v>
      </c>
      <c r="BC353" s="4">
        <f t="shared" si="6"/>
        <v>229365.00000000006</v>
      </c>
      <c r="BD353" s="4">
        <f t="shared" si="6"/>
        <v>18765</v>
      </c>
      <c r="BE353" s="4">
        <f t="shared" si="6"/>
        <v>18765</v>
      </c>
      <c r="BF353" s="4">
        <f t="shared" si="6"/>
        <v>20655</v>
      </c>
      <c r="BG353" s="4">
        <f t="shared" ref="BG353:BY353" si="7">BG352*1350</f>
        <v>30914.999999999996</v>
      </c>
      <c r="BH353" s="4">
        <f t="shared" si="7"/>
        <v>18765</v>
      </c>
      <c r="BI353" s="4">
        <f t="shared" si="7"/>
        <v>24164.999999999996</v>
      </c>
      <c r="BJ353" s="4">
        <f t="shared" si="7"/>
        <v>33615</v>
      </c>
      <c r="BK353" s="4">
        <f t="shared" si="7"/>
        <v>165645.00000000003</v>
      </c>
      <c r="BL353" s="4">
        <f t="shared" si="7"/>
        <v>22139.999999999996</v>
      </c>
      <c r="BM353" s="4">
        <f t="shared" si="7"/>
        <v>23489.999999999996</v>
      </c>
      <c r="BN353" s="4">
        <f t="shared" si="7"/>
        <v>20385.000000000004</v>
      </c>
      <c r="BO353" s="4">
        <f t="shared" si="7"/>
        <v>19980</v>
      </c>
      <c r="BP353" s="4">
        <f t="shared" si="7"/>
        <v>18360</v>
      </c>
      <c r="BQ353" s="4">
        <f t="shared" si="7"/>
        <v>104355</v>
      </c>
      <c r="BR353" s="4">
        <f t="shared" si="7"/>
        <v>19845</v>
      </c>
      <c r="BS353" s="4">
        <f t="shared" si="7"/>
        <v>19980</v>
      </c>
      <c r="BT353" s="4">
        <f t="shared" si="7"/>
        <v>23220</v>
      </c>
      <c r="BU353" s="4">
        <f t="shared" si="7"/>
        <v>20655</v>
      </c>
      <c r="BV353" s="4">
        <f t="shared" si="7"/>
        <v>20925</v>
      </c>
      <c r="BW353" s="4">
        <f t="shared" si="7"/>
        <v>23355</v>
      </c>
      <c r="BX353" s="4">
        <f t="shared" si="7"/>
        <v>127980</v>
      </c>
      <c r="BY353" s="4">
        <f t="shared" si="7"/>
        <v>864540.00000000012</v>
      </c>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5"/>
    </row>
    <row r="354" spans="1:116" ht="13.8" hidden="1" thickBot="1">
      <c r="A354" s="313"/>
      <c r="B354" s="314"/>
      <c r="C354" s="313"/>
      <c r="D354" s="315" t="s">
        <v>642</v>
      </c>
      <c r="E354" s="314"/>
      <c r="F354" s="314"/>
      <c r="G354" s="316"/>
      <c r="H354" s="314"/>
      <c r="I354" s="314"/>
      <c r="J354" s="314"/>
      <c r="K354" s="314"/>
      <c r="L354" s="314"/>
      <c r="M354" s="314"/>
      <c r="N354" s="314"/>
      <c r="O354" s="314"/>
      <c r="P354" s="314"/>
      <c r="Q354" s="314"/>
      <c r="R354" s="314"/>
      <c r="S354" s="314"/>
      <c r="T354" s="314"/>
      <c r="U354" s="314"/>
      <c r="V354" s="314"/>
      <c r="W354" s="314"/>
      <c r="X354" s="314"/>
      <c r="Y354" s="314"/>
      <c r="Z354" s="314"/>
      <c r="AA354" s="314">
        <f t="shared" ref="AA354:BF354" si="8">AA348-AA353</f>
        <v>7917.9999999999854</v>
      </c>
      <c r="AB354" s="314">
        <f t="shared" si="8"/>
        <v>-2482.0000000000582</v>
      </c>
      <c r="AC354" s="314">
        <f t="shared" si="8"/>
        <v>1159</v>
      </c>
      <c r="AD354" s="314">
        <f t="shared" si="8"/>
        <v>22211</v>
      </c>
      <c r="AE354" s="314">
        <f t="shared" si="8"/>
        <v>-2686.0000000000146</v>
      </c>
      <c r="AF354" s="314">
        <f t="shared" si="8"/>
        <v>-2828.0000000000291</v>
      </c>
      <c r="AG354" s="314">
        <f t="shared" si="8"/>
        <v>-864540.00000000012</v>
      </c>
      <c r="AH354" s="314">
        <f t="shared" si="8"/>
        <v>557.99999999999272</v>
      </c>
      <c r="AI354" s="314">
        <f t="shared" si="8"/>
        <v>-884</v>
      </c>
      <c r="AJ354" s="314">
        <f t="shared" si="8"/>
        <v>7855</v>
      </c>
      <c r="AK354" s="314">
        <f t="shared" si="8"/>
        <v>189</v>
      </c>
      <c r="AL354" s="314">
        <f t="shared" si="8"/>
        <v>-128925</v>
      </c>
      <c r="AM354" s="314">
        <f t="shared" si="8"/>
        <v>10178.000000000004</v>
      </c>
      <c r="AN354" s="314">
        <f t="shared" si="8"/>
        <v>3066</v>
      </c>
      <c r="AO354" s="314">
        <f t="shared" si="8"/>
        <v>4549.25</v>
      </c>
      <c r="AP354" s="314">
        <f t="shared" si="8"/>
        <v>3521.25</v>
      </c>
      <c r="AQ354" s="314">
        <f t="shared" si="8"/>
        <v>897.25</v>
      </c>
      <c r="AR354" s="314">
        <f t="shared" si="8"/>
        <v>-108270.74999999999</v>
      </c>
      <c r="AS354" s="314">
        <f t="shared" si="8"/>
        <v>-5033.4285714285761</v>
      </c>
      <c r="AT354" s="314">
        <f t="shared" si="8"/>
        <v>-5250.4285714285725</v>
      </c>
      <c r="AU354" s="314">
        <f t="shared" si="8"/>
        <v>-6250.4285714285761</v>
      </c>
      <c r="AV354" s="314">
        <f t="shared" si="8"/>
        <v>-3900.4285714285725</v>
      </c>
      <c r="AW354" s="314">
        <f t="shared" si="8"/>
        <v>-3135.4285714285761</v>
      </c>
      <c r="AX354" s="314">
        <f t="shared" si="8"/>
        <v>-3487.4285714285725</v>
      </c>
      <c r="AY354" s="314">
        <f t="shared" si="8"/>
        <v>-3268.4285714285725</v>
      </c>
      <c r="AZ354" s="314">
        <f t="shared" si="8"/>
        <v>1777</v>
      </c>
      <c r="BA354" s="314">
        <f t="shared" si="8"/>
        <v>11496.999999999998</v>
      </c>
      <c r="BB354" s="314">
        <f t="shared" si="8"/>
        <v>14569.999999999998</v>
      </c>
      <c r="BC354" s="314">
        <f t="shared" si="8"/>
        <v>-229365.00000000006</v>
      </c>
      <c r="BD354" s="314">
        <f t="shared" si="8"/>
        <v>-1341</v>
      </c>
      <c r="BE354" s="314">
        <f t="shared" si="8"/>
        <v>-7340</v>
      </c>
      <c r="BF354" s="314">
        <f t="shared" si="8"/>
        <v>-5462</v>
      </c>
      <c r="BG354" s="314">
        <f t="shared" ref="BG354:BY354" si="9">BG348-BG353</f>
        <v>-30914.999999999996</v>
      </c>
      <c r="BH354" s="314">
        <f t="shared" si="9"/>
        <v>4163.5</v>
      </c>
      <c r="BI354" s="314">
        <f t="shared" si="9"/>
        <v>-1703.4999999999964</v>
      </c>
      <c r="BJ354" s="314">
        <f t="shared" si="9"/>
        <v>-15985</v>
      </c>
      <c r="BK354" s="314">
        <f t="shared" si="9"/>
        <v>-109890.00000000003</v>
      </c>
      <c r="BL354" s="314">
        <f t="shared" si="9"/>
        <v>23.000000000003638</v>
      </c>
      <c r="BM354" s="314">
        <f t="shared" si="9"/>
        <v>-1143.9999999999964</v>
      </c>
      <c r="BN354" s="314">
        <f t="shared" si="9"/>
        <v>-1331.6666666666679</v>
      </c>
      <c r="BO354" s="314">
        <f t="shared" si="9"/>
        <v>-926.66666666666424</v>
      </c>
      <c r="BP354" s="314">
        <f t="shared" si="9"/>
        <v>693.33333333333576</v>
      </c>
      <c r="BQ354" s="314">
        <f t="shared" si="9"/>
        <v>-104355</v>
      </c>
      <c r="BR354" s="314">
        <f t="shared" si="9"/>
        <v>4367.8600000000006</v>
      </c>
      <c r="BS354" s="314">
        <f t="shared" si="9"/>
        <v>-2331.8600000000006</v>
      </c>
      <c r="BT354" s="314">
        <f t="shared" si="9"/>
        <v>-6938.0833333333339</v>
      </c>
      <c r="BU354" s="314">
        <f t="shared" si="9"/>
        <v>-16113.083333333332</v>
      </c>
      <c r="BV354" s="314">
        <f t="shared" si="9"/>
        <v>-16383.083333333332</v>
      </c>
      <c r="BW354" s="314">
        <f t="shared" si="9"/>
        <v>-19073.75</v>
      </c>
      <c r="BX354" s="314">
        <f t="shared" si="9"/>
        <v>-74973</v>
      </c>
      <c r="BY354" s="314">
        <f t="shared" si="9"/>
        <v>-101023.25000000012</v>
      </c>
      <c r="BZ354" s="314"/>
      <c r="CA354" s="314"/>
      <c r="CB354" s="314"/>
      <c r="CC354" s="314"/>
      <c r="CD354" s="314"/>
      <c r="CE354" s="314"/>
      <c r="CF354" s="314"/>
      <c r="CG354" s="314"/>
      <c r="CH354" s="314"/>
      <c r="CI354" s="314"/>
      <c r="CJ354" s="314"/>
      <c r="CK354" s="314"/>
      <c r="CL354" s="314"/>
      <c r="CM354" s="314"/>
      <c r="CN354" s="314"/>
      <c r="CO354" s="314"/>
      <c r="CP354" s="314"/>
      <c r="CQ354" s="314"/>
      <c r="CR354" s="314"/>
      <c r="CS354" s="314"/>
      <c r="CT354" s="314"/>
      <c r="CU354" s="314"/>
      <c r="CV354" s="314"/>
      <c r="CW354" s="314"/>
      <c r="CX354" s="314"/>
      <c r="CY354" s="314"/>
      <c r="CZ354" s="314"/>
      <c r="DA354" s="314"/>
      <c r="DB354" s="314"/>
      <c r="DC354" s="314"/>
      <c r="DD354" s="314"/>
      <c r="DE354" s="314"/>
      <c r="DF354" s="314"/>
      <c r="DG354" s="314"/>
      <c r="DH354" s="314"/>
      <c r="DI354" s="314"/>
      <c r="DJ354" s="314"/>
      <c r="DK354" s="314"/>
      <c r="DL354" s="316"/>
    </row>
    <row r="355" spans="1:116" hidden="1"/>
    <row r="356" spans="1:116" hidden="1"/>
    <row r="357" spans="1:116" hidden="1">
      <c r="C357" s="41" t="s">
        <v>345</v>
      </c>
      <c r="D357" s="9" t="s">
        <v>1740</v>
      </c>
      <c r="E357" s="54"/>
      <c r="F357" s="9" t="s">
        <v>1338</v>
      </c>
      <c r="G357" s="9" t="s">
        <v>343</v>
      </c>
      <c r="H357" s="9" t="s">
        <v>1998</v>
      </c>
      <c r="I357" s="9" t="s">
        <v>1994</v>
      </c>
      <c r="J357" s="9" t="s">
        <v>1359</v>
      </c>
      <c r="K357" s="9" t="s">
        <v>1790</v>
      </c>
      <c r="L357" s="10" t="s">
        <v>1323</v>
      </c>
    </row>
    <row r="358" spans="1:116" hidden="1">
      <c r="C358" s="55"/>
      <c r="D358" s="69" t="s">
        <v>1215</v>
      </c>
      <c r="E358" s="4"/>
      <c r="F358" s="28">
        <f>'AT STOP cijfers'!F43</f>
        <v>53025</v>
      </c>
      <c r="G358" s="28"/>
      <c r="H358" s="28"/>
      <c r="I358" s="28"/>
      <c r="J358" s="28"/>
      <c r="K358" s="28"/>
      <c r="L358" s="58">
        <f t="shared" ref="L358:L376" si="10">SUM(F358:K358)</f>
        <v>53025</v>
      </c>
    </row>
    <row r="359" spans="1:116" hidden="1">
      <c r="C359" s="56"/>
      <c r="D359" s="4" t="s">
        <v>543</v>
      </c>
      <c r="E359" s="4"/>
      <c r="F359" s="28">
        <f>'BED STOP cijfers'!F44</f>
        <v>33476</v>
      </c>
      <c r="G359" s="28"/>
      <c r="H359" s="28"/>
      <c r="I359" s="28"/>
      <c r="J359" s="28">
        <f>'BED STOP cijfers'!J44</f>
        <v>400</v>
      </c>
      <c r="K359" s="28"/>
      <c r="L359" s="58">
        <f t="shared" si="10"/>
        <v>33876</v>
      </c>
    </row>
    <row r="360" spans="1:116" hidden="1">
      <c r="C360" s="56"/>
      <c r="D360" s="4" t="s">
        <v>544</v>
      </c>
      <c r="E360" s="4"/>
      <c r="F360" s="28"/>
      <c r="G360" s="28"/>
      <c r="H360" s="28"/>
      <c r="I360" s="28"/>
      <c r="J360" s="28"/>
      <c r="K360" s="28"/>
      <c r="L360" s="58">
        <f t="shared" si="10"/>
        <v>0</v>
      </c>
    </row>
    <row r="361" spans="1:116" hidden="1">
      <c r="C361" s="56"/>
      <c r="D361" s="4" t="s">
        <v>2160</v>
      </c>
      <c r="E361" s="4"/>
      <c r="F361" s="28"/>
      <c r="G361" s="28">
        <f>'DP STOP cijfers'!G51</f>
        <v>5484</v>
      </c>
      <c r="H361" s="28"/>
      <c r="I361" s="28"/>
      <c r="J361" s="28"/>
      <c r="K361" s="28">
        <f>'DP STOP cijfers'!K51</f>
        <v>120</v>
      </c>
      <c r="L361" s="58">
        <f t="shared" si="10"/>
        <v>5604</v>
      </c>
    </row>
    <row r="362" spans="1:116" hidden="1">
      <c r="C362" s="56"/>
      <c r="D362" s="4"/>
      <c r="E362" s="4"/>
      <c r="F362" s="28"/>
      <c r="G362" s="28"/>
      <c r="H362" s="28"/>
      <c r="I362" s="28"/>
      <c r="J362" s="28"/>
      <c r="K362" s="28"/>
      <c r="L362" s="58">
        <f t="shared" si="10"/>
        <v>0</v>
      </c>
    </row>
    <row r="363" spans="1:116" hidden="1">
      <c r="C363" s="56"/>
      <c r="D363" s="4"/>
      <c r="E363" s="4"/>
      <c r="F363" s="28"/>
      <c r="G363" s="28"/>
      <c r="H363" s="28"/>
      <c r="I363" s="28"/>
      <c r="J363" s="28"/>
      <c r="K363" s="28"/>
      <c r="L363" s="58">
        <f t="shared" si="10"/>
        <v>0</v>
      </c>
    </row>
    <row r="364" spans="1:116" hidden="1">
      <c r="C364" s="56"/>
      <c r="D364" s="4"/>
      <c r="E364" s="4"/>
      <c r="F364" s="28"/>
      <c r="G364" s="28"/>
      <c r="H364" s="28"/>
      <c r="I364" s="28"/>
      <c r="J364" s="28"/>
      <c r="K364" s="28"/>
      <c r="L364" s="58">
        <f t="shared" si="10"/>
        <v>0</v>
      </c>
    </row>
    <row r="365" spans="1:116" hidden="1">
      <c r="C365" s="56"/>
      <c r="D365" s="4" t="s">
        <v>2032</v>
      </c>
      <c r="E365" s="4"/>
      <c r="F365" s="28">
        <f>'HAP STOP cijfers'!F52</f>
        <v>186901</v>
      </c>
      <c r="G365" s="28"/>
      <c r="H365" s="28"/>
      <c r="I365" s="28"/>
      <c r="J365" s="28">
        <f>'HAP STOP cijfers'!J52</f>
        <v>16500</v>
      </c>
      <c r="K365" s="28"/>
      <c r="L365" s="58">
        <f t="shared" si="10"/>
        <v>203401</v>
      </c>
    </row>
    <row r="366" spans="1:116" hidden="1">
      <c r="C366" s="56"/>
      <c r="D366" s="4"/>
      <c r="E366" s="4"/>
      <c r="F366" s="28"/>
      <c r="G366" s="28"/>
      <c r="H366" s="28"/>
      <c r="I366" s="28"/>
      <c r="J366" s="28"/>
      <c r="K366" s="28"/>
      <c r="L366" s="58">
        <f t="shared" si="10"/>
        <v>0</v>
      </c>
    </row>
    <row r="367" spans="1:116" hidden="1">
      <c r="C367" s="56"/>
      <c r="D367" s="4"/>
      <c r="E367" s="4"/>
      <c r="F367" s="28"/>
      <c r="G367" s="28"/>
      <c r="H367" s="28"/>
      <c r="I367" s="28"/>
      <c r="J367" s="28"/>
      <c r="K367" s="28"/>
      <c r="L367" s="58">
        <f t="shared" si="10"/>
        <v>0</v>
      </c>
    </row>
    <row r="368" spans="1:116" hidden="1">
      <c r="C368" s="56"/>
      <c r="D368" s="4"/>
      <c r="E368" s="4"/>
      <c r="F368" s="28"/>
      <c r="G368" s="28"/>
      <c r="H368" s="28"/>
      <c r="I368" s="28"/>
      <c r="J368" s="28"/>
      <c r="K368" s="28"/>
      <c r="L368" s="58">
        <f t="shared" si="10"/>
        <v>0</v>
      </c>
    </row>
    <row r="369" spans="3:17" hidden="1">
      <c r="C369" s="56"/>
      <c r="D369" s="4"/>
      <c r="E369" s="4"/>
      <c r="F369" s="28"/>
      <c r="G369" s="28"/>
      <c r="H369" s="28"/>
      <c r="I369" s="28"/>
      <c r="J369" s="28"/>
      <c r="K369" s="28"/>
      <c r="L369" s="58">
        <f t="shared" si="10"/>
        <v>0</v>
      </c>
    </row>
    <row r="370" spans="3:17" hidden="1">
      <c r="C370" s="56"/>
      <c r="D370" s="4"/>
      <c r="E370" s="4"/>
      <c r="F370" s="28"/>
      <c r="G370" s="28"/>
      <c r="H370" s="28"/>
      <c r="I370" s="28"/>
      <c r="J370" s="28"/>
      <c r="K370" s="28"/>
      <c r="L370" s="58">
        <f t="shared" si="10"/>
        <v>0</v>
      </c>
    </row>
    <row r="371" spans="3:17" hidden="1">
      <c r="C371" s="56"/>
      <c r="D371" s="4"/>
      <c r="E371" s="4"/>
      <c r="F371" s="28"/>
      <c r="G371" s="28"/>
      <c r="H371" s="28"/>
      <c r="I371" s="28"/>
      <c r="J371" s="28"/>
      <c r="K371" s="28"/>
      <c r="L371" s="58">
        <f t="shared" si="10"/>
        <v>0</v>
      </c>
    </row>
    <row r="372" spans="3:17" hidden="1">
      <c r="C372" s="56"/>
      <c r="D372" s="4"/>
      <c r="E372" s="4"/>
      <c r="F372" s="28"/>
      <c r="G372" s="28"/>
      <c r="H372" s="28"/>
      <c r="I372" s="28"/>
      <c r="J372" s="28"/>
      <c r="K372" s="28"/>
      <c r="L372" s="58">
        <f t="shared" si="10"/>
        <v>0</v>
      </c>
    </row>
    <row r="373" spans="3:17" hidden="1">
      <c r="C373" s="56"/>
      <c r="D373" s="4"/>
      <c r="E373" s="4"/>
      <c r="F373" s="28"/>
      <c r="G373" s="28"/>
      <c r="H373" s="28"/>
      <c r="I373" s="28"/>
      <c r="J373" s="28"/>
      <c r="K373" s="28"/>
      <c r="L373" s="58">
        <f t="shared" si="10"/>
        <v>0</v>
      </c>
    </row>
    <row r="374" spans="3:17" hidden="1">
      <c r="C374" s="56"/>
      <c r="D374" s="4"/>
      <c r="E374" s="4"/>
      <c r="F374" s="28"/>
      <c r="G374" s="28"/>
      <c r="H374" s="28"/>
      <c r="I374" s="28"/>
      <c r="J374" s="28"/>
      <c r="K374" s="28"/>
      <c r="L374" s="58">
        <f t="shared" si="10"/>
        <v>0</v>
      </c>
    </row>
    <row r="375" spans="3:17" hidden="1">
      <c r="C375" s="56"/>
      <c r="D375" s="12" t="s">
        <v>1339</v>
      </c>
      <c r="E375" s="4"/>
      <c r="F375" s="59">
        <f t="shared" ref="F375:K375" si="11">SUM(F358:F374)</f>
        <v>273402</v>
      </c>
      <c r="G375" s="59">
        <f t="shared" si="11"/>
        <v>5484</v>
      </c>
      <c r="H375" s="59">
        <f t="shared" si="11"/>
        <v>0</v>
      </c>
      <c r="I375" s="59">
        <f t="shared" si="11"/>
        <v>0</v>
      </c>
      <c r="J375" s="59">
        <f t="shared" si="11"/>
        <v>16900</v>
      </c>
      <c r="K375" s="59">
        <f t="shared" si="11"/>
        <v>120</v>
      </c>
      <c r="L375" s="58">
        <f t="shared" si="10"/>
        <v>295906</v>
      </c>
    </row>
    <row r="376" spans="3:17" hidden="1">
      <c r="C376" s="56"/>
      <c r="D376" s="43" t="s">
        <v>1341</v>
      </c>
      <c r="E376" s="43"/>
      <c r="F376" s="39"/>
      <c r="G376" s="39"/>
      <c r="H376" s="39"/>
      <c r="I376" s="39"/>
      <c r="J376" s="39"/>
      <c r="K376" s="39"/>
      <c r="L376" s="66">
        <f t="shared" si="10"/>
        <v>0</v>
      </c>
    </row>
    <row r="377" spans="3:17" ht="13.8" hidden="1" thickBot="1">
      <c r="C377" s="57"/>
      <c r="D377" s="44" t="s">
        <v>348</v>
      </c>
      <c r="E377" s="6"/>
      <c r="F377" s="64">
        <f t="shared" ref="F377:L377" si="12">F375-F376</f>
        <v>273402</v>
      </c>
      <c r="G377" s="64">
        <f t="shared" si="12"/>
        <v>5484</v>
      </c>
      <c r="H377" s="64">
        <f t="shared" si="12"/>
        <v>0</v>
      </c>
      <c r="I377" s="64">
        <f t="shared" si="12"/>
        <v>0</v>
      </c>
      <c r="J377" s="64">
        <f t="shared" si="12"/>
        <v>16900</v>
      </c>
      <c r="K377" s="64">
        <f t="shared" si="12"/>
        <v>120</v>
      </c>
      <c r="L377" s="64">
        <f t="shared" si="12"/>
        <v>295906</v>
      </c>
    </row>
    <row r="378" spans="3:17" hidden="1"/>
    <row r="379" spans="3:17" hidden="1">
      <c r="C379" s="41" t="s">
        <v>349</v>
      </c>
      <c r="D379" s="9" t="s">
        <v>351</v>
      </c>
      <c r="E379" s="9" t="s">
        <v>350</v>
      </c>
      <c r="F379" s="54"/>
      <c r="G379" s="54"/>
    </row>
    <row r="380" spans="3:17" ht="13.8" hidden="1">
      <c r="C380" s="524" t="s">
        <v>1215</v>
      </c>
      <c r="D380" s="4" t="s">
        <v>1224</v>
      </c>
      <c r="E380" s="70">
        <f>'AT STOP cijfers'!E48</f>
        <v>335000</v>
      </c>
      <c r="F380" s="4"/>
      <c r="G380" s="4"/>
      <c r="H380" s="4"/>
      <c r="I380" s="4"/>
      <c r="J380" s="4"/>
      <c r="K380" s="4"/>
      <c r="L380" s="4"/>
      <c r="M380" s="4"/>
      <c r="N380" s="4"/>
      <c r="O380" s="4"/>
      <c r="P380" s="4"/>
      <c r="Q380" s="5"/>
    </row>
    <row r="381" spans="3:17" ht="14.4" hidden="1" thickBot="1">
      <c r="C381" s="524" t="s">
        <v>1215</v>
      </c>
      <c r="D381" s="71" t="s">
        <v>1225</v>
      </c>
      <c r="E381" s="61">
        <f>'AT STOP cijfers'!E49</f>
        <v>110000</v>
      </c>
      <c r="F381" s="4"/>
      <c r="G381" s="4"/>
      <c r="H381" s="4"/>
      <c r="I381" s="4"/>
      <c r="J381" s="4"/>
      <c r="K381" s="4"/>
      <c r="L381" s="4"/>
      <c r="M381" s="4"/>
      <c r="N381" s="4"/>
      <c r="O381" s="4"/>
      <c r="P381" s="4"/>
      <c r="Q381" s="5"/>
    </row>
    <row r="382" spans="3:17" ht="14.4" hidden="1" thickBot="1">
      <c r="C382" s="57"/>
      <c r="D382" s="6"/>
      <c r="E382" s="311"/>
      <c r="F382" s="312"/>
      <c r="G382" s="312"/>
    </row>
    <row r="383" spans="3:17" hidden="1"/>
    <row r="384" spans="3:17"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sheetData>
  <autoFilter ref="A1:IV35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7" showButton="0"/>
    <filterColumn colId="18" showButton="0"/>
    <filterColumn colId="19" showButton="0"/>
    <filterColumn colId="20" showButton="0"/>
    <filterColumn colId="21" showButton="0"/>
    <filterColumn colId="22" showButton="0"/>
    <filterColumn colId="23" showButton="0"/>
  </autoFilter>
  <mergeCells count="2">
    <mergeCell ref="H1:P1"/>
    <mergeCell ref="R1:Y1"/>
  </mergeCells>
  <phoneticPr fontId="3" type="noConversion"/>
  <conditionalFormatting sqref="F377:L377 H350:AG350">
    <cfRule type="cellIs" dxfId="171" priority="1" stopIfTrue="1" operator="equal">
      <formula>0</formula>
    </cfRule>
    <cfRule type="cellIs" dxfId="170" priority="2" stopIfTrue="1" operator="notEqual">
      <formula>0</formula>
    </cfRule>
  </conditionalFormatting>
  <conditionalFormatting sqref="AA354:BY354">
    <cfRule type="cellIs" dxfId="169" priority="3" stopIfTrue="1" operator="equal">
      <formula>0</formula>
    </cfRule>
    <cfRule type="cellIs" dxfId="168" priority="4" stopIfTrue="1" operator="lessThan">
      <formula>0</formula>
    </cfRule>
    <cfRule type="cellIs" dxfId="167" priority="5" stopIfTrue="1" operator="greaterThan">
      <formula>0</formula>
    </cfRule>
  </conditionalFormatting>
  <conditionalFormatting sqref="BY133:BY347 BY3:BY109">
    <cfRule type="cellIs" dxfId="166" priority="6" stopIfTrue="1" operator="equal">
      <formula>T3</formula>
    </cfRule>
    <cfRule type="cellIs" dxfId="165" priority="7" stopIfTrue="1" operator="notEqual">
      <formula>T3</formula>
    </cfRule>
  </conditionalFormatting>
  <conditionalFormatting sqref="BY110:BY132">
    <cfRule type="cellIs" dxfId="164" priority="8" stopIfTrue="1" operator="equal">
      <formula>$T$3</formula>
    </cfRule>
    <cfRule type="cellIs" dxfId="163" priority="9" stopIfTrue="1" operator="notEqual">
      <formula>$T$3</formula>
    </cfRule>
  </conditionalFormatting>
  <conditionalFormatting sqref="CL3:CL347">
    <cfRule type="cellIs" dxfId="162" priority="10" stopIfTrue="1" operator="equal">
      <formula>BY3</formula>
    </cfRule>
    <cfRule type="cellIs" dxfId="161" priority="11" stopIfTrue="1" operator="notEqual">
      <formula>BY3</formula>
    </cfRule>
  </conditionalFormatting>
  <conditionalFormatting sqref="BQ3:BQ347 AR3:AR347 BC3:BC347 BK3:BK347 BX3:BX347 AG3:AG347 AL3:AL347">
    <cfRule type="cellIs" dxfId="160" priority="12" stopIfTrue="1" operator="equal">
      <formula>0</formula>
    </cfRule>
    <cfRule type="cellIs" dxfId="159" priority="13" stopIfTrue="1" operator="notEqual">
      <formula>0</formula>
    </cfRule>
  </conditionalFormatting>
  <conditionalFormatting sqref="Z3:Z347">
    <cfRule type="cellIs" dxfId="158" priority="14" stopIfTrue="1" operator="equal">
      <formula>Q3</formula>
    </cfRule>
    <cfRule type="cellIs" dxfId="157" priority="15" stopIfTrue="1" operator="notEqual">
      <formula>Q3</formula>
    </cfRule>
  </conditionalFormatting>
  <pageMargins left="0.19685039370078741" right="0.19685039370078741" top="0.19685039370078741" bottom="0.19685039370078741" header="0.51181102362204722" footer="0.51181102362204722"/>
  <pageSetup paperSize="8" scale="76" orientation="landscape" r:id="rId1"/>
  <headerFooter alignWithMargins="0"/>
  <colBreaks count="1" manualBreakCount="1">
    <brk id="62" max="1048575" man="1"/>
  </colBreaks>
  <legacyDrawing r:id="rId2"/>
</worksheet>
</file>

<file path=xl/worksheets/sheet9.xml><?xml version="1.0" encoding="utf-8"?>
<worksheet xmlns="http://schemas.openxmlformats.org/spreadsheetml/2006/main" xmlns:r="http://schemas.openxmlformats.org/officeDocument/2006/relationships">
  <sheetPr filterMode="1"/>
  <dimension ref="A1:DL402"/>
  <sheetViews>
    <sheetView zoomScale="75" workbookViewId="0">
      <pane xSplit="7" ySplit="2" topLeftCell="H14" activePane="bottomRight" state="frozen"/>
      <selection activeCell="A2" activeCellId="1" sqref="A2:IV2 A2:IV2"/>
      <selection pane="topRight" activeCell="A2" activeCellId="1" sqref="A2:IV2 A2:IV2"/>
      <selection pane="bottomLeft" activeCell="A2" activeCellId="1" sqref="A2:IV2 A2:IV2"/>
      <selection pane="bottomRight" activeCell="C80" sqref="C80"/>
    </sheetView>
  </sheetViews>
  <sheetFormatPr defaultColWidth="9.109375" defaultRowHeight="13.2"/>
  <cols>
    <col min="1" max="1" width="9.109375" style="8"/>
    <col min="2" max="2" width="11.5546875" style="8" bestFit="1" customWidth="1"/>
    <col min="3" max="3" width="19.33203125" style="8" customWidth="1"/>
    <col min="4" max="4" width="24.33203125" style="8" customWidth="1"/>
    <col min="5" max="5" width="31.33203125" style="8" customWidth="1"/>
    <col min="6" max="6" width="12.5546875" style="8" bestFit="1" customWidth="1"/>
    <col min="7" max="7" width="15.5546875" style="8" customWidth="1"/>
    <col min="8" max="8" width="10" style="8" bestFit="1" customWidth="1"/>
    <col min="9" max="11" width="11" style="8" customWidth="1"/>
    <col min="12" max="12" width="9.109375" style="8" bestFit="1"/>
    <col min="13" max="16" width="0" style="8" hidden="1" customWidth="1"/>
    <col min="17" max="20" width="9.109375" style="8"/>
    <col min="21" max="25" width="0" style="8" hidden="1" customWidth="1"/>
    <col min="26" max="32" width="9.109375" style="8"/>
    <col min="33" max="33" width="10.109375" style="8" customWidth="1"/>
    <col min="34" max="37" width="15.44140625" style="8" customWidth="1"/>
    <col min="38" max="38" width="10.109375" style="8" customWidth="1"/>
    <col min="39" max="43" width="15.44140625" style="8" customWidth="1"/>
    <col min="44" max="44" width="10.109375" style="8" customWidth="1"/>
    <col min="45" max="54" width="15.44140625" style="8" customWidth="1"/>
    <col min="55" max="55" width="10.109375" style="8" customWidth="1"/>
    <col min="56" max="62" width="15.44140625" style="8" customWidth="1"/>
    <col min="63" max="63" width="10.109375" style="8" customWidth="1"/>
    <col min="64" max="68" width="15.44140625" style="8" customWidth="1"/>
    <col min="69" max="69" width="10.109375" style="8" customWidth="1"/>
    <col min="70" max="75" width="15.44140625" style="8" customWidth="1"/>
    <col min="76" max="76" width="10.109375" style="8" customWidth="1"/>
    <col min="77" max="16384" width="9.109375" style="8"/>
  </cols>
  <sheetData>
    <row r="1" spans="1:116" s="13" customFormat="1">
      <c r="C1" s="30" t="s">
        <v>1735</v>
      </c>
      <c r="H1" s="833" t="s">
        <v>1736</v>
      </c>
      <c r="I1" s="833"/>
      <c r="J1" s="833"/>
      <c r="K1" s="833"/>
      <c r="L1" s="833"/>
      <c r="M1" s="833"/>
      <c r="N1" s="833"/>
      <c r="O1" s="833"/>
      <c r="P1" s="833"/>
      <c r="Q1" s="31"/>
      <c r="R1" s="834" t="s">
        <v>1737</v>
      </c>
      <c r="S1" s="834"/>
      <c r="T1" s="834"/>
      <c r="U1" s="834"/>
      <c r="V1" s="834"/>
      <c r="W1" s="834"/>
      <c r="X1" s="834"/>
      <c r="Y1" s="834"/>
      <c r="Z1" s="32"/>
      <c r="AA1" s="260"/>
      <c r="AB1" s="260"/>
      <c r="AC1" s="260"/>
      <c r="AD1" s="260"/>
      <c r="AE1" s="260"/>
      <c r="AF1" s="260"/>
      <c r="AG1" s="268"/>
      <c r="AH1" s="33"/>
      <c r="AI1" s="33"/>
      <c r="AJ1" s="33"/>
      <c r="AK1" s="33"/>
      <c r="AL1" s="268"/>
      <c r="AM1" s="33"/>
      <c r="AN1" s="33"/>
      <c r="AO1" s="33"/>
      <c r="AP1" s="33"/>
      <c r="AQ1" s="33"/>
      <c r="AR1" s="268"/>
      <c r="AS1" s="33"/>
      <c r="AT1" s="33"/>
      <c r="AU1" s="33"/>
      <c r="AV1" s="33"/>
      <c r="AW1" s="33"/>
      <c r="AX1" s="33"/>
      <c r="AY1" s="33"/>
      <c r="AZ1" s="33"/>
      <c r="BA1" s="33"/>
      <c r="BB1" s="33"/>
      <c r="BC1" s="268"/>
      <c r="BD1" s="33"/>
      <c r="BE1" s="33"/>
      <c r="BF1" s="33"/>
      <c r="BG1" s="33"/>
      <c r="BH1" s="33"/>
      <c r="BI1" s="33"/>
      <c r="BJ1" s="33"/>
      <c r="BK1" s="268"/>
      <c r="BL1" s="33"/>
      <c r="BM1" s="33"/>
      <c r="BN1" s="33"/>
      <c r="BO1" s="33"/>
      <c r="BP1" s="33"/>
      <c r="BQ1" s="268"/>
      <c r="BR1" s="34" t="s">
        <v>1342</v>
      </c>
      <c r="BS1" s="35"/>
      <c r="BT1" s="35"/>
      <c r="BU1" s="35"/>
      <c r="BV1" s="35"/>
      <c r="BW1" s="35"/>
      <c r="BX1" s="269"/>
      <c r="BY1" s="270"/>
      <c r="BZ1" s="2"/>
      <c r="CA1" s="2"/>
      <c r="CB1" s="2"/>
      <c r="CC1" s="2"/>
      <c r="CD1" s="2"/>
      <c r="CE1" s="1" t="s">
        <v>1735</v>
      </c>
      <c r="CF1" s="2"/>
      <c r="CG1" s="2"/>
      <c r="CH1" s="2"/>
      <c r="CI1" s="2"/>
      <c r="CJ1" s="2"/>
      <c r="CK1" s="2"/>
      <c r="CL1" s="272"/>
      <c r="CM1" s="36"/>
      <c r="CN1" s="36"/>
      <c r="CO1" s="36"/>
      <c r="CP1" s="36"/>
      <c r="CQ1" s="36"/>
      <c r="CR1" s="37" t="s">
        <v>1343</v>
      </c>
      <c r="CS1" s="36"/>
      <c r="CT1" s="36"/>
      <c r="CU1" s="36"/>
      <c r="CV1" s="36"/>
      <c r="CW1" s="36"/>
      <c r="CX1" s="36"/>
      <c r="CY1" s="36"/>
      <c r="CZ1" s="38"/>
      <c r="DA1" s="38"/>
      <c r="DB1" s="38"/>
      <c r="DC1" s="38"/>
      <c r="DD1" s="38"/>
      <c r="DE1" s="38"/>
      <c r="DF1" s="39" t="s">
        <v>1738</v>
      </c>
      <c r="DG1" s="38"/>
      <c r="DH1" s="38"/>
      <c r="DI1" s="38"/>
      <c r="DJ1" s="38"/>
      <c r="DK1" s="38"/>
      <c r="DL1" s="38"/>
    </row>
    <row r="2" spans="1:116" s="396" customFormat="1" ht="72.75" hidden="1" customHeight="1" thickBot="1">
      <c r="A2" s="376" t="s">
        <v>1739</v>
      </c>
      <c r="B2" s="377" t="s">
        <v>346</v>
      </c>
      <c r="C2" s="378" t="s">
        <v>1740</v>
      </c>
      <c r="D2" s="379" t="s">
        <v>1741</v>
      </c>
      <c r="E2" s="379" t="s">
        <v>1319</v>
      </c>
      <c r="F2" s="379" t="s">
        <v>1320</v>
      </c>
      <c r="G2" s="380" t="s">
        <v>1788</v>
      </c>
      <c r="H2" s="378" t="s">
        <v>1321</v>
      </c>
      <c r="I2" s="379" t="s">
        <v>1789</v>
      </c>
      <c r="J2" s="379" t="s">
        <v>1322</v>
      </c>
      <c r="K2" s="379" t="s">
        <v>1581</v>
      </c>
      <c r="L2" s="379" t="s">
        <v>1582</v>
      </c>
      <c r="M2" s="379" t="s">
        <v>1590</v>
      </c>
      <c r="N2" s="379" t="s">
        <v>1573</v>
      </c>
      <c r="O2" s="379" t="s">
        <v>1591</v>
      </c>
      <c r="P2" s="379" t="s">
        <v>1743</v>
      </c>
      <c r="Q2" s="381" t="s">
        <v>1323</v>
      </c>
      <c r="R2" s="382" t="s">
        <v>1324</v>
      </c>
      <c r="S2" s="382" t="s">
        <v>1325</v>
      </c>
      <c r="T2" s="382" t="s">
        <v>1583</v>
      </c>
      <c r="U2" s="382" t="s">
        <v>1584</v>
      </c>
      <c r="V2" s="382" t="s">
        <v>1585</v>
      </c>
      <c r="W2" s="382" t="s">
        <v>2024</v>
      </c>
      <c r="X2" s="382" t="s">
        <v>1586</v>
      </c>
      <c r="Y2" s="382" t="s">
        <v>1587</v>
      </c>
      <c r="Z2" s="383" t="s">
        <v>1323</v>
      </c>
      <c r="AA2" s="384" t="s">
        <v>1916</v>
      </c>
      <c r="AB2" s="385" t="s">
        <v>1340</v>
      </c>
      <c r="AC2" s="385" t="s">
        <v>1588</v>
      </c>
      <c r="AD2" s="385" t="s">
        <v>493</v>
      </c>
      <c r="AE2" s="385" t="s">
        <v>550</v>
      </c>
      <c r="AF2" s="385" t="s">
        <v>1589</v>
      </c>
      <c r="AG2" s="386" t="s">
        <v>1781</v>
      </c>
      <c r="AH2" s="397" t="s">
        <v>1746</v>
      </c>
      <c r="AI2" s="397" t="s">
        <v>1744</v>
      </c>
      <c r="AJ2" s="397" t="s">
        <v>1777</v>
      </c>
      <c r="AK2" s="397" t="s">
        <v>1755</v>
      </c>
      <c r="AL2" s="386" t="s">
        <v>1780</v>
      </c>
      <c r="AM2" s="397" t="s">
        <v>1770</v>
      </c>
      <c r="AN2" s="397" t="s">
        <v>1764</v>
      </c>
      <c r="AO2" s="397" t="s">
        <v>1767</v>
      </c>
      <c r="AP2" s="397" t="s">
        <v>1773</v>
      </c>
      <c r="AQ2" s="397" t="s">
        <v>1769</v>
      </c>
      <c r="AR2" s="386" t="s">
        <v>1782</v>
      </c>
      <c r="AS2" s="397" t="s">
        <v>1756</v>
      </c>
      <c r="AT2" s="397" t="s">
        <v>1757</v>
      </c>
      <c r="AU2" s="397" t="s">
        <v>1758</v>
      </c>
      <c r="AV2" s="397" t="s">
        <v>1759</v>
      </c>
      <c r="AW2" s="397" t="s">
        <v>1760</v>
      </c>
      <c r="AX2" s="397" t="s">
        <v>1761</v>
      </c>
      <c r="AY2" s="397" t="s">
        <v>1762</v>
      </c>
      <c r="AZ2" s="397" t="s">
        <v>1763</v>
      </c>
      <c r="BA2" s="397" t="s">
        <v>1778</v>
      </c>
      <c r="BB2" s="397" t="s">
        <v>1779</v>
      </c>
      <c r="BC2" s="386" t="s">
        <v>1783</v>
      </c>
      <c r="BD2" s="397" t="s">
        <v>1747</v>
      </c>
      <c r="BE2" s="397" t="s">
        <v>1749</v>
      </c>
      <c r="BF2" s="397" t="s">
        <v>1751</v>
      </c>
      <c r="BG2" s="397" t="s">
        <v>1753</v>
      </c>
      <c r="BH2" s="397" t="s">
        <v>1748</v>
      </c>
      <c r="BI2" s="397" t="s">
        <v>1750</v>
      </c>
      <c r="BJ2" s="397" t="s">
        <v>1752</v>
      </c>
      <c r="BK2" s="386" t="s">
        <v>1784</v>
      </c>
      <c r="BL2" s="397" t="s">
        <v>1754</v>
      </c>
      <c r="BM2" s="397" t="s">
        <v>1745</v>
      </c>
      <c r="BN2" s="397" t="s">
        <v>643</v>
      </c>
      <c r="BO2" s="397" t="s">
        <v>1776</v>
      </c>
      <c r="BP2" s="397" t="s">
        <v>1775</v>
      </c>
      <c r="BQ2" s="386" t="s">
        <v>1785</v>
      </c>
      <c r="BR2" s="397" t="s">
        <v>1765</v>
      </c>
      <c r="BS2" s="397" t="s">
        <v>1771</v>
      </c>
      <c r="BT2" s="397" t="s">
        <v>1766</v>
      </c>
      <c r="BU2" s="397" t="s">
        <v>1772</v>
      </c>
      <c r="BV2" s="397" t="s">
        <v>1768</v>
      </c>
      <c r="BW2" s="397" t="s">
        <v>1774</v>
      </c>
      <c r="BX2" s="386" t="s">
        <v>1786</v>
      </c>
      <c r="BY2" s="398" t="s">
        <v>1787</v>
      </c>
      <c r="BZ2" s="399" t="s">
        <v>1326</v>
      </c>
      <c r="CA2" s="399" t="s">
        <v>1327</v>
      </c>
      <c r="CB2" s="399" t="s">
        <v>1328</v>
      </c>
      <c r="CC2" s="399" t="s">
        <v>1329</v>
      </c>
      <c r="CD2" s="399" t="s">
        <v>1330</v>
      </c>
      <c r="CE2" s="399" t="s">
        <v>1331</v>
      </c>
      <c r="CF2" s="399" t="s">
        <v>1332</v>
      </c>
      <c r="CG2" s="399" t="s">
        <v>1333</v>
      </c>
      <c r="CH2" s="399" t="s">
        <v>1334</v>
      </c>
      <c r="CI2" s="399" t="s">
        <v>1335</v>
      </c>
      <c r="CJ2" s="399" t="s">
        <v>1336</v>
      </c>
      <c r="CK2" s="399" t="s">
        <v>1337</v>
      </c>
      <c r="CL2" s="400" t="s">
        <v>1323</v>
      </c>
      <c r="CM2" s="401" t="s">
        <v>1326</v>
      </c>
      <c r="CN2" s="401" t="s">
        <v>1327</v>
      </c>
      <c r="CO2" s="401" t="s">
        <v>1328</v>
      </c>
      <c r="CP2" s="401" t="s">
        <v>1329</v>
      </c>
      <c r="CQ2" s="401" t="s">
        <v>1330</v>
      </c>
      <c r="CR2" s="401" t="s">
        <v>1331</v>
      </c>
      <c r="CS2" s="401" t="s">
        <v>1332</v>
      </c>
      <c r="CT2" s="401" t="s">
        <v>1333</v>
      </c>
      <c r="CU2" s="401" t="s">
        <v>1334</v>
      </c>
      <c r="CV2" s="401" t="s">
        <v>1335</v>
      </c>
      <c r="CW2" s="401" t="s">
        <v>1336</v>
      </c>
      <c r="CX2" s="401" t="s">
        <v>1337</v>
      </c>
      <c r="CY2" s="402" t="s">
        <v>1323</v>
      </c>
      <c r="CZ2" s="403" t="s">
        <v>1326</v>
      </c>
      <c r="DA2" s="404" t="s">
        <v>1327</v>
      </c>
      <c r="DB2" s="404" t="s">
        <v>1328</v>
      </c>
      <c r="DC2" s="404" t="s">
        <v>1329</v>
      </c>
      <c r="DD2" s="404" t="s">
        <v>1330</v>
      </c>
      <c r="DE2" s="404" t="s">
        <v>1331</v>
      </c>
      <c r="DF2" s="404" t="s">
        <v>1332</v>
      </c>
      <c r="DG2" s="404" t="s">
        <v>1333</v>
      </c>
      <c r="DH2" s="404" t="s">
        <v>1334</v>
      </c>
      <c r="DI2" s="404" t="s">
        <v>1335</v>
      </c>
      <c r="DJ2" s="404" t="s">
        <v>1336</v>
      </c>
      <c r="DK2" s="404" t="s">
        <v>1337</v>
      </c>
      <c r="DL2" s="405" t="s">
        <v>1323</v>
      </c>
    </row>
    <row r="3" spans="1:116" hidden="1">
      <c r="A3" s="52">
        <f>'AT STOP cijfers'!A3</f>
        <v>0</v>
      </c>
      <c r="B3" s="48" t="str">
        <f>'AT STOP cijfers'!B3</f>
        <v>ABNT/ABNA/ABNK</v>
      </c>
      <c r="C3" s="54" t="str">
        <f>'AT STOP cijfers'!C3</f>
        <v>Alcohol &amp; tabak</v>
      </c>
      <c r="D3" s="54" t="str">
        <f>'AT STOP cijfers'!D3</f>
        <v>A&amp;T Alcohol VWS</v>
      </c>
      <c r="E3" s="54" t="str">
        <f>'AT STOP cijfers'!E3</f>
        <v>Handhaving DHW</v>
      </c>
      <c r="F3" s="60" t="str">
        <f>'AT STOP cijfers'!F3</f>
        <v>VWS</v>
      </c>
      <c r="G3" s="54">
        <f>'AT STOP cijfers'!G3</f>
        <v>0</v>
      </c>
      <c r="H3" s="21">
        <f>'AT STOP cijfers'!H3</f>
        <v>1000</v>
      </c>
      <c r="I3" s="14">
        <f>'AT STOP cijfers'!I3</f>
        <v>0</v>
      </c>
      <c r="J3" s="14">
        <f>'AT STOP cijfers'!J3</f>
        <v>100</v>
      </c>
      <c r="K3" s="14">
        <f>'AT STOP cijfers'!K3</f>
        <v>0</v>
      </c>
      <c r="L3" s="14">
        <f>'AT STOP cijfers'!L3</f>
        <v>200</v>
      </c>
      <c r="M3" s="14">
        <f>'AT STOP cijfers'!M3</f>
        <v>0</v>
      </c>
      <c r="N3" s="14">
        <f>'AT STOP cijfers'!N3</f>
        <v>0</v>
      </c>
      <c r="O3" s="14">
        <f>'AT STOP cijfers'!O3</f>
        <v>0</v>
      </c>
      <c r="P3" s="14">
        <f>'AT STOP cijfers'!P3</f>
        <v>0</v>
      </c>
      <c r="Q3" s="51">
        <f>'AT STOP cijfers'!Q3</f>
        <v>1300</v>
      </c>
      <c r="R3" s="21">
        <f>'AT STOP cijfers'!R3</f>
        <v>0</v>
      </c>
      <c r="S3" s="14">
        <f>'AT STOP cijfers'!S3</f>
        <v>0</v>
      </c>
      <c r="T3" s="14">
        <f>'AT STOP cijfers'!T3</f>
        <v>1300</v>
      </c>
      <c r="U3" s="14">
        <f>'AT STOP cijfers'!U3</f>
        <v>0</v>
      </c>
      <c r="V3" s="14">
        <f>'AT STOP cijfers'!V3</f>
        <v>0</v>
      </c>
      <c r="W3" s="14">
        <f>'AT STOP cijfers'!W3</f>
        <v>0</v>
      </c>
      <c r="X3" s="14">
        <f>'AT STOP cijfers'!X3</f>
        <v>0</v>
      </c>
      <c r="Y3" s="14">
        <f>'AT STOP cijfers'!Y3</f>
        <v>0</v>
      </c>
      <c r="Z3" s="48">
        <f>'AT STOP cijfers'!Z3</f>
        <v>1300</v>
      </c>
      <c r="AA3" s="14">
        <f>'AT STOP cijfers'!AA3</f>
        <v>650</v>
      </c>
      <c r="AB3" s="14">
        <f>'AT STOP cijfers'!AB3</f>
        <v>650</v>
      </c>
      <c r="AC3" s="14">
        <f>'AT STOP cijfers'!AC3</f>
        <v>0</v>
      </c>
      <c r="AD3" s="14">
        <f>'AT STOP cijfers'!AD3</f>
        <v>0</v>
      </c>
      <c r="AE3" s="14">
        <f>'AT STOP cijfers'!AE3</f>
        <v>0</v>
      </c>
      <c r="AF3" s="14">
        <f>'AT STOP cijfers'!AF3</f>
        <v>0</v>
      </c>
      <c r="AG3" s="48">
        <f>'AT STOP cijfers'!AG3</f>
        <v>0</v>
      </c>
      <c r="AH3" s="14">
        <f>'AT STOP cijfers'!AH3</f>
        <v>0</v>
      </c>
      <c r="AI3" s="14">
        <f>'AT STOP cijfers'!AI3</f>
        <v>650</v>
      </c>
      <c r="AJ3" s="14">
        <f>'AT STOP cijfers'!AJ3</f>
        <v>0</v>
      </c>
      <c r="AK3" s="14">
        <f>'AT STOP cijfers'!AK3</f>
        <v>0</v>
      </c>
      <c r="AL3" s="48">
        <f>'AT STOP cijfers'!AL3</f>
        <v>0</v>
      </c>
      <c r="AM3" s="14">
        <f>'AT STOP cijfers'!AM3</f>
        <v>0</v>
      </c>
      <c r="AN3" s="14">
        <f>'AT STOP cijfers'!AN3</f>
        <v>0</v>
      </c>
      <c r="AO3" s="14">
        <f>'AT STOP cijfers'!AO3</f>
        <v>0</v>
      </c>
      <c r="AP3" s="14">
        <f>'AT STOP cijfers'!AP3</f>
        <v>0</v>
      </c>
      <c r="AQ3" s="14">
        <f>'AT STOP cijfers'!AQ3</f>
        <v>0</v>
      </c>
      <c r="AR3" s="48">
        <f>'AT STOP cijfers'!AR3</f>
        <v>0</v>
      </c>
      <c r="AS3" s="14">
        <f>'AT STOP cijfers'!AS3</f>
        <v>218</v>
      </c>
      <c r="AT3" s="14">
        <f>'AT STOP cijfers'!AT3</f>
        <v>0</v>
      </c>
      <c r="AU3" s="14">
        <f>'AT STOP cijfers'!AU3</f>
        <v>0</v>
      </c>
      <c r="AV3" s="14">
        <f>'AT STOP cijfers'!AV3</f>
        <v>0</v>
      </c>
      <c r="AW3" s="14">
        <f>'AT STOP cijfers'!AW3</f>
        <v>216</v>
      </c>
      <c r="AX3" s="14">
        <f>'AT STOP cijfers'!AX3</f>
        <v>0</v>
      </c>
      <c r="AY3" s="14">
        <f>'AT STOP cijfers'!AY3</f>
        <v>216</v>
      </c>
      <c r="AZ3" s="14">
        <f>'AT STOP cijfers'!AZ3</f>
        <v>0</v>
      </c>
      <c r="BA3" s="14">
        <f>'AT STOP cijfers'!BA3</f>
        <v>0</v>
      </c>
      <c r="BB3" s="14">
        <f>'AT STOP cijfers'!BB3</f>
        <v>0</v>
      </c>
      <c r="BC3" s="48">
        <f>'AT STOP cijfers'!BC3</f>
        <v>0</v>
      </c>
      <c r="BD3" s="14">
        <f>'AT STOP cijfers'!BD3</f>
        <v>0</v>
      </c>
      <c r="BE3" s="14">
        <f>'AT STOP cijfers'!BE3</f>
        <v>0</v>
      </c>
      <c r="BF3" s="14">
        <f>'AT STOP cijfers'!BF3</f>
        <v>0</v>
      </c>
      <c r="BG3" s="14">
        <f>'AT STOP cijfers'!BG3</f>
        <v>0</v>
      </c>
      <c r="BH3" s="14">
        <f>'AT STOP cijfers'!BH3</f>
        <v>0</v>
      </c>
      <c r="BI3" s="14">
        <f>'AT STOP cijfers'!BI3</f>
        <v>0</v>
      </c>
      <c r="BJ3" s="14">
        <f>'AT STOP cijfers'!BJ3</f>
        <v>0</v>
      </c>
      <c r="BK3" s="48">
        <f>'AT STOP cijfers'!BK3</f>
        <v>0</v>
      </c>
      <c r="BL3" s="14">
        <f>'AT STOP cijfers'!BL3</f>
        <v>0</v>
      </c>
      <c r="BM3" s="14">
        <f>'AT STOP cijfers'!BM3</f>
        <v>0</v>
      </c>
      <c r="BN3" s="14">
        <f>'AT STOP cijfers'!BN3</f>
        <v>0</v>
      </c>
      <c r="BO3" s="14">
        <f>'AT STOP cijfers'!BO3</f>
        <v>0</v>
      </c>
      <c r="BP3" s="14">
        <f>'AT STOP cijfers'!BP3</f>
        <v>0</v>
      </c>
      <c r="BQ3" s="48">
        <f>'AT STOP cijfers'!BQ3</f>
        <v>0</v>
      </c>
      <c r="BR3" s="14">
        <f>'AT STOP cijfers'!BR3</f>
        <v>0</v>
      </c>
      <c r="BS3" s="14">
        <f>'AT STOP cijfers'!BS3</f>
        <v>0</v>
      </c>
      <c r="BT3" s="14">
        <f>'AT STOP cijfers'!BT3</f>
        <v>0</v>
      </c>
      <c r="BU3" s="14">
        <f>'AT STOP cijfers'!BU3</f>
        <v>0</v>
      </c>
      <c r="BV3" s="14">
        <f>'AT STOP cijfers'!BV3</f>
        <v>0</v>
      </c>
      <c r="BW3" s="14">
        <f>'AT STOP cijfers'!BW3</f>
        <v>0</v>
      </c>
      <c r="BX3" s="48">
        <f>'AT STOP cijfers'!BX3</f>
        <v>0</v>
      </c>
      <c r="BY3" s="48">
        <f>'AT STOP cijfers'!BY3</f>
        <v>1300</v>
      </c>
      <c r="BZ3" s="14">
        <f>'AT STOP cijfers'!BZ3</f>
        <v>0</v>
      </c>
      <c r="CA3" s="14">
        <f>'AT STOP cijfers'!CA3</f>
        <v>0</v>
      </c>
      <c r="CB3" s="14">
        <f>'AT STOP cijfers'!CB3</f>
        <v>0</v>
      </c>
      <c r="CC3" s="14">
        <f>'AT STOP cijfers'!CC3</f>
        <v>0</v>
      </c>
      <c r="CD3" s="14">
        <f>'AT STOP cijfers'!CD3</f>
        <v>0</v>
      </c>
      <c r="CE3" s="14">
        <f>'AT STOP cijfers'!CE3</f>
        <v>0</v>
      </c>
      <c r="CF3" s="14">
        <f>'AT STOP cijfers'!CF3</f>
        <v>0</v>
      </c>
      <c r="CG3" s="14">
        <f>'AT STOP cijfers'!CG3</f>
        <v>0</v>
      </c>
      <c r="CH3" s="14">
        <f>'AT STOP cijfers'!CH3</f>
        <v>0</v>
      </c>
      <c r="CI3" s="14">
        <f>'AT STOP cijfers'!CI3</f>
        <v>0</v>
      </c>
      <c r="CJ3" s="14">
        <f>'AT STOP cijfers'!CJ3</f>
        <v>0</v>
      </c>
      <c r="CK3" s="14">
        <f>'AT STOP cijfers'!CK3</f>
        <v>0</v>
      </c>
      <c r="CL3" s="48">
        <f>'AT STOP cijfers'!CL3</f>
        <v>0</v>
      </c>
      <c r="CM3" s="14">
        <f>'AT STOP cijfers'!CM3</f>
        <v>0</v>
      </c>
      <c r="CN3" s="14">
        <f>'AT STOP cijfers'!CN3</f>
        <v>0</v>
      </c>
      <c r="CO3" s="14">
        <f>'AT STOP cijfers'!CO3</f>
        <v>0</v>
      </c>
      <c r="CP3" s="14">
        <f>'AT STOP cijfers'!CP3</f>
        <v>0</v>
      </c>
      <c r="CQ3" s="14">
        <f>'AT STOP cijfers'!CQ3</f>
        <v>0</v>
      </c>
      <c r="CR3" s="14">
        <f>'AT STOP cijfers'!CR3</f>
        <v>0</v>
      </c>
      <c r="CS3" s="14">
        <f>'AT STOP cijfers'!CS3</f>
        <v>0</v>
      </c>
      <c r="CT3" s="14">
        <f>'AT STOP cijfers'!CT3</f>
        <v>0</v>
      </c>
      <c r="CU3" s="14">
        <f>'AT STOP cijfers'!CU3</f>
        <v>0</v>
      </c>
      <c r="CV3" s="14">
        <f>'AT STOP cijfers'!CV3</f>
        <v>0</v>
      </c>
      <c r="CW3" s="14">
        <f>'AT STOP cijfers'!CW3</f>
        <v>0</v>
      </c>
      <c r="CX3" s="14">
        <f>'AT STOP cijfers'!CX3</f>
        <v>0</v>
      </c>
      <c r="CY3" s="51">
        <f>'AT STOP cijfers'!CY3</f>
        <v>0</v>
      </c>
      <c r="CZ3" s="21">
        <f>'AT STOP cijfers'!CZ3</f>
        <v>0</v>
      </c>
      <c r="DA3" s="14">
        <f>'AT STOP cijfers'!DA3</f>
        <v>0</v>
      </c>
      <c r="DB3" s="14">
        <f>'AT STOP cijfers'!DB3</f>
        <v>0</v>
      </c>
      <c r="DC3" s="14">
        <f>'AT STOP cijfers'!DC3</f>
        <v>0</v>
      </c>
      <c r="DD3" s="14">
        <f>'AT STOP cijfers'!DD3</f>
        <v>0</v>
      </c>
      <c r="DE3" s="14">
        <f>'AT STOP cijfers'!DE3</f>
        <v>0</v>
      </c>
      <c r="DF3" s="14">
        <f>'AT STOP cijfers'!DF3</f>
        <v>0</v>
      </c>
      <c r="DG3" s="14">
        <f>'AT STOP cijfers'!DG3</f>
        <v>0</v>
      </c>
      <c r="DH3" s="14">
        <f>'AT STOP cijfers'!DH3</f>
        <v>0</v>
      </c>
      <c r="DI3" s="14">
        <f>'AT STOP cijfers'!DI3</f>
        <v>0</v>
      </c>
      <c r="DJ3" s="14">
        <f>'AT STOP cijfers'!DJ3</f>
        <v>0</v>
      </c>
      <c r="DK3" s="14">
        <f>'AT STOP cijfers'!DK3</f>
        <v>0</v>
      </c>
      <c r="DL3" s="51">
        <f>'AT STOP cijfers'!DL3</f>
        <v>0</v>
      </c>
    </row>
    <row r="4" spans="1:116" hidden="1">
      <c r="A4" s="47">
        <f>'AT STOP cijfers'!A11</f>
        <v>0</v>
      </c>
      <c r="B4" s="49" t="str">
        <f>'AT STOP cijfers'!B11</f>
        <v>ACNT</v>
      </c>
      <c r="C4" s="4" t="str">
        <f>'AT STOP cijfers'!C11</f>
        <v>Alcohol &amp; tabak</v>
      </c>
      <c r="D4" s="4" t="str">
        <f>'AT STOP cijfers'!D11</f>
        <v>A&amp;T Tabak VWS</v>
      </c>
      <c r="E4" s="4" t="str">
        <f>'AT STOP cijfers'!E11</f>
        <v>Dossiercontrole</v>
      </c>
      <c r="F4" s="5" t="str">
        <f>'AT STOP cijfers'!F11</f>
        <v>VWS</v>
      </c>
      <c r="G4" s="4">
        <f>'AT STOP cijfers'!G11</f>
        <v>0</v>
      </c>
      <c r="H4" s="15">
        <f>'AT STOP cijfers'!H11</f>
        <v>900</v>
      </c>
      <c r="I4" s="11">
        <f>'AT STOP cijfers'!I11</f>
        <v>0</v>
      </c>
      <c r="J4" s="11">
        <f>'AT STOP cijfers'!J11</f>
        <v>0</v>
      </c>
      <c r="K4" s="11">
        <f>'AT STOP cijfers'!K11</f>
        <v>0</v>
      </c>
      <c r="L4" s="11">
        <f>'AT STOP cijfers'!L11</f>
        <v>0</v>
      </c>
      <c r="M4" s="11">
        <f>'AT STOP cijfers'!M11</f>
        <v>0</v>
      </c>
      <c r="N4" s="11">
        <f>'AT STOP cijfers'!N11</f>
        <v>0</v>
      </c>
      <c r="O4" s="11">
        <f>'AT STOP cijfers'!O11</f>
        <v>0</v>
      </c>
      <c r="P4" s="11">
        <f>'AT STOP cijfers'!P11</f>
        <v>0</v>
      </c>
      <c r="Q4" s="26">
        <f>'AT STOP cijfers'!Q11</f>
        <v>900</v>
      </c>
      <c r="R4" s="15">
        <f>'AT STOP cijfers'!R11</f>
        <v>0</v>
      </c>
      <c r="S4" s="11">
        <f>'AT STOP cijfers'!S11</f>
        <v>0</v>
      </c>
      <c r="T4" s="11">
        <f>'AT STOP cijfers'!T11</f>
        <v>900</v>
      </c>
      <c r="U4" s="11">
        <f>'AT STOP cijfers'!U11</f>
        <v>0</v>
      </c>
      <c r="V4" s="11">
        <f>'AT STOP cijfers'!V11</f>
        <v>0</v>
      </c>
      <c r="W4" s="11">
        <f>'AT STOP cijfers'!W11</f>
        <v>0</v>
      </c>
      <c r="X4" s="11">
        <f>'AT STOP cijfers'!X11</f>
        <v>0</v>
      </c>
      <c r="Y4" s="11">
        <f>'AT STOP cijfers'!Y11</f>
        <v>0</v>
      </c>
      <c r="Z4" s="49">
        <f>'AT STOP cijfers'!Z11</f>
        <v>900</v>
      </c>
      <c r="AA4" s="11">
        <f>'AT STOP cijfers'!AA11</f>
        <v>500</v>
      </c>
      <c r="AB4" s="11">
        <f>'AT STOP cijfers'!AB11</f>
        <v>400</v>
      </c>
      <c r="AC4" s="11">
        <f>'AT STOP cijfers'!AC11</f>
        <v>0</v>
      </c>
      <c r="AD4" s="11">
        <f>'AT STOP cijfers'!AD11</f>
        <v>0</v>
      </c>
      <c r="AE4" s="11">
        <f>'AT STOP cijfers'!AE11</f>
        <v>0</v>
      </c>
      <c r="AF4" s="11">
        <f>'AT STOP cijfers'!AF11</f>
        <v>0</v>
      </c>
      <c r="AG4" s="49">
        <f>'AT STOP cijfers'!AG11</f>
        <v>0</v>
      </c>
      <c r="AH4" s="11">
        <f>'AT STOP cijfers'!AH11</f>
        <v>0</v>
      </c>
      <c r="AI4" s="11">
        <f>'AT STOP cijfers'!AI11</f>
        <v>500</v>
      </c>
      <c r="AJ4" s="11">
        <f>'AT STOP cijfers'!AJ11</f>
        <v>0</v>
      </c>
      <c r="AK4" s="11">
        <f>'AT STOP cijfers'!AK11</f>
        <v>0</v>
      </c>
      <c r="AL4" s="49">
        <f>'AT STOP cijfers'!AL11</f>
        <v>0</v>
      </c>
      <c r="AM4" s="11">
        <f>'AT STOP cijfers'!AM11</f>
        <v>0</v>
      </c>
      <c r="AN4" s="11">
        <f>'AT STOP cijfers'!AN11</f>
        <v>0</v>
      </c>
      <c r="AO4" s="11">
        <f>'AT STOP cijfers'!AO11</f>
        <v>0</v>
      </c>
      <c r="AP4" s="11">
        <f>'AT STOP cijfers'!AP11</f>
        <v>0</v>
      </c>
      <c r="AQ4" s="11">
        <f>'AT STOP cijfers'!AQ11</f>
        <v>0</v>
      </c>
      <c r="AR4" s="49">
        <f>'AT STOP cijfers'!AR11</f>
        <v>0</v>
      </c>
      <c r="AS4" s="11">
        <f>'AT STOP cijfers'!AS11</f>
        <v>0</v>
      </c>
      <c r="AT4" s="11">
        <f>'AT STOP cijfers'!AT11</f>
        <v>0</v>
      </c>
      <c r="AU4" s="11">
        <f>'AT STOP cijfers'!AU11</f>
        <v>0</v>
      </c>
      <c r="AV4" s="11">
        <f>'AT STOP cijfers'!AV11</f>
        <v>0</v>
      </c>
      <c r="AW4" s="11">
        <f>'AT STOP cijfers'!AW11</f>
        <v>133</v>
      </c>
      <c r="AX4" s="11">
        <f>'AT STOP cijfers'!AX11</f>
        <v>133</v>
      </c>
      <c r="AY4" s="11">
        <f>'AT STOP cijfers'!AY11</f>
        <v>134</v>
      </c>
      <c r="AZ4" s="11">
        <f>'AT STOP cijfers'!AZ11</f>
        <v>0</v>
      </c>
      <c r="BA4" s="11">
        <f>'AT STOP cijfers'!BA11</f>
        <v>0</v>
      </c>
      <c r="BB4" s="11">
        <f>'AT STOP cijfers'!BB11</f>
        <v>0</v>
      </c>
      <c r="BC4" s="49">
        <f>'AT STOP cijfers'!BC11</f>
        <v>0</v>
      </c>
      <c r="BD4" s="11">
        <f>'AT STOP cijfers'!BD11</f>
        <v>0</v>
      </c>
      <c r="BE4" s="11">
        <f>'AT STOP cijfers'!BE11</f>
        <v>0</v>
      </c>
      <c r="BF4" s="11">
        <f>'AT STOP cijfers'!BF11</f>
        <v>0</v>
      </c>
      <c r="BG4" s="11">
        <f>'AT STOP cijfers'!BG11</f>
        <v>0</v>
      </c>
      <c r="BH4" s="11">
        <f>'AT STOP cijfers'!BH11</f>
        <v>0</v>
      </c>
      <c r="BI4" s="11">
        <f>'AT STOP cijfers'!BI11</f>
        <v>0</v>
      </c>
      <c r="BJ4" s="11">
        <f>'AT STOP cijfers'!BJ11</f>
        <v>0</v>
      </c>
      <c r="BK4" s="49">
        <f>'AT STOP cijfers'!BK11</f>
        <v>0</v>
      </c>
      <c r="BL4" s="11">
        <f>'AT STOP cijfers'!BL11</f>
        <v>0</v>
      </c>
      <c r="BM4" s="11">
        <f>'AT STOP cijfers'!BM11</f>
        <v>0</v>
      </c>
      <c r="BN4" s="11">
        <f>'AT STOP cijfers'!BN11</f>
        <v>0</v>
      </c>
      <c r="BO4" s="11">
        <f>'AT STOP cijfers'!BO11</f>
        <v>0</v>
      </c>
      <c r="BP4" s="11">
        <f>'AT STOP cijfers'!BP11</f>
        <v>0</v>
      </c>
      <c r="BQ4" s="49">
        <f>'AT STOP cijfers'!BQ11</f>
        <v>0</v>
      </c>
      <c r="BR4" s="11">
        <f>'AT STOP cijfers'!BR11</f>
        <v>0</v>
      </c>
      <c r="BS4" s="11">
        <f>'AT STOP cijfers'!BS11</f>
        <v>0</v>
      </c>
      <c r="BT4" s="11">
        <f>'AT STOP cijfers'!BT11</f>
        <v>0</v>
      </c>
      <c r="BU4" s="11">
        <f>'AT STOP cijfers'!BU11</f>
        <v>0</v>
      </c>
      <c r="BV4" s="11">
        <f>'AT STOP cijfers'!BV11</f>
        <v>0</v>
      </c>
      <c r="BW4" s="11">
        <f>'AT STOP cijfers'!BW11</f>
        <v>0</v>
      </c>
      <c r="BX4" s="49">
        <f>'AT STOP cijfers'!BX11</f>
        <v>0</v>
      </c>
      <c r="BY4" s="49">
        <f>'AT STOP cijfers'!BY11</f>
        <v>900</v>
      </c>
      <c r="BZ4" s="11">
        <f>'AT STOP cijfers'!BZ11</f>
        <v>0</v>
      </c>
      <c r="CA4" s="11">
        <f>'AT STOP cijfers'!CA11</f>
        <v>0</v>
      </c>
      <c r="CB4" s="11">
        <f>'AT STOP cijfers'!CB11</f>
        <v>0</v>
      </c>
      <c r="CC4" s="11">
        <f>'AT STOP cijfers'!CC11</f>
        <v>0</v>
      </c>
      <c r="CD4" s="11">
        <f>'AT STOP cijfers'!CD11</f>
        <v>0</v>
      </c>
      <c r="CE4" s="11">
        <f>'AT STOP cijfers'!CE11</f>
        <v>0</v>
      </c>
      <c r="CF4" s="11">
        <f>'AT STOP cijfers'!CF11</f>
        <v>0</v>
      </c>
      <c r="CG4" s="11">
        <f>'AT STOP cijfers'!CG11</f>
        <v>0</v>
      </c>
      <c r="CH4" s="11">
        <f>'AT STOP cijfers'!CH11</f>
        <v>0</v>
      </c>
      <c r="CI4" s="11">
        <f>'AT STOP cijfers'!CI11</f>
        <v>0</v>
      </c>
      <c r="CJ4" s="11">
        <f>'AT STOP cijfers'!CJ11</f>
        <v>0</v>
      </c>
      <c r="CK4" s="11">
        <f>'AT STOP cijfers'!CK11</f>
        <v>0</v>
      </c>
      <c r="CL4" s="49">
        <f>'AT STOP cijfers'!CL11</f>
        <v>0</v>
      </c>
      <c r="CM4" s="11">
        <f>'AT STOP cijfers'!CM11</f>
        <v>0</v>
      </c>
      <c r="CN4" s="11">
        <f>'AT STOP cijfers'!CN11</f>
        <v>0</v>
      </c>
      <c r="CO4" s="11">
        <f>'AT STOP cijfers'!CO11</f>
        <v>0</v>
      </c>
      <c r="CP4" s="11">
        <f>'AT STOP cijfers'!CP11</f>
        <v>0</v>
      </c>
      <c r="CQ4" s="11">
        <f>'AT STOP cijfers'!CQ11</f>
        <v>0</v>
      </c>
      <c r="CR4" s="11">
        <f>'AT STOP cijfers'!CR11</f>
        <v>0</v>
      </c>
      <c r="CS4" s="11">
        <f>'AT STOP cijfers'!CS11</f>
        <v>0</v>
      </c>
      <c r="CT4" s="11">
        <f>'AT STOP cijfers'!CT11</f>
        <v>0</v>
      </c>
      <c r="CU4" s="11">
        <f>'AT STOP cijfers'!CU11</f>
        <v>0</v>
      </c>
      <c r="CV4" s="11">
        <f>'AT STOP cijfers'!CV11</f>
        <v>0</v>
      </c>
      <c r="CW4" s="11">
        <f>'AT STOP cijfers'!CW11</f>
        <v>0</v>
      </c>
      <c r="CX4" s="11">
        <f>'AT STOP cijfers'!CX11</f>
        <v>0</v>
      </c>
      <c r="CY4" s="26">
        <f>'AT STOP cijfers'!CY11</f>
        <v>0</v>
      </c>
      <c r="CZ4" s="15">
        <f>'AT STOP cijfers'!CZ11</f>
        <v>0</v>
      </c>
      <c r="DA4" s="11">
        <f>'AT STOP cijfers'!DA11</f>
        <v>0</v>
      </c>
      <c r="DB4" s="11">
        <f>'AT STOP cijfers'!DB11</f>
        <v>0</v>
      </c>
      <c r="DC4" s="11">
        <f>'AT STOP cijfers'!DC11</f>
        <v>0</v>
      </c>
      <c r="DD4" s="11">
        <f>'AT STOP cijfers'!DD11</f>
        <v>0</v>
      </c>
      <c r="DE4" s="11">
        <f>'AT STOP cijfers'!DE11</f>
        <v>0</v>
      </c>
      <c r="DF4" s="11">
        <f>'AT STOP cijfers'!DF11</f>
        <v>0</v>
      </c>
      <c r="DG4" s="11">
        <f>'AT STOP cijfers'!DG11</f>
        <v>0</v>
      </c>
      <c r="DH4" s="11">
        <f>'AT STOP cijfers'!DH11</f>
        <v>0</v>
      </c>
      <c r="DI4" s="11">
        <f>'AT STOP cijfers'!DI11</f>
        <v>0</v>
      </c>
      <c r="DJ4" s="11">
        <f>'AT STOP cijfers'!DJ11</f>
        <v>0</v>
      </c>
      <c r="DK4" s="11">
        <f>'AT STOP cijfers'!DK11</f>
        <v>0</v>
      </c>
      <c r="DL4" s="26">
        <f>'AT STOP cijfers'!DL11</f>
        <v>0</v>
      </c>
    </row>
    <row r="5" spans="1:116" hidden="1">
      <c r="A5" s="47">
        <f>'AT STOP cijfers'!A12</f>
        <v>0</v>
      </c>
      <c r="B5" s="49" t="str">
        <f>'AT STOP cijfers'!B12</f>
        <v>ACNT</v>
      </c>
      <c r="C5" s="4" t="str">
        <f>'AT STOP cijfers'!C12</f>
        <v>Alcohol &amp; tabak</v>
      </c>
      <c r="D5" s="4" t="str">
        <f>'AT STOP cijfers'!D12</f>
        <v>A&amp;T Tabak VWS</v>
      </c>
      <c r="E5" s="4" t="str">
        <f>'AT STOP cijfers'!E12</f>
        <v>Etikettering en samenstelling Tabak</v>
      </c>
      <c r="F5" s="5" t="str">
        <f>'AT STOP cijfers'!F12</f>
        <v>VWS</v>
      </c>
      <c r="G5" s="4">
        <f>'AT STOP cijfers'!G12</f>
        <v>0</v>
      </c>
      <c r="H5" s="15">
        <f>'AT STOP cijfers'!H12</f>
        <v>450</v>
      </c>
      <c r="I5" s="11">
        <f>'AT STOP cijfers'!I12</f>
        <v>0</v>
      </c>
      <c r="J5" s="11">
        <f>'AT STOP cijfers'!J12</f>
        <v>0</v>
      </c>
      <c r="K5" s="11">
        <f>'AT STOP cijfers'!K12</f>
        <v>0</v>
      </c>
      <c r="L5" s="11">
        <f>'AT STOP cijfers'!L12</f>
        <v>0</v>
      </c>
      <c r="M5" s="11">
        <f>'AT STOP cijfers'!M12</f>
        <v>0</v>
      </c>
      <c r="N5" s="11">
        <f>'AT STOP cijfers'!N12</f>
        <v>0</v>
      </c>
      <c r="O5" s="11">
        <f>'AT STOP cijfers'!O12</f>
        <v>0</v>
      </c>
      <c r="P5" s="11">
        <f>'AT STOP cijfers'!P12</f>
        <v>0</v>
      </c>
      <c r="Q5" s="26">
        <f>'AT STOP cijfers'!Q12</f>
        <v>450</v>
      </c>
      <c r="R5" s="15">
        <f>'AT STOP cijfers'!R12</f>
        <v>0</v>
      </c>
      <c r="S5" s="11">
        <f>'AT STOP cijfers'!S12</f>
        <v>0</v>
      </c>
      <c r="T5" s="11">
        <f>'AT STOP cijfers'!T12</f>
        <v>450</v>
      </c>
      <c r="U5" s="11">
        <f>'AT STOP cijfers'!U12</f>
        <v>0</v>
      </c>
      <c r="V5" s="11">
        <f>'AT STOP cijfers'!V12</f>
        <v>0</v>
      </c>
      <c r="W5" s="11">
        <f>'AT STOP cijfers'!W12</f>
        <v>0</v>
      </c>
      <c r="X5" s="11">
        <f>'AT STOP cijfers'!X12</f>
        <v>0</v>
      </c>
      <c r="Y5" s="11">
        <f>'AT STOP cijfers'!Y12</f>
        <v>0</v>
      </c>
      <c r="Z5" s="49">
        <f>'AT STOP cijfers'!Z12</f>
        <v>450</v>
      </c>
      <c r="AA5" s="11">
        <f>'AT STOP cijfers'!AA12</f>
        <v>100</v>
      </c>
      <c r="AB5" s="11">
        <f>'AT STOP cijfers'!AB12</f>
        <v>350</v>
      </c>
      <c r="AC5" s="11">
        <f>'AT STOP cijfers'!AC12</f>
        <v>0</v>
      </c>
      <c r="AD5" s="11">
        <f>'AT STOP cijfers'!AD12</f>
        <v>0</v>
      </c>
      <c r="AE5" s="11">
        <f>'AT STOP cijfers'!AE12</f>
        <v>0</v>
      </c>
      <c r="AF5" s="11">
        <f>'AT STOP cijfers'!AF12</f>
        <v>0</v>
      </c>
      <c r="AG5" s="49">
        <f>'AT STOP cijfers'!AG12</f>
        <v>0</v>
      </c>
      <c r="AH5" s="11">
        <f>'AT STOP cijfers'!AH12</f>
        <v>0</v>
      </c>
      <c r="AI5" s="11">
        <f>'AT STOP cijfers'!AI12</f>
        <v>100</v>
      </c>
      <c r="AJ5" s="11">
        <f>'AT STOP cijfers'!AJ12</f>
        <v>0</v>
      </c>
      <c r="AK5" s="11">
        <f>'AT STOP cijfers'!AK12</f>
        <v>0</v>
      </c>
      <c r="AL5" s="49">
        <f>'AT STOP cijfers'!AL12</f>
        <v>0</v>
      </c>
      <c r="AM5" s="11">
        <f>'AT STOP cijfers'!AM12</f>
        <v>0</v>
      </c>
      <c r="AN5" s="11">
        <f>'AT STOP cijfers'!AN12</f>
        <v>0</v>
      </c>
      <c r="AO5" s="11">
        <f>'AT STOP cijfers'!AO12</f>
        <v>0</v>
      </c>
      <c r="AP5" s="11">
        <f>'AT STOP cijfers'!AP12</f>
        <v>0</v>
      </c>
      <c r="AQ5" s="11">
        <f>'AT STOP cijfers'!AQ12</f>
        <v>0</v>
      </c>
      <c r="AR5" s="49">
        <f>'AT STOP cijfers'!AR12</f>
        <v>0</v>
      </c>
      <c r="AS5" s="11">
        <f>'AT STOP cijfers'!AS12</f>
        <v>0</v>
      </c>
      <c r="AT5" s="11">
        <f>'AT STOP cijfers'!AT12</f>
        <v>0</v>
      </c>
      <c r="AU5" s="11">
        <f>'AT STOP cijfers'!AU12</f>
        <v>350</v>
      </c>
      <c r="AV5" s="11">
        <f>'AT STOP cijfers'!AV12</f>
        <v>0</v>
      </c>
      <c r="AW5" s="11">
        <f>'AT STOP cijfers'!AW12</f>
        <v>0</v>
      </c>
      <c r="AX5" s="11">
        <f>'AT STOP cijfers'!AX12</f>
        <v>0</v>
      </c>
      <c r="AY5" s="11">
        <f>'AT STOP cijfers'!AY12</f>
        <v>0</v>
      </c>
      <c r="AZ5" s="11">
        <f>'AT STOP cijfers'!AZ12</f>
        <v>0</v>
      </c>
      <c r="BA5" s="11">
        <f>'AT STOP cijfers'!BA12</f>
        <v>0</v>
      </c>
      <c r="BB5" s="11">
        <f>'AT STOP cijfers'!BB12</f>
        <v>0</v>
      </c>
      <c r="BC5" s="49">
        <f>'AT STOP cijfers'!BC12</f>
        <v>0</v>
      </c>
      <c r="BD5" s="11">
        <f>'AT STOP cijfers'!BD12</f>
        <v>0</v>
      </c>
      <c r="BE5" s="11">
        <f>'AT STOP cijfers'!BE12</f>
        <v>0</v>
      </c>
      <c r="BF5" s="11">
        <f>'AT STOP cijfers'!BF12</f>
        <v>0</v>
      </c>
      <c r="BG5" s="11">
        <f>'AT STOP cijfers'!BG12</f>
        <v>0</v>
      </c>
      <c r="BH5" s="11">
        <f>'AT STOP cijfers'!BH12</f>
        <v>0</v>
      </c>
      <c r="BI5" s="11">
        <f>'AT STOP cijfers'!BI12</f>
        <v>0</v>
      </c>
      <c r="BJ5" s="11">
        <f>'AT STOP cijfers'!BJ12</f>
        <v>0</v>
      </c>
      <c r="BK5" s="49">
        <f>'AT STOP cijfers'!BK12</f>
        <v>0</v>
      </c>
      <c r="BL5" s="11">
        <f>'AT STOP cijfers'!BL12</f>
        <v>0</v>
      </c>
      <c r="BM5" s="11">
        <f>'AT STOP cijfers'!BM12</f>
        <v>0</v>
      </c>
      <c r="BN5" s="11">
        <f>'AT STOP cijfers'!BN12</f>
        <v>0</v>
      </c>
      <c r="BO5" s="11">
        <f>'AT STOP cijfers'!BO12</f>
        <v>0</v>
      </c>
      <c r="BP5" s="11">
        <f>'AT STOP cijfers'!BP12</f>
        <v>0</v>
      </c>
      <c r="BQ5" s="49">
        <f>'AT STOP cijfers'!BQ12</f>
        <v>0</v>
      </c>
      <c r="BR5" s="11">
        <f>'AT STOP cijfers'!BR12</f>
        <v>0</v>
      </c>
      <c r="BS5" s="11">
        <f>'AT STOP cijfers'!BS12</f>
        <v>0</v>
      </c>
      <c r="BT5" s="11">
        <f>'AT STOP cijfers'!BT12</f>
        <v>0</v>
      </c>
      <c r="BU5" s="11">
        <f>'AT STOP cijfers'!BU12</f>
        <v>0</v>
      </c>
      <c r="BV5" s="11">
        <f>'AT STOP cijfers'!BV12</f>
        <v>0</v>
      </c>
      <c r="BW5" s="11">
        <f>'AT STOP cijfers'!BW12</f>
        <v>0</v>
      </c>
      <c r="BX5" s="49">
        <f>'AT STOP cijfers'!BX12</f>
        <v>0</v>
      </c>
      <c r="BY5" s="49">
        <f>'AT STOP cijfers'!BY12</f>
        <v>450</v>
      </c>
      <c r="BZ5" s="11">
        <f>'AT STOP cijfers'!BZ12</f>
        <v>0</v>
      </c>
      <c r="CA5" s="11">
        <f>'AT STOP cijfers'!CA12</f>
        <v>0</v>
      </c>
      <c r="CB5" s="11">
        <f>'AT STOP cijfers'!CB12</f>
        <v>0</v>
      </c>
      <c r="CC5" s="11">
        <f>'AT STOP cijfers'!CC12</f>
        <v>0</v>
      </c>
      <c r="CD5" s="11">
        <f>'AT STOP cijfers'!CD12</f>
        <v>0</v>
      </c>
      <c r="CE5" s="11">
        <f>'AT STOP cijfers'!CE12</f>
        <v>0</v>
      </c>
      <c r="CF5" s="11">
        <f>'AT STOP cijfers'!CF12</f>
        <v>0</v>
      </c>
      <c r="CG5" s="11">
        <f>'AT STOP cijfers'!CG12</f>
        <v>0</v>
      </c>
      <c r="CH5" s="11">
        <f>'AT STOP cijfers'!CH12</f>
        <v>0</v>
      </c>
      <c r="CI5" s="11">
        <f>'AT STOP cijfers'!CI12</f>
        <v>0</v>
      </c>
      <c r="CJ5" s="11">
        <f>'AT STOP cijfers'!CJ12</f>
        <v>0</v>
      </c>
      <c r="CK5" s="11">
        <f>'AT STOP cijfers'!CK12</f>
        <v>0</v>
      </c>
      <c r="CL5" s="49">
        <f>'AT STOP cijfers'!CL12</f>
        <v>0</v>
      </c>
      <c r="CM5" s="11">
        <f>'AT STOP cijfers'!CM12</f>
        <v>0</v>
      </c>
      <c r="CN5" s="11">
        <f>'AT STOP cijfers'!CN12</f>
        <v>0</v>
      </c>
      <c r="CO5" s="11">
        <f>'AT STOP cijfers'!CO12</f>
        <v>0</v>
      </c>
      <c r="CP5" s="11">
        <f>'AT STOP cijfers'!CP12</f>
        <v>0</v>
      </c>
      <c r="CQ5" s="11">
        <f>'AT STOP cijfers'!CQ12</f>
        <v>0</v>
      </c>
      <c r="CR5" s="11">
        <f>'AT STOP cijfers'!CR12</f>
        <v>0</v>
      </c>
      <c r="CS5" s="11">
        <f>'AT STOP cijfers'!CS12</f>
        <v>0</v>
      </c>
      <c r="CT5" s="11">
        <f>'AT STOP cijfers'!CT12</f>
        <v>0</v>
      </c>
      <c r="CU5" s="11">
        <f>'AT STOP cijfers'!CU12</f>
        <v>0</v>
      </c>
      <c r="CV5" s="11">
        <f>'AT STOP cijfers'!CV12</f>
        <v>0</v>
      </c>
      <c r="CW5" s="11">
        <f>'AT STOP cijfers'!CW12</f>
        <v>0</v>
      </c>
      <c r="CX5" s="11">
        <f>'AT STOP cijfers'!CX12</f>
        <v>0</v>
      </c>
      <c r="CY5" s="26">
        <f>'AT STOP cijfers'!CY12</f>
        <v>0</v>
      </c>
      <c r="CZ5" s="15">
        <f>'AT STOP cijfers'!CZ12</f>
        <v>0</v>
      </c>
      <c r="DA5" s="11">
        <f>'AT STOP cijfers'!DA12</f>
        <v>0</v>
      </c>
      <c r="DB5" s="11">
        <f>'AT STOP cijfers'!DB12</f>
        <v>0</v>
      </c>
      <c r="DC5" s="11">
        <f>'AT STOP cijfers'!DC12</f>
        <v>0</v>
      </c>
      <c r="DD5" s="11">
        <f>'AT STOP cijfers'!DD12</f>
        <v>0</v>
      </c>
      <c r="DE5" s="11">
        <f>'AT STOP cijfers'!DE12</f>
        <v>0</v>
      </c>
      <c r="DF5" s="11">
        <f>'AT STOP cijfers'!DF12</f>
        <v>0</v>
      </c>
      <c r="DG5" s="11">
        <f>'AT STOP cijfers'!DG12</f>
        <v>0</v>
      </c>
      <c r="DH5" s="11">
        <f>'AT STOP cijfers'!DH12</f>
        <v>0</v>
      </c>
      <c r="DI5" s="11">
        <f>'AT STOP cijfers'!DI12</f>
        <v>0</v>
      </c>
      <c r="DJ5" s="11">
        <f>'AT STOP cijfers'!DJ12</f>
        <v>0</v>
      </c>
      <c r="DK5" s="11">
        <f>'AT STOP cijfers'!DK12</f>
        <v>0</v>
      </c>
      <c r="DL5" s="26">
        <f>'AT STOP cijfers'!DL12</f>
        <v>0</v>
      </c>
    </row>
    <row r="6" spans="1:116" hidden="1">
      <c r="A6" s="47">
        <f>'AT STOP cijfers'!A13</f>
        <v>0</v>
      </c>
      <c r="B6" s="49" t="str">
        <f>'AT STOP cijfers'!B13</f>
        <v>ACNT/ACNA</v>
      </c>
      <c r="C6" s="4" t="str">
        <f>'AT STOP cijfers'!C13</f>
        <v>Alcohol &amp; tabak</v>
      </c>
      <c r="D6" s="4" t="str">
        <f>'AT STOP cijfers'!D13</f>
        <v>A&amp;T Tabak VWS</v>
      </c>
      <c r="E6" s="4" t="str">
        <f>'AT STOP cijfers'!E13</f>
        <v>Handhaving leeftijdsgrenzen Tabak</v>
      </c>
      <c r="F6" s="5" t="str">
        <f>'AT STOP cijfers'!F13</f>
        <v>VWS</v>
      </c>
      <c r="G6" s="4">
        <f>'AT STOP cijfers'!G13</f>
        <v>0</v>
      </c>
      <c r="H6" s="15">
        <f>'AT STOP cijfers'!H13</f>
        <v>12725</v>
      </c>
      <c r="I6" s="11">
        <f>'AT STOP cijfers'!I13</f>
        <v>0</v>
      </c>
      <c r="J6" s="11">
        <f>'AT STOP cijfers'!J13</f>
        <v>75</v>
      </c>
      <c r="K6" s="11">
        <f>'AT STOP cijfers'!K13</f>
        <v>0</v>
      </c>
      <c r="L6" s="11">
        <f>'AT STOP cijfers'!L13</f>
        <v>0</v>
      </c>
      <c r="M6" s="11">
        <f>'AT STOP cijfers'!M13</f>
        <v>0</v>
      </c>
      <c r="N6" s="11">
        <f>'AT STOP cijfers'!N13</f>
        <v>0</v>
      </c>
      <c r="O6" s="11">
        <f>'AT STOP cijfers'!O13</f>
        <v>0</v>
      </c>
      <c r="P6" s="11">
        <f>'AT STOP cijfers'!P13</f>
        <v>0</v>
      </c>
      <c r="Q6" s="26">
        <f>'AT STOP cijfers'!Q13</f>
        <v>12800</v>
      </c>
      <c r="R6" s="15">
        <f>'AT STOP cijfers'!R13</f>
        <v>0</v>
      </c>
      <c r="S6" s="11">
        <f>'AT STOP cijfers'!S13</f>
        <v>0</v>
      </c>
      <c r="T6" s="11">
        <f>'AT STOP cijfers'!T13</f>
        <v>12800</v>
      </c>
      <c r="U6" s="11">
        <f>'AT STOP cijfers'!U13</f>
        <v>0</v>
      </c>
      <c r="V6" s="11">
        <f>'AT STOP cijfers'!V13</f>
        <v>0</v>
      </c>
      <c r="W6" s="11">
        <f>'AT STOP cijfers'!W13</f>
        <v>0</v>
      </c>
      <c r="X6" s="11">
        <f>'AT STOP cijfers'!X13</f>
        <v>0</v>
      </c>
      <c r="Y6" s="11">
        <f>'AT STOP cijfers'!Y13</f>
        <v>0</v>
      </c>
      <c r="Z6" s="49">
        <f>'AT STOP cijfers'!Z13</f>
        <v>12800</v>
      </c>
      <c r="AA6" s="11">
        <f>'AT STOP cijfers'!AA13</f>
        <v>1500</v>
      </c>
      <c r="AB6" s="11">
        <f>'AT STOP cijfers'!AB13</f>
        <v>11300</v>
      </c>
      <c r="AC6" s="11">
        <f>'AT STOP cijfers'!AC13</f>
        <v>0</v>
      </c>
      <c r="AD6" s="11">
        <f>'AT STOP cijfers'!AD13</f>
        <v>0</v>
      </c>
      <c r="AE6" s="11">
        <f>'AT STOP cijfers'!AE13</f>
        <v>0</v>
      </c>
      <c r="AF6" s="11">
        <f>'AT STOP cijfers'!AF13</f>
        <v>0</v>
      </c>
      <c r="AG6" s="49">
        <f>'AT STOP cijfers'!AG13</f>
        <v>0</v>
      </c>
      <c r="AH6" s="11">
        <f>'AT STOP cijfers'!AH13</f>
        <v>0</v>
      </c>
      <c r="AI6" s="11">
        <f>'AT STOP cijfers'!AI13</f>
        <v>1500</v>
      </c>
      <c r="AJ6" s="11">
        <f>'AT STOP cijfers'!AJ13</f>
        <v>0</v>
      </c>
      <c r="AK6" s="11">
        <f>'AT STOP cijfers'!AK13</f>
        <v>0</v>
      </c>
      <c r="AL6" s="49">
        <f>'AT STOP cijfers'!AL13</f>
        <v>0</v>
      </c>
      <c r="AM6" s="11">
        <f>'AT STOP cijfers'!AM13</f>
        <v>0</v>
      </c>
      <c r="AN6" s="11">
        <f>'AT STOP cijfers'!AN13</f>
        <v>0</v>
      </c>
      <c r="AO6" s="11">
        <f>'AT STOP cijfers'!AO13</f>
        <v>0</v>
      </c>
      <c r="AP6" s="11">
        <f>'AT STOP cijfers'!AP13</f>
        <v>0</v>
      </c>
      <c r="AQ6" s="11">
        <f>'AT STOP cijfers'!AQ13</f>
        <v>0</v>
      </c>
      <c r="AR6" s="49">
        <f>'AT STOP cijfers'!AR13</f>
        <v>0</v>
      </c>
      <c r="AS6" s="11">
        <f>'AT STOP cijfers'!AS13</f>
        <v>0</v>
      </c>
      <c r="AT6" s="11">
        <f>'AT STOP cijfers'!AT13</f>
        <v>0</v>
      </c>
      <c r="AU6" s="11">
        <f>'AT STOP cijfers'!AU13</f>
        <v>0</v>
      </c>
      <c r="AV6" s="11">
        <f>'AT STOP cijfers'!AV13</f>
        <v>0</v>
      </c>
      <c r="AW6" s="11">
        <f>'AT STOP cijfers'!AW13</f>
        <v>0</v>
      </c>
      <c r="AX6" s="11">
        <f>'AT STOP cijfers'!AX13</f>
        <v>0</v>
      </c>
      <c r="AY6" s="11">
        <f>'AT STOP cijfers'!AY13</f>
        <v>0</v>
      </c>
      <c r="AZ6" s="11">
        <f>'AT STOP cijfers'!AZ13</f>
        <v>0</v>
      </c>
      <c r="BA6" s="11">
        <f>'AT STOP cijfers'!BA13</f>
        <v>0</v>
      </c>
      <c r="BB6" s="11">
        <f>'AT STOP cijfers'!BB13</f>
        <v>11300</v>
      </c>
      <c r="BC6" s="49">
        <f>'AT STOP cijfers'!BC13</f>
        <v>0</v>
      </c>
      <c r="BD6" s="11">
        <f>'AT STOP cijfers'!BD13</f>
        <v>0</v>
      </c>
      <c r="BE6" s="11">
        <f>'AT STOP cijfers'!BE13</f>
        <v>0</v>
      </c>
      <c r="BF6" s="11">
        <f>'AT STOP cijfers'!BF13</f>
        <v>0</v>
      </c>
      <c r="BG6" s="11">
        <f>'AT STOP cijfers'!BG13</f>
        <v>0</v>
      </c>
      <c r="BH6" s="11">
        <f>'AT STOP cijfers'!BH13</f>
        <v>0</v>
      </c>
      <c r="BI6" s="11">
        <f>'AT STOP cijfers'!BI13</f>
        <v>0</v>
      </c>
      <c r="BJ6" s="11">
        <f>'AT STOP cijfers'!BJ13</f>
        <v>0</v>
      </c>
      <c r="BK6" s="49">
        <f>'AT STOP cijfers'!BK13</f>
        <v>0</v>
      </c>
      <c r="BL6" s="11">
        <f>'AT STOP cijfers'!BL13</f>
        <v>0</v>
      </c>
      <c r="BM6" s="11">
        <f>'AT STOP cijfers'!BM13</f>
        <v>0</v>
      </c>
      <c r="BN6" s="11">
        <f>'AT STOP cijfers'!BN13</f>
        <v>0</v>
      </c>
      <c r="BO6" s="11">
        <f>'AT STOP cijfers'!BO13</f>
        <v>0</v>
      </c>
      <c r="BP6" s="11">
        <f>'AT STOP cijfers'!BP13</f>
        <v>0</v>
      </c>
      <c r="BQ6" s="49">
        <f>'AT STOP cijfers'!BQ13</f>
        <v>0</v>
      </c>
      <c r="BR6" s="11">
        <f>'AT STOP cijfers'!BR13</f>
        <v>0</v>
      </c>
      <c r="BS6" s="11">
        <f>'AT STOP cijfers'!BS13</f>
        <v>0</v>
      </c>
      <c r="BT6" s="11">
        <f>'AT STOP cijfers'!BT13</f>
        <v>0</v>
      </c>
      <c r="BU6" s="11">
        <f>'AT STOP cijfers'!BU13</f>
        <v>0</v>
      </c>
      <c r="BV6" s="11">
        <f>'AT STOP cijfers'!BV13</f>
        <v>0</v>
      </c>
      <c r="BW6" s="11">
        <f>'AT STOP cijfers'!BW13</f>
        <v>0</v>
      </c>
      <c r="BX6" s="49">
        <f>'AT STOP cijfers'!BX13</f>
        <v>0</v>
      </c>
      <c r="BY6" s="49">
        <f>'AT STOP cijfers'!BY13</f>
        <v>12800</v>
      </c>
      <c r="BZ6" s="11">
        <f>'AT STOP cijfers'!BZ13</f>
        <v>0</v>
      </c>
      <c r="CA6" s="11">
        <f>'AT STOP cijfers'!CA13</f>
        <v>0</v>
      </c>
      <c r="CB6" s="11">
        <f>'AT STOP cijfers'!CB13</f>
        <v>0</v>
      </c>
      <c r="CC6" s="11">
        <f>'AT STOP cijfers'!CC13</f>
        <v>0</v>
      </c>
      <c r="CD6" s="11">
        <f>'AT STOP cijfers'!CD13</f>
        <v>0</v>
      </c>
      <c r="CE6" s="11">
        <f>'AT STOP cijfers'!CE13</f>
        <v>0</v>
      </c>
      <c r="CF6" s="11">
        <f>'AT STOP cijfers'!CF13</f>
        <v>0</v>
      </c>
      <c r="CG6" s="11">
        <f>'AT STOP cijfers'!CG13</f>
        <v>0</v>
      </c>
      <c r="CH6" s="11">
        <f>'AT STOP cijfers'!CH13</f>
        <v>0</v>
      </c>
      <c r="CI6" s="11">
        <f>'AT STOP cijfers'!CI13</f>
        <v>0</v>
      </c>
      <c r="CJ6" s="11">
        <f>'AT STOP cijfers'!CJ13</f>
        <v>0</v>
      </c>
      <c r="CK6" s="11">
        <f>'AT STOP cijfers'!CK13</f>
        <v>0</v>
      </c>
      <c r="CL6" s="49">
        <f>'AT STOP cijfers'!CL13</f>
        <v>0</v>
      </c>
      <c r="CM6" s="11">
        <f>'AT STOP cijfers'!CM13</f>
        <v>0</v>
      </c>
      <c r="CN6" s="11">
        <f>'AT STOP cijfers'!CN13</f>
        <v>0</v>
      </c>
      <c r="CO6" s="11">
        <f>'AT STOP cijfers'!CO13</f>
        <v>0</v>
      </c>
      <c r="CP6" s="11">
        <f>'AT STOP cijfers'!CP13</f>
        <v>0</v>
      </c>
      <c r="CQ6" s="11">
        <f>'AT STOP cijfers'!CQ13</f>
        <v>0</v>
      </c>
      <c r="CR6" s="11">
        <f>'AT STOP cijfers'!CR13</f>
        <v>0</v>
      </c>
      <c r="CS6" s="11">
        <f>'AT STOP cijfers'!CS13</f>
        <v>0</v>
      </c>
      <c r="CT6" s="11">
        <f>'AT STOP cijfers'!CT13</f>
        <v>0</v>
      </c>
      <c r="CU6" s="11">
        <f>'AT STOP cijfers'!CU13</f>
        <v>0</v>
      </c>
      <c r="CV6" s="11">
        <f>'AT STOP cijfers'!CV13</f>
        <v>0</v>
      </c>
      <c r="CW6" s="11">
        <f>'AT STOP cijfers'!CW13</f>
        <v>0</v>
      </c>
      <c r="CX6" s="11">
        <f>'AT STOP cijfers'!CX13</f>
        <v>0</v>
      </c>
      <c r="CY6" s="26">
        <f>'AT STOP cijfers'!CY13</f>
        <v>0</v>
      </c>
      <c r="CZ6" s="15">
        <f>'AT STOP cijfers'!CZ13</f>
        <v>0</v>
      </c>
      <c r="DA6" s="11">
        <f>'AT STOP cijfers'!DA13</f>
        <v>0</v>
      </c>
      <c r="DB6" s="11">
        <f>'AT STOP cijfers'!DB13</f>
        <v>0</v>
      </c>
      <c r="DC6" s="11">
        <f>'AT STOP cijfers'!DC13</f>
        <v>0</v>
      </c>
      <c r="DD6" s="11">
        <f>'AT STOP cijfers'!DD13</f>
        <v>0</v>
      </c>
      <c r="DE6" s="11">
        <f>'AT STOP cijfers'!DE13</f>
        <v>0</v>
      </c>
      <c r="DF6" s="11">
        <f>'AT STOP cijfers'!DF13</f>
        <v>0</v>
      </c>
      <c r="DG6" s="11">
        <f>'AT STOP cijfers'!DG13</f>
        <v>0</v>
      </c>
      <c r="DH6" s="11">
        <f>'AT STOP cijfers'!DH13</f>
        <v>0</v>
      </c>
      <c r="DI6" s="11">
        <f>'AT STOP cijfers'!DI13</f>
        <v>0</v>
      </c>
      <c r="DJ6" s="11">
        <f>'AT STOP cijfers'!DJ13</f>
        <v>0</v>
      </c>
      <c r="DK6" s="11">
        <f>'AT STOP cijfers'!DK13</f>
        <v>0</v>
      </c>
      <c r="DL6" s="26">
        <f>'AT STOP cijfers'!DL13</f>
        <v>0</v>
      </c>
    </row>
    <row r="7" spans="1:116" hidden="1">
      <c r="A7" s="47">
        <f>'AT STOP cijfers'!A14</f>
        <v>0</v>
      </c>
      <c r="B7" s="49" t="str">
        <f>'AT STOP cijfers'!B14</f>
        <v>ACNT/ACNA</v>
      </c>
      <c r="C7" s="4" t="str">
        <f>'AT STOP cijfers'!C14</f>
        <v>Alcohol &amp; tabak</v>
      </c>
      <c r="D7" s="4" t="str">
        <f>'AT STOP cijfers'!D14</f>
        <v>A&amp;T Tabak VWS</v>
      </c>
      <c r="E7" s="4" t="str">
        <f>'AT STOP cijfers'!E14</f>
        <v>Rookverboden</v>
      </c>
      <c r="F7" s="5" t="str">
        <f>'AT STOP cijfers'!F14</f>
        <v>VWS</v>
      </c>
      <c r="G7" s="4">
        <f>'AT STOP cijfers'!G14</f>
        <v>0</v>
      </c>
      <c r="H7" s="15">
        <f>'AT STOP cijfers'!H14</f>
        <v>33175</v>
      </c>
      <c r="I7" s="11">
        <f>'AT STOP cijfers'!I14</f>
        <v>0</v>
      </c>
      <c r="J7" s="11">
        <f>'AT STOP cijfers'!J14</f>
        <v>250</v>
      </c>
      <c r="K7" s="11">
        <f>'AT STOP cijfers'!K14</f>
        <v>0</v>
      </c>
      <c r="L7" s="11">
        <f>'AT STOP cijfers'!L14</f>
        <v>0</v>
      </c>
      <c r="M7" s="11">
        <f>'AT STOP cijfers'!M14</f>
        <v>0</v>
      </c>
      <c r="N7" s="11">
        <f>'AT STOP cijfers'!N14</f>
        <v>0</v>
      </c>
      <c r="O7" s="11">
        <f>'AT STOP cijfers'!O14</f>
        <v>0</v>
      </c>
      <c r="P7" s="11">
        <f>'AT STOP cijfers'!P14</f>
        <v>0</v>
      </c>
      <c r="Q7" s="26">
        <f>'AT STOP cijfers'!Q14</f>
        <v>33425</v>
      </c>
      <c r="R7" s="15">
        <f>'AT STOP cijfers'!R14</f>
        <v>0</v>
      </c>
      <c r="S7" s="11">
        <f>'AT STOP cijfers'!S14</f>
        <v>0</v>
      </c>
      <c r="T7" s="11">
        <f>'AT STOP cijfers'!T14</f>
        <v>33425</v>
      </c>
      <c r="U7" s="11">
        <f>'AT STOP cijfers'!U14</f>
        <v>0</v>
      </c>
      <c r="V7" s="11">
        <f>'AT STOP cijfers'!V14</f>
        <v>0</v>
      </c>
      <c r="W7" s="11">
        <f>'AT STOP cijfers'!W14</f>
        <v>0</v>
      </c>
      <c r="X7" s="11">
        <f>'AT STOP cijfers'!X14</f>
        <v>0</v>
      </c>
      <c r="Y7" s="11">
        <f>'AT STOP cijfers'!Y14</f>
        <v>0</v>
      </c>
      <c r="Z7" s="49">
        <f>'AT STOP cijfers'!Z14</f>
        <v>33425</v>
      </c>
      <c r="AA7" s="11">
        <f>'AT STOP cijfers'!AA14</f>
        <v>2975</v>
      </c>
      <c r="AB7" s="11">
        <f>'AT STOP cijfers'!AB14</f>
        <v>30450</v>
      </c>
      <c r="AC7" s="11">
        <f>'AT STOP cijfers'!AC14</f>
        <v>0</v>
      </c>
      <c r="AD7" s="11">
        <f>'AT STOP cijfers'!AD14</f>
        <v>0</v>
      </c>
      <c r="AE7" s="11">
        <f>'AT STOP cijfers'!AE14</f>
        <v>0</v>
      </c>
      <c r="AF7" s="11">
        <f>'AT STOP cijfers'!AF14</f>
        <v>0</v>
      </c>
      <c r="AG7" s="49">
        <f>'AT STOP cijfers'!AG14</f>
        <v>0</v>
      </c>
      <c r="AH7" s="11">
        <f>'AT STOP cijfers'!AH14</f>
        <v>0</v>
      </c>
      <c r="AI7" s="11">
        <f>'AT STOP cijfers'!AI14</f>
        <v>2975</v>
      </c>
      <c r="AJ7" s="11">
        <f>'AT STOP cijfers'!AJ14</f>
        <v>0</v>
      </c>
      <c r="AK7" s="11">
        <f>'AT STOP cijfers'!AK14</f>
        <v>0</v>
      </c>
      <c r="AL7" s="49">
        <f>'AT STOP cijfers'!AL14</f>
        <v>0</v>
      </c>
      <c r="AM7" s="11">
        <f>'AT STOP cijfers'!AM14</f>
        <v>0</v>
      </c>
      <c r="AN7" s="11">
        <f>'AT STOP cijfers'!AN14</f>
        <v>0</v>
      </c>
      <c r="AO7" s="11">
        <f>'AT STOP cijfers'!AO14</f>
        <v>0</v>
      </c>
      <c r="AP7" s="11">
        <f>'AT STOP cijfers'!AP14</f>
        <v>0</v>
      </c>
      <c r="AQ7" s="11">
        <f>'AT STOP cijfers'!AQ14</f>
        <v>0</v>
      </c>
      <c r="AR7" s="49">
        <f>'AT STOP cijfers'!AR14</f>
        <v>0</v>
      </c>
      <c r="AS7" s="11">
        <f>'AT STOP cijfers'!AS14</f>
        <v>1883</v>
      </c>
      <c r="AT7" s="11">
        <f>'AT STOP cijfers'!AT14</f>
        <v>1883</v>
      </c>
      <c r="AU7" s="11">
        <f>'AT STOP cijfers'!AU14</f>
        <v>1883</v>
      </c>
      <c r="AV7" s="11">
        <f>'AT STOP cijfers'!AV14</f>
        <v>1883</v>
      </c>
      <c r="AW7" s="11">
        <f>'AT STOP cijfers'!AW14</f>
        <v>1883</v>
      </c>
      <c r="AX7" s="11">
        <f>'AT STOP cijfers'!AX14</f>
        <v>1883</v>
      </c>
      <c r="AY7" s="11">
        <f>'AT STOP cijfers'!AY14</f>
        <v>1884</v>
      </c>
      <c r="AZ7" s="11">
        <f>'AT STOP cijfers'!AZ14</f>
        <v>1884</v>
      </c>
      <c r="BA7" s="11">
        <f>'AT STOP cijfers'!BA14</f>
        <v>1884</v>
      </c>
      <c r="BB7" s="11">
        <f>'AT STOP cijfers'!BB14</f>
        <v>13500</v>
      </c>
      <c r="BC7" s="49">
        <f>'AT STOP cijfers'!BC14</f>
        <v>0</v>
      </c>
      <c r="BD7" s="11">
        <f>'AT STOP cijfers'!BD14</f>
        <v>0</v>
      </c>
      <c r="BE7" s="11">
        <f>'AT STOP cijfers'!BE14</f>
        <v>0</v>
      </c>
      <c r="BF7" s="11">
        <f>'AT STOP cijfers'!BF14</f>
        <v>0</v>
      </c>
      <c r="BG7" s="11">
        <f>'AT STOP cijfers'!BG14</f>
        <v>0</v>
      </c>
      <c r="BH7" s="11">
        <f>'AT STOP cijfers'!BH14</f>
        <v>0</v>
      </c>
      <c r="BI7" s="11">
        <f>'AT STOP cijfers'!BI14</f>
        <v>0</v>
      </c>
      <c r="BJ7" s="11">
        <f>'AT STOP cijfers'!BJ14</f>
        <v>0</v>
      </c>
      <c r="BK7" s="49">
        <f>'AT STOP cijfers'!BK14</f>
        <v>0</v>
      </c>
      <c r="BL7" s="11">
        <f>'AT STOP cijfers'!BL14</f>
        <v>0</v>
      </c>
      <c r="BM7" s="11">
        <f>'AT STOP cijfers'!BM14</f>
        <v>0</v>
      </c>
      <c r="BN7" s="11">
        <f>'AT STOP cijfers'!BN14</f>
        <v>0</v>
      </c>
      <c r="BO7" s="11">
        <f>'AT STOP cijfers'!BO14</f>
        <v>0</v>
      </c>
      <c r="BP7" s="11">
        <f>'AT STOP cijfers'!BP14</f>
        <v>0</v>
      </c>
      <c r="BQ7" s="49">
        <f>'AT STOP cijfers'!BQ14</f>
        <v>0</v>
      </c>
      <c r="BR7" s="11">
        <f>'AT STOP cijfers'!BR14</f>
        <v>0</v>
      </c>
      <c r="BS7" s="11">
        <f>'AT STOP cijfers'!BS14</f>
        <v>0</v>
      </c>
      <c r="BT7" s="11">
        <f>'AT STOP cijfers'!BT14</f>
        <v>0</v>
      </c>
      <c r="BU7" s="11">
        <f>'AT STOP cijfers'!BU14</f>
        <v>0</v>
      </c>
      <c r="BV7" s="11">
        <f>'AT STOP cijfers'!BV14</f>
        <v>0</v>
      </c>
      <c r="BW7" s="11">
        <f>'AT STOP cijfers'!BW14</f>
        <v>0</v>
      </c>
      <c r="BX7" s="49">
        <f>'AT STOP cijfers'!BX14</f>
        <v>0</v>
      </c>
      <c r="BY7" s="49">
        <f>'AT STOP cijfers'!BY14</f>
        <v>33425</v>
      </c>
      <c r="BZ7" s="11">
        <f>'AT STOP cijfers'!BZ14</f>
        <v>0</v>
      </c>
      <c r="CA7" s="11">
        <f>'AT STOP cijfers'!CA14</f>
        <v>0</v>
      </c>
      <c r="CB7" s="11">
        <f>'AT STOP cijfers'!CB14</f>
        <v>0</v>
      </c>
      <c r="CC7" s="11">
        <f>'AT STOP cijfers'!CC14</f>
        <v>0</v>
      </c>
      <c r="CD7" s="11">
        <f>'AT STOP cijfers'!CD14</f>
        <v>0</v>
      </c>
      <c r="CE7" s="11">
        <f>'AT STOP cijfers'!CE14</f>
        <v>0</v>
      </c>
      <c r="CF7" s="11">
        <f>'AT STOP cijfers'!CF14</f>
        <v>0</v>
      </c>
      <c r="CG7" s="11">
        <f>'AT STOP cijfers'!CG14</f>
        <v>0</v>
      </c>
      <c r="CH7" s="11">
        <f>'AT STOP cijfers'!CH14</f>
        <v>0</v>
      </c>
      <c r="CI7" s="11">
        <f>'AT STOP cijfers'!CI14</f>
        <v>0</v>
      </c>
      <c r="CJ7" s="11">
        <f>'AT STOP cijfers'!CJ14</f>
        <v>0</v>
      </c>
      <c r="CK7" s="11">
        <f>'AT STOP cijfers'!CK14</f>
        <v>0</v>
      </c>
      <c r="CL7" s="49">
        <f>'AT STOP cijfers'!CL14</f>
        <v>0</v>
      </c>
      <c r="CM7" s="11">
        <f>'AT STOP cijfers'!CM14</f>
        <v>0</v>
      </c>
      <c r="CN7" s="11">
        <f>'AT STOP cijfers'!CN14</f>
        <v>0</v>
      </c>
      <c r="CO7" s="11">
        <f>'AT STOP cijfers'!CO14</f>
        <v>0</v>
      </c>
      <c r="CP7" s="11">
        <f>'AT STOP cijfers'!CP14</f>
        <v>0</v>
      </c>
      <c r="CQ7" s="11">
        <f>'AT STOP cijfers'!CQ14</f>
        <v>0</v>
      </c>
      <c r="CR7" s="11">
        <f>'AT STOP cijfers'!CR14</f>
        <v>0</v>
      </c>
      <c r="CS7" s="11">
        <f>'AT STOP cijfers'!CS14</f>
        <v>0</v>
      </c>
      <c r="CT7" s="11">
        <f>'AT STOP cijfers'!CT14</f>
        <v>0</v>
      </c>
      <c r="CU7" s="11">
        <f>'AT STOP cijfers'!CU14</f>
        <v>0</v>
      </c>
      <c r="CV7" s="11">
        <f>'AT STOP cijfers'!CV14</f>
        <v>0</v>
      </c>
      <c r="CW7" s="11">
        <f>'AT STOP cijfers'!CW14</f>
        <v>0</v>
      </c>
      <c r="CX7" s="11">
        <f>'AT STOP cijfers'!CX14</f>
        <v>0</v>
      </c>
      <c r="CY7" s="26">
        <f>'AT STOP cijfers'!CY14</f>
        <v>0</v>
      </c>
      <c r="CZ7" s="15">
        <f>'AT STOP cijfers'!CZ14</f>
        <v>0</v>
      </c>
      <c r="DA7" s="11">
        <f>'AT STOP cijfers'!DA14</f>
        <v>0</v>
      </c>
      <c r="DB7" s="11">
        <f>'AT STOP cijfers'!DB14</f>
        <v>0</v>
      </c>
      <c r="DC7" s="11">
        <f>'AT STOP cijfers'!DC14</f>
        <v>0</v>
      </c>
      <c r="DD7" s="11">
        <f>'AT STOP cijfers'!DD14</f>
        <v>0</v>
      </c>
      <c r="DE7" s="11">
        <f>'AT STOP cijfers'!DE14</f>
        <v>0</v>
      </c>
      <c r="DF7" s="11">
        <f>'AT STOP cijfers'!DF14</f>
        <v>0</v>
      </c>
      <c r="DG7" s="11">
        <f>'AT STOP cijfers'!DG14</f>
        <v>0</v>
      </c>
      <c r="DH7" s="11">
        <f>'AT STOP cijfers'!DH14</f>
        <v>0</v>
      </c>
      <c r="DI7" s="11">
        <f>'AT STOP cijfers'!DI14</f>
        <v>0</v>
      </c>
      <c r="DJ7" s="11">
        <f>'AT STOP cijfers'!DJ14</f>
        <v>0</v>
      </c>
      <c r="DK7" s="11">
        <f>'AT STOP cijfers'!DK14</f>
        <v>0</v>
      </c>
      <c r="DL7" s="26">
        <f>'AT STOP cijfers'!DL14</f>
        <v>0</v>
      </c>
    </row>
    <row r="8" spans="1:116" hidden="1">
      <c r="A8" s="47">
        <f>'AT STOP cijfers'!A15</f>
        <v>0</v>
      </c>
      <c r="B8" s="49" t="str">
        <f>'AT STOP cijfers'!B15</f>
        <v>ACNT</v>
      </c>
      <c r="C8" s="4" t="str">
        <f>'AT STOP cijfers'!C15</f>
        <v>Alcohol &amp; tabak</v>
      </c>
      <c r="D8" s="4" t="str">
        <f>'AT STOP cijfers'!D15</f>
        <v>A&amp;T Tabak VWS</v>
      </c>
      <c r="E8" s="4" t="str">
        <f>'AT STOP cijfers'!E15</f>
        <v>Tabaksreclame</v>
      </c>
      <c r="F8" s="5" t="str">
        <f>'AT STOP cijfers'!F15</f>
        <v>VWS</v>
      </c>
      <c r="G8" s="4">
        <f>'AT STOP cijfers'!G15</f>
        <v>0</v>
      </c>
      <c r="H8" s="15">
        <f>'AT STOP cijfers'!H15</f>
        <v>3500</v>
      </c>
      <c r="I8" s="11">
        <f>'AT STOP cijfers'!I15</f>
        <v>0</v>
      </c>
      <c r="J8" s="11">
        <f>'AT STOP cijfers'!J15</f>
        <v>0</v>
      </c>
      <c r="K8" s="11">
        <f>'AT STOP cijfers'!K15</f>
        <v>0</v>
      </c>
      <c r="L8" s="11">
        <f>'AT STOP cijfers'!L15</f>
        <v>0</v>
      </c>
      <c r="M8" s="11">
        <f>'AT STOP cijfers'!M15</f>
        <v>0</v>
      </c>
      <c r="N8" s="11">
        <f>'AT STOP cijfers'!N15</f>
        <v>0</v>
      </c>
      <c r="O8" s="11">
        <f>'AT STOP cijfers'!O15</f>
        <v>0</v>
      </c>
      <c r="P8" s="11">
        <f>'AT STOP cijfers'!P15</f>
        <v>0</v>
      </c>
      <c r="Q8" s="26">
        <f>'AT STOP cijfers'!Q15</f>
        <v>3500</v>
      </c>
      <c r="R8" s="15">
        <f>'AT STOP cijfers'!R15</f>
        <v>0</v>
      </c>
      <c r="S8" s="11">
        <f>'AT STOP cijfers'!S15</f>
        <v>0</v>
      </c>
      <c r="T8" s="11">
        <f>'AT STOP cijfers'!T15</f>
        <v>3500</v>
      </c>
      <c r="U8" s="11">
        <f>'AT STOP cijfers'!U15</f>
        <v>0</v>
      </c>
      <c r="V8" s="11">
        <f>'AT STOP cijfers'!V15</f>
        <v>0</v>
      </c>
      <c r="W8" s="11">
        <f>'AT STOP cijfers'!W15</f>
        <v>0</v>
      </c>
      <c r="X8" s="11">
        <f>'AT STOP cijfers'!X15</f>
        <v>0</v>
      </c>
      <c r="Y8" s="11">
        <f>'AT STOP cijfers'!Y15</f>
        <v>0</v>
      </c>
      <c r="Z8" s="49">
        <f>'AT STOP cijfers'!Z15</f>
        <v>3500</v>
      </c>
      <c r="AA8" s="11">
        <f>'AT STOP cijfers'!AA15</f>
        <v>1000</v>
      </c>
      <c r="AB8" s="11">
        <f>'AT STOP cijfers'!AB15</f>
        <v>2500</v>
      </c>
      <c r="AC8" s="11">
        <f>'AT STOP cijfers'!AC15</f>
        <v>0</v>
      </c>
      <c r="AD8" s="11">
        <f>'AT STOP cijfers'!AD15</f>
        <v>0</v>
      </c>
      <c r="AE8" s="11">
        <f>'AT STOP cijfers'!AE15</f>
        <v>0</v>
      </c>
      <c r="AF8" s="11">
        <f>'AT STOP cijfers'!AF15</f>
        <v>0</v>
      </c>
      <c r="AG8" s="49">
        <f>'AT STOP cijfers'!AG15</f>
        <v>0</v>
      </c>
      <c r="AH8" s="11">
        <f>'AT STOP cijfers'!AH15</f>
        <v>0</v>
      </c>
      <c r="AI8" s="11">
        <f>'AT STOP cijfers'!AI15</f>
        <v>1000</v>
      </c>
      <c r="AJ8" s="11">
        <f>'AT STOP cijfers'!AJ15</f>
        <v>0</v>
      </c>
      <c r="AK8" s="11">
        <f>'AT STOP cijfers'!AK15</f>
        <v>0</v>
      </c>
      <c r="AL8" s="49">
        <f>'AT STOP cijfers'!AL15</f>
        <v>0</v>
      </c>
      <c r="AM8" s="11">
        <f>'AT STOP cijfers'!AM15</f>
        <v>0</v>
      </c>
      <c r="AN8" s="11">
        <f>'AT STOP cijfers'!AN15</f>
        <v>0</v>
      </c>
      <c r="AO8" s="11">
        <f>'AT STOP cijfers'!AO15</f>
        <v>0</v>
      </c>
      <c r="AP8" s="11">
        <f>'AT STOP cijfers'!AP15</f>
        <v>0</v>
      </c>
      <c r="AQ8" s="11">
        <f>'AT STOP cijfers'!AQ15</f>
        <v>0</v>
      </c>
      <c r="AR8" s="49">
        <f>'AT STOP cijfers'!AR15</f>
        <v>0</v>
      </c>
      <c r="AS8" s="11">
        <f>'AT STOP cijfers'!AS15</f>
        <v>139</v>
      </c>
      <c r="AT8" s="11">
        <f>'AT STOP cijfers'!AT15</f>
        <v>139</v>
      </c>
      <c r="AU8" s="11">
        <f>'AT STOP cijfers'!AU15</f>
        <v>139</v>
      </c>
      <c r="AV8" s="11">
        <f>'AT STOP cijfers'!AV15</f>
        <v>139</v>
      </c>
      <c r="AW8" s="11">
        <f>'AT STOP cijfers'!AW15</f>
        <v>556</v>
      </c>
      <c r="AX8" s="11">
        <f>'AT STOP cijfers'!AX15</f>
        <v>555</v>
      </c>
      <c r="AY8" s="11">
        <f>'AT STOP cijfers'!AY15</f>
        <v>555</v>
      </c>
      <c r="AZ8" s="11">
        <f>'AT STOP cijfers'!AZ15</f>
        <v>139</v>
      </c>
      <c r="BA8" s="11">
        <f>'AT STOP cijfers'!BA15</f>
        <v>139</v>
      </c>
      <c r="BB8" s="11">
        <f>'AT STOP cijfers'!BB15</f>
        <v>0</v>
      </c>
      <c r="BC8" s="49">
        <f>'AT STOP cijfers'!BC15</f>
        <v>0</v>
      </c>
      <c r="BD8" s="11">
        <f>'AT STOP cijfers'!BD15</f>
        <v>0</v>
      </c>
      <c r="BE8" s="11">
        <f>'AT STOP cijfers'!BE15</f>
        <v>0</v>
      </c>
      <c r="BF8" s="11">
        <f>'AT STOP cijfers'!BF15</f>
        <v>0</v>
      </c>
      <c r="BG8" s="11">
        <f>'AT STOP cijfers'!BG15</f>
        <v>0</v>
      </c>
      <c r="BH8" s="11">
        <f>'AT STOP cijfers'!BH15</f>
        <v>0</v>
      </c>
      <c r="BI8" s="11">
        <f>'AT STOP cijfers'!BI15</f>
        <v>0</v>
      </c>
      <c r="BJ8" s="11">
        <f>'AT STOP cijfers'!BJ15</f>
        <v>0</v>
      </c>
      <c r="BK8" s="49">
        <f>'AT STOP cijfers'!BK15</f>
        <v>0</v>
      </c>
      <c r="BL8" s="11">
        <f>'AT STOP cijfers'!BL15</f>
        <v>0</v>
      </c>
      <c r="BM8" s="11">
        <f>'AT STOP cijfers'!BM15</f>
        <v>0</v>
      </c>
      <c r="BN8" s="11">
        <f>'AT STOP cijfers'!BN15</f>
        <v>0</v>
      </c>
      <c r="BO8" s="11">
        <f>'AT STOP cijfers'!BO15</f>
        <v>0</v>
      </c>
      <c r="BP8" s="11">
        <f>'AT STOP cijfers'!BP15</f>
        <v>0</v>
      </c>
      <c r="BQ8" s="49">
        <f>'AT STOP cijfers'!BQ15</f>
        <v>0</v>
      </c>
      <c r="BR8" s="11">
        <f>'AT STOP cijfers'!BR15</f>
        <v>0</v>
      </c>
      <c r="BS8" s="11">
        <f>'AT STOP cijfers'!BS15</f>
        <v>0</v>
      </c>
      <c r="BT8" s="11">
        <f>'AT STOP cijfers'!BT15</f>
        <v>0</v>
      </c>
      <c r="BU8" s="11">
        <f>'AT STOP cijfers'!BU15</f>
        <v>0</v>
      </c>
      <c r="BV8" s="11">
        <f>'AT STOP cijfers'!BV15</f>
        <v>0</v>
      </c>
      <c r="BW8" s="11">
        <f>'AT STOP cijfers'!BW15</f>
        <v>0</v>
      </c>
      <c r="BX8" s="49">
        <f>'AT STOP cijfers'!BX15</f>
        <v>0</v>
      </c>
      <c r="BY8" s="49">
        <f>'AT STOP cijfers'!BY15</f>
        <v>3500</v>
      </c>
      <c r="BZ8" s="11">
        <f>'AT STOP cijfers'!BZ15</f>
        <v>0</v>
      </c>
      <c r="CA8" s="11">
        <f>'AT STOP cijfers'!CA15</f>
        <v>0</v>
      </c>
      <c r="CB8" s="11">
        <f>'AT STOP cijfers'!CB15</f>
        <v>0</v>
      </c>
      <c r="CC8" s="11">
        <f>'AT STOP cijfers'!CC15</f>
        <v>0</v>
      </c>
      <c r="CD8" s="11">
        <f>'AT STOP cijfers'!CD15</f>
        <v>0</v>
      </c>
      <c r="CE8" s="11">
        <f>'AT STOP cijfers'!CE15</f>
        <v>0</v>
      </c>
      <c r="CF8" s="11">
        <f>'AT STOP cijfers'!CF15</f>
        <v>0</v>
      </c>
      <c r="CG8" s="11">
        <f>'AT STOP cijfers'!CG15</f>
        <v>0</v>
      </c>
      <c r="CH8" s="11">
        <f>'AT STOP cijfers'!CH15</f>
        <v>0</v>
      </c>
      <c r="CI8" s="11">
        <f>'AT STOP cijfers'!CI15</f>
        <v>0</v>
      </c>
      <c r="CJ8" s="11">
        <f>'AT STOP cijfers'!CJ15</f>
        <v>0</v>
      </c>
      <c r="CK8" s="11">
        <f>'AT STOP cijfers'!CK15</f>
        <v>0</v>
      </c>
      <c r="CL8" s="49">
        <f>'AT STOP cijfers'!CL15</f>
        <v>0</v>
      </c>
      <c r="CM8" s="11">
        <f>'AT STOP cijfers'!CM15</f>
        <v>0</v>
      </c>
      <c r="CN8" s="11">
        <f>'AT STOP cijfers'!CN15</f>
        <v>0</v>
      </c>
      <c r="CO8" s="11">
        <f>'AT STOP cijfers'!CO15</f>
        <v>0</v>
      </c>
      <c r="CP8" s="11">
        <f>'AT STOP cijfers'!CP15</f>
        <v>0</v>
      </c>
      <c r="CQ8" s="11">
        <f>'AT STOP cijfers'!CQ15</f>
        <v>0</v>
      </c>
      <c r="CR8" s="11">
        <f>'AT STOP cijfers'!CR15</f>
        <v>0</v>
      </c>
      <c r="CS8" s="11">
        <f>'AT STOP cijfers'!CS15</f>
        <v>0</v>
      </c>
      <c r="CT8" s="11">
        <f>'AT STOP cijfers'!CT15</f>
        <v>0</v>
      </c>
      <c r="CU8" s="11">
        <f>'AT STOP cijfers'!CU15</f>
        <v>0</v>
      </c>
      <c r="CV8" s="11">
        <f>'AT STOP cijfers'!CV15</f>
        <v>0</v>
      </c>
      <c r="CW8" s="11">
        <f>'AT STOP cijfers'!CW15</f>
        <v>0</v>
      </c>
      <c r="CX8" s="11">
        <f>'AT STOP cijfers'!CX15</f>
        <v>0</v>
      </c>
      <c r="CY8" s="26">
        <f>'AT STOP cijfers'!CY15</f>
        <v>0</v>
      </c>
      <c r="CZ8" s="15">
        <f>'AT STOP cijfers'!CZ15</f>
        <v>0</v>
      </c>
      <c r="DA8" s="11">
        <f>'AT STOP cijfers'!DA15</f>
        <v>0</v>
      </c>
      <c r="DB8" s="11">
        <f>'AT STOP cijfers'!DB15</f>
        <v>0</v>
      </c>
      <c r="DC8" s="11">
        <f>'AT STOP cijfers'!DC15</f>
        <v>0</v>
      </c>
      <c r="DD8" s="11">
        <f>'AT STOP cijfers'!DD15</f>
        <v>0</v>
      </c>
      <c r="DE8" s="11">
        <f>'AT STOP cijfers'!DE15</f>
        <v>0</v>
      </c>
      <c r="DF8" s="11">
        <f>'AT STOP cijfers'!DF15</f>
        <v>0</v>
      </c>
      <c r="DG8" s="11">
        <f>'AT STOP cijfers'!DG15</f>
        <v>0</v>
      </c>
      <c r="DH8" s="11">
        <f>'AT STOP cijfers'!DH15</f>
        <v>0</v>
      </c>
      <c r="DI8" s="11">
        <f>'AT STOP cijfers'!DI15</f>
        <v>0</v>
      </c>
      <c r="DJ8" s="11">
        <f>'AT STOP cijfers'!DJ15</f>
        <v>0</v>
      </c>
      <c r="DK8" s="11">
        <f>'AT STOP cijfers'!DK15</f>
        <v>0</v>
      </c>
      <c r="DL8" s="26">
        <f>'AT STOP cijfers'!DL15</f>
        <v>0</v>
      </c>
    </row>
    <row r="9" spans="1:116" hidden="1">
      <c r="A9" s="47">
        <f>'AT STOP cijfers'!A16</f>
        <v>0</v>
      </c>
      <c r="B9" s="49">
        <f>'AT STOP cijfers'!B16</f>
        <v>0</v>
      </c>
      <c r="C9" s="13" t="str">
        <f>'AT STOP cijfers'!C16</f>
        <v>Alcohol &amp; tabak</v>
      </c>
      <c r="D9" s="13" t="str">
        <f>'AT STOP cijfers'!D16</f>
        <v>A&amp;T Tabak VWS</v>
      </c>
      <c r="E9" s="13" t="str">
        <f>'AT STOP cijfers'!E16</f>
        <v>TO overig</v>
      </c>
      <c r="F9" s="157" t="str">
        <f>'AT STOP cijfers'!F16</f>
        <v>VWS</v>
      </c>
      <c r="G9" s="13">
        <f>'AT STOP cijfers'!G16</f>
        <v>0</v>
      </c>
      <c r="H9" s="15">
        <f>'AT STOP cijfers'!H16</f>
        <v>0</v>
      </c>
      <c r="I9" s="11">
        <f>'AT STOP cijfers'!I16</f>
        <v>0</v>
      </c>
      <c r="J9" s="11">
        <f>'AT STOP cijfers'!J16</f>
        <v>0</v>
      </c>
      <c r="K9" s="11">
        <f>'AT STOP cijfers'!K16</f>
        <v>0</v>
      </c>
      <c r="L9" s="11">
        <f>'AT STOP cijfers'!L16</f>
        <v>0</v>
      </c>
      <c r="M9" s="11">
        <f>'AT STOP cijfers'!M16</f>
        <v>0</v>
      </c>
      <c r="N9" s="11">
        <f>'AT STOP cijfers'!N16</f>
        <v>0</v>
      </c>
      <c r="O9" s="11">
        <f>'AT STOP cijfers'!O16</f>
        <v>0</v>
      </c>
      <c r="P9" s="11">
        <f>'AT STOP cijfers'!P16</f>
        <v>0</v>
      </c>
      <c r="Q9" s="26">
        <f>'AT STOP cijfers'!Q16</f>
        <v>0</v>
      </c>
      <c r="R9" s="15">
        <f>'AT STOP cijfers'!R16</f>
        <v>0</v>
      </c>
      <c r="S9" s="11">
        <f>'AT STOP cijfers'!S16</f>
        <v>0</v>
      </c>
      <c r="T9" s="11">
        <f>'AT STOP cijfers'!T16</f>
        <v>0</v>
      </c>
      <c r="U9" s="11">
        <f>'AT STOP cijfers'!U16</f>
        <v>0</v>
      </c>
      <c r="V9" s="11">
        <f>'AT STOP cijfers'!V16</f>
        <v>0</v>
      </c>
      <c r="W9" s="11">
        <f>'AT STOP cijfers'!W16</f>
        <v>0</v>
      </c>
      <c r="X9" s="11">
        <f>'AT STOP cijfers'!X16</f>
        <v>0</v>
      </c>
      <c r="Y9" s="11">
        <f>'AT STOP cijfers'!Y16</f>
        <v>0</v>
      </c>
      <c r="Z9" s="49">
        <f>'AT STOP cijfers'!Z16</f>
        <v>0</v>
      </c>
      <c r="AA9" s="11">
        <f>'AT STOP cijfers'!AA16</f>
        <v>0</v>
      </c>
      <c r="AB9" s="11">
        <f>'AT STOP cijfers'!AB16</f>
        <v>0</v>
      </c>
      <c r="AC9" s="11">
        <f>'AT STOP cijfers'!AC16</f>
        <v>0</v>
      </c>
      <c r="AD9" s="11">
        <f>'AT STOP cijfers'!AD16</f>
        <v>0</v>
      </c>
      <c r="AE9" s="11">
        <f>'AT STOP cijfers'!AE16</f>
        <v>0</v>
      </c>
      <c r="AF9" s="11">
        <f>'AT STOP cijfers'!AF16</f>
        <v>0</v>
      </c>
      <c r="AG9" s="49">
        <f>'AT STOP cijfers'!AG16</f>
        <v>0</v>
      </c>
      <c r="AH9" s="11">
        <f>'AT STOP cijfers'!AH16</f>
        <v>0</v>
      </c>
      <c r="AI9" s="11">
        <f>'AT STOP cijfers'!AI16</f>
        <v>0</v>
      </c>
      <c r="AJ9" s="11">
        <f>'AT STOP cijfers'!AJ16</f>
        <v>0</v>
      </c>
      <c r="AK9" s="11">
        <f>'AT STOP cijfers'!AK16</f>
        <v>0</v>
      </c>
      <c r="AL9" s="49">
        <f>'AT STOP cijfers'!AL16</f>
        <v>0</v>
      </c>
      <c r="AM9" s="11">
        <f>'AT STOP cijfers'!AM16</f>
        <v>0</v>
      </c>
      <c r="AN9" s="11">
        <f>'AT STOP cijfers'!AN16</f>
        <v>0</v>
      </c>
      <c r="AO9" s="11">
        <f>'AT STOP cijfers'!AO16</f>
        <v>0</v>
      </c>
      <c r="AP9" s="11">
        <f>'AT STOP cijfers'!AP16</f>
        <v>0</v>
      </c>
      <c r="AQ9" s="11">
        <f>'AT STOP cijfers'!AQ16</f>
        <v>0</v>
      </c>
      <c r="AR9" s="49">
        <f>'AT STOP cijfers'!AR16</f>
        <v>0</v>
      </c>
      <c r="AS9" s="11">
        <f>'AT STOP cijfers'!AS16</f>
        <v>0</v>
      </c>
      <c r="AT9" s="11">
        <f>'AT STOP cijfers'!AT16</f>
        <v>0</v>
      </c>
      <c r="AU9" s="11">
        <f>'AT STOP cijfers'!AU16</f>
        <v>0</v>
      </c>
      <c r="AV9" s="11">
        <f>'AT STOP cijfers'!AV16</f>
        <v>0</v>
      </c>
      <c r="AW9" s="11">
        <f>'AT STOP cijfers'!AW16</f>
        <v>0</v>
      </c>
      <c r="AX9" s="11">
        <f>'AT STOP cijfers'!AX16</f>
        <v>0</v>
      </c>
      <c r="AY9" s="11">
        <f>'AT STOP cijfers'!AY16</f>
        <v>0</v>
      </c>
      <c r="AZ9" s="11">
        <f>'AT STOP cijfers'!AZ16</f>
        <v>0</v>
      </c>
      <c r="BA9" s="11">
        <f>'AT STOP cijfers'!BA16</f>
        <v>0</v>
      </c>
      <c r="BB9" s="11">
        <f>'AT STOP cijfers'!BB16</f>
        <v>0</v>
      </c>
      <c r="BC9" s="49">
        <f>'AT STOP cijfers'!BC16</f>
        <v>0</v>
      </c>
      <c r="BD9" s="11">
        <f>'AT STOP cijfers'!BD16</f>
        <v>0</v>
      </c>
      <c r="BE9" s="11">
        <f>'AT STOP cijfers'!BE16</f>
        <v>0</v>
      </c>
      <c r="BF9" s="11">
        <f>'AT STOP cijfers'!BF16</f>
        <v>0</v>
      </c>
      <c r="BG9" s="11">
        <f>'AT STOP cijfers'!BG16</f>
        <v>0</v>
      </c>
      <c r="BH9" s="11">
        <f>'AT STOP cijfers'!BH16</f>
        <v>0</v>
      </c>
      <c r="BI9" s="11">
        <f>'AT STOP cijfers'!BI16</f>
        <v>0</v>
      </c>
      <c r="BJ9" s="11">
        <f>'AT STOP cijfers'!BJ16</f>
        <v>0</v>
      </c>
      <c r="BK9" s="49">
        <f>'AT STOP cijfers'!BK16</f>
        <v>0</v>
      </c>
      <c r="BL9" s="11">
        <f>'AT STOP cijfers'!BL16</f>
        <v>0</v>
      </c>
      <c r="BM9" s="11">
        <f>'AT STOP cijfers'!BM16</f>
        <v>0</v>
      </c>
      <c r="BN9" s="11">
        <f>'AT STOP cijfers'!BN16</f>
        <v>0</v>
      </c>
      <c r="BO9" s="11">
        <f>'AT STOP cijfers'!BO16</f>
        <v>0</v>
      </c>
      <c r="BP9" s="11">
        <f>'AT STOP cijfers'!BP16</f>
        <v>0</v>
      </c>
      <c r="BQ9" s="49">
        <f>'AT STOP cijfers'!BQ16</f>
        <v>0</v>
      </c>
      <c r="BR9" s="11">
        <f>'AT STOP cijfers'!BR16</f>
        <v>0</v>
      </c>
      <c r="BS9" s="11">
        <f>'AT STOP cijfers'!BS16</f>
        <v>0</v>
      </c>
      <c r="BT9" s="11">
        <f>'AT STOP cijfers'!BT16</f>
        <v>0</v>
      </c>
      <c r="BU9" s="11">
        <f>'AT STOP cijfers'!BU16</f>
        <v>0</v>
      </c>
      <c r="BV9" s="11">
        <f>'AT STOP cijfers'!BV16</f>
        <v>0</v>
      </c>
      <c r="BW9" s="11">
        <f>'AT STOP cijfers'!BW16</f>
        <v>0</v>
      </c>
      <c r="BX9" s="49">
        <f>'AT STOP cijfers'!BX16</f>
        <v>0</v>
      </c>
      <c r="BY9" s="49">
        <f>'AT STOP cijfers'!BY16</f>
        <v>0</v>
      </c>
      <c r="BZ9" s="11">
        <f>'AT STOP cijfers'!BZ16</f>
        <v>0</v>
      </c>
      <c r="CA9" s="11">
        <f>'AT STOP cijfers'!CA16</f>
        <v>0</v>
      </c>
      <c r="CB9" s="11">
        <f>'AT STOP cijfers'!CB16</f>
        <v>0</v>
      </c>
      <c r="CC9" s="11">
        <f>'AT STOP cijfers'!CC16</f>
        <v>0</v>
      </c>
      <c r="CD9" s="11">
        <f>'AT STOP cijfers'!CD16</f>
        <v>0</v>
      </c>
      <c r="CE9" s="11">
        <f>'AT STOP cijfers'!CE16</f>
        <v>0</v>
      </c>
      <c r="CF9" s="11">
        <f>'AT STOP cijfers'!CF16</f>
        <v>0</v>
      </c>
      <c r="CG9" s="11">
        <f>'AT STOP cijfers'!CG16</f>
        <v>0</v>
      </c>
      <c r="CH9" s="11">
        <f>'AT STOP cijfers'!CH16</f>
        <v>0</v>
      </c>
      <c r="CI9" s="11">
        <f>'AT STOP cijfers'!CI16</f>
        <v>0</v>
      </c>
      <c r="CJ9" s="11">
        <f>'AT STOP cijfers'!CJ16</f>
        <v>0</v>
      </c>
      <c r="CK9" s="11">
        <f>'AT STOP cijfers'!CK16</f>
        <v>0</v>
      </c>
      <c r="CL9" s="49">
        <f>'AT STOP cijfers'!CL16</f>
        <v>0</v>
      </c>
      <c r="CM9" s="11">
        <f>'AT STOP cijfers'!CM16</f>
        <v>0</v>
      </c>
      <c r="CN9" s="11">
        <f>'AT STOP cijfers'!CN16</f>
        <v>0</v>
      </c>
      <c r="CO9" s="11">
        <f>'AT STOP cijfers'!CO16</f>
        <v>0</v>
      </c>
      <c r="CP9" s="11">
        <f>'AT STOP cijfers'!CP16</f>
        <v>0</v>
      </c>
      <c r="CQ9" s="11">
        <f>'AT STOP cijfers'!CQ16</f>
        <v>0</v>
      </c>
      <c r="CR9" s="11">
        <f>'AT STOP cijfers'!CR16</f>
        <v>0</v>
      </c>
      <c r="CS9" s="11">
        <f>'AT STOP cijfers'!CS16</f>
        <v>0</v>
      </c>
      <c r="CT9" s="11">
        <f>'AT STOP cijfers'!CT16</f>
        <v>0</v>
      </c>
      <c r="CU9" s="11">
        <f>'AT STOP cijfers'!CU16</f>
        <v>0</v>
      </c>
      <c r="CV9" s="11">
        <f>'AT STOP cijfers'!CV16</f>
        <v>0</v>
      </c>
      <c r="CW9" s="11">
        <f>'AT STOP cijfers'!CW16</f>
        <v>0</v>
      </c>
      <c r="CX9" s="11">
        <f>'AT STOP cijfers'!CX16</f>
        <v>0</v>
      </c>
      <c r="CY9" s="26">
        <f>'AT STOP cijfers'!CY16</f>
        <v>0</v>
      </c>
      <c r="CZ9" s="15">
        <f>'AT STOP cijfers'!CZ16</f>
        <v>0</v>
      </c>
      <c r="DA9" s="11">
        <f>'AT STOP cijfers'!DA16</f>
        <v>0</v>
      </c>
      <c r="DB9" s="11">
        <f>'AT STOP cijfers'!DB16</f>
        <v>0</v>
      </c>
      <c r="DC9" s="11">
        <f>'AT STOP cijfers'!DC16</f>
        <v>0</v>
      </c>
      <c r="DD9" s="11">
        <f>'AT STOP cijfers'!DD16</f>
        <v>0</v>
      </c>
      <c r="DE9" s="11">
        <f>'AT STOP cijfers'!DE16</f>
        <v>0</v>
      </c>
      <c r="DF9" s="11">
        <f>'AT STOP cijfers'!DF16</f>
        <v>0</v>
      </c>
      <c r="DG9" s="11">
        <f>'AT STOP cijfers'!DG16</f>
        <v>0</v>
      </c>
      <c r="DH9" s="11">
        <f>'AT STOP cijfers'!DH16</f>
        <v>0</v>
      </c>
      <c r="DI9" s="11">
        <f>'AT STOP cijfers'!DI16</f>
        <v>0</v>
      </c>
      <c r="DJ9" s="11">
        <f>'AT STOP cijfers'!DJ16</f>
        <v>0</v>
      </c>
      <c r="DK9" s="11">
        <f>'AT STOP cijfers'!DK16</f>
        <v>0</v>
      </c>
      <c r="DL9" s="26">
        <f>'AT STOP cijfers'!DL16</f>
        <v>0</v>
      </c>
    </row>
    <row r="10" spans="1:116" ht="13.8" hidden="1" thickBot="1">
      <c r="A10" s="53">
        <f>'AT STOP cijfers'!A20</f>
        <v>0</v>
      </c>
      <c r="B10" s="50" t="str">
        <f>'AT STOP cijfers'!B20</f>
        <v>AQNT</v>
      </c>
      <c r="C10" s="6" t="str">
        <f>'AT STOP cijfers'!C20</f>
        <v>Alcohol &amp; tabak</v>
      </c>
      <c r="D10" s="6" t="str">
        <f>'AT STOP cijfers'!D20</f>
        <v>A&amp;T Klachten rookvrije werkplek VWS</v>
      </c>
      <c r="E10" s="6">
        <f>'AT STOP cijfers'!E20</f>
        <v>0</v>
      </c>
      <c r="F10" s="7" t="str">
        <f>'AT STOP cijfers'!F20</f>
        <v>VWS</v>
      </c>
      <c r="G10" s="6">
        <f>'AT STOP cijfers'!G20</f>
        <v>0</v>
      </c>
      <c r="H10" s="305">
        <f>'AT STOP cijfers'!H20</f>
        <v>650</v>
      </c>
      <c r="I10" s="523">
        <f>'AT STOP cijfers'!I20</f>
        <v>0</v>
      </c>
      <c r="J10" s="523">
        <f>'AT STOP cijfers'!J20</f>
        <v>0</v>
      </c>
      <c r="K10" s="523">
        <f>'AT STOP cijfers'!K20</f>
        <v>0</v>
      </c>
      <c r="L10" s="523">
        <f>'AT STOP cijfers'!L20</f>
        <v>0</v>
      </c>
      <c r="M10" s="523">
        <f>'AT STOP cijfers'!M20</f>
        <v>0</v>
      </c>
      <c r="N10" s="523">
        <f>'AT STOP cijfers'!N20</f>
        <v>0</v>
      </c>
      <c r="O10" s="523">
        <f>'AT STOP cijfers'!O20</f>
        <v>0</v>
      </c>
      <c r="P10" s="523">
        <f>'AT STOP cijfers'!P20</f>
        <v>0</v>
      </c>
      <c r="Q10" s="27">
        <f>'AT STOP cijfers'!Q20</f>
        <v>650</v>
      </c>
      <c r="R10" s="305">
        <f>'AT STOP cijfers'!R20</f>
        <v>0</v>
      </c>
      <c r="S10" s="523">
        <f>'AT STOP cijfers'!S20</f>
        <v>0</v>
      </c>
      <c r="T10" s="523">
        <f>'AT STOP cijfers'!T20</f>
        <v>650</v>
      </c>
      <c r="U10" s="523">
        <f>'AT STOP cijfers'!U20</f>
        <v>0</v>
      </c>
      <c r="V10" s="523">
        <f>'AT STOP cijfers'!V20</f>
        <v>0</v>
      </c>
      <c r="W10" s="523">
        <f>'AT STOP cijfers'!W20</f>
        <v>0</v>
      </c>
      <c r="X10" s="523">
        <f>'AT STOP cijfers'!X20</f>
        <v>0</v>
      </c>
      <c r="Y10" s="523">
        <f>'AT STOP cijfers'!Y20</f>
        <v>0</v>
      </c>
      <c r="Z10" s="50">
        <f>'AT STOP cijfers'!Z20</f>
        <v>650</v>
      </c>
      <c r="AA10" s="523">
        <f>'AT STOP cijfers'!AA20</f>
        <v>150</v>
      </c>
      <c r="AB10" s="523">
        <f>'AT STOP cijfers'!AB20</f>
        <v>500</v>
      </c>
      <c r="AC10" s="523">
        <f>'AT STOP cijfers'!AC20</f>
        <v>0</v>
      </c>
      <c r="AD10" s="523">
        <f>'AT STOP cijfers'!AD20</f>
        <v>0</v>
      </c>
      <c r="AE10" s="523">
        <f>'AT STOP cijfers'!AE20</f>
        <v>0</v>
      </c>
      <c r="AF10" s="523">
        <f>'AT STOP cijfers'!AF20</f>
        <v>0</v>
      </c>
      <c r="AG10" s="50">
        <f>'AT STOP cijfers'!AG20</f>
        <v>0</v>
      </c>
      <c r="AH10" s="523">
        <f>'AT STOP cijfers'!AH20</f>
        <v>0</v>
      </c>
      <c r="AI10" s="523">
        <f>'AT STOP cijfers'!AI20</f>
        <v>150</v>
      </c>
      <c r="AJ10" s="523">
        <f>'AT STOP cijfers'!AJ20</f>
        <v>0</v>
      </c>
      <c r="AK10" s="523">
        <f>'AT STOP cijfers'!AK20</f>
        <v>0</v>
      </c>
      <c r="AL10" s="50">
        <f>'AT STOP cijfers'!AL20</f>
        <v>0</v>
      </c>
      <c r="AM10" s="523">
        <f>'AT STOP cijfers'!AM20</f>
        <v>0</v>
      </c>
      <c r="AN10" s="523">
        <f>'AT STOP cijfers'!AN20</f>
        <v>0</v>
      </c>
      <c r="AO10" s="523">
        <f>'AT STOP cijfers'!AO20</f>
        <v>0</v>
      </c>
      <c r="AP10" s="523">
        <f>'AT STOP cijfers'!AP20</f>
        <v>0</v>
      </c>
      <c r="AQ10" s="523">
        <f>'AT STOP cijfers'!AQ20</f>
        <v>0</v>
      </c>
      <c r="AR10" s="50">
        <f>'AT STOP cijfers'!AR20</f>
        <v>0</v>
      </c>
      <c r="AS10" s="523">
        <f>'AT STOP cijfers'!AS20</f>
        <v>55</v>
      </c>
      <c r="AT10" s="523">
        <f>'AT STOP cijfers'!AT20</f>
        <v>56</v>
      </c>
      <c r="AU10" s="523">
        <f>'AT STOP cijfers'!AU20</f>
        <v>56</v>
      </c>
      <c r="AV10" s="523">
        <f>'AT STOP cijfers'!AV20</f>
        <v>56</v>
      </c>
      <c r="AW10" s="523">
        <f>'AT STOP cijfers'!AW20</f>
        <v>55</v>
      </c>
      <c r="AX10" s="523">
        <f>'AT STOP cijfers'!AX20</f>
        <v>55</v>
      </c>
      <c r="AY10" s="523">
        <f>'AT STOP cijfers'!AY20</f>
        <v>55</v>
      </c>
      <c r="AZ10" s="523">
        <f>'AT STOP cijfers'!AZ20</f>
        <v>56</v>
      </c>
      <c r="BA10" s="523">
        <f>'AT STOP cijfers'!BA20</f>
        <v>56</v>
      </c>
      <c r="BB10" s="523">
        <f>'AT STOP cijfers'!BB20</f>
        <v>0</v>
      </c>
      <c r="BC10" s="50">
        <f>'AT STOP cijfers'!BC20</f>
        <v>0</v>
      </c>
      <c r="BD10" s="523">
        <f>'AT STOP cijfers'!BD20</f>
        <v>0</v>
      </c>
      <c r="BE10" s="523">
        <f>'AT STOP cijfers'!BE20</f>
        <v>0</v>
      </c>
      <c r="BF10" s="523">
        <f>'AT STOP cijfers'!BF20</f>
        <v>0</v>
      </c>
      <c r="BG10" s="523">
        <f>'AT STOP cijfers'!BG20</f>
        <v>0</v>
      </c>
      <c r="BH10" s="523">
        <f>'AT STOP cijfers'!BH20</f>
        <v>0</v>
      </c>
      <c r="BI10" s="523">
        <f>'AT STOP cijfers'!BI20</f>
        <v>0</v>
      </c>
      <c r="BJ10" s="523">
        <f>'AT STOP cijfers'!BJ20</f>
        <v>0</v>
      </c>
      <c r="BK10" s="50">
        <f>'AT STOP cijfers'!BK20</f>
        <v>0</v>
      </c>
      <c r="BL10" s="523">
        <f>'AT STOP cijfers'!BL20</f>
        <v>0</v>
      </c>
      <c r="BM10" s="523">
        <f>'AT STOP cijfers'!BM20</f>
        <v>0</v>
      </c>
      <c r="BN10" s="523">
        <f>'AT STOP cijfers'!BN20</f>
        <v>0</v>
      </c>
      <c r="BO10" s="523">
        <f>'AT STOP cijfers'!BO20</f>
        <v>0</v>
      </c>
      <c r="BP10" s="523">
        <f>'AT STOP cijfers'!BP20</f>
        <v>0</v>
      </c>
      <c r="BQ10" s="50">
        <f>'AT STOP cijfers'!BQ20</f>
        <v>0</v>
      </c>
      <c r="BR10" s="523">
        <f>'AT STOP cijfers'!BR20</f>
        <v>0</v>
      </c>
      <c r="BS10" s="523">
        <f>'AT STOP cijfers'!BS20</f>
        <v>0</v>
      </c>
      <c r="BT10" s="523">
        <f>'AT STOP cijfers'!BT20</f>
        <v>0</v>
      </c>
      <c r="BU10" s="523">
        <f>'AT STOP cijfers'!BU20</f>
        <v>0</v>
      </c>
      <c r="BV10" s="523">
        <f>'AT STOP cijfers'!BV20</f>
        <v>0</v>
      </c>
      <c r="BW10" s="523">
        <f>'AT STOP cijfers'!BW20</f>
        <v>0</v>
      </c>
      <c r="BX10" s="50">
        <f>'AT STOP cijfers'!BX20</f>
        <v>0</v>
      </c>
      <c r="BY10" s="50">
        <f>'AT STOP cijfers'!BY20</f>
        <v>650</v>
      </c>
      <c r="BZ10" s="523">
        <f>'AT STOP cijfers'!BZ20</f>
        <v>0</v>
      </c>
      <c r="CA10" s="523">
        <f>'AT STOP cijfers'!CA20</f>
        <v>0</v>
      </c>
      <c r="CB10" s="523">
        <f>'AT STOP cijfers'!CB20</f>
        <v>0</v>
      </c>
      <c r="CC10" s="523">
        <f>'AT STOP cijfers'!CC20</f>
        <v>0</v>
      </c>
      <c r="CD10" s="523">
        <f>'AT STOP cijfers'!CD20</f>
        <v>0</v>
      </c>
      <c r="CE10" s="523">
        <f>'AT STOP cijfers'!CE20</f>
        <v>0</v>
      </c>
      <c r="CF10" s="523">
        <f>'AT STOP cijfers'!CF20</f>
        <v>0</v>
      </c>
      <c r="CG10" s="523">
        <f>'AT STOP cijfers'!CG20</f>
        <v>0</v>
      </c>
      <c r="CH10" s="523">
        <f>'AT STOP cijfers'!CH20</f>
        <v>0</v>
      </c>
      <c r="CI10" s="523">
        <f>'AT STOP cijfers'!CI20</f>
        <v>0</v>
      </c>
      <c r="CJ10" s="523">
        <f>'AT STOP cijfers'!CJ20</f>
        <v>0</v>
      </c>
      <c r="CK10" s="523">
        <f>'AT STOP cijfers'!CK20</f>
        <v>0</v>
      </c>
      <c r="CL10" s="50">
        <f>'AT STOP cijfers'!CL20</f>
        <v>0</v>
      </c>
      <c r="CM10" s="523">
        <f>'AT STOP cijfers'!CM20</f>
        <v>0</v>
      </c>
      <c r="CN10" s="523">
        <f>'AT STOP cijfers'!CN20</f>
        <v>0</v>
      </c>
      <c r="CO10" s="523">
        <f>'AT STOP cijfers'!CO20</f>
        <v>0</v>
      </c>
      <c r="CP10" s="523">
        <f>'AT STOP cijfers'!CP20</f>
        <v>0</v>
      </c>
      <c r="CQ10" s="523">
        <f>'AT STOP cijfers'!CQ20</f>
        <v>0</v>
      </c>
      <c r="CR10" s="523">
        <f>'AT STOP cijfers'!CR20</f>
        <v>0</v>
      </c>
      <c r="CS10" s="523">
        <f>'AT STOP cijfers'!CS20</f>
        <v>0</v>
      </c>
      <c r="CT10" s="523">
        <f>'AT STOP cijfers'!CT20</f>
        <v>0</v>
      </c>
      <c r="CU10" s="523">
        <f>'AT STOP cijfers'!CU20</f>
        <v>0</v>
      </c>
      <c r="CV10" s="523">
        <f>'AT STOP cijfers'!CV20</f>
        <v>0</v>
      </c>
      <c r="CW10" s="523">
        <f>'AT STOP cijfers'!CW20</f>
        <v>0</v>
      </c>
      <c r="CX10" s="523">
        <f>'AT STOP cijfers'!CX20</f>
        <v>0</v>
      </c>
      <c r="CY10" s="27">
        <f>'AT STOP cijfers'!CY20</f>
        <v>0</v>
      </c>
      <c r="CZ10" s="305">
        <f>'AT STOP cijfers'!CZ20</f>
        <v>0</v>
      </c>
      <c r="DA10" s="523">
        <f>'AT STOP cijfers'!DA20</f>
        <v>0</v>
      </c>
      <c r="DB10" s="523">
        <f>'AT STOP cijfers'!DB20</f>
        <v>0</v>
      </c>
      <c r="DC10" s="523">
        <f>'AT STOP cijfers'!DC20</f>
        <v>0</v>
      </c>
      <c r="DD10" s="523">
        <f>'AT STOP cijfers'!DD20</f>
        <v>0</v>
      </c>
      <c r="DE10" s="523">
        <f>'AT STOP cijfers'!DE20</f>
        <v>0</v>
      </c>
      <c r="DF10" s="523">
        <f>'AT STOP cijfers'!DF20</f>
        <v>0</v>
      </c>
      <c r="DG10" s="523">
        <f>'AT STOP cijfers'!DG20</f>
        <v>0</v>
      </c>
      <c r="DH10" s="523">
        <f>'AT STOP cijfers'!DH20</f>
        <v>0</v>
      </c>
      <c r="DI10" s="523">
        <f>'AT STOP cijfers'!DI20</f>
        <v>0</v>
      </c>
      <c r="DJ10" s="523">
        <f>'AT STOP cijfers'!DJ20</f>
        <v>0</v>
      </c>
      <c r="DK10" s="523">
        <f>'AT STOP cijfers'!DK20</f>
        <v>0</v>
      </c>
      <c r="DL10" s="27">
        <f>'AT STOP cijfers'!DL20</f>
        <v>0</v>
      </c>
    </row>
    <row r="11" spans="1:116" s="165" customFormat="1" hidden="1">
      <c r="A11" s="52">
        <f>'BED STOP cijfers'!A3</f>
        <v>0</v>
      </c>
      <c r="B11" s="48" t="str">
        <f>'BED STOP cijfers'!B3</f>
        <v>BBNT/BBNL/BBNA/BBNK</v>
      </c>
      <c r="C11" s="54" t="str">
        <f>'BED STOP cijfers'!C3</f>
        <v>Bijzondere eet- en drinkwaren, incl. claims</v>
      </c>
      <c r="D11" s="784" t="str">
        <f>'BED STOP cijfers'!D3</f>
        <v>BED Handhaving bijzondere eet- en drinkwaar VWS</v>
      </c>
      <c r="E11" s="54" t="str">
        <f>'BED STOP cijfers'!E3</f>
        <v>Reguliere workflow inspecties en monsteranalyse (BED importeurs) 220</v>
      </c>
      <c r="F11" s="54" t="str">
        <f>'BED STOP cijfers'!F3</f>
        <v>VWS</v>
      </c>
      <c r="G11" s="301">
        <f>'BED STOP cijfers'!G3</f>
        <v>0</v>
      </c>
      <c r="H11" s="640">
        <f>'BED STOP cijfers'!H3</f>
        <v>3057</v>
      </c>
      <c r="I11" s="614">
        <f>'BED STOP cijfers'!I3</f>
        <v>1535</v>
      </c>
      <c r="J11" s="14">
        <f>'BED STOP cijfers'!J3</f>
        <v>510</v>
      </c>
      <c r="K11" s="14">
        <f>'BED STOP cijfers'!K3</f>
        <v>266</v>
      </c>
      <c r="L11" s="14">
        <f>'BED STOP cijfers'!L3</f>
        <v>0</v>
      </c>
      <c r="M11" s="14">
        <f>'BED STOP cijfers'!M3</f>
        <v>0</v>
      </c>
      <c r="N11" s="14">
        <f>'BED STOP cijfers'!N3</f>
        <v>0</v>
      </c>
      <c r="O11" s="14">
        <f>'BED STOP cijfers'!O3</f>
        <v>0</v>
      </c>
      <c r="P11" s="14">
        <f>'BED STOP cijfers'!P3</f>
        <v>0</v>
      </c>
      <c r="Q11" s="51">
        <f>'BED STOP cijfers'!Q3</f>
        <v>5368</v>
      </c>
      <c r="R11" s="14">
        <f>'BED STOP cijfers'!R3</f>
        <v>0</v>
      </c>
      <c r="S11" s="14">
        <f>'BED STOP cijfers'!S3</f>
        <v>0</v>
      </c>
      <c r="T11" s="14">
        <f>'BED STOP cijfers'!T3</f>
        <v>5368</v>
      </c>
      <c r="U11" s="14">
        <f>'BED STOP cijfers'!U3</f>
        <v>0</v>
      </c>
      <c r="V11" s="14">
        <f>'BED STOP cijfers'!V3</f>
        <v>0</v>
      </c>
      <c r="W11" s="14">
        <f>'BED STOP cijfers'!W3</f>
        <v>0</v>
      </c>
      <c r="X11" s="14">
        <f>'BED STOP cijfers'!X3</f>
        <v>0</v>
      </c>
      <c r="Y11" s="14">
        <f>'BED STOP cijfers'!Y3</f>
        <v>0</v>
      </c>
      <c r="Z11" s="48">
        <f>'BED STOP cijfers'!Z3</f>
        <v>5368</v>
      </c>
      <c r="AA11" s="614">
        <f>'BED STOP cijfers'!AA3</f>
        <v>1152</v>
      </c>
      <c r="AB11" s="14">
        <f>'BED STOP cijfers'!AB3</f>
        <v>0</v>
      </c>
      <c r="AC11" s="614">
        <f>'BED STOP cijfers'!AC3</f>
        <v>2415</v>
      </c>
      <c r="AD11" s="14">
        <f>'BED STOP cijfers'!AD3</f>
        <v>0</v>
      </c>
      <c r="AE11" s="14">
        <f>'BED STOP cijfers'!AE3</f>
        <v>0</v>
      </c>
      <c r="AF11" s="614">
        <f>'BED STOP cijfers'!AF3</f>
        <v>1801</v>
      </c>
      <c r="AG11" s="48">
        <f>'BED STOP cijfers'!AG3</f>
        <v>0</v>
      </c>
      <c r="AH11" s="14">
        <f>'BED STOP cijfers'!AH3</f>
        <v>1152</v>
      </c>
      <c r="AI11" s="14">
        <f>'BED STOP cijfers'!AI3</f>
        <v>0</v>
      </c>
      <c r="AJ11" s="14">
        <f>'BED STOP cijfers'!AJ3</f>
        <v>0</v>
      </c>
      <c r="AK11" s="14">
        <f>'BED STOP cijfers'!AK3</f>
        <v>0</v>
      </c>
      <c r="AL11" s="48">
        <f>'BED STOP cijfers'!AL3</f>
        <v>0</v>
      </c>
      <c r="AM11" s="14">
        <f>'BED STOP cijfers'!AM3</f>
        <v>0</v>
      </c>
      <c r="AN11" s="14">
        <f>'BED STOP cijfers'!AN3</f>
        <v>0</v>
      </c>
      <c r="AO11" s="14">
        <f>'BED STOP cijfers'!AO3</f>
        <v>0</v>
      </c>
      <c r="AP11" s="14">
        <f>'BED STOP cijfers'!AP3</f>
        <v>0</v>
      </c>
      <c r="AQ11" s="14">
        <f>'BED STOP cijfers'!AQ3</f>
        <v>0</v>
      </c>
      <c r="AR11" s="48">
        <f>'BED STOP cijfers'!AR3</f>
        <v>0</v>
      </c>
      <c r="AS11" s="14">
        <f>'BED STOP cijfers'!AS3</f>
        <v>0</v>
      </c>
      <c r="AT11" s="14">
        <f>'BED STOP cijfers'!AT3</f>
        <v>0</v>
      </c>
      <c r="AU11" s="14">
        <f>'BED STOP cijfers'!AU3</f>
        <v>0</v>
      </c>
      <c r="AV11" s="14">
        <f>'BED STOP cijfers'!AV3</f>
        <v>0</v>
      </c>
      <c r="AW11" s="14">
        <f>'BED STOP cijfers'!AW3</f>
        <v>0</v>
      </c>
      <c r="AX11" s="14">
        <f>'BED STOP cijfers'!AX3</f>
        <v>0</v>
      </c>
      <c r="AY11" s="14">
        <f>'BED STOP cijfers'!AY3</f>
        <v>0</v>
      </c>
      <c r="AZ11" s="14">
        <f>'BED STOP cijfers'!AZ3</f>
        <v>0</v>
      </c>
      <c r="BA11" s="14">
        <f>'BED STOP cijfers'!BA3</f>
        <v>0</v>
      </c>
      <c r="BB11" s="14">
        <f>'BED STOP cijfers'!BB3</f>
        <v>0</v>
      </c>
      <c r="BC11" s="48">
        <f>'BED STOP cijfers'!BC3</f>
        <v>0</v>
      </c>
      <c r="BD11" s="14">
        <f>'BED STOP cijfers'!BD3</f>
        <v>1801</v>
      </c>
      <c r="BE11" s="14">
        <f>'BED STOP cijfers'!BE3</f>
        <v>0</v>
      </c>
      <c r="BF11" s="14">
        <f>'BED STOP cijfers'!BF3</f>
        <v>0</v>
      </c>
      <c r="BG11" s="14">
        <f>'BED STOP cijfers'!BG3</f>
        <v>0</v>
      </c>
      <c r="BH11" s="14">
        <f>'BED STOP cijfers'!BH3</f>
        <v>0</v>
      </c>
      <c r="BI11" s="14">
        <f>'BED STOP cijfers'!BI3</f>
        <v>0</v>
      </c>
      <c r="BJ11" s="14">
        <f>'BED STOP cijfers'!BJ3</f>
        <v>0</v>
      </c>
      <c r="BK11" s="48">
        <f>'BED STOP cijfers'!BK3</f>
        <v>0</v>
      </c>
      <c r="BL11" s="14">
        <f>'BED STOP cijfers'!BL3</f>
        <v>0</v>
      </c>
      <c r="BM11" s="14">
        <f>'BED STOP cijfers'!BM3</f>
        <v>0</v>
      </c>
      <c r="BN11" s="14">
        <f>'BED STOP cijfers'!BN3</f>
        <v>0</v>
      </c>
      <c r="BO11" s="14">
        <f>'BED STOP cijfers'!BO3</f>
        <v>0</v>
      </c>
      <c r="BP11" s="14">
        <f>'BED STOP cijfers'!BP3</f>
        <v>0</v>
      </c>
      <c r="BQ11" s="48">
        <f>'BED STOP cijfers'!BQ3</f>
        <v>0</v>
      </c>
      <c r="BR11" s="21">
        <f>'BED STOP cijfers'!BR3</f>
        <v>0</v>
      </c>
      <c r="BS11" s="14">
        <f>'BED STOP cijfers'!BS3</f>
        <v>0</v>
      </c>
      <c r="BT11" s="14">
        <f>'BED STOP cijfers'!BT3</f>
        <v>603.75</v>
      </c>
      <c r="BU11" s="14">
        <f>'BED STOP cijfers'!BU3</f>
        <v>603.75</v>
      </c>
      <c r="BV11" s="14">
        <f>'BED STOP cijfers'!BV3</f>
        <v>603.75</v>
      </c>
      <c r="BW11" s="14">
        <f>'BED STOP cijfers'!BW3</f>
        <v>603.75</v>
      </c>
      <c r="BX11" s="648">
        <f>'BED STOP cijfers'!BX3</f>
        <v>0</v>
      </c>
      <c r="BY11" s="48">
        <f>'BED STOP cijfers'!BY3</f>
        <v>5368</v>
      </c>
      <c r="BZ11" s="14">
        <f>'BED STOP cijfers'!BZ3</f>
        <v>0</v>
      </c>
      <c r="CA11" s="14">
        <f>'BED STOP cijfers'!CA3</f>
        <v>0</v>
      </c>
      <c r="CB11" s="14">
        <f>'BED STOP cijfers'!CB3</f>
        <v>0</v>
      </c>
      <c r="CC11" s="14">
        <f>'BED STOP cijfers'!CC3</f>
        <v>0</v>
      </c>
      <c r="CD11" s="14">
        <f>'BED STOP cijfers'!CD3</f>
        <v>0</v>
      </c>
      <c r="CE11" s="14">
        <f>'BED STOP cijfers'!CE3</f>
        <v>0</v>
      </c>
      <c r="CF11" s="14">
        <f>'BED STOP cijfers'!CF3</f>
        <v>0</v>
      </c>
      <c r="CG11" s="14">
        <f>'BED STOP cijfers'!CG3</f>
        <v>0</v>
      </c>
      <c r="CH11" s="14">
        <f>'BED STOP cijfers'!CH3</f>
        <v>0</v>
      </c>
      <c r="CI11" s="14">
        <f>'BED STOP cijfers'!CI3</f>
        <v>0</v>
      </c>
      <c r="CJ11" s="14">
        <f>'BED STOP cijfers'!CJ3</f>
        <v>0</v>
      </c>
      <c r="CK11" s="14">
        <f>'BED STOP cijfers'!CK3</f>
        <v>0</v>
      </c>
      <c r="CL11" s="48">
        <f>'BED STOP cijfers'!CL3</f>
        <v>0</v>
      </c>
      <c r="CM11" s="21">
        <f>'BED STOP cijfers'!CM3</f>
        <v>0</v>
      </c>
      <c r="CN11" s="14">
        <f>'BED STOP cijfers'!CN3</f>
        <v>0</v>
      </c>
      <c r="CO11" s="14">
        <f>'BED STOP cijfers'!CO3</f>
        <v>0</v>
      </c>
      <c r="CP11" s="14">
        <f>'BED STOP cijfers'!CP3</f>
        <v>0</v>
      </c>
      <c r="CQ11" s="14">
        <f>'BED STOP cijfers'!CQ3</f>
        <v>0</v>
      </c>
      <c r="CR11" s="14">
        <f>'BED STOP cijfers'!CR3</f>
        <v>0</v>
      </c>
      <c r="CS11" s="14">
        <f>'BED STOP cijfers'!CS3</f>
        <v>0</v>
      </c>
      <c r="CT11" s="14">
        <f>'BED STOP cijfers'!CT3</f>
        <v>0</v>
      </c>
      <c r="CU11" s="14">
        <f>'BED STOP cijfers'!CU3</f>
        <v>0</v>
      </c>
      <c r="CV11" s="14">
        <f>'BED STOP cijfers'!CV3</f>
        <v>0</v>
      </c>
      <c r="CW11" s="14">
        <f>'BED STOP cijfers'!CW3</f>
        <v>0</v>
      </c>
      <c r="CX11" s="14">
        <f>'BED STOP cijfers'!CX3</f>
        <v>0</v>
      </c>
      <c r="CY11" s="51">
        <f>'BED STOP cijfers'!CY3</f>
        <v>0</v>
      </c>
      <c r="CZ11" s="21">
        <f>'BED STOP cijfers'!CZ3</f>
        <v>0</v>
      </c>
      <c r="DA11" s="14">
        <f>'BED STOP cijfers'!DA3</f>
        <v>0</v>
      </c>
      <c r="DB11" s="14">
        <f>'BED STOP cijfers'!DB3</f>
        <v>0</v>
      </c>
      <c r="DC11" s="14">
        <f>'BED STOP cijfers'!DC3</f>
        <v>0</v>
      </c>
      <c r="DD11" s="14">
        <f>'BED STOP cijfers'!DD3</f>
        <v>0</v>
      </c>
      <c r="DE11" s="14">
        <f>'BED STOP cijfers'!DE3</f>
        <v>0</v>
      </c>
      <c r="DF11" s="14">
        <f>'BED STOP cijfers'!DF3</f>
        <v>0</v>
      </c>
      <c r="DG11" s="14">
        <f>'BED STOP cijfers'!DG3</f>
        <v>0</v>
      </c>
      <c r="DH11" s="14">
        <f>'BED STOP cijfers'!DH3</f>
        <v>0</v>
      </c>
      <c r="DI11" s="14">
        <f>'BED STOP cijfers'!DI3</f>
        <v>0</v>
      </c>
      <c r="DJ11" s="14">
        <f>'BED STOP cijfers'!DJ3</f>
        <v>0</v>
      </c>
      <c r="DK11" s="14">
        <f>'BED STOP cijfers'!DK3</f>
        <v>0</v>
      </c>
      <c r="DL11" s="51">
        <f>'BED STOP cijfers'!DL3</f>
        <v>0</v>
      </c>
    </row>
    <row r="12" spans="1:116" s="13" customFormat="1" hidden="1">
      <c r="A12" s="47">
        <f>'BED STOP cijfers'!A4</f>
        <v>0</v>
      </c>
      <c r="B12" s="49" t="str">
        <f>'BED STOP cijfers'!B4</f>
        <v>BBNT/BBNL/BBNA/BBNK</v>
      </c>
      <c r="C12" s="4" t="str">
        <f>'BED STOP cijfers'!C4</f>
        <v>Bijzondere eet- en drinkwaren, incl. claims</v>
      </c>
      <c r="D12" s="4" t="str">
        <f>'BED STOP cijfers'!D4</f>
        <v>BED Handhaving bijzondere eet- en drinkwaar VWS</v>
      </c>
      <c r="E12" s="4" t="str">
        <f>'BED STOP cijfers'!E4</f>
        <v>Reguliere workflow inspecties en monsteranalyse (BED producenten) 70</v>
      </c>
      <c r="F12" s="4" t="str">
        <f>'BED STOP cijfers'!F4</f>
        <v>VWS</v>
      </c>
      <c r="G12" s="292">
        <f>'BED STOP cijfers'!G4</f>
        <v>0</v>
      </c>
      <c r="H12" s="512">
        <f>'BED STOP cijfers'!H4</f>
        <v>5000</v>
      </c>
      <c r="I12" s="510">
        <f>'BED STOP cijfers'!I4</f>
        <v>1975</v>
      </c>
      <c r="J12" s="11">
        <f>'BED STOP cijfers'!J4</f>
        <v>0</v>
      </c>
      <c r="K12" s="11">
        <f>'BED STOP cijfers'!K4</f>
        <v>0</v>
      </c>
      <c r="L12" s="11">
        <f>'BED STOP cijfers'!L4</f>
        <v>0</v>
      </c>
      <c r="M12" s="11">
        <f>'BED STOP cijfers'!M4</f>
        <v>0</v>
      </c>
      <c r="N12" s="11">
        <f>'BED STOP cijfers'!N4</f>
        <v>0</v>
      </c>
      <c r="O12" s="11">
        <f>'BED STOP cijfers'!O4</f>
        <v>0</v>
      </c>
      <c r="P12" s="11">
        <f>'BED STOP cijfers'!P4</f>
        <v>0</v>
      </c>
      <c r="Q12" s="26">
        <f>'BED STOP cijfers'!Q4</f>
        <v>6975</v>
      </c>
      <c r="R12" s="11">
        <f>'BED STOP cijfers'!R4</f>
        <v>0</v>
      </c>
      <c r="S12" s="11">
        <f>'BED STOP cijfers'!S4</f>
        <v>0</v>
      </c>
      <c r="T12" s="11">
        <f>'BED STOP cijfers'!T4</f>
        <v>6975</v>
      </c>
      <c r="U12" s="11">
        <f>'BED STOP cijfers'!U4</f>
        <v>0</v>
      </c>
      <c r="V12" s="11">
        <f>'BED STOP cijfers'!V4</f>
        <v>0</v>
      </c>
      <c r="W12" s="11">
        <f>'BED STOP cijfers'!W4</f>
        <v>0</v>
      </c>
      <c r="X12" s="11">
        <f>'BED STOP cijfers'!X4</f>
        <v>0</v>
      </c>
      <c r="Y12" s="11">
        <f>'BED STOP cijfers'!Y4</f>
        <v>0</v>
      </c>
      <c r="Z12" s="49">
        <f>'BED STOP cijfers'!Z4</f>
        <v>6975</v>
      </c>
      <c r="AA12" s="510">
        <f>'BED STOP cijfers'!AA4</f>
        <v>1100</v>
      </c>
      <c r="AB12" s="11">
        <f>'BED STOP cijfers'!AB4</f>
        <v>0</v>
      </c>
      <c r="AC12" s="510">
        <f>'BED STOP cijfers'!AC4</f>
        <v>3900</v>
      </c>
      <c r="AD12" s="11">
        <f>'BED STOP cijfers'!AD4</f>
        <v>0</v>
      </c>
      <c r="AE12" s="11">
        <f>'BED STOP cijfers'!AE4</f>
        <v>0</v>
      </c>
      <c r="AF12" s="510">
        <f>'BED STOP cijfers'!AF4</f>
        <v>1975</v>
      </c>
      <c r="AG12" s="49">
        <f>'BED STOP cijfers'!AG4</f>
        <v>0</v>
      </c>
      <c r="AH12" s="11">
        <f>'BED STOP cijfers'!AH4</f>
        <v>1100</v>
      </c>
      <c r="AI12" s="11">
        <f>'BED STOP cijfers'!AI4</f>
        <v>0</v>
      </c>
      <c r="AJ12" s="11">
        <f>'BED STOP cijfers'!AJ4</f>
        <v>0</v>
      </c>
      <c r="AK12" s="11">
        <f>'BED STOP cijfers'!AK4</f>
        <v>0</v>
      </c>
      <c r="AL12" s="49">
        <f>'BED STOP cijfers'!AL4</f>
        <v>0</v>
      </c>
      <c r="AM12" s="11">
        <f>'BED STOP cijfers'!AM4</f>
        <v>0</v>
      </c>
      <c r="AN12" s="11">
        <f>'BED STOP cijfers'!AN4</f>
        <v>0</v>
      </c>
      <c r="AO12" s="11">
        <f>'BED STOP cijfers'!AO4</f>
        <v>0</v>
      </c>
      <c r="AP12" s="11">
        <f>'BED STOP cijfers'!AP4</f>
        <v>0</v>
      </c>
      <c r="AQ12" s="11">
        <f>'BED STOP cijfers'!AQ4</f>
        <v>0</v>
      </c>
      <c r="AR12" s="49">
        <f>'BED STOP cijfers'!AR4</f>
        <v>0</v>
      </c>
      <c r="AS12" s="11">
        <f>'BED STOP cijfers'!AS4</f>
        <v>0</v>
      </c>
      <c r="AT12" s="11">
        <f>'BED STOP cijfers'!AT4</f>
        <v>0</v>
      </c>
      <c r="AU12" s="11">
        <f>'BED STOP cijfers'!AU4</f>
        <v>0</v>
      </c>
      <c r="AV12" s="11">
        <f>'BED STOP cijfers'!AV4</f>
        <v>0</v>
      </c>
      <c r="AW12" s="11">
        <f>'BED STOP cijfers'!AW4</f>
        <v>0</v>
      </c>
      <c r="AX12" s="11">
        <f>'BED STOP cijfers'!AX4</f>
        <v>0</v>
      </c>
      <c r="AY12" s="11">
        <f>'BED STOP cijfers'!AY4</f>
        <v>0</v>
      </c>
      <c r="AZ12" s="11">
        <f>'BED STOP cijfers'!AZ4</f>
        <v>0</v>
      </c>
      <c r="BA12" s="11">
        <f>'BED STOP cijfers'!BA4</f>
        <v>0</v>
      </c>
      <c r="BB12" s="11">
        <f>'BED STOP cijfers'!BB4</f>
        <v>0</v>
      </c>
      <c r="BC12" s="49">
        <f>'BED STOP cijfers'!BC4</f>
        <v>0</v>
      </c>
      <c r="BD12" s="11">
        <f>'BED STOP cijfers'!BD4</f>
        <v>1975</v>
      </c>
      <c r="BE12" s="11">
        <f>'BED STOP cijfers'!BE4</f>
        <v>0</v>
      </c>
      <c r="BF12" s="11">
        <f>'BED STOP cijfers'!BF4</f>
        <v>0</v>
      </c>
      <c r="BG12" s="11">
        <f>'BED STOP cijfers'!BG4</f>
        <v>0</v>
      </c>
      <c r="BH12" s="11">
        <f>'BED STOP cijfers'!BH4</f>
        <v>0</v>
      </c>
      <c r="BI12" s="11">
        <f>'BED STOP cijfers'!BI4</f>
        <v>0</v>
      </c>
      <c r="BJ12" s="11">
        <f>'BED STOP cijfers'!BJ4</f>
        <v>0</v>
      </c>
      <c r="BK12" s="49">
        <f>'BED STOP cijfers'!BK4</f>
        <v>0</v>
      </c>
      <c r="BL12" s="11">
        <f>'BED STOP cijfers'!BL4</f>
        <v>0</v>
      </c>
      <c r="BM12" s="11">
        <f>'BED STOP cijfers'!BM4</f>
        <v>0</v>
      </c>
      <c r="BN12" s="11">
        <f>'BED STOP cijfers'!BN4</f>
        <v>0</v>
      </c>
      <c r="BO12" s="11">
        <f>'BED STOP cijfers'!BO4</f>
        <v>0</v>
      </c>
      <c r="BP12" s="11">
        <f>'BED STOP cijfers'!BP4</f>
        <v>0</v>
      </c>
      <c r="BQ12" s="49">
        <f>'BED STOP cijfers'!BQ4</f>
        <v>0</v>
      </c>
      <c r="BR12" s="15">
        <f>'BED STOP cijfers'!BR4</f>
        <v>0</v>
      </c>
      <c r="BS12" s="11">
        <f>'BED STOP cijfers'!BS4</f>
        <v>0</v>
      </c>
      <c r="BT12" s="11">
        <f>'BED STOP cijfers'!BT4</f>
        <v>975</v>
      </c>
      <c r="BU12" s="11">
        <f>'BED STOP cijfers'!BU4</f>
        <v>975</v>
      </c>
      <c r="BV12" s="11">
        <f>'BED STOP cijfers'!BV4</f>
        <v>975</v>
      </c>
      <c r="BW12" s="11">
        <f>'BED STOP cijfers'!BW4</f>
        <v>975</v>
      </c>
      <c r="BX12" s="28">
        <f>'BED STOP cijfers'!BX4</f>
        <v>0</v>
      </c>
      <c r="BY12" s="49">
        <f>'BED STOP cijfers'!BY4</f>
        <v>6975</v>
      </c>
      <c r="BZ12" s="11">
        <f>'BED STOP cijfers'!BZ4</f>
        <v>0</v>
      </c>
      <c r="CA12" s="11">
        <f>'BED STOP cijfers'!CA4</f>
        <v>0</v>
      </c>
      <c r="CB12" s="11">
        <f>'BED STOP cijfers'!CB4</f>
        <v>0</v>
      </c>
      <c r="CC12" s="11">
        <f>'BED STOP cijfers'!CC4</f>
        <v>0</v>
      </c>
      <c r="CD12" s="11">
        <f>'BED STOP cijfers'!CD4</f>
        <v>0</v>
      </c>
      <c r="CE12" s="11">
        <f>'BED STOP cijfers'!CE4</f>
        <v>0</v>
      </c>
      <c r="CF12" s="11">
        <f>'BED STOP cijfers'!CF4</f>
        <v>0</v>
      </c>
      <c r="CG12" s="11">
        <f>'BED STOP cijfers'!CG4</f>
        <v>0</v>
      </c>
      <c r="CH12" s="11">
        <f>'BED STOP cijfers'!CH4</f>
        <v>0</v>
      </c>
      <c r="CI12" s="11">
        <f>'BED STOP cijfers'!CI4</f>
        <v>0</v>
      </c>
      <c r="CJ12" s="11">
        <f>'BED STOP cijfers'!CJ4</f>
        <v>0</v>
      </c>
      <c r="CK12" s="11">
        <f>'BED STOP cijfers'!CK4</f>
        <v>0</v>
      </c>
      <c r="CL12" s="49">
        <f>'BED STOP cijfers'!CL4</f>
        <v>0</v>
      </c>
      <c r="CM12" s="15">
        <f>'BED STOP cijfers'!CM4</f>
        <v>0</v>
      </c>
      <c r="CN12" s="11">
        <f>'BED STOP cijfers'!CN4</f>
        <v>0</v>
      </c>
      <c r="CO12" s="11">
        <f>'BED STOP cijfers'!CO4</f>
        <v>0</v>
      </c>
      <c r="CP12" s="11">
        <f>'BED STOP cijfers'!CP4</f>
        <v>0</v>
      </c>
      <c r="CQ12" s="11">
        <f>'BED STOP cijfers'!CQ4</f>
        <v>0</v>
      </c>
      <c r="CR12" s="11">
        <f>'BED STOP cijfers'!CR4</f>
        <v>0</v>
      </c>
      <c r="CS12" s="11">
        <f>'BED STOP cijfers'!CS4</f>
        <v>0</v>
      </c>
      <c r="CT12" s="11">
        <f>'BED STOP cijfers'!CT4</f>
        <v>0</v>
      </c>
      <c r="CU12" s="11">
        <f>'BED STOP cijfers'!CU4</f>
        <v>0</v>
      </c>
      <c r="CV12" s="11">
        <f>'BED STOP cijfers'!CV4</f>
        <v>0</v>
      </c>
      <c r="CW12" s="11">
        <f>'BED STOP cijfers'!CW4</f>
        <v>0</v>
      </c>
      <c r="CX12" s="11">
        <f>'BED STOP cijfers'!CX4</f>
        <v>0</v>
      </c>
      <c r="CY12" s="26">
        <f>'BED STOP cijfers'!CY4</f>
        <v>0</v>
      </c>
      <c r="CZ12" s="15">
        <f>'BED STOP cijfers'!CZ4</f>
        <v>0</v>
      </c>
      <c r="DA12" s="11">
        <f>'BED STOP cijfers'!DA4</f>
        <v>0</v>
      </c>
      <c r="DB12" s="11">
        <f>'BED STOP cijfers'!DB4</f>
        <v>0</v>
      </c>
      <c r="DC12" s="11">
        <f>'BED STOP cijfers'!DC4</f>
        <v>0</v>
      </c>
      <c r="DD12" s="11">
        <f>'BED STOP cijfers'!DD4</f>
        <v>0</v>
      </c>
      <c r="DE12" s="11">
        <f>'BED STOP cijfers'!DE4</f>
        <v>0</v>
      </c>
      <c r="DF12" s="11">
        <f>'BED STOP cijfers'!DF4</f>
        <v>0</v>
      </c>
      <c r="DG12" s="11">
        <f>'BED STOP cijfers'!DG4</f>
        <v>0</v>
      </c>
      <c r="DH12" s="11">
        <f>'BED STOP cijfers'!DH4</f>
        <v>0</v>
      </c>
      <c r="DI12" s="11">
        <f>'BED STOP cijfers'!DI4</f>
        <v>0</v>
      </c>
      <c r="DJ12" s="11">
        <f>'BED STOP cijfers'!DJ4</f>
        <v>0</v>
      </c>
      <c r="DK12" s="11">
        <f>'BED STOP cijfers'!DK4</f>
        <v>0</v>
      </c>
      <c r="DL12" s="26">
        <f>'BED STOP cijfers'!DL4</f>
        <v>0</v>
      </c>
    </row>
    <row r="13" spans="1:116" s="165" customFormat="1" hidden="1">
      <c r="A13" s="47">
        <f>'BED STOP cijfers'!A5</f>
        <v>0</v>
      </c>
      <c r="B13" s="49" t="str">
        <f>'BED STOP cijfers'!B5</f>
        <v>BBNT/BBNA/BBNK</v>
      </c>
      <c r="C13" s="4" t="str">
        <f>'BED STOP cijfers'!C5</f>
        <v>Bijzondere eet- en drinkwaren, incl. claims</v>
      </c>
      <c r="D13" s="4" t="str">
        <f>'BED STOP cijfers'!D5</f>
        <v>BED Handhaving bijzondere eet- en drinkwaar VWS</v>
      </c>
      <c r="E13" s="4" t="str">
        <f>'BED STOP cijfers'!E5</f>
        <v>Handhaving claimsverordening specifieke productgroep en zuigelingenvoeding</v>
      </c>
      <c r="F13" s="4" t="str">
        <f>'BED STOP cijfers'!F5</f>
        <v>VWS</v>
      </c>
      <c r="G13" s="292">
        <f>'BED STOP cijfers'!G5</f>
        <v>0</v>
      </c>
      <c r="H13" s="15">
        <f>'BED STOP cijfers'!H5</f>
        <v>3027</v>
      </c>
      <c r="I13" s="11">
        <f>'BED STOP cijfers'!I5</f>
        <v>0</v>
      </c>
      <c r="J13" s="11">
        <f>'BED STOP cijfers'!J5</f>
        <v>112</v>
      </c>
      <c r="K13" s="11">
        <f>'BED STOP cijfers'!K5</f>
        <v>38</v>
      </c>
      <c r="L13" s="11">
        <f>'BED STOP cijfers'!L5</f>
        <v>0</v>
      </c>
      <c r="M13" s="11">
        <f>'BED STOP cijfers'!M5</f>
        <v>0</v>
      </c>
      <c r="N13" s="11">
        <f>'BED STOP cijfers'!N5</f>
        <v>0</v>
      </c>
      <c r="O13" s="11">
        <f>'BED STOP cijfers'!O5</f>
        <v>0</v>
      </c>
      <c r="P13" s="11">
        <f>'BED STOP cijfers'!P5</f>
        <v>0</v>
      </c>
      <c r="Q13" s="26">
        <f>'BED STOP cijfers'!Q5</f>
        <v>3177</v>
      </c>
      <c r="R13" s="11">
        <f>'BED STOP cijfers'!R5</f>
        <v>0</v>
      </c>
      <c r="S13" s="11">
        <f>'BED STOP cijfers'!S5</f>
        <v>0</v>
      </c>
      <c r="T13" s="11">
        <f>'BED STOP cijfers'!T5</f>
        <v>3177</v>
      </c>
      <c r="U13" s="11">
        <f>'BED STOP cijfers'!U5</f>
        <v>0</v>
      </c>
      <c r="V13" s="11">
        <f>'BED STOP cijfers'!V5</f>
        <v>0</v>
      </c>
      <c r="W13" s="11">
        <f>'BED STOP cijfers'!W5</f>
        <v>0</v>
      </c>
      <c r="X13" s="11">
        <f>'BED STOP cijfers'!X5</f>
        <v>0</v>
      </c>
      <c r="Y13" s="11">
        <f>'BED STOP cijfers'!Y5</f>
        <v>0</v>
      </c>
      <c r="Z13" s="49">
        <f>'BED STOP cijfers'!Z5</f>
        <v>3177</v>
      </c>
      <c r="AA13" s="36">
        <f>'BED STOP cijfers'!AA5</f>
        <v>863</v>
      </c>
      <c r="AB13" s="11">
        <f>'BED STOP cijfers'!AB5</f>
        <v>0</v>
      </c>
      <c r="AC13" s="11">
        <f>'BED STOP cijfers'!AC5</f>
        <v>2276</v>
      </c>
      <c r="AD13" s="11">
        <f>'BED STOP cijfers'!AD5</f>
        <v>0</v>
      </c>
      <c r="AE13" s="11">
        <f>'BED STOP cijfers'!AE5</f>
        <v>0</v>
      </c>
      <c r="AF13" s="11">
        <f>'BED STOP cijfers'!AF5</f>
        <v>38</v>
      </c>
      <c r="AG13" s="49">
        <f>'BED STOP cijfers'!AG5</f>
        <v>0</v>
      </c>
      <c r="AH13" s="11">
        <f>'BED STOP cijfers'!AH5</f>
        <v>863</v>
      </c>
      <c r="AI13" s="11">
        <f>'BED STOP cijfers'!AI5</f>
        <v>0</v>
      </c>
      <c r="AJ13" s="11">
        <f>'BED STOP cijfers'!AJ5</f>
        <v>0</v>
      </c>
      <c r="AK13" s="11">
        <f>'BED STOP cijfers'!AK5</f>
        <v>0</v>
      </c>
      <c r="AL13" s="49">
        <f>'BED STOP cijfers'!AL5</f>
        <v>0</v>
      </c>
      <c r="AM13" s="11">
        <f>'BED STOP cijfers'!AM5</f>
        <v>0</v>
      </c>
      <c r="AN13" s="11">
        <f>'BED STOP cijfers'!AN5</f>
        <v>0</v>
      </c>
      <c r="AO13" s="11">
        <f>'BED STOP cijfers'!AO5</f>
        <v>0</v>
      </c>
      <c r="AP13" s="11">
        <f>'BED STOP cijfers'!AP5</f>
        <v>0</v>
      </c>
      <c r="AQ13" s="11">
        <f>'BED STOP cijfers'!AQ5</f>
        <v>0</v>
      </c>
      <c r="AR13" s="49">
        <f>'BED STOP cijfers'!AR5</f>
        <v>0</v>
      </c>
      <c r="AS13" s="11">
        <f>'BED STOP cijfers'!AS5</f>
        <v>0</v>
      </c>
      <c r="AT13" s="11">
        <f>'BED STOP cijfers'!AT5</f>
        <v>0</v>
      </c>
      <c r="AU13" s="11">
        <f>'BED STOP cijfers'!AU5</f>
        <v>0</v>
      </c>
      <c r="AV13" s="11">
        <f>'BED STOP cijfers'!AV5</f>
        <v>0</v>
      </c>
      <c r="AW13" s="11">
        <f>'BED STOP cijfers'!AW5</f>
        <v>0</v>
      </c>
      <c r="AX13" s="11">
        <f>'BED STOP cijfers'!AX5</f>
        <v>0</v>
      </c>
      <c r="AY13" s="11">
        <f>'BED STOP cijfers'!AY5</f>
        <v>0</v>
      </c>
      <c r="AZ13" s="11">
        <f>'BED STOP cijfers'!AZ5</f>
        <v>0</v>
      </c>
      <c r="BA13" s="11">
        <f>'BED STOP cijfers'!BA5</f>
        <v>0</v>
      </c>
      <c r="BB13" s="11">
        <f>'BED STOP cijfers'!BB5</f>
        <v>0</v>
      </c>
      <c r="BC13" s="49">
        <f>'BED STOP cijfers'!BC5</f>
        <v>0</v>
      </c>
      <c r="BD13" s="11">
        <f>'BED STOP cijfers'!BD5</f>
        <v>38</v>
      </c>
      <c r="BE13" s="11">
        <f>'BED STOP cijfers'!BE5</f>
        <v>0</v>
      </c>
      <c r="BF13" s="11">
        <f>'BED STOP cijfers'!BF5</f>
        <v>0</v>
      </c>
      <c r="BG13" s="11">
        <f>'BED STOP cijfers'!BG5</f>
        <v>0</v>
      </c>
      <c r="BH13" s="11">
        <f>'BED STOP cijfers'!BH5</f>
        <v>0</v>
      </c>
      <c r="BI13" s="11">
        <f>'BED STOP cijfers'!BI5</f>
        <v>0</v>
      </c>
      <c r="BJ13" s="11">
        <f>'BED STOP cijfers'!BJ5</f>
        <v>0</v>
      </c>
      <c r="BK13" s="49">
        <f>'BED STOP cijfers'!BK5</f>
        <v>0</v>
      </c>
      <c r="BL13" s="11">
        <f>'BED STOP cijfers'!BL5</f>
        <v>0</v>
      </c>
      <c r="BM13" s="11">
        <f>'BED STOP cijfers'!BM5</f>
        <v>0</v>
      </c>
      <c r="BN13" s="11">
        <f>'BED STOP cijfers'!BN5</f>
        <v>0</v>
      </c>
      <c r="BO13" s="11">
        <f>'BED STOP cijfers'!BO5</f>
        <v>0</v>
      </c>
      <c r="BP13" s="11">
        <f>'BED STOP cijfers'!BP5</f>
        <v>0</v>
      </c>
      <c r="BQ13" s="49">
        <f>'BED STOP cijfers'!BQ5</f>
        <v>0</v>
      </c>
      <c r="BR13" s="15">
        <f>'BED STOP cijfers'!BR5</f>
        <v>0</v>
      </c>
      <c r="BS13" s="11">
        <f>'BED STOP cijfers'!BS5</f>
        <v>0</v>
      </c>
      <c r="BT13" s="11">
        <f>'BED STOP cijfers'!BT5</f>
        <v>569</v>
      </c>
      <c r="BU13" s="11">
        <f>'BED STOP cijfers'!BU5</f>
        <v>569</v>
      </c>
      <c r="BV13" s="11">
        <f>'BED STOP cijfers'!BV5</f>
        <v>569</v>
      </c>
      <c r="BW13" s="11">
        <f>'BED STOP cijfers'!BW5</f>
        <v>569</v>
      </c>
      <c r="BX13" s="28">
        <f>'BED STOP cijfers'!BX5</f>
        <v>0</v>
      </c>
      <c r="BY13" s="49">
        <f>'BED STOP cijfers'!BY5</f>
        <v>3177</v>
      </c>
      <c r="BZ13" s="11">
        <f>'BED STOP cijfers'!BZ5</f>
        <v>0</v>
      </c>
      <c r="CA13" s="11">
        <f>'BED STOP cijfers'!CA5</f>
        <v>0</v>
      </c>
      <c r="CB13" s="11">
        <f>'BED STOP cijfers'!CB5</f>
        <v>0</v>
      </c>
      <c r="CC13" s="11">
        <f>'BED STOP cijfers'!CC5</f>
        <v>0</v>
      </c>
      <c r="CD13" s="11">
        <f>'BED STOP cijfers'!CD5</f>
        <v>0</v>
      </c>
      <c r="CE13" s="11">
        <f>'BED STOP cijfers'!CE5</f>
        <v>0</v>
      </c>
      <c r="CF13" s="11">
        <f>'BED STOP cijfers'!CF5</f>
        <v>0</v>
      </c>
      <c r="CG13" s="11">
        <f>'BED STOP cijfers'!CG5</f>
        <v>0</v>
      </c>
      <c r="CH13" s="11">
        <f>'BED STOP cijfers'!CH5</f>
        <v>0</v>
      </c>
      <c r="CI13" s="11">
        <f>'BED STOP cijfers'!CI5</f>
        <v>0</v>
      </c>
      <c r="CJ13" s="11">
        <f>'BED STOP cijfers'!CJ5</f>
        <v>0</v>
      </c>
      <c r="CK13" s="11">
        <f>'BED STOP cijfers'!CK5</f>
        <v>0</v>
      </c>
      <c r="CL13" s="49">
        <f>'BED STOP cijfers'!CL5</f>
        <v>0</v>
      </c>
      <c r="CM13" s="15">
        <f>'BED STOP cijfers'!CM5</f>
        <v>0</v>
      </c>
      <c r="CN13" s="11">
        <f>'BED STOP cijfers'!CN5</f>
        <v>0</v>
      </c>
      <c r="CO13" s="11">
        <f>'BED STOP cijfers'!CO5</f>
        <v>0</v>
      </c>
      <c r="CP13" s="11">
        <f>'BED STOP cijfers'!CP5</f>
        <v>0</v>
      </c>
      <c r="CQ13" s="11">
        <f>'BED STOP cijfers'!CQ5</f>
        <v>0</v>
      </c>
      <c r="CR13" s="11">
        <f>'BED STOP cijfers'!CR5</f>
        <v>0</v>
      </c>
      <c r="CS13" s="11">
        <f>'BED STOP cijfers'!CS5</f>
        <v>0</v>
      </c>
      <c r="CT13" s="11">
        <f>'BED STOP cijfers'!CT5</f>
        <v>0</v>
      </c>
      <c r="CU13" s="11">
        <f>'BED STOP cijfers'!CU5</f>
        <v>0</v>
      </c>
      <c r="CV13" s="11">
        <f>'BED STOP cijfers'!CV5</f>
        <v>0</v>
      </c>
      <c r="CW13" s="11">
        <f>'BED STOP cijfers'!CW5</f>
        <v>0</v>
      </c>
      <c r="CX13" s="11">
        <f>'BED STOP cijfers'!CX5</f>
        <v>0</v>
      </c>
      <c r="CY13" s="26">
        <f>'BED STOP cijfers'!CY5</f>
        <v>0</v>
      </c>
      <c r="CZ13" s="15">
        <f>'BED STOP cijfers'!CZ5</f>
        <v>0</v>
      </c>
      <c r="DA13" s="11">
        <f>'BED STOP cijfers'!DA5</f>
        <v>0</v>
      </c>
      <c r="DB13" s="11">
        <f>'BED STOP cijfers'!DB5</f>
        <v>0</v>
      </c>
      <c r="DC13" s="11">
        <f>'BED STOP cijfers'!DC5</f>
        <v>0</v>
      </c>
      <c r="DD13" s="11">
        <f>'BED STOP cijfers'!DD5</f>
        <v>0</v>
      </c>
      <c r="DE13" s="11">
        <f>'BED STOP cijfers'!DE5</f>
        <v>0</v>
      </c>
      <c r="DF13" s="11">
        <f>'BED STOP cijfers'!DF5</f>
        <v>0</v>
      </c>
      <c r="DG13" s="11">
        <f>'BED STOP cijfers'!DG5</f>
        <v>0</v>
      </c>
      <c r="DH13" s="11">
        <f>'BED STOP cijfers'!DH5</f>
        <v>0</v>
      </c>
      <c r="DI13" s="11">
        <f>'BED STOP cijfers'!DI5</f>
        <v>0</v>
      </c>
      <c r="DJ13" s="11">
        <f>'BED STOP cijfers'!DJ5</f>
        <v>0</v>
      </c>
      <c r="DK13" s="11">
        <f>'BED STOP cijfers'!DK5</f>
        <v>0</v>
      </c>
      <c r="DL13" s="26">
        <f>'BED STOP cijfers'!DL5</f>
        <v>0</v>
      </c>
    </row>
    <row r="14" spans="1:116" s="165" customFormat="1">
      <c r="A14" s="47">
        <f>'BED STOP cijfers'!A6</f>
        <v>0</v>
      </c>
      <c r="B14" s="49">
        <f>'BED STOP cijfers'!B6</f>
        <v>0</v>
      </c>
      <c r="C14" s="4" t="str">
        <f>'BED STOP cijfers'!C6</f>
        <v>Bijzondere eet- en drinkwaren, incl. claims</v>
      </c>
      <c r="D14" s="4" t="str">
        <f>'BED STOP cijfers'!D6</f>
        <v>BED Handhaving bijzondere eet- en drinkwaar VWS</v>
      </c>
      <c r="E14" s="530" t="str">
        <f>'BED STOP cijfers'!E6</f>
        <v>Verbeterplan Ketenanalyse sportvoeding TO</v>
      </c>
      <c r="F14" s="4" t="str">
        <f>'BED STOP cijfers'!F6</f>
        <v>VWS</v>
      </c>
      <c r="G14" s="292" t="str">
        <f>'BED STOP cijfers'!G6</f>
        <v>verbeterplan</v>
      </c>
      <c r="H14" s="15">
        <f>'BED STOP cijfers'!H6</f>
        <v>250</v>
      </c>
      <c r="I14" s="11">
        <f>'BED STOP cijfers'!I6</f>
        <v>0</v>
      </c>
      <c r="J14" s="11">
        <f>'BED STOP cijfers'!J6</f>
        <v>0</v>
      </c>
      <c r="K14" s="11">
        <f>'BED STOP cijfers'!K6</f>
        <v>0</v>
      </c>
      <c r="L14" s="11">
        <f>'BED STOP cijfers'!L6</f>
        <v>0</v>
      </c>
      <c r="M14" s="11">
        <f>'BED STOP cijfers'!M6</f>
        <v>0</v>
      </c>
      <c r="N14" s="11">
        <f>'BED STOP cijfers'!N6</f>
        <v>0</v>
      </c>
      <c r="O14" s="11">
        <f>'BED STOP cijfers'!O6</f>
        <v>0</v>
      </c>
      <c r="P14" s="11">
        <f>'BED STOP cijfers'!P6</f>
        <v>0</v>
      </c>
      <c r="Q14" s="26">
        <f>'BED STOP cijfers'!Q6</f>
        <v>250</v>
      </c>
      <c r="R14" s="11">
        <f>'BED STOP cijfers'!R6</f>
        <v>0</v>
      </c>
      <c r="S14" s="11">
        <f>'BED STOP cijfers'!S6</f>
        <v>0</v>
      </c>
      <c r="T14" s="11">
        <f>'BED STOP cijfers'!T6</f>
        <v>250</v>
      </c>
      <c r="U14" s="11">
        <f>'BED STOP cijfers'!U6</f>
        <v>0</v>
      </c>
      <c r="V14" s="11">
        <f>'BED STOP cijfers'!V6</f>
        <v>0</v>
      </c>
      <c r="W14" s="11">
        <f>'BED STOP cijfers'!W6</f>
        <v>0</v>
      </c>
      <c r="X14" s="11">
        <f>'BED STOP cijfers'!X6</f>
        <v>0</v>
      </c>
      <c r="Y14" s="11">
        <f>'BED STOP cijfers'!Y6</f>
        <v>0</v>
      </c>
      <c r="Z14" s="49">
        <f>'BED STOP cijfers'!Z6</f>
        <v>250</v>
      </c>
      <c r="AA14" s="11">
        <f>'BED STOP cijfers'!AA6</f>
        <v>250</v>
      </c>
      <c r="AB14" s="11">
        <f>'BED STOP cijfers'!AB6</f>
        <v>0</v>
      </c>
      <c r="AC14" s="36">
        <f>'BED STOP cijfers'!AC6</f>
        <v>0</v>
      </c>
      <c r="AD14" s="11">
        <f>'BED STOP cijfers'!AD6</f>
        <v>0</v>
      </c>
      <c r="AE14" s="11">
        <f>'BED STOP cijfers'!AE6</f>
        <v>0</v>
      </c>
      <c r="AF14" s="11">
        <f>'BED STOP cijfers'!AF6</f>
        <v>0</v>
      </c>
      <c r="AG14" s="49">
        <f>'BED STOP cijfers'!AG6</f>
        <v>0</v>
      </c>
      <c r="AH14" s="11">
        <f>'BED STOP cijfers'!AH6</f>
        <v>250</v>
      </c>
      <c r="AI14" s="11">
        <f>'BED STOP cijfers'!AI6</f>
        <v>0</v>
      </c>
      <c r="AJ14" s="11">
        <f>'BED STOP cijfers'!AJ6</f>
        <v>0</v>
      </c>
      <c r="AK14" s="11">
        <f>'BED STOP cijfers'!AK6</f>
        <v>0</v>
      </c>
      <c r="AL14" s="49">
        <f>'BED STOP cijfers'!AL6</f>
        <v>0</v>
      </c>
      <c r="AM14" s="11">
        <f>'BED STOP cijfers'!AM6</f>
        <v>0</v>
      </c>
      <c r="AN14" s="11">
        <f>'BED STOP cijfers'!AN6</f>
        <v>0</v>
      </c>
      <c r="AO14" s="11">
        <f>'BED STOP cijfers'!AO6</f>
        <v>0</v>
      </c>
      <c r="AP14" s="11">
        <f>'BED STOP cijfers'!AP6</f>
        <v>0</v>
      </c>
      <c r="AQ14" s="11">
        <f>'BED STOP cijfers'!AQ6</f>
        <v>0</v>
      </c>
      <c r="AR14" s="49">
        <f>'BED STOP cijfers'!AR6</f>
        <v>0</v>
      </c>
      <c r="AS14" s="11">
        <f>'BED STOP cijfers'!AS6</f>
        <v>0</v>
      </c>
      <c r="AT14" s="11">
        <f>'BED STOP cijfers'!AT6</f>
        <v>0</v>
      </c>
      <c r="AU14" s="11">
        <f>'BED STOP cijfers'!AU6</f>
        <v>0</v>
      </c>
      <c r="AV14" s="11">
        <f>'BED STOP cijfers'!AV6</f>
        <v>0</v>
      </c>
      <c r="AW14" s="11">
        <f>'BED STOP cijfers'!AW6</f>
        <v>0</v>
      </c>
      <c r="AX14" s="11">
        <f>'BED STOP cijfers'!AX6</f>
        <v>0</v>
      </c>
      <c r="AY14" s="11">
        <f>'BED STOP cijfers'!AY6</f>
        <v>0</v>
      </c>
      <c r="AZ14" s="11">
        <f>'BED STOP cijfers'!AZ6</f>
        <v>0</v>
      </c>
      <c r="BA14" s="11">
        <f>'BED STOP cijfers'!BA6</f>
        <v>0</v>
      </c>
      <c r="BB14" s="11">
        <f>'BED STOP cijfers'!BB6</f>
        <v>0</v>
      </c>
      <c r="BC14" s="49">
        <f>'BED STOP cijfers'!BC6</f>
        <v>0</v>
      </c>
      <c r="BD14" s="11">
        <f>'BED STOP cijfers'!BD6</f>
        <v>0</v>
      </c>
      <c r="BE14" s="11">
        <f>'BED STOP cijfers'!BE6</f>
        <v>0</v>
      </c>
      <c r="BF14" s="11">
        <f>'BED STOP cijfers'!BF6</f>
        <v>0</v>
      </c>
      <c r="BG14" s="11">
        <f>'BED STOP cijfers'!BG6</f>
        <v>0</v>
      </c>
      <c r="BH14" s="11">
        <f>'BED STOP cijfers'!BH6</f>
        <v>0</v>
      </c>
      <c r="BI14" s="11">
        <f>'BED STOP cijfers'!BI6</f>
        <v>0</v>
      </c>
      <c r="BJ14" s="11">
        <f>'BED STOP cijfers'!BJ6</f>
        <v>0</v>
      </c>
      <c r="BK14" s="49">
        <f>'BED STOP cijfers'!BK6</f>
        <v>0</v>
      </c>
      <c r="BL14" s="11">
        <f>'BED STOP cijfers'!BL6</f>
        <v>0</v>
      </c>
      <c r="BM14" s="11">
        <f>'BED STOP cijfers'!BM6</f>
        <v>0</v>
      </c>
      <c r="BN14" s="11">
        <f>'BED STOP cijfers'!BN6</f>
        <v>0</v>
      </c>
      <c r="BO14" s="11">
        <f>'BED STOP cijfers'!BO6</f>
        <v>0</v>
      </c>
      <c r="BP14" s="11">
        <f>'BED STOP cijfers'!BP6</f>
        <v>0</v>
      </c>
      <c r="BQ14" s="49">
        <f>'BED STOP cijfers'!BQ6</f>
        <v>0</v>
      </c>
      <c r="BR14" s="15">
        <f>'BED STOP cijfers'!BR6</f>
        <v>0</v>
      </c>
      <c r="BS14" s="11">
        <f>'BED STOP cijfers'!BS6</f>
        <v>0</v>
      </c>
      <c r="BT14" s="11">
        <f>'BED STOP cijfers'!BT6</f>
        <v>0</v>
      </c>
      <c r="BU14" s="11">
        <f>'BED STOP cijfers'!BU6</f>
        <v>0</v>
      </c>
      <c r="BV14" s="11">
        <f>'BED STOP cijfers'!BV6</f>
        <v>0</v>
      </c>
      <c r="BW14" s="11">
        <f>'BED STOP cijfers'!BW6</f>
        <v>0</v>
      </c>
      <c r="BX14" s="28">
        <f>'BED STOP cijfers'!BX6</f>
        <v>0</v>
      </c>
      <c r="BY14" s="49">
        <f>'BED STOP cijfers'!BY6</f>
        <v>250</v>
      </c>
      <c r="BZ14" s="11">
        <f>'BED STOP cijfers'!BZ6</f>
        <v>0</v>
      </c>
      <c r="CA14" s="11">
        <f>'BED STOP cijfers'!CA6</f>
        <v>0</v>
      </c>
      <c r="CB14" s="11">
        <f>'BED STOP cijfers'!CB6</f>
        <v>0</v>
      </c>
      <c r="CC14" s="11">
        <f>'BED STOP cijfers'!CC6</f>
        <v>0</v>
      </c>
      <c r="CD14" s="11">
        <f>'BED STOP cijfers'!CD6</f>
        <v>0</v>
      </c>
      <c r="CE14" s="11">
        <f>'BED STOP cijfers'!CE6</f>
        <v>0</v>
      </c>
      <c r="CF14" s="11">
        <f>'BED STOP cijfers'!CF6</f>
        <v>0</v>
      </c>
      <c r="CG14" s="11">
        <f>'BED STOP cijfers'!CG6</f>
        <v>0</v>
      </c>
      <c r="CH14" s="11">
        <f>'BED STOP cijfers'!CH6</f>
        <v>0</v>
      </c>
      <c r="CI14" s="11">
        <f>'BED STOP cijfers'!CI6</f>
        <v>0</v>
      </c>
      <c r="CJ14" s="11">
        <f>'BED STOP cijfers'!CJ6</f>
        <v>0</v>
      </c>
      <c r="CK14" s="11">
        <f>'BED STOP cijfers'!CK6</f>
        <v>0</v>
      </c>
      <c r="CL14" s="49">
        <f>'BED STOP cijfers'!CL6</f>
        <v>0</v>
      </c>
      <c r="CM14" s="15">
        <f>'BED STOP cijfers'!CM6</f>
        <v>0</v>
      </c>
      <c r="CN14" s="11">
        <f>'BED STOP cijfers'!CN6</f>
        <v>0</v>
      </c>
      <c r="CO14" s="11">
        <f>'BED STOP cijfers'!CO6</f>
        <v>0</v>
      </c>
      <c r="CP14" s="11">
        <f>'BED STOP cijfers'!CP6</f>
        <v>0</v>
      </c>
      <c r="CQ14" s="11">
        <f>'BED STOP cijfers'!CQ6</f>
        <v>0</v>
      </c>
      <c r="CR14" s="11">
        <f>'BED STOP cijfers'!CR6</f>
        <v>0</v>
      </c>
      <c r="CS14" s="11">
        <f>'BED STOP cijfers'!CS6</f>
        <v>0</v>
      </c>
      <c r="CT14" s="11">
        <f>'BED STOP cijfers'!CT6</f>
        <v>0</v>
      </c>
      <c r="CU14" s="11">
        <f>'BED STOP cijfers'!CU6</f>
        <v>0</v>
      </c>
      <c r="CV14" s="11">
        <f>'BED STOP cijfers'!CV6</f>
        <v>0</v>
      </c>
      <c r="CW14" s="11">
        <f>'BED STOP cijfers'!CW6</f>
        <v>0</v>
      </c>
      <c r="CX14" s="11">
        <f>'BED STOP cijfers'!CX6</f>
        <v>0</v>
      </c>
      <c r="CY14" s="26">
        <f>'BED STOP cijfers'!CY6</f>
        <v>0</v>
      </c>
      <c r="CZ14" s="15">
        <f>'BED STOP cijfers'!CZ6</f>
        <v>0</v>
      </c>
      <c r="DA14" s="11">
        <f>'BED STOP cijfers'!DA6</f>
        <v>0</v>
      </c>
      <c r="DB14" s="11">
        <f>'BED STOP cijfers'!DB6</f>
        <v>0</v>
      </c>
      <c r="DC14" s="11">
        <f>'BED STOP cijfers'!DC6</f>
        <v>0</v>
      </c>
      <c r="DD14" s="11">
        <f>'BED STOP cijfers'!DD6</f>
        <v>0</v>
      </c>
      <c r="DE14" s="11">
        <f>'BED STOP cijfers'!DE6</f>
        <v>0</v>
      </c>
      <c r="DF14" s="11">
        <f>'BED STOP cijfers'!DF6</f>
        <v>0</v>
      </c>
      <c r="DG14" s="11">
        <f>'BED STOP cijfers'!DG6</f>
        <v>0</v>
      </c>
      <c r="DH14" s="11">
        <f>'BED STOP cijfers'!DH6</f>
        <v>0</v>
      </c>
      <c r="DI14" s="11">
        <f>'BED STOP cijfers'!DI6</f>
        <v>0</v>
      </c>
      <c r="DJ14" s="11">
        <f>'BED STOP cijfers'!DJ6</f>
        <v>0</v>
      </c>
      <c r="DK14" s="11">
        <f>'BED STOP cijfers'!DK6</f>
        <v>0</v>
      </c>
      <c r="DL14" s="26">
        <f>'BED STOP cijfers'!DL6</f>
        <v>0</v>
      </c>
    </row>
    <row r="15" spans="1:116" s="165" customFormat="1" hidden="1">
      <c r="A15" s="47">
        <f>'BED STOP cijfers'!A7</f>
        <v>0</v>
      </c>
      <c r="B15" s="49">
        <f>'BED STOP cijfers'!B7</f>
        <v>0</v>
      </c>
      <c r="C15" s="4" t="str">
        <f>'BED STOP cijfers'!C7</f>
        <v>Bijzondere eet- en drinkwaren, incl. claims</v>
      </c>
      <c r="D15" s="4" t="str">
        <f>'BED STOP cijfers'!D7</f>
        <v>BED Handhaving bijzondere eet- en drinkwaar VWS</v>
      </c>
      <c r="E15" s="71" t="str">
        <f>'BED STOP cijfers'!E7</f>
        <v>Ketenanalyse Sportvoeding (follow up)</v>
      </c>
      <c r="F15" s="4" t="str">
        <f>'BED STOP cijfers'!F7</f>
        <v>VWS</v>
      </c>
      <c r="G15" s="292">
        <f>'BED STOP cijfers'!G7</f>
        <v>0</v>
      </c>
      <c r="H15" s="512">
        <f>'BED STOP cijfers'!H7</f>
        <v>2250</v>
      </c>
      <c r="I15" s="510">
        <f>'BED STOP cijfers'!I7</f>
        <v>150</v>
      </c>
      <c r="J15" s="11">
        <f>'BED STOP cijfers'!J7</f>
        <v>0</v>
      </c>
      <c r="K15" s="11">
        <f>'BED STOP cijfers'!K7</f>
        <v>0</v>
      </c>
      <c r="L15" s="11">
        <f>'BED STOP cijfers'!L7</f>
        <v>0</v>
      </c>
      <c r="M15" s="11">
        <f>'BED STOP cijfers'!M7</f>
        <v>0</v>
      </c>
      <c r="N15" s="11">
        <f>'BED STOP cijfers'!N7</f>
        <v>0</v>
      </c>
      <c r="O15" s="11">
        <f>'BED STOP cijfers'!O7</f>
        <v>0</v>
      </c>
      <c r="P15" s="11">
        <f>'BED STOP cijfers'!P7</f>
        <v>0</v>
      </c>
      <c r="Q15" s="26">
        <f>'BED STOP cijfers'!Q7</f>
        <v>2400</v>
      </c>
      <c r="R15" s="11">
        <f>'BED STOP cijfers'!R7</f>
        <v>0</v>
      </c>
      <c r="S15" s="11">
        <f>'BED STOP cijfers'!S7</f>
        <v>0</v>
      </c>
      <c r="T15" s="11">
        <f>'BED STOP cijfers'!T7</f>
        <v>2400</v>
      </c>
      <c r="U15" s="11">
        <f>'BED STOP cijfers'!U7</f>
        <v>0</v>
      </c>
      <c r="V15" s="11">
        <f>'BED STOP cijfers'!V7</f>
        <v>0</v>
      </c>
      <c r="W15" s="11">
        <f>'BED STOP cijfers'!W7</f>
        <v>0</v>
      </c>
      <c r="X15" s="11">
        <f>'BED STOP cijfers'!X7</f>
        <v>0</v>
      </c>
      <c r="Y15" s="11">
        <f>'BED STOP cijfers'!Y7</f>
        <v>0</v>
      </c>
      <c r="Z15" s="49">
        <f>'BED STOP cijfers'!Z7</f>
        <v>2400</v>
      </c>
      <c r="AA15" s="36">
        <f>'BED STOP cijfers'!AA7</f>
        <v>250</v>
      </c>
      <c r="AB15" s="11">
        <f>'BED STOP cijfers'!AB7</f>
        <v>0</v>
      </c>
      <c r="AC15" s="11">
        <f>'BED STOP cijfers'!AC7</f>
        <v>2000</v>
      </c>
      <c r="AD15" s="11">
        <f>'BED STOP cijfers'!AD7</f>
        <v>0</v>
      </c>
      <c r="AE15" s="11">
        <f>'BED STOP cijfers'!AE7</f>
        <v>0</v>
      </c>
      <c r="AF15" s="11">
        <f>'BED STOP cijfers'!AF7</f>
        <v>150</v>
      </c>
      <c r="AG15" s="49">
        <f>'BED STOP cijfers'!AG7</f>
        <v>0</v>
      </c>
      <c r="AH15" s="11">
        <f>'BED STOP cijfers'!AH7</f>
        <v>250</v>
      </c>
      <c r="AI15" s="11">
        <f>'BED STOP cijfers'!AI7</f>
        <v>0</v>
      </c>
      <c r="AJ15" s="11">
        <f>'BED STOP cijfers'!AJ7</f>
        <v>0</v>
      </c>
      <c r="AK15" s="11">
        <f>'BED STOP cijfers'!AK7</f>
        <v>0</v>
      </c>
      <c r="AL15" s="49">
        <f>'BED STOP cijfers'!AL7</f>
        <v>0</v>
      </c>
      <c r="AM15" s="11">
        <f>'BED STOP cijfers'!AM7</f>
        <v>0</v>
      </c>
      <c r="AN15" s="11">
        <f>'BED STOP cijfers'!AN7</f>
        <v>0</v>
      </c>
      <c r="AO15" s="11">
        <f>'BED STOP cijfers'!AO7</f>
        <v>0</v>
      </c>
      <c r="AP15" s="11">
        <f>'BED STOP cijfers'!AP7</f>
        <v>0</v>
      </c>
      <c r="AQ15" s="11">
        <f>'BED STOP cijfers'!AQ7</f>
        <v>0</v>
      </c>
      <c r="AR15" s="49">
        <f>'BED STOP cijfers'!AR7</f>
        <v>0</v>
      </c>
      <c r="AS15" s="11">
        <f>'BED STOP cijfers'!AS7</f>
        <v>0</v>
      </c>
      <c r="AT15" s="11">
        <f>'BED STOP cijfers'!AT7</f>
        <v>0</v>
      </c>
      <c r="AU15" s="11">
        <f>'BED STOP cijfers'!AU7</f>
        <v>0</v>
      </c>
      <c r="AV15" s="11">
        <f>'BED STOP cijfers'!AV7</f>
        <v>0</v>
      </c>
      <c r="AW15" s="11">
        <f>'BED STOP cijfers'!AW7</f>
        <v>0</v>
      </c>
      <c r="AX15" s="11">
        <f>'BED STOP cijfers'!AX7</f>
        <v>0</v>
      </c>
      <c r="AY15" s="11">
        <f>'BED STOP cijfers'!AY7</f>
        <v>0</v>
      </c>
      <c r="AZ15" s="11">
        <f>'BED STOP cijfers'!AZ7</f>
        <v>0</v>
      </c>
      <c r="BA15" s="11">
        <f>'BED STOP cijfers'!BA7</f>
        <v>0</v>
      </c>
      <c r="BB15" s="11">
        <f>'BED STOP cijfers'!BB7</f>
        <v>0</v>
      </c>
      <c r="BC15" s="49">
        <f>'BED STOP cijfers'!BC7</f>
        <v>0</v>
      </c>
      <c r="BD15" s="11">
        <f>'BED STOP cijfers'!BD7</f>
        <v>150</v>
      </c>
      <c r="BE15" s="11">
        <f>'BED STOP cijfers'!BE7</f>
        <v>0</v>
      </c>
      <c r="BF15" s="11">
        <f>'BED STOP cijfers'!BF7</f>
        <v>0</v>
      </c>
      <c r="BG15" s="11">
        <f>'BED STOP cijfers'!BG7</f>
        <v>0</v>
      </c>
      <c r="BH15" s="11">
        <f>'BED STOP cijfers'!BH7</f>
        <v>0</v>
      </c>
      <c r="BI15" s="11">
        <f>'BED STOP cijfers'!BI7</f>
        <v>0</v>
      </c>
      <c r="BJ15" s="11">
        <f>'BED STOP cijfers'!BJ7</f>
        <v>0</v>
      </c>
      <c r="BK15" s="49">
        <f>'BED STOP cijfers'!BK7</f>
        <v>0</v>
      </c>
      <c r="BL15" s="11">
        <f>'BED STOP cijfers'!BL7</f>
        <v>0</v>
      </c>
      <c r="BM15" s="11">
        <f>'BED STOP cijfers'!BM7</f>
        <v>0</v>
      </c>
      <c r="BN15" s="11">
        <f>'BED STOP cijfers'!BN7</f>
        <v>0</v>
      </c>
      <c r="BO15" s="11">
        <f>'BED STOP cijfers'!BO7</f>
        <v>0</v>
      </c>
      <c r="BP15" s="11">
        <f>'BED STOP cijfers'!BP7</f>
        <v>0</v>
      </c>
      <c r="BQ15" s="49">
        <f>'BED STOP cijfers'!BQ7</f>
        <v>0</v>
      </c>
      <c r="BR15" s="15">
        <f>'BED STOP cijfers'!BR7</f>
        <v>0</v>
      </c>
      <c r="BS15" s="11">
        <f>'BED STOP cijfers'!BS7</f>
        <v>0</v>
      </c>
      <c r="BT15" s="11">
        <f>'BED STOP cijfers'!BT7</f>
        <v>500</v>
      </c>
      <c r="BU15" s="11">
        <f>'BED STOP cijfers'!BU7</f>
        <v>500</v>
      </c>
      <c r="BV15" s="11">
        <f>'BED STOP cijfers'!BV7</f>
        <v>500</v>
      </c>
      <c r="BW15" s="11">
        <f>'BED STOP cijfers'!BW7</f>
        <v>500</v>
      </c>
      <c r="BX15" s="28">
        <f>'BED STOP cijfers'!BX7</f>
        <v>0</v>
      </c>
      <c r="BY15" s="49">
        <f>'BED STOP cijfers'!BY7</f>
        <v>2400</v>
      </c>
      <c r="BZ15" s="11">
        <f>'BED STOP cijfers'!BZ7</f>
        <v>0</v>
      </c>
      <c r="CA15" s="11">
        <f>'BED STOP cijfers'!CA7</f>
        <v>0</v>
      </c>
      <c r="CB15" s="11">
        <f>'BED STOP cijfers'!CB7</f>
        <v>0</v>
      </c>
      <c r="CC15" s="11">
        <f>'BED STOP cijfers'!CC7</f>
        <v>0</v>
      </c>
      <c r="CD15" s="11">
        <f>'BED STOP cijfers'!CD7</f>
        <v>0</v>
      </c>
      <c r="CE15" s="11">
        <f>'BED STOP cijfers'!CE7</f>
        <v>0</v>
      </c>
      <c r="CF15" s="11">
        <f>'BED STOP cijfers'!CF7</f>
        <v>0</v>
      </c>
      <c r="CG15" s="11">
        <f>'BED STOP cijfers'!CG7</f>
        <v>0</v>
      </c>
      <c r="CH15" s="11">
        <f>'BED STOP cijfers'!CH7</f>
        <v>0</v>
      </c>
      <c r="CI15" s="11">
        <f>'BED STOP cijfers'!CI7</f>
        <v>0</v>
      </c>
      <c r="CJ15" s="11">
        <f>'BED STOP cijfers'!CJ7</f>
        <v>0</v>
      </c>
      <c r="CK15" s="11">
        <f>'BED STOP cijfers'!CK7</f>
        <v>0</v>
      </c>
      <c r="CL15" s="49">
        <f>'BED STOP cijfers'!CL7</f>
        <v>0</v>
      </c>
      <c r="CM15" s="15">
        <f>'BED STOP cijfers'!CM7</f>
        <v>0</v>
      </c>
      <c r="CN15" s="11">
        <f>'BED STOP cijfers'!CN7</f>
        <v>0</v>
      </c>
      <c r="CO15" s="11">
        <f>'BED STOP cijfers'!CO7</f>
        <v>0</v>
      </c>
      <c r="CP15" s="11">
        <f>'BED STOP cijfers'!CP7</f>
        <v>0</v>
      </c>
      <c r="CQ15" s="11">
        <f>'BED STOP cijfers'!CQ7</f>
        <v>0</v>
      </c>
      <c r="CR15" s="11">
        <f>'BED STOP cijfers'!CR7</f>
        <v>0</v>
      </c>
      <c r="CS15" s="11">
        <f>'BED STOP cijfers'!CS7</f>
        <v>0</v>
      </c>
      <c r="CT15" s="11">
        <f>'BED STOP cijfers'!CT7</f>
        <v>0</v>
      </c>
      <c r="CU15" s="11">
        <f>'BED STOP cijfers'!CU7</f>
        <v>0</v>
      </c>
      <c r="CV15" s="11">
        <f>'BED STOP cijfers'!CV7</f>
        <v>0</v>
      </c>
      <c r="CW15" s="11">
        <f>'BED STOP cijfers'!CW7</f>
        <v>0</v>
      </c>
      <c r="CX15" s="11">
        <f>'BED STOP cijfers'!CX7</f>
        <v>0</v>
      </c>
      <c r="CY15" s="26">
        <f>'BED STOP cijfers'!CY7</f>
        <v>0</v>
      </c>
      <c r="CZ15" s="15">
        <f>'BED STOP cijfers'!CZ7</f>
        <v>0</v>
      </c>
      <c r="DA15" s="11">
        <f>'BED STOP cijfers'!DA7</f>
        <v>0</v>
      </c>
      <c r="DB15" s="11">
        <f>'BED STOP cijfers'!DB7</f>
        <v>0</v>
      </c>
      <c r="DC15" s="11">
        <f>'BED STOP cijfers'!DC7</f>
        <v>0</v>
      </c>
      <c r="DD15" s="11">
        <f>'BED STOP cijfers'!DD7</f>
        <v>0</v>
      </c>
      <c r="DE15" s="11">
        <f>'BED STOP cijfers'!DE7</f>
        <v>0</v>
      </c>
      <c r="DF15" s="11">
        <f>'BED STOP cijfers'!DF7</f>
        <v>0</v>
      </c>
      <c r="DG15" s="11">
        <f>'BED STOP cijfers'!DG7</f>
        <v>0</v>
      </c>
      <c r="DH15" s="11">
        <f>'BED STOP cijfers'!DH7</f>
        <v>0</v>
      </c>
      <c r="DI15" s="11">
        <f>'BED STOP cijfers'!DI7</f>
        <v>0</v>
      </c>
      <c r="DJ15" s="11">
        <f>'BED STOP cijfers'!DJ7</f>
        <v>0</v>
      </c>
      <c r="DK15" s="11">
        <f>'BED STOP cijfers'!DK7</f>
        <v>0</v>
      </c>
      <c r="DL15" s="26">
        <f>'BED STOP cijfers'!DL7</f>
        <v>0</v>
      </c>
    </row>
    <row r="16" spans="1:116" s="165" customFormat="1">
      <c r="A16" s="47">
        <f>'BED STOP cijfers'!A8</f>
        <v>0</v>
      </c>
      <c r="B16" s="49">
        <f>'BED STOP cijfers'!B8</f>
        <v>0</v>
      </c>
      <c r="C16" s="4" t="str">
        <f>'BED STOP cijfers'!C8</f>
        <v>Bijzondere eet- en drinkwaren, incl. claims</v>
      </c>
      <c r="D16" s="4" t="str">
        <f>'BED STOP cijfers'!D8</f>
        <v>BED Handhaving bijzondere eet- en drinkwaar VWS</v>
      </c>
      <c r="E16" s="530" t="str">
        <f>'BED STOP cijfers'!E8</f>
        <v>Verbeterplan Doelgroepenanalyse afslankbedrijven TO</v>
      </c>
      <c r="F16" s="4" t="str">
        <f>'BED STOP cijfers'!F8</f>
        <v>VWS</v>
      </c>
      <c r="G16" s="292" t="str">
        <f>'BED STOP cijfers'!G8</f>
        <v>verbeterplan</v>
      </c>
      <c r="H16" s="15">
        <f>'BED STOP cijfers'!H8</f>
        <v>250</v>
      </c>
      <c r="I16" s="11">
        <f>'BED STOP cijfers'!I8</f>
        <v>0</v>
      </c>
      <c r="J16" s="11">
        <f>'BED STOP cijfers'!J8</f>
        <v>0</v>
      </c>
      <c r="K16" s="11">
        <f>'BED STOP cijfers'!K8</f>
        <v>0</v>
      </c>
      <c r="L16" s="11">
        <f>'BED STOP cijfers'!L8</f>
        <v>0</v>
      </c>
      <c r="M16" s="11">
        <f>'BED STOP cijfers'!M8</f>
        <v>0</v>
      </c>
      <c r="N16" s="11">
        <f>'BED STOP cijfers'!N8</f>
        <v>0</v>
      </c>
      <c r="O16" s="11">
        <f>'BED STOP cijfers'!O8</f>
        <v>0</v>
      </c>
      <c r="P16" s="11">
        <f>'BED STOP cijfers'!P8</f>
        <v>0</v>
      </c>
      <c r="Q16" s="26">
        <f>'BED STOP cijfers'!Q8</f>
        <v>250</v>
      </c>
      <c r="R16" s="11">
        <f>'BED STOP cijfers'!R8</f>
        <v>0</v>
      </c>
      <c r="S16" s="11">
        <f>'BED STOP cijfers'!S8</f>
        <v>0</v>
      </c>
      <c r="T16" s="11">
        <f>'BED STOP cijfers'!T8</f>
        <v>250</v>
      </c>
      <c r="U16" s="11">
        <f>'BED STOP cijfers'!U8</f>
        <v>0</v>
      </c>
      <c r="V16" s="11">
        <f>'BED STOP cijfers'!V8</f>
        <v>0</v>
      </c>
      <c r="W16" s="11">
        <f>'BED STOP cijfers'!W8</f>
        <v>0</v>
      </c>
      <c r="X16" s="11">
        <f>'BED STOP cijfers'!X8</f>
        <v>0</v>
      </c>
      <c r="Y16" s="11">
        <f>'BED STOP cijfers'!Y8</f>
        <v>0</v>
      </c>
      <c r="Z16" s="49">
        <f>'BED STOP cijfers'!Z8</f>
        <v>250</v>
      </c>
      <c r="AA16" s="11">
        <f>'BED STOP cijfers'!AA8</f>
        <v>250</v>
      </c>
      <c r="AB16" s="11">
        <f>'BED STOP cijfers'!AB8</f>
        <v>0</v>
      </c>
      <c r="AC16" s="11">
        <f>'BED STOP cijfers'!AC8</f>
        <v>0</v>
      </c>
      <c r="AD16" s="11">
        <f>'BED STOP cijfers'!AD8</f>
        <v>0</v>
      </c>
      <c r="AE16" s="11">
        <f>'BED STOP cijfers'!AE8</f>
        <v>0</v>
      </c>
      <c r="AF16" s="11">
        <f>'BED STOP cijfers'!AF8</f>
        <v>0</v>
      </c>
      <c r="AG16" s="49">
        <f>'BED STOP cijfers'!AG8</f>
        <v>0</v>
      </c>
      <c r="AH16" s="11">
        <f>'BED STOP cijfers'!AH8</f>
        <v>250</v>
      </c>
      <c r="AI16" s="11">
        <f>'BED STOP cijfers'!AI8</f>
        <v>0</v>
      </c>
      <c r="AJ16" s="11">
        <f>'BED STOP cijfers'!AJ8</f>
        <v>0</v>
      </c>
      <c r="AK16" s="11">
        <f>'BED STOP cijfers'!AK8</f>
        <v>0</v>
      </c>
      <c r="AL16" s="49">
        <f>'BED STOP cijfers'!AL8</f>
        <v>0</v>
      </c>
      <c r="AM16" s="11">
        <f>'BED STOP cijfers'!AM8</f>
        <v>0</v>
      </c>
      <c r="AN16" s="11">
        <f>'BED STOP cijfers'!AN8</f>
        <v>0</v>
      </c>
      <c r="AO16" s="11">
        <f>'BED STOP cijfers'!AO8</f>
        <v>0</v>
      </c>
      <c r="AP16" s="11">
        <f>'BED STOP cijfers'!AP8</f>
        <v>0</v>
      </c>
      <c r="AQ16" s="11">
        <f>'BED STOP cijfers'!AQ8</f>
        <v>0</v>
      </c>
      <c r="AR16" s="49">
        <f>'BED STOP cijfers'!AR8</f>
        <v>0</v>
      </c>
      <c r="AS16" s="11">
        <f>'BED STOP cijfers'!AS8</f>
        <v>0</v>
      </c>
      <c r="AT16" s="11">
        <f>'BED STOP cijfers'!AT8</f>
        <v>0</v>
      </c>
      <c r="AU16" s="11">
        <f>'BED STOP cijfers'!AU8</f>
        <v>0</v>
      </c>
      <c r="AV16" s="11">
        <f>'BED STOP cijfers'!AV8</f>
        <v>0</v>
      </c>
      <c r="AW16" s="11">
        <f>'BED STOP cijfers'!AW8</f>
        <v>0</v>
      </c>
      <c r="AX16" s="11">
        <f>'BED STOP cijfers'!AX8</f>
        <v>0</v>
      </c>
      <c r="AY16" s="11">
        <f>'BED STOP cijfers'!AY8</f>
        <v>0</v>
      </c>
      <c r="AZ16" s="11">
        <f>'BED STOP cijfers'!AZ8</f>
        <v>0</v>
      </c>
      <c r="BA16" s="11">
        <f>'BED STOP cijfers'!BA8</f>
        <v>0</v>
      </c>
      <c r="BB16" s="11">
        <f>'BED STOP cijfers'!BB8</f>
        <v>0</v>
      </c>
      <c r="BC16" s="49">
        <f>'BED STOP cijfers'!BC8</f>
        <v>0</v>
      </c>
      <c r="BD16" s="11">
        <f>'BED STOP cijfers'!BD8</f>
        <v>0</v>
      </c>
      <c r="BE16" s="11">
        <f>'BED STOP cijfers'!BE8</f>
        <v>0</v>
      </c>
      <c r="BF16" s="11">
        <f>'BED STOP cijfers'!BF8</f>
        <v>0</v>
      </c>
      <c r="BG16" s="11">
        <f>'BED STOP cijfers'!BG8</f>
        <v>0</v>
      </c>
      <c r="BH16" s="11">
        <f>'BED STOP cijfers'!BH8</f>
        <v>0</v>
      </c>
      <c r="BI16" s="11">
        <f>'BED STOP cijfers'!BI8</f>
        <v>0</v>
      </c>
      <c r="BJ16" s="11">
        <f>'BED STOP cijfers'!BJ8</f>
        <v>0</v>
      </c>
      <c r="BK16" s="49">
        <f>'BED STOP cijfers'!BK8</f>
        <v>0</v>
      </c>
      <c r="BL16" s="11">
        <f>'BED STOP cijfers'!BL8</f>
        <v>0</v>
      </c>
      <c r="BM16" s="11">
        <f>'BED STOP cijfers'!BM8</f>
        <v>0</v>
      </c>
      <c r="BN16" s="11">
        <f>'BED STOP cijfers'!BN8</f>
        <v>0</v>
      </c>
      <c r="BO16" s="11">
        <f>'BED STOP cijfers'!BO8</f>
        <v>0</v>
      </c>
      <c r="BP16" s="11">
        <f>'BED STOP cijfers'!BP8</f>
        <v>0</v>
      </c>
      <c r="BQ16" s="49">
        <f>'BED STOP cijfers'!BQ8</f>
        <v>0</v>
      </c>
      <c r="BR16" s="15">
        <f>'BED STOP cijfers'!BR8</f>
        <v>0</v>
      </c>
      <c r="BS16" s="11">
        <f>'BED STOP cijfers'!BS8</f>
        <v>0</v>
      </c>
      <c r="BT16" s="11">
        <f>'BED STOP cijfers'!BT8</f>
        <v>0</v>
      </c>
      <c r="BU16" s="11">
        <f>'BED STOP cijfers'!BU8</f>
        <v>0</v>
      </c>
      <c r="BV16" s="11">
        <f>'BED STOP cijfers'!BV8</f>
        <v>0</v>
      </c>
      <c r="BW16" s="11">
        <f>'BED STOP cijfers'!BW8</f>
        <v>0</v>
      </c>
      <c r="BX16" s="28">
        <f>'BED STOP cijfers'!BX8</f>
        <v>0</v>
      </c>
      <c r="BY16" s="49">
        <f>'BED STOP cijfers'!BY8</f>
        <v>250</v>
      </c>
      <c r="BZ16" s="11">
        <f>'BED STOP cijfers'!BZ8</f>
        <v>0</v>
      </c>
      <c r="CA16" s="11">
        <f>'BED STOP cijfers'!CA8</f>
        <v>0</v>
      </c>
      <c r="CB16" s="11">
        <f>'BED STOP cijfers'!CB8</f>
        <v>0</v>
      </c>
      <c r="CC16" s="11">
        <f>'BED STOP cijfers'!CC8</f>
        <v>0</v>
      </c>
      <c r="CD16" s="11">
        <f>'BED STOP cijfers'!CD8</f>
        <v>0</v>
      </c>
      <c r="CE16" s="11">
        <f>'BED STOP cijfers'!CE8</f>
        <v>0</v>
      </c>
      <c r="CF16" s="11">
        <f>'BED STOP cijfers'!CF8</f>
        <v>0</v>
      </c>
      <c r="CG16" s="11">
        <f>'BED STOP cijfers'!CG8</f>
        <v>0</v>
      </c>
      <c r="CH16" s="11">
        <f>'BED STOP cijfers'!CH8</f>
        <v>0</v>
      </c>
      <c r="CI16" s="11">
        <f>'BED STOP cijfers'!CI8</f>
        <v>0</v>
      </c>
      <c r="CJ16" s="11">
        <f>'BED STOP cijfers'!CJ8</f>
        <v>0</v>
      </c>
      <c r="CK16" s="11">
        <f>'BED STOP cijfers'!CK8</f>
        <v>0</v>
      </c>
      <c r="CL16" s="49">
        <f>'BED STOP cijfers'!CL8</f>
        <v>0</v>
      </c>
      <c r="CM16" s="15">
        <f>'BED STOP cijfers'!CM8</f>
        <v>0</v>
      </c>
      <c r="CN16" s="11">
        <f>'BED STOP cijfers'!CN8</f>
        <v>0</v>
      </c>
      <c r="CO16" s="11">
        <f>'BED STOP cijfers'!CO8</f>
        <v>0</v>
      </c>
      <c r="CP16" s="11">
        <f>'BED STOP cijfers'!CP8</f>
        <v>0</v>
      </c>
      <c r="CQ16" s="11">
        <f>'BED STOP cijfers'!CQ8</f>
        <v>0</v>
      </c>
      <c r="CR16" s="11">
        <f>'BED STOP cijfers'!CR8</f>
        <v>0</v>
      </c>
      <c r="CS16" s="11">
        <f>'BED STOP cijfers'!CS8</f>
        <v>0</v>
      </c>
      <c r="CT16" s="11">
        <f>'BED STOP cijfers'!CT8</f>
        <v>0</v>
      </c>
      <c r="CU16" s="11">
        <f>'BED STOP cijfers'!CU8</f>
        <v>0</v>
      </c>
      <c r="CV16" s="11">
        <f>'BED STOP cijfers'!CV8</f>
        <v>0</v>
      </c>
      <c r="CW16" s="11">
        <f>'BED STOP cijfers'!CW8</f>
        <v>0</v>
      </c>
      <c r="CX16" s="11">
        <f>'BED STOP cijfers'!CX8</f>
        <v>0</v>
      </c>
      <c r="CY16" s="26">
        <f>'BED STOP cijfers'!CY8</f>
        <v>0</v>
      </c>
      <c r="CZ16" s="15">
        <f>'BED STOP cijfers'!CZ8</f>
        <v>0</v>
      </c>
      <c r="DA16" s="11">
        <f>'BED STOP cijfers'!DA8</f>
        <v>0</v>
      </c>
      <c r="DB16" s="11">
        <f>'BED STOP cijfers'!DB8</f>
        <v>0</v>
      </c>
      <c r="DC16" s="11">
        <f>'BED STOP cijfers'!DC8</f>
        <v>0</v>
      </c>
      <c r="DD16" s="11">
        <f>'BED STOP cijfers'!DD8</f>
        <v>0</v>
      </c>
      <c r="DE16" s="11">
        <f>'BED STOP cijfers'!DE8</f>
        <v>0</v>
      </c>
      <c r="DF16" s="11">
        <f>'BED STOP cijfers'!DF8</f>
        <v>0</v>
      </c>
      <c r="DG16" s="11">
        <f>'BED STOP cijfers'!DG8</f>
        <v>0</v>
      </c>
      <c r="DH16" s="11">
        <f>'BED STOP cijfers'!DH8</f>
        <v>0</v>
      </c>
      <c r="DI16" s="11">
        <f>'BED STOP cijfers'!DI8</f>
        <v>0</v>
      </c>
      <c r="DJ16" s="11">
        <f>'BED STOP cijfers'!DJ8</f>
        <v>0</v>
      </c>
      <c r="DK16" s="11">
        <f>'BED STOP cijfers'!DK8</f>
        <v>0</v>
      </c>
      <c r="DL16" s="26">
        <f>'BED STOP cijfers'!DL8</f>
        <v>0</v>
      </c>
    </row>
    <row r="17" spans="1:116" s="165" customFormat="1" hidden="1">
      <c r="A17" s="47">
        <f>'BED STOP cijfers'!A9</f>
        <v>0</v>
      </c>
      <c r="B17" s="49" t="str">
        <f>'BED STOP cijfers'!B9</f>
        <v>BBNT/BBNL/BBNA/BBNK</v>
      </c>
      <c r="C17" s="4" t="str">
        <f>'BED STOP cijfers'!C9</f>
        <v>Bijzondere eet- en drinkwaren, incl. claims</v>
      </c>
      <c r="D17" s="4" t="str">
        <f>'BED STOP cijfers'!D9</f>
        <v>BED Handhaving bijzondere eet- en drinkwaar VWS</v>
      </c>
      <c r="E17" s="4" t="str">
        <f>'BED STOP cijfers'!E9</f>
        <v xml:space="preserve">Verstopte farmaceutische stoffen </v>
      </c>
      <c r="F17" s="4" t="str">
        <f>'BED STOP cijfers'!F9</f>
        <v>VWS</v>
      </c>
      <c r="G17" s="292">
        <f>'BED STOP cijfers'!G9</f>
        <v>0</v>
      </c>
      <c r="H17" s="512">
        <f>'BED STOP cijfers'!H9</f>
        <v>1800</v>
      </c>
      <c r="I17" s="11">
        <f>'BED STOP cijfers'!I9</f>
        <v>150</v>
      </c>
      <c r="J17" s="11">
        <f>'BED STOP cijfers'!J9</f>
        <v>75</v>
      </c>
      <c r="K17" s="11">
        <f>'BED STOP cijfers'!K9</f>
        <v>25</v>
      </c>
      <c r="L17" s="11">
        <f>'BED STOP cijfers'!L9</f>
        <v>0</v>
      </c>
      <c r="M17" s="11">
        <f>'BED STOP cijfers'!M9</f>
        <v>0</v>
      </c>
      <c r="N17" s="11">
        <f>'BED STOP cijfers'!N9</f>
        <v>0</v>
      </c>
      <c r="O17" s="11">
        <f>'BED STOP cijfers'!O9</f>
        <v>0</v>
      </c>
      <c r="P17" s="11">
        <f>'BED STOP cijfers'!P9</f>
        <v>0</v>
      </c>
      <c r="Q17" s="26">
        <f>'BED STOP cijfers'!Q9</f>
        <v>2050</v>
      </c>
      <c r="R17" s="11">
        <f>'BED STOP cijfers'!R9</f>
        <v>0</v>
      </c>
      <c r="S17" s="11">
        <f>'BED STOP cijfers'!S9</f>
        <v>0</v>
      </c>
      <c r="T17" s="11">
        <f>'BED STOP cijfers'!T9</f>
        <v>2050</v>
      </c>
      <c r="U17" s="11">
        <f>'BED STOP cijfers'!U9</f>
        <v>0</v>
      </c>
      <c r="V17" s="11">
        <f>'BED STOP cijfers'!V9</f>
        <v>0</v>
      </c>
      <c r="W17" s="11">
        <f>'BED STOP cijfers'!W9</f>
        <v>0</v>
      </c>
      <c r="X17" s="11">
        <f>'BED STOP cijfers'!X9</f>
        <v>0</v>
      </c>
      <c r="Y17" s="11">
        <f>'BED STOP cijfers'!Y9</f>
        <v>0</v>
      </c>
      <c r="Z17" s="49">
        <f>'BED STOP cijfers'!Z9</f>
        <v>2050</v>
      </c>
      <c r="AA17" s="11">
        <f>'BED STOP cijfers'!AA9</f>
        <v>500</v>
      </c>
      <c r="AB17" s="11">
        <f>'BED STOP cijfers'!AB9</f>
        <v>0</v>
      </c>
      <c r="AC17" s="510">
        <f>'BED STOP cijfers'!AC9</f>
        <v>1375</v>
      </c>
      <c r="AD17" s="11">
        <f>'BED STOP cijfers'!AD9</f>
        <v>0</v>
      </c>
      <c r="AE17" s="11">
        <f>'BED STOP cijfers'!AE9</f>
        <v>0</v>
      </c>
      <c r="AF17" s="11">
        <f>'BED STOP cijfers'!AF9</f>
        <v>175</v>
      </c>
      <c r="AG17" s="49">
        <f>'BED STOP cijfers'!AG9</f>
        <v>0</v>
      </c>
      <c r="AH17" s="11">
        <f>'BED STOP cijfers'!AH9</f>
        <v>500</v>
      </c>
      <c r="AI17" s="11">
        <f>'BED STOP cijfers'!AI9</f>
        <v>0</v>
      </c>
      <c r="AJ17" s="11">
        <f>'BED STOP cijfers'!AJ9</f>
        <v>0</v>
      </c>
      <c r="AK17" s="11">
        <f>'BED STOP cijfers'!AK9</f>
        <v>0</v>
      </c>
      <c r="AL17" s="49">
        <f>'BED STOP cijfers'!AL9</f>
        <v>0</v>
      </c>
      <c r="AM17" s="11">
        <f>'BED STOP cijfers'!AM9</f>
        <v>0</v>
      </c>
      <c r="AN17" s="11">
        <f>'BED STOP cijfers'!AN9</f>
        <v>0</v>
      </c>
      <c r="AO17" s="11">
        <f>'BED STOP cijfers'!AO9</f>
        <v>0</v>
      </c>
      <c r="AP17" s="11">
        <f>'BED STOP cijfers'!AP9</f>
        <v>0</v>
      </c>
      <c r="AQ17" s="11">
        <f>'BED STOP cijfers'!AQ9</f>
        <v>0</v>
      </c>
      <c r="AR17" s="49">
        <f>'BED STOP cijfers'!AR9</f>
        <v>0</v>
      </c>
      <c r="AS17" s="11">
        <f>'BED STOP cijfers'!AS9</f>
        <v>0</v>
      </c>
      <c r="AT17" s="11">
        <f>'BED STOP cijfers'!AT9</f>
        <v>0</v>
      </c>
      <c r="AU17" s="11">
        <f>'BED STOP cijfers'!AU9</f>
        <v>0</v>
      </c>
      <c r="AV17" s="11">
        <f>'BED STOP cijfers'!AV9</f>
        <v>0</v>
      </c>
      <c r="AW17" s="11">
        <f>'BED STOP cijfers'!AW9</f>
        <v>0</v>
      </c>
      <c r="AX17" s="11">
        <f>'BED STOP cijfers'!AX9</f>
        <v>0</v>
      </c>
      <c r="AY17" s="11">
        <f>'BED STOP cijfers'!AY9</f>
        <v>0</v>
      </c>
      <c r="AZ17" s="11">
        <f>'BED STOP cijfers'!AZ9</f>
        <v>0</v>
      </c>
      <c r="BA17" s="11">
        <f>'BED STOP cijfers'!BA9</f>
        <v>0</v>
      </c>
      <c r="BB17" s="11">
        <f>'BED STOP cijfers'!BB9</f>
        <v>0</v>
      </c>
      <c r="BC17" s="49">
        <f>'BED STOP cijfers'!BC9</f>
        <v>0</v>
      </c>
      <c r="BD17" s="11">
        <f>'BED STOP cijfers'!BD9</f>
        <v>175</v>
      </c>
      <c r="BE17" s="11">
        <f>'BED STOP cijfers'!BE9</f>
        <v>0</v>
      </c>
      <c r="BF17" s="11">
        <f>'BED STOP cijfers'!BF9</f>
        <v>0</v>
      </c>
      <c r="BG17" s="11">
        <f>'BED STOP cijfers'!BG9</f>
        <v>0</v>
      </c>
      <c r="BH17" s="11">
        <f>'BED STOP cijfers'!BH9</f>
        <v>0</v>
      </c>
      <c r="BI17" s="11">
        <f>'BED STOP cijfers'!BI9</f>
        <v>0</v>
      </c>
      <c r="BJ17" s="11">
        <f>'BED STOP cijfers'!BJ9</f>
        <v>0</v>
      </c>
      <c r="BK17" s="49">
        <f>'BED STOP cijfers'!BK9</f>
        <v>0</v>
      </c>
      <c r="BL17" s="11">
        <f>'BED STOP cijfers'!BL9</f>
        <v>0</v>
      </c>
      <c r="BM17" s="11">
        <f>'BED STOP cijfers'!BM9</f>
        <v>0</v>
      </c>
      <c r="BN17" s="11">
        <f>'BED STOP cijfers'!BN9</f>
        <v>0</v>
      </c>
      <c r="BO17" s="11">
        <f>'BED STOP cijfers'!BO9</f>
        <v>0</v>
      </c>
      <c r="BP17" s="11">
        <f>'BED STOP cijfers'!BP9</f>
        <v>0</v>
      </c>
      <c r="BQ17" s="49">
        <f>'BED STOP cijfers'!BQ9</f>
        <v>0</v>
      </c>
      <c r="BR17" s="15">
        <f>'BED STOP cijfers'!BR9</f>
        <v>0</v>
      </c>
      <c r="BS17" s="11">
        <f>'BED STOP cijfers'!BS9</f>
        <v>0</v>
      </c>
      <c r="BT17" s="11">
        <f>'BED STOP cijfers'!BT9</f>
        <v>343.75</v>
      </c>
      <c r="BU17" s="11">
        <f>'BED STOP cijfers'!BU9</f>
        <v>343.75</v>
      </c>
      <c r="BV17" s="11">
        <f>'BED STOP cijfers'!BV9</f>
        <v>343.75</v>
      </c>
      <c r="BW17" s="11">
        <f>'BED STOP cijfers'!BW9</f>
        <v>343.75</v>
      </c>
      <c r="BX17" s="28">
        <f>'BED STOP cijfers'!BX9</f>
        <v>0</v>
      </c>
      <c r="BY17" s="49">
        <f>'BED STOP cijfers'!BY9</f>
        <v>2050</v>
      </c>
      <c r="BZ17" s="11">
        <f>'BED STOP cijfers'!BZ9</f>
        <v>0</v>
      </c>
      <c r="CA17" s="11">
        <f>'BED STOP cijfers'!CA9</f>
        <v>0</v>
      </c>
      <c r="CB17" s="11">
        <f>'BED STOP cijfers'!CB9</f>
        <v>0</v>
      </c>
      <c r="CC17" s="11">
        <f>'BED STOP cijfers'!CC9</f>
        <v>0</v>
      </c>
      <c r="CD17" s="11">
        <f>'BED STOP cijfers'!CD9</f>
        <v>0</v>
      </c>
      <c r="CE17" s="11">
        <f>'BED STOP cijfers'!CE9</f>
        <v>0</v>
      </c>
      <c r="CF17" s="11">
        <f>'BED STOP cijfers'!CF9</f>
        <v>0</v>
      </c>
      <c r="CG17" s="11">
        <f>'BED STOP cijfers'!CG9</f>
        <v>0</v>
      </c>
      <c r="CH17" s="11">
        <f>'BED STOP cijfers'!CH9</f>
        <v>0</v>
      </c>
      <c r="CI17" s="11">
        <f>'BED STOP cijfers'!CI9</f>
        <v>0</v>
      </c>
      <c r="CJ17" s="11">
        <f>'BED STOP cijfers'!CJ9</f>
        <v>0</v>
      </c>
      <c r="CK17" s="11">
        <f>'BED STOP cijfers'!CK9</f>
        <v>0</v>
      </c>
      <c r="CL17" s="49">
        <f>'BED STOP cijfers'!CL9</f>
        <v>0</v>
      </c>
      <c r="CM17" s="15">
        <f>'BED STOP cijfers'!CM9</f>
        <v>0</v>
      </c>
      <c r="CN17" s="11">
        <f>'BED STOP cijfers'!CN9</f>
        <v>0</v>
      </c>
      <c r="CO17" s="11">
        <f>'BED STOP cijfers'!CO9</f>
        <v>0</v>
      </c>
      <c r="CP17" s="11">
        <f>'BED STOP cijfers'!CP9</f>
        <v>0</v>
      </c>
      <c r="CQ17" s="11">
        <f>'BED STOP cijfers'!CQ9</f>
        <v>0</v>
      </c>
      <c r="CR17" s="11">
        <f>'BED STOP cijfers'!CR9</f>
        <v>0</v>
      </c>
      <c r="CS17" s="11">
        <f>'BED STOP cijfers'!CS9</f>
        <v>0</v>
      </c>
      <c r="CT17" s="11">
        <f>'BED STOP cijfers'!CT9</f>
        <v>0</v>
      </c>
      <c r="CU17" s="11">
        <f>'BED STOP cijfers'!CU9</f>
        <v>0</v>
      </c>
      <c r="CV17" s="11">
        <f>'BED STOP cijfers'!CV9</f>
        <v>0</v>
      </c>
      <c r="CW17" s="11">
        <f>'BED STOP cijfers'!CW9</f>
        <v>0</v>
      </c>
      <c r="CX17" s="11">
        <f>'BED STOP cijfers'!CX9</f>
        <v>0</v>
      </c>
      <c r="CY17" s="26">
        <f>'BED STOP cijfers'!CY9</f>
        <v>0</v>
      </c>
      <c r="CZ17" s="15">
        <f>'BED STOP cijfers'!CZ9</f>
        <v>0</v>
      </c>
      <c r="DA17" s="11">
        <f>'BED STOP cijfers'!DA9</f>
        <v>0</v>
      </c>
      <c r="DB17" s="11">
        <f>'BED STOP cijfers'!DB9</f>
        <v>0</v>
      </c>
      <c r="DC17" s="11">
        <f>'BED STOP cijfers'!DC9</f>
        <v>0</v>
      </c>
      <c r="DD17" s="11">
        <f>'BED STOP cijfers'!DD9</f>
        <v>0</v>
      </c>
      <c r="DE17" s="11">
        <f>'BED STOP cijfers'!DE9</f>
        <v>0</v>
      </c>
      <c r="DF17" s="11">
        <f>'BED STOP cijfers'!DF9</f>
        <v>0</v>
      </c>
      <c r="DG17" s="11">
        <f>'BED STOP cijfers'!DG9</f>
        <v>0</v>
      </c>
      <c r="DH17" s="11">
        <f>'BED STOP cijfers'!DH9</f>
        <v>0</v>
      </c>
      <c r="DI17" s="11">
        <f>'BED STOP cijfers'!DI9</f>
        <v>0</v>
      </c>
      <c r="DJ17" s="11">
        <f>'BED STOP cijfers'!DJ9</f>
        <v>0</v>
      </c>
      <c r="DK17" s="11">
        <f>'BED STOP cijfers'!DK9</f>
        <v>0</v>
      </c>
      <c r="DL17" s="26">
        <f>'BED STOP cijfers'!DL9</f>
        <v>0</v>
      </c>
    </row>
    <row r="18" spans="1:116" s="165" customFormat="1">
      <c r="A18" s="47">
        <f>'BED STOP cijfers'!A10</f>
        <v>0</v>
      </c>
      <c r="B18" s="49">
        <f>'BED STOP cijfers'!B10</f>
        <v>0</v>
      </c>
      <c r="C18" s="4" t="str">
        <f>'BED STOP cijfers'!C10</f>
        <v>Bijzondere eet- en drinkwaren, incl. claims</v>
      </c>
      <c r="D18" s="4" t="str">
        <f>'BED STOP cijfers'!D10</f>
        <v>BED Handhaving bijzondere eet- en drinkwaar VWS</v>
      </c>
      <c r="E18" s="526" t="str">
        <f>'BED STOP cijfers'!E10</f>
        <v>Verbeterplan verstopte farmaceutische stoffen</v>
      </c>
      <c r="F18" s="4" t="str">
        <f>'BED STOP cijfers'!F10</f>
        <v>VWS</v>
      </c>
      <c r="G18" s="292" t="str">
        <f>'BED STOP cijfers'!G10</f>
        <v>verbeterplan</v>
      </c>
      <c r="H18" s="15">
        <f>'BED STOP cijfers'!H10</f>
        <v>744</v>
      </c>
      <c r="I18" s="11">
        <f>'BED STOP cijfers'!I10</f>
        <v>0</v>
      </c>
      <c r="J18" s="11">
        <f>'BED STOP cijfers'!J10</f>
        <v>0</v>
      </c>
      <c r="K18" s="11">
        <f>'BED STOP cijfers'!K10</f>
        <v>0</v>
      </c>
      <c r="L18" s="11">
        <f>'BED STOP cijfers'!L10</f>
        <v>0</v>
      </c>
      <c r="M18" s="11">
        <f>'BED STOP cijfers'!M10</f>
        <v>0</v>
      </c>
      <c r="N18" s="11">
        <f>'BED STOP cijfers'!N10</f>
        <v>0</v>
      </c>
      <c r="O18" s="11">
        <f>'BED STOP cijfers'!O10</f>
        <v>0</v>
      </c>
      <c r="P18" s="11">
        <f>'BED STOP cijfers'!P10</f>
        <v>0</v>
      </c>
      <c r="Q18" s="26">
        <f>'BED STOP cijfers'!Q10</f>
        <v>744</v>
      </c>
      <c r="R18" s="11">
        <f>'BED STOP cijfers'!R10</f>
        <v>0</v>
      </c>
      <c r="S18" s="11">
        <f>'BED STOP cijfers'!S10</f>
        <v>0</v>
      </c>
      <c r="T18" s="11">
        <f>'BED STOP cijfers'!T10</f>
        <v>744</v>
      </c>
      <c r="U18" s="11">
        <f>'BED STOP cijfers'!U10</f>
        <v>0</v>
      </c>
      <c r="V18" s="11">
        <f>'BED STOP cijfers'!V10</f>
        <v>0</v>
      </c>
      <c r="W18" s="11">
        <f>'BED STOP cijfers'!W10</f>
        <v>0</v>
      </c>
      <c r="X18" s="11">
        <f>'BED STOP cijfers'!X10</f>
        <v>0</v>
      </c>
      <c r="Y18" s="11">
        <f>'BED STOP cijfers'!Y10</f>
        <v>0</v>
      </c>
      <c r="Z18" s="49">
        <f>'BED STOP cijfers'!Z10</f>
        <v>744</v>
      </c>
      <c r="AA18" s="11">
        <f>'BED STOP cijfers'!AA10</f>
        <v>744</v>
      </c>
      <c r="AB18" s="11">
        <f>'BED STOP cijfers'!AB10</f>
        <v>0</v>
      </c>
      <c r="AC18" s="11">
        <f>'BED STOP cijfers'!AC10</f>
        <v>0</v>
      </c>
      <c r="AD18" s="11">
        <f>'BED STOP cijfers'!AD10</f>
        <v>0</v>
      </c>
      <c r="AE18" s="11">
        <f>'BED STOP cijfers'!AE10</f>
        <v>0</v>
      </c>
      <c r="AF18" s="11">
        <f>'BED STOP cijfers'!AF10</f>
        <v>0</v>
      </c>
      <c r="AG18" s="49">
        <f>'BED STOP cijfers'!AG10</f>
        <v>0</v>
      </c>
      <c r="AH18" s="11">
        <f>'BED STOP cijfers'!AH10</f>
        <v>744</v>
      </c>
      <c r="AI18" s="11">
        <f>'BED STOP cijfers'!AI10</f>
        <v>0</v>
      </c>
      <c r="AJ18" s="11">
        <f>'BED STOP cijfers'!AJ10</f>
        <v>0</v>
      </c>
      <c r="AK18" s="11">
        <f>'BED STOP cijfers'!AK10</f>
        <v>0</v>
      </c>
      <c r="AL18" s="49">
        <f>'BED STOP cijfers'!AL10</f>
        <v>0</v>
      </c>
      <c r="AM18" s="11">
        <f>'BED STOP cijfers'!AM10</f>
        <v>0</v>
      </c>
      <c r="AN18" s="11">
        <f>'BED STOP cijfers'!AN10</f>
        <v>0</v>
      </c>
      <c r="AO18" s="11">
        <f>'BED STOP cijfers'!AO10</f>
        <v>0</v>
      </c>
      <c r="AP18" s="11">
        <f>'BED STOP cijfers'!AP10</f>
        <v>0</v>
      </c>
      <c r="AQ18" s="11">
        <f>'BED STOP cijfers'!AQ10</f>
        <v>0</v>
      </c>
      <c r="AR18" s="49">
        <f>'BED STOP cijfers'!AR10</f>
        <v>0</v>
      </c>
      <c r="AS18" s="11">
        <f>'BED STOP cijfers'!AS10</f>
        <v>0</v>
      </c>
      <c r="AT18" s="11">
        <f>'BED STOP cijfers'!AT10</f>
        <v>0</v>
      </c>
      <c r="AU18" s="11">
        <f>'BED STOP cijfers'!AU10</f>
        <v>0</v>
      </c>
      <c r="AV18" s="11">
        <f>'BED STOP cijfers'!AV10</f>
        <v>0</v>
      </c>
      <c r="AW18" s="11">
        <f>'BED STOP cijfers'!AW10</f>
        <v>0</v>
      </c>
      <c r="AX18" s="11">
        <f>'BED STOP cijfers'!AX10</f>
        <v>0</v>
      </c>
      <c r="AY18" s="11">
        <f>'BED STOP cijfers'!AY10</f>
        <v>0</v>
      </c>
      <c r="AZ18" s="11">
        <f>'BED STOP cijfers'!AZ10</f>
        <v>0</v>
      </c>
      <c r="BA18" s="11">
        <f>'BED STOP cijfers'!BA10</f>
        <v>0</v>
      </c>
      <c r="BB18" s="11">
        <f>'BED STOP cijfers'!BB10</f>
        <v>0</v>
      </c>
      <c r="BC18" s="49">
        <f>'BED STOP cijfers'!BC10</f>
        <v>0</v>
      </c>
      <c r="BD18" s="11">
        <f>'BED STOP cijfers'!BD10</f>
        <v>0</v>
      </c>
      <c r="BE18" s="11">
        <f>'BED STOP cijfers'!BE10</f>
        <v>0</v>
      </c>
      <c r="BF18" s="11">
        <f>'BED STOP cijfers'!BF10</f>
        <v>0</v>
      </c>
      <c r="BG18" s="11">
        <f>'BED STOP cijfers'!BG10</f>
        <v>0</v>
      </c>
      <c r="BH18" s="11">
        <f>'BED STOP cijfers'!BH10</f>
        <v>0</v>
      </c>
      <c r="BI18" s="11">
        <f>'BED STOP cijfers'!BI10</f>
        <v>0</v>
      </c>
      <c r="BJ18" s="11">
        <f>'BED STOP cijfers'!BJ10</f>
        <v>0</v>
      </c>
      <c r="BK18" s="49">
        <f>'BED STOP cijfers'!BK10</f>
        <v>0</v>
      </c>
      <c r="BL18" s="11">
        <f>'BED STOP cijfers'!BL10</f>
        <v>0</v>
      </c>
      <c r="BM18" s="11">
        <f>'BED STOP cijfers'!BM10</f>
        <v>0</v>
      </c>
      <c r="BN18" s="11">
        <f>'BED STOP cijfers'!BN10</f>
        <v>0</v>
      </c>
      <c r="BO18" s="11">
        <f>'BED STOP cijfers'!BO10</f>
        <v>0</v>
      </c>
      <c r="BP18" s="11">
        <f>'BED STOP cijfers'!BP10</f>
        <v>0</v>
      </c>
      <c r="BQ18" s="49">
        <f>'BED STOP cijfers'!BQ10</f>
        <v>0</v>
      </c>
      <c r="BR18" s="15">
        <f>'BED STOP cijfers'!BR10</f>
        <v>0</v>
      </c>
      <c r="BS18" s="11">
        <f>'BED STOP cijfers'!BS10</f>
        <v>0</v>
      </c>
      <c r="BT18" s="11">
        <f>'BED STOP cijfers'!BT10</f>
        <v>0</v>
      </c>
      <c r="BU18" s="11">
        <f>'BED STOP cijfers'!BU10</f>
        <v>0</v>
      </c>
      <c r="BV18" s="11">
        <f>'BED STOP cijfers'!BV10</f>
        <v>0</v>
      </c>
      <c r="BW18" s="11">
        <f>'BED STOP cijfers'!BW10</f>
        <v>0</v>
      </c>
      <c r="BX18" s="28">
        <f>'BED STOP cijfers'!BX10</f>
        <v>0</v>
      </c>
      <c r="BY18" s="49">
        <f>'BED STOP cijfers'!BY10</f>
        <v>744</v>
      </c>
      <c r="BZ18" s="11">
        <f>'BED STOP cijfers'!BZ10</f>
        <v>0</v>
      </c>
      <c r="CA18" s="11">
        <f>'BED STOP cijfers'!CA10</f>
        <v>0</v>
      </c>
      <c r="CB18" s="11">
        <f>'BED STOP cijfers'!CB10</f>
        <v>0</v>
      </c>
      <c r="CC18" s="11">
        <f>'BED STOP cijfers'!CC10</f>
        <v>0</v>
      </c>
      <c r="CD18" s="11">
        <f>'BED STOP cijfers'!CD10</f>
        <v>0</v>
      </c>
      <c r="CE18" s="11">
        <f>'BED STOP cijfers'!CE10</f>
        <v>0</v>
      </c>
      <c r="CF18" s="11">
        <f>'BED STOP cijfers'!CF10</f>
        <v>0</v>
      </c>
      <c r="CG18" s="11">
        <f>'BED STOP cijfers'!CG10</f>
        <v>0</v>
      </c>
      <c r="CH18" s="11">
        <f>'BED STOP cijfers'!CH10</f>
        <v>0</v>
      </c>
      <c r="CI18" s="11">
        <f>'BED STOP cijfers'!CI10</f>
        <v>0</v>
      </c>
      <c r="CJ18" s="11">
        <f>'BED STOP cijfers'!CJ10</f>
        <v>0</v>
      </c>
      <c r="CK18" s="11">
        <f>'BED STOP cijfers'!CK10</f>
        <v>0</v>
      </c>
      <c r="CL18" s="49">
        <f>'BED STOP cijfers'!CL10</f>
        <v>0</v>
      </c>
      <c r="CM18" s="15">
        <f>'BED STOP cijfers'!CM10</f>
        <v>0</v>
      </c>
      <c r="CN18" s="11">
        <f>'BED STOP cijfers'!CN10</f>
        <v>0</v>
      </c>
      <c r="CO18" s="11">
        <f>'BED STOP cijfers'!CO10</f>
        <v>0</v>
      </c>
      <c r="CP18" s="11">
        <f>'BED STOP cijfers'!CP10</f>
        <v>0</v>
      </c>
      <c r="CQ18" s="11">
        <f>'BED STOP cijfers'!CQ10</f>
        <v>0</v>
      </c>
      <c r="CR18" s="11">
        <f>'BED STOP cijfers'!CR10</f>
        <v>0</v>
      </c>
      <c r="CS18" s="11">
        <f>'BED STOP cijfers'!CS10</f>
        <v>0</v>
      </c>
      <c r="CT18" s="11">
        <f>'BED STOP cijfers'!CT10</f>
        <v>0</v>
      </c>
      <c r="CU18" s="11">
        <f>'BED STOP cijfers'!CU10</f>
        <v>0</v>
      </c>
      <c r="CV18" s="11">
        <f>'BED STOP cijfers'!CV10</f>
        <v>0</v>
      </c>
      <c r="CW18" s="11">
        <f>'BED STOP cijfers'!CW10</f>
        <v>0</v>
      </c>
      <c r="CX18" s="11">
        <f>'BED STOP cijfers'!CX10</f>
        <v>0</v>
      </c>
      <c r="CY18" s="26">
        <f>'BED STOP cijfers'!CY10</f>
        <v>0</v>
      </c>
      <c r="CZ18" s="15">
        <f>'BED STOP cijfers'!CZ10</f>
        <v>0</v>
      </c>
      <c r="DA18" s="11">
        <f>'BED STOP cijfers'!DA10</f>
        <v>0</v>
      </c>
      <c r="DB18" s="11">
        <f>'BED STOP cijfers'!DB10</f>
        <v>0</v>
      </c>
      <c r="DC18" s="11">
        <f>'BED STOP cijfers'!DC10</f>
        <v>0</v>
      </c>
      <c r="DD18" s="11">
        <f>'BED STOP cijfers'!DD10</f>
        <v>0</v>
      </c>
      <c r="DE18" s="11">
        <f>'BED STOP cijfers'!DE10</f>
        <v>0</v>
      </c>
      <c r="DF18" s="11">
        <f>'BED STOP cijfers'!DF10</f>
        <v>0</v>
      </c>
      <c r="DG18" s="11">
        <f>'BED STOP cijfers'!DG10</f>
        <v>0</v>
      </c>
      <c r="DH18" s="11">
        <f>'BED STOP cijfers'!DH10</f>
        <v>0</v>
      </c>
      <c r="DI18" s="11">
        <f>'BED STOP cijfers'!DI10</f>
        <v>0</v>
      </c>
      <c r="DJ18" s="11">
        <f>'BED STOP cijfers'!DJ10</f>
        <v>0</v>
      </c>
      <c r="DK18" s="11">
        <f>'BED STOP cijfers'!DK10</f>
        <v>0</v>
      </c>
      <c r="DL18" s="26">
        <f>'BED STOP cijfers'!DL10</f>
        <v>0</v>
      </c>
    </row>
    <row r="19" spans="1:116" s="165" customFormat="1" hidden="1">
      <c r="A19" s="47">
        <f>'BED STOP cijfers'!A11</f>
        <v>0</v>
      </c>
      <c r="B19" s="49" t="str">
        <f>'BED STOP cijfers'!B11</f>
        <v>BBNT/BBNA/BBNK</v>
      </c>
      <c r="C19" s="4" t="str">
        <f>'BED STOP cijfers'!C11</f>
        <v>Bijzondere eet- en drinkwaren, incl. claims</v>
      </c>
      <c r="D19" s="4" t="str">
        <f>'BED STOP cijfers'!D11</f>
        <v>BED Handhaving bijzondere eet- en drinkwaar VWS</v>
      </c>
      <c r="E19" s="4" t="str">
        <f>'BED STOP cijfers'!E11</f>
        <v>Internethandel - risicoproductgericht</v>
      </c>
      <c r="F19" s="4" t="str">
        <f>'BED STOP cijfers'!F11</f>
        <v>VWS</v>
      </c>
      <c r="G19" s="292">
        <f>'BED STOP cijfers'!G11</f>
        <v>0</v>
      </c>
      <c r="H19" s="15">
        <f>'BED STOP cijfers'!H11</f>
        <v>2400</v>
      </c>
      <c r="I19" s="11">
        <f>'BED STOP cijfers'!I11</f>
        <v>0</v>
      </c>
      <c r="J19" s="11">
        <f>'BED STOP cijfers'!J11</f>
        <v>75</v>
      </c>
      <c r="K19" s="11">
        <f>'BED STOP cijfers'!K11</f>
        <v>25</v>
      </c>
      <c r="L19" s="11">
        <f>'BED STOP cijfers'!L11</f>
        <v>0</v>
      </c>
      <c r="M19" s="11">
        <f>'BED STOP cijfers'!M11</f>
        <v>0</v>
      </c>
      <c r="N19" s="11">
        <f>'BED STOP cijfers'!N11</f>
        <v>0</v>
      </c>
      <c r="O19" s="11">
        <f>'BED STOP cijfers'!O11</f>
        <v>0</v>
      </c>
      <c r="P19" s="11">
        <f>'BED STOP cijfers'!P11</f>
        <v>0</v>
      </c>
      <c r="Q19" s="26">
        <f>'BED STOP cijfers'!Q11</f>
        <v>2500</v>
      </c>
      <c r="R19" s="11">
        <f>'BED STOP cijfers'!R11</f>
        <v>0</v>
      </c>
      <c r="S19" s="11">
        <f>'BED STOP cijfers'!S11</f>
        <v>0</v>
      </c>
      <c r="T19" s="11">
        <f>'BED STOP cijfers'!T11</f>
        <v>2500</v>
      </c>
      <c r="U19" s="11">
        <f>'BED STOP cijfers'!U11</f>
        <v>0</v>
      </c>
      <c r="V19" s="11">
        <f>'BED STOP cijfers'!V11</f>
        <v>0</v>
      </c>
      <c r="W19" s="11">
        <f>'BED STOP cijfers'!W11</f>
        <v>0</v>
      </c>
      <c r="X19" s="11">
        <f>'BED STOP cijfers'!X11</f>
        <v>0</v>
      </c>
      <c r="Y19" s="11">
        <f>'BED STOP cijfers'!Y11</f>
        <v>0</v>
      </c>
      <c r="Z19" s="49">
        <f>'BED STOP cijfers'!Z11</f>
        <v>2500</v>
      </c>
      <c r="AA19" s="11">
        <f>'BED STOP cijfers'!AA11</f>
        <v>500</v>
      </c>
      <c r="AB19" s="11">
        <f>'BED STOP cijfers'!AB11</f>
        <v>0</v>
      </c>
      <c r="AC19" s="11">
        <f>'BED STOP cijfers'!AC11</f>
        <v>1975</v>
      </c>
      <c r="AD19" s="11">
        <f>'BED STOP cijfers'!AD11</f>
        <v>0</v>
      </c>
      <c r="AE19" s="11">
        <f>'BED STOP cijfers'!AE11</f>
        <v>0</v>
      </c>
      <c r="AF19" s="11">
        <f>'BED STOP cijfers'!AF11</f>
        <v>25</v>
      </c>
      <c r="AG19" s="49">
        <f>'BED STOP cijfers'!AG11</f>
        <v>0</v>
      </c>
      <c r="AH19" s="11">
        <f>'BED STOP cijfers'!AH11</f>
        <v>500</v>
      </c>
      <c r="AI19" s="11">
        <f>'BED STOP cijfers'!AI11</f>
        <v>0</v>
      </c>
      <c r="AJ19" s="11">
        <f>'BED STOP cijfers'!AJ11</f>
        <v>0</v>
      </c>
      <c r="AK19" s="11">
        <f>'BED STOP cijfers'!AK11</f>
        <v>0</v>
      </c>
      <c r="AL19" s="49">
        <f>'BED STOP cijfers'!AL11</f>
        <v>0</v>
      </c>
      <c r="AM19" s="11">
        <f>'BED STOP cijfers'!AM11</f>
        <v>0</v>
      </c>
      <c r="AN19" s="11">
        <f>'BED STOP cijfers'!AN11</f>
        <v>0</v>
      </c>
      <c r="AO19" s="11">
        <f>'BED STOP cijfers'!AO11</f>
        <v>0</v>
      </c>
      <c r="AP19" s="11">
        <f>'BED STOP cijfers'!AP11</f>
        <v>0</v>
      </c>
      <c r="AQ19" s="11">
        <f>'BED STOP cijfers'!AQ11</f>
        <v>0</v>
      </c>
      <c r="AR19" s="49">
        <f>'BED STOP cijfers'!AR11</f>
        <v>0</v>
      </c>
      <c r="AS19" s="11">
        <f>'BED STOP cijfers'!AS11</f>
        <v>0</v>
      </c>
      <c r="AT19" s="11">
        <f>'BED STOP cijfers'!AT11</f>
        <v>0</v>
      </c>
      <c r="AU19" s="11">
        <f>'BED STOP cijfers'!AU11</f>
        <v>0</v>
      </c>
      <c r="AV19" s="11">
        <f>'BED STOP cijfers'!AV11</f>
        <v>0</v>
      </c>
      <c r="AW19" s="11">
        <f>'BED STOP cijfers'!AW11</f>
        <v>0</v>
      </c>
      <c r="AX19" s="11">
        <f>'BED STOP cijfers'!AX11</f>
        <v>0</v>
      </c>
      <c r="AY19" s="11">
        <f>'BED STOP cijfers'!AY11</f>
        <v>0</v>
      </c>
      <c r="AZ19" s="11">
        <f>'BED STOP cijfers'!AZ11</f>
        <v>0</v>
      </c>
      <c r="BA19" s="11">
        <f>'BED STOP cijfers'!BA11</f>
        <v>0</v>
      </c>
      <c r="BB19" s="11">
        <f>'BED STOP cijfers'!BB11</f>
        <v>0</v>
      </c>
      <c r="BC19" s="49">
        <f>'BED STOP cijfers'!BC11</f>
        <v>0</v>
      </c>
      <c r="BD19" s="11">
        <f>'BED STOP cijfers'!BD11</f>
        <v>25</v>
      </c>
      <c r="BE19" s="11">
        <f>'BED STOP cijfers'!BE11</f>
        <v>0</v>
      </c>
      <c r="BF19" s="11">
        <f>'BED STOP cijfers'!BF11</f>
        <v>0</v>
      </c>
      <c r="BG19" s="11">
        <f>'BED STOP cijfers'!BG11</f>
        <v>0</v>
      </c>
      <c r="BH19" s="11">
        <f>'BED STOP cijfers'!BH11</f>
        <v>0</v>
      </c>
      <c r="BI19" s="11">
        <f>'BED STOP cijfers'!BI11</f>
        <v>0</v>
      </c>
      <c r="BJ19" s="11">
        <f>'BED STOP cijfers'!BJ11</f>
        <v>0</v>
      </c>
      <c r="BK19" s="49">
        <f>'BED STOP cijfers'!BK11</f>
        <v>0</v>
      </c>
      <c r="BL19" s="11">
        <f>'BED STOP cijfers'!BL11</f>
        <v>0</v>
      </c>
      <c r="BM19" s="11">
        <f>'BED STOP cijfers'!BM11</f>
        <v>0</v>
      </c>
      <c r="BN19" s="11">
        <f>'BED STOP cijfers'!BN11</f>
        <v>0</v>
      </c>
      <c r="BO19" s="11">
        <f>'BED STOP cijfers'!BO11</f>
        <v>0</v>
      </c>
      <c r="BP19" s="11">
        <f>'BED STOP cijfers'!BP11</f>
        <v>0</v>
      </c>
      <c r="BQ19" s="49">
        <f>'BED STOP cijfers'!BQ11</f>
        <v>0</v>
      </c>
      <c r="BR19" s="15">
        <f>'BED STOP cijfers'!BR11</f>
        <v>0</v>
      </c>
      <c r="BS19" s="11">
        <f>'BED STOP cijfers'!BS11</f>
        <v>0</v>
      </c>
      <c r="BT19" s="11">
        <f>'BED STOP cijfers'!BT11</f>
        <v>493.75</v>
      </c>
      <c r="BU19" s="11">
        <f>'BED STOP cijfers'!BU11</f>
        <v>493.75</v>
      </c>
      <c r="BV19" s="11">
        <f>'BED STOP cijfers'!BV11</f>
        <v>493.75</v>
      </c>
      <c r="BW19" s="11">
        <f>'BED STOP cijfers'!BW11</f>
        <v>493.75</v>
      </c>
      <c r="BX19" s="28">
        <f>'BED STOP cijfers'!BX11</f>
        <v>0</v>
      </c>
      <c r="BY19" s="49">
        <f>'BED STOP cijfers'!BY11</f>
        <v>2500</v>
      </c>
      <c r="BZ19" s="11">
        <f>'BED STOP cijfers'!BZ11</f>
        <v>0</v>
      </c>
      <c r="CA19" s="11">
        <f>'BED STOP cijfers'!CA11</f>
        <v>0</v>
      </c>
      <c r="CB19" s="11">
        <f>'BED STOP cijfers'!CB11</f>
        <v>0</v>
      </c>
      <c r="CC19" s="11">
        <f>'BED STOP cijfers'!CC11</f>
        <v>0</v>
      </c>
      <c r="CD19" s="11">
        <f>'BED STOP cijfers'!CD11</f>
        <v>0</v>
      </c>
      <c r="CE19" s="11">
        <f>'BED STOP cijfers'!CE11</f>
        <v>0</v>
      </c>
      <c r="CF19" s="11">
        <f>'BED STOP cijfers'!CF11</f>
        <v>0</v>
      </c>
      <c r="CG19" s="11">
        <f>'BED STOP cijfers'!CG11</f>
        <v>0</v>
      </c>
      <c r="CH19" s="11">
        <f>'BED STOP cijfers'!CH11</f>
        <v>0</v>
      </c>
      <c r="CI19" s="11">
        <f>'BED STOP cijfers'!CI11</f>
        <v>0</v>
      </c>
      <c r="CJ19" s="11">
        <f>'BED STOP cijfers'!CJ11</f>
        <v>0</v>
      </c>
      <c r="CK19" s="11">
        <f>'BED STOP cijfers'!CK11</f>
        <v>0</v>
      </c>
      <c r="CL19" s="49">
        <f>'BED STOP cijfers'!CL11</f>
        <v>0</v>
      </c>
      <c r="CM19" s="15">
        <f>'BED STOP cijfers'!CM11</f>
        <v>0</v>
      </c>
      <c r="CN19" s="11">
        <f>'BED STOP cijfers'!CN11</f>
        <v>0</v>
      </c>
      <c r="CO19" s="11">
        <f>'BED STOP cijfers'!CO11</f>
        <v>0</v>
      </c>
      <c r="CP19" s="11">
        <f>'BED STOP cijfers'!CP11</f>
        <v>0</v>
      </c>
      <c r="CQ19" s="11">
        <f>'BED STOP cijfers'!CQ11</f>
        <v>0</v>
      </c>
      <c r="CR19" s="11">
        <f>'BED STOP cijfers'!CR11</f>
        <v>0</v>
      </c>
      <c r="CS19" s="11">
        <f>'BED STOP cijfers'!CS11</f>
        <v>0</v>
      </c>
      <c r="CT19" s="11">
        <f>'BED STOP cijfers'!CT11</f>
        <v>0</v>
      </c>
      <c r="CU19" s="11">
        <f>'BED STOP cijfers'!CU11</f>
        <v>0</v>
      </c>
      <c r="CV19" s="11">
        <f>'BED STOP cijfers'!CV11</f>
        <v>0</v>
      </c>
      <c r="CW19" s="11">
        <f>'BED STOP cijfers'!CW11</f>
        <v>0</v>
      </c>
      <c r="CX19" s="11">
        <f>'BED STOP cijfers'!CX11</f>
        <v>0</v>
      </c>
      <c r="CY19" s="26">
        <f>'BED STOP cijfers'!CY11</f>
        <v>0</v>
      </c>
      <c r="CZ19" s="15">
        <f>'BED STOP cijfers'!CZ11</f>
        <v>0</v>
      </c>
      <c r="DA19" s="11">
        <f>'BED STOP cijfers'!DA11</f>
        <v>0</v>
      </c>
      <c r="DB19" s="11">
        <f>'BED STOP cijfers'!DB11</f>
        <v>0</v>
      </c>
      <c r="DC19" s="11">
        <f>'BED STOP cijfers'!DC11</f>
        <v>0</v>
      </c>
      <c r="DD19" s="11">
        <f>'BED STOP cijfers'!DD11</f>
        <v>0</v>
      </c>
      <c r="DE19" s="11">
        <f>'BED STOP cijfers'!DE11</f>
        <v>0</v>
      </c>
      <c r="DF19" s="11">
        <f>'BED STOP cijfers'!DF11</f>
        <v>0</v>
      </c>
      <c r="DG19" s="11">
        <f>'BED STOP cijfers'!DG11</f>
        <v>0</v>
      </c>
      <c r="DH19" s="11">
        <f>'BED STOP cijfers'!DH11</f>
        <v>0</v>
      </c>
      <c r="DI19" s="11">
        <f>'BED STOP cijfers'!DI11</f>
        <v>0</v>
      </c>
      <c r="DJ19" s="11">
        <f>'BED STOP cijfers'!DJ11</f>
        <v>0</v>
      </c>
      <c r="DK19" s="11">
        <f>'BED STOP cijfers'!DK11</f>
        <v>0</v>
      </c>
      <c r="DL19" s="26">
        <f>'BED STOP cijfers'!DL11</f>
        <v>0</v>
      </c>
    </row>
    <row r="20" spans="1:116" s="165" customFormat="1" hidden="1">
      <c r="A20" s="47">
        <f>'BED STOP cijfers'!A13</f>
        <v>0</v>
      </c>
      <c r="B20" s="49" t="str">
        <f>'BED STOP cijfers'!B13</f>
        <v>BKNT/BKNA/BKNK</v>
      </c>
      <c r="C20" s="4" t="str">
        <f>'BED STOP cijfers'!C13</f>
        <v>Bijzondere eet- en drinkwaren, incl. claims</v>
      </c>
      <c r="D20" s="4" t="str">
        <f>'BED STOP cijfers'!D13</f>
        <v>BED Klachten &amp; meldingen VWS</v>
      </c>
      <c r="E20" s="4">
        <f>'BED STOP cijfers'!E13</f>
        <v>0</v>
      </c>
      <c r="F20" s="4" t="str">
        <f>'BED STOP cijfers'!F13</f>
        <v>VWS</v>
      </c>
      <c r="G20" s="292">
        <f>'BED STOP cijfers'!G13</f>
        <v>0</v>
      </c>
      <c r="H20" s="15">
        <f>'BED STOP cijfers'!H13</f>
        <v>1696</v>
      </c>
      <c r="I20" s="11">
        <f>'BED STOP cijfers'!I13</f>
        <v>500</v>
      </c>
      <c r="J20" s="11">
        <f>'BED STOP cijfers'!J13</f>
        <v>60</v>
      </c>
      <c r="K20" s="11">
        <f>'BED STOP cijfers'!K13</f>
        <v>20</v>
      </c>
      <c r="L20" s="11">
        <f>'BED STOP cijfers'!L13</f>
        <v>0</v>
      </c>
      <c r="M20" s="11">
        <f>'BED STOP cijfers'!M13</f>
        <v>0</v>
      </c>
      <c r="N20" s="11">
        <f>'BED STOP cijfers'!N13</f>
        <v>0</v>
      </c>
      <c r="O20" s="11">
        <f>'BED STOP cijfers'!O13</f>
        <v>0</v>
      </c>
      <c r="P20" s="11">
        <f>'BED STOP cijfers'!P13</f>
        <v>0</v>
      </c>
      <c r="Q20" s="26">
        <f>'BED STOP cijfers'!Q13</f>
        <v>2276</v>
      </c>
      <c r="R20" s="11">
        <f>'BED STOP cijfers'!R13</f>
        <v>0</v>
      </c>
      <c r="S20" s="11">
        <f>'BED STOP cijfers'!S13</f>
        <v>0</v>
      </c>
      <c r="T20" s="11">
        <f>'BED STOP cijfers'!T13</f>
        <v>2276</v>
      </c>
      <c r="U20" s="11">
        <f>'BED STOP cijfers'!U13</f>
        <v>0</v>
      </c>
      <c r="V20" s="11">
        <f>'BED STOP cijfers'!V13</f>
        <v>0</v>
      </c>
      <c r="W20" s="11">
        <f>'BED STOP cijfers'!W13</f>
        <v>0</v>
      </c>
      <c r="X20" s="11">
        <f>'BED STOP cijfers'!X13</f>
        <v>0</v>
      </c>
      <c r="Y20" s="11">
        <f>'BED STOP cijfers'!Y13</f>
        <v>0</v>
      </c>
      <c r="Z20" s="49">
        <f>'BED STOP cijfers'!Z13</f>
        <v>2276</v>
      </c>
      <c r="AA20" s="11">
        <f>'BED STOP cijfers'!AA13</f>
        <v>446</v>
      </c>
      <c r="AB20" s="11">
        <f>'BED STOP cijfers'!AB13</f>
        <v>0</v>
      </c>
      <c r="AC20" s="11">
        <f>'BED STOP cijfers'!AC13</f>
        <v>1310</v>
      </c>
      <c r="AD20" s="11">
        <f>'BED STOP cijfers'!AD13</f>
        <v>0</v>
      </c>
      <c r="AE20" s="11">
        <f>'BED STOP cijfers'!AE13</f>
        <v>0</v>
      </c>
      <c r="AF20" s="11">
        <f>'BED STOP cijfers'!AF13</f>
        <v>520</v>
      </c>
      <c r="AG20" s="49">
        <f>'BED STOP cijfers'!AG13</f>
        <v>0</v>
      </c>
      <c r="AH20" s="11">
        <f>'BED STOP cijfers'!AH13</f>
        <v>446</v>
      </c>
      <c r="AI20" s="11">
        <f>'BED STOP cijfers'!AI13</f>
        <v>0</v>
      </c>
      <c r="AJ20" s="11">
        <f>'BED STOP cijfers'!AJ13</f>
        <v>0</v>
      </c>
      <c r="AK20" s="11">
        <f>'BED STOP cijfers'!AK13</f>
        <v>0</v>
      </c>
      <c r="AL20" s="49">
        <f>'BED STOP cijfers'!AL13</f>
        <v>0</v>
      </c>
      <c r="AM20" s="11">
        <f>'BED STOP cijfers'!AM13</f>
        <v>0</v>
      </c>
      <c r="AN20" s="11">
        <f>'BED STOP cijfers'!AN13</f>
        <v>0</v>
      </c>
      <c r="AO20" s="11">
        <f>'BED STOP cijfers'!AO13</f>
        <v>0</v>
      </c>
      <c r="AP20" s="11">
        <f>'BED STOP cijfers'!AP13</f>
        <v>0</v>
      </c>
      <c r="AQ20" s="11">
        <f>'BED STOP cijfers'!AQ13</f>
        <v>0</v>
      </c>
      <c r="AR20" s="49">
        <f>'BED STOP cijfers'!AR13</f>
        <v>0</v>
      </c>
      <c r="AS20" s="11">
        <f>'BED STOP cijfers'!AS13</f>
        <v>0</v>
      </c>
      <c r="AT20" s="11">
        <f>'BED STOP cijfers'!AT13</f>
        <v>0</v>
      </c>
      <c r="AU20" s="11">
        <f>'BED STOP cijfers'!AU13</f>
        <v>0</v>
      </c>
      <c r="AV20" s="11">
        <f>'BED STOP cijfers'!AV13</f>
        <v>0</v>
      </c>
      <c r="AW20" s="11">
        <f>'BED STOP cijfers'!AW13</f>
        <v>0</v>
      </c>
      <c r="AX20" s="11">
        <f>'BED STOP cijfers'!AX13</f>
        <v>0</v>
      </c>
      <c r="AY20" s="11">
        <f>'BED STOP cijfers'!AY13</f>
        <v>0</v>
      </c>
      <c r="AZ20" s="11">
        <f>'BED STOP cijfers'!AZ13</f>
        <v>0</v>
      </c>
      <c r="BA20" s="11">
        <f>'BED STOP cijfers'!BA13</f>
        <v>0</v>
      </c>
      <c r="BB20" s="11">
        <f>'BED STOP cijfers'!BB13</f>
        <v>0</v>
      </c>
      <c r="BC20" s="49">
        <f>'BED STOP cijfers'!BC13</f>
        <v>0</v>
      </c>
      <c r="BD20" s="11">
        <f>'BED STOP cijfers'!BD13</f>
        <v>520</v>
      </c>
      <c r="BE20" s="11">
        <f>'BED STOP cijfers'!BE13</f>
        <v>0</v>
      </c>
      <c r="BF20" s="11">
        <f>'BED STOP cijfers'!BF13</f>
        <v>0</v>
      </c>
      <c r="BG20" s="11">
        <f>'BED STOP cijfers'!BG13</f>
        <v>0</v>
      </c>
      <c r="BH20" s="11">
        <f>'BED STOP cijfers'!BH13</f>
        <v>0</v>
      </c>
      <c r="BI20" s="11">
        <f>'BED STOP cijfers'!BI13</f>
        <v>0</v>
      </c>
      <c r="BJ20" s="11">
        <f>'BED STOP cijfers'!BJ13</f>
        <v>0</v>
      </c>
      <c r="BK20" s="49">
        <f>'BED STOP cijfers'!BK13</f>
        <v>0</v>
      </c>
      <c r="BL20" s="11">
        <f>'BED STOP cijfers'!BL13</f>
        <v>0</v>
      </c>
      <c r="BM20" s="11">
        <f>'BED STOP cijfers'!BM13</f>
        <v>0</v>
      </c>
      <c r="BN20" s="11">
        <f>'BED STOP cijfers'!BN13</f>
        <v>0</v>
      </c>
      <c r="BO20" s="11">
        <f>'BED STOP cijfers'!BO13</f>
        <v>0</v>
      </c>
      <c r="BP20" s="11">
        <f>'BED STOP cijfers'!BP13</f>
        <v>0</v>
      </c>
      <c r="BQ20" s="49">
        <f>'BED STOP cijfers'!BQ13</f>
        <v>0</v>
      </c>
      <c r="BR20" s="15">
        <f>'BED STOP cijfers'!BR13</f>
        <v>0</v>
      </c>
      <c r="BS20" s="11">
        <f>'BED STOP cijfers'!BS13</f>
        <v>0</v>
      </c>
      <c r="BT20" s="11">
        <f>'BED STOP cijfers'!BT13</f>
        <v>327.5</v>
      </c>
      <c r="BU20" s="11">
        <f>'BED STOP cijfers'!BU13</f>
        <v>327.5</v>
      </c>
      <c r="BV20" s="11">
        <f>'BED STOP cijfers'!BV13</f>
        <v>327.5</v>
      </c>
      <c r="BW20" s="11">
        <f>'BED STOP cijfers'!BW13</f>
        <v>327.5</v>
      </c>
      <c r="BX20" s="28">
        <f>'BED STOP cijfers'!BX13</f>
        <v>0</v>
      </c>
      <c r="BY20" s="49">
        <f>'BED STOP cijfers'!BY13</f>
        <v>2276</v>
      </c>
      <c r="BZ20" s="11">
        <f>'BED STOP cijfers'!BZ13</f>
        <v>0</v>
      </c>
      <c r="CA20" s="11">
        <f>'BED STOP cijfers'!CA13</f>
        <v>0</v>
      </c>
      <c r="CB20" s="11">
        <f>'BED STOP cijfers'!CB13</f>
        <v>0</v>
      </c>
      <c r="CC20" s="11">
        <f>'BED STOP cijfers'!CC13</f>
        <v>0</v>
      </c>
      <c r="CD20" s="11">
        <f>'BED STOP cijfers'!CD13</f>
        <v>0</v>
      </c>
      <c r="CE20" s="11">
        <f>'BED STOP cijfers'!CE13</f>
        <v>0</v>
      </c>
      <c r="CF20" s="11">
        <f>'BED STOP cijfers'!CF13</f>
        <v>0</v>
      </c>
      <c r="CG20" s="11">
        <f>'BED STOP cijfers'!CG13</f>
        <v>0</v>
      </c>
      <c r="CH20" s="11">
        <f>'BED STOP cijfers'!CH13</f>
        <v>0</v>
      </c>
      <c r="CI20" s="11">
        <f>'BED STOP cijfers'!CI13</f>
        <v>0</v>
      </c>
      <c r="CJ20" s="11">
        <f>'BED STOP cijfers'!CJ13</f>
        <v>0</v>
      </c>
      <c r="CK20" s="11">
        <f>'BED STOP cijfers'!CK13</f>
        <v>0</v>
      </c>
      <c r="CL20" s="49">
        <f>'BED STOP cijfers'!CL13</f>
        <v>0</v>
      </c>
      <c r="CM20" s="15">
        <f>'BED STOP cijfers'!CM13</f>
        <v>0</v>
      </c>
      <c r="CN20" s="11">
        <f>'BED STOP cijfers'!CN13</f>
        <v>0</v>
      </c>
      <c r="CO20" s="11">
        <f>'BED STOP cijfers'!CO13</f>
        <v>0</v>
      </c>
      <c r="CP20" s="11">
        <f>'BED STOP cijfers'!CP13</f>
        <v>0</v>
      </c>
      <c r="CQ20" s="11">
        <f>'BED STOP cijfers'!CQ13</f>
        <v>0</v>
      </c>
      <c r="CR20" s="11">
        <f>'BED STOP cijfers'!CR13</f>
        <v>0</v>
      </c>
      <c r="CS20" s="11">
        <f>'BED STOP cijfers'!CS13</f>
        <v>0</v>
      </c>
      <c r="CT20" s="11">
        <f>'BED STOP cijfers'!CT13</f>
        <v>0</v>
      </c>
      <c r="CU20" s="11">
        <f>'BED STOP cijfers'!CU13</f>
        <v>0</v>
      </c>
      <c r="CV20" s="11">
        <f>'BED STOP cijfers'!CV13</f>
        <v>0</v>
      </c>
      <c r="CW20" s="11">
        <f>'BED STOP cijfers'!CW13</f>
        <v>0</v>
      </c>
      <c r="CX20" s="11">
        <f>'BED STOP cijfers'!CX13</f>
        <v>0</v>
      </c>
      <c r="CY20" s="26">
        <f>'BED STOP cijfers'!CY13</f>
        <v>0</v>
      </c>
      <c r="CZ20" s="15">
        <f>'BED STOP cijfers'!CZ13</f>
        <v>0</v>
      </c>
      <c r="DA20" s="11">
        <f>'BED STOP cijfers'!DA13</f>
        <v>0</v>
      </c>
      <c r="DB20" s="11">
        <f>'BED STOP cijfers'!DB13</f>
        <v>0</v>
      </c>
      <c r="DC20" s="11">
        <f>'BED STOP cijfers'!DC13</f>
        <v>0</v>
      </c>
      <c r="DD20" s="11">
        <f>'BED STOP cijfers'!DD13</f>
        <v>0</v>
      </c>
      <c r="DE20" s="11">
        <f>'BED STOP cijfers'!DE13</f>
        <v>0</v>
      </c>
      <c r="DF20" s="11">
        <f>'BED STOP cijfers'!DF13</f>
        <v>0</v>
      </c>
      <c r="DG20" s="11">
        <f>'BED STOP cijfers'!DG13</f>
        <v>0</v>
      </c>
      <c r="DH20" s="11">
        <f>'BED STOP cijfers'!DH13</f>
        <v>0</v>
      </c>
      <c r="DI20" s="11">
        <f>'BED STOP cijfers'!DI13</f>
        <v>0</v>
      </c>
      <c r="DJ20" s="11">
        <f>'BED STOP cijfers'!DJ13</f>
        <v>0</v>
      </c>
      <c r="DK20" s="11">
        <f>'BED STOP cijfers'!DK13</f>
        <v>0</v>
      </c>
      <c r="DL20" s="26">
        <f>'BED STOP cijfers'!DL13</f>
        <v>0</v>
      </c>
    </row>
    <row r="21" spans="1:116" s="165" customFormat="1">
      <c r="A21" s="47">
        <f>'BED STOP cijfers'!A14</f>
        <v>0</v>
      </c>
      <c r="B21" s="49">
        <f>'BED STOP cijfers'!B14</f>
        <v>0</v>
      </c>
      <c r="C21" s="4" t="str">
        <f>'BED STOP cijfers'!C14</f>
        <v>Bijzondere eet- en drinkwaren, incl. claims</v>
      </c>
      <c r="D21" s="4" t="str">
        <f>'BED STOP cijfers'!D14</f>
        <v>BED Klachten &amp; meldingen VWS</v>
      </c>
      <c r="E21" s="526" t="str">
        <f>'BED STOP cijfers'!E14</f>
        <v>verbeterplan</v>
      </c>
      <c r="F21" s="4" t="str">
        <f>'BED STOP cijfers'!F14</f>
        <v>VWS</v>
      </c>
      <c r="G21" s="292" t="str">
        <f>'BED STOP cijfers'!G14</f>
        <v>verbeterplan</v>
      </c>
      <c r="H21" s="15">
        <f>'BED STOP cijfers'!H14</f>
        <v>1244</v>
      </c>
      <c r="I21" s="11">
        <f>'BED STOP cijfers'!I14</f>
        <v>0</v>
      </c>
      <c r="J21" s="11">
        <f>'BED STOP cijfers'!J14</f>
        <v>0</v>
      </c>
      <c r="K21" s="11">
        <f>'BED STOP cijfers'!K14</f>
        <v>0</v>
      </c>
      <c r="L21" s="11">
        <f>'BED STOP cijfers'!L14</f>
        <v>0</v>
      </c>
      <c r="M21" s="11">
        <f>'BED STOP cijfers'!M14</f>
        <v>0</v>
      </c>
      <c r="N21" s="11">
        <f>'BED STOP cijfers'!N14</f>
        <v>0</v>
      </c>
      <c r="O21" s="11">
        <f>'BED STOP cijfers'!O14</f>
        <v>0</v>
      </c>
      <c r="P21" s="11">
        <f>'BED STOP cijfers'!P14</f>
        <v>0</v>
      </c>
      <c r="Q21" s="26">
        <f>'BED STOP cijfers'!Q14</f>
        <v>1244</v>
      </c>
      <c r="R21" s="11">
        <f>'BED STOP cijfers'!R14</f>
        <v>0</v>
      </c>
      <c r="S21" s="11">
        <f>'BED STOP cijfers'!S14</f>
        <v>0</v>
      </c>
      <c r="T21" s="11">
        <f>'BED STOP cijfers'!T14</f>
        <v>1244</v>
      </c>
      <c r="U21" s="11">
        <f>'BED STOP cijfers'!U14</f>
        <v>0</v>
      </c>
      <c r="V21" s="11">
        <f>'BED STOP cijfers'!V14</f>
        <v>0</v>
      </c>
      <c r="W21" s="11">
        <f>'BED STOP cijfers'!W14</f>
        <v>0</v>
      </c>
      <c r="X21" s="11">
        <f>'BED STOP cijfers'!X14</f>
        <v>0</v>
      </c>
      <c r="Y21" s="11">
        <f>'BED STOP cijfers'!Y14</f>
        <v>0</v>
      </c>
      <c r="Z21" s="49">
        <f>'BED STOP cijfers'!Z14</f>
        <v>1244</v>
      </c>
      <c r="AA21" s="11">
        <f>'BED STOP cijfers'!AA14</f>
        <v>1244</v>
      </c>
      <c r="AB21" s="11">
        <f>'BED STOP cijfers'!AB14</f>
        <v>0</v>
      </c>
      <c r="AC21" s="11">
        <f>'BED STOP cijfers'!AC14</f>
        <v>0</v>
      </c>
      <c r="AD21" s="11">
        <f>'BED STOP cijfers'!AD14</f>
        <v>0</v>
      </c>
      <c r="AE21" s="11">
        <f>'BED STOP cijfers'!AE14</f>
        <v>0</v>
      </c>
      <c r="AF21" s="11">
        <f>'BED STOP cijfers'!AF14</f>
        <v>0</v>
      </c>
      <c r="AG21" s="49">
        <f>'BED STOP cijfers'!AG14</f>
        <v>0</v>
      </c>
      <c r="AH21" s="11">
        <f>'BED STOP cijfers'!AH14</f>
        <v>1244</v>
      </c>
      <c r="AI21" s="11">
        <f>'BED STOP cijfers'!AI14</f>
        <v>0</v>
      </c>
      <c r="AJ21" s="11">
        <f>'BED STOP cijfers'!AJ14</f>
        <v>0</v>
      </c>
      <c r="AK21" s="11">
        <f>'BED STOP cijfers'!AK14</f>
        <v>0</v>
      </c>
      <c r="AL21" s="49">
        <f>'BED STOP cijfers'!AL14</f>
        <v>0</v>
      </c>
      <c r="AM21" s="11">
        <f>'BED STOP cijfers'!AM14</f>
        <v>0</v>
      </c>
      <c r="AN21" s="11">
        <f>'BED STOP cijfers'!AN14</f>
        <v>0</v>
      </c>
      <c r="AO21" s="11">
        <f>'BED STOP cijfers'!AO14</f>
        <v>0</v>
      </c>
      <c r="AP21" s="11">
        <f>'BED STOP cijfers'!AP14</f>
        <v>0</v>
      </c>
      <c r="AQ21" s="11">
        <f>'BED STOP cijfers'!AQ14</f>
        <v>0</v>
      </c>
      <c r="AR21" s="49">
        <f>'BED STOP cijfers'!AR14</f>
        <v>0</v>
      </c>
      <c r="AS21" s="11">
        <f>'BED STOP cijfers'!AS14</f>
        <v>0</v>
      </c>
      <c r="AT21" s="11">
        <f>'BED STOP cijfers'!AT14</f>
        <v>0</v>
      </c>
      <c r="AU21" s="11">
        <f>'BED STOP cijfers'!AU14</f>
        <v>0</v>
      </c>
      <c r="AV21" s="11">
        <f>'BED STOP cijfers'!AV14</f>
        <v>0</v>
      </c>
      <c r="AW21" s="11">
        <f>'BED STOP cijfers'!AW14</f>
        <v>0</v>
      </c>
      <c r="AX21" s="11">
        <f>'BED STOP cijfers'!AX14</f>
        <v>0</v>
      </c>
      <c r="AY21" s="11">
        <f>'BED STOP cijfers'!AY14</f>
        <v>0</v>
      </c>
      <c r="AZ21" s="11">
        <f>'BED STOP cijfers'!AZ14</f>
        <v>0</v>
      </c>
      <c r="BA21" s="11">
        <f>'BED STOP cijfers'!BA14</f>
        <v>0</v>
      </c>
      <c r="BB21" s="11">
        <f>'BED STOP cijfers'!BB14</f>
        <v>0</v>
      </c>
      <c r="BC21" s="49">
        <f>'BED STOP cijfers'!BC14</f>
        <v>0</v>
      </c>
      <c r="BD21" s="11">
        <f>'BED STOP cijfers'!BD14</f>
        <v>0</v>
      </c>
      <c r="BE21" s="11">
        <f>'BED STOP cijfers'!BE14</f>
        <v>0</v>
      </c>
      <c r="BF21" s="11">
        <f>'BED STOP cijfers'!BF14</f>
        <v>0</v>
      </c>
      <c r="BG21" s="11">
        <f>'BED STOP cijfers'!BG14</f>
        <v>0</v>
      </c>
      <c r="BH21" s="11">
        <f>'BED STOP cijfers'!BH14</f>
        <v>0</v>
      </c>
      <c r="BI21" s="11">
        <f>'BED STOP cijfers'!BI14</f>
        <v>0</v>
      </c>
      <c r="BJ21" s="11">
        <f>'BED STOP cijfers'!BJ14</f>
        <v>0</v>
      </c>
      <c r="BK21" s="49">
        <f>'BED STOP cijfers'!BK14</f>
        <v>0</v>
      </c>
      <c r="BL21" s="11">
        <f>'BED STOP cijfers'!BL14</f>
        <v>0</v>
      </c>
      <c r="BM21" s="11">
        <f>'BED STOP cijfers'!BM14</f>
        <v>0</v>
      </c>
      <c r="BN21" s="11">
        <f>'BED STOP cijfers'!BN14</f>
        <v>0</v>
      </c>
      <c r="BO21" s="11">
        <f>'BED STOP cijfers'!BO14</f>
        <v>0</v>
      </c>
      <c r="BP21" s="11">
        <f>'BED STOP cijfers'!BP14</f>
        <v>0</v>
      </c>
      <c r="BQ21" s="49">
        <f>'BED STOP cijfers'!BQ14</f>
        <v>0</v>
      </c>
      <c r="BR21" s="15">
        <f>'BED STOP cijfers'!BR14</f>
        <v>0</v>
      </c>
      <c r="BS21" s="11">
        <f>'BED STOP cijfers'!BS14</f>
        <v>0</v>
      </c>
      <c r="BT21" s="11">
        <f>'BED STOP cijfers'!BT14</f>
        <v>0</v>
      </c>
      <c r="BU21" s="11">
        <f>'BED STOP cijfers'!BU14</f>
        <v>0</v>
      </c>
      <c r="BV21" s="11">
        <f>'BED STOP cijfers'!BV14</f>
        <v>0</v>
      </c>
      <c r="BW21" s="294">
        <f>'BED STOP cijfers'!BW14</f>
        <v>0</v>
      </c>
      <c r="BX21" s="28">
        <f>'BED STOP cijfers'!BX14</f>
        <v>0</v>
      </c>
      <c r="BY21" s="49">
        <f>'BED STOP cijfers'!BY14</f>
        <v>1244</v>
      </c>
      <c r="BZ21" s="11">
        <f>'BED STOP cijfers'!BZ14</f>
        <v>0</v>
      </c>
      <c r="CA21" s="11">
        <f>'BED STOP cijfers'!CA14</f>
        <v>0</v>
      </c>
      <c r="CB21" s="11">
        <f>'BED STOP cijfers'!CB14</f>
        <v>0</v>
      </c>
      <c r="CC21" s="11">
        <f>'BED STOP cijfers'!CC14</f>
        <v>0</v>
      </c>
      <c r="CD21" s="11">
        <f>'BED STOP cijfers'!CD14</f>
        <v>0</v>
      </c>
      <c r="CE21" s="11">
        <f>'BED STOP cijfers'!CE14</f>
        <v>0</v>
      </c>
      <c r="CF21" s="11">
        <f>'BED STOP cijfers'!CF14</f>
        <v>0</v>
      </c>
      <c r="CG21" s="11">
        <f>'BED STOP cijfers'!CG14</f>
        <v>0</v>
      </c>
      <c r="CH21" s="11">
        <f>'BED STOP cijfers'!CH14</f>
        <v>0</v>
      </c>
      <c r="CI21" s="11">
        <f>'BED STOP cijfers'!CI14</f>
        <v>0</v>
      </c>
      <c r="CJ21" s="11">
        <f>'BED STOP cijfers'!CJ14</f>
        <v>0</v>
      </c>
      <c r="CK21" s="11">
        <f>'BED STOP cijfers'!CK14</f>
        <v>0</v>
      </c>
      <c r="CL21" s="49">
        <f>'BED STOP cijfers'!CL14</f>
        <v>0</v>
      </c>
      <c r="CM21" s="15">
        <f>'BED STOP cijfers'!CM14</f>
        <v>0</v>
      </c>
      <c r="CN21" s="11">
        <f>'BED STOP cijfers'!CN14</f>
        <v>0</v>
      </c>
      <c r="CO21" s="11">
        <f>'BED STOP cijfers'!CO14</f>
        <v>0</v>
      </c>
      <c r="CP21" s="11">
        <f>'BED STOP cijfers'!CP14</f>
        <v>0</v>
      </c>
      <c r="CQ21" s="11">
        <f>'BED STOP cijfers'!CQ14</f>
        <v>0</v>
      </c>
      <c r="CR21" s="11">
        <f>'BED STOP cijfers'!CR14</f>
        <v>0</v>
      </c>
      <c r="CS21" s="11">
        <f>'BED STOP cijfers'!CS14</f>
        <v>0</v>
      </c>
      <c r="CT21" s="11">
        <f>'BED STOP cijfers'!CT14</f>
        <v>0</v>
      </c>
      <c r="CU21" s="11">
        <f>'BED STOP cijfers'!CU14</f>
        <v>0</v>
      </c>
      <c r="CV21" s="11">
        <f>'BED STOP cijfers'!CV14</f>
        <v>0</v>
      </c>
      <c r="CW21" s="11">
        <f>'BED STOP cijfers'!CW14</f>
        <v>0</v>
      </c>
      <c r="CX21" s="11">
        <f>'BED STOP cijfers'!CX14</f>
        <v>0</v>
      </c>
      <c r="CY21" s="26">
        <f>'BED STOP cijfers'!CY14</f>
        <v>0</v>
      </c>
      <c r="CZ21" s="15">
        <f>'BED STOP cijfers'!CZ14</f>
        <v>0</v>
      </c>
      <c r="DA21" s="11">
        <f>'BED STOP cijfers'!DA14</f>
        <v>0</v>
      </c>
      <c r="DB21" s="11">
        <f>'BED STOP cijfers'!DB14</f>
        <v>0</v>
      </c>
      <c r="DC21" s="11">
        <f>'BED STOP cijfers'!DC14</f>
        <v>0</v>
      </c>
      <c r="DD21" s="11">
        <f>'BED STOP cijfers'!DD14</f>
        <v>0</v>
      </c>
      <c r="DE21" s="11">
        <f>'BED STOP cijfers'!DE14</f>
        <v>0</v>
      </c>
      <c r="DF21" s="11">
        <f>'BED STOP cijfers'!DF14</f>
        <v>0</v>
      </c>
      <c r="DG21" s="11">
        <f>'BED STOP cijfers'!DG14</f>
        <v>0</v>
      </c>
      <c r="DH21" s="11">
        <f>'BED STOP cijfers'!DH14</f>
        <v>0</v>
      </c>
      <c r="DI21" s="11">
        <f>'BED STOP cijfers'!DI14</f>
        <v>0</v>
      </c>
      <c r="DJ21" s="11">
        <f>'BED STOP cijfers'!DJ14</f>
        <v>0</v>
      </c>
      <c r="DK21" s="11">
        <f>'BED STOP cijfers'!DK14</f>
        <v>0</v>
      </c>
      <c r="DL21" s="26">
        <f>'BED STOP cijfers'!DL14</f>
        <v>0</v>
      </c>
    </row>
    <row r="22" spans="1:116" s="165" customFormat="1" hidden="1">
      <c r="A22" s="47">
        <f>'BED STOP cijfers'!A17</f>
        <v>0</v>
      </c>
      <c r="B22" s="49" t="str">
        <f>'BED STOP cijfers'!B17</f>
        <v>BMNT/BMNL/BMNA/BMNK</v>
      </c>
      <c r="C22" s="4" t="str">
        <f>'BED STOP cijfers'!C17</f>
        <v>Bijzondere eet- en drinkwaren, incl. claims</v>
      </c>
      <c r="D22" s="4" t="str">
        <f>'BED STOP cijfers'!D17</f>
        <v>BED Monitoring voedingsnota VWS</v>
      </c>
      <c r="E22" s="4" t="str">
        <f>'BED STOP cijfers'!E17</f>
        <v>Productformulering - invulling in overleg VWS (zout,)</v>
      </c>
      <c r="F22" s="4" t="str">
        <f>'BED STOP cijfers'!F17</f>
        <v>VWS</v>
      </c>
      <c r="G22" s="292">
        <f>'BED STOP cijfers'!G17</f>
        <v>0</v>
      </c>
      <c r="H22" s="15">
        <f>'BED STOP cijfers'!H17</f>
        <v>938</v>
      </c>
      <c r="I22" s="11">
        <f>'BED STOP cijfers'!I17</f>
        <v>2000</v>
      </c>
      <c r="J22" s="11">
        <f>'BED STOP cijfers'!J17</f>
        <v>38</v>
      </c>
      <c r="K22" s="11">
        <f>'BED STOP cijfers'!K17</f>
        <v>176</v>
      </c>
      <c r="L22" s="11">
        <f>'BED STOP cijfers'!L17</f>
        <v>0</v>
      </c>
      <c r="M22" s="11">
        <f>'BED STOP cijfers'!M17</f>
        <v>0</v>
      </c>
      <c r="N22" s="11">
        <f>'BED STOP cijfers'!N17</f>
        <v>0</v>
      </c>
      <c r="O22" s="11">
        <f>'BED STOP cijfers'!O17</f>
        <v>0</v>
      </c>
      <c r="P22" s="11">
        <f>'BED STOP cijfers'!P17</f>
        <v>0</v>
      </c>
      <c r="Q22" s="26">
        <f>'BED STOP cijfers'!Q17</f>
        <v>3152</v>
      </c>
      <c r="R22" s="11">
        <f>'BED STOP cijfers'!R17</f>
        <v>0</v>
      </c>
      <c r="S22" s="11">
        <f>'BED STOP cijfers'!S17</f>
        <v>0</v>
      </c>
      <c r="T22" s="11">
        <f>'BED STOP cijfers'!T17</f>
        <v>3152</v>
      </c>
      <c r="U22" s="11">
        <f>'BED STOP cijfers'!U17</f>
        <v>0</v>
      </c>
      <c r="V22" s="11">
        <f>'BED STOP cijfers'!V17</f>
        <v>0</v>
      </c>
      <c r="W22" s="11">
        <f>'BED STOP cijfers'!W17</f>
        <v>0</v>
      </c>
      <c r="X22" s="11">
        <f>'BED STOP cijfers'!X17</f>
        <v>0</v>
      </c>
      <c r="Y22" s="11">
        <f>'BED STOP cijfers'!Y17</f>
        <v>0</v>
      </c>
      <c r="Z22" s="49">
        <f>'BED STOP cijfers'!Z17</f>
        <v>3152</v>
      </c>
      <c r="AA22" s="11">
        <f>'BED STOP cijfers'!AA17</f>
        <v>221</v>
      </c>
      <c r="AB22" s="11">
        <f>'BED STOP cijfers'!AB17</f>
        <v>0</v>
      </c>
      <c r="AC22" s="11">
        <f>'BED STOP cijfers'!AC17</f>
        <v>737</v>
      </c>
      <c r="AD22" s="11">
        <f>'BED STOP cijfers'!AD17</f>
        <v>0</v>
      </c>
      <c r="AE22" s="11">
        <f>'BED STOP cijfers'!AE17</f>
        <v>0</v>
      </c>
      <c r="AF22" s="11">
        <f>'BED STOP cijfers'!AF17</f>
        <v>2194</v>
      </c>
      <c r="AG22" s="49">
        <f>'BED STOP cijfers'!AG17</f>
        <v>0</v>
      </c>
      <c r="AH22" s="11">
        <f>'BED STOP cijfers'!AH17</f>
        <v>221</v>
      </c>
      <c r="AI22" s="11">
        <f>'BED STOP cijfers'!AI17</f>
        <v>0</v>
      </c>
      <c r="AJ22" s="11">
        <f>'BED STOP cijfers'!AJ17</f>
        <v>0</v>
      </c>
      <c r="AK22" s="11">
        <f>'BED STOP cijfers'!AK17</f>
        <v>0</v>
      </c>
      <c r="AL22" s="49">
        <f>'BED STOP cijfers'!AL17</f>
        <v>0</v>
      </c>
      <c r="AM22" s="11">
        <f>'BED STOP cijfers'!AM17</f>
        <v>0</v>
      </c>
      <c r="AN22" s="11">
        <f>'BED STOP cijfers'!AN17</f>
        <v>0</v>
      </c>
      <c r="AO22" s="11">
        <f>'BED STOP cijfers'!AO17</f>
        <v>0</v>
      </c>
      <c r="AP22" s="11">
        <f>'BED STOP cijfers'!AP17</f>
        <v>0</v>
      </c>
      <c r="AQ22" s="11">
        <f>'BED STOP cijfers'!AQ17</f>
        <v>0</v>
      </c>
      <c r="AR22" s="49">
        <f>'BED STOP cijfers'!AR17</f>
        <v>0</v>
      </c>
      <c r="AS22" s="11">
        <f>'BED STOP cijfers'!AS17</f>
        <v>0</v>
      </c>
      <c r="AT22" s="11">
        <f>'BED STOP cijfers'!AT17</f>
        <v>0</v>
      </c>
      <c r="AU22" s="11">
        <f>'BED STOP cijfers'!AU17</f>
        <v>0</v>
      </c>
      <c r="AV22" s="11">
        <f>'BED STOP cijfers'!AV17</f>
        <v>0</v>
      </c>
      <c r="AW22" s="11">
        <f>'BED STOP cijfers'!AW17</f>
        <v>0</v>
      </c>
      <c r="AX22" s="11">
        <f>'BED STOP cijfers'!AX17</f>
        <v>0</v>
      </c>
      <c r="AY22" s="11">
        <f>'BED STOP cijfers'!AY17</f>
        <v>0</v>
      </c>
      <c r="AZ22" s="11">
        <f>'BED STOP cijfers'!AZ17</f>
        <v>0</v>
      </c>
      <c r="BA22" s="11">
        <f>'BED STOP cijfers'!BA17</f>
        <v>0</v>
      </c>
      <c r="BB22" s="11">
        <f>'BED STOP cijfers'!BB17</f>
        <v>0</v>
      </c>
      <c r="BC22" s="49">
        <f>'BED STOP cijfers'!BC17</f>
        <v>0</v>
      </c>
      <c r="BD22" s="11">
        <f>'BED STOP cijfers'!BD17</f>
        <v>2194</v>
      </c>
      <c r="BE22" s="11">
        <f>'BED STOP cijfers'!BE17</f>
        <v>0</v>
      </c>
      <c r="BF22" s="11">
        <f>'BED STOP cijfers'!BF17</f>
        <v>0</v>
      </c>
      <c r="BG22" s="11">
        <f>'BED STOP cijfers'!BG17</f>
        <v>0</v>
      </c>
      <c r="BH22" s="11">
        <f>'BED STOP cijfers'!BH17</f>
        <v>0</v>
      </c>
      <c r="BI22" s="11">
        <f>'BED STOP cijfers'!BI17</f>
        <v>0</v>
      </c>
      <c r="BJ22" s="11">
        <f>'BED STOP cijfers'!BJ17</f>
        <v>0</v>
      </c>
      <c r="BK22" s="49">
        <f>'BED STOP cijfers'!BK17</f>
        <v>0</v>
      </c>
      <c r="BL22" s="11">
        <f>'BED STOP cijfers'!BL17</f>
        <v>0</v>
      </c>
      <c r="BM22" s="11">
        <f>'BED STOP cijfers'!BM17</f>
        <v>0</v>
      </c>
      <c r="BN22" s="11">
        <f>'BED STOP cijfers'!BN17</f>
        <v>0</v>
      </c>
      <c r="BO22" s="11">
        <f>'BED STOP cijfers'!BO17</f>
        <v>0</v>
      </c>
      <c r="BP22" s="11">
        <f>'BED STOP cijfers'!BP17</f>
        <v>0</v>
      </c>
      <c r="BQ22" s="49">
        <f>'BED STOP cijfers'!BQ17</f>
        <v>0</v>
      </c>
      <c r="BR22" s="15">
        <f>'BED STOP cijfers'!BR17</f>
        <v>0</v>
      </c>
      <c r="BS22" s="11">
        <f>'BED STOP cijfers'!BS17</f>
        <v>0</v>
      </c>
      <c r="BT22" s="11">
        <f>'BED STOP cijfers'!BT17</f>
        <v>184.25</v>
      </c>
      <c r="BU22" s="11">
        <f>'BED STOP cijfers'!BU17</f>
        <v>184.25</v>
      </c>
      <c r="BV22" s="11">
        <f>'BED STOP cijfers'!BV17</f>
        <v>184.25</v>
      </c>
      <c r="BW22" s="11">
        <f>'BED STOP cijfers'!BW17</f>
        <v>184.25</v>
      </c>
      <c r="BX22" s="28">
        <f>'BED STOP cijfers'!BX17</f>
        <v>0</v>
      </c>
      <c r="BY22" s="49">
        <f>'BED STOP cijfers'!BY17</f>
        <v>3152</v>
      </c>
      <c r="BZ22" s="36">
        <f>'BED STOP cijfers'!BZ17</f>
        <v>450.28571428571428</v>
      </c>
      <c r="CA22" s="36">
        <f>'BED STOP cijfers'!CA17</f>
        <v>450</v>
      </c>
      <c r="CB22" s="36">
        <f>'BED STOP cijfers'!CB17</f>
        <v>450</v>
      </c>
      <c r="CC22" s="36">
        <f>'BED STOP cijfers'!CC17</f>
        <v>450</v>
      </c>
      <c r="CD22" s="36">
        <f>'BED STOP cijfers'!CD17</f>
        <v>450</v>
      </c>
      <c r="CE22" s="36">
        <f>'BED STOP cijfers'!CE17</f>
        <v>450</v>
      </c>
      <c r="CF22" s="36">
        <f>'BED STOP cijfers'!CF17</f>
        <v>452</v>
      </c>
      <c r="CG22" s="11">
        <f>'BED STOP cijfers'!CG17</f>
        <v>0</v>
      </c>
      <c r="CH22" s="11">
        <f>'BED STOP cijfers'!CH17</f>
        <v>0</v>
      </c>
      <c r="CI22" s="11">
        <f>'BED STOP cijfers'!CI17</f>
        <v>0</v>
      </c>
      <c r="CJ22" s="11">
        <f>'BED STOP cijfers'!CJ17</f>
        <v>0</v>
      </c>
      <c r="CK22" s="11">
        <f>'BED STOP cijfers'!CK17</f>
        <v>0</v>
      </c>
      <c r="CL22" s="49">
        <f>'BED STOP cijfers'!CL17</f>
        <v>3152.2857142857142</v>
      </c>
      <c r="CM22" s="15">
        <f>'BED STOP cijfers'!CM17</f>
        <v>0</v>
      </c>
      <c r="CN22" s="11">
        <f>'BED STOP cijfers'!CN17</f>
        <v>0</v>
      </c>
      <c r="CO22" s="11">
        <f>'BED STOP cijfers'!CO17</f>
        <v>0</v>
      </c>
      <c r="CP22" s="11">
        <f>'BED STOP cijfers'!CP17</f>
        <v>0</v>
      </c>
      <c r="CQ22" s="11">
        <f>'BED STOP cijfers'!CQ17</f>
        <v>0</v>
      </c>
      <c r="CR22" s="11">
        <f>'BED STOP cijfers'!CR17</f>
        <v>0</v>
      </c>
      <c r="CS22" s="11">
        <f>'BED STOP cijfers'!CS17</f>
        <v>0</v>
      </c>
      <c r="CT22" s="11">
        <f>'BED STOP cijfers'!CT17</f>
        <v>0</v>
      </c>
      <c r="CU22" s="11">
        <f>'BED STOP cijfers'!CU17</f>
        <v>0</v>
      </c>
      <c r="CV22" s="11">
        <f>'BED STOP cijfers'!CV17</f>
        <v>0</v>
      </c>
      <c r="CW22" s="11">
        <f>'BED STOP cijfers'!CW17</f>
        <v>0</v>
      </c>
      <c r="CX22" s="11">
        <f>'BED STOP cijfers'!CX17</f>
        <v>0</v>
      </c>
      <c r="CY22" s="26">
        <f>'BED STOP cijfers'!CY17</f>
        <v>0</v>
      </c>
      <c r="CZ22" s="15">
        <f>'BED STOP cijfers'!CZ17</f>
        <v>0</v>
      </c>
      <c r="DA22" s="11">
        <f>'BED STOP cijfers'!DA17</f>
        <v>0</v>
      </c>
      <c r="DB22" s="11">
        <f>'BED STOP cijfers'!DB17</f>
        <v>0</v>
      </c>
      <c r="DC22" s="11">
        <f>'BED STOP cijfers'!DC17</f>
        <v>0</v>
      </c>
      <c r="DD22" s="11">
        <f>'BED STOP cijfers'!DD17</f>
        <v>0</v>
      </c>
      <c r="DE22" s="11">
        <f>'BED STOP cijfers'!DE17</f>
        <v>0</v>
      </c>
      <c r="DF22" s="11">
        <f>'BED STOP cijfers'!DF17</f>
        <v>0</v>
      </c>
      <c r="DG22" s="11">
        <f>'BED STOP cijfers'!DG17</f>
        <v>0</v>
      </c>
      <c r="DH22" s="11">
        <f>'BED STOP cijfers'!DH17</f>
        <v>0</v>
      </c>
      <c r="DI22" s="11">
        <f>'BED STOP cijfers'!DI17</f>
        <v>0</v>
      </c>
      <c r="DJ22" s="11">
        <f>'BED STOP cijfers'!DJ17</f>
        <v>0</v>
      </c>
      <c r="DK22" s="11">
        <f>'BED STOP cijfers'!DK17</f>
        <v>0</v>
      </c>
      <c r="DL22" s="26">
        <f>'BED STOP cijfers'!DL17</f>
        <v>0</v>
      </c>
    </row>
    <row r="23" spans="1:116" s="165" customFormat="1" hidden="1">
      <c r="A23" s="47">
        <f>'BED STOP cijfers'!A18</f>
        <v>0</v>
      </c>
      <c r="B23" s="49">
        <f>'BED STOP cijfers'!B18</f>
        <v>0</v>
      </c>
      <c r="C23" s="4" t="str">
        <f>'BED STOP cijfers'!C18</f>
        <v>Bijzondere eet- en drinkwaren, incl. claims</v>
      </c>
      <c r="D23" s="36" t="str">
        <f>'BED STOP cijfers'!D18</f>
        <v>BED Monitoring voedingsnota VWS</v>
      </c>
      <c r="E23" s="36" t="str">
        <f>'BED STOP cijfers'!E18</f>
        <v>Productformulering - invulling in overleg VWS (overlegVWS, vet, suiker, vezel, overig lab)</v>
      </c>
      <c r="F23" s="36" t="str">
        <f>'BED STOP cijfers'!F18</f>
        <v>VWS</v>
      </c>
      <c r="G23" s="292">
        <f>'BED STOP cijfers'!G18</f>
        <v>0</v>
      </c>
      <c r="H23" s="15">
        <f>'BED STOP cijfers'!H18</f>
        <v>900</v>
      </c>
      <c r="I23" s="11">
        <f>'BED STOP cijfers'!I18</f>
        <v>2000</v>
      </c>
      <c r="J23" s="11">
        <f>'BED STOP cijfers'!J18</f>
        <v>40</v>
      </c>
      <c r="K23" s="11">
        <f>'BED STOP cijfers'!K18</f>
        <v>150</v>
      </c>
      <c r="L23" s="11">
        <f>'BED STOP cijfers'!L18</f>
        <v>0</v>
      </c>
      <c r="M23" s="11">
        <f>'BED STOP cijfers'!M18</f>
        <v>0</v>
      </c>
      <c r="N23" s="11">
        <f>'BED STOP cijfers'!N18</f>
        <v>0</v>
      </c>
      <c r="O23" s="11">
        <f>'BED STOP cijfers'!O18</f>
        <v>0</v>
      </c>
      <c r="P23" s="11">
        <f>'BED STOP cijfers'!P18</f>
        <v>0</v>
      </c>
      <c r="Q23" s="26">
        <f>'BED STOP cijfers'!Q18</f>
        <v>3090</v>
      </c>
      <c r="R23" s="11">
        <f>'BED STOP cijfers'!R18</f>
        <v>0</v>
      </c>
      <c r="S23" s="11">
        <f>'BED STOP cijfers'!S18</f>
        <v>0</v>
      </c>
      <c r="T23" s="11">
        <f>'BED STOP cijfers'!T18</f>
        <v>3090</v>
      </c>
      <c r="U23" s="11">
        <f>'BED STOP cijfers'!U18</f>
        <v>0</v>
      </c>
      <c r="V23" s="11">
        <f>'BED STOP cijfers'!V18</f>
        <v>0</v>
      </c>
      <c r="W23" s="11">
        <f>'BED STOP cijfers'!W18</f>
        <v>0</v>
      </c>
      <c r="X23" s="11">
        <f>'BED STOP cijfers'!X18</f>
        <v>0</v>
      </c>
      <c r="Y23" s="11">
        <f>'BED STOP cijfers'!Y18</f>
        <v>0</v>
      </c>
      <c r="Z23" s="49">
        <f>'BED STOP cijfers'!Z18</f>
        <v>3090</v>
      </c>
      <c r="AA23" s="11">
        <f>'BED STOP cijfers'!AA18</f>
        <v>221</v>
      </c>
      <c r="AB23" s="11">
        <f>'BED STOP cijfers'!AB18</f>
        <v>0</v>
      </c>
      <c r="AC23" s="11">
        <f>'BED STOP cijfers'!AC18</f>
        <v>737</v>
      </c>
      <c r="AD23" s="11">
        <f>'BED STOP cijfers'!AD18</f>
        <v>0</v>
      </c>
      <c r="AE23" s="11">
        <f>'BED STOP cijfers'!AE18</f>
        <v>0</v>
      </c>
      <c r="AF23" s="11">
        <f>'BED STOP cijfers'!AF18</f>
        <v>2132</v>
      </c>
      <c r="AG23" s="49">
        <f>'BED STOP cijfers'!AG18</f>
        <v>0</v>
      </c>
      <c r="AH23" s="11">
        <f>'BED STOP cijfers'!AH18</f>
        <v>221</v>
      </c>
      <c r="AI23" s="11">
        <f>'BED STOP cijfers'!AI18</f>
        <v>0</v>
      </c>
      <c r="AJ23" s="11">
        <f>'BED STOP cijfers'!AJ18</f>
        <v>0</v>
      </c>
      <c r="AK23" s="11">
        <f>'BED STOP cijfers'!AK18</f>
        <v>0</v>
      </c>
      <c r="AL23" s="49">
        <f>'BED STOP cijfers'!AL18</f>
        <v>0</v>
      </c>
      <c r="AM23" s="11">
        <f>'BED STOP cijfers'!AM18</f>
        <v>0</v>
      </c>
      <c r="AN23" s="11">
        <f>'BED STOP cijfers'!AN18</f>
        <v>0</v>
      </c>
      <c r="AO23" s="11">
        <f>'BED STOP cijfers'!AO18</f>
        <v>0</v>
      </c>
      <c r="AP23" s="11">
        <f>'BED STOP cijfers'!AP18</f>
        <v>0</v>
      </c>
      <c r="AQ23" s="11">
        <f>'BED STOP cijfers'!AQ18</f>
        <v>0</v>
      </c>
      <c r="AR23" s="49">
        <f>'BED STOP cijfers'!AR18</f>
        <v>0</v>
      </c>
      <c r="AS23" s="11">
        <f>'BED STOP cijfers'!AS18</f>
        <v>0</v>
      </c>
      <c r="AT23" s="11">
        <f>'BED STOP cijfers'!AT18</f>
        <v>0</v>
      </c>
      <c r="AU23" s="11">
        <f>'BED STOP cijfers'!AU18</f>
        <v>0</v>
      </c>
      <c r="AV23" s="11">
        <f>'BED STOP cijfers'!AV18</f>
        <v>0</v>
      </c>
      <c r="AW23" s="11">
        <f>'BED STOP cijfers'!AW18</f>
        <v>0</v>
      </c>
      <c r="AX23" s="11">
        <f>'BED STOP cijfers'!AX18</f>
        <v>0</v>
      </c>
      <c r="AY23" s="11">
        <f>'BED STOP cijfers'!AY18</f>
        <v>0</v>
      </c>
      <c r="AZ23" s="11">
        <f>'BED STOP cijfers'!AZ18</f>
        <v>0</v>
      </c>
      <c r="BA23" s="11">
        <f>'BED STOP cijfers'!BA18</f>
        <v>0</v>
      </c>
      <c r="BB23" s="11">
        <f>'BED STOP cijfers'!BB18</f>
        <v>0</v>
      </c>
      <c r="BC23" s="49">
        <f>'BED STOP cijfers'!BC18</f>
        <v>0</v>
      </c>
      <c r="BD23" s="11">
        <f>'BED STOP cijfers'!BD18</f>
        <v>2132</v>
      </c>
      <c r="BE23" s="11">
        <f>'BED STOP cijfers'!BE18</f>
        <v>0</v>
      </c>
      <c r="BF23" s="11">
        <f>'BED STOP cijfers'!BF18</f>
        <v>0</v>
      </c>
      <c r="BG23" s="11">
        <f>'BED STOP cijfers'!BG18</f>
        <v>0</v>
      </c>
      <c r="BH23" s="11">
        <f>'BED STOP cijfers'!BH18</f>
        <v>0</v>
      </c>
      <c r="BI23" s="11">
        <f>'BED STOP cijfers'!BI18</f>
        <v>0</v>
      </c>
      <c r="BJ23" s="11">
        <f>'BED STOP cijfers'!BJ18</f>
        <v>0</v>
      </c>
      <c r="BK23" s="49">
        <f>'BED STOP cijfers'!BK18</f>
        <v>0</v>
      </c>
      <c r="BL23" s="11">
        <f>'BED STOP cijfers'!BL18</f>
        <v>0</v>
      </c>
      <c r="BM23" s="11">
        <f>'BED STOP cijfers'!BM18</f>
        <v>0</v>
      </c>
      <c r="BN23" s="11">
        <f>'BED STOP cijfers'!BN18</f>
        <v>0</v>
      </c>
      <c r="BO23" s="11">
        <f>'BED STOP cijfers'!BO18</f>
        <v>0</v>
      </c>
      <c r="BP23" s="11">
        <f>'BED STOP cijfers'!BP18</f>
        <v>0</v>
      </c>
      <c r="BQ23" s="49">
        <f>'BED STOP cijfers'!BQ18</f>
        <v>0</v>
      </c>
      <c r="BR23" s="15">
        <f>'BED STOP cijfers'!BR18</f>
        <v>0</v>
      </c>
      <c r="BS23" s="11">
        <f>'BED STOP cijfers'!BS18</f>
        <v>0</v>
      </c>
      <c r="BT23" s="11">
        <f>'BED STOP cijfers'!BT18</f>
        <v>184.25</v>
      </c>
      <c r="BU23" s="11">
        <f>'BED STOP cijfers'!BU18</f>
        <v>184.25</v>
      </c>
      <c r="BV23" s="11">
        <f>'BED STOP cijfers'!BV18</f>
        <v>184.25</v>
      </c>
      <c r="BW23" s="11">
        <f>'BED STOP cijfers'!BW18</f>
        <v>184.25</v>
      </c>
      <c r="BX23" s="28">
        <f>'BED STOP cijfers'!BX18</f>
        <v>0</v>
      </c>
      <c r="BY23" s="49">
        <f>'BED STOP cijfers'!BY18</f>
        <v>3090</v>
      </c>
      <c r="BZ23" s="11">
        <f>'BED STOP cijfers'!BZ18</f>
        <v>0</v>
      </c>
      <c r="CA23" s="11">
        <f>'BED STOP cijfers'!CA18</f>
        <v>0</v>
      </c>
      <c r="CB23" s="11">
        <f>'BED STOP cijfers'!CB18</f>
        <v>0</v>
      </c>
      <c r="CC23" s="11">
        <f>'BED STOP cijfers'!CC18</f>
        <v>0</v>
      </c>
      <c r="CD23" s="11">
        <f>'BED STOP cijfers'!CD18</f>
        <v>0</v>
      </c>
      <c r="CE23" s="11">
        <f>'BED STOP cijfers'!CE18</f>
        <v>0</v>
      </c>
      <c r="CF23" s="11">
        <f>'BED STOP cijfers'!CF18</f>
        <v>0</v>
      </c>
      <c r="CG23" s="36">
        <f>'BED STOP cijfers'!CG18</f>
        <v>618</v>
      </c>
      <c r="CH23" s="36">
        <f>'BED STOP cijfers'!CH18</f>
        <v>618</v>
      </c>
      <c r="CI23" s="36">
        <f>'BED STOP cijfers'!CI18</f>
        <v>618</v>
      </c>
      <c r="CJ23" s="36">
        <f>'BED STOP cijfers'!CJ18</f>
        <v>618</v>
      </c>
      <c r="CK23" s="36">
        <f>'BED STOP cijfers'!CK18</f>
        <v>618</v>
      </c>
      <c r="CL23" s="49">
        <f>'BED STOP cijfers'!CL18</f>
        <v>3090</v>
      </c>
      <c r="CM23" s="15">
        <f>'BED STOP cijfers'!CM18</f>
        <v>0</v>
      </c>
      <c r="CN23" s="11">
        <f>'BED STOP cijfers'!CN18</f>
        <v>0</v>
      </c>
      <c r="CO23" s="11">
        <f>'BED STOP cijfers'!CO18</f>
        <v>0</v>
      </c>
      <c r="CP23" s="11">
        <f>'BED STOP cijfers'!CP18</f>
        <v>0</v>
      </c>
      <c r="CQ23" s="11">
        <f>'BED STOP cijfers'!CQ18</f>
        <v>0</v>
      </c>
      <c r="CR23" s="11">
        <f>'BED STOP cijfers'!CR18</f>
        <v>0</v>
      </c>
      <c r="CS23" s="11">
        <f>'BED STOP cijfers'!CS18</f>
        <v>0</v>
      </c>
      <c r="CT23" s="11">
        <f>'BED STOP cijfers'!CT18</f>
        <v>0</v>
      </c>
      <c r="CU23" s="11">
        <f>'BED STOP cijfers'!CU18</f>
        <v>0</v>
      </c>
      <c r="CV23" s="11">
        <f>'BED STOP cijfers'!CV18</f>
        <v>0</v>
      </c>
      <c r="CW23" s="11">
        <f>'BED STOP cijfers'!CW18</f>
        <v>0</v>
      </c>
      <c r="CX23" s="11">
        <f>'BED STOP cijfers'!CX18</f>
        <v>0</v>
      </c>
      <c r="CY23" s="26">
        <f>'BED STOP cijfers'!CY18</f>
        <v>0</v>
      </c>
      <c r="CZ23" s="15">
        <f>'BED STOP cijfers'!CZ18</f>
        <v>0</v>
      </c>
      <c r="DA23" s="11">
        <f>'BED STOP cijfers'!DA18</f>
        <v>0</v>
      </c>
      <c r="DB23" s="11">
        <f>'BED STOP cijfers'!DB18</f>
        <v>0</v>
      </c>
      <c r="DC23" s="11">
        <f>'BED STOP cijfers'!DC18</f>
        <v>0</v>
      </c>
      <c r="DD23" s="11">
        <f>'BED STOP cijfers'!DD18</f>
        <v>0</v>
      </c>
      <c r="DE23" s="11">
        <f>'BED STOP cijfers'!DE18</f>
        <v>0</v>
      </c>
      <c r="DF23" s="11">
        <f>'BED STOP cijfers'!DF18</f>
        <v>0</v>
      </c>
      <c r="DG23" s="11">
        <f>'BED STOP cijfers'!DG18</f>
        <v>0</v>
      </c>
      <c r="DH23" s="11">
        <f>'BED STOP cijfers'!DH18</f>
        <v>0</v>
      </c>
      <c r="DI23" s="11">
        <f>'BED STOP cijfers'!DI18</f>
        <v>0</v>
      </c>
      <c r="DJ23" s="11">
        <f>'BED STOP cijfers'!DJ18</f>
        <v>0</v>
      </c>
      <c r="DK23" s="11">
        <f>'BED STOP cijfers'!DK18</f>
        <v>0</v>
      </c>
      <c r="DL23" s="26">
        <f>'BED STOP cijfers'!DL18</f>
        <v>0</v>
      </c>
    </row>
    <row r="24" spans="1:116" s="165" customFormat="1" ht="13.8" hidden="1" thickBot="1">
      <c r="A24" s="53">
        <f>'BED STOP cijfers'!A21</f>
        <v>0</v>
      </c>
      <c r="B24" s="50" t="str">
        <f>'BED STOP cijfers'!B21</f>
        <v>BWNT</v>
      </c>
      <c r="C24" s="6" t="str">
        <f>'BED STOP cijfers'!C21</f>
        <v>Bijzondere eet- en drinkwaren, incl. claims</v>
      </c>
      <c r="D24" s="6" t="str">
        <f>'BED STOP cijfers'!D21</f>
        <v>BED Herinspecties derden</v>
      </c>
      <c r="E24" s="6">
        <f>'BED STOP cijfers'!E21</f>
        <v>0</v>
      </c>
      <c r="F24" s="6" t="str">
        <f>'BED STOP cijfers'!F21</f>
        <v>Derden</v>
      </c>
      <c r="G24" s="602">
        <f>'BED STOP cijfers'!G21</f>
        <v>0</v>
      </c>
      <c r="H24" s="305">
        <f>'BED STOP cijfers'!H21</f>
        <v>400</v>
      </c>
      <c r="I24" s="523">
        <f>'BED STOP cijfers'!I21</f>
        <v>0</v>
      </c>
      <c r="J24" s="523">
        <f>'BED STOP cijfers'!J21</f>
        <v>0</v>
      </c>
      <c r="K24" s="523">
        <f>'BED STOP cijfers'!K21</f>
        <v>0</v>
      </c>
      <c r="L24" s="523">
        <f>'BED STOP cijfers'!L21</f>
        <v>0</v>
      </c>
      <c r="M24" s="523">
        <f>'BED STOP cijfers'!M21</f>
        <v>0</v>
      </c>
      <c r="N24" s="523">
        <f>'BED STOP cijfers'!N21</f>
        <v>0</v>
      </c>
      <c r="O24" s="523">
        <f>'BED STOP cijfers'!O21</f>
        <v>0</v>
      </c>
      <c r="P24" s="523">
        <f>'BED STOP cijfers'!P21</f>
        <v>0</v>
      </c>
      <c r="Q24" s="27">
        <f>'BED STOP cijfers'!Q21</f>
        <v>400</v>
      </c>
      <c r="R24" s="523">
        <f>'BED STOP cijfers'!R21</f>
        <v>0</v>
      </c>
      <c r="S24" s="523">
        <f>'BED STOP cijfers'!S21</f>
        <v>0</v>
      </c>
      <c r="T24" s="523">
        <f>'BED STOP cijfers'!T21</f>
        <v>400</v>
      </c>
      <c r="U24" s="523">
        <f>'BED STOP cijfers'!U21</f>
        <v>0</v>
      </c>
      <c r="V24" s="523">
        <f>'BED STOP cijfers'!V21</f>
        <v>0</v>
      </c>
      <c r="W24" s="523">
        <f>'BED STOP cijfers'!W21</f>
        <v>0</v>
      </c>
      <c r="X24" s="523">
        <f>'BED STOP cijfers'!X21</f>
        <v>0</v>
      </c>
      <c r="Y24" s="523">
        <f>'BED STOP cijfers'!Y21</f>
        <v>0</v>
      </c>
      <c r="Z24" s="50">
        <f>'BED STOP cijfers'!Z21</f>
        <v>400</v>
      </c>
      <c r="AA24" s="523">
        <f>'BED STOP cijfers'!AA21</f>
        <v>0</v>
      </c>
      <c r="AB24" s="523">
        <f>'BED STOP cijfers'!AB21</f>
        <v>0</v>
      </c>
      <c r="AC24" s="523">
        <f>'BED STOP cijfers'!AC21</f>
        <v>400</v>
      </c>
      <c r="AD24" s="523">
        <f>'BED STOP cijfers'!AD21</f>
        <v>0</v>
      </c>
      <c r="AE24" s="523">
        <f>'BED STOP cijfers'!AE21</f>
        <v>0</v>
      </c>
      <c r="AF24" s="523">
        <f>'BED STOP cijfers'!AF21</f>
        <v>0</v>
      </c>
      <c r="AG24" s="50">
        <f>'BED STOP cijfers'!AG21</f>
        <v>0</v>
      </c>
      <c r="AH24" s="523">
        <f>'BED STOP cijfers'!AH21</f>
        <v>0</v>
      </c>
      <c r="AI24" s="523">
        <f>'BED STOP cijfers'!AI21</f>
        <v>0</v>
      </c>
      <c r="AJ24" s="523">
        <f>'BED STOP cijfers'!AJ21</f>
        <v>0</v>
      </c>
      <c r="AK24" s="523">
        <f>'BED STOP cijfers'!AK21</f>
        <v>0</v>
      </c>
      <c r="AL24" s="50">
        <f>'BED STOP cijfers'!AL21</f>
        <v>0</v>
      </c>
      <c r="AM24" s="523">
        <f>'BED STOP cijfers'!AM21</f>
        <v>0</v>
      </c>
      <c r="AN24" s="523">
        <f>'BED STOP cijfers'!AN21</f>
        <v>0</v>
      </c>
      <c r="AO24" s="523">
        <f>'BED STOP cijfers'!AO21</f>
        <v>0</v>
      </c>
      <c r="AP24" s="523">
        <f>'BED STOP cijfers'!AP21</f>
        <v>0</v>
      </c>
      <c r="AQ24" s="523">
        <f>'BED STOP cijfers'!AQ21</f>
        <v>0</v>
      </c>
      <c r="AR24" s="50">
        <f>'BED STOP cijfers'!AR21</f>
        <v>0</v>
      </c>
      <c r="AS24" s="523">
        <f>'BED STOP cijfers'!AS21</f>
        <v>0</v>
      </c>
      <c r="AT24" s="523">
        <f>'BED STOP cijfers'!AT21</f>
        <v>0</v>
      </c>
      <c r="AU24" s="523">
        <f>'BED STOP cijfers'!AU21</f>
        <v>0</v>
      </c>
      <c r="AV24" s="523">
        <f>'BED STOP cijfers'!AV21</f>
        <v>0</v>
      </c>
      <c r="AW24" s="523">
        <f>'BED STOP cijfers'!AW21</f>
        <v>0</v>
      </c>
      <c r="AX24" s="523">
        <f>'BED STOP cijfers'!AX21</f>
        <v>0</v>
      </c>
      <c r="AY24" s="523">
        <f>'BED STOP cijfers'!AY21</f>
        <v>0</v>
      </c>
      <c r="AZ24" s="523">
        <f>'BED STOP cijfers'!AZ21</f>
        <v>0</v>
      </c>
      <c r="BA24" s="523">
        <f>'BED STOP cijfers'!BA21</f>
        <v>0</v>
      </c>
      <c r="BB24" s="523">
        <f>'BED STOP cijfers'!BB21</f>
        <v>0</v>
      </c>
      <c r="BC24" s="50">
        <f>'BED STOP cijfers'!BC21</f>
        <v>0</v>
      </c>
      <c r="BD24" s="523">
        <f>'BED STOP cijfers'!BD21</f>
        <v>0</v>
      </c>
      <c r="BE24" s="523">
        <f>'BED STOP cijfers'!BE21</f>
        <v>0</v>
      </c>
      <c r="BF24" s="523">
        <f>'BED STOP cijfers'!BF21</f>
        <v>0</v>
      </c>
      <c r="BG24" s="523">
        <f>'BED STOP cijfers'!BG21</f>
        <v>0</v>
      </c>
      <c r="BH24" s="523">
        <f>'BED STOP cijfers'!BH21</f>
        <v>0</v>
      </c>
      <c r="BI24" s="523">
        <f>'BED STOP cijfers'!BI21</f>
        <v>0</v>
      </c>
      <c r="BJ24" s="523">
        <f>'BED STOP cijfers'!BJ21</f>
        <v>0</v>
      </c>
      <c r="BK24" s="50">
        <f>'BED STOP cijfers'!BK21</f>
        <v>0</v>
      </c>
      <c r="BL24" s="523">
        <f>'BED STOP cijfers'!BL21</f>
        <v>0</v>
      </c>
      <c r="BM24" s="523">
        <f>'BED STOP cijfers'!BM21</f>
        <v>0</v>
      </c>
      <c r="BN24" s="523">
        <f>'BED STOP cijfers'!BN21</f>
        <v>0</v>
      </c>
      <c r="BO24" s="523">
        <f>'BED STOP cijfers'!BO21</f>
        <v>0</v>
      </c>
      <c r="BP24" s="523">
        <f>'BED STOP cijfers'!BP21</f>
        <v>0</v>
      </c>
      <c r="BQ24" s="50">
        <f>'BED STOP cijfers'!BQ21</f>
        <v>0</v>
      </c>
      <c r="BR24" s="305">
        <f>'BED STOP cijfers'!BR21</f>
        <v>0</v>
      </c>
      <c r="BS24" s="523">
        <f>'BED STOP cijfers'!BS21</f>
        <v>0</v>
      </c>
      <c r="BT24" s="523">
        <f>'BED STOP cijfers'!BT21</f>
        <v>100</v>
      </c>
      <c r="BU24" s="523">
        <f>'BED STOP cijfers'!BU21</f>
        <v>100</v>
      </c>
      <c r="BV24" s="523">
        <f>'BED STOP cijfers'!BV21</f>
        <v>100</v>
      </c>
      <c r="BW24" s="603">
        <f>'BED STOP cijfers'!BW21</f>
        <v>100</v>
      </c>
      <c r="BX24" s="29">
        <f>'BED STOP cijfers'!BX21</f>
        <v>0</v>
      </c>
      <c r="BY24" s="50">
        <f>'BED STOP cijfers'!BY21</f>
        <v>400</v>
      </c>
      <c r="BZ24" s="523">
        <f>'BED STOP cijfers'!BZ21</f>
        <v>0</v>
      </c>
      <c r="CA24" s="523">
        <f>'BED STOP cijfers'!CA21</f>
        <v>0</v>
      </c>
      <c r="CB24" s="523">
        <f>'BED STOP cijfers'!CB21</f>
        <v>0</v>
      </c>
      <c r="CC24" s="523">
        <f>'BED STOP cijfers'!CC21</f>
        <v>0</v>
      </c>
      <c r="CD24" s="523">
        <f>'BED STOP cijfers'!CD21</f>
        <v>0</v>
      </c>
      <c r="CE24" s="523">
        <f>'BED STOP cijfers'!CE21</f>
        <v>0</v>
      </c>
      <c r="CF24" s="523">
        <f>'BED STOP cijfers'!CF21</f>
        <v>0</v>
      </c>
      <c r="CG24" s="523">
        <f>'BED STOP cijfers'!CG21</f>
        <v>0</v>
      </c>
      <c r="CH24" s="523">
        <f>'BED STOP cijfers'!CH21</f>
        <v>0</v>
      </c>
      <c r="CI24" s="523">
        <f>'BED STOP cijfers'!CI21</f>
        <v>0</v>
      </c>
      <c r="CJ24" s="523">
        <f>'BED STOP cijfers'!CJ21</f>
        <v>0</v>
      </c>
      <c r="CK24" s="523">
        <f>'BED STOP cijfers'!CK21</f>
        <v>0</v>
      </c>
      <c r="CL24" s="50">
        <f>'BED STOP cijfers'!CL21</f>
        <v>0</v>
      </c>
      <c r="CM24" s="305">
        <f>'BED STOP cijfers'!CM21</f>
        <v>0</v>
      </c>
      <c r="CN24" s="523">
        <f>'BED STOP cijfers'!CN21</f>
        <v>0</v>
      </c>
      <c r="CO24" s="523">
        <f>'BED STOP cijfers'!CO21</f>
        <v>0</v>
      </c>
      <c r="CP24" s="523">
        <f>'BED STOP cijfers'!CP21</f>
        <v>0</v>
      </c>
      <c r="CQ24" s="523">
        <f>'BED STOP cijfers'!CQ21</f>
        <v>0</v>
      </c>
      <c r="CR24" s="523">
        <f>'BED STOP cijfers'!CR21</f>
        <v>0</v>
      </c>
      <c r="CS24" s="523">
        <f>'BED STOP cijfers'!CS21</f>
        <v>0</v>
      </c>
      <c r="CT24" s="523">
        <f>'BED STOP cijfers'!CT21</f>
        <v>0</v>
      </c>
      <c r="CU24" s="523">
        <f>'BED STOP cijfers'!CU21</f>
        <v>0</v>
      </c>
      <c r="CV24" s="523">
        <f>'BED STOP cijfers'!CV21</f>
        <v>0</v>
      </c>
      <c r="CW24" s="523">
        <f>'BED STOP cijfers'!CW21</f>
        <v>0</v>
      </c>
      <c r="CX24" s="523">
        <f>'BED STOP cijfers'!CX21</f>
        <v>0</v>
      </c>
      <c r="CY24" s="27">
        <f>'BED STOP cijfers'!CY21</f>
        <v>0</v>
      </c>
      <c r="CZ24" s="305">
        <f>'BED STOP cijfers'!CZ21</f>
        <v>0</v>
      </c>
      <c r="DA24" s="523">
        <f>'BED STOP cijfers'!DA21</f>
        <v>0</v>
      </c>
      <c r="DB24" s="523">
        <f>'BED STOP cijfers'!DB21</f>
        <v>0</v>
      </c>
      <c r="DC24" s="523">
        <f>'BED STOP cijfers'!DC21</f>
        <v>0</v>
      </c>
      <c r="DD24" s="523">
        <f>'BED STOP cijfers'!DD21</f>
        <v>0</v>
      </c>
      <c r="DE24" s="523">
        <f>'BED STOP cijfers'!DE21</f>
        <v>0</v>
      </c>
      <c r="DF24" s="523">
        <f>'BED STOP cijfers'!DF21</f>
        <v>0</v>
      </c>
      <c r="DG24" s="523">
        <f>'BED STOP cijfers'!DG21</f>
        <v>0</v>
      </c>
      <c r="DH24" s="523">
        <f>'BED STOP cijfers'!DH21</f>
        <v>0</v>
      </c>
      <c r="DI24" s="523">
        <f>'BED STOP cijfers'!DI21</f>
        <v>0</v>
      </c>
      <c r="DJ24" s="523">
        <f>'BED STOP cijfers'!DJ21</f>
        <v>0</v>
      </c>
      <c r="DK24" s="523">
        <f>'BED STOP cijfers'!DK21</f>
        <v>0</v>
      </c>
      <c r="DL24" s="27">
        <f>'BED STOP cijfers'!DL21</f>
        <v>0</v>
      </c>
    </row>
    <row r="25" spans="1:116" hidden="1">
      <c r="A25" s="47">
        <f>'DBP STOP cijfers'!A3</f>
        <v>0</v>
      </c>
      <c r="B25" s="49" t="str">
        <f>'DBP STOP cijfers'!B3</f>
        <v>IAWE/IAWD/JTNT/JTNL</v>
      </c>
      <c r="C25" s="4" t="str">
        <f>'DBP STOP cijfers'!C3</f>
        <v>Dierlijke Bijproducten</v>
      </c>
      <c r="D25" s="4" t="str">
        <f>'DBP STOP cijfers'!D3</f>
        <v>DBP retribueerbare werkzaamheden DERDEN</v>
      </c>
      <c r="E25" s="4" t="str">
        <f>'DBP STOP cijfers'!E3</f>
        <v>Verlenen en onderhoud erkenningen</v>
      </c>
      <c r="F25" s="5" t="str">
        <f>'DBP STOP cijfers'!F3</f>
        <v>Derden</v>
      </c>
      <c r="G25" s="4" t="str">
        <f>'DBP STOP cijfers'!G3</f>
        <v>ja</v>
      </c>
      <c r="H25" s="15">
        <f>'DBP STOP cijfers'!H3</f>
        <v>7275</v>
      </c>
      <c r="I25" s="11">
        <f>'DBP STOP cijfers'!I3</f>
        <v>450</v>
      </c>
      <c r="J25" s="11">
        <f>'DBP STOP cijfers'!J3</f>
        <v>0</v>
      </c>
      <c r="K25" s="11">
        <f>'DBP STOP cijfers'!K3</f>
        <v>0</v>
      </c>
      <c r="L25" s="11">
        <f>'DBP STOP cijfers'!L3</f>
        <v>0</v>
      </c>
      <c r="M25" s="11">
        <f>'DBP STOP cijfers'!M3</f>
        <v>0</v>
      </c>
      <c r="N25" s="11">
        <f>'DBP STOP cijfers'!N3</f>
        <v>0</v>
      </c>
      <c r="O25" s="11">
        <f>'DBP STOP cijfers'!O3</f>
        <v>0</v>
      </c>
      <c r="P25" s="11">
        <f>'DBP STOP cijfers'!P3</f>
        <v>0</v>
      </c>
      <c r="Q25" s="26">
        <f>'DBP STOP cijfers'!Q3</f>
        <v>7725</v>
      </c>
      <c r="R25" s="15">
        <f>'DBP STOP cijfers'!R3</f>
        <v>0</v>
      </c>
      <c r="S25" s="11">
        <f>'DBP STOP cijfers'!S3</f>
        <v>0</v>
      </c>
      <c r="T25" s="11">
        <f>'DBP STOP cijfers'!T3</f>
        <v>7725</v>
      </c>
      <c r="U25" s="11">
        <f>'DBP STOP cijfers'!U3</f>
        <v>0</v>
      </c>
      <c r="V25" s="11">
        <f>'DBP STOP cijfers'!V3</f>
        <v>0</v>
      </c>
      <c r="W25" s="11">
        <f>'DBP STOP cijfers'!W3</f>
        <v>0</v>
      </c>
      <c r="X25" s="11">
        <f>'DBP STOP cijfers'!X3</f>
        <v>0</v>
      </c>
      <c r="Y25" s="11">
        <f>'DBP STOP cijfers'!Y3</f>
        <v>0</v>
      </c>
      <c r="Z25" s="49">
        <f>'DBP STOP cijfers'!Z3</f>
        <v>7725</v>
      </c>
      <c r="AA25" s="11">
        <f>'DBP STOP cijfers'!AA3</f>
        <v>800</v>
      </c>
      <c r="AB25" s="11">
        <f>'DBP STOP cijfers'!AB3</f>
        <v>0</v>
      </c>
      <c r="AC25" s="11">
        <f>'DBP STOP cijfers'!AC3</f>
        <v>6475</v>
      </c>
      <c r="AD25" s="11">
        <f>'DBP STOP cijfers'!AD3</f>
        <v>0</v>
      </c>
      <c r="AE25" s="11">
        <f>'DBP STOP cijfers'!AE3</f>
        <v>0</v>
      </c>
      <c r="AF25" s="11">
        <f>'DBP STOP cijfers'!AF3</f>
        <v>450</v>
      </c>
      <c r="AG25" s="49">
        <f>'DBP STOP cijfers'!AG3</f>
        <v>0</v>
      </c>
      <c r="AH25" s="11">
        <f>'DBP STOP cijfers'!AH3</f>
        <v>0</v>
      </c>
      <c r="AI25" s="11">
        <f>'DBP STOP cijfers'!AI3</f>
        <v>0</v>
      </c>
      <c r="AJ25" s="11">
        <f>'DBP STOP cijfers'!AJ3</f>
        <v>800</v>
      </c>
      <c r="AK25" s="11">
        <f>'DBP STOP cijfers'!AK3</f>
        <v>0</v>
      </c>
      <c r="AL25" s="49">
        <f>'DBP STOP cijfers'!AL3</f>
        <v>0</v>
      </c>
      <c r="AM25" s="11">
        <f>'DBP STOP cijfers'!AM3</f>
        <v>0</v>
      </c>
      <c r="AN25" s="11">
        <f>'DBP STOP cijfers'!AN3</f>
        <v>0</v>
      </c>
      <c r="AO25" s="11">
        <f>'DBP STOP cijfers'!AO3</f>
        <v>0</v>
      </c>
      <c r="AP25" s="11">
        <f>'DBP STOP cijfers'!AP3</f>
        <v>0</v>
      </c>
      <c r="AQ25" s="11">
        <f>'DBP STOP cijfers'!AQ3</f>
        <v>0</v>
      </c>
      <c r="AR25" s="49">
        <f>'DBP STOP cijfers'!AR3</f>
        <v>0</v>
      </c>
      <c r="AS25" s="11">
        <f>'DBP STOP cijfers'!AS3</f>
        <v>0</v>
      </c>
      <c r="AT25" s="11">
        <f>'DBP STOP cijfers'!AT3</f>
        <v>0</v>
      </c>
      <c r="AU25" s="11">
        <f>'DBP STOP cijfers'!AU3</f>
        <v>0</v>
      </c>
      <c r="AV25" s="11">
        <f>'DBP STOP cijfers'!AV3</f>
        <v>0</v>
      </c>
      <c r="AW25" s="11">
        <f>'DBP STOP cijfers'!AW3</f>
        <v>0</v>
      </c>
      <c r="AX25" s="11">
        <f>'DBP STOP cijfers'!AX3</f>
        <v>0</v>
      </c>
      <c r="AY25" s="11">
        <f>'DBP STOP cijfers'!AY3</f>
        <v>0</v>
      </c>
      <c r="AZ25" s="11">
        <f>'DBP STOP cijfers'!AZ3</f>
        <v>0</v>
      </c>
      <c r="BA25" s="11">
        <f>'DBP STOP cijfers'!BA3</f>
        <v>0</v>
      </c>
      <c r="BB25" s="11">
        <f>'DBP STOP cijfers'!BB3</f>
        <v>0</v>
      </c>
      <c r="BC25" s="49">
        <f>'DBP STOP cijfers'!BC3</f>
        <v>0</v>
      </c>
      <c r="BD25" s="11">
        <f>'DBP STOP cijfers'!BD3</f>
        <v>0</v>
      </c>
      <c r="BE25" s="11">
        <f>'DBP STOP cijfers'!BE3</f>
        <v>0</v>
      </c>
      <c r="BF25" s="11">
        <f>'DBP STOP cijfers'!BF3</f>
        <v>0</v>
      </c>
      <c r="BG25" s="11">
        <f>'DBP STOP cijfers'!BG3</f>
        <v>0</v>
      </c>
      <c r="BH25" s="11">
        <f>'DBP STOP cijfers'!BH3</f>
        <v>225</v>
      </c>
      <c r="BI25" s="11">
        <f>'DBP STOP cijfers'!BI3</f>
        <v>225</v>
      </c>
      <c r="BJ25" s="11">
        <f>'DBP STOP cijfers'!BJ3</f>
        <v>0</v>
      </c>
      <c r="BK25" s="49">
        <f>'DBP STOP cijfers'!BK3</f>
        <v>0</v>
      </c>
      <c r="BL25" s="11">
        <f>'DBP STOP cijfers'!BL3</f>
        <v>0</v>
      </c>
      <c r="BM25" s="11">
        <f>'DBP STOP cijfers'!BM3</f>
        <v>0</v>
      </c>
      <c r="BN25" s="11">
        <f>'DBP STOP cijfers'!BN3</f>
        <v>0</v>
      </c>
      <c r="BO25" s="11">
        <f>'DBP STOP cijfers'!BO3</f>
        <v>0</v>
      </c>
      <c r="BP25" s="11">
        <f>'DBP STOP cijfers'!BP3</f>
        <v>0</v>
      </c>
      <c r="BQ25" s="49">
        <f>'DBP STOP cijfers'!BQ3</f>
        <v>0</v>
      </c>
      <c r="BR25" s="11">
        <f>'DBP STOP cijfers'!BR3</f>
        <v>3755.4999999999995</v>
      </c>
      <c r="BS25" s="11">
        <f>'DBP STOP cijfers'!BS3</f>
        <v>2719.5</v>
      </c>
      <c r="BT25" s="11">
        <f>'DBP STOP cijfers'!BT3</f>
        <v>0</v>
      </c>
      <c r="BU25" s="11">
        <f>'DBP STOP cijfers'!BU3</f>
        <v>0</v>
      </c>
      <c r="BV25" s="11">
        <f>'DBP STOP cijfers'!BV3</f>
        <v>0</v>
      </c>
      <c r="BW25" s="11">
        <f>'DBP STOP cijfers'!BW3</f>
        <v>0</v>
      </c>
      <c r="BX25" s="47">
        <f>'DBP STOP cijfers'!BX3</f>
        <v>0</v>
      </c>
      <c r="BY25" s="49">
        <f>'DBP STOP cijfers'!BY3</f>
        <v>7725</v>
      </c>
      <c r="BZ25" s="11">
        <f>'DBP STOP cijfers'!BZ3</f>
        <v>0</v>
      </c>
      <c r="CA25" s="11">
        <f>'DBP STOP cijfers'!CA3</f>
        <v>0</v>
      </c>
      <c r="CB25" s="11">
        <f>'DBP STOP cijfers'!CB3</f>
        <v>0</v>
      </c>
      <c r="CC25" s="11">
        <f>'DBP STOP cijfers'!CC3</f>
        <v>0</v>
      </c>
      <c r="CD25" s="11">
        <f>'DBP STOP cijfers'!CD3</f>
        <v>0</v>
      </c>
      <c r="CE25" s="11">
        <f>'DBP STOP cijfers'!CE3</f>
        <v>0</v>
      </c>
      <c r="CF25" s="11">
        <f>'DBP STOP cijfers'!CF3</f>
        <v>0</v>
      </c>
      <c r="CG25" s="11">
        <f>'DBP STOP cijfers'!CG3</f>
        <v>0</v>
      </c>
      <c r="CH25" s="11">
        <f>'DBP STOP cijfers'!CH3</f>
        <v>0</v>
      </c>
      <c r="CI25" s="11">
        <f>'DBP STOP cijfers'!CI3</f>
        <v>0</v>
      </c>
      <c r="CJ25" s="11">
        <f>'DBP STOP cijfers'!CJ3</f>
        <v>0</v>
      </c>
      <c r="CK25" s="11">
        <f>'DBP STOP cijfers'!CK3</f>
        <v>0</v>
      </c>
      <c r="CL25" s="49">
        <f>'DBP STOP cijfers'!CL3</f>
        <v>0</v>
      </c>
      <c r="CM25" s="15">
        <f>'DBP STOP cijfers'!CM3</f>
        <v>0</v>
      </c>
      <c r="CN25" s="11">
        <f>'DBP STOP cijfers'!CN3</f>
        <v>0</v>
      </c>
      <c r="CO25" s="11">
        <f>'DBP STOP cijfers'!CO3</f>
        <v>0</v>
      </c>
      <c r="CP25" s="11">
        <f>'DBP STOP cijfers'!CP3</f>
        <v>0</v>
      </c>
      <c r="CQ25" s="11">
        <f>'DBP STOP cijfers'!CQ3</f>
        <v>0</v>
      </c>
      <c r="CR25" s="11">
        <f>'DBP STOP cijfers'!CR3</f>
        <v>0</v>
      </c>
      <c r="CS25" s="11">
        <f>'DBP STOP cijfers'!CS3</f>
        <v>0</v>
      </c>
      <c r="CT25" s="11">
        <f>'DBP STOP cijfers'!CT3</f>
        <v>0</v>
      </c>
      <c r="CU25" s="11">
        <f>'DBP STOP cijfers'!CU3</f>
        <v>0</v>
      </c>
      <c r="CV25" s="11">
        <f>'DBP STOP cijfers'!CV3</f>
        <v>0</v>
      </c>
      <c r="CW25" s="11">
        <f>'DBP STOP cijfers'!CW3</f>
        <v>0</v>
      </c>
      <c r="CX25" s="11">
        <f>'DBP STOP cijfers'!CX3</f>
        <v>0</v>
      </c>
      <c r="CY25" s="26">
        <f>'DBP STOP cijfers'!CY3</f>
        <v>0</v>
      </c>
      <c r="CZ25" s="15">
        <f>'DBP STOP cijfers'!CZ3</f>
        <v>0</v>
      </c>
      <c r="DA25" s="11">
        <f>'DBP STOP cijfers'!DA3</f>
        <v>0</v>
      </c>
      <c r="DB25" s="11">
        <f>'DBP STOP cijfers'!DB3</f>
        <v>0</v>
      </c>
      <c r="DC25" s="11">
        <f>'DBP STOP cijfers'!DC3</f>
        <v>0</v>
      </c>
      <c r="DD25" s="11">
        <f>'DBP STOP cijfers'!DD3</f>
        <v>0</v>
      </c>
      <c r="DE25" s="11">
        <f>'DBP STOP cijfers'!DE3</f>
        <v>0</v>
      </c>
      <c r="DF25" s="11">
        <f>'DBP STOP cijfers'!DF3</f>
        <v>0</v>
      </c>
      <c r="DG25" s="11">
        <f>'DBP STOP cijfers'!DG3</f>
        <v>0</v>
      </c>
      <c r="DH25" s="11">
        <f>'DBP STOP cijfers'!DH3</f>
        <v>0</v>
      </c>
      <c r="DI25" s="11">
        <f>'DBP STOP cijfers'!DI3</f>
        <v>0</v>
      </c>
      <c r="DJ25" s="11">
        <f>'DBP STOP cijfers'!DJ3</f>
        <v>0</v>
      </c>
      <c r="DK25" s="11">
        <f>'DBP STOP cijfers'!DK3</f>
        <v>0</v>
      </c>
      <c r="DL25" s="26">
        <f>'DBP STOP cijfers'!DL3</f>
        <v>0</v>
      </c>
    </row>
    <row r="26" spans="1:116" hidden="1">
      <c r="A26" s="47">
        <f>'DBP STOP cijfers'!A7</f>
        <v>0</v>
      </c>
      <c r="B26" s="49" t="str">
        <f>'DBP STOP cijfers'!B7</f>
        <v>IAWE/IAWD/JTNT</v>
      </c>
      <c r="C26" s="535" t="str">
        <f>'DBP STOP cijfers'!C7</f>
        <v>Dierlijke Bijproducten</v>
      </c>
      <c r="D26" s="535" t="str">
        <f>'DBP STOP cijfers'!D7</f>
        <v>DBP retribueerbare werkzaamheden DERDEN</v>
      </c>
      <c r="E26" s="535" t="str">
        <f>'DBP STOP cijfers'!E7</f>
        <v>werkoverleg/opleidingen</v>
      </c>
      <c r="F26" s="5" t="str">
        <f>'DBP STOP cijfers'!F7</f>
        <v>Derden</v>
      </c>
      <c r="G26" s="4">
        <f>'DBP STOP cijfers'!G7</f>
        <v>0</v>
      </c>
      <c r="H26" s="15">
        <f>'DBP STOP cijfers'!H7</f>
        <v>0</v>
      </c>
      <c r="I26" s="11">
        <f>'DBP STOP cijfers'!I7</f>
        <v>0</v>
      </c>
      <c r="J26" s="11">
        <f>'DBP STOP cijfers'!J7</f>
        <v>0</v>
      </c>
      <c r="K26" s="11">
        <f>'DBP STOP cijfers'!K7</f>
        <v>0</v>
      </c>
      <c r="L26" s="11">
        <f>'DBP STOP cijfers'!L7</f>
        <v>0</v>
      </c>
      <c r="M26" s="11">
        <f>'DBP STOP cijfers'!M7</f>
        <v>0</v>
      </c>
      <c r="N26" s="11">
        <f>'DBP STOP cijfers'!N7</f>
        <v>0</v>
      </c>
      <c r="O26" s="11">
        <f>'DBP STOP cijfers'!O7</f>
        <v>0</v>
      </c>
      <c r="P26" s="11">
        <f>'DBP STOP cijfers'!P7</f>
        <v>0</v>
      </c>
      <c r="Q26" s="26">
        <f>'DBP STOP cijfers'!Q7</f>
        <v>0</v>
      </c>
      <c r="R26" s="15">
        <f>'DBP STOP cijfers'!R7</f>
        <v>0</v>
      </c>
      <c r="S26" s="11">
        <f>'DBP STOP cijfers'!S7</f>
        <v>0</v>
      </c>
      <c r="T26" s="11">
        <f>'DBP STOP cijfers'!T7</f>
        <v>0</v>
      </c>
      <c r="U26" s="11">
        <f>'DBP STOP cijfers'!U7</f>
        <v>0</v>
      </c>
      <c r="V26" s="11">
        <f>'DBP STOP cijfers'!V7</f>
        <v>0</v>
      </c>
      <c r="W26" s="11">
        <f>'DBP STOP cijfers'!W7</f>
        <v>0</v>
      </c>
      <c r="X26" s="11">
        <f>'DBP STOP cijfers'!X7</f>
        <v>0</v>
      </c>
      <c r="Y26" s="11">
        <f>'DBP STOP cijfers'!Y7</f>
        <v>0</v>
      </c>
      <c r="Z26" s="49">
        <f>'DBP STOP cijfers'!Z7</f>
        <v>0</v>
      </c>
      <c r="AA26" s="11">
        <f>'DBP STOP cijfers'!AA7</f>
        <v>0</v>
      </c>
      <c r="AB26" s="11">
        <f>'DBP STOP cijfers'!AB7</f>
        <v>0</v>
      </c>
      <c r="AC26" s="11">
        <f>'DBP STOP cijfers'!AC7</f>
        <v>0</v>
      </c>
      <c r="AD26" s="11">
        <f>'DBP STOP cijfers'!AD7</f>
        <v>0</v>
      </c>
      <c r="AE26" s="11">
        <f>'DBP STOP cijfers'!AE7</f>
        <v>0</v>
      </c>
      <c r="AF26" s="11">
        <f>'DBP STOP cijfers'!AF7</f>
        <v>0</v>
      </c>
      <c r="AG26" s="49">
        <f>'DBP STOP cijfers'!AG7</f>
        <v>0</v>
      </c>
      <c r="AH26" s="11">
        <f>'DBP STOP cijfers'!AH7</f>
        <v>0</v>
      </c>
      <c r="AI26" s="11">
        <f>'DBP STOP cijfers'!AI7</f>
        <v>0</v>
      </c>
      <c r="AJ26" s="11">
        <f>'DBP STOP cijfers'!AJ7</f>
        <v>0</v>
      </c>
      <c r="AK26" s="11">
        <f>'DBP STOP cijfers'!AK7</f>
        <v>0</v>
      </c>
      <c r="AL26" s="49">
        <f>'DBP STOP cijfers'!AL7</f>
        <v>0</v>
      </c>
      <c r="AM26" s="11">
        <f>'DBP STOP cijfers'!AM7</f>
        <v>0</v>
      </c>
      <c r="AN26" s="11">
        <f>'DBP STOP cijfers'!AN7</f>
        <v>0</v>
      </c>
      <c r="AO26" s="11">
        <f>'DBP STOP cijfers'!AO7</f>
        <v>0</v>
      </c>
      <c r="AP26" s="11">
        <f>'DBP STOP cijfers'!AP7</f>
        <v>0</v>
      </c>
      <c r="AQ26" s="11">
        <f>'DBP STOP cijfers'!AQ7</f>
        <v>0</v>
      </c>
      <c r="AR26" s="49">
        <f>'DBP STOP cijfers'!AR7</f>
        <v>0</v>
      </c>
      <c r="AS26" s="11">
        <f>'DBP STOP cijfers'!AS7</f>
        <v>0</v>
      </c>
      <c r="AT26" s="11">
        <f>'DBP STOP cijfers'!AT7</f>
        <v>0</v>
      </c>
      <c r="AU26" s="11">
        <f>'DBP STOP cijfers'!AU7</f>
        <v>0</v>
      </c>
      <c r="AV26" s="11">
        <f>'DBP STOP cijfers'!AV7</f>
        <v>0</v>
      </c>
      <c r="AW26" s="11">
        <f>'DBP STOP cijfers'!AW7</f>
        <v>0</v>
      </c>
      <c r="AX26" s="11">
        <f>'DBP STOP cijfers'!AX7</f>
        <v>0</v>
      </c>
      <c r="AY26" s="11">
        <f>'DBP STOP cijfers'!AY7</f>
        <v>0</v>
      </c>
      <c r="AZ26" s="11">
        <f>'DBP STOP cijfers'!AZ7</f>
        <v>0</v>
      </c>
      <c r="BA26" s="11">
        <f>'DBP STOP cijfers'!BA7</f>
        <v>0</v>
      </c>
      <c r="BB26" s="11">
        <f>'DBP STOP cijfers'!BB7</f>
        <v>0</v>
      </c>
      <c r="BC26" s="49">
        <f>'DBP STOP cijfers'!BC7</f>
        <v>0</v>
      </c>
      <c r="BD26" s="11">
        <f>'DBP STOP cijfers'!BD7</f>
        <v>0</v>
      </c>
      <c r="BE26" s="11">
        <f>'DBP STOP cijfers'!BE7</f>
        <v>0</v>
      </c>
      <c r="BF26" s="11">
        <f>'DBP STOP cijfers'!BF7</f>
        <v>0</v>
      </c>
      <c r="BG26" s="11">
        <f>'DBP STOP cijfers'!BG7</f>
        <v>0</v>
      </c>
      <c r="BH26" s="11">
        <f>'DBP STOP cijfers'!BH7</f>
        <v>0</v>
      </c>
      <c r="BI26" s="11">
        <f>'DBP STOP cijfers'!BI7</f>
        <v>0</v>
      </c>
      <c r="BJ26" s="11">
        <f>'DBP STOP cijfers'!BJ7</f>
        <v>0</v>
      </c>
      <c r="BK26" s="49">
        <f>'DBP STOP cijfers'!BK7</f>
        <v>0</v>
      </c>
      <c r="BL26" s="11">
        <f>'DBP STOP cijfers'!BL7</f>
        <v>0</v>
      </c>
      <c r="BM26" s="11">
        <f>'DBP STOP cijfers'!BM7</f>
        <v>0</v>
      </c>
      <c r="BN26" s="11">
        <f>'DBP STOP cijfers'!BN7</f>
        <v>0</v>
      </c>
      <c r="BO26" s="11">
        <f>'DBP STOP cijfers'!BO7</f>
        <v>0</v>
      </c>
      <c r="BP26" s="11">
        <f>'DBP STOP cijfers'!BP7</f>
        <v>0</v>
      </c>
      <c r="BQ26" s="49">
        <f>'DBP STOP cijfers'!BQ7</f>
        <v>0</v>
      </c>
      <c r="BR26" s="11">
        <f>'DBP STOP cijfers'!BR7</f>
        <v>0</v>
      </c>
      <c r="BS26" s="11">
        <f>'DBP STOP cijfers'!BS7</f>
        <v>0</v>
      </c>
      <c r="BT26" s="11">
        <f>'DBP STOP cijfers'!BT7</f>
        <v>0</v>
      </c>
      <c r="BU26" s="11">
        <f>'DBP STOP cijfers'!BU7</f>
        <v>0</v>
      </c>
      <c r="BV26" s="11">
        <f>'DBP STOP cijfers'!BV7</f>
        <v>0</v>
      </c>
      <c r="BW26" s="11">
        <f>'DBP STOP cijfers'!BW7</f>
        <v>0</v>
      </c>
      <c r="BX26" s="47">
        <f>'DBP STOP cijfers'!BX7</f>
        <v>0</v>
      </c>
      <c r="BY26" s="49">
        <f>'DBP STOP cijfers'!BY7</f>
        <v>0</v>
      </c>
      <c r="BZ26" s="11">
        <f>'DBP STOP cijfers'!BZ7</f>
        <v>0</v>
      </c>
      <c r="CA26" s="11">
        <f>'DBP STOP cijfers'!CA7</f>
        <v>0</v>
      </c>
      <c r="CB26" s="11">
        <f>'DBP STOP cijfers'!CB7</f>
        <v>0</v>
      </c>
      <c r="CC26" s="11">
        <f>'DBP STOP cijfers'!CC7</f>
        <v>0</v>
      </c>
      <c r="CD26" s="11">
        <f>'DBP STOP cijfers'!CD7</f>
        <v>0</v>
      </c>
      <c r="CE26" s="11">
        <f>'DBP STOP cijfers'!CE7</f>
        <v>0</v>
      </c>
      <c r="CF26" s="11">
        <f>'DBP STOP cijfers'!CF7</f>
        <v>0</v>
      </c>
      <c r="CG26" s="11">
        <f>'DBP STOP cijfers'!CG7</f>
        <v>0</v>
      </c>
      <c r="CH26" s="11">
        <f>'DBP STOP cijfers'!CH7</f>
        <v>0</v>
      </c>
      <c r="CI26" s="11">
        <f>'DBP STOP cijfers'!CI7</f>
        <v>0</v>
      </c>
      <c r="CJ26" s="11">
        <f>'DBP STOP cijfers'!CJ7</f>
        <v>0</v>
      </c>
      <c r="CK26" s="11">
        <f>'DBP STOP cijfers'!CK7</f>
        <v>0</v>
      </c>
      <c r="CL26" s="49">
        <f>'DBP STOP cijfers'!CL7</f>
        <v>0</v>
      </c>
      <c r="CM26" s="15">
        <f>'DBP STOP cijfers'!CM7</f>
        <v>0</v>
      </c>
      <c r="CN26" s="11">
        <f>'DBP STOP cijfers'!CN7</f>
        <v>0</v>
      </c>
      <c r="CO26" s="11">
        <f>'DBP STOP cijfers'!CO7</f>
        <v>0</v>
      </c>
      <c r="CP26" s="11">
        <f>'DBP STOP cijfers'!CP7</f>
        <v>0</v>
      </c>
      <c r="CQ26" s="11">
        <f>'DBP STOP cijfers'!CQ7</f>
        <v>0</v>
      </c>
      <c r="CR26" s="11">
        <f>'DBP STOP cijfers'!CR7</f>
        <v>0</v>
      </c>
      <c r="CS26" s="11">
        <f>'DBP STOP cijfers'!CS7</f>
        <v>0</v>
      </c>
      <c r="CT26" s="11">
        <f>'DBP STOP cijfers'!CT7</f>
        <v>0</v>
      </c>
      <c r="CU26" s="11">
        <f>'DBP STOP cijfers'!CU7</f>
        <v>0</v>
      </c>
      <c r="CV26" s="11">
        <f>'DBP STOP cijfers'!CV7</f>
        <v>0</v>
      </c>
      <c r="CW26" s="11">
        <f>'DBP STOP cijfers'!CW7</f>
        <v>0</v>
      </c>
      <c r="CX26" s="11">
        <f>'DBP STOP cijfers'!CX7</f>
        <v>0</v>
      </c>
      <c r="CY26" s="26">
        <f>'DBP STOP cijfers'!CY7</f>
        <v>0</v>
      </c>
      <c r="CZ26" s="15">
        <f>'DBP STOP cijfers'!CZ7</f>
        <v>0</v>
      </c>
      <c r="DA26" s="11">
        <f>'DBP STOP cijfers'!DA7</f>
        <v>0</v>
      </c>
      <c r="DB26" s="11">
        <f>'DBP STOP cijfers'!DB7</f>
        <v>0</v>
      </c>
      <c r="DC26" s="11">
        <f>'DBP STOP cijfers'!DC7</f>
        <v>0</v>
      </c>
      <c r="DD26" s="11">
        <f>'DBP STOP cijfers'!DD7</f>
        <v>0</v>
      </c>
      <c r="DE26" s="11">
        <f>'DBP STOP cijfers'!DE7</f>
        <v>0</v>
      </c>
      <c r="DF26" s="11">
        <f>'DBP STOP cijfers'!DF7</f>
        <v>0</v>
      </c>
      <c r="DG26" s="11">
        <f>'DBP STOP cijfers'!DG7</f>
        <v>0</v>
      </c>
      <c r="DH26" s="11">
        <f>'DBP STOP cijfers'!DH7</f>
        <v>0</v>
      </c>
      <c r="DI26" s="11">
        <f>'DBP STOP cijfers'!DI7</f>
        <v>0</v>
      </c>
      <c r="DJ26" s="11">
        <f>'DBP STOP cijfers'!DJ7</f>
        <v>0</v>
      </c>
      <c r="DK26" s="11">
        <f>'DBP STOP cijfers'!DK7</f>
        <v>0</v>
      </c>
      <c r="DL26" s="26">
        <f>'DBP STOP cijfers'!DL7</f>
        <v>0</v>
      </c>
    </row>
    <row r="27" spans="1:116" hidden="1">
      <c r="A27" s="47" t="str">
        <f>'DBP STOP cijfers'!A10</f>
        <v>nieuw wp</v>
      </c>
      <c r="B27" s="49" t="str">
        <f>'DBP STOP cijfers'!B10</f>
        <v>JCNT</v>
      </c>
      <c r="C27" s="4" t="str">
        <f>'DBP STOP cijfers'!C10</f>
        <v>Dierlijke Bijproducten</v>
      </c>
      <c r="D27" s="4" t="str">
        <f>'DBP STOP cijfers'!D10</f>
        <v>DBP niet retibueerbare werkzaamheden L&amp;N DG AGRO</v>
      </c>
      <c r="E27" s="4" t="str">
        <f>'DBP STOP cijfers'!E10</f>
        <v>Monitoring primaire bedrijven</v>
      </c>
      <c r="F27" s="5" t="str">
        <f>'DBP STOP cijfers'!F10</f>
        <v>EZ AGRO</v>
      </c>
      <c r="G27" s="4" t="str">
        <f>'DBP STOP cijfers'!G10</f>
        <v>ja</v>
      </c>
      <c r="H27" s="15">
        <f>'DBP STOP cijfers'!H10</f>
        <v>1755</v>
      </c>
      <c r="I27" s="11">
        <f>'DBP STOP cijfers'!I10</f>
        <v>0</v>
      </c>
      <c r="J27" s="11">
        <f>'DBP STOP cijfers'!J10</f>
        <v>0</v>
      </c>
      <c r="K27" s="11">
        <f>'DBP STOP cijfers'!K10</f>
        <v>0</v>
      </c>
      <c r="L27" s="11">
        <f>'DBP STOP cijfers'!L10</f>
        <v>0</v>
      </c>
      <c r="M27" s="11">
        <f>'DBP STOP cijfers'!M10</f>
        <v>0</v>
      </c>
      <c r="N27" s="11">
        <f>'DBP STOP cijfers'!N10</f>
        <v>0</v>
      </c>
      <c r="O27" s="11">
        <f>'DBP STOP cijfers'!O10</f>
        <v>0</v>
      </c>
      <c r="P27" s="11">
        <f>'DBP STOP cijfers'!P10</f>
        <v>0</v>
      </c>
      <c r="Q27" s="26">
        <f>'DBP STOP cijfers'!Q10</f>
        <v>1755</v>
      </c>
      <c r="R27" s="15">
        <f>'DBP STOP cijfers'!R10</f>
        <v>0</v>
      </c>
      <c r="S27" s="11">
        <f>'DBP STOP cijfers'!S10</f>
        <v>1510</v>
      </c>
      <c r="T27" s="11">
        <f>'DBP STOP cijfers'!T10</f>
        <v>245</v>
      </c>
      <c r="U27" s="11">
        <f>'DBP STOP cijfers'!U10</f>
        <v>0</v>
      </c>
      <c r="V27" s="11">
        <f>'DBP STOP cijfers'!V10</f>
        <v>0</v>
      </c>
      <c r="W27" s="11">
        <f>'DBP STOP cijfers'!W10</f>
        <v>0</v>
      </c>
      <c r="X27" s="11">
        <f>'DBP STOP cijfers'!X10</f>
        <v>0</v>
      </c>
      <c r="Y27" s="11">
        <f>'DBP STOP cijfers'!Y10</f>
        <v>0</v>
      </c>
      <c r="Z27" s="49">
        <f>'DBP STOP cijfers'!Z10</f>
        <v>1755</v>
      </c>
      <c r="AA27" s="11">
        <f>'DBP STOP cijfers'!AA10</f>
        <v>245</v>
      </c>
      <c r="AB27" s="11">
        <f>'DBP STOP cijfers'!AB10</f>
        <v>0</v>
      </c>
      <c r="AC27" s="11">
        <f>'DBP STOP cijfers'!AC10</f>
        <v>0</v>
      </c>
      <c r="AD27" s="11">
        <f>'DBP STOP cijfers'!AD10</f>
        <v>0</v>
      </c>
      <c r="AE27" s="11">
        <f>'DBP STOP cijfers'!AE10</f>
        <v>0</v>
      </c>
      <c r="AF27" s="11">
        <f>'DBP STOP cijfers'!AF10</f>
        <v>0</v>
      </c>
      <c r="AG27" s="49">
        <f>'DBP STOP cijfers'!AG10</f>
        <v>0</v>
      </c>
      <c r="AH27" s="11">
        <f>'DBP STOP cijfers'!AH10</f>
        <v>0</v>
      </c>
      <c r="AI27" s="11">
        <f>'DBP STOP cijfers'!AI10</f>
        <v>0</v>
      </c>
      <c r="AJ27" s="11">
        <f>'DBP STOP cijfers'!AJ10</f>
        <v>245</v>
      </c>
      <c r="AK27" s="11">
        <f>'DBP STOP cijfers'!AK10</f>
        <v>0</v>
      </c>
      <c r="AL27" s="49">
        <f>'DBP STOP cijfers'!AL10</f>
        <v>0</v>
      </c>
      <c r="AM27" s="11">
        <f>'DBP STOP cijfers'!AM10</f>
        <v>0</v>
      </c>
      <c r="AN27" s="11">
        <f>'DBP STOP cijfers'!AN10</f>
        <v>0</v>
      </c>
      <c r="AO27" s="11">
        <f>'DBP STOP cijfers'!AO10</f>
        <v>0</v>
      </c>
      <c r="AP27" s="11">
        <f>'DBP STOP cijfers'!AP10</f>
        <v>0</v>
      </c>
      <c r="AQ27" s="11">
        <f>'DBP STOP cijfers'!AQ10</f>
        <v>0</v>
      </c>
      <c r="AR27" s="49">
        <f>'DBP STOP cijfers'!AR10</f>
        <v>0</v>
      </c>
      <c r="AS27" s="11">
        <f>'DBP STOP cijfers'!AS10</f>
        <v>0</v>
      </c>
      <c r="AT27" s="11">
        <f>'DBP STOP cijfers'!AT10</f>
        <v>0</v>
      </c>
      <c r="AU27" s="11">
        <f>'DBP STOP cijfers'!AU10</f>
        <v>0</v>
      </c>
      <c r="AV27" s="11">
        <f>'DBP STOP cijfers'!AV10</f>
        <v>0</v>
      </c>
      <c r="AW27" s="11">
        <f>'DBP STOP cijfers'!AW10</f>
        <v>0</v>
      </c>
      <c r="AX27" s="11">
        <f>'DBP STOP cijfers'!AX10</f>
        <v>0</v>
      </c>
      <c r="AY27" s="11">
        <f>'DBP STOP cijfers'!AY10</f>
        <v>0</v>
      </c>
      <c r="AZ27" s="11">
        <f>'DBP STOP cijfers'!AZ10</f>
        <v>0</v>
      </c>
      <c r="BA27" s="11">
        <f>'DBP STOP cijfers'!BA10</f>
        <v>0</v>
      </c>
      <c r="BB27" s="11">
        <f>'DBP STOP cijfers'!BB10</f>
        <v>0</v>
      </c>
      <c r="BC27" s="49">
        <f>'DBP STOP cijfers'!BC10</f>
        <v>0</v>
      </c>
      <c r="BD27" s="11">
        <f>'DBP STOP cijfers'!BD10</f>
        <v>0</v>
      </c>
      <c r="BE27" s="11">
        <f>'DBP STOP cijfers'!BE10</f>
        <v>0</v>
      </c>
      <c r="BF27" s="11">
        <f>'DBP STOP cijfers'!BF10</f>
        <v>0</v>
      </c>
      <c r="BG27" s="11">
        <f>'DBP STOP cijfers'!BG10</f>
        <v>0</v>
      </c>
      <c r="BH27" s="11">
        <f>'DBP STOP cijfers'!BH10</f>
        <v>0</v>
      </c>
      <c r="BI27" s="11">
        <f>'DBP STOP cijfers'!BI10</f>
        <v>0</v>
      </c>
      <c r="BJ27" s="11">
        <f>'DBP STOP cijfers'!BJ10</f>
        <v>0</v>
      </c>
      <c r="BK27" s="49">
        <f>'DBP STOP cijfers'!BK10</f>
        <v>0</v>
      </c>
      <c r="BL27" s="11">
        <f>'DBP STOP cijfers'!BL10</f>
        <v>0</v>
      </c>
      <c r="BM27" s="11">
        <f>'DBP STOP cijfers'!BM10</f>
        <v>0</v>
      </c>
      <c r="BN27" s="11">
        <f>'DBP STOP cijfers'!BN10</f>
        <v>0</v>
      </c>
      <c r="BO27" s="11">
        <f>'DBP STOP cijfers'!BO10</f>
        <v>0</v>
      </c>
      <c r="BP27" s="11">
        <f>'DBP STOP cijfers'!BP10</f>
        <v>0</v>
      </c>
      <c r="BQ27" s="49">
        <f>'DBP STOP cijfers'!BQ10</f>
        <v>0</v>
      </c>
      <c r="BR27" s="11">
        <f>'DBP STOP cijfers'!BR10</f>
        <v>0</v>
      </c>
      <c r="BS27" s="11">
        <f>'DBP STOP cijfers'!BS10</f>
        <v>0</v>
      </c>
      <c r="BT27" s="11">
        <f>'DBP STOP cijfers'!BT10</f>
        <v>0</v>
      </c>
      <c r="BU27" s="11">
        <f>'DBP STOP cijfers'!BU10</f>
        <v>0</v>
      </c>
      <c r="BV27" s="11">
        <f>'DBP STOP cijfers'!BV10</f>
        <v>0</v>
      </c>
      <c r="BW27" s="11">
        <f>'DBP STOP cijfers'!BW10</f>
        <v>0</v>
      </c>
      <c r="BX27" s="47">
        <f>'DBP STOP cijfers'!BX10</f>
        <v>0</v>
      </c>
      <c r="BY27" s="49">
        <f>'DBP STOP cijfers'!BY10</f>
        <v>245</v>
      </c>
      <c r="BZ27" s="11">
        <f>'DBP STOP cijfers'!BZ10</f>
        <v>0</v>
      </c>
      <c r="CA27" s="11">
        <f>'DBP STOP cijfers'!CA10</f>
        <v>0</v>
      </c>
      <c r="CB27" s="11">
        <f>'DBP STOP cijfers'!CB10</f>
        <v>0</v>
      </c>
      <c r="CC27" s="11">
        <f>'DBP STOP cijfers'!CC10</f>
        <v>0</v>
      </c>
      <c r="CD27" s="11">
        <f>'DBP STOP cijfers'!CD10</f>
        <v>0</v>
      </c>
      <c r="CE27" s="11">
        <f>'DBP STOP cijfers'!CE10</f>
        <v>0</v>
      </c>
      <c r="CF27" s="11">
        <f>'DBP STOP cijfers'!CF10</f>
        <v>0</v>
      </c>
      <c r="CG27" s="11">
        <f>'DBP STOP cijfers'!CG10</f>
        <v>0</v>
      </c>
      <c r="CH27" s="11">
        <f>'DBP STOP cijfers'!CH10</f>
        <v>0</v>
      </c>
      <c r="CI27" s="11">
        <f>'DBP STOP cijfers'!CI10</f>
        <v>0</v>
      </c>
      <c r="CJ27" s="11">
        <f>'DBP STOP cijfers'!CJ10</f>
        <v>0</v>
      </c>
      <c r="CK27" s="11">
        <f>'DBP STOP cijfers'!CK10</f>
        <v>0</v>
      </c>
      <c r="CL27" s="49">
        <f>'DBP STOP cijfers'!CL10</f>
        <v>0</v>
      </c>
      <c r="CM27" s="15">
        <f>'DBP STOP cijfers'!CM10</f>
        <v>0</v>
      </c>
      <c r="CN27" s="11">
        <f>'DBP STOP cijfers'!CN10</f>
        <v>0</v>
      </c>
      <c r="CO27" s="11">
        <f>'DBP STOP cijfers'!CO10</f>
        <v>0</v>
      </c>
      <c r="CP27" s="11">
        <f>'DBP STOP cijfers'!CP10</f>
        <v>0</v>
      </c>
      <c r="CQ27" s="11">
        <f>'DBP STOP cijfers'!CQ10</f>
        <v>0</v>
      </c>
      <c r="CR27" s="11">
        <f>'DBP STOP cijfers'!CR10</f>
        <v>0</v>
      </c>
      <c r="CS27" s="11">
        <f>'DBP STOP cijfers'!CS10</f>
        <v>0</v>
      </c>
      <c r="CT27" s="11">
        <f>'DBP STOP cijfers'!CT10</f>
        <v>0</v>
      </c>
      <c r="CU27" s="11">
        <f>'DBP STOP cijfers'!CU10</f>
        <v>0</v>
      </c>
      <c r="CV27" s="11">
        <f>'DBP STOP cijfers'!CV10</f>
        <v>0</v>
      </c>
      <c r="CW27" s="11">
        <f>'DBP STOP cijfers'!CW10</f>
        <v>0</v>
      </c>
      <c r="CX27" s="11">
        <f>'DBP STOP cijfers'!CX10</f>
        <v>0</v>
      </c>
      <c r="CY27" s="26">
        <f>'DBP STOP cijfers'!CY10</f>
        <v>0</v>
      </c>
      <c r="CZ27" s="15">
        <f>'DBP STOP cijfers'!CZ10</f>
        <v>0</v>
      </c>
      <c r="DA27" s="11">
        <f>'DBP STOP cijfers'!DA10</f>
        <v>0</v>
      </c>
      <c r="DB27" s="11">
        <f>'DBP STOP cijfers'!DB10</f>
        <v>0</v>
      </c>
      <c r="DC27" s="11">
        <f>'DBP STOP cijfers'!DC10</f>
        <v>0</v>
      </c>
      <c r="DD27" s="11">
        <f>'DBP STOP cijfers'!DD10</f>
        <v>0</v>
      </c>
      <c r="DE27" s="11">
        <f>'DBP STOP cijfers'!DE10</f>
        <v>0</v>
      </c>
      <c r="DF27" s="11">
        <f>'DBP STOP cijfers'!DF10</f>
        <v>0</v>
      </c>
      <c r="DG27" s="11">
        <f>'DBP STOP cijfers'!DG10</f>
        <v>0</v>
      </c>
      <c r="DH27" s="11">
        <f>'DBP STOP cijfers'!DH10</f>
        <v>0</v>
      </c>
      <c r="DI27" s="11">
        <f>'DBP STOP cijfers'!DI10</f>
        <v>0</v>
      </c>
      <c r="DJ27" s="11">
        <f>'DBP STOP cijfers'!DJ10</f>
        <v>0</v>
      </c>
      <c r="DK27" s="11">
        <f>'DBP STOP cijfers'!DK10</f>
        <v>0</v>
      </c>
      <c r="DL27" s="26">
        <f>'DBP STOP cijfers'!DL10</f>
        <v>0</v>
      </c>
    </row>
    <row r="28" spans="1:116" hidden="1">
      <c r="A28" s="47">
        <f>'DBP STOP cijfers'!A11</f>
        <v>0</v>
      </c>
      <c r="B28" s="49" t="str">
        <f>'DBP STOP cijfers'!B11</f>
        <v>JCNT</v>
      </c>
      <c r="C28" s="4" t="str">
        <f>'DBP STOP cijfers'!C11</f>
        <v>Dierlijke Bijproducten</v>
      </c>
      <c r="D28" s="4" t="str">
        <f>'DBP STOP cijfers'!D11</f>
        <v>DBP niet retibueerbare werkzaamheden L&amp;N DG AGRO</v>
      </c>
      <c r="E28" s="4" t="str">
        <f>'DBP STOP cijfers'!E11</f>
        <v>Gerichte inspecties kadaver afvoer</v>
      </c>
      <c r="F28" s="5" t="str">
        <f>'DBP STOP cijfers'!F11</f>
        <v>EZ AGRO</v>
      </c>
      <c r="G28" s="4" t="str">
        <f>'DBP STOP cijfers'!G11</f>
        <v>ja</v>
      </c>
      <c r="H28" s="15">
        <f>'DBP STOP cijfers'!H11</f>
        <v>1350</v>
      </c>
      <c r="I28" s="11">
        <f>'DBP STOP cijfers'!I11</f>
        <v>0</v>
      </c>
      <c r="J28" s="11">
        <f>'DBP STOP cijfers'!J11</f>
        <v>0</v>
      </c>
      <c r="K28" s="11">
        <f>'DBP STOP cijfers'!K11</f>
        <v>0</v>
      </c>
      <c r="L28" s="11">
        <f>'DBP STOP cijfers'!L11</f>
        <v>0</v>
      </c>
      <c r="M28" s="11">
        <f>'DBP STOP cijfers'!M11</f>
        <v>0</v>
      </c>
      <c r="N28" s="11">
        <f>'DBP STOP cijfers'!N11</f>
        <v>0</v>
      </c>
      <c r="O28" s="11">
        <f>'DBP STOP cijfers'!O11</f>
        <v>0</v>
      </c>
      <c r="P28" s="11">
        <f>'DBP STOP cijfers'!P11</f>
        <v>0</v>
      </c>
      <c r="Q28" s="26">
        <f>'DBP STOP cijfers'!Q11</f>
        <v>1350</v>
      </c>
      <c r="R28" s="15">
        <f>'DBP STOP cijfers'!R11</f>
        <v>0</v>
      </c>
      <c r="S28" s="11">
        <f>'DBP STOP cijfers'!S11</f>
        <v>1100</v>
      </c>
      <c r="T28" s="11">
        <f>'DBP STOP cijfers'!T11</f>
        <v>250</v>
      </c>
      <c r="U28" s="11">
        <f>'DBP STOP cijfers'!U11</f>
        <v>0</v>
      </c>
      <c r="V28" s="11">
        <f>'DBP STOP cijfers'!V11</f>
        <v>0</v>
      </c>
      <c r="W28" s="11">
        <f>'DBP STOP cijfers'!W11</f>
        <v>0</v>
      </c>
      <c r="X28" s="11">
        <f>'DBP STOP cijfers'!X11</f>
        <v>0</v>
      </c>
      <c r="Y28" s="11">
        <f>'DBP STOP cijfers'!Y11</f>
        <v>0</v>
      </c>
      <c r="Z28" s="49">
        <f>'DBP STOP cijfers'!Z11</f>
        <v>1350</v>
      </c>
      <c r="AA28" s="11">
        <f>'DBP STOP cijfers'!AA11</f>
        <v>250</v>
      </c>
      <c r="AB28" s="11">
        <f>'DBP STOP cijfers'!AB11</f>
        <v>0</v>
      </c>
      <c r="AC28" s="11">
        <f>'DBP STOP cijfers'!AC11</f>
        <v>0</v>
      </c>
      <c r="AD28" s="11">
        <f>'DBP STOP cijfers'!AD11</f>
        <v>0</v>
      </c>
      <c r="AE28" s="11">
        <f>'DBP STOP cijfers'!AE11</f>
        <v>0</v>
      </c>
      <c r="AF28" s="11">
        <f>'DBP STOP cijfers'!AF11</f>
        <v>0</v>
      </c>
      <c r="AG28" s="49">
        <f>'DBP STOP cijfers'!AG11</f>
        <v>0</v>
      </c>
      <c r="AH28" s="11">
        <f>'DBP STOP cijfers'!AH11</f>
        <v>0</v>
      </c>
      <c r="AI28" s="11">
        <f>'DBP STOP cijfers'!AI11</f>
        <v>0</v>
      </c>
      <c r="AJ28" s="11">
        <f>'DBP STOP cijfers'!AJ11</f>
        <v>250</v>
      </c>
      <c r="AK28" s="11">
        <f>'DBP STOP cijfers'!AK11</f>
        <v>0</v>
      </c>
      <c r="AL28" s="49">
        <f>'DBP STOP cijfers'!AL11</f>
        <v>0</v>
      </c>
      <c r="AM28" s="11">
        <f>'DBP STOP cijfers'!AM11</f>
        <v>0</v>
      </c>
      <c r="AN28" s="11">
        <f>'DBP STOP cijfers'!AN11</f>
        <v>0</v>
      </c>
      <c r="AO28" s="11">
        <f>'DBP STOP cijfers'!AO11</f>
        <v>0</v>
      </c>
      <c r="AP28" s="11">
        <f>'DBP STOP cijfers'!AP11</f>
        <v>0</v>
      </c>
      <c r="AQ28" s="11">
        <f>'DBP STOP cijfers'!AQ11</f>
        <v>0</v>
      </c>
      <c r="AR28" s="49">
        <f>'DBP STOP cijfers'!AR11</f>
        <v>0</v>
      </c>
      <c r="AS28" s="11">
        <f>'DBP STOP cijfers'!AS11</f>
        <v>0</v>
      </c>
      <c r="AT28" s="11">
        <f>'DBP STOP cijfers'!AT11</f>
        <v>0</v>
      </c>
      <c r="AU28" s="11">
        <f>'DBP STOP cijfers'!AU11</f>
        <v>0</v>
      </c>
      <c r="AV28" s="11">
        <f>'DBP STOP cijfers'!AV11</f>
        <v>0</v>
      </c>
      <c r="AW28" s="11">
        <f>'DBP STOP cijfers'!AW11</f>
        <v>0</v>
      </c>
      <c r="AX28" s="11">
        <f>'DBP STOP cijfers'!AX11</f>
        <v>0</v>
      </c>
      <c r="AY28" s="11">
        <f>'DBP STOP cijfers'!AY11</f>
        <v>0</v>
      </c>
      <c r="AZ28" s="11">
        <f>'DBP STOP cijfers'!AZ11</f>
        <v>0</v>
      </c>
      <c r="BA28" s="11">
        <f>'DBP STOP cijfers'!BA11</f>
        <v>0</v>
      </c>
      <c r="BB28" s="11">
        <f>'DBP STOP cijfers'!BB11</f>
        <v>0</v>
      </c>
      <c r="BC28" s="49">
        <f>'DBP STOP cijfers'!BC11</f>
        <v>0</v>
      </c>
      <c r="BD28" s="11">
        <f>'DBP STOP cijfers'!BD11</f>
        <v>0</v>
      </c>
      <c r="BE28" s="11">
        <f>'DBP STOP cijfers'!BE11</f>
        <v>0</v>
      </c>
      <c r="BF28" s="11">
        <f>'DBP STOP cijfers'!BF11</f>
        <v>0</v>
      </c>
      <c r="BG28" s="11">
        <f>'DBP STOP cijfers'!BG11</f>
        <v>0</v>
      </c>
      <c r="BH28" s="11">
        <f>'DBP STOP cijfers'!BH11</f>
        <v>0</v>
      </c>
      <c r="BI28" s="11">
        <f>'DBP STOP cijfers'!BI11</f>
        <v>0</v>
      </c>
      <c r="BJ28" s="11">
        <f>'DBP STOP cijfers'!BJ11</f>
        <v>0</v>
      </c>
      <c r="BK28" s="49">
        <f>'DBP STOP cijfers'!BK11</f>
        <v>0</v>
      </c>
      <c r="BL28" s="11">
        <f>'DBP STOP cijfers'!BL11</f>
        <v>0</v>
      </c>
      <c r="BM28" s="11">
        <f>'DBP STOP cijfers'!BM11</f>
        <v>0</v>
      </c>
      <c r="BN28" s="11">
        <f>'DBP STOP cijfers'!BN11</f>
        <v>0</v>
      </c>
      <c r="BO28" s="11">
        <f>'DBP STOP cijfers'!BO11</f>
        <v>0</v>
      </c>
      <c r="BP28" s="11">
        <f>'DBP STOP cijfers'!BP11</f>
        <v>0</v>
      </c>
      <c r="BQ28" s="49">
        <f>'DBP STOP cijfers'!BQ11</f>
        <v>0</v>
      </c>
      <c r="BR28" s="11">
        <f>'DBP STOP cijfers'!BR11</f>
        <v>0</v>
      </c>
      <c r="BS28" s="11">
        <f>'DBP STOP cijfers'!BS11</f>
        <v>0</v>
      </c>
      <c r="BT28" s="11">
        <f>'DBP STOP cijfers'!BT11</f>
        <v>0</v>
      </c>
      <c r="BU28" s="11">
        <f>'DBP STOP cijfers'!BU11</f>
        <v>0</v>
      </c>
      <c r="BV28" s="11">
        <f>'DBP STOP cijfers'!BV11</f>
        <v>0</v>
      </c>
      <c r="BW28" s="11">
        <f>'DBP STOP cijfers'!BW11</f>
        <v>0</v>
      </c>
      <c r="BX28" s="47">
        <f>'DBP STOP cijfers'!BX11</f>
        <v>0</v>
      </c>
      <c r="BY28" s="49">
        <f>'DBP STOP cijfers'!BY11</f>
        <v>250</v>
      </c>
      <c r="BZ28" s="11">
        <f>'DBP STOP cijfers'!BZ11</f>
        <v>0</v>
      </c>
      <c r="CA28" s="11">
        <f>'DBP STOP cijfers'!CA11</f>
        <v>0</v>
      </c>
      <c r="CB28" s="11">
        <f>'DBP STOP cijfers'!CB11</f>
        <v>0</v>
      </c>
      <c r="CC28" s="11">
        <f>'DBP STOP cijfers'!CC11</f>
        <v>0</v>
      </c>
      <c r="CD28" s="11">
        <f>'DBP STOP cijfers'!CD11</f>
        <v>0</v>
      </c>
      <c r="CE28" s="11">
        <f>'DBP STOP cijfers'!CE11</f>
        <v>0</v>
      </c>
      <c r="CF28" s="11">
        <f>'DBP STOP cijfers'!CF11</f>
        <v>0</v>
      </c>
      <c r="CG28" s="11">
        <f>'DBP STOP cijfers'!CG11</f>
        <v>0</v>
      </c>
      <c r="CH28" s="11">
        <f>'DBP STOP cijfers'!CH11</f>
        <v>0</v>
      </c>
      <c r="CI28" s="11">
        <f>'DBP STOP cijfers'!CI11</f>
        <v>0</v>
      </c>
      <c r="CJ28" s="11">
        <f>'DBP STOP cijfers'!CJ11</f>
        <v>0</v>
      </c>
      <c r="CK28" s="11">
        <f>'DBP STOP cijfers'!CK11</f>
        <v>0</v>
      </c>
      <c r="CL28" s="49">
        <f>'DBP STOP cijfers'!CL11</f>
        <v>0</v>
      </c>
      <c r="CM28" s="15">
        <f>'DBP STOP cijfers'!CM11</f>
        <v>0</v>
      </c>
      <c r="CN28" s="11">
        <f>'DBP STOP cijfers'!CN11</f>
        <v>0</v>
      </c>
      <c r="CO28" s="11">
        <f>'DBP STOP cijfers'!CO11</f>
        <v>0</v>
      </c>
      <c r="CP28" s="11">
        <f>'DBP STOP cijfers'!CP11</f>
        <v>0</v>
      </c>
      <c r="CQ28" s="11">
        <f>'DBP STOP cijfers'!CQ11</f>
        <v>0</v>
      </c>
      <c r="CR28" s="11">
        <f>'DBP STOP cijfers'!CR11</f>
        <v>0</v>
      </c>
      <c r="CS28" s="11">
        <f>'DBP STOP cijfers'!CS11</f>
        <v>0</v>
      </c>
      <c r="CT28" s="11">
        <f>'DBP STOP cijfers'!CT11</f>
        <v>0</v>
      </c>
      <c r="CU28" s="11">
        <f>'DBP STOP cijfers'!CU11</f>
        <v>0</v>
      </c>
      <c r="CV28" s="11">
        <f>'DBP STOP cijfers'!CV11</f>
        <v>0</v>
      </c>
      <c r="CW28" s="11">
        <f>'DBP STOP cijfers'!CW11</f>
        <v>0</v>
      </c>
      <c r="CX28" s="11">
        <f>'DBP STOP cijfers'!CX11</f>
        <v>0</v>
      </c>
      <c r="CY28" s="26">
        <f>'DBP STOP cijfers'!CY11</f>
        <v>0</v>
      </c>
      <c r="CZ28" s="15">
        <f>'DBP STOP cijfers'!CZ11</f>
        <v>0</v>
      </c>
      <c r="DA28" s="11">
        <f>'DBP STOP cijfers'!DA11</f>
        <v>0</v>
      </c>
      <c r="DB28" s="11">
        <f>'DBP STOP cijfers'!DB11</f>
        <v>0</v>
      </c>
      <c r="DC28" s="11">
        <f>'DBP STOP cijfers'!DC11</f>
        <v>0</v>
      </c>
      <c r="DD28" s="11">
        <f>'DBP STOP cijfers'!DD11</f>
        <v>0</v>
      </c>
      <c r="DE28" s="11">
        <f>'DBP STOP cijfers'!DE11</f>
        <v>0</v>
      </c>
      <c r="DF28" s="11">
        <f>'DBP STOP cijfers'!DF11</f>
        <v>0</v>
      </c>
      <c r="DG28" s="11">
        <f>'DBP STOP cijfers'!DG11</f>
        <v>0</v>
      </c>
      <c r="DH28" s="11">
        <f>'DBP STOP cijfers'!DH11</f>
        <v>0</v>
      </c>
      <c r="DI28" s="11">
        <f>'DBP STOP cijfers'!DI11</f>
        <v>0</v>
      </c>
      <c r="DJ28" s="11">
        <f>'DBP STOP cijfers'!DJ11</f>
        <v>0</v>
      </c>
      <c r="DK28" s="11">
        <f>'DBP STOP cijfers'!DK11</f>
        <v>0</v>
      </c>
      <c r="DL28" s="26">
        <f>'DBP STOP cijfers'!DL11</f>
        <v>0</v>
      </c>
    </row>
    <row r="29" spans="1:116" hidden="1">
      <c r="A29" s="47">
        <f>'DBP STOP cijfers'!A12</f>
        <v>0</v>
      </c>
      <c r="B29" s="49" t="str">
        <f>'DBP STOP cijfers'!B12</f>
        <v>JCNT</v>
      </c>
      <c r="C29" s="13" t="str">
        <f>'DBP STOP cijfers'!C12</f>
        <v>Dierlijke bijproducten</v>
      </c>
      <c r="D29" s="4" t="str">
        <f>'DBP STOP cijfers'!D12</f>
        <v>DBP niet retibueerbare werkzaamheden L&amp;N DG AGRO</v>
      </c>
      <c r="E29" s="4" t="str">
        <f>'DBP STOP cijfers'!E12</f>
        <v>Transport DBP</v>
      </c>
      <c r="F29" s="5" t="str">
        <f>'DBP STOP cijfers'!F12</f>
        <v>EZ AGRO</v>
      </c>
      <c r="G29" s="4" t="str">
        <f>'DBP STOP cijfers'!G12</f>
        <v>ja</v>
      </c>
      <c r="H29" s="15">
        <f>'DBP STOP cijfers'!H12</f>
        <v>480</v>
      </c>
      <c r="I29" s="11">
        <f>'DBP STOP cijfers'!I12</f>
        <v>0</v>
      </c>
      <c r="J29" s="11">
        <f>'DBP STOP cijfers'!J12</f>
        <v>0</v>
      </c>
      <c r="K29" s="11">
        <f>'DBP STOP cijfers'!K12</f>
        <v>0</v>
      </c>
      <c r="L29" s="11">
        <f>'DBP STOP cijfers'!L12</f>
        <v>0</v>
      </c>
      <c r="M29" s="11">
        <f>'DBP STOP cijfers'!M12</f>
        <v>0</v>
      </c>
      <c r="N29" s="11">
        <f>'DBP STOP cijfers'!N12</f>
        <v>0</v>
      </c>
      <c r="O29" s="11">
        <f>'DBP STOP cijfers'!O12</f>
        <v>0</v>
      </c>
      <c r="P29" s="11">
        <f>'DBP STOP cijfers'!P12</f>
        <v>0</v>
      </c>
      <c r="Q29" s="26">
        <f>'DBP STOP cijfers'!Q12</f>
        <v>480</v>
      </c>
      <c r="R29" s="15">
        <f>'DBP STOP cijfers'!R12</f>
        <v>0</v>
      </c>
      <c r="S29" s="11">
        <f>'DBP STOP cijfers'!S12</f>
        <v>400</v>
      </c>
      <c r="T29" s="11">
        <f>'DBP STOP cijfers'!T12</f>
        <v>80</v>
      </c>
      <c r="U29" s="11">
        <f>'DBP STOP cijfers'!U12</f>
        <v>0</v>
      </c>
      <c r="V29" s="11">
        <f>'DBP STOP cijfers'!V12</f>
        <v>0</v>
      </c>
      <c r="W29" s="11">
        <f>'DBP STOP cijfers'!W12</f>
        <v>0</v>
      </c>
      <c r="X29" s="11">
        <f>'DBP STOP cijfers'!X12</f>
        <v>0</v>
      </c>
      <c r="Y29" s="11">
        <f>'DBP STOP cijfers'!Y12</f>
        <v>0</v>
      </c>
      <c r="Z29" s="49">
        <f>'DBP STOP cijfers'!Z12</f>
        <v>480</v>
      </c>
      <c r="AA29" s="11">
        <f>'DBP STOP cijfers'!AA12</f>
        <v>80</v>
      </c>
      <c r="AB29" s="11">
        <f>'DBP STOP cijfers'!AB12</f>
        <v>0</v>
      </c>
      <c r="AC29" s="11">
        <f>'DBP STOP cijfers'!AC12</f>
        <v>0</v>
      </c>
      <c r="AD29" s="11">
        <f>'DBP STOP cijfers'!AD12</f>
        <v>0</v>
      </c>
      <c r="AE29" s="11">
        <f>'DBP STOP cijfers'!AE12</f>
        <v>0</v>
      </c>
      <c r="AF29" s="11">
        <f>'DBP STOP cijfers'!AF12</f>
        <v>0</v>
      </c>
      <c r="AG29" s="49">
        <f>'DBP STOP cijfers'!AG12</f>
        <v>0</v>
      </c>
      <c r="AH29" s="11">
        <f>'DBP STOP cijfers'!AH12</f>
        <v>0</v>
      </c>
      <c r="AI29" s="11">
        <f>'DBP STOP cijfers'!AI12</f>
        <v>0</v>
      </c>
      <c r="AJ29" s="11">
        <f>'DBP STOP cijfers'!AJ12</f>
        <v>80</v>
      </c>
      <c r="AK29" s="11">
        <f>'DBP STOP cijfers'!AK12</f>
        <v>0</v>
      </c>
      <c r="AL29" s="49">
        <f>'DBP STOP cijfers'!AL12</f>
        <v>0</v>
      </c>
      <c r="AM29" s="11">
        <f>'DBP STOP cijfers'!AM12</f>
        <v>0</v>
      </c>
      <c r="AN29" s="11">
        <f>'DBP STOP cijfers'!AN12</f>
        <v>0</v>
      </c>
      <c r="AO29" s="11">
        <f>'DBP STOP cijfers'!AO12</f>
        <v>0</v>
      </c>
      <c r="AP29" s="11">
        <f>'DBP STOP cijfers'!AP12</f>
        <v>0</v>
      </c>
      <c r="AQ29" s="11">
        <f>'DBP STOP cijfers'!AQ12</f>
        <v>0</v>
      </c>
      <c r="AR29" s="49">
        <f>'DBP STOP cijfers'!AR12</f>
        <v>0</v>
      </c>
      <c r="AS29" s="11">
        <f>'DBP STOP cijfers'!AS12</f>
        <v>0</v>
      </c>
      <c r="AT29" s="11">
        <f>'DBP STOP cijfers'!AT12</f>
        <v>0</v>
      </c>
      <c r="AU29" s="11">
        <f>'DBP STOP cijfers'!AU12</f>
        <v>0</v>
      </c>
      <c r="AV29" s="11">
        <f>'DBP STOP cijfers'!AV12</f>
        <v>0</v>
      </c>
      <c r="AW29" s="11">
        <f>'DBP STOP cijfers'!AW12</f>
        <v>0</v>
      </c>
      <c r="AX29" s="11">
        <f>'DBP STOP cijfers'!AX12</f>
        <v>0</v>
      </c>
      <c r="AY29" s="11">
        <f>'DBP STOP cijfers'!AY12</f>
        <v>0</v>
      </c>
      <c r="AZ29" s="11">
        <f>'DBP STOP cijfers'!AZ12</f>
        <v>0</v>
      </c>
      <c r="BA29" s="11">
        <f>'DBP STOP cijfers'!BA12</f>
        <v>0</v>
      </c>
      <c r="BB29" s="11">
        <f>'DBP STOP cijfers'!BB12</f>
        <v>0</v>
      </c>
      <c r="BC29" s="49">
        <f>'DBP STOP cijfers'!BC12</f>
        <v>0</v>
      </c>
      <c r="BD29" s="11">
        <f>'DBP STOP cijfers'!BD12</f>
        <v>0</v>
      </c>
      <c r="BE29" s="11">
        <f>'DBP STOP cijfers'!BE12</f>
        <v>0</v>
      </c>
      <c r="BF29" s="11">
        <f>'DBP STOP cijfers'!BF12</f>
        <v>0</v>
      </c>
      <c r="BG29" s="11">
        <f>'DBP STOP cijfers'!BG12</f>
        <v>0</v>
      </c>
      <c r="BH29" s="11">
        <f>'DBP STOP cijfers'!BH12</f>
        <v>0</v>
      </c>
      <c r="BI29" s="11">
        <f>'DBP STOP cijfers'!BI12</f>
        <v>0</v>
      </c>
      <c r="BJ29" s="11">
        <f>'DBP STOP cijfers'!BJ12</f>
        <v>0</v>
      </c>
      <c r="BK29" s="49">
        <f>'DBP STOP cijfers'!BK12</f>
        <v>0</v>
      </c>
      <c r="BL29" s="11">
        <f>'DBP STOP cijfers'!BL12</f>
        <v>0</v>
      </c>
      <c r="BM29" s="11">
        <f>'DBP STOP cijfers'!BM12</f>
        <v>0</v>
      </c>
      <c r="BN29" s="11">
        <f>'DBP STOP cijfers'!BN12</f>
        <v>0</v>
      </c>
      <c r="BO29" s="11">
        <f>'DBP STOP cijfers'!BO12</f>
        <v>0</v>
      </c>
      <c r="BP29" s="11">
        <f>'DBP STOP cijfers'!BP12</f>
        <v>0</v>
      </c>
      <c r="BQ29" s="49">
        <f>'DBP STOP cijfers'!BQ12</f>
        <v>0</v>
      </c>
      <c r="BR29" s="11">
        <f>'DBP STOP cijfers'!BR12</f>
        <v>0</v>
      </c>
      <c r="BS29" s="11">
        <f>'DBP STOP cijfers'!BS12</f>
        <v>0</v>
      </c>
      <c r="BT29" s="11">
        <f>'DBP STOP cijfers'!BT12</f>
        <v>0</v>
      </c>
      <c r="BU29" s="11">
        <f>'DBP STOP cijfers'!BU12</f>
        <v>0</v>
      </c>
      <c r="BV29" s="11">
        <f>'DBP STOP cijfers'!BV12</f>
        <v>0</v>
      </c>
      <c r="BW29" s="11">
        <f>'DBP STOP cijfers'!BW12</f>
        <v>0</v>
      </c>
      <c r="BX29" s="47">
        <f>'DBP STOP cijfers'!BX12</f>
        <v>0</v>
      </c>
      <c r="BY29" s="49">
        <f>'DBP STOP cijfers'!BY12</f>
        <v>80</v>
      </c>
      <c r="BZ29" s="11">
        <f>'DBP STOP cijfers'!BZ12</f>
        <v>0</v>
      </c>
      <c r="CA29" s="11">
        <f>'DBP STOP cijfers'!CA12</f>
        <v>0</v>
      </c>
      <c r="CB29" s="11">
        <f>'DBP STOP cijfers'!CB12</f>
        <v>0</v>
      </c>
      <c r="CC29" s="11">
        <f>'DBP STOP cijfers'!CC12</f>
        <v>0</v>
      </c>
      <c r="CD29" s="11">
        <f>'DBP STOP cijfers'!CD12</f>
        <v>0</v>
      </c>
      <c r="CE29" s="11">
        <f>'DBP STOP cijfers'!CE12</f>
        <v>0</v>
      </c>
      <c r="CF29" s="11">
        <f>'DBP STOP cijfers'!CF12</f>
        <v>0</v>
      </c>
      <c r="CG29" s="11">
        <f>'DBP STOP cijfers'!CG12</f>
        <v>0</v>
      </c>
      <c r="CH29" s="11">
        <f>'DBP STOP cijfers'!CH12</f>
        <v>0</v>
      </c>
      <c r="CI29" s="11">
        <f>'DBP STOP cijfers'!CI12</f>
        <v>0</v>
      </c>
      <c r="CJ29" s="11">
        <f>'DBP STOP cijfers'!CJ12</f>
        <v>0</v>
      </c>
      <c r="CK29" s="11">
        <f>'DBP STOP cijfers'!CK12</f>
        <v>0</v>
      </c>
      <c r="CL29" s="49">
        <f>'DBP STOP cijfers'!CL12</f>
        <v>0</v>
      </c>
      <c r="CM29" s="15">
        <f>'DBP STOP cijfers'!CM12</f>
        <v>0</v>
      </c>
      <c r="CN29" s="11">
        <f>'DBP STOP cijfers'!CN12</f>
        <v>0</v>
      </c>
      <c r="CO29" s="11">
        <f>'DBP STOP cijfers'!CO12</f>
        <v>0</v>
      </c>
      <c r="CP29" s="11">
        <f>'DBP STOP cijfers'!CP12</f>
        <v>0</v>
      </c>
      <c r="CQ29" s="11">
        <f>'DBP STOP cijfers'!CQ12</f>
        <v>0</v>
      </c>
      <c r="CR29" s="11">
        <f>'DBP STOP cijfers'!CR12</f>
        <v>0</v>
      </c>
      <c r="CS29" s="11">
        <f>'DBP STOP cijfers'!CS12</f>
        <v>0</v>
      </c>
      <c r="CT29" s="11">
        <f>'DBP STOP cijfers'!CT12</f>
        <v>0</v>
      </c>
      <c r="CU29" s="11">
        <f>'DBP STOP cijfers'!CU12</f>
        <v>0</v>
      </c>
      <c r="CV29" s="11">
        <f>'DBP STOP cijfers'!CV12</f>
        <v>0</v>
      </c>
      <c r="CW29" s="11">
        <f>'DBP STOP cijfers'!CW12</f>
        <v>0</v>
      </c>
      <c r="CX29" s="11">
        <f>'DBP STOP cijfers'!CX12</f>
        <v>0</v>
      </c>
      <c r="CY29" s="26">
        <f>'DBP STOP cijfers'!CY12</f>
        <v>0</v>
      </c>
      <c r="CZ29" s="15">
        <f>'DBP STOP cijfers'!CZ12</f>
        <v>0</v>
      </c>
      <c r="DA29" s="11">
        <f>'DBP STOP cijfers'!DA12</f>
        <v>0</v>
      </c>
      <c r="DB29" s="11">
        <f>'DBP STOP cijfers'!DB12</f>
        <v>0</v>
      </c>
      <c r="DC29" s="11">
        <f>'DBP STOP cijfers'!DC12</f>
        <v>0</v>
      </c>
      <c r="DD29" s="11">
        <f>'DBP STOP cijfers'!DD12</f>
        <v>0</v>
      </c>
      <c r="DE29" s="11">
        <f>'DBP STOP cijfers'!DE12</f>
        <v>0</v>
      </c>
      <c r="DF29" s="11">
        <f>'DBP STOP cijfers'!DF12</f>
        <v>0</v>
      </c>
      <c r="DG29" s="11">
        <f>'DBP STOP cijfers'!DG12</f>
        <v>0</v>
      </c>
      <c r="DH29" s="11">
        <f>'DBP STOP cijfers'!DH12</f>
        <v>0</v>
      </c>
      <c r="DI29" s="11">
        <f>'DBP STOP cijfers'!DI12</f>
        <v>0</v>
      </c>
      <c r="DJ29" s="11">
        <f>'DBP STOP cijfers'!DJ12</f>
        <v>0</v>
      </c>
      <c r="DK29" s="11">
        <f>'DBP STOP cijfers'!DK12</f>
        <v>0</v>
      </c>
      <c r="DL29" s="26">
        <f>'DBP STOP cijfers'!DL12</f>
        <v>0</v>
      </c>
    </row>
    <row r="30" spans="1:116" hidden="1">
      <c r="A30" s="47">
        <f>'DBP STOP cijfers'!A13</f>
        <v>0</v>
      </c>
      <c r="B30" s="49">
        <f>'DBP STOP cijfers'!B13</f>
        <v>0</v>
      </c>
      <c r="C30" s="4" t="str">
        <f>'DBP STOP cijfers'!C13</f>
        <v>Dierlijke Bijproducten</v>
      </c>
      <c r="D30" s="4" t="str">
        <f>'DBP STOP cijfers'!D13</f>
        <v>DBP niet retibueerbare werkzaamheden L&amp;N DG AGRO</v>
      </c>
      <c r="E30" s="4" t="str">
        <f>'DBP STOP cijfers'!E13</f>
        <v>Gebruik BV/MS</v>
      </c>
      <c r="F30" s="5" t="str">
        <f>'DBP STOP cijfers'!F13</f>
        <v>EZ AGRO</v>
      </c>
      <c r="G30" s="4" t="str">
        <f>'DBP STOP cijfers'!G13</f>
        <v>ja</v>
      </c>
      <c r="H30" s="15">
        <f>'DBP STOP cijfers'!H13</f>
        <v>160</v>
      </c>
      <c r="I30" s="11">
        <f>'DBP STOP cijfers'!I13</f>
        <v>0</v>
      </c>
      <c r="J30" s="11">
        <f>'DBP STOP cijfers'!J13</f>
        <v>0</v>
      </c>
      <c r="K30" s="11">
        <f>'DBP STOP cijfers'!K13</f>
        <v>0</v>
      </c>
      <c r="L30" s="11">
        <f>'DBP STOP cijfers'!L13</f>
        <v>0</v>
      </c>
      <c r="M30" s="11">
        <f>'DBP STOP cijfers'!M13</f>
        <v>0</v>
      </c>
      <c r="N30" s="11">
        <f>'DBP STOP cijfers'!N13</f>
        <v>0</v>
      </c>
      <c r="O30" s="11">
        <f>'DBP STOP cijfers'!O13</f>
        <v>0</v>
      </c>
      <c r="P30" s="11">
        <f>'DBP STOP cijfers'!P13</f>
        <v>0</v>
      </c>
      <c r="Q30" s="26">
        <f>'DBP STOP cijfers'!Q13</f>
        <v>160</v>
      </c>
      <c r="R30" s="15">
        <f>'DBP STOP cijfers'!R13</f>
        <v>0</v>
      </c>
      <c r="S30" s="11">
        <f>'DBP STOP cijfers'!S13</f>
        <v>100</v>
      </c>
      <c r="T30" s="11">
        <f>'DBP STOP cijfers'!T13</f>
        <v>60</v>
      </c>
      <c r="U30" s="11">
        <f>'DBP STOP cijfers'!U13</f>
        <v>0</v>
      </c>
      <c r="V30" s="11">
        <f>'DBP STOP cijfers'!V13</f>
        <v>0</v>
      </c>
      <c r="W30" s="11">
        <f>'DBP STOP cijfers'!W13</f>
        <v>0</v>
      </c>
      <c r="X30" s="11">
        <f>'DBP STOP cijfers'!X13</f>
        <v>0</v>
      </c>
      <c r="Y30" s="11">
        <f>'DBP STOP cijfers'!Y13</f>
        <v>0</v>
      </c>
      <c r="Z30" s="49">
        <f>'DBP STOP cijfers'!Z13</f>
        <v>160</v>
      </c>
      <c r="AA30" s="11">
        <f>'DBP STOP cijfers'!AA13</f>
        <v>60</v>
      </c>
      <c r="AB30" s="11">
        <f>'DBP STOP cijfers'!AB13</f>
        <v>0</v>
      </c>
      <c r="AC30" s="11">
        <f>'DBP STOP cijfers'!AC13</f>
        <v>0</v>
      </c>
      <c r="AD30" s="11">
        <f>'DBP STOP cijfers'!AD13</f>
        <v>0</v>
      </c>
      <c r="AE30" s="11">
        <f>'DBP STOP cijfers'!AE13</f>
        <v>0</v>
      </c>
      <c r="AF30" s="11">
        <f>'DBP STOP cijfers'!AF13</f>
        <v>0</v>
      </c>
      <c r="AG30" s="49">
        <f>'DBP STOP cijfers'!AG13</f>
        <v>0</v>
      </c>
      <c r="AH30" s="11">
        <f>'DBP STOP cijfers'!AH13</f>
        <v>0</v>
      </c>
      <c r="AI30" s="11">
        <f>'DBP STOP cijfers'!AI13</f>
        <v>0</v>
      </c>
      <c r="AJ30" s="11">
        <f>'DBP STOP cijfers'!AJ13</f>
        <v>60</v>
      </c>
      <c r="AK30" s="11">
        <f>'DBP STOP cijfers'!AK13</f>
        <v>0</v>
      </c>
      <c r="AL30" s="49">
        <f>'DBP STOP cijfers'!AL13</f>
        <v>0</v>
      </c>
      <c r="AM30" s="11">
        <f>'DBP STOP cijfers'!AM13</f>
        <v>0</v>
      </c>
      <c r="AN30" s="11">
        <f>'DBP STOP cijfers'!AN13</f>
        <v>0</v>
      </c>
      <c r="AO30" s="11">
        <f>'DBP STOP cijfers'!AO13</f>
        <v>0</v>
      </c>
      <c r="AP30" s="11">
        <f>'DBP STOP cijfers'!AP13</f>
        <v>0</v>
      </c>
      <c r="AQ30" s="11">
        <f>'DBP STOP cijfers'!AQ13</f>
        <v>0</v>
      </c>
      <c r="AR30" s="49">
        <f>'DBP STOP cijfers'!AR13</f>
        <v>0</v>
      </c>
      <c r="AS30" s="11">
        <f>'DBP STOP cijfers'!AS13</f>
        <v>0</v>
      </c>
      <c r="AT30" s="11">
        <f>'DBP STOP cijfers'!AT13</f>
        <v>0</v>
      </c>
      <c r="AU30" s="11">
        <f>'DBP STOP cijfers'!AU13</f>
        <v>0</v>
      </c>
      <c r="AV30" s="11">
        <f>'DBP STOP cijfers'!AV13</f>
        <v>0</v>
      </c>
      <c r="AW30" s="11">
        <f>'DBP STOP cijfers'!AW13</f>
        <v>0</v>
      </c>
      <c r="AX30" s="11">
        <f>'DBP STOP cijfers'!AX13</f>
        <v>0</v>
      </c>
      <c r="AY30" s="11">
        <f>'DBP STOP cijfers'!AY13</f>
        <v>0</v>
      </c>
      <c r="AZ30" s="11">
        <f>'DBP STOP cijfers'!AZ13</f>
        <v>0</v>
      </c>
      <c r="BA30" s="11">
        <f>'DBP STOP cijfers'!BA13</f>
        <v>0</v>
      </c>
      <c r="BB30" s="11">
        <f>'DBP STOP cijfers'!BB13</f>
        <v>0</v>
      </c>
      <c r="BC30" s="49">
        <f>'DBP STOP cijfers'!BC13</f>
        <v>0</v>
      </c>
      <c r="BD30" s="11">
        <f>'DBP STOP cijfers'!BD13</f>
        <v>0</v>
      </c>
      <c r="BE30" s="11">
        <f>'DBP STOP cijfers'!BE13</f>
        <v>0</v>
      </c>
      <c r="BF30" s="11">
        <f>'DBP STOP cijfers'!BF13</f>
        <v>0</v>
      </c>
      <c r="BG30" s="11">
        <f>'DBP STOP cijfers'!BG13</f>
        <v>0</v>
      </c>
      <c r="BH30" s="11">
        <f>'DBP STOP cijfers'!BH13</f>
        <v>0</v>
      </c>
      <c r="BI30" s="11">
        <f>'DBP STOP cijfers'!BI13</f>
        <v>0</v>
      </c>
      <c r="BJ30" s="11">
        <f>'DBP STOP cijfers'!BJ13</f>
        <v>0</v>
      </c>
      <c r="BK30" s="49">
        <f>'DBP STOP cijfers'!BK13</f>
        <v>0</v>
      </c>
      <c r="BL30" s="11">
        <f>'DBP STOP cijfers'!BL13</f>
        <v>0</v>
      </c>
      <c r="BM30" s="11">
        <f>'DBP STOP cijfers'!BM13</f>
        <v>0</v>
      </c>
      <c r="BN30" s="11">
        <f>'DBP STOP cijfers'!BN13</f>
        <v>0</v>
      </c>
      <c r="BO30" s="11">
        <f>'DBP STOP cijfers'!BO13</f>
        <v>0</v>
      </c>
      <c r="BP30" s="11">
        <f>'DBP STOP cijfers'!BP13</f>
        <v>0</v>
      </c>
      <c r="BQ30" s="49">
        <f>'DBP STOP cijfers'!BQ13</f>
        <v>0</v>
      </c>
      <c r="BR30" s="11">
        <f>'DBP STOP cijfers'!BR13</f>
        <v>0</v>
      </c>
      <c r="BS30" s="11">
        <f>'DBP STOP cijfers'!BS13</f>
        <v>0</v>
      </c>
      <c r="BT30" s="11">
        <f>'DBP STOP cijfers'!BT13</f>
        <v>0</v>
      </c>
      <c r="BU30" s="11">
        <f>'DBP STOP cijfers'!BU13</f>
        <v>0</v>
      </c>
      <c r="BV30" s="11">
        <f>'DBP STOP cijfers'!BV13</f>
        <v>0</v>
      </c>
      <c r="BW30" s="11">
        <f>'DBP STOP cijfers'!BW13</f>
        <v>0</v>
      </c>
      <c r="BX30" s="47">
        <f>'DBP STOP cijfers'!BX13</f>
        <v>0</v>
      </c>
      <c r="BY30" s="49">
        <f>'DBP STOP cijfers'!BY13</f>
        <v>60</v>
      </c>
      <c r="BZ30" s="11">
        <f>'DBP STOP cijfers'!BZ13</f>
        <v>0</v>
      </c>
      <c r="CA30" s="11">
        <f>'DBP STOP cijfers'!CA13</f>
        <v>0</v>
      </c>
      <c r="CB30" s="11">
        <f>'DBP STOP cijfers'!CB13</f>
        <v>0</v>
      </c>
      <c r="CC30" s="11">
        <f>'DBP STOP cijfers'!CC13</f>
        <v>0</v>
      </c>
      <c r="CD30" s="11">
        <f>'DBP STOP cijfers'!CD13</f>
        <v>0</v>
      </c>
      <c r="CE30" s="11">
        <f>'DBP STOP cijfers'!CE13</f>
        <v>0</v>
      </c>
      <c r="CF30" s="11">
        <f>'DBP STOP cijfers'!CF13</f>
        <v>0</v>
      </c>
      <c r="CG30" s="11">
        <f>'DBP STOP cijfers'!CG13</f>
        <v>0</v>
      </c>
      <c r="CH30" s="11">
        <f>'DBP STOP cijfers'!CH13</f>
        <v>0</v>
      </c>
      <c r="CI30" s="11">
        <f>'DBP STOP cijfers'!CI13</f>
        <v>0</v>
      </c>
      <c r="CJ30" s="11">
        <f>'DBP STOP cijfers'!CJ13</f>
        <v>0</v>
      </c>
      <c r="CK30" s="11">
        <f>'DBP STOP cijfers'!CK13</f>
        <v>0</v>
      </c>
      <c r="CL30" s="49">
        <f>'DBP STOP cijfers'!CL13</f>
        <v>0</v>
      </c>
      <c r="CM30" s="15">
        <f>'DBP STOP cijfers'!CM13</f>
        <v>0</v>
      </c>
      <c r="CN30" s="11">
        <f>'DBP STOP cijfers'!CN13</f>
        <v>0</v>
      </c>
      <c r="CO30" s="11">
        <f>'DBP STOP cijfers'!CO13</f>
        <v>0</v>
      </c>
      <c r="CP30" s="11">
        <f>'DBP STOP cijfers'!CP13</f>
        <v>0</v>
      </c>
      <c r="CQ30" s="11">
        <f>'DBP STOP cijfers'!CQ13</f>
        <v>0</v>
      </c>
      <c r="CR30" s="11">
        <f>'DBP STOP cijfers'!CR13</f>
        <v>0</v>
      </c>
      <c r="CS30" s="11">
        <f>'DBP STOP cijfers'!CS13</f>
        <v>0</v>
      </c>
      <c r="CT30" s="11">
        <f>'DBP STOP cijfers'!CT13</f>
        <v>0</v>
      </c>
      <c r="CU30" s="11">
        <f>'DBP STOP cijfers'!CU13</f>
        <v>0</v>
      </c>
      <c r="CV30" s="11">
        <f>'DBP STOP cijfers'!CV13</f>
        <v>0</v>
      </c>
      <c r="CW30" s="11">
        <f>'DBP STOP cijfers'!CW13</f>
        <v>0</v>
      </c>
      <c r="CX30" s="11">
        <f>'DBP STOP cijfers'!CX13</f>
        <v>0</v>
      </c>
      <c r="CY30" s="26">
        <f>'DBP STOP cijfers'!CY13</f>
        <v>0</v>
      </c>
      <c r="CZ30" s="15">
        <f>'DBP STOP cijfers'!CZ13</f>
        <v>0</v>
      </c>
      <c r="DA30" s="11">
        <f>'DBP STOP cijfers'!DA13</f>
        <v>0</v>
      </c>
      <c r="DB30" s="11">
        <f>'DBP STOP cijfers'!DB13</f>
        <v>0</v>
      </c>
      <c r="DC30" s="11">
        <f>'DBP STOP cijfers'!DC13</f>
        <v>0</v>
      </c>
      <c r="DD30" s="11">
        <f>'DBP STOP cijfers'!DD13</f>
        <v>0</v>
      </c>
      <c r="DE30" s="11">
        <f>'DBP STOP cijfers'!DE13</f>
        <v>0</v>
      </c>
      <c r="DF30" s="11">
        <f>'DBP STOP cijfers'!DF13</f>
        <v>0</v>
      </c>
      <c r="DG30" s="11">
        <f>'DBP STOP cijfers'!DG13</f>
        <v>0</v>
      </c>
      <c r="DH30" s="11">
        <f>'DBP STOP cijfers'!DH13</f>
        <v>0</v>
      </c>
      <c r="DI30" s="11">
        <f>'DBP STOP cijfers'!DI13</f>
        <v>0</v>
      </c>
      <c r="DJ30" s="11">
        <f>'DBP STOP cijfers'!DJ13</f>
        <v>0</v>
      </c>
      <c r="DK30" s="11">
        <f>'DBP STOP cijfers'!DK13</f>
        <v>0</v>
      </c>
      <c r="DL30" s="26">
        <f>'DBP STOP cijfers'!DL13</f>
        <v>0</v>
      </c>
    </row>
    <row r="31" spans="1:116" hidden="1">
      <c r="A31" s="47" t="str">
        <f>'DBP STOP cijfers'!A15</f>
        <v>nieuw wp</v>
      </c>
      <c r="B31" s="49" t="str">
        <f>'DBP STOP cijfers'!B15</f>
        <v>JANT</v>
      </c>
      <c r="C31" s="4" t="str">
        <f>'DBP STOP cijfers'!C15</f>
        <v>Dierlijke Bijproducten</v>
      </c>
      <c r="D31" s="4" t="str">
        <f>'DBP STOP cijfers'!D15</f>
        <v>DBP niet retribueerbare werkzaamheden C&amp;V DG AGRO</v>
      </c>
      <c r="E31" s="4" t="str">
        <f>'DBP STOP cijfers'!E15</f>
        <v>Oorsprongbedrijven vis</v>
      </c>
      <c r="F31" s="5" t="str">
        <f>'DBP STOP cijfers'!F15</f>
        <v>EZ AGRO</v>
      </c>
      <c r="G31" s="4" t="str">
        <f>'DBP STOP cijfers'!G15</f>
        <v>ja</v>
      </c>
      <c r="H31" s="15">
        <f>'DBP STOP cijfers'!H15</f>
        <v>540</v>
      </c>
      <c r="I31" s="11">
        <f>'DBP STOP cijfers'!I15</f>
        <v>0</v>
      </c>
      <c r="J31" s="11">
        <f>'DBP STOP cijfers'!J15</f>
        <v>0</v>
      </c>
      <c r="K31" s="11">
        <f>'DBP STOP cijfers'!K15</f>
        <v>0</v>
      </c>
      <c r="L31" s="11">
        <f>'DBP STOP cijfers'!L15</f>
        <v>0</v>
      </c>
      <c r="M31" s="11">
        <f>'DBP STOP cijfers'!M15</f>
        <v>0</v>
      </c>
      <c r="N31" s="11">
        <f>'DBP STOP cijfers'!N15</f>
        <v>0</v>
      </c>
      <c r="O31" s="11">
        <f>'DBP STOP cijfers'!O15</f>
        <v>0</v>
      </c>
      <c r="P31" s="11">
        <f>'DBP STOP cijfers'!P15</f>
        <v>0</v>
      </c>
      <c r="Q31" s="26">
        <f>'DBP STOP cijfers'!Q15</f>
        <v>540</v>
      </c>
      <c r="R31" s="15">
        <f>'DBP STOP cijfers'!R15</f>
        <v>0</v>
      </c>
      <c r="S31" s="11">
        <f>'DBP STOP cijfers'!S15</f>
        <v>0</v>
      </c>
      <c r="T31" s="11">
        <f>'DBP STOP cijfers'!T15</f>
        <v>540</v>
      </c>
      <c r="U31" s="11">
        <f>'DBP STOP cijfers'!U15</f>
        <v>0</v>
      </c>
      <c r="V31" s="11">
        <f>'DBP STOP cijfers'!V15</f>
        <v>0</v>
      </c>
      <c r="W31" s="11">
        <f>'DBP STOP cijfers'!W15</f>
        <v>0</v>
      </c>
      <c r="X31" s="11">
        <f>'DBP STOP cijfers'!X15</f>
        <v>0</v>
      </c>
      <c r="Y31" s="11">
        <f>'DBP STOP cijfers'!Y15</f>
        <v>0</v>
      </c>
      <c r="Z31" s="49">
        <f>'DBP STOP cijfers'!Z15</f>
        <v>540</v>
      </c>
      <c r="AA31" s="11">
        <f>'DBP STOP cijfers'!AA15</f>
        <v>40</v>
      </c>
      <c r="AB31" s="11">
        <f>'DBP STOP cijfers'!AB15</f>
        <v>0</v>
      </c>
      <c r="AC31" s="11">
        <f>'DBP STOP cijfers'!AC15</f>
        <v>0</v>
      </c>
      <c r="AD31" s="11">
        <f>'DBP STOP cijfers'!AD15</f>
        <v>500</v>
      </c>
      <c r="AE31" s="11">
        <f>'DBP STOP cijfers'!AE15</f>
        <v>0</v>
      </c>
      <c r="AF31" s="11">
        <f>'DBP STOP cijfers'!AF15</f>
        <v>0</v>
      </c>
      <c r="AG31" s="49">
        <f>'DBP STOP cijfers'!AG15</f>
        <v>0</v>
      </c>
      <c r="AH31" s="11">
        <f>'DBP STOP cijfers'!AH15</f>
        <v>0</v>
      </c>
      <c r="AI31" s="11">
        <f>'DBP STOP cijfers'!AI15</f>
        <v>0</v>
      </c>
      <c r="AJ31" s="11">
        <f>'DBP STOP cijfers'!AJ15</f>
        <v>40</v>
      </c>
      <c r="AK31" s="11">
        <f>'DBP STOP cijfers'!AK15</f>
        <v>0</v>
      </c>
      <c r="AL31" s="49">
        <f>'DBP STOP cijfers'!AL15</f>
        <v>0</v>
      </c>
      <c r="AM31" s="11">
        <f>'DBP STOP cijfers'!AM15</f>
        <v>500</v>
      </c>
      <c r="AN31" s="11">
        <f>'DBP STOP cijfers'!AN15</f>
        <v>0</v>
      </c>
      <c r="AO31" s="11">
        <f>'DBP STOP cijfers'!AO15</f>
        <v>0</v>
      </c>
      <c r="AP31" s="11">
        <f>'DBP STOP cijfers'!AP15</f>
        <v>0</v>
      </c>
      <c r="AQ31" s="11">
        <f>'DBP STOP cijfers'!AQ15</f>
        <v>0</v>
      </c>
      <c r="AR31" s="49">
        <f>'DBP STOP cijfers'!AR15</f>
        <v>0</v>
      </c>
      <c r="AS31" s="11">
        <f>'DBP STOP cijfers'!AS15</f>
        <v>0</v>
      </c>
      <c r="AT31" s="11">
        <f>'DBP STOP cijfers'!AT15</f>
        <v>0</v>
      </c>
      <c r="AU31" s="11">
        <f>'DBP STOP cijfers'!AU15</f>
        <v>0</v>
      </c>
      <c r="AV31" s="11">
        <f>'DBP STOP cijfers'!AV15</f>
        <v>0</v>
      </c>
      <c r="AW31" s="11">
        <f>'DBP STOP cijfers'!AW15</f>
        <v>0</v>
      </c>
      <c r="AX31" s="11">
        <f>'DBP STOP cijfers'!AX15</f>
        <v>0</v>
      </c>
      <c r="AY31" s="11">
        <f>'DBP STOP cijfers'!AY15</f>
        <v>0</v>
      </c>
      <c r="AZ31" s="11">
        <f>'DBP STOP cijfers'!AZ15</f>
        <v>0</v>
      </c>
      <c r="BA31" s="11">
        <f>'DBP STOP cijfers'!BA15</f>
        <v>0</v>
      </c>
      <c r="BB31" s="11">
        <f>'DBP STOP cijfers'!BB15</f>
        <v>0</v>
      </c>
      <c r="BC31" s="49">
        <f>'DBP STOP cijfers'!BC15</f>
        <v>0</v>
      </c>
      <c r="BD31" s="11">
        <f>'DBP STOP cijfers'!BD15</f>
        <v>0</v>
      </c>
      <c r="BE31" s="11">
        <f>'DBP STOP cijfers'!BE15</f>
        <v>0</v>
      </c>
      <c r="BF31" s="11">
        <f>'DBP STOP cijfers'!BF15</f>
        <v>0</v>
      </c>
      <c r="BG31" s="11">
        <f>'DBP STOP cijfers'!BG15</f>
        <v>0</v>
      </c>
      <c r="BH31" s="11">
        <f>'DBP STOP cijfers'!BH15</f>
        <v>0</v>
      </c>
      <c r="BI31" s="11">
        <f>'DBP STOP cijfers'!BI15</f>
        <v>0</v>
      </c>
      <c r="BJ31" s="11">
        <f>'DBP STOP cijfers'!BJ15</f>
        <v>0</v>
      </c>
      <c r="BK31" s="49">
        <f>'DBP STOP cijfers'!BK15</f>
        <v>0</v>
      </c>
      <c r="BL31" s="11">
        <f>'DBP STOP cijfers'!BL15</f>
        <v>0</v>
      </c>
      <c r="BM31" s="11">
        <f>'DBP STOP cijfers'!BM15</f>
        <v>0</v>
      </c>
      <c r="BN31" s="11">
        <f>'DBP STOP cijfers'!BN15</f>
        <v>0</v>
      </c>
      <c r="BO31" s="11">
        <f>'DBP STOP cijfers'!BO15</f>
        <v>0</v>
      </c>
      <c r="BP31" s="11">
        <f>'DBP STOP cijfers'!BP15</f>
        <v>0</v>
      </c>
      <c r="BQ31" s="49">
        <f>'DBP STOP cijfers'!BQ15</f>
        <v>0</v>
      </c>
      <c r="BR31" s="11">
        <f>'DBP STOP cijfers'!BR15</f>
        <v>0</v>
      </c>
      <c r="BS31" s="11">
        <f>'DBP STOP cijfers'!BS15</f>
        <v>0</v>
      </c>
      <c r="BT31" s="11">
        <f>'DBP STOP cijfers'!BT15</f>
        <v>0</v>
      </c>
      <c r="BU31" s="11">
        <f>'DBP STOP cijfers'!BU15</f>
        <v>0</v>
      </c>
      <c r="BV31" s="11">
        <f>'DBP STOP cijfers'!BV15</f>
        <v>0</v>
      </c>
      <c r="BW31" s="11">
        <f>'DBP STOP cijfers'!BW15</f>
        <v>0</v>
      </c>
      <c r="BX31" s="47">
        <f>'DBP STOP cijfers'!BX15</f>
        <v>0</v>
      </c>
      <c r="BY31" s="49">
        <f>'DBP STOP cijfers'!BY15</f>
        <v>540</v>
      </c>
      <c r="BZ31" s="11">
        <f>'DBP STOP cijfers'!BZ15</f>
        <v>0</v>
      </c>
      <c r="CA31" s="11">
        <f>'DBP STOP cijfers'!CA15</f>
        <v>0</v>
      </c>
      <c r="CB31" s="11">
        <f>'DBP STOP cijfers'!CB15</f>
        <v>0</v>
      </c>
      <c r="CC31" s="11">
        <f>'DBP STOP cijfers'!CC15</f>
        <v>0</v>
      </c>
      <c r="CD31" s="11">
        <f>'DBP STOP cijfers'!CD15</f>
        <v>0</v>
      </c>
      <c r="CE31" s="11">
        <f>'DBP STOP cijfers'!CE15</f>
        <v>0</v>
      </c>
      <c r="CF31" s="11">
        <f>'DBP STOP cijfers'!CF15</f>
        <v>0</v>
      </c>
      <c r="CG31" s="11">
        <f>'DBP STOP cijfers'!CG15</f>
        <v>0</v>
      </c>
      <c r="CH31" s="11">
        <f>'DBP STOP cijfers'!CH15</f>
        <v>0</v>
      </c>
      <c r="CI31" s="11">
        <f>'DBP STOP cijfers'!CI15</f>
        <v>0</v>
      </c>
      <c r="CJ31" s="11">
        <f>'DBP STOP cijfers'!CJ15</f>
        <v>0</v>
      </c>
      <c r="CK31" s="11">
        <f>'DBP STOP cijfers'!CK15</f>
        <v>0</v>
      </c>
      <c r="CL31" s="49">
        <f>'DBP STOP cijfers'!CL15</f>
        <v>0</v>
      </c>
      <c r="CM31" s="15">
        <f>'DBP STOP cijfers'!CM15</f>
        <v>0</v>
      </c>
      <c r="CN31" s="11">
        <f>'DBP STOP cijfers'!CN15</f>
        <v>0</v>
      </c>
      <c r="CO31" s="11">
        <f>'DBP STOP cijfers'!CO15</f>
        <v>0</v>
      </c>
      <c r="CP31" s="11">
        <f>'DBP STOP cijfers'!CP15</f>
        <v>0</v>
      </c>
      <c r="CQ31" s="11">
        <f>'DBP STOP cijfers'!CQ15</f>
        <v>0</v>
      </c>
      <c r="CR31" s="11">
        <f>'DBP STOP cijfers'!CR15</f>
        <v>0</v>
      </c>
      <c r="CS31" s="11">
        <f>'DBP STOP cijfers'!CS15</f>
        <v>0</v>
      </c>
      <c r="CT31" s="11">
        <f>'DBP STOP cijfers'!CT15</f>
        <v>0</v>
      </c>
      <c r="CU31" s="11">
        <f>'DBP STOP cijfers'!CU15</f>
        <v>0</v>
      </c>
      <c r="CV31" s="11">
        <f>'DBP STOP cijfers'!CV15</f>
        <v>0</v>
      </c>
      <c r="CW31" s="11">
        <f>'DBP STOP cijfers'!CW15</f>
        <v>0</v>
      </c>
      <c r="CX31" s="11">
        <f>'DBP STOP cijfers'!CX15</f>
        <v>0</v>
      </c>
      <c r="CY31" s="26">
        <f>'DBP STOP cijfers'!CY15</f>
        <v>0</v>
      </c>
      <c r="CZ31" s="15">
        <f>'DBP STOP cijfers'!CZ15</f>
        <v>0</v>
      </c>
      <c r="DA31" s="11">
        <f>'DBP STOP cijfers'!DA15</f>
        <v>0</v>
      </c>
      <c r="DB31" s="11">
        <f>'DBP STOP cijfers'!DB15</f>
        <v>0</v>
      </c>
      <c r="DC31" s="11">
        <f>'DBP STOP cijfers'!DC15</f>
        <v>0</v>
      </c>
      <c r="DD31" s="11">
        <f>'DBP STOP cijfers'!DD15</f>
        <v>0</v>
      </c>
      <c r="DE31" s="11">
        <f>'DBP STOP cijfers'!DE15</f>
        <v>0</v>
      </c>
      <c r="DF31" s="11">
        <f>'DBP STOP cijfers'!DF15</f>
        <v>0</v>
      </c>
      <c r="DG31" s="11">
        <f>'DBP STOP cijfers'!DG15</f>
        <v>0</v>
      </c>
      <c r="DH31" s="11">
        <f>'DBP STOP cijfers'!DH15</f>
        <v>0</v>
      </c>
      <c r="DI31" s="11">
        <f>'DBP STOP cijfers'!DI15</f>
        <v>0</v>
      </c>
      <c r="DJ31" s="11">
        <f>'DBP STOP cijfers'!DJ15</f>
        <v>0</v>
      </c>
      <c r="DK31" s="11">
        <f>'DBP STOP cijfers'!DK15</f>
        <v>0</v>
      </c>
      <c r="DL31" s="26">
        <f>'DBP STOP cijfers'!DL15</f>
        <v>0</v>
      </c>
    </row>
    <row r="32" spans="1:116" hidden="1">
      <c r="A32" s="47">
        <f>'DBP STOP cijfers'!A16</f>
        <v>0</v>
      </c>
      <c r="B32" s="49" t="str">
        <f>'DBP STOP cijfers'!B16</f>
        <v>JANT</v>
      </c>
      <c r="C32" s="4" t="str">
        <f>'DBP STOP cijfers'!C16</f>
        <v>Dierlijke Bijproducten</v>
      </c>
      <c r="D32" s="4" t="str">
        <f>'DBP STOP cijfers'!D16</f>
        <v>DBP niet retribueerbare werkzaamheden C&amp;V DG AGRO</v>
      </c>
      <c r="E32" s="4" t="str">
        <f>'DBP STOP cijfers'!E16</f>
        <v>Oorsprongbedrijven IP</v>
      </c>
      <c r="F32" s="5" t="str">
        <f>'DBP STOP cijfers'!F16</f>
        <v>EZ AGRO</v>
      </c>
      <c r="G32" s="4" t="str">
        <f>'DBP STOP cijfers'!G16</f>
        <v>ja</v>
      </c>
      <c r="H32" s="15">
        <f>'DBP STOP cijfers'!H16</f>
        <v>400</v>
      </c>
      <c r="I32" s="11">
        <f>'DBP STOP cijfers'!I16</f>
        <v>0</v>
      </c>
      <c r="J32" s="11">
        <f>'DBP STOP cijfers'!J16</f>
        <v>0</v>
      </c>
      <c r="K32" s="11">
        <f>'DBP STOP cijfers'!K16</f>
        <v>0</v>
      </c>
      <c r="L32" s="11">
        <f>'DBP STOP cijfers'!L16</f>
        <v>0</v>
      </c>
      <c r="M32" s="11">
        <f>'DBP STOP cijfers'!M16</f>
        <v>0</v>
      </c>
      <c r="N32" s="11">
        <f>'DBP STOP cijfers'!N16</f>
        <v>0</v>
      </c>
      <c r="O32" s="11">
        <f>'DBP STOP cijfers'!O16</f>
        <v>0</v>
      </c>
      <c r="P32" s="11">
        <f>'DBP STOP cijfers'!P16</f>
        <v>0</v>
      </c>
      <c r="Q32" s="26">
        <f>'DBP STOP cijfers'!Q16</f>
        <v>400</v>
      </c>
      <c r="R32" s="15">
        <f>'DBP STOP cijfers'!R16</f>
        <v>0</v>
      </c>
      <c r="S32" s="11">
        <f>'DBP STOP cijfers'!S16</f>
        <v>0</v>
      </c>
      <c r="T32" s="11">
        <f>'DBP STOP cijfers'!T16</f>
        <v>400</v>
      </c>
      <c r="U32" s="11">
        <f>'DBP STOP cijfers'!U16</f>
        <v>0</v>
      </c>
      <c r="V32" s="11">
        <f>'DBP STOP cijfers'!V16</f>
        <v>0</v>
      </c>
      <c r="W32" s="11">
        <f>'DBP STOP cijfers'!W16</f>
        <v>0</v>
      </c>
      <c r="X32" s="11">
        <f>'DBP STOP cijfers'!X16</f>
        <v>0</v>
      </c>
      <c r="Y32" s="11">
        <f>'DBP STOP cijfers'!Y16</f>
        <v>0</v>
      </c>
      <c r="Z32" s="49">
        <f>'DBP STOP cijfers'!Z16</f>
        <v>400</v>
      </c>
      <c r="AA32" s="11">
        <f>'DBP STOP cijfers'!AA16</f>
        <v>40</v>
      </c>
      <c r="AB32" s="11">
        <f>'DBP STOP cijfers'!AB16</f>
        <v>0</v>
      </c>
      <c r="AC32" s="11">
        <f>'DBP STOP cijfers'!AC16</f>
        <v>360</v>
      </c>
      <c r="AD32" s="11">
        <f>'DBP STOP cijfers'!AD16</f>
        <v>0</v>
      </c>
      <c r="AE32" s="11">
        <f>'DBP STOP cijfers'!AE16</f>
        <v>0</v>
      </c>
      <c r="AF32" s="11">
        <f>'DBP STOP cijfers'!AF16</f>
        <v>0</v>
      </c>
      <c r="AG32" s="49">
        <f>'DBP STOP cijfers'!AG16</f>
        <v>0</v>
      </c>
      <c r="AH32" s="11">
        <f>'DBP STOP cijfers'!AH16</f>
        <v>0</v>
      </c>
      <c r="AI32" s="11">
        <f>'DBP STOP cijfers'!AI16</f>
        <v>0</v>
      </c>
      <c r="AJ32" s="11">
        <f>'DBP STOP cijfers'!AJ16</f>
        <v>40</v>
      </c>
      <c r="AK32" s="11">
        <f>'DBP STOP cijfers'!AK16</f>
        <v>0</v>
      </c>
      <c r="AL32" s="49">
        <f>'DBP STOP cijfers'!AL16</f>
        <v>0</v>
      </c>
      <c r="AM32" s="11">
        <f>'DBP STOP cijfers'!AM16</f>
        <v>0</v>
      </c>
      <c r="AN32" s="11">
        <f>'DBP STOP cijfers'!AN16</f>
        <v>0</v>
      </c>
      <c r="AO32" s="11">
        <f>'DBP STOP cijfers'!AO16</f>
        <v>0</v>
      </c>
      <c r="AP32" s="11">
        <f>'DBP STOP cijfers'!AP16</f>
        <v>0</v>
      </c>
      <c r="AQ32" s="11">
        <f>'DBP STOP cijfers'!AQ16</f>
        <v>0</v>
      </c>
      <c r="AR32" s="49">
        <f>'DBP STOP cijfers'!AR16</f>
        <v>0</v>
      </c>
      <c r="AS32" s="11">
        <f>'DBP STOP cijfers'!AS16</f>
        <v>0</v>
      </c>
      <c r="AT32" s="11">
        <f>'DBP STOP cijfers'!AT16</f>
        <v>0</v>
      </c>
      <c r="AU32" s="11">
        <f>'DBP STOP cijfers'!AU16</f>
        <v>0</v>
      </c>
      <c r="AV32" s="11">
        <f>'DBP STOP cijfers'!AV16</f>
        <v>0</v>
      </c>
      <c r="AW32" s="11">
        <f>'DBP STOP cijfers'!AW16</f>
        <v>0</v>
      </c>
      <c r="AX32" s="11">
        <f>'DBP STOP cijfers'!AX16</f>
        <v>0</v>
      </c>
      <c r="AY32" s="11">
        <f>'DBP STOP cijfers'!AY16</f>
        <v>0</v>
      </c>
      <c r="AZ32" s="11">
        <f>'DBP STOP cijfers'!AZ16</f>
        <v>0</v>
      </c>
      <c r="BA32" s="11">
        <f>'DBP STOP cijfers'!BA16</f>
        <v>0</v>
      </c>
      <c r="BB32" s="11">
        <f>'DBP STOP cijfers'!BB16</f>
        <v>0</v>
      </c>
      <c r="BC32" s="49">
        <f>'DBP STOP cijfers'!BC16</f>
        <v>0</v>
      </c>
      <c r="BD32" s="11">
        <f>'DBP STOP cijfers'!BD16</f>
        <v>0</v>
      </c>
      <c r="BE32" s="11">
        <f>'DBP STOP cijfers'!BE16</f>
        <v>0</v>
      </c>
      <c r="BF32" s="11">
        <f>'DBP STOP cijfers'!BF16</f>
        <v>0</v>
      </c>
      <c r="BG32" s="11">
        <f>'DBP STOP cijfers'!BG16</f>
        <v>0</v>
      </c>
      <c r="BH32" s="11">
        <f>'DBP STOP cijfers'!BH16</f>
        <v>0</v>
      </c>
      <c r="BI32" s="11">
        <f>'DBP STOP cijfers'!BI16</f>
        <v>0</v>
      </c>
      <c r="BJ32" s="11">
        <f>'DBP STOP cijfers'!BJ16</f>
        <v>0</v>
      </c>
      <c r="BK32" s="49">
        <f>'DBP STOP cijfers'!BK16</f>
        <v>0</v>
      </c>
      <c r="BL32" s="11">
        <f>'DBP STOP cijfers'!BL16</f>
        <v>0</v>
      </c>
      <c r="BM32" s="11">
        <f>'DBP STOP cijfers'!BM16</f>
        <v>0</v>
      </c>
      <c r="BN32" s="11">
        <f>'DBP STOP cijfers'!BN16</f>
        <v>0</v>
      </c>
      <c r="BO32" s="11">
        <f>'DBP STOP cijfers'!BO16</f>
        <v>0</v>
      </c>
      <c r="BP32" s="11">
        <f>'DBP STOP cijfers'!BP16</f>
        <v>0</v>
      </c>
      <c r="BQ32" s="49">
        <f>'DBP STOP cijfers'!BQ16</f>
        <v>0</v>
      </c>
      <c r="BR32" s="11">
        <f>'DBP STOP cijfers'!BR16</f>
        <v>208.79999999999998</v>
      </c>
      <c r="BS32" s="11">
        <f>'DBP STOP cijfers'!BS16</f>
        <v>151.19999999999999</v>
      </c>
      <c r="BT32" s="11">
        <f>'DBP STOP cijfers'!BT16</f>
        <v>0</v>
      </c>
      <c r="BU32" s="11">
        <f>'DBP STOP cijfers'!BU16</f>
        <v>0</v>
      </c>
      <c r="BV32" s="11">
        <f>'DBP STOP cijfers'!BV16</f>
        <v>0</v>
      </c>
      <c r="BW32" s="11">
        <f>'DBP STOP cijfers'!BW16</f>
        <v>0</v>
      </c>
      <c r="BX32" s="47">
        <f>'DBP STOP cijfers'!BX16</f>
        <v>0</v>
      </c>
      <c r="BY32" s="49">
        <f>'DBP STOP cijfers'!BY16</f>
        <v>400</v>
      </c>
      <c r="BZ32" s="11">
        <f>'DBP STOP cijfers'!BZ16</f>
        <v>0</v>
      </c>
      <c r="CA32" s="11">
        <f>'DBP STOP cijfers'!CA16</f>
        <v>0</v>
      </c>
      <c r="CB32" s="11">
        <f>'DBP STOP cijfers'!CB16</f>
        <v>0</v>
      </c>
      <c r="CC32" s="11">
        <f>'DBP STOP cijfers'!CC16</f>
        <v>0</v>
      </c>
      <c r="CD32" s="11">
        <f>'DBP STOP cijfers'!CD16</f>
        <v>0</v>
      </c>
      <c r="CE32" s="11">
        <f>'DBP STOP cijfers'!CE16</f>
        <v>0</v>
      </c>
      <c r="CF32" s="11">
        <f>'DBP STOP cijfers'!CF16</f>
        <v>0</v>
      </c>
      <c r="CG32" s="11">
        <f>'DBP STOP cijfers'!CG16</f>
        <v>0</v>
      </c>
      <c r="CH32" s="11">
        <f>'DBP STOP cijfers'!CH16</f>
        <v>0</v>
      </c>
      <c r="CI32" s="11">
        <f>'DBP STOP cijfers'!CI16</f>
        <v>0</v>
      </c>
      <c r="CJ32" s="11">
        <f>'DBP STOP cijfers'!CJ16</f>
        <v>0</v>
      </c>
      <c r="CK32" s="11">
        <f>'DBP STOP cijfers'!CK16</f>
        <v>0</v>
      </c>
      <c r="CL32" s="49">
        <f>'DBP STOP cijfers'!CL16</f>
        <v>0</v>
      </c>
      <c r="CM32" s="15">
        <f>'DBP STOP cijfers'!CM16</f>
        <v>0</v>
      </c>
      <c r="CN32" s="11">
        <f>'DBP STOP cijfers'!CN16</f>
        <v>0</v>
      </c>
      <c r="CO32" s="11">
        <f>'DBP STOP cijfers'!CO16</f>
        <v>0</v>
      </c>
      <c r="CP32" s="11">
        <f>'DBP STOP cijfers'!CP16</f>
        <v>0</v>
      </c>
      <c r="CQ32" s="11">
        <f>'DBP STOP cijfers'!CQ16</f>
        <v>0</v>
      </c>
      <c r="CR32" s="11">
        <f>'DBP STOP cijfers'!CR16</f>
        <v>0</v>
      </c>
      <c r="CS32" s="11">
        <f>'DBP STOP cijfers'!CS16</f>
        <v>0</v>
      </c>
      <c r="CT32" s="11">
        <f>'DBP STOP cijfers'!CT16</f>
        <v>0</v>
      </c>
      <c r="CU32" s="11">
        <f>'DBP STOP cijfers'!CU16</f>
        <v>0</v>
      </c>
      <c r="CV32" s="11">
        <f>'DBP STOP cijfers'!CV16</f>
        <v>0</v>
      </c>
      <c r="CW32" s="11">
        <f>'DBP STOP cijfers'!CW16</f>
        <v>0</v>
      </c>
      <c r="CX32" s="11">
        <f>'DBP STOP cijfers'!CX16</f>
        <v>0</v>
      </c>
      <c r="CY32" s="26">
        <f>'DBP STOP cijfers'!CY16</f>
        <v>0</v>
      </c>
      <c r="CZ32" s="15">
        <f>'DBP STOP cijfers'!CZ16</f>
        <v>0</v>
      </c>
      <c r="DA32" s="11">
        <f>'DBP STOP cijfers'!DA16</f>
        <v>0</v>
      </c>
      <c r="DB32" s="11">
        <f>'DBP STOP cijfers'!DB16</f>
        <v>0</v>
      </c>
      <c r="DC32" s="11">
        <f>'DBP STOP cijfers'!DC16</f>
        <v>0</v>
      </c>
      <c r="DD32" s="11">
        <f>'DBP STOP cijfers'!DD16</f>
        <v>0</v>
      </c>
      <c r="DE32" s="11">
        <f>'DBP STOP cijfers'!DE16</f>
        <v>0</v>
      </c>
      <c r="DF32" s="11">
        <f>'DBP STOP cijfers'!DF16</f>
        <v>0</v>
      </c>
      <c r="DG32" s="11">
        <f>'DBP STOP cijfers'!DG16</f>
        <v>0</v>
      </c>
      <c r="DH32" s="11">
        <f>'DBP STOP cijfers'!DH16</f>
        <v>0</v>
      </c>
      <c r="DI32" s="11">
        <f>'DBP STOP cijfers'!DI16</f>
        <v>0</v>
      </c>
      <c r="DJ32" s="11">
        <f>'DBP STOP cijfers'!DJ16</f>
        <v>0</v>
      </c>
      <c r="DK32" s="11">
        <f>'DBP STOP cijfers'!DK16</f>
        <v>0</v>
      </c>
      <c r="DL32" s="26">
        <f>'DBP STOP cijfers'!DL16</f>
        <v>0</v>
      </c>
    </row>
    <row r="33" spans="1:116" hidden="1">
      <c r="A33" s="47">
        <f>'DBP STOP cijfers'!A17</f>
        <v>0</v>
      </c>
      <c r="B33" s="49" t="str">
        <f>'DBP STOP cijfers'!B17</f>
        <v>JANT/JANL</v>
      </c>
      <c r="C33" s="4" t="str">
        <f>'DBP STOP cijfers'!C17</f>
        <v>Dierlijke Bijproducten</v>
      </c>
      <c r="D33" s="4" t="str">
        <f>'DBP STOP cijfers'!D17</f>
        <v>DBP niet retribueerbare werkzaamheden C&amp;V DG AGRO</v>
      </c>
      <c r="E33" s="4" t="str">
        <f>'DBP STOP cijfers'!E17</f>
        <v>Oorsprongbedrijven H&amp;R</v>
      </c>
      <c r="F33" s="5" t="str">
        <f>'DBP STOP cijfers'!F17</f>
        <v>EZ AGRO</v>
      </c>
      <c r="G33" s="4" t="str">
        <f>'DBP STOP cijfers'!G17</f>
        <v>ja</v>
      </c>
      <c r="H33" s="15">
        <f>'DBP STOP cijfers'!H17</f>
        <v>840</v>
      </c>
      <c r="I33" s="11">
        <f>'DBP STOP cijfers'!I17</f>
        <v>24</v>
      </c>
      <c r="J33" s="11">
        <f>'DBP STOP cijfers'!J17</f>
        <v>0</v>
      </c>
      <c r="K33" s="11">
        <f>'DBP STOP cijfers'!K17</f>
        <v>0</v>
      </c>
      <c r="L33" s="11">
        <f>'DBP STOP cijfers'!L17</f>
        <v>0</v>
      </c>
      <c r="M33" s="11">
        <f>'DBP STOP cijfers'!M17</f>
        <v>0</v>
      </c>
      <c r="N33" s="11">
        <f>'DBP STOP cijfers'!N17</f>
        <v>0</v>
      </c>
      <c r="O33" s="11">
        <f>'DBP STOP cijfers'!O17</f>
        <v>0</v>
      </c>
      <c r="P33" s="11">
        <f>'DBP STOP cijfers'!P17</f>
        <v>0</v>
      </c>
      <c r="Q33" s="26">
        <f>'DBP STOP cijfers'!Q17</f>
        <v>864</v>
      </c>
      <c r="R33" s="15">
        <f>'DBP STOP cijfers'!R17</f>
        <v>0</v>
      </c>
      <c r="S33" s="11">
        <f>'DBP STOP cijfers'!S17</f>
        <v>0</v>
      </c>
      <c r="T33" s="11">
        <f>'DBP STOP cijfers'!T17</f>
        <v>864</v>
      </c>
      <c r="U33" s="11">
        <f>'DBP STOP cijfers'!U17</f>
        <v>0</v>
      </c>
      <c r="V33" s="11">
        <f>'DBP STOP cijfers'!V17</f>
        <v>0</v>
      </c>
      <c r="W33" s="11">
        <f>'DBP STOP cijfers'!W17</f>
        <v>0</v>
      </c>
      <c r="X33" s="11">
        <f>'DBP STOP cijfers'!X17</f>
        <v>0</v>
      </c>
      <c r="Y33" s="11">
        <f>'DBP STOP cijfers'!Y17</f>
        <v>0</v>
      </c>
      <c r="Z33" s="49">
        <f>'DBP STOP cijfers'!Z17</f>
        <v>864</v>
      </c>
      <c r="AA33" s="11">
        <f>'DBP STOP cijfers'!AA17</f>
        <v>40</v>
      </c>
      <c r="AB33" s="11">
        <f>'DBP STOP cijfers'!AB17</f>
        <v>800</v>
      </c>
      <c r="AC33" s="11">
        <f>'DBP STOP cijfers'!AC17</f>
        <v>0</v>
      </c>
      <c r="AD33" s="11">
        <f>'DBP STOP cijfers'!AD17</f>
        <v>0</v>
      </c>
      <c r="AE33" s="11">
        <f>'DBP STOP cijfers'!AE17</f>
        <v>0</v>
      </c>
      <c r="AF33" s="11">
        <f>'DBP STOP cijfers'!AF17</f>
        <v>24</v>
      </c>
      <c r="AG33" s="49">
        <f>'DBP STOP cijfers'!AG17</f>
        <v>0</v>
      </c>
      <c r="AH33" s="11">
        <f>'DBP STOP cijfers'!AH17</f>
        <v>0</v>
      </c>
      <c r="AI33" s="11">
        <f>'DBP STOP cijfers'!AI17</f>
        <v>0</v>
      </c>
      <c r="AJ33" s="11">
        <f>'DBP STOP cijfers'!AJ17</f>
        <v>40</v>
      </c>
      <c r="AK33" s="11">
        <f>'DBP STOP cijfers'!AK17</f>
        <v>0</v>
      </c>
      <c r="AL33" s="49">
        <f>'DBP STOP cijfers'!AL17</f>
        <v>0</v>
      </c>
      <c r="AM33" s="11">
        <f>'DBP STOP cijfers'!AM17</f>
        <v>0</v>
      </c>
      <c r="AN33" s="11">
        <f>'DBP STOP cijfers'!AN17</f>
        <v>0</v>
      </c>
      <c r="AO33" s="11">
        <f>'DBP STOP cijfers'!AO17</f>
        <v>0</v>
      </c>
      <c r="AP33" s="11">
        <f>'DBP STOP cijfers'!AP17</f>
        <v>0</v>
      </c>
      <c r="AQ33" s="11">
        <f>'DBP STOP cijfers'!AQ17</f>
        <v>0</v>
      </c>
      <c r="AR33" s="49">
        <f>'DBP STOP cijfers'!AR17</f>
        <v>0</v>
      </c>
      <c r="AS33" s="11">
        <f>'DBP STOP cijfers'!AS17</f>
        <v>88.888888888888886</v>
      </c>
      <c r="AT33" s="11">
        <f>'DBP STOP cijfers'!AT17</f>
        <v>88.888888888888886</v>
      </c>
      <c r="AU33" s="11">
        <f>'DBP STOP cijfers'!AU17</f>
        <v>88.888888888888886</v>
      </c>
      <c r="AV33" s="11">
        <f>'DBP STOP cijfers'!AV17</f>
        <v>88.888888888888886</v>
      </c>
      <c r="AW33" s="11">
        <f>'DBP STOP cijfers'!AW17</f>
        <v>88.888888888888886</v>
      </c>
      <c r="AX33" s="11">
        <f>'DBP STOP cijfers'!AX17</f>
        <v>88.888888888888886</v>
      </c>
      <c r="AY33" s="11">
        <f>'DBP STOP cijfers'!AY17</f>
        <v>88.888888888888886</v>
      </c>
      <c r="AZ33" s="11">
        <f>'DBP STOP cijfers'!AZ17</f>
        <v>88.888888888888886</v>
      </c>
      <c r="BA33" s="11">
        <f>'DBP STOP cijfers'!BA17</f>
        <v>88.888888888888886</v>
      </c>
      <c r="BB33" s="11">
        <f>'DBP STOP cijfers'!BB17</f>
        <v>0</v>
      </c>
      <c r="BC33" s="49">
        <f>'DBP STOP cijfers'!BC17</f>
        <v>0</v>
      </c>
      <c r="BD33" s="11">
        <f>'DBP STOP cijfers'!BD17</f>
        <v>0</v>
      </c>
      <c r="BE33" s="11">
        <f>'DBP STOP cijfers'!BE17</f>
        <v>0</v>
      </c>
      <c r="BF33" s="11">
        <f>'DBP STOP cijfers'!BF17</f>
        <v>0</v>
      </c>
      <c r="BG33" s="11">
        <f>'DBP STOP cijfers'!BG17</f>
        <v>0</v>
      </c>
      <c r="BH33" s="11">
        <f>'DBP STOP cijfers'!BH17</f>
        <v>24</v>
      </c>
      <c r="BI33" s="11">
        <f>'DBP STOP cijfers'!BI17</f>
        <v>0</v>
      </c>
      <c r="BJ33" s="11">
        <f>'DBP STOP cijfers'!BJ17</f>
        <v>0</v>
      </c>
      <c r="BK33" s="49">
        <f>'DBP STOP cijfers'!BK17</f>
        <v>0</v>
      </c>
      <c r="BL33" s="11">
        <f>'DBP STOP cijfers'!BL17</f>
        <v>0</v>
      </c>
      <c r="BM33" s="11">
        <f>'DBP STOP cijfers'!BM17</f>
        <v>0</v>
      </c>
      <c r="BN33" s="11">
        <f>'DBP STOP cijfers'!BN17</f>
        <v>0</v>
      </c>
      <c r="BO33" s="11">
        <f>'DBP STOP cijfers'!BO17</f>
        <v>0</v>
      </c>
      <c r="BP33" s="11">
        <f>'DBP STOP cijfers'!BP17</f>
        <v>0</v>
      </c>
      <c r="BQ33" s="49">
        <f>'DBP STOP cijfers'!BQ17</f>
        <v>0</v>
      </c>
      <c r="BR33" s="11">
        <f>'DBP STOP cijfers'!BR17</f>
        <v>0</v>
      </c>
      <c r="BS33" s="11">
        <f>'DBP STOP cijfers'!BS17</f>
        <v>0</v>
      </c>
      <c r="BT33" s="11">
        <f>'DBP STOP cijfers'!BT17</f>
        <v>0</v>
      </c>
      <c r="BU33" s="11">
        <f>'DBP STOP cijfers'!BU17</f>
        <v>0</v>
      </c>
      <c r="BV33" s="11">
        <f>'DBP STOP cijfers'!BV17</f>
        <v>0</v>
      </c>
      <c r="BW33" s="11">
        <f>'DBP STOP cijfers'!BW17</f>
        <v>0</v>
      </c>
      <c r="BX33" s="47">
        <f>'DBP STOP cijfers'!BX17</f>
        <v>0</v>
      </c>
      <c r="BY33" s="49">
        <f>'DBP STOP cijfers'!BY17</f>
        <v>864.00000000000011</v>
      </c>
      <c r="BZ33" s="11">
        <f>'DBP STOP cijfers'!BZ17</f>
        <v>0</v>
      </c>
      <c r="CA33" s="11">
        <f>'DBP STOP cijfers'!CA17</f>
        <v>0</v>
      </c>
      <c r="CB33" s="11">
        <f>'DBP STOP cijfers'!CB17</f>
        <v>0</v>
      </c>
      <c r="CC33" s="11">
        <f>'DBP STOP cijfers'!CC17</f>
        <v>0</v>
      </c>
      <c r="CD33" s="11">
        <f>'DBP STOP cijfers'!CD17</f>
        <v>0</v>
      </c>
      <c r="CE33" s="11">
        <f>'DBP STOP cijfers'!CE17</f>
        <v>0</v>
      </c>
      <c r="CF33" s="11">
        <f>'DBP STOP cijfers'!CF17</f>
        <v>0</v>
      </c>
      <c r="CG33" s="11">
        <f>'DBP STOP cijfers'!CG17</f>
        <v>0</v>
      </c>
      <c r="CH33" s="11">
        <f>'DBP STOP cijfers'!CH17</f>
        <v>0</v>
      </c>
      <c r="CI33" s="11">
        <f>'DBP STOP cijfers'!CI17</f>
        <v>0</v>
      </c>
      <c r="CJ33" s="11">
        <f>'DBP STOP cijfers'!CJ17</f>
        <v>0</v>
      </c>
      <c r="CK33" s="11">
        <f>'DBP STOP cijfers'!CK17</f>
        <v>0</v>
      </c>
      <c r="CL33" s="49">
        <f>'DBP STOP cijfers'!CL17</f>
        <v>0</v>
      </c>
      <c r="CM33" s="15">
        <f>'DBP STOP cijfers'!CM17</f>
        <v>0</v>
      </c>
      <c r="CN33" s="11">
        <f>'DBP STOP cijfers'!CN17</f>
        <v>0</v>
      </c>
      <c r="CO33" s="11">
        <f>'DBP STOP cijfers'!CO17</f>
        <v>0</v>
      </c>
      <c r="CP33" s="11">
        <f>'DBP STOP cijfers'!CP17</f>
        <v>0</v>
      </c>
      <c r="CQ33" s="11">
        <f>'DBP STOP cijfers'!CQ17</f>
        <v>0</v>
      </c>
      <c r="CR33" s="11">
        <f>'DBP STOP cijfers'!CR17</f>
        <v>0</v>
      </c>
      <c r="CS33" s="11">
        <f>'DBP STOP cijfers'!CS17</f>
        <v>0</v>
      </c>
      <c r="CT33" s="11">
        <f>'DBP STOP cijfers'!CT17</f>
        <v>0</v>
      </c>
      <c r="CU33" s="11">
        <f>'DBP STOP cijfers'!CU17</f>
        <v>0</v>
      </c>
      <c r="CV33" s="11">
        <f>'DBP STOP cijfers'!CV17</f>
        <v>0</v>
      </c>
      <c r="CW33" s="11">
        <f>'DBP STOP cijfers'!CW17</f>
        <v>0</v>
      </c>
      <c r="CX33" s="11">
        <f>'DBP STOP cijfers'!CX17</f>
        <v>0</v>
      </c>
      <c r="CY33" s="26">
        <f>'DBP STOP cijfers'!CY17</f>
        <v>0</v>
      </c>
      <c r="CZ33" s="15">
        <f>'DBP STOP cijfers'!CZ17</f>
        <v>0</v>
      </c>
      <c r="DA33" s="11">
        <f>'DBP STOP cijfers'!DA17</f>
        <v>0</v>
      </c>
      <c r="DB33" s="11">
        <f>'DBP STOP cijfers'!DB17</f>
        <v>0</v>
      </c>
      <c r="DC33" s="11">
        <f>'DBP STOP cijfers'!DC17</f>
        <v>0</v>
      </c>
      <c r="DD33" s="11">
        <f>'DBP STOP cijfers'!DD17</f>
        <v>0</v>
      </c>
      <c r="DE33" s="11">
        <f>'DBP STOP cijfers'!DE17</f>
        <v>0</v>
      </c>
      <c r="DF33" s="11">
        <f>'DBP STOP cijfers'!DF17</f>
        <v>0</v>
      </c>
      <c r="DG33" s="11">
        <f>'DBP STOP cijfers'!DG17</f>
        <v>0</v>
      </c>
      <c r="DH33" s="11">
        <f>'DBP STOP cijfers'!DH17</f>
        <v>0</v>
      </c>
      <c r="DI33" s="11">
        <f>'DBP STOP cijfers'!DI17</f>
        <v>0</v>
      </c>
      <c r="DJ33" s="11">
        <f>'DBP STOP cijfers'!DJ17</f>
        <v>0</v>
      </c>
      <c r="DK33" s="11">
        <f>'DBP STOP cijfers'!DK17</f>
        <v>0</v>
      </c>
      <c r="DL33" s="26">
        <f>'DBP STOP cijfers'!DL17</f>
        <v>0</v>
      </c>
    </row>
    <row r="34" spans="1:116" hidden="1">
      <c r="A34" s="47">
        <f>'DBP STOP cijfers'!A18</f>
        <v>0</v>
      </c>
      <c r="B34" s="49" t="str">
        <f>'DBP STOP cijfers'!B18</f>
        <v>JANT</v>
      </c>
      <c r="C34" s="4" t="str">
        <f>'DBP STOP cijfers'!C18</f>
        <v>Dierlijke Bijproducten</v>
      </c>
      <c r="D34" s="4" t="str">
        <f>'DBP STOP cijfers'!D18</f>
        <v>DBP niet retribueerbare werkzaamheden C&amp;V DG AGRO</v>
      </c>
      <c r="E34" s="8" t="str">
        <f>'DBP STOP cijfers'!E18</f>
        <v>Geregistreerde bedrijven</v>
      </c>
      <c r="F34" s="5" t="str">
        <f>'DBP STOP cijfers'!F18</f>
        <v>EZ AGRO</v>
      </c>
      <c r="G34" s="4" t="str">
        <f>'DBP STOP cijfers'!G18</f>
        <v>ja</v>
      </c>
      <c r="H34" s="15">
        <f>'DBP STOP cijfers'!H18</f>
        <v>2584</v>
      </c>
      <c r="I34" s="11">
        <f>'DBP STOP cijfers'!I18</f>
        <v>0</v>
      </c>
      <c r="J34" s="11">
        <f>'DBP STOP cijfers'!J18</f>
        <v>0</v>
      </c>
      <c r="K34" s="11">
        <f>'DBP STOP cijfers'!K18</f>
        <v>0</v>
      </c>
      <c r="L34" s="11">
        <f>'DBP STOP cijfers'!L18</f>
        <v>0</v>
      </c>
      <c r="M34" s="11">
        <f>'DBP STOP cijfers'!M18</f>
        <v>0</v>
      </c>
      <c r="N34" s="11">
        <f>'DBP STOP cijfers'!N18</f>
        <v>0</v>
      </c>
      <c r="O34" s="11">
        <f>'DBP STOP cijfers'!O18</f>
        <v>0</v>
      </c>
      <c r="P34" s="11">
        <f>'DBP STOP cijfers'!P18</f>
        <v>0</v>
      </c>
      <c r="Q34" s="26">
        <f>'DBP STOP cijfers'!Q18</f>
        <v>2584</v>
      </c>
      <c r="R34" s="15">
        <f>'DBP STOP cijfers'!R18</f>
        <v>0</v>
      </c>
      <c r="S34" s="11">
        <f>'DBP STOP cijfers'!S18</f>
        <v>0</v>
      </c>
      <c r="T34" s="11">
        <f>'DBP STOP cijfers'!T18</f>
        <v>2584</v>
      </c>
      <c r="U34" s="11">
        <f>'DBP STOP cijfers'!U18</f>
        <v>0</v>
      </c>
      <c r="V34" s="11">
        <f>'DBP STOP cijfers'!V18</f>
        <v>0</v>
      </c>
      <c r="W34" s="11">
        <f>'DBP STOP cijfers'!W18</f>
        <v>0</v>
      </c>
      <c r="X34" s="11">
        <f>'DBP STOP cijfers'!X18</f>
        <v>0</v>
      </c>
      <c r="Y34" s="11">
        <f>'DBP STOP cijfers'!Y18</f>
        <v>0</v>
      </c>
      <c r="Z34" s="49">
        <f>'DBP STOP cijfers'!Z18</f>
        <v>2584</v>
      </c>
      <c r="AA34" s="11">
        <f>'DBP STOP cijfers'!AA18</f>
        <v>500</v>
      </c>
      <c r="AB34" s="11">
        <f>'DBP STOP cijfers'!AB18</f>
        <v>0</v>
      </c>
      <c r="AC34" s="11">
        <f>'DBP STOP cijfers'!AC18</f>
        <v>2084</v>
      </c>
      <c r="AD34" s="11">
        <f>'DBP STOP cijfers'!AD18</f>
        <v>0</v>
      </c>
      <c r="AE34" s="11">
        <f>'DBP STOP cijfers'!AE18</f>
        <v>0</v>
      </c>
      <c r="AF34" s="11">
        <f>'DBP STOP cijfers'!AF18</f>
        <v>0</v>
      </c>
      <c r="AG34" s="49">
        <f>'DBP STOP cijfers'!AG18</f>
        <v>0</v>
      </c>
      <c r="AH34" s="11">
        <f>'DBP STOP cijfers'!AH18</f>
        <v>0</v>
      </c>
      <c r="AI34" s="11">
        <f>'DBP STOP cijfers'!AI18</f>
        <v>0</v>
      </c>
      <c r="AJ34" s="11">
        <f>'DBP STOP cijfers'!AJ18</f>
        <v>500</v>
      </c>
      <c r="AK34" s="11">
        <f>'DBP STOP cijfers'!AK18</f>
        <v>0</v>
      </c>
      <c r="AL34" s="49">
        <f>'DBP STOP cijfers'!AL18</f>
        <v>0</v>
      </c>
      <c r="AM34" s="11">
        <f>'DBP STOP cijfers'!AM18</f>
        <v>0</v>
      </c>
      <c r="AN34" s="11">
        <f>'DBP STOP cijfers'!AN18</f>
        <v>0</v>
      </c>
      <c r="AO34" s="11">
        <f>'DBP STOP cijfers'!AO18</f>
        <v>0</v>
      </c>
      <c r="AP34" s="11">
        <f>'DBP STOP cijfers'!AP18</f>
        <v>0</v>
      </c>
      <c r="AQ34" s="11">
        <f>'DBP STOP cijfers'!AQ18</f>
        <v>0</v>
      </c>
      <c r="AR34" s="49">
        <f>'DBP STOP cijfers'!AR18</f>
        <v>0</v>
      </c>
      <c r="AS34" s="11">
        <f>'DBP STOP cijfers'!AS18</f>
        <v>0</v>
      </c>
      <c r="AT34" s="11">
        <f>'DBP STOP cijfers'!AT18</f>
        <v>0</v>
      </c>
      <c r="AU34" s="11">
        <f>'DBP STOP cijfers'!AU18</f>
        <v>0</v>
      </c>
      <c r="AV34" s="11">
        <f>'DBP STOP cijfers'!AV18</f>
        <v>0</v>
      </c>
      <c r="AW34" s="11">
        <f>'DBP STOP cijfers'!AW18</f>
        <v>0</v>
      </c>
      <c r="AX34" s="11">
        <f>'DBP STOP cijfers'!AX18</f>
        <v>0</v>
      </c>
      <c r="AY34" s="11">
        <f>'DBP STOP cijfers'!AY18</f>
        <v>0</v>
      </c>
      <c r="AZ34" s="11">
        <f>'DBP STOP cijfers'!AZ18</f>
        <v>0</v>
      </c>
      <c r="BA34" s="11">
        <f>'DBP STOP cijfers'!BA18</f>
        <v>0</v>
      </c>
      <c r="BB34" s="11">
        <f>'DBP STOP cijfers'!BB18</f>
        <v>0</v>
      </c>
      <c r="BC34" s="49">
        <f>'DBP STOP cijfers'!BC18</f>
        <v>0</v>
      </c>
      <c r="BD34" s="11">
        <f>'DBP STOP cijfers'!BD18</f>
        <v>0</v>
      </c>
      <c r="BE34" s="11">
        <f>'DBP STOP cijfers'!BE18</f>
        <v>0</v>
      </c>
      <c r="BF34" s="11">
        <f>'DBP STOP cijfers'!BF18</f>
        <v>0</v>
      </c>
      <c r="BG34" s="11">
        <f>'DBP STOP cijfers'!BG18</f>
        <v>0</v>
      </c>
      <c r="BH34" s="11">
        <f>'DBP STOP cijfers'!BH18</f>
        <v>0</v>
      </c>
      <c r="BI34" s="11">
        <f>'DBP STOP cijfers'!BI18</f>
        <v>0</v>
      </c>
      <c r="BJ34" s="11">
        <f>'DBP STOP cijfers'!BJ18</f>
        <v>0</v>
      </c>
      <c r="BK34" s="49">
        <f>'DBP STOP cijfers'!BK18</f>
        <v>0</v>
      </c>
      <c r="BL34" s="11">
        <f>'DBP STOP cijfers'!BL18</f>
        <v>0</v>
      </c>
      <c r="BM34" s="11">
        <f>'DBP STOP cijfers'!BM18</f>
        <v>0</v>
      </c>
      <c r="BN34" s="11">
        <f>'DBP STOP cijfers'!BN18</f>
        <v>0</v>
      </c>
      <c r="BO34" s="11">
        <f>'DBP STOP cijfers'!BO18</f>
        <v>0</v>
      </c>
      <c r="BP34" s="11">
        <f>'DBP STOP cijfers'!BP18</f>
        <v>0</v>
      </c>
      <c r="BQ34" s="49">
        <f>'DBP STOP cijfers'!BQ18</f>
        <v>0</v>
      </c>
      <c r="BR34" s="11">
        <f>'DBP STOP cijfers'!BR18</f>
        <v>1208.72</v>
      </c>
      <c r="BS34" s="11">
        <f>'DBP STOP cijfers'!BS18</f>
        <v>875.28</v>
      </c>
      <c r="BT34" s="11">
        <f>'DBP STOP cijfers'!BT18</f>
        <v>0</v>
      </c>
      <c r="BU34" s="11">
        <f>'DBP STOP cijfers'!BU18</f>
        <v>0</v>
      </c>
      <c r="BV34" s="11">
        <f>'DBP STOP cijfers'!BV18</f>
        <v>0</v>
      </c>
      <c r="BW34" s="11">
        <f>'DBP STOP cijfers'!BW18</f>
        <v>0</v>
      </c>
      <c r="BX34" s="47">
        <f>'DBP STOP cijfers'!BX18</f>
        <v>0</v>
      </c>
      <c r="BY34" s="49">
        <f>'DBP STOP cijfers'!BY18</f>
        <v>2584</v>
      </c>
      <c r="BZ34" s="11">
        <f>'DBP STOP cijfers'!BZ18</f>
        <v>0</v>
      </c>
      <c r="CA34" s="11">
        <f>'DBP STOP cijfers'!CA18</f>
        <v>0</v>
      </c>
      <c r="CB34" s="11">
        <f>'DBP STOP cijfers'!CB18</f>
        <v>0</v>
      </c>
      <c r="CC34" s="11">
        <f>'DBP STOP cijfers'!CC18</f>
        <v>0</v>
      </c>
      <c r="CD34" s="11">
        <f>'DBP STOP cijfers'!CD18</f>
        <v>0</v>
      </c>
      <c r="CE34" s="11">
        <f>'DBP STOP cijfers'!CE18</f>
        <v>0</v>
      </c>
      <c r="CF34" s="11">
        <f>'DBP STOP cijfers'!CF18</f>
        <v>0</v>
      </c>
      <c r="CG34" s="11">
        <f>'DBP STOP cijfers'!CG18</f>
        <v>0</v>
      </c>
      <c r="CH34" s="11">
        <f>'DBP STOP cijfers'!CH18</f>
        <v>0</v>
      </c>
      <c r="CI34" s="11">
        <f>'DBP STOP cijfers'!CI18</f>
        <v>0</v>
      </c>
      <c r="CJ34" s="11">
        <f>'DBP STOP cijfers'!CJ18</f>
        <v>0</v>
      </c>
      <c r="CK34" s="11">
        <f>'DBP STOP cijfers'!CK18</f>
        <v>0</v>
      </c>
      <c r="CL34" s="49">
        <f>'DBP STOP cijfers'!CL18</f>
        <v>0</v>
      </c>
      <c r="CM34" s="15">
        <f>'DBP STOP cijfers'!CM18</f>
        <v>0</v>
      </c>
      <c r="CN34" s="11">
        <f>'DBP STOP cijfers'!CN18</f>
        <v>0</v>
      </c>
      <c r="CO34" s="11">
        <f>'DBP STOP cijfers'!CO18</f>
        <v>0</v>
      </c>
      <c r="CP34" s="11">
        <f>'DBP STOP cijfers'!CP18</f>
        <v>0</v>
      </c>
      <c r="CQ34" s="11">
        <f>'DBP STOP cijfers'!CQ18</f>
        <v>0</v>
      </c>
      <c r="CR34" s="11">
        <f>'DBP STOP cijfers'!CR18</f>
        <v>0</v>
      </c>
      <c r="CS34" s="11">
        <f>'DBP STOP cijfers'!CS18</f>
        <v>0</v>
      </c>
      <c r="CT34" s="11">
        <f>'DBP STOP cijfers'!CT18</f>
        <v>0</v>
      </c>
      <c r="CU34" s="11">
        <f>'DBP STOP cijfers'!CU18</f>
        <v>0</v>
      </c>
      <c r="CV34" s="11">
        <f>'DBP STOP cijfers'!CV18</f>
        <v>0</v>
      </c>
      <c r="CW34" s="11">
        <f>'DBP STOP cijfers'!CW18</f>
        <v>0</v>
      </c>
      <c r="CX34" s="11">
        <f>'DBP STOP cijfers'!CX18</f>
        <v>0</v>
      </c>
      <c r="CY34" s="26">
        <f>'DBP STOP cijfers'!CY18</f>
        <v>0</v>
      </c>
      <c r="CZ34" s="15">
        <f>'DBP STOP cijfers'!CZ18</f>
        <v>0</v>
      </c>
      <c r="DA34" s="11">
        <f>'DBP STOP cijfers'!DA18</f>
        <v>0</v>
      </c>
      <c r="DB34" s="11">
        <f>'DBP STOP cijfers'!DB18</f>
        <v>0</v>
      </c>
      <c r="DC34" s="11">
        <f>'DBP STOP cijfers'!DC18</f>
        <v>0</v>
      </c>
      <c r="DD34" s="11">
        <f>'DBP STOP cijfers'!DD18</f>
        <v>0</v>
      </c>
      <c r="DE34" s="11">
        <f>'DBP STOP cijfers'!DE18</f>
        <v>0</v>
      </c>
      <c r="DF34" s="11">
        <f>'DBP STOP cijfers'!DF18</f>
        <v>0</v>
      </c>
      <c r="DG34" s="11">
        <f>'DBP STOP cijfers'!DG18</f>
        <v>0</v>
      </c>
      <c r="DH34" s="11">
        <f>'DBP STOP cijfers'!DH18</f>
        <v>0</v>
      </c>
      <c r="DI34" s="11">
        <f>'DBP STOP cijfers'!DI18</f>
        <v>0</v>
      </c>
      <c r="DJ34" s="11">
        <f>'DBP STOP cijfers'!DJ18</f>
        <v>0</v>
      </c>
      <c r="DK34" s="11">
        <f>'DBP STOP cijfers'!DK18</f>
        <v>0</v>
      </c>
      <c r="DL34" s="26">
        <f>'DBP STOP cijfers'!DL18</f>
        <v>0</v>
      </c>
    </row>
    <row r="35" spans="1:116">
      <c r="A35" s="47">
        <f>'DBP STOP cijfers'!A19</f>
        <v>0</v>
      </c>
      <c r="B35" s="49" t="str">
        <f>'DBP STOP cijfers'!B19</f>
        <v>JANT</v>
      </c>
      <c r="C35" s="4" t="str">
        <f>'DBP STOP cijfers'!C19</f>
        <v>Dierlijke Bijproducten</v>
      </c>
      <c r="D35" s="4" t="str">
        <f>'DBP STOP cijfers'!D19</f>
        <v>DBP niet retribueerbare werkzaamheden C&amp;V DG AGRO</v>
      </c>
      <c r="E35" s="526" t="str">
        <f>'DBP STOP cijfers'!E19</f>
        <v>HACCP audits/eigen controles (verbeterplan) SIA 1,1 fte</v>
      </c>
      <c r="F35" s="5" t="str">
        <f>'DBP STOP cijfers'!F19</f>
        <v>EZ AGRO</v>
      </c>
      <c r="G35" s="4" t="str">
        <f>'DBP STOP cijfers'!G19</f>
        <v>verbeterplan</v>
      </c>
      <c r="H35" s="15">
        <f>'DBP STOP cijfers'!H19</f>
        <v>1485</v>
      </c>
      <c r="I35" s="11">
        <f>'DBP STOP cijfers'!I19</f>
        <v>0</v>
      </c>
      <c r="J35" s="11">
        <f>'DBP STOP cijfers'!J19</f>
        <v>0</v>
      </c>
      <c r="K35" s="11">
        <f>'DBP STOP cijfers'!K19</f>
        <v>0</v>
      </c>
      <c r="L35" s="11">
        <f>'DBP STOP cijfers'!L19</f>
        <v>0</v>
      </c>
      <c r="M35" s="11">
        <f>'DBP STOP cijfers'!M19</f>
        <v>0</v>
      </c>
      <c r="N35" s="11">
        <f>'DBP STOP cijfers'!N19</f>
        <v>0</v>
      </c>
      <c r="O35" s="11">
        <f>'DBP STOP cijfers'!O19</f>
        <v>0</v>
      </c>
      <c r="P35" s="11">
        <f>'DBP STOP cijfers'!P19</f>
        <v>0</v>
      </c>
      <c r="Q35" s="26">
        <f>'DBP STOP cijfers'!Q19</f>
        <v>1485</v>
      </c>
      <c r="R35" s="15">
        <f>'DBP STOP cijfers'!R19</f>
        <v>0</v>
      </c>
      <c r="S35" s="11">
        <f>'DBP STOP cijfers'!S19</f>
        <v>0</v>
      </c>
      <c r="T35" s="11">
        <f>'DBP STOP cijfers'!T19</f>
        <v>1485</v>
      </c>
      <c r="U35" s="11">
        <f>'DBP STOP cijfers'!U19</f>
        <v>0</v>
      </c>
      <c r="V35" s="11">
        <f>'DBP STOP cijfers'!V19</f>
        <v>0</v>
      </c>
      <c r="W35" s="11">
        <f>'DBP STOP cijfers'!W19</f>
        <v>0</v>
      </c>
      <c r="X35" s="11">
        <f>'DBP STOP cijfers'!X19</f>
        <v>0</v>
      </c>
      <c r="Y35" s="11">
        <f>'DBP STOP cijfers'!Y19</f>
        <v>0</v>
      </c>
      <c r="Z35" s="49">
        <f>'DBP STOP cijfers'!Z19</f>
        <v>1485</v>
      </c>
      <c r="AA35" s="11">
        <f>'DBP STOP cijfers'!AA19</f>
        <v>0</v>
      </c>
      <c r="AB35" s="11">
        <f>'DBP STOP cijfers'!AB19</f>
        <v>0</v>
      </c>
      <c r="AC35" s="11">
        <f>'DBP STOP cijfers'!AC19</f>
        <v>1485</v>
      </c>
      <c r="AD35" s="11">
        <f>'DBP STOP cijfers'!AD19</f>
        <v>0</v>
      </c>
      <c r="AE35" s="11">
        <f>'DBP STOP cijfers'!AE19</f>
        <v>0</v>
      </c>
      <c r="AF35" s="11">
        <f>'DBP STOP cijfers'!AF19</f>
        <v>0</v>
      </c>
      <c r="AG35" s="49">
        <f>'DBP STOP cijfers'!AG19</f>
        <v>0</v>
      </c>
      <c r="AH35" s="11">
        <f>'DBP STOP cijfers'!AH19</f>
        <v>0</v>
      </c>
      <c r="AI35" s="11">
        <f>'DBP STOP cijfers'!AI19</f>
        <v>0</v>
      </c>
      <c r="AJ35" s="11">
        <f>'DBP STOP cijfers'!AJ19</f>
        <v>0</v>
      </c>
      <c r="AK35" s="11">
        <f>'DBP STOP cijfers'!AK19</f>
        <v>0</v>
      </c>
      <c r="AL35" s="49">
        <f>'DBP STOP cijfers'!AL19</f>
        <v>0</v>
      </c>
      <c r="AM35" s="11">
        <f>'DBP STOP cijfers'!AM19</f>
        <v>0</v>
      </c>
      <c r="AN35" s="11">
        <f>'DBP STOP cijfers'!AN19</f>
        <v>0</v>
      </c>
      <c r="AO35" s="11">
        <f>'DBP STOP cijfers'!AO19</f>
        <v>0</v>
      </c>
      <c r="AP35" s="11">
        <f>'DBP STOP cijfers'!AP19</f>
        <v>0</v>
      </c>
      <c r="AQ35" s="11">
        <f>'DBP STOP cijfers'!AQ19</f>
        <v>0</v>
      </c>
      <c r="AR35" s="49">
        <f>'DBP STOP cijfers'!AR19</f>
        <v>0</v>
      </c>
      <c r="AS35" s="11">
        <f>'DBP STOP cijfers'!AS19</f>
        <v>0</v>
      </c>
      <c r="AT35" s="11">
        <f>'DBP STOP cijfers'!AT19</f>
        <v>0</v>
      </c>
      <c r="AU35" s="11">
        <f>'DBP STOP cijfers'!AU19</f>
        <v>0</v>
      </c>
      <c r="AV35" s="11">
        <f>'DBP STOP cijfers'!AV19</f>
        <v>0</v>
      </c>
      <c r="AW35" s="11">
        <f>'DBP STOP cijfers'!AW19</f>
        <v>0</v>
      </c>
      <c r="AX35" s="11">
        <f>'DBP STOP cijfers'!AX19</f>
        <v>0</v>
      </c>
      <c r="AY35" s="11">
        <f>'DBP STOP cijfers'!AY19</f>
        <v>0</v>
      </c>
      <c r="AZ35" s="11">
        <f>'DBP STOP cijfers'!AZ19</f>
        <v>0</v>
      </c>
      <c r="BA35" s="11">
        <f>'DBP STOP cijfers'!BA19</f>
        <v>0</v>
      </c>
      <c r="BB35" s="11">
        <f>'DBP STOP cijfers'!BB19</f>
        <v>0</v>
      </c>
      <c r="BC35" s="49">
        <f>'DBP STOP cijfers'!BC19</f>
        <v>0</v>
      </c>
      <c r="BD35" s="11">
        <f>'DBP STOP cijfers'!BD19</f>
        <v>0</v>
      </c>
      <c r="BE35" s="11">
        <f>'DBP STOP cijfers'!BE19</f>
        <v>0</v>
      </c>
      <c r="BF35" s="11">
        <f>'DBP STOP cijfers'!BF19</f>
        <v>0</v>
      </c>
      <c r="BG35" s="11">
        <f>'DBP STOP cijfers'!BG19</f>
        <v>0</v>
      </c>
      <c r="BH35" s="11">
        <f>'DBP STOP cijfers'!BH19</f>
        <v>0</v>
      </c>
      <c r="BI35" s="11">
        <f>'DBP STOP cijfers'!BI19</f>
        <v>0</v>
      </c>
      <c r="BJ35" s="11">
        <f>'DBP STOP cijfers'!BJ19</f>
        <v>0</v>
      </c>
      <c r="BK35" s="49">
        <f>'DBP STOP cijfers'!BK19</f>
        <v>0</v>
      </c>
      <c r="BL35" s="11">
        <f>'DBP STOP cijfers'!BL19</f>
        <v>0</v>
      </c>
      <c r="BM35" s="11">
        <f>'DBP STOP cijfers'!BM19</f>
        <v>0</v>
      </c>
      <c r="BN35" s="11">
        <f>'DBP STOP cijfers'!BN19</f>
        <v>0</v>
      </c>
      <c r="BO35" s="11">
        <f>'DBP STOP cijfers'!BO19</f>
        <v>0</v>
      </c>
      <c r="BP35" s="11">
        <f>'DBP STOP cijfers'!BP19</f>
        <v>0</v>
      </c>
      <c r="BQ35" s="49">
        <f>'DBP STOP cijfers'!BQ19</f>
        <v>0</v>
      </c>
      <c r="BR35" s="11">
        <f>'DBP STOP cijfers'!BR19</f>
        <v>861.3</v>
      </c>
      <c r="BS35" s="11">
        <f>'DBP STOP cijfers'!BS19</f>
        <v>623.69999999999993</v>
      </c>
      <c r="BT35" s="11">
        <f>'DBP STOP cijfers'!BT19</f>
        <v>0</v>
      </c>
      <c r="BU35" s="11">
        <f>'DBP STOP cijfers'!BU19</f>
        <v>0</v>
      </c>
      <c r="BV35" s="11">
        <f>'DBP STOP cijfers'!BV19</f>
        <v>0</v>
      </c>
      <c r="BW35" s="11">
        <f>'DBP STOP cijfers'!BW19</f>
        <v>0</v>
      </c>
      <c r="BX35" s="47">
        <f>'DBP STOP cijfers'!BX19</f>
        <v>0</v>
      </c>
      <c r="BY35" s="49">
        <f>'DBP STOP cijfers'!BY19</f>
        <v>1485</v>
      </c>
      <c r="BZ35" s="11">
        <f>'DBP STOP cijfers'!BZ19</f>
        <v>0</v>
      </c>
      <c r="CA35" s="11">
        <f>'DBP STOP cijfers'!CA19</f>
        <v>0</v>
      </c>
      <c r="CB35" s="11">
        <f>'DBP STOP cijfers'!CB19</f>
        <v>0</v>
      </c>
      <c r="CC35" s="11">
        <f>'DBP STOP cijfers'!CC19</f>
        <v>0</v>
      </c>
      <c r="CD35" s="11">
        <f>'DBP STOP cijfers'!CD19</f>
        <v>0</v>
      </c>
      <c r="CE35" s="11">
        <f>'DBP STOP cijfers'!CE19</f>
        <v>0</v>
      </c>
      <c r="CF35" s="11">
        <f>'DBP STOP cijfers'!CF19</f>
        <v>0</v>
      </c>
      <c r="CG35" s="11">
        <f>'DBP STOP cijfers'!CG19</f>
        <v>0</v>
      </c>
      <c r="CH35" s="11">
        <f>'DBP STOP cijfers'!CH19</f>
        <v>0</v>
      </c>
      <c r="CI35" s="11">
        <f>'DBP STOP cijfers'!CI19</f>
        <v>0</v>
      </c>
      <c r="CJ35" s="11">
        <f>'DBP STOP cijfers'!CJ19</f>
        <v>0</v>
      </c>
      <c r="CK35" s="11">
        <f>'DBP STOP cijfers'!CK19</f>
        <v>0</v>
      </c>
      <c r="CL35" s="49">
        <f>'DBP STOP cijfers'!CL19</f>
        <v>0</v>
      </c>
      <c r="CM35" s="15">
        <f>'DBP STOP cijfers'!CM19</f>
        <v>0</v>
      </c>
      <c r="CN35" s="11">
        <f>'DBP STOP cijfers'!CN19</f>
        <v>0</v>
      </c>
      <c r="CO35" s="11">
        <f>'DBP STOP cijfers'!CO19</f>
        <v>0</v>
      </c>
      <c r="CP35" s="11">
        <f>'DBP STOP cijfers'!CP19</f>
        <v>0</v>
      </c>
      <c r="CQ35" s="11">
        <f>'DBP STOP cijfers'!CQ19</f>
        <v>0</v>
      </c>
      <c r="CR35" s="11">
        <f>'DBP STOP cijfers'!CR19</f>
        <v>0</v>
      </c>
      <c r="CS35" s="11">
        <f>'DBP STOP cijfers'!CS19</f>
        <v>0</v>
      </c>
      <c r="CT35" s="11">
        <f>'DBP STOP cijfers'!CT19</f>
        <v>0</v>
      </c>
      <c r="CU35" s="11">
        <f>'DBP STOP cijfers'!CU19</f>
        <v>0</v>
      </c>
      <c r="CV35" s="11">
        <f>'DBP STOP cijfers'!CV19</f>
        <v>0</v>
      </c>
      <c r="CW35" s="11">
        <f>'DBP STOP cijfers'!CW19</f>
        <v>0</v>
      </c>
      <c r="CX35" s="11">
        <f>'DBP STOP cijfers'!CX19</f>
        <v>0</v>
      </c>
      <c r="CY35" s="26">
        <f>'DBP STOP cijfers'!CY19</f>
        <v>0</v>
      </c>
      <c r="CZ35" s="15">
        <f>'DBP STOP cijfers'!CZ19</f>
        <v>0</v>
      </c>
      <c r="DA35" s="11">
        <f>'DBP STOP cijfers'!DA19</f>
        <v>0</v>
      </c>
      <c r="DB35" s="11">
        <f>'DBP STOP cijfers'!DB19</f>
        <v>0</v>
      </c>
      <c r="DC35" s="11">
        <f>'DBP STOP cijfers'!DC19</f>
        <v>0</v>
      </c>
      <c r="DD35" s="11">
        <f>'DBP STOP cijfers'!DD19</f>
        <v>0</v>
      </c>
      <c r="DE35" s="11">
        <f>'DBP STOP cijfers'!DE19</f>
        <v>0</v>
      </c>
      <c r="DF35" s="11">
        <f>'DBP STOP cijfers'!DF19</f>
        <v>0</v>
      </c>
      <c r="DG35" s="11">
        <f>'DBP STOP cijfers'!DG19</f>
        <v>0</v>
      </c>
      <c r="DH35" s="11">
        <f>'DBP STOP cijfers'!DH19</f>
        <v>0</v>
      </c>
      <c r="DI35" s="11">
        <f>'DBP STOP cijfers'!DI19</f>
        <v>0</v>
      </c>
      <c r="DJ35" s="11">
        <f>'DBP STOP cijfers'!DJ19</f>
        <v>0</v>
      </c>
      <c r="DK35" s="11">
        <f>'DBP STOP cijfers'!DK19</f>
        <v>0</v>
      </c>
      <c r="DL35" s="26">
        <f>'DBP STOP cijfers'!DL19</f>
        <v>0</v>
      </c>
    </row>
    <row r="36" spans="1:116" hidden="1">
      <c r="A36" s="47">
        <f>'DBP STOP cijfers'!A20</f>
        <v>0</v>
      </c>
      <c r="B36" s="49" t="str">
        <f>'DBP STOP cijfers'!B20</f>
        <v>JANT</v>
      </c>
      <c r="C36" s="4" t="str">
        <f>'DBP STOP cijfers'!C20</f>
        <v>Dierlijke Bijproducten</v>
      </c>
      <c r="D36" s="4" t="str">
        <f>'DBP STOP cijfers'!D20</f>
        <v>DBP niet retribueerbare werkzaamheden C&amp;V DG AGRO</v>
      </c>
      <c r="E36" s="4" t="str">
        <f>'DBP STOP cijfers'!E20</f>
        <v>Bestemmingscontrles</v>
      </c>
      <c r="F36" s="5" t="str">
        <f>'DBP STOP cijfers'!F20</f>
        <v>EZ AGRO</v>
      </c>
      <c r="G36" s="4" t="str">
        <f>'DBP STOP cijfers'!G20</f>
        <v>ja</v>
      </c>
      <c r="H36" s="15">
        <f>'DBP STOP cijfers'!H20</f>
        <v>2680</v>
      </c>
      <c r="I36" s="11">
        <f>'DBP STOP cijfers'!I20</f>
        <v>0</v>
      </c>
      <c r="J36" s="11">
        <f>'DBP STOP cijfers'!J20</f>
        <v>0</v>
      </c>
      <c r="K36" s="11">
        <f>'DBP STOP cijfers'!K20</f>
        <v>0</v>
      </c>
      <c r="L36" s="11">
        <f>'DBP STOP cijfers'!L20</f>
        <v>0</v>
      </c>
      <c r="M36" s="11">
        <f>'DBP STOP cijfers'!M20</f>
        <v>0</v>
      </c>
      <c r="N36" s="11">
        <f>'DBP STOP cijfers'!N20</f>
        <v>0</v>
      </c>
      <c r="O36" s="11">
        <f>'DBP STOP cijfers'!O20</f>
        <v>0</v>
      </c>
      <c r="P36" s="11">
        <f>'DBP STOP cijfers'!P20</f>
        <v>0</v>
      </c>
      <c r="Q36" s="26">
        <f>'DBP STOP cijfers'!Q20</f>
        <v>2680</v>
      </c>
      <c r="R36" s="15">
        <f>'DBP STOP cijfers'!R20</f>
        <v>0</v>
      </c>
      <c r="S36" s="11">
        <f>'DBP STOP cijfers'!S20</f>
        <v>0</v>
      </c>
      <c r="T36" s="11">
        <f>'DBP STOP cijfers'!T20</f>
        <v>2680</v>
      </c>
      <c r="U36" s="11">
        <f>'DBP STOP cijfers'!U20</f>
        <v>0</v>
      </c>
      <c r="V36" s="11">
        <f>'DBP STOP cijfers'!V20</f>
        <v>0</v>
      </c>
      <c r="W36" s="11">
        <f>'DBP STOP cijfers'!W20</f>
        <v>0</v>
      </c>
      <c r="X36" s="11">
        <f>'DBP STOP cijfers'!X20</f>
        <v>0</v>
      </c>
      <c r="Y36" s="11">
        <f>'DBP STOP cijfers'!Y20</f>
        <v>0</v>
      </c>
      <c r="Z36" s="49">
        <f>'DBP STOP cijfers'!Z20</f>
        <v>2680</v>
      </c>
      <c r="AA36" s="11">
        <f>'DBP STOP cijfers'!AA20</f>
        <v>80</v>
      </c>
      <c r="AB36" s="11">
        <f>'DBP STOP cijfers'!AB20</f>
        <v>0</v>
      </c>
      <c r="AC36" s="11">
        <f>'DBP STOP cijfers'!AC20</f>
        <v>2600</v>
      </c>
      <c r="AD36" s="11">
        <f>'DBP STOP cijfers'!AD20</f>
        <v>0</v>
      </c>
      <c r="AE36" s="11">
        <f>'DBP STOP cijfers'!AE20</f>
        <v>0</v>
      </c>
      <c r="AF36" s="11">
        <f>'DBP STOP cijfers'!AF20</f>
        <v>0</v>
      </c>
      <c r="AG36" s="49">
        <f>'DBP STOP cijfers'!AG20</f>
        <v>0</v>
      </c>
      <c r="AH36" s="11">
        <f>'DBP STOP cijfers'!AH20</f>
        <v>0</v>
      </c>
      <c r="AI36" s="11">
        <f>'DBP STOP cijfers'!AI20</f>
        <v>0</v>
      </c>
      <c r="AJ36" s="11">
        <f>'DBP STOP cijfers'!AJ20</f>
        <v>80</v>
      </c>
      <c r="AK36" s="11">
        <f>'DBP STOP cijfers'!AK20</f>
        <v>0</v>
      </c>
      <c r="AL36" s="49">
        <f>'DBP STOP cijfers'!AL20</f>
        <v>0</v>
      </c>
      <c r="AM36" s="11">
        <f>'DBP STOP cijfers'!AM20</f>
        <v>0</v>
      </c>
      <c r="AN36" s="11">
        <f>'DBP STOP cijfers'!AN20</f>
        <v>0</v>
      </c>
      <c r="AO36" s="11">
        <f>'DBP STOP cijfers'!AO20</f>
        <v>0</v>
      </c>
      <c r="AP36" s="11">
        <f>'DBP STOP cijfers'!AP20</f>
        <v>0</v>
      </c>
      <c r="AQ36" s="11">
        <f>'DBP STOP cijfers'!AQ20</f>
        <v>0</v>
      </c>
      <c r="AR36" s="49">
        <f>'DBP STOP cijfers'!AR20</f>
        <v>0</v>
      </c>
      <c r="AS36" s="11">
        <f>'DBP STOP cijfers'!AS20</f>
        <v>0</v>
      </c>
      <c r="AT36" s="11">
        <f>'DBP STOP cijfers'!AT20</f>
        <v>0</v>
      </c>
      <c r="AU36" s="11">
        <f>'DBP STOP cijfers'!AU20</f>
        <v>0</v>
      </c>
      <c r="AV36" s="11">
        <f>'DBP STOP cijfers'!AV20</f>
        <v>0</v>
      </c>
      <c r="AW36" s="11">
        <f>'DBP STOP cijfers'!AW20</f>
        <v>0</v>
      </c>
      <c r="AX36" s="11">
        <f>'DBP STOP cijfers'!AX20</f>
        <v>0</v>
      </c>
      <c r="AY36" s="11">
        <f>'DBP STOP cijfers'!AY20</f>
        <v>0</v>
      </c>
      <c r="AZ36" s="11">
        <f>'DBP STOP cijfers'!AZ20</f>
        <v>0</v>
      </c>
      <c r="BA36" s="11">
        <f>'DBP STOP cijfers'!BA20</f>
        <v>0</v>
      </c>
      <c r="BB36" s="11">
        <f>'DBP STOP cijfers'!BB20</f>
        <v>0</v>
      </c>
      <c r="BC36" s="49">
        <f>'DBP STOP cijfers'!BC20</f>
        <v>0</v>
      </c>
      <c r="BD36" s="11">
        <f>'DBP STOP cijfers'!BD20</f>
        <v>0</v>
      </c>
      <c r="BE36" s="11">
        <f>'DBP STOP cijfers'!BE20</f>
        <v>0</v>
      </c>
      <c r="BF36" s="11">
        <f>'DBP STOP cijfers'!BF20</f>
        <v>0</v>
      </c>
      <c r="BG36" s="11">
        <f>'DBP STOP cijfers'!BG20</f>
        <v>0</v>
      </c>
      <c r="BH36" s="11">
        <f>'DBP STOP cijfers'!BH20</f>
        <v>0</v>
      </c>
      <c r="BI36" s="11">
        <f>'DBP STOP cijfers'!BI20</f>
        <v>0</v>
      </c>
      <c r="BJ36" s="11">
        <f>'DBP STOP cijfers'!BJ20</f>
        <v>0</v>
      </c>
      <c r="BK36" s="49">
        <f>'DBP STOP cijfers'!BK20</f>
        <v>0</v>
      </c>
      <c r="BL36" s="11">
        <f>'DBP STOP cijfers'!BL20</f>
        <v>0</v>
      </c>
      <c r="BM36" s="11">
        <f>'DBP STOP cijfers'!BM20</f>
        <v>0</v>
      </c>
      <c r="BN36" s="11">
        <f>'DBP STOP cijfers'!BN20</f>
        <v>0</v>
      </c>
      <c r="BO36" s="11">
        <f>'DBP STOP cijfers'!BO20</f>
        <v>0</v>
      </c>
      <c r="BP36" s="11">
        <f>'DBP STOP cijfers'!BP20</f>
        <v>0</v>
      </c>
      <c r="BQ36" s="49">
        <f>'DBP STOP cijfers'!BQ20</f>
        <v>0</v>
      </c>
      <c r="BR36" s="11">
        <f>'DBP STOP cijfers'!BR20</f>
        <v>1508</v>
      </c>
      <c r="BS36" s="11">
        <f>'DBP STOP cijfers'!BS20</f>
        <v>1092</v>
      </c>
      <c r="BT36" s="11">
        <f>'DBP STOP cijfers'!BT20</f>
        <v>0</v>
      </c>
      <c r="BU36" s="11">
        <f>'DBP STOP cijfers'!BU20</f>
        <v>0</v>
      </c>
      <c r="BV36" s="11">
        <f>'DBP STOP cijfers'!BV20</f>
        <v>0</v>
      </c>
      <c r="BW36" s="11">
        <f>'DBP STOP cijfers'!BW20</f>
        <v>0</v>
      </c>
      <c r="BX36" s="47">
        <f>'DBP STOP cijfers'!BX20</f>
        <v>0</v>
      </c>
      <c r="BY36" s="49">
        <f>'DBP STOP cijfers'!BY20</f>
        <v>2680</v>
      </c>
      <c r="BZ36" s="11">
        <f>'DBP STOP cijfers'!BZ20</f>
        <v>0</v>
      </c>
      <c r="CA36" s="11">
        <f>'DBP STOP cijfers'!CA20</f>
        <v>0</v>
      </c>
      <c r="CB36" s="11">
        <f>'DBP STOP cijfers'!CB20</f>
        <v>0</v>
      </c>
      <c r="CC36" s="11">
        <f>'DBP STOP cijfers'!CC20</f>
        <v>0</v>
      </c>
      <c r="CD36" s="11">
        <f>'DBP STOP cijfers'!CD20</f>
        <v>0</v>
      </c>
      <c r="CE36" s="11">
        <f>'DBP STOP cijfers'!CE20</f>
        <v>0</v>
      </c>
      <c r="CF36" s="11">
        <f>'DBP STOP cijfers'!CF20</f>
        <v>0</v>
      </c>
      <c r="CG36" s="11">
        <f>'DBP STOP cijfers'!CG20</f>
        <v>0</v>
      </c>
      <c r="CH36" s="11">
        <f>'DBP STOP cijfers'!CH20</f>
        <v>0</v>
      </c>
      <c r="CI36" s="11">
        <f>'DBP STOP cijfers'!CI20</f>
        <v>0</v>
      </c>
      <c r="CJ36" s="11">
        <f>'DBP STOP cijfers'!CJ20</f>
        <v>0</v>
      </c>
      <c r="CK36" s="11">
        <f>'DBP STOP cijfers'!CK20</f>
        <v>0</v>
      </c>
      <c r="CL36" s="49">
        <f>'DBP STOP cijfers'!CL20</f>
        <v>0</v>
      </c>
      <c r="CM36" s="15">
        <f>'DBP STOP cijfers'!CM20</f>
        <v>0</v>
      </c>
      <c r="CN36" s="11">
        <f>'DBP STOP cijfers'!CN20</f>
        <v>0</v>
      </c>
      <c r="CO36" s="11">
        <f>'DBP STOP cijfers'!CO20</f>
        <v>0</v>
      </c>
      <c r="CP36" s="11">
        <f>'DBP STOP cijfers'!CP20</f>
        <v>0</v>
      </c>
      <c r="CQ36" s="11">
        <f>'DBP STOP cijfers'!CQ20</f>
        <v>0</v>
      </c>
      <c r="CR36" s="11">
        <f>'DBP STOP cijfers'!CR20</f>
        <v>0</v>
      </c>
      <c r="CS36" s="11">
        <f>'DBP STOP cijfers'!CS20</f>
        <v>0</v>
      </c>
      <c r="CT36" s="11">
        <f>'DBP STOP cijfers'!CT20</f>
        <v>0</v>
      </c>
      <c r="CU36" s="11">
        <f>'DBP STOP cijfers'!CU20</f>
        <v>0</v>
      </c>
      <c r="CV36" s="11">
        <f>'DBP STOP cijfers'!CV20</f>
        <v>0</v>
      </c>
      <c r="CW36" s="11">
        <f>'DBP STOP cijfers'!CW20</f>
        <v>0</v>
      </c>
      <c r="CX36" s="11">
        <f>'DBP STOP cijfers'!CX20</f>
        <v>0</v>
      </c>
      <c r="CY36" s="26">
        <f>'DBP STOP cijfers'!CY20</f>
        <v>0</v>
      </c>
      <c r="CZ36" s="15">
        <f>'DBP STOP cijfers'!CZ20</f>
        <v>0</v>
      </c>
      <c r="DA36" s="11">
        <f>'DBP STOP cijfers'!DA20</f>
        <v>0</v>
      </c>
      <c r="DB36" s="11">
        <f>'DBP STOP cijfers'!DB20</f>
        <v>0</v>
      </c>
      <c r="DC36" s="11">
        <f>'DBP STOP cijfers'!DC20</f>
        <v>0</v>
      </c>
      <c r="DD36" s="11">
        <f>'DBP STOP cijfers'!DD20</f>
        <v>0</v>
      </c>
      <c r="DE36" s="11">
        <f>'DBP STOP cijfers'!DE20</f>
        <v>0</v>
      </c>
      <c r="DF36" s="11">
        <f>'DBP STOP cijfers'!DF20</f>
        <v>0</v>
      </c>
      <c r="DG36" s="11">
        <f>'DBP STOP cijfers'!DG20</f>
        <v>0</v>
      </c>
      <c r="DH36" s="11">
        <f>'DBP STOP cijfers'!DH20</f>
        <v>0</v>
      </c>
      <c r="DI36" s="11">
        <f>'DBP STOP cijfers'!DI20</f>
        <v>0</v>
      </c>
      <c r="DJ36" s="11">
        <f>'DBP STOP cijfers'!DJ20</f>
        <v>0</v>
      </c>
      <c r="DK36" s="11">
        <f>'DBP STOP cijfers'!DK20</f>
        <v>0</v>
      </c>
      <c r="DL36" s="26">
        <f>'DBP STOP cijfers'!DL20</f>
        <v>0</v>
      </c>
    </row>
    <row r="37" spans="1:116" hidden="1">
      <c r="A37" s="47">
        <f>'DBP STOP cijfers'!A21</f>
        <v>0</v>
      </c>
      <c r="B37" s="49" t="str">
        <f>'DBP STOP cijfers'!B21</f>
        <v>JANT</v>
      </c>
      <c r="C37" s="13" t="str">
        <f>'DBP STOP cijfers'!C21</f>
        <v>Dierlijke Bijproducten</v>
      </c>
      <c r="D37" s="4" t="str">
        <f>'DBP STOP cijfers'!D21</f>
        <v>DBP niet retribueerbare werkzaamheden C&amp;V DG AGRO</v>
      </c>
      <c r="E37" s="4" t="str">
        <f>'DBP STOP cijfers'!E21</f>
        <v>Toestemmingen intra verkeer</v>
      </c>
      <c r="F37" s="5" t="str">
        <f>'DBP STOP cijfers'!F21</f>
        <v>EZ AGRO</v>
      </c>
      <c r="G37" s="4" t="str">
        <f>'DBP STOP cijfers'!G21</f>
        <v>ja</v>
      </c>
      <c r="H37" s="15">
        <f>'DBP STOP cijfers'!H21</f>
        <v>40</v>
      </c>
      <c r="I37" s="11">
        <f>'DBP STOP cijfers'!I21</f>
        <v>0</v>
      </c>
      <c r="J37" s="11">
        <f>'DBP STOP cijfers'!J21</f>
        <v>0</v>
      </c>
      <c r="K37" s="11">
        <f>'DBP STOP cijfers'!K21</f>
        <v>0</v>
      </c>
      <c r="L37" s="11">
        <f>'DBP STOP cijfers'!L21</f>
        <v>0</v>
      </c>
      <c r="M37" s="11">
        <f>'DBP STOP cijfers'!M21</f>
        <v>0</v>
      </c>
      <c r="N37" s="11">
        <f>'DBP STOP cijfers'!N21</f>
        <v>0</v>
      </c>
      <c r="O37" s="11">
        <f>'DBP STOP cijfers'!O21</f>
        <v>0</v>
      </c>
      <c r="P37" s="11">
        <f>'DBP STOP cijfers'!P21</f>
        <v>0</v>
      </c>
      <c r="Q37" s="26">
        <f>'DBP STOP cijfers'!Q21</f>
        <v>40</v>
      </c>
      <c r="R37" s="15">
        <f>'DBP STOP cijfers'!R21</f>
        <v>0</v>
      </c>
      <c r="S37" s="11">
        <f>'DBP STOP cijfers'!S21</f>
        <v>0</v>
      </c>
      <c r="T37" s="11">
        <f>'DBP STOP cijfers'!T21</f>
        <v>40</v>
      </c>
      <c r="U37" s="11">
        <f>'DBP STOP cijfers'!U21</f>
        <v>0</v>
      </c>
      <c r="V37" s="11">
        <f>'DBP STOP cijfers'!V21</f>
        <v>0</v>
      </c>
      <c r="W37" s="11">
        <f>'DBP STOP cijfers'!W21</f>
        <v>0</v>
      </c>
      <c r="X37" s="11">
        <f>'DBP STOP cijfers'!X21</f>
        <v>0</v>
      </c>
      <c r="Y37" s="11">
        <f>'DBP STOP cijfers'!Y21</f>
        <v>0</v>
      </c>
      <c r="Z37" s="49">
        <f>'DBP STOP cijfers'!Z21</f>
        <v>40</v>
      </c>
      <c r="AA37" s="11">
        <f>'DBP STOP cijfers'!AA21</f>
        <v>40</v>
      </c>
      <c r="AB37" s="11">
        <f>'DBP STOP cijfers'!AB21</f>
        <v>0</v>
      </c>
      <c r="AC37" s="11">
        <f>'DBP STOP cijfers'!AC21</f>
        <v>0</v>
      </c>
      <c r="AD37" s="11">
        <f>'DBP STOP cijfers'!AD21</f>
        <v>0</v>
      </c>
      <c r="AE37" s="11">
        <f>'DBP STOP cijfers'!AE21</f>
        <v>0</v>
      </c>
      <c r="AF37" s="11">
        <f>'DBP STOP cijfers'!AF21</f>
        <v>0</v>
      </c>
      <c r="AG37" s="49">
        <f>'DBP STOP cijfers'!AG21</f>
        <v>0</v>
      </c>
      <c r="AH37" s="11">
        <f>'DBP STOP cijfers'!AH21</f>
        <v>0</v>
      </c>
      <c r="AI37" s="11">
        <f>'DBP STOP cijfers'!AI21</f>
        <v>0</v>
      </c>
      <c r="AJ37" s="11">
        <f>'DBP STOP cijfers'!AJ21</f>
        <v>40</v>
      </c>
      <c r="AK37" s="11">
        <f>'DBP STOP cijfers'!AK21</f>
        <v>0</v>
      </c>
      <c r="AL37" s="49">
        <f>'DBP STOP cijfers'!AL21</f>
        <v>0</v>
      </c>
      <c r="AM37" s="11">
        <f>'DBP STOP cijfers'!AM21</f>
        <v>0</v>
      </c>
      <c r="AN37" s="11">
        <f>'DBP STOP cijfers'!AN21</f>
        <v>0</v>
      </c>
      <c r="AO37" s="11">
        <f>'DBP STOP cijfers'!AO21</f>
        <v>0</v>
      </c>
      <c r="AP37" s="11">
        <f>'DBP STOP cijfers'!AP21</f>
        <v>0</v>
      </c>
      <c r="AQ37" s="11">
        <f>'DBP STOP cijfers'!AQ21</f>
        <v>0</v>
      </c>
      <c r="AR37" s="49">
        <f>'DBP STOP cijfers'!AR21</f>
        <v>0</v>
      </c>
      <c r="AS37" s="11">
        <f>'DBP STOP cijfers'!AS21</f>
        <v>0</v>
      </c>
      <c r="AT37" s="11">
        <f>'DBP STOP cijfers'!AT21</f>
        <v>0</v>
      </c>
      <c r="AU37" s="11">
        <f>'DBP STOP cijfers'!AU21</f>
        <v>0</v>
      </c>
      <c r="AV37" s="11">
        <f>'DBP STOP cijfers'!AV21</f>
        <v>0</v>
      </c>
      <c r="AW37" s="11">
        <f>'DBP STOP cijfers'!AW21</f>
        <v>0</v>
      </c>
      <c r="AX37" s="11">
        <f>'DBP STOP cijfers'!AX21</f>
        <v>0</v>
      </c>
      <c r="AY37" s="11">
        <f>'DBP STOP cijfers'!AY21</f>
        <v>0</v>
      </c>
      <c r="AZ37" s="11">
        <f>'DBP STOP cijfers'!AZ21</f>
        <v>0</v>
      </c>
      <c r="BA37" s="11">
        <f>'DBP STOP cijfers'!BA21</f>
        <v>0</v>
      </c>
      <c r="BB37" s="11">
        <f>'DBP STOP cijfers'!BB21</f>
        <v>0</v>
      </c>
      <c r="BC37" s="49">
        <f>'DBP STOP cijfers'!BC21</f>
        <v>0</v>
      </c>
      <c r="BD37" s="11">
        <f>'DBP STOP cijfers'!BD21</f>
        <v>0</v>
      </c>
      <c r="BE37" s="11">
        <f>'DBP STOP cijfers'!BE21</f>
        <v>0</v>
      </c>
      <c r="BF37" s="11">
        <f>'DBP STOP cijfers'!BF21</f>
        <v>0</v>
      </c>
      <c r="BG37" s="11">
        <f>'DBP STOP cijfers'!BG21</f>
        <v>0</v>
      </c>
      <c r="BH37" s="11">
        <f>'DBP STOP cijfers'!BH21</f>
        <v>0</v>
      </c>
      <c r="BI37" s="11">
        <f>'DBP STOP cijfers'!BI21</f>
        <v>0</v>
      </c>
      <c r="BJ37" s="11">
        <f>'DBP STOP cijfers'!BJ21</f>
        <v>0</v>
      </c>
      <c r="BK37" s="49">
        <f>'DBP STOP cijfers'!BK21</f>
        <v>0</v>
      </c>
      <c r="BL37" s="11">
        <f>'DBP STOP cijfers'!BL21</f>
        <v>0</v>
      </c>
      <c r="BM37" s="11">
        <f>'DBP STOP cijfers'!BM21</f>
        <v>0</v>
      </c>
      <c r="BN37" s="11">
        <f>'DBP STOP cijfers'!BN21</f>
        <v>0</v>
      </c>
      <c r="BO37" s="11">
        <f>'DBP STOP cijfers'!BO21</f>
        <v>0</v>
      </c>
      <c r="BP37" s="11">
        <f>'DBP STOP cijfers'!BP21</f>
        <v>0</v>
      </c>
      <c r="BQ37" s="49">
        <f>'DBP STOP cijfers'!BQ21</f>
        <v>0</v>
      </c>
      <c r="BR37" s="11">
        <f>'DBP STOP cijfers'!BR21</f>
        <v>0</v>
      </c>
      <c r="BS37" s="11">
        <f>'DBP STOP cijfers'!BS21</f>
        <v>0</v>
      </c>
      <c r="BT37" s="11">
        <f>'DBP STOP cijfers'!BT21</f>
        <v>0</v>
      </c>
      <c r="BU37" s="11">
        <f>'DBP STOP cijfers'!BU21</f>
        <v>0</v>
      </c>
      <c r="BV37" s="11">
        <f>'DBP STOP cijfers'!BV21</f>
        <v>0</v>
      </c>
      <c r="BW37" s="11">
        <f>'DBP STOP cijfers'!BW21</f>
        <v>0</v>
      </c>
      <c r="BX37" s="47">
        <f>'DBP STOP cijfers'!BX21</f>
        <v>0</v>
      </c>
      <c r="BY37" s="49">
        <f>'DBP STOP cijfers'!BY21</f>
        <v>40</v>
      </c>
      <c r="BZ37" s="11">
        <f>'DBP STOP cijfers'!BZ21</f>
        <v>0</v>
      </c>
      <c r="CA37" s="11">
        <f>'DBP STOP cijfers'!CA21</f>
        <v>0</v>
      </c>
      <c r="CB37" s="11">
        <f>'DBP STOP cijfers'!CB21</f>
        <v>0</v>
      </c>
      <c r="CC37" s="11">
        <f>'DBP STOP cijfers'!CC21</f>
        <v>0</v>
      </c>
      <c r="CD37" s="11">
        <f>'DBP STOP cijfers'!CD21</f>
        <v>0</v>
      </c>
      <c r="CE37" s="11">
        <f>'DBP STOP cijfers'!CE21</f>
        <v>0</v>
      </c>
      <c r="CF37" s="11">
        <f>'DBP STOP cijfers'!CF21</f>
        <v>0</v>
      </c>
      <c r="CG37" s="11">
        <f>'DBP STOP cijfers'!CG21</f>
        <v>0</v>
      </c>
      <c r="CH37" s="11">
        <f>'DBP STOP cijfers'!CH21</f>
        <v>0</v>
      </c>
      <c r="CI37" s="11">
        <f>'DBP STOP cijfers'!CI21</f>
        <v>0</v>
      </c>
      <c r="CJ37" s="11">
        <f>'DBP STOP cijfers'!CJ21</f>
        <v>0</v>
      </c>
      <c r="CK37" s="11">
        <f>'DBP STOP cijfers'!CK21</f>
        <v>0</v>
      </c>
      <c r="CL37" s="49">
        <f>'DBP STOP cijfers'!CL21</f>
        <v>0</v>
      </c>
      <c r="CM37" s="15">
        <f>'DBP STOP cijfers'!CM21</f>
        <v>0</v>
      </c>
      <c r="CN37" s="11">
        <f>'DBP STOP cijfers'!CN21</f>
        <v>0</v>
      </c>
      <c r="CO37" s="11">
        <f>'DBP STOP cijfers'!CO21</f>
        <v>0</v>
      </c>
      <c r="CP37" s="11">
        <f>'DBP STOP cijfers'!CP21</f>
        <v>0</v>
      </c>
      <c r="CQ37" s="11">
        <f>'DBP STOP cijfers'!CQ21</f>
        <v>0</v>
      </c>
      <c r="CR37" s="11">
        <f>'DBP STOP cijfers'!CR21</f>
        <v>0</v>
      </c>
      <c r="CS37" s="11">
        <f>'DBP STOP cijfers'!CS21</f>
        <v>0</v>
      </c>
      <c r="CT37" s="11">
        <f>'DBP STOP cijfers'!CT21</f>
        <v>0</v>
      </c>
      <c r="CU37" s="11">
        <f>'DBP STOP cijfers'!CU21</f>
        <v>0</v>
      </c>
      <c r="CV37" s="11">
        <f>'DBP STOP cijfers'!CV21</f>
        <v>0</v>
      </c>
      <c r="CW37" s="11">
        <f>'DBP STOP cijfers'!CW21</f>
        <v>0</v>
      </c>
      <c r="CX37" s="11">
        <f>'DBP STOP cijfers'!CX21</f>
        <v>0</v>
      </c>
      <c r="CY37" s="26">
        <f>'DBP STOP cijfers'!CY21</f>
        <v>0</v>
      </c>
      <c r="CZ37" s="15">
        <f>'DBP STOP cijfers'!CZ21</f>
        <v>0</v>
      </c>
      <c r="DA37" s="11">
        <f>'DBP STOP cijfers'!DA21</f>
        <v>0</v>
      </c>
      <c r="DB37" s="11">
        <f>'DBP STOP cijfers'!DB21</f>
        <v>0</v>
      </c>
      <c r="DC37" s="11">
        <f>'DBP STOP cijfers'!DC21</f>
        <v>0</v>
      </c>
      <c r="DD37" s="11">
        <f>'DBP STOP cijfers'!DD21</f>
        <v>0</v>
      </c>
      <c r="DE37" s="11">
        <f>'DBP STOP cijfers'!DE21</f>
        <v>0</v>
      </c>
      <c r="DF37" s="11">
        <f>'DBP STOP cijfers'!DF21</f>
        <v>0</v>
      </c>
      <c r="DG37" s="11">
        <f>'DBP STOP cijfers'!DG21</f>
        <v>0</v>
      </c>
      <c r="DH37" s="11">
        <f>'DBP STOP cijfers'!DH21</f>
        <v>0</v>
      </c>
      <c r="DI37" s="11">
        <f>'DBP STOP cijfers'!DI21</f>
        <v>0</v>
      </c>
      <c r="DJ37" s="11">
        <f>'DBP STOP cijfers'!DJ21</f>
        <v>0</v>
      </c>
      <c r="DK37" s="11">
        <f>'DBP STOP cijfers'!DK21</f>
        <v>0</v>
      </c>
      <c r="DL37" s="26">
        <f>'DBP STOP cijfers'!DL21</f>
        <v>0</v>
      </c>
    </row>
    <row r="38" spans="1:116" hidden="1">
      <c r="A38" s="47">
        <f>'DBP STOP cijfers'!A22</f>
        <v>0</v>
      </c>
      <c r="B38" s="49" t="str">
        <f>'DBP STOP cijfers'!B22</f>
        <v>JANT/JANL</v>
      </c>
      <c r="C38" s="4" t="str">
        <f>'DBP STOP cijfers'!C22</f>
        <v>Dierlijke Bijproducten</v>
      </c>
      <c r="D38" s="4" t="str">
        <f>'DBP STOP cijfers'!D22</f>
        <v>DBP niet retribueerbare werkzaamheden C&amp;V DG AGRO</v>
      </c>
      <c r="E38" s="4" t="str">
        <f>'DBP STOP cijfers'!E22</f>
        <v>Traceerbaarheid VDE</v>
      </c>
      <c r="F38" s="5" t="str">
        <f>'DBP STOP cijfers'!F22</f>
        <v>EZ AGRO</v>
      </c>
      <c r="G38" s="4" t="str">
        <f>'DBP STOP cijfers'!G22</f>
        <v>ja</v>
      </c>
      <c r="H38" s="15">
        <f>'DBP STOP cijfers'!H22</f>
        <v>1040</v>
      </c>
      <c r="I38" s="11">
        <f>'DBP STOP cijfers'!I22</f>
        <v>20</v>
      </c>
      <c r="J38" s="11">
        <f>'DBP STOP cijfers'!J22</f>
        <v>0</v>
      </c>
      <c r="K38" s="11">
        <f>'DBP STOP cijfers'!K22</f>
        <v>0</v>
      </c>
      <c r="L38" s="11">
        <f>'DBP STOP cijfers'!L22</f>
        <v>0</v>
      </c>
      <c r="M38" s="11">
        <f>'DBP STOP cijfers'!M22</f>
        <v>0</v>
      </c>
      <c r="N38" s="11">
        <f>'DBP STOP cijfers'!N22</f>
        <v>0</v>
      </c>
      <c r="O38" s="11">
        <f>'DBP STOP cijfers'!O22</f>
        <v>0</v>
      </c>
      <c r="P38" s="11">
        <f>'DBP STOP cijfers'!P22</f>
        <v>0</v>
      </c>
      <c r="Q38" s="26">
        <f>'DBP STOP cijfers'!Q22</f>
        <v>1060</v>
      </c>
      <c r="R38" s="15">
        <f>'DBP STOP cijfers'!R22</f>
        <v>0</v>
      </c>
      <c r="S38" s="11">
        <f>'DBP STOP cijfers'!S22</f>
        <v>0</v>
      </c>
      <c r="T38" s="11">
        <f>'DBP STOP cijfers'!T22</f>
        <v>1060</v>
      </c>
      <c r="U38" s="11">
        <f>'DBP STOP cijfers'!U22</f>
        <v>0</v>
      </c>
      <c r="V38" s="11">
        <f>'DBP STOP cijfers'!V22</f>
        <v>0</v>
      </c>
      <c r="W38" s="11">
        <f>'DBP STOP cijfers'!W22</f>
        <v>0</v>
      </c>
      <c r="X38" s="11">
        <f>'DBP STOP cijfers'!X22</f>
        <v>0</v>
      </c>
      <c r="Y38" s="11">
        <f>'DBP STOP cijfers'!Y22</f>
        <v>0</v>
      </c>
      <c r="Z38" s="49">
        <f>'DBP STOP cijfers'!Z22</f>
        <v>1060</v>
      </c>
      <c r="AA38" s="11">
        <f>'DBP STOP cijfers'!AA22</f>
        <v>40</v>
      </c>
      <c r="AB38" s="11">
        <f>'DBP STOP cijfers'!AB22</f>
        <v>0</v>
      </c>
      <c r="AC38" s="11">
        <f>'DBP STOP cijfers'!AC22</f>
        <v>1000</v>
      </c>
      <c r="AD38" s="11">
        <f>'DBP STOP cijfers'!AD22</f>
        <v>0</v>
      </c>
      <c r="AE38" s="11">
        <f>'DBP STOP cijfers'!AE22</f>
        <v>0</v>
      </c>
      <c r="AF38" s="11">
        <f>'DBP STOP cijfers'!AF22</f>
        <v>20</v>
      </c>
      <c r="AG38" s="49">
        <f>'DBP STOP cijfers'!AG22</f>
        <v>0</v>
      </c>
      <c r="AH38" s="11">
        <f>'DBP STOP cijfers'!AH22</f>
        <v>0</v>
      </c>
      <c r="AI38" s="11">
        <f>'DBP STOP cijfers'!AI22</f>
        <v>0</v>
      </c>
      <c r="AJ38" s="11">
        <f>'DBP STOP cijfers'!AJ22</f>
        <v>40</v>
      </c>
      <c r="AK38" s="11">
        <f>'DBP STOP cijfers'!AK22</f>
        <v>0</v>
      </c>
      <c r="AL38" s="49">
        <f>'DBP STOP cijfers'!AL22</f>
        <v>0</v>
      </c>
      <c r="AM38" s="11">
        <f>'DBP STOP cijfers'!AM22</f>
        <v>0</v>
      </c>
      <c r="AN38" s="11">
        <f>'DBP STOP cijfers'!AN22</f>
        <v>0</v>
      </c>
      <c r="AO38" s="11">
        <f>'DBP STOP cijfers'!AO22</f>
        <v>0</v>
      </c>
      <c r="AP38" s="11">
        <f>'DBP STOP cijfers'!AP22</f>
        <v>0</v>
      </c>
      <c r="AQ38" s="11">
        <f>'DBP STOP cijfers'!AQ22</f>
        <v>0</v>
      </c>
      <c r="AR38" s="49">
        <f>'DBP STOP cijfers'!AR22</f>
        <v>0</v>
      </c>
      <c r="AS38" s="11">
        <f>'DBP STOP cijfers'!AS22</f>
        <v>0</v>
      </c>
      <c r="AT38" s="11">
        <f>'DBP STOP cijfers'!AT22</f>
        <v>0</v>
      </c>
      <c r="AU38" s="11">
        <f>'DBP STOP cijfers'!AU22</f>
        <v>0</v>
      </c>
      <c r="AV38" s="11">
        <f>'DBP STOP cijfers'!AV22</f>
        <v>0</v>
      </c>
      <c r="AW38" s="11">
        <f>'DBP STOP cijfers'!AW22</f>
        <v>0</v>
      </c>
      <c r="AX38" s="11">
        <f>'DBP STOP cijfers'!AX22</f>
        <v>0</v>
      </c>
      <c r="AY38" s="11">
        <f>'DBP STOP cijfers'!AY22</f>
        <v>0</v>
      </c>
      <c r="AZ38" s="11">
        <f>'DBP STOP cijfers'!AZ22</f>
        <v>0</v>
      </c>
      <c r="BA38" s="11">
        <f>'DBP STOP cijfers'!BA22</f>
        <v>0</v>
      </c>
      <c r="BB38" s="11">
        <f>'DBP STOP cijfers'!BB22</f>
        <v>0</v>
      </c>
      <c r="BC38" s="49">
        <f>'DBP STOP cijfers'!BC22</f>
        <v>0</v>
      </c>
      <c r="BD38" s="11">
        <f>'DBP STOP cijfers'!BD22</f>
        <v>0</v>
      </c>
      <c r="BE38" s="11">
        <f>'DBP STOP cijfers'!BE22</f>
        <v>0</v>
      </c>
      <c r="BF38" s="11">
        <f>'DBP STOP cijfers'!BF22</f>
        <v>0</v>
      </c>
      <c r="BG38" s="11">
        <f>'DBP STOP cijfers'!BG22</f>
        <v>0</v>
      </c>
      <c r="BH38" s="11">
        <f>'DBP STOP cijfers'!BH22</f>
        <v>20</v>
      </c>
      <c r="BI38" s="11">
        <f>'DBP STOP cijfers'!BI22</f>
        <v>0</v>
      </c>
      <c r="BJ38" s="11">
        <f>'DBP STOP cijfers'!BJ22</f>
        <v>0</v>
      </c>
      <c r="BK38" s="49">
        <f>'DBP STOP cijfers'!BK22</f>
        <v>0</v>
      </c>
      <c r="BL38" s="11">
        <f>'DBP STOP cijfers'!BL22</f>
        <v>0</v>
      </c>
      <c r="BM38" s="11">
        <f>'DBP STOP cijfers'!BM22</f>
        <v>0</v>
      </c>
      <c r="BN38" s="11">
        <f>'DBP STOP cijfers'!BN22</f>
        <v>0</v>
      </c>
      <c r="BO38" s="11">
        <f>'DBP STOP cijfers'!BO22</f>
        <v>0</v>
      </c>
      <c r="BP38" s="11">
        <f>'DBP STOP cijfers'!BP22</f>
        <v>0</v>
      </c>
      <c r="BQ38" s="49">
        <f>'DBP STOP cijfers'!BQ22</f>
        <v>0</v>
      </c>
      <c r="BR38" s="11">
        <f>'DBP STOP cijfers'!BR22</f>
        <v>580</v>
      </c>
      <c r="BS38" s="11">
        <f>'DBP STOP cijfers'!BS22</f>
        <v>420</v>
      </c>
      <c r="BT38" s="11">
        <f>'DBP STOP cijfers'!BT22</f>
        <v>0</v>
      </c>
      <c r="BU38" s="11">
        <f>'DBP STOP cijfers'!BU22</f>
        <v>0</v>
      </c>
      <c r="BV38" s="11">
        <f>'DBP STOP cijfers'!BV22</f>
        <v>0</v>
      </c>
      <c r="BW38" s="11">
        <f>'DBP STOP cijfers'!BW22</f>
        <v>0</v>
      </c>
      <c r="BX38" s="47">
        <f>'DBP STOP cijfers'!BX22</f>
        <v>0</v>
      </c>
      <c r="BY38" s="49">
        <f>'DBP STOP cijfers'!BY22</f>
        <v>1060</v>
      </c>
      <c r="BZ38" s="11">
        <f>'DBP STOP cijfers'!BZ22</f>
        <v>0</v>
      </c>
      <c r="CA38" s="11">
        <f>'DBP STOP cijfers'!CA22</f>
        <v>0</v>
      </c>
      <c r="CB38" s="11">
        <f>'DBP STOP cijfers'!CB22</f>
        <v>0</v>
      </c>
      <c r="CC38" s="11">
        <f>'DBP STOP cijfers'!CC22</f>
        <v>0</v>
      </c>
      <c r="CD38" s="11">
        <f>'DBP STOP cijfers'!CD22</f>
        <v>0</v>
      </c>
      <c r="CE38" s="11">
        <f>'DBP STOP cijfers'!CE22</f>
        <v>0</v>
      </c>
      <c r="CF38" s="11">
        <f>'DBP STOP cijfers'!CF22</f>
        <v>0</v>
      </c>
      <c r="CG38" s="11">
        <f>'DBP STOP cijfers'!CG22</f>
        <v>0</v>
      </c>
      <c r="CH38" s="11">
        <f>'DBP STOP cijfers'!CH22</f>
        <v>0</v>
      </c>
      <c r="CI38" s="11">
        <f>'DBP STOP cijfers'!CI22</f>
        <v>0</v>
      </c>
      <c r="CJ38" s="11">
        <f>'DBP STOP cijfers'!CJ22</f>
        <v>0</v>
      </c>
      <c r="CK38" s="11">
        <f>'DBP STOP cijfers'!CK22</f>
        <v>0</v>
      </c>
      <c r="CL38" s="49">
        <f>'DBP STOP cijfers'!CL22</f>
        <v>0</v>
      </c>
      <c r="CM38" s="15">
        <f>'DBP STOP cijfers'!CM22</f>
        <v>0</v>
      </c>
      <c r="CN38" s="11">
        <f>'DBP STOP cijfers'!CN22</f>
        <v>0</v>
      </c>
      <c r="CO38" s="11">
        <f>'DBP STOP cijfers'!CO22</f>
        <v>0</v>
      </c>
      <c r="CP38" s="11">
        <f>'DBP STOP cijfers'!CP22</f>
        <v>0</v>
      </c>
      <c r="CQ38" s="11">
        <f>'DBP STOP cijfers'!CQ22</f>
        <v>0</v>
      </c>
      <c r="CR38" s="11">
        <f>'DBP STOP cijfers'!CR22</f>
        <v>0</v>
      </c>
      <c r="CS38" s="11">
        <f>'DBP STOP cijfers'!CS22</f>
        <v>0</v>
      </c>
      <c r="CT38" s="11">
        <f>'DBP STOP cijfers'!CT22</f>
        <v>0</v>
      </c>
      <c r="CU38" s="11">
        <f>'DBP STOP cijfers'!CU22</f>
        <v>0</v>
      </c>
      <c r="CV38" s="11">
        <f>'DBP STOP cijfers'!CV22</f>
        <v>0</v>
      </c>
      <c r="CW38" s="11">
        <f>'DBP STOP cijfers'!CW22</f>
        <v>0</v>
      </c>
      <c r="CX38" s="11">
        <f>'DBP STOP cijfers'!CX22</f>
        <v>0</v>
      </c>
      <c r="CY38" s="26">
        <f>'DBP STOP cijfers'!CY22</f>
        <v>0</v>
      </c>
      <c r="CZ38" s="15">
        <f>'DBP STOP cijfers'!CZ22</f>
        <v>0</v>
      </c>
      <c r="DA38" s="11">
        <f>'DBP STOP cijfers'!DA22</f>
        <v>0</v>
      </c>
      <c r="DB38" s="11">
        <f>'DBP STOP cijfers'!DB22</f>
        <v>0</v>
      </c>
      <c r="DC38" s="11">
        <f>'DBP STOP cijfers'!DC22</f>
        <v>0</v>
      </c>
      <c r="DD38" s="11">
        <f>'DBP STOP cijfers'!DD22</f>
        <v>0</v>
      </c>
      <c r="DE38" s="11">
        <f>'DBP STOP cijfers'!DE22</f>
        <v>0</v>
      </c>
      <c r="DF38" s="11">
        <f>'DBP STOP cijfers'!DF22</f>
        <v>0</v>
      </c>
      <c r="DG38" s="11">
        <f>'DBP STOP cijfers'!DG22</f>
        <v>0</v>
      </c>
      <c r="DH38" s="11">
        <f>'DBP STOP cijfers'!DH22</f>
        <v>0</v>
      </c>
      <c r="DI38" s="11">
        <f>'DBP STOP cijfers'!DI22</f>
        <v>0</v>
      </c>
      <c r="DJ38" s="11">
        <f>'DBP STOP cijfers'!DJ22</f>
        <v>0</v>
      </c>
      <c r="DK38" s="11">
        <f>'DBP STOP cijfers'!DK22</f>
        <v>0</v>
      </c>
      <c r="DL38" s="26">
        <f>'DBP STOP cijfers'!DL22</f>
        <v>0</v>
      </c>
    </row>
    <row r="39" spans="1:116" hidden="1">
      <c r="A39" s="47">
        <f>'DBP STOP cijfers'!A23</f>
        <v>0</v>
      </c>
      <c r="B39" s="49" t="str">
        <f>'DBP STOP cijfers'!B23</f>
        <v>JANT/JANL</v>
      </c>
      <c r="C39" s="4" t="str">
        <f>'DBP STOP cijfers'!C23</f>
        <v>Dierlijke Bijproducten</v>
      </c>
      <c r="D39" s="4" t="str">
        <f>'DBP STOP cijfers'!D23</f>
        <v>DBP niet retribueerbare werkzaamheden C&amp;V DG AGRO</v>
      </c>
      <c r="E39" s="8" t="str">
        <f>'DBP STOP cijfers'!E23</f>
        <v>Traccerbaarheid vetten</v>
      </c>
      <c r="F39" s="5" t="str">
        <f>'DBP STOP cijfers'!F23</f>
        <v>EZ AGRO</v>
      </c>
      <c r="G39" s="4" t="str">
        <f>'DBP STOP cijfers'!G23</f>
        <v>ja</v>
      </c>
      <c r="H39" s="15">
        <f>'DBP STOP cijfers'!H23</f>
        <v>420</v>
      </c>
      <c r="I39" s="11">
        <f>'DBP STOP cijfers'!I23</f>
        <v>20</v>
      </c>
      <c r="J39" s="11">
        <f>'DBP STOP cijfers'!J23</f>
        <v>0</v>
      </c>
      <c r="K39" s="11">
        <f>'DBP STOP cijfers'!K23</f>
        <v>0</v>
      </c>
      <c r="L39" s="11">
        <f>'DBP STOP cijfers'!L23</f>
        <v>0</v>
      </c>
      <c r="M39" s="11">
        <f>'DBP STOP cijfers'!M23</f>
        <v>0</v>
      </c>
      <c r="N39" s="11">
        <f>'DBP STOP cijfers'!N23</f>
        <v>0</v>
      </c>
      <c r="O39" s="11">
        <f>'DBP STOP cijfers'!O23</f>
        <v>0</v>
      </c>
      <c r="P39" s="11">
        <f>'DBP STOP cijfers'!P23</f>
        <v>0</v>
      </c>
      <c r="Q39" s="26">
        <f>'DBP STOP cijfers'!Q23</f>
        <v>440</v>
      </c>
      <c r="R39" s="15">
        <f>'DBP STOP cijfers'!R23</f>
        <v>0</v>
      </c>
      <c r="S39" s="11">
        <f>'DBP STOP cijfers'!S23</f>
        <v>0</v>
      </c>
      <c r="T39" s="11">
        <f>'DBP STOP cijfers'!T23</f>
        <v>440</v>
      </c>
      <c r="U39" s="11">
        <f>'DBP STOP cijfers'!U23</f>
        <v>0</v>
      </c>
      <c r="V39" s="11">
        <f>'DBP STOP cijfers'!V23</f>
        <v>0</v>
      </c>
      <c r="W39" s="11">
        <f>'DBP STOP cijfers'!W23</f>
        <v>0</v>
      </c>
      <c r="X39" s="11">
        <f>'DBP STOP cijfers'!X23</f>
        <v>0</v>
      </c>
      <c r="Y39" s="11">
        <f>'DBP STOP cijfers'!Y23</f>
        <v>0</v>
      </c>
      <c r="Z39" s="49">
        <f>'DBP STOP cijfers'!Z23</f>
        <v>440</v>
      </c>
      <c r="AA39" s="11">
        <f>'DBP STOP cijfers'!AA23</f>
        <v>220</v>
      </c>
      <c r="AB39" s="11">
        <f>'DBP STOP cijfers'!AB23</f>
        <v>0</v>
      </c>
      <c r="AC39" s="11">
        <f>'DBP STOP cijfers'!AC23</f>
        <v>200</v>
      </c>
      <c r="AD39" s="11">
        <f>'DBP STOP cijfers'!AD23</f>
        <v>0</v>
      </c>
      <c r="AE39" s="11">
        <f>'DBP STOP cijfers'!AE23</f>
        <v>0</v>
      </c>
      <c r="AF39" s="11">
        <f>'DBP STOP cijfers'!AF23</f>
        <v>20</v>
      </c>
      <c r="AG39" s="49">
        <f>'DBP STOP cijfers'!AG23</f>
        <v>0</v>
      </c>
      <c r="AH39" s="11">
        <f>'DBP STOP cijfers'!AH23</f>
        <v>0</v>
      </c>
      <c r="AI39" s="11">
        <f>'DBP STOP cijfers'!AI23</f>
        <v>0</v>
      </c>
      <c r="AJ39" s="11">
        <f>'DBP STOP cijfers'!AJ23</f>
        <v>220</v>
      </c>
      <c r="AK39" s="11">
        <f>'DBP STOP cijfers'!AK23</f>
        <v>0</v>
      </c>
      <c r="AL39" s="49">
        <f>'DBP STOP cijfers'!AL23</f>
        <v>0</v>
      </c>
      <c r="AM39" s="11">
        <f>'DBP STOP cijfers'!AM23</f>
        <v>0</v>
      </c>
      <c r="AN39" s="11">
        <f>'DBP STOP cijfers'!AN23</f>
        <v>0</v>
      </c>
      <c r="AO39" s="11">
        <f>'DBP STOP cijfers'!AO23</f>
        <v>0</v>
      </c>
      <c r="AP39" s="11">
        <f>'DBP STOP cijfers'!AP23</f>
        <v>0</v>
      </c>
      <c r="AQ39" s="11">
        <f>'DBP STOP cijfers'!AQ23</f>
        <v>0</v>
      </c>
      <c r="AR39" s="49">
        <f>'DBP STOP cijfers'!AR23</f>
        <v>0</v>
      </c>
      <c r="AS39" s="11">
        <f>'DBP STOP cijfers'!AS23</f>
        <v>0</v>
      </c>
      <c r="AT39" s="11">
        <f>'DBP STOP cijfers'!AT23</f>
        <v>0</v>
      </c>
      <c r="AU39" s="11">
        <f>'DBP STOP cijfers'!AU23</f>
        <v>0</v>
      </c>
      <c r="AV39" s="11">
        <f>'DBP STOP cijfers'!AV23</f>
        <v>0</v>
      </c>
      <c r="AW39" s="11">
        <f>'DBP STOP cijfers'!AW23</f>
        <v>0</v>
      </c>
      <c r="AX39" s="11">
        <f>'DBP STOP cijfers'!AX23</f>
        <v>0</v>
      </c>
      <c r="AY39" s="11">
        <f>'DBP STOP cijfers'!AY23</f>
        <v>0</v>
      </c>
      <c r="AZ39" s="11">
        <f>'DBP STOP cijfers'!AZ23</f>
        <v>0</v>
      </c>
      <c r="BA39" s="11">
        <f>'DBP STOP cijfers'!BA23</f>
        <v>0</v>
      </c>
      <c r="BB39" s="11">
        <f>'DBP STOP cijfers'!BB23</f>
        <v>0</v>
      </c>
      <c r="BC39" s="49">
        <f>'DBP STOP cijfers'!BC23</f>
        <v>0</v>
      </c>
      <c r="BD39" s="11">
        <f>'DBP STOP cijfers'!BD23</f>
        <v>0</v>
      </c>
      <c r="BE39" s="11">
        <f>'DBP STOP cijfers'!BE23</f>
        <v>0</v>
      </c>
      <c r="BF39" s="11">
        <f>'DBP STOP cijfers'!BF23</f>
        <v>0</v>
      </c>
      <c r="BG39" s="11">
        <f>'DBP STOP cijfers'!BG23</f>
        <v>0</v>
      </c>
      <c r="BH39" s="11">
        <f>'DBP STOP cijfers'!BH23</f>
        <v>20</v>
      </c>
      <c r="BI39" s="11">
        <f>'DBP STOP cijfers'!BI23</f>
        <v>0</v>
      </c>
      <c r="BJ39" s="11">
        <f>'DBP STOP cijfers'!BJ23</f>
        <v>0</v>
      </c>
      <c r="BK39" s="49">
        <f>'DBP STOP cijfers'!BK23</f>
        <v>0</v>
      </c>
      <c r="BL39" s="11">
        <f>'DBP STOP cijfers'!BL23</f>
        <v>0</v>
      </c>
      <c r="BM39" s="11">
        <f>'DBP STOP cijfers'!BM23</f>
        <v>0</v>
      </c>
      <c r="BN39" s="11">
        <f>'DBP STOP cijfers'!BN23</f>
        <v>0</v>
      </c>
      <c r="BO39" s="11">
        <f>'DBP STOP cijfers'!BO23</f>
        <v>0</v>
      </c>
      <c r="BP39" s="11">
        <f>'DBP STOP cijfers'!BP23</f>
        <v>0</v>
      </c>
      <c r="BQ39" s="49">
        <f>'DBP STOP cijfers'!BQ23</f>
        <v>0</v>
      </c>
      <c r="BR39" s="11">
        <f>'DBP STOP cijfers'!BR23</f>
        <v>115.99999999999999</v>
      </c>
      <c r="BS39" s="11">
        <f>'DBP STOP cijfers'!BS23</f>
        <v>84</v>
      </c>
      <c r="BT39" s="11">
        <f>'DBP STOP cijfers'!BT23</f>
        <v>0</v>
      </c>
      <c r="BU39" s="11">
        <f>'DBP STOP cijfers'!BU23</f>
        <v>0</v>
      </c>
      <c r="BV39" s="11">
        <f>'DBP STOP cijfers'!BV23</f>
        <v>0</v>
      </c>
      <c r="BW39" s="11">
        <f>'DBP STOP cijfers'!BW23</f>
        <v>0</v>
      </c>
      <c r="BX39" s="47">
        <f>'DBP STOP cijfers'!BX23</f>
        <v>0</v>
      </c>
      <c r="BY39" s="49">
        <f>'DBP STOP cijfers'!BY23</f>
        <v>440</v>
      </c>
      <c r="BZ39" s="11">
        <f>'DBP STOP cijfers'!BZ23</f>
        <v>0</v>
      </c>
      <c r="CA39" s="11">
        <f>'DBP STOP cijfers'!CA23</f>
        <v>0</v>
      </c>
      <c r="CB39" s="11">
        <f>'DBP STOP cijfers'!CB23</f>
        <v>0</v>
      </c>
      <c r="CC39" s="11">
        <f>'DBP STOP cijfers'!CC23</f>
        <v>0</v>
      </c>
      <c r="CD39" s="11">
        <f>'DBP STOP cijfers'!CD23</f>
        <v>0</v>
      </c>
      <c r="CE39" s="11">
        <f>'DBP STOP cijfers'!CE23</f>
        <v>0</v>
      </c>
      <c r="CF39" s="11">
        <f>'DBP STOP cijfers'!CF23</f>
        <v>0</v>
      </c>
      <c r="CG39" s="11">
        <f>'DBP STOP cijfers'!CG23</f>
        <v>0</v>
      </c>
      <c r="CH39" s="11">
        <f>'DBP STOP cijfers'!CH23</f>
        <v>0</v>
      </c>
      <c r="CI39" s="11">
        <f>'DBP STOP cijfers'!CI23</f>
        <v>0</v>
      </c>
      <c r="CJ39" s="11">
        <f>'DBP STOP cijfers'!CJ23</f>
        <v>0</v>
      </c>
      <c r="CK39" s="11">
        <f>'DBP STOP cijfers'!CK23</f>
        <v>0</v>
      </c>
      <c r="CL39" s="49">
        <f>'DBP STOP cijfers'!CL23</f>
        <v>0</v>
      </c>
      <c r="CM39" s="15">
        <f>'DBP STOP cijfers'!CM23</f>
        <v>0</v>
      </c>
      <c r="CN39" s="11">
        <f>'DBP STOP cijfers'!CN23</f>
        <v>0</v>
      </c>
      <c r="CO39" s="11">
        <f>'DBP STOP cijfers'!CO23</f>
        <v>0</v>
      </c>
      <c r="CP39" s="11">
        <f>'DBP STOP cijfers'!CP23</f>
        <v>0</v>
      </c>
      <c r="CQ39" s="11">
        <f>'DBP STOP cijfers'!CQ23</f>
        <v>0</v>
      </c>
      <c r="CR39" s="11">
        <f>'DBP STOP cijfers'!CR23</f>
        <v>0</v>
      </c>
      <c r="CS39" s="11">
        <f>'DBP STOP cijfers'!CS23</f>
        <v>0</v>
      </c>
      <c r="CT39" s="11">
        <f>'DBP STOP cijfers'!CT23</f>
        <v>0</v>
      </c>
      <c r="CU39" s="11">
        <f>'DBP STOP cijfers'!CU23</f>
        <v>0</v>
      </c>
      <c r="CV39" s="11">
        <f>'DBP STOP cijfers'!CV23</f>
        <v>0</v>
      </c>
      <c r="CW39" s="11">
        <f>'DBP STOP cijfers'!CW23</f>
        <v>0</v>
      </c>
      <c r="CX39" s="11">
        <f>'DBP STOP cijfers'!CX23</f>
        <v>0</v>
      </c>
      <c r="CY39" s="26">
        <f>'DBP STOP cijfers'!CY23</f>
        <v>0</v>
      </c>
      <c r="CZ39" s="15">
        <f>'DBP STOP cijfers'!CZ23</f>
        <v>0</v>
      </c>
      <c r="DA39" s="11">
        <f>'DBP STOP cijfers'!DA23</f>
        <v>0</v>
      </c>
      <c r="DB39" s="11">
        <f>'DBP STOP cijfers'!DB23</f>
        <v>0</v>
      </c>
      <c r="DC39" s="11">
        <f>'DBP STOP cijfers'!DC23</f>
        <v>0</v>
      </c>
      <c r="DD39" s="11">
        <f>'DBP STOP cijfers'!DD23</f>
        <v>0</v>
      </c>
      <c r="DE39" s="11">
        <f>'DBP STOP cijfers'!DE23</f>
        <v>0</v>
      </c>
      <c r="DF39" s="11">
        <f>'DBP STOP cijfers'!DF23</f>
        <v>0</v>
      </c>
      <c r="DG39" s="11">
        <f>'DBP STOP cijfers'!DG23</f>
        <v>0</v>
      </c>
      <c r="DH39" s="11">
        <f>'DBP STOP cijfers'!DH23</f>
        <v>0</v>
      </c>
      <c r="DI39" s="11">
        <f>'DBP STOP cijfers'!DI23</f>
        <v>0</v>
      </c>
      <c r="DJ39" s="11">
        <f>'DBP STOP cijfers'!DJ23</f>
        <v>0</v>
      </c>
      <c r="DK39" s="11">
        <f>'DBP STOP cijfers'!DK23</f>
        <v>0</v>
      </c>
      <c r="DL39" s="26">
        <f>'DBP STOP cijfers'!DL23</f>
        <v>0</v>
      </c>
    </row>
    <row r="40" spans="1:116" hidden="1">
      <c r="A40" s="47">
        <f>'DBP STOP cijfers'!A24</f>
        <v>0</v>
      </c>
      <c r="B40" s="49" t="str">
        <f>'DBP STOP cijfers'!B24</f>
        <v>JANT</v>
      </c>
      <c r="C40" s="4" t="str">
        <f>'DBP STOP cijfers'!C24</f>
        <v>Dierlijke Bijproducten</v>
      </c>
      <c r="D40" s="4" t="str">
        <f>'DBP STOP cijfers'!D24</f>
        <v>DBP niet retribueerbare werkzaamheden C&amp;V DG AGRO</v>
      </c>
      <c r="E40" s="8" t="str">
        <f>'DBP STOP cijfers'!E24</f>
        <v>Traccerbaarheid frituurvetten</v>
      </c>
      <c r="F40" s="5" t="str">
        <f>'DBP STOP cijfers'!F24</f>
        <v>EZ AGRO</v>
      </c>
      <c r="G40" s="4" t="str">
        <f>'DBP STOP cijfers'!G24</f>
        <v>ja</v>
      </c>
      <c r="H40" s="15">
        <f>'DBP STOP cijfers'!H24</f>
        <v>520</v>
      </c>
      <c r="I40" s="11">
        <f>'DBP STOP cijfers'!I24</f>
        <v>0</v>
      </c>
      <c r="J40" s="11">
        <f>'DBP STOP cijfers'!J24</f>
        <v>0</v>
      </c>
      <c r="K40" s="11">
        <f>'DBP STOP cijfers'!K24</f>
        <v>0</v>
      </c>
      <c r="L40" s="11">
        <f>'DBP STOP cijfers'!L24</f>
        <v>0</v>
      </c>
      <c r="M40" s="11">
        <f>'DBP STOP cijfers'!M24</f>
        <v>0</v>
      </c>
      <c r="N40" s="11">
        <f>'DBP STOP cijfers'!N24</f>
        <v>0</v>
      </c>
      <c r="O40" s="11">
        <f>'DBP STOP cijfers'!O24</f>
        <v>0</v>
      </c>
      <c r="P40" s="11">
        <f>'DBP STOP cijfers'!P24</f>
        <v>0</v>
      </c>
      <c r="Q40" s="26">
        <f>'DBP STOP cijfers'!Q24</f>
        <v>520</v>
      </c>
      <c r="R40" s="15">
        <f>'DBP STOP cijfers'!R24</f>
        <v>0</v>
      </c>
      <c r="S40" s="11">
        <f>'DBP STOP cijfers'!S24</f>
        <v>0</v>
      </c>
      <c r="T40" s="11">
        <f>'DBP STOP cijfers'!T24</f>
        <v>520</v>
      </c>
      <c r="U40" s="11">
        <f>'DBP STOP cijfers'!U24</f>
        <v>0</v>
      </c>
      <c r="V40" s="11">
        <f>'DBP STOP cijfers'!V24</f>
        <v>0</v>
      </c>
      <c r="W40" s="11">
        <f>'DBP STOP cijfers'!W24</f>
        <v>0</v>
      </c>
      <c r="X40" s="11">
        <f>'DBP STOP cijfers'!X24</f>
        <v>0</v>
      </c>
      <c r="Y40" s="11">
        <f>'DBP STOP cijfers'!Y24</f>
        <v>0</v>
      </c>
      <c r="Z40" s="49">
        <f>'DBP STOP cijfers'!Z24</f>
        <v>520</v>
      </c>
      <c r="AA40" s="11">
        <f>'DBP STOP cijfers'!AA24</f>
        <v>120</v>
      </c>
      <c r="AB40" s="11">
        <f>'DBP STOP cijfers'!AB24</f>
        <v>0</v>
      </c>
      <c r="AC40" s="11">
        <f>'DBP STOP cijfers'!AC24</f>
        <v>280</v>
      </c>
      <c r="AD40" s="11">
        <f>'DBP STOP cijfers'!AD24</f>
        <v>120</v>
      </c>
      <c r="AE40" s="11">
        <f>'DBP STOP cijfers'!AE24</f>
        <v>0</v>
      </c>
      <c r="AF40" s="11">
        <f>'DBP STOP cijfers'!AF24</f>
        <v>0</v>
      </c>
      <c r="AG40" s="49">
        <f>'DBP STOP cijfers'!AG24</f>
        <v>0</v>
      </c>
      <c r="AH40" s="11">
        <f>'DBP STOP cijfers'!AH24</f>
        <v>0</v>
      </c>
      <c r="AI40" s="11">
        <f>'DBP STOP cijfers'!AI24</f>
        <v>0</v>
      </c>
      <c r="AJ40" s="11">
        <f>'DBP STOP cijfers'!AJ24</f>
        <v>120</v>
      </c>
      <c r="AK40" s="11">
        <f>'DBP STOP cijfers'!AK24</f>
        <v>0</v>
      </c>
      <c r="AL40" s="49">
        <f>'DBP STOP cijfers'!AL24</f>
        <v>0</v>
      </c>
      <c r="AM40" s="11">
        <f>'DBP STOP cijfers'!AM24</f>
        <v>120</v>
      </c>
      <c r="AN40" s="11">
        <f>'DBP STOP cijfers'!AN24</f>
        <v>0</v>
      </c>
      <c r="AO40" s="11">
        <f>'DBP STOP cijfers'!AO24</f>
        <v>0</v>
      </c>
      <c r="AP40" s="11">
        <f>'DBP STOP cijfers'!AP24</f>
        <v>0</v>
      </c>
      <c r="AQ40" s="11">
        <f>'DBP STOP cijfers'!AQ24</f>
        <v>0</v>
      </c>
      <c r="AR40" s="49">
        <f>'DBP STOP cijfers'!AR24</f>
        <v>0</v>
      </c>
      <c r="AS40" s="11">
        <f>'DBP STOP cijfers'!AS24</f>
        <v>0</v>
      </c>
      <c r="AT40" s="11">
        <f>'DBP STOP cijfers'!AT24</f>
        <v>0</v>
      </c>
      <c r="AU40" s="11">
        <f>'DBP STOP cijfers'!AU24</f>
        <v>0</v>
      </c>
      <c r="AV40" s="11">
        <f>'DBP STOP cijfers'!AV24</f>
        <v>0</v>
      </c>
      <c r="AW40" s="11">
        <f>'DBP STOP cijfers'!AW24</f>
        <v>0</v>
      </c>
      <c r="AX40" s="11">
        <f>'DBP STOP cijfers'!AX24</f>
        <v>0</v>
      </c>
      <c r="AY40" s="11">
        <f>'DBP STOP cijfers'!AY24</f>
        <v>0</v>
      </c>
      <c r="AZ40" s="11">
        <f>'DBP STOP cijfers'!AZ24</f>
        <v>0</v>
      </c>
      <c r="BA40" s="11">
        <f>'DBP STOP cijfers'!BA24</f>
        <v>0</v>
      </c>
      <c r="BB40" s="11">
        <f>'DBP STOP cijfers'!BB24</f>
        <v>0</v>
      </c>
      <c r="BC40" s="49">
        <f>'DBP STOP cijfers'!BC24</f>
        <v>0</v>
      </c>
      <c r="BD40" s="11">
        <f>'DBP STOP cijfers'!BD24</f>
        <v>0</v>
      </c>
      <c r="BE40" s="11">
        <f>'DBP STOP cijfers'!BE24</f>
        <v>0</v>
      </c>
      <c r="BF40" s="11">
        <f>'DBP STOP cijfers'!BF24</f>
        <v>0</v>
      </c>
      <c r="BG40" s="11">
        <f>'DBP STOP cijfers'!BG24</f>
        <v>0</v>
      </c>
      <c r="BH40" s="11">
        <f>'DBP STOP cijfers'!BH24</f>
        <v>0</v>
      </c>
      <c r="BI40" s="11">
        <f>'DBP STOP cijfers'!BI24</f>
        <v>0</v>
      </c>
      <c r="BJ40" s="11">
        <f>'DBP STOP cijfers'!BJ24</f>
        <v>0</v>
      </c>
      <c r="BK40" s="49">
        <f>'DBP STOP cijfers'!BK24</f>
        <v>0</v>
      </c>
      <c r="BL40" s="11">
        <f>'DBP STOP cijfers'!BL24</f>
        <v>0</v>
      </c>
      <c r="BM40" s="11">
        <f>'DBP STOP cijfers'!BM24</f>
        <v>0</v>
      </c>
      <c r="BN40" s="11">
        <f>'DBP STOP cijfers'!BN24</f>
        <v>0</v>
      </c>
      <c r="BO40" s="11">
        <f>'DBP STOP cijfers'!BO24</f>
        <v>0</v>
      </c>
      <c r="BP40" s="11">
        <f>'DBP STOP cijfers'!BP24</f>
        <v>0</v>
      </c>
      <c r="BQ40" s="49">
        <f>'DBP STOP cijfers'!BQ24</f>
        <v>0</v>
      </c>
      <c r="BR40" s="11">
        <f>'DBP STOP cijfers'!BR24</f>
        <v>162.39999999999998</v>
      </c>
      <c r="BS40" s="11">
        <f>'DBP STOP cijfers'!BS24</f>
        <v>117.6</v>
      </c>
      <c r="BT40" s="11">
        <f>'DBP STOP cijfers'!BT24</f>
        <v>0</v>
      </c>
      <c r="BU40" s="11">
        <f>'DBP STOP cijfers'!BU24</f>
        <v>0</v>
      </c>
      <c r="BV40" s="11">
        <f>'DBP STOP cijfers'!BV24</f>
        <v>0</v>
      </c>
      <c r="BW40" s="11">
        <f>'DBP STOP cijfers'!BW24</f>
        <v>0</v>
      </c>
      <c r="BX40" s="47">
        <f>'DBP STOP cijfers'!BX24</f>
        <v>0</v>
      </c>
      <c r="BY40" s="49">
        <f>'DBP STOP cijfers'!BY24</f>
        <v>520</v>
      </c>
      <c r="BZ40" s="11">
        <f>'DBP STOP cijfers'!BZ24</f>
        <v>0</v>
      </c>
      <c r="CA40" s="11">
        <f>'DBP STOP cijfers'!CA24</f>
        <v>0</v>
      </c>
      <c r="CB40" s="11">
        <f>'DBP STOP cijfers'!CB24</f>
        <v>0</v>
      </c>
      <c r="CC40" s="11">
        <f>'DBP STOP cijfers'!CC24</f>
        <v>0</v>
      </c>
      <c r="CD40" s="11">
        <f>'DBP STOP cijfers'!CD24</f>
        <v>0</v>
      </c>
      <c r="CE40" s="11">
        <f>'DBP STOP cijfers'!CE24</f>
        <v>0</v>
      </c>
      <c r="CF40" s="11">
        <f>'DBP STOP cijfers'!CF24</f>
        <v>0</v>
      </c>
      <c r="CG40" s="11">
        <f>'DBP STOP cijfers'!CG24</f>
        <v>0</v>
      </c>
      <c r="CH40" s="11">
        <f>'DBP STOP cijfers'!CH24</f>
        <v>0</v>
      </c>
      <c r="CI40" s="11">
        <f>'DBP STOP cijfers'!CI24</f>
        <v>0</v>
      </c>
      <c r="CJ40" s="11">
        <f>'DBP STOP cijfers'!CJ24</f>
        <v>0</v>
      </c>
      <c r="CK40" s="11">
        <f>'DBP STOP cijfers'!CK24</f>
        <v>0</v>
      </c>
      <c r="CL40" s="49">
        <f>'DBP STOP cijfers'!CL24</f>
        <v>0</v>
      </c>
      <c r="CM40" s="15">
        <f>'DBP STOP cijfers'!CM24</f>
        <v>0</v>
      </c>
      <c r="CN40" s="11">
        <f>'DBP STOP cijfers'!CN24</f>
        <v>0</v>
      </c>
      <c r="CO40" s="11">
        <f>'DBP STOP cijfers'!CO24</f>
        <v>0</v>
      </c>
      <c r="CP40" s="11">
        <f>'DBP STOP cijfers'!CP24</f>
        <v>0</v>
      </c>
      <c r="CQ40" s="11">
        <f>'DBP STOP cijfers'!CQ24</f>
        <v>0</v>
      </c>
      <c r="CR40" s="11">
        <f>'DBP STOP cijfers'!CR24</f>
        <v>0</v>
      </c>
      <c r="CS40" s="11">
        <f>'DBP STOP cijfers'!CS24</f>
        <v>0</v>
      </c>
      <c r="CT40" s="11">
        <f>'DBP STOP cijfers'!CT24</f>
        <v>0</v>
      </c>
      <c r="CU40" s="11">
        <f>'DBP STOP cijfers'!CU24</f>
        <v>0</v>
      </c>
      <c r="CV40" s="11">
        <f>'DBP STOP cijfers'!CV24</f>
        <v>0</v>
      </c>
      <c r="CW40" s="11">
        <f>'DBP STOP cijfers'!CW24</f>
        <v>0</v>
      </c>
      <c r="CX40" s="11">
        <f>'DBP STOP cijfers'!CX24</f>
        <v>0</v>
      </c>
      <c r="CY40" s="26">
        <f>'DBP STOP cijfers'!CY24</f>
        <v>0</v>
      </c>
      <c r="CZ40" s="15">
        <f>'DBP STOP cijfers'!CZ24</f>
        <v>0</v>
      </c>
      <c r="DA40" s="11">
        <f>'DBP STOP cijfers'!DA24</f>
        <v>0</v>
      </c>
      <c r="DB40" s="11">
        <f>'DBP STOP cijfers'!DB24</f>
        <v>0</v>
      </c>
      <c r="DC40" s="11">
        <f>'DBP STOP cijfers'!DC24</f>
        <v>0</v>
      </c>
      <c r="DD40" s="11">
        <f>'DBP STOP cijfers'!DD24</f>
        <v>0</v>
      </c>
      <c r="DE40" s="11">
        <f>'DBP STOP cijfers'!DE24</f>
        <v>0</v>
      </c>
      <c r="DF40" s="11">
        <f>'DBP STOP cijfers'!DF24</f>
        <v>0</v>
      </c>
      <c r="DG40" s="11">
        <f>'DBP STOP cijfers'!DG24</f>
        <v>0</v>
      </c>
      <c r="DH40" s="11">
        <f>'DBP STOP cijfers'!DH24</f>
        <v>0</v>
      </c>
      <c r="DI40" s="11">
        <f>'DBP STOP cijfers'!DI24</f>
        <v>0</v>
      </c>
      <c r="DJ40" s="11">
        <f>'DBP STOP cijfers'!DJ24</f>
        <v>0</v>
      </c>
      <c r="DK40" s="11">
        <f>'DBP STOP cijfers'!DK24</f>
        <v>0</v>
      </c>
      <c r="DL40" s="26">
        <f>'DBP STOP cijfers'!DL24</f>
        <v>0</v>
      </c>
    </row>
    <row r="41" spans="1:116" hidden="1">
      <c r="A41" s="47">
        <f>'DBP STOP cijfers'!A25</f>
        <v>0</v>
      </c>
      <c r="B41" s="49" t="str">
        <f>'DBP STOP cijfers'!B25</f>
        <v>JANT</v>
      </c>
      <c r="C41" s="4" t="str">
        <f>'DBP STOP cijfers'!C25</f>
        <v>Dierlijke Bijproducten</v>
      </c>
      <c r="D41" s="4" t="str">
        <f>'DBP STOP cijfers'!D25</f>
        <v>DBP niet retribueerbare werkzaamheden C&amp;V DG AGRO</v>
      </c>
      <c r="E41" s="8" t="str">
        <f>'DBP STOP cijfers'!E25</f>
        <v>Traccerbaarheid VVM</v>
      </c>
      <c r="F41" s="5" t="str">
        <f>'DBP STOP cijfers'!F25</f>
        <v>EZ AGRO</v>
      </c>
      <c r="G41" s="4" t="str">
        <f>'DBP STOP cijfers'!G25</f>
        <v>ja</v>
      </c>
      <c r="H41" s="15">
        <f>'DBP STOP cijfers'!H25</f>
        <v>900</v>
      </c>
      <c r="I41" s="11">
        <f>'DBP STOP cijfers'!I25</f>
        <v>0</v>
      </c>
      <c r="J41" s="11">
        <f>'DBP STOP cijfers'!J25</f>
        <v>0</v>
      </c>
      <c r="K41" s="11">
        <f>'DBP STOP cijfers'!K25</f>
        <v>0</v>
      </c>
      <c r="L41" s="11">
        <f>'DBP STOP cijfers'!L25</f>
        <v>0</v>
      </c>
      <c r="M41" s="11">
        <f>'DBP STOP cijfers'!M25</f>
        <v>0</v>
      </c>
      <c r="N41" s="11">
        <f>'DBP STOP cijfers'!N25</f>
        <v>0</v>
      </c>
      <c r="O41" s="11">
        <f>'DBP STOP cijfers'!O25</f>
        <v>0</v>
      </c>
      <c r="P41" s="11">
        <f>'DBP STOP cijfers'!P25</f>
        <v>0</v>
      </c>
      <c r="Q41" s="26">
        <f>'DBP STOP cijfers'!Q25</f>
        <v>900</v>
      </c>
      <c r="R41" s="15">
        <f>'DBP STOP cijfers'!R25</f>
        <v>0</v>
      </c>
      <c r="S41" s="11">
        <f>'DBP STOP cijfers'!S25</f>
        <v>0</v>
      </c>
      <c r="T41" s="11">
        <f>'DBP STOP cijfers'!T25</f>
        <v>900</v>
      </c>
      <c r="U41" s="11">
        <f>'DBP STOP cijfers'!U25</f>
        <v>0</v>
      </c>
      <c r="V41" s="11">
        <f>'DBP STOP cijfers'!V25</f>
        <v>0</v>
      </c>
      <c r="W41" s="11">
        <f>'DBP STOP cijfers'!W25</f>
        <v>0</v>
      </c>
      <c r="X41" s="11">
        <f>'DBP STOP cijfers'!X25</f>
        <v>0</v>
      </c>
      <c r="Y41" s="11">
        <f>'DBP STOP cijfers'!Y25</f>
        <v>0</v>
      </c>
      <c r="Z41" s="49">
        <f>'DBP STOP cijfers'!Z25</f>
        <v>900</v>
      </c>
      <c r="AA41" s="11">
        <f>'DBP STOP cijfers'!AA25</f>
        <v>500</v>
      </c>
      <c r="AB41" s="11">
        <f>'DBP STOP cijfers'!AB25</f>
        <v>0</v>
      </c>
      <c r="AC41" s="11">
        <f>'DBP STOP cijfers'!AC25</f>
        <v>400</v>
      </c>
      <c r="AD41" s="11">
        <f>'DBP STOP cijfers'!AD25</f>
        <v>0</v>
      </c>
      <c r="AE41" s="11">
        <f>'DBP STOP cijfers'!AE25</f>
        <v>0</v>
      </c>
      <c r="AF41" s="11">
        <f>'DBP STOP cijfers'!AF25</f>
        <v>0</v>
      </c>
      <c r="AG41" s="49">
        <f>'DBP STOP cijfers'!AG25</f>
        <v>0</v>
      </c>
      <c r="AH41" s="11">
        <f>'DBP STOP cijfers'!AH25</f>
        <v>0</v>
      </c>
      <c r="AI41" s="11">
        <f>'DBP STOP cijfers'!AI25</f>
        <v>0</v>
      </c>
      <c r="AJ41" s="11">
        <f>'DBP STOP cijfers'!AJ25</f>
        <v>500</v>
      </c>
      <c r="AK41" s="11">
        <f>'DBP STOP cijfers'!AK25</f>
        <v>0</v>
      </c>
      <c r="AL41" s="49">
        <f>'DBP STOP cijfers'!AL25</f>
        <v>0</v>
      </c>
      <c r="AM41" s="11">
        <f>'DBP STOP cijfers'!AM25</f>
        <v>0</v>
      </c>
      <c r="AN41" s="11">
        <f>'DBP STOP cijfers'!AN25</f>
        <v>0</v>
      </c>
      <c r="AO41" s="11">
        <f>'DBP STOP cijfers'!AO25</f>
        <v>0</v>
      </c>
      <c r="AP41" s="11">
        <f>'DBP STOP cijfers'!AP25</f>
        <v>0</v>
      </c>
      <c r="AQ41" s="11">
        <f>'DBP STOP cijfers'!AQ25</f>
        <v>0</v>
      </c>
      <c r="AR41" s="49">
        <f>'DBP STOP cijfers'!AR25</f>
        <v>0</v>
      </c>
      <c r="AS41" s="11">
        <f>'DBP STOP cijfers'!AS25</f>
        <v>0</v>
      </c>
      <c r="AT41" s="11">
        <f>'DBP STOP cijfers'!AT25</f>
        <v>0</v>
      </c>
      <c r="AU41" s="11">
        <f>'DBP STOP cijfers'!AU25</f>
        <v>0</v>
      </c>
      <c r="AV41" s="11">
        <f>'DBP STOP cijfers'!AV25</f>
        <v>0</v>
      </c>
      <c r="AW41" s="11">
        <f>'DBP STOP cijfers'!AW25</f>
        <v>0</v>
      </c>
      <c r="AX41" s="11">
        <f>'DBP STOP cijfers'!AX25</f>
        <v>0</v>
      </c>
      <c r="AY41" s="11">
        <f>'DBP STOP cijfers'!AY25</f>
        <v>0</v>
      </c>
      <c r="AZ41" s="11">
        <f>'DBP STOP cijfers'!AZ25</f>
        <v>0</v>
      </c>
      <c r="BA41" s="11">
        <f>'DBP STOP cijfers'!BA25</f>
        <v>0</v>
      </c>
      <c r="BB41" s="11">
        <f>'DBP STOP cijfers'!BB25</f>
        <v>0</v>
      </c>
      <c r="BC41" s="49">
        <f>'DBP STOP cijfers'!BC25</f>
        <v>0</v>
      </c>
      <c r="BD41" s="11">
        <f>'DBP STOP cijfers'!BD25</f>
        <v>0</v>
      </c>
      <c r="BE41" s="11">
        <f>'DBP STOP cijfers'!BE25</f>
        <v>0</v>
      </c>
      <c r="BF41" s="11">
        <f>'DBP STOP cijfers'!BF25</f>
        <v>0</v>
      </c>
      <c r="BG41" s="11">
        <f>'DBP STOP cijfers'!BG25</f>
        <v>0</v>
      </c>
      <c r="BH41" s="11">
        <f>'DBP STOP cijfers'!BH25</f>
        <v>0</v>
      </c>
      <c r="BI41" s="11">
        <f>'DBP STOP cijfers'!BI25</f>
        <v>0</v>
      </c>
      <c r="BJ41" s="11">
        <f>'DBP STOP cijfers'!BJ25</f>
        <v>0</v>
      </c>
      <c r="BK41" s="49">
        <f>'DBP STOP cijfers'!BK25</f>
        <v>0</v>
      </c>
      <c r="BL41" s="11">
        <f>'DBP STOP cijfers'!BL25</f>
        <v>0</v>
      </c>
      <c r="BM41" s="11">
        <f>'DBP STOP cijfers'!BM25</f>
        <v>0</v>
      </c>
      <c r="BN41" s="11">
        <f>'DBP STOP cijfers'!BN25</f>
        <v>0</v>
      </c>
      <c r="BO41" s="11">
        <f>'DBP STOP cijfers'!BO25</f>
        <v>0</v>
      </c>
      <c r="BP41" s="11">
        <f>'DBP STOP cijfers'!BP25</f>
        <v>0</v>
      </c>
      <c r="BQ41" s="49">
        <f>'DBP STOP cijfers'!BQ25</f>
        <v>0</v>
      </c>
      <c r="BR41" s="11">
        <f>'DBP STOP cijfers'!BR25</f>
        <v>231.99999999999997</v>
      </c>
      <c r="BS41" s="11">
        <f>'DBP STOP cijfers'!BS25</f>
        <v>168</v>
      </c>
      <c r="BT41" s="11">
        <f>'DBP STOP cijfers'!BT25</f>
        <v>0</v>
      </c>
      <c r="BU41" s="11">
        <f>'DBP STOP cijfers'!BU25</f>
        <v>0</v>
      </c>
      <c r="BV41" s="11">
        <f>'DBP STOP cijfers'!BV25</f>
        <v>0</v>
      </c>
      <c r="BW41" s="11">
        <f>'DBP STOP cijfers'!BW25</f>
        <v>0</v>
      </c>
      <c r="BX41" s="47">
        <f>'DBP STOP cijfers'!BX25</f>
        <v>0</v>
      </c>
      <c r="BY41" s="49">
        <f>'DBP STOP cijfers'!BY25</f>
        <v>900</v>
      </c>
      <c r="BZ41" s="11">
        <f>'DBP STOP cijfers'!BZ25</f>
        <v>0</v>
      </c>
      <c r="CA41" s="11">
        <f>'DBP STOP cijfers'!CA25</f>
        <v>0</v>
      </c>
      <c r="CB41" s="11">
        <f>'DBP STOP cijfers'!CB25</f>
        <v>0</v>
      </c>
      <c r="CC41" s="11">
        <f>'DBP STOP cijfers'!CC25</f>
        <v>0</v>
      </c>
      <c r="CD41" s="11">
        <f>'DBP STOP cijfers'!CD25</f>
        <v>0</v>
      </c>
      <c r="CE41" s="11">
        <f>'DBP STOP cijfers'!CE25</f>
        <v>0</v>
      </c>
      <c r="CF41" s="11">
        <f>'DBP STOP cijfers'!CF25</f>
        <v>0</v>
      </c>
      <c r="CG41" s="11">
        <f>'DBP STOP cijfers'!CG25</f>
        <v>0</v>
      </c>
      <c r="CH41" s="11">
        <f>'DBP STOP cijfers'!CH25</f>
        <v>0</v>
      </c>
      <c r="CI41" s="11">
        <f>'DBP STOP cijfers'!CI25</f>
        <v>0</v>
      </c>
      <c r="CJ41" s="11">
        <f>'DBP STOP cijfers'!CJ25</f>
        <v>0</v>
      </c>
      <c r="CK41" s="11">
        <f>'DBP STOP cijfers'!CK25</f>
        <v>0</v>
      </c>
      <c r="CL41" s="49">
        <f>'DBP STOP cijfers'!CL25</f>
        <v>0</v>
      </c>
      <c r="CM41" s="15">
        <f>'DBP STOP cijfers'!CM25</f>
        <v>0</v>
      </c>
      <c r="CN41" s="11">
        <f>'DBP STOP cijfers'!CN25</f>
        <v>0</v>
      </c>
      <c r="CO41" s="11">
        <f>'DBP STOP cijfers'!CO25</f>
        <v>0</v>
      </c>
      <c r="CP41" s="11">
        <f>'DBP STOP cijfers'!CP25</f>
        <v>0</v>
      </c>
      <c r="CQ41" s="11">
        <f>'DBP STOP cijfers'!CQ25</f>
        <v>0</v>
      </c>
      <c r="CR41" s="11">
        <f>'DBP STOP cijfers'!CR25</f>
        <v>0</v>
      </c>
      <c r="CS41" s="11">
        <f>'DBP STOP cijfers'!CS25</f>
        <v>0</v>
      </c>
      <c r="CT41" s="11">
        <f>'DBP STOP cijfers'!CT25</f>
        <v>0</v>
      </c>
      <c r="CU41" s="11">
        <f>'DBP STOP cijfers'!CU25</f>
        <v>0</v>
      </c>
      <c r="CV41" s="11">
        <f>'DBP STOP cijfers'!CV25</f>
        <v>0</v>
      </c>
      <c r="CW41" s="11">
        <f>'DBP STOP cijfers'!CW25</f>
        <v>0</v>
      </c>
      <c r="CX41" s="11">
        <f>'DBP STOP cijfers'!CX25</f>
        <v>0</v>
      </c>
      <c r="CY41" s="26">
        <f>'DBP STOP cijfers'!CY25</f>
        <v>0</v>
      </c>
      <c r="CZ41" s="15">
        <f>'DBP STOP cijfers'!CZ25</f>
        <v>0</v>
      </c>
      <c r="DA41" s="11">
        <f>'DBP STOP cijfers'!DA25</f>
        <v>0</v>
      </c>
      <c r="DB41" s="11">
        <f>'DBP STOP cijfers'!DB25</f>
        <v>0</v>
      </c>
      <c r="DC41" s="11">
        <f>'DBP STOP cijfers'!DC25</f>
        <v>0</v>
      </c>
      <c r="DD41" s="11">
        <f>'DBP STOP cijfers'!DD25</f>
        <v>0</v>
      </c>
      <c r="DE41" s="11">
        <f>'DBP STOP cijfers'!DE25</f>
        <v>0</v>
      </c>
      <c r="DF41" s="11">
        <f>'DBP STOP cijfers'!DF25</f>
        <v>0</v>
      </c>
      <c r="DG41" s="11">
        <f>'DBP STOP cijfers'!DG25</f>
        <v>0</v>
      </c>
      <c r="DH41" s="11">
        <f>'DBP STOP cijfers'!DH25</f>
        <v>0</v>
      </c>
      <c r="DI41" s="11">
        <f>'DBP STOP cijfers'!DI25</f>
        <v>0</v>
      </c>
      <c r="DJ41" s="11">
        <f>'DBP STOP cijfers'!DJ25</f>
        <v>0</v>
      </c>
      <c r="DK41" s="11">
        <f>'DBP STOP cijfers'!DK25</f>
        <v>0</v>
      </c>
      <c r="DL41" s="26">
        <f>'DBP STOP cijfers'!DL25</f>
        <v>0</v>
      </c>
    </row>
    <row r="42" spans="1:116" ht="13.5" hidden="1" customHeight="1">
      <c r="A42" s="47">
        <f>'DBP STOP cijfers'!A26</f>
        <v>0</v>
      </c>
      <c r="B42" s="49" t="str">
        <f>'DBP STOP cijfers'!B26</f>
        <v>JANT</v>
      </c>
      <c r="C42" s="4" t="str">
        <f>'DBP STOP cijfers'!C26</f>
        <v>Dierlijke Bijproducten</v>
      </c>
      <c r="D42" s="4" t="str">
        <f>'DBP STOP cijfers'!D26</f>
        <v>DBP niet retribueerbare werkzaamheden C&amp;V DG AGRO</v>
      </c>
      <c r="E42" s="8" t="str">
        <f>'DBP STOP cijfers'!E26</f>
        <v>Vrije invulling inspecties traceerbaarheid</v>
      </c>
      <c r="F42" s="5" t="str">
        <f>'DBP STOP cijfers'!F26</f>
        <v>EZ AGRO</v>
      </c>
      <c r="G42" s="4" t="str">
        <f>'DBP STOP cijfers'!G26</f>
        <v>ja</v>
      </c>
      <c r="H42" s="15">
        <f>'DBP STOP cijfers'!H26</f>
        <v>1000</v>
      </c>
      <c r="I42" s="11">
        <f>'DBP STOP cijfers'!I26</f>
        <v>0</v>
      </c>
      <c r="J42" s="11">
        <f>'DBP STOP cijfers'!J26</f>
        <v>0</v>
      </c>
      <c r="K42" s="11">
        <f>'DBP STOP cijfers'!K26</f>
        <v>0</v>
      </c>
      <c r="L42" s="11">
        <f>'DBP STOP cijfers'!L26</f>
        <v>0</v>
      </c>
      <c r="M42" s="11">
        <f>'DBP STOP cijfers'!M26</f>
        <v>0</v>
      </c>
      <c r="N42" s="11">
        <f>'DBP STOP cijfers'!N26</f>
        <v>0</v>
      </c>
      <c r="O42" s="11">
        <f>'DBP STOP cijfers'!O26</f>
        <v>0</v>
      </c>
      <c r="P42" s="11">
        <f>'DBP STOP cijfers'!P26</f>
        <v>0</v>
      </c>
      <c r="Q42" s="26">
        <f>'DBP STOP cijfers'!Q26</f>
        <v>1000</v>
      </c>
      <c r="R42" s="15">
        <f>'DBP STOP cijfers'!R26</f>
        <v>0</v>
      </c>
      <c r="S42" s="11">
        <f>'DBP STOP cijfers'!S26</f>
        <v>0</v>
      </c>
      <c r="T42" s="11">
        <f>'DBP STOP cijfers'!T26</f>
        <v>1000</v>
      </c>
      <c r="U42" s="11">
        <f>'DBP STOP cijfers'!U26</f>
        <v>0</v>
      </c>
      <c r="V42" s="11">
        <f>'DBP STOP cijfers'!V26</f>
        <v>0</v>
      </c>
      <c r="W42" s="11">
        <f>'DBP STOP cijfers'!W26</f>
        <v>0</v>
      </c>
      <c r="X42" s="11">
        <f>'DBP STOP cijfers'!X26</f>
        <v>0</v>
      </c>
      <c r="Y42" s="11">
        <f>'DBP STOP cijfers'!Y26</f>
        <v>0</v>
      </c>
      <c r="Z42" s="49">
        <f>'DBP STOP cijfers'!Z26</f>
        <v>1000</v>
      </c>
      <c r="AA42" s="11">
        <f>'DBP STOP cijfers'!AA26</f>
        <v>40</v>
      </c>
      <c r="AB42" s="11">
        <f>'DBP STOP cijfers'!AB26</f>
        <v>0</v>
      </c>
      <c r="AC42" s="11">
        <f>'DBP STOP cijfers'!AC26</f>
        <v>960</v>
      </c>
      <c r="AD42" s="11">
        <f>'DBP STOP cijfers'!AD26</f>
        <v>0</v>
      </c>
      <c r="AE42" s="11">
        <f>'DBP STOP cijfers'!AE26</f>
        <v>0</v>
      </c>
      <c r="AF42" s="11">
        <f>'DBP STOP cijfers'!AF26</f>
        <v>0</v>
      </c>
      <c r="AG42" s="49">
        <f>'DBP STOP cijfers'!AG26</f>
        <v>0</v>
      </c>
      <c r="AH42" s="11">
        <f>'DBP STOP cijfers'!AH26</f>
        <v>0</v>
      </c>
      <c r="AI42" s="11">
        <f>'DBP STOP cijfers'!AI26</f>
        <v>0</v>
      </c>
      <c r="AJ42" s="11">
        <f>'DBP STOP cijfers'!AJ26</f>
        <v>40</v>
      </c>
      <c r="AK42" s="11">
        <f>'DBP STOP cijfers'!AK26</f>
        <v>0</v>
      </c>
      <c r="AL42" s="49">
        <f>'DBP STOP cijfers'!AL26</f>
        <v>0</v>
      </c>
      <c r="AM42" s="11">
        <f>'DBP STOP cijfers'!AM26</f>
        <v>0</v>
      </c>
      <c r="AN42" s="11">
        <f>'DBP STOP cijfers'!AN26</f>
        <v>0</v>
      </c>
      <c r="AO42" s="11">
        <f>'DBP STOP cijfers'!AO26</f>
        <v>0</v>
      </c>
      <c r="AP42" s="11">
        <f>'DBP STOP cijfers'!AP26</f>
        <v>0</v>
      </c>
      <c r="AQ42" s="11">
        <f>'DBP STOP cijfers'!AQ26</f>
        <v>0</v>
      </c>
      <c r="AR42" s="49">
        <f>'DBP STOP cijfers'!AR26</f>
        <v>0</v>
      </c>
      <c r="AS42" s="11">
        <f>'DBP STOP cijfers'!AS26</f>
        <v>0</v>
      </c>
      <c r="AT42" s="11">
        <f>'DBP STOP cijfers'!AT26</f>
        <v>0</v>
      </c>
      <c r="AU42" s="11">
        <f>'DBP STOP cijfers'!AU26</f>
        <v>0</v>
      </c>
      <c r="AV42" s="11">
        <f>'DBP STOP cijfers'!AV26</f>
        <v>0</v>
      </c>
      <c r="AW42" s="11">
        <f>'DBP STOP cijfers'!AW26</f>
        <v>0</v>
      </c>
      <c r="AX42" s="11">
        <f>'DBP STOP cijfers'!AX26</f>
        <v>0</v>
      </c>
      <c r="AY42" s="11">
        <f>'DBP STOP cijfers'!AY26</f>
        <v>0</v>
      </c>
      <c r="AZ42" s="11">
        <f>'DBP STOP cijfers'!AZ26</f>
        <v>0</v>
      </c>
      <c r="BA42" s="11">
        <f>'DBP STOP cijfers'!BA26</f>
        <v>0</v>
      </c>
      <c r="BB42" s="11">
        <f>'DBP STOP cijfers'!BB26</f>
        <v>0</v>
      </c>
      <c r="BC42" s="49">
        <f>'DBP STOP cijfers'!BC26</f>
        <v>0</v>
      </c>
      <c r="BD42" s="11">
        <f>'DBP STOP cijfers'!BD26</f>
        <v>0</v>
      </c>
      <c r="BE42" s="11">
        <f>'DBP STOP cijfers'!BE26</f>
        <v>0</v>
      </c>
      <c r="BF42" s="11">
        <f>'DBP STOP cijfers'!BF26</f>
        <v>0</v>
      </c>
      <c r="BG42" s="11">
        <f>'DBP STOP cijfers'!BG26</f>
        <v>0</v>
      </c>
      <c r="BH42" s="11">
        <f>'DBP STOP cijfers'!BH26</f>
        <v>0</v>
      </c>
      <c r="BI42" s="11">
        <f>'DBP STOP cijfers'!BI26</f>
        <v>0</v>
      </c>
      <c r="BJ42" s="11">
        <f>'DBP STOP cijfers'!BJ26</f>
        <v>0</v>
      </c>
      <c r="BK42" s="49">
        <f>'DBP STOP cijfers'!BK26</f>
        <v>0</v>
      </c>
      <c r="BL42" s="11">
        <f>'DBP STOP cijfers'!BL26</f>
        <v>0</v>
      </c>
      <c r="BM42" s="11">
        <f>'DBP STOP cijfers'!BM26</f>
        <v>0</v>
      </c>
      <c r="BN42" s="11">
        <f>'DBP STOP cijfers'!BN26</f>
        <v>0</v>
      </c>
      <c r="BO42" s="11">
        <f>'DBP STOP cijfers'!BO26</f>
        <v>0</v>
      </c>
      <c r="BP42" s="11">
        <f>'DBP STOP cijfers'!BP26</f>
        <v>0</v>
      </c>
      <c r="BQ42" s="49">
        <f>'DBP STOP cijfers'!BQ26</f>
        <v>0</v>
      </c>
      <c r="BR42" s="11">
        <f>'DBP STOP cijfers'!BR26</f>
        <v>556.79999999999995</v>
      </c>
      <c r="BS42" s="11">
        <f>'DBP STOP cijfers'!BS26</f>
        <v>403.2</v>
      </c>
      <c r="BT42" s="11">
        <f>'DBP STOP cijfers'!BT26</f>
        <v>0</v>
      </c>
      <c r="BU42" s="11">
        <f>'DBP STOP cijfers'!BU26</f>
        <v>0</v>
      </c>
      <c r="BV42" s="11">
        <f>'DBP STOP cijfers'!BV26</f>
        <v>0</v>
      </c>
      <c r="BW42" s="11">
        <f>'DBP STOP cijfers'!BW26</f>
        <v>0</v>
      </c>
      <c r="BX42" s="47">
        <f>'DBP STOP cijfers'!BX26</f>
        <v>0</v>
      </c>
      <c r="BY42" s="49">
        <f>'DBP STOP cijfers'!BY26</f>
        <v>1000</v>
      </c>
      <c r="BZ42" s="11">
        <f>'DBP STOP cijfers'!BZ26</f>
        <v>0</v>
      </c>
      <c r="CA42" s="11">
        <f>'DBP STOP cijfers'!CA26</f>
        <v>0</v>
      </c>
      <c r="CB42" s="11">
        <f>'DBP STOP cijfers'!CB26</f>
        <v>0</v>
      </c>
      <c r="CC42" s="11">
        <f>'DBP STOP cijfers'!CC26</f>
        <v>0</v>
      </c>
      <c r="CD42" s="11">
        <f>'DBP STOP cijfers'!CD26</f>
        <v>0</v>
      </c>
      <c r="CE42" s="11">
        <f>'DBP STOP cijfers'!CE26</f>
        <v>0</v>
      </c>
      <c r="CF42" s="11">
        <f>'DBP STOP cijfers'!CF26</f>
        <v>0</v>
      </c>
      <c r="CG42" s="11">
        <f>'DBP STOP cijfers'!CG26</f>
        <v>0</v>
      </c>
      <c r="CH42" s="11">
        <f>'DBP STOP cijfers'!CH26</f>
        <v>0</v>
      </c>
      <c r="CI42" s="11">
        <f>'DBP STOP cijfers'!CI26</f>
        <v>0</v>
      </c>
      <c r="CJ42" s="11">
        <f>'DBP STOP cijfers'!CJ26</f>
        <v>0</v>
      </c>
      <c r="CK42" s="11">
        <f>'DBP STOP cijfers'!CK26</f>
        <v>0</v>
      </c>
      <c r="CL42" s="49">
        <f>'DBP STOP cijfers'!CL26</f>
        <v>0</v>
      </c>
      <c r="CM42" s="15">
        <f>'DBP STOP cijfers'!CM26</f>
        <v>0</v>
      </c>
      <c r="CN42" s="11">
        <f>'DBP STOP cijfers'!CN26</f>
        <v>0</v>
      </c>
      <c r="CO42" s="11">
        <f>'DBP STOP cijfers'!CO26</f>
        <v>0</v>
      </c>
      <c r="CP42" s="11">
        <f>'DBP STOP cijfers'!CP26</f>
        <v>0</v>
      </c>
      <c r="CQ42" s="11">
        <f>'DBP STOP cijfers'!CQ26</f>
        <v>0</v>
      </c>
      <c r="CR42" s="11">
        <f>'DBP STOP cijfers'!CR26</f>
        <v>0</v>
      </c>
      <c r="CS42" s="11">
        <f>'DBP STOP cijfers'!CS26</f>
        <v>0</v>
      </c>
      <c r="CT42" s="11">
        <f>'DBP STOP cijfers'!CT26</f>
        <v>0</v>
      </c>
      <c r="CU42" s="11">
        <f>'DBP STOP cijfers'!CU26</f>
        <v>0</v>
      </c>
      <c r="CV42" s="11">
        <f>'DBP STOP cijfers'!CV26</f>
        <v>0</v>
      </c>
      <c r="CW42" s="11">
        <f>'DBP STOP cijfers'!CW26</f>
        <v>0</v>
      </c>
      <c r="CX42" s="11">
        <f>'DBP STOP cijfers'!CX26</f>
        <v>0</v>
      </c>
      <c r="CY42" s="26">
        <f>'DBP STOP cijfers'!CY26</f>
        <v>0</v>
      </c>
      <c r="CZ42" s="15">
        <f>'DBP STOP cijfers'!CZ26</f>
        <v>0</v>
      </c>
      <c r="DA42" s="11">
        <f>'DBP STOP cijfers'!DA26</f>
        <v>0</v>
      </c>
      <c r="DB42" s="11">
        <f>'DBP STOP cijfers'!DB26</f>
        <v>0</v>
      </c>
      <c r="DC42" s="11">
        <f>'DBP STOP cijfers'!DC26</f>
        <v>0</v>
      </c>
      <c r="DD42" s="11">
        <f>'DBP STOP cijfers'!DD26</f>
        <v>0</v>
      </c>
      <c r="DE42" s="11">
        <f>'DBP STOP cijfers'!DE26</f>
        <v>0</v>
      </c>
      <c r="DF42" s="11">
        <f>'DBP STOP cijfers'!DF26</f>
        <v>0</v>
      </c>
      <c r="DG42" s="11">
        <f>'DBP STOP cijfers'!DG26</f>
        <v>0</v>
      </c>
      <c r="DH42" s="11">
        <f>'DBP STOP cijfers'!DH26</f>
        <v>0</v>
      </c>
      <c r="DI42" s="11">
        <f>'DBP STOP cijfers'!DI26</f>
        <v>0</v>
      </c>
      <c r="DJ42" s="11">
        <f>'DBP STOP cijfers'!DJ26</f>
        <v>0</v>
      </c>
      <c r="DK42" s="11">
        <f>'DBP STOP cijfers'!DK26</f>
        <v>0</v>
      </c>
      <c r="DL42" s="26">
        <f>'DBP STOP cijfers'!DL26</f>
        <v>0</v>
      </c>
    </row>
    <row r="43" spans="1:116" ht="13.5" hidden="1" customHeight="1">
      <c r="A43" s="47">
        <f>'DBP STOP cijfers'!A27</f>
        <v>0</v>
      </c>
      <c r="B43" s="49" t="str">
        <f>'DBP STOP cijfers'!B27</f>
        <v>JANT/JANL</v>
      </c>
      <c r="C43" s="4" t="str">
        <f>'DBP STOP cijfers'!C27</f>
        <v>Dierlijke Bijproducten</v>
      </c>
      <c r="D43" s="4" t="str">
        <f>'DBP STOP cijfers'!D27</f>
        <v>DBP niet retribueerbare werkzaamheden C&amp;V DG AGRO</v>
      </c>
      <c r="E43" s="4" t="str">
        <f>'DBP STOP cijfers'!E27</f>
        <v>Toezicht op Rendac, Snac, Noblesse</v>
      </c>
      <c r="F43" s="5" t="str">
        <f>'DBP STOP cijfers'!F27</f>
        <v>EZ AGRO</v>
      </c>
      <c r="G43" s="4" t="str">
        <f>'DBP STOP cijfers'!G27</f>
        <v>ja</v>
      </c>
      <c r="H43" s="15">
        <f>'DBP STOP cijfers'!H27</f>
        <v>265</v>
      </c>
      <c r="I43" s="11">
        <f>'DBP STOP cijfers'!I27</f>
        <v>24</v>
      </c>
      <c r="J43" s="11">
        <f>'DBP STOP cijfers'!J27</f>
        <v>0</v>
      </c>
      <c r="K43" s="11">
        <f>'DBP STOP cijfers'!K27</f>
        <v>0</v>
      </c>
      <c r="L43" s="11">
        <f>'DBP STOP cijfers'!L27</f>
        <v>0</v>
      </c>
      <c r="M43" s="11">
        <f>'DBP STOP cijfers'!M27</f>
        <v>0</v>
      </c>
      <c r="N43" s="11">
        <f>'DBP STOP cijfers'!N27</f>
        <v>0</v>
      </c>
      <c r="O43" s="11">
        <f>'DBP STOP cijfers'!O27</f>
        <v>0</v>
      </c>
      <c r="P43" s="11">
        <f>'DBP STOP cijfers'!P27</f>
        <v>0</v>
      </c>
      <c r="Q43" s="26">
        <f>'DBP STOP cijfers'!Q27</f>
        <v>289</v>
      </c>
      <c r="R43" s="15">
        <f>'DBP STOP cijfers'!R27</f>
        <v>0</v>
      </c>
      <c r="S43" s="11">
        <f>'DBP STOP cijfers'!S27</f>
        <v>0</v>
      </c>
      <c r="T43" s="11">
        <f>'DBP STOP cijfers'!T27</f>
        <v>289</v>
      </c>
      <c r="U43" s="11">
        <f>'DBP STOP cijfers'!U27</f>
        <v>0</v>
      </c>
      <c r="V43" s="11">
        <f>'DBP STOP cijfers'!V27</f>
        <v>0</v>
      </c>
      <c r="W43" s="11">
        <f>'DBP STOP cijfers'!W27</f>
        <v>0</v>
      </c>
      <c r="X43" s="11">
        <f>'DBP STOP cijfers'!X27</f>
        <v>0</v>
      </c>
      <c r="Y43" s="11">
        <f>'DBP STOP cijfers'!Y27</f>
        <v>0</v>
      </c>
      <c r="Z43" s="49">
        <f>'DBP STOP cijfers'!Z27</f>
        <v>289</v>
      </c>
      <c r="AA43" s="11">
        <f>'DBP STOP cijfers'!AA27</f>
        <v>20</v>
      </c>
      <c r="AB43" s="11">
        <f>'DBP STOP cijfers'!AB27</f>
        <v>0</v>
      </c>
      <c r="AC43" s="11">
        <f>'DBP STOP cijfers'!AC27</f>
        <v>245</v>
      </c>
      <c r="AD43" s="11">
        <f>'DBP STOP cijfers'!AD27</f>
        <v>0</v>
      </c>
      <c r="AE43" s="11">
        <f>'DBP STOP cijfers'!AE27</f>
        <v>0</v>
      </c>
      <c r="AF43" s="11">
        <f>'DBP STOP cijfers'!AF27</f>
        <v>24</v>
      </c>
      <c r="AG43" s="49">
        <f>'DBP STOP cijfers'!AG27</f>
        <v>0</v>
      </c>
      <c r="AH43" s="11">
        <f>'DBP STOP cijfers'!AH27</f>
        <v>0</v>
      </c>
      <c r="AI43" s="11">
        <f>'DBP STOP cijfers'!AI27</f>
        <v>0</v>
      </c>
      <c r="AJ43" s="11">
        <f>'DBP STOP cijfers'!AJ27</f>
        <v>20</v>
      </c>
      <c r="AK43" s="11">
        <f>'DBP STOP cijfers'!AK27</f>
        <v>0</v>
      </c>
      <c r="AL43" s="49">
        <f>'DBP STOP cijfers'!AL27</f>
        <v>0</v>
      </c>
      <c r="AM43" s="11">
        <f>'DBP STOP cijfers'!AM27</f>
        <v>0</v>
      </c>
      <c r="AN43" s="11">
        <f>'DBP STOP cijfers'!AN27</f>
        <v>0</v>
      </c>
      <c r="AO43" s="11">
        <f>'DBP STOP cijfers'!AO27</f>
        <v>0</v>
      </c>
      <c r="AP43" s="11">
        <f>'DBP STOP cijfers'!AP27</f>
        <v>0</v>
      </c>
      <c r="AQ43" s="11">
        <f>'DBP STOP cijfers'!AQ27</f>
        <v>0</v>
      </c>
      <c r="AR43" s="49">
        <f>'DBP STOP cijfers'!AR27</f>
        <v>0</v>
      </c>
      <c r="AS43" s="11">
        <f>'DBP STOP cijfers'!AS27</f>
        <v>0</v>
      </c>
      <c r="AT43" s="11">
        <f>'DBP STOP cijfers'!AT27</f>
        <v>0</v>
      </c>
      <c r="AU43" s="11">
        <f>'DBP STOP cijfers'!AU27</f>
        <v>0</v>
      </c>
      <c r="AV43" s="11">
        <f>'DBP STOP cijfers'!AV27</f>
        <v>0</v>
      </c>
      <c r="AW43" s="11">
        <f>'DBP STOP cijfers'!AW27</f>
        <v>0</v>
      </c>
      <c r="AX43" s="11">
        <f>'DBP STOP cijfers'!AX27</f>
        <v>0</v>
      </c>
      <c r="AY43" s="11">
        <f>'DBP STOP cijfers'!AY27</f>
        <v>0</v>
      </c>
      <c r="AZ43" s="11">
        <f>'DBP STOP cijfers'!AZ27</f>
        <v>0</v>
      </c>
      <c r="BA43" s="11">
        <f>'DBP STOP cijfers'!BA27</f>
        <v>0</v>
      </c>
      <c r="BB43" s="11">
        <f>'DBP STOP cijfers'!BB27</f>
        <v>0</v>
      </c>
      <c r="BC43" s="49">
        <f>'DBP STOP cijfers'!BC27</f>
        <v>0</v>
      </c>
      <c r="BD43" s="11">
        <f>'DBP STOP cijfers'!BD27</f>
        <v>0</v>
      </c>
      <c r="BE43" s="11">
        <f>'DBP STOP cijfers'!BE27</f>
        <v>0</v>
      </c>
      <c r="BF43" s="11">
        <f>'DBP STOP cijfers'!BF27</f>
        <v>0</v>
      </c>
      <c r="BG43" s="11">
        <f>'DBP STOP cijfers'!BG27</f>
        <v>0</v>
      </c>
      <c r="BH43" s="11">
        <f>'DBP STOP cijfers'!BH27</f>
        <v>24</v>
      </c>
      <c r="BI43" s="11">
        <f>'DBP STOP cijfers'!BI27</f>
        <v>0</v>
      </c>
      <c r="BJ43" s="11">
        <f>'DBP STOP cijfers'!BJ27</f>
        <v>0</v>
      </c>
      <c r="BK43" s="49">
        <f>'DBP STOP cijfers'!BK27</f>
        <v>0</v>
      </c>
      <c r="BL43" s="11">
        <f>'DBP STOP cijfers'!BL27</f>
        <v>0</v>
      </c>
      <c r="BM43" s="11">
        <f>'DBP STOP cijfers'!BM27</f>
        <v>0</v>
      </c>
      <c r="BN43" s="11">
        <f>'DBP STOP cijfers'!BN27</f>
        <v>0</v>
      </c>
      <c r="BO43" s="11">
        <f>'DBP STOP cijfers'!BO27</f>
        <v>0</v>
      </c>
      <c r="BP43" s="11">
        <f>'DBP STOP cijfers'!BP27</f>
        <v>0</v>
      </c>
      <c r="BQ43" s="49">
        <f>'DBP STOP cijfers'!BQ27</f>
        <v>0</v>
      </c>
      <c r="BR43" s="11">
        <f>'DBP STOP cijfers'!BR27</f>
        <v>142.1</v>
      </c>
      <c r="BS43" s="11">
        <f>'DBP STOP cijfers'!BS27</f>
        <v>102.89999999999999</v>
      </c>
      <c r="BT43" s="11">
        <f>'DBP STOP cijfers'!BT27</f>
        <v>0</v>
      </c>
      <c r="BU43" s="11">
        <f>'DBP STOP cijfers'!BU27</f>
        <v>0</v>
      </c>
      <c r="BV43" s="11">
        <f>'DBP STOP cijfers'!BV27</f>
        <v>0</v>
      </c>
      <c r="BW43" s="11">
        <f>'DBP STOP cijfers'!BW27</f>
        <v>0</v>
      </c>
      <c r="BX43" s="47">
        <f>'DBP STOP cijfers'!BX27</f>
        <v>0</v>
      </c>
      <c r="BY43" s="49">
        <f>'DBP STOP cijfers'!BY27</f>
        <v>289</v>
      </c>
      <c r="BZ43" s="11">
        <f>'DBP STOP cijfers'!BZ27</f>
        <v>0</v>
      </c>
      <c r="CA43" s="11">
        <f>'DBP STOP cijfers'!CA27</f>
        <v>0</v>
      </c>
      <c r="CB43" s="11">
        <f>'DBP STOP cijfers'!CB27</f>
        <v>0</v>
      </c>
      <c r="CC43" s="11">
        <f>'DBP STOP cijfers'!CC27</f>
        <v>0</v>
      </c>
      <c r="CD43" s="11">
        <f>'DBP STOP cijfers'!CD27</f>
        <v>0</v>
      </c>
      <c r="CE43" s="11">
        <f>'DBP STOP cijfers'!CE27</f>
        <v>0</v>
      </c>
      <c r="CF43" s="11">
        <f>'DBP STOP cijfers'!CF27</f>
        <v>0</v>
      </c>
      <c r="CG43" s="11">
        <f>'DBP STOP cijfers'!CG27</f>
        <v>0</v>
      </c>
      <c r="CH43" s="11">
        <f>'DBP STOP cijfers'!CH27</f>
        <v>0</v>
      </c>
      <c r="CI43" s="11">
        <f>'DBP STOP cijfers'!CI27</f>
        <v>0</v>
      </c>
      <c r="CJ43" s="11">
        <f>'DBP STOP cijfers'!CJ27</f>
        <v>0</v>
      </c>
      <c r="CK43" s="11">
        <f>'DBP STOP cijfers'!CK27</f>
        <v>0</v>
      </c>
      <c r="CL43" s="49">
        <f>'DBP STOP cijfers'!CL27</f>
        <v>0</v>
      </c>
      <c r="CM43" s="15">
        <f>'DBP STOP cijfers'!CM27</f>
        <v>0</v>
      </c>
      <c r="CN43" s="11">
        <f>'DBP STOP cijfers'!CN27</f>
        <v>0</v>
      </c>
      <c r="CO43" s="11">
        <f>'DBP STOP cijfers'!CO27</f>
        <v>0</v>
      </c>
      <c r="CP43" s="11">
        <f>'DBP STOP cijfers'!CP27</f>
        <v>0</v>
      </c>
      <c r="CQ43" s="11">
        <f>'DBP STOP cijfers'!CQ27</f>
        <v>0</v>
      </c>
      <c r="CR43" s="11">
        <f>'DBP STOP cijfers'!CR27</f>
        <v>0</v>
      </c>
      <c r="CS43" s="11">
        <f>'DBP STOP cijfers'!CS27</f>
        <v>0</v>
      </c>
      <c r="CT43" s="11">
        <f>'DBP STOP cijfers'!CT27</f>
        <v>0</v>
      </c>
      <c r="CU43" s="11">
        <f>'DBP STOP cijfers'!CU27</f>
        <v>0</v>
      </c>
      <c r="CV43" s="11">
        <f>'DBP STOP cijfers'!CV27</f>
        <v>0</v>
      </c>
      <c r="CW43" s="11">
        <f>'DBP STOP cijfers'!CW27</f>
        <v>0</v>
      </c>
      <c r="CX43" s="11">
        <f>'DBP STOP cijfers'!CX27</f>
        <v>0</v>
      </c>
      <c r="CY43" s="26">
        <f>'DBP STOP cijfers'!CY27</f>
        <v>0</v>
      </c>
      <c r="CZ43" s="15">
        <f>'DBP STOP cijfers'!CZ27</f>
        <v>0</v>
      </c>
      <c r="DA43" s="11">
        <f>'DBP STOP cijfers'!DA27</f>
        <v>0</v>
      </c>
      <c r="DB43" s="11">
        <f>'DBP STOP cijfers'!DB27</f>
        <v>0</v>
      </c>
      <c r="DC43" s="11">
        <f>'DBP STOP cijfers'!DC27</f>
        <v>0</v>
      </c>
      <c r="DD43" s="11">
        <f>'DBP STOP cijfers'!DD27</f>
        <v>0</v>
      </c>
      <c r="DE43" s="11">
        <f>'DBP STOP cijfers'!DE27</f>
        <v>0</v>
      </c>
      <c r="DF43" s="11">
        <f>'DBP STOP cijfers'!DF27</f>
        <v>0</v>
      </c>
      <c r="DG43" s="11">
        <f>'DBP STOP cijfers'!DG27</f>
        <v>0</v>
      </c>
      <c r="DH43" s="11">
        <f>'DBP STOP cijfers'!DH27</f>
        <v>0</v>
      </c>
      <c r="DI43" s="11">
        <f>'DBP STOP cijfers'!DI27</f>
        <v>0</v>
      </c>
      <c r="DJ43" s="11">
        <f>'DBP STOP cijfers'!DJ27</f>
        <v>0</v>
      </c>
      <c r="DK43" s="11">
        <f>'DBP STOP cijfers'!DK27</f>
        <v>0</v>
      </c>
      <c r="DL43" s="26">
        <f>'DBP STOP cijfers'!DL27</f>
        <v>0</v>
      </c>
    </row>
    <row r="44" spans="1:116" ht="13.5" hidden="1" customHeight="1">
      <c r="A44" s="47">
        <f>'DBP STOP cijfers'!A28</f>
        <v>0</v>
      </c>
      <c r="B44" s="49" t="str">
        <f>'DBP STOP cijfers'!B28</f>
        <v>JANT</v>
      </c>
      <c r="C44" s="4" t="str">
        <f>'DBP STOP cijfers'!C28</f>
        <v>Dierlijke Bijproducten</v>
      </c>
      <c r="D44" s="4" t="str">
        <f>'DBP STOP cijfers'!D28</f>
        <v>DBP niet retribueerbare werkzaamheden C&amp;V DG AGRO</v>
      </c>
      <c r="E44" s="4" t="str">
        <f>'DBP STOP cijfers'!E28</f>
        <v>TSE monsterneming bij Rendac</v>
      </c>
      <c r="F44" s="5" t="str">
        <f>'DBP STOP cijfers'!F28</f>
        <v>EZ AGRO</v>
      </c>
      <c r="G44" s="4" t="str">
        <f>'DBP STOP cijfers'!G28</f>
        <v>ja</v>
      </c>
      <c r="H44" s="15">
        <f>'DBP STOP cijfers'!H28</f>
        <v>98</v>
      </c>
      <c r="I44" s="11">
        <f>'DBP STOP cijfers'!I28</f>
        <v>0</v>
      </c>
      <c r="J44" s="11">
        <f>'DBP STOP cijfers'!J28</f>
        <v>0</v>
      </c>
      <c r="K44" s="11">
        <f>'DBP STOP cijfers'!K28</f>
        <v>0</v>
      </c>
      <c r="L44" s="11">
        <f>'DBP STOP cijfers'!L28</f>
        <v>0</v>
      </c>
      <c r="M44" s="11">
        <f>'DBP STOP cijfers'!M28</f>
        <v>0</v>
      </c>
      <c r="N44" s="11">
        <f>'DBP STOP cijfers'!N28</f>
        <v>0</v>
      </c>
      <c r="O44" s="11">
        <f>'DBP STOP cijfers'!O28</f>
        <v>0</v>
      </c>
      <c r="P44" s="11">
        <f>'DBP STOP cijfers'!P28</f>
        <v>0</v>
      </c>
      <c r="Q44" s="26">
        <f>'DBP STOP cijfers'!Q28</f>
        <v>98</v>
      </c>
      <c r="R44" s="15">
        <f>'DBP STOP cijfers'!R28</f>
        <v>0</v>
      </c>
      <c r="S44" s="11">
        <f>'DBP STOP cijfers'!S28</f>
        <v>0</v>
      </c>
      <c r="T44" s="11">
        <f>'DBP STOP cijfers'!T28</f>
        <v>98</v>
      </c>
      <c r="U44" s="11">
        <f>'DBP STOP cijfers'!U28</f>
        <v>0</v>
      </c>
      <c r="V44" s="11">
        <f>'DBP STOP cijfers'!V28</f>
        <v>0</v>
      </c>
      <c r="W44" s="11">
        <f>'DBP STOP cijfers'!W28</f>
        <v>0</v>
      </c>
      <c r="X44" s="11">
        <f>'DBP STOP cijfers'!X28</f>
        <v>0</v>
      </c>
      <c r="Y44" s="11">
        <f>'DBP STOP cijfers'!Y28</f>
        <v>0</v>
      </c>
      <c r="Z44" s="49">
        <f>'DBP STOP cijfers'!Z28</f>
        <v>98</v>
      </c>
      <c r="AA44" s="11">
        <f>'DBP STOP cijfers'!AA28</f>
        <v>20</v>
      </c>
      <c r="AB44" s="11">
        <f>'DBP STOP cijfers'!AB28</f>
        <v>0</v>
      </c>
      <c r="AC44" s="11">
        <f>'DBP STOP cijfers'!AC28</f>
        <v>78</v>
      </c>
      <c r="AD44" s="11">
        <f>'DBP STOP cijfers'!AD28</f>
        <v>0</v>
      </c>
      <c r="AE44" s="11">
        <f>'DBP STOP cijfers'!AE28</f>
        <v>0</v>
      </c>
      <c r="AF44" s="11">
        <f>'DBP STOP cijfers'!AF28</f>
        <v>0</v>
      </c>
      <c r="AG44" s="49">
        <f>'DBP STOP cijfers'!AG28</f>
        <v>0</v>
      </c>
      <c r="AH44" s="11">
        <f>'DBP STOP cijfers'!AH28</f>
        <v>0</v>
      </c>
      <c r="AI44" s="11">
        <f>'DBP STOP cijfers'!AI28</f>
        <v>0</v>
      </c>
      <c r="AJ44" s="11">
        <f>'DBP STOP cijfers'!AJ28</f>
        <v>20</v>
      </c>
      <c r="AK44" s="11">
        <f>'DBP STOP cijfers'!AK28</f>
        <v>0</v>
      </c>
      <c r="AL44" s="49">
        <f>'DBP STOP cijfers'!AL28</f>
        <v>0</v>
      </c>
      <c r="AM44" s="11">
        <f>'DBP STOP cijfers'!AM28</f>
        <v>0</v>
      </c>
      <c r="AN44" s="11">
        <f>'DBP STOP cijfers'!AN28</f>
        <v>0</v>
      </c>
      <c r="AO44" s="11">
        <f>'DBP STOP cijfers'!AO28</f>
        <v>0</v>
      </c>
      <c r="AP44" s="11">
        <f>'DBP STOP cijfers'!AP28</f>
        <v>0</v>
      </c>
      <c r="AQ44" s="11">
        <f>'DBP STOP cijfers'!AQ28</f>
        <v>0</v>
      </c>
      <c r="AR44" s="49">
        <f>'DBP STOP cijfers'!AR28</f>
        <v>0</v>
      </c>
      <c r="AS44" s="11">
        <f>'DBP STOP cijfers'!AS28</f>
        <v>0</v>
      </c>
      <c r="AT44" s="11">
        <f>'DBP STOP cijfers'!AT28</f>
        <v>0</v>
      </c>
      <c r="AU44" s="11">
        <f>'DBP STOP cijfers'!AU28</f>
        <v>0</v>
      </c>
      <c r="AV44" s="11">
        <f>'DBP STOP cijfers'!AV28</f>
        <v>0</v>
      </c>
      <c r="AW44" s="11">
        <f>'DBP STOP cijfers'!AW28</f>
        <v>0</v>
      </c>
      <c r="AX44" s="11">
        <f>'DBP STOP cijfers'!AX28</f>
        <v>0</v>
      </c>
      <c r="AY44" s="11">
        <f>'DBP STOP cijfers'!AY28</f>
        <v>0</v>
      </c>
      <c r="AZ44" s="11">
        <f>'DBP STOP cijfers'!AZ28</f>
        <v>0</v>
      </c>
      <c r="BA44" s="11">
        <f>'DBP STOP cijfers'!BA28</f>
        <v>0</v>
      </c>
      <c r="BB44" s="11">
        <f>'DBP STOP cijfers'!BB28</f>
        <v>0</v>
      </c>
      <c r="BC44" s="49">
        <f>'DBP STOP cijfers'!BC28</f>
        <v>0</v>
      </c>
      <c r="BD44" s="11">
        <f>'DBP STOP cijfers'!BD28</f>
        <v>0</v>
      </c>
      <c r="BE44" s="11">
        <f>'DBP STOP cijfers'!BE28</f>
        <v>0</v>
      </c>
      <c r="BF44" s="11">
        <f>'DBP STOP cijfers'!BF28</f>
        <v>0</v>
      </c>
      <c r="BG44" s="11">
        <f>'DBP STOP cijfers'!BG28</f>
        <v>0</v>
      </c>
      <c r="BH44" s="11">
        <f>'DBP STOP cijfers'!BH28</f>
        <v>0</v>
      </c>
      <c r="BI44" s="11">
        <f>'DBP STOP cijfers'!BI28</f>
        <v>0</v>
      </c>
      <c r="BJ44" s="11">
        <f>'DBP STOP cijfers'!BJ28</f>
        <v>0</v>
      </c>
      <c r="BK44" s="49">
        <f>'DBP STOP cijfers'!BK28</f>
        <v>0</v>
      </c>
      <c r="BL44" s="11">
        <f>'DBP STOP cijfers'!BL28</f>
        <v>0</v>
      </c>
      <c r="BM44" s="11">
        <f>'DBP STOP cijfers'!BM28</f>
        <v>0</v>
      </c>
      <c r="BN44" s="11">
        <f>'DBP STOP cijfers'!BN28</f>
        <v>0</v>
      </c>
      <c r="BO44" s="11">
        <f>'DBP STOP cijfers'!BO28</f>
        <v>0</v>
      </c>
      <c r="BP44" s="11">
        <f>'DBP STOP cijfers'!BP28</f>
        <v>0</v>
      </c>
      <c r="BQ44" s="49">
        <f>'DBP STOP cijfers'!BQ28</f>
        <v>0</v>
      </c>
      <c r="BR44" s="11">
        <f>'DBP STOP cijfers'!BR28</f>
        <v>45.239999999999995</v>
      </c>
      <c r="BS44" s="11">
        <f>'DBP STOP cijfers'!BS28</f>
        <v>32.76</v>
      </c>
      <c r="BT44" s="11">
        <f>'DBP STOP cijfers'!BT28</f>
        <v>0</v>
      </c>
      <c r="BU44" s="11">
        <f>'DBP STOP cijfers'!BU28</f>
        <v>0</v>
      </c>
      <c r="BV44" s="11">
        <f>'DBP STOP cijfers'!BV28</f>
        <v>0</v>
      </c>
      <c r="BW44" s="11">
        <f>'DBP STOP cijfers'!BW28</f>
        <v>0</v>
      </c>
      <c r="BX44" s="47">
        <f>'DBP STOP cijfers'!BX28</f>
        <v>0</v>
      </c>
      <c r="BY44" s="49">
        <f>'DBP STOP cijfers'!BY28</f>
        <v>98</v>
      </c>
      <c r="BZ44" s="11">
        <f>'DBP STOP cijfers'!BZ28</f>
        <v>0</v>
      </c>
      <c r="CA44" s="11">
        <f>'DBP STOP cijfers'!CA28</f>
        <v>0</v>
      </c>
      <c r="CB44" s="11">
        <f>'DBP STOP cijfers'!CB28</f>
        <v>0</v>
      </c>
      <c r="CC44" s="11">
        <f>'DBP STOP cijfers'!CC28</f>
        <v>0</v>
      </c>
      <c r="CD44" s="11">
        <f>'DBP STOP cijfers'!CD28</f>
        <v>0</v>
      </c>
      <c r="CE44" s="11">
        <f>'DBP STOP cijfers'!CE28</f>
        <v>0</v>
      </c>
      <c r="CF44" s="11">
        <f>'DBP STOP cijfers'!CF28</f>
        <v>0</v>
      </c>
      <c r="CG44" s="11">
        <f>'DBP STOP cijfers'!CG28</f>
        <v>0</v>
      </c>
      <c r="CH44" s="11">
        <f>'DBP STOP cijfers'!CH28</f>
        <v>0</v>
      </c>
      <c r="CI44" s="11">
        <f>'DBP STOP cijfers'!CI28</f>
        <v>0</v>
      </c>
      <c r="CJ44" s="11">
        <f>'DBP STOP cijfers'!CJ28</f>
        <v>0</v>
      </c>
      <c r="CK44" s="11">
        <f>'DBP STOP cijfers'!CK28</f>
        <v>0</v>
      </c>
      <c r="CL44" s="49">
        <f>'DBP STOP cijfers'!CL28</f>
        <v>0</v>
      </c>
      <c r="CM44" s="15">
        <f>'DBP STOP cijfers'!CM28</f>
        <v>0</v>
      </c>
      <c r="CN44" s="11">
        <f>'DBP STOP cijfers'!CN28</f>
        <v>0</v>
      </c>
      <c r="CO44" s="11">
        <f>'DBP STOP cijfers'!CO28</f>
        <v>0</v>
      </c>
      <c r="CP44" s="11">
        <f>'DBP STOP cijfers'!CP28</f>
        <v>0</v>
      </c>
      <c r="CQ44" s="11">
        <f>'DBP STOP cijfers'!CQ28</f>
        <v>0</v>
      </c>
      <c r="CR44" s="11">
        <f>'DBP STOP cijfers'!CR28</f>
        <v>0</v>
      </c>
      <c r="CS44" s="11">
        <f>'DBP STOP cijfers'!CS28</f>
        <v>0</v>
      </c>
      <c r="CT44" s="11">
        <f>'DBP STOP cijfers'!CT28</f>
        <v>0</v>
      </c>
      <c r="CU44" s="11">
        <f>'DBP STOP cijfers'!CU28</f>
        <v>0</v>
      </c>
      <c r="CV44" s="11">
        <f>'DBP STOP cijfers'!CV28</f>
        <v>0</v>
      </c>
      <c r="CW44" s="11">
        <f>'DBP STOP cijfers'!CW28</f>
        <v>0</v>
      </c>
      <c r="CX44" s="11">
        <f>'DBP STOP cijfers'!CX28</f>
        <v>0</v>
      </c>
      <c r="CY44" s="26">
        <f>'DBP STOP cijfers'!CY28</f>
        <v>0</v>
      </c>
      <c r="CZ44" s="15">
        <f>'DBP STOP cijfers'!CZ28</f>
        <v>0</v>
      </c>
      <c r="DA44" s="11">
        <f>'DBP STOP cijfers'!DA28</f>
        <v>0</v>
      </c>
      <c r="DB44" s="11">
        <f>'DBP STOP cijfers'!DB28</f>
        <v>0</v>
      </c>
      <c r="DC44" s="11">
        <f>'DBP STOP cijfers'!DC28</f>
        <v>0</v>
      </c>
      <c r="DD44" s="11">
        <f>'DBP STOP cijfers'!DD28</f>
        <v>0</v>
      </c>
      <c r="DE44" s="11">
        <f>'DBP STOP cijfers'!DE28</f>
        <v>0</v>
      </c>
      <c r="DF44" s="11">
        <f>'DBP STOP cijfers'!DF28</f>
        <v>0</v>
      </c>
      <c r="DG44" s="11">
        <f>'DBP STOP cijfers'!DG28</f>
        <v>0</v>
      </c>
      <c r="DH44" s="11">
        <f>'DBP STOP cijfers'!DH28</f>
        <v>0</v>
      </c>
      <c r="DI44" s="11">
        <f>'DBP STOP cijfers'!DI28</f>
        <v>0</v>
      </c>
      <c r="DJ44" s="11">
        <f>'DBP STOP cijfers'!DJ28</f>
        <v>0</v>
      </c>
      <c r="DK44" s="11">
        <f>'DBP STOP cijfers'!DK28</f>
        <v>0</v>
      </c>
      <c r="DL44" s="26">
        <f>'DBP STOP cijfers'!DL28</f>
        <v>0</v>
      </c>
    </row>
    <row r="45" spans="1:116" ht="13.5" hidden="1" customHeight="1">
      <c r="A45" s="47">
        <f>'DBP STOP cijfers'!A29</f>
        <v>0</v>
      </c>
      <c r="B45" s="49" t="str">
        <f>'DBP STOP cijfers'!B29</f>
        <v>JANT</v>
      </c>
      <c r="C45" s="4" t="str">
        <f>'DBP STOP cijfers'!C29</f>
        <v>Dierlijke Bijproducten</v>
      </c>
      <c r="D45" s="4" t="str">
        <f>'DBP STOP cijfers'!D29</f>
        <v>DBP niet retribueerbare werkzaamheden C&amp;V DG AGRO</v>
      </c>
      <c r="E45" s="4" t="str">
        <f>'DBP STOP cijfers'!E29</f>
        <v>Herinspecties</v>
      </c>
      <c r="F45" s="5" t="str">
        <f>'DBP STOP cijfers'!F29</f>
        <v>EZ AGRO</v>
      </c>
      <c r="G45" s="4" t="str">
        <f>'DBP STOP cijfers'!G29</f>
        <v>nee</v>
      </c>
      <c r="H45" s="15">
        <f>'DBP STOP cijfers'!H29</f>
        <v>1100</v>
      </c>
      <c r="I45" s="11">
        <f>'DBP STOP cijfers'!I29</f>
        <v>0</v>
      </c>
      <c r="J45" s="11">
        <f>'DBP STOP cijfers'!J29</f>
        <v>0</v>
      </c>
      <c r="K45" s="11">
        <f>'DBP STOP cijfers'!K29</f>
        <v>0</v>
      </c>
      <c r="L45" s="11">
        <f>'DBP STOP cijfers'!L29</f>
        <v>0</v>
      </c>
      <c r="M45" s="11">
        <f>'DBP STOP cijfers'!M29</f>
        <v>0</v>
      </c>
      <c r="N45" s="11">
        <f>'DBP STOP cijfers'!N29</f>
        <v>0</v>
      </c>
      <c r="O45" s="11">
        <f>'DBP STOP cijfers'!O29</f>
        <v>0</v>
      </c>
      <c r="P45" s="11">
        <f>'DBP STOP cijfers'!P29</f>
        <v>0</v>
      </c>
      <c r="Q45" s="26">
        <f>'DBP STOP cijfers'!Q29</f>
        <v>1100</v>
      </c>
      <c r="R45" s="15">
        <f>'DBP STOP cijfers'!R29</f>
        <v>0</v>
      </c>
      <c r="S45" s="11">
        <f>'DBP STOP cijfers'!S29</f>
        <v>0</v>
      </c>
      <c r="T45" s="11">
        <f>'DBP STOP cijfers'!T29</f>
        <v>1100</v>
      </c>
      <c r="U45" s="11">
        <f>'DBP STOP cijfers'!U29</f>
        <v>0</v>
      </c>
      <c r="V45" s="11">
        <f>'DBP STOP cijfers'!V29</f>
        <v>0</v>
      </c>
      <c r="W45" s="11">
        <f>'DBP STOP cijfers'!W29</f>
        <v>0</v>
      </c>
      <c r="X45" s="11">
        <f>'DBP STOP cijfers'!X29</f>
        <v>0</v>
      </c>
      <c r="Y45" s="11">
        <f>'DBP STOP cijfers'!Y29</f>
        <v>0</v>
      </c>
      <c r="Z45" s="49">
        <f>'DBP STOP cijfers'!Z29</f>
        <v>1100</v>
      </c>
      <c r="AA45" s="11">
        <f>'DBP STOP cijfers'!AA29</f>
        <v>0</v>
      </c>
      <c r="AB45" s="11">
        <f>'DBP STOP cijfers'!AB29</f>
        <v>0</v>
      </c>
      <c r="AC45" s="11">
        <f>'DBP STOP cijfers'!AC29</f>
        <v>1100</v>
      </c>
      <c r="AD45" s="11">
        <f>'DBP STOP cijfers'!AD29</f>
        <v>0</v>
      </c>
      <c r="AE45" s="11">
        <f>'DBP STOP cijfers'!AE29</f>
        <v>0</v>
      </c>
      <c r="AF45" s="11">
        <f>'DBP STOP cijfers'!AF29</f>
        <v>0</v>
      </c>
      <c r="AG45" s="49">
        <f>'DBP STOP cijfers'!AG29</f>
        <v>0</v>
      </c>
      <c r="AH45" s="11">
        <f>'DBP STOP cijfers'!AH29</f>
        <v>0</v>
      </c>
      <c r="AI45" s="11">
        <f>'DBP STOP cijfers'!AI29</f>
        <v>0</v>
      </c>
      <c r="AJ45" s="11">
        <f>'DBP STOP cijfers'!AJ29</f>
        <v>0</v>
      </c>
      <c r="AK45" s="11">
        <f>'DBP STOP cijfers'!AK29</f>
        <v>0</v>
      </c>
      <c r="AL45" s="49">
        <f>'DBP STOP cijfers'!AL29</f>
        <v>0</v>
      </c>
      <c r="AM45" s="11">
        <f>'DBP STOP cijfers'!AM29</f>
        <v>0</v>
      </c>
      <c r="AN45" s="11">
        <f>'DBP STOP cijfers'!AN29</f>
        <v>0</v>
      </c>
      <c r="AO45" s="11">
        <f>'DBP STOP cijfers'!AO29</f>
        <v>0</v>
      </c>
      <c r="AP45" s="11">
        <f>'DBP STOP cijfers'!AP29</f>
        <v>0</v>
      </c>
      <c r="AQ45" s="11">
        <f>'DBP STOP cijfers'!AQ29</f>
        <v>0</v>
      </c>
      <c r="AR45" s="49">
        <f>'DBP STOP cijfers'!AR29</f>
        <v>0</v>
      </c>
      <c r="AS45" s="11">
        <f>'DBP STOP cijfers'!AS29</f>
        <v>0</v>
      </c>
      <c r="AT45" s="11">
        <f>'DBP STOP cijfers'!AT29</f>
        <v>0</v>
      </c>
      <c r="AU45" s="11">
        <f>'DBP STOP cijfers'!AU29</f>
        <v>0</v>
      </c>
      <c r="AV45" s="11">
        <f>'DBP STOP cijfers'!AV29</f>
        <v>0</v>
      </c>
      <c r="AW45" s="11">
        <f>'DBP STOP cijfers'!AW29</f>
        <v>0</v>
      </c>
      <c r="AX45" s="11">
        <f>'DBP STOP cijfers'!AX29</f>
        <v>0</v>
      </c>
      <c r="AY45" s="11">
        <f>'DBP STOP cijfers'!AY29</f>
        <v>0</v>
      </c>
      <c r="AZ45" s="11">
        <f>'DBP STOP cijfers'!AZ29</f>
        <v>0</v>
      </c>
      <c r="BA45" s="11">
        <f>'DBP STOP cijfers'!BA29</f>
        <v>0</v>
      </c>
      <c r="BB45" s="11">
        <f>'DBP STOP cijfers'!BB29</f>
        <v>0</v>
      </c>
      <c r="BC45" s="49">
        <f>'DBP STOP cijfers'!BC29</f>
        <v>0</v>
      </c>
      <c r="BD45" s="11">
        <f>'DBP STOP cijfers'!BD29</f>
        <v>0</v>
      </c>
      <c r="BE45" s="11">
        <f>'DBP STOP cijfers'!BE29</f>
        <v>0</v>
      </c>
      <c r="BF45" s="11">
        <f>'DBP STOP cijfers'!BF29</f>
        <v>0</v>
      </c>
      <c r="BG45" s="11">
        <f>'DBP STOP cijfers'!BG29</f>
        <v>0</v>
      </c>
      <c r="BH45" s="11">
        <f>'DBP STOP cijfers'!BH29</f>
        <v>0</v>
      </c>
      <c r="BI45" s="11">
        <f>'DBP STOP cijfers'!BI29</f>
        <v>0</v>
      </c>
      <c r="BJ45" s="11">
        <f>'DBP STOP cijfers'!BJ29</f>
        <v>0</v>
      </c>
      <c r="BK45" s="49">
        <f>'DBP STOP cijfers'!BK29</f>
        <v>0</v>
      </c>
      <c r="BL45" s="11">
        <f>'DBP STOP cijfers'!BL29</f>
        <v>0</v>
      </c>
      <c r="BM45" s="11">
        <f>'DBP STOP cijfers'!BM29</f>
        <v>0</v>
      </c>
      <c r="BN45" s="11">
        <f>'DBP STOP cijfers'!BN29</f>
        <v>0</v>
      </c>
      <c r="BO45" s="11">
        <f>'DBP STOP cijfers'!BO29</f>
        <v>0</v>
      </c>
      <c r="BP45" s="11">
        <f>'DBP STOP cijfers'!BP29</f>
        <v>0</v>
      </c>
      <c r="BQ45" s="49">
        <f>'DBP STOP cijfers'!BQ29</f>
        <v>0</v>
      </c>
      <c r="BR45" s="11">
        <f>'DBP STOP cijfers'!BR29</f>
        <v>638</v>
      </c>
      <c r="BS45" s="11">
        <f>'DBP STOP cijfers'!BS29</f>
        <v>462</v>
      </c>
      <c r="BT45" s="11">
        <f>'DBP STOP cijfers'!BT29</f>
        <v>0</v>
      </c>
      <c r="BU45" s="11">
        <f>'DBP STOP cijfers'!BU29</f>
        <v>0</v>
      </c>
      <c r="BV45" s="11">
        <f>'DBP STOP cijfers'!BV29</f>
        <v>0</v>
      </c>
      <c r="BW45" s="11">
        <f>'DBP STOP cijfers'!BW29</f>
        <v>0</v>
      </c>
      <c r="BX45" s="47">
        <f>'DBP STOP cijfers'!BX29</f>
        <v>0</v>
      </c>
      <c r="BY45" s="49">
        <f>'DBP STOP cijfers'!BY29</f>
        <v>1100</v>
      </c>
      <c r="BZ45" s="11">
        <f>'DBP STOP cijfers'!BZ29</f>
        <v>0</v>
      </c>
      <c r="CA45" s="11">
        <f>'DBP STOP cijfers'!CA29</f>
        <v>0</v>
      </c>
      <c r="CB45" s="11">
        <f>'DBP STOP cijfers'!CB29</f>
        <v>0</v>
      </c>
      <c r="CC45" s="11">
        <f>'DBP STOP cijfers'!CC29</f>
        <v>0</v>
      </c>
      <c r="CD45" s="11">
        <f>'DBP STOP cijfers'!CD29</f>
        <v>0</v>
      </c>
      <c r="CE45" s="11">
        <f>'DBP STOP cijfers'!CE29</f>
        <v>0</v>
      </c>
      <c r="CF45" s="11">
        <f>'DBP STOP cijfers'!CF29</f>
        <v>0</v>
      </c>
      <c r="CG45" s="11">
        <f>'DBP STOP cijfers'!CG29</f>
        <v>0</v>
      </c>
      <c r="CH45" s="11">
        <f>'DBP STOP cijfers'!CH29</f>
        <v>0</v>
      </c>
      <c r="CI45" s="11">
        <f>'DBP STOP cijfers'!CI29</f>
        <v>0</v>
      </c>
      <c r="CJ45" s="11">
        <f>'DBP STOP cijfers'!CJ29</f>
        <v>0</v>
      </c>
      <c r="CK45" s="11">
        <f>'DBP STOP cijfers'!CK29</f>
        <v>0</v>
      </c>
      <c r="CL45" s="49">
        <f>'DBP STOP cijfers'!CL29</f>
        <v>0</v>
      </c>
      <c r="CM45" s="15">
        <f>'DBP STOP cijfers'!CM29</f>
        <v>0</v>
      </c>
      <c r="CN45" s="11">
        <f>'DBP STOP cijfers'!CN29</f>
        <v>0</v>
      </c>
      <c r="CO45" s="11">
        <f>'DBP STOP cijfers'!CO29</f>
        <v>0</v>
      </c>
      <c r="CP45" s="11">
        <f>'DBP STOP cijfers'!CP29</f>
        <v>0</v>
      </c>
      <c r="CQ45" s="11">
        <f>'DBP STOP cijfers'!CQ29</f>
        <v>0</v>
      </c>
      <c r="CR45" s="11">
        <f>'DBP STOP cijfers'!CR29</f>
        <v>0</v>
      </c>
      <c r="CS45" s="11">
        <f>'DBP STOP cijfers'!CS29</f>
        <v>0</v>
      </c>
      <c r="CT45" s="11">
        <f>'DBP STOP cijfers'!CT29</f>
        <v>0</v>
      </c>
      <c r="CU45" s="11">
        <f>'DBP STOP cijfers'!CU29</f>
        <v>0</v>
      </c>
      <c r="CV45" s="11">
        <f>'DBP STOP cijfers'!CV29</f>
        <v>0</v>
      </c>
      <c r="CW45" s="11">
        <f>'DBP STOP cijfers'!CW29</f>
        <v>0</v>
      </c>
      <c r="CX45" s="11">
        <f>'DBP STOP cijfers'!CX29</f>
        <v>0</v>
      </c>
      <c r="CY45" s="26">
        <f>'DBP STOP cijfers'!CY29</f>
        <v>0</v>
      </c>
      <c r="CZ45" s="15">
        <f>'DBP STOP cijfers'!CZ29</f>
        <v>0</v>
      </c>
      <c r="DA45" s="11">
        <f>'DBP STOP cijfers'!DA29</f>
        <v>0</v>
      </c>
      <c r="DB45" s="11">
        <f>'DBP STOP cijfers'!DB29</f>
        <v>0</v>
      </c>
      <c r="DC45" s="11">
        <f>'DBP STOP cijfers'!DC29</f>
        <v>0</v>
      </c>
      <c r="DD45" s="11">
        <f>'DBP STOP cijfers'!DD29</f>
        <v>0</v>
      </c>
      <c r="DE45" s="11">
        <f>'DBP STOP cijfers'!DE29</f>
        <v>0</v>
      </c>
      <c r="DF45" s="11">
        <f>'DBP STOP cijfers'!DF29</f>
        <v>0</v>
      </c>
      <c r="DG45" s="11">
        <f>'DBP STOP cijfers'!DG29</f>
        <v>0</v>
      </c>
      <c r="DH45" s="11">
        <f>'DBP STOP cijfers'!DH29</f>
        <v>0</v>
      </c>
      <c r="DI45" s="11">
        <f>'DBP STOP cijfers'!DI29</f>
        <v>0</v>
      </c>
      <c r="DJ45" s="11">
        <f>'DBP STOP cijfers'!DJ29</f>
        <v>0</v>
      </c>
      <c r="DK45" s="11">
        <f>'DBP STOP cijfers'!DK29</f>
        <v>0</v>
      </c>
      <c r="DL45" s="26">
        <f>'DBP STOP cijfers'!DL29</f>
        <v>0</v>
      </c>
    </row>
    <row r="46" spans="1:116" ht="13.5" hidden="1" customHeight="1">
      <c r="A46" s="47">
        <f>'DBP STOP cijfers'!A30</f>
        <v>0</v>
      </c>
      <c r="B46" s="49" t="str">
        <f>'DBP STOP cijfers'!B30</f>
        <v>JANT</v>
      </c>
      <c r="C46" s="4" t="str">
        <f>'DBP STOP cijfers'!C30</f>
        <v>Dierlijke Bijproducten</v>
      </c>
      <c r="D46" s="4" t="str">
        <f>'DBP STOP cijfers'!D30</f>
        <v>DBP niet retribueerbare werkzaamheden C&amp;V DG AGRO</v>
      </c>
      <c r="E46" s="4" t="str">
        <f>'DBP STOP cijfers'!E30</f>
        <v>Afhandelen boeterapprten</v>
      </c>
      <c r="F46" s="5" t="str">
        <f>'DBP STOP cijfers'!F30</f>
        <v>EZ AGRO</v>
      </c>
      <c r="G46" s="4" t="str">
        <f>'DBP STOP cijfers'!G30</f>
        <v>nee</v>
      </c>
      <c r="H46" s="15">
        <f>'DBP STOP cijfers'!H30</f>
        <v>500</v>
      </c>
      <c r="I46" s="11">
        <f>'DBP STOP cijfers'!I30</f>
        <v>0</v>
      </c>
      <c r="J46" s="11">
        <f>'DBP STOP cijfers'!J30</f>
        <v>0</v>
      </c>
      <c r="K46" s="11">
        <f>'DBP STOP cijfers'!K30</f>
        <v>0</v>
      </c>
      <c r="L46" s="11">
        <f>'DBP STOP cijfers'!L30</f>
        <v>0</v>
      </c>
      <c r="M46" s="11">
        <f>'DBP STOP cijfers'!M30</f>
        <v>0</v>
      </c>
      <c r="N46" s="11">
        <f>'DBP STOP cijfers'!N30</f>
        <v>0</v>
      </c>
      <c r="O46" s="11">
        <f>'DBP STOP cijfers'!O30</f>
        <v>0</v>
      </c>
      <c r="P46" s="11">
        <f>'DBP STOP cijfers'!P30</f>
        <v>0</v>
      </c>
      <c r="Q46" s="26">
        <f>'DBP STOP cijfers'!Q30</f>
        <v>500</v>
      </c>
      <c r="R46" s="15">
        <f>'DBP STOP cijfers'!R30</f>
        <v>0</v>
      </c>
      <c r="S46" s="11">
        <f>'DBP STOP cijfers'!S30</f>
        <v>0</v>
      </c>
      <c r="T46" s="11">
        <f>'DBP STOP cijfers'!T30</f>
        <v>500</v>
      </c>
      <c r="U46" s="11">
        <f>'DBP STOP cijfers'!U30</f>
        <v>0</v>
      </c>
      <c r="V46" s="11">
        <f>'DBP STOP cijfers'!V30</f>
        <v>0</v>
      </c>
      <c r="W46" s="11">
        <f>'DBP STOP cijfers'!W30</f>
        <v>0</v>
      </c>
      <c r="X46" s="11">
        <f>'DBP STOP cijfers'!X30</f>
        <v>0</v>
      </c>
      <c r="Y46" s="11">
        <f>'DBP STOP cijfers'!Y30</f>
        <v>0</v>
      </c>
      <c r="Z46" s="49">
        <f>'DBP STOP cijfers'!Z30</f>
        <v>500</v>
      </c>
      <c r="AA46" s="11">
        <f>'DBP STOP cijfers'!AA30</f>
        <v>0</v>
      </c>
      <c r="AB46" s="11">
        <f>'DBP STOP cijfers'!AB30</f>
        <v>0</v>
      </c>
      <c r="AC46" s="11">
        <f>'DBP STOP cijfers'!AC30</f>
        <v>500</v>
      </c>
      <c r="AD46" s="11">
        <f>'DBP STOP cijfers'!AD30</f>
        <v>0</v>
      </c>
      <c r="AE46" s="11">
        <f>'DBP STOP cijfers'!AE30</f>
        <v>0</v>
      </c>
      <c r="AF46" s="11">
        <f>'DBP STOP cijfers'!AF30</f>
        <v>0</v>
      </c>
      <c r="AG46" s="49">
        <f>'DBP STOP cijfers'!AG30</f>
        <v>0</v>
      </c>
      <c r="AH46" s="11">
        <f>'DBP STOP cijfers'!AH30</f>
        <v>0</v>
      </c>
      <c r="AI46" s="11">
        <f>'DBP STOP cijfers'!AI30</f>
        <v>0</v>
      </c>
      <c r="AJ46" s="11">
        <f>'DBP STOP cijfers'!AJ30</f>
        <v>0</v>
      </c>
      <c r="AK46" s="11">
        <f>'DBP STOP cijfers'!AK30</f>
        <v>0</v>
      </c>
      <c r="AL46" s="49">
        <f>'DBP STOP cijfers'!AL30</f>
        <v>0</v>
      </c>
      <c r="AM46" s="11">
        <f>'DBP STOP cijfers'!AM30</f>
        <v>0</v>
      </c>
      <c r="AN46" s="11">
        <f>'DBP STOP cijfers'!AN30</f>
        <v>0</v>
      </c>
      <c r="AO46" s="11">
        <f>'DBP STOP cijfers'!AO30</f>
        <v>0</v>
      </c>
      <c r="AP46" s="11">
        <f>'DBP STOP cijfers'!AP30</f>
        <v>0</v>
      </c>
      <c r="AQ46" s="11">
        <f>'DBP STOP cijfers'!AQ30</f>
        <v>0</v>
      </c>
      <c r="AR46" s="49">
        <f>'DBP STOP cijfers'!AR30</f>
        <v>0</v>
      </c>
      <c r="AS46" s="11">
        <f>'DBP STOP cijfers'!AS30</f>
        <v>0</v>
      </c>
      <c r="AT46" s="11">
        <f>'DBP STOP cijfers'!AT30</f>
        <v>0</v>
      </c>
      <c r="AU46" s="11">
        <f>'DBP STOP cijfers'!AU30</f>
        <v>0</v>
      </c>
      <c r="AV46" s="11">
        <f>'DBP STOP cijfers'!AV30</f>
        <v>0</v>
      </c>
      <c r="AW46" s="11">
        <f>'DBP STOP cijfers'!AW30</f>
        <v>0</v>
      </c>
      <c r="AX46" s="11">
        <f>'DBP STOP cijfers'!AX30</f>
        <v>0</v>
      </c>
      <c r="AY46" s="11">
        <f>'DBP STOP cijfers'!AY30</f>
        <v>0</v>
      </c>
      <c r="AZ46" s="11">
        <f>'DBP STOP cijfers'!AZ30</f>
        <v>0</v>
      </c>
      <c r="BA46" s="11">
        <f>'DBP STOP cijfers'!BA30</f>
        <v>0</v>
      </c>
      <c r="BB46" s="11">
        <f>'DBP STOP cijfers'!BB30</f>
        <v>0</v>
      </c>
      <c r="BC46" s="49">
        <f>'DBP STOP cijfers'!BC30</f>
        <v>0</v>
      </c>
      <c r="BD46" s="11">
        <f>'DBP STOP cijfers'!BD30</f>
        <v>0</v>
      </c>
      <c r="BE46" s="11">
        <f>'DBP STOP cijfers'!BE30</f>
        <v>0</v>
      </c>
      <c r="BF46" s="11">
        <f>'DBP STOP cijfers'!BF30</f>
        <v>0</v>
      </c>
      <c r="BG46" s="11">
        <f>'DBP STOP cijfers'!BG30</f>
        <v>0</v>
      </c>
      <c r="BH46" s="11">
        <f>'DBP STOP cijfers'!BH30</f>
        <v>0</v>
      </c>
      <c r="BI46" s="11">
        <f>'DBP STOP cijfers'!BI30</f>
        <v>0</v>
      </c>
      <c r="BJ46" s="11">
        <f>'DBP STOP cijfers'!BJ30</f>
        <v>0</v>
      </c>
      <c r="BK46" s="49">
        <f>'DBP STOP cijfers'!BK30</f>
        <v>0</v>
      </c>
      <c r="BL46" s="11">
        <f>'DBP STOP cijfers'!BL30</f>
        <v>0</v>
      </c>
      <c r="BM46" s="11">
        <f>'DBP STOP cijfers'!BM30</f>
        <v>0</v>
      </c>
      <c r="BN46" s="11">
        <f>'DBP STOP cijfers'!BN30</f>
        <v>0</v>
      </c>
      <c r="BO46" s="11">
        <f>'DBP STOP cijfers'!BO30</f>
        <v>0</v>
      </c>
      <c r="BP46" s="11">
        <f>'DBP STOP cijfers'!BP30</f>
        <v>0</v>
      </c>
      <c r="BQ46" s="49">
        <f>'DBP STOP cijfers'!BQ30</f>
        <v>0</v>
      </c>
      <c r="BR46" s="11">
        <f>'DBP STOP cijfers'!BR30</f>
        <v>290</v>
      </c>
      <c r="BS46" s="11">
        <f>'DBP STOP cijfers'!BS30</f>
        <v>210</v>
      </c>
      <c r="BT46" s="11">
        <f>'DBP STOP cijfers'!BT30</f>
        <v>0</v>
      </c>
      <c r="BU46" s="11">
        <f>'DBP STOP cijfers'!BU30</f>
        <v>0</v>
      </c>
      <c r="BV46" s="11">
        <f>'DBP STOP cijfers'!BV30</f>
        <v>0</v>
      </c>
      <c r="BW46" s="11">
        <f>'DBP STOP cijfers'!BW30</f>
        <v>0</v>
      </c>
      <c r="BX46" s="47">
        <f>'DBP STOP cijfers'!BX30</f>
        <v>0</v>
      </c>
      <c r="BY46" s="49">
        <f>'DBP STOP cijfers'!BY30</f>
        <v>500</v>
      </c>
      <c r="BZ46" s="11">
        <f>'DBP STOP cijfers'!BZ30</f>
        <v>0</v>
      </c>
      <c r="CA46" s="11">
        <f>'DBP STOP cijfers'!CA30</f>
        <v>0</v>
      </c>
      <c r="CB46" s="11">
        <f>'DBP STOP cijfers'!CB30</f>
        <v>0</v>
      </c>
      <c r="CC46" s="11">
        <f>'DBP STOP cijfers'!CC30</f>
        <v>0</v>
      </c>
      <c r="CD46" s="11">
        <f>'DBP STOP cijfers'!CD30</f>
        <v>0</v>
      </c>
      <c r="CE46" s="11">
        <f>'DBP STOP cijfers'!CE30</f>
        <v>0</v>
      </c>
      <c r="CF46" s="11">
        <f>'DBP STOP cijfers'!CF30</f>
        <v>0</v>
      </c>
      <c r="CG46" s="11">
        <f>'DBP STOP cijfers'!CG30</f>
        <v>0</v>
      </c>
      <c r="CH46" s="11">
        <f>'DBP STOP cijfers'!CH30</f>
        <v>0</v>
      </c>
      <c r="CI46" s="11">
        <f>'DBP STOP cijfers'!CI30</f>
        <v>0</v>
      </c>
      <c r="CJ46" s="11">
        <f>'DBP STOP cijfers'!CJ30</f>
        <v>0</v>
      </c>
      <c r="CK46" s="11">
        <f>'DBP STOP cijfers'!CK30</f>
        <v>0</v>
      </c>
      <c r="CL46" s="49">
        <f>'DBP STOP cijfers'!CL30</f>
        <v>0</v>
      </c>
      <c r="CM46" s="15">
        <f>'DBP STOP cijfers'!CM30</f>
        <v>0</v>
      </c>
      <c r="CN46" s="11">
        <f>'DBP STOP cijfers'!CN30</f>
        <v>0</v>
      </c>
      <c r="CO46" s="11">
        <f>'DBP STOP cijfers'!CO30</f>
        <v>0</v>
      </c>
      <c r="CP46" s="11">
        <f>'DBP STOP cijfers'!CP30</f>
        <v>0</v>
      </c>
      <c r="CQ46" s="11">
        <f>'DBP STOP cijfers'!CQ30</f>
        <v>0</v>
      </c>
      <c r="CR46" s="11">
        <f>'DBP STOP cijfers'!CR30</f>
        <v>0</v>
      </c>
      <c r="CS46" s="11">
        <f>'DBP STOP cijfers'!CS30</f>
        <v>0</v>
      </c>
      <c r="CT46" s="11">
        <f>'DBP STOP cijfers'!CT30</f>
        <v>0</v>
      </c>
      <c r="CU46" s="11">
        <f>'DBP STOP cijfers'!CU30</f>
        <v>0</v>
      </c>
      <c r="CV46" s="11">
        <f>'DBP STOP cijfers'!CV30</f>
        <v>0</v>
      </c>
      <c r="CW46" s="11">
        <f>'DBP STOP cijfers'!CW30</f>
        <v>0</v>
      </c>
      <c r="CX46" s="11">
        <f>'DBP STOP cijfers'!CX30</f>
        <v>0</v>
      </c>
      <c r="CY46" s="26">
        <f>'DBP STOP cijfers'!CY30</f>
        <v>0</v>
      </c>
      <c r="CZ46" s="15">
        <f>'DBP STOP cijfers'!CZ30</f>
        <v>0</v>
      </c>
      <c r="DA46" s="11">
        <f>'DBP STOP cijfers'!DA30</f>
        <v>0</v>
      </c>
      <c r="DB46" s="11">
        <f>'DBP STOP cijfers'!DB30</f>
        <v>0</v>
      </c>
      <c r="DC46" s="11">
        <f>'DBP STOP cijfers'!DC30</f>
        <v>0</v>
      </c>
      <c r="DD46" s="11">
        <f>'DBP STOP cijfers'!DD30</f>
        <v>0</v>
      </c>
      <c r="DE46" s="11">
        <f>'DBP STOP cijfers'!DE30</f>
        <v>0</v>
      </c>
      <c r="DF46" s="11">
        <f>'DBP STOP cijfers'!DF30</f>
        <v>0</v>
      </c>
      <c r="DG46" s="11">
        <f>'DBP STOP cijfers'!DG30</f>
        <v>0</v>
      </c>
      <c r="DH46" s="11">
        <f>'DBP STOP cijfers'!DH30</f>
        <v>0</v>
      </c>
      <c r="DI46" s="11">
        <f>'DBP STOP cijfers'!DI30</f>
        <v>0</v>
      </c>
      <c r="DJ46" s="11">
        <f>'DBP STOP cijfers'!DJ30</f>
        <v>0</v>
      </c>
      <c r="DK46" s="11">
        <f>'DBP STOP cijfers'!DK30</f>
        <v>0</v>
      </c>
      <c r="DL46" s="26">
        <f>'DBP STOP cijfers'!DL30</f>
        <v>0</v>
      </c>
    </row>
    <row r="47" spans="1:116" ht="13.5" hidden="1" customHeight="1">
      <c r="A47" s="47">
        <f>'DBP STOP cijfers'!A31</f>
        <v>0</v>
      </c>
      <c r="B47" s="49" t="str">
        <f>'DBP STOP cijfers'!B31</f>
        <v>JANT</v>
      </c>
      <c r="C47" s="4" t="str">
        <f>'DBP STOP cijfers'!C31</f>
        <v>Dierlijke Bijproducten</v>
      </c>
      <c r="D47" s="4" t="str">
        <f>'DBP STOP cijfers'!D31</f>
        <v>DBP niet retribueerbare werkzaamheden C&amp;V DG AGRO</v>
      </c>
      <c r="E47" s="4" t="str">
        <f>'DBP STOP cijfers'!E31</f>
        <v>Afhandelen SW's</v>
      </c>
      <c r="F47" s="5" t="str">
        <f>'DBP STOP cijfers'!F31</f>
        <v>EZ AGRO</v>
      </c>
      <c r="G47" s="4" t="str">
        <f>'DBP STOP cijfers'!G31</f>
        <v>nee</v>
      </c>
      <c r="H47" s="15">
        <f>'DBP STOP cijfers'!H31</f>
        <v>700</v>
      </c>
      <c r="I47" s="11">
        <f>'DBP STOP cijfers'!I31</f>
        <v>0</v>
      </c>
      <c r="J47" s="11">
        <f>'DBP STOP cijfers'!J31</f>
        <v>0</v>
      </c>
      <c r="K47" s="11">
        <f>'DBP STOP cijfers'!K31</f>
        <v>0</v>
      </c>
      <c r="L47" s="11">
        <f>'DBP STOP cijfers'!L31</f>
        <v>0</v>
      </c>
      <c r="M47" s="11">
        <f>'DBP STOP cijfers'!M31</f>
        <v>0</v>
      </c>
      <c r="N47" s="11">
        <f>'DBP STOP cijfers'!N31</f>
        <v>0</v>
      </c>
      <c r="O47" s="11">
        <f>'DBP STOP cijfers'!O31</f>
        <v>0</v>
      </c>
      <c r="P47" s="11">
        <f>'DBP STOP cijfers'!P31</f>
        <v>0</v>
      </c>
      <c r="Q47" s="26">
        <f>'DBP STOP cijfers'!Q31</f>
        <v>700</v>
      </c>
      <c r="R47" s="15">
        <f>'DBP STOP cijfers'!R31</f>
        <v>0</v>
      </c>
      <c r="S47" s="11">
        <f>'DBP STOP cijfers'!S31</f>
        <v>0</v>
      </c>
      <c r="T47" s="11">
        <f>'DBP STOP cijfers'!T31</f>
        <v>700</v>
      </c>
      <c r="U47" s="11">
        <f>'DBP STOP cijfers'!U31</f>
        <v>0</v>
      </c>
      <c r="V47" s="11">
        <f>'DBP STOP cijfers'!V31</f>
        <v>0</v>
      </c>
      <c r="W47" s="11">
        <f>'DBP STOP cijfers'!W31</f>
        <v>0</v>
      </c>
      <c r="X47" s="11">
        <f>'DBP STOP cijfers'!X31</f>
        <v>0</v>
      </c>
      <c r="Y47" s="11">
        <f>'DBP STOP cijfers'!Y31</f>
        <v>0</v>
      </c>
      <c r="Z47" s="49">
        <f>'DBP STOP cijfers'!Z31</f>
        <v>700</v>
      </c>
      <c r="AA47" s="11">
        <f>'DBP STOP cijfers'!AA31</f>
        <v>0</v>
      </c>
      <c r="AB47" s="11">
        <f>'DBP STOP cijfers'!AB31</f>
        <v>0</v>
      </c>
      <c r="AC47" s="11">
        <f>'DBP STOP cijfers'!AC31</f>
        <v>700</v>
      </c>
      <c r="AD47" s="11">
        <f>'DBP STOP cijfers'!AD31</f>
        <v>0</v>
      </c>
      <c r="AE47" s="11">
        <f>'DBP STOP cijfers'!AE31</f>
        <v>0</v>
      </c>
      <c r="AF47" s="11">
        <f>'DBP STOP cijfers'!AF31</f>
        <v>0</v>
      </c>
      <c r="AG47" s="49">
        <f>'DBP STOP cijfers'!AG31</f>
        <v>0</v>
      </c>
      <c r="AH47" s="11">
        <f>'DBP STOP cijfers'!AH31</f>
        <v>0</v>
      </c>
      <c r="AI47" s="11">
        <f>'DBP STOP cijfers'!AI31</f>
        <v>0</v>
      </c>
      <c r="AJ47" s="11">
        <f>'DBP STOP cijfers'!AJ31</f>
        <v>0</v>
      </c>
      <c r="AK47" s="11">
        <f>'DBP STOP cijfers'!AK31</f>
        <v>0</v>
      </c>
      <c r="AL47" s="49">
        <f>'DBP STOP cijfers'!AL31</f>
        <v>0</v>
      </c>
      <c r="AM47" s="11">
        <f>'DBP STOP cijfers'!AM31</f>
        <v>0</v>
      </c>
      <c r="AN47" s="11">
        <f>'DBP STOP cijfers'!AN31</f>
        <v>0</v>
      </c>
      <c r="AO47" s="11">
        <f>'DBP STOP cijfers'!AO31</f>
        <v>0</v>
      </c>
      <c r="AP47" s="11">
        <f>'DBP STOP cijfers'!AP31</f>
        <v>0</v>
      </c>
      <c r="AQ47" s="11">
        <f>'DBP STOP cijfers'!AQ31</f>
        <v>0</v>
      </c>
      <c r="AR47" s="49">
        <f>'DBP STOP cijfers'!AR31</f>
        <v>0</v>
      </c>
      <c r="AS47" s="11">
        <f>'DBP STOP cijfers'!AS31</f>
        <v>0</v>
      </c>
      <c r="AT47" s="11">
        <f>'DBP STOP cijfers'!AT31</f>
        <v>0</v>
      </c>
      <c r="AU47" s="11">
        <f>'DBP STOP cijfers'!AU31</f>
        <v>0</v>
      </c>
      <c r="AV47" s="11">
        <f>'DBP STOP cijfers'!AV31</f>
        <v>0</v>
      </c>
      <c r="AW47" s="11">
        <f>'DBP STOP cijfers'!AW31</f>
        <v>0</v>
      </c>
      <c r="AX47" s="11">
        <f>'DBP STOP cijfers'!AX31</f>
        <v>0</v>
      </c>
      <c r="AY47" s="11">
        <f>'DBP STOP cijfers'!AY31</f>
        <v>0</v>
      </c>
      <c r="AZ47" s="11">
        <f>'DBP STOP cijfers'!AZ31</f>
        <v>0</v>
      </c>
      <c r="BA47" s="11">
        <f>'DBP STOP cijfers'!BA31</f>
        <v>0</v>
      </c>
      <c r="BB47" s="11">
        <f>'DBP STOP cijfers'!BB31</f>
        <v>0</v>
      </c>
      <c r="BC47" s="49">
        <f>'DBP STOP cijfers'!BC31</f>
        <v>0</v>
      </c>
      <c r="BD47" s="11">
        <f>'DBP STOP cijfers'!BD31</f>
        <v>0</v>
      </c>
      <c r="BE47" s="11">
        <f>'DBP STOP cijfers'!BE31</f>
        <v>0</v>
      </c>
      <c r="BF47" s="11">
        <f>'DBP STOP cijfers'!BF31</f>
        <v>0</v>
      </c>
      <c r="BG47" s="11">
        <f>'DBP STOP cijfers'!BG31</f>
        <v>0</v>
      </c>
      <c r="BH47" s="11">
        <f>'DBP STOP cijfers'!BH31</f>
        <v>0</v>
      </c>
      <c r="BI47" s="11">
        <f>'DBP STOP cijfers'!BI31</f>
        <v>0</v>
      </c>
      <c r="BJ47" s="11">
        <f>'DBP STOP cijfers'!BJ31</f>
        <v>0</v>
      </c>
      <c r="BK47" s="49">
        <f>'DBP STOP cijfers'!BK31</f>
        <v>0</v>
      </c>
      <c r="BL47" s="11">
        <f>'DBP STOP cijfers'!BL31</f>
        <v>0</v>
      </c>
      <c r="BM47" s="11">
        <f>'DBP STOP cijfers'!BM31</f>
        <v>0</v>
      </c>
      <c r="BN47" s="11">
        <f>'DBP STOP cijfers'!BN31</f>
        <v>0</v>
      </c>
      <c r="BO47" s="11">
        <f>'DBP STOP cijfers'!BO31</f>
        <v>0</v>
      </c>
      <c r="BP47" s="11">
        <f>'DBP STOP cijfers'!BP31</f>
        <v>0</v>
      </c>
      <c r="BQ47" s="49">
        <f>'DBP STOP cijfers'!BQ31</f>
        <v>0</v>
      </c>
      <c r="BR47" s="11">
        <f>'DBP STOP cijfers'!BR31</f>
        <v>406</v>
      </c>
      <c r="BS47" s="11">
        <f>'DBP STOP cijfers'!BS31</f>
        <v>294</v>
      </c>
      <c r="BT47" s="11">
        <f>'DBP STOP cijfers'!BT31</f>
        <v>0</v>
      </c>
      <c r="BU47" s="11">
        <f>'DBP STOP cijfers'!BU31</f>
        <v>0</v>
      </c>
      <c r="BV47" s="11">
        <f>'DBP STOP cijfers'!BV31</f>
        <v>0</v>
      </c>
      <c r="BW47" s="11">
        <f>'DBP STOP cijfers'!BW31</f>
        <v>0</v>
      </c>
      <c r="BX47" s="47">
        <f>'DBP STOP cijfers'!BX31</f>
        <v>0</v>
      </c>
      <c r="BY47" s="49">
        <f>'DBP STOP cijfers'!BY31</f>
        <v>700</v>
      </c>
      <c r="BZ47" s="11">
        <f>'DBP STOP cijfers'!BZ31</f>
        <v>0</v>
      </c>
      <c r="CA47" s="11">
        <f>'DBP STOP cijfers'!CA31</f>
        <v>0</v>
      </c>
      <c r="CB47" s="11">
        <f>'DBP STOP cijfers'!CB31</f>
        <v>0</v>
      </c>
      <c r="CC47" s="11">
        <f>'DBP STOP cijfers'!CC31</f>
        <v>0</v>
      </c>
      <c r="CD47" s="11">
        <f>'DBP STOP cijfers'!CD31</f>
        <v>0</v>
      </c>
      <c r="CE47" s="11">
        <f>'DBP STOP cijfers'!CE31</f>
        <v>0</v>
      </c>
      <c r="CF47" s="11">
        <f>'DBP STOP cijfers'!CF31</f>
        <v>0</v>
      </c>
      <c r="CG47" s="11">
        <f>'DBP STOP cijfers'!CG31</f>
        <v>0</v>
      </c>
      <c r="CH47" s="11">
        <f>'DBP STOP cijfers'!CH31</f>
        <v>0</v>
      </c>
      <c r="CI47" s="11">
        <f>'DBP STOP cijfers'!CI31</f>
        <v>0</v>
      </c>
      <c r="CJ47" s="11">
        <f>'DBP STOP cijfers'!CJ31</f>
        <v>0</v>
      </c>
      <c r="CK47" s="11">
        <f>'DBP STOP cijfers'!CK31</f>
        <v>0</v>
      </c>
      <c r="CL47" s="49">
        <f>'DBP STOP cijfers'!CL31</f>
        <v>0</v>
      </c>
      <c r="CM47" s="15">
        <f>'DBP STOP cijfers'!CM31</f>
        <v>0</v>
      </c>
      <c r="CN47" s="11">
        <f>'DBP STOP cijfers'!CN31</f>
        <v>0</v>
      </c>
      <c r="CO47" s="11">
        <f>'DBP STOP cijfers'!CO31</f>
        <v>0</v>
      </c>
      <c r="CP47" s="11">
        <f>'DBP STOP cijfers'!CP31</f>
        <v>0</v>
      </c>
      <c r="CQ47" s="11">
        <f>'DBP STOP cijfers'!CQ31</f>
        <v>0</v>
      </c>
      <c r="CR47" s="11">
        <f>'DBP STOP cijfers'!CR31</f>
        <v>0</v>
      </c>
      <c r="CS47" s="11">
        <f>'DBP STOP cijfers'!CS31</f>
        <v>0</v>
      </c>
      <c r="CT47" s="11">
        <f>'DBP STOP cijfers'!CT31</f>
        <v>0</v>
      </c>
      <c r="CU47" s="11">
        <f>'DBP STOP cijfers'!CU31</f>
        <v>0</v>
      </c>
      <c r="CV47" s="11">
        <f>'DBP STOP cijfers'!CV31</f>
        <v>0</v>
      </c>
      <c r="CW47" s="11">
        <f>'DBP STOP cijfers'!CW31</f>
        <v>0</v>
      </c>
      <c r="CX47" s="11">
        <f>'DBP STOP cijfers'!CX31</f>
        <v>0</v>
      </c>
      <c r="CY47" s="26">
        <f>'DBP STOP cijfers'!CY31</f>
        <v>0</v>
      </c>
      <c r="CZ47" s="15">
        <f>'DBP STOP cijfers'!CZ31</f>
        <v>0</v>
      </c>
      <c r="DA47" s="11">
        <f>'DBP STOP cijfers'!DA31</f>
        <v>0</v>
      </c>
      <c r="DB47" s="11">
        <f>'DBP STOP cijfers'!DB31</f>
        <v>0</v>
      </c>
      <c r="DC47" s="11">
        <f>'DBP STOP cijfers'!DC31</f>
        <v>0</v>
      </c>
      <c r="DD47" s="11">
        <f>'DBP STOP cijfers'!DD31</f>
        <v>0</v>
      </c>
      <c r="DE47" s="11">
        <f>'DBP STOP cijfers'!DE31</f>
        <v>0</v>
      </c>
      <c r="DF47" s="11">
        <f>'DBP STOP cijfers'!DF31</f>
        <v>0</v>
      </c>
      <c r="DG47" s="11">
        <f>'DBP STOP cijfers'!DG31</f>
        <v>0</v>
      </c>
      <c r="DH47" s="11">
        <f>'DBP STOP cijfers'!DH31</f>
        <v>0</v>
      </c>
      <c r="DI47" s="11">
        <f>'DBP STOP cijfers'!DI31</f>
        <v>0</v>
      </c>
      <c r="DJ47" s="11">
        <f>'DBP STOP cijfers'!DJ31</f>
        <v>0</v>
      </c>
      <c r="DK47" s="11">
        <f>'DBP STOP cijfers'!DK31</f>
        <v>0</v>
      </c>
      <c r="DL47" s="26">
        <f>'DBP STOP cijfers'!DL31</f>
        <v>0</v>
      </c>
    </row>
    <row r="48" spans="1:116" ht="13.5" hidden="1" customHeight="1">
      <c r="A48" s="47">
        <f>'DBP STOP cijfers'!A32</f>
        <v>0</v>
      </c>
      <c r="B48" s="49" t="str">
        <f>'DBP STOP cijfers'!B32</f>
        <v>JANT</v>
      </c>
      <c r="C48" s="4" t="str">
        <f>'DBP STOP cijfers'!C32</f>
        <v>Dierlijke Bijproducten</v>
      </c>
      <c r="D48" s="4" t="str">
        <f>'DBP STOP cijfers'!D32</f>
        <v>DBP niet retribueerbare werkzaamheden C&amp;V DG AGRO</v>
      </c>
      <c r="E48" s="4" t="str">
        <f>'DBP STOP cijfers'!E32</f>
        <v>Uren TO voor toezichtsontwikkeling</v>
      </c>
      <c r="F48" s="5" t="str">
        <f>'DBP STOP cijfers'!F32</f>
        <v>EZ AGRO</v>
      </c>
      <c r="G48" s="4" t="str">
        <f>'DBP STOP cijfers'!G32</f>
        <v>ja</v>
      </c>
      <c r="H48" s="15">
        <f>'DBP STOP cijfers'!H32</f>
        <v>676</v>
      </c>
      <c r="I48" s="11">
        <f>'DBP STOP cijfers'!I32</f>
        <v>0</v>
      </c>
      <c r="J48" s="11">
        <f>'DBP STOP cijfers'!J32</f>
        <v>0</v>
      </c>
      <c r="K48" s="11">
        <f>'DBP STOP cijfers'!K32</f>
        <v>0</v>
      </c>
      <c r="L48" s="11">
        <f>'DBP STOP cijfers'!L32</f>
        <v>0</v>
      </c>
      <c r="M48" s="11">
        <f>'DBP STOP cijfers'!M32</f>
        <v>0</v>
      </c>
      <c r="N48" s="11">
        <f>'DBP STOP cijfers'!N32</f>
        <v>0</v>
      </c>
      <c r="O48" s="11">
        <f>'DBP STOP cijfers'!O32</f>
        <v>0</v>
      </c>
      <c r="P48" s="11">
        <f>'DBP STOP cijfers'!P32</f>
        <v>0</v>
      </c>
      <c r="Q48" s="26">
        <f>'DBP STOP cijfers'!Q32</f>
        <v>676</v>
      </c>
      <c r="R48" s="15">
        <f>'DBP STOP cijfers'!R32</f>
        <v>0</v>
      </c>
      <c r="S48" s="11">
        <f>'DBP STOP cijfers'!S32</f>
        <v>0</v>
      </c>
      <c r="T48" s="11">
        <f>'DBP STOP cijfers'!T32</f>
        <v>676</v>
      </c>
      <c r="U48" s="11">
        <f>'DBP STOP cijfers'!U32</f>
        <v>0</v>
      </c>
      <c r="V48" s="11">
        <f>'DBP STOP cijfers'!V32</f>
        <v>0</v>
      </c>
      <c r="W48" s="11">
        <f>'DBP STOP cijfers'!W32</f>
        <v>0</v>
      </c>
      <c r="X48" s="11">
        <f>'DBP STOP cijfers'!X32</f>
        <v>0</v>
      </c>
      <c r="Y48" s="11">
        <f>'DBP STOP cijfers'!Y32</f>
        <v>0</v>
      </c>
      <c r="Z48" s="49">
        <f>'DBP STOP cijfers'!Z32</f>
        <v>676</v>
      </c>
      <c r="AA48" s="11">
        <f>'DBP STOP cijfers'!AA32</f>
        <v>676</v>
      </c>
      <c r="AB48" s="11">
        <f>'DBP STOP cijfers'!AB32</f>
        <v>0</v>
      </c>
      <c r="AC48" s="11">
        <f>'DBP STOP cijfers'!AC32</f>
        <v>0</v>
      </c>
      <c r="AD48" s="11">
        <f>'DBP STOP cijfers'!AD32</f>
        <v>0</v>
      </c>
      <c r="AE48" s="11">
        <f>'DBP STOP cijfers'!AE32</f>
        <v>0</v>
      </c>
      <c r="AF48" s="11">
        <f>'DBP STOP cijfers'!AF32</f>
        <v>0</v>
      </c>
      <c r="AG48" s="49">
        <f>'DBP STOP cijfers'!AG32</f>
        <v>0</v>
      </c>
      <c r="AH48" s="11">
        <f>'DBP STOP cijfers'!AH32</f>
        <v>0</v>
      </c>
      <c r="AI48" s="11">
        <f>'DBP STOP cijfers'!AI32</f>
        <v>0</v>
      </c>
      <c r="AJ48" s="11">
        <f>'DBP STOP cijfers'!AJ32</f>
        <v>676</v>
      </c>
      <c r="AK48" s="11">
        <f>'DBP STOP cijfers'!AK32</f>
        <v>0</v>
      </c>
      <c r="AL48" s="49">
        <f>'DBP STOP cijfers'!AL32</f>
        <v>0</v>
      </c>
      <c r="AM48" s="11">
        <f>'DBP STOP cijfers'!AM32</f>
        <v>0</v>
      </c>
      <c r="AN48" s="11">
        <f>'DBP STOP cijfers'!AN32</f>
        <v>0</v>
      </c>
      <c r="AO48" s="11">
        <f>'DBP STOP cijfers'!AO32</f>
        <v>0</v>
      </c>
      <c r="AP48" s="11">
        <f>'DBP STOP cijfers'!AP32</f>
        <v>0</v>
      </c>
      <c r="AQ48" s="11">
        <f>'DBP STOP cijfers'!AQ32</f>
        <v>0</v>
      </c>
      <c r="AR48" s="49">
        <f>'DBP STOP cijfers'!AR32</f>
        <v>0</v>
      </c>
      <c r="AS48" s="11">
        <f>'DBP STOP cijfers'!AS32</f>
        <v>0</v>
      </c>
      <c r="AT48" s="11">
        <f>'DBP STOP cijfers'!AT32</f>
        <v>0</v>
      </c>
      <c r="AU48" s="11">
        <f>'DBP STOP cijfers'!AU32</f>
        <v>0</v>
      </c>
      <c r="AV48" s="11">
        <f>'DBP STOP cijfers'!AV32</f>
        <v>0</v>
      </c>
      <c r="AW48" s="11">
        <f>'DBP STOP cijfers'!AW32</f>
        <v>0</v>
      </c>
      <c r="AX48" s="11">
        <f>'DBP STOP cijfers'!AX32</f>
        <v>0</v>
      </c>
      <c r="AY48" s="11">
        <f>'DBP STOP cijfers'!AY32</f>
        <v>0</v>
      </c>
      <c r="AZ48" s="11">
        <f>'DBP STOP cijfers'!AZ32</f>
        <v>0</v>
      </c>
      <c r="BA48" s="11">
        <f>'DBP STOP cijfers'!BA32</f>
        <v>0</v>
      </c>
      <c r="BB48" s="11">
        <f>'DBP STOP cijfers'!BB32</f>
        <v>0</v>
      </c>
      <c r="BC48" s="49">
        <f>'DBP STOP cijfers'!BC32</f>
        <v>0</v>
      </c>
      <c r="BD48" s="11">
        <f>'DBP STOP cijfers'!BD32</f>
        <v>0</v>
      </c>
      <c r="BE48" s="11">
        <f>'DBP STOP cijfers'!BE32</f>
        <v>0</v>
      </c>
      <c r="BF48" s="11">
        <f>'DBP STOP cijfers'!BF32</f>
        <v>0</v>
      </c>
      <c r="BG48" s="11">
        <f>'DBP STOP cijfers'!BG32</f>
        <v>0</v>
      </c>
      <c r="BH48" s="11">
        <f>'DBP STOP cijfers'!BH32</f>
        <v>0</v>
      </c>
      <c r="BI48" s="11">
        <f>'DBP STOP cijfers'!BI32</f>
        <v>0</v>
      </c>
      <c r="BJ48" s="11">
        <f>'DBP STOP cijfers'!BJ32</f>
        <v>0</v>
      </c>
      <c r="BK48" s="49">
        <f>'DBP STOP cijfers'!BK32</f>
        <v>0</v>
      </c>
      <c r="BL48" s="11">
        <f>'DBP STOP cijfers'!BL32</f>
        <v>0</v>
      </c>
      <c r="BM48" s="11">
        <f>'DBP STOP cijfers'!BM32</f>
        <v>0</v>
      </c>
      <c r="BN48" s="11">
        <f>'DBP STOP cijfers'!BN32</f>
        <v>0</v>
      </c>
      <c r="BO48" s="11">
        <f>'DBP STOP cijfers'!BO32</f>
        <v>0</v>
      </c>
      <c r="BP48" s="11">
        <f>'DBP STOP cijfers'!BP32</f>
        <v>0</v>
      </c>
      <c r="BQ48" s="49">
        <f>'DBP STOP cijfers'!BQ32</f>
        <v>0</v>
      </c>
      <c r="BR48" s="11">
        <f>'DBP STOP cijfers'!BR32</f>
        <v>0</v>
      </c>
      <c r="BS48" s="11">
        <f>'DBP STOP cijfers'!BS32</f>
        <v>0</v>
      </c>
      <c r="BT48" s="11">
        <f>'DBP STOP cijfers'!BT32</f>
        <v>0</v>
      </c>
      <c r="BU48" s="11">
        <f>'DBP STOP cijfers'!BU32</f>
        <v>0</v>
      </c>
      <c r="BV48" s="11">
        <f>'DBP STOP cijfers'!BV32</f>
        <v>0</v>
      </c>
      <c r="BW48" s="11">
        <f>'DBP STOP cijfers'!BW32</f>
        <v>0</v>
      </c>
      <c r="BX48" s="47">
        <f>'DBP STOP cijfers'!BX32</f>
        <v>0</v>
      </c>
      <c r="BY48" s="49">
        <f>'DBP STOP cijfers'!BY32</f>
        <v>676</v>
      </c>
      <c r="BZ48" s="11">
        <f>'DBP STOP cijfers'!BZ32</f>
        <v>0</v>
      </c>
      <c r="CA48" s="11">
        <f>'DBP STOP cijfers'!CA32</f>
        <v>0</v>
      </c>
      <c r="CB48" s="11">
        <f>'DBP STOP cijfers'!CB32</f>
        <v>0</v>
      </c>
      <c r="CC48" s="11">
        <f>'DBP STOP cijfers'!CC32</f>
        <v>0</v>
      </c>
      <c r="CD48" s="11">
        <f>'DBP STOP cijfers'!CD32</f>
        <v>0</v>
      </c>
      <c r="CE48" s="11">
        <f>'DBP STOP cijfers'!CE32</f>
        <v>0</v>
      </c>
      <c r="CF48" s="11">
        <f>'DBP STOP cijfers'!CF32</f>
        <v>0</v>
      </c>
      <c r="CG48" s="11">
        <f>'DBP STOP cijfers'!CG32</f>
        <v>0</v>
      </c>
      <c r="CH48" s="11">
        <f>'DBP STOP cijfers'!CH32</f>
        <v>0</v>
      </c>
      <c r="CI48" s="11">
        <f>'DBP STOP cijfers'!CI32</f>
        <v>0</v>
      </c>
      <c r="CJ48" s="11">
        <f>'DBP STOP cijfers'!CJ32</f>
        <v>0</v>
      </c>
      <c r="CK48" s="11">
        <f>'DBP STOP cijfers'!CK32</f>
        <v>0</v>
      </c>
      <c r="CL48" s="49">
        <f>'DBP STOP cijfers'!CL32</f>
        <v>0</v>
      </c>
      <c r="CM48" s="15">
        <f>'DBP STOP cijfers'!CM32</f>
        <v>0</v>
      </c>
      <c r="CN48" s="11">
        <f>'DBP STOP cijfers'!CN32</f>
        <v>0</v>
      </c>
      <c r="CO48" s="11">
        <f>'DBP STOP cijfers'!CO32</f>
        <v>0</v>
      </c>
      <c r="CP48" s="11">
        <f>'DBP STOP cijfers'!CP32</f>
        <v>0</v>
      </c>
      <c r="CQ48" s="11">
        <f>'DBP STOP cijfers'!CQ32</f>
        <v>0</v>
      </c>
      <c r="CR48" s="11">
        <f>'DBP STOP cijfers'!CR32</f>
        <v>0</v>
      </c>
      <c r="CS48" s="11">
        <f>'DBP STOP cijfers'!CS32</f>
        <v>0</v>
      </c>
      <c r="CT48" s="11">
        <f>'DBP STOP cijfers'!CT32</f>
        <v>0</v>
      </c>
      <c r="CU48" s="11">
        <f>'DBP STOP cijfers'!CU32</f>
        <v>0</v>
      </c>
      <c r="CV48" s="11">
        <f>'DBP STOP cijfers'!CV32</f>
        <v>0</v>
      </c>
      <c r="CW48" s="11">
        <f>'DBP STOP cijfers'!CW32</f>
        <v>0</v>
      </c>
      <c r="CX48" s="11">
        <f>'DBP STOP cijfers'!CX32</f>
        <v>0</v>
      </c>
      <c r="CY48" s="26">
        <f>'DBP STOP cijfers'!CY32</f>
        <v>0</v>
      </c>
      <c r="CZ48" s="15">
        <f>'DBP STOP cijfers'!CZ32</f>
        <v>0</v>
      </c>
      <c r="DA48" s="11">
        <f>'DBP STOP cijfers'!DA32</f>
        <v>0</v>
      </c>
      <c r="DB48" s="11">
        <f>'DBP STOP cijfers'!DB32</f>
        <v>0</v>
      </c>
      <c r="DC48" s="11">
        <f>'DBP STOP cijfers'!DC32</f>
        <v>0</v>
      </c>
      <c r="DD48" s="11">
        <f>'DBP STOP cijfers'!DD32</f>
        <v>0</v>
      </c>
      <c r="DE48" s="11">
        <f>'DBP STOP cijfers'!DE32</f>
        <v>0</v>
      </c>
      <c r="DF48" s="11">
        <f>'DBP STOP cijfers'!DF32</f>
        <v>0</v>
      </c>
      <c r="DG48" s="11">
        <f>'DBP STOP cijfers'!DG32</f>
        <v>0</v>
      </c>
      <c r="DH48" s="11">
        <f>'DBP STOP cijfers'!DH32</f>
        <v>0</v>
      </c>
      <c r="DI48" s="11">
        <f>'DBP STOP cijfers'!DI32</f>
        <v>0</v>
      </c>
      <c r="DJ48" s="11">
        <f>'DBP STOP cijfers'!DJ32</f>
        <v>0</v>
      </c>
      <c r="DK48" s="11">
        <f>'DBP STOP cijfers'!DK32</f>
        <v>0</v>
      </c>
      <c r="DL48" s="26">
        <f>'DBP STOP cijfers'!DL32</f>
        <v>0</v>
      </c>
    </row>
    <row r="49" spans="1:116" ht="13.5" hidden="1" customHeight="1">
      <c r="A49" s="47">
        <f>'DBP STOP cijfers'!A33</f>
        <v>0</v>
      </c>
      <c r="B49" s="49" t="str">
        <f>'DBP STOP cijfers'!B33</f>
        <v>JANA</v>
      </c>
      <c r="C49" s="4" t="str">
        <f>'DBP STOP cijfers'!C33</f>
        <v>Dierlijke Bijproducten</v>
      </c>
      <c r="D49" s="4" t="str">
        <f>'DBP STOP cijfers'!D33</f>
        <v>DBP niet retribueerbare werkzaamheden C&amp;V DG AGRO</v>
      </c>
      <c r="E49" s="4" t="str">
        <f>'DBP STOP cijfers'!E33</f>
        <v>Uren TO voor A&amp;V</v>
      </c>
      <c r="F49" s="5" t="str">
        <f>'DBP STOP cijfers'!F33</f>
        <v>EZ AGRO</v>
      </c>
      <c r="G49" s="4" t="str">
        <f>'DBP STOP cijfers'!G33</f>
        <v>nee</v>
      </c>
      <c r="H49" s="15">
        <f>'DBP STOP cijfers'!H33</f>
        <v>0</v>
      </c>
      <c r="I49" s="11">
        <f>'DBP STOP cijfers'!I33</f>
        <v>0</v>
      </c>
      <c r="J49" s="11">
        <f>'DBP STOP cijfers'!J33</f>
        <v>500</v>
      </c>
      <c r="K49" s="11">
        <f>'DBP STOP cijfers'!K33</f>
        <v>0</v>
      </c>
      <c r="L49" s="11">
        <f>'DBP STOP cijfers'!L33</f>
        <v>0</v>
      </c>
      <c r="M49" s="11">
        <f>'DBP STOP cijfers'!M33</f>
        <v>0</v>
      </c>
      <c r="N49" s="11">
        <f>'DBP STOP cijfers'!N33</f>
        <v>0</v>
      </c>
      <c r="O49" s="11">
        <f>'DBP STOP cijfers'!O33</f>
        <v>0</v>
      </c>
      <c r="P49" s="11">
        <f>'DBP STOP cijfers'!P33</f>
        <v>0</v>
      </c>
      <c r="Q49" s="26">
        <f>'DBP STOP cijfers'!Q33</f>
        <v>500</v>
      </c>
      <c r="R49" s="15">
        <f>'DBP STOP cijfers'!R33</f>
        <v>0</v>
      </c>
      <c r="S49" s="11">
        <f>'DBP STOP cijfers'!S33</f>
        <v>0</v>
      </c>
      <c r="T49" s="11">
        <f>'DBP STOP cijfers'!T33</f>
        <v>500</v>
      </c>
      <c r="U49" s="11">
        <f>'DBP STOP cijfers'!U33</f>
        <v>0</v>
      </c>
      <c r="V49" s="11">
        <f>'DBP STOP cijfers'!V33</f>
        <v>0</v>
      </c>
      <c r="W49" s="11">
        <f>'DBP STOP cijfers'!W33</f>
        <v>0</v>
      </c>
      <c r="X49" s="11">
        <f>'DBP STOP cijfers'!X33</f>
        <v>0</v>
      </c>
      <c r="Y49" s="11">
        <f>'DBP STOP cijfers'!Y33</f>
        <v>0</v>
      </c>
      <c r="Z49" s="49">
        <f>'DBP STOP cijfers'!Z33</f>
        <v>500</v>
      </c>
      <c r="AA49" s="11">
        <f>'DBP STOP cijfers'!AA33</f>
        <v>500</v>
      </c>
      <c r="AB49" s="11">
        <f>'DBP STOP cijfers'!AB33</f>
        <v>0</v>
      </c>
      <c r="AC49" s="11">
        <f>'DBP STOP cijfers'!AC33</f>
        <v>0</v>
      </c>
      <c r="AD49" s="11">
        <f>'DBP STOP cijfers'!AD33</f>
        <v>0</v>
      </c>
      <c r="AE49" s="11">
        <f>'DBP STOP cijfers'!AE33</f>
        <v>0</v>
      </c>
      <c r="AF49" s="11">
        <f>'DBP STOP cijfers'!AF33</f>
        <v>0</v>
      </c>
      <c r="AG49" s="49">
        <f>'DBP STOP cijfers'!AG33</f>
        <v>0</v>
      </c>
      <c r="AH49" s="11">
        <f>'DBP STOP cijfers'!AH33</f>
        <v>0</v>
      </c>
      <c r="AI49" s="11">
        <f>'DBP STOP cijfers'!AI33</f>
        <v>0</v>
      </c>
      <c r="AJ49" s="11">
        <f>'DBP STOP cijfers'!AJ33</f>
        <v>500</v>
      </c>
      <c r="AK49" s="11">
        <f>'DBP STOP cijfers'!AK33</f>
        <v>0</v>
      </c>
      <c r="AL49" s="49">
        <f>'DBP STOP cijfers'!AL33</f>
        <v>0</v>
      </c>
      <c r="AM49" s="11">
        <f>'DBP STOP cijfers'!AM33</f>
        <v>0</v>
      </c>
      <c r="AN49" s="11">
        <f>'DBP STOP cijfers'!AN33</f>
        <v>0</v>
      </c>
      <c r="AO49" s="11">
        <f>'DBP STOP cijfers'!AO33</f>
        <v>0</v>
      </c>
      <c r="AP49" s="11">
        <f>'DBP STOP cijfers'!AP33</f>
        <v>0</v>
      </c>
      <c r="AQ49" s="11">
        <f>'DBP STOP cijfers'!AQ33</f>
        <v>0</v>
      </c>
      <c r="AR49" s="49">
        <f>'DBP STOP cijfers'!AR33</f>
        <v>0</v>
      </c>
      <c r="AS49" s="11">
        <f>'DBP STOP cijfers'!AS33</f>
        <v>0</v>
      </c>
      <c r="AT49" s="11">
        <f>'DBP STOP cijfers'!AT33</f>
        <v>0</v>
      </c>
      <c r="AU49" s="11">
        <f>'DBP STOP cijfers'!AU33</f>
        <v>0</v>
      </c>
      <c r="AV49" s="11">
        <f>'DBP STOP cijfers'!AV33</f>
        <v>0</v>
      </c>
      <c r="AW49" s="11">
        <f>'DBP STOP cijfers'!AW33</f>
        <v>0</v>
      </c>
      <c r="AX49" s="11">
        <f>'DBP STOP cijfers'!AX33</f>
        <v>0</v>
      </c>
      <c r="AY49" s="11">
        <f>'DBP STOP cijfers'!AY33</f>
        <v>0</v>
      </c>
      <c r="AZ49" s="11">
        <f>'DBP STOP cijfers'!AZ33</f>
        <v>0</v>
      </c>
      <c r="BA49" s="11">
        <f>'DBP STOP cijfers'!BA33</f>
        <v>0</v>
      </c>
      <c r="BB49" s="11">
        <f>'DBP STOP cijfers'!BB33</f>
        <v>0</v>
      </c>
      <c r="BC49" s="49">
        <f>'DBP STOP cijfers'!BC33</f>
        <v>0</v>
      </c>
      <c r="BD49" s="11">
        <f>'DBP STOP cijfers'!BD33</f>
        <v>0</v>
      </c>
      <c r="BE49" s="11">
        <f>'DBP STOP cijfers'!BE33</f>
        <v>0</v>
      </c>
      <c r="BF49" s="11">
        <f>'DBP STOP cijfers'!BF33</f>
        <v>0</v>
      </c>
      <c r="BG49" s="11">
        <f>'DBP STOP cijfers'!BG33</f>
        <v>0</v>
      </c>
      <c r="BH49" s="11">
        <f>'DBP STOP cijfers'!BH33</f>
        <v>0</v>
      </c>
      <c r="BI49" s="11">
        <f>'DBP STOP cijfers'!BI33</f>
        <v>0</v>
      </c>
      <c r="BJ49" s="11">
        <f>'DBP STOP cijfers'!BJ33</f>
        <v>0</v>
      </c>
      <c r="BK49" s="49">
        <f>'DBP STOP cijfers'!BK33</f>
        <v>0</v>
      </c>
      <c r="BL49" s="11">
        <f>'DBP STOP cijfers'!BL33</f>
        <v>0</v>
      </c>
      <c r="BM49" s="11">
        <f>'DBP STOP cijfers'!BM33</f>
        <v>0</v>
      </c>
      <c r="BN49" s="11">
        <f>'DBP STOP cijfers'!BN33</f>
        <v>0</v>
      </c>
      <c r="BO49" s="11">
        <f>'DBP STOP cijfers'!BO33</f>
        <v>0</v>
      </c>
      <c r="BP49" s="11">
        <f>'DBP STOP cijfers'!BP33</f>
        <v>0</v>
      </c>
      <c r="BQ49" s="49">
        <f>'DBP STOP cijfers'!BQ33</f>
        <v>0</v>
      </c>
      <c r="BR49" s="11">
        <f>'DBP STOP cijfers'!BR33</f>
        <v>0</v>
      </c>
      <c r="BS49" s="11">
        <f>'DBP STOP cijfers'!BS33</f>
        <v>0</v>
      </c>
      <c r="BT49" s="11">
        <f>'DBP STOP cijfers'!BT33</f>
        <v>0</v>
      </c>
      <c r="BU49" s="11">
        <f>'DBP STOP cijfers'!BU33</f>
        <v>0</v>
      </c>
      <c r="BV49" s="11">
        <f>'DBP STOP cijfers'!BV33</f>
        <v>0</v>
      </c>
      <c r="BW49" s="11">
        <f>'DBP STOP cijfers'!BW33</f>
        <v>0</v>
      </c>
      <c r="BX49" s="47">
        <f>'DBP STOP cijfers'!BX33</f>
        <v>0</v>
      </c>
      <c r="BY49" s="49">
        <f>'DBP STOP cijfers'!BY33</f>
        <v>500</v>
      </c>
      <c r="BZ49" s="11">
        <f>'DBP STOP cijfers'!BZ33</f>
        <v>0</v>
      </c>
      <c r="CA49" s="11">
        <f>'DBP STOP cijfers'!CA33</f>
        <v>0</v>
      </c>
      <c r="CB49" s="11">
        <f>'DBP STOP cijfers'!CB33</f>
        <v>0</v>
      </c>
      <c r="CC49" s="11">
        <f>'DBP STOP cijfers'!CC33</f>
        <v>0</v>
      </c>
      <c r="CD49" s="11">
        <f>'DBP STOP cijfers'!CD33</f>
        <v>0</v>
      </c>
      <c r="CE49" s="11">
        <f>'DBP STOP cijfers'!CE33</f>
        <v>0</v>
      </c>
      <c r="CF49" s="11">
        <f>'DBP STOP cijfers'!CF33</f>
        <v>0</v>
      </c>
      <c r="CG49" s="11">
        <f>'DBP STOP cijfers'!CG33</f>
        <v>0</v>
      </c>
      <c r="CH49" s="11">
        <f>'DBP STOP cijfers'!CH33</f>
        <v>0</v>
      </c>
      <c r="CI49" s="11">
        <f>'DBP STOP cijfers'!CI33</f>
        <v>0</v>
      </c>
      <c r="CJ49" s="11">
        <f>'DBP STOP cijfers'!CJ33</f>
        <v>0</v>
      </c>
      <c r="CK49" s="11">
        <f>'DBP STOP cijfers'!CK33</f>
        <v>0</v>
      </c>
      <c r="CL49" s="49">
        <f>'DBP STOP cijfers'!CL33</f>
        <v>0</v>
      </c>
      <c r="CM49" s="15">
        <f>'DBP STOP cijfers'!CM33</f>
        <v>0</v>
      </c>
      <c r="CN49" s="11">
        <f>'DBP STOP cijfers'!CN33</f>
        <v>0</v>
      </c>
      <c r="CO49" s="11">
        <f>'DBP STOP cijfers'!CO33</f>
        <v>0</v>
      </c>
      <c r="CP49" s="11">
        <f>'DBP STOP cijfers'!CP33</f>
        <v>0</v>
      </c>
      <c r="CQ49" s="11">
        <f>'DBP STOP cijfers'!CQ33</f>
        <v>0</v>
      </c>
      <c r="CR49" s="11">
        <f>'DBP STOP cijfers'!CR33</f>
        <v>0</v>
      </c>
      <c r="CS49" s="11">
        <f>'DBP STOP cijfers'!CS33</f>
        <v>0</v>
      </c>
      <c r="CT49" s="11">
        <f>'DBP STOP cijfers'!CT33</f>
        <v>0</v>
      </c>
      <c r="CU49" s="11">
        <f>'DBP STOP cijfers'!CU33</f>
        <v>0</v>
      </c>
      <c r="CV49" s="11">
        <f>'DBP STOP cijfers'!CV33</f>
        <v>0</v>
      </c>
      <c r="CW49" s="11">
        <f>'DBP STOP cijfers'!CW33</f>
        <v>0</v>
      </c>
      <c r="CX49" s="11">
        <f>'DBP STOP cijfers'!CX33</f>
        <v>0</v>
      </c>
      <c r="CY49" s="26">
        <f>'DBP STOP cijfers'!CY33</f>
        <v>0</v>
      </c>
      <c r="CZ49" s="15">
        <f>'DBP STOP cijfers'!CZ33</f>
        <v>0</v>
      </c>
      <c r="DA49" s="11">
        <f>'DBP STOP cijfers'!DA33</f>
        <v>0</v>
      </c>
      <c r="DB49" s="11">
        <f>'DBP STOP cijfers'!DB33</f>
        <v>0</v>
      </c>
      <c r="DC49" s="11">
        <f>'DBP STOP cijfers'!DC33</f>
        <v>0</v>
      </c>
      <c r="DD49" s="11">
        <f>'DBP STOP cijfers'!DD33</f>
        <v>0</v>
      </c>
      <c r="DE49" s="11">
        <f>'DBP STOP cijfers'!DE33</f>
        <v>0</v>
      </c>
      <c r="DF49" s="11">
        <f>'DBP STOP cijfers'!DF33</f>
        <v>0</v>
      </c>
      <c r="DG49" s="11">
        <f>'DBP STOP cijfers'!DG33</f>
        <v>0</v>
      </c>
      <c r="DH49" s="11">
        <f>'DBP STOP cijfers'!DH33</f>
        <v>0</v>
      </c>
      <c r="DI49" s="11">
        <f>'DBP STOP cijfers'!DI33</f>
        <v>0</v>
      </c>
      <c r="DJ49" s="11">
        <f>'DBP STOP cijfers'!DJ33</f>
        <v>0</v>
      </c>
      <c r="DK49" s="11">
        <f>'DBP STOP cijfers'!DK33</f>
        <v>0</v>
      </c>
      <c r="DL49" s="26">
        <f>'DBP STOP cijfers'!DL33</f>
        <v>0</v>
      </c>
    </row>
    <row r="50" spans="1:116" ht="13.5" customHeight="1">
      <c r="A50" s="47">
        <f>'DBP STOP cijfers'!A34</f>
        <v>0</v>
      </c>
      <c r="B50" s="49" t="str">
        <f>'DBP STOP cijfers'!B34</f>
        <v>JANT</v>
      </c>
      <c r="C50" s="4" t="str">
        <f>'DBP STOP cijfers'!C34</f>
        <v>Dierlijke Bijproducten</v>
      </c>
      <c r="D50" s="4" t="str">
        <f>'DBP STOP cijfers'!D34</f>
        <v>DBP niet retribueerbare werkzaamheden C&amp;V DG AGRO</v>
      </c>
      <c r="E50" s="526" t="str">
        <f>'DBP STOP cijfers'!E34</f>
        <v>verbeterplan overig TO 1 fte</v>
      </c>
      <c r="F50" s="5" t="str">
        <f>'DBP STOP cijfers'!F34</f>
        <v>EZ AGRO</v>
      </c>
      <c r="G50" s="4" t="str">
        <f>'DBP STOP cijfers'!G34</f>
        <v>verbeterplan</v>
      </c>
      <c r="H50" s="533">
        <f>'DBP STOP cijfers'!H34</f>
        <v>1350</v>
      </c>
      <c r="I50" s="11">
        <f>'DBP STOP cijfers'!I34</f>
        <v>0</v>
      </c>
      <c r="J50" s="11">
        <f>'DBP STOP cijfers'!J34</f>
        <v>0</v>
      </c>
      <c r="K50" s="11">
        <f>'DBP STOP cijfers'!K34</f>
        <v>0</v>
      </c>
      <c r="L50" s="11">
        <f>'DBP STOP cijfers'!L34</f>
        <v>0</v>
      </c>
      <c r="M50" s="11">
        <f>'DBP STOP cijfers'!M34</f>
        <v>0</v>
      </c>
      <c r="N50" s="11">
        <f>'DBP STOP cijfers'!N34</f>
        <v>0</v>
      </c>
      <c r="O50" s="11">
        <f>'DBP STOP cijfers'!O34</f>
        <v>0</v>
      </c>
      <c r="P50" s="11">
        <f>'DBP STOP cijfers'!P34</f>
        <v>0</v>
      </c>
      <c r="Q50" s="26">
        <f>'DBP STOP cijfers'!Q34</f>
        <v>1350</v>
      </c>
      <c r="R50" s="15">
        <f>'DBP STOP cijfers'!R34</f>
        <v>0</v>
      </c>
      <c r="S50" s="11">
        <f>'DBP STOP cijfers'!S34</f>
        <v>0</v>
      </c>
      <c r="T50" s="11">
        <f>'DBP STOP cijfers'!T34</f>
        <v>1350</v>
      </c>
      <c r="U50" s="11">
        <f>'DBP STOP cijfers'!U34</f>
        <v>0</v>
      </c>
      <c r="V50" s="11">
        <f>'DBP STOP cijfers'!V34</f>
        <v>0</v>
      </c>
      <c r="W50" s="11">
        <f>'DBP STOP cijfers'!W34</f>
        <v>0</v>
      </c>
      <c r="X50" s="11">
        <f>'DBP STOP cijfers'!X34</f>
        <v>0</v>
      </c>
      <c r="Y50" s="11">
        <f>'DBP STOP cijfers'!Y34</f>
        <v>0</v>
      </c>
      <c r="Z50" s="49">
        <f>'DBP STOP cijfers'!Z34</f>
        <v>1350</v>
      </c>
      <c r="AA50" s="11">
        <f>'DBP STOP cijfers'!AA34</f>
        <v>1350</v>
      </c>
      <c r="AB50" s="11">
        <f>'DBP STOP cijfers'!AB34</f>
        <v>0</v>
      </c>
      <c r="AC50" s="11">
        <f>'DBP STOP cijfers'!AC34</f>
        <v>0</v>
      </c>
      <c r="AD50" s="11">
        <f>'DBP STOP cijfers'!AD34</f>
        <v>0</v>
      </c>
      <c r="AE50" s="11">
        <f>'DBP STOP cijfers'!AE34</f>
        <v>0</v>
      </c>
      <c r="AF50" s="11">
        <f>'DBP STOP cijfers'!AF34</f>
        <v>0</v>
      </c>
      <c r="AG50" s="49">
        <f>'DBP STOP cijfers'!AG34</f>
        <v>0</v>
      </c>
      <c r="AH50" s="11">
        <f>'DBP STOP cijfers'!AH34</f>
        <v>0</v>
      </c>
      <c r="AI50" s="11">
        <f>'DBP STOP cijfers'!AI34</f>
        <v>0</v>
      </c>
      <c r="AJ50" s="11">
        <f>'DBP STOP cijfers'!AJ34</f>
        <v>1350</v>
      </c>
      <c r="AK50" s="11">
        <f>'DBP STOP cijfers'!AK34</f>
        <v>0</v>
      </c>
      <c r="AL50" s="49">
        <f>'DBP STOP cijfers'!AL34</f>
        <v>0</v>
      </c>
      <c r="AM50" s="11">
        <f>'DBP STOP cijfers'!AM34</f>
        <v>0</v>
      </c>
      <c r="AN50" s="11">
        <f>'DBP STOP cijfers'!AN34</f>
        <v>0</v>
      </c>
      <c r="AO50" s="11">
        <f>'DBP STOP cijfers'!AO34</f>
        <v>0</v>
      </c>
      <c r="AP50" s="11">
        <f>'DBP STOP cijfers'!AP34</f>
        <v>0</v>
      </c>
      <c r="AQ50" s="11">
        <f>'DBP STOP cijfers'!AQ34</f>
        <v>0</v>
      </c>
      <c r="AR50" s="49">
        <f>'DBP STOP cijfers'!AR34</f>
        <v>0</v>
      </c>
      <c r="AS50" s="11">
        <f>'DBP STOP cijfers'!AS34</f>
        <v>0</v>
      </c>
      <c r="AT50" s="11">
        <f>'DBP STOP cijfers'!AT34</f>
        <v>0</v>
      </c>
      <c r="AU50" s="11">
        <f>'DBP STOP cijfers'!AU34</f>
        <v>0</v>
      </c>
      <c r="AV50" s="11">
        <f>'DBP STOP cijfers'!AV34</f>
        <v>0</v>
      </c>
      <c r="AW50" s="11">
        <f>'DBP STOP cijfers'!AW34</f>
        <v>0</v>
      </c>
      <c r="AX50" s="11">
        <f>'DBP STOP cijfers'!AX34</f>
        <v>0</v>
      </c>
      <c r="AY50" s="11">
        <f>'DBP STOP cijfers'!AY34</f>
        <v>0</v>
      </c>
      <c r="AZ50" s="11">
        <f>'DBP STOP cijfers'!AZ34</f>
        <v>0</v>
      </c>
      <c r="BA50" s="11">
        <f>'DBP STOP cijfers'!BA34</f>
        <v>0</v>
      </c>
      <c r="BB50" s="11">
        <f>'DBP STOP cijfers'!BB34</f>
        <v>0</v>
      </c>
      <c r="BC50" s="49">
        <f>'DBP STOP cijfers'!BC34</f>
        <v>0</v>
      </c>
      <c r="BD50" s="11">
        <f>'DBP STOP cijfers'!BD34</f>
        <v>0</v>
      </c>
      <c r="BE50" s="11">
        <f>'DBP STOP cijfers'!BE34</f>
        <v>0</v>
      </c>
      <c r="BF50" s="11">
        <f>'DBP STOP cijfers'!BF34</f>
        <v>0</v>
      </c>
      <c r="BG50" s="11">
        <f>'DBP STOP cijfers'!BG34</f>
        <v>0</v>
      </c>
      <c r="BH50" s="11">
        <f>'DBP STOP cijfers'!BH34</f>
        <v>0</v>
      </c>
      <c r="BI50" s="11">
        <f>'DBP STOP cijfers'!BI34</f>
        <v>0</v>
      </c>
      <c r="BJ50" s="11">
        <f>'DBP STOP cijfers'!BJ34</f>
        <v>0</v>
      </c>
      <c r="BK50" s="49">
        <f>'DBP STOP cijfers'!BK34</f>
        <v>0</v>
      </c>
      <c r="BL50" s="11">
        <f>'DBP STOP cijfers'!BL34</f>
        <v>0</v>
      </c>
      <c r="BM50" s="11">
        <f>'DBP STOP cijfers'!BM34</f>
        <v>0</v>
      </c>
      <c r="BN50" s="11">
        <f>'DBP STOP cijfers'!BN34</f>
        <v>0</v>
      </c>
      <c r="BO50" s="11">
        <f>'DBP STOP cijfers'!BO34</f>
        <v>0</v>
      </c>
      <c r="BP50" s="11">
        <f>'DBP STOP cijfers'!BP34</f>
        <v>0</v>
      </c>
      <c r="BQ50" s="49">
        <f>'DBP STOP cijfers'!BQ34</f>
        <v>0</v>
      </c>
      <c r="BR50" s="11">
        <f>'DBP STOP cijfers'!BR34</f>
        <v>0</v>
      </c>
      <c r="BS50" s="11">
        <f>'DBP STOP cijfers'!BS34</f>
        <v>0</v>
      </c>
      <c r="BT50" s="11">
        <f>'DBP STOP cijfers'!BT34</f>
        <v>0</v>
      </c>
      <c r="BU50" s="11">
        <f>'DBP STOP cijfers'!BU34</f>
        <v>0</v>
      </c>
      <c r="BV50" s="11">
        <f>'DBP STOP cijfers'!BV34</f>
        <v>0</v>
      </c>
      <c r="BW50" s="11">
        <f>'DBP STOP cijfers'!BW34</f>
        <v>0</v>
      </c>
      <c r="BX50" s="47">
        <f>'DBP STOP cijfers'!BX34</f>
        <v>0</v>
      </c>
      <c r="BY50" s="49">
        <f>'DBP STOP cijfers'!BY34</f>
        <v>1350</v>
      </c>
      <c r="BZ50" s="11">
        <f>'DBP STOP cijfers'!BZ34</f>
        <v>0</v>
      </c>
      <c r="CA50" s="11">
        <f>'DBP STOP cijfers'!CA34</f>
        <v>0</v>
      </c>
      <c r="CB50" s="11">
        <f>'DBP STOP cijfers'!CB34</f>
        <v>0</v>
      </c>
      <c r="CC50" s="11">
        <f>'DBP STOP cijfers'!CC34</f>
        <v>0</v>
      </c>
      <c r="CD50" s="11">
        <f>'DBP STOP cijfers'!CD34</f>
        <v>0</v>
      </c>
      <c r="CE50" s="11">
        <f>'DBP STOP cijfers'!CE34</f>
        <v>0</v>
      </c>
      <c r="CF50" s="11">
        <f>'DBP STOP cijfers'!CF34</f>
        <v>0</v>
      </c>
      <c r="CG50" s="11">
        <f>'DBP STOP cijfers'!CG34</f>
        <v>0</v>
      </c>
      <c r="CH50" s="11">
        <f>'DBP STOP cijfers'!CH34</f>
        <v>0</v>
      </c>
      <c r="CI50" s="11">
        <f>'DBP STOP cijfers'!CI34</f>
        <v>0</v>
      </c>
      <c r="CJ50" s="11">
        <f>'DBP STOP cijfers'!CJ34</f>
        <v>0</v>
      </c>
      <c r="CK50" s="11">
        <f>'DBP STOP cijfers'!CK34</f>
        <v>0</v>
      </c>
      <c r="CL50" s="49">
        <f>'DBP STOP cijfers'!CL34</f>
        <v>0</v>
      </c>
      <c r="CM50" s="15">
        <f>'DBP STOP cijfers'!CM34</f>
        <v>0</v>
      </c>
      <c r="CN50" s="11">
        <f>'DBP STOP cijfers'!CN34</f>
        <v>0</v>
      </c>
      <c r="CO50" s="11">
        <f>'DBP STOP cijfers'!CO34</f>
        <v>0</v>
      </c>
      <c r="CP50" s="11">
        <f>'DBP STOP cijfers'!CP34</f>
        <v>0</v>
      </c>
      <c r="CQ50" s="11">
        <f>'DBP STOP cijfers'!CQ34</f>
        <v>0</v>
      </c>
      <c r="CR50" s="11">
        <f>'DBP STOP cijfers'!CR34</f>
        <v>0</v>
      </c>
      <c r="CS50" s="11">
        <f>'DBP STOP cijfers'!CS34</f>
        <v>0</v>
      </c>
      <c r="CT50" s="11">
        <f>'DBP STOP cijfers'!CT34</f>
        <v>0</v>
      </c>
      <c r="CU50" s="11">
        <f>'DBP STOP cijfers'!CU34</f>
        <v>0</v>
      </c>
      <c r="CV50" s="11">
        <f>'DBP STOP cijfers'!CV34</f>
        <v>0</v>
      </c>
      <c r="CW50" s="11">
        <f>'DBP STOP cijfers'!CW34</f>
        <v>0</v>
      </c>
      <c r="CX50" s="11">
        <f>'DBP STOP cijfers'!CX34</f>
        <v>0</v>
      </c>
      <c r="CY50" s="26">
        <f>'DBP STOP cijfers'!CY34</f>
        <v>0</v>
      </c>
      <c r="CZ50" s="15">
        <f>'DBP STOP cijfers'!CZ34</f>
        <v>0</v>
      </c>
      <c r="DA50" s="11">
        <f>'DBP STOP cijfers'!DA34</f>
        <v>0</v>
      </c>
      <c r="DB50" s="11">
        <f>'DBP STOP cijfers'!DB34</f>
        <v>0</v>
      </c>
      <c r="DC50" s="11">
        <f>'DBP STOP cijfers'!DC34</f>
        <v>0</v>
      </c>
      <c r="DD50" s="11">
        <f>'DBP STOP cijfers'!DD34</f>
        <v>0</v>
      </c>
      <c r="DE50" s="11">
        <f>'DBP STOP cijfers'!DE34</f>
        <v>0</v>
      </c>
      <c r="DF50" s="11">
        <f>'DBP STOP cijfers'!DF34</f>
        <v>0</v>
      </c>
      <c r="DG50" s="11">
        <f>'DBP STOP cijfers'!DG34</f>
        <v>0</v>
      </c>
      <c r="DH50" s="11">
        <f>'DBP STOP cijfers'!DH34</f>
        <v>0</v>
      </c>
      <c r="DI50" s="11">
        <f>'DBP STOP cijfers'!DI34</f>
        <v>0</v>
      </c>
      <c r="DJ50" s="11">
        <f>'DBP STOP cijfers'!DJ34</f>
        <v>0</v>
      </c>
      <c r="DK50" s="11">
        <f>'DBP STOP cijfers'!DK34</f>
        <v>0</v>
      </c>
      <c r="DL50" s="26">
        <f>'DBP STOP cijfers'!DL34</f>
        <v>0</v>
      </c>
    </row>
    <row r="51" spans="1:116" hidden="1">
      <c r="A51" s="47" t="str">
        <f>'DBP STOP cijfers'!A37</f>
        <v>nieuw wp</v>
      </c>
      <c r="B51" s="49" t="str">
        <f>'DBP STOP cijfers'!B37</f>
        <v>JSNT</v>
      </c>
      <c r="C51" s="4" t="str">
        <f>'DBP STOP cijfers'!C37</f>
        <v>Dierlijke Bijproducten</v>
      </c>
      <c r="D51" s="4" t="str">
        <f>'DBP STOP cijfers'!D37</f>
        <v>DBP niet retribueerbare werkzaamheden V&amp;I  DG AGRO</v>
      </c>
      <c r="E51" s="4" t="str">
        <f>'DBP STOP cijfers'!E37</f>
        <v>Wildverwerkingsbedrijven</v>
      </c>
      <c r="F51" s="5" t="str">
        <f>'DBP STOP cijfers'!F37</f>
        <v>EZ AGRO</v>
      </c>
      <c r="G51" s="4" t="str">
        <f>'DBP STOP cijfers'!G37</f>
        <v>nee</v>
      </c>
      <c r="H51" s="15">
        <f>'DBP STOP cijfers'!H37</f>
        <v>40</v>
      </c>
      <c r="I51" s="11">
        <f>'DBP STOP cijfers'!I37</f>
        <v>0</v>
      </c>
      <c r="J51" s="11">
        <f>'DBP STOP cijfers'!J37</f>
        <v>0</v>
      </c>
      <c r="K51" s="11">
        <f>'DBP STOP cijfers'!K37</f>
        <v>0</v>
      </c>
      <c r="L51" s="11">
        <f>'DBP STOP cijfers'!L37</f>
        <v>0</v>
      </c>
      <c r="M51" s="11">
        <f>'DBP STOP cijfers'!M37</f>
        <v>0</v>
      </c>
      <c r="N51" s="11">
        <f>'DBP STOP cijfers'!N37</f>
        <v>0</v>
      </c>
      <c r="O51" s="11">
        <f>'DBP STOP cijfers'!O37</f>
        <v>0</v>
      </c>
      <c r="P51" s="11">
        <f>'DBP STOP cijfers'!P37</f>
        <v>0</v>
      </c>
      <c r="Q51" s="26">
        <f>'DBP STOP cijfers'!Q37</f>
        <v>40</v>
      </c>
      <c r="R51" s="15">
        <f>'DBP STOP cijfers'!R37</f>
        <v>40</v>
      </c>
      <c r="S51" s="11">
        <f>'DBP STOP cijfers'!S37</f>
        <v>0</v>
      </c>
      <c r="T51" s="11">
        <f>'DBP STOP cijfers'!T37</f>
        <v>0</v>
      </c>
      <c r="U51" s="11">
        <f>'DBP STOP cijfers'!U37</f>
        <v>0</v>
      </c>
      <c r="V51" s="11">
        <f>'DBP STOP cijfers'!V37</f>
        <v>0</v>
      </c>
      <c r="W51" s="11">
        <f>'DBP STOP cijfers'!W37</f>
        <v>0</v>
      </c>
      <c r="X51" s="11">
        <f>'DBP STOP cijfers'!X37</f>
        <v>0</v>
      </c>
      <c r="Y51" s="11">
        <f>'DBP STOP cijfers'!Y37</f>
        <v>0</v>
      </c>
      <c r="Z51" s="49">
        <f>'DBP STOP cijfers'!Z37</f>
        <v>40</v>
      </c>
      <c r="AA51" s="11">
        <f>'DBP STOP cijfers'!AA37</f>
        <v>0</v>
      </c>
      <c r="AB51" s="11">
        <f>'DBP STOP cijfers'!AB37</f>
        <v>0</v>
      </c>
      <c r="AC51" s="11">
        <f>'DBP STOP cijfers'!AC37</f>
        <v>0</v>
      </c>
      <c r="AD51" s="11">
        <f>'DBP STOP cijfers'!AD37</f>
        <v>0</v>
      </c>
      <c r="AE51" s="11">
        <f>'DBP STOP cijfers'!AE37</f>
        <v>0</v>
      </c>
      <c r="AF51" s="11">
        <f>'DBP STOP cijfers'!AF37</f>
        <v>0</v>
      </c>
      <c r="AG51" s="49">
        <f>'DBP STOP cijfers'!AG37</f>
        <v>0</v>
      </c>
      <c r="AH51" s="11">
        <f>'DBP STOP cijfers'!AH37</f>
        <v>0</v>
      </c>
      <c r="AI51" s="11">
        <f>'DBP STOP cijfers'!AI37</f>
        <v>0</v>
      </c>
      <c r="AJ51" s="11">
        <f>'DBP STOP cijfers'!AJ37</f>
        <v>0</v>
      </c>
      <c r="AK51" s="11">
        <f>'DBP STOP cijfers'!AK37</f>
        <v>0</v>
      </c>
      <c r="AL51" s="49">
        <f>'DBP STOP cijfers'!AL37</f>
        <v>0</v>
      </c>
      <c r="AM51" s="11">
        <f>'DBP STOP cijfers'!AM37</f>
        <v>0</v>
      </c>
      <c r="AN51" s="11">
        <f>'DBP STOP cijfers'!AN37</f>
        <v>0</v>
      </c>
      <c r="AO51" s="11">
        <f>'DBP STOP cijfers'!AO37</f>
        <v>0</v>
      </c>
      <c r="AP51" s="11">
        <f>'DBP STOP cijfers'!AP37</f>
        <v>0</v>
      </c>
      <c r="AQ51" s="11">
        <f>'DBP STOP cijfers'!AQ37</f>
        <v>0</v>
      </c>
      <c r="AR51" s="49">
        <f>'DBP STOP cijfers'!AR37</f>
        <v>0</v>
      </c>
      <c r="AS51" s="11">
        <f>'DBP STOP cijfers'!AS37</f>
        <v>0</v>
      </c>
      <c r="AT51" s="11">
        <f>'DBP STOP cijfers'!AT37</f>
        <v>0</v>
      </c>
      <c r="AU51" s="11">
        <f>'DBP STOP cijfers'!AU37</f>
        <v>0</v>
      </c>
      <c r="AV51" s="11">
        <f>'DBP STOP cijfers'!AV37</f>
        <v>0</v>
      </c>
      <c r="AW51" s="11">
        <f>'DBP STOP cijfers'!AW37</f>
        <v>0</v>
      </c>
      <c r="AX51" s="11">
        <f>'DBP STOP cijfers'!AX37</f>
        <v>0</v>
      </c>
      <c r="AY51" s="11">
        <f>'DBP STOP cijfers'!AY37</f>
        <v>0</v>
      </c>
      <c r="AZ51" s="11">
        <f>'DBP STOP cijfers'!AZ37</f>
        <v>0</v>
      </c>
      <c r="BA51" s="11">
        <f>'DBP STOP cijfers'!BA37</f>
        <v>0</v>
      </c>
      <c r="BB51" s="11">
        <f>'DBP STOP cijfers'!BB37</f>
        <v>0</v>
      </c>
      <c r="BC51" s="49">
        <f>'DBP STOP cijfers'!BC37</f>
        <v>0</v>
      </c>
      <c r="BD51" s="11">
        <f>'DBP STOP cijfers'!BD37</f>
        <v>0</v>
      </c>
      <c r="BE51" s="11">
        <f>'DBP STOP cijfers'!BE37</f>
        <v>0</v>
      </c>
      <c r="BF51" s="11">
        <f>'DBP STOP cijfers'!BF37</f>
        <v>0</v>
      </c>
      <c r="BG51" s="11">
        <f>'DBP STOP cijfers'!BG37</f>
        <v>0</v>
      </c>
      <c r="BH51" s="11">
        <f>'DBP STOP cijfers'!BH37</f>
        <v>0</v>
      </c>
      <c r="BI51" s="11">
        <f>'DBP STOP cijfers'!BI37</f>
        <v>0</v>
      </c>
      <c r="BJ51" s="11">
        <f>'DBP STOP cijfers'!BJ37</f>
        <v>0</v>
      </c>
      <c r="BK51" s="49">
        <f>'DBP STOP cijfers'!BK37</f>
        <v>0</v>
      </c>
      <c r="BL51" s="11">
        <f>'DBP STOP cijfers'!BL37</f>
        <v>0</v>
      </c>
      <c r="BM51" s="11">
        <f>'DBP STOP cijfers'!BM37</f>
        <v>0</v>
      </c>
      <c r="BN51" s="11">
        <f>'DBP STOP cijfers'!BN37</f>
        <v>0</v>
      </c>
      <c r="BO51" s="11">
        <f>'DBP STOP cijfers'!BO37</f>
        <v>0</v>
      </c>
      <c r="BP51" s="11">
        <f>'DBP STOP cijfers'!BP37</f>
        <v>0</v>
      </c>
      <c r="BQ51" s="49">
        <f>'DBP STOP cijfers'!BQ37</f>
        <v>0</v>
      </c>
      <c r="BR51" s="11">
        <f>'DBP STOP cijfers'!BR37</f>
        <v>0</v>
      </c>
      <c r="BS51" s="11">
        <f>'DBP STOP cijfers'!BS37</f>
        <v>0</v>
      </c>
      <c r="BT51" s="11">
        <f>'DBP STOP cijfers'!BT37</f>
        <v>0</v>
      </c>
      <c r="BU51" s="11">
        <f>'DBP STOP cijfers'!BU37</f>
        <v>0</v>
      </c>
      <c r="BV51" s="11">
        <f>'DBP STOP cijfers'!BV37</f>
        <v>0</v>
      </c>
      <c r="BW51" s="11">
        <f>'DBP STOP cijfers'!BW37</f>
        <v>0</v>
      </c>
      <c r="BX51" s="47">
        <f>'DBP STOP cijfers'!BX37</f>
        <v>0</v>
      </c>
      <c r="BY51" s="49">
        <f>'DBP STOP cijfers'!BY37</f>
        <v>0</v>
      </c>
      <c r="BZ51" s="11">
        <f>'DBP STOP cijfers'!BZ37</f>
        <v>0</v>
      </c>
      <c r="CA51" s="11">
        <f>'DBP STOP cijfers'!CA37</f>
        <v>0</v>
      </c>
      <c r="CB51" s="11">
        <f>'DBP STOP cijfers'!CB37</f>
        <v>0</v>
      </c>
      <c r="CC51" s="11">
        <f>'DBP STOP cijfers'!CC37</f>
        <v>0</v>
      </c>
      <c r="CD51" s="11">
        <f>'DBP STOP cijfers'!CD37</f>
        <v>0</v>
      </c>
      <c r="CE51" s="11">
        <f>'DBP STOP cijfers'!CE37</f>
        <v>0</v>
      </c>
      <c r="CF51" s="11">
        <f>'DBP STOP cijfers'!CF37</f>
        <v>0</v>
      </c>
      <c r="CG51" s="11">
        <f>'DBP STOP cijfers'!CG37</f>
        <v>0</v>
      </c>
      <c r="CH51" s="11">
        <f>'DBP STOP cijfers'!CH37</f>
        <v>0</v>
      </c>
      <c r="CI51" s="11">
        <f>'DBP STOP cijfers'!CI37</f>
        <v>0</v>
      </c>
      <c r="CJ51" s="11">
        <f>'DBP STOP cijfers'!CJ37</f>
        <v>0</v>
      </c>
      <c r="CK51" s="11">
        <f>'DBP STOP cijfers'!CK37</f>
        <v>0</v>
      </c>
      <c r="CL51" s="49">
        <f>'DBP STOP cijfers'!CL37</f>
        <v>0</v>
      </c>
      <c r="CM51" s="15">
        <f>'DBP STOP cijfers'!CM37</f>
        <v>0</v>
      </c>
      <c r="CN51" s="11">
        <f>'DBP STOP cijfers'!CN37</f>
        <v>0</v>
      </c>
      <c r="CO51" s="11">
        <f>'DBP STOP cijfers'!CO37</f>
        <v>0</v>
      </c>
      <c r="CP51" s="11">
        <f>'DBP STOP cijfers'!CP37</f>
        <v>0</v>
      </c>
      <c r="CQ51" s="11">
        <f>'DBP STOP cijfers'!CQ37</f>
        <v>0</v>
      </c>
      <c r="CR51" s="11">
        <f>'DBP STOP cijfers'!CR37</f>
        <v>0</v>
      </c>
      <c r="CS51" s="11">
        <f>'DBP STOP cijfers'!CS37</f>
        <v>0</v>
      </c>
      <c r="CT51" s="11">
        <f>'DBP STOP cijfers'!CT37</f>
        <v>0</v>
      </c>
      <c r="CU51" s="11">
        <f>'DBP STOP cijfers'!CU37</f>
        <v>0</v>
      </c>
      <c r="CV51" s="11">
        <f>'DBP STOP cijfers'!CV37</f>
        <v>0</v>
      </c>
      <c r="CW51" s="11">
        <f>'DBP STOP cijfers'!CW37</f>
        <v>0</v>
      </c>
      <c r="CX51" s="11">
        <f>'DBP STOP cijfers'!CX37</f>
        <v>0</v>
      </c>
      <c r="CY51" s="26">
        <f>'DBP STOP cijfers'!CY37</f>
        <v>0</v>
      </c>
      <c r="CZ51" s="15">
        <f>'DBP STOP cijfers'!CZ37</f>
        <v>0</v>
      </c>
      <c r="DA51" s="11">
        <f>'DBP STOP cijfers'!DA37</f>
        <v>0</v>
      </c>
      <c r="DB51" s="11">
        <f>'DBP STOP cijfers'!DB37</f>
        <v>0</v>
      </c>
      <c r="DC51" s="11">
        <f>'DBP STOP cijfers'!DC37</f>
        <v>0</v>
      </c>
      <c r="DD51" s="11">
        <f>'DBP STOP cijfers'!DD37</f>
        <v>0</v>
      </c>
      <c r="DE51" s="11">
        <f>'DBP STOP cijfers'!DE37</f>
        <v>0</v>
      </c>
      <c r="DF51" s="11">
        <f>'DBP STOP cijfers'!DF37</f>
        <v>0</v>
      </c>
      <c r="DG51" s="11">
        <f>'DBP STOP cijfers'!DG37</f>
        <v>0</v>
      </c>
      <c r="DH51" s="11">
        <f>'DBP STOP cijfers'!DH37</f>
        <v>0</v>
      </c>
      <c r="DI51" s="11">
        <f>'DBP STOP cijfers'!DI37</f>
        <v>0</v>
      </c>
      <c r="DJ51" s="11">
        <f>'DBP STOP cijfers'!DJ37</f>
        <v>0</v>
      </c>
      <c r="DK51" s="11">
        <f>'DBP STOP cijfers'!DK37</f>
        <v>0</v>
      </c>
      <c r="DL51" s="26">
        <f>'DBP STOP cijfers'!DL37</f>
        <v>0</v>
      </c>
    </row>
    <row r="52" spans="1:116" hidden="1">
      <c r="A52" s="47">
        <f>'DBP STOP cijfers'!A38</f>
        <v>0</v>
      </c>
      <c r="B52" s="49" t="str">
        <f>'DBP STOP cijfers'!B38</f>
        <v>JSNT</v>
      </c>
      <c r="C52" s="4" t="str">
        <f>'DBP STOP cijfers'!C38</f>
        <v>Dierlijke Bijproducten</v>
      </c>
      <c r="D52" s="4" t="str">
        <f>'DBP STOP cijfers'!D38</f>
        <v>DBP niet retribueerbare werkzaamheden V&amp;I  DG AGRO</v>
      </c>
      <c r="E52" s="4" t="str">
        <f>'DBP STOP cijfers'!E38</f>
        <v>Roodvlees slachterijen</v>
      </c>
      <c r="F52" s="5" t="str">
        <f>'DBP STOP cijfers'!F38</f>
        <v>EZ AGRO</v>
      </c>
      <c r="G52" s="4" t="str">
        <f>'DBP STOP cijfers'!G38</f>
        <v>ja</v>
      </c>
      <c r="H52" s="15">
        <f>'DBP STOP cijfers'!H38</f>
        <v>1365</v>
      </c>
      <c r="I52" s="11">
        <f>'DBP STOP cijfers'!I38</f>
        <v>0</v>
      </c>
      <c r="J52" s="11">
        <f>'DBP STOP cijfers'!J38</f>
        <v>0</v>
      </c>
      <c r="K52" s="11">
        <f>'DBP STOP cijfers'!K38</f>
        <v>0</v>
      </c>
      <c r="L52" s="11">
        <f>'DBP STOP cijfers'!L38</f>
        <v>0</v>
      </c>
      <c r="M52" s="11">
        <f>'DBP STOP cijfers'!M38</f>
        <v>0</v>
      </c>
      <c r="N52" s="11">
        <f>'DBP STOP cijfers'!N38</f>
        <v>0</v>
      </c>
      <c r="O52" s="11">
        <f>'DBP STOP cijfers'!O38</f>
        <v>0</v>
      </c>
      <c r="P52" s="11">
        <f>'DBP STOP cijfers'!P38</f>
        <v>0</v>
      </c>
      <c r="Q52" s="26">
        <f>'DBP STOP cijfers'!Q38</f>
        <v>1365</v>
      </c>
      <c r="R52" s="15">
        <f>'DBP STOP cijfers'!R38</f>
        <v>1015</v>
      </c>
      <c r="S52" s="11">
        <f>'DBP STOP cijfers'!S38</f>
        <v>0</v>
      </c>
      <c r="T52" s="11">
        <f>'DBP STOP cijfers'!T38</f>
        <v>350</v>
      </c>
      <c r="U52" s="11">
        <f>'DBP STOP cijfers'!U38</f>
        <v>0</v>
      </c>
      <c r="V52" s="11">
        <f>'DBP STOP cijfers'!V38</f>
        <v>0</v>
      </c>
      <c r="W52" s="11">
        <f>'DBP STOP cijfers'!W38</f>
        <v>0</v>
      </c>
      <c r="X52" s="11">
        <f>'DBP STOP cijfers'!X38</f>
        <v>0</v>
      </c>
      <c r="Y52" s="11">
        <f>'DBP STOP cijfers'!Y38</f>
        <v>0</v>
      </c>
      <c r="Z52" s="49">
        <f>'DBP STOP cijfers'!Z38</f>
        <v>1365</v>
      </c>
      <c r="AA52" s="11">
        <f>'DBP STOP cijfers'!AA38</f>
        <v>100</v>
      </c>
      <c r="AB52" s="11">
        <f>'DBP STOP cijfers'!AB38</f>
        <v>0</v>
      </c>
      <c r="AC52" s="11">
        <f>'DBP STOP cijfers'!AC38</f>
        <v>250</v>
      </c>
      <c r="AD52" s="11">
        <f>'DBP STOP cijfers'!AD38</f>
        <v>0</v>
      </c>
      <c r="AE52" s="11">
        <f>'DBP STOP cijfers'!AE38</f>
        <v>0</v>
      </c>
      <c r="AF52" s="11">
        <f>'DBP STOP cijfers'!AF38</f>
        <v>0</v>
      </c>
      <c r="AG52" s="49">
        <f>'DBP STOP cijfers'!AG38</f>
        <v>0</v>
      </c>
      <c r="AH52" s="11">
        <f>'DBP STOP cijfers'!AH38</f>
        <v>0</v>
      </c>
      <c r="AI52" s="11">
        <f>'DBP STOP cijfers'!AI38</f>
        <v>0</v>
      </c>
      <c r="AJ52" s="11">
        <f>'DBP STOP cijfers'!AJ38</f>
        <v>100</v>
      </c>
      <c r="AK52" s="11">
        <f>'DBP STOP cijfers'!AK38</f>
        <v>0</v>
      </c>
      <c r="AL52" s="49">
        <f>'DBP STOP cijfers'!AL38</f>
        <v>0</v>
      </c>
      <c r="AM52" s="11">
        <f>'DBP STOP cijfers'!AM38</f>
        <v>0</v>
      </c>
      <c r="AN52" s="11">
        <f>'DBP STOP cijfers'!AN38</f>
        <v>0</v>
      </c>
      <c r="AO52" s="11">
        <f>'DBP STOP cijfers'!AO38</f>
        <v>0</v>
      </c>
      <c r="AP52" s="11">
        <f>'DBP STOP cijfers'!AP38</f>
        <v>0</v>
      </c>
      <c r="AQ52" s="11">
        <f>'DBP STOP cijfers'!AQ38</f>
        <v>0</v>
      </c>
      <c r="AR52" s="49">
        <f>'DBP STOP cijfers'!AR38</f>
        <v>0</v>
      </c>
      <c r="AS52" s="11">
        <f>'DBP STOP cijfers'!AS38</f>
        <v>0</v>
      </c>
      <c r="AT52" s="11">
        <f>'DBP STOP cijfers'!AT38</f>
        <v>0</v>
      </c>
      <c r="AU52" s="11">
        <f>'DBP STOP cijfers'!AU38</f>
        <v>0</v>
      </c>
      <c r="AV52" s="11">
        <f>'DBP STOP cijfers'!AV38</f>
        <v>0</v>
      </c>
      <c r="AW52" s="11">
        <f>'DBP STOP cijfers'!AW38</f>
        <v>0</v>
      </c>
      <c r="AX52" s="11">
        <f>'DBP STOP cijfers'!AX38</f>
        <v>0</v>
      </c>
      <c r="AY52" s="11">
        <f>'DBP STOP cijfers'!AY38</f>
        <v>0</v>
      </c>
      <c r="AZ52" s="11">
        <f>'DBP STOP cijfers'!AZ38</f>
        <v>0</v>
      </c>
      <c r="BA52" s="11">
        <f>'DBP STOP cijfers'!BA38</f>
        <v>0</v>
      </c>
      <c r="BB52" s="11">
        <f>'DBP STOP cijfers'!BB38</f>
        <v>0</v>
      </c>
      <c r="BC52" s="49">
        <f>'DBP STOP cijfers'!BC38</f>
        <v>0</v>
      </c>
      <c r="BD52" s="11">
        <f>'DBP STOP cijfers'!BD38</f>
        <v>0</v>
      </c>
      <c r="BE52" s="11">
        <f>'DBP STOP cijfers'!BE38</f>
        <v>0</v>
      </c>
      <c r="BF52" s="11">
        <f>'DBP STOP cijfers'!BF38</f>
        <v>0</v>
      </c>
      <c r="BG52" s="11">
        <f>'DBP STOP cijfers'!BG38</f>
        <v>0</v>
      </c>
      <c r="BH52" s="11">
        <f>'DBP STOP cijfers'!BH38</f>
        <v>0</v>
      </c>
      <c r="BI52" s="11">
        <f>'DBP STOP cijfers'!BI38</f>
        <v>0</v>
      </c>
      <c r="BJ52" s="11">
        <f>'DBP STOP cijfers'!BJ38</f>
        <v>0</v>
      </c>
      <c r="BK52" s="49">
        <f>'DBP STOP cijfers'!BK38</f>
        <v>0</v>
      </c>
      <c r="BL52" s="11">
        <f>'DBP STOP cijfers'!BL38</f>
        <v>0</v>
      </c>
      <c r="BM52" s="11">
        <f>'DBP STOP cijfers'!BM38</f>
        <v>0</v>
      </c>
      <c r="BN52" s="11">
        <f>'DBP STOP cijfers'!BN38</f>
        <v>0</v>
      </c>
      <c r="BO52" s="11">
        <f>'DBP STOP cijfers'!BO38</f>
        <v>0</v>
      </c>
      <c r="BP52" s="11">
        <f>'DBP STOP cijfers'!BP38</f>
        <v>0</v>
      </c>
      <c r="BQ52" s="49">
        <f>'DBP STOP cijfers'!BQ38</f>
        <v>0</v>
      </c>
      <c r="BR52" s="11">
        <f>'DBP STOP cijfers'!BR38</f>
        <v>145</v>
      </c>
      <c r="BS52" s="11">
        <f>'DBP STOP cijfers'!BS38</f>
        <v>105</v>
      </c>
      <c r="BT52" s="11">
        <f>'DBP STOP cijfers'!BT38</f>
        <v>0</v>
      </c>
      <c r="BU52" s="11">
        <f>'DBP STOP cijfers'!BU38</f>
        <v>0</v>
      </c>
      <c r="BV52" s="11">
        <f>'DBP STOP cijfers'!BV38</f>
        <v>0</v>
      </c>
      <c r="BW52" s="11">
        <f>'DBP STOP cijfers'!BW38</f>
        <v>0</v>
      </c>
      <c r="BX52" s="47">
        <f>'DBP STOP cijfers'!BX38</f>
        <v>0</v>
      </c>
      <c r="BY52" s="49">
        <f>'DBP STOP cijfers'!BY38</f>
        <v>350</v>
      </c>
      <c r="BZ52" s="11">
        <f>'DBP STOP cijfers'!BZ38</f>
        <v>0</v>
      </c>
      <c r="CA52" s="11">
        <f>'DBP STOP cijfers'!CA38</f>
        <v>0</v>
      </c>
      <c r="CB52" s="11">
        <f>'DBP STOP cijfers'!CB38</f>
        <v>0</v>
      </c>
      <c r="CC52" s="11">
        <f>'DBP STOP cijfers'!CC38</f>
        <v>0</v>
      </c>
      <c r="CD52" s="11">
        <f>'DBP STOP cijfers'!CD38</f>
        <v>0</v>
      </c>
      <c r="CE52" s="11">
        <f>'DBP STOP cijfers'!CE38</f>
        <v>0</v>
      </c>
      <c r="CF52" s="11">
        <f>'DBP STOP cijfers'!CF38</f>
        <v>0</v>
      </c>
      <c r="CG52" s="11">
        <f>'DBP STOP cijfers'!CG38</f>
        <v>0</v>
      </c>
      <c r="CH52" s="11">
        <f>'DBP STOP cijfers'!CH38</f>
        <v>0</v>
      </c>
      <c r="CI52" s="11">
        <f>'DBP STOP cijfers'!CI38</f>
        <v>0</v>
      </c>
      <c r="CJ52" s="11">
        <f>'DBP STOP cijfers'!CJ38</f>
        <v>0</v>
      </c>
      <c r="CK52" s="11">
        <f>'DBP STOP cijfers'!CK38</f>
        <v>0</v>
      </c>
      <c r="CL52" s="49">
        <f>'DBP STOP cijfers'!CL38</f>
        <v>0</v>
      </c>
      <c r="CM52" s="15">
        <f>'DBP STOP cijfers'!CM38</f>
        <v>0</v>
      </c>
      <c r="CN52" s="11">
        <f>'DBP STOP cijfers'!CN38</f>
        <v>0</v>
      </c>
      <c r="CO52" s="11">
        <f>'DBP STOP cijfers'!CO38</f>
        <v>0</v>
      </c>
      <c r="CP52" s="11">
        <f>'DBP STOP cijfers'!CP38</f>
        <v>0</v>
      </c>
      <c r="CQ52" s="11">
        <f>'DBP STOP cijfers'!CQ38</f>
        <v>0</v>
      </c>
      <c r="CR52" s="11">
        <f>'DBP STOP cijfers'!CR38</f>
        <v>0</v>
      </c>
      <c r="CS52" s="11">
        <f>'DBP STOP cijfers'!CS38</f>
        <v>0</v>
      </c>
      <c r="CT52" s="11">
        <f>'DBP STOP cijfers'!CT38</f>
        <v>0</v>
      </c>
      <c r="CU52" s="11">
        <f>'DBP STOP cijfers'!CU38</f>
        <v>0</v>
      </c>
      <c r="CV52" s="11">
        <f>'DBP STOP cijfers'!CV38</f>
        <v>0</v>
      </c>
      <c r="CW52" s="11">
        <f>'DBP STOP cijfers'!CW38</f>
        <v>0</v>
      </c>
      <c r="CX52" s="11">
        <f>'DBP STOP cijfers'!CX38</f>
        <v>0</v>
      </c>
      <c r="CY52" s="26">
        <f>'DBP STOP cijfers'!CY38</f>
        <v>0</v>
      </c>
      <c r="CZ52" s="15">
        <f>'DBP STOP cijfers'!CZ38</f>
        <v>0</v>
      </c>
      <c r="DA52" s="11">
        <f>'DBP STOP cijfers'!DA38</f>
        <v>0</v>
      </c>
      <c r="DB52" s="11">
        <f>'DBP STOP cijfers'!DB38</f>
        <v>0</v>
      </c>
      <c r="DC52" s="11">
        <f>'DBP STOP cijfers'!DC38</f>
        <v>0</v>
      </c>
      <c r="DD52" s="11">
        <f>'DBP STOP cijfers'!DD38</f>
        <v>0</v>
      </c>
      <c r="DE52" s="11">
        <f>'DBP STOP cijfers'!DE38</f>
        <v>0</v>
      </c>
      <c r="DF52" s="11">
        <f>'DBP STOP cijfers'!DF38</f>
        <v>0</v>
      </c>
      <c r="DG52" s="11">
        <f>'DBP STOP cijfers'!DG38</f>
        <v>0</v>
      </c>
      <c r="DH52" s="11">
        <f>'DBP STOP cijfers'!DH38</f>
        <v>0</v>
      </c>
      <c r="DI52" s="11">
        <f>'DBP STOP cijfers'!DI38</f>
        <v>0</v>
      </c>
      <c r="DJ52" s="11">
        <f>'DBP STOP cijfers'!DJ38</f>
        <v>0</v>
      </c>
      <c r="DK52" s="11">
        <f>'DBP STOP cijfers'!DK38</f>
        <v>0</v>
      </c>
      <c r="DL52" s="26">
        <f>'DBP STOP cijfers'!DL38</f>
        <v>0</v>
      </c>
    </row>
    <row r="53" spans="1:116" hidden="1">
      <c r="A53" s="47">
        <f>'DBP STOP cijfers'!A39</f>
        <v>0</v>
      </c>
      <c r="B53" s="49">
        <f>'DBP STOP cijfers'!B39</f>
        <v>0</v>
      </c>
      <c r="C53" s="4" t="str">
        <f>'DBP STOP cijfers'!C39</f>
        <v>Dierlijke Bijproducten</v>
      </c>
      <c r="D53" s="4" t="str">
        <f>'DBP STOP cijfers'!D39</f>
        <v>DBP niet retribueerbare werkzaamheden V&amp;I  DG AGRO</v>
      </c>
      <c r="E53" s="4" t="str">
        <f>'DBP STOP cijfers'!E39</f>
        <v>Roodvlees slachterijen (verbeterplan)</v>
      </c>
      <c r="F53" s="5" t="str">
        <f>'DBP STOP cijfers'!F39</f>
        <v>EZ AGRO</v>
      </c>
      <c r="G53" s="4" t="str">
        <f>'DBP STOP cijfers'!G39</f>
        <v>ja</v>
      </c>
      <c r="H53" s="15">
        <f>'DBP STOP cijfers'!H39</f>
        <v>0</v>
      </c>
      <c r="I53" s="11">
        <f>'DBP STOP cijfers'!I39</f>
        <v>0</v>
      </c>
      <c r="J53" s="11">
        <f>'DBP STOP cijfers'!J39</f>
        <v>0</v>
      </c>
      <c r="K53" s="11">
        <f>'DBP STOP cijfers'!K39</f>
        <v>0</v>
      </c>
      <c r="L53" s="11">
        <f>'DBP STOP cijfers'!L39</f>
        <v>0</v>
      </c>
      <c r="M53" s="11">
        <f>'DBP STOP cijfers'!M39</f>
        <v>0</v>
      </c>
      <c r="N53" s="11">
        <f>'DBP STOP cijfers'!N39</f>
        <v>0</v>
      </c>
      <c r="O53" s="11">
        <f>'DBP STOP cijfers'!O39</f>
        <v>0</v>
      </c>
      <c r="P53" s="11">
        <f>'DBP STOP cijfers'!P39</f>
        <v>0</v>
      </c>
      <c r="Q53" s="26">
        <f>'DBP STOP cijfers'!Q39</f>
        <v>0</v>
      </c>
      <c r="R53" s="15">
        <f>'DBP STOP cijfers'!R39</f>
        <v>0</v>
      </c>
      <c r="S53" s="11">
        <f>'DBP STOP cijfers'!S39</f>
        <v>0</v>
      </c>
      <c r="T53" s="11">
        <f>'DBP STOP cijfers'!T39</f>
        <v>0</v>
      </c>
      <c r="U53" s="11">
        <f>'DBP STOP cijfers'!U39</f>
        <v>0</v>
      </c>
      <c r="V53" s="11">
        <f>'DBP STOP cijfers'!V39</f>
        <v>0</v>
      </c>
      <c r="W53" s="11">
        <f>'DBP STOP cijfers'!W39</f>
        <v>0</v>
      </c>
      <c r="X53" s="11">
        <f>'DBP STOP cijfers'!X39</f>
        <v>0</v>
      </c>
      <c r="Y53" s="11">
        <f>'DBP STOP cijfers'!Y39</f>
        <v>0</v>
      </c>
      <c r="Z53" s="49">
        <f>'DBP STOP cijfers'!Z39</f>
        <v>0</v>
      </c>
      <c r="AA53" s="11">
        <f>'DBP STOP cijfers'!AA39</f>
        <v>0</v>
      </c>
      <c r="AB53" s="11">
        <f>'DBP STOP cijfers'!AB39</f>
        <v>0</v>
      </c>
      <c r="AC53" s="11">
        <f>'DBP STOP cijfers'!AC39</f>
        <v>0</v>
      </c>
      <c r="AD53" s="11">
        <f>'DBP STOP cijfers'!AD39</f>
        <v>0</v>
      </c>
      <c r="AE53" s="11">
        <f>'DBP STOP cijfers'!AE39</f>
        <v>0</v>
      </c>
      <c r="AF53" s="11">
        <f>'DBP STOP cijfers'!AF39</f>
        <v>0</v>
      </c>
      <c r="AG53" s="49">
        <f>'DBP STOP cijfers'!AG39</f>
        <v>0</v>
      </c>
      <c r="AH53" s="11">
        <f>'DBP STOP cijfers'!AH39</f>
        <v>0</v>
      </c>
      <c r="AI53" s="11">
        <f>'DBP STOP cijfers'!AI39</f>
        <v>0</v>
      </c>
      <c r="AJ53" s="11">
        <f>'DBP STOP cijfers'!AJ39</f>
        <v>0</v>
      </c>
      <c r="AK53" s="11">
        <f>'DBP STOP cijfers'!AK39</f>
        <v>0</v>
      </c>
      <c r="AL53" s="49">
        <f>'DBP STOP cijfers'!AL39</f>
        <v>0</v>
      </c>
      <c r="AM53" s="11">
        <f>'DBP STOP cijfers'!AM39</f>
        <v>0</v>
      </c>
      <c r="AN53" s="11">
        <f>'DBP STOP cijfers'!AN39</f>
        <v>0</v>
      </c>
      <c r="AO53" s="11">
        <f>'DBP STOP cijfers'!AO39</f>
        <v>0</v>
      </c>
      <c r="AP53" s="11">
        <f>'DBP STOP cijfers'!AP39</f>
        <v>0</v>
      </c>
      <c r="AQ53" s="11">
        <f>'DBP STOP cijfers'!AQ39</f>
        <v>0</v>
      </c>
      <c r="AR53" s="49">
        <f>'DBP STOP cijfers'!AR39</f>
        <v>0</v>
      </c>
      <c r="AS53" s="11">
        <f>'DBP STOP cijfers'!AS39</f>
        <v>0</v>
      </c>
      <c r="AT53" s="11">
        <f>'DBP STOP cijfers'!AT39</f>
        <v>0</v>
      </c>
      <c r="AU53" s="11">
        <f>'DBP STOP cijfers'!AU39</f>
        <v>0</v>
      </c>
      <c r="AV53" s="11">
        <f>'DBP STOP cijfers'!AV39</f>
        <v>0</v>
      </c>
      <c r="AW53" s="11">
        <f>'DBP STOP cijfers'!AW39</f>
        <v>0</v>
      </c>
      <c r="AX53" s="11">
        <f>'DBP STOP cijfers'!AX39</f>
        <v>0</v>
      </c>
      <c r="AY53" s="11">
        <f>'DBP STOP cijfers'!AY39</f>
        <v>0</v>
      </c>
      <c r="AZ53" s="11">
        <f>'DBP STOP cijfers'!AZ39</f>
        <v>0</v>
      </c>
      <c r="BA53" s="11">
        <f>'DBP STOP cijfers'!BA39</f>
        <v>0</v>
      </c>
      <c r="BB53" s="11">
        <f>'DBP STOP cijfers'!BB39</f>
        <v>0</v>
      </c>
      <c r="BC53" s="49">
        <f>'DBP STOP cijfers'!BC39</f>
        <v>0</v>
      </c>
      <c r="BD53" s="11">
        <f>'DBP STOP cijfers'!BD39</f>
        <v>0</v>
      </c>
      <c r="BE53" s="11">
        <f>'DBP STOP cijfers'!BE39</f>
        <v>0</v>
      </c>
      <c r="BF53" s="11">
        <f>'DBP STOP cijfers'!BF39</f>
        <v>0</v>
      </c>
      <c r="BG53" s="11">
        <f>'DBP STOP cijfers'!BG39</f>
        <v>0</v>
      </c>
      <c r="BH53" s="11">
        <f>'DBP STOP cijfers'!BH39</f>
        <v>0</v>
      </c>
      <c r="BI53" s="11">
        <f>'DBP STOP cijfers'!BI39</f>
        <v>0</v>
      </c>
      <c r="BJ53" s="11">
        <f>'DBP STOP cijfers'!BJ39</f>
        <v>0</v>
      </c>
      <c r="BK53" s="49">
        <f>'DBP STOP cijfers'!BK39</f>
        <v>0</v>
      </c>
      <c r="BL53" s="11">
        <f>'DBP STOP cijfers'!BL39</f>
        <v>0</v>
      </c>
      <c r="BM53" s="11">
        <f>'DBP STOP cijfers'!BM39</f>
        <v>0</v>
      </c>
      <c r="BN53" s="11">
        <f>'DBP STOP cijfers'!BN39</f>
        <v>0</v>
      </c>
      <c r="BO53" s="11">
        <f>'DBP STOP cijfers'!BO39</f>
        <v>0</v>
      </c>
      <c r="BP53" s="11">
        <f>'DBP STOP cijfers'!BP39</f>
        <v>0</v>
      </c>
      <c r="BQ53" s="49">
        <f>'DBP STOP cijfers'!BQ39</f>
        <v>0</v>
      </c>
      <c r="BR53" s="11">
        <f>'DBP STOP cijfers'!BR39</f>
        <v>0</v>
      </c>
      <c r="BS53" s="11">
        <f>'DBP STOP cijfers'!BS39</f>
        <v>0</v>
      </c>
      <c r="BT53" s="11">
        <f>'DBP STOP cijfers'!BT39</f>
        <v>0</v>
      </c>
      <c r="BU53" s="11">
        <f>'DBP STOP cijfers'!BU39</f>
        <v>0</v>
      </c>
      <c r="BV53" s="11">
        <f>'DBP STOP cijfers'!BV39</f>
        <v>0</v>
      </c>
      <c r="BW53" s="11">
        <f>'DBP STOP cijfers'!BW39</f>
        <v>0</v>
      </c>
      <c r="BX53" s="47">
        <f>'DBP STOP cijfers'!BX39</f>
        <v>0</v>
      </c>
      <c r="BY53" s="49">
        <f>'DBP STOP cijfers'!BY39</f>
        <v>0</v>
      </c>
      <c r="BZ53" s="11">
        <f>'DBP STOP cijfers'!BZ39</f>
        <v>0</v>
      </c>
      <c r="CA53" s="11">
        <f>'DBP STOP cijfers'!CA39</f>
        <v>0</v>
      </c>
      <c r="CB53" s="11">
        <f>'DBP STOP cijfers'!CB39</f>
        <v>0</v>
      </c>
      <c r="CC53" s="11">
        <f>'DBP STOP cijfers'!CC39</f>
        <v>0</v>
      </c>
      <c r="CD53" s="11">
        <f>'DBP STOP cijfers'!CD39</f>
        <v>0</v>
      </c>
      <c r="CE53" s="11">
        <f>'DBP STOP cijfers'!CE39</f>
        <v>0</v>
      </c>
      <c r="CF53" s="11">
        <f>'DBP STOP cijfers'!CF39</f>
        <v>0</v>
      </c>
      <c r="CG53" s="11">
        <f>'DBP STOP cijfers'!CG39</f>
        <v>0</v>
      </c>
      <c r="CH53" s="11">
        <f>'DBP STOP cijfers'!CH39</f>
        <v>0</v>
      </c>
      <c r="CI53" s="11">
        <f>'DBP STOP cijfers'!CI39</f>
        <v>0</v>
      </c>
      <c r="CJ53" s="11">
        <f>'DBP STOP cijfers'!CJ39</f>
        <v>0</v>
      </c>
      <c r="CK53" s="11">
        <f>'DBP STOP cijfers'!CK39</f>
        <v>0</v>
      </c>
      <c r="CL53" s="49">
        <f>'DBP STOP cijfers'!CL39</f>
        <v>0</v>
      </c>
      <c r="CM53" s="15">
        <f>'DBP STOP cijfers'!CM39</f>
        <v>0</v>
      </c>
      <c r="CN53" s="11">
        <f>'DBP STOP cijfers'!CN39</f>
        <v>0</v>
      </c>
      <c r="CO53" s="11">
        <f>'DBP STOP cijfers'!CO39</f>
        <v>0</v>
      </c>
      <c r="CP53" s="11">
        <f>'DBP STOP cijfers'!CP39</f>
        <v>0</v>
      </c>
      <c r="CQ53" s="11">
        <f>'DBP STOP cijfers'!CQ39</f>
        <v>0</v>
      </c>
      <c r="CR53" s="11">
        <f>'DBP STOP cijfers'!CR39</f>
        <v>0</v>
      </c>
      <c r="CS53" s="11">
        <f>'DBP STOP cijfers'!CS39</f>
        <v>0</v>
      </c>
      <c r="CT53" s="11">
        <f>'DBP STOP cijfers'!CT39</f>
        <v>0</v>
      </c>
      <c r="CU53" s="11">
        <f>'DBP STOP cijfers'!CU39</f>
        <v>0</v>
      </c>
      <c r="CV53" s="11">
        <f>'DBP STOP cijfers'!CV39</f>
        <v>0</v>
      </c>
      <c r="CW53" s="11">
        <f>'DBP STOP cijfers'!CW39</f>
        <v>0</v>
      </c>
      <c r="CX53" s="11">
        <f>'DBP STOP cijfers'!CX39</f>
        <v>0</v>
      </c>
      <c r="CY53" s="26">
        <f>'DBP STOP cijfers'!CY39</f>
        <v>0</v>
      </c>
      <c r="CZ53" s="15">
        <f>'DBP STOP cijfers'!CZ39</f>
        <v>0</v>
      </c>
      <c r="DA53" s="11">
        <f>'DBP STOP cijfers'!DA39</f>
        <v>0</v>
      </c>
      <c r="DB53" s="11">
        <f>'DBP STOP cijfers'!DB39</f>
        <v>0</v>
      </c>
      <c r="DC53" s="11">
        <f>'DBP STOP cijfers'!DC39</f>
        <v>0</v>
      </c>
      <c r="DD53" s="11">
        <f>'DBP STOP cijfers'!DD39</f>
        <v>0</v>
      </c>
      <c r="DE53" s="11">
        <f>'DBP STOP cijfers'!DE39</f>
        <v>0</v>
      </c>
      <c r="DF53" s="11">
        <f>'DBP STOP cijfers'!DF39</f>
        <v>0</v>
      </c>
      <c r="DG53" s="11">
        <f>'DBP STOP cijfers'!DG39</f>
        <v>0</v>
      </c>
      <c r="DH53" s="11">
        <f>'DBP STOP cijfers'!DH39</f>
        <v>0</v>
      </c>
      <c r="DI53" s="11">
        <f>'DBP STOP cijfers'!DI39</f>
        <v>0</v>
      </c>
      <c r="DJ53" s="11">
        <f>'DBP STOP cijfers'!DJ39</f>
        <v>0</v>
      </c>
      <c r="DK53" s="11">
        <f>'DBP STOP cijfers'!DK39</f>
        <v>0</v>
      </c>
      <c r="DL53" s="26">
        <f>'DBP STOP cijfers'!DL39</f>
        <v>0</v>
      </c>
    </row>
    <row r="54" spans="1:116" hidden="1">
      <c r="A54" s="47">
        <f>'DBP STOP cijfers'!A40</f>
        <v>0</v>
      </c>
      <c r="B54" s="49">
        <f>'DBP STOP cijfers'!B40</f>
        <v>0</v>
      </c>
      <c r="C54" s="4" t="str">
        <f>'DBP STOP cijfers'!C40</f>
        <v>Dierlijke Bijproducten</v>
      </c>
      <c r="D54" s="4" t="str">
        <f>'DBP STOP cijfers'!D40</f>
        <v>DBP niet retribueerbare werkzaamheden V&amp;I  DG AGRO</v>
      </c>
      <c r="E54" s="4" t="str">
        <f>'DBP STOP cijfers'!E40</f>
        <v>Witvlees slachterijen (verbeterplan)</v>
      </c>
      <c r="F54" s="5" t="str">
        <f>'DBP STOP cijfers'!F40</f>
        <v>EZ AGRO</v>
      </c>
      <c r="G54" s="4" t="str">
        <f>'DBP STOP cijfers'!G40</f>
        <v>ja</v>
      </c>
      <c r="H54" s="15">
        <f>'DBP STOP cijfers'!H40</f>
        <v>0</v>
      </c>
      <c r="I54" s="11">
        <f>'DBP STOP cijfers'!I40</f>
        <v>0</v>
      </c>
      <c r="J54" s="11">
        <f>'DBP STOP cijfers'!J40</f>
        <v>0</v>
      </c>
      <c r="K54" s="11">
        <f>'DBP STOP cijfers'!K40</f>
        <v>0</v>
      </c>
      <c r="L54" s="11">
        <f>'DBP STOP cijfers'!L40</f>
        <v>0</v>
      </c>
      <c r="M54" s="11">
        <f>'DBP STOP cijfers'!M40</f>
        <v>0</v>
      </c>
      <c r="N54" s="11">
        <f>'DBP STOP cijfers'!N40</f>
        <v>0</v>
      </c>
      <c r="O54" s="11">
        <f>'DBP STOP cijfers'!O40</f>
        <v>0</v>
      </c>
      <c r="P54" s="11">
        <f>'DBP STOP cijfers'!P40</f>
        <v>0</v>
      </c>
      <c r="Q54" s="26">
        <f>'DBP STOP cijfers'!Q40</f>
        <v>0</v>
      </c>
      <c r="R54" s="15">
        <f>'DBP STOP cijfers'!R40</f>
        <v>0</v>
      </c>
      <c r="S54" s="11">
        <f>'DBP STOP cijfers'!S40</f>
        <v>0</v>
      </c>
      <c r="T54" s="11">
        <f>'DBP STOP cijfers'!T40</f>
        <v>0</v>
      </c>
      <c r="U54" s="11">
        <f>'DBP STOP cijfers'!U40</f>
        <v>0</v>
      </c>
      <c r="V54" s="11">
        <f>'DBP STOP cijfers'!V40</f>
        <v>0</v>
      </c>
      <c r="W54" s="11">
        <f>'DBP STOP cijfers'!W40</f>
        <v>0</v>
      </c>
      <c r="X54" s="11">
        <f>'DBP STOP cijfers'!X40</f>
        <v>0</v>
      </c>
      <c r="Y54" s="11">
        <f>'DBP STOP cijfers'!Y40</f>
        <v>0</v>
      </c>
      <c r="Z54" s="49">
        <f>'DBP STOP cijfers'!Z40</f>
        <v>0</v>
      </c>
      <c r="AA54" s="11">
        <f>'DBP STOP cijfers'!AA40</f>
        <v>0</v>
      </c>
      <c r="AB54" s="11">
        <f>'DBP STOP cijfers'!AB40</f>
        <v>0</v>
      </c>
      <c r="AC54" s="11">
        <f>'DBP STOP cijfers'!AC40</f>
        <v>0</v>
      </c>
      <c r="AD54" s="11">
        <f>'DBP STOP cijfers'!AD40</f>
        <v>0</v>
      </c>
      <c r="AE54" s="11">
        <f>'DBP STOP cijfers'!AE40</f>
        <v>0</v>
      </c>
      <c r="AF54" s="11">
        <f>'DBP STOP cijfers'!AF40</f>
        <v>0</v>
      </c>
      <c r="AG54" s="49">
        <f>'DBP STOP cijfers'!AG40</f>
        <v>0</v>
      </c>
      <c r="AH54" s="11">
        <f>'DBP STOP cijfers'!AH40</f>
        <v>0</v>
      </c>
      <c r="AI54" s="11">
        <f>'DBP STOP cijfers'!AI40</f>
        <v>0</v>
      </c>
      <c r="AJ54" s="11">
        <f>'DBP STOP cijfers'!AJ40</f>
        <v>0</v>
      </c>
      <c r="AK54" s="11">
        <f>'DBP STOP cijfers'!AK40</f>
        <v>0</v>
      </c>
      <c r="AL54" s="49">
        <f>'DBP STOP cijfers'!AL40</f>
        <v>0</v>
      </c>
      <c r="AM54" s="11">
        <f>'DBP STOP cijfers'!AM40</f>
        <v>0</v>
      </c>
      <c r="AN54" s="11">
        <f>'DBP STOP cijfers'!AN40</f>
        <v>0</v>
      </c>
      <c r="AO54" s="11">
        <f>'DBP STOP cijfers'!AO40</f>
        <v>0</v>
      </c>
      <c r="AP54" s="11">
        <f>'DBP STOP cijfers'!AP40</f>
        <v>0</v>
      </c>
      <c r="AQ54" s="11">
        <f>'DBP STOP cijfers'!AQ40</f>
        <v>0</v>
      </c>
      <c r="AR54" s="49">
        <f>'DBP STOP cijfers'!AR40</f>
        <v>0</v>
      </c>
      <c r="AS54" s="11">
        <f>'DBP STOP cijfers'!AS40</f>
        <v>0</v>
      </c>
      <c r="AT54" s="11">
        <f>'DBP STOP cijfers'!AT40</f>
        <v>0</v>
      </c>
      <c r="AU54" s="11">
        <f>'DBP STOP cijfers'!AU40</f>
        <v>0</v>
      </c>
      <c r="AV54" s="11">
        <f>'DBP STOP cijfers'!AV40</f>
        <v>0</v>
      </c>
      <c r="AW54" s="11">
        <f>'DBP STOP cijfers'!AW40</f>
        <v>0</v>
      </c>
      <c r="AX54" s="11">
        <f>'DBP STOP cijfers'!AX40</f>
        <v>0</v>
      </c>
      <c r="AY54" s="11">
        <f>'DBP STOP cijfers'!AY40</f>
        <v>0</v>
      </c>
      <c r="AZ54" s="11">
        <f>'DBP STOP cijfers'!AZ40</f>
        <v>0</v>
      </c>
      <c r="BA54" s="11">
        <f>'DBP STOP cijfers'!BA40</f>
        <v>0</v>
      </c>
      <c r="BB54" s="11">
        <f>'DBP STOP cijfers'!BB40</f>
        <v>0</v>
      </c>
      <c r="BC54" s="49">
        <f>'DBP STOP cijfers'!BC40</f>
        <v>0</v>
      </c>
      <c r="BD54" s="11">
        <f>'DBP STOP cijfers'!BD40</f>
        <v>0</v>
      </c>
      <c r="BE54" s="11">
        <f>'DBP STOP cijfers'!BE40</f>
        <v>0</v>
      </c>
      <c r="BF54" s="11">
        <f>'DBP STOP cijfers'!BF40</f>
        <v>0</v>
      </c>
      <c r="BG54" s="11">
        <f>'DBP STOP cijfers'!BG40</f>
        <v>0</v>
      </c>
      <c r="BH54" s="11">
        <f>'DBP STOP cijfers'!BH40</f>
        <v>0</v>
      </c>
      <c r="BI54" s="11">
        <f>'DBP STOP cijfers'!BI40</f>
        <v>0</v>
      </c>
      <c r="BJ54" s="11">
        <f>'DBP STOP cijfers'!BJ40</f>
        <v>0</v>
      </c>
      <c r="BK54" s="49">
        <f>'DBP STOP cijfers'!BK40</f>
        <v>0</v>
      </c>
      <c r="BL54" s="11">
        <f>'DBP STOP cijfers'!BL40</f>
        <v>0</v>
      </c>
      <c r="BM54" s="11">
        <f>'DBP STOP cijfers'!BM40</f>
        <v>0</v>
      </c>
      <c r="BN54" s="11">
        <f>'DBP STOP cijfers'!BN40</f>
        <v>0</v>
      </c>
      <c r="BO54" s="11">
        <f>'DBP STOP cijfers'!BO40</f>
        <v>0</v>
      </c>
      <c r="BP54" s="11">
        <f>'DBP STOP cijfers'!BP40</f>
        <v>0</v>
      </c>
      <c r="BQ54" s="49">
        <f>'DBP STOP cijfers'!BQ40</f>
        <v>0</v>
      </c>
      <c r="BR54" s="11">
        <f>'DBP STOP cijfers'!BR40</f>
        <v>0</v>
      </c>
      <c r="BS54" s="11">
        <f>'DBP STOP cijfers'!BS40</f>
        <v>0</v>
      </c>
      <c r="BT54" s="11">
        <f>'DBP STOP cijfers'!BT40</f>
        <v>0</v>
      </c>
      <c r="BU54" s="11">
        <f>'DBP STOP cijfers'!BU40</f>
        <v>0</v>
      </c>
      <c r="BV54" s="11">
        <f>'DBP STOP cijfers'!BV40</f>
        <v>0</v>
      </c>
      <c r="BW54" s="11">
        <f>'DBP STOP cijfers'!BW40</f>
        <v>0</v>
      </c>
      <c r="BX54" s="47">
        <f>'DBP STOP cijfers'!BX40</f>
        <v>0</v>
      </c>
      <c r="BY54" s="49">
        <f>'DBP STOP cijfers'!BY40</f>
        <v>0</v>
      </c>
      <c r="BZ54" s="11">
        <f>'DBP STOP cijfers'!BZ40</f>
        <v>0</v>
      </c>
      <c r="CA54" s="11">
        <f>'DBP STOP cijfers'!CA40</f>
        <v>0</v>
      </c>
      <c r="CB54" s="11">
        <f>'DBP STOP cijfers'!CB40</f>
        <v>0</v>
      </c>
      <c r="CC54" s="11">
        <f>'DBP STOP cijfers'!CC40</f>
        <v>0</v>
      </c>
      <c r="CD54" s="11">
        <f>'DBP STOP cijfers'!CD40</f>
        <v>0</v>
      </c>
      <c r="CE54" s="11">
        <f>'DBP STOP cijfers'!CE40</f>
        <v>0</v>
      </c>
      <c r="CF54" s="11">
        <f>'DBP STOP cijfers'!CF40</f>
        <v>0</v>
      </c>
      <c r="CG54" s="11">
        <f>'DBP STOP cijfers'!CG40</f>
        <v>0</v>
      </c>
      <c r="CH54" s="11">
        <f>'DBP STOP cijfers'!CH40</f>
        <v>0</v>
      </c>
      <c r="CI54" s="11">
        <f>'DBP STOP cijfers'!CI40</f>
        <v>0</v>
      </c>
      <c r="CJ54" s="11">
        <f>'DBP STOP cijfers'!CJ40</f>
        <v>0</v>
      </c>
      <c r="CK54" s="11">
        <f>'DBP STOP cijfers'!CK40</f>
        <v>0</v>
      </c>
      <c r="CL54" s="49">
        <f>'DBP STOP cijfers'!CL40</f>
        <v>0</v>
      </c>
      <c r="CM54" s="15">
        <f>'DBP STOP cijfers'!CM40</f>
        <v>0</v>
      </c>
      <c r="CN54" s="11">
        <f>'DBP STOP cijfers'!CN40</f>
        <v>0</v>
      </c>
      <c r="CO54" s="11">
        <f>'DBP STOP cijfers'!CO40</f>
        <v>0</v>
      </c>
      <c r="CP54" s="11">
        <f>'DBP STOP cijfers'!CP40</f>
        <v>0</v>
      </c>
      <c r="CQ54" s="11">
        <f>'DBP STOP cijfers'!CQ40</f>
        <v>0</v>
      </c>
      <c r="CR54" s="11">
        <f>'DBP STOP cijfers'!CR40</f>
        <v>0</v>
      </c>
      <c r="CS54" s="11">
        <f>'DBP STOP cijfers'!CS40</f>
        <v>0</v>
      </c>
      <c r="CT54" s="11">
        <f>'DBP STOP cijfers'!CT40</f>
        <v>0</v>
      </c>
      <c r="CU54" s="11">
        <f>'DBP STOP cijfers'!CU40</f>
        <v>0</v>
      </c>
      <c r="CV54" s="11">
        <f>'DBP STOP cijfers'!CV40</f>
        <v>0</v>
      </c>
      <c r="CW54" s="11">
        <f>'DBP STOP cijfers'!CW40</f>
        <v>0</v>
      </c>
      <c r="CX54" s="11">
        <f>'DBP STOP cijfers'!CX40</f>
        <v>0</v>
      </c>
      <c r="CY54" s="26">
        <f>'DBP STOP cijfers'!CY40</f>
        <v>0</v>
      </c>
      <c r="CZ54" s="15">
        <f>'DBP STOP cijfers'!CZ40</f>
        <v>0</v>
      </c>
      <c r="DA54" s="11">
        <f>'DBP STOP cijfers'!DA40</f>
        <v>0</v>
      </c>
      <c r="DB54" s="11">
        <f>'DBP STOP cijfers'!DB40</f>
        <v>0</v>
      </c>
      <c r="DC54" s="11">
        <f>'DBP STOP cijfers'!DC40</f>
        <v>0</v>
      </c>
      <c r="DD54" s="11">
        <f>'DBP STOP cijfers'!DD40</f>
        <v>0</v>
      </c>
      <c r="DE54" s="11">
        <f>'DBP STOP cijfers'!DE40</f>
        <v>0</v>
      </c>
      <c r="DF54" s="11">
        <f>'DBP STOP cijfers'!DF40</f>
        <v>0</v>
      </c>
      <c r="DG54" s="11">
        <f>'DBP STOP cijfers'!DG40</f>
        <v>0</v>
      </c>
      <c r="DH54" s="11">
        <f>'DBP STOP cijfers'!DH40</f>
        <v>0</v>
      </c>
      <c r="DI54" s="11">
        <f>'DBP STOP cijfers'!DI40</f>
        <v>0</v>
      </c>
      <c r="DJ54" s="11">
        <f>'DBP STOP cijfers'!DJ40</f>
        <v>0</v>
      </c>
      <c r="DK54" s="11">
        <f>'DBP STOP cijfers'!DK40</f>
        <v>0</v>
      </c>
      <c r="DL54" s="26">
        <f>'DBP STOP cijfers'!DL40</f>
        <v>0</v>
      </c>
    </row>
    <row r="55" spans="1:116" hidden="1">
      <c r="A55" s="47">
        <f>'DBP STOP cijfers'!A41</f>
        <v>0</v>
      </c>
      <c r="B55" s="49" t="str">
        <f>'DBP STOP cijfers'!B41</f>
        <v>JSNT</v>
      </c>
      <c r="C55" s="4" t="str">
        <f>'DBP STOP cijfers'!C41</f>
        <v>Dierlijke Bijproducten</v>
      </c>
      <c r="D55" s="4" t="str">
        <f>'DBP STOP cijfers'!D41</f>
        <v>DBP niet retribueerbare werkzaamheden V&amp;I  DG AGRO</v>
      </c>
      <c r="E55" s="4" t="str">
        <f>'DBP STOP cijfers'!E41</f>
        <v>Witvlees slachterijen</v>
      </c>
      <c r="F55" s="5" t="str">
        <f>'DBP STOP cijfers'!F41</f>
        <v>EZ AGRO</v>
      </c>
      <c r="G55" s="4" t="str">
        <f>'DBP STOP cijfers'!G41</f>
        <v>ja</v>
      </c>
      <c r="H55" s="15">
        <f>'DBP STOP cijfers'!H41</f>
        <v>290</v>
      </c>
      <c r="I55" s="11">
        <f>'DBP STOP cijfers'!I41</f>
        <v>0</v>
      </c>
      <c r="J55" s="11">
        <f>'DBP STOP cijfers'!J41</f>
        <v>0</v>
      </c>
      <c r="K55" s="11">
        <f>'DBP STOP cijfers'!K41</f>
        <v>0</v>
      </c>
      <c r="L55" s="11">
        <f>'DBP STOP cijfers'!L41</f>
        <v>0</v>
      </c>
      <c r="M55" s="11">
        <f>'DBP STOP cijfers'!M41</f>
        <v>0</v>
      </c>
      <c r="N55" s="11">
        <f>'DBP STOP cijfers'!N41</f>
        <v>0</v>
      </c>
      <c r="O55" s="11">
        <f>'DBP STOP cijfers'!O41</f>
        <v>0</v>
      </c>
      <c r="P55" s="11">
        <f>'DBP STOP cijfers'!P41</f>
        <v>0</v>
      </c>
      <c r="Q55" s="26">
        <f>'DBP STOP cijfers'!Q41</f>
        <v>290</v>
      </c>
      <c r="R55" s="15">
        <f>'DBP STOP cijfers'!R41</f>
        <v>145</v>
      </c>
      <c r="S55" s="11">
        <f>'DBP STOP cijfers'!S41</f>
        <v>0</v>
      </c>
      <c r="T55" s="11">
        <f>'DBP STOP cijfers'!T41</f>
        <v>145</v>
      </c>
      <c r="U55" s="11">
        <f>'DBP STOP cijfers'!U41</f>
        <v>0</v>
      </c>
      <c r="V55" s="11">
        <f>'DBP STOP cijfers'!V41</f>
        <v>0</v>
      </c>
      <c r="W55" s="11">
        <f>'DBP STOP cijfers'!W41</f>
        <v>0</v>
      </c>
      <c r="X55" s="11">
        <f>'DBP STOP cijfers'!X41</f>
        <v>0</v>
      </c>
      <c r="Y55" s="11">
        <f>'DBP STOP cijfers'!Y41</f>
        <v>0</v>
      </c>
      <c r="Z55" s="49">
        <f>'DBP STOP cijfers'!Z41</f>
        <v>290</v>
      </c>
      <c r="AA55" s="11">
        <f>'DBP STOP cijfers'!AA41</f>
        <v>45</v>
      </c>
      <c r="AB55" s="11">
        <f>'DBP STOP cijfers'!AB41</f>
        <v>0</v>
      </c>
      <c r="AC55" s="11">
        <f>'DBP STOP cijfers'!AC41</f>
        <v>100</v>
      </c>
      <c r="AD55" s="11">
        <f>'DBP STOP cijfers'!AD41</f>
        <v>0</v>
      </c>
      <c r="AE55" s="11">
        <f>'DBP STOP cijfers'!AE41</f>
        <v>0</v>
      </c>
      <c r="AF55" s="11">
        <f>'DBP STOP cijfers'!AF41</f>
        <v>0</v>
      </c>
      <c r="AG55" s="49">
        <f>'DBP STOP cijfers'!AG41</f>
        <v>0</v>
      </c>
      <c r="AH55" s="11">
        <f>'DBP STOP cijfers'!AH41</f>
        <v>0</v>
      </c>
      <c r="AI55" s="11">
        <f>'DBP STOP cijfers'!AI41</f>
        <v>0</v>
      </c>
      <c r="AJ55" s="11">
        <f>'DBP STOP cijfers'!AJ41</f>
        <v>45</v>
      </c>
      <c r="AK55" s="11">
        <f>'DBP STOP cijfers'!AK41</f>
        <v>0</v>
      </c>
      <c r="AL55" s="49">
        <f>'DBP STOP cijfers'!AL41</f>
        <v>0</v>
      </c>
      <c r="AM55" s="11">
        <f>'DBP STOP cijfers'!AM41</f>
        <v>0</v>
      </c>
      <c r="AN55" s="11">
        <f>'DBP STOP cijfers'!AN41</f>
        <v>0</v>
      </c>
      <c r="AO55" s="11">
        <f>'DBP STOP cijfers'!AO41</f>
        <v>0</v>
      </c>
      <c r="AP55" s="11">
        <f>'DBP STOP cijfers'!AP41</f>
        <v>0</v>
      </c>
      <c r="AQ55" s="11">
        <f>'DBP STOP cijfers'!AQ41</f>
        <v>0</v>
      </c>
      <c r="AR55" s="49">
        <f>'DBP STOP cijfers'!AR41</f>
        <v>0</v>
      </c>
      <c r="AS55" s="11">
        <f>'DBP STOP cijfers'!AS41</f>
        <v>0</v>
      </c>
      <c r="AT55" s="11">
        <f>'DBP STOP cijfers'!AT41</f>
        <v>0</v>
      </c>
      <c r="AU55" s="11">
        <f>'DBP STOP cijfers'!AU41</f>
        <v>0</v>
      </c>
      <c r="AV55" s="11">
        <f>'DBP STOP cijfers'!AV41</f>
        <v>0</v>
      </c>
      <c r="AW55" s="11">
        <f>'DBP STOP cijfers'!AW41</f>
        <v>0</v>
      </c>
      <c r="AX55" s="11">
        <f>'DBP STOP cijfers'!AX41</f>
        <v>0</v>
      </c>
      <c r="AY55" s="11">
        <f>'DBP STOP cijfers'!AY41</f>
        <v>0</v>
      </c>
      <c r="AZ55" s="11">
        <f>'DBP STOP cijfers'!AZ41</f>
        <v>0</v>
      </c>
      <c r="BA55" s="11">
        <f>'DBP STOP cijfers'!BA41</f>
        <v>0</v>
      </c>
      <c r="BB55" s="11">
        <f>'DBP STOP cijfers'!BB41</f>
        <v>0</v>
      </c>
      <c r="BC55" s="49">
        <f>'DBP STOP cijfers'!BC41</f>
        <v>0</v>
      </c>
      <c r="BD55" s="11">
        <f>'DBP STOP cijfers'!BD41</f>
        <v>0</v>
      </c>
      <c r="BE55" s="11">
        <f>'DBP STOP cijfers'!BE41</f>
        <v>0</v>
      </c>
      <c r="BF55" s="11">
        <f>'DBP STOP cijfers'!BF41</f>
        <v>0</v>
      </c>
      <c r="BG55" s="11">
        <f>'DBP STOP cijfers'!BG41</f>
        <v>0</v>
      </c>
      <c r="BH55" s="11">
        <f>'DBP STOP cijfers'!BH41</f>
        <v>0</v>
      </c>
      <c r="BI55" s="11">
        <f>'DBP STOP cijfers'!BI41</f>
        <v>0</v>
      </c>
      <c r="BJ55" s="11">
        <f>'DBP STOP cijfers'!BJ41</f>
        <v>0</v>
      </c>
      <c r="BK55" s="49">
        <f>'DBP STOP cijfers'!BK41</f>
        <v>0</v>
      </c>
      <c r="BL55" s="11">
        <f>'DBP STOP cijfers'!BL41</f>
        <v>0</v>
      </c>
      <c r="BM55" s="11">
        <f>'DBP STOP cijfers'!BM41</f>
        <v>0</v>
      </c>
      <c r="BN55" s="11">
        <f>'DBP STOP cijfers'!BN41</f>
        <v>0</v>
      </c>
      <c r="BO55" s="11">
        <f>'DBP STOP cijfers'!BO41</f>
        <v>0</v>
      </c>
      <c r="BP55" s="11">
        <f>'DBP STOP cijfers'!BP41</f>
        <v>0</v>
      </c>
      <c r="BQ55" s="49">
        <f>'DBP STOP cijfers'!BQ41</f>
        <v>0</v>
      </c>
      <c r="BR55" s="11">
        <f>'DBP STOP cijfers'!BR41</f>
        <v>57.999999999999993</v>
      </c>
      <c r="BS55" s="11">
        <f>'DBP STOP cijfers'!BS41</f>
        <v>42</v>
      </c>
      <c r="BT55" s="11">
        <f>'DBP STOP cijfers'!BT41</f>
        <v>0</v>
      </c>
      <c r="BU55" s="11">
        <f>'DBP STOP cijfers'!BU41</f>
        <v>0</v>
      </c>
      <c r="BV55" s="11">
        <f>'DBP STOP cijfers'!BV41</f>
        <v>0</v>
      </c>
      <c r="BW55" s="11">
        <f>'DBP STOP cijfers'!BW41</f>
        <v>0</v>
      </c>
      <c r="BX55" s="47">
        <f>'DBP STOP cijfers'!BX41</f>
        <v>0</v>
      </c>
      <c r="BY55" s="49">
        <f>'DBP STOP cijfers'!BY41</f>
        <v>145</v>
      </c>
      <c r="BZ55" s="11">
        <f>'DBP STOP cijfers'!BZ41</f>
        <v>0</v>
      </c>
      <c r="CA55" s="11">
        <f>'DBP STOP cijfers'!CA41</f>
        <v>0</v>
      </c>
      <c r="CB55" s="11">
        <f>'DBP STOP cijfers'!CB41</f>
        <v>0</v>
      </c>
      <c r="CC55" s="11">
        <f>'DBP STOP cijfers'!CC41</f>
        <v>0</v>
      </c>
      <c r="CD55" s="11">
        <f>'DBP STOP cijfers'!CD41</f>
        <v>0</v>
      </c>
      <c r="CE55" s="11">
        <f>'DBP STOP cijfers'!CE41</f>
        <v>0</v>
      </c>
      <c r="CF55" s="11">
        <f>'DBP STOP cijfers'!CF41</f>
        <v>0</v>
      </c>
      <c r="CG55" s="11">
        <f>'DBP STOP cijfers'!CG41</f>
        <v>0</v>
      </c>
      <c r="CH55" s="11">
        <f>'DBP STOP cijfers'!CH41</f>
        <v>0</v>
      </c>
      <c r="CI55" s="11">
        <f>'DBP STOP cijfers'!CI41</f>
        <v>0</v>
      </c>
      <c r="CJ55" s="11">
        <f>'DBP STOP cijfers'!CJ41</f>
        <v>0</v>
      </c>
      <c r="CK55" s="11">
        <f>'DBP STOP cijfers'!CK41</f>
        <v>0</v>
      </c>
      <c r="CL55" s="49">
        <f>'DBP STOP cijfers'!CL41</f>
        <v>0</v>
      </c>
      <c r="CM55" s="15">
        <f>'DBP STOP cijfers'!CM41</f>
        <v>0</v>
      </c>
      <c r="CN55" s="11">
        <f>'DBP STOP cijfers'!CN41</f>
        <v>0</v>
      </c>
      <c r="CO55" s="11">
        <f>'DBP STOP cijfers'!CO41</f>
        <v>0</v>
      </c>
      <c r="CP55" s="11">
        <f>'DBP STOP cijfers'!CP41</f>
        <v>0</v>
      </c>
      <c r="CQ55" s="11">
        <f>'DBP STOP cijfers'!CQ41</f>
        <v>0</v>
      </c>
      <c r="CR55" s="11">
        <f>'DBP STOP cijfers'!CR41</f>
        <v>0</v>
      </c>
      <c r="CS55" s="11">
        <f>'DBP STOP cijfers'!CS41</f>
        <v>0</v>
      </c>
      <c r="CT55" s="11">
        <f>'DBP STOP cijfers'!CT41</f>
        <v>0</v>
      </c>
      <c r="CU55" s="11">
        <f>'DBP STOP cijfers'!CU41</f>
        <v>0</v>
      </c>
      <c r="CV55" s="11">
        <f>'DBP STOP cijfers'!CV41</f>
        <v>0</v>
      </c>
      <c r="CW55" s="11">
        <f>'DBP STOP cijfers'!CW41</f>
        <v>0</v>
      </c>
      <c r="CX55" s="11">
        <f>'DBP STOP cijfers'!CX41</f>
        <v>0</v>
      </c>
      <c r="CY55" s="26">
        <f>'DBP STOP cijfers'!CY41</f>
        <v>0</v>
      </c>
      <c r="CZ55" s="15">
        <f>'DBP STOP cijfers'!CZ41</f>
        <v>0</v>
      </c>
      <c r="DA55" s="11">
        <f>'DBP STOP cijfers'!DA41</f>
        <v>0</v>
      </c>
      <c r="DB55" s="11">
        <f>'DBP STOP cijfers'!DB41</f>
        <v>0</v>
      </c>
      <c r="DC55" s="11">
        <f>'DBP STOP cijfers'!DC41</f>
        <v>0</v>
      </c>
      <c r="DD55" s="11">
        <f>'DBP STOP cijfers'!DD41</f>
        <v>0</v>
      </c>
      <c r="DE55" s="11">
        <f>'DBP STOP cijfers'!DE41</f>
        <v>0</v>
      </c>
      <c r="DF55" s="11">
        <f>'DBP STOP cijfers'!DF41</f>
        <v>0</v>
      </c>
      <c r="DG55" s="11">
        <f>'DBP STOP cijfers'!DG41</f>
        <v>0</v>
      </c>
      <c r="DH55" s="11">
        <f>'DBP STOP cijfers'!DH41</f>
        <v>0</v>
      </c>
      <c r="DI55" s="11">
        <f>'DBP STOP cijfers'!DI41</f>
        <v>0</v>
      </c>
      <c r="DJ55" s="11">
        <f>'DBP STOP cijfers'!DJ41</f>
        <v>0</v>
      </c>
      <c r="DK55" s="11">
        <f>'DBP STOP cijfers'!DK41</f>
        <v>0</v>
      </c>
      <c r="DL55" s="26">
        <f>'DBP STOP cijfers'!DL41</f>
        <v>0</v>
      </c>
    </row>
    <row r="56" spans="1:116" hidden="1">
      <c r="A56" s="47">
        <f>'DBP STOP cijfers'!A43</f>
        <v>0</v>
      </c>
      <c r="B56" s="49" t="str">
        <f>'DBP STOP cijfers'!B43</f>
        <v>JENT</v>
      </c>
      <c r="C56" s="4" t="str">
        <f>'DBP STOP cijfers'!C43</f>
        <v>Dierlijke Bijproducten</v>
      </c>
      <c r="D56" s="4" t="str">
        <f>'DBP STOP cijfers'!D43</f>
        <v>DBP Klachten/meldingen DG AGRO</v>
      </c>
      <c r="E56" s="4" t="str">
        <f>'DBP STOP cijfers'!E43</f>
        <v>Workflow C&amp;V</v>
      </c>
      <c r="F56" s="5" t="str">
        <f>'DBP STOP cijfers'!F43</f>
        <v>EZ AGRO</v>
      </c>
      <c r="G56" s="4" t="str">
        <f>'DBP STOP cijfers'!G43</f>
        <v>ja</v>
      </c>
      <c r="H56" s="15">
        <f>'DBP STOP cijfers'!H43</f>
        <v>1700</v>
      </c>
      <c r="I56" s="11">
        <f>'DBP STOP cijfers'!I43</f>
        <v>0</v>
      </c>
      <c r="J56" s="11">
        <f>'DBP STOP cijfers'!J43</f>
        <v>0</v>
      </c>
      <c r="K56" s="11">
        <f>'DBP STOP cijfers'!K43</f>
        <v>0</v>
      </c>
      <c r="L56" s="11">
        <f>'DBP STOP cijfers'!L43</f>
        <v>0</v>
      </c>
      <c r="M56" s="11">
        <f>'DBP STOP cijfers'!M43</f>
        <v>0</v>
      </c>
      <c r="N56" s="11">
        <f>'DBP STOP cijfers'!N43</f>
        <v>0</v>
      </c>
      <c r="O56" s="11">
        <f>'DBP STOP cijfers'!O43</f>
        <v>0</v>
      </c>
      <c r="P56" s="11">
        <f>'DBP STOP cijfers'!P43</f>
        <v>0</v>
      </c>
      <c r="Q56" s="26">
        <f>'DBP STOP cijfers'!Q43</f>
        <v>1700</v>
      </c>
      <c r="R56" s="15">
        <f>'DBP STOP cijfers'!R43</f>
        <v>0</v>
      </c>
      <c r="S56" s="11">
        <f>'DBP STOP cijfers'!S43</f>
        <v>0</v>
      </c>
      <c r="T56" s="11">
        <f>'DBP STOP cijfers'!T43</f>
        <v>1700</v>
      </c>
      <c r="U56" s="11">
        <f>'DBP STOP cijfers'!U43</f>
        <v>0</v>
      </c>
      <c r="V56" s="11">
        <f>'DBP STOP cijfers'!V43</f>
        <v>0</v>
      </c>
      <c r="W56" s="11">
        <f>'DBP STOP cijfers'!W43</f>
        <v>0</v>
      </c>
      <c r="X56" s="11">
        <f>'DBP STOP cijfers'!X43</f>
        <v>0</v>
      </c>
      <c r="Y56" s="11">
        <f>'DBP STOP cijfers'!Y43</f>
        <v>0</v>
      </c>
      <c r="Z56" s="49">
        <f>'DBP STOP cijfers'!Z43</f>
        <v>1700</v>
      </c>
      <c r="AA56" s="11">
        <f>'DBP STOP cijfers'!AA43</f>
        <v>1200</v>
      </c>
      <c r="AB56" s="11">
        <f>'DBP STOP cijfers'!AB43</f>
        <v>0</v>
      </c>
      <c r="AC56" s="11">
        <f>'DBP STOP cijfers'!AC43</f>
        <v>500</v>
      </c>
      <c r="AD56" s="11">
        <f>'DBP STOP cijfers'!AD43</f>
        <v>0</v>
      </c>
      <c r="AE56" s="11">
        <f>'DBP STOP cijfers'!AE43</f>
        <v>0</v>
      </c>
      <c r="AF56" s="11">
        <f>'DBP STOP cijfers'!AF43</f>
        <v>0</v>
      </c>
      <c r="AG56" s="49">
        <f>'DBP STOP cijfers'!AG43</f>
        <v>0</v>
      </c>
      <c r="AH56" s="11">
        <f>'DBP STOP cijfers'!AH43</f>
        <v>0</v>
      </c>
      <c r="AI56" s="11">
        <f>'DBP STOP cijfers'!AI43</f>
        <v>0</v>
      </c>
      <c r="AJ56" s="11">
        <f>'DBP STOP cijfers'!AJ43</f>
        <v>1200</v>
      </c>
      <c r="AK56" s="11">
        <f>'DBP STOP cijfers'!AK43</f>
        <v>0</v>
      </c>
      <c r="AL56" s="49">
        <f>'DBP STOP cijfers'!AL43</f>
        <v>0</v>
      </c>
      <c r="AM56" s="11">
        <f>'DBP STOP cijfers'!AM43</f>
        <v>0</v>
      </c>
      <c r="AN56" s="11">
        <f>'DBP STOP cijfers'!AN43</f>
        <v>0</v>
      </c>
      <c r="AO56" s="11">
        <f>'DBP STOP cijfers'!AO43</f>
        <v>0</v>
      </c>
      <c r="AP56" s="11">
        <f>'DBP STOP cijfers'!AP43</f>
        <v>0</v>
      </c>
      <c r="AQ56" s="11">
        <f>'DBP STOP cijfers'!AQ43</f>
        <v>0</v>
      </c>
      <c r="AR56" s="49">
        <f>'DBP STOP cijfers'!AR43</f>
        <v>0</v>
      </c>
      <c r="AS56" s="11">
        <f>'DBP STOP cijfers'!AS43</f>
        <v>0</v>
      </c>
      <c r="AT56" s="11">
        <f>'DBP STOP cijfers'!AT43</f>
        <v>0</v>
      </c>
      <c r="AU56" s="11">
        <f>'DBP STOP cijfers'!AU43</f>
        <v>0</v>
      </c>
      <c r="AV56" s="11">
        <f>'DBP STOP cijfers'!AV43</f>
        <v>0</v>
      </c>
      <c r="AW56" s="11">
        <f>'DBP STOP cijfers'!AW43</f>
        <v>0</v>
      </c>
      <c r="AX56" s="11">
        <f>'DBP STOP cijfers'!AX43</f>
        <v>0</v>
      </c>
      <c r="AY56" s="11">
        <f>'DBP STOP cijfers'!AY43</f>
        <v>0</v>
      </c>
      <c r="AZ56" s="11">
        <f>'DBP STOP cijfers'!AZ43</f>
        <v>0</v>
      </c>
      <c r="BA56" s="11">
        <f>'DBP STOP cijfers'!BA43</f>
        <v>0</v>
      </c>
      <c r="BB56" s="11">
        <f>'DBP STOP cijfers'!BB43</f>
        <v>0</v>
      </c>
      <c r="BC56" s="49">
        <f>'DBP STOP cijfers'!BC43</f>
        <v>0</v>
      </c>
      <c r="BD56" s="11">
        <f>'DBP STOP cijfers'!BD43</f>
        <v>0</v>
      </c>
      <c r="BE56" s="11">
        <f>'DBP STOP cijfers'!BE43</f>
        <v>0</v>
      </c>
      <c r="BF56" s="11">
        <f>'DBP STOP cijfers'!BF43</f>
        <v>0</v>
      </c>
      <c r="BG56" s="11">
        <f>'DBP STOP cijfers'!BG43</f>
        <v>0</v>
      </c>
      <c r="BH56" s="11">
        <f>'DBP STOP cijfers'!BH43</f>
        <v>0</v>
      </c>
      <c r="BI56" s="11">
        <f>'DBP STOP cijfers'!BI43</f>
        <v>0</v>
      </c>
      <c r="BJ56" s="11">
        <f>'DBP STOP cijfers'!BJ43</f>
        <v>0</v>
      </c>
      <c r="BK56" s="49">
        <f>'DBP STOP cijfers'!BK43</f>
        <v>0</v>
      </c>
      <c r="BL56" s="11">
        <f>'DBP STOP cijfers'!BL43</f>
        <v>0</v>
      </c>
      <c r="BM56" s="11">
        <f>'DBP STOP cijfers'!BM43</f>
        <v>0</v>
      </c>
      <c r="BN56" s="11">
        <f>'DBP STOP cijfers'!BN43</f>
        <v>0</v>
      </c>
      <c r="BO56" s="11">
        <f>'DBP STOP cijfers'!BO43</f>
        <v>0</v>
      </c>
      <c r="BP56" s="11">
        <f>'DBP STOP cijfers'!BP43</f>
        <v>0</v>
      </c>
      <c r="BQ56" s="49">
        <f>'DBP STOP cijfers'!BQ43</f>
        <v>0</v>
      </c>
      <c r="BR56" s="11">
        <f>'DBP STOP cijfers'!BR43</f>
        <v>290</v>
      </c>
      <c r="BS56" s="11">
        <f>'DBP STOP cijfers'!BS43</f>
        <v>210</v>
      </c>
      <c r="BT56" s="11">
        <f>'DBP STOP cijfers'!BT43</f>
        <v>0</v>
      </c>
      <c r="BU56" s="11">
        <f>'DBP STOP cijfers'!BU43</f>
        <v>0</v>
      </c>
      <c r="BV56" s="11">
        <f>'DBP STOP cijfers'!BV43</f>
        <v>0</v>
      </c>
      <c r="BW56" s="11">
        <f>'DBP STOP cijfers'!BW43</f>
        <v>0</v>
      </c>
      <c r="BX56" s="47">
        <f>'DBP STOP cijfers'!BX43</f>
        <v>0</v>
      </c>
      <c r="BY56" s="49">
        <f>'DBP STOP cijfers'!BY43</f>
        <v>1700</v>
      </c>
      <c r="BZ56" s="11">
        <f>'DBP STOP cijfers'!BZ43</f>
        <v>0</v>
      </c>
      <c r="CA56" s="11">
        <f>'DBP STOP cijfers'!CA43</f>
        <v>0</v>
      </c>
      <c r="CB56" s="11">
        <f>'DBP STOP cijfers'!CB43</f>
        <v>0</v>
      </c>
      <c r="CC56" s="11">
        <f>'DBP STOP cijfers'!CC43</f>
        <v>0</v>
      </c>
      <c r="CD56" s="11">
        <f>'DBP STOP cijfers'!CD43</f>
        <v>0</v>
      </c>
      <c r="CE56" s="11">
        <f>'DBP STOP cijfers'!CE43</f>
        <v>0</v>
      </c>
      <c r="CF56" s="11">
        <f>'DBP STOP cijfers'!CF43</f>
        <v>0</v>
      </c>
      <c r="CG56" s="11">
        <f>'DBP STOP cijfers'!CG43</f>
        <v>0</v>
      </c>
      <c r="CH56" s="11">
        <f>'DBP STOP cijfers'!CH43</f>
        <v>0</v>
      </c>
      <c r="CI56" s="11">
        <f>'DBP STOP cijfers'!CI43</f>
        <v>0</v>
      </c>
      <c r="CJ56" s="11">
        <f>'DBP STOP cijfers'!CJ43</f>
        <v>0</v>
      </c>
      <c r="CK56" s="11">
        <f>'DBP STOP cijfers'!CK43</f>
        <v>0</v>
      </c>
      <c r="CL56" s="49">
        <f>'DBP STOP cijfers'!CL43</f>
        <v>0</v>
      </c>
      <c r="CM56" s="15">
        <f>'DBP STOP cijfers'!CM43</f>
        <v>0</v>
      </c>
      <c r="CN56" s="11">
        <f>'DBP STOP cijfers'!CN43</f>
        <v>0</v>
      </c>
      <c r="CO56" s="11">
        <f>'DBP STOP cijfers'!CO43</f>
        <v>0</v>
      </c>
      <c r="CP56" s="11">
        <f>'DBP STOP cijfers'!CP43</f>
        <v>0</v>
      </c>
      <c r="CQ56" s="11">
        <f>'DBP STOP cijfers'!CQ43</f>
        <v>0</v>
      </c>
      <c r="CR56" s="11">
        <f>'DBP STOP cijfers'!CR43</f>
        <v>0</v>
      </c>
      <c r="CS56" s="11">
        <f>'DBP STOP cijfers'!CS43</f>
        <v>0</v>
      </c>
      <c r="CT56" s="11">
        <f>'DBP STOP cijfers'!CT43</f>
        <v>0</v>
      </c>
      <c r="CU56" s="11">
        <f>'DBP STOP cijfers'!CU43</f>
        <v>0</v>
      </c>
      <c r="CV56" s="11">
        <f>'DBP STOP cijfers'!CV43</f>
        <v>0</v>
      </c>
      <c r="CW56" s="11">
        <f>'DBP STOP cijfers'!CW43</f>
        <v>0</v>
      </c>
      <c r="CX56" s="11">
        <f>'DBP STOP cijfers'!CX43</f>
        <v>0</v>
      </c>
      <c r="CY56" s="26">
        <f>'DBP STOP cijfers'!CY43</f>
        <v>0</v>
      </c>
      <c r="CZ56" s="15">
        <f>'DBP STOP cijfers'!CZ43</f>
        <v>0</v>
      </c>
      <c r="DA56" s="11">
        <f>'DBP STOP cijfers'!DA43</f>
        <v>0</v>
      </c>
      <c r="DB56" s="11">
        <f>'DBP STOP cijfers'!DB43</f>
        <v>0</v>
      </c>
      <c r="DC56" s="11">
        <f>'DBP STOP cijfers'!DC43</f>
        <v>0</v>
      </c>
      <c r="DD56" s="11">
        <f>'DBP STOP cijfers'!DD43</f>
        <v>0</v>
      </c>
      <c r="DE56" s="11">
        <f>'DBP STOP cijfers'!DE43</f>
        <v>0</v>
      </c>
      <c r="DF56" s="11">
        <f>'DBP STOP cijfers'!DF43</f>
        <v>0</v>
      </c>
      <c r="DG56" s="11">
        <f>'DBP STOP cijfers'!DG43</f>
        <v>0</v>
      </c>
      <c r="DH56" s="11">
        <f>'DBP STOP cijfers'!DH43</f>
        <v>0</v>
      </c>
      <c r="DI56" s="11">
        <f>'DBP STOP cijfers'!DI43</f>
        <v>0</v>
      </c>
      <c r="DJ56" s="11">
        <f>'DBP STOP cijfers'!DJ43</f>
        <v>0</v>
      </c>
      <c r="DK56" s="11">
        <f>'DBP STOP cijfers'!DK43</f>
        <v>0</v>
      </c>
      <c r="DL56" s="26">
        <f>'DBP STOP cijfers'!DL43</f>
        <v>0</v>
      </c>
    </row>
    <row r="57" spans="1:116" hidden="1">
      <c r="A57" s="47">
        <f>'DBP STOP cijfers'!A44</f>
        <v>0</v>
      </c>
      <c r="B57" s="49" t="str">
        <f>'DBP STOP cijfers'!B44</f>
        <v>JENT</v>
      </c>
      <c r="C57" s="4" t="str">
        <f>'DBP STOP cijfers'!C44</f>
        <v>Dierlijke Bijproducten</v>
      </c>
      <c r="D57" s="4" t="str">
        <f>'DBP STOP cijfers'!D44</f>
        <v>DBP Klachten/meldingen DG AGRO</v>
      </c>
      <c r="E57" s="4" t="str">
        <f>'DBP STOP cijfers'!E44</f>
        <v>Workflow L&amp;N</v>
      </c>
      <c r="F57" s="5" t="str">
        <f>'DBP STOP cijfers'!F44</f>
        <v>EZ AGRO</v>
      </c>
      <c r="G57" s="4" t="str">
        <f>'DBP STOP cijfers'!G44</f>
        <v>ja</v>
      </c>
      <c r="H57" s="15">
        <f>'DBP STOP cijfers'!H44</f>
        <v>1770</v>
      </c>
      <c r="I57" s="11">
        <f>'DBP STOP cijfers'!I44</f>
        <v>0</v>
      </c>
      <c r="J57" s="11">
        <f>'DBP STOP cijfers'!J44</f>
        <v>0</v>
      </c>
      <c r="K57" s="11">
        <f>'DBP STOP cijfers'!K44</f>
        <v>0</v>
      </c>
      <c r="L57" s="11">
        <f>'DBP STOP cijfers'!L44</f>
        <v>0</v>
      </c>
      <c r="M57" s="11">
        <f>'DBP STOP cijfers'!M44</f>
        <v>0</v>
      </c>
      <c r="N57" s="11">
        <f>'DBP STOP cijfers'!N44</f>
        <v>0</v>
      </c>
      <c r="O57" s="11">
        <f>'DBP STOP cijfers'!O44</f>
        <v>0</v>
      </c>
      <c r="P57" s="11">
        <f>'DBP STOP cijfers'!P44</f>
        <v>0</v>
      </c>
      <c r="Q57" s="26">
        <f>'DBP STOP cijfers'!Q44</f>
        <v>1770</v>
      </c>
      <c r="R57" s="15">
        <f>'DBP STOP cijfers'!R44</f>
        <v>0</v>
      </c>
      <c r="S57" s="11">
        <f>'DBP STOP cijfers'!S44</f>
        <v>1730</v>
      </c>
      <c r="T57" s="11">
        <f>'DBP STOP cijfers'!T44</f>
        <v>40</v>
      </c>
      <c r="U57" s="11">
        <f>'DBP STOP cijfers'!U44</f>
        <v>0</v>
      </c>
      <c r="V57" s="11">
        <f>'DBP STOP cijfers'!V44</f>
        <v>0</v>
      </c>
      <c r="W57" s="11">
        <f>'DBP STOP cijfers'!W44</f>
        <v>0</v>
      </c>
      <c r="X57" s="11">
        <f>'DBP STOP cijfers'!X44</f>
        <v>0</v>
      </c>
      <c r="Y57" s="11">
        <f>'DBP STOP cijfers'!Y44</f>
        <v>0</v>
      </c>
      <c r="Z57" s="49">
        <f>'DBP STOP cijfers'!Z44</f>
        <v>1770</v>
      </c>
      <c r="AA57" s="11">
        <f>'DBP STOP cijfers'!AA44</f>
        <v>40</v>
      </c>
      <c r="AB57" s="11">
        <f>'DBP STOP cijfers'!AB44</f>
        <v>0</v>
      </c>
      <c r="AC57" s="11">
        <f>'DBP STOP cijfers'!AC44</f>
        <v>0</v>
      </c>
      <c r="AD57" s="11">
        <f>'DBP STOP cijfers'!AD44</f>
        <v>0</v>
      </c>
      <c r="AE57" s="11">
        <f>'DBP STOP cijfers'!AE44</f>
        <v>0</v>
      </c>
      <c r="AF57" s="11">
        <f>'DBP STOP cijfers'!AF44</f>
        <v>0</v>
      </c>
      <c r="AG57" s="49">
        <f>'DBP STOP cijfers'!AG44</f>
        <v>0</v>
      </c>
      <c r="AH57" s="11">
        <f>'DBP STOP cijfers'!AH44</f>
        <v>0</v>
      </c>
      <c r="AI57" s="11">
        <f>'DBP STOP cijfers'!AI44</f>
        <v>0</v>
      </c>
      <c r="AJ57" s="11">
        <f>'DBP STOP cijfers'!AJ44</f>
        <v>40</v>
      </c>
      <c r="AK57" s="11">
        <f>'DBP STOP cijfers'!AK44</f>
        <v>0</v>
      </c>
      <c r="AL57" s="49">
        <f>'DBP STOP cijfers'!AL44</f>
        <v>0</v>
      </c>
      <c r="AM57" s="11">
        <f>'DBP STOP cijfers'!AM44</f>
        <v>0</v>
      </c>
      <c r="AN57" s="11">
        <f>'DBP STOP cijfers'!AN44</f>
        <v>0</v>
      </c>
      <c r="AO57" s="11">
        <f>'DBP STOP cijfers'!AO44</f>
        <v>0</v>
      </c>
      <c r="AP57" s="11">
        <f>'DBP STOP cijfers'!AP44</f>
        <v>0</v>
      </c>
      <c r="AQ57" s="11">
        <f>'DBP STOP cijfers'!AQ44</f>
        <v>0</v>
      </c>
      <c r="AR57" s="49">
        <f>'DBP STOP cijfers'!AR44</f>
        <v>0</v>
      </c>
      <c r="AS57" s="11">
        <f>'DBP STOP cijfers'!AS44</f>
        <v>0</v>
      </c>
      <c r="AT57" s="11">
        <f>'DBP STOP cijfers'!AT44</f>
        <v>0</v>
      </c>
      <c r="AU57" s="11">
        <f>'DBP STOP cijfers'!AU44</f>
        <v>0</v>
      </c>
      <c r="AV57" s="11">
        <f>'DBP STOP cijfers'!AV44</f>
        <v>0</v>
      </c>
      <c r="AW57" s="11">
        <f>'DBP STOP cijfers'!AW44</f>
        <v>0</v>
      </c>
      <c r="AX57" s="11">
        <f>'DBP STOP cijfers'!AX44</f>
        <v>0</v>
      </c>
      <c r="AY57" s="11">
        <f>'DBP STOP cijfers'!AY44</f>
        <v>0</v>
      </c>
      <c r="AZ57" s="11">
        <f>'DBP STOP cijfers'!AZ44</f>
        <v>0</v>
      </c>
      <c r="BA57" s="11">
        <f>'DBP STOP cijfers'!BA44</f>
        <v>0</v>
      </c>
      <c r="BB57" s="11">
        <f>'DBP STOP cijfers'!BB44</f>
        <v>0</v>
      </c>
      <c r="BC57" s="49">
        <f>'DBP STOP cijfers'!BC44</f>
        <v>0</v>
      </c>
      <c r="BD57" s="11">
        <f>'DBP STOP cijfers'!BD44</f>
        <v>0</v>
      </c>
      <c r="BE57" s="11">
        <f>'DBP STOP cijfers'!BE44</f>
        <v>0</v>
      </c>
      <c r="BF57" s="11">
        <f>'DBP STOP cijfers'!BF44</f>
        <v>0</v>
      </c>
      <c r="BG57" s="11">
        <f>'DBP STOP cijfers'!BG44</f>
        <v>0</v>
      </c>
      <c r="BH57" s="11">
        <f>'DBP STOP cijfers'!BH44</f>
        <v>0</v>
      </c>
      <c r="BI57" s="11">
        <f>'DBP STOP cijfers'!BI44</f>
        <v>0</v>
      </c>
      <c r="BJ57" s="11">
        <f>'DBP STOP cijfers'!BJ44</f>
        <v>0</v>
      </c>
      <c r="BK57" s="49">
        <f>'DBP STOP cijfers'!BK44</f>
        <v>0</v>
      </c>
      <c r="BL57" s="11">
        <f>'DBP STOP cijfers'!BL44</f>
        <v>0</v>
      </c>
      <c r="BM57" s="11">
        <f>'DBP STOP cijfers'!BM44</f>
        <v>0</v>
      </c>
      <c r="BN57" s="11">
        <f>'DBP STOP cijfers'!BN44</f>
        <v>0</v>
      </c>
      <c r="BO57" s="11">
        <f>'DBP STOP cijfers'!BO44</f>
        <v>0</v>
      </c>
      <c r="BP57" s="11">
        <f>'DBP STOP cijfers'!BP44</f>
        <v>0</v>
      </c>
      <c r="BQ57" s="49">
        <f>'DBP STOP cijfers'!BQ44</f>
        <v>0</v>
      </c>
      <c r="BR57" s="11">
        <f>'DBP STOP cijfers'!BR44</f>
        <v>0</v>
      </c>
      <c r="BS57" s="11">
        <f>'DBP STOP cijfers'!BS44</f>
        <v>0</v>
      </c>
      <c r="BT57" s="11">
        <f>'DBP STOP cijfers'!BT44</f>
        <v>0</v>
      </c>
      <c r="BU57" s="11">
        <f>'DBP STOP cijfers'!BU44</f>
        <v>0</v>
      </c>
      <c r="BV57" s="11">
        <f>'DBP STOP cijfers'!BV44</f>
        <v>0</v>
      </c>
      <c r="BW57" s="11">
        <f>'DBP STOP cijfers'!BW44</f>
        <v>0</v>
      </c>
      <c r="BX57" s="47">
        <f>'DBP STOP cijfers'!BX44</f>
        <v>0</v>
      </c>
      <c r="BY57" s="49">
        <f>'DBP STOP cijfers'!BY44</f>
        <v>40</v>
      </c>
      <c r="BZ57" s="11">
        <f>'DBP STOP cijfers'!BZ44</f>
        <v>0</v>
      </c>
      <c r="CA57" s="11">
        <f>'DBP STOP cijfers'!CA44</f>
        <v>0</v>
      </c>
      <c r="CB57" s="11">
        <f>'DBP STOP cijfers'!CB44</f>
        <v>0</v>
      </c>
      <c r="CC57" s="11">
        <f>'DBP STOP cijfers'!CC44</f>
        <v>0</v>
      </c>
      <c r="CD57" s="11">
        <f>'DBP STOP cijfers'!CD44</f>
        <v>0</v>
      </c>
      <c r="CE57" s="11">
        <f>'DBP STOP cijfers'!CE44</f>
        <v>0</v>
      </c>
      <c r="CF57" s="11">
        <f>'DBP STOP cijfers'!CF44</f>
        <v>0</v>
      </c>
      <c r="CG57" s="11">
        <f>'DBP STOP cijfers'!CG44</f>
        <v>0</v>
      </c>
      <c r="CH57" s="11">
        <f>'DBP STOP cijfers'!CH44</f>
        <v>0</v>
      </c>
      <c r="CI57" s="11">
        <f>'DBP STOP cijfers'!CI44</f>
        <v>0</v>
      </c>
      <c r="CJ57" s="11">
        <f>'DBP STOP cijfers'!CJ44</f>
        <v>0</v>
      </c>
      <c r="CK57" s="11">
        <f>'DBP STOP cijfers'!CK44</f>
        <v>0</v>
      </c>
      <c r="CL57" s="49">
        <f>'DBP STOP cijfers'!CL44</f>
        <v>0</v>
      </c>
      <c r="CM57" s="15">
        <f>'DBP STOP cijfers'!CM44</f>
        <v>0</v>
      </c>
      <c r="CN57" s="11">
        <f>'DBP STOP cijfers'!CN44</f>
        <v>0</v>
      </c>
      <c r="CO57" s="11">
        <f>'DBP STOP cijfers'!CO44</f>
        <v>0</v>
      </c>
      <c r="CP57" s="11">
        <f>'DBP STOP cijfers'!CP44</f>
        <v>0</v>
      </c>
      <c r="CQ57" s="11">
        <f>'DBP STOP cijfers'!CQ44</f>
        <v>0</v>
      </c>
      <c r="CR57" s="11">
        <f>'DBP STOP cijfers'!CR44</f>
        <v>0</v>
      </c>
      <c r="CS57" s="11">
        <f>'DBP STOP cijfers'!CS44</f>
        <v>0</v>
      </c>
      <c r="CT57" s="11">
        <f>'DBP STOP cijfers'!CT44</f>
        <v>0</v>
      </c>
      <c r="CU57" s="11">
        <f>'DBP STOP cijfers'!CU44</f>
        <v>0</v>
      </c>
      <c r="CV57" s="11">
        <f>'DBP STOP cijfers'!CV44</f>
        <v>0</v>
      </c>
      <c r="CW57" s="11">
        <f>'DBP STOP cijfers'!CW44</f>
        <v>0</v>
      </c>
      <c r="CX57" s="11">
        <f>'DBP STOP cijfers'!CX44</f>
        <v>0</v>
      </c>
      <c r="CY57" s="26">
        <f>'DBP STOP cijfers'!CY44</f>
        <v>0</v>
      </c>
      <c r="CZ57" s="15">
        <f>'DBP STOP cijfers'!CZ44</f>
        <v>0</v>
      </c>
      <c r="DA57" s="11">
        <f>'DBP STOP cijfers'!DA44</f>
        <v>0</v>
      </c>
      <c r="DB57" s="11">
        <f>'DBP STOP cijfers'!DB44</f>
        <v>0</v>
      </c>
      <c r="DC57" s="11">
        <f>'DBP STOP cijfers'!DC44</f>
        <v>0</v>
      </c>
      <c r="DD57" s="11">
        <f>'DBP STOP cijfers'!DD44</f>
        <v>0</v>
      </c>
      <c r="DE57" s="11">
        <f>'DBP STOP cijfers'!DE44</f>
        <v>0</v>
      </c>
      <c r="DF57" s="11">
        <f>'DBP STOP cijfers'!DF44</f>
        <v>0</v>
      </c>
      <c r="DG57" s="11">
        <f>'DBP STOP cijfers'!DG44</f>
        <v>0</v>
      </c>
      <c r="DH57" s="11">
        <f>'DBP STOP cijfers'!DH44</f>
        <v>0</v>
      </c>
      <c r="DI57" s="11">
        <f>'DBP STOP cijfers'!DI44</f>
        <v>0</v>
      </c>
      <c r="DJ57" s="11">
        <f>'DBP STOP cijfers'!DJ44</f>
        <v>0</v>
      </c>
      <c r="DK57" s="11">
        <f>'DBP STOP cijfers'!DK44</f>
        <v>0</v>
      </c>
      <c r="DL57" s="26">
        <f>'DBP STOP cijfers'!DL44</f>
        <v>0</v>
      </c>
    </row>
    <row r="58" spans="1:116" ht="15" hidden="1" customHeight="1">
      <c r="A58" s="52" t="str">
        <f>'DP STOP cijfers'!A3</f>
        <v>1.1</v>
      </c>
      <c r="B58" s="48" t="str">
        <f>'DP STOP cijfers'!B3</f>
        <v>RDNK0000</v>
      </c>
      <c r="C58" s="54" t="str">
        <f>'DP STOP cijfers'!C3</f>
        <v>Dierproeven</v>
      </c>
      <c r="D58" s="54" t="str">
        <f>'DP STOP cijfers'!D3</f>
        <v>DP Dierproeven DG-AGRO</v>
      </c>
      <c r="E58" s="54" t="str">
        <f>'DP STOP cijfers'!E3</f>
        <v>Registratie dierproeven/ opstellen Zodoende</v>
      </c>
      <c r="F58" s="60" t="str">
        <f>'DP STOP cijfers'!F3</f>
        <v>DG AGRO</v>
      </c>
      <c r="G58" s="60" t="str">
        <f>'DP STOP cijfers'!G3</f>
        <v>ja/ja</v>
      </c>
      <c r="H58" s="14">
        <f>'DP STOP cijfers'!H3</f>
        <v>0</v>
      </c>
      <c r="I58" s="14">
        <f>'DP STOP cijfers'!I3</f>
        <v>0</v>
      </c>
      <c r="J58" s="14">
        <f>'DP STOP cijfers'!J3</f>
        <v>0</v>
      </c>
      <c r="K58" s="14">
        <f>'DP STOP cijfers'!K3</f>
        <v>0</v>
      </c>
      <c r="L58" s="14">
        <f>'DP STOP cijfers'!L3</f>
        <v>675</v>
      </c>
      <c r="M58" s="14">
        <f>'DP STOP cijfers'!M3</f>
        <v>0</v>
      </c>
      <c r="N58" s="14">
        <f>'DP STOP cijfers'!N3</f>
        <v>0</v>
      </c>
      <c r="O58" s="14">
        <f>'DP STOP cijfers'!O3</f>
        <v>0</v>
      </c>
      <c r="P58" s="14">
        <f>'DP STOP cijfers'!P3</f>
        <v>0</v>
      </c>
      <c r="Q58" s="51">
        <f>'DP STOP cijfers'!Q3</f>
        <v>675</v>
      </c>
      <c r="R58" s="21">
        <f>'DP STOP cijfers'!R3</f>
        <v>0</v>
      </c>
      <c r="S58" s="14">
        <f>'DP STOP cijfers'!S3</f>
        <v>0</v>
      </c>
      <c r="T58" s="14">
        <f>'DP STOP cijfers'!T3</f>
        <v>675</v>
      </c>
      <c r="U58" s="14">
        <f>'DP STOP cijfers'!U3</f>
        <v>0</v>
      </c>
      <c r="V58" s="14">
        <f>'DP STOP cijfers'!V3</f>
        <v>0</v>
      </c>
      <c r="W58" s="14">
        <f>'DP STOP cijfers'!W3</f>
        <v>0</v>
      </c>
      <c r="X58" s="14">
        <f>'DP STOP cijfers'!X3</f>
        <v>0</v>
      </c>
      <c r="Y58" s="14">
        <f>'DP STOP cijfers'!Y3</f>
        <v>0</v>
      </c>
      <c r="Z58" s="49">
        <f>'DP STOP cijfers'!Z3</f>
        <v>675</v>
      </c>
      <c r="AA58" s="14">
        <f>'DP STOP cijfers'!AA3</f>
        <v>675</v>
      </c>
      <c r="AB58" s="14">
        <f>'DP STOP cijfers'!AB3</f>
        <v>0</v>
      </c>
      <c r="AC58" s="14">
        <f>'DP STOP cijfers'!AC3</f>
        <v>0</v>
      </c>
      <c r="AD58" s="14">
        <f>'DP STOP cijfers'!AD3</f>
        <v>0</v>
      </c>
      <c r="AE58" s="14">
        <f>'DP STOP cijfers'!AE3</f>
        <v>0</v>
      </c>
      <c r="AF58" s="14">
        <f>'DP STOP cijfers'!AF3</f>
        <v>0</v>
      </c>
      <c r="AG58" s="49">
        <f>'DP STOP cijfers'!AG3</f>
        <v>0</v>
      </c>
      <c r="AH58" s="14">
        <f>'DP STOP cijfers'!AH3</f>
        <v>0</v>
      </c>
      <c r="AI58" s="14">
        <f>'DP STOP cijfers'!AI3</f>
        <v>675</v>
      </c>
      <c r="AJ58" s="14">
        <f>'DP STOP cijfers'!AJ3</f>
        <v>0</v>
      </c>
      <c r="AK58" s="14">
        <f>'DP STOP cijfers'!AK3</f>
        <v>0</v>
      </c>
      <c r="AL58" s="49">
        <f>'DP STOP cijfers'!AL3</f>
        <v>0</v>
      </c>
      <c r="AM58" s="14">
        <f>'DP STOP cijfers'!AM3</f>
        <v>0</v>
      </c>
      <c r="AN58" s="14">
        <f>'DP STOP cijfers'!AN3</f>
        <v>0</v>
      </c>
      <c r="AO58" s="14">
        <f>'DP STOP cijfers'!AO3</f>
        <v>0</v>
      </c>
      <c r="AP58" s="14">
        <f>'DP STOP cijfers'!AP3</f>
        <v>0</v>
      </c>
      <c r="AQ58" s="14">
        <f>'DP STOP cijfers'!AQ3</f>
        <v>0</v>
      </c>
      <c r="AR58" s="49">
        <f>'DP STOP cijfers'!AR3</f>
        <v>0</v>
      </c>
      <c r="AS58" s="14">
        <f>'DP STOP cijfers'!AS3</f>
        <v>0</v>
      </c>
      <c r="AT58" s="14">
        <f>'DP STOP cijfers'!AT3</f>
        <v>0</v>
      </c>
      <c r="AU58" s="14">
        <f>'DP STOP cijfers'!AU3</f>
        <v>0</v>
      </c>
      <c r="AV58" s="14">
        <f>'DP STOP cijfers'!AV3</f>
        <v>0</v>
      </c>
      <c r="AW58" s="14">
        <f>'DP STOP cijfers'!AW3</f>
        <v>0</v>
      </c>
      <c r="AX58" s="14">
        <f>'DP STOP cijfers'!AX3</f>
        <v>0</v>
      </c>
      <c r="AY58" s="14">
        <f>'DP STOP cijfers'!AY3</f>
        <v>0</v>
      </c>
      <c r="AZ58" s="14">
        <f>'DP STOP cijfers'!AZ3</f>
        <v>0</v>
      </c>
      <c r="BA58" s="14">
        <f>'DP STOP cijfers'!BA3</f>
        <v>0</v>
      </c>
      <c r="BB58" s="14">
        <f>'DP STOP cijfers'!BB3</f>
        <v>0</v>
      </c>
      <c r="BC58" s="49">
        <f>'DP STOP cijfers'!BC3</f>
        <v>0</v>
      </c>
      <c r="BD58" s="14">
        <f>'DP STOP cijfers'!BD3</f>
        <v>0</v>
      </c>
      <c r="BE58" s="14">
        <f>'DP STOP cijfers'!BE3</f>
        <v>0</v>
      </c>
      <c r="BF58" s="14">
        <f>'DP STOP cijfers'!BF3</f>
        <v>0</v>
      </c>
      <c r="BG58" s="14">
        <f>'DP STOP cijfers'!BG3</f>
        <v>0</v>
      </c>
      <c r="BH58" s="14">
        <f>'DP STOP cijfers'!BH3</f>
        <v>0</v>
      </c>
      <c r="BI58" s="14">
        <f>'DP STOP cijfers'!BI3</f>
        <v>0</v>
      </c>
      <c r="BJ58" s="14">
        <f>'DP STOP cijfers'!BJ3</f>
        <v>0</v>
      </c>
      <c r="BK58" s="49">
        <f>'DP STOP cijfers'!BK3</f>
        <v>0</v>
      </c>
      <c r="BL58" s="14">
        <f>'DP STOP cijfers'!BL3</f>
        <v>0</v>
      </c>
      <c r="BM58" s="14">
        <f>'DP STOP cijfers'!BM3</f>
        <v>0</v>
      </c>
      <c r="BN58" s="14">
        <f>'DP STOP cijfers'!BN3</f>
        <v>0</v>
      </c>
      <c r="BO58" s="14">
        <f>'DP STOP cijfers'!BO3</f>
        <v>0</v>
      </c>
      <c r="BP58" s="14">
        <f>'DP STOP cijfers'!BP3</f>
        <v>0</v>
      </c>
      <c r="BQ58" s="49">
        <f>'DP STOP cijfers'!BQ3</f>
        <v>0</v>
      </c>
      <c r="BR58" s="14">
        <f>'DP STOP cijfers'!BR3</f>
        <v>0</v>
      </c>
      <c r="BS58" s="14">
        <f>'DP STOP cijfers'!BS3</f>
        <v>0</v>
      </c>
      <c r="BT58" s="14">
        <f>'DP STOP cijfers'!BT3</f>
        <v>0</v>
      </c>
      <c r="BU58" s="14">
        <f>'DP STOP cijfers'!BU3</f>
        <v>0</v>
      </c>
      <c r="BV58" s="14">
        <f>'DP STOP cijfers'!BV3</f>
        <v>0</v>
      </c>
      <c r="BW58" s="14">
        <f>'DP STOP cijfers'!BW3</f>
        <v>0</v>
      </c>
      <c r="BX58" s="47">
        <f>'DP STOP cijfers'!BX3</f>
        <v>0</v>
      </c>
      <c r="BY58" s="49">
        <f>'DP STOP cijfers'!BY3</f>
        <v>675</v>
      </c>
      <c r="BZ58" s="14">
        <f>'DP STOP cijfers'!BZ3</f>
        <v>67.5</v>
      </c>
      <c r="CA58" s="14">
        <f>'DP STOP cijfers'!CA3</f>
        <v>67.5</v>
      </c>
      <c r="CB58" s="14">
        <f>'DP STOP cijfers'!CB3</f>
        <v>67.5</v>
      </c>
      <c r="CC58" s="14">
        <f>'DP STOP cijfers'!CC3</f>
        <v>67.5</v>
      </c>
      <c r="CD58" s="14">
        <f>'DP STOP cijfers'!CD3</f>
        <v>67.5</v>
      </c>
      <c r="CE58" s="14">
        <f>'DP STOP cijfers'!CE3</f>
        <v>67.5</v>
      </c>
      <c r="CF58" s="14">
        <f>'DP STOP cijfers'!CF3</f>
        <v>0</v>
      </c>
      <c r="CG58" s="14">
        <f>'DP STOP cijfers'!CG3</f>
        <v>67.5</v>
      </c>
      <c r="CH58" s="14">
        <f>'DP STOP cijfers'!CH3</f>
        <v>67.5</v>
      </c>
      <c r="CI58" s="14">
        <f>'DP STOP cijfers'!CI3</f>
        <v>67.5</v>
      </c>
      <c r="CJ58" s="14">
        <f>'DP STOP cijfers'!CJ3</f>
        <v>67.5</v>
      </c>
      <c r="CK58" s="14">
        <f>'DP STOP cijfers'!CK3</f>
        <v>0</v>
      </c>
      <c r="CL58" s="49">
        <f>'DP STOP cijfers'!CL3</f>
        <v>675</v>
      </c>
      <c r="CM58" s="14">
        <f>'DP STOP cijfers'!CM3</f>
        <v>0</v>
      </c>
      <c r="CN58" s="14">
        <f>'DP STOP cijfers'!CN3</f>
        <v>0</v>
      </c>
      <c r="CO58" s="14">
        <f>'DP STOP cijfers'!CO3</f>
        <v>0</v>
      </c>
      <c r="CP58" s="14">
        <f>'DP STOP cijfers'!CP3</f>
        <v>0</v>
      </c>
      <c r="CQ58" s="14">
        <f>'DP STOP cijfers'!CQ3</f>
        <v>0</v>
      </c>
      <c r="CR58" s="14">
        <f>'DP STOP cijfers'!CR3</f>
        <v>0</v>
      </c>
      <c r="CS58" s="14">
        <f>'DP STOP cijfers'!CS3</f>
        <v>0</v>
      </c>
      <c r="CT58" s="14">
        <f>'DP STOP cijfers'!CT3</f>
        <v>0</v>
      </c>
      <c r="CU58" s="14">
        <f>'DP STOP cijfers'!CU3</f>
        <v>0</v>
      </c>
      <c r="CV58" s="14">
        <f>'DP STOP cijfers'!CV3</f>
        <v>0</v>
      </c>
      <c r="CW58" s="14">
        <f>'DP STOP cijfers'!CW3</f>
        <v>0</v>
      </c>
      <c r="CX58" s="14">
        <f>'DP STOP cijfers'!CX3</f>
        <v>0</v>
      </c>
      <c r="CY58" s="51">
        <f>'DP STOP cijfers'!CY3</f>
        <v>0</v>
      </c>
      <c r="CZ58" s="21">
        <f>'DP STOP cijfers'!CZ3</f>
        <v>0</v>
      </c>
      <c r="DA58" s="14">
        <f>'DP STOP cijfers'!DA3</f>
        <v>0</v>
      </c>
      <c r="DB58" s="14">
        <f>'DP STOP cijfers'!DB3</f>
        <v>0</v>
      </c>
      <c r="DC58" s="14">
        <f>'DP STOP cijfers'!DC3</f>
        <v>0</v>
      </c>
      <c r="DD58" s="14">
        <f>'DP STOP cijfers'!DD3</f>
        <v>0</v>
      </c>
      <c r="DE58" s="14">
        <f>'DP STOP cijfers'!DE3</f>
        <v>0</v>
      </c>
      <c r="DF58" s="14">
        <f>'DP STOP cijfers'!DF3</f>
        <v>0</v>
      </c>
      <c r="DG58" s="14">
        <f>'DP STOP cijfers'!DG3</f>
        <v>0</v>
      </c>
      <c r="DH58" s="14">
        <f>'DP STOP cijfers'!DH3</f>
        <v>0</v>
      </c>
      <c r="DI58" s="14">
        <f>'DP STOP cijfers'!DI3</f>
        <v>0</v>
      </c>
      <c r="DJ58" s="14">
        <f>'DP STOP cijfers'!DJ3</f>
        <v>0</v>
      </c>
      <c r="DK58" s="14">
        <f>'DP STOP cijfers'!DK3</f>
        <v>0</v>
      </c>
      <c r="DL58" s="51">
        <f>'DP STOP cijfers'!DL3</f>
        <v>0</v>
      </c>
    </row>
    <row r="59" spans="1:116" ht="15" hidden="1" customHeight="1">
      <c r="A59" s="47" t="str">
        <f>'DP STOP cijfers'!A4</f>
        <v>1.2</v>
      </c>
      <c r="B59" s="49" t="str">
        <f>'DP STOP cijfers'!B4</f>
        <v>RDNK</v>
      </c>
      <c r="C59" s="4" t="str">
        <f>'DP STOP cijfers'!C4</f>
        <v>Dierproeven</v>
      </c>
      <c r="D59" s="4" t="str">
        <f>'DP STOP cijfers'!D4</f>
        <v>DP Dierproeven DG-AGRO</v>
      </c>
      <c r="E59" s="4" t="str">
        <f>'DP STOP cijfers'!E4</f>
        <v>Aanpassing registratiesysteem</v>
      </c>
      <c r="F59" s="5" t="str">
        <f>'DP STOP cijfers'!F4</f>
        <v>DG AGRO</v>
      </c>
      <c r="G59" s="5" t="str">
        <f>'DP STOP cijfers'!G4</f>
        <v>ja</v>
      </c>
      <c r="H59" s="11">
        <f>'DP STOP cijfers'!H4</f>
        <v>0</v>
      </c>
      <c r="I59" s="11">
        <f>'DP STOP cijfers'!I4</f>
        <v>0</v>
      </c>
      <c r="J59" s="11">
        <f>'DP STOP cijfers'!J4</f>
        <v>0</v>
      </c>
      <c r="K59" s="11">
        <f>'DP STOP cijfers'!K4</f>
        <v>0</v>
      </c>
      <c r="L59" s="11">
        <f>'DP STOP cijfers'!L4</f>
        <v>300</v>
      </c>
      <c r="M59" s="11">
        <f>'DP STOP cijfers'!M4</f>
        <v>0</v>
      </c>
      <c r="N59" s="11">
        <f>'DP STOP cijfers'!N4</f>
        <v>0</v>
      </c>
      <c r="O59" s="11">
        <f>'DP STOP cijfers'!O4</f>
        <v>0</v>
      </c>
      <c r="P59" s="11">
        <f>'DP STOP cijfers'!P4</f>
        <v>0</v>
      </c>
      <c r="Q59" s="26">
        <f>'DP STOP cijfers'!Q4</f>
        <v>300</v>
      </c>
      <c r="R59" s="15">
        <f>'DP STOP cijfers'!R4</f>
        <v>0</v>
      </c>
      <c r="S59" s="11">
        <f>'DP STOP cijfers'!S4</f>
        <v>0</v>
      </c>
      <c r="T59" s="11">
        <f>'DP STOP cijfers'!T4</f>
        <v>300</v>
      </c>
      <c r="U59" s="11">
        <f>'DP STOP cijfers'!U4</f>
        <v>0</v>
      </c>
      <c r="V59" s="11">
        <f>'DP STOP cijfers'!V4</f>
        <v>0</v>
      </c>
      <c r="W59" s="11">
        <f>'DP STOP cijfers'!W4</f>
        <v>0</v>
      </c>
      <c r="X59" s="11">
        <f>'DP STOP cijfers'!X4</f>
        <v>0</v>
      </c>
      <c r="Y59" s="11">
        <f>'DP STOP cijfers'!Y4</f>
        <v>0</v>
      </c>
      <c r="Z59" s="49">
        <f>'DP STOP cijfers'!Z4</f>
        <v>300</v>
      </c>
      <c r="AA59" s="11">
        <f>'DP STOP cijfers'!AA4</f>
        <v>300</v>
      </c>
      <c r="AB59" s="11">
        <f>'DP STOP cijfers'!AB4</f>
        <v>0</v>
      </c>
      <c r="AC59" s="11">
        <f>'DP STOP cijfers'!AC4</f>
        <v>0</v>
      </c>
      <c r="AD59" s="11">
        <f>'DP STOP cijfers'!AD4</f>
        <v>0</v>
      </c>
      <c r="AE59" s="11">
        <f>'DP STOP cijfers'!AE4</f>
        <v>0</v>
      </c>
      <c r="AF59" s="11">
        <f>'DP STOP cijfers'!AF4</f>
        <v>0</v>
      </c>
      <c r="AG59" s="49">
        <f>'DP STOP cijfers'!AG4</f>
        <v>0</v>
      </c>
      <c r="AH59" s="11">
        <f>'DP STOP cijfers'!AH4</f>
        <v>0</v>
      </c>
      <c r="AI59" s="11">
        <f>'DP STOP cijfers'!AI4</f>
        <v>300</v>
      </c>
      <c r="AJ59" s="11">
        <f>'DP STOP cijfers'!AJ4</f>
        <v>0</v>
      </c>
      <c r="AK59" s="11">
        <f>'DP STOP cijfers'!AK4</f>
        <v>0</v>
      </c>
      <c r="AL59" s="49">
        <f>'DP STOP cijfers'!AL4</f>
        <v>0</v>
      </c>
      <c r="AM59" s="11">
        <f>'DP STOP cijfers'!AM4</f>
        <v>0</v>
      </c>
      <c r="AN59" s="11">
        <f>'DP STOP cijfers'!AN4</f>
        <v>0</v>
      </c>
      <c r="AO59" s="11">
        <f>'DP STOP cijfers'!AO4</f>
        <v>0</v>
      </c>
      <c r="AP59" s="11">
        <f>'DP STOP cijfers'!AP4</f>
        <v>0</v>
      </c>
      <c r="AQ59" s="11">
        <f>'DP STOP cijfers'!AQ4</f>
        <v>0</v>
      </c>
      <c r="AR59" s="49">
        <f>'DP STOP cijfers'!AR4</f>
        <v>0</v>
      </c>
      <c r="AS59" s="11">
        <f>'DP STOP cijfers'!AS4</f>
        <v>0</v>
      </c>
      <c r="AT59" s="11">
        <f>'DP STOP cijfers'!AT4</f>
        <v>0</v>
      </c>
      <c r="AU59" s="11">
        <f>'DP STOP cijfers'!AU4</f>
        <v>0</v>
      </c>
      <c r="AV59" s="11">
        <f>'DP STOP cijfers'!AV4</f>
        <v>0</v>
      </c>
      <c r="AW59" s="11">
        <f>'DP STOP cijfers'!AW4</f>
        <v>0</v>
      </c>
      <c r="AX59" s="11">
        <f>'DP STOP cijfers'!AX4</f>
        <v>0</v>
      </c>
      <c r="AY59" s="11">
        <f>'DP STOP cijfers'!AY4</f>
        <v>0</v>
      </c>
      <c r="AZ59" s="11">
        <f>'DP STOP cijfers'!AZ4</f>
        <v>0</v>
      </c>
      <c r="BA59" s="11">
        <f>'DP STOP cijfers'!BA4</f>
        <v>0</v>
      </c>
      <c r="BB59" s="11">
        <f>'DP STOP cijfers'!BB4</f>
        <v>0</v>
      </c>
      <c r="BC59" s="49">
        <f>'DP STOP cijfers'!BC4</f>
        <v>0</v>
      </c>
      <c r="BD59" s="11">
        <f>'DP STOP cijfers'!BD4</f>
        <v>0</v>
      </c>
      <c r="BE59" s="11">
        <f>'DP STOP cijfers'!BE4</f>
        <v>0</v>
      </c>
      <c r="BF59" s="11">
        <f>'DP STOP cijfers'!BF4</f>
        <v>0</v>
      </c>
      <c r="BG59" s="11">
        <f>'DP STOP cijfers'!BG4</f>
        <v>0</v>
      </c>
      <c r="BH59" s="11">
        <f>'DP STOP cijfers'!BH4</f>
        <v>0</v>
      </c>
      <c r="BI59" s="11">
        <f>'DP STOP cijfers'!BI4</f>
        <v>0</v>
      </c>
      <c r="BJ59" s="11">
        <f>'DP STOP cijfers'!BJ4</f>
        <v>0</v>
      </c>
      <c r="BK59" s="49">
        <f>'DP STOP cijfers'!BK4</f>
        <v>0</v>
      </c>
      <c r="BL59" s="11">
        <f>'DP STOP cijfers'!BL4</f>
        <v>0</v>
      </c>
      <c r="BM59" s="11">
        <f>'DP STOP cijfers'!BM4</f>
        <v>0</v>
      </c>
      <c r="BN59" s="11">
        <f>'DP STOP cijfers'!BN4</f>
        <v>0</v>
      </c>
      <c r="BO59" s="11">
        <f>'DP STOP cijfers'!BO4</f>
        <v>0</v>
      </c>
      <c r="BP59" s="11">
        <f>'DP STOP cijfers'!BP4</f>
        <v>0</v>
      </c>
      <c r="BQ59" s="49">
        <f>'DP STOP cijfers'!BQ4</f>
        <v>0</v>
      </c>
      <c r="BR59" s="11">
        <f>'DP STOP cijfers'!BR4</f>
        <v>0</v>
      </c>
      <c r="BS59" s="11">
        <f>'DP STOP cijfers'!BS4</f>
        <v>0</v>
      </c>
      <c r="BT59" s="11">
        <f>'DP STOP cijfers'!BT4</f>
        <v>0</v>
      </c>
      <c r="BU59" s="11">
        <f>'DP STOP cijfers'!BU4</f>
        <v>0</v>
      </c>
      <c r="BV59" s="11">
        <f>'DP STOP cijfers'!BV4</f>
        <v>0</v>
      </c>
      <c r="BW59" s="11">
        <f>'DP STOP cijfers'!BW4</f>
        <v>0</v>
      </c>
      <c r="BX59" s="47">
        <f>'DP STOP cijfers'!BX4</f>
        <v>0</v>
      </c>
      <c r="BY59" s="49">
        <f>'DP STOP cijfers'!BY4</f>
        <v>300</v>
      </c>
      <c r="BZ59" s="11">
        <f>'DP STOP cijfers'!BZ4</f>
        <v>30</v>
      </c>
      <c r="CA59" s="11">
        <f>'DP STOP cijfers'!CA4</f>
        <v>30</v>
      </c>
      <c r="CB59" s="11">
        <f>'DP STOP cijfers'!CB4</f>
        <v>30</v>
      </c>
      <c r="CC59" s="11">
        <f>'DP STOP cijfers'!CC4</f>
        <v>30</v>
      </c>
      <c r="CD59" s="11">
        <f>'DP STOP cijfers'!CD4</f>
        <v>30</v>
      </c>
      <c r="CE59" s="11">
        <f>'DP STOP cijfers'!CE4</f>
        <v>30</v>
      </c>
      <c r="CF59" s="11">
        <f>'DP STOP cijfers'!CF4</f>
        <v>0</v>
      </c>
      <c r="CG59" s="11">
        <f>'DP STOP cijfers'!CG4</f>
        <v>30</v>
      </c>
      <c r="CH59" s="11">
        <f>'DP STOP cijfers'!CH4</f>
        <v>30</v>
      </c>
      <c r="CI59" s="11">
        <f>'DP STOP cijfers'!CI4</f>
        <v>30</v>
      </c>
      <c r="CJ59" s="11">
        <f>'DP STOP cijfers'!CJ4</f>
        <v>30</v>
      </c>
      <c r="CK59" s="11">
        <f>'DP STOP cijfers'!CK4</f>
        <v>0</v>
      </c>
      <c r="CL59" s="49">
        <f>'DP STOP cijfers'!CL4</f>
        <v>300</v>
      </c>
      <c r="CM59" s="11">
        <f>'DP STOP cijfers'!CM4</f>
        <v>0</v>
      </c>
      <c r="CN59" s="11">
        <f>'DP STOP cijfers'!CN4</f>
        <v>0</v>
      </c>
      <c r="CO59" s="11">
        <f>'DP STOP cijfers'!CO4</f>
        <v>0</v>
      </c>
      <c r="CP59" s="11">
        <f>'DP STOP cijfers'!CP4</f>
        <v>0</v>
      </c>
      <c r="CQ59" s="11">
        <f>'DP STOP cijfers'!CQ4</f>
        <v>0</v>
      </c>
      <c r="CR59" s="11">
        <f>'DP STOP cijfers'!CR4</f>
        <v>0</v>
      </c>
      <c r="CS59" s="11">
        <f>'DP STOP cijfers'!CS4</f>
        <v>0</v>
      </c>
      <c r="CT59" s="11">
        <f>'DP STOP cijfers'!CT4</f>
        <v>0</v>
      </c>
      <c r="CU59" s="11">
        <f>'DP STOP cijfers'!CU4</f>
        <v>0</v>
      </c>
      <c r="CV59" s="11">
        <f>'DP STOP cijfers'!CV4</f>
        <v>0</v>
      </c>
      <c r="CW59" s="11">
        <f>'DP STOP cijfers'!CW4</f>
        <v>0</v>
      </c>
      <c r="CX59" s="11">
        <f>'DP STOP cijfers'!CX4</f>
        <v>0</v>
      </c>
      <c r="CY59" s="26">
        <f>'DP STOP cijfers'!CY4</f>
        <v>0</v>
      </c>
      <c r="CZ59" s="15">
        <f>'DP STOP cijfers'!CZ4</f>
        <v>0</v>
      </c>
      <c r="DA59" s="11">
        <f>'DP STOP cijfers'!DA4</f>
        <v>0</v>
      </c>
      <c r="DB59" s="11">
        <f>'DP STOP cijfers'!DB4</f>
        <v>0</v>
      </c>
      <c r="DC59" s="11">
        <f>'DP STOP cijfers'!DC4</f>
        <v>0</v>
      </c>
      <c r="DD59" s="11">
        <f>'DP STOP cijfers'!DD4</f>
        <v>0</v>
      </c>
      <c r="DE59" s="11">
        <f>'DP STOP cijfers'!DE4</f>
        <v>0</v>
      </c>
      <c r="DF59" s="11">
        <f>'DP STOP cijfers'!DF4</f>
        <v>0</v>
      </c>
      <c r="DG59" s="11">
        <f>'DP STOP cijfers'!DG4</f>
        <v>0</v>
      </c>
      <c r="DH59" s="11">
        <f>'DP STOP cijfers'!DH4</f>
        <v>0</v>
      </c>
      <c r="DI59" s="11">
        <f>'DP STOP cijfers'!DI4</f>
        <v>0</v>
      </c>
      <c r="DJ59" s="11">
        <f>'DP STOP cijfers'!DJ4</f>
        <v>0</v>
      </c>
      <c r="DK59" s="11">
        <f>'DP STOP cijfers'!DK4</f>
        <v>0</v>
      </c>
      <c r="DL59" s="26">
        <f>'DP STOP cijfers'!DL4</f>
        <v>0</v>
      </c>
    </row>
    <row r="60" spans="1:116" ht="15" hidden="1" customHeight="1">
      <c r="A60" s="47" t="str">
        <f>'DP STOP cijfers'!A6</f>
        <v>2.2</v>
      </c>
      <c r="B60" s="49" t="str">
        <f>'DP STOP cijfers'!B6</f>
        <v>RDNA</v>
      </c>
      <c r="C60" s="4" t="str">
        <f>'DP STOP cijfers'!C6</f>
        <v>Dierproeven</v>
      </c>
      <c r="D60" s="4" t="str">
        <f>'DP STOP cijfers'!D6</f>
        <v>DP Dierproeven DG-AGRO</v>
      </c>
      <c r="E60" s="4" t="str">
        <f>'DP STOP cijfers'!E6</f>
        <v>Advies aan beleid</v>
      </c>
      <c r="F60" s="5" t="str">
        <f>'DP STOP cijfers'!F6</f>
        <v>DG AGRO</v>
      </c>
      <c r="G60" s="5" t="str">
        <f>'DP STOP cijfers'!G6</f>
        <v>ja</v>
      </c>
      <c r="H60" s="11">
        <f>'DP STOP cijfers'!H6</f>
        <v>0</v>
      </c>
      <c r="I60" s="11">
        <f>'DP STOP cijfers'!I6</f>
        <v>0</v>
      </c>
      <c r="J60" s="11">
        <f>'DP STOP cijfers'!J6</f>
        <v>775</v>
      </c>
      <c r="K60" s="11">
        <f>'DP STOP cijfers'!K6</f>
        <v>0</v>
      </c>
      <c r="L60" s="11">
        <f>'DP STOP cijfers'!L6</f>
        <v>0</v>
      </c>
      <c r="M60" s="11">
        <f>'DP STOP cijfers'!M6</f>
        <v>0</v>
      </c>
      <c r="N60" s="11">
        <f>'DP STOP cijfers'!N6</f>
        <v>0</v>
      </c>
      <c r="O60" s="11">
        <f>'DP STOP cijfers'!O6</f>
        <v>0</v>
      </c>
      <c r="P60" s="11">
        <f>'DP STOP cijfers'!P6</f>
        <v>0</v>
      </c>
      <c r="Q60" s="26">
        <f>'DP STOP cijfers'!Q6</f>
        <v>775</v>
      </c>
      <c r="R60" s="15">
        <f>'DP STOP cijfers'!R6</f>
        <v>0</v>
      </c>
      <c r="S60" s="11">
        <f>'DP STOP cijfers'!S6</f>
        <v>0</v>
      </c>
      <c r="T60" s="11">
        <f>'DP STOP cijfers'!T6</f>
        <v>775</v>
      </c>
      <c r="U60" s="11">
        <f>'DP STOP cijfers'!U6</f>
        <v>0</v>
      </c>
      <c r="V60" s="11">
        <f>'DP STOP cijfers'!V6</f>
        <v>0</v>
      </c>
      <c r="W60" s="11">
        <f>'DP STOP cijfers'!W6</f>
        <v>0</v>
      </c>
      <c r="X60" s="11">
        <f>'DP STOP cijfers'!X6</f>
        <v>0</v>
      </c>
      <c r="Y60" s="11">
        <f>'DP STOP cijfers'!Y6</f>
        <v>0</v>
      </c>
      <c r="Z60" s="49">
        <f>'DP STOP cijfers'!Z6</f>
        <v>775</v>
      </c>
      <c r="AA60" s="11">
        <f>'DP STOP cijfers'!AA6</f>
        <v>775</v>
      </c>
      <c r="AB60" s="11">
        <f>'DP STOP cijfers'!AB6</f>
        <v>0</v>
      </c>
      <c r="AC60" s="11">
        <f>'DP STOP cijfers'!AC6</f>
        <v>0</v>
      </c>
      <c r="AD60" s="11">
        <f>'DP STOP cijfers'!AD6</f>
        <v>0</v>
      </c>
      <c r="AE60" s="11">
        <f>'DP STOP cijfers'!AE6</f>
        <v>0</v>
      </c>
      <c r="AF60" s="11">
        <f>'DP STOP cijfers'!AF6</f>
        <v>0</v>
      </c>
      <c r="AG60" s="49">
        <f>'DP STOP cijfers'!AG6</f>
        <v>0</v>
      </c>
      <c r="AH60" s="11">
        <f>'DP STOP cijfers'!AH6</f>
        <v>0</v>
      </c>
      <c r="AI60" s="11">
        <f>'DP STOP cijfers'!AI6</f>
        <v>775</v>
      </c>
      <c r="AJ60" s="11">
        <f>'DP STOP cijfers'!AJ6</f>
        <v>0</v>
      </c>
      <c r="AK60" s="11">
        <f>'DP STOP cijfers'!AK6</f>
        <v>0</v>
      </c>
      <c r="AL60" s="49">
        <f>'DP STOP cijfers'!AL6</f>
        <v>0</v>
      </c>
      <c r="AM60" s="11">
        <f>'DP STOP cijfers'!AM6</f>
        <v>0</v>
      </c>
      <c r="AN60" s="11">
        <f>'DP STOP cijfers'!AN6</f>
        <v>0</v>
      </c>
      <c r="AO60" s="11">
        <f>'DP STOP cijfers'!AO6</f>
        <v>0</v>
      </c>
      <c r="AP60" s="11">
        <f>'DP STOP cijfers'!AP6</f>
        <v>0</v>
      </c>
      <c r="AQ60" s="11">
        <f>'DP STOP cijfers'!AQ6</f>
        <v>0</v>
      </c>
      <c r="AR60" s="49">
        <f>'DP STOP cijfers'!AR6</f>
        <v>0</v>
      </c>
      <c r="AS60" s="11">
        <f>'DP STOP cijfers'!AS6</f>
        <v>0</v>
      </c>
      <c r="AT60" s="11">
        <f>'DP STOP cijfers'!AT6</f>
        <v>0</v>
      </c>
      <c r="AU60" s="11">
        <f>'DP STOP cijfers'!AU6</f>
        <v>0</v>
      </c>
      <c r="AV60" s="11">
        <f>'DP STOP cijfers'!AV6</f>
        <v>0</v>
      </c>
      <c r="AW60" s="11">
        <f>'DP STOP cijfers'!AW6</f>
        <v>0</v>
      </c>
      <c r="AX60" s="11">
        <f>'DP STOP cijfers'!AX6</f>
        <v>0</v>
      </c>
      <c r="AY60" s="11">
        <f>'DP STOP cijfers'!AY6</f>
        <v>0</v>
      </c>
      <c r="AZ60" s="11">
        <f>'DP STOP cijfers'!AZ6</f>
        <v>0</v>
      </c>
      <c r="BA60" s="11">
        <f>'DP STOP cijfers'!BA6</f>
        <v>0</v>
      </c>
      <c r="BB60" s="11">
        <f>'DP STOP cijfers'!BB6</f>
        <v>0</v>
      </c>
      <c r="BC60" s="49">
        <f>'DP STOP cijfers'!BC6</f>
        <v>0</v>
      </c>
      <c r="BD60" s="11">
        <f>'DP STOP cijfers'!BD6</f>
        <v>0</v>
      </c>
      <c r="BE60" s="11">
        <f>'DP STOP cijfers'!BE6</f>
        <v>0</v>
      </c>
      <c r="BF60" s="11">
        <f>'DP STOP cijfers'!BF6</f>
        <v>0</v>
      </c>
      <c r="BG60" s="11">
        <f>'DP STOP cijfers'!BG6</f>
        <v>0</v>
      </c>
      <c r="BH60" s="11">
        <f>'DP STOP cijfers'!BH6</f>
        <v>0</v>
      </c>
      <c r="BI60" s="11">
        <f>'DP STOP cijfers'!BI6</f>
        <v>0</v>
      </c>
      <c r="BJ60" s="11">
        <f>'DP STOP cijfers'!BJ6</f>
        <v>0</v>
      </c>
      <c r="BK60" s="49">
        <f>'DP STOP cijfers'!BK6</f>
        <v>0</v>
      </c>
      <c r="BL60" s="11">
        <f>'DP STOP cijfers'!BL6</f>
        <v>0</v>
      </c>
      <c r="BM60" s="11">
        <f>'DP STOP cijfers'!BM6</f>
        <v>0</v>
      </c>
      <c r="BN60" s="11">
        <f>'DP STOP cijfers'!BN6</f>
        <v>0</v>
      </c>
      <c r="BO60" s="11">
        <f>'DP STOP cijfers'!BO6</f>
        <v>0</v>
      </c>
      <c r="BP60" s="11">
        <f>'DP STOP cijfers'!BP6</f>
        <v>0</v>
      </c>
      <c r="BQ60" s="49">
        <f>'DP STOP cijfers'!BQ6</f>
        <v>0</v>
      </c>
      <c r="BR60" s="11">
        <f>'DP STOP cijfers'!BR6</f>
        <v>0</v>
      </c>
      <c r="BS60" s="11">
        <f>'DP STOP cijfers'!BS6</f>
        <v>0</v>
      </c>
      <c r="BT60" s="11">
        <f>'DP STOP cijfers'!BT6</f>
        <v>0</v>
      </c>
      <c r="BU60" s="11">
        <f>'DP STOP cijfers'!BU6</f>
        <v>0</v>
      </c>
      <c r="BV60" s="11">
        <f>'DP STOP cijfers'!BV6</f>
        <v>0</v>
      </c>
      <c r="BW60" s="11">
        <f>'DP STOP cijfers'!BW6</f>
        <v>0</v>
      </c>
      <c r="BX60" s="47">
        <f>'DP STOP cijfers'!BX6</f>
        <v>0</v>
      </c>
      <c r="BY60" s="49">
        <f>'DP STOP cijfers'!BY6</f>
        <v>775</v>
      </c>
      <c r="BZ60" s="11">
        <f>'DP STOP cijfers'!BZ6</f>
        <v>77.5</v>
      </c>
      <c r="CA60" s="11">
        <f>'DP STOP cijfers'!CA6</f>
        <v>77.5</v>
      </c>
      <c r="CB60" s="11">
        <f>'DP STOP cijfers'!CB6</f>
        <v>77.5</v>
      </c>
      <c r="CC60" s="11">
        <f>'DP STOP cijfers'!CC6</f>
        <v>77.5</v>
      </c>
      <c r="CD60" s="11">
        <f>'DP STOP cijfers'!CD6</f>
        <v>77.5</v>
      </c>
      <c r="CE60" s="11">
        <f>'DP STOP cijfers'!CE6</f>
        <v>77.5</v>
      </c>
      <c r="CF60" s="11">
        <f>'DP STOP cijfers'!CF6</f>
        <v>0</v>
      </c>
      <c r="CG60" s="11">
        <f>'DP STOP cijfers'!CG6</f>
        <v>77.5</v>
      </c>
      <c r="CH60" s="11">
        <f>'DP STOP cijfers'!CH6</f>
        <v>77.5</v>
      </c>
      <c r="CI60" s="11">
        <f>'DP STOP cijfers'!CI6</f>
        <v>77.5</v>
      </c>
      <c r="CJ60" s="11">
        <f>'DP STOP cijfers'!CJ6</f>
        <v>77.5</v>
      </c>
      <c r="CK60" s="11">
        <f>'DP STOP cijfers'!CK6</f>
        <v>0</v>
      </c>
      <c r="CL60" s="49">
        <f>'DP STOP cijfers'!CL6</f>
        <v>775</v>
      </c>
      <c r="CM60" s="11">
        <f>'DP STOP cijfers'!CM6</f>
        <v>0</v>
      </c>
      <c r="CN60" s="11">
        <f>'DP STOP cijfers'!CN6</f>
        <v>0</v>
      </c>
      <c r="CO60" s="11">
        <f>'DP STOP cijfers'!CO6</f>
        <v>0</v>
      </c>
      <c r="CP60" s="11">
        <f>'DP STOP cijfers'!CP6</f>
        <v>0</v>
      </c>
      <c r="CQ60" s="11">
        <f>'DP STOP cijfers'!CQ6</f>
        <v>0</v>
      </c>
      <c r="CR60" s="11">
        <f>'DP STOP cijfers'!CR6</f>
        <v>0</v>
      </c>
      <c r="CS60" s="11">
        <f>'DP STOP cijfers'!CS6</f>
        <v>0</v>
      </c>
      <c r="CT60" s="11">
        <f>'DP STOP cijfers'!CT6</f>
        <v>0</v>
      </c>
      <c r="CU60" s="11">
        <f>'DP STOP cijfers'!CU6</f>
        <v>0</v>
      </c>
      <c r="CV60" s="11">
        <f>'DP STOP cijfers'!CV6</f>
        <v>0</v>
      </c>
      <c r="CW60" s="11">
        <f>'DP STOP cijfers'!CW6</f>
        <v>0</v>
      </c>
      <c r="CX60" s="11">
        <f>'DP STOP cijfers'!CX6</f>
        <v>0</v>
      </c>
      <c r="CY60" s="26">
        <f>'DP STOP cijfers'!CY6</f>
        <v>0</v>
      </c>
      <c r="CZ60" s="15">
        <f>'DP STOP cijfers'!CZ6</f>
        <v>0</v>
      </c>
      <c r="DA60" s="11">
        <f>'DP STOP cijfers'!DA6</f>
        <v>0</v>
      </c>
      <c r="DB60" s="11">
        <f>'DP STOP cijfers'!DB6</f>
        <v>0</v>
      </c>
      <c r="DC60" s="11">
        <f>'DP STOP cijfers'!DC6</f>
        <v>0</v>
      </c>
      <c r="DD60" s="11">
        <f>'DP STOP cijfers'!DD6</f>
        <v>0</v>
      </c>
      <c r="DE60" s="11">
        <f>'DP STOP cijfers'!DE6</f>
        <v>0</v>
      </c>
      <c r="DF60" s="11">
        <f>'DP STOP cijfers'!DF6</f>
        <v>0</v>
      </c>
      <c r="DG60" s="11">
        <f>'DP STOP cijfers'!DG6</f>
        <v>0</v>
      </c>
      <c r="DH60" s="11">
        <f>'DP STOP cijfers'!DH6</f>
        <v>0</v>
      </c>
      <c r="DI60" s="11">
        <f>'DP STOP cijfers'!DI6</f>
        <v>0</v>
      </c>
      <c r="DJ60" s="11">
        <f>'DP STOP cijfers'!DJ6</f>
        <v>0</v>
      </c>
      <c r="DK60" s="11">
        <f>'DP STOP cijfers'!DK6</f>
        <v>0</v>
      </c>
      <c r="DL60" s="26">
        <f>'DP STOP cijfers'!DL6</f>
        <v>0</v>
      </c>
    </row>
    <row r="61" spans="1:116" ht="12.75" hidden="1" customHeight="1">
      <c r="A61" s="47" t="str">
        <f>'DP STOP cijfers'!A7</f>
        <v>3.1</v>
      </c>
      <c r="B61" s="49" t="str">
        <f>'DP STOP cijfers'!B7</f>
        <v>RDNT</v>
      </c>
      <c r="C61" s="4" t="str">
        <f>'DP STOP cijfers'!C7</f>
        <v>Dierproeven</v>
      </c>
      <c r="D61" s="4" t="str">
        <f>'DP STOP cijfers'!D7</f>
        <v>DP Dierproeven DG-AGRO</v>
      </c>
      <c r="E61" s="4" t="str">
        <f>'DP STOP cijfers'!E7</f>
        <v>Nieuwe handhavingsaanpak</v>
      </c>
      <c r="F61" s="161" t="str">
        <f>'DP STOP cijfers'!F7</f>
        <v>DG AGRO</v>
      </c>
      <c r="G61" s="161" t="str">
        <f>'DP STOP cijfers'!G7</f>
        <v>nee /ja</v>
      </c>
      <c r="H61" s="11">
        <f>'DP STOP cijfers'!H7</f>
        <v>100</v>
      </c>
      <c r="I61" s="11">
        <f>'DP STOP cijfers'!I7</f>
        <v>0</v>
      </c>
      <c r="J61" s="11">
        <f>'DP STOP cijfers'!J7</f>
        <v>0</v>
      </c>
      <c r="K61" s="11">
        <f>'DP STOP cijfers'!K7</f>
        <v>0</v>
      </c>
      <c r="L61" s="11">
        <f>'DP STOP cijfers'!L7</f>
        <v>0</v>
      </c>
      <c r="M61" s="11">
        <f>'DP STOP cijfers'!M7</f>
        <v>0</v>
      </c>
      <c r="N61" s="11">
        <f>'DP STOP cijfers'!N7</f>
        <v>0</v>
      </c>
      <c r="O61" s="11">
        <f>'DP STOP cijfers'!O7</f>
        <v>0</v>
      </c>
      <c r="P61" s="11">
        <f>'DP STOP cijfers'!P7</f>
        <v>0</v>
      </c>
      <c r="Q61" s="26">
        <f>'DP STOP cijfers'!Q7</f>
        <v>100</v>
      </c>
      <c r="R61" s="15">
        <f>'DP STOP cijfers'!R7</f>
        <v>0</v>
      </c>
      <c r="S61" s="11">
        <f>'DP STOP cijfers'!S7</f>
        <v>0</v>
      </c>
      <c r="T61" s="11">
        <f>'DP STOP cijfers'!T7</f>
        <v>100</v>
      </c>
      <c r="U61" s="11">
        <f>'DP STOP cijfers'!U7</f>
        <v>0</v>
      </c>
      <c r="V61" s="11">
        <f>'DP STOP cijfers'!V7</f>
        <v>0</v>
      </c>
      <c r="W61" s="11">
        <f>'DP STOP cijfers'!W7</f>
        <v>0</v>
      </c>
      <c r="X61" s="11">
        <f>'DP STOP cijfers'!X7</f>
        <v>0</v>
      </c>
      <c r="Y61" s="11">
        <f>'DP STOP cijfers'!Y7</f>
        <v>0</v>
      </c>
      <c r="Z61" s="49">
        <f>'DP STOP cijfers'!Z7</f>
        <v>100</v>
      </c>
      <c r="AA61" s="11">
        <f>'DP STOP cijfers'!AA7</f>
        <v>100</v>
      </c>
      <c r="AB61" s="11">
        <f>'DP STOP cijfers'!AB7</f>
        <v>0</v>
      </c>
      <c r="AC61" s="11">
        <f>'DP STOP cijfers'!AC7</f>
        <v>0</v>
      </c>
      <c r="AD61" s="11">
        <f>'DP STOP cijfers'!AD7</f>
        <v>0</v>
      </c>
      <c r="AE61" s="11">
        <f>'DP STOP cijfers'!AE7</f>
        <v>0</v>
      </c>
      <c r="AF61" s="11">
        <f>'DP STOP cijfers'!AF7</f>
        <v>0</v>
      </c>
      <c r="AG61" s="49">
        <f>'DP STOP cijfers'!AG7</f>
        <v>0</v>
      </c>
      <c r="AH61" s="11">
        <f>'DP STOP cijfers'!AH7</f>
        <v>0</v>
      </c>
      <c r="AI61" s="11">
        <f>'DP STOP cijfers'!AI7</f>
        <v>100</v>
      </c>
      <c r="AJ61" s="11">
        <f>'DP STOP cijfers'!AJ7</f>
        <v>0</v>
      </c>
      <c r="AK61" s="11">
        <f>'DP STOP cijfers'!AK7</f>
        <v>0</v>
      </c>
      <c r="AL61" s="49">
        <f>'DP STOP cijfers'!AL7</f>
        <v>0</v>
      </c>
      <c r="AM61" s="11">
        <f>'DP STOP cijfers'!AM7</f>
        <v>0</v>
      </c>
      <c r="AN61" s="11">
        <f>'DP STOP cijfers'!AN7</f>
        <v>0</v>
      </c>
      <c r="AO61" s="11">
        <f>'DP STOP cijfers'!AO7</f>
        <v>0</v>
      </c>
      <c r="AP61" s="11">
        <f>'DP STOP cijfers'!AP7</f>
        <v>0</v>
      </c>
      <c r="AQ61" s="11">
        <f>'DP STOP cijfers'!AQ7</f>
        <v>0</v>
      </c>
      <c r="AR61" s="49">
        <f>'DP STOP cijfers'!AR7</f>
        <v>0</v>
      </c>
      <c r="AS61" s="11">
        <f>'DP STOP cijfers'!AS7</f>
        <v>0</v>
      </c>
      <c r="AT61" s="11">
        <f>'DP STOP cijfers'!AT7</f>
        <v>0</v>
      </c>
      <c r="AU61" s="11">
        <f>'DP STOP cijfers'!AU7</f>
        <v>0</v>
      </c>
      <c r="AV61" s="11">
        <f>'DP STOP cijfers'!AV7</f>
        <v>0</v>
      </c>
      <c r="AW61" s="11">
        <f>'DP STOP cijfers'!AW7</f>
        <v>0</v>
      </c>
      <c r="AX61" s="11">
        <f>'DP STOP cijfers'!AX7</f>
        <v>0</v>
      </c>
      <c r="AY61" s="11">
        <f>'DP STOP cijfers'!AY7</f>
        <v>0</v>
      </c>
      <c r="AZ61" s="11">
        <f>'DP STOP cijfers'!AZ7</f>
        <v>0</v>
      </c>
      <c r="BA61" s="11">
        <f>'DP STOP cijfers'!BA7</f>
        <v>0</v>
      </c>
      <c r="BB61" s="11">
        <f>'DP STOP cijfers'!BB7</f>
        <v>0</v>
      </c>
      <c r="BC61" s="49">
        <f>'DP STOP cijfers'!BC7</f>
        <v>0</v>
      </c>
      <c r="BD61" s="11">
        <f>'DP STOP cijfers'!BD7</f>
        <v>0</v>
      </c>
      <c r="BE61" s="11">
        <f>'DP STOP cijfers'!BE7</f>
        <v>0</v>
      </c>
      <c r="BF61" s="11">
        <f>'DP STOP cijfers'!BF7</f>
        <v>0</v>
      </c>
      <c r="BG61" s="11">
        <f>'DP STOP cijfers'!BG7</f>
        <v>0</v>
      </c>
      <c r="BH61" s="11">
        <f>'DP STOP cijfers'!BH7</f>
        <v>0</v>
      </c>
      <c r="BI61" s="11">
        <f>'DP STOP cijfers'!BI7</f>
        <v>0</v>
      </c>
      <c r="BJ61" s="11">
        <f>'DP STOP cijfers'!BJ7</f>
        <v>0</v>
      </c>
      <c r="BK61" s="49">
        <f>'DP STOP cijfers'!BK7</f>
        <v>0</v>
      </c>
      <c r="BL61" s="11">
        <f>'DP STOP cijfers'!BL7</f>
        <v>0</v>
      </c>
      <c r="BM61" s="11">
        <f>'DP STOP cijfers'!BM7</f>
        <v>0</v>
      </c>
      <c r="BN61" s="11">
        <f>'DP STOP cijfers'!BN7</f>
        <v>0</v>
      </c>
      <c r="BO61" s="11">
        <f>'DP STOP cijfers'!BO7</f>
        <v>0</v>
      </c>
      <c r="BP61" s="11">
        <f>'DP STOP cijfers'!BP7</f>
        <v>0</v>
      </c>
      <c r="BQ61" s="49">
        <f>'DP STOP cijfers'!BQ7</f>
        <v>0</v>
      </c>
      <c r="BR61" s="11">
        <f>'DP STOP cijfers'!BR7</f>
        <v>0</v>
      </c>
      <c r="BS61" s="11">
        <f>'DP STOP cijfers'!BS7</f>
        <v>0</v>
      </c>
      <c r="BT61" s="11">
        <f>'DP STOP cijfers'!BT7</f>
        <v>0</v>
      </c>
      <c r="BU61" s="11">
        <f>'DP STOP cijfers'!BU7</f>
        <v>0</v>
      </c>
      <c r="BV61" s="11">
        <f>'DP STOP cijfers'!BV7</f>
        <v>0</v>
      </c>
      <c r="BW61" s="11">
        <f>'DP STOP cijfers'!BW7</f>
        <v>0</v>
      </c>
      <c r="BX61" s="47">
        <f>'DP STOP cijfers'!BX7</f>
        <v>0</v>
      </c>
      <c r="BY61" s="49">
        <f>'DP STOP cijfers'!BY7</f>
        <v>100</v>
      </c>
      <c r="BZ61" s="11">
        <f>'DP STOP cijfers'!BZ7</f>
        <v>10</v>
      </c>
      <c r="CA61" s="11">
        <f>'DP STOP cijfers'!CA7</f>
        <v>10</v>
      </c>
      <c r="CB61" s="11">
        <f>'DP STOP cijfers'!CB7</f>
        <v>10</v>
      </c>
      <c r="CC61" s="11">
        <f>'DP STOP cijfers'!CC7</f>
        <v>10</v>
      </c>
      <c r="CD61" s="11">
        <f>'DP STOP cijfers'!CD7</f>
        <v>10</v>
      </c>
      <c r="CE61" s="11">
        <f>'DP STOP cijfers'!CE7</f>
        <v>10</v>
      </c>
      <c r="CF61" s="11">
        <f>'DP STOP cijfers'!CF7</f>
        <v>0</v>
      </c>
      <c r="CG61" s="11">
        <f>'DP STOP cijfers'!CG7</f>
        <v>10</v>
      </c>
      <c r="CH61" s="11">
        <f>'DP STOP cijfers'!CH7</f>
        <v>10</v>
      </c>
      <c r="CI61" s="11">
        <f>'DP STOP cijfers'!CI7</f>
        <v>10</v>
      </c>
      <c r="CJ61" s="11">
        <f>'DP STOP cijfers'!CJ7</f>
        <v>10</v>
      </c>
      <c r="CK61" s="11">
        <f>'DP STOP cijfers'!CK7</f>
        <v>0</v>
      </c>
      <c r="CL61" s="49">
        <f>'DP STOP cijfers'!CL7</f>
        <v>100</v>
      </c>
      <c r="CM61" s="11">
        <f>'DP STOP cijfers'!CM7</f>
        <v>0</v>
      </c>
      <c r="CN61" s="11">
        <f>'DP STOP cijfers'!CN7</f>
        <v>0</v>
      </c>
      <c r="CO61" s="11">
        <f>'DP STOP cijfers'!CO7</f>
        <v>0</v>
      </c>
      <c r="CP61" s="11">
        <f>'DP STOP cijfers'!CP7</f>
        <v>0</v>
      </c>
      <c r="CQ61" s="11">
        <f>'DP STOP cijfers'!CQ7</f>
        <v>0</v>
      </c>
      <c r="CR61" s="11">
        <f>'DP STOP cijfers'!CR7</f>
        <v>0</v>
      </c>
      <c r="CS61" s="11">
        <f>'DP STOP cijfers'!CS7</f>
        <v>0</v>
      </c>
      <c r="CT61" s="11">
        <f>'DP STOP cijfers'!CT7</f>
        <v>0</v>
      </c>
      <c r="CU61" s="11">
        <f>'DP STOP cijfers'!CU7</f>
        <v>0</v>
      </c>
      <c r="CV61" s="11">
        <f>'DP STOP cijfers'!CV7</f>
        <v>0</v>
      </c>
      <c r="CW61" s="11">
        <f>'DP STOP cijfers'!CW7</f>
        <v>0</v>
      </c>
      <c r="CX61" s="11">
        <f>'DP STOP cijfers'!CX7</f>
        <v>0</v>
      </c>
      <c r="CY61" s="26">
        <f>'DP STOP cijfers'!CY7</f>
        <v>0</v>
      </c>
      <c r="CZ61" s="15">
        <f>'DP STOP cijfers'!CZ7</f>
        <v>0</v>
      </c>
      <c r="DA61" s="11">
        <f>'DP STOP cijfers'!DA7</f>
        <v>0</v>
      </c>
      <c r="DB61" s="11">
        <f>'DP STOP cijfers'!DB7</f>
        <v>0</v>
      </c>
      <c r="DC61" s="11">
        <f>'DP STOP cijfers'!DC7</f>
        <v>0</v>
      </c>
      <c r="DD61" s="11">
        <f>'DP STOP cijfers'!DD7</f>
        <v>0</v>
      </c>
      <c r="DE61" s="11">
        <f>'DP STOP cijfers'!DE7</f>
        <v>0</v>
      </c>
      <c r="DF61" s="11">
        <f>'DP STOP cijfers'!DF7</f>
        <v>0</v>
      </c>
      <c r="DG61" s="11">
        <f>'DP STOP cijfers'!DG7</f>
        <v>0</v>
      </c>
      <c r="DH61" s="11">
        <f>'DP STOP cijfers'!DH7</f>
        <v>0</v>
      </c>
      <c r="DI61" s="11">
        <f>'DP STOP cijfers'!DI7</f>
        <v>0</v>
      </c>
      <c r="DJ61" s="11">
        <f>'DP STOP cijfers'!DJ7</f>
        <v>0</v>
      </c>
      <c r="DK61" s="11">
        <f>'DP STOP cijfers'!DK7</f>
        <v>0</v>
      </c>
      <c r="DL61" s="26">
        <f>'DP STOP cijfers'!DL7</f>
        <v>0</v>
      </c>
    </row>
    <row r="62" spans="1:116" hidden="1">
      <c r="A62" s="47" t="str">
        <f>'DP STOP cijfers'!A8</f>
        <v>3.2</v>
      </c>
      <c r="B62" s="49" t="str">
        <f>'DP STOP cijfers'!B8</f>
        <v>RDNT1501</v>
      </c>
      <c r="C62" s="4" t="str">
        <f>'DP STOP cijfers'!C8</f>
        <v>Dierproeven</v>
      </c>
      <c r="D62" s="4" t="str">
        <f>'DP STOP cijfers'!D8</f>
        <v>DP Dierproeven DG-AGRO</v>
      </c>
      <c r="E62" s="4" t="str">
        <f>'DP STOP cijfers'!E8</f>
        <v>Toezicht huisvesting en verzorging  Dierproef reden</v>
      </c>
      <c r="F62" s="161" t="str">
        <f>'DP STOP cijfers'!F8</f>
        <v>DG AGRO</v>
      </c>
      <c r="G62" s="161" t="str">
        <f>'DP STOP cijfers'!G8</f>
        <v>nee</v>
      </c>
      <c r="H62" s="11">
        <f>'DP STOP cijfers'!H8</f>
        <v>500</v>
      </c>
      <c r="I62" s="11">
        <f>'DP STOP cijfers'!I8</f>
        <v>0</v>
      </c>
      <c r="J62" s="11">
        <f>'DP STOP cijfers'!J8</f>
        <v>0</v>
      </c>
      <c r="K62" s="11">
        <f>'DP STOP cijfers'!K8</f>
        <v>0</v>
      </c>
      <c r="L62" s="11">
        <f>'DP STOP cijfers'!L8</f>
        <v>0</v>
      </c>
      <c r="M62" s="11">
        <f>'DP STOP cijfers'!M8</f>
        <v>0</v>
      </c>
      <c r="N62" s="11">
        <f>'DP STOP cijfers'!N8</f>
        <v>0</v>
      </c>
      <c r="O62" s="11">
        <f>'DP STOP cijfers'!O8</f>
        <v>0</v>
      </c>
      <c r="P62" s="11">
        <f>'DP STOP cijfers'!P8</f>
        <v>0</v>
      </c>
      <c r="Q62" s="26">
        <f>'DP STOP cijfers'!Q8</f>
        <v>500</v>
      </c>
      <c r="R62" s="15">
        <f>'DP STOP cijfers'!R8</f>
        <v>0</v>
      </c>
      <c r="S62" s="11">
        <f>'DP STOP cijfers'!S8</f>
        <v>0</v>
      </c>
      <c r="T62" s="11">
        <f>'DP STOP cijfers'!T8</f>
        <v>500</v>
      </c>
      <c r="U62" s="11">
        <f>'DP STOP cijfers'!U8</f>
        <v>0</v>
      </c>
      <c r="V62" s="11">
        <f>'DP STOP cijfers'!V8</f>
        <v>0</v>
      </c>
      <c r="W62" s="11">
        <f>'DP STOP cijfers'!W8</f>
        <v>0</v>
      </c>
      <c r="X62" s="11">
        <f>'DP STOP cijfers'!X8</f>
        <v>0</v>
      </c>
      <c r="Y62" s="11">
        <f>'DP STOP cijfers'!Y8</f>
        <v>0</v>
      </c>
      <c r="Z62" s="49">
        <f>'DP STOP cijfers'!Z8</f>
        <v>500</v>
      </c>
      <c r="AA62" s="11">
        <f>'DP STOP cijfers'!AA8</f>
        <v>0</v>
      </c>
      <c r="AB62" s="11">
        <f>'DP STOP cijfers'!AB8</f>
        <v>0</v>
      </c>
      <c r="AC62" s="11">
        <f>'DP STOP cijfers'!AC8</f>
        <v>500</v>
      </c>
      <c r="AD62" s="11">
        <f>'DP STOP cijfers'!AD8</f>
        <v>0</v>
      </c>
      <c r="AE62" s="11">
        <f>'DP STOP cijfers'!AE8</f>
        <v>0</v>
      </c>
      <c r="AF62" s="11">
        <f>'DP STOP cijfers'!AF8</f>
        <v>0</v>
      </c>
      <c r="AG62" s="49">
        <f>'DP STOP cijfers'!AG8</f>
        <v>0</v>
      </c>
      <c r="AH62" s="11">
        <f>'DP STOP cijfers'!AH8</f>
        <v>0</v>
      </c>
      <c r="AI62" s="11">
        <f>'DP STOP cijfers'!AI8</f>
        <v>0</v>
      </c>
      <c r="AJ62" s="11">
        <f>'DP STOP cijfers'!AJ8</f>
        <v>0</v>
      </c>
      <c r="AK62" s="11">
        <f>'DP STOP cijfers'!AK8</f>
        <v>0</v>
      </c>
      <c r="AL62" s="49">
        <f>'DP STOP cijfers'!AL8</f>
        <v>0</v>
      </c>
      <c r="AM62" s="11">
        <f>'DP STOP cijfers'!AM8</f>
        <v>0</v>
      </c>
      <c r="AN62" s="11">
        <f>'DP STOP cijfers'!AN8</f>
        <v>0</v>
      </c>
      <c r="AO62" s="11">
        <f>'DP STOP cijfers'!AO8</f>
        <v>0</v>
      </c>
      <c r="AP62" s="11">
        <f>'DP STOP cijfers'!AP8</f>
        <v>0</v>
      </c>
      <c r="AQ62" s="11">
        <f>'DP STOP cijfers'!AQ8</f>
        <v>0</v>
      </c>
      <c r="AR62" s="49">
        <f>'DP STOP cijfers'!AR8</f>
        <v>0</v>
      </c>
      <c r="AS62" s="11">
        <f>'DP STOP cijfers'!AS8</f>
        <v>0</v>
      </c>
      <c r="AT62" s="11">
        <f>'DP STOP cijfers'!AT8</f>
        <v>0</v>
      </c>
      <c r="AU62" s="11">
        <f>'DP STOP cijfers'!AU8</f>
        <v>0</v>
      </c>
      <c r="AV62" s="11">
        <f>'DP STOP cijfers'!AV8</f>
        <v>0</v>
      </c>
      <c r="AW62" s="11">
        <f>'DP STOP cijfers'!AW8</f>
        <v>0</v>
      </c>
      <c r="AX62" s="11">
        <f>'DP STOP cijfers'!AX8</f>
        <v>0</v>
      </c>
      <c r="AY62" s="11">
        <f>'DP STOP cijfers'!AY8</f>
        <v>0</v>
      </c>
      <c r="AZ62" s="11">
        <f>'DP STOP cijfers'!AZ8</f>
        <v>0</v>
      </c>
      <c r="BA62" s="11">
        <f>'DP STOP cijfers'!BA8</f>
        <v>0</v>
      </c>
      <c r="BB62" s="11">
        <f>'DP STOP cijfers'!BB8</f>
        <v>0</v>
      </c>
      <c r="BC62" s="49">
        <f>'DP STOP cijfers'!BC8</f>
        <v>0</v>
      </c>
      <c r="BD62" s="11">
        <f>'DP STOP cijfers'!BD8</f>
        <v>0</v>
      </c>
      <c r="BE62" s="11">
        <f>'DP STOP cijfers'!BE8</f>
        <v>0</v>
      </c>
      <c r="BF62" s="11">
        <f>'DP STOP cijfers'!BF8</f>
        <v>0</v>
      </c>
      <c r="BG62" s="11">
        <f>'DP STOP cijfers'!BG8</f>
        <v>0</v>
      </c>
      <c r="BH62" s="11">
        <f>'DP STOP cijfers'!BH8</f>
        <v>0</v>
      </c>
      <c r="BI62" s="11">
        <f>'DP STOP cijfers'!BI8</f>
        <v>0</v>
      </c>
      <c r="BJ62" s="11">
        <f>'DP STOP cijfers'!BJ8</f>
        <v>0</v>
      </c>
      <c r="BK62" s="49">
        <f>'DP STOP cijfers'!BK8</f>
        <v>0</v>
      </c>
      <c r="BL62" s="11">
        <f>'DP STOP cijfers'!BL8</f>
        <v>0</v>
      </c>
      <c r="BM62" s="11">
        <f>'DP STOP cijfers'!BM8</f>
        <v>0</v>
      </c>
      <c r="BN62" s="11">
        <f>'DP STOP cijfers'!BN8</f>
        <v>0</v>
      </c>
      <c r="BO62" s="11">
        <f>'DP STOP cijfers'!BO8</f>
        <v>0</v>
      </c>
      <c r="BP62" s="11">
        <f>'DP STOP cijfers'!BP8</f>
        <v>0</v>
      </c>
      <c r="BQ62" s="49">
        <f>'DP STOP cijfers'!BQ8</f>
        <v>0</v>
      </c>
      <c r="BR62" s="11">
        <f>'DP STOP cijfers'!BR8</f>
        <v>500</v>
      </c>
      <c r="BS62" s="11">
        <f>'DP STOP cijfers'!BS8</f>
        <v>0</v>
      </c>
      <c r="BT62" s="11">
        <f>'DP STOP cijfers'!BT8</f>
        <v>0</v>
      </c>
      <c r="BU62" s="11">
        <f>'DP STOP cijfers'!BU8</f>
        <v>0</v>
      </c>
      <c r="BV62" s="11">
        <f>'DP STOP cijfers'!BV8</f>
        <v>0</v>
      </c>
      <c r="BW62" s="11">
        <f>'DP STOP cijfers'!BW8</f>
        <v>0</v>
      </c>
      <c r="BX62" s="47">
        <f>'DP STOP cijfers'!BX8</f>
        <v>0</v>
      </c>
      <c r="BY62" s="49">
        <f>'DP STOP cijfers'!BY8</f>
        <v>500</v>
      </c>
      <c r="BZ62" s="11">
        <f>'DP STOP cijfers'!BZ8</f>
        <v>50</v>
      </c>
      <c r="CA62" s="11">
        <f>'DP STOP cijfers'!CA8</f>
        <v>50</v>
      </c>
      <c r="CB62" s="11">
        <f>'DP STOP cijfers'!CB8</f>
        <v>50</v>
      </c>
      <c r="CC62" s="11">
        <f>'DP STOP cijfers'!CC8</f>
        <v>50</v>
      </c>
      <c r="CD62" s="11">
        <f>'DP STOP cijfers'!CD8</f>
        <v>50</v>
      </c>
      <c r="CE62" s="11">
        <f>'DP STOP cijfers'!CE8</f>
        <v>50</v>
      </c>
      <c r="CF62" s="11">
        <f>'DP STOP cijfers'!CF8</f>
        <v>0</v>
      </c>
      <c r="CG62" s="11">
        <f>'DP STOP cijfers'!CG8</f>
        <v>50</v>
      </c>
      <c r="CH62" s="11">
        <f>'DP STOP cijfers'!CH8</f>
        <v>50</v>
      </c>
      <c r="CI62" s="11">
        <f>'DP STOP cijfers'!CI8</f>
        <v>50</v>
      </c>
      <c r="CJ62" s="11">
        <f>'DP STOP cijfers'!CJ8</f>
        <v>50</v>
      </c>
      <c r="CK62" s="11">
        <f>'DP STOP cijfers'!CK8</f>
        <v>0</v>
      </c>
      <c r="CL62" s="49">
        <f>'DP STOP cijfers'!CL8</f>
        <v>500</v>
      </c>
      <c r="CM62" s="11">
        <f>'DP STOP cijfers'!CM8</f>
        <v>0</v>
      </c>
      <c r="CN62" s="11">
        <f>'DP STOP cijfers'!CN8</f>
        <v>0</v>
      </c>
      <c r="CO62" s="11">
        <f>'DP STOP cijfers'!CO8</f>
        <v>0</v>
      </c>
      <c r="CP62" s="11">
        <f>'DP STOP cijfers'!CP8</f>
        <v>0</v>
      </c>
      <c r="CQ62" s="11">
        <f>'DP STOP cijfers'!CQ8</f>
        <v>0</v>
      </c>
      <c r="CR62" s="11">
        <f>'DP STOP cijfers'!CR8</f>
        <v>0</v>
      </c>
      <c r="CS62" s="11">
        <f>'DP STOP cijfers'!CS8</f>
        <v>0</v>
      </c>
      <c r="CT62" s="11">
        <f>'DP STOP cijfers'!CT8</f>
        <v>0</v>
      </c>
      <c r="CU62" s="11">
        <f>'DP STOP cijfers'!CU8</f>
        <v>0</v>
      </c>
      <c r="CV62" s="11">
        <f>'DP STOP cijfers'!CV8</f>
        <v>0</v>
      </c>
      <c r="CW62" s="11">
        <f>'DP STOP cijfers'!CW8</f>
        <v>0</v>
      </c>
      <c r="CX62" s="11">
        <f>'DP STOP cijfers'!CX8</f>
        <v>0</v>
      </c>
      <c r="CY62" s="26">
        <f>'DP STOP cijfers'!CY8</f>
        <v>0</v>
      </c>
      <c r="CZ62" s="15">
        <f>'DP STOP cijfers'!CZ8</f>
        <v>0</v>
      </c>
      <c r="DA62" s="11">
        <f>'DP STOP cijfers'!DA8</f>
        <v>0</v>
      </c>
      <c r="DB62" s="11">
        <f>'DP STOP cijfers'!DB8</f>
        <v>0</v>
      </c>
      <c r="DC62" s="11">
        <f>'DP STOP cijfers'!DC8</f>
        <v>0</v>
      </c>
      <c r="DD62" s="11">
        <f>'DP STOP cijfers'!DD8</f>
        <v>0</v>
      </c>
      <c r="DE62" s="11">
        <f>'DP STOP cijfers'!DE8</f>
        <v>0</v>
      </c>
      <c r="DF62" s="11">
        <f>'DP STOP cijfers'!DF8</f>
        <v>0</v>
      </c>
      <c r="DG62" s="11">
        <f>'DP STOP cijfers'!DG8</f>
        <v>0</v>
      </c>
      <c r="DH62" s="11">
        <f>'DP STOP cijfers'!DH8</f>
        <v>0</v>
      </c>
      <c r="DI62" s="11">
        <f>'DP STOP cijfers'!DI8</f>
        <v>0</v>
      </c>
      <c r="DJ62" s="11">
        <f>'DP STOP cijfers'!DJ8</f>
        <v>0</v>
      </c>
      <c r="DK62" s="11">
        <f>'DP STOP cijfers'!DK8</f>
        <v>0</v>
      </c>
      <c r="DL62" s="26">
        <f>'DP STOP cijfers'!DL8</f>
        <v>0</v>
      </c>
    </row>
    <row r="63" spans="1:116" hidden="1">
      <c r="A63" s="47" t="str">
        <f>'DP STOP cijfers'!A9</f>
        <v>3.2</v>
      </c>
      <c r="B63" s="49" t="str">
        <f>'DP STOP cijfers'!B9</f>
        <v>RDNT1503</v>
      </c>
      <c r="C63" s="4" t="str">
        <f>'DP STOP cijfers'!C9</f>
        <v>Dierproeven</v>
      </c>
      <c r="D63" s="4" t="str">
        <f>'DP STOP cijfers'!D9</f>
        <v>DP Dierproeven DG-AGRO</v>
      </c>
      <c r="E63" s="4" t="str">
        <f>'DP STOP cijfers'!E9</f>
        <v>Toezicht huisvesting en verzorging Handelingen werklocaties</v>
      </c>
      <c r="F63" s="161" t="str">
        <f>'DP STOP cijfers'!F9</f>
        <v>DG AGRO</v>
      </c>
      <c r="G63" s="161" t="str">
        <f>'DP STOP cijfers'!G9</f>
        <v>nee</v>
      </c>
      <c r="H63" s="11">
        <f>'DP STOP cijfers'!H9</f>
        <v>500</v>
      </c>
      <c r="I63" s="11">
        <f>'DP STOP cijfers'!I9</f>
        <v>0</v>
      </c>
      <c r="J63" s="11">
        <f>'DP STOP cijfers'!J9</f>
        <v>0</v>
      </c>
      <c r="K63" s="11">
        <f>'DP STOP cijfers'!K9</f>
        <v>0</v>
      </c>
      <c r="L63" s="11">
        <f>'DP STOP cijfers'!L9</f>
        <v>0</v>
      </c>
      <c r="M63" s="11">
        <f>'DP STOP cijfers'!M9</f>
        <v>0</v>
      </c>
      <c r="N63" s="11">
        <f>'DP STOP cijfers'!N9</f>
        <v>0</v>
      </c>
      <c r="O63" s="11">
        <f>'DP STOP cijfers'!O9</f>
        <v>0</v>
      </c>
      <c r="P63" s="11">
        <f>'DP STOP cijfers'!P9</f>
        <v>0</v>
      </c>
      <c r="Q63" s="26">
        <f>'DP STOP cijfers'!Q9</f>
        <v>500</v>
      </c>
      <c r="R63" s="15">
        <f>'DP STOP cijfers'!R9</f>
        <v>0</v>
      </c>
      <c r="S63" s="11">
        <f>'DP STOP cijfers'!S9</f>
        <v>0</v>
      </c>
      <c r="T63" s="11">
        <f>'DP STOP cijfers'!T9</f>
        <v>500</v>
      </c>
      <c r="U63" s="11">
        <f>'DP STOP cijfers'!U9</f>
        <v>0</v>
      </c>
      <c r="V63" s="11">
        <f>'DP STOP cijfers'!V9</f>
        <v>0</v>
      </c>
      <c r="W63" s="11">
        <f>'DP STOP cijfers'!W9</f>
        <v>0</v>
      </c>
      <c r="X63" s="11">
        <f>'DP STOP cijfers'!X9</f>
        <v>0</v>
      </c>
      <c r="Y63" s="11">
        <f>'DP STOP cijfers'!Y9</f>
        <v>0</v>
      </c>
      <c r="Z63" s="49">
        <f>'DP STOP cijfers'!Z9</f>
        <v>500</v>
      </c>
      <c r="AA63" s="11">
        <f>'DP STOP cijfers'!AA9</f>
        <v>0</v>
      </c>
      <c r="AB63" s="11">
        <f>'DP STOP cijfers'!AB9</f>
        <v>0</v>
      </c>
      <c r="AC63" s="11">
        <f>'DP STOP cijfers'!AC9</f>
        <v>500</v>
      </c>
      <c r="AD63" s="11">
        <f>'DP STOP cijfers'!AD9</f>
        <v>0</v>
      </c>
      <c r="AE63" s="11">
        <f>'DP STOP cijfers'!AE9</f>
        <v>0</v>
      </c>
      <c r="AF63" s="11">
        <f>'DP STOP cijfers'!AF9</f>
        <v>0</v>
      </c>
      <c r="AG63" s="49">
        <f>'DP STOP cijfers'!AG9</f>
        <v>0</v>
      </c>
      <c r="AH63" s="11">
        <f>'DP STOP cijfers'!AH9</f>
        <v>0</v>
      </c>
      <c r="AI63" s="11">
        <f>'DP STOP cijfers'!AI9</f>
        <v>0</v>
      </c>
      <c r="AJ63" s="11">
        <f>'DP STOP cijfers'!AJ9</f>
        <v>0</v>
      </c>
      <c r="AK63" s="11">
        <f>'DP STOP cijfers'!AK9</f>
        <v>0</v>
      </c>
      <c r="AL63" s="49">
        <f>'DP STOP cijfers'!AL9</f>
        <v>0</v>
      </c>
      <c r="AM63" s="11">
        <f>'DP STOP cijfers'!AM9</f>
        <v>0</v>
      </c>
      <c r="AN63" s="11">
        <f>'DP STOP cijfers'!AN9</f>
        <v>0</v>
      </c>
      <c r="AO63" s="11">
        <f>'DP STOP cijfers'!AO9</f>
        <v>0</v>
      </c>
      <c r="AP63" s="11">
        <f>'DP STOP cijfers'!AP9</f>
        <v>0</v>
      </c>
      <c r="AQ63" s="11">
        <f>'DP STOP cijfers'!AQ9</f>
        <v>0</v>
      </c>
      <c r="AR63" s="49">
        <f>'DP STOP cijfers'!AR9</f>
        <v>0</v>
      </c>
      <c r="AS63" s="11">
        <f>'DP STOP cijfers'!AS9</f>
        <v>0</v>
      </c>
      <c r="AT63" s="11">
        <f>'DP STOP cijfers'!AT9</f>
        <v>0</v>
      </c>
      <c r="AU63" s="11">
        <f>'DP STOP cijfers'!AU9</f>
        <v>0</v>
      </c>
      <c r="AV63" s="11">
        <f>'DP STOP cijfers'!AV9</f>
        <v>0</v>
      </c>
      <c r="AW63" s="11">
        <f>'DP STOP cijfers'!AW9</f>
        <v>0</v>
      </c>
      <c r="AX63" s="11">
        <f>'DP STOP cijfers'!AX9</f>
        <v>0</v>
      </c>
      <c r="AY63" s="11">
        <f>'DP STOP cijfers'!AY9</f>
        <v>0</v>
      </c>
      <c r="AZ63" s="11">
        <f>'DP STOP cijfers'!AZ9</f>
        <v>0</v>
      </c>
      <c r="BA63" s="11">
        <f>'DP STOP cijfers'!BA9</f>
        <v>0</v>
      </c>
      <c r="BB63" s="11">
        <f>'DP STOP cijfers'!BB9</f>
        <v>0</v>
      </c>
      <c r="BC63" s="49">
        <f>'DP STOP cijfers'!BC9</f>
        <v>0</v>
      </c>
      <c r="BD63" s="11">
        <f>'DP STOP cijfers'!BD9</f>
        <v>0</v>
      </c>
      <c r="BE63" s="11">
        <f>'DP STOP cijfers'!BE9</f>
        <v>0</v>
      </c>
      <c r="BF63" s="11">
        <f>'DP STOP cijfers'!BF9</f>
        <v>0</v>
      </c>
      <c r="BG63" s="11">
        <f>'DP STOP cijfers'!BG9</f>
        <v>0</v>
      </c>
      <c r="BH63" s="11">
        <f>'DP STOP cijfers'!BH9</f>
        <v>0</v>
      </c>
      <c r="BI63" s="11">
        <f>'DP STOP cijfers'!BI9</f>
        <v>0</v>
      </c>
      <c r="BJ63" s="11">
        <f>'DP STOP cijfers'!BJ9</f>
        <v>0</v>
      </c>
      <c r="BK63" s="49">
        <f>'DP STOP cijfers'!BK9</f>
        <v>0</v>
      </c>
      <c r="BL63" s="11">
        <f>'DP STOP cijfers'!BL9</f>
        <v>0</v>
      </c>
      <c r="BM63" s="11">
        <f>'DP STOP cijfers'!BM9</f>
        <v>0</v>
      </c>
      <c r="BN63" s="11">
        <f>'DP STOP cijfers'!BN9</f>
        <v>0</v>
      </c>
      <c r="BO63" s="11">
        <f>'DP STOP cijfers'!BO9</f>
        <v>0</v>
      </c>
      <c r="BP63" s="11">
        <f>'DP STOP cijfers'!BP9</f>
        <v>0</v>
      </c>
      <c r="BQ63" s="49">
        <f>'DP STOP cijfers'!BQ9</f>
        <v>0</v>
      </c>
      <c r="BR63" s="11">
        <f>'DP STOP cijfers'!BR9</f>
        <v>500</v>
      </c>
      <c r="BS63" s="11">
        <f>'DP STOP cijfers'!BS9</f>
        <v>0</v>
      </c>
      <c r="BT63" s="11">
        <f>'DP STOP cijfers'!BT9</f>
        <v>0</v>
      </c>
      <c r="BU63" s="11">
        <f>'DP STOP cijfers'!BU9</f>
        <v>0</v>
      </c>
      <c r="BV63" s="11">
        <f>'DP STOP cijfers'!BV9</f>
        <v>0</v>
      </c>
      <c r="BW63" s="11">
        <f>'DP STOP cijfers'!BW9</f>
        <v>0</v>
      </c>
      <c r="BX63" s="47">
        <f>'DP STOP cijfers'!BX9</f>
        <v>0</v>
      </c>
      <c r="BY63" s="49">
        <f>'DP STOP cijfers'!BY9</f>
        <v>500</v>
      </c>
      <c r="BZ63" s="11">
        <f>'DP STOP cijfers'!BZ9</f>
        <v>50</v>
      </c>
      <c r="CA63" s="11">
        <f>'DP STOP cijfers'!CA9</f>
        <v>50</v>
      </c>
      <c r="CB63" s="11">
        <f>'DP STOP cijfers'!CB9</f>
        <v>50</v>
      </c>
      <c r="CC63" s="11">
        <f>'DP STOP cijfers'!CC9</f>
        <v>50</v>
      </c>
      <c r="CD63" s="11">
        <f>'DP STOP cijfers'!CD9</f>
        <v>50</v>
      </c>
      <c r="CE63" s="11">
        <f>'DP STOP cijfers'!CE9</f>
        <v>50</v>
      </c>
      <c r="CF63" s="11">
        <f>'DP STOP cijfers'!CF9</f>
        <v>0</v>
      </c>
      <c r="CG63" s="11">
        <f>'DP STOP cijfers'!CG9</f>
        <v>50</v>
      </c>
      <c r="CH63" s="11">
        <f>'DP STOP cijfers'!CH9</f>
        <v>50</v>
      </c>
      <c r="CI63" s="11">
        <f>'DP STOP cijfers'!CI9</f>
        <v>50</v>
      </c>
      <c r="CJ63" s="11">
        <f>'DP STOP cijfers'!CJ9</f>
        <v>50</v>
      </c>
      <c r="CK63" s="11">
        <f>'DP STOP cijfers'!CK9</f>
        <v>0</v>
      </c>
      <c r="CL63" s="49">
        <f>'DP STOP cijfers'!CL9</f>
        <v>500</v>
      </c>
      <c r="CM63" s="11">
        <f>'DP STOP cijfers'!CM9</f>
        <v>0</v>
      </c>
      <c r="CN63" s="11">
        <f>'DP STOP cijfers'!CN9</f>
        <v>0</v>
      </c>
      <c r="CO63" s="11">
        <f>'DP STOP cijfers'!CO9</f>
        <v>0</v>
      </c>
      <c r="CP63" s="11">
        <f>'DP STOP cijfers'!CP9</f>
        <v>0</v>
      </c>
      <c r="CQ63" s="11">
        <f>'DP STOP cijfers'!CQ9</f>
        <v>0</v>
      </c>
      <c r="CR63" s="11">
        <f>'DP STOP cijfers'!CR9</f>
        <v>0</v>
      </c>
      <c r="CS63" s="11">
        <f>'DP STOP cijfers'!CS9</f>
        <v>0</v>
      </c>
      <c r="CT63" s="11">
        <f>'DP STOP cijfers'!CT9</f>
        <v>0</v>
      </c>
      <c r="CU63" s="11">
        <f>'DP STOP cijfers'!CU9</f>
        <v>0</v>
      </c>
      <c r="CV63" s="11">
        <f>'DP STOP cijfers'!CV9</f>
        <v>0</v>
      </c>
      <c r="CW63" s="11">
        <f>'DP STOP cijfers'!CW9</f>
        <v>0</v>
      </c>
      <c r="CX63" s="11">
        <f>'DP STOP cijfers'!CX9</f>
        <v>0</v>
      </c>
      <c r="CY63" s="26">
        <f>'DP STOP cijfers'!CY9</f>
        <v>0</v>
      </c>
      <c r="CZ63" s="15">
        <f>'DP STOP cijfers'!CZ9</f>
        <v>0</v>
      </c>
      <c r="DA63" s="11">
        <f>'DP STOP cijfers'!DA9</f>
        <v>0</v>
      </c>
      <c r="DB63" s="11">
        <f>'DP STOP cijfers'!DB9</f>
        <v>0</v>
      </c>
      <c r="DC63" s="11">
        <f>'DP STOP cijfers'!DC9</f>
        <v>0</v>
      </c>
      <c r="DD63" s="11">
        <f>'DP STOP cijfers'!DD9</f>
        <v>0</v>
      </c>
      <c r="DE63" s="11">
        <f>'DP STOP cijfers'!DE9</f>
        <v>0</v>
      </c>
      <c r="DF63" s="11">
        <f>'DP STOP cijfers'!DF9</f>
        <v>0</v>
      </c>
      <c r="DG63" s="11">
        <f>'DP STOP cijfers'!DG9</f>
        <v>0</v>
      </c>
      <c r="DH63" s="11">
        <f>'DP STOP cijfers'!DH9</f>
        <v>0</v>
      </c>
      <c r="DI63" s="11">
        <f>'DP STOP cijfers'!DI9</f>
        <v>0</v>
      </c>
      <c r="DJ63" s="11">
        <f>'DP STOP cijfers'!DJ9</f>
        <v>0</v>
      </c>
      <c r="DK63" s="11">
        <f>'DP STOP cijfers'!DK9</f>
        <v>0</v>
      </c>
      <c r="DL63" s="26">
        <f>'DP STOP cijfers'!DL9</f>
        <v>0</v>
      </c>
    </row>
    <row r="64" spans="1:116" hidden="1">
      <c r="A64" s="47" t="str">
        <f>'DP STOP cijfers'!A10</f>
        <v>3.2</v>
      </c>
      <c r="B64" s="49" t="str">
        <f>'DP STOP cijfers'!B10</f>
        <v>RDNT1504</v>
      </c>
      <c r="C64" s="4" t="str">
        <f>'DP STOP cijfers'!C10</f>
        <v>Dierproeven</v>
      </c>
      <c r="D64" s="4" t="str">
        <f>'DP STOP cijfers'!D10</f>
        <v>DP Dierproeven DG-AGRO</v>
      </c>
      <c r="E64" s="4" t="str">
        <f>'DP STOP cijfers'!E10</f>
        <v>Toezicht huisvesting en verzorging Insp. Deskundige</v>
      </c>
      <c r="F64" s="161" t="str">
        <f>'DP STOP cijfers'!F10</f>
        <v>DG AGRO</v>
      </c>
      <c r="G64" s="161" t="str">
        <f>'DP STOP cijfers'!G10</f>
        <v>nee</v>
      </c>
      <c r="H64" s="11">
        <f>'DP STOP cijfers'!H10</f>
        <v>200</v>
      </c>
      <c r="I64" s="11">
        <f>'DP STOP cijfers'!I10</f>
        <v>0</v>
      </c>
      <c r="J64" s="11">
        <f>'DP STOP cijfers'!J10</f>
        <v>0</v>
      </c>
      <c r="K64" s="11">
        <f>'DP STOP cijfers'!K10</f>
        <v>0</v>
      </c>
      <c r="L64" s="11">
        <f>'DP STOP cijfers'!L10</f>
        <v>0</v>
      </c>
      <c r="M64" s="11">
        <f>'DP STOP cijfers'!M10</f>
        <v>0</v>
      </c>
      <c r="N64" s="11">
        <f>'DP STOP cijfers'!N10</f>
        <v>0</v>
      </c>
      <c r="O64" s="11">
        <f>'DP STOP cijfers'!O10</f>
        <v>0</v>
      </c>
      <c r="P64" s="11">
        <f>'DP STOP cijfers'!P10</f>
        <v>0</v>
      </c>
      <c r="Q64" s="26">
        <f>'DP STOP cijfers'!Q10</f>
        <v>200</v>
      </c>
      <c r="R64" s="15">
        <f>'DP STOP cijfers'!R10</f>
        <v>0</v>
      </c>
      <c r="S64" s="11">
        <f>'DP STOP cijfers'!S10</f>
        <v>0</v>
      </c>
      <c r="T64" s="11">
        <f>'DP STOP cijfers'!T10</f>
        <v>200</v>
      </c>
      <c r="U64" s="11">
        <f>'DP STOP cijfers'!U10</f>
        <v>0</v>
      </c>
      <c r="V64" s="11">
        <f>'DP STOP cijfers'!V10</f>
        <v>0</v>
      </c>
      <c r="W64" s="11">
        <f>'DP STOP cijfers'!W10</f>
        <v>0</v>
      </c>
      <c r="X64" s="11">
        <f>'DP STOP cijfers'!X10</f>
        <v>0</v>
      </c>
      <c r="Y64" s="11">
        <f>'DP STOP cijfers'!Y10</f>
        <v>0</v>
      </c>
      <c r="Z64" s="49">
        <f>'DP STOP cijfers'!Z10</f>
        <v>200</v>
      </c>
      <c r="AA64" s="11">
        <f>'DP STOP cijfers'!AA10</f>
        <v>0</v>
      </c>
      <c r="AB64" s="11">
        <f>'DP STOP cijfers'!AB10</f>
        <v>0</v>
      </c>
      <c r="AC64" s="11">
        <f>'DP STOP cijfers'!AC10</f>
        <v>200</v>
      </c>
      <c r="AD64" s="11">
        <f>'DP STOP cijfers'!AD10</f>
        <v>0</v>
      </c>
      <c r="AE64" s="11">
        <f>'DP STOP cijfers'!AE10</f>
        <v>0</v>
      </c>
      <c r="AF64" s="11">
        <f>'DP STOP cijfers'!AF10</f>
        <v>0</v>
      </c>
      <c r="AG64" s="49">
        <f>'DP STOP cijfers'!AG10</f>
        <v>0</v>
      </c>
      <c r="AH64" s="11">
        <f>'DP STOP cijfers'!AH10</f>
        <v>0</v>
      </c>
      <c r="AI64" s="11">
        <f>'DP STOP cijfers'!AI10</f>
        <v>0</v>
      </c>
      <c r="AJ64" s="11">
        <f>'DP STOP cijfers'!AJ10</f>
        <v>0</v>
      </c>
      <c r="AK64" s="11">
        <f>'DP STOP cijfers'!AK10</f>
        <v>0</v>
      </c>
      <c r="AL64" s="49">
        <f>'DP STOP cijfers'!AL10</f>
        <v>0</v>
      </c>
      <c r="AM64" s="11">
        <f>'DP STOP cijfers'!AM10</f>
        <v>0</v>
      </c>
      <c r="AN64" s="11">
        <f>'DP STOP cijfers'!AN10</f>
        <v>0</v>
      </c>
      <c r="AO64" s="11">
        <f>'DP STOP cijfers'!AO10</f>
        <v>0</v>
      </c>
      <c r="AP64" s="11">
        <f>'DP STOP cijfers'!AP10</f>
        <v>0</v>
      </c>
      <c r="AQ64" s="11">
        <f>'DP STOP cijfers'!AQ10</f>
        <v>0</v>
      </c>
      <c r="AR64" s="49">
        <f>'DP STOP cijfers'!AR10</f>
        <v>0</v>
      </c>
      <c r="AS64" s="11">
        <f>'DP STOP cijfers'!AS10</f>
        <v>0</v>
      </c>
      <c r="AT64" s="11">
        <f>'DP STOP cijfers'!AT10</f>
        <v>0</v>
      </c>
      <c r="AU64" s="11">
        <f>'DP STOP cijfers'!AU10</f>
        <v>0</v>
      </c>
      <c r="AV64" s="11">
        <f>'DP STOP cijfers'!AV10</f>
        <v>0</v>
      </c>
      <c r="AW64" s="11">
        <f>'DP STOP cijfers'!AW10</f>
        <v>0</v>
      </c>
      <c r="AX64" s="11">
        <f>'DP STOP cijfers'!AX10</f>
        <v>0</v>
      </c>
      <c r="AY64" s="11">
        <f>'DP STOP cijfers'!AY10</f>
        <v>0</v>
      </c>
      <c r="AZ64" s="11">
        <f>'DP STOP cijfers'!AZ10</f>
        <v>0</v>
      </c>
      <c r="BA64" s="11">
        <f>'DP STOP cijfers'!BA10</f>
        <v>0</v>
      </c>
      <c r="BB64" s="11">
        <f>'DP STOP cijfers'!BB10</f>
        <v>0</v>
      </c>
      <c r="BC64" s="49">
        <f>'DP STOP cijfers'!BC10</f>
        <v>0</v>
      </c>
      <c r="BD64" s="11">
        <f>'DP STOP cijfers'!BD10</f>
        <v>0</v>
      </c>
      <c r="BE64" s="11">
        <f>'DP STOP cijfers'!BE10</f>
        <v>0</v>
      </c>
      <c r="BF64" s="11">
        <f>'DP STOP cijfers'!BF10</f>
        <v>0</v>
      </c>
      <c r="BG64" s="11">
        <f>'DP STOP cijfers'!BG10</f>
        <v>0</v>
      </c>
      <c r="BH64" s="11">
        <f>'DP STOP cijfers'!BH10</f>
        <v>0</v>
      </c>
      <c r="BI64" s="11">
        <f>'DP STOP cijfers'!BI10</f>
        <v>0</v>
      </c>
      <c r="BJ64" s="11">
        <f>'DP STOP cijfers'!BJ10</f>
        <v>0</v>
      </c>
      <c r="BK64" s="49">
        <f>'DP STOP cijfers'!BK10</f>
        <v>0</v>
      </c>
      <c r="BL64" s="11">
        <f>'DP STOP cijfers'!BL10</f>
        <v>0</v>
      </c>
      <c r="BM64" s="11">
        <f>'DP STOP cijfers'!BM10</f>
        <v>0</v>
      </c>
      <c r="BN64" s="11">
        <f>'DP STOP cijfers'!BN10</f>
        <v>0</v>
      </c>
      <c r="BO64" s="11">
        <f>'DP STOP cijfers'!BO10</f>
        <v>0</v>
      </c>
      <c r="BP64" s="11">
        <f>'DP STOP cijfers'!BP10</f>
        <v>0</v>
      </c>
      <c r="BQ64" s="49">
        <f>'DP STOP cijfers'!BQ10</f>
        <v>0</v>
      </c>
      <c r="BR64" s="11">
        <f>'DP STOP cijfers'!BR10</f>
        <v>200</v>
      </c>
      <c r="BS64" s="11">
        <f>'DP STOP cijfers'!BS10</f>
        <v>0</v>
      </c>
      <c r="BT64" s="11">
        <f>'DP STOP cijfers'!BT10</f>
        <v>0</v>
      </c>
      <c r="BU64" s="11">
        <f>'DP STOP cijfers'!BU10</f>
        <v>0</v>
      </c>
      <c r="BV64" s="11">
        <f>'DP STOP cijfers'!BV10</f>
        <v>0</v>
      </c>
      <c r="BW64" s="11">
        <f>'DP STOP cijfers'!BW10</f>
        <v>0</v>
      </c>
      <c r="BX64" s="47">
        <f>'DP STOP cijfers'!BX10</f>
        <v>0</v>
      </c>
      <c r="BY64" s="49">
        <f>'DP STOP cijfers'!BY10</f>
        <v>200</v>
      </c>
      <c r="BZ64" s="11">
        <f>'DP STOP cijfers'!BZ10</f>
        <v>20</v>
      </c>
      <c r="CA64" s="11">
        <f>'DP STOP cijfers'!CA10</f>
        <v>20</v>
      </c>
      <c r="CB64" s="11">
        <f>'DP STOP cijfers'!CB10</f>
        <v>20</v>
      </c>
      <c r="CC64" s="11">
        <f>'DP STOP cijfers'!CC10</f>
        <v>20</v>
      </c>
      <c r="CD64" s="11">
        <f>'DP STOP cijfers'!CD10</f>
        <v>20</v>
      </c>
      <c r="CE64" s="11">
        <f>'DP STOP cijfers'!CE10</f>
        <v>20</v>
      </c>
      <c r="CF64" s="11">
        <f>'DP STOP cijfers'!CF10</f>
        <v>0</v>
      </c>
      <c r="CG64" s="11">
        <f>'DP STOP cijfers'!CG10</f>
        <v>20</v>
      </c>
      <c r="CH64" s="11">
        <f>'DP STOP cijfers'!CH10</f>
        <v>20</v>
      </c>
      <c r="CI64" s="11">
        <f>'DP STOP cijfers'!CI10</f>
        <v>20</v>
      </c>
      <c r="CJ64" s="11">
        <f>'DP STOP cijfers'!CJ10</f>
        <v>20</v>
      </c>
      <c r="CK64" s="11">
        <f>'DP STOP cijfers'!CK10</f>
        <v>0</v>
      </c>
      <c r="CL64" s="49">
        <f>'DP STOP cijfers'!CL10</f>
        <v>200</v>
      </c>
      <c r="CM64" s="11">
        <f>'DP STOP cijfers'!CM10</f>
        <v>0</v>
      </c>
      <c r="CN64" s="11">
        <f>'DP STOP cijfers'!CN10</f>
        <v>0</v>
      </c>
      <c r="CO64" s="11">
        <f>'DP STOP cijfers'!CO10</f>
        <v>0</v>
      </c>
      <c r="CP64" s="11">
        <f>'DP STOP cijfers'!CP10</f>
        <v>0</v>
      </c>
      <c r="CQ64" s="11">
        <f>'DP STOP cijfers'!CQ10</f>
        <v>0</v>
      </c>
      <c r="CR64" s="11">
        <f>'DP STOP cijfers'!CR10</f>
        <v>0</v>
      </c>
      <c r="CS64" s="11">
        <f>'DP STOP cijfers'!CS10</f>
        <v>0</v>
      </c>
      <c r="CT64" s="11">
        <f>'DP STOP cijfers'!CT10</f>
        <v>0</v>
      </c>
      <c r="CU64" s="11">
        <f>'DP STOP cijfers'!CU10</f>
        <v>0</v>
      </c>
      <c r="CV64" s="11">
        <f>'DP STOP cijfers'!CV10</f>
        <v>0</v>
      </c>
      <c r="CW64" s="11">
        <f>'DP STOP cijfers'!CW10</f>
        <v>0</v>
      </c>
      <c r="CX64" s="11">
        <f>'DP STOP cijfers'!CX10</f>
        <v>0</v>
      </c>
      <c r="CY64" s="26">
        <f>'DP STOP cijfers'!CY10</f>
        <v>0</v>
      </c>
      <c r="CZ64" s="15">
        <f>'DP STOP cijfers'!CZ10</f>
        <v>0</v>
      </c>
      <c r="DA64" s="11">
        <f>'DP STOP cijfers'!DA10</f>
        <v>0</v>
      </c>
      <c r="DB64" s="11">
        <f>'DP STOP cijfers'!DB10</f>
        <v>0</v>
      </c>
      <c r="DC64" s="11">
        <f>'DP STOP cijfers'!DC10</f>
        <v>0</v>
      </c>
      <c r="DD64" s="11">
        <f>'DP STOP cijfers'!DD10</f>
        <v>0</v>
      </c>
      <c r="DE64" s="11">
        <f>'DP STOP cijfers'!DE10</f>
        <v>0</v>
      </c>
      <c r="DF64" s="11">
        <f>'DP STOP cijfers'!DF10</f>
        <v>0</v>
      </c>
      <c r="DG64" s="11">
        <f>'DP STOP cijfers'!DG10</f>
        <v>0</v>
      </c>
      <c r="DH64" s="11">
        <f>'DP STOP cijfers'!DH10</f>
        <v>0</v>
      </c>
      <c r="DI64" s="11">
        <f>'DP STOP cijfers'!DI10</f>
        <v>0</v>
      </c>
      <c r="DJ64" s="11">
        <f>'DP STOP cijfers'!DJ10</f>
        <v>0</v>
      </c>
      <c r="DK64" s="11">
        <f>'DP STOP cijfers'!DK10</f>
        <v>0</v>
      </c>
      <c r="DL64" s="26">
        <f>'DP STOP cijfers'!DL10</f>
        <v>0</v>
      </c>
    </row>
    <row r="65" spans="1:116" hidden="1">
      <c r="A65" s="47" t="str">
        <f>'DP STOP cijfers'!A11</f>
        <v>3.2</v>
      </c>
      <c r="B65" s="49" t="str">
        <f>'DP STOP cijfers'!B11</f>
        <v>RDNT1505</v>
      </c>
      <c r="C65" s="4" t="str">
        <f>'DP STOP cijfers'!C11</f>
        <v>Dierproeven</v>
      </c>
      <c r="D65" s="4" t="str">
        <f>'DP STOP cijfers'!D11</f>
        <v>DP Dierproeven DG-AGRO</v>
      </c>
      <c r="E65" s="4" t="str">
        <f>'DP STOP cijfers'!E11</f>
        <v>Toezicht huisvesting en verzorging Insp. Regeling Huisvesting</v>
      </c>
      <c r="F65" s="161" t="str">
        <f>'DP STOP cijfers'!F11</f>
        <v>DG AGRO</v>
      </c>
      <c r="G65" s="161" t="str">
        <f>'DP STOP cijfers'!G11</f>
        <v>nee</v>
      </c>
      <c r="H65" s="11">
        <f>'DP STOP cijfers'!H11</f>
        <v>1200</v>
      </c>
      <c r="I65" s="11">
        <f>'DP STOP cijfers'!I11</f>
        <v>0</v>
      </c>
      <c r="J65" s="11">
        <f>'DP STOP cijfers'!J11</f>
        <v>0</v>
      </c>
      <c r="K65" s="11">
        <f>'DP STOP cijfers'!K11</f>
        <v>0</v>
      </c>
      <c r="L65" s="11">
        <f>'DP STOP cijfers'!L11</f>
        <v>0</v>
      </c>
      <c r="M65" s="11">
        <f>'DP STOP cijfers'!M11</f>
        <v>0</v>
      </c>
      <c r="N65" s="11">
        <f>'DP STOP cijfers'!N11</f>
        <v>0</v>
      </c>
      <c r="O65" s="11">
        <f>'DP STOP cijfers'!O11</f>
        <v>0</v>
      </c>
      <c r="P65" s="11">
        <f>'DP STOP cijfers'!P11</f>
        <v>0</v>
      </c>
      <c r="Q65" s="26">
        <f>'DP STOP cijfers'!Q11</f>
        <v>1200</v>
      </c>
      <c r="R65" s="15">
        <f>'DP STOP cijfers'!R11</f>
        <v>0</v>
      </c>
      <c r="S65" s="11">
        <f>'DP STOP cijfers'!S11</f>
        <v>0</v>
      </c>
      <c r="T65" s="11">
        <f>'DP STOP cijfers'!T11</f>
        <v>1200</v>
      </c>
      <c r="U65" s="11">
        <f>'DP STOP cijfers'!U11</f>
        <v>0</v>
      </c>
      <c r="V65" s="11">
        <f>'DP STOP cijfers'!V11</f>
        <v>0</v>
      </c>
      <c r="W65" s="11">
        <f>'DP STOP cijfers'!W11</f>
        <v>0</v>
      </c>
      <c r="X65" s="11">
        <f>'DP STOP cijfers'!X11</f>
        <v>0</v>
      </c>
      <c r="Y65" s="11">
        <f>'DP STOP cijfers'!Y11</f>
        <v>0</v>
      </c>
      <c r="Z65" s="49">
        <f>'DP STOP cijfers'!Z11</f>
        <v>1200</v>
      </c>
      <c r="AA65" s="11">
        <f>'DP STOP cijfers'!AA11</f>
        <v>0</v>
      </c>
      <c r="AB65" s="11">
        <f>'DP STOP cijfers'!AB11</f>
        <v>0</v>
      </c>
      <c r="AC65" s="11">
        <f>'DP STOP cijfers'!AC11</f>
        <v>1200</v>
      </c>
      <c r="AD65" s="11">
        <f>'DP STOP cijfers'!AD11</f>
        <v>0</v>
      </c>
      <c r="AE65" s="11">
        <f>'DP STOP cijfers'!AE11</f>
        <v>0</v>
      </c>
      <c r="AF65" s="11">
        <f>'DP STOP cijfers'!AF11</f>
        <v>0</v>
      </c>
      <c r="AG65" s="49">
        <f>'DP STOP cijfers'!AG11</f>
        <v>0</v>
      </c>
      <c r="AH65" s="11">
        <f>'DP STOP cijfers'!AH11</f>
        <v>0</v>
      </c>
      <c r="AI65" s="11">
        <f>'DP STOP cijfers'!AI11</f>
        <v>0</v>
      </c>
      <c r="AJ65" s="11">
        <f>'DP STOP cijfers'!AJ11</f>
        <v>0</v>
      </c>
      <c r="AK65" s="11">
        <f>'DP STOP cijfers'!AK11</f>
        <v>0</v>
      </c>
      <c r="AL65" s="49">
        <f>'DP STOP cijfers'!AL11</f>
        <v>0</v>
      </c>
      <c r="AM65" s="11">
        <f>'DP STOP cijfers'!AM11</f>
        <v>0</v>
      </c>
      <c r="AN65" s="11">
        <f>'DP STOP cijfers'!AN11</f>
        <v>0</v>
      </c>
      <c r="AO65" s="11">
        <f>'DP STOP cijfers'!AO11</f>
        <v>0</v>
      </c>
      <c r="AP65" s="11">
        <f>'DP STOP cijfers'!AP11</f>
        <v>0</v>
      </c>
      <c r="AQ65" s="11">
        <f>'DP STOP cijfers'!AQ11</f>
        <v>0</v>
      </c>
      <c r="AR65" s="49">
        <f>'DP STOP cijfers'!AR11</f>
        <v>0</v>
      </c>
      <c r="AS65" s="11">
        <f>'DP STOP cijfers'!AS11</f>
        <v>0</v>
      </c>
      <c r="AT65" s="11">
        <f>'DP STOP cijfers'!AT11</f>
        <v>0</v>
      </c>
      <c r="AU65" s="11">
        <f>'DP STOP cijfers'!AU11</f>
        <v>0</v>
      </c>
      <c r="AV65" s="11">
        <f>'DP STOP cijfers'!AV11</f>
        <v>0</v>
      </c>
      <c r="AW65" s="11">
        <f>'DP STOP cijfers'!AW11</f>
        <v>0</v>
      </c>
      <c r="AX65" s="11">
        <f>'DP STOP cijfers'!AX11</f>
        <v>0</v>
      </c>
      <c r="AY65" s="11">
        <f>'DP STOP cijfers'!AY11</f>
        <v>0</v>
      </c>
      <c r="AZ65" s="11">
        <f>'DP STOP cijfers'!AZ11</f>
        <v>0</v>
      </c>
      <c r="BA65" s="11">
        <f>'DP STOP cijfers'!BA11</f>
        <v>0</v>
      </c>
      <c r="BB65" s="11">
        <f>'DP STOP cijfers'!BB11</f>
        <v>0</v>
      </c>
      <c r="BC65" s="49">
        <f>'DP STOP cijfers'!BC11</f>
        <v>0</v>
      </c>
      <c r="BD65" s="11">
        <f>'DP STOP cijfers'!BD11</f>
        <v>0</v>
      </c>
      <c r="BE65" s="11">
        <f>'DP STOP cijfers'!BE11</f>
        <v>0</v>
      </c>
      <c r="BF65" s="11">
        <f>'DP STOP cijfers'!BF11</f>
        <v>0</v>
      </c>
      <c r="BG65" s="11">
        <f>'DP STOP cijfers'!BG11</f>
        <v>0</v>
      </c>
      <c r="BH65" s="11">
        <f>'DP STOP cijfers'!BH11</f>
        <v>0</v>
      </c>
      <c r="BI65" s="11">
        <f>'DP STOP cijfers'!BI11</f>
        <v>0</v>
      </c>
      <c r="BJ65" s="11">
        <f>'DP STOP cijfers'!BJ11</f>
        <v>0</v>
      </c>
      <c r="BK65" s="49">
        <f>'DP STOP cijfers'!BK11</f>
        <v>0</v>
      </c>
      <c r="BL65" s="11">
        <f>'DP STOP cijfers'!BL11</f>
        <v>0</v>
      </c>
      <c r="BM65" s="11">
        <f>'DP STOP cijfers'!BM11</f>
        <v>0</v>
      </c>
      <c r="BN65" s="11">
        <f>'DP STOP cijfers'!BN11</f>
        <v>0</v>
      </c>
      <c r="BO65" s="11">
        <f>'DP STOP cijfers'!BO11</f>
        <v>0</v>
      </c>
      <c r="BP65" s="11">
        <f>'DP STOP cijfers'!BP11</f>
        <v>0</v>
      </c>
      <c r="BQ65" s="49">
        <f>'DP STOP cijfers'!BQ11</f>
        <v>0</v>
      </c>
      <c r="BR65" s="11">
        <f>'DP STOP cijfers'!BR11</f>
        <v>1200</v>
      </c>
      <c r="BS65" s="11">
        <f>'DP STOP cijfers'!BS11</f>
        <v>0</v>
      </c>
      <c r="BT65" s="11">
        <f>'DP STOP cijfers'!BT11</f>
        <v>0</v>
      </c>
      <c r="BU65" s="11">
        <f>'DP STOP cijfers'!BU11</f>
        <v>0</v>
      </c>
      <c r="BV65" s="11">
        <f>'DP STOP cijfers'!BV11</f>
        <v>0</v>
      </c>
      <c r="BW65" s="11">
        <f>'DP STOP cijfers'!BW11</f>
        <v>0</v>
      </c>
      <c r="BX65" s="47">
        <f>'DP STOP cijfers'!BX11</f>
        <v>0</v>
      </c>
      <c r="BY65" s="49">
        <f>'DP STOP cijfers'!BY11</f>
        <v>1200</v>
      </c>
      <c r="BZ65" s="11">
        <f>'DP STOP cijfers'!BZ11</f>
        <v>120</v>
      </c>
      <c r="CA65" s="11">
        <f>'DP STOP cijfers'!CA11</f>
        <v>120</v>
      </c>
      <c r="CB65" s="11">
        <f>'DP STOP cijfers'!CB11</f>
        <v>120</v>
      </c>
      <c r="CC65" s="11">
        <f>'DP STOP cijfers'!CC11</f>
        <v>120</v>
      </c>
      <c r="CD65" s="11">
        <f>'DP STOP cijfers'!CD11</f>
        <v>120</v>
      </c>
      <c r="CE65" s="11">
        <f>'DP STOP cijfers'!CE11</f>
        <v>120</v>
      </c>
      <c r="CF65" s="11">
        <f>'DP STOP cijfers'!CF11</f>
        <v>0</v>
      </c>
      <c r="CG65" s="11">
        <f>'DP STOP cijfers'!CG11</f>
        <v>120</v>
      </c>
      <c r="CH65" s="11">
        <f>'DP STOP cijfers'!CH11</f>
        <v>120</v>
      </c>
      <c r="CI65" s="11">
        <f>'DP STOP cijfers'!CI11</f>
        <v>120</v>
      </c>
      <c r="CJ65" s="11">
        <f>'DP STOP cijfers'!CJ11</f>
        <v>120</v>
      </c>
      <c r="CK65" s="11">
        <f>'DP STOP cijfers'!CK11</f>
        <v>0</v>
      </c>
      <c r="CL65" s="49">
        <f>'DP STOP cijfers'!CL11</f>
        <v>1200</v>
      </c>
      <c r="CM65" s="11">
        <f>'DP STOP cijfers'!CM11</f>
        <v>0</v>
      </c>
      <c r="CN65" s="11">
        <f>'DP STOP cijfers'!CN11</f>
        <v>0</v>
      </c>
      <c r="CO65" s="11">
        <f>'DP STOP cijfers'!CO11</f>
        <v>0</v>
      </c>
      <c r="CP65" s="11">
        <f>'DP STOP cijfers'!CP11</f>
        <v>0</v>
      </c>
      <c r="CQ65" s="11">
        <f>'DP STOP cijfers'!CQ11</f>
        <v>0</v>
      </c>
      <c r="CR65" s="11">
        <f>'DP STOP cijfers'!CR11</f>
        <v>0</v>
      </c>
      <c r="CS65" s="11">
        <f>'DP STOP cijfers'!CS11</f>
        <v>0</v>
      </c>
      <c r="CT65" s="11">
        <f>'DP STOP cijfers'!CT11</f>
        <v>0</v>
      </c>
      <c r="CU65" s="11">
        <f>'DP STOP cijfers'!CU11</f>
        <v>0</v>
      </c>
      <c r="CV65" s="11">
        <f>'DP STOP cijfers'!CV11</f>
        <v>0</v>
      </c>
      <c r="CW65" s="11">
        <f>'DP STOP cijfers'!CW11</f>
        <v>0</v>
      </c>
      <c r="CX65" s="11">
        <f>'DP STOP cijfers'!CX11</f>
        <v>0</v>
      </c>
      <c r="CY65" s="26">
        <f>'DP STOP cijfers'!CY11</f>
        <v>0</v>
      </c>
      <c r="CZ65" s="15">
        <f>'DP STOP cijfers'!CZ11</f>
        <v>0</v>
      </c>
      <c r="DA65" s="11">
        <f>'DP STOP cijfers'!DA11</f>
        <v>0</v>
      </c>
      <c r="DB65" s="11">
        <f>'DP STOP cijfers'!DB11</f>
        <v>0</v>
      </c>
      <c r="DC65" s="11">
        <f>'DP STOP cijfers'!DC11</f>
        <v>0</v>
      </c>
      <c r="DD65" s="11">
        <f>'DP STOP cijfers'!DD11</f>
        <v>0</v>
      </c>
      <c r="DE65" s="11">
        <f>'DP STOP cijfers'!DE11</f>
        <v>0</v>
      </c>
      <c r="DF65" s="11">
        <f>'DP STOP cijfers'!DF11</f>
        <v>0</v>
      </c>
      <c r="DG65" s="11">
        <f>'DP STOP cijfers'!DG11</f>
        <v>0</v>
      </c>
      <c r="DH65" s="11">
        <f>'DP STOP cijfers'!DH11</f>
        <v>0</v>
      </c>
      <c r="DI65" s="11">
        <f>'DP STOP cijfers'!DI11</f>
        <v>0</v>
      </c>
      <c r="DJ65" s="11">
        <f>'DP STOP cijfers'!DJ11</f>
        <v>0</v>
      </c>
      <c r="DK65" s="11">
        <f>'DP STOP cijfers'!DK11</f>
        <v>0</v>
      </c>
      <c r="DL65" s="26">
        <f>'DP STOP cijfers'!DL11</f>
        <v>0</v>
      </c>
    </row>
    <row r="66" spans="1:116" hidden="1">
      <c r="A66" s="47" t="str">
        <f>'DP STOP cijfers'!A12</f>
        <v>3.2</v>
      </c>
      <c r="B66" s="49" t="str">
        <f>'DP STOP cijfers'!B12</f>
        <v>RDNT1510</v>
      </c>
      <c r="C66" s="4" t="str">
        <f>'DP STOP cijfers'!C12</f>
        <v>Dierproeven</v>
      </c>
      <c r="D66" s="4" t="str">
        <f>'DP STOP cijfers'!D12</f>
        <v>DP Dierproeven DG-AGRO</v>
      </c>
      <c r="E66" s="4" t="str">
        <f>'DP STOP cijfers'!E12</f>
        <v>Toezicht huisvesting en verzorging DEC jaarverslag</v>
      </c>
      <c r="F66" s="161" t="str">
        <f>'DP STOP cijfers'!F12</f>
        <v>DG AGRO</v>
      </c>
      <c r="G66" s="161" t="str">
        <f>'DP STOP cijfers'!G12</f>
        <v>nee</v>
      </c>
      <c r="H66" s="11">
        <f>'DP STOP cijfers'!H12</f>
        <v>200</v>
      </c>
      <c r="I66" s="11">
        <f>'DP STOP cijfers'!I12</f>
        <v>0</v>
      </c>
      <c r="J66" s="11">
        <f>'DP STOP cijfers'!J12</f>
        <v>0</v>
      </c>
      <c r="K66" s="11">
        <f>'DP STOP cijfers'!K12</f>
        <v>0</v>
      </c>
      <c r="L66" s="11">
        <f>'DP STOP cijfers'!L12</f>
        <v>0</v>
      </c>
      <c r="M66" s="11">
        <f>'DP STOP cijfers'!M12</f>
        <v>0</v>
      </c>
      <c r="N66" s="11">
        <f>'DP STOP cijfers'!N12</f>
        <v>0</v>
      </c>
      <c r="O66" s="11">
        <f>'DP STOP cijfers'!O12</f>
        <v>0</v>
      </c>
      <c r="P66" s="11">
        <f>'DP STOP cijfers'!P12</f>
        <v>0</v>
      </c>
      <c r="Q66" s="26">
        <f>'DP STOP cijfers'!Q12</f>
        <v>200</v>
      </c>
      <c r="R66" s="15">
        <f>'DP STOP cijfers'!R12</f>
        <v>0</v>
      </c>
      <c r="S66" s="11">
        <f>'DP STOP cijfers'!S12</f>
        <v>0</v>
      </c>
      <c r="T66" s="11">
        <f>'DP STOP cijfers'!T12</f>
        <v>200</v>
      </c>
      <c r="U66" s="11">
        <f>'DP STOP cijfers'!U12</f>
        <v>0</v>
      </c>
      <c r="V66" s="11">
        <f>'DP STOP cijfers'!V12</f>
        <v>0</v>
      </c>
      <c r="W66" s="11">
        <f>'DP STOP cijfers'!W12</f>
        <v>0</v>
      </c>
      <c r="X66" s="11">
        <f>'DP STOP cijfers'!X12</f>
        <v>0</v>
      </c>
      <c r="Y66" s="11">
        <f>'DP STOP cijfers'!Y12</f>
        <v>0</v>
      </c>
      <c r="Z66" s="49">
        <f>'DP STOP cijfers'!Z12</f>
        <v>200</v>
      </c>
      <c r="AA66" s="11">
        <f>'DP STOP cijfers'!AA12</f>
        <v>0</v>
      </c>
      <c r="AB66" s="11">
        <f>'DP STOP cijfers'!AB12</f>
        <v>0</v>
      </c>
      <c r="AC66" s="11">
        <f>'DP STOP cijfers'!AC12</f>
        <v>200</v>
      </c>
      <c r="AD66" s="11">
        <f>'DP STOP cijfers'!AD12</f>
        <v>0</v>
      </c>
      <c r="AE66" s="11">
        <f>'DP STOP cijfers'!AE12</f>
        <v>0</v>
      </c>
      <c r="AF66" s="11">
        <f>'DP STOP cijfers'!AF12</f>
        <v>0</v>
      </c>
      <c r="AG66" s="49">
        <f>'DP STOP cijfers'!AG12</f>
        <v>0</v>
      </c>
      <c r="AH66" s="11">
        <f>'DP STOP cijfers'!AH12</f>
        <v>0</v>
      </c>
      <c r="AI66" s="11">
        <f>'DP STOP cijfers'!AI12</f>
        <v>0</v>
      </c>
      <c r="AJ66" s="11">
        <f>'DP STOP cijfers'!AJ12</f>
        <v>0</v>
      </c>
      <c r="AK66" s="11">
        <f>'DP STOP cijfers'!AK12</f>
        <v>0</v>
      </c>
      <c r="AL66" s="49">
        <f>'DP STOP cijfers'!AL12</f>
        <v>0</v>
      </c>
      <c r="AM66" s="11">
        <f>'DP STOP cijfers'!AM12</f>
        <v>0</v>
      </c>
      <c r="AN66" s="11">
        <f>'DP STOP cijfers'!AN12</f>
        <v>0</v>
      </c>
      <c r="AO66" s="11">
        <f>'DP STOP cijfers'!AO12</f>
        <v>0</v>
      </c>
      <c r="AP66" s="11">
        <f>'DP STOP cijfers'!AP12</f>
        <v>0</v>
      </c>
      <c r="AQ66" s="11">
        <f>'DP STOP cijfers'!AQ12</f>
        <v>0</v>
      </c>
      <c r="AR66" s="49">
        <f>'DP STOP cijfers'!AR12</f>
        <v>0</v>
      </c>
      <c r="AS66" s="11">
        <f>'DP STOP cijfers'!AS12</f>
        <v>0</v>
      </c>
      <c r="AT66" s="11">
        <f>'DP STOP cijfers'!AT12</f>
        <v>0</v>
      </c>
      <c r="AU66" s="11">
        <f>'DP STOP cijfers'!AU12</f>
        <v>0</v>
      </c>
      <c r="AV66" s="11">
        <f>'DP STOP cijfers'!AV12</f>
        <v>0</v>
      </c>
      <c r="AW66" s="11">
        <f>'DP STOP cijfers'!AW12</f>
        <v>0</v>
      </c>
      <c r="AX66" s="11">
        <f>'DP STOP cijfers'!AX12</f>
        <v>0</v>
      </c>
      <c r="AY66" s="11">
        <f>'DP STOP cijfers'!AY12</f>
        <v>0</v>
      </c>
      <c r="AZ66" s="11">
        <f>'DP STOP cijfers'!AZ12</f>
        <v>0</v>
      </c>
      <c r="BA66" s="11">
        <f>'DP STOP cijfers'!BA12</f>
        <v>0</v>
      </c>
      <c r="BB66" s="11">
        <f>'DP STOP cijfers'!BB12</f>
        <v>0</v>
      </c>
      <c r="BC66" s="49">
        <f>'DP STOP cijfers'!BC12</f>
        <v>0</v>
      </c>
      <c r="BD66" s="11">
        <f>'DP STOP cijfers'!BD12</f>
        <v>0</v>
      </c>
      <c r="BE66" s="11">
        <f>'DP STOP cijfers'!BE12</f>
        <v>0</v>
      </c>
      <c r="BF66" s="11">
        <f>'DP STOP cijfers'!BF12</f>
        <v>0</v>
      </c>
      <c r="BG66" s="11">
        <f>'DP STOP cijfers'!BG12</f>
        <v>0</v>
      </c>
      <c r="BH66" s="11">
        <f>'DP STOP cijfers'!BH12</f>
        <v>0</v>
      </c>
      <c r="BI66" s="11">
        <f>'DP STOP cijfers'!BI12</f>
        <v>0</v>
      </c>
      <c r="BJ66" s="11">
        <f>'DP STOP cijfers'!BJ12</f>
        <v>0</v>
      </c>
      <c r="BK66" s="49">
        <f>'DP STOP cijfers'!BK12</f>
        <v>0</v>
      </c>
      <c r="BL66" s="11">
        <f>'DP STOP cijfers'!BL12</f>
        <v>0</v>
      </c>
      <c r="BM66" s="11">
        <f>'DP STOP cijfers'!BM12</f>
        <v>0</v>
      </c>
      <c r="BN66" s="11">
        <f>'DP STOP cijfers'!BN12</f>
        <v>0</v>
      </c>
      <c r="BO66" s="11">
        <f>'DP STOP cijfers'!BO12</f>
        <v>0</v>
      </c>
      <c r="BP66" s="11">
        <f>'DP STOP cijfers'!BP12</f>
        <v>0</v>
      </c>
      <c r="BQ66" s="49">
        <f>'DP STOP cijfers'!BQ12</f>
        <v>0</v>
      </c>
      <c r="BR66" s="11">
        <f>'DP STOP cijfers'!BR12</f>
        <v>200</v>
      </c>
      <c r="BS66" s="11">
        <f>'DP STOP cijfers'!BS12</f>
        <v>0</v>
      </c>
      <c r="BT66" s="11">
        <f>'DP STOP cijfers'!BT12</f>
        <v>0</v>
      </c>
      <c r="BU66" s="11">
        <f>'DP STOP cijfers'!BU12</f>
        <v>0</v>
      </c>
      <c r="BV66" s="11">
        <f>'DP STOP cijfers'!BV12</f>
        <v>0</v>
      </c>
      <c r="BW66" s="11">
        <f>'DP STOP cijfers'!BW12</f>
        <v>0</v>
      </c>
      <c r="BX66" s="47">
        <f>'DP STOP cijfers'!BX12</f>
        <v>0</v>
      </c>
      <c r="BY66" s="49">
        <f>'DP STOP cijfers'!BY12</f>
        <v>200</v>
      </c>
      <c r="BZ66" s="11">
        <f>'DP STOP cijfers'!BZ12</f>
        <v>20</v>
      </c>
      <c r="CA66" s="11">
        <f>'DP STOP cijfers'!CA12</f>
        <v>20</v>
      </c>
      <c r="CB66" s="11">
        <f>'DP STOP cijfers'!CB12</f>
        <v>20</v>
      </c>
      <c r="CC66" s="11">
        <f>'DP STOP cijfers'!CC12</f>
        <v>20</v>
      </c>
      <c r="CD66" s="11">
        <f>'DP STOP cijfers'!CD12</f>
        <v>20</v>
      </c>
      <c r="CE66" s="11">
        <f>'DP STOP cijfers'!CE12</f>
        <v>20</v>
      </c>
      <c r="CF66" s="11">
        <f>'DP STOP cijfers'!CF12</f>
        <v>0</v>
      </c>
      <c r="CG66" s="11">
        <f>'DP STOP cijfers'!CG12</f>
        <v>20</v>
      </c>
      <c r="CH66" s="11">
        <f>'DP STOP cijfers'!CH12</f>
        <v>20</v>
      </c>
      <c r="CI66" s="11">
        <f>'DP STOP cijfers'!CI12</f>
        <v>20</v>
      </c>
      <c r="CJ66" s="11">
        <f>'DP STOP cijfers'!CJ12</f>
        <v>20</v>
      </c>
      <c r="CK66" s="11">
        <f>'DP STOP cijfers'!CK12</f>
        <v>0</v>
      </c>
      <c r="CL66" s="49">
        <f>'DP STOP cijfers'!CL12</f>
        <v>200</v>
      </c>
      <c r="CM66" s="11">
        <f>'DP STOP cijfers'!CM12</f>
        <v>0</v>
      </c>
      <c r="CN66" s="11">
        <f>'DP STOP cijfers'!CN12</f>
        <v>0</v>
      </c>
      <c r="CO66" s="11">
        <f>'DP STOP cijfers'!CO12</f>
        <v>0</v>
      </c>
      <c r="CP66" s="11">
        <f>'DP STOP cijfers'!CP12</f>
        <v>0</v>
      </c>
      <c r="CQ66" s="11">
        <f>'DP STOP cijfers'!CQ12</f>
        <v>0</v>
      </c>
      <c r="CR66" s="11">
        <f>'DP STOP cijfers'!CR12</f>
        <v>0</v>
      </c>
      <c r="CS66" s="11">
        <f>'DP STOP cijfers'!CS12</f>
        <v>0</v>
      </c>
      <c r="CT66" s="11">
        <f>'DP STOP cijfers'!CT12</f>
        <v>0</v>
      </c>
      <c r="CU66" s="11">
        <f>'DP STOP cijfers'!CU12</f>
        <v>0</v>
      </c>
      <c r="CV66" s="11">
        <f>'DP STOP cijfers'!CV12</f>
        <v>0</v>
      </c>
      <c r="CW66" s="11">
        <f>'DP STOP cijfers'!CW12</f>
        <v>0</v>
      </c>
      <c r="CX66" s="11">
        <f>'DP STOP cijfers'!CX12</f>
        <v>0</v>
      </c>
      <c r="CY66" s="26">
        <f>'DP STOP cijfers'!CY12</f>
        <v>0</v>
      </c>
      <c r="CZ66" s="15">
        <f>'DP STOP cijfers'!CZ12</f>
        <v>0</v>
      </c>
      <c r="DA66" s="11">
        <f>'DP STOP cijfers'!DA12</f>
        <v>0</v>
      </c>
      <c r="DB66" s="11">
        <f>'DP STOP cijfers'!DB12</f>
        <v>0</v>
      </c>
      <c r="DC66" s="11">
        <f>'DP STOP cijfers'!DC12</f>
        <v>0</v>
      </c>
      <c r="DD66" s="11">
        <f>'DP STOP cijfers'!DD12</f>
        <v>0</v>
      </c>
      <c r="DE66" s="11">
        <f>'DP STOP cijfers'!DE12</f>
        <v>0</v>
      </c>
      <c r="DF66" s="11">
        <f>'DP STOP cijfers'!DF12</f>
        <v>0</v>
      </c>
      <c r="DG66" s="11">
        <f>'DP STOP cijfers'!DG12</f>
        <v>0</v>
      </c>
      <c r="DH66" s="11">
        <f>'DP STOP cijfers'!DH12</f>
        <v>0</v>
      </c>
      <c r="DI66" s="11">
        <f>'DP STOP cijfers'!DI12</f>
        <v>0</v>
      </c>
      <c r="DJ66" s="11">
        <f>'DP STOP cijfers'!DJ12</f>
        <v>0</v>
      </c>
      <c r="DK66" s="11">
        <f>'DP STOP cijfers'!DK12</f>
        <v>0</v>
      </c>
      <c r="DL66" s="26">
        <f>'DP STOP cijfers'!DL12</f>
        <v>0</v>
      </c>
    </row>
    <row r="67" spans="1:116" hidden="1">
      <c r="A67" s="47" t="str">
        <f>'DP STOP cijfers'!A15</f>
        <v>3.3</v>
      </c>
      <c r="B67" s="49" t="str">
        <f>'DP STOP cijfers'!B15</f>
        <v>RDNT1507</v>
      </c>
      <c r="C67" s="4" t="str">
        <f>'DP STOP cijfers'!C15</f>
        <v>Dierproeven</v>
      </c>
      <c r="D67" s="4" t="str">
        <f>'DP STOP cijfers'!D15</f>
        <v>DP Dierproeven DG-AGRO</v>
      </c>
      <c r="E67" s="4" t="str">
        <f>'DP STOP cijfers'!E15</f>
        <v>Toezicht uitvoering dierproeven - Dierproef OZP</v>
      </c>
      <c r="F67" s="161" t="str">
        <f>'DP STOP cijfers'!F15</f>
        <v>DG AGRO</v>
      </c>
      <c r="G67" s="161" t="str">
        <f>'DP STOP cijfers'!G15</f>
        <v>nee</v>
      </c>
      <c r="H67" s="11">
        <f>'DP STOP cijfers'!H15</f>
        <v>500</v>
      </c>
      <c r="I67" s="11">
        <f>'DP STOP cijfers'!I15</f>
        <v>0</v>
      </c>
      <c r="J67" s="11">
        <f>'DP STOP cijfers'!J15</f>
        <v>0</v>
      </c>
      <c r="K67" s="11">
        <f>'DP STOP cijfers'!K15</f>
        <v>0</v>
      </c>
      <c r="L67" s="11">
        <f>'DP STOP cijfers'!L15</f>
        <v>0</v>
      </c>
      <c r="M67" s="11">
        <f>'DP STOP cijfers'!M15</f>
        <v>0</v>
      </c>
      <c r="N67" s="11">
        <f>'DP STOP cijfers'!N15</f>
        <v>0</v>
      </c>
      <c r="O67" s="11">
        <f>'DP STOP cijfers'!O15</f>
        <v>0</v>
      </c>
      <c r="P67" s="11">
        <f>'DP STOP cijfers'!P15</f>
        <v>0</v>
      </c>
      <c r="Q67" s="26">
        <f>'DP STOP cijfers'!Q15</f>
        <v>500</v>
      </c>
      <c r="R67" s="15">
        <f>'DP STOP cijfers'!R15</f>
        <v>0</v>
      </c>
      <c r="S67" s="11">
        <f>'DP STOP cijfers'!S15</f>
        <v>0</v>
      </c>
      <c r="T67" s="11">
        <f>'DP STOP cijfers'!T15</f>
        <v>500</v>
      </c>
      <c r="U67" s="11">
        <f>'DP STOP cijfers'!U15</f>
        <v>0</v>
      </c>
      <c r="V67" s="11">
        <f>'DP STOP cijfers'!V15</f>
        <v>0</v>
      </c>
      <c r="W67" s="11">
        <f>'DP STOP cijfers'!W15</f>
        <v>0</v>
      </c>
      <c r="X67" s="11">
        <f>'DP STOP cijfers'!X15</f>
        <v>0</v>
      </c>
      <c r="Y67" s="11">
        <f>'DP STOP cijfers'!Y15</f>
        <v>0</v>
      </c>
      <c r="Z67" s="49">
        <f>'DP STOP cijfers'!Z15</f>
        <v>500</v>
      </c>
      <c r="AA67" s="11">
        <f>'DP STOP cijfers'!AA15</f>
        <v>0</v>
      </c>
      <c r="AB67" s="11">
        <f>'DP STOP cijfers'!AB15</f>
        <v>0</v>
      </c>
      <c r="AC67" s="11">
        <f>'DP STOP cijfers'!AC15</f>
        <v>500</v>
      </c>
      <c r="AD67" s="11">
        <f>'DP STOP cijfers'!AD15</f>
        <v>0</v>
      </c>
      <c r="AE67" s="11">
        <f>'DP STOP cijfers'!AE15</f>
        <v>0</v>
      </c>
      <c r="AF67" s="11">
        <f>'DP STOP cijfers'!AF15</f>
        <v>0</v>
      </c>
      <c r="AG67" s="49">
        <f>'DP STOP cijfers'!AG15</f>
        <v>0</v>
      </c>
      <c r="AH67" s="11">
        <f>'DP STOP cijfers'!AH15</f>
        <v>0</v>
      </c>
      <c r="AI67" s="11">
        <f>'DP STOP cijfers'!AI15</f>
        <v>0</v>
      </c>
      <c r="AJ67" s="11">
        <f>'DP STOP cijfers'!AJ15</f>
        <v>0</v>
      </c>
      <c r="AK67" s="11">
        <f>'DP STOP cijfers'!AK15</f>
        <v>0</v>
      </c>
      <c r="AL67" s="49">
        <f>'DP STOP cijfers'!AL15</f>
        <v>0</v>
      </c>
      <c r="AM67" s="11">
        <f>'DP STOP cijfers'!AM15</f>
        <v>0</v>
      </c>
      <c r="AN67" s="11">
        <f>'DP STOP cijfers'!AN15</f>
        <v>0</v>
      </c>
      <c r="AO67" s="11">
        <f>'DP STOP cijfers'!AO15</f>
        <v>0</v>
      </c>
      <c r="AP67" s="11">
        <f>'DP STOP cijfers'!AP15</f>
        <v>0</v>
      </c>
      <c r="AQ67" s="11">
        <f>'DP STOP cijfers'!AQ15</f>
        <v>0</v>
      </c>
      <c r="AR67" s="49">
        <f>'DP STOP cijfers'!AR15</f>
        <v>0</v>
      </c>
      <c r="AS67" s="11">
        <f>'DP STOP cijfers'!AS15</f>
        <v>0</v>
      </c>
      <c r="AT67" s="11">
        <f>'DP STOP cijfers'!AT15</f>
        <v>0</v>
      </c>
      <c r="AU67" s="11">
        <f>'DP STOP cijfers'!AU15</f>
        <v>0</v>
      </c>
      <c r="AV67" s="11">
        <f>'DP STOP cijfers'!AV15</f>
        <v>0</v>
      </c>
      <c r="AW67" s="11">
        <f>'DP STOP cijfers'!AW15</f>
        <v>0</v>
      </c>
      <c r="AX67" s="11">
        <f>'DP STOP cijfers'!AX15</f>
        <v>0</v>
      </c>
      <c r="AY67" s="11">
        <f>'DP STOP cijfers'!AY15</f>
        <v>0</v>
      </c>
      <c r="AZ67" s="11">
        <f>'DP STOP cijfers'!AZ15</f>
        <v>0</v>
      </c>
      <c r="BA67" s="11">
        <f>'DP STOP cijfers'!BA15</f>
        <v>0</v>
      </c>
      <c r="BB67" s="11">
        <f>'DP STOP cijfers'!BB15</f>
        <v>0</v>
      </c>
      <c r="BC67" s="49">
        <f>'DP STOP cijfers'!BC15</f>
        <v>0</v>
      </c>
      <c r="BD67" s="11">
        <f>'DP STOP cijfers'!BD15</f>
        <v>0</v>
      </c>
      <c r="BE67" s="11">
        <f>'DP STOP cijfers'!BE15</f>
        <v>0</v>
      </c>
      <c r="BF67" s="11">
        <f>'DP STOP cijfers'!BF15</f>
        <v>0</v>
      </c>
      <c r="BG67" s="11">
        <f>'DP STOP cijfers'!BG15</f>
        <v>0</v>
      </c>
      <c r="BH67" s="11">
        <f>'DP STOP cijfers'!BH15</f>
        <v>0</v>
      </c>
      <c r="BI67" s="11">
        <f>'DP STOP cijfers'!BI15</f>
        <v>0</v>
      </c>
      <c r="BJ67" s="11">
        <f>'DP STOP cijfers'!BJ15</f>
        <v>0</v>
      </c>
      <c r="BK67" s="49">
        <f>'DP STOP cijfers'!BK15</f>
        <v>0</v>
      </c>
      <c r="BL67" s="11">
        <f>'DP STOP cijfers'!BL15</f>
        <v>0</v>
      </c>
      <c r="BM67" s="11">
        <f>'DP STOP cijfers'!BM15</f>
        <v>0</v>
      </c>
      <c r="BN67" s="11">
        <f>'DP STOP cijfers'!BN15</f>
        <v>0</v>
      </c>
      <c r="BO67" s="11">
        <f>'DP STOP cijfers'!BO15</f>
        <v>0</v>
      </c>
      <c r="BP67" s="11">
        <f>'DP STOP cijfers'!BP15</f>
        <v>0</v>
      </c>
      <c r="BQ67" s="49">
        <f>'DP STOP cijfers'!BQ15</f>
        <v>0</v>
      </c>
      <c r="BR67" s="11">
        <f>'DP STOP cijfers'!BR15</f>
        <v>500</v>
      </c>
      <c r="BS67" s="11">
        <f>'DP STOP cijfers'!BS15</f>
        <v>0</v>
      </c>
      <c r="BT67" s="11">
        <f>'DP STOP cijfers'!BT15</f>
        <v>0</v>
      </c>
      <c r="BU67" s="11">
        <f>'DP STOP cijfers'!BU15</f>
        <v>0</v>
      </c>
      <c r="BV67" s="11">
        <f>'DP STOP cijfers'!BV15</f>
        <v>0</v>
      </c>
      <c r="BW67" s="11">
        <f>'DP STOP cijfers'!BW15</f>
        <v>0</v>
      </c>
      <c r="BX67" s="47">
        <f>'DP STOP cijfers'!BX15</f>
        <v>0</v>
      </c>
      <c r="BY67" s="49">
        <f>'DP STOP cijfers'!BY15</f>
        <v>500</v>
      </c>
      <c r="BZ67" s="11">
        <f>'DP STOP cijfers'!BZ15</f>
        <v>50</v>
      </c>
      <c r="CA67" s="11">
        <f>'DP STOP cijfers'!CA15</f>
        <v>50</v>
      </c>
      <c r="CB67" s="11">
        <f>'DP STOP cijfers'!CB15</f>
        <v>50</v>
      </c>
      <c r="CC67" s="11">
        <f>'DP STOP cijfers'!CC15</f>
        <v>50</v>
      </c>
      <c r="CD67" s="11">
        <f>'DP STOP cijfers'!CD15</f>
        <v>50</v>
      </c>
      <c r="CE67" s="11">
        <f>'DP STOP cijfers'!CE15</f>
        <v>50</v>
      </c>
      <c r="CF67" s="11">
        <f>'DP STOP cijfers'!CF15</f>
        <v>0</v>
      </c>
      <c r="CG67" s="11">
        <f>'DP STOP cijfers'!CG15</f>
        <v>50</v>
      </c>
      <c r="CH67" s="11">
        <f>'DP STOP cijfers'!CH15</f>
        <v>50</v>
      </c>
      <c r="CI67" s="11">
        <f>'DP STOP cijfers'!CI15</f>
        <v>50</v>
      </c>
      <c r="CJ67" s="11">
        <f>'DP STOP cijfers'!CJ15</f>
        <v>50</v>
      </c>
      <c r="CK67" s="11">
        <f>'DP STOP cijfers'!CK15</f>
        <v>0</v>
      </c>
      <c r="CL67" s="49">
        <f>'DP STOP cijfers'!CL15</f>
        <v>500</v>
      </c>
      <c r="CM67" s="11">
        <f>'DP STOP cijfers'!CM15</f>
        <v>0</v>
      </c>
      <c r="CN67" s="11">
        <f>'DP STOP cijfers'!CN15</f>
        <v>0</v>
      </c>
      <c r="CO67" s="11">
        <f>'DP STOP cijfers'!CO15</f>
        <v>0</v>
      </c>
      <c r="CP67" s="11">
        <f>'DP STOP cijfers'!CP15</f>
        <v>0</v>
      </c>
      <c r="CQ67" s="11">
        <f>'DP STOP cijfers'!CQ15</f>
        <v>0</v>
      </c>
      <c r="CR67" s="11">
        <f>'DP STOP cijfers'!CR15</f>
        <v>0</v>
      </c>
      <c r="CS67" s="11">
        <f>'DP STOP cijfers'!CS15</f>
        <v>0</v>
      </c>
      <c r="CT67" s="11">
        <f>'DP STOP cijfers'!CT15</f>
        <v>0</v>
      </c>
      <c r="CU67" s="11">
        <f>'DP STOP cijfers'!CU15</f>
        <v>0</v>
      </c>
      <c r="CV67" s="11">
        <f>'DP STOP cijfers'!CV15</f>
        <v>0</v>
      </c>
      <c r="CW67" s="11">
        <f>'DP STOP cijfers'!CW15</f>
        <v>0</v>
      </c>
      <c r="CX67" s="11">
        <f>'DP STOP cijfers'!CX15</f>
        <v>0</v>
      </c>
      <c r="CY67" s="26">
        <f>'DP STOP cijfers'!CY15</f>
        <v>0</v>
      </c>
      <c r="CZ67" s="15">
        <f>'DP STOP cijfers'!CZ15</f>
        <v>0</v>
      </c>
      <c r="DA67" s="11">
        <f>'DP STOP cijfers'!DA15</f>
        <v>0</v>
      </c>
      <c r="DB67" s="11">
        <f>'DP STOP cijfers'!DB15</f>
        <v>0</v>
      </c>
      <c r="DC67" s="11">
        <f>'DP STOP cijfers'!DC15</f>
        <v>0</v>
      </c>
      <c r="DD67" s="11">
        <f>'DP STOP cijfers'!DD15</f>
        <v>0</v>
      </c>
      <c r="DE67" s="11">
        <f>'DP STOP cijfers'!DE15</f>
        <v>0</v>
      </c>
      <c r="DF67" s="11">
        <f>'DP STOP cijfers'!DF15</f>
        <v>0</v>
      </c>
      <c r="DG67" s="11">
        <f>'DP STOP cijfers'!DG15</f>
        <v>0</v>
      </c>
      <c r="DH67" s="11">
        <f>'DP STOP cijfers'!DH15</f>
        <v>0</v>
      </c>
      <c r="DI67" s="11">
        <f>'DP STOP cijfers'!DI15</f>
        <v>0</v>
      </c>
      <c r="DJ67" s="11">
        <f>'DP STOP cijfers'!DJ15</f>
        <v>0</v>
      </c>
      <c r="DK67" s="11">
        <f>'DP STOP cijfers'!DK15</f>
        <v>0</v>
      </c>
      <c r="DL67" s="26">
        <f>'DP STOP cijfers'!DL15</f>
        <v>0</v>
      </c>
    </row>
    <row r="68" spans="1:116" hidden="1">
      <c r="A68" s="47" t="str">
        <f>'DP STOP cijfers'!A16</f>
        <v>4.1</v>
      </c>
      <c r="B68" s="49" t="str">
        <f>'DP STOP cijfers'!B16</f>
        <v>RDNT1514</v>
      </c>
      <c r="C68" s="4" t="str">
        <f>'DP STOP cijfers'!C16</f>
        <v>Dierproeven</v>
      </c>
      <c r="D68" s="4" t="str">
        <f>'DP STOP cijfers'!D16</f>
        <v>DP Dierproeven DG-AGRO</v>
      </c>
      <c r="E68" s="4" t="str">
        <f>'DP STOP cijfers'!E16</f>
        <v>Beoordeling ontheffingen deskundigen</v>
      </c>
      <c r="F68" s="5" t="str">
        <f>'DP STOP cijfers'!F16</f>
        <v>DG AGRO</v>
      </c>
      <c r="G68" s="5" t="str">
        <f>'DP STOP cijfers'!G16</f>
        <v>nee/ja</v>
      </c>
      <c r="H68" s="11">
        <f>'DP STOP cijfers'!H16</f>
        <v>254</v>
      </c>
      <c r="I68" s="11">
        <f>'DP STOP cijfers'!I16</f>
        <v>0</v>
      </c>
      <c r="J68" s="11">
        <f>'DP STOP cijfers'!J16</f>
        <v>0</v>
      </c>
      <c r="K68" s="11">
        <f>'DP STOP cijfers'!K16</f>
        <v>0</v>
      </c>
      <c r="L68" s="11">
        <f>'DP STOP cijfers'!L16</f>
        <v>0</v>
      </c>
      <c r="M68" s="11">
        <f>'DP STOP cijfers'!M16</f>
        <v>0</v>
      </c>
      <c r="N68" s="11">
        <f>'DP STOP cijfers'!N16</f>
        <v>0</v>
      </c>
      <c r="O68" s="11">
        <f>'DP STOP cijfers'!O16</f>
        <v>0</v>
      </c>
      <c r="P68" s="11">
        <f>'DP STOP cijfers'!P16</f>
        <v>0</v>
      </c>
      <c r="Q68" s="26">
        <f>'DP STOP cijfers'!Q16</f>
        <v>254</v>
      </c>
      <c r="R68" s="15">
        <f>'DP STOP cijfers'!R16</f>
        <v>0</v>
      </c>
      <c r="S68" s="11">
        <f>'DP STOP cijfers'!S16</f>
        <v>0</v>
      </c>
      <c r="T68" s="11">
        <f>'DP STOP cijfers'!T16</f>
        <v>254</v>
      </c>
      <c r="U68" s="11">
        <f>'DP STOP cijfers'!U16</f>
        <v>0</v>
      </c>
      <c r="V68" s="11">
        <f>'DP STOP cijfers'!V16</f>
        <v>0</v>
      </c>
      <c r="W68" s="11">
        <f>'DP STOP cijfers'!W16</f>
        <v>0</v>
      </c>
      <c r="X68" s="11">
        <f>'DP STOP cijfers'!X16</f>
        <v>0</v>
      </c>
      <c r="Y68" s="11">
        <f>'DP STOP cijfers'!Y16</f>
        <v>0</v>
      </c>
      <c r="Z68" s="49">
        <f>'DP STOP cijfers'!Z16</f>
        <v>254</v>
      </c>
      <c r="AA68" s="11">
        <f>'DP STOP cijfers'!AA16</f>
        <v>0</v>
      </c>
      <c r="AB68" s="11">
        <f>'DP STOP cijfers'!AB16</f>
        <v>0</v>
      </c>
      <c r="AC68" s="11">
        <f>'DP STOP cijfers'!AC16</f>
        <v>254</v>
      </c>
      <c r="AD68" s="11">
        <f>'DP STOP cijfers'!AD16</f>
        <v>0</v>
      </c>
      <c r="AE68" s="11">
        <f>'DP STOP cijfers'!AE16</f>
        <v>0</v>
      </c>
      <c r="AF68" s="11">
        <f>'DP STOP cijfers'!AF16</f>
        <v>0</v>
      </c>
      <c r="AG68" s="49">
        <f>'DP STOP cijfers'!AG16</f>
        <v>0</v>
      </c>
      <c r="AH68" s="11">
        <f>'DP STOP cijfers'!AH16</f>
        <v>0</v>
      </c>
      <c r="AI68" s="11">
        <f>'DP STOP cijfers'!AI16</f>
        <v>0</v>
      </c>
      <c r="AJ68" s="11">
        <f>'DP STOP cijfers'!AJ16</f>
        <v>0</v>
      </c>
      <c r="AK68" s="11">
        <f>'DP STOP cijfers'!AK16</f>
        <v>0</v>
      </c>
      <c r="AL68" s="49">
        <f>'DP STOP cijfers'!AL16</f>
        <v>0</v>
      </c>
      <c r="AM68" s="11">
        <f>'DP STOP cijfers'!AM16</f>
        <v>0</v>
      </c>
      <c r="AN68" s="11">
        <f>'DP STOP cijfers'!AN16</f>
        <v>0</v>
      </c>
      <c r="AO68" s="11">
        <f>'DP STOP cijfers'!AO16</f>
        <v>0</v>
      </c>
      <c r="AP68" s="11">
        <f>'DP STOP cijfers'!AP16</f>
        <v>0</v>
      </c>
      <c r="AQ68" s="11">
        <f>'DP STOP cijfers'!AQ16</f>
        <v>0</v>
      </c>
      <c r="AR68" s="49">
        <f>'DP STOP cijfers'!AR16</f>
        <v>0</v>
      </c>
      <c r="AS68" s="11">
        <f>'DP STOP cijfers'!AS16</f>
        <v>0</v>
      </c>
      <c r="AT68" s="11">
        <f>'DP STOP cijfers'!AT16</f>
        <v>0</v>
      </c>
      <c r="AU68" s="11">
        <f>'DP STOP cijfers'!AU16</f>
        <v>0</v>
      </c>
      <c r="AV68" s="11">
        <f>'DP STOP cijfers'!AV16</f>
        <v>0</v>
      </c>
      <c r="AW68" s="11">
        <f>'DP STOP cijfers'!AW16</f>
        <v>0</v>
      </c>
      <c r="AX68" s="11">
        <f>'DP STOP cijfers'!AX16</f>
        <v>0</v>
      </c>
      <c r="AY68" s="11">
        <f>'DP STOP cijfers'!AY16</f>
        <v>0</v>
      </c>
      <c r="AZ68" s="11">
        <f>'DP STOP cijfers'!AZ16</f>
        <v>0</v>
      </c>
      <c r="BA68" s="11">
        <f>'DP STOP cijfers'!BA16</f>
        <v>0</v>
      </c>
      <c r="BB68" s="11">
        <f>'DP STOP cijfers'!BB16</f>
        <v>0</v>
      </c>
      <c r="BC68" s="49">
        <f>'DP STOP cijfers'!BC16</f>
        <v>0</v>
      </c>
      <c r="BD68" s="11">
        <f>'DP STOP cijfers'!BD16</f>
        <v>0</v>
      </c>
      <c r="BE68" s="11">
        <f>'DP STOP cijfers'!BE16</f>
        <v>0</v>
      </c>
      <c r="BF68" s="11">
        <f>'DP STOP cijfers'!BF16</f>
        <v>0</v>
      </c>
      <c r="BG68" s="11">
        <f>'DP STOP cijfers'!BG16</f>
        <v>0</v>
      </c>
      <c r="BH68" s="11">
        <f>'DP STOP cijfers'!BH16</f>
        <v>0</v>
      </c>
      <c r="BI68" s="11">
        <f>'DP STOP cijfers'!BI16</f>
        <v>0</v>
      </c>
      <c r="BJ68" s="11">
        <f>'DP STOP cijfers'!BJ16</f>
        <v>0</v>
      </c>
      <c r="BK68" s="49">
        <f>'DP STOP cijfers'!BK16</f>
        <v>0</v>
      </c>
      <c r="BL68" s="11">
        <f>'DP STOP cijfers'!BL16</f>
        <v>0</v>
      </c>
      <c r="BM68" s="11">
        <f>'DP STOP cijfers'!BM16</f>
        <v>0</v>
      </c>
      <c r="BN68" s="11">
        <f>'DP STOP cijfers'!BN16</f>
        <v>0</v>
      </c>
      <c r="BO68" s="11">
        <f>'DP STOP cijfers'!BO16</f>
        <v>0</v>
      </c>
      <c r="BP68" s="11">
        <f>'DP STOP cijfers'!BP16</f>
        <v>0</v>
      </c>
      <c r="BQ68" s="49">
        <f>'DP STOP cijfers'!BQ16</f>
        <v>0</v>
      </c>
      <c r="BR68" s="11">
        <f>'DP STOP cijfers'!BR16</f>
        <v>254</v>
      </c>
      <c r="BS68" s="11">
        <f>'DP STOP cijfers'!BS16</f>
        <v>0</v>
      </c>
      <c r="BT68" s="11">
        <f>'DP STOP cijfers'!BT16</f>
        <v>0</v>
      </c>
      <c r="BU68" s="11">
        <f>'DP STOP cijfers'!BU16</f>
        <v>0</v>
      </c>
      <c r="BV68" s="11">
        <f>'DP STOP cijfers'!BV16</f>
        <v>0</v>
      </c>
      <c r="BW68" s="11">
        <f>'DP STOP cijfers'!BW16</f>
        <v>0</v>
      </c>
      <c r="BX68" s="47">
        <f>'DP STOP cijfers'!BX16</f>
        <v>0</v>
      </c>
      <c r="BY68" s="49">
        <f>'DP STOP cijfers'!BY16</f>
        <v>254</v>
      </c>
      <c r="BZ68" s="11">
        <f>'DP STOP cijfers'!BZ16</f>
        <v>25.4</v>
      </c>
      <c r="CA68" s="11">
        <f>'DP STOP cijfers'!CA16</f>
        <v>25.4</v>
      </c>
      <c r="CB68" s="11">
        <f>'DP STOP cijfers'!CB16</f>
        <v>25.4</v>
      </c>
      <c r="CC68" s="11">
        <f>'DP STOP cijfers'!CC16</f>
        <v>25.4</v>
      </c>
      <c r="CD68" s="11">
        <f>'DP STOP cijfers'!CD16</f>
        <v>25.4</v>
      </c>
      <c r="CE68" s="11">
        <f>'DP STOP cijfers'!CE16</f>
        <v>25.4</v>
      </c>
      <c r="CF68" s="11">
        <f>'DP STOP cijfers'!CF16</f>
        <v>0</v>
      </c>
      <c r="CG68" s="11">
        <f>'DP STOP cijfers'!CG16</f>
        <v>25.4</v>
      </c>
      <c r="CH68" s="11">
        <f>'DP STOP cijfers'!CH16</f>
        <v>25.4</v>
      </c>
      <c r="CI68" s="11">
        <f>'DP STOP cijfers'!CI16</f>
        <v>25.4</v>
      </c>
      <c r="CJ68" s="11">
        <f>'DP STOP cijfers'!CJ16</f>
        <v>25.4</v>
      </c>
      <c r="CK68" s="11">
        <f>'DP STOP cijfers'!CK16</f>
        <v>0</v>
      </c>
      <c r="CL68" s="49">
        <f>'DP STOP cijfers'!CL16</f>
        <v>254.00000000000003</v>
      </c>
      <c r="CM68" s="11">
        <f>'DP STOP cijfers'!CM16</f>
        <v>0</v>
      </c>
      <c r="CN68" s="11">
        <f>'DP STOP cijfers'!CN16</f>
        <v>0</v>
      </c>
      <c r="CO68" s="11">
        <f>'DP STOP cijfers'!CO16</f>
        <v>0</v>
      </c>
      <c r="CP68" s="11">
        <f>'DP STOP cijfers'!CP16</f>
        <v>0</v>
      </c>
      <c r="CQ68" s="11">
        <f>'DP STOP cijfers'!CQ16</f>
        <v>0</v>
      </c>
      <c r="CR68" s="11">
        <f>'DP STOP cijfers'!CR16</f>
        <v>0</v>
      </c>
      <c r="CS68" s="11">
        <f>'DP STOP cijfers'!CS16</f>
        <v>0</v>
      </c>
      <c r="CT68" s="11">
        <f>'DP STOP cijfers'!CT16</f>
        <v>0</v>
      </c>
      <c r="CU68" s="11">
        <f>'DP STOP cijfers'!CU16</f>
        <v>0</v>
      </c>
      <c r="CV68" s="11">
        <f>'DP STOP cijfers'!CV16</f>
        <v>0</v>
      </c>
      <c r="CW68" s="11">
        <f>'DP STOP cijfers'!CW16</f>
        <v>0</v>
      </c>
      <c r="CX68" s="11">
        <f>'DP STOP cijfers'!CX16</f>
        <v>0</v>
      </c>
      <c r="CY68" s="26">
        <f>'DP STOP cijfers'!CY16</f>
        <v>0</v>
      </c>
      <c r="CZ68" s="15">
        <f>'DP STOP cijfers'!CZ16</f>
        <v>0</v>
      </c>
      <c r="DA68" s="11">
        <f>'DP STOP cijfers'!DA16</f>
        <v>0</v>
      </c>
      <c r="DB68" s="11">
        <f>'DP STOP cijfers'!DB16</f>
        <v>0</v>
      </c>
      <c r="DC68" s="11">
        <f>'DP STOP cijfers'!DC16</f>
        <v>0</v>
      </c>
      <c r="DD68" s="11">
        <f>'DP STOP cijfers'!DD16</f>
        <v>0</v>
      </c>
      <c r="DE68" s="11">
        <f>'DP STOP cijfers'!DE16</f>
        <v>0</v>
      </c>
      <c r="DF68" s="11">
        <f>'DP STOP cijfers'!DF16</f>
        <v>0</v>
      </c>
      <c r="DG68" s="11">
        <f>'DP STOP cijfers'!DG16</f>
        <v>0</v>
      </c>
      <c r="DH68" s="11">
        <f>'DP STOP cijfers'!DH16</f>
        <v>0</v>
      </c>
      <c r="DI68" s="11">
        <f>'DP STOP cijfers'!DI16</f>
        <v>0</v>
      </c>
      <c r="DJ68" s="11">
        <f>'DP STOP cijfers'!DJ16</f>
        <v>0</v>
      </c>
      <c r="DK68" s="11">
        <f>'DP STOP cijfers'!DK16</f>
        <v>0</v>
      </c>
      <c r="DL68" s="26">
        <f>'DP STOP cijfers'!DL16</f>
        <v>0</v>
      </c>
    </row>
    <row r="69" spans="1:116" hidden="1">
      <c r="A69" s="47">
        <f>'DP STOP cijfers'!A20</f>
        <v>0</v>
      </c>
      <c r="B69" s="49" t="str">
        <f>'DP STOP cijfers'!B20</f>
        <v>RANT</v>
      </c>
      <c r="C69" s="4" t="str">
        <f>'DP STOP cijfers'!C20</f>
        <v>Dierproeven</v>
      </c>
      <c r="D69" s="4" t="str">
        <f>'DP STOP cijfers'!D20</f>
        <v>DP WOB verzoeken en overig DG AGRO inclusief klachten en meldingen</v>
      </c>
      <c r="E69" s="4" t="str">
        <f>'DP STOP cijfers'!E20</f>
        <v>Reguliere worfflow</v>
      </c>
      <c r="F69" s="5" t="str">
        <f>'DP STOP cijfers'!F20</f>
        <v>DG AGRO</v>
      </c>
      <c r="G69" s="5" t="str">
        <f>'DP STOP cijfers'!G20</f>
        <v>nee</v>
      </c>
      <c r="H69" s="11">
        <f>'DP STOP cijfers'!H20</f>
        <v>280</v>
      </c>
      <c r="I69" s="11">
        <f>'DP STOP cijfers'!I20</f>
        <v>0</v>
      </c>
      <c r="J69" s="11">
        <f>'DP STOP cijfers'!J20</f>
        <v>0</v>
      </c>
      <c r="K69" s="11">
        <f>'DP STOP cijfers'!K20</f>
        <v>0</v>
      </c>
      <c r="L69" s="11">
        <f>'DP STOP cijfers'!L20</f>
        <v>0</v>
      </c>
      <c r="M69" s="11">
        <f>'DP STOP cijfers'!M20</f>
        <v>0</v>
      </c>
      <c r="N69" s="11">
        <f>'DP STOP cijfers'!N20</f>
        <v>0</v>
      </c>
      <c r="O69" s="11">
        <f>'DP STOP cijfers'!O20</f>
        <v>0</v>
      </c>
      <c r="P69" s="11">
        <f>'DP STOP cijfers'!P20</f>
        <v>0</v>
      </c>
      <c r="Q69" s="26">
        <f>'DP STOP cijfers'!Q20</f>
        <v>280</v>
      </c>
      <c r="R69" s="15">
        <f>'DP STOP cijfers'!R20</f>
        <v>0</v>
      </c>
      <c r="S69" s="11">
        <f>'DP STOP cijfers'!S20</f>
        <v>0</v>
      </c>
      <c r="T69" s="11">
        <f>'DP STOP cijfers'!T20</f>
        <v>280</v>
      </c>
      <c r="U69" s="11">
        <f>'DP STOP cijfers'!U20</f>
        <v>0</v>
      </c>
      <c r="V69" s="11">
        <f>'DP STOP cijfers'!V20</f>
        <v>0</v>
      </c>
      <c r="W69" s="11">
        <f>'DP STOP cijfers'!W20</f>
        <v>0</v>
      </c>
      <c r="X69" s="11">
        <f>'DP STOP cijfers'!X20</f>
        <v>0</v>
      </c>
      <c r="Y69" s="11">
        <f>'DP STOP cijfers'!Y20</f>
        <v>0</v>
      </c>
      <c r="Z69" s="49">
        <f>'DP STOP cijfers'!Z20</f>
        <v>280</v>
      </c>
      <c r="AA69" s="11">
        <f>'DP STOP cijfers'!AA20</f>
        <v>280</v>
      </c>
      <c r="AB69" s="11">
        <f>'DP STOP cijfers'!AB20</f>
        <v>0</v>
      </c>
      <c r="AC69" s="11">
        <f>'DP STOP cijfers'!AC20</f>
        <v>0</v>
      </c>
      <c r="AD69" s="11">
        <f>'DP STOP cijfers'!AD20</f>
        <v>0</v>
      </c>
      <c r="AE69" s="11">
        <f>'DP STOP cijfers'!AE20</f>
        <v>0</v>
      </c>
      <c r="AF69" s="11">
        <f>'DP STOP cijfers'!AF20</f>
        <v>0</v>
      </c>
      <c r="AG69" s="49">
        <f>'DP STOP cijfers'!AG20</f>
        <v>0</v>
      </c>
      <c r="AH69" s="11">
        <f>'DP STOP cijfers'!AH20</f>
        <v>0</v>
      </c>
      <c r="AI69" s="11">
        <f>'DP STOP cijfers'!AI20</f>
        <v>280</v>
      </c>
      <c r="AJ69" s="11">
        <f>'DP STOP cijfers'!AJ20</f>
        <v>0</v>
      </c>
      <c r="AK69" s="11">
        <f>'DP STOP cijfers'!AK20</f>
        <v>0</v>
      </c>
      <c r="AL69" s="49">
        <f>'DP STOP cijfers'!AL20</f>
        <v>0</v>
      </c>
      <c r="AM69" s="11">
        <f>'DP STOP cijfers'!AM20</f>
        <v>0</v>
      </c>
      <c r="AN69" s="11">
        <f>'DP STOP cijfers'!AN20</f>
        <v>0</v>
      </c>
      <c r="AO69" s="11">
        <f>'DP STOP cijfers'!AO20</f>
        <v>0</v>
      </c>
      <c r="AP69" s="11">
        <f>'DP STOP cijfers'!AP20</f>
        <v>0</v>
      </c>
      <c r="AQ69" s="11">
        <f>'DP STOP cijfers'!AQ20</f>
        <v>0</v>
      </c>
      <c r="AR69" s="49">
        <f>'DP STOP cijfers'!AR20</f>
        <v>0</v>
      </c>
      <c r="AS69" s="11">
        <f>'DP STOP cijfers'!AS20</f>
        <v>0</v>
      </c>
      <c r="AT69" s="11">
        <f>'DP STOP cijfers'!AT20</f>
        <v>0</v>
      </c>
      <c r="AU69" s="11">
        <f>'DP STOP cijfers'!AU20</f>
        <v>0</v>
      </c>
      <c r="AV69" s="11">
        <f>'DP STOP cijfers'!AV20</f>
        <v>0</v>
      </c>
      <c r="AW69" s="11">
        <f>'DP STOP cijfers'!AW20</f>
        <v>0</v>
      </c>
      <c r="AX69" s="11">
        <f>'DP STOP cijfers'!AX20</f>
        <v>0</v>
      </c>
      <c r="AY69" s="11">
        <f>'DP STOP cijfers'!AY20</f>
        <v>0</v>
      </c>
      <c r="AZ69" s="11">
        <f>'DP STOP cijfers'!AZ20</f>
        <v>0</v>
      </c>
      <c r="BA69" s="11">
        <f>'DP STOP cijfers'!BA20</f>
        <v>0</v>
      </c>
      <c r="BB69" s="11">
        <f>'DP STOP cijfers'!BB20</f>
        <v>0</v>
      </c>
      <c r="BC69" s="49">
        <f>'DP STOP cijfers'!BC20</f>
        <v>0</v>
      </c>
      <c r="BD69" s="11">
        <f>'DP STOP cijfers'!BD20</f>
        <v>0</v>
      </c>
      <c r="BE69" s="11">
        <f>'DP STOP cijfers'!BE20</f>
        <v>0</v>
      </c>
      <c r="BF69" s="11">
        <f>'DP STOP cijfers'!BF20</f>
        <v>0</v>
      </c>
      <c r="BG69" s="11">
        <f>'DP STOP cijfers'!BG20</f>
        <v>0</v>
      </c>
      <c r="BH69" s="11">
        <f>'DP STOP cijfers'!BH20</f>
        <v>0</v>
      </c>
      <c r="BI69" s="11">
        <f>'DP STOP cijfers'!BI20</f>
        <v>0</v>
      </c>
      <c r="BJ69" s="11">
        <f>'DP STOP cijfers'!BJ20</f>
        <v>0</v>
      </c>
      <c r="BK69" s="49">
        <f>'DP STOP cijfers'!BK20</f>
        <v>0</v>
      </c>
      <c r="BL69" s="11">
        <f>'DP STOP cijfers'!BL20</f>
        <v>0</v>
      </c>
      <c r="BM69" s="11">
        <f>'DP STOP cijfers'!BM20</f>
        <v>0</v>
      </c>
      <c r="BN69" s="11">
        <f>'DP STOP cijfers'!BN20</f>
        <v>0</v>
      </c>
      <c r="BO69" s="11">
        <f>'DP STOP cijfers'!BO20</f>
        <v>0</v>
      </c>
      <c r="BP69" s="11">
        <f>'DP STOP cijfers'!BP20</f>
        <v>0</v>
      </c>
      <c r="BQ69" s="49">
        <f>'DP STOP cijfers'!BQ20</f>
        <v>0</v>
      </c>
      <c r="BR69" s="11">
        <f>'DP STOP cijfers'!BR20</f>
        <v>0</v>
      </c>
      <c r="BS69" s="11">
        <f>'DP STOP cijfers'!BS20</f>
        <v>0</v>
      </c>
      <c r="BT69" s="11">
        <f>'DP STOP cijfers'!BT20</f>
        <v>0</v>
      </c>
      <c r="BU69" s="11">
        <f>'DP STOP cijfers'!BU20</f>
        <v>0</v>
      </c>
      <c r="BV69" s="11">
        <f>'DP STOP cijfers'!BV20</f>
        <v>0</v>
      </c>
      <c r="BW69" s="11">
        <f>'DP STOP cijfers'!BW20</f>
        <v>0</v>
      </c>
      <c r="BX69" s="47">
        <f>'DP STOP cijfers'!BX20</f>
        <v>0</v>
      </c>
      <c r="BY69" s="49">
        <f>'DP STOP cijfers'!BY20</f>
        <v>280</v>
      </c>
      <c r="BZ69" s="11">
        <f>'DP STOP cijfers'!BZ20</f>
        <v>0</v>
      </c>
      <c r="CA69" s="11">
        <f>'DP STOP cijfers'!CA20</f>
        <v>0</v>
      </c>
      <c r="CB69" s="11">
        <f>'DP STOP cijfers'!CB20</f>
        <v>0</v>
      </c>
      <c r="CC69" s="11">
        <f>'DP STOP cijfers'!CC20</f>
        <v>0</v>
      </c>
      <c r="CD69" s="11">
        <f>'DP STOP cijfers'!CD20</f>
        <v>0</v>
      </c>
      <c r="CE69" s="11">
        <f>'DP STOP cijfers'!CE20</f>
        <v>0</v>
      </c>
      <c r="CF69" s="11">
        <f>'DP STOP cijfers'!CF20</f>
        <v>0</v>
      </c>
      <c r="CG69" s="11">
        <f>'DP STOP cijfers'!CG20</f>
        <v>0</v>
      </c>
      <c r="CH69" s="11">
        <f>'DP STOP cijfers'!CH20</f>
        <v>0</v>
      </c>
      <c r="CI69" s="11">
        <f>'DP STOP cijfers'!CI20</f>
        <v>0</v>
      </c>
      <c r="CJ69" s="11">
        <f>'DP STOP cijfers'!CJ20</f>
        <v>0</v>
      </c>
      <c r="CK69" s="11">
        <f>'DP STOP cijfers'!CK20</f>
        <v>0</v>
      </c>
      <c r="CL69" s="49">
        <f>'DP STOP cijfers'!CL20</f>
        <v>0</v>
      </c>
      <c r="CM69" s="11">
        <f>'DP STOP cijfers'!CM20</f>
        <v>0</v>
      </c>
      <c r="CN69" s="11">
        <f>'DP STOP cijfers'!CN20</f>
        <v>0</v>
      </c>
      <c r="CO69" s="11">
        <f>'DP STOP cijfers'!CO20</f>
        <v>0</v>
      </c>
      <c r="CP69" s="11">
        <f>'DP STOP cijfers'!CP20</f>
        <v>0</v>
      </c>
      <c r="CQ69" s="11">
        <f>'DP STOP cijfers'!CQ20</f>
        <v>0</v>
      </c>
      <c r="CR69" s="11">
        <f>'DP STOP cijfers'!CR20</f>
        <v>0</v>
      </c>
      <c r="CS69" s="11">
        <f>'DP STOP cijfers'!CS20</f>
        <v>0</v>
      </c>
      <c r="CT69" s="11">
        <f>'DP STOP cijfers'!CT20</f>
        <v>0</v>
      </c>
      <c r="CU69" s="11">
        <f>'DP STOP cijfers'!CU20</f>
        <v>0</v>
      </c>
      <c r="CV69" s="11">
        <f>'DP STOP cijfers'!CV20</f>
        <v>0</v>
      </c>
      <c r="CW69" s="11">
        <f>'DP STOP cijfers'!CW20</f>
        <v>0</v>
      </c>
      <c r="CX69" s="11">
        <f>'DP STOP cijfers'!CX20</f>
        <v>0</v>
      </c>
      <c r="CY69" s="26">
        <f>'DP STOP cijfers'!CY20</f>
        <v>0</v>
      </c>
      <c r="CZ69" s="15">
        <f>'DP STOP cijfers'!CZ20</f>
        <v>0</v>
      </c>
      <c r="DA69" s="11">
        <f>'DP STOP cijfers'!DA20</f>
        <v>0</v>
      </c>
      <c r="DB69" s="11">
        <f>'DP STOP cijfers'!DB20</f>
        <v>0</v>
      </c>
      <c r="DC69" s="11">
        <f>'DP STOP cijfers'!DC20</f>
        <v>0</v>
      </c>
      <c r="DD69" s="11">
        <f>'DP STOP cijfers'!DD20</f>
        <v>0</v>
      </c>
      <c r="DE69" s="11">
        <f>'DP STOP cijfers'!DE20</f>
        <v>0</v>
      </c>
      <c r="DF69" s="11">
        <f>'DP STOP cijfers'!DF20</f>
        <v>0</v>
      </c>
      <c r="DG69" s="11">
        <f>'DP STOP cijfers'!DG20</f>
        <v>0</v>
      </c>
      <c r="DH69" s="11">
        <f>'DP STOP cijfers'!DH20</f>
        <v>0</v>
      </c>
      <c r="DI69" s="11">
        <f>'DP STOP cijfers'!DI20</f>
        <v>0</v>
      </c>
      <c r="DJ69" s="11">
        <f>'DP STOP cijfers'!DJ20</f>
        <v>0</v>
      </c>
      <c r="DK69" s="11">
        <f>'DP STOP cijfers'!DK20</f>
        <v>0</v>
      </c>
      <c r="DL69" s="26">
        <f>'DP STOP cijfers'!DL20</f>
        <v>0</v>
      </c>
    </row>
    <row r="70" spans="1:116" hidden="1">
      <c r="A70" s="47" t="str">
        <f>'DP STOP cijfers'!A24</f>
        <v>5.1</v>
      </c>
      <c r="B70" s="49" t="str">
        <f>'DP STOP cijfers'!B24</f>
        <v>RGNT</v>
      </c>
      <c r="C70" s="4" t="str">
        <f>'DP STOP cijfers'!C24</f>
        <v>Dierproeven</v>
      </c>
      <c r="D70" s="4" t="str">
        <f>'DP STOP cijfers'!D24</f>
        <v>DP onderwijstaken Overige Baten</v>
      </c>
      <c r="E70" s="4" t="str">
        <f>'DP STOP cijfers'!E24</f>
        <v>Onderwijs envoorlichting</v>
      </c>
      <c r="F70" s="4" t="str">
        <f>'DP STOP cijfers'!F24</f>
        <v>Overige Baten</v>
      </c>
      <c r="G70" s="157" t="str">
        <f>'DP STOP cijfers'!G24</f>
        <v>nee</v>
      </c>
      <c r="H70" s="11">
        <f>'DP STOP cijfers'!H24</f>
        <v>120</v>
      </c>
      <c r="I70" s="11">
        <f>'DP STOP cijfers'!I24</f>
        <v>0</v>
      </c>
      <c r="J70" s="11">
        <f>'DP STOP cijfers'!J24</f>
        <v>0</v>
      </c>
      <c r="K70" s="11">
        <f>'DP STOP cijfers'!K24</f>
        <v>0</v>
      </c>
      <c r="L70" s="11">
        <f>'DP STOP cijfers'!L24</f>
        <v>0</v>
      </c>
      <c r="M70" s="11">
        <f>'DP STOP cijfers'!M24</f>
        <v>0</v>
      </c>
      <c r="N70" s="11">
        <f>'DP STOP cijfers'!N24</f>
        <v>0</v>
      </c>
      <c r="O70" s="11">
        <f>'DP STOP cijfers'!O24</f>
        <v>0</v>
      </c>
      <c r="P70" s="11">
        <f>'DP STOP cijfers'!P24</f>
        <v>0</v>
      </c>
      <c r="Q70" s="26">
        <f>'DP STOP cijfers'!Q24</f>
        <v>120</v>
      </c>
      <c r="R70" s="15">
        <f>'DP STOP cijfers'!R24</f>
        <v>0</v>
      </c>
      <c r="S70" s="11">
        <f>'DP STOP cijfers'!S24</f>
        <v>0</v>
      </c>
      <c r="T70" s="11">
        <f>'DP STOP cijfers'!T24</f>
        <v>120</v>
      </c>
      <c r="U70" s="11">
        <f>'DP STOP cijfers'!U24</f>
        <v>0</v>
      </c>
      <c r="V70" s="11">
        <f>'DP STOP cijfers'!V24</f>
        <v>0</v>
      </c>
      <c r="W70" s="11">
        <f>'DP STOP cijfers'!W24</f>
        <v>0</v>
      </c>
      <c r="X70" s="11">
        <f>'DP STOP cijfers'!X24</f>
        <v>0</v>
      </c>
      <c r="Y70" s="11">
        <f>'DP STOP cijfers'!Y24</f>
        <v>0</v>
      </c>
      <c r="Z70" s="49">
        <f>'DP STOP cijfers'!Z24</f>
        <v>120</v>
      </c>
      <c r="AA70" s="11">
        <f>'DP STOP cijfers'!AA24</f>
        <v>0</v>
      </c>
      <c r="AB70" s="11">
        <f>'DP STOP cijfers'!AB24</f>
        <v>0</v>
      </c>
      <c r="AC70" s="11">
        <f>'DP STOP cijfers'!AC24</f>
        <v>120</v>
      </c>
      <c r="AD70" s="11">
        <f>'DP STOP cijfers'!AD24</f>
        <v>0</v>
      </c>
      <c r="AE70" s="11">
        <f>'DP STOP cijfers'!AE24</f>
        <v>0</v>
      </c>
      <c r="AF70" s="11">
        <f>'DP STOP cijfers'!AF24</f>
        <v>0</v>
      </c>
      <c r="AG70" s="49">
        <f>'DP STOP cijfers'!AG24</f>
        <v>0</v>
      </c>
      <c r="AH70" s="11">
        <f>'DP STOP cijfers'!AH24</f>
        <v>0</v>
      </c>
      <c r="AI70" s="11">
        <f>'DP STOP cijfers'!AI24</f>
        <v>0</v>
      </c>
      <c r="AJ70" s="11">
        <f>'DP STOP cijfers'!AJ24</f>
        <v>0</v>
      </c>
      <c r="AK70" s="11">
        <f>'DP STOP cijfers'!AK24</f>
        <v>0</v>
      </c>
      <c r="AL70" s="49">
        <f>'DP STOP cijfers'!AL24</f>
        <v>0</v>
      </c>
      <c r="AM70" s="11">
        <f>'DP STOP cijfers'!AM24</f>
        <v>0</v>
      </c>
      <c r="AN70" s="11">
        <f>'DP STOP cijfers'!AN24</f>
        <v>0</v>
      </c>
      <c r="AO70" s="11">
        <f>'DP STOP cijfers'!AO24</f>
        <v>0</v>
      </c>
      <c r="AP70" s="11">
        <f>'DP STOP cijfers'!AP24</f>
        <v>0</v>
      </c>
      <c r="AQ70" s="11">
        <f>'DP STOP cijfers'!AQ24</f>
        <v>0</v>
      </c>
      <c r="AR70" s="49">
        <f>'DP STOP cijfers'!AR24</f>
        <v>0</v>
      </c>
      <c r="AS70" s="11">
        <f>'DP STOP cijfers'!AS24</f>
        <v>0</v>
      </c>
      <c r="AT70" s="11">
        <f>'DP STOP cijfers'!AT24</f>
        <v>0</v>
      </c>
      <c r="AU70" s="11">
        <f>'DP STOP cijfers'!AU24</f>
        <v>0</v>
      </c>
      <c r="AV70" s="11">
        <f>'DP STOP cijfers'!AV24</f>
        <v>0</v>
      </c>
      <c r="AW70" s="11">
        <f>'DP STOP cijfers'!AW24</f>
        <v>0</v>
      </c>
      <c r="AX70" s="11">
        <f>'DP STOP cijfers'!AX24</f>
        <v>0</v>
      </c>
      <c r="AY70" s="11">
        <f>'DP STOP cijfers'!AY24</f>
        <v>0</v>
      </c>
      <c r="AZ70" s="11">
        <f>'DP STOP cijfers'!AZ24</f>
        <v>0</v>
      </c>
      <c r="BA70" s="11">
        <f>'DP STOP cijfers'!BA24</f>
        <v>0</v>
      </c>
      <c r="BB70" s="11">
        <f>'DP STOP cijfers'!BB24</f>
        <v>0</v>
      </c>
      <c r="BC70" s="49">
        <f>'DP STOP cijfers'!BC24</f>
        <v>0</v>
      </c>
      <c r="BD70" s="11">
        <f>'DP STOP cijfers'!BD24</f>
        <v>0</v>
      </c>
      <c r="BE70" s="11">
        <f>'DP STOP cijfers'!BE24</f>
        <v>0</v>
      </c>
      <c r="BF70" s="11">
        <f>'DP STOP cijfers'!BF24</f>
        <v>0</v>
      </c>
      <c r="BG70" s="11">
        <f>'DP STOP cijfers'!BG24</f>
        <v>0</v>
      </c>
      <c r="BH70" s="11">
        <f>'DP STOP cijfers'!BH24</f>
        <v>0</v>
      </c>
      <c r="BI70" s="11">
        <f>'DP STOP cijfers'!BI24</f>
        <v>0</v>
      </c>
      <c r="BJ70" s="11">
        <f>'DP STOP cijfers'!BJ24</f>
        <v>0</v>
      </c>
      <c r="BK70" s="49">
        <f>'DP STOP cijfers'!BK24</f>
        <v>0</v>
      </c>
      <c r="BL70" s="11">
        <f>'DP STOP cijfers'!BL24</f>
        <v>0</v>
      </c>
      <c r="BM70" s="11">
        <f>'DP STOP cijfers'!BM24</f>
        <v>0</v>
      </c>
      <c r="BN70" s="11">
        <f>'DP STOP cijfers'!BN24</f>
        <v>0</v>
      </c>
      <c r="BO70" s="11">
        <f>'DP STOP cijfers'!BO24</f>
        <v>0</v>
      </c>
      <c r="BP70" s="11">
        <f>'DP STOP cijfers'!BP24</f>
        <v>0</v>
      </c>
      <c r="BQ70" s="49">
        <f>'DP STOP cijfers'!BQ24</f>
        <v>0</v>
      </c>
      <c r="BR70" s="11">
        <f>'DP STOP cijfers'!BR24</f>
        <v>120</v>
      </c>
      <c r="BS70" s="11">
        <f>'DP STOP cijfers'!BS24</f>
        <v>0</v>
      </c>
      <c r="BT70" s="11">
        <f>'DP STOP cijfers'!BT24</f>
        <v>0</v>
      </c>
      <c r="BU70" s="11">
        <f>'DP STOP cijfers'!BU24</f>
        <v>0</v>
      </c>
      <c r="BV70" s="11">
        <f>'DP STOP cijfers'!BV24</f>
        <v>0</v>
      </c>
      <c r="BW70" s="11">
        <f>'DP STOP cijfers'!BW24</f>
        <v>0</v>
      </c>
      <c r="BX70" s="47">
        <f>'DP STOP cijfers'!BX24</f>
        <v>0</v>
      </c>
      <c r="BY70" s="49">
        <f>'DP STOP cijfers'!BY24</f>
        <v>120</v>
      </c>
      <c r="BZ70" s="11">
        <f>'DP STOP cijfers'!BZ24</f>
        <v>0</v>
      </c>
      <c r="CA70" s="11">
        <f>'DP STOP cijfers'!CA24</f>
        <v>0</v>
      </c>
      <c r="CB70" s="11">
        <f>'DP STOP cijfers'!CB24</f>
        <v>0</v>
      </c>
      <c r="CC70" s="11">
        <f>'DP STOP cijfers'!CC24</f>
        <v>0</v>
      </c>
      <c r="CD70" s="11">
        <f>'DP STOP cijfers'!CD24</f>
        <v>0</v>
      </c>
      <c r="CE70" s="11">
        <f>'DP STOP cijfers'!CE24</f>
        <v>0</v>
      </c>
      <c r="CF70" s="11">
        <f>'DP STOP cijfers'!CF24</f>
        <v>0</v>
      </c>
      <c r="CG70" s="11">
        <f>'DP STOP cijfers'!CG24</f>
        <v>0</v>
      </c>
      <c r="CH70" s="11">
        <f>'DP STOP cijfers'!CH24</f>
        <v>0</v>
      </c>
      <c r="CI70" s="11">
        <f>'DP STOP cijfers'!CI24</f>
        <v>0</v>
      </c>
      <c r="CJ70" s="11">
        <f>'DP STOP cijfers'!CJ24</f>
        <v>0</v>
      </c>
      <c r="CK70" s="11">
        <f>'DP STOP cijfers'!CK24</f>
        <v>0</v>
      </c>
      <c r="CL70" s="49">
        <f>'DP STOP cijfers'!CL24</f>
        <v>0</v>
      </c>
      <c r="CM70" s="11">
        <f>'DP STOP cijfers'!CM24</f>
        <v>0</v>
      </c>
      <c r="CN70" s="11">
        <f>'DP STOP cijfers'!CN24</f>
        <v>0</v>
      </c>
      <c r="CO70" s="11">
        <f>'DP STOP cijfers'!CO24</f>
        <v>0</v>
      </c>
      <c r="CP70" s="11">
        <f>'DP STOP cijfers'!CP24</f>
        <v>0</v>
      </c>
      <c r="CQ70" s="11">
        <f>'DP STOP cijfers'!CQ24</f>
        <v>0</v>
      </c>
      <c r="CR70" s="11">
        <f>'DP STOP cijfers'!CR24</f>
        <v>0</v>
      </c>
      <c r="CS70" s="11">
        <f>'DP STOP cijfers'!CS24</f>
        <v>0</v>
      </c>
      <c r="CT70" s="11">
        <f>'DP STOP cijfers'!CT24</f>
        <v>0</v>
      </c>
      <c r="CU70" s="11">
        <f>'DP STOP cijfers'!CU24</f>
        <v>0</v>
      </c>
      <c r="CV70" s="11">
        <f>'DP STOP cijfers'!CV24</f>
        <v>0</v>
      </c>
      <c r="CW70" s="11">
        <f>'DP STOP cijfers'!CW24</f>
        <v>0</v>
      </c>
      <c r="CX70" s="11">
        <f>'DP STOP cijfers'!CX24</f>
        <v>0</v>
      </c>
      <c r="CY70" s="26">
        <f>'DP STOP cijfers'!CY24</f>
        <v>0</v>
      </c>
      <c r="CZ70" s="15">
        <f>'DP STOP cijfers'!CZ24</f>
        <v>0</v>
      </c>
      <c r="DA70" s="11">
        <f>'DP STOP cijfers'!DA24</f>
        <v>0</v>
      </c>
      <c r="DB70" s="11">
        <f>'DP STOP cijfers'!DB24</f>
        <v>0</v>
      </c>
      <c r="DC70" s="11">
        <f>'DP STOP cijfers'!DC24</f>
        <v>0</v>
      </c>
      <c r="DD70" s="11">
        <f>'DP STOP cijfers'!DD24</f>
        <v>0</v>
      </c>
      <c r="DE70" s="11">
        <f>'DP STOP cijfers'!DE24</f>
        <v>0</v>
      </c>
      <c r="DF70" s="11">
        <f>'DP STOP cijfers'!DF24</f>
        <v>0</v>
      </c>
      <c r="DG70" s="11">
        <f>'DP STOP cijfers'!DG24</f>
        <v>0</v>
      </c>
      <c r="DH70" s="11">
        <f>'DP STOP cijfers'!DH24</f>
        <v>0</v>
      </c>
      <c r="DI70" s="11">
        <f>'DP STOP cijfers'!DI24</f>
        <v>0</v>
      </c>
      <c r="DJ70" s="11">
        <f>'DP STOP cijfers'!DJ24</f>
        <v>0</v>
      </c>
      <c r="DK70" s="11">
        <f>'DP STOP cijfers'!DK24</f>
        <v>0</v>
      </c>
      <c r="DL70" s="26">
        <f>'DP STOP cijfers'!DL24</f>
        <v>0</v>
      </c>
    </row>
    <row r="71" spans="1:116" s="4" customFormat="1" ht="15" hidden="1" customHeight="1" thickBot="1">
      <c r="A71" s="48">
        <f>'DV STOP cijfers'!A3</f>
        <v>0</v>
      </c>
      <c r="B71" s="48" t="str">
        <f>'DV STOP cijfers'!B3</f>
        <v>FANT1501</v>
      </c>
      <c r="C71" s="54" t="str">
        <f>'DV STOP cijfers'!C3</f>
        <v>Diervoeder</v>
      </c>
      <c r="D71" s="54" t="str">
        <f>'DV STOP cijfers'!D3</f>
        <v>DV Geregistreerde bedrijven DG AGRO</v>
      </c>
      <c r="E71" s="600" t="str">
        <f>'DV STOP cijfers'!E3</f>
        <v xml:space="preserve">FANT1501 DV Volledige inspectie Vo. 183/2005 </v>
      </c>
      <c r="F71" s="54" t="str">
        <f>'DV STOP cijfers'!F3</f>
        <v>EL&amp;I AGRO</v>
      </c>
      <c r="G71" s="301" t="str">
        <f>'DV STOP cijfers'!G3</f>
        <v>ja</v>
      </c>
      <c r="H71" s="21">
        <f>'DV STOP cijfers'!H3</f>
        <v>510</v>
      </c>
      <c r="I71" s="14">
        <f>'DV STOP cijfers'!I3</f>
        <v>0</v>
      </c>
      <c r="J71" s="14">
        <f>'DV STOP cijfers'!J3</f>
        <v>0</v>
      </c>
      <c r="K71" s="14">
        <f>'DV STOP cijfers'!K3</f>
        <v>0</v>
      </c>
      <c r="L71" s="14">
        <f>'DV STOP cijfers'!L3</f>
        <v>0</v>
      </c>
      <c r="M71" s="14">
        <f>'DV STOP cijfers'!M3</f>
        <v>0</v>
      </c>
      <c r="N71" s="14">
        <f>'DV STOP cijfers'!N3</f>
        <v>0</v>
      </c>
      <c r="O71" s="14">
        <f>'DV STOP cijfers'!O3</f>
        <v>0</v>
      </c>
      <c r="P71" s="14">
        <f>'DV STOP cijfers'!P3</f>
        <v>0</v>
      </c>
      <c r="Q71" s="51">
        <f>'DV STOP cijfers'!Q3</f>
        <v>510</v>
      </c>
      <c r="R71" s="21">
        <f>'DV STOP cijfers'!R3</f>
        <v>0</v>
      </c>
      <c r="S71" s="14">
        <f>'DV STOP cijfers'!S3</f>
        <v>0</v>
      </c>
      <c r="T71" s="14">
        <f>'DV STOP cijfers'!T3</f>
        <v>510</v>
      </c>
      <c r="U71" s="14">
        <f>'DV STOP cijfers'!U3</f>
        <v>0</v>
      </c>
      <c r="V71" s="14">
        <f>'DV STOP cijfers'!V3</f>
        <v>0</v>
      </c>
      <c r="W71" s="14">
        <f>'DV STOP cijfers'!W3</f>
        <v>0</v>
      </c>
      <c r="X71" s="14">
        <f>'DV STOP cijfers'!X3</f>
        <v>0</v>
      </c>
      <c r="Y71" s="14">
        <f>'DV STOP cijfers'!Y3</f>
        <v>0</v>
      </c>
      <c r="Z71" s="48">
        <f>'DV STOP cijfers'!Z3</f>
        <v>510</v>
      </c>
      <c r="AA71" s="14">
        <f>'DV STOP cijfers'!AA3</f>
        <v>110</v>
      </c>
      <c r="AB71" s="14">
        <f>'DV STOP cijfers'!AB3</f>
        <v>0</v>
      </c>
      <c r="AC71" s="14">
        <f>'DV STOP cijfers'!AC3</f>
        <v>400</v>
      </c>
      <c r="AD71" s="14">
        <f>'DV STOP cijfers'!AD3</f>
        <v>0</v>
      </c>
      <c r="AE71" s="14">
        <f>'DV STOP cijfers'!AE3</f>
        <v>0</v>
      </c>
      <c r="AF71" s="293">
        <f>'DV STOP cijfers'!AF3</f>
        <v>0</v>
      </c>
      <c r="AG71" s="48">
        <f>'DV STOP cijfers'!AG3</f>
        <v>0</v>
      </c>
      <c r="AH71" s="21">
        <f>'DV STOP cijfers'!AH3</f>
        <v>0</v>
      </c>
      <c r="AI71" s="14">
        <f>'DV STOP cijfers'!AI3</f>
        <v>0</v>
      </c>
      <c r="AJ71" s="14">
        <f>'DV STOP cijfers'!AJ3</f>
        <v>110</v>
      </c>
      <c r="AK71" s="14">
        <f>'DV STOP cijfers'!AK3</f>
        <v>0</v>
      </c>
      <c r="AL71" s="48">
        <f>'DV STOP cijfers'!AL3</f>
        <v>0</v>
      </c>
      <c r="AM71" s="21">
        <f>'DV STOP cijfers'!AM3</f>
        <v>0</v>
      </c>
      <c r="AN71" s="14">
        <f>'DV STOP cijfers'!AN3</f>
        <v>0</v>
      </c>
      <c r="AO71" s="14">
        <f>'DV STOP cijfers'!AO3</f>
        <v>0</v>
      </c>
      <c r="AP71" s="14">
        <f>'DV STOP cijfers'!AP3</f>
        <v>0</v>
      </c>
      <c r="AQ71" s="293">
        <f>'DV STOP cijfers'!AQ3</f>
        <v>0</v>
      </c>
      <c r="AR71" s="48">
        <f>'DV STOP cijfers'!AR3</f>
        <v>0</v>
      </c>
      <c r="AS71" s="21">
        <f>'DV STOP cijfers'!AS3</f>
        <v>0</v>
      </c>
      <c r="AT71" s="14">
        <f>'DV STOP cijfers'!AT3</f>
        <v>0</v>
      </c>
      <c r="AU71" s="14">
        <f>'DV STOP cijfers'!AU3</f>
        <v>0</v>
      </c>
      <c r="AV71" s="14">
        <f>'DV STOP cijfers'!AV3</f>
        <v>0</v>
      </c>
      <c r="AW71" s="14">
        <f>'DV STOP cijfers'!AW3</f>
        <v>0</v>
      </c>
      <c r="AX71" s="14">
        <f>'DV STOP cijfers'!AX3</f>
        <v>0</v>
      </c>
      <c r="AY71" s="14">
        <f>'DV STOP cijfers'!AY3</f>
        <v>0</v>
      </c>
      <c r="AZ71" s="14">
        <f>'DV STOP cijfers'!AZ3</f>
        <v>0</v>
      </c>
      <c r="BA71" s="14">
        <f>'DV STOP cijfers'!BA3</f>
        <v>0</v>
      </c>
      <c r="BB71" s="293">
        <f>'DV STOP cijfers'!BB3</f>
        <v>0</v>
      </c>
      <c r="BC71" s="48">
        <f>'DV STOP cijfers'!BC3</f>
        <v>0</v>
      </c>
      <c r="BD71" s="21">
        <f>'DV STOP cijfers'!BD3</f>
        <v>0</v>
      </c>
      <c r="BE71" s="14">
        <f>'DV STOP cijfers'!BE3</f>
        <v>0</v>
      </c>
      <c r="BF71" s="14">
        <f>'DV STOP cijfers'!BF3</f>
        <v>0</v>
      </c>
      <c r="BG71" s="14">
        <f>'DV STOP cijfers'!BG3</f>
        <v>0</v>
      </c>
      <c r="BH71" s="14">
        <f>'DV STOP cijfers'!BH3</f>
        <v>0</v>
      </c>
      <c r="BI71" s="14">
        <f>'DV STOP cijfers'!BI3</f>
        <v>0</v>
      </c>
      <c r="BJ71" s="293">
        <f>'DV STOP cijfers'!BJ3</f>
        <v>0</v>
      </c>
      <c r="BK71" s="48">
        <f>'DV STOP cijfers'!BK3</f>
        <v>0</v>
      </c>
      <c r="BL71" s="21">
        <f>'DV STOP cijfers'!BL3</f>
        <v>0</v>
      </c>
      <c r="BM71" s="14">
        <f>'DV STOP cijfers'!BM3</f>
        <v>0</v>
      </c>
      <c r="BN71" s="293">
        <f>'DV STOP cijfers'!BN3</f>
        <v>0</v>
      </c>
      <c r="BO71" s="14">
        <f>'DV STOP cijfers'!BO3</f>
        <v>0</v>
      </c>
      <c r="BP71" s="293">
        <f>'DV STOP cijfers'!BP3</f>
        <v>0</v>
      </c>
      <c r="BQ71" s="48">
        <f>'DV STOP cijfers'!BQ3</f>
        <v>0</v>
      </c>
      <c r="BR71" s="21">
        <f>'DV STOP cijfers'!BR3</f>
        <v>200</v>
      </c>
      <c r="BS71" s="14">
        <f>'DV STOP cijfers'!BS3</f>
        <v>200</v>
      </c>
      <c r="BT71" s="14">
        <f>'DV STOP cijfers'!BT3</f>
        <v>0</v>
      </c>
      <c r="BU71" s="14">
        <f>'DV STOP cijfers'!BU3</f>
        <v>0</v>
      </c>
      <c r="BV71" s="14">
        <f>'DV STOP cijfers'!BV3</f>
        <v>0</v>
      </c>
      <c r="BW71" s="293">
        <f>'DV STOP cijfers'!BW3</f>
        <v>0</v>
      </c>
      <c r="BX71" s="48">
        <f>'DV STOP cijfers'!BX3</f>
        <v>0</v>
      </c>
      <c r="BY71" s="48">
        <f>'DV STOP cijfers'!BY3</f>
        <v>510</v>
      </c>
      <c r="BZ71" s="14">
        <f>'DV STOP cijfers'!BZ3</f>
        <v>0</v>
      </c>
      <c r="CA71" s="14">
        <f>'DV STOP cijfers'!CA3</f>
        <v>0</v>
      </c>
      <c r="CB71" s="14">
        <f>'DV STOP cijfers'!CB3</f>
        <v>0</v>
      </c>
      <c r="CC71" s="14">
        <f>'DV STOP cijfers'!CC3</f>
        <v>0</v>
      </c>
      <c r="CD71" s="14">
        <f>'DV STOP cijfers'!CD3</f>
        <v>0</v>
      </c>
      <c r="CE71" s="14">
        <f>'DV STOP cijfers'!CE3</f>
        <v>0</v>
      </c>
      <c r="CF71" s="14">
        <f>'DV STOP cijfers'!CF3</f>
        <v>0</v>
      </c>
      <c r="CG71" s="14">
        <f>'DV STOP cijfers'!CG3</f>
        <v>0</v>
      </c>
      <c r="CH71" s="14">
        <f>'DV STOP cijfers'!CH3</f>
        <v>0</v>
      </c>
      <c r="CI71" s="14">
        <f>'DV STOP cijfers'!CI3</f>
        <v>0</v>
      </c>
      <c r="CJ71" s="14">
        <f>'DV STOP cijfers'!CJ3</f>
        <v>0</v>
      </c>
      <c r="CK71" s="14">
        <f>'DV STOP cijfers'!CK3</f>
        <v>0</v>
      </c>
      <c r="CL71" s="48">
        <f>'DV STOP cijfers'!CL3</f>
        <v>0</v>
      </c>
      <c r="CM71" s="14">
        <f>'DV STOP cijfers'!CM3</f>
        <v>0</v>
      </c>
      <c r="CN71" s="14">
        <f>'DV STOP cijfers'!CN3</f>
        <v>0</v>
      </c>
      <c r="CO71" s="14">
        <f>'DV STOP cijfers'!CO3</f>
        <v>0</v>
      </c>
      <c r="CP71" s="14">
        <f>'DV STOP cijfers'!CP3</f>
        <v>0</v>
      </c>
      <c r="CQ71" s="14">
        <f>'DV STOP cijfers'!CQ3</f>
        <v>0</v>
      </c>
      <c r="CR71" s="14">
        <f>'DV STOP cijfers'!CR3</f>
        <v>0</v>
      </c>
      <c r="CS71" s="14">
        <f>'DV STOP cijfers'!CS3</f>
        <v>0</v>
      </c>
      <c r="CT71" s="14">
        <f>'DV STOP cijfers'!CT3</f>
        <v>0</v>
      </c>
      <c r="CU71" s="14">
        <f>'DV STOP cijfers'!CU3</f>
        <v>0</v>
      </c>
      <c r="CV71" s="14">
        <f>'DV STOP cijfers'!CV3</f>
        <v>0</v>
      </c>
      <c r="CW71" s="14">
        <f>'DV STOP cijfers'!CW3</f>
        <v>0</v>
      </c>
      <c r="CX71" s="14">
        <f>'DV STOP cijfers'!CX3</f>
        <v>0</v>
      </c>
      <c r="CY71" s="51">
        <f>'DV STOP cijfers'!CY3</f>
        <v>0</v>
      </c>
      <c r="CZ71" s="21">
        <f>'DV STOP cijfers'!CZ3</f>
        <v>0</v>
      </c>
      <c r="DA71" s="14">
        <f>'DV STOP cijfers'!DA3</f>
        <v>0</v>
      </c>
      <c r="DB71" s="14">
        <f>'DV STOP cijfers'!DB3</f>
        <v>0</v>
      </c>
      <c r="DC71" s="14">
        <f>'DV STOP cijfers'!DC3</f>
        <v>0</v>
      </c>
      <c r="DD71" s="14">
        <f>'DV STOP cijfers'!DD3</f>
        <v>0</v>
      </c>
      <c r="DE71" s="14">
        <f>'DV STOP cijfers'!DE3</f>
        <v>0</v>
      </c>
      <c r="DF71" s="14">
        <f>'DV STOP cijfers'!DF3</f>
        <v>0</v>
      </c>
      <c r="DG71" s="14">
        <f>'DV STOP cijfers'!DG3</f>
        <v>0</v>
      </c>
      <c r="DH71" s="14">
        <f>'DV STOP cijfers'!DH3</f>
        <v>0</v>
      </c>
      <c r="DI71" s="14">
        <f>'DV STOP cijfers'!DI3</f>
        <v>0</v>
      </c>
      <c r="DJ71" s="14">
        <f>'DV STOP cijfers'!DJ3</f>
        <v>0</v>
      </c>
      <c r="DK71" s="14">
        <f>'DV STOP cijfers'!DK3</f>
        <v>0</v>
      </c>
      <c r="DL71" s="51">
        <f>'DV STOP cijfers'!DL3</f>
        <v>0</v>
      </c>
    </row>
    <row r="72" spans="1:116" s="274" customFormat="1" ht="15" hidden="1" customHeight="1">
      <c r="A72" s="797">
        <f>'DV STOP cijfers'!A4</f>
        <v>0</v>
      </c>
      <c r="B72" s="797" t="str">
        <f>'DV STOP cijfers'!B4</f>
        <v>FANT1502</v>
      </c>
      <c r="C72" s="274" t="str">
        <f>'DV STOP cijfers'!C4</f>
        <v>Diervoeder</v>
      </c>
      <c r="D72" s="274" t="str">
        <f>'DV STOP cijfers'!D4</f>
        <v>DV Geregistreerde bedrijven DG AGRO</v>
      </c>
      <c r="E72" s="815" t="str">
        <f>'DV STOP cijfers'!E4</f>
        <v xml:space="preserve">FANT1502 DV Audit </v>
      </c>
      <c r="F72" s="274" t="str">
        <f>'DV STOP cijfers'!F4</f>
        <v>EL&amp;I AGRO</v>
      </c>
      <c r="G72" s="816" t="str">
        <f>'DV STOP cijfers'!G4</f>
        <v>ja</v>
      </c>
      <c r="H72" s="308">
        <f>'DV STOP cijfers'!H4</f>
        <v>1316</v>
      </c>
      <c r="I72" s="259">
        <f>'DV STOP cijfers'!I4</f>
        <v>0</v>
      </c>
      <c r="J72" s="259">
        <f>'DV STOP cijfers'!J4</f>
        <v>0</v>
      </c>
      <c r="K72" s="259">
        <f>'DV STOP cijfers'!K4</f>
        <v>0</v>
      </c>
      <c r="L72" s="259">
        <f>'DV STOP cijfers'!L4</f>
        <v>0</v>
      </c>
      <c r="M72" s="259">
        <f>'DV STOP cijfers'!M4</f>
        <v>0</v>
      </c>
      <c r="N72" s="259">
        <f>'DV STOP cijfers'!N4</f>
        <v>0</v>
      </c>
      <c r="O72" s="259">
        <f>'DV STOP cijfers'!O4</f>
        <v>0</v>
      </c>
      <c r="P72" s="259">
        <f>'DV STOP cijfers'!P4</f>
        <v>0</v>
      </c>
      <c r="Q72" s="799">
        <f>'DV STOP cijfers'!Q4</f>
        <v>1316</v>
      </c>
      <c r="R72" s="308">
        <f>'DV STOP cijfers'!R4</f>
        <v>0</v>
      </c>
      <c r="S72" s="259">
        <f>'DV STOP cijfers'!S4</f>
        <v>0</v>
      </c>
      <c r="T72" s="259">
        <f>'DV STOP cijfers'!T4</f>
        <v>1316</v>
      </c>
      <c r="U72" s="259">
        <f>'DV STOP cijfers'!U4</f>
        <v>0</v>
      </c>
      <c r="V72" s="259">
        <f>'DV STOP cijfers'!V4</f>
        <v>0</v>
      </c>
      <c r="W72" s="259">
        <f>'DV STOP cijfers'!W4</f>
        <v>0</v>
      </c>
      <c r="X72" s="259">
        <f>'DV STOP cijfers'!X4</f>
        <v>0</v>
      </c>
      <c r="Y72" s="259">
        <f>'DV STOP cijfers'!Y4</f>
        <v>0</v>
      </c>
      <c r="Z72" s="817">
        <f>'DV STOP cijfers'!Z4</f>
        <v>1316</v>
      </c>
      <c r="AA72" s="259">
        <f>'DV STOP cijfers'!AA4</f>
        <v>200</v>
      </c>
      <c r="AB72" s="259">
        <f>'DV STOP cijfers'!AB4</f>
        <v>0</v>
      </c>
      <c r="AC72" s="259">
        <f>'DV STOP cijfers'!AC4</f>
        <v>1116</v>
      </c>
      <c r="AD72" s="259">
        <f>'DV STOP cijfers'!AD4</f>
        <v>0</v>
      </c>
      <c r="AE72" s="259">
        <f>'DV STOP cijfers'!AE4</f>
        <v>0</v>
      </c>
      <c r="AF72" s="818">
        <f>'DV STOP cijfers'!AF4</f>
        <v>0</v>
      </c>
      <c r="AG72" s="797">
        <f>'DV STOP cijfers'!AG4</f>
        <v>0</v>
      </c>
      <c r="AH72" s="308">
        <f>'DV STOP cijfers'!AH4</f>
        <v>0</v>
      </c>
      <c r="AI72" s="259">
        <f>'DV STOP cijfers'!AI4</f>
        <v>0</v>
      </c>
      <c r="AJ72" s="259">
        <f>'DV STOP cijfers'!AJ4</f>
        <v>0</v>
      </c>
      <c r="AK72" s="259">
        <f>'DV STOP cijfers'!AK4</f>
        <v>0</v>
      </c>
      <c r="AL72" s="797">
        <f>'DV STOP cijfers'!AL4</f>
        <v>0</v>
      </c>
      <c r="AM72" s="308">
        <f>'DV STOP cijfers'!AM4</f>
        <v>0</v>
      </c>
      <c r="AN72" s="259">
        <f>'DV STOP cijfers'!AN4</f>
        <v>0</v>
      </c>
      <c r="AO72" s="259">
        <f>'DV STOP cijfers'!AO4</f>
        <v>0</v>
      </c>
      <c r="AP72" s="259">
        <f>'DV STOP cijfers'!AP4</f>
        <v>0</v>
      </c>
      <c r="AQ72" s="818">
        <f>'DV STOP cijfers'!AQ4</f>
        <v>0</v>
      </c>
      <c r="AR72" s="797">
        <f>'DV STOP cijfers'!AR4</f>
        <v>0</v>
      </c>
      <c r="AS72" s="308">
        <f>'DV STOP cijfers'!AS4</f>
        <v>0</v>
      </c>
      <c r="AT72" s="259">
        <f>'DV STOP cijfers'!AT4</f>
        <v>0</v>
      </c>
      <c r="AU72" s="259">
        <f>'DV STOP cijfers'!AU4</f>
        <v>0</v>
      </c>
      <c r="AV72" s="259">
        <f>'DV STOP cijfers'!AV4</f>
        <v>0</v>
      </c>
      <c r="AW72" s="259">
        <f>'DV STOP cijfers'!AW4</f>
        <v>0</v>
      </c>
      <c r="AX72" s="259">
        <f>'DV STOP cijfers'!AX4</f>
        <v>0</v>
      </c>
      <c r="AY72" s="259">
        <f>'DV STOP cijfers'!AY4</f>
        <v>0</v>
      </c>
      <c r="AZ72" s="259">
        <f>'DV STOP cijfers'!AZ4</f>
        <v>0</v>
      </c>
      <c r="BA72" s="259">
        <f>'DV STOP cijfers'!BA4</f>
        <v>0</v>
      </c>
      <c r="BB72" s="818">
        <f>'DV STOP cijfers'!BB4</f>
        <v>0</v>
      </c>
      <c r="BC72" s="797">
        <f>'DV STOP cijfers'!BC4</f>
        <v>0</v>
      </c>
      <c r="BD72" s="308">
        <f>'DV STOP cijfers'!BD4</f>
        <v>0</v>
      </c>
      <c r="BE72" s="259">
        <f>'DV STOP cijfers'!BE4</f>
        <v>0</v>
      </c>
      <c r="BF72" s="259">
        <f>'DV STOP cijfers'!BF4</f>
        <v>0</v>
      </c>
      <c r="BG72" s="259">
        <f>'DV STOP cijfers'!BG4</f>
        <v>0</v>
      </c>
      <c r="BH72" s="259">
        <f>'DV STOP cijfers'!BH4</f>
        <v>0</v>
      </c>
      <c r="BI72" s="259">
        <f>'DV STOP cijfers'!BI4</f>
        <v>0</v>
      </c>
      <c r="BJ72" s="818">
        <f>'DV STOP cijfers'!BJ4</f>
        <v>0</v>
      </c>
      <c r="BK72" s="797">
        <f>'DV STOP cijfers'!BK4</f>
        <v>0</v>
      </c>
      <c r="BL72" s="308">
        <f>'DV STOP cijfers'!BL4</f>
        <v>0</v>
      </c>
      <c r="BM72" s="259">
        <f>'DV STOP cijfers'!BM4</f>
        <v>0</v>
      </c>
      <c r="BN72" s="818">
        <f>'DV STOP cijfers'!BN4</f>
        <v>0</v>
      </c>
      <c r="BO72" s="259">
        <f>'DV STOP cijfers'!BO4</f>
        <v>0</v>
      </c>
      <c r="BP72" s="818">
        <f>'DV STOP cijfers'!BP4</f>
        <v>0</v>
      </c>
      <c r="BQ72" s="797">
        <f>'DV STOP cijfers'!BQ4</f>
        <v>0</v>
      </c>
      <c r="BR72" s="308">
        <f>'DV STOP cijfers'!BR4</f>
        <v>558</v>
      </c>
      <c r="BS72" s="259">
        <f>'DV STOP cijfers'!BS4</f>
        <v>558</v>
      </c>
      <c r="BT72" s="259">
        <f>'DV STOP cijfers'!BT4</f>
        <v>0</v>
      </c>
      <c r="BU72" s="259">
        <f>'DV STOP cijfers'!BU4</f>
        <v>0</v>
      </c>
      <c r="BV72" s="259">
        <f>'DV STOP cijfers'!BV4</f>
        <v>0</v>
      </c>
      <c r="BW72" s="818">
        <f>'DV STOP cijfers'!BW4</f>
        <v>0</v>
      </c>
      <c r="BX72" s="797">
        <f>'DV STOP cijfers'!BX4</f>
        <v>0</v>
      </c>
      <c r="BY72" s="797">
        <f>'DV STOP cijfers'!BY4</f>
        <v>0</v>
      </c>
      <c r="BZ72" s="259">
        <f>'DV STOP cijfers'!BZ4</f>
        <v>0</v>
      </c>
      <c r="CA72" s="259">
        <f>'DV STOP cijfers'!CA4</f>
        <v>0</v>
      </c>
      <c r="CB72" s="259">
        <f>'DV STOP cijfers'!CB4</f>
        <v>0</v>
      </c>
      <c r="CC72" s="259">
        <f>'DV STOP cijfers'!CC4</f>
        <v>0</v>
      </c>
      <c r="CD72" s="259">
        <f>'DV STOP cijfers'!CD4</f>
        <v>0</v>
      </c>
      <c r="CE72" s="259">
        <f>'DV STOP cijfers'!CE4</f>
        <v>0</v>
      </c>
      <c r="CF72" s="259">
        <f>'DV STOP cijfers'!CF4</f>
        <v>0</v>
      </c>
      <c r="CG72" s="259">
        <f>'DV STOP cijfers'!CG4</f>
        <v>0</v>
      </c>
      <c r="CH72" s="259">
        <f>'DV STOP cijfers'!CH4</f>
        <v>0</v>
      </c>
      <c r="CI72" s="259">
        <f>'DV STOP cijfers'!CI4</f>
        <v>0</v>
      </c>
      <c r="CJ72" s="259">
        <f>'DV STOP cijfers'!CJ4</f>
        <v>0</v>
      </c>
      <c r="CK72" s="259">
        <f>'DV STOP cijfers'!CK4</f>
        <v>0</v>
      </c>
      <c r="CL72" s="797">
        <f>'DV STOP cijfers'!CL4</f>
        <v>0</v>
      </c>
      <c r="CM72" s="259">
        <f>'DV STOP cijfers'!CM4</f>
        <v>0</v>
      </c>
      <c r="CN72" s="259">
        <f>'DV STOP cijfers'!CN4</f>
        <v>0</v>
      </c>
      <c r="CO72" s="259">
        <f>'DV STOP cijfers'!CO4</f>
        <v>0</v>
      </c>
      <c r="CP72" s="259">
        <f>'DV STOP cijfers'!CP4</f>
        <v>0</v>
      </c>
      <c r="CQ72" s="259">
        <f>'DV STOP cijfers'!CQ4</f>
        <v>0</v>
      </c>
      <c r="CR72" s="259">
        <f>'DV STOP cijfers'!CR4</f>
        <v>0</v>
      </c>
      <c r="CS72" s="259">
        <f>'DV STOP cijfers'!CS4</f>
        <v>0</v>
      </c>
      <c r="CT72" s="259">
        <f>'DV STOP cijfers'!CT4</f>
        <v>0</v>
      </c>
      <c r="CU72" s="259">
        <f>'DV STOP cijfers'!CU4</f>
        <v>0</v>
      </c>
      <c r="CV72" s="259">
        <f>'DV STOP cijfers'!CV4</f>
        <v>0</v>
      </c>
      <c r="CW72" s="259">
        <f>'DV STOP cijfers'!CW4</f>
        <v>0</v>
      </c>
      <c r="CX72" s="259">
        <f>'DV STOP cijfers'!CX4</f>
        <v>0</v>
      </c>
      <c r="CY72" s="799">
        <f>'DV STOP cijfers'!CY4</f>
        <v>0</v>
      </c>
      <c r="CZ72" s="308">
        <f>'DV STOP cijfers'!CZ4</f>
        <v>0</v>
      </c>
      <c r="DA72" s="259">
        <f>'DV STOP cijfers'!DA4</f>
        <v>0</v>
      </c>
      <c r="DB72" s="259">
        <f>'DV STOP cijfers'!DB4</f>
        <v>0</v>
      </c>
      <c r="DC72" s="259">
        <f>'DV STOP cijfers'!DC4</f>
        <v>0</v>
      </c>
      <c r="DD72" s="259">
        <f>'DV STOP cijfers'!DD4</f>
        <v>0</v>
      </c>
      <c r="DE72" s="259">
        <f>'DV STOP cijfers'!DE4</f>
        <v>0</v>
      </c>
      <c r="DF72" s="259">
        <f>'DV STOP cijfers'!DF4</f>
        <v>0</v>
      </c>
      <c r="DG72" s="259">
        <f>'DV STOP cijfers'!DG4</f>
        <v>0</v>
      </c>
      <c r="DH72" s="259">
        <f>'DV STOP cijfers'!DH4</f>
        <v>0</v>
      </c>
      <c r="DI72" s="259">
        <f>'DV STOP cijfers'!DI4</f>
        <v>0</v>
      </c>
      <c r="DJ72" s="259">
        <f>'DV STOP cijfers'!DJ4</f>
        <v>0</v>
      </c>
      <c r="DK72" s="259">
        <f>'DV STOP cijfers'!DK4</f>
        <v>0</v>
      </c>
      <c r="DL72" s="799">
        <f>'DV STOP cijfers'!DL4</f>
        <v>0</v>
      </c>
    </row>
    <row r="73" spans="1:116" s="4" customFormat="1" ht="15" hidden="1" customHeight="1">
      <c r="A73" s="49">
        <f>'DV STOP cijfers'!A5</f>
        <v>0</v>
      </c>
      <c r="B73" s="49" t="str">
        <f>'DV STOP cijfers'!B5</f>
        <v>FANT1508</v>
      </c>
      <c r="C73" s="4" t="str">
        <f>'DV STOP cijfers'!C5</f>
        <v>Diervoeder</v>
      </c>
      <c r="D73" s="4" t="str">
        <f>'DV STOP cijfers'!D5</f>
        <v>DV Geregistreerde bedrijven DG AGRO</v>
      </c>
      <c r="E73" s="274" t="str">
        <f>'DV STOP cijfers'!E5</f>
        <v>FANT1508 Gemedicineerd diervoeder</v>
      </c>
      <c r="F73" s="4" t="str">
        <f>'DV STOP cijfers'!F5</f>
        <v>EL&amp;I AGRO</v>
      </c>
      <c r="G73" s="292" t="str">
        <f>'DV STOP cijfers'!G5</f>
        <v>ja</v>
      </c>
      <c r="H73" s="15">
        <f>'DV STOP cijfers'!H5</f>
        <v>424</v>
      </c>
      <c r="I73" s="11">
        <f>'DV STOP cijfers'!I5</f>
        <v>0</v>
      </c>
      <c r="J73" s="11">
        <f>'DV STOP cijfers'!J5</f>
        <v>0</v>
      </c>
      <c r="K73" s="11">
        <f>'DV STOP cijfers'!K5</f>
        <v>0</v>
      </c>
      <c r="L73" s="11">
        <f>'DV STOP cijfers'!L5</f>
        <v>0</v>
      </c>
      <c r="M73" s="11">
        <f>'DV STOP cijfers'!M5</f>
        <v>0</v>
      </c>
      <c r="N73" s="11">
        <f>'DV STOP cijfers'!N5</f>
        <v>0</v>
      </c>
      <c r="O73" s="11">
        <f>'DV STOP cijfers'!O5</f>
        <v>0</v>
      </c>
      <c r="P73" s="11">
        <f>'DV STOP cijfers'!P5</f>
        <v>0</v>
      </c>
      <c r="Q73" s="26">
        <f>'DV STOP cijfers'!Q5</f>
        <v>424</v>
      </c>
      <c r="R73" s="15">
        <f>'DV STOP cijfers'!R5</f>
        <v>0</v>
      </c>
      <c r="S73" s="11">
        <f>'DV STOP cijfers'!S5</f>
        <v>0</v>
      </c>
      <c r="T73" s="11">
        <f>'DV STOP cijfers'!T5</f>
        <v>424</v>
      </c>
      <c r="U73" s="11">
        <f>'DV STOP cijfers'!U5</f>
        <v>0</v>
      </c>
      <c r="V73" s="11">
        <f>'DV STOP cijfers'!V5</f>
        <v>0</v>
      </c>
      <c r="W73" s="11">
        <f>'DV STOP cijfers'!W5</f>
        <v>0</v>
      </c>
      <c r="X73" s="11">
        <f>'DV STOP cijfers'!X5</f>
        <v>0</v>
      </c>
      <c r="Y73" s="11">
        <f>'DV STOP cijfers'!Y5</f>
        <v>0</v>
      </c>
      <c r="Z73" s="49">
        <f>'DV STOP cijfers'!Z5</f>
        <v>424</v>
      </c>
      <c r="AA73" s="11">
        <f>'DV STOP cijfers'!AA5</f>
        <v>200</v>
      </c>
      <c r="AB73" s="11">
        <f>'DV STOP cijfers'!AB5</f>
        <v>0</v>
      </c>
      <c r="AC73" s="11">
        <f>'DV STOP cijfers'!AC5</f>
        <v>224</v>
      </c>
      <c r="AD73" s="11">
        <f>'DV STOP cijfers'!AD5</f>
        <v>0</v>
      </c>
      <c r="AE73" s="11">
        <f>'DV STOP cijfers'!AE5</f>
        <v>0</v>
      </c>
      <c r="AF73" s="294">
        <f>'DV STOP cijfers'!AF5</f>
        <v>0</v>
      </c>
      <c r="AG73" s="49">
        <f>'DV STOP cijfers'!AG5</f>
        <v>0</v>
      </c>
      <c r="AH73" s="15">
        <f>'DV STOP cijfers'!AH5</f>
        <v>0</v>
      </c>
      <c r="AI73" s="11">
        <f>'DV STOP cijfers'!AI5</f>
        <v>0</v>
      </c>
      <c r="AJ73" s="11">
        <f>'DV STOP cijfers'!AJ5</f>
        <v>200</v>
      </c>
      <c r="AK73" s="11">
        <f>'DV STOP cijfers'!AK5</f>
        <v>0</v>
      </c>
      <c r="AL73" s="49">
        <f>'DV STOP cijfers'!AL5</f>
        <v>0</v>
      </c>
      <c r="AM73" s="15">
        <f>'DV STOP cijfers'!AM5</f>
        <v>0</v>
      </c>
      <c r="AN73" s="11">
        <f>'DV STOP cijfers'!AN5</f>
        <v>0</v>
      </c>
      <c r="AO73" s="11">
        <f>'DV STOP cijfers'!AO5</f>
        <v>0</v>
      </c>
      <c r="AP73" s="11">
        <f>'DV STOP cijfers'!AP5</f>
        <v>0</v>
      </c>
      <c r="AQ73" s="294">
        <f>'DV STOP cijfers'!AQ5</f>
        <v>0</v>
      </c>
      <c r="AR73" s="49">
        <f>'DV STOP cijfers'!AR5</f>
        <v>0</v>
      </c>
      <c r="AS73" s="15">
        <f>'DV STOP cijfers'!AS5</f>
        <v>0</v>
      </c>
      <c r="AT73" s="11">
        <f>'DV STOP cijfers'!AT5</f>
        <v>0</v>
      </c>
      <c r="AU73" s="11">
        <f>'DV STOP cijfers'!AU5</f>
        <v>0</v>
      </c>
      <c r="AV73" s="11">
        <f>'DV STOP cijfers'!AV5</f>
        <v>0</v>
      </c>
      <c r="AW73" s="11">
        <f>'DV STOP cijfers'!AW5</f>
        <v>0</v>
      </c>
      <c r="AX73" s="11">
        <f>'DV STOP cijfers'!AX5</f>
        <v>0</v>
      </c>
      <c r="AY73" s="11">
        <f>'DV STOP cijfers'!AY5</f>
        <v>0</v>
      </c>
      <c r="AZ73" s="11">
        <f>'DV STOP cijfers'!AZ5</f>
        <v>0</v>
      </c>
      <c r="BA73" s="11">
        <f>'DV STOP cijfers'!BA5</f>
        <v>0</v>
      </c>
      <c r="BB73" s="294">
        <f>'DV STOP cijfers'!BB5</f>
        <v>0</v>
      </c>
      <c r="BC73" s="49">
        <f>'DV STOP cijfers'!BC5</f>
        <v>0</v>
      </c>
      <c r="BD73" s="15">
        <f>'DV STOP cijfers'!BD5</f>
        <v>0</v>
      </c>
      <c r="BE73" s="11">
        <f>'DV STOP cijfers'!BE5</f>
        <v>0</v>
      </c>
      <c r="BF73" s="11">
        <f>'DV STOP cijfers'!BF5</f>
        <v>0</v>
      </c>
      <c r="BG73" s="11">
        <f>'DV STOP cijfers'!BG5</f>
        <v>0</v>
      </c>
      <c r="BH73" s="11">
        <f>'DV STOP cijfers'!BH5</f>
        <v>0</v>
      </c>
      <c r="BI73" s="11">
        <f>'DV STOP cijfers'!BI5</f>
        <v>0</v>
      </c>
      <c r="BJ73" s="294">
        <f>'DV STOP cijfers'!BJ5</f>
        <v>0</v>
      </c>
      <c r="BK73" s="49">
        <f>'DV STOP cijfers'!BK5</f>
        <v>0</v>
      </c>
      <c r="BL73" s="15">
        <f>'DV STOP cijfers'!BL5</f>
        <v>0</v>
      </c>
      <c r="BM73" s="11">
        <f>'DV STOP cijfers'!BM5</f>
        <v>0</v>
      </c>
      <c r="BN73" s="294">
        <f>'DV STOP cijfers'!BN5</f>
        <v>0</v>
      </c>
      <c r="BO73" s="11">
        <f>'DV STOP cijfers'!BO5</f>
        <v>0</v>
      </c>
      <c r="BP73" s="294">
        <f>'DV STOP cijfers'!BP5</f>
        <v>0</v>
      </c>
      <c r="BQ73" s="49">
        <f>'DV STOP cijfers'!BQ5</f>
        <v>0</v>
      </c>
      <c r="BR73" s="15">
        <f>'DV STOP cijfers'!BR5</f>
        <v>112</v>
      </c>
      <c r="BS73" s="11">
        <f>'DV STOP cijfers'!BS5</f>
        <v>112</v>
      </c>
      <c r="BT73" s="11">
        <f>'DV STOP cijfers'!BT5</f>
        <v>0</v>
      </c>
      <c r="BU73" s="11">
        <f>'DV STOP cijfers'!BU5</f>
        <v>0</v>
      </c>
      <c r="BV73" s="11">
        <f>'DV STOP cijfers'!BV5</f>
        <v>0</v>
      </c>
      <c r="BW73" s="294">
        <f>'DV STOP cijfers'!BW5</f>
        <v>0</v>
      </c>
      <c r="BX73" s="49">
        <f>'DV STOP cijfers'!BX5</f>
        <v>0</v>
      </c>
      <c r="BY73" s="49">
        <f>'DV STOP cijfers'!BY5</f>
        <v>424</v>
      </c>
      <c r="BZ73" s="11">
        <f>'DV STOP cijfers'!BZ5</f>
        <v>0</v>
      </c>
      <c r="CA73" s="11">
        <f>'DV STOP cijfers'!CA5</f>
        <v>0</v>
      </c>
      <c r="CB73" s="11">
        <f>'DV STOP cijfers'!CB5</f>
        <v>0</v>
      </c>
      <c r="CC73" s="11">
        <f>'DV STOP cijfers'!CC5</f>
        <v>0</v>
      </c>
      <c r="CD73" s="11">
        <f>'DV STOP cijfers'!CD5</f>
        <v>0</v>
      </c>
      <c r="CE73" s="11">
        <f>'DV STOP cijfers'!CE5</f>
        <v>0</v>
      </c>
      <c r="CF73" s="11">
        <f>'DV STOP cijfers'!CF5</f>
        <v>0</v>
      </c>
      <c r="CG73" s="11">
        <f>'DV STOP cijfers'!CG5</f>
        <v>0</v>
      </c>
      <c r="CH73" s="11">
        <f>'DV STOP cijfers'!CH5</f>
        <v>0</v>
      </c>
      <c r="CI73" s="11">
        <f>'DV STOP cijfers'!CI5</f>
        <v>0</v>
      </c>
      <c r="CJ73" s="11">
        <f>'DV STOP cijfers'!CJ5</f>
        <v>0</v>
      </c>
      <c r="CK73" s="11">
        <f>'DV STOP cijfers'!CK5</f>
        <v>0</v>
      </c>
      <c r="CL73" s="49">
        <f>'DV STOP cijfers'!CL5</f>
        <v>0</v>
      </c>
      <c r="CM73" s="11">
        <f>'DV STOP cijfers'!CM5</f>
        <v>0</v>
      </c>
      <c r="CN73" s="11">
        <f>'DV STOP cijfers'!CN5</f>
        <v>0</v>
      </c>
      <c r="CO73" s="11">
        <f>'DV STOP cijfers'!CO5</f>
        <v>0</v>
      </c>
      <c r="CP73" s="11">
        <f>'DV STOP cijfers'!CP5</f>
        <v>0</v>
      </c>
      <c r="CQ73" s="11">
        <f>'DV STOP cijfers'!CQ5</f>
        <v>0</v>
      </c>
      <c r="CR73" s="11">
        <f>'DV STOP cijfers'!CR5</f>
        <v>0</v>
      </c>
      <c r="CS73" s="11">
        <f>'DV STOP cijfers'!CS5</f>
        <v>0</v>
      </c>
      <c r="CT73" s="11">
        <f>'DV STOP cijfers'!CT5</f>
        <v>0</v>
      </c>
      <c r="CU73" s="11">
        <f>'DV STOP cijfers'!CU5</f>
        <v>0</v>
      </c>
      <c r="CV73" s="11">
        <f>'DV STOP cijfers'!CV5</f>
        <v>0</v>
      </c>
      <c r="CW73" s="11">
        <f>'DV STOP cijfers'!CW5</f>
        <v>0</v>
      </c>
      <c r="CX73" s="11">
        <f>'DV STOP cijfers'!CX5</f>
        <v>0</v>
      </c>
      <c r="CY73" s="26">
        <f>'DV STOP cijfers'!CY5</f>
        <v>0</v>
      </c>
      <c r="CZ73" s="15">
        <f>'DV STOP cijfers'!CZ5</f>
        <v>0</v>
      </c>
      <c r="DA73" s="11">
        <f>'DV STOP cijfers'!DA5</f>
        <v>0</v>
      </c>
      <c r="DB73" s="11">
        <f>'DV STOP cijfers'!DB5</f>
        <v>0</v>
      </c>
      <c r="DC73" s="11">
        <f>'DV STOP cijfers'!DC5</f>
        <v>0</v>
      </c>
      <c r="DD73" s="11">
        <f>'DV STOP cijfers'!DD5</f>
        <v>0</v>
      </c>
      <c r="DE73" s="11">
        <f>'DV STOP cijfers'!DE5</f>
        <v>0</v>
      </c>
      <c r="DF73" s="11">
        <f>'DV STOP cijfers'!DF5</f>
        <v>0</v>
      </c>
      <c r="DG73" s="11">
        <f>'DV STOP cijfers'!DG5</f>
        <v>0</v>
      </c>
      <c r="DH73" s="11">
        <f>'DV STOP cijfers'!DH5</f>
        <v>0</v>
      </c>
      <c r="DI73" s="11">
        <f>'DV STOP cijfers'!DI5</f>
        <v>0</v>
      </c>
      <c r="DJ73" s="11">
        <f>'DV STOP cijfers'!DJ5</f>
        <v>0</v>
      </c>
      <c r="DK73" s="11">
        <f>'DV STOP cijfers'!DK5</f>
        <v>0</v>
      </c>
      <c r="DL73" s="26">
        <f>'DV STOP cijfers'!DL5</f>
        <v>0</v>
      </c>
    </row>
    <row r="74" spans="1:116" s="4" customFormat="1" ht="15" hidden="1" customHeight="1">
      <c r="A74" s="49">
        <f>'DV STOP cijfers'!A6</f>
        <v>0</v>
      </c>
      <c r="B74" s="49" t="str">
        <f>'DV STOP cijfers'!B6</f>
        <v>FANT1506</v>
      </c>
      <c r="C74" s="4" t="str">
        <f>'DV STOP cijfers'!C6</f>
        <v>Diervoeder</v>
      </c>
      <c r="D74" s="4" t="str">
        <f>'DV STOP cijfers'!D6</f>
        <v>DV Geregistreerde bedrijven DG AGRO</v>
      </c>
      <c r="E74" s="274" t="str">
        <f>'DV STOP cijfers'!E6</f>
        <v>FANT1506 DV Derde landen vertegenwoordiger</v>
      </c>
      <c r="F74" s="4" t="str">
        <f>'DV STOP cijfers'!F6</f>
        <v>EL&amp;I AGRO</v>
      </c>
      <c r="G74" s="292" t="str">
        <f>'DV STOP cijfers'!G6</f>
        <v>ja</v>
      </c>
      <c r="H74" s="15">
        <f>'DV STOP cijfers'!H6</f>
        <v>170</v>
      </c>
      <c r="I74" s="11">
        <f>'DV STOP cijfers'!I6</f>
        <v>0</v>
      </c>
      <c r="J74" s="11">
        <f>'DV STOP cijfers'!J6</f>
        <v>0</v>
      </c>
      <c r="K74" s="11">
        <f>'DV STOP cijfers'!K6</f>
        <v>0</v>
      </c>
      <c r="L74" s="11">
        <f>'DV STOP cijfers'!L6</f>
        <v>0</v>
      </c>
      <c r="M74" s="11">
        <f>'DV STOP cijfers'!M6</f>
        <v>0</v>
      </c>
      <c r="N74" s="11">
        <f>'DV STOP cijfers'!N6</f>
        <v>0</v>
      </c>
      <c r="O74" s="11">
        <f>'DV STOP cijfers'!O6</f>
        <v>0</v>
      </c>
      <c r="P74" s="11">
        <f>'DV STOP cijfers'!P6</f>
        <v>0</v>
      </c>
      <c r="Q74" s="26">
        <f>'DV STOP cijfers'!Q6</f>
        <v>170</v>
      </c>
      <c r="R74" s="15">
        <f>'DV STOP cijfers'!R6</f>
        <v>0</v>
      </c>
      <c r="S74" s="11">
        <f>'DV STOP cijfers'!S6</f>
        <v>0</v>
      </c>
      <c r="T74" s="11">
        <f>'DV STOP cijfers'!T6</f>
        <v>170</v>
      </c>
      <c r="U74" s="11">
        <f>'DV STOP cijfers'!U6</f>
        <v>0</v>
      </c>
      <c r="V74" s="11">
        <f>'DV STOP cijfers'!V6</f>
        <v>0</v>
      </c>
      <c r="W74" s="11">
        <f>'DV STOP cijfers'!W6</f>
        <v>0</v>
      </c>
      <c r="X74" s="11">
        <f>'DV STOP cijfers'!X6</f>
        <v>0</v>
      </c>
      <c r="Y74" s="11">
        <f>'DV STOP cijfers'!Y6</f>
        <v>0</v>
      </c>
      <c r="Z74" s="49">
        <f>'DV STOP cijfers'!Z6</f>
        <v>170</v>
      </c>
      <c r="AA74" s="11">
        <f>'DV STOP cijfers'!AA6</f>
        <v>50</v>
      </c>
      <c r="AB74" s="11">
        <f>'DV STOP cijfers'!AB6</f>
        <v>0</v>
      </c>
      <c r="AC74" s="11">
        <f>'DV STOP cijfers'!AC6</f>
        <v>120</v>
      </c>
      <c r="AD74" s="11">
        <f>'DV STOP cijfers'!AD6</f>
        <v>0</v>
      </c>
      <c r="AE74" s="11">
        <f>'DV STOP cijfers'!AE6</f>
        <v>0</v>
      </c>
      <c r="AF74" s="294">
        <f>'DV STOP cijfers'!AF6</f>
        <v>0</v>
      </c>
      <c r="AG74" s="49">
        <f>'DV STOP cijfers'!AG6</f>
        <v>0</v>
      </c>
      <c r="AH74" s="15">
        <f>'DV STOP cijfers'!AH6</f>
        <v>0</v>
      </c>
      <c r="AI74" s="11">
        <f>'DV STOP cijfers'!AI6</f>
        <v>0</v>
      </c>
      <c r="AJ74" s="11">
        <f>'DV STOP cijfers'!AJ6</f>
        <v>50</v>
      </c>
      <c r="AK74" s="11">
        <f>'DV STOP cijfers'!AK6</f>
        <v>0</v>
      </c>
      <c r="AL74" s="49">
        <f>'DV STOP cijfers'!AL6</f>
        <v>0</v>
      </c>
      <c r="AM74" s="15">
        <f>'DV STOP cijfers'!AM6</f>
        <v>0</v>
      </c>
      <c r="AN74" s="11">
        <f>'DV STOP cijfers'!AN6</f>
        <v>0</v>
      </c>
      <c r="AO74" s="11">
        <f>'DV STOP cijfers'!AO6</f>
        <v>0</v>
      </c>
      <c r="AP74" s="11">
        <f>'DV STOP cijfers'!AP6</f>
        <v>0</v>
      </c>
      <c r="AQ74" s="294">
        <f>'DV STOP cijfers'!AQ6</f>
        <v>0</v>
      </c>
      <c r="AR74" s="49">
        <f>'DV STOP cijfers'!AR6</f>
        <v>0</v>
      </c>
      <c r="AS74" s="15">
        <f>'DV STOP cijfers'!AS6</f>
        <v>0</v>
      </c>
      <c r="AT74" s="11">
        <f>'DV STOP cijfers'!AT6</f>
        <v>0</v>
      </c>
      <c r="AU74" s="11">
        <f>'DV STOP cijfers'!AU6</f>
        <v>0</v>
      </c>
      <c r="AV74" s="11">
        <f>'DV STOP cijfers'!AV6</f>
        <v>0</v>
      </c>
      <c r="AW74" s="11">
        <f>'DV STOP cijfers'!AW6</f>
        <v>0</v>
      </c>
      <c r="AX74" s="11">
        <f>'DV STOP cijfers'!AX6</f>
        <v>0</v>
      </c>
      <c r="AY74" s="11">
        <f>'DV STOP cijfers'!AY6</f>
        <v>0</v>
      </c>
      <c r="AZ74" s="11">
        <f>'DV STOP cijfers'!AZ6</f>
        <v>0</v>
      </c>
      <c r="BA74" s="11">
        <f>'DV STOP cijfers'!BA6</f>
        <v>0</v>
      </c>
      <c r="BB74" s="294">
        <f>'DV STOP cijfers'!BB6</f>
        <v>0</v>
      </c>
      <c r="BC74" s="49">
        <f>'DV STOP cijfers'!BC6</f>
        <v>0</v>
      </c>
      <c r="BD74" s="15">
        <f>'DV STOP cijfers'!BD6</f>
        <v>0</v>
      </c>
      <c r="BE74" s="11">
        <f>'DV STOP cijfers'!BE6</f>
        <v>0</v>
      </c>
      <c r="BF74" s="11">
        <f>'DV STOP cijfers'!BF6</f>
        <v>0</v>
      </c>
      <c r="BG74" s="11">
        <f>'DV STOP cijfers'!BG6</f>
        <v>0</v>
      </c>
      <c r="BH74" s="11">
        <f>'DV STOP cijfers'!BH6</f>
        <v>0</v>
      </c>
      <c r="BI74" s="11">
        <f>'DV STOP cijfers'!BI6</f>
        <v>0</v>
      </c>
      <c r="BJ74" s="294">
        <f>'DV STOP cijfers'!BJ6</f>
        <v>0</v>
      </c>
      <c r="BK74" s="49">
        <f>'DV STOP cijfers'!BK6</f>
        <v>0</v>
      </c>
      <c r="BL74" s="15">
        <f>'DV STOP cijfers'!BL6</f>
        <v>0</v>
      </c>
      <c r="BM74" s="11">
        <f>'DV STOP cijfers'!BM6</f>
        <v>0</v>
      </c>
      <c r="BN74" s="294">
        <f>'DV STOP cijfers'!BN6</f>
        <v>0</v>
      </c>
      <c r="BO74" s="11">
        <f>'DV STOP cijfers'!BO6</f>
        <v>0</v>
      </c>
      <c r="BP74" s="294">
        <f>'DV STOP cijfers'!BP6</f>
        <v>0</v>
      </c>
      <c r="BQ74" s="49">
        <f>'DV STOP cijfers'!BQ6</f>
        <v>0</v>
      </c>
      <c r="BR74" s="15">
        <f>'DV STOP cijfers'!BR6</f>
        <v>60</v>
      </c>
      <c r="BS74" s="11">
        <f>'DV STOP cijfers'!BS6</f>
        <v>60</v>
      </c>
      <c r="BT74" s="11">
        <f>'DV STOP cijfers'!BT6</f>
        <v>0</v>
      </c>
      <c r="BU74" s="11">
        <f>'DV STOP cijfers'!BU6</f>
        <v>0</v>
      </c>
      <c r="BV74" s="11">
        <f>'DV STOP cijfers'!BV6</f>
        <v>0</v>
      </c>
      <c r="BW74" s="294">
        <f>'DV STOP cijfers'!BW6</f>
        <v>0</v>
      </c>
      <c r="BX74" s="49">
        <f>'DV STOP cijfers'!BX6</f>
        <v>0</v>
      </c>
      <c r="BY74" s="49">
        <f>'DV STOP cijfers'!BY6</f>
        <v>170</v>
      </c>
      <c r="BZ74" s="11">
        <f>'DV STOP cijfers'!BZ6</f>
        <v>0</v>
      </c>
      <c r="CA74" s="11">
        <f>'DV STOP cijfers'!CA6</f>
        <v>0</v>
      </c>
      <c r="CB74" s="11">
        <f>'DV STOP cijfers'!CB6</f>
        <v>0</v>
      </c>
      <c r="CC74" s="11">
        <f>'DV STOP cijfers'!CC6</f>
        <v>0</v>
      </c>
      <c r="CD74" s="11">
        <f>'DV STOP cijfers'!CD6</f>
        <v>0</v>
      </c>
      <c r="CE74" s="11">
        <f>'DV STOP cijfers'!CE6</f>
        <v>0</v>
      </c>
      <c r="CF74" s="11">
        <f>'DV STOP cijfers'!CF6</f>
        <v>0</v>
      </c>
      <c r="CG74" s="11">
        <f>'DV STOP cijfers'!CG6</f>
        <v>0</v>
      </c>
      <c r="CH74" s="11">
        <f>'DV STOP cijfers'!CH6</f>
        <v>0</v>
      </c>
      <c r="CI74" s="11">
        <f>'DV STOP cijfers'!CI6</f>
        <v>0</v>
      </c>
      <c r="CJ74" s="11">
        <f>'DV STOP cijfers'!CJ6</f>
        <v>0</v>
      </c>
      <c r="CK74" s="11">
        <f>'DV STOP cijfers'!CK6</f>
        <v>0</v>
      </c>
      <c r="CL74" s="49">
        <f>'DV STOP cijfers'!CL6</f>
        <v>0</v>
      </c>
      <c r="CM74" s="11">
        <f>'DV STOP cijfers'!CM6</f>
        <v>0</v>
      </c>
      <c r="CN74" s="11">
        <f>'DV STOP cijfers'!CN6</f>
        <v>0</v>
      </c>
      <c r="CO74" s="11">
        <f>'DV STOP cijfers'!CO6</f>
        <v>0</v>
      </c>
      <c r="CP74" s="11">
        <f>'DV STOP cijfers'!CP6</f>
        <v>0</v>
      </c>
      <c r="CQ74" s="11">
        <f>'DV STOP cijfers'!CQ6</f>
        <v>0</v>
      </c>
      <c r="CR74" s="11">
        <f>'DV STOP cijfers'!CR6</f>
        <v>0</v>
      </c>
      <c r="CS74" s="11">
        <f>'DV STOP cijfers'!CS6</f>
        <v>0</v>
      </c>
      <c r="CT74" s="11">
        <f>'DV STOP cijfers'!CT6</f>
        <v>0</v>
      </c>
      <c r="CU74" s="11">
        <f>'DV STOP cijfers'!CU6</f>
        <v>0</v>
      </c>
      <c r="CV74" s="11">
        <f>'DV STOP cijfers'!CV6</f>
        <v>0</v>
      </c>
      <c r="CW74" s="11">
        <f>'DV STOP cijfers'!CW6</f>
        <v>0</v>
      </c>
      <c r="CX74" s="11">
        <f>'DV STOP cijfers'!CX6</f>
        <v>0</v>
      </c>
      <c r="CY74" s="26">
        <f>'DV STOP cijfers'!CY6</f>
        <v>0</v>
      </c>
      <c r="CZ74" s="15">
        <f>'DV STOP cijfers'!CZ6</f>
        <v>0</v>
      </c>
      <c r="DA74" s="11">
        <f>'DV STOP cijfers'!DA6</f>
        <v>0</v>
      </c>
      <c r="DB74" s="11">
        <f>'DV STOP cijfers'!DB6</f>
        <v>0</v>
      </c>
      <c r="DC74" s="11">
        <f>'DV STOP cijfers'!DC6</f>
        <v>0</v>
      </c>
      <c r="DD74" s="11">
        <f>'DV STOP cijfers'!DD6</f>
        <v>0</v>
      </c>
      <c r="DE74" s="11">
        <f>'DV STOP cijfers'!DE6</f>
        <v>0</v>
      </c>
      <c r="DF74" s="11">
        <f>'DV STOP cijfers'!DF6</f>
        <v>0</v>
      </c>
      <c r="DG74" s="11">
        <f>'DV STOP cijfers'!DG6</f>
        <v>0</v>
      </c>
      <c r="DH74" s="11">
        <f>'DV STOP cijfers'!DH6</f>
        <v>0</v>
      </c>
      <c r="DI74" s="11">
        <f>'DV STOP cijfers'!DI6</f>
        <v>0</v>
      </c>
      <c r="DJ74" s="11">
        <f>'DV STOP cijfers'!DJ6</f>
        <v>0</v>
      </c>
      <c r="DK74" s="11">
        <f>'DV STOP cijfers'!DK6</f>
        <v>0</v>
      </c>
      <c r="DL74" s="26">
        <f>'DV STOP cijfers'!DL6</f>
        <v>0</v>
      </c>
    </row>
    <row r="75" spans="1:116" s="4" customFormat="1" ht="15" hidden="1" customHeight="1">
      <c r="A75" s="49">
        <f>'DV STOP cijfers'!A7</f>
        <v>0</v>
      </c>
      <c r="B75" s="49" t="str">
        <f>'DV STOP cijfers'!B7</f>
        <v>FANT1503</v>
      </c>
      <c r="C75" s="4" t="str">
        <f>'DV STOP cijfers'!C7</f>
        <v>Diervoeder</v>
      </c>
      <c r="D75" s="4" t="str">
        <f>'DV STOP cijfers'!D7</f>
        <v>DV Geregistreerde bedrijven DG AGRO</v>
      </c>
      <c r="E75" s="274" t="str">
        <f>'DV STOP cijfers'!E7</f>
        <v>FANT1503 Inspectie additieven</v>
      </c>
      <c r="F75" s="4" t="str">
        <f>'DV STOP cijfers'!F7</f>
        <v>EL&amp;I AGRO</v>
      </c>
      <c r="G75" s="292" t="str">
        <f>'DV STOP cijfers'!G7</f>
        <v>ja</v>
      </c>
      <c r="H75" s="15">
        <f>'DV STOP cijfers'!H7</f>
        <v>800</v>
      </c>
      <c r="I75" s="11">
        <f>'DV STOP cijfers'!I7</f>
        <v>0</v>
      </c>
      <c r="J75" s="11">
        <f>'DV STOP cijfers'!J7</f>
        <v>0</v>
      </c>
      <c r="K75" s="11">
        <f>'DV STOP cijfers'!K7</f>
        <v>0</v>
      </c>
      <c r="L75" s="11">
        <f>'DV STOP cijfers'!L7</f>
        <v>0</v>
      </c>
      <c r="M75" s="11">
        <f>'DV STOP cijfers'!M7</f>
        <v>0</v>
      </c>
      <c r="N75" s="11">
        <f>'DV STOP cijfers'!N7</f>
        <v>0</v>
      </c>
      <c r="O75" s="11">
        <f>'DV STOP cijfers'!O7</f>
        <v>0</v>
      </c>
      <c r="P75" s="11">
        <f>'DV STOP cijfers'!P7</f>
        <v>0</v>
      </c>
      <c r="Q75" s="26">
        <f>'DV STOP cijfers'!Q7</f>
        <v>800</v>
      </c>
      <c r="R75" s="15">
        <f>'DV STOP cijfers'!R7</f>
        <v>0</v>
      </c>
      <c r="S75" s="11">
        <f>'DV STOP cijfers'!S7</f>
        <v>0</v>
      </c>
      <c r="T75" s="11">
        <f>'DV STOP cijfers'!T7</f>
        <v>800</v>
      </c>
      <c r="U75" s="11">
        <f>'DV STOP cijfers'!U7</f>
        <v>0</v>
      </c>
      <c r="V75" s="11">
        <f>'DV STOP cijfers'!V7</f>
        <v>0</v>
      </c>
      <c r="W75" s="11">
        <f>'DV STOP cijfers'!W7</f>
        <v>0</v>
      </c>
      <c r="X75" s="11">
        <f>'DV STOP cijfers'!X7</f>
        <v>0</v>
      </c>
      <c r="Y75" s="11">
        <f>'DV STOP cijfers'!Y7</f>
        <v>0</v>
      </c>
      <c r="Z75" s="49">
        <f>'DV STOP cijfers'!Z7</f>
        <v>800</v>
      </c>
      <c r="AA75" s="11">
        <f>'DV STOP cijfers'!AA7</f>
        <v>200</v>
      </c>
      <c r="AB75" s="11">
        <f>'DV STOP cijfers'!AB7</f>
        <v>0</v>
      </c>
      <c r="AC75" s="11">
        <f>'DV STOP cijfers'!AC7</f>
        <v>600</v>
      </c>
      <c r="AD75" s="11">
        <f>'DV STOP cijfers'!AD7</f>
        <v>0</v>
      </c>
      <c r="AE75" s="11">
        <f>'DV STOP cijfers'!AE7</f>
        <v>0</v>
      </c>
      <c r="AF75" s="294">
        <f>'DV STOP cijfers'!AF7</f>
        <v>0</v>
      </c>
      <c r="AG75" s="49">
        <f>'DV STOP cijfers'!AG7</f>
        <v>0</v>
      </c>
      <c r="AH75" s="15">
        <f>'DV STOP cijfers'!AH7</f>
        <v>0</v>
      </c>
      <c r="AI75" s="11">
        <f>'DV STOP cijfers'!AI7</f>
        <v>0</v>
      </c>
      <c r="AJ75" s="11">
        <f>'DV STOP cijfers'!AJ7</f>
        <v>200</v>
      </c>
      <c r="AK75" s="11">
        <f>'DV STOP cijfers'!AK7</f>
        <v>0</v>
      </c>
      <c r="AL75" s="49">
        <f>'DV STOP cijfers'!AL7</f>
        <v>0</v>
      </c>
      <c r="AM75" s="15">
        <f>'DV STOP cijfers'!AM7</f>
        <v>0</v>
      </c>
      <c r="AN75" s="11">
        <f>'DV STOP cijfers'!AN7</f>
        <v>0</v>
      </c>
      <c r="AO75" s="11">
        <f>'DV STOP cijfers'!AO7</f>
        <v>0</v>
      </c>
      <c r="AP75" s="11">
        <f>'DV STOP cijfers'!AP7</f>
        <v>0</v>
      </c>
      <c r="AQ75" s="294">
        <f>'DV STOP cijfers'!AQ7</f>
        <v>0</v>
      </c>
      <c r="AR75" s="49">
        <f>'DV STOP cijfers'!AR7</f>
        <v>0</v>
      </c>
      <c r="AS75" s="15">
        <f>'DV STOP cijfers'!AS7</f>
        <v>0</v>
      </c>
      <c r="AT75" s="11">
        <f>'DV STOP cijfers'!AT7</f>
        <v>0</v>
      </c>
      <c r="AU75" s="11">
        <f>'DV STOP cijfers'!AU7</f>
        <v>0</v>
      </c>
      <c r="AV75" s="11">
        <f>'DV STOP cijfers'!AV7</f>
        <v>0</v>
      </c>
      <c r="AW75" s="11">
        <f>'DV STOP cijfers'!AW7</f>
        <v>0</v>
      </c>
      <c r="AX75" s="11">
        <f>'DV STOP cijfers'!AX7</f>
        <v>0</v>
      </c>
      <c r="AY75" s="11">
        <f>'DV STOP cijfers'!AY7</f>
        <v>0</v>
      </c>
      <c r="AZ75" s="11">
        <f>'DV STOP cijfers'!AZ7</f>
        <v>0</v>
      </c>
      <c r="BA75" s="11">
        <f>'DV STOP cijfers'!BA7</f>
        <v>0</v>
      </c>
      <c r="BB75" s="294">
        <f>'DV STOP cijfers'!BB7</f>
        <v>0</v>
      </c>
      <c r="BC75" s="49">
        <f>'DV STOP cijfers'!BC7</f>
        <v>0</v>
      </c>
      <c r="BD75" s="15">
        <f>'DV STOP cijfers'!BD7</f>
        <v>0</v>
      </c>
      <c r="BE75" s="11">
        <f>'DV STOP cijfers'!BE7</f>
        <v>0</v>
      </c>
      <c r="BF75" s="11">
        <f>'DV STOP cijfers'!BF7</f>
        <v>0</v>
      </c>
      <c r="BG75" s="11">
        <f>'DV STOP cijfers'!BG7</f>
        <v>0</v>
      </c>
      <c r="BH75" s="11">
        <f>'DV STOP cijfers'!BH7</f>
        <v>0</v>
      </c>
      <c r="BI75" s="11">
        <f>'DV STOP cijfers'!BI7</f>
        <v>0</v>
      </c>
      <c r="BJ75" s="294">
        <f>'DV STOP cijfers'!BJ7</f>
        <v>0</v>
      </c>
      <c r="BK75" s="49">
        <f>'DV STOP cijfers'!BK7</f>
        <v>0</v>
      </c>
      <c r="BL75" s="15">
        <f>'DV STOP cijfers'!BL7</f>
        <v>0</v>
      </c>
      <c r="BM75" s="11">
        <f>'DV STOP cijfers'!BM7</f>
        <v>0</v>
      </c>
      <c r="BN75" s="294">
        <f>'DV STOP cijfers'!BN7</f>
        <v>0</v>
      </c>
      <c r="BO75" s="11">
        <f>'DV STOP cijfers'!BO7</f>
        <v>0</v>
      </c>
      <c r="BP75" s="294">
        <f>'DV STOP cijfers'!BP7</f>
        <v>0</v>
      </c>
      <c r="BQ75" s="49">
        <f>'DV STOP cijfers'!BQ7</f>
        <v>0</v>
      </c>
      <c r="BR75" s="15">
        <f>'DV STOP cijfers'!BR7</f>
        <v>300</v>
      </c>
      <c r="BS75" s="11">
        <f>'DV STOP cijfers'!BS7</f>
        <v>300</v>
      </c>
      <c r="BT75" s="11">
        <f>'DV STOP cijfers'!BT7</f>
        <v>0</v>
      </c>
      <c r="BU75" s="11">
        <f>'DV STOP cijfers'!BU7</f>
        <v>0</v>
      </c>
      <c r="BV75" s="11">
        <f>'DV STOP cijfers'!BV7</f>
        <v>0</v>
      </c>
      <c r="BW75" s="294">
        <f>'DV STOP cijfers'!BW7</f>
        <v>0</v>
      </c>
      <c r="BX75" s="49">
        <f>'DV STOP cijfers'!BX7</f>
        <v>0</v>
      </c>
      <c r="BY75" s="49">
        <f>'DV STOP cijfers'!BY7</f>
        <v>800</v>
      </c>
      <c r="BZ75" s="11">
        <f>'DV STOP cijfers'!BZ7</f>
        <v>0</v>
      </c>
      <c r="CA75" s="11">
        <f>'DV STOP cijfers'!CA7</f>
        <v>0</v>
      </c>
      <c r="CB75" s="11">
        <f>'DV STOP cijfers'!CB7</f>
        <v>0</v>
      </c>
      <c r="CC75" s="11">
        <f>'DV STOP cijfers'!CC7</f>
        <v>0</v>
      </c>
      <c r="CD75" s="11">
        <f>'DV STOP cijfers'!CD7</f>
        <v>0</v>
      </c>
      <c r="CE75" s="11">
        <f>'DV STOP cijfers'!CE7</f>
        <v>0</v>
      </c>
      <c r="CF75" s="11">
        <f>'DV STOP cijfers'!CF7</f>
        <v>0</v>
      </c>
      <c r="CG75" s="11">
        <f>'DV STOP cijfers'!CG7</f>
        <v>0</v>
      </c>
      <c r="CH75" s="11">
        <f>'DV STOP cijfers'!CH7</f>
        <v>0</v>
      </c>
      <c r="CI75" s="11">
        <f>'DV STOP cijfers'!CI7</f>
        <v>0</v>
      </c>
      <c r="CJ75" s="11">
        <f>'DV STOP cijfers'!CJ7</f>
        <v>0</v>
      </c>
      <c r="CK75" s="11">
        <f>'DV STOP cijfers'!CK7</f>
        <v>0</v>
      </c>
      <c r="CL75" s="49">
        <f>'DV STOP cijfers'!CL7</f>
        <v>0</v>
      </c>
      <c r="CM75" s="11">
        <f>'DV STOP cijfers'!CM7</f>
        <v>0</v>
      </c>
      <c r="CN75" s="11">
        <f>'DV STOP cijfers'!CN7</f>
        <v>0</v>
      </c>
      <c r="CO75" s="11">
        <f>'DV STOP cijfers'!CO7</f>
        <v>0</v>
      </c>
      <c r="CP75" s="11">
        <f>'DV STOP cijfers'!CP7</f>
        <v>0</v>
      </c>
      <c r="CQ75" s="11">
        <f>'DV STOP cijfers'!CQ7</f>
        <v>0</v>
      </c>
      <c r="CR75" s="11">
        <f>'DV STOP cijfers'!CR7</f>
        <v>0</v>
      </c>
      <c r="CS75" s="11">
        <f>'DV STOP cijfers'!CS7</f>
        <v>0</v>
      </c>
      <c r="CT75" s="11">
        <f>'DV STOP cijfers'!CT7</f>
        <v>0</v>
      </c>
      <c r="CU75" s="11">
        <f>'DV STOP cijfers'!CU7</f>
        <v>0</v>
      </c>
      <c r="CV75" s="11">
        <f>'DV STOP cijfers'!CV7</f>
        <v>0</v>
      </c>
      <c r="CW75" s="11">
        <f>'DV STOP cijfers'!CW7</f>
        <v>0</v>
      </c>
      <c r="CX75" s="11">
        <f>'DV STOP cijfers'!CX7</f>
        <v>0</v>
      </c>
      <c r="CY75" s="26">
        <f>'DV STOP cijfers'!CY7</f>
        <v>0</v>
      </c>
      <c r="CZ75" s="15">
        <f>'DV STOP cijfers'!CZ7</f>
        <v>0</v>
      </c>
      <c r="DA75" s="11">
        <f>'DV STOP cijfers'!DA7</f>
        <v>0</v>
      </c>
      <c r="DB75" s="11">
        <f>'DV STOP cijfers'!DB7</f>
        <v>0</v>
      </c>
      <c r="DC75" s="11">
        <f>'DV STOP cijfers'!DC7</f>
        <v>0</v>
      </c>
      <c r="DD75" s="11">
        <f>'DV STOP cijfers'!DD7</f>
        <v>0</v>
      </c>
      <c r="DE75" s="11">
        <f>'DV STOP cijfers'!DE7</f>
        <v>0</v>
      </c>
      <c r="DF75" s="11">
        <f>'DV STOP cijfers'!DF7</f>
        <v>0</v>
      </c>
      <c r="DG75" s="11">
        <f>'DV STOP cijfers'!DG7</f>
        <v>0</v>
      </c>
      <c r="DH75" s="11">
        <f>'DV STOP cijfers'!DH7</f>
        <v>0</v>
      </c>
      <c r="DI75" s="11">
        <f>'DV STOP cijfers'!DI7</f>
        <v>0</v>
      </c>
      <c r="DJ75" s="11">
        <f>'DV STOP cijfers'!DJ7</f>
        <v>0</v>
      </c>
      <c r="DK75" s="11">
        <f>'DV STOP cijfers'!DK7</f>
        <v>0</v>
      </c>
      <c r="DL75" s="26">
        <f>'DV STOP cijfers'!DL7</f>
        <v>0</v>
      </c>
    </row>
    <row r="76" spans="1:116" s="4" customFormat="1" ht="15" hidden="1" customHeight="1">
      <c r="A76" s="49">
        <f>'DV STOP cijfers'!A8</f>
        <v>0</v>
      </c>
      <c r="B76" s="49" t="str">
        <f>'DV STOP cijfers'!B8</f>
        <v>FANT1512</v>
      </c>
      <c r="C76" s="4" t="str">
        <f>'DV STOP cijfers'!C8</f>
        <v>Diervoeder</v>
      </c>
      <c r="D76" s="4" t="str">
        <f>'DV STOP cijfers'!D8</f>
        <v>DV Geregistreerde bedrijven DG AGRO</v>
      </c>
      <c r="E76" s="274" t="str">
        <f>'DV STOP cijfers'!E8</f>
        <v>FANT1512 DV Vo. 767/2009 etikettering</v>
      </c>
      <c r="F76" s="4" t="str">
        <f>'DV STOP cijfers'!F8</f>
        <v>EL&amp;I AGRO</v>
      </c>
      <c r="G76" s="292" t="str">
        <f>'DV STOP cijfers'!G8</f>
        <v>ja</v>
      </c>
      <c r="H76" s="308">
        <f>'DV STOP cijfers'!H8</f>
        <v>760</v>
      </c>
      <c r="I76" s="11">
        <f>'DV STOP cijfers'!I8</f>
        <v>0</v>
      </c>
      <c r="J76" s="11">
        <f>'DV STOP cijfers'!J8</f>
        <v>0</v>
      </c>
      <c r="K76" s="11">
        <f>'DV STOP cijfers'!K8</f>
        <v>0</v>
      </c>
      <c r="L76" s="11">
        <f>'DV STOP cijfers'!L8</f>
        <v>0</v>
      </c>
      <c r="M76" s="11">
        <f>'DV STOP cijfers'!M8</f>
        <v>0</v>
      </c>
      <c r="N76" s="11">
        <f>'DV STOP cijfers'!N8</f>
        <v>0</v>
      </c>
      <c r="O76" s="11">
        <f>'DV STOP cijfers'!O8</f>
        <v>0</v>
      </c>
      <c r="P76" s="11">
        <f>'DV STOP cijfers'!P8</f>
        <v>0</v>
      </c>
      <c r="Q76" s="26">
        <f>'DV STOP cijfers'!Q8</f>
        <v>760</v>
      </c>
      <c r="R76" s="15">
        <f>'DV STOP cijfers'!R8</f>
        <v>0</v>
      </c>
      <c r="S76" s="11">
        <f>'DV STOP cijfers'!S8</f>
        <v>0</v>
      </c>
      <c r="T76" s="11">
        <f>'DV STOP cijfers'!T8</f>
        <v>760</v>
      </c>
      <c r="U76" s="11">
        <f>'DV STOP cijfers'!U8</f>
        <v>0</v>
      </c>
      <c r="V76" s="11">
        <f>'DV STOP cijfers'!V8</f>
        <v>0</v>
      </c>
      <c r="W76" s="11">
        <f>'DV STOP cijfers'!W8</f>
        <v>0</v>
      </c>
      <c r="X76" s="11">
        <f>'DV STOP cijfers'!X8</f>
        <v>0</v>
      </c>
      <c r="Y76" s="11">
        <f>'DV STOP cijfers'!Y8</f>
        <v>0</v>
      </c>
      <c r="Z76" s="49">
        <f>'DV STOP cijfers'!Z8</f>
        <v>760</v>
      </c>
      <c r="AA76" s="11">
        <f>'DV STOP cijfers'!AA8</f>
        <v>200</v>
      </c>
      <c r="AB76" s="11">
        <f>'DV STOP cijfers'!AB8</f>
        <v>0</v>
      </c>
      <c r="AC76" s="11">
        <f>'DV STOP cijfers'!AC8</f>
        <v>560</v>
      </c>
      <c r="AD76" s="11">
        <f>'DV STOP cijfers'!AD8</f>
        <v>0</v>
      </c>
      <c r="AE76" s="11">
        <f>'DV STOP cijfers'!AE8</f>
        <v>0</v>
      </c>
      <c r="AF76" s="294">
        <f>'DV STOP cijfers'!AF8</f>
        <v>0</v>
      </c>
      <c r="AG76" s="49">
        <f>'DV STOP cijfers'!AG8</f>
        <v>0</v>
      </c>
      <c r="AH76" s="15">
        <f>'DV STOP cijfers'!AH8</f>
        <v>0</v>
      </c>
      <c r="AI76" s="11">
        <f>'DV STOP cijfers'!AI8</f>
        <v>0</v>
      </c>
      <c r="AJ76" s="11">
        <f>'DV STOP cijfers'!AJ8</f>
        <v>200</v>
      </c>
      <c r="AK76" s="11">
        <f>'DV STOP cijfers'!AK8</f>
        <v>0</v>
      </c>
      <c r="AL76" s="49">
        <f>'DV STOP cijfers'!AL8</f>
        <v>0</v>
      </c>
      <c r="AM76" s="15">
        <f>'DV STOP cijfers'!AM8</f>
        <v>0</v>
      </c>
      <c r="AN76" s="11">
        <f>'DV STOP cijfers'!AN8</f>
        <v>0</v>
      </c>
      <c r="AO76" s="11">
        <f>'DV STOP cijfers'!AO8</f>
        <v>0</v>
      </c>
      <c r="AP76" s="11">
        <f>'DV STOP cijfers'!AP8</f>
        <v>0</v>
      </c>
      <c r="AQ76" s="294">
        <f>'DV STOP cijfers'!AQ8</f>
        <v>0</v>
      </c>
      <c r="AR76" s="49">
        <f>'DV STOP cijfers'!AR8</f>
        <v>0</v>
      </c>
      <c r="AS76" s="15">
        <f>'DV STOP cijfers'!AS8</f>
        <v>0</v>
      </c>
      <c r="AT76" s="11">
        <f>'DV STOP cijfers'!AT8</f>
        <v>0</v>
      </c>
      <c r="AU76" s="11">
        <f>'DV STOP cijfers'!AU8</f>
        <v>0</v>
      </c>
      <c r="AV76" s="11">
        <f>'DV STOP cijfers'!AV8</f>
        <v>0</v>
      </c>
      <c r="AW76" s="11">
        <f>'DV STOP cijfers'!AW8</f>
        <v>0</v>
      </c>
      <c r="AX76" s="11">
        <f>'DV STOP cijfers'!AX8</f>
        <v>0</v>
      </c>
      <c r="AY76" s="11">
        <f>'DV STOP cijfers'!AY8</f>
        <v>0</v>
      </c>
      <c r="AZ76" s="11">
        <f>'DV STOP cijfers'!AZ8</f>
        <v>0</v>
      </c>
      <c r="BA76" s="11">
        <f>'DV STOP cijfers'!BA8</f>
        <v>0</v>
      </c>
      <c r="BB76" s="294">
        <f>'DV STOP cijfers'!BB8</f>
        <v>0</v>
      </c>
      <c r="BC76" s="49">
        <f>'DV STOP cijfers'!BC8</f>
        <v>0</v>
      </c>
      <c r="BD76" s="15">
        <f>'DV STOP cijfers'!BD8</f>
        <v>0</v>
      </c>
      <c r="BE76" s="11">
        <f>'DV STOP cijfers'!BE8</f>
        <v>0</v>
      </c>
      <c r="BF76" s="11">
        <f>'DV STOP cijfers'!BF8</f>
        <v>0</v>
      </c>
      <c r="BG76" s="11">
        <f>'DV STOP cijfers'!BG8</f>
        <v>0</v>
      </c>
      <c r="BH76" s="11">
        <f>'DV STOP cijfers'!BH8</f>
        <v>0</v>
      </c>
      <c r="BI76" s="11">
        <f>'DV STOP cijfers'!BI8</f>
        <v>0</v>
      </c>
      <c r="BJ76" s="294">
        <f>'DV STOP cijfers'!BJ8</f>
        <v>0</v>
      </c>
      <c r="BK76" s="49">
        <f>'DV STOP cijfers'!BK8</f>
        <v>0</v>
      </c>
      <c r="BL76" s="15">
        <f>'DV STOP cijfers'!BL8</f>
        <v>0</v>
      </c>
      <c r="BM76" s="11">
        <f>'DV STOP cijfers'!BM8</f>
        <v>0</v>
      </c>
      <c r="BN76" s="294">
        <f>'DV STOP cijfers'!BN8</f>
        <v>0</v>
      </c>
      <c r="BO76" s="11">
        <f>'DV STOP cijfers'!BO8</f>
        <v>0</v>
      </c>
      <c r="BP76" s="294">
        <f>'DV STOP cijfers'!BP8</f>
        <v>0</v>
      </c>
      <c r="BQ76" s="49">
        <f>'DV STOP cijfers'!BQ8</f>
        <v>0</v>
      </c>
      <c r="BR76" s="15">
        <f>'DV STOP cijfers'!BR8</f>
        <v>280</v>
      </c>
      <c r="BS76" s="11">
        <f>'DV STOP cijfers'!BS8</f>
        <v>280</v>
      </c>
      <c r="BT76" s="11">
        <f>'DV STOP cijfers'!BT8</f>
        <v>0</v>
      </c>
      <c r="BU76" s="11">
        <f>'DV STOP cijfers'!BU8</f>
        <v>0</v>
      </c>
      <c r="BV76" s="11">
        <f>'DV STOP cijfers'!BV8</f>
        <v>0</v>
      </c>
      <c r="BW76" s="294">
        <f>'DV STOP cijfers'!BW8</f>
        <v>0</v>
      </c>
      <c r="BX76" s="49">
        <f>'DV STOP cijfers'!BX8</f>
        <v>0</v>
      </c>
      <c r="BY76" s="49">
        <f>'DV STOP cijfers'!BY8</f>
        <v>760</v>
      </c>
      <c r="BZ76" s="11">
        <f>'DV STOP cijfers'!BZ8</f>
        <v>0</v>
      </c>
      <c r="CA76" s="11">
        <f>'DV STOP cijfers'!CA8</f>
        <v>0</v>
      </c>
      <c r="CB76" s="11">
        <f>'DV STOP cijfers'!CB8</f>
        <v>0</v>
      </c>
      <c r="CC76" s="11">
        <f>'DV STOP cijfers'!CC8</f>
        <v>0</v>
      </c>
      <c r="CD76" s="11">
        <f>'DV STOP cijfers'!CD8</f>
        <v>0</v>
      </c>
      <c r="CE76" s="11">
        <f>'DV STOP cijfers'!CE8</f>
        <v>0</v>
      </c>
      <c r="CF76" s="11">
        <f>'DV STOP cijfers'!CF8</f>
        <v>0</v>
      </c>
      <c r="CG76" s="11">
        <f>'DV STOP cijfers'!CG8</f>
        <v>0</v>
      </c>
      <c r="CH76" s="11">
        <f>'DV STOP cijfers'!CH8</f>
        <v>0</v>
      </c>
      <c r="CI76" s="11">
        <f>'DV STOP cijfers'!CI8</f>
        <v>0</v>
      </c>
      <c r="CJ76" s="11">
        <f>'DV STOP cijfers'!CJ8</f>
        <v>0</v>
      </c>
      <c r="CK76" s="11">
        <f>'DV STOP cijfers'!CK8</f>
        <v>0</v>
      </c>
      <c r="CL76" s="49">
        <f>'DV STOP cijfers'!CL8</f>
        <v>0</v>
      </c>
      <c r="CM76" s="11">
        <f>'DV STOP cijfers'!CM8</f>
        <v>0</v>
      </c>
      <c r="CN76" s="11">
        <f>'DV STOP cijfers'!CN8</f>
        <v>0</v>
      </c>
      <c r="CO76" s="11">
        <f>'DV STOP cijfers'!CO8</f>
        <v>0</v>
      </c>
      <c r="CP76" s="11">
        <f>'DV STOP cijfers'!CP8</f>
        <v>0</v>
      </c>
      <c r="CQ76" s="11">
        <f>'DV STOP cijfers'!CQ8</f>
        <v>0</v>
      </c>
      <c r="CR76" s="11">
        <f>'DV STOP cijfers'!CR8</f>
        <v>0</v>
      </c>
      <c r="CS76" s="11">
        <f>'DV STOP cijfers'!CS8</f>
        <v>0</v>
      </c>
      <c r="CT76" s="11">
        <f>'DV STOP cijfers'!CT8</f>
        <v>0</v>
      </c>
      <c r="CU76" s="11">
        <f>'DV STOP cijfers'!CU8</f>
        <v>0</v>
      </c>
      <c r="CV76" s="11">
        <f>'DV STOP cijfers'!CV8</f>
        <v>0</v>
      </c>
      <c r="CW76" s="11">
        <f>'DV STOP cijfers'!CW8</f>
        <v>0</v>
      </c>
      <c r="CX76" s="11">
        <f>'DV STOP cijfers'!CX8</f>
        <v>0</v>
      </c>
      <c r="CY76" s="26">
        <f>'DV STOP cijfers'!CY8</f>
        <v>0</v>
      </c>
      <c r="CZ76" s="15">
        <f>'DV STOP cijfers'!CZ8</f>
        <v>0</v>
      </c>
      <c r="DA76" s="11">
        <f>'DV STOP cijfers'!DA8</f>
        <v>0</v>
      </c>
      <c r="DB76" s="11">
        <f>'DV STOP cijfers'!DB8</f>
        <v>0</v>
      </c>
      <c r="DC76" s="11">
        <f>'DV STOP cijfers'!DC8</f>
        <v>0</v>
      </c>
      <c r="DD76" s="11">
        <f>'DV STOP cijfers'!DD8</f>
        <v>0</v>
      </c>
      <c r="DE76" s="11">
        <f>'DV STOP cijfers'!DE8</f>
        <v>0</v>
      </c>
      <c r="DF76" s="11">
        <f>'DV STOP cijfers'!DF8</f>
        <v>0</v>
      </c>
      <c r="DG76" s="11">
        <f>'DV STOP cijfers'!DG8</f>
        <v>0</v>
      </c>
      <c r="DH76" s="11">
        <f>'DV STOP cijfers'!DH8</f>
        <v>0</v>
      </c>
      <c r="DI76" s="11">
        <f>'DV STOP cijfers'!DI8</f>
        <v>0</v>
      </c>
      <c r="DJ76" s="11">
        <f>'DV STOP cijfers'!DJ8</f>
        <v>0</v>
      </c>
      <c r="DK76" s="11">
        <f>'DV STOP cijfers'!DK8</f>
        <v>0</v>
      </c>
      <c r="DL76" s="26">
        <f>'DV STOP cijfers'!DL8</f>
        <v>0</v>
      </c>
    </row>
    <row r="77" spans="1:116" s="4" customFormat="1" ht="15" hidden="1" customHeight="1">
      <c r="A77" s="49">
        <f>'DV STOP cijfers'!A9</f>
        <v>0</v>
      </c>
      <c r="B77" s="49" t="str">
        <f>'DV STOP cijfers'!B9</f>
        <v>FANT1513</v>
      </c>
      <c r="C77" s="4" t="str">
        <f>'DV STOP cijfers'!C9</f>
        <v>Diervoeder</v>
      </c>
      <c r="D77" s="4" t="str">
        <f>'DV STOP cijfers'!D9</f>
        <v>DV Geregistreerde bedrijven DG AGRO</v>
      </c>
      <c r="E77" s="274" t="str">
        <f>'DV STOP cijfers'!E9</f>
        <v>FANT1513 DV (Rest)stromen levensmiddelenindustrie</v>
      </c>
      <c r="F77" s="4" t="str">
        <f>'DV STOP cijfers'!F9</f>
        <v>EL&amp;I AGRO</v>
      </c>
      <c r="G77" s="292" t="str">
        <f>'DV STOP cijfers'!G9</f>
        <v>ja</v>
      </c>
      <c r="H77" s="15">
        <f>'DV STOP cijfers'!H9</f>
        <v>900</v>
      </c>
      <c r="I77" s="11">
        <f>'DV STOP cijfers'!I9</f>
        <v>0</v>
      </c>
      <c r="J77" s="11">
        <f>'DV STOP cijfers'!J9</f>
        <v>0</v>
      </c>
      <c r="K77" s="11">
        <f>'DV STOP cijfers'!K9</f>
        <v>0</v>
      </c>
      <c r="L77" s="11">
        <f>'DV STOP cijfers'!L9</f>
        <v>0</v>
      </c>
      <c r="M77" s="11">
        <f>'DV STOP cijfers'!M9</f>
        <v>0</v>
      </c>
      <c r="N77" s="11">
        <f>'DV STOP cijfers'!N9</f>
        <v>0</v>
      </c>
      <c r="O77" s="11">
        <f>'DV STOP cijfers'!O9</f>
        <v>0</v>
      </c>
      <c r="P77" s="11">
        <f>'DV STOP cijfers'!P9</f>
        <v>0</v>
      </c>
      <c r="Q77" s="26">
        <f>'DV STOP cijfers'!Q9</f>
        <v>900</v>
      </c>
      <c r="R77" s="15">
        <f>'DV STOP cijfers'!R9</f>
        <v>0</v>
      </c>
      <c r="S77" s="11">
        <f>'DV STOP cijfers'!S9</f>
        <v>0</v>
      </c>
      <c r="T77" s="11">
        <f>'DV STOP cijfers'!T9</f>
        <v>900</v>
      </c>
      <c r="U77" s="11">
        <f>'DV STOP cijfers'!U9</f>
        <v>0</v>
      </c>
      <c r="V77" s="11">
        <f>'DV STOP cijfers'!V9</f>
        <v>0</v>
      </c>
      <c r="W77" s="11">
        <f>'DV STOP cijfers'!W9</f>
        <v>0</v>
      </c>
      <c r="X77" s="11">
        <f>'DV STOP cijfers'!X9</f>
        <v>0</v>
      </c>
      <c r="Y77" s="11">
        <f>'DV STOP cijfers'!Y9</f>
        <v>0</v>
      </c>
      <c r="Z77" s="49">
        <f>'DV STOP cijfers'!Z9</f>
        <v>900</v>
      </c>
      <c r="AA77" s="11">
        <f>'DV STOP cijfers'!AA9</f>
        <v>100</v>
      </c>
      <c r="AB77" s="11">
        <f>'DV STOP cijfers'!AB9</f>
        <v>0</v>
      </c>
      <c r="AC77" s="11">
        <f>'DV STOP cijfers'!AC9</f>
        <v>800</v>
      </c>
      <c r="AD77" s="11">
        <f>'DV STOP cijfers'!AD9</f>
        <v>0</v>
      </c>
      <c r="AE77" s="11">
        <f>'DV STOP cijfers'!AE9</f>
        <v>0</v>
      </c>
      <c r="AF77" s="294">
        <f>'DV STOP cijfers'!AF9</f>
        <v>0</v>
      </c>
      <c r="AG77" s="49">
        <f>'DV STOP cijfers'!AG9</f>
        <v>0</v>
      </c>
      <c r="AH77" s="15">
        <f>'DV STOP cijfers'!AH9</f>
        <v>0</v>
      </c>
      <c r="AI77" s="11">
        <f>'DV STOP cijfers'!AI9</f>
        <v>0</v>
      </c>
      <c r="AJ77" s="11">
        <f>'DV STOP cijfers'!AJ9</f>
        <v>100</v>
      </c>
      <c r="AK77" s="11">
        <f>'DV STOP cijfers'!AK9</f>
        <v>0</v>
      </c>
      <c r="AL77" s="49">
        <f>'DV STOP cijfers'!AL9</f>
        <v>0</v>
      </c>
      <c r="AM77" s="15">
        <f>'DV STOP cijfers'!AM9</f>
        <v>0</v>
      </c>
      <c r="AN77" s="11">
        <f>'DV STOP cijfers'!AN9</f>
        <v>0</v>
      </c>
      <c r="AO77" s="11">
        <f>'DV STOP cijfers'!AO9</f>
        <v>0</v>
      </c>
      <c r="AP77" s="11">
        <f>'DV STOP cijfers'!AP9</f>
        <v>0</v>
      </c>
      <c r="AQ77" s="294">
        <f>'DV STOP cijfers'!AQ9</f>
        <v>0</v>
      </c>
      <c r="AR77" s="49">
        <f>'DV STOP cijfers'!AR9</f>
        <v>0</v>
      </c>
      <c r="AS77" s="15">
        <f>'DV STOP cijfers'!AS9</f>
        <v>0</v>
      </c>
      <c r="AT77" s="11">
        <f>'DV STOP cijfers'!AT9</f>
        <v>0</v>
      </c>
      <c r="AU77" s="11">
        <f>'DV STOP cijfers'!AU9</f>
        <v>0</v>
      </c>
      <c r="AV77" s="11">
        <f>'DV STOP cijfers'!AV9</f>
        <v>0</v>
      </c>
      <c r="AW77" s="11">
        <f>'DV STOP cijfers'!AW9</f>
        <v>0</v>
      </c>
      <c r="AX77" s="11">
        <f>'DV STOP cijfers'!AX9</f>
        <v>0</v>
      </c>
      <c r="AY77" s="11">
        <f>'DV STOP cijfers'!AY9</f>
        <v>0</v>
      </c>
      <c r="AZ77" s="11">
        <f>'DV STOP cijfers'!AZ9</f>
        <v>0</v>
      </c>
      <c r="BA77" s="11">
        <f>'DV STOP cijfers'!BA9</f>
        <v>0</v>
      </c>
      <c r="BB77" s="294">
        <f>'DV STOP cijfers'!BB9</f>
        <v>0</v>
      </c>
      <c r="BC77" s="49">
        <f>'DV STOP cijfers'!BC9</f>
        <v>0</v>
      </c>
      <c r="BD77" s="15">
        <f>'DV STOP cijfers'!BD9</f>
        <v>0</v>
      </c>
      <c r="BE77" s="11">
        <f>'DV STOP cijfers'!BE9</f>
        <v>0</v>
      </c>
      <c r="BF77" s="11">
        <f>'DV STOP cijfers'!BF9</f>
        <v>0</v>
      </c>
      <c r="BG77" s="11">
        <f>'DV STOP cijfers'!BG9</f>
        <v>0</v>
      </c>
      <c r="BH77" s="11">
        <f>'DV STOP cijfers'!BH9</f>
        <v>0</v>
      </c>
      <c r="BI77" s="11">
        <f>'DV STOP cijfers'!BI9</f>
        <v>0</v>
      </c>
      <c r="BJ77" s="294">
        <f>'DV STOP cijfers'!BJ9</f>
        <v>0</v>
      </c>
      <c r="BK77" s="49">
        <f>'DV STOP cijfers'!BK9</f>
        <v>0</v>
      </c>
      <c r="BL77" s="15">
        <f>'DV STOP cijfers'!BL9</f>
        <v>0</v>
      </c>
      <c r="BM77" s="11">
        <f>'DV STOP cijfers'!BM9</f>
        <v>0</v>
      </c>
      <c r="BN77" s="294">
        <f>'DV STOP cijfers'!BN9</f>
        <v>0</v>
      </c>
      <c r="BO77" s="11">
        <f>'DV STOP cijfers'!BO9</f>
        <v>0</v>
      </c>
      <c r="BP77" s="294">
        <f>'DV STOP cijfers'!BP9</f>
        <v>0</v>
      </c>
      <c r="BQ77" s="49">
        <f>'DV STOP cijfers'!BQ9</f>
        <v>0</v>
      </c>
      <c r="BR77" s="15">
        <f>'DV STOP cijfers'!BR9</f>
        <v>400</v>
      </c>
      <c r="BS77" s="11">
        <f>'DV STOP cijfers'!BS9</f>
        <v>400</v>
      </c>
      <c r="BT77" s="11">
        <f>'DV STOP cijfers'!BT9</f>
        <v>0</v>
      </c>
      <c r="BU77" s="11">
        <f>'DV STOP cijfers'!BU9</f>
        <v>0</v>
      </c>
      <c r="BV77" s="11">
        <f>'DV STOP cijfers'!BV9</f>
        <v>0</v>
      </c>
      <c r="BW77" s="294">
        <f>'DV STOP cijfers'!BW9</f>
        <v>0</v>
      </c>
      <c r="BX77" s="49">
        <f>'DV STOP cijfers'!BX9</f>
        <v>0</v>
      </c>
      <c r="BY77" s="49">
        <f>'DV STOP cijfers'!BY9</f>
        <v>900</v>
      </c>
      <c r="BZ77" s="11">
        <f>'DV STOP cijfers'!BZ9</f>
        <v>0</v>
      </c>
      <c r="CA77" s="11">
        <f>'DV STOP cijfers'!CA9</f>
        <v>0</v>
      </c>
      <c r="CB77" s="11">
        <f>'DV STOP cijfers'!CB9</f>
        <v>0</v>
      </c>
      <c r="CC77" s="11">
        <f>'DV STOP cijfers'!CC9</f>
        <v>0</v>
      </c>
      <c r="CD77" s="11">
        <f>'DV STOP cijfers'!CD9</f>
        <v>0</v>
      </c>
      <c r="CE77" s="11">
        <f>'DV STOP cijfers'!CE9</f>
        <v>0</v>
      </c>
      <c r="CF77" s="11">
        <f>'DV STOP cijfers'!CF9</f>
        <v>0</v>
      </c>
      <c r="CG77" s="11">
        <f>'DV STOP cijfers'!CG9</f>
        <v>0</v>
      </c>
      <c r="CH77" s="11">
        <f>'DV STOP cijfers'!CH9</f>
        <v>0</v>
      </c>
      <c r="CI77" s="11">
        <f>'DV STOP cijfers'!CI9</f>
        <v>0</v>
      </c>
      <c r="CJ77" s="11">
        <f>'DV STOP cijfers'!CJ9</f>
        <v>0</v>
      </c>
      <c r="CK77" s="11">
        <f>'DV STOP cijfers'!CK9</f>
        <v>0</v>
      </c>
      <c r="CL77" s="49">
        <f>'DV STOP cijfers'!CL9</f>
        <v>0</v>
      </c>
      <c r="CM77" s="11">
        <f>'DV STOP cijfers'!CM9</f>
        <v>0</v>
      </c>
      <c r="CN77" s="11">
        <f>'DV STOP cijfers'!CN9</f>
        <v>0</v>
      </c>
      <c r="CO77" s="11">
        <f>'DV STOP cijfers'!CO9</f>
        <v>0</v>
      </c>
      <c r="CP77" s="11">
        <f>'DV STOP cijfers'!CP9</f>
        <v>0</v>
      </c>
      <c r="CQ77" s="11">
        <f>'DV STOP cijfers'!CQ9</f>
        <v>0</v>
      </c>
      <c r="CR77" s="11">
        <f>'DV STOP cijfers'!CR9</f>
        <v>0</v>
      </c>
      <c r="CS77" s="11">
        <f>'DV STOP cijfers'!CS9</f>
        <v>0</v>
      </c>
      <c r="CT77" s="11">
        <f>'DV STOP cijfers'!CT9</f>
        <v>0</v>
      </c>
      <c r="CU77" s="11">
        <f>'DV STOP cijfers'!CU9</f>
        <v>0</v>
      </c>
      <c r="CV77" s="11">
        <f>'DV STOP cijfers'!CV9</f>
        <v>0</v>
      </c>
      <c r="CW77" s="11">
        <f>'DV STOP cijfers'!CW9</f>
        <v>0</v>
      </c>
      <c r="CX77" s="11">
        <f>'DV STOP cijfers'!CX9</f>
        <v>0</v>
      </c>
      <c r="CY77" s="26">
        <f>'DV STOP cijfers'!CY9</f>
        <v>0</v>
      </c>
      <c r="CZ77" s="15">
        <f>'DV STOP cijfers'!CZ9</f>
        <v>0</v>
      </c>
      <c r="DA77" s="11">
        <f>'DV STOP cijfers'!DA9</f>
        <v>0</v>
      </c>
      <c r="DB77" s="11">
        <f>'DV STOP cijfers'!DB9</f>
        <v>0</v>
      </c>
      <c r="DC77" s="11">
        <f>'DV STOP cijfers'!DC9</f>
        <v>0</v>
      </c>
      <c r="DD77" s="11">
        <f>'DV STOP cijfers'!DD9</f>
        <v>0</v>
      </c>
      <c r="DE77" s="11">
        <f>'DV STOP cijfers'!DE9</f>
        <v>0</v>
      </c>
      <c r="DF77" s="11">
        <f>'DV STOP cijfers'!DF9</f>
        <v>0</v>
      </c>
      <c r="DG77" s="11">
        <f>'DV STOP cijfers'!DG9</f>
        <v>0</v>
      </c>
      <c r="DH77" s="11">
        <f>'DV STOP cijfers'!DH9</f>
        <v>0</v>
      </c>
      <c r="DI77" s="11">
        <f>'DV STOP cijfers'!DI9</f>
        <v>0</v>
      </c>
      <c r="DJ77" s="11">
        <f>'DV STOP cijfers'!DJ9</f>
        <v>0</v>
      </c>
      <c r="DK77" s="11">
        <f>'DV STOP cijfers'!DK9</f>
        <v>0</v>
      </c>
      <c r="DL77" s="26">
        <f>'DV STOP cijfers'!DL9</f>
        <v>0</v>
      </c>
    </row>
    <row r="78" spans="1:116" s="4" customFormat="1" ht="15" hidden="1" customHeight="1">
      <c r="A78" s="49">
        <f>'DV STOP cijfers'!A10</f>
        <v>0</v>
      </c>
      <c r="B78" s="49" t="str">
        <f>'DV STOP cijfers'!B10</f>
        <v>FANT1519</v>
      </c>
      <c r="C78" s="4" t="str">
        <f>'DV STOP cijfers'!C10</f>
        <v>Diervoeder</v>
      </c>
      <c r="D78" s="4" t="str">
        <f>'DV STOP cijfers'!D10</f>
        <v>DV Geregistreerde bedrijven DG AGRO</v>
      </c>
      <c r="E78" s="274" t="str">
        <f>'DV STOP cijfers'!E10</f>
        <v>FANT1519 DV Onderkant markt</v>
      </c>
      <c r="F78" s="4" t="str">
        <f>'DV STOP cijfers'!F10</f>
        <v>EL&amp;I AGRO</v>
      </c>
      <c r="G78" s="292" t="str">
        <f>'DV STOP cijfers'!G10</f>
        <v>ja</v>
      </c>
      <c r="H78" s="308">
        <f>'DV STOP cijfers'!H10</f>
        <v>950</v>
      </c>
      <c r="I78" s="11">
        <f>'DV STOP cijfers'!I10</f>
        <v>0</v>
      </c>
      <c r="J78" s="11">
        <f>'DV STOP cijfers'!J10</f>
        <v>0</v>
      </c>
      <c r="K78" s="11">
        <f>'DV STOP cijfers'!K10</f>
        <v>0</v>
      </c>
      <c r="L78" s="11">
        <f>'DV STOP cijfers'!L10</f>
        <v>0</v>
      </c>
      <c r="M78" s="11">
        <f>'DV STOP cijfers'!M10</f>
        <v>0</v>
      </c>
      <c r="N78" s="11">
        <f>'DV STOP cijfers'!N10</f>
        <v>0</v>
      </c>
      <c r="O78" s="11">
        <f>'DV STOP cijfers'!O10</f>
        <v>0</v>
      </c>
      <c r="P78" s="11">
        <f>'DV STOP cijfers'!P10</f>
        <v>0</v>
      </c>
      <c r="Q78" s="26">
        <f>'DV STOP cijfers'!Q10</f>
        <v>950</v>
      </c>
      <c r="R78" s="15">
        <f>'DV STOP cijfers'!R10</f>
        <v>0</v>
      </c>
      <c r="S78" s="11">
        <f>'DV STOP cijfers'!S10</f>
        <v>0</v>
      </c>
      <c r="T78" s="11">
        <f>'DV STOP cijfers'!T10</f>
        <v>950</v>
      </c>
      <c r="U78" s="11">
        <f>'DV STOP cijfers'!U10</f>
        <v>0</v>
      </c>
      <c r="V78" s="11">
        <f>'DV STOP cijfers'!V10</f>
        <v>0</v>
      </c>
      <c r="W78" s="11">
        <f>'DV STOP cijfers'!W10</f>
        <v>0</v>
      </c>
      <c r="X78" s="11">
        <f>'DV STOP cijfers'!X10</f>
        <v>0</v>
      </c>
      <c r="Y78" s="11">
        <f>'DV STOP cijfers'!Y10</f>
        <v>0</v>
      </c>
      <c r="Z78" s="49">
        <f>'DV STOP cijfers'!Z10</f>
        <v>950</v>
      </c>
      <c r="AA78" s="11">
        <f>'DV STOP cijfers'!AA10</f>
        <v>200</v>
      </c>
      <c r="AB78" s="11">
        <f>'DV STOP cijfers'!AB10</f>
        <v>0</v>
      </c>
      <c r="AC78" s="11">
        <f>'DV STOP cijfers'!AC10</f>
        <v>750</v>
      </c>
      <c r="AD78" s="11">
        <f>'DV STOP cijfers'!AD10</f>
        <v>0</v>
      </c>
      <c r="AE78" s="11">
        <f>'DV STOP cijfers'!AE10</f>
        <v>0</v>
      </c>
      <c r="AF78" s="294">
        <f>'DV STOP cijfers'!AF10</f>
        <v>0</v>
      </c>
      <c r="AG78" s="49">
        <f>'DV STOP cijfers'!AG10</f>
        <v>0</v>
      </c>
      <c r="AH78" s="15">
        <f>'DV STOP cijfers'!AH10</f>
        <v>0</v>
      </c>
      <c r="AI78" s="11">
        <f>'DV STOP cijfers'!AI10</f>
        <v>0</v>
      </c>
      <c r="AJ78" s="11">
        <f>'DV STOP cijfers'!AJ10</f>
        <v>200</v>
      </c>
      <c r="AK78" s="11">
        <f>'DV STOP cijfers'!AK10</f>
        <v>0</v>
      </c>
      <c r="AL78" s="49">
        <f>'DV STOP cijfers'!AL10</f>
        <v>0</v>
      </c>
      <c r="AM78" s="15">
        <f>'DV STOP cijfers'!AM10</f>
        <v>0</v>
      </c>
      <c r="AN78" s="11">
        <f>'DV STOP cijfers'!AN10</f>
        <v>0</v>
      </c>
      <c r="AO78" s="11">
        <f>'DV STOP cijfers'!AO10</f>
        <v>0</v>
      </c>
      <c r="AP78" s="11">
        <f>'DV STOP cijfers'!AP10</f>
        <v>0</v>
      </c>
      <c r="AQ78" s="294">
        <f>'DV STOP cijfers'!AQ10</f>
        <v>0</v>
      </c>
      <c r="AR78" s="49">
        <f>'DV STOP cijfers'!AR10</f>
        <v>0</v>
      </c>
      <c r="AS78" s="15">
        <f>'DV STOP cijfers'!AS10</f>
        <v>0</v>
      </c>
      <c r="AT78" s="11">
        <f>'DV STOP cijfers'!AT10</f>
        <v>0</v>
      </c>
      <c r="AU78" s="11">
        <f>'DV STOP cijfers'!AU10</f>
        <v>0</v>
      </c>
      <c r="AV78" s="11">
        <f>'DV STOP cijfers'!AV10</f>
        <v>0</v>
      </c>
      <c r="AW78" s="11">
        <f>'DV STOP cijfers'!AW10</f>
        <v>0</v>
      </c>
      <c r="AX78" s="11">
        <f>'DV STOP cijfers'!AX10</f>
        <v>0</v>
      </c>
      <c r="AY78" s="11">
        <f>'DV STOP cijfers'!AY10</f>
        <v>0</v>
      </c>
      <c r="AZ78" s="11">
        <f>'DV STOP cijfers'!AZ10</f>
        <v>0</v>
      </c>
      <c r="BA78" s="11">
        <f>'DV STOP cijfers'!BA10</f>
        <v>0</v>
      </c>
      <c r="BB78" s="294">
        <f>'DV STOP cijfers'!BB10</f>
        <v>0</v>
      </c>
      <c r="BC78" s="49">
        <f>'DV STOP cijfers'!BC10</f>
        <v>0</v>
      </c>
      <c r="BD78" s="15">
        <f>'DV STOP cijfers'!BD10</f>
        <v>0</v>
      </c>
      <c r="BE78" s="11">
        <f>'DV STOP cijfers'!BE10</f>
        <v>0</v>
      </c>
      <c r="BF78" s="11">
        <f>'DV STOP cijfers'!BF10</f>
        <v>0</v>
      </c>
      <c r="BG78" s="11">
        <f>'DV STOP cijfers'!BG10</f>
        <v>0</v>
      </c>
      <c r="BH78" s="11">
        <f>'DV STOP cijfers'!BH10</f>
        <v>0</v>
      </c>
      <c r="BI78" s="11">
        <f>'DV STOP cijfers'!BI10</f>
        <v>0</v>
      </c>
      <c r="BJ78" s="294">
        <f>'DV STOP cijfers'!BJ10</f>
        <v>0</v>
      </c>
      <c r="BK78" s="49">
        <f>'DV STOP cijfers'!BK10</f>
        <v>0</v>
      </c>
      <c r="BL78" s="15">
        <f>'DV STOP cijfers'!BL10</f>
        <v>0</v>
      </c>
      <c r="BM78" s="11">
        <f>'DV STOP cijfers'!BM10</f>
        <v>0</v>
      </c>
      <c r="BN78" s="294">
        <f>'DV STOP cijfers'!BN10</f>
        <v>0</v>
      </c>
      <c r="BO78" s="11">
        <f>'DV STOP cijfers'!BO10</f>
        <v>0</v>
      </c>
      <c r="BP78" s="294">
        <f>'DV STOP cijfers'!BP10</f>
        <v>0</v>
      </c>
      <c r="BQ78" s="49">
        <f>'DV STOP cijfers'!BQ10</f>
        <v>0</v>
      </c>
      <c r="BR78" s="15">
        <f>'DV STOP cijfers'!BR10</f>
        <v>375</v>
      </c>
      <c r="BS78" s="11">
        <f>'DV STOP cijfers'!BS10</f>
        <v>375</v>
      </c>
      <c r="BT78" s="11">
        <f>'DV STOP cijfers'!BT10</f>
        <v>0</v>
      </c>
      <c r="BU78" s="11">
        <f>'DV STOP cijfers'!BU10</f>
        <v>0</v>
      </c>
      <c r="BV78" s="11">
        <f>'DV STOP cijfers'!BV10</f>
        <v>0</v>
      </c>
      <c r="BW78" s="294">
        <f>'DV STOP cijfers'!BW10</f>
        <v>0</v>
      </c>
      <c r="BX78" s="49">
        <f>'DV STOP cijfers'!BX10</f>
        <v>0</v>
      </c>
      <c r="BY78" s="49">
        <f>'DV STOP cijfers'!BY10</f>
        <v>950</v>
      </c>
      <c r="BZ78" s="11">
        <f>'DV STOP cijfers'!BZ10</f>
        <v>0</v>
      </c>
      <c r="CA78" s="11">
        <f>'DV STOP cijfers'!CA10</f>
        <v>0</v>
      </c>
      <c r="CB78" s="11">
        <f>'DV STOP cijfers'!CB10</f>
        <v>0</v>
      </c>
      <c r="CC78" s="11">
        <f>'DV STOP cijfers'!CC10</f>
        <v>0</v>
      </c>
      <c r="CD78" s="11">
        <f>'DV STOP cijfers'!CD10</f>
        <v>0</v>
      </c>
      <c r="CE78" s="11">
        <f>'DV STOP cijfers'!CE10</f>
        <v>0</v>
      </c>
      <c r="CF78" s="11">
        <f>'DV STOP cijfers'!CF10</f>
        <v>0</v>
      </c>
      <c r="CG78" s="11">
        <f>'DV STOP cijfers'!CG10</f>
        <v>0</v>
      </c>
      <c r="CH78" s="11">
        <f>'DV STOP cijfers'!CH10</f>
        <v>0</v>
      </c>
      <c r="CI78" s="11">
        <f>'DV STOP cijfers'!CI10</f>
        <v>0</v>
      </c>
      <c r="CJ78" s="11">
        <f>'DV STOP cijfers'!CJ10</f>
        <v>0</v>
      </c>
      <c r="CK78" s="11">
        <f>'DV STOP cijfers'!CK10</f>
        <v>0</v>
      </c>
      <c r="CL78" s="49">
        <f>'DV STOP cijfers'!CL10</f>
        <v>0</v>
      </c>
      <c r="CM78" s="11">
        <f>'DV STOP cijfers'!CM10</f>
        <v>0</v>
      </c>
      <c r="CN78" s="11">
        <f>'DV STOP cijfers'!CN10</f>
        <v>0</v>
      </c>
      <c r="CO78" s="11">
        <f>'DV STOP cijfers'!CO10</f>
        <v>0</v>
      </c>
      <c r="CP78" s="11">
        <f>'DV STOP cijfers'!CP10</f>
        <v>0</v>
      </c>
      <c r="CQ78" s="11">
        <f>'DV STOP cijfers'!CQ10</f>
        <v>0</v>
      </c>
      <c r="CR78" s="11">
        <f>'DV STOP cijfers'!CR10</f>
        <v>0</v>
      </c>
      <c r="CS78" s="11">
        <f>'DV STOP cijfers'!CS10</f>
        <v>0</v>
      </c>
      <c r="CT78" s="11">
        <f>'DV STOP cijfers'!CT10</f>
        <v>0</v>
      </c>
      <c r="CU78" s="11">
        <f>'DV STOP cijfers'!CU10</f>
        <v>0</v>
      </c>
      <c r="CV78" s="11">
        <f>'DV STOP cijfers'!CV10</f>
        <v>0</v>
      </c>
      <c r="CW78" s="11">
        <f>'DV STOP cijfers'!CW10</f>
        <v>0</v>
      </c>
      <c r="CX78" s="11">
        <f>'DV STOP cijfers'!CX10</f>
        <v>0</v>
      </c>
      <c r="CY78" s="26">
        <f>'DV STOP cijfers'!CY10</f>
        <v>0</v>
      </c>
      <c r="CZ78" s="15">
        <f>'DV STOP cijfers'!CZ10</f>
        <v>0</v>
      </c>
      <c r="DA78" s="11">
        <f>'DV STOP cijfers'!DA10</f>
        <v>0</v>
      </c>
      <c r="DB78" s="11">
        <f>'DV STOP cijfers'!DB10</f>
        <v>0</v>
      </c>
      <c r="DC78" s="11">
        <f>'DV STOP cijfers'!DC10</f>
        <v>0</v>
      </c>
      <c r="DD78" s="11">
        <f>'DV STOP cijfers'!DD10</f>
        <v>0</v>
      </c>
      <c r="DE78" s="11">
        <f>'DV STOP cijfers'!DE10</f>
        <v>0</v>
      </c>
      <c r="DF78" s="11">
        <f>'DV STOP cijfers'!DF10</f>
        <v>0</v>
      </c>
      <c r="DG78" s="11">
        <f>'DV STOP cijfers'!DG10</f>
        <v>0</v>
      </c>
      <c r="DH78" s="11">
        <f>'DV STOP cijfers'!DH10</f>
        <v>0</v>
      </c>
      <c r="DI78" s="11">
        <f>'DV STOP cijfers'!DI10</f>
        <v>0</v>
      </c>
      <c r="DJ78" s="11">
        <f>'DV STOP cijfers'!DJ10</f>
        <v>0</v>
      </c>
      <c r="DK78" s="11">
        <f>'DV STOP cijfers'!DK10</f>
        <v>0</v>
      </c>
      <c r="DL78" s="26">
        <f>'DV STOP cijfers'!DL10</f>
        <v>0</v>
      </c>
    </row>
    <row r="79" spans="1:116" s="4" customFormat="1" ht="15" hidden="1" customHeight="1">
      <c r="A79" s="49">
        <f>'DV STOP cijfers'!A11</f>
        <v>0</v>
      </c>
      <c r="B79" s="49" t="str">
        <f>'DV STOP cijfers'!B11</f>
        <v>FANT1516</v>
      </c>
      <c r="C79" s="4" t="str">
        <f>'DV STOP cijfers'!C11</f>
        <v>Diervoeder</v>
      </c>
      <c r="D79" s="4" t="str">
        <f>'DV STOP cijfers'!D11</f>
        <v>DV Geregistreerde bedrijven DG AGRO</v>
      </c>
      <c r="E79" s="274" t="str">
        <f>'DV STOP cijfers'!E11</f>
        <v>FANT1516 Transport (Her)beoordeling goedgekeurde R&amp;O protocollen Vo. 999/2001</v>
      </c>
      <c r="F79" s="4" t="str">
        <f>'DV STOP cijfers'!F11</f>
        <v>EL&amp;I AGRO</v>
      </c>
      <c r="G79" s="292" t="str">
        <f>'DV STOP cijfers'!G11</f>
        <v>ja</v>
      </c>
      <c r="H79" s="15">
        <f>'DV STOP cijfers'!H11</f>
        <v>440</v>
      </c>
      <c r="I79" s="11">
        <f>'DV STOP cijfers'!I11</f>
        <v>0</v>
      </c>
      <c r="J79" s="11">
        <f>'DV STOP cijfers'!J11</f>
        <v>0</v>
      </c>
      <c r="K79" s="11">
        <f>'DV STOP cijfers'!K11</f>
        <v>0</v>
      </c>
      <c r="L79" s="11">
        <f>'DV STOP cijfers'!L11</f>
        <v>0</v>
      </c>
      <c r="M79" s="11">
        <f>'DV STOP cijfers'!M11</f>
        <v>0</v>
      </c>
      <c r="N79" s="11">
        <f>'DV STOP cijfers'!N11</f>
        <v>0</v>
      </c>
      <c r="O79" s="11">
        <f>'DV STOP cijfers'!O11</f>
        <v>0</v>
      </c>
      <c r="P79" s="11">
        <f>'DV STOP cijfers'!P11</f>
        <v>0</v>
      </c>
      <c r="Q79" s="26">
        <f>'DV STOP cijfers'!Q11</f>
        <v>440</v>
      </c>
      <c r="R79" s="15">
        <f>'DV STOP cijfers'!R11</f>
        <v>0</v>
      </c>
      <c r="S79" s="11">
        <f>'DV STOP cijfers'!S11</f>
        <v>0</v>
      </c>
      <c r="T79" s="11">
        <f>'DV STOP cijfers'!T11</f>
        <v>440</v>
      </c>
      <c r="U79" s="11">
        <f>'DV STOP cijfers'!U11</f>
        <v>0</v>
      </c>
      <c r="V79" s="11">
        <f>'DV STOP cijfers'!V11</f>
        <v>0</v>
      </c>
      <c r="W79" s="11">
        <f>'DV STOP cijfers'!W11</f>
        <v>0</v>
      </c>
      <c r="X79" s="11">
        <f>'DV STOP cijfers'!X11</f>
        <v>0</v>
      </c>
      <c r="Y79" s="11">
        <f>'DV STOP cijfers'!Y11</f>
        <v>0</v>
      </c>
      <c r="Z79" s="49">
        <f>'DV STOP cijfers'!Z11</f>
        <v>440</v>
      </c>
      <c r="AA79" s="11">
        <f>'DV STOP cijfers'!AA11</f>
        <v>200</v>
      </c>
      <c r="AB79" s="11">
        <f>'DV STOP cijfers'!AB11</f>
        <v>0</v>
      </c>
      <c r="AC79" s="11">
        <f>'DV STOP cijfers'!AC11</f>
        <v>240</v>
      </c>
      <c r="AD79" s="11">
        <f>'DV STOP cijfers'!AD11</f>
        <v>0</v>
      </c>
      <c r="AE79" s="11">
        <f>'DV STOP cijfers'!AE11</f>
        <v>0</v>
      </c>
      <c r="AF79" s="294">
        <f>'DV STOP cijfers'!AF11</f>
        <v>0</v>
      </c>
      <c r="AG79" s="49">
        <f>'DV STOP cijfers'!AG11</f>
        <v>0</v>
      </c>
      <c r="AH79" s="15">
        <f>'DV STOP cijfers'!AH11</f>
        <v>0</v>
      </c>
      <c r="AI79" s="11">
        <f>'DV STOP cijfers'!AI11</f>
        <v>0</v>
      </c>
      <c r="AJ79" s="11">
        <f>'DV STOP cijfers'!AJ11</f>
        <v>200</v>
      </c>
      <c r="AK79" s="11">
        <f>'DV STOP cijfers'!AK11</f>
        <v>0</v>
      </c>
      <c r="AL79" s="49">
        <f>'DV STOP cijfers'!AL11</f>
        <v>0</v>
      </c>
      <c r="AM79" s="15">
        <f>'DV STOP cijfers'!AM11</f>
        <v>0</v>
      </c>
      <c r="AN79" s="11">
        <f>'DV STOP cijfers'!AN11</f>
        <v>0</v>
      </c>
      <c r="AO79" s="11">
        <f>'DV STOP cijfers'!AO11</f>
        <v>0</v>
      </c>
      <c r="AP79" s="11">
        <f>'DV STOP cijfers'!AP11</f>
        <v>0</v>
      </c>
      <c r="AQ79" s="294">
        <f>'DV STOP cijfers'!AQ11</f>
        <v>0</v>
      </c>
      <c r="AR79" s="49">
        <f>'DV STOP cijfers'!AR11</f>
        <v>0</v>
      </c>
      <c r="AS79" s="15">
        <f>'DV STOP cijfers'!AS11</f>
        <v>0</v>
      </c>
      <c r="AT79" s="11">
        <f>'DV STOP cijfers'!AT11</f>
        <v>0</v>
      </c>
      <c r="AU79" s="11">
        <f>'DV STOP cijfers'!AU11</f>
        <v>0</v>
      </c>
      <c r="AV79" s="11">
        <f>'DV STOP cijfers'!AV11</f>
        <v>0</v>
      </c>
      <c r="AW79" s="11">
        <f>'DV STOP cijfers'!AW11</f>
        <v>0</v>
      </c>
      <c r="AX79" s="11">
        <f>'DV STOP cijfers'!AX11</f>
        <v>0</v>
      </c>
      <c r="AY79" s="11">
        <f>'DV STOP cijfers'!AY11</f>
        <v>0</v>
      </c>
      <c r="AZ79" s="11">
        <f>'DV STOP cijfers'!AZ11</f>
        <v>0</v>
      </c>
      <c r="BA79" s="11">
        <f>'DV STOP cijfers'!BA11</f>
        <v>0</v>
      </c>
      <c r="BB79" s="294">
        <f>'DV STOP cijfers'!BB11</f>
        <v>0</v>
      </c>
      <c r="BC79" s="49">
        <f>'DV STOP cijfers'!BC11</f>
        <v>0</v>
      </c>
      <c r="BD79" s="15">
        <f>'DV STOP cijfers'!BD11</f>
        <v>0</v>
      </c>
      <c r="BE79" s="11">
        <f>'DV STOP cijfers'!BE11</f>
        <v>0</v>
      </c>
      <c r="BF79" s="11">
        <f>'DV STOP cijfers'!BF11</f>
        <v>0</v>
      </c>
      <c r="BG79" s="11">
        <f>'DV STOP cijfers'!BG11</f>
        <v>0</v>
      </c>
      <c r="BH79" s="11">
        <f>'DV STOP cijfers'!BH11</f>
        <v>0</v>
      </c>
      <c r="BI79" s="11">
        <f>'DV STOP cijfers'!BI11</f>
        <v>0</v>
      </c>
      <c r="BJ79" s="294">
        <f>'DV STOP cijfers'!BJ11</f>
        <v>0</v>
      </c>
      <c r="BK79" s="49">
        <f>'DV STOP cijfers'!BK11</f>
        <v>0</v>
      </c>
      <c r="BL79" s="15">
        <f>'DV STOP cijfers'!BL11</f>
        <v>0</v>
      </c>
      <c r="BM79" s="11">
        <f>'DV STOP cijfers'!BM11</f>
        <v>0</v>
      </c>
      <c r="BN79" s="294">
        <f>'DV STOP cijfers'!BN11</f>
        <v>0</v>
      </c>
      <c r="BO79" s="11">
        <f>'DV STOP cijfers'!BO11</f>
        <v>0</v>
      </c>
      <c r="BP79" s="294">
        <f>'DV STOP cijfers'!BP11</f>
        <v>0</v>
      </c>
      <c r="BQ79" s="49">
        <f>'DV STOP cijfers'!BQ11</f>
        <v>0</v>
      </c>
      <c r="BR79" s="15">
        <f>'DV STOP cijfers'!BR11</f>
        <v>120</v>
      </c>
      <c r="BS79" s="11">
        <f>'DV STOP cijfers'!BS11</f>
        <v>120</v>
      </c>
      <c r="BT79" s="11">
        <f>'DV STOP cijfers'!BT11</f>
        <v>0</v>
      </c>
      <c r="BU79" s="11">
        <f>'DV STOP cijfers'!BU11</f>
        <v>0</v>
      </c>
      <c r="BV79" s="11">
        <f>'DV STOP cijfers'!BV11</f>
        <v>0</v>
      </c>
      <c r="BW79" s="294">
        <f>'DV STOP cijfers'!BW11</f>
        <v>0</v>
      </c>
      <c r="BX79" s="49">
        <f>'DV STOP cijfers'!BX11</f>
        <v>0</v>
      </c>
      <c r="BY79" s="49">
        <f>'DV STOP cijfers'!BY11</f>
        <v>440</v>
      </c>
      <c r="BZ79" s="11">
        <f>'DV STOP cijfers'!BZ11</f>
        <v>0</v>
      </c>
      <c r="CA79" s="11">
        <f>'DV STOP cijfers'!CA11</f>
        <v>0</v>
      </c>
      <c r="CB79" s="11">
        <f>'DV STOP cijfers'!CB11</f>
        <v>0</v>
      </c>
      <c r="CC79" s="11">
        <f>'DV STOP cijfers'!CC11</f>
        <v>0</v>
      </c>
      <c r="CD79" s="11">
        <f>'DV STOP cijfers'!CD11</f>
        <v>0</v>
      </c>
      <c r="CE79" s="11">
        <f>'DV STOP cijfers'!CE11</f>
        <v>0</v>
      </c>
      <c r="CF79" s="11">
        <f>'DV STOP cijfers'!CF11</f>
        <v>0</v>
      </c>
      <c r="CG79" s="11">
        <f>'DV STOP cijfers'!CG11</f>
        <v>0</v>
      </c>
      <c r="CH79" s="11">
        <f>'DV STOP cijfers'!CH11</f>
        <v>0</v>
      </c>
      <c r="CI79" s="11">
        <f>'DV STOP cijfers'!CI11</f>
        <v>0</v>
      </c>
      <c r="CJ79" s="11">
        <f>'DV STOP cijfers'!CJ11</f>
        <v>0</v>
      </c>
      <c r="CK79" s="11">
        <f>'DV STOP cijfers'!CK11</f>
        <v>0</v>
      </c>
      <c r="CL79" s="49">
        <f>'DV STOP cijfers'!CL11</f>
        <v>0</v>
      </c>
      <c r="CM79" s="11">
        <f>'DV STOP cijfers'!CM11</f>
        <v>0</v>
      </c>
      <c r="CN79" s="11">
        <f>'DV STOP cijfers'!CN11</f>
        <v>0</v>
      </c>
      <c r="CO79" s="11">
        <f>'DV STOP cijfers'!CO11</f>
        <v>0</v>
      </c>
      <c r="CP79" s="11">
        <f>'DV STOP cijfers'!CP11</f>
        <v>0</v>
      </c>
      <c r="CQ79" s="11">
        <f>'DV STOP cijfers'!CQ11</f>
        <v>0</v>
      </c>
      <c r="CR79" s="11">
        <f>'DV STOP cijfers'!CR11</f>
        <v>0</v>
      </c>
      <c r="CS79" s="11">
        <f>'DV STOP cijfers'!CS11</f>
        <v>0</v>
      </c>
      <c r="CT79" s="11">
        <f>'DV STOP cijfers'!CT11</f>
        <v>0</v>
      </c>
      <c r="CU79" s="11">
        <f>'DV STOP cijfers'!CU11</f>
        <v>0</v>
      </c>
      <c r="CV79" s="11">
        <f>'DV STOP cijfers'!CV11</f>
        <v>0</v>
      </c>
      <c r="CW79" s="11">
        <f>'DV STOP cijfers'!CW11</f>
        <v>0</v>
      </c>
      <c r="CX79" s="11">
        <f>'DV STOP cijfers'!CX11</f>
        <v>0</v>
      </c>
      <c r="CY79" s="26">
        <f>'DV STOP cijfers'!CY11</f>
        <v>0</v>
      </c>
      <c r="CZ79" s="15">
        <f>'DV STOP cijfers'!CZ11</f>
        <v>0</v>
      </c>
      <c r="DA79" s="11">
        <f>'DV STOP cijfers'!DA11</f>
        <v>0</v>
      </c>
      <c r="DB79" s="11">
        <f>'DV STOP cijfers'!DB11</f>
        <v>0</v>
      </c>
      <c r="DC79" s="11">
        <f>'DV STOP cijfers'!DC11</f>
        <v>0</v>
      </c>
      <c r="DD79" s="11">
        <f>'DV STOP cijfers'!DD11</f>
        <v>0</v>
      </c>
      <c r="DE79" s="11">
        <f>'DV STOP cijfers'!DE11</f>
        <v>0</v>
      </c>
      <c r="DF79" s="11">
        <f>'DV STOP cijfers'!DF11</f>
        <v>0</v>
      </c>
      <c r="DG79" s="11">
        <f>'DV STOP cijfers'!DG11</f>
        <v>0</v>
      </c>
      <c r="DH79" s="11">
        <f>'DV STOP cijfers'!DH11</f>
        <v>0</v>
      </c>
      <c r="DI79" s="11">
        <f>'DV STOP cijfers'!DI11</f>
        <v>0</v>
      </c>
      <c r="DJ79" s="11">
        <f>'DV STOP cijfers'!DJ11</f>
        <v>0</v>
      </c>
      <c r="DK79" s="11">
        <f>'DV STOP cijfers'!DK11</f>
        <v>0</v>
      </c>
      <c r="DL79" s="26">
        <f>'DV STOP cijfers'!DL11</f>
        <v>0</v>
      </c>
    </row>
    <row r="80" spans="1:116" s="4" customFormat="1" ht="15" hidden="1" customHeight="1">
      <c r="A80" s="49">
        <f>'DV STOP cijfers'!A12</f>
        <v>0</v>
      </c>
      <c r="B80" s="49" t="str">
        <f>'DV STOP cijfers'!B12</f>
        <v>FANT1515</v>
      </c>
      <c r="C80" s="4" t="str">
        <f>'DV STOP cijfers'!C12</f>
        <v>Diervoeder</v>
      </c>
      <c r="D80" s="4" t="str">
        <f>'DV STOP cijfers'!D12</f>
        <v>DV Geregistreerde bedrijven DG AGRO</v>
      </c>
      <c r="E80" s="274" t="str">
        <f>'DV STOP cijfers'!E12</f>
        <v>FANT1515 DV Borgen van vetstromen</v>
      </c>
      <c r="F80" s="4" t="str">
        <f>'DV STOP cijfers'!F12</f>
        <v>EL&amp;I AGRO</v>
      </c>
      <c r="G80" s="292" t="str">
        <f>'DV STOP cijfers'!G12</f>
        <v>ja</v>
      </c>
      <c r="H80" s="15">
        <f>'DV STOP cijfers'!H12</f>
        <v>700</v>
      </c>
      <c r="I80" s="11">
        <f>'DV STOP cijfers'!I12</f>
        <v>0</v>
      </c>
      <c r="J80" s="11">
        <f>'DV STOP cijfers'!J12</f>
        <v>0</v>
      </c>
      <c r="K80" s="11">
        <f>'DV STOP cijfers'!K12</f>
        <v>0</v>
      </c>
      <c r="L80" s="11">
        <f>'DV STOP cijfers'!L12</f>
        <v>0</v>
      </c>
      <c r="M80" s="11">
        <f>'DV STOP cijfers'!M12</f>
        <v>0</v>
      </c>
      <c r="N80" s="11">
        <f>'DV STOP cijfers'!N12</f>
        <v>0</v>
      </c>
      <c r="O80" s="11">
        <f>'DV STOP cijfers'!O12</f>
        <v>0</v>
      </c>
      <c r="P80" s="11">
        <f>'DV STOP cijfers'!P12</f>
        <v>0</v>
      </c>
      <c r="Q80" s="26">
        <f>'DV STOP cijfers'!Q12</f>
        <v>700</v>
      </c>
      <c r="R80" s="15">
        <f>'DV STOP cijfers'!R12</f>
        <v>0</v>
      </c>
      <c r="S80" s="11">
        <f>'DV STOP cijfers'!S12</f>
        <v>0</v>
      </c>
      <c r="T80" s="11">
        <f>'DV STOP cijfers'!T12</f>
        <v>700</v>
      </c>
      <c r="U80" s="11">
        <f>'DV STOP cijfers'!U12</f>
        <v>0</v>
      </c>
      <c r="V80" s="11">
        <f>'DV STOP cijfers'!V12</f>
        <v>0</v>
      </c>
      <c r="W80" s="11">
        <f>'DV STOP cijfers'!W12</f>
        <v>0</v>
      </c>
      <c r="X80" s="11">
        <f>'DV STOP cijfers'!X12</f>
        <v>0</v>
      </c>
      <c r="Y80" s="11">
        <f>'DV STOP cijfers'!Y12</f>
        <v>0</v>
      </c>
      <c r="Z80" s="49">
        <f>'DV STOP cijfers'!Z12</f>
        <v>700</v>
      </c>
      <c r="AA80" s="11">
        <f>'DV STOP cijfers'!AA12</f>
        <v>100</v>
      </c>
      <c r="AB80" s="11">
        <f>'DV STOP cijfers'!AB12</f>
        <v>0</v>
      </c>
      <c r="AC80" s="11">
        <f>'DV STOP cijfers'!AC12</f>
        <v>600</v>
      </c>
      <c r="AD80" s="11">
        <f>'DV STOP cijfers'!AD12</f>
        <v>0</v>
      </c>
      <c r="AE80" s="11">
        <f>'DV STOP cijfers'!AE12</f>
        <v>0</v>
      </c>
      <c r="AF80" s="294">
        <f>'DV STOP cijfers'!AF12</f>
        <v>0</v>
      </c>
      <c r="AG80" s="49">
        <f>'DV STOP cijfers'!AG12</f>
        <v>0</v>
      </c>
      <c r="AH80" s="15">
        <f>'DV STOP cijfers'!AH12</f>
        <v>0</v>
      </c>
      <c r="AI80" s="11">
        <f>'DV STOP cijfers'!AI12</f>
        <v>0</v>
      </c>
      <c r="AJ80" s="11">
        <f>'DV STOP cijfers'!AJ12</f>
        <v>100</v>
      </c>
      <c r="AK80" s="11">
        <f>'DV STOP cijfers'!AK12</f>
        <v>0</v>
      </c>
      <c r="AL80" s="49">
        <f>'DV STOP cijfers'!AL12</f>
        <v>0</v>
      </c>
      <c r="AM80" s="15">
        <f>'DV STOP cijfers'!AM12</f>
        <v>0</v>
      </c>
      <c r="AN80" s="11">
        <f>'DV STOP cijfers'!AN12</f>
        <v>0</v>
      </c>
      <c r="AO80" s="11">
        <f>'DV STOP cijfers'!AO12</f>
        <v>0</v>
      </c>
      <c r="AP80" s="11">
        <f>'DV STOP cijfers'!AP12</f>
        <v>0</v>
      </c>
      <c r="AQ80" s="294">
        <f>'DV STOP cijfers'!AQ12</f>
        <v>0</v>
      </c>
      <c r="AR80" s="49">
        <f>'DV STOP cijfers'!AR12</f>
        <v>0</v>
      </c>
      <c r="AS80" s="15">
        <f>'DV STOP cijfers'!AS12</f>
        <v>0</v>
      </c>
      <c r="AT80" s="11">
        <f>'DV STOP cijfers'!AT12</f>
        <v>0</v>
      </c>
      <c r="AU80" s="11">
        <f>'DV STOP cijfers'!AU12</f>
        <v>0</v>
      </c>
      <c r="AV80" s="11">
        <f>'DV STOP cijfers'!AV12</f>
        <v>0</v>
      </c>
      <c r="AW80" s="11">
        <f>'DV STOP cijfers'!AW12</f>
        <v>0</v>
      </c>
      <c r="AX80" s="11">
        <f>'DV STOP cijfers'!AX12</f>
        <v>0</v>
      </c>
      <c r="AY80" s="11">
        <f>'DV STOP cijfers'!AY12</f>
        <v>0</v>
      </c>
      <c r="AZ80" s="11">
        <f>'DV STOP cijfers'!AZ12</f>
        <v>0</v>
      </c>
      <c r="BA80" s="11">
        <f>'DV STOP cijfers'!BA12</f>
        <v>0</v>
      </c>
      <c r="BB80" s="294">
        <f>'DV STOP cijfers'!BB12</f>
        <v>0</v>
      </c>
      <c r="BC80" s="49">
        <f>'DV STOP cijfers'!BC12</f>
        <v>0</v>
      </c>
      <c r="BD80" s="15">
        <f>'DV STOP cijfers'!BD12</f>
        <v>0</v>
      </c>
      <c r="BE80" s="11">
        <f>'DV STOP cijfers'!BE12</f>
        <v>0</v>
      </c>
      <c r="BF80" s="11">
        <f>'DV STOP cijfers'!BF12</f>
        <v>0</v>
      </c>
      <c r="BG80" s="11">
        <f>'DV STOP cijfers'!BG12</f>
        <v>0</v>
      </c>
      <c r="BH80" s="11">
        <f>'DV STOP cijfers'!BH12</f>
        <v>0</v>
      </c>
      <c r="BI80" s="11">
        <f>'DV STOP cijfers'!BI12</f>
        <v>0</v>
      </c>
      <c r="BJ80" s="294">
        <f>'DV STOP cijfers'!BJ12</f>
        <v>0</v>
      </c>
      <c r="BK80" s="49">
        <f>'DV STOP cijfers'!BK12</f>
        <v>0</v>
      </c>
      <c r="BL80" s="15">
        <f>'DV STOP cijfers'!BL12</f>
        <v>0</v>
      </c>
      <c r="BM80" s="11">
        <f>'DV STOP cijfers'!BM12</f>
        <v>0</v>
      </c>
      <c r="BN80" s="294">
        <f>'DV STOP cijfers'!BN12</f>
        <v>0</v>
      </c>
      <c r="BO80" s="11">
        <f>'DV STOP cijfers'!BO12</f>
        <v>0</v>
      </c>
      <c r="BP80" s="294">
        <f>'DV STOP cijfers'!BP12</f>
        <v>0</v>
      </c>
      <c r="BQ80" s="49">
        <f>'DV STOP cijfers'!BQ12</f>
        <v>0</v>
      </c>
      <c r="BR80" s="15">
        <f>'DV STOP cijfers'!BR12</f>
        <v>300</v>
      </c>
      <c r="BS80" s="11">
        <f>'DV STOP cijfers'!BS12</f>
        <v>300</v>
      </c>
      <c r="BT80" s="11">
        <f>'DV STOP cijfers'!BT12</f>
        <v>0</v>
      </c>
      <c r="BU80" s="11">
        <f>'DV STOP cijfers'!BU12</f>
        <v>0</v>
      </c>
      <c r="BV80" s="11">
        <f>'DV STOP cijfers'!BV12</f>
        <v>0</v>
      </c>
      <c r="BW80" s="294">
        <f>'DV STOP cijfers'!BW12</f>
        <v>0</v>
      </c>
      <c r="BX80" s="49">
        <f>'DV STOP cijfers'!BX12</f>
        <v>0</v>
      </c>
      <c r="BY80" s="49">
        <f>'DV STOP cijfers'!BY12</f>
        <v>700</v>
      </c>
      <c r="BZ80" s="11">
        <f>'DV STOP cijfers'!BZ12</f>
        <v>0</v>
      </c>
      <c r="CA80" s="11">
        <f>'DV STOP cijfers'!CA12</f>
        <v>0</v>
      </c>
      <c r="CB80" s="11">
        <f>'DV STOP cijfers'!CB12</f>
        <v>0</v>
      </c>
      <c r="CC80" s="11">
        <f>'DV STOP cijfers'!CC12</f>
        <v>0</v>
      </c>
      <c r="CD80" s="11">
        <f>'DV STOP cijfers'!CD12</f>
        <v>0</v>
      </c>
      <c r="CE80" s="11">
        <f>'DV STOP cijfers'!CE12</f>
        <v>0</v>
      </c>
      <c r="CF80" s="11">
        <f>'DV STOP cijfers'!CF12</f>
        <v>0</v>
      </c>
      <c r="CG80" s="11">
        <f>'DV STOP cijfers'!CG12</f>
        <v>0</v>
      </c>
      <c r="CH80" s="11">
        <f>'DV STOP cijfers'!CH12</f>
        <v>0</v>
      </c>
      <c r="CI80" s="11">
        <f>'DV STOP cijfers'!CI12</f>
        <v>0</v>
      </c>
      <c r="CJ80" s="11">
        <f>'DV STOP cijfers'!CJ12</f>
        <v>0</v>
      </c>
      <c r="CK80" s="11">
        <f>'DV STOP cijfers'!CK12</f>
        <v>0</v>
      </c>
      <c r="CL80" s="49">
        <f>'DV STOP cijfers'!CL12</f>
        <v>0</v>
      </c>
      <c r="CM80" s="11">
        <f>'DV STOP cijfers'!CM12</f>
        <v>0</v>
      </c>
      <c r="CN80" s="11">
        <f>'DV STOP cijfers'!CN12</f>
        <v>0</v>
      </c>
      <c r="CO80" s="11">
        <f>'DV STOP cijfers'!CO12</f>
        <v>0</v>
      </c>
      <c r="CP80" s="11">
        <f>'DV STOP cijfers'!CP12</f>
        <v>0</v>
      </c>
      <c r="CQ80" s="11">
        <f>'DV STOP cijfers'!CQ12</f>
        <v>0</v>
      </c>
      <c r="CR80" s="11">
        <f>'DV STOP cijfers'!CR12</f>
        <v>0</v>
      </c>
      <c r="CS80" s="11">
        <f>'DV STOP cijfers'!CS12</f>
        <v>0</v>
      </c>
      <c r="CT80" s="11">
        <f>'DV STOP cijfers'!CT12</f>
        <v>0</v>
      </c>
      <c r="CU80" s="11">
        <f>'DV STOP cijfers'!CU12</f>
        <v>0</v>
      </c>
      <c r="CV80" s="11">
        <f>'DV STOP cijfers'!CV12</f>
        <v>0</v>
      </c>
      <c r="CW80" s="11">
        <f>'DV STOP cijfers'!CW12</f>
        <v>0</v>
      </c>
      <c r="CX80" s="11">
        <f>'DV STOP cijfers'!CX12</f>
        <v>0</v>
      </c>
      <c r="CY80" s="26">
        <f>'DV STOP cijfers'!CY12</f>
        <v>0</v>
      </c>
      <c r="CZ80" s="15">
        <f>'DV STOP cijfers'!CZ12</f>
        <v>0</v>
      </c>
      <c r="DA80" s="11">
        <f>'DV STOP cijfers'!DA12</f>
        <v>0</v>
      </c>
      <c r="DB80" s="11">
        <f>'DV STOP cijfers'!DB12</f>
        <v>0</v>
      </c>
      <c r="DC80" s="11">
        <f>'DV STOP cijfers'!DC12</f>
        <v>0</v>
      </c>
      <c r="DD80" s="11">
        <f>'DV STOP cijfers'!DD12</f>
        <v>0</v>
      </c>
      <c r="DE80" s="11">
        <f>'DV STOP cijfers'!DE12</f>
        <v>0</v>
      </c>
      <c r="DF80" s="11">
        <f>'DV STOP cijfers'!DF12</f>
        <v>0</v>
      </c>
      <c r="DG80" s="11">
        <f>'DV STOP cijfers'!DG12</f>
        <v>0</v>
      </c>
      <c r="DH80" s="11">
        <f>'DV STOP cijfers'!DH12</f>
        <v>0</v>
      </c>
      <c r="DI80" s="11">
        <f>'DV STOP cijfers'!DI12</f>
        <v>0</v>
      </c>
      <c r="DJ80" s="11">
        <f>'DV STOP cijfers'!DJ12</f>
        <v>0</v>
      </c>
      <c r="DK80" s="11">
        <f>'DV STOP cijfers'!DK12</f>
        <v>0</v>
      </c>
      <c r="DL80" s="26">
        <f>'DV STOP cijfers'!DL12</f>
        <v>0</v>
      </c>
    </row>
    <row r="81" spans="1:116" s="4" customFormat="1" ht="15" hidden="1" customHeight="1">
      <c r="A81" s="49">
        <f>'DV STOP cijfers'!A13</f>
        <v>0</v>
      </c>
      <c r="B81" s="49" t="str">
        <f>'DV STOP cijfers'!B13</f>
        <v>FANT1521</v>
      </c>
      <c r="C81" s="4" t="str">
        <f>'DV STOP cijfers'!C13</f>
        <v>Diervoeder</v>
      </c>
      <c r="D81" s="4" t="str">
        <f>'DV STOP cijfers'!D13</f>
        <v>DV Geregistreerde bedrijven DG AGRO</v>
      </c>
      <c r="E81" s="274" t="str">
        <f>'DV STOP cijfers'!E13</f>
        <v>FANT1521 Nationaal Plan Diervoeders</v>
      </c>
      <c r="F81" s="4" t="str">
        <f>'DV STOP cijfers'!F13</f>
        <v>EL&amp;I AGRO</v>
      </c>
      <c r="G81" s="292" t="str">
        <f>'DV STOP cijfers'!G13</f>
        <v>ja</v>
      </c>
      <c r="H81" s="15">
        <f>'DV STOP cijfers'!H13</f>
        <v>6075</v>
      </c>
      <c r="I81" s="11">
        <f>'DV STOP cijfers'!I13</f>
        <v>0</v>
      </c>
      <c r="J81" s="11">
        <f>'DV STOP cijfers'!J13</f>
        <v>0</v>
      </c>
      <c r="K81" s="11">
        <f>'DV STOP cijfers'!K13</f>
        <v>0</v>
      </c>
      <c r="L81" s="11">
        <f>'DV STOP cijfers'!L13</f>
        <v>0</v>
      </c>
      <c r="M81" s="11">
        <f>'DV STOP cijfers'!M13</f>
        <v>0</v>
      </c>
      <c r="N81" s="11">
        <f>'DV STOP cijfers'!N13</f>
        <v>0</v>
      </c>
      <c r="O81" s="11">
        <f>'DV STOP cijfers'!O13</f>
        <v>0</v>
      </c>
      <c r="P81" s="11">
        <f>'DV STOP cijfers'!P13</f>
        <v>0</v>
      </c>
      <c r="Q81" s="26">
        <f>'DV STOP cijfers'!Q13</f>
        <v>6075</v>
      </c>
      <c r="R81" s="15">
        <f>'DV STOP cijfers'!R13</f>
        <v>1300</v>
      </c>
      <c r="S81" s="11">
        <f>'DV STOP cijfers'!S13</f>
        <v>0</v>
      </c>
      <c r="T81" s="11">
        <f>'DV STOP cijfers'!T13</f>
        <v>4775</v>
      </c>
      <c r="U81" s="11">
        <f>'DV STOP cijfers'!U13</f>
        <v>0</v>
      </c>
      <c r="V81" s="11">
        <f>'DV STOP cijfers'!V13</f>
        <v>0</v>
      </c>
      <c r="W81" s="11">
        <f>'DV STOP cijfers'!W13</f>
        <v>0</v>
      </c>
      <c r="X81" s="11">
        <f>'DV STOP cijfers'!X13</f>
        <v>0</v>
      </c>
      <c r="Y81" s="11">
        <f>'DV STOP cijfers'!Y13</f>
        <v>0</v>
      </c>
      <c r="Z81" s="49">
        <f>'DV STOP cijfers'!Z13</f>
        <v>6075</v>
      </c>
      <c r="AA81" s="11">
        <f>'DV STOP cijfers'!AA13</f>
        <v>775</v>
      </c>
      <c r="AB81" s="11">
        <f>'DV STOP cijfers'!AB13</f>
        <v>0</v>
      </c>
      <c r="AC81" s="11">
        <f>'DV STOP cijfers'!AC13</f>
        <v>4000</v>
      </c>
      <c r="AD81" s="11">
        <f>'DV STOP cijfers'!AD13</f>
        <v>0</v>
      </c>
      <c r="AE81" s="11">
        <f>'DV STOP cijfers'!AE13</f>
        <v>0</v>
      </c>
      <c r="AF81" s="294">
        <f>'DV STOP cijfers'!AF13</f>
        <v>0</v>
      </c>
      <c r="AG81" s="49">
        <f>'DV STOP cijfers'!AG13</f>
        <v>0</v>
      </c>
      <c r="AH81" s="15">
        <f>'DV STOP cijfers'!AH13</f>
        <v>0</v>
      </c>
      <c r="AI81" s="11">
        <f>'DV STOP cijfers'!AI13</f>
        <v>0</v>
      </c>
      <c r="AJ81" s="11">
        <f>'DV STOP cijfers'!AJ13</f>
        <v>775</v>
      </c>
      <c r="AK81" s="11">
        <f>'DV STOP cijfers'!AK13</f>
        <v>0</v>
      </c>
      <c r="AL81" s="49">
        <f>'DV STOP cijfers'!AL13</f>
        <v>0</v>
      </c>
      <c r="AM81" s="15">
        <f>'DV STOP cijfers'!AM13</f>
        <v>0</v>
      </c>
      <c r="AN81" s="11">
        <f>'DV STOP cijfers'!AN13</f>
        <v>0</v>
      </c>
      <c r="AO81" s="11">
        <f>'DV STOP cijfers'!AO13</f>
        <v>0</v>
      </c>
      <c r="AP81" s="11">
        <f>'DV STOP cijfers'!AP13</f>
        <v>0</v>
      </c>
      <c r="AQ81" s="294">
        <f>'DV STOP cijfers'!AQ13</f>
        <v>0</v>
      </c>
      <c r="AR81" s="49">
        <f>'DV STOP cijfers'!AR13</f>
        <v>0</v>
      </c>
      <c r="AS81" s="15">
        <f>'DV STOP cijfers'!AS13</f>
        <v>0</v>
      </c>
      <c r="AT81" s="11">
        <f>'DV STOP cijfers'!AT13</f>
        <v>0</v>
      </c>
      <c r="AU81" s="11">
        <f>'DV STOP cijfers'!AU13</f>
        <v>0</v>
      </c>
      <c r="AV81" s="11">
        <f>'DV STOP cijfers'!AV13</f>
        <v>0</v>
      </c>
      <c r="AW81" s="11">
        <f>'DV STOP cijfers'!AW13</f>
        <v>0</v>
      </c>
      <c r="AX81" s="11">
        <f>'DV STOP cijfers'!AX13</f>
        <v>0</v>
      </c>
      <c r="AY81" s="11">
        <f>'DV STOP cijfers'!AY13</f>
        <v>0</v>
      </c>
      <c r="AZ81" s="11">
        <f>'DV STOP cijfers'!AZ13</f>
        <v>0</v>
      </c>
      <c r="BA81" s="11">
        <f>'DV STOP cijfers'!BA13</f>
        <v>0</v>
      </c>
      <c r="BB81" s="294">
        <f>'DV STOP cijfers'!BB13</f>
        <v>0</v>
      </c>
      <c r="BC81" s="49">
        <f>'DV STOP cijfers'!BC13</f>
        <v>0</v>
      </c>
      <c r="BD81" s="15">
        <f>'DV STOP cijfers'!BD13</f>
        <v>0</v>
      </c>
      <c r="BE81" s="11">
        <f>'DV STOP cijfers'!BE13</f>
        <v>0</v>
      </c>
      <c r="BF81" s="11">
        <f>'DV STOP cijfers'!BF13</f>
        <v>0</v>
      </c>
      <c r="BG81" s="11">
        <f>'DV STOP cijfers'!BG13</f>
        <v>0</v>
      </c>
      <c r="BH81" s="11">
        <f>'DV STOP cijfers'!BH13</f>
        <v>0</v>
      </c>
      <c r="BI81" s="11">
        <f>'DV STOP cijfers'!BI13</f>
        <v>0</v>
      </c>
      <c r="BJ81" s="294">
        <f>'DV STOP cijfers'!BJ13</f>
        <v>0</v>
      </c>
      <c r="BK81" s="49">
        <f>'DV STOP cijfers'!BK13</f>
        <v>0</v>
      </c>
      <c r="BL81" s="15">
        <f>'DV STOP cijfers'!BL13</f>
        <v>0</v>
      </c>
      <c r="BM81" s="11">
        <f>'DV STOP cijfers'!BM13</f>
        <v>0</v>
      </c>
      <c r="BN81" s="294">
        <f>'DV STOP cijfers'!BN13</f>
        <v>0</v>
      </c>
      <c r="BO81" s="11">
        <f>'DV STOP cijfers'!BO13</f>
        <v>0</v>
      </c>
      <c r="BP81" s="294">
        <f>'DV STOP cijfers'!BP13</f>
        <v>0</v>
      </c>
      <c r="BQ81" s="49">
        <f>'DV STOP cijfers'!BQ13</f>
        <v>0</v>
      </c>
      <c r="BR81" s="15">
        <f>'DV STOP cijfers'!BR13</f>
        <v>2000</v>
      </c>
      <c r="BS81" s="11">
        <f>'DV STOP cijfers'!BS13</f>
        <v>2000</v>
      </c>
      <c r="BT81" s="11">
        <f>'DV STOP cijfers'!BT13</f>
        <v>0</v>
      </c>
      <c r="BU81" s="11">
        <f>'DV STOP cijfers'!BU13</f>
        <v>0</v>
      </c>
      <c r="BV81" s="11">
        <f>'DV STOP cijfers'!BV13</f>
        <v>0</v>
      </c>
      <c r="BW81" s="294">
        <f>'DV STOP cijfers'!BW13</f>
        <v>0</v>
      </c>
      <c r="BX81" s="49">
        <f>'DV STOP cijfers'!BX13</f>
        <v>0</v>
      </c>
      <c r="BY81" s="49">
        <f>'DV STOP cijfers'!BY13</f>
        <v>4775</v>
      </c>
      <c r="BZ81" s="11">
        <f>'DV STOP cijfers'!BZ13</f>
        <v>0</v>
      </c>
      <c r="CA81" s="11">
        <f>'DV STOP cijfers'!CA13</f>
        <v>0</v>
      </c>
      <c r="CB81" s="11">
        <f>'DV STOP cijfers'!CB13</f>
        <v>0</v>
      </c>
      <c r="CC81" s="11">
        <f>'DV STOP cijfers'!CC13</f>
        <v>0</v>
      </c>
      <c r="CD81" s="11">
        <f>'DV STOP cijfers'!CD13</f>
        <v>0</v>
      </c>
      <c r="CE81" s="11">
        <f>'DV STOP cijfers'!CE13</f>
        <v>0</v>
      </c>
      <c r="CF81" s="11">
        <f>'DV STOP cijfers'!CF13</f>
        <v>0</v>
      </c>
      <c r="CG81" s="11">
        <f>'DV STOP cijfers'!CG13</f>
        <v>0</v>
      </c>
      <c r="CH81" s="11">
        <f>'DV STOP cijfers'!CH13</f>
        <v>0</v>
      </c>
      <c r="CI81" s="11">
        <f>'DV STOP cijfers'!CI13</f>
        <v>0</v>
      </c>
      <c r="CJ81" s="11">
        <f>'DV STOP cijfers'!CJ13</f>
        <v>0</v>
      </c>
      <c r="CK81" s="11">
        <f>'DV STOP cijfers'!CK13</f>
        <v>0</v>
      </c>
      <c r="CL81" s="49">
        <f>'DV STOP cijfers'!CL13</f>
        <v>0</v>
      </c>
      <c r="CM81" s="11">
        <f>'DV STOP cijfers'!CM13</f>
        <v>0</v>
      </c>
      <c r="CN81" s="11">
        <f>'DV STOP cijfers'!CN13</f>
        <v>0</v>
      </c>
      <c r="CO81" s="11">
        <f>'DV STOP cijfers'!CO13</f>
        <v>0</v>
      </c>
      <c r="CP81" s="11">
        <f>'DV STOP cijfers'!CP13</f>
        <v>0</v>
      </c>
      <c r="CQ81" s="11">
        <f>'DV STOP cijfers'!CQ13</f>
        <v>0</v>
      </c>
      <c r="CR81" s="11">
        <f>'DV STOP cijfers'!CR13</f>
        <v>0</v>
      </c>
      <c r="CS81" s="11">
        <f>'DV STOP cijfers'!CS13</f>
        <v>0</v>
      </c>
      <c r="CT81" s="11">
        <f>'DV STOP cijfers'!CT13</f>
        <v>0</v>
      </c>
      <c r="CU81" s="11">
        <f>'DV STOP cijfers'!CU13</f>
        <v>0</v>
      </c>
      <c r="CV81" s="11">
        <f>'DV STOP cijfers'!CV13</f>
        <v>0</v>
      </c>
      <c r="CW81" s="11">
        <f>'DV STOP cijfers'!CW13</f>
        <v>0</v>
      </c>
      <c r="CX81" s="11">
        <f>'DV STOP cijfers'!CX13</f>
        <v>0</v>
      </c>
      <c r="CY81" s="26">
        <f>'DV STOP cijfers'!CY13</f>
        <v>0</v>
      </c>
      <c r="CZ81" s="15">
        <f>'DV STOP cijfers'!CZ13</f>
        <v>0</v>
      </c>
      <c r="DA81" s="11">
        <f>'DV STOP cijfers'!DA13</f>
        <v>0</v>
      </c>
      <c r="DB81" s="11">
        <f>'DV STOP cijfers'!DB13</f>
        <v>0</v>
      </c>
      <c r="DC81" s="11">
        <f>'DV STOP cijfers'!DC13</f>
        <v>0</v>
      </c>
      <c r="DD81" s="11">
        <f>'DV STOP cijfers'!DD13</f>
        <v>0</v>
      </c>
      <c r="DE81" s="11">
        <f>'DV STOP cijfers'!DE13</f>
        <v>0</v>
      </c>
      <c r="DF81" s="11">
        <f>'DV STOP cijfers'!DF13</f>
        <v>0</v>
      </c>
      <c r="DG81" s="11">
        <f>'DV STOP cijfers'!DG13</f>
        <v>0</v>
      </c>
      <c r="DH81" s="11">
        <f>'DV STOP cijfers'!DH13</f>
        <v>0</v>
      </c>
      <c r="DI81" s="11">
        <f>'DV STOP cijfers'!DI13</f>
        <v>0</v>
      </c>
      <c r="DJ81" s="11">
        <f>'DV STOP cijfers'!DJ13</f>
        <v>0</v>
      </c>
      <c r="DK81" s="11">
        <f>'DV STOP cijfers'!DK13</f>
        <v>0</v>
      </c>
      <c r="DL81" s="26">
        <f>'DV STOP cijfers'!DL13</f>
        <v>0</v>
      </c>
    </row>
    <row r="82" spans="1:116" s="4" customFormat="1" ht="15" hidden="1" customHeight="1">
      <c r="A82" s="49">
        <f>'DV STOP cijfers'!A14</f>
        <v>440</v>
      </c>
      <c r="B82" s="49" t="str">
        <f>'DV STOP cijfers'!B14</f>
        <v>FANT1520</v>
      </c>
      <c r="C82" s="4" t="str">
        <f>'DV STOP cijfers'!C14</f>
        <v>Diervoeder</v>
      </c>
      <c r="D82" s="4" t="str">
        <f>'DV STOP cijfers'!D14</f>
        <v>DV Geregistreerde bedrijven DG AGRO</v>
      </c>
      <c r="E82" s="274" t="str">
        <f>'DV STOP cijfers'!E14</f>
        <v>FANT1520 Inspectie Lab. Meldplicht</v>
      </c>
      <c r="F82" s="4" t="str">
        <f>'DV STOP cijfers'!F14</f>
        <v>EL&amp;I AGRO</v>
      </c>
      <c r="G82" s="292" t="str">
        <f>'DV STOP cijfers'!G14</f>
        <v>ja</v>
      </c>
      <c r="H82" s="15">
        <f>'DV STOP cijfers'!H14</f>
        <v>440</v>
      </c>
      <c r="I82" s="11">
        <f>'DV STOP cijfers'!I14</f>
        <v>0</v>
      </c>
      <c r="J82" s="11">
        <f>'DV STOP cijfers'!J14</f>
        <v>0</v>
      </c>
      <c r="K82" s="11">
        <f>'DV STOP cijfers'!K14</f>
        <v>0</v>
      </c>
      <c r="L82" s="11">
        <f>'DV STOP cijfers'!L14</f>
        <v>0</v>
      </c>
      <c r="M82" s="11">
        <f>'DV STOP cijfers'!M14</f>
        <v>0</v>
      </c>
      <c r="N82" s="11">
        <f>'DV STOP cijfers'!N14</f>
        <v>0</v>
      </c>
      <c r="O82" s="11">
        <f>'DV STOP cijfers'!O14</f>
        <v>0</v>
      </c>
      <c r="P82" s="11">
        <f>'DV STOP cijfers'!P14</f>
        <v>0</v>
      </c>
      <c r="Q82" s="26">
        <f>'DV STOP cijfers'!Q14</f>
        <v>440</v>
      </c>
      <c r="R82" s="15">
        <f>'DV STOP cijfers'!R14</f>
        <v>0</v>
      </c>
      <c r="S82" s="11">
        <f>'DV STOP cijfers'!S14</f>
        <v>0</v>
      </c>
      <c r="T82" s="11">
        <f>'DV STOP cijfers'!T14</f>
        <v>440</v>
      </c>
      <c r="U82" s="11">
        <f>'DV STOP cijfers'!U14</f>
        <v>0</v>
      </c>
      <c r="V82" s="11">
        <f>'DV STOP cijfers'!V14</f>
        <v>0</v>
      </c>
      <c r="W82" s="11">
        <f>'DV STOP cijfers'!W14</f>
        <v>0</v>
      </c>
      <c r="X82" s="11">
        <f>'DV STOP cijfers'!X14</f>
        <v>0</v>
      </c>
      <c r="Y82" s="11">
        <f>'DV STOP cijfers'!Y14</f>
        <v>0</v>
      </c>
      <c r="Z82" s="49">
        <f>'DV STOP cijfers'!Z14</f>
        <v>440</v>
      </c>
      <c r="AA82" s="11">
        <f>'DV STOP cijfers'!AA14</f>
        <v>200</v>
      </c>
      <c r="AB82" s="11">
        <f>'DV STOP cijfers'!AB14</f>
        <v>0</v>
      </c>
      <c r="AC82" s="11">
        <f>'DV STOP cijfers'!AC14</f>
        <v>240</v>
      </c>
      <c r="AD82" s="11">
        <f>'DV STOP cijfers'!AD14</f>
        <v>0</v>
      </c>
      <c r="AE82" s="11">
        <f>'DV STOP cijfers'!AE14</f>
        <v>0</v>
      </c>
      <c r="AF82" s="294">
        <f>'DV STOP cijfers'!AF14</f>
        <v>0</v>
      </c>
      <c r="AG82" s="49">
        <f>'DV STOP cijfers'!AG14</f>
        <v>0</v>
      </c>
      <c r="AH82" s="15">
        <f>'DV STOP cijfers'!AH14</f>
        <v>0</v>
      </c>
      <c r="AI82" s="11">
        <f>'DV STOP cijfers'!AI14</f>
        <v>0</v>
      </c>
      <c r="AJ82" s="11">
        <f>'DV STOP cijfers'!AJ14</f>
        <v>200</v>
      </c>
      <c r="AK82" s="11">
        <f>'DV STOP cijfers'!AK14</f>
        <v>0</v>
      </c>
      <c r="AL82" s="49">
        <f>'DV STOP cijfers'!AL14</f>
        <v>0</v>
      </c>
      <c r="AM82" s="15">
        <f>'DV STOP cijfers'!AM14</f>
        <v>0</v>
      </c>
      <c r="AN82" s="11">
        <f>'DV STOP cijfers'!AN14</f>
        <v>0</v>
      </c>
      <c r="AO82" s="11">
        <f>'DV STOP cijfers'!AO14</f>
        <v>0</v>
      </c>
      <c r="AP82" s="11">
        <f>'DV STOP cijfers'!AP14</f>
        <v>0</v>
      </c>
      <c r="AQ82" s="294">
        <f>'DV STOP cijfers'!AQ14</f>
        <v>0</v>
      </c>
      <c r="AR82" s="49">
        <f>'DV STOP cijfers'!AR14</f>
        <v>0</v>
      </c>
      <c r="AS82" s="15">
        <f>'DV STOP cijfers'!AS14</f>
        <v>0</v>
      </c>
      <c r="AT82" s="11">
        <f>'DV STOP cijfers'!AT14</f>
        <v>0</v>
      </c>
      <c r="AU82" s="11">
        <f>'DV STOP cijfers'!AU14</f>
        <v>0</v>
      </c>
      <c r="AV82" s="11">
        <f>'DV STOP cijfers'!AV14</f>
        <v>0</v>
      </c>
      <c r="AW82" s="11">
        <f>'DV STOP cijfers'!AW14</f>
        <v>0</v>
      </c>
      <c r="AX82" s="11">
        <f>'DV STOP cijfers'!AX14</f>
        <v>0</v>
      </c>
      <c r="AY82" s="11">
        <f>'DV STOP cijfers'!AY14</f>
        <v>0</v>
      </c>
      <c r="AZ82" s="11">
        <f>'DV STOP cijfers'!AZ14</f>
        <v>0</v>
      </c>
      <c r="BA82" s="11">
        <f>'DV STOP cijfers'!BA14</f>
        <v>0</v>
      </c>
      <c r="BB82" s="294">
        <f>'DV STOP cijfers'!BB14</f>
        <v>0</v>
      </c>
      <c r="BC82" s="49">
        <f>'DV STOP cijfers'!BC14</f>
        <v>0</v>
      </c>
      <c r="BD82" s="15">
        <f>'DV STOP cijfers'!BD14</f>
        <v>0</v>
      </c>
      <c r="BE82" s="11">
        <f>'DV STOP cijfers'!BE14</f>
        <v>0</v>
      </c>
      <c r="BF82" s="11">
        <f>'DV STOP cijfers'!BF14</f>
        <v>0</v>
      </c>
      <c r="BG82" s="11">
        <f>'DV STOP cijfers'!BG14</f>
        <v>0</v>
      </c>
      <c r="BH82" s="11">
        <f>'DV STOP cijfers'!BH14</f>
        <v>0</v>
      </c>
      <c r="BI82" s="11">
        <f>'DV STOP cijfers'!BI14</f>
        <v>0</v>
      </c>
      <c r="BJ82" s="294">
        <f>'DV STOP cijfers'!BJ14</f>
        <v>0</v>
      </c>
      <c r="BK82" s="49">
        <f>'DV STOP cijfers'!BK14</f>
        <v>0</v>
      </c>
      <c r="BL82" s="15">
        <f>'DV STOP cijfers'!BL14</f>
        <v>0</v>
      </c>
      <c r="BM82" s="11">
        <f>'DV STOP cijfers'!BM14</f>
        <v>0</v>
      </c>
      <c r="BN82" s="294">
        <f>'DV STOP cijfers'!BN14</f>
        <v>0</v>
      </c>
      <c r="BO82" s="11">
        <f>'DV STOP cijfers'!BO14</f>
        <v>0</v>
      </c>
      <c r="BP82" s="294">
        <f>'DV STOP cijfers'!BP14</f>
        <v>0</v>
      </c>
      <c r="BQ82" s="49">
        <f>'DV STOP cijfers'!BQ14</f>
        <v>0</v>
      </c>
      <c r="BR82" s="15">
        <f>'DV STOP cijfers'!BR14</f>
        <v>120</v>
      </c>
      <c r="BS82" s="11">
        <f>'DV STOP cijfers'!BS14</f>
        <v>120</v>
      </c>
      <c r="BT82" s="11">
        <f>'DV STOP cijfers'!BT14</f>
        <v>0</v>
      </c>
      <c r="BU82" s="11">
        <f>'DV STOP cijfers'!BU14</f>
        <v>0</v>
      </c>
      <c r="BV82" s="11">
        <f>'DV STOP cijfers'!BV14</f>
        <v>0</v>
      </c>
      <c r="BW82" s="294">
        <f>'DV STOP cijfers'!BW14</f>
        <v>0</v>
      </c>
      <c r="BX82" s="49">
        <f>'DV STOP cijfers'!BX14</f>
        <v>0</v>
      </c>
      <c r="BY82" s="49">
        <f>'DV STOP cijfers'!BY14</f>
        <v>440</v>
      </c>
      <c r="BZ82" s="11">
        <f>'DV STOP cijfers'!BZ14</f>
        <v>0</v>
      </c>
      <c r="CA82" s="11">
        <f>'DV STOP cijfers'!CA14</f>
        <v>0</v>
      </c>
      <c r="CB82" s="11">
        <f>'DV STOP cijfers'!CB14</f>
        <v>0</v>
      </c>
      <c r="CC82" s="11">
        <f>'DV STOP cijfers'!CC14</f>
        <v>0</v>
      </c>
      <c r="CD82" s="11">
        <f>'DV STOP cijfers'!CD14</f>
        <v>0</v>
      </c>
      <c r="CE82" s="11">
        <f>'DV STOP cijfers'!CE14</f>
        <v>0</v>
      </c>
      <c r="CF82" s="11">
        <f>'DV STOP cijfers'!CF14</f>
        <v>0</v>
      </c>
      <c r="CG82" s="11">
        <f>'DV STOP cijfers'!CG14</f>
        <v>0</v>
      </c>
      <c r="CH82" s="11">
        <f>'DV STOP cijfers'!CH14</f>
        <v>0</v>
      </c>
      <c r="CI82" s="11">
        <f>'DV STOP cijfers'!CI14</f>
        <v>0</v>
      </c>
      <c r="CJ82" s="11">
        <f>'DV STOP cijfers'!CJ14</f>
        <v>0</v>
      </c>
      <c r="CK82" s="11">
        <f>'DV STOP cijfers'!CK14</f>
        <v>0</v>
      </c>
      <c r="CL82" s="49">
        <f>'DV STOP cijfers'!CL14</f>
        <v>0</v>
      </c>
      <c r="CM82" s="11">
        <f>'DV STOP cijfers'!CM14</f>
        <v>0</v>
      </c>
      <c r="CN82" s="11">
        <f>'DV STOP cijfers'!CN14</f>
        <v>0</v>
      </c>
      <c r="CO82" s="11">
        <f>'DV STOP cijfers'!CO14</f>
        <v>0</v>
      </c>
      <c r="CP82" s="11">
        <f>'DV STOP cijfers'!CP14</f>
        <v>0</v>
      </c>
      <c r="CQ82" s="11">
        <f>'DV STOP cijfers'!CQ14</f>
        <v>0</v>
      </c>
      <c r="CR82" s="11">
        <f>'DV STOP cijfers'!CR14</f>
        <v>0</v>
      </c>
      <c r="CS82" s="11">
        <f>'DV STOP cijfers'!CS14</f>
        <v>0</v>
      </c>
      <c r="CT82" s="11">
        <f>'DV STOP cijfers'!CT14</f>
        <v>0</v>
      </c>
      <c r="CU82" s="11">
        <f>'DV STOP cijfers'!CU14</f>
        <v>0</v>
      </c>
      <c r="CV82" s="11">
        <f>'DV STOP cijfers'!CV14</f>
        <v>0</v>
      </c>
      <c r="CW82" s="11">
        <f>'DV STOP cijfers'!CW14</f>
        <v>0</v>
      </c>
      <c r="CX82" s="11">
        <f>'DV STOP cijfers'!CX14</f>
        <v>0</v>
      </c>
      <c r="CY82" s="26">
        <f>'DV STOP cijfers'!CY14</f>
        <v>0</v>
      </c>
      <c r="CZ82" s="15">
        <f>'DV STOP cijfers'!CZ14</f>
        <v>0</v>
      </c>
      <c r="DA82" s="11">
        <f>'DV STOP cijfers'!DA14</f>
        <v>0</v>
      </c>
      <c r="DB82" s="11">
        <f>'DV STOP cijfers'!DB14</f>
        <v>0</v>
      </c>
      <c r="DC82" s="11">
        <f>'DV STOP cijfers'!DC14</f>
        <v>0</v>
      </c>
      <c r="DD82" s="11">
        <f>'DV STOP cijfers'!DD14</f>
        <v>0</v>
      </c>
      <c r="DE82" s="11">
        <f>'DV STOP cijfers'!DE14</f>
        <v>0</v>
      </c>
      <c r="DF82" s="11">
        <f>'DV STOP cijfers'!DF14</f>
        <v>0</v>
      </c>
      <c r="DG82" s="11">
        <f>'DV STOP cijfers'!DG14</f>
        <v>0</v>
      </c>
      <c r="DH82" s="11">
        <f>'DV STOP cijfers'!DH14</f>
        <v>0</v>
      </c>
      <c r="DI82" s="11">
        <f>'DV STOP cijfers'!DI14</f>
        <v>0</v>
      </c>
      <c r="DJ82" s="11">
        <f>'DV STOP cijfers'!DJ14</f>
        <v>0</v>
      </c>
      <c r="DK82" s="11">
        <f>'DV STOP cijfers'!DK14</f>
        <v>0</v>
      </c>
      <c r="DL82" s="26">
        <f>'DV STOP cijfers'!DL14</f>
        <v>0</v>
      </c>
    </row>
    <row r="83" spans="1:116" s="4" customFormat="1" ht="15" hidden="1" customHeight="1">
      <c r="A83" s="49">
        <f>'DV STOP cijfers'!A15</f>
        <v>0</v>
      </c>
      <c r="B83" s="49" t="str">
        <f>'DV STOP cijfers'!B15</f>
        <v>FANT</v>
      </c>
      <c r="C83" s="4" t="str">
        <f>'DV STOP cijfers'!C15</f>
        <v>Diervoeder</v>
      </c>
      <c r="D83" s="4" t="str">
        <f>'DV STOP cijfers'!D15</f>
        <v>DV Geregistreerde bedrijven DG AGRO</v>
      </c>
      <c r="E83" s="274" t="str">
        <f>'DV STOP cijfers'!E15</f>
        <v>Import</v>
      </c>
      <c r="F83" s="4" t="str">
        <f>'DV STOP cijfers'!F15</f>
        <v>EL&amp;I AGRO</v>
      </c>
      <c r="G83" s="292" t="str">
        <f>'DV STOP cijfers'!G15</f>
        <v>ja</v>
      </c>
      <c r="H83" s="15">
        <f>'DV STOP cijfers'!H15</f>
        <v>1030</v>
      </c>
      <c r="I83" s="11">
        <f>'DV STOP cijfers'!I15</f>
        <v>0</v>
      </c>
      <c r="J83" s="11">
        <f>'DV STOP cijfers'!J15</f>
        <v>0</v>
      </c>
      <c r="K83" s="11">
        <f>'DV STOP cijfers'!K15</f>
        <v>0</v>
      </c>
      <c r="L83" s="11">
        <f>'DV STOP cijfers'!L15</f>
        <v>0</v>
      </c>
      <c r="M83" s="11">
        <f>'DV STOP cijfers'!M15</f>
        <v>0</v>
      </c>
      <c r="N83" s="11">
        <f>'DV STOP cijfers'!N15</f>
        <v>0</v>
      </c>
      <c r="O83" s="11">
        <f>'DV STOP cijfers'!O15</f>
        <v>0</v>
      </c>
      <c r="P83" s="11">
        <f>'DV STOP cijfers'!P15</f>
        <v>0</v>
      </c>
      <c r="Q83" s="26">
        <f>'DV STOP cijfers'!Q15</f>
        <v>1030</v>
      </c>
      <c r="R83" s="15">
        <f>'DV STOP cijfers'!R15</f>
        <v>830</v>
      </c>
      <c r="S83" s="11">
        <f>'DV STOP cijfers'!S15</f>
        <v>0</v>
      </c>
      <c r="T83" s="11">
        <f>'DV STOP cijfers'!T15</f>
        <v>200</v>
      </c>
      <c r="U83" s="11">
        <f>'DV STOP cijfers'!U15</f>
        <v>0</v>
      </c>
      <c r="V83" s="11">
        <f>'DV STOP cijfers'!V15</f>
        <v>0</v>
      </c>
      <c r="W83" s="11">
        <f>'DV STOP cijfers'!W15</f>
        <v>0</v>
      </c>
      <c r="X83" s="11">
        <f>'DV STOP cijfers'!X15</f>
        <v>0</v>
      </c>
      <c r="Y83" s="11">
        <f>'DV STOP cijfers'!Y15</f>
        <v>0</v>
      </c>
      <c r="Z83" s="49">
        <f>'DV STOP cijfers'!Z15</f>
        <v>1030</v>
      </c>
      <c r="AA83" s="11">
        <f>'DV STOP cijfers'!AA15</f>
        <v>200</v>
      </c>
      <c r="AB83" s="11">
        <f>'DV STOP cijfers'!AB15</f>
        <v>0</v>
      </c>
      <c r="AC83" s="11">
        <f>'DV STOP cijfers'!AC15</f>
        <v>0</v>
      </c>
      <c r="AD83" s="11">
        <f>'DV STOP cijfers'!AD15</f>
        <v>0</v>
      </c>
      <c r="AE83" s="11">
        <f>'DV STOP cijfers'!AE15</f>
        <v>0</v>
      </c>
      <c r="AF83" s="294">
        <f>'DV STOP cijfers'!AF15</f>
        <v>0</v>
      </c>
      <c r="AG83" s="49">
        <f>'DV STOP cijfers'!AG15</f>
        <v>0</v>
      </c>
      <c r="AH83" s="15">
        <f>'DV STOP cijfers'!AH15</f>
        <v>0</v>
      </c>
      <c r="AI83" s="11">
        <f>'DV STOP cijfers'!AI15</f>
        <v>0</v>
      </c>
      <c r="AJ83" s="11">
        <f>'DV STOP cijfers'!AJ15</f>
        <v>200</v>
      </c>
      <c r="AK83" s="11">
        <f>'DV STOP cijfers'!AK15</f>
        <v>0</v>
      </c>
      <c r="AL83" s="49">
        <f>'DV STOP cijfers'!AL15</f>
        <v>0</v>
      </c>
      <c r="AM83" s="15">
        <f>'DV STOP cijfers'!AM15</f>
        <v>0</v>
      </c>
      <c r="AN83" s="11">
        <f>'DV STOP cijfers'!AN15</f>
        <v>0</v>
      </c>
      <c r="AO83" s="11">
        <f>'DV STOP cijfers'!AO15</f>
        <v>0</v>
      </c>
      <c r="AP83" s="11">
        <f>'DV STOP cijfers'!AP15</f>
        <v>0</v>
      </c>
      <c r="AQ83" s="294">
        <f>'DV STOP cijfers'!AQ15</f>
        <v>0</v>
      </c>
      <c r="AR83" s="49">
        <f>'DV STOP cijfers'!AR15</f>
        <v>0</v>
      </c>
      <c r="AS83" s="15">
        <f>'DV STOP cijfers'!AS15</f>
        <v>0</v>
      </c>
      <c r="AT83" s="11">
        <f>'DV STOP cijfers'!AT15</f>
        <v>0</v>
      </c>
      <c r="AU83" s="11">
        <f>'DV STOP cijfers'!AU15</f>
        <v>0</v>
      </c>
      <c r="AV83" s="11">
        <f>'DV STOP cijfers'!AV15</f>
        <v>0</v>
      </c>
      <c r="AW83" s="11">
        <f>'DV STOP cijfers'!AW15</f>
        <v>0</v>
      </c>
      <c r="AX83" s="11">
        <f>'DV STOP cijfers'!AX15</f>
        <v>0</v>
      </c>
      <c r="AY83" s="11">
        <f>'DV STOP cijfers'!AY15</f>
        <v>0</v>
      </c>
      <c r="AZ83" s="11">
        <f>'DV STOP cijfers'!AZ15</f>
        <v>0</v>
      </c>
      <c r="BA83" s="11">
        <f>'DV STOP cijfers'!BA15</f>
        <v>0</v>
      </c>
      <c r="BB83" s="294">
        <f>'DV STOP cijfers'!BB15</f>
        <v>0</v>
      </c>
      <c r="BC83" s="49">
        <f>'DV STOP cijfers'!BC15</f>
        <v>0</v>
      </c>
      <c r="BD83" s="15">
        <f>'DV STOP cijfers'!BD15</f>
        <v>0</v>
      </c>
      <c r="BE83" s="11">
        <f>'DV STOP cijfers'!BE15</f>
        <v>0</v>
      </c>
      <c r="BF83" s="11">
        <f>'DV STOP cijfers'!BF15</f>
        <v>0</v>
      </c>
      <c r="BG83" s="11">
        <f>'DV STOP cijfers'!BG15</f>
        <v>0</v>
      </c>
      <c r="BH83" s="11">
        <f>'DV STOP cijfers'!BH15</f>
        <v>0</v>
      </c>
      <c r="BI83" s="11">
        <f>'DV STOP cijfers'!BI15</f>
        <v>0</v>
      </c>
      <c r="BJ83" s="294">
        <f>'DV STOP cijfers'!BJ15</f>
        <v>0</v>
      </c>
      <c r="BK83" s="49">
        <f>'DV STOP cijfers'!BK15</f>
        <v>0</v>
      </c>
      <c r="BL83" s="15">
        <f>'DV STOP cijfers'!BL15</f>
        <v>0</v>
      </c>
      <c r="BM83" s="11">
        <f>'DV STOP cijfers'!BM15</f>
        <v>0</v>
      </c>
      <c r="BN83" s="294">
        <f>'DV STOP cijfers'!BN15</f>
        <v>0</v>
      </c>
      <c r="BO83" s="11">
        <f>'DV STOP cijfers'!BO15</f>
        <v>0</v>
      </c>
      <c r="BP83" s="294">
        <f>'DV STOP cijfers'!BP15</f>
        <v>0</v>
      </c>
      <c r="BQ83" s="49">
        <f>'DV STOP cijfers'!BQ15</f>
        <v>0</v>
      </c>
      <c r="BR83" s="15">
        <f>'DV STOP cijfers'!BR15</f>
        <v>0</v>
      </c>
      <c r="BS83" s="11">
        <f>'DV STOP cijfers'!BS15</f>
        <v>0</v>
      </c>
      <c r="BT83" s="11">
        <f>'DV STOP cijfers'!BT15</f>
        <v>0</v>
      </c>
      <c r="BU83" s="11">
        <f>'DV STOP cijfers'!BU15</f>
        <v>0</v>
      </c>
      <c r="BV83" s="11">
        <f>'DV STOP cijfers'!BV15</f>
        <v>0</v>
      </c>
      <c r="BW83" s="294">
        <f>'DV STOP cijfers'!BW15</f>
        <v>0</v>
      </c>
      <c r="BX83" s="49">
        <f>'DV STOP cijfers'!BX15</f>
        <v>0</v>
      </c>
      <c r="BY83" s="49">
        <f>'DV STOP cijfers'!BY15</f>
        <v>200</v>
      </c>
      <c r="BZ83" s="11">
        <f>'DV STOP cijfers'!BZ15</f>
        <v>0</v>
      </c>
      <c r="CA83" s="11">
        <f>'DV STOP cijfers'!CA15</f>
        <v>0</v>
      </c>
      <c r="CB83" s="11">
        <f>'DV STOP cijfers'!CB15</f>
        <v>0</v>
      </c>
      <c r="CC83" s="11">
        <f>'DV STOP cijfers'!CC15</f>
        <v>0</v>
      </c>
      <c r="CD83" s="11">
        <f>'DV STOP cijfers'!CD15</f>
        <v>0</v>
      </c>
      <c r="CE83" s="11">
        <f>'DV STOP cijfers'!CE15</f>
        <v>0</v>
      </c>
      <c r="CF83" s="11">
        <f>'DV STOP cijfers'!CF15</f>
        <v>0</v>
      </c>
      <c r="CG83" s="11">
        <f>'DV STOP cijfers'!CG15</f>
        <v>0</v>
      </c>
      <c r="CH83" s="11">
        <f>'DV STOP cijfers'!CH15</f>
        <v>0</v>
      </c>
      <c r="CI83" s="11">
        <f>'DV STOP cijfers'!CI15</f>
        <v>0</v>
      </c>
      <c r="CJ83" s="11">
        <f>'DV STOP cijfers'!CJ15</f>
        <v>0</v>
      </c>
      <c r="CK83" s="11">
        <f>'DV STOP cijfers'!CK15</f>
        <v>0</v>
      </c>
      <c r="CL83" s="49">
        <f>'DV STOP cijfers'!CL15</f>
        <v>0</v>
      </c>
      <c r="CM83" s="11">
        <f>'DV STOP cijfers'!CM15</f>
        <v>0</v>
      </c>
      <c r="CN83" s="11">
        <f>'DV STOP cijfers'!CN15</f>
        <v>0</v>
      </c>
      <c r="CO83" s="11">
        <f>'DV STOP cijfers'!CO15</f>
        <v>0</v>
      </c>
      <c r="CP83" s="11">
        <f>'DV STOP cijfers'!CP15</f>
        <v>0</v>
      </c>
      <c r="CQ83" s="11">
        <f>'DV STOP cijfers'!CQ15</f>
        <v>0</v>
      </c>
      <c r="CR83" s="11">
        <f>'DV STOP cijfers'!CR15</f>
        <v>0</v>
      </c>
      <c r="CS83" s="11">
        <f>'DV STOP cijfers'!CS15</f>
        <v>0</v>
      </c>
      <c r="CT83" s="11">
        <f>'DV STOP cijfers'!CT15</f>
        <v>0</v>
      </c>
      <c r="CU83" s="11">
        <f>'DV STOP cijfers'!CU15</f>
        <v>0</v>
      </c>
      <c r="CV83" s="11">
        <f>'DV STOP cijfers'!CV15</f>
        <v>0</v>
      </c>
      <c r="CW83" s="11">
        <f>'DV STOP cijfers'!CW15</f>
        <v>0</v>
      </c>
      <c r="CX83" s="11">
        <f>'DV STOP cijfers'!CX15</f>
        <v>0</v>
      </c>
      <c r="CY83" s="26">
        <f>'DV STOP cijfers'!CY15</f>
        <v>0</v>
      </c>
      <c r="CZ83" s="15">
        <f>'DV STOP cijfers'!CZ15</f>
        <v>0</v>
      </c>
      <c r="DA83" s="11">
        <f>'DV STOP cijfers'!DA15</f>
        <v>0</v>
      </c>
      <c r="DB83" s="11">
        <f>'DV STOP cijfers'!DB15</f>
        <v>0</v>
      </c>
      <c r="DC83" s="11">
        <f>'DV STOP cijfers'!DC15</f>
        <v>0</v>
      </c>
      <c r="DD83" s="11">
        <f>'DV STOP cijfers'!DD15</f>
        <v>0</v>
      </c>
      <c r="DE83" s="11">
        <f>'DV STOP cijfers'!DE15</f>
        <v>0</v>
      </c>
      <c r="DF83" s="11">
        <f>'DV STOP cijfers'!DF15</f>
        <v>0</v>
      </c>
      <c r="DG83" s="11">
        <f>'DV STOP cijfers'!DG15</f>
        <v>0</v>
      </c>
      <c r="DH83" s="11">
        <f>'DV STOP cijfers'!DH15</f>
        <v>0</v>
      </c>
      <c r="DI83" s="11">
        <f>'DV STOP cijfers'!DI15</f>
        <v>0</v>
      </c>
      <c r="DJ83" s="11">
        <f>'DV STOP cijfers'!DJ15</f>
        <v>0</v>
      </c>
      <c r="DK83" s="11">
        <f>'DV STOP cijfers'!DK15</f>
        <v>0</v>
      </c>
      <c r="DL83" s="26">
        <f>'DV STOP cijfers'!DL15</f>
        <v>0</v>
      </c>
    </row>
    <row r="84" spans="1:116" s="4" customFormat="1" ht="15" hidden="1" customHeight="1">
      <c r="A84" s="49">
        <f>'DV STOP cijfers'!A16</f>
        <v>0</v>
      </c>
      <c r="B84" s="49" t="str">
        <f>'DV STOP cijfers'!B16</f>
        <v>FANT</v>
      </c>
      <c r="C84" s="4" t="str">
        <f>'DV STOP cijfers'!C16</f>
        <v>Diervoeder</v>
      </c>
      <c r="D84" s="4" t="str">
        <f>'DV STOP cijfers'!D16</f>
        <v>DV Geregistreerde bedrijven DG AGRO</v>
      </c>
      <c r="E84" s="274" t="str">
        <f>'DV STOP cijfers'!E16</f>
        <v>Administratieve werkzaamheden mbt. SW-BR</v>
      </c>
      <c r="F84" s="4" t="str">
        <f>'DV STOP cijfers'!F16</f>
        <v>EL&amp;I AGRO</v>
      </c>
      <c r="G84" s="292">
        <f>'DV STOP cijfers'!G16</f>
        <v>0</v>
      </c>
      <c r="H84" s="15">
        <f>'DV STOP cijfers'!H16</f>
        <v>600</v>
      </c>
      <c r="I84" s="11">
        <f>'DV STOP cijfers'!I16</f>
        <v>0</v>
      </c>
      <c r="J84" s="11">
        <f>'DV STOP cijfers'!J16</f>
        <v>0</v>
      </c>
      <c r="K84" s="11">
        <f>'DV STOP cijfers'!K16</f>
        <v>0</v>
      </c>
      <c r="L84" s="11">
        <f>'DV STOP cijfers'!L16</f>
        <v>0</v>
      </c>
      <c r="M84" s="11">
        <f>'DV STOP cijfers'!M16</f>
        <v>0</v>
      </c>
      <c r="N84" s="11">
        <f>'DV STOP cijfers'!N16</f>
        <v>0</v>
      </c>
      <c r="O84" s="11">
        <f>'DV STOP cijfers'!O16</f>
        <v>0</v>
      </c>
      <c r="P84" s="11">
        <f>'DV STOP cijfers'!P16</f>
        <v>0</v>
      </c>
      <c r="Q84" s="26">
        <f>'DV STOP cijfers'!Q16</f>
        <v>600</v>
      </c>
      <c r="R84" s="15">
        <f>'DV STOP cijfers'!R16</f>
        <v>0</v>
      </c>
      <c r="S84" s="11">
        <f>'DV STOP cijfers'!S16</f>
        <v>0</v>
      </c>
      <c r="T84" s="11">
        <f>'DV STOP cijfers'!T16</f>
        <v>600</v>
      </c>
      <c r="U84" s="11">
        <f>'DV STOP cijfers'!U16</f>
        <v>0</v>
      </c>
      <c r="V84" s="11">
        <f>'DV STOP cijfers'!V16</f>
        <v>0</v>
      </c>
      <c r="W84" s="11">
        <f>'DV STOP cijfers'!W16</f>
        <v>0</v>
      </c>
      <c r="X84" s="11">
        <f>'DV STOP cijfers'!X16</f>
        <v>0</v>
      </c>
      <c r="Y84" s="11">
        <f>'DV STOP cijfers'!Y16</f>
        <v>0</v>
      </c>
      <c r="Z84" s="49">
        <f>'DV STOP cijfers'!Z16</f>
        <v>600</v>
      </c>
      <c r="AA84" s="11">
        <f>'DV STOP cijfers'!AA16</f>
        <v>0</v>
      </c>
      <c r="AB84" s="11">
        <f>'DV STOP cijfers'!AB16</f>
        <v>0</v>
      </c>
      <c r="AC84" s="11">
        <f>'DV STOP cijfers'!AC16</f>
        <v>600</v>
      </c>
      <c r="AD84" s="11">
        <f>'DV STOP cijfers'!AD16</f>
        <v>0</v>
      </c>
      <c r="AE84" s="11">
        <f>'DV STOP cijfers'!AE16</f>
        <v>0</v>
      </c>
      <c r="AF84" s="294">
        <f>'DV STOP cijfers'!AF16</f>
        <v>0</v>
      </c>
      <c r="AG84" s="49">
        <f>'DV STOP cijfers'!AG16</f>
        <v>0</v>
      </c>
      <c r="AH84" s="15">
        <f>'DV STOP cijfers'!AH16</f>
        <v>0</v>
      </c>
      <c r="AI84" s="11">
        <f>'DV STOP cijfers'!AI16</f>
        <v>0</v>
      </c>
      <c r="AJ84" s="11">
        <f>'DV STOP cijfers'!AJ16</f>
        <v>0</v>
      </c>
      <c r="AK84" s="11">
        <f>'DV STOP cijfers'!AK16</f>
        <v>0</v>
      </c>
      <c r="AL84" s="49">
        <f>'DV STOP cijfers'!AL16</f>
        <v>0</v>
      </c>
      <c r="AM84" s="15">
        <f>'DV STOP cijfers'!AM16</f>
        <v>0</v>
      </c>
      <c r="AN84" s="11">
        <f>'DV STOP cijfers'!AN16</f>
        <v>0</v>
      </c>
      <c r="AO84" s="11">
        <f>'DV STOP cijfers'!AO16</f>
        <v>0</v>
      </c>
      <c r="AP84" s="11">
        <f>'DV STOP cijfers'!AP16</f>
        <v>0</v>
      </c>
      <c r="AQ84" s="294">
        <f>'DV STOP cijfers'!AQ16</f>
        <v>0</v>
      </c>
      <c r="AR84" s="49">
        <f>'DV STOP cijfers'!AR16</f>
        <v>0</v>
      </c>
      <c r="AS84" s="15">
        <f>'DV STOP cijfers'!AS16</f>
        <v>0</v>
      </c>
      <c r="AT84" s="11">
        <f>'DV STOP cijfers'!AT16</f>
        <v>0</v>
      </c>
      <c r="AU84" s="11">
        <f>'DV STOP cijfers'!AU16</f>
        <v>0</v>
      </c>
      <c r="AV84" s="11">
        <f>'DV STOP cijfers'!AV16</f>
        <v>0</v>
      </c>
      <c r="AW84" s="11">
        <f>'DV STOP cijfers'!AW16</f>
        <v>0</v>
      </c>
      <c r="AX84" s="11">
        <f>'DV STOP cijfers'!AX16</f>
        <v>0</v>
      </c>
      <c r="AY84" s="11">
        <f>'DV STOP cijfers'!AY16</f>
        <v>0</v>
      </c>
      <c r="AZ84" s="11">
        <f>'DV STOP cijfers'!AZ16</f>
        <v>0</v>
      </c>
      <c r="BA84" s="11">
        <f>'DV STOP cijfers'!BA16</f>
        <v>0</v>
      </c>
      <c r="BB84" s="294">
        <f>'DV STOP cijfers'!BB16</f>
        <v>0</v>
      </c>
      <c r="BC84" s="49">
        <f>'DV STOP cijfers'!BC16</f>
        <v>0</v>
      </c>
      <c r="BD84" s="15">
        <f>'DV STOP cijfers'!BD16</f>
        <v>0</v>
      </c>
      <c r="BE84" s="11">
        <f>'DV STOP cijfers'!BE16</f>
        <v>0</v>
      </c>
      <c r="BF84" s="11">
        <f>'DV STOP cijfers'!BF16</f>
        <v>0</v>
      </c>
      <c r="BG84" s="11">
        <f>'DV STOP cijfers'!BG16</f>
        <v>0</v>
      </c>
      <c r="BH84" s="11">
        <f>'DV STOP cijfers'!BH16</f>
        <v>0</v>
      </c>
      <c r="BI84" s="11">
        <f>'DV STOP cijfers'!BI16</f>
        <v>0</v>
      </c>
      <c r="BJ84" s="294">
        <f>'DV STOP cijfers'!BJ16</f>
        <v>0</v>
      </c>
      <c r="BK84" s="49">
        <f>'DV STOP cijfers'!BK16</f>
        <v>0</v>
      </c>
      <c r="BL84" s="15">
        <f>'DV STOP cijfers'!BL16</f>
        <v>0</v>
      </c>
      <c r="BM84" s="11">
        <f>'DV STOP cijfers'!BM16</f>
        <v>0</v>
      </c>
      <c r="BN84" s="294">
        <f>'DV STOP cijfers'!BN16</f>
        <v>0</v>
      </c>
      <c r="BO84" s="11">
        <f>'DV STOP cijfers'!BO16</f>
        <v>0</v>
      </c>
      <c r="BP84" s="294">
        <f>'DV STOP cijfers'!BP16</f>
        <v>0</v>
      </c>
      <c r="BQ84" s="49">
        <f>'DV STOP cijfers'!BQ16</f>
        <v>0</v>
      </c>
      <c r="BR84" s="15">
        <f>'DV STOP cijfers'!BR16</f>
        <v>0</v>
      </c>
      <c r="BS84" s="11">
        <f>'DV STOP cijfers'!BS16</f>
        <v>0</v>
      </c>
      <c r="BT84" s="11">
        <f>'DV STOP cijfers'!BT16</f>
        <v>0</v>
      </c>
      <c r="BU84" s="11">
        <f>'DV STOP cijfers'!BU16</f>
        <v>0</v>
      </c>
      <c r="BV84" s="11">
        <f>'DV STOP cijfers'!BV16</f>
        <v>0</v>
      </c>
      <c r="BW84" s="294">
        <f>'DV STOP cijfers'!BW16</f>
        <v>0</v>
      </c>
      <c r="BX84" s="49">
        <f>'DV STOP cijfers'!BX16</f>
        <v>0</v>
      </c>
      <c r="BY84" s="49">
        <f>'DV STOP cijfers'!BY16</f>
        <v>0</v>
      </c>
      <c r="BZ84" s="11">
        <f>'DV STOP cijfers'!BZ16</f>
        <v>0</v>
      </c>
      <c r="CA84" s="11">
        <f>'DV STOP cijfers'!CA16</f>
        <v>0</v>
      </c>
      <c r="CB84" s="11">
        <f>'DV STOP cijfers'!CB16</f>
        <v>0</v>
      </c>
      <c r="CC84" s="11">
        <f>'DV STOP cijfers'!CC16</f>
        <v>0</v>
      </c>
      <c r="CD84" s="11">
        <f>'DV STOP cijfers'!CD16</f>
        <v>0</v>
      </c>
      <c r="CE84" s="11">
        <f>'DV STOP cijfers'!CE16</f>
        <v>0</v>
      </c>
      <c r="CF84" s="11">
        <f>'DV STOP cijfers'!CF16</f>
        <v>0</v>
      </c>
      <c r="CG84" s="11">
        <f>'DV STOP cijfers'!CG16</f>
        <v>0</v>
      </c>
      <c r="CH84" s="11">
        <f>'DV STOP cijfers'!CH16</f>
        <v>0</v>
      </c>
      <c r="CI84" s="11">
        <f>'DV STOP cijfers'!CI16</f>
        <v>0</v>
      </c>
      <c r="CJ84" s="11">
        <f>'DV STOP cijfers'!CJ16</f>
        <v>0</v>
      </c>
      <c r="CK84" s="11">
        <f>'DV STOP cijfers'!CK16</f>
        <v>0</v>
      </c>
      <c r="CL84" s="49">
        <f>'DV STOP cijfers'!CL16</f>
        <v>0</v>
      </c>
      <c r="CM84" s="11">
        <f>'DV STOP cijfers'!CM16</f>
        <v>0</v>
      </c>
      <c r="CN84" s="11">
        <f>'DV STOP cijfers'!CN16</f>
        <v>0</v>
      </c>
      <c r="CO84" s="11">
        <f>'DV STOP cijfers'!CO16</f>
        <v>0</v>
      </c>
      <c r="CP84" s="11">
        <f>'DV STOP cijfers'!CP16</f>
        <v>0</v>
      </c>
      <c r="CQ84" s="11">
        <f>'DV STOP cijfers'!CQ16</f>
        <v>0</v>
      </c>
      <c r="CR84" s="11">
        <f>'DV STOP cijfers'!CR16</f>
        <v>0</v>
      </c>
      <c r="CS84" s="11">
        <f>'DV STOP cijfers'!CS16</f>
        <v>0</v>
      </c>
      <c r="CT84" s="11">
        <f>'DV STOP cijfers'!CT16</f>
        <v>0</v>
      </c>
      <c r="CU84" s="11">
        <f>'DV STOP cijfers'!CU16</f>
        <v>0</v>
      </c>
      <c r="CV84" s="11">
        <f>'DV STOP cijfers'!CV16</f>
        <v>0</v>
      </c>
      <c r="CW84" s="11">
        <f>'DV STOP cijfers'!CW16</f>
        <v>0</v>
      </c>
      <c r="CX84" s="11">
        <f>'DV STOP cijfers'!CX16</f>
        <v>0</v>
      </c>
      <c r="CY84" s="26">
        <f>'DV STOP cijfers'!CY16</f>
        <v>0</v>
      </c>
      <c r="CZ84" s="15">
        <f>'DV STOP cijfers'!CZ16</f>
        <v>0</v>
      </c>
      <c r="DA84" s="11">
        <f>'DV STOP cijfers'!DA16</f>
        <v>0</v>
      </c>
      <c r="DB84" s="11">
        <f>'DV STOP cijfers'!DB16</f>
        <v>0</v>
      </c>
      <c r="DC84" s="11">
        <f>'DV STOP cijfers'!DC16</f>
        <v>0</v>
      </c>
      <c r="DD84" s="11">
        <f>'DV STOP cijfers'!DD16</f>
        <v>0</v>
      </c>
      <c r="DE84" s="11">
        <f>'DV STOP cijfers'!DE16</f>
        <v>0</v>
      </c>
      <c r="DF84" s="11">
        <f>'DV STOP cijfers'!DF16</f>
        <v>0</v>
      </c>
      <c r="DG84" s="11">
        <f>'DV STOP cijfers'!DG16</f>
        <v>0</v>
      </c>
      <c r="DH84" s="11">
        <f>'DV STOP cijfers'!DH16</f>
        <v>0</v>
      </c>
      <c r="DI84" s="11">
        <f>'DV STOP cijfers'!DI16</f>
        <v>0</v>
      </c>
      <c r="DJ84" s="11">
        <f>'DV STOP cijfers'!DJ16</f>
        <v>0</v>
      </c>
      <c r="DK84" s="11">
        <f>'DV STOP cijfers'!DK16</f>
        <v>0</v>
      </c>
      <c r="DL84" s="26">
        <f>'DV STOP cijfers'!DL16</f>
        <v>0</v>
      </c>
    </row>
    <row r="85" spans="1:116" s="13" customFormat="1" ht="15" hidden="1" customHeight="1">
      <c r="A85" s="49">
        <f>'DV STOP cijfers'!A17</f>
        <v>0</v>
      </c>
      <c r="B85" s="49" t="str">
        <f>'DV STOP cijfers'!B17</f>
        <v>FANT</v>
      </c>
      <c r="C85" s="13" t="str">
        <f>'DV STOP cijfers'!C17</f>
        <v>Diervoeder</v>
      </c>
      <c r="D85" s="13" t="str">
        <f>'DV STOP cijfers'!D17</f>
        <v>DV Geregistreerde bedrijven DG AGRO</v>
      </c>
      <c r="E85" s="819" t="str">
        <f>'DV STOP cijfers'!E17</f>
        <v>Werkoverleg-opleiding TU</v>
      </c>
      <c r="F85" s="13" t="str">
        <f>'DV STOP cijfers'!F17</f>
        <v>EL&amp;I AGRO</v>
      </c>
      <c r="G85" s="302">
        <f>'DV STOP cijfers'!G17</f>
        <v>0</v>
      </c>
      <c r="H85" s="15">
        <f>'DV STOP cijfers'!H17</f>
        <v>3016</v>
      </c>
      <c r="I85" s="11">
        <f>'DV STOP cijfers'!I17</f>
        <v>0</v>
      </c>
      <c r="J85" s="11">
        <f>'DV STOP cijfers'!J17</f>
        <v>0</v>
      </c>
      <c r="K85" s="11">
        <f>'DV STOP cijfers'!K17</f>
        <v>0</v>
      </c>
      <c r="L85" s="11">
        <f>'DV STOP cijfers'!L17</f>
        <v>0</v>
      </c>
      <c r="M85" s="13">
        <f>'DV STOP cijfers'!M17</f>
        <v>0</v>
      </c>
      <c r="N85" s="13">
        <f>'DV STOP cijfers'!N17</f>
        <v>0</v>
      </c>
      <c r="O85" s="13">
        <f>'DV STOP cijfers'!O17</f>
        <v>0</v>
      </c>
      <c r="P85" s="13">
        <f>'DV STOP cijfers'!P17</f>
        <v>0</v>
      </c>
      <c r="Q85" s="26">
        <f>'DV STOP cijfers'!Q17</f>
        <v>3016</v>
      </c>
      <c r="R85" s="15">
        <f>'DV STOP cijfers'!R17</f>
        <v>0</v>
      </c>
      <c r="S85" s="11">
        <f>'DV STOP cijfers'!S17</f>
        <v>0</v>
      </c>
      <c r="T85" s="11">
        <f>'DV STOP cijfers'!T17</f>
        <v>3016</v>
      </c>
      <c r="U85" s="11">
        <f>'DV STOP cijfers'!U17</f>
        <v>0</v>
      </c>
      <c r="V85" s="11">
        <f>'DV STOP cijfers'!V17</f>
        <v>0</v>
      </c>
      <c r="W85" s="11">
        <f>'DV STOP cijfers'!W17</f>
        <v>0</v>
      </c>
      <c r="X85" s="11">
        <f>'DV STOP cijfers'!X17</f>
        <v>0</v>
      </c>
      <c r="Y85" s="11">
        <f>'DV STOP cijfers'!Y17</f>
        <v>0</v>
      </c>
      <c r="Z85" s="302">
        <f>'DV STOP cijfers'!Z17</f>
        <v>3016</v>
      </c>
      <c r="AA85" s="11">
        <f>'DV STOP cijfers'!AA17</f>
        <v>0</v>
      </c>
      <c r="AB85" s="11">
        <f>'DV STOP cijfers'!AB17</f>
        <v>0</v>
      </c>
      <c r="AC85" s="11">
        <f>'DV STOP cijfers'!AC17</f>
        <v>3016</v>
      </c>
      <c r="AD85" s="11">
        <f>'DV STOP cijfers'!AD17</f>
        <v>0</v>
      </c>
      <c r="AE85" s="11">
        <f>'DV STOP cijfers'!AE17</f>
        <v>0</v>
      </c>
      <c r="AF85" s="294">
        <f>'DV STOP cijfers'!AF17</f>
        <v>0</v>
      </c>
      <c r="AG85" s="302">
        <f>'DV STOP cijfers'!AG17</f>
        <v>0</v>
      </c>
      <c r="AH85" s="15">
        <f>'DV STOP cijfers'!AH17</f>
        <v>0</v>
      </c>
      <c r="AI85" s="11">
        <f>'DV STOP cijfers'!AI17</f>
        <v>0</v>
      </c>
      <c r="AJ85" s="11">
        <f>'DV STOP cijfers'!AJ17</f>
        <v>0</v>
      </c>
      <c r="AK85" s="11">
        <f>'DV STOP cijfers'!AK17</f>
        <v>0</v>
      </c>
      <c r="AL85" s="302">
        <f>'DV STOP cijfers'!AL17</f>
        <v>0</v>
      </c>
      <c r="AM85" s="15">
        <f>'DV STOP cijfers'!AM17</f>
        <v>0</v>
      </c>
      <c r="AN85" s="11">
        <f>'DV STOP cijfers'!AN17</f>
        <v>0</v>
      </c>
      <c r="AO85" s="11">
        <f>'DV STOP cijfers'!AO17</f>
        <v>0</v>
      </c>
      <c r="AP85" s="11">
        <f>'DV STOP cijfers'!AP17</f>
        <v>0</v>
      </c>
      <c r="AQ85" s="294">
        <f>'DV STOP cijfers'!AQ17</f>
        <v>0</v>
      </c>
      <c r="AR85" s="302">
        <f>'DV STOP cijfers'!AR17</f>
        <v>0</v>
      </c>
      <c r="AS85" s="15">
        <f>'DV STOP cijfers'!AS17</f>
        <v>0</v>
      </c>
      <c r="AT85" s="11">
        <f>'DV STOP cijfers'!AT17</f>
        <v>0</v>
      </c>
      <c r="AU85" s="11">
        <f>'DV STOP cijfers'!AU17</f>
        <v>0</v>
      </c>
      <c r="AV85" s="11">
        <f>'DV STOP cijfers'!AV17</f>
        <v>0</v>
      </c>
      <c r="AW85" s="11">
        <f>'DV STOP cijfers'!AW17</f>
        <v>0</v>
      </c>
      <c r="AX85" s="11">
        <f>'DV STOP cijfers'!AX17</f>
        <v>0</v>
      </c>
      <c r="AY85" s="11">
        <f>'DV STOP cijfers'!AY17</f>
        <v>0</v>
      </c>
      <c r="AZ85" s="11">
        <f>'DV STOP cijfers'!AZ17</f>
        <v>0</v>
      </c>
      <c r="BA85" s="11">
        <f>'DV STOP cijfers'!BA17</f>
        <v>0</v>
      </c>
      <c r="BB85" s="294">
        <f>'DV STOP cijfers'!BB17</f>
        <v>0</v>
      </c>
      <c r="BC85" s="302">
        <f>'DV STOP cijfers'!BC17</f>
        <v>0</v>
      </c>
      <c r="BD85" s="309">
        <f>'DV STOP cijfers'!BD17</f>
        <v>0</v>
      </c>
      <c r="BE85" s="13">
        <f>'DV STOP cijfers'!BE17</f>
        <v>0</v>
      </c>
      <c r="BF85" s="13">
        <f>'DV STOP cijfers'!BF17</f>
        <v>0</v>
      </c>
      <c r="BG85" s="13">
        <f>'DV STOP cijfers'!BG17</f>
        <v>0</v>
      </c>
      <c r="BH85" s="13">
        <f>'DV STOP cijfers'!BH17</f>
        <v>0</v>
      </c>
      <c r="BI85" s="13">
        <f>'DV STOP cijfers'!BI17</f>
        <v>0</v>
      </c>
      <c r="BJ85" s="157">
        <f>'DV STOP cijfers'!BJ17</f>
        <v>0</v>
      </c>
      <c r="BK85" s="302">
        <f>'DV STOP cijfers'!BK17</f>
        <v>0</v>
      </c>
      <c r="BL85" s="309">
        <f>'DV STOP cijfers'!BL17</f>
        <v>0</v>
      </c>
      <c r="BM85" s="13">
        <f>'DV STOP cijfers'!BM17</f>
        <v>0</v>
      </c>
      <c r="BN85" s="157">
        <f>'DV STOP cijfers'!BN17</f>
        <v>0</v>
      </c>
      <c r="BO85" s="13">
        <f>'DV STOP cijfers'!BO17</f>
        <v>0</v>
      </c>
      <c r="BP85" s="157">
        <f>'DV STOP cijfers'!BP17</f>
        <v>0</v>
      </c>
      <c r="BQ85" s="302">
        <f>'DV STOP cijfers'!BQ17</f>
        <v>0</v>
      </c>
      <c r="BR85" s="309">
        <f>'DV STOP cijfers'!BR17</f>
        <v>0</v>
      </c>
      <c r="BS85" s="13">
        <f>'DV STOP cijfers'!BS17</f>
        <v>0</v>
      </c>
      <c r="BT85" s="13">
        <f>'DV STOP cijfers'!BT17</f>
        <v>0</v>
      </c>
      <c r="BU85" s="13">
        <f>'DV STOP cijfers'!BU17</f>
        <v>0</v>
      </c>
      <c r="BV85" s="13">
        <f>'DV STOP cijfers'!BV17</f>
        <v>0</v>
      </c>
      <c r="BW85" s="157">
        <f>'DV STOP cijfers'!BW17</f>
        <v>0</v>
      </c>
      <c r="BX85" s="302">
        <f>'DV STOP cijfers'!BX17</f>
        <v>0</v>
      </c>
      <c r="BY85" s="302">
        <f>'DV STOP cijfers'!BY17</f>
        <v>0</v>
      </c>
      <c r="BZ85" s="13">
        <f>'DV STOP cijfers'!BZ17</f>
        <v>0</v>
      </c>
      <c r="CA85" s="13">
        <f>'DV STOP cijfers'!CA17</f>
        <v>0</v>
      </c>
      <c r="CB85" s="13">
        <f>'DV STOP cijfers'!CB17</f>
        <v>0</v>
      </c>
      <c r="CC85" s="13">
        <f>'DV STOP cijfers'!CC17</f>
        <v>0</v>
      </c>
      <c r="CD85" s="13">
        <f>'DV STOP cijfers'!CD17</f>
        <v>0</v>
      </c>
      <c r="CE85" s="13">
        <f>'DV STOP cijfers'!CE17</f>
        <v>0</v>
      </c>
      <c r="CF85" s="13">
        <f>'DV STOP cijfers'!CF17</f>
        <v>0</v>
      </c>
      <c r="CG85" s="13">
        <f>'DV STOP cijfers'!CG17</f>
        <v>0</v>
      </c>
      <c r="CH85" s="13">
        <f>'DV STOP cijfers'!CH17</f>
        <v>0</v>
      </c>
      <c r="CI85" s="13">
        <f>'DV STOP cijfers'!CI17</f>
        <v>0</v>
      </c>
      <c r="CJ85" s="13">
        <f>'DV STOP cijfers'!CJ17</f>
        <v>0</v>
      </c>
      <c r="CK85" s="13">
        <f>'DV STOP cijfers'!CK17</f>
        <v>0</v>
      </c>
      <c r="CL85" s="302">
        <f>'DV STOP cijfers'!CL17</f>
        <v>0</v>
      </c>
      <c r="CM85" s="13">
        <f>'DV STOP cijfers'!CM17</f>
        <v>0</v>
      </c>
      <c r="CN85" s="13">
        <f>'DV STOP cijfers'!CN17</f>
        <v>0</v>
      </c>
      <c r="CO85" s="13">
        <f>'DV STOP cijfers'!CO17</f>
        <v>0</v>
      </c>
      <c r="CP85" s="13">
        <f>'DV STOP cijfers'!CP17</f>
        <v>0</v>
      </c>
      <c r="CQ85" s="13">
        <f>'DV STOP cijfers'!CQ17</f>
        <v>0</v>
      </c>
      <c r="CR85" s="13">
        <f>'DV STOP cijfers'!CR17</f>
        <v>0</v>
      </c>
      <c r="CS85" s="13">
        <f>'DV STOP cijfers'!CS17</f>
        <v>0</v>
      </c>
      <c r="CT85" s="13">
        <f>'DV STOP cijfers'!CT17</f>
        <v>0</v>
      </c>
      <c r="CU85" s="13">
        <f>'DV STOP cijfers'!CU17</f>
        <v>0</v>
      </c>
      <c r="CV85" s="13">
        <f>'DV STOP cijfers'!CV17</f>
        <v>0</v>
      </c>
      <c r="CW85" s="13">
        <f>'DV STOP cijfers'!CW17</f>
        <v>0</v>
      </c>
      <c r="CX85" s="13">
        <f>'DV STOP cijfers'!CX17</f>
        <v>0</v>
      </c>
      <c r="CY85" s="157">
        <f>'DV STOP cijfers'!CY17</f>
        <v>0</v>
      </c>
      <c r="CZ85" s="309">
        <f>'DV STOP cijfers'!CZ17</f>
        <v>0</v>
      </c>
      <c r="DA85" s="13">
        <f>'DV STOP cijfers'!DA17</f>
        <v>0</v>
      </c>
      <c r="DB85" s="13">
        <f>'DV STOP cijfers'!DB17</f>
        <v>0</v>
      </c>
      <c r="DC85" s="13">
        <f>'DV STOP cijfers'!DC17</f>
        <v>0</v>
      </c>
      <c r="DD85" s="13">
        <f>'DV STOP cijfers'!DD17</f>
        <v>0</v>
      </c>
      <c r="DE85" s="13">
        <f>'DV STOP cijfers'!DE17</f>
        <v>0</v>
      </c>
      <c r="DF85" s="13">
        <f>'DV STOP cijfers'!DF17</f>
        <v>0</v>
      </c>
      <c r="DG85" s="13">
        <f>'DV STOP cijfers'!DG17</f>
        <v>0</v>
      </c>
      <c r="DH85" s="13">
        <f>'DV STOP cijfers'!DH17</f>
        <v>0</v>
      </c>
      <c r="DI85" s="13">
        <f>'DV STOP cijfers'!DI17</f>
        <v>0</v>
      </c>
      <c r="DJ85" s="13">
        <f>'DV STOP cijfers'!DJ17</f>
        <v>0</v>
      </c>
      <c r="DK85" s="13">
        <f>'DV STOP cijfers'!DK17</f>
        <v>0</v>
      </c>
      <c r="DL85" s="157">
        <f>'DV STOP cijfers'!DL17</f>
        <v>0</v>
      </c>
    </row>
    <row r="86" spans="1:116" s="4" customFormat="1" ht="15" hidden="1" customHeight="1">
      <c r="A86" s="49">
        <f>'DV STOP cijfers'!A18</f>
        <v>0</v>
      </c>
      <c r="B86" s="49" t="str">
        <f>'DV STOP cijfers'!B18</f>
        <v>FANT</v>
      </c>
      <c r="C86" s="4" t="str">
        <f>'DV STOP cijfers'!C18</f>
        <v>Diervoeder</v>
      </c>
      <c r="D86" s="4" t="str">
        <f>'DV STOP cijfers'!D18</f>
        <v>DV Geregistreerde bedrijven DG AGRO</v>
      </c>
      <c r="E86" s="274" t="str">
        <f>'DV STOP cijfers'!E18</f>
        <v>Advies en vertegenwoordiging (incl. oud PDV taken)</v>
      </c>
      <c r="F86" s="4" t="str">
        <f>'DV STOP cijfers'!F18</f>
        <v>EL&amp;I AGRO</v>
      </c>
      <c r="G86" s="292">
        <f>'DV STOP cijfers'!G18</f>
        <v>0</v>
      </c>
      <c r="H86" s="15">
        <f>'DV STOP cijfers'!H18</f>
        <v>800</v>
      </c>
      <c r="I86" s="11">
        <f>'DV STOP cijfers'!I18</f>
        <v>0</v>
      </c>
      <c r="J86" s="11">
        <f>'DV STOP cijfers'!J18</f>
        <v>0</v>
      </c>
      <c r="K86" s="11">
        <f>'DV STOP cijfers'!K18</f>
        <v>0</v>
      </c>
      <c r="L86" s="11">
        <f>'DV STOP cijfers'!L18</f>
        <v>0</v>
      </c>
      <c r="M86" s="11">
        <f>'DV STOP cijfers'!M18</f>
        <v>0</v>
      </c>
      <c r="N86" s="11">
        <f>'DV STOP cijfers'!N18</f>
        <v>0</v>
      </c>
      <c r="O86" s="11">
        <f>'DV STOP cijfers'!O18</f>
        <v>0</v>
      </c>
      <c r="P86" s="11">
        <f>'DV STOP cijfers'!P18</f>
        <v>0</v>
      </c>
      <c r="Q86" s="26">
        <f>'DV STOP cijfers'!Q18</f>
        <v>800</v>
      </c>
      <c r="R86" s="15">
        <f>'DV STOP cijfers'!R18</f>
        <v>0</v>
      </c>
      <c r="S86" s="11">
        <f>'DV STOP cijfers'!S18</f>
        <v>0</v>
      </c>
      <c r="T86" s="11">
        <f>'DV STOP cijfers'!T18</f>
        <v>800</v>
      </c>
      <c r="U86" s="11">
        <f>'DV STOP cijfers'!U18</f>
        <v>0</v>
      </c>
      <c r="V86" s="11">
        <f>'DV STOP cijfers'!V18</f>
        <v>0</v>
      </c>
      <c r="W86" s="11">
        <f>'DV STOP cijfers'!W18</f>
        <v>0</v>
      </c>
      <c r="X86" s="11">
        <f>'DV STOP cijfers'!X18</f>
        <v>0</v>
      </c>
      <c r="Y86" s="11">
        <f>'DV STOP cijfers'!Y18</f>
        <v>0</v>
      </c>
      <c r="Z86" s="49">
        <f>'DV STOP cijfers'!Z18</f>
        <v>800</v>
      </c>
      <c r="AA86" s="11">
        <f>'DV STOP cijfers'!AA18</f>
        <v>800</v>
      </c>
      <c r="AB86" s="11">
        <f>'DV STOP cijfers'!AB18</f>
        <v>0</v>
      </c>
      <c r="AC86" s="11">
        <f>'DV STOP cijfers'!AC18</f>
        <v>0</v>
      </c>
      <c r="AD86" s="11">
        <f>'DV STOP cijfers'!AD18</f>
        <v>0</v>
      </c>
      <c r="AE86" s="11">
        <f>'DV STOP cijfers'!AE18</f>
        <v>0</v>
      </c>
      <c r="AF86" s="294">
        <f>'DV STOP cijfers'!AF18</f>
        <v>0</v>
      </c>
      <c r="AG86" s="49">
        <f>'DV STOP cijfers'!AG18</f>
        <v>0</v>
      </c>
      <c r="AH86" s="15">
        <f>'DV STOP cijfers'!AH18</f>
        <v>0</v>
      </c>
      <c r="AI86" s="11">
        <f>'DV STOP cijfers'!AI18</f>
        <v>0</v>
      </c>
      <c r="AJ86" s="11">
        <f>'DV STOP cijfers'!AJ18</f>
        <v>800</v>
      </c>
      <c r="AK86" s="11">
        <f>'DV STOP cijfers'!AK18</f>
        <v>0</v>
      </c>
      <c r="AL86" s="49">
        <f>'DV STOP cijfers'!AL18</f>
        <v>0</v>
      </c>
      <c r="AM86" s="15">
        <f>'DV STOP cijfers'!AM18</f>
        <v>0</v>
      </c>
      <c r="AN86" s="11">
        <f>'DV STOP cijfers'!AN18</f>
        <v>0</v>
      </c>
      <c r="AO86" s="11">
        <f>'DV STOP cijfers'!AO18</f>
        <v>0</v>
      </c>
      <c r="AP86" s="11">
        <f>'DV STOP cijfers'!AP18</f>
        <v>0</v>
      </c>
      <c r="AQ86" s="294">
        <f>'DV STOP cijfers'!AQ18</f>
        <v>0</v>
      </c>
      <c r="AR86" s="49">
        <f>'DV STOP cijfers'!AR18</f>
        <v>0</v>
      </c>
      <c r="AS86" s="15">
        <f>'DV STOP cijfers'!AS18</f>
        <v>0</v>
      </c>
      <c r="AT86" s="11">
        <f>'DV STOP cijfers'!AT18</f>
        <v>0</v>
      </c>
      <c r="AU86" s="11">
        <f>'DV STOP cijfers'!AU18</f>
        <v>0</v>
      </c>
      <c r="AV86" s="11">
        <f>'DV STOP cijfers'!AV18</f>
        <v>0</v>
      </c>
      <c r="AW86" s="11">
        <f>'DV STOP cijfers'!AW18</f>
        <v>0</v>
      </c>
      <c r="AX86" s="11">
        <f>'DV STOP cijfers'!AX18</f>
        <v>0</v>
      </c>
      <c r="AY86" s="11">
        <f>'DV STOP cijfers'!AY18</f>
        <v>0</v>
      </c>
      <c r="AZ86" s="11">
        <f>'DV STOP cijfers'!AZ18</f>
        <v>0</v>
      </c>
      <c r="BA86" s="11">
        <f>'DV STOP cijfers'!BA18</f>
        <v>0</v>
      </c>
      <c r="BB86" s="294">
        <f>'DV STOP cijfers'!BB18</f>
        <v>0</v>
      </c>
      <c r="BC86" s="49">
        <f>'DV STOP cijfers'!BC18</f>
        <v>0</v>
      </c>
      <c r="BD86" s="15">
        <f>'DV STOP cijfers'!BD18</f>
        <v>0</v>
      </c>
      <c r="BE86" s="11">
        <f>'DV STOP cijfers'!BE18</f>
        <v>0</v>
      </c>
      <c r="BF86" s="11">
        <f>'DV STOP cijfers'!BF18</f>
        <v>0</v>
      </c>
      <c r="BG86" s="11">
        <f>'DV STOP cijfers'!BG18</f>
        <v>0</v>
      </c>
      <c r="BH86" s="11">
        <f>'DV STOP cijfers'!BH18</f>
        <v>0</v>
      </c>
      <c r="BI86" s="11">
        <f>'DV STOP cijfers'!BI18</f>
        <v>0</v>
      </c>
      <c r="BJ86" s="294">
        <f>'DV STOP cijfers'!BJ18</f>
        <v>0</v>
      </c>
      <c r="BK86" s="49">
        <f>'DV STOP cijfers'!BK18</f>
        <v>0</v>
      </c>
      <c r="BL86" s="15">
        <f>'DV STOP cijfers'!BL18</f>
        <v>0</v>
      </c>
      <c r="BM86" s="11">
        <f>'DV STOP cijfers'!BM18</f>
        <v>0</v>
      </c>
      <c r="BN86" s="294">
        <f>'DV STOP cijfers'!BN18</f>
        <v>0</v>
      </c>
      <c r="BO86" s="11">
        <f>'DV STOP cijfers'!BO18</f>
        <v>0</v>
      </c>
      <c r="BP86" s="294">
        <f>'DV STOP cijfers'!BP18</f>
        <v>0</v>
      </c>
      <c r="BQ86" s="49">
        <f>'DV STOP cijfers'!BQ18</f>
        <v>0</v>
      </c>
      <c r="BR86" s="15">
        <f>'DV STOP cijfers'!BR18</f>
        <v>0</v>
      </c>
      <c r="BS86" s="11">
        <f>'DV STOP cijfers'!BS18</f>
        <v>0</v>
      </c>
      <c r="BT86" s="11">
        <f>'DV STOP cijfers'!BT18</f>
        <v>0</v>
      </c>
      <c r="BU86" s="11">
        <f>'DV STOP cijfers'!BU18</f>
        <v>0</v>
      </c>
      <c r="BV86" s="11">
        <f>'DV STOP cijfers'!BV18</f>
        <v>0</v>
      </c>
      <c r="BW86" s="294">
        <f>'DV STOP cijfers'!BW18</f>
        <v>0</v>
      </c>
      <c r="BX86" s="49">
        <f>'DV STOP cijfers'!BX18</f>
        <v>0</v>
      </c>
      <c r="BY86" s="49">
        <f>'DV STOP cijfers'!BY18</f>
        <v>800</v>
      </c>
      <c r="BZ86" s="11">
        <f>'DV STOP cijfers'!BZ18</f>
        <v>0</v>
      </c>
      <c r="CA86" s="11">
        <f>'DV STOP cijfers'!CA18</f>
        <v>0</v>
      </c>
      <c r="CB86" s="11">
        <f>'DV STOP cijfers'!CB18</f>
        <v>0</v>
      </c>
      <c r="CC86" s="11">
        <f>'DV STOP cijfers'!CC18</f>
        <v>0</v>
      </c>
      <c r="CD86" s="11">
        <f>'DV STOP cijfers'!CD18</f>
        <v>0</v>
      </c>
      <c r="CE86" s="11">
        <f>'DV STOP cijfers'!CE18</f>
        <v>0</v>
      </c>
      <c r="CF86" s="11">
        <f>'DV STOP cijfers'!CF18</f>
        <v>0</v>
      </c>
      <c r="CG86" s="11">
        <f>'DV STOP cijfers'!CG18</f>
        <v>0</v>
      </c>
      <c r="CH86" s="11">
        <f>'DV STOP cijfers'!CH18</f>
        <v>0</v>
      </c>
      <c r="CI86" s="11">
        <f>'DV STOP cijfers'!CI18</f>
        <v>0</v>
      </c>
      <c r="CJ86" s="11">
        <f>'DV STOP cijfers'!CJ18</f>
        <v>0</v>
      </c>
      <c r="CK86" s="11">
        <f>'DV STOP cijfers'!CK18</f>
        <v>0</v>
      </c>
      <c r="CL86" s="49">
        <f>'DV STOP cijfers'!CL18</f>
        <v>0</v>
      </c>
      <c r="CM86" s="11">
        <f>'DV STOP cijfers'!CM18</f>
        <v>0</v>
      </c>
      <c r="CN86" s="11">
        <f>'DV STOP cijfers'!CN18</f>
        <v>0</v>
      </c>
      <c r="CO86" s="11">
        <f>'DV STOP cijfers'!CO18</f>
        <v>0</v>
      </c>
      <c r="CP86" s="11">
        <f>'DV STOP cijfers'!CP18</f>
        <v>0</v>
      </c>
      <c r="CQ86" s="11">
        <f>'DV STOP cijfers'!CQ18</f>
        <v>0</v>
      </c>
      <c r="CR86" s="11">
        <f>'DV STOP cijfers'!CR18</f>
        <v>0</v>
      </c>
      <c r="CS86" s="11">
        <f>'DV STOP cijfers'!CS18</f>
        <v>0</v>
      </c>
      <c r="CT86" s="11">
        <f>'DV STOP cijfers'!CT18</f>
        <v>0</v>
      </c>
      <c r="CU86" s="11">
        <f>'DV STOP cijfers'!CU18</f>
        <v>0</v>
      </c>
      <c r="CV86" s="11">
        <f>'DV STOP cijfers'!CV18</f>
        <v>0</v>
      </c>
      <c r="CW86" s="11">
        <f>'DV STOP cijfers'!CW18</f>
        <v>0</v>
      </c>
      <c r="CX86" s="11">
        <f>'DV STOP cijfers'!CX18</f>
        <v>0</v>
      </c>
      <c r="CY86" s="26">
        <f>'DV STOP cijfers'!CY18</f>
        <v>0</v>
      </c>
      <c r="CZ86" s="15">
        <f>'DV STOP cijfers'!CZ18</f>
        <v>0</v>
      </c>
      <c r="DA86" s="11">
        <f>'DV STOP cijfers'!DA18</f>
        <v>0</v>
      </c>
      <c r="DB86" s="11">
        <f>'DV STOP cijfers'!DB18</f>
        <v>0</v>
      </c>
      <c r="DC86" s="11">
        <f>'DV STOP cijfers'!DC18</f>
        <v>0</v>
      </c>
      <c r="DD86" s="11">
        <f>'DV STOP cijfers'!DD18</f>
        <v>0</v>
      </c>
      <c r="DE86" s="11">
        <f>'DV STOP cijfers'!DE18</f>
        <v>0</v>
      </c>
      <c r="DF86" s="11">
        <f>'DV STOP cijfers'!DF18</f>
        <v>0</v>
      </c>
      <c r="DG86" s="11">
        <f>'DV STOP cijfers'!DG18</f>
        <v>0</v>
      </c>
      <c r="DH86" s="11">
        <f>'DV STOP cijfers'!DH18</f>
        <v>0</v>
      </c>
      <c r="DI86" s="11">
        <f>'DV STOP cijfers'!DI18</f>
        <v>0</v>
      </c>
      <c r="DJ86" s="11">
        <f>'DV STOP cijfers'!DJ18</f>
        <v>0</v>
      </c>
      <c r="DK86" s="11">
        <f>'DV STOP cijfers'!DK18</f>
        <v>0</v>
      </c>
      <c r="DL86" s="26">
        <f>'DV STOP cijfers'!DL18</f>
        <v>0</v>
      </c>
    </row>
    <row r="87" spans="1:116" s="4" customFormat="1" ht="15" hidden="1" customHeight="1">
      <c r="A87" s="49">
        <f>'DV STOP cijfers'!A19</f>
        <v>0</v>
      </c>
      <c r="B87" s="49" t="str">
        <f>'DV STOP cijfers'!B19</f>
        <v>FANT</v>
      </c>
      <c r="C87" s="4" t="str">
        <f>'DV STOP cijfers'!C19</f>
        <v>Diervoeder</v>
      </c>
      <c r="D87" s="4" t="str">
        <f>'DV STOP cijfers'!D19</f>
        <v>DV Geregistreerde bedrijven DG AGRO</v>
      </c>
      <c r="E87" s="274" t="str">
        <f>'DV STOP cijfers'!E19</f>
        <v>kennis&amp; expertise</v>
      </c>
      <c r="F87" s="4" t="str">
        <f>'DV STOP cijfers'!F19</f>
        <v>EL&amp;I AGRO</v>
      </c>
      <c r="G87" s="292">
        <f>'DV STOP cijfers'!G19</f>
        <v>0</v>
      </c>
      <c r="H87" s="15">
        <f>'DV STOP cijfers'!H19</f>
        <v>800</v>
      </c>
      <c r="I87" s="11">
        <f>'DV STOP cijfers'!I19</f>
        <v>0</v>
      </c>
      <c r="J87" s="11">
        <f>'DV STOP cijfers'!J19</f>
        <v>0</v>
      </c>
      <c r="K87" s="11">
        <f>'DV STOP cijfers'!K19</f>
        <v>0</v>
      </c>
      <c r="L87" s="11">
        <f>'DV STOP cijfers'!L19</f>
        <v>0</v>
      </c>
      <c r="M87" s="11">
        <f>'DV STOP cijfers'!M19</f>
        <v>0</v>
      </c>
      <c r="N87" s="11">
        <f>'DV STOP cijfers'!N19</f>
        <v>0</v>
      </c>
      <c r="O87" s="11">
        <f>'DV STOP cijfers'!O19</f>
        <v>0</v>
      </c>
      <c r="P87" s="11">
        <f>'DV STOP cijfers'!P19</f>
        <v>0</v>
      </c>
      <c r="Q87" s="26">
        <f>'DV STOP cijfers'!Q19</f>
        <v>800</v>
      </c>
      <c r="R87" s="15">
        <f>'DV STOP cijfers'!R19</f>
        <v>0</v>
      </c>
      <c r="S87" s="11">
        <f>'DV STOP cijfers'!S19</f>
        <v>0</v>
      </c>
      <c r="T87" s="11">
        <f>'DV STOP cijfers'!T19</f>
        <v>800</v>
      </c>
      <c r="U87" s="11">
        <f>'DV STOP cijfers'!U19</f>
        <v>0</v>
      </c>
      <c r="V87" s="11">
        <f>'DV STOP cijfers'!V19</f>
        <v>0</v>
      </c>
      <c r="W87" s="11">
        <f>'DV STOP cijfers'!W19</f>
        <v>0</v>
      </c>
      <c r="X87" s="11">
        <f>'DV STOP cijfers'!X19</f>
        <v>0</v>
      </c>
      <c r="Y87" s="11">
        <f>'DV STOP cijfers'!Y19</f>
        <v>0</v>
      </c>
      <c r="Z87" s="49">
        <f>'DV STOP cijfers'!Z19</f>
        <v>800</v>
      </c>
      <c r="AA87" s="11">
        <f>'DV STOP cijfers'!AA19</f>
        <v>800</v>
      </c>
      <c r="AB87" s="11">
        <f>'DV STOP cijfers'!AB19</f>
        <v>0</v>
      </c>
      <c r="AC87" s="11">
        <f>'DV STOP cijfers'!AC19</f>
        <v>0</v>
      </c>
      <c r="AD87" s="11">
        <f>'DV STOP cijfers'!AD19</f>
        <v>0</v>
      </c>
      <c r="AE87" s="11">
        <f>'DV STOP cijfers'!AE19</f>
        <v>0</v>
      </c>
      <c r="AF87" s="294">
        <f>'DV STOP cijfers'!AF19</f>
        <v>0</v>
      </c>
      <c r="AG87" s="49">
        <f>'DV STOP cijfers'!AG19</f>
        <v>0</v>
      </c>
      <c r="AH87" s="15">
        <f>'DV STOP cijfers'!AH19</f>
        <v>0</v>
      </c>
      <c r="AI87" s="11">
        <f>'DV STOP cijfers'!AI19</f>
        <v>0</v>
      </c>
      <c r="AJ87" s="11">
        <f>'DV STOP cijfers'!AJ19</f>
        <v>800</v>
      </c>
      <c r="AK87" s="11">
        <f>'DV STOP cijfers'!AK19</f>
        <v>0</v>
      </c>
      <c r="AL87" s="49">
        <f>'DV STOP cijfers'!AL19</f>
        <v>0</v>
      </c>
      <c r="AM87" s="15">
        <f>'DV STOP cijfers'!AM19</f>
        <v>0</v>
      </c>
      <c r="AN87" s="11">
        <f>'DV STOP cijfers'!AN19</f>
        <v>0</v>
      </c>
      <c r="AO87" s="11">
        <f>'DV STOP cijfers'!AO19</f>
        <v>0</v>
      </c>
      <c r="AP87" s="11">
        <f>'DV STOP cijfers'!AP19</f>
        <v>0</v>
      </c>
      <c r="AQ87" s="294">
        <f>'DV STOP cijfers'!AQ19</f>
        <v>0</v>
      </c>
      <c r="AR87" s="49">
        <f>'DV STOP cijfers'!AR19</f>
        <v>0</v>
      </c>
      <c r="AS87" s="15">
        <f>'DV STOP cijfers'!AS19</f>
        <v>0</v>
      </c>
      <c r="AT87" s="11">
        <f>'DV STOP cijfers'!AT19</f>
        <v>0</v>
      </c>
      <c r="AU87" s="11">
        <f>'DV STOP cijfers'!AU19</f>
        <v>0</v>
      </c>
      <c r="AV87" s="11">
        <f>'DV STOP cijfers'!AV19</f>
        <v>0</v>
      </c>
      <c r="AW87" s="11">
        <f>'DV STOP cijfers'!AW19</f>
        <v>0</v>
      </c>
      <c r="AX87" s="11">
        <f>'DV STOP cijfers'!AX19</f>
        <v>0</v>
      </c>
      <c r="AY87" s="11">
        <f>'DV STOP cijfers'!AY19</f>
        <v>0</v>
      </c>
      <c r="AZ87" s="11">
        <f>'DV STOP cijfers'!AZ19</f>
        <v>0</v>
      </c>
      <c r="BA87" s="11">
        <f>'DV STOP cijfers'!BA19</f>
        <v>0</v>
      </c>
      <c r="BB87" s="294">
        <f>'DV STOP cijfers'!BB19</f>
        <v>0</v>
      </c>
      <c r="BC87" s="49">
        <f>'DV STOP cijfers'!BC19</f>
        <v>0</v>
      </c>
      <c r="BD87" s="15">
        <f>'DV STOP cijfers'!BD19</f>
        <v>0</v>
      </c>
      <c r="BE87" s="11">
        <f>'DV STOP cijfers'!BE19</f>
        <v>0</v>
      </c>
      <c r="BF87" s="11">
        <f>'DV STOP cijfers'!BF19</f>
        <v>0</v>
      </c>
      <c r="BG87" s="11">
        <f>'DV STOP cijfers'!BG19</f>
        <v>0</v>
      </c>
      <c r="BH87" s="11">
        <f>'DV STOP cijfers'!BH19</f>
        <v>0</v>
      </c>
      <c r="BI87" s="11">
        <f>'DV STOP cijfers'!BI19</f>
        <v>0</v>
      </c>
      <c r="BJ87" s="294">
        <f>'DV STOP cijfers'!BJ19</f>
        <v>0</v>
      </c>
      <c r="BK87" s="49">
        <f>'DV STOP cijfers'!BK19</f>
        <v>0</v>
      </c>
      <c r="BL87" s="15">
        <f>'DV STOP cijfers'!BL19</f>
        <v>0</v>
      </c>
      <c r="BM87" s="11">
        <f>'DV STOP cijfers'!BM19</f>
        <v>0</v>
      </c>
      <c r="BN87" s="294">
        <f>'DV STOP cijfers'!BN19</f>
        <v>0</v>
      </c>
      <c r="BO87" s="11">
        <f>'DV STOP cijfers'!BO19</f>
        <v>0</v>
      </c>
      <c r="BP87" s="294">
        <f>'DV STOP cijfers'!BP19</f>
        <v>0</v>
      </c>
      <c r="BQ87" s="49">
        <f>'DV STOP cijfers'!BQ19</f>
        <v>0</v>
      </c>
      <c r="BR87" s="15">
        <f>'DV STOP cijfers'!BR19</f>
        <v>0</v>
      </c>
      <c r="BS87" s="11">
        <f>'DV STOP cijfers'!BS19</f>
        <v>0</v>
      </c>
      <c r="BT87" s="11">
        <f>'DV STOP cijfers'!BT19</f>
        <v>0</v>
      </c>
      <c r="BU87" s="11">
        <f>'DV STOP cijfers'!BU19</f>
        <v>0</v>
      </c>
      <c r="BV87" s="11">
        <f>'DV STOP cijfers'!BV19</f>
        <v>0</v>
      </c>
      <c r="BW87" s="294">
        <f>'DV STOP cijfers'!BW19</f>
        <v>0</v>
      </c>
      <c r="BX87" s="49">
        <f>'DV STOP cijfers'!BX19</f>
        <v>0</v>
      </c>
      <c r="BY87" s="49">
        <f>'DV STOP cijfers'!BY19</f>
        <v>800</v>
      </c>
      <c r="BZ87" s="11">
        <f>'DV STOP cijfers'!BZ19</f>
        <v>0</v>
      </c>
      <c r="CA87" s="11">
        <f>'DV STOP cijfers'!CA19</f>
        <v>0</v>
      </c>
      <c r="CB87" s="11">
        <f>'DV STOP cijfers'!CB19</f>
        <v>0</v>
      </c>
      <c r="CC87" s="11">
        <f>'DV STOP cijfers'!CC19</f>
        <v>0</v>
      </c>
      <c r="CD87" s="11">
        <f>'DV STOP cijfers'!CD19</f>
        <v>0</v>
      </c>
      <c r="CE87" s="11">
        <f>'DV STOP cijfers'!CE19</f>
        <v>0</v>
      </c>
      <c r="CF87" s="11">
        <f>'DV STOP cijfers'!CF19</f>
        <v>0</v>
      </c>
      <c r="CG87" s="11">
        <f>'DV STOP cijfers'!CG19</f>
        <v>0</v>
      </c>
      <c r="CH87" s="11">
        <f>'DV STOP cijfers'!CH19</f>
        <v>0</v>
      </c>
      <c r="CI87" s="11">
        <f>'DV STOP cijfers'!CI19</f>
        <v>0</v>
      </c>
      <c r="CJ87" s="11">
        <f>'DV STOP cijfers'!CJ19</f>
        <v>0</v>
      </c>
      <c r="CK87" s="11">
        <f>'DV STOP cijfers'!CK19</f>
        <v>0</v>
      </c>
      <c r="CL87" s="49">
        <f>'DV STOP cijfers'!CL19</f>
        <v>0</v>
      </c>
      <c r="CM87" s="11">
        <f>'DV STOP cijfers'!CM19</f>
        <v>0</v>
      </c>
      <c r="CN87" s="11">
        <f>'DV STOP cijfers'!CN19</f>
        <v>0</v>
      </c>
      <c r="CO87" s="11">
        <f>'DV STOP cijfers'!CO19</f>
        <v>0</v>
      </c>
      <c r="CP87" s="11">
        <f>'DV STOP cijfers'!CP19</f>
        <v>0</v>
      </c>
      <c r="CQ87" s="11">
        <f>'DV STOP cijfers'!CQ19</f>
        <v>0</v>
      </c>
      <c r="CR87" s="11">
        <f>'DV STOP cijfers'!CR19</f>
        <v>0</v>
      </c>
      <c r="CS87" s="11">
        <f>'DV STOP cijfers'!CS19</f>
        <v>0</v>
      </c>
      <c r="CT87" s="11">
        <f>'DV STOP cijfers'!CT19</f>
        <v>0</v>
      </c>
      <c r="CU87" s="11">
        <f>'DV STOP cijfers'!CU19</f>
        <v>0</v>
      </c>
      <c r="CV87" s="11">
        <f>'DV STOP cijfers'!CV19</f>
        <v>0</v>
      </c>
      <c r="CW87" s="11">
        <f>'DV STOP cijfers'!CW19</f>
        <v>0</v>
      </c>
      <c r="CX87" s="11">
        <f>'DV STOP cijfers'!CX19</f>
        <v>0</v>
      </c>
      <c r="CY87" s="26">
        <f>'DV STOP cijfers'!CY19</f>
        <v>0</v>
      </c>
      <c r="CZ87" s="15">
        <f>'DV STOP cijfers'!CZ19</f>
        <v>0</v>
      </c>
      <c r="DA87" s="11">
        <f>'DV STOP cijfers'!DA19</f>
        <v>0</v>
      </c>
      <c r="DB87" s="11">
        <f>'DV STOP cijfers'!DB19</f>
        <v>0</v>
      </c>
      <c r="DC87" s="11">
        <f>'DV STOP cijfers'!DC19</f>
        <v>0</v>
      </c>
      <c r="DD87" s="11">
        <f>'DV STOP cijfers'!DD19</f>
        <v>0</v>
      </c>
      <c r="DE87" s="11">
        <f>'DV STOP cijfers'!DE19</f>
        <v>0</v>
      </c>
      <c r="DF87" s="11">
        <f>'DV STOP cijfers'!DF19</f>
        <v>0</v>
      </c>
      <c r="DG87" s="11">
        <f>'DV STOP cijfers'!DG19</f>
        <v>0</v>
      </c>
      <c r="DH87" s="11">
        <f>'DV STOP cijfers'!DH19</f>
        <v>0</v>
      </c>
      <c r="DI87" s="11">
        <f>'DV STOP cijfers'!DI19</f>
        <v>0</v>
      </c>
      <c r="DJ87" s="11">
        <f>'DV STOP cijfers'!DJ19</f>
        <v>0</v>
      </c>
      <c r="DK87" s="11">
        <f>'DV STOP cijfers'!DK19</f>
        <v>0</v>
      </c>
      <c r="DL87" s="26">
        <f>'DV STOP cijfers'!DL19</f>
        <v>0</v>
      </c>
    </row>
    <row r="88" spans="1:116" s="4" customFormat="1" ht="15" hidden="1" customHeight="1">
      <c r="A88" s="49">
        <f>'DV STOP cijfers'!A20</f>
        <v>0</v>
      </c>
      <c r="B88" s="49" t="str">
        <f>'DV STOP cijfers'!B20</f>
        <v>FANT</v>
      </c>
      <c r="C88" s="4" t="str">
        <f>'DV STOP cijfers'!C20</f>
        <v>Diervoeder</v>
      </c>
      <c r="D88" s="4" t="str">
        <f>'DV STOP cijfers'!D20</f>
        <v>DV Geregistreerde bedrijven DG AGRO</v>
      </c>
      <c r="E88" s="274" t="str">
        <f>'DV STOP cijfers'!E20</f>
        <v>Vernieuwing toezicht en Kwaliteitssysteemerkenning</v>
      </c>
      <c r="F88" s="4" t="str">
        <f>'DV STOP cijfers'!F20</f>
        <v>EL&amp;I AGRO</v>
      </c>
      <c r="G88" s="292">
        <f>'DV STOP cijfers'!G20</f>
        <v>0</v>
      </c>
      <c r="H88" s="15">
        <f>'DV STOP cijfers'!H20</f>
        <v>290</v>
      </c>
      <c r="I88" s="11">
        <f>'DV STOP cijfers'!I20</f>
        <v>0</v>
      </c>
      <c r="J88" s="11">
        <f>'DV STOP cijfers'!J20</f>
        <v>0</v>
      </c>
      <c r="K88" s="11">
        <f>'DV STOP cijfers'!K20</f>
        <v>0</v>
      </c>
      <c r="L88" s="11">
        <f>'DV STOP cijfers'!L20</f>
        <v>0</v>
      </c>
      <c r="M88" s="11">
        <f>'DV STOP cijfers'!M20</f>
        <v>0</v>
      </c>
      <c r="N88" s="11">
        <f>'DV STOP cijfers'!N20</f>
        <v>0</v>
      </c>
      <c r="O88" s="11">
        <f>'DV STOP cijfers'!O20</f>
        <v>0</v>
      </c>
      <c r="P88" s="11">
        <f>'DV STOP cijfers'!P20</f>
        <v>0</v>
      </c>
      <c r="Q88" s="26">
        <f>'DV STOP cijfers'!Q20</f>
        <v>290</v>
      </c>
      <c r="R88" s="15">
        <f>'DV STOP cijfers'!R20</f>
        <v>0</v>
      </c>
      <c r="S88" s="11">
        <f>'DV STOP cijfers'!S20</f>
        <v>0</v>
      </c>
      <c r="T88" s="11">
        <f>'DV STOP cijfers'!T20</f>
        <v>290</v>
      </c>
      <c r="U88" s="11">
        <f>'DV STOP cijfers'!U20</f>
        <v>0</v>
      </c>
      <c r="V88" s="11">
        <f>'DV STOP cijfers'!V20</f>
        <v>0</v>
      </c>
      <c r="W88" s="11">
        <f>'DV STOP cijfers'!W20</f>
        <v>0</v>
      </c>
      <c r="X88" s="11">
        <f>'DV STOP cijfers'!X20</f>
        <v>0</v>
      </c>
      <c r="Y88" s="11">
        <f>'DV STOP cijfers'!Y20</f>
        <v>0</v>
      </c>
      <c r="Z88" s="49">
        <f>'DV STOP cijfers'!Z20</f>
        <v>290</v>
      </c>
      <c r="AA88" s="11">
        <f>'DV STOP cijfers'!AA20</f>
        <v>290</v>
      </c>
      <c r="AB88" s="11">
        <f>'DV STOP cijfers'!AB20</f>
        <v>0</v>
      </c>
      <c r="AC88" s="11">
        <f>'DV STOP cijfers'!AC20</f>
        <v>0</v>
      </c>
      <c r="AD88" s="11">
        <f>'DV STOP cijfers'!AD20</f>
        <v>0</v>
      </c>
      <c r="AE88" s="11">
        <f>'DV STOP cijfers'!AE20</f>
        <v>0</v>
      </c>
      <c r="AF88" s="294">
        <f>'DV STOP cijfers'!AF20</f>
        <v>0</v>
      </c>
      <c r="AG88" s="49">
        <f>'DV STOP cijfers'!AG20</f>
        <v>0</v>
      </c>
      <c r="AH88" s="15">
        <f>'DV STOP cijfers'!AH20</f>
        <v>0</v>
      </c>
      <c r="AI88" s="11">
        <f>'DV STOP cijfers'!AI20</f>
        <v>0</v>
      </c>
      <c r="AJ88" s="11">
        <f>'DV STOP cijfers'!AJ20</f>
        <v>290</v>
      </c>
      <c r="AK88" s="11">
        <f>'DV STOP cijfers'!AK20</f>
        <v>0</v>
      </c>
      <c r="AL88" s="49">
        <f>'DV STOP cijfers'!AL20</f>
        <v>0</v>
      </c>
      <c r="AM88" s="15">
        <f>'DV STOP cijfers'!AM20</f>
        <v>0</v>
      </c>
      <c r="AN88" s="11">
        <f>'DV STOP cijfers'!AN20</f>
        <v>0</v>
      </c>
      <c r="AO88" s="11">
        <f>'DV STOP cijfers'!AO20</f>
        <v>0</v>
      </c>
      <c r="AP88" s="11">
        <f>'DV STOP cijfers'!AP20</f>
        <v>0</v>
      </c>
      <c r="AQ88" s="294">
        <f>'DV STOP cijfers'!AQ20</f>
        <v>0</v>
      </c>
      <c r="AR88" s="49">
        <f>'DV STOP cijfers'!AR20</f>
        <v>0</v>
      </c>
      <c r="AS88" s="15">
        <f>'DV STOP cijfers'!AS20</f>
        <v>0</v>
      </c>
      <c r="AT88" s="11">
        <f>'DV STOP cijfers'!AT20</f>
        <v>0</v>
      </c>
      <c r="AU88" s="11">
        <f>'DV STOP cijfers'!AU20</f>
        <v>0</v>
      </c>
      <c r="AV88" s="11">
        <f>'DV STOP cijfers'!AV20</f>
        <v>0</v>
      </c>
      <c r="AW88" s="11">
        <f>'DV STOP cijfers'!AW20</f>
        <v>0</v>
      </c>
      <c r="AX88" s="11">
        <f>'DV STOP cijfers'!AX20</f>
        <v>0</v>
      </c>
      <c r="AY88" s="11">
        <f>'DV STOP cijfers'!AY20</f>
        <v>0</v>
      </c>
      <c r="AZ88" s="11">
        <f>'DV STOP cijfers'!AZ20</f>
        <v>0</v>
      </c>
      <c r="BA88" s="11">
        <f>'DV STOP cijfers'!BA20</f>
        <v>0</v>
      </c>
      <c r="BB88" s="294">
        <f>'DV STOP cijfers'!BB20</f>
        <v>0</v>
      </c>
      <c r="BC88" s="49">
        <f>'DV STOP cijfers'!BC20</f>
        <v>0</v>
      </c>
      <c r="BD88" s="15">
        <f>'DV STOP cijfers'!BD20</f>
        <v>0</v>
      </c>
      <c r="BE88" s="11">
        <f>'DV STOP cijfers'!BE20</f>
        <v>0</v>
      </c>
      <c r="BF88" s="11">
        <f>'DV STOP cijfers'!BF20</f>
        <v>0</v>
      </c>
      <c r="BG88" s="11">
        <f>'DV STOP cijfers'!BG20</f>
        <v>0</v>
      </c>
      <c r="BH88" s="11">
        <f>'DV STOP cijfers'!BH20</f>
        <v>0</v>
      </c>
      <c r="BI88" s="11">
        <f>'DV STOP cijfers'!BI20</f>
        <v>0</v>
      </c>
      <c r="BJ88" s="294">
        <f>'DV STOP cijfers'!BJ20</f>
        <v>0</v>
      </c>
      <c r="BK88" s="49">
        <f>'DV STOP cijfers'!BK20</f>
        <v>0</v>
      </c>
      <c r="BL88" s="15">
        <f>'DV STOP cijfers'!BL20</f>
        <v>0</v>
      </c>
      <c r="BM88" s="11">
        <f>'DV STOP cijfers'!BM20</f>
        <v>0</v>
      </c>
      <c r="BN88" s="294">
        <f>'DV STOP cijfers'!BN20</f>
        <v>0</v>
      </c>
      <c r="BO88" s="11">
        <f>'DV STOP cijfers'!BO20</f>
        <v>0</v>
      </c>
      <c r="BP88" s="294">
        <f>'DV STOP cijfers'!BP20</f>
        <v>0</v>
      </c>
      <c r="BQ88" s="49">
        <f>'DV STOP cijfers'!BQ20</f>
        <v>0</v>
      </c>
      <c r="BR88" s="15">
        <f>'DV STOP cijfers'!BR20</f>
        <v>0</v>
      </c>
      <c r="BS88" s="11">
        <f>'DV STOP cijfers'!BS20</f>
        <v>0</v>
      </c>
      <c r="BT88" s="11">
        <f>'DV STOP cijfers'!BT20</f>
        <v>0</v>
      </c>
      <c r="BU88" s="11">
        <f>'DV STOP cijfers'!BU20</f>
        <v>0</v>
      </c>
      <c r="BV88" s="11">
        <f>'DV STOP cijfers'!BV20</f>
        <v>0</v>
      </c>
      <c r="BW88" s="294">
        <f>'DV STOP cijfers'!BW20</f>
        <v>0</v>
      </c>
      <c r="BX88" s="49">
        <f>'DV STOP cijfers'!BX20</f>
        <v>0</v>
      </c>
      <c r="BY88" s="49">
        <f>'DV STOP cijfers'!BY20</f>
        <v>290</v>
      </c>
      <c r="BZ88" s="11">
        <f>'DV STOP cijfers'!BZ20</f>
        <v>0</v>
      </c>
      <c r="CA88" s="11">
        <f>'DV STOP cijfers'!CA20</f>
        <v>0</v>
      </c>
      <c r="CB88" s="11">
        <f>'DV STOP cijfers'!CB20</f>
        <v>0</v>
      </c>
      <c r="CC88" s="11">
        <f>'DV STOP cijfers'!CC20</f>
        <v>0</v>
      </c>
      <c r="CD88" s="11">
        <f>'DV STOP cijfers'!CD20</f>
        <v>0</v>
      </c>
      <c r="CE88" s="11">
        <f>'DV STOP cijfers'!CE20</f>
        <v>0</v>
      </c>
      <c r="CF88" s="11">
        <f>'DV STOP cijfers'!CF20</f>
        <v>0</v>
      </c>
      <c r="CG88" s="11">
        <f>'DV STOP cijfers'!CG20</f>
        <v>0</v>
      </c>
      <c r="CH88" s="11">
        <f>'DV STOP cijfers'!CH20</f>
        <v>0</v>
      </c>
      <c r="CI88" s="11">
        <f>'DV STOP cijfers'!CI20</f>
        <v>0</v>
      </c>
      <c r="CJ88" s="11">
        <f>'DV STOP cijfers'!CJ20</f>
        <v>0</v>
      </c>
      <c r="CK88" s="11">
        <f>'DV STOP cijfers'!CK20</f>
        <v>0</v>
      </c>
      <c r="CL88" s="49">
        <f>'DV STOP cijfers'!CL20</f>
        <v>0</v>
      </c>
      <c r="CM88" s="11">
        <f>'DV STOP cijfers'!CM20</f>
        <v>0</v>
      </c>
      <c r="CN88" s="11">
        <f>'DV STOP cijfers'!CN20</f>
        <v>0</v>
      </c>
      <c r="CO88" s="11">
        <f>'DV STOP cijfers'!CO20</f>
        <v>0</v>
      </c>
      <c r="CP88" s="11">
        <f>'DV STOP cijfers'!CP20</f>
        <v>0</v>
      </c>
      <c r="CQ88" s="11">
        <f>'DV STOP cijfers'!CQ20</f>
        <v>0</v>
      </c>
      <c r="CR88" s="11">
        <f>'DV STOP cijfers'!CR20</f>
        <v>0</v>
      </c>
      <c r="CS88" s="11">
        <f>'DV STOP cijfers'!CS20</f>
        <v>0</v>
      </c>
      <c r="CT88" s="11">
        <f>'DV STOP cijfers'!CT20</f>
        <v>0</v>
      </c>
      <c r="CU88" s="11">
        <f>'DV STOP cijfers'!CU20</f>
        <v>0</v>
      </c>
      <c r="CV88" s="11">
        <f>'DV STOP cijfers'!CV20</f>
        <v>0</v>
      </c>
      <c r="CW88" s="11">
        <f>'DV STOP cijfers'!CW20</f>
        <v>0</v>
      </c>
      <c r="CX88" s="11">
        <f>'DV STOP cijfers'!CX20</f>
        <v>0</v>
      </c>
      <c r="CY88" s="26">
        <f>'DV STOP cijfers'!CY20</f>
        <v>0</v>
      </c>
      <c r="CZ88" s="15">
        <f>'DV STOP cijfers'!CZ20</f>
        <v>0</v>
      </c>
      <c r="DA88" s="11">
        <f>'DV STOP cijfers'!DA20</f>
        <v>0</v>
      </c>
      <c r="DB88" s="11">
        <f>'DV STOP cijfers'!DB20</f>
        <v>0</v>
      </c>
      <c r="DC88" s="11">
        <f>'DV STOP cijfers'!DC20</f>
        <v>0</v>
      </c>
      <c r="DD88" s="11">
        <f>'DV STOP cijfers'!DD20</f>
        <v>0</v>
      </c>
      <c r="DE88" s="11">
        <f>'DV STOP cijfers'!DE20</f>
        <v>0</v>
      </c>
      <c r="DF88" s="11">
        <f>'DV STOP cijfers'!DF20</f>
        <v>0</v>
      </c>
      <c r="DG88" s="11">
        <f>'DV STOP cijfers'!DG20</f>
        <v>0</v>
      </c>
      <c r="DH88" s="11">
        <f>'DV STOP cijfers'!DH20</f>
        <v>0</v>
      </c>
      <c r="DI88" s="11">
        <f>'DV STOP cijfers'!DI20</f>
        <v>0</v>
      </c>
      <c r="DJ88" s="11">
        <f>'DV STOP cijfers'!DJ20</f>
        <v>0</v>
      </c>
      <c r="DK88" s="11">
        <f>'DV STOP cijfers'!DK20</f>
        <v>0</v>
      </c>
      <c r="DL88" s="26">
        <f>'DV STOP cijfers'!DL20</f>
        <v>0</v>
      </c>
    </row>
    <row r="89" spans="1:116" s="4" customFormat="1" ht="15" hidden="1" customHeight="1">
      <c r="A89" s="49">
        <f>'DV STOP cijfers'!A21</f>
        <v>0</v>
      </c>
      <c r="B89" s="49" t="str">
        <f>'DV STOP cijfers'!B21</f>
        <v>FANT</v>
      </c>
      <c r="C89" s="4" t="str">
        <f>'DV STOP cijfers'!C21</f>
        <v>Diervoeder</v>
      </c>
      <c r="D89" s="4" t="str">
        <f>'DV STOP cijfers'!D21</f>
        <v>DV Geregistreerde bedrijven DG AGRO</v>
      </c>
      <c r="E89" s="274" t="str">
        <f>'DV STOP cijfers'!E21</f>
        <v>Administratieve ondersteuning TO</v>
      </c>
      <c r="F89" s="274" t="str">
        <f>'DV STOP cijfers'!F21</f>
        <v>EL&amp;I AGRO</v>
      </c>
      <c r="G89" s="537">
        <f>'DV STOP cijfers'!G21</f>
        <v>0</v>
      </c>
      <c r="H89" s="308">
        <f>'DV STOP cijfers'!H21</f>
        <v>600</v>
      </c>
      <c r="I89" s="11">
        <f>'DV STOP cijfers'!I21</f>
        <v>0</v>
      </c>
      <c r="J89" s="11">
        <f>'DV STOP cijfers'!J21</f>
        <v>0</v>
      </c>
      <c r="K89" s="11">
        <f>'DV STOP cijfers'!K21</f>
        <v>0</v>
      </c>
      <c r="L89" s="11">
        <f>'DV STOP cijfers'!L21</f>
        <v>0</v>
      </c>
      <c r="M89" s="11">
        <f>'DV STOP cijfers'!M21</f>
        <v>0</v>
      </c>
      <c r="N89" s="11">
        <f>'DV STOP cijfers'!N21</f>
        <v>0</v>
      </c>
      <c r="O89" s="11">
        <f>'DV STOP cijfers'!O21</f>
        <v>0</v>
      </c>
      <c r="P89" s="11">
        <f>'DV STOP cijfers'!P21</f>
        <v>0</v>
      </c>
      <c r="Q89" s="26">
        <f>'DV STOP cijfers'!Q21</f>
        <v>600</v>
      </c>
      <c r="R89" s="15">
        <f>'DV STOP cijfers'!R21</f>
        <v>0</v>
      </c>
      <c r="S89" s="11">
        <f>'DV STOP cijfers'!S21</f>
        <v>0</v>
      </c>
      <c r="T89" s="11">
        <f>'DV STOP cijfers'!T21</f>
        <v>600</v>
      </c>
      <c r="U89" s="11">
        <f>'DV STOP cijfers'!U21</f>
        <v>0</v>
      </c>
      <c r="V89" s="11">
        <f>'DV STOP cijfers'!V21</f>
        <v>0</v>
      </c>
      <c r="W89" s="11">
        <f>'DV STOP cijfers'!W21</f>
        <v>0</v>
      </c>
      <c r="X89" s="11">
        <f>'DV STOP cijfers'!X21</f>
        <v>0</v>
      </c>
      <c r="Y89" s="11">
        <f>'DV STOP cijfers'!Y21</f>
        <v>0</v>
      </c>
      <c r="Z89" s="49">
        <f>'DV STOP cijfers'!Z21</f>
        <v>600</v>
      </c>
      <c r="AA89" s="11">
        <f>'DV STOP cijfers'!AA21</f>
        <v>600</v>
      </c>
      <c r="AB89" s="11">
        <f>'DV STOP cijfers'!AB21</f>
        <v>0</v>
      </c>
      <c r="AC89" s="11">
        <f>'DV STOP cijfers'!AC21</f>
        <v>0</v>
      </c>
      <c r="AD89" s="11">
        <f>'DV STOP cijfers'!AD21</f>
        <v>0</v>
      </c>
      <c r="AE89" s="11">
        <f>'DV STOP cijfers'!AE21</f>
        <v>0</v>
      </c>
      <c r="AF89" s="294">
        <f>'DV STOP cijfers'!AF21</f>
        <v>0</v>
      </c>
      <c r="AG89" s="49">
        <f>'DV STOP cijfers'!AG21</f>
        <v>0</v>
      </c>
      <c r="AH89" s="15">
        <f>'DV STOP cijfers'!AH21</f>
        <v>0</v>
      </c>
      <c r="AI89" s="11">
        <f>'DV STOP cijfers'!AI21</f>
        <v>0</v>
      </c>
      <c r="AJ89" s="11">
        <f>'DV STOP cijfers'!AJ21</f>
        <v>600</v>
      </c>
      <c r="AK89" s="11">
        <f>'DV STOP cijfers'!AK21</f>
        <v>0</v>
      </c>
      <c r="AL89" s="49">
        <f>'DV STOP cijfers'!AL21</f>
        <v>0</v>
      </c>
      <c r="AM89" s="15">
        <f>'DV STOP cijfers'!AM21</f>
        <v>0</v>
      </c>
      <c r="AN89" s="11">
        <f>'DV STOP cijfers'!AN21</f>
        <v>0</v>
      </c>
      <c r="AO89" s="11">
        <f>'DV STOP cijfers'!AO21</f>
        <v>0</v>
      </c>
      <c r="AP89" s="11">
        <f>'DV STOP cijfers'!AP21</f>
        <v>0</v>
      </c>
      <c r="AQ89" s="294">
        <f>'DV STOP cijfers'!AQ21</f>
        <v>0</v>
      </c>
      <c r="AR89" s="49">
        <f>'DV STOP cijfers'!AR21</f>
        <v>0</v>
      </c>
      <c r="AS89" s="15">
        <f>'DV STOP cijfers'!AS21</f>
        <v>0</v>
      </c>
      <c r="AT89" s="11">
        <f>'DV STOP cijfers'!AT21</f>
        <v>0</v>
      </c>
      <c r="AU89" s="11">
        <f>'DV STOP cijfers'!AU21</f>
        <v>0</v>
      </c>
      <c r="AV89" s="11">
        <f>'DV STOP cijfers'!AV21</f>
        <v>0</v>
      </c>
      <c r="AW89" s="11">
        <f>'DV STOP cijfers'!AW21</f>
        <v>0</v>
      </c>
      <c r="AX89" s="11">
        <f>'DV STOP cijfers'!AX21</f>
        <v>0</v>
      </c>
      <c r="AY89" s="11">
        <f>'DV STOP cijfers'!AY21</f>
        <v>0</v>
      </c>
      <c r="AZ89" s="11">
        <f>'DV STOP cijfers'!AZ21</f>
        <v>0</v>
      </c>
      <c r="BA89" s="11">
        <f>'DV STOP cijfers'!BA21</f>
        <v>0</v>
      </c>
      <c r="BB89" s="294">
        <f>'DV STOP cijfers'!BB21</f>
        <v>0</v>
      </c>
      <c r="BC89" s="49">
        <f>'DV STOP cijfers'!BC21</f>
        <v>0</v>
      </c>
      <c r="BD89" s="15">
        <f>'DV STOP cijfers'!BD21</f>
        <v>0</v>
      </c>
      <c r="BE89" s="11">
        <f>'DV STOP cijfers'!BE21</f>
        <v>0</v>
      </c>
      <c r="BF89" s="11">
        <f>'DV STOP cijfers'!BF21</f>
        <v>0</v>
      </c>
      <c r="BG89" s="11">
        <f>'DV STOP cijfers'!BG21</f>
        <v>0</v>
      </c>
      <c r="BH89" s="11">
        <f>'DV STOP cijfers'!BH21</f>
        <v>0</v>
      </c>
      <c r="BI89" s="11">
        <f>'DV STOP cijfers'!BI21</f>
        <v>0</v>
      </c>
      <c r="BJ89" s="294">
        <f>'DV STOP cijfers'!BJ21</f>
        <v>0</v>
      </c>
      <c r="BK89" s="49">
        <f>'DV STOP cijfers'!BK21</f>
        <v>0</v>
      </c>
      <c r="BL89" s="15">
        <f>'DV STOP cijfers'!BL21</f>
        <v>0</v>
      </c>
      <c r="BM89" s="11">
        <f>'DV STOP cijfers'!BM21</f>
        <v>0</v>
      </c>
      <c r="BN89" s="294">
        <f>'DV STOP cijfers'!BN21</f>
        <v>0</v>
      </c>
      <c r="BO89" s="11">
        <f>'DV STOP cijfers'!BO21</f>
        <v>0</v>
      </c>
      <c r="BP89" s="294">
        <f>'DV STOP cijfers'!BP21</f>
        <v>0</v>
      </c>
      <c r="BQ89" s="49">
        <f>'DV STOP cijfers'!BQ21</f>
        <v>0</v>
      </c>
      <c r="BR89" s="15">
        <f>'DV STOP cijfers'!BR21</f>
        <v>0</v>
      </c>
      <c r="BS89" s="11">
        <f>'DV STOP cijfers'!BS21</f>
        <v>0</v>
      </c>
      <c r="BT89" s="11">
        <f>'DV STOP cijfers'!BT21</f>
        <v>0</v>
      </c>
      <c r="BU89" s="11">
        <f>'DV STOP cijfers'!BU21</f>
        <v>0</v>
      </c>
      <c r="BV89" s="11">
        <f>'DV STOP cijfers'!BV21</f>
        <v>0</v>
      </c>
      <c r="BW89" s="294">
        <f>'DV STOP cijfers'!BW21</f>
        <v>0</v>
      </c>
      <c r="BX89" s="49">
        <f>'DV STOP cijfers'!BX21</f>
        <v>0</v>
      </c>
      <c r="BY89" s="49">
        <f>'DV STOP cijfers'!BY21</f>
        <v>600</v>
      </c>
      <c r="BZ89" s="11">
        <f>'DV STOP cijfers'!BZ21</f>
        <v>0</v>
      </c>
      <c r="CA89" s="11">
        <f>'DV STOP cijfers'!CA21</f>
        <v>0</v>
      </c>
      <c r="CB89" s="11">
        <f>'DV STOP cijfers'!CB21</f>
        <v>0</v>
      </c>
      <c r="CC89" s="11">
        <f>'DV STOP cijfers'!CC21</f>
        <v>0</v>
      </c>
      <c r="CD89" s="11">
        <f>'DV STOP cijfers'!CD21</f>
        <v>0</v>
      </c>
      <c r="CE89" s="11">
        <f>'DV STOP cijfers'!CE21</f>
        <v>0</v>
      </c>
      <c r="CF89" s="11">
        <f>'DV STOP cijfers'!CF21</f>
        <v>0</v>
      </c>
      <c r="CG89" s="11">
        <f>'DV STOP cijfers'!CG21</f>
        <v>0</v>
      </c>
      <c r="CH89" s="11">
        <f>'DV STOP cijfers'!CH21</f>
        <v>0</v>
      </c>
      <c r="CI89" s="11">
        <f>'DV STOP cijfers'!CI21</f>
        <v>0</v>
      </c>
      <c r="CJ89" s="11">
        <f>'DV STOP cijfers'!CJ21</f>
        <v>0</v>
      </c>
      <c r="CK89" s="11">
        <f>'DV STOP cijfers'!CK21</f>
        <v>0</v>
      </c>
      <c r="CL89" s="49">
        <f>'DV STOP cijfers'!CL21</f>
        <v>0</v>
      </c>
      <c r="CM89" s="11">
        <f>'DV STOP cijfers'!CM21</f>
        <v>0</v>
      </c>
      <c r="CN89" s="11">
        <f>'DV STOP cijfers'!CN21</f>
        <v>0</v>
      </c>
      <c r="CO89" s="11">
        <f>'DV STOP cijfers'!CO21</f>
        <v>0</v>
      </c>
      <c r="CP89" s="11">
        <f>'DV STOP cijfers'!CP21</f>
        <v>0</v>
      </c>
      <c r="CQ89" s="11">
        <f>'DV STOP cijfers'!CQ21</f>
        <v>0</v>
      </c>
      <c r="CR89" s="11">
        <f>'DV STOP cijfers'!CR21</f>
        <v>0</v>
      </c>
      <c r="CS89" s="11">
        <f>'DV STOP cijfers'!CS21</f>
        <v>0</v>
      </c>
      <c r="CT89" s="11">
        <f>'DV STOP cijfers'!CT21</f>
        <v>0</v>
      </c>
      <c r="CU89" s="11">
        <f>'DV STOP cijfers'!CU21</f>
        <v>0</v>
      </c>
      <c r="CV89" s="11">
        <f>'DV STOP cijfers'!CV21</f>
        <v>0</v>
      </c>
      <c r="CW89" s="11">
        <f>'DV STOP cijfers'!CW21</f>
        <v>0</v>
      </c>
      <c r="CX89" s="11">
        <f>'DV STOP cijfers'!CX21</f>
        <v>0</v>
      </c>
      <c r="CY89" s="26">
        <f>'DV STOP cijfers'!CY21</f>
        <v>0</v>
      </c>
      <c r="CZ89" s="15">
        <f>'DV STOP cijfers'!CZ21</f>
        <v>0</v>
      </c>
      <c r="DA89" s="11">
        <f>'DV STOP cijfers'!DA21</f>
        <v>0</v>
      </c>
      <c r="DB89" s="11">
        <f>'DV STOP cijfers'!DB21</f>
        <v>0</v>
      </c>
      <c r="DC89" s="11">
        <f>'DV STOP cijfers'!DC21</f>
        <v>0</v>
      </c>
      <c r="DD89" s="11">
        <f>'DV STOP cijfers'!DD21</f>
        <v>0</v>
      </c>
      <c r="DE89" s="11">
        <f>'DV STOP cijfers'!DE21</f>
        <v>0</v>
      </c>
      <c r="DF89" s="11">
        <f>'DV STOP cijfers'!DF21</f>
        <v>0</v>
      </c>
      <c r="DG89" s="11">
        <f>'DV STOP cijfers'!DG21</f>
        <v>0</v>
      </c>
      <c r="DH89" s="11">
        <f>'DV STOP cijfers'!DH21</f>
        <v>0</v>
      </c>
      <c r="DI89" s="11">
        <f>'DV STOP cijfers'!DI21</f>
        <v>0</v>
      </c>
      <c r="DJ89" s="11">
        <f>'DV STOP cijfers'!DJ21</f>
        <v>0</v>
      </c>
      <c r="DK89" s="11">
        <f>'DV STOP cijfers'!DK21</f>
        <v>0</v>
      </c>
      <c r="DL89" s="26">
        <f>'DV STOP cijfers'!DL21</f>
        <v>0</v>
      </c>
    </row>
    <row r="90" spans="1:116" s="4" customFormat="1" ht="15" hidden="1" customHeight="1">
      <c r="A90" s="49">
        <f>'DV STOP cijfers'!A22</f>
        <v>0</v>
      </c>
      <c r="B90" s="49" t="str">
        <f>'DV STOP cijfers'!B22</f>
        <v>FANT</v>
      </c>
      <c r="C90" s="13" t="str">
        <f>'DV STOP cijfers'!C22</f>
        <v>Diervoeder</v>
      </c>
      <c r="D90" s="13" t="str">
        <f>'DV STOP cijfers'!D22</f>
        <v>DV Geregistreerde bedrijven DG AGRO</v>
      </c>
      <c r="E90" s="819" t="str">
        <f>'DV STOP cijfers'!E22</f>
        <v>PBO taken salmonella</v>
      </c>
      <c r="F90" s="820" t="str">
        <f>'DV STOP cijfers'!F22</f>
        <v>EL&amp;I AGRO</v>
      </c>
      <c r="G90" s="5">
        <f>'DV STOP cijfers'!G22</f>
        <v>0</v>
      </c>
      <c r="H90" s="15">
        <f>'DV STOP cijfers'!H22</f>
        <v>1080</v>
      </c>
      <c r="I90" s="11">
        <f>'DV STOP cijfers'!I22</f>
        <v>0</v>
      </c>
      <c r="J90" s="11">
        <f>'DV STOP cijfers'!J22</f>
        <v>0</v>
      </c>
      <c r="K90" s="11">
        <f>'DV STOP cijfers'!K22</f>
        <v>0</v>
      </c>
      <c r="L90" s="11">
        <f>'DV STOP cijfers'!L22</f>
        <v>0</v>
      </c>
      <c r="M90" s="11">
        <f>'DV STOP cijfers'!M22</f>
        <v>0</v>
      </c>
      <c r="N90" s="11">
        <f>'DV STOP cijfers'!N22</f>
        <v>0</v>
      </c>
      <c r="O90" s="11">
        <f>'DV STOP cijfers'!O22</f>
        <v>0</v>
      </c>
      <c r="P90" s="11">
        <f>'DV STOP cijfers'!P22</f>
        <v>0</v>
      </c>
      <c r="Q90" s="26">
        <f>'DV STOP cijfers'!Q22</f>
        <v>1080</v>
      </c>
      <c r="R90" s="15">
        <f>'DV STOP cijfers'!R22</f>
        <v>0</v>
      </c>
      <c r="S90" s="11">
        <f>'DV STOP cijfers'!S22</f>
        <v>0</v>
      </c>
      <c r="T90" s="11">
        <f>'DV STOP cijfers'!T22</f>
        <v>1080</v>
      </c>
      <c r="U90" s="11">
        <f>'DV STOP cijfers'!U22</f>
        <v>0</v>
      </c>
      <c r="V90" s="11">
        <f>'DV STOP cijfers'!V22</f>
        <v>0</v>
      </c>
      <c r="W90" s="11">
        <f>'DV STOP cijfers'!W22</f>
        <v>0</v>
      </c>
      <c r="X90" s="11">
        <f>'DV STOP cijfers'!X22</f>
        <v>0</v>
      </c>
      <c r="Y90" s="11">
        <f>'DV STOP cijfers'!Y22</f>
        <v>0</v>
      </c>
      <c r="Z90" s="49">
        <f>'DV STOP cijfers'!Z22</f>
        <v>1080</v>
      </c>
      <c r="AA90" s="11">
        <f>'DV STOP cijfers'!AA22</f>
        <v>1080</v>
      </c>
      <c r="AB90" s="11">
        <f>'DV STOP cijfers'!AB22</f>
        <v>0</v>
      </c>
      <c r="AC90" s="11">
        <f>'DV STOP cijfers'!AC22</f>
        <v>0</v>
      </c>
      <c r="AD90" s="11">
        <f>'DV STOP cijfers'!AD22</f>
        <v>0</v>
      </c>
      <c r="AE90" s="11">
        <f>'DV STOP cijfers'!AE22</f>
        <v>0</v>
      </c>
      <c r="AF90" s="294">
        <f>'DV STOP cijfers'!AF22</f>
        <v>0</v>
      </c>
      <c r="AG90" s="49">
        <f>'DV STOP cijfers'!AG22</f>
        <v>0</v>
      </c>
      <c r="AH90" s="15">
        <f>'DV STOP cijfers'!AH22</f>
        <v>0</v>
      </c>
      <c r="AI90" s="11">
        <f>'DV STOP cijfers'!AI22</f>
        <v>0</v>
      </c>
      <c r="AJ90" s="11">
        <f>'DV STOP cijfers'!AJ22</f>
        <v>1080</v>
      </c>
      <c r="AK90" s="11">
        <f>'DV STOP cijfers'!AK22</f>
        <v>0</v>
      </c>
      <c r="AL90" s="49">
        <f>'DV STOP cijfers'!AL22</f>
        <v>0</v>
      </c>
      <c r="AM90" s="15">
        <f>'DV STOP cijfers'!AM22</f>
        <v>0</v>
      </c>
      <c r="AN90" s="11">
        <f>'DV STOP cijfers'!AN22</f>
        <v>0</v>
      </c>
      <c r="AO90" s="11">
        <f>'DV STOP cijfers'!AO22</f>
        <v>0</v>
      </c>
      <c r="AP90" s="11">
        <f>'DV STOP cijfers'!AP22</f>
        <v>0</v>
      </c>
      <c r="AQ90" s="294">
        <f>'DV STOP cijfers'!AQ22</f>
        <v>0</v>
      </c>
      <c r="AR90" s="49">
        <f>'DV STOP cijfers'!AR22</f>
        <v>0</v>
      </c>
      <c r="AS90" s="15">
        <f>'DV STOP cijfers'!AS22</f>
        <v>0</v>
      </c>
      <c r="AT90" s="11">
        <f>'DV STOP cijfers'!AT22</f>
        <v>0</v>
      </c>
      <c r="AU90" s="11">
        <f>'DV STOP cijfers'!AU22</f>
        <v>0</v>
      </c>
      <c r="AV90" s="11">
        <f>'DV STOP cijfers'!AV22</f>
        <v>0</v>
      </c>
      <c r="AW90" s="11">
        <f>'DV STOP cijfers'!AW22</f>
        <v>0</v>
      </c>
      <c r="AX90" s="11">
        <f>'DV STOP cijfers'!AX22</f>
        <v>0</v>
      </c>
      <c r="AY90" s="11">
        <f>'DV STOP cijfers'!AY22</f>
        <v>0</v>
      </c>
      <c r="AZ90" s="11">
        <f>'DV STOP cijfers'!AZ22</f>
        <v>0</v>
      </c>
      <c r="BA90" s="11">
        <f>'DV STOP cijfers'!BA22</f>
        <v>0</v>
      </c>
      <c r="BB90" s="294">
        <f>'DV STOP cijfers'!BB22</f>
        <v>0</v>
      </c>
      <c r="BC90" s="49">
        <f>'DV STOP cijfers'!BC22</f>
        <v>0</v>
      </c>
      <c r="BD90" s="15">
        <f>'DV STOP cijfers'!BD22</f>
        <v>0</v>
      </c>
      <c r="BE90" s="11">
        <f>'DV STOP cijfers'!BE22</f>
        <v>0</v>
      </c>
      <c r="BF90" s="11">
        <f>'DV STOP cijfers'!BF22</f>
        <v>0</v>
      </c>
      <c r="BG90" s="11">
        <f>'DV STOP cijfers'!BG22</f>
        <v>0</v>
      </c>
      <c r="BH90" s="11">
        <f>'DV STOP cijfers'!BH22</f>
        <v>0</v>
      </c>
      <c r="BI90" s="11">
        <f>'DV STOP cijfers'!BI22</f>
        <v>0</v>
      </c>
      <c r="BJ90" s="294">
        <f>'DV STOP cijfers'!BJ22</f>
        <v>0</v>
      </c>
      <c r="BK90" s="49">
        <f>'DV STOP cijfers'!BK22</f>
        <v>0</v>
      </c>
      <c r="BL90" s="15">
        <f>'DV STOP cijfers'!BL22</f>
        <v>0</v>
      </c>
      <c r="BM90" s="11">
        <f>'DV STOP cijfers'!BM22</f>
        <v>0</v>
      </c>
      <c r="BN90" s="294">
        <f>'DV STOP cijfers'!BN22</f>
        <v>0</v>
      </c>
      <c r="BO90" s="11">
        <f>'DV STOP cijfers'!BO22</f>
        <v>0</v>
      </c>
      <c r="BP90" s="294">
        <f>'DV STOP cijfers'!BP22</f>
        <v>0</v>
      </c>
      <c r="BQ90" s="49">
        <f>'DV STOP cijfers'!BQ22</f>
        <v>0</v>
      </c>
      <c r="BR90" s="15">
        <f>'DV STOP cijfers'!BR22</f>
        <v>0</v>
      </c>
      <c r="BS90" s="11">
        <f>'DV STOP cijfers'!BS22</f>
        <v>0</v>
      </c>
      <c r="BT90" s="11">
        <f>'DV STOP cijfers'!BT22</f>
        <v>0</v>
      </c>
      <c r="BU90" s="11">
        <f>'DV STOP cijfers'!BU22</f>
        <v>0</v>
      </c>
      <c r="BV90" s="11">
        <f>'DV STOP cijfers'!BV22</f>
        <v>0</v>
      </c>
      <c r="BW90" s="294">
        <f>'DV STOP cijfers'!BW22</f>
        <v>0</v>
      </c>
      <c r="BX90" s="49">
        <f>'DV STOP cijfers'!BX22</f>
        <v>0</v>
      </c>
      <c r="BY90" s="49">
        <f>'DV STOP cijfers'!BY22</f>
        <v>0</v>
      </c>
      <c r="BZ90" s="11">
        <f>'DV STOP cijfers'!BZ22</f>
        <v>0</v>
      </c>
      <c r="CA90" s="11">
        <f>'DV STOP cijfers'!CA22</f>
        <v>0</v>
      </c>
      <c r="CB90" s="11">
        <f>'DV STOP cijfers'!CB22</f>
        <v>0</v>
      </c>
      <c r="CC90" s="11">
        <f>'DV STOP cijfers'!CC22</f>
        <v>0</v>
      </c>
      <c r="CD90" s="11">
        <f>'DV STOP cijfers'!CD22</f>
        <v>0</v>
      </c>
      <c r="CE90" s="11">
        <f>'DV STOP cijfers'!CE22</f>
        <v>0</v>
      </c>
      <c r="CF90" s="11">
        <f>'DV STOP cijfers'!CF22</f>
        <v>0</v>
      </c>
      <c r="CG90" s="11">
        <f>'DV STOP cijfers'!CG22</f>
        <v>0</v>
      </c>
      <c r="CH90" s="11">
        <f>'DV STOP cijfers'!CH22</f>
        <v>0</v>
      </c>
      <c r="CI90" s="11">
        <f>'DV STOP cijfers'!CI22</f>
        <v>0</v>
      </c>
      <c r="CJ90" s="11">
        <f>'DV STOP cijfers'!CJ22</f>
        <v>0</v>
      </c>
      <c r="CK90" s="11">
        <f>'DV STOP cijfers'!CK22</f>
        <v>0</v>
      </c>
      <c r="CL90" s="49">
        <f>'DV STOP cijfers'!CL22</f>
        <v>0</v>
      </c>
      <c r="CM90" s="11">
        <f>'DV STOP cijfers'!CM22</f>
        <v>0</v>
      </c>
      <c r="CN90" s="11">
        <f>'DV STOP cijfers'!CN22</f>
        <v>0</v>
      </c>
      <c r="CO90" s="11">
        <f>'DV STOP cijfers'!CO22</f>
        <v>0</v>
      </c>
      <c r="CP90" s="11">
        <f>'DV STOP cijfers'!CP22</f>
        <v>0</v>
      </c>
      <c r="CQ90" s="11">
        <f>'DV STOP cijfers'!CQ22</f>
        <v>0</v>
      </c>
      <c r="CR90" s="11">
        <f>'DV STOP cijfers'!CR22</f>
        <v>0</v>
      </c>
      <c r="CS90" s="11">
        <f>'DV STOP cijfers'!CS22</f>
        <v>0</v>
      </c>
      <c r="CT90" s="11">
        <f>'DV STOP cijfers'!CT22</f>
        <v>0</v>
      </c>
      <c r="CU90" s="11">
        <f>'DV STOP cijfers'!CU22</f>
        <v>0</v>
      </c>
      <c r="CV90" s="11">
        <f>'DV STOP cijfers'!CV22</f>
        <v>0</v>
      </c>
      <c r="CW90" s="11">
        <f>'DV STOP cijfers'!CW22</f>
        <v>0</v>
      </c>
      <c r="CX90" s="11">
        <f>'DV STOP cijfers'!CX22</f>
        <v>0</v>
      </c>
      <c r="CY90" s="26">
        <f>'DV STOP cijfers'!CY22</f>
        <v>0</v>
      </c>
      <c r="CZ90" s="15">
        <f>'DV STOP cijfers'!CZ22</f>
        <v>0</v>
      </c>
      <c r="DA90" s="11">
        <f>'DV STOP cijfers'!DA22</f>
        <v>0</v>
      </c>
      <c r="DB90" s="11">
        <f>'DV STOP cijfers'!DB22</f>
        <v>0</v>
      </c>
      <c r="DC90" s="11">
        <f>'DV STOP cijfers'!DC22</f>
        <v>0</v>
      </c>
      <c r="DD90" s="11">
        <f>'DV STOP cijfers'!DD22</f>
        <v>0</v>
      </c>
      <c r="DE90" s="11">
        <f>'DV STOP cijfers'!DE22</f>
        <v>0</v>
      </c>
      <c r="DF90" s="11">
        <f>'DV STOP cijfers'!DF22</f>
        <v>0</v>
      </c>
      <c r="DG90" s="11">
        <f>'DV STOP cijfers'!DG22</f>
        <v>0</v>
      </c>
      <c r="DH90" s="11">
        <f>'DV STOP cijfers'!DH22</f>
        <v>0</v>
      </c>
      <c r="DI90" s="11">
        <f>'DV STOP cijfers'!DI22</f>
        <v>0</v>
      </c>
      <c r="DJ90" s="11">
        <f>'DV STOP cijfers'!DJ22</f>
        <v>0</v>
      </c>
      <c r="DK90" s="11">
        <f>'DV STOP cijfers'!DK22</f>
        <v>0</v>
      </c>
      <c r="DL90" s="26">
        <f>'DV STOP cijfers'!DL22</f>
        <v>0</v>
      </c>
    </row>
    <row r="91" spans="1:116" s="4" customFormat="1" ht="15" hidden="1" customHeight="1">
      <c r="A91" s="49">
        <f>'DV STOP cijfers'!A23</f>
        <v>0</v>
      </c>
      <c r="B91" s="49" t="str">
        <f>'DV STOP cijfers'!B23</f>
        <v>FANT</v>
      </c>
      <c r="C91" s="13" t="str">
        <f>'DV STOP cijfers'!C23</f>
        <v>Diervoeder</v>
      </c>
      <c r="D91" s="13" t="str">
        <f>'DV STOP cijfers'!D23</f>
        <v>DV Geregistreerde bedrijven DG AGRO</v>
      </c>
      <c r="E91" s="819" t="str">
        <f>'DV STOP cijfers'!E23</f>
        <v>PBO taken registratie diervoederbedrijven</v>
      </c>
      <c r="F91" s="820" t="str">
        <f>'DV STOP cijfers'!F23</f>
        <v>EL&amp;I AGRO</v>
      </c>
      <c r="G91" s="5">
        <f>'DV STOP cijfers'!G23</f>
        <v>0</v>
      </c>
      <c r="H91" s="15">
        <f>'DV STOP cijfers'!H23</f>
        <v>2025</v>
      </c>
      <c r="I91" s="11">
        <f>'DV STOP cijfers'!I23</f>
        <v>0</v>
      </c>
      <c r="J91" s="11">
        <f>'DV STOP cijfers'!J23</f>
        <v>0</v>
      </c>
      <c r="K91" s="11">
        <f>'DV STOP cijfers'!K23</f>
        <v>0</v>
      </c>
      <c r="L91" s="11">
        <f>'DV STOP cijfers'!L23</f>
        <v>0</v>
      </c>
      <c r="M91" s="11">
        <f>'DV STOP cijfers'!M23</f>
        <v>0</v>
      </c>
      <c r="N91" s="11">
        <f>'DV STOP cijfers'!N23</f>
        <v>0</v>
      </c>
      <c r="O91" s="11">
        <f>'DV STOP cijfers'!O23</f>
        <v>0</v>
      </c>
      <c r="P91" s="11">
        <f>'DV STOP cijfers'!P23</f>
        <v>0</v>
      </c>
      <c r="Q91" s="26">
        <f>'DV STOP cijfers'!Q23</f>
        <v>2025</v>
      </c>
      <c r="R91" s="15">
        <f>'DV STOP cijfers'!R23</f>
        <v>0</v>
      </c>
      <c r="S91" s="11">
        <f>'DV STOP cijfers'!S23</f>
        <v>0</v>
      </c>
      <c r="T91" s="11">
        <f>'DV STOP cijfers'!T23</f>
        <v>2025</v>
      </c>
      <c r="U91" s="11">
        <f>'DV STOP cijfers'!U23</f>
        <v>0</v>
      </c>
      <c r="V91" s="11">
        <f>'DV STOP cijfers'!V23</f>
        <v>0</v>
      </c>
      <c r="W91" s="11">
        <f>'DV STOP cijfers'!W23</f>
        <v>0</v>
      </c>
      <c r="X91" s="11">
        <f>'DV STOP cijfers'!X23</f>
        <v>0</v>
      </c>
      <c r="Y91" s="11">
        <f>'DV STOP cijfers'!Y23</f>
        <v>0</v>
      </c>
      <c r="Z91" s="49">
        <f>'DV STOP cijfers'!Z23</f>
        <v>2025</v>
      </c>
      <c r="AA91" s="11">
        <f>'DV STOP cijfers'!AA23</f>
        <v>0</v>
      </c>
      <c r="AB91" s="11">
        <f>'DV STOP cijfers'!AB23</f>
        <v>0</v>
      </c>
      <c r="AC91" s="11">
        <f>'DV STOP cijfers'!AC23</f>
        <v>2025</v>
      </c>
      <c r="AD91" s="11">
        <f>'DV STOP cijfers'!AD23</f>
        <v>0</v>
      </c>
      <c r="AE91" s="11">
        <f>'DV STOP cijfers'!AE23</f>
        <v>0</v>
      </c>
      <c r="AF91" s="294">
        <f>'DV STOP cijfers'!AF23</f>
        <v>0</v>
      </c>
      <c r="AG91" s="49">
        <f>'DV STOP cijfers'!AG23</f>
        <v>0</v>
      </c>
      <c r="AH91" s="15">
        <f>'DV STOP cijfers'!AH23</f>
        <v>0</v>
      </c>
      <c r="AI91" s="11">
        <f>'DV STOP cijfers'!AI23</f>
        <v>0</v>
      </c>
      <c r="AJ91" s="11">
        <f>'DV STOP cijfers'!AJ23</f>
        <v>0</v>
      </c>
      <c r="AK91" s="11">
        <f>'DV STOP cijfers'!AK23</f>
        <v>0</v>
      </c>
      <c r="AL91" s="49">
        <f>'DV STOP cijfers'!AL23</f>
        <v>0</v>
      </c>
      <c r="AM91" s="15">
        <f>'DV STOP cijfers'!AM23</f>
        <v>0</v>
      </c>
      <c r="AN91" s="11">
        <f>'DV STOP cijfers'!AN23</f>
        <v>0</v>
      </c>
      <c r="AO91" s="11">
        <f>'DV STOP cijfers'!AO23</f>
        <v>0</v>
      </c>
      <c r="AP91" s="11">
        <f>'DV STOP cijfers'!AP23</f>
        <v>0</v>
      </c>
      <c r="AQ91" s="294">
        <f>'DV STOP cijfers'!AQ23</f>
        <v>0</v>
      </c>
      <c r="AR91" s="49">
        <f>'DV STOP cijfers'!AR23</f>
        <v>0</v>
      </c>
      <c r="AS91" s="15">
        <f>'DV STOP cijfers'!AS23</f>
        <v>0</v>
      </c>
      <c r="AT91" s="11">
        <f>'DV STOP cijfers'!AT23</f>
        <v>0</v>
      </c>
      <c r="AU91" s="11">
        <f>'DV STOP cijfers'!AU23</f>
        <v>0</v>
      </c>
      <c r="AV91" s="11">
        <f>'DV STOP cijfers'!AV23</f>
        <v>0</v>
      </c>
      <c r="AW91" s="11">
        <f>'DV STOP cijfers'!AW23</f>
        <v>0</v>
      </c>
      <c r="AX91" s="11">
        <f>'DV STOP cijfers'!AX23</f>
        <v>0</v>
      </c>
      <c r="AY91" s="11">
        <f>'DV STOP cijfers'!AY23</f>
        <v>0</v>
      </c>
      <c r="AZ91" s="11">
        <f>'DV STOP cijfers'!AZ23</f>
        <v>0</v>
      </c>
      <c r="BA91" s="11">
        <f>'DV STOP cijfers'!BA23</f>
        <v>0</v>
      </c>
      <c r="BB91" s="294">
        <f>'DV STOP cijfers'!BB23</f>
        <v>0</v>
      </c>
      <c r="BC91" s="49">
        <f>'DV STOP cijfers'!BC23</f>
        <v>0</v>
      </c>
      <c r="BD91" s="15">
        <f>'DV STOP cijfers'!BD23</f>
        <v>0</v>
      </c>
      <c r="BE91" s="11">
        <f>'DV STOP cijfers'!BE23</f>
        <v>0</v>
      </c>
      <c r="BF91" s="11">
        <f>'DV STOP cijfers'!BF23</f>
        <v>0</v>
      </c>
      <c r="BG91" s="11">
        <f>'DV STOP cijfers'!BG23</f>
        <v>0</v>
      </c>
      <c r="BH91" s="11">
        <f>'DV STOP cijfers'!BH23</f>
        <v>0</v>
      </c>
      <c r="BI91" s="11">
        <f>'DV STOP cijfers'!BI23</f>
        <v>0</v>
      </c>
      <c r="BJ91" s="294">
        <f>'DV STOP cijfers'!BJ23</f>
        <v>0</v>
      </c>
      <c r="BK91" s="49">
        <f>'DV STOP cijfers'!BK23</f>
        <v>0</v>
      </c>
      <c r="BL91" s="15">
        <f>'DV STOP cijfers'!BL23</f>
        <v>0</v>
      </c>
      <c r="BM91" s="11">
        <f>'DV STOP cijfers'!BM23</f>
        <v>0</v>
      </c>
      <c r="BN91" s="294">
        <f>'DV STOP cijfers'!BN23</f>
        <v>0</v>
      </c>
      <c r="BO91" s="11">
        <f>'DV STOP cijfers'!BO23</f>
        <v>0</v>
      </c>
      <c r="BP91" s="294">
        <f>'DV STOP cijfers'!BP23</f>
        <v>0</v>
      </c>
      <c r="BQ91" s="49">
        <f>'DV STOP cijfers'!BQ23</f>
        <v>0</v>
      </c>
      <c r="BR91" s="15">
        <f>'DV STOP cijfers'!BR23</f>
        <v>1012.5</v>
      </c>
      <c r="BS91" s="11">
        <f>'DV STOP cijfers'!BS23</f>
        <v>1012.5</v>
      </c>
      <c r="BT91" s="11">
        <f>'DV STOP cijfers'!BT23</f>
        <v>0</v>
      </c>
      <c r="BU91" s="11">
        <f>'DV STOP cijfers'!BU23</f>
        <v>0</v>
      </c>
      <c r="BV91" s="11">
        <f>'DV STOP cijfers'!BV23</f>
        <v>0</v>
      </c>
      <c r="BW91" s="294">
        <f>'DV STOP cijfers'!BW23</f>
        <v>0</v>
      </c>
      <c r="BX91" s="49">
        <f>'DV STOP cijfers'!BX23</f>
        <v>0</v>
      </c>
      <c r="BY91" s="49">
        <f>'DV STOP cijfers'!BY23</f>
        <v>0</v>
      </c>
      <c r="BZ91" s="11">
        <f>'DV STOP cijfers'!BZ23</f>
        <v>0</v>
      </c>
      <c r="CA91" s="11">
        <f>'DV STOP cijfers'!CA23</f>
        <v>0</v>
      </c>
      <c r="CB91" s="11">
        <f>'DV STOP cijfers'!CB23</f>
        <v>0</v>
      </c>
      <c r="CC91" s="11">
        <f>'DV STOP cijfers'!CC23</f>
        <v>0</v>
      </c>
      <c r="CD91" s="11">
        <f>'DV STOP cijfers'!CD23</f>
        <v>0</v>
      </c>
      <c r="CE91" s="11">
        <f>'DV STOP cijfers'!CE23</f>
        <v>0</v>
      </c>
      <c r="CF91" s="11">
        <f>'DV STOP cijfers'!CF23</f>
        <v>0</v>
      </c>
      <c r="CG91" s="11">
        <f>'DV STOP cijfers'!CG23</f>
        <v>0</v>
      </c>
      <c r="CH91" s="11">
        <f>'DV STOP cijfers'!CH23</f>
        <v>0</v>
      </c>
      <c r="CI91" s="11">
        <f>'DV STOP cijfers'!CI23</f>
        <v>0</v>
      </c>
      <c r="CJ91" s="11">
        <f>'DV STOP cijfers'!CJ23</f>
        <v>0</v>
      </c>
      <c r="CK91" s="11">
        <f>'DV STOP cijfers'!CK23</f>
        <v>0</v>
      </c>
      <c r="CL91" s="49">
        <f>'DV STOP cijfers'!CL23</f>
        <v>0</v>
      </c>
      <c r="CM91" s="11">
        <f>'DV STOP cijfers'!CM23</f>
        <v>0</v>
      </c>
      <c r="CN91" s="11">
        <f>'DV STOP cijfers'!CN23</f>
        <v>0</v>
      </c>
      <c r="CO91" s="11">
        <f>'DV STOP cijfers'!CO23</f>
        <v>0</v>
      </c>
      <c r="CP91" s="11">
        <f>'DV STOP cijfers'!CP23</f>
        <v>0</v>
      </c>
      <c r="CQ91" s="11">
        <f>'DV STOP cijfers'!CQ23</f>
        <v>0</v>
      </c>
      <c r="CR91" s="11">
        <f>'DV STOP cijfers'!CR23</f>
        <v>0</v>
      </c>
      <c r="CS91" s="11">
        <f>'DV STOP cijfers'!CS23</f>
        <v>0</v>
      </c>
      <c r="CT91" s="11">
        <f>'DV STOP cijfers'!CT23</f>
        <v>0</v>
      </c>
      <c r="CU91" s="11">
        <f>'DV STOP cijfers'!CU23</f>
        <v>0</v>
      </c>
      <c r="CV91" s="11">
        <f>'DV STOP cijfers'!CV23</f>
        <v>0</v>
      </c>
      <c r="CW91" s="11">
        <f>'DV STOP cijfers'!CW23</f>
        <v>0</v>
      </c>
      <c r="CX91" s="11">
        <f>'DV STOP cijfers'!CX23</f>
        <v>0</v>
      </c>
      <c r="CY91" s="26">
        <f>'DV STOP cijfers'!CY23</f>
        <v>0</v>
      </c>
      <c r="CZ91" s="15">
        <f>'DV STOP cijfers'!CZ23</f>
        <v>0</v>
      </c>
      <c r="DA91" s="11">
        <f>'DV STOP cijfers'!DA23</f>
        <v>0</v>
      </c>
      <c r="DB91" s="11">
        <f>'DV STOP cijfers'!DB23</f>
        <v>0</v>
      </c>
      <c r="DC91" s="11">
        <f>'DV STOP cijfers'!DC23</f>
        <v>0</v>
      </c>
      <c r="DD91" s="11">
        <f>'DV STOP cijfers'!DD23</f>
        <v>0</v>
      </c>
      <c r="DE91" s="11">
        <f>'DV STOP cijfers'!DE23</f>
        <v>0</v>
      </c>
      <c r="DF91" s="11">
        <f>'DV STOP cijfers'!DF23</f>
        <v>0</v>
      </c>
      <c r="DG91" s="11">
        <f>'DV STOP cijfers'!DG23</f>
        <v>0</v>
      </c>
      <c r="DH91" s="11">
        <f>'DV STOP cijfers'!DH23</f>
        <v>0</v>
      </c>
      <c r="DI91" s="11">
        <f>'DV STOP cijfers'!DI23</f>
        <v>0</v>
      </c>
      <c r="DJ91" s="11">
        <f>'DV STOP cijfers'!DJ23</f>
        <v>0</v>
      </c>
      <c r="DK91" s="11">
        <f>'DV STOP cijfers'!DK23</f>
        <v>0</v>
      </c>
      <c r="DL91" s="26">
        <f>'DV STOP cijfers'!DL23</f>
        <v>0</v>
      </c>
    </row>
    <row r="92" spans="1:116" s="4" customFormat="1" ht="15" hidden="1" customHeight="1">
      <c r="A92" s="49">
        <f>'DV STOP cijfers'!A25</f>
        <v>0</v>
      </c>
      <c r="B92" s="49" t="str">
        <f>'DV STOP cijfers'!B25</f>
        <v>FBNT</v>
      </c>
      <c r="C92" s="4" t="str">
        <f>'DV STOP cijfers'!C25</f>
        <v>Diervoeder</v>
      </c>
      <c r="D92" s="4" t="str">
        <f>'DV STOP cijfers'!D25</f>
        <v>DV Klachten &amp; meldingen DG AGRO</v>
      </c>
      <c r="E92" s="274" t="str">
        <f>'DV STOP cijfers'!E25</f>
        <v>FANT1511 DV (RASFF) Klacht, melding, afgekeurde partijen</v>
      </c>
      <c r="F92" s="508" t="str">
        <f>'DV STOP cijfers'!F25</f>
        <v>EL&amp;I AGRO</v>
      </c>
      <c r="G92" s="5">
        <f>'DV STOP cijfers'!G25</f>
        <v>0</v>
      </c>
      <c r="H92" s="15">
        <f>'DV STOP cijfers'!H25</f>
        <v>2460</v>
      </c>
      <c r="I92" s="11">
        <f>'DV STOP cijfers'!I25</f>
        <v>0</v>
      </c>
      <c r="J92" s="11">
        <f>'DV STOP cijfers'!J25</f>
        <v>0</v>
      </c>
      <c r="K92" s="11">
        <f>'DV STOP cijfers'!K25</f>
        <v>0</v>
      </c>
      <c r="L92" s="11">
        <f>'DV STOP cijfers'!L25</f>
        <v>0</v>
      </c>
      <c r="M92" s="11">
        <f>'DV STOP cijfers'!M25</f>
        <v>0</v>
      </c>
      <c r="N92" s="11">
        <f>'DV STOP cijfers'!N25</f>
        <v>0</v>
      </c>
      <c r="O92" s="11">
        <f>'DV STOP cijfers'!O25</f>
        <v>0</v>
      </c>
      <c r="P92" s="11">
        <f>'DV STOP cijfers'!P25</f>
        <v>0</v>
      </c>
      <c r="Q92" s="26">
        <f>'DV STOP cijfers'!Q25</f>
        <v>2460</v>
      </c>
      <c r="R92" s="15">
        <f>'DV STOP cijfers'!R25</f>
        <v>0</v>
      </c>
      <c r="S92" s="11">
        <f>'DV STOP cijfers'!S25</f>
        <v>0</v>
      </c>
      <c r="T92" s="11">
        <f>'DV STOP cijfers'!T25</f>
        <v>2460</v>
      </c>
      <c r="U92" s="11">
        <f>'DV STOP cijfers'!U25</f>
        <v>0</v>
      </c>
      <c r="V92" s="11">
        <f>'DV STOP cijfers'!V25</f>
        <v>0</v>
      </c>
      <c r="W92" s="11">
        <f>'DV STOP cijfers'!W25</f>
        <v>0</v>
      </c>
      <c r="X92" s="11">
        <f>'DV STOP cijfers'!X25</f>
        <v>0</v>
      </c>
      <c r="Y92" s="11">
        <f>'DV STOP cijfers'!Y25</f>
        <v>0</v>
      </c>
      <c r="Z92" s="49">
        <f>'DV STOP cijfers'!Z25</f>
        <v>2460</v>
      </c>
      <c r="AA92" s="11">
        <f>'DV STOP cijfers'!AA25</f>
        <v>900</v>
      </c>
      <c r="AB92" s="11">
        <f>'DV STOP cijfers'!AB25</f>
        <v>0</v>
      </c>
      <c r="AC92" s="11">
        <f>'DV STOP cijfers'!AC25</f>
        <v>1560</v>
      </c>
      <c r="AD92" s="11">
        <f>'DV STOP cijfers'!AD25</f>
        <v>0</v>
      </c>
      <c r="AE92" s="11">
        <f>'DV STOP cijfers'!AE25</f>
        <v>0</v>
      </c>
      <c r="AF92" s="294">
        <f>'DV STOP cijfers'!AF25</f>
        <v>0</v>
      </c>
      <c r="AG92" s="49">
        <f>'DV STOP cijfers'!AG25</f>
        <v>0</v>
      </c>
      <c r="AH92" s="15">
        <f>'DV STOP cijfers'!AH25</f>
        <v>0</v>
      </c>
      <c r="AI92" s="11">
        <f>'DV STOP cijfers'!AI25</f>
        <v>0</v>
      </c>
      <c r="AJ92" s="11">
        <f>'DV STOP cijfers'!AJ25</f>
        <v>900</v>
      </c>
      <c r="AK92" s="11">
        <f>'DV STOP cijfers'!AK25</f>
        <v>0</v>
      </c>
      <c r="AL92" s="49">
        <f>'DV STOP cijfers'!AL25</f>
        <v>0</v>
      </c>
      <c r="AM92" s="15">
        <f>'DV STOP cijfers'!AM25</f>
        <v>0</v>
      </c>
      <c r="AN92" s="11">
        <f>'DV STOP cijfers'!AN25</f>
        <v>0</v>
      </c>
      <c r="AO92" s="11">
        <f>'DV STOP cijfers'!AO25</f>
        <v>0</v>
      </c>
      <c r="AP92" s="11">
        <f>'DV STOP cijfers'!AP25</f>
        <v>0</v>
      </c>
      <c r="AQ92" s="294">
        <f>'DV STOP cijfers'!AQ25</f>
        <v>0</v>
      </c>
      <c r="AR92" s="49">
        <f>'DV STOP cijfers'!AR25</f>
        <v>0</v>
      </c>
      <c r="AS92" s="15">
        <f>'DV STOP cijfers'!AS25</f>
        <v>0</v>
      </c>
      <c r="AT92" s="11">
        <f>'DV STOP cijfers'!AT25</f>
        <v>0</v>
      </c>
      <c r="AU92" s="11">
        <f>'DV STOP cijfers'!AU25</f>
        <v>0</v>
      </c>
      <c r="AV92" s="11">
        <f>'DV STOP cijfers'!AV25</f>
        <v>0</v>
      </c>
      <c r="AW92" s="11">
        <f>'DV STOP cijfers'!AW25</f>
        <v>0</v>
      </c>
      <c r="AX92" s="11">
        <f>'DV STOP cijfers'!AX25</f>
        <v>0</v>
      </c>
      <c r="AY92" s="11">
        <f>'DV STOP cijfers'!AY25</f>
        <v>0</v>
      </c>
      <c r="AZ92" s="11">
        <f>'DV STOP cijfers'!AZ25</f>
        <v>0</v>
      </c>
      <c r="BA92" s="11">
        <f>'DV STOP cijfers'!BA25</f>
        <v>0</v>
      </c>
      <c r="BB92" s="294">
        <f>'DV STOP cijfers'!BB25</f>
        <v>0</v>
      </c>
      <c r="BC92" s="49">
        <f>'DV STOP cijfers'!BC25</f>
        <v>0</v>
      </c>
      <c r="BD92" s="15">
        <f>'DV STOP cijfers'!BD25</f>
        <v>0</v>
      </c>
      <c r="BE92" s="11">
        <f>'DV STOP cijfers'!BE25</f>
        <v>0</v>
      </c>
      <c r="BF92" s="11">
        <f>'DV STOP cijfers'!BF25</f>
        <v>0</v>
      </c>
      <c r="BG92" s="11">
        <f>'DV STOP cijfers'!BG25</f>
        <v>0</v>
      </c>
      <c r="BH92" s="11">
        <f>'DV STOP cijfers'!BH25</f>
        <v>0</v>
      </c>
      <c r="BI92" s="11">
        <f>'DV STOP cijfers'!BI25</f>
        <v>0</v>
      </c>
      <c r="BJ92" s="294">
        <f>'DV STOP cijfers'!BJ25</f>
        <v>0</v>
      </c>
      <c r="BK92" s="49">
        <f>'DV STOP cijfers'!BK25</f>
        <v>0</v>
      </c>
      <c r="BL92" s="15">
        <f>'DV STOP cijfers'!BL25</f>
        <v>0</v>
      </c>
      <c r="BM92" s="11">
        <f>'DV STOP cijfers'!BM25</f>
        <v>0</v>
      </c>
      <c r="BN92" s="294">
        <f>'DV STOP cijfers'!BN25</f>
        <v>0</v>
      </c>
      <c r="BO92" s="11">
        <f>'DV STOP cijfers'!BO25</f>
        <v>0</v>
      </c>
      <c r="BP92" s="294">
        <f>'DV STOP cijfers'!BP25</f>
        <v>0</v>
      </c>
      <c r="BQ92" s="49">
        <f>'DV STOP cijfers'!BQ25</f>
        <v>0</v>
      </c>
      <c r="BR92" s="15">
        <f>'DV STOP cijfers'!BR25</f>
        <v>780</v>
      </c>
      <c r="BS92" s="11">
        <f>'DV STOP cijfers'!BS25</f>
        <v>780</v>
      </c>
      <c r="BT92" s="11">
        <f>'DV STOP cijfers'!BT25</f>
        <v>0</v>
      </c>
      <c r="BU92" s="11">
        <f>'DV STOP cijfers'!BU25</f>
        <v>0</v>
      </c>
      <c r="BV92" s="11">
        <f>'DV STOP cijfers'!BV25</f>
        <v>0</v>
      </c>
      <c r="BW92" s="294">
        <f>'DV STOP cijfers'!BW25</f>
        <v>0</v>
      </c>
      <c r="BX92" s="49">
        <f>'DV STOP cijfers'!BX25</f>
        <v>0</v>
      </c>
      <c r="BY92" s="49">
        <f>'DV STOP cijfers'!BY25</f>
        <v>2460</v>
      </c>
      <c r="BZ92" s="11">
        <f>'DV STOP cijfers'!BZ25</f>
        <v>0</v>
      </c>
      <c r="CA92" s="11">
        <f>'DV STOP cijfers'!CA25</f>
        <v>0</v>
      </c>
      <c r="CB92" s="11">
        <f>'DV STOP cijfers'!CB25</f>
        <v>0</v>
      </c>
      <c r="CC92" s="11">
        <f>'DV STOP cijfers'!CC25</f>
        <v>0</v>
      </c>
      <c r="CD92" s="11">
        <f>'DV STOP cijfers'!CD25</f>
        <v>0</v>
      </c>
      <c r="CE92" s="11">
        <f>'DV STOP cijfers'!CE25</f>
        <v>0</v>
      </c>
      <c r="CF92" s="11">
        <f>'DV STOP cijfers'!CF25</f>
        <v>0</v>
      </c>
      <c r="CG92" s="11">
        <f>'DV STOP cijfers'!CG25</f>
        <v>0</v>
      </c>
      <c r="CH92" s="11">
        <f>'DV STOP cijfers'!CH25</f>
        <v>0</v>
      </c>
      <c r="CI92" s="11">
        <f>'DV STOP cijfers'!CI25</f>
        <v>0</v>
      </c>
      <c r="CJ92" s="11">
        <f>'DV STOP cijfers'!CJ25</f>
        <v>0</v>
      </c>
      <c r="CK92" s="11">
        <f>'DV STOP cijfers'!CK25</f>
        <v>0</v>
      </c>
      <c r="CL92" s="49">
        <f>'DV STOP cijfers'!CL25</f>
        <v>0</v>
      </c>
      <c r="CM92" s="11">
        <f>'DV STOP cijfers'!CM25</f>
        <v>0</v>
      </c>
      <c r="CN92" s="11">
        <f>'DV STOP cijfers'!CN25</f>
        <v>0</v>
      </c>
      <c r="CO92" s="11">
        <f>'DV STOP cijfers'!CO25</f>
        <v>0</v>
      </c>
      <c r="CP92" s="11">
        <f>'DV STOP cijfers'!CP25</f>
        <v>0</v>
      </c>
      <c r="CQ92" s="11">
        <f>'DV STOP cijfers'!CQ25</f>
        <v>0</v>
      </c>
      <c r="CR92" s="11">
        <f>'DV STOP cijfers'!CR25</f>
        <v>0</v>
      </c>
      <c r="CS92" s="11">
        <f>'DV STOP cijfers'!CS25</f>
        <v>0</v>
      </c>
      <c r="CT92" s="11">
        <f>'DV STOP cijfers'!CT25</f>
        <v>0</v>
      </c>
      <c r="CU92" s="11">
        <f>'DV STOP cijfers'!CU25</f>
        <v>0</v>
      </c>
      <c r="CV92" s="11">
        <f>'DV STOP cijfers'!CV25</f>
        <v>0</v>
      </c>
      <c r="CW92" s="11">
        <f>'DV STOP cijfers'!CW25</f>
        <v>0</v>
      </c>
      <c r="CX92" s="11">
        <f>'DV STOP cijfers'!CX25</f>
        <v>0</v>
      </c>
      <c r="CY92" s="26">
        <f>'DV STOP cijfers'!CY25</f>
        <v>0</v>
      </c>
      <c r="CZ92" s="15">
        <f>'DV STOP cijfers'!CZ25</f>
        <v>0</v>
      </c>
      <c r="DA92" s="11">
        <f>'DV STOP cijfers'!DA25</f>
        <v>0</v>
      </c>
      <c r="DB92" s="11">
        <f>'DV STOP cijfers'!DB25</f>
        <v>0</v>
      </c>
      <c r="DC92" s="11">
        <f>'DV STOP cijfers'!DC25</f>
        <v>0</v>
      </c>
      <c r="DD92" s="11">
        <f>'DV STOP cijfers'!DD25</f>
        <v>0</v>
      </c>
      <c r="DE92" s="11">
        <f>'DV STOP cijfers'!DE25</f>
        <v>0</v>
      </c>
      <c r="DF92" s="11">
        <f>'DV STOP cijfers'!DF25</f>
        <v>0</v>
      </c>
      <c r="DG92" s="11">
        <f>'DV STOP cijfers'!DG25</f>
        <v>0</v>
      </c>
      <c r="DH92" s="11">
        <f>'DV STOP cijfers'!DH25</f>
        <v>0</v>
      </c>
      <c r="DI92" s="11">
        <f>'DV STOP cijfers'!DI25</f>
        <v>0</v>
      </c>
      <c r="DJ92" s="11">
        <f>'DV STOP cijfers'!DJ25</f>
        <v>0</v>
      </c>
      <c r="DK92" s="11">
        <f>'DV STOP cijfers'!DK25</f>
        <v>0</v>
      </c>
      <c r="DL92" s="26">
        <f>'DV STOP cijfers'!DL25</f>
        <v>0</v>
      </c>
    </row>
    <row r="93" spans="1:116" s="4" customFormat="1" ht="15" hidden="1" customHeight="1">
      <c r="A93" s="49">
        <f>'DV STOP cijfers'!A27</f>
        <v>0</v>
      </c>
      <c r="B93" s="49" t="str">
        <f>'DV STOP cijfers'!B27</f>
        <v>IDWE/IDWD/FKNT</v>
      </c>
      <c r="C93" s="4" t="str">
        <f>'DV STOP cijfers'!C27</f>
        <v>Diervoeder</v>
      </c>
      <c r="D93" s="4" t="str">
        <f>'DV STOP cijfers'!D27</f>
        <v>DV Erkende bedrijven DERDEN</v>
      </c>
      <c r="E93" s="274" t="str">
        <f>'DV STOP cijfers'!E27</f>
        <v xml:space="preserve">FKNT1501 DV Volledige inspectie Vo. 183/2005 </v>
      </c>
      <c r="F93" s="508" t="str">
        <f>'DV STOP cijfers'!F27</f>
        <v>Derden</v>
      </c>
      <c r="G93" s="5" t="str">
        <f>'DV STOP cijfers'!G27</f>
        <v>ja</v>
      </c>
      <c r="H93" s="15">
        <f>'DV STOP cijfers'!H27</f>
        <v>265</v>
      </c>
      <c r="I93" s="11">
        <f>'DV STOP cijfers'!I27</f>
        <v>0</v>
      </c>
      <c r="J93" s="11">
        <f>'DV STOP cijfers'!J27</f>
        <v>0</v>
      </c>
      <c r="K93" s="11">
        <f>'DV STOP cijfers'!K27</f>
        <v>0</v>
      </c>
      <c r="L93" s="11">
        <f>'DV STOP cijfers'!L27</f>
        <v>0</v>
      </c>
      <c r="M93" s="11">
        <f>'DV STOP cijfers'!M27</f>
        <v>0</v>
      </c>
      <c r="N93" s="11">
        <f>'DV STOP cijfers'!N27</f>
        <v>0</v>
      </c>
      <c r="O93" s="11">
        <f>'DV STOP cijfers'!O27</f>
        <v>0</v>
      </c>
      <c r="P93" s="11">
        <f>'DV STOP cijfers'!P27</f>
        <v>0</v>
      </c>
      <c r="Q93" s="26">
        <f>'DV STOP cijfers'!Q27</f>
        <v>265</v>
      </c>
      <c r="R93" s="15">
        <f>'DV STOP cijfers'!R27</f>
        <v>0</v>
      </c>
      <c r="S93" s="11">
        <f>'DV STOP cijfers'!S27</f>
        <v>0</v>
      </c>
      <c r="T93" s="11">
        <f>'DV STOP cijfers'!T27</f>
        <v>265</v>
      </c>
      <c r="U93" s="11">
        <f>'DV STOP cijfers'!U27</f>
        <v>0</v>
      </c>
      <c r="V93" s="11">
        <f>'DV STOP cijfers'!V27</f>
        <v>0</v>
      </c>
      <c r="W93" s="11">
        <f>'DV STOP cijfers'!W27</f>
        <v>0</v>
      </c>
      <c r="X93" s="11">
        <f>'DV STOP cijfers'!X27</f>
        <v>0</v>
      </c>
      <c r="Y93" s="11">
        <f>'DV STOP cijfers'!Y27</f>
        <v>0</v>
      </c>
      <c r="Z93" s="49">
        <f>'DV STOP cijfers'!Z27</f>
        <v>265</v>
      </c>
      <c r="AA93" s="11">
        <f>'DV STOP cijfers'!AA27</f>
        <v>25</v>
      </c>
      <c r="AB93" s="11">
        <f>'DV STOP cijfers'!AB27</f>
        <v>0</v>
      </c>
      <c r="AC93" s="11">
        <f>'DV STOP cijfers'!AC27</f>
        <v>240</v>
      </c>
      <c r="AD93" s="11">
        <f>'DV STOP cijfers'!AD27</f>
        <v>0</v>
      </c>
      <c r="AE93" s="11">
        <f>'DV STOP cijfers'!AE27</f>
        <v>0</v>
      </c>
      <c r="AF93" s="294">
        <f>'DV STOP cijfers'!AF27</f>
        <v>0</v>
      </c>
      <c r="AG93" s="49">
        <f>'DV STOP cijfers'!AG27</f>
        <v>0</v>
      </c>
      <c r="AH93" s="15">
        <f>'DV STOP cijfers'!AH27</f>
        <v>0</v>
      </c>
      <c r="AI93" s="11">
        <f>'DV STOP cijfers'!AI27</f>
        <v>0</v>
      </c>
      <c r="AJ93" s="11">
        <f>'DV STOP cijfers'!AJ27</f>
        <v>25</v>
      </c>
      <c r="AK93" s="11">
        <f>'DV STOP cijfers'!AK27</f>
        <v>0</v>
      </c>
      <c r="AL93" s="49">
        <f>'DV STOP cijfers'!AL27</f>
        <v>0</v>
      </c>
      <c r="AM93" s="15">
        <f>'DV STOP cijfers'!AM27</f>
        <v>0</v>
      </c>
      <c r="AN93" s="11">
        <f>'DV STOP cijfers'!AN27</f>
        <v>0</v>
      </c>
      <c r="AO93" s="11">
        <f>'DV STOP cijfers'!AO27</f>
        <v>0</v>
      </c>
      <c r="AP93" s="11">
        <f>'DV STOP cijfers'!AP27</f>
        <v>0</v>
      </c>
      <c r="AQ93" s="294">
        <f>'DV STOP cijfers'!AQ27</f>
        <v>0</v>
      </c>
      <c r="AR93" s="49">
        <f>'DV STOP cijfers'!AR27</f>
        <v>0</v>
      </c>
      <c r="AS93" s="15">
        <f>'DV STOP cijfers'!AS27</f>
        <v>0</v>
      </c>
      <c r="AT93" s="11">
        <f>'DV STOP cijfers'!AT27</f>
        <v>0</v>
      </c>
      <c r="AU93" s="11">
        <f>'DV STOP cijfers'!AU27</f>
        <v>0</v>
      </c>
      <c r="AV93" s="11">
        <f>'DV STOP cijfers'!AV27</f>
        <v>0</v>
      </c>
      <c r="AW93" s="11">
        <f>'DV STOP cijfers'!AW27</f>
        <v>0</v>
      </c>
      <c r="AX93" s="11">
        <f>'DV STOP cijfers'!AX27</f>
        <v>0</v>
      </c>
      <c r="AY93" s="11">
        <f>'DV STOP cijfers'!AY27</f>
        <v>0</v>
      </c>
      <c r="AZ93" s="11">
        <f>'DV STOP cijfers'!AZ27</f>
        <v>0</v>
      </c>
      <c r="BA93" s="11">
        <f>'DV STOP cijfers'!BA27</f>
        <v>0</v>
      </c>
      <c r="BB93" s="294">
        <f>'DV STOP cijfers'!BB27</f>
        <v>0</v>
      </c>
      <c r="BC93" s="49">
        <f>'DV STOP cijfers'!BC27</f>
        <v>0</v>
      </c>
      <c r="BD93" s="15">
        <f>'DV STOP cijfers'!BD27</f>
        <v>0</v>
      </c>
      <c r="BE93" s="11">
        <f>'DV STOP cijfers'!BE27</f>
        <v>0</v>
      </c>
      <c r="BF93" s="11">
        <f>'DV STOP cijfers'!BF27</f>
        <v>0</v>
      </c>
      <c r="BG93" s="11">
        <f>'DV STOP cijfers'!BG27</f>
        <v>0</v>
      </c>
      <c r="BH93" s="11">
        <f>'DV STOP cijfers'!BH27</f>
        <v>0</v>
      </c>
      <c r="BI93" s="11">
        <f>'DV STOP cijfers'!BI27</f>
        <v>0</v>
      </c>
      <c r="BJ93" s="294">
        <f>'DV STOP cijfers'!BJ27</f>
        <v>0</v>
      </c>
      <c r="BK93" s="49">
        <f>'DV STOP cijfers'!BK27</f>
        <v>0</v>
      </c>
      <c r="BL93" s="15">
        <f>'DV STOP cijfers'!BL27</f>
        <v>0</v>
      </c>
      <c r="BM93" s="11">
        <f>'DV STOP cijfers'!BM27</f>
        <v>0</v>
      </c>
      <c r="BN93" s="294">
        <f>'DV STOP cijfers'!BN27</f>
        <v>0</v>
      </c>
      <c r="BO93" s="11">
        <f>'DV STOP cijfers'!BO27</f>
        <v>0</v>
      </c>
      <c r="BP93" s="294">
        <f>'DV STOP cijfers'!BP27</f>
        <v>0</v>
      </c>
      <c r="BQ93" s="49">
        <f>'DV STOP cijfers'!BQ27</f>
        <v>0</v>
      </c>
      <c r="BR93" s="15">
        <f>'DV STOP cijfers'!BR27</f>
        <v>120</v>
      </c>
      <c r="BS93" s="11">
        <f>'DV STOP cijfers'!BS27</f>
        <v>120</v>
      </c>
      <c r="BT93" s="11">
        <f>'DV STOP cijfers'!BT27</f>
        <v>0</v>
      </c>
      <c r="BU93" s="11">
        <f>'DV STOP cijfers'!BU27</f>
        <v>0</v>
      </c>
      <c r="BV93" s="11">
        <f>'DV STOP cijfers'!BV27</f>
        <v>0</v>
      </c>
      <c r="BW93" s="294">
        <f>'DV STOP cijfers'!BW27</f>
        <v>0</v>
      </c>
      <c r="BX93" s="49">
        <f>'DV STOP cijfers'!BX27</f>
        <v>0</v>
      </c>
      <c r="BY93" s="49">
        <f>'DV STOP cijfers'!BY27</f>
        <v>265</v>
      </c>
      <c r="BZ93" s="11">
        <f>'DV STOP cijfers'!BZ27</f>
        <v>0</v>
      </c>
      <c r="CA93" s="11">
        <f>'DV STOP cijfers'!CA27</f>
        <v>0</v>
      </c>
      <c r="CB93" s="11">
        <f>'DV STOP cijfers'!CB27</f>
        <v>0</v>
      </c>
      <c r="CC93" s="11">
        <f>'DV STOP cijfers'!CC27</f>
        <v>0</v>
      </c>
      <c r="CD93" s="11">
        <f>'DV STOP cijfers'!CD27</f>
        <v>0</v>
      </c>
      <c r="CE93" s="11">
        <f>'DV STOP cijfers'!CE27</f>
        <v>0</v>
      </c>
      <c r="CF93" s="11">
        <f>'DV STOP cijfers'!CF27</f>
        <v>0</v>
      </c>
      <c r="CG93" s="11">
        <f>'DV STOP cijfers'!CG27</f>
        <v>0</v>
      </c>
      <c r="CH93" s="11">
        <f>'DV STOP cijfers'!CH27</f>
        <v>0</v>
      </c>
      <c r="CI93" s="11">
        <f>'DV STOP cijfers'!CI27</f>
        <v>0</v>
      </c>
      <c r="CJ93" s="11">
        <f>'DV STOP cijfers'!CJ27</f>
        <v>0</v>
      </c>
      <c r="CK93" s="11">
        <f>'DV STOP cijfers'!CK27</f>
        <v>0</v>
      </c>
      <c r="CL93" s="49">
        <f>'DV STOP cijfers'!CL27</f>
        <v>0</v>
      </c>
      <c r="CM93" s="11">
        <f>'DV STOP cijfers'!CM27</f>
        <v>0</v>
      </c>
      <c r="CN93" s="11">
        <f>'DV STOP cijfers'!CN27</f>
        <v>0</v>
      </c>
      <c r="CO93" s="11">
        <f>'DV STOP cijfers'!CO27</f>
        <v>0</v>
      </c>
      <c r="CP93" s="11">
        <f>'DV STOP cijfers'!CP27</f>
        <v>0</v>
      </c>
      <c r="CQ93" s="11">
        <f>'DV STOP cijfers'!CQ27</f>
        <v>0</v>
      </c>
      <c r="CR93" s="11">
        <f>'DV STOP cijfers'!CR27</f>
        <v>0</v>
      </c>
      <c r="CS93" s="11">
        <f>'DV STOP cijfers'!CS27</f>
        <v>0</v>
      </c>
      <c r="CT93" s="11">
        <f>'DV STOP cijfers'!CT27</f>
        <v>0</v>
      </c>
      <c r="CU93" s="11">
        <f>'DV STOP cijfers'!CU27</f>
        <v>0</v>
      </c>
      <c r="CV93" s="11">
        <f>'DV STOP cijfers'!CV27</f>
        <v>0</v>
      </c>
      <c r="CW93" s="11">
        <f>'DV STOP cijfers'!CW27</f>
        <v>0</v>
      </c>
      <c r="CX93" s="11">
        <f>'DV STOP cijfers'!CX27</f>
        <v>0</v>
      </c>
      <c r="CY93" s="26">
        <f>'DV STOP cijfers'!CY27</f>
        <v>0</v>
      </c>
      <c r="CZ93" s="15">
        <f>'DV STOP cijfers'!CZ27</f>
        <v>0</v>
      </c>
      <c r="DA93" s="11">
        <f>'DV STOP cijfers'!DA27</f>
        <v>0</v>
      </c>
      <c r="DB93" s="11">
        <f>'DV STOP cijfers'!DB27</f>
        <v>0</v>
      </c>
      <c r="DC93" s="11">
        <f>'DV STOP cijfers'!DC27</f>
        <v>0</v>
      </c>
      <c r="DD93" s="11">
        <f>'DV STOP cijfers'!DD27</f>
        <v>0</v>
      </c>
      <c r="DE93" s="11">
        <f>'DV STOP cijfers'!DE27</f>
        <v>0</v>
      </c>
      <c r="DF93" s="11">
        <f>'DV STOP cijfers'!DF27</f>
        <v>0</v>
      </c>
      <c r="DG93" s="11">
        <f>'DV STOP cijfers'!DG27</f>
        <v>0</v>
      </c>
      <c r="DH93" s="11">
        <f>'DV STOP cijfers'!DH27</f>
        <v>0</v>
      </c>
      <c r="DI93" s="11">
        <f>'DV STOP cijfers'!DI27</f>
        <v>0</v>
      </c>
      <c r="DJ93" s="11">
        <f>'DV STOP cijfers'!DJ27</f>
        <v>0</v>
      </c>
      <c r="DK93" s="11">
        <f>'DV STOP cijfers'!DK27</f>
        <v>0</v>
      </c>
      <c r="DL93" s="26">
        <f>'DV STOP cijfers'!DL27</f>
        <v>0</v>
      </c>
    </row>
    <row r="94" spans="1:116" s="4" customFormat="1" ht="15" hidden="1" customHeight="1">
      <c r="A94" s="49">
        <f>'DV STOP cijfers'!A28</f>
        <v>0</v>
      </c>
      <c r="B94" s="49" t="str">
        <f>'DV STOP cijfers'!B28</f>
        <v>IDWE/IDWD/FKNT</v>
      </c>
      <c r="C94" s="4" t="str">
        <f>'DV STOP cijfers'!C28</f>
        <v>Diervoeder</v>
      </c>
      <c r="D94" s="4" t="str">
        <f>'DV STOP cijfers'!D28</f>
        <v>DV Erkende bedrijven DERDEN</v>
      </c>
      <c r="E94" s="274" t="str">
        <f>'DV STOP cijfers'!E28</f>
        <v>FKNT1502 DV Audit</v>
      </c>
      <c r="F94" s="508" t="str">
        <f>'DV STOP cijfers'!F28</f>
        <v>Derden</v>
      </c>
      <c r="G94" s="5" t="str">
        <f>'DV STOP cijfers'!G28</f>
        <v>ja</v>
      </c>
      <c r="H94" s="15">
        <f>'DV STOP cijfers'!H28</f>
        <v>1195</v>
      </c>
      <c r="I94" s="11">
        <f>'DV STOP cijfers'!I28</f>
        <v>0</v>
      </c>
      <c r="J94" s="11">
        <f>'DV STOP cijfers'!J28</f>
        <v>0</v>
      </c>
      <c r="K94" s="11">
        <f>'DV STOP cijfers'!K28</f>
        <v>0</v>
      </c>
      <c r="L94" s="11">
        <f>'DV STOP cijfers'!L28</f>
        <v>0</v>
      </c>
      <c r="M94" s="11">
        <f>'DV STOP cijfers'!M28</f>
        <v>0</v>
      </c>
      <c r="N94" s="11">
        <f>'DV STOP cijfers'!N28</f>
        <v>0</v>
      </c>
      <c r="O94" s="11">
        <f>'DV STOP cijfers'!O28</f>
        <v>0</v>
      </c>
      <c r="P94" s="11">
        <f>'DV STOP cijfers'!P28</f>
        <v>0</v>
      </c>
      <c r="Q94" s="26">
        <f>'DV STOP cijfers'!Q28</f>
        <v>1195</v>
      </c>
      <c r="R94" s="15">
        <f>'DV STOP cijfers'!R28</f>
        <v>0</v>
      </c>
      <c r="S94" s="11">
        <f>'DV STOP cijfers'!S28</f>
        <v>0</v>
      </c>
      <c r="T94" s="11">
        <f>'DV STOP cijfers'!T28</f>
        <v>1195</v>
      </c>
      <c r="U94" s="11">
        <f>'DV STOP cijfers'!U28</f>
        <v>0</v>
      </c>
      <c r="V94" s="11">
        <f>'DV STOP cijfers'!V28</f>
        <v>0</v>
      </c>
      <c r="W94" s="11">
        <f>'DV STOP cijfers'!W28</f>
        <v>0</v>
      </c>
      <c r="X94" s="11">
        <f>'DV STOP cijfers'!X28</f>
        <v>0</v>
      </c>
      <c r="Y94" s="11">
        <f>'DV STOP cijfers'!Y28</f>
        <v>0</v>
      </c>
      <c r="Z94" s="49">
        <f>'DV STOP cijfers'!Z28</f>
        <v>1195</v>
      </c>
      <c r="AA94" s="11">
        <f>'DV STOP cijfers'!AA28</f>
        <v>25</v>
      </c>
      <c r="AB94" s="11">
        <f>'DV STOP cijfers'!AB28</f>
        <v>0</v>
      </c>
      <c r="AC94" s="11">
        <f>'DV STOP cijfers'!AC28</f>
        <v>1170</v>
      </c>
      <c r="AD94" s="11">
        <f>'DV STOP cijfers'!AD28</f>
        <v>0</v>
      </c>
      <c r="AE94" s="11">
        <f>'DV STOP cijfers'!AE28</f>
        <v>0</v>
      </c>
      <c r="AF94" s="294">
        <f>'DV STOP cijfers'!AF28</f>
        <v>0</v>
      </c>
      <c r="AG94" s="49">
        <f>'DV STOP cijfers'!AG28</f>
        <v>0</v>
      </c>
      <c r="AH94" s="15">
        <f>'DV STOP cijfers'!AH28</f>
        <v>0</v>
      </c>
      <c r="AI94" s="11">
        <f>'DV STOP cijfers'!AI28</f>
        <v>0</v>
      </c>
      <c r="AJ94" s="11">
        <f>'DV STOP cijfers'!AJ28</f>
        <v>25</v>
      </c>
      <c r="AK94" s="11">
        <f>'DV STOP cijfers'!AK28</f>
        <v>0</v>
      </c>
      <c r="AL94" s="49">
        <f>'DV STOP cijfers'!AL28</f>
        <v>0</v>
      </c>
      <c r="AM94" s="15">
        <f>'DV STOP cijfers'!AM28</f>
        <v>0</v>
      </c>
      <c r="AN94" s="11">
        <f>'DV STOP cijfers'!AN28</f>
        <v>0</v>
      </c>
      <c r="AO94" s="11">
        <f>'DV STOP cijfers'!AO28</f>
        <v>0</v>
      </c>
      <c r="AP94" s="11">
        <f>'DV STOP cijfers'!AP28</f>
        <v>0</v>
      </c>
      <c r="AQ94" s="294">
        <f>'DV STOP cijfers'!AQ28</f>
        <v>0</v>
      </c>
      <c r="AR94" s="49">
        <f>'DV STOP cijfers'!AR28</f>
        <v>0</v>
      </c>
      <c r="AS94" s="15">
        <f>'DV STOP cijfers'!AS28</f>
        <v>0</v>
      </c>
      <c r="AT94" s="11">
        <f>'DV STOP cijfers'!AT28</f>
        <v>0</v>
      </c>
      <c r="AU94" s="11">
        <f>'DV STOP cijfers'!AU28</f>
        <v>0</v>
      </c>
      <c r="AV94" s="11">
        <f>'DV STOP cijfers'!AV28</f>
        <v>0</v>
      </c>
      <c r="AW94" s="11">
        <f>'DV STOP cijfers'!AW28</f>
        <v>0</v>
      </c>
      <c r="AX94" s="11">
        <f>'DV STOP cijfers'!AX28</f>
        <v>0</v>
      </c>
      <c r="AY94" s="11">
        <f>'DV STOP cijfers'!AY28</f>
        <v>0</v>
      </c>
      <c r="AZ94" s="11">
        <f>'DV STOP cijfers'!AZ28</f>
        <v>0</v>
      </c>
      <c r="BA94" s="11">
        <f>'DV STOP cijfers'!BA28</f>
        <v>0</v>
      </c>
      <c r="BB94" s="294">
        <f>'DV STOP cijfers'!BB28</f>
        <v>0</v>
      </c>
      <c r="BC94" s="49">
        <f>'DV STOP cijfers'!BC28</f>
        <v>0</v>
      </c>
      <c r="BD94" s="15">
        <f>'DV STOP cijfers'!BD28</f>
        <v>0</v>
      </c>
      <c r="BE94" s="11">
        <f>'DV STOP cijfers'!BE28</f>
        <v>0</v>
      </c>
      <c r="BF94" s="11">
        <f>'DV STOP cijfers'!BF28</f>
        <v>0</v>
      </c>
      <c r="BG94" s="11">
        <f>'DV STOP cijfers'!BG28</f>
        <v>0</v>
      </c>
      <c r="BH94" s="11">
        <f>'DV STOP cijfers'!BH28</f>
        <v>0</v>
      </c>
      <c r="BI94" s="11">
        <f>'DV STOP cijfers'!BI28</f>
        <v>0</v>
      </c>
      <c r="BJ94" s="294">
        <f>'DV STOP cijfers'!BJ28</f>
        <v>0</v>
      </c>
      <c r="BK94" s="49">
        <f>'DV STOP cijfers'!BK28</f>
        <v>0</v>
      </c>
      <c r="BL94" s="15">
        <f>'DV STOP cijfers'!BL28</f>
        <v>0</v>
      </c>
      <c r="BM94" s="11">
        <f>'DV STOP cijfers'!BM28</f>
        <v>0</v>
      </c>
      <c r="BN94" s="294">
        <f>'DV STOP cijfers'!BN28</f>
        <v>0</v>
      </c>
      <c r="BO94" s="11">
        <f>'DV STOP cijfers'!BO28</f>
        <v>0</v>
      </c>
      <c r="BP94" s="294">
        <f>'DV STOP cijfers'!BP28</f>
        <v>0</v>
      </c>
      <c r="BQ94" s="49">
        <f>'DV STOP cijfers'!BQ28</f>
        <v>0</v>
      </c>
      <c r="BR94" s="15">
        <f>'DV STOP cijfers'!BR28</f>
        <v>585</v>
      </c>
      <c r="BS94" s="11">
        <f>'DV STOP cijfers'!BS28</f>
        <v>585</v>
      </c>
      <c r="BT94" s="11">
        <f>'DV STOP cijfers'!BT28</f>
        <v>0</v>
      </c>
      <c r="BU94" s="11">
        <f>'DV STOP cijfers'!BU28</f>
        <v>0</v>
      </c>
      <c r="BV94" s="11">
        <f>'DV STOP cijfers'!BV28</f>
        <v>0</v>
      </c>
      <c r="BW94" s="294">
        <f>'DV STOP cijfers'!BW28</f>
        <v>0</v>
      </c>
      <c r="BX94" s="49">
        <f>'DV STOP cijfers'!BX28</f>
        <v>0</v>
      </c>
      <c r="BY94" s="49">
        <f>'DV STOP cijfers'!BY28</f>
        <v>1195</v>
      </c>
      <c r="BZ94" s="11">
        <f>'DV STOP cijfers'!BZ28</f>
        <v>0</v>
      </c>
      <c r="CA94" s="11">
        <f>'DV STOP cijfers'!CA28</f>
        <v>0</v>
      </c>
      <c r="CB94" s="11">
        <f>'DV STOP cijfers'!CB28</f>
        <v>0</v>
      </c>
      <c r="CC94" s="11">
        <f>'DV STOP cijfers'!CC28</f>
        <v>0</v>
      </c>
      <c r="CD94" s="11">
        <f>'DV STOP cijfers'!CD28</f>
        <v>0</v>
      </c>
      <c r="CE94" s="11">
        <f>'DV STOP cijfers'!CE28</f>
        <v>0</v>
      </c>
      <c r="CF94" s="11">
        <f>'DV STOP cijfers'!CF28</f>
        <v>0</v>
      </c>
      <c r="CG94" s="11">
        <f>'DV STOP cijfers'!CG28</f>
        <v>0</v>
      </c>
      <c r="CH94" s="11">
        <f>'DV STOP cijfers'!CH28</f>
        <v>0</v>
      </c>
      <c r="CI94" s="11">
        <f>'DV STOP cijfers'!CI28</f>
        <v>0</v>
      </c>
      <c r="CJ94" s="11">
        <f>'DV STOP cijfers'!CJ28</f>
        <v>0</v>
      </c>
      <c r="CK94" s="11">
        <f>'DV STOP cijfers'!CK28</f>
        <v>0</v>
      </c>
      <c r="CL94" s="49">
        <f>'DV STOP cijfers'!CL28</f>
        <v>0</v>
      </c>
      <c r="CM94" s="11">
        <f>'DV STOP cijfers'!CM28</f>
        <v>0</v>
      </c>
      <c r="CN94" s="11">
        <f>'DV STOP cijfers'!CN28</f>
        <v>0</v>
      </c>
      <c r="CO94" s="11">
        <f>'DV STOP cijfers'!CO28</f>
        <v>0</v>
      </c>
      <c r="CP94" s="11">
        <f>'DV STOP cijfers'!CP28</f>
        <v>0</v>
      </c>
      <c r="CQ94" s="11">
        <f>'DV STOP cijfers'!CQ28</f>
        <v>0</v>
      </c>
      <c r="CR94" s="11">
        <f>'DV STOP cijfers'!CR28</f>
        <v>0</v>
      </c>
      <c r="CS94" s="11">
        <f>'DV STOP cijfers'!CS28</f>
        <v>0</v>
      </c>
      <c r="CT94" s="11">
        <f>'DV STOP cijfers'!CT28</f>
        <v>0</v>
      </c>
      <c r="CU94" s="11">
        <f>'DV STOP cijfers'!CU28</f>
        <v>0</v>
      </c>
      <c r="CV94" s="11">
        <f>'DV STOP cijfers'!CV28</f>
        <v>0</v>
      </c>
      <c r="CW94" s="11">
        <f>'DV STOP cijfers'!CW28</f>
        <v>0</v>
      </c>
      <c r="CX94" s="11">
        <f>'DV STOP cijfers'!CX28</f>
        <v>0</v>
      </c>
      <c r="CY94" s="26">
        <f>'DV STOP cijfers'!CY28</f>
        <v>0</v>
      </c>
      <c r="CZ94" s="15">
        <f>'DV STOP cijfers'!CZ28</f>
        <v>0</v>
      </c>
      <c r="DA94" s="11">
        <f>'DV STOP cijfers'!DA28</f>
        <v>0</v>
      </c>
      <c r="DB94" s="11">
        <f>'DV STOP cijfers'!DB28</f>
        <v>0</v>
      </c>
      <c r="DC94" s="11">
        <f>'DV STOP cijfers'!DC28</f>
        <v>0</v>
      </c>
      <c r="DD94" s="11">
        <f>'DV STOP cijfers'!DD28</f>
        <v>0</v>
      </c>
      <c r="DE94" s="11">
        <f>'DV STOP cijfers'!DE28</f>
        <v>0</v>
      </c>
      <c r="DF94" s="11">
        <f>'DV STOP cijfers'!DF28</f>
        <v>0</v>
      </c>
      <c r="DG94" s="11">
        <f>'DV STOP cijfers'!DG28</f>
        <v>0</v>
      </c>
      <c r="DH94" s="11">
        <f>'DV STOP cijfers'!DH28</f>
        <v>0</v>
      </c>
      <c r="DI94" s="11">
        <f>'DV STOP cijfers'!DI28</f>
        <v>0</v>
      </c>
      <c r="DJ94" s="11">
        <f>'DV STOP cijfers'!DJ28</f>
        <v>0</v>
      </c>
      <c r="DK94" s="11">
        <f>'DV STOP cijfers'!DK28</f>
        <v>0</v>
      </c>
      <c r="DL94" s="26">
        <f>'DV STOP cijfers'!DL28</f>
        <v>0</v>
      </c>
    </row>
    <row r="95" spans="1:116" s="4" customFormat="1" ht="15" hidden="1" customHeight="1">
      <c r="A95" s="49">
        <f>'DV STOP cijfers'!A29</f>
        <v>905</v>
      </c>
      <c r="B95" s="49" t="str">
        <f>'DV STOP cijfers'!B29</f>
        <v>IDWE/IDWD/FKNT</v>
      </c>
      <c r="C95" s="4" t="str">
        <f>'DV STOP cijfers'!C29</f>
        <v>Diervoeder</v>
      </c>
      <c r="D95" s="4" t="str">
        <f>'DV STOP cijfers'!D29</f>
        <v>DV Erkende bedrijven DERDEN</v>
      </c>
      <c r="E95" s="274" t="str">
        <f>'DV STOP cijfers'!E29</f>
        <v>FKNT1503 Inspectie additieven</v>
      </c>
      <c r="F95" s="508" t="str">
        <f>'DV STOP cijfers'!F29</f>
        <v>Derden</v>
      </c>
      <c r="G95" s="5" t="str">
        <f>'DV STOP cijfers'!G29</f>
        <v>ja</v>
      </c>
      <c r="H95" s="15">
        <f>'DV STOP cijfers'!H29</f>
        <v>905</v>
      </c>
      <c r="I95" s="11">
        <f>'DV STOP cijfers'!I29</f>
        <v>0</v>
      </c>
      <c r="J95" s="11">
        <f>'DV STOP cijfers'!J29</f>
        <v>0</v>
      </c>
      <c r="K95" s="11">
        <f>'DV STOP cijfers'!K29</f>
        <v>0</v>
      </c>
      <c r="L95" s="11">
        <f>'DV STOP cijfers'!L29</f>
        <v>0</v>
      </c>
      <c r="M95" s="11">
        <f>'DV STOP cijfers'!M29</f>
        <v>0</v>
      </c>
      <c r="N95" s="11">
        <f>'DV STOP cijfers'!N29</f>
        <v>0</v>
      </c>
      <c r="O95" s="11">
        <f>'DV STOP cijfers'!O29</f>
        <v>0</v>
      </c>
      <c r="P95" s="11">
        <f>'DV STOP cijfers'!P29</f>
        <v>0</v>
      </c>
      <c r="Q95" s="26">
        <f>'DV STOP cijfers'!Q29</f>
        <v>905</v>
      </c>
      <c r="R95" s="15">
        <f>'DV STOP cijfers'!R29</f>
        <v>0</v>
      </c>
      <c r="S95" s="11">
        <f>'DV STOP cijfers'!S29</f>
        <v>0</v>
      </c>
      <c r="T95" s="11">
        <f>'DV STOP cijfers'!T29</f>
        <v>905</v>
      </c>
      <c r="U95" s="11">
        <f>'DV STOP cijfers'!U29</f>
        <v>0</v>
      </c>
      <c r="V95" s="11">
        <f>'DV STOP cijfers'!V29</f>
        <v>0</v>
      </c>
      <c r="W95" s="11">
        <f>'DV STOP cijfers'!W29</f>
        <v>0</v>
      </c>
      <c r="X95" s="11">
        <f>'DV STOP cijfers'!X29</f>
        <v>0</v>
      </c>
      <c r="Y95" s="11">
        <f>'DV STOP cijfers'!Y29</f>
        <v>0</v>
      </c>
      <c r="Z95" s="49">
        <f>'DV STOP cijfers'!Z29</f>
        <v>905</v>
      </c>
      <c r="AA95" s="11">
        <f>'DV STOP cijfers'!AA29</f>
        <v>25</v>
      </c>
      <c r="AB95" s="11">
        <f>'DV STOP cijfers'!AB29</f>
        <v>0</v>
      </c>
      <c r="AC95" s="11">
        <f>'DV STOP cijfers'!AC29</f>
        <v>880</v>
      </c>
      <c r="AD95" s="11">
        <f>'DV STOP cijfers'!AD29</f>
        <v>0</v>
      </c>
      <c r="AE95" s="11">
        <f>'DV STOP cijfers'!AE29</f>
        <v>0</v>
      </c>
      <c r="AF95" s="294">
        <f>'DV STOP cijfers'!AF29</f>
        <v>0</v>
      </c>
      <c r="AG95" s="49">
        <f>'DV STOP cijfers'!AG29</f>
        <v>0</v>
      </c>
      <c r="AH95" s="15">
        <f>'DV STOP cijfers'!AH29</f>
        <v>0</v>
      </c>
      <c r="AI95" s="11">
        <f>'DV STOP cijfers'!AI29</f>
        <v>0</v>
      </c>
      <c r="AJ95" s="11">
        <f>'DV STOP cijfers'!AJ29</f>
        <v>25</v>
      </c>
      <c r="AK95" s="11">
        <f>'DV STOP cijfers'!AK29</f>
        <v>0</v>
      </c>
      <c r="AL95" s="49">
        <f>'DV STOP cijfers'!AL29</f>
        <v>0</v>
      </c>
      <c r="AM95" s="15">
        <f>'DV STOP cijfers'!AM29</f>
        <v>0</v>
      </c>
      <c r="AN95" s="11">
        <f>'DV STOP cijfers'!AN29</f>
        <v>0</v>
      </c>
      <c r="AO95" s="11">
        <f>'DV STOP cijfers'!AO29</f>
        <v>0</v>
      </c>
      <c r="AP95" s="11">
        <f>'DV STOP cijfers'!AP29</f>
        <v>0</v>
      </c>
      <c r="AQ95" s="294">
        <f>'DV STOP cijfers'!AQ29</f>
        <v>0</v>
      </c>
      <c r="AR95" s="49">
        <f>'DV STOP cijfers'!AR29</f>
        <v>0</v>
      </c>
      <c r="AS95" s="15">
        <f>'DV STOP cijfers'!AS29</f>
        <v>0</v>
      </c>
      <c r="AT95" s="11">
        <f>'DV STOP cijfers'!AT29</f>
        <v>0</v>
      </c>
      <c r="AU95" s="11">
        <f>'DV STOP cijfers'!AU29</f>
        <v>0</v>
      </c>
      <c r="AV95" s="11">
        <f>'DV STOP cijfers'!AV29</f>
        <v>0</v>
      </c>
      <c r="AW95" s="11">
        <f>'DV STOP cijfers'!AW29</f>
        <v>0</v>
      </c>
      <c r="AX95" s="11">
        <f>'DV STOP cijfers'!AX29</f>
        <v>0</v>
      </c>
      <c r="AY95" s="11">
        <f>'DV STOP cijfers'!AY29</f>
        <v>0</v>
      </c>
      <c r="AZ95" s="11">
        <f>'DV STOP cijfers'!AZ29</f>
        <v>0</v>
      </c>
      <c r="BA95" s="11">
        <f>'DV STOP cijfers'!BA29</f>
        <v>0</v>
      </c>
      <c r="BB95" s="294">
        <f>'DV STOP cijfers'!BB29</f>
        <v>0</v>
      </c>
      <c r="BC95" s="49">
        <f>'DV STOP cijfers'!BC29</f>
        <v>0</v>
      </c>
      <c r="BD95" s="15">
        <f>'DV STOP cijfers'!BD29</f>
        <v>0</v>
      </c>
      <c r="BE95" s="11">
        <f>'DV STOP cijfers'!BE29</f>
        <v>0</v>
      </c>
      <c r="BF95" s="11">
        <f>'DV STOP cijfers'!BF29</f>
        <v>0</v>
      </c>
      <c r="BG95" s="11">
        <f>'DV STOP cijfers'!BG29</f>
        <v>0</v>
      </c>
      <c r="BH95" s="11">
        <f>'DV STOP cijfers'!BH29</f>
        <v>0</v>
      </c>
      <c r="BI95" s="11">
        <f>'DV STOP cijfers'!BI29</f>
        <v>0</v>
      </c>
      <c r="BJ95" s="294">
        <f>'DV STOP cijfers'!BJ29</f>
        <v>0</v>
      </c>
      <c r="BK95" s="49">
        <f>'DV STOP cijfers'!BK29</f>
        <v>0</v>
      </c>
      <c r="BL95" s="15">
        <f>'DV STOP cijfers'!BL29</f>
        <v>0</v>
      </c>
      <c r="BM95" s="11">
        <f>'DV STOP cijfers'!BM29</f>
        <v>0</v>
      </c>
      <c r="BN95" s="294">
        <f>'DV STOP cijfers'!BN29</f>
        <v>0</v>
      </c>
      <c r="BO95" s="11">
        <f>'DV STOP cijfers'!BO29</f>
        <v>0</v>
      </c>
      <c r="BP95" s="294">
        <f>'DV STOP cijfers'!BP29</f>
        <v>0</v>
      </c>
      <c r="BQ95" s="49">
        <f>'DV STOP cijfers'!BQ29</f>
        <v>0</v>
      </c>
      <c r="BR95" s="15">
        <f>'DV STOP cijfers'!BR29</f>
        <v>440</v>
      </c>
      <c r="BS95" s="11">
        <f>'DV STOP cijfers'!BS29</f>
        <v>440</v>
      </c>
      <c r="BT95" s="11">
        <f>'DV STOP cijfers'!BT29</f>
        <v>0</v>
      </c>
      <c r="BU95" s="11">
        <f>'DV STOP cijfers'!BU29</f>
        <v>0</v>
      </c>
      <c r="BV95" s="11">
        <f>'DV STOP cijfers'!BV29</f>
        <v>0</v>
      </c>
      <c r="BW95" s="294">
        <f>'DV STOP cijfers'!BW29</f>
        <v>0</v>
      </c>
      <c r="BX95" s="49">
        <f>'DV STOP cijfers'!BX29</f>
        <v>0</v>
      </c>
      <c r="BY95" s="49">
        <f>'DV STOP cijfers'!BY29</f>
        <v>905</v>
      </c>
      <c r="BZ95" s="11">
        <f>'DV STOP cijfers'!BZ29</f>
        <v>0</v>
      </c>
      <c r="CA95" s="11">
        <f>'DV STOP cijfers'!CA29</f>
        <v>0</v>
      </c>
      <c r="CB95" s="11">
        <f>'DV STOP cijfers'!CB29</f>
        <v>0</v>
      </c>
      <c r="CC95" s="11">
        <f>'DV STOP cijfers'!CC29</f>
        <v>0</v>
      </c>
      <c r="CD95" s="11">
        <f>'DV STOP cijfers'!CD29</f>
        <v>0</v>
      </c>
      <c r="CE95" s="11">
        <f>'DV STOP cijfers'!CE29</f>
        <v>0</v>
      </c>
      <c r="CF95" s="11">
        <f>'DV STOP cijfers'!CF29</f>
        <v>0</v>
      </c>
      <c r="CG95" s="11">
        <f>'DV STOP cijfers'!CG29</f>
        <v>0</v>
      </c>
      <c r="CH95" s="11">
        <f>'DV STOP cijfers'!CH29</f>
        <v>0</v>
      </c>
      <c r="CI95" s="11">
        <f>'DV STOP cijfers'!CI29</f>
        <v>0</v>
      </c>
      <c r="CJ95" s="11">
        <f>'DV STOP cijfers'!CJ29</f>
        <v>0</v>
      </c>
      <c r="CK95" s="11">
        <f>'DV STOP cijfers'!CK29</f>
        <v>0</v>
      </c>
      <c r="CL95" s="49">
        <f>'DV STOP cijfers'!CL29</f>
        <v>0</v>
      </c>
      <c r="CM95" s="11">
        <f>'DV STOP cijfers'!CM29</f>
        <v>0</v>
      </c>
      <c r="CN95" s="11">
        <f>'DV STOP cijfers'!CN29</f>
        <v>0</v>
      </c>
      <c r="CO95" s="11">
        <f>'DV STOP cijfers'!CO29</f>
        <v>0</v>
      </c>
      <c r="CP95" s="11">
        <f>'DV STOP cijfers'!CP29</f>
        <v>0</v>
      </c>
      <c r="CQ95" s="11">
        <f>'DV STOP cijfers'!CQ29</f>
        <v>0</v>
      </c>
      <c r="CR95" s="11">
        <f>'DV STOP cijfers'!CR29</f>
        <v>0</v>
      </c>
      <c r="CS95" s="11">
        <f>'DV STOP cijfers'!CS29</f>
        <v>0</v>
      </c>
      <c r="CT95" s="11">
        <f>'DV STOP cijfers'!CT29</f>
        <v>0</v>
      </c>
      <c r="CU95" s="11">
        <f>'DV STOP cijfers'!CU29</f>
        <v>0</v>
      </c>
      <c r="CV95" s="11">
        <f>'DV STOP cijfers'!CV29</f>
        <v>0</v>
      </c>
      <c r="CW95" s="11">
        <f>'DV STOP cijfers'!CW29</f>
        <v>0</v>
      </c>
      <c r="CX95" s="11">
        <f>'DV STOP cijfers'!CX29</f>
        <v>0</v>
      </c>
      <c r="CY95" s="26">
        <f>'DV STOP cijfers'!CY29</f>
        <v>0</v>
      </c>
      <c r="CZ95" s="15">
        <f>'DV STOP cijfers'!CZ29</f>
        <v>0</v>
      </c>
      <c r="DA95" s="11">
        <f>'DV STOP cijfers'!DA29</f>
        <v>0</v>
      </c>
      <c r="DB95" s="11">
        <f>'DV STOP cijfers'!DB29</f>
        <v>0</v>
      </c>
      <c r="DC95" s="11">
        <f>'DV STOP cijfers'!DC29</f>
        <v>0</v>
      </c>
      <c r="DD95" s="11">
        <f>'DV STOP cijfers'!DD29</f>
        <v>0</v>
      </c>
      <c r="DE95" s="11">
        <f>'DV STOP cijfers'!DE29</f>
        <v>0</v>
      </c>
      <c r="DF95" s="11">
        <f>'DV STOP cijfers'!DF29</f>
        <v>0</v>
      </c>
      <c r="DG95" s="11">
        <f>'DV STOP cijfers'!DG29</f>
        <v>0</v>
      </c>
      <c r="DH95" s="11">
        <f>'DV STOP cijfers'!DH29</f>
        <v>0</v>
      </c>
      <c r="DI95" s="11">
        <f>'DV STOP cijfers'!DI29</f>
        <v>0</v>
      </c>
      <c r="DJ95" s="11">
        <f>'DV STOP cijfers'!DJ29</f>
        <v>0</v>
      </c>
      <c r="DK95" s="11">
        <f>'DV STOP cijfers'!DK29</f>
        <v>0</v>
      </c>
      <c r="DL95" s="26">
        <f>'DV STOP cijfers'!DL29</f>
        <v>0</v>
      </c>
    </row>
    <row r="96" spans="1:116" s="4" customFormat="1" ht="15" hidden="1" customHeight="1">
      <c r="A96" s="49">
        <f>'DV STOP cijfers'!A30</f>
        <v>0</v>
      </c>
      <c r="B96" s="49" t="str">
        <f>'DV STOP cijfers'!B30</f>
        <v>IDWE/IDWD/FKNT</v>
      </c>
      <c r="C96" s="4" t="str">
        <f>'DV STOP cijfers'!C30</f>
        <v>Diervoeder</v>
      </c>
      <c r="D96" s="4" t="str">
        <f>'DV STOP cijfers'!D30</f>
        <v>DV Erkende bedrijven DERDEN</v>
      </c>
      <c r="E96" s="274" t="str">
        <f>'DV STOP cijfers'!E30</f>
        <v>FKNT1508 Gemedicineerd diervoeder</v>
      </c>
      <c r="F96" s="508" t="str">
        <f>'DV STOP cijfers'!F30</f>
        <v>Derden</v>
      </c>
      <c r="G96" s="5" t="str">
        <f>'DV STOP cijfers'!G30</f>
        <v>ja</v>
      </c>
      <c r="H96" s="15">
        <f>'DV STOP cijfers'!H30</f>
        <v>377</v>
      </c>
      <c r="I96" s="11">
        <f>'DV STOP cijfers'!I30</f>
        <v>0</v>
      </c>
      <c r="J96" s="11">
        <f>'DV STOP cijfers'!J30</f>
        <v>0</v>
      </c>
      <c r="K96" s="11">
        <f>'DV STOP cijfers'!K30</f>
        <v>0</v>
      </c>
      <c r="L96" s="11">
        <f>'DV STOP cijfers'!L30</f>
        <v>0</v>
      </c>
      <c r="M96" s="11">
        <f>'DV STOP cijfers'!M30</f>
        <v>0</v>
      </c>
      <c r="N96" s="11">
        <f>'DV STOP cijfers'!N30</f>
        <v>0</v>
      </c>
      <c r="O96" s="11">
        <f>'DV STOP cijfers'!O30</f>
        <v>0</v>
      </c>
      <c r="P96" s="11">
        <f>'DV STOP cijfers'!P30</f>
        <v>0</v>
      </c>
      <c r="Q96" s="26">
        <f>'DV STOP cijfers'!Q30</f>
        <v>377</v>
      </c>
      <c r="R96" s="15">
        <f>'DV STOP cijfers'!R30</f>
        <v>0</v>
      </c>
      <c r="S96" s="11">
        <f>'DV STOP cijfers'!S30</f>
        <v>0</v>
      </c>
      <c r="T96" s="11">
        <f>'DV STOP cijfers'!T30</f>
        <v>377</v>
      </c>
      <c r="U96" s="11">
        <f>'DV STOP cijfers'!U30</f>
        <v>0</v>
      </c>
      <c r="V96" s="11">
        <f>'DV STOP cijfers'!V30</f>
        <v>0</v>
      </c>
      <c r="W96" s="11">
        <f>'DV STOP cijfers'!W30</f>
        <v>0</v>
      </c>
      <c r="X96" s="11">
        <f>'DV STOP cijfers'!X30</f>
        <v>0</v>
      </c>
      <c r="Y96" s="11">
        <f>'DV STOP cijfers'!Y30</f>
        <v>0</v>
      </c>
      <c r="Z96" s="49">
        <f>'DV STOP cijfers'!Z30</f>
        <v>377</v>
      </c>
      <c r="AA96" s="11">
        <f>'DV STOP cijfers'!AA30</f>
        <v>25</v>
      </c>
      <c r="AB96" s="11">
        <f>'DV STOP cijfers'!AB30</f>
        <v>0</v>
      </c>
      <c r="AC96" s="11">
        <f>'DV STOP cijfers'!AC30</f>
        <v>352</v>
      </c>
      <c r="AD96" s="11">
        <f>'DV STOP cijfers'!AD30</f>
        <v>0</v>
      </c>
      <c r="AE96" s="11">
        <f>'DV STOP cijfers'!AE30</f>
        <v>0</v>
      </c>
      <c r="AF96" s="294">
        <f>'DV STOP cijfers'!AF30</f>
        <v>0</v>
      </c>
      <c r="AG96" s="49">
        <f>'DV STOP cijfers'!AG30</f>
        <v>0</v>
      </c>
      <c r="AH96" s="15">
        <f>'DV STOP cijfers'!AH30</f>
        <v>0</v>
      </c>
      <c r="AI96" s="11">
        <f>'DV STOP cijfers'!AI30</f>
        <v>0</v>
      </c>
      <c r="AJ96" s="11">
        <f>'DV STOP cijfers'!AJ30</f>
        <v>25</v>
      </c>
      <c r="AK96" s="11">
        <f>'DV STOP cijfers'!AK30</f>
        <v>0</v>
      </c>
      <c r="AL96" s="49">
        <f>'DV STOP cijfers'!AL30</f>
        <v>0</v>
      </c>
      <c r="AM96" s="15">
        <f>'DV STOP cijfers'!AM30</f>
        <v>0</v>
      </c>
      <c r="AN96" s="11">
        <f>'DV STOP cijfers'!AN30</f>
        <v>0</v>
      </c>
      <c r="AO96" s="11">
        <f>'DV STOP cijfers'!AO30</f>
        <v>0</v>
      </c>
      <c r="AP96" s="11">
        <f>'DV STOP cijfers'!AP30</f>
        <v>0</v>
      </c>
      <c r="AQ96" s="294">
        <f>'DV STOP cijfers'!AQ30</f>
        <v>0</v>
      </c>
      <c r="AR96" s="49">
        <f>'DV STOP cijfers'!AR30</f>
        <v>0</v>
      </c>
      <c r="AS96" s="15">
        <f>'DV STOP cijfers'!AS30</f>
        <v>0</v>
      </c>
      <c r="AT96" s="11">
        <f>'DV STOP cijfers'!AT30</f>
        <v>0</v>
      </c>
      <c r="AU96" s="11">
        <f>'DV STOP cijfers'!AU30</f>
        <v>0</v>
      </c>
      <c r="AV96" s="11">
        <f>'DV STOP cijfers'!AV30</f>
        <v>0</v>
      </c>
      <c r="AW96" s="11">
        <f>'DV STOP cijfers'!AW30</f>
        <v>0</v>
      </c>
      <c r="AX96" s="11">
        <f>'DV STOP cijfers'!AX30</f>
        <v>0</v>
      </c>
      <c r="AY96" s="11">
        <f>'DV STOP cijfers'!AY30</f>
        <v>0</v>
      </c>
      <c r="AZ96" s="11">
        <f>'DV STOP cijfers'!AZ30</f>
        <v>0</v>
      </c>
      <c r="BA96" s="11">
        <f>'DV STOP cijfers'!BA30</f>
        <v>0</v>
      </c>
      <c r="BB96" s="294">
        <f>'DV STOP cijfers'!BB30</f>
        <v>0</v>
      </c>
      <c r="BC96" s="49">
        <f>'DV STOP cijfers'!BC30</f>
        <v>0</v>
      </c>
      <c r="BD96" s="15">
        <f>'DV STOP cijfers'!BD30</f>
        <v>0</v>
      </c>
      <c r="BE96" s="11">
        <f>'DV STOP cijfers'!BE30</f>
        <v>0</v>
      </c>
      <c r="BF96" s="11">
        <f>'DV STOP cijfers'!BF30</f>
        <v>0</v>
      </c>
      <c r="BG96" s="11">
        <f>'DV STOP cijfers'!BG30</f>
        <v>0</v>
      </c>
      <c r="BH96" s="11">
        <f>'DV STOP cijfers'!BH30</f>
        <v>0</v>
      </c>
      <c r="BI96" s="11">
        <f>'DV STOP cijfers'!BI30</f>
        <v>0</v>
      </c>
      <c r="BJ96" s="294">
        <f>'DV STOP cijfers'!BJ30</f>
        <v>0</v>
      </c>
      <c r="BK96" s="49">
        <f>'DV STOP cijfers'!BK30</f>
        <v>0</v>
      </c>
      <c r="BL96" s="15">
        <f>'DV STOP cijfers'!BL30</f>
        <v>0</v>
      </c>
      <c r="BM96" s="11">
        <f>'DV STOP cijfers'!BM30</f>
        <v>0</v>
      </c>
      <c r="BN96" s="294">
        <f>'DV STOP cijfers'!BN30</f>
        <v>0</v>
      </c>
      <c r="BO96" s="11">
        <f>'DV STOP cijfers'!BO30</f>
        <v>0</v>
      </c>
      <c r="BP96" s="294">
        <f>'DV STOP cijfers'!BP30</f>
        <v>0</v>
      </c>
      <c r="BQ96" s="49">
        <f>'DV STOP cijfers'!BQ30</f>
        <v>0</v>
      </c>
      <c r="BR96" s="15">
        <f>'DV STOP cijfers'!BR30</f>
        <v>176</v>
      </c>
      <c r="BS96" s="11">
        <f>'DV STOP cijfers'!BS30</f>
        <v>176</v>
      </c>
      <c r="BT96" s="11">
        <f>'DV STOP cijfers'!BT30</f>
        <v>0</v>
      </c>
      <c r="BU96" s="11">
        <f>'DV STOP cijfers'!BU30</f>
        <v>0</v>
      </c>
      <c r="BV96" s="11">
        <f>'DV STOP cijfers'!BV30</f>
        <v>0</v>
      </c>
      <c r="BW96" s="294">
        <f>'DV STOP cijfers'!BW30</f>
        <v>0</v>
      </c>
      <c r="BX96" s="49">
        <f>'DV STOP cijfers'!BX30</f>
        <v>0</v>
      </c>
      <c r="BY96" s="49">
        <f>'DV STOP cijfers'!BY30</f>
        <v>377</v>
      </c>
      <c r="BZ96" s="11">
        <f>'DV STOP cijfers'!BZ30</f>
        <v>0</v>
      </c>
      <c r="CA96" s="11">
        <f>'DV STOP cijfers'!CA30</f>
        <v>0</v>
      </c>
      <c r="CB96" s="11">
        <f>'DV STOP cijfers'!CB30</f>
        <v>0</v>
      </c>
      <c r="CC96" s="11">
        <f>'DV STOP cijfers'!CC30</f>
        <v>0</v>
      </c>
      <c r="CD96" s="11">
        <f>'DV STOP cijfers'!CD30</f>
        <v>0</v>
      </c>
      <c r="CE96" s="11">
        <f>'DV STOP cijfers'!CE30</f>
        <v>0</v>
      </c>
      <c r="CF96" s="11">
        <f>'DV STOP cijfers'!CF30</f>
        <v>0</v>
      </c>
      <c r="CG96" s="11">
        <f>'DV STOP cijfers'!CG30</f>
        <v>0</v>
      </c>
      <c r="CH96" s="11">
        <f>'DV STOP cijfers'!CH30</f>
        <v>0</v>
      </c>
      <c r="CI96" s="11">
        <f>'DV STOP cijfers'!CI30</f>
        <v>0</v>
      </c>
      <c r="CJ96" s="11">
        <f>'DV STOP cijfers'!CJ30</f>
        <v>0</v>
      </c>
      <c r="CK96" s="11">
        <f>'DV STOP cijfers'!CK30</f>
        <v>0</v>
      </c>
      <c r="CL96" s="49">
        <f>'DV STOP cijfers'!CL30</f>
        <v>0</v>
      </c>
      <c r="CM96" s="11">
        <f>'DV STOP cijfers'!CM30</f>
        <v>0</v>
      </c>
      <c r="CN96" s="11">
        <f>'DV STOP cijfers'!CN30</f>
        <v>0</v>
      </c>
      <c r="CO96" s="11">
        <f>'DV STOP cijfers'!CO30</f>
        <v>0</v>
      </c>
      <c r="CP96" s="11">
        <f>'DV STOP cijfers'!CP30</f>
        <v>0</v>
      </c>
      <c r="CQ96" s="11">
        <f>'DV STOP cijfers'!CQ30</f>
        <v>0</v>
      </c>
      <c r="CR96" s="11">
        <f>'DV STOP cijfers'!CR30</f>
        <v>0</v>
      </c>
      <c r="CS96" s="11">
        <f>'DV STOP cijfers'!CS30</f>
        <v>0</v>
      </c>
      <c r="CT96" s="11">
        <f>'DV STOP cijfers'!CT30</f>
        <v>0</v>
      </c>
      <c r="CU96" s="11">
        <f>'DV STOP cijfers'!CU30</f>
        <v>0</v>
      </c>
      <c r="CV96" s="11">
        <f>'DV STOP cijfers'!CV30</f>
        <v>0</v>
      </c>
      <c r="CW96" s="11">
        <f>'DV STOP cijfers'!CW30</f>
        <v>0</v>
      </c>
      <c r="CX96" s="11">
        <f>'DV STOP cijfers'!CX30</f>
        <v>0</v>
      </c>
      <c r="CY96" s="26">
        <f>'DV STOP cijfers'!CY30</f>
        <v>0</v>
      </c>
      <c r="CZ96" s="15">
        <f>'DV STOP cijfers'!CZ30</f>
        <v>0</v>
      </c>
      <c r="DA96" s="11">
        <f>'DV STOP cijfers'!DA30</f>
        <v>0</v>
      </c>
      <c r="DB96" s="11">
        <f>'DV STOP cijfers'!DB30</f>
        <v>0</v>
      </c>
      <c r="DC96" s="11">
        <f>'DV STOP cijfers'!DC30</f>
        <v>0</v>
      </c>
      <c r="DD96" s="11">
        <f>'DV STOP cijfers'!DD30</f>
        <v>0</v>
      </c>
      <c r="DE96" s="11">
        <f>'DV STOP cijfers'!DE30</f>
        <v>0</v>
      </c>
      <c r="DF96" s="11">
        <f>'DV STOP cijfers'!DF30</f>
        <v>0</v>
      </c>
      <c r="DG96" s="11">
        <f>'DV STOP cijfers'!DG30</f>
        <v>0</v>
      </c>
      <c r="DH96" s="11">
        <f>'DV STOP cijfers'!DH30</f>
        <v>0</v>
      </c>
      <c r="DI96" s="11">
        <f>'DV STOP cijfers'!DI30</f>
        <v>0</v>
      </c>
      <c r="DJ96" s="11">
        <f>'DV STOP cijfers'!DJ30</f>
        <v>0</v>
      </c>
      <c r="DK96" s="11">
        <f>'DV STOP cijfers'!DK30</f>
        <v>0</v>
      </c>
      <c r="DL96" s="26">
        <f>'DV STOP cijfers'!DL30</f>
        <v>0</v>
      </c>
    </row>
    <row r="97" spans="1:116" s="4" customFormat="1" ht="15" hidden="1" customHeight="1">
      <c r="A97" s="49">
        <f>'DV STOP cijfers'!A31</f>
        <v>0</v>
      </c>
      <c r="B97" s="49" t="str">
        <f>'DV STOP cijfers'!B31</f>
        <v>IDWE/IDWD/FKNT</v>
      </c>
      <c r="C97" s="4" t="str">
        <f>'DV STOP cijfers'!C31</f>
        <v>Diervoeder</v>
      </c>
      <c r="D97" s="4" t="str">
        <f>'DV STOP cijfers'!D31</f>
        <v>DV Erkende bedrijven DERDEN</v>
      </c>
      <c r="E97" s="274" t="str">
        <f>'DV STOP cijfers'!E31</f>
        <v>FKNT1515 Borgen van vetstromen</v>
      </c>
      <c r="F97" s="508" t="str">
        <f>'DV STOP cijfers'!F31</f>
        <v>Derden</v>
      </c>
      <c r="G97" s="5" t="str">
        <f>'DV STOP cijfers'!G31</f>
        <v>ja</v>
      </c>
      <c r="H97" s="15">
        <f>'DV STOP cijfers'!H31</f>
        <v>370</v>
      </c>
      <c r="I97" s="11">
        <f>'DV STOP cijfers'!I31</f>
        <v>0</v>
      </c>
      <c r="J97" s="11">
        <f>'DV STOP cijfers'!J31</f>
        <v>0</v>
      </c>
      <c r="K97" s="11">
        <f>'DV STOP cijfers'!K31</f>
        <v>0</v>
      </c>
      <c r="L97" s="11">
        <f>'DV STOP cijfers'!L31</f>
        <v>0</v>
      </c>
      <c r="M97" s="11">
        <f>'DV STOP cijfers'!M31</f>
        <v>0</v>
      </c>
      <c r="N97" s="11">
        <f>'DV STOP cijfers'!N31</f>
        <v>0</v>
      </c>
      <c r="O97" s="11">
        <f>'DV STOP cijfers'!O31</f>
        <v>0</v>
      </c>
      <c r="P97" s="11">
        <f>'DV STOP cijfers'!P31</f>
        <v>0</v>
      </c>
      <c r="Q97" s="26">
        <f>'DV STOP cijfers'!Q31</f>
        <v>370</v>
      </c>
      <c r="R97" s="15">
        <f>'DV STOP cijfers'!R31</f>
        <v>0</v>
      </c>
      <c r="S97" s="11">
        <f>'DV STOP cijfers'!S31</f>
        <v>0</v>
      </c>
      <c r="T97" s="11">
        <f>'DV STOP cijfers'!T31</f>
        <v>370</v>
      </c>
      <c r="U97" s="11">
        <f>'DV STOP cijfers'!U31</f>
        <v>0</v>
      </c>
      <c r="V97" s="11">
        <f>'DV STOP cijfers'!V31</f>
        <v>0</v>
      </c>
      <c r="W97" s="11">
        <f>'DV STOP cijfers'!W31</f>
        <v>0</v>
      </c>
      <c r="X97" s="11">
        <f>'DV STOP cijfers'!X31</f>
        <v>0</v>
      </c>
      <c r="Y97" s="11">
        <f>'DV STOP cijfers'!Y31</f>
        <v>0</v>
      </c>
      <c r="Z97" s="49">
        <f>'DV STOP cijfers'!Z31</f>
        <v>370</v>
      </c>
      <c r="AA97" s="11">
        <f>'DV STOP cijfers'!AA31</f>
        <v>50</v>
      </c>
      <c r="AB97" s="11">
        <f>'DV STOP cijfers'!AB31</f>
        <v>0</v>
      </c>
      <c r="AC97" s="11">
        <f>'DV STOP cijfers'!AC31</f>
        <v>320</v>
      </c>
      <c r="AD97" s="11">
        <f>'DV STOP cijfers'!AD31</f>
        <v>0</v>
      </c>
      <c r="AE97" s="11">
        <f>'DV STOP cijfers'!AE31</f>
        <v>0</v>
      </c>
      <c r="AF97" s="294">
        <f>'DV STOP cijfers'!AF31</f>
        <v>0</v>
      </c>
      <c r="AG97" s="49">
        <f>'DV STOP cijfers'!AG31</f>
        <v>0</v>
      </c>
      <c r="AH97" s="15">
        <f>'DV STOP cijfers'!AH31</f>
        <v>0</v>
      </c>
      <c r="AI97" s="11">
        <f>'DV STOP cijfers'!AI31</f>
        <v>0</v>
      </c>
      <c r="AJ97" s="11">
        <f>'DV STOP cijfers'!AJ31</f>
        <v>50</v>
      </c>
      <c r="AK97" s="11">
        <f>'DV STOP cijfers'!AK31</f>
        <v>0</v>
      </c>
      <c r="AL97" s="49">
        <f>'DV STOP cijfers'!AL31</f>
        <v>0</v>
      </c>
      <c r="AM97" s="15">
        <f>'DV STOP cijfers'!AM31</f>
        <v>0</v>
      </c>
      <c r="AN97" s="11">
        <f>'DV STOP cijfers'!AN31</f>
        <v>0</v>
      </c>
      <c r="AO97" s="11">
        <f>'DV STOP cijfers'!AO31</f>
        <v>0</v>
      </c>
      <c r="AP97" s="11">
        <f>'DV STOP cijfers'!AP31</f>
        <v>0</v>
      </c>
      <c r="AQ97" s="294">
        <f>'DV STOP cijfers'!AQ31</f>
        <v>0</v>
      </c>
      <c r="AR97" s="49">
        <f>'DV STOP cijfers'!AR31</f>
        <v>0</v>
      </c>
      <c r="AS97" s="15">
        <f>'DV STOP cijfers'!AS31</f>
        <v>0</v>
      </c>
      <c r="AT97" s="11">
        <f>'DV STOP cijfers'!AT31</f>
        <v>0</v>
      </c>
      <c r="AU97" s="11">
        <f>'DV STOP cijfers'!AU31</f>
        <v>0</v>
      </c>
      <c r="AV97" s="11">
        <f>'DV STOP cijfers'!AV31</f>
        <v>0</v>
      </c>
      <c r="AW97" s="11">
        <f>'DV STOP cijfers'!AW31</f>
        <v>0</v>
      </c>
      <c r="AX97" s="11">
        <f>'DV STOP cijfers'!AX31</f>
        <v>0</v>
      </c>
      <c r="AY97" s="11">
        <f>'DV STOP cijfers'!AY31</f>
        <v>0</v>
      </c>
      <c r="AZ97" s="11">
        <f>'DV STOP cijfers'!AZ31</f>
        <v>0</v>
      </c>
      <c r="BA97" s="11">
        <f>'DV STOP cijfers'!BA31</f>
        <v>0</v>
      </c>
      <c r="BB97" s="294">
        <f>'DV STOP cijfers'!BB31</f>
        <v>0</v>
      </c>
      <c r="BC97" s="49">
        <f>'DV STOP cijfers'!BC31</f>
        <v>0</v>
      </c>
      <c r="BD97" s="15">
        <f>'DV STOP cijfers'!BD31</f>
        <v>0</v>
      </c>
      <c r="BE97" s="11">
        <f>'DV STOP cijfers'!BE31</f>
        <v>0</v>
      </c>
      <c r="BF97" s="11">
        <f>'DV STOP cijfers'!BF31</f>
        <v>0</v>
      </c>
      <c r="BG97" s="11">
        <f>'DV STOP cijfers'!BG31</f>
        <v>0</v>
      </c>
      <c r="BH97" s="11">
        <f>'DV STOP cijfers'!BH31</f>
        <v>0</v>
      </c>
      <c r="BI97" s="11">
        <f>'DV STOP cijfers'!BI31</f>
        <v>0</v>
      </c>
      <c r="BJ97" s="294">
        <f>'DV STOP cijfers'!BJ31</f>
        <v>0</v>
      </c>
      <c r="BK97" s="49">
        <f>'DV STOP cijfers'!BK31</f>
        <v>0</v>
      </c>
      <c r="BL97" s="15">
        <f>'DV STOP cijfers'!BL31</f>
        <v>0</v>
      </c>
      <c r="BM97" s="11">
        <f>'DV STOP cijfers'!BM31</f>
        <v>0</v>
      </c>
      <c r="BN97" s="294">
        <f>'DV STOP cijfers'!BN31</f>
        <v>0</v>
      </c>
      <c r="BO97" s="11">
        <f>'DV STOP cijfers'!BO31</f>
        <v>0</v>
      </c>
      <c r="BP97" s="294">
        <f>'DV STOP cijfers'!BP31</f>
        <v>0</v>
      </c>
      <c r="BQ97" s="49">
        <f>'DV STOP cijfers'!BQ31</f>
        <v>0</v>
      </c>
      <c r="BR97" s="15">
        <f>'DV STOP cijfers'!BR31</f>
        <v>160</v>
      </c>
      <c r="BS97" s="11">
        <f>'DV STOP cijfers'!BS31</f>
        <v>160</v>
      </c>
      <c r="BT97" s="11">
        <f>'DV STOP cijfers'!BT31</f>
        <v>0</v>
      </c>
      <c r="BU97" s="11">
        <f>'DV STOP cijfers'!BU31</f>
        <v>0</v>
      </c>
      <c r="BV97" s="11">
        <f>'DV STOP cijfers'!BV31</f>
        <v>0</v>
      </c>
      <c r="BW97" s="294">
        <f>'DV STOP cijfers'!BW31</f>
        <v>0</v>
      </c>
      <c r="BX97" s="49">
        <f>'DV STOP cijfers'!BX31</f>
        <v>0</v>
      </c>
      <c r="BY97" s="49">
        <f>'DV STOP cijfers'!BY31</f>
        <v>370</v>
      </c>
      <c r="BZ97" s="11">
        <f>'DV STOP cijfers'!BZ31</f>
        <v>0</v>
      </c>
      <c r="CA97" s="11">
        <f>'DV STOP cijfers'!CA31</f>
        <v>0</v>
      </c>
      <c r="CB97" s="11">
        <f>'DV STOP cijfers'!CB31</f>
        <v>0</v>
      </c>
      <c r="CC97" s="11">
        <f>'DV STOP cijfers'!CC31</f>
        <v>0</v>
      </c>
      <c r="CD97" s="11">
        <f>'DV STOP cijfers'!CD31</f>
        <v>0</v>
      </c>
      <c r="CE97" s="11">
        <f>'DV STOP cijfers'!CE31</f>
        <v>0</v>
      </c>
      <c r="CF97" s="11">
        <f>'DV STOP cijfers'!CF31</f>
        <v>0</v>
      </c>
      <c r="CG97" s="11">
        <f>'DV STOP cijfers'!CG31</f>
        <v>0</v>
      </c>
      <c r="CH97" s="11">
        <f>'DV STOP cijfers'!CH31</f>
        <v>0</v>
      </c>
      <c r="CI97" s="11">
        <f>'DV STOP cijfers'!CI31</f>
        <v>0</v>
      </c>
      <c r="CJ97" s="11">
        <f>'DV STOP cijfers'!CJ31</f>
        <v>0</v>
      </c>
      <c r="CK97" s="11">
        <f>'DV STOP cijfers'!CK31</f>
        <v>0</v>
      </c>
      <c r="CL97" s="49">
        <f>'DV STOP cijfers'!CL31</f>
        <v>0</v>
      </c>
      <c r="CM97" s="11">
        <f>'DV STOP cijfers'!CM31</f>
        <v>0</v>
      </c>
      <c r="CN97" s="11">
        <f>'DV STOP cijfers'!CN31</f>
        <v>0</v>
      </c>
      <c r="CO97" s="11">
        <f>'DV STOP cijfers'!CO31</f>
        <v>0</v>
      </c>
      <c r="CP97" s="11">
        <f>'DV STOP cijfers'!CP31</f>
        <v>0</v>
      </c>
      <c r="CQ97" s="11">
        <f>'DV STOP cijfers'!CQ31</f>
        <v>0</v>
      </c>
      <c r="CR97" s="11">
        <f>'DV STOP cijfers'!CR31</f>
        <v>0</v>
      </c>
      <c r="CS97" s="11">
        <f>'DV STOP cijfers'!CS31</f>
        <v>0</v>
      </c>
      <c r="CT97" s="11">
        <f>'DV STOP cijfers'!CT31</f>
        <v>0</v>
      </c>
      <c r="CU97" s="11">
        <f>'DV STOP cijfers'!CU31</f>
        <v>0</v>
      </c>
      <c r="CV97" s="11">
        <f>'DV STOP cijfers'!CV31</f>
        <v>0</v>
      </c>
      <c r="CW97" s="11">
        <f>'DV STOP cijfers'!CW31</f>
        <v>0</v>
      </c>
      <c r="CX97" s="11">
        <f>'DV STOP cijfers'!CX31</f>
        <v>0</v>
      </c>
      <c r="CY97" s="26">
        <f>'DV STOP cijfers'!CY31</f>
        <v>0</v>
      </c>
      <c r="CZ97" s="15">
        <f>'DV STOP cijfers'!CZ31</f>
        <v>0</v>
      </c>
      <c r="DA97" s="11">
        <f>'DV STOP cijfers'!DA31</f>
        <v>0</v>
      </c>
      <c r="DB97" s="11">
        <f>'DV STOP cijfers'!DB31</f>
        <v>0</v>
      </c>
      <c r="DC97" s="11">
        <f>'DV STOP cijfers'!DC31</f>
        <v>0</v>
      </c>
      <c r="DD97" s="11">
        <f>'DV STOP cijfers'!DD31</f>
        <v>0</v>
      </c>
      <c r="DE97" s="11">
        <f>'DV STOP cijfers'!DE31</f>
        <v>0</v>
      </c>
      <c r="DF97" s="11">
        <f>'DV STOP cijfers'!DF31</f>
        <v>0</v>
      </c>
      <c r="DG97" s="11">
        <f>'DV STOP cijfers'!DG31</f>
        <v>0</v>
      </c>
      <c r="DH97" s="11">
        <f>'DV STOP cijfers'!DH31</f>
        <v>0</v>
      </c>
      <c r="DI97" s="11">
        <f>'DV STOP cijfers'!DI31</f>
        <v>0</v>
      </c>
      <c r="DJ97" s="11">
        <f>'DV STOP cijfers'!DJ31</f>
        <v>0</v>
      </c>
      <c r="DK97" s="11">
        <f>'DV STOP cijfers'!DK31</f>
        <v>0</v>
      </c>
      <c r="DL97" s="26">
        <f>'DV STOP cijfers'!DL31</f>
        <v>0</v>
      </c>
    </row>
    <row r="98" spans="1:116" s="4" customFormat="1" ht="15" hidden="1" customHeight="1">
      <c r="A98" s="49">
        <f>'DV STOP cijfers'!A32</f>
        <v>0</v>
      </c>
      <c r="B98" s="49" t="str">
        <f>'DV STOP cijfers'!B32</f>
        <v>IDWE/IDWD/FKNT</v>
      </c>
      <c r="C98" s="4" t="str">
        <f>'DV STOP cijfers'!C32</f>
        <v>Diervoeder</v>
      </c>
      <c r="D98" s="4" t="str">
        <f>'DV STOP cijfers'!D32</f>
        <v>DV Erkende bedrijven DERDEN</v>
      </c>
      <c r="E98" s="274" t="str">
        <f>'DV STOP cijfers'!E32</f>
        <v>FKNT1505 DV Inspectie Vo. 999/2001</v>
      </c>
      <c r="F98" s="508" t="str">
        <f>'DV STOP cijfers'!F32</f>
        <v>Derden</v>
      </c>
      <c r="G98" s="5" t="str">
        <f>'DV STOP cijfers'!G32</f>
        <v>ja</v>
      </c>
      <c r="H98" s="15">
        <f>'DV STOP cijfers'!H32</f>
        <v>350</v>
      </c>
      <c r="I98" s="11">
        <f>'DV STOP cijfers'!I32</f>
        <v>0</v>
      </c>
      <c r="J98" s="11">
        <f>'DV STOP cijfers'!J32</f>
        <v>0</v>
      </c>
      <c r="K98" s="11">
        <f>'DV STOP cijfers'!K32</f>
        <v>0</v>
      </c>
      <c r="L98" s="11">
        <f>'DV STOP cijfers'!L32</f>
        <v>0</v>
      </c>
      <c r="M98" s="11">
        <f>'DV STOP cijfers'!M32</f>
        <v>0</v>
      </c>
      <c r="N98" s="11">
        <f>'DV STOP cijfers'!N32</f>
        <v>0</v>
      </c>
      <c r="O98" s="11">
        <f>'DV STOP cijfers'!O32</f>
        <v>0</v>
      </c>
      <c r="P98" s="11">
        <f>'DV STOP cijfers'!P32</f>
        <v>0</v>
      </c>
      <c r="Q98" s="26">
        <f>'DV STOP cijfers'!Q32</f>
        <v>350</v>
      </c>
      <c r="R98" s="15">
        <f>'DV STOP cijfers'!R32</f>
        <v>0</v>
      </c>
      <c r="S98" s="11">
        <f>'DV STOP cijfers'!S32</f>
        <v>0</v>
      </c>
      <c r="T98" s="11">
        <f>'DV STOP cijfers'!T32</f>
        <v>350</v>
      </c>
      <c r="U98" s="11">
        <f>'DV STOP cijfers'!U32</f>
        <v>0</v>
      </c>
      <c r="V98" s="11">
        <f>'DV STOP cijfers'!V32</f>
        <v>0</v>
      </c>
      <c r="W98" s="11">
        <f>'DV STOP cijfers'!W32</f>
        <v>0</v>
      </c>
      <c r="X98" s="11">
        <f>'DV STOP cijfers'!X32</f>
        <v>0</v>
      </c>
      <c r="Y98" s="11">
        <f>'DV STOP cijfers'!Y32</f>
        <v>0</v>
      </c>
      <c r="Z98" s="49">
        <f>'DV STOP cijfers'!Z32</f>
        <v>350</v>
      </c>
      <c r="AA98" s="11">
        <f>'DV STOP cijfers'!AA32</f>
        <v>50</v>
      </c>
      <c r="AB98" s="11">
        <f>'DV STOP cijfers'!AB32</f>
        <v>0</v>
      </c>
      <c r="AC98" s="11">
        <f>'DV STOP cijfers'!AC32</f>
        <v>300</v>
      </c>
      <c r="AD98" s="11">
        <f>'DV STOP cijfers'!AD32</f>
        <v>0</v>
      </c>
      <c r="AE98" s="11">
        <f>'DV STOP cijfers'!AE32</f>
        <v>0</v>
      </c>
      <c r="AF98" s="294">
        <f>'DV STOP cijfers'!AF32</f>
        <v>0</v>
      </c>
      <c r="AG98" s="49">
        <f>'DV STOP cijfers'!AG32</f>
        <v>0</v>
      </c>
      <c r="AH98" s="15">
        <f>'DV STOP cijfers'!AH32</f>
        <v>0</v>
      </c>
      <c r="AI98" s="11">
        <f>'DV STOP cijfers'!AI32</f>
        <v>0</v>
      </c>
      <c r="AJ98" s="11">
        <f>'DV STOP cijfers'!AJ32</f>
        <v>50</v>
      </c>
      <c r="AK98" s="11">
        <f>'DV STOP cijfers'!AK32</f>
        <v>0</v>
      </c>
      <c r="AL98" s="49">
        <f>'DV STOP cijfers'!AL32</f>
        <v>0</v>
      </c>
      <c r="AM98" s="15">
        <f>'DV STOP cijfers'!AM32</f>
        <v>0</v>
      </c>
      <c r="AN98" s="11">
        <f>'DV STOP cijfers'!AN32</f>
        <v>0</v>
      </c>
      <c r="AO98" s="11">
        <f>'DV STOP cijfers'!AO32</f>
        <v>0</v>
      </c>
      <c r="AP98" s="11">
        <f>'DV STOP cijfers'!AP32</f>
        <v>0</v>
      </c>
      <c r="AQ98" s="294">
        <f>'DV STOP cijfers'!AQ32</f>
        <v>0</v>
      </c>
      <c r="AR98" s="49">
        <f>'DV STOP cijfers'!AR32</f>
        <v>0</v>
      </c>
      <c r="AS98" s="15">
        <f>'DV STOP cijfers'!AS32</f>
        <v>0</v>
      </c>
      <c r="AT98" s="11">
        <f>'DV STOP cijfers'!AT32</f>
        <v>0</v>
      </c>
      <c r="AU98" s="11">
        <f>'DV STOP cijfers'!AU32</f>
        <v>0</v>
      </c>
      <c r="AV98" s="11">
        <f>'DV STOP cijfers'!AV32</f>
        <v>0</v>
      </c>
      <c r="AW98" s="11">
        <f>'DV STOP cijfers'!AW32</f>
        <v>0</v>
      </c>
      <c r="AX98" s="11">
        <f>'DV STOP cijfers'!AX32</f>
        <v>0</v>
      </c>
      <c r="AY98" s="11">
        <f>'DV STOP cijfers'!AY32</f>
        <v>0</v>
      </c>
      <c r="AZ98" s="11">
        <f>'DV STOP cijfers'!AZ32</f>
        <v>0</v>
      </c>
      <c r="BA98" s="11">
        <f>'DV STOP cijfers'!BA32</f>
        <v>0</v>
      </c>
      <c r="BB98" s="294">
        <f>'DV STOP cijfers'!BB32</f>
        <v>0</v>
      </c>
      <c r="BC98" s="49">
        <f>'DV STOP cijfers'!BC32</f>
        <v>0</v>
      </c>
      <c r="BD98" s="15">
        <f>'DV STOP cijfers'!BD32</f>
        <v>0</v>
      </c>
      <c r="BE98" s="11">
        <f>'DV STOP cijfers'!BE32</f>
        <v>0</v>
      </c>
      <c r="BF98" s="11">
        <f>'DV STOP cijfers'!BF32</f>
        <v>0</v>
      </c>
      <c r="BG98" s="11">
        <f>'DV STOP cijfers'!BG32</f>
        <v>0</v>
      </c>
      <c r="BH98" s="11">
        <f>'DV STOP cijfers'!BH32</f>
        <v>0</v>
      </c>
      <c r="BI98" s="11">
        <f>'DV STOP cijfers'!BI32</f>
        <v>0</v>
      </c>
      <c r="BJ98" s="294">
        <f>'DV STOP cijfers'!BJ32</f>
        <v>0</v>
      </c>
      <c r="BK98" s="49">
        <f>'DV STOP cijfers'!BK32</f>
        <v>0</v>
      </c>
      <c r="BL98" s="15">
        <f>'DV STOP cijfers'!BL32</f>
        <v>0</v>
      </c>
      <c r="BM98" s="11">
        <f>'DV STOP cijfers'!BM32</f>
        <v>0</v>
      </c>
      <c r="BN98" s="294">
        <f>'DV STOP cijfers'!BN32</f>
        <v>0</v>
      </c>
      <c r="BO98" s="11">
        <f>'DV STOP cijfers'!BO32</f>
        <v>0</v>
      </c>
      <c r="BP98" s="294">
        <f>'DV STOP cijfers'!BP32</f>
        <v>0</v>
      </c>
      <c r="BQ98" s="49">
        <f>'DV STOP cijfers'!BQ32</f>
        <v>0</v>
      </c>
      <c r="BR98" s="15">
        <f>'DV STOP cijfers'!BR32</f>
        <v>150</v>
      </c>
      <c r="BS98" s="11">
        <f>'DV STOP cijfers'!BS32</f>
        <v>150</v>
      </c>
      <c r="BT98" s="11">
        <f>'DV STOP cijfers'!BT32</f>
        <v>0</v>
      </c>
      <c r="BU98" s="11">
        <f>'DV STOP cijfers'!BU32</f>
        <v>0</v>
      </c>
      <c r="BV98" s="11">
        <f>'DV STOP cijfers'!BV32</f>
        <v>0</v>
      </c>
      <c r="BW98" s="294">
        <f>'DV STOP cijfers'!BW32</f>
        <v>0</v>
      </c>
      <c r="BX98" s="49">
        <f>'DV STOP cijfers'!BX32</f>
        <v>0</v>
      </c>
      <c r="BY98" s="49">
        <f>'DV STOP cijfers'!BY32</f>
        <v>350</v>
      </c>
      <c r="BZ98" s="11">
        <f>'DV STOP cijfers'!BZ32</f>
        <v>0</v>
      </c>
      <c r="CA98" s="11">
        <f>'DV STOP cijfers'!CA32</f>
        <v>0</v>
      </c>
      <c r="CB98" s="11">
        <f>'DV STOP cijfers'!CB32</f>
        <v>0</v>
      </c>
      <c r="CC98" s="11">
        <f>'DV STOP cijfers'!CC32</f>
        <v>0</v>
      </c>
      <c r="CD98" s="11">
        <f>'DV STOP cijfers'!CD32</f>
        <v>0</v>
      </c>
      <c r="CE98" s="11">
        <f>'DV STOP cijfers'!CE32</f>
        <v>0</v>
      </c>
      <c r="CF98" s="11">
        <f>'DV STOP cijfers'!CF32</f>
        <v>0</v>
      </c>
      <c r="CG98" s="11">
        <f>'DV STOP cijfers'!CG32</f>
        <v>0</v>
      </c>
      <c r="CH98" s="11">
        <f>'DV STOP cijfers'!CH32</f>
        <v>0</v>
      </c>
      <c r="CI98" s="11">
        <f>'DV STOP cijfers'!CI32</f>
        <v>0</v>
      </c>
      <c r="CJ98" s="11">
        <f>'DV STOP cijfers'!CJ32</f>
        <v>0</v>
      </c>
      <c r="CK98" s="11">
        <f>'DV STOP cijfers'!CK32</f>
        <v>0</v>
      </c>
      <c r="CL98" s="49">
        <f>'DV STOP cijfers'!CL32</f>
        <v>0</v>
      </c>
      <c r="CM98" s="11">
        <f>'DV STOP cijfers'!CM32</f>
        <v>0</v>
      </c>
      <c r="CN98" s="11">
        <f>'DV STOP cijfers'!CN32</f>
        <v>0</v>
      </c>
      <c r="CO98" s="11">
        <f>'DV STOP cijfers'!CO32</f>
        <v>0</v>
      </c>
      <c r="CP98" s="11">
        <f>'DV STOP cijfers'!CP32</f>
        <v>0</v>
      </c>
      <c r="CQ98" s="11">
        <f>'DV STOP cijfers'!CQ32</f>
        <v>0</v>
      </c>
      <c r="CR98" s="11">
        <f>'DV STOP cijfers'!CR32</f>
        <v>0</v>
      </c>
      <c r="CS98" s="11">
        <f>'DV STOP cijfers'!CS32</f>
        <v>0</v>
      </c>
      <c r="CT98" s="11">
        <f>'DV STOP cijfers'!CT32</f>
        <v>0</v>
      </c>
      <c r="CU98" s="11">
        <f>'DV STOP cijfers'!CU32</f>
        <v>0</v>
      </c>
      <c r="CV98" s="11">
        <f>'DV STOP cijfers'!CV32</f>
        <v>0</v>
      </c>
      <c r="CW98" s="11">
        <f>'DV STOP cijfers'!CW32</f>
        <v>0</v>
      </c>
      <c r="CX98" s="11">
        <f>'DV STOP cijfers'!CX32</f>
        <v>0</v>
      </c>
      <c r="CY98" s="26">
        <f>'DV STOP cijfers'!CY32</f>
        <v>0</v>
      </c>
      <c r="CZ98" s="15">
        <f>'DV STOP cijfers'!CZ32</f>
        <v>0</v>
      </c>
      <c r="DA98" s="11">
        <f>'DV STOP cijfers'!DA32</f>
        <v>0</v>
      </c>
      <c r="DB98" s="11">
        <f>'DV STOP cijfers'!DB32</f>
        <v>0</v>
      </c>
      <c r="DC98" s="11">
        <f>'DV STOP cijfers'!DC32</f>
        <v>0</v>
      </c>
      <c r="DD98" s="11">
        <f>'DV STOP cijfers'!DD32</f>
        <v>0</v>
      </c>
      <c r="DE98" s="11">
        <f>'DV STOP cijfers'!DE32</f>
        <v>0</v>
      </c>
      <c r="DF98" s="11">
        <f>'DV STOP cijfers'!DF32</f>
        <v>0</v>
      </c>
      <c r="DG98" s="11">
        <f>'DV STOP cijfers'!DG32</f>
        <v>0</v>
      </c>
      <c r="DH98" s="11">
        <f>'DV STOP cijfers'!DH32</f>
        <v>0</v>
      </c>
      <c r="DI98" s="11">
        <f>'DV STOP cijfers'!DI32</f>
        <v>0</v>
      </c>
      <c r="DJ98" s="11">
        <f>'DV STOP cijfers'!DJ32</f>
        <v>0</v>
      </c>
      <c r="DK98" s="11">
        <f>'DV STOP cijfers'!DK32</f>
        <v>0</v>
      </c>
      <c r="DL98" s="26">
        <f>'DV STOP cijfers'!DL32</f>
        <v>0</v>
      </c>
    </row>
    <row r="99" spans="1:116" s="4" customFormat="1" ht="15" hidden="1" customHeight="1">
      <c r="A99" s="49">
        <f>'DV STOP cijfers'!A33</f>
        <v>0</v>
      </c>
      <c r="B99" s="49">
        <f>'DV STOP cijfers'!B33</f>
        <v>0</v>
      </c>
      <c r="C99" s="13" t="str">
        <f>'DV STOP cijfers'!C33</f>
        <v>Diervoeder</v>
      </c>
      <c r="D99" s="4" t="str">
        <f>'DV STOP cijfers'!D33</f>
        <v>DV Erkende bedrijven DERDEN</v>
      </c>
      <c r="E99" s="819" t="str">
        <f>'DV STOP cijfers'!E33</f>
        <v>Werkoverleg + opleidingen</v>
      </c>
      <c r="F99" s="508" t="str">
        <f>'DV STOP cijfers'!F33</f>
        <v>Derden</v>
      </c>
      <c r="G99" s="538" t="str">
        <f>'DV STOP cijfers'!G33</f>
        <v>nee</v>
      </c>
      <c r="H99" s="308">
        <f>'DV STOP cijfers'!H33</f>
        <v>1300</v>
      </c>
      <c r="I99" s="11">
        <f>'DV STOP cijfers'!I33</f>
        <v>0</v>
      </c>
      <c r="J99" s="11">
        <f>'DV STOP cijfers'!J33</f>
        <v>0</v>
      </c>
      <c r="K99" s="11">
        <f>'DV STOP cijfers'!K33</f>
        <v>0</v>
      </c>
      <c r="L99" s="11">
        <f>'DV STOP cijfers'!L33</f>
        <v>0</v>
      </c>
      <c r="M99" s="11">
        <f>'DV STOP cijfers'!M33</f>
        <v>0</v>
      </c>
      <c r="N99" s="11">
        <f>'DV STOP cijfers'!N33</f>
        <v>0</v>
      </c>
      <c r="O99" s="11">
        <f>'DV STOP cijfers'!O33</f>
        <v>0</v>
      </c>
      <c r="P99" s="11">
        <f>'DV STOP cijfers'!P33</f>
        <v>0</v>
      </c>
      <c r="Q99" s="26">
        <f>'DV STOP cijfers'!Q33</f>
        <v>1300</v>
      </c>
      <c r="R99" s="15">
        <f>'DV STOP cijfers'!R33</f>
        <v>0</v>
      </c>
      <c r="S99" s="11">
        <f>'DV STOP cijfers'!S33</f>
        <v>0</v>
      </c>
      <c r="T99" s="11">
        <f>'DV STOP cijfers'!T33</f>
        <v>1300</v>
      </c>
      <c r="U99" s="11">
        <f>'DV STOP cijfers'!U33</f>
        <v>0</v>
      </c>
      <c r="V99" s="11">
        <f>'DV STOP cijfers'!V33</f>
        <v>0</v>
      </c>
      <c r="W99" s="11">
        <f>'DV STOP cijfers'!W33</f>
        <v>0</v>
      </c>
      <c r="X99" s="11">
        <f>'DV STOP cijfers'!X33</f>
        <v>0</v>
      </c>
      <c r="Y99" s="11">
        <f>'DV STOP cijfers'!Y33</f>
        <v>0</v>
      </c>
      <c r="Z99" s="49">
        <f>'DV STOP cijfers'!Z33</f>
        <v>1300</v>
      </c>
      <c r="AA99" s="11">
        <f>'DV STOP cijfers'!AA33</f>
        <v>0</v>
      </c>
      <c r="AB99" s="11">
        <f>'DV STOP cijfers'!AB33</f>
        <v>0</v>
      </c>
      <c r="AC99" s="11">
        <f>'DV STOP cijfers'!AC33</f>
        <v>1300</v>
      </c>
      <c r="AD99" s="11">
        <f>'DV STOP cijfers'!AD33</f>
        <v>0</v>
      </c>
      <c r="AE99" s="11">
        <f>'DV STOP cijfers'!AE33</f>
        <v>0</v>
      </c>
      <c r="AF99" s="294">
        <f>'DV STOP cijfers'!AF33</f>
        <v>0</v>
      </c>
      <c r="AG99" s="49">
        <f>'DV STOP cijfers'!AG33</f>
        <v>0</v>
      </c>
      <c r="AH99" s="15">
        <f>'DV STOP cijfers'!AH33</f>
        <v>0</v>
      </c>
      <c r="AI99" s="11">
        <f>'DV STOP cijfers'!AI33</f>
        <v>0</v>
      </c>
      <c r="AJ99" s="11">
        <f>'DV STOP cijfers'!AJ33</f>
        <v>0</v>
      </c>
      <c r="AK99" s="11">
        <f>'DV STOP cijfers'!AK33</f>
        <v>0</v>
      </c>
      <c r="AL99" s="49">
        <f>'DV STOP cijfers'!AL33</f>
        <v>0</v>
      </c>
      <c r="AM99" s="15">
        <f>'DV STOP cijfers'!AM33</f>
        <v>0</v>
      </c>
      <c r="AN99" s="11">
        <f>'DV STOP cijfers'!AN33</f>
        <v>0</v>
      </c>
      <c r="AO99" s="11">
        <f>'DV STOP cijfers'!AO33</f>
        <v>0</v>
      </c>
      <c r="AP99" s="11">
        <f>'DV STOP cijfers'!AP33</f>
        <v>0</v>
      </c>
      <c r="AQ99" s="294">
        <f>'DV STOP cijfers'!AQ33</f>
        <v>0</v>
      </c>
      <c r="AR99" s="49">
        <f>'DV STOP cijfers'!AR33</f>
        <v>0</v>
      </c>
      <c r="AS99" s="15">
        <f>'DV STOP cijfers'!AS33</f>
        <v>0</v>
      </c>
      <c r="AT99" s="11">
        <f>'DV STOP cijfers'!AT33</f>
        <v>0</v>
      </c>
      <c r="AU99" s="11">
        <f>'DV STOP cijfers'!AU33</f>
        <v>0</v>
      </c>
      <c r="AV99" s="11">
        <f>'DV STOP cijfers'!AV33</f>
        <v>0</v>
      </c>
      <c r="AW99" s="11">
        <f>'DV STOP cijfers'!AW33</f>
        <v>0</v>
      </c>
      <c r="AX99" s="11">
        <f>'DV STOP cijfers'!AX33</f>
        <v>0</v>
      </c>
      <c r="AY99" s="11">
        <f>'DV STOP cijfers'!AY33</f>
        <v>0</v>
      </c>
      <c r="AZ99" s="11">
        <f>'DV STOP cijfers'!AZ33</f>
        <v>0</v>
      </c>
      <c r="BA99" s="11">
        <f>'DV STOP cijfers'!BA33</f>
        <v>0</v>
      </c>
      <c r="BB99" s="294">
        <f>'DV STOP cijfers'!BB33</f>
        <v>0</v>
      </c>
      <c r="BC99" s="49">
        <f>'DV STOP cijfers'!BC33</f>
        <v>0</v>
      </c>
      <c r="BD99" s="15">
        <f>'DV STOP cijfers'!BD33</f>
        <v>0</v>
      </c>
      <c r="BE99" s="11">
        <f>'DV STOP cijfers'!BE33</f>
        <v>0</v>
      </c>
      <c r="BF99" s="11">
        <f>'DV STOP cijfers'!BF33</f>
        <v>0</v>
      </c>
      <c r="BG99" s="11">
        <f>'DV STOP cijfers'!BG33</f>
        <v>0</v>
      </c>
      <c r="BH99" s="11">
        <f>'DV STOP cijfers'!BH33</f>
        <v>0</v>
      </c>
      <c r="BI99" s="11">
        <f>'DV STOP cijfers'!BI33</f>
        <v>0</v>
      </c>
      <c r="BJ99" s="294">
        <f>'DV STOP cijfers'!BJ33</f>
        <v>0</v>
      </c>
      <c r="BK99" s="49">
        <f>'DV STOP cijfers'!BK33</f>
        <v>0</v>
      </c>
      <c r="BL99" s="15">
        <f>'DV STOP cijfers'!BL33</f>
        <v>0</v>
      </c>
      <c r="BM99" s="11">
        <f>'DV STOP cijfers'!BM33</f>
        <v>0</v>
      </c>
      <c r="BN99" s="294">
        <f>'DV STOP cijfers'!BN33</f>
        <v>0</v>
      </c>
      <c r="BO99" s="11">
        <f>'DV STOP cijfers'!BO33</f>
        <v>0</v>
      </c>
      <c r="BP99" s="294">
        <f>'DV STOP cijfers'!BP33</f>
        <v>0</v>
      </c>
      <c r="BQ99" s="49">
        <f>'DV STOP cijfers'!BQ33</f>
        <v>0</v>
      </c>
      <c r="BR99" s="15">
        <f>'DV STOP cijfers'!BR33</f>
        <v>650</v>
      </c>
      <c r="BS99" s="11">
        <f>'DV STOP cijfers'!BS33</f>
        <v>650</v>
      </c>
      <c r="BT99" s="11">
        <f>'DV STOP cijfers'!BT33</f>
        <v>0</v>
      </c>
      <c r="BU99" s="11">
        <f>'DV STOP cijfers'!BU33</f>
        <v>0</v>
      </c>
      <c r="BV99" s="11">
        <f>'DV STOP cijfers'!BV33</f>
        <v>0</v>
      </c>
      <c r="BW99" s="294">
        <f>'DV STOP cijfers'!BW33</f>
        <v>0</v>
      </c>
      <c r="BX99" s="49">
        <f>'DV STOP cijfers'!BX33</f>
        <v>0</v>
      </c>
      <c r="BY99" s="49">
        <f>'DV STOP cijfers'!BY33</f>
        <v>0</v>
      </c>
      <c r="BZ99" s="11">
        <f>'DV STOP cijfers'!BZ33</f>
        <v>0</v>
      </c>
      <c r="CA99" s="11">
        <f>'DV STOP cijfers'!CA33</f>
        <v>0</v>
      </c>
      <c r="CB99" s="11">
        <f>'DV STOP cijfers'!CB33</f>
        <v>0</v>
      </c>
      <c r="CC99" s="11">
        <f>'DV STOP cijfers'!CC33</f>
        <v>0</v>
      </c>
      <c r="CD99" s="11">
        <f>'DV STOP cijfers'!CD33</f>
        <v>0</v>
      </c>
      <c r="CE99" s="11">
        <f>'DV STOP cijfers'!CE33</f>
        <v>0</v>
      </c>
      <c r="CF99" s="11">
        <f>'DV STOP cijfers'!CF33</f>
        <v>0</v>
      </c>
      <c r="CG99" s="11">
        <f>'DV STOP cijfers'!CG33</f>
        <v>0</v>
      </c>
      <c r="CH99" s="11">
        <f>'DV STOP cijfers'!CH33</f>
        <v>0</v>
      </c>
      <c r="CI99" s="11">
        <f>'DV STOP cijfers'!CI33</f>
        <v>0</v>
      </c>
      <c r="CJ99" s="11">
        <f>'DV STOP cijfers'!CJ33</f>
        <v>0</v>
      </c>
      <c r="CK99" s="11">
        <f>'DV STOP cijfers'!CK33</f>
        <v>0</v>
      </c>
      <c r="CL99" s="49">
        <f>'DV STOP cijfers'!CL33</f>
        <v>0</v>
      </c>
      <c r="CM99" s="11">
        <f>'DV STOP cijfers'!CM33</f>
        <v>0</v>
      </c>
      <c r="CN99" s="11">
        <f>'DV STOP cijfers'!CN33</f>
        <v>0</v>
      </c>
      <c r="CO99" s="11">
        <f>'DV STOP cijfers'!CO33</f>
        <v>0</v>
      </c>
      <c r="CP99" s="11">
        <f>'DV STOP cijfers'!CP33</f>
        <v>0</v>
      </c>
      <c r="CQ99" s="11">
        <f>'DV STOP cijfers'!CQ33</f>
        <v>0</v>
      </c>
      <c r="CR99" s="11">
        <f>'DV STOP cijfers'!CR33</f>
        <v>0</v>
      </c>
      <c r="CS99" s="11">
        <f>'DV STOP cijfers'!CS33</f>
        <v>0</v>
      </c>
      <c r="CT99" s="11">
        <f>'DV STOP cijfers'!CT33</f>
        <v>0</v>
      </c>
      <c r="CU99" s="11">
        <f>'DV STOP cijfers'!CU33</f>
        <v>0</v>
      </c>
      <c r="CV99" s="11">
        <f>'DV STOP cijfers'!CV33</f>
        <v>0</v>
      </c>
      <c r="CW99" s="11">
        <f>'DV STOP cijfers'!CW33</f>
        <v>0</v>
      </c>
      <c r="CX99" s="11">
        <f>'DV STOP cijfers'!CX33</f>
        <v>0</v>
      </c>
      <c r="CY99" s="26">
        <f>'DV STOP cijfers'!CY33</f>
        <v>0</v>
      </c>
      <c r="CZ99" s="15">
        <f>'DV STOP cijfers'!CZ33</f>
        <v>0</v>
      </c>
      <c r="DA99" s="11">
        <f>'DV STOP cijfers'!DA33</f>
        <v>0</v>
      </c>
      <c r="DB99" s="11">
        <f>'DV STOP cijfers'!DB33</f>
        <v>0</v>
      </c>
      <c r="DC99" s="11">
        <f>'DV STOP cijfers'!DC33</f>
        <v>0</v>
      </c>
      <c r="DD99" s="11">
        <f>'DV STOP cijfers'!DD33</f>
        <v>0</v>
      </c>
      <c r="DE99" s="11">
        <f>'DV STOP cijfers'!DE33</f>
        <v>0</v>
      </c>
      <c r="DF99" s="11">
        <f>'DV STOP cijfers'!DF33</f>
        <v>0</v>
      </c>
      <c r="DG99" s="11">
        <f>'DV STOP cijfers'!DG33</f>
        <v>0</v>
      </c>
      <c r="DH99" s="11">
        <f>'DV STOP cijfers'!DH33</f>
        <v>0</v>
      </c>
      <c r="DI99" s="11">
        <f>'DV STOP cijfers'!DI33</f>
        <v>0</v>
      </c>
      <c r="DJ99" s="11">
        <f>'DV STOP cijfers'!DJ33</f>
        <v>0</v>
      </c>
      <c r="DK99" s="11">
        <f>'DV STOP cijfers'!DK33</f>
        <v>0</v>
      </c>
      <c r="DL99" s="26">
        <f>'DV STOP cijfers'!DL33</f>
        <v>0</v>
      </c>
    </row>
    <row r="100" spans="1:116" s="4" customFormat="1" ht="15" hidden="1" customHeight="1">
      <c r="A100" s="49">
        <f>'DV STOP cijfers'!A34</f>
        <v>0</v>
      </c>
      <c r="B100" s="49" t="str">
        <f>'DV STOP cijfers'!B34</f>
        <v>IDWE/IDWD/FKNT</v>
      </c>
      <c r="C100" s="4" t="str">
        <f>'DV STOP cijfers'!C34</f>
        <v>Diervoeder</v>
      </c>
      <c r="D100" s="4" t="str">
        <f>'DV STOP cijfers'!D34</f>
        <v>DV Erkende bedrijven DERDEN</v>
      </c>
      <c r="E100" s="274" t="str">
        <f>'DV STOP cijfers'!E34</f>
        <v>FRNT1507 DV Herinspectie</v>
      </c>
      <c r="F100" s="508" t="str">
        <f>'DV STOP cijfers'!F34</f>
        <v>Derden</v>
      </c>
      <c r="G100" s="5" t="str">
        <f>'DV STOP cijfers'!G34</f>
        <v>ja</v>
      </c>
      <c r="H100" s="15">
        <f>'DV STOP cijfers'!H34</f>
        <v>360</v>
      </c>
      <c r="I100" s="11">
        <f>'DV STOP cijfers'!I34</f>
        <v>0</v>
      </c>
      <c r="J100" s="11">
        <f>'DV STOP cijfers'!J34</f>
        <v>0</v>
      </c>
      <c r="K100" s="11">
        <f>'DV STOP cijfers'!K34</f>
        <v>0</v>
      </c>
      <c r="L100" s="11">
        <f>'DV STOP cijfers'!L34</f>
        <v>0</v>
      </c>
      <c r="M100" s="11">
        <f>'DV STOP cijfers'!M34</f>
        <v>0</v>
      </c>
      <c r="N100" s="11">
        <f>'DV STOP cijfers'!N34</f>
        <v>0</v>
      </c>
      <c r="O100" s="11">
        <f>'DV STOP cijfers'!O34</f>
        <v>0</v>
      </c>
      <c r="P100" s="11">
        <f>'DV STOP cijfers'!P34</f>
        <v>0</v>
      </c>
      <c r="Q100" s="26">
        <f>'DV STOP cijfers'!Q34</f>
        <v>360</v>
      </c>
      <c r="R100" s="15">
        <f>'DV STOP cijfers'!R34</f>
        <v>0</v>
      </c>
      <c r="S100" s="11">
        <f>'DV STOP cijfers'!S34</f>
        <v>0</v>
      </c>
      <c r="T100" s="11">
        <f>'DV STOP cijfers'!T34</f>
        <v>360</v>
      </c>
      <c r="U100" s="11">
        <f>'DV STOP cijfers'!U34</f>
        <v>0</v>
      </c>
      <c r="V100" s="11">
        <f>'DV STOP cijfers'!V34</f>
        <v>0</v>
      </c>
      <c r="W100" s="11">
        <f>'DV STOP cijfers'!W34</f>
        <v>0</v>
      </c>
      <c r="X100" s="11">
        <f>'DV STOP cijfers'!X34</f>
        <v>0</v>
      </c>
      <c r="Y100" s="11">
        <f>'DV STOP cijfers'!Y34</f>
        <v>0</v>
      </c>
      <c r="Z100" s="49">
        <f>'DV STOP cijfers'!Z34</f>
        <v>360</v>
      </c>
      <c r="AA100" s="11">
        <f>'DV STOP cijfers'!AA34</f>
        <v>0</v>
      </c>
      <c r="AB100" s="11">
        <f>'DV STOP cijfers'!AB34</f>
        <v>0</v>
      </c>
      <c r="AC100" s="11">
        <f>'DV STOP cijfers'!AC34</f>
        <v>360</v>
      </c>
      <c r="AD100" s="11">
        <f>'DV STOP cijfers'!AD34</f>
        <v>0</v>
      </c>
      <c r="AE100" s="11">
        <f>'DV STOP cijfers'!AE34</f>
        <v>0</v>
      </c>
      <c r="AF100" s="294">
        <f>'DV STOP cijfers'!AF34</f>
        <v>0</v>
      </c>
      <c r="AG100" s="49">
        <f>'DV STOP cijfers'!AG34</f>
        <v>0</v>
      </c>
      <c r="AH100" s="15">
        <f>'DV STOP cijfers'!AH34</f>
        <v>0</v>
      </c>
      <c r="AI100" s="11">
        <f>'DV STOP cijfers'!AI34</f>
        <v>0</v>
      </c>
      <c r="AJ100" s="11">
        <f>'DV STOP cijfers'!AJ34</f>
        <v>0</v>
      </c>
      <c r="AK100" s="11">
        <f>'DV STOP cijfers'!AK34</f>
        <v>0</v>
      </c>
      <c r="AL100" s="49">
        <f>'DV STOP cijfers'!AL34</f>
        <v>0</v>
      </c>
      <c r="AM100" s="15">
        <f>'DV STOP cijfers'!AM34</f>
        <v>0</v>
      </c>
      <c r="AN100" s="11">
        <f>'DV STOP cijfers'!AN34</f>
        <v>0</v>
      </c>
      <c r="AO100" s="11">
        <f>'DV STOP cijfers'!AO34</f>
        <v>0</v>
      </c>
      <c r="AP100" s="11">
        <f>'DV STOP cijfers'!AP34</f>
        <v>0</v>
      </c>
      <c r="AQ100" s="294">
        <f>'DV STOP cijfers'!AQ34</f>
        <v>0</v>
      </c>
      <c r="AR100" s="49">
        <f>'DV STOP cijfers'!AR34</f>
        <v>0</v>
      </c>
      <c r="AS100" s="15">
        <f>'DV STOP cijfers'!AS34</f>
        <v>0</v>
      </c>
      <c r="AT100" s="11">
        <f>'DV STOP cijfers'!AT34</f>
        <v>0</v>
      </c>
      <c r="AU100" s="11">
        <f>'DV STOP cijfers'!AU34</f>
        <v>0</v>
      </c>
      <c r="AV100" s="11">
        <f>'DV STOP cijfers'!AV34</f>
        <v>0</v>
      </c>
      <c r="AW100" s="11">
        <f>'DV STOP cijfers'!AW34</f>
        <v>0</v>
      </c>
      <c r="AX100" s="11">
        <f>'DV STOP cijfers'!AX34</f>
        <v>0</v>
      </c>
      <c r="AY100" s="11">
        <f>'DV STOP cijfers'!AY34</f>
        <v>0</v>
      </c>
      <c r="AZ100" s="11">
        <f>'DV STOP cijfers'!AZ34</f>
        <v>0</v>
      </c>
      <c r="BA100" s="11">
        <f>'DV STOP cijfers'!BA34</f>
        <v>0</v>
      </c>
      <c r="BB100" s="294">
        <f>'DV STOP cijfers'!BB34</f>
        <v>0</v>
      </c>
      <c r="BC100" s="49">
        <f>'DV STOP cijfers'!BC34</f>
        <v>0</v>
      </c>
      <c r="BD100" s="15">
        <f>'DV STOP cijfers'!BD34</f>
        <v>0</v>
      </c>
      <c r="BE100" s="11">
        <f>'DV STOP cijfers'!BE34</f>
        <v>0</v>
      </c>
      <c r="BF100" s="11">
        <f>'DV STOP cijfers'!BF34</f>
        <v>0</v>
      </c>
      <c r="BG100" s="11">
        <f>'DV STOP cijfers'!BG34</f>
        <v>0</v>
      </c>
      <c r="BH100" s="11">
        <f>'DV STOP cijfers'!BH34</f>
        <v>0</v>
      </c>
      <c r="BI100" s="11">
        <f>'DV STOP cijfers'!BI34</f>
        <v>0</v>
      </c>
      <c r="BJ100" s="294">
        <f>'DV STOP cijfers'!BJ34</f>
        <v>0</v>
      </c>
      <c r="BK100" s="49">
        <f>'DV STOP cijfers'!BK34</f>
        <v>0</v>
      </c>
      <c r="BL100" s="15">
        <f>'DV STOP cijfers'!BL34</f>
        <v>0</v>
      </c>
      <c r="BM100" s="11">
        <f>'DV STOP cijfers'!BM34</f>
        <v>0</v>
      </c>
      <c r="BN100" s="294">
        <f>'DV STOP cijfers'!BN34</f>
        <v>0</v>
      </c>
      <c r="BO100" s="11">
        <f>'DV STOP cijfers'!BO34</f>
        <v>0</v>
      </c>
      <c r="BP100" s="294">
        <f>'DV STOP cijfers'!BP34</f>
        <v>0</v>
      </c>
      <c r="BQ100" s="49">
        <f>'DV STOP cijfers'!BQ34</f>
        <v>0</v>
      </c>
      <c r="BR100" s="15">
        <f>'DV STOP cijfers'!BR34</f>
        <v>180</v>
      </c>
      <c r="BS100" s="11">
        <f>'DV STOP cijfers'!BS34</f>
        <v>180</v>
      </c>
      <c r="BT100" s="11">
        <f>'DV STOP cijfers'!BT34</f>
        <v>0</v>
      </c>
      <c r="BU100" s="11">
        <f>'DV STOP cijfers'!BU34</f>
        <v>0</v>
      </c>
      <c r="BV100" s="11">
        <f>'DV STOP cijfers'!BV34</f>
        <v>0</v>
      </c>
      <c r="BW100" s="294">
        <f>'DV STOP cijfers'!BW34</f>
        <v>0</v>
      </c>
      <c r="BX100" s="49">
        <f>'DV STOP cijfers'!BX34</f>
        <v>0</v>
      </c>
      <c r="BY100" s="49">
        <f>'DV STOP cijfers'!BY34</f>
        <v>360</v>
      </c>
      <c r="BZ100" s="11">
        <f>'DV STOP cijfers'!BZ34</f>
        <v>0</v>
      </c>
      <c r="CA100" s="11">
        <f>'DV STOP cijfers'!CA34</f>
        <v>0</v>
      </c>
      <c r="CB100" s="11">
        <f>'DV STOP cijfers'!CB34</f>
        <v>0</v>
      </c>
      <c r="CC100" s="11">
        <f>'DV STOP cijfers'!CC34</f>
        <v>0</v>
      </c>
      <c r="CD100" s="11">
        <f>'DV STOP cijfers'!CD34</f>
        <v>0</v>
      </c>
      <c r="CE100" s="11">
        <f>'DV STOP cijfers'!CE34</f>
        <v>0</v>
      </c>
      <c r="CF100" s="11">
        <f>'DV STOP cijfers'!CF34</f>
        <v>0</v>
      </c>
      <c r="CG100" s="11">
        <f>'DV STOP cijfers'!CG34</f>
        <v>0</v>
      </c>
      <c r="CH100" s="11">
        <f>'DV STOP cijfers'!CH34</f>
        <v>0</v>
      </c>
      <c r="CI100" s="11">
        <f>'DV STOP cijfers'!CI34</f>
        <v>0</v>
      </c>
      <c r="CJ100" s="11">
        <f>'DV STOP cijfers'!CJ34</f>
        <v>0</v>
      </c>
      <c r="CK100" s="11">
        <f>'DV STOP cijfers'!CK34</f>
        <v>0</v>
      </c>
      <c r="CL100" s="49">
        <f>'DV STOP cijfers'!CL34</f>
        <v>0</v>
      </c>
      <c r="CM100" s="11">
        <f>'DV STOP cijfers'!CM34</f>
        <v>0</v>
      </c>
      <c r="CN100" s="11">
        <f>'DV STOP cijfers'!CN34</f>
        <v>0</v>
      </c>
      <c r="CO100" s="11">
        <f>'DV STOP cijfers'!CO34</f>
        <v>0</v>
      </c>
      <c r="CP100" s="11">
        <f>'DV STOP cijfers'!CP34</f>
        <v>0</v>
      </c>
      <c r="CQ100" s="11">
        <f>'DV STOP cijfers'!CQ34</f>
        <v>0</v>
      </c>
      <c r="CR100" s="11">
        <f>'DV STOP cijfers'!CR34</f>
        <v>0</v>
      </c>
      <c r="CS100" s="11">
        <f>'DV STOP cijfers'!CS34</f>
        <v>0</v>
      </c>
      <c r="CT100" s="11">
        <f>'DV STOP cijfers'!CT34</f>
        <v>0</v>
      </c>
      <c r="CU100" s="11">
        <f>'DV STOP cijfers'!CU34</f>
        <v>0</v>
      </c>
      <c r="CV100" s="11">
        <f>'DV STOP cijfers'!CV34</f>
        <v>0</v>
      </c>
      <c r="CW100" s="11">
        <f>'DV STOP cijfers'!CW34</f>
        <v>0</v>
      </c>
      <c r="CX100" s="11">
        <f>'DV STOP cijfers'!CX34</f>
        <v>0</v>
      </c>
      <c r="CY100" s="26">
        <f>'DV STOP cijfers'!CY34</f>
        <v>0</v>
      </c>
      <c r="CZ100" s="15">
        <f>'DV STOP cijfers'!CZ34</f>
        <v>0</v>
      </c>
      <c r="DA100" s="11">
        <f>'DV STOP cijfers'!DA34</f>
        <v>0</v>
      </c>
      <c r="DB100" s="11">
        <f>'DV STOP cijfers'!DB34</f>
        <v>0</v>
      </c>
      <c r="DC100" s="11">
        <f>'DV STOP cijfers'!DC34</f>
        <v>0</v>
      </c>
      <c r="DD100" s="11">
        <f>'DV STOP cijfers'!DD34</f>
        <v>0</v>
      </c>
      <c r="DE100" s="11">
        <f>'DV STOP cijfers'!DE34</f>
        <v>0</v>
      </c>
      <c r="DF100" s="11">
        <f>'DV STOP cijfers'!DF34</f>
        <v>0</v>
      </c>
      <c r="DG100" s="11">
        <f>'DV STOP cijfers'!DG34</f>
        <v>0</v>
      </c>
      <c r="DH100" s="11">
        <f>'DV STOP cijfers'!DH34</f>
        <v>0</v>
      </c>
      <c r="DI100" s="11">
        <f>'DV STOP cijfers'!DI34</f>
        <v>0</v>
      </c>
      <c r="DJ100" s="11">
        <f>'DV STOP cijfers'!DJ34</f>
        <v>0</v>
      </c>
      <c r="DK100" s="11">
        <f>'DV STOP cijfers'!DK34</f>
        <v>0</v>
      </c>
      <c r="DL100" s="26">
        <f>'DV STOP cijfers'!DL34</f>
        <v>0</v>
      </c>
    </row>
    <row r="101" spans="1:116" s="4" customFormat="1" ht="15" hidden="1" customHeight="1">
      <c r="A101" s="49">
        <f>'DV STOP cijfers'!A35</f>
        <v>0</v>
      </c>
      <c r="B101" s="49" t="str">
        <f>'DV STOP cijfers'!B35</f>
        <v>IDWE/IDWD/FKNT</v>
      </c>
      <c r="C101" s="13" t="str">
        <f>'DV STOP cijfers'!C35</f>
        <v>Diervoeder</v>
      </c>
      <c r="D101" s="13" t="str">
        <f>'DV STOP cijfers'!D35</f>
        <v>DV Erkende bedrijven DERDEN</v>
      </c>
      <c r="E101" s="819" t="str">
        <f>'DV STOP cijfers'!E35</f>
        <v>PBO taken</v>
      </c>
      <c r="F101" s="508" t="str">
        <f>'DV STOP cijfers'!F35</f>
        <v>Derden</v>
      </c>
      <c r="G101" s="821" t="str">
        <f>'DV STOP cijfers'!G35</f>
        <v>nee</v>
      </c>
      <c r="H101" s="15">
        <f>'DV STOP cijfers'!H35</f>
        <v>270</v>
      </c>
      <c r="I101" s="11">
        <f>'DV STOP cijfers'!I35</f>
        <v>0</v>
      </c>
      <c r="J101" s="11">
        <f>'DV STOP cijfers'!J35</f>
        <v>0</v>
      </c>
      <c r="K101" s="11">
        <f>'DV STOP cijfers'!K35</f>
        <v>0</v>
      </c>
      <c r="L101" s="11">
        <f>'DV STOP cijfers'!L35</f>
        <v>0</v>
      </c>
      <c r="M101" s="11">
        <f>'DV STOP cijfers'!M35</f>
        <v>0</v>
      </c>
      <c r="N101" s="11">
        <f>'DV STOP cijfers'!N35</f>
        <v>0</v>
      </c>
      <c r="O101" s="11">
        <f>'DV STOP cijfers'!O35</f>
        <v>0</v>
      </c>
      <c r="P101" s="11">
        <f>'DV STOP cijfers'!P35</f>
        <v>0</v>
      </c>
      <c r="Q101" s="26">
        <f>'DV STOP cijfers'!Q35</f>
        <v>270</v>
      </c>
      <c r="R101" s="15">
        <f>'DV STOP cijfers'!R35</f>
        <v>0</v>
      </c>
      <c r="S101" s="11">
        <f>'DV STOP cijfers'!S35</f>
        <v>0</v>
      </c>
      <c r="T101" s="11">
        <f>'DV STOP cijfers'!T35</f>
        <v>270</v>
      </c>
      <c r="U101" s="11">
        <f>'DV STOP cijfers'!U35</f>
        <v>0</v>
      </c>
      <c r="V101" s="11">
        <f>'DV STOP cijfers'!V35</f>
        <v>0</v>
      </c>
      <c r="W101" s="11">
        <f>'DV STOP cijfers'!W35</f>
        <v>0</v>
      </c>
      <c r="X101" s="11">
        <f>'DV STOP cijfers'!X35</f>
        <v>0</v>
      </c>
      <c r="Y101" s="11">
        <f>'DV STOP cijfers'!Y35</f>
        <v>0</v>
      </c>
      <c r="Z101" s="49">
        <f>'DV STOP cijfers'!Z35</f>
        <v>270</v>
      </c>
      <c r="AA101" s="11">
        <f>'DV STOP cijfers'!AA35</f>
        <v>270</v>
      </c>
      <c r="AB101" s="11">
        <f>'DV STOP cijfers'!AB35</f>
        <v>0</v>
      </c>
      <c r="AC101" s="11">
        <f>'DV STOP cijfers'!AC35</f>
        <v>0</v>
      </c>
      <c r="AD101" s="11">
        <f>'DV STOP cijfers'!AD35</f>
        <v>0</v>
      </c>
      <c r="AE101" s="11">
        <f>'DV STOP cijfers'!AE35</f>
        <v>0</v>
      </c>
      <c r="AF101" s="294">
        <f>'DV STOP cijfers'!AF35</f>
        <v>0</v>
      </c>
      <c r="AG101" s="49">
        <f>'DV STOP cijfers'!AG35</f>
        <v>0</v>
      </c>
      <c r="AH101" s="15">
        <f>'DV STOP cijfers'!AH35</f>
        <v>0</v>
      </c>
      <c r="AI101" s="11">
        <f>'DV STOP cijfers'!AI35</f>
        <v>0</v>
      </c>
      <c r="AJ101" s="11">
        <f>'DV STOP cijfers'!AJ35</f>
        <v>270</v>
      </c>
      <c r="AK101" s="11">
        <f>'DV STOP cijfers'!AK35</f>
        <v>0</v>
      </c>
      <c r="AL101" s="49">
        <f>'DV STOP cijfers'!AL35</f>
        <v>0</v>
      </c>
      <c r="AM101" s="15">
        <f>'DV STOP cijfers'!AM35</f>
        <v>0</v>
      </c>
      <c r="AN101" s="11">
        <f>'DV STOP cijfers'!AN35</f>
        <v>0</v>
      </c>
      <c r="AO101" s="11">
        <f>'DV STOP cijfers'!AO35</f>
        <v>0</v>
      </c>
      <c r="AP101" s="11">
        <f>'DV STOP cijfers'!AP35</f>
        <v>0</v>
      </c>
      <c r="AQ101" s="294">
        <f>'DV STOP cijfers'!AQ35</f>
        <v>0</v>
      </c>
      <c r="AR101" s="49">
        <f>'DV STOP cijfers'!AR35</f>
        <v>0</v>
      </c>
      <c r="AS101" s="15">
        <f>'DV STOP cijfers'!AS35</f>
        <v>0</v>
      </c>
      <c r="AT101" s="11">
        <f>'DV STOP cijfers'!AT35</f>
        <v>0</v>
      </c>
      <c r="AU101" s="11">
        <f>'DV STOP cijfers'!AU35</f>
        <v>0</v>
      </c>
      <c r="AV101" s="11">
        <f>'DV STOP cijfers'!AV35</f>
        <v>0</v>
      </c>
      <c r="AW101" s="11">
        <f>'DV STOP cijfers'!AW35</f>
        <v>0</v>
      </c>
      <c r="AX101" s="11">
        <f>'DV STOP cijfers'!AX35</f>
        <v>0</v>
      </c>
      <c r="AY101" s="11">
        <f>'DV STOP cijfers'!AY35</f>
        <v>0</v>
      </c>
      <c r="AZ101" s="11">
        <f>'DV STOP cijfers'!AZ35</f>
        <v>0</v>
      </c>
      <c r="BA101" s="11">
        <f>'DV STOP cijfers'!BA35</f>
        <v>0</v>
      </c>
      <c r="BB101" s="294">
        <f>'DV STOP cijfers'!BB35</f>
        <v>0</v>
      </c>
      <c r="BC101" s="49">
        <f>'DV STOP cijfers'!BC35</f>
        <v>0</v>
      </c>
      <c r="BD101" s="15">
        <f>'DV STOP cijfers'!BD35</f>
        <v>0</v>
      </c>
      <c r="BE101" s="11">
        <f>'DV STOP cijfers'!BE35</f>
        <v>0</v>
      </c>
      <c r="BF101" s="11">
        <f>'DV STOP cijfers'!BF35</f>
        <v>0</v>
      </c>
      <c r="BG101" s="11">
        <f>'DV STOP cijfers'!BG35</f>
        <v>0</v>
      </c>
      <c r="BH101" s="11">
        <f>'DV STOP cijfers'!BH35</f>
        <v>0</v>
      </c>
      <c r="BI101" s="11">
        <f>'DV STOP cijfers'!BI35</f>
        <v>0</v>
      </c>
      <c r="BJ101" s="294">
        <f>'DV STOP cijfers'!BJ35</f>
        <v>0</v>
      </c>
      <c r="BK101" s="49">
        <f>'DV STOP cijfers'!BK35</f>
        <v>0</v>
      </c>
      <c r="BL101" s="15">
        <f>'DV STOP cijfers'!BL35</f>
        <v>0</v>
      </c>
      <c r="BM101" s="11">
        <f>'DV STOP cijfers'!BM35</f>
        <v>0</v>
      </c>
      <c r="BN101" s="294">
        <f>'DV STOP cijfers'!BN35</f>
        <v>0</v>
      </c>
      <c r="BO101" s="11">
        <f>'DV STOP cijfers'!BO35</f>
        <v>0</v>
      </c>
      <c r="BP101" s="294">
        <f>'DV STOP cijfers'!BP35</f>
        <v>0</v>
      </c>
      <c r="BQ101" s="49">
        <f>'DV STOP cijfers'!BQ35</f>
        <v>0</v>
      </c>
      <c r="BR101" s="15">
        <f>'DV STOP cijfers'!BR35</f>
        <v>0</v>
      </c>
      <c r="BS101" s="11">
        <f>'DV STOP cijfers'!BS35</f>
        <v>0</v>
      </c>
      <c r="BT101" s="11">
        <f>'DV STOP cijfers'!BT35</f>
        <v>0</v>
      </c>
      <c r="BU101" s="11">
        <f>'DV STOP cijfers'!BU35</f>
        <v>0</v>
      </c>
      <c r="BV101" s="11">
        <f>'DV STOP cijfers'!BV35</f>
        <v>0</v>
      </c>
      <c r="BW101" s="294">
        <f>'DV STOP cijfers'!BW35</f>
        <v>0</v>
      </c>
      <c r="BX101" s="49">
        <f>'DV STOP cijfers'!BX35</f>
        <v>0</v>
      </c>
      <c r="BY101" s="49">
        <f>'DV STOP cijfers'!BY35</f>
        <v>0</v>
      </c>
      <c r="BZ101" s="11">
        <f>'DV STOP cijfers'!BZ35</f>
        <v>0</v>
      </c>
      <c r="CA101" s="11">
        <f>'DV STOP cijfers'!CA35</f>
        <v>0</v>
      </c>
      <c r="CB101" s="11">
        <f>'DV STOP cijfers'!CB35</f>
        <v>0</v>
      </c>
      <c r="CC101" s="11">
        <f>'DV STOP cijfers'!CC35</f>
        <v>0</v>
      </c>
      <c r="CD101" s="11">
        <f>'DV STOP cijfers'!CD35</f>
        <v>0</v>
      </c>
      <c r="CE101" s="11">
        <f>'DV STOP cijfers'!CE35</f>
        <v>0</v>
      </c>
      <c r="CF101" s="11">
        <f>'DV STOP cijfers'!CF35</f>
        <v>0</v>
      </c>
      <c r="CG101" s="11">
        <f>'DV STOP cijfers'!CG35</f>
        <v>0</v>
      </c>
      <c r="CH101" s="11">
        <f>'DV STOP cijfers'!CH35</f>
        <v>0</v>
      </c>
      <c r="CI101" s="11">
        <f>'DV STOP cijfers'!CI35</f>
        <v>0</v>
      </c>
      <c r="CJ101" s="11">
        <f>'DV STOP cijfers'!CJ35</f>
        <v>0</v>
      </c>
      <c r="CK101" s="11">
        <f>'DV STOP cijfers'!CK35</f>
        <v>0</v>
      </c>
      <c r="CL101" s="49">
        <f>'DV STOP cijfers'!CL35</f>
        <v>0</v>
      </c>
      <c r="CM101" s="11">
        <f>'DV STOP cijfers'!CM35</f>
        <v>0</v>
      </c>
      <c r="CN101" s="11">
        <f>'DV STOP cijfers'!CN35</f>
        <v>0</v>
      </c>
      <c r="CO101" s="11">
        <f>'DV STOP cijfers'!CO35</f>
        <v>0</v>
      </c>
      <c r="CP101" s="11">
        <f>'DV STOP cijfers'!CP35</f>
        <v>0</v>
      </c>
      <c r="CQ101" s="11">
        <f>'DV STOP cijfers'!CQ35</f>
        <v>0</v>
      </c>
      <c r="CR101" s="11">
        <f>'DV STOP cijfers'!CR35</f>
        <v>0</v>
      </c>
      <c r="CS101" s="11">
        <f>'DV STOP cijfers'!CS35</f>
        <v>0</v>
      </c>
      <c r="CT101" s="11">
        <f>'DV STOP cijfers'!CT35</f>
        <v>0</v>
      </c>
      <c r="CU101" s="11">
        <f>'DV STOP cijfers'!CU35</f>
        <v>0</v>
      </c>
      <c r="CV101" s="11">
        <f>'DV STOP cijfers'!CV35</f>
        <v>0</v>
      </c>
      <c r="CW101" s="11">
        <f>'DV STOP cijfers'!CW35</f>
        <v>0</v>
      </c>
      <c r="CX101" s="11">
        <f>'DV STOP cijfers'!CX35</f>
        <v>0</v>
      </c>
      <c r="CY101" s="26">
        <f>'DV STOP cijfers'!CY35</f>
        <v>0</v>
      </c>
      <c r="CZ101" s="15">
        <f>'DV STOP cijfers'!CZ35</f>
        <v>0</v>
      </c>
      <c r="DA101" s="11">
        <f>'DV STOP cijfers'!DA35</f>
        <v>0</v>
      </c>
      <c r="DB101" s="11">
        <f>'DV STOP cijfers'!DB35</f>
        <v>0</v>
      </c>
      <c r="DC101" s="11">
        <f>'DV STOP cijfers'!DC35</f>
        <v>0</v>
      </c>
      <c r="DD101" s="11">
        <f>'DV STOP cijfers'!DD35</f>
        <v>0</v>
      </c>
      <c r="DE101" s="11">
        <f>'DV STOP cijfers'!DE35</f>
        <v>0</v>
      </c>
      <c r="DF101" s="11">
        <f>'DV STOP cijfers'!DF35</f>
        <v>0</v>
      </c>
      <c r="DG101" s="11">
        <f>'DV STOP cijfers'!DG35</f>
        <v>0</v>
      </c>
      <c r="DH101" s="11">
        <f>'DV STOP cijfers'!DH35</f>
        <v>0</v>
      </c>
      <c r="DI101" s="11">
        <f>'DV STOP cijfers'!DI35</f>
        <v>0</v>
      </c>
      <c r="DJ101" s="11">
        <f>'DV STOP cijfers'!DJ35</f>
        <v>0</v>
      </c>
      <c r="DK101" s="11">
        <f>'DV STOP cijfers'!DK35</f>
        <v>0</v>
      </c>
      <c r="DL101" s="26">
        <f>'DV STOP cijfers'!DL35</f>
        <v>0</v>
      </c>
    </row>
    <row r="102" spans="1:116" s="4" customFormat="1" ht="15" hidden="1" customHeight="1">
      <c r="A102" s="49">
        <f>'DV STOP cijfers'!A37</f>
        <v>0</v>
      </c>
      <c r="B102" s="49" t="str">
        <f>'DV STOP cijfers'!B37</f>
        <v>??FRNT</v>
      </c>
      <c r="C102" s="4" t="str">
        <f>'DV STOP cijfers'!C37</f>
        <v>Diervoeder</v>
      </c>
      <c r="D102" s="4" t="str">
        <f>'DV STOP cijfers'!D37</f>
        <v>DV  herinspecties geregistreerde bedrijven</v>
      </c>
      <c r="E102" s="274" t="str">
        <f>'DV STOP cijfers'!E37</f>
        <v>FRNT1407 DV Herinspectie</v>
      </c>
      <c r="F102" s="508" t="str">
        <f>'DV STOP cijfers'!F37</f>
        <v>Derden</v>
      </c>
      <c r="G102" s="5" t="str">
        <f>'DV STOP cijfers'!G37</f>
        <v>ja</v>
      </c>
      <c r="H102" s="15">
        <f>'DV STOP cijfers'!H37</f>
        <v>913</v>
      </c>
      <c r="I102" s="11">
        <f>'DV STOP cijfers'!I37</f>
        <v>0</v>
      </c>
      <c r="J102" s="11">
        <f>'DV STOP cijfers'!J37</f>
        <v>0</v>
      </c>
      <c r="K102" s="11">
        <f>'DV STOP cijfers'!K37</f>
        <v>0</v>
      </c>
      <c r="L102" s="11">
        <f>'DV STOP cijfers'!L37</f>
        <v>0</v>
      </c>
      <c r="M102" s="11">
        <f>'DV STOP cijfers'!M37</f>
        <v>0</v>
      </c>
      <c r="N102" s="11">
        <f>'DV STOP cijfers'!N37</f>
        <v>0</v>
      </c>
      <c r="O102" s="11">
        <f>'DV STOP cijfers'!O37</f>
        <v>0</v>
      </c>
      <c r="P102" s="11">
        <f>'DV STOP cijfers'!P37</f>
        <v>0</v>
      </c>
      <c r="Q102" s="26">
        <f>'DV STOP cijfers'!Q37</f>
        <v>913</v>
      </c>
      <c r="R102" s="15">
        <f>'DV STOP cijfers'!R37</f>
        <v>0</v>
      </c>
      <c r="S102" s="11">
        <f>'DV STOP cijfers'!S37</f>
        <v>0</v>
      </c>
      <c r="T102" s="11">
        <f>'DV STOP cijfers'!T37</f>
        <v>913</v>
      </c>
      <c r="U102" s="11">
        <f>'DV STOP cijfers'!U37</f>
        <v>0</v>
      </c>
      <c r="V102" s="11">
        <f>'DV STOP cijfers'!V37</f>
        <v>0</v>
      </c>
      <c r="W102" s="11">
        <f>'DV STOP cijfers'!W37</f>
        <v>0</v>
      </c>
      <c r="X102" s="11">
        <f>'DV STOP cijfers'!X37</f>
        <v>0</v>
      </c>
      <c r="Y102" s="11">
        <f>'DV STOP cijfers'!Y37</f>
        <v>0</v>
      </c>
      <c r="Z102" s="49">
        <f>'DV STOP cijfers'!Z37</f>
        <v>913</v>
      </c>
      <c r="AA102" s="11">
        <f>'DV STOP cijfers'!AA37</f>
        <v>0</v>
      </c>
      <c r="AB102" s="11">
        <f>'DV STOP cijfers'!AB37</f>
        <v>0</v>
      </c>
      <c r="AC102" s="11">
        <f>'DV STOP cijfers'!AC37</f>
        <v>913</v>
      </c>
      <c r="AD102" s="11">
        <f>'DV STOP cijfers'!AD37</f>
        <v>0</v>
      </c>
      <c r="AE102" s="11">
        <f>'DV STOP cijfers'!AE37</f>
        <v>0</v>
      </c>
      <c r="AF102" s="294">
        <f>'DV STOP cijfers'!AF37</f>
        <v>0</v>
      </c>
      <c r="AG102" s="49">
        <f>'DV STOP cijfers'!AG37</f>
        <v>0</v>
      </c>
      <c r="AH102" s="15">
        <f>'DV STOP cijfers'!AH37</f>
        <v>0</v>
      </c>
      <c r="AI102" s="11">
        <f>'DV STOP cijfers'!AI37</f>
        <v>0</v>
      </c>
      <c r="AJ102" s="11">
        <f>'DV STOP cijfers'!AJ37</f>
        <v>0</v>
      </c>
      <c r="AK102" s="11">
        <f>'DV STOP cijfers'!AK37</f>
        <v>0</v>
      </c>
      <c r="AL102" s="49">
        <f>'DV STOP cijfers'!AL37</f>
        <v>0</v>
      </c>
      <c r="AM102" s="15">
        <f>'DV STOP cijfers'!AM37</f>
        <v>0</v>
      </c>
      <c r="AN102" s="11">
        <f>'DV STOP cijfers'!AN37</f>
        <v>0</v>
      </c>
      <c r="AO102" s="11">
        <f>'DV STOP cijfers'!AO37</f>
        <v>0</v>
      </c>
      <c r="AP102" s="11">
        <f>'DV STOP cijfers'!AP37</f>
        <v>0</v>
      </c>
      <c r="AQ102" s="294">
        <f>'DV STOP cijfers'!AQ37</f>
        <v>0</v>
      </c>
      <c r="AR102" s="49">
        <f>'DV STOP cijfers'!AR37</f>
        <v>0</v>
      </c>
      <c r="AS102" s="15">
        <f>'DV STOP cijfers'!AS37</f>
        <v>0</v>
      </c>
      <c r="AT102" s="11">
        <f>'DV STOP cijfers'!AT37</f>
        <v>0</v>
      </c>
      <c r="AU102" s="11">
        <f>'DV STOP cijfers'!AU37</f>
        <v>0</v>
      </c>
      <c r="AV102" s="11">
        <f>'DV STOP cijfers'!AV37</f>
        <v>0</v>
      </c>
      <c r="AW102" s="11">
        <f>'DV STOP cijfers'!AW37</f>
        <v>0</v>
      </c>
      <c r="AX102" s="11">
        <f>'DV STOP cijfers'!AX37</f>
        <v>0</v>
      </c>
      <c r="AY102" s="11">
        <f>'DV STOP cijfers'!AY37</f>
        <v>0</v>
      </c>
      <c r="AZ102" s="11">
        <f>'DV STOP cijfers'!AZ37</f>
        <v>0</v>
      </c>
      <c r="BA102" s="11">
        <f>'DV STOP cijfers'!BA37</f>
        <v>0</v>
      </c>
      <c r="BB102" s="294">
        <f>'DV STOP cijfers'!BB37</f>
        <v>0</v>
      </c>
      <c r="BC102" s="49">
        <f>'DV STOP cijfers'!BC37</f>
        <v>0</v>
      </c>
      <c r="BD102" s="15">
        <f>'DV STOP cijfers'!BD37</f>
        <v>0</v>
      </c>
      <c r="BE102" s="11">
        <f>'DV STOP cijfers'!BE37</f>
        <v>0</v>
      </c>
      <c r="BF102" s="11">
        <f>'DV STOP cijfers'!BF37</f>
        <v>0</v>
      </c>
      <c r="BG102" s="11">
        <f>'DV STOP cijfers'!BG37</f>
        <v>0</v>
      </c>
      <c r="BH102" s="11">
        <f>'DV STOP cijfers'!BH37</f>
        <v>0</v>
      </c>
      <c r="BI102" s="11">
        <f>'DV STOP cijfers'!BI37</f>
        <v>0</v>
      </c>
      <c r="BJ102" s="294">
        <f>'DV STOP cijfers'!BJ37</f>
        <v>0</v>
      </c>
      <c r="BK102" s="49">
        <f>'DV STOP cijfers'!BK37</f>
        <v>0</v>
      </c>
      <c r="BL102" s="15">
        <f>'DV STOP cijfers'!BL37</f>
        <v>0</v>
      </c>
      <c r="BM102" s="11">
        <f>'DV STOP cijfers'!BM37</f>
        <v>0</v>
      </c>
      <c r="BN102" s="294">
        <f>'DV STOP cijfers'!BN37</f>
        <v>0</v>
      </c>
      <c r="BO102" s="11">
        <f>'DV STOP cijfers'!BO37</f>
        <v>0</v>
      </c>
      <c r="BP102" s="294">
        <f>'DV STOP cijfers'!BP37</f>
        <v>0</v>
      </c>
      <c r="BQ102" s="49">
        <f>'DV STOP cijfers'!BQ37</f>
        <v>0</v>
      </c>
      <c r="BR102" s="15">
        <f>'DV STOP cijfers'!BR37</f>
        <v>456.5</v>
      </c>
      <c r="BS102" s="11">
        <f>'DV STOP cijfers'!BS37</f>
        <v>456.5</v>
      </c>
      <c r="BT102" s="11">
        <f>'DV STOP cijfers'!BT37</f>
        <v>0</v>
      </c>
      <c r="BU102" s="11">
        <f>'DV STOP cijfers'!BU37</f>
        <v>0</v>
      </c>
      <c r="BV102" s="11">
        <f>'DV STOP cijfers'!BV37</f>
        <v>0</v>
      </c>
      <c r="BW102" s="294">
        <f>'DV STOP cijfers'!BW37</f>
        <v>0</v>
      </c>
      <c r="BX102" s="49">
        <f>'DV STOP cijfers'!BX37</f>
        <v>0</v>
      </c>
      <c r="BY102" s="49">
        <f>'DV STOP cijfers'!BY37</f>
        <v>913</v>
      </c>
      <c r="BZ102" s="11">
        <f>'DV STOP cijfers'!BZ37</f>
        <v>0</v>
      </c>
      <c r="CA102" s="11">
        <f>'DV STOP cijfers'!CA37</f>
        <v>0</v>
      </c>
      <c r="CB102" s="11">
        <f>'DV STOP cijfers'!CB37</f>
        <v>0</v>
      </c>
      <c r="CC102" s="11">
        <f>'DV STOP cijfers'!CC37</f>
        <v>0</v>
      </c>
      <c r="CD102" s="11">
        <f>'DV STOP cijfers'!CD37</f>
        <v>0</v>
      </c>
      <c r="CE102" s="11">
        <f>'DV STOP cijfers'!CE37</f>
        <v>0</v>
      </c>
      <c r="CF102" s="11">
        <f>'DV STOP cijfers'!CF37</f>
        <v>0</v>
      </c>
      <c r="CG102" s="11">
        <f>'DV STOP cijfers'!CG37</f>
        <v>0</v>
      </c>
      <c r="CH102" s="11">
        <f>'DV STOP cijfers'!CH37</f>
        <v>0</v>
      </c>
      <c r="CI102" s="11">
        <f>'DV STOP cijfers'!CI37</f>
        <v>0</v>
      </c>
      <c r="CJ102" s="11">
        <f>'DV STOP cijfers'!CJ37</f>
        <v>0</v>
      </c>
      <c r="CK102" s="11">
        <f>'DV STOP cijfers'!CK37</f>
        <v>0</v>
      </c>
      <c r="CL102" s="49">
        <f>'DV STOP cijfers'!CL37</f>
        <v>0</v>
      </c>
      <c r="CM102" s="11">
        <f>'DV STOP cijfers'!CM37</f>
        <v>0</v>
      </c>
      <c r="CN102" s="11">
        <f>'DV STOP cijfers'!CN37</f>
        <v>0</v>
      </c>
      <c r="CO102" s="11">
        <f>'DV STOP cijfers'!CO37</f>
        <v>0</v>
      </c>
      <c r="CP102" s="11">
        <f>'DV STOP cijfers'!CP37</f>
        <v>0</v>
      </c>
      <c r="CQ102" s="11">
        <f>'DV STOP cijfers'!CQ37</f>
        <v>0</v>
      </c>
      <c r="CR102" s="11">
        <f>'DV STOP cijfers'!CR37</f>
        <v>0</v>
      </c>
      <c r="CS102" s="11">
        <f>'DV STOP cijfers'!CS37</f>
        <v>0</v>
      </c>
      <c r="CT102" s="11">
        <f>'DV STOP cijfers'!CT37</f>
        <v>0</v>
      </c>
      <c r="CU102" s="11">
        <f>'DV STOP cijfers'!CU37</f>
        <v>0</v>
      </c>
      <c r="CV102" s="11">
        <f>'DV STOP cijfers'!CV37</f>
        <v>0</v>
      </c>
      <c r="CW102" s="11">
        <f>'DV STOP cijfers'!CW37</f>
        <v>0</v>
      </c>
      <c r="CX102" s="11">
        <f>'DV STOP cijfers'!CX37</f>
        <v>0</v>
      </c>
      <c r="CY102" s="26">
        <f>'DV STOP cijfers'!CY37</f>
        <v>0</v>
      </c>
      <c r="CZ102" s="15">
        <f>'DV STOP cijfers'!CZ37</f>
        <v>0</v>
      </c>
      <c r="DA102" s="11">
        <f>'DV STOP cijfers'!DA37</f>
        <v>0</v>
      </c>
      <c r="DB102" s="11">
        <f>'DV STOP cijfers'!DB37</f>
        <v>0</v>
      </c>
      <c r="DC102" s="11">
        <f>'DV STOP cijfers'!DC37</f>
        <v>0</v>
      </c>
      <c r="DD102" s="11">
        <f>'DV STOP cijfers'!DD37</f>
        <v>0</v>
      </c>
      <c r="DE102" s="11">
        <f>'DV STOP cijfers'!DE37</f>
        <v>0</v>
      </c>
      <c r="DF102" s="11">
        <f>'DV STOP cijfers'!DF37</f>
        <v>0</v>
      </c>
      <c r="DG102" s="11">
        <f>'DV STOP cijfers'!DG37</f>
        <v>0</v>
      </c>
      <c r="DH102" s="11">
        <f>'DV STOP cijfers'!DH37</f>
        <v>0</v>
      </c>
      <c r="DI102" s="11">
        <f>'DV STOP cijfers'!DI37</f>
        <v>0</v>
      </c>
      <c r="DJ102" s="11">
        <f>'DV STOP cijfers'!DJ37</f>
        <v>0</v>
      </c>
      <c r="DK102" s="11">
        <f>'DV STOP cijfers'!DK37</f>
        <v>0</v>
      </c>
      <c r="DL102" s="26">
        <f>'DV STOP cijfers'!DL37</f>
        <v>0</v>
      </c>
    </row>
    <row r="103" spans="1:116" s="4" customFormat="1" ht="15" hidden="1" customHeight="1">
      <c r="A103" s="49">
        <f>'DV STOP cijfers'!A39</f>
        <v>0</v>
      </c>
      <c r="B103" s="49" t="str">
        <f>'DV STOP cijfers'!B39</f>
        <v>FPNT</v>
      </c>
      <c r="C103" s="4" t="str">
        <f>'DV STOP cijfers'!C39</f>
        <v>Diervoeder</v>
      </c>
      <c r="D103" s="4" t="str">
        <f>'DV STOP cijfers'!D39</f>
        <v>DV Primaire bedrijven DG AGRO</v>
      </c>
      <c r="E103" s="274" t="str">
        <f>'DV STOP cijfers'!E39</f>
        <v>Inspecties bij veehouderijen varkens (VP Diervoeder varkens)</v>
      </c>
      <c r="F103" s="4" t="str">
        <f>'DV STOP cijfers'!F39</f>
        <v>EL&amp;I AGRO</v>
      </c>
      <c r="G103" s="292" t="str">
        <f>'DV STOP cijfers'!G39</f>
        <v>ja</v>
      </c>
      <c r="H103" s="15">
        <f>'DV STOP cijfers'!H39</f>
        <v>1700</v>
      </c>
      <c r="I103" s="11">
        <f>'DV STOP cijfers'!I39</f>
        <v>0</v>
      </c>
      <c r="J103" s="11">
        <f>'DV STOP cijfers'!J39</f>
        <v>0</v>
      </c>
      <c r="K103" s="11">
        <f>'DV STOP cijfers'!K39</f>
        <v>0</v>
      </c>
      <c r="L103" s="11">
        <f>'DV STOP cijfers'!L39</f>
        <v>0</v>
      </c>
      <c r="M103" s="11">
        <f>'DV STOP cijfers'!M39</f>
        <v>0</v>
      </c>
      <c r="N103" s="11">
        <f>'DV STOP cijfers'!N39</f>
        <v>0</v>
      </c>
      <c r="O103" s="11">
        <f>'DV STOP cijfers'!O39</f>
        <v>0</v>
      </c>
      <c r="P103" s="11">
        <f>'DV STOP cijfers'!P39</f>
        <v>0</v>
      </c>
      <c r="Q103" s="26">
        <f>'DV STOP cijfers'!Q39</f>
        <v>1700</v>
      </c>
      <c r="R103" s="15">
        <f>'DV STOP cijfers'!R39</f>
        <v>0</v>
      </c>
      <c r="S103" s="11">
        <f>'DV STOP cijfers'!S39</f>
        <v>1500</v>
      </c>
      <c r="T103" s="11">
        <f>'DV STOP cijfers'!T39</f>
        <v>200</v>
      </c>
      <c r="U103" s="11">
        <f>'DV STOP cijfers'!U39</f>
        <v>0</v>
      </c>
      <c r="V103" s="11">
        <f>'DV STOP cijfers'!V39</f>
        <v>0</v>
      </c>
      <c r="W103" s="11">
        <f>'DV STOP cijfers'!W39</f>
        <v>0</v>
      </c>
      <c r="X103" s="11">
        <f>'DV STOP cijfers'!X39</f>
        <v>0</v>
      </c>
      <c r="Y103" s="11">
        <f>'DV STOP cijfers'!Y39</f>
        <v>0</v>
      </c>
      <c r="Z103" s="49">
        <f>'DV STOP cijfers'!Z39</f>
        <v>1700</v>
      </c>
      <c r="AA103" s="11">
        <f>'DV STOP cijfers'!AA39</f>
        <v>200</v>
      </c>
      <c r="AB103" s="11">
        <f>'DV STOP cijfers'!AB39</f>
        <v>0</v>
      </c>
      <c r="AC103" s="11">
        <f>'DV STOP cijfers'!AC39</f>
        <v>0</v>
      </c>
      <c r="AD103" s="11">
        <f>'DV STOP cijfers'!AD39</f>
        <v>0</v>
      </c>
      <c r="AE103" s="11">
        <f>'DV STOP cijfers'!AE39</f>
        <v>0</v>
      </c>
      <c r="AF103" s="294">
        <f>'DV STOP cijfers'!AF39</f>
        <v>0</v>
      </c>
      <c r="AG103" s="49">
        <f>'DV STOP cijfers'!AG39</f>
        <v>0</v>
      </c>
      <c r="AH103" s="15">
        <f>'DV STOP cijfers'!AH39</f>
        <v>0</v>
      </c>
      <c r="AI103" s="11">
        <f>'DV STOP cijfers'!AI39</f>
        <v>0</v>
      </c>
      <c r="AJ103" s="11">
        <f>'DV STOP cijfers'!AJ39</f>
        <v>200</v>
      </c>
      <c r="AK103" s="11">
        <f>'DV STOP cijfers'!AK39</f>
        <v>0</v>
      </c>
      <c r="AL103" s="49">
        <f>'DV STOP cijfers'!AL39</f>
        <v>0</v>
      </c>
      <c r="AM103" s="15">
        <f>'DV STOP cijfers'!AM39</f>
        <v>0</v>
      </c>
      <c r="AN103" s="11">
        <f>'DV STOP cijfers'!AN39</f>
        <v>0</v>
      </c>
      <c r="AO103" s="11">
        <f>'DV STOP cijfers'!AO39</f>
        <v>0</v>
      </c>
      <c r="AP103" s="11">
        <f>'DV STOP cijfers'!AP39</f>
        <v>0</v>
      </c>
      <c r="AQ103" s="294">
        <f>'DV STOP cijfers'!AQ39</f>
        <v>0</v>
      </c>
      <c r="AR103" s="49">
        <f>'DV STOP cijfers'!AR39</f>
        <v>0</v>
      </c>
      <c r="AS103" s="15">
        <f>'DV STOP cijfers'!AS39</f>
        <v>0</v>
      </c>
      <c r="AT103" s="11">
        <f>'DV STOP cijfers'!AT39</f>
        <v>0</v>
      </c>
      <c r="AU103" s="11">
        <f>'DV STOP cijfers'!AU39</f>
        <v>0</v>
      </c>
      <c r="AV103" s="11">
        <f>'DV STOP cijfers'!AV39</f>
        <v>0</v>
      </c>
      <c r="AW103" s="11">
        <f>'DV STOP cijfers'!AW39</f>
        <v>0</v>
      </c>
      <c r="AX103" s="11">
        <f>'DV STOP cijfers'!AX39</f>
        <v>0</v>
      </c>
      <c r="AY103" s="11">
        <f>'DV STOP cijfers'!AY39</f>
        <v>0</v>
      </c>
      <c r="AZ103" s="11">
        <f>'DV STOP cijfers'!AZ39</f>
        <v>0</v>
      </c>
      <c r="BA103" s="11">
        <f>'DV STOP cijfers'!BA39</f>
        <v>0</v>
      </c>
      <c r="BB103" s="294">
        <f>'DV STOP cijfers'!BB39</f>
        <v>0</v>
      </c>
      <c r="BC103" s="49">
        <f>'DV STOP cijfers'!BC39</f>
        <v>0</v>
      </c>
      <c r="BD103" s="15">
        <f>'DV STOP cijfers'!BD39</f>
        <v>0</v>
      </c>
      <c r="BE103" s="11">
        <f>'DV STOP cijfers'!BE39</f>
        <v>0</v>
      </c>
      <c r="BF103" s="11">
        <f>'DV STOP cijfers'!BF39</f>
        <v>0</v>
      </c>
      <c r="BG103" s="11">
        <f>'DV STOP cijfers'!BG39</f>
        <v>0</v>
      </c>
      <c r="BH103" s="11">
        <f>'DV STOP cijfers'!BH39</f>
        <v>0</v>
      </c>
      <c r="BI103" s="11">
        <f>'DV STOP cijfers'!BI39</f>
        <v>0</v>
      </c>
      <c r="BJ103" s="294">
        <f>'DV STOP cijfers'!BJ39</f>
        <v>0</v>
      </c>
      <c r="BK103" s="49">
        <f>'DV STOP cijfers'!BK39</f>
        <v>0</v>
      </c>
      <c r="BL103" s="15">
        <f>'DV STOP cijfers'!BL39</f>
        <v>0</v>
      </c>
      <c r="BM103" s="11">
        <f>'DV STOP cijfers'!BM39</f>
        <v>0</v>
      </c>
      <c r="BN103" s="294">
        <f>'DV STOP cijfers'!BN39</f>
        <v>0</v>
      </c>
      <c r="BO103" s="11">
        <f>'DV STOP cijfers'!BO39</f>
        <v>0</v>
      </c>
      <c r="BP103" s="294">
        <f>'DV STOP cijfers'!BP39</f>
        <v>0</v>
      </c>
      <c r="BQ103" s="49">
        <f>'DV STOP cijfers'!BQ39</f>
        <v>0</v>
      </c>
      <c r="BR103" s="15">
        <f>'DV STOP cijfers'!BR39</f>
        <v>0</v>
      </c>
      <c r="BS103" s="11">
        <f>'DV STOP cijfers'!BS39</f>
        <v>0</v>
      </c>
      <c r="BT103" s="11">
        <f>'DV STOP cijfers'!BT39</f>
        <v>0</v>
      </c>
      <c r="BU103" s="11">
        <f>'DV STOP cijfers'!BU39</f>
        <v>0</v>
      </c>
      <c r="BV103" s="11">
        <f>'DV STOP cijfers'!BV39</f>
        <v>0</v>
      </c>
      <c r="BW103" s="294">
        <f>'DV STOP cijfers'!BW39</f>
        <v>0</v>
      </c>
      <c r="BX103" s="49">
        <f>'DV STOP cijfers'!BX39</f>
        <v>0</v>
      </c>
      <c r="BY103" s="49">
        <f>'DV STOP cijfers'!BY39</f>
        <v>200</v>
      </c>
      <c r="BZ103" s="11">
        <f>'DV STOP cijfers'!BZ39</f>
        <v>0</v>
      </c>
      <c r="CA103" s="11">
        <f>'DV STOP cijfers'!CA39</f>
        <v>0</v>
      </c>
      <c r="CB103" s="11">
        <f>'DV STOP cijfers'!CB39</f>
        <v>0</v>
      </c>
      <c r="CC103" s="11">
        <f>'DV STOP cijfers'!CC39</f>
        <v>0</v>
      </c>
      <c r="CD103" s="11">
        <f>'DV STOP cijfers'!CD39</f>
        <v>0</v>
      </c>
      <c r="CE103" s="11">
        <f>'DV STOP cijfers'!CE39</f>
        <v>0</v>
      </c>
      <c r="CF103" s="11">
        <f>'DV STOP cijfers'!CF39</f>
        <v>0</v>
      </c>
      <c r="CG103" s="11">
        <f>'DV STOP cijfers'!CG39</f>
        <v>0</v>
      </c>
      <c r="CH103" s="11">
        <f>'DV STOP cijfers'!CH39</f>
        <v>0</v>
      </c>
      <c r="CI103" s="11">
        <f>'DV STOP cijfers'!CI39</f>
        <v>0</v>
      </c>
      <c r="CJ103" s="11">
        <f>'DV STOP cijfers'!CJ39</f>
        <v>0</v>
      </c>
      <c r="CK103" s="11">
        <f>'DV STOP cijfers'!CK39</f>
        <v>0</v>
      </c>
      <c r="CL103" s="49">
        <f>'DV STOP cijfers'!CL39</f>
        <v>0</v>
      </c>
      <c r="CM103" s="11">
        <f>'DV STOP cijfers'!CM39</f>
        <v>0</v>
      </c>
      <c r="CN103" s="11">
        <f>'DV STOP cijfers'!CN39</f>
        <v>0</v>
      </c>
      <c r="CO103" s="11">
        <f>'DV STOP cijfers'!CO39</f>
        <v>0</v>
      </c>
      <c r="CP103" s="11">
        <f>'DV STOP cijfers'!CP39</f>
        <v>0</v>
      </c>
      <c r="CQ103" s="11">
        <f>'DV STOP cijfers'!CQ39</f>
        <v>0</v>
      </c>
      <c r="CR103" s="11">
        <f>'DV STOP cijfers'!CR39</f>
        <v>0</v>
      </c>
      <c r="CS103" s="11">
        <f>'DV STOP cijfers'!CS39</f>
        <v>0</v>
      </c>
      <c r="CT103" s="11">
        <f>'DV STOP cijfers'!CT39</f>
        <v>0</v>
      </c>
      <c r="CU103" s="11">
        <f>'DV STOP cijfers'!CU39</f>
        <v>0</v>
      </c>
      <c r="CV103" s="11">
        <f>'DV STOP cijfers'!CV39</f>
        <v>0</v>
      </c>
      <c r="CW103" s="11">
        <f>'DV STOP cijfers'!CW39</f>
        <v>0</v>
      </c>
      <c r="CX103" s="11">
        <f>'DV STOP cijfers'!CX39</f>
        <v>0</v>
      </c>
      <c r="CY103" s="26">
        <f>'DV STOP cijfers'!CY39</f>
        <v>0</v>
      </c>
      <c r="CZ103" s="15">
        <f>'DV STOP cijfers'!CZ39</f>
        <v>0</v>
      </c>
      <c r="DA103" s="11">
        <f>'DV STOP cijfers'!DA39</f>
        <v>0</v>
      </c>
      <c r="DB103" s="11">
        <f>'DV STOP cijfers'!DB39</f>
        <v>0</v>
      </c>
      <c r="DC103" s="11">
        <f>'DV STOP cijfers'!DC39</f>
        <v>0</v>
      </c>
      <c r="DD103" s="11">
        <f>'DV STOP cijfers'!DD39</f>
        <v>0</v>
      </c>
      <c r="DE103" s="11">
        <f>'DV STOP cijfers'!DE39</f>
        <v>0</v>
      </c>
      <c r="DF103" s="11">
        <f>'DV STOP cijfers'!DF39</f>
        <v>0</v>
      </c>
      <c r="DG103" s="11">
        <f>'DV STOP cijfers'!DG39</f>
        <v>0</v>
      </c>
      <c r="DH103" s="11">
        <f>'DV STOP cijfers'!DH39</f>
        <v>0</v>
      </c>
      <c r="DI103" s="11">
        <f>'DV STOP cijfers'!DI39</f>
        <v>0</v>
      </c>
      <c r="DJ103" s="11">
        <f>'DV STOP cijfers'!DJ39</f>
        <v>0</v>
      </c>
      <c r="DK103" s="11">
        <f>'DV STOP cijfers'!DK39</f>
        <v>0</v>
      </c>
      <c r="DL103" s="26">
        <f>'DV STOP cijfers'!DL39</f>
        <v>0</v>
      </c>
    </row>
    <row r="104" spans="1:116" s="4" customFormat="1" ht="15" hidden="1" customHeight="1">
      <c r="A104" s="49">
        <f>'DV STOP cijfers'!A40</f>
        <v>0</v>
      </c>
      <c r="B104" s="49" t="str">
        <f>'DV STOP cijfers'!B40</f>
        <v>FPNT</v>
      </c>
      <c r="C104" s="4" t="str">
        <f>'DV STOP cijfers'!C40</f>
        <v>Diervoeder</v>
      </c>
      <c r="D104" s="4" t="str">
        <f>'DV STOP cijfers'!D40</f>
        <v>DV Primaire bedrijven DG AGRO</v>
      </c>
      <c r="E104" s="274" t="str">
        <f>'DV STOP cijfers'!E40</f>
        <v>Inspecties bij veehouderijen pluimvee (VP Diervoeder pluimvee)</v>
      </c>
      <c r="F104" s="4" t="str">
        <f>'DV STOP cijfers'!F40</f>
        <v>EL&amp;I AGRO</v>
      </c>
      <c r="G104" s="292" t="str">
        <f>'DV STOP cijfers'!G40</f>
        <v>ja</v>
      </c>
      <c r="H104" s="15">
        <f>'DV STOP cijfers'!H40</f>
        <v>825</v>
      </c>
      <c r="I104" s="11">
        <f>'DV STOP cijfers'!I40</f>
        <v>0</v>
      </c>
      <c r="J104" s="11">
        <f>'DV STOP cijfers'!J40</f>
        <v>0</v>
      </c>
      <c r="K104" s="11">
        <f>'DV STOP cijfers'!K40</f>
        <v>0</v>
      </c>
      <c r="L104" s="11">
        <f>'DV STOP cijfers'!L40</f>
        <v>0</v>
      </c>
      <c r="M104" s="11">
        <f>'DV STOP cijfers'!M40</f>
        <v>0</v>
      </c>
      <c r="N104" s="11">
        <f>'DV STOP cijfers'!N40</f>
        <v>0</v>
      </c>
      <c r="O104" s="11">
        <f>'DV STOP cijfers'!O40</f>
        <v>0</v>
      </c>
      <c r="P104" s="11">
        <f>'DV STOP cijfers'!P40</f>
        <v>0</v>
      </c>
      <c r="Q104" s="26">
        <f>'DV STOP cijfers'!Q40</f>
        <v>825</v>
      </c>
      <c r="R104" s="15">
        <f>'DV STOP cijfers'!R40</f>
        <v>0</v>
      </c>
      <c r="S104" s="11">
        <f>'DV STOP cijfers'!S40</f>
        <v>675</v>
      </c>
      <c r="T104" s="11">
        <f>'DV STOP cijfers'!T40</f>
        <v>150</v>
      </c>
      <c r="U104" s="11">
        <f>'DV STOP cijfers'!U40</f>
        <v>0</v>
      </c>
      <c r="V104" s="11">
        <f>'DV STOP cijfers'!V40</f>
        <v>0</v>
      </c>
      <c r="W104" s="11">
        <f>'DV STOP cijfers'!W40</f>
        <v>0</v>
      </c>
      <c r="X104" s="11">
        <f>'DV STOP cijfers'!X40</f>
        <v>0</v>
      </c>
      <c r="Y104" s="11">
        <f>'DV STOP cijfers'!Y40</f>
        <v>0</v>
      </c>
      <c r="Z104" s="49">
        <f>'DV STOP cijfers'!Z40</f>
        <v>825</v>
      </c>
      <c r="AA104" s="11">
        <f>'DV STOP cijfers'!AA40</f>
        <v>150</v>
      </c>
      <c r="AB104" s="11">
        <f>'DV STOP cijfers'!AB40</f>
        <v>0</v>
      </c>
      <c r="AC104" s="11">
        <f>'DV STOP cijfers'!AC40</f>
        <v>0</v>
      </c>
      <c r="AD104" s="11">
        <f>'DV STOP cijfers'!AD40</f>
        <v>0</v>
      </c>
      <c r="AE104" s="11">
        <f>'DV STOP cijfers'!AE40</f>
        <v>0</v>
      </c>
      <c r="AF104" s="294">
        <f>'DV STOP cijfers'!AF40</f>
        <v>0</v>
      </c>
      <c r="AG104" s="49">
        <f>'DV STOP cijfers'!AG40</f>
        <v>0</v>
      </c>
      <c r="AH104" s="15">
        <f>'DV STOP cijfers'!AH40</f>
        <v>0</v>
      </c>
      <c r="AI104" s="11">
        <f>'DV STOP cijfers'!AI40</f>
        <v>0</v>
      </c>
      <c r="AJ104" s="11">
        <f>'DV STOP cijfers'!AJ40</f>
        <v>150</v>
      </c>
      <c r="AK104" s="11">
        <f>'DV STOP cijfers'!AK40</f>
        <v>0</v>
      </c>
      <c r="AL104" s="49">
        <f>'DV STOP cijfers'!AL40</f>
        <v>0</v>
      </c>
      <c r="AM104" s="15">
        <f>'DV STOP cijfers'!AM40</f>
        <v>0</v>
      </c>
      <c r="AN104" s="11">
        <f>'DV STOP cijfers'!AN40</f>
        <v>0</v>
      </c>
      <c r="AO104" s="11">
        <f>'DV STOP cijfers'!AO40</f>
        <v>0</v>
      </c>
      <c r="AP104" s="11">
        <f>'DV STOP cijfers'!AP40</f>
        <v>0</v>
      </c>
      <c r="AQ104" s="294">
        <f>'DV STOP cijfers'!AQ40</f>
        <v>0</v>
      </c>
      <c r="AR104" s="49">
        <f>'DV STOP cijfers'!AR40</f>
        <v>0</v>
      </c>
      <c r="AS104" s="15">
        <f>'DV STOP cijfers'!AS40</f>
        <v>0</v>
      </c>
      <c r="AT104" s="11">
        <f>'DV STOP cijfers'!AT40</f>
        <v>0</v>
      </c>
      <c r="AU104" s="11">
        <f>'DV STOP cijfers'!AU40</f>
        <v>0</v>
      </c>
      <c r="AV104" s="11">
        <f>'DV STOP cijfers'!AV40</f>
        <v>0</v>
      </c>
      <c r="AW104" s="11">
        <f>'DV STOP cijfers'!AW40</f>
        <v>0</v>
      </c>
      <c r="AX104" s="11">
        <f>'DV STOP cijfers'!AX40</f>
        <v>0</v>
      </c>
      <c r="AY104" s="11">
        <f>'DV STOP cijfers'!AY40</f>
        <v>0</v>
      </c>
      <c r="AZ104" s="11">
        <f>'DV STOP cijfers'!AZ40</f>
        <v>0</v>
      </c>
      <c r="BA104" s="11">
        <f>'DV STOP cijfers'!BA40</f>
        <v>0</v>
      </c>
      <c r="BB104" s="294">
        <f>'DV STOP cijfers'!BB40</f>
        <v>0</v>
      </c>
      <c r="BC104" s="49">
        <f>'DV STOP cijfers'!BC40</f>
        <v>0</v>
      </c>
      <c r="BD104" s="15">
        <f>'DV STOP cijfers'!BD40</f>
        <v>0</v>
      </c>
      <c r="BE104" s="11">
        <f>'DV STOP cijfers'!BE40</f>
        <v>0</v>
      </c>
      <c r="BF104" s="11">
        <f>'DV STOP cijfers'!BF40</f>
        <v>0</v>
      </c>
      <c r="BG104" s="11">
        <f>'DV STOP cijfers'!BG40</f>
        <v>0</v>
      </c>
      <c r="BH104" s="11">
        <f>'DV STOP cijfers'!BH40</f>
        <v>0</v>
      </c>
      <c r="BI104" s="11">
        <f>'DV STOP cijfers'!BI40</f>
        <v>0</v>
      </c>
      <c r="BJ104" s="294">
        <f>'DV STOP cijfers'!BJ40</f>
        <v>0</v>
      </c>
      <c r="BK104" s="49">
        <f>'DV STOP cijfers'!BK40</f>
        <v>0</v>
      </c>
      <c r="BL104" s="15">
        <f>'DV STOP cijfers'!BL40</f>
        <v>0</v>
      </c>
      <c r="BM104" s="11">
        <f>'DV STOP cijfers'!BM40</f>
        <v>0</v>
      </c>
      <c r="BN104" s="294">
        <f>'DV STOP cijfers'!BN40</f>
        <v>0</v>
      </c>
      <c r="BO104" s="11">
        <f>'DV STOP cijfers'!BO40</f>
        <v>0</v>
      </c>
      <c r="BP104" s="294">
        <f>'DV STOP cijfers'!BP40</f>
        <v>0</v>
      </c>
      <c r="BQ104" s="49">
        <f>'DV STOP cijfers'!BQ40</f>
        <v>0</v>
      </c>
      <c r="BR104" s="15">
        <f>'DV STOP cijfers'!BR40</f>
        <v>0</v>
      </c>
      <c r="BS104" s="11">
        <f>'DV STOP cijfers'!BS40</f>
        <v>0</v>
      </c>
      <c r="BT104" s="11">
        <f>'DV STOP cijfers'!BT40</f>
        <v>0</v>
      </c>
      <c r="BU104" s="11">
        <f>'DV STOP cijfers'!BU40</f>
        <v>0</v>
      </c>
      <c r="BV104" s="11">
        <f>'DV STOP cijfers'!BV40</f>
        <v>0</v>
      </c>
      <c r="BW104" s="294">
        <f>'DV STOP cijfers'!BW40</f>
        <v>0</v>
      </c>
      <c r="BX104" s="49">
        <f>'DV STOP cijfers'!BX40</f>
        <v>0</v>
      </c>
      <c r="BY104" s="49">
        <f>'DV STOP cijfers'!BY40</f>
        <v>150</v>
      </c>
      <c r="BZ104" s="11">
        <f>'DV STOP cijfers'!BZ40</f>
        <v>0</v>
      </c>
      <c r="CA104" s="11">
        <f>'DV STOP cijfers'!CA40</f>
        <v>0</v>
      </c>
      <c r="CB104" s="11">
        <f>'DV STOP cijfers'!CB40</f>
        <v>0</v>
      </c>
      <c r="CC104" s="11">
        <f>'DV STOP cijfers'!CC40</f>
        <v>0</v>
      </c>
      <c r="CD104" s="11">
        <f>'DV STOP cijfers'!CD40</f>
        <v>0</v>
      </c>
      <c r="CE104" s="11">
        <f>'DV STOP cijfers'!CE40</f>
        <v>0</v>
      </c>
      <c r="CF104" s="11">
        <f>'DV STOP cijfers'!CF40</f>
        <v>0</v>
      </c>
      <c r="CG104" s="11">
        <f>'DV STOP cijfers'!CG40</f>
        <v>0</v>
      </c>
      <c r="CH104" s="11">
        <f>'DV STOP cijfers'!CH40</f>
        <v>0</v>
      </c>
      <c r="CI104" s="11">
        <f>'DV STOP cijfers'!CI40</f>
        <v>0</v>
      </c>
      <c r="CJ104" s="11">
        <f>'DV STOP cijfers'!CJ40</f>
        <v>0</v>
      </c>
      <c r="CK104" s="11">
        <f>'DV STOP cijfers'!CK40</f>
        <v>0</v>
      </c>
      <c r="CL104" s="49">
        <f>'DV STOP cijfers'!CL40</f>
        <v>0</v>
      </c>
      <c r="CM104" s="11">
        <f>'DV STOP cijfers'!CM40</f>
        <v>0</v>
      </c>
      <c r="CN104" s="11">
        <f>'DV STOP cijfers'!CN40</f>
        <v>0</v>
      </c>
      <c r="CO104" s="11">
        <f>'DV STOP cijfers'!CO40</f>
        <v>0</v>
      </c>
      <c r="CP104" s="11">
        <f>'DV STOP cijfers'!CP40</f>
        <v>0</v>
      </c>
      <c r="CQ104" s="11">
        <f>'DV STOP cijfers'!CQ40</f>
        <v>0</v>
      </c>
      <c r="CR104" s="11">
        <f>'DV STOP cijfers'!CR40</f>
        <v>0</v>
      </c>
      <c r="CS104" s="11">
        <f>'DV STOP cijfers'!CS40</f>
        <v>0</v>
      </c>
      <c r="CT104" s="11">
        <f>'DV STOP cijfers'!CT40</f>
        <v>0</v>
      </c>
      <c r="CU104" s="11">
        <f>'DV STOP cijfers'!CU40</f>
        <v>0</v>
      </c>
      <c r="CV104" s="11">
        <f>'DV STOP cijfers'!CV40</f>
        <v>0</v>
      </c>
      <c r="CW104" s="11">
        <f>'DV STOP cijfers'!CW40</f>
        <v>0</v>
      </c>
      <c r="CX104" s="11">
        <f>'DV STOP cijfers'!CX40</f>
        <v>0</v>
      </c>
      <c r="CY104" s="26">
        <f>'DV STOP cijfers'!CY40</f>
        <v>0</v>
      </c>
      <c r="CZ104" s="15">
        <f>'DV STOP cijfers'!CZ40</f>
        <v>0</v>
      </c>
      <c r="DA104" s="11">
        <f>'DV STOP cijfers'!DA40</f>
        <v>0</v>
      </c>
      <c r="DB104" s="11">
        <f>'DV STOP cijfers'!DB40</f>
        <v>0</v>
      </c>
      <c r="DC104" s="11">
        <f>'DV STOP cijfers'!DC40</f>
        <v>0</v>
      </c>
      <c r="DD104" s="11">
        <f>'DV STOP cijfers'!DD40</f>
        <v>0</v>
      </c>
      <c r="DE104" s="11">
        <f>'DV STOP cijfers'!DE40</f>
        <v>0</v>
      </c>
      <c r="DF104" s="11">
        <f>'DV STOP cijfers'!DF40</f>
        <v>0</v>
      </c>
      <c r="DG104" s="11">
        <f>'DV STOP cijfers'!DG40</f>
        <v>0</v>
      </c>
      <c r="DH104" s="11">
        <f>'DV STOP cijfers'!DH40</f>
        <v>0</v>
      </c>
      <c r="DI104" s="11">
        <f>'DV STOP cijfers'!DI40</f>
        <v>0</v>
      </c>
      <c r="DJ104" s="11">
        <f>'DV STOP cijfers'!DJ40</f>
        <v>0</v>
      </c>
      <c r="DK104" s="11">
        <f>'DV STOP cijfers'!DK40</f>
        <v>0</v>
      </c>
      <c r="DL104" s="26">
        <f>'DV STOP cijfers'!DL40</f>
        <v>0</v>
      </c>
    </row>
    <row r="105" spans="1:116" s="4" customFormat="1" ht="15" hidden="1" customHeight="1">
      <c r="A105" s="49">
        <f>'DV STOP cijfers'!A41</f>
        <v>0</v>
      </c>
      <c r="B105" s="49" t="str">
        <f>'DV STOP cijfers'!B41</f>
        <v>FPNT</v>
      </c>
      <c r="C105" s="4" t="str">
        <f>'DV STOP cijfers'!C41</f>
        <v>Diervoeder</v>
      </c>
      <c r="D105" s="4" t="str">
        <f>'DV STOP cijfers'!D41</f>
        <v>DV Primaire bedrijven DG AGRO</v>
      </c>
      <c r="E105" s="274" t="str">
        <f>'DV STOP cijfers'!E41</f>
        <v>Inspecties bij veehouderijen rundvee (VP Diervoeder zeugen)</v>
      </c>
      <c r="F105" s="4" t="str">
        <f>'DV STOP cijfers'!F41</f>
        <v>EL&amp;I AGRO</v>
      </c>
      <c r="G105" s="292" t="str">
        <f>'DV STOP cijfers'!G41</f>
        <v>ja</v>
      </c>
      <c r="H105" s="15">
        <f>'DV STOP cijfers'!H41</f>
        <v>475</v>
      </c>
      <c r="I105" s="11">
        <f>'DV STOP cijfers'!I41</f>
        <v>0</v>
      </c>
      <c r="J105" s="11">
        <f>'DV STOP cijfers'!J41</f>
        <v>0</v>
      </c>
      <c r="K105" s="11">
        <f>'DV STOP cijfers'!K41</f>
        <v>0</v>
      </c>
      <c r="L105" s="11">
        <f>'DV STOP cijfers'!L41</f>
        <v>0</v>
      </c>
      <c r="M105" s="11">
        <f>'DV STOP cijfers'!M41</f>
        <v>0</v>
      </c>
      <c r="N105" s="11">
        <f>'DV STOP cijfers'!N41</f>
        <v>0</v>
      </c>
      <c r="O105" s="11">
        <f>'DV STOP cijfers'!O41</f>
        <v>0</v>
      </c>
      <c r="P105" s="11">
        <f>'DV STOP cijfers'!P41</f>
        <v>0</v>
      </c>
      <c r="Q105" s="26">
        <f>'DV STOP cijfers'!Q41</f>
        <v>475</v>
      </c>
      <c r="R105" s="15">
        <f>'DV STOP cijfers'!R41</f>
        <v>0</v>
      </c>
      <c r="S105" s="11">
        <f>'DV STOP cijfers'!S41</f>
        <v>375</v>
      </c>
      <c r="T105" s="11">
        <f>'DV STOP cijfers'!T41</f>
        <v>100</v>
      </c>
      <c r="U105" s="11">
        <f>'DV STOP cijfers'!U41</f>
        <v>0</v>
      </c>
      <c r="V105" s="11">
        <f>'DV STOP cijfers'!V41</f>
        <v>0</v>
      </c>
      <c r="W105" s="11">
        <f>'DV STOP cijfers'!W41</f>
        <v>0</v>
      </c>
      <c r="X105" s="11">
        <f>'DV STOP cijfers'!X41</f>
        <v>0</v>
      </c>
      <c r="Y105" s="11">
        <f>'DV STOP cijfers'!Y41</f>
        <v>0</v>
      </c>
      <c r="Z105" s="49">
        <f>'DV STOP cijfers'!Z41</f>
        <v>475</v>
      </c>
      <c r="AA105" s="11">
        <f>'DV STOP cijfers'!AA41</f>
        <v>100</v>
      </c>
      <c r="AB105" s="11">
        <f>'DV STOP cijfers'!AB41</f>
        <v>0</v>
      </c>
      <c r="AC105" s="11">
        <f>'DV STOP cijfers'!AC41</f>
        <v>0</v>
      </c>
      <c r="AD105" s="11">
        <f>'DV STOP cijfers'!AD41</f>
        <v>0</v>
      </c>
      <c r="AE105" s="11">
        <f>'DV STOP cijfers'!AE41</f>
        <v>0</v>
      </c>
      <c r="AF105" s="294">
        <f>'DV STOP cijfers'!AF41</f>
        <v>0</v>
      </c>
      <c r="AG105" s="49">
        <f>'DV STOP cijfers'!AG41</f>
        <v>0</v>
      </c>
      <c r="AH105" s="15">
        <f>'DV STOP cijfers'!AH41</f>
        <v>0</v>
      </c>
      <c r="AI105" s="11">
        <f>'DV STOP cijfers'!AI41</f>
        <v>0</v>
      </c>
      <c r="AJ105" s="11">
        <f>'DV STOP cijfers'!AJ41</f>
        <v>100</v>
      </c>
      <c r="AK105" s="11">
        <f>'DV STOP cijfers'!AK41</f>
        <v>0</v>
      </c>
      <c r="AL105" s="49">
        <f>'DV STOP cijfers'!AL41</f>
        <v>0</v>
      </c>
      <c r="AM105" s="15">
        <f>'DV STOP cijfers'!AM41</f>
        <v>0</v>
      </c>
      <c r="AN105" s="11">
        <f>'DV STOP cijfers'!AN41</f>
        <v>0</v>
      </c>
      <c r="AO105" s="11">
        <f>'DV STOP cijfers'!AO41</f>
        <v>0</v>
      </c>
      <c r="AP105" s="11">
        <f>'DV STOP cijfers'!AP41</f>
        <v>0</v>
      </c>
      <c r="AQ105" s="294">
        <f>'DV STOP cijfers'!AQ41</f>
        <v>0</v>
      </c>
      <c r="AR105" s="49">
        <f>'DV STOP cijfers'!AR41</f>
        <v>0</v>
      </c>
      <c r="AS105" s="15">
        <f>'DV STOP cijfers'!AS41</f>
        <v>0</v>
      </c>
      <c r="AT105" s="11">
        <f>'DV STOP cijfers'!AT41</f>
        <v>0</v>
      </c>
      <c r="AU105" s="11">
        <f>'DV STOP cijfers'!AU41</f>
        <v>0</v>
      </c>
      <c r="AV105" s="11">
        <f>'DV STOP cijfers'!AV41</f>
        <v>0</v>
      </c>
      <c r="AW105" s="11">
        <f>'DV STOP cijfers'!AW41</f>
        <v>0</v>
      </c>
      <c r="AX105" s="11">
        <f>'DV STOP cijfers'!AX41</f>
        <v>0</v>
      </c>
      <c r="AY105" s="11">
        <f>'DV STOP cijfers'!AY41</f>
        <v>0</v>
      </c>
      <c r="AZ105" s="11">
        <f>'DV STOP cijfers'!AZ41</f>
        <v>0</v>
      </c>
      <c r="BA105" s="11">
        <f>'DV STOP cijfers'!BA41</f>
        <v>0</v>
      </c>
      <c r="BB105" s="294">
        <f>'DV STOP cijfers'!BB41</f>
        <v>0</v>
      </c>
      <c r="BC105" s="49">
        <f>'DV STOP cijfers'!BC41</f>
        <v>0</v>
      </c>
      <c r="BD105" s="15">
        <f>'DV STOP cijfers'!BD41</f>
        <v>0</v>
      </c>
      <c r="BE105" s="11">
        <f>'DV STOP cijfers'!BE41</f>
        <v>0</v>
      </c>
      <c r="BF105" s="11">
        <f>'DV STOP cijfers'!BF41</f>
        <v>0</v>
      </c>
      <c r="BG105" s="11">
        <f>'DV STOP cijfers'!BG41</f>
        <v>0</v>
      </c>
      <c r="BH105" s="11">
        <f>'DV STOP cijfers'!BH41</f>
        <v>0</v>
      </c>
      <c r="BI105" s="11">
        <f>'DV STOP cijfers'!BI41</f>
        <v>0</v>
      </c>
      <c r="BJ105" s="294">
        <f>'DV STOP cijfers'!BJ41</f>
        <v>0</v>
      </c>
      <c r="BK105" s="49">
        <f>'DV STOP cijfers'!BK41</f>
        <v>0</v>
      </c>
      <c r="BL105" s="15">
        <f>'DV STOP cijfers'!BL41</f>
        <v>0</v>
      </c>
      <c r="BM105" s="11">
        <f>'DV STOP cijfers'!BM41</f>
        <v>0</v>
      </c>
      <c r="BN105" s="294">
        <f>'DV STOP cijfers'!BN41</f>
        <v>0</v>
      </c>
      <c r="BO105" s="11">
        <f>'DV STOP cijfers'!BO41</f>
        <v>0</v>
      </c>
      <c r="BP105" s="294">
        <f>'DV STOP cijfers'!BP41</f>
        <v>0</v>
      </c>
      <c r="BQ105" s="49">
        <f>'DV STOP cijfers'!BQ41</f>
        <v>0</v>
      </c>
      <c r="BR105" s="15">
        <f>'DV STOP cijfers'!BR41</f>
        <v>0</v>
      </c>
      <c r="BS105" s="11">
        <f>'DV STOP cijfers'!BS41</f>
        <v>0</v>
      </c>
      <c r="BT105" s="11">
        <f>'DV STOP cijfers'!BT41</f>
        <v>0</v>
      </c>
      <c r="BU105" s="11">
        <f>'DV STOP cijfers'!BU41</f>
        <v>0</v>
      </c>
      <c r="BV105" s="11">
        <f>'DV STOP cijfers'!BV41</f>
        <v>0</v>
      </c>
      <c r="BW105" s="294">
        <f>'DV STOP cijfers'!BW41</f>
        <v>0</v>
      </c>
      <c r="BX105" s="49">
        <f>'DV STOP cijfers'!BX41</f>
        <v>0</v>
      </c>
      <c r="BY105" s="49">
        <f>'DV STOP cijfers'!BY41</f>
        <v>100</v>
      </c>
      <c r="BZ105" s="11">
        <f>'DV STOP cijfers'!BZ41</f>
        <v>0</v>
      </c>
      <c r="CA105" s="11">
        <f>'DV STOP cijfers'!CA41</f>
        <v>0</v>
      </c>
      <c r="CB105" s="11">
        <f>'DV STOP cijfers'!CB41</f>
        <v>0</v>
      </c>
      <c r="CC105" s="11">
        <f>'DV STOP cijfers'!CC41</f>
        <v>0</v>
      </c>
      <c r="CD105" s="11">
        <f>'DV STOP cijfers'!CD41</f>
        <v>0</v>
      </c>
      <c r="CE105" s="11">
        <f>'DV STOP cijfers'!CE41</f>
        <v>0</v>
      </c>
      <c r="CF105" s="11">
        <f>'DV STOP cijfers'!CF41</f>
        <v>0</v>
      </c>
      <c r="CG105" s="11">
        <f>'DV STOP cijfers'!CG41</f>
        <v>0</v>
      </c>
      <c r="CH105" s="11">
        <f>'DV STOP cijfers'!CH41</f>
        <v>0</v>
      </c>
      <c r="CI105" s="11">
        <f>'DV STOP cijfers'!CI41</f>
        <v>0</v>
      </c>
      <c r="CJ105" s="11">
        <f>'DV STOP cijfers'!CJ41</f>
        <v>0</v>
      </c>
      <c r="CK105" s="11">
        <f>'DV STOP cijfers'!CK41</f>
        <v>0</v>
      </c>
      <c r="CL105" s="49">
        <f>'DV STOP cijfers'!CL41</f>
        <v>0</v>
      </c>
      <c r="CM105" s="11">
        <f>'DV STOP cijfers'!CM41</f>
        <v>0</v>
      </c>
      <c r="CN105" s="11">
        <f>'DV STOP cijfers'!CN41</f>
        <v>0</v>
      </c>
      <c r="CO105" s="11">
        <f>'DV STOP cijfers'!CO41</f>
        <v>0</v>
      </c>
      <c r="CP105" s="11">
        <f>'DV STOP cijfers'!CP41</f>
        <v>0</v>
      </c>
      <c r="CQ105" s="11">
        <f>'DV STOP cijfers'!CQ41</f>
        <v>0</v>
      </c>
      <c r="CR105" s="11">
        <f>'DV STOP cijfers'!CR41</f>
        <v>0</v>
      </c>
      <c r="CS105" s="11">
        <f>'DV STOP cijfers'!CS41</f>
        <v>0</v>
      </c>
      <c r="CT105" s="11">
        <f>'DV STOP cijfers'!CT41</f>
        <v>0</v>
      </c>
      <c r="CU105" s="11">
        <f>'DV STOP cijfers'!CU41</f>
        <v>0</v>
      </c>
      <c r="CV105" s="11">
        <f>'DV STOP cijfers'!CV41</f>
        <v>0</v>
      </c>
      <c r="CW105" s="11">
        <f>'DV STOP cijfers'!CW41</f>
        <v>0</v>
      </c>
      <c r="CX105" s="11">
        <f>'DV STOP cijfers'!CX41</f>
        <v>0</v>
      </c>
      <c r="CY105" s="26">
        <f>'DV STOP cijfers'!CY41</f>
        <v>0</v>
      </c>
      <c r="CZ105" s="15">
        <f>'DV STOP cijfers'!CZ41</f>
        <v>0</v>
      </c>
      <c r="DA105" s="11">
        <f>'DV STOP cijfers'!DA41</f>
        <v>0</v>
      </c>
      <c r="DB105" s="11">
        <f>'DV STOP cijfers'!DB41</f>
        <v>0</v>
      </c>
      <c r="DC105" s="11">
        <f>'DV STOP cijfers'!DC41</f>
        <v>0</v>
      </c>
      <c r="DD105" s="11">
        <f>'DV STOP cijfers'!DD41</f>
        <v>0</v>
      </c>
      <c r="DE105" s="11">
        <f>'DV STOP cijfers'!DE41</f>
        <v>0</v>
      </c>
      <c r="DF105" s="11">
        <f>'DV STOP cijfers'!DF41</f>
        <v>0</v>
      </c>
      <c r="DG105" s="11">
        <f>'DV STOP cijfers'!DG41</f>
        <v>0</v>
      </c>
      <c r="DH105" s="11">
        <f>'DV STOP cijfers'!DH41</f>
        <v>0</v>
      </c>
      <c r="DI105" s="11">
        <f>'DV STOP cijfers'!DI41</f>
        <v>0</v>
      </c>
      <c r="DJ105" s="11">
        <f>'DV STOP cijfers'!DJ41</f>
        <v>0</v>
      </c>
      <c r="DK105" s="11">
        <f>'DV STOP cijfers'!DK41</f>
        <v>0</v>
      </c>
      <c r="DL105" s="26">
        <f>'DV STOP cijfers'!DL41</f>
        <v>0</v>
      </c>
    </row>
    <row r="106" spans="1:116" s="4" customFormat="1" ht="15" hidden="1" customHeight="1">
      <c r="A106" s="49">
        <f>'DV STOP cijfers'!A42</f>
        <v>0</v>
      </c>
      <c r="B106" s="49" t="str">
        <f>'DV STOP cijfers'!B42</f>
        <v>FPNT</v>
      </c>
      <c r="C106" s="4" t="str">
        <f>'DV STOP cijfers'!C42</f>
        <v>Diervoeder</v>
      </c>
      <c r="D106" s="4" t="str">
        <f>'DV STOP cijfers'!D42</f>
        <v>DV Primaire bedrijven DG AGRO</v>
      </c>
      <c r="E106" s="274" t="str">
        <f>'DV STOP cijfers'!E42</f>
        <v>Onderkant markt (VP Diervoeder overige inspecties)</v>
      </c>
      <c r="F106" s="4" t="str">
        <f>'DV STOP cijfers'!F42</f>
        <v>EL&amp;I AGRO</v>
      </c>
      <c r="G106" s="292" t="str">
        <f>'DV STOP cijfers'!G42</f>
        <v>ja</v>
      </c>
      <c r="H106" s="15">
        <f>'DV STOP cijfers'!H42</f>
        <v>300</v>
      </c>
      <c r="I106" s="11">
        <f>'DV STOP cijfers'!I42</f>
        <v>0</v>
      </c>
      <c r="J106" s="11">
        <f>'DV STOP cijfers'!J42</f>
        <v>0</v>
      </c>
      <c r="K106" s="11">
        <f>'DV STOP cijfers'!K42</f>
        <v>0</v>
      </c>
      <c r="L106" s="11">
        <f>'DV STOP cijfers'!L42</f>
        <v>0</v>
      </c>
      <c r="M106" s="11">
        <f>'DV STOP cijfers'!M42</f>
        <v>0</v>
      </c>
      <c r="N106" s="11">
        <f>'DV STOP cijfers'!N42</f>
        <v>0</v>
      </c>
      <c r="O106" s="11">
        <f>'DV STOP cijfers'!O42</f>
        <v>0</v>
      </c>
      <c r="P106" s="11">
        <f>'DV STOP cijfers'!P42</f>
        <v>0</v>
      </c>
      <c r="Q106" s="26">
        <f>'DV STOP cijfers'!Q42</f>
        <v>300</v>
      </c>
      <c r="R106" s="15">
        <f>'DV STOP cijfers'!R42</f>
        <v>0</v>
      </c>
      <c r="S106" s="11">
        <f>'DV STOP cijfers'!S42</f>
        <v>200</v>
      </c>
      <c r="T106" s="11">
        <f>'DV STOP cijfers'!T42</f>
        <v>100</v>
      </c>
      <c r="U106" s="11">
        <f>'DV STOP cijfers'!U42</f>
        <v>0</v>
      </c>
      <c r="V106" s="11">
        <f>'DV STOP cijfers'!V42</f>
        <v>0</v>
      </c>
      <c r="W106" s="11">
        <f>'DV STOP cijfers'!W42</f>
        <v>0</v>
      </c>
      <c r="X106" s="11">
        <f>'DV STOP cijfers'!X42</f>
        <v>0</v>
      </c>
      <c r="Y106" s="11">
        <f>'DV STOP cijfers'!Y42</f>
        <v>0</v>
      </c>
      <c r="Z106" s="49">
        <f>'DV STOP cijfers'!Z42</f>
        <v>300</v>
      </c>
      <c r="AA106" s="11">
        <f>'DV STOP cijfers'!AA42</f>
        <v>100</v>
      </c>
      <c r="AB106" s="11">
        <f>'DV STOP cijfers'!AB42</f>
        <v>0</v>
      </c>
      <c r="AC106" s="11">
        <f>'DV STOP cijfers'!AC42</f>
        <v>0</v>
      </c>
      <c r="AD106" s="11">
        <f>'DV STOP cijfers'!AD42</f>
        <v>0</v>
      </c>
      <c r="AE106" s="11">
        <f>'DV STOP cijfers'!AE42</f>
        <v>0</v>
      </c>
      <c r="AF106" s="294">
        <f>'DV STOP cijfers'!AF42</f>
        <v>0</v>
      </c>
      <c r="AG106" s="49">
        <f>'DV STOP cijfers'!AG42</f>
        <v>0</v>
      </c>
      <c r="AH106" s="15">
        <f>'DV STOP cijfers'!AH42</f>
        <v>0</v>
      </c>
      <c r="AI106" s="11">
        <f>'DV STOP cijfers'!AI42</f>
        <v>0</v>
      </c>
      <c r="AJ106" s="11">
        <f>'DV STOP cijfers'!AJ42</f>
        <v>100</v>
      </c>
      <c r="AK106" s="11">
        <f>'DV STOP cijfers'!AK42</f>
        <v>0</v>
      </c>
      <c r="AL106" s="49">
        <f>'DV STOP cijfers'!AL42</f>
        <v>0</v>
      </c>
      <c r="AM106" s="15">
        <f>'DV STOP cijfers'!AM42</f>
        <v>0</v>
      </c>
      <c r="AN106" s="11">
        <f>'DV STOP cijfers'!AN42</f>
        <v>0</v>
      </c>
      <c r="AO106" s="11">
        <f>'DV STOP cijfers'!AO42</f>
        <v>0</v>
      </c>
      <c r="AP106" s="11">
        <f>'DV STOP cijfers'!AP42</f>
        <v>0</v>
      </c>
      <c r="AQ106" s="294">
        <f>'DV STOP cijfers'!AQ42</f>
        <v>0</v>
      </c>
      <c r="AR106" s="49">
        <f>'DV STOP cijfers'!AR42</f>
        <v>0</v>
      </c>
      <c r="AS106" s="15">
        <f>'DV STOP cijfers'!AS42</f>
        <v>0</v>
      </c>
      <c r="AT106" s="11">
        <f>'DV STOP cijfers'!AT42</f>
        <v>0</v>
      </c>
      <c r="AU106" s="11">
        <f>'DV STOP cijfers'!AU42</f>
        <v>0</v>
      </c>
      <c r="AV106" s="11">
        <f>'DV STOP cijfers'!AV42</f>
        <v>0</v>
      </c>
      <c r="AW106" s="11">
        <f>'DV STOP cijfers'!AW42</f>
        <v>0</v>
      </c>
      <c r="AX106" s="11">
        <f>'DV STOP cijfers'!AX42</f>
        <v>0</v>
      </c>
      <c r="AY106" s="11">
        <f>'DV STOP cijfers'!AY42</f>
        <v>0</v>
      </c>
      <c r="AZ106" s="11">
        <f>'DV STOP cijfers'!AZ42</f>
        <v>0</v>
      </c>
      <c r="BA106" s="11">
        <f>'DV STOP cijfers'!BA42</f>
        <v>0</v>
      </c>
      <c r="BB106" s="294">
        <f>'DV STOP cijfers'!BB42</f>
        <v>0</v>
      </c>
      <c r="BC106" s="49">
        <f>'DV STOP cijfers'!BC42</f>
        <v>0</v>
      </c>
      <c r="BD106" s="15">
        <f>'DV STOP cijfers'!BD42</f>
        <v>0</v>
      </c>
      <c r="BE106" s="11">
        <f>'DV STOP cijfers'!BE42</f>
        <v>0</v>
      </c>
      <c r="BF106" s="11">
        <f>'DV STOP cijfers'!BF42</f>
        <v>0</v>
      </c>
      <c r="BG106" s="11">
        <f>'DV STOP cijfers'!BG42</f>
        <v>0</v>
      </c>
      <c r="BH106" s="11">
        <f>'DV STOP cijfers'!BH42</f>
        <v>0</v>
      </c>
      <c r="BI106" s="11">
        <f>'DV STOP cijfers'!BI42</f>
        <v>0</v>
      </c>
      <c r="BJ106" s="294">
        <f>'DV STOP cijfers'!BJ42</f>
        <v>0</v>
      </c>
      <c r="BK106" s="49">
        <f>'DV STOP cijfers'!BK42</f>
        <v>0</v>
      </c>
      <c r="BL106" s="15">
        <f>'DV STOP cijfers'!BL42</f>
        <v>0</v>
      </c>
      <c r="BM106" s="11">
        <f>'DV STOP cijfers'!BM42</f>
        <v>0</v>
      </c>
      <c r="BN106" s="294">
        <f>'DV STOP cijfers'!BN42</f>
        <v>0</v>
      </c>
      <c r="BO106" s="11">
        <f>'DV STOP cijfers'!BO42</f>
        <v>0</v>
      </c>
      <c r="BP106" s="294">
        <f>'DV STOP cijfers'!BP42</f>
        <v>0</v>
      </c>
      <c r="BQ106" s="49">
        <f>'DV STOP cijfers'!BQ42</f>
        <v>0</v>
      </c>
      <c r="BR106" s="15">
        <f>'DV STOP cijfers'!BR42</f>
        <v>0</v>
      </c>
      <c r="BS106" s="11">
        <f>'DV STOP cijfers'!BS42</f>
        <v>0</v>
      </c>
      <c r="BT106" s="11">
        <f>'DV STOP cijfers'!BT42</f>
        <v>0</v>
      </c>
      <c r="BU106" s="11">
        <f>'DV STOP cijfers'!BU42</f>
        <v>0</v>
      </c>
      <c r="BV106" s="11">
        <f>'DV STOP cijfers'!BV42</f>
        <v>0</v>
      </c>
      <c r="BW106" s="294">
        <f>'DV STOP cijfers'!BW42</f>
        <v>0</v>
      </c>
      <c r="BX106" s="49">
        <f>'DV STOP cijfers'!BX42</f>
        <v>0</v>
      </c>
      <c r="BY106" s="49">
        <f>'DV STOP cijfers'!BY42</f>
        <v>100</v>
      </c>
      <c r="BZ106" s="11">
        <f>'DV STOP cijfers'!BZ42</f>
        <v>0</v>
      </c>
      <c r="CA106" s="11">
        <f>'DV STOP cijfers'!CA42</f>
        <v>0</v>
      </c>
      <c r="CB106" s="11">
        <f>'DV STOP cijfers'!CB42</f>
        <v>0</v>
      </c>
      <c r="CC106" s="11">
        <f>'DV STOP cijfers'!CC42</f>
        <v>0</v>
      </c>
      <c r="CD106" s="11">
        <f>'DV STOP cijfers'!CD42</f>
        <v>0</v>
      </c>
      <c r="CE106" s="11">
        <f>'DV STOP cijfers'!CE42</f>
        <v>0</v>
      </c>
      <c r="CF106" s="11">
        <f>'DV STOP cijfers'!CF42</f>
        <v>0</v>
      </c>
      <c r="CG106" s="11">
        <f>'DV STOP cijfers'!CG42</f>
        <v>0</v>
      </c>
      <c r="CH106" s="11">
        <f>'DV STOP cijfers'!CH42</f>
        <v>0</v>
      </c>
      <c r="CI106" s="11">
        <f>'DV STOP cijfers'!CI42</f>
        <v>0</v>
      </c>
      <c r="CJ106" s="11">
        <f>'DV STOP cijfers'!CJ42</f>
        <v>0</v>
      </c>
      <c r="CK106" s="11">
        <f>'DV STOP cijfers'!CK42</f>
        <v>0</v>
      </c>
      <c r="CL106" s="49">
        <f>'DV STOP cijfers'!CL42</f>
        <v>0</v>
      </c>
      <c r="CM106" s="11">
        <f>'DV STOP cijfers'!CM42</f>
        <v>0</v>
      </c>
      <c r="CN106" s="11">
        <f>'DV STOP cijfers'!CN42</f>
        <v>0</v>
      </c>
      <c r="CO106" s="11">
        <f>'DV STOP cijfers'!CO42</f>
        <v>0</v>
      </c>
      <c r="CP106" s="11">
        <f>'DV STOP cijfers'!CP42</f>
        <v>0</v>
      </c>
      <c r="CQ106" s="11">
        <f>'DV STOP cijfers'!CQ42</f>
        <v>0</v>
      </c>
      <c r="CR106" s="11">
        <f>'DV STOP cijfers'!CR42</f>
        <v>0</v>
      </c>
      <c r="CS106" s="11">
        <f>'DV STOP cijfers'!CS42</f>
        <v>0</v>
      </c>
      <c r="CT106" s="11">
        <f>'DV STOP cijfers'!CT42</f>
        <v>0</v>
      </c>
      <c r="CU106" s="11">
        <f>'DV STOP cijfers'!CU42</f>
        <v>0</v>
      </c>
      <c r="CV106" s="11">
        <f>'DV STOP cijfers'!CV42</f>
        <v>0</v>
      </c>
      <c r="CW106" s="11">
        <f>'DV STOP cijfers'!CW42</f>
        <v>0</v>
      </c>
      <c r="CX106" s="11">
        <f>'DV STOP cijfers'!CX42</f>
        <v>0</v>
      </c>
      <c r="CY106" s="26">
        <f>'DV STOP cijfers'!CY42</f>
        <v>0</v>
      </c>
      <c r="CZ106" s="15">
        <f>'DV STOP cijfers'!CZ42</f>
        <v>0</v>
      </c>
      <c r="DA106" s="11">
        <f>'DV STOP cijfers'!DA42</f>
        <v>0</v>
      </c>
      <c r="DB106" s="11">
        <f>'DV STOP cijfers'!DB42</f>
        <v>0</v>
      </c>
      <c r="DC106" s="11">
        <f>'DV STOP cijfers'!DC42</f>
        <v>0</v>
      </c>
      <c r="DD106" s="11">
        <f>'DV STOP cijfers'!DD42</f>
        <v>0</v>
      </c>
      <c r="DE106" s="11">
        <f>'DV STOP cijfers'!DE42</f>
        <v>0</v>
      </c>
      <c r="DF106" s="11">
        <f>'DV STOP cijfers'!DF42</f>
        <v>0</v>
      </c>
      <c r="DG106" s="11">
        <f>'DV STOP cijfers'!DG42</f>
        <v>0</v>
      </c>
      <c r="DH106" s="11">
        <f>'DV STOP cijfers'!DH42</f>
        <v>0</v>
      </c>
      <c r="DI106" s="11">
        <f>'DV STOP cijfers'!DI42</f>
        <v>0</v>
      </c>
      <c r="DJ106" s="11">
        <f>'DV STOP cijfers'!DJ42</f>
        <v>0</v>
      </c>
      <c r="DK106" s="11">
        <f>'DV STOP cijfers'!DK42</f>
        <v>0</v>
      </c>
      <c r="DL106" s="26">
        <f>'DV STOP cijfers'!DL42</f>
        <v>0</v>
      </c>
    </row>
    <row r="107" spans="1:116" s="4" customFormat="1" ht="15" hidden="1" customHeight="1">
      <c r="A107" s="49">
        <f>'DV STOP cijfers'!A43</f>
        <v>0</v>
      </c>
      <c r="B107" s="49" t="str">
        <f>'DV STOP cijfers'!B43</f>
        <v>FPNT</v>
      </c>
      <c r="C107" s="4" t="str">
        <f>'DV STOP cijfers'!C43</f>
        <v>Diervoeder</v>
      </c>
      <c r="D107" s="4" t="str">
        <f>'DV STOP cijfers'!D43</f>
        <v>DV Primaire bedrijven DG AGRO</v>
      </c>
      <c r="E107" s="274" t="str">
        <f>'DV STOP cijfers'!E43</f>
        <v>Transport on the road (VP Vervoer van (grondstoffen) diervoeders</v>
      </c>
      <c r="F107" s="4" t="str">
        <f>'DV STOP cijfers'!F43</f>
        <v>EL&amp;I AGRO</v>
      </c>
      <c r="G107" s="292" t="str">
        <f>'DV STOP cijfers'!G43</f>
        <v>ja</v>
      </c>
      <c r="H107" s="15">
        <f>'DV STOP cijfers'!H43</f>
        <v>350</v>
      </c>
      <c r="I107" s="11">
        <f>'DV STOP cijfers'!I43</f>
        <v>0</v>
      </c>
      <c r="J107" s="11">
        <f>'DV STOP cijfers'!J43</f>
        <v>0</v>
      </c>
      <c r="K107" s="11">
        <f>'DV STOP cijfers'!K43</f>
        <v>0</v>
      </c>
      <c r="L107" s="11">
        <f>'DV STOP cijfers'!L43</f>
        <v>0</v>
      </c>
      <c r="M107" s="11">
        <f>'DV STOP cijfers'!M43</f>
        <v>0</v>
      </c>
      <c r="N107" s="11">
        <f>'DV STOP cijfers'!N43</f>
        <v>0</v>
      </c>
      <c r="O107" s="11">
        <f>'DV STOP cijfers'!O43</f>
        <v>0</v>
      </c>
      <c r="P107" s="11">
        <f>'DV STOP cijfers'!P43</f>
        <v>0</v>
      </c>
      <c r="Q107" s="26">
        <f>'DV STOP cijfers'!Q43</f>
        <v>350</v>
      </c>
      <c r="R107" s="15">
        <f>'DV STOP cijfers'!R43</f>
        <v>0</v>
      </c>
      <c r="S107" s="11">
        <f>'DV STOP cijfers'!S43</f>
        <v>250</v>
      </c>
      <c r="T107" s="11">
        <f>'DV STOP cijfers'!T43</f>
        <v>100</v>
      </c>
      <c r="U107" s="11">
        <f>'DV STOP cijfers'!U43</f>
        <v>0</v>
      </c>
      <c r="V107" s="11">
        <f>'DV STOP cijfers'!V43</f>
        <v>0</v>
      </c>
      <c r="W107" s="11">
        <f>'DV STOP cijfers'!W43</f>
        <v>0</v>
      </c>
      <c r="X107" s="11">
        <f>'DV STOP cijfers'!X43</f>
        <v>0</v>
      </c>
      <c r="Y107" s="11">
        <f>'DV STOP cijfers'!Y43</f>
        <v>0</v>
      </c>
      <c r="Z107" s="49">
        <f>'DV STOP cijfers'!Z43</f>
        <v>350</v>
      </c>
      <c r="AA107" s="11">
        <f>'DV STOP cijfers'!AA43</f>
        <v>100</v>
      </c>
      <c r="AB107" s="11">
        <f>'DV STOP cijfers'!AB43</f>
        <v>0</v>
      </c>
      <c r="AC107" s="11">
        <f>'DV STOP cijfers'!AC43</f>
        <v>0</v>
      </c>
      <c r="AD107" s="11">
        <f>'DV STOP cijfers'!AD43</f>
        <v>0</v>
      </c>
      <c r="AE107" s="11">
        <f>'DV STOP cijfers'!AE43</f>
        <v>0</v>
      </c>
      <c r="AF107" s="294">
        <f>'DV STOP cijfers'!AF43</f>
        <v>0</v>
      </c>
      <c r="AG107" s="49">
        <f>'DV STOP cijfers'!AG43</f>
        <v>0</v>
      </c>
      <c r="AH107" s="15">
        <f>'DV STOP cijfers'!AH43</f>
        <v>0</v>
      </c>
      <c r="AI107" s="11">
        <f>'DV STOP cijfers'!AI43</f>
        <v>0</v>
      </c>
      <c r="AJ107" s="11">
        <f>'DV STOP cijfers'!AJ43</f>
        <v>100</v>
      </c>
      <c r="AK107" s="11">
        <f>'DV STOP cijfers'!AK43</f>
        <v>0</v>
      </c>
      <c r="AL107" s="49">
        <f>'DV STOP cijfers'!AL43</f>
        <v>0</v>
      </c>
      <c r="AM107" s="15">
        <f>'DV STOP cijfers'!AM43</f>
        <v>0</v>
      </c>
      <c r="AN107" s="11">
        <f>'DV STOP cijfers'!AN43</f>
        <v>0</v>
      </c>
      <c r="AO107" s="11">
        <f>'DV STOP cijfers'!AO43</f>
        <v>0</v>
      </c>
      <c r="AP107" s="11">
        <f>'DV STOP cijfers'!AP43</f>
        <v>0</v>
      </c>
      <c r="AQ107" s="294">
        <f>'DV STOP cijfers'!AQ43</f>
        <v>0</v>
      </c>
      <c r="AR107" s="49">
        <f>'DV STOP cijfers'!AR43</f>
        <v>0</v>
      </c>
      <c r="AS107" s="15">
        <f>'DV STOP cijfers'!AS43</f>
        <v>0</v>
      </c>
      <c r="AT107" s="11">
        <f>'DV STOP cijfers'!AT43</f>
        <v>0</v>
      </c>
      <c r="AU107" s="11">
        <f>'DV STOP cijfers'!AU43</f>
        <v>0</v>
      </c>
      <c r="AV107" s="11">
        <f>'DV STOP cijfers'!AV43</f>
        <v>0</v>
      </c>
      <c r="AW107" s="11">
        <f>'DV STOP cijfers'!AW43</f>
        <v>0</v>
      </c>
      <c r="AX107" s="11">
        <f>'DV STOP cijfers'!AX43</f>
        <v>0</v>
      </c>
      <c r="AY107" s="11">
        <f>'DV STOP cijfers'!AY43</f>
        <v>0</v>
      </c>
      <c r="AZ107" s="11">
        <f>'DV STOP cijfers'!AZ43</f>
        <v>0</v>
      </c>
      <c r="BA107" s="11">
        <f>'DV STOP cijfers'!BA43</f>
        <v>0</v>
      </c>
      <c r="BB107" s="294">
        <f>'DV STOP cijfers'!BB43</f>
        <v>0</v>
      </c>
      <c r="BC107" s="49">
        <f>'DV STOP cijfers'!BC43</f>
        <v>0</v>
      </c>
      <c r="BD107" s="15">
        <f>'DV STOP cijfers'!BD43</f>
        <v>0</v>
      </c>
      <c r="BE107" s="11">
        <f>'DV STOP cijfers'!BE43</f>
        <v>0</v>
      </c>
      <c r="BF107" s="11">
        <f>'DV STOP cijfers'!BF43</f>
        <v>0</v>
      </c>
      <c r="BG107" s="11">
        <f>'DV STOP cijfers'!BG43</f>
        <v>0</v>
      </c>
      <c r="BH107" s="11">
        <f>'DV STOP cijfers'!BH43</f>
        <v>0</v>
      </c>
      <c r="BI107" s="11">
        <f>'DV STOP cijfers'!BI43</f>
        <v>0</v>
      </c>
      <c r="BJ107" s="294">
        <f>'DV STOP cijfers'!BJ43</f>
        <v>0</v>
      </c>
      <c r="BK107" s="49">
        <f>'DV STOP cijfers'!BK43</f>
        <v>0</v>
      </c>
      <c r="BL107" s="15">
        <f>'DV STOP cijfers'!BL43</f>
        <v>0</v>
      </c>
      <c r="BM107" s="11">
        <f>'DV STOP cijfers'!BM43</f>
        <v>0</v>
      </c>
      <c r="BN107" s="294">
        <f>'DV STOP cijfers'!BN43</f>
        <v>0</v>
      </c>
      <c r="BO107" s="11">
        <f>'DV STOP cijfers'!BO43</f>
        <v>0</v>
      </c>
      <c r="BP107" s="294">
        <f>'DV STOP cijfers'!BP43</f>
        <v>0</v>
      </c>
      <c r="BQ107" s="49">
        <f>'DV STOP cijfers'!BQ43</f>
        <v>0</v>
      </c>
      <c r="BR107" s="15">
        <f>'DV STOP cijfers'!BR43</f>
        <v>0</v>
      </c>
      <c r="BS107" s="11">
        <f>'DV STOP cijfers'!BS43</f>
        <v>0</v>
      </c>
      <c r="BT107" s="11">
        <f>'DV STOP cijfers'!BT43</f>
        <v>0</v>
      </c>
      <c r="BU107" s="11">
        <f>'DV STOP cijfers'!BU43</f>
        <v>0</v>
      </c>
      <c r="BV107" s="11">
        <f>'DV STOP cijfers'!BV43</f>
        <v>0</v>
      </c>
      <c r="BW107" s="294">
        <f>'DV STOP cijfers'!BW43</f>
        <v>0</v>
      </c>
      <c r="BX107" s="49">
        <f>'DV STOP cijfers'!BX43</f>
        <v>0</v>
      </c>
      <c r="BY107" s="49">
        <f>'DV STOP cijfers'!BY43</f>
        <v>100</v>
      </c>
      <c r="BZ107" s="11">
        <f>'DV STOP cijfers'!BZ43</f>
        <v>0</v>
      </c>
      <c r="CA107" s="11">
        <f>'DV STOP cijfers'!CA43</f>
        <v>0</v>
      </c>
      <c r="CB107" s="11">
        <f>'DV STOP cijfers'!CB43</f>
        <v>0</v>
      </c>
      <c r="CC107" s="11">
        <f>'DV STOP cijfers'!CC43</f>
        <v>0</v>
      </c>
      <c r="CD107" s="11">
        <f>'DV STOP cijfers'!CD43</f>
        <v>0</v>
      </c>
      <c r="CE107" s="11">
        <f>'DV STOP cijfers'!CE43</f>
        <v>0</v>
      </c>
      <c r="CF107" s="11">
        <f>'DV STOP cijfers'!CF43</f>
        <v>0</v>
      </c>
      <c r="CG107" s="11">
        <f>'DV STOP cijfers'!CG43</f>
        <v>0</v>
      </c>
      <c r="CH107" s="11">
        <f>'DV STOP cijfers'!CH43</f>
        <v>0</v>
      </c>
      <c r="CI107" s="11">
        <f>'DV STOP cijfers'!CI43</f>
        <v>0</v>
      </c>
      <c r="CJ107" s="11">
        <f>'DV STOP cijfers'!CJ43</f>
        <v>0</v>
      </c>
      <c r="CK107" s="11">
        <f>'DV STOP cijfers'!CK43</f>
        <v>0</v>
      </c>
      <c r="CL107" s="49">
        <f>'DV STOP cijfers'!CL43</f>
        <v>0</v>
      </c>
      <c r="CM107" s="11">
        <f>'DV STOP cijfers'!CM43</f>
        <v>0</v>
      </c>
      <c r="CN107" s="11">
        <f>'DV STOP cijfers'!CN43</f>
        <v>0</v>
      </c>
      <c r="CO107" s="11">
        <f>'DV STOP cijfers'!CO43</f>
        <v>0</v>
      </c>
      <c r="CP107" s="11">
        <f>'DV STOP cijfers'!CP43</f>
        <v>0</v>
      </c>
      <c r="CQ107" s="11">
        <f>'DV STOP cijfers'!CQ43</f>
        <v>0</v>
      </c>
      <c r="CR107" s="11">
        <f>'DV STOP cijfers'!CR43</f>
        <v>0</v>
      </c>
      <c r="CS107" s="11">
        <f>'DV STOP cijfers'!CS43</f>
        <v>0</v>
      </c>
      <c r="CT107" s="11">
        <f>'DV STOP cijfers'!CT43</f>
        <v>0</v>
      </c>
      <c r="CU107" s="11">
        <f>'DV STOP cijfers'!CU43</f>
        <v>0</v>
      </c>
      <c r="CV107" s="11">
        <f>'DV STOP cijfers'!CV43</f>
        <v>0</v>
      </c>
      <c r="CW107" s="11">
        <f>'DV STOP cijfers'!CW43</f>
        <v>0</v>
      </c>
      <c r="CX107" s="11">
        <f>'DV STOP cijfers'!CX43</f>
        <v>0</v>
      </c>
      <c r="CY107" s="26">
        <f>'DV STOP cijfers'!CY43</f>
        <v>0</v>
      </c>
      <c r="CZ107" s="15">
        <f>'DV STOP cijfers'!CZ43</f>
        <v>0</v>
      </c>
      <c r="DA107" s="11">
        <f>'DV STOP cijfers'!DA43</f>
        <v>0</v>
      </c>
      <c r="DB107" s="11">
        <f>'DV STOP cijfers'!DB43</f>
        <v>0</v>
      </c>
      <c r="DC107" s="11">
        <f>'DV STOP cijfers'!DC43</f>
        <v>0</v>
      </c>
      <c r="DD107" s="11">
        <f>'DV STOP cijfers'!DD43</f>
        <v>0</v>
      </c>
      <c r="DE107" s="11">
        <f>'DV STOP cijfers'!DE43</f>
        <v>0</v>
      </c>
      <c r="DF107" s="11">
        <f>'DV STOP cijfers'!DF43</f>
        <v>0</v>
      </c>
      <c r="DG107" s="11">
        <f>'DV STOP cijfers'!DG43</f>
        <v>0</v>
      </c>
      <c r="DH107" s="11">
        <f>'DV STOP cijfers'!DH43</f>
        <v>0</v>
      </c>
      <c r="DI107" s="11">
        <f>'DV STOP cijfers'!DI43</f>
        <v>0</v>
      </c>
      <c r="DJ107" s="11">
        <f>'DV STOP cijfers'!DJ43</f>
        <v>0</v>
      </c>
      <c r="DK107" s="11">
        <f>'DV STOP cijfers'!DK43</f>
        <v>0</v>
      </c>
      <c r="DL107" s="26">
        <f>'DV STOP cijfers'!DL43</f>
        <v>0</v>
      </c>
    </row>
    <row r="108" spans="1:116" s="4" customFormat="1" ht="15" hidden="1" customHeight="1">
      <c r="A108" s="49">
        <f>'DV STOP cijfers'!A44</f>
        <v>0</v>
      </c>
      <c r="B108" s="49" t="str">
        <f>'DV STOP cijfers'!B44</f>
        <v>FPNT</v>
      </c>
      <c r="C108" s="4" t="str">
        <f>'DV STOP cijfers'!C44</f>
        <v>Diervoeder</v>
      </c>
      <c r="D108" s="4" t="str">
        <f>'DV STOP cijfers'!D44</f>
        <v>DV Primaire bedrijven DG AGRO</v>
      </c>
      <c r="E108" s="274" t="str">
        <f>'DV STOP cijfers'!E44</f>
        <v>Klachten &amp; meldingen (VP Diervoeder klachten en meldingen)</v>
      </c>
      <c r="F108" s="4" t="str">
        <f>'DV STOP cijfers'!F44</f>
        <v>EL&amp;I AGRO</v>
      </c>
      <c r="G108" s="292" t="str">
        <f>'DV STOP cijfers'!G44</f>
        <v>ja</v>
      </c>
      <c r="H108" s="15">
        <f>'DV STOP cijfers'!H44</f>
        <v>600</v>
      </c>
      <c r="I108" s="11">
        <f>'DV STOP cijfers'!I44</f>
        <v>0</v>
      </c>
      <c r="J108" s="11">
        <f>'DV STOP cijfers'!J44</f>
        <v>0</v>
      </c>
      <c r="K108" s="11">
        <f>'DV STOP cijfers'!K44</f>
        <v>0</v>
      </c>
      <c r="L108" s="11">
        <f>'DV STOP cijfers'!L44</f>
        <v>0</v>
      </c>
      <c r="M108" s="11">
        <f>'DV STOP cijfers'!M44</f>
        <v>0</v>
      </c>
      <c r="N108" s="11">
        <f>'DV STOP cijfers'!N44</f>
        <v>0</v>
      </c>
      <c r="O108" s="11">
        <f>'DV STOP cijfers'!O44</f>
        <v>0</v>
      </c>
      <c r="P108" s="11">
        <f>'DV STOP cijfers'!P44</f>
        <v>0</v>
      </c>
      <c r="Q108" s="26">
        <f>'DV STOP cijfers'!Q44</f>
        <v>600</v>
      </c>
      <c r="R108" s="15">
        <f>'DV STOP cijfers'!R44</f>
        <v>0</v>
      </c>
      <c r="S108" s="11">
        <f>'DV STOP cijfers'!S44</f>
        <v>500</v>
      </c>
      <c r="T108" s="11">
        <f>'DV STOP cijfers'!T44</f>
        <v>100</v>
      </c>
      <c r="U108" s="11">
        <f>'DV STOP cijfers'!U44</f>
        <v>0</v>
      </c>
      <c r="V108" s="11">
        <f>'DV STOP cijfers'!V44</f>
        <v>0</v>
      </c>
      <c r="W108" s="11">
        <f>'DV STOP cijfers'!W44</f>
        <v>0</v>
      </c>
      <c r="X108" s="11">
        <f>'DV STOP cijfers'!X44</f>
        <v>0</v>
      </c>
      <c r="Y108" s="11">
        <f>'DV STOP cijfers'!Y44</f>
        <v>0</v>
      </c>
      <c r="Z108" s="49">
        <f>'DV STOP cijfers'!Z44</f>
        <v>600</v>
      </c>
      <c r="AA108" s="11">
        <f>'DV STOP cijfers'!AA44</f>
        <v>100</v>
      </c>
      <c r="AB108" s="11">
        <f>'DV STOP cijfers'!AB44</f>
        <v>0</v>
      </c>
      <c r="AC108" s="11">
        <f>'DV STOP cijfers'!AC44</f>
        <v>0</v>
      </c>
      <c r="AD108" s="11">
        <f>'DV STOP cijfers'!AD44</f>
        <v>0</v>
      </c>
      <c r="AE108" s="11">
        <f>'DV STOP cijfers'!AE44</f>
        <v>0</v>
      </c>
      <c r="AF108" s="294">
        <f>'DV STOP cijfers'!AF44</f>
        <v>0</v>
      </c>
      <c r="AG108" s="49">
        <f>'DV STOP cijfers'!AG44</f>
        <v>0</v>
      </c>
      <c r="AH108" s="15">
        <f>'DV STOP cijfers'!AH44</f>
        <v>0</v>
      </c>
      <c r="AI108" s="11">
        <f>'DV STOP cijfers'!AI44</f>
        <v>0</v>
      </c>
      <c r="AJ108" s="11">
        <f>'DV STOP cijfers'!AJ44</f>
        <v>100</v>
      </c>
      <c r="AK108" s="11">
        <f>'DV STOP cijfers'!AK44</f>
        <v>0</v>
      </c>
      <c r="AL108" s="49">
        <f>'DV STOP cijfers'!AL44</f>
        <v>0</v>
      </c>
      <c r="AM108" s="15">
        <f>'DV STOP cijfers'!AM44</f>
        <v>0</v>
      </c>
      <c r="AN108" s="11">
        <f>'DV STOP cijfers'!AN44</f>
        <v>0</v>
      </c>
      <c r="AO108" s="11">
        <f>'DV STOP cijfers'!AO44</f>
        <v>0</v>
      </c>
      <c r="AP108" s="11">
        <f>'DV STOP cijfers'!AP44</f>
        <v>0</v>
      </c>
      <c r="AQ108" s="294">
        <f>'DV STOP cijfers'!AQ44</f>
        <v>0</v>
      </c>
      <c r="AR108" s="49">
        <f>'DV STOP cijfers'!AR44</f>
        <v>0</v>
      </c>
      <c r="AS108" s="15">
        <f>'DV STOP cijfers'!AS44</f>
        <v>0</v>
      </c>
      <c r="AT108" s="11">
        <f>'DV STOP cijfers'!AT44</f>
        <v>0</v>
      </c>
      <c r="AU108" s="11">
        <f>'DV STOP cijfers'!AU44</f>
        <v>0</v>
      </c>
      <c r="AV108" s="11">
        <f>'DV STOP cijfers'!AV44</f>
        <v>0</v>
      </c>
      <c r="AW108" s="11">
        <f>'DV STOP cijfers'!AW44</f>
        <v>0</v>
      </c>
      <c r="AX108" s="11">
        <f>'DV STOP cijfers'!AX44</f>
        <v>0</v>
      </c>
      <c r="AY108" s="11">
        <f>'DV STOP cijfers'!AY44</f>
        <v>0</v>
      </c>
      <c r="AZ108" s="11">
        <f>'DV STOP cijfers'!AZ44</f>
        <v>0</v>
      </c>
      <c r="BA108" s="11">
        <f>'DV STOP cijfers'!BA44</f>
        <v>0</v>
      </c>
      <c r="BB108" s="294">
        <f>'DV STOP cijfers'!BB44</f>
        <v>0</v>
      </c>
      <c r="BC108" s="49">
        <f>'DV STOP cijfers'!BC44</f>
        <v>0</v>
      </c>
      <c r="BD108" s="15">
        <f>'DV STOP cijfers'!BD44</f>
        <v>0</v>
      </c>
      <c r="BE108" s="11">
        <f>'DV STOP cijfers'!BE44</f>
        <v>0</v>
      </c>
      <c r="BF108" s="11">
        <f>'DV STOP cijfers'!BF44</f>
        <v>0</v>
      </c>
      <c r="BG108" s="11">
        <f>'DV STOP cijfers'!BG44</f>
        <v>0</v>
      </c>
      <c r="BH108" s="11">
        <f>'DV STOP cijfers'!BH44</f>
        <v>0</v>
      </c>
      <c r="BI108" s="11">
        <f>'DV STOP cijfers'!BI44</f>
        <v>0</v>
      </c>
      <c r="BJ108" s="294">
        <f>'DV STOP cijfers'!BJ44</f>
        <v>0</v>
      </c>
      <c r="BK108" s="49">
        <f>'DV STOP cijfers'!BK44</f>
        <v>0</v>
      </c>
      <c r="BL108" s="15">
        <f>'DV STOP cijfers'!BL44</f>
        <v>0</v>
      </c>
      <c r="BM108" s="11">
        <f>'DV STOP cijfers'!BM44</f>
        <v>0</v>
      </c>
      <c r="BN108" s="294">
        <f>'DV STOP cijfers'!BN44</f>
        <v>0</v>
      </c>
      <c r="BO108" s="11">
        <f>'DV STOP cijfers'!BO44</f>
        <v>0</v>
      </c>
      <c r="BP108" s="294">
        <f>'DV STOP cijfers'!BP44</f>
        <v>0</v>
      </c>
      <c r="BQ108" s="49">
        <f>'DV STOP cijfers'!BQ44</f>
        <v>0</v>
      </c>
      <c r="BR108" s="15">
        <f>'DV STOP cijfers'!BR44</f>
        <v>0</v>
      </c>
      <c r="BS108" s="11">
        <f>'DV STOP cijfers'!BS44</f>
        <v>0</v>
      </c>
      <c r="BT108" s="11">
        <f>'DV STOP cijfers'!BT44</f>
        <v>0</v>
      </c>
      <c r="BU108" s="11">
        <f>'DV STOP cijfers'!BU44</f>
        <v>0</v>
      </c>
      <c r="BV108" s="11">
        <f>'DV STOP cijfers'!BV44</f>
        <v>0</v>
      </c>
      <c r="BW108" s="294">
        <f>'DV STOP cijfers'!BW44</f>
        <v>0</v>
      </c>
      <c r="BX108" s="49">
        <f>'DV STOP cijfers'!BX44</f>
        <v>0</v>
      </c>
      <c r="BY108" s="49">
        <f>'DV STOP cijfers'!BY44</f>
        <v>100</v>
      </c>
      <c r="BZ108" s="11">
        <f>'DV STOP cijfers'!BZ44</f>
        <v>0</v>
      </c>
      <c r="CA108" s="11">
        <f>'DV STOP cijfers'!CA44</f>
        <v>0</v>
      </c>
      <c r="CB108" s="11">
        <f>'DV STOP cijfers'!CB44</f>
        <v>0</v>
      </c>
      <c r="CC108" s="11">
        <f>'DV STOP cijfers'!CC44</f>
        <v>0</v>
      </c>
      <c r="CD108" s="11">
        <f>'DV STOP cijfers'!CD44</f>
        <v>0</v>
      </c>
      <c r="CE108" s="11">
        <f>'DV STOP cijfers'!CE44</f>
        <v>0</v>
      </c>
      <c r="CF108" s="11">
        <f>'DV STOP cijfers'!CF44</f>
        <v>0</v>
      </c>
      <c r="CG108" s="11">
        <f>'DV STOP cijfers'!CG44</f>
        <v>0</v>
      </c>
      <c r="CH108" s="11">
        <f>'DV STOP cijfers'!CH44</f>
        <v>0</v>
      </c>
      <c r="CI108" s="11">
        <f>'DV STOP cijfers'!CI44</f>
        <v>0</v>
      </c>
      <c r="CJ108" s="11">
        <f>'DV STOP cijfers'!CJ44</f>
        <v>0</v>
      </c>
      <c r="CK108" s="11">
        <f>'DV STOP cijfers'!CK44</f>
        <v>0</v>
      </c>
      <c r="CL108" s="49">
        <f>'DV STOP cijfers'!CL44</f>
        <v>0</v>
      </c>
      <c r="CM108" s="11">
        <f>'DV STOP cijfers'!CM44</f>
        <v>0</v>
      </c>
      <c r="CN108" s="11">
        <f>'DV STOP cijfers'!CN44</f>
        <v>0</v>
      </c>
      <c r="CO108" s="11">
        <f>'DV STOP cijfers'!CO44</f>
        <v>0</v>
      </c>
      <c r="CP108" s="11">
        <f>'DV STOP cijfers'!CP44</f>
        <v>0</v>
      </c>
      <c r="CQ108" s="11">
        <f>'DV STOP cijfers'!CQ44</f>
        <v>0</v>
      </c>
      <c r="CR108" s="11">
        <f>'DV STOP cijfers'!CR44</f>
        <v>0</v>
      </c>
      <c r="CS108" s="11">
        <f>'DV STOP cijfers'!CS44</f>
        <v>0</v>
      </c>
      <c r="CT108" s="11">
        <f>'DV STOP cijfers'!CT44</f>
        <v>0</v>
      </c>
      <c r="CU108" s="11">
        <f>'DV STOP cijfers'!CU44</f>
        <v>0</v>
      </c>
      <c r="CV108" s="11">
        <f>'DV STOP cijfers'!CV44</f>
        <v>0</v>
      </c>
      <c r="CW108" s="11">
        <f>'DV STOP cijfers'!CW44</f>
        <v>0</v>
      </c>
      <c r="CX108" s="11">
        <f>'DV STOP cijfers'!CX44</f>
        <v>0</v>
      </c>
      <c r="CY108" s="26">
        <f>'DV STOP cijfers'!CY44</f>
        <v>0</v>
      </c>
      <c r="CZ108" s="15">
        <f>'DV STOP cijfers'!CZ44</f>
        <v>0</v>
      </c>
      <c r="DA108" s="11">
        <f>'DV STOP cijfers'!DA44</f>
        <v>0</v>
      </c>
      <c r="DB108" s="11">
        <f>'DV STOP cijfers'!DB44</f>
        <v>0</v>
      </c>
      <c r="DC108" s="11">
        <f>'DV STOP cijfers'!DC44</f>
        <v>0</v>
      </c>
      <c r="DD108" s="11">
        <f>'DV STOP cijfers'!DD44</f>
        <v>0</v>
      </c>
      <c r="DE108" s="11">
        <f>'DV STOP cijfers'!DE44</f>
        <v>0</v>
      </c>
      <c r="DF108" s="11">
        <f>'DV STOP cijfers'!DF44</f>
        <v>0</v>
      </c>
      <c r="DG108" s="11">
        <f>'DV STOP cijfers'!DG44</f>
        <v>0</v>
      </c>
      <c r="DH108" s="11">
        <f>'DV STOP cijfers'!DH44</f>
        <v>0</v>
      </c>
      <c r="DI108" s="11">
        <f>'DV STOP cijfers'!DI44</f>
        <v>0</v>
      </c>
      <c r="DJ108" s="11">
        <f>'DV STOP cijfers'!DJ44</f>
        <v>0</v>
      </c>
      <c r="DK108" s="11">
        <f>'DV STOP cijfers'!DK44</f>
        <v>0</v>
      </c>
      <c r="DL108" s="26">
        <f>'DV STOP cijfers'!DL44</f>
        <v>0</v>
      </c>
    </row>
    <row r="109" spans="1:116" s="4" customFormat="1" ht="15" hidden="1" customHeight="1" thickBot="1">
      <c r="A109" s="50">
        <f>'DV STOP cijfers'!A45</f>
        <v>0</v>
      </c>
      <c r="B109" s="50" t="str">
        <f>'DV STOP cijfers'!B45</f>
        <v>FPNT</v>
      </c>
      <c r="C109" s="6" t="str">
        <f>'DV STOP cijfers'!C45</f>
        <v>Diervoeder</v>
      </c>
      <c r="D109" s="6" t="str">
        <f>'DV STOP cijfers'!D45</f>
        <v>DV Primaire bedrijven DG AGRO</v>
      </c>
      <c r="E109" s="601" t="str">
        <f>'DV STOP cijfers'!E45</f>
        <v>Nationaal Plan Diervoeders</v>
      </c>
      <c r="F109" s="6" t="str">
        <f>'DV STOP cijfers'!F45</f>
        <v>EL&amp;I AGRO</v>
      </c>
      <c r="G109" s="602" t="str">
        <f>'DV STOP cijfers'!G45</f>
        <v>ja</v>
      </c>
      <c r="H109" s="305">
        <f>'DV STOP cijfers'!H45</f>
        <v>700</v>
      </c>
      <c r="I109" s="523">
        <f>'DV STOP cijfers'!I45</f>
        <v>0</v>
      </c>
      <c r="J109" s="523">
        <f>'DV STOP cijfers'!J45</f>
        <v>0</v>
      </c>
      <c r="K109" s="523">
        <f>'DV STOP cijfers'!K45</f>
        <v>0</v>
      </c>
      <c r="L109" s="523">
        <f>'DV STOP cijfers'!L45</f>
        <v>0</v>
      </c>
      <c r="M109" s="523">
        <f>'DV STOP cijfers'!M45</f>
        <v>0</v>
      </c>
      <c r="N109" s="523">
        <f>'DV STOP cijfers'!N45</f>
        <v>0</v>
      </c>
      <c r="O109" s="523">
        <f>'DV STOP cijfers'!O45</f>
        <v>0</v>
      </c>
      <c r="P109" s="523">
        <f>'DV STOP cijfers'!P45</f>
        <v>0</v>
      </c>
      <c r="Q109" s="27">
        <f>'DV STOP cijfers'!Q45</f>
        <v>700</v>
      </c>
      <c r="R109" s="305">
        <f>'DV STOP cijfers'!R45</f>
        <v>0</v>
      </c>
      <c r="S109" s="523">
        <f>'DV STOP cijfers'!S45</f>
        <v>600</v>
      </c>
      <c r="T109" s="523">
        <f>'DV STOP cijfers'!T45</f>
        <v>100</v>
      </c>
      <c r="U109" s="523">
        <f>'DV STOP cijfers'!U45</f>
        <v>0</v>
      </c>
      <c r="V109" s="523">
        <f>'DV STOP cijfers'!V45</f>
        <v>0</v>
      </c>
      <c r="W109" s="523">
        <f>'DV STOP cijfers'!W45</f>
        <v>0</v>
      </c>
      <c r="X109" s="523">
        <f>'DV STOP cijfers'!X45</f>
        <v>0</v>
      </c>
      <c r="Y109" s="523">
        <f>'DV STOP cijfers'!Y45</f>
        <v>0</v>
      </c>
      <c r="Z109" s="50">
        <f>'DV STOP cijfers'!Z45</f>
        <v>700</v>
      </c>
      <c r="AA109" s="523">
        <f>'DV STOP cijfers'!AA45</f>
        <v>100</v>
      </c>
      <c r="AB109" s="523">
        <f>'DV STOP cijfers'!AB45</f>
        <v>0</v>
      </c>
      <c r="AC109" s="523">
        <f>'DV STOP cijfers'!AC45</f>
        <v>0</v>
      </c>
      <c r="AD109" s="523">
        <f>'DV STOP cijfers'!AD45</f>
        <v>0</v>
      </c>
      <c r="AE109" s="523">
        <f>'DV STOP cijfers'!AE45</f>
        <v>0</v>
      </c>
      <c r="AF109" s="603">
        <f>'DV STOP cijfers'!AF45</f>
        <v>0</v>
      </c>
      <c r="AG109" s="50">
        <f>'DV STOP cijfers'!AG45</f>
        <v>0</v>
      </c>
      <c r="AH109" s="305">
        <f>'DV STOP cijfers'!AH45</f>
        <v>0</v>
      </c>
      <c r="AI109" s="523">
        <f>'DV STOP cijfers'!AI45</f>
        <v>0</v>
      </c>
      <c r="AJ109" s="523">
        <f>'DV STOP cijfers'!AJ45</f>
        <v>100</v>
      </c>
      <c r="AK109" s="523">
        <f>'DV STOP cijfers'!AK45</f>
        <v>0</v>
      </c>
      <c r="AL109" s="50">
        <f>'DV STOP cijfers'!AL45</f>
        <v>0</v>
      </c>
      <c r="AM109" s="305">
        <f>'DV STOP cijfers'!AM45</f>
        <v>0</v>
      </c>
      <c r="AN109" s="523">
        <f>'DV STOP cijfers'!AN45</f>
        <v>0</v>
      </c>
      <c r="AO109" s="523">
        <f>'DV STOP cijfers'!AO45</f>
        <v>0</v>
      </c>
      <c r="AP109" s="523">
        <f>'DV STOP cijfers'!AP45</f>
        <v>0</v>
      </c>
      <c r="AQ109" s="603">
        <f>'DV STOP cijfers'!AQ45</f>
        <v>0</v>
      </c>
      <c r="AR109" s="50">
        <f>'DV STOP cijfers'!AR45</f>
        <v>0</v>
      </c>
      <c r="AS109" s="305">
        <f>'DV STOP cijfers'!AS45</f>
        <v>0</v>
      </c>
      <c r="AT109" s="523">
        <f>'DV STOP cijfers'!AT45</f>
        <v>0</v>
      </c>
      <c r="AU109" s="523">
        <f>'DV STOP cijfers'!AU45</f>
        <v>0</v>
      </c>
      <c r="AV109" s="523">
        <f>'DV STOP cijfers'!AV45</f>
        <v>0</v>
      </c>
      <c r="AW109" s="523">
        <f>'DV STOP cijfers'!AW45</f>
        <v>0</v>
      </c>
      <c r="AX109" s="523">
        <f>'DV STOP cijfers'!AX45</f>
        <v>0</v>
      </c>
      <c r="AY109" s="523">
        <f>'DV STOP cijfers'!AY45</f>
        <v>0</v>
      </c>
      <c r="AZ109" s="523">
        <f>'DV STOP cijfers'!AZ45</f>
        <v>0</v>
      </c>
      <c r="BA109" s="523">
        <f>'DV STOP cijfers'!BA45</f>
        <v>0</v>
      </c>
      <c r="BB109" s="603">
        <f>'DV STOP cijfers'!BB45</f>
        <v>0</v>
      </c>
      <c r="BC109" s="50">
        <f>'DV STOP cijfers'!BC45</f>
        <v>0</v>
      </c>
      <c r="BD109" s="305">
        <f>'DV STOP cijfers'!BD45</f>
        <v>0</v>
      </c>
      <c r="BE109" s="523">
        <f>'DV STOP cijfers'!BE45</f>
        <v>0</v>
      </c>
      <c r="BF109" s="523">
        <f>'DV STOP cijfers'!BF45</f>
        <v>0</v>
      </c>
      <c r="BG109" s="523">
        <f>'DV STOP cijfers'!BG45</f>
        <v>0</v>
      </c>
      <c r="BH109" s="523">
        <f>'DV STOP cijfers'!BH45</f>
        <v>0</v>
      </c>
      <c r="BI109" s="523">
        <f>'DV STOP cijfers'!BI45</f>
        <v>0</v>
      </c>
      <c r="BJ109" s="603">
        <f>'DV STOP cijfers'!BJ45</f>
        <v>0</v>
      </c>
      <c r="BK109" s="50">
        <f>'DV STOP cijfers'!BK45</f>
        <v>0</v>
      </c>
      <c r="BL109" s="305">
        <f>'DV STOP cijfers'!BL45</f>
        <v>0</v>
      </c>
      <c r="BM109" s="523">
        <f>'DV STOP cijfers'!BM45</f>
        <v>0</v>
      </c>
      <c r="BN109" s="603">
        <f>'DV STOP cijfers'!BN45</f>
        <v>0</v>
      </c>
      <c r="BO109" s="523">
        <f>'DV STOP cijfers'!BO45</f>
        <v>0</v>
      </c>
      <c r="BP109" s="603">
        <f>'DV STOP cijfers'!BP45</f>
        <v>0</v>
      </c>
      <c r="BQ109" s="50">
        <f>'DV STOP cijfers'!BQ45</f>
        <v>0</v>
      </c>
      <c r="BR109" s="305">
        <f>'DV STOP cijfers'!BR45</f>
        <v>0</v>
      </c>
      <c r="BS109" s="523">
        <f>'DV STOP cijfers'!BS45</f>
        <v>0</v>
      </c>
      <c r="BT109" s="523">
        <f>'DV STOP cijfers'!BT45</f>
        <v>0</v>
      </c>
      <c r="BU109" s="523">
        <f>'DV STOP cijfers'!BU45</f>
        <v>0</v>
      </c>
      <c r="BV109" s="523">
        <f>'DV STOP cijfers'!BV45</f>
        <v>0</v>
      </c>
      <c r="BW109" s="603">
        <f>'DV STOP cijfers'!BW45</f>
        <v>0</v>
      </c>
      <c r="BX109" s="50">
        <f>'DV STOP cijfers'!BX45</f>
        <v>0</v>
      </c>
      <c r="BY109" s="50">
        <f>'DV STOP cijfers'!BY45</f>
        <v>100</v>
      </c>
      <c r="BZ109" s="523">
        <f>'DV STOP cijfers'!BZ45</f>
        <v>0</v>
      </c>
      <c r="CA109" s="523">
        <f>'DV STOP cijfers'!CA45</f>
        <v>0</v>
      </c>
      <c r="CB109" s="523">
        <f>'DV STOP cijfers'!CB45</f>
        <v>0</v>
      </c>
      <c r="CC109" s="523">
        <f>'DV STOP cijfers'!CC45</f>
        <v>0</v>
      </c>
      <c r="CD109" s="523">
        <f>'DV STOP cijfers'!CD45</f>
        <v>0</v>
      </c>
      <c r="CE109" s="523">
        <f>'DV STOP cijfers'!CE45</f>
        <v>0</v>
      </c>
      <c r="CF109" s="523">
        <f>'DV STOP cijfers'!CF45</f>
        <v>0</v>
      </c>
      <c r="CG109" s="523">
        <f>'DV STOP cijfers'!CG45</f>
        <v>0</v>
      </c>
      <c r="CH109" s="523">
        <f>'DV STOP cijfers'!CH45</f>
        <v>0</v>
      </c>
      <c r="CI109" s="523">
        <f>'DV STOP cijfers'!CI45</f>
        <v>0</v>
      </c>
      <c r="CJ109" s="523">
        <f>'DV STOP cijfers'!CJ45</f>
        <v>0</v>
      </c>
      <c r="CK109" s="523">
        <f>'DV STOP cijfers'!CK45</f>
        <v>0</v>
      </c>
      <c r="CL109" s="50">
        <f>'DV STOP cijfers'!CL45</f>
        <v>0</v>
      </c>
      <c r="CM109" s="523">
        <f>'DV STOP cijfers'!CM45</f>
        <v>0</v>
      </c>
      <c r="CN109" s="523">
        <f>'DV STOP cijfers'!CN45</f>
        <v>0</v>
      </c>
      <c r="CO109" s="523">
        <f>'DV STOP cijfers'!CO45</f>
        <v>0</v>
      </c>
      <c r="CP109" s="523">
        <f>'DV STOP cijfers'!CP45</f>
        <v>0</v>
      </c>
      <c r="CQ109" s="523">
        <f>'DV STOP cijfers'!CQ45</f>
        <v>0</v>
      </c>
      <c r="CR109" s="523">
        <f>'DV STOP cijfers'!CR45</f>
        <v>0</v>
      </c>
      <c r="CS109" s="523">
        <f>'DV STOP cijfers'!CS45</f>
        <v>0</v>
      </c>
      <c r="CT109" s="523">
        <f>'DV STOP cijfers'!CT45</f>
        <v>0</v>
      </c>
      <c r="CU109" s="523">
        <f>'DV STOP cijfers'!CU45</f>
        <v>0</v>
      </c>
      <c r="CV109" s="523">
        <f>'DV STOP cijfers'!CV45</f>
        <v>0</v>
      </c>
      <c r="CW109" s="523">
        <f>'DV STOP cijfers'!CW45</f>
        <v>0</v>
      </c>
      <c r="CX109" s="523">
        <f>'DV STOP cijfers'!CX45</f>
        <v>0</v>
      </c>
      <c r="CY109" s="27">
        <f>'DV STOP cijfers'!CY45</f>
        <v>0</v>
      </c>
      <c r="CZ109" s="305">
        <f>'DV STOP cijfers'!CZ45</f>
        <v>0</v>
      </c>
      <c r="DA109" s="523">
        <f>'DV STOP cijfers'!DA45</f>
        <v>0</v>
      </c>
      <c r="DB109" s="523">
        <f>'DV STOP cijfers'!DB45</f>
        <v>0</v>
      </c>
      <c r="DC109" s="523">
        <f>'DV STOP cijfers'!DC45</f>
        <v>0</v>
      </c>
      <c r="DD109" s="523">
        <f>'DV STOP cijfers'!DD45</f>
        <v>0</v>
      </c>
      <c r="DE109" s="523">
        <f>'DV STOP cijfers'!DE45</f>
        <v>0</v>
      </c>
      <c r="DF109" s="523">
        <f>'DV STOP cijfers'!DF45</f>
        <v>0</v>
      </c>
      <c r="DG109" s="523">
        <f>'DV STOP cijfers'!DG45</f>
        <v>0</v>
      </c>
      <c r="DH109" s="523">
        <f>'DV STOP cijfers'!DH45</f>
        <v>0</v>
      </c>
      <c r="DI109" s="523">
        <f>'DV STOP cijfers'!DI45</f>
        <v>0</v>
      </c>
      <c r="DJ109" s="523">
        <f>'DV STOP cijfers'!DJ45</f>
        <v>0</v>
      </c>
      <c r="DK109" s="523">
        <f>'DV STOP cijfers'!DK45</f>
        <v>0</v>
      </c>
      <c r="DL109" s="27">
        <f>'DV STOP cijfers'!DL45</f>
        <v>0</v>
      </c>
    </row>
    <row r="110" spans="1:116" s="221" customFormat="1" ht="66" hidden="1">
      <c r="A110" s="212">
        <f>'EUS STOP cijfers'!A3</f>
        <v>0</v>
      </c>
      <c r="B110" s="213" t="str">
        <f>'EUS STOP cijfers'!B3</f>
        <v>UANT/UANA</v>
      </c>
      <c r="C110" s="214" t="str">
        <f>'EUS STOP cijfers'!C3</f>
        <v>EU- subsidieregelingen</v>
      </c>
      <c r="D110" s="214" t="str">
        <f>'EUS STOP cijfers'!D3</f>
        <v>Boekhoudkundige nacontrole Vo.1306/2013 DG AGRO</v>
      </c>
      <c r="E110" s="215" t="str">
        <f>'EUS STOP cijfers'!E3</f>
        <v>3.1. Uitvoering controleprogramma's- reguliere workflow + 3.7 tijdige uitvoering van tegencontroles en voorbereiding dossiers + 3.9 Bijdrage aan audits.</v>
      </c>
      <c r="F110" s="216" t="str">
        <f>'EUS STOP cijfers'!F3</f>
        <v>EL&amp;I AGRO</v>
      </c>
      <c r="G110" s="214" t="str">
        <f>'EUS STOP cijfers'!G3</f>
        <v>ja, nee</v>
      </c>
      <c r="H110" s="217">
        <f>'EUS STOP cijfers'!H3</f>
        <v>5490</v>
      </c>
      <c r="I110" s="218">
        <f>'EUS STOP cijfers'!I3</f>
        <v>0</v>
      </c>
      <c r="J110" s="218">
        <f>'EUS STOP cijfers'!J3</f>
        <v>0</v>
      </c>
      <c r="K110" s="218">
        <f>'EUS STOP cijfers'!K3</f>
        <v>0</v>
      </c>
      <c r="L110" s="218">
        <f>'EUS STOP cijfers'!L3</f>
        <v>0</v>
      </c>
      <c r="M110" s="218">
        <f>'EUS STOP cijfers'!M3</f>
        <v>0</v>
      </c>
      <c r="N110" s="218">
        <f>'EUS STOP cijfers'!N3</f>
        <v>0</v>
      </c>
      <c r="O110" s="218">
        <f>'EUS STOP cijfers'!O3</f>
        <v>0</v>
      </c>
      <c r="P110" s="218">
        <f>'EUS STOP cijfers'!P3</f>
        <v>0</v>
      </c>
      <c r="Q110" s="219">
        <f>'EUS STOP cijfers'!Q3</f>
        <v>5490</v>
      </c>
      <c r="R110" s="217">
        <f>'EUS STOP cijfers'!R3</f>
        <v>0</v>
      </c>
      <c r="S110" s="218">
        <f>'EUS STOP cijfers'!S3</f>
        <v>0</v>
      </c>
      <c r="T110" s="218">
        <f>'EUS STOP cijfers'!T3</f>
        <v>5490</v>
      </c>
      <c r="U110" s="218">
        <f>'EUS STOP cijfers'!U3</f>
        <v>0</v>
      </c>
      <c r="V110" s="218">
        <f>'EUS STOP cijfers'!V3</f>
        <v>0</v>
      </c>
      <c r="W110" s="218">
        <f>'EUS STOP cijfers'!W3</f>
        <v>0</v>
      </c>
      <c r="X110" s="218">
        <f>'EUS STOP cijfers'!X3</f>
        <v>0</v>
      </c>
      <c r="Y110" s="218">
        <f>'EUS STOP cijfers'!Y3</f>
        <v>0</v>
      </c>
      <c r="Z110" s="213">
        <f>'EUS STOP cijfers'!Z3</f>
        <v>5490</v>
      </c>
      <c r="AA110" s="218">
        <f>'EUS STOP cijfers'!AA3</f>
        <v>1150</v>
      </c>
      <c r="AB110" s="218">
        <f>'EUS STOP cijfers'!AB3</f>
        <v>0</v>
      </c>
      <c r="AC110" s="218">
        <f>'EUS STOP cijfers'!AC3</f>
        <v>0</v>
      </c>
      <c r="AD110" s="218">
        <f>'EUS STOP cijfers'!AD3</f>
        <v>4340</v>
      </c>
      <c r="AE110" s="218">
        <f>'EUS STOP cijfers'!AE3</f>
        <v>0</v>
      </c>
      <c r="AF110" s="218">
        <f>'EUS STOP cijfers'!AF3</f>
        <v>0</v>
      </c>
      <c r="AG110" s="213">
        <f>'EUS STOP cijfers'!AG3</f>
        <v>0</v>
      </c>
      <c r="AH110" s="220">
        <f>'EUS STOP cijfers'!AH3</f>
        <v>0</v>
      </c>
      <c r="AI110" s="220">
        <f>'EUS STOP cijfers'!AI3</f>
        <v>0</v>
      </c>
      <c r="AJ110" s="220">
        <f>'EUS STOP cijfers'!AJ3</f>
        <v>1150</v>
      </c>
      <c r="AK110" s="220">
        <f>'EUS STOP cijfers'!AK3</f>
        <v>0</v>
      </c>
      <c r="AL110" s="213">
        <f>'EUS STOP cijfers'!AL3</f>
        <v>0</v>
      </c>
      <c r="AM110" s="220">
        <f>'EUS STOP cijfers'!AM3</f>
        <v>4340</v>
      </c>
      <c r="AN110" s="220">
        <f>'EUS STOP cijfers'!AN3</f>
        <v>0</v>
      </c>
      <c r="AO110" s="220">
        <f>'EUS STOP cijfers'!AO3</f>
        <v>0</v>
      </c>
      <c r="AP110" s="220">
        <f>'EUS STOP cijfers'!AP3</f>
        <v>0</v>
      </c>
      <c r="AQ110" s="220">
        <f>'EUS STOP cijfers'!AQ3</f>
        <v>0</v>
      </c>
      <c r="AR110" s="213">
        <f>'EUS STOP cijfers'!AR3</f>
        <v>0</v>
      </c>
      <c r="AS110" s="220">
        <f>'EUS STOP cijfers'!AS3</f>
        <v>0</v>
      </c>
      <c r="AT110" s="220">
        <f>'EUS STOP cijfers'!AT3</f>
        <v>0</v>
      </c>
      <c r="AU110" s="220">
        <f>'EUS STOP cijfers'!AU3</f>
        <v>0</v>
      </c>
      <c r="AV110" s="220">
        <f>'EUS STOP cijfers'!AV3</f>
        <v>0</v>
      </c>
      <c r="AW110" s="220">
        <f>'EUS STOP cijfers'!AW3</f>
        <v>0</v>
      </c>
      <c r="AX110" s="220">
        <f>'EUS STOP cijfers'!AX3</f>
        <v>0</v>
      </c>
      <c r="AY110" s="220">
        <f>'EUS STOP cijfers'!AY3</f>
        <v>0</v>
      </c>
      <c r="AZ110" s="220">
        <f>'EUS STOP cijfers'!AZ3</f>
        <v>0</v>
      </c>
      <c r="BA110" s="220">
        <f>'EUS STOP cijfers'!BA3</f>
        <v>0</v>
      </c>
      <c r="BB110" s="220">
        <f>'EUS STOP cijfers'!BB3</f>
        <v>0</v>
      </c>
      <c r="BC110" s="213">
        <f>'EUS STOP cijfers'!BC3</f>
        <v>0</v>
      </c>
      <c r="BD110" s="220">
        <f>'EUS STOP cijfers'!BD3</f>
        <v>0</v>
      </c>
      <c r="BE110" s="220">
        <f>'EUS STOP cijfers'!BE3</f>
        <v>0</v>
      </c>
      <c r="BF110" s="220">
        <f>'EUS STOP cijfers'!BF3</f>
        <v>0</v>
      </c>
      <c r="BG110" s="220">
        <f>'EUS STOP cijfers'!BG3</f>
        <v>0</v>
      </c>
      <c r="BH110" s="220">
        <f>'EUS STOP cijfers'!BH3</f>
        <v>0</v>
      </c>
      <c r="BI110" s="220">
        <f>'EUS STOP cijfers'!BI3</f>
        <v>0</v>
      </c>
      <c r="BJ110" s="220">
        <f>'EUS STOP cijfers'!BJ3</f>
        <v>0</v>
      </c>
      <c r="BK110" s="213">
        <f>'EUS STOP cijfers'!BK3</f>
        <v>0</v>
      </c>
      <c r="BL110" s="220">
        <f>'EUS STOP cijfers'!BL3</f>
        <v>0</v>
      </c>
      <c r="BM110" s="220">
        <f>'EUS STOP cijfers'!BM3</f>
        <v>0</v>
      </c>
      <c r="BN110" s="220">
        <f>'EUS STOP cijfers'!BN3</f>
        <v>0</v>
      </c>
      <c r="BO110" s="220">
        <f>'EUS STOP cijfers'!BO3</f>
        <v>0</v>
      </c>
      <c r="BP110" s="220">
        <f>'EUS STOP cijfers'!BP3</f>
        <v>0</v>
      </c>
      <c r="BQ110" s="213">
        <f>'EUS STOP cijfers'!BQ3</f>
        <v>0</v>
      </c>
      <c r="BR110" s="220">
        <f>'EUS STOP cijfers'!BR3</f>
        <v>0</v>
      </c>
      <c r="BS110" s="220">
        <f>'EUS STOP cijfers'!BS3</f>
        <v>0</v>
      </c>
      <c r="BT110" s="220">
        <f>'EUS STOP cijfers'!BT3</f>
        <v>0</v>
      </c>
      <c r="BU110" s="220">
        <f>'EUS STOP cijfers'!BU3</f>
        <v>0</v>
      </c>
      <c r="BV110" s="220">
        <f>'EUS STOP cijfers'!BV3</f>
        <v>0</v>
      </c>
      <c r="BW110" s="220">
        <f>'EUS STOP cijfers'!BW3</f>
        <v>0</v>
      </c>
      <c r="BX110" s="212">
        <f>'EUS STOP cijfers'!BX3</f>
        <v>0</v>
      </c>
      <c r="BY110" s="213">
        <f>'EUS STOP cijfers'!BY3</f>
        <v>5490</v>
      </c>
      <c r="BZ110" s="218">
        <f>'EUS STOP cijfers'!BZ3</f>
        <v>0</v>
      </c>
      <c r="CA110" s="218">
        <f>'EUS STOP cijfers'!CA3</f>
        <v>0</v>
      </c>
      <c r="CB110" s="218">
        <f>'EUS STOP cijfers'!CB3</f>
        <v>0</v>
      </c>
      <c r="CC110" s="218">
        <f>'EUS STOP cijfers'!CC3</f>
        <v>0</v>
      </c>
      <c r="CD110" s="218">
        <f>'EUS STOP cijfers'!CD3</f>
        <v>0</v>
      </c>
      <c r="CE110" s="218">
        <f>'EUS STOP cijfers'!CE3</f>
        <v>0</v>
      </c>
      <c r="CF110" s="218">
        <f>'EUS STOP cijfers'!CF3</f>
        <v>0</v>
      </c>
      <c r="CG110" s="218">
        <f>'EUS STOP cijfers'!CG3</f>
        <v>0</v>
      </c>
      <c r="CH110" s="218">
        <f>'EUS STOP cijfers'!CH3</f>
        <v>0</v>
      </c>
      <c r="CI110" s="218">
        <f>'EUS STOP cijfers'!CI3</f>
        <v>0</v>
      </c>
      <c r="CJ110" s="218">
        <f>'EUS STOP cijfers'!CJ3</f>
        <v>0</v>
      </c>
      <c r="CK110" s="218">
        <f>'EUS STOP cijfers'!CK3</f>
        <v>0</v>
      </c>
      <c r="CL110" s="299">
        <f>'EUS STOP cijfers'!CL3</f>
        <v>0</v>
      </c>
      <c r="CM110" s="218">
        <f>'EUS STOP cijfers'!CM3</f>
        <v>0</v>
      </c>
      <c r="CN110" s="218">
        <f>'EUS STOP cijfers'!CN3</f>
        <v>0</v>
      </c>
      <c r="CO110" s="218">
        <f>'EUS STOP cijfers'!CO3</f>
        <v>0</v>
      </c>
      <c r="CP110" s="218">
        <f>'EUS STOP cijfers'!CP3</f>
        <v>0</v>
      </c>
      <c r="CQ110" s="218">
        <f>'EUS STOP cijfers'!CQ3</f>
        <v>0</v>
      </c>
      <c r="CR110" s="218">
        <f>'EUS STOP cijfers'!CR3</f>
        <v>0</v>
      </c>
      <c r="CS110" s="218">
        <f>'EUS STOP cijfers'!CS3</f>
        <v>0</v>
      </c>
      <c r="CT110" s="218">
        <f>'EUS STOP cijfers'!CT3</f>
        <v>0</v>
      </c>
      <c r="CU110" s="218">
        <f>'EUS STOP cijfers'!CU3</f>
        <v>0</v>
      </c>
      <c r="CV110" s="218">
        <f>'EUS STOP cijfers'!CV3</f>
        <v>0</v>
      </c>
      <c r="CW110" s="218">
        <f>'EUS STOP cijfers'!CW3</f>
        <v>0</v>
      </c>
      <c r="CX110" s="218">
        <f>'EUS STOP cijfers'!CX3</f>
        <v>0</v>
      </c>
      <c r="CY110" s="219">
        <f>'EUS STOP cijfers'!CY3</f>
        <v>0</v>
      </c>
      <c r="CZ110" s="217">
        <f>'EUS STOP cijfers'!CZ3</f>
        <v>0</v>
      </c>
      <c r="DA110" s="218">
        <f>'EUS STOP cijfers'!DA3</f>
        <v>0</v>
      </c>
      <c r="DB110" s="218">
        <f>'EUS STOP cijfers'!DB3</f>
        <v>0</v>
      </c>
      <c r="DC110" s="218">
        <f>'EUS STOP cijfers'!DC3</f>
        <v>0</v>
      </c>
      <c r="DD110" s="218">
        <f>'EUS STOP cijfers'!DD3</f>
        <v>0</v>
      </c>
      <c r="DE110" s="218">
        <f>'EUS STOP cijfers'!DE3</f>
        <v>0</v>
      </c>
      <c r="DF110" s="218">
        <f>'EUS STOP cijfers'!DF3</f>
        <v>0</v>
      </c>
      <c r="DG110" s="218">
        <f>'EUS STOP cijfers'!DG3</f>
        <v>0</v>
      </c>
      <c r="DH110" s="218">
        <f>'EUS STOP cijfers'!DH3</f>
        <v>0</v>
      </c>
      <c r="DI110" s="218">
        <f>'EUS STOP cijfers'!DI3</f>
        <v>0</v>
      </c>
      <c r="DJ110" s="218">
        <f>'EUS STOP cijfers'!DJ3</f>
        <v>0</v>
      </c>
      <c r="DK110" s="218">
        <f>'EUS STOP cijfers'!DK3</f>
        <v>0</v>
      </c>
      <c r="DL110" s="219">
        <f>'EUS STOP cijfers'!DL3</f>
        <v>0</v>
      </c>
    </row>
    <row r="111" spans="1:116" s="221" customFormat="1" ht="26.4" hidden="1">
      <c r="A111" s="222">
        <f>'EUS STOP cijfers'!A4</f>
        <v>0</v>
      </c>
      <c r="B111" s="223" t="str">
        <f>'EUS STOP cijfers'!B4</f>
        <v>UANT/UANA</v>
      </c>
      <c r="C111" s="224" t="str">
        <f>'EUS STOP cijfers'!C4</f>
        <v>EU- subsidieregelingen</v>
      </c>
      <c r="D111" s="224" t="str">
        <f>'EUS STOP cijfers'!D4</f>
        <v>Boekhoudkundige nacontrole Vo.1306/2013 DG AGRO</v>
      </c>
      <c r="E111" s="225" t="str">
        <f>'EUS STOP cijfers'!E4</f>
        <v>3.2. Vo. 1306/2013 risicoanalyse 16-17 programma</v>
      </c>
      <c r="F111" s="226" t="str">
        <f>'EUS STOP cijfers'!F4</f>
        <v>EL&amp;I AGRO</v>
      </c>
      <c r="G111" s="224" t="str">
        <f>'EUS STOP cijfers'!G4</f>
        <v>ja, nee</v>
      </c>
      <c r="H111" s="227">
        <f>'EUS STOP cijfers'!H4</f>
        <v>40</v>
      </c>
      <c r="I111" s="228">
        <f>'EUS STOP cijfers'!I4</f>
        <v>0</v>
      </c>
      <c r="J111" s="228">
        <f>'EUS STOP cijfers'!J4</f>
        <v>0</v>
      </c>
      <c r="K111" s="228">
        <f>'EUS STOP cijfers'!K4</f>
        <v>0</v>
      </c>
      <c r="L111" s="228">
        <f>'EUS STOP cijfers'!L4</f>
        <v>0</v>
      </c>
      <c r="M111" s="228">
        <f>'EUS STOP cijfers'!M4</f>
        <v>0</v>
      </c>
      <c r="N111" s="228">
        <f>'EUS STOP cijfers'!N4</f>
        <v>0</v>
      </c>
      <c r="O111" s="228">
        <f>'EUS STOP cijfers'!O4</f>
        <v>0</v>
      </c>
      <c r="P111" s="228">
        <f>'EUS STOP cijfers'!P4</f>
        <v>0</v>
      </c>
      <c r="Q111" s="229">
        <f>'EUS STOP cijfers'!Q4</f>
        <v>40</v>
      </c>
      <c r="R111" s="227">
        <f>'EUS STOP cijfers'!R4</f>
        <v>0</v>
      </c>
      <c r="S111" s="228">
        <f>'EUS STOP cijfers'!S4</f>
        <v>0</v>
      </c>
      <c r="T111" s="228">
        <f>'EUS STOP cijfers'!T4</f>
        <v>40</v>
      </c>
      <c r="U111" s="228">
        <f>'EUS STOP cijfers'!U4</f>
        <v>0</v>
      </c>
      <c r="V111" s="228">
        <f>'EUS STOP cijfers'!V4</f>
        <v>0</v>
      </c>
      <c r="W111" s="228">
        <f>'EUS STOP cijfers'!W4</f>
        <v>0</v>
      </c>
      <c r="X111" s="228">
        <f>'EUS STOP cijfers'!X4</f>
        <v>0</v>
      </c>
      <c r="Y111" s="228">
        <f>'EUS STOP cijfers'!Y4</f>
        <v>0</v>
      </c>
      <c r="Z111" s="223">
        <f>'EUS STOP cijfers'!Z4</f>
        <v>40</v>
      </c>
      <c r="AA111" s="228">
        <f>'EUS STOP cijfers'!AA4</f>
        <v>40</v>
      </c>
      <c r="AB111" s="228">
        <f>'EUS STOP cijfers'!AB4</f>
        <v>0</v>
      </c>
      <c r="AC111" s="228">
        <f>'EUS STOP cijfers'!AC4</f>
        <v>0</v>
      </c>
      <c r="AD111" s="228">
        <f>'EUS STOP cijfers'!AD4</f>
        <v>0</v>
      </c>
      <c r="AE111" s="228">
        <f>'EUS STOP cijfers'!AE4</f>
        <v>0</v>
      </c>
      <c r="AF111" s="228">
        <f>'EUS STOP cijfers'!AF4</f>
        <v>0</v>
      </c>
      <c r="AG111" s="223">
        <f>'EUS STOP cijfers'!AG4</f>
        <v>0</v>
      </c>
      <c r="AH111" s="230">
        <f>'EUS STOP cijfers'!AH4</f>
        <v>0</v>
      </c>
      <c r="AI111" s="230">
        <f>'EUS STOP cijfers'!AI4</f>
        <v>0</v>
      </c>
      <c r="AJ111" s="230">
        <f>'EUS STOP cijfers'!AJ4</f>
        <v>40</v>
      </c>
      <c r="AK111" s="230">
        <f>'EUS STOP cijfers'!AK4</f>
        <v>0</v>
      </c>
      <c r="AL111" s="223">
        <f>'EUS STOP cijfers'!AL4</f>
        <v>0</v>
      </c>
      <c r="AM111" s="230">
        <f>'EUS STOP cijfers'!AM4</f>
        <v>0</v>
      </c>
      <c r="AN111" s="230">
        <f>'EUS STOP cijfers'!AN4</f>
        <v>0</v>
      </c>
      <c r="AO111" s="230">
        <f>'EUS STOP cijfers'!AO4</f>
        <v>0</v>
      </c>
      <c r="AP111" s="230">
        <f>'EUS STOP cijfers'!AP4</f>
        <v>0</v>
      </c>
      <c r="AQ111" s="230">
        <f>'EUS STOP cijfers'!AQ4</f>
        <v>0</v>
      </c>
      <c r="AR111" s="223">
        <f>'EUS STOP cijfers'!AR4</f>
        <v>0</v>
      </c>
      <c r="AS111" s="230">
        <f>'EUS STOP cijfers'!AS4</f>
        <v>0</v>
      </c>
      <c r="AT111" s="230">
        <f>'EUS STOP cijfers'!AT4</f>
        <v>0</v>
      </c>
      <c r="AU111" s="230">
        <f>'EUS STOP cijfers'!AU4</f>
        <v>0</v>
      </c>
      <c r="AV111" s="230">
        <f>'EUS STOP cijfers'!AV4</f>
        <v>0</v>
      </c>
      <c r="AW111" s="230">
        <f>'EUS STOP cijfers'!AW4</f>
        <v>0</v>
      </c>
      <c r="AX111" s="230">
        <f>'EUS STOP cijfers'!AX4</f>
        <v>0</v>
      </c>
      <c r="AY111" s="230">
        <f>'EUS STOP cijfers'!AY4</f>
        <v>0</v>
      </c>
      <c r="AZ111" s="230">
        <f>'EUS STOP cijfers'!AZ4</f>
        <v>0</v>
      </c>
      <c r="BA111" s="230">
        <f>'EUS STOP cijfers'!BA4</f>
        <v>0</v>
      </c>
      <c r="BB111" s="230">
        <f>'EUS STOP cijfers'!BB4</f>
        <v>0</v>
      </c>
      <c r="BC111" s="223">
        <f>'EUS STOP cijfers'!BC4</f>
        <v>0</v>
      </c>
      <c r="BD111" s="230">
        <f>'EUS STOP cijfers'!BD4</f>
        <v>0</v>
      </c>
      <c r="BE111" s="230">
        <f>'EUS STOP cijfers'!BE4</f>
        <v>0</v>
      </c>
      <c r="BF111" s="230">
        <f>'EUS STOP cijfers'!BF4</f>
        <v>0</v>
      </c>
      <c r="BG111" s="230">
        <f>'EUS STOP cijfers'!BG4</f>
        <v>0</v>
      </c>
      <c r="BH111" s="230">
        <f>'EUS STOP cijfers'!BH4</f>
        <v>0</v>
      </c>
      <c r="BI111" s="230">
        <f>'EUS STOP cijfers'!BI4</f>
        <v>0</v>
      </c>
      <c r="BJ111" s="230">
        <f>'EUS STOP cijfers'!BJ4</f>
        <v>0</v>
      </c>
      <c r="BK111" s="223">
        <f>'EUS STOP cijfers'!BK4</f>
        <v>0</v>
      </c>
      <c r="BL111" s="230">
        <f>'EUS STOP cijfers'!BL4</f>
        <v>0</v>
      </c>
      <c r="BM111" s="230">
        <f>'EUS STOP cijfers'!BM4</f>
        <v>0</v>
      </c>
      <c r="BN111" s="230">
        <f>'EUS STOP cijfers'!BN4</f>
        <v>0</v>
      </c>
      <c r="BO111" s="230">
        <f>'EUS STOP cijfers'!BO4</f>
        <v>0</v>
      </c>
      <c r="BP111" s="230">
        <f>'EUS STOP cijfers'!BP4</f>
        <v>0</v>
      </c>
      <c r="BQ111" s="223">
        <f>'EUS STOP cijfers'!BQ4</f>
        <v>0</v>
      </c>
      <c r="BR111" s="230">
        <f>'EUS STOP cijfers'!BR4</f>
        <v>0</v>
      </c>
      <c r="BS111" s="230">
        <f>'EUS STOP cijfers'!BS4</f>
        <v>0</v>
      </c>
      <c r="BT111" s="230">
        <f>'EUS STOP cijfers'!BT4</f>
        <v>0</v>
      </c>
      <c r="BU111" s="230">
        <f>'EUS STOP cijfers'!BU4</f>
        <v>0</v>
      </c>
      <c r="BV111" s="230">
        <f>'EUS STOP cijfers'!BV4</f>
        <v>0</v>
      </c>
      <c r="BW111" s="230">
        <f>'EUS STOP cijfers'!BW4</f>
        <v>0</v>
      </c>
      <c r="BX111" s="222">
        <f>'EUS STOP cijfers'!BX4</f>
        <v>0</v>
      </c>
      <c r="BY111" s="223">
        <f>'EUS STOP cijfers'!BY4</f>
        <v>40</v>
      </c>
      <c r="BZ111" s="228">
        <f>'EUS STOP cijfers'!BZ4</f>
        <v>0</v>
      </c>
      <c r="CA111" s="228">
        <f>'EUS STOP cijfers'!CA4</f>
        <v>0</v>
      </c>
      <c r="CB111" s="228">
        <f>'EUS STOP cijfers'!CB4</f>
        <v>0</v>
      </c>
      <c r="CC111" s="228">
        <f>'EUS STOP cijfers'!CC4</f>
        <v>0</v>
      </c>
      <c r="CD111" s="228">
        <f>'EUS STOP cijfers'!CD4</f>
        <v>0</v>
      </c>
      <c r="CE111" s="228">
        <f>'EUS STOP cijfers'!CE4</f>
        <v>0</v>
      </c>
      <c r="CF111" s="228">
        <f>'EUS STOP cijfers'!CF4</f>
        <v>0</v>
      </c>
      <c r="CG111" s="228">
        <f>'EUS STOP cijfers'!CG4</f>
        <v>0</v>
      </c>
      <c r="CH111" s="228">
        <f>'EUS STOP cijfers'!CH4</f>
        <v>0</v>
      </c>
      <c r="CI111" s="228">
        <f>'EUS STOP cijfers'!CI4</f>
        <v>0</v>
      </c>
      <c r="CJ111" s="228">
        <f>'EUS STOP cijfers'!CJ4</f>
        <v>0</v>
      </c>
      <c r="CK111" s="228">
        <f>'EUS STOP cijfers'!CK4</f>
        <v>0</v>
      </c>
      <c r="CL111" s="300">
        <f>'EUS STOP cijfers'!CL4</f>
        <v>0</v>
      </c>
      <c r="CM111" s="228">
        <f>'EUS STOP cijfers'!CM4</f>
        <v>0</v>
      </c>
      <c r="CN111" s="228">
        <f>'EUS STOP cijfers'!CN4</f>
        <v>0</v>
      </c>
      <c r="CO111" s="228">
        <f>'EUS STOP cijfers'!CO4</f>
        <v>0</v>
      </c>
      <c r="CP111" s="228">
        <f>'EUS STOP cijfers'!CP4</f>
        <v>0</v>
      </c>
      <c r="CQ111" s="228">
        <f>'EUS STOP cijfers'!CQ4</f>
        <v>0</v>
      </c>
      <c r="CR111" s="228">
        <f>'EUS STOP cijfers'!CR4</f>
        <v>0</v>
      </c>
      <c r="CS111" s="228">
        <f>'EUS STOP cijfers'!CS4</f>
        <v>0</v>
      </c>
      <c r="CT111" s="228">
        <f>'EUS STOP cijfers'!CT4</f>
        <v>0</v>
      </c>
      <c r="CU111" s="228">
        <f>'EUS STOP cijfers'!CU4</f>
        <v>0</v>
      </c>
      <c r="CV111" s="228">
        <f>'EUS STOP cijfers'!CV4</f>
        <v>0</v>
      </c>
      <c r="CW111" s="228">
        <f>'EUS STOP cijfers'!CW4</f>
        <v>0</v>
      </c>
      <c r="CX111" s="228">
        <f>'EUS STOP cijfers'!CX4</f>
        <v>0</v>
      </c>
      <c r="CY111" s="229">
        <f>'EUS STOP cijfers'!CY4</f>
        <v>0</v>
      </c>
      <c r="CZ111" s="227">
        <f>'EUS STOP cijfers'!CZ4</f>
        <v>0</v>
      </c>
      <c r="DA111" s="228">
        <f>'EUS STOP cijfers'!DA4</f>
        <v>0</v>
      </c>
      <c r="DB111" s="228">
        <f>'EUS STOP cijfers'!DB4</f>
        <v>0</v>
      </c>
      <c r="DC111" s="228">
        <f>'EUS STOP cijfers'!DC4</f>
        <v>0</v>
      </c>
      <c r="DD111" s="228">
        <f>'EUS STOP cijfers'!DD4</f>
        <v>0</v>
      </c>
      <c r="DE111" s="228">
        <f>'EUS STOP cijfers'!DE4</f>
        <v>0</v>
      </c>
      <c r="DF111" s="228">
        <f>'EUS STOP cijfers'!DF4</f>
        <v>0</v>
      </c>
      <c r="DG111" s="228">
        <f>'EUS STOP cijfers'!DG4</f>
        <v>0</v>
      </c>
      <c r="DH111" s="228">
        <f>'EUS STOP cijfers'!DH4</f>
        <v>0</v>
      </c>
      <c r="DI111" s="228">
        <f>'EUS STOP cijfers'!DI4</f>
        <v>0</v>
      </c>
      <c r="DJ111" s="228">
        <f>'EUS STOP cijfers'!DJ4</f>
        <v>0</v>
      </c>
      <c r="DK111" s="228">
        <f>'EUS STOP cijfers'!DK4</f>
        <v>0</v>
      </c>
      <c r="DL111" s="229">
        <f>'EUS STOP cijfers'!DL4</f>
        <v>0</v>
      </c>
    </row>
    <row r="112" spans="1:116" s="221" customFormat="1" ht="16.5" hidden="1" customHeight="1">
      <c r="A112" s="222">
        <f>'EUS STOP cijfers'!A5</f>
        <v>0</v>
      </c>
      <c r="B112" s="223" t="str">
        <f>'EUS STOP cijfers'!B5</f>
        <v>UANT/UANA</v>
      </c>
      <c r="C112" s="224" t="str">
        <f>'EUS STOP cijfers'!C5</f>
        <v>EU- subsidieregelingen</v>
      </c>
      <c r="D112" s="224" t="str">
        <f>'EUS STOP cijfers'!D5</f>
        <v>Boekhoudkundige nacontrole Vo.1306/2013 DG AGRO</v>
      </c>
      <c r="E112" s="225" t="str">
        <f>'EUS STOP cijfers'!E5</f>
        <v>3.3. Vaststelling controleprogramma 15/16</v>
      </c>
      <c r="F112" s="226" t="str">
        <f>'EUS STOP cijfers'!F5</f>
        <v>EL&amp;I AGRO</v>
      </c>
      <c r="G112" s="224" t="str">
        <f>'EUS STOP cijfers'!G5</f>
        <v>ja, nee</v>
      </c>
      <c r="H112" s="227">
        <f>'EUS STOP cijfers'!H5</f>
        <v>120</v>
      </c>
      <c r="I112" s="228">
        <f>'EUS STOP cijfers'!I5</f>
        <v>0</v>
      </c>
      <c r="J112" s="228">
        <f>'EUS STOP cijfers'!J5</f>
        <v>0</v>
      </c>
      <c r="K112" s="228">
        <f>'EUS STOP cijfers'!K5</f>
        <v>0</v>
      </c>
      <c r="L112" s="228">
        <f>'EUS STOP cijfers'!L5</f>
        <v>0</v>
      </c>
      <c r="M112" s="228">
        <f>'EUS STOP cijfers'!M5</f>
        <v>0</v>
      </c>
      <c r="N112" s="228">
        <f>'EUS STOP cijfers'!N5</f>
        <v>0</v>
      </c>
      <c r="O112" s="228">
        <f>'EUS STOP cijfers'!O5</f>
        <v>0</v>
      </c>
      <c r="P112" s="228">
        <f>'EUS STOP cijfers'!P5</f>
        <v>0</v>
      </c>
      <c r="Q112" s="229">
        <f>'EUS STOP cijfers'!Q5</f>
        <v>120</v>
      </c>
      <c r="R112" s="227">
        <f>'EUS STOP cijfers'!R5</f>
        <v>0</v>
      </c>
      <c r="S112" s="228">
        <f>'EUS STOP cijfers'!S5</f>
        <v>0</v>
      </c>
      <c r="T112" s="228">
        <f>'EUS STOP cijfers'!T5</f>
        <v>120</v>
      </c>
      <c r="U112" s="228">
        <f>'EUS STOP cijfers'!U5</f>
        <v>0</v>
      </c>
      <c r="V112" s="228">
        <f>'EUS STOP cijfers'!V5</f>
        <v>0</v>
      </c>
      <c r="W112" s="228">
        <f>'EUS STOP cijfers'!W5</f>
        <v>0</v>
      </c>
      <c r="X112" s="228">
        <f>'EUS STOP cijfers'!X5</f>
        <v>0</v>
      </c>
      <c r="Y112" s="228">
        <f>'EUS STOP cijfers'!Y5</f>
        <v>0</v>
      </c>
      <c r="Z112" s="223">
        <f>'EUS STOP cijfers'!Z5</f>
        <v>120</v>
      </c>
      <c r="AA112" s="228">
        <f>'EUS STOP cijfers'!AA5</f>
        <v>120</v>
      </c>
      <c r="AB112" s="228">
        <f>'EUS STOP cijfers'!AB5</f>
        <v>0</v>
      </c>
      <c r="AC112" s="228">
        <f>'EUS STOP cijfers'!AC5</f>
        <v>0</v>
      </c>
      <c r="AD112" s="228">
        <f>'EUS STOP cijfers'!AD5</f>
        <v>0</v>
      </c>
      <c r="AE112" s="228">
        <f>'EUS STOP cijfers'!AE5</f>
        <v>0</v>
      </c>
      <c r="AF112" s="228">
        <f>'EUS STOP cijfers'!AF5</f>
        <v>0</v>
      </c>
      <c r="AG112" s="223">
        <f>'EUS STOP cijfers'!AG5</f>
        <v>0</v>
      </c>
      <c r="AH112" s="230">
        <f>'EUS STOP cijfers'!AH5</f>
        <v>0</v>
      </c>
      <c r="AI112" s="230">
        <f>'EUS STOP cijfers'!AI5</f>
        <v>0</v>
      </c>
      <c r="AJ112" s="230">
        <f>'EUS STOP cijfers'!AJ5</f>
        <v>120</v>
      </c>
      <c r="AK112" s="230">
        <f>'EUS STOP cijfers'!AK5</f>
        <v>0</v>
      </c>
      <c r="AL112" s="223">
        <f>'EUS STOP cijfers'!AL5</f>
        <v>0</v>
      </c>
      <c r="AM112" s="230">
        <f>'EUS STOP cijfers'!AM5</f>
        <v>0</v>
      </c>
      <c r="AN112" s="230">
        <f>'EUS STOP cijfers'!AN5</f>
        <v>0</v>
      </c>
      <c r="AO112" s="230">
        <f>'EUS STOP cijfers'!AO5</f>
        <v>0</v>
      </c>
      <c r="AP112" s="230">
        <f>'EUS STOP cijfers'!AP5</f>
        <v>0</v>
      </c>
      <c r="AQ112" s="230">
        <f>'EUS STOP cijfers'!AQ5</f>
        <v>0</v>
      </c>
      <c r="AR112" s="223">
        <f>'EUS STOP cijfers'!AR5</f>
        <v>0</v>
      </c>
      <c r="AS112" s="230">
        <f>'EUS STOP cijfers'!AS5</f>
        <v>0</v>
      </c>
      <c r="AT112" s="230">
        <f>'EUS STOP cijfers'!AT5</f>
        <v>0</v>
      </c>
      <c r="AU112" s="230">
        <f>'EUS STOP cijfers'!AU5</f>
        <v>0</v>
      </c>
      <c r="AV112" s="230">
        <f>'EUS STOP cijfers'!AV5</f>
        <v>0</v>
      </c>
      <c r="AW112" s="230">
        <f>'EUS STOP cijfers'!AW5</f>
        <v>0</v>
      </c>
      <c r="AX112" s="230">
        <f>'EUS STOP cijfers'!AX5</f>
        <v>0</v>
      </c>
      <c r="AY112" s="230">
        <f>'EUS STOP cijfers'!AY5</f>
        <v>0</v>
      </c>
      <c r="AZ112" s="230">
        <f>'EUS STOP cijfers'!AZ5</f>
        <v>0</v>
      </c>
      <c r="BA112" s="230">
        <f>'EUS STOP cijfers'!BA5</f>
        <v>0</v>
      </c>
      <c r="BB112" s="230">
        <f>'EUS STOP cijfers'!BB5</f>
        <v>0</v>
      </c>
      <c r="BC112" s="223">
        <f>'EUS STOP cijfers'!BC5</f>
        <v>0</v>
      </c>
      <c r="BD112" s="230">
        <f>'EUS STOP cijfers'!BD5</f>
        <v>0</v>
      </c>
      <c r="BE112" s="230">
        <f>'EUS STOP cijfers'!BE5</f>
        <v>0</v>
      </c>
      <c r="BF112" s="230">
        <f>'EUS STOP cijfers'!BF5</f>
        <v>0</v>
      </c>
      <c r="BG112" s="230">
        <f>'EUS STOP cijfers'!BG5</f>
        <v>0</v>
      </c>
      <c r="BH112" s="230">
        <f>'EUS STOP cijfers'!BH5</f>
        <v>0</v>
      </c>
      <c r="BI112" s="230">
        <f>'EUS STOP cijfers'!BI5</f>
        <v>0</v>
      </c>
      <c r="BJ112" s="230">
        <f>'EUS STOP cijfers'!BJ5</f>
        <v>0</v>
      </c>
      <c r="BK112" s="223">
        <f>'EUS STOP cijfers'!BK5</f>
        <v>0</v>
      </c>
      <c r="BL112" s="230">
        <f>'EUS STOP cijfers'!BL5</f>
        <v>0</v>
      </c>
      <c r="BM112" s="230">
        <f>'EUS STOP cijfers'!BM5</f>
        <v>0</v>
      </c>
      <c r="BN112" s="230">
        <f>'EUS STOP cijfers'!BN5</f>
        <v>0</v>
      </c>
      <c r="BO112" s="230">
        <f>'EUS STOP cijfers'!BO5</f>
        <v>0</v>
      </c>
      <c r="BP112" s="230">
        <f>'EUS STOP cijfers'!BP5</f>
        <v>0</v>
      </c>
      <c r="BQ112" s="223">
        <f>'EUS STOP cijfers'!BQ5</f>
        <v>0</v>
      </c>
      <c r="BR112" s="230">
        <f>'EUS STOP cijfers'!BR5</f>
        <v>0</v>
      </c>
      <c r="BS112" s="230">
        <f>'EUS STOP cijfers'!BS5</f>
        <v>0</v>
      </c>
      <c r="BT112" s="230">
        <f>'EUS STOP cijfers'!BT5</f>
        <v>0</v>
      </c>
      <c r="BU112" s="230">
        <f>'EUS STOP cijfers'!BU5</f>
        <v>0</v>
      </c>
      <c r="BV112" s="230">
        <f>'EUS STOP cijfers'!BV5</f>
        <v>0</v>
      </c>
      <c r="BW112" s="230">
        <f>'EUS STOP cijfers'!BW5</f>
        <v>0</v>
      </c>
      <c r="BX112" s="222">
        <f>'EUS STOP cijfers'!BX5</f>
        <v>0</v>
      </c>
      <c r="BY112" s="223">
        <f>'EUS STOP cijfers'!BY5</f>
        <v>120</v>
      </c>
      <c r="BZ112" s="228">
        <f>'EUS STOP cijfers'!BZ5</f>
        <v>0</v>
      </c>
      <c r="CA112" s="228">
        <f>'EUS STOP cijfers'!CA5</f>
        <v>0</v>
      </c>
      <c r="CB112" s="228">
        <f>'EUS STOP cijfers'!CB5</f>
        <v>0</v>
      </c>
      <c r="CC112" s="228">
        <f>'EUS STOP cijfers'!CC5</f>
        <v>0</v>
      </c>
      <c r="CD112" s="228">
        <f>'EUS STOP cijfers'!CD5</f>
        <v>0</v>
      </c>
      <c r="CE112" s="228">
        <f>'EUS STOP cijfers'!CE5</f>
        <v>0</v>
      </c>
      <c r="CF112" s="228">
        <f>'EUS STOP cijfers'!CF5</f>
        <v>0</v>
      </c>
      <c r="CG112" s="228">
        <f>'EUS STOP cijfers'!CG5</f>
        <v>0</v>
      </c>
      <c r="CH112" s="228">
        <f>'EUS STOP cijfers'!CH5</f>
        <v>0</v>
      </c>
      <c r="CI112" s="228">
        <f>'EUS STOP cijfers'!CI5</f>
        <v>0</v>
      </c>
      <c r="CJ112" s="228">
        <f>'EUS STOP cijfers'!CJ5</f>
        <v>0</v>
      </c>
      <c r="CK112" s="228">
        <f>'EUS STOP cijfers'!CK5</f>
        <v>0</v>
      </c>
      <c r="CL112" s="300">
        <f>'EUS STOP cijfers'!CL5</f>
        <v>0</v>
      </c>
      <c r="CM112" s="228">
        <f>'EUS STOP cijfers'!CM5</f>
        <v>0</v>
      </c>
      <c r="CN112" s="228">
        <f>'EUS STOP cijfers'!CN5</f>
        <v>0</v>
      </c>
      <c r="CO112" s="228">
        <f>'EUS STOP cijfers'!CO5</f>
        <v>0</v>
      </c>
      <c r="CP112" s="228">
        <f>'EUS STOP cijfers'!CP5</f>
        <v>0</v>
      </c>
      <c r="CQ112" s="228">
        <f>'EUS STOP cijfers'!CQ5</f>
        <v>0</v>
      </c>
      <c r="CR112" s="228">
        <f>'EUS STOP cijfers'!CR5</f>
        <v>0</v>
      </c>
      <c r="CS112" s="228">
        <f>'EUS STOP cijfers'!CS5</f>
        <v>0</v>
      </c>
      <c r="CT112" s="228">
        <f>'EUS STOP cijfers'!CT5</f>
        <v>0</v>
      </c>
      <c r="CU112" s="228">
        <f>'EUS STOP cijfers'!CU5</f>
        <v>0</v>
      </c>
      <c r="CV112" s="228">
        <f>'EUS STOP cijfers'!CV5</f>
        <v>0</v>
      </c>
      <c r="CW112" s="228">
        <f>'EUS STOP cijfers'!CW5</f>
        <v>0</v>
      </c>
      <c r="CX112" s="228">
        <f>'EUS STOP cijfers'!CX5</f>
        <v>0</v>
      </c>
      <c r="CY112" s="229">
        <f>'EUS STOP cijfers'!CY5</f>
        <v>0</v>
      </c>
      <c r="CZ112" s="227">
        <f>'EUS STOP cijfers'!CZ5</f>
        <v>0</v>
      </c>
      <c r="DA112" s="228">
        <f>'EUS STOP cijfers'!DA5</f>
        <v>0</v>
      </c>
      <c r="DB112" s="228">
        <f>'EUS STOP cijfers'!DB5</f>
        <v>0</v>
      </c>
      <c r="DC112" s="228">
        <f>'EUS STOP cijfers'!DC5</f>
        <v>0</v>
      </c>
      <c r="DD112" s="228">
        <f>'EUS STOP cijfers'!DD5</f>
        <v>0</v>
      </c>
      <c r="DE112" s="228">
        <f>'EUS STOP cijfers'!DE5</f>
        <v>0</v>
      </c>
      <c r="DF112" s="228">
        <f>'EUS STOP cijfers'!DF5</f>
        <v>0</v>
      </c>
      <c r="DG112" s="228">
        <f>'EUS STOP cijfers'!DG5</f>
        <v>0</v>
      </c>
      <c r="DH112" s="228">
        <f>'EUS STOP cijfers'!DH5</f>
        <v>0</v>
      </c>
      <c r="DI112" s="228">
        <f>'EUS STOP cijfers'!DI5</f>
        <v>0</v>
      </c>
      <c r="DJ112" s="228">
        <f>'EUS STOP cijfers'!DJ5</f>
        <v>0</v>
      </c>
      <c r="DK112" s="228">
        <f>'EUS STOP cijfers'!DK5</f>
        <v>0</v>
      </c>
      <c r="DL112" s="229">
        <f>'EUS STOP cijfers'!DL5</f>
        <v>0</v>
      </c>
    </row>
    <row r="113" spans="1:116" s="221" customFormat="1" ht="26.4" hidden="1">
      <c r="A113" s="222">
        <f>'EUS STOP cijfers'!A6</f>
        <v>0</v>
      </c>
      <c r="B113" s="223" t="str">
        <f>'EUS STOP cijfers'!B6</f>
        <v>UANT/UANA</v>
      </c>
      <c r="C113" s="224" t="str">
        <f>'EUS STOP cijfers'!C6</f>
        <v>EU- subsidieregelingen</v>
      </c>
      <c r="D113" s="224" t="str">
        <f>'EUS STOP cijfers'!D6</f>
        <v>Boekhoudkundige nacontrole Vo.1306/2013 DG AGRO</v>
      </c>
      <c r="E113" s="225" t="str">
        <f>'EUS STOP cijfers'!E6</f>
        <v>3.4. Jaarverslag controleprogramma 14/15</v>
      </c>
      <c r="F113" s="226" t="str">
        <f>'EUS STOP cijfers'!F6</f>
        <v>EL&amp;I AGRO</v>
      </c>
      <c r="G113" s="224" t="str">
        <f>'EUS STOP cijfers'!G6</f>
        <v>ja, nee</v>
      </c>
      <c r="H113" s="227">
        <f>'EUS STOP cijfers'!H6</f>
        <v>120</v>
      </c>
      <c r="I113" s="228">
        <f>'EUS STOP cijfers'!I6</f>
        <v>0</v>
      </c>
      <c r="J113" s="228">
        <f>'EUS STOP cijfers'!J6</f>
        <v>0</v>
      </c>
      <c r="K113" s="228">
        <f>'EUS STOP cijfers'!K6</f>
        <v>0</v>
      </c>
      <c r="L113" s="228">
        <f>'EUS STOP cijfers'!L6</f>
        <v>0</v>
      </c>
      <c r="M113" s="228">
        <f>'EUS STOP cijfers'!M6</f>
        <v>0</v>
      </c>
      <c r="N113" s="228">
        <f>'EUS STOP cijfers'!N6</f>
        <v>0</v>
      </c>
      <c r="O113" s="228">
        <f>'EUS STOP cijfers'!O6</f>
        <v>0</v>
      </c>
      <c r="P113" s="228">
        <f>'EUS STOP cijfers'!P6</f>
        <v>0</v>
      </c>
      <c r="Q113" s="229">
        <f>'EUS STOP cijfers'!Q6</f>
        <v>120</v>
      </c>
      <c r="R113" s="227">
        <f>'EUS STOP cijfers'!R6</f>
        <v>0</v>
      </c>
      <c r="S113" s="228">
        <f>'EUS STOP cijfers'!S6</f>
        <v>0</v>
      </c>
      <c r="T113" s="228">
        <f>'EUS STOP cijfers'!T6</f>
        <v>120</v>
      </c>
      <c r="U113" s="228">
        <f>'EUS STOP cijfers'!U6</f>
        <v>0</v>
      </c>
      <c r="V113" s="228">
        <f>'EUS STOP cijfers'!V6</f>
        <v>0</v>
      </c>
      <c r="W113" s="228">
        <f>'EUS STOP cijfers'!W6</f>
        <v>0</v>
      </c>
      <c r="X113" s="228">
        <f>'EUS STOP cijfers'!X6</f>
        <v>0</v>
      </c>
      <c r="Y113" s="228">
        <f>'EUS STOP cijfers'!Y6</f>
        <v>0</v>
      </c>
      <c r="Z113" s="223">
        <f>'EUS STOP cijfers'!Z6</f>
        <v>120</v>
      </c>
      <c r="AA113" s="228">
        <f>'EUS STOP cijfers'!AA6</f>
        <v>120</v>
      </c>
      <c r="AB113" s="228">
        <f>'EUS STOP cijfers'!AB6</f>
        <v>0</v>
      </c>
      <c r="AC113" s="228">
        <f>'EUS STOP cijfers'!AC6</f>
        <v>0</v>
      </c>
      <c r="AD113" s="228">
        <f>'EUS STOP cijfers'!AD6</f>
        <v>0</v>
      </c>
      <c r="AE113" s="228">
        <f>'EUS STOP cijfers'!AE6</f>
        <v>0</v>
      </c>
      <c r="AF113" s="228">
        <f>'EUS STOP cijfers'!AF6</f>
        <v>0</v>
      </c>
      <c r="AG113" s="223">
        <f>'EUS STOP cijfers'!AG6</f>
        <v>0</v>
      </c>
      <c r="AH113" s="230">
        <f>'EUS STOP cijfers'!AH6</f>
        <v>0</v>
      </c>
      <c r="AI113" s="230">
        <f>'EUS STOP cijfers'!AI6</f>
        <v>0</v>
      </c>
      <c r="AJ113" s="230">
        <f>'EUS STOP cijfers'!AJ6</f>
        <v>120</v>
      </c>
      <c r="AK113" s="230">
        <f>'EUS STOP cijfers'!AK6</f>
        <v>0</v>
      </c>
      <c r="AL113" s="223">
        <f>'EUS STOP cijfers'!AL6</f>
        <v>0</v>
      </c>
      <c r="AM113" s="230">
        <f>'EUS STOP cijfers'!AM6</f>
        <v>0</v>
      </c>
      <c r="AN113" s="230">
        <f>'EUS STOP cijfers'!AN6</f>
        <v>0</v>
      </c>
      <c r="AO113" s="230">
        <f>'EUS STOP cijfers'!AO6</f>
        <v>0</v>
      </c>
      <c r="AP113" s="230">
        <f>'EUS STOP cijfers'!AP6</f>
        <v>0</v>
      </c>
      <c r="AQ113" s="230">
        <f>'EUS STOP cijfers'!AQ6</f>
        <v>0</v>
      </c>
      <c r="AR113" s="223">
        <f>'EUS STOP cijfers'!AR6</f>
        <v>0</v>
      </c>
      <c r="AS113" s="230">
        <f>'EUS STOP cijfers'!AS6</f>
        <v>0</v>
      </c>
      <c r="AT113" s="230">
        <f>'EUS STOP cijfers'!AT6</f>
        <v>0</v>
      </c>
      <c r="AU113" s="230">
        <f>'EUS STOP cijfers'!AU6</f>
        <v>0</v>
      </c>
      <c r="AV113" s="230">
        <f>'EUS STOP cijfers'!AV6</f>
        <v>0</v>
      </c>
      <c r="AW113" s="230">
        <f>'EUS STOP cijfers'!AW6</f>
        <v>0</v>
      </c>
      <c r="AX113" s="230">
        <f>'EUS STOP cijfers'!AX6</f>
        <v>0</v>
      </c>
      <c r="AY113" s="230">
        <f>'EUS STOP cijfers'!AY6</f>
        <v>0</v>
      </c>
      <c r="AZ113" s="230">
        <f>'EUS STOP cijfers'!AZ6</f>
        <v>0</v>
      </c>
      <c r="BA113" s="230">
        <f>'EUS STOP cijfers'!BA6</f>
        <v>0</v>
      </c>
      <c r="BB113" s="230">
        <f>'EUS STOP cijfers'!BB6</f>
        <v>0</v>
      </c>
      <c r="BC113" s="223">
        <f>'EUS STOP cijfers'!BC6</f>
        <v>0</v>
      </c>
      <c r="BD113" s="230">
        <f>'EUS STOP cijfers'!BD6</f>
        <v>0</v>
      </c>
      <c r="BE113" s="230">
        <f>'EUS STOP cijfers'!BE6</f>
        <v>0</v>
      </c>
      <c r="BF113" s="230">
        <f>'EUS STOP cijfers'!BF6</f>
        <v>0</v>
      </c>
      <c r="BG113" s="230">
        <f>'EUS STOP cijfers'!BG6</f>
        <v>0</v>
      </c>
      <c r="BH113" s="230">
        <f>'EUS STOP cijfers'!BH6</f>
        <v>0</v>
      </c>
      <c r="BI113" s="230">
        <f>'EUS STOP cijfers'!BI6</f>
        <v>0</v>
      </c>
      <c r="BJ113" s="230">
        <f>'EUS STOP cijfers'!BJ6</f>
        <v>0</v>
      </c>
      <c r="BK113" s="223">
        <f>'EUS STOP cijfers'!BK6</f>
        <v>0</v>
      </c>
      <c r="BL113" s="230">
        <f>'EUS STOP cijfers'!BL6</f>
        <v>0</v>
      </c>
      <c r="BM113" s="230">
        <f>'EUS STOP cijfers'!BM6</f>
        <v>0</v>
      </c>
      <c r="BN113" s="230">
        <f>'EUS STOP cijfers'!BN6</f>
        <v>0</v>
      </c>
      <c r="BO113" s="230">
        <f>'EUS STOP cijfers'!BO6</f>
        <v>0</v>
      </c>
      <c r="BP113" s="230">
        <f>'EUS STOP cijfers'!BP6</f>
        <v>0</v>
      </c>
      <c r="BQ113" s="223">
        <f>'EUS STOP cijfers'!BQ6</f>
        <v>0</v>
      </c>
      <c r="BR113" s="230">
        <f>'EUS STOP cijfers'!BR6</f>
        <v>0</v>
      </c>
      <c r="BS113" s="230">
        <f>'EUS STOP cijfers'!BS6</f>
        <v>0</v>
      </c>
      <c r="BT113" s="230">
        <f>'EUS STOP cijfers'!BT6</f>
        <v>0</v>
      </c>
      <c r="BU113" s="230">
        <f>'EUS STOP cijfers'!BU6</f>
        <v>0</v>
      </c>
      <c r="BV113" s="230">
        <f>'EUS STOP cijfers'!BV6</f>
        <v>0</v>
      </c>
      <c r="BW113" s="230">
        <f>'EUS STOP cijfers'!BW6</f>
        <v>0</v>
      </c>
      <c r="BX113" s="222">
        <f>'EUS STOP cijfers'!BX6</f>
        <v>0</v>
      </c>
      <c r="BY113" s="223">
        <f>'EUS STOP cijfers'!BY6</f>
        <v>120</v>
      </c>
      <c r="BZ113" s="228">
        <f>'EUS STOP cijfers'!BZ6</f>
        <v>0</v>
      </c>
      <c r="CA113" s="228">
        <f>'EUS STOP cijfers'!CA6</f>
        <v>0</v>
      </c>
      <c r="CB113" s="228">
        <f>'EUS STOP cijfers'!CB6</f>
        <v>0</v>
      </c>
      <c r="CC113" s="228">
        <f>'EUS STOP cijfers'!CC6</f>
        <v>0</v>
      </c>
      <c r="CD113" s="228">
        <f>'EUS STOP cijfers'!CD6</f>
        <v>0</v>
      </c>
      <c r="CE113" s="228">
        <f>'EUS STOP cijfers'!CE6</f>
        <v>0</v>
      </c>
      <c r="CF113" s="228">
        <f>'EUS STOP cijfers'!CF6</f>
        <v>0</v>
      </c>
      <c r="CG113" s="228">
        <f>'EUS STOP cijfers'!CG6</f>
        <v>0</v>
      </c>
      <c r="CH113" s="228">
        <f>'EUS STOP cijfers'!CH6</f>
        <v>0</v>
      </c>
      <c r="CI113" s="228">
        <f>'EUS STOP cijfers'!CI6</f>
        <v>0</v>
      </c>
      <c r="CJ113" s="228">
        <f>'EUS STOP cijfers'!CJ6</f>
        <v>0</v>
      </c>
      <c r="CK113" s="228">
        <f>'EUS STOP cijfers'!CK6</f>
        <v>0</v>
      </c>
      <c r="CL113" s="300">
        <f>'EUS STOP cijfers'!CL6</f>
        <v>0</v>
      </c>
      <c r="CM113" s="228">
        <f>'EUS STOP cijfers'!CM6</f>
        <v>0</v>
      </c>
      <c r="CN113" s="228">
        <f>'EUS STOP cijfers'!CN6</f>
        <v>0</v>
      </c>
      <c r="CO113" s="228">
        <f>'EUS STOP cijfers'!CO6</f>
        <v>0</v>
      </c>
      <c r="CP113" s="228">
        <f>'EUS STOP cijfers'!CP6</f>
        <v>0</v>
      </c>
      <c r="CQ113" s="228">
        <f>'EUS STOP cijfers'!CQ6</f>
        <v>0</v>
      </c>
      <c r="CR113" s="228">
        <f>'EUS STOP cijfers'!CR6</f>
        <v>0</v>
      </c>
      <c r="CS113" s="228">
        <f>'EUS STOP cijfers'!CS6</f>
        <v>0</v>
      </c>
      <c r="CT113" s="228">
        <f>'EUS STOP cijfers'!CT6</f>
        <v>0</v>
      </c>
      <c r="CU113" s="228">
        <f>'EUS STOP cijfers'!CU6</f>
        <v>0</v>
      </c>
      <c r="CV113" s="228">
        <f>'EUS STOP cijfers'!CV6</f>
        <v>0</v>
      </c>
      <c r="CW113" s="228">
        <f>'EUS STOP cijfers'!CW6</f>
        <v>0</v>
      </c>
      <c r="CX113" s="228">
        <f>'EUS STOP cijfers'!CX6</f>
        <v>0</v>
      </c>
      <c r="CY113" s="229">
        <f>'EUS STOP cijfers'!CY6</f>
        <v>0</v>
      </c>
      <c r="CZ113" s="227">
        <f>'EUS STOP cijfers'!CZ6</f>
        <v>0</v>
      </c>
      <c r="DA113" s="228">
        <f>'EUS STOP cijfers'!DA6</f>
        <v>0</v>
      </c>
      <c r="DB113" s="228">
        <f>'EUS STOP cijfers'!DB6</f>
        <v>0</v>
      </c>
      <c r="DC113" s="228">
        <f>'EUS STOP cijfers'!DC6</f>
        <v>0</v>
      </c>
      <c r="DD113" s="228">
        <f>'EUS STOP cijfers'!DD6</f>
        <v>0</v>
      </c>
      <c r="DE113" s="228">
        <f>'EUS STOP cijfers'!DE6</f>
        <v>0</v>
      </c>
      <c r="DF113" s="228">
        <f>'EUS STOP cijfers'!DF6</f>
        <v>0</v>
      </c>
      <c r="DG113" s="228">
        <f>'EUS STOP cijfers'!DG6</f>
        <v>0</v>
      </c>
      <c r="DH113" s="228">
        <f>'EUS STOP cijfers'!DH6</f>
        <v>0</v>
      </c>
      <c r="DI113" s="228">
        <f>'EUS STOP cijfers'!DI6</f>
        <v>0</v>
      </c>
      <c r="DJ113" s="228">
        <f>'EUS STOP cijfers'!DJ6</f>
        <v>0</v>
      </c>
      <c r="DK113" s="228">
        <f>'EUS STOP cijfers'!DK6</f>
        <v>0</v>
      </c>
      <c r="DL113" s="229">
        <f>'EUS STOP cijfers'!DL6</f>
        <v>0</v>
      </c>
    </row>
    <row r="114" spans="1:116" s="221" customFormat="1" ht="26.4" hidden="1">
      <c r="A114" s="222">
        <f>'EUS STOP cijfers'!A7</f>
        <v>0</v>
      </c>
      <c r="B114" s="223" t="str">
        <f>'EUS STOP cijfers'!B7</f>
        <v>UANT/UANA</v>
      </c>
      <c r="C114" s="224" t="str">
        <f>'EUS STOP cijfers'!C7</f>
        <v>EU- subsidieregelingen</v>
      </c>
      <c r="D114" s="224" t="str">
        <f>'EUS STOP cijfers'!D7</f>
        <v>Boekhoudkundige nacontrole Vo.1306/2013 DG AGRO</v>
      </c>
      <c r="E114" s="225" t="str">
        <f>'EUS STOP cijfers'!E7</f>
        <v>3.5. Herijking afspraken over gegevenslevering</v>
      </c>
      <c r="F114" s="226" t="str">
        <f>'EUS STOP cijfers'!F7</f>
        <v>EL&amp;I AGRO</v>
      </c>
      <c r="G114" s="224" t="str">
        <f>'EUS STOP cijfers'!G7</f>
        <v>ja, nee</v>
      </c>
      <c r="H114" s="227">
        <f>'EUS STOP cijfers'!H7</f>
        <v>0</v>
      </c>
      <c r="I114" s="228">
        <f>'EUS STOP cijfers'!I7</f>
        <v>0</v>
      </c>
      <c r="J114" s="228">
        <f>'EUS STOP cijfers'!J7</f>
        <v>40</v>
      </c>
      <c r="K114" s="228">
        <f>'EUS STOP cijfers'!K7</f>
        <v>0</v>
      </c>
      <c r="L114" s="228">
        <f>'EUS STOP cijfers'!L7</f>
        <v>0</v>
      </c>
      <c r="M114" s="228">
        <f>'EUS STOP cijfers'!M7</f>
        <v>0</v>
      </c>
      <c r="N114" s="228">
        <f>'EUS STOP cijfers'!N7</f>
        <v>0</v>
      </c>
      <c r="O114" s="228">
        <f>'EUS STOP cijfers'!O7</f>
        <v>0</v>
      </c>
      <c r="P114" s="228">
        <f>'EUS STOP cijfers'!P7</f>
        <v>0</v>
      </c>
      <c r="Q114" s="229">
        <f>'EUS STOP cijfers'!Q7</f>
        <v>40</v>
      </c>
      <c r="R114" s="227">
        <f>'EUS STOP cijfers'!R7</f>
        <v>0</v>
      </c>
      <c r="S114" s="228">
        <f>'EUS STOP cijfers'!S7</f>
        <v>0</v>
      </c>
      <c r="T114" s="228">
        <f>'EUS STOP cijfers'!T7</f>
        <v>40</v>
      </c>
      <c r="U114" s="228">
        <f>'EUS STOP cijfers'!U7</f>
        <v>0</v>
      </c>
      <c r="V114" s="228">
        <f>'EUS STOP cijfers'!V7</f>
        <v>0</v>
      </c>
      <c r="W114" s="228">
        <f>'EUS STOP cijfers'!W7</f>
        <v>0</v>
      </c>
      <c r="X114" s="228">
        <f>'EUS STOP cijfers'!X7</f>
        <v>0</v>
      </c>
      <c r="Y114" s="228">
        <f>'EUS STOP cijfers'!Y7</f>
        <v>0</v>
      </c>
      <c r="Z114" s="223">
        <f>'EUS STOP cijfers'!Z7</f>
        <v>40</v>
      </c>
      <c r="AA114" s="228">
        <f>'EUS STOP cijfers'!AA7</f>
        <v>40</v>
      </c>
      <c r="AB114" s="228">
        <f>'EUS STOP cijfers'!AB7</f>
        <v>0</v>
      </c>
      <c r="AC114" s="228">
        <f>'EUS STOP cijfers'!AC7</f>
        <v>0</v>
      </c>
      <c r="AD114" s="228">
        <f>'EUS STOP cijfers'!AD7</f>
        <v>0</v>
      </c>
      <c r="AE114" s="228">
        <f>'EUS STOP cijfers'!AE7</f>
        <v>0</v>
      </c>
      <c r="AF114" s="228">
        <f>'EUS STOP cijfers'!AF7</f>
        <v>0</v>
      </c>
      <c r="AG114" s="223">
        <f>'EUS STOP cijfers'!AG7</f>
        <v>0</v>
      </c>
      <c r="AH114" s="230">
        <f>'EUS STOP cijfers'!AH7</f>
        <v>0</v>
      </c>
      <c r="AI114" s="230">
        <f>'EUS STOP cijfers'!AI7</f>
        <v>0</v>
      </c>
      <c r="AJ114" s="230">
        <f>'EUS STOP cijfers'!AJ7</f>
        <v>40</v>
      </c>
      <c r="AK114" s="230">
        <f>'EUS STOP cijfers'!AK7</f>
        <v>0</v>
      </c>
      <c r="AL114" s="223">
        <f>'EUS STOP cijfers'!AL7</f>
        <v>0</v>
      </c>
      <c r="AM114" s="230">
        <f>'EUS STOP cijfers'!AM7</f>
        <v>0</v>
      </c>
      <c r="AN114" s="230">
        <f>'EUS STOP cijfers'!AN7</f>
        <v>0</v>
      </c>
      <c r="AO114" s="230">
        <f>'EUS STOP cijfers'!AO7</f>
        <v>0</v>
      </c>
      <c r="AP114" s="230">
        <f>'EUS STOP cijfers'!AP7</f>
        <v>0</v>
      </c>
      <c r="AQ114" s="230">
        <f>'EUS STOP cijfers'!AQ7</f>
        <v>0</v>
      </c>
      <c r="AR114" s="223">
        <f>'EUS STOP cijfers'!AR7</f>
        <v>0</v>
      </c>
      <c r="AS114" s="230">
        <f>'EUS STOP cijfers'!AS7</f>
        <v>0</v>
      </c>
      <c r="AT114" s="230">
        <f>'EUS STOP cijfers'!AT7</f>
        <v>0</v>
      </c>
      <c r="AU114" s="230">
        <f>'EUS STOP cijfers'!AU7</f>
        <v>0</v>
      </c>
      <c r="AV114" s="230">
        <f>'EUS STOP cijfers'!AV7</f>
        <v>0</v>
      </c>
      <c r="AW114" s="230">
        <f>'EUS STOP cijfers'!AW7</f>
        <v>0</v>
      </c>
      <c r="AX114" s="230">
        <f>'EUS STOP cijfers'!AX7</f>
        <v>0</v>
      </c>
      <c r="AY114" s="230">
        <f>'EUS STOP cijfers'!AY7</f>
        <v>0</v>
      </c>
      <c r="AZ114" s="230">
        <f>'EUS STOP cijfers'!AZ7</f>
        <v>0</v>
      </c>
      <c r="BA114" s="230">
        <f>'EUS STOP cijfers'!BA7</f>
        <v>0</v>
      </c>
      <c r="BB114" s="230">
        <f>'EUS STOP cijfers'!BB7</f>
        <v>0</v>
      </c>
      <c r="BC114" s="223">
        <f>'EUS STOP cijfers'!BC7</f>
        <v>0</v>
      </c>
      <c r="BD114" s="230">
        <f>'EUS STOP cijfers'!BD7</f>
        <v>0</v>
      </c>
      <c r="BE114" s="230">
        <f>'EUS STOP cijfers'!BE7</f>
        <v>0</v>
      </c>
      <c r="BF114" s="230">
        <f>'EUS STOP cijfers'!BF7</f>
        <v>0</v>
      </c>
      <c r="BG114" s="230">
        <f>'EUS STOP cijfers'!BG7</f>
        <v>0</v>
      </c>
      <c r="BH114" s="230">
        <f>'EUS STOP cijfers'!BH7</f>
        <v>0</v>
      </c>
      <c r="BI114" s="230">
        <f>'EUS STOP cijfers'!BI7</f>
        <v>0</v>
      </c>
      <c r="BJ114" s="230">
        <f>'EUS STOP cijfers'!BJ7</f>
        <v>0</v>
      </c>
      <c r="BK114" s="223">
        <f>'EUS STOP cijfers'!BK7</f>
        <v>0</v>
      </c>
      <c r="BL114" s="230">
        <f>'EUS STOP cijfers'!BL7</f>
        <v>0</v>
      </c>
      <c r="BM114" s="230">
        <f>'EUS STOP cijfers'!BM7</f>
        <v>0</v>
      </c>
      <c r="BN114" s="230">
        <f>'EUS STOP cijfers'!BN7</f>
        <v>0</v>
      </c>
      <c r="BO114" s="230">
        <f>'EUS STOP cijfers'!BO7</f>
        <v>0</v>
      </c>
      <c r="BP114" s="230">
        <f>'EUS STOP cijfers'!BP7</f>
        <v>0</v>
      </c>
      <c r="BQ114" s="223">
        <f>'EUS STOP cijfers'!BQ7</f>
        <v>0</v>
      </c>
      <c r="BR114" s="230">
        <f>'EUS STOP cijfers'!BR7</f>
        <v>0</v>
      </c>
      <c r="BS114" s="230">
        <f>'EUS STOP cijfers'!BS7</f>
        <v>0</v>
      </c>
      <c r="BT114" s="230">
        <f>'EUS STOP cijfers'!BT7</f>
        <v>0</v>
      </c>
      <c r="BU114" s="230">
        <f>'EUS STOP cijfers'!BU7</f>
        <v>0</v>
      </c>
      <c r="BV114" s="230">
        <f>'EUS STOP cijfers'!BV7</f>
        <v>0</v>
      </c>
      <c r="BW114" s="230">
        <f>'EUS STOP cijfers'!BW7</f>
        <v>0</v>
      </c>
      <c r="BX114" s="222">
        <f>'EUS STOP cijfers'!BX7</f>
        <v>0</v>
      </c>
      <c r="BY114" s="223">
        <f>'EUS STOP cijfers'!BY7</f>
        <v>40</v>
      </c>
      <c r="BZ114" s="228">
        <f>'EUS STOP cijfers'!BZ7</f>
        <v>0</v>
      </c>
      <c r="CA114" s="228">
        <f>'EUS STOP cijfers'!CA7</f>
        <v>0</v>
      </c>
      <c r="CB114" s="228">
        <f>'EUS STOP cijfers'!CB7</f>
        <v>0</v>
      </c>
      <c r="CC114" s="228">
        <f>'EUS STOP cijfers'!CC7</f>
        <v>0</v>
      </c>
      <c r="CD114" s="228">
        <f>'EUS STOP cijfers'!CD7</f>
        <v>0</v>
      </c>
      <c r="CE114" s="228">
        <f>'EUS STOP cijfers'!CE7</f>
        <v>0</v>
      </c>
      <c r="CF114" s="228">
        <f>'EUS STOP cijfers'!CF7</f>
        <v>0</v>
      </c>
      <c r="CG114" s="228">
        <f>'EUS STOP cijfers'!CG7</f>
        <v>0</v>
      </c>
      <c r="CH114" s="228">
        <f>'EUS STOP cijfers'!CH7</f>
        <v>0</v>
      </c>
      <c r="CI114" s="228">
        <f>'EUS STOP cijfers'!CI7</f>
        <v>0</v>
      </c>
      <c r="CJ114" s="228">
        <f>'EUS STOP cijfers'!CJ7</f>
        <v>0</v>
      </c>
      <c r="CK114" s="228">
        <f>'EUS STOP cijfers'!CK7</f>
        <v>0</v>
      </c>
      <c r="CL114" s="300">
        <f>'EUS STOP cijfers'!CL7</f>
        <v>0</v>
      </c>
      <c r="CM114" s="228">
        <f>'EUS STOP cijfers'!CM7</f>
        <v>0</v>
      </c>
      <c r="CN114" s="228">
        <f>'EUS STOP cijfers'!CN7</f>
        <v>0</v>
      </c>
      <c r="CO114" s="228">
        <f>'EUS STOP cijfers'!CO7</f>
        <v>0</v>
      </c>
      <c r="CP114" s="228">
        <f>'EUS STOP cijfers'!CP7</f>
        <v>0</v>
      </c>
      <c r="CQ114" s="228">
        <f>'EUS STOP cijfers'!CQ7</f>
        <v>0</v>
      </c>
      <c r="CR114" s="228">
        <f>'EUS STOP cijfers'!CR7</f>
        <v>0</v>
      </c>
      <c r="CS114" s="228">
        <f>'EUS STOP cijfers'!CS7</f>
        <v>0</v>
      </c>
      <c r="CT114" s="228">
        <f>'EUS STOP cijfers'!CT7</f>
        <v>0</v>
      </c>
      <c r="CU114" s="228">
        <f>'EUS STOP cijfers'!CU7</f>
        <v>0</v>
      </c>
      <c r="CV114" s="228">
        <f>'EUS STOP cijfers'!CV7</f>
        <v>0</v>
      </c>
      <c r="CW114" s="228">
        <f>'EUS STOP cijfers'!CW7</f>
        <v>0</v>
      </c>
      <c r="CX114" s="228">
        <f>'EUS STOP cijfers'!CX7</f>
        <v>0</v>
      </c>
      <c r="CY114" s="229">
        <f>'EUS STOP cijfers'!CY7</f>
        <v>0</v>
      </c>
      <c r="CZ114" s="227">
        <f>'EUS STOP cijfers'!CZ7</f>
        <v>0</v>
      </c>
      <c r="DA114" s="228">
        <f>'EUS STOP cijfers'!DA7</f>
        <v>0</v>
      </c>
      <c r="DB114" s="228">
        <f>'EUS STOP cijfers'!DB7</f>
        <v>0</v>
      </c>
      <c r="DC114" s="228">
        <f>'EUS STOP cijfers'!DC7</f>
        <v>0</v>
      </c>
      <c r="DD114" s="228">
        <f>'EUS STOP cijfers'!DD7</f>
        <v>0</v>
      </c>
      <c r="DE114" s="228">
        <f>'EUS STOP cijfers'!DE7</f>
        <v>0</v>
      </c>
      <c r="DF114" s="228">
        <f>'EUS STOP cijfers'!DF7</f>
        <v>0</v>
      </c>
      <c r="DG114" s="228">
        <f>'EUS STOP cijfers'!DG7</f>
        <v>0</v>
      </c>
      <c r="DH114" s="228">
        <f>'EUS STOP cijfers'!DH7</f>
        <v>0</v>
      </c>
      <c r="DI114" s="228">
        <f>'EUS STOP cijfers'!DI7</f>
        <v>0</v>
      </c>
      <c r="DJ114" s="228">
        <f>'EUS STOP cijfers'!DJ7</f>
        <v>0</v>
      </c>
      <c r="DK114" s="228">
        <f>'EUS STOP cijfers'!DK7</f>
        <v>0</v>
      </c>
      <c r="DL114" s="229">
        <f>'EUS STOP cijfers'!DL7</f>
        <v>0</v>
      </c>
    </row>
    <row r="115" spans="1:116" s="221" customFormat="1" ht="26.4" hidden="1">
      <c r="A115" s="222">
        <f>'EUS STOP cijfers'!A8</f>
        <v>0</v>
      </c>
      <c r="B115" s="223" t="str">
        <f>'EUS STOP cijfers'!B8</f>
        <v>UANT/UANA</v>
      </c>
      <c r="C115" s="224" t="str">
        <f>'EUS STOP cijfers'!C8</f>
        <v>EU- subsidieregelingen</v>
      </c>
      <c r="D115" s="224" t="str">
        <f>'EUS STOP cijfers'!D8</f>
        <v>Boekhoudkundige nacontrole Vo.1306/2013 DG AGRO</v>
      </c>
      <c r="E115" s="225" t="str">
        <f>'EUS STOP cijfers'!E8</f>
        <v>3.6. Updaten AO CCU werkzaamheden</v>
      </c>
      <c r="F115" s="226" t="str">
        <f>'EUS STOP cijfers'!F8</f>
        <v>EL&amp;I AGRO</v>
      </c>
      <c r="G115" s="224" t="str">
        <f>'EUS STOP cijfers'!G8</f>
        <v>ja, ja</v>
      </c>
      <c r="H115" s="227">
        <f>'EUS STOP cijfers'!H8</f>
        <v>40</v>
      </c>
      <c r="I115" s="228">
        <f>'EUS STOP cijfers'!I8</f>
        <v>0</v>
      </c>
      <c r="J115" s="228">
        <f>'EUS STOP cijfers'!J8</f>
        <v>0</v>
      </c>
      <c r="K115" s="228">
        <f>'EUS STOP cijfers'!K8</f>
        <v>0</v>
      </c>
      <c r="L115" s="228">
        <f>'EUS STOP cijfers'!L8</f>
        <v>0</v>
      </c>
      <c r="M115" s="228">
        <f>'EUS STOP cijfers'!M8</f>
        <v>0</v>
      </c>
      <c r="N115" s="228">
        <f>'EUS STOP cijfers'!N8</f>
        <v>0</v>
      </c>
      <c r="O115" s="228">
        <f>'EUS STOP cijfers'!O8</f>
        <v>0</v>
      </c>
      <c r="P115" s="228">
        <f>'EUS STOP cijfers'!P8</f>
        <v>0</v>
      </c>
      <c r="Q115" s="229">
        <f>'EUS STOP cijfers'!Q8</f>
        <v>40</v>
      </c>
      <c r="R115" s="227">
        <f>'EUS STOP cijfers'!R8</f>
        <v>0</v>
      </c>
      <c r="S115" s="228">
        <f>'EUS STOP cijfers'!S8</f>
        <v>0</v>
      </c>
      <c r="T115" s="228">
        <f>'EUS STOP cijfers'!T8</f>
        <v>40</v>
      </c>
      <c r="U115" s="228">
        <f>'EUS STOP cijfers'!U8</f>
        <v>0</v>
      </c>
      <c r="V115" s="228">
        <f>'EUS STOP cijfers'!V8</f>
        <v>0</v>
      </c>
      <c r="W115" s="228">
        <f>'EUS STOP cijfers'!W8</f>
        <v>0</v>
      </c>
      <c r="X115" s="228">
        <f>'EUS STOP cijfers'!X8</f>
        <v>0</v>
      </c>
      <c r="Y115" s="228">
        <f>'EUS STOP cijfers'!Y8</f>
        <v>0</v>
      </c>
      <c r="Z115" s="223">
        <f>'EUS STOP cijfers'!Z8</f>
        <v>40</v>
      </c>
      <c r="AA115" s="228">
        <f>'EUS STOP cijfers'!AA8</f>
        <v>40</v>
      </c>
      <c r="AB115" s="228">
        <f>'EUS STOP cijfers'!AB8</f>
        <v>0</v>
      </c>
      <c r="AC115" s="228">
        <f>'EUS STOP cijfers'!AC8</f>
        <v>0</v>
      </c>
      <c r="AD115" s="228">
        <f>'EUS STOP cijfers'!AD8</f>
        <v>0</v>
      </c>
      <c r="AE115" s="228">
        <f>'EUS STOP cijfers'!AE8</f>
        <v>0</v>
      </c>
      <c r="AF115" s="228">
        <f>'EUS STOP cijfers'!AF8</f>
        <v>0</v>
      </c>
      <c r="AG115" s="223">
        <f>'EUS STOP cijfers'!AG8</f>
        <v>0</v>
      </c>
      <c r="AH115" s="230">
        <f>'EUS STOP cijfers'!AH8</f>
        <v>0</v>
      </c>
      <c r="AI115" s="230">
        <f>'EUS STOP cijfers'!AI8</f>
        <v>0</v>
      </c>
      <c r="AJ115" s="230">
        <f>'EUS STOP cijfers'!AJ8</f>
        <v>40</v>
      </c>
      <c r="AK115" s="230">
        <f>'EUS STOP cijfers'!AK8</f>
        <v>0</v>
      </c>
      <c r="AL115" s="223">
        <f>'EUS STOP cijfers'!AL8</f>
        <v>0</v>
      </c>
      <c r="AM115" s="230">
        <f>'EUS STOP cijfers'!AM8</f>
        <v>0</v>
      </c>
      <c r="AN115" s="230">
        <f>'EUS STOP cijfers'!AN8</f>
        <v>0</v>
      </c>
      <c r="AO115" s="230">
        <f>'EUS STOP cijfers'!AO8</f>
        <v>0</v>
      </c>
      <c r="AP115" s="230">
        <f>'EUS STOP cijfers'!AP8</f>
        <v>0</v>
      </c>
      <c r="AQ115" s="230">
        <f>'EUS STOP cijfers'!AQ8</f>
        <v>0</v>
      </c>
      <c r="AR115" s="223">
        <f>'EUS STOP cijfers'!AR8</f>
        <v>0</v>
      </c>
      <c r="AS115" s="230">
        <f>'EUS STOP cijfers'!AS8</f>
        <v>0</v>
      </c>
      <c r="AT115" s="230">
        <f>'EUS STOP cijfers'!AT8</f>
        <v>0</v>
      </c>
      <c r="AU115" s="230">
        <f>'EUS STOP cijfers'!AU8</f>
        <v>0</v>
      </c>
      <c r="AV115" s="230">
        <f>'EUS STOP cijfers'!AV8</f>
        <v>0</v>
      </c>
      <c r="AW115" s="230">
        <f>'EUS STOP cijfers'!AW8</f>
        <v>0</v>
      </c>
      <c r="AX115" s="230">
        <f>'EUS STOP cijfers'!AX8</f>
        <v>0</v>
      </c>
      <c r="AY115" s="230">
        <f>'EUS STOP cijfers'!AY8</f>
        <v>0</v>
      </c>
      <c r="AZ115" s="230">
        <f>'EUS STOP cijfers'!AZ8</f>
        <v>0</v>
      </c>
      <c r="BA115" s="230">
        <f>'EUS STOP cijfers'!BA8</f>
        <v>0</v>
      </c>
      <c r="BB115" s="230">
        <f>'EUS STOP cijfers'!BB8</f>
        <v>0</v>
      </c>
      <c r="BC115" s="223">
        <f>'EUS STOP cijfers'!BC8</f>
        <v>0</v>
      </c>
      <c r="BD115" s="230">
        <f>'EUS STOP cijfers'!BD8</f>
        <v>0</v>
      </c>
      <c r="BE115" s="230">
        <f>'EUS STOP cijfers'!BE8</f>
        <v>0</v>
      </c>
      <c r="BF115" s="230">
        <f>'EUS STOP cijfers'!BF8</f>
        <v>0</v>
      </c>
      <c r="BG115" s="230">
        <f>'EUS STOP cijfers'!BG8</f>
        <v>0</v>
      </c>
      <c r="BH115" s="230">
        <f>'EUS STOP cijfers'!BH8</f>
        <v>0</v>
      </c>
      <c r="BI115" s="230">
        <f>'EUS STOP cijfers'!BI8</f>
        <v>0</v>
      </c>
      <c r="BJ115" s="230">
        <f>'EUS STOP cijfers'!BJ8</f>
        <v>0</v>
      </c>
      <c r="BK115" s="223">
        <f>'EUS STOP cijfers'!BK8</f>
        <v>0</v>
      </c>
      <c r="BL115" s="230">
        <f>'EUS STOP cijfers'!BL8</f>
        <v>0</v>
      </c>
      <c r="BM115" s="230">
        <f>'EUS STOP cijfers'!BM8</f>
        <v>0</v>
      </c>
      <c r="BN115" s="230">
        <f>'EUS STOP cijfers'!BN8</f>
        <v>0</v>
      </c>
      <c r="BO115" s="230">
        <f>'EUS STOP cijfers'!BO8</f>
        <v>0</v>
      </c>
      <c r="BP115" s="230">
        <f>'EUS STOP cijfers'!BP8</f>
        <v>0</v>
      </c>
      <c r="BQ115" s="223">
        <f>'EUS STOP cijfers'!BQ8</f>
        <v>0</v>
      </c>
      <c r="BR115" s="230">
        <f>'EUS STOP cijfers'!BR8</f>
        <v>0</v>
      </c>
      <c r="BS115" s="230">
        <f>'EUS STOP cijfers'!BS8</f>
        <v>0</v>
      </c>
      <c r="BT115" s="230">
        <f>'EUS STOP cijfers'!BT8</f>
        <v>0</v>
      </c>
      <c r="BU115" s="230">
        <f>'EUS STOP cijfers'!BU8</f>
        <v>0</v>
      </c>
      <c r="BV115" s="230">
        <f>'EUS STOP cijfers'!BV8</f>
        <v>0</v>
      </c>
      <c r="BW115" s="230">
        <f>'EUS STOP cijfers'!BW8</f>
        <v>0</v>
      </c>
      <c r="BX115" s="222">
        <f>'EUS STOP cijfers'!BX8</f>
        <v>0</v>
      </c>
      <c r="BY115" s="223">
        <f>'EUS STOP cijfers'!BY8</f>
        <v>40</v>
      </c>
      <c r="BZ115" s="228">
        <f>'EUS STOP cijfers'!BZ8</f>
        <v>0</v>
      </c>
      <c r="CA115" s="228">
        <f>'EUS STOP cijfers'!CA8</f>
        <v>0</v>
      </c>
      <c r="CB115" s="228">
        <f>'EUS STOP cijfers'!CB8</f>
        <v>0</v>
      </c>
      <c r="CC115" s="228">
        <f>'EUS STOP cijfers'!CC8</f>
        <v>0</v>
      </c>
      <c r="CD115" s="228">
        <f>'EUS STOP cijfers'!CD8</f>
        <v>0</v>
      </c>
      <c r="CE115" s="228">
        <f>'EUS STOP cijfers'!CE8</f>
        <v>0</v>
      </c>
      <c r="CF115" s="228">
        <f>'EUS STOP cijfers'!CF8</f>
        <v>0</v>
      </c>
      <c r="CG115" s="228">
        <f>'EUS STOP cijfers'!CG8</f>
        <v>0</v>
      </c>
      <c r="CH115" s="228">
        <f>'EUS STOP cijfers'!CH8</f>
        <v>0</v>
      </c>
      <c r="CI115" s="228">
        <f>'EUS STOP cijfers'!CI8</f>
        <v>0</v>
      </c>
      <c r="CJ115" s="228">
        <f>'EUS STOP cijfers'!CJ8</f>
        <v>0</v>
      </c>
      <c r="CK115" s="228">
        <f>'EUS STOP cijfers'!CK8</f>
        <v>0</v>
      </c>
      <c r="CL115" s="300">
        <f>'EUS STOP cijfers'!CL8</f>
        <v>0</v>
      </c>
      <c r="CM115" s="228">
        <f>'EUS STOP cijfers'!CM8</f>
        <v>0</v>
      </c>
      <c r="CN115" s="228">
        <f>'EUS STOP cijfers'!CN8</f>
        <v>0</v>
      </c>
      <c r="CO115" s="228">
        <f>'EUS STOP cijfers'!CO8</f>
        <v>0</v>
      </c>
      <c r="CP115" s="228">
        <f>'EUS STOP cijfers'!CP8</f>
        <v>0</v>
      </c>
      <c r="CQ115" s="228">
        <f>'EUS STOP cijfers'!CQ8</f>
        <v>0</v>
      </c>
      <c r="CR115" s="228">
        <f>'EUS STOP cijfers'!CR8</f>
        <v>0</v>
      </c>
      <c r="CS115" s="228">
        <f>'EUS STOP cijfers'!CS8</f>
        <v>0</v>
      </c>
      <c r="CT115" s="228">
        <f>'EUS STOP cijfers'!CT8</f>
        <v>0</v>
      </c>
      <c r="CU115" s="228">
        <f>'EUS STOP cijfers'!CU8</f>
        <v>0</v>
      </c>
      <c r="CV115" s="228">
        <f>'EUS STOP cijfers'!CV8</f>
        <v>0</v>
      </c>
      <c r="CW115" s="228">
        <f>'EUS STOP cijfers'!CW8</f>
        <v>0</v>
      </c>
      <c r="CX115" s="228">
        <f>'EUS STOP cijfers'!CX8</f>
        <v>0</v>
      </c>
      <c r="CY115" s="229">
        <f>'EUS STOP cijfers'!CY8</f>
        <v>0</v>
      </c>
      <c r="CZ115" s="227">
        <f>'EUS STOP cijfers'!CZ8</f>
        <v>0</v>
      </c>
      <c r="DA115" s="228">
        <f>'EUS STOP cijfers'!DA8</f>
        <v>0</v>
      </c>
      <c r="DB115" s="228">
        <f>'EUS STOP cijfers'!DB8</f>
        <v>0</v>
      </c>
      <c r="DC115" s="228">
        <f>'EUS STOP cijfers'!DC8</f>
        <v>0</v>
      </c>
      <c r="DD115" s="228">
        <f>'EUS STOP cijfers'!DD8</f>
        <v>0</v>
      </c>
      <c r="DE115" s="228">
        <f>'EUS STOP cijfers'!DE8</f>
        <v>0</v>
      </c>
      <c r="DF115" s="228">
        <f>'EUS STOP cijfers'!DF8</f>
        <v>0</v>
      </c>
      <c r="DG115" s="228">
        <f>'EUS STOP cijfers'!DG8</f>
        <v>0</v>
      </c>
      <c r="DH115" s="228">
        <f>'EUS STOP cijfers'!DH8</f>
        <v>0</v>
      </c>
      <c r="DI115" s="228">
        <f>'EUS STOP cijfers'!DI8</f>
        <v>0</v>
      </c>
      <c r="DJ115" s="228">
        <f>'EUS STOP cijfers'!DJ8</f>
        <v>0</v>
      </c>
      <c r="DK115" s="228">
        <f>'EUS STOP cijfers'!DK8</f>
        <v>0</v>
      </c>
      <c r="DL115" s="229">
        <f>'EUS STOP cijfers'!DL8</f>
        <v>0</v>
      </c>
    </row>
    <row r="116" spans="1:116" s="221" customFormat="1" hidden="1">
      <c r="A116" s="222">
        <f>'EUS STOP cijfers'!A9</f>
        <v>0</v>
      </c>
      <c r="B116" s="223" t="str">
        <f>'EUS STOP cijfers'!B9</f>
        <v>UANT/UANA</v>
      </c>
      <c r="C116" s="224" t="str">
        <f>'EUS STOP cijfers'!C9</f>
        <v>EU- subsidieregelingen</v>
      </c>
      <c r="D116" s="224" t="str">
        <f>'EUS STOP cijfers'!D9</f>
        <v>Boekhoudkundige nacontrole Vo.1306/2013 DG AGRO</v>
      </c>
      <c r="E116" s="225" t="str">
        <f>'EUS STOP cijfers'!E9</f>
        <v>3.8. Melden van tegencontroles</v>
      </c>
      <c r="F116" s="226" t="str">
        <f>'EUS STOP cijfers'!F9</f>
        <v>EL&amp;I AGRO</v>
      </c>
      <c r="G116" s="224" t="str">
        <f>'EUS STOP cijfers'!G9</f>
        <v>ja, nee</v>
      </c>
      <c r="H116" s="227">
        <f>'EUS STOP cijfers'!H9</f>
        <v>40</v>
      </c>
      <c r="I116" s="228">
        <f>'EUS STOP cijfers'!I9</f>
        <v>0</v>
      </c>
      <c r="J116" s="228">
        <f>'EUS STOP cijfers'!J9</f>
        <v>0</v>
      </c>
      <c r="K116" s="228">
        <f>'EUS STOP cijfers'!K9</f>
        <v>0</v>
      </c>
      <c r="L116" s="228">
        <f>'EUS STOP cijfers'!L9</f>
        <v>0</v>
      </c>
      <c r="M116" s="228">
        <f>'EUS STOP cijfers'!M9</f>
        <v>0</v>
      </c>
      <c r="N116" s="228">
        <f>'EUS STOP cijfers'!N9</f>
        <v>0</v>
      </c>
      <c r="O116" s="228">
        <f>'EUS STOP cijfers'!O9</f>
        <v>0</v>
      </c>
      <c r="P116" s="228">
        <f>'EUS STOP cijfers'!P9</f>
        <v>0</v>
      </c>
      <c r="Q116" s="229">
        <f>'EUS STOP cijfers'!Q9</f>
        <v>40</v>
      </c>
      <c r="R116" s="227">
        <f>'EUS STOP cijfers'!R9</f>
        <v>0</v>
      </c>
      <c r="S116" s="228">
        <f>'EUS STOP cijfers'!S9</f>
        <v>0</v>
      </c>
      <c r="T116" s="228">
        <f>'EUS STOP cijfers'!T9</f>
        <v>40</v>
      </c>
      <c r="U116" s="228">
        <f>'EUS STOP cijfers'!U9</f>
        <v>0</v>
      </c>
      <c r="V116" s="228">
        <f>'EUS STOP cijfers'!V9</f>
        <v>0</v>
      </c>
      <c r="W116" s="228">
        <f>'EUS STOP cijfers'!W9</f>
        <v>0</v>
      </c>
      <c r="X116" s="228">
        <f>'EUS STOP cijfers'!X9</f>
        <v>0</v>
      </c>
      <c r="Y116" s="228">
        <f>'EUS STOP cijfers'!Y9</f>
        <v>0</v>
      </c>
      <c r="Z116" s="223">
        <f>'EUS STOP cijfers'!Z9</f>
        <v>40</v>
      </c>
      <c r="AA116" s="228">
        <f>'EUS STOP cijfers'!AA9</f>
        <v>40</v>
      </c>
      <c r="AB116" s="228">
        <f>'EUS STOP cijfers'!AB9</f>
        <v>0</v>
      </c>
      <c r="AC116" s="228">
        <f>'EUS STOP cijfers'!AC9</f>
        <v>0</v>
      </c>
      <c r="AD116" s="228">
        <f>'EUS STOP cijfers'!AD9</f>
        <v>0</v>
      </c>
      <c r="AE116" s="228">
        <f>'EUS STOP cijfers'!AE9</f>
        <v>0</v>
      </c>
      <c r="AF116" s="228">
        <f>'EUS STOP cijfers'!AF9</f>
        <v>0</v>
      </c>
      <c r="AG116" s="223">
        <f>'EUS STOP cijfers'!AG9</f>
        <v>0</v>
      </c>
      <c r="AH116" s="230">
        <f>'EUS STOP cijfers'!AH9</f>
        <v>0</v>
      </c>
      <c r="AI116" s="230">
        <f>'EUS STOP cijfers'!AI9</f>
        <v>0</v>
      </c>
      <c r="AJ116" s="230">
        <f>'EUS STOP cijfers'!AJ9</f>
        <v>40</v>
      </c>
      <c r="AK116" s="230">
        <f>'EUS STOP cijfers'!AK9</f>
        <v>0</v>
      </c>
      <c r="AL116" s="223">
        <f>'EUS STOP cijfers'!AL9</f>
        <v>0</v>
      </c>
      <c r="AM116" s="230">
        <f>'EUS STOP cijfers'!AM9</f>
        <v>0</v>
      </c>
      <c r="AN116" s="230">
        <f>'EUS STOP cijfers'!AN9</f>
        <v>0</v>
      </c>
      <c r="AO116" s="230">
        <f>'EUS STOP cijfers'!AO9</f>
        <v>0</v>
      </c>
      <c r="AP116" s="230">
        <f>'EUS STOP cijfers'!AP9</f>
        <v>0</v>
      </c>
      <c r="AQ116" s="230">
        <f>'EUS STOP cijfers'!AQ9</f>
        <v>0</v>
      </c>
      <c r="AR116" s="223">
        <f>'EUS STOP cijfers'!AR9</f>
        <v>0</v>
      </c>
      <c r="AS116" s="230">
        <f>'EUS STOP cijfers'!AS9</f>
        <v>0</v>
      </c>
      <c r="AT116" s="230">
        <f>'EUS STOP cijfers'!AT9</f>
        <v>0</v>
      </c>
      <c r="AU116" s="230">
        <f>'EUS STOP cijfers'!AU9</f>
        <v>0</v>
      </c>
      <c r="AV116" s="230">
        <f>'EUS STOP cijfers'!AV9</f>
        <v>0</v>
      </c>
      <c r="AW116" s="230">
        <f>'EUS STOP cijfers'!AW9</f>
        <v>0</v>
      </c>
      <c r="AX116" s="230">
        <f>'EUS STOP cijfers'!AX9</f>
        <v>0</v>
      </c>
      <c r="AY116" s="230">
        <f>'EUS STOP cijfers'!AY9</f>
        <v>0</v>
      </c>
      <c r="AZ116" s="230">
        <f>'EUS STOP cijfers'!AZ9</f>
        <v>0</v>
      </c>
      <c r="BA116" s="230">
        <f>'EUS STOP cijfers'!BA9</f>
        <v>0</v>
      </c>
      <c r="BB116" s="230">
        <f>'EUS STOP cijfers'!BB9</f>
        <v>0</v>
      </c>
      <c r="BC116" s="223">
        <f>'EUS STOP cijfers'!BC9</f>
        <v>0</v>
      </c>
      <c r="BD116" s="230">
        <f>'EUS STOP cijfers'!BD9</f>
        <v>0</v>
      </c>
      <c r="BE116" s="230">
        <f>'EUS STOP cijfers'!BE9</f>
        <v>0</v>
      </c>
      <c r="BF116" s="230">
        <f>'EUS STOP cijfers'!BF9</f>
        <v>0</v>
      </c>
      <c r="BG116" s="230">
        <f>'EUS STOP cijfers'!BG9</f>
        <v>0</v>
      </c>
      <c r="BH116" s="230">
        <f>'EUS STOP cijfers'!BH9</f>
        <v>0</v>
      </c>
      <c r="BI116" s="230">
        <f>'EUS STOP cijfers'!BI9</f>
        <v>0</v>
      </c>
      <c r="BJ116" s="230">
        <f>'EUS STOP cijfers'!BJ9</f>
        <v>0</v>
      </c>
      <c r="BK116" s="223">
        <f>'EUS STOP cijfers'!BK9</f>
        <v>0</v>
      </c>
      <c r="BL116" s="230">
        <f>'EUS STOP cijfers'!BL9</f>
        <v>0</v>
      </c>
      <c r="BM116" s="230">
        <f>'EUS STOP cijfers'!BM9</f>
        <v>0</v>
      </c>
      <c r="BN116" s="230">
        <f>'EUS STOP cijfers'!BN9</f>
        <v>0</v>
      </c>
      <c r="BO116" s="230">
        <f>'EUS STOP cijfers'!BO9</f>
        <v>0</v>
      </c>
      <c r="BP116" s="230">
        <f>'EUS STOP cijfers'!BP9</f>
        <v>0</v>
      </c>
      <c r="BQ116" s="223">
        <f>'EUS STOP cijfers'!BQ9</f>
        <v>0</v>
      </c>
      <c r="BR116" s="230">
        <f>'EUS STOP cijfers'!BR9</f>
        <v>0</v>
      </c>
      <c r="BS116" s="230">
        <f>'EUS STOP cijfers'!BS9</f>
        <v>0</v>
      </c>
      <c r="BT116" s="230">
        <f>'EUS STOP cijfers'!BT9</f>
        <v>0</v>
      </c>
      <c r="BU116" s="230">
        <f>'EUS STOP cijfers'!BU9</f>
        <v>0</v>
      </c>
      <c r="BV116" s="230">
        <f>'EUS STOP cijfers'!BV9</f>
        <v>0</v>
      </c>
      <c r="BW116" s="230">
        <f>'EUS STOP cijfers'!BW9</f>
        <v>0</v>
      </c>
      <c r="BX116" s="222">
        <f>'EUS STOP cijfers'!BX9</f>
        <v>0</v>
      </c>
      <c r="BY116" s="223">
        <f>'EUS STOP cijfers'!BY9</f>
        <v>40</v>
      </c>
      <c r="BZ116" s="228">
        <f>'EUS STOP cijfers'!BZ9</f>
        <v>0</v>
      </c>
      <c r="CA116" s="228">
        <f>'EUS STOP cijfers'!CA9</f>
        <v>0</v>
      </c>
      <c r="CB116" s="228">
        <f>'EUS STOP cijfers'!CB9</f>
        <v>0</v>
      </c>
      <c r="CC116" s="228">
        <f>'EUS STOP cijfers'!CC9</f>
        <v>0</v>
      </c>
      <c r="CD116" s="228">
        <f>'EUS STOP cijfers'!CD9</f>
        <v>0</v>
      </c>
      <c r="CE116" s="228">
        <f>'EUS STOP cijfers'!CE9</f>
        <v>0</v>
      </c>
      <c r="CF116" s="228">
        <f>'EUS STOP cijfers'!CF9</f>
        <v>0</v>
      </c>
      <c r="CG116" s="228">
        <f>'EUS STOP cijfers'!CG9</f>
        <v>0</v>
      </c>
      <c r="CH116" s="228">
        <f>'EUS STOP cijfers'!CH9</f>
        <v>0</v>
      </c>
      <c r="CI116" s="228">
        <f>'EUS STOP cijfers'!CI9</f>
        <v>0</v>
      </c>
      <c r="CJ116" s="228">
        <f>'EUS STOP cijfers'!CJ9</f>
        <v>0</v>
      </c>
      <c r="CK116" s="228">
        <f>'EUS STOP cijfers'!CK9</f>
        <v>0</v>
      </c>
      <c r="CL116" s="300">
        <f>'EUS STOP cijfers'!CL9</f>
        <v>0</v>
      </c>
      <c r="CM116" s="228">
        <f>'EUS STOP cijfers'!CM9</f>
        <v>0</v>
      </c>
      <c r="CN116" s="228">
        <f>'EUS STOP cijfers'!CN9</f>
        <v>0</v>
      </c>
      <c r="CO116" s="228">
        <f>'EUS STOP cijfers'!CO9</f>
        <v>0</v>
      </c>
      <c r="CP116" s="228">
        <f>'EUS STOP cijfers'!CP9</f>
        <v>0</v>
      </c>
      <c r="CQ116" s="228">
        <f>'EUS STOP cijfers'!CQ9</f>
        <v>0</v>
      </c>
      <c r="CR116" s="228">
        <f>'EUS STOP cijfers'!CR9</f>
        <v>0</v>
      </c>
      <c r="CS116" s="228">
        <f>'EUS STOP cijfers'!CS9</f>
        <v>0</v>
      </c>
      <c r="CT116" s="228">
        <f>'EUS STOP cijfers'!CT9</f>
        <v>0</v>
      </c>
      <c r="CU116" s="228">
        <f>'EUS STOP cijfers'!CU9</f>
        <v>0</v>
      </c>
      <c r="CV116" s="228">
        <f>'EUS STOP cijfers'!CV9</f>
        <v>0</v>
      </c>
      <c r="CW116" s="228">
        <f>'EUS STOP cijfers'!CW9</f>
        <v>0</v>
      </c>
      <c r="CX116" s="228">
        <f>'EUS STOP cijfers'!CX9</f>
        <v>0</v>
      </c>
      <c r="CY116" s="229">
        <f>'EUS STOP cijfers'!CY9</f>
        <v>0</v>
      </c>
      <c r="CZ116" s="227">
        <f>'EUS STOP cijfers'!CZ9</f>
        <v>0</v>
      </c>
      <c r="DA116" s="228">
        <f>'EUS STOP cijfers'!DA9</f>
        <v>0</v>
      </c>
      <c r="DB116" s="228">
        <f>'EUS STOP cijfers'!DB9</f>
        <v>0</v>
      </c>
      <c r="DC116" s="228">
        <f>'EUS STOP cijfers'!DC9</f>
        <v>0</v>
      </c>
      <c r="DD116" s="228">
        <f>'EUS STOP cijfers'!DD9</f>
        <v>0</v>
      </c>
      <c r="DE116" s="228">
        <f>'EUS STOP cijfers'!DE9</f>
        <v>0</v>
      </c>
      <c r="DF116" s="228">
        <f>'EUS STOP cijfers'!DF9</f>
        <v>0</v>
      </c>
      <c r="DG116" s="228">
        <f>'EUS STOP cijfers'!DG9</f>
        <v>0</v>
      </c>
      <c r="DH116" s="228">
        <f>'EUS STOP cijfers'!DH9</f>
        <v>0</v>
      </c>
      <c r="DI116" s="228">
        <f>'EUS STOP cijfers'!DI9</f>
        <v>0</v>
      </c>
      <c r="DJ116" s="228">
        <f>'EUS STOP cijfers'!DJ9</f>
        <v>0</v>
      </c>
      <c r="DK116" s="228">
        <f>'EUS STOP cijfers'!DK9</f>
        <v>0</v>
      </c>
      <c r="DL116" s="229">
        <f>'EUS STOP cijfers'!DL9</f>
        <v>0</v>
      </c>
    </row>
    <row r="117" spans="1:116" s="221" customFormat="1" hidden="1">
      <c r="A117" s="222">
        <f>'EUS STOP cijfers'!A10</f>
        <v>0</v>
      </c>
      <c r="B117" s="223" t="str">
        <f>'EUS STOP cijfers'!B10</f>
        <v>UANT/UANA</v>
      </c>
      <c r="C117" s="224" t="str">
        <f>'EUS STOP cijfers'!C10</f>
        <v>EU- subsidieregelingen</v>
      </c>
      <c r="D117" s="224" t="str">
        <f>'EUS STOP cijfers'!D10</f>
        <v>Boekhoudkundige nacontrole Vo.1306/2013 DG AGRO</v>
      </c>
      <c r="E117" s="225" t="str">
        <f>'EUS STOP cijfers'!E10</f>
        <v xml:space="preserve">Overige TO werkzaamheden </v>
      </c>
      <c r="F117" s="226" t="str">
        <f>'EUS STOP cijfers'!F10</f>
        <v>EL&amp;I AGRO</v>
      </c>
      <c r="G117" s="224" t="str">
        <f>'EUS STOP cijfers'!G10</f>
        <v>ja, ja</v>
      </c>
      <c r="H117" s="227">
        <f>'EUS STOP cijfers'!H10</f>
        <v>0</v>
      </c>
      <c r="I117" s="228">
        <f>'EUS STOP cijfers'!I10</f>
        <v>0</v>
      </c>
      <c r="J117" s="228">
        <f>'EUS STOP cijfers'!J10</f>
        <v>390</v>
      </c>
      <c r="K117" s="228">
        <f>'EUS STOP cijfers'!K10</f>
        <v>0</v>
      </c>
      <c r="L117" s="228">
        <f>'EUS STOP cijfers'!L10</f>
        <v>0</v>
      </c>
      <c r="M117" s="228">
        <f>'EUS STOP cijfers'!M10</f>
        <v>0</v>
      </c>
      <c r="N117" s="228">
        <f>'EUS STOP cijfers'!N10</f>
        <v>0</v>
      </c>
      <c r="O117" s="228">
        <f>'EUS STOP cijfers'!O10</f>
        <v>0</v>
      </c>
      <c r="P117" s="228">
        <f>'EUS STOP cijfers'!P10</f>
        <v>0</v>
      </c>
      <c r="Q117" s="229">
        <f>'EUS STOP cijfers'!Q10</f>
        <v>390</v>
      </c>
      <c r="R117" s="227">
        <f>'EUS STOP cijfers'!R10</f>
        <v>0</v>
      </c>
      <c r="S117" s="228">
        <f>'EUS STOP cijfers'!S10</f>
        <v>0</v>
      </c>
      <c r="T117" s="228">
        <f>'EUS STOP cijfers'!T10</f>
        <v>390</v>
      </c>
      <c r="U117" s="228">
        <f>'EUS STOP cijfers'!U10</f>
        <v>0</v>
      </c>
      <c r="V117" s="228">
        <f>'EUS STOP cijfers'!V10</f>
        <v>0</v>
      </c>
      <c r="W117" s="228">
        <f>'EUS STOP cijfers'!W10</f>
        <v>0</v>
      </c>
      <c r="X117" s="228">
        <f>'EUS STOP cijfers'!X10</f>
        <v>0</v>
      </c>
      <c r="Y117" s="228">
        <f>'EUS STOP cijfers'!Y10</f>
        <v>0</v>
      </c>
      <c r="Z117" s="223">
        <f>'EUS STOP cijfers'!Z10</f>
        <v>390</v>
      </c>
      <c r="AA117" s="228">
        <f>'EUS STOP cijfers'!AA10</f>
        <v>390</v>
      </c>
      <c r="AB117" s="228">
        <f>'EUS STOP cijfers'!AB10</f>
        <v>0</v>
      </c>
      <c r="AC117" s="228">
        <f>'EUS STOP cijfers'!AC10</f>
        <v>0</v>
      </c>
      <c r="AD117" s="228">
        <f>'EUS STOP cijfers'!AD10</f>
        <v>0</v>
      </c>
      <c r="AE117" s="228">
        <f>'EUS STOP cijfers'!AE10</f>
        <v>0</v>
      </c>
      <c r="AF117" s="228">
        <f>'EUS STOP cijfers'!AF10</f>
        <v>0</v>
      </c>
      <c r="AG117" s="223">
        <f>'EUS STOP cijfers'!AG10</f>
        <v>0</v>
      </c>
      <c r="AH117" s="230">
        <f>'EUS STOP cijfers'!AH10</f>
        <v>0</v>
      </c>
      <c r="AI117" s="230">
        <f>'EUS STOP cijfers'!AI10</f>
        <v>0</v>
      </c>
      <c r="AJ117" s="230">
        <f>'EUS STOP cijfers'!AJ10</f>
        <v>390</v>
      </c>
      <c r="AK117" s="230">
        <f>'EUS STOP cijfers'!AK10</f>
        <v>0</v>
      </c>
      <c r="AL117" s="223">
        <f>'EUS STOP cijfers'!AL10</f>
        <v>0</v>
      </c>
      <c r="AM117" s="230">
        <f>'EUS STOP cijfers'!AM10</f>
        <v>0</v>
      </c>
      <c r="AN117" s="230">
        <f>'EUS STOP cijfers'!AN10</f>
        <v>0</v>
      </c>
      <c r="AO117" s="230">
        <f>'EUS STOP cijfers'!AO10</f>
        <v>0</v>
      </c>
      <c r="AP117" s="230">
        <f>'EUS STOP cijfers'!AP10</f>
        <v>0</v>
      </c>
      <c r="AQ117" s="230">
        <f>'EUS STOP cijfers'!AQ10</f>
        <v>0</v>
      </c>
      <c r="AR117" s="223">
        <f>'EUS STOP cijfers'!AR10</f>
        <v>0</v>
      </c>
      <c r="AS117" s="230">
        <f>'EUS STOP cijfers'!AS10</f>
        <v>0</v>
      </c>
      <c r="AT117" s="230">
        <f>'EUS STOP cijfers'!AT10</f>
        <v>0</v>
      </c>
      <c r="AU117" s="230">
        <f>'EUS STOP cijfers'!AU10</f>
        <v>0</v>
      </c>
      <c r="AV117" s="230">
        <f>'EUS STOP cijfers'!AV10</f>
        <v>0</v>
      </c>
      <c r="AW117" s="230">
        <f>'EUS STOP cijfers'!AW10</f>
        <v>0</v>
      </c>
      <c r="AX117" s="230">
        <f>'EUS STOP cijfers'!AX10</f>
        <v>0</v>
      </c>
      <c r="AY117" s="230">
        <f>'EUS STOP cijfers'!AY10</f>
        <v>0</v>
      </c>
      <c r="AZ117" s="230">
        <f>'EUS STOP cijfers'!AZ10</f>
        <v>0</v>
      </c>
      <c r="BA117" s="230">
        <f>'EUS STOP cijfers'!BA10</f>
        <v>0</v>
      </c>
      <c r="BB117" s="230">
        <f>'EUS STOP cijfers'!BB10</f>
        <v>0</v>
      </c>
      <c r="BC117" s="223">
        <f>'EUS STOP cijfers'!BC10</f>
        <v>0</v>
      </c>
      <c r="BD117" s="230">
        <f>'EUS STOP cijfers'!BD10</f>
        <v>0</v>
      </c>
      <c r="BE117" s="230">
        <f>'EUS STOP cijfers'!BE10</f>
        <v>0</v>
      </c>
      <c r="BF117" s="230">
        <f>'EUS STOP cijfers'!BF10</f>
        <v>0</v>
      </c>
      <c r="BG117" s="230">
        <f>'EUS STOP cijfers'!BG10</f>
        <v>0</v>
      </c>
      <c r="BH117" s="230">
        <f>'EUS STOP cijfers'!BH10</f>
        <v>0</v>
      </c>
      <c r="BI117" s="230">
        <f>'EUS STOP cijfers'!BI10</f>
        <v>0</v>
      </c>
      <c r="BJ117" s="230">
        <f>'EUS STOP cijfers'!BJ10</f>
        <v>0</v>
      </c>
      <c r="BK117" s="223">
        <f>'EUS STOP cijfers'!BK10</f>
        <v>0</v>
      </c>
      <c r="BL117" s="230">
        <f>'EUS STOP cijfers'!BL10</f>
        <v>0</v>
      </c>
      <c r="BM117" s="230">
        <f>'EUS STOP cijfers'!BM10</f>
        <v>0</v>
      </c>
      <c r="BN117" s="230">
        <f>'EUS STOP cijfers'!BN10</f>
        <v>0</v>
      </c>
      <c r="BO117" s="230">
        <f>'EUS STOP cijfers'!BO10</f>
        <v>0</v>
      </c>
      <c r="BP117" s="230">
        <f>'EUS STOP cijfers'!BP10</f>
        <v>0</v>
      </c>
      <c r="BQ117" s="223">
        <f>'EUS STOP cijfers'!BQ10</f>
        <v>0</v>
      </c>
      <c r="BR117" s="230">
        <f>'EUS STOP cijfers'!BR10</f>
        <v>0</v>
      </c>
      <c r="BS117" s="230">
        <f>'EUS STOP cijfers'!BS10</f>
        <v>0</v>
      </c>
      <c r="BT117" s="230">
        <f>'EUS STOP cijfers'!BT10</f>
        <v>0</v>
      </c>
      <c r="BU117" s="230">
        <f>'EUS STOP cijfers'!BU10</f>
        <v>0</v>
      </c>
      <c r="BV117" s="230">
        <f>'EUS STOP cijfers'!BV10</f>
        <v>0</v>
      </c>
      <c r="BW117" s="230">
        <f>'EUS STOP cijfers'!BW10</f>
        <v>0</v>
      </c>
      <c r="BX117" s="222">
        <f>'EUS STOP cijfers'!BX10</f>
        <v>0</v>
      </c>
      <c r="BY117" s="223">
        <f>'EUS STOP cijfers'!BY10</f>
        <v>390</v>
      </c>
      <c r="BZ117" s="228">
        <f>'EUS STOP cijfers'!BZ10</f>
        <v>0</v>
      </c>
      <c r="CA117" s="228">
        <f>'EUS STOP cijfers'!CA10</f>
        <v>0</v>
      </c>
      <c r="CB117" s="228">
        <f>'EUS STOP cijfers'!CB10</f>
        <v>0</v>
      </c>
      <c r="CC117" s="228">
        <f>'EUS STOP cijfers'!CC10</f>
        <v>0</v>
      </c>
      <c r="CD117" s="228">
        <f>'EUS STOP cijfers'!CD10</f>
        <v>0</v>
      </c>
      <c r="CE117" s="228">
        <f>'EUS STOP cijfers'!CE10</f>
        <v>0</v>
      </c>
      <c r="CF117" s="228">
        <f>'EUS STOP cijfers'!CF10</f>
        <v>0</v>
      </c>
      <c r="CG117" s="228">
        <f>'EUS STOP cijfers'!CG10</f>
        <v>0</v>
      </c>
      <c r="CH117" s="228">
        <f>'EUS STOP cijfers'!CH10</f>
        <v>0</v>
      </c>
      <c r="CI117" s="228">
        <f>'EUS STOP cijfers'!CI10</f>
        <v>0</v>
      </c>
      <c r="CJ117" s="228">
        <f>'EUS STOP cijfers'!CJ10</f>
        <v>0</v>
      </c>
      <c r="CK117" s="228">
        <f>'EUS STOP cijfers'!CK10</f>
        <v>0</v>
      </c>
      <c r="CL117" s="300">
        <f>'EUS STOP cijfers'!CL10</f>
        <v>0</v>
      </c>
      <c r="CM117" s="228">
        <f>'EUS STOP cijfers'!CM10</f>
        <v>0</v>
      </c>
      <c r="CN117" s="228">
        <f>'EUS STOP cijfers'!CN10</f>
        <v>0</v>
      </c>
      <c r="CO117" s="228">
        <f>'EUS STOP cijfers'!CO10</f>
        <v>0</v>
      </c>
      <c r="CP117" s="228">
        <f>'EUS STOP cijfers'!CP10</f>
        <v>0</v>
      </c>
      <c r="CQ117" s="228">
        <f>'EUS STOP cijfers'!CQ10</f>
        <v>0</v>
      </c>
      <c r="CR117" s="228">
        <f>'EUS STOP cijfers'!CR10</f>
        <v>0</v>
      </c>
      <c r="CS117" s="228">
        <f>'EUS STOP cijfers'!CS10</f>
        <v>0</v>
      </c>
      <c r="CT117" s="228">
        <f>'EUS STOP cijfers'!CT10</f>
        <v>0</v>
      </c>
      <c r="CU117" s="228">
        <f>'EUS STOP cijfers'!CU10</f>
        <v>0</v>
      </c>
      <c r="CV117" s="228">
        <f>'EUS STOP cijfers'!CV10</f>
        <v>0</v>
      </c>
      <c r="CW117" s="228">
        <f>'EUS STOP cijfers'!CW10</f>
        <v>0</v>
      </c>
      <c r="CX117" s="228">
        <f>'EUS STOP cijfers'!CX10</f>
        <v>0</v>
      </c>
      <c r="CY117" s="229">
        <f>'EUS STOP cijfers'!CY10</f>
        <v>0</v>
      </c>
      <c r="CZ117" s="227">
        <f>'EUS STOP cijfers'!CZ10</f>
        <v>0</v>
      </c>
      <c r="DA117" s="228">
        <f>'EUS STOP cijfers'!DA10</f>
        <v>0</v>
      </c>
      <c r="DB117" s="228">
        <f>'EUS STOP cijfers'!DB10</f>
        <v>0</v>
      </c>
      <c r="DC117" s="228">
        <f>'EUS STOP cijfers'!DC10</f>
        <v>0</v>
      </c>
      <c r="DD117" s="228">
        <f>'EUS STOP cijfers'!DD10</f>
        <v>0</v>
      </c>
      <c r="DE117" s="228">
        <f>'EUS STOP cijfers'!DE10</f>
        <v>0</v>
      </c>
      <c r="DF117" s="228">
        <f>'EUS STOP cijfers'!DF10</f>
        <v>0</v>
      </c>
      <c r="DG117" s="228">
        <f>'EUS STOP cijfers'!DG10</f>
        <v>0</v>
      </c>
      <c r="DH117" s="228">
        <f>'EUS STOP cijfers'!DH10</f>
        <v>0</v>
      </c>
      <c r="DI117" s="228">
        <f>'EUS STOP cijfers'!DI10</f>
        <v>0</v>
      </c>
      <c r="DJ117" s="228">
        <f>'EUS STOP cijfers'!DJ10</f>
        <v>0</v>
      </c>
      <c r="DK117" s="228">
        <f>'EUS STOP cijfers'!DK10</f>
        <v>0</v>
      </c>
      <c r="DL117" s="229">
        <f>'EUS STOP cijfers'!DL10</f>
        <v>0</v>
      </c>
    </row>
    <row r="118" spans="1:116" s="221" customFormat="1" ht="39.6" hidden="1">
      <c r="A118" s="222">
        <f>'EUS STOP cijfers'!A12</f>
        <v>0</v>
      </c>
      <c r="B118" s="223" t="str">
        <f>'EUS STOP cijfers'!B12</f>
        <v>UINT/UINA</v>
      </c>
      <c r="C118" s="224" t="str">
        <f>'EUS STOP cijfers'!C12</f>
        <v>EU- subsidieregelingen</v>
      </c>
      <c r="D118" s="224" t="str">
        <f>'EUS STOP cijfers'!D12</f>
        <v xml:space="preserve">EUS Betaalorgaan RVO.nl DG AGRO
</v>
      </c>
      <c r="E118" s="225" t="str">
        <f>'EUS STOP cijfers'!E12</f>
        <v>1.1. Uitvoering conform controleafspraken + 1.8 audits en meeloopcontroles</v>
      </c>
      <c r="F118" s="226" t="str">
        <f>'EUS STOP cijfers'!F12</f>
        <v>EL&amp;I AGRO</v>
      </c>
      <c r="G118" s="224" t="str">
        <f>'EUS STOP cijfers'!G12</f>
        <v>ja, nee</v>
      </c>
      <c r="H118" s="516">
        <f>'EUS STOP cijfers'!H12</f>
        <v>27583</v>
      </c>
      <c r="I118" s="228">
        <f>'EUS STOP cijfers'!I12</f>
        <v>0</v>
      </c>
      <c r="J118" s="228">
        <f>'EUS STOP cijfers'!J12</f>
        <v>0</v>
      </c>
      <c r="K118" s="228">
        <f>'EUS STOP cijfers'!K12</f>
        <v>0</v>
      </c>
      <c r="L118" s="228">
        <f>'EUS STOP cijfers'!L12</f>
        <v>0</v>
      </c>
      <c r="M118" s="228">
        <f>'EUS STOP cijfers'!M12</f>
        <v>0</v>
      </c>
      <c r="N118" s="228">
        <f>'EUS STOP cijfers'!N12</f>
        <v>0</v>
      </c>
      <c r="O118" s="228">
        <f>'EUS STOP cijfers'!O12</f>
        <v>0</v>
      </c>
      <c r="P118" s="228">
        <f>'EUS STOP cijfers'!P12</f>
        <v>0</v>
      </c>
      <c r="Q118" s="229">
        <f>'EUS STOP cijfers'!Q12</f>
        <v>27583</v>
      </c>
      <c r="R118" s="227">
        <f>'EUS STOP cijfers'!R12</f>
        <v>0</v>
      </c>
      <c r="S118" s="228">
        <f>'EUS STOP cijfers'!S12</f>
        <v>4500</v>
      </c>
      <c r="T118" s="513">
        <f>'EUS STOP cijfers'!T12</f>
        <v>23083</v>
      </c>
      <c r="U118" s="228">
        <f>'EUS STOP cijfers'!U12</f>
        <v>0</v>
      </c>
      <c r="V118" s="228">
        <f>'EUS STOP cijfers'!V12</f>
        <v>0</v>
      </c>
      <c r="W118" s="228">
        <f>'EUS STOP cijfers'!W12</f>
        <v>0</v>
      </c>
      <c r="X118" s="228">
        <f>'EUS STOP cijfers'!X12</f>
        <v>0</v>
      </c>
      <c r="Y118" s="228">
        <f>'EUS STOP cijfers'!Y12</f>
        <v>0</v>
      </c>
      <c r="Z118" s="223">
        <f>'EUS STOP cijfers'!Z12</f>
        <v>27583</v>
      </c>
      <c r="AA118" s="513">
        <f>'EUS STOP cijfers'!AA12</f>
        <v>1350</v>
      </c>
      <c r="AB118" s="228">
        <f>'EUS STOP cijfers'!AB12</f>
        <v>0</v>
      </c>
      <c r="AC118" s="228">
        <f>'EUS STOP cijfers'!AC12</f>
        <v>0</v>
      </c>
      <c r="AD118" s="513">
        <f>'EUS STOP cijfers'!AD12</f>
        <v>21733</v>
      </c>
      <c r="AE118" s="228">
        <f>'EUS STOP cijfers'!AE12</f>
        <v>0</v>
      </c>
      <c r="AF118" s="228">
        <f>'EUS STOP cijfers'!AF12</f>
        <v>0</v>
      </c>
      <c r="AG118" s="223">
        <f>'EUS STOP cijfers'!AG12</f>
        <v>0</v>
      </c>
      <c r="AH118" s="230">
        <f>'EUS STOP cijfers'!AH12</f>
        <v>0</v>
      </c>
      <c r="AI118" s="230">
        <f>'EUS STOP cijfers'!AI12</f>
        <v>0</v>
      </c>
      <c r="AJ118" s="230">
        <f>'EUS STOP cijfers'!AJ12</f>
        <v>1350</v>
      </c>
      <c r="AK118" s="230">
        <f>'EUS STOP cijfers'!AK12</f>
        <v>0</v>
      </c>
      <c r="AL118" s="223">
        <f>'EUS STOP cijfers'!AL12</f>
        <v>0</v>
      </c>
      <c r="AM118" s="230">
        <f>'EUS STOP cijfers'!AM12</f>
        <v>21733</v>
      </c>
      <c r="AN118" s="230">
        <f>'EUS STOP cijfers'!AN12</f>
        <v>0</v>
      </c>
      <c r="AO118" s="230">
        <f>'EUS STOP cijfers'!AO12</f>
        <v>0</v>
      </c>
      <c r="AP118" s="230">
        <f>'EUS STOP cijfers'!AP12</f>
        <v>0</v>
      </c>
      <c r="AQ118" s="230">
        <f>'EUS STOP cijfers'!AQ12</f>
        <v>0</v>
      </c>
      <c r="AR118" s="223">
        <f>'EUS STOP cijfers'!AR12</f>
        <v>0</v>
      </c>
      <c r="AS118" s="230">
        <f>'EUS STOP cijfers'!AS12</f>
        <v>0</v>
      </c>
      <c r="AT118" s="230">
        <f>'EUS STOP cijfers'!AT12</f>
        <v>0</v>
      </c>
      <c r="AU118" s="230">
        <f>'EUS STOP cijfers'!AU12</f>
        <v>0</v>
      </c>
      <c r="AV118" s="230">
        <f>'EUS STOP cijfers'!AV12</f>
        <v>0</v>
      </c>
      <c r="AW118" s="230">
        <f>'EUS STOP cijfers'!AW12</f>
        <v>0</v>
      </c>
      <c r="AX118" s="230">
        <f>'EUS STOP cijfers'!AX12</f>
        <v>0</v>
      </c>
      <c r="AY118" s="230">
        <f>'EUS STOP cijfers'!AY12</f>
        <v>0</v>
      </c>
      <c r="AZ118" s="230">
        <f>'EUS STOP cijfers'!AZ12</f>
        <v>0</v>
      </c>
      <c r="BA118" s="230">
        <f>'EUS STOP cijfers'!BA12</f>
        <v>0</v>
      </c>
      <c r="BB118" s="230">
        <f>'EUS STOP cijfers'!BB12</f>
        <v>0</v>
      </c>
      <c r="BC118" s="223">
        <f>'EUS STOP cijfers'!BC12</f>
        <v>0</v>
      </c>
      <c r="BD118" s="230">
        <f>'EUS STOP cijfers'!BD12</f>
        <v>0</v>
      </c>
      <c r="BE118" s="230">
        <f>'EUS STOP cijfers'!BE12</f>
        <v>0</v>
      </c>
      <c r="BF118" s="230">
        <f>'EUS STOP cijfers'!BF12</f>
        <v>0</v>
      </c>
      <c r="BG118" s="230">
        <f>'EUS STOP cijfers'!BG12</f>
        <v>0</v>
      </c>
      <c r="BH118" s="230">
        <f>'EUS STOP cijfers'!BH12</f>
        <v>0</v>
      </c>
      <c r="BI118" s="230">
        <f>'EUS STOP cijfers'!BI12</f>
        <v>0</v>
      </c>
      <c r="BJ118" s="230">
        <f>'EUS STOP cijfers'!BJ12</f>
        <v>0</v>
      </c>
      <c r="BK118" s="223">
        <f>'EUS STOP cijfers'!BK12</f>
        <v>0</v>
      </c>
      <c r="BL118" s="230">
        <f>'EUS STOP cijfers'!BL12</f>
        <v>0</v>
      </c>
      <c r="BM118" s="230">
        <f>'EUS STOP cijfers'!BM12</f>
        <v>0</v>
      </c>
      <c r="BN118" s="230">
        <f>'EUS STOP cijfers'!BN12</f>
        <v>0</v>
      </c>
      <c r="BO118" s="230">
        <f>'EUS STOP cijfers'!BO12</f>
        <v>0</v>
      </c>
      <c r="BP118" s="230">
        <f>'EUS STOP cijfers'!BP12</f>
        <v>0</v>
      </c>
      <c r="BQ118" s="223">
        <f>'EUS STOP cijfers'!BQ12</f>
        <v>0</v>
      </c>
      <c r="BR118" s="230">
        <f>'EUS STOP cijfers'!BR12</f>
        <v>0</v>
      </c>
      <c r="BS118" s="230">
        <f>'EUS STOP cijfers'!BS12</f>
        <v>0</v>
      </c>
      <c r="BT118" s="230">
        <f>'EUS STOP cijfers'!BT12</f>
        <v>0</v>
      </c>
      <c r="BU118" s="230">
        <f>'EUS STOP cijfers'!BU12</f>
        <v>0</v>
      </c>
      <c r="BV118" s="230">
        <f>'EUS STOP cijfers'!BV12</f>
        <v>0</v>
      </c>
      <c r="BW118" s="230">
        <f>'EUS STOP cijfers'!BW12</f>
        <v>0</v>
      </c>
      <c r="BX118" s="222">
        <f>'EUS STOP cijfers'!BX12</f>
        <v>0</v>
      </c>
      <c r="BY118" s="223">
        <f>'EUS STOP cijfers'!BY12</f>
        <v>23083</v>
      </c>
      <c r="BZ118" s="228">
        <f>'EUS STOP cijfers'!BZ12</f>
        <v>0</v>
      </c>
      <c r="CA118" s="228">
        <f>'EUS STOP cijfers'!CA12</f>
        <v>0</v>
      </c>
      <c r="CB118" s="228">
        <f>'EUS STOP cijfers'!CB12</f>
        <v>0</v>
      </c>
      <c r="CC118" s="228">
        <f>'EUS STOP cijfers'!CC12</f>
        <v>0</v>
      </c>
      <c r="CD118" s="228">
        <f>'EUS STOP cijfers'!CD12</f>
        <v>0</v>
      </c>
      <c r="CE118" s="228">
        <f>'EUS STOP cijfers'!CE12</f>
        <v>0</v>
      </c>
      <c r="CF118" s="228">
        <f>'EUS STOP cijfers'!CF12</f>
        <v>0</v>
      </c>
      <c r="CG118" s="228">
        <f>'EUS STOP cijfers'!CG12</f>
        <v>0</v>
      </c>
      <c r="CH118" s="228">
        <f>'EUS STOP cijfers'!CH12</f>
        <v>0</v>
      </c>
      <c r="CI118" s="228">
        <f>'EUS STOP cijfers'!CI12</f>
        <v>0</v>
      </c>
      <c r="CJ118" s="228">
        <f>'EUS STOP cijfers'!CJ12</f>
        <v>0</v>
      </c>
      <c r="CK118" s="228">
        <f>'EUS STOP cijfers'!CK12</f>
        <v>0</v>
      </c>
      <c r="CL118" s="300">
        <f>'EUS STOP cijfers'!CL12</f>
        <v>0</v>
      </c>
      <c r="CM118" s="228">
        <f>'EUS STOP cijfers'!CM12</f>
        <v>0</v>
      </c>
      <c r="CN118" s="228">
        <f>'EUS STOP cijfers'!CN12</f>
        <v>0</v>
      </c>
      <c r="CO118" s="228">
        <f>'EUS STOP cijfers'!CO12</f>
        <v>0</v>
      </c>
      <c r="CP118" s="228">
        <f>'EUS STOP cijfers'!CP12</f>
        <v>0</v>
      </c>
      <c r="CQ118" s="228">
        <f>'EUS STOP cijfers'!CQ12</f>
        <v>0</v>
      </c>
      <c r="CR118" s="228">
        <f>'EUS STOP cijfers'!CR12</f>
        <v>0</v>
      </c>
      <c r="CS118" s="228">
        <f>'EUS STOP cijfers'!CS12</f>
        <v>0</v>
      </c>
      <c r="CT118" s="228">
        <f>'EUS STOP cijfers'!CT12</f>
        <v>0</v>
      </c>
      <c r="CU118" s="228">
        <f>'EUS STOP cijfers'!CU12</f>
        <v>0</v>
      </c>
      <c r="CV118" s="228">
        <f>'EUS STOP cijfers'!CV12</f>
        <v>0</v>
      </c>
      <c r="CW118" s="228">
        <f>'EUS STOP cijfers'!CW12</f>
        <v>0</v>
      </c>
      <c r="CX118" s="228">
        <f>'EUS STOP cijfers'!CX12</f>
        <v>0</v>
      </c>
      <c r="CY118" s="229">
        <f>'EUS STOP cijfers'!CY12</f>
        <v>0</v>
      </c>
      <c r="CZ118" s="227">
        <f>'EUS STOP cijfers'!CZ12</f>
        <v>0</v>
      </c>
      <c r="DA118" s="228">
        <f>'EUS STOP cijfers'!DA12</f>
        <v>0</v>
      </c>
      <c r="DB118" s="228">
        <f>'EUS STOP cijfers'!DB12</f>
        <v>0</v>
      </c>
      <c r="DC118" s="228">
        <f>'EUS STOP cijfers'!DC12</f>
        <v>0</v>
      </c>
      <c r="DD118" s="228">
        <f>'EUS STOP cijfers'!DD12</f>
        <v>0</v>
      </c>
      <c r="DE118" s="228">
        <f>'EUS STOP cijfers'!DE12</f>
        <v>0</v>
      </c>
      <c r="DF118" s="228">
        <f>'EUS STOP cijfers'!DF12</f>
        <v>0</v>
      </c>
      <c r="DG118" s="228">
        <f>'EUS STOP cijfers'!DG12</f>
        <v>0</v>
      </c>
      <c r="DH118" s="228">
        <f>'EUS STOP cijfers'!DH12</f>
        <v>0</v>
      </c>
      <c r="DI118" s="228">
        <f>'EUS STOP cijfers'!DI12</f>
        <v>0</v>
      </c>
      <c r="DJ118" s="228">
        <f>'EUS STOP cijfers'!DJ12</f>
        <v>0</v>
      </c>
      <c r="DK118" s="228">
        <f>'EUS STOP cijfers'!DK12</f>
        <v>0</v>
      </c>
      <c r="DL118" s="229">
        <f>'EUS STOP cijfers'!DL12</f>
        <v>0</v>
      </c>
    </row>
    <row r="119" spans="1:116" s="221" customFormat="1" ht="52.8" hidden="1">
      <c r="A119" s="222">
        <f>'EUS STOP cijfers'!A13</f>
        <v>0</v>
      </c>
      <c r="B119" s="223" t="str">
        <f>'EUS STOP cijfers'!B13</f>
        <v>UINT/UINA</v>
      </c>
      <c r="C119" s="224" t="str">
        <f>'EUS STOP cijfers'!C13</f>
        <v>EU- subsidieregelingen</v>
      </c>
      <c r="D119" s="224" t="str">
        <f>'EUS STOP cijfers'!D13</f>
        <v xml:space="preserve">EUS Betaalorgaan RVO.nl DG AGRO
</v>
      </c>
      <c r="E119" s="225" t="str">
        <f>'EUS STOP cijfers'!E13</f>
        <v>1.1. Uitvoering conform controleafspraken + 1.8 audits en meeloopcontroles; aanvullend budget GMO</v>
      </c>
      <c r="F119" s="226" t="str">
        <f>'EUS STOP cijfers'!F13</f>
        <v>EL&amp;I AGRO</v>
      </c>
      <c r="G119" s="224" t="str">
        <f>'EUS STOP cijfers'!G13</f>
        <v>ja, nee</v>
      </c>
      <c r="H119" s="227">
        <f>'EUS STOP cijfers'!H13</f>
        <v>1350</v>
      </c>
      <c r="I119" s="228">
        <f>'EUS STOP cijfers'!I13</f>
        <v>0</v>
      </c>
      <c r="J119" s="228">
        <f>'EUS STOP cijfers'!J13</f>
        <v>0</v>
      </c>
      <c r="K119" s="228">
        <f>'EUS STOP cijfers'!K13</f>
        <v>0</v>
      </c>
      <c r="L119" s="228">
        <f>'EUS STOP cijfers'!L13</f>
        <v>0</v>
      </c>
      <c r="M119" s="228">
        <f>'EUS STOP cijfers'!M13</f>
        <v>0</v>
      </c>
      <c r="N119" s="228">
        <f>'EUS STOP cijfers'!N13</f>
        <v>0</v>
      </c>
      <c r="O119" s="228">
        <f>'EUS STOP cijfers'!O13</f>
        <v>0</v>
      </c>
      <c r="P119" s="228">
        <f>'EUS STOP cijfers'!P13</f>
        <v>0</v>
      </c>
      <c r="Q119" s="229">
        <f>'EUS STOP cijfers'!Q13</f>
        <v>1350</v>
      </c>
      <c r="R119" s="227">
        <f>'EUS STOP cijfers'!R13</f>
        <v>0</v>
      </c>
      <c r="S119" s="228">
        <f>'EUS STOP cijfers'!S13</f>
        <v>0</v>
      </c>
      <c r="T119" s="228">
        <f>'EUS STOP cijfers'!T13</f>
        <v>1350</v>
      </c>
      <c r="U119" s="228">
        <f>'EUS STOP cijfers'!U13</f>
        <v>0</v>
      </c>
      <c r="V119" s="228">
        <f>'EUS STOP cijfers'!V13</f>
        <v>0</v>
      </c>
      <c r="W119" s="228">
        <f>'EUS STOP cijfers'!W13</f>
        <v>0</v>
      </c>
      <c r="X119" s="228">
        <f>'EUS STOP cijfers'!X13</f>
        <v>0</v>
      </c>
      <c r="Y119" s="228">
        <f>'EUS STOP cijfers'!Y13</f>
        <v>0</v>
      </c>
      <c r="Z119" s="223">
        <f>'EUS STOP cijfers'!Z13</f>
        <v>1350</v>
      </c>
      <c r="AA119" s="228">
        <f>'EUS STOP cijfers'!AA13</f>
        <v>0</v>
      </c>
      <c r="AB119" s="228">
        <f>'EUS STOP cijfers'!AB13</f>
        <v>0</v>
      </c>
      <c r="AC119" s="228">
        <f>'EUS STOP cijfers'!AC13</f>
        <v>0</v>
      </c>
      <c r="AD119" s="228">
        <f>'EUS STOP cijfers'!AD13</f>
        <v>1350</v>
      </c>
      <c r="AE119" s="228">
        <f>'EUS STOP cijfers'!AE13</f>
        <v>0</v>
      </c>
      <c r="AF119" s="228">
        <f>'EUS STOP cijfers'!AF13</f>
        <v>0</v>
      </c>
      <c r="AG119" s="223">
        <f>'EUS STOP cijfers'!AG13</f>
        <v>0</v>
      </c>
      <c r="AH119" s="230">
        <f>'EUS STOP cijfers'!AH13</f>
        <v>0</v>
      </c>
      <c r="AI119" s="230">
        <f>'EUS STOP cijfers'!AI13</f>
        <v>0</v>
      </c>
      <c r="AJ119" s="230">
        <f>'EUS STOP cijfers'!AJ13</f>
        <v>0</v>
      </c>
      <c r="AK119" s="230">
        <f>'EUS STOP cijfers'!AK13</f>
        <v>0</v>
      </c>
      <c r="AL119" s="223">
        <f>'EUS STOP cijfers'!AL13</f>
        <v>0</v>
      </c>
      <c r="AM119" s="230">
        <f>'EUS STOP cijfers'!AM13</f>
        <v>1350</v>
      </c>
      <c r="AN119" s="230">
        <f>'EUS STOP cijfers'!AN13</f>
        <v>0</v>
      </c>
      <c r="AO119" s="230">
        <f>'EUS STOP cijfers'!AO13</f>
        <v>0</v>
      </c>
      <c r="AP119" s="230">
        <f>'EUS STOP cijfers'!AP13</f>
        <v>0</v>
      </c>
      <c r="AQ119" s="230">
        <f>'EUS STOP cijfers'!AQ13</f>
        <v>0</v>
      </c>
      <c r="AR119" s="223">
        <f>'EUS STOP cijfers'!AR13</f>
        <v>0</v>
      </c>
      <c r="AS119" s="230">
        <f>'EUS STOP cijfers'!AS13</f>
        <v>0</v>
      </c>
      <c r="AT119" s="230">
        <f>'EUS STOP cijfers'!AT13</f>
        <v>0</v>
      </c>
      <c r="AU119" s="230">
        <f>'EUS STOP cijfers'!AU13</f>
        <v>0</v>
      </c>
      <c r="AV119" s="230">
        <f>'EUS STOP cijfers'!AV13</f>
        <v>0</v>
      </c>
      <c r="AW119" s="230">
        <f>'EUS STOP cijfers'!AW13</f>
        <v>0</v>
      </c>
      <c r="AX119" s="230">
        <f>'EUS STOP cijfers'!AX13</f>
        <v>0</v>
      </c>
      <c r="AY119" s="230">
        <f>'EUS STOP cijfers'!AY13</f>
        <v>0</v>
      </c>
      <c r="AZ119" s="230">
        <f>'EUS STOP cijfers'!AZ13</f>
        <v>0</v>
      </c>
      <c r="BA119" s="230">
        <f>'EUS STOP cijfers'!BA13</f>
        <v>0</v>
      </c>
      <c r="BB119" s="230">
        <f>'EUS STOP cijfers'!BB13</f>
        <v>0</v>
      </c>
      <c r="BC119" s="223">
        <f>'EUS STOP cijfers'!BC13</f>
        <v>0</v>
      </c>
      <c r="BD119" s="230">
        <f>'EUS STOP cijfers'!BD13</f>
        <v>0</v>
      </c>
      <c r="BE119" s="230">
        <f>'EUS STOP cijfers'!BE13</f>
        <v>0</v>
      </c>
      <c r="BF119" s="230">
        <f>'EUS STOP cijfers'!BF13</f>
        <v>0</v>
      </c>
      <c r="BG119" s="230">
        <f>'EUS STOP cijfers'!BG13</f>
        <v>0</v>
      </c>
      <c r="BH119" s="230">
        <f>'EUS STOP cijfers'!BH13</f>
        <v>0</v>
      </c>
      <c r="BI119" s="230">
        <f>'EUS STOP cijfers'!BI13</f>
        <v>0</v>
      </c>
      <c r="BJ119" s="230">
        <f>'EUS STOP cijfers'!BJ13</f>
        <v>0</v>
      </c>
      <c r="BK119" s="223">
        <f>'EUS STOP cijfers'!BK13</f>
        <v>0</v>
      </c>
      <c r="BL119" s="230">
        <f>'EUS STOP cijfers'!BL13</f>
        <v>0</v>
      </c>
      <c r="BM119" s="230">
        <f>'EUS STOP cijfers'!BM13</f>
        <v>0</v>
      </c>
      <c r="BN119" s="230">
        <f>'EUS STOP cijfers'!BN13</f>
        <v>0</v>
      </c>
      <c r="BO119" s="230">
        <f>'EUS STOP cijfers'!BO13</f>
        <v>0</v>
      </c>
      <c r="BP119" s="230">
        <f>'EUS STOP cijfers'!BP13</f>
        <v>0</v>
      </c>
      <c r="BQ119" s="223">
        <f>'EUS STOP cijfers'!BQ13</f>
        <v>0</v>
      </c>
      <c r="BR119" s="230">
        <f>'EUS STOP cijfers'!BR13</f>
        <v>0</v>
      </c>
      <c r="BS119" s="230">
        <f>'EUS STOP cijfers'!BS13</f>
        <v>0</v>
      </c>
      <c r="BT119" s="230">
        <f>'EUS STOP cijfers'!BT13</f>
        <v>0</v>
      </c>
      <c r="BU119" s="230">
        <f>'EUS STOP cijfers'!BU13</f>
        <v>0</v>
      </c>
      <c r="BV119" s="230">
        <f>'EUS STOP cijfers'!BV13</f>
        <v>0</v>
      </c>
      <c r="BW119" s="230">
        <f>'EUS STOP cijfers'!BW13</f>
        <v>0</v>
      </c>
      <c r="BX119" s="222">
        <f>'EUS STOP cijfers'!BX13</f>
        <v>0</v>
      </c>
      <c r="BY119" s="223">
        <f>'EUS STOP cijfers'!BY13</f>
        <v>1350</v>
      </c>
      <c r="BZ119" s="228">
        <f>'EUS STOP cijfers'!BZ13</f>
        <v>0</v>
      </c>
      <c r="CA119" s="228">
        <f>'EUS STOP cijfers'!CA13</f>
        <v>0</v>
      </c>
      <c r="CB119" s="228">
        <f>'EUS STOP cijfers'!CB13</f>
        <v>0</v>
      </c>
      <c r="CC119" s="228">
        <f>'EUS STOP cijfers'!CC13</f>
        <v>0</v>
      </c>
      <c r="CD119" s="228">
        <f>'EUS STOP cijfers'!CD13</f>
        <v>0</v>
      </c>
      <c r="CE119" s="228">
        <f>'EUS STOP cijfers'!CE13</f>
        <v>0</v>
      </c>
      <c r="CF119" s="228">
        <f>'EUS STOP cijfers'!CF13</f>
        <v>0</v>
      </c>
      <c r="CG119" s="228">
        <f>'EUS STOP cijfers'!CG13</f>
        <v>0</v>
      </c>
      <c r="CH119" s="228">
        <f>'EUS STOP cijfers'!CH13</f>
        <v>0</v>
      </c>
      <c r="CI119" s="228">
        <f>'EUS STOP cijfers'!CI13</f>
        <v>0</v>
      </c>
      <c r="CJ119" s="228">
        <f>'EUS STOP cijfers'!CJ13</f>
        <v>0</v>
      </c>
      <c r="CK119" s="228">
        <f>'EUS STOP cijfers'!CK13</f>
        <v>0</v>
      </c>
      <c r="CL119" s="300">
        <f>'EUS STOP cijfers'!CL13</f>
        <v>0</v>
      </c>
      <c r="CM119" s="228">
        <f>'EUS STOP cijfers'!CM13</f>
        <v>0</v>
      </c>
      <c r="CN119" s="228">
        <f>'EUS STOP cijfers'!CN13</f>
        <v>0</v>
      </c>
      <c r="CO119" s="228">
        <f>'EUS STOP cijfers'!CO13</f>
        <v>0</v>
      </c>
      <c r="CP119" s="228">
        <f>'EUS STOP cijfers'!CP13</f>
        <v>0</v>
      </c>
      <c r="CQ119" s="228">
        <f>'EUS STOP cijfers'!CQ13</f>
        <v>0</v>
      </c>
      <c r="CR119" s="228">
        <f>'EUS STOP cijfers'!CR13</f>
        <v>0</v>
      </c>
      <c r="CS119" s="228">
        <f>'EUS STOP cijfers'!CS13</f>
        <v>0</v>
      </c>
      <c r="CT119" s="228">
        <f>'EUS STOP cijfers'!CT13</f>
        <v>0</v>
      </c>
      <c r="CU119" s="228">
        <f>'EUS STOP cijfers'!CU13</f>
        <v>0</v>
      </c>
      <c r="CV119" s="228">
        <f>'EUS STOP cijfers'!CV13</f>
        <v>0</v>
      </c>
      <c r="CW119" s="228">
        <f>'EUS STOP cijfers'!CW13</f>
        <v>0</v>
      </c>
      <c r="CX119" s="228">
        <f>'EUS STOP cijfers'!CX13</f>
        <v>0</v>
      </c>
      <c r="CY119" s="229">
        <f>'EUS STOP cijfers'!CY13</f>
        <v>0</v>
      </c>
      <c r="CZ119" s="227">
        <f>'EUS STOP cijfers'!CZ13</f>
        <v>0</v>
      </c>
      <c r="DA119" s="228">
        <f>'EUS STOP cijfers'!DA13</f>
        <v>0</v>
      </c>
      <c r="DB119" s="228">
        <f>'EUS STOP cijfers'!DB13</f>
        <v>0</v>
      </c>
      <c r="DC119" s="228">
        <f>'EUS STOP cijfers'!DC13</f>
        <v>0</v>
      </c>
      <c r="DD119" s="228">
        <f>'EUS STOP cijfers'!DD13</f>
        <v>0</v>
      </c>
      <c r="DE119" s="228">
        <f>'EUS STOP cijfers'!DE13</f>
        <v>0</v>
      </c>
      <c r="DF119" s="228">
        <f>'EUS STOP cijfers'!DF13</f>
        <v>0</v>
      </c>
      <c r="DG119" s="228">
        <f>'EUS STOP cijfers'!DG13</f>
        <v>0</v>
      </c>
      <c r="DH119" s="228">
        <f>'EUS STOP cijfers'!DH13</f>
        <v>0</v>
      </c>
      <c r="DI119" s="228">
        <f>'EUS STOP cijfers'!DI13</f>
        <v>0</v>
      </c>
      <c r="DJ119" s="228">
        <f>'EUS STOP cijfers'!DJ13</f>
        <v>0</v>
      </c>
      <c r="DK119" s="228">
        <f>'EUS STOP cijfers'!DK13</f>
        <v>0</v>
      </c>
      <c r="DL119" s="229">
        <f>'EUS STOP cijfers'!DL13</f>
        <v>0</v>
      </c>
    </row>
    <row r="120" spans="1:116" s="221" customFormat="1" hidden="1">
      <c r="A120" s="222">
        <f>'EUS STOP cijfers'!A14</f>
        <v>0</v>
      </c>
      <c r="B120" s="223" t="str">
        <f>'EUS STOP cijfers'!B14</f>
        <v>UINT/UINA</v>
      </c>
      <c r="C120" s="224" t="str">
        <f>'EUS STOP cijfers'!C14</f>
        <v>EU- subsidieregelingen</v>
      </c>
      <c r="D120" s="224" t="str">
        <f>'EUS STOP cijfers'!D14</f>
        <v xml:space="preserve">EUS Betaalorgaan RVO.nl DG AGRO
</v>
      </c>
      <c r="E120" s="225" t="str">
        <f>'EUS STOP cijfers'!E14</f>
        <v xml:space="preserve">1.7. AO verficatie  </v>
      </c>
      <c r="F120" s="226" t="str">
        <f>'EUS STOP cijfers'!F14</f>
        <v>EL&amp;I AGRO</v>
      </c>
      <c r="G120" s="224" t="str">
        <f>'EUS STOP cijfers'!G14</f>
        <v>ja, nee</v>
      </c>
      <c r="H120" s="227">
        <f>'EUS STOP cijfers'!H14</f>
        <v>120</v>
      </c>
      <c r="I120" s="228">
        <f>'EUS STOP cijfers'!I14</f>
        <v>0</v>
      </c>
      <c r="J120" s="228">
        <f>'EUS STOP cijfers'!J14</f>
        <v>0</v>
      </c>
      <c r="K120" s="228">
        <f>'EUS STOP cijfers'!K14</f>
        <v>0</v>
      </c>
      <c r="L120" s="228">
        <f>'EUS STOP cijfers'!L14</f>
        <v>0</v>
      </c>
      <c r="M120" s="228">
        <f>'EUS STOP cijfers'!M14</f>
        <v>0</v>
      </c>
      <c r="N120" s="228">
        <f>'EUS STOP cijfers'!N14</f>
        <v>0</v>
      </c>
      <c r="O120" s="228">
        <f>'EUS STOP cijfers'!O14</f>
        <v>0</v>
      </c>
      <c r="P120" s="228">
        <f>'EUS STOP cijfers'!P14</f>
        <v>0</v>
      </c>
      <c r="Q120" s="229">
        <f>'EUS STOP cijfers'!Q14</f>
        <v>120</v>
      </c>
      <c r="R120" s="227">
        <f>'EUS STOP cijfers'!R14</f>
        <v>0</v>
      </c>
      <c r="S120" s="228">
        <f>'EUS STOP cijfers'!S14</f>
        <v>0</v>
      </c>
      <c r="T120" s="228">
        <f>'EUS STOP cijfers'!T14</f>
        <v>120</v>
      </c>
      <c r="U120" s="228">
        <f>'EUS STOP cijfers'!U14</f>
        <v>0</v>
      </c>
      <c r="V120" s="228">
        <f>'EUS STOP cijfers'!V14</f>
        <v>0</v>
      </c>
      <c r="W120" s="228">
        <f>'EUS STOP cijfers'!W14</f>
        <v>0</v>
      </c>
      <c r="X120" s="228">
        <f>'EUS STOP cijfers'!X14</f>
        <v>0</v>
      </c>
      <c r="Y120" s="228">
        <f>'EUS STOP cijfers'!Y14</f>
        <v>0</v>
      </c>
      <c r="Z120" s="223">
        <f>'EUS STOP cijfers'!Z14</f>
        <v>120</v>
      </c>
      <c r="AA120" s="228">
        <f>'EUS STOP cijfers'!AA14</f>
        <v>120</v>
      </c>
      <c r="AB120" s="228">
        <f>'EUS STOP cijfers'!AB14</f>
        <v>0</v>
      </c>
      <c r="AC120" s="228">
        <f>'EUS STOP cijfers'!AC14</f>
        <v>0</v>
      </c>
      <c r="AD120" s="228">
        <f>'EUS STOP cijfers'!AD14</f>
        <v>0</v>
      </c>
      <c r="AE120" s="228">
        <f>'EUS STOP cijfers'!AE14</f>
        <v>0</v>
      </c>
      <c r="AF120" s="228">
        <f>'EUS STOP cijfers'!AF14</f>
        <v>0</v>
      </c>
      <c r="AG120" s="223">
        <f>'EUS STOP cijfers'!AG14</f>
        <v>0</v>
      </c>
      <c r="AH120" s="230">
        <f>'EUS STOP cijfers'!AH14</f>
        <v>0</v>
      </c>
      <c r="AI120" s="230">
        <f>'EUS STOP cijfers'!AI14</f>
        <v>0</v>
      </c>
      <c r="AJ120" s="230">
        <f>'EUS STOP cijfers'!AJ14</f>
        <v>120</v>
      </c>
      <c r="AK120" s="230">
        <f>'EUS STOP cijfers'!AK14</f>
        <v>0</v>
      </c>
      <c r="AL120" s="223">
        <f>'EUS STOP cijfers'!AL14</f>
        <v>0</v>
      </c>
      <c r="AM120" s="230">
        <f>'EUS STOP cijfers'!AM14</f>
        <v>0</v>
      </c>
      <c r="AN120" s="230">
        <f>'EUS STOP cijfers'!AN14</f>
        <v>0</v>
      </c>
      <c r="AO120" s="230">
        <f>'EUS STOP cijfers'!AO14</f>
        <v>0</v>
      </c>
      <c r="AP120" s="230">
        <f>'EUS STOP cijfers'!AP14</f>
        <v>0</v>
      </c>
      <c r="AQ120" s="230">
        <f>'EUS STOP cijfers'!AQ14</f>
        <v>0</v>
      </c>
      <c r="AR120" s="223">
        <f>'EUS STOP cijfers'!AR14</f>
        <v>0</v>
      </c>
      <c r="AS120" s="230">
        <f>'EUS STOP cijfers'!AS14</f>
        <v>0</v>
      </c>
      <c r="AT120" s="230">
        <f>'EUS STOP cijfers'!AT14</f>
        <v>0</v>
      </c>
      <c r="AU120" s="230">
        <f>'EUS STOP cijfers'!AU14</f>
        <v>0</v>
      </c>
      <c r="AV120" s="230">
        <f>'EUS STOP cijfers'!AV14</f>
        <v>0</v>
      </c>
      <c r="AW120" s="230">
        <f>'EUS STOP cijfers'!AW14</f>
        <v>0</v>
      </c>
      <c r="AX120" s="230">
        <f>'EUS STOP cijfers'!AX14</f>
        <v>0</v>
      </c>
      <c r="AY120" s="230">
        <f>'EUS STOP cijfers'!AY14</f>
        <v>0</v>
      </c>
      <c r="AZ120" s="230">
        <f>'EUS STOP cijfers'!AZ14</f>
        <v>0</v>
      </c>
      <c r="BA120" s="230">
        <f>'EUS STOP cijfers'!BA14</f>
        <v>0</v>
      </c>
      <c r="BB120" s="230">
        <f>'EUS STOP cijfers'!BB14</f>
        <v>0</v>
      </c>
      <c r="BC120" s="223">
        <f>'EUS STOP cijfers'!BC14</f>
        <v>0</v>
      </c>
      <c r="BD120" s="230">
        <f>'EUS STOP cijfers'!BD14</f>
        <v>0</v>
      </c>
      <c r="BE120" s="230">
        <f>'EUS STOP cijfers'!BE14</f>
        <v>0</v>
      </c>
      <c r="BF120" s="230">
        <f>'EUS STOP cijfers'!BF14</f>
        <v>0</v>
      </c>
      <c r="BG120" s="230">
        <f>'EUS STOP cijfers'!BG14</f>
        <v>0</v>
      </c>
      <c r="BH120" s="230">
        <f>'EUS STOP cijfers'!BH14</f>
        <v>0</v>
      </c>
      <c r="BI120" s="230">
        <f>'EUS STOP cijfers'!BI14</f>
        <v>0</v>
      </c>
      <c r="BJ120" s="230">
        <f>'EUS STOP cijfers'!BJ14</f>
        <v>0</v>
      </c>
      <c r="BK120" s="223">
        <f>'EUS STOP cijfers'!BK14</f>
        <v>0</v>
      </c>
      <c r="BL120" s="230">
        <f>'EUS STOP cijfers'!BL14</f>
        <v>0</v>
      </c>
      <c r="BM120" s="230">
        <f>'EUS STOP cijfers'!BM14</f>
        <v>0</v>
      </c>
      <c r="BN120" s="230">
        <f>'EUS STOP cijfers'!BN14</f>
        <v>0</v>
      </c>
      <c r="BO120" s="230">
        <f>'EUS STOP cijfers'!BO14</f>
        <v>0</v>
      </c>
      <c r="BP120" s="230">
        <f>'EUS STOP cijfers'!BP14</f>
        <v>0</v>
      </c>
      <c r="BQ120" s="223">
        <f>'EUS STOP cijfers'!BQ14</f>
        <v>0</v>
      </c>
      <c r="BR120" s="230">
        <f>'EUS STOP cijfers'!BR14</f>
        <v>0</v>
      </c>
      <c r="BS120" s="230">
        <f>'EUS STOP cijfers'!BS14</f>
        <v>0</v>
      </c>
      <c r="BT120" s="230">
        <f>'EUS STOP cijfers'!BT14</f>
        <v>0</v>
      </c>
      <c r="BU120" s="230">
        <f>'EUS STOP cijfers'!BU14</f>
        <v>0</v>
      </c>
      <c r="BV120" s="230">
        <f>'EUS STOP cijfers'!BV14</f>
        <v>0</v>
      </c>
      <c r="BW120" s="230">
        <f>'EUS STOP cijfers'!BW14</f>
        <v>0</v>
      </c>
      <c r="BX120" s="222">
        <f>'EUS STOP cijfers'!BX14</f>
        <v>0</v>
      </c>
      <c r="BY120" s="223">
        <f>'EUS STOP cijfers'!BY14</f>
        <v>120</v>
      </c>
      <c r="BZ120" s="228">
        <f>'EUS STOP cijfers'!BZ14</f>
        <v>0</v>
      </c>
      <c r="CA120" s="228">
        <f>'EUS STOP cijfers'!CA14</f>
        <v>0</v>
      </c>
      <c r="CB120" s="228">
        <f>'EUS STOP cijfers'!CB14</f>
        <v>0</v>
      </c>
      <c r="CC120" s="228">
        <f>'EUS STOP cijfers'!CC14</f>
        <v>0</v>
      </c>
      <c r="CD120" s="228">
        <f>'EUS STOP cijfers'!CD14</f>
        <v>0</v>
      </c>
      <c r="CE120" s="228">
        <f>'EUS STOP cijfers'!CE14</f>
        <v>0</v>
      </c>
      <c r="CF120" s="228">
        <f>'EUS STOP cijfers'!CF14</f>
        <v>0</v>
      </c>
      <c r="CG120" s="228">
        <f>'EUS STOP cijfers'!CG14</f>
        <v>0</v>
      </c>
      <c r="CH120" s="228">
        <f>'EUS STOP cijfers'!CH14</f>
        <v>0</v>
      </c>
      <c r="CI120" s="228">
        <f>'EUS STOP cijfers'!CI14</f>
        <v>0</v>
      </c>
      <c r="CJ120" s="228">
        <f>'EUS STOP cijfers'!CJ14</f>
        <v>0</v>
      </c>
      <c r="CK120" s="228">
        <f>'EUS STOP cijfers'!CK14</f>
        <v>0</v>
      </c>
      <c r="CL120" s="300">
        <f>'EUS STOP cijfers'!CL14</f>
        <v>0</v>
      </c>
      <c r="CM120" s="228">
        <f>'EUS STOP cijfers'!CM14</f>
        <v>0</v>
      </c>
      <c r="CN120" s="228">
        <f>'EUS STOP cijfers'!CN14</f>
        <v>0</v>
      </c>
      <c r="CO120" s="228">
        <f>'EUS STOP cijfers'!CO14</f>
        <v>0</v>
      </c>
      <c r="CP120" s="228">
        <f>'EUS STOP cijfers'!CP14</f>
        <v>0</v>
      </c>
      <c r="CQ120" s="228">
        <f>'EUS STOP cijfers'!CQ14</f>
        <v>0</v>
      </c>
      <c r="CR120" s="228">
        <f>'EUS STOP cijfers'!CR14</f>
        <v>0</v>
      </c>
      <c r="CS120" s="228">
        <f>'EUS STOP cijfers'!CS14</f>
        <v>0</v>
      </c>
      <c r="CT120" s="228">
        <f>'EUS STOP cijfers'!CT14</f>
        <v>0</v>
      </c>
      <c r="CU120" s="228">
        <f>'EUS STOP cijfers'!CU14</f>
        <v>0</v>
      </c>
      <c r="CV120" s="228">
        <f>'EUS STOP cijfers'!CV14</f>
        <v>0</v>
      </c>
      <c r="CW120" s="228">
        <f>'EUS STOP cijfers'!CW14</f>
        <v>0</v>
      </c>
      <c r="CX120" s="228">
        <f>'EUS STOP cijfers'!CX14</f>
        <v>0</v>
      </c>
      <c r="CY120" s="229">
        <f>'EUS STOP cijfers'!CY14</f>
        <v>0</v>
      </c>
      <c r="CZ120" s="227">
        <f>'EUS STOP cijfers'!CZ14</f>
        <v>0</v>
      </c>
      <c r="DA120" s="228">
        <f>'EUS STOP cijfers'!DA14</f>
        <v>0</v>
      </c>
      <c r="DB120" s="228">
        <f>'EUS STOP cijfers'!DB14</f>
        <v>0</v>
      </c>
      <c r="DC120" s="228">
        <f>'EUS STOP cijfers'!DC14</f>
        <v>0</v>
      </c>
      <c r="DD120" s="228">
        <f>'EUS STOP cijfers'!DD14</f>
        <v>0</v>
      </c>
      <c r="DE120" s="228">
        <f>'EUS STOP cijfers'!DE14</f>
        <v>0</v>
      </c>
      <c r="DF120" s="228">
        <f>'EUS STOP cijfers'!DF14</f>
        <v>0</v>
      </c>
      <c r="DG120" s="228">
        <f>'EUS STOP cijfers'!DG14</f>
        <v>0</v>
      </c>
      <c r="DH120" s="228">
        <f>'EUS STOP cijfers'!DH14</f>
        <v>0</v>
      </c>
      <c r="DI120" s="228">
        <f>'EUS STOP cijfers'!DI14</f>
        <v>0</v>
      </c>
      <c r="DJ120" s="228">
        <f>'EUS STOP cijfers'!DJ14</f>
        <v>0</v>
      </c>
      <c r="DK120" s="228">
        <f>'EUS STOP cijfers'!DK14</f>
        <v>0</v>
      </c>
      <c r="DL120" s="229">
        <f>'EUS STOP cijfers'!DL14</f>
        <v>0</v>
      </c>
    </row>
    <row r="121" spans="1:116" s="221" customFormat="1" ht="26.4" hidden="1">
      <c r="A121" s="222">
        <f>'EUS STOP cijfers'!A15</f>
        <v>0</v>
      </c>
      <c r="B121" s="223" t="str">
        <f>'EUS STOP cijfers'!B15</f>
        <v>UINT/UINA</v>
      </c>
      <c r="C121" s="224" t="str">
        <f>'EUS STOP cijfers'!C15</f>
        <v>EU- subsidieregelingen</v>
      </c>
      <c r="D121" s="224" t="str">
        <f>'EUS STOP cijfers'!D15</f>
        <v xml:space="preserve">EUS Betaalorgaan RVO.nl DG AGRO
</v>
      </c>
      <c r="E121" s="225" t="str">
        <f>'EUS STOP cijfers'!E15</f>
        <v xml:space="preserve">a.3. evalueren van proces onregelmatigheidsmeldingen </v>
      </c>
      <c r="F121" s="226" t="str">
        <f>'EUS STOP cijfers'!F15</f>
        <v>EL&amp;I AGRO</v>
      </c>
      <c r="G121" s="224" t="str">
        <f>'EUS STOP cijfers'!G15</f>
        <v>ja, nee</v>
      </c>
      <c r="H121" s="227">
        <f>'EUS STOP cijfers'!H15</f>
        <v>40</v>
      </c>
      <c r="I121" s="228">
        <f>'EUS STOP cijfers'!I15</f>
        <v>0</v>
      </c>
      <c r="J121" s="228">
        <f>'EUS STOP cijfers'!J15</f>
        <v>0</v>
      </c>
      <c r="K121" s="228">
        <f>'EUS STOP cijfers'!K15</f>
        <v>0</v>
      </c>
      <c r="L121" s="228">
        <f>'EUS STOP cijfers'!L15</f>
        <v>0</v>
      </c>
      <c r="M121" s="228">
        <f>'EUS STOP cijfers'!M15</f>
        <v>0</v>
      </c>
      <c r="N121" s="228">
        <f>'EUS STOP cijfers'!N15</f>
        <v>0</v>
      </c>
      <c r="O121" s="228">
        <f>'EUS STOP cijfers'!O15</f>
        <v>0</v>
      </c>
      <c r="P121" s="228">
        <f>'EUS STOP cijfers'!P15</f>
        <v>0</v>
      </c>
      <c r="Q121" s="229">
        <f>'EUS STOP cijfers'!Q15</f>
        <v>40</v>
      </c>
      <c r="R121" s="227">
        <f>'EUS STOP cijfers'!R15</f>
        <v>0</v>
      </c>
      <c r="S121" s="228">
        <f>'EUS STOP cijfers'!S15</f>
        <v>0</v>
      </c>
      <c r="T121" s="228">
        <f>'EUS STOP cijfers'!T15</f>
        <v>40</v>
      </c>
      <c r="U121" s="228">
        <f>'EUS STOP cijfers'!U15</f>
        <v>0</v>
      </c>
      <c r="V121" s="228">
        <f>'EUS STOP cijfers'!V15</f>
        <v>0</v>
      </c>
      <c r="W121" s="228">
        <f>'EUS STOP cijfers'!W15</f>
        <v>0</v>
      </c>
      <c r="X121" s="228">
        <f>'EUS STOP cijfers'!X15</f>
        <v>0</v>
      </c>
      <c r="Y121" s="228">
        <f>'EUS STOP cijfers'!Y15</f>
        <v>0</v>
      </c>
      <c r="Z121" s="223">
        <f>'EUS STOP cijfers'!Z15</f>
        <v>40</v>
      </c>
      <c r="AA121" s="228">
        <f>'EUS STOP cijfers'!AA15</f>
        <v>40</v>
      </c>
      <c r="AB121" s="228">
        <f>'EUS STOP cijfers'!AB15</f>
        <v>0</v>
      </c>
      <c r="AC121" s="228">
        <f>'EUS STOP cijfers'!AC15</f>
        <v>0</v>
      </c>
      <c r="AD121" s="228">
        <f>'EUS STOP cijfers'!AD15</f>
        <v>0</v>
      </c>
      <c r="AE121" s="228">
        <f>'EUS STOP cijfers'!AE15</f>
        <v>0</v>
      </c>
      <c r="AF121" s="228">
        <f>'EUS STOP cijfers'!AF15</f>
        <v>0</v>
      </c>
      <c r="AG121" s="223">
        <f>'EUS STOP cijfers'!AG15</f>
        <v>0</v>
      </c>
      <c r="AH121" s="230">
        <f>'EUS STOP cijfers'!AH15</f>
        <v>0</v>
      </c>
      <c r="AI121" s="230">
        <f>'EUS STOP cijfers'!AI15</f>
        <v>0</v>
      </c>
      <c r="AJ121" s="230">
        <f>'EUS STOP cijfers'!AJ15</f>
        <v>40</v>
      </c>
      <c r="AK121" s="230">
        <f>'EUS STOP cijfers'!AK15</f>
        <v>0</v>
      </c>
      <c r="AL121" s="223">
        <f>'EUS STOP cijfers'!AL15</f>
        <v>0</v>
      </c>
      <c r="AM121" s="230">
        <f>'EUS STOP cijfers'!AM15</f>
        <v>0</v>
      </c>
      <c r="AN121" s="230">
        <f>'EUS STOP cijfers'!AN15</f>
        <v>0</v>
      </c>
      <c r="AO121" s="230">
        <f>'EUS STOP cijfers'!AO15</f>
        <v>0</v>
      </c>
      <c r="AP121" s="230">
        <f>'EUS STOP cijfers'!AP15</f>
        <v>0</v>
      </c>
      <c r="AQ121" s="230">
        <f>'EUS STOP cijfers'!AQ15</f>
        <v>0</v>
      </c>
      <c r="AR121" s="223">
        <f>'EUS STOP cijfers'!AR15</f>
        <v>0</v>
      </c>
      <c r="AS121" s="230">
        <f>'EUS STOP cijfers'!AS15</f>
        <v>0</v>
      </c>
      <c r="AT121" s="230">
        <f>'EUS STOP cijfers'!AT15</f>
        <v>0</v>
      </c>
      <c r="AU121" s="230">
        <f>'EUS STOP cijfers'!AU15</f>
        <v>0</v>
      </c>
      <c r="AV121" s="230">
        <f>'EUS STOP cijfers'!AV15</f>
        <v>0</v>
      </c>
      <c r="AW121" s="230">
        <f>'EUS STOP cijfers'!AW15</f>
        <v>0</v>
      </c>
      <c r="AX121" s="230">
        <f>'EUS STOP cijfers'!AX15</f>
        <v>0</v>
      </c>
      <c r="AY121" s="230">
        <f>'EUS STOP cijfers'!AY15</f>
        <v>0</v>
      </c>
      <c r="AZ121" s="230">
        <f>'EUS STOP cijfers'!AZ15</f>
        <v>0</v>
      </c>
      <c r="BA121" s="230">
        <f>'EUS STOP cijfers'!BA15</f>
        <v>0</v>
      </c>
      <c r="BB121" s="230">
        <f>'EUS STOP cijfers'!BB15</f>
        <v>0</v>
      </c>
      <c r="BC121" s="223">
        <f>'EUS STOP cijfers'!BC15</f>
        <v>0</v>
      </c>
      <c r="BD121" s="230">
        <f>'EUS STOP cijfers'!BD15</f>
        <v>0</v>
      </c>
      <c r="BE121" s="230">
        <f>'EUS STOP cijfers'!BE15</f>
        <v>0</v>
      </c>
      <c r="BF121" s="230">
        <f>'EUS STOP cijfers'!BF15</f>
        <v>0</v>
      </c>
      <c r="BG121" s="230">
        <f>'EUS STOP cijfers'!BG15</f>
        <v>0</v>
      </c>
      <c r="BH121" s="230">
        <f>'EUS STOP cijfers'!BH15</f>
        <v>0</v>
      </c>
      <c r="BI121" s="230">
        <f>'EUS STOP cijfers'!BI15</f>
        <v>0</v>
      </c>
      <c r="BJ121" s="230">
        <f>'EUS STOP cijfers'!BJ15</f>
        <v>0</v>
      </c>
      <c r="BK121" s="223">
        <f>'EUS STOP cijfers'!BK15</f>
        <v>0</v>
      </c>
      <c r="BL121" s="230">
        <f>'EUS STOP cijfers'!BL15</f>
        <v>0</v>
      </c>
      <c r="BM121" s="230">
        <f>'EUS STOP cijfers'!BM15</f>
        <v>0</v>
      </c>
      <c r="BN121" s="230">
        <f>'EUS STOP cijfers'!BN15</f>
        <v>0</v>
      </c>
      <c r="BO121" s="230">
        <f>'EUS STOP cijfers'!BO15</f>
        <v>0</v>
      </c>
      <c r="BP121" s="230">
        <f>'EUS STOP cijfers'!BP15</f>
        <v>0</v>
      </c>
      <c r="BQ121" s="223">
        <f>'EUS STOP cijfers'!BQ15</f>
        <v>0</v>
      </c>
      <c r="BR121" s="230">
        <f>'EUS STOP cijfers'!BR15</f>
        <v>0</v>
      </c>
      <c r="BS121" s="230">
        <f>'EUS STOP cijfers'!BS15</f>
        <v>0</v>
      </c>
      <c r="BT121" s="230">
        <f>'EUS STOP cijfers'!BT15</f>
        <v>0</v>
      </c>
      <c r="BU121" s="230">
        <f>'EUS STOP cijfers'!BU15</f>
        <v>0</v>
      </c>
      <c r="BV121" s="230">
        <f>'EUS STOP cijfers'!BV15</f>
        <v>0</v>
      </c>
      <c r="BW121" s="230">
        <f>'EUS STOP cijfers'!BW15</f>
        <v>0</v>
      </c>
      <c r="BX121" s="222">
        <f>'EUS STOP cijfers'!BX15</f>
        <v>0</v>
      </c>
      <c r="BY121" s="223">
        <f>'EUS STOP cijfers'!BY15</f>
        <v>40</v>
      </c>
      <c r="BZ121" s="228">
        <f>'EUS STOP cijfers'!BZ15</f>
        <v>0</v>
      </c>
      <c r="CA121" s="228">
        <f>'EUS STOP cijfers'!CA15</f>
        <v>0</v>
      </c>
      <c r="CB121" s="228">
        <f>'EUS STOP cijfers'!CB15</f>
        <v>0</v>
      </c>
      <c r="CC121" s="228">
        <f>'EUS STOP cijfers'!CC15</f>
        <v>0</v>
      </c>
      <c r="CD121" s="228">
        <f>'EUS STOP cijfers'!CD15</f>
        <v>0</v>
      </c>
      <c r="CE121" s="228">
        <f>'EUS STOP cijfers'!CE15</f>
        <v>0</v>
      </c>
      <c r="CF121" s="228">
        <f>'EUS STOP cijfers'!CF15</f>
        <v>0</v>
      </c>
      <c r="CG121" s="228">
        <f>'EUS STOP cijfers'!CG15</f>
        <v>0</v>
      </c>
      <c r="CH121" s="228">
        <f>'EUS STOP cijfers'!CH15</f>
        <v>0</v>
      </c>
      <c r="CI121" s="228">
        <f>'EUS STOP cijfers'!CI15</f>
        <v>0</v>
      </c>
      <c r="CJ121" s="228">
        <f>'EUS STOP cijfers'!CJ15</f>
        <v>0</v>
      </c>
      <c r="CK121" s="228">
        <f>'EUS STOP cijfers'!CK15</f>
        <v>0</v>
      </c>
      <c r="CL121" s="300">
        <f>'EUS STOP cijfers'!CL15</f>
        <v>0</v>
      </c>
      <c r="CM121" s="228">
        <f>'EUS STOP cijfers'!CM15</f>
        <v>0</v>
      </c>
      <c r="CN121" s="228">
        <f>'EUS STOP cijfers'!CN15</f>
        <v>0</v>
      </c>
      <c r="CO121" s="228">
        <f>'EUS STOP cijfers'!CO15</f>
        <v>0</v>
      </c>
      <c r="CP121" s="228">
        <f>'EUS STOP cijfers'!CP15</f>
        <v>0</v>
      </c>
      <c r="CQ121" s="228">
        <f>'EUS STOP cijfers'!CQ15</f>
        <v>0</v>
      </c>
      <c r="CR121" s="228">
        <f>'EUS STOP cijfers'!CR15</f>
        <v>0</v>
      </c>
      <c r="CS121" s="228">
        <f>'EUS STOP cijfers'!CS15</f>
        <v>0</v>
      </c>
      <c r="CT121" s="228">
        <f>'EUS STOP cijfers'!CT15</f>
        <v>0</v>
      </c>
      <c r="CU121" s="228">
        <f>'EUS STOP cijfers'!CU15</f>
        <v>0</v>
      </c>
      <c r="CV121" s="228">
        <f>'EUS STOP cijfers'!CV15</f>
        <v>0</v>
      </c>
      <c r="CW121" s="228">
        <f>'EUS STOP cijfers'!CW15</f>
        <v>0</v>
      </c>
      <c r="CX121" s="228">
        <f>'EUS STOP cijfers'!CX15</f>
        <v>0</v>
      </c>
      <c r="CY121" s="229">
        <f>'EUS STOP cijfers'!CY15</f>
        <v>0</v>
      </c>
      <c r="CZ121" s="227">
        <f>'EUS STOP cijfers'!CZ15</f>
        <v>0</v>
      </c>
      <c r="DA121" s="228">
        <f>'EUS STOP cijfers'!DA15</f>
        <v>0</v>
      </c>
      <c r="DB121" s="228">
        <f>'EUS STOP cijfers'!DB15</f>
        <v>0</v>
      </c>
      <c r="DC121" s="228">
        <f>'EUS STOP cijfers'!DC15</f>
        <v>0</v>
      </c>
      <c r="DD121" s="228">
        <f>'EUS STOP cijfers'!DD15</f>
        <v>0</v>
      </c>
      <c r="DE121" s="228">
        <f>'EUS STOP cijfers'!DE15</f>
        <v>0</v>
      </c>
      <c r="DF121" s="228">
        <f>'EUS STOP cijfers'!DF15</f>
        <v>0</v>
      </c>
      <c r="DG121" s="228">
        <f>'EUS STOP cijfers'!DG15</f>
        <v>0</v>
      </c>
      <c r="DH121" s="228">
        <f>'EUS STOP cijfers'!DH15</f>
        <v>0</v>
      </c>
      <c r="DI121" s="228">
        <f>'EUS STOP cijfers'!DI15</f>
        <v>0</v>
      </c>
      <c r="DJ121" s="228">
        <f>'EUS STOP cijfers'!DJ15</f>
        <v>0</v>
      </c>
      <c r="DK121" s="228">
        <f>'EUS STOP cijfers'!DK15</f>
        <v>0</v>
      </c>
      <c r="DL121" s="229">
        <f>'EUS STOP cijfers'!DL15</f>
        <v>0</v>
      </c>
    </row>
    <row r="122" spans="1:116" s="221" customFormat="1" ht="52.8" hidden="1">
      <c r="A122" s="222">
        <f>'EUS STOP cijfers'!A16</f>
        <v>0</v>
      </c>
      <c r="B122" s="223" t="str">
        <f>'EUS STOP cijfers'!B16</f>
        <v>UINT/UINA</v>
      </c>
      <c r="C122" s="224" t="str">
        <f>'EUS STOP cijfers'!C16</f>
        <v>EU- subsidieregelingen</v>
      </c>
      <c r="D122" s="224" t="str">
        <f>'EUS STOP cijfers'!D16</f>
        <v xml:space="preserve">EUS Betaalorgaan RVO.nl DG AGRO
</v>
      </c>
      <c r="E122" s="225" t="str">
        <f>'EUS STOP cijfers'!E16</f>
        <v>1.2. (2.1) Tijdige voorbereiding en afstemming CA's en 1.3. Interactie TO en TU en 1.5. afstemming bij intensivering</v>
      </c>
      <c r="F122" s="226" t="str">
        <f>'EUS STOP cijfers'!F16</f>
        <v>EL&amp;I AGRO</v>
      </c>
      <c r="G122" s="224" t="str">
        <f>'EUS STOP cijfers'!G16</f>
        <v>ja, nee</v>
      </c>
      <c r="H122" s="227">
        <f>'EUS STOP cijfers'!H16</f>
        <v>500</v>
      </c>
      <c r="I122" s="228">
        <f>'EUS STOP cijfers'!I16</f>
        <v>0</v>
      </c>
      <c r="J122" s="228">
        <f>'EUS STOP cijfers'!J16</f>
        <v>0</v>
      </c>
      <c r="K122" s="228">
        <f>'EUS STOP cijfers'!K16</f>
        <v>0</v>
      </c>
      <c r="L122" s="228">
        <f>'EUS STOP cijfers'!L16</f>
        <v>0</v>
      </c>
      <c r="M122" s="228">
        <f>'EUS STOP cijfers'!M16</f>
        <v>0</v>
      </c>
      <c r="N122" s="228">
        <f>'EUS STOP cijfers'!N16</f>
        <v>0</v>
      </c>
      <c r="O122" s="228">
        <f>'EUS STOP cijfers'!O16</f>
        <v>0</v>
      </c>
      <c r="P122" s="228">
        <f>'EUS STOP cijfers'!P16</f>
        <v>0</v>
      </c>
      <c r="Q122" s="229">
        <f>'EUS STOP cijfers'!Q16</f>
        <v>500</v>
      </c>
      <c r="R122" s="227">
        <f>'EUS STOP cijfers'!R16</f>
        <v>0</v>
      </c>
      <c r="S122" s="228">
        <f>'EUS STOP cijfers'!S16</f>
        <v>0</v>
      </c>
      <c r="T122" s="228">
        <f>'EUS STOP cijfers'!T16</f>
        <v>500</v>
      </c>
      <c r="U122" s="228">
        <f>'EUS STOP cijfers'!U16</f>
        <v>0</v>
      </c>
      <c r="V122" s="228">
        <f>'EUS STOP cijfers'!V16</f>
        <v>0</v>
      </c>
      <c r="W122" s="228">
        <f>'EUS STOP cijfers'!W16</f>
        <v>0</v>
      </c>
      <c r="X122" s="228">
        <f>'EUS STOP cijfers'!X16</f>
        <v>0</v>
      </c>
      <c r="Y122" s="228">
        <f>'EUS STOP cijfers'!Y16</f>
        <v>0</v>
      </c>
      <c r="Z122" s="223">
        <f>'EUS STOP cijfers'!Z16</f>
        <v>500</v>
      </c>
      <c r="AA122" s="228">
        <f>'EUS STOP cijfers'!AA16</f>
        <v>500</v>
      </c>
      <c r="AB122" s="228">
        <f>'EUS STOP cijfers'!AB16</f>
        <v>0</v>
      </c>
      <c r="AC122" s="228">
        <f>'EUS STOP cijfers'!AC16</f>
        <v>0</v>
      </c>
      <c r="AD122" s="228">
        <f>'EUS STOP cijfers'!AD16</f>
        <v>0</v>
      </c>
      <c r="AE122" s="228">
        <f>'EUS STOP cijfers'!AE16</f>
        <v>0</v>
      </c>
      <c r="AF122" s="228">
        <f>'EUS STOP cijfers'!AF16</f>
        <v>0</v>
      </c>
      <c r="AG122" s="223">
        <f>'EUS STOP cijfers'!AG16</f>
        <v>0</v>
      </c>
      <c r="AH122" s="230">
        <f>'EUS STOP cijfers'!AH16</f>
        <v>0</v>
      </c>
      <c r="AI122" s="230">
        <f>'EUS STOP cijfers'!AI16</f>
        <v>0</v>
      </c>
      <c r="AJ122" s="230">
        <f>'EUS STOP cijfers'!AJ16</f>
        <v>500</v>
      </c>
      <c r="AK122" s="230">
        <f>'EUS STOP cijfers'!AK16</f>
        <v>0</v>
      </c>
      <c r="AL122" s="223">
        <f>'EUS STOP cijfers'!AL16</f>
        <v>0</v>
      </c>
      <c r="AM122" s="230">
        <f>'EUS STOP cijfers'!AM16</f>
        <v>0</v>
      </c>
      <c r="AN122" s="230">
        <f>'EUS STOP cijfers'!AN16</f>
        <v>0</v>
      </c>
      <c r="AO122" s="230">
        <f>'EUS STOP cijfers'!AO16</f>
        <v>0</v>
      </c>
      <c r="AP122" s="230">
        <f>'EUS STOP cijfers'!AP16</f>
        <v>0</v>
      </c>
      <c r="AQ122" s="230">
        <f>'EUS STOP cijfers'!AQ16</f>
        <v>0</v>
      </c>
      <c r="AR122" s="223">
        <f>'EUS STOP cijfers'!AR16</f>
        <v>0</v>
      </c>
      <c r="AS122" s="230">
        <f>'EUS STOP cijfers'!AS16</f>
        <v>0</v>
      </c>
      <c r="AT122" s="230">
        <f>'EUS STOP cijfers'!AT16</f>
        <v>0</v>
      </c>
      <c r="AU122" s="230">
        <f>'EUS STOP cijfers'!AU16</f>
        <v>0</v>
      </c>
      <c r="AV122" s="230">
        <f>'EUS STOP cijfers'!AV16</f>
        <v>0</v>
      </c>
      <c r="AW122" s="230">
        <f>'EUS STOP cijfers'!AW16</f>
        <v>0</v>
      </c>
      <c r="AX122" s="230">
        <f>'EUS STOP cijfers'!AX16</f>
        <v>0</v>
      </c>
      <c r="AY122" s="230">
        <f>'EUS STOP cijfers'!AY16</f>
        <v>0</v>
      </c>
      <c r="AZ122" s="230">
        <f>'EUS STOP cijfers'!AZ16</f>
        <v>0</v>
      </c>
      <c r="BA122" s="230">
        <f>'EUS STOP cijfers'!BA16</f>
        <v>0</v>
      </c>
      <c r="BB122" s="230">
        <f>'EUS STOP cijfers'!BB16</f>
        <v>0</v>
      </c>
      <c r="BC122" s="223">
        <f>'EUS STOP cijfers'!BC16</f>
        <v>0</v>
      </c>
      <c r="BD122" s="230">
        <f>'EUS STOP cijfers'!BD16</f>
        <v>0</v>
      </c>
      <c r="BE122" s="230">
        <f>'EUS STOP cijfers'!BE16</f>
        <v>0</v>
      </c>
      <c r="BF122" s="230">
        <f>'EUS STOP cijfers'!BF16</f>
        <v>0</v>
      </c>
      <c r="BG122" s="230">
        <f>'EUS STOP cijfers'!BG16</f>
        <v>0</v>
      </c>
      <c r="BH122" s="230">
        <f>'EUS STOP cijfers'!BH16</f>
        <v>0</v>
      </c>
      <c r="BI122" s="230">
        <f>'EUS STOP cijfers'!BI16</f>
        <v>0</v>
      </c>
      <c r="BJ122" s="230">
        <f>'EUS STOP cijfers'!BJ16</f>
        <v>0</v>
      </c>
      <c r="BK122" s="223">
        <f>'EUS STOP cijfers'!BK16</f>
        <v>0</v>
      </c>
      <c r="BL122" s="230">
        <f>'EUS STOP cijfers'!BL16</f>
        <v>0</v>
      </c>
      <c r="BM122" s="230">
        <f>'EUS STOP cijfers'!BM16</f>
        <v>0</v>
      </c>
      <c r="BN122" s="230">
        <f>'EUS STOP cijfers'!BN16</f>
        <v>0</v>
      </c>
      <c r="BO122" s="230">
        <f>'EUS STOP cijfers'!BO16</f>
        <v>0</v>
      </c>
      <c r="BP122" s="230">
        <f>'EUS STOP cijfers'!BP16</f>
        <v>0</v>
      </c>
      <c r="BQ122" s="223">
        <f>'EUS STOP cijfers'!BQ16</f>
        <v>0</v>
      </c>
      <c r="BR122" s="230">
        <f>'EUS STOP cijfers'!BR16</f>
        <v>0</v>
      </c>
      <c r="BS122" s="230">
        <f>'EUS STOP cijfers'!BS16</f>
        <v>0</v>
      </c>
      <c r="BT122" s="230">
        <f>'EUS STOP cijfers'!BT16</f>
        <v>0</v>
      </c>
      <c r="BU122" s="230">
        <f>'EUS STOP cijfers'!BU16</f>
        <v>0</v>
      </c>
      <c r="BV122" s="230">
        <f>'EUS STOP cijfers'!BV16</f>
        <v>0</v>
      </c>
      <c r="BW122" s="230">
        <f>'EUS STOP cijfers'!BW16</f>
        <v>0</v>
      </c>
      <c r="BX122" s="222">
        <f>'EUS STOP cijfers'!BX16</f>
        <v>0</v>
      </c>
      <c r="BY122" s="223">
        <f>'EUS STOP cijfers'!BY16</f>
        <v>500</v>
      </c>
      <c r="BZ122" s="228">
        <f>'EUS STOP cijfers'!BZ16</f>
        <v>0</v>
      </c>
      <c r="CA122" s="228">
        <f>'EUS STOP cijfers'!CA16</f>
        <v>0</v>
      </c>
      <c r="CB122" s="228">
        <f>'EUS STOP cijfers'!CB16</f>
        <v>0</v>
      </c>
      <c r="CC122" s="228">
        <f>'EUS STOP cijfers'!CC16</f>
        <v>0</v>
      </c>
      <c r="CD122" s="228">
        <f>'EUS STOP cijfers'!CD16</f>
        <v>0</v>
      </c>
      <c r="CE122" s="228">
        <f>'EUS STOP cijfers'!CE16</f>
        <v>0</v>
      </c>
      <c r="CF122" s="228">
        <f>'EUS STOP cijfers'!CF16</f>
        <v>0</v>
      </c>
      <c r="CG122" s="228">
        <f>'EUS STOP cijfers'!CG16</f>
        <v>0</v>
      </c>
      <c r="CH122" s="228">
        <f>'EUS STOP cijfers'!CH16</f>
        <v>0</v>
      </c>
      <c r="CI122" s="228">
        <f>'EUS STOP cijfers'!CI16</f>
        <v>0</v>
      </c>
      <c r="CJ122" s="228">
        <f>'EUS STOP cijfers'!CJ16</f>
        <v>0</v>
      </c>
      <c r="CK122" s="228">
        <f>'EUS STOP cijfers'!CK16</f>
        <v>0</v>
      </c>
      <c r="CL122" s="300">
        <f>'EUS STOP cijfers'!CL16</f>
        <v>0</v>
      </c>
      <c r="CM122" s="228">
        <f>'EUS STOP cijfers'!CM16</f>
        <v>0</v>
      </c>
      <c r="CN122" s="228">
        <f>'EUS STOP cijfers'!CN16</f>
        <v>0</v>
      </c>
      <c r="CO122" s="228">
        <f>'EUS STOP cijfers'!CO16</f>
        <v>0</v>
      </c>
      <c r="CP122" s="228">
        <f>'EUS STOP cijfers'!CP16</f>
        <v>0</v>
      </c>
      <c r="CQ122" s="228">
        <f>'EUS STOP cijfers'!CQ16</f>
        <v>0</v>
      </c>
      <c r="CR122" s="228">
        <f>'EUS STOP cijfers'!CR16</f>
        <v>0</v>
      </c>
      <c r="CS122" s="228">
        <f>'EUS STOP cijfers'!CS16</f>
        <v>0</v>
      </c>
      <c r="CT122" s="228">
        <f>'EUS STOP cijfers'!CT16</f>
        <v>0</v>
      </c>
      <c r="CU122" s="228">
        <f>'EUS STOP cijfers'!CU16</f>
        <v>0</v>
      </c>
      <c r="CV122" s="228">
        <f>'EUS STOP cijfers'!CV16</f>
        <v>0</v>
      </c>
      <c r="CW122" s="228">
        <f>'EUS STOP cijfers'!CW16</f>
        <v>0</v>
      </c>
      <c r="CX122" s="228">
        <f>'EUS STOP cijfers'!CX16</f>
        <v>0</v>
      </c>
      <c r="CY122" s="229">
        <f>'EUS STOP cijfers'!CY16</f>
        <v>0</v>
      </c>
      <c r="CZ122" s="227">
        <f>'EUS STOP cijfers'!CZ16</f>
        <v>0</v>
      </c>
      <c r="DA122" s="228">
        <f>'EUS STOP cijfers'!DA16</f>
        <v>0</v>
      </c>
      <c r="DB122" s="228">
        <f>'EUS STOP cijfers'!DB16</f>
        <v>0</v>
      </c>
      <c r="DC122" s="228">
        <f>'EUS STOP cijfers'!DC16</f>
        <v>0</v>
      </c>
      <c r="DD122" s="228">
        <f>'EUS STOP cijfers'!DD16</f>
        <v>0</v>
      </c>
      <c r="DE122" s="228">
        <f>'EUS STOP cijfers'!DE16</f>
        <v>0</v>
      </c>
      <c r="DF122" s="228">
        <f>'EUS STOP cijfers'!DF16</f>
        <v>0</v>
      </c>
      <c r="DG122" s="228">
        <f>'EUS STOP cijfers'!DG16</f>
        <v>0</v>
      </c>
      <c r="DH122" s="228">
        <f>'EUS STOP cijfers'!DH16</f>
        <v>0</v>
      </c>
      <c r="DI122" s="228">
        <f>'EUS STOP cijfers'!DI16</f>
        <v>0</v>
      </c>
      <c r="DJ122" s="228">
        <f>'EUS STOP cijfers'!DJ16</f>
        <v>0</v>
      </c>
      <c r="DK122" s="228">
        <f>'EUS STOP cijfers'!DK16</f>
        <v>0</v>
      </c>
      <c r="DL122" s="229">
        <f>'EUS STOP cijfers'!DL16</f>
        <v>0</v>
      </c>
    </row>
    <row r="123" spans="1:116" s="221" customFormat="1" ht="39.6" hidden="1">
      <c r="A123" s="222">
        <f>'EUS STOP cijfers'!A17</f>
        <v>0</v>
      </c>
      <c r="B123" s="223" t="str">
        <f>'EUS STOP cijfers'!B17</f>
        <v>UINT/UINA</v>
      </c>
      <c r="C123" s="224" t="str">
        <f>'EUS STOP cijfers'!C17</f>
        <v>EU- subsidieregelingen</v>
      </c>
      <c r="D123" s="224" t="str">
        <f>'EUS STOP cijfers'!D17</f>
        <v xml:space="preserve">EUS Betaalorgaan RVO.nl DG AGRO
</v>
      </c>
      <c r="E123" s="225" t="str">
        <f>'EUS STOP cijfers'!E17</f>
        <v>1.4. Voorbereiding samenwerkingsafspraak en overall evaluatie</v>
      </c>
      <c r="F123" s="226" t="str">
        <f>'EUS STOP cijfers'!F17</f>
        <v>EL&amp;I AGRO</v>
      </c>
      <c r="G123" s="224" t="str">
        <f>'EUS STOP cijfers'!G17</f>
        <v>ja, nee</v>
      </c>
      <c r="H123" s="227">
        <f>'EUS STOP cijfers'!H17</f>
        <v>120</v>
      </c>
      <c r="I123" s="228">
        <f>'EUS STOP cijfers'!I17</f>
        <v>0</v>
      </c>
      <c r="J123" s="228">
        <f>'EUS STOP cijfers'!J17</f>
        <v>0</v>
      </c>
      <c r="K123" s="228">
        <f>'EUS STOP cijfers'!K17</f>
        <v>0</v>
      </c>
      <c r="L123" s="228">
        <f>'EUS STOP cijfers'!L17</f>
        <v>0</v>
      </c>
      <c r="M123" s="228">
        <f>'EUS STOP cijfers'!M17</f>
        <v>0</v>
      </c>
      <c r="N123" s="228">
        <f>'EUS STOP cijfers'!N17</f>
        <v>0</v>
      </c>
      <c r="O123" s="228">
        <f>'EUS STOP cijfers'!O17</f>
        <v>0</v>
      </c>
      <c r="P123" s="228">
        <f>'EUS STOP cijfers'!P17</f>
        <v>0</v>
      </c>
      <c r="Q123" s="229">
        <f>'EUS STOP cijfers'!Q17</f>
        <v>120</v>
      </c>
      <c r="R123" s="227">
        <f>'EUS STOP cijfers'!R17</f>
        <v>0</v>
      </c>
      <c r="S123" s="228">
        <f>'EUS STOP cijfers'!S17</f>
        <v>0</v>
      </c>
      <c r="T123" s="228">
        <f>'EUS STOP cijfers'!T17</f>
        <v>120</v>
      </c>
      <c r="U123" s="228">
        <f>'EUS STOP cijfers'!U17</f>
        <v>0</v>
      </c>
      <c r="V123" s="228">
        <f>'EUS STOP cijfers'!V17</f>
        <v>0</v>
      </c>
      <c r="W123" s="228">
        <f>'EUS STOP cijfers'!W17</f>
        <v>0</v>
      </c>
      <c r="X123" s="228">
        <f>'EUS STOP cijfers'!X17</f>
        <v>0</v>
      </c>
      <c r="Y123" s="228">
        <f>'EUS STOP cijfers'!Y17</f>
        <v>0</v>
      </c>
      <c r="Z123" s="223">
        <f>'EUS STOP cijfers'!Z17</f>
        <v>120</v>
      </c>
      <c r="AA123" s="228">
        <f>'EUS STOP cijfers'!AA17</f>
        <v>120</v>
      </c>
      <c r="AB123" s="228">
        <f>'EUS STOP cijfers'!AB17</f>
        <v>0</v>
      </c>
      <c r="AC123" s="228">
        <f>'EUS STOP cijfers'!AC17</f>
        <v>0</v>
      </c>
      <c r="AD123" s="228">
        <f>'EUS STOP cijfers'!AD17</f>
        <v>0</v>
      </c>
      <c r="AE123" s="228">
        <f>'EUS STOP cijfers'!AE17</f>
        <v>0</v>
      </c>
      <c r="AF123" s="228">
        <f>'EUS STOP cijfers'!AF17</f>
        <v>0</v>
      </c>
      <c r="AG123" s="223">
        <f>'EUS STOP cijfers'!AG17</f>
        <v>0</v>
      </c>
      <c r="AH123" s="230">
        <f>'EUS STOP cijfers'!AH17</f>
        <v>0</v>
      </c>
      <c r="AI123" s="230">
        <f>'EUS STOP cijfers'!AI17</f>
        <v>0</v>
      </c>
      <c r="AJ123" s="230">
        <f>'EUS STOP cijfers'!AJ17</f>
        <v>120</v>
      </c>
      <c r="AK123" s="230">
        <f>'EUS STOP cijfers'!AK17</f>
        <v>0</v>
      </c>
      <c r="AL123" s="223">
        <f>'EUS STOP cijfers'!AL17</f>
        <v>0</v>
      </c>
      <c r="AM123" s="230">
        <f>'EUS STOP cijfers'!AM17</f>
        <v>0</v>
      </c>
      <c r="AN123" s="230">
        <f>'EUS STOP cijfers'!AN17</f>
        <v>0</v>
      </c>
      <c r="AO123" s="230">
        <f>'EUS STOP cijfers'!AO17</f>
        <v>0</v>
      </c>
      <c r="AP123" s="230">
        <f>'EUS STOP cijfers'!AP17</f>
        <v>0</v>
      </c>
      <c r="AQ123" s="230">
        <f>'EUS STOP cijfers'!AQ17</f>
        <v>0</v>
      </c>
      <c r="AR123" s="223">
        <f>'EUS STOP cijfers'!AR17</f>
        <v>0</v>
      </c>
      <c r="AS123" s="230">
        <f>'EUS STOP cijfers'!AS17</f>
        <v>0</v>
      </c>
      <c r="AT123" s="230">
        <f>'EUS STOP cijfers'!AT17</f>
        <v>0</v>
      </c>
      <c r="AU123" s="230">
        <f>'EUS STOP cijfers'!AU17</f>
        <v>0</v>
      </c>
      <c r="AV123" s="230">
        <f>'EUS STOP cijfers'!AV17</f>
        <v>0</v>
      </c>
      <c r="AW123" s="230">
        <f>'EUS STOP cijfers'!AW17</f>
        <v>0</v>
      </c>
      <c r="AX123" s="230">
        <f>'EUS STOP cijfers'!AX17</f>
        <v>0</v>
      </c>
      <c r="AY123" s="230">
        <f>'EUS STOP cijfers'!AY17</f>
        <v>0</v>
      </c>
      <c r="AZ123" s="230">
        <f>'EUS STOP cijfers'!AZ17</f>
        <v>0</v>
      </c>
      <c r="BA123" s="230">
        <f>'EUS STOP cijfers'!BA17</f>
        <v>0</v>
      </c>
      <c r="BB123" s="230">
        <f>'EUS STOP cijfers'!BB17</f>
        <v>0</v>
      </c>
      <c r="BC123" s="223">
        <f>'EUS STOP cijfers'!BC17</f>
        <v>0</v>
      </c>
      <c r="BD123" s="230">
        <f>'EUS STOP cijfers'!BD17</f>
        <v>0</v>
      </c>
      <c r="BE123" s="230">
        <f>'EUS STOP cijfers'!BE17</f>
        <v>0</v>
      </c>
      <c r="BF123" s="230">
        <f>'EUS STOP cijfers'!BF17</f>
        <v>0</v>
      </c>
      <c r="BG123" s="230">
        <f>'EUS STOP cijfers'!BG17</f>
        <v>0</v>
      </c>
      <c r="BH123" s="230">
        <f>'EUS STOP cijfers'!BH17</f>
        <v>0</v>
      </c>
      <c r="BI123" s="230">
        <f>'EUS STOP cijfers'!BI17</f>
        <v>0</v>
      </c>
      <c r="BJ123" s="230">
        <f>'EUS STOP cijfers'!BJ17</f>
        <v>0</v>
      </c>
      <c r="BK123" s="223">
        <f>'EUS STOP cijfers'!BK17</f>
        <v>0</v>
      </c>
      <c r="BL123" s="230">
        <f>'EUS STOP cijfers'!BL17</f>
        <v>0</v>
      </c>
      <c r="BM123" s="230">
        <f>'EUS STOP cijfers'!BM17</f>
        <v>0</v>
      </c>
      <c r="BN123" s="230">
        <f>'EUS STOP cijfers'!BN17</f>
        <v>0</v>
      </c>
      <c r="BO123" s="230">
        <f>'EUS STOP cijfers'!BO17</f>
        <v>0</v>
      </c>
      <c r="BP123" s="230">
        <f>'EUS STOP cijfers'!BP17</f>
        <v>0</v>
      </c>
      <c r="BQ123" s="223">
        <f>'EUS STOP cijfers'!BQ17</f>
        <v>0</v>
      </c>
      <c r="BR123" s="230">
        <f>'EUS STOP cijfers'!BR17</f>
        <v>0</v>
      </c>
      <c r="BS123" s="230">
        <f>'EUS STOP cijfers'!BS17</f>
        <v>0</v>
      </c>
      <c r="BT123" s="230">
        <f>'EUS STOP cijfers'!BT17</f>
        <v>0</v>
      </c>
      <c r="BU123" s="230">
        <f>'EUS STOP cijfers'!BU17</f>
        <v>0</v>
      </c>
      <c r="BV123" s="230">
        <f>'EUS STOP cijfers'!BV17</f>
        <v>0</v>
      </c>
      <c r="BW123" s="230">
        <f>'EUS STOP cijfers'!BW17</f>
        <v>0</v>
      </c>
      <c r="BX123" s="222">
        <f>'EUS STOP cijfers'!BX17</f>
        <v>0</v>
      </c>
      <c r="BY123" s="223">
        <f>'EUS STOP cijfers'!BY17</f>
        <v>120</v>
      </c>
      <c r="BZ123" s="228">
        <f>'EUS STOP cijfers'!BZ17</f>
        <v>0</v>
      </c>
      <c r="CA123" s="228">
        <f>'EUS STOP cijfers'!CA17</f>
        <v>0</v>
      </c>
      <c r="CB123" s="228">
        <f>'EUS STOP cijfers'!CB17</f>
        <v>0</v>
      </c>
      <c r="CC123" s="228">
        <f>'EUS STOP cijfers'!CC17</f>
        <v>0</v>
      </c>
      <c r="CD123" s="228">
        <f>'EUS STOP cijfers'!CD17</f>
        <v>0</v>
      </c>
      <c r="CE123" s="228">
        <f>'EUS STOP cijfers'!CE17</f>
        <v>0</v>
      </c>
      <c r="CF123" s="228">
        <f>'EUS STOP cijfers'!CF17</f>
        <v>0</v>
      </c>
      <c r="CG123" s="228">
        <f>'EUS STOP cijfers'!CG17</f>
        <v>0</v>
      </c>
      <c r="CH123" s="228">
        <f>'EUS STOP cijfers'!CH17</f>
        <v>0</v>
      </c>
      <c r="CI123" s="228">
        <f>'EUS STOP cijfers'!CI17</f>
        <v>0</v>
      </c>
      <c r="CJ123" s="228">
        <f>'EUS STOP cijfers'!CJ17</f>
        <v>0</v>
      </c>
      <c r="CK123" s="228">
        <f>'EUS STOP cijfers'!CK17</f>
        <v>0</v>
      </c>
      <c r="CL123" s="300">
        <f>'EUS STOP cijfers'!CL17</f>
        <v>0</v>
      </c>
      <c r="CM123" s="228">
        <f>'EUS STOP cijfers'!CM17</f>
        <v>0</v>
      </c>
      <c r="CN123" s="228">
        <f>'EUS STOP cijfers'!CN17</f>
        <v>0</v>
      </c>
      <c r="CO123" s="228">
        <f>'EUS STOP cijfers'!CO17</f>
        <v>0</v>
      </c>
      <c r="CP123" s="228">
        <f>'EUS STOP cijfers'!CP17</f>
        <v>0</v>
      </c>
      <c r="CQ123" s="228">
        <f>'EUS STOP cijfers'!CQ17</f>
        <v>0</v>
      </c>
      <c r="CR123" s="228">
        <f>'EUS STOP cijfers'!CR17</f>
        <v>0</v>
      </c>
      <c r="CS123" s="228">
        <f>'EUS STOP cijfers'!CS17</f>
        <v>0</v>
      </c>
      <c r="CT123" s="228">
        <f>'EUS STOP cijfers'!CT17</f>
        <v>0</v>
      </c>
      <c r="CU123" s="228">
        <f>'EUS STOP cijfers'!CU17</f>
        <v>0</v>
      </c>
      <c r="CV123" s="228">
        <f>'EUS STOP cijfers'!CV17</f>
        <v>0</v>
      </c>
      <c r="CW123" s="228">
        <f>'EUS STOP cijfers'!CW17</f>
        <v>0</v>
      </c>
      <c r="CX123" s="228">
        <f>'EUS STOP cijfers'!CX17</f>
        <v>0</v>
      </c>
      <c r="CY123" s="229">
        <f>'EUS STOP cijfers'!CY17</f>
        <v>0</v>
      </c>
      <c r="CZ123" s="227">
        <f>'EUS STOP cijfers'!CZ17</f>
        <v>0</v>
      </c>
      <c r="DA123" s="228">
        <f>'EUS STOP cijfers'!DA17</f>
        <v>0</v>
      </c>
      <c r="DB123" s="228">
        <f>'EUS STOP cijfers'!DB17</f>
        <v>0</v>
      </c>
      <c r="DC123" s="228">
        <f>'EUS STOP cijfers'!DC17</f>
        <v>0</v>
      </c>
      <c r="DD123" s="228">
        <f>'EUS STOP cijfers'!DD17</f>
        <v>0</v>
      </c>
      <c r="DE123" s="228">
        <f>'EUS STOP cijfers'!DE17</f>
        <v>0</v>
      </c>
      <c r="DF123" s="228">
        <f>'EUS STOP cijfers'!DF17</f>
        <v>0</v>
      </c>
      <c r="DG123" s="228">
        <f>'EUS STOP cijfers'!DG17</f>
        <v>0</v>
      </c>
      <c r="DH123" s="228">
        <f>'EUS STOP cijfers'!DH17</f>
        <v>0</v>
      </c>
      <c r="DI123" s="228">
        <f>'EUS STOP cijfers'!DI17</f>
        <v>0</v>
      </c>
      <c r="DJ123" s="228">
        <f>'EUS STOP cijfers'!DJ17</f>
        <v>0</v>
      </c>
      <c r="DK123" s="228">
        <f>'EUS STOP cijfers'!DK17</f>
        <v>0</v>
      </c>
      <c r="DL123" s="229">
        <f>'EUS STOP cijfers'!DL17</f>
        <v>0</v>
      </c>
    </row>
    <row r="124" spans="1:116" s="221" customFormat="1" ht="26.4" hidden="1">
      <c r="A124" s="222">
        <f>'EUS STOP cijfers'!A18</f>
        <v>0</v>
      </c>
      <c r="B124" s="223" t="str">
        <f>'EUS STOP cijfers'!B18</f>
        <v>UINT/UINA</v>
      </c>
      <c r="C124" s="224" t="str">
        <f>'EUS STOP cijfers'!C18</f>
        <v>EU- subsidieregelingen</v>
      </c>
      <c r="D124" s="224" t="str">
        <f>'EUS STOP cijfers'!D18</f>
        <v xml:space="preserve">EUS Betaalorgaan RVO.nl DG AGRO
</v>
      </c>
      <c r="E124" s="225" t="str">
        <f>'EUS STOP cijfers'!E18</f>
        <v>1.6. EU beheersverslag en self assessment</v>
      </c>
      <c r="F124" s="226" t="str">
        <f>'EUS STOP cijfers'!F18</f>
        <v>EL&amp;I AGRO</v>
      </c>
      <c r="G124" s="224" t="str">
        <f>'EUS STOP cijfers'!G18</f>
        <v>ja, nee</v>
      </c>
      <c r="H124" s="227">
        <f>'EUS STOP cijfers'!H18</f>
        <v>400</v>
      </c>
      <c r="I124" s="228">
        <f>'EUS STOP cijfers'!I18</f>
        <v>0</v>
      </c>
      <c r="J124" s="228">
        <f>'EUS STOP cijfers'!J18</f>
        <v>0</v>
      </c>
      <c r="K124" s="228">
        <f>'EUS STOP cijfers'!K18</f>
        <v>0</v>
      </c>
      <c r="L124" s="228">
        <f>'EUS STOP cijfers'!L18</f>
        <v>0</v>
      </c>
      <c r="M124" s="228">
        <f>'EUS STOP cijfers'!M18</f>
        <v>0</v>
      </c>
      <c r="N124" s="228">
        <f>'EUS STOP cijfers'!N18</f>
        <v>0</v>
      </c>
      <c r="O124" s="228">
        <f>'EUS STOP cijfers'!O18</f>
        <v>0</v>
      </c>
      <c r="P124" s="228">
        <f>'EUS STOP cijfers'!P18</f>
        <v>0</v>
      </c>
      <c r="Q124" s="229">
        <f>'EUS STOP cijfers'!Q18</f>
        <v>400</v>
      </c>
      <c r="R124" s="227">
        <f>'EUS STOP cijfers'!R18</f>
        <v>0</v>
      </c>
      <c r="S124" s="228">
        <f>'EUS STOP cijfers'!S18</f>
        <v>0</v>
      </c>
      <c r="T124" s="228">
        <f>'EUS STOP cijfers'!T18</f>
        <v>400</v>
      </c>
      <c r="U124" s="228">
        <f>'EUS STOP cijfers'!U18</f>
        <v>0</v>
      </c>
      <c r="V124" s="228">
        <f>'EUS STOP cijfers'!V18</f>
        <v>0</v>
      </c>
      <c r="W124" s="228">
        <f>'EUS STOP cijfers'!W18</f>
        <v>0</v>
      </c>
      <c r="X124" s="228">
        <f>'EUS STOP cijfers'!X18</f>
        <v>0</v>
      </c>
      <c r="Y124" s="228">
        <f>'EUS STOP cijfers'!Y18</f>
        <v>0</v>
      </c>
      <c r="Z124" s="223">
        <f>'EUS STOP cijfers'!Z18</f>
        <v>400</v>
      </c>
      <c r="AA124" s="228">
        <f>'EUS STOP cijfers'!AA18</f>
        <v>400</v>
      </c>
      <c r="AB124" s="228">
        <f>'EUS STOP cijfers'!AB18</f>
        <v>0</v>
      </c>
      <c r="AC124" s="228">
        <f>'EUS STOP cijfers'!AC18</f>
        <v>0</v>
      </c>
      <c r="AD124" s="228">
        <f>'EUS STOP cijfers'!AD18</f>
        <v>0</v>
      </c>
      <c r="AE124" s="228">
        <f>'EUS STOP cijfers'!AE18</f>
        <v>0</v>
      </c>
      <c r="AF124" s="228">
        <f>'EUS STOP cijfers'!AF18</f>
        <v>0</v>
      </c>
      <c r="AG124" s="223">
        <f>'EUS STOP cijfers'!AG18</f>
        <v>0</v>
      </c>
      <c r="AH124" s="230">
        <f>'EUS STOP cijfers'!AH18</f>
        <v>0</v>
      </c>
      <c r="AI124" s="230">
        <f>'EUS STOP cijfers'!AI18</f>
        <v>0</v>
      </c>
      <c r="AJ124" s="230">
        <f>'EUS STOP cijfers'!AJ18</f>
        <v>400</v>
      </c>
      <c r="AK124" s="230">
        <f>'EUS STOP cijfers'!AK18</f>
        <v>0</v>
      </c>
      <c r="AL124" s="223">
        <f>'EUS STOP cijfers'!AL18</f>
        <v>0</v>
      </c>
      <c r="AM124" s="230">
        <f>'EUS STOP cijfers'!AM18</f>
        <v>0</v>
      </c>
      <c r="AN124" s="230">
        <f>'EUS STOP cijfers'!AN18</f>
        <v>0</v>
      </c>
      <c r="AO124" s="230">
        <f>'EUS STOP cijfers'!AO18</f>
        <v>0</v>
      </c>
      <c r="AP124" s="230">
        <f>'EUS STOP cijfers'!AP18</f>
        <v>0</v>
      </c>
      <c r="AQ124" s="230">
        <f>'EUS STOP cijfers'!AQ18</f>
        <v>0</v>
      </c>
      <c r="AR124" s="223">
        <f>'EUS STOP cijfers'!AR18</f>
        <v>0</v>
      </c>
      <c r="AS124" s="230">
        <f>'EUS STOP cijfers'!AS18</f>
        <v>0</v>
      </c>
      <c r="AT124" s="230">
        <f>'EUS STOP cijfers'!AT18</f>
        <v>0</v>
      </c>
      <c r="AU124" s="230">
        <f>'EUS STOP cijfers'!AU18</f>
        <v>0</v>
      </c>
      <c r="AV124" s="230">
        <f>'EUS STOP cijfers'!AV18</f>
        <v>0</v>
      </c>
      <c r="AW124" s="230">
        <f>'EUS STOP cijfers'!AW18</f>
        <v>0</v>
      </c>
      <c r="AX124" s="230">
        <f>'EUS STOP cijfers'!AX18</f>
        <v>0</v>
      </c>
      <c r="AY124" s="230">
        <f>'EUS STOP cijfers'!AY18</f>
        <v>0</v>
      </c>
      <c r="AZ124" s="230">
        <f>'EUS STOP cijfers'!AZ18</f>
        <v>0</v>
      </c>
      <c r="BA124" s="230">
        <f>'EUS STOP cijfers'!BA18</f>
        <v>0</v>
      </c>
      <c r="BB124" s="230">
        <f>'EUS STOP cijfers'!BB18</f>
        <v>0</v>
      </c>
      <c r="BC124" s="223">
        <f>'EUS STOP cijfers'!BC18</f>
        <v>0</v>
      </c>
      <c r="BD124" s="230">
        <f>'EUS STOP cijfers'!BD18</f>
        <v>0</v>
      </c>
      <c r="BE124" s="230">
        <f>'EUS STOP cijfers'!BE18</f>
        <v>0</v>
      </c>
      <c r="BF124" s="230">
        <f>'EUS STOP cijfers'!BF18</f>
        <v>0</v>
      </c>
      <c r="BG124" s="230">
        <f>'EUS STOP cijfers'!BG18</f>
        <v>0</v>
      </c>
      <c r="BH124" s="230">
        <f>'EUS STOP cijfers'!BH18</f>
        <v>0</v>
      </c>
      <c r="BI124" s="230">
        <f>'EUS STOP cijfers'!BI18</f>
        <v>0</v>
      </c>
      <c r="BJ124" s="230">
        <f>'EUS STOP cijfers'!BJ18</f>
        <v>0</v>
      </c>
      <c r="BK124" s="223">
        <f>'EUS STOP cijfers'!BK18</f>
        <v>0</v>
      </c>
      <c r="BL124" s="230">
        <f>'EUS STOP cijfers'!BL18</f>
        <v>0</v>
      </c>
      <c r="BM124" s="230">
        <f>'EUS STOP cijfers'!BM18</f>
        <v>0</v>
      </c>
      <c r="BN124" s="230">
        <f>'EUS STOP cijfers'!BN18</f>
        <v>0</v>
      </c>
      <c r="BO124" s="230">
        <f>'EUS STOP cijfers'!BO18</f>
        <v>0</v>
      </c>
      <c r="BP124" s="230">
        <f>'EUS STOP cijfers'!BP18</f>
        <v>0</v>
      </c>
      <c r="BQ124" s="223">
        <f>'EUS STOP cijfers'!BQ18</f>
        <v>0</v>
      </c>
      <c r="BR124" s="230">
        <f>'EUS STOP cijfers'!BR18</f>
        <v>0</v>
      </c>
      <c r="BS124" s="230">
        <f>'EUS STOP cijfers'!BS18</f>
        <v>0</v>
      </c>
      <c r="BT124" s="230">
        <f>'EUS STOP cijfers'!BT18</f>
        <v>0</v>
      </c>
      <c r="BU124" s="230">
        <f>'EUS STOP cijfers'!BU18</f>
        <v>0</v>
      </c>
      <c r="BV124" s="230">
        <f>'EUS STOP cijfers'!BV18</f>
        <v>0</v>
      </c>
      <c r="BW124" s="230">
        <f>'EUS STOP cijfers'!BW18</f>
        <v>0</v>
      </c>
      <c r="BX124" s="222">
        <f>'EUS STOP cijfers'!BX18</f>
        <v>0</v>
      </c>
      <c r="BY124" s="223">
        <f>'EUS STOP cijfers'!BY18</f>
        <v>400</v>
      </c>
      <c r="BZ124" s="228">
        <f>'EUS STOP cijfers'!BZ18</f>
        <v>0</v>
      </c>
      <c r="CA124" s="228">
        <f>'EUS STOP cijfers'!CA18</f>
        <v>0</v>
      </c>
      <c r="CB124" s="228">
        <f>'EUS STOP cijfers'!CB18</f>
        <v>0</v>
      </c>
      <c r="CC124" s="228">
        <f>'EUS STOP cijfers'!CC18</f>
        <v>0</v>
      </c>
      <c r="CD124" s="228">
        <f>'EUS STOP cijfers'!CD18</f>
        <v>0</v>
      </c>
      <c r="CE124" s="228">
        <f>'EUS STOP cijfers'!CE18</f>
        <v>0</v>
      </c>
      <c r="CF124" s="228">
        <f>'EUS STOP cijfers'!CF18</f>
        <v>0</v>
      </c>
      <c r="CG124" s="228">
        <f>'EUS STOP cijfers'!CG18</f>
        <v>0</v>
      </c>
      <c r="CH124" s="228">
        <f>'EUS STOP cijfers'!CH18</f>
        <v>0</v>
      </c>
      <c r="CI124" s="228">
        <f>'EUS STOP cijfers'!CI18</f>
        <v>0</v>
      </c>
      <c r="CJ124" s="228">
        <f>'EUS STOP cijfers'!CJ18</f>
        <v>0</v>
      </c>
      <c r="CK124" s="228">
        <f>'EUS STOP cijfers'!CK18</f>
        <v>0</v>
      </c>
      <c r="CL124" s="300">
        <f>'EUS STOP cijfers'!CL18</f>
        <v>0</v>
      </c>
      <c r="CM124" s="228">
        <f>'EUS STOP cijfers'!CM18</f>
        <v>0</v>
      </c>
      <c r="CN124" s="228">
        <f>'EUS STOP cijfers'!CN18</f>
        <v>0</v>
      </c>
      <c r="CO124" s="228">
        <f>'EUS STOP cijfers'!CO18</f>
        <v>0</v>
      </c>
      <c r="CP124" s="228">
        <f>'EUS STOP cijfers'!CP18</f>
        <v>0</v>
      </c>
      <c r="CQ124" s="228">
        <f>'EUS STOP cijfers'!CQ18</f>
        <v>0</v>
      </c>
      <c r="CR124" s="228">
        <f>'EUS STOP cijfers'!CR18</f>
        <v>0</v>
      </c>
      <c r="CS124" s="228">
        <f>'EUS STOP cijfers'!CS18</f>
        <v>0</v>
      </c>
      <c r="CT124" s="228">
        <f>'EUS STOP cijfers'!CT18</f>
        <v>0</v>
      </c>
      <c r="CU124" s="228">
        <f>'EUS STOP cijfers'!CU18</f>
        <v>0</v>
      </c>
      <c r="CV124" s="228">
        <f>'EUS STOP cijfers'!CV18</f>
        <v>0</v>
      </c>
      <c r="CW124" s="228">
        <f>'EUS STOP cijfers'!CW18</f>
        <v>0</v>
      </c>
      <c r="CX124" s="228">
        <f>'EUS STOP cijfers'!CX18</f>
        <v>0</v>
      </c>
      <c r="CY124" s="229">
        <f>'EUS STOP cijfers'!CY18</f>
        <v>0</v>
      </c>
      <c r="CZ124" s="227">
        <f>'EUS STOP cijfers'!CZ18</f>
        <v>0</v>
      </c>
      <c r="DA124" s="228">
        <f>'EUS STOP cijfers'!DA18</f>
        <v>0</v>
      </c>
      <c r="DB124" s="228">
        <f>'EUS STOP cijfers'!DB18</f>
        <v>0</v>
      </c>
      <c r="DC124" s="228">
        <f>'EUS STOP cijfers'!DC18</f>
        <v>0</v>
      </c>
      <c r="DD124" s="228">
        <f>'EUS STOP cijfers'!DD18</f>
        <v>0</v>
      </c>
      <c r="DE124" s="228">
        <f>'EUS STOP cijfers'!DE18</f>
        <v>0</v>
      </c>
      <c r="DF124" s="228">
        <f>'EUS STOP cijfers'!DF18</f>
        <v>0</v>
      </c>
      <c r="DG124" s="228">
        <f>'EUS STOP cijfers'!DG18</f>
        <v>0</v>
      </c>
      <c r="DH124" s="228">
        <f>'EUS STOP cijfers'!DH18</f>
        <v>0</v>
      </c>
      <c r="DI124" s="228">
        <f>'EUS STOP cijfers'!DI18</f>
        <v>0</v>
      </c>
      <c r="DJ124" s="228">
        <f>'EUS STOP cijfers'!DJ18</f>
        <v>0</v>
      </c>
      <c r="DK124" s="228">
        <f>'EUS STOP cijfers'!DK18</f>
        <v>0</v>
      </c>
      <c r="DL124" s="229">
        <f>'EUS STOP cijfers'!DL18</f>
        <v>0</v>
      </c>
    </row>
    <row r="125" spans="1:116" s="221" customFormat="1" hidden="1">
      <c r="A125" s="222">
        <f>'EUS STOP cijfers'!A19</f>
        <v>0</v>
      </c>
      <c r="B125" s="223" t="str">
        <f>'EUS STOP cijfers'!B19</f>
        <v>UINT/UINA</v>
      </c>
      <c r="C125" s="224" t="str">
        <f>'EUS STOP cijfers'!C19</f>
        <v>EU- subsidieregelingen</v>
      </c>
      <c r="D125" s="224" t="str">
        <f>'EUS STOP cijfers'!D19</f>
        <v xml:space="preserve">EUS Betaalorgaan RVO.nl DG AGRO
</v>
      </c>
      <c r="E125" s="225" t="str">
        <f>'EUS STOP cijfers'!E19</f>
        <v>1.9. Opleiding TAB</v>
      </c>
      <c r="F125" s="226" t="str">
        <f>'EUS STOP cijfers'!F19</f>
        <v>EL&amp;I AGRO</v>
      </c>
      <c r="G125" s="224" t="str">
        <f>'EUS STOP cijfers'!G19</f>
        <v>ja, nee</v>
      </c>
      <c r="H125" s="227">
        <f>'EUS STOP cijfers'!H19</f>
        <v>600</v>
      </c>
      <c r="I125" s="228">
        <f>'EUS STOP cijfers'!I19</f>
        <v>0</v>
      </c>
      <c r="J125" s="228">
        <f>'EUS STOP cijfers'!J19</f>
        <v>0</v>
      </c>
      <c r="K125" s="228">
        <f>'EUS STOP cijfers'!K19</f>
        <v>0</v>
      </c>
      <c r="L125" s="228">
        <f>'EUS STOP cijfers'!L19</f>
        <v>0</v>
      </c>
      <c r="M125" s="228">
        <f>'EUS STOP cijfers'!M19</f>
        <v>0</v>
      </c>
      <c r="N125" s="228">
        <f>'EUS STOP cijfers'!N19</f>
        <v>0</v>
      </c>
      <c r="O125" s="228">
        <f>'EUS STOP cijfers'!O19</f>
        <v>0</v>
      </c>
      <c r="P125" s="228">
        <f>'EUS STOP cijfers'!P19</f>
        <v>0</v>
      </c>
      <c r="Q125" s="229">
        <f>'EUS STOP cijfers'!Q19</f>
        <v>600</v>
      </c>
      <c r="R125" s="227">
        <f>'EUS STOP cijfers'!R19</f>
        <v>0</v>
      </c>
      <c r="S125" s="228">
        <f>'EUS STOP cijfers'!S19</f>
        <v>0</v>
      </c>
      <c r="T125" s="228">
        <f>'EUS STOP cijfers'!T19</f>
        <v>600</v>
      </c>
      <c r="U125" s="228">
        <f>'EUS STOP cijfers'!U19</f>
        <v>0</v>
      </c>
      <c r="V125" s="228">
        <f>'EUS STOP cijfers'!V19</f>
        <v>0</v>
      </c>
      <c r="W125" s="228">
        <f>'EUS STOP cijfers'!W19</f>
        <v>0</v>
      </c>
      <c r="X125" s="228">
        <f>'EUS STOP cijfers'!X19</f>
        <v>0</v>
      </c>
      <c r="Y125" s="228">
        <f>'EUS STOP cijfers'!Y19</f>
        <v>0</v>
      </c>
      <c r="Z125" s="223">
        <f>'EUS STOP cijfers'!Z19</f>
        <v>600</v>
      </c>
      <c r="AA125" s="228">
        <f>'EUS STOP cijfers'!AA19</f>
        <v>0</v>
      </c>
      <c r="AB125" s="228">
        <f>'EUS STOP cijfers'!AB19</f>
        <v>0</v>
      </c>
      <c r="AC125" s="228">
        <f>'EUS STOP cijfers'!AC19</f>
        <v>0</v>
      </c>
      <c r="AD125" s="228">
        <f>'EUS STOP cijfers'!AD19</f>
        <v>600</v>
      </c>
      <c r="AE125" s="228">
        <f>'EUS STOP cijfers'!AE19</f>
        <v>0</v>
      </c>
      <c r="AF125" s="228">
        <f>'EUS STOP cijfers'!AF19</f>
        <v>0</v>
      </c>
      <c r="AG125" s="223">
        <f>'EUS STOP cijfers'!AG19</f>
        <v>0</v>
      </c>
      <c r="AH125" s="230">
        <f>'EUS STOP cijfers'!AH19</f>
        <v>0</v>
      </c>
      <c r="AI125" s="230">
        <f>'EUS STOP cijfers'!AI19</f>
        <v>0</v>
      </c>
      <c r="AJ125" s="230">
        <f>'EUS STOP cijfers'!AJ19</f>
        <v>0</v>
      </c>
      <c r="AK125" s="230">
        <f>'EUS STOP cijfers'!AK19</f>
        <v>0</v>
      </c>
      <c r="AL125" s="223">
        <f>'EUS STOP cijfers'!AL19</f>
        <v>0</v>
      </c>
      <c r="AM125" s="230">
        <f>'EUS STOP cijfers'!AM19</f>
        <v>600</v>
      </c>
      <c r="AN125" s="230">
        <f>'EUS STOP cijfers'!AN19</f>
        <v>0</v>
      </c>
      <c r="AO125" s="230">
        <f>'EUS STOP cijfers'!AO19</f>
        <v>0</v>
      </c>
      <c r="AP125" s="230">
        <f>'EUS STOP cijfers'!AP19</f>
        <v>0</v>
      </c>
      <c r="AQ125" s="230">
        <f>'EUS STOP cijfers'!AQ19</f>
        <v>0</v>
      </c>
      <c r="AR125" s="223">
        <f>'EUS STOP cijfers'!AR19</f>
        <v>0</v>
      </c>
      <c r="AS125" s="230">
        <f>'EUS STOP cijfers'!AS19</f>
        <v>0</v>
      </c>
      <c r="AT125" s="230">
        <f>'EUS STOP cijfers'!AT19</f>
        <v>0</v>
      </c>
      <c r="AU125" s="230">
        <f>'EUS STOP cijfers'!AU19</f>
        <v>0</v>
      </c>
      <c r="AV125" s="230">
        <f>'EUS STOP cijfers'!AV19</f>
        <v>0</v>
      </c>
      <c r="AW125" s="230">
        <f>'EUS STOP cijfers'!AW19</f>
        <v>0</v>
      </c>
      <c r="AX125" s="230">
        <f>'EUS STOP cijfers'!AX19</f>
        <v>0</v>
      </c>
      <c r="AY125" s="230">
        <f>'EUS STOP cijfers'!AY19</f>
        <v>0</v>
      </c>
      <c r="AZ125" s="230">
        <f>'EUS STOP cijfers'!AZ19</f>
        <v>0</v>
      </c>
      <c r="BA125" s="230">
        <f>'EUS STOP cijfers'!BA19</f>
        <v>0</v>
      </c>
      <c r="BB125" s="230">
        <f>'EUS STOP cijfers'!BB19</f>
        <v>0</v>
      </c>
      <c r="BC125" s="223">
        <f>'EUS STOP cijfers'!BC19</f>
        <v>0</v>
      </c>
      <c r="BD125" s="230">
        <f>'EUS STOP cijfers'!BD19</f>
        <v>0</v>
      </c>
      <c r="BE125" s="230">
        <f>'EUS STOP cijfers'!BE19</f>
        <v>0</v>
      </c>
      <c r="BF125" s="230">
        <f>'EUS STOP cijfers'!BF19</f>
        <v>0</v>
      </c>
      <c r="BG125" s="230">
        <f>'EUS STOP cijfers'!BG19</f>
        <v>0</v>
      </c>
      <c r="BH125" s="230">
        <f>'EUS STOP cijfers'!BH19</f>
        <v>0</v>
      </c>
      <c r="BI125" s="230">
        <f>'EUS STOP cijfers'!BI19</f>
        <v>0</v>
      </c>
      <c r="BJ125" s="230">
        <f>'EUS STOP cijfers'!BJ19</f>
        <v>0</v>
      </c>
      <c r="BK125" s="223">
        <f>'EUS STOP cijfers'!BK19</f>
        <v>0</v>
      </c>
      <c r="BL125" s="230">
        <f>'EUS STOP cijfers'!BL19</f>
        <v>0</v>
      </c>
      <c r="BM125" s="230">
        <f>'EUS STOP cijfers'!BM19</f>
        <v>0</v>
      </c>
      <c r="BN125" s="230">
        <f>'EUS STOP cijfers'!BN19</f>
        <v>0</v>
      </c>
      <c r="BO125" s="230">
        <f>'EUS STOP cijfers'!BO19</f>
        <v>0</v>
      </c>
      <c r="BP125" s="230">
        <f>'EUS STOP cijfers'!BP19</f>
        <v>0</v>
      </c>
      <c r="BQ125" s="223">
        <f>'EUS STOP cijfers'!BQ19</f>
        <v>0</v>
      </c>
      <c r="BR125" s="230">
        <f>'EUS STOP cijfers'!BR19</f>
        <v>0</v>
      </c>
      <c r="BS125" s="230">
        <f>'EUS STOP cijfers'!BS19</f>
        <v>0</v>
      </c>
      <c r="BT125" s="230">
        <f>'EUS STOP cijfers'!BT19</f>
        <v>0</v>
      </c>
      <c r="BU125" s="230">
        <f>'EUS STOP cijfers'!BU19</f>
        <v>0</v>
      </c>
      <c r="BV125" s="230">
        <f>'EUS STOP cijfers'!BV19</f>
        <v>0</v>
      </c>
      <c r="BW125" s="230">
        <f>'EUS STOP cijfers'!BW19</f>
        <v>0</v>
      </c>
      <c r="BX125" s="222">
        <f>'EUS STOP cijfers'!BX19</f>
        <v>0</v>
      </c>
      <c r="BY125" s="223">
        <f>'EUS STOP cijfers'!BY19</f>
        <v>600</v>
      </c>
      <c r="BZ125" s="228">
        <f>'EUS STOP cijfers'!BZ19</f>
        <v>0</v>
      </c>
      <c r="CA125" s="228">
        <f>'EUS STOP cijfers'!CA19</f>
        <v>0</v>
      </c>
      <c r="CB125" s="228">
        <f>'EUS STOP cijfers'!CB19</f>
        <v>0</v>
      </c>
      <c r="CC125" s="228">
        <f>'EUS STOP cijfers'!CC19</f>
        <v>0</v>
      </c>
      <c r="CD125" s="228">
        <f>'EUS STOP cijfers'!CD19</f>
        <v>0</v>
      </c>
      <c r="CE125" s="228">
        <f>'EUS STOP cijfers'!CE19</f>
        <v>0</v>
      </c>
      <c r="CF125" s="228">
        <f>'EUS STOP cijfers'!CF19</f>
        <v>0</v>
      </c>
      <c r="CG125" s="228">
        <f>'EUS STOP cijfers'!CG19</f>
        <v>0</v>
      </c>
      <c r="CH125" s="228">
        <f>'EUS STOP cijfers'!CH19</f>
        <v>0</v>
      </c>
      <c r="CI125" s="228">
        <f>'EUS STOP cijfers'!CI19</f>
        <v>0</v>
      </c>
      <c r="CJ125" s="228">
        <f>'EUS STOP cijfers'!CJ19</f>
        <v>0</v>
      </c>
      <c r="CK125" s="228">
        <f>'EUS STOP cijfers'!CK19</f>
        <v>0</v>
      </c>
      <c r="CL125" s="300">
        <f>'EUS STOP cijfers'!CL19</f>
        <v>0</v>
      </c>
      <c r="CM125" s="228">
        <f>'EUS STOP cijfers'!CM19</f>
        <v>0</v>
      </c>
      <c r="CN125" s="228">
        <f>'EUS STOP cijfers'!CN19</f>
        <v>0</v>
      </c>
      <c r="CO125" s="228">
        <f>'EUS STOP cijfers'!CO19</f>
        <v>0</v>
      </c>
      <c r="CP125" s="228">
        <f>'EUS STOP cijfers'!CP19</f>
        <v>0</v>
      </c>
      <c r="CQ125" s="228">
        <f>'EUS STOP cijfers'!CQ19</f>
        <v>0</v>
      </c>
      <c r="CR125" s="228">
        <f>'EUS STOP cijfers'!CR19</f>
        <v>0</v>
      </c>
      <c r="CS125" s="228">
        <f>'EUS STOP cijfers'!CS19</f>
        <v>0</v>
      </c>
      <c r="CT125" s="228">
        <f>'EUS STOP cijfers'!CT19</f>
        <v>0</v>
      </c>
      <c r="CU125" s="228">
        <f>'EUS STOP cijfers'!CU19</f>
        <v>0</v>
      </c>
      <c r="CV125" s="228">
        <f>'EUS STOP cijfers'!CV19</f>
        <v>0</v>
      </c>
      <c r="CW125" s="228">
        <f>'EUS STOP cijfers'!CW19</f>
        <v>0</v>
      </c>
      <c r="CX125" s="228">
        <f>'EUS STOP cijfers'!CX19</f>
        <v>0</v>
      </c>
      <c r="CY125" s="229">
        <f>'EUS STOP cijfers'!CY19</f>
        <v>0</v>
      </c>
      <c r="CZ125" s="227">
        <f>'EUS STOP cijfers'!CZ19</f>
        <v>0</v>
      </c>
      <c r="DA125" s="228">
        <f>'EUS STOP cijfers'!DA19</f>
        <v>0</v>
      </c>
      <c r="DB125" s="228">
        <f>'EUS STOP cijfers'!DB19</f>
        <v>0</v>
      </c>
      <c r="DC125" s="228">
        <f>'EUS STOP cijfers'!DC19</f>
        <v>0</v>
      </c>
      <c r="DD125" s="228">
        <f>'EUS STOP cijfers'!DD19</f>
        <v>0</v>
      </c>
      <c r="DE125" s="228">
        <f>'EUS STOP cijfers'!DE19</f>
        <v>0</v>
      </c>
      <c r="DF125" s="228">
        <f>'EUS STOP cijfers'!DF19</f>
        <v>0</v>
      </c>
      <c r="DG125" s="228">
        <f>'EUS STOP cijfers'!DG19</f>
        <v>0</v>
      </c>
      <c r="DH125" s="228">
        <f>'EUS STOP cijfers'!DH19</f>
        <v>0</v>
      </c>
      <c r="DI125" s="228">
        <f>'EUS STOP cijfers'!DI19</f>
        <v>0</v>
      </c>
      <c r="DJ125" s="228">
        <f>'EUS STOP cijfers'!DJ19</f>
        <v>0</v>
      </c>
      <c r="DK125" s="228">
        <f>'EUS STOP cijfers'!DK19</f>
        <v>0</v>
      </c>
      <c r="DL125" s="229">
        <f>'EUS STOP cijfers'!DL19</f>
        <v>0</v>
      </c>
    </row>
    <row r="126" spans="1:116" s="221" customFormat="1" hidden="1">
      <c r="A126" s="222">
        <f>'EUS STOP cijfers'!A20</f>
        <v>0</v>
      </c>
      <c r="B126" s="223" t="str">
        <f>'EUS STOP cijfers'!B20</f>
        <v>UINT/UINA</v>
      </c>
      <c r="C126" s="224" t="str">
        <f>'EUS STOP cijfers'!C20</f>
        <v>EU- subsidieregelingen</v>
      </c>
      <c r="D126" s="224" t="str">
        <f>'EUS STOP cijfers'!D20</f>
        <v xml:space="preserve">EUS Betaalorgaan RVO.nl DG AGRO
</v>
      </c>
      <c r="E126" s="225" t="str">
        <f>'EUS STOP cijfers'!E20</f>
        <v>a.1. Voortgangsrapportages</v>
      </c>
      <c r="F126" s="226" t="str">
        <f>'EUS STOP cijfers'!F20</f>
        <v>EL&amp;I AGRO</v>
      </c>
      <c r="G126" s="224" t="str">
        <f>'EUS STOP cijfers'!G20</f>
        <v>ja, nee</v>
      </c>
      <c r="H126" s="227">
        <f>'EUS STOP cijfers'!H20</f>
        <v>120</v>
      </c>
      <c r="I126" s="228">
        <f>'EUS STOP cijfers'!I20</f>
        <v>0</v>
      </c>
      <c r="J126" s="228">
        <f>'EUS STOP cijfers'!J20</f>
        <v>0</v>
      </c>
      <c r="K126" s="228">
        <f>'EUS STOP cijfers'!K20</f>
        <v>0</v>
      </c>
      <c r="L126" s="228">
        <f>'EUS STOP cijfers'!L20</f>
        <v>0</v>
      </c>
      <c r="M126" s="228">
        <f>'EUS STOP cijfers'!M20</f>
        <v>0</v>
      </c>
      <c r="N126" s="228">
        <f>'EUS STOP cijfers'!N20</f>
        <v>0</v>
      </c>
      <c r="O126" s="228">
        <f>'EUS STOP cijfers'!O20</f>
        <v>0</v>
      </c>
      <c r="P126" s="228">
        <f>'EUS STOP cijfers'!P20</f>
        <v>0</v>
      </c>
      <c r="Q126" s="229">
        <f>'EUS STOP cijfers'!Q20</f>
        <v>120</v>
      </c>
      <c r="R126" s="227">
        <f>'EUS STOP cijfers'!R20</f>
        <v>0</v>
      </c>
      <c r="S126" s="228">
        <f>'EUS STOP cijfers'!S20</f>
        <v>0</v>
      </c>
      <c r="T126" s="228">
        <f>'EUS STOP cijfers'!T20</f>
        <v>120</v>
      </c>
      <c r="U126" s="228">
        <f>'EUS STOP cijfers'!U20</f>
        <v>0</v>
      </c>
      <c r="V126" s="228">
        <f>'EUS STOP cijfers'!V20</f>
        <v>0</v>
      </c>
      <c r="W126" s="228">
        <f>'EUS STOP cijfers'!W20</f>
        <v>0</v>
      </c>
      <c r="X126" s="228">
        <f>'EUS STOP cijfers'!X20</f>
        <v>0</v>
      </c>
      <c r="Y126" s="228">
        <f>'EUS STOP cijfers'!Y20</f>
        <v>0</v>
      </c>
      <c r="Z126" s="223">
        <f>'EUS STOP cijfers'!Z20</f>
        <v>120</v>
      </c>
      <c r="AA126" s="228">
        <f>'EUS STOP cijfers'!AA20</f>
        <v>120</v>
      </c>
      <c r="AB126" s="228">
        <f>'EUS STOP cijfers'!AB20</f>
        <v>0</v>
      </c>
      <c r="AC126" s="228">
        <f>'EUS STOP cijfers'!AC20</f>
        <v>0</v>
      </c>
      <c r="AD126" s="228">
        <f>'EUS STOP cijfers'!AD20</f>
        <v>0</v>
      </c>
      <c r="AE126" s="228">
        <f>'EUS STOP cijfers'!AE20</f>
        <v>0</v>
      </c>
      <c r="AF126" s="228">
        <f>'EUS STOP cijfers'!AF20</f>
        <v>0</v>
      </c>
      <c r="AG126" s="223">
        <f>'EUS STOP cijfers'!AG20</f>
        <v>0</v>
      </c>
      <c r="AH126" s="230">
        <f>'EUS STOP cijfers'!AH20</f>
        <v>0</v>
      </c>
      <c r="AI126" s="230">
        <f>'EUS STOP cijfers'!AI20</f>
        <v>0</v>
      </c>
      <c r="AJ126" s="230">
        <f>'EUS STOP cijfers'!AJ20</f>
        <v>120</v>
      </c>
      <c r="AK126" s="230">
        <f>'EUS STOP cijfers'!AK20</f>
        <v>0</v>
      </c>
      <c r="AL126" s="223">
        <f>'EUS STOP cijfers'!AL20</f>
        <v>0</v>
      </c>
      <c r="AM126" s="230">
        <f>'EUS STOP cijfers'!AM20</f>
        <v>0</v>
      </c>
      <c r="AN126" s="230">
        <f>'EUS STOP cijfers'!AN20</f>
        <v>0</v>
      </c>
      <c r="AO126" s="230">
        <f>'EUS STOP cijfers'!AO20</f>
        <v>0</v>
      </c>
      <c r="AP126" s="230">
        <f>'EUS STOP cijfers'!AP20</f>
        <v>0</v>
      </c>
      <c r="AQ126" s="230">
        <f>'EUS STOP cijfers'!AQ20</f>
        <v>0</v>
      </c>
      <c r="AR126" s="223">
        <f>'EUS STOP cijfers'!AR20</f>
        <v>0</v>
      </c>
      <c r="AS126" s="230">
        <f>'EUS STOP cijfers'!AS20</f>
        <v>0</v>
      </c>
      <c r="AT126" s="230">
        <f>'EUS STOP cijfers'!AT20</f>
        <v>0</v>
      </c>
      <c r="AU126" s="230">
        <f>'EUS STOP cijfers'!AU20</f>
        <v>0</v>
      </c>
      <c r="AV126" s="230">
        <f>'EUS STOP cijfers'!AV20</f>
        <v>0</v>
      </c>
      <c r="AW126" s="230">
        <f>'EUS STOP cijfers'!AW20</f>
        <v>0</v>
      </c>
      <c r="AX126" s="230">
        <f>'EUS STOP cijfers'!AX20</f>
        <v>0</v>
      </c>
      <c r="AY126" s="230">
        <f>'EUS STOP cijfers'!AY20</f>
        <v>0</v>
      </c>
      <c r="AZ126" s="230">
        <f>'EUS STOP cijfers'!AZ20</f>
        <v>0</v>
      </c>
      <c r="BA126" s="230">
        <f>'EUS STOP cijfers'!BA20</f>
        <v>0</v>
      </c>
      <c r="BB126" s="230">
        <f>'EUS STOP cijfers'!BB20</f>
        <v>0</v>
      </c>
      <c r="BC126" s="223">
        <f>'EUS STOP cijfers'!BC20</f>
        <v>0</v>
      </c>
      <c r="BD126" s="230">
        <f>'EUS STOP cijfers'!BD20</f>
        <v>0</v>
      </c>
      <c r="BE126" s="230">
        <f>'EUS STOP cijfers'!BE20</f>
        <v>0</v>
      </c>
      <c r="BF126" s="230">
        <f>'EUS STOP cijfers'!BF20</f>
        <v>0</v>
      </c>
      <c r="BG126" s="230">
        <f>'EUS STOP cijfers'!BG20</f>
        <v>0</v>
      </c>
      <c r="BH126" s="230">
        <f>'EUS STOP cijfers'!BH20</f>
        <v>0</v>
      </c>
      <c r="BI126" s="230">
        <f>'EUS STOP cijfers'!BI20</f>
        <v>0</v>
      </c>
      <c r="BJ126" s="230">
        <f>'EUS STOP cijfers'!BJ20</f>
        <v>0</v>
      </c>
      <c r="BK126" s="223">
        <f>'EUS STOP cijfers'!BK20</f>
        <v>0</v>
      </c>
      <c r="BL126" s="230">
        <f>'EUS STOP cijfers'!BL20</f>
        <v>0</v>
      </c>
      <c r="BM126" s="230">
        <f>'EUS STOP cijfers'!BM20</f>
        <v>0</v>
      </c>
      <c r="BN126" s="230">
        <f>'EUS STOP cijfers'!BN20</f>
        <v>0</v>
      </c>
      <c r="BO126" s="230">
        <f>'EUS STOP cijfers'!BO20</f>
        <v>0</v>
      </c>
      <c r="BP126" s="230">
        <f>'EUS STOP cijfers'!BP20</f>
        <v>0</v>
      </c>
      <c r="BQ126" s="223">
        <f>'EUS STOP cijfers'!BQ20</f>
        <v>0</v>
      </c>
      <c r="BR126" s="230">
        <f>'EUS STOP cijfers'!BR20</f>
        <v>0</v>
      </c>
      <c r="BS126" s="230">
        <f>'EUS STOP cijfers'!BS20</f>
        <v>0</v>
      </c>
      <c r="BT126" s="230">
        <f>'EUS STOP cijfers'!BT20</f>
        <v>0</v>
      </c>
      <c r="BU126" s="230">
        <f>'EUS STOP cijfers'!BU20</f>
        <v>0</v>
      </c>
      <c r="BV126" s="230">
        <f>'EUS STOP cijfers'!BV20</f>
        <v>0</v>
      </c>
      <c r="BW126" s="230">
        <f>'EUS STOP cijfers'!BW20</f>
        <v>0</v>
      </c>
      <c r="BX126" s="222">
        <f>'EUS STOP cijfers'!BX20</f>
        <v>0</v>
      </c>
      <c r="BY126" s="223">
        <f>'EUS STOP cijfers'!BY20</f>
        <v>120</v>
      </c>
      <c r="BZ126" s="228">
        <f>'EUS STOP cijfers'!BZ20</f>
        <v>0</v>
      </c>
      <c r="CA126" s="228">
        <f>'EUS STOP cijfers'!CA20</f>
        <v>0</v>
      </c>
      <c r="CB126" s="228">
        <f>'EUS STOP cijfers'!CB20</f>
        <v>0</v>
      </c>
      <c r="CC126" s="228">
        <f>'EUS STOP cijfers'!CC20</f>
        <v>0</v>
      </c>
      <c r="CD126" s="228">
        <f>'EUS STOP cijfers'!CD20</f>
        <v>0</v>
      </c>
      <c r="CE126" s="228">
        <f>'EUS STOP cijfers'!CE20</f>
        <v>0</v>
      </c>
      <c r="CF126" s="228">
        <f>'EUS STOP cijfers'!CF20</f>
        <v>0</v>
      </c>
      <c r="CG126" s="228">
        <f>'EUS STOP cijfers'!CG20</f>
        <v>0</v>
      </c>
      <c r="CH126" s="228">
        <f>'EUS STOP cijfers'!CH20</f>
        <v>0</v>
      </c>
      <c r="CI126" s="228">
        <f>'EUS STOP cijfers'!CI20</f>
        <v>0</v>
      </c>
      <c r="CJ126" s="228">
        <f>'EUS STOP cijfers'!CJ20</f>
        <v>0</v>
      </c>
      <c r="CK126" s="228">
        <f>'EUS STOP cijfers'!CK20</f>
        <v>0</v>
      </c>
      <c r="CL126" s="300">
        <f>'EUS STOP cijfers'!CL20</f>
        <v>0</v>
      </c>
      <c r="CM126" s="228">
        <f>'EUS STOP cijfers'!CM20</f>
        <v>0</v>
      </c>
      <c r="CN126" s="228">
        <f>'EUS STOP cijfers'!CN20</f>
        <v>0</v>
      </c>
      <c r="CO126" s="228">
        <f>'EUS STOP cijfers'!CO20</f>
        <v>0</v>
      </c>
      <c r="CP126" s="228">
        <f>'EUS STOP cijfers'!CP20</f>
        <v>0</v>
      </c>
      <c r="CQ126" s="228">
        <f>'EUS STOP cijfers'!CQ20</f>
        <v>0</v>
      </c>
      <c r="CR126" s="228">
        <f>'EUS STOP cijfers'!CR20</f>
        <v>0</v>
      </c>
      <c r="CS126" s="228">
        <f>'EUS STOP cijfers'!CS20</f>
        <v>0</v>
      </c>
      <c r="CT126" s="228">
        <f>'EUS STOP cijfers'!CT20</f>
        <v>0</v>
      </c>
      <c r="CU126" s="228">
        <f>'EUS STOP cijfers'!CU20</f>
        <v>0</v>
      </c>
      <c r="CV126" s="228">
        <f>'EUS STOP cijfers'!CV20</f>
        <v>0</v>
      </c>
      <c r="CW126" s="228">
        <f>'EUS STOP cijfers'!CW20</f>
        <v>0</v>
      </c>
      <c r="CX126" s="228">
        <f>'EUS STOP cijfers'!CX20</f>
        <v>0</v>
      </c>
      <c r="CY126" s="229">
        <f>'EUS STOP cijfers'!CY20</f>
        <v>0</v>
      </c>
      <c r="CZ126" s="227">
        <f>'EUS STOP cijfers'!CZ20</f>
        <v>0</v>
      </c>
      <c r="DA126" s="228">
        <f>'EUS STOP cijfers'!DA20</f>
        <v>0</v>
      </c>
      <c r="DB126" s="228">
        <f>'EUS STOP cijfers'!DB20</f>
        <v>0</v>
      </c>
      <c r="DC126" s="228">
        <f>'EUS STOP cijfers'!DC20</f>
        <v>0</v>
      </c>
      <c r="DD126" s="228">
        <f>'EUS STOP cijfers'!DD20</f>
        <v>0</v>
      </c>
      <c r="DE126" s="228">
        <f>'EUS STOP cijfers'!DE20</f>
        <v>0</v>
      </c>
      <c r="DF126" s="228">
        <f>'EUS STOP cijfers'!DF20</f>
        <v>0</v>
      </c>
      <c r="DG126" s="228">
        <f>'EUS STOP cijfers'!DG20</f>
        <v>0</v>
      </c>
      <c r="DH126" s="228">
        <f>'EUS STOP cijfers'!DH20</f>
        <v>0</v>
      </c>
      <c r="DI126" s="228">
        <f>'EUS STOP cijfers'!DI20</f>
        <v>0</v>
      </c>
      <c r="DJ126" s="228">
        <f>'EUS STOP cijfers'!DJ20</f>
        <v>0</v>
      </c>
      <c r="DK126" s="228">
        <f>'EUS STOP cijfers'!DK20</f>
        <v>0</v>
      </c>
      <c r="DL126" s="229">
        <f>'EUS STOP cijfers'!DL20</f>
        <v>0</v>
      </c>
    </row>
    <row r="127" spans="1:116" s="221" customFormat="1" hidden="1">
      <c r="A127" s="222">
        <f>'EUS STOP cijfers'!A21</f>
        <v>0</v>
      </c>
      <c r="B127" s="223" t="str">
        <f>'EUS STOP cijfers'!B21</f>
        <v>UINT/UINA</v>
      </c>
      <c r="C127" s="224" t="str">
        <f>'EUS STOP cijfers'!C21</f>
        <v>EU- subsidieregelingen</v>
      </c>
      <c r="D127" s="224" t="str">
        <f>'EUS STOP cijfers'!D21</f>
        <v xml:space="preserve">EUS Betaalorgaan RVO.nl DG AGRO
</v>
      </c>
      <c r="E127" s="225" t="str">
        <f>'EUS STOP cijfers'!E21</f>
        <v>a.2. Optimalisering heen en weer</v>
      </c>
      <c r="F127" s="226" t="str">
        <f>'EUS STOP cijfers'!F21</f>
        <v>EL&amp;I AGRO</v>
      </c>
      <c r="G127" s="224" t="str">
        <f>'EUS STOP cijfers'!G21</f>
        <v>ja, nee</v>
      </c>
      <c r="H127" s="227">
        <f>'EUS STOP cijfers'!H21</f>
        <v>80</v>
      </c>
      <c r="I127" s="228">
        <f>'EUS STOP cijfers'!I21</f>
        <v>0</v>
      </c>
      <c r="J127" s="228">
        <f>'EUS STOP cijfers'!J21</f>
        <v>0</v>
      </c>
      <c r="K127" s="228">
        <f>'EUS STOP cijfers'!K21</f>
        <v>0</v>
      </c>
      <c r="L127" s="228">
        <f>'EUS STOP cijfers'!L21</f>
        <v>0</v>
      </c>
      <c r="M127" s="228">
        <f>'EUS STOP cijfers'!M21</f>
        <v>0</v>
      </c>
      <c r="N127" s="228">
        <f>'EUS STOP cijfers'!N21</f>
        <v>0</v>
      </c>
      <c r="O127" s="228">
        <f>'EUS STOP cijfers'!O21</f>
        <v>0</v>
      </c>
      <c r="P127" s="228">
        <f>'EUS STOP cijfers'!P21</f>
        <v>0</v>
      </c>
      <c r="Q127" s="229">
        <f>'EUS STOP cijfers'!Q21</f>
        <v>80</v>
      </c>
      <c r="R127" s="227">
        <f>'EUS STOP cijfers'!R21</f>
        <v>0</v>
      </c>
      <c r="S127" s="228">
        <f>'EUS STOP cijfers'!S21</f>
        <v>0</v>
      </c>
      <c r="T127" s="228">
        <f>'EUS STOP cijfers'!T21</f>
        <v>80</v>
      </c>
      <c r="U127" s="228">
        <f>'EUS STOP cijfers'!U21</f>
        <v>0</v>
      </c>
      <c r="V127" s="228">
        <f>'EUS STOP cijfers'!V21</f>
        <v>0</v>
      </c>
      <c r="W127" s="228">
        <f>'EUS STOP cijfers'!W21</f>
        <v>0</v>
      </c>
      <c r="X127" s="228">
        <f>'EUS STOP cijfers'!X21</f>
        <v>0</v>
      </c>
      <c r="Y127" s="228">
        <f>'EUS STOP cijfers'!Y21</f>
        <v>0</v>
      </c>
      <c r="Z127" s="223">
        <f>'EUS STOP cijfers'!Z21</f>
        <v>80</v>
      </c>
      <c r="AA127" s="228">
        <f>'EUS STOP cijfers'!AA21</f>
        <v>80</v>
      </c>
      <c r="AB127" s="228">
        <f>'EUS STOP cijfers'!AB21</f>
        <v>0</v>
      </c>
      <c r="AC127" s="228">
        <f>'EUS STOP cijfers'!AC21</f>
        <v>0</v>
      </c>
      <c r="AD127" s="228">
        <f>'EUS STOP cijfers'!AD21</f>
        <v>0</v>
      </c>
      <c r="AE127" s="228">
        <f>'EUS STOP cijfers'!AE21</f>
        <v>0</v>
      </c>
      <c r="AF127" s="228">
        <f>'EUS STOP cijfers'!AF21</f>
        <v>0</v>
      </c>
      <c r="AG127" s="223">
        <f>'EUS STOP cijfers'!AG21</f>
        <v>0</v>
      </c>
      <c r="AH127" s="230">
        <f>'EUS STOP cijfers'!AH21</f>
        <v>0</v>
      </c>
      <c r="AI127" s="230">
        <f>'EUS STOP cijfers'!AI21</f>
        <v>0</v>
      </c>
      <c r="AJ127" s="230">
        <f>'EUS STOP cijfers'!AJ21</f>
        <v>80</v>
      </c>
      <c r="AK127" s="230">
        <f>'EUS STOP cijfers'!AK21</f>
        <v>0</v>
      </c>
      <c r="AL127" s="223">
        <f>'EUS STOP cijfers'!AL21</f>
        <v>0</v>
      </c>
      <c r="AM127" s="230">
        <f>'EUS STOP cijfers'!AM21</f>
        <v>0</v>
      </c>
      <c r="AN127" s="230">
        <f>'EUS STOP cijfers'!AN21</f>
        <v>0</v>
      </c>
      <c r="AO127" s="230">
        <f>'EUS STOP cijfers'!AO21</f>
        <v>0</v>
      </c>
      <c r="AP127" s="230">
        <f>'EUS STOP cijfers'!AP21</f>
        <v>0</v>
      </c>
      <c r="AQ127" s="230">
        <f>'EUS STOP cijfers'!AQ21</f>
        <v>0</v>
      </c>
      <c r="AR127" s="223">
        <f>'EUS STOP cijfers'!AR21</f>
        <v>0</v>
      </c>
      <c r="AS127" s="230">
        <f>'EUS STOP cijfers'!AS21</f>
        <v>0</v>
      </c>
      <c r="AT127" s="230">
        <f>'EUS STOP cijfers'!AT21</f>
        <v>0</v>
      </c>
      <c r="AU127" s="230">
        <f>'EUS STOP cijfers'!AU21</f>
        <v>0</v>
      </c>
      <c r="AV127" s="230">
        <f>'EUS STOP cijfers'!AV21</f>
        <v>0</v>
      </c>
      <c r="AW127" s="230">
        <f>'EUS STOP cijfers'!AW21</f>
        <v>0</v>
      </c>
      <c r="AX127" s="230">
        <f>'EUS STOP cijfers'!AX21</f>
        <v>0</v>
      </c>
      <c r="AY127" s="230">
        <f>'EUS STOP cijfers'!AY21</f>
        <v>0</v>
      </c>
      <c r="AZ127" s="230">
        <f>'EUS STOP cijfers'!AZ21</f>
        <v>0</v>
      </c>
      <c r="BA127" s="230">
        <f>'EUS STOP cijfers'!BA21</f>
        <v>0</v>
      </c>
      <c r="BB127" s="230">
        <f>'EUS STOP cijfers'!BB21</f>
        <v>0</v>
      </c>
      <c r="BC127" s="223">
        <f>'EUS STOP cijfers'!BC21</f>
        <v>0</v>
      </c>
      <c r="BD127" s="230">
        <f>'EUS STOP cijfers'!BD21</f>
        <v>0</v>
      </c>
      <c r="BE127" s="230">
        <f>'EUS STOP cijfers'!BE21</f>
        <v>0</v>
      </c>
      <c r="BF127" s="230">
        <f>'EUS STOP cijfers'!BF21</f>
        <v>0</v>
      </c>
      <c r="BG127" s="230">
        <f>'EUS STOP cijfers'!BG21</f>
        <v>0</v>
      </c>
      <c r="BH127" s="230">
        <f>'EUS STOP cijfers'!BH21</f>
        <v>0</v>
      </c>
      <c r="BI127" s="230">
        <f>'EUS STOP cijfers'!BI21</f>
        <v>0</v>
      </c>
      <c r="BJ127" s="230">
        <f>'EUS STOP cijfers'!BJ21</f>
        <v>0</v>
      </c>
      <c r="BK127" s="223">
        <f>'EUS STOP cijfers'!BK21</f>
        <v>0</v>
      </c>
      <c r="BL127" s="230">
        <f>'EUS STOP cijfers'!BL21</f>
        <v>0</v>
      </c>
      <c r="BM127" s="230">
        <f>'EUS STOP cijfers'!BM21</f>
        <v>0</v>
      </c>
      <c r="BN127" s="230">
        <f>'EUS STOP cijfers'!BN21</f>
        <v>0</v>
      </c>
      <c r="BO127" s="230">
        <f>'EUS STOP cijfers'!BO21</f>
        <v>0</v>
      </c>
      <c r="BP127" s="230">
        <f>'EUS STOP cijfers'!BP21</f>
        <v>0</v>
      </c>
      <c r="BQ127" s="223">
        <f>'EUS STOP cijfers'!BQ21</f>
        <v>0</v>
      </c>
      <c r="BR127" s="230">
        <f>'EUS STOP cijfers'!BR21</f>
        <v>0</v>
      </c>
      <c r="BS127" s="230">
        <f>'EUS STOP cijfers'!BS21</f>
        <v>0</v>
      </c>
      <c r="BT127" s="230">
        <f>'EUS STOP cijfers'!BT21</f>
        <v>0</v>
      </c>
      <c r="BU127" s="230">
        <f>'EUS STOP cijfers'!BU21</f>
        <v>0</v>
      </c>
      <c r="BV127" s="230">
        <f>'EUS STOP cijfers'!BV21</f>
        <v>0</v>
      </c>
      <c r="BW127" s="230">
        <f>'EUS STOP cijfers'!BW21</f>
        <v>0</v>
      </c>
      <c r="BX127" s="222">
        <f>'EUS STOP cijfers'!BX21</f>
        <v>0</v>
      </c>
      <c r="BY127" s="223">
        <f>'EUS STOP cijfers'!BY21</f>
        <v>80</v>
      </c>
      <c r="BZ127" s="228">
        <f>'EUS STOP cijfers'!BZ21</f>
        <v>0</v>
      </c>
      <c r="CA127" s="228">
        <f>'EUS STOP cijfers'!CA21</f>
        <v>0</v>
      </c>
      <c r="CB127" s="228">
        <f>'EUS STOP cijfers'!CB21</f>
        <v>0</v>
      </c>
      <c r="CC127" s="228">
        <f>'EUS STOP cijfers'!CC21</f>
        <v>0</v>
      </c>
      <c r="CD127" s="228">
        <f>'EUS STOP cijfers'!CD21</f>
        <v>0</v>
      </c>
      <c r="CE127" s="228">
        <f>'EUS STOP cijfers'!CE21</f>
        <v>0</v>
      </c>
      <c r="CF127" s="228">
        <f>'EUS STOP cijfers'!CF21</f>
        <v>0</v>
      </c>
      <c r="CG127" s="228">
        <f>'EUS STOP cijfers'!CG21</f>
        <v>0</v>
      </c>
      <c r="CH127" s="228">
        <f>'EUS STOP cijfers'!CH21</f>
        <v>0</v>
      </c>
      <c r="CI127" s="228">
        <f>'EUS STOP cijfers'!CI21</f>
        <v>0</v>
      </c>
      <c r="CJ127" s="228">
        <f>'EUS STOP cijfers'!CJ21</f>
        <v>0</v>
      </c>
      <c r="CK127" s="228">
        <f>'EUS STOP cijfers'!CK21</f>
        <v>0</v>
      </c>
      <c r="CL127" s="300">
        <f>'EUS STOP cijfers'!CL21</f>
        <v>0</v>
      </c>
      <c r="CM127" s="228">
        <f>'EUS STOP cijfers'!CM21</f>
        <v>0</v>
      </c>
      <c r="CN127" s="228">
        <f>'EUS STOP cijfers'!CN21</f>
        <v>0</v>
      </c>
      <c r="CO127" s="228">
        <f>'EUS STOP cijfers'!CO21</f>
        <v>0</v>
      </c>
      <c r="CP127" s="228">
        <f>'EUS STOP cijfers'!CP21</f>
        <v>0</v>
      </c>
      <c r="CQ127" s="228">
        <f>'EUS STOP cijfers'!CQ21</f>
        <v>0</v>
      </c>
      <c r="CR127" s="228">
        <f>'EUS STOP cijfers'!CR21</f>
        <v>0</v>
      </c>
      <c r="CS127" s="228">
        <f>'EUS STOP cijfers'!CS21</f>
        <v>0</v>
      </c>
      <c r="CT127" s="228">
        <f>'EUS STOP cijfers'!CT21</f>
        <v>0</v>
      </c>
      <c r="CU127" s="228">
        <f>'EUS STOP cijfers'!CU21</f>
        <v>0</v>
      </c>
      <c r="CV127" s="228">
        <f>'EUS STOP cijfers'!CV21</f>
        <v>0</v>
      </c>
      <c r="CW127" s="228">
        <f>'EUS STOP cijfers'!CW21</f>
        <v>0</v>
      </c>
      <c r="CX127" s="228">
        <f>'EUS STOP cijfers'!CX21</f>
        <v>0</v>
      </c>
      <c r="CY127" s="229">
        <f>'EUS STOP cijfers'!CY21</f>
        <v>0</v>
      </c>
      <c r="CZ127" s="227">
        <f>'EUS STOP cijfers'!CZ21</f>
        <v>0</v>
      </c>
      <c r="DA127" s="228">
        <f>'EUS STOP cijfers'!DA21</f>
        <v>0</v>
      </c>
      <c r="DB127" s="228">
        <f>'EUS STOP cijfers'!DB21</f>
        <v>0</v>
      </c>
      <c r="DC127" s="228">
        <f>'EUS STOP cijfers'!DC21</f>
        <v>0</v>
      </c>
      <c r="DD127" s="228">
        <f>'EUS STOP cijfers'!DD21</f>
        <v>0</v>
      </c>
      <c r="DE127" s="228">
        <f>'EUS STOP cijfers'!DE21</f>
        <v>0</v>
      </c>
      <c r="DF127" s="228">
        <f>'EUS STOP cijfers'!DF21</f>
        <v>0</v>
      </c>
      <c r="DG127" s="228">
        <f>'EUS STOP cijfers'!DG21</f>
        <v>0</v>
      </c>
      <c r="DH127" s="228">
        <f>'EUS STOP cijfers'!DH21</f>
        <v>0</v>
      </c>
      <c r="DI127" s="228">
        <f>'EUS STOP cijfers'!DI21</f>
        <v>0</v>
      </c>
      <c r="DJ127" s="228">
        <f>'EUS STOP cijfers'!DJ21</f>
        <v>0</v>
      </c>
      <c r="DK127" s="228">
        <f>'EUS STOP cijfers'!DK21</f>
        <v>0</v>
      </c>
      <c r="DL127" s="229">
        <f>'EUS STOP cijfers'!DL21</f>
        <v>0</v>
      </c>
    </row>
    <row r="128" spans="1:116" s="221" customFormat="1" ht="26.25" hidden="1" customHeight="1">
      <c r="A128" s="222">
        <f>'EUS STOP cijfers'!A22</f>
        <v>0</v>
      </c>
      <c r="B128" s="223" t="str">
        <f>'EUS STOP cijfers'!B22</f>
        <v>UINT/UINA</v>
      </c>
      <c r="C128" s="224" t="str">
        <f>'EUS STOP cijfers'!C22</f>
        <v>EU- subsidieregelingen</v>
      </c>
      <c r="D128" s="224" t="str">
        <f>'EUS STOP cijfers'!D22</f>
        <v xml:space="preserve">EUS Betaalorgaan RVO.nl DG AGRO
</v>
      </c>
      <c r="E128" s="225" t="str">
        <f>'EUS STOP cijfers'!E22</f>
        <v xml:space="preserve">Overige TO werkzaamheden </v>
      </c>
      <c r="F128" s="226" t="str">
        <f>'EUS STOP cijfers'!F22</f>
        <v>EL&amp;I AGRO</v>
      </c>
      <c r="G128" s="224" t="str">
        <f>'EUS STOP cijfers'!G22</f>
        <v>ja, nee</v>
      </c>
      <c r="H128" s="227">
        <f>'EUS STOP cijfers'!H22</f>
        <v>350</v>
      </c>
      <c r="I128" s="228">
        <f>'EUS STOP cijfers'!I22</f>
        <v>0</v>
      </c>
      <c r="J128" s="228">
        <f>'EUS STOP cijfers'!J22</f>
        <v>861</v>
      </c>
      <c r="K128" s="228">
        <f>'EUS STOP cijfers'!K22</f>
        <v>0</v>
      </c>
      <c r="L128" s="228">
        <f>'EUS STOP cijfers'!L22</f>
        <v>0</v>
      </c>
      <c r="M128" s="228">
        <f>'EUS STOP cijfers'!M22</f>
        <v>0</v>
      </c>
      <c r="N128" s="228">
        <f>'EUS STOP cijfers'!N22</f>
        <v>0</v>
      </c>
      <c r="O128" s="228">
        <f>'EUS STOP cijfers'!O22</f>
        <v>0</v>
      </c>
      <c r="P128" s="228">
        <f>'EUS STOP cijfers'!P22</f>
        <v>0</v>
      </c>
      <c r="Q128" s="229">
        <f>'EUS STOP cijfers'!Q22</f>
        <v>1211</v>
      </c>
      <c r="R128" s="227">
        <f>'EUS STOP cijfers'!R22</f>
        <v>0</v>
      </c>
      <c r="S128" s="228">
        <f>'EUS STOP cijfers'!S22</f>
        <v>0</v>
      </c>
      <c r="T128" s="228">
        <f>'EUS STOP cijfers'!T22</f>
        <v>1211</v>
      </c>
      <c r="U128" s="228">
        <f>'EUS STOP cijfers'!U22</f>
        <v>0</v>
      </c>
      <c r="V128" s="228">
        <f>'EUS STOP cijfers'!V22</f>
        <v>0</v>
      </c>
      <c r="W128" s="228">
        <f>'EUS STOP cijfers'!W22</f>
        <v>0</v>
      </c>
      <c r="X128" s="228">
        <f>'EUS STOP cijfers'!X22</f>
        <v>0</v>
      </c>
      <c r="Y128" s="228">
        <f>'EUS STOP cijfers'!Y22</f>
        <v>0</v>
      </c>
      <c r="Z128" s="223">
        <f>'EUS STOP cijfers'!Z22</f>
        <v>1211</v>
      </c>
      <c r="AA128" s="228">
        <f>'EUS STOP cijfers'!AA22</f>
        <v>1211</v>
      </c>
      <c r="AB128" s="228">
        <f>'EUS STOP cijfers'!AB22</f>
        <v>0</v>
      </c>
      <c r="AC128" s="228">
        <f>'EUS STOP cijfers'!AC22</f>
        <v>0</v>
      </c>
      <c r="AD128" s="228">
        <f>'EUS STOP cijfers'!AD22</f>
        <v>0</v>
      </c>
      <c r="AE128" s="228">
        <f>'EUS STOP cijfers'!AE22</f>
        <v>0</v>
      </c>
      <c r="AF128" s="228">
        <f>'EUS STOP cijfers'!AF22</f>
        <v>0</v>
      </c>
      <c r="AG128" s="223">
        <f>'EUS STOP cijfers'!AG22</f>
        <v>0</v>
      </c>
      <c r="AH128" s="230">
        <f>'EUS STOP cijfers'!AH22</f>
        <v>0</v>
      </c>
      <c r="AI128" s="230">
        <f>'EUS STOP cijfers'!AI22</f>
        <v>0</v>
      </c>
      <c r="AJ128" s="230">
        <f>'EUS STOP cijfers'!AJ22</f>
        <v>1211</v>
      </c>
      <c r="AK128" s="230">
        <f>'EUS STOP cijfers'!AK22</f>
        <v>0</v>
      </c>
      <c r="AL128" s="223">
        <f>'EUS STOP cijfers'!AL22</f>
        <v>0</v>
      </c>
      <c r="AM128" s="230">
        <f>'EUS STOP cijfers'!AM22</f>
        <v>0</v>
      </c>
      <c r="AN128" s="230">
        <f>'EUS STOP cijfers'!AN22</f>
        <v>0</v>
      </c>
      <c r="AO128" s="230">
        <f>'EUS STOP cijfers'!AO22</f>
        <v>0</v>
      </c>
      <c r="AP128" s="230">
        <f>'EUS STOP cijfers'!AP22</f>
        <v>0</v>
      </c>
      <c r="AQ128" s="230">
        <f>'EUS STOP cijfers'!AQ22</f>
        <v>0</v>
      </c>
      <c r="AR128" s="223">
        <f>'EUS STOP cijfers'!AR22</f>
        <v>0</v>
      </c>
      <c r="AS128" s="230">
        <f>'EUS STOP cijfers'!AS22</f>
        <v>0</v>
      </c>
      <c r="AT128" s="230">
        <f>'EUS STOP cijfers'!AT22</f>
        <v>0</v>
      </c>
      <c r="AU128" s="230">
        <f>'EUS STOP cijfers'!AU22</f>
        <v>0</v>
      </c>
      <c r="AV128" s="230">
        <f>'EUS STOP cijfers'!AV22</f>
        <v>0</v>
      </c>
      <c r="AW128" s="230">
        <f>'EUS STOP cijfers'!AW22</f>
        <v>0</v>
      </c>
      <c r="AX128" s="230">
        <f>'EUS STOP cijfers'!AX22</f>
        <v>0</v>
      </c>
      <c r="AY128" s="230">
        <f>'EUS STOP cijfers'!AY22</f>
        <v>0</v>
      </c>
      <c r="AZ128" s="230">
        <f>'EUS STOP cijfers'!AZ22</f>
        <v>0</v>
      </c>
      <c r="BA128" s="230">
        <f>'EUS STOP cijfers'!BA22</f>
        <v>0</v>
      </c>
      <c r="BB128" s="230">
        <f>'EUS STOP cijfers'!BB22</f>
        <v>0</v>
      </c>
      <c r="BC128" s="223">
        <f>'EUS STOP cijfers'!BC22</f>
        <v>0</v>
      </c>
      <c r="BD128" s="230">
        <f>'EUS STOP cijfers'!BD22</f>
        <v>0</v>
      </c>
      <c r="BE128" s="230">
        <f>'EUS STOP cijfers'!BE22</f>
        <v>0</v>
      </c>
      <c r="BF128" s="230">
        <f>'EUS STOP cijfers'!BF22</f>
        <v>0</v>
      </c>
      <c r="BG128" s="230">
        <f>'EUS STOP cijfers'!BG22</f>
        <v>0</v>
      </c>
      <c r="BH128" s="230">
        <f>'EUS STOP cijfers'!BH22</f>
        <v>0</v>
      </c>
      <c r="BI128" s="230">
        <f>'EUS STOP cijfers'!BI22</f>
        <v>0</v>
      </c>
      <c r="BJ128" s="230">
        <f>'EUS STOP cijfers'!BJ22</f>
        <v>0</v>
      </c>
      <c r="BK128" s="223">
        <f>'EUS STOP cijfers'!BK22</f>
        <v>0</v>
      </c>
      <c r="BL128" s="230">
        <f>'EUS STOP cijfers'!BL22</f>
        <v>0</v>
      </c>
      <c r="BM128" s="230">
        <f>'EUS STOP cijfers'!BM22</f>
        <v>0</v>
      </c>
      <c r="BN128" s="230">
        <f>'EUS STOP cijfers'!BN22</f>
        <v>0</v>
      </c>
      <c r="BO128" s="230">
        <f>'EUS STOP cijfers'!BO22</f>
        <v>0</v>
      </c>
      <c r="BP128" s="230">
        <f>'EUS STOP cijfers'!BP22</f>
        <v>0</v>
      </c>
      <c r="BQ128" s="223">
        <f>'EUS STOP cijfers'!BQ22</f>
        <v>0</v>
      </c>
      <c r="BR128" s="230">
        <f>'EUS STOP cijfers'!BR22</f>
        <v>0</v>
      </c>
      <c r="BS128" s="230">
        <f>'EUS STOP cijfers'!BS22</f>
        <v>0</v>
      </c>
      <c r="BT128" s="230">
        <f>'EUS STOP cijfers'!BT22</f>
        <v>0</v>
      </c>
      <c r="BU128" s="230">
        <f>'EUS STOP cijfers'!BU22</f>
        <v>0</v>
      </c>
      <c r="BV128" s="230">
        <f>'EUS STOP cijfers'!BV22</f>
        <v>0</v>
      </c>
      <c r="BW128" s="230">
        <f>'EUS STOP cijfers'!BW22</f>
        <v>0</v>
      </c>
      <c r="BX128" s="222">
        <f>'EUS STOP cijfers'!BX22</f>
        <v>0</v>
      </c>
      <c r="BY128" s="223">
        <f>'EUS STOP cijfers'!BY22</f>
        <v>1211</v>
      </c>
      <c r="BZ128" s="228">
        <f>'EUS STOP cijfers'!BZ22</f>
        <v>0</v>
      </c>
      <c r="CA128" s="228">
        <f>'EUS STOP cijfers'!CA22</f>
        <v>0</v>
      </c>
      <c r="CB128" s="228">
        <f>'EUS STOP cijfers'!CB22</f>
        <v>0</v>
      </c>
      <c r="CC128" s="228">
        <f>'EUS STOP cijfers'!CC22</f>
        <v>0</v>
      </c>
      <c r="CD128" s="228">
        <f>'EUS STOP cijfers'!CD22</f>
        <v>0</v>
      </c>
      <c r="CE128" s="228">
        <f>'EUS STOP cijfers'!CE22</f>
        <v>0</v>
      </c>
      <c r="CF128" s="228">
        <f>'EUS STOP cijfers'!CF22</f>
        <v>0</v>
      </c>
      <c r="CG128" s="228">
        <f>'EUS STOP cijfers'!CG22</f>
        <v>0</v>
      </c>
      <c r="CH128" s="228">
        <f>'EUS STOP cijfers'!CH22</f>
        <v>0</v>
      </c>
      <c r="CI128" s="228">
        <f>'EUS STOP cijfers'!CI22</f>
        <v>0</v>
      </c>
      <c r="CJ128" s="228">
        <f>'EUS STOP cijfers'!CJ22</f>
        <v>0</v>
      </c>
      <c r="CK128" s="228">
        <f>'EUS STOP cijfers'!CK22</f>
        <v>0</v>
      </c>
      <c r="CL128" s="300">
        <f>'EUS STOP cijfers'!CL22</f>
        <v>0</v>
      </c>
      <c r="CM128" s="228">
        <f>'EUS STOP cijfers'!CM22</f>
        <v>0</v>
      </c>
      <c r="CN128" s="228">
        <f>'EUS STOP cijfers'!CN22</f>
        <v>0</v>
      </c>
      <c r="CO128" s="228">
        <f>'EUS STOP cijfers'!CO22</f>
        <v>0</v>
      </c>
      <c r="CP128" s="228">
        <f>'EUS STOP cijfers'!CP22</f>
        <v>0</v>
      </c>
      <c r="CQ128" s="228">
        <f>'EUS STOP cijfers'!CQ22</f>
        <v>0</v>
      </c>
      <c r="CR128" s="228">
        <f>'EUS STOP cijfers'!CR22</f>
        <v>0</v>
      </c>
      <c r="CS128" s="228">
        <f>'EUS STOP cijfers'!CS22</f>
        <v>0</v>
      </c>
      <c r="CT128" s="228">
        <f>'EUS STOP cijfers'!CT22</f>
        <v>0</v>
      </c>
      <c r="CU128" s="228">
        <f>'EUS STOP cijfers'!CU22</f>
        <v>0</v>
      </c>
      <c r="CV128" s="228">
        <f>'EUS STOP cijfers'!CV22</f>
        <v>0</v>
      </c>
      <c r="CW128" s="228">
        <f>'EUS STOP cijfers'!CW22</f>
        <v>0</v>
      </c>
      <c r="CX128" s="228">
        <f>'EUS STOP cijfers'!CX22</f>
        <v>0</v>
      </c>
      <c r="CY128" s="229">
        <f>'EUS STOP cijfers'!CY22</f>
        <v>0</v>
      </c>
      <c r="CZ128" s="227">
        <f>'EUS STOP cijfers'!CZ22</f>
        <v>0</v>
      </c>
      <c r="DA128" s="228">
        <f>'EUS STOP cijfers'!DA22</f>
        <v>0</v>
      </c>
      <c r="DB128" s="228">
        <f>'EUS STOP cijfers'!DB22</f>
        <v>0</v>
      </c>
      <c r="DC128" s="228">
        <f>'EUS STOP cijfers'!DC22</f>
        <v>0</v>
      </c>
      <c r="DD128" s="228">
        <f>'EUS STOP cijfers'!DD22</f>
        <v>0</v>
      </c>
      <c r="DE128" s="228">
        <f>'EUS STOP cijfers'!DE22</f>
        <v>0</v>
      </c>
      <c r="DF128" s="228">
        <f>'EUS STOP cijfers'!DF22</f>
        <v>0</v>
      </c>
      <c r="DG128" s="228">
        <f>'EUS STOP cijfers'!DG22</f>
        <v>0</v>
      </c>
      <c r="DH128" s="228">
        <f>'EUS STOP cijfers'!DH22</f>
        <v>0</v>
      </c>
      <c r="DI128" s="228">
        <f>'EUS STOP cijfers'!DI22</f>
        <v>0</v>
      </c>
      <c r="DJ128" s="228">
        <f>'EUS STOP cijfers'!DJ22</f>
        <v>0</v>
      </c>
      <c r="DK128" s="228">
        <f>'EUS STOP cijfers'!DK22</f>
        <v>0</v>
      </c>
      <c r="DL128" s="229">
        <f>'EUS STOP cijfers'!DL22</f>
        <v>0</v>
      </c>
    </row>
    <row r="129" spans="1:116" s="221" customFormat="1" ht="26.25" hidden="1" customHeight="1">
      <c r="A129" s="222">
        <f>'EUS STOP cijfers'!A23</f>
        <v>0</v>
      </c>
      <c r="B129" s="223" t="str">
        <f>'EUS STOP cijfers'!B23</f>
        <v>UINT/UINA</v>
      </c>
      <c r="C129" s="513" t="str">
        <f>'EUS STOP cijfers'!C23</f>
        <v>EU- subsidieregelingen</v>
      </c>
      <c r="D129" s="513" t="str">
        <f>'EUS STOP cijfers'!D23</f>
        <v xml:space="preserve">EUS Betaalorgaan RVO.nl DG AGRO
</v>
      </c>
      <c r="E129" s="514" t="str">
        <f>'EUS STOP cijfers'!E23</f>
        <v>PBO- 1.8 uitvoering conform controleafspraken + 1.8 audits en meeloopcontroles</v>
      </c>
      <c r="F129" s="515" t="str">
        <f>'EUS STOP cijfers'!F23</f>
        <v>PBO</v>
      </c>
      <c r="G129" s="224" t="str">
        <f>'EUS STOP cijfers'!G23</f>
        <v>ja, nee</v>
      </c>
      <c r="H129" s="516">
        <f>'EUS STOP cijfers'!H23</f>
        <v>7125</v>
      </c>
      <c r="I129" s="513">
        <f>'EUS STOP cijfers'!I23</f>
        <v>0</v>
      </c>
      <c r="J129" s="513">
        <f>'EUS STOP cijfers'!J23</f>
        <v>0</v>
      </c>
      <c r="K129" s="513">
        <f>'EUS STOP cijfers'!K23</f>
        <v>0</v>
      </c>
      <c r="L129" s="513">
        <f>'EUS STOP cijfers'!L23</f>
        <v>0</v>
      </c>
      <c r="M129" s="228">
        <f>'EUS STOP cijfers'!M23</f>
        <v>0</v>
      </c>
      <c r="N129" s="228">
        <f>'EUS STOP cijfers'!N23</f>
        <v>0</v>
      </c>
      <c r="O129" s="228">
        <f>'EUS STOP cijfers'!O23</f>
        <v>0</v>
      </c>
      <c r="P129" s="228">
        <f>'EUS STOP cijfers'!P23</f>
        <v>0</v>
      </c>
      <c r="Q129" s="229">
        <f>'EUS STOP cijfers'!Q23</f>
        <v>7125</v>
      </c>
      <c r="R129" s="227">
        <f>'EUS STOP cijfers'!R23</f>
        <v>0</v>
      </c>
      <c r="S129" s="228">
        <f>'EUS STOP cijfers'!S23</f>
        <v>0</v>
      </c>
      <c r="T129" s="228">
        <f>'EUS STOP cijfers'!T23</f>
        <v>7125</v>
      </c>
      <c r="U129" s="228">
        <f>'EUS STOP cijfers'!U23</f>
        <v>0</v>
      </c>
      <c r="V129" s="228">
        <f>'EUS STOP cijfers'!V23</f>
        <v>0</v>
      </c>
      <c r="W129" s="228">
        <f>'EUS STOP cijfers'!W23</f>
        <v>0</v>
      </c>
      <c r="X129" s="228">
        <f>'EUS STOP cijfers'!X23</f>
        <v>0</v>
      </c>
      <c r="Y129" s="228">
        <f>'EUS STOP cijfers'!Y23</f>
        <v>0</v>
      </c>
      <c r="Z129" s="223">
        <f>'EUS STOP cijfers'!Z23</f>
        <v>7125</v>
      </c>
      <c r="AA129" s="228">
        <f>'EUS STOP cijfers'!AA23</f>
        <v>650</v>
      </c>
      <c r="AB129" s="228">
        <f>'EUS STOP cijfers'!AB23</f>
        <v>0</v>
      </c>
      <c r="AC129" s="228">
        <f>'EUS STOP cijfers'!AC23</f>
        <v>0</v>
      </c>
      <c r="AD129" s="228">
        <f>'EUS STOP cijfers'!AD23</f>
        <v>6475</v>
      </c>
      <c r="AE129" s="228">
        <f>'EUS STOP cijfers'!AE23</f>
        <v>0</v>
      </c>
      <c r="AF129" s="228">
        <f>'EUS STOP cijfers'!AF23</f>
        <v>0</v>
      </c>
      <c r="AG129" s="223">
        <f>'EUS STOP cijfers'!AG23</f>
        <v>0</v>
      </c>
      <c r="AH129" s="230">
        <f>'EUS STOP cijfers'!AH23</f>
        <v>0</v>
      </c>
      <c r="AI129" s="230">
        <f>'EUS STOP cijfers'!AI23</f>
        <v>0</v>
      </c>
      <c r="AJ129" s="230">
        <f>'EUS STOP cijfers'!AJ23</f>
        <v>650</v>
      </c>
      <c r="AK129" s="230">
        <f>'EUS STOP cijfers'!AK23</f>
        <v>0</v>
      </c>
      <c r="AL129" s="223">
        <f>'EUS STOP cijfers'!AL23</f>
        <v>0</v>
      </c>
      <c r="AM129" s="230">
        <f>'EUS STOP cijfers'!AM23</f>
        <v>6475</v>
      </c>
      <c r="AN129" s="230">
        <f>'EUS STOP cijfers'!AN23</f>
        <v>0</v>
      </c>
      <c r="AO129" s="230">
        <f>'EUS STOP cijfers'!AO23</f>
        <v>0</v>
      </c>
      <c r="AP129" s="230">
        <f>'EUS STOP cijfers'!AP23</f>
        <v>0</v>
      </c>
      <c r="AQ129" s="230">
        <f>'EUS STOP cijfers'!AQ23</f>
        <v>0</v>
      </c>
      <c r="AR129" s="223">
        <f>'EUS STOP cijfers'!AR23</f>
        <v>0</v>
      </c>
      <c r="AS129" s="230">
        <f>'EUS STOP cijfers'!AS23</f>
        <v>0</v>
      </c>
      <c r="AT129" s="230">
        <f>'EUS STOP cijfers'!AT23</f>
        <v>0</v>
      </c>
      <c r="AU129" s="230">
        <f>'EUS STOP cijfers'!AU23</f>
        <v>0</v>
      </c>
      <c r="AV129" s="230">
        <f>'EUS STOP cijfers'!AV23</f>
        <v>0</v>
      </c>
      <c r="AW129" s="230">
        <f>'EUS STOP cijfers'!AW23</f>
        <v>0</v>
      </c>
      <c r="AX129" s="230">
        <f>'EUS STOP cijfers'!AX23</f>
        <v>0</v>
      </c>
      <c r="AY129" s="230">
        <f>'EUS STOP cijfers'!AY23</f>
        <v>0</v>
      </c>
      <c r="AZ129" s="230">
        <f>'EUS STOP cijfers'!AZ23</f>
        <v>0</v>
      </c>
      <c r="BA129" s="230">
        <f>'EUS STOP cijfers'!BA23</f>
        <v>0</v>
      </c>
      <c r="BB129" s="230">
        <f>'EUS STOP cijfers'!BB23</f>
        <v>0</v>
      </c>
      <c r="BC129" s="223">
        <f>'EUS STOP cijfers'!BC23</f>
        <v>0</v>
      </c>
      <c r="BD129" s="230">
        <f>'EUS STOP cijfers'!BD23</f>
        <v>0</v>
      </c>
      <c r="BE129" s="230">
        <f>'EUS STOP cijfers'!BE23</f>
        <v>0</v>
      </c>
      <c r="BF129" s="230">
        <f>'EUS STOP cijfers'!BF23</f>
        <v>0</v>
      </c>
      <c r="BG129" s="230">
        <f>'EUS STOP cijfers'!BG23</f>
        <v>0</v>
      </c>
      <c r="BH129" s="230">
        <f>'EUS STOP cijfers'!BH23</f>
        <v>0</v>
      </c>
      <c r="BI129" s="230">
        <f>'EUS STOP cijfers'!BI23</f>
        <v>0</v>
      </c>
      <c r="BJ129" s="230">
        <f>'EUS STOP cijfers'!BJ23</f>
        <v>0</v>
      </c>
      <c r="BK129" s="223">
        <f>'EUS STOP cijfers'!BK23</f>
        <v>0</v>
      </c>
      <c r="BL129" s="230">
        <f>'EUS STOP cijfers'!BL23</f>
        <v>0</v>
      </c>
      <c r="BM129" s="230">
        <f>'EUS STOP cijfers'!BM23</f>
        <v>0</v>
      </c>
      <c r="BN129" s="230">
        <f>'EUS STOP cijfers'!BN23</f>
        <v>0</v>
      </c>
      <c r="BO129" s="230">
        <f>'EUS STOP cijfers'!BO23</f>
        <v>0</v>
      </c>
      <c r="BP129" s="230">
        <f>'EUS STOP cijfers'!BP23</f>
        <v>0</v>
      </c>
      <c r="BQ129" s="223">
        <f>'EUS STOP cijfers'!BQ23</f>
        <v>0</v>
      </c>
      <c r="BR129" s="230">
        <f>'EUS STOP cijfers'!BR23</f>
        <v>0</v>
      </c>
      <c r="BS129" s="230">
        <f>'EUS STOP cijfers'!BS23</f>
        <v>0</v>
      </c>
      <c r="BT129" s="230">
        <f>'EUS STOP cijfers'!BT23</f>
        <v>0</v>
      </c>
      <c r="BU129" s="230">
        <f>'EUS STOP cijfers'!BU23</f>
        <v>0</v>
      </c>
      <c r="BV129" s="230">
        <f>'EUS STOP cijfers'!BV23</f>
        <v>0</v>
      </c>
      <c r="BW129" s="230">
        <f>'EUS STOP cijfers'!BW23</f>
        <v>0</v>
      </c>
      <c r="BX129" s="222">
        <f>'EUS STOP cijfers'!BX23</f>
        <v>0</v>
      </c>
      <c r="BY129" s="223">
        <f>'EUS STOP cijfers'!BY23</f>
        <v>7125</v>
      </c>
      <c r="BZ129" s="228">
        <f>'EUS STOP cijfers'!BZ23</f>
        <v>0</v>
      </c>
      <c r="CA129" s="228">
        <f>'EUS STOP cijfers'!CA23</f>
        <v>0</v>
      </c>
      <c r="CB129" s="228">
        <f>'EUS STOP cijfers'!CB23</f>
        <v>0</v>
      </c>
      <c r="CC129" s="228">
        <f>'EUS STOP cijfers'!CC23</f>
        <v>0</v>
      </c>
      <c r="CD129" s="228">
        <f>'EUS STOP cijfers'!CD23</f>
        <v>0</v>
      </c>
      <c r="CE129" s="228">
        <f>'EUS STOP cijfers'!CE23</f>
        <v>0</v>
      </c>
      <c r="CF129" s="228">
        <f>'EUS STOP cijfers'!CF23</f>
        <v>0</v>
      </c>
      <c r="CG129" s="228">
        <f>'EUS STOP cijfers'!CG23</f>
        <v>0</v>
      </c>
      <c r="CH129" s="228">
        <f>'EUS STOP cijfers'!CH23</f>
        <v>0</v>
      </c>
      <c r="CI129" s="228">
        <f>'EUS STOP cijfers'!CI23</f>
        <v>0</v>
      </c>
      <c r="CJ129" s="228">
        <f>'EUS STOP cijfers'!CJ23</f>
        <v>0</v>
      </c>
      <c r="CK129" s="228">
        <f>'EUS STOP cijfers'!CK23</f>
        <v>0</v>
      </c>
      <c r="CL129" s="300">
        <f>'EUS STOP cijfers'!CL23</f>
        <v>0</v>
      </c>
      <c r="CM129" s="228">
        <f>'EUS STOP cijfers'!CM23</f>
        <v>0</v>
      </c>
      <c r="CN129" s="228">
        <f>'EUS STOP cijfers'!CN23</f>
        <v>0</v>
      </c>
      <c r="CO129" s="228">
        <f>'EUS STOP cijfers'!CO23</f>
        <v>0</v>
      </c>
      <c r="CP129" s="228">
        <f>'EUS STOP cijfers'!CP23</f>
        <v>0</v>
      </c>
      <c r="CQ129" s="228">
        <f>'EUS STOP cijfers'!CQ23</f>
        <v>0</v>
      </c>
      <c r="CR129" s="228">
        <f>'EUS STOP cijfers'!CR23</f>
        <v>0</v>
      </c>
      <c r="CS129" s="228">
        <f>'EUS STOP cijfers'!CS23</f>
        <v>0</v>
      </c>
      <c r="CT129" s="228">
        <f>'EUS STOP cijfers'!CT23</f>
        <v>0</v>
      </c>
      <c r="CU129" s="228">
        <f>'EUS STOP cijfers'!CU23</f>
        <v>0</v>
      </c>
      <c r="CV129" s="228">
        <f>'EUS STOP cijfers'!CV23</f>
        <v>0</v>
      </c>
      <c r="CW129" s="228">
        <f>'EUS STOP cijfers'!CW23</f>
        <v>0</v>
      </c>
      <c r="CX129" s="228">
        <f>'EUS STOP cijfers'!CX23</f>
        <v>0</v>
      </c>
      <c r="CY129" s="229">
        <f>'EUS STOP cijfers'!CY23</f>
        <v>0</v>
      </c>
      <c r="CZ129" s="227">
        <f>'EUS STOP cijfers'!CZ23</f>
        <v>0</v>
      </c>
      <c r="DA129" s="228">
        <f>'EUS STOP cijfers'!DA23</f>
        <v>0</v>
      </c>
      <c r="DB129" s="228">
        <f>'EUS STOP cijfers'!DB23</f>
        <v>0</v>
      </c>
      <c r="DC129" s="228">
        <f>'EUS STOP cijfers'!DC23</f>
        <v>0</v>
      </c>
      <c r="DD129" s="228">
        <f>'EUS STOP cijfers'!DD23</f>
        <v>0</v>
      </c>
      <c r="DE129" s="228">
        <f>'EUS STOP cijfers'!DE23</f>
        <v>0</v>
      </c>
      <c r="DF129" s="228">
        <f>'EUS STOP cijfers'!DF23</f>
        <v>0</v>
      </c>
      <c r="DG129" s="228">
        <f>'EUS STOP cijfers'!DG23</f>
        <v>0</v>
      </c>
      <c r="DH129" s="228">
        <f>'EUS STOP cijfers'!DH23</f>
        <v>0</v>
      </c>
      <c r="DI129" s="228">
        <f>'EUS STOP cijfers'!DI23</f>
        <v>0</v>
      </c>
      <c r="DJ129" s="228">
        <f>'EUS STOP cijfers'!DJ23</f>
        <v>0</v>
      </c>
      <c r="DK129" s="228">
        <f>'EUS STOP cijfers'!DK23</f>
        <v>0</v>
      </c>
      <c r="DL129" s="229">
        <f>'EUS STOP cijfers'!DL23</f>
        <v>0</v>
      </c>
    </row>
    <row r="130" spans="1:116" s="221" customFormat="1" ht="26.25" hidden="1" customHeight="1">
      <c r="A130" s="222">
        <f>'EUS STOP cijfers'!A24</f>
        <v>0</v>
      </c>
      <c r="B130" s="223">
        <f>'EUS STOP cijfers'!B24</f>
        <v>0</v>
      </c>
      <c r="C130" s="513" t="str">
        <f>'EUS STOP cijfers'!C24</f>
        <v>EU- subsidieregelingen</v>
      </c>
      <c r="D130" s="513" t="str">
        <f>'EUS STOP cijfers'!D24</f>
        <v xml:space="preserve">EUS Betaalorgaan RVO.nl DG AGRO
</v>
      </c>
      <c r="E130" s="514" t="str">
        <f>'EUS STOP cijfers'!E24</f>
        <v>Opleiding PBO C&amp;V</v>
      </c>
      <c r="F130" s="515" t="str">
        <f>'EUS STOP cijfers'!F24</f>
        <v>PBO</v>
      </c>
      <c r="G130" s="513">
        <f>'EUS STOP cijfers'!G24</f>
        <v>0</v>
      </c>
      <c r="H130" s="516">
        <f>'EUS STOP cijfers'!H24</f>
        <v>0</v>
      </c>
      <c r="I130" s="513">
        <f>'EUS STOP cijfers'!I24</f>
        <v>0</v>
      </c>
      <c r="J130" s="513">
        <f>'EUS STOP cijfers'!J24</f>
        <v>0</v>
      </c>
      <c r="K130" s="513">
        <f>'EUS STOP cijfers'!K24</f>
        <v>0</v>
      </c>
      <c r="L130" s="513">
        <f>'EUS STOP cijfers'!L24</f>
        <v>0</v>
      </c>
      <c r="M130" s="228">
        <f>'EUS STOP cijfers'!M24</f>
        <v>0</v>
      </c>
      <c r="N130" s="228">
        <f>'EUS STOP cijfers'!N24</f>
        <v>0</v>
      </c>
      <c r="O130" s="228">
        <f>'EUS STOP cijfers'!O24</f>
        <v>0</v>
      </c>
      <c r="P130" s="228">
        <f>'EUS STOP cijfers'!P24</f>
        <v>0</v>
      </c>
      <c r="Q130" s="229">
        <f>'EUS STOP cijfers'!Q24</f>
        <v>0</v>
      </c>
      <c r="R130" s="227">
        <f>'EUS STOP cijfers'!R24</f>
        <v>0</v>
      </c>
      <c r="S130" s="228">
        <f>'EUS STOP cijfers'!S24</f>
        <v>0</v>
      </c>
      <c r="T130" s="228">
        <f>'EUS STOP cijfers'!T24</f>
        <v>0</v>
      </c>
      <c r="U130" s="228">
        <f>'EUS STOP cijfers'!U24</f>
        <v>0</v>
      </c>
      <c r="V130" s="228">
        <f>'EUS STOP cijfers'!V24</f>
        <v>0</v>
      </c>
      <c r="W130" s="228">
        <f>'EUS STOP cijfers'!W24</f>
        <v>0</v>
      </c>
      <c r="X130" s="228">
        <f>'EUS STOP cijfers'!X24</f>
        <v>0</v>
      </c>
      <c r="Y130" s="228">
        <f>'EUS STOP cijfers'!Y24</f>
        <v>0</v>
      </c>
      <c r="Z130" s="223">
        <f>'EUS STOP cijfers'!Z24</f>
        <v>0</v>
      </c>
      <c r="AA130" s="228">
        <f>'EUS STOP cijfers'!AA24</f>
        <v>0</v>
      </c>
      <c r="AB130" s="228">
        <f>'EUS STOP cijfers'!AB24</f>
        <v>0</v>
      </c>
      <c r="AC130" s="228">
        <f>'EUS STOP cijfers'!AC24</f>
        <v>0</v>
      </c>
      <c r="AD130" s="228">
        <f>'EUS STOP cijfers'!AD24</f>
        <v>0</v>
      </c>
      <c r="AE130" s="228">
        <f>'EUS STOP cijfers'!AE24</f>
        <v>0</v>
      </c>
      <c r="AF130" s="228">
        <f>'EUS STOP cijfers'!AF24</f>
        <v>0</v>
      </c>
      <c r="AG130" s="223">
        <f>'EUS STOP cijfers'!AG24</f>
        <v>0</v>
      </c>
      <c r="AH130" s="230">
        <f>'EUS STOP cijfers'!AH24</f>
        <v>0</v>
      </c>
      <c r="AI130" s="230">
        <f>'EUS STOP cijfers'!AI24</f>
        <v>0</v>
      </c>
      <c r="AJ130" s="230">
        <f>'EUS STOP cijfers'!AJ24</f>
        <v>0</v>
      </c>
      <c r="AK130" s="230">
        <f>'EUS STOP cijfers'!AK24</f>
        <v>0</v>
      </c>
      <c r="AL130" s="223">
        <f>'EUS STOP cijfers'!AL24</f>
        <v>0</v>
      </c>
      <c r="AM130" s="230">
        <f>'EUS STOP cijfers'!AM24</f>
        <v>0</v>
      </c>
      <c r="AN130" s="230">
        <f>'EUS STOP cijfers'!AN24</f>
        <v>0</v>
      </c>
      <c r="AO130" s="230">
        <f>'EUS STOP cijfers'!AO24</f>
        <v>0</v>
      </c>
      <c r="AP130" s="230">
        <f>'EUS STOP cijfers'!AP24</f>
        <v>0</v>
      </c>
      <c r="AQ130" s="230">
        <f>'EUS STOP cijfers'!AQ24</f>
        <v>0</v>
      </c>
      <c r="AR130" s="223">
        <f>'EUS STOP cijfers'!AR24</f>
        <v>0</v>
      </c>
      <c r="AS130" s="230">
        <f>'EUS STOP cijfers'!AS24</f>
        <v>0</v>
      </c>
      <c r="AT130" s="230">
        <f>'EUS STOP cijfers'!AT24</f>
        <v>0</v>
      </c>
      <c r="AU130" s="230">
        <f>'EUS STOP cijfers'!AU24</f>
        <v>0</v>
      </c>
      <c r="AV130" s="230">
        <f>'EUS STOP cijfers'!AV24</f>
        <v>0</v>
      </c>
      <c r="AW130" s="230">
        <f>'EUS STOP cijfers'!AW24</f>
        <v>0</v>
      </c>
      <c r="AX130" s="230">
        <f>'EUS STOP cijfers'!AX24</f>
        <v>0</v>
      </c>
      <c r="AY130" s="230">
        <f>'EUS STOP cijfers'!AY24</f>
        <v>0</v>
      </c>
      <c r="AZ130" s="230">
        <f>'EUS STOP cijfers'!AZ24</f>
        <v>0</v>
      </c>
      <c r="BA130" s="230">
        <f>'EUS STOP cijfers'!BA24</f>
        <v>0</v>
      </c>
      <c r="BB130" s="230">
        <f>'EUS STOP cijfers'!BB24</f>
        <v>0</v>
      </c>
      <c r="BC130" s="223">
        <f>'EUS STOP cijfers'!BC24</f>
        <v>0</v>
      </c>
      <c r="BD130" s="230">
        <f>'EUS STOP cijfers'!BD24</f>
        <v>0</v>
      </c>
      <c r="BE130" s="230">
        <f>'EUS STOP cijfers'!BE24</f>
        <v>0</v>
      </c>
      <c r="BF130" s="230">
        <f>'EUS STOP cijfers'!BF24</f>
        <v>0</v>
      </c>
      <c r="BG130" s="230">
        <f>'EUS STOP cijfers'!BG24</f>
        <v>0</v>
      </c>
      <c r="BH130" s="230">
        <f>'EUS STOP cijfers'!BH24</f>
        <v>0</v>
      </c>
      <c r="BI130" s="230">
        <f>'EUS STOP cijfers'!BI24</f>
        <v>0</v>
      </c>
      <c r="BJ130" s="230">
        <f>'EUS STOP cijfers'!BJ24</f>
        <v>0</v>
      </c>
      <c r="BK130" s="223">
        <f>'EUS STOP cijfers'!BK24</f>
        <v>0</v>
      </c>
      <c r="BL130" s="230">
        <f>'EUS STOP cijfers'!BL24</f>
        <v>0</v>
      </c>
      <c r="BM130" s="230">
        <f>'EUS STOP cijfers'!BM24</f>
        <v>0</v>
      </c>
      <c r="BN130" s="230">
        <f>'EUS STOP cijfers'!BN24</f>
        <v>0</v>
      </c>
      <c r="BO130" s="230">
        <f>'EUS STOP cijfers'!BO24</f>
        <v>0</v>
      </c>
      <c r="BP130" s="230">
        <f>'EUS STOP cijfers'!BP24</f>
        <v>0</v>
      </c>
      <c r="BQ130" s="223">
        <f>'EUS STOP cijfers'!BQ24</f>
        <v>0</v>
      </c>
      <c r="BR130" s="230">
        <f>'EUS STOP cijfers'!BR24</f>
        <v>0</v>
      </c>
      <c r="BS130" s="230">
        <f>'EUS STOP cijfers'!BS24</f>
        <v>0</v>
      </c>
      <c r="BT130" s="230">
        <f>'EUS STOP cijfers'!BT24</f>
        <v>0</v>
      </c>
      <c r="BU130" s="230">
        <f>'EUS STOP cijfers'!BU24</f>
        <v>0</v>
      </c>
      <c r="BV130" s="230">
        <f>'EUS STOP cijfers'!BV24</f>
        <v>0</v>
      </c>
      <c r="BW130" s="230">
        <f>'EUS STOP cijfers'!BW24</f>
        <v>0</v>
      </c>
      <c r="BX130" s="222">
        <f>'EUS STOP cijfers'!BX24</f>
        <v>0</v>
      </c>
      <c r="BY130" s="223">
        <f>'EUS STOP cijfers'!BY24</f>
        <v>0</v>
      </c>
      <c r="BZ130" s="228">
        <f>'EUS STOP cijfers'!BZ24</f>
        <v>0</v>
      </c>
      <c r="CA130" s="228">
        <f>'EUS STOP cijfers'!CA24</f>
        <v>0</v>
      </c>
      <c r="CB130" s="228">
        <f>'EUS STOP cijfers'!CB24</f>
        <v>0</v>
      </c>
      <c r="CC130" s="228">
        <f>'EUS STOP cijfers'!CC24</f>
        <v>0</v>
      </c>
      <c r="CD130" s="228">
        <f>'EUS STOP cijfers'!CD24</f>
        <v>0</v>
      </c>
      <c r="CE130" s="228">
        <f>'EUS STOP cijfers'!CE24</f>
        <v>0</v>
      </c>
      <c r="CF130" s="228">
        <f>'EUS STOP cijfers'!CF24</f>
        <v>0</v>
      </c>
      <c r="CG130" s="228">
        <f>'EUS STOP cijfers'!CG24</f>
        <v>0</v>
      </c>
      <c r="CH130" s="228">
        <f>'EUS STOP cijfers'!CH24</f>
        <v>0</v>
      </c>
      <c r="CI130" s="228">
        <f>'EUS STOP cijfers'!CI24</f>
        <v>0</v>
      </c>
      <c r="CJ130" s="228">
        <f>'EUS STOP cijfers'!CJ24</f>
        <v>0</v>
      </c>
      <c r="CK130" s="228">
        <f>'EUS STOP cijfers'!CK24</f>
        <v>0</v>
      </c>
      <c r="CL130" s="300">
        <f>'EUS STOP cijfers'!CL24</f>
        <v>0</v>
      </c>
      <c r="CM130" s="228">
        <f>'EUS STOP cijfers'!CM24</f>
        <v>0</v>
      </c>
      <c r="CN130" s="228">
        <f>'EUS STOP cijfers'!CN24</f>
        <v>0</v>
      </c>
      <c r="CO130" s="228">
        <f>'EUS STOP cijfers'!CO24</f>
        <v>0</v>
      </c>
      <c r="CP130" s="228">
        <f>'EUS STOP cijfers'!CP24</f>
        <v>0</v>
      </c>
      <c r="CQ130" s="228">
        <f>'EUS STOP cijfers'!CQ24</f>
        <v>0</v>
      </c>
      <c r="CR130" s="228">
        <f>'EUS STOP cijfers'!CR24</f>
        <v>0</v>
      </c>
      <c r="CS130" s="228">
        <f>'EUS STOP cijfers'!CS24</f>
        <v>0</v>
      </c>
      <c r="CT130" s="228">
        <f>'EUS STOP cijfers'!CT24</f>
        <v>0</v>
      </c>
      <c r="CU130" s="228">
        <f>'EUS STOP cijfers'!CU24</f>
        <v>0</v>
      </c>
      <c r="CV130" s="228">
        <f>'EUS STOP cijfers'!CV24</f>
        <v>0</v>
      </c>
      <c r="CW130" s="228">
        <f>'EUS STOP cijfers'!CW24</f>
        <v>0</v>
      </c>
      <c r="CX130" s="228">
        <f>'EUS STOP cijfers'!CX24</f>
        <v>0</v>
      </c>
      <c r="CY130" s="229">
        <f>'EUS STOP cijfers'!CY24</f>
        <v>0</v>
      </c>
      <c r="CZ130" s="227">
        <f>'EUS STOP cijfers'!CZ24</f>
        <v>0</v>
      </c>
      <c r="DA130" s="228">
        <f>'EUS STOP cijfers'!DA24</f>
        <v>0</v>
      </c>
      <c r="DB130" s="228">
        <f>'EUS STOP cijfers'!DB24</f>
        <v>0</v>
      </c>
      <c r="DC130" s="228">
        <f>'EUS STOP cijfers'!DC24</f>
        <v>0</v>
      </c>
      <c r="DD130" s="228">
        <f>'EUS STOP cijfers'!DD24</f>
        <v>0</v>
      </c>
      <c r="DE130" s="228">
        <f>'EUS STOP cijfers'!DE24</f>
        <v>0</v>
      </c>
      <c r="DF130" s="228">
        <f>'EUS STOP cijfers'!DF24</f>
        <v>0</v>
      </c>
      <c r="DG130" s="228">
        <f>'EUS STOP cijfers'!DG24</f>
        <v>0</v>
      </c>
      <c r="DH130" s="228">
        <f>'EUS STOP cijfers'!DH24</f>
        <v>0</v>
      </c>
      <c r="DI130" s="228">
        <f>'EUS STOP cijfers'!DI24</f>
        <v>0</v>
      </c>
      <c r="DJ130" s="228">
        <f>'EUS STOP cijfers'!DJ24</f>
        <v>0</v>
      </c>
      <c r="DK130" s="228">
        <f>'EUS STOP cijfers'!DK24</f>
        <v>0</v>
      </c>
      <c r="DL130" s="229">
        <f>'EUS STOP cijfers'!DL24</f>
        <v>0</v>
      </c>
    </row>
    <row r="131" spans="1:116" s="700" customFormat="1" ht="26.25" hidden="1" customHeight="1">
      <c r="A131" s="694">
        <f>'EUS STOP cijfers'!A25</f>
        <v>0</v>
      </c>
      <c r="B131" s="695" t="str">
        <f>'EUS STOP cijfers'!B25</f>
        <v>UINT/UINA</v>
      </c>
      <c r="C131" s="696" t="str">
        <f>'EUS STOP cijfers'!C25</f>
        <v>EU- subsidieregelingen</v>
      </c>
      <c r="D131" s="696" t="str">
        <f>'EUS STOP cijfers'!D25</f>
        <v xml:space="preserve">EUS Betaalorgaan RVO.nl DG AGRO
</v>
      </c>
      <c r="E131" s="697" t="str">
        <f>'EUS STOP cijfers'!E25</f>
        <v>Pilot risicobedrijven</v>
      </c>
      <c r="F131" s="698" t="str">
        <f>'EUS STOP cijfers'!F25</f>
        <v>EL&amp;I AGRO</v>
      </c>
      <c r="G131" s="696" t="str">
        <f>'EUS STOP cijfers'!G25</f>
        <v>ja, ja</v>
      </c>
      <c r="H131" s="694">
        <f>'EUS STOP cijfers'!H25</f>
        <v>675</v>
      </c>
      <c r="I131" s="696">
        <f>'EUS STOP cijfers'!I25</f>
        <v>0</v>
      </c>
      <c r="J131" s="696">
        <f>'EUS STOP cijfers'!J25</f>
        <v>0</v>
      </c>
      <c r="K131" s="696">
        <f>'EUS STOP cijfers'!K25</f>
        <v>0</v>
      </c>
      <c r="L131" s="696">
        <f>'EUS STOP cijfers'!L25</f>
        <v>0</v>
      </c>
      <c r="M131" s="696">
        <f>'EUS STOP cijfers'!M25</f>
        <v>0</v>
      </c>
      <c r="N131" s="696">
        <f>'EUS STOP cijfers'!N25</f>
        <v>0</v>
      </c>
      <c r="O131" s="696">
        <f>'EUS STOP cijfers'!O25</f>
        <v>0</v>
      </c>
      <c r="P131" s="696">
        <f>'EUS STOP cijfers'!P25</f>
        <v>0</v>
      </c>
      <c r="Q131" s="698">
        <f>'EUS STOP cijfers'!Q25</f>
        <v>675</v>
      </c>
      <c r="R131" s="694">
        <f>'EUS STOP cijfers'!R25</f>
        <v>0</v>
      </c>
      <c r="S131" s="696">
        <f>'EUS STOP cijfers'!S25</f>
        <v>0</v>
      </c>
      <c r="T131" s="696">
        <f>'EUS STOP cijfers'!T25</f>
        <v>675</v>
      </c>
      <c r="U131" s="696">
        <f>'EUS STOP cijfers'!U25</f>
        <v>0</v>
      </c>
      <c r="V131" s="696">
        <f>'EUS STOP cijfers'!V25</f>
        <v>0</v>
      </c>
      <c r="W131" s="696">
        <f>'EUS STOP cijfers'!W25</f>
        <v>0</v>
      </c>
      <c r="X131" s="696">
        <f>'EUS STOP cijfers'!X25</f>
        <v>0</v>
      </c>
      <c r="Y131" s="696">
        <f>'EUS STOP cijfers'!Y25</f>
        <v>0</v>
      </c>
      <c r="Z131" s="695">
        <f>'EUS STOP cijfers'!Z25</f>
        <v>675</v>
      </c>
      <c r="AA131" s="696">
        <f>'EUS STOP cijfers'!AA25</f>
        <v>100</v>
      </c>
      <c r="AB131" s="696">
        <f>'EUS STOP cijfers'!AB25</f>
        <v>0</v>
      </c>
      <c r="AC131" s="696">
        <f>'EUS STOP cijfers'!AC25</f>
        <v>0</v>
      </c>
      <c r="AD131" s="696">
        <f>'EUS STOP cijfers'!AD25</f>
        <v>575</v>
      </c>
      <c r="AE131" s="696">
        <f>'EUS STOP cijfers'!AE25</f>
        <v>0</v>
      </c>
      <c r="AF131" s="696">
        <f>'EUS STOP cijfers'!AF25</f>
        <v>0</v>
      </c>
      <c r="AG131" s="695">
        <f>'EUS STOP cijfers'!AG25</f>
        <v>0</v>
      </c>
      <c r="AH131" s="699">
        <f>'EUS STOP cijfers'!AH25</f>
        <v>0</v>
      </c>
      <c r="AI131" s="699">
        <f>'EUS STOP cijfers'!AI25</f>
        <v>0</v>
      </c>
      <c r="AJ131" s="699">
        <f>'EUS STOP cijfers'!AJ25</f>
        <v>100</v>
      </c>
      <c r="AK131" s="699">
        <f>'EUS STOP cijfers'!AK25</f>
        <v>0</v>
      </c>
      <c r="AL131" s="695">
        <f>'EUS STOP cijfers'!AL25</f>
        <v>0</v>
      </c>
      <c r="AM131" s="699">
        <f>'EUS STOP cijfers'!AM25</f>
        <v>575</v>
      </c>
      <c r="AN131" s="699">
        <f>'EUS STOP cijfers'!AN25</f>
        <v>0</v>
      </c>
      <c r="AO131" s="699">
        <f>'EUS STOP cijfers'!AO25</f>
        <v>0</v>
      </c>
      <c r="AP131" s="699">
        <f>'EUS STOP cijfers'!AP25</f>
        <v>0</v>
      </c>
      <c r="AQ131" s="699">
        <f>'EUS STOP cijfers'!AQ25</f>
        <v>0</v>
      </c>
      <c r="AR131" s="695">
        <f>'EUS STOP cijfers'!AR25</f>
        <v>0</v>
      </c>
      <c r="AS131" s="699">
        <f>'EUS STOP cijfers'!AS25</f>
        <v>0</v>
      </c>
      <c r="AT131" s="699">
        <f>'EUS STOP cijfers'!AT25</f>
        <v>0</v>
      </c>
      <c r="AU131" s="699">
        <f>'EUS STOP cijfers'!AU25</f>
        <v>0</v>
      </c>
      <c r="AV131" s="699">
        <f>'EUS STOP cijfers'!AV25</f>
        <v>0</v>
      </c>
      <c r="AW131" s="699">
        <f>'EUS STOP cijfers'!AW25</f>
        <v>0</v>
      </c>
      <c r="AX131" s="699">
        <f>'EUS STOP cijfers'!AX25</f>
        <v>0</v>
      </c>
      <c r="AY131" s="699">
        <f>'EUS STOP cijfers'!AY25</f>
        <v>0</v>
      </c>
      <c r="AZ131" s="699">
        <f>'EUS STOP cijfers'!AZ25</f>
        <v>0</v>
      </c>
      <c r="BA131" s="699">
        <f>'EUS STOP cijfers'!BA25</f>
        <v>0</v>
      </c>
      <c r="BB131" s="699">
        <f>'EUS STOP cijfers'!BB25</f>
        <v>0</v>
      </c>
      <c r="BC131" s="695">
        <f>'EUS STOP cijfers'!BC25</f>
        <v>0</v>
      </c>
      <c r="BD131" s="699">
        <f>'EUS STOP cijfers'!BD25</f>
        <v>0</v>
      </c>
      <c r="BE131" s="699">
        <f>'EUS STOP cijfers'!BE25</f>
        <v>0</v>
      </c>
      <c r="BF131" s="699">
        <f>'EUS STOP cijfers'!BF25</f>
        <v>0</v>
      </c>
      <c r="BG131" s="699">
        <f>'EUS STOP cijfers'!BG25</f>
        <v>0</v>
      </c>
      <c r="BH131" s="699">
        <f>'EUS STOP cijfers'!BH25</f>
        <v>0</v>
      </c>
      <c r="BI131" s="699">
        <f>'EUS STOP cijfers'!BI25</f>
        <v>0</v>
      </c>
      <c r="BJ131" s="699">
        <f>'EUS STOP cijfers'!BJ25</f>
        <v>0</v>
      </c>
      <c r="BK131" s="695">
        <f>'EUS STOP cijfers'!BK25</f>
        <v>0</v>
      </c>
      <c r="BL131" s="699">
        <f>'EUS STOP cijfers'!BL25</f>
        <v>0</v>
      </c>
      <c r="BM131" s="699">
        <f>'EUS STOP cijfers'!BM25</f>
        <v>0</v>
      </c>
      <c r="BN131" s="699">
        <f>'EUS STOP cijfers'!BN25</f>
        <v>0</v>
      </c>
      <c r="BO131" s="699">
        <f>'EUS STOP cijfers'!BO25</f>
        <v>0</v>
      </c>
      <c r="BP131" s="699">
        <f>'EUS STOP cijfers'!BP25</f>
        <v>0</v>
      </c>
      <c r="BQ131" s="695">
        <f>'EUS STOP cijfers'!BQ25</f>
        <v>0</v>
      </c>
      <c r="BR131" s="699">
        <f>'EUS STOP cijfers'!BR25</f>
        <v>0</v>
      </c>
      <c r="BS131" s="699">
        <f>'EUS STOP cijfers'!BS25</f>
        <v>0</v>
      </c>
      <c r="BT131" s="699">
        <f>'EUS STOP cijfers'!BT25</f>
        <v>0</v>
      </c>
      <c r="BU131" s="699">
        <f>'EUS STOP cijfers'!BU25</f>
        <v>0</v>
      </c>
      <c r="BV131" s="699">
        <f>'EUS STOP cijfers'!BV25</f>
        <v>0</v>
      </c>
      <c r="BW131" s="699">
        <f>'EUS STOP cijfers'!BW25</f>
        <v>0</v>
      </c>
      <c r="BX131" s="694">
        <f>'EUS STOP cijfers'!BX25</f>
        <v>0</v>
      </c>
      <c r="BY131" s="695">
        <f>'EUS STOP cijfers'!BY25</f>
        <v>675</v>
      </c>
      <c r="BZ131" s="696">
        <f>'EUS STOP cijfers'!BZ25</f>
        <v>0</v>
      </c>
      <c r="CA131" s="696">
        <f>'EUS STOP cijfers'!CA25</f>
        <v>0</v>
      </c>
      <c r="CB131" s="696">
        <f>'EUS STOP cijfers'!CB25</f>
        <v>0</v>
      </c>
      <c r="CC131" s="696">
        <f>'EUS STOP cijfers'!CC25</f>
        <v>0</v>
      </c>
      <c r="CD131" s="696">
        <f>'EUS STOP cijfers'!CD25</f>
        <v>0</v>
      </c>
      <c r="CE131" s="696">
        <f>'EUS STOP cijfers'!CE25</f>
        <v>0</v>
      </c>
      <c r="CF131" s="696">
        <f>'EUS STOP cijfers'!CF25</f>
        <v>0</v>
      </c>
      <c r="CG131" s="696">
        <f>'EUS STOP cijfers'!CG25</f>
        <v>0</v>
      </c>
      <c r="CH131" s="696">
        <f>'EUS STOP cijfers'!CH25</f>
        <v>0</v>
      </c>
      <c r="CI131" s="696">
        <f>'EUS STOP cijfers'!CI25</f>
        <v>0</v>
      </c>
      <c r="CJ131" s="696">
        <f>'EUS STOP cijfers'!CJ25</f>
        <v>0</v>
      </c>
      <c r="CK131" s="696">
        <f>'EUS STOP cijfers'!CK25</f>
        <v>0</v>
      </c>
      <c r="CL131" s="695">
        <f>'EUS STOP cijfers'!CL25</f>
        <v>0</v>
      </c>
      <c r="CM131" s="696">
        <f>'EUS STOP cijfers'!CM25</f>
        <v>0</v>
      </c>
      <c r="CN131" s="696">
        <f>'EUS STOP cijfers'!CN25</f>
        <v>0</v>
      </c>
      <c r="CO131" s="696">
        <f>'EUS STOP cijfers'!CO25</f>
        <v>0</v>
      </c>
      <c r="CP131" s="696">
        <f>'EUS STOP cijfers'!CP25</f>
        <v>0</v>
      </c>
      <c r="CQ131" s="696">
        <f>'EUS STOP cijfers'!CQ25</f>
        <v>0</v>
      </c>
      <c r="CR131" s="696">
        <f>'EUS STOP cijfers'!CR25</f>
        <v>0</v>
      </c>
      <c r="CS131" s="696">
        <f>'EUS STOP cijfers'!CS25</f>
        <v>0</v>
      </c>
      <c r="CT131" s="696">
        <f>'EUS STOP cijfers'!CT25</f>
        <v>0</v>
      </c>
      <c r="CU131" s="696">
        <f>'EUS STOP cijfers'!CU25</f>
        <v>0</v>
      </c>
      <c r="CV131" s="696">
        <f>'EUS STOP cijfers'!CV25</f>
        <v>0</v>
      </c>
      <c r="CW131" s="696">
        <f>'EUS STOP cijfers'!CW25</f>
        <v>0</v>
      </c>
      <c r="CX131" s="696">
        <f>'EUS STOP cijfers'!CX25</f>
        <v>0</v>
      </c>
      <c r="CY131" s="698">
        <f>'EUS STOP cijfers'!CY25</f>
        <v>0</v>
      </c>
      <c r="CZ131" s="694">
        <f>'EUS STOP cijfers'!CZ25</f>
        <v>0</v>
      </c>
      <c r="DA131" s="696">
        <f>'EUS STOP cijfers'!DA25</f>
        <v>0</v>
      </c>
      <c r="DB131" s="696">
        <f>'EUS STOP cijfers'!DB25</f>
        <v>0</v>
      </c>
      <c r="DC131" s="696">
        <f>'EUS STOP cijfers'!DC25</f>
        <v>0</v>
      </c>
      <c r="DD131" s="696">
        <f>'EUS STOP cijfers'!DD25</f>
        <v>0</v>
      </c>
      <c r="DE131" s="696">
        <f>'EUS STOP cijfers'!DE25</f>
        <v>0</v>
      </c>
      <c r="DF131" s="696">
        <f>'EUS STOP cijfers'!DF25</f>
        <v>0</v>
      </c>
      <c r="DG131" s="696">
        <f>'EUS STOP cijfers'!DG25</f>
        <v>0</v>
      </c>
      <c r="DH131" s="696">
        <f>'EUS STOP cijfers'!DH25</f>
        <v>0</v>
      </c>
      <c r="DI131" s="696">
        <f>'EUS STOP cijfers'!DI25</f>
        <v>0</v>
      </c>
      <c r="DJ131" s="696">
        <f>'EUS STOP cijfers'!DJ25</f>
        <v>0</v>
      </c>
      <c r="DK131" s="696">
        <f>'EUS STOP cijfers'!DK25</f>
        <v>0</v>
      </c>
      <c r="DL131" s="698">
        <f>'EUS STOP cijfers'!DL25</f>
        <v>0</v>
      </c>
    </row>
    <row r="132" spans="1:116" s="221" customFormat="1" ht="26.25" customHeight="1">
      <c r="A132" s="222">
        <f>'EUS STOP cijfers'!A26</f>
        <v>0</v>
      </c>
      <c r="B132" s="223" t="str">
        <f>'EUS STOP cijfers'!B26</f>
        <v>UINT/UINA</v>
      </c>
      <c r="C132" s="224" t="str">
        <f>'EUS STOP cijfers'!C26</f>
        <v>EU- subsidieregelingen</v>
      </c>
      <c r="D132" s="224" t="str">
        <f>'EUS STOP cijfers'!D26</f>
        <v xml:space="preserve">EUS Betaalorgaan RVO.nl DG AGRO
</v>
      </c>
      <c r="E132" s="225" t="str">
        <f>'EUS STOP cijfers'!E26</f>
        <v>Verbeterplan- 2.1 (1.2.) + 2.2. instructie medewerkers</v>
      </c>
      <c r="F132" s="226" t="str">
        <f>'EUS STOP cijfers'!F26</f>
        <v>EL&amp;I AGRO</v>
      </c>
      <c r="G132" s="224" t="str">
        <f>'EUS STOP cijfers'!G26</f>
        <v>verbeterplan</v>
      </c>
      <c r="H132" s="227">
        <f>'EUS STOP cijfers'!H26</f>
        <v>1350</v>
      </c>
      <c r="I132" s="228">
        <f>'EUS STOP cijfers'!I26</f>
        <v>0</v>
      </c>
      <c r="J132" s="228">
        <f>'EUS STOP cijfers'!J26</f>
        <v>0</v>
      </c>
      <c r="K132" s="228">
        <f>'EUS STOP cijfers'!K26</f>
        <v>0</v>
      </c>
      <c r="L132" s="228">
        <f>'EUS STOP cijfers'!L26</f>
        <v>0</v>
      </c>
      <c r="M132" s="228">
        <f>'EUS STOP cijfers'!M26</f>
        <v>0</v>
      </c>
      <c r="N132" s="228">
        <f>'EUS STOP cijfers'!N26</f>
        <v>0</v>
      </c>
      <c r="O132" s="228">
        <f>'EUS STOP cijfers'!O26</f>
        <v>0</v>
      </c>
      <c r="P132" s="228">
        <f>'EUS STOP cijfers'!P26</f>
        <v>0</v>
      </c>
      <c r="Q132" s="229">
        <f>'EUS STOP cijfers'!Q26</f>
        <v>1350</v>
      </c>
      <c r="R132" s="227">
        <f>'EUS STOP cijfers'!R26</f>
        <v>0</v>
      </c>
      <c r="S132" s="228">
        <f>'EUS STOP cijfers'!S26</f>
        <v>0</v>
      </c>
      <c r="T132" s="228">
        <f>'EUS STOP cijfers'!T26</f>
        <v>1350</v>
      </c>
      <c r="U132" s="228">
        <f>'EUS STOP cijfers'!U26</f>
        <v>0</v>
      </c>
      <c r="V132" s="228">
        <f>'EUS STOP cijfers'!V26</f>
        <v>0</v>
      </c>
      <c r="W132" s="228">
        <f>'EUS STOP cijfers'!W26</f>
        <v>0</v>
      </c>
      <c r="X132" s="228">
        <f>'EUS STOP cijfers'!X26</f>
        <v>0</v>
      </c>
      <c r="Y132" s="228">
        <f>'EUS STOP cijfers'!Y26</f>
        <v>0</v>
      </c>
      <c r="Z132" s="223">
        <f>'EUS STOP cijfers'!Z26</f>
        <v>1350</v>
      </c>
      <c r="AA132" s="228">
        <f>'EUS STOP cijfers'!AA26</f>
        <v>1350</v>
      </c>
      <c r="AB132" s="228">
        <f>'EUS STOP cijfers'!AB26</f>
        <v>0</v>
      </c>
      <c r="AC132" s="228">
        <f>'EUS STOP cijfers'!AC26</f>
        <v>0</v>
      </c>
      <c r="AD132" s="228">
        <f>'EUS STOP cijfers'!AD26</f>
        <v>0</v>
      </c>
      <c r="AE132" s="228">
        <f>'EUS STOP cijfers'!AE26</f>
        <v>0</v>
      </c>
      <c r="AF132" s="228">
        <f>'EUS STOP cijfers'!AF26</f>
        <v>0</v>
      </c>
      <c r="AG132" s="223">
        <f>'EUS STOP cijfers'!AG26</f>
        <v>0</v>
      </c>
      <c r="AH132" s="230">
        <f>'EUS STOP cijfers'!AH26</f>
        <v>0</v>
      </c>
      <c r="AI132" s="230">
        <f>'EUS STOP cijfers'!AI26</f>
        <v>0</v>
      </c>
      <c r="AJ132" s="230">
        <f>'EUS STOP cijfers'!AJ26</f>
        <v>1350</v>
      </c>
      <c r="AK132" s="230">
        <f>'EUS STOP cijfers'!AK26</f>
        <v>0</v>
      </c>
      <c r="AL132" s="223">
        <f>'EUS STOP cijfers'!AL26</f>
        <v>0</v>
      </c>
      <c r="AM132" s="230">
        <f>'EUS STOP cijfers'!AM26</f>
        <v>0</v>
      </c>
      <c r="AN132" s="230">
        <f>'EUS STOP cijfers'!AN26</f>
        <v>0</v>
      </c>
      <c r="AO132" s="230">
        <f>'EUS STOP cijfers'!AO26</f>
        <v>0</v>
      </c>
      <c r="AP132" s="230">
        <f>'EUS STOP cijfers'!AP26</f>
        <v>0</v>
      </c>
      <c r="AQ132" s="230">
        <f>'EUS STOP cijfers'!AQ26</f>
        <v>0</v>
      </c>
      <c r="AR132" s="223">
        <f>'EUS STOP cijfers'!AR26</f>
        <v>0</v>
      </c>
      <c r="AS132" s="230">
        <f>'EUS STOP cijfers'!AS26</f>
        <v>0</v>
      </c>
      <c r="AT132" s="230">
        <f>'EUS STOP cijfers'!AT26</f>
        <v>0</v>
      </c>
      <c r="AU132" s="230">
        <f>'EUS STOP cijfers'!AU26</f>
        <v>0</v>
      </c>
      <c r="AV132" s="230">
        <f>'EUS STOP cijfers'!AV26</f>
        <v>0</v>
      </c>
      <c r="AW132" s="230">
        <f>'EUS STOP cijfers'!AW26</f>
        <v>0</v>
      </c>
      <c r="AX132" s="230">
        <f>'EUS STOP cijfers'!AX26</f>
        <v>0</v>
      </c>
      <c r="AY132" s="230">
        <f>'EUS STOP cijfers'!AY26</f>
        <v>0</v>
      </c>
      <c r="AZ132" s="230">
        <f>'EUS STOP cijfers'!AZ26</f>
        <v>0</v>
      </c>
      <c r="BA132" s="230">
        <f>'EUS STOP cijfers'!BA26</f>
        <v>0</v>
      </c>
      <c r="BB132" s="230">
        <f>'EUS STOP cijfers'!BB26</f>
        <v>0</v>
      </c>
      <c r="BC132" s="223">
        <f>'EUS STOP cijfers'!BC26</f>
        <v>0</v>
      </c>
      <c r="BD132" s="230">
        <f>'EUS STOP cijfers'!BD26</f>
        <v>0</v>
      </c>
      <c r="BE132" s="230">
        <f>'EUS STOP cijfers'!BE26</f>
        <v>0</v>
      </c>
      <c r="BF132" s="230">
        <f>'EUS STOP cijfers'!BF26</f>
        <v>0</v>
      </c>
      <c r="BG132" s="230">
        <f>'EUS STOP cijfers'!BG26</f>
        <v>0</v>
      </c>
      <c r="BH132" s="230">
        <f>'EUS STOP cijfers'!BH26</f>
        <v>0</v>
      </c>
      <c r="BI132" s="230">
        <f>'EUS STOP cijfers'!BI26</f>
        <v>0</v>
      </c>
      <c r="BJ132" s="230">
        <f>'EUS STOP cijfers'!BJ26</f>
        <v>0</v>
      </c>
      <c r="BK132" s="223">
        <f>'EUS STOP cijfers'!BK26</f>
        <v>0</v>
      </c>
      <c r="BL132" s="230">
        <f>'EUS STOP cijfers'!BL26</f>
        <v>0</v>
      </c>
      <c r="BM132" s="230">
        <f>'EUS STOP cijfers'!BM26</f>
        <v>0</v>
      </c>
      <c r="BN132" s="230">
        <f>'EUS STOP cijfers'!BN26</f>
        <v>0</v>
      </c>
      <c r="BO132" s="230">
        <f>'EUS STOP cijfers'!BO26</f>
        <v>0</v>
      </c>
      <c r="BP132" s="230">
        <f>'EUS STOP cijfers'!BP26</f>
        <v>0</v>
      </c>
      <c r="BQ132" s="223">
        <f>'EUS STOP cijfers'!BQ26</f>
        <v>0</v>
      </c>
      <c r="BR132" s="230">
        <f>'EUS STOP cijfers'!BR26</f>
        <v>0</v>
      </c>
      <c r="BS132" s="230">
        <f>'EUS STOP cijfers'!BS26</f>
        <v>0</v>
      </c>
      <c r="BT132" s="230">
        <f>'EUS STOP cijfers'!BT26</f>
        <v>0</v>
      </c>
      <c r="BU132" s="230">
        <f>'EUS STOP cijfers'!BU26</f>
        <v>0</v>
      </c>
      <c r="BV132" s="230">
        <f>'EUS STOP cijfers'!BV26</f>
        <v>0</v>
      </c>
      <c r="BW132" s="230">
        <f>'EUS STOP cijfers'!BW26</f>
        <v>0</v>
      </c>
      <c r="BX132" s="222">
        <f>'EUS STOP cijfers'!BX26</f>
        <v>0</v>
      </c>
      <c r="BY132" s="223">
        <f>'EUS STOP cijfers'!BY26</f>
        <v>1350</v>
      </c>
      <c r="BZ132" s="228">
        <f>'EUS STOP cijfers'!BZ26</f>
        <v>0</v>
      </c>
      <c r="CA132" s="228">
        <f>'EUS STOP cijfers'!CA26</f>
        <v>0</v>
      </c>
      <c r="CB132" s="228">
        <f>'EUS STOP cijfers'!CB26</f>
        <v>0</v>
      </c>
      <c r="CC132" s="228">
        <f>'EUS STOP cijfers'!CC26</f>
        <v>0</v>
      </c>
      <c r="CD132" s="228">
        <f>'EUS STOP cijfers'!CD26</f>
        <v>0</v>
      </c>
      <c r="CE132" s="228">
        <f>'EUS STOP cijfers'!CE26</f>
        <v>0</v>
      </c>
      <c r="CF132" s="228">
        <f>'EUS STOP cijfers'!CF26</f>
        <v>0</v>
      </c>
      <c r="CG132" s="228">
        <f>'EUS STOP cijfers'!CG26</f>
        <v>0</v>
      </c>
      <c r="CH132" s="228">
        <f>'EUS STOP cijfers'!CH26</f>
        <v>0</v>
      </c>
      <c r="CI132" s="228">
        <f>'EUS STOP cijfers'!CI26</f>
        <v>0</v>
      </c>
      <c r="CJ132" s="228">
        <f>'EUS STOP cijfers'!CJ26</f>
        <v>0</v>
      </c>
      <c r="CK132" s="228">
        <f>'EUS STOP cijfers'!CK26</f>
        <v>0</v>
      </c>
      <c r="CL132" s="300">
        <f>'EUS STOP cijfers'!CL26</f>
        <v>0</v>
      </c>
      <c r="CM132" s="228">
        <f>'EUS STOP cijfers'!CM26</f>
        <v>0</v>
      </c>
      <c r="CN132" s="228">
        <f>'EUS STOP cijfers'!CN26</f>
        <v>0</v>
      </c>
      <c r="CO132" s="228">
        <f>'EUS STOP cijfers'!CO26</f>
        <v>0</v>
      </c>
      <c r="CP132" s="228">
        <f>'EUS STOP cijfers'!CP26</f>
        <v>0</v>
      </c>
      <c r="CQ132" s="228">
        <f>'EUS STOP cijfers'!CQ26</f>
        <v>0</v>
      </c>
      <c r="CR132" s="228">
        <f>'EUS STOP cijfers'!CR26</f>
        <v>0</v>
      </c>
      <c r="CS132" s="228">
        <f>'EUS STOP cijfers'!CS26</f>
        <v>0</v>
      </c>
      <c r="CT132" s="228">
        <f>'EUS STOP cijfers'!CT26</f>
        <v>0</v>
      </c>
      <c r="CU132" s="228">
        <f>'EUS STOP cijfers'!CU26</f>
        <v>0</v>
      </c>
      <c r="CV132" s="228">
        <f>'EUS STOP cijfers'!CV26</f>
        <v>0</v>
      </c>
      <c r="CW132" s="228">
        <f>'EUS STOP cijfers'!CW26</f>
        <v>0</v>
      </c>
      <c r="CX132" s="228">
        <f>'EUS STOP cijfers'!CX26</f>
        <v>0</v>
      </c>
      <c r="CY132" s="229">
        <f>'EUS STOP cijfers'!CY26</f>
        <v>0</v>
      </c>
      <c r="CZ132" s="227">
        <f>'EUS STOP cijfers'!CZ26</f>
        <v>0</v>
      </c>
      <c r="DA132" s="228">
        <f>'EUS STOP cijfers'!DA26</f>
        <v>0</v>
      </c>
      <c r="DB132" s="228">
        <f>'EUS STOP cijfers'!DB26</f>
        <v>0</v>
      </c>
      <c r="DC132" s="228">
        <f>'EUS STOP cijfers'!DC26</f>
        <v>0</v>
      </c>
      <c r="DD132" s="228">
        <f>'EUS STOP cijfers'!DD26</f>
        <v>0</v>
      </c>
      <c r="DE132" s="228">
        <f>'EUS STOP cijfers'!DE26</f>
        <v>0</v>
      </c>
      <c r="DF132" s="228">
        <f>'EUS STOP cijfers'!DF26</f>
        <v>0</v>
      </c>
      <c r="DG132" s="228">
        <f>'EUS STOP cijfers'!DG26</f>
        <v>0</v>
      </c>
      <c r="DH132" s="228">
        <f>'EUS STOP cijfers'!DH26</f>
        <v>0</v>
      </c>
      <c r="DI132" s="228">
        <f>'EUS STOP cijfers'!DI26</f>
        <v>0</v>
      </c>
      <c r="DJ132" s="228">
        <f>'EUS STOP cijfers'!DJ26</f>
        <v>0</v>
      </c>
      <c r="DK132" s="228">
        <f>'EUS STOP cijfers'!DK26</f>
        <v>0</v>
      </c>
      <c r="DL132" s="229">
        <f>'EUS STOP cijfers'!DL26</f>
        <v>0</v>
      </c>
    </row>
    <row r="133" spans="1:116" hidden="1">
      <c r="A133" s="52">
        <f>'HAP STOP cijfers'!A3</f>
        <v>0</v>
      </c>
      <c r="B133" s="48" t="str">
        <f>'HAP STOP cijfers'!B3</f>
        <v>HBNT/HBNL/HBNA/HBNK</v>
      </c>
      <c r="C133" s="54" t="str">
        <f>'HAP STOP cijfers'!C3</f>
        <v>Horeca en ambachtelijke productie</v>
      </c>
      <c r="D133" s="54" t="str">
        <f>'HAP STOP cijfers'!D3</f>
        <v xml:space="preserve">H&amp;AP Doelgericht handhaven VWS </v>
      </c>
      <c r="E133" s="54" t="str">
        <f>'HAP STOP cijfers'!E3</f>
        <v>Doelgericht handhaven - workflow</v>
      </c>
      <c r="F133" s="54" t="str">
        <f>'HAP STOP cijfers'!F3</f>
        <v>VWS</v>
      </c>
      <c r="G133" s="54" t="str">
        <f>'HAP STOP cijfers'!G3</f>
        <v>ja/ja</v>
      </c>
      <c r="H133" s="525">
        <f>'HAP STOP cijfers'!H3</f>
        <v>73205</v>
      </c>
      <c r="I133" s="14">
        <f>'HAP STOP cijfers'!I3</f>
        <v>5352</v>
      </c>
      <c r="J133" s="525">
        <f>'HAP STOP cijfers'!J3</f>
        <v>2600</v>
      </c>
      <c r="K133" s="14">
        <f>'HAP STOP cijfers'!K3</f>
        <v>1350</v>
      </c>
      <c r="L133" s="14">
        <f>'HAP STOP cijfers'!L3</f>
        <v>0</v>
      </c>
      <c r="M133" s="14">
        <f>'HAP STOP cijfers'!M3</f>
        <v>0</v>
      </c>
      <c r="N133" s="14">
        <f>'HAP STOP cijfers'!N3</f>
        <v>0</v>
      </c>
      <c r="O133" s="14">
        <f>'HAP STOP cijfers'!O3</f>
        <v>0</v>
      </c>
      <c r="P133" s="14">
        <f>'HAP STOP cijfers'!P3</f>
        <v>0</v>
      </c>
      <c r="Q133" s="51">
        <f>'HAP STOP cijfers'!Q3</f>
        <v>82507</v>
      </c>
      <c r="R133" s="21">
        <f>'HAP STOP cijfers'!R3</f>
        <v>0</v>
      </c>
      <c r="S133" s="14">
        <f>'HAP STOP cijfers'!S3</f>
        <v>0</v>
      </c>
      <c r="T133" s="525">
        <f>'HAP STOP cijfers'!T3</f>
        <v>82507</v>
      </c>
      <c r="U133" s="14">
        <f>'HAP STOP cijfers'!U3</f>
        <v>0</v>
      </c>
      <c r="V133" s="14">
        <f>'HAP STOP cijfers'!V3</f>
        <v>0</v>
      </c>
      <c r="W133" s="14">
        <f>'HAP STOP cijfers'!W3</f>
        <v>0</v>
      </c>
      <c r="X133" s="14">
        <f>'HAP STOP cijfers'!X3</f>
        <v>0</v>
      </c>
      <c r="Y133" s="14">
        <f>'HAP STOP cijfers'!Y3</f>
        <v>0</v>
      </c>
      <c r="Z133" s="48">
        <f>'HAP STOP cijfers'!Z3</f>
        <v>82507</v>
      </c>
      <c r="AA133" s="525">
        <f>'HAP STOP cijfers'!AA3</f>
        <v>2150</v>
      </c>
      <c r="AB133" s="525">
        <f>'HAP STOP cijfers'!AB3</f>
        <v>73655</v>
      </c>
      <c r="AC133" s="14">
        <f>'HAP STOP cijfers'!AC3</f>
        <v>0</v>
      </c>
      <c r="AD133" s="14">
        <f>'HAP STOP cijfers'!AD3</f>
        <v>0</v>
      </c>
      <c r="AE133" s="14">
        <f>'HAP STOP cijfers'!AE3</f>
        <v>0</v>
      </c>
      <c r="AF133" s="14">
        <f>'HAP STOP cijfers'!AF3</f>
        <v>6702</v>
      </c>
      <c r="AG133" s="48">
        <f>'HAP STOP cijfers'!AG3</f>
        <v>0</v>
      </c>
      <c r="AH133" s="525">
        <f>'HAP STOP cijfers'!AH3</f>
        <v>1000</v>
      </c>
      <c r="AI133" s="525">
        <f>'HAP STOP cijfers'!AI3</f>
        <v>1150</v>
      </c>
      <c r="AJ133" s="14">
        <f>'HAP STOP cijfers'!AJ3</f>
        <v>0</v>
      </c>
      <c r="AK133" s="14">
        <f>'HAP STOP cijfers'!AK3</f>
        <v>0</v>
      </c>
      <c r="AL133" s="48">
        <f>'HAP STOP cijfers'!AL3</f>
        <v>0</v>
      </c>
      <c r="AM133" s="14">
        <f>'HAP STOP cijfers'!AM3</f>
        <v>0</v>
      </c>
      <c r="AN133" s="14">
        <f>'HAP STOP cijfers'!AN3</f>
        <v>0</v>
      </c>
      <c r="AO133" s="14">
        <f>'HAP STOP cijfers'!AO3</f>
        <v>0</v>
      </c>
      <c r="AP133" s="14">
        <f>'HAP STOP cijfers'!AP3</f>
        <v>0</v>
      </c>
      <c r="AQ133" s="14">
        <f>'HAP STOP cijfers'!AQ3</f>
        <v>0</v>
      </c>
      <c r="AR133" s="48">
        <f>'HAP STOP cijfers'!AR3</f>
        <v>0</v>
      </c>
      <c r="AS133" s="14">
        <f>'HAP STOP cijfers'!AS3</f>
        <v>8183.8888888888887</v>
      </c>
      <c r="AT133" s="14">
        <f>'HAP STOP cijfers'!AT3</f>
        <v>8183.8888888888887</v>
      </c>
      <c r="AU133" s="14">
        <f>'HAP STOP cijfers'!AU3</f>
        <v>8183.8888888888887</v>
      </c>
      <c r="AV133" s="14">
        <f>'HAP STOP cijfers'!AV3</f>
        <v>8183.8888888888887</v>
      </c>
      <c r="AW133" s="14">
        <f>'HAP STOP cijfers'!AW3</f>
        <v>8183.8888888888887</v>
      </c>
      <c r="AX133" s="14">
        <f>'HAP STOP cijfers'!AX3</f>
        <v>8183.8888888888887</v>
      </c>
      <c r="AY133" s="14">
        <f>'HAP STOP cijfers'!AY3</f>
        <v>8183.8888888888887</v>
      </c>
      <c r="AZ133" s="14">
        <f>'HAP STOP cijfers'!AZ3</f>
        <v>8183.8888888888887</v>
      </c>
      <c r="BA133" s="14">
        <f>'HAP STOP cijfers'!BA3</f>
        <v>8183.8888888888887</v>
      </c>
      <c r="BB133" s="14">
        <f>'HAP STOP cijfers'!BB3</f>
        <v>0</v>
      </c>
      <c r="BC133" s="48">
        <f>'HAP STOP cijfers'!BC3</f>
        <v>0</v>
      </c>
      <c r="BD133" s="14">
        <f>'HAP STOP cijfers'!BD3</f>
        <v>2700</v>
      </c>
      <c r="BE133" s="14">
        <f>'HAP STOP cijfers'!BE3</f>
        <v>0</v>
      </c>
      <c r="BF133" s="14">
        <f>'HAP STOP cijfers'!BF3</f>
        <v>0</v>
      </c>
      <c r="BG133" s="14">
        <f>'HAP STOP cijfers'!BG3</f>
        <v>0</v>
      </c>
      <c r="BH133" s="14">
        <f>'HAP STOP cijfers'!BH3</f>
        <v>1326</v>
      </c>
      <c r="BI133" s="14">
        <f>'HAP STOP cijfers'!BI3</f>
        <v>1326</v>
      </c>
      <c r="BJ133" s="14">
        <f>'HAP STOP cijfers'!BJ3</f>
        <v>1350</v>
      </c>
      <c r="BK133" s="48">
        <f>'HAP STOP cijfers'!BK3</f>
        <v>0</v>
      </c>
      <c r="BL133" s="14">
        <f>'HAP STOP cijfers'!BL3</f>
        <v>0</v>
      </c>
      <c r="BM133" s="14">
        <f>'HAP STOP cijfers'!BM3</f>
        <v>0</v>
      </c>
      <c r="BN133" s="14">
        <f>'HAP STOP cijfers'!BN3</f>
        <v>0</v>
      </c>
      <c r="BO133" s="14">
        <f>'HAP STOP cijfers'!BO3</f>
        <v>0</v>
      </c>
      <c r="BP133" s="14">
        <f>'HAP STOP cijfers'!BP3</f>
        <v>0</v>
      </c>
      <c r="BQ133" s="48">
        <f>'HAP STOP cijfers'!BQ3</f>
        <v>0</v>
      </c>
      <c r="BR133" s="14">
        <f>'HAP STOP cijfers'!BR3</f>
        <v>0</v>
      </c>
      <c r="BS133" s="14">
        <f>'HAP STOP cijfers'!BS3</f>
        <v>0</v>
      </c>
      <c r="BT133" s="14">
        <f>'HAP STOP cijfers'!BT3</f>
        <v>0</v>
      </c>
      <c r="BU133" s="14">
        <f>'HAP STOP cijfers'!BU3</f>
        <v>0</v>
      </c>
      <c r="BV133" s="14">
        <f>'HAP STOP cijfers'!BV3</f>
        <v>0</v>
      </c>
      <c r="BW133" s="14">
        <f>'HAP STOP cijfers'!BW3</f>
        <v>0</v>
      </c>
      <c r="BX133" s="52">
        <f>'HAP STOP cijfers'!BX3</f>
        <v>0</v>
      </c>
      <c r="BY133" s="48">
        <f>'HAP STOP cijfers'!BY3</f>
        <v>82507</v>
      </c>
      <c r="BZ133" s="14">
        <f>'HAP STOP cijfers'!BZ3</f>
        <v>4125.3500000000004</v>
      </c>
      <c r="CA133" s="14">
        <f>'HAP STOP cijfers'!CA3</f>
        <v>8250.7000000000007</v>
      </c>
      <c r="CB133" s="14">
        <f>'HAP STOP cijfers'!CB3</f>
        <v>8250.7000000000007</v>
      </c>
      <c r="CC133" s="14">
        <f>'HAP STOP cijfers'!CC3</f>
        <v>8250.7000000000007</v>
      </c>
      <c r="CD133" s="14">
        <f>'HAP STOP cijfers'!CD3</f>
        <v>8250.7000000000007</v>
      </c>
      <c r="CE133" s="14">
        <f>'HAP STOP cijfers'!CE3</f>
        <v>4125.3500000000004</v>
      </c>
      <c r="CF133" s="14">
        <f>'HAP STOP cijfers'!CF3</f>
        <v>4125.3500000000004</v>
      </c>
      <c r="CG133" s="14">
        <f>'HAP STOP cijfers'!CG3</f>
        <v>8250.7000000000007</v>
      </c>
      <c r="CH133" s="14">
        <f>'HAP STOP cijfers'!CH3</f>
        <v>8250.7000000000007</v>
      </c>
      <c r="CI133" s="14">
        <f>'HAP STOP cijfers'!CI3</f>
        <v>8250.7000000000007</v>
      </c>
      <c r="CJ133" s="14">
        <f>'HAP STOP cijfers'!CJ3</f>
        <v>8250.7000000000007</v>
      </c>
      <c r="CK133" s="14">
        <f>'HAP STOP cijfers'!CK3</f>
        <v>4125.3500000000004</v>
      </c>
      <c r="CL133" s="303">
        <f>'HAP STOP cijfers'!CL3</f>
        <v>82507</v>
      </c>
      <c r="CM133" s="14">
        <f>'HAP STOP cijfers'!CM3</f>
        <v>0</v>
      </c>
      <c r="CN133" s="14">
        <f>'HAP STOP cijfers'!CN3</f>
        <v>0</v>
      </c>
      <c r="CO133" s="14">
        <f>'HAP STOP cijfers'!CO3</f>
        <v>0</v>
      </c>
      <c r="CP133" s="14">
        <f>'HAP STOP cijfers'!CP3</f>
        <v>0</v>
      </c>
      <c r="CQ133" s="14">
        <f>'HAP STOP cijfers'!CQ3</f>
        <v>0</v>
      </c>
      <c r="CR133" s="14">
        <f>'HAP STOP cijfers'!CR3</f>
        <v>0</v>
      </c>
      <c r="CS133" s="14">
        <f>'HAP STOP cijfers'!CS3</f>
        <v>0</v>
      </c>
      <c r="CT133" s="14">
        <f>'HAP STOP cijfers'!CT3</f>
        <v>0</v>
      </c>
      <c r="CU133" s="14">
        <f>'HAP STOP cijfers'!CU3</f>
        <v>0</v>
      </c>
      <c r="CV133" s="14">
        <f>'HAP STOP cijfers'!CV3</f>
        <v>0</v>
      </c>
      <c r="CW133" s="14">
        <f>'HAP STOP cijfers'!CW3</f>
        <v>0</v>
      </c>
      <c r="CX133" s="14">
        <f>'HAP STOP cijfers'!CX3</f>
        <v>0</v>
      </c>
      <c r="CY133" s="51">
        <f>'HAP STOP cijfers'!CY3</f>
        <v>0</v>
      </c>
      <c r="CZ133" s="21">
        <f>'HAP STOP cijfers'!CZ3</f>
        <v>427</v>
      </c>
      <c r="DA133" s="14">
        <f>'HAP STOP cijfers'!DA3</f>
        <v>854</v>
      </c>
      <c r="DB133" s="14">
        <f>'HAP STOP cijfers'!DB3</f>
        <v>854</v>
      </c>
      <c r="DC133" s="14">
        <f>'HAP STOP cijfers'!DC3</f>
        <v>854</v>
      </c>
      <c r="DD133" s="14">
        <f>'HAP STOP cijfers'!DD3</f>
        <v>854</v>
      </c>
      <c r="DE133" s="14">
        <f>'HAP STOP cijfers'!DE3</f>
        <v>854</v>
      </c>
      <c r="DF133" s="14">
        <f>'HAP STOP cijfers'!DF3</f>
        <v>427</v>
      </c>
      <c r="DG133" s="14">
        <f>'HAP STOP cijfers'!DG3</f>
        <v>427</v>
      </c>
      <c r="DH133" s="14">
        <f>'HAP STOP cijfers'!DH3</f>
        <v>854</v>
      </c>
      <c r="DI133" s="14">
        <f>'HAP STOP cijfers'!DI3</f>
        <v>854</v>
      </c>
      <c r="DJ133" s="14">
        <f>'HAP STOP cijfers'!DJ3</f>
        <v>854</v>
      </c>
      <c r="DK133" s="14">
        <f>'HAP STOP cijfers'!DK3</f>
        <v>427</v>
      </c>
      <c r="DL133" s="51">
        <f>'HAP STOP cijfers'!DL3</f>
        <v>8540</v>
      </c>
    </row>
    <row r="134" spans="1:116" hidden="1">
      <c r="A134" s="47">
        <f>'HAP STOP cijfers'!A4</f>
        <v>0</v>
      </c>
      <c r="B134" s="49" t="str">
        <f>'HAP STOP cijfers'!B4</f>
        <v>HBNT6603</v>
      </c>
      <c r="C134" s="4" t="str">
        <f>'HAP STOP cijfers'!C4</f>
        <v>Horeca en ambachtelijke productie</v>
      </c>
      <c r="D134" s="4" t="str">
        <f>'HAP STOP cijfers'!D4</f>
        <v xml:space="preserve">H&amp;AP Doelgericht handhaven VWS </v>
      </c>
      <c r="E134" s="4" t="str">
        <f>'HAP STOP cijfers'!E4</f>
        <v>Notoire overtreders: hard waar het moet - workflow</v>
      </c>
      <c r="F134" s="4" t="str">
        <f>'HAP STOP cijfers'!F4</f>
        <v>VWS</v>
      </c>
      <c r="G134" s="4" t="str">
        <f>'HAP STOP cijfers'!G4</f>
        <v>ja/ja</v>
      </c>
      <c r="H134" s="518">
        <f>'HAP STOP cijfers'!H4</f>
        <v>15000</v>
      </c>
      <c r="I134" s="11">
        <f>'HAP STOP cijfers'!I4</f>
        <v>0</v>
      </c>
      <c r="J134" s="11">
        <f>'HAP STOP cijfers'!J4</f>
        <v>0</v>
      </c>
      <c r="K134" s="11">
        <f>'HAP STOP cijfers'!K4</f>
        <v>0</v>
      </c>
      <c r="L134" s="11">
        <f>'HAP STOP cijfers'!L4</f>
        <v>0</v>
      </c>
      <c r="M134" s="11">
        <f>'HAP STOP cijfers'!M4</f>
        <v>0</v>
      </c>
      <c r="N134" s="11">
        <f>'HAP STOP cijfers'!N4</f>
        <v>0</v>
      </c>
      <c r="O134" s="11">
        <f>'HAP STOP cijfers'!O4</f>
        <v>0</v>
      </c>
      <c r="P134" s="11">
        <f>'HAP STOP cijfers'!P4</f>
        <v>0</v>
      </c>
      <c r="Q134" s="26">
        <f>'HAP STOP cijfers'!Q4</f>
        <v>15000</v>
      </c>
      <c r="R134" s="15">
        <f>'HAP STOP cijfers'!R4</f>
        <v>0</v>
      </c>
      <c r="S134" s="11">
        <f>'HAP STOP cijfers'!S4</f>
        <v>0</v>
      </c>
      <c r="T134" s="518">
        <f>'HAP STOP cijfers'!T4</f>
        <v>15000</v>
      </c>
      <c r="U134" s="11">
        <f>'HAP STOP cijfers'!U4</f>
        <v>0</v>
      </c>
      <c r="V134" s="11">
        <f>'HAP STOP cijfers'!V4</f>
        <v>0</v>
      </c>
      <c r="W134" s="11">
        <f>'HAP STOP cijfers'!W4</f>
        <v>0</v>
      </c>
      <c r="X134" s="11">
        <f>'HAP STOP cijfers'!X4</f>
        <v>0</v>
      </c>
      <c r="Y134" s="11">
        <f>'HAP STOP cijfers'!Y4</f>
        <v>0</v>
      </c>
      <c r="Z134" s="49">
        <f>'HAP STOP cijfers'!Z4</f>
        <v>15000</v>
      </c>
      <c r="AA134" s="518">
        <f>'HAP STOP cijfers'!AA4</f>
        <v>500</v>
      </c>
      <c r="AB134" s="518">
        <f>'HAP STOP cijfers'!AB4</f>
        <v>14500</v>
      </c>
      <c r="AC134" s="11">
        <f>'HAP STOP cijfers'!AC4</f>
        <v>0</v>
      </c>
      <c r="AD134" s="11">
        <f>'HAP STOP cijfers'!AD4</f>
        <v>0</v>
      </c>
      <c r="AE134" s="11">
        <f>'HAP STOP cijfers'!AE4</f>
        <v>0</v>
      </c>
      <c r="AF134" s="11">
        <f>'HAP STOP cijfers'!AF4</f>
        <v>0</v>
      </c>
      <c r="AG134" s="49">
        <f>'HAP STOP cijfers'!AG4</f>
        <v>0</v>
      </c>
      <c r="AH134" s="11">
        <f>'HAP STOP cijfers'!AH4</f>
        <v>0</v>
      </c>
      <c r="AI134" s="518">
        <f>'HAP STOP cijfers'!AI4</f>
        <v>500</v>
      </c>
      <c r="AJ134" s="11">
        <f>'HAP STOP cijfers'!AJ4</f>
        <v>0</v>
      </c>
      <c r="AK134" s="11">
        <f>'HAP STOP cijfers'!AK4</f>
        <v>0</v>
      </c>
      <c r="AL134" s="49">
        <f>'HAP STOP cijfers'!AL4</f>
        <v>0</v>
      </c>
      <c r="AM134" s="11">
        <f>'HAP STOP cijfers'!AM4</f>
        <v>0</v>
      </c>
      <c r="AN134" s="11">
        <f>'HAP STOP cijfers'!AN4</f>
        <v>0</v>
      </c>
      <c r="AO134" s="11">
        <f>'HAP STOP cijfers'!AO4</f>
        <v>0</v>
      </c>
      <c r="AP134" s="11">
        <f>'HAP STOP cijfers'!AP4</f>
        <v>0</v>
      </c>
      <c r="AQ134" s="11">
        <f>'HAP STOP cijfers'!AQ4</f>
        <v>0</v>
      </c>
      <c r="AR134" s="49">
        <f>'HAP STOP cijfers'!AR4</f>
        <v>0</v>
      </c>
      <c r="AS134" s="11">
        <f>'HAP STOP cijfers'!AS4</f>
        <v>1611</v>
      </c>
      <c r="AT134" s="11">
        <f>'HAP STOP cijfers'!AT4</f>
        <v>1611</v>
      </c>
      <c r="AU134" s="11">
        <f>'HAP STOP cijfers'!AU4</f>
        <v>1611</v>
      </c>
      <c r="AV134" s="11">
        <f>'HAP STOP cijfers'!AV4</f>
        <v>1611</v>
      </c>
      <c r="AW134" s="11">
        <f>'HAP STOP cijfers'!AW4</f>
        <v>1611</v>
      </c>
      <c r="AX134" s="11">
        <f>'HAP STOP cijfers'!AX4</f>
        <v>1611</v>
      </c>
      <c r="AY134" s="11">
        <f>'HAP STOP cijfers'!AY4</f>
        <v>1612</v>
      </c>
      <c r="AZ134" s="11">
        <f>'HAP STOP cijfers'!AZ4</f>
        <v>1611</v>
      </c>
      <c r="BA134" s="11">
        <f>'HAP STOP cijfers'!BA4</f>
        <v>1611</v>
      </c>
      <c r="BB134" s="11">
        <f>'HAP STOP cijfers'!BB4</f>
        <v>0</v>
      </c>
      <c r="BC134" s="49">
        <f>'HAP STOP cijfers'!BC4</f>
        <v>0</v>
      </c>
      <c r="BD134" s="11">
        <f>'HAP STOP cijfers'!BD4</f>
        <v>0</v>
      </c>
      <c r="BE134" s="11">
        <f>'HAP STOP cijfers'!BE4</f>
        <v>0</v>
      </c>
      <c r="BF134" s="11">
        <f>'HAP STOP cijfers'!BF4</f>
        <v>0</v>
      </c>
      <c r="BG134" s="11">
        <f>'HAP STOP cijfers'!BG4</f>
        <v>0</v>
      </c>
      <c r="BH134" s="11">
        <f>'HAP STOP cijfers'!BH4</f>
        <v>0</v>
      </c>
      <c r="BI134" s="11">
        <f>'HAP STOP cijfers'!BI4</f>
        <v>0</v>
      </c>
      <c r="BJ134" s="11">
        <f>'HAP STOP cijfers'!BJ4</f>
        <v>0</v>
      </c>
      <c r="BK134" s="49">
        <f>'HAP STOP cijfers'!BK4</f>
        <v>0</v>
      </c>
      <c r="BL134" s="11">
        <f>'HAP STOP cijfers'!BL4</f>
        <v>0</v>
      </c>
      <c r="BM134" s="11">
        <f>'HAP STOP cijfers'!BM4</f>
        <v>0</v>
      </c>
      <c r="BN134" s="11">
        <f>'HAP STOP cijfers'!BN4</f>
        <v>0</v>
      </c>
      <c r="BO134" s="11">
        <f>'HAP STOP cijfers'!BO4</f>
        <v>0</v>
      </c>
      <c r="BP134" s="11">
        <f>'HAP STOP cijfers'!BP4</f>
        <v>0</v>
      </c>
      <c r="BQ134" s="49">
        <f>'HAP STOP cijfers'!BQ4</f>
        <v>0</v>
      </c>
      <c r="BR134" s="11">
        <f>'HAP STOP cijfers'!BR4</f>
        <v>0</v>
      </c>
      <c r="BS134" s="11">
        <f>'HAP STOP cijfers'!BS4</f>
        <v>0</v>
      </c>
      <c r="BT134" s="11">
        <f>'HAP STOP cijfers'!BT4</f>
        <v>0</v>
      </c>
      <c r="BU134" s="11">
        <f>'HAP STOP cijfers'!BU4</f>
        <v>0</v>
      </c>
      <c r="BV134" s="11">
        <f>'HAP STOP cijfers'!BV4</f>
        <v>0</v>
      </c>
      <c r="BW134" s="11">
        <f>'HAP STOP cijfers'!BW4</f>
        <v>0</v>
      </c>
      <c r="BX134" s="47">
        <f>'HAP STOP cijfers'!BX4</f>
        <v>0</v>
      </c>
      <c r="BY134" s="49">
        <f>'HAP STOP cijfers'!BY4</f>
        <v>15000</v>
      </c>
      <c r="BZ134" s="11">
        <f>'HAP STOP cijfers'!BZ4</f>
        <v>750</v>
      </c>
      <c r="CA134" s="11">
        <f>'HAP STOP cijfers'!CA4</f>
        <v>1500</v>
      </c>
      <c r="CB134" s="11">
        <f>'HAP STOP cijfers'!CB4</f>
        <v>1500</v>
      </c>
      <c r="CC134" s="11">
        <f>'HAP STOP cijfers'!CC4</f>
        <v>1500</v>
      </c>
      <c r="CD134" s="11">
        <f>'HAP STOP cijfers'!CD4</f>
        <v>1500</v>
      </c>
      <c r="CE134" s="11">
        <f>'HAP STOP cijfers'!CE4</f>
        <v>1500</v>
      </c>
      <c r="CF134" s="11">
        <f>'HAP STOP cijfers'!CF4</f>
        <v>750</v>
      </c>
      <c r="CG134" s="11">
        <f>'HAP STOP cijfers'!CG4</f>
        <v>750</v>
      </c>
      <c r="CH134" s="11">
        <f>'HAP STOP cijfers'!CH4</f>
        <v>1500</v>
      </c>
      <c r="CI134" s="11">
        <f>'HAP STOP cijfers'!CI4</f>
        <v>1500</v>
      </c>
      <c r="CJ134" s="11">
        <f>'HAP STOP cijfers'!CJ4</f>
        <v>1500</v>
      </c>
      <c r="CK134" s="11">
        <f>'HAP STOP cijfers'!CK4</f>
        <v>750</v>
      </c>
      <c r="CL134" s="204">
        <f>'HAP STOP cijfers'!CL4</f>
        <v>15000</v>
      </c>
      <c r="CM134" s="11">
        <f>'HAP STOP cijfers'!CM4</f>
        <v>0</v>
      </c>
      <c r="CN134" s="11">
        <f>'HAP STOP cijfers'!CN4</f>
        <v>0</v>
      </c>
      <c r="CO134" s="11">
        <f>'HAP STOP cijfers'!CO4</f>
        <v>0</v>
      </c>
      <c r="CP134" s="11">
        <f>'HAP STOP cijfers'!CP4</f>
        <v>0</v>
      </c>
      <c r="CQ134" s="11">
        <f>'HAP STOP cijfers'!CQ4</f>
        <v>0</v>
      </c>
      <c r="CR134" s="11">
        <f>'HAP STOP cijfers'!CR4</f>
        <v>0</v>
      </c>
      <c r="CS134" s="11">
        <f>'HAP STOP cijfers'!CS4</f>
        <v>0</v>
      </c>
      <c r="CT134" s="11">
        <f>'HAP STOP cijfers'!CT4</f>
        <v>0</v>
      </c>
      <c r="CU134" s="11">
        <f>'HAP STOP cijfers'!CU4</f>
        <v>0</v>
      </c>
      <c r="CV134" s="11">
        <f>'HAP STOP cijfers'!CV4</f>
        <v>0</v>
      </c>
      <c r="CW134" s="11">
        <f>'HAP STOP cijfers'!CW4</f>
        <v>0</v>
      </c>
      <c r="CX134" s="11">
        <f>'HAP STOP cijfers'!CX4</f>
        <v>0</v>
      </c>
      <c r="CY134" s="26">
        <f>'HAP STOP cijfers'!CY4</f>
        <v>0</v>
      </c>
      <c r="CZ134" s="15">
        <f>'HAP STOP cijfers'!CZ4</f>
        <v>0</v>
      </c>
      <c r="DA134" s="11">
        <f>'HAP STOP cijfers'!DA4</f>
        <v>0</v>
      </c>
      <c r="DB134" s="11">
        <f>'HAP STOP cijfers'!DB4</f>
        <v>0</v>
      </c>
      <c r="DC134" s="11">
        <f>'HAP STOP cijfers'!DC4</f>
        <v>0</v>
      </c>
      <c r="DD134" s="11">
        <f>'HAP STOP cijfers'!DD4</f>
        <v>0</v>
      </c>
      <c r="DE134" s="11">
        <f>'HAP STOP cijfers'!DE4</f>
        <v>0</v>
      </c>
      <c r="DF134" s="11">
        <f>'HAP STOP cijfers'!DF4</f>
        <v>0</v>
      </c>
      <c r="DG134" s="11">
        <f>'HAP STOP cijfers'!DG4</f>
        <v>0</v>
      </c>
      <c r="DH134" s="11">
        <f>'HAP STOP cijfers'!DH4</f>
        <v>0</v>
      </c>
      <c r="DI134" s="11">
        <f>'HAP STOP cijfers'!DI4</f>
        <v>0</v>
      </c>
      <c r="DJ134" s="11">
        <f>'HAP STOP cijfers'!DJ4</f>
        <v>0</v>
      </c>
      <c r="DK134" s="11">
        <f>'HAP STOP cijfers'!DK4</f>
        <v>0</v>
      </c>
      <c r="DL134" s="26">
        <f>'HAP STOP cijfers'!DL4</f>
        <v>0</v>
      </c>
    </row>
    <row r="135" spans="1:116" hidden="1">
      <c r="A135" s="47">
        <f>'HAP STOP cijfers'!A5</f>
        <v>0</v>
      </c>
      <c r="B135" s="49" t="str">
        <f>'HAP STOP cijfers'!B5</f>
        <v>HBNT6673</v>
      </c>
      <c r="C135" s="4" t="str">
        <f>'HAP STOP cijfers'!C5</f>
        <v>Horeca en ambachtelijke productie</v>
      </c>
      <c r="D135" s="4" t="str">
        <f>'HAP STOP cijfers'!D5</f>
        <v xml:space="preserve">H&amp;AP Doelgericht handhaven VWS </v>
      </c>
      <c r="E135" s="4" t="str">
        <f>'HAP STOP cijfers'!E5</f>
        <v>Evenementen &amp; markten - workflow</v>
      </c>
      <c r="F135" s="4" t="str">
        <f>'HAP STOP cijfers'!F5</f>
        <v>VWS</v>
      </c>
      <c r="G135" s="4" t="str">
        <f>'HAP STOP cijfers'!G5</f>
        <v>ja/ja</v>
      </c>
      <c r="H135" s="518">
        <f>'HAP STOP cijfers'!H5</f>
        <v>6400</v>
      </c>
      <c r="I135" s="11">
        <f>'HAP STOP cijfers'!I5</f>
        <v>0</v>
      </c>
      <c r="J135" s="11">
        <f>'HAP STOP cijfers'!J5</f>
        <v>0</v>
      </c>
      <c r="K135" s="11">
        <f>'HAP STOP cijfers'!K5</f>
        <v>0</v>
      </c>
      <c r="L135" s="11">
        <f>'HAP STOP cijfers'!L5</f>
        <v>0</v>
      </c>
      <c r="M135" s="11">
        <f>'HAP STOP cijfers'!M5</f>
        <v>0</v>
      </c>
      <c r="N135" s="11">
        <f>'HAP STOP cijfers'!N5</f>
        <v>0</v>
      </c>
      <c r="O135" s="11">
        <f>'HAP STOP cijfers'!O5</f>
        <v>0</v>
      </c>
      <c r="P135" s="11">
        <f>'HAP STOP cijfers'!P5</f>
        <v>0</v>
      </c>
      <c r="Q135" s="26">
        <f>'HAP STOP cijfers'!Q5</f>
        <v>6400</v>
      </c>
      <c r="R135" s="15">
        <f>'HAP STOP cijfers'!R5</f>
        <v>0</v>
      </c>
      <c r="S135" s="11">
        <f>'HAP STOP cijfers'!S5</f>
        <v>0</v>
      </c>
      <c r="T135" s="518">
        <f>'HAP STOP cijfers'!T5</f>
        <v>6400</v>
      </c>
      <c r="U135" s="11">
        <f>'HAP STOP cijfers'!U5</f>
        <v>0</v>
      </c>
      <c r="V135" s="11">
        <f>'HAP STOP cijfers'!V5</f>
        <v>0</v>
      </c>
      <c r="W135" s="11">
        <f>'HAP STOP cijfers'!W5</f>
        <v>0</v>
      </c>
      <c r="X135" s="11">
        <f>'HAP STOP cijfers'!X5</f>
        <v>0</v>
      </c>
      <c r="Y135" s="11">
        <f>'HAP STOP cijfers'!Y5</f>
        <v>0</v>
      </c>
      <c r="Z135" s="49">
        <f>'HAP STOP cijfers'!Z5</f>
        <v>6400</v>
      </c>
      <c r="AA135" s="518">
        <f>'HAP STOP cijfers'!AA5</f>
        <v>400</v>
      </c>
      <c r="AB135" s="11">
        <f>'HAP STOP cijfers'!AB5</f>
        <v>6000</v>
      </c>
      <c r="AC135" s="11">
        <f>'HAP STOP cijfers'!AC5</f>
        <v>0</v>
      </c>
      <c r="AD135" s="11">
        <f>'HAP STOP cijfers'!AD5</f>
        <v>0</v>
      </c>
      <c r="AE135" s="11">
        <f>'HAP STOP cijfers'!AE5</f>
        <v>0</v>
      </c>
      <c r="AF135" s="11">
        <f>'HAP STOP cijfers'!AF5</f>
        <v>0</v>
      </c>
      <c r="AG135" s="49">
        <f>'HAP STOP cijfers'!AG5</f>
        <v>0</v>
      </c>
      <c r="AH135" s="11">
        <f>'HAP STOP cijfers'!AH5</f>
        <v>0</v>
      </c>
      <c r="AI135" s="518">
        <f>'HAP STOP cijfers'!AI5</f>
        <v>400</v>
      </c>
      <c r="AJ135" s="11">
        <f>'HAP STOP cijfers'!AJ5</f>
        <v>0</v>
      </c>
      <c r="AK135" s="11">
        <f>'HAP STOP cijfers'!AK5</f>
        <v>0</v>
      </c>
      <c r="AL135" s="49">
        <f>'HAP STOP cijfers'!AL5</f>
        <v>0</v>
      </c>
      <c r="AM135" s="11">
        <f>'HAP STOP cijfers'!AM5</f>
        <v>0</v>
      </c>
      <c r="AN135" s="11">
        <f>'HAP STOP cijfers'!AN5</f>
        <v>0</v>
      </c>
      <c r="AO135" s="11">
        <f>'HAP STOP cijfers'!AO5</f>
        <v>0</v>
      </c>
      <c r="AP135" s="11">
        <f>'HAP STOP cijfers'!AP5</f>
        <v>0</v>
      </c>
      <c r="AQ135" s="11">
        <f>'HAP STOP cijfers'!AQ5</f>
        <v>0</v>
      </c>
      <c r="AR135" s="49">
        <f>'HAP STOP cijfers'!AR5</f>
        <v>0</v>
      </c>
      <c r="AS135" s="11">
        <f>'HAP STOP cijfers'!AS5</f>
        <v>633.33333333333337</v>
      </c>
      <c r="AT135" s="11">
        <f>'HAP STOP cijfers'!AT5</f>
        <v>633.33333333333337</v>
      </c>
      <c r="AU135" s="11">
        <f>'HAP STOP cijfers'!AU5</f>
        <v>633.33333333333337</v>
      </c>
      <c r="AV135" s="11">
        <f>'HAP STOP cijfers'!AV5</f>
        <v>633.33333333333337</v>
      </c>
      <c r="AW135" s="11">
        <f>'HAP STOP cijfers'!AW5</f>
        <v>633.33333333333337</v>
      </c>
      <c r="AX135" s="11">
        <f>'HAP STOP cijfers'!AX5</f>
        <v>633.33333333333337</v>
      </c>
      <c r="AY135" s="11">
        <f>'HAP STOP cijfers'!AY5</f>
        <v>633.33333333333337</v>
      </c>
      <c r="AZ135" s="11">
        <f>'HAP STOP cijfers'!AZ5</f>
        <v>633.33333333333337</v>
      </c>
      <c r="BA135" s="11">
        <f>'HAP STOP cijfers'!BA5</f>
        <v>633.33333333333337</v>
      </c>
      <c r="BB135" s="11">
        <f>'HAP STOP cijfers'!BB5</f>
        <v>300</v>
      </c>
      <c r="BC135" s="49">
        <f>'HAP STOP cijfers'!BC5</f>
        <v>0</v>
      </c>
      <c r="BD135" s="11">
        <f>'HAP STOP cijfers'!BD5</f>
        <v>0</v>
      </c>
      <c r="BE135" s="11">
        <f>'HAP STOP cijfers'!BE5</f>
        <v>0</v>
      </c>
      <c r="BF135" s="11">
        <f>'HAP STOP cijfers'!BF5</f>
        <v>0</v>
      </c>
      <c r="BG135" s="11">
        <f>'HAP STOP cijfers'!BG5</f>
        <v>0</v>
      </c>
      <c r="BH135" s="11">
        <f>'HAP STOP cijfers'!BH5</f>
        <v>0</v>
      </c>
      <c r="BI135" s="11">
        <f>'HAP STOP cijfers'!BI5</f>
        <v>0</v>
      </c>
      <c r="BJ135" s="11">
        <f>'HAP STOP cijfers'!BJ5</f>
        <v>0</v>
      </c>
      <c r="BK135" s="49">
        <f>'HAP STOP cijfers'!BK5</f>
        <v>0</v>
      </c>
      <c r="BL135" s="11">
        <f>'HAP STOP cijfers'!BL5</f>
        <v>0</v>
      </c>
      <c r="BM135" s="11">
        <f>'HAP STOP cijfers'!BM5</f>
        <v>0</v>
      </c>
      <c r="BN135" s="11">
        <f>'HAP STOP cijfers'!BN5</f>
        <v>0</v>
      </c>
      <c r="BO135" s="11">
        <f>'HAP STOP cijfers'!BO5</f>
        <v>0</v>
      </c>
      <c r="BP135" s="11">
        <f>'HAP STOP cijfers'!BP5</f>
        <v>0</v>
      </c>
      <c r="BQ135" s="49">
        <f>'HAP STOP cijfers'!BQ5</f>
        <v>0</v>
      </c>
      <c r="BR135" s="11">
        <f>'HAP STOP cijfers'!BR5</f>
        <v>0</v>
      </c>
      <c r="BS135" s="11">
        <f>'HAP STOP cijfers'!BS5</f>
        <v>0</v>
      </c>
      <c r="BT135" s="11">
        <f>'HAP STOP cijfers'!BT5</f>
        <v>0</v>
      </c>
      <c r="BU135" s="11">
        <f>'HAP STOP cijfers'!BU5</f>
        <v>0</v>
      </c>
      <c r="BV135" s="11">
        <f>'HAP STOP cijfers'!BV5</f>
        <v>0</v>
      </c>
      <c r="BW135" s="11">
        <f>'HAP STOP cijfers'!BW5</f>
        <v>0</v>
      </c>
      <c r="BX135" s="47">
        <f>'HAP STOP cijfers'!BX5</f>
        <v>0</v>
      </c>
      <c r="BY135" s="49">
        <f>'HAP STOP cijfers'!BY5</f>
        <v>6400</v>
      </c>
      <c r="BZ135" s="11">
        <f>'HAP STOP cijfers'!BZ5</f>
        <v>320</v>
      </c>
      <c r="CA135" s="11">
        <f>'HAP STOP cijfers'!CA5</f>
        <v>640</v>
      </c>
      <c r="CB135" s="11">
        <f>'HAP STOP cijfers'!CB5</f>
        <v>640</v>
      </c>
      <c r="CC135" s="11">
        <f>'HAP STOP cijfers'!CC5</f>
        <v>640</v>
      </c>
      <c r="CD135" s="11">
        <f>'HAP STOP cijfers'!CD5</f>
        <v>640</v>
      </c>
      <c r="CE135" s="11">
        <f>'HAP STOP cijfers'!CE5</f>
        <v>640</v>
      </c>
      <c r="CF135" s="11">
        <f>'HAP STOP cijfers'!CF5</f>
        <v>320</v>
      </c>
      <c r="CG135" s="11">
        <f>'HAP STOP cijfers'!CG5</f>
        <v>320</v>
      </c>
      <c r="CH135" s="11">
        <f>'HAP STOP cijfers'!CH5</f>
        <v>640</v>
      </c>
      <c r="CI135" s="11">
        <f>'HAP STOP cijfers'!CI5</f>
        <v>640</v>
      </c>
      <c r="CJ135" s="11">
        <f>'HAP STOP cijfers'!CJ5</f>
        <v>640</v>
      </c>
      <c r="CK135" s="11">
        <f>'HAP STOP cijfers'!CK5</f>
        <v>320</v>
      </c>
      <c r="CL135" s="204">
        <f>'HAP STOP cijfers'!CL5</f>
        <v>6400</v>
      </c>
      <c r="CM135" s="11">
        <f>'HAP STOP cijfers'!CM5</f>
        <v>0</v>
      </c>
      <c r="CN135" s="11">
        <f>'HAP STOP cijfers'!CN5</f>
        <v>0</v>
      </c>
      <c r="CO135" s="11">
        <f>'HAP STOP cijfers'!CO5</f>
        <v>0</v>
      </c>
      <c r="CP135" s="11">
        <f>'HAP STOP cijfers'!CP5</f>
        <v>0</v>
      </c>
      <c r="CQ135" s="11">
        <f>'HAP STOP cijfers'!CQ5</f>
        <v>0</v>
      </c>
      <c r="CR135" s="11">
        <f>'HAP STOP cijfers'!CR5</f>
        <v>0</v>
      </c>
      <c r="CS135" s="11">
        <f>'HAP STOP cijfers'!CS5</f>
        <v>0</v>
      </c>
      <c r="CT135" s="11">
        <f>'HAP STOP cijfers'!CT5</f>
        <v>0</v>
      </c>
      <c r="CU135" s="11">
        <f>'HAP STOP cijfers'!CU5</f>
        <v>0</v>
      </c>
      <c r="CV135" s="11">
        <f>'HAP STOP cijfers'!CV5</f>
        <v>0</v>
      </c>
      <c r="CW135" s="11">
        <f>'HAP STOP cijfers'!CW5</f>
        <v>0</v>
      </c>
      <c r="CX135" s="11">
        <f>'HAP STOP cijfers'!CX5</f>
        <v>0</v>
      </c>
      <c r="CY135" s="26">
        <f>'HAP STOP cijfers'!CY5</f>
        <v>0</v>
      </c>
      <c r="CZ135" s="15">
        <f>'HAP STOP cijfers'!CZ5</f>
        <v>0</v>
      </c>
      <c r="DA135" s="11">
        <f>'HAP STOP cijfers'!DA5</f>
        <v>0</v>
      </c>
      <c r="DB135" s="11">
        <f>'HAP STOP cijfers'!DB5</f>
        <v>0</v>
      </c>
      <c r="DC135" s="11">
        <f>'HAP STOP cijfers'!DC5</f>
        <v>0</v>
      </c>
      <c r="DD135" s="11">
        <f>'HAP STOP cijfers'!DD5</f>
        <v>0</v>
      </c>
      <c r="DE135" s="11">
        <f>'HAP STOP cijfers'!DE5</f>
        <v>0</v>
      </c>
      <c r="DF135" s="11">
        <f>'HAP STOP cijfers'!DF5</f>
        <v>0</v>
      </c>
      <c r="DG135" s="11">
        <f>'HAP STOP cijfers'!DG5</f>
        <v>0</v>
      </c>
      <c r="DH135" s="11">
        <f>'HAP STOP cijfers'!DH5</f>
        <v>0</v>
      </c>
      <c r="DI135" s="11">
        <f>'HAP STOP cijfers'!DI5</f>
        <v>0</v>
      </c>
      <c r="DJ135" s="11">
        <f>'HAP STOP cijfers'!DJ5</f>
        <v>0</v>
      </c>
      <c r="DK135" s="11">
        <f>'HAP STOP cijfers'!DK5</f>
        <v>0</v>
      </c>
      <c r="DL135" s="26">
        <f>'HAP STOP cijfers'!DL5</f>
        <v>0</v>
      </c>
    </row>
    <row r="136" spans="1:116" hidden="1">
      <c r="A136" s="47">
        <f>'HAP STOP cijfers'!A6</f>
        <v>0</v>
      </c>
      <c r="B136" s="49">
        <f>'HAP STOP cijfers'!B6</f>
        <v>0</v>
      </c>
      <c r="C136" s="4" t="str">
        <f>'HAP STOP cijfers'!C6</f>
        <v>Horeca en ambachtelijke productie</v>
      </c>
      <c r="D136" s="4" t="str">
        <f>'HAP STOP cijfers'!D6</f>
        <v xml:space="preserve">H&amp;AP Doelgericht handhaven VWS </v>
      </c>
      <c r="E136" s="530" t="str">
        <f>'HAP STOP cijfers'!E6</f>
        <v>Verbeterplan -  workflow</v>
      </c>
      <c r="F136" s="4" t="str">
        <f>'HAP STOP cijfers'!F6</f>
        <v>VWS</v>
      </c>
      <c r="G136" s="4" t="str">
        <f>'HAP STOP cijfers'!G6</f>
        <v>ja/ja</v>
      </c>
      <c r="H136" s="518">
        <f>'HAP STOP cijfers'!H6</f>
        <v>16053</v>
      </c>
      <c r="I136" s="11">
        <f>'HAP STOP cijfers'!I6</f>
        <v>0</v>
      </c>
      <c r="J136" s="11">
        <f>'HAP STOP cijfers'!J6</f>
        <v>0</v>
      </c>
      <c r="K136" s="11">
        <f>'HAP STOP cijfers'!K6</f>
        <v>0</v>
      </c>
      <c r="L136" s="11">
        <f>'HAP STOP cijfers'!L6</f>
        <v>0</v>
      </c>
      <c r="M136" s="11">
        <f>'HAP STOP cijfers'!M6</f>
        <v>0</v>
      </c>
      <c r="N136" s="11">
        <f>'HAP STOP cijfers'!N6</f>
        <v>0</v>
      </c>
      <c r="O136" s="11">
        <f>'HAP STOP cijfers'!O6</f>
        <v>0</v>
      </c>
      <c r="P136" s="11">
        <f>'HAP STOP cijfers'!P6</f>
        <v>0</v>
      </c>
      <c r="Q136" s="26">
        <f>'HAP STOP cijfers'!Q6</f>
        <v>16053</v>
      </c>
      <c r="R136" s="15">
        <f>'HAP STOP cijfers'!R6</f>
        <v>0</v>
      </c>
      <c r="S136" s="11">
        <f>'HAP STOP cijfers'!S6</f>
        <v>0</v>
      </c>
      <c r="T136" s="11">
        <f>'HAP STOP cijfers'!T6</f>
        <v>16053</v>
      </c>
      <c r="U136" s="11">
        <f>'HAP STOP cijfers'!U6</f>
        <v>0</v>
      </c>
      <c r="V136" s="11">
        <f>'HAP STOP cijfers'!V6</f>
        <v>0</v>
      </c>
      <c r="W136" s="11">
        <f>'HAP STOP cijfers'!W6</f>
        <v>0</v>
      </c>
      <c r="X136" s="11">
        <f>'HAP STOP cijfers'!X6</f>
        <v>0</v>
      </c>
      <c r="Y136" s="11">
        <f>'HAP STOP cijfers'!Y6</f>
        <v>0</v>
      </c>
      <c r="Z136" s="49">
        <f>'HAP STOP cijfers'!Z6</f>
        <v>16053</v>
      </c>
      <c r="AA136" s="518">
        <f>'HAP STOP cijfers'!AA6</f>
        <v>500</v>
      </c>
      <c r="AB136" s="518">
        <f>'HAP STOP cijfers'!AB6</f>
        <v>15553</v>
      </c>
      <c r="AC136" s="11">
        <f>'HAP STOP cijfers'!AC6</f>
        <v>0</v>
      </c>
      <c r="AD136" s="11">
        <f>'HAP STOP cijfers'!AD6</f>
        <v>0</v>
      </c>
      <c r="AE136" s="11">
        <f>'HAP STOP cijfers'!AE6</f>
        <v>0</v>
      </c>
      <c r="AF136" s="11">
        <f>'HAP STOP cijfers'!AF6</f>
        <v>0</v>
      </c>
      <c r="AG136" s="49">
        <f>'HAP STOP cijfers'!AG6</f>
        <v>0</v>
      </c>
      <c r="AH136" s="11">
        <f>'HAP STOP cijfers'!AH6</f>
        <v>0</v>
      </c>
      <c r="AI136" s="518">
        <f>'HAP STOP cijfers'!AI6</f>
        <v>500</v>
      </c>
      <c r="AJ136" s="11">
        <f>'HAP STOP cijfers'!AJ6</f>
        <v>0</v>
      </c>
      <c r="AK136" s="11">
        <f>'HAP STOP cijfers'!AK6</f>
        <v>0</v>
      </c>
      <c r="AL136" s="49">
        <f>'HAP STOP cijfers'!AL6</f>
        <v>0</v>
      </c>
      <c r="AM136" s="11">
        <f>'HAP STOP cijfers'!AM6</f>
        <v>0</v>
      </c>
      <c r="AN136" s="11">
        <f>'HAP STOP cijfers'!AN6</f>
        <v>0</v>
      </c>
      <c r="AO136" s="11">
        <f>'HAP STOP cijfers'!AO6</f>
        <v>0</v>
      </c>
      <c r="AP136" s="11">
        <f>'HAP STOP cijfers'!AP6</f>
        <v>0</v>
      </c>
      <c r="AQ136" s="11">
        <f>'HAP STOP cijfers'!AQ6</f>
        <v>0</v>
      </c>
      <c r="AR136" s="49">
        <f>'HAP STOP cijfers'!AR6</f>
        <v>0</v>
      </c>
      <c r="AS136" s="11">
        <f>'HAP STOP cijfers'!AS6</f>
        <v>1728.1111111111111</v>
      </c>
      <c r="AT136" s="11">
        <f>'HAP STOP cijfers'!AT6</f>
        <v>1728.1111111111111</v>
      </c>
      <c r="AU136" s="11">
        <f>'HAP STOP cijfers'!AU6</f>
        <v>1728.1111111111111</v>
      </c>
      <c r="AV136" s="11">
        <f>'HAP STOP cijfers'!AV6</f>
        <v>1728.1111111111111</v>
      </c>
      <c r="AW136" s="11">
        <f>'HAP STOP cijfers'!AW6</f>
        <v>1728.1111111111111</v>
      </c>
      <c r="AX136" s="11">
        <f>'HAP STOP cijfers'!AX6</f>
        <v>1728.1111111111111</v>
      </c>
      <c r="AY136" s="11">
        <f>'HAP STOP cijfers'!AY6</f>
        <v>1728.1111111111111</v>
      </c>
      <c r="AZ136" s="11">
        <f>'HAP STOP cijfers'!AZ6</f>
        <v>1728.1111111111111</v>
      </c>
      <c r="BA136" s="11">
        <f>'HAP STOP cijfers'!BA6</f>
        <v>1728.1111111111111</v>
      </c>
      <c r="BB136" s="11">
        <f>'HAP STOP cijfers'!BB6</f>
        <v>0</v>
      </c>
      <c r="BC136" s="49">
        <f>'HAP STOP cijfers'!BC6</f>
        <v>0</v>
      </c>
      <c r="BD136" s="11">
        <f>'HAP STOP cijfers'!BD6</f>
        <v>0</v>
      </c>
      <c r="BE136" s="11">
        <f>'HAP STOP cijfers'!BE6</f>
        <v>0</v>
      </c>
      <c r="BF136" s="11">
        <f>'HAP STOP cijfers'!BF6</f>
        <v>0</v>
      </c>
      <c r="BG136" s="11">
        <f>'HAP STOP cijfers'!BG6</f>
        <v>0</v>
      </c>
      <c r="BH136" s="11">
        <f>'HAP STOP cijfers'!BH6</f>
        <v>0</v>
      </c>
      <c r="BI136" s="11">
        <f>'HAP STOP cijfers'!BI6</f>
        <v>0</v>
      </c>
      <c r="BJ136" s="11">
        <f>'HAP STOP cijfers'!BJ6</f>
        <v>0</v>
      </c>
      <c r="BK136" s="49">
        <f>'HAP STOP cijfers'!BK6</f>
        <v>0</v>
      </c>
      <c r="BL136" s="11">
        <f>'HAP STOP cijfers'!BL6</f>
        <v>0</v>
      </c>
      <c r="BM136" s="11">
        <f>'HAP STOP cijfers'!BM6</f>
        <v>0</v>
      </c>
      <c r="BN136" s="11">
        <f>'HAP STOP cijfers'!BN6</f>
        <v>0</v>
      </c>
      <c r="BO136" s="11">
        <f>'HAP STOP cijfers'!BO6</f>
        <v>0</v>
      </c>
      <c r="BP136" s="11">
        <f>'HAP STOP cijfers'!BP6</f>
        <v>0</v>
      </c>
      <c r="BQ136" s="49">
        <f>'HAP STOP cijfers'!BQ6</f>
        <v>0</v>
      </c>
      <c r="BR136" s="11">
        <f>'HAP STOP cijfers'!BR6</f>
        <v>0</v>
      </c>
      <c r="BS136" s="11">
        <f>'HAP STOP cijfers'!BS6</f>
        <v>0</v>
      </c>
      <c r="BT136" s="11">
        <f>'HAP STOP cijfers'!BT6</f>
        <v>0</v>
      </c>
      <c r="BU136" s="11">
        <f>'HAP STOP cijfers'!BU6</f>
        <v>0</v>
      </c>
      <c r="BV136" s="11">
        <f>'HAP STOP cijfers'!BV6</f>
        <v>0</v>
      </c>
      <c r="BW136" s="11">
        <f>'HAP STOP cijfers'!BW6</f>
        <v>0</v>
      </c>
      <c r="BX136" s="47">
        <f>'HAP STOP cijfers'!BX6</f>
        <v>0</v>
      </c>
      <c r="BY136" s="49">
        <f>'HAP STOP cijfers'!BY6</f>
        <v>16053.000000000002</v>
      </c>
      <c r="BZ136" s="11">
        <f>'HAP STOP cijfers'!BZ6</f>
        <v>802.65000000000009</v>
      </c>
      <c r="CA136" s="11">
        <f>'HAP STOP cijfers'!CA6</f>
        <v>1605.3000000000002</v>
      </c>
      <c r="CB136" s="11">
        <f>'HAP STOP cijfers'!CB6</f>
        <v>1605.3000000000002</v>
      </c>
      <c r="CC136" s="11">
        <f>'HAP STOP cijfers'!CC6</f>
        <v>1605.3000000000002</v>
      </c>
      <c r="CD136" s="11">
        <f>'HAP STOP cijfers'!CD6</f>
        <v>1605.3000000000002</v>
      </c>
      <c r="CE136" s="11">
        <f>'HAP STOP cijfers'!CE6</f>
        <v>802.65000000000009</v>
      </c>
      <c r="CF136" s="11">
        <f>'HAP STOP cijfers'!CF6</f>
        <v>802.65000000000009</v>
      </c>
      <c r="CG136" s="11">
        <f>'HAP STOP cijfers'!CG6</f>
        <v>1605.3000000000002</v>
      </c>
      <c r="CH136" s="11">
        <f>'HAP STOP cijfers'!CH6</f>
        <v>1605.3000000000002</v>
      </c>
      <c r="CI136" s="11">
        <f>'HAP STOP cijfers'!CI6</f>
        <v>1605.3000000000002</v>
      </c>
      <c r="CJ136" s="11">
        <f>'HAP STOP cijfers'!CJ6</f>
        <v>1605.3000000000002</v>
      </c>
      <c r="CK136" s="11">
        <f>'HAP STOP cijfers'!CK6</f>
        <v>802.65000000000009</v>
      </c>
      <c r="CL136" s="204">
        <f>'HAP STOP cijfers'!CL6</f>
        <v>16052.999999999998</v>
      </c>
      <c r="CM136" s="11">
        <f>'HAP STOP cijfers'!CM6</f>
        <v>0</v>
      </c>
      <c r="CN136" s="11">
        <f>'HAP STOP cijfers'!CN6</f>
        <v>0</v>
      </c>
      <c r="CO136" s="11">
        <f>'HAP STOP cijfers'!CO6</f>
        <v>0</v>
      </c>
      <c r="CP136" s="11">
        <f>'HAP STOP cijfers'!CP6</f>
        <v>0</v>
      </c>
      <c r="CQ136" s="11">
        <f>'HAP STOP cijfers'!CQ6</f>
        <v>0</v>
      </c>
      <c r="CR136" s="11">
        <f>'HAP STOP cijfers'!CR6</f>
        <v>0</v>
      </c>
      <c r="CS136" s="11">
        <f>'HAP STOP cijfers'!CS6</f>
        <v>0</v>
      </c>
      <c r="CT136" s="11">
        <f>'HAP STOP cijfers'!CT6</f>
        <v>0</v>
      </c>
      <c r="CU136" s="11">
        <f>'HAP STOP cijfers'!CU6</f>
        <v>0</v>
      </c>
      <c r="CV136" s="11">
        <f>'HAP STOP cijfers'!CV6</f>
        <v>0</v>
      </c>
      <c r="CW136" s="11">
        <f>'HAP STOP cijfers'!CW6</f>
        <v>0</v>
      </c>
      <c r="CX136" s="11">
        <f>'HAP STOP cijfers'!CX6</f>
        <v>0</v>
      </c>
      <c r="CY136" s="26">
        <f>'HAP STOP cijfers'!CY6</f>
        <v>0</v>
      </c>
      <c r="CZ136" s="15">
        <f>'HAP STOP cijfers'!CZ6</f>
        <v>0</v>
      </c>
      <c r="DA136" s="11">
        <f>'HAP STOP cijfers'!DA6</f>
        <v>0</v>
      </c>
      <c r="DB136" s="11">
        <f>'HAP STOP cijfers'!DB6</f>
        <v>0</v>
      </c>
      <c r="DC136" s="11">
        <f>'HAP STOP cijfers'!DC6</f>
        <v>0</v>
      </c>
      <c r="DD136" s="11">
        <f>'HAP STOP cijfers'!DD6</f>
        <v>0</v>
      </c>
      <c r="DE136" s="11">
        <f>'HAP STOP cijfers'!DE6</f>
        <v>0</v>
      </c>
      <c r="DF136" s="11">
        <f>'HAP STOP cijfers'!DF6</f>
        <v>0</v>
      </c>
      <c r="DG136" s="11">
        <f>'HAP STOP cijfers'!DG6</f>
        <v>0</v>
      </c>
      <c r="DH136" s="11">
        <f>'HAP STOP cijfers'!DH6</f>
        <v>0</v>
      </c>
      <c r="DI136" s="11">
        <f>'HAP STOP cijfers'!DI6</f>
        <v>0</v>
      </c>
      <c r="DJ136" s="11">
        <f>'HAP STOP cijfers'!DJ6</f>
        <v>0</v>
      </c>
      <c r="DK136" s="11">
        <f>'HAP STOP cijfers'!DK6</f>
        <v>0</v>
      </c>
      <c r="DL136" s="26">
        <f>'HAP STOP cijfers'!DL6</f>
        <v>0</v>
      </c>
    </row>
    <row r="137" spans="1:116" hidden="1">
      <c r="A137" s="47">
        <f>'HAP STOP cijfers'!A7</f>
        <v>0</v>
      </c>
      <c r="B137" s="49" t="str">
        <f>'HAP STOP cijfers'!B7</f>
        <v>HBNT5474</v>
      </c>
      <c r="C137" s="4" t="str">
        <f>'HAP STOP cijfers'!C7</f>
        <v>Horeca en ambachtelijke productie</v>
      </c>
      <c r="D137" s="4" t="str">
        <f>'HAP STOP cijfers'!D7</f>
        <v xml:space="preserve">H&amp;AP Doelgericht handhaven VWS </v>
      </c>
      <c r="E137" s="4" t="str">
        <f>'HAP STOP cijfers'!E7</f>
        <v>Openbaarmaking - project</v>
      </c>
      <c r="F137" s="4" t="str">
        <f>'HAP STOP cijfers'!F7</f>
        <v>VWS</v>
      </c>
      <c r="G137" s="4" t="str">
        <f>'HAP STOP cijfers'!G7</f>
        <v>ja/ja</v>
      </c>
      <c r="H137" s="11">
        <f>'HAP STOP cijfers'!H7</f>
        <v>6500</v>
      </c>
      <c r="I137" s="11">
        <f>'HAP STOP cijfers'!I7</f>
        <v>0</v>
      </c>
      <c r="J137" s="11">
        <f>'HAP STOP cijfers'!J7</f>
        <v>0</v>
      </c>
      <c r="K137" s="11">
        <f>'HAP STOP cijfers'!K7</f>
        <v>0</v>
      </c>
      <c r="L137" s="11">
        <f>'HAP STOP cijfers'!L7</f>
        <v>0</v>
      </c>
      <c r="M137" s="11">
        <f>'HAP STOP cijfers'!M7</f>
        <v>0</v>
      </c>
      <c r="N137" s="11">
        <f>'HAP STOP cijfers'!N7</f>
        <v>0</v>
      </c>
      <c r="O137" s="11">
        <f>'HAP STOP cijfers'!O7</f>
        <v>0</v>
      </c>
      <c r="P137" s="11">
        <f>'HAP STOP cijfers'!P7</f>
        <v>0</v>
      </c>
      <c r="Q137" s="26">
        <f>'HAP STOP cijfers'!Q7</f>
        <v>6500</v>
      </c>
      <c r="R137" s="15">
        <f>'HAP STOP cijfers'!R7</f>
        <v>0</v>
      </c>
      <c r="S137" s="11">
        <f>'HAP STOP cijfers'!S7</f>
        <v>0</v>
      </c>
      <c r="T137" s="11">
        <f>'HAP STOP cijfers'!T7</f>
        <v>6500</v>
      </c>
      <c r="U137" s="11">
        <f>'HAP STOP cijfers'!U7</f>
        <v>0</v>
      </c>
      <c r="V137" s="11">
        <f>'HAP STOP cijfers'!V7</f>
        <v>0</v>
      </c>
      <c r="W137" s="11">
        <f>'HAP STOP cijfers'!W7</f>
        <v>0</v>
      </c>
      <c r="X137" s="11">
        <f>'HAP STOP cijfers'!X7</f>
        <v>0</v>
      </c>
      <c r="Y137" s="11">
        <f>'HAP STOP cijfers'!Y7</f>
        <v>0</v>
      </c>
      <c r="Z137" s="49">
        <f>'HAP STOP cijfers'!Z7</f>
        <v>6500</v>
      </c>
      <c r="AA137" s="11">
        <f>'HAP STOP cijfers'!AA7</f>
        <v>1500</v>
      </c>
      <c r="AB137" s="11">
        <f>'HAP STOP cijfers'!AB7</f>
        <v>5000</v>
      </c>
      <c r="AC137" s="11">
        <f>'HAP STOP cijfers'!AC7</f>
        <v>0</v>
      </c>
      <c r="AD137" s="11">
        <f>'HAP STOP cijfers'!AD7</f>
        <v>0</v>
      </c>
      <c r="AE137" s="11">
        <f>'HAP STOP cijfers'!AE7</f>
        <v>0</v>
      </c>
      <c r="AF137" s="11">
        <f>'HAP STOP cijfers'!AF7</f>
        <v>0</v>
      </c>
      <c r="AG137" s="49">
        <f>'HAP STOP cijfers'!AG7</f>
        <v>0</v>
      </c>
      <c r="AH137" s="11">
        <f>'HAP STOP cijfers'!AH7</f>
        <v>0</v>
      </c>
      <c r="AI137" s="11">
        <f>'HAP STOP cijfers'!AI7</f>
        <v>1500</v>
      </c>
      <c r="AJ137" s="11">
        <f>'HAP STOP cijfers'!AJ7</f>
        <v>0</v>
      </c>
      <c r="AK137" s="11">
        <f>'HAP STOP cijfers'!AK7</f>
        <v>0</v>
      </c>
      <c r="AL137" s="49">
        <f>'HAP STOP cijfers'!AL7</f>
        <v>0</v>
      </c>
      <c r="AM137" s="11">
        <f>'HAP STOP cijfers'!AM7</f>
        <v>0</v>
      </c>
      <c r="AN137" s="11">
        <f>'HAP STOP cijfers'!AN7</f>
        <v>0</v>
      </c>
      <c r="AO137" s="11">
        <f>'HAP STOP cijfers'!AO7</f>
        <v>0</v>
      </c>
      <c r="AP137" s="11">
        <f>'HAP STOP cijfers'!AP7</f>
        <v>0</v>
      </c>
      <c r="AQ137" s="11">
        <f>'HAP STOP cijfers'!AQ7</f>
        <v>0</v>
      </c>
      <c r="AR137" s="49">
        <f>'HAP STOP cijfers'!AR7</f>
        <v>0</v>
      </c>
      <c r="AS137" s="11">
        <f>'HAP STOP cijfers'!AS7</f>
        <v>555.55555555555554</v>
      </c>
      <c r="AT137" s="11">
        <f>'HAP STOP cijfers'!AT7</f>
        <v>555.55555555555554</v>
      </c>
      <c r="AU137" s="11">
        <f>'HAP STOP cijfers'!AU7</f>
        <v>555.55555555555554</v>
      </c>
      <c r="AV137" s="11">
        <f>'HAP STOP cijfers'!AV7</f>
        <v>555.55555555555554</v>
      </c>
      <c r="AW137" s="11">
        <f>'HAP STOP cijfers'!AW7</f>
        <v>555.55555555555554</v>
      </c>
      <c r="AX137" s="11">
        <f>'HAP STOP cijfers'!AX7</f>
        <v>555.55555555555554</v>
      </c>
      <c r="AY137" s="11">
        <f>'HAP STOP cijfers'!AY7</f>
        <v>555.55555555555554</v>
      </c>
      <c r="AZ137" s="11">
        <f>'HAP STOP cijfers'!AZ7</f>
        <v>555.55555555555554</v>
      </c>
      <c r="BA137" s="11">
        <f>'HAP STOP cijfers'!BA7</f>
        <v>555.55555555555554</v>
      </c>
      <c r="BB137" s="11">
        <f>'HAP STOP cijfers'!BB7</f>
        <v>0</v>
      </c>
      <c r="BC137" s="49">
        <f>'HAP STOP cijfers'!BC7</f>
        <v>0</v>
      </c>
      <c r="BD137" s="11">
        <f>'HAP STOP cijfers'!BD7</f>
        <v>0</v>
      </c>
      <c r="BE137" s="11">
        <f>'HAP STOP cijfers'!BE7</f>
        <v>0</v>
      </c>
      <c r="BF137" s="11">
        <f>'HAP STOP cijfers'!BF7</f>
        <v>0</v>
      </c>
      <c r="BG137" s="11">
        <f>'HAP STOP cijfers'!BG7</f>
        <v>0</v>
      </c>
      <c r="BH137" s="11">
        <f>'HAP STOP cijfers'!BH7</f>
        <v>0</v>
      </c>
      <c r="BI137" s="11">
        <f>'HAP STOP cijfers'!BI7</f>
        <v>0</v>
      </c>
      <c r="BJ137" s="11">
        <f>'HAP STOP cijfers'!BJ7</f>
        <v>0</v>
      </c>
      <c r="BK137" s="49">
        <f>'HAP STOP cijfers'!BK7</f>
        <v>0</v>
      </c>
      <c r="BL137" s="11">
        <f>'HAP STOP cijfers'!BL7</f>
        <v>0</v>
      </c>
      <c r="BM137" s="11">
        <f>'HAP STOP cijfers'!BM7</f>
        <v>0</v>
      </c>
      <c r="BN137" s="11">
        <f>'HAP STOP cijfers'!BN7</f>
        <v>0</v>
      </c>
      <c r="BO137" s="11">
        <f>'HAP STOP cijfers'!BO7</f>
        <v>0</v>
      </c>
      <c r="BP137" s="11">
        <f>'HAP STOP cijfers'!BP7</f>
        <v>0</v>
      </c>
      <c r="BQ137" s="49">
        <f>'HAP STOP cijfers'!BQ7</f>
        <v>0</v>
      </c>
      <c r="BR137" s="11">
        <f>'HAP STOP cijfers'!BR7</f>
        <v>0</v>
      </c>
      <c r="BS137" s="11">
        <f>'HAP STOP cijfers'!BS7</f>
        <v>0</v>
      </c>
      <c r="BT137" s="11">
        <f>'HAP STOP cijfers'!BT7</f>
        <v>0</v>
      </c>
      <c r="BU137" s="11">
        <f>'HAP STOP cijfers'!BU7</f>
        <v>0</v>
      </c>
      <c r="BV137" s="11">
        <f>'HAP STOP cijfers'!BV7</f>
        <v>0</v>
      </c>
      <c r="BW137" s="11">
        <f>'HAP STOP cijfers'!BW7</f>
        <v>0</v>
      </c>
      <c r="BX137" s="47">
        <f>'HAP STOP cijfers'!BX7</f>
        <v>0</v>
      </c>
      <c r="BY137" s="49">
        <f>'HAP STOP cijfers'!BY7</f>
        <v>6500.0000000000009</v>
      </c>
      <c r="BZ137" s="11">
        <f>'HAP STOP cijfers'!BZ7</f>
        <v>325.00000000000006</v>
      </c>
      <c r="CA137" s="11">
        <f>'HAP STOP cijfers'!CA7</f>
        <v>650.00000000000011</v>
      </c>
      <c r="CB137" s="11">
        <f>'HAP STOP cijfers'!CB7</f>
        <v>650.00000000000011</v>
      </c>
      <c r="CC137" s="11">
        <f>'HAP STOP cijfers'!CC7</f>
        <v>650.00000000000011</v>
      </c>
      <c r="CD137" s="11">
        <f>'HAP STOP cijfers'!CD7</f>
        <v>650.00000000000011</v>
      </c>
      <c r="CE137" s="11">
        <f>'HAP STOP cijfers'!CE7</f>
        <v>325.00000000000006</v>
      </c>
      <c r="CF137" s="11">
        <f>'HAP STOP cijfers'!CF7</f>
        <v>325.00000000000006</v>
      </c>
      <c r="CG137" s="11">
        <f>'HAP STOP cijfers'!CG7</f>
        <v>650.00000000000011</v>
      </c>
      <c r="CH137" s="11">
        <f>'HAP STOP cijfers'!CH7</f>
        <v>650.00000000000011</v>
      </c>
      <c r="CI137" s="11">
        <f>'HAP STOP cijfers'!CI7</f>
        <v>650.00000000000011</v>
      </c>
      <c r="CJ137" s="11">
        <f>'HAP STOP cijfers'!CJ7</f>
        <v>650.00000000000011</v>
      </c>
      <c r="CK137" s="11">
        <f>'HAP STOP cijfers'!CK7</f>
        <v>325.00000000000006</v>
      </c>
      <c r="CL137" s="204">
        <f>'HAP STOP cijfers'!CL7</f>
        <v>6500.0000000000009</v>
      </c>
      <c r="CM137" s="11">
        <f>'HAP STOP cijfers'!CM7</f>
        <v>0</v>
      </c>
      <c r="CN137" s="11">
        <f>'HAP STOP cijfers'!CN7</f>
        <v>0</v>
      </c>
      <c r="CO137" s="11">
        <f>'HAP STOP cijfers'!CO7</f>
        <v>0</v>
      </c>
      <c r="CP137" s="11">
        <f>'HAP STOP cijfers'!CP7</f>
        <v>0</v>
      </c>
      <c r="CQ137" s="11">
        <f>'HAP STOP cijfers'!CQ7</f>
        <v>0</v>
      </c>
      <c r="CR137" s="11">
        <f>'HAP STOP cijfers'!CR7</f>
        <v>0</v>
      </c>
      <c r="CS137" s="11">
        <f>'HAP STOP cijfers'!CS7</f>
        <v>0</v>
      </c>
      <c r="CT137" s="11">
        <f>'HAP STOP cijfers'!CT7</f>
        <v>0</v>
      </c>
      <c r="CU137" s="11">
        <f>'HAP STOP cijfers'!CU7</f>
        <v>0</v>
      </c>
      <c r="CV137" s="11">
        <f>'HAP STOP cijfers'!CV7</f>
        <v>0</v>
      </c>
      <c r="CW137" s="11">
        <f>'HAP STOP cijfers'!CW7</f>
        <v>0</v>
      </c>
      <c r="CX137" s="11">
        <f>'HAP STOP cijfers'!CX7</f>
        <v>0</v>
      </c>
      <c r="CY137" s="26">
        <f>'HAP STOP cijfers'!CY7</f>
        <v>0</v>
      </c>
      <c r="CZ137" s="15">
        <f>'HAP STOP cijfers'!CZ7</f>
        <v>0</v>
      </c>
      <c r="DA137" s="11">
        <f>'HAP STOP cijfers'!DA7</f>
        <v>0</v>
      </c>
      <c r="DB137" s="11">
        <f>'HAP STOP cijfers'!DB7</f>
        <v>0</v>
      </c>
      <c r="DC137" s="11">
        <f>'HAP STOP cijfers'!DC7</f>
        <v>0</v>
      </c>
      <c r="DD137" s="11">
        <f>'HAP STOP cijfers'!DD7</f>
        <v>0</v>
      </c>
      <c r="DE137" s="11">
        <f>'HAP STOP cijfers'!DE7</f>
        <v>0</v>
      </c>
      <c r="DF137" s="11">
        <f>'HAP STOP cijfers'!DF7</f>
        <v>0</v>
      </c>
      <c r="DG137" s="11">
        <f>'HAP STOP cijfers'!DG7</f>
        <v>0</v>
      </c>
      <c r="DH137" s="11">
        <f>'HAP STOP cijfers'!DH7</f>
        <v>0</v>
      </c>
      <c r="DI137" s="11">
        <f>'HAP STOP cijfers'!DI7</f>
        <v>0</v>
      </c>
      <c r="DJ137" s="11">
        <f>'HAP STOP cijfers'!DJ7</f>
        <v>0</v>
      </c>
      <c r="DK137" s="11">
        <f>'HAP STOP cijfers'!DK7</f>
        <v>0</v>
      </c>
      <c r="DL137" s="26">
        <f>'HAP STOP cijfers'!DL7</f>
        <v>0</v>
      </c>
    </row>
    <row r="138" spans="1:116" hidden="1">
      <c r="A138" s="47">
        <f>'HAP STOP cijfers'!A8</f>
        <v>0</v>
      </c>
      <c r="B138" s="49" t="str">
        <f>'HAP STOP cijfers'!B8</f>
        <v>HBNT/HBNA</v>
      </c>
      <c r="C138" s="4" t="str">
        <f>'HAP STOP cijfers'!C8</f>
        <v>Horeca en ambachtelijke productie</v>
      </c>
      <c r="D138" s="4" t="str">
        <f>'HAP STOP cijfers'!D8</f>
        <v xml:space="preserve">H&amp;AP Doelgericht handhaven VWS </v>
      </c>
      <c r="E138" s="4" t="str">
        <f>'HAP STOP cijfers'!E8</f>
        <v>Chinese ondernemer - project</v>
      </c>
      <c r="F138" s="4" t="str">
        <f>'HAP STOP cijfers'!F8</f>
        <v>VWS</v>
      </c>
      <c r="G138" s="4" t="str">
        <f>'HAP STOP cijfers'!G8</f>
        <v>ja/ja</v>
      </c>
      <c r="H138" s="11">
        <f>'HAP STOP cijfers'!H8</f>
        <v>13400</v>
      </c>
      <c r="I138" s="11">
        <f>'HAP STOP cijfers'!I8</f>
        <v>0</v>
      </c>
      <c r="J138" s="518">
        <f>'HAP STOP cijfers'!J8</f>
        <v>400</v>
      </c>
      <c r="K138" s="11">
        <f>'HAP STOP cijfers'!K8</f>
        <v>0</v>
      </c>
      <c r="L138" s="11">
        <f>'HAP STOP cijfers'!L8</f>
        <v>0</v>
      </c>
      <c r="M138" s="11">
        <f>'HAP STOP cijfers'!M8</f>
        <v>0</v>
      </c>
      <c r="N138" s="11">
        <f>'HAP STOP cijfers'!N8</f>
        <v>0</v>
      </c>
      <c r="O138" s="11">
        <f>'HAP STOP cijfers'!O8</f>
        <v>0</v>
      </c>
      <c r="P138" s="11">
        <f>'HAP STOP cijfers'!P8</f>
        <v>0</v>
      </c>
      <c r="Q138" s="26">
        <f>'HAP STOP cijfers'!Q8</f>
        <v>13800</v>
      </c>
      <c r="R138" s="15">
        <f>'HAP STOP cijfers'!R8</f>
        <v>0</v>
      </c>
      <c r="S138" s="11">
        <f>'HAP STOP cijfers'!S8</f>
        <v>0</v>
      </c>
      <c r="T138" s="11">
        <f>'HAP STOP cijfers'!T8</f>
        <v>13800</v>
      </c>
      <c r="U138" s="11">
        <f>'HAP STOP cijfers'!U8</f>
        <v>0</v>
      </c>
      <c r="V138" s="11">
        <f>'HAP STOP cijfers'!V8</f>
        <v>0</v>
      </c>
      <c r="W138" s="11">
        <f>'HAP STOP cijfers'!W8</f>
        <v>0</v>
      </c>
      <c r="X138" s="11">
        <f>'HAP STOP cijfers'!X8</f>
        <v>0</v>
      </c>
      <c r="Y138" s="11">
        <f>'HAP STOP cijfers'!Y8</f>
        <v>0</v>
      </c>
      <c r="Z138" s="49">
        <f>'HAP STOP cijfers'!Z8</f>
        <v>13800</v>
      </c>
      <c r="AA138" s="11">
        <f>'HAP STOP cijfers'!AA8</f>
        <v>1350</v>
      </c>
      <c r="AB138" s="11">
        <f>'HAP STOP cijfers'!AB8</f>
        <v>12450</v>
      </c>
      <c r="AC138" s="11">
        <f>'HAP STOP cijfers'!AC8</f>
        <v>0</v>
      </c>
      <c r="AD138" s="11">
        <f>'HAP STOP cijfers'!AD8</f>
        <v>0</v>
      </c>
      <c r="AE138" s="11">
        <f>'HAP STOP cijfers'!AE8</f>
        <v>0</v>
      </c>
      <c r="AF138" s="11">
        <f>'HAP STOP cijfers'!AF8</f>
        <v>0</v>
      </c>
      <c r="AG138" s="49">
        <f>'HAP STOP cijfers'!AG8</f>
        <v>0</v>
      </c>
      <c r="AH138" s="11">
        <f>'HAP STOP cijfers'!AH8</f>
        <v>0</v>
      </c>
      <c r="AI138" s="11">
        <f>'HAP STOP cijfers'!AI8</f>
        <v>1350</v>
      </c>
      <c r="AJ138" s="11">
        <f>'HAP STOP cijfers'!AJ8</f>
        <v>0</v>
      </c>
      <c r="AK138" s="11">
        <f>'HAP STOP cijfers'!AK8</f>
        <v>0</v>
      </c>
      <c r="AL138" s="49">
        <f>'HAP STOP cijfers'!AL8</f>
        <v>0</v>
      </c>
      <c r="AM138" s="11">
        <f>'HAP STOP cijfers'!AM8</f>
        <v>0</v>
      </c>
      <c r="AN138" s="11">
        <f>'HAP STOP cijfers'!AN8</f>
        <v>0</v>
      </c>
      <c r="AO138" s="11">
        <f>'HAP STOP cijfers'!AO8</f>
        <v>0</v>
      </c>
      <c r="AP138" s="11">
        <f>'HAP STOP cijfers'!AP8</f>
        <v>0</v>
      </c>
      <c r="AQ138" s="11">
        <f>'HAP STOP cijfers'!AQ8</f>
        <v>0</v>
      </c>
      <c r="AR138" s="49">
        <f>'HAP STOP cijfers'!AR8</f>
        <v>0</v>
      </c>
      <c r="AS138" s="11">
        <f>'HAP STOP cijfers'!AS8</f>
        <v>1383.3333333333333</v>
      </c>
      <c r="AT138" s="11">
        <f>'HAP STOP cijfers'!AT8</f>
        <v>1383.3333333333333</v>
      </c>
      <c r="AU138" s="11">
        <f>'HAP STOP cijfers'!AU8</f>
        <v>1383.3333333333333</v>
      </c>
      <c r="AV138" s="11">
        <f>'HAP STOP cijfers'!AV8</f>
        <v>1383.3333333333333</v>
      </c>
      <c r="AW138" s="11">
        <f>'HAP STOP cijfers'!AW8</f>
        <v>1383.3333333333333</v>
      </c>
      <c r="AX138" s="11">
        <f>'HAP STOP cijfers'!AX8</f>
        <v>1383.3333333333333</v>
      </c>
      <c r="AY138" s="11">
        <f>'HAP STOP cijfers'!AY8</f>
        <v>1383.3333333333333</v>
      </c>
      <c r="AZ138" s="11">
        <f>'HAP STOP cijfers'!AZ8</f>
        <v>1383.3333333333333</v>
      </c>
      <c r="BA138" s="11">
        <f>'HAP STOP cijfers'!BA8</f>
        <v>1383.3333333333333</v>
      </c>
      <c r="BB138" s="11">
        <f>'HAP STOP cijfers'!BB8</f>
        <v>0</v>
      </c>
      <c r="BC138" s="49">
        <f>'HAP STOP cijfers'!BC8</f>
        <v>0</v>
      </c>
      <c r="BD138" s="11">
        <f>'HAP STOP cijfers'!BD8</f>
        <v>0</v>
      </c>
      <c r="BE138" s="11">
        <f>'HAP STOP cijfers'!BE8</f>
        <v>0</v>
      </c>
      <c r="BF138" s="11">
        <f>'HAP STOP cijfers'!BF8</f>
        <v>0</v>
      </c>
      <c r="BG138" s="11">
        <f>'HAP STOP cijfers'!BG8</f>
        <v>0</v>
      </c>
      <c r="BH138" s="11">
        <f>'HAP STOP cijfers'!BH8</f>
        <v>0</v>
      </c>
      <c r="BI138" s="11">
        <f>'HAP STOP cijfers'!BI8</f>
        <v>0</v>
      </c>
      <c r="BJ138" s="11">
        <f>'HAP STOP cijfers'!BJ8</f>
        <v>0</v>
      </c>
      <c r="BK138" s="49">
        <f>'HAP STOP cijfers'!BK8</f>
        <v>0</v>
      </c>
      <c r="BL138" s="11">
        <f>'HAP STOP cijfers'!BL8</f>
        <v>0</v>
      </c>
      <c r="BM138" s="11">
        <f>'HAP STOP cijfers'!BM8</f>
        <v>0</v>
      </c>
      <c r="BN138" s="11">
        <f>'HAP STOP cijfers'!BN8</f>
        <v>0</v>
      </c>
      <c r="BO138" s="11">
        <f>'HAP STOP cijfers'!BO8</f>
        <v>0</v>
      </c>
      <c r="BP138" s="11">
        <f>'HAP STOP cijfers'!BP8</f>
        <v>0</v>
      </c>
      <c r="BQ138" s="49">
        <f>'HAP STOP cijfers'!BQ8</f>
        <v>0</v>
      </c>
      <c r="BR138" s="11">
        <f>'HAP STOP cijfers'!BR8</f>
        <v>0</v>
      </c>
      <c r="BS138" s="11">
        <f>'HAP STOP cijfers'!BS8</f>
        <v>0</v>
      </c>
      <c r="BT138" s="11">
        <f>'HAP STOP cijfers'!BT8</f>
        <v>0</v>
      </c>
      <c r="BU138" s="11">
        <f>'HAP STOP cijfers'!BU8</f>
        <v>0</v>
      </c>
      <c r="BV138" s="11">
        <f>'HAP STOP cijfers'!BV8</f>
        <v>0</v>
      </c>
      <c r="BW138" s="11">
        <f>'HAP STOP cijfers'!BW8</f>
        <v>0</v>
      </c>
      <c r="BX138" s="47">
        <f>'HAP STOP cijfers'!BX8</f>
        <v>0</v>
      </c>
      <c r="BY138" s="49">
        <f>'HAP STOP cijfers'!BY8</f>
        <v>13800.000000000002</v>
      </c>
      <c r="BZ138" s="11">
        <f>'HAP STOP cijfers'!BZ8</f>
        <v>690.00000000000011</v>
      </c>
      <c r="CA138" s="11">
        <f>'HAP STOP cijfers'!CA8</f>
        <v>1380.0000000000002</v>
      </c>
      <c r="CB138" s="11">
        <f>'HAP STOP cijfers'!CB8</f>
        <v>1380.0000000000002</v>
      </c>
      <c r="CC138" s="11">
        <f>'HAP STOP cijfers'!CC8</f>
        <v>1380.0000000000002</v>
      </c>
      <c r="CD138" s="11">
        <f>'HAP STOP cijfers'!CD8</f>
        <v>1380.0000000000002</v>
      </c>
      <c r="CE138" s="11">
        <f>'HAP STOP cijfers'!CE8</f>
        <v>690.00000000000011</v>
      </c>
      <c r="CF138" s="11">
        <f>'HAP STOP cijfers'!CF8</f>
        <v>690.00000000000011</v>
      </c>
      <c r="CG138" s="11">
        <f>'HAP STOP cijfers'!CG8</f>
        <v>1380.0000000000002</v>
      </c>
      <c r="CH138" s="11">
        <f>'HAP STOP cijfers'!CH8</f>
        <v>1380.0000000000002</v>
      </c>
      <c r="CI138" s="11">
        <f>'HAP STOP cijfers'!CI8</f>
        <v>1380.0000000000002</v>
      </c>
      <c r="CJ138" s="11">
        <f>'HAP STOP cijfers'!CJ8</f>
        <v>1380.0000000000002</v>
      </c>
      <c r="CK138" s="11">
        <f>'HAP STOP cijfers'!CK8</f>
        <v>690.00000000000011</v>
      </c>
      <c r="CL138" s="204">
        <f>'HAP STOP cijfers'!CL8</f>
        <v>13800.000000000002</v>
      </c>
      <c r="CM138" s="11">
        <f>'HAP STOP cijfers'!CM8</f>
        <v>0</v>
      </c>
      <c r="CN138" s="11">
        <f>'HAP STOP cijfers'!CN8</f>
        <v>0</v>
      </c>
      <c r="CO138" s="11">
        <f>'HAP STOP cijfers'!CO8</f>
        <v>0</v>
      </c>
      <c r="CP138" s="11">
        <f>'HAP STOP cijfers'!CP8</f>
        <v>0</v>
      </c>
      <c r="CQ138" s="11">
        <f>'HAP STOP cijfers'!CQ8</f>
        <v>0</v>
      </c>
      <c r="CR138" s="11">
        <f>'HAP STOP cijfers'!CR8</f>
        <v>0</v>
      </c>
      <c r="CS138" s="11">
        <f>'HAP STOP cijfers'!CS8</f>
        <v>0</v>
      </c>
      <c r="CT138" s="11">
        <f>'HAP STOP cijfers'!CT8</f>
        <v>0</v>
      </c>
      <c r="CU138" s="11">
        <f>'HAP STOP cijfers'!CU8</f>
        <v>0</v>
      </c>
      <c r="CV138" s="11">
        <f>'HAP STOP cijfers'!CV8</f>
        <v>0</v>
      </c>
      <c r="CW138" s="11">
        <f>'HAP STOP cijfers'!CW8</f>
        <v>0</v>
      </c>
      <c r="CX138" s="11">
        <f>'HAP STOP cijfers'!CX8</f>
        <v>0</v>
      </c>
      <c r="CY138" s="26">
        <f>'HAP STOP cijfers'!CY8</f>
        <v>0</v>
      </c>
      <c r="CZ138" s="15">
        <f>'HAP STOP cijfers'!CZ8</f>
        <v>0</v>
      </c>
      <c r="DA138" s="11">
        <f>'HAP STOP cijfers'!DA8</f>
        <v>0</v>
      </c>
      <c r="DB138" s="11">
        <f>'HAP STOP cijfers'!DB8</f>
        <v>0</v>
      </c>
      <c r="DC138" s="11">
        <f>'HAP STOP cijfers'!DC8</f>
        <v>0</v>
      </c>
      <c r="DD138" s="11">
        <f>'HAP STOP cijfers'!DD8</f>
        <v>0</v>
      </c>
      <c r="DE138" s="11">
        <f>'HAP STOP cijfers'!DE8</f>
        <v>0</v>
      </c>
      <c r="DF138" s="11">
        <f>'HAP STOP cijfers'!DF8</f>
        <v>0</v>
      </c>
      <c r="DG138" s="11">
        <f>'HAP STOP cijfers'!DG8</f>
        <v>0</v>
      </c>
      <c r="DH138" s="11">
        <f>'HAP STOP cijfers'!DH8</f>
        <v>0</v>
      </c>
      <c r="DI138" s="11">
        <f>'HAP STOP cijfers'!DI8</f>
        <v>0</v>
      </c>
      <c r="DJ138" s="11">
        <f>'HAP STOP cijfers'!DJ8</f>
        <v>0</v>
      </c>
      <c r="DK138" s="11">
        <f>'HAP STOP cijfers'!DK8</f>
        <v>0</v>
      </c>
      <c r="DL138" s="26">
        <f>'HAP STOP cijfers'!DL8</f>
        <v>0</v>
      </c>
    </row>
    <row r="139" spans="1:116" hidden="1">
      <c r="A139" s="47">
        <f>'HAP STOP cijfers'!A9</f>
        <v>0</v>
      </c>
      <c r="B139" s="49" t="str">
        <f>'HAP STOP cijfers'!B9</f>
        <v>HBNT/HBNA</v>
      </c>
      <c r="C139" s="4" t="str">
        <f>'HAP STOP cijfers'!C9</f>
        <v>Horeca en ambachtelijke productie</v>
      </c>
      <c r="D139" s="4" t="str">
        <f>'HAP STOP cijfers'!D9</f>
        <v xml:space="preserve">H&amp;AP Doelgericht handhaven VWS </v>
      </c>
      <c r="E139" s="4" t="str">
        <f>'HAP STOP cijfers'!E9</f>
        <v>Ziekenhuizen - project</v>
      </c>
      <c r="F139" s="4" t="str">
        <f>'HAP STOP cijfers'!F9</f>
        <v>VWS</v>
      </c>
      <c r="G139" s="4" t="str">
        <f>'HAP STOP cijfers'!G9</f>
        <v>ja/ja</v>
      </c>
      <c r="H139" s="518">
        <f>'HAP STOP cijfers'!H9</f>
        <v>1350</v>
      </c>
      <c r="I139" s="11">
        <f>'HAP STOP cijfers'!I9</f>
        <v>0</v>
      </c>
      <c r="J139" s="518">
        <f>'HAP STOP cijfers'!J9</f>
        <v>150</v>
      </c>
      <c r="K139" s="11">
        <f>'HAP STOP cijfers'!K9</f>
        <v>0</v>
      </c>
      <c r="L139" s="11">
        <f>'HAP STOP cijfers'!L9</f>
        <v>0</v>
      </c>
      <c r="M139" s="11">
        <f>'HAP STOP cijfers'!M9</f>
        <v>0</v>
      </c>
      <c r="N139" s="11">
        <f>'HAP STOP cijfers'!N9</f>
        <v>0</v>
      </c>
      <c r="O139" s="11">
        <f>'HAP STOP cijfers'!O9</f>
        <v>0</v>
      </c>
      <c r="P139" s="11">
        <f>'HAP STOP cijfers'!P9</f>
        <v>0</v>
      </c>
      <c r="Q139" s="26">
        <f>'HAP STOP cijfers'!Q9</f>
        <v>1500</v>
      </c>
      <c r="R139" s="15">
        <f>'HAP STOP cijfers'!R9</f>
        <v>0</v>
      </c>
      <c r="S139" s="11">
        <f>'HAP STOP cijfers'!S9</f>
        <v>0</v>
      </c>
      <c r="T139" s="518">
        <f>'HAP STOP cijfers'!T9</f>
        <v>1500</v>
      </c>
      <c r="U139" s="11">
        <f>'HAP STOP cijfers'!U9</f>
        <v>0</v>
      </c>
      <c r="V139" s="11">
        <f>'HAP STOP cijfers'!V9</f>
        <v>0</v>
      </c>
      <c r="W139" s="11">
        <f>'HAP STOP cijfers'!W9</f>
        <v>0</v>
      </c>
      <c r="X139" s="11">
        <f>'HAP STOP cijfers'!X9</f>
        <v>0</v>
      </c>
      <c r="Y139" s="11">
        <f>'HAP STOP cijfers'!Y9</f>
        <v>0</v>
      </c>
      <c r="Z139" s="49">
        <f>'HAP STOP cijfers'!Z9</f>
        <v>1500</v>
      </c>
      <c r="AA139" s="518">
        <f>'HAP STOP cijfers'!AA9</f>
        <v>500</v>
      </c>
      <c r="AB139" s="518">
        <f>'HAP STOP cijfers'!AB9</f>
        <v>1000</v>
      </c>
      <c r="AC139" s="11">
        <f>'HAP STOP cijfers'!AC9</f>
        <v>0</v>
      </c>
      <c r="AD139" s="11">
        <f>'HAP STOP cijfers'!AD9</f>
        <v>0</v>
      </c>
      <c r="AE139" s="11">
        <f>'HAP STOP cijfers'!AE9</f>
        <v>0</v>
      </c>
      <c r="AF139" s="11">
        <f>'HAP STOP cijfers'!AF9</f>
        <v>0</v>
      </c>
      <c r="AG139" s="49">
        <f>'HAP STOP cijfers'!AG9</f>
        <v>0</v>
      </c>
      <c r="AH139" s="11">
        <f>'HAP STOP cijfers'!AH9</f>
        <v>0</v>
      </c>
      <c r="AI139" s="518">
        <f>'HAP STOP cijfers'!AI9</f>
        <v>500</v>
      </c>
      <c r="AJ139" s="11">
        <f>'HAP STOP cijfers'!AJ9</f>
        <v>0</v>
      </c>
      <c r="AK139" s="11">
        <f>'HAP STOP cijfers'!AK9</f>
        <v>0</v>
      </c>
      <c r="AL139" s="49">
        <f>'HAP STOP cijfers'!AL9</f>
        <v>0</v>
      </c>
      <c r="AM139" s="11">
        <f>'HAP STOP cijfers'!AM9</f>
        <v>0</v>
      </c>
      <c r="AN139" s="11">
        <f>'HAP STOP cijfers'!AN9</f>
        <v>0</v>
      </c>
      <c r="AO139" s="11">
        <f>'HAP STOP cijfers'!AO9</f>
        <v>0</v>
      </c>
      <c r="AP139" s="11">
        <f>'HAP STOP cijfers'!AP9</f>
        <v>0</v>
      </c>
      <c r="AQ139" s="11">
        <f>'HAP STOP cijfers'!AQ9</f>
        <v>0</v>
      </c>
      <c r="AR139" s="49">
        <f>'HAP STOP cijfers'!AR9</f>
        <v>0</v>
      </c>
      <c r="AS139" s="11">
        <f>'HAP STOP cijfers'!AS9</f>
        <v>111.11111111111111</v>
      </c>
      <c r="AT139" s="11">
        <f>'HAP STOP cijfers'!AT9</f>
        <v>111.11111111111111</v>
      </c>
      <c r="AU139" s="11">
        <f>'HAP STOP cijfers'!AU9</f>
        <v>111.11111111111111</v>
      </c>
      <c r="AV139" s="11">
        <f>'HAP STOP cijfers'!AV9</f>
        <v>111.11111111111111</v>
      </c>
      <c r="AW139" s="11">
        <f>'HAP STOP cijfers'!AW9</f>
        <v>111.11111111111111</v>
      </c>
      <c r="AX139" s="11">
        <f>'HAP STOP cijfers'!AX9</f>
        <v>111.11111111111111</v>
      </c>
      <c r="AY139" s="11">
        <f>'HAP STOP cijfers'!AY9</f>
        <v>111.11111111111111</v>
      </c>
      <c r="AZ139" s="11">
        <f>'HAP STOP cijfers'!AZ9</f>
        <v>111.11111111111111</v>
      </c>
      <c r="BA139" s="11">
        <f>'HAP STOP cijfers'!BA9</f>
        <v>111.11111111111111</v>
      </c>
      <c r="BB139" s="11">
        <f>'HAP STOP cijfers'!BB9</f>
        <v>0</v>
      </c>
      <c r="BC139" s="49">
        <f>'HAP STOP cijfers'!BC9</f>
        <v>0</v>
      </c>
      <c r="BD139" s="11">
        <f>'HAP STOP cijfers'!BD9</f>
        <v>0</v>
      </c>
      <c r="BE139" s="11">
        <f>'HAP STOP cijfers'!BE9</f>
        <v>0</v>
      </c>
      <c r="BF139" s="11">
        <f>'HAP STOP cijfers'!BF9</f>
        <v>0</v>
      </c>
      <c r="BG139" s="11">
        <f>'HAP STOP cijfers'!BG9</f>
        <v>0</v>
      </c>
      <c r="BH139" s="11">
        <f>'HAP STOP cijfers'!BH9</f>
        <v>0</v>
      </c>
      <c r="BI139" s="11">
        <f>'HAP STOP cijfers'!BI9</f>
        <v>0</v>
      </c>
      <c r="BJ139" s="11">
        <f>'HAP STOP cijfers'!BJ9</f>
        <v>0</v>
      </c>
      <c r="BK139" s="49">
        <f>'HAP STOP cijfers'!BK9</f>
        <v>0</v>
      </c>
      <c r="BL139" s="11">
        <f>'HAP STOP cijfers'!BL9</f>
        <v>0</v>
      </c>
      <c r="BM139" s="11">
        <f>'HAP STOP cijfers'!BM9</f>
        <v>0</v>
      </c>
      <c r="BN139" s="11">
        <f>'HAP STOP cijfers'!BN9</f>
        <v>0</v>
      </c>
      <c r="BO139" s="11">
        <f>'HAP STOP cijfers'!BO9</f>
        <v>0</v>
      </c>
      <c r="BP139" s="11">
        <f>'HAP STOP cijfers'!BP9</f>
        <v>0</v>
      </c>
      <c r="BQ139" s="49">
        <f>'HAP STOP cijfers'!BQ9</f>
        <v>0</v>
      </c>
      <c r="BR139" s="11">
        <f>'HAP STOP cijfers'!BR9</f>
        <v>0</v>
      </c>
      <c r="BS139" s="11">
        <f>'HAP STOP cijfers'!BS9</f>
        <v>0</v>
      </c>
      <c r="BT139" s="11">
        <f>'HAP STOP cijfers'!BT9</f>
        <v>0</v>
      </c>
      <c r="BU139" s="11">
        <f>'HAP STOP cijfers'!BU9</f>
        <v>0</v>
      </c>
      <c r="BV139" s="11">
        <f>'HAP STOP cijfers'!BV9</f>
        <v>0</v>
      </c>
      <c r="BW139" s="11">
        <f>'HAP STOP cijfers'!BW9</f>
        <v>0</v>
      </c>
      <c r="BX139" s="47">
        <f>'HAP STOP cijfers'!BX9</f>
        <v>0</v>
      </c>
      <c r="BY139" s="49">
        <f>'HAP STOP cijfers'!BY9</f>
        <v>1499.9999999999998</v>
      </c>
      <c r="BZ139" s="11">
        <f>'HAP STOP cijfers'!BZ9</f>
        <v>74.999999999999986</v>
      </c>
      <c r="CA139" s="11">
        <f>'HAP STOP cijfers'!CA9</f>
        <v>149.99999999999997</v>
      </c>
      <c r="CB139" s="11">
        <f>'HAP STOP cijfers'!CB9</f>
        <v>149.99999999999997</v>
      </c>
      <c r="CC139" s="11">
        <f>'HAP STOP cijfers'!CC9</f>
        <v>149.99999999999997</v>
      </c>
      <c r="CD139" s="11">
        <f>'HAP STOP cijfers'!CD9</f>
        <v>149.99999999999997</v>
      </c>
      <c r="CE139" s="11">
        <f>'HAP STOP cijfers'!CE9</f>
        <v>74.999999999999986</v>
      </c>
      <c r="CF139" s="11">
        <f>'HAP STOP cijfers'!CF9</f>
        <v>74.999999999999986</v>
      </c>
      <c r="CG139" s="11">
        <f>'HAP STOP cijfers'!CG9</f>
        <v>149.99999999999997</v>
      </c>
      <c r="CH139" s="11">
        <f>'HAP STOP cijfers'!CH9</f>
        <v>149.99999999999997</v>
      </c>
      <c r="CI139" s="11">
        <f>'HAP STOP cijfers'!CI9</f>
        <v>149.99999999999997</v>
      </c>
      <c r="CJ139" s="11">
        <f>'HAP STOP cijfers'!CJ9</f>
        <v>149.99999999999997</v>
      </c>
      <c r="CK139" s="11">
        <f>'HAP STOP cijfers'!CK9</f>
        <v>74.999999999999986</v>
      </c>
      <c r="CL139" s="204">
        <f>'HAP STOP cijfers'!CL9</f>
        <v>1499.9999999999998</v>
      </c>
      <c r="CM139" s="11">
        <f>'HAP STOP cijfers'!CM9</f>
        <v>0</v>
      </c>
      <c r="CN139" s="11">
        <f>'HAP STOP cijfers'!CN9</f>
        <v>0</v>
      </c>
      <c r="CO139" s="11">
        <f>'HAP STOP cijfers'!CO9</f>
        <v>0</v>
      </c>
      <c r="CP139" s="11">
        <f>'HAP STOP cijfers'!CP9</f>
        <v>0</v>
      </c>
      <c r="CQ139" s="11">
        <f>'HAP STOP cijfers'!CQ9</f>
        <v>0</v>
      </c>
      <c r="CR139" s="11">
        <f>'HAP STOP cijfers'!CR9</f>
        <v>0</v>
      </c>
      <c r="CS139" s="11">
        <f>'HAP STOP cijfers'!CS9</f>
        <v>0</v>
      </c>
      <c r="CT139" s="11">
        <f>'HAP STOP cijfers'!CT9</f>
        <v>0</v>
      </c>
      <c r="CU139" s="11">
        <f>'HAP STOP cijfers'!CU9</f>
        <v>0</v>
      </c>
      <c r="CV139" s="11">
        <f>'HAP STOP cijfers'!CV9</f>
        <v>0</v>
      </c>
      <c r="CW139" s="11">
        <f>'HAP STOP cijfers'!CW9</f>
        <v>0</v>
      </c>
      <c r="CX139" s="11">
        <f>'HAP STOP cijfers'!CX9</f>
        <v>0</v>
      </c>
      <c r="CY139" s="26">
        <f>'HAP STOP cijfers'!CY9</f>
        <v>0</v>
      </c>
      <c r="CZ139" s="15">
        <f>'HAP STOP cijfers'!CZ9</f>
        <v>0</v>
      </c>
      <c r="DA139" s="11">
        <f>'HAP STOP cijfers'!DA9</f>
        <v>0</v>
      </c>
      <c r="DB139" s="11">
        <f>'HAP STOP cijfers'!DB9</f>
        <v>0</v>
      </c>
      <c r="DC139" s="11">
        <f>'HAP STOP cijfers'!DC9</f>
        <v>0</v>
      </c>
      <c r="DD139" s="11">
        <f>'HAP STOP cijfers'!DD9</f>
        <v>0</v>
      </c>
      <c r="DE139" s="11">
        <f>'HAP STOP cijfers'!DE9</f>
        <v>0</v>
      </c>
      <c r="DF139" s="11">
        <f>'HAP STOP cijfers'!DF9</f>
        <v>0</v>
      </c>
      <c r="DG139" s="11">
        <f>'HAP STOP cijfers'!DG9</f>
        <v>0</v>
      </c>
      <c r="DH139" s="11">
        <f>'HAP STOP cijfers'!DH9</f>
        <v>0</v>
      </c>
      <c r="DI139" s="11">
        <f>'HAP STOP cijfers'!DI9</f>
        <v>0</v>
      </c>
      <c r="DJ139" s="11">
        <f>'HAP STOP cijfers'!DJ9</f>
        <v>0</v>
      </c>
      <c r="DK139" s="11">
        <f>'HAP STOP cijfers'!DK9</f>
        <v>0</v>
      </c>
      <c r="DL139" s="26">
        <f>'HAP STOP cijfers'!DL9</f>
        <v>0</v>
      </c>
    </row>
    <row r="140" spans="1:116" hidden="1">
      <c r="A140" s="47">
        <f>'HAP STOP cijfers'!A10</f>
        <v>0</v>
      </c>
      <c r="B140" s="49">
        <f>'HAP STOP cijfers'!B10</f>
        <v>0</v>
      </c>
      <c r="C140" s="4" t="str">
        <f>'HAP STOP cijfers'!C10</f>
        <v>Horeca en ambachtelijke productie</v>
      </c>
      <c r="D140" s="4" t="str">
        <f>'HAP STOP cijfers'!D10</f>
        <v xml:space="preserve">H&amp;AP Doelgericht handhaven VWS </v>
      </c>
      <c r="E140" s="526" t="str">
        <f>'HAP STOP cijfers'!E10</f>
        <v>Verbeterplan - ziekenhuizen</v>
      </c>
      <c r="F140" s="4" t="str">
        <f>'HAP STOP cijfers'!F10</f>
        <v>VWS</v>
      </c>
      <c r="G140" s="4" t="str">
        <f>'HAP STOP cijfers'!G10</f>
        <v>ja/ja</v>
      </c>
      <c r="H140" s="518">
        <f>'HAP STOP cijfers'!H10</f>
        <v>1500</v>
      </c>
      <c r="I140" s="11">
        <f>'HAP STOP cijfers'!I10</f>
        <v>0</v>
      </c>
      <c r="J140" s="518">
        <f>'HAP STOP cijfers'!J10</f>
        <v>0</v>
      </c>
      <c r="K140" s="11">
        <f>'HAP STOP cijfers'!K10</f>
        <v>0</v>
      </c>
      <c r="L140" s="11">
        <f>'HAP STOP cijfers'!L10</f>
        <v>0</v>
      </c>
      <c r="M140" s="11">
        <f>'HAP STOP cijfers'!M10</f>
        <v>0</v>
      </c>
      <c r="N140" s="11">
        <f>'HAP STOP cijfers'!N10</f>
        <v>0</v>
      </c>
      <c r="O140" s="11">
        <f>'HAP STOP cijfers'!O10</f>
        <v>0</v>
      </c>
      <c r="P140" s="11">
        <f>'HAP STOP cijfers'!P10</f>
        <v>0</v>
      </c>
      <c r="Q140" s="26">
        <f>'HAP STOP cijfers'!Q10</f>
        <v>1500</v>
      </c>
      <c r="R140" s="15">
        <f>'HAP STOP cijfers'!R10</f>
        <v>0</v>
      </c>
      <c r="S140" s="11">
        <f>'HAP STOP cijfers'!S10</f>
        <v>0</v>
      </c>
      <c r="T140" s="518">
        <f>'HAP STOP cijfers'!T10</f>
        <v>1500</v>
      </c>
      <c r="U140" s="11">
        <f>'HAP STOP cijfers'!U10</f>
        <v>0</v>
      </c>
      <c r="V140" s="11">
        <f>'HAP STOP cijfers'!V10</f>
        <v>0</v>
      </c>
      <c r="W140" s="11">
        <f>'HAP STOP cijfers'!W10</f>
        <v>0</v>
      </c>
      <c r="X140" s="11">
        <f>'HAP STOP cijfers'!X10</f>
        <v>0</v>
      </c>
      <c r="Y140" s="11">
        <f>'HAP STOP cijfers'!Y10</f>
        <v>0</v>
      </c>
      <c r="Z140" s="49">
        <f>'HAP STOP cijfers'!Z10</f>
        <v>1500</v>
      </c>
      <c r="AA140" s="518">
        <f>'HAP STOP cijfers'!AA10</f>
        <v>500</v>
      </c>
      <c r="AB140" s="518">
        <f>'HAP STOP cijfers'!AB10</f>
        <v>1000</v>
      </c>
      <c r="AC140" s="11">
        <f>'HAP STOP cijfers'!AC10</f>
        <v>0</v>
      </c>
      <c r="AD140" s="11">
        <f>'HAP STOP cijfers'!AD10</f>
        <v>0</v>
      </c>
      <c r="AE140" s="11">
        <f>'HAP STOP cijfers'!AE10</f>
        <v>0</v>
      </c>
      <c r="AF140" s="11">
        <f>'HAP STOP cijfers'!AF10</f>
        <v>0</v>
      </c>
      <c r="AG140" s="49">
        <f>'HAP STOP cijfers'!AG10</f>
        <v>0</v>
      </c>
      <c r="AH140" s="11">
        <f>'HAP STOP cijfers'!AH10</f>
        <v>0</v>
      </c>
      <c r="AI140" s="518">
        <f>'HAP STOP cijfers'!AI10</f>
        <v>500</v>
      </c>
      <c r="AJ140" s="11">
        <f>'HAP STOP cijfers'!AJ10</f>
        <v>0</v>
      </c>
      <c r="AK140" s="11">
        <f>'HAP STOP cijfers'!AK10</f>
        <v>0</v>
      </c>
      <c r="AL140" s="49">
        <f>'HAP STOP cijfers'!AL10</f>
        <v>0</v>
      </c>
      <c r="AM140" s="11">
        <f>'HAP STOP cijfers'!AM10</f>
        <v>0</v>
      </c>
      <c r="AN140" s="11">
        <f>'HAP STOP cijfers'!AN10</f>
        <v>0</v>
      </c>
      <c r="AO140" s="11">
        <f>'HAP STOP cijfers'!AO10</f>
        <v>0</v>
      </c>
      <c r="AP140" s="11">
        <f>'HAP STOP cijfers'!AP10</f>
        <v>0</v>
      </c>
      <c r="AQ140" s="11">
        <f>'HAP STOP cijfers'!AQ10</f>
        <v>0</v>
      </c>
      <c r="AR140" s="49">
        <f>'HAP STOP cijfers'!AR10</f>
        <v>0</v>
      </c>
      <c r="AS140" s="11">
        <f>'HAP STOP cijfers'!AS10</f>
        <v>111.11111111111111</v>
      </c>
      <c r="AT140" s="11">
        <f>'HAP STOP cijfers'!AT10</f>
        <v>111.11111111111111</v>
      </c>
      <c r="AU140" s="11">
        <f>'HAP STOP cijfers'!AU10</f>
        <v>111.11111111111111</v>
      </c>
      <c r="AV140" s="11">
        <f>'HAP STOP cijfers'!AV10</f>
        <v>111.11111111111111</v>
      </c>
      <c r="AW140" s="11">
        <f>'HAP STOP cijfers'!AW10</f>
        <v>111.11111111111111</v>
      </c>
      <c r="AX140" s="11">
        <f>'HAP STOP cijfers'!AX10</f>
        <v>111.11111111111111</v>
      </c>
      <c r="AY140" s="11">
        <f>'HAP STOP cijfers'!AY10</f>
        <v>111.11111111111111</v>
      </c>
      <c r="AZ140" s="11">
        <f>'HAP STOP cijfers'!AZ10</f>
        <v>111.11111111111111</v>
      </c>
      <c r="BA140" s="11">
        <f>'HAP STOP cijfers'!BA10</f>
        <v>111.11111111111111</v>
      </c>
      <c r="BB140" s="11">
        <f>'HAP STOP cijfers'!BB10</f>
        <v>0</v>
      </c>
      <c r="BC140" s="49">
        <f>'HAP STOP cijfers'!BC10</f>
        <v>0</v>
      </c>
      <c r="BD140" s="11">
        <f>'HAP STOP cijfers'!BD10</f>
        <v>0</v>
      </c>
      <c r="BE140" s="11">
        <f>'HAP STOP cijfers'!BE10</f>
        <v>0</v>
      </c>
      <c r="BF140" s="11">
        <f>'HAP STOP cijfers'!BF10</f>
        <v>0</v>
      </c>
      <c r="BG140" s="11">
        <f>'HAP STOP cijfers'!BG10</f>
        <v>0</v>
      </c>
      <c r="BH140" s="11">
        <f>'HAP STOP cijfers'!BH10</f>
        <v>0</v>
      </c>
      <c r="BI140" s="11">
        <f>'HAP STOP cijfers'!BI10</f>
        <v>0</v>
      </c>
      <c r="BJ140" s="11">
        <f>'HAP STOP cijfers'!BJ10</f>
        <v>0</v>
      </c>
      <c r="BK140" s="49">
        <f>'HAP STOP cijfers'!BK10</f>
        <v>0</v>
      </c>
      <c r="BL140" s="11">
        <f>'HAP STOP cijfers'!BL10</f>
        <v>0</v>
      </c>
      <c r="BM140" s="11">
        <f>'HAP STOP cijfers'!BM10</f>
        <v>0</v>
      </c>
      <c r="BN140" s="11">
        <f>'HAP STOP cijfers'!BN10</f>
        <v>0</v>
      </c>
      <c r="BO140" s="11">
        <f>'HAP STOP cijfers'!BO10</f>
        <v>0</v>
      </c>
      <c r="BP140" s="11">
        <f>'HAP STOP cijfers'!BP10</f>
        <v>0</v>
      </c>
      <c r="BQ140" s="49">
        <f>'HAP STOP cijfers'!BQ10</f>
        <v>0</v>
      </c>
      <c r="BR140" s="11">
        <f>'HAP STOP cijfers'!BR10</f>
        <v>0</v>
      </c>
      <c r="BS140" s="11">
        <f>'HAP STOP cijfers'!BS10</f>
        <v>0</v>
      </c>
      <c r="BT140" s="11">
        <f>'HAP STOP cijfers'!BT10</f>
        <v>0</v>
      </c>
      <c r="BU140" s="11">
        <f>'HAP STOP cijfers'!BU10</f>
        <v>0</v>
      </c>
      <c r="BV140" s="11">
        <f>'HAP STOP cijfers'!BV10</f>
        <v>0</v>
      </c>
      <c r="BW140" s="11">
        <f>'HAP STOP cijfers'!BW10</f>
        <v>0</v>
      </c>
      <c r="BX140" s="47">
        <f>'HAP STOP cijfers'!BX10</f>
        <v>0</v>
      </c>
      <c r="BY140" s="49">
        <f>'HAP STOP cijfers'!BY10</f>
        <v>1499.9999999999998</v>
      </c>
      <c r="BZ140" s="11">
        <f>'HAP STOP cijfers'!BZ10</f>
        <v>74.999999999999986</v>
      </c>
      <c r="CA140" s="11">
        <f>'HAP STOP cijfers'!CA10</f>
        <v>149.99999999999997</v>
      </c>
      <c r="CB140" s="11">
        <f>'HAP STOP cijfers'!CB10</f>
        <v>149.99999999999997</v>
      </c>
      <c r="CC140" s="11">
        <f>'HAP STOP cijfers'!CC10</f>
        <v>149.99999999999997</v>
      </c>
      <c r="CD140" s="11">
        <f>'HAP STOP cijfers'!CD10</f>
        <v>149.99999999999997</v>
      </c>
      <c r="CE140" s="11">
        <f>'HAP STOP cijfers'!CE10</f>
        <v>74.999999999999986</v>
      </c>
      <c r="CF140" s="11">
        <f>'HAP STOP cijfers'!CF10</f>
        <v>74.999999999999986</v>
      </c>
      <c r="CG140" s="11">
        <f>'HAP STOP cijfers'!CG10</f>
        <v>149.99999999999997</v>
      </c>
      <c r="CH140" s="11">
        <f>'HAP STOP cijfers'!CH10</f>
        <v>149.99999999999997</v>
      </c>
      <c r="CI140" s="11">
        <f>'HAP STOP cijfers'!CI10</f>
        <v>149.99999999999997</v>
      </c>
      <c r="CJ140" s="11">
        <f>'HAP STOP cijfers'!CJ10</f>
        <v>149.99999999999997</v>
      </c>
      <c r="CK140" s="11">
        <f>'HAP STOP cijfers'!CK10</f>
        <v>74.999999999999986</v>
      </c>
      <c r="CL140" s="204">
        <f>'HAP STOP cijfers'!CL10</f>
        <v>1499.9999999999998</v>
      </c>
      <c r="CM140" s="11">
        <f>'HAP STOP cijfers'!CM10</f>
        <v>0</v>
      </c>
      <c r="CN140" s="11">
        <f>'HAP STOP cijfers'!CN10</f>
        <v>0</v>
      </c>
      <c r="CO140" s="11">
        <f>'HAP STOP cijfers'!CO10</f>
        <v>0</v>
      </c>
      <c r="CP140" s="11">
        <f>'HAP STOP cijfers'!CP10</f>
        <v>0</v>
      </c>
      <c r="CQ140" s="11">
        <f>'HAP STOP cijfers'!CQ10</f>
        <v>0</v>
      </c>
      <c r="CR140" s="11">
        <f>'HAP STOP cijfers'!CR10</f>
        <v>0</v>
      </c>
      <c r="CS140" s="11">
        <f>'HAP STOP cijfers'!CS10</f>
        <v>0</v>
      </c>
      <c r="CT140" s="11">
        <f>'HAP STOP cijfers'!CT10</f>
        <v>0</v>
      </c>
      <c r="CU140" s="11">
        <f>'HAP STOP cijfers'!CU10</f>
        <v>0</v>
      </c>
      <c r="CV140" s="11">
        <f>'HAP STOP cijfers'!CV10</f>
        <v>0</v>
      </c>
      <c r="CW140" s="11">
        <f>'HAP STOP cijfers'!CW10</f>
        <v>0</v>
      </c>
      <c r="CX140" s="11">
        <f>'HAP STOP cijfers'!CX10</f>
        <v>0</v>
      </c>
      <c r="CY140" s="26">
        <f>'HAP STOP cijfers'!CY10</f>
        <v>0</v>
      </c>
      <c r="CZ140" s="15">
        <f>'HAP STOP cijfers'!CZ10</f>
        <v>0</v>
      </c>
      <c r="DA140" s="11">
        <f>'HAP STOP cijfers'!DA10</f>
        <v>0</v>
      </c>
      <c r="DB140" s="11">
        <f>'HAP STOP cijfers'!DB10</f>
        <v>0</v>
      </c>
      <c r="DC140" s="11">
        <f>'HAP STOP cijfers'!DC10</f>
        <v>0</v>
      </c>
      <c r="DD140" s="11">
        <f>'HAP STOP cijfers'!DD10</f>
        <v>0</v>
      </c>
      <c r="DE140" s="11">
        <f>'HAP STOP cijfers'!DE10</f>
        <v>0</v>
      </c>
      <c r="DF140" s="11">
        <f>'HAP STOP cijfers'!DF10</f>
        <v>0</v>
      </c>
      <c r="DG140" s="11">
        <f>'HAP STOP cijfers'!DG10</f>
        <v>0</v>
      </c>
      <c r="DH140" s="11">
        <f>'HAP STOP cijfers'!DH10</f>
        <v>0</v>
      </c>
      <c r="DI140" s="11">
        <f>'HAP STOP cijfers'!DI10</f>
        <v>0</v>
      </c>
      <c r="DJ140" s="11">
        <f>'HAP STOP cijfers'!DJ10</f>
        <v>0</v>
      </c>
      <c r="DK140" s="11">
        <f>'HAP STOP cijfers'!DK10</f>
        <v>0</v>
      </c>
      <c r="DL140" s="26">
        <f>'HAP STOP cijfers'!DL10</f>
        <v>0</v>
      </c>
    </row>
    <row r="141" spans="1:116" hidden="1">
      <c r="A141" s="47">
        <f>'HAP STOP cijfers'!A11</f>
        <v>0</v>
      </c>
      <c r="B141" s="49" t="str">
        <f>'HAP STOP cijfers'!B11</f>
        <v>HBNT/HBNA</v>
      </c>
      <c r="C141" s="4" t="str">
        <f>'HAP STOP cijfers'!C11</f>
        <v>Horeca en ambachtelijke productie</v>
      </c>
      <c r="D141" s="4" t="str">
        <f>'HAP STOP cijfers'!D11</f>
        <v xml:space="preserve">H&amp;AP Doelgericht handhaven VWS </v>
      </c>
      <c r="E141" s="4" t="str">
        <f>'HAP STOP cijfers'!E11</f>
        <v>Samenwerkende overheden - project</v>
      </c>
      <c r="F141" s="4" t="str">
        <f>'HAP STOP cijfers'!F11</f>
        <v>VWS</v>
      </c>
      <c r="G141" s="4" t="str">
        <f>'HAP STOP cijfers'!G11</f>
        <v>ja/ja</v>
      </c>
      <c r="H141" s="11">
        <f>'HAP STOP cijfers'!H11</f>
        <v>0</v>
      </c>
      <c r="I141" s="11">
        <f>'HAP STOP cijfers'!I11</f>
        <v>0</v>
      </c>
      <c r="J141" s="518">
        <f>'HAP STOP cijfers'!J11</f>
        <v>500</v>
      </c>
      <c r="K141" s="11">
        <f>'HAP STOP cijfers'!K11</f>
        <v>0</v>
      </c>
      <c r="L141" s="11">
        <f>'HAP STOP cijfers'!L11</f>
        <v>0</v>
      </c>
      <c r="M141" s="11">
        <f>'HAP STOP cijfers'!M11</f>
        <v>0</v>
      </c>
      <c r="N141" s="11">
        <f>'HAP STOP cijfers'!N11</f>
        <v>0</v>
      </c>
      <c r="O141" s="11">
        <f>'HAP STOP cijfers'!O11</f>
        <v>0</v>
      </c>
      <c r="P141" s="11">
        <f>'HAP STOP cijfers'!P11</f>
        <v>0</v>
      </c>
      <c r="Q141" s="26">
        <f>'HAP STOP cijfers'!Q11</f>
        <v>500</v>
      </c>
      <c r="R141" s="15">
        <f>'HAP STOP cijfers'!R11</f>
        <v>0</v>
      </c>
      <c r="S141" s="11">
        <f>'HAP STOP cijfers'!S11</f>
        <v>0</v>
      </c>
      <c r="T141" s="11">
        <f>'HAP STOP cijfers'!T11</f>
        <v>500</v>
      </c>
      <c r="U141" s="11">
        <f>'HAP STOP cijfers'!U11</f>
        <v>0</v>
      </c>
      <c r="V141" s="11">
        <f>'HAP STOP cijfers'!V11</f>
        <v>0</v>
      </c>
      <c r="W141" s="11">
        <f>'HAP STOP cijfers'!W11</f>
        <v>0</v>
      </c>
      <c r="X141" s="11">
        <f>'HAP STOP cijfers'!X11</f>
        <v>0</v>
      </c>
      <c r="Y141" s="11">
        <f>'HAP STOP cijfers'!Y11</f>
        <v>0</v>
      </c>
      <c r="Z141" s="49">
        <f>'HAP STOP cijfers'!Z11</f>
        <v>500</v>
      </c>
      <c r="AA141" s="11">
        <f>'HAP STOP cijfers'!AA11</f>
        <v>500</v>
      </c>
      <c r="AB141" s="11">
        <f>'HAP STOP cijfers'!AB11</f>
        <v>0</v>
      </c>
      <c r="AC141" s="11">
        <f>'HAP STOP cijfers'!AC11</f>
        <v>0</v>
      </c>
      <c r="AD141" s="11">
        <f>'HAP STOP cijfers'!AD11</f>
        <v>0</v>
      </c>
      <c r="AE141" s="11">
        <f>'HAP STOP cijfers'!AE11</f>
        <v>0</v>
      </c>
      <c r="AF141" s="11">
        <f>'HAP STOP cijfers'!AF11</f>
        <v>0</v>
      </c>
      <c r="AG141" s="49">
        <f>'HAP STOP cijfers'!AG11</f>
        <v>0</v>
      </c>
      <c r="AH141" s="11">
        <f>'HAP STOP cijfers'!AH11</f>
        <v>0</v>
      </c>
      <c r="AI141" s="11">
        <f>'HAP STOP cijfers'!AI11</f>
        <v>500</v>
      </c>
      <c r="AJ141" s="11">
        <f>'HAP STOP cijfers'!AJ11</f>
        <v>0</v>
      </c>
      <c r="AK141" s="11">
        <f>'HAP STOP cijfers'!AK11</f>
        <v>0</v>
      </c>
      <c r="AL141" s="49">
        <f>'HAP STOP cijfers'!AL11</f>
        <v>0</v>
      </c>
      <c r="AM141" s="11">
        <f>'HAP STOP cijfers'!AM11</f>
        <v>0</v>
      </c>
      <c r="AN141" s="11">
        <f>'HAP STOP cijfers'!AN11</f>
        <v>0</v>
      </c>
      <c r="AO141" s="11">
        <f>'HAP STOP cijfers'!AO11</f>
        <v>0</v>
      </c>
      <c r="AP141" s="11">
        <f>'HAP STOP cijfers'!AP11</f>
        <v>0</v>
      </c>
      <c r="AQ141" s="11">
        <f>'HAP STOP cijfers'!AQ11</f>
        <v>0</v>
      </c>
      <c r="AR141" s="49">
        <f>'HAP STOP cijfers'!AR11</f>
        <v>0</v>
      </c>
      <c r="AS141" s="11">
        <f>'HAP STOP cijfers'!AS11</f>
        <v>0</v>
      </c>
      <c r="AT141" s="11">
        <f>'HAP STOP cijfers'!AT11</f>
        <v>0</v>
      </c>
      <c r="AU141" s="11">
        <f>'HAP STOP cijfers'!AU11</f>
        <v>0</v>
      </c>
      <c r="AV141" s="11">
        <f>'HAP STOP cijfers'!AV11</f>
        <v>0</v>
      </c>
      <c r="AW141" s="11">
        <f>'HAP STOP cijfers'!AW11</f>
        <v>0</v>
      </c>
      <c r="AX141" s="11">
        <f>'HAP STOP cijfers'!AX11</f>
        <v>0</v>
      </c>
      <c r="AY141" s="11">
        <f>'HAP STOP cijfers'!AY11</f>
        <v>0</v>
      </c>
      <c r="AZ141" s="11">
        <f>'HAP STOP cijfers'!AZ11</f>
        <v>0</v>
      </c>
      <c r="BA141" s="11">
        <f>'HAP STOP cijfers'!BA11</f>
        <v>0</v>
      </c>
      <c r="BB141" s="11">
        <f>'HAP STOP cijfers'!BB11</f>
        <v>0</v>
      </c>
      <c r="BC141" s="49">
        <f>'HAP STOP cijfers'!BC11</f>
        <v>0</v>
      </c>
      <c r="BD141" s="11">
        <f>'HAP STOP cijfers'!BD11</f>
        <v>0</v>
      </c>
      <c r="BE141" s="11">
        <f>'HAP STOP cijfers'!BE11</f>
        <v>0</v>
      </c>
      <c r="BF141" s="11">
        <f>'HAP STOP cijfers'!BF11</f>
        <v>0</v>
      </c>
      <c r="BG141" s="11">
        <f>'HAP STOP cijfers'!BG11</f>
        <v>0</v>
      </c>
      <c r="BH141" s="11">
        <f>'HAP STOP cijfers'!BH11</f>
        <v>0</v>
      </c>
      <c r="BI141" s="11">
        <f>'HAP STOP cijfers'!BI11</f>
        <v>0</v>
      </c>
      <c r="BJ141" s="11">
        <f>'HAP STOP cijfers'!BJ11</f>
        <v>0</v>
      </c>
      <c r="BK141" s="49">
        <f>'HAP STOP cijfers'!BK11</f>
        <v>0</v>
      </c>
      <c r="BL141" s="11">
        <f>'HAP STOP cijfers'!BL11</f>
        <v>0</v>
      </c>
      <c r="BM141" s="11">
        <f>'HAP STOP cijfers'!BM11</f>
        <v>0</v>
      </c>
      <c r="BN141" s="11">
        <f>'HAP STOP cijfers'!BN11</f>
        <v>0</v>
      </c>
      <c r="BO141" s="11">
        <f>'HAP STOP cijfers'!BO11</f>
        <v>0</v>
      </c>
      <c r="BP141" s="11">
        <f>'HAP STOP cijfers'!BP11</f>
        <v>0</v>
      </c>
      <c r="BQ141" s="49">
        <f>'HAP STOP cijfers'!BQ11</f>
        <v>0</v>
      </c>
      <c r="BR141" s="11">
        <f>'HAP STOP cijfers'!BR11</f>
        <v>0</v>
      </c>
      <c r="BS141" s="11">
        <f>'HAP STOP cijfers'!BS11</f>
        <v>0</v>
      </c>
      <c r="BT141" s="11">
        <f>'HAP STOP cijfers'!BT11</f>
        <v>0</v>
      </c>
      <c r="BU141" s="11">
        <f>'HAP STOP cijfers'!BU11</f>
        <v>0</v>
      </c>
      <c r="BV141" s="11">
        <f>'HAP STOP cijfers'!BV11</f>
        <v>0</v>
      </c>
      <c r="BW141" s="11">
        <f>'HAP STOP cijfers'!BW11</f>
        <v>0</v>
      </c>
      <c r="BX141" s="47">
        <f>'HAP STOP cijfers'!BX11</f>
        <v>0</v>
      </c>
      <c r="BY141" s="49">
        <f>'HAP STOP cijfers'!BY11</f>
        <v>500</v>
      </c>
      <c r="BZ141" s="11">
        <f>'HAP STOP cijfers'!BZ11</f>
        <v>25</v>
      </c>
      <c r="CA141" s="11">
        <f>'HAP STOP cijfers'!CA11</f>
        <v>50</v>
      </c>
      <c r="CB141" s="11">
        <f>'HAP STOP cijfers'!CB11</f>
        <v>50</v>
      </c>
      <c r="CC141" s="11">
        <f>'HAP STOP cijfers'!CC11</f>
        <v>50</v>
      </c>
      <c r="CD141" s="11">
        <f>'HAP STOP cijfers'!CD11</f>
        <v>50</v>
      </c>
      <c r="CE141" s="11">
        <f>'HAP STOP cijfers'!CE11</f>
        <v>25</v>
      </c>
      <c r="CF141" s="11">
        <f>'HAP STOP cijfers'!CF11</f>
        <v>25</v>
      </c>
      <c r="CG141" s="11">
        <f>'HAP STOP cijfers'!CG11</f>
        <v>50</v>
      </c>
      <c r="CH141" s="11">
        <f>'HAP STOP cijfers'!CH11</f>
        <v>50</v>
      </c>
      <c r="CI141" s="11">
        <f>'HAP STOP cijfers'!CI11</f>
        <v>50</v>
      </c>
      <c r="CJ141" s="11">
        <f>'HAP STOP cijfers'!CJ11</f>
        <v>50</v>
      </c>
      <c r="CK141" s="11">
        <f>'HAP STOP cijfers'!CK11</f>
        <v>25</v>
      </c>
      <c r="CL141" s="204">
        <f>'HAP STOP cijfers'!CL11</f>
        <v>500</v>
      </c>
      <c r="CM141" s="11">
        <f>'HAP STOP cijfers'!CM11</f>
        <v>0</v>
      </c>
      <c r="CN141" s="11">
        <f>'HAP STOP cijfers'!CN11</f>
        <v>0</v>
      </c>
      <c r="CO141" s="11">
        <f>'HAP STOP cijfers'!CO11</f>
        <v>0</v>
      </c>
      <c r="CP141" s="11">
        <f>'HAP STOP cijfers'!CP11</f>
        <v>0</v>
      </c>
      <c r="CQ141" s="11">
        <f>'HAP STOP cijfers'!CQ11</f>
        <v>0</v>
      </c>
      <c r="CR141" s="11">
        <f>'HAP STOP cijfers'!CR11</f>
        <v>0</v>
      </c>
      <c r="CS141" s="11">
        <f>'HAP STOP cijfers'!CS11</f>
        <v>0</v>
      </c>
      <c r="CT141" s="11">
        <f>'HAP STOP cijfers'!CT11</f>
        <v>0</v>
      </c>
      <c r="CU141" s="11">
        <f>'HAP STOP cijfers'!CU11</f>
        <v>0</v>
      </c>
      <c r="CV141" s="11">
        <f>'HAP STOP cijfers'!CV11</f>
        <v>0</v>
      </c>
      <c r="CW141" s="11">
        <f>'HAP STOP cijfers'!CW11</f>
        <v>0</v>
      </c>
      <c r="CX141" s="11">
        <f>'HAP STOP cijfers'!CX11</f>
        <v>0</v>
      </c>
      <c r="CY141" s="26">
        <f>'HAP STOP cijfers'!CY11</f>
        <v>0</v>
      </c>
      <c r="CZ141" s="15">
        <f>'HAP STOP cijfers'!CZ11</f>
        <v>0</v>
      </c>
      <c r="DA141" s="11">
        <f>'HAP STOP cijfers'!DA11</f>
        <v>0</v>
      </c>
      <c r="DB141" s="11">
        <f>'HAP STOP cijfers'!DB11</f>
        <v>0</v>
      </c>
      <c r="DC141" s="11">
        <f>'HAP STOP cijfers'!DC11</f>
        <v>0</v>
      </c>
      <c r="DD141" s="11">
        <f>'HAP STOP cijfers'!DD11</f>
        <v>0</v>
      </c>
      <c r="DE141" s="11">
        <f>'HAP STOP cijfers'!DE11</f>
        <v>0</v>
      </c>
      <c r="DF141" s="11">
        <f>'HAP STOP cijfers'!DF11</f>
        <v>0</v>
      </c>
      <c r="DG141" s="11">
        <f>'HAP STOP cijfers'!DG11</f>
        <v>0</v>
      </c>
      <c r="DH141" s="11">
        <f>'HAP STOP cijfers'!DH11</f>
        <v>0</v>
      </c>
      <c r="DI141" s="11">
        <f>'HAP STOP cijfers'!DI11</f>
        <v>0</v>
      </c>
      <c r="DJ141" s="11">
        <f>'HAP STOP cijfers'!DJ11</f>
        <v>0</v>
      </c>
      <c r="DK141" s="11">
        <f>'HAP STOP cijfers'!DK11</f>
        <v>0</v>
      </c>
      <c r="DL141" s="26">
        <f>'HAP STOP cijfers'!DL11</f>
        <v>0</v>
      </c>
    </row>
    <row r="142" spans="1:116" hidden="1">
      <c r="A142" s="47">
        <f>'HAP STOP cijfers'!A12</f>
        <v>0</v>
      </c>
      <c r="B142" s="49" t="str">
        <f>'HAP STOP cijfers'!B12</f>
        <v>HBNT</v>
      </c>
      <c r="C142" s="4" t="str">
        <f>'HAP STOP cijfers'!C12</f>
        <v>Horeca en ambachtelijke productie</v>
      </c>
      <c r="D142" s="4" t="str">
        <f>'HAP STOP cijfers'!D12</f>
        <v xml:space="preserve">H&amp;AP Doelgericht handhaven VWS </v>
      </c>
      <c r="E142" s="4" t="str">
        <f>'HAP STOP cijfers'!E12</f>
        <v>Effectmetingen / naleefmeting</v>
      </c>
      <c r="F142" s="4" t="str">
        <f>'HAP STOP cijfers'!F12</f>
        <v>VWS</v>
      </c>
      <c r="G142" s="4" t="str">
        <f>'HAP STOP cijfers'!G12</f>
        <v>ja/ja</v>
      </c>
      <c r="H142" s="518">
        <f>'HAP STOP cijfers'!H12</f>
        <v>2000</v>
      </c>
      <c r="I142" s="11">
        <f>'HAP STOP cijfers'!I12</f>
        <v>0</v>
      </c>
      <c r="J142" s="11">
        <f>'HAP STOP cijfers'!J12</f>
        <v>0</v>
      </c>
      <c r="K142" s="11">
        <f>'HAP STOP cijfers'!K12</f>
        <v>0</v>
      </c>
      <c r="L142" s="11">
        <f>'HAP STOP cijfers'!L12</f>
        <v>0</v>
      </c>
      <c r="M142" s="11">
        <f>'HAP STOP cijfers'!M12</f>
        <v>0</v>
      </c>
      <c r="N142" s="11">
        <f>'HAP STOP cijfers'!N12</f>
        <v>0</v>
      </c>
      <c r="O142" s="11">
        <f>'HAP STOP cijfers'!O12</f>
        <v>0</v>
      </c>
      <c r="P142" s="11">
        <f>'HAP STOP cijfers'!P12</f>
        <v>0</v>
      </c>
      <c r="Q142" s="26">
        <f>'HAP STOP cijfers'!Q12</f>
        <v>2000</v>
      </c>
      <c r="R142" s="15">
        <f>'HAP STOP cijfers'!R12</f>
        <v>0</v>
      </c>
      <c r="S142" s="11">
        <f>'HAP STOP cijfers'!S12</f>
        <v>0</v>
      </c>
      <c r="T142" s="518">
        <f>'HAP STOP cijfers'!T12</f>
        <v>2000</v>
      </c>
      <c r="U142" s="11">
        <f>'HAP STOP cijfers'!U12</f>
        <v>0</v>
      </c>
      <c r="V142" s="11">
        <f>'HAP STOP cijfers'!V12</f>
        <v>0</v>
      </c>
      <c r="W142" s="11">
        <f>'HAP STOP cijfers'!W12</f>
        <v>0</v>
      </c>
      <c r="X142" s="11">
        <f>'HAP STOP cijfers'!X12</f>
        <v>0</v>
      </c>
      <c r="Y142" s="11">
        <f>'HAP STOP cijfers'!Y12</f>
        <v>0</v>
      </c>
      <c r="Z142" s="49">
        <f>'HAP STOP cijfers'!Z12</f>
        <v>2000</v>
      </c>
      <c r="AA142" s="518">
        <f>'HAP STOP cijfers'!AA12</f>
        <v>500</v>
      </c>
      <c r="AB142" s="518">
        <f>'HAP STOP cijfers'!AB12</f>
        <v>1500</v>
      </c>
      <c r="AC142" s="11">
        <f>'HAP STOP cijfers'!AC12</f>
        <v>0</v>
      </c>
      <c r="AD142" s="11">
        <f>'HAP STOP cijfers'!AD12</f>
        <v>0</v>
      </c>
      <c r="AE142" s="11">
        <f>'HAP STOP cijfers'!AE12</f>
        <v>0</v>
      </c>
      <c r="AF142" s="11">
        <f>'HAP STOP cijfers'!AF12</f>
        <v>0</v>
      </c>
      <c r="AG142" s="49">
        <f>'HAP STOP cijfers'!AG12</f>
        <v>0</v>
      </c>
      <c r="AH142" s="11">
        <f>'HAP STOP cijfers'!AH12</f>
        <v>0</v>
      </c>
      <c r="AI142" s="518">
        <f>'HAP STOP cijfers'!AI12</f>
        <v>500</v>
      </c>
      <c r="AJ142" s="11">
        <f>'HAP STOP cijfers'!AJ12</f>
        <v>0</v>
      </c>
      <c r="AK142" s="11">
        <f>'HAP STOP cijfers'!AK12</f>
        <v>0</v>
      </c>
      <c r="AL142" s="49">
        <f>'HAP STOP cijfers'!AL12</f>
        <v>0</v>
      </c>
      <c r="AM142" s="11">
        <f>'HAP STOP cijfers'!AM12</f>
        <v>0</v>
      </c>
      <c r="AN142" s="11">
        <f>'HAP STOP cijfers'!AN12</f>
        <v>0</v>
      </c>
      <c r="AO142" s="11">
        <f>'HAP STOP cijfers'!AO12</f>
        <v>0</v>
      </c>
      <c r="AP142" s="11">
        <f>'HAP STOP cijfers'!AP12</f>
        <v>0</v>
      </c>
      <c r="AQ142" s="11">
        <f>'HAP STOP cijfers'!AQ12</f>
        <v>0</v>
      </c>
      <c r="AR142" s="49">
        <f>'HAP STOP cijfers'!AR12</f>
        <v>0</v>
      </c>
      <c r="AS142" s="11">
        <f>'HAP STOP cijfers'!AS12</f>
        <v>166.66666666666666</v>
      </c>
      <c r="AT142" s="11">
        <f>'HAP STOP cijfers'!AT12</f>
        <v>166.66666666666666</v>
      </c>
      <c r="AU142" s="11">
        <f>'HAP STOP cijfers'!AU12</f>
        <v>166.66666666666666</v>
      </c>
      <c r="AV142" s="11">
        <f>'HAP STOP cijfers'!AV12</f>
        <v>166.66666666666666</v>
      </c>
      <c r="AW142" s="11">
        <f>'HAP STOP cijfers'!AW12</f>
        <v>166.66666666666666</v>
      </c>
      <c r="AX142" s="11">
        <f>'HAP STOP cijfers'!AX12</f>
        <v>166.66666666666666</v>
      </c>
      <c r="AY142" s="11">
        <f>'HAP STOP cijfers'!AY12</f>
        <v>166.66666666666666</v>
      </c>
      <c r="AZ142" s="11">
        <f>'HAP STOP cijfers'!AZ12</f>
        <v>166.66666666666666</v>
      </c>
      <c r="BA142" s="11">
        <f>'HAP STOP cijfers'!BA12</f>
        <v>166.66666666666666</v>
      </c>
      <c r="BB142" s="11">
        <f>'HAP STOP cijfers'!BB12</f>
        <v>0</v>
      </c>
      <c r="BC142" s="49">
        <f>'HAP STOP cijfers'!BC12</f>
        <v>0</v>
      </c>
      <c r="BD142" s="11">
        <f>'HAP STOP cijfers'!BD12</f>
        <v>0</v>
      </c>
      <c r="BE142" s="11">
        <f>'HAP STOP cijfers'!BE12</f>
        <v>0</v>
      </c>
      <c r="BF142" s="11">
        <f>'HAP STOP cijfers'!BF12</f>
        <v>0</v>
      </c>
      <c r="BG142" s="11">
        <f>'HAP STOP cijfers'!BG12</f>
        <v>0</v>
      </c>
      <c r="BH142" s="11">
        <f>'HAP STOP cijfers'!BH12</f>
        <v>0</v>
      </c>
      <c r="BI142" s="11">
        <f>'HAP STOP cijfers'!BI12</f>
        <v>0</v>
      </c>
      <c r="BJ142" s="11">
        <f>'HAP STOP cijfers'!BJ12</f>
        <v>0</v>
      </c>
      <c r="BK142" s="49">
        <f>'HAP STOP cijfers'!BK12</f>
        <v>0</v>
      </c>
      <c r="BL142" s="11">
        <f>'HAP STOP cijfers'!BL12</f>
        <v>0</v>
      </c>
      <c r="BM142" s="11">
        <f>'HAP STOP cijfers'!BM12</f>
        <v>0</v>
      </c>
      <c r="BN142" s="11">
        <f>'HAP STOP cijfers'!BN12</f>
        <v>0</v>
      </c>
      <c r="BO142" s="11">
        <f>'HAP STOP cijfers'!BO12</f>
        <v>0</v>
      </c>
      <c r="BP142" s="11">
        <f>'HAP STOP cijfers'!BP12</f>
        <v>0</v>
      </c>
      <c r="BQ142" s="49">
        <f>'HAP STOP cijfers'!BQ12</f>
        <v>0</v>
      </c>
      <c r="BR142" s="11">
        <f>'HAP STOP cijfers'!BR12</f>
        <v>0</v>
      </c>
      <c r="BS142" s="11">
        <f>'HAP STOP cijfers'!BS12</f>
        <v>0</v>
      </c>
      <c r="BT142" s="11">
        <f>'HAP STOP cijfers'!BT12</f>
        <v>0</v>
      </c>
      <c r="BU142" s="11">
        <f>'HAP STOP cijfers'!BU12</f>
        <v>0</v>
      </c>
      <c r="BV142" s="11">
        <f>'HAP STOP cijfers'!BV12</f>
        <v>0</v>
      </c>
      <c r="BW142" s="11">
        <f>'HAP STOP cijfers'!BW12</f>
        <v>0</v>
      </c>
      <c r="BX142" s="47">
        <f>'HAP STOP cijfers'!BX12</f>
        <v>0</v>
      </c>
      <c r="BY142" s="49">
        <f>'HAP STOP cijfers'!BY12</f>
        <v>2000.0000000000002</v>
      </c>
      <c r="BZ142" s="11">
        <f>'HAP STOP cijfers'!BZ12</f>
        <v>100.00000000000001</v>
      </c>
      <c r="CA142" s="11">
        <f>'HAP STOP cijfers'!CA12</f>
        <v>200.00000000000003</v>
      </c>
      <c r="CB142" s="11">
        <f>'HAP STOP cijfers'!CB12</f>
        <v>200.00000000000003</v>
      </c>
      <c r="CC142" s="11">
        <f>'HAP STOP cijfers'!CC12</f>
        <v>200.00000000000003</v>
      </c>
      <c r="CD142" s="11">
        <f>'HAP STOP cijfers'!CD12</f>
        <v>200.00000000000003</v>
      </c>
      <c r="CE142" s="11">
        <f>'HAP STOP cijfers'!CE12</f>
        <v>100.00000000000001</v>
      </c>
      <c r="CF142" s="11">
        <f>'HAP STOP cijfers'!CF12</f>
        <v>100.00000000000001</v>
      </c>
      <c r="CG142" s="11">
        <f>'HAP STOP cijfers'!CG12</f>
        <v>200.00000000000003</v>
      </c>
      <c r="CH142" s="11">
        <f>'HAP STOP cijfers'!CH12</f>
        <v>200.00000000000003</v>
      </c>
      <c r="CI142" s="11">
        <f>'HAP STOP cijfers'!CI12</f>
        <v>200.00000000000003</v>
      </c>
      <c r="CJ142" s="11">
        <f>'HAP STOP cijfers'!CJ12</f>
        <v>200.00000000000003</v>
      </c>
      <c r="CK142" s="11">
        <f>'HAP STOP cijfers'!CK12</f>
        <v>100.00000000000001</v>
      </c>
      <c r="CL142" s="204">
        <f>'HAP STOP cijfers'!CL12</f>
        <v>2000.0000000000002</v>
      </c>
      <c r="CM142" s="11">
        <f>'HAP STOP cijfers'!CM12</f>
        <v>0</v>
      </c>
      <c r="CN142" s="11">
        <f>'HAP STOP cijfers'!CN12</f>
        <v>0</v>
      </c>
      <c r="CO142" s="11">
        <f>'HAP STOP cijfers'!CO12</f>
        <v>0</v>
      </c>
      <c r="CP142" s="11">
        <f>'HAP STOP cijfers'!CP12</f>
        <v>0</v>
      </c>
      <c r="CQ142" s="11">
        <f>'HAP STOP cijfers'!CQ12</f>
        <v>0</v>
      </c>
      <c r="CR142" s="11">
        <f>'HAP STOP cijfers'!CR12</f>
        <v>0</v>
      </c>
      <c r="CS142" s="11">
        <f>'HAP STOP cijfers'!CS12</f>
        <v>0</v>
      </c>
      <c r="CT142" s="11">
        <f>'HAP STOP cijfers'!CT12</f>
        <v>0</v>
      </c>
      <c r="CU142" s="11">
        <f>'HAP STOP cijfers'!CU12</f>
        <v>0</v>
      </c>
      <c r="CV142" s="11">
        <f>'HAP STOP cijfers'!CV12</f>
        <v>0</v>
      </c>
      <c r="CW142" s="11">
        <f>'HAP STOP cijfers'!CW12</f>
        <v>0</v>
      </c>
      <c r="CX142" s="11">
        <f>'HAP STOP cijfers'!CX12</f>
        <v>0</v>
      </c>
      <c r="CY142" s="26">
        <f>'HAP STOP cijfers'!CY12</f>
        <v>0</v>
      </c>
      <c r="CZ142" s="15">
        <f>'HAP STOP cijfers'!CZ12</f>
        <v>0</v>
      </c>
      <c r="DA142" s="11">
        <f>'HAP STOP cijfers'!DA12</f>
        <v>0</v>
      </c>
      <c r="DB142" s="11">
        <f>'HAP STOP cijfers'!DB12</f>
        <v>0</v>
      </c>
      <c r="DC142" s="11">
        <f>'HAP STOP cijfers'!DC12</f>
        <v>0</v>
      </c>
      <c r="DD142" s="11">
        <f>'HAP STOP cijfers'!DD12</f>
        <v>0</v>
      </c>
      <c r="DE142" s="11">
        <f>'HAP STOP cijfers'!DE12</f>
        <v>0</v>
      </c>
      <c r="DF142" s="11">
        <f>'HAP STOP cijfers'!DF12</f>
        <v>0</v>
      </c>
      <c r="DG142" s="11">
        <f>'HAP STOP cijfers'!DG12</f>
        <v>0</v>
      </c>
      <c r="DH142" s="11">
        <f>'HAP STOP cijfers'!DH12</f>
        <v>0</v>
      </c>
      <c r="DI142" s="11">
        <f>'HAP STOP cijfers'!DI12</f>
        <v>0</v>
      </c>
      <c r="DJ142" s="11">
        <f>'HAP STOP cijfers'!DJ12</f>
        <v>0</v>
      </c>
      <c r="DK142" s="11">
        <f>'HAP STOP cijfers'!DK12</f>
        <v>0</v>
      </c>
      <c r="DL142" s="26">
        <f>'HAP STOP cijfers'!DL12</f>
        <v>0</v>
      </c>
    </row>
    <row r="143" spans="1:116" hidden="1">
      <c r="A143" s="47">
        <f>'HAP STOP cijfers'!A13</f>
        <v>0</v>
      </c>
      <c r="B143" s="49">
        <f>'HAP STOP cijfers'!B13</f>
        <v>0</v>
      </c>
      <c r="C143" s="4" t="str">
        <f>'HAP STOP cijfers'!C13</f>
        <v>Horeca en ambachtelijke productie</v>
      </c>
      <c r="D143" s="4" t="str">
        <f>'HAP STOP cijfers'!D13</f>
        <v xml:space="preserve">H&amp;AP Doelgericht handhaven VWS </v>
      </c>
      <c r="E143" s="526" t="str">
        <f>'HAP STOP cijfers'!E13</f>
        <v>Verbeterplan: Effectmetingen / naleefmeting</v>
      </c>
      <c r="F143" s="4" t="str">
        <f>'HAP STOP cijfers'!F13</f>
        <v>VWS</v>
      </c>
      <c r="G143" s="4" t="str">
        <f>'HAP STOP cijfers'!G13</f>
        <v>ja/ja</v>
      </c>
      <c r="H143" s="518">
        <f>'HAP STOP cijfers'!H13</f>
        <v>2000</v>
      </c>
      <c r="I143" s="11">
        <f>'HAP STOP cijfers'!I13</f>
        <v>0</v>
      </c>
      <c r="J143" s="11">
        <f>'HAP STOP cijfers'!J13</f>
        <v>0</v>
      </c>
      <c r="K143" s="11">
        <f>'HAP STOP cijfers'!K13</f>
        <v>0</v>
      </c>
      <c r="L143" s="11">
        <f>'HAP STOP cijfers'!L13</f>
        <v>0</v>
      </c>
      <c r="M143" s="11">
        <f>'HAP STOP cijfers'!M13</f>
        <v>0</v>
      </c>
      <c r="N143" s="11">
        <f>'HAP STOP cijfers'!N13</f>
        <v>0</v>
      </c>
      <c r="O143" s="11">
        <f>'HAP STOP cijfers'!O13</f>
        <v>0</v>
      </c>
      <c r="P143" s="11">
        <f>'HAP STOP cijfers'!P13</f>
        <v>0</v>
      </c>
      <c r="Q143" s="26">
        <f>'HAP STOP cijfers'!Q13</f>
        <v>2000</v>
      </c>
      <c r="R143" s="15">
        <f>'HAP STOP cijfers'!R13</f>
        <v>0</v>
      </c>
      <c r="S143" s="11">
        <f>'HAP STOP cijfers'!S13</f>
        <v>0</v>
      </c>
      <c r="T143" s="518">
        <f>'HAP STOP cijfers'!T13</f>
        <v>2000</v>
      </c>
      <c r="U143" s="11">
        <f>'HAP STOP cijfers'!U13</f>
        <v>0</v>
      </c>
      <c r="V143" s="11">
        <f>'HAP STOP cijfers'!V13</f>
        <v>0</v>
      </c>
      <c r="W143" s="11">
        <f>'HAP STOP cijfers'!W13</f>
        <v>0</v>
      </c>
      <c r="X143" s="11">
        <f>'HAP STOP cijfers'!X13</f>
        <v>0</v>
      </c>
      <c r="Y143" s="11">
        <f>'HAP STOP cijfers'!Y13</f>
        <v>0</v>
      </c>
      <c r="Z143" s="49">
        <f>'HAP STOP cijfers'!Z13</f>
        <v>2000</v>
      </c>
      <c r="AA143" s="518">
        <f>'HAP STOP cijfers'!AA13</f>
        <v>500</v>
      </c>
      <c r="AB143" s="518">
        <f>'HAP STOP cijfers'!AB13</f>
        <v>1500</v>
      </c>
      <c r="AC143" s="11">
        <f>'HAP STOP cijfers'!AC13</f>
        <v>0</v>
      </c>
      <c r="AD143" s="11">
        <f>'HAP STOP cijfers'!AD13</f>
        <v>0</v>
      </c>
      <c r="AE143" s="11">
        <f>'HAP STOP cijfers'!AE13</f>
        <v>0</v>
      </c>
      <c r="AF143" s="11">
        <f>'HAP STOP cijfers'!AF13</f>
        <v>0</v>
      </c>
      <c r="AG143" s="49">
        <f>'HAP STOP cijfers'!AG13</f>
        <v>0</v>
      </c>
      <c r="AH143" s="11">
        <f>'HAP STOP cijfers'!AH13</f>
        <v>0</v>
      </c>
      <c r="AI143" s="518">
        <f>'HAP STOP cijfers'!AI13</f>
        <v>500</v>
      </c>
      <c r="AJ143" s="11">
        <f>'HAP STOP cijfers'!AJ13</f>
        <v>0</v>
      </c>
      <c r="AK143" s="11">
        <f>'HAP STOP cijfers'!AK13</f>
        <v>0</v>
      </c>
      <c r="AL143" s="49">
        <f>'HAP STOP cijfers'!AL13</f>
        <v>0</v>
      </c>
      <c r="AM143" s="11">
        <f>'HAP STOP cijfers'!AM13</f>
        <v>0</v>
      </c>
      <c r="AN143" s="11">
        <f>'HAP STOP cijfers'!AN13</f>
        <v>0</v>
      </c>
      <c r="AO143" s="11">
        <f>'HAP STOP cijfers'!AO13</f>
        <v>0</v>
      </c>
      <c r="AP143" s="11">
        <f>'HAP STOP cijfers'!AP13</f>
        <v>0</v>
      </c>
      <c r="AQ143" s="11">
        <f>'HAP STOP cijfers'!AQ13</f>
        <v>0</v>
      </c>
      <c r="AR143" s="49">
        <f>'HAP STOP cijfers'!AR13</f>
        <v>0</v>
      </c>
      <c r="AS143" s="11">
        <f>'HAP STOP cijfers'!AS13</f>
        <v>166.66666666666666</v>
      </c>
      <c r="AT143" s="11">
        <f>'HAP STOP cijfers'!AT13</f>
        <v>166.66666666666666</v>
      </c>
      <c r="AU143" s="11">
        <f>'HAP STOP cijfers'!AU13</f>
        <v>166.66666666666666</v>
      </c>
      <c r="AV143" s="11">
        <f>'HAP STOP cijfers'!AV13</f>
        <v>166.66666666666666</v>
      </c>
      <c r="AW143" s="11">
        <f>'HAP STOP cijfers'!AW13</f>
        <v>166.66666666666666</v>
      </c>
      <c r="AX143" s="11">
        <f>'HAP STOP cijfers'!AX13</f>
        <v>166.66666666666666</v>
      </c>
      <c r="AY143" s="11">
        <f>'HAP STOP cijfers'!AY13</f>
        <v>166.66666666666666</v>
      </c>
      <c r="AZ143" s="11">
        <f>'HAP STOP cijfers'!AZ13</f>
        <v>166.66666666666666</v>
      </c>
      <c r="BA143" s="11">
        <f>'HAP STOP cijfers'!BA13</f>
        <v>166.66666666666666</v>
      </c>
      <c r="BB143" s="11">
        <f>'HAP STOP cijfers'!BB13</f>
        <v>0</v>
      </c>
      <c r="BC143" s="49">
        <f>'HAP STOP cijfers'!BC13</f>
        <v>0</v>
      </c>
      <c r="BD143" s="11">
        <f>'HAP STOP cijfers'!BD13</f>
        <v>0</v>
      </c>
      <c r="BE143" s="11">
        <f>'HAP STOP cijfers'!BE13</f>
        <v>0</v>
      </c>
      <c r="BF143" s="11">
        <f>'HAP STOP cijfers'!BF13</f>
        <v>0</v>
      </c>
      <c r="BG143" s="11">
        <f>'HAP STOP cijfers'!BG13</f>
        <v>0</v>
      </c>
      <c r="BH143" s="11">
        <f>'HAP STOP cijfers'!BH13</f>
        <v>0</v>
      </c>
      <c r="BI143" s="11">
        <f>'HAP STOP cijfers'!BI13</f>
        <v>0</v>
      </c>
      <c r="BJ143" s="11">
        <f>'HAP STOP cijfers'!BJ13</f>
        <v>0</v>
      </c>
      <c r="BK143" s="49">
        <f>'HAP STOP cijfers'!BK13</f>
        <v>0</v>
      </c>
      <c r="BL143" s="11">
        <f>'HAP STOP cijfers'!BL13</f>
        <v>0</v>
      </c>
      <c r="BM143" s="11">
        <f>'HAP STOP cijfers'!BM13</f>
        <v>0</v>
      </c>
      <c r="BN143" s="11">
        <f>'HAP STOP cijfers'!BN13</f>
        <v>0</v>
      </c>
      <c r="BO143" s="11">
        <f>'HAP STOP cijfers'!BO13</f>
        <v>0</v>
      </c>
      <c r="BP143" s="11">
        <f>'HAP STOP cijfers'!BP13</f>
        <v>0</v>
      </c>
      <c r="BQ143" s="49">
        <f>'HAP STOP cijfers'!BQ13</f>
        <v>0</v>
      </c>
      <c r="BR143" s="11">
        <f>'HAP STOP cijfers'!BR13</f>
        <v>0</v>
      </c>
      <c r="BS143" s="11">
        <f>'HAP STOP cijfers'!BS13</f>
        <v>0</v>
      </c>
      <c r="BT143" s="11">
        <f>'HAP STOP cijfers'!BT13</f>
        <v>0</v>
      </c>
      <c r="BU143" s="11">
        <f>'HAP STOP cijfers'!BU13</f>
        <v>0</v>
      </c>
      <c r="BV143" s="11">
        <f>'HAP STOP cijfers'!BV13</f>
        <v>0</v>
      </c>
      <c r="BW143" s="11">
        <f>'HAP STOP cijfers'!BW13</f>
        <v>0</v>
      </c>
      <c r="BX143" s="47">
        <f>'HAP STOP cijfers'!BX13</f>
        <v>0</v>
      </c>
      <c r="BY143" s="49">
        <f>'HAP STOP cijfers'!BY13</f>
        <v>2000.0000000000002</v>
      </c>
      <c r="BZ143" s="11">
        <f>'HAP STOP cijfers'!BZ13</f>
        <v>100.00000000000001</v>
      </c>
      <c r="CA143" s="11">
        <f>'HAP STOP cijfers'!CA13</f>
        <v>200.00000000000003</v>
      </c>
      <c r="CB143" s="11">
        <f>'HAP STOP cijfers'!CB13</f>
        <v>200.00000000000003</v>
      </c>
      <c r="CC143" s="11">
        <f>'HAP STOP cijfers'!CC13</f>
        <v>200.00000000000003</v>
      </c>
      <c r="CD143" s="11">
        <f>'HAP STOP cijfers'!CD13</f>
        <v>200.00000000000003</v>
      </c>
      <c r="CE143" s="11">
        <f>'HAP STOP cijfers'!CE13</f>
        <v>100.00000000000001</v>
      </c>
      <c r="CF143" s="11">
        <f>'HAP STOP cijfers'!CF13</f>
        <v>100.00000000000001</v>
      </c>
      <c r="CG143" s="11">
        <f>'HAP STOP cijfers'!CG13</f>
        <v>200.00000000000003</v>
      </c>
      <c r="CH143" s="11">
        <f>'HAP STOP cijfers'!CH13</f>
        <v>200.00000000000003</v>
      </c>
      <c r="CI143" s="11">
        <f>'HAP STOP cijfers'!CI13</f>
        <v>200.00000000000003</v>
      </c>
      <c r="CJ143" s="11">
        <f>'HAP STOP cijfers'!CJ13</f>
        <v>200.00000000000003</v>
      </c>
      <c r="CK143" s="11">
        <f>'HAP STOP cijfers'!CK13</f>
        <v>100.00000000000001</v>
      </c>
      <c r="CL143" s="204">
        <f>'HAP STOP cijfers'!CL13</f>
        <v>2000.0000000000002</v>
      </c>
      <c r="CM143" s="11">
        <f>'HAP STOP cijfers'!CM13</f>
        <v>0</v>
      </c>
      <c r="CN143" s="11">
        <f>'HAP STOP cijfers'!CN13</f>
        <v>0</v>
      </c>
      <c r="CO143" s="11">
        <f>'HAP STOP cijfers'!CO13</f>
        <v>0</v>
      </c>
      <c r="CP143" s="11">
        <f>'HAP STOP cijfers'!CP13</f>
        <v>0</v>
      </c>
      <c r="CQ143" s="11">
        <f>'HAP STOP cijfers'!CQ13</f>
        <v>0</v>
      </c>
      <c r="CR143" s="11">
        <f>'HAP STOP cijfers'!CR13</f>
        <v>0</v>
      </c>
      <c r="CS143" s="11">
        <f>'HAP STOP cijfers'!CS13</f>
        <v>0</v>
      </c>
      <c r="CT143" s="11">
        <f>'HAP STOP cijfers'!CT13</f>
        <v>0</v>
      </c>
      <c r="CU143" s="11">
        <f>'HAP STOP cijfers'!CU13</f>
        <v>0</v>
      </c>
      <c r="CV143" s="11">
        <f>'HAP STOP cijfers'!CV13</f>
        <v>0</v>
      </c>
      <c r="CW143" s="11">
        <f>'HAP STOP cijfers'!CW13</f>
        <v>0</v>
      </c>
      <c r="CX143" s="11">
        <f>'HAP STOP cijfers'!CX13</f>
        <v>0</v>
      </c>
      <c r="CY143" s="26">
        <f>'HAP STOP cijfers'!CY13</f>
        <v>0</v>
      </c>
      <c r="CZ143" s="15">
        <f>'HAP STOP cijfers'!CZ13</f>
        <v>0</v>
      </c>
      <c r="DA143" s="11">
        <f>'HAP STOP cijfers'!DA13</f>
        <v>0</v>
      </c>
      <c r="DB143" s="11">
        <f>'HAP STOP cijfers'!DB13</f>
        <v>0</v>
      </c>
      <c r="DC143" s="11">
        <f>'HAP STOP cijfers'!DC13</f>
        <v>0</v>
      </c>
      <c r="DD143" s="11">
        <f>'HAP STOP cijfers'!DD13</f>
        <v>0</v>
      </c>
      <c r="DE143" s="11">
        <f>'HAP STOP cijfers'!DE13</f>
        <v>0</v>
      </c>
      <c r="DF143" s="11">
        <f>'HAP STOP cijfers'!DF13</f>
        <v>0</v>
      </c>
      <c r="DG143" s="11">
        <f>'HAP STOP cijfers'!DG13</f>
        <v>0</v>
      </c>
      <c r="DH143" s="11">
        <f>'HAP STOP cijfers'!DH13</f>
        <v>0</v>
      </c>
      <c r="DI143" s="11">
        <f>'HAP STOP cijfers'!DI13</f>
        <v>0</v>
      </c>
      <c r="DJ143" s="11">
        <f>'HAP STOP cijfers'!DJ13</f>
        <v>0</v>
      </c>
      <c r="DK143" s="11">
        <f>'HAP STOP cijfers'!DK13</f>
        <v>0</v>
      </c>
      <c r="DL143" s="26">
        <f>'HAP STOP cijfers'!DL13</f>
        <v>0</v>
      </c>
    </row>
    <row r="144" spans="1:116" hidden="1">
      <c r="A144" s="47">
        <f>'HAP STOP cijfers'!A14</f>
        <v>0</v>
      </c>
      <c r="B144" s="49" t="str">
        <f>'HAP STOP cijfers'!B14</f>
        <v>HBNT/HBNA</v>
      </c>
      <c r="C144" s="4" t="str">
        <f>'HAP STOP cijfers'!C14</f>
        <v>Horeca en ambachtelijke productie</v>
      </c>
      <c r="D144" s="4" t="str">
        <f>'HAP STOP cijfers'!D14</f>
        <v xml:space="preserve">H&amp;AP Doelgericht handhaven VWS </v>
      </c>
      <c r="E144" s="4" t="str">
        <f>'HAP STOP cijfers'!E14</f>
        <v>TO ontwikkelingen</v>
      </c>
      <c r="F144" s="4" t="str">
        <f>'HAP STOP cijfers'!F14</f>
        <v>VWS</v>
      </c>
      <c r="G144" s="4" t="str">
        <f>'HAP STOP cijfers'!G14</f>
        <v>ja/ja</v>
      </c>
      <c r="H144" s="11">
        <f>'HAP STOP cijfers'!H14</f>
        <v>4843</v>
      </c>
      <c r="I144" s="11">
        <f>'HAP STOP cijfers'!I14</f>
        <v>0</v>
      </c>
      <c r="J144" s="518">
        <f>'HAP STOP cijfers'!J14</f>
        <v>675</v>
      </c>
      <c r="K144" s="11">
        <f>'HAP STOP cijfers'!K14</f>
        <v>0</v>
      </c>
      <c r="L144" s="11">
        <f>'HAP STOP cijfers'!L14</f>
        <v>0</v>
      </c>
      <c r="M144" s="11">
        <f>'HAP STOP cijfers'!M14</f>
        <v>0</v>
      </c>
      <c r="N144" s="11">
        <f>'HAP STOP cijfers'!N14</f>
        <v>0</v>
      </c>
      <c r="O144" s="11">
        <f>'HAP STOP cijfers'!O14</f>
        <v>0</v>
      </c>
      <c r="P144" s="11">
        <f>'HAP STOP cijfers'!P14</f>
        <v>0</v>
      </c>
      <c r="Q144" s="26">
        <f>'HAP STOP cijfers'!Q14</f>
        <v>5518</v>
      </c>
      <c r="R144" s="15">
        <f>'HAP STOP cijfers'!R14</f>
        <v>0</v>
      </c>
      <c r="S144" s="11">
        <f>'HAP STOP cijfers'!S14</f>
        <v>0</v>
      </c>
      <c r="T144" s="518">
        <f>'HAP STOP cijfers'!T14</f>
        <v>5518</v>
      </c>
      <c r="U144" s="11">
        <f>'HAP STOP cijfers'!U14</f>
        <v>0</v>
      </c>
      <c r="V144" s="11">
        <f>'HAP STOP cijfers'!V14</f>
        <v>0</v>
      </c>
      <c r="W144" s="11">
        <f>'HAP STOP cijfers'!W14</f>
        <v>0</v>
      </c>
      <c r="X144" s="259">
        <f>'HAP STOP cijfers'!X14</f>
        <v>0</v>
      </c>
      <c r="Y144" s="11">
        <f>'HAP STOP cijfers'!Y14</f>
        <v>0</v>
      </c>
      <c r="Z144" s="49">
        <f>'HAP STOP cijfers'!Z14</f>
        <v>5518</v>
      </c>
      <c r="AA144" s="518">
        <f>'HAP STOP cijfers'!AA14</f>
        <v>5143</v>
      </c>
      <c r="AB144" s="11">
        <f>'HAP STOP cijfers'!AB14</f>
        <v>375</v>
      </c>
      <c r="AC144" s="11">
        <f>'HAP STOP cijfers'!AC14</f>
        <v>0</v>
      </c>
      <c r="AD144" s="11">
        <f>'HAP STOP cijfers'!AD14</f>
        <v>0</v>
      </c>
      <c r="AE144" s="11">
        <f>'HAP STOP cijfers'!AE14</f>
        <v>0</v>
      </c>
      <c r="AF144" s="11">
        <f>'HAP STOP cijfers'!AF14</f>
        <v>0</v>
      </c>
      <c r="AG144" s="49">
        <f>'HAP STOP cijfers'!AG14</f>
        <v>0</v>
      </c>
      <c r="AH144" s="11">
        <f>'HAP STOP cijfers'!AH14</f>
        <v>0</v>
      </c>
      <c r="AI144" s="518">
        <f>'HAP STOP cijfers'!AI14</f>
        <v>5143</v>
      </c>
      <c r="AJ144" s="11">
        <f>'HAP STOP cijfers'!AJ14</f>
        <v>0</v>
      </c>
      <c r="AK144" s="11">
        <f>'HAP STOP cijfers'!AK14</f>
        <v>0</v>
      </c>
      <c r="AL144" s="49">
        <f>'HAP STOP cijfers'!AL14</f>
        <v>0</v>
      </c>
      <c r="AM144" s="11">
        <f>'HAP STOP cijfers'!AM14</f>
        <v>0</v>
      </c>
      <c r="AN144" s="11">
        <f>'HAP STOP cijfers'!AN14</f>
        <v>0</v>
      </c>
      <c r="AO144" s="11">
        <f>'HAP STOP cijfers'!AO14</f>
        <v>0</v>
      </c>
      <c r="AP144" s="11">
        <f>'HAP STOP cijfers'!AP14</f>
        <v>0</v>
      </c>
      <c r="AQ144" s="11">
        <f>'HAP STOP cijfers'!AQ14</f>
        <v>0</v>
      </c>
      <c r="AR144" s="49">
        <f>'HAP STOP cijfers'!AR14</f>
        <v>0</v>
      </c>
      <c r="AS144" s="11">
        <f>'HAP STOP cijfers'!AS14</f>
        <v>41.666666666666664</v>
      </c>
      <c r="AT144" s="11">
        <f>'HAP STOP cijfers'!AT14</f>
        <v>41.666666666666664</v>
      </c>
      <c r="AU144" s="11">
        <f>'HAP STOP cijfers'!AU14</f>
        <v>41.666666666666664</v>
      </c>
      <c r="AV144" s="11">
        <f>'HAP STOP cijfers'!AV14</f>
        <v>41.666666666666664</v>
      </c>
      <c r="AW144" s="11">
        <f>'HAP STOP cijfers'!AW14</f>
        <v>41.666666666666664</v>
      </c>
      <c r="AX144" s="11">
        <f>'HAP STOP cijfers'!AX14</f>
        <v>41.666666666666664</v>
      </c>
      <c r="AY144" s="11">
        <f>'HAP STOP cijfers'!AY14</f>
        <v>41.666666666666664</v>
      </c>
      <c r="AZ144" s="11">
        <f>'HAP STOP cijfers'!AZ14</f>
        <v>41.666666666666664</v>
      </c>
      <c r="BA144" s="11">
        <f>'HAP STOP cijfers'!BA14</f>
        <v>41.666666666666664</v>
      </c>
      <c r="BB144" s="11">
        <f>'HAP STOP cijfers'!BB14</f>
        <v>0</v>
      </c>
      <c r="BC144" s="49">
        <f>'HAP STOP cijfers'!BC14</f>
        <v>0</v>
      </c>
      <c r="BD144" s="11">
        <f>'HAP STOP cijfers'!BD14</f>
        <v>0</v>
      </c>
      <c r="BE144" s="11">
        <f>'HAP STOP cijfers'!BE14</f>
        <v>0</v>
      </c>
      <c r="BF144" s="11">
        <f>'HAP STOP cijfers'!BF14</f>
        <v>0</v>
      </c>
      <c r="BG144" s="11">
        <f>'HAP STOP cijfers'!BG14</f>
        <v>0</v>
      </c>
      <c r="BH144" s="11">
        <f>'HAP STOP cijfers'!BH14</f>
        <v>0</v>
      </c>
      <c r="BI144" s="11">
        <f>'HAP STOP cijfers'!BI14</f>
        <v>0</v>
      </c>
      <c r="BJ144" s="11">
        <f>'HAP STOP cijfers'!BJ14</f>
        <v>0</v>
      </c>
      <c r="BK144" s="49">
        <f>'HAP STOP cijfers'!BK14</f>
        <v>0</v>
      </c>
      <c r="BL144" s="11">
        <f>'HAP STOP cijfers'!BL14</f>
        <v>0</v>
      </c>
      <c r="BM144" s="11">
        <f>'HAP STOP cijfers'!BM14</f>
        <v>0</v>
      </c>
      <c r="BN144" s="11">
        <f>'HAP STOP cijfers'!BN14</f>
        <v>0</v>
      </c>
      <c r="BO144" s="11">
        <f>'HAP STOP cijfers'!BO14</f>
        <v>0</v>
      </c>
      <c r="BP144" s="11">
        <f>'HAP STOP cijfers'!BP14</f>
        <v>0</v>
      </c>
      <c r="BQ144" s="49">
        <f>'HAP STOP cijfers'!BQ14</f>
        <v>0</v>
      </c>
      <c r="BR144" s="11">
        <f>'HAP STOP cijfers'!BR14</f>
        <v>0</v>
      </c>
      <c r="BS144" s="11">
        <f>'HAP STOP cijfers'!BS14</f>
        <v>0</v>
      </c>
      <c r="BT144" s="11">
        <f>'HAP STOP cijfers'!BT14</f>
        <v>0</v>
      </c>
      <c r="BU144" s="11">
        <f>'HAP STOP cijfers'!BU14</f>
        <v>0</v>
      </c>
      <c r="BV144" s="11">
        <f>'HAP STOP cijfers'!BV14</f>
        <v>0</v>
      </c>
      <c r="BW144" s="11">
        <f>'HAP STOP cijfers'!BW14</f>
        <v>0</v>
      </c>
      <c r="BX144" s="47">
        <f>'HAP STOP cijfers'!BX14</f>
        <v>0</v>
      </c>
      <c r="BY144" s="49">
        <f>'HAP STOP cijfers'!BY14</f>
        <v>5518.0000000000027</v>
      </c>
      <c r="BZ144" s="11">
        <f>'HAP STOP cijfers'!BZ14</f>
        <v>275.90000000000015</v>
      </c>
      <c r="CA144" s="11">
        <f>'HAP STOP cijfers'!CA14</f>
        <v>551.8000000000003</v>
      </c>
      <c r="CB144" s="11">
        <f>'HAP STOP cijfers'!CB14</f>
        <v>551.8000000000003</v>
      </c>
      <c r="CC144" s="11">
        <f>'HAP STOP cijfers'!CC14</f>
        <v>551.8000000000003</v>
      </c>
      <c r="CD144" s="11">
        <f>'HAP STOP cijfers'!CD14</f>
        <v>551.8000000000003</v>
      </c>
      <c r="CE144" s="11">
        <f>'HAP STOP cijfers'!CE14</f>
        <v>275.90000000000015</v>
      </c>
      <c r="CF144" s="11">
        <f>'HAP STOP cijfers'!CF14</f>
        <v>275.90000000000015</v>
      </c>
      <c r="CG144" s="11">
        <f>'HAP STOP cijfers'!CG14</f>
        <v>551.8000000000003</v>
      </c>
      <c r="CH144" s="11">
        <f>'HAP STOP cijfers'!CH14</f>
        <v>551.8000000000003</v>
      </c>
      <c r="CI144" s="11">
        <f>'HAP STOP cijfers'!CI14</f>
        <v>551.8000000000003</v>
      </c>
      <c r="CJ144" s="11">
        <f>'HAP STOP cijfers'!CJ14</f>
        <v>551.8000000000003</v>
      </c>
      <c r="CK144" s="11">
        <f>'HAP STOP cijfers'!CK14</f>
        <v>275.90000000000015</v>
      </c>
      <c r="CL144" s="204">
        <f>'HAP STOP cijfers'!CL14</f>
        <v>5518.0000000000027</v>
      </c>
      <c r="CM144" s="11">
        <f>'HAP STOP cijfers'!CM14</f>
        <v>0</v>
      </c>
      <c r="CN144" s="11">
        <f>'HAP STOP cijfers'!CN14</f>
        <v>0</v>
      </c>
      <c r="CO144" s="11">
        <f>'HAP STOP cijfers'!CO14</f>
        <v>0</v>
      </c>
      <c r="CP144" s="11">
        <f>'HAP STOP cijfers'!CP14</f>
        <v>0</v>
      </c>
      <c r="CQ144" s="11">
        <f>'HAP STOP cijfers'!CQ14</f>
        <v>0</v>
      </c>
      <c r="CR144" s="11">
        <f>'HAP STOP cijfers'!CR14</f>
        <v>0</v>
      </c>
      <c r="CS144" s="11">
        <f>'HAP STOP cijfers'!CS14</f>
        <v>0</v>
      </c>
      <c r="CT144" s="11">
        <f>'HAP STOP cijfers'!CT14</f>
        <v>0</v>
      </c>
      <c r="CU144" s="11">
        <f>'HAP STOP cijfers'!CU14</f>
        <v>0</v>
      </c>
      <c r="CV144" s="11">
        <f>'HAP STOP cijfers'!CV14</f>
        <v>0</v>
      </c>
      <c r="CW144" s="11">
        <f>'HAP STOP cijfers'!CW14</f>
        <v>0</v>
      </c>
      <c r="CX144" s="11">
        <f>'HAP STOP cijfers'!CX14</f>
        <v>0</v>
      </c>
      <c r="CY144" s="26">
        <f>'HAP STOP cijfers'!CY14</f>
        <v>0</v>
      </c>
      <c r="CZ144" s="15">
        <f>'HAP STOP cijfers'!CZ14</f>
        <v>0</v>
      </c>
      <c r="DA144" s="11">
        <f>'HAP STOP cijfers'!DA14</f>
        <v>0</v>
      </c>
      <c r="DB144" s="11">
        <f>'HAP STOP cijfers'!DB14</f>
        <v>0</v>
      </c>
      <c r="DC144" s="11">
        <f>'HAP STOP cijfers'!DC14</f>
        <v>0</v>
      </c>
      <c r="DD144" s="11">
        <f>'HAP STOP cijfers'!DD14</f>
        <v>0</v>
      </c>
      <c r="DE144" s="11">
        <f>'HAP STOP cijfers'!DE14</f>
        <v>0</v>
      </c>
      <c r="DF144" s="11">
        <f>'HAP STOP cijfers'!DF14</f>
        <v>0</v>
      </c>
      <c r="DG144" s="11">
        <f>'HAP STOP cijfers'!DG14</f>
        <v>0</v>
      </c>
      <c r="DH144" s="11">
        <f>'HAP STOP cijfers'!DH14</f>
        <v>0</v>
      </c>
      <c r="DI144" s="11">
        <f>'HAP STOP cijfers'!DI14</f>
        <v>0</v>
      </c>
      <c r="DJ144" s="11">
        <f>'HAP STOP cijfers'!DJ14</f>
        <v>0</v>
      </c>
      <c r="DK144" s="11">
        <f>'HAP STOP cijfers'!DK14</f>
        <v>0</v>
      </c>
      <c r="DL144" s="26">
        <f>'HAP STOP cijfers'!DL14</f>
        <v>0</v>
      </c>
    </row>
    <row r="145" spans="1:116" hidden="1">
      <c r="A145" s="47">
        <f>'HAP STOP cijfers'!A15</f>
        <v>0</v>
      </c>
      <c r="B145" s="49">
        <f>'HAP STOP cijfers'!B15</f>
        <v>0</v>
      </c>
      <c r="C145" s="4" t="str">
        <f>'HAP STOP cijfers'!C15</f>
        <v>Horeca en ambachtelijke productie</v>
      </c>
      <c r="D145" s="4" t="str">
        <f>'HAP STOP cijfers'!D15</f>
        <v xml:space="preserve">H&amp;AP Doelgericht handhaven VWS </v>
      </c>
      <c r="E145" s="526" t="str">
        <f>'HAP STOP cijfers'!E15</f>
        <v>Verbeterplan: TO ontwikkelingen</v>
      </c>
      <c r="F145" s="4" t="str">
        <f>'HAP STOP cijfers'!F15</f>
        <v>VWS</v>
      </c>
      <c r="G145" s="4" t="str">
        <f>'HAP STOP cijfers'!G15</f>
        <v>ja/ja</v>
      </c>
      <c r="H145" s="518">
        <f>'HAP STOP cijfers'!H15</f>
        <v>738</v>
      </c>
      <c r="I145" s="11">
        <f>'HAP STOP cijfers'!I15</f>
        <v>0</v>
      </c>
      <c r="J145" s="518">
        <f>'HAP STOP cijfers'!J15</f>
        <v>0</v>
      </c>
      <c r="K145" s="11">
        <f>'HAP STOP cijfers'!K15</f>
        <v>0</v>
      </c>
      <c r="L145" s="11">
        <f>'HAP STOP cijfers'!L15</f>
        <v>0</v>
      </c>
      <c r="M145" s="11">
        <f>'HAP STOP cijfers'!M15</f>
        <v>0</v>
      </c>
      <c r="N145" s="11">
        <f>'HAP STOP cijfers'!N15</f>
        <v>0</v>
      </c>
      <c r="O145" s="11">
        <f>'HAP STOP cijfers'!O15</f>
        <v>0</v>
      </c>
      <c r="P145" s="11">
        <f>'HAP STOP cijfers'!P15</f>
        <v>0</v>
      </c>
      <c r="Q145" s="26">
        <f>'HAP STOP cijfers'!Q15</f>
        <v>738</v>
      </c>
      <c r="R145" s="15">
        <f>'HAP STOP cijfers'!R15</f>
        <v>0</v>
      </c>
      <c r="S145" s="11">
        <f>'HAP STOP cijfers'!S15</f>
        <v>0</v>
      </c>
      <c r="T145" s="518">
        <f>'HAP STOP cijfers'!T15</f>
        <v>738</v>
      </c>
      <c r="U145" s="11">
        <f>'HAP STOP cijfers'!U15</f>
        <v>0</v>
      </c>
      <c r="V145" s="11">
        <f>'HAP STOP cijfers'!V15</f>
        <v>0</v>
      </c>
      <c r="W145" s="11">
        <f>'HAP STOP cijfers'!W15</f>
        <v>0</v>
      </c>
      <c r="X145" s="259">
        <f>'HAP STOP cijfers'!X15</f>
        <v>0</v>
      </c>
      <c r="Y145" s="11">
        <f>'HAP STOP cijfers'!Y15</f>
        <v>0</v>
      </c>
      <c r="Z145" s="49">
        <f>'HAP STOP cijfers'!Z15</f>
        <v>738</v>
      </c>
      <c r="AA145" s="518">
        <f>'HAP STOP cijfers'!AA15</f>
        <v>738</v>
      </c>
      <c r="AB145" s="11">
        <f>'HAP STOP cijfers'!AB15</f>
        <v>0</v>
      </c>
      <c r="AC145" s="11">
        <f>'HAP STOP cijfers'!AC15</f>
        <v>0</v>
      </c>
      <c r="AD145" s="11">
        <f>'HAP STOP cijfers'!AD15</f>
        <v>0</v>
      </c>
      <c r="AE145" s="11">
        <f>'HAP STOP cijfers'!AE15</f>
        <v>0</v>
      </c>
      <c r="AF145" s="11">
        <f>'HAP STOP cijfers'!AF15</f>
        <v>0</v>
      </c>
      <c r="AG145" s="49">
        <f>'HAP STOP cijfers'!AG15</f>
        <v>0</v>
      </c>
      <c r="AH145" s="11">
        <f>'HAP STOP cijfers'!AH15</f>
        <v>0</v>
      </c>
      <c r="AI145" s="518">
        <f>'HAP STOP cijfers'!AI15</f>
        <v>738</v>
      </c>
      <c r="AJ145" s="11">
        <f>'HAP STOP cijfers'!AJ15</f>
        <v>0</v>
      </c>
      <c r="AK145" s="11">
        <f>'HAP STOP cijfers'!AK15</f>
        <v>0</v>
      </c>
      <c r="AL145" s="49">
        <f>'HAP STOP cijfers'!AL15</f>
        <v>0</v>
      </c>
      <c r="AM145" s="11">
        <f>'HAP STOP cijfers'!AM15</f>
        <v>0</v>
      </c>
      <c r="AN145" s="11">
        <f>'HAP STOP cijfers'!AN15</f>
        <v>0</v>
      </c>
      <c r="AO145" s="11">
        <f>'HAP STOP cijfers'!AO15</f>
        <v>0</v>
      </c>
      <c r="AP145" s="11">
        <f>'HAP STOP cijfers'!AP15</f>
        <v>0</v>
      </c>
      <c r="AQ145" s="11">
        <f>'HAP STOP cijfers'!AQ15</f>
        <v>0</v>
      </c>
      <c r="AR145" s="49">
        <f>'HAP STOP cijfers'!AR15</f>
        <v>0</v>
      </c>
      <c r="AS145" s="11">
        <f>'HAP STOP cijfers'!AS15</f>
        <v>0</v>
      </c>
      <c r="AT145" s="11">
        <f>'HAP STOP cijfers'!AT15</f>
        <v>0</v>
      </c>
      <c r="AU145" s="11">
        <f>'HAP STOP cijfers'!AU15</f>
        <v>0</v>
      </c>
      <c r="AV145" s="11">
        <f>'HAP STOP cijfers'!AV15</f>
        <v>0</v>
      </c>
      <c r="AW145" s="11">
        <f>'HAP STOP cijfers'!AW15</f>
        <v>0</v>
      </c>
      <c r="AX145" s="11">
        <f>'HAP STOP cijfers'!AX15</f>
        <v>0</v>
      </c>
      <c r="AY145" s="11">
        <f>'HAP STOP cijfers'!AY15</f>
        <v>0</v>
      </c>
      <c r="AZ145" s="11">
        <f>'HAP STOP cijfers'!AZ15</f>
        <v>0</v>
      </c>
      <c r="BA145" s="11">
        <f>'HAP STOP cijfers'!BA15</f>
        <v>0</v>
      </c>
      <c r="BB145" s="11">
        <f>'HAP STOP cijfers'!BB15</f>
        <v>0</v>
      </c>
      <c r="BC145" s="49">
        <f>'HAP STOP cijfers'!BC15</f>
        <v>0</v>
      </c>
      <c r="BD145" s="11">
        <f>'HAP STOP cijfers'!BD15</f>
        <v>0</v>
      </c>
      <c r="BE145" s="11">
        <f>'HAP STOP cijfers'!BE15</f>
        <v>0</v>
      </c>
      <c r="BF145" s="11">
        <f>'HAP STOP cijfers'!BF15</f>
        <v>0</v>
      </c>
      <c r="BG145" s="11">
        <f>'HAP STOP cijfers'!BG15</f>
        <v>0</v>
      </c>
      <c r="BH145" s="11">
        <f>'HAP STOP cijfers'!BH15</f>
        <v>0</v>
      </c>
      <c r="BI145" s="11">
        <f>'HAP STOP cijfers'!BI15</f>
        <v>0</v>
      </c>
      <c r="BJ145" s="11">
        <f>'HAP STOP cijfers'!BJ15</f>
        <v>0</v>
      </c>
      <c r="BK145" s="49">
        <f>'HAP STOP cijfers'!BK15</f>
        <v>0</v>
      </c>
      <c r="BL145" s="11">
        <f>'HAP STOP cijfers'!BL15</f>
        <v>0</v>
      </c>
      <c r="BM145" s="11">
        <f>'HAP STOP cijfers'!BM15</f>
        <v>0</v>
      </c>
      <c r="BN145" s="11">
        <f>'HAP STOP cijfers'!BN15</f>
        <v>0</v>
      </c>
      <c r="BO145" s="11">
        <f>'HAP STOP cijfers'!BO15</f>
        <v>0</v>
      </c>
      <c r="BP145" s="11">
        <f>'HAP STOP cijfers'!BP15</f>
        <v>0</v>
      </c>
      <c r="BQ145" s="49">
        <f>'HAP STOP cijfers'!BQ15</f>
        <v>0</v>
      </c>
      <c r="BR145" s="11">
        <f>'HAP STOP cijfers'!BR15</f>
        <v>0</v>
      </c>
      <c r="BS145" s="11">
        <f>'HAP STOP cijfers'!BS15</f>
        <v>0</v>
      </c>
      <c r="BT145" s="11">
        <f>'HAP STOP cijfers'!BT15</f>
        <v>0</v>
      </c>
      <c r="BU145" s="11">
        <f>'HAP STOP cijfers'!BU15</f>
        <v>0</v>
      </c>
      <c r="BV145" s="11">
        <f>'HAP STOP cijfers'!BV15</f>
        <v>0</v>
      </c>
      <c r="BW145" s="11">
        <f>'HAP STOP cijfers'!BW15</f>
        <v>0</v>
      </c>
      <c r="BX145" s="47">
        <f>'HAP STOP cijfers'!BX15</f>
        <v>0</v>
      </c>
      <c r="BY145" s="49">
        <f>'HAP STOP cijfers'!BY15</f>
        <v>738</v>
      </c>
      <c r="BZ145" s="11">
        <f>'HAP STOP cijfers'!BZ15</f>
        <v>36.9</v>
      </c>
      <c r="CA145" s="11">
        <f>'HAP STOP cijfers'!CA15</f>
        <v>73.8</v>
      </c>
      <c r="CB145" s="11">
        <f>'HAP STOP cijfers'!CB15</f>
        <v>73.8</v>
      </c>
      <c r="CC145" s="11">
        <f>'HAP STOP cijfers'!CC15</f>
        <v>73.8</v>
      </c>
      <c r="CD145" s="11">
        <f>'HAP STOP cijfers'!CD15</f>
        <v>73.8</v>
      </c>
      <c r="CE145" s="11">
        <f>'HAP STOP cijfers'!CE15</f>
        <v>36.9</v>
      </c>
      <c r="CF145" s="11">
        <f>'HAP STOP cijfers'!CF15</f>
        <v>36.9</v>
      </c>
      <c r="CG145" s="11">
        <f>'HAP STOP cijfers'!CG15</f>
        <v>73.8</v>
      </c>
      <c r="CH145" s="11">
        <f>'HAP STOP cijfers'!CH15</f>
        <v>73.8</v>
      </c>
      <c r="CI145" s="11">
        <f>'HAP STOP cijfers'!CI15</f>
        <v>73.8</v>
      </c>
      <c r="CJ145" s="11">
        <f>'HAP STOP cijfers'!CJ15</f>
        <v>73.8</v>
      </c>
      <c r="CK145" s="11">
        <f>'HAP STOP cijfers'!CK15</f>
        <v>36.9</v>
      </c>
      <c r="CL145" s="204">
        <f>'HAP STOP cijfers'!CL15</f>
        <v>737.99999999999989</v>
      </c>
      <c r="CM145" s="11">
        <f>'HAP STOP cijfers'!CM15</f>
        <v>0</v>
      </c>
      <c r="CN145" s="11">
        <f>'HAP STOP cijfers'!CN15</f>
        <v>0</v>
      </c>
      <c r="CO145" s="11">
        <f>'HAP STOP cijfers'!CO15</f>
        <v>0</v>
      </c>
      <c r="CP145" s="11">
        <f>'HAP STOP cijfers'!CP15</f>
        <v>0</v>
      </c>
      <c r="CQ145" s="11">
        <f>'HAP STOP cijfers'!CQ15</f>
        <v>0</v>
      </c>
      <c r="CR145" s="11">
        <f>'HAP STOP cijfers'!CR15</f>
        <v>0</v>
      </c>
      <c r="CS145" s="11">
        <f>'HAP STOP cijfers'!CS15</f>
        <v>0</v>
      </c>
      <c r="CT145" s="11">
        <f>'HAP STOP cijfers'!CT15</f>
        <v>0</v>
      </c>
      <c r="CU145" s="11">
        <f>'HAP STOP cijfers'!CU15</f>
        <v>0</v>
      </c>
      <c r="CV145" s="11">
        <f>'HAP STOP cijfers'!CV15</f>
        <v>0</v>
      </c>
      <c r="CW145" s="11">
        <f>'HAP STOP cijfers'!CW15</f>
        <v>0</v>
      </c>
      <c r="CX145" s="11">
        <f>'HAP STOP cijfers'!CX15</f>
        <v>0</v>
      </c>
      <c r="CY145" s="26">
        <f>'HAP STOP cijfers'!CY15</f>
        <v>0</v>
      </c>
      <c r="CZ145" s="15">
        <f>'HAP STOP cijfers'!CZ15</f>
        <v>0</v>
      </c>
      <c r="DA145" s="11">
        <f>'HAP STOP cijfers'!DA15</f>
        <v>0</v>
      </c>
      <c r="DB145" s="11">
        <f>'HAP STOP cijfers'!DB15</f>
        <v>0</v>
      </c>
      <c r="DC145" s="11">
        <f>'HAP STOP cijfers'!DC15</f>
        <v>0</v>
      </c>
      <c r="DD145" s="11">
        <f>'HAP STOP cijfers'!DD15</f>
        <v>0</v>
      </c>
      <c r="DE145" s="11">
        <f>'HAP STOP cijfers'!DE15</f>
        <v>0</v>
      </c>
      <c r="DF145" s="11">
        <f>'HAP STOP cijfers'!DF15</f>
        <v>0</v>
      </c>
      <c r="DG145" s="11">
        <f>'HAP STOP cijfers'!DG15</f>
        <v>0</v>
      </c>
      <c r="DH145" s="11">
        <f>'HAP STOP cijfers'!DH15</f>
        <v>0</v>
      </c>
      <c r="DI145" s="11">
        <f>'HAP STOP cijfers'!DI15</f>
        <v>0</v>
      </c>
      <c r="DJ145" s="11">
        <f>'HAP STOP cijfers'!DJ15</f>
        <v>0</v>
      </c>
      <c r="DK145" s="11">
        <f>'HAP STOP cijfers'!DK15</f>
        <v>0</v>
      </c>
      <c r="DL145" s="26">
        <f>'HAP STOP cijfers'!DL15</f>
        <v>0</v>
      </c>
    </row>
    <row r="146" spans="1:116" hidden="1">
      <c r="A146" s="47">
        <f>'HAP STOP cijfers'!A19</f>
        <v>0</v>
      </c>
      <c r="B146" s="49" t="str">
        <f>'HAP STOP cijfers'!B19</f>
        <v>HCNT/HCNL/XINLMB00</v>
      </c>
      <c r="C146" s="4" t="str">
        <f>'HAP STOP cijfers'!C19</f>
        <v>Horeca en ambachtelijke productie</v>
      </c>
      <c r="D146" s="4" t="str">
        <f>'HAP STOP cijfers'!D19</f>
        <v>H&amp;AP Klachten en Q&amp;A  VWS</v>
      </c>
      <c r="E146" s="4" t="str">
        <f>'HAP STOP cijfers'!E19</f>
        <v>MOS en vragen</v>
      </c>
      <c r="F146" s="4" t="str">
        <f>'HAP STOP cijfers'!F19</f>
        <v>VWS</v>
      </c>
      <c r="G146" s="4" t="str">
        <f>'HAP STOP cijfers'!G19</f>
        <v>ja/ja</v>
      </c>
      <c r="H146" s="11">
        <f>'HAP STOP cijfers'!H19</f>
        <v>16000</v>
      </c>
      <c r="I146" s="11">
        <f>'HAP STOP cijfers'!I19</f>
        <v>375</v>
      </c>
      <c r="J146" s="11">
        <f>'HAP STOP cijfers'!J19</f>
        <v>0</v>
      </c>
      <c r="K146" s="11">
        <f>'HAP STOP cijfers'!K19</f>
        <v>0</v>
      </c>
      <c r="L146" s="11">
        <f>'HAP STOP cijfers'!L19</f>
        <v>0</v>
      </c>
      <c r="M146" s="11">
        <f>'HAP STOP cijfers'!M19</f>
        <v>0</v>
      </c>
      <c r="N146" s="11">
        <f>'HAP STOP cijfers'!N19</f>
        <v>0</v>
      </c>
      <c r="O146" s="11">
        <f>'HAP STOP cijfers'!O19</f>
        <v>0</v>
      </c>
      <c r="P146" s="11">
        <f>'HAP STOP cijfers'!P19</f>
        <v>0</v>
      </c>
      <c r="Q146" s="26">
        <f>'HAP STOP cijfers'!Q19</f>
        <v>16375</v>
      </c>
      <c r="R146" s="15">
        <f>'HAP STOP cijfers'!R19</f>
        <v>0</v>
      </c>
      <c r="S146" s="11">
        <f>'HAP STOP cijfers'!S19</f>
        <v>0</v>
      </c>
      <c r="T146" s="11">
        <f>'HAP STOP cijfers'!T19</f>
        <v>16375</v>
      </c>
      <c r="U146" s="11">
        <f>'HAP STOP cijfers'!U19</f>
        <v>0</v>
      </c>
      <c r="V146" s="11">
        <f>'HAP STOP cijfers'!V19</f>
        <v>0</v>
      </c>
      <c r="W146" s="11">
        <f>'HAP STOP cijfers'!W19</f>
        <v>0</v>
      </c>
      <c r="X146" s="11">
        <f>'HAP STOP cijfers'!X19</f>
        <v>0</v>
      </c>
      <c r="Y146" s="11">
        <f>'HAP STOP cijfers'!Y19</f>
        <v>0</v>
      </c>
      <c r="Z146" s="49">
        <f>'HAP STOP cijfers'!Z19</f>
        <v>16375</v>
      </c>
      <c r="AA146" s="11">
        <f>'HAP STOP cijfers'!AA19</f>
        <v>2000</v>
      </c>
      <c r="AB146" s="11">
        <f>'HAP STOP cijfers'!AB19</f>
        <v>14000</v>
      </c>
      <c r="AC146" s="11">
        <f>'HAP STOP cijfers'!AC19</f>
        <v>0</v>
      </c>
      <c r="AD146" s="11">
        <f>'HAP STOP cijfers'!AD19</f>
        <v>0</v>
      </c>
      <c r="AE146" s="11">
        <f>'HAP STOP cijfers'!AE19</f>
        <v>0</v>
      </c>
      <c r="AF146" s="11">
        <f>'HAP STOP cijfers'!AF19</f>
        <v>375</v>
      </c>
      <c r="AG146" s="49">
        <f>'HAP STOP cijfers'!AG19</f>
        <v>0</v>
      </c>
      <c r="AH146" s="11">
        <f>'HAP STOP cijfers'!AH19</f>
        <v>0</v>
      </c>
      <c r="AI146" s="11">
        <f>'HAP STOP cijfers'!AI19</f>
        <v>2000</v>
      </c>
      <c r="AJ146" s="11">
        <f>'HAP STOP cijfers'!AJ19</f>
        <v>0</v>
      </c>
      <c r="AK146" s="11">
        <f>'HAP STOP cijfers'!AK19</f>
        <v>0</v>
      </c>
      <c r="AL146" s="49">
        <f>'HAP STOP cijfers'!AL19</f>
        <v>0</v>
      </c>
      <c r="AM146" s="11">
        <f>'HAP STOP cijfers'!AM19</f>
        <v>0</v>
      </c>
      <c r="AN146" s="11">
        <f>'HAP STOP cijfers'!AN19</f>
        <v>0</v>
      </c>
      <c r="AO146" s="11">
        <f>'HAP STOP cijfers'!AO19</f>
        <v>0</v>
      </c>
      <c r="AP146" s="11">
        <f>'HAP STOP cijfers'!AP19</f>
        <v>0</v>
      </c>
      <c r="AQ146" s="11">
        <f>'HAP STOP cijfers'!AQ19</f>
        <v>0</v>
      </c>
      <c r="AR146" s="49">
        <f>'HAP STOP cijfers'!AR19</f>
        <v>0</v>
      </c>
      <c r="AS146" s="11">
        <f>'HAP STOP cijfers'!AS19</f>
        <v>1555.5555555555557</v>
      </c>
      <c r="AT146" s="11">
        <f>'HAP STOP cijfers'!AT19</f>
        <v>1555.5555555555557</v>
      </c>
      <c r="AU146" s="11">
        <f>'HAP STOP cijfers'!AU19</f>
        <v>1555.5555555555557</v>
      </c>
      <c r="AV146" s="11">
        <f>'HAP STOP cijfers'!AV19</f>
        <v>1555.5555555555557</v>
      </c>
      <c r="AW146" s="11">
        <f>'HAP STOP cijfers'!AW19</f>
        <v>1555.5555555555557</v>
      </c>
      <c r="AX146" s="11">
        <f>'HAP STOP cijfers'!AX19</f>
        <v>1555.5555555555557</v>
      </c>
      <c r="AY146" s="11">
        <f>'HAP STOP cijfers'!AY19</f>
        <v>1555.5555555555557</v>
      </c>
      <c r="AZ146" s="11">
        <f>'HAP STOP cijfers'!AZ19</f>
        <v>1555.5555555555557</v>
      </c>
      <c r="BA146" s="11">
        <f>'HAP STOP cijfers'!BA19</f>
        <v>1555.5555555555557</v>
      </c>
      <c r="BB146" s="11">
        <f>'HAP STOP cijfers'!BB19</f>
        <v>0</v>
      </c>
      <c r="BC146" s="49">
        <f>'HAP STOP cijfers'!BC19</f>
        <v>0</v>
      </c>
      <c r="BD146" s="11">
        <f>'HAP STOP cijfers'!BD19</f>
        <v>0</v>
      </c>
      <c r="BE146" s="11">
        <f>'HAP STOP cijfers'!BE19</f>
        <v>0</v>
      </c>
      <c r="BF146" s="11">
        <f>'HAP STOP cijfers'!BF19</f>
        <v>0</v>
      </c>
      <c r="BG146" s="11">
        <f>'HAP STOP cijfers'!BG19</f>
        <v>0</v>
      </c>
      <c r="BH146" s="11">
        <f>'HAP STOP cijfers'!BH19</f>
        <v>375</v>
      </c>
      <c r="BI146" s="11">
        <f>'HAP STOP cijfers'!BI19</f>
        <v>0</v>
      </c>
      <c r="BJ146" s="11">
        <f>'HAP STOP cijfers'!BJ19</f>
        <v>0</v>
      </c>
      <c r="BK146" s="49">
        <f>'HAP STOP cijfers'!BK19</f>
        <v>0</v>
      </c>
      <c r="BL146" s="11">
        <f>'HAP STOP cijfers'!BL19</f>
        <v>0</v>
      </c>
      <c r="BM146" s="11">
        <f>'HAP STOP cijfers'!BM19</f>
        <v>0</v>
      </c>
      <c r="BN146" s="11">
        <f>'HAP STOP cijfers'!BN19</f>
        <v>0</v>
      </c>
      <c r="BO146" s="11">
        <f>'HAP STOP cijfers'!BO19</f>
        <v>0</v>
      </c>
      <c r="BP146" s="11">
        <f>'HAP STOP cijfers'!BP19</f>
        <v>0</v>
      </c>
      <c r="BQ146" s="49">
        <f>'HAP STOP cijfers'!BQ19</f>
        <v>0</v>
      </c>
      <c r="BR146" s="11">
        <f>'HAP STOP cijfers'!BR19</f>
        <v>0</v>
      </c>
      <c r="BS146" s="11">
        <f>'HAP STOP cijfers'!BS19</f>
        <v>0</v>
      </c>
      <c r="BT146" s="11">
        <f>'HAP STOP cijfers'!BT19</f>
        <v>0</v>
      </c>
      <c r="BU146" s="11">
        <f>'HAP STOP cijfers'!BU19</f>
        <v>0</v>
      </c>
      <c r="BV146" s="11">
        <f>'HAP STOP cijfers'!BV19</f>
        <v>0</v>
      </c>
      <c r="BW146" s="11">
        <f>'HAP STOP cijfers'!BW19</f>
        <v>0</v>
      </c>
      <c r="BX146" s="47">
        <f>'HAP STOP cijfers'!BX19</f>
        <v>0</v>
      </c>
      <c r="BY146" s="49">
        <f>'HAP STOP cijfers'!BY19</f>
        <v>16374.999999999996</v>
      </c>
      <c r="BZ146" s="11">
        <f>'HAP STOP cijfers'!BZ19</f>
        <v>818.74999999999989</v>
      </c>
      <c r="CA146" s="11">
        <f>'HAP STOP cijfers'!CA19</f>
        <v>1637.4999999999998</v>
      </c>
      <c r="CB146" s="11">
        <f>'HAP STOP cijfers'!CB19</f>
        <v>1637.4999999999998</v>
      </c>
      <c r="CC146" s="11">
        <f>'HAP STOP cijfers'!CC19</f>
        <v>1637.4999999999998</v>
      </c>
      <c r="CD146" s="11">
        <f>'HAP STOP cijfers'!CD19</f>
        <v>1637.4999999999998</v>
      </c>
      <c r="CE146" s="11">
        <f>'HAP STOP cijfers'!CE19</f>
        <v>818.74999999999989</v>
      </c>
      <c r="CF146" s="11">
        <f>'HAP STOP cijfers'!CF19</f>
        <v>818.74999999999989</v>
      </c>
      <c r="CG146" s="11">
        <f>'HAP STOP cijfers'!CG19</f>
        <v>1637.4999999999998</v>
      </c>
      <c r="CH146" s="11">
        <f>'HAP STOP cijfers'!CH19</f>
        <v>1637.4999999999998</v>
      </c>
      <c r="CI146" s="11">
        <f>'HAP STOP cijfers'!CI19</f>
        <v>1637.4999999999998</v>
      </c>
      <c r="CJ146" s="11">
        <f>'HAP STOP cijfers'!CJ19</f>
        <v>1637.4999999999998</v>
      </c>
      <c r="CK146" s="11">
        <f>'HAP STOP cijfers'!CK19</f>
        <v>818.74999999999989</v>
      </c>
      <c r="CL146" s="204">
        <f>'HAP STOP cijfers'!CL19</f>
        <v>16374.999999999998</v>
      </c>
      <c r="CM146" s="11">
        <f>'HAP STOP cijfers'!CM19</f>
        <v>0</v>
      </c>
      <c r="CN146" s="11">
        <f>'HAP STOP cijfers'!CN19</f>
        <v>0</v>
      </c>
      <c r="CO146" s="11">
        <f>'HAP STOP cijfers'!CO19</f>
        <v>0</v>
      </c>
      <c r="CP146" s="11">
        <f>'HAP STOP cijfers'!CP19</f>
        <v>0</v>
      </c>
      <c r="CQ146" s="11">
        <f>'HAP STOP cijfers'!CQ19</f>
        <v>0</v>
      </c>
      <c r="CR146" s="11">
        <f>'HAP STOP cijfers'!CR19</f>
        <v>0</v>
      </c>
      <c r="CS146" s="11">
        <f>'HAP STOP cijfers'!CS19</f>
        <v>0</v>
      </c>
      <c r="CT146" s="11">
        <f>'HAP STOP cijfers'!CT19</f>
        <v>0</v>
      </c>
      <c r="CU146" s="11">
        <f>'HAP STOP cijfers'!CU19</f>
        <v>0</v>
      </c>
      <c r="CV146" s="11">
        <f>'HAP STOP cijfers'!CV19</f>
        <v>0</v>
      </c>
      <c r="CW146" s="11">
        <f>'HAP STOP cijfers'!CW19</f>
        <v>0</v>
      </c>
      <c r="CX146" s="11">
        <f>'HAP STOP cijfers'!CX19</f>
        <v>0</v>
      </c>
      <c r="CY146" s="26">
        <f>'HAP STOP cijfers'!CY19</f>
        <v>0</v>
      </c>
      <c r="CZ146" s="15">
        <f>'HAP STOP cijfers'!CZ19</f>
        <v>125</v>
      </c>
      <c r="DA146" s="15">
        <f>'HAP STOP cijfers'!DA19</f>
        <v>125</v>
      </c>
      <c r="DB146" s="15">
        <f>'HAP STOP cijfers'!DB19</f>
        <v>125</v>
      </c>
      <c r="DC146" s="15">
        <f>'HAP STOP cijfers'!DC19</f>
        <v>125</v>
      </c>
      <c r="DD146" s="15">
        <f>'HAP STOP cijfers'!DD19</f>
        <v>125</v>
      </c>
      <c r="DE146" s="15">
        <f>'HAP STOP cijfers'!DE19</f>
        <v>125</v>
      </c>
      <c r="DF146" s="15">
        <f>'HAP STOP cijfers'!DF19</f>
        <v>125</v>
      </c>
      <c r="DG146" s="15">
        <f>'HAP STOP cijfers'!DG19</f>
        <v>125</v>
      </c>
      <c r="DH146" s="15">
        <f>'HAP STOP cijfers'!DH19</f>
        <v>125</v>
      </c>
      <c r="DI146" s="15">
        <f>'HAP STOP cijfers'!DI19</f>
        <v>125</v>
      </c>
      <c r="DJ146" s="15">
        <f>'HAP STOP cijfers'!DJ19</f>
        <v>125</v>
      </c>
      <c r="DK146" s="15">
        <f>'HAP STOP cijfers'!DK19</f>
        <v>125</v>
      </c>
      <c r="DL146" s="26">
        <f>'HAP STOP cijfers'!DL19</f>
        <v>1500</v>
      </c>
    </row>
    <row r="147" spans="1:116" hidden="1">
      <c r="A147" s="47">
        <f>'HAP STOP cijfers'!A22</f>
        <v>0</v>
      </c>
      <c r="B147" s="49" t="str">
        <f>'HAP STOP cijfers'!B22</f>
        <v>HFNT</v>
      </c>
      <c r="C147" s="4" t="str">
        <f>'HAP STOP cijfers'!C22</f>
        <v>Horeca en ambachtelijke productie</v>
      </c>
      <c r="D147" s="4" t="str">
        <f>'HAP STOP cijfers'!D22</f>
        <v>H&amp;AP Formulebedrijven VWS</v>
      </c>
      <c r="E147" s="4" t="str">
        <f>'HAP STOP cijfers'!E22</f>
        <v>Formule aanpak klassiek - workflow</v>
      </c>
      <c r="F147" s="4" t="str">
        <f>'HAP STOP cijfers'!F22</f>
        <v>VWS</v>
      </c>
      <c r="G147" s="4" t="str">
        <f>'HAP STOP cijfers'!G22</f>
        <v>ja/ja</v>
      </c>
      <c r="H147" s="11">
        <f>'HAP STOP cijfers'!H22</f>
        <v>12450</v>
      </c>
      <c r="I147" s="11">
        <f>'HAP STOP cijfers'!I22</f>
        <v>0</v>
      </c>
      <c r="J147" s="11">
        <f>'HAP STOP cijfers'!J22</f>
        <v>0</v>
      </c>
      <c r="K147" s="11">
        <f>'HAP STOP cijfers'!K22</f>
        <v>0</v>
      </c>
      <c r="L147" s="11">
        <f>'HAP STOP cijfers'!L22</f>
        <v>0</v>
      </c>
      <c r="M147" s="11">
        <f>'HAP STOP cijfers'!M22</f>
        <v>0</v>
      </c>
      <c r="N147" s="11">
        <f>'HAP STOP cijfers'!N22</f>
        <v>0</v>
      </c>
      <c r="O147" s="11">
        <f>'HAP STOP cijfers'!O22</f>
        <v>0</v>
      </c>
      <c r="P147" s="11">
        <f>'HAP STOP cijfers'!P22</f>
        <v>0</v>
      </c>
      <c r="Q147" s="26">
        <f>'HAP STOP cijfers'!Q22</f>
        <v>12450</v>
      </c>
      <c r="R147" s="15">
        <f>'HAP STOP cijfers'!R22</f>
        <v>0</v>
      </c>
      <c r="S147" s="11">
        <f>'HAP STOP cijfers'!S22</f>
        <v>0</v>
      </c>
      <c r="T147" s="11">
        <f>'HAP STOP cijfers'!T22</f>
        <v>12450</v>
      </c>
      <c r="U147" s="11">
        <f>'HAP STOP cijfers'!U22</f>
        <v>0</v>
      </c>
      <c r="V147" s="11">
        <f>'HAP STOP cijfers'!V22</f>
        <v>0</v>
      </c>
      <c r="W147" s="11">
        <f>'HAP STOP cijfers'!W22</f>
        <v>0</v>
      </c>
      <c r="X147" s="11">
        <f>'HAP STOP cijfers'!X22</f>
        <v>0</v>
      </c>
      <c r="Y147" s="11">
        <f>'HAP STOP cijfers'!Y22</f>
        <v>0</v>
      </c>
      <c r="Z147" s="49">
        <f>'HAP STOP cijfers'!Z22</f>
        <v>12450</v>
      </c>
      <c r="AA147" s="11">
        <f>'HAP STOP cijfers'!AA22</f>
        <v>600</v>
      </c>
      <c r="AB147" s="518">
        <f>'HAP STOP cijfers'!AB22</f>
        <v>11850</v>
      </c>
      <c r="AC147" s="11">
        <f>'HAP STOP cijfers'!AC22</f>
        <v>0</v>
      </c>
      <c r="AD147" s="11">
        <f>'HAP STOP cijfers'!AD22</f>
        <v>0</v>
      </c>
      <c r="AE147" s="11">
        <f>'HAP STOP cijfers'!AE22</f>
        <v>0</v>
      </c>
      <c r="AF147" s="11">
        <f>'HAP STOP cijfers'!AF22</f>
        <v>0</v>
      </c>
      <c r="AG147" s="49">
        <f>'HAP STOP cijfers'!AG22</f>
        <v>0</v>
      </c>
      <c r="AH147" s="11">
        <f>'HAP STOP cijfers'!AH22</f>
        <v>0</v>
      </c>
      <c r="AI147" s="518">
        <f>'HAP STOP cijfers'!AI22</f>
        <v>600</v>
      </c>
      <c r="AJ147" s="11">
        <f>'HAP STOP cijfers'!AJ22</f>
        <v>0</v>
      </c>
      <c r="AK147" s="11">
        <f>'HAP STOP cijfers'!AK22</f>
        <v>0</v>
      </c>
      <c r="AL147" s="49">
        <f>'HAP STOP cijfers'!AL22</f>
        <v>0</v>
      </c>
      <c r="AM147" s="11">
        <f>'HAP STOP cijfers'!AM22</f>
        <v>0</v>
      </c>
      <c r="AN147" s="11">
        <f>'HAP STOP cijfers'!AN22</f>
        <v>0</v>
      </c>
      <c r="AO147" s="11">
        <f>'HAP STOP cijfers'!AO22</f>
        <v>0</v>
      </c>
      <c r="AP147" s="11">
        <f>'HAP STOP cijfers'!AP22</f>
        <v>0</v>
      </c>
      <c r="AQ147" s="11">
        <f>'HAP STOP cijfers'!AQ22</f>
        <v>0</v>
      </c>
      <c r="AR147" s="49">
        <f>'HAP STOP cijfers'!AR22</f>
        <v>0</v>
      </c>
      <c r="AS147" s="11">
        <f>'HAP STOP cijfers'!AS22</f>
        <v>1316.6666666666667</v>
      </c>
      <c r="AT147" s="11">
        <f>'HAP STOP cijfers'!AT22</f>
        <v>1316.6666666666667</v>
      </c>
      <c r="AU147" s="11">
        <f>'HAP STOP cijfers'!AU22</f>
        <v>1316.6666666666667</v>
      </c>
      <c r="AV147" s="11">
        <f>'HAP STOP cijfers'!AV22</f>
        <v>1316.6666666666667</v>
      </c>
      <c r="AW147" s="11">
        <f>'HAP STOP cijfers'!AW22</f>
        <v>1316.6666666666667</v>
      </c>
      <c r="AX147" s="11">
        <f>'HAP STOP cijfers'!AX22</f>
        <v>1316.6666666666667</v>
      </c>
      <c r="AY147" s="11">
        <f>'HAP STOP cijfers'!AY22</f>
        <v>1316.6666666666667</v>
      </c>
      <c r="AZ147" s="11">
        <f>'HAP STOP cijfers'!AZ22</f>
        <v>1316.6666666666667</v>
      </c>
      <c r="BA147" s="11">
        <f>'HAP STOP cijfers'!BA22</f>
        <v>1316.6666666666667</v>
      </c>
      <c r="BB147" s="11">
        <f>'HAP STOP cijfers'!BB22</f>
        <v>0</v>
      </c>
      <c r="BC147" s="49">
        <f>'HAP STOP cijfers'!BC22</f>
        <v>0</v>
      </c>
      <c r="BD147" s="11">
        <f>'HAP STOP cijfers'!BD22</f>
        <v>0</v>
      </c>
      <c r="BE147" s="11">
        <f>'HAP STOP cijfers'!BE22</f>
        <v>0</v>
      </c>
      <c r="BF147" s="11">
        <f>'HAP STOP cijfers'!BF22</f>
        <v>0</v>
      </c>
      <c r="BG147" s="11">
        <f>'HAP STOP cijfers'!BG22</f>
        <v>0</v>
      </c>
      <c r="BH147" s="11">
        <f>'HAP STOP cijfers'!BH22</f>
        <v>0</v>
      </c>
      <c r="BI147" s="11">
        <f>'HAP STOP cijfers'!BI22</f>
        <v>0</v>
      </c>
      <c r="BJ147" s="11">
        <f>'HAP STOP cijfers'!BJ22</f>
        <v>0</v>
      </c>
      <c r="BK147" s="49">
        <f>'HAP STOP cijfers'!BK22</f>
        <v>0</v>
      </c>
      <c r="BL147" s="11">
        <f>'HAP STOP cijfers'!BL22</f>
        <v>0</v>
      </c>
      <c r="BM147" s="11">
        <f>'HAP STOP cijfers'!BM22</f>
        <v>0</v>
      </c>
      <c r="BN147" s="11">
        <f>'HAP STOP cijfers'!BN22</f>
        <v>0</v>
      </c>
      <c r="BO147" s="11">
        <f>'HAP STOP cijfers'!BO22</f>
        <v>0</v>
      </c>
      <c r="BP147" s="11">
        <f>'HAP STOP cijfers'!BP22</f>
        <v>0</v>
      </c>
      <c r="BQ147" s="49">
        <f>'HAP STOP cijfers'!BQ22</f>
        <v>0</v>
      </c>
      <c r="BR147" s="11">
        <f>'HAP STOP cijfers'!BR22</f>
        <v>0</v>
      </c>
      <c r="BS147" s="11">
        <f>'HAP STOP cijfers'!BS22</f>
        <v>0</v>
      </c>
      <c r="BT147" s="11">
        <f>'HAP STOP cijfers'!BT22</f>
        <v>0</v>
      </c>
      <c r="BU147" s="11">
        <f>'HAP STOP cijfers'!BU22</f>
        <v>0</v>
      </c>
      <c r="BV147" s="11">
        <f>'HAP STOP cijfers'!BV22</f>
        <v>0</v>
      </c>
      <c r="BW147" s="11">
        <f>'HAP STOP cijfers'!BW22</f>
        <v>0</v>
      </c>
      <c r="BX147" s="47">
        <f>'HAP STOP cijfers'!BX22</f>
        <v>0</v>
      </c>
      <c r="BY147" s="49">
        <f>'HAP STOP cijfers'!BY22</f>
        <v>12449.999999999998</v>
      </c>
      <c r="BZ147" s="11">
        <f>'HAP STOP cijfers'!BZ22</f>
        <v>622.5</v>
      </c>
      <c r="CA147" s="11">
        <f>'HAP STOP cijfers'!CA22</f>
        <v>1245</v>
      </c>
      <c r="CB147" s="11">
        <f>'HAP STOP cijfers'!CB22</f>
        <v>1245</v>
      </c>
      <c r="CC147" s="11">
        <f>'HAP STOP cijfers'!CC22</f>
        <v>1245</v>
      </c>
      <c r="CD147" s="11">
        <f>'HAP STOP cijfers'!CD22</f>
        <v>1245</v>
      </c>
      <c r="CE147" s="11">
        <f>'HAP STOP cijfers'!CE22</f>
        <v>622.5</v>
      </c>
      <c r="CF147" s="11">
        <f>'HAP STOP cijfers'!CF22</f>
        <v>622.5</v>
      </c>
      <c r="CG147" s="11">
        <f>'HAP STOP cijfers'!CG22</f>
        <v>1245</v>
      </c>
      <c r="CH147" s="11">
        <f>'HAP STOP cijfers'!CH22</f>
        <v>1245</v>
      </c>
      <c r="CI147" s="11">
        <f>'HAP STOP cijfers'!CI22</f>
        <v>1245</v>
      </c>
      <c r="CJ147" s="11">
        <f>'HAP STOP cijfers'!CJ22</f>
        <v>1245</v>
      </c>
      <c r="CK147" s="11">
        <f>'HAP STOP cijfers'!CK22</f>
        <v>622.5</v>
      </c>
      <c r="CL147" s="204">
        <f>'HAP STOP cijfers'!CL22</f>
        <v>12450</v>
      </c>
      <c r="CM147" s="11">
        <f>'HAP STOP cijfers'!CM22</f>
        <v>0</v>
      </c>
      <c r="CN147" s="11">
        <f>'HAP STOP cijfers'!CN22</f>
        <v>0</v>
      </c>
      <c r="CO147" s="11">
        <f>'HAP STOP cijfers'!CO22</f>
        <v>0</v>
      </c>
      <c r="CP147" s="11">
        <f>'HAP STOP cijfers'!CP22</f>
        <v>0</v>
      </c>
      <c r="CQ147" s="11">
        <f>'HAP STOP cijfers'!CQ22</f>
        <v>0</v>
      </c>
      <c r="CR147" s="11">
        <f>'HAP STOP cijfers'!CR22</f>
        <v>0</v>
      </c>
      <c r="CS147" s="11">
        <f>'HAP STOP cijfers'!CS22</f>
        <v>0</v>
      </c>
      <c r="CT147" s="11">
        <f>'HAP STOP cijfers'!CT22</f>
        <v>0</v>
      </c>
      <c r="CU147" s="11">
        <f>'HAP STOP cijfers'!CU22</f>
        <v>0</v>
      </c>
      <c r="CV147" s="11">
        <f>'HAP STOP cijfers'!CV22</f>
        <v>0</v>
      </c>
      <c r="CW147" s="11">
        <f>'HAP STOP cijfers'!CW22</f>
        <v>0</v>
      </c>
      <c r="CX147" s="11">
        <f>'HAP STOP cijfers'!CX22</f>
        <v>0</v>
      </c>
      <c r="CY147" s="26">
        <f>'HAP STOP cijfers'!CY22</f>
        <v>0</v>
      </c>
      <c r="CZ147" s="15">
        <f>'HAP STOP cijfers'!CZ22</f>
        <v>0</v>
      </c>
      <c r="DA147" s="11">
        <f>'HAP STOP cijfers'!DA22</f>
        <v>0</v>
      </c>
      <c r="DB147" s="11">
        <f>'HAP STOP cijfers'!DB22</f>
        <v>0</v>
      </c>
      <c r="DC147" s="11">
        <f>'HAP STOP cijfers'!DC22</f>
        <v>0</v>
      </c>
      <c r="DD147" s="11">
        <f>'HAP STOP cijfers'!DD22</f>
        <v>0</v>
      </c>
      <c r="DE147" s="11">
        <f>'HAP STOP cijfers'!DE22</f>
        <v>0</v>
      </c>
      <c r="DF147" s="11">
        <f>'HAP STOP cijfers'!DF22</f>
        <v>0</v>
      </c>
      <c r="DG147" s="11">
        <f>'HAP STOP cijfers'!DG22</f>
        <v>0</v>
      </c>
      <c r="DH147" s="11">
        <f>'HAP STOP cijfers'!DH22</f>
        <v>0</v>
      </c>
      <c r="DI147" s="11">
        <f>'HAP STOP cijfers'!DI22</f>
        <v>0</v>
      </c>
      <c r="DJ147" s="11">
        <f>'HAP STOP cijfers'!DJ22</f>
        <v>0</v>
      </c>
      <c r="DK147" s="11">
        <f>'HAP STOP cijfers'!DK22</f>
        <v>0</v>
      </c>
      <c r="DL147" s="26">
        <f>'HAP STOP cijfers'!DL22</f>
        <v>0</v>
      </c>
    </row>
    <row r="148" spans="1:116" hidden="1">
      <c r="A148" s="47">
        <f>'HAP STOP cijfers'!A23</f>
        <v>0</v>
      </c>
      <c r="B148" s="49" t="str">
        <f>'HAP STOP cijfers'!B23</f>
        <v>HFNT/HFNA</v>
      </c>
      <c r="C148" s="4" t="str">
        <f>'HAP STOP cijfers'!C23</f>
        <v>Horeca en ambachtelijke productie</v>
      </c>
      <c r="D148" s="4" t="str">
        <f>'HAP STOP cijfers'!D23</f>
        <v>H&amp;AP Formulebedrijven VWS</v>
      </c>
      <c r="E148" s="4" t="str">
        <f>'HAP STOP cijfers'!E23</f>
        <v>Openbaarmaking - project</v>
      </c>
      <c r="F148" s="4" t="str">
        <f>'HAP STOP cijfers'!F23</f>
        <v>VWS</v>
      </c>
      <c r="G148" s="4" t="str">
        <f>'HAP STOP cijfers'!G23</f>
        <v>ja/ja</v>
      </c>
      <c r="H148" s="518">
        <f>'HAP STOP cijfers'!H23</f>
        <v>700</v>
      </c>
      <c r="I148" s="11">
        <f>'HAP STOP cijfers'!I23</f>
        <v>0</v>
      </c>
      <c r="J148" s="518">
        <f>'HAP STOP cijfers'!J23</f>
        <v>150</v>
      </c>
      <c r="K148" s="11">
        <f>'HAP STOP cijfers'!K23</f>
        <v>0</v>
      </c>
      <c r="L148" s="11">
        <f>'HAP STOP cijfers'!L23</f>
        <v>0</v>
      </c>
      <c r="M148" s="11">
        <f>'HAP STOP cijfers'!M23</f>
        <v>0</v>
      </c>
      <c r="N148" s="11">
        <f>'HAP STOP cijfers'!N23</f>
        <v>0</v>
      </c>
      <c r="O148" s="11">
        <f>'HAP STOP cijfers'!O23</f>
        <v>0</v>
      </c>
      <c r="P148" s="11">
        <f>'HAP STOP cijfers'!P23</f>
        <v>0</v>
      </c>
      <c r="Q148" s="26">
        <f>'HAP STOP cijfers'!Q23</f>
        <v>850</v>
      </c>
      <c r="R148" s="15">
        <f>'HAP STOP cijfers'!R23</f>
        <v>0</v>
      </c>
      <c r="S148" s="11">
        <f>'HAP STOP cijfers'!S23</f>
        <v>0</v>
      </c>
      <c r="T148" s="11">
        <f>'HAP STOP cijfers'!T23</f>
        <v>850</v>
      </c>
      <c r="U148" s="11">
        <f>'HAP STOP cijfers'!U23</f>
        <v>0</v>
      </c>
      <c r="V148" s="11">
        <f>'HAP STOP cijfers'!V23</f>
        <v>0</v>
      </c>
      <c r="W148" s="11">
        <f>'HAP STOP cijfers'!W23</f>
        <v>0</v>
      </c>
      <c r="X148" s="11">
        <f>'HAP STOP cijfers'!X23</f>
        <v>0</v>
      </c>
      <c r="Y148" s="11">
        <f>'HAP STOP cijfers'!Y23</f>
        <v>0</v>
      </c>
      <c r="Z148" s="49">
        <f>'HAP STOP cijfers'!Z23</f>
        <v>850</v>
      </c>
      <c r="AA148" s="518">
        <f>'HAP STOP cijfers'!AA23</f>
        <v>700</v>
      </c>
      <c r="AB148" s="11">
        <f>'HAP STOP cijfers'!AB23</f>
        <v>150</v>
      </c>
      <c r="AC148" s="11">
        <f>'HAP STOP cijfers'!AC23</f>
        <v>0</v>
      </c>
      <c r="AD148" s="11">
        <f>'HAP STOP cijfers'!AD23</f>
        <v>0</v>
      </c>
      <c r="AE148" s="11">
        <f>'HAP STOP cijfers'!AE23</f>
        <v>0</v>
      </c>
      <c r="AF148" s="11">
        <f>'HAP STOP cijfers'!AF23</f>
        <v>0</v>
      </c>
      <c r="AG148" s="49">
        <f>'HAP STOP cijfers'!AG23</f>
        <v>0</v>
      </c>
      <c r="AH148" s="11">
        <f>'HAP STOP cijfers'!AH23</f>
        <v>0</v>
      </c>
      <c r="AI148" s="518">
        <f>'HAP STOP cijfers'!AI23</f>
        <v>700</v>
      </c>
      <c r="AJ148" s="11">
        <f>'HAP STOP cijfers'!AJ23</f>
        <v>0</v>
      </c>
      <c r="AK148" s="11">
        <f>'HAP STOP cijfers'!AK23</f>
        <v>0</v>
      </c>
      <c r="AL148" s="49">
        <f>'HAP STOP cijfers'!AL23</f>
        <v>0</v>
      </c>
      <c r="AM148" s="11">
        <f>'HAP STOP cijfers'!AM23</f>
        <v>0</v>
      </c>
      <c r="AN148" s="11">
        <f>'HAP STOP cijfers'!AN23</f>
        <v>0</v>
      </c>
      <c r="AO148" s="11">
        <f>'HAP STOP cijfers'!AO23</f>
        <v>0</v>
      </c>
      <c r="AP148" s="11">
        <f>'HAP STOP cijfers'!AP23</f>
        <v>0</v>
      </c>
      <c r="AQ148" s="11">
        <f>'HAP STOP cijfers'!AQ23</f>
        <v>0</v>
      </c>
      <c r="AR148" s="49">
        <f>'HAP STOP cijfers'!AR23</f>
        <v>0</v>
      </c>
      <c r="AS148" s="11">
        <f>'HAP STOP cijfers'!AS23</f>
        <v>16.666666666666668</v>
      </c>
      <c r="AT148" s="11">
        <f>'HAP STOP cijfers'!AT23</f>
        <v>16.666666666666668</v>
      </c>
      <c r="AU148" s="11">
        <f>'HAP STOP cijfers'!AU23</f>
        <v>16.666666666666668</v>
      </c>
      <c r="AV148" s="11">
        <f>'HAP STOP cijfers'!AV23</f>
        <v>16.666666666666668</v>
      </c>
      <c r="AW148" s="11">
        <f>'HAP STOP cijfers'!AW23</f>
        <v>16.666666666666668</v>
      </c>
      <c r="AX148" s="11">
        <f>'HAP STOP cijfers'!AX23</f>
        <v>16.666666666666668</v>
      </c>
      <c r="AY148" s="11">
        <f>'HAP STOP cijfers'!AY23</f>
        <v>16.666666666666668</v>
      </c>
      <c r="AZ148" s="11">
        <f>'HAP STOP cijfers'!AZ23</f>
        <v>16.666666666666668</v>
      </c>
      <c r="BA148" s="11">
        <f>'HAP STOP cijfers'!BA23</f>
        <v>16.666666666666668</v>
      </c>
      <c r="BB148" s="11">
        <f>'HAP STOP cijfers'!BB23</f>
        <v>0</v>
      </c>
      <c r="BC148" s="49">
        <f>'HAP STOP cijfers'!BC23</f>
        <v>0</v>
      </c>
      <c r="BD148" s="11">
        <f>'HAP STOP cijfers'!BD23</f>
        <v>0</v>
      </c>
      <c r="BE148" s="11">
        <f>'HAP STOP cijfers'!BE23</f>
        <v>0</v>
      </c>
      <c r="BF148" s="11">
        <f>'HAP STOP cijfers'!BF23</f>
        <v>0</v>
      </c>
      <c r="BG148" s="11">
        <f>'HAP STOP cijfers'!BG23</f>
        <v>0</v>
      </c>
      <c r="BH148" s="11">
        <f>'HAP STOP cijfers'!BH23</f>
        <v>0</v>
      </c>
      <c r="BI148" s="11">
        <f>'HAP STOP cijfers'!BI23</f>
        <v>0</v>
      </c>
      <c r="BJ148" s="11">
        <f>'HAP STOP cijfers'!BJ23</f>
        <v>0</v>
      </c>
      <c r="BK148" s="49">
        <f>'HAP STOP cijfers'!BK23</f>
        <v>0</v>
      </c>
      <c r="BL148" s="11">
        <f>'HAP STOP cijfers'!BL23</f>
        <v>0</v>
      </c>
      <c r="BM148" s="11">
        <f>'HAP STOP cijfers'!BM23</f>
        <v>0</v>
      </c>
      <c r="BN148" s="11">
        <f>'HAP STOP cijfers'!BN23</f>
        <v>0</v>
      </c>
      <c r="BO148" s="11">
        <f>'HAP STOP cijfers'!BO23</f>
        <v>0</v>
      </c>
      <c r="BP148" s="11">
        <f>'HAP STOP cijfers'!BP23</f>
        <v>0</v>
      </c>
      <c r="BQ148" s="49">
        <f>'HAP STOP cijfers'!BQ23</f>
        <v>0</v>
      </c>
      <c r="BR148" s="11">
        <f>'HAP STOP cijfers'!BR23</f>
        <v>0</v>
      </c>
      <c r="BS148" s="11">
        <f>'HAP STOP cijfers'!BS23</f>
        <v>0</v>
      </c>
      <c r="BT148" s="11">
        <f>'HAP STOP cijfers'!BT23</f>
        <v>0</v>
      </c>
      <c r="BU148" s="11">
        <f>'HAP STOP cijfers'!BU23</f>
        <v>0</v>
      </c>
      <c r="BV148" s="11">
        <f>'HAP STOP cijfers'!BV23</f>
        <v>0</v>
      </c>
      <c r="BW148" s="11">
        <f>'HAP STOP cijfers'!BW23</f>
        <v>0</v>
      </c>
      <c r="BX148" s="47">
        <f>'HAP STOP cijfers'!BX23</f>
        <v>0</v>
      </c>
      <c r="BY148" s="49">
        <f>'HAP STOP cijfers'!BY23</f>
        <v>849.99999999999966</v>
      </c>
      <c r="BZ148" s="11">
        <f>'HAP STOP cijfers'!BZ23</f>
        <v>42.499999999999986</v>
      </c>
      <c r="CA148" s="11">
        <f>'HAP STOP cijfers'!CA23</f>
        <v>84.999999999999972</v>
      </c>
      <c r="CB148" s="11">
        <f>'HAP STOP cijfers'!CB23</f>
        <v>84.999999999999972</v>
      </c>
      <c r="CC148" s="11">
        <f>'HAP STOP cijfers'!CC23</f>
        <v>84.999999999999972</v>
      </c>
      <c r="CD148" s="11">
        <f>'HAP STOP cijfers'!CD23</f>
        <v>84.999999999999972</v>
      </c>
      <c r="CE148" s="11">
        <f>'HAP STOP cijfers'!CE23</f>
        <v>42.499999999999986</v>
      </c>
      <c r="CF148" s="11">
        <f>'HAP STOP cijfers'!CF23</f>
        <v>42.499999999999986</v>
      </c>
      <c r="CG148" s="11">
        <f>'HAP STOP cijfers'!CG23</f>
        <v>84.999999999999972</v>
      </c>
      <c r="CH148" s="11">
        <f>'HAP STOP cijfers'!CH23</f>
        <v>84.999999999999972</v>
      </c>
      <c r="CI148" s="11">
        <f>'HAP STOP cijfers'!CI23</f>
        <v>84.999999999999972</v>
      </c>
      <c r="CJ148" s="11">
        <f>'HAP STOP cijfers'!CJ23</f>
        <v>84.999999999999972</v>
      </c>
      <c r="CK148" s="11">
        <f>'HAP STOP cijfers'!CK23</f>
        <v>42.499999999999986</v>
      </c>
      <c r="CL148" s="204">
        <f>'HAP STOP cijfers'!CL23</f>
        <v>849.99999999999989</v>
      </c>
      <c r="CM148" s="11">
        <f>'HAP STOP cijfers'!CM23</f>
        <v>0</v>
      </c>
      <c r="CN148" s="11">
        <f>'HAP STOP cijfers'!CN23</f>
        <v>0</v>
      </c>
      <c r="CO148" s="11">
        <f>'HAP STOP cijfers'!CO23</f>
        <v>0</v>
      </c>
      <c r="CP148" s="11">
        <f>'HAP STOP cijfers'!CP23</f>
        <v>0</v>
      </c>
      <c r="CQ148" s="11">
        <f>'HAP STOP cijfers'!CQ23</f>
        <v>0</v>
      </c>
      <c r="CR148" s="11">
        <f>'HAP STOP cijfers'!CR23</f>
        <v>0</v>
      </c>
      <c r="CS148" s="11">
        <f>'HAP STOP cijfers'!CS23</f>
        <v>0</v>
      </c>
      <c r="CT148" s="11">
        <f>'HAP STOP cijfers'!CT23</f>
        <v>0</v>
      </c>
      <c r="CU148" s="11">
        <f>'HAP STOP cijfers'!CU23</f>
        <v>0</v>
      </c>
      <c r="CV148" s="11">
        <f>'HAP STOP cijfers'!CV23</f>
        <v>0</v>
      </c>
      <c r="CW148" s="11">
        <f>'HAP STOP cijfers'!CW23</f>
        <v>0</v>
      </c>
      <c r="CX148" s="11">
        <f>'HAP STOP cijfers'!CX23</f>
        <v>0</v>
      </c>
      <c r="CY148" s="26">
        <f>'HAP STOP cijfers'!CY23</f>
        <v>0</v>
      </c>
      <c r="CZ148" s="15">
        <f>'HAP STOP cijfers'!CZ23</f>
        <v>0</v>
      </c>
      <c r="DA148" s="11">
        <f>'HAP STOP cijfers'!DA23</f>
        <v>0</v>
      </c>
      <c r="DB148" s="11">
        <f>'HAP STOP cijfers'!DB23</f>
        <v>0</v>
      </c>
      <c r="DC148" s="11">
        <f>'HAP STOP cijfers'!DC23</f>
        <v>0</v>
      </c>
      <c r="DD148" s="11">
        <f>'HAP STOP cijfers'!DD23</f>
        <v>0</v>
      </c>
      <c r="DE148" s="11">
        <f>'HAP STOP cijfers'!DE23</f>
        <v>0</v>
      </c>
      <c r="DF148" s="11">
        <f>'HAP STOP cijfers'!DF23</f>
        <v>0</v>
      </c>
      <c r="DG148" s="11">
        <f>'HAP STOP cijfers'!DG23</f>
        <v>0</v>
      </c>
      <c r="DH148" s="11">
        <f>'HAP STOP cijfers'!DH23</f>
        <v>0</v>
      </c>
      <c r="DI148" s="11">
        <f>'HAP STOP cijfers'!DI23</f>
        <v>0</v>
      </c>
      <c r="DJ148" s="11">
        <f>'HAP STOP cijfers'!DJ23</f>
        <v>0</v>
      </c>
      <c r="DK148" s="11">
        <f>'HAP STOP cijfers'!DK23</f>
        <v>0</v>
      </c>
      <c r="DL148" s="26">
        <f>'HAP STOP cijfers'!DL23</f>
        <v>0</v>
      </c>
    </row>
    <row r="149" spans="1:116" hidden="1">
      <c r="A149" s="47">
        <f>'HAP STOP cijfers'!A24</f>
        <v>0</v>
      </c>
      <c r="B149" s="49" t="str">
        <f>'HAP STOP cijfers'!B24</f>
        <v>HFNT/HFNA</v>
      </c>
      <c r="C149" s="4" t="str">
        <f>'HAP STOP cijfers'!C24</f>
        <v>Horeca en ambachtelijke productie</v>
      </c>
      <c r="D149" s="4" t="str">
        <f>'HAP STOP cijfers'!D24</f>
        <v>H&amp;AP Formulebedrijven VWS</v>
      </c>
      <c r="E149" s="4" t="str">
        <f>'HAP STOP cijfers'!E24</f>
        <v>HT: POC - project</v>
      </c>
      <c r="F149" s="4" t="str">
        <f>'HAP STOP cijfers'!F24</f>
        <v>VWS</v>
      </c>
      <c r="G149" s="4" t="str">
        <f>'HAP STOP cijfers'!G24</f>
        <v>ja/ja</v>
      </c>
      <c r="H149" s="11">
        <f>'HAP STOP cijfers'!H24</f>
        <v>1150</v>
      </c>
      <c r="I149" s="11">
        <f>'HAP STOP cijfers'!I24</f>
        <v>0</v>
      </c>
      <c r="J149" s="518">
        <f>'HAP STOP cijfers'!J24</f>
        <v>100</v>
      </c>
      <c r="K149" s="11">
        <f>'HAP STOP cijfers'!K24</f>
        <v>0</v>
      </c>
      <c r="L149" s="11">
        <f>'HAP STOP cijfers'!L24</f>
        <v>0</v>
      </c>
      <c r="M149" s="11">
        <f>'HAP STOP cijfers'!M24</f>
        <v>0</v>
      </c>
      <c r="N149" s="11">
        <f>'HAP STOP cijfers'!N24</f>
        <v>0</v>
      </c>
      <c r="O149" s="11">
        <f>'HAP STOP cijfers'!O24</f>
        <v>0</v>
      </c>
      <c r="P149" s="11">
        <f>'HAP STOP cijfers'!P24</f>
        <v>0</v>
      </c>
      <c r="Q149" s="26">
        <f>'HAP STOP cijfers'!Q24</f>
        <v>1250</v>
      </c>
      <c r="R149" s="15">
        <f>'HAP STOP cijfers'!R24</f>
        <v>0</v>
      </c>
      <c r="S149" s="11">
        <f>'HAP STOP cijfers'!S24</f>
        <v>0</v>
      </c>
      <c r="T149" s="11">
        <f>'HAP STOP cijfers'!T24</f>
        <v>1250</v>
      </c>
      <c r="U149" s="11">
        <f>'HAP STOP cijfers'!U24</f>
        <v>0</v>
      </c>
      <c r="V149" s="11">
        <f>'HAP STOP cijfers'!V24</f>
        <v>0</v>
      </c>
      <c r="W149" s="11">
        <f>'HAP STOP cijfers'!W24</f>
        <v>0</v>
      </c>
      <c r="X149" s="11">
        <f>'HAP STOP cijfers'!X24</f>
        <v>0</v>
      </c>
      <c r="Y149" s="11">
        <f>'HAP STOP cijfers'!Y24</f>
        <v>0</v>
      </c>
      <c r="Z149" s="49">
        <f>'HAP STOP cijfers'!Z24</f>
        <v>1250</v>
      </c>
      <c r="AA149" s="11">
        <f>'HAP STOP cijfers'!AA24</f>
        <v>700</v>
      </c>
      <c r="AB149" s="11">
        <f>'HAP STOP cijfers'!AB24</f>
        <v>550</v>
      </c>
      <c r="AC149" s="11">
        <f>'HAP STOP cijfers'!AC24</f>
        <v>0</v>
      </c>
      <c r="AD149" s="11">
        <f>'HAP STOP cijfers'!AD24</f>
        <v>0</v>
      </c>
      <c r="AE149" s="11">
        <f>'HAP STOP cijfers'!AE24</f>
        <v>0</v>
      </c>
      <c r="AF149" s="11">
        <f>'HAP STOP cijfers'!AF24</f>
        <v>0</v>
      </c>
      <c r="AG149" s="49">
        <f>'HAP STOP cijfers'!AG24</f>
        <v>0</v>
      </c>
      <c r="AH149" s="11">
        <f>'HAP STOP cijfers'!AH24</f>
        <v>0</v>
      </c>
      <c r="AI149" s="11">
        <f>'HAP STOP cijfers'!AI24</f>
        <v>700</v>
      </c>
      <c r="AJ149" s="11">
        <f>'HAP STOP cijfers'!AJ24</f>
        <v>0</v>
      </c>
      <c r="AK149" s="11">
        <f>'HAP STOP cijfers'!AK24</f>
        <v>0</v>
      </c>
      <c r="AL149" s="49">
        <f>'HAP STOP cijfers'!AL24</f>
        <v>0</v>
      </c>
      <c r="AM149" s="11">
        <f>'HAP STOP cijfers'!AM24</f>
        <v>0</v>
      </c>
      <c r="AN149" s="11">
        <f>'HAP STOP cijfers'!AN24</f>
        <v>0</v>
      </c>
      <c r="AO149" s="11">
        <f>'HAP STOP cijfers'!AO24</f>
        <v>0</v>
      </c>
      <c r="AP149" s="11">
        <f>'HAP STOP cijfers'!AP24</f>
        <v>0</v>
      </c>
      <c r="AQ149" s="11">
        <f>'HAP STOP cijfers'!AQ24</f>
        <v>0</v>
      </c>
      <c r="AR149" s="49">
        <f>'HAP STOP cijfers'!AR24</f>
        <v>0</v>
      </c>
      <c r="AS149" s="11">
        <f>'HAP STOP cijfers'!AS24</f>
        <v>61.111111111111114</v>
      </c>
      <c r="AT149" s="11">
        <f>'HAP STOP cijfers'!AT24</f>
        <v>61.111111111111114</v>
      </c>
      <c r="AU149" s="11">
        <f>'HAP STOP cijfers'!AU24</f>
        <v>61.111111111111114</v>
      </c>
      <c r="AV149" s="11">
        <f>'HAP STOP cijfers'!AV24</f>
        <v>61.111111111111114</v>
      </c>
      <c r="AW149" s="11">
        <f>'HAP STOP cijfers'!AW24</f>
        <v>61.111111111111114</v>
      </c>
      <c r="AX149" s="11">
        <f>'HAP STOP cijfers'!AX24</f>
        <v>61.111111111111114</v>
      </c>
      <c r="AY149" s="11">
        <f>'HAP STOP cijfers'!AY24</f>
        <v>61.111111111111114</v>
      </c>
      <c r="AZ149" s="11">
        <f>'HAP STOP cijfers'!AZ24</f>
        <v>61.111111111111114</v>
      </c>
      <c r="BA149" s="11">
        <f>'HAP STOP cijfers'!BA24</f>
        <v>61.111111111111114</v>
      </c>
      <c r="BB149" s="11">
        <f>'HAP STOP cijfers'!BB24</f>
        <v>0</v>
      </c>
      <c r="BC149" s="49">
        <f>'HAP STOP cijfers'!BC24</f>
        <v>0</v>
      </c>
      <c r="BD149" s="11">
        <f>'HAP STOP cijfers'!BD24</f>
        <v>0</v>
      </c>
      <c r="BE149" s="11">
        <f>'HAP STOP cijfers'!BE24</f>
        <v>0</v>
      </c>
      <c r="BF149" s="11">
        <f>'HAP STOP cijfers'!BF24</f>
        <v>0</v>
      </c>
      <c r="BG149" s="11">
        <f>'HAP STOP cijfers'!BG24</f>
        <v>0</v>
      </c>
      <c r="BH149" s="11">
        <f>'HAP STOP cijfers'!BH24</f>
        <v>0</v>
      </c>
      <c r="BI149" s="11">
        <f>'HAP STOP cijfers'!BI24</f>
        <v>0</v>
      </c>
      <c r="BJ149" s="11">
        <f>'HAP STOP cijfers'!BJ24</f>
        <v>0</v>
      </c>
      <c r="BK149" s="49">
        <f>'HAP STOP cijfers'!BK24</f>
        <v>0</v>
      </c>
      <c r="BL149" s="11">
        <f>'HAP STOP cijfers'!BL24</f>
        <v>0</v>
      </c>
      <c r="BM149" s="11">
        <f>'HAP STOP cijfers'!BM24</f>
        <v>0</v>
      </c>
      <c r="BN149" s="11">
        <f>'HAP STOP cijfers'!BN24</f>
        <v>0</v>
      </c>
      <c r="BO149" s="11">
        <f>'HAP STOP cijfers'!BO24</f>
        <v>0</v>
      </c>
      <c r="BP149" s="11">
        <f>'HAP STOP cijfers'!BP24</f>
        <v>0</v>
      </c>
      <c r="BQ149" s="49">
        <f>'HAP STOP cijfers'!BQ24</f>
        <v>0</v>
      </c>
      <c r="BR149" s="11">
        <f>'HAP STOP cijfers'!BR24</f>
        <v>0</v>
      </c>
      <c r="BS149" s="11">
        <f>'HAP STOP cijfers'!BS24</f>
        <v>0</v>
      </c>
      <c r="BT149" s="11">
        <f>'HAP STOP cijfers'!BT24</f>
        <v>0</v>
      </c>
      <c r="BU149" s="11">
        <f>'HAP STOP cijfers'!BU24</f>
        <v>0</v>
      </c>
      <c r="BV149" s="11">
        <f>'HAP STOP cijfers'!BV24</f>
        <v>0</v>
      </c>
      <c r="BW149" s="11">
        <f>'HAP STOP cijfers'!BW24</f>
        <v>0</v>
      </c>
      <c r="BX149" s="47">
        <f>'HAP STOP cijfers'!BX24</f>
        <v>0</v>
      </c>
      <c r="BY149" s="49">
        <f>'HAP STOP cijfers'!BY24</f>
        <v>1249.9999999999998</v>
      </c>
      <c r="BZ149" s="11">
        <f>'HAP STOP cijfers'!BZ24</f>
        <v>62.499999999999993</v>
      </c>
      <c r="CA149" s="11">
        <f>'HAP STOP cijfers'!CA24</f>
        <v>124.99999999999999</v>
      </c>
      <c r="CB149" s="11">
        <f>'HAP STOP cijfers'!CB24</f>
        <v>124.99999999999999</v>
      </c>
      <c r="CC149" s="11">
        <f>'HAP STOP cijfers'!CC24</f>
        <v>124.99999999999999</v>
      </c>
      <c r="CD149" s="11">
        <f>'HAP STOP cijfers'!CD24</f>
        <v>124.99999999999999</v>
      </c>
      <c r="CE149" s="11">
        <f>'HAP STOP cijfers'!CE24</f>
        <v>62.499999999999993</v>
      </c>
      <c r="CF149" s="11">
        <f>'HAP STOP cijfers'!CF24</f>
        <v>62.499999999999993</v>
      </c>
      <c r="CG149" s="11">
        <f>'HAP STOP cijfers'!CG24</f>
        <v>124.99999999999999</v>
      </c>
      <c r="CH149" s="11">
        <f>'HAP STOP cijfers'!CH24</f>
        <v>124.99999999999999</v>
      </c>
      <c r="CI149" s="11">
        <f>'HAP STOP cijfers'!CI24</f>
        <v>124.99999999999999</v>
      </c>
      <c r="CJ149" s="11">
        <f>'HAP STOP cijfers'!CJ24</f>
        <v>124.99999999999999</v>
      </c>
      <c r="CK149" s="11">
        <f>'HAP STOP cijfers'!CK24</f>
        <v>62.499999999999993</v>
      </c>
      <c r="CL149" s="204">
        <f>'HAP STOP cijfers'!CL24</f>
        <v>1249.9999999999998</v>
      </c>
      <c r="CM149" s="11">
        <f>'HAP STOP cijfers'!CM24</f>
        <v>0</v>
      </c>
      <c r="CN149" s="11">
        <f>'HAP STOP cijfers'!CN24</f>
        <v>0</v>
      </c>
      <c r="CO149" s="11">
        <f>'HAP STOP cijfers'!CO24</f>
        <v>0</v>
      </c>
      <c r="CP149" s="11">
        <f>'HAP STOP cijfers'!CP24</f>
        <v>0</v>
      </c>
      <c r="CQ149" s="11">
        <f>'HAP STOP cijfers'!CQ24</f>
        <v>0</v>
      </c>
      <c r="CR149" s="11">
        <f>'HAP STOP cijfers'!CR24</f>
        <v>0</v>
      </c>
      <c r="CS149" s="11">
        <f>'HAP STOP cijfers'!CS24</f>
        <v>0</v>
      </c>
      <c r="CT149" s="11">
        <f>'HAP STOP cijfers'!CT24</f>
        <v>0</v>
      </c>
      <c r="CU149" s="11">
        <f>'HAP STOP cijfers'!CU24</f>
        <v>0</v>
      </c>
      <c r="CV149" s="11">
        <f>'HAP STOP cijfers'!CV24</f>
        <v>0</v>
      </c>
      <c r="CW149" s="11">
        <f>'HAP STOP cijfers'!CW24</f>
        <v>0</v>
      </c>
      <c r="CX149" s="11">
        <f>'HAP STOP cijfers'!CX24</f>
        <v>0</v>
      </c>
      <c r="CY149" s="26">
        <f>'HAP STOP cijfers'!CY24</f>
        <v>0</v>
      </c>
      <c r="CZ149" s="15">
        <f>'HAP STOP cijfers'!CZ24</f>
        <v>0</v>
      </c>
      <c r="DA149" s="11">
        <f>'HAP STOP cijfers'!DA24</f>
        <v>0</v>
      </c>
      <c r="DB149" s="11">
        <f>'HAP STOP cijfers'!DB24</f>
        <v>0</v>
      </c>
      <c r="DC149" s="11">
        <f>'HAP STOP cijfers'!DC24</f>
        <v>0</v>
      </c>
      <c r="DD149" s="11">
        <f>'HAP STOP cijfers'!DD24</f>
        <v>0</v>
      </c>
      <c r="DE149" s="11">
        <f>'HAP STOP cijfers'!DE24</f>
        <v>0</v>
      </c>
      <c r="DF149" s="11">
        <f>'HAP STOP cijfers'!DF24</f>
        <v>0</v>
      </c>
      <c r="DG149" s="11">
        <f>'HAP STOP cijfers'!DG24</f>
        <v>0</v>
      </c>
      <c r="DH149" s="11">
        <f>'HAP STOP cijfers'!DH24</f>
        <v>0</v>
      </c>
      <c r="DI149" s="11">
        <f>'HAP STOP cijfers'!DI24</f>
        <v>0</v>
      </c>
      <c r="DJ149" s="11">
        <f>'HAP STOP cijfers'!DJ24</f>
        <v>0</v>
      </c>
      <c r="DK149" s="11">
        <f>'HAP STOP cijfers'!DK24</f>
        <v>0</v>
      </c>
      <c r="DL149" s="26">
        <f>'HAP STOP cijfers'!DL24</f>
        <v>0</v>
      </c>
    </row>
    <row r="150" spans="1:116" hidden="1">
      <c r="A150" s="47">
        <f>'HAP STOP cijfers'!A25</f>
        <v>0</v>
      </c>
      <c r="B150" s="49" t="str">
        <f>'HAP STOP cijfers'!B25</f>
        <v>HFNT/HFNA</v>
      </c>
      <c r="C150" s="4" t="str">
        <f>'HAP STOP cijfers'!C25</f>
        <v>Horeca en ambachtelijke productie</v>
      </c>
      <c r="D150" s="4" t="str">
        <f>'HAP STOP cijfers'!D25</f>
        <v>H&amp;AP Formulebedrijven VWS</v>
      </c>
      <c r="E150" s="4" t="str">
        <f>'HAP STOP cijfers'!E25</f>
        <v>HT: convenant - project</v>
      </c>
      <c r="F150" s="4" t="str">
        <f>'HAP STOP cijfers'!F25</f>
        <v>VWS</v>
      </c>
      <c r="G150" s="4" t="str">
        <f>'HAP STOP cijfers'!G25</f>
        <v>ja/ja</v>
      </c>
      <c r="H150" s="11">
        <f>'HAP STOP cijfers'!H25</f>
        <v>160</v>
      </c>
      <c r="I150" s="11">
        <f>'HAP STOP cijfers'!I25</f>
        <v>0</v>
      </c>
      <c r="J150" s="518">
        <f>'HAP STOP cijfers'!J25</f>
        <v>200</v>
      </c>
      <c r="K150" s="11">
        <f>'HAP STOP cijfers'!K25</f>
        <v>0</v>
      </c>
      <c r="L150" s="11">
        <f>'HAP STOP cijfers'!L25</f>
        <v>0</v>
      </c>
      <c r="M150" s="11">
        <f>'HAP STOP cijfers'!M25</f>
        <v>0</v>
      </c>
      <c r="N150" s="11">
        <f>'HAP STOP cijfers'!N25</f>
        <v>0</v>
      </c>
      <c r="O150" s="11">
        <f>'HAP STOP cijfers'!O25</f>
        <v>0</v>
      </c>
      <c r="P150" s="11">
        <f>'HAP STOP cijfers'!P25</f>
        <v>0</v>
      </c>
      <c r="Q150" s="26">
        <f>'HAP STOP cijfers'!Q25</f>
        <v>360</v>
      </c>
      <c r="R150" s="15">
        <f>'HAP STOP cijfers'!R25</f>
        <v>0</v>
      </c>
      <c r="S150" s="11">
        <f>'HAP STOP cijfers'!S25</f>
        <v>0</v>
      </c>
      <c r="T150" s="11">
        <f>'HAP STOP cijfers'!T25</f>
        <v>360</v>
      </c>
      <c r="U150" s="11">
        <f>'HAP STOP cijfers'!U25</f>
        <v>0</v>
      </c>
      <c r="V150" s="11">
        <f>'HAP STOP cijfers'!V25</f>
        <v>0</v>
      </c>
      <c r="W150" s="11">
        <f>'HAP STOP cijfers'!W25</f>
        <v>0</v>
      </c>
      <c r="X150" s="11">
        <f>'HAP STOP cijfers'!X25</f>
        <v>0</v>
      </c>
      <c r="Y150" s="11">
        <f>'HAP STOP cijfers'!Y25</f>
        <v>0</v>
      </c>
      <c r="Z150" s="49">
        <f>'HAP STOP cijfers'!Z25</f>
        <v>360</v>
      </c>
      <c r="AA150" s="11">
        <f>'HAP STOP cijfers'!AA25</f>
        <v>200</v>
      </c>
      <c r="AB150" s="11">
        <f>'HAP STOP cijfers'!AB25</f>
        <v>160</v>
      </c>
      <c r="AC150" s="11">
        <f>'HAP STOP cijfers'!AC25</f>
        <v>0</v>
      </c>
      <c r="AD150" s="11">
        <f>'HAP STOP cijfers'!AD25</f>
        <v>0</v>
      </c>
      <c r="AE150" s="11">
        <f>'HAP STOP cijfers'!AE25</f>
        <v>0</v>
      </c>
      <c r="AF150" s="11">
        <f>'HAP STOP cijfers'!AF25</f>
        <v>0</v>
      </c>
      <c r="AG150" s="49">
        <f>'HAP STOP cijfers'!AG25</f>
        <v>0</v>
      </c>
      <c r="AH150" s="11">
        <f>'HAP STOP cijfers'!AH25</f>
        <v>0</v>
      </c>
      <c r="AI150" s="11">
        <f>'HAP STOP cijfers'!AI25</f>
        <v>200</v>
      </c>
      <c r="AJ150" s="11">
        <f>'HAP STOP cijfers'!AJ25</f>
        <v>0</v>
      </c>
      <c r="AK150" s="11">
        <f>'HAP STOP cijfers'!AK25</f>
        <v>0</v>
      </c>
      <c r="AL150" s="49">
        <f>'HAP STOP cijfers'!AL25</f>
        <v>0</v>
      </c>
      <c r="AM150" s="11">
        <f>'HAP STOP cijfers'!AM25</f>
        <v>0</v>
      </c>
      <c r="AN150" s="11">
        <f>'HAP STOP cijfers'!AN25</f>
        <v>0</v>
      </c>
      <c r="AO150" s="11">
        <f>'HAP STOP cijfers'!AO25</f>
        <v>0</v>
      </c>
      <c r="AP150" s="11">
        <f>'HAP STOP cijfers'!AP25</f>
        <v>0</v>
      </c>
      <c r="AQ150" s="11">
        <f>'HAP STOP cijfers'!AQ25</f>
        <v>0</v>
      </c>
      <c r="AR150" s="49">
        <f>'HAP STOP cijfers'!AR25</f>
        <v>0</v>
      </c>
      <c r="AS150" s="11">
        <f>'HAP STOP cijfers'!AS25</f>
        <v>17.777777777777779</v>
      </c>
      <c r="AT150" s="11">
        <f>'HAP STOP cijfers'!AT25</f>
        <v>17.777777777777779</v>
      </c>
      <c r="AU150" s="11">
        <f>'HAP STOP cijfers'!AU25</f>
        <v>17.777777777777779</v>
      </c>
      <c r="AV150" s="11">
        <f>'HAP STOP cijfers'!AV25</f>
        <v>17.777777777777779</v>
      </c>
      <c r="AW150" s="11">
        <f>'HAP STOP cijfers'!AW25</f>
        <v>17.777777777777779</v>
      </c>
      <c r="AX150" s="11">
        <f>'HAP STOP cijfers'!AX25</f>
        <v>17.777777777777779</v>
      </c>
      <c r="AY150" s="11">
        <f>'HAP STOP cijfers'!AY25</f>
        <v>17.777777777777779</v>
      </c>
      <c r="AZ150" s="11">
        <f>'HAP STOP cijfers'!AZ25</f>
        <v>17.777777777777779</v>
      </c>
      <c r="BA150" s="11">
        <f>'HAP STOP cijfers'!BA25</f>
        <v>17.777777777777779</v>
      </c>
      <c r="BB150" s="11">
        <f>'HAP STOP cijfers'!BB25</f>
        <v>0</v>
      </c>
      <c r="BC150" s="49">
        <f>'HAP STOP cijfers'!BC25</f>
        <v>0</v>
      </c>
      <c r="BD150" s="11">
        <f>'HAP STOP cijfers'!BD25</f>
        <v>0</v>
      </c>
      <c r="BE150" s="11">
        <f>'HAP STOP cijfers'!BE25</f>
        <v>0</v>
      </c>
      <c r="BF150" s="11">
        <f>'HAP STOP cijfers'!BF25</f>
        <v>0</v>
      </c>
      <c r="BG150" s="11">
        <f>'HAP STOP cijfers'!BG25</f>
        <v>0</v>
      </c>
      <c r="BH150" s="11">
        <f>'HAP STOP cijfers'!BH25</f>
        <v>0</v>
      </c>
      <c r="BI150" s="11">
        <f>'HAP STOP cijfers'!BI25</f>
        <v>0</v>
      </c>
      <c r="BJ150" s="11">
        <f>'HAP STOP cijfers'!BJ25</f>
        <v>0</v>
      </c>
      <c r="BK150" s="49">
        <f>'HAP STOP cijfers'!BK25</f>
        <v>0</v>
      </c>
      <c r="BL150" s="11">
        <f>'HAP STOP cijfers'!BL25</f>
        <v>0</v>
      </c>
      <c r="BM150" s="11">
        <f>'HAP STOP cijfers'!BM25</f>
        <v>0</v>
      </c>
      <c r="BN150" s="11">
        <f>'HAP STOP cijfers'!BN25</f>
        <v>0</v>
      </c>
      <c r="BO150" s="11">
        <f>'HAP STOP cijfers'!BO25</f>
        <v>0</v>
      </c>
      <c r="BP150" s="11">
        <f>'HAP STOP cijfers'!BP25</f>
        <v>0</v>
      </c>
      <c r="BQ150" s="49">
        <f>'HAP STOP cijfers'!BQ25</f>
        <v>0</v>
      </c>
      <c r="BR150" s="11">
        <f>'HAP STOP cijfers'!BR25</f>
        <v>0</v>
      </c>
      <c r="BS150" s="11">
        <f>'HAP STOP cijfers'!BS25</f>
        <v>0</v>
      </c>
      <c r="BT150" s="11">
        <f>'HAP STOP cijfers'!BT25</f>
        <v>0</v>
      </c>
      <c r="BU150" s="11">
        <f>'HAP STOP cijfers'!BU25</f>
        <v>0</v>
      </c>
      <c r="BV150" s="11">
        <f>'HAP STOP cijfers'!BV25</f>
        <v>0</v>
      </c>
      <c r="BW150" s="11">
        <f>'HAP STOP cijfers'!BW25</f>
        <v>0</v>
      </c>
      <c r="BX150" s="47">
        <f>'HAP STOP cijfers'!BX25</f>
        <v>0</v>
      </c>
      <c r="BY150" s="49">
        <f>'HAP STOP cijfers'!BY25</f>
        <v>359.99999999999994</v>
      </c>
      <c r="BZ150" s="11">
        <f>'HAP STOP cijfers'!BZ25</f>
        <v>17.999999999999996</v>
      </c>
      <c r="CA150" s="11">
        <f>'HAP STOP cijfers'!CA25</f>
        <v>35.999999999999993</v>
      </c>
      <c r="CB150" s="11">
        <f>'HAP STOP cijfers'!CB25</f>
        <v>35.999999999999993</v>
      </c>
      <c r="CC150" s="11">
        <f>'HAP STOP cijfers'!CC25</f>
        <v>35.999999999999993</v>
      </c>
      <c r="CD150" s="11">
        <f>'HAP STOP cijfers'!CD25</f>
        <v>35.999999999999993</v>
      </c>
      <c r="CE150" s="11">
        <f>'HAP STOP cijfers'!CE25</f>
        <v>17.999999999999996</v>
      </c>
      <c r="CF150" s="11">
        <f>'HAP STOP cijfers'!CF25</f>
        <v>17.999999999999996</v>
      </c>
      <c r="CG150" s="11">
        <f>'HAP STOP cijfers'!CG25</f>
        <v>35.999999999999993</v>
      </c>
      <c r="CH150" s="11">
        <f>'HAP STOP cijfers'!CH25</f>
        <v>35.999999999999993</v>
      </c>
      <c r="CI150" s="11">
        <f>'HAP STOP cijfers'!CI25</f>
        <v>35.999999999999993</v>
      </c>
      <c r="CJ150" s="11">
        <f>'HAP STOP cijfers'!CJ25</f>
        <v>35.999999999999993</v>
      </c>
      <c r="CK150" s="11">
        <f>'HAP STOP cijfers'!CK25</f>
        <v>17.999999999999996</v>
      </c>
      <c r="CL150" s="204">
        <f>'HAP STOP cijfers'!CL25</f>
        <v>359.99999999999994</v>
      </c>
      <c r="CM150" s="11">
        <f>'HAP STOP cijfers'!CM25</f>
        <v>0</v>
      </c>
      <c r="CN150" s="11">
        <f>'HAP STOP cijfers'!CN25</f>
        <v>0</v>
      </c>
      <c r="CO150" s="11">
        <f>'HAP STOP cijfers'!CO25</f>
        <v>0</v>
      </c>
      <c r="CP150" s="11">
        <f>'HAP STOP cijfers'!CP25</f>
        <v>0</v>
      </c>
      <c r="CQ150" s="11">
        <f>'HAP STOP cijfers'!CQ25</f>
        <v>0</v>
      </c>
      <c r="CR150" s="11">
        <f>'HAP STOP cijfers'!CR25</f>
        <v>0</v>
      </c>
      <c r="CS150" s="11">
        <f>'HAP STOP cijfers'!CS25</f>
        <v>0</v>
      </c>
      <c r="CT150" s="11">
        <f>'HAP STOP cijfers'!CT25</f>
        <v>0</v>
      </c>
      <c r="CU150" s="11">
        <f>'HAP STOP cijfers'!CU25</f>
        <v>0</v>
      </c>
      <c r="CV150" s="11">
        <f>'HAP STOP cijfers'!CV25</f>
        <v>0</v>
      </c>
      <c r="CW150" s="11">
        <f>'HAP STOP cijfers'!CW25</f>
        <v>0</v>
      </c>
      <c r="CX150" s="11">
        <f>'HAP STOP cijfers'!CX25</f>
        <v>0</v>
      </c>
      <c r="CY150" s="26">
        <f>'HAP STOP cijfers'!CY25</f>
        <v>0</v>
      </c>
      <c r="CZ150" s="15">
        <f>'HAP STOP cijfers'!CZ25</f>
        <v>0</v>
      </c>
      <c r="DA150" s="11">
        <f>'HAP STOP cijfers'!DA25</f>
        <v>0</v>
      </c>
      <c r="DB150" s="11">
        <f>'HAP STOP cijfers'!DB25</f>
        <v>0</v>
      </c>
      <c r="DC150" s="11">
        <f>'HAP STOP cijfers'!DC25</f>
        <v>0</v>
      </c>
      <c r="DD150" s="11">
        <f>'HAP STOP cijfers'!DD25</f>
        <v>0</v>
      </c>
      <c r="DE150" s="11">
        <f>'HAP STOP cijfers'!DE25</f>
        <v>0</v>
      </c>
      <c r="DF150" s="11">
        <f>'HAP STOP cijfers'!DF25</f>
        <v>0</v>
      </c>
      <c r="DG150" s="11">
        <f>'HAP STOP cijfers'!DG25</f>
        <v>0</v>
      </c>
      <c r="DH150" s="11">
        <f>'HAP STOP cijfers'!DH25</f>
        <v>0</v>
      </c>
      <c r="DI150" s="11">
        <f>'HAP STOP cijfers'!DI25</f>
        <v>0</v>
      </c>
      <c r="DJ150" s="11">
        <f>'HAP STOP cijfers'!DJ25</f>
        <v>0</v>
      </c>
      <c r="DK150" s="11">
        <f>'HAP STOP cijfers'!DK25</f>
        <v>0</v>
      </c>
      <c r="DL150" s="26">
        <f>'HAP STOP cijfers'!DL25</f>
        <v>0</v>
      </c>
    </row>
    <row r="151" spans="1:116" hidden="1">
      <c r="A151" s="47">
        <f>'HAP STOP cijfers'!A26</f>
        <v>0</v>
      </c>
      <c r="B151" s="49">
        <f>'HAP STOP cijfers'!B26</f>
        <v>0</v>
      </c>
      <c r="C151" s="4" t="str">
        <f>'HAP STOP cijfers'!C26</f>
        <v>Horeca en ambachtelijke productie</v>
      </c>
      <c r="D151" s="4" t="str">
        <f>'HAP STOP cijfers'!D26</f>
        <v>H&amp;AP Formulebedrijven VWS</v>
      </c>
      <c r="E151" s="526" t="str">
        <f>'HAP STOP cijfers'!E26</f>
        <v>Verbeterplan workflow en HT</v>
      </c>
      <c r="F151" s="4" t="str">
        <f>'HAP STOP cijfers'!F26</f>
        <v>VWS</v>
      </c>
      <c r="G151" s="4" t="str">
        <f>'HAP STOP cijfers'!G26</f>
        <v>ja/ja</v>
      </c>
      <c r="H151" s="518">
        <f>'HAP STOP cijfers'!H26</f>
        <v>1600</v>
      </c>
      <c r="I151" s="11">
        <f>'HAP STOP cijfers'!I26</f>
        <v>0</v>
      </c>
      <c r="J151" s="518">
        <f>'HAP STOP cijfers'!J26</f>
        <v>0</v>
      </c>
      <c r="K151" s="11">
        <f>'HAP STOP cijfers'!K26</f>
        <v>0</v>
      </c>
      <c r="L151" s="11">
        <f>'HAP STOP cijfers'!L26</f>
        <v>0</v>
      </c>
      <c r="M151" s="11">
        <f>'HAP STOP cijfers'!M26</f>
        <v>0</v>
      </c>
      <c r="N151" s="11">
        <f>'HAP STOP cijfers'!N26</f>
        <v>0</v>
      </c>
      <c r="O151" s="11">
        <f>'HAP STOP cijfers'!O26</f>
        <v>0</v>
      </c>
      <c r="P151" s="11">
        <f>'HAP STOP cijfers'!P26</f>
        <v>0</v>
      </c>
      <c r="Q151" s="26">
        <f>'HAP STOP cijfers'!Q26</f>
        <v>1600</v>
      </c>
      <c r="R151" s="15">
        <f>'HAP STOP cijfers'!R26</f>
        <v>0</v>
      </c>
      <c r="S151" s="11">
        <f>'HAP STOP cijfers'!S26</f>
        <v>0</v>
      </c>
      <c r="T151" s="518">
        <f>'HAP STOP cijfers'!T26</f>
        <v>1600</v>
      </c>
      <c r="U151" s="11">
        <f>'HAP STOP cijfers'!U26</f>
        <v>0</v>
      </c>
      <c r="V151" s="11">
        <f>'HAP STOP cijfers'!V26</f>
        <v>0</v>
      </c>
      <c r="W151" s="11">
        <f>'HAP STOP cijfers'!W26</f>
        <v>0</v>
      </c>
      <c r="X151" s="11">
        <f>'HAP STOP cijfers'!X26</f>
        <v>0</v>
      </c>
      <c r="Y151" s="11">
        <f>'HAP STOP cijfers'!Y26</f>
        <v>0</v>
      </c>
      <c r="Z151" s="49">
        <f>'HAP STOP cijfers'!Z26</f>
        <v>1600</v>
      </c>
      <c r="AA151" s="518">
        <f>'HAP STOP cijfers'!AA26</f>
        <v>250</v>
      </c>
      <c r="AB151" s="518">
        <f>'HAP STOP cijfers'!AB26</f>
        <v>1350</v>
      </c>
      <c r="AC151" s="11">
        <f>'HAP STOP cijfers'!AC26</f>
        <v>0</v>
      </c>
      <c r="AD151" s="11">
        <f>'HAP STOP cijfers'!AD26</f>
        <v>0</v>
      </c>
      <c r="AE151" s="11">
        <f>'HAP STOP cijfers'!AE26</f>
        <v>0</v>
      </c>
      <c r="AF151" s="11">
        <f>'HAP STOP cijfers'!AF26</f>
        <v>0</v>
      </c>
      <c r="AG151" s="49">
        <f>'HAP STOP cijfers'!AG26</f>
        <v>0</v>
      </c>
      <c r="AH151" s="11">
        <f>'HAP STOP cijfers'!AH26</f>
        <v>0</v>
      </c>
      <c r="AI151" s="518">
        <f>'HAP STOP cijfers'!AI26</f>
        <v>250</v>
      </c>
      <c r="AJ151" s="11">
        <f>'HAP STOP cijfers'!AJ26</f>
        <v>0</v>
      </c>
      <c r="AK151" s="11">
        <f>'HAP STOP cijfers'!AK26</f>
        <v>0</v>
      </c>
      <c r="AL151" s="49">
        <f>'HAP STOP cijfers'!AL26</f>
        <v>0</v>
      </c>
      <c r="AM151" s="11">
        <f>'HAP STOP cijfers'!AM26</f>
        <v>0</v>
      </c>
      <c r="AN151" s="11">
        <f>'HAP STOP cijfers'!AN26</f>
        <v>0</v>
      </c>
      <c r="AO151" s="11">
        <f>'HAP STOP cijfers'!AO26</f>
        <v>0</v>
      </c>
      <c r="AP151" s="11">
        <f>'HAP STOP cijfers'!AP26</f>
        <v>0</v>
      </c>
      <c r="AQ151" s="11">
        <f>'HAP STOP cijfers'!AQ26</f>
        <v>0</v>
      </c>
      <c r="AR151" s="49">
        <f>'HAP STOP cijfers'!AR26</f>
        <v>0</v>
      </c>
      <c r="AS151" s="11">
        <f>'HAP STOP cijfers'!AS26</f>
        <v>150</v>
      </c>
      <c r="AT151" s="11">
        <f>'HAP STOP cijfers'!AT26</f>
        <v>150</v>
      </c>
      <c r="AU151" s="11">
        <f>'HAP STOP cijfers'!AU26</f>
        <v>150</v>
      </c>
      <c r="AV151" s="11">
        <f>'HAP STOP cijfers'!AV26</f>
        <v>150</v>
      </c>
      <c r="AW151" s="11">
        <f>'HAP STOP cijfers'!AW26</f>
        <v>150</v>
      </c>
      <c r="AX151" s="11">
        <f>'HAP STOP cijfers'!AX26</f>
        <v>150</v>
      </c>
      <c r="AY151" s="11">
        <f>'HAP STOP cijfers'!AY26</f>
        <v>150</v>
      </c>
      <c r="AZ151" s="11">
        <f>'HAP STOP cijfers'!AZ26</f>
        <v>150</v>
      </c>
      <c r="BA151" s="11">
        <f>'HAP STOP cijfers'!BA26</f>
        <v>150</v>
      </c>
      <c r="BB151" s="11">
        <f>'HAP STOP cijfers'!BB26</f>
        <v>0</v>
      </c>
      <c r="BC151" s="49">
        <f>'HAP STOP cijfers'!BC26</f>
        <v>0</v>
      </c>
      <c r="BD151" s="11">
        <f>'HAP STOP cijfers'!BD26</f>
        <v>0</v>
      </c>
      <c r="BE151" s="11">
        <f>'HAP STOP cijfers'!BE26</f>
        <v>0</v>
      </c>
      <c r="BF151" s="11">
        <f>'HAP STOP cijfers'!BF26</f>
        <v>0</v>
      </c>
      <c r="BG151" s="11">
        <f>'HAP STOP cijfers'!BG26</f>
        <v>0</v>
      </c>
      <c r="BH151" s="11">
        <f>'HAP STOP cijfers'!BH26</f>
        <v>0</v>
      </c>
      <c r="BI151" s="11">
        <f>'HAP STOP cijfers'!BI26</f>
        <v>0</v>
      </c>
      <c r="BJ151" s="11">
        <f>'HAP STOP cijfers'!BJ26</f>
        <v>0</v>
      </c>
      <c r="BK151" s="49">
        <f>'HAP STOP cijfers'!BK26</f>
        <v>0</v>
      </c>
      <c r="BL151" s="11">
        <f>'HAP STOP cijfers'!BL26</f>
        <v>0</v>
      </c>
      <c r="BM151" s="11">
        <f>'HAP STOP cijfers'!BM26</f>
        <v>0</v>
      </c>
      <c r="BN151" s="11">
        <f>'HAP STOP cijfers'!BN26</f>
        <v>0</v>
      </c>
      <c r="BO151" s="11">
        <f>'HAP STOP cijfers'!BO26</f>
        <v>0</v>
      </c>
      <c r="BP151" s="11">
        <f>'HAP STOP cijfers'!BP26</f>
        <v>0</v>
      </c>
      <c r="BQ151" s="49">
        <f>'HAP STOP cijfers'!BQ26</f>
        <v>0</v>
      </c>
      <c r="BR151" s="11">
        <f>'HAP STOP cijfers'!BR26</f>
        <v>0</v>
      </c>
      <c r="BS151" s="11">
        <f>'HAP STOP cijfers'!BS26</f>
        <v>0</v>
      </c>
      <c r="BT151" s="11">
        <f>'HAP STOP cijfers'!BT26</f>
        <v>0</v>
      </c>
      <c r="BU151" s="11">
        <f>'HAP STOP cijfers'!BU26</f>
        <v>0</v>
      </c>
      <c r="BV151" s="11">
        <f>'HAP STOP cijfers'!BV26</f>
        <v>0</v>
      </c>
      <c r="BW151" s="11">
        <f>'HAP STOP cijfers'!BW26</f>
        <v>0</v>
      </c>
      <c r="BX151" s="47">
        <f>'HAP STOP cijfers'!BX26</f>
        <v>0</v>
      </c>
      <c r="BY151" s="49">
        <f>'HAP STOP cijfers'!BY26</f>
        <v>1600</v>
      </c>
      <c r="BZ151" s="11">
        <f>'HAP STOP cijfers'!BZ26</f>
        <v>80</v>
      </c>
      <c r="CA151" s="11">
        <f>'HAP STOP cijfers'!CA26</f>
        <v>160</v>
      </c>
      <c r="CB151" s="11">
        <f>'HAP STOP cijfers'!CB26</f>
        <v>160</v>
      </c>
      <c r="CC151" s="11">
        <f>'HAP STOP cijfers'!CC26</f>
        <v>160</v>
      </c>
      <c r="CD151" s="11">
        <f>'HAP STOP cijfers'!CD26</f>
        <v>160</v>
      </c>
      <c r="CE151" s="11">
        <f>'HAP STOP cijfers'!CE26</f>
        <v>80</v>
      </c>
      <c r="CF151" s="11">
        <f>'HAP STOP cijfers'!CF26</f>
        <v>80</v>
      </c>
      <c r="CG151" s="11">
        <f>'HAP STOP cijfers'!CG26</f>
        <v>160</v>
      </c>
      <c r="CH151" s="11">
        <f>'HAP STOP cijfers'!CH26</f>
        <v>160</v>
      </c>
      <c r="CI151" s="11">
        <f>'HAP STOP cijfers'!CI26</f>
        <v>160</v>
      </c>
      <c r="CJ151" s="11">
        <f>'HAP STOP cijfers'!CJ26</f>
        <v>160</v>
      </c>
      <c r="CK151" s="11">
        <f>'HAP STOP cijfers'!CK26</f>
        <v>80</v>
      </c>
      <c r="CL151" s="204">
        <f>'HAP STOP cijfers'!CL26</f>
        <v>1600</v>
      </c>
      <c r="CM151" s="11">
        <f>'HAP STOP cijfers'!CM26</f>
        <v>0</v>
      </c>
      <c r="CN151" s="11">
        <f>'HAP STOP cijfers'!CN26</f>
        <v>0</v>
      </c>
      <c r="CO151" s="11">
        <f>'HAP STOP cijfers'!CO26</f>
        <v>0</v>
      </c>
      <c r="CP151" s="11">
        <f>'HAP STOP cijfers'!CP26</f>
        <v>0</v>
      </c>
      <c r="CQ151" s="11">
        <f>'HAP STOP cijfers'!CQ26</f>
        <v>0</v>
      </c>
      <c r="CR151" s="11">
        <f>'HAP STOP cijfers'!CR26</f>
        <v>0</v>
      </c>
      <c r="CS151" s="11">
        <f>'HAP STOP cijfers'!CS26</f>
        <v>0</v>
      </c>
      <c r="CT151" s="11">
        <f>'HAP STOP cijfers'!CT26</f>
        <v>0</v>
      </c>
      <c r="CU151" s="11">
        <f>'HAP STOP cijfers'!CU26</f>
        <v>0</v>
      </c>
      <c r="CV151" s="11">
        <f>'HAP STOP cijfers'!CV26</f>
        <v>0</v>
      </c>
      <c r="CW151" s="11">
        <f>'HAP STOP cijfers'!CW26</f>
        <v>0</v>
      </c>
      <c r="CX151" s="11">
        <f>'HAP STOP cijfers'!CX26</f>
        <v>0</v>
      </c>
      <c r="CY151" s="26">
        <f>'HAP STOP cijfers'!CY26</f>
        <v>0</v>
      </c>
      <c r="CZ151" s="15">
        <f>'HAP STOP cijfers'!CZ26</f>
        <v>0</v>
      </c>
      <c r="DA151" s="11">
        <f>'HAP STOP cijfers'!DA26</f>
        <v>0</v>
      </c>
      <c r="DB151" s="11">
        <f>'HAP STOP cijfers'!DB26</f>
        <v>0</v>
      </c>
      <c r="DC151" s="11">
        <f>'HAP STOP cijfers'!DC26</f>
        <v>0</v>
      </c>
      <c r="DD151" s="11">
        <f>'HAP STOP cijfers'!DD26</f>
        <v>0</v>
      </c>
      <c r="DE151" s="11">
        <f>'HAP STOP cijfers'!DE26</f>
        <v>0</v>
      </c>
      <c r="DF151" s="11">
        <f>'HAP STOP cijfers'!DF26</f>
        <v>0</v>
      </c>
      <c r="DG151" s="11">
        <f>'HAP STOP cijfers'!DG26</f>
        <v>0</v>
      </c>
      <c r="DH151" s="11">
        <f>'HAP STOP cijfers'!DH26</f>
        <v>0</v>
      </c>
      <c r="DI151" s="11">
        <f>'HAP STOP cijfers'!DI26</f>
        <v>0</v>
      </c>
      <c r="DJ151" s="11">
        <f>'HAP STOP cijfers'!DJ26</f>
        <v>0</v>
      </c>
      <c r="DK151" s="11">
        <f>'HAP STOP cijfers'!DK26</f>
        <v>0</v>
      </c>
      <c r="DL151" s="26">
        <f>'HAP STOP cijfers'!DL26</f>
        <v>0</v>
      </c>
    </row>
    <row r="152" spans="1:116" ht="13.8" hidden="1" thickBot="1">
      <c r="A152" s="53">
        <f>'HAP STOP cijfers'!A30</f>
        <v>0</v>
      </c>
      <c r="B152" s="50" t="str">
        <f>'HAP STOP cijfers'!B30</f>
        <v>HHNT</v>
      </c>
      <c r="C152" s="6" t="str">
        <f>'HAP STOP cijfers'!C30</f>
        <v>Horeca en ambachtelijke productie</v>
      </c>
      <c r="D152" s="6" t="str">
        <f>'HAP STOP cijfers'!D30</f>
        <v>H&amp;AP Retribueerbare herinspecties DERDEN</v>
      </c>
      <c r="E152" s="6" t="str">
        <f>'HAP STOP cijfers'!E30</f>
        <v>Retribueerbare herinspecties</v>
      </c>
      <c r="F152" s="6" t="str">
        <f>'HAP STOP cijfers'!F30</f>
        <v>Derden</v>
      </c>
      <c r="G152" s="529" t="str">
        <f>'HAP STOP cijfers'!G30</f>
        <v>ja/ja</v>
      </c>
      <c r="H152" s="604">
        <f>'HAP STOP cijfers'!H30</f>
        <v>16500</v>
      </c>
      <c r="I152" s="523">
        <f>'HAP STOP cijfers'!I30</f>
        <v>0</v>
      </c>
      <c r="J152" s="523">
        <f>'HAP STOP cijfers'!J30</f>
        <v>0</v>
      </c>
      <c r="K152" s="523">
        <f>'HAP STOP cijfers'!K30</f>
        <v>0</v>
      </c>
      <c r="L152" s="523">
        <f>'HAP STOP cijfers'!L30</f>
        <v>0</v>
      </c>
      <c r="M152" s="523">
        <f>'HAP STOP cijfers'!M30</f>
        <v>0</v>
      </c>
      <c r="N152" s="523">
        <f>'HAP STOP cijfers'!N30</f>
        <v>0</v>
      </c>
      <c r="O152" s="523">
        <f>'HAP STOP cijfers'!O30</f>
        <v>0</v>
      </c>
      <c r="P152" s="523">
        <f>'HAP STOP cijfers'!P30</f>
        <v>0</v>
      </c>
      <c r="Q152" s="27">
        <f>'HAP STOP cijfers'!Q30</f>
        <v>16500</v>
      </c>
      <c r="R152" s="305">
        <f>'HAP STOP cijfers'!R30</f>
        <v>0</v>
      </c>
      <c r="S152" s="523">
        <f>'HAP STOP cijfers'!S30</f>
        <v>0</v>
      </c>
      <c r="T152" s="604">
        <f>'HAP STOP cijfers'!T30</f>
        <v>16500</v>
      </c>
      <c r="U152" s="523">
        <f>'HAP STOP cijfers'!U30</f>
        <v>0</v>
      </c>
      <c r="V152" s="523">
        <f>'HAP STOP cijfers'!V30</f>
        <v>0</v>
      </c>
      <c r="W152" s="523">
        <f>'HAP STOP cijfers'!W30</f>
        <v>0</v>
      </c>
      <c r="X152" s="523">
        <f>'HAP STOP cijfers'!X30</f>
        <v>0</v>
      </c>
      <c r="Y152" s="523">
        <f>'HAP STOP cijfers'!Y30</f>
        <v>0</v>
      </c>
      <c r="Z152" s="50">
        <f>'HAP STOP cijfers'!Z30</f>
        <v>16500</v>
      </c>
      <c r="AA152" s="604">
        <f>'HAP STOP cijfers'!AA30</f>
        <v>500</v>
      </c>
      <c r="AB152" s="523">
        <f>'HAP STOP cijfers'!AB30</f>
        <v>16000</v>
      </c>
      <c r="AC152" s="523">
        <f>'HAP STOP cijfers'!AC30</f>
        <v>0</v>
      </c>
      <c r="AD152" s="523">
        <f>'HAP STOP cijfers'!AD30</f>
        <v>0</v>
      </c>
      <c r="AE152" s="523">
        <f>'HAP STOP cijfers'!AE30</f>
        <v>0</v>
      </c>
      <c r="AF152" s="523">
        <f>'HAP STOP cijfers'!AF30</f>
        <v>0</v>
      </c>
      <c r="AG152" s="50">
        <f>'HAP STOP cijfers'!AG30</f>
        <v>0</v>
      </c>
      <c r="AH152" s="523">
        <f>'HAP STOP cijfers'!AH30</f>
        <v>0</v>
      </c>
      <c r="AI152" s="604">
        <f>'HAP STOP cijfers'!AI30</f>
        <v>500</v>
      </c>
      <c r="AJ152" s="523">
        <f>'HAP STOP cijfers'!AJ30</f>
        <v>0</v>
      </c>
      <c r="AK152" s="523">
        <f>'HAP STOP cijfers'!AK30</f>
        <v>0</v>
      </c>
      <c r="AL152" s="50">
        <f>'HAP STOP cijfers'!AL30</f>
        <v>0</v>
      </c>
      <c r="AM152" s="523">
        <f>'HAP STOP cijfers'!AM30</f>
        <v>0</v>
      </c>
      <c r="AN152" s="523">
        <f>'HAP STOP cijfers'!AN30</f>
        <v>0</v>
      </c>
      <c r="AO152" s="523">
        <f>'HAP STOP cijfers'!AO30</f>
        <v>0</v>
      </c>
      <c r="AP152" s="523">
        <f>'HAP STOP cijfers'!AP30</f>
        <v>0</v>
      </c>
      <c r="AQ152" s="523">
        <f>'HAP STOP cijfers'!AQ30</f>
        <v>0</v>
      </c>
      <c r="AR152" s="50">
        <f>'HAP STOP cijfers'!AR30</f>
        <v>0</v>
      </c>
      <c r="AS152" s="523">
        <f>'HAP STOP cijfers'!AS30</f>
        <v>1777.7777777777778</v>
      </c>
      <c r="AT152" s="523">
        <f>'HAP STOP cijfers'!AT30</f>
        <v>1777.7777777777778</v>
      </c>
      <c r="AU152" s="523">
        <f>'HAP STOP cijfers'!AU30</f>
        <v>1777.7777777777778</v>
      </c>
      <c r="AV152" s="523">
        <f>'HAP STOP cijfers'!AV30</f>
        <v>1777.7777777777778</v>
      </c>
      <c r="AW152" s="523">
        <f>'HAP STOP cijfers'!AW30</f>
        <v>1777.7777777777778</v>
      </c>
      <c r="AX152" s="523">
        <f>'HAP STOP cijfers'!AX30</f>
        <v>1777.7777777777778</v>
      </c>
      <c r="AY152" s="523">
        <f>'HAP STOP cijfers'!AY30</f>
        <v>1777.7777777777778</v>
      </c>
      <c r="AZ152" s="523">
        <f>'HAP STOP cijfers'!AZ30</f>
        <v>1777.7777777777778</v>
      </c>
      <c r="BA152" s="523">
        <f>'HAP STOP cijfers'!BA30</f>
        <v>1777.7777777777778</v>
      </c>
      <c r="BB152" s="523">
        <f>'HAP STOP cijfers'!BB30</f>
        <v>0</v>
      </c>
      <c r="BC152" s="50">
        <f>'HAP STOP cijfers'!BC30</f>
        <v>0</v>
      </c>
      <c r="BD152" s="523">
        <f>'HAP STOP cijfers'!BD30</f>
        <v>0</v>
      </c>
      <c r="BE152" s="523">
        <f>'HAP STOP cijfers'!BE30</f>
        <v>0</v>
      </c>
      <c r="BF152" s="523">
        <f>'HAP STOP cijfers'!BF30</f>
        <v>0</v>
      </c>
      <c r="BG152" s="523">
        <f>'HAP STOP cijfers'!BG30</f>
        <v>0</v>
      </c>
      <c r="BH152" s="523">
        <f>'HAP STOP cijfers'!BH30</f>
        <v>0</v>
      </c>
      <c r="BI152" s="523">
        <f>'HAP STOP cijfers'!BI30</f>
        <v>0</v>
      </c>
      <c r="BJ152" s="523">
        <f>'HAP STOP cijfers'!BJ30</f>
        <v>0</v>
      </c>
      <c r="BK152" s="50">
        <f>'HAP STOP cijfers'!BK30</f>
        <v>0</v>
      </c>
      <c r="BL152" s="523">
        <f>'HAP STOP cijfers'!BL30</f>
        <v>0</v>
      </c>
      <c r="BM152" s="523">
        <f>'HAP STOP cijfers'!BM30</f>
        <v>0</v>
      </c>
      <c r="BN152" s="523">
        <f>'HAP STOP cijfers'!BN30</f>
        <v>0</v>
      </c>
      <c r="BO152" s="523">
        <f>'HAP STOP cijfers'!BO30</f>
        <v>0</v>
      </c>
      <c r="BP152" s="523">
        <f>'HAP STOP cijfers'!BP30</f>
        <v>0</v>
      </c>
      <c r="BQ152" s="50">
        <f>'HAP STOP cijfers'!BQ30</f>
        <v>0</v>
      </c>
      <c r="BR152" s="523">
        <f>'HAP STOP cijfers'!BR30</f>
        <v>0</v>
      </c>
      <c r="BS152" s="523">
        <f>'HAP STOP cijfers'!BS30</f>
        <v>0</v>
      </c>
      <c r="BT152" s="523">
        <f>'HAP STOP cijfers'!BT30</f>
        <v>0</v>
      </c>
      <c r="BU152" s="523">
        <f>'HAP STOP cijfers'!BU30</f>
        <v>0</v>
      </c>
      <c r="BV152" s="523">
        <f>'HAP STOP cijfers'!BV30</f>
        <v>0</v>
      </c>
      <c r="BW152" s="523">
        <f>'HAP STOP cijfers'!BW30</f>
        <v>0</v>
      </c>
      <c r="BX152" s="53">
        <f>'HAP STOP cijfers'!BX30</f>
        <v>0</v>
      </c>
      <c r="BY152" s="50">
        <f>'HAP STOP cijfers'!BY30</f>
        <v>16500</v>
      </c>
      <c r="BZ152" s="523">
        <f>'HAP STOP cijfers'!BZ30</f>
        <v>825</v>
      </c>
      <c r="CA152" s="523">
        <f>'HAP STOP cijfers'!CA30</f>
        <v>1650</v>
      </c>
      <c r="CB152" s="523">
        <f>'HAP STOP cijfers'!CB30</f>
        <v>1650</v>
      </c>
      <c r="CC152" s="523">
        <f>'HAP STOP cijfers'!CC30</f>
        <v>1650</v>
      </c>
      <c r="CD152" s="523">
        <f>'HAP STOP cijfers'!CD30</f>
        <v>1650</v>
      </c>
      <c r="CE152" s="523">
        <f>'HAP STOP cijfers'!CE30</f>
        <v>825</v>
      </c>
      <c r="CF152" s="523">
        <f>'HAP STOP cijfers'!CF30</f>
        <v>825</v>
      </c>
      <c r="CG152" s="523">
        <f>'HAP STOP cijfers'!CG30</f>
        <v>1650</v>
      </c>
      <c r="CH152" s="523">
        <f>'HAP STOP cijfers'!CH30</f>
        <v>1650</v>
      </c>
      <c r="CI152" s="523">
        <f>'HAP STOP cijfers'!CI30</f>
        <v>1650</v>
      </c>
      <c r="CJ152" s="523">
        <f>'HAP STOP cijfers'!CJ30</f>
        <v>1650</v>
      </c>
      <c r="CK152" s="523">
        <f>'HAP STOP cijfers'!CK30</f>
        <v>825</v>
      </c>
      <c r="CL152" s="304">
        <f>'HAP STOP cijfers'!CL30</f>
        <v>16500</v>
      </c>
      <c r="CM152" s="523">
        <f>'HAP STOP cijfers'!CM30</f>
        <v>0</v>
      </c>
      <c r="CN152" s="523">
        <f>'HAP STOP cijfers'!CN30</f>
        <v>0</v>
      </c>
      <c r="CO152" s="523">
        <f>'HAP STOP cijfers'!CO30</f>
        <v>0</v>
      </c>
      <c r="CP152" s="523">
        <f>'HAP STOP cijfers'!CP30</f>
        <v>0</v>
      </c>
      <c r="CQ152" s="523">
        <f>'HAP STOP cijfers'!CQ30</f>
        <v>0</v>
      </c>
      <c r="CR152" s="523">
        <f>'HAP STOP cijfers'!CR30</f>
        <v>0</v>
      </c>
      <c r="CS152" s="523">
        <f>'HAP STOP cijfers'!CS30</f>
        <v>0</v>
      </c>
      <c r="CT152" s="523">
        <f>'HAP STOP cijfers'!CT30</f>
        <v>0</v>
      </c>
      <c r="CU152" s="523">
        <f>'HAP STOP cijfers'!CU30</f>
        <v>0</v>
      </c>
      <c r="CV152" s="523">
        <f>'HAP STOP cijfers'!CV30</f>
        <v>0</v>
      </c>
      <c r="CW152" s="523">
        <f>'HAP STOP cijfers'!CW30</f>
        <v>0</v>
      </c>
      <c r="CX152" s="523">
        <f>'HAP STOP cijfers'!CX30</f>
        <v>0</v>
      </c>
      <c r="CY152" s="27">
        <f>'HAP STOP cijfers'!CY30</f>
        <v>0</v>
      </c>
      <c r="CZ152" s="305">
        <f>'HAP STOP cijfers'!CZ30</f>
        <v>0</v>
      </c>
      <c r="DA152" s="523">
        <f>'HAP STOP cijfers'!DA30</f>
        <v>0</v>
      </c>
      <c r="DB152" s="523">
        <f>'HAP STOP cijfers'!DB30</f>
        <v>0</v>
      </c>
      <c r="DC152" s="523">
        <f>'HAP STOP cijfers'!DC30</f>
        <v>0</v>
      </c>
      <c r="DD152" s="523">
        <f>'HAP STOP cijfers'!DD30</f>
        <v>0</v>
      </c>
      <c r="DE152" s="523">
        <f>'HAP STOP cijfers'!DE30</f>
        <v>0</v>
      </c>
      <c r="DF152" s="523">
        <f>'HAP STOP cijfers'!DF30</f>
        <v>0</v>
      </c>
      <c r="DG152" s="523">
        <f>'HAP STOP cijfers'!DG30</f>
        <v>0</v>
      </c>
      <c r="DH152" s="523">
        <f>'HAP STOP cijfers'!DH30</f>
        <v>0</v>
      </c>
      <c r="DI152" s="523">
        <f>'HAP STOP cijfers'!DI30</f>
        <v>0</v>
      </c>
      <c r="DJ152" s="523">
        <f>'HAP STOP cijfers'!DJ30</f>
        <v>0</v>
      </c>
      <c r="DK152" s="523">
        <f>'HAP STOP cijfers'!DK30</f>
        <v>0</v>
      </c>
      <c r="DL152" s="27">
        <f>'HAP STOP cijfers'!DL30</f>
        <v>0</v>
      </c>
    </row>
    <row r="153" spans="1:116" hidden="1">
      <c r="A153" s="52">
        <f>' IP STOP cijfers nieuw'!A3</f>
        <v>0</v>
      </c>
      <c r="B153" s="48" t="str">
        <f>' IP STOP cijfers nieuw'!B3</f>
        <v>OWNT</v>
      </c>
      <c r="C153" s="54" t="str">
        <f>' IP STOP cijfers nieuw'!C3</f>
        <v>Industriële Productie</v>
      </c>
      <c r="D153" s="54" t="str">
        <f>' IP STOP cijfers nieuw'!D3</f>
        <v>IP Voedselveiligheid VWS</v>
      </c>
      <c r="E153" s="54" t="str">
        <f>' IP STOP cijfers nieuw'!E3</f>
        <v>VVH Toezicht geregistreerde bedrijven</v>
      </c>
      <c r="F153" s="54" t="str">
        <f>' IP STOP cijfers nieuw'!F3</f>
        <v>VWS</v>
      </c>
      <c r="G153" s="54">
        <f>' IP STOP cijfers nieuw'!G3</f>
        <v>0</v>
      </c>
      <c r="H153" s="768">
        <f>' IP STOP cijfers nieuw'!H3</f>
        <v>12908</v>
      </c>
      <c r="I153" s="768">
        <f>' IP STOP cijfers nieuw'!I3</f>
        <v>0</v>
      </c>
      <c r="J153" s="768">
        <f>' IP STOP cijfers nieuw'!J3</f>
        <v>0</v>
      </c>
      <c r="K153" s="768">
        <f>' IP STOP cijfers nieuw'!K3</f>
        <v>0</v>
      </c>
      <c r="L153" s="768">
        <f>' IP STOP cijfers nieuw'!L3</f>
        <v>0</v>
      </c>
      <c r="M153" s="768">
        <f>' IP STOP cijfers nieuw'!M3</f>
        <v>0</v>
      </c>
      <c r="N153" s="768">
        <f>' IP STOP cijfers nieuw'!N3</f>
        <v>0</v>
      </c>
      <c r="O153" s="768">
        <f>' IP STOP cijfers nieuw'!O3</f>
        <v>0</v>
      </c>
      <c r="P153" s="768">
        <f>' IP STOP cijfers nieuw'!P3</f>
        <v>0</v>
      </c>
      <c r="Q153" s="769">
        <f>' IP STOP cijfers nieuw'!Q3</f>
        <v>12908</v>
      </c>
      <c r="R153" s="770">
        <f>' IP STOP cijfers nieuw'!R3</f>
        <v>0</v>
      </c>
      <c r="S153" s="768">
        <f>' IP STOP cijfers nieuw'!S3</f>
        <v>0</v>
      </c>
      <c r="T153" s="768">
        <f>' IP STOP cijfers nieuw'!T3</f>
        <v>12908</v>
      </c>
      <c r="U153" s="768">
        <f>' IP STOP cijfers nieuw'!U3</f>
        <v>0</v>
      </c>
      <c r="V153" s="768">
        <f>' IP STOP cijfers nieuw'!V3</f>
        <v>0</v>
      </c>
      <c r="W153" s="768">
        <f>' IP STOP cijfers nieuw'!W3</f>
        <v>0</v>
      </c>
      <c r="X153" s="768">
        <f>' IP STOP cijfers nieuw'!X3</f>
        <v>0</v>
      </c>
      <c r="Y153" s="768">
        <f>' IP STOP cijfers nieuw'!Y3</f>
        <v>0</v>
      </c>
      <c r="Z153" s="771">
        <f>' IP STOP cijfers nieuw'!Z3</f>
        <v>12908</v>
      </c>
      <c r="AA153" s="768">
        <f>' IP STOP cijfers nieuw'!AA3</f>
        <v>1168</v>
      </c>
      <c r="AB153" s="768">
        <f>' IP STOP cijfers nieuw'!AB3</f>
        <v>0</v>
      </c>
      <c r="AC153" s="768">
        <f>' IP STOP cijfers nieuw'!AC3</f>
        <v>11740</v>
      </c>
      <c r="AD153" s="768">
        <f>' IP STOP cijfers nieuw'!AD3</f>
        <v>0</v>
      </c>
      <c r="AE153" s="768">
        <f>' IP STOP cijfers nieuw'!AE3</f>
        <v>0</v>
      </c>
      <c r="AF153" s="768">
        <f>' IP STOP cijfers nieuw'!AF3</f>
        <v>0</v>
      </c>
      <c r="AG153" s="771">
        <f>' IP STOP cijfers nieuw'!AG3</f>
        <v>0</v>
      </c>
      <c r="AH153" s="768">
        <f>' IP STOP cijfers nieuw'!AH3</f>
        <v>1168</v>
      </c>
      <c r="AI153" s="768">
        <f>' IP STOP cijfers nieuw'!AI3</f>
        <v>0</v>
      </c>
      <c r="AJ153" s="768">
        <f>' IP STOP cijfers nieuw'!AJ3</f>
        <v>0</v>
      </c>
      <c r="AK153" s="768">
        <f>' IP STOP cijfers nieuw'!AK3</f>
        <v>0</v>
      </c>
      <c r="AL153" s="771">
        <f>' IP STOP cijfers nieuw'!AL3</f>
        <v>0</v>
      </c>
      <c r="AM153" s="768">
        <f>' IP STOP cijfers nieuw'!AM3</f>
        <v>0</v>
      </c>
      <c r="AN153" s="768">
        <f>' IP STOP cijfers nieuw'!AN3</f>
        <v>0</v>
      </c>
      <c r="AO153" s="768">
        <f>' IP STOP cijfers nieuw'!AO3</f>
        <v>0</v>
      </c>
      <c r="AP153" s="768">
        <f>' IP STOP cijfers nieuw'!AP3</f>
        <v>0</v>
      </c>
      <c r="AQ153" s="768">
        <f>' IP STOP cijfers nieuw'!AQ3</f>
        <v>0</v>
      </c>
      <c r="AR153" s="771">
        <f>' IP STOP cijfers nieuw'!AR3</f>
        <v>0</v>
      </c>
      <c r="AS153" s="768">
        <f>' IP STOP cijfers nieuw'!AS3</f>
        <v>0</v>
      </c>
      <c r="AT153" s="768">
        <f>' IP STOP cijfers nieuw'!AT3</f>
        <v>0</v>
      </c>
      <c r="AU153" s="768">
        <f>' IP STOP cijfers nieuw'!AU3</f>
        <v>0</v>
      </c>
      <c r="AV153" s="768">
        <f>' IP STOP cijfers nieuw'!AV3</f>
        <v>0</v>
      </c>
      <c r="AW153" s="768">
        <f>' IP STOP cijfers nieuw'!AW3</f>
        <v>0</v>
      </c>
      <c r="AX153" s="768">
        <f>' IP STOP cijfers nieuw'!AX3</f>
        <v>0</v>
      </c>
      <c r="AY153" s="768">
        <f>' IP STOP cijfers nieuw'!AY3</f>
        <v>0</v>
      </c>
      <c r="AZ153" s="768">
        <f>' IP STOP cijfers nieuw'!AZ3</f>
        <v>0</v>
      </c>
      <c r="BA153" s="768">
        <f>' IP STOP cijfers nieuw'!BA3</f>
        <v>0</v>
      </c>
      <c r="BB153" s="768">
        <f>' IP STOP cijfers nieuw'!BB3</f>
        <v>0</v>
      </c>
      <c r="BC153" s="771">
        <f>' IP STOP cijfers nieuw'!BC3</f>
        <v>0</v>
      </c>
      <c r="BD153" s="768">
        <f>' IP STOP cijfers nieuw'!BD3</f>
        <v>0</v>
      </c>
      <c r="BE153" s="768">
        <f>' IP STOP cijfers nieuw'!BE3</f>
        <v>0</v>
      </c>
      <c r="BF153" s="768">
        <f>' IP STOP cijfers nieuw'!BF3</f>
        <v>0</v>
      </c>
      <c r="BG153" s="768">
        <f>' IP STOP cijfers nieuw'!BG3</f>
        <v>0</v>
      </c>
      <c r="BH153" s="768">
        <f>' IP STOP cijfers nieuw'!BH3</f>
        <v>0</v>
      </c>
      <c r="BI153" s="768">
        <f>' IP STOP cijfers nieuw'!BI3</f>
        <v>0</v>
      </c>
      <c r="BJ153" s="768">
        <f>' IP STOP cijfers nieuw'!BJ3</f>
        <v>0</v>
      </c>
      <c r="BK153" s="771">
        <f>' IP STOP cijfers nieuw'!BK3</f>
        <v>0</v>
      </c>
      <c r="BL153" s="768">
        <f>' IP STOP cijfers nieuw'!BL3</f>
        <v>0</v>
      </c>
      <c r="BM153" s="768">
        <f>' IP STOP cijfers nieuw'!BM3</f>
        <v>0</v>
      </c>
      <c r="BN153" s="768">
        <f>' IP STOP cijfers nieuw'!BN3</f>
        <v>0</v>
      </c>
      <c r="BO153" s="768">
        <f>' IP STOP cijfers nieuw'!BO3</f>
        <v>0</v>
      </c>
      <c r="BP153" s="768">
        <f>' IP STOP cijfers nieuw'!BP3</f>
        <v>0</v>
      </c>
      <c r="BQ153" s="771">
        <f>' IP STOP cijfers nieuw'!BQ3</f>
        <v>0</v>
      </c>
      <c r="BR153" s="768">
        <f>' IP STOP cijfers nieuw'!BR3</f>
        <v>0</v>
      </c>
      <c r="BS153" s="768">
        <f>' IP STOP cijfers nieuw'!BS3</f>
        <v>0</v>
      </c>
      <c r="BT153" s="768">
        <f>' IP STOP cijfers nieuw'!BT3</f>
        <v>11740</v>
      </c>
      <c r="BU153" s="768">
        <f>' IP STOP cijfers nieuw'!BU3</f>
        <v>0</v>
      </c>
      <c r="BV153" s="768">
        <f>' IP STOP cijfers nieuw'!BV3</f>
        <v>0</v>
      </c>
      <c r="BW153" s="768">
        <f>' IP STOP cijfers nieuw'!BW3</f>
        <v>0</v>
      </c>
      <c r="BX153" s="772">
        <f>' IP STOP cijfers nieuw'!BX3</f>
        <v>0</v>
      </c>
      <c r="BY153" s="771">
        <f>' IP STOP cijfers nieuw'!BY3</f>
        <v>12908</v>
      </c>
      <c r="BZ153" s="768">
        <f>' IP STOP cijfers nieuw'!BZ3</f>
        <v>0</v>
      </c>
      <c r="CA153" s="768">
        <f>' IP STOP cijfers nieuw'!CA3</f>
        <v>0</v>
      </c>
      <c r="CB153" s="768">
        <f>' IP STOP cijfers nieuw'!CB3</f>
        <v>0</v>
      </c>
      <c r="CC153" s="768">
        <f>' IP STOP cijfers nieuw'!CC3</f>
        <v>0</v>
      </c>
      <c r="CD153" s="768">
        <f>' IP STOP cijfers nieuw'!CD3</f>
        <v>0</v>
      </c>
      <c r="CE153" s="768">
        <f>' IP STOP cijfers nieuw'!CE3</f>
        <v>0</v>
      </c>
      <c r="CF153" s="768">
        <f>' IP STOP cijfers nieuw'!CF3</f>
        <v>0</v>
      </c>
      <c r="CG153" s="768">
        <f>' IP STOP cijfers nieuw'!CG3</f>
        <v>0</v>
      </c>
      <c r="CH153" s="768">
        <f>' IP STOP cijfers nieuw'!CH3</f>
        <v>0</v>
      </c>
      <c r="CI153" s="768">
        <f>' IP STOP cijfers nieuw'!CI3</f>
        <v>0</v>
      </c>
      <c r="CJ153" s="768">
        <f>' IP STOP cijfers nieuw'!CJ3</f>
        <v>0</v>
      </c>
      <c r="CK153" s="768">
        <f>' IP STOP cijfers nieuw'!CK3</f>
        <v>0</v>
      </c>
      <c r="CL153" s="773">
        <f>' IP STOP cijfers nieuw'!CL3</f>
        <v>0</v>
      </c>
      <c r="CM153" s="768">
        <f>' IP STOP cijfers nieuw'!CM3</f>
        <v>0</v>
      </c>
      <c r="CN153" s="768">
        <f>' IP STOP cijfers nieuw'!CN3</f>
        <v>0</v>
      </c>
      <c r="CO153" s="768">
        <f>' IP STOP cijfers nieuw'!CO3</f>
        <v>0</v>
      </c>
      <c r="CP153" s="14">
        <f>' IP STOP cijfers nieuw'!CP3</f>
        <v>0</v>
      </c>
      <c r="CQ153" s="14">
        <f>' IP STOP cijfers nieuw'!CQ3</f>
        <v>0</v>
      </c>
      <c r="CR153" s="14">
        <f>' IP STOP cijfers nieuw'!CR3</f>
        <v>0</v>
      </c>
      <c r="CS153" s="14">
        <f>' IP STOP cijfers nieuw'!CS3</f>
        <v>0</v>
      </c>
      <c r="CT153" s="14">
        <f>' IP STOP cijfers nieuw'!CT3</f>
        <v>0</v>
      </c>
      <c r="CU153" s="14">
        <f>' IP STOP cijfers nieuw'!CU3</f>
        <v>0</v>
      </c>
      <c r="CV153" s="14">
        <f>' IP STOP cijfers nieuw'!CV3</f>
        <v>0</v>
      </c>
      <c r="CW153" s="14">
        <f>' IP STOP cijfers nieuw'!CW3</f>
        <v>0</v>
      </c>
      <c r="CX153" s="14">
        <f>' IP STOP cijfers nieuw'!CX3</f>
        <v>0</v>
      </c>
      <c r="CY153" s="51">
        <f>' IP STOP cijfers nieuw'!CY3</f>
        <v>0</v>
      </c>
      <c r="CZ153" s="21">
        <f>' IP STOP cijfers nieuw'!CZ3</f>
        <v>0</v>
      </c>
      <c r="DA153" s="14">
        <f>' IP STOP cijfers nieuw'!DA3</f>
        <v>0</v>
      </c>
      <c r="DB153" s="14">
        <f>' IP STOP cijfers nieuw'!DB3</f>
        <v>0</v>
      </c>
      <c r="DC153" s="14">
        <f>' IP STOP cijfers nieuw'!DC3</f>
        <v>0</v>
      </c>
      <c r="DD153" s="14">
        <f>' IP STOP cijfers nieuw'!DD3</f>
        <v>0</v>
      </c>
      <c r="DE153" s="14">
        <f>' IP STOP cijfers nieuw'!DE3</f>
        <v>0</v>
      </c>
      <c r="DF153" s="14">
        <f>' IP STOP cijfers nieuw'!DF3</f>
        <v>0</v>
      </c>
      <c r="DG153" s="14">
        <f>' IP STOP cijfers nieuw'!DG3</f>
        <v>0</v>
      </c>
      <c r="DH153" s="14">
        <f>' IP STOP cijfers nieuw'!DH3</f>
        <v>0</v>
      </c>
      <c r="DI153" s="14">
        <f>' IP STOP cijfers nieuw'!DI3</f>
        <v>0</v>
      </c>
      <c r="DJ153" s="14">
        <f>' IP STOP cijfers nieuw'!DJ3</f>
        <v>0</v>
      </c>
      <c r="DK153" s="14">
        <f>' IP STOP cijfers nieuw'!DK3</f>
        <v>0</v>
      </c>
      <c r="DL153" s="51">
        <f>' IP STOP cijfers nieuw'!DL3</f>
        <v>0</v>
      </c>
    </row>
    <row r="154" spans="1:116" s="617" customFormat="1">
      <c r="A154" s="780">
        <f>' IP STOP cijfers nieuw'!A4</f>
        <v>0</v>
      </c>
      <c r="B154" s="781" t="str">
        <f>' IP STOP cijfers nieuw'!B4</f>
        <v>OWNT</v>
      </c>
      <c r="C154" s="526" t="str">
        <f>' IP STOP cijfers nieuw'!C4</f>
        <v>Industriële Productie</v>
      </c>
      <c r="D154" s="526" t="str">
        <f>' IP STOP cijfers nieuw'!D4</f>
        <v>IP Voedselveiligheid VWS</v>
      </c>
      <c r="E154" s="526" t="str">
        <f>' IP STOP cijfers nieuw'!E4</f>
        <v>VVH Toezicht geregistreerde bedrijven verbeterplan</v>
      </c>
      <c r="F154" s="526" t="str">
        <f>' IP STOP cijfers nieuw'!F4</f>
        <v>VWS</v>
      </c>
      <c r="G154" s="526" t="str">
        <f>' IP STOP cijfers nieuw'!G4</f>
        <v>verbeterplan</v>
      </c>
      <c r="H154" s="518">
        <f>' IP STOP cijfers nieuw'!H4</f>
        <v>591</v>
      </c>
      <c r="I154" s="518">
        <f>' IP STOP cijfers nieuw'!I4</f>
        <v>0</v>
      </c>
      <c r="J154" s="518">
        <f>' IP STOP cijfers nieuw'!J4</f>
        <v>0</v>
      </c>
      <c r="K154" s="518">
        <f>' IP STOP cijfers nieuw'!K4</f>
        <v>0</v>
      </c>
      <c r="L154" s="518">
        <f>' IP STOP cijfers nieuw'!L4</f>
        <v>0</v>
      </c>
      <c r="M154" s="518">
        <f>' IP STOP cijfers nieuw'!M4</f>
        <v>0</v>
      </c>
      <c r="N154" s="518">
        <f>' IP STOP cijfers nieuw'!N4</f>
        <v>0</v>
      </c>
      <c r="O154" s="518">
        <f>' IP STOP cijfers nieuw'!O4</f>
        <v>0</v>
      </c>
      <c r="P154" s="518">
        <f>' IP STOP cijfers nieuw'!P4</f>
        <v>0</v>
      </c>
      <c r="Q154" s="782">
        <f>' IP STOP cijfers nieuw'!Q4</f>
        <v>591</v>
      </c>
      <c r="R154" s="533">
        <f>' IP STOP cijfers nieuw'!R4</f>
        <v>0</v>
      </c>
      <c r="S154" s="518">
        <f>' IP STOP cijfers nieuw'!S4</f>
        <v>0</v>
      </c>
      <c r="T154" s="518">
        <f>' IP STOP cijfers nieuw'!T4</f>
        <v>591</v>
      </c>
      <c r="U154" s="518">
        <f>' IP STOP cijfers nieuw'!U4</f>
        <v>0</v>
      </c>
      <c r="V154" s="518">
        <f>' IP STOP cijfers nieuw'!V4</f>
        <v>0</v>
      </c>
      <c r="W154" s="518">
        <f>' IP STOP cijfers nieuw'!W4</f>
        <v>0</v>
      </c>
      <c r="X154" s="518">
        <f>' IP STOP cijfers nieuw'!X4</f>
        <v>0</v>
      </c>
      <c r="Y154" s="518">
        <f>' IP STOP cijfers nieuw'!Y4</f>
        <v>0</v>
      </c>
      <c r="Z154" s="781">
        <f>' IP STOP cijfers nieuw'!Z4</f>
        <v>591</v>
      </c>
      <c r="AA154" s="518">
        <f>' IP STOP cijfers nieuw'!AA4</f>
        <v>38</v>
      </c>
      <c r="AB154" s="518">
        <f>' IP STOP cijfers nieuw'!AB4</f>
        <v>0</v>
      </c>
      <c r="AC154" s="518">
        <f>' IP STOP cijfers nieuw'!AC4</f>
        <v>553</v>
      </c>
      <c r="AD154" s="518">
        <f>' IP STOP cijfers nieuw'!AD4</f>
        <v>0</v>
      </c>
      <c r="AE154" s="518">
        <f>' IP STOP cijfers nieuw'!AE4</f>
        <v>0</v>
      </c>
      <c r="AF154" s="518">
        <f>' IP STOP cijfers nieuw'!AF4</f>
        <v>0</v>
      </c>
      <c r="AG154" s="781">
        <f>' IP STOP cijfers nieuw'!AG4</f>
        <v>0</v>
      </c>
      <c r="AH154" s="518">
        <f>' IP STOP cijfers nieuw'!AH4</f>
        <v>38</v>
      </c>
      <c r="AI154" s="518">
        <f>' IP STOP cijfers nieuw'!AI4</f>
        <v>0</v>
      </c>
      <c r="AJ154" s="518">
        <f>' IP STOP cijfers nieuw'!AJ4</f>
        <v>0</v>
      </c>
      <c r="AK154" s="518">
        <f>' IP STOP cijfers nieuw'!AK4</f>
        <v>0</v>
      </c>
      <c r="AL154" s="781">
        <f>' IP STOP cijfers nieuw'!AL4</f>
        <v>0</v>
      </c>
      <c r="AM154" s="518">
        <f>' IP STOP cijfers nieuw'!AM4</f>
        <v>0</v>
      </c>
      <c r="AN154" s="518">
        <f>' IP STOP cijfers nieuw'!AN4</f>
        <v>0</v>
      </c>
      <c r="AO154" s="518">
        <f>' IP STOP cijfers nieuw'!AO4</f>
        <v>0</v>
      </c>
      <c r="AP154" s="518">
        <f>' IP STOP cijfers nieuw'!AP4</f>
        <v>0</v>
      </c>
      <c r="AQ154" s="518">
        <f>' IP STOP cijfers nieuw'!AQ4</f>
        <v>0</v>
      </c>
      <c r="AR154" s="781">
        <f>' IP STOP cijfers nieuw'!AR4</f>
        <v>0</v>
      </c>
      <c r="AS154" s="518">
        <f>' IP STOP cijfers nieuw'!AS4</f>
        <v>0</v>
      </c>
      <c r="AT154" s="518">
        <f>' IP STOP cijfers nieuw'!AT4</f>
        <v>0</v>
      </c>
      <c r="AU154" s="518">
        <f>' IP STOP cijfers nieuw'!AU4</f>
        <v>0</v>
      </c>
      <c r="AV154" s="518">
        <f>' IP STOP cijfers nieuw'!AV4</f>
        <v>0</v>
      </c>
      <c r="AW154" s="518">
        <f>' IP STOP cijfers nieuw'!AW4</f>
        <v>0</v>
      </c>
      <c r="AX154" s="518">
        <f>' IP STOP cijfers nieuw'!AX4</f>
        <v>0</v>
      </c>
      <c r="AY154" s="518">
        <f>' IP STOP cijfers nieuw'!AY4</f>
        <v>0</v>
      </c>
      <c r="AZ154" s="518">
        <f>' IP STOP cijfers nieuw'!AZ4</f>
        <v>0</v>
      </c>
      <c r="BA154" s="518">
        <f>' IP STOP cijfers nieuw'!BA4</f>
        <v>0</v>
      </c>
      <c r="BB154" s="518">
        <f>' IP STOP cijfers nieuw'!BB4</f>
        <v>0</v>
      </c>
      <c r="BC154" s="781">
        <f>' IP STOP cijfers nieuw'!BC4</f>
        <v>0</v>
      </c>
      <c r="BD154" s="518">
        <f>' IP STOP cijfers nieuw'!BD4</f>
        <v>0</v>
      </c>
      <c r="BE154" s="518">
        <f>' IP STOP cijfers nieuw'!BE4</f>
        <v>0</v>
      </c>
      <c r="BF154" s="518">
        <f>' IP STOP cijfers nieuw'!BF4</f>
        <v>0</v>
      </c>
      <c r="BG154" s="518">
        <f>' IP STOP cijfers nieuw'!BG4</f>
        <v>0</v>
      </c>
      <c r="BH154" s="518">
        <f>' IP STOP cijfers nieuw'!BH4</f>
        <v>0</v>
      </c>
      <c r="BI154" s="518">
        <f>' IP STOP cijfers nieuw'!BI4</f>
        <v>0</v>
      </c>
      <c r="BJ154" s="518">
        <f>' IP STOP cijfers nieuw'!BJ4</f>
        <v>0</v>
      </c>
      <c r="BK154" s="781">
        <f>' IP STOP cijfers nieuw'!BK4</f>
        <v>0</v>
      </c>
      <c r="BL154" s="518">
        <f>' IP STOP cijfers nieuw'!BL4</f>
        <v>0</v>
      </c>
      <c r="BM154" s="518">
        <f>' IP STOP cijfers nieuw'!BM4</f>
        <v>0</v>
      </c>
      <c r="BN154" s="518">
        <f>' IP STOP cijfers nieuw'!BN4</f>
        <v>0</v>
      </c>
      <c r="BO154" s="518">
        <f>' IP STOP cijfers nieuw'!BO4</f>
        <v>0</v>
      </c>
      <c r="BP154" s="518">
        <f>' IP STOP cijfers nieuw'!BP4</f>
        <v>0</v>
      </c>
      <c r="BQ154" s="781">
        <f>' IP STOP cijfers nieuw'!BQ4</f>
        <v>0</v>
      </c>
      <c r="BR154" s="518">
        <f>' IP STOP cijfers nieuw'!BR4</f>
        <v>0</v>
      </c>
      <c r="BS154" s="518">
        <f>' IP STOP cijfers nieuw'!BS4</f>
        <v>0</v>
      </c>
      <c r="BT154" s="518">
        <f>' IP STOP cijfers nieuw'!BT4</f>
        <v>0</v>
      </c>
      <c r="BU154" s="518">
        <f>' IP STOP cijfers nieuw'!BU4</f>
        <v>0</v>
      </c>
      <c r="BV154" s="518">
        <f>' IP STOP cijfers nieuw'!BV4</f>
        <v>0</v>
      </c>
      <c r="BW154" s="518">
        <f>' IP STOP cijfers nieuw'!BW4</f>
        <v>0</v>
      </c>
      <c r="BX154" s="780">
        <f>' IP STOP cijfers nieuw'!BX4</f>
        <v>553</v>
      </c>
      <c r="BY154" s="781">
        <f>' IP STOP cijfers nieuw'!BY4</f>
        <v>38</v>
      </c>
      <c r="BZ154" s="518">
        <f>' IP STOP cijfers nieuw'!BZ4</f>
        <v>0</v>
      </c>
      <c r="CA154" s="518">
        <f>' IP STOP cijfers nieuw'!CA4</f>
        <v>0</v>
      </c>
      <c r="CB154" s="518">
        <f>' IP STOP cijfers nieuw'!CB4</f>
        <v>0</v>
      </c>
      <c r="CC154" s="518">
        <f>' IP STOP cijfers nieuw'!CC4</f>
        <v>0</v>
      </c>
      <c r="CD154" s="518">
        <f>' IP STOP cijfers nieuw'!CD4</f>
        <v>0</v>
      </c>
      <c r="CE154" s="518">
        <f>' IP STOP cijfers nieuw'!CE4</f>
        <v>0</v>
      </c>
      <c r="CF154" s="518">
        <f>' IP STOP cijfers nieuw'!CF4</f>
        <v>0</v>
      </c>
      <c r="CG154" s="518">
        <f>' IP STOP cijfers nieuw'!CG4</f>
        <v>0</v>
      </c>
      <c r="CH154" s="518">
        <f>' IP STOP cijfers nieuw'!CH4</f>
        <v>0</v>
      </c>
      <c r="CI154" s="518">
        <f>' IP STOP cijfers nieuw'!CI4</f>
        <v>0</v>
      </c>
      <c r="CJ154" s="518">
        <f>' IP STOP cijfers nieuw'!CJ4</f>
        <v>0</v>
      </c>
      <c r="CK154" s="518">
        <f>' IP STOP cijfers nieuw'!CK4</f>
        <v>0</v>
      </c>
      <c r="CL154" s="783">
        <f>' IP STOP cijfers nieuw'!CL4</f>
        <v>0</v>
      </c>
      <c r="CM154" s="518">
        <f>' IP STOP cijfers nieuw'!CM4</f>
        <v>0</v>
      </c>
      <c r="CN154" s="518">
        <f>' IP STOP cijfers nieuw'!CN4</f>
        <v>0</v>
      </c>
      <c r="CO154" s="518">
        <f>' IP STOP cijfers nieuw'!CO4</f>
        <v>0</v>
      </c>
      <c r="CP154" s="518">
        <f>' IP STOP cijfers nieuw'!CP4</f>
        <v>0</v>
      </c>
      <c r="CQ154" s="518">
        <f>' IP STOP cijfers nieuw'!CQ4</f>
        <v>0</v>
      </c>
      <c r="CR154" s="518">
        <f>' IP STOP cijfers nieuw'!CR4</f>
        <v>0</v>
      </c>
      <c r="CS154" s="518">
        <f>' IP STOP cijfers nieuw'!CS4</f>
        <v>0</v>
      </c>
      <c r="CT154" s="518">
        <f>' IP STOP cijfers nieuw'!CT4</f>
        <v>0</v>
      </c>
      <c r="CU154" s="518">
        <f>' IP STOP cijfers nieuw'!CU4</f>
        <v>0</v>
      </c>
      <c r="CV154" s="518">
        <f>' IP STOP cijfers nieuw'!CV4</f>
        <v>0</v>
      </c>
      <c r="CW154" s="518">
        <f>' IP STOP cijfers nieuw'!CW4</f>
        <v>0</v>
      </c>
      <c r="CX154" s="518">
        <f>' IP STOP cijfers nieuw'!CX4</f>
        <v>0</v>
      </c>
      <c r="CY154" s="782">
        <f>' IP STOP cijfers nieuw'!CY4</f>
        <v>0</v>
      </c>
      <c r="CZ154" s="533">
        <f>' IP STOP cijfers nieuw'!CZ4</f>
        <v>0</v>
      </c>
      <c r="DA154" s="518">
        <f>' IP STOP cijfers nieuw'!DA4</f>
        <v>0</v>
      </c>
      <c r="DB154" s="518">
        <f>' IP STOP cijfers nieuw'!DB4</f>
        <v>0</v>
      </c>
      <c r="DC154" s="518">
        <f>' IP STOP cijfers nieuw'!DC4</f>
        <v>0</v>
      </c>
      <c r="DD154" s="518">
        <f>' IP STOP cijfers nieuw'!DD4</f>
        <v>0</v>
      </c>
      <c r="DE154" s="518">
        <f>' IP STOP cijfers nieuw'!DE4</f>
        <v>0</v>
      </c>
      <c r="DF154" s="518">
        <f>' IP STOP cijfers nieuw'!DF4</f>
        <v>0</v>
      </c>
      <c r="DG154" s="518">
        <f>' IP STOP cijfers nieuw'!DG4</f>
        <v>0</v>
      </c>
      <c r="DH154" s="518">
        <f>' IP STOP cijfers nieuw'!DH4</f>
        <v>0</v>
      </c>
      <c r="DI154" s="518">
        <f>' IP STOP cijfers nieuw'!DI4</f>
        <v>0</v>
      </c>
      <c r="DJ154" s="518">
        <f>' IP STOP cijfers nieuw'!DJ4</f>
        <v>0</v>
      </c>
      <c r="DK154" s="518">
        <f>' IP STOP cijfers nieuw'!DK4</f>
        <v>0</v>
      </c>
      <c r="DL154" s="782">
        <f>' IP STOP cijfers nieuw'!DL4</f>
        <v>0</v>
      </c>
    </row>
    <row r="155" spans="1:116" s="617" customFormat="1">
      <c r="A155" s="780">
        <f>' IP STOP cijfers nieuw'!A5</f>
        <v>0</v>
      </c>
      <c r="B155" s="781" t="str">
        <f>' IP STOP cijfers nieuw'!B5</f>
        <v>OWNT</v>
      </c>
      <c r="C155" s="526" t="str">
        <f>' IP STOP cijfers nieuw'!C5</f>
        <v>Industriële Productie</v>
      </c>
      <c r="D155" s="526" t="str">
        <f>' IP STOP cijfers nieuw'!D5</f>
        <v>IP Voedselveiligheid VWS</v>
      </c>
      <c r="E155" s="526" t="str">
        <f>' IP STOP cijfers nieuw'!E5</f>
        <v>VVH Toezicht geregistreerde bedrijven verbeterplan planmatig 1e kwartaal</v>
      </c>
      <c r="F155" s="526" t="str">
        <f>' IP STOP cijfers nieuw'!F5</f>
        <v>VWS</v>
      </c>
      <c r="G155" s="526" t="str">
        <f>' IP STOP cijfers nieuw'!G5</f>
        <v>verbeterplan</v>
      </c>
      <c r="H155" s="518">
        <f>' IP STOP cijfers nieuw'!H5</f>
        <v>900</v>
      </c>
      <c r="I155" s="518">
        <f>' IP STOP cijfers nieuw'!I5</f>
        <v>0</v>
      </c>
      <c r="J155" s="518">
        <f>' IP STOP cijfers nieuw'!J5</f>
        <v>0</v>
      </c>
      <c r="K155" s="518">
        <f>' IP STOP cijfers nieuw'!K5</f>
        <v>0</v>
      </c>
      <c r="L155" s="518">
        <f>' IP STOP cijfers nieuw'!L5</f>
        <v>0</v>
      </c>
      <c r="M155" s="518">
        <f>' IP STOP cijfers nieuw'!M5</f>
        <v>0</v>
      </c>
      <c r="N155" s="518">
        <f>' IP STOP cijfers nieuw'!N5</f>
        <v>0</v>
      </c>
      <c r="O155" s="518">
        <f>' IP STOP cijfers nieuw'!O5</f>
        <v>0</v>
      </c>
      <c r="P155" s="518">
        <f>' IP STOP cijfers nieuw'!P5</f>
        <v>0</v>
      </c>
      <c r="Q155" s="782">
        <f>' IP STOP cijfers nieuw'!Q5</f>
        <v>900</v>
      </c>
      <c r="R155" s="533">
        <f>' IP STOP cijfers nieuw'!R5</f>
        <v>0</v>
      </c>
      <c r="S155" s="518">
        <f>' IP STOP cijfers nieuw'!S5</f>
        <v>0</v>
      </c>
      <c r="T155" s="518">
        <f>' IP STOP cijfers nieuw'!T5</f>
        <v>900</v>
      </c>
      <c r="U155" s="518">
        <f>' IP STOP cijfers nieuw'!U5</f>
        <v>0</v>
      </c>
      <c r="V155" s="518">
        <f>' IP STOP cijfers nieuw'!V5</f>
        <v>0</v>
      </c>
      <c r="W155" s="518">
        <f>' IP STOP cijfers nieuw'!W5</f>
        <v>0</v>
      </c>
      <c r="X155" s="518">
        <f>' IP STOP cijfers nieuw'!X5</f>
        <v>0</v>
      </c>
      <c r="Y155" s="518">
        <f>' IP STOP cijfers nieuw'!Y5</f>
        <v>0</v>
      </c>
      <c r="Z155" s="781">
        <f>' IP STOP cijfers nieuw'!Z5</f>
        <v>900</v>
      </c>
      <c r="AA155" s="518">
        <f>' IP STOP cijfers nieuw'!AA5</f>
        <v>75</v>
      </c>
      <c r="AB155" s="518">
        <f>' IP STOP cijfers nieuw'!AB5</f>
        <v>0</v>
      </c>
      <c r="AC155" s="518">
        <f>' IP STOP cijfers nieuw'!AC5</f>
        <v>825</v>
      </c>
      <c r="AD155" s="518">
        <f>' IP STOP cijfers nieuw'!AD5</f>
        <v>0</v>
      </c>
      <c r="AE155" s="518">
        <f>' IP STOP cijfers nieuw'!AE5</f>
        <v>0</v>
      </c>
      <c r="AF155" s="518">
        <f>' IP STOP cijfers nieuw'!AF5</f>
        <v>0</v>
      </c>
      <c r="AG155" s="781">
        <f>' IP STOP cijfers nieuw'!AG5</f>
        <v>0</v>
      </c>
      <c r="AH155" s="518">
        <f>' IP STOP cijfers nieuw'!AH5</f>
        <v>75</v>
      </c>
      <c r="AI155" s="518">
        <f>' IP STOP cijfers nieuw'!AI5</f>
        <v>0</v>
      </c>
      <c r="AJ155" s="518">
        <f>' IP STOP cijfers nieuw'!AJ5</f>
        <v>0</v>
      </c>
      <c r="AK155" s="518">
        <f>' IP STOP cijfers nieuw'!AK5</f>
        <v>0</v>
      </c>
      <c r="AL155" s="781">
        <f>' IP STOP cijfers nieuw'!AL5</f>
        <v>0</v>
      </c>
      <c r="AM155" s="518">
        <f>' IP STOP cijfers nieuw'!AM5</f>
        <v>0</v>
      </c>
      <c r="AN155" s="518">
        <f>' IP STOP cijfers nieuw'!AN5</f>
        <v>0</v>
      </c>
      <c r="AO155" s="518">
        <f>' IP STOP cijfers nieuw'!AO5</f>
        <v>0</v>
      </c>
      <c r="AP155" s="518">
        <f>' IP STOP cijfers nieuw'!AP5</f>
        <v>0</v>
      </c>
      <c r="AQ155" s="518">
        <f>' IP STOP cijfers nieuw'!AQ5</f>
        <v>0</v>
      </c>
      <c r="AR155" s="781">
        <f>' IP STOP cijfers nieuw'!AR5</f>
        <v>0</v>
      </c>
      <c r="AS155" s="518">
        <f>' IP STOP cijfers nieuw'!AS5</f>
        <v>0</v>
      </c>
      <c r="AT155" s="518">
        <f>' IP STOP cijfers nieuw'!AT5</f>
        <v>0</v>
      </c>
      <c r="AU155" s="518">
        <f>' IP STOP cijfers nieuw'!AU5</f>
        <v>0</v>
      </c>
      <c r="AV155" s="518">
        <f>' IP STOP cijfers nieuw'!AV5</f>
        <v>0</v>
      </c>
      <c r="AW155" s="518">
        <f>' IP STOP cijfers nieuw'!AW5</f>
        <v>0</v>
      </c>
      <c r="AX155" s="518">
        <f>' IP STOP cijfers nieuw'!AX5</f>
        <v>0</v>
      </c>
      <c r="AY155" s="518">
        <f>' IP STOP cijfers nieuw'!AY5</f>
        <v>0</v>
      </c>
      <c r="AZ155" s="518">
        <f>' IP STOP cijfers nieuw'!AZ5</f>
        <v>0</v>
      </c>
      <c r="BA155" s="518">
        <f>' IP STOP cijfers nieuw'!BA5</f>
        <v>0</v>
      </c>
      <c r="BB155" s="518">
        <f>' IP STOP cijfers nieuw'!BB5</f>
        <v>0</v>
      </c>
      <c r="BC155" s="781">
        <f>' IP STOP cijfers nieuw'!BC5</f>
        <v>0</v>
      </c>
      <c r="BD155" s="518">
        <f>' IP STOP cijfers nieuw'!BD5</f>
        <v>0</v>
      </c>
      <c r="BE155" s="518">
        <f>' IP STOP cijfers nieuw'!BE5</f>
        <v>0</v>
      </c>
      <c r="BF155" s="518">
        <f>' IP STOP cijfers nieuw'!BF5</f>
        <v>0</v>
      </c>
      <c r="BG155" s="518">
        <f>' IP STOP cijfers nieuw'!BG5</f>
        <v>0</v>
      </c>
      <c r="BH155" s="518">
        <f>' IP STOP cijfers nieuw'!BH5</f>
        <v>0</v>
      </c>
      <c r="BI155" s="518">
        <f>' IP STOP cijfers nieuw'!BI5</f>
        <v>0</v>
      </c>
      <c r="BJ155" s="518">
        <f>' IP STOP cijfers nieuw'!BJ5</f>
        <v>0</v>
      </c>
      <c r="BK155" s="781">
        <f>' IP STOP cijfers nieuw'!BK5</f>
        <v>0</v>
      </c>
      <c r="BL155" s="518">
        <f>' IP STOP cijfers nieuw'!BL5</f>
        <v>0</v>
      </c>
      <c r="BM155" s="518">
        <f>' IP STOP cijfers nieuw'!BM5</f>
        <v>0</v>
      </c>
      <c r="BN155" s="518">
        <f>' IP STOP cijfers nieuw'!BN5</f>
        <v>0</v>
      </c>
      <c r="BO155" s="518">
        <f>' IP STOP cijfers nieuw'!BO5</f>
        <v>0</v>
      </c>
      <c r="BP155" s="518">
        <f>' IP STOP cijfers nieuw'!BP5</f>
        <v>0</v>
      </c>
      <c r="BQ155" s="781">
        <f>' IP STOP cijfers nieuw'!BQ5</f>
        <v>0</v>
      </c>
      <c r="BR155" s="518">
        <f>' IP STOP cijfers nieuw'!BR5</f>
        <v>0</v>
      </c>
      <c r="BS155" s="518">
        <f>' IP STOP cijfers nieuw'!BS5</f>
        <v>0</v>
      </c>
      <c r="BT155" s="518">
        <f>' IP STOP cijfers nieuw'!BT5</f>
        <v>0</v>
      </c>
      <c r="BU155" s="518">
        <f>' IP STOP cijfers nieuw'!BU5</f>
        <v>0</v>
      </c>
      <c r="BV155" s="518">
        <f>' IP STOP cijfers nieuw'!BV5</f>
        <v>0</v>
      </c>
      <c r="BW155" s="518">
        <f>' IP STOP cijfers nieuw'!BW5</f>
        <v>0</v>
      </c>
      <c r="BX155" s="780">
        <f>' IP STOP cijfers nieuw'!BX5</f>
        <v>825</v>
      </c>
      <c r="BY155" s="781">
        <f>' IP STOP cijfers nieuw'!BY5</f>
        <v>0</v>
      </c>
      <c r="BZ155" s="518">
        <f>' IP STOP cijfers nieuw'!BZ5</f>
        <v>0</v>
      </c>
      <c r="CA155" s="518">
        <f>' IP STOP cijfers nieuw'!CA5</f>
        <v>0</v>
      </c>
      <c r="CB155" s="518">
        <f>' IP STOP cijfers nieuw'!CB5</f>
        <v>0</v>
      </c>
      <c r="CC155" s="518">
        <f>' IP STOP cijfers nieuw'!CC5</f>
        <v>0</v>
      </c>
      <c r="CD155" s="518">
        <f>' IP STOP cijfers nieuw'!CD5</f>
        <v>0</v>
      </c>
      <c r="CE155" s="518">
        <f>' IP STOP cijfers nieuw'!CE5</f>
        <v>0</v>
      </c>
      <c r="CF155" s="518">
        <f>' IP STOP cijfers nieuw'!CF5</f>
        <v>0</v>
      </c>
      <c r="CG155" s="518">
        <f>' IP STOP cijfers nieuw'!CG5</f>
        <v>0</v>
      </c>
      <c r="CH155" s="518">
        <f>' IP STOP cijfers nieuw'!CH5</f>
        <v>0</v>
      </c>
      <c r="CI155" s="518">
        <f>' IP STOP cijfers nieuw'!CI5</f>
        <v>0</v>
      </c>
      <c r="CJ155" s="518">
        <f>' IP STOP cijfers nieuw'!CJ5</f>
        <v>0</v>
      </c>
      <c r="CK155" s="518">
        <f>' IP STOP cijfers nieuw'!CK5</f>
        <v>0</v>
      </c>
      <c r="CL155" s="783">
        <f>' IP STOP cijfers nieuw'!CL5</f>
        <v>0</v>
      </c>
      <c r="CM155" s="518">
        <f>' IP STOP cijfers nieuw'!CM5</f>
        <v>0</v>
      </c>
      <c r="CN155" s="518">
        <f>' IP STOP cijfers nieuw'!CN5</f>
        <v>0</v>
      </c>
      <c r="CO155" s="518">
        <f>' IP STOP cijfers nieuw'!CO5</f>
        <v>0</v>
      </c>
      <c r="CP155" s="518">
        <f>' IP STOP cijfers nieuw'!CP5</f>
        <v>0</v>
      </c>
      <c r="CQ155" s="518">
        <f>' IP STOP cijfers nieuw'!CQ5</f>
        <v>0</v>
      </c>
      <c r="CR155" s="518">
        <f>' IP STOP cijfers nieuw'!CR5</f>
        <v>0</v>
      </c>
      <c r="CS155" s="518">
        <f>' IP STOP cijfers nieuw'!CS5</f>
        <v>0</v>
      </c>
      <c r="CT155" s="518">
        <f>' IP STOP cijfers nieuw'!CT5</f>
        <v>0</v>
      </c>
      <c r="CU155" s="518">
        <f>' IP STOP cijfers nieuw'!CU5</f>
        <v>0</v>
      </c>
      <c r="CV155" s="518">
        <f>' IP STOP cijfers nieuw'!CV5</f>
        <v>0</v>
      </c>
      <c r="CW155" s="518">
        <f>' IP STOP cijfers nieuw'!CW5</f>
        <v>0</v>
      </c>
      <c r="CX155" s="518">
        <f>' IP STOP cijfers nieuw'!CX5</f>
        <v>0</v>
      </c>
      <c r="CY155" s="782">
        <f>' IP STOP cijfers nieuw'!CY5</f>
        <v>0</v>
      </c>
      <c r="CZ155" s="533">
        <f>' IP STOP cijfers nieuw'!CZ5</f>
        <v>0</v>
      </c>
      <c r="DA155" s="518">
        <f>' IP STOP cijfers nieuw'!DA5</f>
        <v>0</v>
      </c>
      <c r="DB155" s="518">
        <f>' IP STOP cijfers nieuw'!DB5</f>
        <v>0</v>
      </c>
      <c r="DC155" s="518">
        <f>' IP STOP cijfers nieuw'!DC5</f>
        <v>0</v>
      </c>
      <c r="DD155" s="518">
        <f>' IP STOP cijfers nieuw'!DD5</f>
        <v>0</v>
      </c>
      <c r="DE155" s="518">
        <f>' IP STOP cijfers nieuw'!DE5</f>
        <v>0</v>
      </c>
      <c r="DF155" s="518">
        <f>' IP STOP cijfers nieuw'!DF5</f>
        <v>0</v>
      </c>
      <c r="DG155" s="518">
        <f>' IP STOP cijfers nieuw'!DG5</f>
        <v>0</v>
      </c>
      <c r="DH155" s="518">
        <f>' IP STOP cijfers nieuw'!DH5</f>
        <v>0</v>
      </c>
      <c r="DI155" s="518">
        <f>' IP STOP cijfers nieuw'!DI5</f>
        <v>0</v>
      </c>
      <c r="DJ155" s="518">
        <f>' IP STOP cijfers nieuw'!DJ5</f>
        <v>0</v>
      </c>
      <c r="DK155" s="518">
        <f>' IP STOP cijfers nieuw'!DK5</f>
        <v>0</v>
      </c>
      <c r="DL155" s="782">
        <f>' IP STOP cijfers nieuw'!DL5</f>
        <v>0</v>
      </c>
    </row>
    <row r="156" spans="1:116" s="617" customFormat="1">
      <c r="A156" s="780">
        <f>' IP STOP cijfers nieuw'!A6</f>
        <v>0</v>
      </c>
      <c r="B156" s="781" t="str">
        <f>' IP STOP cijfers nieuw'!B6</f>
        <v>OWNT</v>
      </c>
      <c r="C156" s="526" t="str">
        <f>' IP STOP cijfers nieuw'!C6</f>
        <v>Industriële Productie</v>
      </c>
      <c r="D156" s="526" t="str">
        <f>' IP STOP cijfers nieuw'!D6</f>
        <v>IP Voedselveiligheid VWS</v>
      </c>
      <c r="E156" s="526" t="str">
        <f>' IP STOP cijfers nieuw'!E6</f>
        <v>VVH Toezicht geregistreerde bedrijven verbeterplan planmatig 2e kwartaal</v>
      </c>
      <c r="F156" s="526" t="str">
        <f>' IP STOP cijfers nieuw'!F6</f>
        <v>VWS</v>
      </c>
      <c r="G156" s="526" t="str">
        <f>' IP STOP cijfers nieuw'!G6</f>
        <v>verbeterplan</v>
      </c>
      <c r="H156" s="518">
        <f>' IP STOP cijfers nieuw'!H6</f>
        <v>850</v>
      </c>
      <c r="I156" s="518">
        <f>' IP STOP cijfers nieuw'!I6</f>
        <v>0</v>
      </c>
      <c r="J156" s="518">
        <f>' IP STOP cijfers nieuw'!J6</f>
        <v>0</v>
      </c>
      <c r="K156" s="518">
        <f>' IP STOP cijfers nieuw'!K6</f>
        <v>0</v>
      </c>
      <c r="L156" s="518">
        <f>' IP STOP cijfers nieuw'!L6</f>
        <v>0</v>
      </c>
      <c r="M156" s="518">
        <f>' IP STOP cijfers nieuw'!M6</f>
        <v>0</v>
      </c>
      <c r="N156" s="518">
        <f>' IP STOP cijfers nieuw'!N6</f>
        <v>0</v>
      </c>
      <c r="O156" s="518">
        <f>' IP STOP cijfers nieuw'!O6</f>
        <v>0</v>
      </c>
      <c r="P156" s="518">
        <f>' IP STOP cijfers nieuw'!P6</f>
        <v>0</v>
      </c>
      <c r="Q156" s="782">
        <f>' IP STOP cijfers nieuw'!Q6</f>
        <v>850</v>
      </c>
      <c r="R156" s="533">
        <f>' IP STOP cijfers nieuw'!R6</f>
        <v>0</v>
      </c>
      <c r="S156" s="518">
        <f>' IP STOP cijfers nieuw'!S6</f>
        <v>0</v>
      </c>
      <c r="T156" s="518">
        <f>' IP STOP cijfers nieuw'!T6</f>
        <v>850</v>
      </c>
      <c r="U156" s="518">
        <f>' IP STOP cijfers nieuw'!U6</f>
        <v>0</v>
      </c>
      <c r="V156" s="518">
        <f>' IP STOP cijfers nieuw'!V6</f>
        <v>0</v>
      </c>
      <c r="W156" s="518">
        <f>' IP STOP cijfers nieuw'!W6</f>
        <v>0</v>
      </c>
      <c r="X156" s="518">
        <f>' IP STOP cijfers nieuw'!X6</f>
        <v>0</v>
      </c>
      <c r="Y156" s="518">
        <f>' IP STOP cijfers nieuw'!Y6</f>
        <v>0</v>
      </c>
      <c r="Z156" s="781">
        <f>' IP STOP cijfers nieuw'!Z6</f>
        <v>850</v>
      </c>
      <c r="AA156" s="518">
        <f>' IP STOP cijfers nieuw'!AA6</f>
        <v>75</v>
      </c>
      <c r="AB156" s="518">
        <f>' IP STOP cijfers nieuw'!AB6</f>
        <v>0</v>
      </c>
      <c r="AC156" s="518">
        <f>' IP STOP cijfers nieuw'!AC6</f>
        <v>775</v>
      </c>
      <c r="AD156" s="518">
        <f>' IP STOP cijfers nieuw'!AD6</f>
        <v>0</v>
      </c>
      <c r="AE156" s="518">
        <f>' IP STOP cijfers nieuw'!AE6</f>
        <v>0</v>
      </c>
      <c r="AF156" s="518">
        <f>' IP STOP cijfers nieuw'!AF6</f>
        <v>0</v>
      </c>
      <c r="AG156" s="781">
        <f>' IP STOP cijfers nieuw'!AG6</f>
        <v>0</v>
      </c>
      <c r="AH156" s="518">
        <f>' IP STOP cijfers nieuw'!AH6</f>
        <v>75</v>
      </c>
      <c r="AI156" s="518">
        <f>' IP STOP cijfers nieuw'!AI6</f>
        <v>0</v>
      </c>
      <c r="AJ156" s="518">
        <f>' IP STOP cijfers nieuw'!AJ6</f>
        <v>0</v>
      </c>
      <c r="AK156" s="518">
        <f>' IP STOP cijfers nieuw'!AK6</f>
        <v>0</v>
      </c>
      <c r="AL156" s="781">
        <f>' IP STOP cijfers nieuw'!AL6</f>
        <v>0</v>
      </c>
      <c r="AM156" s="518">
        <f>' IP STOP cijfers nieuw'!AM6</f>
        <v>0</v>
      </c>
      <c r="AN156" s="518">
        <f>' IP STOP cijfers nieuw'!AN6</f>
        <v>0</v>
      </c>
      <c r="AO156" s="518">
        <f>' IP STOP cijfers nieuw'!AO6</f>
        <v>0</v>
      </c>
      <c r="AP156" s="518">
        <f>' IP STOP cijfers nieuw'!AP6</f>
        <v>0</v>
      </c>
      <c r="AQ156" s="518">
        <f>' IP STOP cijfers nieuw'!AQ6</f>
        <v>0</v>
      </c>
      <c r="AR156" s="781">
        <f>' IP STOP cijfers nieuw'!AR6</f>
        <v>0</v>
      </c>
      <c r="AS156" s="518">
        <f>' IP STOP cijfers nieuw'!AS6</f>
        <v>0</v>
      </c>
      <c r="AT156" s="518">
        <f>' IP STOP cijfers nieuw'!AT6</f>
        <v>0</v>
      </c>
      <c r="AU156" s="518">
        <f>' IP STOP cijfers nieuw'!AU6</f>
        <v>0</v>
      </c>
      <c r="AV156" s="518">
        <f>' IP STOP cijfers nieuw'!AV6</f>
        <v>0</v>
      </c>
      <c r="AW156" s="518">
        <f>' IP STOP cijfers nieuw'!AW6</f>
        <v>0</v>
      </c>
      <c r="AX156" s="518">
        <f>' IP STOP cijfers nieuw'!AX6</f>
        <v>0</v>
      </c>
      <c r="AY156" s="518">
        <f>' IP STOP cijfers nieuw'!AY6</f>
        <v>0</v>
      </c>
      <c r="AZ156" s="518">
        <f>' IP STOP cijfers nieuw'!AZ6</f>
        <v>0</v>
      </c>
      <c r="BA156" s="518">
        <f>' IP STOP cijfers nieuw'!BA6</f>
        <v>0</v>
      </c>
      <c r="BB156" s="518">
        <f>' IP STOP cijfers nieuw'!BB6</f>
        <v>0</v>
      </c>
      <c r="BC156" s="781">
        <f>' IP STOP cijfers nieuw'!BC6</f>
        <v>0</v>
      </c>
      <c r="BD156" s="518">
        <f>' IP STOP cijfers nieuw'!BD6</f>
        <v>0</v>
      </c>
      <c r="BE156" s="518">
        <f>' IP STOP cijfers nieuw'!BE6</f>
        <v>0</v>
      </c>
      <c r="BF156" s="518">
        <f>' IP STOP cijfers nieuw'!BF6</f>
        <v>0</v>
      </c>
      <c r="BG156" s="518">
        <f>' IP STOP cijfers nieuw'!BG6</f>
        <v>0</v>
      </c>
      <c r="BH156" s="518">
        <f>' IP STOP cijfers nieuw'!BH6</f>
        <v>0</v>
      </c>
      <c r="BI156" s="518">
        <f>' IP STOP cijfers nieuw'!BI6</f>
        <v>0</v>
      </c>
      <c r="BJ156" s="518">
        <f>' IP STOP cijfers nieuw'!BJ6</f>
        <v>0</v>
      </c>
      <c r="BK156" s="781">
        <f>' IP STOP cijfers nieuw'!BK6</f>
        <v>0</v>
      </c>
      <c r="BL156" s="518">
        <f>' IP STOP cijfers nieuw'!BL6</f>
        <v>0</v>
      </c>
      <c r="BM156" s="518">
        <f>' IP STOP cijfers nieuw'!BM6</f>
        <v>0</v>
      </c>
      <c r="BN156" s="518">
        <f>' IP STOP cijfers nieuw'!BN6</f>
        <v>0</v>
      </c>
      <c r="BO156" s="518">
        <f>' IP STOP cijfers nieuw'!BO6</f>
        <v>0</v>
      </c>
      <c r="BP156" s="518">
        <f>' IP STOP cijfers nieuw'!BP6</f>
        <v>0</v>
      </c>
      <c r="BQ156" s="781">
        <f>' IP STOP cijfers nieuw'!BQ6</f>
        <v>0</v>
      </c>
      <c r="BR156" s="518">
        <f>' IP STOP cijfers nieuw'!BR6</f>
        <v>0</v>
      </c>
      <c r="BS156" s="518">
        <f>' IP STOP cijfers nieuw'!BS6</f>
        <v>0</v>
      </c>
      <c r="BT156" s="518">
        <f>' IP STOP cijfers nieuw'!BT6</f>
        <v>0</v>
      </c>
      <c r="BU156" s="518">
        <f>' IP STOP cijfers nieuw'!BU6</f>
        <v>0</v>
      </c>
      <c r="BV156" s="518">
        <f>' IP STOP cijfers nieuw'!BV6</f>
        <v>0</v>
      </c>
      <c r="BW156" s="518">
        <f>' IP STOP cijfers nieuw'!BW6</f>
        <v>0</v>
      </c>
      <c r="BX156" s="780">
        <f>' IP STOP cijfers nieuw'!BX6</f>
        <v>775</v>
      </c>
      <c r="BY156" s="781">
        <f>' IP STOP cijfers nieuw'!BY6</f>
        <v>0</v>
      </c>
      <c r="BZ156" s="518">
        <f>' IP STOP cijfers nieuw'!BZ6</f>
        <v>0</v>
      </c>
      <c r="CA156" s="518">
        <f>' IP STOP cijfers nieuw'!CA6</f>
        <v>0</v>
      </c>
      <c r="CB156" s="518">
        <f>' IP STOP cijfers nieuw'!CB6</f>
        <v>0</v>
      </c>
      <c r="CC156" s="518">
        <f>' IP STOP cijfers nieuw'!CC6</f>
        <v>0</v>
      </c>
      <c r="CD156" s="518">
        <f>' IP STOP cijfers nieuw'!CD6</f>
        <v>0</v>
      </c>
      <c r="CE156" s="518">
        <f>' IP STOP cijfers nieuw'!CE6</f>
        <v>0</v>
      </c>
      <c r="CF156" s="518">
        <f>' IP STOP cijfers nieuw'!CF6</f>
        <v>0</v>
      </c>
      <c r="CG156" s="518">
        <f>' IP STOP cijfers nieuw'!CG6</f>
        <v>0</v>
      </c>
      <c r="CH156" s="518">
        <f>' IP STOP cijfers nieuw'!CH6</f>
        <v>0</v>
      </c>
      <c r="CI156" s="518">
        <f>' IP STOP cijfers nieuw'!CI6</f>
        <v>0</v>
      </c>
      <c r="CJ156" s="518">
        <f>' IP STOP cijfers nieuw'!CJ6</f>
        <v>0</v>
      </c>
      <c r="CK156" s="518">
        <f>' IP STOP cijfers nieuw'!CK6</f>
        <v>0</v>
      </c>
      <c r="CL156" s="783">
        <f>' IP STOP cijfers nieuw'!CL6</f>
        <v>0</v>
      </c>
      <c r="CM156" s="518">
        <f>' IP STOP cijfers nieuw'!CM6</f>
        <v>0</v>
      </c>
      <c r="CN156" s="518">
        <f>' IP STOP cijfers nieuw'!CN6</f>
        <v>0</v>
      </c>
      <c r="CO156" s="518">
        <f>' IP STOP cijfers nieuw'!CO6</f>
        <v>0</v>
      </c>
      <c r="CP156" s="518">
        <f>' IP STOP cijfers nieuw'!CP6</f>
        <v>0</v>
      </c>
      <c r="CQ156" s="518">
        <f>' IP STOP cijfers nieuw'!CQ6</f>
        <v>0</v>
      </c>
      <c r="CR156" s="518">
        <f>' IP STOP cijfers nieuw'!CR6</f>
        <v>0</v>
      </c>
      <c r="CS156" s="518">
        <f>' IP STOP cijfers nieuw'!CS6</f>
        <v>0</v>
      </c>
      <c r="CT156" s="518">
        <f>' IP STOP cijfers nieuw'!CT6</f>
        <v>0</v>
      </c>
      <c r="CU156" s="518">
        <f>' IP STOP cijfers nieuw'!CU6</f>
        <v>0</v>
      </c>
      <c r="CV156" s="518">
        <f>' IP STOP cijfers nieuw'!CV6</f>
        <v>0</v>
      </c>
      <c r="CW156" s="518">
        <f>' IP STOP cijfers nieuw'!CW6</f>
        <v>0</v>
      </c>
      <c r="CX156" s="518">
        <f>' IP STOP cijfers nieuw'!CX6</f>
        <v>0</v>
      </c>
      <c r="CY156" s="782">
        <f>' IP STOP cijfers nieuw'!CY6</f>
        <v>0</v>
      </c>
      <c r="CZ156" s="533">
        <f>' IP STOP cijfers nieuw'!CZ6</f>
        <v>0</v>
      </c>
      <c r="DA156" s="518">
        <f>' IP STOP cijfers nieuw'!DA6</f>
        <v>0</v>
      </c>
      <c r="DB156" s="518">
        <f>' IP STOP cijfers nieuw'!DB6</f>
        <v>0</v>
      </c>
      <c r="DC156" s="518">
        <f>' IP STOP cijfers nieuw'!DC6</f>
        <v>0</v>
      </c>
      <c r="DD156" s="518">
        <f>' IP STOP cijfers nieuw'!DD6</f>
        <v>0</v>
      </c>
      <c r="DE156" s="518">
        <f>' IP STOP cijfers nieuw'!DE6</f>
        <v>0</v>
      </c>
      <c r="DF156" s="518">
        <f>' IP STOP cijfers nieuw'!DF6</f>
        <v>0</v>
      </c>
      <c r="DG156" s="518">
        <f>' IP STOP cijfers nieuw'!DG6</f>
        <v>0</v>
      </c>
      <c r="DH156" s="518">
        <f>' IP STOP cijfers nieuw'!DH6</f>
        <v>0</v>
      </c>
      <c r="DI156" s="518">
        <f>' IP STOP cijfers nieuw'!DI6</f>
        <v>0</v>
      </c>
      <c r="DJ156" s="518">
        <f>' IP STOP cijfers nieuw'!DJ6</f>
        <v>0</v>
      </c>
      <c r="DK156" s="518">
        <f>' IP STOP cijfers nieuw'!DK6</f>
        <v>0</v>
      </c>
      <c r="DL156" s="782">
        <f>' IP STOP cijfers nieuw'!DL6</f>
        <v>0</v>
      </c>
    </row>
    <row r="157" spans="1:116" s="617" customFormat="1">
      <c r="A157" s="780">
        <f>' IP STOP cijfers nieuw'!A7</f>
        <v>0</v>
      </c>
      <c r="B157" s="781" t="str">
        <f>' IP STOP cijfers nieuw'!B7</f>
        <v>OWNT</v>
      </c>
      <c r="C157" s="526" t="str">
        <f>' IP STOP cijfers nieuw'!C7</f>
        <v>Industriële Productie</v>
      </c>
      <c r="D157" s="526" t="str">
        <f>' IP STOP cijfers nieuw'!D7</f>
        <v>IP Voedselveiligheid VWS</v>
      </c>
      <c r="E157" s="526" t="str">
        <f>' IP STOP cijfers nieuw'!E7</f>
        <v>VVH Toezicht geregistreerde bedrijven verbeterplan planmatig 3e kwartaal</v>
      </c>
      <c r="F157" s="526" t="str">
        <f>' IP STOP cijfers nieuw'!F7</f>
        <v>VWS</v>
      </c>
      <c r="G157" s="526" t="str">
        <f>' IP STOP cijfers nieuw'!G7</f>
        <v>verbeterplan</v>
      </c>
      <c r="H157" s="518">
        <f>' IP STOP cijfers nieuw'!H7</f>
        <v>900</v>
      </c>
      <c r="I157" s="518">
        <f>' IP STOP cijfers nieuw'!I7</f>
        <v>0</v>
      </c>
      <c r="J157" s="518">
        <f>' IP STOP cijfers nieuw'!J7</f>
        <v>0</v>
      </c>
      <c r="K157" s="518">
        <f>' IP STOP cijfers nieuw'!K7</f>
        <v>0</v>
      </c>
      <c r="L157" s="518">
        <f>' IP STOP cijfers nieuw'!L7</f>
        <v>0</v>
      </c>
      <c r="M157" s="518">
        <f>' IP STOP cijfers nieuw'!M7</f>
        <v>0</v>
      </c>
      <c r="N157" s="518">
        <f>' IP STOP cijfers nieuw'!N7</f>
        <v>0</v>
      </c>
      <c r="O157" s="518">
        <f>' IP STOP cijfers nieuw'!O7</f>
        <v>0</v>
      </c>
      <c r="P157" s="518">
        <f>' IP STOP cijfers nieuw'!P7</f>
        <v>0</v>
      </c>
      <c r="Q157" s="782">
        <f>' IP STOP cijfers nieuw'!Q7</f>
        <v>900</v>
      </c>
      <c r="R157" s="533">
        <f>' IP STOP cijfers nieuw'!R7</f>
        <v>0</v>
      </c>
      <c r="S157" s="518">
        <f>' IP STOP cijfers nieuw'!S7</f>
        <v>0</v>
      </c>
      <c r="T157" s="518">
        <f>' IP STOP cijfers nieuw'!T7</f>
        <v>900</v>
      </c>
      <c r="U157" s="518">
        <f>' IP STOP cijfers nieuw'!U7</f>
        <v>0</v>
      </c>
      <c r="V157" s="518">
        <f>' IP STOP cijfers nieuw'!V7</f>
        <v>0</v>
      </c>
      <c r="W157" s="518">
        <f>' IP STOP cijfers nieuw'!W7</f>
        <v>0</v>
      </c>
      <c r="X157" s="518">
        <f>' IP STOP cijfers nieuw'!X7</f>
        <v>0</v>
      </c>
      <c r="Y157" s="518">
        <f>' IP STOP cijfers nieuw'!Y7</f>
        <v>0</v>
      </c>
      <c r="Z157" s="781">
        <f>' IP STOP cijfers nieuw'!Z7</f>
        <v>900</v>
      </c>
      <c r="AA157" s="518">
        <f>' IP STOP cijfers nieuw'!AA7</f>
        <v>100</v>
      </c>
      <c r="AB157" s="518">
        <f>' IP STOP cijfers nieuw'!AB7</f>
        <v>0</v>
      </c>
      <c r="AC157" s="518">
        <f>' IP STOP cijfers nieuw'!AC7</f>
        <v>800</v>
      </c>
      <c r="AD157" s="518">
        <f>' IP STOP cijfers nieuw'!AD7</f>
        <v>0</v>
      </c>
      <c r="AE157" s="518">
        <f>' IP STOP cijfers nieuw'!AE7</f>
        <v>0</v>
      </c>
      <c r="AF157" s="518">
        <f>' IP STOP cijfers nieuw'!AF7</f>
        <v>0</v>
      </c>
      <c r="AG157" s="781">
        <f>' IP STOP cijfers nieuw'!AG7</f>
        <v>0</v>
      </c>
      <c r="AH157" s="518">
        <f>' IP STOP cijfers nieuw'!AH7</f>
        <v>100</v>
      </c>
      <c r="AI157" s="518">
        <f>' IP STOP cijfers nieuw'!AI7</f>
        <v>0</v>
      </c>
      <c r="AJ157" s="518">
        <f>' IP STOP cijfers nieuw'!AJ7</f>
        <v>0</v>
      </c>
      <c r="AK157" s="518">
        <f>' IP STOP cijfers nieuw'!AK7</f>
        <v>0</v>
      </c>
      <c r="AL157" s="781">
        <f>' IP STOP cijfers nieuw'!AL7</f>
        <v>0</v>
      </c>
      <c r="AM157" s="518">
        <f>' IP STOP cijfers nieuw'!AM7</f>
        <v>0</v>
      </c>
      <c r="AN157" s="518">
        <f>' IP STOP cijfers nieuw'!AN7</f>
        <v>0</v>
      </c>
      <c r="AO157" s="518">
        <f>' IP STOP cijfers nieuw'!AO7</f>
        <v>0</v>
      </c>
      <c r="AP157" s="518">
        <f>' IP STOP cijfers nieuw'!AP7</f>
        <v>0</v>
      </c>
      <c r="AQ157" s="518">
        <f>' IP STOP cijfers nieuw'!AQ7</f>
        <v>0</v>
      </c>
      <c r="AR157" s="781">
        <f>' IP STOP cijfers nieuw'!AR7</f>
        <v>0</v>
      </c>
      <c r="AS157" s="518">
        <f>' IP STOP cijfers nieuw'!AS7</f>
        <v>0</v>
      </c>
      <c r="AT157" s="518">
        <f>' IP STOP cijfers nieuw'!AT7</f>
        <v>0</v>
      </c>
      <c r="AU157" s="518">
        <f>' IP STOP cijfers nieuw'!AU7</f>
        <v>0</v>
      </c>
      <c r="AV157" s="518">
        <f>' IP STOP cijfers nieuw'!AV7</f>
        <v>0</v>
      </c>
      <c r="AW157" s="518">
        <f>' IP STOP cijfers nieuw'!AW7</f>
        <v>0</v>
      </c>
      <c r="AX157" s="518">
        <f>' IP STOP cijfers nieuw'!AX7</f>
        <v>0</v>
      </c>
      <c r="AY157" s="518">
        <f>' IP STOP cijfers nieuw'!AY7</f>
        <v>0</v>
      </c>
      <c r="AZ157" s="518">
        <f>' IP STOP cijfers nieuw'!AZ7</f>
        <v>0</v>
      </c>
      <c r="BA157" s="518">
        <f>' IP STOP cijfers nieuw'!BA7</f>
        <v>0</v>
      </c>
      <c r="BB157" s="518">
        <f>' IP STOP cijfers nieuw'!BB7</f>
        <v>0</v>
      </c>
      <c r="BC157" s="781">
        <f>' IP STOP cijfers nieuw'!BC7</f>
        <v>0</v>
      </c>
      <c r="BD157" s="518">
        <f>' IP STOP cijfers nieuw'!BD7</f>
        <v>0</v>
      </c>
      <c r="BE157" s="518">
        <f>' IP STOP cijfers nieuw'!BE7</f>
        <v>0</v>
      </c>
      <c r="BF157" s="518">
        <f>' IP STOP cijfers nieuw'!BF7</f>
        <v>0</v>
      </c>
      <c r="BG157" s="518">
        <f>' IP STOP cijfers nieuw'!BG7</f>
        <v>0</v>
      </c>
      <c r="BH157" s="518">
        <f>' IP STOP cijfers nieuw'!BH7</f>
        <v>0</v>
      </c>
      <c r="BI157" s="518">
        <f>' IP STOP cijfers nieuw'!BI7</f>
        <v>0</v>
      </c>
      <c r="BJ157" s="518">
        <f>' IP STOP cijfers nieuw'!BJ7</f>
        <v>0</v>
      </c>
      <c r="BK157" s="781">
        <f>' IP STOP cijfers nieuw'!BK7</f>
        <v>0</v>
      </c>
      <c r="BL157" s="518">
        <f>' IP STOP cijfers nieuw'!BL7</f>
        <v>0</v>
      </c>
      <c r="BM157" s="518">
        <f>' IP STOP cijfers nieuw'!BM7</f>
        <v>0</v>
      </c>
      <c r="BN157" s="518">
        <f>' IP STOP cijfers nieuw'!BN7</f>
        <v>0</v>
      </c>
      <c r="BO157" s="518">
        <f>' IP STOP cijfers nieuw'!BO7</f>
        <v>0</v>
      </c>
      <c r="BP157" s="518">
        <f>' IP STOP cijfers nieuw'!BP7</f>
        <v>0</v>
      </c>
      <c r="BQ157" s="781">
        <f>' IP STOP cijfers nieuw'!BQ7</f>
        <v>0</v>
      </c>
      <c r="BR157" s="518">
        <f>' IP STOP cijfers nieuw'!BR7</f>
        <v>0</v>
      </c>
      <c r="BS157" s="518">
        <f>' IP STOP cijfers nieuw'!BS7</f>
        <v>0</v>
      </c>
      <c r="BT157" s="518">
        <f>' IP STOP cijfers nieuw'!BT7</f>
        <v>0</v>
      </c>
      <c r="BU157" s="518">
        <f>' IP STOP cijfers nieuw'!BU7</f>
        <v>0</v>
      </c>
      <c r="BV157" s="518">
        <f>' IP STOP cijfers nieuw'!BV7</f>
        <v>0</v>
      </c>
      <c r="BW157" s="518">
        <f>' IP STOP cijfers nieuw'!BW7</f>
        <v>0</v>
      </c>
      <c r="BX157" s="780">
        <f>' IP STOP cijfers nieuw'!BX7</f>
        <v>800</v>
      </c>
      <c r="BY157" s="781">
        <f>' IP STOP cijfers nieuw'!BY7</f>
        <v>0</v>
      </c>
      <c r="BZ157" s="518">
        <f>' IP STOP cijfers nieuw'!BZ7</f>
        <v>0</v>
      </c>
      <c r="CA157" s="518">
        <f>' IP STOP cijfers nieuw'!CA7</f>
        <v>0</v>
      </c>
      <c r="CB157" s="518">
        <f>' IP STOP cijfers nieuw'!CB7</f>
        <v>0</v>
      </c>
      <c r="CC157" s="518">
        <f>' IP STOP cijfers nieuw'!CC7</f>
        <v>0</v>
      </c>
      <c r="CD157" s="518">
        <f>' IP STOP cijfers nieuw'!CD7</f>
        <v>0</v>
      </c>
      <c r="CE157" s="518">
        <f>' IP STOP cijfers nieuw'!CE7</f>
        <v>0</v>
      </c>
      <c r="CF157" s="518">
        <f>' IP STOP cijfers nieuw'!CF7</f>
        <v>0</v>
      </c>
      <c r="CG157" s="518">
        <f>' IP STOP cijfers nieuw'!CG7</f>
        <v>0</v>
      </c>
      <c r="CH157" s="518">
        <f>' IP STOP cijfers nieuw'!CH7</f>
        <v>0</v>
      </c>
      <c r="CI157" s="518">
        <f>' IP STOP cijfers nieuw'!CI7</f>
        <v>0</v>
      </c>
      <c r="CJ157" s="518">
        <f>' IP STOP cijfers nieuw'!CJ7</f>
        <v>0</v>
      </c>
      <c r="CK157" s="518">
        <f>' IP STOP cijfers nieuw'!CK7</f>
        <v>0</v>
      </c>
      <c r="CL157" s="783">
        <f>' IP STOP cijfers nieuw'!CL7</f>
        <v>0</v>
      </c>
      <c r="CM157" s="518">
        <f>' IP STOP cijfers nieuw'!CM7</f>
        <v>0</v>
      </c>
      <c r="CN157" s="518">
        <f>' IP STOP cijfers nieuw'!CN7</f>
        <v>0</v>
      </c>
      <c r="CO157" s="518">
        <f>' IP STOP cijfers nieuw'!CO7</f>
        <v>0</v>
      </c>
      <c r="CP157" s="518">
        <f>' IP STOP cijfers nieuw'!CP7</f>
        <v>0</v>
      </c>
      <c r="CQ157" s="518">
        <f>' IP STOP cijfers nieuw'!CQ7</f>
        <v>0</v>
      </c>
      <c r="CR157" s="518">
        <f>' IP STOP cijfers nieuw'!CR7</f>
        <v>0</v>
      </c>
      <c r="CS157" s="518">
        <f>' IP STOP cijfers nieuw'!CS7</f>
        <v>0</v>
      </c>
      <c r="CT157" s="518">
        <f>' IP STOP cijfers nieuw'!CT7</f>
        <v>0</v>
      </c>
      <c r="CU157" s="518">
        <f>' IP STOP cijfers nieuw'!CU7</f>
        <v>0</v>
      </c>
      <c r="CV157" s="518">
        <f>' IP STOP cijfers nieuw'!CV7</f>
        <v>0</v>
      </c>
      <c r="CW157" s="518">
        <f>' IP STOP cijfers nieuw'!CW7</f>
        <v>0</v>
      </c>
      <c r="CX157" s="518">
        <f>' IP STOP cijfers nieuw'!CX7</f>
        <v>0</v>
      </c>
      <c r="CY157" s="782">
        <f>' IP STOP cijfers nieuw'!CY7</f>
        <v>0</v>
      </c>
      <c r="CZ157" s="533">
        <f>' IP STOP cijfers nieuw'!CZ7</f>
        <v>0</v>
      </c>
      <c r="DA157" s="518">
        <f>' IP STOP cijfers nieuw'!DA7</f>
        <v>0</v>
      </c>
      <c r="DB157" s="518">
        <f>' IP STOP cijfers nieuw'!DB7</f>
        <v>0</v>
      </c>
      <c r="DC157" s="518">
        <f>' IP STOP cijfers nieuw'!DC7</f>
        <v>0</v>
      </c>
      <c r="DD157" s="518">
        <f>' IP STOP cijfers nieuw'!DD7</f>
        <v>0</v>
      </c>
      <c r="DE157" s="518">
        <f>' IP STOP cijfers nieuw'!DE7</f>
        <v>0</v>
      </c>
      <c r="DF157" s="518">
        <f>' IP STOP cijfers nieuw'!DF7</f>
        <v>0</v>
      </c>
      <c r="DG157" s="518">
        <f>' IP STOP cijfers nieuw'!DG7</f>
        <v>0</v>
      </c>
      <c r="DH157" s="518">
        <f>' IP STOP cijfers nieuw'!DH7</f>
        <v>0</v>
      </c>
      <c r="DI157" s="518">
        <f>' IP STOP cijfers nieuw'!DI7</f>
        <v>0</v>
      </c>
      <c r="DJ157" s="518">
        <f>' IP STOP cijfers nieuw'!DJ7</f>
        <v>0</v>
      </c>
      <c r="DK157" s="518">
        <f>' IP STOP cijfers nieuw'!DK7</f>
        <v>0</v>
      </c>
      <c r="DL157" s="782">
        <f>' IP STOP cijfers nieuw'!DL7</f>
        <v>0</v>
      </c>
    </row>
    <row r="158" spans="1:116" s="617" customFormat="1">
      <c r="A158" s="780">
        <f>' IP STOP cijfers nieuw'!A8</f>
        <v>0</v>
      </c>
      <c r="B158" s="781" t="str">
        <f>' IP STOP cijfers nieuw'!B8</f>
        <v>OWNT</v>
      </c>
      <c r="C158" s="526" t="str">
        <f>' IP STOP cijfers nieuw'!C8</f>
        <v>Industriële Productie</v>
      </c>
      <c r="D158" s="526" t="str">
        <f>' IP STOP cijfers nieuw'!D8</f>
        <v>IP Voedselveiligheid VWS</v>
      </c>
      <c r="E158" s="526" t="str">
        <f>' IP STOP cijfers nieuw'!E8</f>
        <v>VVH Toezicht geregistreerde bedrijven verbeterplan planmatig 4e kwartaal</v>
      </c>
      <c r="F158" s="526" t="str">
        <f>' IP STOP cijfers nieuw'!F8</f>
        <v>VWS</v>
      </c>
      <c r="G158" s="526" t="str">
        <f>' IP STOP cijfers nieuw'!G8</f>
        <v>verbeterplan</v>
      </c>
      <c r="H158" s="518">
        <f>' IP STOP cijfers nieuw'!H8</f>
        <v>900</v>
      </c>
      <c r="I158" s="518">
        <f>' IP STOP cijfers nieuw'!I8</f>
        <v>0</v>
      </c>
      <c r="J158" s="518">
        <f>' IP STOP cijfers nieuw'!J8</f>
        <v>0</v>
      </c>
      <c r="K158" s="518">
        <f>' IP STOP cijfers nieuw'!K8</f>
        <v>0</v>
      </c>
      <c r="L158" s="518">
        <f>' IP STOP cijfers nieuw'!L8</f>
        <v>0</v>
      </c>
      <c r="M158" s="518">
        <f>' IP STOP cijfers nieuw'!M8</f>
        <v>0</v>
      </c>
      <c r="N158" s="518">
        <f>' IP STOP cijfers nieuw'!N8</f>
        <v>0</v>
      </c>
      <c r="O158" s="518">
        <f>' IP STOP cijfers nieuw'!O8</f>
        <v>0</v>
      </c>
      <c r="P158" s="518">
        <f>' IP STOP cijfers nieuw'!P8</f>
        <v>0</v>
      </c>
      <c r="Q158" s="782">
        <f>' IP STOP cijfers nieuw'!Q8</f>
        <v>900</v>
      </c>
      <c r="R158" s="533">
        <f>' IP STOP cijfers nieuw'!R8</f>
        <v>0</v>
      </c>
      <c r="S158" s="518">
        <f>' IP STOP cijfers nieuw'!S8</f>
        <v>0</v>
      </c>
      <c r="T158" s="518">
        <f>' IP STOP cijfers nieuw'!T8</f>
        <v>900</v>
      </c>
      <c r="U158" s="518">
        <f>' IP STOP cijfers nieuw'!U8</f>
        <v>0</v>
      </c>
      <c r="V158" s="518">
        <f>' IP STOP cijfers nieuw'!V8</f>
        <v>0</v>
      </c>
      <c r="W158" s="518">
        <f>' IP STOP cijfers nieuw'!W8</f>
        <v>0</v>
      </c>
      <c r="X158" s="518">
        <f>' IP STOP cijfers nieuw'!X8</f>
        <v>0</v>
      </c>
      <c r="Y158" s="518">
        <f>' IP STOP cijfers nieuw'!Y8</f>
        <v>0</v>
      </c>
      <c r="Z158" s="781">
        <f>' IP STOP cijfers nieuw'!Z8</f>
        <v>900</v>
      </c>
      <c r="AA158" s="518">
        <f>' IP STOP cijfers nieuw'!AA8</f>
        <v>100</v>
      </c>
      <c r="AB158" s="518">
        <f>' IP STOP cijfers nieuw'!AB8</f>
        <v>0</v>
      </c>
      <c r="AC158" s="518">
        <f>' IP STOP cijfers nieuw'!AC8</f>
        <v>800</v>
      </c>
      <c r="AD158" s="518">
        <f>' IP STOP cijfers nieuw'!AD8</f>
        <v>0</v>
      </c>
      <c r="AE158" s="518">
        <f>' IP STOP cijfers nieuw'!AE8</f>
        <v>0</v>
      </c>
      <c r="AF158" s="518">
        <f>' IP STOP cijfers nieuw'!AF8</f>
        <v>0</v>
      </c>
      <c r="AG158" s="781">
        <f>' IP STOP cijfers nieuw'!AG8</f>
        <v>0</v>
      </c>
      <c r="AH158" s="518">
        <f>' IP STOP cijfers nieuw'!AH8</f>
        <v>100</v>
      </c>
      <c r="AI158" s="518">
        <f>' IP STOP cijfers nieuw'!AI8</f>
        <v>0</v>
      </c>
      <c r="AJ158" s="518">
        <f>' IP STOP cijfers nieuw'!AJ8</f>
        <v>0</v>
      </c>
      <c r="AK158" s="518">
        <f>' IP STOP cijfers nieuw'!AK8</f>
        <v>0</v>
      </c>
      <c r="AL158" s="781">
        <f>' IP STOP cijfers nieuw'!AL8</f>
        <v>0</v>
      </c>
      <c r="AM158" s="518">
        <f>' IP STOP cijfers nieuw'!AM8</f>
        <v>0</v>
      </c>
      <c r="AN158" s="518">
        <f>' IP STOP cijfers nieuw'!AN8</f>
        <v>0</v>
      </c>
      <c r="AO158" s="518">
        <f>' IP STOP cijfers nieuw'!AO8</f>
        <v>0</v>
      </c>
      <c r="AP158" s="518">
        <f>' IP STOP cijfers nieuw'!AP8</f>
        <v>0</v>
      </c>
      <c r="AQ158" s="518">
        <f>' IP STOP cijfers nieuw'!AQ8</f>
        <v>0</v>
      </c>
      <c r="AR158" s="781">
        <f>' IP STOP cijfers nieuw'!AR8</f>
        <v>0</v>
      </c>
      <c r="AS158" s="518">
        <f>' IP STOP cijfers nieuw'!AS8</f>
        <v>0</v>
      </c>
      <c r="AT158" s="518">
        <f>' IP STOP cijfers nieuw'!AT8</f>
        <v>0</v>
      </c>
      <c r="AU158" s="518">
        <f>' IP STOP cijfers nieuw'!AU8</f>
        <v>0</v>
      </c>
      <c r="AV158" s="518">
        <f>' IP STOP cijfers nieuw'!AV8</f>
        <v>0</v>
      </c>
      <c r="AW158" s="518">
        <f>' IP STOP cijfers nieuw'!AW8</f>
        <v>0</v>
      </c>
      <c r="AX158" s="518">
        <f>' IP STOP cijfers nieuw'!AX8</f>
        <v>0</v>
      </c>
      <c r="AY158" s="518">
        <f>' IP STOP cijfers nieuw'!AY8</f>
        <v>0</v>
      </c>
      <c r="AZ158" s="518">
        <f>' IP STOP cijfers nieuw'!AZ8</f>
        <v>0</v>
      </c>
      <c r="BA158" s="518">
        <f>' IP STOP cijfers nieuw'!BA8</f>
        <v>0</v>
      </c>
      <c r="BB158" s="518">
        <f>' IP STOP cijfers nieuw'!BB8</f>
        <v>0</v>
      </c>
      <c r="BC158" s="781">
        <f>' IP STOP cijfers nieuw'!BC8</f>
        <v>0</v>
      </c>
      <c r="BD158" s="518">
        <f>' IP STOP cijfers nieuw'!BD8</f>
        <v>0</v>
      </c>
      <c r="BE158" s="518">
        <f>' IP STOP cijfers nieuw'!BE8</f>
        <v>0</v>
      </c>
      <c r="BF158" s="518">
        <f>' IP STOP cijfers nieuw'!BF8</f>
        <v>0</v>
      </c>
      <c r="BG158" s="518">
        <f>' IP STOP cijfers nieuw'!BG8</f>
        <v>0</v>
      </c>
      <c r="BH158" s="518">
        <f>' IP STOP cijfers nieuw'!BH8</f>
        <v>0</v>
      </c>
      <c r="BI158" s="518">
        <f>' IP STOP cijfers nieuw'!BI8</f>
        <v>0</v>
      </c>
      <c r="BJ158" s="518">
        <f>' IP STOP cijfers nieuw'!BJ8</f>
        <v>0</v>
      </c>
      <c r="BK158" s="781">
        <f>' IP STOP cijfers nieuw'!BK8</f>
        <v>0</v>
      </c>
      <c r="BL158" s="518">
        <f>' IP STOP cijfers nieuw'!BL8</f>
        <v>0</v>
      </c>
      <c r="BM158" s="518">
        <f>' IP STOP cijfers nieuw'!BM8</f>
        <v>0</v>
      </c>
      <c r="BN158" s="518">
        <f>' IP STOP cijfers nieuw'!BN8</f>
        <v>0</v>
      </c>
      <c r="BO158" s="518">
        <f>' IP STOP cijfers nieuw'!BO8</f>
        <v>0</v>
      </c>
      <c r="BP158" s="518">
        <f>' IP STOP cijfers nieuw'!BP8</f>
        <v>0</v>
      </c>
      <c r="BQ158" s="781">
        <f>' IP STOP cijfers nieuw'!BQ8</f>
        <v>0</v>
      </c>
      <c r="BR158" s="518">
        <f>' IP STOP cijfers nieuw'!BR8</f>
        <v>0</v>
      </c>
      <c r="BS158" s="518">
        <f>' IP STOP cijfers nieuw'!BS8</f>
        <v>0</v>
      </c>
      <c r="BT158" s="518">
        <f>' IP STOP cijfers nieuw'!BT8</f>
        <v>0</v>
      </c>
      <c r="BU158" s="518">
        <f>' IP STOP cijfers nieuw'!BU8</f>
        <v>0</v>
      </c>
      <c r="BV158" s="518">
        <f>' IP STOP cijfers nieuw'!BV8</f>
        <v>0</v>
      </c>
      <c r="BW158" s="518">
        <f>' IP STOP cijfers nieuw'!BW8</f>
        <v>0</v>
      </c>
      <c r="BX158" s="780">
        <f>' IP STOP cijfers nieuw'!BX8</f>
        <v>800</v>
      </c>
      <c r="BY158" s="781">
        <f>' IP STOP cijfers nieuw'!BY8</f>
        <v>0</v>
      </c>
      <c r="BZ158" s="518">
        <f>' IP STOP cijfers nieuw'!BZ8</f>
        <v>0</v>
      </c>
      <c r="CA158" s="518">
        <f>' IP STOP cijfers nieuw'!CA8</f>
        <v>0</v>
      </c>
      <c r="CB158" s="518">
        <f>' IP STOP cijfers nieuw'!CB8</f>
        <v>0</v>
      </c>
      <c r="CC158" s="518">
        <f>' IP STOP cijfers nieuw'!CC8</f>
        <v>0</v>
      </c>
      <c r="CD158" s="518">
        <f>' IP STOP cijfers nieuw'!CD8</f>
        <v>0</v>
      </c>
      <c r="CE158" s="518">
        <f>' IP STOP cijfers nieuw'!CE8</f>
        <v>0</v>
      </c>
      <c r="CF158" s="518">
        <f>' IP STOP cijfers nieuw'!CF8</f>
        <v>0</v>
      </c>
      <c r="CG158" s="518">
        <f>' IP STOP cijfers nieuw'!CG8</f>
        <v>0</v>
      </c>
      <c r="CH158" s="518">
        <f>' IP STOP cijfers nieuw'!CH8</f>
        <v>0</v>
      </c>
      <c r="CI158" s="518">
        <f>' IP STOP cijfers nieuw'!CI8</f>
        <v>0</v>
      </c>
      <c r="CJ158" s="518">
        <f>' IP STOP cijfers nieuw'!CJ8</f>
        <v>0</v>
      </c>
      <c r="CK158" s="518">
        <f>' IP STOP cijfers nieuw'!CK8</f>
        <v>0</v>
      </c>
      <c r="CL158" s="783">
        <f>' IP STOP cijfers nieuw'!CL8</f>
        <v>0</v>
      </c>
      <c r="CM158" s="518">
        <f>' IP STOP cijfers nieuw'!CM8</f>
        <v>0</v>
      </c>
      <c r="CN158" s="518">
        <f>' IP STOP cijfers nieuw'!CN8</f>
        <v>0</v>
      </c>
      <c r="CO158" s="518">
        <f>' IP STOP cijfers nieuw'!CO8</f>
        <v>0</v>
      </c>
      <c r="CP158" s="518">
        <f>' IP STOP cijfers nieuw'!CP8</f>
        <v>0</v>
      </c>
      <c r="CQ158" s="518">
        <f>' IP STOP cijfers nieuw'!CQ8</f>
        <v>0</v>
      </c>
      <c r="CR158" s="518">
        <f>' IP STOP cijfers nieuw'!CR8</f>
        <v>0</v>
      </c>
      <c r="CS158" s="518">
        <f>' IP STOP cijfers nieuw'!CS8</f>
        <v>0</v>
      </c>
      <c r="CT158" s="518">
        <f>' IP STOP cijfers nieuw'!CT8</f>
        <v>0</v>
      </c>
      <c r="CU158" s="518">
        <f>' IP STOP cijfers nieuw'!CU8</f>
        <v>0</v>
      </c>
      <c r="CV158" s="518">
        <f>' IP STOP cijfers nieuw'!CV8</f>
        <v>0</v>
      </c>
      <c r="CW158" s="518">
        <f>' IP STOP cijfers nieuw'!CW8</f>
        <v>0</v>
      </c>
      <c r="CX158" s="518">
        <f>' IP STOP cijfers nieuw'!CX8</f>
        <v>0</v>
      </c>
      <c r="CY158" s="782">
        <f>' IP STOP cijfers nieuw'!CY8</f>
        <v>0</v>
      </c>
      <c r="CZ158" s="533">
        <f>' IP STOP cijfers nieuw'!CZ8</f>
        <v>0</v>
      </c>
      <c r="DA158" s="518">
        <f>' IP STOP cijfers nieuw'!DA8</f>
        <v>0</v>
      </c>
      <c r="DB158" s="518">
        <f>' IP STOP cijfers nieuw'!DB8</f>
        <v>0</v>
      </c>
      <c r="DC158" s="518">
        <f>' IP STOP cijfers nieuw'!DC8</f>
        <v>0</v>
      </c>
      <c r="DD158" s="518">
        <f>' IP STOP cijfers nieuw'!DD8</f>
        <v>0</v>
      </c>
      <c r="DE158" s="518">
        <f>' IP STOP cijfers nieuw'!DE8</f>
        <v>0</v>
      </c>
      <c r="DF158" s="518">
        <f>' IP STOP cijfers nieuw'!DF8</f>
        <v>0</v>
      </c>
      <c r="DG158" s="518">
        <f>' IP STOP cijfers nieuw'!DG8</f>
        <v>0</v>
      </c>
      <c r="DH158" s="518">
        <f>' IP STOP cijfers nieuw'!DH8</f>
        <v>0</v>
      </c>
      <c r="DI158" s="518">
        <f>' IP STOP cijfers nieuw'!DI8</f>
        <v>0</v>
      </c>
      <c r="DJ158" s="518">
        <f>' IP STOP cijfers nieuw'!DJ8</f>
        <v>0</v>
      </c>
      <c r="DK158" s="518">
        <f>' IP STOP cijfers nieuw'!DK8</f>
        <v>0</v>
      </c>
      <c r="DL158" s="782">
        <f>' IP STOP cijfers nieuw'!DL8</f>
        <v>0</v>
      </c>
    </row>
    <row r="159" spans="1:116" hidden="1">
      <c r="A159" s="47">
        <f>' IP STOP cijfers nieuw'!A9</f>
        <v>0</v>
      </c>
      <c r="B159" s="49" t="str">
        <f>' IP STOP cijfers nieuw'!B9</f>
        <v>OWNT</v>
      </c>
      <c r="C159" s="4" t="str">
        <f>' IP STOP cijfers nieuw'!C9</f>
        <v>Industriële Productie</v>
      </c>
      <c r="D159" s="4" t="str">
        <f>' IP STOP cijfers nieuw'!D9</f>
        <v>IP Voedselveiligheid VWS</v>
      </c>
      <c r="E159" s="4" t="str">
        <f>' IP STOP cijfers nieuw'!E9</f>
        <v>VVH Toezicht bij importeurs</v>
      </c>
      <c r="F159" s="4" t="str">
        <f>' IP STOP cijfers nieuw'!F9</f>
        <v>VWS</v>
      </c>
      <c r="G159" s="4">
        <f>' IP STOP cijfers nieuw'!G9</f>
        <v>0</v>
      </c>
      <c r="H159" s="774">
        <f>' IP STOP cijfers nieuw'!H9</f>
        <v>5794</v>
      </c>
      <c r="I159" s="774">
        <f>' IP STOP cijfers nieuw'!I9</f>
        <v>0</v>
      </c>
      <c r="J159" s="774">
        <f>' IP STOP cijfers nieuw'!J9</f>
        <v>0</v>
      </c>
      <c r="K159" s="774">
        <f>' IP STOP cijfers nieuw'!K9</f>
        <v>0</v>
      </c>
      <c r="L159" s="774">
        <f>' IP STOP cijfers nieuw'!L9</f>
        <v>0</v>
      </c>
      <c r="M159" s="774">
        <f>' IP STOP cijfers nieuw'!M9</f>
        <v>0</v>
      </c>
      <c r="N159" s="774">
        <f>' IP STOP cijfers nieuw'!N9</f>
        <v>0</v>
      </c>
      <c r="O159" s="774">
        <f>' IP STOP cijfers nieuw'!O9</f>
        <v>0</v>
      </c>
      <c r="P159" s="774">
        <f>' IP STOP cijfers nieuw'!P9</f>
        <v>0</v>
      </c>
      <c r="Q159" s="775">
        <f>' IP STOP cijfers nieuw'!Q9</f>
        <v>5794</v>
      </c>
      <c r="R159" s="776">
        <f>' IP STOP cijfers nieuw'!R9</f>
        <v>0</v>
      </c>
      <c r="S159" s="774">
        <f>' IP STOP cijfers nieuw'!S9</f>
        <v>0</v>
      </c>
      <c r="T159" s="774">
        <f>' IP STOP cijfers nieuw'!T9</f>
        <v>5794</v>
      </c>
      <c r="U159" s="774">
        <f>' IP STOP cijfers nieuw'!U9</f>
        <v>0</v>
      </c>
      <c r="V159" s="774">
        <f>' IP STOP cijfers nieuw'!V9</f>
        <v>0</v>
      </c>
      <c r="W159" s="774">
        <f>' IP STOP cijfers nieuw'!W9</f>
        <v>0</v>
      </c>
      <c r="X159" s="774">
        <f>' IP STOP cijfers nieuw'!X9</f>
        <v>0</v>
      </c>
      <c r="Y159" s="774">
        <f>' IP STOP cijfers nieuw'!Y9</f>
        <v>0</v>
      </c>
      <c r="Z159" s="777">
        <f>' IP STOP cijfers nieuw'!Z9</f>
        <v>5794</v>
      </c>
      <c r="AA159" s="774">
        <f>' IP STOP cijfers nieuw'!AA9</f>
        <v>700</v>
      </c>
      <c r="AB159" s="774">
        <f>' IP STOP cijfers nieuw'!AB9</f>
        <v>0</v>
      </c>
      <c r="AC159" s="774">
        <f>' IP STOP cijfers nieuw'!AC9</f>
        <v>5094</v>
      </c>
      <c r="AD159" s="774">
        <f>' IP STOP cijfers nieuw'!AD9</f>
        <v>0</v>
      </c>
      <c r="AE159" s="774">
        <f>' IP STOP cijfers nieuw'!AE9</f>
        <v>0</v>
      </c>
      <c r="AF159" s="774">
        <f>' IP STOP cijfers nieuw'!AF9</f>
        <v>0</v>
      </c>
      <c r="AG159" s="777">
        <f>' IP STOP cijfers nieuw'!AG9</f>
        <v>0</v>
      </c>
      <c r="AH159" s="774">
        <f>' IP STOP cijfers nieuw'!AH9</f>
        <v>700</v>
      </c>
      <c r="AI159" s="774">
        <f>' IP STOP cijfers nieuw'!AI9</f>
        <v>0</v>
      </c>
      <c r="AJ159" s="774">
        <f>' IP STOP cijfers nieuw'!AJ9</f>
        <v>0</v>
      </c>
      <c r="AK159" s="774">
        <f>' IP STOP cijfers nieuw'!AK9</f>
        <v>0</v>
      </c>
      <c r="AL159" s="777">
        <f>' IP STOP cijfers nieuw'!AL9</f>
        <v>0</v>
      </c>
      <c r="AM159" s="774">
        <f>' IP STOP cijfers nieuw'!AM9</f>
        <v>0</v>
      </c>
      <c r="AN159" s="774">
        <f>' IP STOP cijfers nieuw'!AN9</f>
        <v>0</v>
      </c>
      <c r="AO159" s="774">
        <f>' IP STOP cijfers nieuw'!AO9</f>
        <v>0</v>
      </c>
      <c r="AP159" s="774">
        <f>' IP STOP cijfers nieuw'!AP9</f>
        <v>0</v>
      </c>
      <c r="AQ159" s="774">
        <f>' IP STOP cijfers nieuw'!AQ9</f>
        <v>0</v>
      </c>
      <c r="AR159" s="777">
        <f>' IP STOP cijfers nieuw'!AR9</f>
        <v>0</v>
      </c>
      <c r="AS159" s="774">
        <f>' IP STOP cijfers nieuw'!AS9</f>
        <v>0</v>
      </c>
      <c r="AT159" s="774">
        <f>' IP STOP cijfers nieuw'!AT9</f>
        <v>0</v>
      </c>
      <c r="AU159" s="774">
        <f>' IP STOP cijfers nieuw'!AU9</f>
        <v>0</v>
      </c>
      <c r="AV159" s="774">
        <f>' IP STOP cijfers nieuw'!AV9</f>
        <v>0</v>
      </c>
      <c r="AW159" s="774">
        <f>' IP STOP cijfers nieuw'!AW9</f>
        <v>0</v>
      </c>
      <c r="AX159" s="774">
        <f>' IP STOP cijfers nieuw'!AX9</f>
        <v>0</v>
      </c>
      <c r="AY159" s="774">
        <f>' IP STOP cijfers nieuw'!AY9</f>
        <v>0</v>
      </c>
      <c r="AZ159" s="774">
        <f>' IP STOP cijfers nieuw'!AZ9</f>
        <v>0</v>
      </c>
      <c r="BA159" s="774">
        <f>' IP STOP cijfers nieuw'!BA9</f>
        <v>0</v>
      </c>
      <c r="BB159" s="774">
        <f>' IP STOP cijfers nieuw'!BB9</f>
        <v>0</v>
      </c>
      <c r="BC159" s="777">
        <f>' IP STOP cijfers nieuw'!BC9</f>
        <v>0</v>
      </c>
      <c r="BD159" s="774">
        <f>' IP STOP cijfers nieuw'!BD9</f>
        <v>0</v>
      </c>
      <c r="BE159" s="774">
        <f>' IP STOP cijfers nieuw'!BE9</f>
        <v>0</v>
      </c>
      <c r="BF159" s="774">
        <f>' IP STOP cijfers nieuw'!BF9</f>
        <v>0</v>
      </c>
      <c r="BG159" s="774">
        <f>' IP STOP cijfers nieuw'!BG9</f>
        <v>0</v>
      </c>
      <c r="BH159" s="774">
        <f>' IP STOP cijfers nieuw'!BH9</f>
        <v>0</v>
      </c>
      <c r="BI159" s="774">
        <f>' IP STOP cijfers nieuw'!BI9</f>
        <v>0</v>
      </c>
      <c r="BJ159" s="774">
        <f>' IP STOP cijfers nieuw'!BJ9</f>
        <v>0</v>
      </c>
      <c r="BK159" s="777">
        <f>' IP STOP cijfers nieuw'!BK9</f>
        <v>0</v>
      </c>
      <c r="BL159" s="774">
        <f>' IP STOP cijfers nieuw'!BL9</f>
        <v>0</v>
      </c>
      <c r="BM159" s="774">
        <f>' IP STOP cijfers nieuw'!BM9</f>
        <v>0</v>
      </c>
      <c r="BN159" s="774">
        <f>' IP STOP cijfers nieuw'!BN9</f>
        <v>0</v>
      </c>
      <c r="BO159" s="774">
        <f>' IP STOP cijfers nieuw'!BO9</f>
        <v>0</v>
      </c>
      <c r="BP159" s="774">
        <f>' IP STOP cijfers nieuw'!BP9</f>
        <v>0</v>
      </c>
      <c r="BQ159" s="777">
        <f>' IP STOP cijfers nieuw'!BQ9</f>
        <v>0</v>
      </c>
      <c r="BR159" s="774">
        <f>' IP STOP cijfers nieuw'!BR9</f>
        <v>0</v>
      </c>
      <c r="BS159" s="774">
        <f>' IP STOP cijfers nieuw'!BS9</f>
        <v>0</v>
      </c>
      <c r="BT159" s="774">
        <f>' IP STOP cijfers nieuw'!BT9</f>
        <v>0</v>
      </c>
      <c r="BU159" s="774">
        <f>' IP STOP cijfers nieuw'!BU9</f>
        <v>0</v>
      </c>
      <c r="BV159" s="774">
        <f>' IP STOP cijfers nieuw'!BV9</f>
        <v>0</v>
      </c>
      <c r="BW159" s="774">
        <f>' IP STOP cijfers nieuw'!BW9</f>
        <v>0</v>
      </c>
      <c r="BX159" s="778">
        <f>' IP STOP cijfers nieuw'!BX9</f>
        <v>5094</v>
      </c>
      <c r="BY159" s="777">
        <f>' IP STOP cijfers nieuw'!BY9</f>
        <v>700</v>
      </c>
      <c r="BZ159" s="774">
        <f>' IP STOP cijfers nieuw'!BZ9</f>
        <v>0</v>
      </c>
      <c r="CA159" s="774">
        <f>' IP STOP cijfers nieuw'!CA9</f>
        <v>0</v>
      </c>
      <c r="CB159" s="774">
        <f>' IP STOP cijfers nieuw'!CB9</f>
        <v>0</v>
      </c>
      <c r="CC159" s="774">
        <f>' IP STOP cijfers nieuw'!CC9</f>
        <v>0</v>
      </c>
      <c r="CD159" s="774">
        <f>' IP STOP cijfers nieuw'!CD9</f>
        <v>0</v>
      </c>
      <c r="CE159" s="774">
        <f>' IP STOP cijfers nieuw'!CE9</f>
        <v>0</v>
      </c>
      <c r="CF159" s="774">
        <f>' IP STOP cijfers nieuw'!CF9</f>
        <v>0</v>
      </c>
      <c r="CG159" s="774">
        <f>' IP STOP cijfers nieuw'!CG9</f>
        <v>0</v>
      </c>
      <c r="CH159" s="774">
        <f>' IP STOP cijfers nieuw'!CH9</f>
        <v>0</v>
      </c>
      <c r="CI159" s="774">
        <f>' IP STOP cijfers nieuw'!CI9</f>
        <v>0</v>
      </c>
      <c r="CJ159" s="774">
        <f>' IP STOP cijfers nieuw'!CJ9</f>
        <v>0</v>
      </c>
      <c r="CK159" s="774">
        <f>' IP STOP cijfers nieuw'!CK9</f>
        <v>0</v>
      </c>
      <c r="CL159" s="779">
        <f>' IP STOP cijfers nieuw'!CL9</f>
        <v>0</v>
      </c>
      <c r="CM159" s="774">
        <f>' IP STOP cijfers nieuw'!CM9</f>
        <v>0</v>
      </c>
      <c r="CN159" s="774">
        <f>' IP STOP cijfers nieuw'!CN9</f>
        <v>0</v>
      </c>
      <c r="CO159" s="774">
        <f>' IP STOP cijfers nieuw'!CO9</f>
        <v>0</v>
      </c>
      <c r="CP159" s="11">
        <f>' IP STOP cijfers nieuw'!CP9</f>
        <v>0</v>
      </c>
      <c r="CQ159" s="11">
        <f>' IP STOP cijfers nieuw'!CQ9</f>
        <v>0</v>
      </c>
      <c r="CR159" s="11">
        <f>' IP STOP cijfers nieuw'!CR9</f>
        <v>0</v>
      </c>
      <c r="CS159" s="11">
        <f>' IP STOP cijfers nieuw'!CS9</f>
        <v>0</v>
      </c>
      <c r="CT159" s="11">
        <f>' IP STOP cijfers nieuw'!CT9</f>
        <v>0</v>
      </c>
      <c r="CU159" s="11">
        <f>' IP STOP cijfers nieuw'!CU9</f>
        <v>0</v>
      </c>
      <c r="CV159" s="11">
        <f>' IP STOP cijfers nieuw'!CV9</f>
        <v>0</v>
      </c>
      <c r="CW159" s="11">
        <f>' IP STOP cijfers nieuw'!CW9</f>
        <v>0</v>
      </c>
      <c r="CX159" s="11">
        <f>' IP STOP cijfers nieuw'!CX9</f>
        <v>0</v>
      </c>
      <c r="CY159" s="26">
        <f>' IP STOP cijfers nieuw'!CY9</f>
        <v>0</v>
      </c>
      <c r="CZ159" s="15">
        <f>' IP STOP cijfers nieuw'!CZ9</f>
        <v>0</v>
      </c>
      <c r="DA159" s="11">
        <f>' IP STOP cijfers nieuw'!DA9</f>
        <v>0</v>
      </c>
      <c r="DB159" s="11">
        <f>' IP STOP cijfers nieuw'!DB9</f>
        <v>0</v>
      </c>
      <c r="DC159" s="11">
        <f>' IP STOP cijfers nieuw'!DC9</f>
        <v>0</v>
      </c>
      <c r="DD159" s="11">
        <f>' IP STOP cijfers nieuw'!DD9</f>
        <v>0</v>
      </c>
      <c r="DE159" s="11">
        <f>' IP STOP cijfers nieuw'!DE9</f>
        <v>0</v>
      </c>
      <c r="DF159" s="11">
        <f>' IP STOP cijfers nieuw'!DF9</f>
        <v>0</v>
      </c>
      <c r="DG159" s="11">
        <f>' IP STOP cijfers nieuw'!DG9</f>
        <v>0</v>
      </c>
      <c r="DH159" s="11">
        <f>' IP STOP cijfers nieuw'!DH9</f>
        <v>0</v>
      </c>
      <c r="DI159" s="11">
        <f>' IP STOP cijfers nieuw'!DI9</f>
        <v>0</v>
      </c>
      <c r="DJ159" s="11">
        <f>' IP STOP cijfers nieuw'!DJ9</f>
        <v>0</v>
      </c>
      <c r="DK159" s="11">
        <f>' IP STOP cijfers nieuw'!DK9</f>
        <v>0</v>
      </c>
      <c r="DL159" s="26">
        <f>' IP STOP cijfers nieuw'!DL9</f>
        <v>0</v>
      </c>
    </row>
    <row r="160" spans="1:116" s="617" customFormat="1">
      <c r="A160" s="780">
        <f>' IP STOP cijfers nieuw'!A10</f>
        <v>0</v>
      </c>
      <c r="B160" s="781" t="str">
        <f>' IP STOP cijfers nieuw'!B10</f>
        <v>OWNT</v>
      </c>
      <c r="C160" s="526" t="str">
        <f>' IP STOP cijfers nieuw'!C10</f>
        <v>Industriële Productie</v>
      </c>
      <c r="D160" s="526" t="str">
        <f>' IP STOP cijfers nieuw'!D10</f>
        <v>IP Voedselveiligheid VWS</v>
      </c>
      <c r="E160" s="526" t="str">
        <f>' IP STOP cijfers nieuw'!E10</f>
        <v>VVH  Doelgroep toezicht bij notenimporteurs verbeterplan</v>
      </c>
      <c r="F160" s="526" t="str">
        <f>' IP STOP cijfers nieuw'!F10</f>
        <v>VWS</v>
      </c>
      <c r="G160" s="526" t="str">
        <f>' IP STOP cijfers nieuw'!G10</f>
        <v xml:space="preserve"> verbeterplan</v>
      </c>
      <c r="H160" s="518">
        <f>' IP STOP cijfers nieuw'!H10</f>
        <v>650</v>
      </c>
      <c r="I160" s="518">
        <f>' IP STOP cijfers nieuw'!I10</f>
        <v>0</v>
      </c>
      <c r="J160" s="518">
        <f>' IP STOP cijfers nieuw'!J10</f>
        <v>0</v>
      </c>
      <c r="K160" s="518">
        <f>' IP STOP cijfers nieuw'!K10</f>
        <v>0</v>
      </c>
      <c r="L160" s="518">
        <f>' IP STOP cijfers nieuw'!L10</f>
        <v>0</v>
      </c>
      <c r="M160" s="518">
        <f>' IP STOP cijfers nieuw'!M10</f>
        <v>0</v>
      </c>
      <c r="N160" s="518">
        <f>' IP STOP cijfers nieuw'!N10</f>
        <v>0</v>
      </c>
      <c r="O160" s="518">
        <f>' IP STOP cijfers nieuw'!O10</f>
        <v>0</v>
      </c>
      <c r="P160" s="518">
        <f>' IP STOP cijfers nieuw'!P10</f>
        <v>0</v>
      </c>
      <c r="Q160" s="782">
        <f>' IP STOP cijfers nieuw'!Q10</f>
        <v>650</v>
      </c>
      <c r="R160" s="533">
        <f>' IP STOP cijfers nieuw'!R10</f>
        <v>0</v>
      </c>
      <c r="S160" s="518">
        <f>' IP STOP cijfers nieuw'!S10</f>
        <v>0</v>
      </c>
      <c r="T160" s="518">
        <f>' IP STOP cijfers nieuw'!T10</f>
        <v>650</v>
      </c>
      <c r="U160" s="518">
        <f>' IP STOP cijfers nieuw'!U10</f>
        <v>0</v>
      </c>
      <c r="V160" s="518">
        <f>' IP STOP cijfers nieuw'!V10</f>
        <v>0</v>
      </c>
      <c r="W160" s="518">
        <f>' IP STOP cijfers nieuw'!W10</f>
        <v>0</v>
      </c>
      <c r="X160" s="518">
        <f>' IP STOP cijfers nieuw'!X10</f>
        <v>0</v>
      </c>
      <c r="Y160" s="518">
        <f>' IP STOP cijfers nieuw'!Y10</f>
        <v>0</v>
      </c>
      <c r="Z160" s="781">
        <f>' IP STOP cijfers nieuw'!Z10</f>
        <v>650</v>
      </c>
      <c r="AA160" s="518">
        <f>' IP STOP cijfers nieuw'!AA10</f>
        <v>75</v>
      </c>
      <c r="AB160" s="518">
        <f>' IP STOP cijfers nieuw'!AB10</f>
        <v>0</v>
      </c>
      <c r="AC160" s="518">
        <f>' IP STOP cijfers nieuw'!AC10</f>
        <v>575</v>
      </c>
      <c r="AD160" s="518">
        <f>' IP STOP cijfers nieuw'!AD10</f>
        <v>0</v>
      </c>
      <c r="AE160" s="518">
        <f>' IP STOP cijfers nieuw'!AE10</f>
        <v>0</v>
      </c>
      <c r="AF160" s="518">
        <f>' IP STOP cijfers nieuw'!AF10</f>
        <v>0</v>
      </c>
      <c r="AG160" s="781">
        <f>' IP STOP cijfers nieuw'!AG10</f>
        <v>0</v>
      </c>
      <c r="AH160" s="518">
        <f>' IP STOP cijfers nieuw'!AH10</f>
        <v>75</v>
      </c>
      <c r="AI160" s="518">
        <f>' IP STOP cijfers nieuw'!AI10</f>
        <v>0</v>
      </c>
      <c r="AJ160" s="518">
        <f>' IP STOP cijfers nieuw'!AJ10</f>
        <v>0</v>
      </c>
      <c r="AK160" s="518">
        <f>' IP STOP cijfers nieuw'!AK10</f>
        <v>0</v>
      </c>
      <c r="AL160" s="781">
        <f>' IP STOP cijfers nieuw'!AL10</f>
        <v>0</v>
      </c>
      <c r="AM160" s="518">
        <f>' IP STOP cijfers nieuw'!AM10</f>
        <v>0</v>
      </c>
      <c r="AN160" s="518">
        <f>' IP STOP cijfers nieuw'!AN10</f>
        <v>0</v>
      </c>
      <c r="AO160" s="518">
        <f>' IP STOP cijfers nieuw'!AO10</f>
        <v>0</v>
      </c>
      <c r="AP160" s="518">
        <f>' IP STOP cijfers nieuw'!AP10</f>
        <v>0</v>
      </c>
      <c r="AQ160" s="518">
        <f>' IP STOP cijfers nieuw'!AQ10</f>
        <v>0</v>
      </c>
      <c r="AR160" s="781">
        <f>' IP STOP cijfers nieuw'!AR10</f>
        <v>0</v>
      </c>
      <c r="AS160" s="518">
        <f>' IP STOP cijfers nieuw'!AS10</f>
        <v>0</v>
      </c>
      <c r="AT160" s="518">
        <f>' IP STOP cijfers nieuw'!AT10</f>
        <v>0</v>
      </c>
      <c r="AU160" s="518">
        <f>' IP STOP cijfers nieuw'!AU10</f>
        <v>0</v>
      </c>
      <c r="AV160" s="518">
        <f>' IP STOP cijfers nieuw'!AV10</f>
        <v>0</v>
      </c>
      <c r="AW160" s="518">
        <f>' IP STOP cijfers nieuw'!AW10</f>
        <v>0</v>
      </c>
      <c r="AX160" s="518">
        <f>' IP STOP cijfers nieuw'!AX10</f>
        <v>0</v>
      </c>
      <c r="AY160" s="518">
        <f>' IP STOP cijfers nieuw'!AY10</f>
        <v>0</v>
      </c>
      <c r="AZ160" s="518">
        <f>' IP STOP cijfers nieuw'!AZ10</f>
        <v>0</v>
      </c>
      <c r="BA160" s="518">
        <f>' IP STOP cijfers nieuw'!BA10</f>
        <v>0</v>
      </c>
      <c r="BB160" s="518">
        <f>' IP STOP cijfers nieuw'!BB10</f>
        <v>0</v>
      </c>
      <c r="BC160" s="781">
        <f>' IP STOP cijfers nieuw'!BC10</f>
        <v>0</v>
      </c>
      <c r="BD160" s="518">
        <f>' IP STOP cijfers nieuw'!BD10</f>
        <v>0</v>
      </c>
      <c r="BE160" s="518">
        <f>' IP STOP cijfers nieuw'!BE10</f>
        <v>0</v>
      </c>
      <c r="BF160" s="518">
        <f>' IP STOP cijfers nieuw'!BF10</f>
        <v>0</v>
      </c>
      <c r="BG160" s="518">
        <f>' IP STOP cijfers nieuw'!BG10</f>
        <v>0</v>
      </c>
      <c r="BH160" s="518">
        <f>' IP STOP cijfers nieuw'!BH10</f>
        <v>0</v>
      </c>
      <c r="BI160" s="518">
        <f>' IP STOP cijfers nieuw'!BI10</f>
        <v>0</v>
      </c>
      <c r="BJ160" s="518">
        <f>' IP STOP cijfers nieuw'!BJ10</f>
        <v>0</v>
      </c>
      <c r="BK160" s="781">
        <f>' IP STOP cijfers nieuw'!BK10</f>
        <v>0</v>
      </c>
      <c r="BL160" s="518">
        <f>' IP STOP cijfers nieuw'!BL10</f>
        <v>0</v>
      </c>
      <c r="BM160" s="518">
        <f>' IP STOP cijfers nieuw'!BM10</f>
        <v>0</v>
      </c>
      <c r="BN160" s="518">
        <f>' IP STOP cijfers nieuw'!BN10</f>
        <v>0</v>
      </c>
      <c r="BO160" s="518">
        <f>' IP STOP cijfers nieuw'!BO10</f>
        <v>0</v>
      </c>
      <c r="BP160" s="518">
        <f>' IP STOP cijfers nieuw'!BP10</f>
        <v>0</v>
      </c>
      <c r="BQ160" s="781">
        <f>' IP STOP cijfers nieuw'!BQ10</f>
        <v>0</v>
      </c>
      <c r="BR160" s="518">
        <f>' IP STOP cijfers nieuw'!BR10</f>
        <v>0</v>
      </c>
      <c r="BS160" s="518">
        <f>' IP STOP cijfers nieuw'!BS10</f>
        <v>0</v>
      </c>
      <c r="BT160" s="518">
        <f>' IP STOP cijfers nieuw'!BT10</f>
        <v>0</v>
      </c>
      <c r="BU160" s="518">
        <f>' IP STOP cijfers nieuw'!BU10</f>
        <v>0</v>
      </c>
      <c r="BV160" s="518">
        <f>' IP STOP cijfers nieuw'!BV10</f>
        <v>0</v>
      </c>
      <c r="BW160" s="518">
        <f>' IP STOP cijfers nieuw'!BW10</f>
        <v>0</v>
      </c>
      <c r="BX160" s="780">
        <f>' IP STOP cijfers nieuw'!BX10</f>
        <v>575</v>
      </c>
      <c r="BY160" s="781">
        <f>' IP STOP cijfers nieuw'!BY10</f>
        <v>75</v>
      </c>
      <c r="BZ160" s="518">
        <f>' IP STOP cijfers nieuw'!BZ10</f>
        <v>0</v>
      </c>
      <c r="CA160" s="518">
        <f>' IP STOP cijfers nieuw'!CA10</f>
        <v>0</v>
      </c>
      <c r="CB160" s="518">
        <f>' IP STOP cijfers nieuw'!CB10</f>
        <v>0</v>
      </c>
      <c r="CC160" s="518">
        <f>' IP STOP cijfers nieuw'!CC10</f>
        <v>0</v>
      </c>
      <c r="CD160" s="518">
        <f>' IP STOP cijfers nieuw'!CD10</f>
        <v>0</v>
      </c>
      <c r="CE160" s="518">
        <f>' IP STOP cijfers nieuw'!CE10</f>
        <v>0</v>
      </c>
      <c r="CF160" s="518">
        <f>' IP STOP cijfers nieuw'!CF10</f>
        <v>0</v>
      </c>
      <c r="CG160" s="518">
        <f>' IP STOP cijfers nieuw'!CG10</f>
        <v>0</v>
      </c>
      <c r="CH160" s="518">
        <f>' IP STOP cijfers nieuw'!CH10</f>
        <v>0</v>
      </c>
      <c r="CI160" s="518">
        <f>' IP STOP cijfers nieuw'!CI10</f>
        <v>0</v>
      </c>
      <c r="CJ160" s="518">
        <f>' IP STOP cijfers nieuw'!CJ10</f>
        <v>0</v>
      </c>
      <c r="CK160" s="518">
        <f>' IP STOP cijfers nieuw'!CK10</f>
        <v>0</v>
      </c>
      <c r="CL160" s="783">
        <f>' IP STOP cijfers nieuw'!CL10</f>
        <v>0</v>
      </c>
      <c r="CM160" s="518">
        <f>' IP STOP cijfers nieuw'!CM10</f>
        <v>0</v>
      </c>
      <c r="CN160" s="518">
        <f>' IP STOP cijfers nieuw'!CN10</f>
        <v>0</v>
      </c>
      <c r="CO160" s="518">
        <f>' IP STOP cijfers nieuw'!CO10</f>
        <v>0</v>
      </c>
      <c r="CP160" s="518">
        <f>' IP STOP cijfers nieuw'!CP10</f>
        <v>0</v>
      </c>
      <c r="CQ160" s="518">
        <f>' IP STOP cijfers nieuw'!CQ10</f>
        <v>0</v>
      </c>
      <c r="CR160" s="518">
        <f>' IP STOP cijfers nieuw'!CR10</f>
        <v>0</v>
      </c>
      <c r="CS160" s="518">
        <f>' IP STOP cijfers nieuw'!CS10</f>
        <v>0</v>
      </c>
      <c r="CT160" s="518">
        <f>' IP STOP cijfers nieuw'!CT10</f>
        <v>0</v>
      </c>
      <c r="CU160" s="518">
        <f>' IP STOP cijfers nieuw'!CU10</f>
        <v>0</v>
      </c>
      <c r="CV160" s="518">
        <f>' IP STOP cijfers nieuw'!CV10</f>
        <v>0</v>
      </c>
      <c r="CW160" s="518">
        <f>' IP STOP cijfers nieuw'!CW10</f>
        <v>0</v>
      </c>
      <c r="CX160" s="518">
        <f>' IP STOP cijfers nieuw'!CX10</f>
        <v>0</v>
      </c>
      <c r="CY160" s="782">
        <f>' IP STOP cijfers nieuw'!CY10</f>
        <v>0</v>
      </c>
      <c r="CZ160" s="533">
        <f>' IP STOP cijfers nieuw'!CZ10</f>
        <v>0</v>
      </c>
      <c r="DA160" s="518">
        <f>' IP STOP cijfers nieuw'!DA10</f>
        <v>0</v>
      </c>
      <c r="DB160" s="518">
        <f>' IP STOP cijfers nieuw'!DB10</f>
        <v>0</v>
      </c>
      <c r="DC160" s="518">
        <f>' IP STOP cijfers nieuw'!DC10</f>
        <v>0</v>
      </c>
      <c r="DD160" s="518">
        <f>' IP STOP cijfers nieuw'!DD10</f>
        <v>0</v>
      </c>
      <c r="DE160" s="518">
        <f>' IP STOP cijfers nieuw'!DE10</f>
        <v>0</v>
      </c>
      <c r="DF160" s="518">
        <f>' IP STOP cijfers nieuw'!DF10</f>
        <v>0</v>
      </c>
      <c r="DG160" s="518">
        <f>' IP STOP cijfers nieuw'!DG10</f>
        <v>0</v>
      </c>
      <c r="DH160" s="518">
        <f>' IP STOP cijfers nieuw'!DH10</f>
        <v>0</v>
      </c>
      <c r="DI160" s="518">
        <f>' IP STOP cijfers nieuw'!DI10</f>
        <v>0</v>
      </c>
      <c r="DJ160" s="518">
        <f>' IP STOP cijfers nieuw'!DJ10</f>
        <v>0</v>
      </c>
      <c r="DK160" s="518">
        <f>' IP STOP cijfers nieuw'!DK10</f>
        <v>0</v>
      </c>
      <c r="DL160" s="782">
        <f>' IP STOP cijfers nieuw'!DL10</f>
        <v>0</v>
      </c>
    </row>
    <row r="161" spans="1:116" hidden="1">
      <c r="A161" s="47">
        <f>' IP STOP cijfers nieuw'!A11</f>
        <v>0</v>
      </c>
      <c r="B161" s="49" t="str">
        <f>' IP STOP cijfers nieuw'!B11</f>
        <v>OWNT</v>
      </c>
      <c r="C161" s="4" t="str">
        <f>' IP STOP cijfers nieuw'!C11</f>
        <v>Industriële Productie</v>
      </c>
      <c r="D161" s="4" t="str">
        <f>' IP STOP cijfers nieuw'!D11</f>
        <v>IP Voedselveiligheid VWS</v>
      </c>
      <c r="E161" s="4" t="str">
        <f>' IP STOP cijfers nieuw'!E11</f>
        <v>VVH Inspecties bij geregistreerde handelaren</v>
      </c>
      <c r="F161" s="4" t="str">
        <f>' IP STOP cijfers nieuw'!F11</f>
        <v>VWS</v>
      </c>
      <c r="G161" s="4">
        <f>' IP STOP cijfers nieuw'!G11</f>
        <v>0</v>
      </c>
      <c r="H161" s="774">
        <f>' IP STOP cijfers nieuw'!H11</f>
        <v>4895</v>
      </c>
      <c r="I161" s="774">
        <f>' IP STOP cijfers nieuw'!I11</f>
        <v>0</v>
      </c>
      <c r="J161" s="774">
        <f>' IP STOP cijfers nieuw'!J11</f>
        <v>0</v>
      </c>
      <c r="K161" s="774">
        <f>' IP STOP cijfers nieuw'!K11</f>
        <v>0</v>
      </c>
      <c r="L161" s="774">
        <f>' IP STOP cijfers nieuw'!L11</f>
        <v>0</v>
      </c>
      <c r="M161" s="774">
        <f>' IP STOP cijfers nieuw'!M11</f>
        <v>0</v>
      </c>
      <c r="N161" s="774">
        <f>' IP STOP cijfers nieuw'!N11</f>
        <v>0</v>
      </c>
      <c r="O161" s="774">
        <f>' IP STOP cijfers nieuw'!O11</f>
        <v>0</v>
      </c>
      <c r="P161" s="774">
        <f>' IP STOP cijfers nieuw'!P11</f>
        <v>0</v>
      </c>
      <c r="Q161" s="775">
        <f>' IP STOP cijfers nieuw'!Q11</f>
        <v>4895</v>
      </c>
      <c r="R161" s="776">
        <f>' IP STOP cijfers nieuw'!R11</f>
        <v>0</v>
      </c>
      <c r="S161" s="774">
        <f>' IP STOP cijfers nieuw'!S11</f>
        <v>0</v>
      </c>
      <c r="T161" s="774">
        <f>' IP STOP cijfers nieuw'!T11</f>
        <v>4895</v>
      </c>
      <c r="U161" s="774">
        <f>' IP STOP cijfers nieuw'!U11</f>
        <v>0</v>
      </c>
      <c r="V161" s="774">
        <f>' IP STOP cijfers nieuw'!V11</f>
        <v>0</v>
      </c>
      <c r="W161" s="774">
        <f>' IP STOP cijfers nieuw'!W11</f>
        <v>0</v>
      </c>
      <c r="X161" s="774">
        <f>' IP STOP cijfers nieuw'!X11</f>
        <v>0</v>
      </c>
      <c r="Y161" s="774">
        <f>' IP STOP cijfers nieuw'!Y11</f>
        <v>0</v>
      </c>
      <c r="Z161" s="777">
        <f>' IP STOP cijfers nieuw'!Z11</f>
        <v>4895</v>
      </c>
      <c r="AA161" s="774">
        <f>' IP STOP cijfers nieuw'!AA11</f>
        <v>620</v>
      </c>
      <c r="AB161" s="774">
        <f>' IP STOP cijfers nieuw'!AB11</f>
        <v>0</v>
      </c>
      <c r="AC161" s="774">
        <f>' IP STOP cijfers nieuw'!AC11</f>
        <v>4275</v>
      </c>
      <c r="AD161" s="774">
        <f>' IP STOP cijfers nieuw'!AD11</f>
        <v>0</v>
      </c>
      <c r="AE161" s="774">
        <f>' IP STOP cijfers nieuw'!AE11</f>
        <v>0</v>
      </c>
      <c r="AF161" s="774">
        <f>' IP STOP cijfers nieuw'!AF11</f>
        <v>0</v>
      </c>
      <c r="AG161" s="777">
        <f>' IP STOP cijfers nieuw'!AG11</f>
        <v>0</v>
      </c>
      <c r="AH161" s="774">
        <f>' IP STOP cijfers nieuw'!AH11</f>
        <v>620</v>
      </c>
      <c r="AI161" s="774">
        <f>' IP STOP cijfers nieuw'!AI11</f>
        <v>0</v>
      </c>
      <c r="AJ161" s="774">
        <f>' IP STOP cijfers nieuw'!AJ11</f>
        <v>0</v>
      </c>
      <c r="AK161" s="774">
        <f>' IP STOP cijfers nieuw'!AK11</f>
        <v>0</v>
      </c>
      <c r="AL161" s="777">
        <f>' IP STOP cijfers nieuw'!AL11</f>
        <v>0</v>
      </c>
      <c r="AM161" s="774">
        <f>' IP STOP cijfers nieuw'!AM11</f>
        <v>0</v>
      </c>
      <c r="AN161" s="774">
        <f>' IP STOP cijfers nieuw'!AN11</f>
        <v>0</v>
      </c>
      <c r="AO161" s="774">
        <f>' IP STOP cijfers nieuw'!AO11</f>
        <v>0</v>
      </c>
      <c r="AP161" s="774">
        <f>' IP STOP cijfers nieuw'!AP11</f>
        <v>0</v>
      </c>
      <c r="AQ161" s="774">
        <f>' IP STOP cijfers nieuw'!AQ11</f>
        <v>0</v>
      </c>
      <c r="AR161" s="777">
        <f>' IP STOP cijfers nieuw'!AR11</f>
        <v>0</v>
      </c>
      <c r="AS161" s="774">
        <f>' IP STOP cijfers nieuw'!AS11</f>
        <v>0</v>
      </c>
      <c r="AT161" s="774">
        <f>' IP STOP cijfers nieuw'!AT11</f>
        <v>0</v>
      </c>
      <c r="AU161" s="774">
        <f>' IP STOP cijfers nieuw'!AU11</f>
        <v>0</v>
      </c>
      <c r="AV161" s="774">
        <f>' IP STOP cijfers nieuw'!AV11</f>
        <v>0</v>
      </c>
      <c r="AW161" s="774">
        <f>' IP STOP cijfers nieuw'!AW11</f>
        <v>0</v>
      </c>
      <c r="AX161" s="774">
        <f>' IP STOP cijfers nieuw'!AX11</f>
        <v>0</v>
      </c>
      <c r="AY161" s="774">
        <f>' IP STOP cijfers nieuw'!AY11</f>
        <v>0</v>
      </c>
      <c r="AZ161" s="774">
        <f>' IP STOP cijfers nieuw'!AZ11</f>
        <v>0</v>
      </c>
      <c r="BA161" s="774">
        <f>' IP STOP cijfers nieuw'!BA11</f>
        <v>0</v>
      </c>
      <c r="BB161" s="774">
        <f>' IP STOP cijfers nieuw'!BB11</f>
        <v>0</v>
      </c>
      <c r="BC161" s="777">
        <f>' IP STOP cijfers nieuw'!BC11</f>
        <v>0</v>
      </c>
      <c r="BD161" s="774">
        <f>' IP STOP cijfers nieuw'!BD11</f>
        <v>0</v>
      </c>
      <c r="BE161" s="774">
        <f>' IP STOP cijfers nieuw'!BE11</f>
        <v>0</v>
      </c>
      <c r="BF161" s="774">
        <f>' IP STOP cijfers nieuw'!BF11</f>
        <v>0</v>
      </c>
      <c r="BG161" s="774">
        <f>' IP STOP cijfers nieuw'!BG11</f>
        <v>0</v>
      </c>
      <c r="BH161" s="774">
        <f>' IP STOP cijfers nieuw'!BH11</f>
        <v>0</v>
      </c>
      <c r="BI161" s="774">
        <f>' IP STOP cijfers nieuw'!BI11</f>
        <v>0</v>
      </c>
      <c r="BJ161" s="774">
        <f>' IP STOP cijfers nieuw'!BJ11</f>
        <v>0</v>
      </c>
      <c r="BK161" s="777">
        <f>' IP STOP cijfers nieuw'!BK11</f>
        <v>0</v>
      </c>
      <c r="BL161" s="774">
        <f>' IP STOP cijfers nieuw'!BL11</f>
        <v>0</v>
      </c>
      <c r="BM161" s="774">
        <f>' IP STOP cijfers nieuw'!BM11</f>
        <v>0</v>
      </c>
      <c r="BN161" s="774">
        <f>' IP STOP cijfers nieuw'!BN11</f>
        <v>0</v>
      </c>
      <c r="BO161" s="774">
        <f>' IP STOP cijfers nieuw'!BO11</f>
        <v>0</v>
      </c>
      <c r="BP161" s="774">
        <f>' IP STOP cijfers nieuw'!BP11</f>
        <v>0</v>
      </c>
      <c r="BQ161" s="777">
        <f>' IP STOP cijfers nieuw'!BQ11</f>
        <v>0</v>
      </c>
      <c r="BR161" s="774">
        <f>' IP STOP cijfers nieuw'!BR11</f>
        <v>0</v>
      </c>
      <c r="BS161" s="774">
        <f>' IP STOP cijfers nieuw'!BS11</f>
        <v>0</v>
      </c>
      <c r="BT161" s="774">
        <f>' IP STOP cijfers nieuw'!BT11</f>
        <v>0</v>
      </c>
      <c r="BU161" s="774">
        <f>' IP STOP cijfers nieuw'!BU11</f>
        <v>0</v>
      </c>
      <c r="BV161" s="774">
        <f>' IP STOP cijfers nieuw'!BV11</f>
        <v>0</v>
      </c>
      <c r="BW161" s="774">
        <f>' IP STOP cijfers nieuw'!BW11</f>
        <v>0</v>
      </c>
      <c r="BX161" s="778">
        <f>' IP STOP cijfers nieuw'!BX11</f>
        <v>4275</v>
      </c>
      <c r="BY161" s="777">
        <f>' IP STOP cijfers nieuw'!BY11</f>
        <v>620</v>
      </c>
      <c r="BZ161" s="774">
        <f>' IP STOP cijfers nieuw'!BZ11</f>
        <v>0</v>
      </c>
      <c r="CA161" s="774">
        <f>' IP STOP cijfers nieuw'!CA11</f>
        <v>0</v>
      </c>
      <c r="CB161" s="774">
        <f>' IP STOP cijfers nieuw'!CB11</f>
        <v>0</v>
      </c>
      <c r="CC161" s="774">
        <f>' IP STOP cijfers nieuw'!CC11</f>
        <v>0</v>
      </c>
      <c r="CD161" s="774">
        <f>' IP STOP cijfers nieuw'!CD11</f>
        <v>0</v>
      </c>
      <c r="CE161" s="774">
        <f>' IP STOP cijfers nieuw'!CE11</f>
        <v>0</v>
      </c>
      <c r="CF161" s="774">
        <f>' IP STOP cijfers nieuw'!CF11</f>
        <v>0</v>
      </c>
      <c r="CG161" s="774">
        <f>' IP STOP cijfers nieuw'!CG11</f>
        <v>0</v>
      </c>
      <c r="CH161" s="774">
        <f>' IP STOP cijfers nieuw'!CH11</f>
        <v>0</v>
      </c>
      <c r="CI161" s="774">
        <f>' IP STOP cijfers nieuw'!CI11</f>
        <v>0</v>
      </c>
      <c r="CJ161" s="774">
        <f>' IP STOP cijfers nieuw'!CJ11</f>
        <v>0</v>
      </c>
      <c r="CK161" s="774">
        <f>' IP STOP cijfers nieuw'!CK11</f>
        <v>0</v>
      </c>
      <c r="CL161" s="779">
        <f>' IP STOP cijfers nieuw'!CL11</f>
        <v>0</v>
      </c>
      <c r="CM161" s="774">
        <f>' IP STOP cijfers nieuw'!CM11</f>
        <v>0</v>
      </c>
      <c r="CN161" s="774">
        <f>' IP STOP cijfers nieuw'!CN11</f>
        <v>0</v>
      </c>
      <c r="CO161" s="774">
        <f>' IP STOP cijfers nieuw'!CO11</f>
        <v>0</v>
      </c>
      <c r="CP161" s="11">
        <f>' IP STOP cijfers nieuw'!CP11</f>
        <v>0</v>
      </c>
      <c r="CQ161" s="11">
        <f>' IP STOP cijfers nieuw'!CQ11</f>
        <v>0</v>
      </c>
      <c r="CR161" s="11">
        <f>' IP STOP cijfers nieuw'!CR11</f>
        <v>0</v>
      </c>
      <c r="CS161" s="11">
        <f>' IP STOP cijfers nieuw'!CS11</f>
        <v>0</v>
      </c>
      <c r="CT161" s="11">
        <f>' IP STOP cijfers nieuw'!CT11</f>
        <v>0</v>
      </c>
      <c r="CU161" s="11">
        <f>' IP STOP cijfers nieuw'!CU11</f>
        <v>0</v>
      </c>
      <c r="CV161" s="11">
        <f>' IP STOP cijfers nieuw'!CV11</f>
        <v>0</v>
      </c>
      <c r="CW161" s="11">
        <f>' IP STOP cijfers nieuw'!CW11</f>
        <v>0</v>
      </c>
      <c r="CX161" s="11">
        <f>' IP STOP cijfers nieuw'!CX11</f>
        <v>0</v>
      </c>
      <c r="CY161" s="26">
        <f>' IP STOP cijfers nieuw'!CY11</f>
        <v>0</v>
      </c>
      <c r="CZ161" s="15">
        <f>' IP STOP cijfers nieuw'!CZ11</f>
        <v>0</v>
      </c>
      <c r="DA161" s="11">
        <f>' IP STOP cijfers nieuw'!DA11</f>
        <v>0</v>
      </c>
      <c r="DB161" s="11">
        <f>' IP STOP cijfers nieuw'!DB11</f>
        <v>0</v>
      </c>
      <c r="DC161" s="11">
        <f>' IP STOP cijfers nieuw'!DC11</f>
        <v>0</v>
      </c>
      <c r="DD161" s="11">
        <f>' IP STOP cijfers nieuw'!DD11</f>
        <v>0</v>
      </c>
      <c r="DE161" s="11">
        <f>' IP STOP cijfers nieuw'!DE11</f>
        <v>0</v>
      </c>
      <c r="DF161" s="11">
        <f>' IP STOP cijfers nieuw'!DF11</f>
        <v>0</v>
      </c>
      <c r="DG161" s="11">
        <f>' IP STOP cijfers nieuw'!DG11</f>
        <v>0</v>
      </c>
      <c r="DH161" s="11">
        <f>' IP STOP cijfers nieuw'!DH11</f>
        <v>0</v>
      </c>
      <c r="DI161" s="11">
        <f>' IP STOP cijfers nieuw'!DI11</f>
        <v>0</v>
      </c>
      <c r="DJ161" s="11">
        <f>' IP STOP cijfers nieuw'!DJ11</f>
        <v>0</v>
      </c>
      <c r="DK161" s="11">
        <f>' IP STOP cijfers nieuw'!DK11</f>
        <v>0</v>
      </c>
      <c r="DL161" s="26">
        <f>' IP STOP cijfers nieuw'!DL11</f>
        <v>0</v>
      </c>
    </row>
    <row r="162" spans="1:116" hidden="1">
      <c r="A162" s="47">
        <f>' IP STOP cijfers nieuw'!A12</f>
        <v>0</v>
      </c>
      <c r="B162" s="49" t="str">
        <f>' IP STOP cijfers nieuw'!B12</f>
        <v>OWNT</v>
      </c>
      <c r="C162" s="4" t="str">
        <f>' IP STOP cijfers nieuw'!C12</f>
        <v>Industriële Productie</v>
      </c>
      <c r="D162" s="4" t="str">
        <f>' IP STOP cijfers nieuw'!D12</f>
        <v>IP Voedselveiligheid VWS</v>
      </c>
      <c r="E162" s="4" t="str">
        <f>' IP STOP cijfers nieuw'!E12</f>
        <v>VVH Beoordelen hygiënecodes</v>
      </c>
      <c r="F162" s="4" t="str">
        <f>' IP STOP cijfers nieuw'!F12</f>
        <v>VWS</v>
      </c>
      <c r="G162" s="4">
        <f>' IP STOP cijfers nieuw'!G12</f>
        <v>0</v>
      </c>
      <c r="H162" s="774">
        <f>' IP STOP cijfers nieuw'!H12</f>
        <v>120</v>
      </c>
      <c r="I162" s="774">
        <f>' IP STOP cijfers nieuw'!I12</f>
        <v>0</v>
      </c>
      <c r="J162" s="774">
        <f>' IP STOP cijfers nieuw'!J12</f>
        <v>0</v>
      </c>
      <c r="K162" s="774">
        <f>' IP STOP cijfers nieuw'!K12</f>
        <v>0</v>
      </c>
      <c r="L162" s="774">
        <f>' IP STOP cijfers nieuw'!L12</f>
        <v>0</v>
      </c>
      <c r="M162" s="774">
        <f>' IP STOP cijfers nieuw'!M12</f>
        <v>0</v>
      </c>
      <c r="N162" s="774">
        <f>' IP STOP cijfers nieuw'!N12</f>
        <v>0</v>
      </c>
      <c r="O162" s="774">
        <f>' IP STOP cijfers nieuw'!O12</f>
        <v>0</v>
      </c>
      <c r="P162" s="774">
        <f>' IP STOP cijfers nieuw'!P12</f>
        <v>0</v>
      </c>
      <c r="Q162" s="775">
        <f>' IP STOP cijfers nieuw'!Q12</f>
        <v>120</v>
      </c>
      <c r="R162" s="776">
        <f>' IP STOP cijfers nieuw'!R12</f>
        <v>0</v>
      </c>
      <c r="S162" s="774">
        <f>' IP STOP cijfers nieuw'!S12</f>
        <v>0</v>
      </c>
      <c r="T162" s="774">
        <f>' IP STOP cijfers nieuw'!T12</f>
        <v>120</v>
      </c>
      <c r="U162" s="774">
        <f>' IP STOP cijfers nieuw'!U12</f>
        <v>0</v>
      </c>
      <c r="V162" s="774">
        <f>' IP STOP cijfers nieuw'!V12</f>
        <v>0</v>
      </c>
      <c r="W162" s="774">
        <f>' IP STOP cijfers nieuw'!W12</f>
        <v>0</v>
      </c>
      <c r="X162" s="774">
        <f>' IP STOP cijfers nieuw'!X12</f>
        <v>0</v>
      </c>
      <c r="Y162" s="774">
        <f>' IP STOP cijfers nieuw'!Y12</f>
        <v>0</v>
      </c>
      <c r="Z162" s="777">
        <f>' IP STOP cijfers nieuw'!Z12</f>
        <v>120</v>
      </c>
      <c r="AA162" s="774">
        <f>' IP STOP cijfers nieuw'!AA12</f>
        <v>80</v>
      </c>
      <c r="AB162" s="774">
        <f>' IP STOP cijfers nieuw'!AB12</f>
        <v>0</v>
      </c>
      <c r="AC162" s="774">
        <f>' IP STOP cijfers nieuw'!AC12</f>
        <v>40</v>
      </c>
      <c r="AD162" s="774">
        <f>' IP STOP cijfers nieuw'!AD12</f>
        <v>0</v>
      </c>
      <c r="AE162" s="774">
        <f>' IP STOP cijfers nieuw'!AE12</f>
        <v>0</v>
      </c>
      <c r="AF162" s="774">
        <f>' IP STOP cijfers nieuw'!AF12</f>
        <v>0</v>
      </c>
      <c r="AG162" s="777">
        <f>' IP STOP cijfers nieuw'!AG12</f>
        <v>0</v>
      </c>
      <c r="AH162" s="774">
        <f>' IP STOP cijfers nieuw'!AH12</f>
        <v>80</v>
      </c>
      <c r="AI162" s="774">
        <f>' IP STOP cijfers nieuw'!AI12</f>
        <v>0</v>
      </c>
      <c r="AJ162" s="774">
        <f>' IP STOP cijfers nieuw'!AJ12</f>
        <v>0</v>
      </c>
      <c r="AK162" s="774">
        <f>' IP STOP cijfers nieuw'!AK12</f>
        <v>0</v>
      </c>
      <c r="AL162" s="777">
        <f>' IP STOP cijfers nieuw'!AL12</f>
        <v>0</v>
      </c>
      <c r="AM162" s="774">
        <f>' IP STOP cijfers nieuw'!AM12</f>
        <v>0</v>
      </c>
      <c r="AN162" s="774">
        <f>' IP STOP cijfers nieuw'!AN12</f>
        <v>0</v>
      </c>
      <c r="AO162" s="774">
        <f>' IP STOP cijfers nieuw'!AO12</f>
        <v>0</v>
      </c>
      <c r="AP162" s="774">
        <f>' IP STOP cijfers nieuw'!AP12</f>
        <v>0</v>
      </c>
      <c r="AQ162" s="774">
        <f>' IP STOP cijfers nieuw'!AQ12</f>
        <v>0</v>
      </c>
      <c r="AR162" s="777">
        <f>' IP STOP cijfers nieuw'!AR12</f>
        <v>0</v>
      </c>
      <c r="AS162" s="774">
        <f>' IP STOP cijfers nieuw'!AS12</f>
        <v>0</v>
      </c>
      <c r="AT162" s="774">
        <f>' IP STOP cijfers nieuw'!AT12</f>
        <v>0</v>
      </c>
      <c r="AU162" s="774">
        <f>' IP STOP cijfers nieuw'!AU12</f>
        <v>0</v>
      </c>
      <c r="AV162" s="774">
        <f>' IP STOP cijfers nieuw'!AV12</f>
        <v>0</v>
      </c>
      <c r="AW162" s="774">
        <f>' IP STOP cijfers nieuw'!AW12</f>
        <v>0</v>
      </c>
      <c r="AX162" s="774">
        <f>' IP STOP cijfers nieuw'!AX12</f>
        <v>0</v>
      </c>
      <c r="AY162" s="774">
        <f>' IP STOP cijfers nieuw'!AY12</f>
        <v>0</v>
      </c>
      <c r="AZ162" s="774">
        <f>' IP STOP cijfers nieuw'!AZ12</f>
        <v>0</v>
      </c>
      <c r="BA162" s="774">
        <f>' IP STOP cijfers nieuw'!BA12</f>
        <v>0</v>
      </c>
      <c r="BB162" s="774">
        <f>' IP STOP cijfers nieuw'!BB12</f>
        <v>0</v>
      </c>
      <c r="BC162" s="777">
        <f>' IP STOP cijfers nieuw'!BC12</f>
        <v>0</v>
      </c>
      <c r="BD162" s="774">
        <f>' IP STOP cijfers nieuw'!BD12</f>
        <v>0</v>
      </c>
      <c r="BE162" s="774">
        <f>' IP STOP cijfers nieuw'!BE12</f>
        <v>0</v>
      </c>
      <c r="BF162" s="774">
        <f>' IP STOP cijfers nieuw'!BF12</f>
        <v>0</v>
      </c>
      <c r="BG162" s="774">
        <f>' IP STOP cijfers nieuw'!BG12</f>
        <v>0</v>
      </c>
      <c r="BH162" s="774">
        <f>' IP STOP cijfers nieuw'!BH12</f>
        <v>0</v>
      </c>
      <c r="BI162" s="774">
        <f>' IP STOP cijfers nieuw'!BI12</f>
        <v>0</v>
      </c>
      <c r="BJ162" s="774">
        <f>' IP STOP cijfers nieuw'!BJ12</f>
        <v>0</v>
      </c>
      <c r="BK162" s="777">
        <f>' IP STOP cijfers nieuw'!BK12</f>
        <v>0</v>
      </c>
      <c r="BL162" s="774">
        <f>' IP STOP cijfers nieuw'!BL12</f>
        <v>0</v>
      </c>
      <c r="BM162" s="774">
        <f>' IP STOP cijfers nieuw'!BM12</f>
        <v>0</v>
      </c>
      <c r="BN162" s="774">
        <f>' IP STOP cijfers nieuw'!BN12</f>
        <v>0</v>
      </c>
      <c r="BO162" s="774">
        <f>' IP STOP cijfers nieuw'!BO12</f>
        <v>0</v>
      </c>
      <c r="BP162" s="774">
        <f>' IP STOP cijfers nieuw'!BP12</f>
        <v>0</v>
      </c>
      <c r="BQ162" s="777">
        <f>' IP STOP cijfers nieuw'!BQ12</f>
        <v>0</v>
      </c>
      <c r="BR162" s="774">
        <f>' IP STOP cijfers nieuw'!BR12</f>
        <v>0</v>
      </c>
      <c r="BS162" s="774">
        <f>' IP STOP cijfers nieuw'!BS12</f>
        <v>0</v>
      </c>
      <c r="BT162" s="774">
        <f>' IP STOP cijfers nieuw'!BT12</f>
        <v>0</v>
      </c>
      <c r="BU162" s="774">
        <f>' IP STOP cijfers nieuw'!BU12</f>
        <v>0</v>
      </c>
      <c r="BV162" s="774">
        <f>' IP STOP cijfers nieuw'!BV12</f>
        <v>0</v>
      </c>
      <c r="BW162" s="774">
        <f>' IP STOP cijfers nieuw'!BW12</f>
        <v>0</v>
      </c>
      <c r="BX162" s="778">
        <f>' IP STOP cijfers nieuw'!BX12</f>
        <v>40</v>
      </c>
      <c r="BY162" s="777">
        <f>' IP STOP cijfers nieuw'!BY12</f>
        <v>80</v>
      </c>
      <c r="BZ162" s="774">
        <f>' IP STOP cijfers nieuw'!BZ12</f>
        <v>0</v>
      </c>
      <c r="CA162" s="774">
        <f>' IP STOP cijfers nieuw'!CA12</f>
        <v>0</v>
      </c>
      <c r="CB162" s="774">
        <f>' IP STOP cijfers nieuw'!CB12</f>
        <v>0</v>
      </c>
      <c r="CC162" s="774">
        <f>' IP STOP cijfers nieuw'!CC12</f>
        <v>0</v>
      </c>
      <c r="CD162" s="774">
        <f>' IP STOP cijfers nieuw'!CD12</f>
        <v>0</v>
      </c>
      <c r="CE162" s="774">
        <f>' IP STOP cijfers nieuw'!CE12</f>
        <v>0</v>
      </c>
      <c r="CF162" s="774">
        <f>' IP STOP cijfers nieuw'!CF12</f>
        <v>0</v>
      </c>
      <c r="CG162" s="774">
        <f>' IP STOP cijfers nieuw'!CG12</f>
        <v>0</v>
      </c>
      <c r="CH162" s="774">
        <f>' IP STOP cijfers nieuw'!CH12</f>
        <v>0</v>
      </c>
      <c r="CI162" s="774">
        <f>' IP STOP cijfers nieuw'!CI12</f>
        <v>0</v>
      </c>
      <c r="CJ162" s="774">
        <f>' IP STOP cijfers nieuw'!CJ12</f>
        <v>0</v>
      </c>
      <c r="CK162" s="774">
        <f>' IP STOP cijfers nieuw'!CK12</f>
        <v>0</v>
      </c>
      <c r="CL162" s="779">
        <f>' IP STOP cijfers nieuw'!CL12</f>
        <v>0</v>
      </c>
      <c r="CM162" s="774">
        <f>' IP STOP cijfers nieuw'!CM12</f>
        <v>0</v>
      </c>
      <c r="CN162" s="774">
        <f>' IP STOP cijfers nieuw'!CN12</f>
        <v>0</v>
      </c>
      <c r="CO162" s="774">
        <f>' IP STOP cijfers nieuw'!CO12</f>
        <v>0</v>
      </c>
      <c r="CP162" s="11">
        <f>' IP STOP cijfers nieuw'!CP12</f>
        <v>0</v>
      </c>
      <c r="CQ162" s="11">
        <f>' IP STOP cijfers nieuw'!CQ12</f>
        <v>0</v>
      </c>
      <c r="CR162" s="11">
        <f>' IP STOP cijfers nieuw'!CR12</f>
        <v>0</v>
      </c>
      <c r="CS162" s="11">
        <f>' IP STOP cijfers nieuw'!CS12</f>
        <v>0</v>
      </c>
      <c r="CT162" s="11">
        <f>' IP STOP cijfers nieuw'!CT12</f>
        <v>0</v>
      </c>
      <c r="CU162" s="11">
        <f>' IP STOP cijfers nieuw'!CU12</f>
        <v>0</v>
      </c>
      <c r="CV162" s="11">
        <f>' IP STOP cijfers nieuw'!CV12</f>
        <v>0</v>
      </c>
      <c r="CW162" s="11">
        <f>' IP STOP cijfers nieuw'!CW12</f>
        <v>0</v>
      </c>
      <c r="CX162" s="11">
        <f>' IP STOP cijfers nieuw'!CX12</f>
        <v>0</v>
      </c>
      <c r="CY162" s="26">
        <f>' IP STOP cijfers nieuw'!CY12</f>
        <v>0</v>
      </c>
      <c r="CZ162" s="15">
        <f>' IP STOP cijfers nieuw'!CZ12</f>
        <v>0</v>
      </c>
      <c r="DA162" s="11">
        <f>' IP STOP cijfers nieuw'!DA12</f>
        <v>0</v>
      </c>
      <c r="DB162" s="11">
        <f>' IP STOP cijfers nieuw'!DB12</f>
        <v>0</v>
      </c>
      <c r="DC162" s="11">
        <f>' IP STOP cijfers nieuw'!DC12</f>
        <v>0</v>
      </c>
      <c r="DD162" s="11">
        <f>' IP STOP cijfers nieuw'!DD12</f>
        <v>0</v>
      </c>
      <c r="DE162" s="11">
        <f>' IP STOP cijfers nieuw'!DE12</f>
        <v>0</v>
      </c>
      <c r="DF162" s="11">
        <f>' IP STOP cijfers nieuw'!DF12</f>
        <v>0</v>
      </c>
      <c r="DG162" s="11">
        <f>' IP STOP cijfers nieuw'!DG12</f>
        <v>0</v>
      </c>
      <c r="DH162" s="11">
        <f>' IP STOP cijfers nieuw'!DH12</f>
        <v>0</v>
      </c>
      <c r="DI162" s="11">
        <f>' IP STOP cijfers nieuw'!DI12</f>
        <v>0</v>
      </c>
      <c r="DJ162" s="11">
        <f>' IP STOP cijfers nieuw'!DJ12</f>
        <v>0</v>
      </c>
      <c r="DK162" s="11">
        <f>' IP STOP cijfers nieuw'!DK12</f>
        <v>0</v>
      </c>
      <c r="DL162" s="26">
        <f>' IP STOP cijfers nieuw'!DL12</f>
        <v>0</v>
      </c>
    </row>
    <row r="163" spans="1:116" s="617" customFormat="1">
      <c r="A163" s="780">
        <f>' IP STOP cijfers nieuw'!A13</f>
        <v>0</v>
      </c>
      <c r="B163" s="781" t="str">
        <f>' IP STOP cijfers nieuw'!B13</f>
        <v>OWNT</v>
      </c>
      <c r="C163" s="526" t="str">
        <f>' IP STOP cijfers nieuw'!C13</f>
        <v>Industriële Productie</v>
      </c>
      <c r="D163" s="526" t="str">
        <f>' IP STOP cijfers nieuw'!D13</f>
        <v>IP Voedselveiligheid VWS</v>
      </c>
      <c r="E163" s="526" t="str">
        <f>' IP STOP cijfers nieuw'!E13</f>
        <v>VVH  Pilot risicobedrijven verbeterplan</v>
      </c>
      <c r="F163" s="526" t="str">
        <f>' IP STOP cijfers nieuw'!F13</f>
        <v>VWS</v>
      </c>
      <c r="G163" s="526" t="str">
        <f>' IP STOP cijfers nieuw'!G13</f>
        <v>verbeterplan</v>
      </c>
      <c r="H163" s="518">
        <f>' IP STOP cijfers nieuw'!H13</f>
        <v>1948</v>
      </c>
      <c r="I163" s="518">
        <f>' IP STOP cijfers nieuw'!I13</f>
        <v>0</v>
      </c>
      <c r="J163" s="518">
        <f>' IP STOP cijfers nieuw'!J13</f>
        <v>0</v>
      </c>
      <c r="K163" s="518">
        <f>' IP STOP cijfers nieuw'!K13</f>
        <v>0</v>
      </c>
      <c r="L163" s="518">
        <f>' IP STOP cijfers nieuw'!L13</f>
        <v>0</v>
      </c>
      <c r="M163" s="518">
        <f>' IP STOP cijfers nieuw'!M13</f>
        <v>0</v>
      </c>
      <c r="N163" s="518">
        <f>' IP STOP cijfers nieuw'!N13</f>
        <v>0</v>
      </c>
      <c r="O163" s="518">
        <f>' IP STOP cijfers nieuw'!O13</f>
        <v>0</v>
      </c>
      <c r="P163" s="518">
        <f>' IP STOP cijfers nieuw'!P13</f>
        <v>0</v>
      </c>
      <c r="Q163" s="782">
        <f>' IP STOP cijfers nieuw'!Q13</f>
        <v>1948</v>
      </c>
      <c r="R163" s="533">
        <f>' IP STOP cijfers nieuw'!R13</f>
        <v>0</v>
      </c>
      <c r="S163" s="518">
        <f>' IP STOP cijfers nieuw'!S13</f>
        <v>0</v>
      </c>
      <c r="T163" s="518">
        <f>' IP STOP cijfers nieuw'!T13</f>
        <v>1948</v>
      </c>
      <c r="U163" s="518">
        <f>' IP STOP cijfers nieuw'!U13</f>
        <v>0</v>
      </c>
      <c r="V163" s="518">
        <f>' IP STOP cijfers nieuw'!V13</f>
        <v>0</v>
      </c>
      <c r="W163" s="518">
        <f>' IP STOP cijfers nieuw'!W13</f>
        <v>0</v>
      </c>
      <c r="X163" s="518">
        <f>' IP STOP cijfers nieuw'!X13</f>
        <v>0</v>
      </c>
      <c r="Y163" s="518">
        <f>' IP STOP cijfers nieuw'!Y13</f>
        <v>0</v>
      </c>
      <c r="Z163" s="781">
        <f>' IP STOP cijfers nieuw'!Z13</f>
        <v>1948</v>
      </c>
      <c r="AA163" s="518">
        <f>' IP STOP cijfers nieuw'!AA13</f>
        <v>20</v>
      </c>
      <c r="AB163" s="518">
        <f>' IP STOP cijfers nieuw'!AB13</f>
        <v>0</v>
      </c>
      <c r="AC163" s="518">
        <f>' IP STOP cijfers nieuw'!AC13</f>
        <v>1928</v>
      </c>
      <c r="AD163" s="518">
        <f>' IP STOP cijfers nieuw'!AD13</f>
        <v>0</v>
      </c>
      <c r="AE163" s="518">
        <f>' IP STOP cijfers nieuw'!AE13</f>
        <v>0</v>
      </c>
      <c r="AF163" s="518">
        <f>' IP STOP cijfers nieuw'!AF13</f>
        <v>0</v>
      </c>
      <c r="AG163" s="781">
        <f>' IP STOP cijfers nieuw'!AG13</f>
        <v>0</v>
      </c>
      <c r="AH163" s="518">
        <f>' IP STOP cijfers nieuw'!AH13</f>
        <v>20</v>
      </c>
      <c r="AI163" s="518">
        <f>' IP STOP cijfers nieuw'!AI13</f>
        <v>0</v>
      </c>
      <c r="AJ163" s="518">
        <f>' IP STOP cijfers nieuw'!AJ13</f>
        <v>0</v>
      </c>
      <c r="AK163" s="518">
        <f>' IP STOP cijfers nieuw'!AK13</f>
        <v>0</v>
      </c>
      <c r="AL163" s="781">
        <f>' IP STOP cijfers nieuw'!AL13</f>
        <v>0</v>
      </c>
      <c r="AM163" s="518">
        <f>' IP STOP cijfers nieuw'!AM13</f>
        <v>0</v>
      </c>
      <c r="AN163" s="518">
        <f>' IP STOP cijfers nieuw'!AN13</f>
        <v>0</v>
      </c>
      <c r="AO163" s="518">
        <f>' IP STOP cijfers nieuw'!AO13</f>
        <v>0</v>
      </c>
      <c r="AP163" s="518">
        <f>' IP STOP cijfers nieuw'!AP13</f>
        <v>0</v>
      </c>
      <c r="AQ163" s="518">
        <f>' IP STOP cijfers nieuw'!AQ13</f>
        <v>0</v>
      </c>
      <c r="AR163" s="781">
        <f>' IP STOP cijfers nieuw'!AR13</f>
        <v>0</v>
      </c>
      <c r="AS163" s="518">
        <f>' IP STOP cijfers nieuw'!AS13</f>
        <v>0</v>
      </c>
      <c r="AT163" s="518">
        <f>' IP STOP cijfers nieuw'!AT13</f>
        <v>0</v>
      </c>
      <c r="AU163" s="518">
        <f>' IP STOP cijfers nieuw'!AU13</f>
        <v>0</v>
      </c>
      <c r="AV163" s="518">
        <f>' IP STOP cijfers nieuw'!AV13</f>
        <v>0</v>
      </c>
      <c r="AW163" s="518">
        <f>' IP STOP cijfers nieuw'!AW13</f>
        <v>0</v>
      </c>
      <c r="AX163" s="518">
        <f>' IP STOP cijfers nieuw'!AX13</f>
        <v>0</v>
      </c>
      <c r="AY163" s="518">
        <f>' IP STOP cijfers nieuw'!AY13</f>
        <v>0</v>
      </c>
      <c r="AZ163" s="518">
        <f>' IP STOP cijfers nieuw'!AZ13</f>
        <v>0</v>
      </c>
      <c r="BA163" s="518">
        <f>' IP STOP cijfers nieuw'!BA13</f>
        <v>0</v>
      </c>
      <c r="BB163" s="518">
        <f>' IP STOP cijfers nieuw'!BB13</f>
        <v>0</v>
      </c>
      <c r="BC163" s="781">
        <f>' IP STOP cijfers nieuw'!BC13</f>
        <v>0</v>
      </c>
      <c r="BD163" s="518">
        <f>' IP STOP cijfers nieuw'!BD13</f>
        <v>0</v>
      </c>
      <c r="BE163" s="518">
        <f>' IP STOP cijfers nieuw'!BE13</f>
        <v>0</v>
      </c>
      <c r="BF163" s="518">
        <f>' IP STOP cijfers nieuw'!BF13</f>
        <v>0</v>
      </c>
      <c r="BG163" s="518">
        <f>' IP STOP cijfers nieuw'!BG13</f>
        <v>0</v>
      </c>
      <c r="BH163" s="518">
        <f>' IP STOP cijfers nieuw'!BH13</f>
        <v>0</v>
      </c>
      <c r="BI163" s="518">
        <f>' IP STOP cijfers nieuw'!BI13</f>
        <v>0</v>
      </c>
      <c r="BJ163" s="518">
        <f>' IP STOP cijfers nieuw'!BJ13</f>
        <v>0</v>
      </c>
      <c r="BK163" s="781">
        <f>' IP STOP cijfers nieuw'!BK13</f>
        <v>0</v>
      </c>
      <c r="BL163" s="518">
        <f>' IP STOP cijfers nieuw'!BL13</f>
        <v>0</v>
      </c>
      <c r="BM163" s="518">
        <f>' IP STOP cijfers nieuw'!BM13</f>
        <v>0</v>
      </c>
      <c r="BN163" s="518">
        <f>' IP STOP cijfers nieuw'!BN13</f>
        <v>0</v>
      </c>
      <c r="BO163" s="518">
        <f>' IP STOP cijfers nieuw'!BO13</f>
        <v>0</v>
      </c>
      <c r="BP163" s="518">
        <f>' IP STOP cijfers nieuw'!BP13</f>
        <v>0</v>
      </c>
      <c r="BQ163" s="781">
        <f>' IP STOP cijfers nieuw'!BQ13</f>
        <v>0</v>
      </c>
      <c r="BR163" s="518">
        <f>' IP STOP cijfers nieuw'!BR13</f>
        <v>0</v>
      </c>
      <c r="BS163" s="518">
        <f>' IP STOP cijfers nieuw'!BS13</f>
        <v>0</v>
      </c>
      <c r="BT163" s="518">
        <f>' IP STOP cijfers nieuw'!BT13</f>
        <v>0</v>
      </c>
      <c r="BU163" s="518">
        <f>' IP STOP cijfers nieuw'!BU13</f>
        <v>0</v>
      </c>
      <c r="BV163" s="518">
        <f>' IP STOP cijfers nieuw'!BV13</f>
        <v>0</v>
      </c>
      <c r="BW163" s="518">
        <f>' IP STOP cijfers nieuw'!BW13</f>
        <v>0</v>
      </c>
      <c r="BX163" s="780">
        <f>' IP STOP cijfers nieuw'!BX13</f>
        <v>1928</v>
      </c>
      <c r="BY163" s="781">
        <f>' IP STOP cijfers nieuw'!BY13</f>
        <v>20</v>
      </c>
      <c r="BZ163" s="518">
        <f>' IP STOP cijfers nieuw'!BZ13</f>
        <v>0</v>
      </c>
      <c r="CA163" s="518">
        <f>' IP STOP cijfers nieuw'!CA13</f>
        <v>0</v>
      </c>
      <c r="CB163" s="518">
        <f>' IP STOP cijfers nieuw'!CB13</f>
        <v>0</v>
      </c>
      <c r="CC163" s="518">
        <f>' IP STOP cijfers nieuw'!CC13</f>
        <v>0</v>
      </c>
      <c r="CD163" s="518">
        <f>' IP STOP cijfers nieuw'!CD13</f>
        <v>0</v>
      </c>
      <c r="CE163" s="518">
        <f>' IP STOP cijfers nieuw'!CE13</f>
        <v>0</v>
      </c>
      <c r="CF163" s="518">
        <f>' IP STOP cijfers nieuw'!CF13</f>
        <v>0</v>
      </c>
      <c r="CG163" s="518">
        <f>' IP STOP cijfers nieuw'!CG13</f>
        <v>0</v>
      </c>
      <c r="CH163" s="518">
        <f>' IP STOP cijfers nieuw'!CH13</f>
        <v>0</v>
      </c>
      <c r="CI163" s="518">
        <f>' IP STOP cijfers nieuw'!CI13</f>
        <v>0</v>
      </c>
      <c r="CJ163" s="518">
        <f>' IP STOP cijfers nieuw'!CJ13</f>
        <v>0</v>
      </c>
      <c r="CK163" s="518">
        <f>' IP STOP cijfers nieuw'!CK13</f>
        <v>0</v>
      </c>
      <c r="CL163" s="783">
        <f>' IP STOP cijfers nieuw'!CL13</f>
        <v>0</v>
      </c>
      <c r="CM163" s="518">
        <f>' IP STOP cijfers nieuw'!CM13</f>
        <v>0</v>
      </c>
      <c r="CN163" s="518">
        <f>' IP STOP cijfers nieuw'!CN13</f>
        <v>0</v>
      </c>
      <c r="CO163" s="518">
        <f>' IP STOP cijfers nieuw'!CO13</f>
        <v>0</v>
      </c>
      <c r="CP163" s="518">
        <f>' IP STOP cijfers nieuw'!CP13</f>
        <v>0</v>
      </c>
      <c r="CQ163" s="518">
        <f>' IP STOP cijfers nieuw'!CQ13</f>
        <v>0</v>
      </c>
      <c r="CR163" s="518">
        <f>' IP STOP cijfers nieuw'!CR13</f>
        <v>0</v>
      </c>
      <c r="CS163" s="518">
        <f>' IP STOP cijfers nieuw'!CS13</f>
        <v>0</v>
      </c>
      <c r="CT163" s="518">
        <f>' IP STOP cijfers nieuw'!CT13</f>
        <v>0</v>
      </c>
      <c r="CU163" s="518">
        <f>' IP STOP cijfers nieuw'!CU13</f>
        <v>0</v>
      </c>
      <c r="CV163" s="518">
        <f>' IP STOP cijfers nieuw'!CV13</f>
        <v>0</v>
      </c>
      <c r="CW163" s="518">
        <f>' IP STOP cijfers nieuw'!CW13</f>
        <v>0</v>
      </c>
      <c r="CX163" s="518">
        <f>' IP STOP cijfers nieuw'!CX13</f>
        <v>0</v>
      </c>
      <c r="CY163" s="782">
        <f>' IP STOP cijfers nieuw'!CY13</f>
        <v>0</v>
      </c>
      <c r="CZ163" s="533">
        <f>' IP STOP cijfers nieuw'!CZ13</f>
        <v>0</v>
      </c>
      <c r="DA163" s="518">
        <f>' IP STOP cijfers nieuw'!DA13</f>
        <v>0</v>
      </c>
      <c r="DB163" s="518">
        <f>' IP STOP cijfers nieuw'!DB13</f>
        <v>0</v>
      </c>
      <c r="DC163" s="518">
        <f>' IP STOP cijfers nieuw'!DC13</f>
        <v>0</v>
      </c>
      <c r="DD163" s="518">
        <f>' IP STOP cijfers nieuw'!DD13</f>
        <v>0</v>
      </c>
      <c r="DE163" s="518">
        <f>' IP STOP cijfers nieuw'!DE13</f>
        <v>0</v>
      </c>
      <c r="DF163" s="518">
        <f>' IP STOP cijfers nieuw'!DF13</f>
        <v>0</v>
      </c>
      <c r="DG163" s="518">
        <f>' IP STOP cijfers nieuw'!DG13</f>
        <v>0</v>
      </c>
      <c r="DH163" s="518">
        <f>' IP STOP cijfers nieuw'!DH13</f>
        <v>0</v>
      </c>
      <c r="DI163" s="518">
        <f>' IP STOP cijfers nieuw'!DI13</f>
        <v>0</v>
      </c>
      <c r="DJ163" s="518">
        <f>' IP STOP cijfers nieuw'!DJ13</f>
        <v>0</v>
      </c>
      <c r="DK163" s="518">
        <f>' IP STOP cijfers nieuw'!DK13</f>
        <v>0</v>
      </c>
      <c r="DL163" s="782">
        <f>' IP STOP cijfers nieuw'!DL13</f>
        <v>0</v>
      </c>
    </row>
    <row r="164" spans="1:116" hidden="1">
      <c r="A164" s="47">
        <f>' IP STOP cijfers nieuw'!A14</f>
        <v>0</v>
      </c>
      <c r="B164" s="49" t="str">
        <f>' IP STOP cijfers nieuw'!B14</f>
        <v>OWNT</v>
      </c>
      <c r="C164" s="4" t="str">
        <f>' IP STOP cijfers nieuw'!C14</f>
        <v>Industriële Productie</v>
      </c>
      <c r="D164" s="4" t="str">
        <f>' IP STOP cijfers nieuw'!D14</f>
        <v>IP Voedselveiligheid VWS</v>
      </c>
      <c r="E164" s="4" t="str">
        <f>' IP STOP cijfers nieuw'!E14</f>
        <v>VVH Evaluatie interventiebeleid</v>
      </c>
      <c r="F164" s="4" t="str">
        <f>' IP STOP cijfers nieuw'!F14</f>
        <v>VWS</v>
      </c>
      <c r="G164" s="4">
        <f>' IP STOP cijfers nieuw'!G14</f>
        <v>0</v>
      </c>
      <c r="H164" s="774">
        <f>' IP STOP cijfers nieuw'!H14</f>
        <v>500</v>
      </c>
      <c r="I164" s="774">
        <f>' IP STOP cijfers nieuw'!I14</f>
        <v>0</v>
      </c>
      <c r="J164" s="774">
        <f>' IP STOP cijfers nieuw'!J14</f>
        <v>0</v>
      </c>
      <c r="K164" s="774">
        <f>' IP STOP cijfers nieuw'!K14</f>
        <v>0</v>
      </c>
      <c r="L164" s="774">
        <f>' IP STOP cijfers nieuw'!L14</f>
        <v>0</v>
      </c>
      <c r="M164" s="774">
        <f>' IP STOP cijfers nieuw'!M14</f>
        <v>0</v>
      </c>
      <c r="N164" s="774">
        <f>' IP STOP cijfers nieuw'!N14</f>
        <v>0</v>
      </c>
      <c r="O164" s="774">
        <f>' IP STOP cijfers nieuw'!O14</f>
        <v>0</v>
      </c>
      <c r="P164" s="774">
        <f>' IP STOP cijfers nieuw'!P14</f>
        <v>0</v>
      </c>
      <c r="Q164" s="775">
        <f>' IP STOP cijfers nieuw'!Q14</f>
        <v>500</v>
      </c>
      <c r="R164" s="776">
        <f>' IP STOP cijfers nieuw'!R14</f>
        <v>0</v>
      </c>
      <c r="S164" s="774">
        <f>' IP STOP cijfers nieuw'!S14</f>
        <v>0</v>
      </c>
      <c r="T164" s="774">
        <f>' IP STOP cijfers nieuw'!T14</f>
        <v>500</v>
      </c>
      <c r="U164" s="774">
        <f>' IP STOP cijfers nieuw'!U14</f>
        <v>0</v>
      </c>
      <c r="V164" s="774">
        <f>' IP STOP cijfers nieuw'!V14</f>
        <v>0</v>
      </c>
      <c r="W164" s="774">
        <f>' IP STOP cijfers nieuw'!W14</f>
        <v>0</v>
      </c>
      <c r="X164" s="774">
        <f>' IP STOP cijfers nieuw'!X14</f>
        <v>0</v>
      </c>
      <c r="Y164" s="774">
        <f>' IP STOP cijfers nieuw'!Y14</f>
        <v>0</v>
      </c>
      <c r="Z164" s="777">
        <f>' IP STOP cijfers nieuw'!Z14</f>
        <v>500</v>
      </c>
      <c r="AA164" s="774">
        <f>' IP STOP cijfers nieuw'!AA14</f>
        <v>250</v>
      </c>
      <c r="AB164" s="774">
        <f>' IP STOP cijfers nieuw'!AB14</f>
        <v>0</v>
      </c>
      <c r="AC164" s="774">
        <f>' IP STOP cijfers nieuw'!AC14</f>
        <v>250</v>
      </c>
      <c r="AD164" s="774">
        <f>' IP STOP cijfers nieuw'!AD14</f>
        <v>0</v>
      </c>
      <c r="AE164" s="774">
        <f>' IP STOP cijfers nieuw'!AE14</f>
        <v>0</v>
      </c>
      <c r="AF164" s="774">
        <f>' IP STOP cijfers nieuw'!AF14</f>
        <v>0</v>
      </c>
      <c r="AG164" s="777">
        <f>' IP STOP cijfers nieuw'!AG14</f>
        <v>0</v>
      </c>
      <c r="AH164" s="774">
        <f>' IP STOP cijfers nieuw'!AH14</f>
        <v>250</v>
      </c>
      <c r="AI164" s="774">
        <f>' IP STOP cijfers nieuw'!AI14</f>
        <v>0</v>
      </c>
      <c r="AJ164" s="774">
        <f>' IP STOP cijfers nieuw'!AJ14</f>
        <v>0</v>
      </c>
      <c r="AK164" s="774">
        <f>' IP STOP cijfers nieuw'!AK14</f>
        <v>0</v>
      </c>
      <c r="AL164" s="777">
        <f>' IP STOP cijfers nieuw'!AL14</f>
        <v>0</v>
      </c>
      <c r="AM164" s="774">
        <f>' IP STOP cijfers nieuw'!AM14</f>
        <v>0</v>
      </c>
      <c r="AN164" s="774">
        <f>' IP STOP cijfers nieuw'!AN14</f>
        <v>0</v>
      </c>
      <c r="AO164" s="774">
        <f>' IP STOP cijfers nieuw'!AO14</f>
        <v>0</v>
      </c>
      <c r="AP164" s="774">
        <f>' IP STOP cijfers nieuw'!AP14</f>
        <v>0</v>
      </c>
      <c r="AQ164" s="774">
        <f>' IP STOP cijfers nieuw'!AQ14</f>
        <v>0</v>
      </c>
      <c r="AR164" s="777">
        <f>' IP STOP cijfers nieuw'!AR14</f>
        <v>0</v>
      </c>
      <c r="AS164" s="774">
        <f>' IP STOP cijfers nieuw'!AS14</f>
        <v>0</v>
      </c>
      <c r="AT164" s="774">
        <f>' IP STOP cijfers nieuw'!AT14</f>
        <v>0</v>
      </c>
      <c r="AU164" s="774">
        <f>' IP STOP cijfers nieuw'!AU14</f>
        <v>0</v>
      </c>
      <c r="AV164" s="774">
        <f>' IP STOP cijfers nieuw'!AV14</f>
        <v>0</v>
      </c>
      <c r="AW164" s="774">
        <f>' IP STOP cijfers nieuw'!AW14</f>
        <v>0</v>
      </c>
      <c r="AX164" s="774">
        <f>' IP STOP cijfers nieuw'!AX14</f>
        <v>0</v>
      </c>
      <c r="AY164" s="774">
        <f>' IP STOP cijfers nieuw'!AY14</f>
        <v>0</v>
      </c>
      <c r="AZ164" s="774">
        <f>' IP STOP cijfers nieuw'!AZ14</f>
        <v>0</v>
      </c>
      <c r="BA164" s="774">
        <f>' IP STOP cijfers nieuw'!BA14</f>
        <v>0</v>
      </c>
      <c r="BB164" s="774">
        <f>' IP STOP cijfers nieuw'!BB14</f>
        <v>0</v>
      </c>
      <c r="BC164" s="777">
        <f>' IP STOP cijfers nieuw'!BC14</f>
        <v>0</v>
      </c>
      <c r="BD164" s="774">
        <f>' IP STOP cijfers nieuw'!BD14</f>
        <v>0</v>
      </c>
      <c r="BE164" s="774">
        <f>' IP STOP cijfers nieuw'!BE14</f>
        <v>0</v>
      </c>
      <c r="BF164" s="774">
        <f>' IP STOP cijfers nieuw'!BF14</f>
        <v>0</v>
      </c>
      <c r="BG164" s="774">
        <f>' IP STOP cijfers nieuw'!BG14</f>
        <v>0</v>
      </c>
      <c r="BH164" s="774">
        <f>' IP STOP cijfers nieuw'!BH14</f>
        <v>0</v>
      </c>
      <c r="BI164" s="774">
        <f>' IP STOP cijfers nieuw'!BI14</f>
        <v>0</v>
      </c>
      <c r="BJ164" s="774">
        <f>' IP STOP cijfers nieuw'!BJ14</f>
        <v>0</v>
      </c>
      <c r="BK164" s="777">
        <f>' IP STOP cijfers nieuw'!BK14</f>
        <v>0</v>
      </c>
      <c r="BL164" s="774">
        <f>' IP STOP cijfers nieuw'!BL14</f>
        <v>0</v>
      </c>
      <c r="BM164" s="774">
        <f>' IP STOP cijfers nieuw'!BM14</f>
        <v>0</v>
      </c>
      <c r="BN164" s="774">
        <f>' IP STOP cijfers nieuw'!BN14</f>
        <v>0</v>
      </c>
      <c r="BO164" s="774">
        <f>' IP STOP cijfers nieuw'!BO14</f>
        <v>0</v>
      </c>
      <c r="BP164" s="774">
        <f>' IP STOP cijfers nieuw'!BP14</f>
        <v>0</v>
      </c>
      <c r="BQ164" s="777">
        <f>' IP STOP cijfers nieuw'!BQ14</f>
        <v>0</v>
      </c>
      <c r="BR164" s="774">
        <f>' IP STOP cijfers nieuw'!BR14</f>
        <v>0</v>
      </c>
      <c r="BS164" s="774">
        <f>' IP STOP cijfers nieuw'!BS14</f>
        <v>0</v>
      </c>
      <c r="BT164" s="774">
        <f>' IP STOP cijfers nieuw'!BT14</f>
        <v>0</v>
      </c>
      <c r="BU164" s="774">
        <f>' IP STOP cijfers nieuw'!BU14</f>
        <v>0</v>
      </c>
      <c r="BV164" s="774">
        <f>' IP STOP cijfers nieuw'!BV14</f>
        <v>0</v>
      </c>
      <c r="BW164" s="774">
        <f>' IP STOP cijfers nieuw'!BW14</f>
        <v>0</v>
      </c>
      <c r="BX164" s="778">
        <f>' IP STOP cijfers nieuw'!BX14</f>
        <v>250</v>
      </c>
      <c r="BY164" s="777">
        <f>' IP STOP cijfers nieuw'!BY14</f>
        <v>250</v>
      </c>
      <c r="BZ164" s="774">
        <f>' IP STOP cijfers nieuw'!BZ14</f>
        <v>0</v>
      </c>
      <c r="CA164" s="774">
        <f>' IP STOP cijfers nieuw'!CA14</f>
        <v>0</v>
      </c>
      <c r="CB164" s="774">
        <f>' IP STOP cijfers nieuw'!CB14</f>
        <v>0</v>
      </c>
      <c r="CC164" s="774">
        <f>' IP STOP cijfers nieuw'!CC14</f>
        <v>0</v>
      </c>
      <c r="CD164" s="774">
        <f>' IP STOP cijfers nieuw'!CD14</f>
        <v>0</v>
      </c>
      <c r="CE164" s="774">
        <f>' IP STOP cijfers nieuw'!CE14</f>
        <v>0</v>
      </c>
      <c r="CF164" s="774">
        <f>' IP STOP cijfers nieuw'!CF14</f>
        <v>0</v>
      </c>
      <c r="CG164" s="774">
        <f>' IP STOP cijfers nieuw'!CG14</f>
        <v>0</v>
      </c>
      <c r="CH164" s="774">
        <f>' IP STOP cijfers nieuw'!CH14</f>
        <v>0</v>
      </c>
      <c r="CI164" s="774">
        <f>' IP STOP cijfers nieuw'!CI14</f>
        <v>0</v>
      </c>
      <c r="CJ164" s="774">
        <f>' IP STOP cijfers nieuw'!CJ14</f>
        <v>0</v>
      </c>
      <c r="CK164" s="774">
        <f>' IP STOP cijfers nieuw'!CK14</f>
        <v>0</v>
      </c>
      <c r="CL164" s="779">
        <f>' IP STOP cijfers nieuw'!CL14</f>
        <v>0</v>
      </c>
      <c r="CM164" s="774">
        <f>' IP STOP cijfers nieuw'!CM14</f>
        <v>0</v>
      </c>
      <c r="CN164" s="774">
        <f>' IP STOP cijfers nieuw'!CN14</f>
        <v>0</v>
      </c>
      <c r="CO164" s="774">
        <f>' IP STOP cijfers nieuw'!CO14</f>
        <v>0</v>
      </c>
      <c r="CP164" s="11">
        <f>' IP STOP cijfers nieuw'!CP14</f>
        <v>0</v>
      </c>
      <c r="CQ164" s="11">
        <f>' IP STOP cijfers nieuw'!CQ14</f>
        <v>0</v>
      </c>
      <c r="CR164" s="11">
        <f>' IP STOP cijfers nieuw'!CR14</f>
        <v>0</v>
      </c>
      <c r="CS164" s="11">
        <f>' IP STOP cijfers nieuw'!CS14</f>
        <v>0</v>
      </c>
      <c r="CT164" s="11">
        <f>' IP STOP cijfers nieuw'!CT14</f>
        <v>0</v>
      </c>
      <c r="CU164" s="11">
        <f>' IP STOP cijfers nieuw'!CU14</f>
        <v>0</v>
      </c>
      <c r="CV164" s="11">
        <f>' IP STOP cijfers nieuw'!CV14</f>
        <v>0</v>
      </c>
      <c r="CW164" s="11">
        <f>' IP STOP cijfers nieuw'!CW14</f>
        <v>0</v>
      </c>
      <c r="CX164" s="11">
        <f>' IP STOP cijfers nieuw'!CX14</f>
        <v>0</v>
      </c>
      <c r="CY164" s="26">
        <f>' IP STOP cijfers nieuw'!CY14</f>
        <v>0</v>
      </c>
      <c r="CZ164" s="15">
        <f>' IP STOP cijfers nieuw'!CZ14</f>
        <v>0</v>
      </c>
      <c r="DA164" s="11">
        <f>' IP STOP cijfers nieuw'!DA14</f>
        <v>0</v>
      </c>
      <c r="DB164" s="11">
        <f>' IP STOP cijfers nieuw'!DB14</f>
        <v>0</v>
      </c>
      <c r="DC164" s="11">
        <f>' IP STOP cijfers nieuw'!DC14</f>
        <v>0</v>
      </c>
      <c r="DD164" s="11">
        <f>' IP STOP cijfers nieuw'!DD14</f>
        <v>0</v>
      </c>
      <c r="DE164" s="11">
        <f>' IP STOP cijfers nieuw'!DE14</f>
        <v>0</v>
      </c>
      <c r="DF164" s="11">
        <f>' IP STOP cijfers nieuw'!DF14</f>
        <v>0</v>
      </c>
      <c r="DG164" s="11">
        <f>' IP STOP cijfers nieuw'!DG14</f>
        <v>0</v>
      </c>
      <c r="DH164" s="11">
        <f>' IP STOP cijfers nieuw'!DH14</f>
        <v>0</v>
      </c>
      <c r="DI164" s="11">
        <f>' IP STOP cijfers nieuw'!DI14</f>
        <v>0</v>
      </c>
      <c r="DJ164" s="11">
        <f>' IP STOP cijfers nieuw'!DJ14</f>
        <v>0</v>
      </c>
      <c r="DK164" s="11">
        <f>' IP STOP cijfers nieuw'!DK14</f>
        <v>0</v>
      </c>
      <c r="DL164" s="26">
        <f>' IP STOP cijfers nieuw'!DL14</f>
        <v>0</v>
      </c>
    </row>
    <row r="165" spans="1:116" hidden="1">
      <c r="A165" s="47">
        <f>' IP STOP cijfers nieuw'!A15</f>
        <v>0</v>
      </c>
      <c r="B165" s="49" t="str">
        <f>' IP STOP cijfers nieuw'!B15</f>
        <v>OWNT</v>
      </c>
      <c r="C165" s="4" t="str">
        <f>' IP STOP cijfers nieuw'!C15</f>
        <v>Industriële Productie</v>
      </c>
      <c r="D165" s="4" t="str">
        <f>' IP STOP cijfers nieuw'!D15</f>
        <v>IP Voedselveiligheid VWS</v>
      </c>
      <c r="E165" s="4" t="str">
        <f>' IP STOP cijfers nieuw'!E15</f>
        <v>VVH Harmonisatiedagen VIP teams</v>
      </c>
      <c r="F165" s="4" t="str">
        <f>' IP STOP cijfers nieuw'!F15</f>
        <v>VWS</v>
      </c>
      <c r="G165" s="4">
        <f>' IP STOP cijfers nieuw'!G15</f>
        <v>0</v>
      </c>
      <c r="H165" s="774">
        <f>' IP STOP cijfers nieuw'!H15</f>
        <v>950</v>
      </c>
      <c r="I165" s="774">
        <f>' IP STOP cijfers nieuw'!I15</f>
        <v>0</v>
      </c>
      <c r="J165" s="774">
        <f>' IP STOP cijfers nieuw'!J15</f>
        <v>0</v>
      </c>
      <c r="K165" s="774">
        <f>' IP STOP cijfers nieuw'!K15</f>
        <v>0</v>
      </c>
      <c r="L165" s="774">
        <f>' IP STOP cijfers nieuw'!L15</f>
        <v>0</v>
      </c>
      <c r="M165" s="774">
        <f>' IP STOP cijfers nieuw'!M15</f>
        <v>0</v>
      </c>
      <c r="N165" s="774">
        <f>' IP STOP cijfers nieuw'!N15</f>
        <v>0</v>
      </c>
      <c r="O165" s="774">
        <f>' IP STOP cijfers nieuw'!O15</f>
        <v>0</v>
      </c>
      <c r="P165" s="774">
        <f>' IP STOP cijfers nieuw'!P15</f>
        <v>0</v>
      </c>
      <c r="Q165" s="775">
        <f>' IP STOP cijfers nieuw'!Q15</f>
        <v>950</v>
      </c>
      <c r="R165" s="776">
        <f>' IP STOP cijfers nieuw'!R15</f>
        <v>0</v>
      </c>
      <c r="S165" s="774">
        <f>' IP STOP cijfers nieuw'!S15</f>
        <v>0</v>
      </c>
      <c r="T165" s="774">
        <f>' IP STOP cijfers nieuw'!T15</f>
        <v>950</v>
      </c>
      <c r="U165" s="774">
        <f>' IP STOP cijfers nieuw'!U15</f>
        <v>0</v>
      </c>
      <c r="V165" s="774">
        <f>' IP STOP cijfers nieuw'!V15</f>
        <v>0</v>
      </c>
      <c r="W165" s="774">
        <f>' IP STOP cijfers nieuw'!W15</f>
        <v>0</v>
      </c>
      <c r="X165" s="774">
        <f>' IP STOP cijfers nieuw'!X15</f>
        <v>0</v>
      </c>
      <c r="Y165" s="774">
        <f>' IP STOP cijfers nieuw'!Y15</f>
        <v>0</v>
      </c>
      <c r="Z165" s="777">
        <f>' IP STOP cijfers nieuw'!Z15</f>
        <v>950</v>
      </c>
      <c r="AA165" s="774">
        <f>' IP STOP cijfers nieuw'!AA15</f>
        <v>200</v>
      </c>
      <c r="AB165" s="774">
        <f>' IP STOP cijfers nieuw'!AB15</f>
        <v>0</v>
      </c>
      <c r="AC165" s="774">
        <f>' IP STOP cijfers nieuw'!AC15</f>
        <v>750</v>
      </c>
      <c r="AD165" s="774">
        <f>' IP STOP cijfers nieuw'!AD15</f>
        <v>0</v>
      </c>
      <c r="AE165" s="774">
        <f>' IP STOP cijfers nieuw'!AE15</f>
        <v>0</v>
      </c>
      <c r="AF165" s="774">
        <f>' IP STOP cijfers nieuw'!AF15</f>
        <v>0</v>
      </c>
      <c r="AG165" s="777">
        <f>' IP STOP cijfers nieuw'!AG15</f>
        <v>0</v>
      </c>
      <c r="AH165" s="774">
        <f>' IP STOP cijfers nieuw'!AH15</f>
        <v>200</v>
      </c>
      <c r="AI165" s="774">
        <f>' IP STOP cijfers nieuw'!AI15</f>
        <v>0</v>
      </c>
      <c r="AJ165" s="774">
        <f>' IP STOP cijfers nieuw'!AJ15</f>
        <v>0</v>
      </c>
      <c r="AK165" s="774">
        <f>' IP STOP cijfers nieuw'!AK15</f>
        <v>0</v>
      </c>
      <c r="AL165" s="777">
        <f>' IP STOP cijfers nieuw'!AL15</f>
        <v>0</v>
      </c>
      <c r="AM165" s="774">
        <f>' IP STOP cijfers nieuw'!AM15</f>
        <v>0</v>
      </c>
      <c r="AN165" s="774">
        <f>' IP STOP cijfers nieuw'!AN15</f>
        <v>0</v>
      </c>
      <c r="AO165" s="774">
        <f>' IP STOP cijfers nieuw'!AO15</f>
        <v>0</v>
      </c>
      <c r="AP165" s="774">
        <f>' IP STOP cijfers nieuw'!AP15</f>
        <v>0</v>
      </c>
      <c r="AQ165" s="774">
        <f>' IP STOP cijfers nieuw'!AQ15</f>
        <v>0</v>
      </c>
      <c r="AR165" s="777">
        <f>' IP STOP cijfers nieuw'!AR15</f>
        <v>0</v>
      </c>
      <c r="AS165" s="774">
        <f>' IP STOP cijfers nieuw'!AS15</f>
        <v>0</v>
      </c>
      <c r="AT165" s="774">
        <f>' IP STOP cijfers nieuw'!AT15</f>
        <v>0</v>
      </c>
      <c r="AU165" s="774">
        <f>' IP STOP cijfers nieuw'!AU15</f>
        <v>0</v>
      </c>
      <c r="AV165" s="774">
        <f>' IP STOP cijfers nieuw'!AV15</f>
        <v>0</v>
      </c>
      <c r="AW165" s="774">
        <f>' IP STOP cijfers nieuw'!AW15</f>
        <v>0</v>
      </c>
      <c r="AX165" s="774">
        <f>' IP STOP cijfers nieuw'!AX15</f>
        <v>0</v>
      </c>
      <c r="AY165" s="774">
        <f>' IP STOP cijfers nieuw'!AY15</f>
        <v>0</v>
      </c>
      <c r="AZ165" s="774">
        <f>' IP STOP cijfers nieuw'!AZ15</f>
        <v>0</v>
      </c>
      <c r="BA165" s="774">
        <f>' IP STOP cijfers nieuw'!BA15</f>
        <v>0</v>
      </c>
      <c r="BB165" s="774">
        <f>' IP STOP cijfers nieuw'!BB15</f>
        <v>0</v>
      </c>
      <c r="BC165" s="777">
        <f>' IP STOP cijfers nieuw'!BC15</f>
        <v>0</v>
      </c>
      <c r="BD165" s="774">
        <f>' IP STOP cijfers nieuw'!BD15</f>
        <v>0</v>
      </c>
      <c r="BE165" s="774">
        <f>' IP STOP cijfers nieuw'!BE15</f>
        <v>0</v>
      </c>
      <c r="BF165" s="774">
        <f>' IP STOP cijfers nieuw'!BF15</f>
        <v>0</v>
      </c>
      <c r="BG165" s="774">
        <f>' IP STOP cijfers nieuw'!BG15</f>
        <v>0</v>
      </c>
      <c r="BH165" s="774">
        <f>' IP STOP cijfers nieuw'!BH15</f>
        <v>0</v>
      </c>
      <c r="BI165" s="774">
        <f>' IP STOP cijfers nieuw'!BI15</f>
        <v>0</v>
      </c>
      <c r="BJ165" s="774">
        <f>' IP STOP cijfers nieuw'!BJ15</f>
        <v>0</v>
      </c>
      <c r="BK165" s="777">
        <f>' IP STOP cijfers nieuw'!BK15</f>
        <v>0</v>
      </c>
      <c r="BL165" s="774">
        <f>' IP STOP cijfers nieuw'!BL15</f>
        <v>0</v>
      </c>
      <c r="BM165" s="774">
        <f>' IP STOP cijfers nieuw'!BM15</f>
        <v>0</v>
      </c>
      <c r="BN165" s="774">
        <f>' IP STOP cijfers nieuw'!BN15</f>
        <v>0</v>
      </c>
      <c r="BO165" s="774">
        <f>' IP STOP cijfers nieuw'!BO15</f>
        <v>0</v>
      </c>
      <c r="BP165" s="774">
        <f>' IP STOP cijfers nieuw'!BP15</f>
        <v>0</v>
      </c>
      <c r="BQ165" s="777">
        <f>' IP STOP cijfers nieuw'!BQ15</f>
        <v>0</v>
      </c>
      <c r="BR165" s="774">
        <f>' IP STOP cijfers nieuw'!BR15</f>
        <v>0</v>
      </c>
      <c r="BS165" s="774">
        <f>' IP STOP cijfers nieuw'!BS15</f>
        <v>0</v>
      </c>
      <c r="BT165" s="774">
        <f>' IP STOP cijfers nieuw'!BT15</f>
        <v>0</v>
      </c>
      <c r="BU165" s="774">
        <f>' IP STOP cijfers nieuw'!BU15</f>
        <v>0</v>
      </c>
      <c r="BV165" s="774">
        <f>' IP STOP cijfers nieuw'!BV15</f>
        <v>0</v>
      </c>
      <c r="BW165" s="774">
        <f>' IP STOP cijfers nieuw'!BW15</f>
        <v>0</v>
      </c>
      <c r="BX165" s="778">
        <f>' IP STOP cijfers nieuw'!BX15</f>
        <v>750</v>
      </c>
      <c r="BY165" s="777">
        <f>' IP STOP cijfers nieuw'!BY15</f>
        <v>200</v>
      </c>
      <c r="BZ165" s="774">
        <f>' IP STOP cijfers nieuw'!BZ15</f>
        <v>0</v>
      </c>
      <c r="CA165" s="774">
        <f>' IP STOP cijfers nieuw'!CA15</f>
        <v>0</v>
      </c>
      <c r="CB165" s="774">
        <f>' IP STOP cijfers nieuw'!CB15</f>
        <v>0</v>
      </c>
      <c r="CC165" s="774">
        <f>' IP STOP cijfers nieuw'!CC15</f>
        <v>0</v>
      </c>
      <c r="CD165" s="774">
        <f>' IP STOP cijfers nieuw'!CD15</f>
        <v>0</v>
      </c>
      <c r="CE165" s="774">
        <f>' IP STOP cijfers nieuw'!CE15</f>
        <v>0</v>
      </c>
      <c r="CF165" s="774">
        <f>' IP STOP cijfers nieuw'!CF15</f>
        <v>0</v>
      </c>
      <c r="CG165" s="774">
        <f>' IP STOP cijfers nieuw'!CG15</f>
        <v>0</v>
      </c>
      <c r="CH165" s="774">
        <f>' IP STOP cijfers nieuw'!CH15</f>
        <v>0</v>
      </c>
      <c r="CI165" s="774">
        <f>' IP STOP cijfers nieuw'!CI15</f>
        <v>0</v>
      </c>
      <c r="CJ165" s="774">
        <f>' IP STOP cijfers nieuw'!CJ15</f>
        <v>0</v>
      </c>
      <c r="CK165" s="774">
        <f>' IP STOP cijfers nieuw'!CK15</f>
        <v>0</v>
      </c>
      <c r="CL165" s="779">
        <f>' IP STOP cijfers nieuw'!CL15</f>
        <v>0</v>
      </c>
      <c r="CM165" s="774">
        <f>' IP STOP cijfers nieuw'!CM15</f>
        <v>0</v>
      </c>
      <c r="CN165" s="774">
        <f>' IP STOP cijfers nieuw'!CN15</f>
        <v>0</v>
      </c>
      <c r="CO165" s="774">
        <f>' IP STOP cijfers nieuw'!CO15</f>
        <v>0</v>
      </c>
      <c r="CP165" s="11">
        <f>' IP STOP cijfers nieuw'!CP15</f>
        <v>0</v>
      </c>
      <c r="CQ165" s="11">
        <f>' IP STOP cijfers nieuw'!CQ15</f>
        <v>0</v>
      </c>
      <c r="CR165" s="11">
        <f>' IP STOP cijfers nieuw'!CR15</f>
        <v>0</v>
      </c>
      <c r="CS165" s="11">
        <f>' IP STOP cijfers nieuw'!CS15</f>
        <v>0</v>
      </c>
      <c r="CT165" s="11">
        <f>' IP STOP cijfers nieuw'!CT15</f>
        <v>0</v>
      </c>
      <c r="CU165" s="11">
        <f>' IP STOP cijfers nieuw'!CU15</f>
        <v>0</v>
      </c>
      <c r="CV165" s="11">
        <f>' IP STOP cijfers nieuw'!CV15</f>
        <v>0</v>
      </c>
      <c r="CW165" s="11">
        <f>' IP STOP cijfers nieuw'!CW15</f>
        <v>0</v>
      </c>
      <c r="CX165" s="11">
        <f>' IP STOP cijfers nieuw'!CX15</f>
        <v>0</v>
      </c>
      <c r="CY165" s="26">
        <f>' IP STOP cijfers nieuw'!CY15</f>
        <v>0</v>
      </c>
      <c r="CZ165" s="15">
        <f>' IP STOP cijfers nieuw'!CZ15</f>
        <v>0</v>
      </c>
      <c r="DA165" s="11">
        <f>' IP STOP cijfers nieuw'!DA15</f>
        <v>0</v>
      </c>
      <c r="DB165" s="11">
        <f>' IP STOP cijfers nieuw'!DB15</f>
        <v>0</v>
      </c>
      <c r="DC165" s="11">
        <f>' IP STOP cijfers nieuw'!DC15</f>
        <v>0</v>
      </c>
      <c r="DD165" s="11">
        <f>' IP STOP cijfers nieuw'!DD15</f>
        <v>0</v>
      </c>
      <c r="DE165" s="11">
        <f>' IP STOP cijfers nieuw'!DE15</f>
        <v>0</v>
      </c>
      <c r="DF165" s="11">
        <f>' IP STOP cijfers nieuw'!DF15</f>
        <v>0</v>
      </c>
      <c r="DG165" s="11">
        <f>' IP STOP cijfers nieuw'!DG15</f>
        <v>0</v>
      </c>
      <c r="DH165" s="11">
        <f>' IP STOP cijfers nieuw'!DH15</f>
        <v>0</v>
      </c>
      <c r="DI165" s="11">
        <f>' IP STOP cijfers nieuw'!DI15</f>
        <v>0</v>
      </c>
      <c r="DJ165" s="11">
        <f>' IP STOP cijfers nieuw'!DJ15</f>
        <v>0</v>
      </c>
      <c r="DK165" s="11">
        <f>' IP STOP cijfers nieuw'!DK15</f>
        <v>0</v>
      </c>
      <c r="DL165" s="26">
        <f>' IP STOP cijfers nieuw'!DL15</f>
        <v>0</v>
      </c>
    </row>
    <row r="166" spans="1:116" hidden="1">
      <c r="A166" s="47">
        <f>' IP STOP cijfers nieuw'!A16</f>
        <v>0</v>
      </c>
      <c r="B166" s="49" t="str">
        <f>' IP STOP cijfers nieuw'!B16</f>
        <v>OWNT</v>
      </c>
      <c r="C166" s="4" t="str">
        <f>' IP STOP cijfers nieuw'!C16</f>
        <v>Industriële Productie</v>
      </c>
      <c r="D166" s="4" t="str">
        <f>' IP STOP cijfers nieuw'!D16</f>
        <v>IP Voedselveiligheid VWS</v>
      </c>
      <c r="E166" s="4" t="str">
        <f>' IP STOP cijfers nieuw'!E16</f>
        <v>VVH Ontwikkelen bedrijfsgericht toezicht</v>
      </c>
      <c r="F166" s="4" t="str">
        <f>' IP STOP cijfers nieuw'!F16</f>
        <v>VWS</v>
      </c>
      <c r="G166" s="4">
        <f>' IP STOP cijfers nieuw'!G16</f>
        <v>0</v>
      </c>
      <c r="H166" s="774">
        <f>' IP STOP cijfers nieuw'!H16</f>
        <v>400</v>
      </c>
      <c r="I166" s="774">
        <f>' IP STOP cijfers nieuw'!I16</f>
        <v>0</v>
      </c>
      <c r="J166" s="774">
        <f>' IP STOP cijfers nieuw'!J16</f>
        <v>0</v>
      </c>
      <c r="K166" s="774">
        <f>' IP STOP cijfers nieuw'!K16</f>
        <v>0</v>
      </c>
      <c r="L166" s="774">
        <f>' IP STOP cijfers nieuw'!L16</f>
        <v>0</v>
      </c>
      <c r="M166" s="774">
        <f>' IP STOP cijfers nieuw'!M16</f>
        <v>0</v>
      </c>
      <c r="N166" s="774">
        <f>' IP STOP cijfers nieuw'!N16</f>
        <v>0</v>
      </c>
      <c r="O166" s="774">
        <f>' IP STOP cijfers nieuw'!O16</f>
        <v>0</v>
      </c>
      <c r="P166" s="774">
        <f>' IP STOP cijfers nieuw'!P16</f>
        <v>0</v>
      </c>
      <c r="Q166" s="775">
        <f>' IP STOP cijfers nieuw'!Q16</f>
        <v>400</v>
      </c>
      <c r="R166" s="776">
        <f>' IP STOP cijfers nieuw'!R16</f>
        <v>0</v>
      </c>
      <c r="S166" s="774">
        <f>' IP STOP cijfers nieuw'!S16</f>
        <v>0</v>
      </c>
      <c r="T166" s="774">
        <f>' IP STOP cijfers nieuw'!T16</f>
        <v>400</v>
      </c>
      <c r="U166" s="774">
        <f>' IP STOP cijfers nieuw'!U16</f>
        <v>0</v>
      </c>
      <c r="V166" s="774">
        <f>' IP STOP cijfers nieuw'!V16</f>
        <v>0</v>
      </c>
      <c r="W166" s="774">
        <f>' IP STOP cijfers nieuw'!W16</f>
        <v>0</v>
      </c>
      <c r="X166" s="774">
        <f>' IP STOP cijfers nieuw'!X16</f>
        <v>0</v>
      </c>
      <c r="Y166" s="774">
        <f>' IP STOP cijfers nieuw'!Y16</f>
        <v>0</v>
      </c>
      <c r="Z166" s="777">
        <f>' IP STOP cijfers nieuw'!Z16</f>
        <v>400</v>
      </c>
      <c r="AA166" s="774">
        <f>' IP STOP cijfers nieuw'!AA16</f>
        <v>200</v>
      </c>
      <c r="AB166" s="774">
        <f>' IP STOP cijfers nieuw'!AB16</f>
        <v>0</v>
      </c>
      <c r="AC166" s="774">
        <f>' IP STOP cijfers nieuw'!AC16</f>
        <v>200</v>
      </c>
      <c r="AD166" s="774">
        <f>' IP STOP cijfers nieuw'!AD16</f>
        <v>0</v>
      </c>
      <c r="AE166" s="774">
        <f>' IP STOP cijfers nieuw'!AE16</f>
        <v>0</v>
      </c>
      <c r="AF166" s="774">
        <f>' IP STOP cijfers nieuw'!AF16</f>
        <v>0</v>
      </c>
      <c r="AG166" s="777">
        <f>' IP STOP cijfers nieuw'!AG16</f>
        <v>0</v>
      </c>
      <c r="AH166" s="774">
        <f>' IP STOP cijfers nieuw'!AH16</f>
        <v>200</v>
      </c>
      <c r="AI166" s="774">
        <f>' IP STOP cijfers nieuw'!AI16</f>
        <v>0</v>
      </c>
      <c r="AJ166" s="774">
        <f>' IP STOP cijfers nieuw'!AJ16</f>
        <v>0</v>
      </c>
      <c r="AK166" s="774">
        <f>' IP STOP cijfers nieuw'!AK16</f>
        <v>0</v>
      </c>
      <c r="AL166" s="777">
        <f>' IP STOP cijfers nieuw'!AL16</f>
        <v>0</v>
      </c>
      <c r="AM166" s="774">
        <f>' IP STOP cijfers nieuw'!AM16</f>
        <v>0</v>
      </c>
      <c r="AN166" s="774">
        <f>' IP STOP cijfers nieuw'!AN16</f>
        <v>0</v>
      </c>
      <c r="AO166" s="774">
        <f>' IP STOP cijfers nieuw'!AO16</f>
        <v>0</v>
      </c>
      <c r="AP166" s="774">
        <f>' IP STOP cijfers nieuw'!AP16</f>
        <v>0</v>
      </c>
      <c r="AQ166" s="774">
        <f>' IP STOP cijfers nieuw'!AQ16</f>
        <v>0</v>
      </c>
      <c r="AR166" s="777">
        <f>' IP STOP cijfers nieuw'!AR16</f>
        <v>0</v>
      </c>
      <c r="AS166" s="774">
        <f>' IP STOP cijfers nieuw'!AS16</f>
        <v>0</v>
      </c>
      <c r="AT166" s="774">
        <f>' IP STOP cijfers nieuw'!AT16</f>
        <v>0</v>
      </c>
      <c r="AU166" s="774">
        <f>' IP STOP cijfers nieuw'!AU16</f>
        <v>0</v>
      </c>
      <c r="AV166" s="774">
        <f>' IP STOP cijfers nieuw'!AV16</f>
        <v>0</v>
      </c>
      <c r="AW166" s="774">
        <f>' IP STOP cijfers nieuw'!AW16</f>
        <v>0</v>
      </c>
      <c r="AX166" s="774">
        <f>' IP STOP cijfers nieuw'!AX16</f>
        <v>0</v>
      </c>
      <c r="AY166" s="774">
        <f>' IP STOP cijfers nieuw'!AY16</f>
        <v>0</v>
      </c>
      <c r="AZ166" s="774">
        <f>' IP STOP cijfers nieuw'!AZ16</f>
        <v>0</v>
      </c>
      <c r="BA166" s="774">
        <f>' IP STOP cijfers nieuw'!BA16</f>
        <v>0</v>
      </c>
      <c r="BB166" s="774">
        <f>' IP STOP cijfers nieuw'!BB16</f>
        <v>0</v>
      </c>
      <c r="BC166" s="777">
        <f>' IP STOP cijfers nieuw'!BC16</f>
        <v>0</v>
      </c>
      <c r="BD166" s="774">
        <f>' IP STOP cijfers nieuw'!BD16</f>
        <v>0</v>
      </c>
      <c r="BE166" s="774">
        <f>' IP STOP cijfers nieuw'!BE16</f>
        <v>0</v>
      </c>
      <c r="BF166" s="774">
        <f>' IP STOP cijfers nieuw'!BF16</f>
        <v>0</v>
      </c>
      <c r="BG166" s="774">
        <f>' IP STOP cijfers nieuw'!BG16</f>
        <v>0</v>
      </c>
      <c r="BH166" s="774">
        <f>' IP STOP cijfers nieuw'!BH16</f>
        <v>0</v>
      </c>
      <c r="BI166" s="774">
        <f>' IP STOP cijfers nieuw'!BI16</f>
        <v>0</v>
      </c>
      <c r="BJ166" s="774">
        <f>' IP STOP cijfers nieuw'!BJ16</f>
        <v>0</v>
      </c>
      <c r="BK166" s="777">
        <f>' IP STOP cijfers nieuw'!BK16</f>
        <v>0</v>
      </c>
      <c r="BL166" s="774">
        <f>' IP STOP cijfers nieuw'!BL16</f>
        <v>0</v>
      </c>
      <c r="BM166" s="774">
        <f>' IP STOP cijfers nieuw'!BM16</f>
        <v>0</v>
      </c>
      <c r="BN166" s="774">
        <f>' IP STOP cijfers nieuw'!BN16</f>
        <v>0</v>
      </c>
      <c r="BO166" s="774">
        <f>' IP STOP cijfers nieuw'!BO16</f>
        <v>0</v>
      </c>
      <c r="BP166" s="774">
        <f>' IP STOP cijfers nieuw'!BP16</f>
        <v>0</v>
      </c>
      <c r="BQ166" s="777">
        <f>' IP STOP cijfers nieuw'!BQ16</f>
        <v>0</v>
      </c>
      <c r="BR166" s="774">
        <f>' IP STOP cijfers nieuw'!BR16</f>
        <v>0</v>
      </c>
      <c r="BS166" s="774">
        <f>' IP STOP cijfers nieuw'!BS16</f>
        <v>0</v>
      </c>
      <c r="BT166" s="774">
        <f>' IP STOP cijfers nieuw'!BT16</f>
        <v>0</v>
      </c>
      <c r="BU166" s="774">
        <f>' IP STOP cijfers nieuw'!BU16</f>
        <v>0</v>
      </c>
      <c r="BV166" s="774">
        <f>' IP STOP cijfers nieuw'!BV16</f>
        <v>0</v>
      </c>
      <c r="BW166" s="774">
        <f>' IP STOP cijfers nieuw'!BW16</f>
        <v>0</v>
      </c>
      <c r="BX166" s="778">
        <f>' IP STOP cijfers nieuw'!BX16</f>
        <v>200</v>
      </c>
      <c r="BY166" s="777">
        <f>' IP STOP cijfers nieuw'!BY16</f>
        <v>200</v>
      </c>
      <c r="BZ166" s="774">
        <f>' IP STOP cijfers nieuw'!BZ16</f>
        <v>0</v>
      </c>
      <c r="CA166" s="774">
        <f>' IP STOP cijfers nieuw'!CA16</f>
        <v>0</v>
      </c>
      <c r="CB166" s="774">
        <f>' IP STOP cijfers nieuw'!CB16</f>
        <v>0</v>
      </c>
      <c r="CC166" s="774">
        <f>' IP STOP cijfers nieuw'!CC16</f>
        <v>0</v>
      </c>
      <c r="CD166" s="774">
        <f>' IP STOP cijfers nieuw'!CD16</f>
        <v>0</v>
      </c>
      <c r="CE166" s="774">
        <f>' IP STOP cijfers nieuw'!CE16</f>
        <v>0</v>
      </c>
      <c r="CF166" s="774">
        <f>' IP STOP cijfers nieuw'!CF16</f>
        <v>0</v>
      </c>
      <c r="CG166" s="774">
        <f>' IP STOP cijfers nieuw'!CG16</f>
        <v>0</v>
      </c>
      <c r="CH166" s="774">
        <f>' IP STOP cijfers nieuw'!CH16</f>
        <v>0</v>
      </c>
      <c r="CI166" s="774">
        <f>' IP STOP cijfers nieuw'!CI16</f>
        <v>0</v>
      </c>
      <c r="CJ166" s="774">
        <f>' IP STOP cijfers nieuw'!CJ16</f>
        <v>0</v>
      </c>
      <c r="CK166" s="774">
        <f>' IP STOP cijfers nieuw'!CK16</f>
        <v>0</v>
      </c>
      <c r="CL166" s="779">
        <f>' IP STOP cijfers nieuw'!CL16</f>
        <v>0</v>
      </c>
      <c r="CM166" s="774">
        <f>' IP STOP cijfers nieuw'!CM16</f>
        <v>0</v>
      </c>
      <c r="CN166" s="774">
        <f>' IP STOP cijfers nieuw'!CN16</f>
        <v>0</v>
      </c>
      <c r="CO166" s="774">
        <f>' IP STOP cijfers nieuw'!CO16</f>
        <v>0</v>
      </c>
      <c r="CP166" s="11">
        <f>' IP STOP cijfers nieuw'!CP16</f>
        <v>0</v>
      </c>
      <c r="CQ166" s="11">
        <f>' IP STOP cijfers nieuw'!CQ16</f>
        <v>0</v>
      </c>
      <c r="CR166" s="11">
        <f>' IP STOP cijfers nieuw'!CR16</f>
        <v>0</v>
      </c>
      <c r="CS166" s="11">
        <f>' IP STOP cijfers nieuw'!CS16</f>
        <v>0</v>
      </c>
      <c r="CT166" s="11">
        <f>' IP STOP cijfers nieuw'!CT16</f>
        <v>0</v>
      </c>
      <c r="CU166" s="11">
        <f>' IP STOP cijfers nieuw'!CU16</f>
        <v>0</v>
      </c>
      <c r="CV166" s="11">
        <f>' IP STOP cijfers nieuw'!CV16</f>
        <v>0</v>
      </c>
      <c r="CW166" s="11">
        <f>' IP STOP cijfers nieuw'!CW16</f>
        <v>0</v>
      </c>
      <c r="CX166" s="11">
        <f>' IP STOP cijfers nieuw'!CX16</f>
        <v>0</v>
      </c>
      <c r="CY166" s="26">
        <f>' IP STOP cijfers nieuw'!CY16</f>
        <v>0</v>
      </c>
      <c r="CZ166" s="15">
        <f>' IP STOP cijfers nieuw'!CZ16</f>
        <v>0</v>
      </c>
      <c r="DA166" s="11">
        <f>' IP STOP cijfers nieuw'!DA16</f>
        <v>0</v>
      </c>
      <c r="DB166" s="11">
        <f>' IP STOP cijfers nieuw'!DB16</f>
        <v>0</v>
      </c>
      <c r="DC166" s="11">
        <f>' IP STOP cijfers nieuw'!DC16</f>
        <v>0</v>
      </c>
      <c r="DD166" s="11">
        <f>' IP STOP cijfers nieuw'!DD16</f>
        <v>0</v>
      </c>
      <c r="DE166" s="11">
        <f>' IP STOP cijfers nieuw'!DE16</f>
        <v>0</v>
      </c>
      <c r="DF166" s="11">
        <f>' IP STOP cijfers nieuw'!DF16</f>
        <v>0</v>
      </c>
      <c r="DG166" s="11">
        <f>' IP STOP cijfers nieuw'!DG16</f>
        <v>0</v>
      </c>
      <c r="DH166" s="11">
        <f>' IP STOP cijfers nieuw'!DH16</f>
        <v>0</v>
      </c>
      <c r="DI166" s="11">
        <f>' IP STOP cijfers nieuw'!DI16</f>
        <v>0</v>
      </c>
      <c r="DJ166" s="11">
        <f>' IP STOP cijfers nieuw'!DJ16</f>
        <v>0</v>
      </c>
      <c r="DK166" s="11">
        <f>' IP STOP cijfers nieuw'!DK16</f>
        <v>0</v>
      </c>
      <c r="DL166" s="26">
        <f>' IP STOP cijfers nieuw'!DL16</f>
        <v>0</v>
      </c>
    </row>
    <row r="167" spans="1:116" s="617" customFormat="1">
      <c r="A167" s="780">
        <f>' IP STOP cijfers nieuw'!A17</f>
        <v>0</v>
      </c>
      <c r="B167" s="781" t="str">
        <f>' IP STOP cijfers nieuw'!B17</f>
        <v>ITWE/ITWD/OANT</v>
      </c>
      <c r="C167" s="526" t="str">
        <f>' IP STOP cijfers nieuw'!C17</f>
        <v>Industriële Productie</v>
      </c>
      <c r="D167" s="526" t="str">
        <f>' IP STOP cijfers nieuw'!D17</f>
        <v>IP Voedselveiligheid VWS</v>
      </c>
      <c r="E167" s="526" t="str">
        <f>' IP STOP cijfers nieuw'!E17</f>
        <v>VVH Toezicht bij productiebedrijven verbeterplan</v>
      </c>
      <c r="F167" s="526" t="str">
        <f>' IP STOP cijfers nieuw'!F17</f>
        <v>VWS</v>
      </c>
      <c r="G167" s="526" t="str">
        <f>' IP STOP cijfers nieuw'!G17</f>
        <v>verbeterplan</v>
      </c>
      <c r="H167" s="518">
        <f>' IP STOP cijfers nieuw'!H17</f>
        <v>875</v>
      </c>
      <c r="I167" s="518">
        <f>' IP STOP cijfers nieuw'!I17</f>
        <v>0</v>
      </c>
      <c r="J167" s="518">
        <f>' IP STOP cijfers nieuw'!J17</f>
        <v>0</v>
      </c>
      <c r="K167" s="518">
        <f>' IP STOP cijfers nieuw'!K17</f>
        <v>0</v>
      </c>
      <c r="L167" s="518">
        <f>' IP STOP cijfers nieuw'!L17</f>
        <v>0</v>
      </c>
      <c r="M167" s="518">
        <f>' IP STOP cijfers nieuw'!M17</f>
        <v>0</v>
      </c>
      <c r="N167" s="518">
        <f>' IP STOP cijfers nieuw'!N17</f>
        <v>0</v>
      </c>
      <c r="O167" s="518">
        <f>' IP STOP cijfers nieuw'!O17</f>
        <v>0</v>
      </c>
      <c r="P167" s="518">
        <f>' IP STOP cijfers nieuw'!P17</f>
        <v>0</v>
      </c>
      <c r="Q167" s="782">
        <f>' IP STOP cijfers nieuw'!Q17</f>
        <v>875</v>
      </c>
      <c r="R167" s="533">
        <f>' IP STOP cijfers nieuw'!R17</f>
        <v>0</v>
      </c>
      <c r="S167" s="518">
        <f>' IP STOP cijfers nieuw'!S17</f>
        <v>0</v>
      </c>
      <c r="T167" s="518">
        <f>' IP STOP cijfers nieuw'!T17</f>
        <v>875</v>
      </c>
      <c r="U167" s="518">
        <f>' IP STOP cijfers nieuw'!U17</f>
        <v>0</v>
      </c>
      <c r="V167" s="518">
        <f>' IP STOP cijfers nieuw'!V17</f>
        <v>0</v>
      </c>
      <c r="W167" s="518">
        <f>' IP STOP cijfers nieuw'!W17</f>
        <v>0</v>
      </c>
      <c r="X167" s="518">
        <f>' IP STOP cijfers nieuw'!X17</f>
        <v>0</v>
      </c>
      <c r="Y167" s="518">
        <f>' IP STOP cijfers nieuw'!Y17</f>
        <v>0</v>
      </c>
      <c r="Z167" s="781">
        <f>' IP STOP cijfers nieuw'!Z17</f>
        <v>875</v>
      </c>
      <c r="AA167" s="518">
        <f>' IP STOP cijfers nieuw'!AA17</f>
        <v>75</v>
      </c>
      <c r="AB167" s="518">
        <f>' IP STOP cijfers nieuw'!AB17</f>
        <v>0</v>
      </c>
      <c r="AC167" s="518">
        <f>' IP STOP cijfers nieuw'!AC17</f>
        <v>800</v>
      </c>
      <c r="AD167" s="518">
        <f>' IP STOP cijfers nieuw'!AD17</f>
        <v>0</v>
      </c>
      <c r="AE167" s="518">
        <f>' IP STOP cijfers nieuw'!AE17</f>
        <v>0</v>
      </c>
      <c r="AF167" s="518">
        <f>' IP STOP cijfers nieuw'!AF17</f>
        <v>0</v>
      </c>
      <c r="AG167" s="781">
        <f>' IP STOP cijfers nieuw'!AG17</f>
        <v>0</v>
      </c>
      <c r="AH167" s="518">
        <f>' IP STOP cijfers nieuw'!AH17</f>
        <v>75</v>
      </c>
      <c r="AI167" s="518">
        <f>' IP STOP cijfers nieuw'!AI17</f>
        <v>0</v>
      </c>
      <c r="AJ167" s="518">
        <f>' IP STOP cijfers nieuw'!AJ17</f>
        <v>0</v>
      </c>
      <c r="AK167" s="518">
        <f>' IP STOP cijfers nieuw'!AK17</f>
        <v>0</v>
      </c>
      <c r="AL167" s="781">
        <f>' IP STOP cijfers nieuw'!AL17</f>
        <v>0</v>
      </c>
      <c r="AM167" s="518">
        <f>' IP STOP cijfers nieuw'!AM17</f>
        <v>0</v>
      </c>
      <c r="AN167" s="518">
        <f>' IP STOP cijfers nieuw'!AN17</f>
        <v>0</v>
      </c>
      <c r="AO167" s="518">
        <f>' IP STOP cijfers nieuw'!AO17</f>
        <v>0</v>
      </c>
      <c r="AP167" s="518">
        <f>' IP STOP cijfers nieuw'!AP17</f>
        <v>0</v>
      </c>
      <c r="AQ167" s="518">
        <f>' IP STOP cijfers nieuw'!AQ17</f>
        <v>0</v>
      </c>
      <c r="AR167" s="781">
        <f>' IP STOP cijfers nieuw'!AR17</f>
        <v>0</v>
      </c>
      <c r="AS167" s="518">
        <f>' IP STOP cijfers nieuw'!AS17</f>
        <v>0</v>
      </c>
      <c r="AT167" s="518">
        <f>' IP STOP cijfers nieuw'!AT17</f>
        <v>0</v>
      </c>
      <c r="AU167" s="518">
        <f>' IP STOP cijfers nieuw'!AU17</f>
        <v>0</v>
      </c>
      <c r="AV167" s="518">
        <f>' IP STOP cijfers nieuw'!AV17</f>
        <v>0</v>
      </c>
      <c r="AW167" s="518">
        <f>' IP STOP cijfers nieuw'!AW17</f>
        <v>0</v>
      </c>
      <c r="AX167" s="518">
        <f>' IP STOP cijfers nieuw'!AX17</f>
        <v>0</v>
      </c>
      <c r="AY167" s="518">
        <f>' IP STOP cijfers nieuw'!AY17</f>
        <v>0</v>
      </c>
      <c r="AZ167" s="518">
        <f>' IP STOP cijfers nieuw'!AZ17</f>
        <v>0</v>
      </c>
      <c r="BA167" s="518">
        <f>' IP STOP cijfers nieuw'!BA17</f>
        <v>0</v>
      </c>
      <c r="BB167" s="518">
        <f>' IP STOP cijfers nieuw'!BB17</f>
        <v>0</v>
      </c>
      <c r="BC167" s="781">
        <f>' IP STOP cijfers nieuw'!BC17</f>
        <v>0</v>
      </c>
      <c r="BD167" s="518">
        <f>' IP STOP cijfers nieuw'!BD17</f>
        <v>0</v>
      </c>
      <c r="BE167" s="518">
        <f>' IP STOP cijfers nieuw'!BE17</f>
        <v>0</v>
      </c>
      <c r="BF167" s="518">
        <f>' IP STOP cijfers nieuw'!BF17</f>
        <v>0</v>
      </c>
      <c r="BG167" s="518">
        <f>' IP STOP cijfers nieuw'!BG17</f>
        <v>0</v>
      </c>
      <c r="BH167" s="518">
        <f>' IP STOP cijfers nieuw'!BH17</f>
        <v>0</v>
      </c>
      <c r="BI167" s="518">
        <f>' IP STOP cijfers nieuw'!BI17</f>
        <v>0</v>
      </c>
      <c r="BJ167" s="518">
        <f>' IP STOP cijfers nieuw'!BJ17</f>
        <v>0</v>
      </c>
      <c r="BK167" s="781">
        <f>' IP STOP cijfers nieuw'!BK17</f>
        <v>0</v>
      </c>
      <c r="BL167" s="518">
        <f>' IP STOP cijfers nieuw'!BL17</f>
        <v>0</v>
      </c>
      <c r="BM167" s="518">
        <f>' IP STOP cijfers nieuw'!BM17</f>
        <v>0</v>
      </c>
      <c r="BN167" s="518">
        <f>' IP STOP cijfers nieuw'!BN17</f>
        <v>0</v>
      </c>
      <c r="BO167" s="518">
        <f>' IP STOP cijfers nieuw'!BO17</f>
        <v>0</v>
      </c>
      <c r="BP167" s="518">
        <f>' IP STOP cijfers nieuw'!BP17</f>
        <v>0</v>
      </c>
      <c r="BQ167" s="781">
        <f>' IP STOP cijfers nieuw'!BQ17</f>
        <v>0</v>
      </c>
      <c r="BR167" s="518">
        <f>' IP STOP cijfers nieuw'!BR17</f>
        <v>0</v>
      </c>
      <c r="BS167" s="518">
        <f>' IP STOP cijfers nieuw'!BS17</f>
        <v>0</v>
      </c>
      <c r="BT167" s="518">
        <f>' IP STOP cijfers nieuw'!BT17</f>
        <v>0</v>
      </c>
      <c r="BU167" s="518">
        <f>' IP STOP cijfers nieuw'!BU17</f>
        <v>0</v>
      </c>
      <c r="BV167" s="518">
        <f>' IP STOP cijfers nieuw'!BV17</f>
        <v>0</v>
      </c>
      <c r="BW167" s="518">
        <f>' IP STOP cijfers nieuw'!BW17</f>
        <v>0</v>
      </c>
      <c r="BX167" s="780">
        <f>' IP STOP cijfers nieuw'!BX17</f>
        <v>800</v>
      </c>
      <c r="BY167" s="781">
        <f>' IP STOP cijfers nieuw'!BY17</f>
        <v>75</v>
      </c>
      <c r="BZ167" s="518">
        <f>' IP STOP cijfers nieuw'!BZ17</f>
        <v>0</v>
      </c>
      <c r="CA167" s="518">
        <f>' IP STOP cijfers nieuw'!CA17</f>
        <v>0</v>
      </c>
      <c r="CB167" s="518">
        <f>' IP STOP cijfers nieuw'!CB17</f>
        <v>0</v>
      </c>
      <c r="CC167" s="518">
        <f>' IP STOP cijfers nieuw'!CC17</f>
        <v>0</v>
      </c>
      <c r="CD167" s="518">
        <f>' IP STOP cijfers nieuw'!CD17</f>
        <v>0</v>
      </c>
      <c r="CE167" s="518">
        <f>' IP STOP cijfers nieuw'!CE17</f>
        <v>0</v>
      </c>
      <c r="CF167" s="518">
        <f>' IP STOP cijfers nieuw'!CF17</f>
        <v>0</v>
      </c>
      <c r="CG167" s="518">
        <f>' IP STOP cijfers nieuw'!CG17</f>
        <v>0</v>
      </c>
      <c r="CH167" s="518">
        <f>' IP STOP cijfers nieuw'!CH17</f>
        <v>0</v>
      </c>
      <c r="CI167" s="518">
        <f>' IP STOP cijfers nieuw'!CI17</f>
        <v>0</v>
      </c>
      <c r="CJ167" s="518">
        <f>' IP STOP cijfers nieuw'!CJ17</f>
        <v>0</v>
      </c>
      <c r="CK167" s="518">
        <f>' IP STOP cijfers nieuw'!CK17</f>
        <v>0</v>
      </c>
      <c r="CL167" s="783">
        <f>' IP STOP cijfers nieuw'!CL17</f>
        <v>0</v>
      </c>
      <c r="CM167" s="518">
        <f>' IP STOP cijfers nieuw'!CM17</f>
        <v>0</v>
      </c>
      <c r="CN167" s="518">
        <f>' IP STOP cijfers nieuw'!CN17</f>
        <v>0</v>
      </c>
      <c r="CO167" s="518">
        <f>' IP STOP cijfers nieuw'!CO17</f>
        <v>0</v>
      </c>
      <c r="CP167" s="518">
        <f>' IP STOP cijfers nieuw'!CP17</f>
        <v>0</v>
      </c>
      <c r="CQ167" s="518">
        <f>' IP STOP cijfers nieuw'!CQ17</f>
        <v>0</v>
      </c>
      <c r="CR167" s="518">
        <f>' IP STOP cijfers nieuw'!CR17</f>
        <v>0</v>
      </c>
      <c r="CS167" s="518">
        <f>' IP STOP cijfers nieuw'!CS17</f>
        <v>0</v>
      </c>
      <c r="CT167" s="518">
        <f>' IP STOP cijfers nieuw'!CT17</f>
        <v>0</v>
      </c>
      <c r="CU167" s="518">
        <f>' IP STOP cijfers nieuw'!CU17</f>
        <v>0</v>
      </c>
      <c r="CV167" s="518">
        <f>' IP STOP cijfers nieuw'!CV17</f>
        <v>0</v>
      </c>
      <c r="CW167" s="518">
        <f>' IP STOP cijfers nieuw'!CW17</f>
        <v>0</v>
      </c>
      <c r="CX167" s="518">
        <f>' IP STOP cijfers nieuw'!CX17</f>
        <v>0</v>
      </c>
      <c r="CY167" s="782">
        <f>' IP STOP cijfers nieuw'!CY17</f>
        <v>0</v>
      </c>
      <c r="CZ167" s="533">
        <f>' IP STOP cijfers nieuw'!CZ17</f>
        <v>0</v>
      </c>
      <c r="DA167" s="518">
        <f>' IP STOP cijfers nieuw'!DA17</f>
        <v>0</v>
      </c>
      <c r="DB167" s="518">
        <f>' IP STOP cijfers nieuw'!DB17</f>
        <v>0</v>
      </c>
      <c r="DC167" s="518">
        <f>' IP STOP cijfers nieuw'!DC17</f>
        <v>0</v>
      </c>
      <c r="DD167" s="518">
        <f>' IP STOP cijfers nieuw'!DD17</f>
        <v>0</v>
      </c>
      <c r="DE167" s="518">
        <f>' IP STOP cijfers nieuw'!DE17</f>
        <v>0</v>
      </c>
      <c r="DF167" s="518">
        <f>' IP STOP cijfers nieuw'!DF17</f>
        <v>0</v>
      </c>
      <c r="DG167" s="518">
        <f>' IP STOP cijfers nieuw'!DG17</f>
        <v>0</v>
      </c>
      <c r="DH167" s="518">
        <f>' IP STOP cijfers nieuw'!DH17</f>
        <v>0</v>
      </c>
      <c r="DI167" s="518">
        <f>' IP STOP cijfers nieuw'!DI17</f>
        <v>0</v>
      </c>
      <c r="DJ167" s="518">
        <f>' IP STOP cijfers nieuw'!DJ17</f>
        <v>0</v>
      </c>
      <c r="DK167" s="518">
        <f>' IP STOP cijfers nieuw'!DK17</f>
        <v>0</v>
      </c>
      <c r="DL167" s="782">
        <f>' IP STOP cijfers nieuw'!DL17</f>
        <v>0</v>
      </c>
    </row>
    <row r="168" spans="1:116" hidden="1">
      <c r="A168" s="47">
        <f>' IP STOP cijfers nieuw'!A18</f>
        <v>0</v>
      </c>
      <c r="B168" s="49" t="str">
        <f>' IP STOP cijfers nieuw'!B18</f>
        <v>OWNT</v>
      </c>
      <c r="C168" s="4" t="str">
        <f>' IP STOP cijfers nieuw'!C18</f>
        <v>Industriële Productie</v>
      </c>
      <c r="D168" s="4" t="str">
        <f>' IP STOP cijfers nieuw'!D18</f>
        <v>IP Voedselveiligheid VWS</v>
      </c>
      <c r="E168" s="4" t="str">
        <f>' IP STOP cijfers nieuw'!E18</f>
        <v>VVH Beoordelen private systemen (TF voedselvertrouwen) XXExtra capaciteit</v>
      </c>
      <c r="F168" s="4" t="str">
        <f>' IP STOP cijfers nieuw'!F18</f>
        <v>VWS</v>
      </c>
      <c r="G168" s="4">
        <f>' IP STOP cijfers nieuw'!G18</f>
        <v>0</v>
      </c>
      <c r="H168" s="774">
        <f>' IP STOP cijfers nieuw'!H18</f>
        <v>575</v>
      </c>
      <c r="I168" s="774">
        <f>' IP STOP cijfers nieuw'!I18</f>
        <v>0</v>
      </c>
      <c r="J168" s="774">
        <f>' IP STOP cijfers nieuw'!J18</f>
        <v>0</v>
      </c>
      <c r="K168" s="774">
        <f>' IP STOP cijfers nieuw'!K18</f>
        <v>0</v>
      </c>
      <c r="L168" s="774">
        <f>' IP STOP cijfers nieuw'!L18</f>
        <v>0</v>
      </c>
      <c r="M168" s="774">
        <f>' IP STOP cijfers nieuw'!M18</f>
        <v>0</v>
      </c>
      <c r="N168" s="774">
        <f>' IP STOP cijfers nieuw'!N18</f>
        <v>0</v>
      </c>
      <c r="O168" s="774">
        <f>' IP STOP cijfers nieuw'!O18</f>
        <v>0</v>
      </c>
      <c r="P168" s="774">
        <f>' IP STOP cijfers nieuw'!P18</f>
        <v>0</v>
      </c>
      <c r="Q168" s="775">
        <f>' IP STOP cijfers nieuw'!Q18</f>
        <v>575</v>
      </c>
      <c r="R168" s="776">
        <f>' IP STOP cijfers nieuw'!R18</f>
        <v>0</v>
      </c>
      <c r="S168" s="774">
        <f>' IP STOP cijfers nieuw'!S18</f>
        <v>0</v>
      </c>
      <c r="T168" s="774">
        <f>' IP STOP cijfers nieuw'!T18</f>
        <v>575</v>
      </c>
      <c r="U168" s="774">
        <f>' IP STOP cijfers nieuw'!U18</f>
        <v>0</v>
      </c>
      <c r="V168" s="774">
        <f>' IP STOP cijfers nieuw'!V18</f>
        <v>0</v>
      </c>
      <c r="W168" s="774">
        <f>' IP STOP cijfers nieuw'!W18</f>
        <v>0</v>
      </c>
      <c r="X168" s="774">
        <f>' IP STOP cijfers nieuw'!X18</f>
        <v>0</v>
      </c>
      <c r="Y168" s="774">
        <f>' IP STOP cijfers nieuw'!Y18</f>
        <v>0</v>
      </c>
      <c r="Z168" s="777">
        <f>' IP STOP cijfers nieuw'!Z18</f>
        <v>575</v>
      </c>
      <c r="AA168" s="774">
        <f>' IP STOP cijfers nieuw'!AA18</f>
        <v>575</v>
      </c>
      <c r="AB168" s="774">
        <f>' IP STOP cijfers nieuw'!AB18</f>
        <v>0</v>
      </c>
      <c r="AC168" s="774">
        <f>' IP STOP cijfers nieuw'!AC18</f>
        <v>0</v>
      </c>
      <c r="AD168" s="774">
        <f>' IP STOP cijfers nieuw'!AD18</f>
        <v>0</v>
      </c>
      <c r="AE168" s="774">
        <f>' IP STOP cijfers nieuw'!AE18</f>
        <v>0</v>
      </c>
      <c r="AF168" s="774">
        <f>' IP STOP cijfers nieuw'!AF18</f>
        <v>0</v>
      </c>
      <c r="AG168" s="777">
        <f>' IP STOP cijfers nieuw'!AG18</f>
        <v>0</v>
      </c>
      <c r="AH168" s="774">
        <f>' IP STOP cijfers nieuw'!AH18</f>
        <v>575</v>
      </c>
      <c r="AI168" s="774">
        <f>' IP STOP cijfers nieuw'!AI18</f>
        <v>0</v>
      </c>
      <c r="AJ168" s="774">
        <f>' IP STOP cijfers nieuw'!AJ18</f>
        <v>0</v>
      </c>
      <c r="AK168" s="774">
        <f>' IP STOP cijfers nieuw'!AK18</f>
        <v>0</v>
      </c>
      <c r="AL168" s="777">
        <f>' IP STOP cijfers nieuw'!AL18</f>
        <v>0</v>
      </c>
      <c r="AM168" s="774">
        <f>' IP STOP cijfers nieuw'!AM18</f>
        <v>0</v>
      </c>
      <c r="AN168" s="774">
        <f>' IP STOP cijfers nieuw'!AN18</f>
        <v>0</v>
      </c>
      <c r="AO168" s="774">
        <f>' IP STOP cijfers nieuw'!AO18</f>
        <v>0</v>
      </c>
      <c r="AP168" s="774">
        <f>' IP STOP cijfers nieuw'!AP18</f>
        <v>0</v>
      </c>
      <c r="AQ168" s="774">
        <f>' IP STOP cijfers nieuw'!AQ18</f>
        <v>0</v>
      </c>
      <c r="AR168" s="777">
        <f>' IP STOP cijfers nieuw'!AR18</f>
        <v>0</v>
      </c>
      <c r="AS168" s="774">
        <f>' IP STOP cijfers nieuw'!AS18</f>
        <v>0</v>
      </c>
      <c r="AT168" s="774">
        <f>' IP STOP cijfers nieuw'!AT18</f>
        <v>0</v>
      </c>
      <c r="AU168" s="774">
        <f>' IP STOP cijfers nieuw'!AU18</f>
        <v>0</v>
      </c>
      <c r="AV168" s="774">
        <f>' IP STOP cijfers nieuw'!AV18</f>
        <v>0</v>
      </c>
      <c r="AW168" s="774">
        <f>' IP STOP cijfers nieuw'!AW18</f>
        <v>0</v>
      </c>
      <c r="AX168" s="774">
        <f>' IP STOP cijfers nieuw'!AX18</f>
        <v>0</v>
      </c>
      <c r="AY168" s="774">
        <f>' IP STOP cijfers nieuw'!AY18</f>
        <v>0</v>
      </c>
      <c r="AZ168" s="774">
        <f>' IP STOP cijfers nieuw'!AZ18</f>
        <v>0</v>
      </c>
      <c r="BA168" s="774">
        <f>' IP STOP cijfers nieuw'!BA18</f>
        <v>0</v>
      </c>
      <c r="BB168" s="774">
        <f>' IP STOP cijfers nieuw'!BB18</f>
        <v>0</v>
      </c>
      <c r="BC168" s="777">
        <f>' IP STOP cijfers nieuw'!BC18</f>
        <v>0</v>
      </c>
      <c r="BD168" s="774">
        <f>' IP STOP cijfers nieuw'!BD18</f>
        <v>0</v>
      </c>
      <c r="BE168" s="774">
        <f>' IP STOP cijfers nieuw'!BE18</f>
        <v>0</v>
      </c>
      <c r="BF168" s="774">
        <f>' IP STOP cijfers nieuw'!BF18</f>
        <v>0</v>
      </c>
      <c r="BG168" s="774">
        <f>' IP STOP cijfers nieuw'!BG18</f>
        <v>0</v>
      </c>
      <c r="BH168" s="774">
        <f>' IP STOP cijfers nieuw'!BH18</f>
        <v>0</v>
      </c>
      <c r="BI168" s="774">
        <f>' IP STOP cijfers nieuw'!BI18</f>
        <v>0</v>
      </c>
      <c r="BJ168" s="774">
        <f>' IP STOP cijfers nieuw'!BJ18</f>
        <v>0</v>
      </c>
      <c r="BK168" s="777">
        <f>' IP STOP cijfers nieuw'!BK18</f>
        <v>0</v>
      </c>
      <c r="BL168" s="774">
        <f>' IP STOP cijfers nieuw'!BL18</f>
        <v>0</v>
      </c>
      <c r="BM168" s="774">
        <f>' IP STOP cijfers nieuw'!BM18</f>
        <v>0</v>
      </c>
      <c r="BN168" s="774">
        <f>' IP STOP cijfers nieuw'!BN18</f>
        <v>0</v>
      </c>
      <c r="BO168" s="774">
        <f>' IP STOP cijfers nieuw'!BO18</f>
        <v>0</v>
      </c>
      <c r="BP168" s="774">
        <f>' IP STOP cijfers nieuw'!BP18</f>
        <v>0</v>
      </c>
      <c r="BQ168" s="777">
        <f>' IP STOP cijfers nieuw'!BQ18</f>
        <v>0</v>
      </c>
      <c r="BR168" s="774">
        <f>' IP STOP cijfers nieuw'!BR18</f>
        <v>0</v>
      </c>
      <c r="BS168" s="774">
        <f>' IP STOP cijfers nieuw'!BS18</f>
        <v>0</v>
      </c>
      <c r="BT168" s="774">
        <f>' IP STOP cijfers nieuw'!BT18</f>
        <v>0</v>
      </c>
      <c r="BU168" s="774">
        <f>' IP STOP cijfers nieuw'!BU18</f>
        <v>0</v>
      </c>
      <c r="BV168" s="774">
        <f>' IP STOP cijfers nieuw'!BV18</f>
        <v>0</v>
      </c>
      <c r="BW168" s="774">
        <f>' IP STOP cijfers nieuw'!BW18</f>
        <v>0</v>
      </c>
      <c r="BX168" s="778">
        <f>' IP STOP cijfers nieuw'!BX18</f>
        <v>0</v>
      </c>
      <c r="BY168" s="777">
        <f>' IP STOP cijfers nieuw'!BY18</f>
        <v>575</v>
      </c>
      <c r="BZ168" s="774">
        <f>' IP STOP cijfers nieuw'!BZ18</f>
        <v>0</v>
      </c>
      <c r="CA168" s="774">
        <f>' IP STOP cijfers nieuw'!CA18</f>
        <v>0</v>
      </c>
      <c r="CB168" s="774">
        <f>' IP STOP cijfers nieuw'!CB18</f>
        <v>0</v>
      </c>
      <c r="CC168" s="774">
        <f>' IP STOP cijfers nieuw'!CC18</f>
        <v>0</v>
      </c>
      <c r="CD168" s="774">
        <f>' IP STOP cijfers nieuw'!CD18</f>
        <v>0</v>
      </c>
      <c r="CE168" s="774">
        <f>' IP STOP cijfers nieuw'!CE18</f>
        <v>0</v>
      </c>
      <c r="CF168" s="774">
        <f>' IP STOP cijfers nieuw'!CF18</f>
        <v>0</v>
      </c>
      <c r="CG168" s="774">
        <f>' IP STOP cijfers nieuw'!CG18</f>
        <v>0</v>
      </c>
      <c r="CH168" s="774">
        <f>' IP STOP cijfers nieuw'!CH18</f>
        <v>0</v>
      </c>
      <c r="CI168" s="774">
        <f>' IP STOP cijfers nieuw'!CI18</f>
        <v>0</v>
      </c>
      <c r="CJ168" s="774">
        <f>' IP STOP cijfers nieuw'!CJ18</f>
        <v>0</v>
      </c>
      <c r="CK168" s="774">
        <f>' IP STOP cijfers nieuw'!CK18</f>
        <v>0</v>
      </c>
      <c r="CL168" s="779">
        <f>' IP STOP cijfers nieuw'!CL18</f>
        <v>0</v>
      </c>
      <c r="CM168" s="774">
        <f>' IP STOP cijfers nieuw'!CM18</f>
        <v>0</v>
      </c>
      <c r="CN168" s="774">
        <f>' IP STOP cijfers nieuw'!CN18</f>
        <v>0</v>
      </c>
      <c r="CO168" s="774">
        <f>' IP STOP cijfers nieuw'!CO18</f>
        <v>0</v>
      </c>
      <c r="CP168" s="11">
        <f>' IP STOP cijfers nieuw'!CP18</f>
        <v>0</v>
      </c>
      <c r="CQ168" s="11">
        <f>' IP STOP cijfers nieuw'!CQ18</f>
        <v>0</v>
      </c>
      <c r="CR168" s="11">
        <f>' IP STOP cijfers nieuw'!CR18</f>
        <v>0</v>
      </c>
      <c r="CS168" s="11">
        <f>' IP STOP cijfers nieuw'!CS18</f>
        <v>0</v>
      </c>
      <c r="CT168" s="11">
        <f>' IP STOP cijfers nieuw'!CT18</f>
        <v>0</v>
      </c>
      <c r="CU168" s="11">
        <f>' IP STOP cijfers nieuw'!CU18</f>
        <v>0</v>
      </c>
      <c r="CV168" s="11">
        <f>' IP STOP cijfers nieuw'!CV18</f>
        <v>0</v>
      </c>
      <c r="CW168" s="11">
        <f>' IP STOP cijfers nieuw'!CW18</f>
        <v>0</v>
      </c>
      <c r="CX168" s="11">
        <f>' IP STOP cijfers nieuw'!CX18</f>
        <v>0</v>
      </c>
      <c r="CY168" s="26">
        <f>' IP STOP cijfers nieuw'!CY18</f>
        <v>0</v>
      </c>
      <c r="CZ168" s="15">
        <f>' IP STOP cijfers nieuw'!CZ18</f>
        <v>0</v>
      </c>
      <c r="DA168" s="11">
        <f>' IP STOP cijfers nieuw'!DA18</f>
        <v>0</v>
      </c>
      <c r="DB168" s="11">
        <f>' IP STOP cijfers nieuw'!DB18</f>
        <v>0</v>
      </c>
      <c r="DC168" s="11">
        <f>' IP STOP cijfers nieuw'!DC18</f>
        <v>0</v>
      </c>
      <c r="DD168" s="11">
        <f>' IP STOP cijfers nieuw'!DD18</f>
        <v>0</v>
      </c>
      <c r="DE168" s="11">
        <f>' IP STOP cijfers nieuw'!DE18</f>
        <v>0</v>
      </c>
      <c r="DF168" s="11">
        <f>' IP STOP cijfers nieuw'!DF18</f>
        <v>0</v>
      </c>
      <c r="DG168" s="11">
        <f>' IP STOP cijfers nieuw'!DG18</f>
        <v>0</v>
      </c>
      <c r="DH168" s="11">
        <f>' IP STOP cijfers nieuw'!DH18</f>
        <v>0</v>
      </c>
      <c r="DI168" s="11">
        <f>' IP STOP cijfers nieuw'!DI18</f>
        <v>0</v>
      </c>
      <c r="DJ168" s="11">
        <f>' IP STOP cijfers nieuw'!DJ18</f>
        <v>0</v>
      </c>
      <c r="DK168" s="11">
        <f>' IP STOP cijfers nieuw'!DK18</f>
        <v>0</v>
      </c>
      <c r="DL168" s="26">
        <f>' IP STOP cijfers nieuw'!DL18</f>
        <v>0</v>
      </c>
    </row>
    <row r="169" spans="1:116" s="617" customFormat="1">
      <c r="A169" s="780">
        <f>' IP STOP cijfers nieuw'!A19</f>
        <v>0</v>
      </c>
      <c r="B169" s="781" t="str">
        <f>' IP STOP cijfers nieuw'!B19</f>
        <v>OWNT</v>
      </c>
      <c r="C169" s="526" t="str">
        <f>' IP STOP cijfers nieuw'!C19</f>
        <v>Industriële Productie</v>
      </c>
      <c r="D169" s="526" t="str">
        <f>' IP STOP cijfers nieuw'!D19</f>
        <v>IP Voedselveiligheid VWS</v>
      </c>
      <c r="E169" s="526" t="str">
        <f>' IP STOP cijfers nieuw'!E19</f>
        <v>VVH Doelgroep separatorvlees producenten, handelaren en afnemers verbeterplan</v>
      </c>
      <c r="F169" s="526" t="str">
        <f>' IP STOP cijfers nieuw'!F19</f>
        <v>VWS</v>
      </c>
      <c r="G169" s="526" t="str">
        <f>' IP STOP cijfers nieuw'!G19</f>
        <v>verbeterplan</v>
      </c>
      <c r="H169" s="518">
        <f>' IP STOP cijfers nieuw'!H19</f>
        <v>600</v>
      </c>
      <c r="I169" s="518">
        <f>' IP STOP cijfers nieuw'!I19</f>
        <v>0</v>
      </c>
      <c r="J169" s="518">
        <f>' IP STOP cijfers nieuw'!J19</f>
        <v>0</v>
      </c>
      <c r="K169" s="518">
        <f>' IP STOP cijfers nieuw'!K19</f>
        <v>0</v>
      </c>
      <c r="L169" s="518">
        <f>' IP STOP cijfers nieuw'!L19</f>
        <v>0</v>
      </c>
      <c r="M169" s="518">
        <f>' IP STOP cijfers nieuw'!M19</f>
        <v>0</v>
      </c>
      <c r="N169" s="518">
        <f>' IP STOP cijfers nieuw'!N19</f>
        <v>0</v>
      </c>
      <c r="O169" s="518">
        <f>' IP STOP cijfers nieuw'!O19</f>
        <v>0</v>
      </c>
      <c r="P169" s="518">
        <f>' IP STOP cijfers nieuw'!P19</f>
        <v>0</v>
      </c>
      <c r="Q169" s="782">
        <f>' IP STOP cijfers nieuw'!Q19</f>
        <v>600</v>
      </c>
      <c r="R169" s="533">
        <f>' IP STOP cijfers nieuw'!R19</f>
        <v>0</v>
      </c>
      <c r="S169" s="518">
        <f>' IP STOP cijfers nieuw'!S19</f>
        <v>0</v>
      </c>
      <c r="T169" s="518">
        <f>' IP STOP cijfers nieuw'!T19</f>
        <v>600</v>
      </c>
      <c r="U169" s="518">
        <f>' IP STOP cijfers nieuw'!U19</f>
        <v>0</v>
      </c>
      <c r="V169" s="518">
        <f>' IP STOP cijfers nieuw'!V19</f>
        <v>0</v>
      </c>
      <c r="W169" s="518">
        <f>' IP STOP cijfers nieuw'!W19</f>
        <v>0</v>
      </c>
      <c r="X169" s="518">
        <f>' IP STOP cijfers nieuw'!X19</f>
        <v>0</v>
      </c>
      <c r="Y169" s="518">
        <f>' IP STOP cijfers nieuw'!Y19</f>
        <v>0</v>
      </c>
      <c r="Z169" s="781">
        <f>' IP STOP cijfers nieuw'!Z19</f>
        <v>600</v>
      </c>
      <c r="AA169" s="518">
        <f>' IP STOP cijfers nieuw'!AA19</f>
        <v>75</v>
      </c>
      <c r="AB169" s="518">
        <f>' IP STOP cijfers nieuw'!AB19</f>
        <v>0</v>
      </c>
      <c r="AC169" s="518">
        <f>' IP STOP cijfers nieuw'!AC19</f>
        <v>525</v>
      </c>
      <c r="AD169" s="518">
        <f>' IP STOP cijfers nieuw'!AD19</f>
        <v>0</v>
      </c>
      <c r="AE169" s="518">
        <f>' IP STOP cijfers nieuw'!AE19</f>
        <v>0</v>
      </c>
      <c r="AF169" s="518">
        <f>' IP STOP cijfers nieuw'!AF19</f>
        <v>0</v>
      </c>
      <c r="AG169" s="781">
        <f>' IP STOP cijfers nieuw'!AG19</f>
        <v>0</v>
      </c>
      <c r="AH169" s="518">
        <f>' IP STOP cijfers nieuw'!AH19</f>
        <v>75</v>
      </c>
      <c r="AI169" s="518">
        <f>' IP STOP cijfers nieuw'!AI19</f>
        <v>0</v>
      </c>
      <c r="AJ169" s="518">
        <f>' IP STOP cijfers nieuw'!AJ19</f>
        <v>0</v>
      </c>
      <c r="AK169" s="518">
        <f>' IP STOP cijfers nieuw'!AK19</f>
        <v>0</v>
      </c>
      <c r="AL169" s="781">
        <f>' IP STOP cijfers nieuw'!AL19</f>
        <v>0</v>
      </c>
      <c r="AM169" s="518">
        <f>' IP STOP cijfers nieuw'!AM19</f>
        <v>0</v>
      </c>
      <c r="AN169" s="518">
        <f>' IP STOP cijfers nieuw'!AN19</f>
        <v>0</v>
      </c>
      <c r="AO169" s="518">
        <f>' IP STOP cijfers nieuw'!AO19</f>
        <v>0</v>
      </c>
      <c r="AP169" s="518">
        <f>' IP STOP cijfers nieuw'!AP19</f>
        <v>0</v>
      </c>
      <c r="AQ169" s="518">
        <f>' IP STOP cijfers nieuw'!AQ19</f>
        <v>0</v>
      </c>
      <c r="AR169" s="781">
        <f>' IP STOP cijfers nieuw'!AR19</f>
        <v>0</v>
      </c>
      <c r="AS169" s="518">
        <f>' IP STOP cijfers nieuw'!AS19</f>
        <v>0</v>
      </c>
      <c r="AT169" s="518">
        <f>' IP STOP cijfers nieuw'!AT19</f>
        <v>0</v>
      </c>
      <c r="AU169" s="518">
        <f>' IP STOP cijfers nieuw'!AU19</f>
        <v>0</v>
      </c>
      <c r="AV169" s="518">
        <f>' IP STOP cijfers nieuw'!AV19</f>
        <v>0</v>
      </c>
      <c r="AW169" s="518">
        <f>' IP STOP cijfers nieuw'!AW19</f>
        <v>0</v>
      </c>
      <c r="AX169" s="518">
        <f>' IP STOP cijfers nieuw'!AX19</f>
        <v>0</v>
      </c>
      <c r="AY169" s="518">
        <f>' IP STOP cijfers nieuw'!AY19</f>
        <v>0</v>
      </c>
      <c r="AZ169" s="518">
        <f>' IP STOP cijfers nieuw'!AZ19</f>
        <v>0</v>
      </c>
      <c r="BA169" s="518">
        <f>' IP STOP cijfers nieuw'!BA19</f>
        <v>0</v>
      </c>
      <c r="BB169" s="518">
        <f>' IP STOP cijfers nieuw'!BB19</f>
        <v>0</v>
      </c>
      <c r="BC169" s="781">
        <f>' IP STOP cijfers nieuw'!BC19</f>
        <v>0</v>
      </c>
      <c r="BD169" s="518">
        <f>' IP STOP cijfers nieuw'!BD19</f>
        <v>0</v>
      </c>
      <c r="BE169" s="518">
        <f>' IP STOP cijfers nieuw'!BE19</f>
        <v>0</v>
      </c>
      <c r="BF169" s="518">
        <f>' IP STOP cijfers nieuw'!BF19</f>
        <v>0</v>
      </c>
      <c r="BG169" s="518">
        <f>' IP STOP cijfers nieuw'!BG19</f>
        <v>0</v>
      </c>
      <c r="BH169" s="518">
        <f>' IP STOP cijfers nieuw'!BH19</f>
        <v>0</v>
      </c>
      <c r="BI169" s="518">
        <f>' IP STOP cijfers nieuw'!BI19</f>
        <v>0</v>
      </c>
      <c r="BJ169" s="518">
        <f>' IP STOP cijfers nieuw'!BJ19</f>
        <v>0</v>
      </c>
      <c r="BK169" s="781">
        <f>' IP STOP cijfers nieuw'!BK19</f>
        <v>0</v>
      </c>
      <c r="BL169" s="518">
        <f>' IP STOP cijfers nieuw'!BL19</f>
        <v>0</v>
      </c>
      <c r="BM169" s="518">
        <f>' IP STOP cijfers nieuw'!BM19</f>
        <v>0</v>
      </c>
      <c r="BN169" s="518">
        <f>' IP STOP cijfers nieuw'!BN19</f>
        <v>0</v>
      </c>
      <c r="BO169" s="518">
        <f>' IP STOP cijfers nieuw'!BO19</f>
        <v>0</v>
      </c>
      <c r="BP169" s="518">
        <f>' IP STOP cijfers nieuw'!BP19</f>
        <v>0</v>
      </c>
      <c r="BQ169" s="781">
        <f>' IP STOP cijfers nieuw'!BQ19</f>
        <v>0</v>
      </c>
      <c r="BR169" s="518">
        <f>' IP STOP cijfers nieuw'!BR19</f>
        <v>0</v>
      </c>
      <c r="BS169" s="518">
        <f>' IP STOP cijfers nieuw'!BS19</f>
        <v>0</v>
      </c>
      <c r="BT169" s="518">
        <f>' IP STOP cijfers nieuw'!BT19</f>
        <v>0</v>
      </c>
      <c r="BU169" s="518">
        <f>' IP STOP cijfers nieuw'!BU19</f>
        <v>0</v>
      </c>
      <c r="BV169" s="518">
        <f>' IP STOP cijfers nieuw'!BV19</f>
        <v>0</v>
      </c>
      <c r="BW169" s="518">
        <f>' IP STOP cijfers nieuw'!BW19</f>
        <v>0</v>
      </c>
      <c r="BX169" s="780">
        <f>' IP STOP cijfers nieuw'!BX19</f>
        <v>525</v>
      </c>
      <c r="BY169" s="781">
        <f>' IP STOP cijfers nieuw'!BY19</f>
        <v>75</v>
      </c>
      <c r="BZ169" s="518">
        <f>' IP STOP cijfers nieuw'!BZ19</f>
        <v>0</v>
      </c>
      <c r="CA169" s="518">
        <f>' IP STOP cijfers nieuw'!CA19</f>
        <v>0</v>
      </c>
      <c r="CB169" s="518">
        <f>' IP STOP cijfers nieuw'!CB19</f>
        <v>0</v>
      </c>
      <c r="CC169" s="518">
        <f>' IP STOP cijfers nieuw'!CC19</f>
        <v>0</v>
      </c>
      <c r="CD169" s="518">
        <f>' IP STOP cijfers nieuw'!CD19</f>
        <v>0</v>
      </c>
      <c r="CE169" s="518">
        <f>' IP STOP cijfers nieuw'!CE19</f>
        <v>0</v>
      </c>
      <c r="CF169" s="518">
        <f>' IP STOP cijfers nieuw'!CF19</f>
        <v>0</v>
      </c>
      <c r="CG169" s="518">
        <f>' IP STOP cijfers nieuw'!CG19</f>
        <v>0</v>
      </c>
      <c r="CH169" s="518">
        <f>' IP STOP cijfers nieuw'!CH19</f>
        <v>0</v>
      </c>
      <c r="CI169" s="518">
        <f>' IP STOP cijfers nieuw'!CI19</f>
        <v>0</v>
      </c>
      <c r="CJ169" s="518">
        <f>' IP STOP cijfers nieuw'!CJ19</f>
        <v>0</v>
      </c>
      <c r="CK169" s="518">
        <f>' IP STOP cijfers nieuw'!CK19</f>
        <v>0</v>
      </c>
      <c r="CL169" s="783">
        <f>' IP STOP cijfers nieuw'!CL19</f>
        <v>0</v>
      </c>
      <c r="CM169" s="518">
        <f>' IP STOP cijfers nieuw'!CM19</f>
        <v>0</v>
      </c>
      <c r="CN169" s="518">
        <f>' IP STOP cijfers nieuw'!CN19</f>
        <v>0</v>
      </c>
      <c r="CO169" s="518">
        <f>' IP STOP cijfers nieuw'!CO19</f>
        <v>0</v>
      </c>
      <c r="CP169" s="518">
        <f>' IP STOP cijfers nieuw'!CP19</f>
        <v>0</v>
      </c>
      <c r="CQ169" s="518">
        <f>' IP STOP cijfers nieuw'!CQ19</f>
        <v>0</v>
      </c>
      <c r="CR169" s="518">
        <f>' IP STOP cijfers nieuw'!CR19</f>
        <v>0</v>
      </c>
      <c r="CS169" s="518">
        <f>' IP STOP cijfers nieuw'!CS19</f>
        <v>0</v>
      </c>
      <c r="CT169" s="518">
        <f>' IP STOP cijfers nieuw'!CT19</f>
        <v>0</v>
      </c>
      <c r="CU169" s="518">
        <f>' IP STOP cijfers nieuw'!CU19</f>
        <v>0</v>
      </c>
      <c r="CV169" s="518">
        <f>' IP STOP cijfers nieuw'!CV19</f>
        <v>0</v>
      </c>
      <c r="CW169" s="518">
        <f>' IP STOP cijfers nieuw'!CW19</f>
        <v>0</v>
      </c>
      <c r="CX169" s="518">
        <f>' IP STOP cijfers nieuw'!CX19</f>
        <v>0</v>
      </c>
      <c r="CY169" s="782">
        <f>' IP STOP cijfers nieuw'!CY19</f>
        <v>0</v>
      </c>
      <c r="CZ169" s="533">
        <f>' IP STOP cijfers nieuw'!CZ19</f>
        <v>0</v>
      </c>
      <c r="DA169" s="518">
        <f>' IP STOP cijfers nieuw'!DA19</f>
        <v>0</v>
      </c>
      <c r="DB169" s="518">
        <f>' IP STOP cijfers nieuw'!DB19</f>
        <v>0</v>
      </c>
      <c r="DC169" s="518">
        <f>' IP STOP cijfers nieuw'!DC19</f>
        <v>0</v>
      </c>
      <c r="DD169" s="518">
        <f>' IP STOP cijfers nieuw'!DD19</f>
        <v>0</v>
      </c>
      <c r="DE169" s="518">
        <f>' IP STOP cijfers nieuw'!DE19</f>
        <v>0</v>
      </c>
      <c r="DF169" s="518">
        <f>' IP STOP cijfers nieuw'!DF19</f>
        <v>0</v>
      </c>
      <c r="DG169" s="518">
        <f>' IP STOP cijfers nieuw'!DG19</f>
        <v>0</v>
      </c>
      <c r="DH169" s="518">
        <f>' IP STOP cijfers nieuw'!DH19</f>
        <v>0</v>
      </c>
      <c r="DI169" s="518">
        <f>' IP STOP cijfers nieuw'!DI19</f>
        <v>0</v>
      </c>
      <c r="DJ169" s="518">
        <f>' IP STOP cijfers nieuw'!DJ19</f>
        <v>0</v>
      </c>
      <c r="DK169" s="518">
        <f>' IP STOP cijfers nieuw'!DK19</f>
        <v>0</v>
      </c>
      <c r="DL169" s="782">
        <f>' IP STOP cijfers nieuw'!DL19</f>
        <v>0</v>
      </c>
    </row>
    <row r="170" spans="1:116" s="617" customFormat="1">
      <c r="A170" s="780">
        <f>' IP STOP cijfers nieuw'!A20</f>
        <v>0</v>
      </c>
      <c r="B170" s="781" t="str">
        <f>' IP STOP cijfers nieuw'!B20</f>
        <v>OWNT</v>
      </c>
      <c r="C170" s="526" t="str">
        <f>' IP STOP cijfers nieuw'!C20</f>
        <v>Industriële Productie</v>
      </c>
      <c r="D170" s="526" t="str">
        <f>' IP STOP cijfers nieuw'!D20</f>
        <v>IP Voedselveiligheid VWS</v>
      </c>
      <c r="E170" s="526" t="str">
        <f>' IP STOP cijfers nieuw'!E20</f>
        <v>VVH  Doelgroep kiemgroenten importeurs en producenten verbeterplan</v>
      </c>
      <c r="F170" s="526" t="str">
        <f>' IP STOP cijfers nieuw'!F20</f>
        <v>VWS</v>
      </c>
      <c r="G170" s="526" t="str">
        <f>' IP STOP cijfers nieuw'!G20</f>
        <v>verbeterplan</v>
      </c>
      <c r="H170" s="518">
        <f>' IP STOP cijfers nieuw'!H20</f>
        <v>600</v>
      </c>
      <c r="I170" s="518">
        <f>' IP STOP cijfers nieuw'!I20</f>
        <v>0</v>
      </c>
      <c r="J170" s="518">
        <f>' IP STOP cijfers nieuw'!J20</f>
        <v>0</v>
      </c>
      <c r="K170" s="518">
        <f>' IP STOP cijfers nieuw'!K20</f>
        <v>0</v>
      </c>
      <c r="L170" s="518">
        <f>' IP STOP cijfers nieuw'!L20</f>
        <v>0</v>
      </c>
      <c r="M170" s="518">
        <f>' IP STOP cijfers nieuw'!M20</f>
        <v>0</v>
      </c>
      <c r="N170" s="518">
        <f>' IP STOP cijfers nieuw'!N20</f>
        <v>0</v>
      </c>
      <c r="O170" s="518">
        <f>' IP STOP cijfers nieuw'!O20</f>
        <v>0</v>
      </c>
      <c r="P170" s="518">
        <f>' IP STOP cijfers nieuw'!P20</f>
        <v>0</v>
      </c>
      <c r="Q170" s="782">
        <f>' IP STOP cijfers nieuw'!Q20</f>
        <v>600</v>
      </c>
      <c r="R170" s="533">
        <f>' IP STOP cijfers nieuw'!R20</f>
        <v>0</v>
      </c>
      <c r="S170" s="518">
        <f>' IP STOP cijfers nieuw'!S20</f>
        <v>0</v>
      </c>
      <c r="T170" s="518">
        <f>' IP STOP cijfers nieuw'!T20</f>
        <v>600</v>
      </c>
      <c r="U170" s="518">
        <f>' IP STOP cijfers nieuw'!U20</f>
        <v>0</v>
      </c>
      <c r="V170" s="518">
        <f>' IP STOP cijfers nieuw'!V20</f>
        <v>0</v>
      </c>
      <c r="W170" s="518">
        <f>' IP STOP cijfers nieuw'!W20</f>
        <v>0</v>
      </c>
      <c r="X170" s="518">
        <f>' IP STOP cijfers nieuw'!X20</f>
        <v>0</v>
      </c>
      <c r="Y170" s="518">
        <f>' IP STOP cijfers nieuw'!Y20</f>
        <v>0</v>
      </c>
      <c r="Z170" s="781">
        <f>' IP STOP cijfers nieuw'!Z20</f>
        <v>600</v>
      </c>
      <c r="AA170" s="518">
        <f>' IP STOP cijfers nieuw'!AA20</f>
        <v>50</v>
      </c>
      <c r="AB170" s="518">
        <f>' IP STOP cijfers nieuw'!AB20</f>
        <v>0</v>
      </c>
      <c r="AC170" s="518">
        <f>' IP STOP cijfers nieuw'!AC20</f>
        <v>550</v>
      </c>
      <c r="AD170" s="518">
        <f>' IP STOP cijfers nieuw'!AD20</f>
        <v>0</v>
      </c>
      <c r="AE170" s="518">
        <f>' IP STOP cijfers nieuw'!AE20</f>
        <v>0</v>
      </c>
      <c r="AF170" s="518">
        <f>' IP STOP cijfers nieuw'!AF20</f>
        <v>0</v>
      </c>
      <c r="AG170" s="781">
        <f>' IP STOP cijfers nieuw'!AG20</f>
        <v>0</v>
      </c>
      <c r="AH170" s="518">
        <f>' IP STOP cijfers nieuw'!AH20</f>
        <v>50</v>
      </c>
      <c r="AI170" s="518">
        <f>' IP STOP cijfers nieuw'!AI20</f>
        <v>0</v>
      </c>
      <c r="AJ170" s="518">
        <f>' IP STOP cijfers nieuw'!AJ20</f>
        <v>0</v>
      </c>
      <c r="AK170" s="518">
        <f>' IP STOP cijfers nieuw'!AK20</f>
        <v>0</v>
      </c>
      <c r="AL170" s="781">
        <f>' IP STOP cijfers nieuw'!AL20</f>
        <v>0</v>
      </c>
      <c r="AM170" s="518">
        <f>' IP STOP cijfers nieuw'!AM20</f>
        <v>0</v>
      </c>
      <c r="AN170" s="518">
        <f>' IP STOP cijfers nieuw'!AN20</f>
        <v>0</v>
      </c>
      <c r="AO170" s="518">
        <f>' IP STOP cijfers nieuw'!AO20</f>
        <v>0</v>
      </c>
      <c r="AP170" s="518">
        <f>' IP STOP cijfers nieuw'!AP20</f>
        <v>0</v>
      </c>
      <c r="AQ170" s="518">
        <f>' IP STOP cijfers nieuw'!AQ20</f>
        <v>0</v>
      </c>
      <c r="AR170" s="781">
        <f>' IP STOP cijfers nieuw'!AR20</f>
        <v>0</v>
      </c>
      <c r="AS170" s="518">
        <f>' IP STOP cijfers nieuw'!AS20</f>
        <v>0</v>
      </c>
      <c r="AT170" s="518">
        <f>' IP STOP cijfers nieuw'!AT20</f>
        <v>0</v>
      </c>
      <c r="AU170" s="518">
        <f>' IP STOP cijfers nieuw'!AU20</f>
        <v>0</v>
      </c>
      <c r="AV170" s="518">
        <f>' IP STOP cijfers nieuw'!AV20</f>
        <v>0</v>
      </c>
      <c r="AW170" s="518">
        <f>' IP STOP cijfers nieuw'!AW20</f>
        <v>0</v>
      </c>
      <c r="AX170" s="518">
        <f>' IP STOP cijfers nieuw'!AX20</f>
        <v>0</v>
      </c>
      <c r="AY170" s="518">
        <f>' IP STOP cijfers nieuw'!AY20</f>
        <v>0</v>
      </c>
      <c r="AZ170" s="518">
        <f>' IP STOP cijfers nieuw'!AZ20</f>
        <v>0</v>
      </c>
      <c r="BA170" s="518">
        <f>' IP STOP cijfers nieuw'!BA20</f>
        <v>0</v>
      </c>
      <c r="BB170" s="518">
        <f>' IP STOP cijfers nieuw'!BB20</f>
        <v>0</v>
      </c>
      <c r="BC170" s="781">
        <f>' IP STOP cijfers nieuw'!BC20</f>
        <v>0</v>
      </c>
      <c r="BD170" s="518">
        <f>' IP STOP cijfers nieuw'!BD20</f>
        <v>0</v>
      </c>
      <c r="BE170" s="518">
        <f>' IP STOP cijfers nieuw'!BE20</f>
        <v>0</v>
      </c>
      <c r="BF170" s="518">
        <f>' IP STOP cijfers nieuw'!BF20</f>
        <v>0</v>
      </c>
      <c r="BG170" s="518">
        <f>' IP STOP cijfers nieuw'!BG20</f>
        <v>0</v>
      </c>
      <c r="BH170" s="518">
        <f>' IP STOP cijfers nieuw'!BH20</f>
        <v>0</v>
      </c>
      <c r="BI170" s="518">
        <f>' IP STOP cijfers nieuw'!BI20</f>
        <v>0</v>
      </c>
      <c r="BJ170" s="518">
        <f>' IP STOP cijfers nieuw'!BJ20</f>
        <v>0</v>
      </c>
      <c r="BK170" s="781">
        <f>' IP STOP cijfers nieuw'!BK20</f>
        <v>0</v>
      </c>
      <c r="BL170" s="518">
        <f>' IP STOP cijfers nieuw'!BL20</f>
        <v>0</v>
      </c>
      <c r="BM170" s="518">
        <f>' IP STOP cijfers nieuw'!BM20</f>
        <v>0</v>
      </c>
      <c r="BN170" s="518">
        <f>' IP STOP cijfers nieuw'!BN20</f>
        <v>0</v>
      </c>
      <c r="BO170" s="518">
        <f>' IP STOP cijfers nieuw'!BO20</f>
        <v>0</v>
      </c>
      <c r="BP170" s="518">
        <f>' IP STOP cijfers nieuw'!BP20</f>
        <v>0</v>
      </c>
      <c r="BQ170" s="781">
        <f>' IP STOP cijfers nieuw'!BQ20</f>
        <v>0</v>
      </c>
      <c r="BR170" s="518">
        <f>' IP STOP cijfers nieuw'!BR20</f>
        <v>0</v>
      </c>
      <c r="BS170" s="518">
        <f>' IP STOP cijfers nieuw'!BS20</f>
        <v>0</v>
      </c>
      <c r="BT170" s="518">
        <f>' IP STOP cijfers nieuw'!BT20</f>
        <v>0</v>
      </c>
      <c r="BU170" s="518">
        <f>' IP STOP cijfers nieuw'!BU20</f>
        <v>0</v>
      </c>
      <c r="BV170" s="518">
        <f>' IP STOP cijfers nieuw'!BV20</f>
        <v>0</v>
      </c>
      <c r="BW170" s="518">
        <f>' IP STOP cijfers nieuw'!BW20</f>
        <v>0</v>
      </c>
      <c r="BX170" s="780">
        <f>' IP STOP cijfers nieuw'!BX20</f>
        <v>550</v>
      </c>
      <c r="BY170" s="781">
        <f>' IP STOP cijfers nieuw'!BY20</f>
        <v>50</v>
      </c>
      <c r="BZ170" s="518">
        <f>' IP STOP cijfers nieuw'!BZ20</f>
        <v>0</v>
      </c>
      <c r="CA170" s="518">
        <f>' IP STOP cijfers nieuw'!CA20</f>
        <v>0</v>
      </c>
      <c r="CB170" s="518">
        <f>' IP STOP cijfers nieuw'!CB20</f>
        <v>0</v>
      </c>
      <c r="CC170" s="518">
        <f>' IP STOP cijfers nieuw'!CC20</f>
        <v>0</v>
      </c>
      <c r="CD170" s="518">
        <f>' IP STOP cijfers nieuw'!CD20</f>
        <v>0</v>
      </c>
      <c r="CE170" s="518">
        <f>' IP STOP cijfers nieuw'!CE20</f>
        <v>0</v>
      </c>
      <c r="CF170" s="518">
        <f>' IP STOP cijfers nieuw'!CF20</f>
        <v>0</v>
      </c>
      <c r="CG170" s="518">
        <f>' IP STOP cijfers nieuw'!CG20</f>
        <v>0</v>
      </c>
      <c r="CH170" s="518">
        <f>' IP STOP cijfers nieuw'!CH20</f>
        <v>0</v>
      </c>
      <c r="CI170" s="518">
        <f>' IP STOP cijfers nieuw'!CI20</f>
        <v>0</v>
      </c>
      <c r="CJ170" s="518">
        <f>' IP STOP cijfers nieuw'!CJ20</f>
        <v>0</v>
      </c>
      <c r="CK170" s="518">
        <f>' IP STOP cijfers nieuw'!CK20</f>
        <v>0</v>
      </c>
      <c r="CL170" s="783">
        <f>' IP STOP cijfers nieuw'!CL20</f>
        <v>0</v>
      </c>
      <c r="CM170" s="518">
        <f>' IP STOP cijfers nieuw'!CM20</f>
        <v>0</v>
      </c>
      <c r="CN170" s="518">
        <f>' IP STOP cijfers nieuw'!CN20</f>
        <v>0</v>
      </c>
      <c r="CO170" s="518">
        <f>' IP STOP cijfers nieuw'!CO20</f>
        <v>0</v>
      </c>
      <c r="CP170" s="518">
        <f>' IP STOP cijfers nieuw'!CP20</f>
        <v>0</v>
      </c>
      <c r="CQ170" s="518">
        <f>' IP STOP cijfers nieuw'!CQ20</f>
        <v>0</v>
      </c>
      <c r="CR170" s="518">
        <f>' IP STOP cijfers nieuw'!CR20</f>
        <v>0</v>
      </c>
      <c r="CS170" s="518">
        <f>' IP STOP cijfers nieuw'!CS20</f>
        <v>0</v>
      </c>
      <c r="CT170" s="518">
        <f>' IP STOP cijfers nieuw'!CT20</f>
        <v>0</v>
      </c>
      <c r="CU170" s="518">
        <f>' IP STOP cijfers nieuw'!CU20</f>
        <v>0</v>
      </c>
      <c r="CV170" s="518">
        <f>' IP STOP cijfers nieuw'!CV20</f>
        <v>0</v>
      </c>
      <c r="CW170" s="518">
        <f>' IP STOP cijfers nieuw'!CW20</f>
        <v>0</v>
      </c>
      <c r="CX170" s="518">
        <f>' IP STOP cijfers nieuw'!CX20</f>
        <v>0</v>
      </c>
      <c r="CY170" s="782">
        <f>' IP STOP cijfers nieuw'!CY20</f>
        <v>0</v>
      </c>
      <c r="CZ170" s="533">
        <f>' IP STOP cijfers nieuw'!CZ20</f>
        <v>0</v>
      </c>
      <c r="DA170" s="518">
        <f>' IP STOP cijfers nieuw'!DA20</f>
        <v>0</v>
      </c>
      <c r="DB170" s="518">
        <f>' IP STOP cijfers nieuw'!DB20</f>
        <v>0</v>
      </c>
      <c r="DC170" s="518">
        <f>' IP STOP cijfers nieuw'!DC20</f>
        <v>0</v>
      </c>
      <c r="DD170" s="518">
        <f>' IP STOP cijfers nieuw'!DD20</f>
        <v>0</v>
      </c>
      <c r="DE170" s="518">
        <f>' IP STOP cijfers nieuw'!DE20</f>
        <v>0</v>
      </c>
      <c r="DF170" s="518">
        <f>' IP STOP cijfers nieuw'!DF20</f>
        <v>0</v>
      </c>
      <c r="DG170" s="518">
        <f>' IP STOP cijfers nieuw'!DG20</f>
        <v>0</v>
      </c>
      <c r="DH170" s="518">
        <f>' IP STOP cijfers nieuw'!DH20</f>
        <v>0</v>
      </c>
      <c r="DI170" s="518">
        <f>' IP STOP cijfers nieuw'!DI20</f>
        <v>0</v>
      </c>
      <c r="DJ170" s="518">
        <f>' IP STOP cijfers nieuw'!DJ20</f>
        <v>0</v>
      </c>
      <c r="DK170" s="518">
        <f>' IP STOP cijfers nieuw'!DK20</f>
        <v>0</v>
      </c>
      <c r="DL170" s="782">
        <f>' IP STOP cijfers nieuw'!DL20</f>
        <v>0</v>
      </c>
    </row>
    <row r="171" spans="1:116" s="617" customFormat="1">
      <c r="A171" s="780">
        <f>' IP STOP cijfers nieuw'!A21</f>
        <v>0</v>
      </c>
      <c r="B171" s="781" t="str">
        <f>' IP STOP cijfers nieuw'!B21</f>
        <v>OWNT</v>
      </c>
      <c r="C171" s="526" t="str">
        <f>' IP STOP cijfers nieuw'!C21</f>
        <v>Industriële Productie</v>
      </c>
      <c r="D171" s="526" t="str">
        <f>' IP STOP cijfers nieuw'!D21</f>
        <v>IP Voedselveiligheid VWS</v>
      </c>
      <c r="E171" s="526" t="str">
        <f>' IP STOP cijfers nieuw'!E21</f>
        <v>VVH Vleesimporteurs verbeterplan</v>
      </c>
      <c r="F171" s="526" t="str">
        <f>' IP STOP cijfers nieuw'!F21</f>
        <v>VWS</v>
      </c>
      <c r="G171" s="526" t="str">
        <f>' IP STOP cijfers nieuw'!G21</f>
        <v>verbeterplan</v>
      </c>
      <c r="H171" s="518">
        <f>' IP STOP cijfers nieuw'!H21</f>
        <v>600</v>
      </c>
      <c r="I171" s="518">
        <f>' IP STOP cijfers nieuw'!I21</f>
        <v>0</v>
      </c>
      <c r="J171" s="518">
        <f>' IP STOP cijfers nieuw'!J21</f>
        <v>0</v>
      </c>
      <c r="K171" s="518">
        <f>' IP STOP cijfers nieuw'!K21</f>
        <v>0</v>
      </c>
      <c r="L171" s="518">
        <f>' IP STOP cijfers nieuw'!L21</f>
        <v>0</v>
      </c>
      <c r="M171" s="518">
        <f>' IP STOP cijfers nieuw'!M21</f>
        <v>0</v>
      </c>
      <c r="N171" s="518">
        <f>' IP STOP cijfers nieuw'!N21</f>
        <v>0</v>
      </c>
      <c r="O171" s="518">
        <f>' IP STOP cijfers nieuw'!O21</f>
        <v>0</v>
      </c>
      <c r="P171" s="518">
        <f>' IP STOP cijfers nieuw'!P21</f>
        <v>0</v>
      </c>
      <c r="Q171" s="782">
        <f>' IP STOP cijfers nieuw'!Q21</f>
        <v>600</v>
      </c>
      <c r="R171" s="533">
        <f>' IP STOP cijfers nieuw'!R21</f>
        <v>0</v>
      </c>
      <c r="S171" s="518">
        <f>' IP STOP cijfers nieuw'!S21</f>
        <v>0</v>
      </c>
      <c r="T171" s="518">
        <f>' IP STOP cijfers nieuw'!T21</f>
        <v>600</v>
      </c>
      <c r="U171" s="518">
        <f>' IP STOP cijfers nieuw'!U21</f>
        <v>0</v>
      </c>
      <c r="V171" s="518">
        <f>' IP STOP cijfers nieuw'!V21</f>
        <v>0</v>
      </c>
      <c r="W171" s="518">
        <f>' IP STOP cijfers nieuw'!W21</f>
        <v>0</v>
      </c>
      <c r="X171" s="518">
        <f>' IP STOP cijfers nieuw'!X21</f>
        <v>0</v>
      </c>
      <c r="Y171" s="518">
        <f>' IP STOP cijfers nieuw'!Y21</f>
        <v>0</v>
      </c>
      <c r="Z171" s="781">
        <f>' IP STOP cijfers nieuw'!Z21</f>
        <v>600</v>
      </c>
      <c r="AA171" s="518">
        <f>' IP STOP cijfers nieuw'!AA21</f>
        <v>25</v>
      </c>
      <c r="AB171" s="518">
        <f>' IP STOP cijfers nieuw'!AB21</f>
        <v>0</v>
      </c>
      <c r="AC171" s="518">
        <f>' IP STOP cijfers nieuw'!AC21</f>
        <v>575</v>
      </c>
      <c r="AD171" s="518">
        <f>' IP STOP cijfers nieuw'!AD21</f>
        <v>0</v>
      </c>
      <c r="AE171" s="518">
        <f>' IP STOP cijfers nieuw'!AE21</f>
        <v>0</v>
      </c>
      <c r="AF171" s="518">
        <f>' IP STOP cijfers nieuw'!AF21</f>
        <v>0</v>
      </c>
      <c r="AG171" s="781">
        <f>' IP STOP cijfers nieuw'!AG21</f>
        <v>0</v>
      </c>
      <c r="AH171" s="518">
        <f>' IP STOP cijfers nieuw'!AH21</f>
        <v>25</v>
      </c>
      <c r="AI171" s="518">
        <f>' IP STOP cijfers nieuw'!AI21</f>
        <v>0</v>
      </c>
      <c r="AJ171" s="518">
        <f>' IP STOP cijfers nieuw'!AJ21</f>
        <v>0</v>
      </c>
      <c r="AK171" s="518">
        <f>' IP STOP cijfers nieuw'!AK21</f>
        <v>0</v>
      </c>
      <c r="AL171" s="781">
        <f>' IP STOP cijfers nieuw'!AL21</f>
        <v>0</v>
      </c>
      <c r="AM171" s="518">
        <f>' IP STOP cijfers nieuw'!AM21</f>
        <v>0</v>
      </c>
      <c r="AN171" s="518">
        <f>' IP STOP cijfers nieuw'!AN21</f>
        <v>0</v>
      </c>
      <c r="AO171" s="518">
        <f>' IP STOP cijfers nieuw'!AO21</f>
        <v>0</v>
      </c>
      <c r="AP171" s="518">
        <f>' IP STOP cijfers nieuw'!AP21</f>
        <v>0</v>
      </c>
      <c r="AQ171" s="518">
        <f>' IP STOP cijfers nieuw'!AQ21</f>
        <v>0</v>
      </c>
      <c r="AR171" s="781">
        <f>' IP STOP cijfers nieuw'!AR21</f>
        <v>0</v>
      </c>
      <c r="AS171" s="518">
        <f>' IP STOP cijfers nieuw'!AS21</f>
        <v>0</v>
      </c>
      <c r="AT171" s="518">
        <f>' IP STOP cijfers nieuw'!AT21</f>
        <v>0</v>
      </c>
      <c r="AU171" s="518">
        <f>' IP STOP cijfers nieuw'!AU21</f>
        <v>0</v>
      </c>
      <c r="AV171" s="518">
        <f>' IP STOP cijfers nieuw'!AV21</f>
        <v>0</v>
      </c>
      <c r="AW171" s="518">
        <f>' IP STOP cijfers nieuw'!AW21</f>
        <v>0</v>
      </c>
      <c r="AX171" s="518">
        <f>' IP STOP cijfers nieuw'!AX21</f>
        <v>0</v>
      </c>
      <c r="AY171" s="518">
        <f>' IP STOP cijfers nieuw'!AY21</f>
        <v>0</v>
      </c>
      <c r="AZ171" s="518">
        <f>' IP STOP cijfers nieuw'!AZ21</f>
        <v>0</v>
      </c>
      <c r="BA171" s="518">
        <f>' IP STOP cijfers nieuw'!BA21</f>
        <v>0</v>
      </c>
      <c r="BB171" s="518">
        <f>' IP STOP cijfers nieuw'!BB21</f>
        <v>0</v>
      </c>
      <c r="BC171" s="781">
        <f>' IP STOP cijfers nieuw'!BC21</f>
        <v>0</v>
      </c>
      <c r="BD171" s="518">
        <f>' IP STOP cijfers nieuw'!BD21</f>
        <v>0</v>
      </c>
      <c r="BE171" s="518">
        <f>' IP STOP cijfers nieuw'!BE21</f>
        <v>0</v>
      </c>
      <c r="BF171" s="518">
        <f>' IP STOP cijfers nieuw'!BF21</f>
        <v>0</v>
      </c>
      <c r="BG171" s="518">
        <f>' IP STOP cijfers nieuw'!BG21</f>
        <v>0</v>
      </c>
      <c r="BH171" s="518">
        <f>' IP STOP cijfers nieuw'!BH21</f>
        <v>0</v>
      </c>
      <c r="BI171" s="518">
        <f>' IP STOP cijfers nieuw'!BI21</f>
        <v>0</v>
      </c>
      <c r="BJ171" s="518">
        <f>' IP STOP cijfers nieuw'!BJ21</f>
        <v>0</v>
      </c>
      <c r="BK171" s="781">
        <f>' IP STOP cijfers nieuw'!BK21</f>
        <v>0</v>
      </c>
      <c r="BL171" s="518">
        <f>' IP STOP cijfers nieuw'!BL21</f>
        <v>0</v>
      </c>
      <c r="BM171" s="518">
        <f>' IP STOP cijfers nieuw'!BM21</f>
        <v>0</v>
      </c>
      <c r="BN171" s="518">
        <f>' IP STOP cijfers nieuw'!BN21</f>
        <v>0</v>
      </c>
      <c r="BO171" s="518">
        <f>' IP STOP cijfers nieuw'!BO21</f>
        <v>0</v>
      </c>
      <c r="BP171" s="518">
        <f>' IP STOP cijfers nieuw'!BP21</f>
        <v>0</v>
      </c>
      <c r="BQ171" s="781">
        <f>' IP STOP cijfers nieuw'!BQ21</f>
        <v>0</v>
      </c>
      <c r="BR171" s="518">
        <f>' IP STOP cijfers nieuw'!BR21</f>
        <v>0</v>
      </c>
      <c r="BS171" s="518">
        <f>' IP STOP cijfers nieuw'!BS21</f>
        <v>0</v>
      </c>
      <c r="BT171" s="518">
        <f>' IP STOP cijfers nieuw'!BT21</f>
        <v>0</v>
      </c>
      <c r="BU171" s="518">
        <f>' IP STOP cijfers nieuw'!BU21</f>
        <v>0</v>
      </c>
      <c r="BV171" s="518">
        <f>' IP STOP cijfers nieuw'!BV21</f>
        <v>0</v>
      </c>
      <c r="BW171" s="518">
        <f>' IP STOP cijfers nieuw'!BW21</f>
        <v>0</v>
      </c>
      <c r="BX171" s="780">
        <f>' IP STOP cijfers nieuw'!BX21</f>
        <v>575</v>
      </c>
      <c r="BY171" s="781">
        <f>' IP STOP cijfers nieuw'!BY21</f>
        <v>25</v>
      </c>
      <c r="BZ171" s="518">
        <f>' IP STOP cijfers nieuw'!BZ21</f>
        <v>0</v>
      </c>
      <c r="CA171" s="518">
        <f>' IP STOP cijfers nieuw'!CA21</f>
        <v>0</v>
      </c>
      <c r="CB171" s="518">
        <f>' IP STOP cijfers nieuw'!CB21</f>
        <v>0</v>
      </c>
      <c r="CC171" s="518">
        <f>' IP STOP cijfers nieuw'!CC21</f>
        <v>0</v>
      </c>
      <c r="CD171" s="518">
        <f>' IP STOP cijfers nieuw'!CD21</f>
        <v>0</v>
      </c>
      <c r="CE171" s="518">
        <f>' IP STOP cijfers nieuw'!CE21</f>
        <v>0</v>
      </c>
      <c r="CF171" s="518">
        <f>' IP STOP cijfers nieuw'!CF21</f>
        <v>0</v>
      </c>
      <c r="CG171" s="518">
        <f>' IP STOP cijfers nieuw'!CG21</f>
        <v>0</v>
      </c>
      <c r="CH171" s="518">
        <f>' IP STOP cijfers nieuw'!CH21</f>
        <v>0</v>
      </c>
      <c r="CI171" s="518">
        <f>' IP STOP cijfers nieuw'!CI21</f>
        <v>0</v>
      </c>
      <c r="CJ171" s="518">
        <f>' IP STOP cijfers nieuw'!CJ21</f>
        <v>0</v>
      </c>
      <c r="CK171" s="518">
        <f>' IP STOP cijfers nieuw'!CK21</f>
        <v>0</v>
      </c>
      <c r="CL171" s="783">
        <f>' IP STOP cijfers nieuw'!CL21</f>
        <v>0</v>
      </c>
      <c r="CM171" s="518">
        <f>' IP STOP cijfers nieuw'!CM21</f>
        <v>0</v>
      </c>
      <c r="CN171" s="518">
        <f>' IP STOP cijfers nieuw'!CN21</f>
        <v>0</v>
      </c>
      <c r="CO171" s="518">
        <f>' IP STOP cijfers nieuw'!CO21</f>
        <v>0</v>
      </c>
      <c r="CP171" s="518">
        <f>' IP STOP cijfers nieuw'!CP21</f>
        <v>0</v>
      </c>
      <c r="CQ171" s="518">
        <f>' IP STOP cijfers nieuw'!CQ21</f>
        <v>0</v>
      </c>
      <c r="CR171" s="518">
        <f>' IP STOP cijfers nieuw'!CR21</f>
        <v>0</v>
      </c>
      <c r="CS171" s="518">
        <f>' IP STOP cijfers nieuw'!CS21</f>
        <v>0</v>
      </c>
      <c r="CT171" s="518">
        <f>' IP STOP cijfers nieuw'!CT21</f>
        <v>0</v>
      </c>
      <c r="CU171" s="518">
        <f>' IP STOP cijfers nieuw'!CU21</f>
        <v>0</v>
      </c>
      <c r="CV171" s="518">
        <f>' IP STOP cijfers nieuw'!CV21</f>
        <v>0</v>
      </c>
      <c r="CW171" s="518">
        <f>' IP STOP cijfers nieuw'!CW21</f>
        <v>0</v>
      </c>
      <c r="CX171" s="518">
        <f>' IP STOP cijfers nieuw'!CX21</f>
        <v>0</v>
      </c>
      <c r="CY171" s="782">
        <f>' IP STOP cijfers nieuw'!CY21</f>
        <v>0</v>
      </c>
      <c r="CZ171" s="533">
        <f>' IP STOP cijfers nieuw'!CZ21</f>
        <v>0</v>
      </c>
      <c r="DA171" s="518">
        <f>' IP STOP cijfers nieuw'!DA21</f>
        <v>0</v>
      </c>
      <c r="DB171" s="518">
        <f>' IP STOP cijfers nieuw'!DB21</f>
        <v>0</v>
      </c>
      <c r="DC171" s="518">
        <f>' IP STOP cijfers nieuw'!DC21</f>
        <v>0</v>
      </c>
      <c r="DD171" s="518">
        <f>' IP STOP cijfers nieuw'!DD21</f>
        <v>0</v>
      </c>
      <c r="DE171" s="518">
        <f>' IP STOP cijfers nieuw'!DE21</f>
        <v>0</v>
      </c>
      <c r="DF171" s="518">
        <f>' IP STOP cijfers nieuw'!DF21</f>
        <v>0</v>
      </c>
      <c r="DG171" s="518">
        <f>' IP STOP cijfers nieuw'!DG21</f>
        <v>0</v>
      </c>
      <c r="DH171" s="518">
        <f>' IP STOP cijfers nieuw'!DH21</f>
        <v>0</v>
      </c>
      <c r="DI171" s="518">
        <f>' IP STOP cijfers nieuw'!DI21</f>
        <v>0</v>
      </c>
      <c r="DJ171" s="518">
        <f>' IP STOP cijfers nieuw'!DJ21</f>
        <v>0</v>
      </c>
      <c r="DK171" s="518">
        <f>' IP STOP cijfers nieuw'!DK21</f>
        <v>0</v>
      </c>
      <c r="DL171" s="782">
        <f>' IP STOP cijfers nieuw'!DL21</f>
        <v>0</v>
      </c>
    </row>
    <row r="172" spans="1:116" s="617" customFormat="1">
      <c r="A172" s="780">
        <f>' IP STOP cijfers nieuw'!A22</f>
        <v>0</v>
      </c>
      <c r="B172" s="781" t="str">
        <f>' IP STOP cijfers nieuw'!B22</f>
        <v>OWNT</v>
      </c>
      <c r="C172" s="526" t="str">
        <f>' IP STOP cijfers nieuw'!C22</f>
        <v>Industriële Productie</v>
      </c>
      <c r="D172" s="526" t="str">
        <f>' IP STOP cijfers nieuw'!D22</f>
        <v>IP Voedselveiligheid VWS</v>
      </c>
      <c r="E172" s="526" t="str">
        <f>' IP STOP cijfers nieuw'!E22</f>
        <v>VVH Internethandel (afleveren bederfelijke producten) verbeterplan</v>
      </c>
      <c r="F172" s="526" t="str">
        <f>' IP STOP cijfers nieuw'!F22</f>
        <v>VWS</v>
      </c>
      <c r="G172" s="526" t="str">
        <f>' IP STOP cijfers nieuw'!G22</f>
        <v>verbeterplan</v>
      </c>
      <c r="H172" s="518">
        <f>' IP STOP cijfers nieuw'!H22</f>
        <v>25</v>
      </c>
      <c r="I172" s="518">
        <f>' IP STOP cijfers nieuw'!I22</f>
        <v>0</v>
      </c>
      <c r="J172" s="518">
        <f>' IP STOP cijfers nieuw'!J22</f>
        <v>0</v>
      </c>
      <c r="K172" s="518">
        <f>' IP STOP cijfers nieuw'!K22</f>
        <v>0</v>
      </c>
      <c r="L172" s="518">
        <f>' IP STOP cijfers nieuw'!L22</f>
        <v>0</v>
      </c>
      <c r="M172" s="518">
        <f>' IP STOP cijfers nieuw'!M22</f>
        <v>0</v>
      </c>
      <c r="N172" s="518">
        <f>' IP STOP cijfers nieuw'!N22</f>
        <v>0</v>
      </c>
      <c r="O172" s="518">
        <f>' IP STOP cijfers nieuw'!O22</f>
        <v>0</v>
      </c>
      <c r="P172" s="518">
        <f>' IP STOP cijfers nieuw'!P22</f>
        <v>0</v>
      </c>
      <c r="Q172" s="782">
        <f>' IP STOP cijfers nieuw'!Q22</f>
        <v>25</v>
      </c>
      <c r="R172" s="533">
        <f>' IP STOP cijfers nieuw'!R22</f>
        <v>0</v>
      </c>
      <c r="S172" s="518">
        <f>' IP STOP cijfers nieuw'!S22</f>
        <v>0</v>
      </c>
      <c r="T172" s="518">
        <f>' IP STOP cijfers nieuw'!T22</f>
        <v>25</v>
      </c>
      <c r="U172" s="518">
        <f>' IP STOP cijfers nieuw'!U22</f>
        <v>0</v>
      </c>
      <c r="V172" s="518">
        <f>' IP STOP cijfers nieuw'!V22</f>
        <v>0</v>
      </c>
      <c r="W172" s="518">
        <f>' IP STOP cijfers nieuw'!W22</f>
        <v>0</v>
      </c>
      <c r="X172" s="518">
        <f>' IP STOP cijfers nieuw'!X22</f>
        <v>0</v>
      </c>
      <c r="Y172" s="518">
        <f>' IP STOP cijfers nieuw'!Y22</f>
        <v>0</v>
      </c>
      <c r="Z172" s="781">
        <f>' IP STOP cijfers nieuw'!Z22</f>
        <v>25</v>
      </c>
      <c r="AA172" s="518">
        <f>' IP STOP cijfers nieuw'!AA22</f>
        <v>25</v>
      </c>
      <c r="AB172" s="518">
        <f>' IP STOP cijfers nieuw'!AB22</f>
        <v>0</v>
      </c>
      <c r="AC172" s="518">
        <f>' IP STOP cijfers nieuw'!AC22</f>
        <v>0</v>
      </c>
      <c r="AD172" s="518">
        <f>' IP STOP cijfers nieuw'!AD22</f>
        <v>0</v>
      </c>
      <c r="AE172" s="518">
        <f>' IP STOP cijfers nieuw'!AE22</f>
        <v>0</v>
      </c>
      <c r="AF172" s="518">
        <f>' IP STOP cijfers nieuw'!AF22</f>
        <v>0</v>
      </c>
      <c r="AG172" s="781">
        <f>' IP STOP cijfers nieuw'!AG22</f>
        <v>0</v>
      </c>
      <c r="AH172" s="518">
        <f>' IP STOP cijfers nieuw'!AH22</f>
        <v>25</v>
      </c>
      <c r="AI172" s="518">
        <f>' IP STOP cijfers nieuw'!AI22</f>
        <v>0</v>
      </c>
      <c r="AJ172" s="518">
        <f>' IP STOP cijfers nieuw'!AJ22</f>
        <v>0</v>
      </c>
      <c r="AK172" s="518">
        <f>' IP STOP cijfers nieuw'!AK22</f>
        <v>0</v>
      </c>
      <c r="AL172" s="781">
        <f>' IP STOP cijfers nieuw'!AL22</f>
        <v>0</v>
      </c>
      <c r="AM172" s="518">
        <f>' IP STOP cijfers nieuw'!AM22</f>
        <v>0</v>
      </c>
      <c r="AN172" s="518">
        <f>' IP STOP cijfers nieuw'!AN22</f>
        <v>0</v>
      </c>
      <c r="AO172" s="518">
        <f>' IP STOP cijfers nieuw'!AO22</f>
        <v>0</v>
      </c>
      <c r="AP172" s="518">
        <f>' IP STOP cijfers nieuw'!AP22</f>
        <v>0</v>
      </c>
      <c r="AQ172" s="518">
        <f>' IP STOP cijfers nieuw'!AQ22</f>
        <v>0</v>
      </c>
      <c r="AR172" s="781">
        <f>' IP STOP cijfers nieuw'!AR22</f>
        <v>0</v>
      </c>
      <c r="AS172" s="518">
        <f>' IP STOP cijfers nieuw'!AS22</f>
        <v>0</v>
      </c>
      <c r="AT172" s="518">
        <f>' IP STOP cijfers nieuw'!AT22</f>
        <v>0</v>
      </c>
      <c r="AU172" s="518">
        <f>' IP STOP cijfers nieuw'!AU22</f>
        <v>0</v>
      </c>
      <c r="AV172" s="518">
        <f>' IP STOP cijfers nieuw'!AV22</f>
        <v>0</v>
      </c>
      <c r="AW172" s="518">
        <f>' IP STOP cijfers nieuw'!AW22</f>
        <v>0</v>
      </c>
      <c r="AX172" s="518">
        <f>' IP STOP cijfers nieuw'!AX22</f>
        <v>0</v>
      </c>
      <c r="AY172" s="518">
        <f>' IP STOP cijfers nieuw'!AY22</f>
        <v>0</v>
      </c>
      <c r="AZ172" s="518">
        <f>' IP STOP cijfers nieuw'!AZ22</f>
        <v>0</v>
      </c>
      <c r="BA172" s="518">
        <f>' IP STOP cijfers nieuw'!BA22</f>
        <v>0</v>
      </c>
      <c r="BB172" s="518">
        <f>' IP STOP cijfers nieuw'!BB22</f>
        <v>0</v>
      </c>
      <c r="BC172" s="781">
        <f>' IP STOP cijfers nieuw'!BC22</f>
        <v>0</v>
      </c>
      <c r="BD172" s="518">
        <f>' IP STOP cijfers nieuw'!BD22</f>
        <v>0</v>
      </c>
      <c r="BE172" s="518">
        <f>' IP STOP cijfers nieuw'!BE22</f>
        <v>0</v>
      </c>
      <c r="BF172" s="518">
        <f>' IP STOP cijfers nieuw'!BF22</f>
        <v>0</v>
      </c>
      <c r="BG172" s="518">
        <f>' IP STOP cijfers nieuw'!BG22</f>
        <v>0</v>
      </c>
      <c r="BH172" s="518">
        <f>' IP STOP cijfers nieuw'!BH22</f>
        <v>0</v>
      </c>
      <c r="BI172" s="518">
        <f>' IP STOP cijfers nieuw'!BI22</f>
        <v>0</v>
      </c>
      <c r="BJ172" s="518">
        <f>' IP STOP cijfers nieuw'!BJ22</f>
        <v>0</v>
      </c>
      <c r="BK172" s="781">
        <f>' IP STOP cijfers nieuw'!BK22</f>
        <v>0</v>
      </c>
      <c r="BL172" s="518">
        <f>' IP STOP cijfers nieuw'!BL22</f>
        <v>0</v>
      </c>
      <c r="BM172" s="518">
        <f>' IP STOP cijfers nieuw'!BM22</f>
        <v>0</v>
      </c>
      <c r="BN172" s="518">
        <f>' IP STOP cijfers nieuw'!BN22</f>
        <v>0</v>
      </c>
      <c r="BO172" s="518">
        <f>' IP STOP cijfers nieuw'!BO22</f>
        <v>0</v>
      </c>
      <c r="BP172" s="518">
        <f>' IP STOP cijfers nieuw'!BP22</f>
        <v>0</v>
      </c>
      <c r="BQ172" s="781">
        <f>' IP STOP cijfers nieuw'!BQ22</f>
        <v>0</v>
      </c>
      <c r="BR172" s="518">
        <f>' IP STOP cijfers nieuw'!BR22</f>
        <v>0</v>
      </c>
      <c r="BS172" s="518">
        <f>' IP STOP cijfers nieuw'!BS22</f>
        <v>0</v>
      </c>
      <c r="BT172" s="518">
        <f>' IP STOP cijfers nieuw'!BT22</f>
        <v>0</v>
      </c>
      <c r="BU172" s="518">
        <f>' IP STOP cijfers nieuw'!BU22</f>
        <v>0</v>
      </c>
      <c r="BV172" s="518">
        <f>' IP STOP cijfers nieuw'!BV22</f>
        <v>0</v>
      </c>
      <c r="BW172" s="518">
        <f>' IP STOP cijfers nieuw'!BW22</f>
        <v>0</v>
      </c>
      <c r="BX172" s="780">
        <f>' IP STOP cijfers nieuw'!BX22</f>
        <v>0</v>
      </c>
      <c r="BY172" s="781">
        <f>' IP STOP cijfers nieuw'!BY22</f>
        <v>25</v>
      </c>
      <c r="BZ172" s="518">
        <f>' IP STOP cijfers nieuw'!BZ22</f>
        <v>0</v>
      </c>
      <c r="CA172" s="518">
        <f>' IP STOP cijfers nieuw'!CA22</f>
        <v>0</v>
      </c>
      <c r="CB172" s="518">
        <f>' IP STOP cijfers nieuw'!CB22</f>
        <v>0</v>
      </c>
      <c r="CC172" s="518">
        <f>' IP STOP cijfers nieuw'!CC22</f>
        <v>0</v>
      </c>
      <c r="CD172" s="518">
        <f>' IP STOP cijfers nieuw'!CD22</f>
        <v>0</v>
      </c>
      <c r="CE172" s="518">
        <f>' IP STOP cijfers nieuw'!CE22</f>
        <v>0</v>
      </c>
      <c r="CF172" s="518">
        <f>' IP STOP cijfers nieuw'!CF22</f>
        <v>0</v>
      </c>
      <c r="CG172" s="518">
        <f>' IP STOP cijfers nieuw'!CG22</f>
        <v>0</v>
      </c>
      <c r="CH172" s="518">
        <f>' IP STOP cijfers nieuw'!CH22</f>
        <v>0</v>
      </c>
      <c r="CI172" s="518">
        <f>' IP STOP cijfers nieuw'!CI22</f>
        <v>0</v>
      </c>
      <c r="CJ172" s="518">
        <f>' IP STOP cijfers nieuw'!CJ22</f>
        <v>0</v>
      </c>
      <c r="CK172" s="518">
        <f>' IP STOP cijfers nieuw'!CK22</f>
        <v>0</v>
      </c>
      <c r="CL172" s="783">
        <f>' IP STOP cijfers nieuw'!CL22</f>
        <v>0</v>
      </c>
      <c r="CM172" s="518">
        <f>' IP STOP cijfers nieuw'!CM22</f>
        <v>0</v>
      </c>
      <c r="CN172" s="518">
        <f>' IP STOP cijfers nieuw'!CN22</f>
        <v>0</v>
      </c>
      <c r="CO172" s="518">
        <f>' IP STOP cijfers nieuw'!CO22</f>
        <v>0</v>
      </c>
      <c r="CP172" s="518">
        <f>' IP STOP cijfers nieuw'!CP22</f>
        <v>0</v>
      </c>
      <c r="CQ172" s="518">
        <f>' IP STOP cijfers nieuw'!CQ22</f>
        <v>0</v>
      </c>
      <c r="CR172" s="518">
        <f>' IP STOP cijfers nieuw'!CR22</f>
        <v>0</v>
      </c>
      <c r="CS172" s="518">
        <f>' IP STOP cijfers nieuw'!CS22</f>
        <v>0</v>
      </c>
      <c r="CT172" s="518">
        <f>' IP STOP cijfers nieuw'!CT22</f>
        <v>0</v>
      </c>
      <c r="CU172" s="518">
        <f>' IP STOP cijfers nieuw'!CU22</f>
        <v>0</v>
      </c>
      <c r="CV172" s="518">
        <f>' IP STOP cijfers nieuw'!CV22</f>
        <v>0</v>
      </c>
      <c r="CW172" s="518">
        <f>' IP STOP cijfers nieuw'!CW22</f>
        <v>0</v>
      </c>
      <c r="CX172" s="518">
        <f>' IP STOP cijfers nieuw'!CX22</f>
        <v>0</v>
      </c>
      <c r="CY172" s="782">
        <f>' IP STOP cijfers nieuw'!CY22</f>
        <v>0</v>
      </c>
      <c r="CZ172" s="533">
        <f>' IP STOP cijfers nieuw'!CZ22</f>
        <v>0</v>
      </c>
      <c r="DA172" s="518">
        <f>' IP STOP cijfers nieuw'!DA22</f>
        <v>0</v>
      </c>
      <c r="DB172" s="518">
        <f>' IP STOP cijfers nieuw'!DB22</f>
        <v>0</v>
      </c>
      <c r="DC172" s="518">
        <f>' IP STOP cijfers nieuw'!DC22</f>
        <v>0</v>
      </c>
      <c r="DD172" s="518">
        <f>' IP STOP cijfers nieuw'!DD22</f>
        <v>0</v>
      </c>
      <c r="DE172" s="518">
        <f>' IP STOP cijfers nieuw'!DE22</f>
        <v>0</v>
      </c>
      <c r="DF172" s="518">
        <f>' IP STOP cijfers nieuw'!DF22</f>
        <v>0</v>
      </c>
      <c r="DG172" s="518">
        <f>' IP STOP cijfers nieuw'!DG22</f>
        <v>0</v>
      </c>
      <c r="DH172" s="518">
        <f>' IP STOP cijfers nieuw'!DH22</f>
        <v>0</v>
      </c>
      <c r="DI172" s="518">
        <f>' IP STOP cijfers nieuw'!DI22</f>
        <v>0</v>
      </c>
      <c r="DJ172" s="518">
        <f>' IP STOP cijfers nieuw'!DJ22</f>
        <v>0</v>
      </c>
      <c r="DK172" s="518">
        <f>' IP STOP cijfers nieuw'!DK22</f>
        <v>0</v>
      </c>
      <c r="DL172" s="782">
        <f>' IP STOP cijfers nieuw'!DL22</f>
        <v>0</v>
      </c>
    </row>
    <row r="173" spans="1:116" hidden="1">
      <c r="A173" s="47">
        <f>' IP STOP cijfers nieuw'!A23</f>
        <v>0</v>
      </c>
      <c r="B173" s="49" t="str">
        <f>' IP STOP cijfers nieuw'!B23</f>
        <v>OWNT/OWNL</v>
      </c>
      <c r="C173" s="4" t="str">
        <f>' IP STOP cijfers nieuw'!C23</f>
        <v>Industriële Productie</v>
      </c>
      <c r="D173" s="4" t="str">
        <f>' IP STOP cijfers nieuw'!D23</f>
        <v>IP Voedselveiligheid VWS</v>
      </c>
      <c r="E173" s="4" t="str">
        <f>' IP STOP cijfers nieuw'!E23</f>
        <v>WWJK Fraude onderzoek (OPSON project) Huigen/December</v>
      </c>
      <c r="F173" s="4" t="str">
        <f>' IP STOP cijfers nieuw'!F23</f>
        <v>VWS</v>
      </c>
      <c r="G173" s="4">
        <f>' IP STOP cijfers nieuw'!G23</f>
        <v>0</v>
      </c>
      <c r="H173" s="774">
        <f>' IP STOP cijfers nieuw'!H23</f>
        <v>1200</v>
      </c>
      <c r="I173" s="774">
        <f>' IP STOP cijfers nieuw'!I23</f>
        <v>300</v>
      </c>
      <c r="J173" s="774">
        <f>' IP STOP cijfers nieuw'!J23</f>
        <v>0</v>
      </c>
      <c r="K173" s="774">
        <f>' IP STOP cijfers nieuw'!K23</f>
        <v>0</v>
      </c>
      <c r="L173" s="774">
        <f>' IP STOP cijfers nieuw'!L23</f>
        <v>0</v>
      </c>
      <c r="M173" s="774">
        <f>' IP STOP cijfers nieuw'!M23</f>
        <v>0</v>
      </c>
      <c r="N173" s="774">
        <f>' IP STOP cijfers nieuw'!N23</f>
        <v>0</v>
      </c>
      <c r="O173" s="774">
        <f>' IP STOP cijfers nieuw'!O23</f>
        <v>0</v>
      </c>
      <c r="P173" s="774">
        <f>' IP STOP cijfers nieuw'!P23</f>
        <v>0</v>
      </c>
      <c r="Q173" s="775">
        <f>' IP STOP cijfers nieuw'!Q23</f>
        <v>1500</v>
      </c>
      <c r="R173" s="776">
        <f>' IP STOP cijfers nieuw'!R23</f>
        <v>0</v>
      </c>
      <c r="S173" s="774">
        <f>' IP STOP cijfers nieuw'!S23</f>
        <v>0</v>
      </c>
      <c r="T173" s="774">
        <f>' IP STOP cijfers nieuw'!T23</f>
        <v>1500</v>
      </c>
      <c r="U173" s="774">
        <f>' IP STOP cijfers nieuw'!U23</f>
        <v>0</v>
      </c>
      <c r="V173" s="774">
        <f>' IP STOP cijfers nieuw'!V23</f>
        <v>0</v>
      </c>
      <c r="W173" s="774">
        <f>' IP STOP cijfers nieuw'!W23</f>
        <v>0</v>
      </c>
      <c r="X173" s="774">
        <f>' IP STOP cijfers nieuw'!X23</f>
        <v>0</v>
      </c>
      <c r="Y173" s="774">
        <f>' IP STOP cijfers nieuw'!Y23</f>
        <v>0</v>
      </c>
      <c r="Z173" s="777">
        <f>' IP STOP cijfers nieuw'!Z23</f>
        <v>1500</v>
      </c>
      <c r="AA173" s="774">
        <f>' IP STOP cijfers nieuw'!AA23</f>
        <v>400</v>
      </c>
      <c r="AB173" s="774">
        <f>' IP STOP cijfers nieuw'!AB23</f>
        <v>0</v>
      </c>
      <c r="AC173" s="774">
        <f>' IP STOP cijfers nieuw'!AC23</f>
        <v>800</v>
      </c>
      <c r="AD173" s="774">
        <f>' IP STOP cijfers nieuw'!AD23</f>
        <v>0</v>
      </c>
      <c r="AE173" s="774">
        <f>' IP STOP cijfers nieuw'!AE23</f>
        <v>0</v>
      </c>
      <c r="AF173" s="774">
        <f>' IP STOP cijfers nieuw'!AF23</f>
        <v>300</v>
      </c>
      <c r="AG173" s="777">
        <f>' IP STOP cijfers nieuw'!AG23</f>
        <v>0</v>
      </c>
      <c r="AH173" s="774">
        <f>' IP STOP cijfers nieuw'!AH23</f>
        <v>400</v>
      </c>
      <c r="AI173" s="774">
        <f>' IP STOP cijfers nieuw'!AI23</f>
        <v>0</v>
      </c>
      <c r="AJ173" s="774">
        <f>' IP STOP cijfers nieuw'!AJ23</f>
        <v>0</v>
      </c>
      <c r="AK173" s="774">
        <f>' IP STOP cijfers nieuw'!AK23</f>
        <v>0</v>
      </c>
      <c r="AL173" s="777">
        <f>' IP STOP cijfers nieuw'!AL23</f>
        <v>0</v>
      </c>
      <c r="AM173" s="774">
        <f>' IP STOP cijfers nieuw'!AM23</f>
        <v>0</v>
      </c>
      <c r="AN173" s="774">
        <f>' IP STOP cijfers nieuw'!AN23</f>
        <v>0</v>
      </c>
      <c r="AO173" s="774">
        <f>' IP STOP cijfers nieuw'!AO23</f>
        <v>0</v>
      </c>
      <c r="AP173" s="774">
        <f>' IP STOP cijfers nieuw'!AP23</f>
        <v>0</v>
      </c>
      <c r="AQ173" s="774">
        <f>' IP STOP cijfers nieuw'!AQ23</f>
        <v>0</v>
      </c>
      <c r="AR173" s="777">
        <f>' IP STOP cijfers nieuw'!AR23</f>
        <v>0</v>
      </c>
      <c r="AS173" s="774">
        <f>' IP STOP cijfers nieuw'!AS23</f>
        <v>0</v>
      </c>
      <c r="AT173" s="774">
        <f>' IP STOP cijfers nieuw'!AT23</f>
        <v>0</v>
      </c>
      <c r="AU173" s="774">
        <f>' IP STOP cijfers nieuw'!AU23</f>
        <v>0</v>
      </c>
      <c r="AV173" s="774">
        <f>' IP STOP cijfers nieuw'!AV23</f>
        <v>0</v>
      </c>
      <c r="AW173" s="774">
        <f>' IP STOP cijfers nieuw'!AW23</f>
        <v>0</v>
      </c>
      <c r="AX173" s="774">
        <f>' IP STOP cijfers nieuw'!AX23</f>
        <v>0</v>
      </c>
      <c r="AY173" s="774">
        <f>' IP STOP cijfers nieuw'!AY23</f>
        <v>0</v>
      </c>
      <c r="AZ173" s="774">
        <f>' IP STOP cijfers nieuw'!AZ23</f>
        <v>0</v>
      </c>
      <c r="BA173" s="774">
        <f>' IP STOP cijfers nieuw'!BA23</f>
        <v>0</v>
      </c>
      <c r="BB173" s="774">
        <f>' IP STOP cijfers nieuw'!BB23</f>
        <v>0</v>
      </c>
      <c r="BC173" s="777">
        <f>' IP STOP cijfers nieuw'!BC23</f>
        <v>0</v>
      </c>
      <c r="BD173" s="774">
        <f>' IP STOP cijfers nieuw'!BD23</f>
        <v>0</v>
      </c>
      <c r="BE173" s="774">
        <f>' IP STOP cijfers nieuw'!BE23</f>
        <v>0</v>
      </c>
      <c r="BF173" s="774">
        <f>' IP STOP cijfers nieuw'!BF23</f>
        <v>0</v>
      </c>
      <c r="BG173" s="774">
        <f>' IP STOP cijfers nieuw'!BG23</f>
        <v>0</v>
      </c>
      <c r="BH173" s="774">
        <f>' IP STOP cijfers nieuw'!BH23</f>
        <v>0</v>
      </c>
      <c r="BI173" s="774">
        <f>' IP STOP cijfers nieuw'!BI23</f>
        <v>0</v>
      </c>
      <c r="BJ173" s="774">
        <f>' IP STOP cijfers nieuw'!BJ23</f>
        <v>300</v>
      </c>
      <c r="BK173" s="777">
        <f>' IP STOP cijfers nieuw'!BK23</f>
        <v>0</v>
      </c>
      <c r="BL173" s="774">
        <f>' IP STOP cijfers nieuw'!BL23</f>
        <v>0</v>
      </c>
      <c r="BM173" s="774">
        <f>' IP STOP cijfers nieuw'!BM23</f>
        <v>0</v>
      </c>
      <c r="BN173" s="774">
        <f>' IP STOP cijfers nieuw'!BN23</f>
        <v>0</v>
      </c>
      <c r="BO173" s="774">
        <f>' IP STOP cijfers nieuw'!BO23</f>
        <v>0</v>
      </c>
      <c r="BP173" s="774">
        <f>' IP STOP cijfers nieuw'!BP23</f>
        <v>0</v>
      </c>
      <c r="BQ173" s="777">
        <f>' IP STOP cijfers nieuw'!BQ23</f>
        <v>0</v>
      </c>
      <c r="BR173" s="774">
        <f>' IP STOP cijfers nieuw'!BR23</f>
        <v>0</v>
      </c>
      <c r="BS173" s="774">
        <f>' IP STOP cijfers nieuw'!BS23</f>
        <v>0</v>
      </c>
      <c r="BT173" s="774">
        <f>' IP STOP cijfers nieuw'!BT23</f>
        <v>0</v>
      </c>
      <c r="BU173" s="774">
        <f>' IP STOP cijfers nieuw'!BU23</f>
        <v>0</v>
      </c>
      <c r="BV173" s="774">
        <f>' IP STOP cijfers nieuw'!BV23</f>
        <v>0</v>
      </c>
      <c r="BW173" s="774">
        <f>' IP STOP cijfers nieuw'!BW23</f>
        <v>0</v>
      </c>
      <c r="BX173" s="778">
        <f>' IP STOP cijfers nieuw'!BX23</f>
        <v>800</v>
      </c>
      <c r="BY173" s="777">
        <f>' IP STOP cijfers nieuw'!BY23</f>
        <v>700</v>
      </c>
      <c r="BZ173" s="774">
        <f>' IP STOP cijfers nieuw'!BZ23</f>
        <v>0</v>
      </c>
      <c r="CA173" s="774">
        <f>' IP STOP cijfers nieuw'!CA23</f>
        <v>0</v>
      </c>
      <c r="CB173" s="774">
        <f>' IP STOP cijfers nieuw'!CB23</f>
        <v>0</v>
      </c>
      <c r="CC173" s="774">
        <f>' IP STOP cijfers nieuw'!CC23</f>
        <v>0</v>
      </c>
      <c r="CD173" s="774">
        <f>' IP STOP cijfers nieuw'!CD23</f>
        <v>0</v>
      </c>
      <c r="CE173" s="774">
        <f>' IP STOP cijfers nieuw'!CE23</f>
        <v>0</v>
      </c>
      <c r="CF173" s="774">
        <f>' IP STOP cijfers nieuw'!CF23</f>
        <v>0</v>
      </c>
      <c r="CG173" s="774">
        <f>' IP STOP cijfers nieuw'!CG23</f>
        <v>0</v>
      </c>
      <c r="CH173" s="774">
        <f>' IP STOP cijfers nieuw'!CH23</f>
        <v>0</v>
      </c>
      <c r="CI173" s="774">
        <f>' IP STOP cijfers nieuw'!CI23</f>
        <v>0</v>
      </c>
      <c r="CJ173" s="774">
        <f>' IP STOP cijfers nieuw'!CJ23</f>
        <v>0</v>
      </c>
      <c r="CK173" s="774">
        <f>' IP STOP cijfers nieuw'!CK23</f>
        <v>0</v>
      </c>
      <c r="CL173" s="779">
        <f>' IP STOP cijfers nieuw'!CL23</f>
        <v>0</v>
      </c>
      <c r="CM173" s="774">
        <f>' IP STOP cijfers nieuw'!CM23</f>
        <v>0</v>
      </c>
      <c r="CN173" s="774">
        <f>' IP STOP cijfers nieuw'!CN23</f>
        <v>0</v>
      </c>
      <c r="CO173" s="774">
        <f>' IP STOP cijfers nieuw'!CO23</f>
        <v>0</v>
      </c>
      <c r="CP173" s="11">
        <f>' IP STOP cijfers nieuw'!CP23</f>
        <v>0</v>
      </c>
      <c r="CQ173" s="11">
        <f>' IP STOP cijfers nieuw'!CQ23</f>
        <v>0</v>
      </c>
      <c r="CR173" s="11">
        <f>' IP STOP cijfers nieuw'!CR23</f>
        <v>0</v>
      </c>
      <c r="CS173" s="11">
        <f>' IP STOP cijfers nieuw'!CS23</f>
        <v>0</v>
      </c>
      <c r="CT173" s="11">
        <f>' IP STOP cijfers nieuw'!CT23</f>
        <v>0</v>
      </c>
      <c r="CU173" s="11">
        <f>' IP STOP cijfers nieuw'!CU23</f>
        <v>0</v>
      </c>
      <c r="CV173" s="11">
        <f>' IP STOP cijfers nieuw'!CV23</f>
        <v>0</v>
      </c>
      <c r="CW173" s="11">
        <f>' IP STOP cijfers nieuw'!CW23</f>
        <v>0</v>
      </c>
      <c r="CX173" s="11">
        <f>' IP STOP cijfers nieuw'!CX23</f>
        <v>0</v>
      </c>
      <c r="CY173" s="26">
        <f>' IP STOP cijfers nieuw'!CY23</f>
        <v>0</v>
      </c>
      <c r="CZ173" s="15">
        <f>' IP STOP cijfers nieuw'!CZ23</f>
        <v>0</v>
      </c>
      <c r="DA173" s="11">
        <f>' IP STOP cijfers nieuw'!DA23</f>
        <v>0</v>
      </c>
      <c r="DB173" s="11">
        <f>' IP STOP cijfers nieuw'!DB23</f>
        <v>0</v>
      </c>
      <c r="DC173" s="11">
        <f>' IP STOP cijfers nieuw'!DC23</f>
        <v>0</v>
      </c>
      <c r="DD173" s="11">
        <f>' IP STOP cijfers nieuw'!DD23</f>
        <v>0</v>
      </c>
      <c r="DE173" s="11">
        <f>' IP STOP cijfers nieuw'!DE23</f>
        <v>0</v>
      </c>
      <c r="DF173" s="11">
        <f>' IP STOP cijfers nieuw'!DF23</f>
        <v>0</v>
      </c>
      <c r="DG173" s="11">
        <f>' IP STOP cijfers nieuw'!DG23</f>
        <v>0</v>
      </c>
      <c r="DH173" s="11">
        <f>' IP STOP cijfers nieuw'!DH23</f>
        <v>0</v>
      </c>
      <c r="DI173" s="11">
        <f>' IP STOP cijfers nieuw'!DI23</f>
        <v>0</v>
      </c>
      <c r="DJ173" s="11">
        <f>' IP STOP cijfers nieuw'!DJ23</f>
        <v>0</v>
      </c>
      <c r="DK173" s="11">
        <f>' IP STOP cijfers nieuw'!DK23</f>
        <v>0</v>
      </c>
      <c r="DL173" s="26">
        <f>' IP STOP cijfers nieuw'!DL23</f>
        <v>0</v>
      </c>
    </row>
    <row r="174" spans="1:116" s="617" customFormat="1">
      <c r="A174" s="780">
        <f>' IP STOP cijfers nieuw'!A24</f>
        <v>0</v>
      </c>
      <c r="B174" s="781">
        <f>' IP STOP cijfers nieuw'!B24</f>
        <v>0</v>
      </c>
      <c r="C174" s="526" t="str">
        <f>' IP STOP cijfers nieuw'!C24</f>
        <v>Industriële Productie</v>
      </c>
      <c r="D174" s="526" t="str">
        <f>' IP STOP cijfers nieuw'!D24</f>
        <v>IP Voedselveiligheid VWS</v>
      </c>
      <c r="E174" s="526" t="str">
        <f>' IP STOP cijfers nieuw'!E24</f>
        <v>WWJK Fraude verbeterplan</v>
      </c>
      <c r="F174" s="526" t="str">
        <f>' IP STOP cijfers nieuw'!F24</f>
        <v>VWS</v>
      </c>
      <c r="G174" s="526" t="str">
        <f>' IP STOP cijfers nieuw'!G24</f>
        <v>verbeterplan</v>
      </c>
      <c r="H174" s="518">
        <f>' IP STOP cijfers nieuw'!H24</f>
        <v>511</v>
      </c>
      <c r="I174" s="518">
        <f>' IP STOP cijfers nieuw'!I24</f>
        <v>0</v>
      </c>
      <c r="J174" s="518">
        <f>' IP STOP cijfers nieuw'!J24</f>
        <v>0</v>
      </c>
      <c r="K174" s="518">
        <f>' IP STOP cijfers nieuw'!K24</f>
        <v>0</v>
      </c>
      <c r="L174" s="518">
        <f>' IP STOP cijfers nieuw'!L24</f>
        <v>0</v>
      </c>
      <c r="M174" s="518">
        <f>' IP STOP cijfers nieuw'!M24</f>
        <v>0</v>
      </c>
      <c r="N174" s="518">
        <f>' IP STOP cijfers nieuw'!N24</f>
        <v>0</v>
      </c>
      <c r="O174" s="518">
        <f>' IP STOP cijfers nieuw'!O24</f>
        <v>0</v>
      </c>
      <c r="P174" s="518">
        <f>' IP STOP cijfers nieuw'!P24</f>
        <v>0</v>
      </c>
      <c r="Q174" s="782">
        <f>' IP STOP cijfers nieuw'!Q24</f>
        <v>511</v>
      </c>
      <c r="R174" s="533">
        <f>' IP STOP cijfers nieuw'!R24</f>
        <v>0</v>
      </c>
      <c r="S174" s="518">
        <f>' IP STOP cijfers nieuw'!S24</f>
        <v>0</v>
      </c>
      <c r="T174" s="518">
        <f>' IP STOP cijfers nieuw'!T24</f>
        <v>511</v>
      </c>
      <c r="U174" s="518">
        <f>' IP STOP cijfers nieuw'!U24</f>
        <v>0</v>
      </c>
      <c r="V174" s="518">
        <f>' IP STOP cijfers nieuw'!V24</f>
        <v>0</v>
      </c>
      <c r="W174" s="518">
        <f>' IP STOP cijfers nieuw'!W24</f>
        <v>0</v>
      </c>
      <c r="X174" s="518">
        <f>' IP STOP cijfers nieuw'!X24</f>
        <v>0</v>
      </c>
      <c r="Y174" s="518">
        <f>' IP STOP cijfers nieuw'!Y24</f>
        <v>0</v>
      </c>
      <c r="Z174" s="781">
        <f>' IP STOP cijfers nieuw'!Z24</f>
        <v>511</v>
      </c>
      <c r="AA174" s="518">
        <f>' IP STOP cijfers nieuw'!AA24</f>
        <v>511</v>
      </c>
      <c r="AB174" s="518">
        <f>' IP STOP cijfers nieuw'!AB24</f>
        <v>0</v>
      </c>
      <c r="AC174" s="518">
        <f>' IP STOP cijfers nieuw'!AC24</f>
        <v>0</v>
      </c>
      <c r="AD174" s="518">
        <f>' IP STOP cijfers nieuw'!AD24</f>
        <v>0</v>
      </c>
      <c r="AE174" s="518">
        <f>' IP STOP cijfers nieuw'!AE24</f>
        <v>0</v>
      </c>
      <c r="AF174" s="518">
        <f>' IP STOP cijfers nieuw'!AF24</f>
        <v>0</v>
      </c>
      <c r="AG174" s="781">
        <f>' IP STOP cijfers nieuw'!AG24</f>
        <v>0</v>
      </c>
      <c r="AH174" s="518">
        <f>' IP STOP cijfers nieuw'!AH24</f>
        <v>511</v>
      </c>
      <c r="AI174" s="518">
        <f>' IP STOP cijfers nieuw'!AI24</f>
        <v>0</v>
      </c>
      <c r="AJ174" s="518">
        <f>' IP STOP cijfers nieuw'!AJ24</f>
        <v>0</v>
      </c>
      <c r="AK174" s="518">
        <f>' IP STOP cijfers nieuw'!AK24</f>
        <v>0</v>
      </c>
      <c r="AL174" s="781">
        <f>' IP STOP cijfers nieuw'!AL24</f>
        <v>0</v>
      </c>
      <c r="AM174" s="518">
        <f>' IP STOP cijfers nieuw'!AM24</f>
        <v>0</v>
      </c>
      <c r="AN174" s="518">
        <f>' IP STOP cijfers nieuw'!AN24</f>
        <v>0</v>
      </c>
      <c r="AO174" s="518">
        <f>' IP STOP cijfers nieuw'!AO24</f>
        <v>0</v>
      </c>
      <c r="AP174" s="518">
        <f>' IP STOP cijfers nieuw'!AP24</f>
        <v>0</v>
      </c>
      <c r="AQ174" s="518">
        <f>' IP STOP cijfers nieuw'!AQ24</f>
        <v>0</v>
      </c>
      <c r="AR174" s="781">
        <f>' IP STOP cijfers nieuw'!AR24</f>
        <v>0</v>
      </c>
      <c r="AS174" s="518">
        <f>' IP STOP cijfers nieuw'!AS24</f>
        <v>0</v>
      </c>
      <c r="AT174" s="518">
        <f>' IP STOP cijfers nieuw'!AT24</f>
        <v>0</v>
      </c>
      <c r="AU174" s="518">
        <f>' IP STOP cijfers nieuw'!AU24</f>
        <v>0</v>
      </c>
      <c r="AV174" s="518">
        <f>' IP STOP cijfers nieuw'!AV24</f>
        <v>0</v>
      </c>
      <c r="AW174" s="518">
        <f>' IP STOP cijfers nieuw'!AW24</f>
        <v>0</v>
      </c>
      <c r="AX174" s="518">
        <f>' IP STOP cijfers nieuw'!AX24</f>
        <v>0</v>
      </c>
      <c r="AY174" s="518">
        <f>' IP STOP cijfers nieuw'!AY24</f>
        <v>0</v>
      </c>
      <c r="AZ174" s="518">
        <f>' IP STOP cijfers nieuw'!AZ24</f>
        <v>0</v>
      </c>
      <c r="BA174" s="518">
        <f>' IP STOP cijfers nieuw'!BA24</f>
        <v>0</v>
      </c>
      <c r="BB174" s="518">
        <f>' IP STOP cijfers nieuw'!BB24</f>
        <v>0</v>
      </c>
      <c r="BC174" s="781">
        <f>' IP STOP cijfers nieuw'!BC24</f>
        <v>0</v>
      </c>
      <c r="BD174" s="518">
        <f>' IP STOP cijfers nieuw'!BD24</f>
        <v>0</v>
      </c>
      <c r="BE174" s="518">
        <f>' IP STOP cijfers nieuw'!BE24</f>
        <v>0</v>
      </c>
      <c r="BF174" s="518">
        <f>' IP STOP cijfers nieuw'!BF24</f>
        <v>0</v>
      </c>
      <c r="BG174" s="518">
        <f>' IP STOP cijfers nieuw'!BG24</f>
        <v>0</v>
      </c>
      <c r="BH174" s="518">
        <f>' IP STOP cijfers nieuw'!BH24</f>
        <v>0</v>
      </c>
      <c r="BI174" s="518">
        <f>' IP STOP cijfers nieuw'!BI24</f>
        <v>0</v>
      </c>
      <c r="BJ174" s="518">
        <f>' IP STOP cijfers nieuw'!BJ24</f>
        <v>0</v>
      </c>
      <c r="BK174" s="781">
        <f>' IP STOP cijfers nieuw'!BK24</f>
        <v>0</v>
      </c>
      <c r="BL174" s="518">
        <f>' IP STOP cijfers nieuw'!BL24</f>
        <v>0</v>
      </c>
      <c r="BM174" s="518">
        <f>' IP STOP cijfers nieuw'!BM24</f>
        <v>0</v>
      </c>
      <c r="BN174" s="518">
        <f>' IP STOP cijfers nieuw'!BN24</f>
        <v>0</v>
      </c>
      <c r="BO174" s="518">
        <f>' IP STOP cijfers nieuw'!BO24</f>
        <v>0</v>
      </c>
      <c r="BP174" s="518">
        <f>' IP STOP cijfers nieuw'!BP24</f>
        <v>0</v>
      </c>
      <c r="BQ174" s="781">
        <f>' IP STOP cijfers nieuw'!BQ24</f>
        <v>0</v>
      </c>
      <c r="BR174" s="518">
        <f>' IP STOP cijfers nieuw'!BR24</f>
        <v>0</v>
      </c>
      <c r="BS174" s="518">
        <f>' IP STOP cijfers nieuw'!BS24</f>
        <v>0</v>
      </c>
      <c r="BT174" s="518">
        <f>' IP STOP cijfers nieuw'!BT24</f>
        <v>0</v>
      </c>
      <c r="BU174" s="518">
        <f>' IP STOP cijfers nieuw'!BU24</f>
        <v>0</v>
      </c>
      <c r="BV174" s="518">
        <f>' IP STOP cijfers nieuw'!BV24</f>
        <v>0</v>
      </c>
      <c r="BW174" s="518">
        <f>' IP STOP cijfers nieuw'!BW24</f>
        <v>0</v>
      </c>
      <c r="BX174" s="780">
        <f>' IP STOP cijfers nieuw'!BX24</f>
        <v>0</v>
      </c>
      <c r="BY174" s="781">
        <f>' IP STOP cijfers nieuw'!BY24</f>
        <v>511</v>
      </c>
      <c r="BZ174" s="518">
        <f>' IP STOP cijfers nieuw'!BZ24</f>
        <v>0</v>
      </c>
      <c r="CA174" s="518">
        <f>' IP STOP cijfers nieuw'!CA24</f>
        <v>0</v>
      </c>
      <c r="CB174" s="518">
        <f>' IP STOP cijfers nieuw'!CB24</f>
        <v>0</v>
      </c>
      <c r="CC174" s="518">
        <f>' IP STOP cijfers nieuw'!CC24</f>
        <v>0</v>
      </c>
      <c r="CD174" s="518">
        <f>' IP STOP cijfers nieuw'!CD24</f>
        <v>0</v>
      </c>
      <c r="CE174" s="518">
        <f>' IP STOP cijfers nieuw'!CE24</f>
        <v>0</v>
      </c>
      <c r="CF174" s="518">
        <f>' IP STOP cijfers nieuw'!CF24</f>
        <v>0</v>
      </c>
      <c r="CG174" s="518">
        <f>' IP STOP cijfers nieuw'!CG24</f>
        <v>0</v>
      </c>
      <c r="CH174" s="518">
        <f>' IP STOP cijfers nieuw'!CH24</f>
        <v>0</v>
      </c>
      <c r="CI174" s="518">
        <f>' IP STOP cijfers nieuw'!CI24</f>
        <v>0</v>
      </c>
      <c r="CJ174" s="518">
        <f>' IP STOP cijfers nieuw'!CJ24</f>
        <v>0</v>
      </c>
      <c r="CK174" s="518">
        <f>' IP STOP cijfers nieuw'!CK24</f>
        <v>0</v>
      </c>
      <c r="CL174" s="783">
        <f>' IP STOP cijfers nieuw'!CL24</f>
        <v>0</v>
      </c>
      <c r="CM174" s="518">
        <f>' IP STOP cijfers nieuw'!CM24</f>
        <v>0</v>
      </c>
      <c r="CN174" s="518">
        <f>' IP STOP cijfers nieuw'!CN24</f>
        <v>0</v>
      </c>
      <c r="CO174" s="518">
        <f>' IP STOP cijfers nieuw'!CO24</f>
        <v>0</v>
      </c>
      <c r="CP174" s="518">
        <f>' IP STOP cijfers nieuw'!CP24</f>
        <v>0</v>
      </c>
      <c r="CQ174" s="518">
        <f>' IP STOP cijfers nieuw'!CQ24</f>
        <v>0</v>
      </c>
      <c r="CR174" s="518">
        <f>' IP STOP cijfers nieuw'!CR24</f>
        <v>0</v>
      </c>
      <c r="CS174" s="518">
        <f>' IP STOP cijfers nieuw'!CS24</f>
        <v>0</v>
      </c>
      <c r="CT174" s="518">
        <f>' IP STOP cijfers nieuw'!CT24</f>
        <v>0</v>
      </c>
      <c r="CU174" s="518">
        <f>' IP STOP cijfers nieuw'!CU24</f>
        <v>0</v>
      </c>
      <c r="CV174" s="518">
        <f>' IP STOP cijfers nieuw'!CV24</f>
        <v>0</v>
      </c>
      <c r="CW174" s="518">
        <f>' IP STOP cijfers nieuw'!CW24</f>
        <v>0</v>
      </c>
      <c r="CX174" s="518">
        <f>' IP STOP cijfers nieuw'!CX24</f>
        <v>0</v>
      </c>
      <c r="CY174" s="782">
        <f>' IP STOP cijfers nieuw'!CY24</f>
        <v>0</v>
      </c>
      <c r="CZ174" s="533">
        <f>' IP STOP cijfers nieuw'!CZ24</f>
        <v>0</v>
      </c>
      <c r="DA174" s="518">
        <f>' IP STOP cijfers nieuw'!DA24</f>
        <v>0</v>
      </c>
      <c r="DB174" s="518">
        <f>' IP STOP cijfers nieuw'!DB24</f>
        <v>0</v>
      </c>
      <c r="DC174" s="518">
        <f>' IP STOP cijfers nieuw'!DC24</f>
        <v>0</v>
      </c>
      <c r="DD174" s="518">
        <f>' IP STOP cijfers nieuw'!DD24</f>
        <v>0</v>
      </c>
      <c r="DE174" s="518">
        <f>' IP STOP cijfers nieuw'!DE24</f>
        <v>0</v>
      </c>
      <c r="DF174" s="518">
        <f>' IP STOP cijfers nieuw'!DF24</f>
        <v>0</v>
      </c>
      <c r="DG174" s="518">
        <f>' IP STOP cijfers nieuw'!DG24</f>
        <v>0</v>
      </c>
      <c r="DH174" s="518">
        <f>' IP STOP cijfers nieuw'!DH24</f>
        <v>0</v>
      </c>
      <c r="DI174" s="518">
        <f>' IP STOP cijfers nieuw'!DI24</f>
        <v>0</v>
      </c>
      <c r="DJ174" s="518">
        <f>' IP STOP cijfers nieuw'!DJ24</f>
        <v>0</v>
      </c>
      <c r="DK174" s="518">
        <f>' IP STOP cijfers nieuw'!DK24</f>
        <v>0</v>
      </c>
      <c r="DL174" s="782">
        <f>' IP STOP cijfers nieuw'!DL24</f>
        <v>0</v>
      </c>
    </row>
    <row r="175" spans="1:116" hidden="1">
      <c r="A175" s="47">
        <f>' IP STOP cijfers nieuw'!A25</f>
        <v>0</v>
      </c>
      <c r="B175" s="49" t="str">
        <f>' IP STOP cijfers nieuw'!B25</f>
        <v>OWNT</v>
      </c>
      <c r="C175" s="4" t="str">
        <f>' IP STOP cijfers nieuw'!C25</f>
        <v>Industriële Productie</v>
      </c>
      <c r="D175" s="4" t="str">
        <f>' IP STOP cijfers nieuw'!D25</f>
        <v>IP Voedselveiligheid VWS</v>
      </c>
      <c r="E175" s="4" t="str">
        <f>' IP STOP cijfers nieuw'!E25</f>
        <v>WWJK Werkwijze opzetten klachten en meldingen eerlijkheid in de handel</v>
      </c>
      <c r="F175" s="4" t="str">
        <f>' IP STOP cijfers nieuw'!F25</f>
        <v>VWS</v>
      </c>
      <c r="G175" s="4">
        <f>' IP STOP cijfers nieuw'!G25</f>
        <v>0</v>
      </c>
      <c r="H175" s="774">
        <f>' IP STOP cijfers nieuw'!H25</f>
        <v>80</v>
      </c>
      <c r="I175" s="774">
        <f>' IP STOP cijfers nieuw'!I25</f>
        <v>0</v>
      </c>
      <c r="J175" s="774">
        <f>' IP STOP cijfers nieuw'!J25</f>
        <v>0</v>
      </c>
      <c r="K175" s="774">
        <f>' IP STOP cijfers nieuw'!K25</f>
        <v>0</v>
      </c>
      <c r="L175" s="774">
        <f>' IP STOP cijfers nieuw'!L25</f>
        <v>0</v>
      </c>
      <c r="M175" s="774">
        <f>' IP STOP cijfers nieuw'!M25</f>
        <v>0</v>
      </c>
      <c r="N175" s="774">
        <f>' IP STOP cijfers nieuw'!N25</f>
        <v>0</v>
      </c>
      <c r="O175" s="774">
        <f>' IP STOP cijfers nieuw'!O25</f>
        <v>0</v>
      </c>
      <c r="P175" s="774">
        <f>' IP STOP cijfers nieuw'!P25</f>
        <v>0</v>
      </c>
      <c r="Q175" s="775">
        <f>' IP STOP cijfers nieuw'!Q25</f>
        <v>80</v>
      </c>
      <c r="R175" s="776">
        <f>' IP STOP cijfers nieuw'!R25</f>
        <v>0</v>
      </c>
      <c r="S175" s="774">
        <f>' IP STOP cijfers nieuw'!S25</f>
        <v>0</v>
      </c>
      <c r="T175" s="774">
        <f>' IP STOP cijfers nieuw'!T25</f>
        <v>80</v>
      </c>
      <c r="U175" s="774">
        <f>' IP STOP cijfers nieuw'!U25</f>
        <v>0</v>
      </c>
      <c r="V175" s="774">
        <f>' IP STOP cijfers nieuw'!V25</f>
        <v>0</v>
      </c>
      <c r="W175" s="774">
        <f>' IP STOP cijfers nieuw'!W25</f>
        <v>0</v>
      </c>
      <c r="X175" s="774">
        <f>' IP STOP cijfers nieuw'!X25</f>
        <v>0</v>
      </c>
      <c r="Y175" s="774">
        <f>' IP STOP cijfers nieuw'!Y25</f>
        <v>0</v>
      </c>
      <c r="Z175" s="777">
        <f>' IP STOP cijfers nieuw'!Z25</f>
        <v>80</v>
      </c>
      <c r="AA175" s="774">
        <f>' IP STOP cijfers nieuw'!AA25</f>
        <v>80</v>
      </c>
      <c r="AB175" s="774">
        <f>' IP STOP cijfers nieuw'!AB25</f>
        <v>0</v>
      </c>
      <c r="AC175" s="774">
        <f>' IP STOP cijfers nieuw'!AC25</f>
        <v>0</v>
      </c>
      <c r="AD175" s="774">
        <f>' IP STOP cijfers nieuw'!AD25</f>
        <v>0</v>
      </c>
      <c r="AE175" s="774">
        <f>' IP STOP cijfers nieuw'!AE25</f>
        <v>0</v>
      </c>
      <c r="AF175" s="774">
        <f>' IP STOP cijfers nieuw'!AF25</f>
        <v>0</v>
      </c>
      <c r="AG175" s="777">
        <f>' IP STOP cijfers nieuw'!AG25</f>
        <v>0</v>
      </c>
      <c r="AH175" s="774">
        <f>' IP STOP cijfers nieuw'!AH25</f>
        <v>80</v>
      </c>
      <c r="AI175" s="774">
        <f>' IP STOP cijfers nieuw'!AI25</f>
        <v>0</v>
      </c>
      <c r="AJ175" s="774">
        <f>' IP STOP cijfers nieuw'!AJ25</f>
        <v>0</v>
      </c>
      <c r="AK175" s="774">
        <f>' IP STOP cijfers nieuw'!AK25</f>
        <v>0</v>
      </c>
      <c r="AL175" s="777">
        <f>' IP STOP cijfers nieuw'!AL25</f>
        <v>0</v>
      </c>
      <c r="AM175" s="774">
        <f>' IP STOP cijfers nieuw'!AM25</f>
        <v>0</v>
      </c>
      <c r="AN175" s="774">
        <f>' IP STOP cijfers nieuw'!AN25</f>
        <v>0</v>
      </c>
      <c r="AO175" s="774">
        <f>' IP STOP cijfers nieuw'!AO25</f>
        <v>0</v>
      </c>
      <c r="AP175" s="774">
        <f>' IP STOP cijfers nieuw'!AP25</f>
        <v>0</v>
      </c>
      <c r="AQ175" s="774">
        <f>' IP STOP cijfers nieuw'!AQ25</f>
        <v>0</v>
      </c>
      <c r="AR175" s="777">
        <f>' IP STOP cijfers nieuw'!AR25</f>
        <v>0</v>
      </c>
      <c r="AS175" s="774">
        <f>' IP STOP cijfers nieuw'!AS25</f>
        <v>0</v>
      </c>
      <c r="AT175" s="774">
        <f>' IP STOP cijfers nieuw'!AT25</f>
        <v>0</v>
      </c>
      <c r="AU175" s="774">
        <f>' IP STOP cijfers nieuw'!AU25</f>
        <v>0</v>
      </c>
      <c r="AV175" s="774">
        <f>' IP STOP cijfers nieuw'!AV25</f>
        <v>0</v>
      </c>
      <c r="AW175" s="774">
        <f>' IP STOP cijfers nieuw'!AW25</f>
        <v>0</v>
      </c>
      <c r="AX175" s="774">
        <f>' IP STOP cijfers nieuw'!AX25</f>
        <v>0</v>
      </c>
      <c r="AY175" s="774">
        <f>' IP STOP cijfers nieuw'!AY25</f>
        <v>0</v>
      </c>
      <c r="AZ175" s="774">
        <f>' IP STOP cijfers nieuw'!AZ25</f>
        <v>0</v>
      </c>
      <c r="BA175" s="774">
        <f>' IP STOP cijfers nieuw'!BA25</f>
        <v>0</v>
      </c>
      <c r="BB175" s="774">
        <f>' IP STOP cijfers nieuw'!BB25</f>
        <v>0</v>
      </c>
      <c r="BC175" s="777">
        <f>' IP STOP cijfers nieuw'!BC25</f>
        <v>0</v>
      </c>
      <c r="BD175" s="774">
        <f>' IP STOP cijfers nieuw'!BD25</f>
        <v>0</v>
      </c>
      <c r="BE175" s="774">
        <f>' IP STOP cijfers nieuw'!BE25</f>
        <v>0</v>
      </c>
      <c r="BF175" s="774">
        <f>' IP STOP cijfers nieuw'!BF25</f>
        <v>0</v>
      </c>
      <c r="BG175" s="774">
        <f>' IP STOP cijfers nieuw'!BG25</f>
        <v>0</v>
      </c>
      <c r="BH175" s="774">
        <f>' IP STOP cijfers nieuw'!BH25</f>
        <v>0</v>
      </c>
      <c r="BI175" s="774">
        <f>' IP STOP cijfers nieuw'!BI25</f>
        <v>0</v>
      </c>
      <c r="BJ175" s="774">
        <f>' IP STOP cijfers nieuw'!BJ25</f>
        <v>0</v>
      </c>
      <c r="BK175" s="777">
        <f>' IP STOP cijfers nieuw'!BK25</f>
        <v>0</v>
      </c>
      <c r="BL175" s="774">
        <f>' IP STOP cijfers nieuw'!BL25</f>
        <v>0</v>
      </c>
      <c r="BM175" s="774">
        <f>' IP STOP cijfers nieuw'!BM25</f>
        <v>0</v>
      </c>
      <c r="BN175" s="774">
        <f>' IP STOP cijfers nieuw'!BN25</f>
        <v>0</v>
      </c>
      <c r="BO175" s="774">
        <f>' IP STOP cijfers nieuw'!BO25</f>
        <v>0</v>
      </c>
      <c r="BP175" s="774">
        <f>' IP STOP cijfers nieuw'!BP25</f>
        <v>0</v>
      </c>
      <c r="BQ175" s="777">
        <f>' IP STOP cijfers nieuw'!BQ25</f>
        <v>0</v>
      </c>
      <c r="BR175" s="774">
        <f>' IP STOP cijfers nieuw'!BR25</f>
        <v>0</v>
      </c>
      <c r="BS175" s="774">
        <f>' IP STOP cijfers nieuw'!BS25</f>
        <v>0</v>
      </c>
      <c r="BT175" s="774">
        <f>' IP STOP cijfers nieuw'!BT25</f>
        <v>0</v>
      </c>
      <c r="BU175" s="774">
        <f>' IP STOP cijfers nieuw'!BU25</f>
        <v>0</v>
      </c>
      <c r="BV175" s="774">
        <f>' IP STOP cijfers nieuw'!BV25</f>
        <v>0</v>
      </c>
      <c r="BW175" s="774">
        <f>' IP STOP cijfers nieuw'!BW25</f>
        <v>0</v>
      </c>
      <c r="BX175" s="778">
        <f>' IP STOP cijfers nieuw'!BX25</f>
        <v>0</v>
      </c>
      <c r="BY175" s="777">
        <f>' IP STOP cijfers nieuw'!BY25</f>
        <v>80</v>
      </c>
      <c r="BZ175" s="774">
        <f>' IP STOP cijfers nieuw'!BZ25</f>
        <v>0</v>
      </c>
      <c r="CA175" s="774">
        <f>' IP STOP cijfers nieuw'!CA25</f>
        <v>0</v>
      </c>
      <c r="CB175" s="774">
        <f>' IP STOP cijfers nieuw'!CB25</f>
        <v>0</v>
      </c>
      <c r="CC175" s="774">
        <f>' IP STOP cijfers nieuw'!CC25</f>
        <v>0</v>
      </c>
      <c r="CD175" s="774">
        <f>' IP STOP cijfers nieuw'!CD25</f>
        <v>0</v>
      </c>
      <c r="CE175" s="774">
        <f>' IP STOP cijfers nieuw'!CE25</f>
        <v>0</v>
      </c>
      <c r="CF175" s="774">
        <f>' IP STOP cijfers nieuw'!CF25</f>
        <v>0</v>
      </c>
      <c r="CG175" s="774">
        <f>' IP STOP cijfers nieuw'!CG25</f>
        <v>0</v>
      </c>
      <c r="CH175" s="774">
        <f>' IP STOP cijfers nieuw'!CH25</f>
        <v>0</v>
      </c>
      <c r="CI175" s="774">
        <f>' IP STOP cijfers nieuw'!CI25</f>
        <v>0</v>
      </c>
      <c r="CJ175" s="774">
        <f>' IP STOP cijfers nieuw'!CJ25</f>
        <v>0</v>
      </c>
      <c r="CK175" s="774">
        <f>' IP STOP cijfers nieuw'!CK25</f>
        <v>0</v>
      </c>
      <c r="CL175" s="779">
        <f>' IP STOP cijfers nieuw'!CL25</f>
        <v>0</v>
      </c>
      <c r="CM175" s="774">
        <f>' IP STOP cijfers nieuw'!CM25</f>
        <v>0</v>
      </c>
      <c r="CN175" s="774">
        <f>' IP STOP cijfers nieuw'!CN25</f>
        <v>0</v>
      </c>
      <c r="CO175" s="774">
        <f>' IP STOP cijfers nieuw'!CO25</f>
        <v>0</v>
      </c>
      <c r="CP175" s="11">
        <f>' IP STOP cijfers nieuw'!CP25</f>
        <v>0</v>
      </c>
      <c r="CQ175" s="11">
        <f>' IP STOP cijfers nieuw'!CQ25</f>
        <v>0</v>
      </c>
      <c r="CR175" s="11">
        <f>' IP STOP cijfers nieuw'!CR25</f>
        <v>0</v>
      </c>
      <c r="CS175" s="11">
        <f>' IP STOP cijfers nieuw'!CS25</f>
        <v>0</v>
      </c>
      <c r="CT175" s="11">
        <f>' IP STOP cijfers nieuw'!CT25</f>
        <v>0</v>
      </c>
      <c r="CU175" s="11">
        <f>' IP STOP cijfers nieuw'!CU25</f>
        <v>0</v>
      </c>
      <c r="CV175" s="11">
        <f>' IP STOP cijfers nieuw'!CV25</f>
        <v>0</v>
      </c>
      <c r="CW175" s="11">
        <f>' IP STOP cijfers nieuw'!CW25</f>
        <v>0</v>
      </c>
      <c r="CX175" s="11">
        <f>' IP STOP cijfers nieuw'!CX25</f>
        <v>0</v>
      </c>
      <c r="CY175" s="26">
        <f>' IP STOP cijfers nieuw'!CY25</f>
        <v>0</v>
      </c>
      <c r="CZ175" s="15">
        <f>' IP STOP cijfers nieuw'!CZ25</f>
        <v>0</v>
      </c>
      <c r="DA175" s="11">
        <f>' IP STOP cijfers nieuw'!DA25</f>
        <v>0</v>
      </c>
      <c r="DB175" s="11">
        <f>' IP STOP cijfers nieuw'!DB25</f>
        <v>0</v>
      </c>
      <c r="DC175" s="11">
        <f>' IP STOP cijfers nieuw'!DC25</f>
        <v>0</v>
      </c>
      <c r="DD175" s="11">
        <f>' IP STOP cijfers nieuw'!DD25</f>
        <v>0</v>
      </c>
      <c r="DE175" s="11">
        <f>' IP STOP cijfers nieuw'!DE25</f>
        <v>0</v>
      </c>
      <c r="DF175" s="11">
        <f>' IP STOP cijfers nieuw'!DF25</f>
        <v>0</v>
      </c>
      <c r="DG175" s="11">
        <f>' IP STOP cijfers nieuw'!DG25</f>
        <v>0</v>
      </c>
      <c r="DH175" s="11">
        <f>' IP STOP cijfers nieuw'!DH25</f>
        <v>0</v>
      </c>
      <c r="DI175" s="11">
        <f>' IP STOP cijfers nieuw'!DI25</f>
        <v>0</v>
      </c>
      <c r="DJ175" s="11">
        <f>' IP STOP cijfers nieuw'!DJ25</f>
        <v>0</v>
      </c>
      <c r="DK175" s="11">
        <f>' IP STOP cijfers nieuw'!DK25</f>
        <v>0</v>
      </c>
      <c r="DL175" s="26">
        <f>' IP STOP cijfers nieuw'!DL25</f>
        <v>0</v>
      </c>
    </row>
    <row r="176" spans="1:116" hidden="1">
      <c r="A176" s="47">
        <f>' IP STOP cijfers nieuw'!A26</f>
        <v>0</v>
      </c>
      <c r="B176" s="49" t="str">
        <f>' IP STOP cijfers nieuw'!B26</f>
        <v>OWNT</v>
      </c>
      <c r="C176" s="4" t="str">
        <f>' IP STOP cijfers nieuw'!C26</f>
        <v>Industriële Productie</v>
      </c>
      <c r="D176" s="4" t="str">
        <f>' IP STOP cijfers nieuw'!D26</f>
        <v>IP Voedselveiligheid VWS</v>
      </c>
      <c r="E176" s="4" t="str">
        <f>' IP STOP cijfers nieuw'!E26</f>
        <v>WWJK Etiketteringsverordening (Plakvlees)</v>
      </c>
      <c r="F176" s="4" t="str">
        <f>' IP STOP cijfers nieuw'!F26</f>
        <v>VWS</v>
      </c>
      <c r="G176" s="4">
        <f>' IP STOP cijfers nieuw'!G26</f>
        <v>0</v>
      </c>
      <c r="H176" s="774">
        <f>' IP STOP cijfers nieuw'!H26</f>
        <v>400</v>
      </c>
      <c r="I176" s="774">
        <f>' IP STOP cijfers nieuw'!I26</f>
        <v>300</v>
      </c>
      <c r="J176" s="774">
        <f>' IP STOP cijfers nieuw'!J26</f>
        <v>0</v>
      </c>
      <c r="K176" s="774">
        <f>' IP STOP cijfers nieuw'!K26</f>
        <v>0</v>
      </c>
      <c r="L176" s="774">
        <f>' IP STOP cijfers nieuw'!L26</f>
        <v>0</v>
      </c>
      <c r="M176" s="774">
        <f>' IP STOP cijfers nieuw'!M26</f>
        <v>0</v>
      </c>
      <c r="N176" s="774">
        <f>' IP STOP cijfers nieuw'!N26</f>
        <v>0</v>
      </c>
      <c r="O176" s="774">
        <f>' IP STOP cijfers nieuw'!O26</f>
        <v>0</v>
      </c>
      <c r="P176" s="774">
        <f>' IP STOP cijfers nieuw'!P26</f>
        <v>0</v>
      </c>
      <c r="Q176" s="775">
        <f>' IP STOP cijfers nieuw'!Q26</f>
        <v>700</v>
      </c>
      <c r="R176" s="776">
        <f>' IP STOP cijfers nieuw'!R26</f>
        <v>0</v>
      </c>
      <c r="S176" s="774">
        <f>' IP STOP cijfers nieuw'!S26</f>
        <v>0</v>
      </c>
      <c r="T176" s="774">
        <f>' IP STOP cijfers nieuw'!T26</f>
        <v>700</v>
      </c>
      <c r="U176" s="774">
        <f>' IP STOP cijfers nieuw'!U26</f>
        <v>0</v>
      </c>
      <c r="V176" s="774">
        <f>' IP STOP cijfers nieuw'!V26</f>
        <v>0</v>
      </c>
      <c r="W176" s="774">
        <f>' IP STOP cijfers nieuw'!W26</f>
        <v>0</v>
      </c>
      <c r="X176" s="774">
        <f>' IP STOP cijfers nieuw'!X26</f>
        <v>0</v>
      </c>
      <c r="Y176" s="774">
        <f>' IP STOP cijfers nieuw'!Y26</f>
        <v>0</v>
      </c>
      <c r="Z176" s="777">
        <f>' IP STOP cijfers nieuw'!Z26</f>
        <v>700</v>
      </c>
      <c r="AA176" s="774">
        <f>' IP STOP cijfers nieuw'!AA26</f>
        <v>300</v>
      </c>
      <c r="AB176" s="774">
        <f>' IP STOP cijfers nieuw'!AB26</f>
        <v>0</v>
      </c>
      <c r="AC176" s="774">
        <f>' IP STOP cijfers nieuw'!AC26</f>
        <v>100</v>
      </c>
      <c r="AD176" s="774">
        <f>' IP STOP cijfers nieuw'!AD26</f>
        <v>0</v>
      </c>
      <c r="AE176" s="774">
        <f>' IP STOP cijfers nieuw'!AE26</f>
        <v>0</v>
      </c>
      <c r="AF176" s="774">
        <f>' IP STOP cijfers nieuw'!AF26</f>
        <v>300</v>
      </c>
      <c r="AG176" s="777">
        <f>' IP STOP cijfers nieuw'!AG26</f>
        <v>0</v>
      </c>
      <c r="AH176" s="774">
        <f>' IP STOP cijfers nieuw'!AH26</f>
        <v>300</v>
      </c>
      <c r="AI176" s="774">
        <f>' IP STOP cijfers nieuw'!AI26</f>
        <v>0</v>
      </c>
      <c r="AJ176" s="774">
        <f>' IP STOP cijfers nieuw'!AJ26</f>
        <v>0</v>
      </c>
      <c r="AK176" s="774">
        <f>' IP STOP cijfers nieuw'!AK26</f>
        <v>0</v>
      </c>
      <c r="AL176" s="777">
        <f>' IP STOP cijfers nieuw'!AL26</f>
        <v>0</v>
      </c>
      <c r="AM176" s="774">
        <f>' IP STOP cijfers nieuw'!AM26</f>
        <v>0</v>
      </c>
      <c r="AN176" s="774">
        <f>' IP STOP cijfers nieuw'!AN26</f>
        <v>0</v>
      </c>
      <c r="AO176" s="774">
        <f>' IP STOP cijfers nieuw'!AO26</f>
        <v>0</v>
      </c>
      <c r="AP176" s="774">
        <f>' IP STOP cijfers nieuw'!AP26</f>
        <v>0</v>
      </c>
      <c r="AQ176" s="774">
        <f>' IP STOP cijfers nieuw'!AQ26</f>
        <v>0</v>
      </c>
      <c r="AR176" s="777">
        <f>' IP STOP cijfers nieuw'!AR26</f>
        <v>0</v>
      </c>
      <c r="AS176" s="774">
        <f>' IP STOP cijfers nieuw'!AS26</f>
        <v>0</v>
      </c>
      <c r="AT176" s="774">
        <f>' IP STOP cijfers nieuw'!AT26</f>
        <v>0</v>
      </c>
      <c r="AU176" s="774">
        <f>' IP STOP cijfers nieuw'!AU26</f>
        <v>0</v>
      </c>
      <c r="AV176" s="774">
        <f>' IP STOP cijfers nieuw'!AV26</f>
        <v>0</v>
      </c>
      <c r="AW176" s="774">
        <f>' IP STOP cijfers nieuw'!AW26</f>
        <v>0</v>
      </c>
      <c r="AX176" s="774">
        <f>' IP STOP cijfers nieuw'!AX26</f>
        <v>0</v>
      </c>
      <c r="AY176" s="774">
        <f>' IP STOP cijfers nieuw'!AY26</f>
        <v>0</v>
      </c>
      <c r="AZ176" s="774">
        <f>' IP STOP cijfers nieuw'!AZ26</f>
        <v>0</v>
      </c>
      <c r="BA176" s="774">
        <f>' IP STOP cijfers nieuw'!BA26</f>
        <v>0</v>
      </c>
      <c r="BB176" s="774">
        <f>' IP STOP cijfers nieuw'!BB26</f>
        <v>0</v>
      </c>
      <c r="BC176" s="777">
        <f>' IP STOP cijfers nieuw'!BC26</f>
        <v>0</v>
      </c>
      <c r="BD176" s="774">
        <f>' IP STOP cijfers nieuw'!BD26</f>
        <v>300</v>
      </c>
      <c r="BE176" s="774">
        <f>' IP STOP cijfers nieuw'!BE26</f>
        <v>0</v>
      </c>
      <c r="BF176" s="774">
        <f>' IP STOP cijfers nieuw'!BF26</f>
        <v>0</v>
      </c>
      <c r="BG176" s="774">
        <f>' IP STOP cijfers nieuw'!BG26</f>
        <v>0</v>
      </c>
      <c r="BH176" s="774">
        <f>' IP STOP cijfers nieuw'!BH26</f>
        <v>0</v>
      </c>
      <c r="BI176" s="774">
        <f>' IP STOP cijfers nieuw'!BI26</f>
        <v>0</v>
      </c>
      <c r="BJ176" s="774">
        <f>' IP STOP cijfers nieuw'!BJ26</f>
        <v>0</v>
      </c>
      <c r="BK176" s="777">
        <f>' IP STOP cijfers nieuw'!BK26</f>
        <v>0</v>
      </c>
      <c r="BL176" s="774">
        <f>' IP STOP cijfers nieuw'!BL26</f>
        <v>0</v>
      </c>
      <c r="BM176" s="774">
        <f>' IP STOP cijfers nieuw'!BM26</f>
        <v>0</v>
      </c>
      <c r="BN176" s="774">
        <f>' IP STOP cijfers nieuw'!BN26</f>
        <v>0</v>
      </c>
      <c r="BO176" s="774">
        <f>' IP STOP cijfers nieuw'!BO26</f>
        <v>0</v>
      </c>
      <c r="BP176" s="774">
        <f>' IP STOP cijfers nieuw'!BP26</f>
        <v>0</v>
      </c>
      <c r="BQ176" s="777">
        <f>' IP STOP cijfers nieuw'!BQ26</f>
        <v>0</v>
      </c>
      <c r="BR176" s="774">
        <f>' IP STOP cijfers nieuw'!BR26</f>
        <v>0</v>
      </c>
      <c r="BS176" s="774">
        <f>' IP STOP cijfers nieuw'!BS26</f>
        <v>0</v>
      </c>
      <c r="BT176" s="774">
        <f>' IP STOP cijfers nieuw'!BT26</f>
        <v>0</v>
      </c>
      <c r="BU176" s="774">
        <f>' IP STOP cijfers nieuw'!BU26</f>
        <v>0</v>
      </c>
      <c r="BV176" s="774">
        <f>' IP STOP cijfers nieuw'!BV26</f>
        <v>0</v>
      </c>
      <c r="BW176" s="774">
        <f>' IP STOP cijfers nieuw'!BW26</f>
        <v>0</v>
      </c>
      <c r="BX176" s="778">
        <f>' IP STOP cijfers nieuw'!BX26</f>
        <v>100</v>
      </c>
      <c r="BY176" s="777">
        <f>' IP STOP cijfers nieuw'!BY26</f>
        <v>600</v>
      </c>
      <c r="BZ176" s="774">
        <f>' IP STOP cijfers nieuw'!BZ26</f>
        <v>0</v>
      </c>
      <c r="CA176" s="774">
        <f>' IP STOP cijfers nieuw'!CA26</f>
        <v>0</v>
      </c>
      <c r="CB176" s="774">
        <f>' IP STOP cijfers nieuw'!CB26</f>
        <v>0</v>
      </c>
      <c r="CC176" s="774">
        <f>' IP STOP cijfers nieuw'!CC26</f>
        <v>0</v>
      </c>
      <c r="CD176" s="774">
        <f>' IP STOP cijfers nieuw'!CD26</f>
        <v>0</v>
      </c>
      <c r="CE176" s="774">
        <f>' IP STOP cijfers nieuw'!CE26</f>
        <v>0</v>
      </c>
      <c r="CF176" s="774">
        <f>' IP STOP cijfers nieuw'!CF26</f>
        <v>0</v>
      </c>
      <c r="CG176" s="774">
        <f>' IP STOP cijfers nieuw'!CG26</f>
        <v>0</v>
      </c>
      <c r="CH176" s="774">
        <f>' IP STOP cijfers nieuw'!CH26</f>
        <v>0</v>
      </c>
      <c r="CI176" s="774">
        <f>' IP STOP cijfers nieuw'!CI26</f>
        <v>0</v>
      </c>
      <c r="CJ176" s="774">
        <f>' IP STOP cijfers nieuw'!CJ26</f>
        <v>0</v>
      </c>
      <c r="CK176" s="774">
        <f>' IP STOP cijfers nieuw'!CK26</f>
        <v>0</v>
      </c>
      <c r="CL176" s="779">
        <f>' IP STOP cijfers nieuw'!CL26</f>
        <v>0</v>
      </c>
      <c r="CM176" s="774">
        <f>' IP STOP cijfers nieuw'!CM26</f>
        <v>0</v>
      </c>
      <c r="CN176" s="774">
        <f>' IP STOP cijfers nieuw'!CN26</f>
        <v>0</v>
      </c>
      <c r="CO176" s="774">
        <f>' IP STOP cijfers nieuw'!CO26</f>
        <v>0</v>
      </c>
      <c r="CP176" s="11">
        <f>' IP STOP cijfers nieuw'!CP26</f>
        <v>0</v>
      </c>
      <c r="CQ176" s="11">
        <f>' IP STOP cijfers nieuw'!CQ26</f>
        <v>0</v>
      </c>
      <c r="CR176" s="11">
        <f>' IP STOP cijfers nieuw'!CR26</f>
        <v>0</v>
      </c>
      <c r="CS176" s="11">
        <f>' IP STOP cijfers nieuw'!CS26</f>
        <v>0</v>
      </c>
      <c r="CT176" s="11">
        <f>' IP STOP cijfers nieuw'!CT26</f>
        <v>0</v>
      </c>
      <c r="CU176" s="11">
        <f>' IP STOP cijfers nieuw'!CU26</f>
        <v>0</v>
      </c>
      <c r="CV176" s="11">
        <f>' IP STOP cijfers nieuw'!CV26</f>
        <v>0</v>
      </c>
      <c r="CW176" s="11">
        <f>' IP STOP cijfers nieuw'!CW26</f>
        <v>0</v>
      </c>
      <c r="CX176" s="11">
        <f>' IP STOP cijfers nieuw'!CX26</f>
        <v>0</v>
      </c>
      <c r="CY176" s="26">
        <f>' IP STOP cijfers nieuw'!CY26</f>
        <v>0</v>
      </c>
      <c r="CZ176" s="15">
        <f>' IP STOP cijfers nieuw'!CZ26</f>
        <v>0</v>
      </c>
      <c r="DA176" s="11">
        <f>' IP STOP cijfers nieuw'!DA26</f>
        <v>0</v>
      </c>
      <c r="DB176" s="11">
        <f>' IP STOP cijfers nieuw'!DB26</f>
        <v>0</v>
      </c>
      <c r="DC176" s="11">
        <f>' IP STOP cijfers nieuw'!DC26</f>
        <v>0</v>
      </c>
      <c r="DD176" s="11">
        <f>' IP STOP cijfers nieuw'!DD26</f>
        <v>0</v>
      </c>
      <c r="DE176" s="11">
        <f>' IP STOP cijfers nieuw'!DE26</f>
        <v>0</v>
      </c>
      <c r="DF176" s="11">
        <f>' IP STOP cijfers nieuw'!DF26</f>
        <v>0</v>
      </c>
      <c r="DG176" s="11">
        <f>' IP STOP cijfers nieuw'!DG26</f>
        <v>0</v>
      </c>
      <c r="DH176" s="11">
        <f>' IP STOP cijfers nieuw'!DH26</f>
        <v>0</v>
      </c>
      <c r="DI176" s="11">
        <f>' IP STOP cijfers nieuw'!DI26</f>
        <v>0</v>
      </c>
      <c r="DJ176" s="11">
        <f>' IP STOP cijfers nieuw'!DJ26</f>
        <v>0</v>
      </c>
      <c r="DK176" s="11">
        <f>' IP STOP cijfers nieuw'!DK26</f>
        <v>0</v>
      </c>
      <c r="DL176" s="26">
        <f>' IP STOP cijfers nieuw'!DL26</f>
        <v>0</v>
      </c>
    </row>
    <row r="177" spans="1:116" hidden="1">
      <c r="A177" s="47">
        <f>' IP STOP cijfers nieuw'!A27</f>
        <v>0</v>
      </c>
      <c r="B177" s="49" t="str">
        <f>' IP STOP cijfers nieuw'!B27</f>
        <v>OWNT</v>
      </c>
      <c r="C177" s="4" t="str">
        <f>' IP STOP cijfers nieuw'!C27</f>
        <v>Industriële Productie</v>
      </c>
      <c r="D177" s="4" t="str">
        <f>' IP STOP cijfers nieuw'!D27</f>
        <v>IP Voedselveiligheid VWS</v>
      </c>
      <c r="E177" s="4" t="str">
        <f>' IP STOP cijfers nieuw'!E27</f>
        <v xml:space="preserve">WWJK Additieven Verordening </v>
      </c>
      <c r="F177" s="4" t="str">
        <f>' IP STOP cijfers nieuw'!F27</f>
        <v>VWS</v>
      </c>
      <c r="G177" s="4">
        <f>' IP STOP cijfers nieuw'!G27</f>
        <v>0</v>
      </c>
      <c r="H177" s="774">
        <f>' IP STOP cijfers nieuw'!H27</f>
        <v>200</v>
      </c>
      <c r="I177" s="774">
        <f>' IP STOP cijfers nieuw'!I27</f>
        <v>0</v>
      </c>
      <c r="J177" s="774">
        <f>' IP STOP cijfers nieuw'!J27</f>
        <v>0</v>
      </c>
      <c r="K177" s="774">
        <f>' IP STOP cijfers nieuw'!K27</f>
        <v>0</v>
      </c>
      <c r="L177" s="774">
        <f>' IP STOP cijfers nieuw'!L27</f>
        <v>0</v>
      </c>
      <c r="M177" s="774">
        <f>' IP STOP cijfers nieuw'!M27</f>
        <v>0</v>
      </c>
      <c r="N177" s="774">
        <f>' IP STOP cijfers nieuw'!N27</f>
        <v>0</v>
      </c>
      <c r="O177" s="774">
        <f>' IP STOP cijfers nieuw'!O27</f>
        <v>0</v>
      </c>
      <c r="P177" s="774">
        <f>' IP STOP cijfers nieuw'!P27</f>
        <v>0</v>
      </c>
      <c r="Q177" s="775">
        <f>' IP STOP cijfers nieuw'!Q27</f>
        <v>200</v>
      </c>
      <c r="R177" s="776">
        <f>' IP STOP cijfers nieuw'!R27</f>
        <v>0</v>
      </c>
      <c r="S177" s="774">
        <f>' IP STOP cijfers nieuw'!S27</f>
        <v>0</v>
      </c>
      <c r="T177" s="774">
        <f>' IP STOP cijfers nieuw'!T27</f>
        <v>200</v>
      </c>
      <c r="U177" s="774">
        <f>' IP STOP cijfers nieuw'!U27</f>
        <v>0</v>
      </c>
      <c r="V177" s="774">
        <f>' IP STOP cijfers nieuw'!V27</f>
        <v>0</v>
      </c>
      <c r="W177" s="774">
        <f>' IP STOP cijfers nieuw'!W27</f>
        <v>0</v>
      </c>
      <c r="X177" s="774">
        <f>' IP STOP cijfers nieuw'!X27</f>
        <v>0</v>
      </c>
      <c r="Y177" s="774">
        <f>' IP STOP cijfers nieuw'!Y27</f>
        <v>0</v>
      </c>
      <c r="Z177" s="777">
        <f>' IP STOP cijfers nieuw'!Z27</f>
        <v>200</v>
      </c>
      <c r="AA177" s="774">
        <f>' IP STOP cijfers nieuw'!AA27</f>
        <v>200</v>
      </c>
      <c r="AB177" s="774">
        <f>' IP STOP cijfers nieuw'!AB27</f>
        <v>0</v>
      </c>
      <c r="AC177" s="774">
        <f>' IP STOP cijfers nieuw'!AC27</f>
        <v>0</v>
      </c>
      <c r="AD177" s="774">
        <f>' IP STOP cijfers nieuw'!AD27</f>
        <v>0</v>
      </c>
      <c r="AE177" s="774">
        <f>' IP STOP cijfers nieuw'!AE27</f>
        <v>0</v>
      </c>
      <c r="AF177" s="774">
        <f>' IP STOP cijfers nieuw'!AF27</f>
        <v>0</v>
      </c>
      <c r="AG177" s="777">
        <f>' IP STOP cijfers nieuw'!AG27</f>
        <v>0</v>
      </c>
      <c r="AH177" s="774">
        <f>' IP STOP cijfers nieuw'!AH27</f>
        <v>200</v>
      </c>
      <c r="AI177" s="774">
        <f>' IP STOP cijfers nieuw'!AI27</f>
        <v>0</v>
      </c>
      <c r="AJ177" s="774">
        <f>' IP STOP cijfers nieuw'!AJ27</f>
        <v>0</v>
      </c>
      <c r="AK177" s="774">
        <f>' IP STOP cijfers nieuw'!AK27</f>
        <v>0</v>
      </c>
      <c r="AL177" s="777">
        <f>' IP STOP cijfers nieuw'!AL27</f>
        <v>0</v>
      </c>
      <c r="AM177" s="774">
        <f>' IP STOP cijfers nieuw'!AM27</f>
        <v>0</v>
      </c>
      <c r="AN177" s="774">
        <f>' IP STOP cijfers nieuw'!AN27</f>
        <v>0</v>
      </c>
      <c r="AO177" s="774">
        <f>' IP STOP cijfers nieuw'!AO27</f>
        <v>0</v>
      </c>
      <c r="AP177" s="774">
        <f>' IP STOP cijfers nieuw'!AP27</f>
        <v>0</v>
      </c>
      <c r="AQ177" s="774">
        <f>' IP STOP cijfers nieuw'!AQ27</f>
        <v>0</v>
      </c>
      <c r="AR177" s="777">
        <f>' IP STOP cijfers nieuw'!AR27</f>
        <v>0</v>
      </c>
      <c r="AS177" s="774">
        <f>' IP STOP cijfers nieuw'!AS27</f>
        <v>0</v>
      </c>
      <c r="AT177" s="774">
        <f>' IP STOP cijfers nieuw'!AT27</f>
        <v>0</v>
      </c>
      <c r="AU177" s="774">
        <f>' IP STOP cijfers nieuw'!AU27</f>
        <v>0</v>
      </c>
      <c r="AV177" s="774">
        <f>' IP STOP cijfers nieuw'!AV27</f>
        <v>0</v>
      </c>
      <c r="AW177" s="774">
        <f>' IP STOP cijfers nieuw'!AW27</f>
        <v>0</v>
      </c>
      <c r="AX177" s="774">
        <f>' IP STOP cijfers nieuw'!AX27</f>
        <v>0</v>
      </c>
      <c r="AY177" s="774">
        <f>' IP STOP cijfers nieuw'!AY27</f>
        <v>0</v>
      </c>
      <c r="AZ177" s="774">
        <f>' IP STOP cijfers nieuw'!AZ27</f>
        <v>0</v>
      </c>
      <c r="BA177" s="774">
        <f>' IP STOP cijfers nieuw'!BA27</f>
        <v>0</v>
      </c>
      <c r="BB177" s="774">
        <f>' IP STOP cijfers nieuw'!BB27</f>
        <v>0</v>
      </c>
      <c r="BC177" s="777">
        <f>' IP STOP cijfers nieuw'!BC27</f>
        <v>0</v>
      </c>
      <c r="BD177" s="774">
        <f>' IP STOP cijfers nieuw'!BD27</f>
        <v>0</v>
      </c>
      <c r="BE177" s="774">
        <f>' IP STOP cijfers nieuw'!BE27</f>
        <v>0</v>
      </c>
      <c r="BF177" s="774">
        <f>' IP STOP cijfers nieuw'!BF27</f>
        <v>0</v>
      </c>
      <c r="BG177" s="774">
        <f>' IP STOP cijfers nieuw'!BG27</f>
        <v>0</v>
      </c>
      <c r="BH177" s="774">
        <f>' IP STOP cijfers nieuw'!BH27</f>
        <v>0</v>
      </c>
      <c r="BI177" s="774">
        <f>' IP STOP cijfers nieuw'!BI27</f>
        <v>0</v>
      </c>
      <c r="BJ177" s="774">
        <f>' IP STOP cijfers nieuw'!BJ27</f>
        <v>0</v>
      </c>
      <c r="BK177" s="777">
        <f>' IP STOP cijfers nieuw'!BK27</f>
        <v>0</v>
      </c>
      <c r="BL177" s="774">
        <f>' IP STOP cijfers nieuw'!BL27</f>
        <v>0</v>
      </c>
      <c r="BM177" s="774">
        <f>' IP STOP cijfers nieuw'!BM27</f>
        <v>0</v>
      </c>
      <c r="BN177" s="774">
        <f>' IP STOP cijfers nieuw'!BN27</f>
        <v>0</v>
      </c>
      <c r="BO177" s="774">
        <f>' IP STOP cijfers nieuw'!BO27</f>
        <v>0</v>
      </c>
      <c r="BP177" s="774">
        <f>' IP STOP cijfers nieuw'!BP27</f>
        <v>0</v>
      </c>
      <c r="BQ177" s="777">
        <f>' IP STOP cijfers nieuw'!BQ27</f>
        <v>0</v>
      </c>
      <c r="BR177" s="774">
        <f>' IP STOP cijfers nieuw'!BR27</f>
        <v>0</v>
      </c>
      <c r="BS177" s="774">
        <f>' IP STOP cijfers nieuw'!BS27</f>
        <v>0</v>
      </c>
      <c r="BT177" s="774">
        <f>' IP STOP cijfers nieuw'!BT27</f>
        <v>0</v>
      </c>
      <c r="BU177" s="774">
        <f>' IP STOP cijfers nieuw'!BU27</f>
        <v>0</v>
      </c>
      <c r="BV177" s="774">
        <f>' IP STOP cijfers nieuw'!BV27</f>
        <v>0</v>
      </c>
      <c r="BW177" s="774">
        <f>' IP STOP cijfers nieuw'!BW27</f>
        <v>0</v>
      </c>
      <c r="BX177" s="778">
        <f>' IP STOP cijfers nieuw'!BX27</f>
        <v>0</v>
      </c>
      <c r="BY177" s="777">
        <f>' IP STOP cijfers nieuw'!BY27</f>
        <v>200</v>
      </c>
      <c r="BZ177" s="774">
        <f>' IP STOP cijfers nieuw'!BZ27</f>
        <v>0</v>
      </c>
      <c r="CA177" s="774">
        <f>' IP STOP cijfers nieuw'!CA27</f>
        <v>0</v>
      </c>
      <c r="CB177" s="774">
        <f>' IP STOP cijfers nieuw'!CB27</f>
        <v>0</v>
      </c>
      <c r="CC177" s="774">
        <f>' IP STOP cijfers nieuw'!CC27</f>
        <v>0</v>
      </c>
      <c r="CD177" s="774">
        <f>' IP STOP cijfers nieuw'!CD27</f>
        <v>0</v>
      </c>
      <c r="CE177" s="774">
        <f>' IP STOP cijfers nieuw'!CE27</f>
        <v>0</v>
      </c>
      <c r="CF177" s="774">
        <f>' IP STOP cijfers nieuw'!CF27</f>
        <v>0</v>
      </c>
      <c r="CG177" s="774">
        <f>' IP STOP cijfers nieuw'!CG27</f>
        <v>0</v>
      </c>
      <c r="CH177" s="774">
        <f>' IP STOP cijfers nieuw'!CH27</f>
        <v>0</v>
      </c>
      <c r="CI177" s="774">
        <f>' IP STOP cijfers nieuw'!CI27</f>
        <v>0</v>
      </c>
      <c r="CJ177" s="774">
        <f>' IP STOP cijfers nieuw'!CJ27</f>
        <v>0</v>
      </c>
      <c r="CK177" s="774">
        <f>' IP STOP cijfers nieuw'!CK27</f>
        <v>0</v>
      </c>
      <c r="CL177" s="779">
        <f>' IP STOP cijfers nieuw'!CL27</f>
        <v>0</v>
      </c>
      <c r="CM177" s="774">
        <f>' IP STOP cijfers nieuw'!CM27</f>
        <v>0</v>
      </c>
      <c r="CN177" s="774">
        <f>' IP STOP cijfers nieuw'!CN27</f>
        <v>0</v>
      </c>
      <c r="CO177" s="774">
        <f>' IP STOP cijfers nieuw'!CO27</f>
        <v>0</v>
      </c>
      <c r="CP177" s="11">
        <f>' IP STOP cijfers nieuw'!CP27</f>
        <v>0</v>
      </c>
      <c r="CQ177" s="11">
        <f>' IP STOP cijfers nieuw'!CQ27</f>
        <v>0</v>
      </c>
      <c r="CR177" s="11">
        <f>' IP STOP cijfers nieuw'!CR27</f>
        <v>0</v>
      </c>
      <c r="CS177" s="11">
        <f>' IP STOP cijfers nieuw'!CS27</f>
        <v>0</v>
      </c>
      <c r="CT177" s="11">
        <f>' IP STOP cijfers nieuw'!CT27</f>
        <v>0</v>
      </c>
      <c r="CU177" s="11">
        <f>' IP STOP cijfers nieuw'!CU27</f>
        <v>0</v>
      </c>
      <c r="CV177" s="11">
        <f>' IP STOP cijfers nieuw'!CV27</f>
        <v>0</v>
      </c>
      <c r="CW177" s="11">
        <f>' IP STOP cijfers nieuw'!CW27</f>
        <v>0</v>
      </c>
      <c r="CX177" s="11">
        <f>' IP STOP cijfers nieuw'!CX27</f>
        <v>0</v>
      </c>
      <c r="CY177" s="26">
        <f>' IP STOP cijfers nieuw'!CY27</f>
        <v>0</v>
      </c>
      <c r="CZ177" s="15">
        <f>' IP STOP cijfers nieuw'!CZ27</f>
        <v>0</v>
      </c>
      <c r="DA177" s="11">
        <f>' IP STOP cijfers nieuw'!DA27</f>
        <v>0</v>
      </c>
      <c r="DB177" s="11">
        <f>' IP STOP cijfers nieuw'!DB27</f>
        <v>0</v>
      </c>
      <c r="DC177" s="11">
        <f>' IP STOP cijfers nieuw'!DC27</f>
        <v>0</v>
      </c>
      <c r="DD177" s="11">
        <f>' IP STOP cijfers nieuw'!DD27</f>
        <v>0</v>
      </c>
      <c r="DE177" s="11">
        <f>' IP STOP cijfers nieuw'!DE27</f>
        <v>0</v>
      </c>
      <c r="DF177" s="11">
        <f>' IP STOP cijfers nieuw'!DF27</f>
        <v>0</v>
      </c>
      <c r="DG177" s="11">
        <f>' IP STOP cijfers nieuw'!DG27</f>
        <v>0</v>
      </c>
      <c r="DH177" s="11">
        <f>' IP STOP cijfers nieuw'!DH27</f>
        <v>0</v>
      </c>
      <c r="DI177" s="11">
        <f>' IP STOP cijfers nieuw'!DI27</f>
        <v>0</v>
      </c>
      <c r="DJ177" s="11">
        <f>' IP STOP cijfers nieuw'!DJ27</f>
        <v>0</v>
      </c>
      <c r="DK177" s="11">
        <f>' IP STOP cijfers nieuw'!DK27</f>
        <v>0</v>
      </c>
      <c r="DL177" s="26">
        <f>' IP STOP cijfers nieuw'!DL27</f>
        <v>0</v>
      </c>
    </row>
    <row r="178" spans="1:116" hidden="1">
      <c r="A178" s="47">
        <f>' IP STOP cijfers nieuw'!A28</f>
        <v>0</v>
      </c>
      <c r="B178" s="49" t="str">
        <f>' IP STOP cijfers nieuw'!B28</f>
        <v>OWNT</v>
      </c>
      <c r="C178" s="4" t="str">
        <f>' IP STOP cijfers nieuw'!C28</f>
        <v>Industriële Productie</v>
      </c>
      <c r="D178" s="4" t="str">
        <f>' IP STOP cijfers nieuw'!D28</f>
        <v>IP Voedselveiligheid VWS</v>
      </c>
      <c r="E178" s="4" t="str">
        <f>' IP STOP cijfers nieuw'!E28</f>
        <v>WWJK EU  gecoordineerd onderzoek</v>
      </c>
      <c r="F178" s="4" t="str">
        <f>' IP STOP cijfers nieuw'!F28</f>
        <v>VWS</v>
      </c>
      <c r="G178" s="4">
        <f>' IP STOP cijfers nieuw'!G28</f>
        <v>0</v>
      </c>
      <c r="H178" s="774">
        <f>' IP STOP cijfers nieuw'!H28</f>
        <v>300</v>
      </c>
      <c r="I178" s="774">
        <f>' IP STOP cijfers nieuw'!I28</f>
        <v>300</v>
      </c>
      <c r="J178" s="774">
        <f>' IP STOP cijfers nieuw'!J28</f>
        <v>0</v>
      </c>
      <c r="K178" s="774">
        <f>' IP STOP cijfers nieuw'!K28</f>
        <v>0</v>
      </c>
      <c r="L178" s="774">
        <f>' IP STOP cijfers nieuw'!L28</f>
        <v>0</v>
      </c>
      <c r="M178" s="774">
        <f>' IP STOP cijfers nieuw'!M28</f>
        <v>0</v>
      </c>
      <c r="N178" s="774">
        <f>' IP STOP cijfers nieuw'!N28</f>
        <v>0</v>
      </c>
      <c r="O178" s="774">
        <f>' IP STOP cijfers nieuw'!O28</f>
        <v>0</v>
      </c>
      <c r="P178" s="774">
        <f>' IP STOP cijfers nieuw'!P28</f>
        <v>0</v>
      </c>
      <c r="Q178" s="775">
        <f>' IP STOP cijfers nieuw'!Q28</f>
        <v>600</v>
      </c>
      <c r="R178" s="776">
        <f>' IP STOP cijfers nieuw'!R28</f>
        <v>0</v>
      </c>
      <c r="S178" s="774">
        <f>' IP STOP cijfers nieuw'!S28</f>
        <v>0</v>
      </c>
      <c r="T178" s="774">
        <f>' IP STOP cijfers nieuw'!T28</f>
        <v>600</v>
      </c>
      <c r="U178" s="774">
        <f>' IP STOP cijfers nieuw'!U28</f>
        <v>0</v>
      </c>
      <c r="V178" s="774">
        <f>' IP STOP cijfers nieuw'!V28</f>
        <v>0</v>
      </c>
      <c r="W178" s="774">
        <f>' IP STOP cijfers nieuw'!W28</f>
        <v>0</v>
      </c>
      <c r="X178" s="774">
        <f>' IP STOP cijfers nieuw'!X28</f>
        <v>0</v>
      </c>
      <c r="Y178" s="774">
        <f>' IP STOP cijfers nieuw'!Y28</f>
        <v>0</v>
      </c>
      <c r="Z178" s="777">
        <f>' IP STOP cijfers nieuw'!Z28</f>
        <v>600</v>
      </c>
      <c r="AA178" s="774">
        <f>' IP STOP cijfers nieuw'!AA28</f>
        <v>100</v>
      </c>
      <c r="AB178" s="774">
        <f>' IP STOP cijfers nieuw'!AB28</f>
        <v>0</v>
      </c>
      <c r="AC178" s="774">
        <f>' IP STOP cijfers nieuw'!AC28</f>
        <v>200</v>
      </c>
      <c r="AD178" s="774">
        <f>' IP STOP cijfers nieuw'!AD28</f>
        <v>0</v>
      </c>
      <c r="AE178" s="774">
        <f>' IP STOP cijfers nieuw'!AE28</f>
        <v>0</v>
      </c>
      <c r="AF178" s="774">
        <f>' IP STOP cijfers nieuw'!AF28</f>
        <v>300</v>
      </c>
      <c r="AG178" s="777">
        <f>' IP STOP cijfers nieuw'!AG28</f>
        <v>0</v>
      </c>
      <c r="AH178" s="774">
        <f>' IP STOP cijfers nieuw'!AH28</f>
        <v>100</v>
      </c>
      <c r="AI178" s="774">
        <f>' IP STOP cijfers nieuw'!AI28</f>
        <v>0</v>
      </c>
      <c r="AJ178" s="774">
        <f>' IP STOP cijfers nieuw'!AJ28</f>
        <v>0</v>
      </c>
      <c r="AK178" s="774">
        <f>' IP STOP cijfers nieuw'!AK28</f>
        <v>0</v>
      </c>
      <c r="AL178" s="777">
        <f>' IP STOP cijfers nieuw'!AL28</f>
        <v>0</v>
      </c>
      <c r="AM178" s="774">
        <f>' IP STOP cijfers nieuw'!AM28</f>
        <v>0</v>
      </c>
      <c r="AN178" s="774">
        <f>' IP STOP cijfers nieuw'!AN28</f>
        <v>0</v>
      </c>
      <c r="AO178" s="774">
        <f>' IP STOP cijfers nieuw'!AO28</f>
        <v>0</v>
      </c>
      <c r="AP178" s="774">
        <f>' IP STOP cijfers nieuw'!AP28</f>
        <v>0</v>
      </c>
      <c r="AQ178" s="774">
        <f>' IP STOP cijfers nieuw'!AQ28</f>
        <v>0</v>
      </c>
      <c r="AR178" s="777">
        <f>' IP STOP cijfers nieuw'!AR28</f>
        <v>0</v>
      </c>
      <c r="AS178" s="774">
        <f>' IP STOP cijfers nieuw'!AS28</f>
        <v>0</v>
      </c>
      <c r="AT178" s="774">
        <f>' IP STOP cijfers nieuw'!AT28</f>
        <v>0</v>
      </c>
      <c r="AU178" s="774">
        <f>' IP STOP cijfers nieuw'!AU28</f>
        <v>0</v>
      </c>
      <c r="AV178" s="774">
        <f>' IP STOP cijfers nieuw'!AV28</f>
        <v>0</v>
      </c>
      <c r="AW178" s="774">
        <f>' IP STOP cijfers nieuw'!AW28</f>
        <v>0</v>
      </c>
      <c r="AX178" s="774">
        <f>' IP STOP cijfers nieuw'!AX28</f>
        <v>0</v>
      </c>
      <c r="AY178" s="774">
        <f>' IP STOP cijfers nieuw'!AY28</f>
        <v>0</v>
      </c>
      <c r="AZ178" s="774">
        <f>' IP STOP cijfers nieuw'!AZ28</f>
        <v>0</v>
      </c>
      <c r="BA178" s="774">
        <f>' IP STOP cijfers nieuw'!BA28</f>
        <v>0</v>
      </c>
      <c r="BB178" s="774">
        <f>' IP STOP cijfers nieuw'!BB28</f>
        <v>0</v>
      </c>
      <c r="BC178" s="777">
        <f>' IP STOP cijfers nieuw'!BC28</f>
        <v>0</v>
      </c>
      <c r="BD178" s="774">
        <f>' IP STOP cijfers nieuw'!BD28</f>
        <v>300</v>
      </c>
      <c r="BE178" s="774">
        <f>' IP STOP cijfers nieuw'!BE28</f>
        <v>0</v>
      </c>
      <c r="BF178" s="774">
        <f>' IP STOP cijfers nieuw'!BF28</f>
        <v>0</v>
      </c>
      <c r="BG178" s="774">
        <f>' IP STOP cijfers nieuw'!BG28</f>
        <v>0</v>
      </c>
      <c r="BH178" s="774">
        <f>' IP STOP cijfers nieuw'!BH28</f>
        <v>0</v>
      </c>
      <c r="BI178" s="774">
        <f>' IP STOP cijfers nieuw'!BI28</f>
        <v>0</v>
      </c>
      <c r="BJ178" s="774">
        <f>' IP STOP cijfers nieuw'!BJ28</f>
        <v>0</v>
      </c>
      <c r="BK178" s="777">
        <f>' IP STOP cijfers nieuw'!BK28</f>
        <v>0</v>
      </c>
      <c r="BL178" s="774">
        <f>' IP STOP cijfers nieuw'!BL28</f>
        <v>0</v>
      </c>
      <c r="BM178" s="774">
        <f>' IP STOP cijfers nieuw'!BM28</f>
        <v>0</v>
      </c>
      <c r="BN178" s="774">
        <f>' IP STOP cijfers nieuw'!BN28</f>
        <v>0</v>
      </c>
      <c r="BO178" s="774">
        <f>' IP STOP cijfers nieuw'!BO28</f>
        <v>0</v>
      </c>
      <c r="BP178" s="774">
        <f>' IP STOP cijfers nieuw'!BP28</f>
        <v>0</v>
      </c>
      <c r="BQ178" s="777">
        <f>' IP STOP cijfers nieuw'!BQ28</f>
        <v>0</v>
      </c>
      <c r="BR178" s="774">
        <f>' IP STOP cijfers nieuw'!BR28</f>
        <v>0</v>
      </c>
      <c r="BS178" s="774">
        <f>' IP STOP cijfers nieuw'!BS28</f>
        <v>0</v>
      </c>
      <c r="BT178" s="774">
        <f>' IP STOP cijfers nieuw'!BT28</f>
        <v>0</v>
      </c>
      <c r="BU178" s="774">
        <f>' IP STOP cijfers nieuw'!BU28</f>
        <v>0</v>
      </c>
      <c r="BV178" s="774">
        <f>' IP STOP cijfers nieuw'!BV28</f>
        <v>0</v>
      </c>
      <c r="BW178" s="774">
        <f>' IP STOP cijfers nieuw'!BW28</f>
        <v>0</v>
      </c>
      <c r="BX178" s="778">
        <f>' IP STOP cijfers nieuw'!BX28</f>
        <v>200</v>
      </c>
      <c r="BY178" s="777">
        <f>' IP STOP cijfers nieuw'!BY28</f>
        <v>400</v>
      </c>
      <c r="BZ178" s="774">
        <f>' IP STOP cijfers nieuw'!BZ28</f>
        <v>0</v>
      </c>
      <c r="CA178" s="774">
        <f>' IP STOP cijfers nieuw'!CA28</f>
        <v>0</v>
      </c>
      <c r="CB178" s="774">
        <f>' IP STOP cijfers nieuw'!CB28</f>
        <v>0</v>
      </c>
      <c r="CC178" s="774">
        <f>' IP STOP cijfers nieuw'!CC28</f>
        <v>0</v>
      </c>
      <c r="CD178" s="774">
        <f>' IP STOP cijfers nieuw'!CD28</f>
        <v>0</v>
      </c>
      <c r="CE178" s="774">
        <f>' IP STOP cijfers nieuw'!CE28</f>
        <v>0</v>
      </c>
      <c r="CF178" s="774">
        <f>' IP STOP cijfers nieuw'!CF28</f>
        <v>0</v>
      </c>
      <c r="CG178" s="774">
        <f>' IP STOP cijfers nieuw'!CG28</f>
        <v>0</v>
      </c>
      <c r="CH178" s="774">
        <f>' IP STOP cijfers nieuw'!CH28</f>
        <v>0</v>
      </c>
      <c r="CI178" s="774">
        <f>' IP STOP cijfers nieuw'!CI28</f>
        <v>0</v>
      </c>
      <c r="CJ178" s="774">
        <f>' IP STOP cijfers nieuw'!CJ28</f>
        <v>0</v>
      </c>
      <c r="CK178" s="774">
        <f>' IP STOP cijfers nieuw'!CK28</f>
        <v>0</v>
      </c>
      <c r="CL178" s="779">
        <f>' IP STOP cijfers nieuw'!CL28</f>
        <v>0</v>
      </c>
      <c r="CM178" s="774">
        <f>' IP STOP cijfers nieuw'!CM28</f>
        <v>0</v>
      </c>
      <c r="CN178" s="774">
        <f>' IP STOP cijfers nieuw'!CN28</f>
        <v>0</v>
      </c>
      <c r="CO178" s="774">
        <f>' IP STOP cijfers nieuw'!CO28</f>
        <v>0</v>
      </c>
      <c r="CP178" s="11">
        <f>' IP STOP cijfers nieuw'!CP28</f>
        <v>0</v>
      </c>
      <c r="CQ178" s="11">
        <f>' IP STOP cijfers nieuw'!CQ28</f>
        <v>0</v>
      </c>
      <c r="CR178" s="11">
        <f>' IP STOP cijfers nieuw'!CR28</f>
        <v>0</v>
      </c>
      <c r="CS178" s="11">
        <f>' IP STOP cijfers nieuw'!CS28</f>
        <v>0</v>
      </c>
      <c r="CT178" s="11">
        <f>' IP STOP cijfers nieuw'!CT28</f>
        <v>0</v>
      </c>
      <c r="CU178" s="11">
        <f>' IP STOP cijfers nieuw'!CU28</f>
        <v>0</v>
      </c>
      <c r="CV178" s="11">
        <f>' IP STOP cijfers nieuw'!CV28</f>
        <v>0</v>
      </c>
      <c r="CW178" s="11">
        <f>' IP STOP cijfers nieuw'!CW28</f>
        <v>0</v>
      </c>
      <c r="CX178" s="11">
        <f>' IP STOP cijfers nieuw'!CX28</f>
        <v>0</v>
      </c>
      <c r="CY178" s="26">
        <f>' IP STOP cijfers nieuw'!CY28</f>
        <v>0</v>
      </c>
      <c r="CZ178" s="15">
        <f>' IP STOP cijfers nieuw'!CZ28</f>
        <v>0</v>
      </c>
      <c r="DA178" s="11">
        <f>' IP STOP cijfers nieuw'!DA28</f>
        <v>0</v>
      </c>
      <c r="DB178" s="11">
        <f>' IP STOP cijfers nieuw'!DB28</f>
        <v>0</v>
      </c>
      <c r="DC178" s="11">
        <f>' IP STOP cijfers nieuw'!DC28</f>
        <v>0</v>
      </c>
      <c r="DD178" s="11">
        <f>' IP STOP cijfers nieuw'!DD28</f>
        <v>0</v>
      </c>
      <c r="DE178" s="11">
        <f>' IP STOP cijfers nieuw'!DE28</f>
        <v>0</v>
      </c>
      <c r="DF178" s="11">
        <f>' IP STOP cijfers nieuw'!DF28</f>
        <v>0</v>
      </c>
      <c r="DG178" s="11">
        <f>' IP STOP cijfers nieuw'!DG28</f>
        <v>0</v>
      </c>
      <c r="DH178" s="11">
        <f>' IP STOP cijfers nieuw'!DH28</f>
        <v>0</v>
      </c>
      <c r="DI178" s="11">
        <f>' IP STOP cijfers nieuw'!DI28</f>
        <v>0</v>
      </c>
      <c r="DJ178" s="11">
        <f>' IP STOP cijfers nieuw'!DJ28</f>
        <v>0</v>
      </c>
      <c r="DK178" s="11">
        <f>' IP STOP cijfers nieuw'!DK28</f>
        <v>0</v>
      </c>
      <c r="DL178" s="26">
        <f>' IP STOP cijfers nieuw'!DL28</f>
        <v>0</v>
      </c>
    </row>
    <row r="179" spans="1:116" hidden="1">
      <c r="A179" s="47">
        <f>' IP STOP cijfers nieuw'!A29</f>
        <v>0</v>
      </c>
      <c r="B179" s="49" t="str">
        <f>' IP STOP cijfers nieuw'!B29</f>
        <v>OWNT</v>
      </c>
      <c r="C179" s="4" t="str">
        <f>' IP STOP cijfers nieuw'!C29</f>
        <v>Industriële Productie</v>
      </c>
      <c r="D179" s="4" t="str">
        <f>' IP STOP cijfers nieuw'!D29</f>
        <v>IP Voedselveiligheid VWS</v>
      </c>
      <c r="E179" s="4" t="str">
        <f>' IP STOP cijfers nieuw'!E29</f>
        <v xml:space="preserve">WWJK Ondersteuning RIVM bij EU activiteiten </v>
      </c>
      <c r="F179" s="4" t="str">
        <f>' IP STOP cijfers nieuw'!F29</f>
        <v>VWS</v>
      </c>
      <c r="G179" s="4">
        <f>' IP STOP cijfers nieuw'!G29</f>
        <v>0</v>
      </c>
      <c r="H179" s="774">
        <f>' IP STOP cijfers nieuw'!H29</f>
        <v>0</v>
      </c>
      <c r="I179" s="774">
        <f>' IP STOP cijfers nieuw'!I29</f>
        <v>0</v>
      </c>
      <c r="J179" s="774">
        <f>' IP STOP cijfers nieuw'!J29</f>
        <v>0</v>
      </c>
      <c r="K179" s="774">
        <f>' IP STOP cijfers nieuw'!K29</f>
        <v>0</v>
      </c>
      <c r="L179" s="774">
        <f>' IP STOP cijfers nieuw'!L29</f>
        <v>0</v>
      </c>
      <c r="M179" s="774">
        <f>' IP STOP cijfers nieuw'!M29</f>
        <v>0</v>
      </c>
      <c r="N179" s="774">
        <f>' IP STOP cijfers nieuw'!N29</f>
        <v>0</v>
      </c>
      <c r="O179" s="774">
        <f>' IP STOP cijfers nieuw'!O29</f>
        <v>0</v>
      </c>
      <c r="P179" s="774">
        <f>' IP STOP cijfers nieuw'!P29</f>
        <v>0</v>
      </c>
      <c r="Q179" s="775">
        <f>' IP STOP cijfers nieuw'!Q29</f>
        <v>0</v>
      </c>
      <c r="R179" s="776">
        <f>' IP STOP cijfers nieuw'!R29</f>
        <v>0</v>
      </c>
      <c r="S179" s="774">
        <f>' IP STOP cijfers nieuw'!S29</f>
        <v>0</v>
      </c>
      <c r="T179" s="774">
        <f>' IP STOP cijfers nieuw'!T29</f>
        <v>0</v>
      </c>
      <c r="U179" s="774">
        <f>' IP STOP cijfers nieuw'!U29</f>
        <v>0</v>
      </c>
      <c r="V179" s="774">
        <f>' IP STOP cijfers nieuw'!V29</f>
        <v>0</v>
      </c>
      <c r="W179" s="774">
        <f>' IP STOP cijfers nieuw'!W29</f>
        <v>0</v>
      </c>
      <c r="X179" s="774">
        <f>' IP STOP cijfers nieuw'!X29</f>
        <v>0</v>
      </c>
      <c r="Y179" s="774">
        <f>' IP STOP cijfers nieuw'!Y29</f>
        <v>0</v>
      </c>
      <c r="Z179" s="777">
        <f>' IP STOP cijfers nieuw'!Z29</f>
        <v>0</v>
      </c>
      <c r="AA179" s="774">
        <f>' IP STOP cijfers nieuw'!AA29</f>
        <v>0</v>
      </c>
      <c r="AB179" s="774">
        <f>' IP STOP cijfers nieuw'!AB29</f>
        <v>0</v>
      </c>
      <c r="AC179" s="774">
        <f>' IP STOP cijfers nieuw'!AC29</f>
        <v>0</v>
      </c>
      <c r="AD179" s="774">
        <f>' IP STOP cijfers nieuw'!AD29</f>
        <v>0</v>
      </c>
      <c r="AE179" s="774">
        <f>' IP STOP cijfers nieuw'!AE29</f>
        <v>0</v>
      </c>
      <c r="AF179" s="774">
        <f>' IP STOP cijfers nieuw'!AF29</f>
        <v>0</v>
      </c>
      <c r="AG179" s="777">
        <f>' IP STOP cijfers nieuw'!AG29</f>
        <v>0</v>
      </c>
      <c r="AH179" s="774">
        <f>' IP STOP cijfers nieuw'!AH29</f>
        <v>0</v>
      </c>
      <c r="AI179" s="774">
        <f>' IP STOP cijfers nieuw'!AI29</f>
        <v>0</v>
      </c>
      <c r="AJ179" s="774">
        <f>' IP STOP cijfers nieuw'!AJ29</f>
        <v>0</v>
      </c>
      <c r="AK179" s="774">
        <f>' IP STOP cijfers nieuw'!AK29</f>
        <v>0</v>
      </c>
      <c r="AL179" s="777">
        <f>' IP STOP cijfers nieuw'!AL29</f>
        <v>0</v>
      </c>
      <c r="AM179" s="774">
        <f>' IP STOP cijfers nieuw'!AM29</f>
        <v>0</v>
      </c>
      <c r="AN179" s="774">
        <f>' IP STOP cijfers nieuw'!AN29</f>
        <v>0</v>
      </c>
      <c r="AO179" s="774">
        <f>' IP STOP cijfers nieuw'!AO29</f>
        <v>0</v>
      </c>
      <c r="AP179" s="774">
        <f>' IP STOP cijfers nieuw'!AP29</f>
        <v>0</v>
      </c>
      <c r="AQ179" s="774">
        <f>' IP STOP cijfers nieuw'!AQ29</f>
        <v>0</v>
      </c>
      <c r="AR179" s="777">
        <f>' IP STOP cijfers nieuw'!AR29</f>
        <v>0</v>
      </c>
      <c r="AS179" s="774">
        <f>' IP STOP cijfers nieuw'!AS29</f>
        <v>0</v>
      </c>
      <c r="AT179" s="774">
        <f>' IP STOP cijfers nieuw'!AT29</f>
        <v>0</v>
      </c>
      <c r="AU179" s="774">
        <f>' IP STOP cijfers nieuw'!AU29</f>
        <v>0</v>
      </c>
      <c r="AV179" s="774">
        <f>' IP STOP cijfers nieuw'!AV29</f>
        <v>0</v>
      </c>
      <c r="AW179" s="774">
        <f>' IP STOP cijfers nieuw'!AW29</f>
        <v>0</v>
      </c>
      <c r="AX179" s="774">
        <f>' IP STOP cijfers nieuw'!AX29</f>
        <v>0</v>
      </c>
      <c r="AY179" s="774">
        <f>' IP STOP cijfers nieuw'!AY29</f>
        <v>0</v>
      </c>
      <c r="AZ179" s="774">
        <f>' IP STOP cijfers nieuw'!AZ29</f>
        <v>0</v>
      </c>
      <c r="BA179" s="774">
        <f>' IP STOP cijfers nieuw'!BA29</f>
        <v>0</v>
      </c>
      <c r="BB179" s="774">
        <f>' IP STOP cijfers nieuw'!BB29</f>
        <v>0</v>
      </c>
      <c r="BC179" s="777">
        <f>' IP STOP cijfers nieuw'!BC29</f>
        <v>0</v>
      </c>
      <c r="BD179" s="774">
        <f>' IP STOP cijfers nieuw'!BD29</f>
        <v>0</v>
      </c>
      <c r="BE179" s="774">
        <f>' IP STOP cijfers nieuw'!BE29</f>
        <v>0</v>
      </c>
      <c r="BF179" s="774">
        <f>' IP STOP cijfers nieuw'!BF29</f>
        <v>0</v>
      </c>
      <c r="BG179" s="774">
        <f>' IP STOP cijfers nieuw'!BG29</f>
        <v>0</v>
      </c>
      <c r="BH179" s="774">
        <f>' IP STOP cijfers nieuw'!BH29</f>
        <v>0</v>
      </c>
      <c r="BI179" s="774">
        <f>' IP STOP cijfers nieuw'!BI29</f>
        <v>0</v>
      </c>
      <c r="BJ179" s="774">
        <f>' IP STOP cijfers nieuw'!BJ29</f>
        <v>0</v>
      </c>
      <c r="BK179" s="777">
        <f>' IP STOP cijfers nieuw'!BK29</f>
        <v>0</v>
      </c>
      <c r="BL179" s="774">
        <f>' IP STOP cijfers nieuw'!BL29</f>
        <v>0</v>
      </c>
      <c r="BM179" s="774">
        <f>' IP STOP cijfers nieuw'!BM29</f>
        <v>0</v>
      </c>
      <c r="BN179" s="774">
        <f>' IP STOP cijfers nieuw'!BN29</f>
        <v>0</v>
      </c>
      <c r="BO179" s="774">
        <f>' IP STOP cijfers nieuw'!BO29</f>
        <v>0</v>
      </c>
      <c r="BP179" s="774">
        <f>' IP STOP cijfers nieuw'!BP29</f>
        <v>0</v>
      </c>
      <c r="BQ179" s="777">
        <f>' IP STOP cijfers nieuw'!BQ29</f>
        <v>0</v>
      </c>
      <c r="BR179" s="774">
        <f>' IP STOP cijfers nieuw'!BR29</f>
        <v>0</v>
      </c>
      <c r="BS179" s="774">
        <f>' IP STOP cijfers nieuw'!BS29</f>
        <v>0</v>
      </c>
      <c r="BT179" s="774">
        <f>' IP STOP cijfers nieuw'!BT29</f>
        <v>0</v>
      </c>
      <c r="BU179" s="774">
        <f>' IP STOP cijfers nieuw'!BU29</f>
        <v>0</v>
      </c>
      <c r="BV179" s="774">
        <f>' IP STOP cijfers nieuw'!BV29</f>
        <v>0</v>
      </c>
      <c r="BW179" s="774">
        <f>' IP STOP cijfers nieuw'!BW29</f>
        <v>0</v>
      </c>
      <c r="BX179" s="778">
        <f>' IP STOP cijfers nieuw'!BX29</f>
        <v>0</v>
      </c>
      <c r="BY179" s="777">
        <f>' IP STOP cijfers nieuw'!BY29</f>
        <v>0</v>
      </c>
      <c r="BZ179" s="774">
        <f>' IP STOP cijfers nieuw'!BZ29</f>
        <v>0</v>
      </c>
      <c r="CA179" s="774">
        <f>' IP STOP cijfers nieuw'!CA29</f>
        <v>0</v>
      </c>
      <c r="CB179" s="774">
        <f>' IP STOP cijfers nieuw'!CB29</f>
        <v>0</v>
      </c>
      <c r="CC179" s="774">
        <f>' IP STOP cijfers nieuw'!CC29</f>
        <v>0</v>
      </c>
      <c r="CD179" s="774">
        <f>' IP STOP cijfers nieuw'!CD29</f>
        <v>0</v>
      </c>
      <c r="CE179" s="774">
        <f>' IP STOP cijfers nieuw'!CE29</f>
        <v>0</v>
      </c>
      <c r="CF179" s="774">
        <f>' IP STOP cijfers nieuw'!CF29</f>
        <v>0</v>
      </c>
      <c r="CG179" s="774">
        <f>' IP STOP cijfers nieuw'!CG29</f>
        <v>0</v>
      </c>
      <c r="CH179" s="774">
        <f>' IP STOP cijfers nieuw'!CH29</f>
        <v>0</v>
      </c>
      <c r="CI179" s="774">
        <f>' IP STOP cijfers nieuw'!CI29</f>
        <v>0</v>
      </c>
      <c r="CJ179" s="774">
        <f>' IP STOP cijfers nieuw'!CJ29</f>
        <v>0</v>
      </c>
      <c r="CK179" s="774">
        <f>' IP STOP cijfers nieuw'!CK29</f>
        <v>0</v>
      </c>
      <c r="CL179" s="779">
        <f>' IP STOP cijfers nieuw'!CL29</f>
        <v>0</v>
      </c>
      <c r="CM179" s="774">
        <f>' IP STOP cijfers nieuw'!CM29</f>
        <v>0</v>
      </c>
      <c r="CN179" s="774">
        <f>' IP STOP cijfers nieuw'!CN29</f>
        <v>0</v>
      </c>
      <c r="CO179" s="774">
        <f>' IP STOP cijfers nieuw'!CO29</f>
        <v>0</v>
      </c>
      <c r="CP179" s="11">
        <f>' IP STOP cijfers nieuw'!CP29</f>
        <v>0</v>
      </c>
      <c r="CQ179" s="11">
        <f>' IP STOP cijfers nieuw'!CQ29</f>
        <v>0</v>
      </c>
      <c r="CR179" s="11">
        <f>' IP STOP cijfers nieuw'!CR29</f>
        <v>0</v>
      </c>
      <c r="CS179" s="11">
        <f>' IP STOP cijfers nieuw'!CS29</f>
        <v>0</v>
      </c>
      <c r="CT179" s="11">
        <f>' IP STOP cijfers nieuw'!CT29</f>
        <v>0</v>
      </c>
      <c r="CU179" s="11">
        <f>' IP STOP cijfers nieuw'!CU29</f>
        <v>0</v>
      </c>
      <c r="CV179" s="11">
        <f>' IP STOP cijfers nieuw'!CV29</f>
        <v>0</v>
      </c>
      <c r="CW179" s="11">
        <f>' IP STOP cijfers nieuw'!CW29</f>
        <v>0</v>
      </c>
      <c r="CX179" s="11">
        <f>' IP STOP cijfers nieuw'!CX29</f>
        <v>0</v>
      </c>
      <c r="CY179" s="26">
        <f>' IP STOP cijfers nieuw'!CY29</f>
        <v>0</v>
      </c>
      <c r="CZ179" s="15">
        <f>' IP STOP cijfers nieuw'!CZ29</f>
        <v>0</v>
      </c>
      <c r="DA179" s="11">
        <f>' IP STOP cijfers nieuw'!DA29</f>
        <v>0</v>
      </c>
      <c r="DB179" s="11">
        <f>' IP STOP cijfers nieuw'!DB29</f>
        <v>0</v>
      </c>
      <c r="DC179" s="11">
        <f>' IP STOP cijfers nieuw'!DC29</f>
        <v>0</v>
      </c>
      <c r="DD179" s="11">
        <f>' IP STOP cijfers nieuw'!DD29</f>
        <v>0</v>
      </c>
      <c r="DE179" s="11">
        <f>' IP STOP cijfers nieuw'!DE29</f>
        <v>0</v>
      </c>
      <c r="DF179" s="11">
        <f>' IP STOP cijfers nieuw'!DF29</f>
        <v>0</v>
      </c>
      <c r="DG179" s="11">
        <f>' IP STOP cijfers nieuw'!DG29</f>
        <v>0</v>
      </c>
      <c r="DH179" s="11">
        <f>' IP STOP cijfers nieuw'!DH29</f>
        <v>0</v>
      </c>
      <c r="DI179" s="11">
        <f>' IP STOP cijfers nieuw'!DI29</f>
        <v>0</v>
      </c>
      <c r="DJ179" s="11">
        <f>' IP STOP cijfers nieuw'!DJ29</f>
        <v>0</v>
      </c>
      <c r="DK179" s="11">
        <f>' IP STOP cijfers nieuw'!DK29</f>
        <v>0</v>
      </c>
      <c r="DL179" s="26">
        <f>' IP STOP cijfers nieuw'!DL29</f>
        <v>0</v>
      </c>
    </row>
    <row r="180" spans="1:116" hidden="1">
      <c r="A180" s="47">
        <f>' IP STOP cijfers nieuw'!A30</f>
        <v>0</v>
      </c>
      <c r="B180" s="49" t="str">
        <f>' IP STOP cijfers nieuw'!B30</f>
        <v>OWNT/OWNL/OWNA/OWNK</v>
      </c>
      <c r="C180" s="4" t="str">
        <f>' IP STOP cijfers nieuw'!C30</f>
        <v>Industriële Productie</v>
      </c>
      <c r="D180" s="4" t="str">
        <f>' IP STOP cijfers nieuw'!D30</f>
        <v>IP Voedselveiligheid VWS</v>
      </c>
      <c r="E180" s="4" t="str">
        <f>' IP STOP cijfers nieuw'!E30</f>
        <v>Contaminanten mycotoxine</v>
      </c>
      <c r="F180" s="4" t="str">
        <f>' IP STOP cijfers nieuw'!F30</f>
        <v>VWS</v>
      </c>
      <c r="G180" s="4">
        <f>' IP STOP cijfers nieuw'!G30</f>
        <v>0</v>
      </c>
      <c r="H180" s="774">
        <f>' IP STOP cijfers nieuw'!H30</f>
        <v>6142</v>
      </c>
      <c r="I180" s="774">
        <f>' IP STOP cijfers nieuw'!I30</f>
        <v>10425</v>
      </c>
      <c r="J180" s="774">
        <f>' IP STOP cijfers nieuw'!J30</f>
        <v>0</v>
      </c>
      <c r="K180" s="774">
        <f>' IP STOP cijfers nieuw'!K30</f>
        <v>1000</v>
      </c>
      <c r="L180" s="774">
        <f>' IP STOP cijfers nieuw'!L30</f>
        <v>0</v>
      </c>
      <c r="M180" s="774">
        <f>' IP STOP cijfers nieuw'!M30</f>
        <v>0</v>
      </c>
      <c r="N180" s="774">
        <f>' IP STOP cijfers nieuw'!N30</f>
        <v>0</v>
      </c>
      <c r="O180" s="774">
        <f>' IP STOP cijfers nieuw'!O30</f>
        <v>0</v>
      </c>
      <c r="P180" s="774">
        <f>' IP STOP cijfers nieuw'!P30</f>
        <v>0</v>
      </c>
      <c r="Q180" s="775">
        <f>' IP STOP cijfers nieuw'!Q30</f>
        <v>17567</v>
      </c>
      <c r="R180" s="776">
        <f>' IP STOP cijfers nieuw'!R30</f>
        <v>2000</v>
      </c>
      <c r="S180" s="774">
        <f>' IP STOP cijfers nieuw'!S30</f>
        <v>0</v>
      </c>
      <c r="T180" s="774">
        <f>' IP STOP cijfers nieuw'!T30</f>
        <v>15567</v>
      </c>
      <c r="U180" s="774">
        <f>' IP STOP cijfers nieuw'!U30</f>
        <v>0</v>
      </c>
      <c r="V180" s="774">
        <f>' IP STOP cijfers nieuw'!V30</f>
        <v>0</v>
      </c>
      <c r="W180" s="774">
        <f>' IP STOP cijfers nieuw'!W30</f>
        <v>0</v>
      </c>
      <c r="X180" s="774">
        <f>' IP STOP cijfers nieuw'!X30</f>
        <v>0</v>
      </c>
      <c r="Y180" s="774">
        <f>' IP STOP cijfers nieuw'!Y30</f>
        <v>0</v>
      </c>
      <c r="Z180" s="777">
        <f>' IP STOP cijfers nieuw'!Z30</f>
        <v>17567</v>
      </c>
      <c r="AA180" s="774">
        <f>' IP STOP cijfers nieuw'!AA30</f>
        <v>1117</v>
      </c>
      <c r="AB180" s="774">
        <f>' IP STOP cijfers nieuw'!AB30</f>
        <v>0</v>
      </c>
      <c r="AC180" s="774">
        <f>' IP STOP cijfers nieuw'!AC30</f>
        <v>3025</v>
      </c>
      <c r="AD180" s="774">
        <f>' IP STOP cijfers nieuw'!AD30</f>
        <v>0</v>
      </c>
      <c r="AE180" s="774">
        <f>' IP STOP cijfers nieuw'!AE30</f>
        <v>0</v>
      </c>
      <c r="AF180" s="774">
        <f>' IP STOP cijfers nieuw'!AF30</f>
        <v>11425</v>
      </c>
      <c r="AG180" s="777">
        <f>' IP STOP cijfers nieuw'!AG30</f>
        <v>0</v>
      </c>
      <c r="AH180" s="774">
        <f>' IP STOP cijfers nieuw'!AH30</f>
        <v>1117</v>
      </c>
      <c r="AI180" s="774">
        <f>' IP STOP cijfers nieuw'!AI30</f>
        <v>0</v>
      </c>
      <c r="AJ180" s="774">
        <f>' IP STOP cijfers nieuw'!AJ30</f>
        <v>0</v>
      </c>
      <c r="AK180" s="774">
        <f>' IP STOP cijfers nieuw'!AK30</f>
        <v>0</v>
      </c>
      <c r="AL180" s="777">
        <f>' IP STOP cijfers nieuw'!AL30</f>
        <v>0</v>
      </c>
      <c r="AM180" s="774">
        <f>' IP STOP cijfers nieuw'!AM30</f>
        <v>0</v>
      </c>
      <c r="AN180" s="774">
        <f>' IP STOP cijfers nieuw'!AN30</f>
        <v>0</v>
      </c>
      <c r="AO180" s="774">
        <f>' IP STOP cijfers nieuw'!AO30</f>
        <v>0</v>
      </c>
      <c r="AP180" s="774">
        <f>' IP STOP cijfers nieuw'!AP30</f>
        <v>0</v>
      </c>
      <c r="AQ180" s="774">
        <f>' IP STOP cijfers nieuw'!AQ30</f>
        <v>0</v>
      </c>
      <c r="AR180" s="777">
        <f>' IP STOP cijfers nieuw'!AR30</f>
        <v>0</v>
      </c>
      <c r="AS180" s="774">
        <f>' IP STOP cijfers nieuw'!AS30</f>
        <v>0</v>
      </c>
      <c r="AT180" s="774">
        <f>' IP STOP cijfers nieuw'!AT30</f>
        <v>0</v>
      </c>
      <c r="AU180" s="774">
        <f>' IP STOP cijfers nieuw'!AU30</f>
        <v>0</v>
      </c>
      <c r="AV180" s="774">
        <f>' IP STOP cijfers nieuw'!AV30</f>
        <v>0</v>
      </c>
      <c r="AW180" s="774">
        <f>' IP STOP cijfers nieuw'!AW30</f>
        <v>0</v>
      </c>
      <c r="AX180" s="774">
        <f>' IP STOP cijfers nieuw'!AX30</f>
        <v>0</v>
      </c>
      <c r="AY180" s="774">
        <f>' IP STOP cijfers nieuw'!AY30</f>
        <v>0</v>
      </c>
      <c r="AZ180" s="774">
        <f>' IP STOP cijfers nieuw'!AZ30</f>
        <v>0</v>
      </c>
      <c r="BA180" s="774">
        <f>' IP STOP cijfers nieuw'!BA30</f>
        <v>0</v>
      </c>
      <c r="BB180" s="774">
        <f>' IP STOP cijfers nieuw'!BB30</f>
        <v>0</v>
      </c>
      <c r="BC180" s="777">
        <f>' IP STOP cijfers nieuw'!BC30</f>
        <v>0</v>
      </c>
      <c r="BD180" s="774">
        <f>' IP STOP cijfers nieuw'!BD30</f>
        <v>0</v>
      </c>
      <c r="BE180" s="774">
        <f>' IP STOP cijfers nieuw'!BE30</f>
        <v>11425</v>
      </c>
      <c r="BF180" s="774">
        <f>' IP STOP cijfers nieuw'!BF30</f>
        <v>0</v>
      </c>
      <c r="BG180" s="774">
        <f>' IP STOP cijfers nieuw'!BG30</f>
        <v>0</v>
      </c>
      <c r="BH180" s="774">
        <f>' IP STOP cijfers nieuw'!BH30</f>
        <v>0</v>
      </c>
      <c r="BI180" s="774">
        <f>' IP STOP cijfers nieuw'!BI30</f>
        <v>0</v>
      </c>
      <c r="BJ180" s="774">
        <f>' IP STOP cijfers nieuw'!BJ30</f>
        <v>0</v>
      </c>
      <c r="BK180" s="777">
        <f>' IP STOP cijfers nieuw'!BK30</f>
        <v>0</v>
      </c>
      <c r="BL180" s="774">
        <f>' IP STOP cijfers nieuw'!BL30</f>
        <v>0</v>
      </c>
      <c r="BM180" s="774">
        <f>' IP STOP cijfers nieuw'!BM30</f>
        <v>0</v>
      </c>
      <c r="BN180" s="774">
        <f>' IP STOP cijfers nieuw'!BN30</f>
        <v>0</v>
      </c>
      <c r="BO180" s="774">
        <f>' IP STOP cijfers nieuw'!BO30</f>
        <v>0</v>
      </c>
      <c r="BP180" s="774">
        <f>' IP STOP cijfers nieuw'!BP30</f>
        <v>0</v>
      </c>
      <c r="BQ180" s="777">
        <f>' IP STOP cijfers nieuw'!BQ30</f>
        <v>0</v>
      </c>
      <c r="BR180" s="774">
        <f>' IP STOP cijfers nieuw'!BR30</f>
        <v>0</v>
      </c>
      <c r="BS180" s="774">
        <f>' IP STOP cijfers nieuw'!BS30</f>
        <v>0</v>
      </c>
      <c r="BT180" s="774">
        <f>' IP STOP cijfers nieuw'!BT30</f>
        <v>0</v>
      </c>
      <c r="BU180" s="774">
        <f>' IP STOP cijfers nieuw'!BU30</f>
        <v>0</v>
      </c>
      <c r="BV180" s="774">
        <f>' IP STOP cijfers nieuw'!BV30</f>
        <v>0</v>
      </c>
      <c r="BW180" s="774">
        <f>' IP STOP cijfers nieuw'!BW30</f>
        <v>0</v>
      </c>
      <c r="BX180" s="778">
        <f>' IP STOP cijfers nieuw'!BX30</f>
        <v>3025</v>
      </c>
      <c r="BY180" s="777">
        <f>' IP STOP cijfers nieuw'!BY30</f>
        <v>12542</v>
      </c>
      <c r="BZ180" s="774">
        <f>' IP STOP cijfers nieuw'!BZ30</f>
        <v>0</v>
      </c>
      <c r="CA180" s="774">
        <f>' IP STOP cijfers nieuw'!CA30</f>
        <v>0</v>
      </c>
      <c r="CB180" s="774">
        <f>' IP STOP cijfers nieuw'!CB30</f>
        <v>0</v>
      </c>
      <c r="CC180" s="774">
        <f>' IP STOP cijfers nieuw'!CC30</f>
        <v>0</v>
      </c>
      <c r="CD180" s="774">
        <f>' IP STOP cijfers nieuw'!CD30</f>
        <v>0</v>
      </c>
      <c r="CE180" s="774">
        <f>' IP STOP cijfers nieuw'!CE30</f>
        <v>0</v>
      </c>
      <c r="CF180" s="774">
        <f>' IP STOP cijfers nieuw'!CF30</f>
        <v>0</v>
      </c>
      <c r="CG180" s="774">
        <f>' IP STOP cijfers nieuw'!CG30</f>
        <v>0</v>
      </c>
      <c r="CH180" s="774">
        <f>' IP STOP cijfers nieuw'!CH30</f>
        <v>0</v>
      </c>
      <c r="CI180" s="774">
        <f>' IP STOP cijfers nieuw'!CI30</f>
        <v>0</v>
      </c>
      <c r="CJ180" s="774">
        <f>' IP STOP cijfers nieuw'!CJ30</f>
        <v>0</v>
      </c>
      <c r="CK180" s="774">
        <f>' IP STOP cijfers nieuw'!CK30</f>
        <v>0</v>
      </c>
      <c r="CL180" s="779">
        <f>' IP STOP cijfers nieuw'!CL30</f>
        <v>0</v>
      </c>
      <c r="CM180" s="774">
        <f>' IP STOP cijfers nieuw'!CM30</f>
        <v>0</v>
      </c>
      <c r="CN180" s="774">
        <f>' IP STOP cijfers nieuw'!CN30</f>
        <v>0</v>
      </c>
      <c r="CO180" s="774">
        <f>' IP STOP cijfers nieuw'!CO30</f>
        <v>0</v>
      </c>
      <c r="CP180" s="11">
        <f>' IP STOP cijfers nieuw'!CP30</f>
        <v>0</v>
      </c>
      <c r="CQ180" s="11">
        <f>' IP STOP cijfers nieuw'!CQ30</f>
        <v>0</v>
      </c>
      <c r="CR180" s="11">
        <f>' IP STOP cijfers nieuw'!CR30</f>
        <v>0</v>
      </c>
      <c r="CS180" s="11">
        <f>' IP STOP cijfers nieuw'!CS30</f>
        <v>0</v>
      </c>
      <c r="CT180" s="11">
        <f>' IP STOP cijfers nieuw'!CT30</f>
        <v>0</v>
      </c>
      <c r="CU180" s="11">
        <f>' IP STOP cijfers nieuw'!CU30</f>
        <v>0</v>
      </c>
      <c r="CV180" s="11">
        <f>' IP STOP cijfers nieuw'!CV30</f>
        <v>0</v>
      </c>
      <c r="CW180" s="11">
        <f>' IP STOP cijfers nieuw'!CW30</f>
        <v>0</v>
      </c>
      <c r="CX180" s="11">
        <f>' IP STOP cijfers nieuw'!CX30</f>
        <v>0</v>
      </c>
      <c r="CY180" s="26">
        <f>' IP STOP cijfers nieuw'!CY30</f>
        <v>0</v>
      </c>
      <c r="CZ180" s="15">
        <f>' IP STOP cijfers nieuw'!CZ30</f>
        <v>0</v>
      </c>
      <c r="DA180" s="11">
        <f>' IP STOP cijfers nieuw'!DA30</f>
        <v>0</v>
      </c>
      <c r="DB180" s="11">
        <f>' IP STOP cijfers nieuw'!DB30</f>
        <v>0</v>
      </c>
      <c r="DC180" s="11">
        <f>' IP STOP cijfers nieuw'!DC30</f>
        <v>0</v>
      </c>
      <c r="DD180" s="11">
        <f>' IP STOP cijfers nieuw'!DD30</f>
        <v>0</v>
      </c>
      <c r="DE180" s="11">
        <f>' IP STOP cijfers nieuw'!DE30</f>
        <v>0</v>
      </c>
      <c r="DF180" s="11">
        <f>' IP STOP cijfers nieuw'!DF30</f>
        <v>0</v>
      </c>
      <c r="DG180" s="11">
        <f>' IP STOP cijfers nieuw'!DG30</f>
        <v>0</v>
      </c>
      <c r="DH180" s="11">
        <f>' IP STOP cijfers nieuw'!DH30</f>
        <v>0</v>
      </c>
      <c r="DI180" s="11">
        <f>' IP STOP cijfers nieuw'!DI30</f>
        <v>0</v>
      </c>
      <c r="DJ180" s="11">
        <f>' IP STOP cijfers nieuw'!DJ30</f>
        <v>0</v>
      </c>
      <c r="DK180" s="11">
        <f>' IP STOP cijfers nieuw'!DK30</f>
        <v>0</v>
      </c>
      <c r="DL180" s="26">
        <f>' IP STOP cijfers nieuw'!DL30</f>
        <v>0</v>
      </c>
    </row>
    <row r="181" spans="1:116" hidden="1">
      <c r="A181" s="47">
        <f>' IP STOP cijfers nieuw'!A31</f>
        <v>0</v>
      </c>
      <c r="B181" s="49" t="str">
        <f>' IP STOP cijfers nieuw'!B31</f>
        <v>OWNT/OWNL/OWNA/OWNK</v>
      </c>
      <c r="C181" s="4" t="str">
        <f>' IP STOP cijfers nieuw'!C31</f>
        <v>Industriële Productie</v>
      </c>
      <c r="D181" s="4" t="str">
        <f>' IP STOP cijfers nieuw'!D31</f>
        <v>IP Voedselveiligheid VWS</v>
      </c>
      <c r="E181" s="4" t="str">
        <f>' IP STOP cijfers nieuw'!E31</f>
        <v>Contaminanten Nationaal Plan Residuen</v>
      </c>
      <c r="F181" s="4" t="str">
        <f>' IP STOP cijfers nieuw'!F31</f>
        <v>VWS</v>
      </c>
      <c r="G181" s="4">
        <f>' IP STOP cijfers nieuw'!G31</f>
        <v>0</v>
      </c>
      <c r="H181" s="774">
        <f>' IP STOP cijfers nieuw'!H31</f>
        <v>6086</v>
      </c>
      <c r="I181" s="774">
        <f>' IP STOP cijfers nieuw'!I31</f>
        <v>9748</v>
      </c>
      <c r="J181" s="774">
        <f>' IP STOP cijfers nieuw'!J31</f>
        <v>0</v>
      </c>
      <c r="K181" s="774">
        <f>' IP STOP cijfers nieuw'!K31</f>
        <v>5445</v>
      </c>
      <c r="L181" s="774">
        <f>' IP STOP cijfers nieuw'!L31</f>
        <v>0</v>
      </c>
      <c r="M181" s="774">
        <f>' IP STOP cijfers nieuw'!M31</f>
        <v>0</v>
      </c>
      <c r="N181" s="774">
        <f>' IP STOP cijfers nieuw'!N31</f>
        <v>0</v>
      </c>
      <c r="O181" s="774">
        <f>' IP STOP cijfers nieuw'!O31</f>
        <v>0</v>
      </c>
      <c r="P181" s="774">
        <f>' IP STOP cijfers nieuw'!P31</f>
        <v>0</v>
      </c>
      <c r="Q181" s="775">
        <f>' IP STOP cijfers nieuw'!Q31</f>
        <v>21279</v>
      </c>
      <c r="R181" s="776">
        <f>' IP STOP cijfers nieuw'!R31</f>
        <v>1300</v>
      </c>
      <c r="S181" s="774">
        <f>' IP STOP cijfers nieuw'!S31</f>
        <v>0</v>
      </c>
      <c r="T181" s="774">
        <f>' IP STOP cijfers nieuw'!T31</f>
        <v>19979</v>
      </c>
      <c r="U181" s="774">
        <f>' IP STOP cijfers nieuw'!U31</f>
        <v>0</v>
      </c>
      <c r="V181" s="774">
        <f>' IP STOP cijfers nieuw'!V31</f>
        <v>0</v>
      </c>
      <c r="W181" s="774">
        <f>' IP STOP cijfers nieuw'!W31</f>
        <v>0</v>
      </c>
      <c r="X181" s="774">
        <f>' IP STOP cijfers nieuw'!X31</f>
        <v>0</v>
      </c>
      <c r="Y181" s="774">
        <f>' IP STOP cijfers nieuw'!Y31</f>
        <v>0</v>
      </c>
      <c r="Z181" s="777">
        <f>' IP STOP cijfers nieuw'!Z31</f>
        <v>21279</v>
      </c>
      <c r="AA181" s="774">
        <f>' IP STOP cijfers nieuw'!AA31</f>
        <v>1195</v>
      </c>
      <c r="AB181" s="774">
        <f>' IP STOP cijfers nieuw'!AB31</f>
        <v>0</v>
      </c>
      <c r="AC181" s="774">
        <f>' IP STOP cijfers nieuw'!AC31</f>
        <v>3591</v>
      </c>
      <c r="AD181" s="774">
        <f>' IP STOP cijfers nieuw'!AD31</f>
        <v>0</v>
      </c>
      <c r="AE181" s="774">
        <f>' IP STOP cijfers nieuw'!AE31</f>
        <v>0</v>
      </c>
      <c r="AF181" s="774">
        <f>' IP STOP cijfers nieuw'!AF31</f>
        <v>15193</v>
      </c>
      <c r="AG181" s="777">
        <f>' IP STOP cijfers nieuw'!AG31</f>
        <v>0</v>
      </c>
      <c r="AH181" s="774">
        <f>' IP STOP cijfers nieuw'!AH31</f>
        <v>1195</v>
      </c>
      <c r="AI181" s="774">
        <f>' IP STOP cijfers nieuw'!AI31</f>
        <v>0</v>
      </c>
      <c r="AJ181" s="774">
        <f>' IP STOP cijfers nieuw'!AJ31</f>
        <v>0</v>
      </c>
      <c r="AK181" s="774">
        <f>' IP STOP cijfers nieuw'!AK31</f>
        <v>0</v>
      </c>
      <c r="AL181" s="777">
        <f>' IP STOP cijfers nieuw'!AL31</f>
        <v>0</v>
      </c>
      <c r="AM181" s="774">
        <f>' IP STOP cijfers nieuw'!AM31</f>
        <v>0</v>
      </c>
      <c r="AN181" s="774">
        <f>' IP STOP cijfers nieuw'!AN31</f>
        <v>0</v>
      </c>
      <c r="AO181" s="774">
        <f>' IP STOP cijfers nieuw'!AO31</f>
        <v>0</v>
      </c>
      <c r="AP181" s="774">
        <f>' IP STOP cijfers nieuw'!AP31</f>
        <v>0</v>
      </c>
      <c r="AQ181" s="774">
        <f>' IP STOP cijfers nieuw'!AQ31</f>
        <v>0</v>
      </c>
      <c r="AR181" s="777">
        <f>' IP STOP cijfers nieuw'!AR31</f>
        <v>0</v>
      </c>
      <c r="AS181" s="774">
        <f>' IP STOP cijfers nieuw'!AS31</f>
        <v>0</v>
      </c>
      <c r="AT181" s="774">
        <f>' IP STOP cijfers nieuw'!AT31</f>
        <v>0</v>
      </c>
      <c r="AU181" s="774">
        <f>' IP STOP cijfers nieuw'!AU31</f>
        <v>0</v>
      </c>
      <c r="AV181" s="774">
        <f>' IP STOP cijfers nieuw'!AV31</f>
        <v>0</v>
      </c>
      <c r="AW181" s="774">
        <f>' IP STOP cijfers nieuw'!AW31</f>
        <v>0</v>
      </c>
      <c r="AX181" s="774">
        <f>' IP STOP cijfers nieuw'!AX31</f>
        <v>0</v>
      </c>
      <c r="AY181" s="774">
        <f>' IP STOP cijfers nieuw'!AY31</f>
        <v>0</v>
      </c>
      <c r="AZ181" s="774">
        <f>' IP STOP cijfers nieuw'!AZ31</f>
        <v>0</v>
      </c>
      <c r="BA181" s="774">
        <f>' IP STOP cijfers nieuw'!BA31</f>
        <v>0</v>
      </c>
      <c r="BB181" s="774">
        <f>' IP STOP cijfers nieuw'!BB31</f>
        <v>0</v>
      </c>
      <c r="BC181" s="777">
        <f>' IP STOP cijfers nieuw'!BC31</f>
        <v>0</v>
      </c>
      <c r="BD181" s="774">
        <f>' IP STOP cijfers nieuw'!BD31</f>
        <v>0</v>
      </c>
      <c r="BE181" s="774">
        <f>' IP STOP cijfers nieuw'!BE31</f>
        <v>0</v>
      </c>
      <c r="BF181" s="774">
        <f>' IP STOP cijfers nieuw'!BF31</f>
        <v>15193</v>
      </c>
      <c r="BG181" s="774">
        <f>' IP STOP cijfers nieuw'!BG31</f>
        <v>0</v>
      </c>
      <c r="BH181" s="774">
        <f>' IP STOP cijfers nieuw'!BH31</f>
        <v>0</v>
      </c>
      <c r="BI181" s="774">
        <f>' IP STOP cijfers nieuw'!BI31</f>
        <v>0</v>
      </c>
      <c r="BJ181" s="774">
        <f>' IP STOP cijfers nieuw'!BJ31</f>
        <v>0</v>
      </c>
      <c r="BK181" s="777">
        <f>' IP STOP cijfers nieuw'!BK31</f>
        <v>0</v>
      </c>
      <c r="BL181" s="774">
        <f>' IP STOP cijfers nieuw'!BL31</f>
        <v>0</v>
      </c>
      <c r="BM181" s="774">
        <f>' IP STOP cijfers nieuw'!BM31</f>
        <v>0</v>
      </c>
      <c r="BN181" s="774">
        <f>' IP STOP cijfers nieuw'!BN31</f>
        <v>0</v>
      </c>
      <c r="BO181" s="774">
        <f>' IP STOP cijfers nieuw'!BO31</f>
        <v>0</v>
      </c>
      <c r="BP181" s="774">
        <f>' IP STOP cijfers nieuw'!BP31</f>
        <v>0</v>
      </c>
      <c r="BQ181" s="777">
        <f>' IP STOP cijfers nieuw'!BQ31</f>
        <v>0</v>
      </c>
      <c r="BR181" s="774">
        <f>' IP STOP cijfers nieuw'!BR31</f>
        <v>0</v>
      </c>
      <c r="BS181" s="774">
        <f>' IP STOP cijfers nieuw'!BS31</f>
        <v>0</v>
      </c>
      <c r="BT181" s="774">
        <f>' IP STOP cijfers nieuw'!BT31</f>
        <v>0</v>
      </c>
      <c r="BU181" s="774">
        <f>' IP STOP cijfers nieuw'!BU31</f>
        <v>0</v>
      </c>
      <c r="BV181" s="774">
        <f>' IP STOP cijfers nieuw'!BV31</f>
        <v>0</v>
      </c>
      <c r="BW181" s="774">
        <f>' IP STOP cijfers nieuw'!BW31</f>
        <v>0</v>
      </c>
      <c r="BX181" s="778">
        <f>' IP STOP cijfers nieuw'!BX31</f>
        <v>3591</v>
      </c>
      <c r="BY181" s="777">
        <f>' IP STOP cijfers nieuw'!BY31</f>
        <v>16388</v>
      </c>
      <c r="BZ181" s="774">
        <f>' IP STOP cijfers nieuw'!BZ31</f>
        <v>0</v>
      </c>
      <c r="CA181" s="774">
        <f>' IP STOP cijfers nieuw'!CA31</f>
        <v>0</v>
      </c>
      <c r="CB181" s="774">
        <f>' IP STOP cijfers nieuw'!CB31</f>
        <v>0</v>
      </c>
      <c r="CC181" s="774">
        <f>' IP STOP cijfers nieuw'!CC31</f>
        <v>0</v>
      </c>
      <c r="CD181" s="774">
        <f>' IP STOP cijfers nieuw'!CD31</f>
        <v>0</v>
      </c>
      <c r="CE181" s="774">
        <f>' IP STOP cijfers nieuw'!CE31</f>
        <v>0</v>
      </c>
      <c r="CF181" s="774">
        <f>' IP STOP cijfers nieuw'!CF31</f>
        <v>0</v>
      </c>
      <c r="CG181" s="774">
        <f>' IP STOP cijfers nieuw'!CG31</f>
        <v>0</v>
      </c>
      <c r="CH181" s="774">
        <f>' IP STOP cijfers nieuw'!CH31</f>
        <v>0</v>
      </c>
      <c r="CI181" s="774">
        <f>' IP STOP cijfers nieuw'!CI31</f>
        <v>0</v>
      </c>
      <c r="CJ181" s="774">
        <f>' IP STOP cijfers nieuw'!CJ31</f>
        <v>0</v>
      </c>
      <c r="CK181" s="774">
        <f>' IP STOP cijfers nieuw'!CK31</f>
        <v>0</v>
      </c>
      <c r="CL181" s="779">
        <f>' IP STOP cijfers nieuw'!CL31</f>
        <v>0</v>
      </c>
      <c r="CM181" s="774">
        <f>' IP STOP cijfers nieuw'!CM31</f>
        <v>0</v>
      </c>
      <c r="CN181" s="774">
        <f>' IP STOP cijfers nieuw'!CN31</f>
        <v>0</v>
      </c>
      <c r="CO181" s="774">
        <f>' IP STOP cijfers nieuw'!CO31</f>
        <v>0</v>
      </c>
      <c r="CP181" s="11">
        <f>' IP STOP cijfers nieuw'!CP31</f>
        <v>0</v>
      </c>
      <c r="CQ181" s="11">
        <f>' IP STOP cijfers nieuw'!CQ31</f>
        <v>0</v>
      </c>
      <c r="CR181" s="11">
        <f>' IP STOP cijfers nieuw'!CR31</f>
        <v>0</v>
      </c>
      <c r="CS181" s="11">
        <f>' IP STOP cijfers nieuw'!CS31</f>
        <v>0</v>
      </c>
      <c r="CT181" s="11">
        <f>' IP STOP cijfers nieuw'!CT31</f>
        <v>0</v>
      </c>
      <c r="CU181" s="11">
        <f>' IP STOP cijfers nieuw'!CU31</f>
        <v>0</v>
      </c>
      <c r="CV181" s="11">
        <f>' IP STOP cijfers nieuw'!CV31</f>
        <v>0</v>
      </c>
      <c r="CW181" s="11">
        <f>' IP STOP cijfers nieuw'!CW31</f>
        <v>0</v>
      </c>
      <c r="CX181" s="11">
        <f>' IP STOP cijfers nieuw'!CX31</f>
        <v>0</v>
      </c>
      <c r="CY181" s="26">
        <f>' IP STOP cijfers nieuw'!CY31</f>
        <v>0</v>
      </c>
      <c r="CZ181" s="15">
        <f>' IP STOP cijfers nieuw'!CZ31</f>
        <v>0</v>
      </c>
      <c r="DA181" s="11">
        <f>' IP STOP cijfers nieuw'!DA31</f>
        <v>0</v>
      </c>
      <c r="DB181" s="11">
        <f>' IP STOP cijfers nieuw'!DB31</f>
        <v>0</v>
      </c>
      <c r="DC181" s="11">
        <f>' IP STOP cijfers nieuw'!DC31</f>
        <v>0</v>
      </c>
      <c r="DD181" s="11">
        <f>' IP STOP cijfers nieuw'!DD31</f>
        <v>0</v>
      </c>
      <c r="DE181" s="11">
        <f>' IP STOP cijfers nieuw'!DE31</f>
        <v>0</v>
      </c>
      <c r="DF181" s="11">
        <f>' IP STOP cijfers nieuw'!DF31</f>
        <v>0</v>
      </c>
      <c r="DG181" s="11">
        <f>' IP STOP cijfers nieuw'!DG31</f>
        <v>0</v>
      </c>
      <c r="DH181" s="11">
        <f>' IP STOP cijfers nieuw'!DH31</f>
        <v>0</v>
      </c>
      <c r="DI181" s="11">
        <f>' IP STOP cijfers nieuw'!DI31</f>
        <v>0</v>
      </c>
      <c r="DJ181" s="11">
        <f>' IP STOP cijfers nieuw'!DJ31</f>
        <v>0</v>
      </c>
      <c r="DK181" s="11">
        <f>' IP STOP cijfers nieuw'!DK31</f>
        <v>0</v>
      </c>
      <c r="DL181" s="26">
        <f>' IP STOP cijfers nieuw'!DL31</f>
        <v>0</v>
      </c>
    </row>
    <row r="182" spans="1:116" hidden="1">
      <c r="A182" s="47">
        <f>' IP STOP cijfers nieuw'!A32</f>
        <v>0</v>
      </c>
      <c r="B182" s="49" t="str">
        <f>' IP STOP cijfers nieuw'!B32</f>
        <v>OWNT/OWNL/OWNA/OWNK</v>
      </c>
      <c r="C182" s="4" t="str">
        <f>' IP STOP cijfers nieuw'!C32</f>
        <v>Industriële Productie</v>
      </c>
      <c r="D182" s="4" t="str">
        <f>' IP STOP cijfers nieuw'!D32</f>
        <v>IP Voedselveiligheid VWS</v>
      </c>
      <c r="E182" s="4" t="str">
        <f>' IP STOP cijfers nieuw'!E32</f>
        <v>Overige contaminanten</v>
      </c>
      <c r="F182" s="4" t="str">
        <f>' IP STOP cijfers nieuw'!F32</f>
        <v>VWS</v>
      </c>
      <c r="G182" s="4">
        <f>' IP STOP cijfers nieuw'!G32</f>
        <v>0</v>
      </c>
      <c r="H182" s="774">
        <f>' IP STOP cijfers nieuw'!H32</f>
        <v>355</v>
      </c>
      <c r="I182" s="774">
        <f>' IP STOP cijfers nieuw'!I32</f>
        <v>1390</v>
      </c>
      <c r="J182" s="774">
        <f>' IP STOP cijfers nieuw'!J32</f>
        <v>0</v>
      </c>
      <c r="K182" s="774">
        <f>' IP STOP cijfers nieuw'!K32</f>
        <v>500</v>
      </c>
      <c r="L182" s="774">
        <f>' IP STOP cijfers nieuw'!L32</f>
        <v>0</v>
      </c>
      <c r="M182" s="774">
        <f>' IP STOP cijfers nieuw'!M32</f>
        <v>0</v>
      </c>
      <c r="N182" s="774">
        <f>' IP STOP cijfers nieuw'!N32</f>
        <v>0</v>
      </c>
      <c r="O182" s="774">
        <f>' IP STOP cijfers nieuw'!O32</f>
        <v>0</v>
      </c>
      <c r="P182" s="774">
        <f>' IP STOP cijfers nieuw'!P32</f>
        <v>0</v>
      </c>
      <c r="Q182" s="775">
        <f>' IP STOP cijfers nieuw'!Q32</f>
        <v>2245</v>
      </c>
      <c r="R182" s="776">
        <f>' IP STOP cijfers nieuw'!R32</f>
        <v>0</v>
      </c>
      <c r="S182" s="774">
        <f>' IP STOP cijfers nieuw'!S32</f>
        <v>0</v>
      </c>
      <c r="T182" s="774">
        <f>' IP STOP cijfers nieuw'!T32</f>
        <v>2245</v>
      </c>
      <c r="U182" s="774">
        <f>' IP STOP cijfers nieuw'!U32</f>
        <v>0</v>
      </c>
      <c r="V182" s="774">
        <f>' IP STOP cijfers nieuw'!V32</f>
        <v>0</v>
      </c>
      <c r="W182" s="774">
        <f>' IP STOP cijfers nieuw'!W32</f>
        <v>0</v>
      </c>
      <c r="X182" s="774">
        <f>' IP STOP cijfers nieuw'!X32</f>
        <v>0</v>
      </c>
      <c r="Y182" s="774">
        <f>' IP STOP cijfers nieuw'!Y32</f>
        <v>0</v>
      </c>
      <c r="Z182" s="777">
        <f>' IP STOP cijfers nieuw'!Z32</f>
        <v>2245</v>
      </c>
      <c r="AA182" s="774">
        <f>' IP STOP cijfers nieuw'!AA32</f>
        <v>100</v>
      </c>
      <c r="AB182" s="774">
        <f>' IP STOP cijfers nieuw'!AB32</f>
        <v>0</v>
      </c>
      <c r="AC182" s="774">
        <f>' IP STOP cijfers nieuw'!AC32</f>
        <v>255</v>
      </c>
      <c r="AD182" s="774">
        <f>' IP STOP cijfers nieuw'!AD32</f>
        <v>0</v>
      </c>
      <c r="AE182" s="774">
        <f>' IP STOP cijfers nieuw'!AE32</f>
        <v>0</v>
      </c>
      <c r="AF182" s="774">
        <f>' IP STOP cijfers nieuw'!AF32</f>
        <v>1890</v>
      </c>
      <c r="AG182" s="777">
        <f>' IP STOP cijfers nieuw'!AG32</f>
        <v>0</v>
      </c>
      <c r="AH182" s="774">
        <f>' IP STOP cijfers nieuw'!AH32</f>
        <v>100</v>
      </c>
      <c r="AI182" s="774">
        <f>' IP STOP cijfers nieuw'!AI32</f>
        <v>0</v>
      </c>
      <c r="AJ182" s="774">
        <f>' IP STOP cijfers nieuw'!AJ32</f>
        <v>0</v>
      </c>
      <c r="AK182" s="774">
        <f>' IP STOP cijfers nieuw'!AK32</f>
        <v>0</v>
      </c>
      <c r="AL182" s="777">
        <f>' IP STOP cijfers nieuw'!AL32</f>
        <v>0</v>
      </c>
      <c r="AM182" s="774">
        <f>' IP STOP cijfers nieuw'!AM32</f>
        <v>0</v>
      </c>
      <c r="AN182" s="774">
        <f>' IP STOP cijfers nieuw'!AN32</f>
        <v>0</v>
      </c>
      <c r="AO182" s="774">
        <f>' IP STOP cijfers nieuw'!AO32</f>
        <v>0</v>
      </c>
      <c r="AP182" s="774">
        <f>' IP STOP cijfers nieuw'!AP32</f>
        <v>0</v>
      </c>
      <c r="AQ182" s="774">
        <f>' IP STOP cijfers nieuw'!AQ32</f>
        <v>0</v>
      </c>
      <c r="AR182" s="777">
        <f>' IP STOP cijfers nieuw'!AR32</f>
        <v>0</v>
      </c>
      <c r="AS182" s="774">
        <f>' IP STOP cijfers nieuw'!AS32</f>
        <v>0</v>
      </c>
      <c r="AT182" s="774">
        <f>' IP STOP cijfers nieuw'!AT32</f>
        <v>0</v>
      </c>
      <c r="AU182" s="774">
        <f>' IP STOP cijfers nieuw'!AU32</f>
        <v>0</v>
      </c>
      <c r="AV182" s="774">
        <f>' IP STOP cijfers nieuw'!AV32</f>
        <v>0</v>
      </c>
      <c r="AW182" s="774">
        <f>' IP STOP cijfers nieuw'!AW32</f>
        <v>0</v>
      </c>
      <c r="AX182" s="774">
        <f>' IP STOP cijfers nieuw'!AX32</f>
        <v>0</v>
      </c>
      <c r="AY182" s="774">
        <f>' IP STOP cijfers nieuw'!AY32</f>
        <v>0</v>
      </c>
      <c r="AZ182" s="774">
        <f>' IP STOP cijfers nieuw'!AZ32</f>
        <v>0</v>
      </c>
      <c r="BA182" s="774">
        <f>' IP STOP cijfers nieuw'!BA32</f>
        <v>0</v>
      </c>
      <c r="BB182" s="774">
        <f>' IP STOP cijfers nieuw'!BB32</f>
        <v>0</v>
      </c>
      <c r="BC182" s="777">
        <f>' IP STOP cijfers nieuw'!BC32</f>
        <v>0</v>
      </c>
      <c r="BD182" s="774">
        <f>' IP STOP cijfers nieuw'!BD32</f>
        <v>1890</v>
      </c>
      <c r="BE182" s="774">
        <f>' IP STOP cijfers nieuw'!BE32</f>
        <v>0</v>
      </c>
      <c r="BF182" s="774">
        <f>' IP STOP cijfers nieuw'!BF32</f>
        <v>0</v>
      </c>
      <c r="BG182" s="774">
        <f>' IP STOP cijfers nieuw'!BG32</f>
        <v>0</v>
      </c>
      <c r="BH182" s="774">
        <f>' IP STOP cijfers nieuw'!BH32</f>
        <v>0</v>
      </c>
      <c r="BI182" s="774">
        <f>' IP STOP cijfers nieuw'!BI32</f>
        <v>0</v>
      </c>
      <c r="BJ182" s="774">
        <f>' IP STOP cijfers nieuw'!BJ32</f>
        <v>0</v>
      </c>
      <c r="BK182" s="777">
        <f>' IP STOP cijfers nieuw'!BK32</f>
        <v>0</v>
      </c>
      <c r="BL182" s="774">
        <f>' IP STOP cijfers nieuw'!BL32</f>
        <v>0</v>
      </c>
      <c r="BM182" s="774">
        <f>' IP STOP cijfers nieuw'!BM32</f>
        <v>0</v>
      </c>
      <c r="BN182" s="774">
        <f>' IP STOP cijfers nieuw'!BN32</f>
        <v>0</v>
      </c>
      <c r="BO182" s="774">
        <f>' IP STOP cijfers nieuw'!BO32</f>
        <v>0</v>
      </c>
      <c r="BP182" s="774">
        <f>' IP STOP cijfers nieuw'!BP32</f>
        <v>0</v>
      </c>
      <c r="BQ182" s="777">
        <f>' IP STOP cijfers nieuw'!BQ32</f>
        <v>0</v>
      </c>
      <c r="BR182" s="774">
        <f>' IP STOP cijfers nieuw'!BR32</f>
        <v>0</v>
      </c>
      <c r="BS182" s="774">
        <f>' IP STOP cijfers nieuw'!BS32</f>
        <v>0</v>
      </c>
      <c r="BT182" s="774">
        <f>' IP STOP cijfers nieuw'!BT32</f>
        <v>0</v>
      </c>
      <c r="BU182" s="774">
        <f>' IP STOP cijfers nieuw'!BU32</f>
        <v>0</v>
      </c>
      <c r="BV182" s="774">
        <f>' IP STOP cijfers nieuw'!BV32</f>
        <v>0</v>
      </c>
      <c r="BW182" s="774">
        <f>' IP STOP cijfers nieuw'!BW32</f>
        <v>0</v>
      </c>
      <c r="BX182" s="778">
        <f>' IP STOP cijfers nieuw'!BX32</f>
        <v>255</v>
      </c>
      <c r="BY182" s="777">
        <f>' IP STOP cijfers nieuw'!BY32</f>
        <v>1990</v>
      </c>
      <c r="BZ182" s="774">
        <f>' IP STOP cijfers nieuw'!BZ32</f>
        <v>0</v>
      </c>
      <c r="CA182" s="774">
        <f>' IP STOP cijfers nieuw'!CA32</f>
        <v>0</v>
      </c>
      <c r="CB182" s="774">
        <f>' IP STOP cijfers nieuw'!CB32</f>
        <v>0</v>
      </c>
      <c r="CC182" s="774">
        <f>' IP STOP cijfers nieuw'!CC32</f>
        <v>0</v>
      </c>
      <c r="CD182" s="774">
        <f>' IP STOP cijfers nieuw'!CD32</f>
        <v>0</v>
      </c>
      <c r="CE182" s="774">
        <f>' IP STOP cijfers nieuw'!CE32</f>
        <v>0</v>
      </c>
      <c r="CF182" s="774">
        <f>' IP STOP cijfers nieuw'!CF32</f>
        <v>0</v>
      </c>
      <c r="CG182" s="774">
        <f>' IP STOP cijfers nieuw'!CG32</f>
        <v>0</v>
      </c>
      <c r="CH182" s="774">
        <f>' IP STOP cijfers nieuw'!CH32</f>
        <v>0</v>
      </c>
      <c r="CI182" s="774">
        <f>' IP STOP cijfers nieuw'!CI32</f>
        <v>0</v>
      </c>
      <c r="CJ182" s="774">
        <f>' IP STOP cijfers nieuw'!CJ32</f>
        <v>0</v>
      </c>
      <c r="CK182" s="774">
        <f>' IP STOP cijfers nieuw'!CK32</f>
        <v>0</v>
      </c>
      <c r="CL182" s="779">
        <f>' IP STOP cijfers nieuw'!CL32</f>
        <v>0</v>
      </c>
      <c r="CM182" s="774">
        <f>' IP STOP cijfers nieuw'!CM32</f>
        <v>0</v>
      </c>
      <c r="CN182" s="774">
        <f>' IP STOP cijfers nieuw'!CN32</f>
        <v>0</v>
      </c>
      <c r="CO182" s="774">
        <f>' IP STOP cijfers nieuw'!CO32</f>
        <v>0</v>
      </c>
      <c r="CP182" s="11">
        <f>' IP STOP cijfers nieuw'!CP32</f>
        <v>0</v>
      </c>
      <c r="CQ182" s="11">
        <f>' IP STOP cijfers nieuw'!CQ32</f>
        <v>0</v>
      </c>
      <c r="CR182" s="11">
        <f>' IP STOP cijfers nieuw'!CR32</f>
        <v>0</v>
      </c>
      <c r="CS182" s="11">
        <f>' IP STOP cijfers nieuw'!CS32</f>
        <v>0</v>
      </c>
      <c r="CT182" s="11">
        <f>' IP STOP cijfers nieuw'!CT32</f>
        <v>0</v>
      </c>
      <c r="CU182" s="11">
        <f>' IP STOP cijfers nieuw'!CU32</f>
        <v>0</v>
      </c>
      <c r="CV182" s="11">
        <f>' IP STOP cijfers nieuw'!CV32</f>
        <v>0</v>
      </c>
      <c r="CW182" s="11">
        <f>' IP STOP cijfers nieuw'!CW32</f>
        <v>0</v>
      </c>
      <c r="CX182" s="11">
        <f>' IP STOP cijfers nieuw'!CX32</f>
        <v>0</v>
      </c>
      <c r="CY182" s="26">
        <f>' IP STOP cijfers nieuw'!CY32</f>
        <v>0</v>
      </c>
      <c r="CZ182" s="15">
        <f>' IP STOP cijfers nieuw'!CZ32</f>
        <v>0</v>
      </c>
      <c r="DA182" s="11">
        <f>' IP STOP cijfers nieuw'!DA32</f>
        <v>0</v>
      </c>
      <c r="DB182" s="11">
        <f>' IP STOP cijfers nieuw'!DB32</f>
        <v>0</v>
      </c>
      <c r="DC182" s="11">
        <f>' IP STOP cijfers nieuw'!DC32</f>
        <v>0</v>
      </c>
      <c r="DD182" s="11">
        <f>' IP STOP cijfers nieuw'!DD32</f>
        <v>0</v>
      </c>
      <c r="DE182" s="11">
        <f>' IP STOP cijfers nieuw'!DE32</f>
        <v>0</v>
      </c>
      <c r="DF182" s="11">
        <f>' IP STOP cijfers nieuw'!DF32</f>
        <v>0</v>
      </c>
      <c r="DG182" s="11">
        <f>' IP STOP cijfers nieuw'!DG32</f>
        <v>0</v>
      </c>
      <c r="DH182" s="11">
        <f>' IP STOP cijfers nieuw'!DH32</f>
        <v>0</v>
      </c>
      <c r="DI182" s="11">
        <f>' IP STOP cijfers nieuw'!DI32</f>
        <v>0</v>
      </c>
      <c r="DJ182" s="11">
        <f>' IP STOP cijfers nieuw'!DJ32</f>
        <v>0</v>
      </c>
      <c r="DK182" s="11">
        <f>' IP STOP cijfers nieuw'!DK32</f>
        <v>0</v>
      </c>
      <c r="DL182" s="26">
        <f>' IP STOP cijfers nieuw'!DL32</f>
        <v>0</v>
      </c>
    </row>
    <row r="183" spans="1:116" hidden="1">
      <c r="A183" s="47">
        <f>' IP STOP cijfers nieuw'!A33</f>
        <v>0</v>
      </c>
      <c r="B183" s="49" t="str">
        <f>' IP STOP cijfers nieuw'!B33</f>
        <v>OWNT/OWNL/OWNA/OWNK</v>
      </c>
      <c r="C183" s="4" t="str">
        <f>' IP STOP cijfers nieuw'!C33</f>
        <v>Industriële Productie</v>
      </c>
      <c r="D183" s="4" t="str">
        <f>' IP STOP cijfers nieuw'!D33</f>
        <v>IP Voedselveiligheid VWS</v>
      </c>
      <c r="E183" s="4" t="str">
        <f>' IP STOP cijfers nieuw'!E33</f>
        <v>Contaminanten  Doorstraling</v>
      </c>
      <c r="F183" s="4" t="str">
        <f>' IP STOP cijfers nieuw'!F33</f>
        <v>VWS</v>
      </c>
      <c r="G183" s="4">
        <f>' IP STOP cijfers nieuw'!G33</f>
        <v>0</v>
      </c>
      <c r="H183" s="774">
        <f>' IP STOP cijfers nieuw'!H33</f>
        <v>106</v>
      </c>
      <c r="I183" s="774">
        <f>' IP STOP cijfers nieuw'!I33</f>
        <v>175</v>
      </c>
      <c r="J183" s="774">
        <f>' IP STOP cijfers nieuw'!J33</f>
        <v>0</v>
      </c>
      <c r="K183" s="774">
        <f>' IP STOP cijfers nieuw'!K33</f>
        <v>0</v>
      </c>
      <c r="L183" s="774">
        <f>' IP STOP cijfers nieuw'!L33</f>
        <v>0</v>
      </c>
      <c r="M183" s="774">
        <f>' IP STOP cijfers nieuw'!M33</f>
        <v>0</v>
      </c>
      <c r="N183" s="774">
        <f>' IP STOP cijfers nieuw'!N33</f>
        <v>0</v>
      </c>
      <c r="O183" s="774">
        <f>' IP STOP cijfers nieuw'!O33</f>
        <v>0</v>
      </c>
      <c r="P183" s="774">
        <f>' IP STOP cijfers nieuw'!P33</f>
        <v>0</v>
      </c>
      <c r="Q183" s="775">
        <f>' IP STOP cijfers nieuw'!Q33</f>
        <v>281</v>
      </c>
      <c r="R183" s="776">
        <f>' IP STOP cijfers nieuw'!R33</f>
        <v>0</v>
      </c>
      <c r="S183" s="774">
        <f>' IP STOP cijfers nieuw'!S33</f>
        <v>0</v>
      </c>
      <c r="T183" s="774">
        <f>' IP STOP cijfers nieuw'!T33</f>
        <v>281</v>
      </c>
      <c r="U183" s="774">
        <f>' IP STOP cijfers nieuw'!U33</f>
        <v>0</v>
      </c>
      <c r="V183" s="774">
        <f>' IP STOP cijfers nieuw'!V33</f>
        <v>0</v>
      </c>
      <c r="W183" s="774">
        <f>' IP STOP cijfers nieuw'!W33</f>
        <v>0</v>
      </c>
      <c r="X183" s="774">
        <f>' IP STOP cijfers nieuw'!X33</f>
        <v>0</v>
      </c>
      <c r="Y183" s="774">
        <f>' IP STOP cijfers nieuw'!Y33</f>
        <v>0</v>
      </c>
      <c r="Z183" s="777">
        <f>' IP STOP cijfers nieuw'!Z33</f>
        <v>281</v>
      </c>
      <c r="AA183" s="774">
        <f>' IP STOP cijfers nieuw'!AA33</f>
        <v>51</v>
      </c>
      <c r="AB183" s="774">
        <f>' IP STOP cijfers nieuw'!AB33</f>
        <v>0</v>
      </c>
      <c r="AC183" s="774">
        <f>' IP STOP cijfers nieuw'!AC33</f>
        <v>55</v>
      </c>
      <c r="AD183" s="774">
        <f>' IP STOP cijfers nieuw'!AD33</f>
        <v>0</v>
      </c>
      <c r="AE183" s="774">
        <f>' IP STOP cijfers nieuw'!AE33</f>
        <v>0</v>
      </c>
      <c r="AF183" s="774">
        <f>' IP STOP cijfers nieuw'!AF33</f>
        <v>175</v>
      </c>
      <c r="AG183" s="777">
        <f>' IP STOP cijfers nieuw'!AG33</f>
        <v>0</v>
      </c>
      <c r="AH183" s="774">
        <f>' IP STOP cijfers nieuw'!AH33</f>
        <v>51</v>
      </c>
      <c r="AI183" s="774">
        <f>' IP STOP cijfers nieuw'!AI33</f>
        <v>0</v>
      </c>
      <c r="AJ183" s="774">
        <f>' IP STOP cijfers nieuw'!AJ33</f>
        <v>0</v>
      </c>
      <c r="AK183" s="774">
        <f>' IP STOP cijfers nieuw'!AK33</f>
        <v>0</v>
      </c>
      <c r="AL183" s="777">
        <f>' IP STOP cijfers nieuw'!AL33</f>
        <v>0</v>
      </c>
      <c r="AM183" s="774">
        <f>' IP STOP cijfers nieuw'!AM33</f>
        <v>0</v>
      </c>
      <c r="AN183" s="774">
        <f>' IP STOP cijfers nieuw'!AN33</f>
        <v>0</v>
      </c>
      <c r="AO183" s="774">
        <f>' IP STOP cijfers nieuw'!AO33</f>
        <v>0</v>
      </c>
      <c r="AP183" s="774">
        <f>' IP STOP cijfers nieuw'!AP33</f>
        <v>0</v>
      </c>
      <c r="AQ183" s="774">
        <f>' IP STOP cijfers nieuw'!AQ33</f>
        <v>0</v>
      </c>
      <c r="AR183" s="777">
        <f>' IP STOP cijfers nieuw'!AR33</f>
        <v>0</v>
      </c>
      <c r="AS183" s="774">
        <f>' IP STOP cijfers nieuw'!AS33</f>
        <v>0</v>
      </c>
      <c r="AT183" s="774">
        <f>' IP STOP cijfers nieuw'!AT33</f>
        <v>0</v>
      </c>
      <c r="AU183" s="774">
        <f>' IP STOP cijfers nieuw'!AU33</f>
        <v>0</v>
      </c>
      <c r="AV183" s="774">
        <f>' IP STOP cijfers nieuw'!AV33</f>
        <v>0</v>
      </c>
      <c r="AW183" s="774">
        <f>' IP STOP cijfers nieuw'!AW33</f>
        <v>0</v>
      </c>
      <c r="AX183" s="774">
        <f>' IP STOP cijfers nieuw'!AX33</f>
        <v>0</v>
      </c>
      <c r="AY183" s="774">
        <f>' IP STOP cijfers nieuw'!AY33</f>
        <v>0</v>
      </c>
      <c r="AZ183" s="774">
        <f>' IP STOP cijfers nieuw'!AZ33</f>
        <v>0</v>
      </c>
      <c r="BA183" s="774">
        <f>' IP STOP cijfers nieuw'!BA33</f>
        <v>0</v>
      </c>
      <c r="BB183" s="774">
        <f>' IP STOP cijfers nieuw'!BB33</f>
        <v>0</v>
      </c>
      <c r="BC183" s="777">
        <f>' IP STOP cijfers nieuw'!BC33</f>
        <v>0</v>
      </c>
      <c r="BD183" s="774">
        <f>' IP STOP cijfers nieuw'!BD33</f>
        <v>175</v>
      </c>
      <c r="BE183" s="774">
        <f>' IP STOP cijfers nieuw'!BE33</f>
        <v>0</v>
      </c>
      <c r="BF183" s="774">
        <f>' IP STOP cijfers nieuw'!BF33</f>
        <v>0</v>
      </c>
      <c r="BG183" s="774">
        <f>' IP STOP cijfers nieuw'!BG33</f>
        <v>0</v>
      </c>
      <c r="BH183" s="774">
        <f>' IP STOP cijfers nieuw'!BH33</f>
        <v>0</v>
      </c>
      <c r="BI183" s="774">
        <f>' IP STOP cijfers nieuw'!BI33</f>
        <v>0</v>
      </c>
      <c r="BJ183" s="774">
        <f>' IP STOP cijfers nieuw'!BJ33</f>
        <v>0</v>
      </c>
      <c r="BK183" s="777">
        <f>' IP STOP cijfers nieuw'!BK33</f>
        <v>0</v>
      </c>
      <c r="BL183" s="774">
        <f>' IP STOP cijfers nieuw'!BL33</f>
        <v>0</v>
      </c>
      <c r="BM183" s="774">
        <f>' IP STOP cijfers nieuw'!BM33</f>
        <v>0</v>
      </c>
      <c r="BN183" s="774">
        <f>' IP STOP cijfers nieuw'!BN33</f>
        <v>0</v>
      </c>
      <c r="BO183" s="774">
        <f>' IP STOP cijfers nieuw'!BO33</f>
        <v>0</v>
      </c>
      <c r="BP183" s="774">
        <f>' IP STOP cijfers nieuw'!BP33</f>
        <v>0</v>
      </c>
      <c r="BQ183" s="777">
        <f>' IP STOP cijfers nieuw'!BQ33</f>
        <v>0</v>
      </c>
      <c r="BR183" s="774">
        <f>' IP STOP cijfers nieuw'!BR33</f>
        <v>0</v>
      </c>
      <c r="BS183" s="774">
        <f>' IP STOP cijfers nieuw'!BS33</f>
        <v>0</v>
      </c>
      <c r="BT183" s="774">
        <f>' IP STOP cijfers nieuw'!BT33</f>
        <v>0</v>
      </c>
      <c r="BU183" s="774">
        <f>' IP STOP cijfers nieuw'!BU33</f>
        <v>0</v>
      </c>
      <c r="BV183" s="774">
        <f>' IP STOP cijfers nieuw'!BV33</f>
        <v>0</v>
      </c>
      <c r="BW183" s="774">
        <f>' IP STOP cijfers nieuw'!BW33</f>
        <v>0</v>
      </c>
      <c r="BX183" s="778">
        <f>' IP STOP cijfers nieuw'!BX33</f>
        <v>55</v>
      </c>
      <c r="BY183" s="777">
        <f>' IP STOP cijfers nieuw'!BY33</f>
        <v>226</v>
      </c>
      <c r="BZ183" s="774">
        <f>' IP STOP cijfers nieuw'!BZ33</f>
        <v>0</v>
      </c>
      <c r="CA183" s="774">
        <f>' IP STOP cijfers nieuw'!CA33</f>
        <v>0</v>
      </c>
      <c r="CB183" s="774">
        <f>' IP STOP cijfers nieuw'!CB33</f>
        <v>0</v>
      </c>
      <c r="CC183" s="774">
        <f>' IP STOP cijfers nieuw'!CC33</f>
        <v>0</v>
      </c>
      <c r="CD183" s="774">
        <f>' IP STOP cijfers nieuw'!CD33</f>
        <v>0</v>
      </c>
      <c r="CE183" s="774">
        <f>' IP STOP cijfers nieuw'!CE33</f>
        <v>0</v>
      </c>
      <c r="CF183" s="774">
        <f>' IP STOP cijfers nieuw'!CF33</f>
        <v>0</v>
      </c>
      <c r="CG183" s="774">
        <f>' IP STOP cijfers nieuw'!CG33</f>
        <v>0</v>
      </c>
      <c r="CH183" s="774">
        <f>' IP STOP cijfers nieuw'!CH33</f>
        <v>0</v>
      </c>
      <c r="CI183" s="774">
        <f>' IP STOP cijfers nieuw'!CI33</f>
        <v>0</v>
      </c>
      <c r="CJ183" s="774">
        <f>' IP STOP cijfers nieuw'!CJ33</f>
        <v>0</v>
      </c>
      <c r="CK183" s="774">
        <f>' IP STOP cijfers nieuw'!CK33</f>
        <v>0</v>
      </c>
      <c r="CL183" s="779">
        <f>' IP STOP cijfers nieuw'!CL33</f>
        <v>0</v>
      </c>
      <c r="CM183" s="774">
        <f>' IP STOP cijfers nieuw'!CM33</f>
        <v>0</v>
      </c>
      <c r="CN183" s="774">
        <f>' IP STOP cijfers nieuw'!CN33</f>
        <v>0</v>
      </c>
      <c r="CO183" s="774">
        <f>' IP STOP cijfers nieuw'!CO33</f>
        <v>0</v>
      </c>
      <c r="CP183" s="11">
        <f>' IP STOP cijfers nieuw'!CP33</f>
        <v>0</v>
      </c>
      <c r="CQ183" s="11">
        <f>' IP STOP cijfers nieuw'!CQ33</f>
        <v>0</v>
      </c>
      <c r="CR183" s="11">
        <f>' IP STOP cijfers nieuw'!CR33</f>
        <v>0</v>
      </c>
      <c r="CS183" s="11">
        <f>' IP STOP cijfers nieuw'!CS33</f>
        <v>0</v>
      </c>
      <c r="CT183" s="11">
        <f>' IP STOP cijfers nieuw'!CT33</f>
        <v>0</v>
      </c>
      <c r="CU183" s="11">
        <f>' IP STOP cijfers nieuw'!CU33</f>
        <v>0</v>
      </c>
      <c r="CV183" s="11">
        <f>' IP STOP cijfers nieuw'!CV33</f>
        <v>0</v>
      </c>
      <c r="CW183" s="11">
        <f>' IP STOP cijfers nieuw'!CW33</f>
        <v>0</v>
      </c>
      <c r="CX183" s="11">
        <f>' IP STOP cijfers nieuw'!CX33</f>
        <v>0</v>
      </c>
      <c r="CY183" s="26">
        <f>' IP STOP cijfers nieuw'!CY33</f>
        <v>0</v>
      </c>
      <c r="CZ183" s="15">
        <f>' IP STOP cijfers nieuw'!CZ33</f>
        <v>0</v>
      </c>
      <c r="DA183" s="11">
        <f>' IP STOP cijfers nieuw'!DA33</f>
        <v>0</v>
      </c>
      <c r="DB183" s="11">
        <f>' IP STOP cijfers nieuw'!DB33</f>
        <v>0</v>
      </c>
      <c r="DC183" s="11">
        <f>' IP STOP cijfers nieuw'!DC33</f>
        <v>0</v>
      </c>
      <c r="DD183" s="11">
        <f>' IP STOP cijfers nieuw'!DD33</f>
        <v>0</v>
      </c>
      <c r="DE183" s="11">
        <f>' IP STOP cijfers nieuw'!DE33</f>
        <v>0</v>
      </c>
      <c r="DF183" s="11">
        <f>' IP STOP cijfers nieuw'!DF33</f>
        <v>0</v>
      </c>
      <c r="DG183" s="11">
        <f>' IP STOP cijfers nieuw'!DG33</f>
        <v>0</v>
      </c>
      <c r="DH183" s="11">
        <f>' IP STOP cijfers nieuw'!DH33</f>
        <v>0</v>
      </c>
      <c r="DI183" s="11">
        <f>' IP STOP cijfers nieuw'!DI33</f>
        <v>0</v>
      </c>
      <c r="DJ183" s="11">
        <f>' IP STOP cijfers nieuw'!DJ33</f>
        <v>0</v>
      </c>
      <c r="DK183" s="11">
        <f>' IP STOP cijfers nieuw'!DK33</f>
        <v>0</v>
      </c>
      <c r="DL183" s="26">
        <f>' IP STOP cijfers nieuw'!DL33</f>
        <v>0</v>
      </c>
    </row>
    <row r="184" spans="1:116" hidden="1">
      <c r="A184" s="47">
        <f>' IP STOP cijfers nieuw'!A34</f>
        <v>0</v>
      </c>
      <c r="B184" s="49" t="str">
        <f>' IP STOP cijfers nieuw'!B34</f>
        <v>OWNL</v>
      </c>
      <c r="C184" s="4" t="str">
        <f>' IP STOP cijfers nieuw'!C34</f>
        <v>Industriële Productie</v>
      </c>
      <c r="D184" s="4" t="str">
        <f>' IP STOP cijfers nieuw'!D34</f>
        <v>IP Voedselveiligheid VWS</v>
      </c>
      <c r="E184" s="4" t="str">
        <f>' IP STOP cijfers nieuw'!E34</f>
        <v>Contaminanten  biociden</v>
      </c>
      <c r="F184" s="4" t="str">
        <f>' IP STOP cijfers nieuw'!F34</f>
        <v>VWS</v>
      </c>
      <c r="G184" s="4">
        <f>' IP STOP cijfers nieuw'!G34</f>
        <v>0</v>
      </c>
      <c r="H184" s="774">
        <f>' IP STOP cijfers nieuw'!H34</f>
        <v>100</v>
      </c>
      <c r="I184" s="774">
        <f>' IP STOP cijfers nieuw'!I34</f>
        <v>140</v>
      </c>
      <c r="J184" s="774">
        <f>' IP STOP cijfers nieuw'!J34</f>
        <v>0</v>
      </c>
      <c r="K184" s="774">
        <f>' IP STOP cijfers nieuw'!K34</f>
        <v>0</v>
      </c>
      <c r="L184" s="774">
        <f>' IP STOP cijfers nieuw'!L34</f>
        <v>0</v>
      </c>
      <c r="M184" s="774">
        <f>' IP STOP cijfers nieuw'!M34</f>
        <v>0</v>
      </c>
      <c r="N184" s="774">
        <f>' IP STOP cijfers nieuw'!N34</f>
        <v>0</v>
      </c>
      <c r="O184" s="774">
        <f>' IP STOP cijfers nieuw'!O34</f>
        <v>0</v>
      </c>
      <c r="P184" s="774">
        <f>' IP STOP cijfers nieuw'!P34</f>
        <v>0</v>
      </c>
      <c r="Q184" s="775">
        <f>' IP STOP cijfers nieuw'!Q34</f>
        <v>240</v>
      </c>
      <c r="R184" s="776">
        <f>' IP STOP cijfers nieuw'!R34</f>
        <v>0</v>
      </c>
      <c r="S184" s="774">
        <f>' IP STOP cijfers nieuw'!S34</f>
        <v>0</v>
      </c>
      <c r="T184" s="774">
        <f>' IP STOP cijfers nieuw'!T34</f>
        <v>240</v>
      </c>
      <c r="U184" s="774">
        <f>' IP STOP cijfers nieuw'!U34</f>
        <v>0</v>
      </c>
      <c r="V184" s="774">
        <f>' IP STOP cijfers nieuw'!V34</f>
        <v>0</v>
      </c>
      <c r="W184" s="774">
        <f>' IP STOP cijfers nieuw'!W34</f>
        <v>0</v>
      </c>
      <c r="X184" s="774">
        <f>' IP STOP cijfers nieuw'!X34</f>
        <v>0</v>
      </c>
      <c r="Y184" s="774">
        <f>' IP STOP cijfers nieuw'!Y34</f>
        <v>0</v>
      </c>
      <c r="Z184" s="777">
        <f>' IP STOP cijfers nieuw'!Z34</f>
        <v>240</v>
      </c>
      <c r="AA184" s="774">
        <f>' IP STOP cijfers nieuw'!AA34</f>
        <v>75</v>
      </c>
      <c r="AB184" s="774">
        <f>' IP STOP cijfers nieuw'!AB34</f>
        <v>0</v>
      </c>
      <c r="AC184" s="774">
        <f>' IP STOP cijfers nieuw'!AC34</f>
        <v>25</v>
      </c>
      <c r="AD184" s="774">
        <f>' IP STOP cijfers nieuw'!AD34</f>
        <v>0</v>
      </c>
      <c r="AE184" s="774">
        <f>' IP STOP cijfers nieuw'!AE34</f>
        <v>0</v>
      </c>
      <c r="AF184" s="774">
        <f>' IP STOP cijfers nieuw'!AF34</f>
        <v>140</v>
      </c>
      <c r="AG184" s="777">
        <f>' IP STOP cijfers nieuw'!AG34</f>
        <v>0</v>
      </c>
      <c r="AH184" s="774">
        <f>' IP STOP cijfers nieuw'!AH34</f>
        <v>75</v>
      </c>
      <c r="AI184" s="774">
        <f>' IP STOP cijfers nieuw'!AI34</f>
        <v>0</v>
      </c>
      <c r="AJ184" s="774">
        <f>' IP STOP cijfers nieuw'!AJ34</f>
        <v>0</v>
      </c>
      <c r="AK184" s="774">
        <f>' IP STOP cijfers nieuw'!AK34</f>
        <v>0</v>
      </c>
      <c r="AL184" s="777">
        <f>' IP STOP cijfers nieuw'!AL34</f>
        <v>0</v>
      </c>
      <c r="AM184" s="774">
        <f>' IP STOP cijfers nieuw'!AM34</f>
        <v>0</v>
      </c>
      <c r="AN184" s="774">
        <f>' IP STOP cijfers nieuw'!AN34</f>
        <v>0</v>
      </c>
      <c r="AO184" s="774">
        <f>' IP STOP cijfers nieuw'!AO34</f>
        <v>0</v>
      </c>
      <c r="AP184" s="774">
        <f>' IP STOP cijfers nieuw'!AP34</f>
        <v>0</v>
      </c>
      <c r="AQ184" s="774">
        <f>' IP STOP cijfers nieuw'!AQ34</f>
        <v>0</v>
      </c>
      <c r="AR184" s="777">
        <f>' IP STOP cijfers nieuw'!AR34</f>
        <v>0</v>
      </c>
      <c r="AS184" s="774">
        <f>' IP STOP cijfers nieuw'!AS34</f>
        <v>0</v>
      </c>
      <c r="AT184" s="774">
        <f>' IP STOP cijfers nieuw'!AT34</f>
        <v>0</v>
      </c>
      <c r="AU184" s="774">
        <f>' IP STOP cijfers nieuw'!AU34</f>
        <v>0</v>
      </c>
      <c r="AV184" s="774">
        <f>' IP STOP cijfers nieuw'!AV34</f>
        <v>0</v>
      </c>
      <c r="AW184" s="774">
        <f>' IP STOP cijfers nieuw'!AW34</f>
        <v>0</v>
      </c>
      <c r="AX184" s="774">
        <f>' IP STOP cijfers nieuw'!AX34</f>
        <v>0</v>
      </c>
      <c r="AY184" s="774">
        <f>' IP STOP cijfers nieuw'!AY34</f>
        <v>0</v>
      </c>
      <c r="AZ184" s="774">
        <f>' IP STOP cijfers nieuw'!AZ34</f>
        <v>0</v>
      </c>
      <c r="BA184" s="774">
        <f>' IP STOP cijfers nieuw'!BA34</f>
        <v>0</v>
      </c>
      <c r="BB184" s="774">
        <f>' IP STOP cijfers nieuw'!BB34</f>
        <v>0</v>
      </c>
      <c r="BC184" s="777">
        <f>' IP STOP cijfers nieuw'!BC34</f>
        <v>0</v>
      </c>
      <c r="BD184" s="774">
        <f>' IP STOP cijfers nieuw'!BD34</f>
        <v>140</v>
      </c>
      <c r="BE184" s="774">
        <f>' IP STOP cijfers nieuw'!BE34</f>
        <v>0</v>
      </c>
      <c r="BF184" s="774">
        <f>' IP STOP cijfers nieuw'!BF34</f>
        <v>0</v>
      </c>
      <c r="BG184" s="774">
        <f>' IP STOP cijfers nieuw'!BG34</f>
        <v>0</v>
      </c>
      <c r="BH184" s="774">
        <f>' IP STOP cijfers nieuw'!BH34</f>
        <v>0</v>
      </c>
      <c r="BI184" s="774">
        <f>' IP STOP cijfers nieuw'!BI34</f>
        <v>0</v>
      </c>
      <c r="BJ184" s="774">
        <f>' IP STOP cijfers nieuw'!BJ34</f>
        <v>0</v>
      </c>
      <c r="BK184" s="777">
        <f>' IP STOP cijfers nieuw'!BK34</f>
        <v>0</v>
      </c>
      <c r="BL184" s="774">
        <f>' IP STOP cijfers nieuw'!BL34</f>
        <v>0</v>
      </c>
      <c r="BM184" s="774">
        <f>' IP STOP cijfers nieuw'!BM34</f>
        <v>0</v>
      </c>
      <c r="BN184" s="774">
        <f>' IP STOP cijfers nieuw'!BN34</f>
        <v>0</v>
      </c>
      <c r="BO184" s="774">
        <f>' IP STOP cijfers nieuw'!BO34</f>
        <v>0</v>
      </c>
      <c r="BP184" s="774">
        <f>' IP STOP cijfers nieuw'!BP34</f>
        <v>0</v>
      </c>
      <c r="BQ184" s="777">
        <f>' IP STOP cijfers nieuw'!BQ34</f>
        <v>0</v>
      </c>
      <c r="BR184" s="774">
        <f>' IP STOP cijfers nieuw'!BR34</f>
        <v>0</v>
      </c>
      <c r="BS184" s="774">
        <f>' IP STOP cijfers nieuw'!BS34</f>
        <v>0</v>
      </c>
      <c r="BT184" s="774">
        <f>' IP STOP cijfers nieuw'!BT34</f>
        <v>0</v>
      </c>
      <c r="BU184" s="774">
        <f>' IP STOP cijfers nieuw'!BU34</f>
        <v>0</v>
      </c>
      <c r="BV184" s="774">
        <f>' IP STOP cijfers nieuw'!BV34</f>
        <v>0</v>
      </c>
      <c r="BW184" s="774">
        <f>' IP STOP cijfers nieuw'!BW34</f>
        <v>0</v>
      </c>
      <c r="BX184" s="778">
        <f>' IP STOP cijfers nieuw'!BX34</f>
        <v>25</v>
      </c>
      <c r="BY184" s="777">
        <f>' IP STOP cijfers nieuw'!BY34</f>
        <v>215</v>
      </c>
      <c r="BZ184" s="774">
        <f>' IP STOP cijfers nieuw'!BZ34</f>
        <v>0</v>
      </c>
      <c r="CA184" s="774">
        <f>' IP STOP cijfers nieuw'!CA34</f>
        <v>0</v>
      </c>
      <c r="CB184" s="774">
        <f>' IP STOP cijfers nieuw'!CB34</f>
        <v>0</v>
      </c>
      <c r="CC184" s="774">
        <f>' IP STOP cijfers nieuw'!CC34</f>
        <v>0</v>
      </c>
      <c r="CD184" s="774">
        <f>' IP STOP cijfers nieuw'!CD34</f>
        <v>0</v>
      </c>
      <c r="CE184" s="774">
        <f>' IP STOP cijfers nieuw'!CE34</f>
        <v>0</v>
      </c>
      <c r="CF184" s="774">
        <f>' IP STOP cijfers nieuw'!CF34</f>
        <v>0</v>
      </c>
      <c r="CG184" s="774">
        <f>' IP STOP cijfers nieuw'!CG34</f>
        <v>0</v>
      </c>
      <c r="CH184" s="774">
        <f>' IP STOP cijfers nieuw'!CH34</f>
        <v>0</v>
      </c>
      <c r="CI184" s="774">
        <f>' IP STOP cijfers nieuw'!CI34</f>
        <v>0</v>
      </c>
      <c r="CJ184" s="774">
        <f>' IP STOP cijfers nieuw'!CJ34</f>
        <v>0</v>
      </c>
      <c r="CK184" s="774">
        <f>' IP STOP cijfers nieuw'!CK34</f>
        <v>0</v>
      </c>
      <c r="CL184" s="779">
        <f>' IP STOP cijfers nieuw'!CL34</f>
        <v>0</v>
      </c>
      <c r="CM184" s="774">
        <f>' IP STOP cijfers nieuw'!CM34</f>
        <v>0</v>
      </c>
      <c r="CN184" s="774">
        <f>' IP STOP cijfers nieuw'!CN34</f>
        <v>0</v>
      </c>
      <c r="CO184" s="774">
        <f>' IP STOP cijfers nieuw'!CO34</f>
        <v>0</v>
      </c>
      <c r="CP184" s="11">
        <f>' IP STOP cijfers nieuw'!CP34</f>
        <v>0</v>
      </c>
      <c r="CQ184" s="11">
        <f>' IP STOP cijfers nieuw'!CQ34</f>
        <v>0</v>
      </c>
      <c r="CR184" s="11">
        <f>' IP STOP cijfers nieuw'!CR34</f>
        <v>0</v>
      </c>
      <c r="CS184" s="11">
        <f>' IP STOP cijfers nieuw'!CS34</f>
        <v>0</v>
      </c>
      <c r="CT184" s="11">
        <f>' IP STOP cijfers nieuw'!CT34</f>
        <v>0</v>
      </c>
      <c r="CU184" s="11">
        <f>' IP STOP cijfers nieuw'!CU34</f>
        <v>0</v>
      </c>
      <c r="CV184" s="11">
        <f>' IP STOP cijfers nieuw'!CV34</f>
        <v>0</v>
      </c>
      <c r="CW184" s="11">
        <f>' IP STOP cijfers nieuw'!CW34</f>
        <v>0</v>
      </c>
      <c r="CX184" s="11">
        <f>' IP STOP cijfers nieuw'!CX34</f>
        <v>0</v>
      </c>
      <c r="CY184" s="26">
        <f>' IP STOP cijfers nieuw'!CY34</f>
        <v>0</v>
      </c>
      <c r="CZ184" s="15">
        <f>' IP STOP cijfers nieuw'!CZ34</f>
        <v>0</v>
      </c>
      <c r="DA184" s="11">
        <f>' IP STOP cijfers nieuw'!DA34</f>
        <v>0</v>
      </c>
      <c r="DB184" s="11">
        <f>' IP STOP cijfers nieuw'!DB34</f>
        <v>0</v>
      </c>
      <c r="DC184" s="11">
        <f>' IP STOP cijfers nieuw'!DC34</f>
        <v>0</v>
      </c>
      <c r="DD184" s="11">
        <f>' IP STOP cijfers nieuw'!DD34</f>
        <v>0</v>
      </c>
      <c r="DE184" s="11">
        <f>' IP STOP cijfers nieuw'!DE34</f>
        <v>0</v>
      </c>
      <c r="DF184" s="11">
        <f>' IP STOP cijfers nieuw'!DF34</f>
        <v>0</v>
      </c>
      <c r="DG184" s="11">
        <f>' IP STOP cijfers nieuw'!DG34</f>
        <v>0</v>
      </c>
      <c r="DH184" s="11">
        <f>' IP STOP cijfers nieuw'!DH34</f>
        <v>0</v>
      </c>
      <c r="DI184" s="11">
        <f>' IP STOP cijfers nieuw'!DI34</f>
        <v>0</v>
      </c>
      <c r="DJ184" s="11">
        <f>' IP STOP cijfers nieuw'!DJ34</f>
        <v>0</v>
      </c>
      <c r="DK184" s="11">
        <f>' IP STOP cijfers nieuw'!DK34</f>
        <v>0</v>
      </c>
      <c r="DL184" s="26">
        <f>' IP STOP cijfers nieuw'!DL34</f>
        <v>0</v>
      </c>
    </row>
    <row r="185" spans="1:116" hidden="1">
      <c r="A185" s="47">
        <f>' IP STOP cijfers nieuw'!A35</f>
        <v>0</v>
      </c>
      <c r="B185" s="49" t="str">
        <f>' IP STOP cijfers nieuw'!B35</f>
        <v>OWNT/OWNL/OWNA/OWNK</v>
      </c>
      <c r="C185" s="4" t="str">
        <f>' IP STOP cijfers nieuw'!C35</f>
        <v>Industriële Productie</v>
      </c>
      <c r="D185" s="4" t="str">
        <f>' IP STOP cijfers nieuw'!D35</f>
        <v>IP Voedselveiligheid VWS</v>
      </c>
      <c r="E185" s="4" t="str">
        <f>' IP STOP cijfers nieuw'!E35</f>
        <v>Contaminanten NPK</v>
      </c>
      <c r="F185" s="4" t="str">
        <f>' IP STOP cijfers nieuw'!F35</f>
        <v>VWS</v>
      </c>
      <c r="G185" s="4">
        <f>' IP STOP cijfers nieuw'!G35</f>
        <v>0</v>
      </c>
      <c r="H185" s="774">
        <f>' IP STOP cijfers nieuw'!H35</f>
        <v>423</v>
      </c>
      <c r="I185" s="774">
        <f>' IP STOP cijfers nieuw'!I35</f>
        <v>372</v>
      </c>
      <c r="J185" s="774">
        <f>' IP STOP cijfers nieuw'!J35</f>
        <v>0</v>
      </c>
      <c r="K185" s="774">
        <f>' IP STOP cijfers nieuw'!K35</f>
        <v>0</v>
      </c>
      <c r="L185" s="774">
        <f>' IP STOP cijfers nieuw'!L35</f>
        <v>0</v>
      </c>
      <c r="M185" s="774">
        <f>' IP STOP cijfers nieuw'!M35</f>
        <v>0</v>
      </c>
      <c r="N185" s="774">
        <f>' IP STOP cijfers nieuw'!N35</f>
        <v>0</v>
      </c>
      <c r="O185" s="774">
        <f>' IP STOP cijfers nieuw'!O35</f>
        <v>0</v>
      </c>
      <c r="P185" s="774">
        <f>' IP STOP cijfers nieuw'!P35</f>
        <v>0</v>
      </c>
      <c r="Q185" s="775">
        <f>' IP STOP cijfers nieuw'!Q35</f>
        <v>795</v>
      </c>
      <c r="R185" s="776">
        <f>' IP STOP cijfers nieuw'!R35</f>
        <v>0</v>
      </c>
      <c r="S185" s="774">
        <f>' IP STOP cijfers nieuw'!S35</f>
        <v>0</v>
      </c>
      <c r="T185" s="774">
        <f>' IP STOP cijfers nieuw'!T35</f>
        <v>795</v>
      </c>
      <c r="U185" s="774">
        <f>' IP STOP cijfers nieuw'!U35</f>
        <v>0</v>
      </c>
      <c r="V185" s="774">
        <f>' IP STOP cijfers nieuw'!V35</f>
        <v>0</v>
      </c>
      <c r="W185" s="774">
        <f>' IP STOP cijfers nieuw'!W35</f>
        <v>0</v>
      </c>
      <c r="X185" s="774">
        <f>' IP STOP cijfers nieuw'!X35</f>
        <v>0</v>
      </c>
      <c r="Y185" s="774">
        <f>' IP STOP cijfers nieuw'!Y35</f>
        <v>0</v>
      </c>
      <c r="Z185" s="777">
        <f>' IP STOP cijfers nieuw'!Z35</f>
        <v>795</v>
      </c>
      <c r="AA185" s="774">
        <f>' IP STOP cijfers nieuw'!AA35</f>
        <v>51</v>
      </c>
      <c r="AB185" s="774">
        <f>' IP STOP cijfers nieuw'!AB35</f>
        <v>0</v>
      </c>
      <c r="AC185" s="774">
        <f>' IP STOP cijfers nieuw'!AC35</f>
        <v>372</v>
      </c>
      <c r="AD185" s="774">
        <f>' IP STOP cijfers nieuw'!AD35</f>
        <v>0</v>
      </c>
      <c r="AE185" s="774">
        <f>' IP STOP cijfers nieuw'!AE35</f>
        <v>0</v>
      </c>
      <c r="AF185" s="774">
        <f>' IP STOP cijfers nieuw'!AF35</f>
        <v>372</v>
      </c>
      <c r="AG185" s="777">
        <f>' IP STOP cijfers nieuw'!AG35</f>
        <v>0</v>
      </c>
      <c r="AH185" s="774">
        <f>' IP STOP cijfers nieuw'!AH35</f>
        <v>51</v>
      </c>
      <c r="AI185" s="774">
        <f>' IP STOP cijfers nieuw'!AI35</f>
        <v>0</v>
      </c>
      <c r="AJ185" s="774">
        <f>' IP STOP cijfers nieuw'!AJ35</f>
        <v>0</v>
      </c>
      <c r="AK185" s="774">
        <f>' IP STOP cijfers nieuw'!AK35</f>
        <v>0</v>
      </c>
      <c r="AL185" s="777">
        <f>' IP STOP cijfers nieuw'!AL35</f>
        <v>0</v>
      </c>
      <c r="AM185" s="774">
        <f>' IP STOP cijfers nieuw'!AM35</f>
        <v>0</v>
      </c>
      <c r="AN185" s="774">
        <f>' IP STOP cijfers nieuw'!AN35</f>
        <v>0</v>
      </c>
      <c r="AO185" s="774">
        <f>' IP STOP cijfers nieuw'!AO35</f>
        <v>0</v>
      </c>
      <c r="AP185" s="774">
        <f>' IP STOP cijfers nieuw'!AP35</f>
        <v>0</v>
      </c>
      <c r="AQ185" s="774">
        <f>' IP STOP cijfers nieuw'!AQ35</f>
        <v>0</v>
      </c>
      <c r="AR185" s="777">
        <f>' IP STOP cijfers nieuw'!AR35</f>
        <v>0</v>
      </c>
      <c r="AS185" s="774">
        <f>' IP STOP cijfers nieuw'!AS35</f>
        <v>0</v>
      </c>
      <c r="AT185" s="774">
        <f>' IP STOP cijfers nieuw'!AT35</f>
        <v>0</v>
      </c>
      <c r="AU185" s="774">
        <f>' IP STOP cijfers nieuw'!AU35</f>
        <v>0</v>
      </c>
      <c r="AV185" s="774">
        <f>' IP STOP cijfers nieuw'!AV35</f>
        <v>0</v>
      </c>
      <c r="AW185" s="774">
        <f>' IP STOP cijfers nieuw'!AW35</f>
        <v>0</v>
      </c>
      <c r="AX185" s="774">
        <f>' IP STOP cijfers nieuw'!AX35</f>
        <v>0</v>
      </c>
      <c r="AY185" s="774">
        <f>' IP STOP cijfers nieuw'!AY35</f>
        <v>0</v>
      </c>
      <c r="AZ185" s="774">
        <f>' IP STOP cijfers nieuw'!AZ35</f>
        <v>0</v>
      </c>
      <c r="BA185" s="774">
        <f>' IP STOP cijfers nieuw'!BA35</f>
        <v>0</v>
      </c>
      <c r="BB185" s="774">
        <f>' IP STOP cijfers nieuw'!BB35</f>
        <v>0</v>
      </c>
      <c r="BC185" s="777">
        <f>' IP STOP cijfers nieuw'!BC35</f>
        <v>0</v>
      </c>
      <c r="BD185" s="774">
        <f>' IP STOP cijfers nieuw'!BD35</f>
        <v>372</v>
      </c>
      <c r="BE185" s="774">
        <f>' IP STOP cijfers nieuw'!BE35</f>
        <v>0</v>
      </c>
      <c r="BF185" s="774">
        <f>' IP STOP cijfers nieuw'!BF35</f>
        <v>0</v>
      </c>
      <c r="BG185" s="774">
        <f>' IP STOP cijfers nieuw'!BG35</f>
        <v>0</v>
      </c>
      <c r="BH185" s="774">
        <f>' IP STOP cijfers nieuw'!BH35</f>
        <v>0</v>
      </c>
      <c r="BI185" s="774">
        <f>' IP STOP cijfers nieuw'!BI35</f>
        <v>0</v>
      </c>
      <c r="BJ185" s="774">
        <f>' IP STOP cijfers nieuw'!BJ35</f>
        <v>0</v>
      </c>
      <c r="BK185" s="777">
        <f>' IP STOP cijfers nieuw'!BK35</f>
        <v>0</v>
      </c>
      <c r="BL185" s="774">
        <f>' IP STOP cijfers nieuw'!BL35</f>
        <v>0</v>
      </c>
      <c r="BM185" s="774">
        <f>' IP STOP cijfers nieuw'!BM35</f>
        <v>0</v>
      </c>
      <c r="BN185" s="774">
        <f>' IP STOP cijfers nieuw'!BN35</f>
        <v>0</v>
      </c>
      <c r="BO185" s="774">
        <f>' IP STOP cijfers nieuw'!BO35</f>
        <v>0</v>
      </c>
      <c r="BP185" s="774">
        <f>' IP STOP cijfers nieuw'!BP35</f>
        <v>0</v>
      </c>
      <c r="BQ185" s="777">
        <f>' IP STOP cijfers nieuw'!BQ35</f>
        <v>0</v>
      </c>
      <c r="BR185" s="774">
        <f>' IP STOP cijfers nieuw'!BR35</f>
        <v>0</v>
      </c>
      <c r="BS185" s="774">
        <f>' IP STOP cijfers nieuw'!BS35</f>
        <v>0</v>
      </c>
      <c r="BT185" s="774">
        <f>' IP STOP cijfers nieuw'!BT35</f>
        <v>124</v>
      </c>
      <c r="BU185" s="774">
        <f>' IP STOP cijfers nieuw'!BU35</f>
        <v>124</v>
      </c>
      <c r="BV185" s="774">
        <f>' IP STOP cijfers nieuw'!BV35</f>
        <v>124</v>
      </c>
      <c r="BW185" s="774">
        <f>' IP STOP cijfers nieuw'!BW35</f>
        <v>0</v>
      </c>
      <c r="BX185" s="778">
        <f>' IP STOP cijfers nieuw'!BX35</f>
        <v>0</v>
      </c>
      <c r="BY185" s="777">
        <f>' IP STOP cijfers nieuw'!BY35</f>
        <v>795</v>
      </c>
      <c r="BZ185" s="774">
        <f>' IP STOP cijfers nieuw'!BZ35</f>
        <v>0</v>
      </c>
      <c r="CA185" s="774">
        <f>' IP STOP cijfers nieuw'!CA35</f>
        <v>0</v>
      </c>
      <c r="CB185" s="774">
        <f>' IP STOP cijfers nieuw'!CB35</f>
        <v>0</v>
      </c>
      <c r="CC185" s="774">
        <f>' IP STOP cijfers nieuw'!CC35</f>
        <v>0</v>
      </c>
      <c r="CD185" s="774">
        <f>' IP STOP cijfers nieuw'!CD35</f>
        <v>0</v>
      </c>
      <c r="CE185" s="774">
        <f>' IP STOP cijfers nieuw'!CE35</f>
        <v>0</v>
      </c>
      <c r="CF185" s="774">
        <f>' IP STOP cijfers nieuw'!CF35</f>
        <v>0</v>
      </c>
      <c r="CG185" s="774">
        <f>' IP STOP cijfers nieuw'!CG35</f>
        <v>0</v>
      </c>
      <c r="CH185" s="774">
        <f>' IP STOP cijfers nieuw'!CH35</f>
        <v>0</v>
      </c>
      <c r="CI185" s="774">
        <f>' IP STOP cijfers nieuw'!CI35</f>
        <v>0</v>
      </c>
      <c r="CJ185" s="774">
        <f>' IP STOP cijfers nieuw'!CJ35</f>
        <v>0</v>
      </c>
      <c r="CK185" s="774">
        <f>' IP STOP cijfers nieuw'!CK35</f>
        <v>0</v>
      </c>
      <c r="CL185" s="779">
        <f>' IP STOP cijfers nieuw'!CL35</f>
        <v>0</v>
      </c>
      <c r="CM185" s="774">
        <f>' IP STOP cijfers nieuw'!CM35</f>
        <v>0</v>
      </c>
      <c r="CN185" s="774">
        <f>' IP STOP cijfers nieuw'!CN35</f>
        <v>0</v>
      </c>
      <c r="CO185" s="774">
        <f>' IP STOP cijfers nieuw'!CO35</f>
        <v>0</v>
      </c>
      <c r="CP185" s="11">
        <f>' IP STOP cijfers nieuw'!CP35</f>
        <v>0</v>
      </c>
      <c r="CQ185" s="11">
        <f>' IP STOP cijfers nieuw'!CQ35</f>
        <v>0</v>
      </c>
      <c r="CR185" s="11">
        <f>' IP STOP cijfers nieuw'!CR35</f>
        <v>0</v>
      </c>
      <c r="CS185" s="11">
        <f>' IP STOP cijfers nieuw'!CS35</f>
        <v>0</v>
      </c>
      <c r="CT185" s="11">
        <f>' IP STOP cijfers nieuw'!CT35</f>
        <v>0</v>
      </c>
      <c r="CU185" s="11">
        <f>' IP STOP cijfers nieuw'!CU35</f>
        <v>0</v>
      </c>
      <c r="CV185" s="11">
        <f>' IP STOP cijfers nieuw'!CV35</f>
        <v>0</v>
      </c>
      <c r="CW185" s="11">
        <f>' IP STOP cijfers nieuw'!CW35</f>
        <v>0</v>
      </c>
      <c r="CX185" s="11">
        <f>' IP STOP cijfers nieuw'!CX35</f>
        <v>0</v>
      </c>
      <c r="CY185" s="26">
        <f>' IP STOP cijfers nieuw'!CY35</f>
        <v>0</v>
      </c>
      <c r="CZ185" s="15">
        <f>' IP STOP cijfers nieuw'!CZ35</f>
        <v>0</v>
      </c>
      <c r="DA185" s="11">
        <f>' IP STOP cijfers nieuw'!DA35</f>
        <v>0</v>
      </c>
      <c r="DB185" s="11">
        <f>' IP STOP cijfers nieuw'!DB35</f>
        <v>0</v>
      </c>
      <c r="DC185" s="11">
        <f>' IP STOP cijfers nieuw'!DC35</f>
        <v>0</v>
      </c>
      <c r="DD185" s="11">
        <f>' IP STOP cijfers nieuw'!DD35</f>
        <v>0</v>
      </c>
      <c r="DE185" s="11">
        <f>' IP STOP cijfers nieuw'!DE35</f>
        <v>0</v>
      </c>
      <c r="DF185" s="11">
        <f>' IP STOP cijfers nieuw'!DF35</f>
        <v>0</v>
      </c>
      <c r="DG185" s="11">
        <f>' IP STOP cijfers nieuw'!DG35</f>
        <v>0</v>
      </c>
      <c r="DH185" s="11">
        <f>' IP STOP cijfers nieuw'!DH35</f>
        <v>0</v>
      </c>
      <c r="DI185" s="11">
        <f>' IP STOP cijfers nieuw'!DI35</f>
        <v>0</v>
      </c>
      <c r="DJ185" s="11">
        <f>' IP STOP cijfers nieuw'!DJ35</f>
        <v>0</v>
      </c>
      <c r="DK185" s="11">
        <f>' IP STOP cijfers nieuw'!DK35</f>
        <v>0</v>
      </c>
      <c r="DL185" s="26">
        <f>' IP STOP cijfers nieuw'!DL35</f>
        <v>0</v>
      </c>
    </row>
    <row r="186" spans="1:116" hidden="1">
      <c r="A186" s="47">
        <f>' IP STOP cijfers nieuw'!A36</f>
        <v>0</v>
      </c>
      <c r="B186" s="49" t="str">
        <f>' IP STOP cijfers nieuw'!B36</f>
        <v>OWNT/OWNL/OWNA/OWNK</v>
      </c>
      <c r="C186" s="4" t="str">
        <f>' IP STOP cijfers nieuw'!C36</f>
        <v>Industriële Productie</v>
      </c>
      <c r="D186" s="4" t="str">
        <f>' IP STOP cijfers nieuw'!D36</f>
        <v>IP Voedselveiligheid VWS</v>
      </c>
      <c r="E186" s="4" t="str">
        <f>' IP STOP cijfers nieuw'!E36</f>
        <v xml:space="preserve">Contaminanten GGO's </v>
      </c>
      <c r="F186" s="4" t="str">
        <f>' IP STOP cijfers nieuw'!F36</f>
        <v>VWS</v>
      </c>
      <c r="G186" s="4">
        <f>' IP STOP cijfers nieuw'!G36</f>
        <v>0</v>
      </c>
      <c r="H186" s="774">
        <f>' IP STOP cijfers nieuw'!H36</f>
        <v>826</v>
      </c>
      <c r="I186" s="774">
        <f>' IP STOP cijfers nieuw'!I36</f>
        <v>3159</v>
      </c>
      <c r="J186" s="774">
        <f>' IP STOP cijfers nieuw'!J36</f>
        <v>0</v>
      </c>
      <c r="K186" s="774">
        <f>' IP STOP cijfers nieuw'!K36</f>
        <v>1180</v>
      </c>
      <c r="L186" s="774">
        <f>' IP STOP cijfers nieuw'!L36</f>
        <v>0</v>
      </c>
      <c r="M186" s="774">
        <f>' IP STOP cijfers nieuw'!M36</f>
        <v>0</v>
      </c>
      <c r="N186" s="774">
        <f>' IP STOP cijfers nieuw'!N36</f>
        <v>0</v>
      </c>
      <c r="O186" s="774">
        <f>' IP STOP cijfers nieuw'!O36</f>
        <v>0</v>
      </c>
      <c r="P186" s="774">
        <f>' IP STOP cijfers nieuw'!P36</f>
        <v>0</v>
      </c>
      <c r="Q186" s="775">
        <f>' IP STOP cijfers nieuw'!Q36</f>
        <v>5165</v>
      </c>
      <c r="R186" s="776">
        <f>' IP STOP cijfers nieuw'!R36</f>
        <v>0</v>
      </c>
      <c r="S186" s="774">
        <f>' IP STOP cijfers nieuw'!S36</f>
        <v>0</v>
      </c>
      <c r="T186" s="774">
        <f>' IP STOP cijfers nieuw'!T36</f>
        <v>5165</v>
      </c>
      <c r="U186" s="774">
        <f>' IP STOP cijfers nieuw'!U36</f>
        <v>0</v>
      </c>
      <c r="V186" s="774">
        <f>' IP STOP cijfers nieuw'!V36</f>
        <v>0</v>
      </c>
      <c r="W186" s="774">
        <f>' IP STOP cijfers nieuw'!W36</f>
        <v>0</v>
      </c>
      <c r="X186" s="774">
        <f>' IP STOP cijfers nieuw'!X36</f>
        <v>0</v>
      </c>
      <c r="Y186" s="774">
        <f>' IP STOP cijfers nieuw'!Y36</f>
        <v>0</v>
      </c>
      <c r="Z186" s="777">
        <f>' IP STOP cijfers nieuw'!Z36</f>
        <v>5165</v>
      </c>
      <c r="AA186" s="774">
        <f>' IP STOP cijfers nieuw'!AA36</f>
        <v>416</v>
      </c>
      <c r="AB186" s="774">
        <f>' IP STOP cijfers nieuw'!AB36</f>
        <v>0</v>
      </c>
      <c r="AC186" s="774">
        <f>' IP STOP cijfers nieuw'!AC36</f>
        <v>410</v>
      </c>
      <c r="AD186" s="774">
        <f>' IP STOP cijfers nieuw'!AD36</f>
        <v>0</v>
      </c>
      <c r="AE186" s="774">
        <f>' IP STOP cijfers nieuw'!AE36</f>
        <v>0</v>
      </c>
      <c r="AF186" s="774">
        <f>' IP STOP cijfers nieuw'!AF36</f>
        <v>4339</v>
      </c>
      <c r="AG186" s="777">
        <f>' IP STOP cijfers nieuw'!AG36</f>
        <v>0</v>
      </c>
      <c r="AH186" s="774">
        <f>' IP STOP cijfers nieuw'!AH36</f>
        <v>416</v>
      </c>
      <c r="AI186" s="774">
        <f>' IP STOP cijfers nieuw'!AI36</f>
        <v>0</v>
      </c>
      <c r="AJ186" s="774">
        <f>' IP STOP cijfers nieuw'!AJ36</f>
        <v>0</v>
      </c>
      <c r="AK186" s="774">
        <f>' IP STOP cijfers nieuw'!AK36</f>
        <v>0</v>
      </c>
      <c r="AL186" s="777">
        <f>' IP STOP cijfers nieuw'!AL36</f>
        <v>0</v>
      </c>
      <c r="AM186" s="774">
        <f>' IP STOP cijfers nieuw'!AM36</f>
        <v>0</v>
      </c>
      <c r="AN186" s="774">
        <f>' IP STOP cijfers nieuw'!AN36</f>
        <v>0</v>
      </c>
      <c r="AO186" s="774">
        <f>' IP STOP cijfers nieuw'!AO36</f>
        <v>0</v>
      </c>
      <c r="AP186" s="774">
        <f>' IP STOP cijfers nieuw'!AP36</f>
        <v>0</v>
      </c>
      <c r="AQ186" s="774">
        <f>' IP STOP cijfers nieuw'!AQ36</f>
        <v>0</v>
      </c>
      <c r="AR186" s="777">
        <f>' IP STOP cijfers nieuw'!AR36</f>
        <v>0</v>
      </c>
      <c r="AS186" s="774">
        <f>' IP STOP cijfers nieuw'!AS36</f>
        <v>0</v>
      </c>
      <c r="AT186" s="774">
        <f>' IP STOP cijfers nieuw'!AT36</f>
        <v>0</v>
      </c>
      <c r="AU186" s="774">
        <f>' IP STOP cijfers nieuw'!AU36</f>
        <v>0</v>
      </c>
      <c r="AV186" s="774">
        <f>' IP STOP cijfers nieuw'!AV36</f>
        <v>0</v>
      </c>
      <c r="AW186" s="774">
        <f>' IP STOP cijfers nieuw'!AW36</f>
        <v>0</v>
      </c>
      <c r="AX186" s="774">
        <f>' IP STOP cijfers nieuw'!AX36</f>
        <v>0</v>
      </c>
      <c r="AY186" s="774">
        <f>' IP STOP cijfers nieuw'!AY36</f>
        <v>0</v>
      </c>
      <c r="AZ186" s="774">
        <f>' IP STOP cijfers nieuw'!AZ36</f>
        <v>0</v>
      </c>
      <c r="BA186" s="774">
        <f>' IP STOP cijfers nieuw'!BA36</f>
        <v>0</v>
      </c>
      <c r="BB186" s="774">
        <f>' IP STOP cijfers nieuw'!BB36</f>
        <v>0</v>
      </c>
      <c r="BC186" s="777">
        <f>' IP STOP cijfers nieuw'!BC36</f>
        <v>0</v>
      </c>
      <c r="BD186" s="774">
        <f>' IP STOP cijfers nieuw'!BD36</f>
        <v>0</v>
      </c>
      <c r="BE186" s="774">
        <f>' IP STOP cijfers nieuw'!BE36</f>
        <v>0</v>
      </c>
      <c r="BF186" s="774">
        <f>' IP STOP cijfers nieuw'!BF36</f>
        <v>0</v>
      </c>
      <c r="BG186" s="774">
        <f>' IP STOP cijfers nieuw'!BG36</f>
        <v>0</v>
      </c>
      <c r="BH186" s="774">
        <f>' IP STOP cijfers nieuw'!BH36</f>
        <v>1580</v>
      </c>
      <c r="BI186" s="774">
        <f>' IP STOP cijfers nieuw'!BI36</f>
        <v>1579</v>
      </c>
      <c r="BJ186" s="774">
        <f>' IP STOP cijfers nieuw'!BJ36</f>
        <v>1180</v>
      </c>
      <c r="BK186" s="777">
        <f>' IP STOP cijfers nieuw'!BK36</f>
        <v>0</v>
      </c>
      <c r="BL186" s="774">
        <f>' IP STOP cijfers nieuw'!BL36</f>
        <v>0</v>
      </c>
      <c r="BM186" s="774">
        <f>' IP STOP cijfers nieuw'!BM36</f>
        <v>0</v>
      </c>
      <c r="BN186" s="774">
        <f>' IP STOP cijfers nieuw'!BN36</f>
        <v>0</v>
      </c>
      <c r="BO186" s="774">
        <f>' IP STOP cijfers nieuw'!BO36</f>
        <v>0</v>
      </c>
      <c r="BP186" s="774">
        <f>' IP STOP cijfers nieuw'!BP36</f>
        <v>0</v>
      </c>
      <c r="BQ186" s="777">
        <f>' IP STOP cijfers nieuw'!BQ36</f>
        <v>0</v>
      </c>
      <c r="BR186" s="774">
        <f>' IP STOP cijfers nieuw'!BR36</f>
        <v>0</v>
      </c>
      <c r="BS186" s="774">
        <f>' IP STOP cijfers nieuw'!BS36</f>
        <v>0</v>
      </c>
      <c r="BT186" s="774">
        <f>' IP STOP cijfers nieuw'!BT36</f>
        <v>136.66666666666666</v>
      </c>
      <c r="BU186" s="774">
        <f>' IP STOP cijfers nieuw'!BU36</f>
        <v>136.66666666666666</v>
      </c>
      <c r="BV186" s="774">
        <f>' IP STOP cijfers nieuw'!BV36</f>
        <v>136.66666666666666</v>
      </c>
      <c r="BW186" s="774">
        <f>' IP STOP cijfers nieuw'!BW36</f>
        <v>0</v>
      </c>
      <c r="BX186" s="778">
        <f>' IP STOP cijfers nieuw'!BX36</f>
        <v>0</v>
      </c>
      <c r="BY186" s="777">
        <f>' IP STOP cijfers nieuw'!BY36</f>
        <v>5165.0000000000009</v>
      </c>
      <c r="BZ186" s="774">
        <f>' IP STOP cijfers nieuw'!BZ36</f>
        <v>0</v>
      </c>
      <c r="CA186" s="774">
        <f>' IP STOP cijfers nieuw'!CA36</f>
        <v>0</v>
      </c>
      <c r="CB186" s="774">
        <f>' IP STOP cijfers nieuw'!CB36</f>
        <v>0</v>
      </c>
      <c r="CC186" s="774">
        <f>' IP STOP cijfers nieuw'!CC36</f>
        <v>0</v>
      </c>
      <c r="CD186" s="774">
        <f>' IP STOP cijfers nieuw'!CD36</f>
        <v>0</v>
      </c>
      <c r="CE186" s="774">
        <f>' IP STOP cijfers nieuw'!CE36</f>
        <v>0</v>
      </c>
      <c r="CF186" s="774">
        <f>' IP STOP cijfers nieuw'!CF36</f>
        <v>0</v>
      </c>
      <c r="CG186" s="774">
        <f>' IP STOP cijfers nieuw'!CG36</f>
        <v>0</v>
      </c>
      <c r="CH186" s="774">
        <f>' IP STOP cijfers nieuw'!CH36</f>
        <v>0</v>
      </c>
      <c r="CI186" s="774">
        <f>' IP STOP cijfers nieuw'!CI36</f>
        <v>0</v>
      </c>
      <c r="CJ186" s="774">
        <f>' IP STOP cijfers nieuw'!CJ36</f>
        <v>0</v>
      </c>
      <c r="CK186" s="774">
        <f>' IP STOP cijfers nieuw'!CK36</f>
        <v>0</v>
      </c>
      <c r="CL186" s="779">
        <f>' IP STOP cijfers nieuw'!CL36</f>
        <v>0</v>
      </c>
      <c r="CM186" s="774">
        <f>' IP STOP cijfers nieuw'!CM36</f>
        <v>0</v>
      </c>
      <c r="CN186" s="774">
        <f>' IP STOP cijfers nieuw'!CN36</f>
        <v>0</v>
      </c>
      <c r="CO186" s="774">
        <f>' IP STOP cijfers nieuw'!CO36</f>
        <v>0</v>
      </c>
      <c r="CP186" s="11">
        <f>' IP STOP cijfers nieuw'!CP36</f>
        <v>0</v>
      </c>
      <c r="CQ186" s="11">
        <f>' IP STOP cijfers nieuw'!CQ36</f>
        <v>0</v>
      </c>
      <c r="CR186" s="11">
        <f>' IP STOP cijfers nieuw'!CR36</f>
        <v>0</v>
      </c>
      <c r="CS186" s="11">
        <f>' IP STOP cijfers nieuw'!CS36</f>
        <v>0</v>
      </c>
      <c r="CT186" s="11">
        <f>' IP STOP cijfers nieuw'!CT36</f>
        <v>0</v>
      </c>
      <c r="CU186" s="11">
        <f>' IP STOP cijfers nieuw'!CU36</f>
        <v>0</v>
      </c>
      <c r="CV186" s="11">
        <f>' IP STOP cijfers nieuw'!CV36</f>
        <v>0</v>
      </c>
      <c r="CW186" s="11">
        <f>' IP STOP cijfers nieuw'!CW36</f>
        <v>0</v>
      </c>
      <c r="CX186" s="11">
        <f>' IP STOP cijfers nieuw'!CX36</f>
        <v>0</v>
      </c>
      <c r="CY186" s="26">
        <f>' IP STOP cijfers nieuw'!CY36</f>
        <v>0</v>
      </c>
      <c r="CZ186" s="15">
        <f>' IP STOP cijfers nieuw'!CZ36</f>
        <v>0</v>
      </c>
      <c r="DA186" s="11">
        <f>' IP STOP cijfers nieuw'!DA36</f>
        <v>0</v>
      </c>
      <c r="DB186" s="11">
        <f>' IP STOP cijfers nieuw'!DB36</f>
        <v>0</v>
      </c>
      <c r="DC186" s="11">
        <f>' IP STOP cijfers nieuw'!DC36</f>
        <v>0</v>
      </c>
      <c r="DD186" s="11">
        <f>' IP STOP cijfers nieuw'!DD36</f>
        <v>0</v>
      </c>
      <c r="DE186" s="11">
        <f>' IP STOP cijfers nieuw'!DE36</f>
        <v>0</v>
      </c>
      <c r="DF186" s="11">
        <f>' IP STOP cijfers nieuw'!DF36</f>
        <v>0</v>
      </c>
      <c r="DG186" s="11">
        <f>' IP STOP cijfers nieuw'!DG36</f>
        <v>0</v>
      </c>
      <c r="DH186" s="11">
        <f>' IP STOP cijfers nieuw'!DH36</f>
        <v>0</v>
      </c>
      <c r="DI186" s="11">
        <f>' IP STOP cijfers nieuw'!DI36</f>
        <v>0</v>
      </c>
      <c r="DJ186" s="11">
        <f>' IP STOP cijfers nieuw'!DJ36</f>
        <v>0</v>
      </c>
      <c r="DK186" s="11">
        <f>' IP STOP cijfers nieuw'!DK36</f>
        <v>0</v>
      </c>
      <c r="DL186" s="26">
        <f>' IP STOP cijfers nieuw'!DL36</f>
        <v>0</v>
      </c>
    </row>
    <row r="187" spans="1:116" hidden="1">
      <c r="A187" s="47">
        <f>' IP STOP cijfers nieuw'!A37</f>
        <v>0</v>
      </c>
      <c r="B187" s="49">
        <f>' IP STOP cijfers nieuw'!B37</f>
        <v>0</v>
      </c>
      <c r="C187" s="4" t="str">
        <f>' IP STOP cijfers nieuw'!C37</f>
        <v>Industriële Productie</v>
      </c>
      <c r="D187" s="4" t="str">
        <f>' IP STOP cijfers nieuw'!D37</f>
        <v>IP Voedselveiligheid VWS</v>
      </c>
      <c r="E187" s="4" t="str">
        <f>' IP STOP cijfers nieuw'!E37</f>
        <v xml:space="preserve">TO werkzaamheden werkpakketten </v>
      </c>
      <c r="F187" s="4" t="str">
        <f>' IP STOP cijfers nieuw'!F37</f>
        <v>VWS</v>
      </c>
      <c r="G187" s="4">
        <f>' IP STOP cijfers nieuw'!G37</f>
        <v>0</v>
      </c>
      <c r="H187" s="774">
        <f>' IP STOP cijfers nieuw'!H37</f>
        <v>3586</v>
      </c>
      <c r="I187" s="774">
        <f>' IP STOP cijfers nieuw'!I37</f>
        <v>0</v>
      </c>
      <c r="J187" s="774">
        <f>' IP STOP cijfers nieuw'!J37</f>
        <v>585</v>
      </c>
      <c r="K187" s="774">
        <f>' IP STOP cijfers nieuw'!K37</f>
        <v>0</v>
      </c>
      <c r="L187" s="774">
        <f>' IP STOP cijfers nieuw'!L37</f>
        <v>0</v>
      </c>
      <c r="M187" s="774">
        <f>' IP STOP cijfers nieuw'!M37</f>
        <v>0</v>
      </c>
      <c r="N187" s="774">
        <f>' IP STOP cijfers nieuw'!N37</f>
        <v>0</v>
      </c>
      <c r="O187" s="774">
        <f>' IP STOP cijfers nieuw'!O37</f>
        <v>0</v>
      </c>
      <c r="P187" s="774">
        <f>' IP STOP cijfers nieuw'!P37</f>
        <v>0</v>
      </c>
      <c r="Q187" s="775">
        <f>' IP STOP cijfers nieuw'!Q37</f>
        <v>4171</v>
      </c>
      <c r="R187" s="776">
        <f>' IP STOP cijfers nieuw'!R37</f>
        <v>0</v>
      </c>
      <c r="S187" s="774">
        <f>' IP STOP cijfers nieuw'!S37</f>
        <v>0</v>
      </c>
      <c r="T187" s="774">
        <f>' IP STOP cijfers nieuw'!T37</f>
        <v>4171</v>
      </c>
      <c r="U187" s="774">
        <f>' IP STOP cijfers nieuw'!U37</f>
        <v>0</v>
      </c>
      <c r="V187" s="774">
        <f>' IP STOP cijfers nieuw'!V37</f>
        <v>0</v>
      </c>
      <c r="W187" s="774">
        <f>' IP STOP cijfers nieuw'!W37</f>
        <v>0</v>
      </c>
      <c r="X187" s="774">
        <f>' IP STOP cijfers nieuw'!X37</f>
        <v>0</v>
      </c>
      <c r="Y187" s="774">
        <f>' IP STOP cijfers nieuw'!Y37</f>
        <v>0</v>
      </c>
      <c r="Z187" s="777">
        <f>' IP STOP cijfers nieuw'!Z37</f>
        <v>4171</v>
      </c>
      <c r="AA187" s="774">
        <f>' IP STOP cijfers nieuw'!AA37</f>
        <v>4171</v>
      </c>
      <c r="AB187" s="774">
        <f>' IP STOP cijfers nieuw'!AB37</f>
        <v>0</v>
      </c>
      <c r="AC187" s="774">
        <f>' IP STOP cijfers nieuw'!AC37</f>
        <v>0</v>
      </c>
      <c r="AD187" s="774">
        <f>' IP STOP cijfers nieuw'!AD37</f>
        <v>0</v>
      </c>
      <c r="AE187" s="774">
        <f>' IP STOP cijfers nieuw'!AE37</f>
        <v>0</v>
      </c>
      <c r="AF187" s="774">
        <f>' IP STOP cijfers nieuw'!AF37</f>
        <v>0</v>
      </c>
      <c r="AG187" s="777">
        <f>' IP STOP cijfers nieuw'!AG37</f>
        <v>0</v>
      </c>
      <c r="AH187" s="774">
        <f>' IP STOP cijfers nieuw'!AH37</f>
        <v>4171</v>
      </c>
      <c r="AI187" s="774">
        <f>' IP STOP cijfers nieuw'!AI37</f>
        <v>0</v>
      </c>
      <c r="AJ187" s="774">
        <f>' IP STOP cijfers nieuw'!AJ37</f>
        <v>0</v>
      </c>
      <c r="AK187" s="774">
        <f>' IP STOP cijfers nieuw'!AK37</f>
        <v>0</v>
      </c>
      <c r="AL187" s="777">
        <f>' IP STOP cijfers nieuw'!AL37</f>
        <v>0</v>
      </c>
      <c r="AM187" s="774">
        <f>' IP STOP cijfers nieuw'!AM37</f>
        <v>0</v>
      </c>
      <c r="AN187" s="774">
        <f>' IP STOP cijfers nieuw'!AN37</f>
        <v>0</v>
      </c>
      <c r="AO187" s="774">
        <f>' IP STOP cijfers nieuw'!AO37</f>
        <v>0</v>
      </c>
      <c r="AP187" s="774">
        <f>' IP STOP cijfers nieuw'!AP37</f>
        <v>0</v>
      </c>
      <c r="AQ187" s="774">
        <f>' IP STOP cijfers nieuw'!AQ37</f>
        <v>0</v>
      </c>
      <c r="AR187" s="777">
        <f>' IP STOP cijfers nieuw'!AR37</f>
        <v>0</v>
      </c>
      <c r="AS187" s="774">
        <f>' IP STOP cijfers nieuw'!AS37</f>
        <v>0</v>
      </c>
      <c r="AT187" s="774">
        <f>' IP STOP cijfers nieuw'!AT37</f>
        <v>0</v>
      </c>
      <c r="AU187" s="774">
        <f>' IP STOP cijfers nieuw'!AU37</f>
        <v>0</v>
      </c>
      <c r="AV187" s="774">
        <f>' IP STOP cijfers nieuw'!AV37</f>
        <v>0</v>
      </c>
      <c r="AW187" s="774">
        <f>' IP STOP cijfers nieuw'!AW37</f>
        <v>0</v>
      </c>
      <c r="AX187" s="774">
        <f>' IP STOP cijfers nieuw'!AX37</f>
        <v>0</v>
      </c>
      <c r="AY187" s="774">
        <f>' IP STOP cijfers nieuw'!AY37</f>
        <v>0</v>
      </c>
      <c r="AZ187" s="774">
        <f>' IP STOP cijfers nieuw'!AZ37</f>
        <v>0</v>
      </c>
      <c r="BA187" s="774">
        <f>' IP STOP cijfers nieuw'!BA37</f>
        <v>0</v>
      </c>
      <c r="BB187" s="774">
        <f>' IP STOP cijfers nieuw'!BB37</f>
        <v>0</v>
      </c>
      <c r="BC187" s="777">
        <f>' IP STOP cijfers nieuw'!BC37</f>
        <v>0</v>
      </c>
      <c r="BD187" s="774">
        <f>' IP STOP cijfers nieuw'!BD37</f>
        <v>0</v>
      </c>
      <c r="BE187" s="774">
        <f>' IP STOP cijfers nieuw'!BE37</f>
        <v>0</v>
      </c>
      <c r="BF187" s="774">
        <f>' IP STOP cijfers nieuw'!BF37</f>
        <v>0</v>
      </c>
      <c r="BG187" s="774">
        <f>' IP STOP cijfers nieuw'!BG37</f>
        <v>0</v>
      </c>
      <c r="BH187" s="774">
        <f>' IP STOP cijfers nieuw'!BH37</f>
        <v>0</v>
      </c>
      <c r="BI187" s="774">
        <f>' IP STOP cijfers nieuw'!BI37</f>
        <v>0</v>
      </c>
      <c r="BJ187" s="774">
        <f>' IP STOP cijfers nieuw'!BJ37</f>
        <v>0</v>
      </c>
      <c r="BK187" s="777">
        <f>' IP STOP cijfers nieuw'!BK37</f>
        <v>0</v>
      </c>
      <c r="BL187" s="774">
        <f>' IP STOP cijfers nieuw'!BL37</f>
        <v>0</v>
      </c>
      <c r="BM187" s="774">
        <f>' IP STOP cijfers nieuw'!BM37</f>
        <v>0</v>
      </c>
      <c r="BN187" s="774">
        <f>' IP STOP cijfers nieuw'!BN37</f>
        <v>0</v>
      </c>
      <c r="BO187" s="774">
        <f>' IP STOP cijfers nieuw'!BO37</f>
        <v>0</v>
      </c>
      <c r="BP187" s="774">
        <f>' IP STOP cijfers nieuw'!BP37</f>
        <v>0</v>
      </c>
      <c r="BQ187" s="777">
        <f>' IP STOP cijfers nieuw'!BQ37</f>
        <v>0</v>
      </c>
      <c r="BR187" s="774">
        <f>' IP STOP cijfers nieuw'!BR37</f>
        <v>0</v>
      </c>
      <c r="BS187" s="774">
        <f>' IP STOP cijfers nieuw'!BS37</f>
        <v>0</v>
      </c>
      <c r="BT187" s="774">
        <f>' IP STOP cijfers nieuw'!BT37</f>
        <v>0</v>
      </c>
      <c r="BU187" s="774">
        <f>' IP STOP cijfers nieuw'!BU37</f>
        <v>0</v>
      </c>
      <c r="BV187" s="774">
        <f>' IP STOP cijfers nieuw'!BV37</f>
        <v>0</v>
      </c>
      <c r="BW187" s="774">
        <f>' IP STOP cijfers nieuw'!BW37</f>
        <v>0</v>
      </c>
      <c r="BX187" s="778">
        <f>' IP STOP cijfers nieuw'!BX37</f>
        <v>0</v>
      </c>
      <c r="BY187" s="777">
        <f>' IP STOP cijfers nieuw'!BY37</f>
        <v>4171</v>
      </c>
      <c r="BZ187" s="774">
        <f>' IP STOP cijfers nieuw'!BZ37</f>
        <v>0</v>
      </c>
      <c r="CA187" s="774">
        <f>' IP STOP cijfers nieuw'!CA37</f>
        <v>0</v>
      </c>
      <c r="CB187" s="774">
        <f>' IP STOP cijfers nieuw'!CB37</f>
        <v>0</v>
      </c>
      <c r="CC187" s="774">
        <f>' IP STOP cijfers nieuw'!CC37</f>
        <v>0</v>
      </c>
      <c r="CD187" s="774">
        <f>' IP STOP cijfers nieuw'!CD37</f>
        <v>0</v>
      </c>
      <c r="CE187" s="774">
        <f>' IP STOP cijfers nieuw'!CE37</f>
        <v>0</v>
      </c>
      <c r="CF187" s="774">
        <f>' IP STOP cijfers nieuw'!CF37</f>
        <v>0</v>
      </c>
      <c r="CG187" s="774">
        <f>' IP STOP cijfers nieuw'!CG37</f>
        <v>0</v>
      </c>
      <c r="CH187" s="774">
        <f>' IP STOP cijfers nieuw'!CH37</f>
        <v>0</v>
      </c>
      <c r="CI187" s="774">
        <f>' IP STOP cijfers nieuw'!CI37</f>
        <v>0</v>
      </c>
      <c r="CJ187" s="774">
        <f>' IP STOP cijfers nieuw'!CJ37</f>
        <v>0</v>
      </c>
      <c r="CK187" s="774">
        <f>' IP STOP cijfers nieuw'!CK37</f>
        <v>0</v>
      </c>
      <c r="CL187" s="779">
        <f>' IP STOP cijfers nieuw'!CL37</f>
        <v>0</v>
      </c>
      <c r="CM187" s="774">
        <f>' IP STOP cijfers nieuw'!CM37</f>
        <v>0</v>
      </c>
      <c r="CN187" s="774">
        <f>' IP STOP cijfers nieuw'!CN37</f>
        <v>0</v>
      </c>
      <c r="CO187" s="774">
        <f>' IP STOP cijfers nieuw'!CO37</f>
        <v>0</v>
      </c>
      <c r="CP187" s="11">
        <f>' IP STOP cijfers nieuw'!CP37</f>
        <v>0</v>
      </c>
      <c r="CQ187" s="11">
        <f>' IP STOP cijfers nieuw'!CQ37</f>
        <v>0</v>
      </c>
      <c r="CR187" s="11">
        <f>' IP STOP cijfers nieuw'!CR37</f>
        <v>0</v>
      </c>
      <c r="CS187" s="11">
        <f>' IP STOP cijfers nieuw'!CS37</f>
        <v>0</v>
      </c>
      <c r="CT187" s="11">
        <f>' IP STOP cijfers nieuw'!CT37</f>
        <v>0</v>
      </c>
      <c r="CU187" s="11">
        <f>' IP STOP cijfers nieuw'!CU37</f>
        <v>0</v>
      </c>
      <c r="CV187" s="11">
        <f>' IP STOP cijfers nieuw'!CV37</f>
        <v>0</v>
      </c>
      <c r="CW187" s="11">
        <f>' IP STOP cijfers nieuw'!CW37</f>
        <v>0</v>
      </c>
      <c r="CX187" s="11">
        <f>' IP STOP cijfers nieuw'!CX37</f>
        <v>0</v>
      </c>
      <c r="CY187" s="26">
        <f>' IP STOP cijfers nieuw'!CY37</f>
        <v>0</v>
      </c>
      <c r="CZ187" s="15">
        <f>' IP STOP cijfers nieuw'!CZ37</f>
        <v>0</v>
      </c>
      <c r="DA187" s="11">
        <f>' IP STOP cijfers nieuw'!DA37</f>
        <v>0</v>
      </c>
      <c r="DB187" s="11">
        <f>' IP STOP cijfers nieuw'!DB37</f>
        <v>0</v>
      </c>
      <c r="DC187" s="11">
        <f>' IP STOP cijfers nieuw'!DC37</f>
        <v>0</v>
      </c>
      <c r="DD187" s="11">
        <f>' IP STOP cijfers nieuw'!DD37</f>
        <v>0</v>
      </c>
      <c r="DE187" s="11">
        <f>' IP STOP cijfers nieuw'!DE37</f>
        <v>0</v>
      </c>
      <c r="DF187" s="11">
        <f>' IP STOP cijfers nieuw'!DF37</f>
        <v>0</v>
      </c>
      <c r="DG187" s="11">
        <f>' IP STOP cijfers nieuw'!DG37</f>
        <v>0</v>
      </c>
      <c r="DH187" s="11">
        <f>' IP STOP cijfers nieuw'!DH37</f>
        <v>0</v>
      </c>
      <c r="DI187" s="11">
        <f>' IP STOP cijfers nieuw'!DI37</f>
        <v>0</v>
      </c>
      <c r="DJ187" s="11">
        <f>' IP STOP cijfers nieuw'!DJ37</f>
        <v>0</v>
      </c>
      <c r="DK187" s="11">
        <f>' IP STOP cijfers nieuw'!DK37</f>
        <v>0</v>
      </c>
      <c r="DL187" s="26">
        <f>' IP STOP cijfers nieuw'!DL37</f>
        <v>0</v>
      </c>
    </row>
    <row r="188" spans="1:116" hidden="1">
      <c r="A188" s="47">
        <f>' IP STOP cijfers nieuw'!A39</f>
        <v>0</v>
      </c>
      <c r="B188" s="49" t="str">
        <f>' IP STOP cijfers nieuw'!B39</f>
        <v>OPNT/OPNA</v>
      </c>
      <c r="C188" s="4" t="str">
        <f>' IP STOP cijfers nieuw'!C39</f>
        <v>Industriële Productie</v>
      </c>
      <c r="D188" s="4" t="str">
        <f>' IP STOP cijfers nieuw'!D39</f>
        <v xml:space="preserve">IP DG AGRO </v>
      </c>
      <c r="E188" s="4" t="str">
        <f>' IP STOP cijfers nieuw'!E39</f>
        <v>NPK EZ</v>
      </c>
      <c r="F188" s="4" t="str">
        <f>' IP STOP cijfers nieuw'!F39</f>
        <v>EL&amp;I AGRO</v>
      </c>
      <c r="G188" s="4">
        <f>' IP STOP cijfers nieuw'!G39</f>
        <v>0</v>
      </c>
      <c r="H188" s="774">
        <f>' IP STOP cijfers nieuw'!H39</f>
        <v>1383</v>
      </c>
      <c r="I188" s="774">
        <f>' IP STOP cijfers nieuw'!I39</f>
        <v>0</v>
      </c>
      <c r="J188" s="774">
        <f>' IP STOP cijfers nieuw'!J39</f>
        <v>100</v>
      </c>
      <c r="K188" s="774">
        <f>' IP STOP cijfers nieuw'!K39</f>
        <v>0</v>
      </c>
      <c r="L188" s="774">
        <f>' IP STOP cijfers nieuw'!L39</f>
        <v>0</v>
      </c>
      <c r="M188" s="774">
        <f>' IP STOP cijfers nieuw'!M39</f>
        <v>0</v>
      </c>
      <c r="N188" s="774">
        <f>' IP STOP cijfers nieuw'!N39</f>
        <v>0</v>
      </c>
      <c r="O188" s="774">
        <f>' IP STOP cijfers nieuw'!O39</f>
        <v>0</v>
      </c>
      <c r="P188" s="774">
        <f>' IP STOP cijfers nieuw'!P39</f>
        <v>0</v>
      </c>
      <c r="Q188" s="775">
        <f>' IP STOP cijfers nieuw'!Q39</f>
        <v>1483</v>
      </c>
      <c r="R188" s="776">
        <f>' IP STOP cijfers nieuw'!R39</f>
        <v>0</v>
      </c>
      <c r="S188" s="774">
        <f>' IP STOP cijfers nieuw'!S39</f>
        <v>0</v>
      </c>
      <c r="T188" s="774">
        <f>' IP STOP cijfers nieuw'!T39</f>
        <v>1483</v>
      </c>
      <c r="U188" s="774">
        <f>' IP STOP cijfers nieuw'!U39</f>
        <v>0</v>
      </c>
      <c r="V188" s="774">
        <f>' IP STOP cijfers nieuw'!V39</f>
        <v>0</v>
      </c>
      <c r="W188" s="774">
        <f>' IP STOP cijfers nieuw'!W39</f>
        <v>0</v>
      </c>
      <c r="X188" s="774">
        <f>' IP STOP cijfers nieuw'!X39</f>
        <v>0</v>
      </c>
      <c r="Y188" s="774">
        <f>' IP STOP cijfers nieuw'!Y39</f>
        <v>0</v>
      </c>
      <c r="Z188" s="777">
        <f>' IP STOP cijfers nieuw'!Z39</f>
        <v>1483</v>
      </c>
      <c r="AA188" s="774">
        <f>' IP STOP cijfers nieuw'!AA39</f>
        <v>190</v>
      </c>
      <c r="AB188" s="774">
        <f>' IP STOP cijfers nieuw'!AB39</f>
        <v>0</v>
      </c>
      <c r="AC188" s="774">
        <f>' IP STOP cijfers nieuw'!AC39</f>
        <v>1293</v>
      </c>
      <c r="AD188" s="774">
        <f>' IP STOP cijfers nieuw'!AD39</f>
        <v>0</v>
      </c>
      <c r="AE188" s="774">
        <f>' IP STOP cijfers nieuw'!AE39</f>
        <v>0</v>
      </c>
      <c r="AF188" s="774">
        <f>' IP STOP cijfers nieuw'!AF39</f>
        <v>0</v>
      </c>
      <c r="AG188" s="777">
        <f>' IP STOP cijfers nieuw'!AG39</f>
        <v>0</v>
      </c>
      <c r="AH188" s="774">
        <f>' IP STOP cijfers nieuw'!AH39</f>
        <v>190</v>
      </c>
      <c r="AI188" s="774">
        <f>' IP STOP cijfers nieuw'!AI39</f>
        <v>0</v>
      </c>
      <c r="AJ188" s="774">
        <f>' IP STOP cijfers nieuw'!AJ39</f>
        <v>0</v>
      </c>
      <c r="AK188" s="774">
        <f>' IP STOP cijfers nieuw'!AK39</f>
        <v>0</v>
      </c>
      <c r="AL188" s="777">
        <f>' IP STOP cijfers nieuw'!AL39</f>
        <v>0</v>
      </c>
      <c r="AM188" s="774">
        <f>' IP STOP cijfers nieuw'!AM39</f>
        <v>0</v>
      </c>
      <c r="AN188" s="774">
        <f>' IP STOP cijfers nieuw'!AN39</f>
        <v>0</v>
      </c>
      <c r="AO188" s="774">
        <f>' IP STOP cijfers nieuw'!AO39</f>
        <v>0</v>
      </c>
      <c r="AP188" s="774">
        <f>' IP STOP cijfers nieuw'!AP39</f>
        <v>0</v>
      </c>
      <c r="AQ188" s="774">
        <f>' IP STOP cijfers nieuw'!AQ39</f>
        <v>0</v>
      </c>
      <c r="AR188" s="777">
        <f>' IP STOP cijfers nieuw'!AR39</f>
        <v>0</v>
      </c>
      <c r="AS188" s="774">
        <f>' IP STOP cijfers nieuw'!AS39</f>
        <v>0</v>
      </c>
      <c r="AT188" s="774">
        <f>' IP STOP cijfers nieuw'!AT39</f>
        <v>0</v>
      </c>
      <c r="AU188" s="774">
        <f>' IP STOP cijfers nieuw'!AU39</f>
        <v>0</v>
      </c>
      <c r="AV188" s="774">
        <f>' IP STOP cijfers nieuw'!AV39</f>
        <v>0</v>
      </c>
      <c r="AW188" s="774">
        <f>' IP STOP cijfers nieuw'!AW39</f>
        <v>0</v>
      </c>
      <c r="AX188" s="774">
        <f>' IP STOP cijfers nieuw'!AX39</f>
        <v>0</v>
      </c>
      <c r="AY188" s="774">
        <f>' IP STOP cijfers nieuw'!AY39</f>
        <v>0</v>
      </c>
      <c r="AZ188" s="774">
        <f>' IP STOP cijfers nieuw'!AZ39</f>
        <v>0</v>
      </c>
      <c r="BA188" s="774">
        <f>' IP STOP cijfers nieuw'!BA39</f>
        <v>0</v>
      </c>
      <c r="BB188" s="774">
        <f>' IP STOP cijfers nieuw'!BB39</f>
        <v>0</v>
      </c>
      <c r="BC188" s="777">
        <f>' IP STOP cijfers nieuw'!BC39</f>
        <v>0</v>
      </c>
      <c r="BD188" s="774">
        <f>' IP STOP cijfers nieuw'!BD39</f>
        <v>0</v>
      </c>
      <c r="BE188" s="774">
        <f>' IP STOP cijfers nieuw'!BE39</f>
        <v>0</v>
      </c>
      <c r="BF188" s="774">
        <f>' IP STOP cijfers nieuw'!BF39</f>
        <v>0</v>
      </c>
      <c r="BG188" s="774">
        <f>' IP STOP cijfers nieuw'!BG39</f>
        <v>0</v>
      </c>
      <c r="BH188" s="774">
        <f>' IP STOP cijfers nieuw'!BH39</f>
        <v>0</v>
      </c>
      <c r="BI188" s="774">
        <f>' IP STOP cijfers nieuw'!BI39</f>
        <v>0</v>
      </c>
      <c r="BJ188" s="774">
        <f>' IP STOP cijfers nieuw'!BJ39</f>
        <v>0</v>
      </c>
      <c r="BK188" s="777">
        <f>' IP STOP cijfers nieuw'!BK39</f>
        <v>0</v>
      </c>
      <c r="BL188" s="774">
        <f>' IP STOP cijfers nieuw'!BL39</f>
        <v>0</v>
      </c>
      <c r="BM188" s="774">
        <f>' IP STOP cijfers nieuw'!BM39</f>
        <v>0</v>
      </c>
      <c r="BN188" s="774">
        <f>' IP STOP cijfers nieuw'!BN39</f>
        <v>0</v>
      </c>
      <c r="BO188" s="774">
        <f>' IP STOP cijfers nieuw'!BO39</f>
        <v>0</v>
      </c>
      <c r="BP188" s="774">
        <f>' IP STOP cijfers nieuw'!BP39</f>
        <v>0</v>
      </c>
      <c r="BQ188" s="777">
        <f>' IP STOP cijfers nieuw'!BQ39</f>
        <v>0</v>
      </c>
      <c r="BR188" s="774">
        <f>' IP STOP cijfers nieuw'!BR39</f>
        <v>0</v>
      </c>
      <c r="BS188" s="774">
        <f>' IP STOP cijfers nieuw'!BS39</f>
        <v>0</v>
      </c>
      <c r="BT188" s="774">
        <f>' IP STOP cijfers nieuw'!BT39</f>
        <v>0</v>
      </c>
      <c r="BU188" s="774">
        <f>' IP STOP cijfers nieuw'!BU39</f>
        <v>0</v>
      </c>
      <c r="BV188" s="774">
        <f>' IP STOP cijfers nieuw'!BV39</f>
        <v>0</v>
      </c>
      <c r="BW188" s="774">
        <f>' IP STOP cijfers nieuw'!BW39</f>
        <v>0</v>
      </c>
      <c r="BX188" s="778">
        <f>' IP STOP cijfers nieuw'!BX39</f>
        <v>1293</v>
      </c>
      <c r="BY188" s="777">
        <f>' IP STOP cijfers nieuw'!BY39</f>
        <v>190</v>
      </c>
      <c r="BZ188" s="774">
        <f>' IP STOP cijfers nieuw'!BZ39</f>
        <v>0</v>
      </c>
      <c r="CA188" s="774">
        <f>' IP STOP cijfers nieuw'!CA39</f>
        <v>0</v>
      </c>
      <c r="CB188" s="774">
        <f>' IP STOP cijfers nieuw'!CB39</f>
        <v>0</v>
      </c>
      <c r="CC188" s="774">
        <f>' IP STOP cijfers nieuw'!CC39</f>
        <v>0</v>
      </c>
      <c r="CD188" s="774">
        <f>' IP STOP cijfers nieuw'!CD39</f>
        <v>0</v>
      </c>
      <c r="CE188" s="774">
        <f>' IP STOP cijfers nieuw'!CE39</f>
        <v>0</v>
      </c>
      <c r="CF188" s="774">
        <f>' IP STOP cijfers nieuw'!CF39</f>
        <v>0</v>
      </c>
      <c r="CG188" s="774">
        <f>' IP STOP cijfers nieuw'!CG39</f>
        <v>0</v>
      </c>
      <c r="CH188" s="774">
        <f>' IP STOP cijfers nieuw'!CH39</f>
        <v>0</v>
      </c>
      <c r="CI188" s="774">
        <f>' IP STOP cijfers nieuw'!CI39</f>
        <v>0</v>
      </c>
      <c r="CJ188" s="774">
        <f>' IP STOP cijfers nieuw'!CJ39</f>
        <v>0</v>
      </c>
      <c r="CK188" s="774">
        <f>' IP STOP cijfers nieuw'!CK39</f>
        <v>0</v>
      </c>
      <c r="CL188" s="779">
        <f>' IP STOP cijfers nieuw'!CL39</f>
        <v>0</v>
      </c>
      <c r="CM188" s="774">
        <f>' IP STOP cijfers nieuw'!CM39</f>
        <v>0</v>
      </c>
      <c r="CN188" s="774">
        <f>' IP STOP cijfers nieuw'!CN39</f>
        <v>0</v>
      </c>
      <c r="CO188" s="774">
        <f>' IP STOP cijfers nieuw'!CO39</f>
        <v>0</v>
      </c>
      <c r="CP188" s="11">
        <f>' IP STOP cijfers nieuw'!CP39</f>
        <v>0</v>
      </c>
      <c r="CQ188" s="11">
        <f>' IP STOP cijfers nieuw'!CQ39</f>
        <v>0</v>
      </c>
      <c r="CR188" s="11">
        <f>' IP STOP cijfers nieuw'!CR39</f>
        <v>0</v>
      </c>
      <c r="CS188" s="11">
        <f>' IP STOP cijfers nieuw'!CS39</f>
        <v>0</v>
      </c>
      <c r="CT188" s="11">
        <f>' IP STOP cijfers nieuw'!CT39</f>
        <v>0</v>
      </c>
      <c r="CU188" s="11">
        <f>' IP STOP cijfers nieuw'!CU39</f>
        <v>0</v>
      </c>
      <c r="CV188" s="11">
        <f>' IP STOP cijfers nieuw'!CV39</f>
        <v>0</v>
      </c>
      <c r="CW188" s="11">
        <f>' IP STOP cijfers nieuw'!CW39</f>
        <v>0</v>
      </c>
      <c r="CX188" s="11">
        <f>' IP STOP cijfers nieuw'!CX39</f>
        <v>0</v>
      </c>
      <c r="CY188" s="26">
        <f>' IP STOP cijfers nieuw'!CY39</f>
        <v>0</v>
      </c>
      <c r="CZ188" s="15">
        <f>' IP STOP cijfers nieuw'!CZ39</f>
        <v>0</v>
      </c>
      <c r="DA188" s="11">
        <f>' IP STOP cijfers nieuw'!DA39</f>
        <v>0</v>
      </c>
      <c r="DB188" s="11">
        <f>' IP STOP cijfers nieuw'!DB39</f>
        <v>0</v>
      </c>
      <c r="DC188" s="11">
        <f>' IP STOP cijfers nieuw'!DC39</f>
        <v>0</v>
      </c>
      <c r="DD188" s="11">
        <f>' IP STOP cijfers nieuw'!DD39</f>
        <v>0</v>
      </c>
      <c r="DE188" s="11">
        <f>' IP STOP cijfers nieuw'!DE39</f>
        <v>0</v>
      </c>
      <c r="DF188" s="11">
        <f>' IP STOP cijfers nieuw'!DF39</f>
        <v>0</v>
      </c>
      <c r="DG188" s="11">
        <f>' IP STOP cijfers nieuw'!DG39</f>
        <v>0</v>
      </c>
      <c r="DH188" s="11">
        <f>' IP STOP cijfers nieuw'!DH39</f>
        <v>0</v>
      </c>
      <c r="DI188" s="11">
        <f>' IP STOP cijfers nieuw'!DI39</f>
        <v>0</v>
      </c>
      <c r="DJ188" s="11">
        <f>' IP STOP cijfers nieuw'!DJ39</f>
        <v>0</v>
      </c>
      <c r="DK188" s="11">
        <f>' IP STOP cijfers nieuw'!DK39</f>
        <v>0</v>
      </c>
      <c r="DL188" s="26">
        <f>' IP STOP cijfers nieuw'!DL39</f>
        <v>0</v>
      </c>
    </row>
    <row r="189" spans="1:116" hidden="1">
      <c r="A189" s="47">
        <f>' IP STOP cijfers nieuw'!A40</f>
        <v>0</v>
      </c>
      <c r="B189" s="49">
        <f>' IP STOP cijfers nieuw'!B40</f>
        <v>0</v>
      </c>
      <c r="C189" s="4" t="str">
        <f>' IP STOP cijfers nieuw'!C40</f>
        <v>Industriële Productie</v>
      </c>
      <c r="D189" s="4" t="str">
        <f>' IP STOP cijfers nieuw'!D40</f>
        <v xml:space="preserve">IP DG AGRO </v>
      </c>
      <c r="E189" s="4" t="str">
        <f>' IP STOP cijfers nieuw'!E40</f>
        <v>Prjoject nog nader in te vullen</v>
      </c>
      <c r="F189" s="4" t="str">
        <f>' IP STOP cijfers nieuw'!F40</f>
        <v>EL&amp;I AGRO</v>
      </c>
      <c r="G189" s="4">
        <f>' IP STOP cijfers nieuw'!G40</f>
        <v>0</v>
      </c>
      <c r="H189" s="774">
        <f>' IP STOP cijfers nieuw'!H40</f>
        <v>0</v>
      </c>
      <c r="I189" s="774">
        <f>' IP STOP cijfers nieuw'!I40</f>
        <v>0</v>
      </c>
      <c r="J189" s="774">
        <f>' IP STOP cijfers nieuw'!J40</f>
        <v>0</v>
      </c>
      <c r="K189" s="774">
        <f>' IP STOP cijfers nieuw'!K40</f>
        <v>0</v>
      </c>
      <c r="L189" s="774">
        <f>' IP STOP cijfers nieuw'!L40</f>
        <v>0</v>
      </c>
      <c r="M189" s="774">
        <f>' IP STOP cijfers nieuw'!M40</f>
        <v>0</v>
      </c>
      <c r="N189" s="774">
        <f>' IP STOP cijfers nieuw'!N40</f>
        <v>0</v>
      </c>
      <c r="O189" s="774">
        <f>' IP STOP cijfers nieuw'!O40</f>
        <v>0</v>
      </c>
      <c r="P189" s="774">
        <f>' IP STOP cijfers nieuw'!P40</f>
        <v>0</v>
      </c>
      <c r="Q189" s="775">
        <f>' IP STOP cijfers nieuw'!Q40</f>
        <v>0</v>
      </c>
      <c r="R189" s="776">
        <f>' IP STOP cijfers nieuw'!R40</f>
        <v>0</v>
      </c>
      <c r="S189" s="774">
        <f>' IP STOP cijfers nieuw'!S40</f>
        <v>0</v>
      </c>
      <c r="T189" s="774">
        <f>' IP STOP cijfers nieuw'!T40</f>
        <v>0</v>
      </c>
      <c r="U189" s="774">
        <f>' IP STOP cijfers nieuw'!U40</f>
        <v>0</v>
      </c>
      <c r="V189" s="774">
        <f>' IP STOP cijfers nieuw'!V40</f>
        <v>0</v>
      </c>
      <c r="W189" s="774">
        <f>' IP STOP cijfers nieuw'!W40</f>
        <v>0</v>
      </c>
      <c r="X189" s="774">
        <f>' IP STOP cijfers nieuw'!X40</f>
        <v>0</v>
      </c>
      <c r="Y189" s="774">
        <f>' IP STOP cijfers nieuw'!Y40</f>
        <v>0</v>
      </c>
      <c r="Z189" s="777">
        <f>' IP STOP cijfers nieuw'!Z40</f>
        <v>0</v>
      </c>
      <c r="AA189" s="774">
        <f>' IP STOP cijfers nieuw'!AA40</f>
        <v>0</v>
      </c>
      <c r="AB189" s="774">
        <f>' IP STOP cijfers nieuw'!AB40</f>
        <v>0</v>
      </c>
      <c r="AC189" s="774">
        <f>' IP STOP cijfers nieuw'!AC40</f>
        <v>0</v>
      </c>
      <c r="AD189" s="774">
        <f>' IP STOP cijfers nieuw'!AD40</f>
        <v>0</v>
      </c>
      <c r="AE189" s="774">
        <f>' IP STOP cijfers nieuw'!AE40</f>
        <v>0</v>
      </c>
      <c r="AF189" s="774">
        <f>' IP STOP cijfers nieuw'!AF40</f>
        <v>0</v>
      </c>
      <c r="AG189" s="777">
        <f>' IP STOP cijfers nieuw'!AG40</f>
        <v>0</v>
      </c>
      <c r="AH189" s="774">
        <f>' IP STOP cijfers nieuw'!AH40</f>
        <v>0</v>
      </c>
      <c r="AI189" s="774">
        <f>' IP STOP cijfers nieuw'!AI40</f>
        <v>0</v>
      </c>
      <c r="AJ189" s="774">
        <f>' IP STOP cijfers nieuw'!AJ40</f>
        <v>0</v>
      </c>
      <c r="AK189" s="774">
        <f>' IP STOP cijfers nieuw'!AK40</f>
        <v>0</v>
      </c>
      <c r="AL189" s="777">
        <f>' IP STOP cijfers nieuw'!AL40</f>
        <v>0</v>
      </c>
      <c r="AM189" s="774">
        <f>' IP STOP cijfers nieuw'!AM40</f>
        <v>0</v>
      </c>
      <c r="AN189" s="774">
        <f>' IP STOP cijfers nieuw'!AN40</f>
        <v>0</v>
      </c>
      <c r="AO189" s="774">
        <f>' IP STOP cijfers nieuw'!AO40</f>
        <v>0</v>
      </c>
      <c r="AP189" s="774">
        <f>' IP STOP cijfers nieuw'!AP40</f>
        <v>0</v>
      </c>
      <c r="AQ189" s="774">
        <f>' IP STOP cijfers nieuw'!AQ40</f>
        <v>0</v>
      </c>
      <c r="AR189" s="777">
        <f>' IP STOP cijfers nieuw'!AR40</f>
        <v>0</v>
      </c>
      <c r="AS189" s="774">
        <f>' IP STOP cijfers nieuw'!AS40</f>
        <v>0</v>
      </c>
      <c r="AT189" s="774">
        <f>' IP STOP cijfers nieuw'!AT40</f>
        <v>0</v>
      </c>
      <c r="AU189" s="774">
        <f>' IP STOP cijfers nieuw'!AU40</f>
        <v>0</v>
      </c>
      <c r="AV189" s="774">
        <f>' IP STOP cijfers nieuw'!AV40</f>
        <v>0</v>
      </c>
      <c r="AW189" s="774">
        <f>' IP STOP cijfers nieuw'!AW40</f>
        <v>0</v>
      </c>
      <c r="AX189" s="774">
        <f>' IP STOP cijfers nieuw'!AX40</f>
        <v>0</v>
      </c>
      <c r="AY189" s="774">
        <f>' IP STOP cijfers nieuw'!AY40</f>
        <v>0</v>
      </c>
      <c r="AZ189" s="774">
        <f>' IP STOP cijfers nieuw'!AZ40</f>
        <v>0</v>
      </c>
      <c r="BA189" s="774">
        <f>' IP STOP cijfers nieuw'!BA40</f>
        <v>0</v>
      </c>
      <c r="BB189" s="774">
        <f>' IP STOP cijfers nieuw'!BB40</f>
        <v>0</v>
      </c>
      <c r="BC189" s="777">
        <f>' IP STOP cijfers nieuw'!BC40</f>
        <v>0</v>
      </c>
      <c r="BD189" s="774">
        <f>' IP STOP cijfers nieuw'!BD40</f>
        <v>0</v>
      </c>
      <c r="BE189" s="774">
        <f>' IP STOP cijfers nieuw'!BE40</f>
        <v>0</v>
      </c>
      <c r="BF189" s="774">
        <f>' IP STOP cijfers nieuw'!BF40</f>
        <v>0</v>
      </c>
      <c r="BG189" s="774">
        <f>' IP STOP cijfers nieuw'!BG40</f>
        <v>0</v>
      </c>
      <c r="BH189" s="774">
        <f>' IP STOP cijfers nieuw'!BH40</f>
        <v>0</v>
      </c>
      <c r="BI189" s="774">
        <f>' IP STOP cijfers nieuw'!BI40</f>
        <v>0</v>
      </c>
      <c r="BJ189" s="774">
        <f>' IP STOP cijfers nieuw'!BJ40</f>
        <v>0</v>
      </c>
      <c r="BK189" s="777">
        <f>' IP STOP cijfers nieuw'!BK40</f>
        <v>0</v>
      </c>
      <c r="BL189" s="774">
        <f>' IP STOP cijfers nieuw'!BL40</f>
        <v>0</v>
      </c>
      <c r="BM189" s="774">
        <f>' IP STOP cijfers nieuw'!BM40</f>
        <v>0</v>
      </c>
      <c r="BN189" s="774">
        <f>' IP STOP cijfers nieuw'!BN40</f>
        <v>0</v>
      </c>
      <c r="BO189" s="774">
        <f>' IP STOP cijfers nieuw'!BO40</f>
        <v>0</v>
      </c>
      <c r="BP189" s="774">
        <f>' IP STOP cijfers nieuw'!BP40</f>
        <v>0</v>
      </c>
      <c r="BQ189" s="777">
        <f>' IP STOP cijfers nieuw'!BQ40</f>
        <v>0</v>
      </c>
      <c r="BR189" s="774">
        <f>' IP STOP cijfers nieuw'!BR40</f>
        <v>0</v>
      </c>
      <c r="BS189" s="774">
        <f>' IP STOP cijfers nieuw'!BS40</f>
        <v>0</v>
      </c>
      <c r="BT189" s="774">
        <f>' IP STOP cijfers nieuw'!BT40</f>
        <v>0</v>
      </c>
      <c r="BU189" s="774">
        <f>' IP STOP cijfers nieuw'!BU40</f>
        <v>0</v>
      </c>
      <c r="BV189" s="774">
        <f>' IP STOP cijfers nieuw'!BV40</f>
        <v>0</v>
      </c>
      <c r="BW189" s="774">
        <f>' IP STOP cijfers nieuw'!BW40</f>
        <v>0</v>
      </c>
      <c r="BX189" s="778">
        <f>' IP STOP cijfers nieuw'!BX40</f>
        <v>0</v>
      </c>
      <c r="BY189" s="777">
        <f>' IP STOP cijfers nieuw'!BY40</f>
        <v>0</v>
      </c>
      <c r="BZ189" s="774">
        <f>' IP STOP cijfers nieuw'!BZ40</f>
        <v>0</v>
      </c>
      <c r="CA189" s="774">
        <f>' IP STOP cijfers nieuw'!CA40</f>
        <v>0</v>
      </c>
      <c r="CB189" s="774">
        <f>' IP STOP cijfers nieuw'!CB40</f>
        <v>0</v>
      </c>
      <c r="CC189" s="774">
        <f>' IP STOP cijfers nieuw'!CC40</f>
        <v>0</v>
      </c>
      <c r="CD189" s="774">
        <f>' IP STOP cijfers nieuw'!CD40</f>
        <v>0</v>
      </c>
      <c r="CE189" s="774">
        <f>' IP STOP cijfers nieuw'!CE40</f>
        <v>0</v>
      </c>
      <c r="CF189" s="774">
        <f>' IP STOP cijfers nieuw'!CF40</f>
        <v>0</v>
      </c>
      <c r="CG189" s="774">
        <f>' IP STOP cijfers nieuw'!CG40</f>
        <v>0</v>
      </c>
      <c r="CH189" s="774">
        <f>' IP STOP cijfers nieuw'!CH40</f>
        <v>0</v>
      </c>
      <c r="CI189" s="774">
        <f>' IP STOP cijfers nieuw'!CI40</f>
        <v>0</v>
      </c>
      <c r="CJ189" s="774">
        <f>' IP STOP cijfers nieuw'!CJ40</f>
        <v>0</v>
      </c>
      <c r="CK189" s="774">
        <f>' IP STOP cijfers nieuw'!CK40</f>
        <v>0</v>
      </c>
      <c r="CL189" s="779">
        <f>' IP STOP cijfers nieuw'!CL40</f>
        <v>0</v>
      </c>
      <c r="CM189" s="774">
        <f>' IP STOP cijfers nieuw'!CM40</f>
        <v>0</v>
      </c>
      <c r="CN189" s="774">
        <f>' IP STOP cijfers nieuw'!CN40</f>
        <v>0</v>
      </c>
      <c r="CO189" s="774">
        <f>' IP STOP cijfers nieuw'!CO40</f>
        <v>0</v>
      </c>
      <c r="CP189" s="11">
        <f>' IP STOP cijfers nieuw'!CP40</f>
        <v>0</v>
      </c>
      <c r="CQ189" s="11">
        <f>' IP STOP cijfers nieuw'!CQ40</f>
        <v>0</v>
      </c>
      <c r="CR189" s="11">
        <f>' IP STOP cijfers nieuw'!CR40</f>
        <v>0</v>
      </c>
      <c r="CS189" s="11">
        <f>' IP STOP cijfers nieuw'!CS40</f>
        <v>0</v>
      </c>
      <c r="CT189" s="11">
        <f>' IP STOP cijfers nieuw'!CT40</f>
        <v>0</v>
      </c>
      <c r="CU189" s="11">
        <f>' IP STOP cijfers nieuw'!CU40</f>
        <v>0</v>
      </c>
      <c r="CV189" s="11">
        <f>' IP STOP cijfers nieuw'!CV40</f>
        <v>0</v>
      </c>
      <c r="CW189" s="11">
        <f>' IP STOP cijfers nieuw'!CW40</f>
        <v>0</v>
      </c>
      <c r="CX189" s="11">
        <f>' IP STOP cijfers nieuw'!CX40</f>
        <v>0</v>
      </c>
      <c r="CY189" s="26">
        <f>' IP STOP cijfers nieuw'!CY40</f>
        <v>0</v>
      </c>
      <c r="CZ189" s="15">
        <f>' IP STOP cijfers nieuw'!CZ40</f>
        <v>0</v>
      </c>
      <c r="DA189" s="11">
        <f>' IP STOP cijfers nieuw'!DA40</f>
        <v>0</v>
      </c>
      <c r="DB189" s="11">
        <f>' IP STOP cijfers nieuw'!DB40</f>
        <v>0</v>
      </c>
      <c r="DC189" s="11">
        <f>' IP STOP cijfers nieuw'!DC40</f>
        <v>0</v>
      </c>
      <c r="DD189" s="11">
        <f>' IP STOP cijfers nieuw'!DD40</f>
        <v>0</v>
      </c>
      <c r="DE189" s="11">
        <f>' IP STOP cijfers nieuw'!DE40</f>
        <v>0</v>
      </c>
      <c r="DF189" s="11">
        <f>' IP STOP cijfers nieuw'!DF40</f>
        <v>0</v>
      </c>
      <c r="DG189" s="11">
        <f>' IP STOP cijfers nieuw'!DG40</f>
        <v>0</v>
      </c>
      <c r="DH189" s="11">
        <f>' IP STOP cijfers nieuw'!DH40</f>
        <v>0</v>
      </c>
      <c r="DI189" s="11">
        <f>' IP STOP cijfers nieuw'!DI40</f>
        <v>0</v>
      </c>
      <c r="DJ189" s="11">
        <f>' IP STOP cijfers nieuw'!DJ40</f>
        <v>0</v>
      </c>
      <c r="DK189" s="11">
        <f>' IP STOP cijfers nieuw'!DK40</f>
        <v>0</v>
      </c>
      <c r="DL189" s="26">
        <f>' IP STOP cijfers nieuw'!DL40</f>
        <v>0</v>
      </c>
    </row>
    <row r="190" spans="1:116" s="617" customFormat="1">
      <c r="A190" s="780">
        <f>' IP STOP cijfers nieuw'!A41</f>
        <v>0</v>
      </c>
      <c r="B190" s="781">
        <f>' IP STOP cijfers nieuw'!B41</f>
        <v>0</v>
      </c>
      <c r="C190" s="526" t="str">
        <f>' IP STOP cijfers nieuw'!C41</f>
        <v>Industriële Productie</v>
      </c>
      <c r="D190" s="526" t="str">
        <f>' IP STOP cijfers nieuw'!D41</f>
        <v xml:space="preserve">IP DG AGRO </v>
      </c>
      <c r="E190" s="526" t="str">
        <f>' IP STOP cijfers nieuw'!E41</f>
        <v>Verbeterplan (cokz)</v>
      </c>
      <c r="F190" s="526" t="str">
        <f>' IP STOP cijfers nieuw'!F41</f>
        <v>EL&amp;I AGRO</v>
      </c>
      <c r="G190" s="526" t="str">
        <f>' IP STOP cijfers nieuw'!G41</f>
        <v>verbeterplan</v>
      </c>
      <c r="H190" s="518">
        <f>' IP STOP cijfers nieuw'!H41</f>
        <v>2700</v>
      </c>
      <c r="I190" s="518">
        <f>' IP STOP cijfers nieuw'!I41</f>
        <v>0</v>
      </c>
      <c r="J190" s="518">
        <f>' IP STOP cijfers nieuw'!J41</f>
        <v>0</v>
      </c>
      <c r="K190" s="518">
        <f>' IP STOP cijfers nieuw'!K41</f>
        <v>0</v>
      </c>
      <c r="L190" s="518">
        <f>' IP STOP cijfers nieuw'!L41</f>
        <v>0</v>
      </c>
      <c r="M190" s="518">
        <f>' IP STOP cijfers nieuw'!M41</f>
        <v>0</v>
      </c>
      <c r="N190" s="518">
        <f>' IP STOP cijfers nieuw'!N41</f>
        <v>0</v>
      </c>
      <c r="O190" s="518">
        <f>' IP STOP cijfers nieuw'!O41</f>
        <v>0</v>
      </c>
      <c r="P190" s="518">
        <f>' IP STOP cijfers nieuw'!P41</f>
        <v>0</v>
      </c>
      <c r="Q190" s="782">
        <f>' IP STOP cijfers nieuw'!Q41</f>
        <v>2700</v>
      </c>
      <c r="R190" s="533">
        <f>' IP STOP cijfers nieuw'!R41</f>
        <v>0</v>
      </c>
      <c r="S190" s="518">
        <f>' IP STOP cijfers nieuw'!S41</f>
        <v>0</v>
      </c>
      <c r="T190" s="518">
        <f>' IP STOP cijfers nieuw'!T41</f>
        <v>2700</v>
      </c>
      <c r="U190" s="518">
        <f>' IP STOP cijfers nieuw'!U41</f>
        <v>0</v>
      </c>
      <c r="V190" s="518">
        <f>' IP STOP cijfers nieuw'!V41</f>
        <v>0</v>
      </c>
      <c r="W190" s="518">
        <f>' IP STOP cijfers nieuw'!W41</f>
        <v>0</v>
      </c>
      <c r="X190" s="518">
        <f>' IP STOP cijfers nieuw'!X41</f>
        <v>0</v>
      </c>
      <c r="Y190" s="518">
        <f>' IP STOP cijfers nieuw'!Y41</f>
        <v>0</v>
      </c>
      <c r="Z190" s="781">
        <f>' IP STOP cijfers nieuw'!Z41</f>
        <v>2700</v>
      </c>
      <c r="AA190" s="518">
        <f>' IP STOP cijfers nieuw'!AA41</f>
        <v>1350</v>
      </c>
      <c r="AB190" s="518">
        <f>' IP STOP cijfers nieuw'!AB41</f>
        <v>0</v>
      </c>
      <c r="AC190" s="518">
        <f>' IP STOP cijfers nieuw'!AC41</f>
        <v>1350</v>
      </c>
      <c r="AD190" s="518">
        <f>' IP STOP cijfers nieuw'!AD41</f>
        <v>0</v>
      </c>
      <c r="AE190" s="518">
        <f>' IP STOP cijfers nieuw'!AE41</f>
        <v>0</v>
      </c>
      <c r="AF190" s="518">
        <f>' IP STOP cijfers nieuw'!AF41</f>
        <v>0</v>
      </c>
      <c r="AG190" s="781">
        <f>' IP STOP cijfers nieuw'!AG41</f>
        <v>0</v>
      </c>
      <c r="AH190" s="518">
        <f>' IP STOP cijfers nieuw'!AH41</f>
        <v>1350</v>
      </c>
      <c r="AI190" s="518">
        <f>' IP STOP cijfers nieuw'!AI41</f>
        <v>0</v>
      </c>
      <c r="AJ190" s="518">
        <f>' IP STOP cijfers nieuw'!AJ41</f>
        <v>0</v>
      </c>
      <c r="AK190" s="518">
        <f>' IP STOP cijfers nieuw'!AK41</f>
        <v>0</v>
      </c>
      <c r="AL190" s="781">
        <f>' IP STOP cijfers nieuw'!AL41</f>
        <v>0</v>
      </c>
      <c r="AM190" s="518">
        <f>' IP STOP cijfers nieuw'!AM41</f>
        <v>0</v>
      </c>
      <c r="AN190" s="518">
        <f>' IP STOP cijfers nieuw'!AN41</f>
        <v>0</v>
      </c>
      <c r="AO190" s="518">
        <f>' IP STOP cijfers nieuw'!AO41</f>
        <v>0</v>
      </c>
      <c r="AP190" s="518">
        <f>' IP STOP cijfers nieuw'!AP41</f>
        <v>0</v>
      </c>
      <c r="AQ190" s="518">
        <f>' IP STOP cijfers nieuw'!AQ41</f>
        <v>0</v>
      </c>
      <c r="AR190" s="781">
        <f>' IP STOP cijfers nieuw'!AR41</f>
        <v>0</v>
      </c>
      <c r="AS190" s="518">
        <f>' IP STOP cijfers nieuw'!AS41</f>
        <v>0</v>
      </c>
      <c r="AT190" s="518">
        <f>' IP STOP cijfers nieuw'!AT41</f>
        <v>0</v>
      </c>
      <c r="AU190" s="518">
        <f>' IP STOP cijfers nieuw'!AU41</f>
        <v>0</v>
      </c>
      <c r="AV190" s="518">
        <f>' IP STOP cijfers nieuw'!AV41</f>
        <v>0</v>
      </c>
      <c r="AW190" s="518">
        <f>' IP STOP cijfers nieuw'!AW41</f>
        <v>0</v>
      </c>
      <c r="AX190" s="518">
        <f>' IP STOP cijfers nieuw'!AX41</f>
        <v>0</v>
      </c>
      <c r="AY190" s="518">
        <f>' IP STOP cijfers nieuw'!AY41</f>
        <v>0</v>
      </c>
      <c r="AZ190" s="518">
        <f>' IP STOP cijfers nieuw'!AZ41</f>
        <v>0</v>
      </c>
      <c r="BA190" s="518">
        <f>' IP STOP cijfers nieuw'!BA41</f>
        <v>0</v>
      </c>
      <c r="BB190" s="518">
        <f>' IP STOP cijfers nieuw'!BB41</f>
        <v>0</v>
      </c>
      <c r="BC190" s="781">
        <f>' IP STOP cijfers nieuw'!BC41</f>
        <v>0</v>
      </c>
      <c r="BD190" s="518">
        <f>' IP STOP cijfers nieuw'!BD41</f>
        <v>0</v>
      </c>
      <c r="BE190" s="518">
        <f>' IP STOP cijfers nieuw'!BE41</f>
        <v>0</v>
      </c>
      <c r="BF190" s="518">
        <f>' IP STOP cijfers nieuw'!BF41</f>
        <v>0</v>
      </c>
      <c r="BG190" s="518">
        <f>' IP STOP cijfers nieuw'!BG41</f>
        <v>0</v>
      </c>
      <c r="BH190" s="518">
        <f>' IP STOP cijfers nieuw'!BH41</f>
        <v>0</v>
      </c>
      <c r="BI190" s="518">
        <f>' IP STOP cijfers nieuw'!BI41</f>
        <v>0</v>
      </c>
      <c r="BJ190" s="518">
        <f>' IP STOP cijfers nieuw'!BJ41</f>
        <v>0</v>
      </c>
      <c r="BK190" s="781">
        <f>' IP STOP cijfers nieuw'!BK41</f>
        <v>0</v>
      </c>
      <c r="BL190" s="518">
        <f>' IP STOP cijfers nieuw'!BL41</f>
        <v>0</v>
      </c>
      <c r="BM190" s="518">
        <f>' IP STOP cijfers nieuw'!BM41</f>
        <v>0</v>
      </c>
      <c r="BN190" s="518">
        <f>' IP STOP cijfers nieuw'!BN41</f>
        <v>0</v>
      </c>
      <c r="BO190" s="518">
        <f>' IP STOP cijfers nieuw'!BO41</f>
        <v>0</v>
      </c>
      <c r="BP190" s="518">
        <f>' IP STOP cijfers nieuw'!BP41</f>
        <v>0</v>
      </c>
      <c r="BQ190" s="781">
        <f>' IP STOP cijfers nieuw'!BQ41</f>
        <v>0</v>
      </c>
      <c r="BR190" s="518">
        <f>' IP STOP cijfers nieuw'!BR41</f>
        <v>0</v>
      </c>
      <c r="BS190" s="518">
        <f>' IP STOP cijfers nieuw'!BS41</f>
        <v>0</v>
      </c>
      <c r="BT190" s="518">
        <f>' IP STOP cijfers nieuw'!BT41</f>
        <v>0</v>
      </c>
      <c r="BU190" s="518">
        <f>' IP STOP cijfers nieuw'!BU41</f>
        <v>0</v>
      </c>
      <c r="BV190" s="518">
        <f>' IP STOP cijfers nieuw'!BV41</f>
        <v>0</v>
      </c>
      <c r="BW190" s="518">
        <f>' IP STOP cijfers nieuw'!BW41</f>
        <v>0</v>
      </c>
      <c r="BX190" s="780">
        <f>' IP STOP cijfers nieuw'!BX41</f>
        <v>1350</v>
      </c>
      <c r="BY190" s="781">
        <f>' IP STOP cijfers nieuw'!BY41</f>
        <v>1350</v>
      </c>
      <c r="BZ190" s="518">
        <f>' IP STOP cijfers nieuw'!BZ41</f>
        <v>0</v>
      </c>
      <c r="CA190" s="518">
        <f>' IP STOP cijfers nieuw'!CA41</f>
        <v>0</v>
      </c>
      <c r="CB190" s="518">
        <f>' IP STOP cijfers nieuw'!CB41</f>
        <v>0</v>
      </c>
      <c r="CC190" s="518">
        <f>' IP STOP cijfers nieuw'!CC41</f>
        <v>0</v>
      </c>
      <c r="CD190" s="518">
        <f>' IP STOP cijfers nieuw'!CD41</f>
        <v>0</v>
      </c>
      <c r="CE190" s="518">
        <f>' IP STOP cijfers nieuw'!CE41</f>
        <v>0</v>
      </c>
      <c r="CF190" s="518">
        <f>' IP STOP cijfers nieuw'!CF41</f>
        <v>0</v>
      </c>
      <c r="CG190" s="518">
        <f>' IP STOP cijfers nieuw'!CG41</f>
        <v>0</v>
      </c>
      <c r="CH190" s="518">
        <f>' IP STOP cijfers nieuw'!CH41</f>
        <v>0</v>
      </c>
      <c r="CI190" s="518">
        <f>' IP STOP cijfers nieuw'!CI41</f>
        <v>0</v>
      </c>
      <c r="CJ190" s="518">
        <f>' IP STOP cijfers nieuw'!CJ41</f>
        <v>0</v>
      </c>
      <c r="CK190" s="518">
        <f>' IP STOP cijfers nieuw'!CK41</f>
        <v>0</v>
      </c>
      <c r="CL190" s="783">
        <f>' IP STOP cijfers nieuw'!CL41</f>
        <v>0</v>
      </c>
      <c r="CM190" s="518">
        <f>' IP STOP cijfers nieuw'!CM41</f>
        <v>0</v>
      </c>
      <c r="CN190" s="518">
        <f>' IP STOP cijfers nieuw'!CN41</f>
        <v>0</v>
      </c>
      <c r="CO190" s="518">
        <f>' IP STOP cijfers nieuw'!CO41</f>
        <v>0</v>
      </c>
      <c r="CP190" s="518">
        <f>' IP STOP cijfers nieuw'!CP41</f>
        <v>0</v>
      </c>
      <c r="CQ190" s="518">
        <f>' IP STOP cijfers nieuw'!CQ41</f>
        <v>0</v>
      </c>
      <c r="CR190" s="518">
        <f>' IP STOP cijfers nieuw'!CR41</f>
        <v>0</v>
      </c>
      <c r="CS190" s="518">
        <f>' IP STOP cijfers nieuw'!CS41</f>
        <v>0</v>
      </c>
      <c r="CT190" s="518">
        <f>' IP STOP cijfers nieuw'!CT41</f>
        <v>0</v>
      </c>
      <c r="CU190" s="518">
        <f>' IP STOP cijfers nieuw'!CU41</f>
        <v>0</v>
      </c>
      <c r="CV190" s="518">
        <f>' IP STOP cijfers nieuw'!CV41</f>
        <v>0</v>
      </c>
      <c r="CW190" s="518">
        <f>' IP STOP cijfers nieuw'!CW41</f>
        <v>0</v>
      </c>
      <c r="CX190" s="518">
        <f>' IP STOP cijfers nieuw'!CX41</f>
        <v>0</v>
      </c>
      <c r="CY190" s="782">
        <f>' IP STOP cijfers nieuw'!CY41</f>
        <v>0</v>
      </c>
      <c r="CZ190" s="533">
        <f>' IP STOP cijfers nieuw'!CZ41</f>
        <v>0</v>
      </c>
      <c r="DA190" s="518">
        <f>' IP STOP cijfers nieuw'!DA41</f>
        <v>0</v>
      </c>
      <c r="DB190" s="518">
        <f>' IP STOP cijfers nieuw'!DB41</f>
        <v>0</v>
      </c>
      <c r="DC190" s="518">
        <f>' IP STOP cijfers nieuw'!DC41</f>
        <v>0</v>
      </c>
      <c r="DD190" s="518">
        <f>' IP STOP cijfers nieuw'!DD41</f>
        <v>0</v>
      </c>
      <c r="DE190" s="518">
        <f>' IP STOP cijfers nieuw'!DE41</f>
        <v>0</v>
      </c>
      <c r="DF190" s="518">
        <f>' IP STOP cijfers nieuw'!DF41</f>
        <v>0</v>
      </c>
      <c r="DG190" s="518">
        <f>' IP STOP cijfers nieuw'!DG41</f>
        <v>0</v>
      </c>
      <c r="DH190" s="518">
        <f>' IP STOP cijfers nieuw'!DH41</f>
        <v>0</v>
      </c>
      <c r="DI190" s="518">
        <f>' IP STOP cijfers nieuw'!DI41</f>
        <v>0</v>
      </c>
      <c r="DJ190" s="518">
        <f>' IP STOP cijfers nieuw'!DJ41</f>
        <v>0</v>
      </c>
      <c r="DK190" s="518">
        <f>' IP STOP cijfers nieuw'!DK41</f>
        <v>0</v>
      </c>
      <c r="DL190" s="782">
        <f>' IP STOP cijfers nieuw'!DL41</f>
        <v>0</v>
      </c>
    </row>
    <row r="191" spans="1:116" hidden="1">
      <c r="A191" s="47">
        <f>' IP STOP cijfers nieuw'!A42</f>
        <v>0</v>
      </c>
      <c r="B191" s="49">
        <f>' IP STOP cijfers nieuw'!B42</f>
        <v>0</v>
      </c>
      <c r="C191" s="4" t="str">
        <f>' IP STOP cijfers nieuw'!C42</f>
        <v>Industriële Productie</v>
      </c>
      <c r="D191" s="4" t="str">
        <f>' IP STOP cijfers nieuw'!D42</f>
        <v xml:space="preserve">IP DG AGRO </v>
      </c>
      <c r="E191" s="4" t="str">
        <f>' IP STOP cijfers nieuw'!E42</f>
        <v>toezicht primaire bedrijven (addlLN)</v>
      </c>
      <c r="F191" s="4" t="str">
        <f>' IP STOP cijfers nieuw'!F42</f>
        <v>EL&amp;I AGRO</v>
      </c>
      <c r="G191" s="4">
        <f>' IP STOP cijfers nieuw'!G42</f>
        <v>0</v>
      </c>
      <c r="H191" s="774">
        <f>' IP STOP cijfers nieuw'!H42</f>
        <v>228</v>
      </c>
      <c r="I191" s="774">
        <f>' IP STOP cijfers nieuw'!I42</f>
        <v>0</v>
      </c>
      <c r="J191" s="774">
        <f>' IP STOP cijfers nieuw'!J42</f>
        <v>0</v>
      </c>
      <c r="K191" s="774">
        <f>' IP STOP cijfers nieuw'!K42</f>
        <v>0</v>
      </c>
      <c r="L191" s="774">
        <f>' IP STOP cijfers nieuw'!L42</f>
        <v>0</v>
      </c>
      <c r="M191" s="774">
        <f>' IP STOP cijfers nieuw'!M42</f>
        <v>0</v>
      </c>
      <c r="N191" s="774">
        <f>' IP STOP cijfers nieuw'!N42</f>
        <v>0</v>
      </c>
      <c r="O191" s="774">
        <f>' IP STOP cijfers nieuw'!O42</f>
        <v>0</v>
      </c>
      <c r="P191" s="774">
        <f>' IP STOP cijfers nieuw'!P42</f>
        <v>0</v>
      </c>
      <c r="Q191" s="775">
        <f>' IP STOP cijfers nieuw'!Q42</f>
        <v>228</v>
      </c>
      <c r="R191" s="776">
        <f>' IP STOP cijfers nieuw'!R42</f>
        <v>0</v>
      </c>
      <c r="S191" s="774">
        <f>' IP STOP cijfers nieuw'!S42</f>
        <v>0</v>
      </c>
      <c r="T191" s="774">
        <f>' IP STOP cijfers nieuw'!T42</f>
        <v>228</v>
      </c>
      <c r="U191" s="774">
        <f>' IP STOP cijfers nieuw'!U42</f>
        <v>0</v>
      </c>
      <c r="V191" s="774">
        <f>' IP STOP cijfers nieuw'!V42</f>
        <v>0</v>
      </c>
      <c r="W191" s="774">
        <f>' IP STOP cijfers nieuw'!W42</f>
        <v>0</v>
      </c>
      <c r="X191" s="774">
        <f>' IP STOP cijfers nieuw'!X42</f>
        <v>0</v>
      </c>
      <c r="Y191" s="774">
        <f>' IP STOP cijfers nieuw'!Y42</f>
        <v>0</v>
      </c>
      <c r="Z191" s="777">
        <f>' IP STOP cijfers nieuw'!Z42</f>
        <v>228</v>
      </c>
      <c r="AA191" s="774">
        <f>' IP STOP cijfers nieuw'!AA42</f>
        <v>128</v>
      </c>
      <c r="AB191" s="774">
        <f>' IP STOP cijfers nieuw'!AB42</f>
        <v>0</v>
      </c>
      <c r="AC191" s="774">
        <f>' IP STOP cijfers nieuw'!AC42</f>
        <v>100</v>
      </c>
      <c r="AD191" s="774">
        <f>' IP STOP cijfers nieuw'!AD42</f>
        <v>0</v>
      </c>
      <c r="AE191" s="774">
        <f>' IP STOP cijfers nieuw'!AE42</f>
        <v>0</v>
      </c>
      <c r="AF191" s="774">
        <f>' IP STOP cijfers nieuw'!AF42</f>
        <v>0</v>
      </c>
      <c r="AG191" s="777">
        <f>' IP STOP cijfers nieuw'!AG42</f>
        <v>0</v>
      </c>
      <c r="AH191" s="774">
        <f>' IP STOP cijfers nieuw'!AH42</f>
        <v>128</v>
      </c>
      <c r="AI191" s="774">
        <f>' IP STOP cijfers nieuw'!AI42</f>
        <v>0</v>
      </c>
      <c r="AJ191" s="774">
        <f>' IP STOP cijfers nieuw'!AJ42</f>
        <v>0</v>
      </c>
      <c r="AK191" s="774">
        <f>' IP STOP cijfers nieuw'!AK42</f>
        <v>0</v>
      </c>
      <c r="AL191" s="777">
        <f>' IP STOP cijfers nieuw'!AL42</f>
        <v>0</v>
      </c>
      <c r="AM191" s="774">
        <f>' IP STOP cijfers nieuw'!AM42</f>
        <v>0</v>
      </c>
      <c r="AN191" s="774">
        <f>' IP STOP cijfers nieuw'!AN42</f>
        <v>0</v>
      </c>
      <c r="AO191" s="774">
        <f>' IP STOP cijfers nieuw'!AO42</f>
        <v>0</v>
      </c>
      <c r="AP191" s="774">
        <f>' IP STOP cijfers nieuw'!AP42</f>
        <v>0</v>
      </c>
      <c r="AQ191" s="774">
        <f>' IP STOP cijfers nieuw'!AQ42</f>
        <v>0</v>
      </c>
      <c r="AR191" s="777">
        <f>' IP STOP cijfers nieuw'!AR42</f>
        <v>0</v>
      </c>
      <c r="AS191" s="774">
        <f>' IP STOP cijfers nieuw'!AS42</f>
        <v>0</v>
      </c>
      <c r="AT191" s="774">
        <f>' IP STOP cijfers nieuw'!AT42</f>
        <v>0</v>
      </c>
      <c r="AU191" s="774">
        <f>' IP STOP cijfers nieuw'!AU42</f>
        <v>0</v>
      </c>
      <c r="AV191" s="774">
        <f>' IP STOP cijfers nieuw'!AV42</f>
        <v>0</v>
      </c>
      <c r="AW191" s="774">
        <f>' IP STOP cijfers nieuw'!AW42</f>
        <v>0</v>
      </c>
      <c r="AX191" s="774">
        <f>' IP STOP cijfers nieuw'!AX42</f>
        <v>0</v>
      </c>
      <c r="AY191" s="774">
        <f>' IP STOP cijfers nieuw'!AY42</f>
        <v>0</v>
      </c>
      <c r="AZ191" s="774">
        <f>' IP STOP cijfers nieuw'!AZ42</f>
        <v>0</v>
      </c>
      <c r="BA191" s="774">
        <f>' IP STOP cijfers nieuw'!BA42</f>
        <v>0</v>
      </c>
      <c r="BB191" s="774">
        <f>' IP STOP cijfers nieuw'!BB42</f>
        <v>0</v>
      </c>
      <c r="BC191" s="777">
        <f>' IP STOP cijfers nieuw'!BC42</f>
        <v>0</v>
      </c>
      <c r="BD191" s="774">
        <f>' IP STOP cijfers nieuw'!BD42</f>
        <v>0</v>
      </c>
      <c r="BE191" s="774">
        <f>' IP STOP cijfers nieuw'!BE42</f>
        <v>0</v>
      </c>
      <c r="BF191" s="774">
        <f>' IP STOP cijfers nieuw'!BF42</f>
        <v>0</v>
      </c>
      <c r="BG191" s="774">
        <f>' IP STOP cijfers nieuw'!BG42</f>
        <v>0</v>
      </c>
      <c r="BH191" s="774">
        <f>' IP STOP cijfers nieuw'!BH42</f>
        <v>0</v>
      </c>
      <c r="BI191" s="774">
        <f>' IP STOP cijfers nieuw'!BI42</f>
        <v>0</v>
      </c>
      <c r="BJ191" s="774">
        <f>' IP STOP cijfers nieuw'!BJ42</f>
        <v>0</v>
      </c>
      <c r="BK191" s="777">
        <f>' IP STOP cijfers nieuw'!BK42</f>
        <v>0</v>
      </c>
      <c r="BL191" s="774">
        <f>' IP STOP cijfers nieuw'!BL42</f>
        <v>0</v>
      </c>
      <c r="BM191" s="774">
        <f>' IP STOP cijfers nieuw'!BM42</f>
        <v>0</v>
      </c>
      <c r="BN191" s="774">
        <f>' IP STOP cijfers nieuw'!BN42</f>
        <v>0</v>
      </c>
      <c r="BO191" s="774">
        <f>' IP STOP cijfers nieuw'!BO42</f>
        <v>0</v>
      </c>
      <c r="BP191" s="774">
        <f>' IP STOP cijfers nieuw'!BP42</f>
        <v>0</v>
      </c>
      <c r="BQ191" s="777">
        <f>' IP STOP cijfers nieuw'!BQ42</f>
        <v>0</v>
      </c>
      <c r="BR191" s="774">
        <f>' IP STOP cijfers nieuw'!BR42</f>
        <v>0</v>
      </c>
      <c r="BS191" s="774">
        <f>' IP STOP cijfers nieuw'!BS42</f>
        <v>0</v>
      </c>
      <c r="BT191" s="774">
        <f>' IP STOP cijfers nieuw'!BT42</f>
        <v>0</v>
      </c>
      <c r="BU191" s="774">
        <f>' IP STOP cijfers nieuw'!BU42</f>
        <v>0</v>
      </c>
      <c r="BV191" s="774">
        <f>' IP STOP cijfers nieuw'!BV42</f>
        <v>0</v>
      </c>
      <c r="BW191" s="774">
        <f>' IP STOP cijfers nieuw'!BW42</f>
        <v>0</v>
      </c>
      <c r="BX191" s="778">
        <f>' IP STOP cijfers nieuw'!BX42</f>
        <v>100</v>
      </c>
      <c r="BY191" s="777">
        <f>' IP STOP cijfers nieuw'!BY42</f>
        <v>128</v>
      </c>
      <c r="BZ191" s="774">
        <f>' IP STOP cijfers nieuw'!BZ42</f>
        <v>0</v>
      </c>
      <c r="CA191" s="774">
        <f>' IP STOP cijfers nieuw'!CA42</f>
        <v>0</v>
      </c>
      <c r="CB191" s="774">
        <f>' IP STOP cijfers nieuw'!CB42</f>
        <v>0</v>
      </c>
      <c r="CC191" s="774">
        <f>' IP STOP cijfers nieuw'!CC42</f>
        <v>0</v>
      </c>
      <c r="CD191" s="774">
        <f>' IP STOP cijfers nieuw'!CD42</f>
        <v>0</v>
      </c>
      <c r="CE191" s="774">
        <f>' IP STOP cijfers nieuw'!CE42</f>
        <v>0</v>
      </c>
      <c r="CF191" s="774">
        <f>' IP STOP cijfers nieuw'!CF42</f>
        <v>0</v>
      </c>
      <c r="CG191" s="774">
        <f>' IP STOP cijfers nieuw'!CG42</f>
        <v>0</v>
      </c>
      <c r="CH191" s="774">
        <f>' IP STOP cijfers nieuw'!CH42</f>
        <v>0</v>
      </c>
      <c r="CI191" s="774">
        <f>' IP STOP cijfers nieuw'!CI42</f>
        <v>0</v>
      </c>
      <c r="CJ191" s="774">
        <f>' IP STOP cijfers nieuw'!CJ42</f>
        <v>0</v>
      </c>
      <c r="CK191" s="774">
        <f>' IP STOP cijfers nieuw'!CK42</f>
        <v>0</v>
      </c>
      <c r="CL191" s="779">
        <f>' IP STOP cijfers nieuw'!CL42</f>
        <v>0</v>
      </c>
      <c r="CM191" s="774">
        <f>' IP STOP cijfers nieuw'!CM42</f>
        <v>0</v>
      </c>
      <c r="CN191" s="774">
        <f>' IP STOP cijfers nieuw'!CN42</f>
        <v>0</v>
      </c>
      <c r="CO191" s="774">
        <f>' IP STOP cijfers nieuw'!CO42</f>
        <v>0</v>
      </c>
      <c r="CP191" s="11">
        <f>' IP STOP cijfers nieuw'!CP42</f>
        <v>0</v>
      </c>
      <c r="CQ191" s="11">
        <f>' IP STOP cijfers nieuw'!CQ42</f>
        <v>0</v>
      </c>
      <c r="CR191" s="11">
        <f>' IP STOP cijfers nieuw'!CR42</f>
        <v>0</v>
      </c>
      <c r="CS191" s="11">
        <f>' IP STOP cijfers nieuw'!CS42</f>
        <v>0</v>
      </c>
      <c r="CT191" s="11">
        <f>' IP STOP cijfers nieuw'!CT42</f>
        <v>0</v>
      </c>
      <c r="CU191" s="11">
        <f>' IP STOP cijfers nieuw'!CU42</f>
        <v>0</v>
      </c>
      <c r="CV191" s="11">
        <f>' IP STOP cijfers nieuw'!CV42</f>
        <v>0</v>
      </c>
      <c r="CW191" s="11">
        <f>' IP STOP cijfers nieuw'!CW42</f>
        <v>0</v>
      </c>
      <c r="CX191" s="11">
        <f>' IP STOP cijfers nieuw'!CX42</f>
        <v>0</v>
      </c>
      <c r="CY191" s="26">
        <f>' IP STOP cijfers nieuw'!CY42</f>
        <v>0</v>
      </c>
      <c r="CZ191" s="15">
        <f>' IP STOP cijfers nieuw'!CZ42</f>
        <v>0</v>
      </c>
      <c r="DA191" s="11">
        <f>' IP STOP cijfers nieuw'!DA42</f>
        <v>0</v>
      </c>
      <c r="DB191" s="11">
        <f>' IP STOP cijfers nieuw'!DB42</f>
        <v>0</v>
      </c>
      <c r="DC191" s="11">
        <f>' IP STOP cijfers nieuw'!DC42</f>
        <v>0</v>
      </c>
      <c r="DD191" s="11">
        <f>' IP STOP cijfers nieuw'!DD42</f>
        <v>0</v>
      </c>
      <c r="DE191" s="11">
        <f>' IP STOP cijfers nieuw'!DE42</f>
        <v>0</v>
      </c>
      <c r="DF191" s="11">
        <f>' IP STOP cijfers nieuw'!DF42</f>
        <v>0</v>
      </c>
      <c r="DG191" s="11">
        <f>' IP STOP cijfers nieuw'!DG42</f>
        <v>0</v>
      </c>
      <c r="DH191" s="11">
        <f>' IP STOP cijfers nieuw'!DH42</f>
        <v>0</v>
      </c>
      <c r="DI191" s="11">
        <f>' IP STOP cijfers nieuw'!DI42</f>
        <v>0</v>
      </c>
      <c r="DJ191" s="11">
        <f>' IP STOP cijfers nieuw'!DJ42</f>
        <v>0</v>
      </c>
      <c r="DK191" s="11">
        <f>' IP STOP cijfers nieuw'!DK42</f>
        <v>0</v>
      </c>
      <c r="DL191" s="26">
        <f>' IP STOP cijfers nieuw'!DL42</f>
        <v>0</v>
      </c>
    </row>
    <row r="192" spans="1:116" hidden="1">
      <c r="A192" s="47">
        <f>' IP STOP cijfers nieuw'!A43</f>
        <v>0</v>
      </c>
      <c r="B192" s="49">
        <f>' IP STOP cijfers nieuw'!B43</f>
        <v>0</v>
      </c>
      <c r="C192" s="4" t="str">
        <f>' IP STOP cijfers nieuw'!C43</f>
        <v>Industriële Productie</v>
      </c>
      <c r="D192" s="4" t="str">
        <f>' IP STOP cijfers nieuw'!D43</f>
        <v xml:space="preserve">IP DG AGRO </v>
      </c>
      <c r="E192" s="4" t="str">
        <f>' IP STOP cijfers nieuw'!E43</f>
        <v>BOB/BGA (additioneel)</v>
      </c>
      <c r="F192" s="4" t="str">
        <f>' IP STOP cijfers nieuw'!F43</f>
        <v>EL&amp;I AGRO</v>
      </c>
      <c r="G192" s="4">
        <f>' IP STOP cijfers nieuw'!G43</f>
        <v>0</v>
      </c>
      <c r="H192" s="774">
        <f>' IP STOP cijfers nieuw'!H43</f>
        <v>3375</v>
      </c>
      <c r="I192" s="774">
        <f>' IP STOP cijfers nieuw'!I43</f>
        <v>0</v>
      </c>
      <c r="J192" s="774">
        <f>' IP STOP cijfers nieuw'!J43</f>
        <v>0</v>
      </c>
      <c r="K192" s="774">
        <f>' IP STOP cijfers nieuw'!K43</f>
        <v>0</v>
      </c>
      <c r="L192" s="774">
        <f>' IP STOP cijfers nieuw'!L43</f>
        <v>0</v>
      </c>
      <c r="M192" s="774">
        <f>' IP STOP cijfers nieuw'!M43</f>
        <v>0</v>
      </c>
      <c r="N192" s="774">
        <f>' IP STOP cijfers nieuw'!N43</f>
        <v>0</v>
      </c>
      <c r="O192" s="774">
        <f>' IP STOP cijfers nieuw'!O43</f>
        <v>0</v>
      </c>
      <c r="P192" s="774">
        <f>' IP STOP cijfers nieuw'!P43</f>
        <v>0</v>
      </c>
      <c r="Q192" s="775">
        <f>' IP STOP cijfers nieuw'!Q43</f>
        <v>3375</v>
      </c>
      <c r="R192" s="776">
        <f>' IP STOP cijfers nieuw'!R43</f>
        <v>0</v>
      </c>
      <c r="S192" s="774">
        <f>' IP STOP cijfers nieuw'!S43</f>
        <v>0</v>
      </c>
      <c r="T192" s="774">
        <f>' IP STOP cijfers nieuw'!T43</f>
        <v>3375</v>
      </c>
      <c r="U192" s="774">
        <f>' IP STOP cijfers nieuw'!U43</f>
        <v>0</v>
      </c>
      <c r="V192" s="774">
        <f>' IP STOP cijfers nieuw'!V43</f>
        <v>0</v>
      </c>
      <c r="W192" s="774">
        <f>' IP STOP cijfers nieuw'!W43</f>
        <v>0</v>
      </c>
      <c r="X192" s="774">
        <f>' IP STOP cijfers nieuw'!X43</f>
        <v>0</v>
      </c>
      <c r="Y192" s="774">
        <f>' IP STOP cijfers nieuw'!Y43</f>
        <v>0</v>
      </c>
      <c r="Z192" s="777">
        <f>' IP STOP cijfers nieuw'!Z43</f>
        <v>3375</v>
      </c>
      <c r="AA192" s="774">
        <f>' IP STOP cijfers nieuw'!AA43</f>
        <v>375</v>
      </c>
      <c r="AB192" s="774">
        <f>' IP STOP cijfers nieuw'!AB43</f>
        <v>900</v>
      </c>
      <c r="AC192" s="774">
        <f>' IP STOP cijfers nieuw'!AC43</f>
        <v>2100</v>
      </c>
      <c r="AD192" s="774">
        <f>' IP STOP cijfers nieuw'!AD43</f>
        <v>0</v>
      </c>
      <c r="AE192" s="774">
        <f>' IP STOP cijfers nieuw'!AE43</f>
        <v>0</v>
      </c>
      <c r="AF192" s="774">
        <f>' IP STOP cijfers nieuw'!AF43</f>
        <v>0</v>
      </c>
      <c r="AG192" s="777">
        <f>' IP STOP cijfers nieuw'!AG43</f>
        <v>0</v>
      </c>
      <c r="AH192" s="774">
        <f>' IP STOP cijfers nieuw'!AH43</f>
        <v>375</v>
      </c>
      <c r="AI192" s="774">
        <f>' IP STOP cijfers nieuw'!AI43</f>
        <v>0</v>
      </c>
      <c r="AJ192" s="774">
        <f>' IP STOP cijfers nieuw'!AJ43</f>
        <v>0</v>
      </c>
      <c r="AK192" s="774">
        <f>' IP STOP cijfers nieuw'!AK43</f>
        <v>0</v>
      </c>
      <c r="AL192" s="777">
        <f>' IP STOP cijfers nieuw'!AL43</f>
        <v>0</v>
      </c>
      <c r="AM192" s="774">
        <f>' IP STOP cijfers nieuw'!AM43</f>
        <v>0</v>
      </c>
      <c r="AN192" s="774">
        <f>' IP STOP cijfers nieuw'!AN43</f>
        <v>0</v>
      </c>
      <c r="AO192" s="774">
        <f>' IP STOP cijfers nieuw'!AO43</f>
        <v>0</v>
      </c>
      <c r="AP192" s="774">
        <f>' IP STOP cijfers nieuw'!AP43</f>
        <v>0</v>
      </c>
      <c r="AQ192" s="774">
        <f>' IP STOP cijfers nieuw'!AQ43</f>
        <v>0</v>
      </c>
      <c r="AR192" s="777">
        <f>' IP STOP cijfers nieuw'!AR43</f>
        <v>0</v>
      </c>
      <c r="AS192" s="774">
        <f>' IP STOP cijfers nieuw'!AS43</f>
        <v>128.57142857142858</v>
      </c>
      <c r="AT192" s="774">
        <f>' IP STOP cijfers nieuw'!AT43</f>
        <v>128.57142857142858</v>
      </c>
      <c r="AU192" s="774">
        <f>' IP STOP cijfers nieuw'!AU43</f>
        <v>128.57142857142858</v>
      </c>
      <c r="AV192" s="774">
        <f>' IP STOP cijfers nieuw'!AV43</f>
        <v>128.57142857142858</v>
      </c>
      <c r="AW192" s="774">
        <f>' IP STOP cijfers nieuw'!AW43</f>
        <v>128.57142857142858</v>
      </c>
      <c r="AX192" s="774">
        <f>' IP STOP cijfers nieuw'!AX43</f>
        <v>128.57142857142858</v>
      </c>
      <c r="AY192" s="774">
        <f>' IP STOP cijfers nieuw'!AY43</f>
        <v>128.57142857142858</v>
      </c>
      <c r="AZ192" s="774">
        <f>' IP STOP cijfers nieuw'!AZ43</f>
        <v>0</v>
      </c>
      <c r="BA192" s="774">
        <f>' IP STOP cijfers nieuw'!BA43</f>
        <v>0</v>
      </c>
      <c r="BB192" s="774">
        <f>' IP STOP cijfers nieuw'!BB43</f>
        <v>0</v>
      </c>
      <c r="BC192" s="777">
        <f>' IP STOP cijfers nieuw'!BC43</f>
        <v>0</v>
      </c>
      <c r="BD192" s="774">
        <f>' IP STOP cijfers nieuw'!BD43</f>
        <v>0</v>
      </c>
      <c r="BE192" s="774">
        <f>' IP STOP cijfers nieuw'!BE43</f>
        <v>0</v>
      </c>
      <c r="BF192" s="774">
        <f>' IP STOP cijfers nieuw'!BF43</f>
        <v>0</v>
      </c>
      <c r="BG192" s="774">
        <f>' IP STOP cijfers nieuw'!BG43</f>
        <v>0</v>
      </c>
      <c r="BH192" s="774">
        <f>' IP STOP cijfers nieuw'!BH43</f>
        <v>0</v>
      </c>
      <c r="BI192" s="774">
        <f>' IP STOP cijfers nieuw'!BI43</f>
        <v>0</v>
      </c>
      <c r="BJ192" s="774">
        <f>' IP STOP cijfers nieuw'!BJ43</f>
        <v>0</v>
      </c>
      <c r="BK192" s="777">
        <f>' IP STOP cijfers nieuw'!BK43</f>
        <v>0</v>
      </c>
      <c r="BL192" s="774">
        <f>' IP STOP cijfers nieuw'!BL43</f>
        <v>0</v>
      </c>
      <c r="BM192" s="774">
        <f>' IP STOP cijfers nieuw'!BM43</f>
        <v>0</v>
      </c>
      <c r="BN192" s="774">
        <f>' IP STOP cijfers nieuw'!BN43</f>
        <v>0</v>
      </c>
      <c r="BO192" s="774">
        <f>' IP STOP cijfers nieuw'!BO43</f>
        <v>0</v>
      </c>
      <c r="BP192" s="774">
        <f>' IP STOP cijfers nieuw'!BP43</f>
        <v>0</v>
      </c>
      <c r="BQ192" s="777">
        <f>' IP STOP cijfers nieuw'!BQ43</f>
        <v>0</v>
      </c>
      <c r="BR192" s="774">
        <f>' IP STOP cijfers nieuw'!BR43</f>
        <v>0</v>
      </c>
      <c r="BS192" s="774">
        <f>' IP STOP cijfers nieuw'!BS43</f>
        <v>0</v>
      </c>
      <c r="BT192" s="774">
        <f>' IP STOP cijfers nieuw'!BT43</f>
        <v>0</v>
      </c>
      <c r="BU192" s="774">
        <f>' IP STOP cijfers nieuw'!BU43</f>
        <v>0</v>
      </c>
      <c r="BV192" s="774">
        <f>' IP STOP cijfers nieuw'!BV43</f>
        <v>0</v>
      </c>
      <c r="BW192" s="774">
        <f>' IP STOP cijfers nieuw'!BW43</f>
        <v>0</v>
      </c>
      <c r="BX192" s="778">
        <f>' IP STOP cijfers nieuw'!BX43</f>
        <v>2100</v>
      </c>
      <c r="BY192" s="777">
        <f>' IP STOP cijfers nieuw'!BY43</f>
        <v>1275</v>
      </c>
      <c r="BZ192" s="774">
        <f>' IP STOP cijfers nieuw'!BZ43</f>
        <v>0</v>
      </c>
      <c r="CA192" s="774">
        <f>' IP STOP cijfers nieuw'!CA43</f>
        <v>0</v>
      </c>
      <c r="CB192" s="774">
        <f>' IP STOP cijfers nieuw'!CB43</f>
        <v>0</v>
      </c>
      <c r="CC192" s="774">
        <f>' IP STOP cijfers nieuw'!CC43</f>
        <v>0</v>
      </c>
      <c r="CD192" s="774">
        <f>' IP STOP cijfers nieuw'!CD43</f>
        <v>0</v>
      </c>
      <c r="CE192" s="774">
        <f>' IP STOP cijfers nieuw'!CE43</f>
        <v>0</v>
      </c>
      <c r="CF192" s="774">
        <f>' IP STOP cijfers nieuw'!CF43</f>
        <v>0</v>
      </c>
      <c r="CG192" s="774">
        <f>' IP STOP cijfers nieuw'!CG43</f>
        <v>0</v>
      </c>
      <c r="CH192" s="774">
        <f>' IP STOP cijfers nieuw'!CH43</f>
        <v>0</v>
      </c>
      <c r="CI192" s="774">
        <f>' IP STOP cijfers nieuw'!CI43</f>
        <v>0</v>
      </c>
      <c r="CJ192" s="774">
        <f>' IP STOP cijfers nieuw'!CJ43</f>
        <v>0</v>
      </c>
      <c r="CK192" s="774">
        <f>' IP STOP cijfers nieuw'!CK43</f>
        <v>0</v>
      </c>
      <c r="CL192" s="779">
        <f>' IP STOP cijfers nieuw'!CL43</f>
        <v>0</v>
      </c>
      <c r="CM192" s="774">
        <f>' IP STOP cijfers nieuw'!CM43</f>
        <v>0</v>
      </c>
      <c r="CN192" s="774">
        <f>' IP STOP cijfers nieuw'!CN43</f>
        <v>0</v>
      </c>
      <c r="CO192" s="774">
        <f>' IP STOP cijfers nieuw'!CO43</f>
        <v>0</v>
      </c>
      <c r="CP192" s="11">
        <f>' IP STOP cijfers nieuw'!CP43</f>
        <v>0</v>
      </c>
      <c r="CQ192" s="11">
        <f>' IP STOP cijfers nieuw'!CQ43</f>
        <v>0</v>
      </c>
      <c r="CR192" s="11">
        <f>' IP STOP cijfers nieuw'!CR43</f>
        <v>0</v>
      </c>
      <c r="CS192" s="11">
        <f>' IP STOP cijfers nieuw'!CS43</f>
        <v>0</v>
      </c>
      <c r="CT192" s="11">
        <f>' IP STOP cijfers nieuw'!CT43</f>
        <v>0</v>
      </c>
      <c r="CU192" s="11">
        <f>' IP STOP cijfers nieuw'!CU43</f>
        <v>0</v>
      </c>
      <c r="CV192" s="11">
        <f>' IP STOP cijfers nieuw'!CV43</f>
        <v>0</v>
      </c>
      <c r="CW192" s="11">
        <f>' IP STOP cijfers nieuw'!CW43</f>
        <v>0</v>
      </c>
      <c r="CX192" s="11">
        <f>' IP STOP cijfers nieuw'!CX43</f>
        <v>0</v>
      </c>
      <c r="CY192" s="26">
        <f>' IP STOP cijfers nieuw'!CY43</f>
        <v>0</v>
      </c>
      <c r="CZ192" s="15">
        <f>' IP STOP cijfers nieuw'!CZ43</f>
        <v>0</v>
      </c>
      <c r="DA192" s="11">
        <f>' IP STOP cijfers nieuw'!DA43</f>
        <v>0</v>
      </c>
      <c r="DB192" s="11">
        <f>' IP STOP cijfers nieuw'!DB43</f>
        <v>0</v>
      </c>
      <c r="DC192" s="11">
        <f>' IP STOP cijfers nieuw'!DC43</f>
        <v>0</v>
      </c>
      <c r="DD192" s="11">
        <f>' IP STOP cijfers nieuw'!DD43</f>
        <v>0</v>
      </c>
      <c r="DE192" s="11">
        <f>' IP STOP cijfers nieuw'!DE43</f>
        <v>0</v>
      </c>
      <c r="DF192" s="11">
        <f>' IP STOP cijfers nieuw'!DF43</f>
        <v>0</v>
      </c>
      <c r="DG192" s="11">
        <f>' IP STOP cijfers nieuw'!DG43</f>
        <v>0</v>
      </c>
      <c r="DH192" s="11">
        <f>' IP STOP cijfers nieuw'!DH43</f>
        <v>0</v>
      </c>
      <c r="DI192" s="11">
        <f>' IP STOP cijfers nieuw'!DI43</f>
        <v>0</v>
      </c>
      <c r="DJ192" s="11">
        <f>' IP STOP cijfers nieuw'!DJ43</f>
        <v>0</v>
      </c>
      <c r="DK192" s="11">
        <f>' IP STOP cijfers nieuw'!DK43</f>
        <v>0</v>
      </c>
      <c r="DL192" s="26">
        <f>' IP STOP cijfers nieuw'!DL43</f>
        <v>0</v>
      </c>
    </row>
    <row r="193" spans="1:116" hidden="1">
      <c r="A193" s="47">
        <f>' IP STOP cijfers nieuw'!A45</f>
        <v>0</v>
      </c>
      <c r="B193" s="49" t="str">
        <f>' IP STOP cijfers nieuw'!B45</f>
        <v>OZNT</v>
      </c>
      <c r="C193" s="4" t="str">
        <f>' IP STOP cijfers nieuw'!C45</f>
        <v>Industriële Productie</v>
      </c>
      <c r="D193" s="4" t="str">
        <f>' IP STOP cijfers nieuw'!D45</f>
        <v>IP Voedselveiligheid Herinspecties</v>
      </c>
      <c r="E193" s="4" t="str">
        <f>' IP STOP cijfers nieuw'!E45</f>
        <v xml:space="preserve">Herinspecties geregistreerde bedrijven </v>
      </c>
      <c r="F193" s="4" t="str">
        <f>' IP STOP cijfers nieuw'!F45</f>
        <v>Derden</v>
      </c>
      <c r="G193" s="4">
        <f>' IP STOP cijfers nieuw'!G45</f>
        <v>0</v>
      </c>
      <c r="H193" s="774">
        <f>' IP STOP cijfers nieuw'!H45</f>
        <v>2000</v>
      </c>
      <c r="I193" s="774">
        <f>' IP STOP cijfers nieuw'!I45</f>
        <v>0</v>
      </c>
      <c r="J193" s="774">
        <f>' IP STOP cijfers nieuw'!J45</f>
        <v>0</v>
      </c>
      <c r="K193" s="774">
        <f>' IP STOP cijfers nieuw'!K45</f>
        <v>0</v>
      </c>
      <c r="L193" s="774">
        <f>' IP STOP cijfers nieuw'!L45</f>
        <v>0</v>
      </c>
      <c r="M193" s="774">
        <f>' IP STOP cijfers nieuw'!M45</f>
        <v>0</v>
      </c>
      <c r="N193" s="774">
        <f>' IP STOP cijfers nieuw'!N45</f>
        <v>0</v>
      </c>
      <c r="O193" s="774">
        <f>' IP STOP cijfers nieuw'!O45</f>
        <v>0</v>
      </c>
      <c r="P193" s="774">
        <f>' IP STOP cijfers nieuw'!P45</f>
        <v>0</v>
      </c>
      <c r="Q193" s="775">
        <f>' IP STOP cijfers nieuw'!Q45</f>
        <v>2000</v>
      </c>
      <c r="R193" s="776">
        <f>' IP STOP cijfers nieuw'!R45</f>
        <v>0</v>
      </c>
      <c r="S193" s="774">
        <f>' IP STOP cijfers nieuw'!S45</f>
        <v>0</v>
      </c>
      <c r="T193" s="774">
        <f>' IP STOP cijfers nieuw'!T45</f>
        <v>2000</v>
      </c>
      <c r="U193" s="774">
        <f>' IP STOP cijfers nieuw'!U45</f>
        <v>0</v>
      </c>
      <c r="V193" s="774">
        <f>' IP STOP cijfers nieuw'!V45</f>
        <v>0</v>
      </c>
      <c r="W193" s="774">
        <f>' IP STOP cijfers nieuw'!W45</f>
        <v>0</v>
      </c>
      <c r="X193" s="774">
        <f>' IP STOP cijfers nieuw'!X45</f>
        <v>0</v>
      </c>
      <c r="Y193" s="774">
        <f>' IP STOP cijfers nieuw'!Y45</f>
        <v>0</v>
      </c>
      <c r="Z193" s="777">
        <f>' IP STOP cijfers nieuw'!Z45</f>
        <v>2000</v>
      </c>
      <c r="AA193" s="774">
        <f>' IP STOP cijfers nieuw'!AA45</f>
        <v>0</v>
      </c>
      <c r="AB193" s="774">
        <f>' IP STOP cijfers nieuw'!AB45</f>
        <v>0</v>
      </c>
      <c r="AC193" s="774">
        <f>' IP STOP cijfers nieuw'!AC45</f>
        <v>2000</v>
      </c>
      <c r="AD193" s="774">
        <f>' IP STOP cijfers nieuw'!AD45</f>
        <v>0</v>
      </c>
      <c r="AE193" s="774">
        <f>' IP STOP cijfers nieuw'!AE45</f>
        <v>0</v>
      </c>
      <c r="AF193" s="774">
        <f>' IP STOP cijfers nieuw'!AF45</f>
        <v>0</v>
      </c>
      <c r="AG193" s="777">
        <f>' IP STOP cijfers nieuw'!AG45</f>
        <v>0</v>
      </c>
      <c r="AH193" s="774">
        <f>' IP STOP cijfers nieuw'!AH45</f>
        <v>0</v>
      </c>
      <c r="AI193" s="774">
        <f>' IP STOP cijfers nieuw'!AI45</f>
        <v>0</v>
      </c>
      <c r="AJ193" s="774">
        <f>' IP STOP cijfers nieuw'!AJ45</f>
        <v>0</v>
      </c>
      <c r="AK193" s="774">
        <f>' IP STOP cijfers nieuw'!AK45</f>
        <v>0</v>
      </c>
      <c r="AL193" s="777">
        <f>' IP STOP cijfers nieuw'!AL45</f>
        <v>0</v>
      </c>
      <c r="AM193" s="774">
        <f>' IP STOP cijfers nieuw'!AM45</f>
        <v>0</v>
      </c>
      <c r="AN193" s="774">
        <f>' IP STOP cijfers nieuw'!AN45</f>
        <v>0</v>
      </c>
      <c r="AO193" s="774">
        <f>' IP STOP cijfers nieuw'!AO45</f>
        <v>0</v>
      </c>
      <c r="AP193" s="774">
        <f>' IP STOP cijfers nieuw'!AP45</f>
        <v>0</v>
      </c>
      <c r="AQ193" s="774">
        <f>' IP STOP cijfers nieuw'!AQ45</f>
        <v>0</v>
      </c>
      <c r="AR193" s="777">
        <f>' IP STOP cijfers nieuw'!AR45</f>
        <v>0</v>
      </c>
      <c r="AS193" s="774">
        <f>' IP STOP cijfers nieuw'!AS45</f>
        <v>0</v>
      </c>
      <c r="AT193" s="774">
        <f>' IP STOP cijfers nieuw'!AT45</f>
        <v>0</v>
      </c>
      <c r="AU193" s="774">
        <f>' IP STOP cijfers nieuw'!AU45</f>
        <v>0</v>
      </c>
      <c r="AV193" s="774">
        <f>' IP STOP cijfers nieuw'!AV45</f>
        <v>0</v>
      </c>
      <c r="AW193" s="774">
        <f>' IP STOP cijfers nieuw'!AW45</f>
        <v>0</v>
      </c>
      <c r="AX193" s="774">
        <f>' IP STOP cijfers nieuw'!AX45</f>
        <v>0</v>
      </c>
      <c r="AY193" s="774">
        <f>' IP STOP cijfers nieuw'!AY45</f>
        <v>0</v>
      </c>
      <c r="AZ193" s="774">
        <f>' IP STOP cijfers nieuw'!AZ45</f>
        <v>0</v>
      </c>
      <c r="BA193" s="774">
        <f>' IP STOP cijfers nieuw'!BA45</f>
        <v>0</v>
      </c>
      <c r="BB193" s="774">
        <f>' IP STOP cijfers nieuw'!BB45</f>
        <v>0</v>
      </c>
      <c r="BC193" s="777">
        <f>' IP STOP cijfers nieuw'!BC45</f>
        <v>0</v>
      </c>
      <c r="BD193" s="774">
        <f>' IP STOP cijfers nieuw'!BD45</f>
        <v>0</v>
      </c>
      <c r="BE193" s="774">
        <f>' IP STOP cijfers nieuw'!BE45</f>
        <v>0</v>
      </c>
      <c r="BF193" s="774">
        <f>' IP STOP cijfers nieuw'!BF45</f>
        <v>0</v>
      </c>
      <c r="BG193" s="774">
        <f>' IP STOP cijfers nieuw'!BG45</f>
        <v>0</v>
      </c>
      <c r="BH193" s="774">
        <f>' IP STOP cijfers nieuw'!BH45</f>
        <v>0</v>
      </c>
      <c r="BI193" s="774">
        <f>' IP STOP cijfers nieuw'!BI45</f>
        <v>0</v>
      </c>
      <c r="BJ193" s="774">
        <f>' IP STOP cijfers nieuw'!BJ45</f>
        <v>0</v>
      </c>
      <c r="BK193" s="777">
        <f>' IP STOP cijfers nieuw'!BK45</f>
        <v>0</v>
      </c>
      <c r="BL193" s="774">
        <f>' IP STOP cijfers nieuw'!BL45</f>
        <v>0</v>
      </c>
      <c r="BM193" s="774">
        <f>' IP STOP cijfers nieuw'!BM45</f>
        <v>0</v>
      </c>
      <c r="BN193" s="774">
        <f>' IP STOP cijfers nieuw'!BN45</f>
        <v>0</v>
      </c>
      <c r="BO193" s="774">
        <f>' IP STOP cijfers nieuw'!BO45</f>
        <v>0</v>
      </c>
      <c r="BP193" s="774">
        <f>' IP STOP cijfers nieuw'!BP45</f>
        <v>0</v>
      </c>
      <c r="BQ193" s="777">
        <f>' IP STOP cijfers nieuw'!BQ45</f>
        <v>0</v>
      </c>
      <c r="BR193" s="774">
        <f>' IP STOP cijfers nieuw'!BR45</f>
        <v>0</v>
      </c>
      <c r="BS193" s="774">
        <f>' IP STOP cijfers nieuw'!BS45</f>
        <v>0</v>
      </c>
      <c r="BT193" s="774">
        <f>' IP STOP cijfers nieuw'!BT45</f>
        <v>0</v>
      </c>
      <c r="BU193" s="774">
        <f>' IP STOP cijfers nieuw'!BU45</f>
        <v>0</v>
      </c>
      <c r="BV193" s="774">
        <f>' IP STOP cijfers nieuw'!BV45</f>
        <v>0</v>
      </c>
      <c r="BW193" s="774">
        <f>' IP STOP cijfers nieuw'!BW45</f>
        <v>0</v>
      </c>
      <c r="BX193" s="778">
        <f>' IP STOP cijfers nieuw'!BX45</f>
        <v>2000</v>
      </c>
      <c r="BY193" s="777">
        <f>' IP STOP cijfers nieuw'!BY45</f>
        <v>0</v>
      </c>
      <c r="BZ193" s="774">
        <f>' IP STOP cijfers nieuw'!BZ45</f>
        <v>0</v>
      </c>
      <c r="CA193" s="774">
        <f>' IP STOP cijfers nieuw'!CA45</f>
        <v>0</v>
      </c>
      <c r="CB193" s="774">
        <f>' IP STOP cijfers nieuw'!CB45</f>
        <v>0</v>
      </c>
      <c r="CC193" s="774">
        <f>' IP STOP cijfers nieuw'!CC45</f>
        <v>0</v>
      </c>
      <c r="CD193" s="774">
        <f>' IP STOP cijfers nieuw'!CD45</f>
        <v>0</v>
      </c>
      <c r="CE193" s="774">
        <f>' IP STOP cijfers nieuw'!CE45</f>
        <v>0</v>
      </c>
      <c r="CF193" s="774">
        <f>' IP STOP cijfers nieuw'!CF45</f>
        <v>0</v>
      </c>
      <c r="CG193" s="774">
        <f>' IP STOP cijfers nieuw'!CG45</f>
        <v>0</v>
      </c>
      <c r="CH193" s="774">
        <f>' IP STOP cijfers nieuw'!CH45</f>
        <v>0</v>
      </c>
      <c r="CI193" s="774">
        <f>' IP STOP cijfers nieuw'!CI45</f>
        <v>0</v>
      </c>
      <c r="CJ193" s="774">
        <f>' IP STOP cijfers nieuw'!CJ45</f>
        <v>0</v>
      </c>
      <c r="CK193" s="774">
        <f>' IP STOP cijfers nieuw'!CK45</f>
        <v>0</v>
      </c>
      <c r="CL193" s="779">
        <f>' IP STOP cijfers nieuw'!CL45</f>
        <v>0</v>
      </c>
      <c r="CM193" s="774">
        <f>' IP STOP cijfers nieuw'!CM45</f>
        <v>0</v>
      </c>
      <c r="CN193" s="774">
        <f>' IP STOP cijfers nieuw'!CN45</f>
        <v>0</v>
      </c>
      <c r="CO193" s="774">
        <f>' IP STOP cijfers nieuw'!CO45</f>
        <v>0</v>
      </c>
      <c r="CP193" s="11">
        <f>' IP STOP cijfers nieuw'!CP45</f>
        <v>0</v>
      </c>
      <c r="CQ193" s="11">
        <f>' IP STOP cijfers nieuw'!CQ45</f>
        <v>0</v>
      </c>
      <c r="CR193" s="11">
        <f>' IP STOP cijfers nieuw'!CR45</f>
        <v>0</v>
      </c>
      <c r="CS193" s="11">
        <f>' IP STOP cijfers nieuw'!CS45</f>
        <v>0</v>
      </c>
      <c r="CT193" s="11">
        <f>' IP STOP cijfers nieuw'!CT45</f>
        <v>0</v>
      </c>
      <c r="CU193" s="11">
        <f>' IP STOP cijfers nieuw'!CU45</f>
        <v>0</v>
      </c>
      <c r="CV193" s="11">
        <f>' IP STOP cijfers nieuw'!CV45</f>
        <v>0</v>
      </c>
      <c r="CW193" s="11">
        <f>' IP STOP cijfers nieuw'!CW45</f>
        <v>0</v>
      </c>
      <c r="CX193" s="11">
        <f>' IP STOP cijfers nieuw'!CX45</f>
        <v>0</v>
      </c>
      <c r="CY193" s="26">
        <f>' IP STOP cijfers nieuw'!CY45</f>
        <v>0</v>
      </c>
      <c r="CZ193" s="15">
        <f>' IP STOP cijfers nieuw'!CZ45</f>
        <v>0</v>
      </c>
      <c r="DA193" s="11">
        <f>' IP STOP cijfers nieuw'!DA45</f>
        <v>0</v>
      </c>
      <c r="DB193" s="11">
        <f>' IP STOP cijfers nieuw'!DB45</f>
        <v>0</v>
      </c>
      <c r="DC193" s="11">
        <f>' IP STOP cijfers nieuw'!DC45</f>
        <v>0</v>
      </c>
      <c r="DD193" s="11">
        <f>' IP STOP cijfers nieuw'!DD45</f>
        <v>0</v>
      </c>
      <c r="DE193" s="11">
        <f>' IP STOP cijfers nieuw'!DE45</f>
        <v>0</v>
      </c>
      <c r="DF193" s="11">
        <f>' IP STOP cijfers nieuw'!DF45</f>
        <v>0</v>
      </c>
      <c r="DG193" s="11">
        <f>' IP STOP cijfers nieuw'!DG45</f>
        <v>0</v>
      </c>
      <c r="DH193" s="11">
        <f>' IP STOP cijfers nieuw'!DH45</f>
        <v>0</v>
      </c>
      <c r="DI193" s="11">
        <f>' IP STOP cijfers nieuw'!DI45</f>
        <v>0</v>
      </c>
      <c r="DJ193" s="11">
        <f>' IP STOP cijfers nieuw'!DJ45</f>
        <v>0</v>
      </c>
      <c r="DK193" s="11">
        <f>' IP STOP cijfers nieuw'!DK45</f>
        <v>0</v>
      </c>
      <c r="DL193" s="26">
        <f>' IP STOP cijfers nieuw'!DL45</f>
        <v>0</v>
      </c>
    </row>
    <row r="194" spans="1:116" hidden="1">
      <c r="A194" s="47">
        <f>' IP STOP cijfers nieuw'!A46</f>
        <v>0</v>
      </c>
      <c r="B194" s="49" t="str">
        <f>' IP STOP cijfers nieuw'!B46</f>
        <v>OZNT</v>
      </c>
      <c r="C194" s="4" t="str">
        <f>' IP STOP cijfers nieuw'!C46</f>
        <v>Industriële Productie</v>
      </c>
      <c r="D194" s="4" t="str">
        <f>' IP STOP cijfers nieuw'!D46</f>
        <v>IP Voedselveiligheid Derden</v>
      </c>
      <c r="E194" s="4" t="str">
        <f>' IP STOP cijfers nieuw'!E46</f>
        <v>Hard waar het moet geregistreerde bedrijven (HWHM)</v>
      </c>
      <c r="F194" s="4" t="str">
        <f>' IP STOP cijfers nieuw'!F46</f>
        <v>Derden</v>
      </c>
      <c r="G194" s="4">
        <f>' IP STOP cijfers nieuw'!G46</f>
        <v>0</v>
      </c>
      <c r="H194" s="774">
        <f>' IP STOP cijfers nieuw'!H46</f>
        <v>1000</v>
      </c>
      <c r="I194" s="774">
        <f>' IP STOP cijfers nieuw'!I46</f>
        <v>0</v>
      </c>
      <c r="J194" s="774">
        <f>' IP STOP cijfers nieuw'!J46</f>
        <v>0</v>
      </c>
      <c r="K194" s="774">
        <f>' IP STOP cijfers nieuw'!K46</f>
        <v>0</v>
      </c>
      <c r="L194" s="774">
        <f>' IP STOP cijfers nieuw'!L46</f>
        <v>0</v>
      </c>
      <c r="M194" s="774">
        <f>' IP STOP cijfers nieuw'!M46</f>
        <v>0</v>
      </c>
      <c r="N194" s="774">
        <f>' IP STOP cijfers nieuw'!N46</f>
        <v>0</v>
      </c>
      <c r="O194" s="774">
        <f>' IP STOP cijfers nieuw'!O46</f>
        <v>0</v>
      </c>
      <c r="P194" s="774">
        <f>' IP STOP cijfers nieuw'!P46</f>
        <v>0</v>
      </c>
      <c r="Q194" s="775">
        <f>' IP STOP cijfers nieuw'!Q46</f>
        <v>1000</v>
      </c>
      <c r="R194" s="776">
        <f>' IP STOP cijfers nieuw'!R46</f>
        <v>0</v>
      </c>
      <c r="S194" s="774">
        <f>' IP STOP cijfers nieuw'!S46</f>
        <v>0</v>
      </c>
      <c r="T194" s="774">
        <f>' IP STOP cijfers nieuw'!T46</f>
        <v>1000</v>
      </c>
      <c r="U194" s="774">
        <f>' IP STOP cijfers nieuw'!U46</f>
        <v>0</v>
      </c>
      <c r="V194" s="774">
        <f>' IP STOP cijfers nieuw'!V46</f>
        <v>0</v>
      </c>
      <c r="W194" s="774">
        <f>' IP STOP cijfers nieuw'!W46</f>
        <v>0</v>
      </c>
      <c r="X194" s="774">
        <f>' IP STOP cijfers nieuw'!X46</f>
        <v>0</v>
      </c>
      <c r="Y194" s="774">
        <f>' IP STOP cijfers nieuw'!Y46</f>
        <v>0</v>
      </c>
      <c r="Z194" s="777">
        <f>' IP STOP cijfers nieuw'!Z46</f>
        <v>1000</v>
      </c>
      <c r="AA194" s="774">
        <f>' IP STOP cijfers nieuw'!AA46</f>
        <v>0</v>
      </c>
      <c r="AB194" s="774">
        <f>' IP STOP cijfers nieuw'!AB46</f>
        <v>0</v>
      </c>
      <c r="AC194" s="774">
        <f>' IP STOP cijfers nieuw'!AC46</f>
        <v>1000</v>
      </c>
      <c r="AD194" s="774">
        <f>' IP STOP cijfers nieuw'!AD46</f>
        <v>0</v>
      </c>
      <c r="AE194" s="774">
        <f>' IP STOP cijfers nieuw'!AE46</f>
        <v>0</v>
      </c>
      <c r="AF194" s="774">
        <f>' IP STOP cijfers nieuw'!AF46</f>
        <v>0</v>
      </c>
      <c r="AG194" s="777">
        <f>' IP STOP cijfers nieuw'!AG46</f>
        <v>0</v>
      </c>
      <c r="AH194" s="774">
        <f>' IP STOP cijfers nieuw'!AH46</f>
        <v>0</v>
      </c>
      <c r="AI194" s="774">
        <f>' IP STOP cijfers nieuw'!AI46</f>
        <v>0</v>
      </c>
      <c r="AJ194" s="774">
        <f>' IP STOP cijfers nieuw'!AJ46</f>
        <v>0</v>
      </c>
      <c r="AK194" s="774">
        <f>' IP STOP cijfers nieuw'!AK46</f>
        <v>0</v>
      </c>
      <c r="AL194" s="777">
        <f>' IP STOP cijfers nieuw'!AL46</f>
        <v>0</v>
      </c>
      <c r="AM194" s="774">
        <f>' IP STOP cijfers nieuw'!AM46</f>
        <v>0</v>
      </c>
      <c r="AN194" s="774">
        <f>' IP STOP cijfers nieuw'!AN46</f>
        <v>0</v>
      </c>
      <c r="AO194" s="774">
        <f>' IP STOP cijfers nieuw'!AO46</f>
        <v>0</v>
      </c>
      <c r="AP194" s="774">
        <f>' IP STOP cijfers nieuw'!AP46</f>
        <v>0</v>
      </c>
      <c r="AQ194" s="774">
        <f>' IP STOP cijfers nieuw'!AQ46</f>
        <v>0</v>
      </c>
      <c r="AR194" s="777">
        <f>' IP STOP cijfers nieuw'!AR46</f>
        <v>0</v>
      </c>
      <c r="AS194" s="774">
        <f>' IP STOP cijfers nieuw'!AS46</f>
        <v>0</v>
      </c>
      <c r="AT194" s="774">
        <f>' IP STOP cijfers nieuw'!AT46</f>
        <v>0</v>
      </c>
      <c r="AU194" s="774">
        <f>' IP STOP cijfers nieuw'!AU46</f>
        <v>0</v>
      </c>
      <c r="AV194" s="774">
        <f>' IP STOP cijfers nieuw'!AV46</f>
        <v>0</v>
      </c>
      <c r="AW194" s="774">
        <f>' IP STOP cijfers nieuw'!AW46</f>
        <v>0</v>
      </c>
      <c r="AX194" s="774">
        <f>' IP STOP cijfers nieuw'!AX46</f>
        <v>0</v>
      </c>
      <c r="AY194" s="774">
        <f>' IP STOP cijfers nieuw'!AY46</f>
        <v>0</v>
      </c>
      <c r="AZ194" s="774">
        <f>' IP STOP cijfers nieuw'!AZ46</f>
        <v>0</v>
      </c>
      <c r="BA194" s="774">
        <f>' IP STOP cijfers nieuw'!BA46</f>
        <v>0</v>
      </c>
      <c r="BB194" s="774">
        <f>' IP STOP cijfers nieuw'!BB46</f>
        <v>0</v>
      </c>
      <c r="BC194" s="777">
        <f>' IP STOP cijfers nieuw'!BC46</f>
        <v>0</v>
      </c>
      <c r="BD194" s="774">
        <f>' IP STOP cijfers nieuw'!BD46</f>
        <v>0</v>
      </c>
      <c r="BE194" s="774">
        <f>' IP STOP cijfers nieuw'!BE46</f>
        <v>0</v>
      </c>
      <c r="BF194" s="774">
        <f>' IP STOP cijfers nieuw'!BF46</f>
        <v>0</v>
      </c>
      <c r="BG194" s="774">
        <f>' IP STOP cijfers nieuw'!BG46</f>
        <v>0</v>
      </c>
      <c r="BH194" s="774">
        <f>' IP STOP cijfers nieuw'!BH46</f>
        <v>0</v>
      </c>
      <c r="BI194" s="774">
        <f>' IP STOP cijfers nieuw'!BI46</f>
        <v>0</v>
      </c>
      <c r="BJ194" s="774">
        <f>' IP STOP cijfers nieuw'!BJ46</f>
        <v>0</v>
      </c>
      <c r="BK194" s="777">
        <f>' IP STOP cijfers nieuw'!BK46</f>
        <v>0</v>
      </c>
      <c r="BL194" s="774">
        <f>' IP STOP cijfers nieuw'!BL46</f>
        <v>0</v>
      </c>
      <c r="BM194" s="774">
        <f>' IP STOP cijfers nieuw'!BM46</f>
        <v>0</v>
      </c>
      <c r="BN194" s="774">
        <f>' IP STOP cijfers nieuw'!BN46</f>
        <v>0</v>
      </c>
      <c r="BO194" s="774">
        <f>' IP STOP cijfers nieuw'!BO46</f>
        <v>0</v>
      </c>
      <c r="BP194" s="774">
        <f>' IP STOP cijfers nieuw'!BP46</f>
        <v>0</v>
      </c>
      <c r="BQ194" s="777">
        <f>' IP STOP cijfers nieuw'!BQ46</f>
        <v>0</v>
      </c>
      <c r="BR194" s="774">
        <f>' IP STOP cijfers nieuw'!BR46</f>
        <v>0</v>
      </c>
      <c r="BS194" s="774">
        <f>' IP STOP cijfers nieuw'!BS46</f>
        <v>0</v>
      </c>
      <c r="BT194" s="774">
        <f>' IP STOP cijfers nieuw'!BT46</f>
        <v>0</v>
      </c>
      <c r="BU194" s="774">
        <f>' IP STOP cijfers nieuw'!BU46</f>
        <v>0</v>
      </c>
      <c r="BV194" s="774">
        <f>' IP STOP cijfers nieuw'!BV46</f>
        <v>0</v>
      </c>
      <c r="BW194" s="774">
        <f>' IP STOP cijfers nieuw'!BW46</f>
        <v>0</v>
      </c>
      <c r="BX194" s="778">
        <f>' IP STOP cijfers nieuw'!BX46</f>
        <v>1000</v>
      </c>
      <c r="BY194" s="777">
        <f>' IP STOP cijfers nieuw'!BY46</f>
        <v>0</v>
      </c>
      <c r="BZ194" s="774">
        <f>' IP STOP cijfers nieuw'!BZ46</f>
        <v>0</v>
      </c>
      <c r="CA194" s="774">
        <f>' IP STOP cijfers nieuw'!CA46</f>
        <v>0</v>
      </c>
      <c r="CB194" s="774">
        <f>' IP STOP cijfers nieuw'!CB46</f>
        <v>0</v>
      </c>
      <c r="CC194" s="774">
        <f>' IP STOP cijfers nieuw'!CC46</f>
        <v>0</v>
      </c>
      <c r="CD194" s="774">
        <f>' IP STOP cijfers nieuw'!CD46</f>
        <v>0</v>
      </c>
      <c r="CE194" s="774">
        <f>' IP STOP cijfers nieuw'!CE46</f>
        <v>0</v>
      </c>
      <c r="CF194" s="774">
        <f>' IP STOP cijfers nieuw'!CF46</f>
        <v>0</v>
      </c>
      <c r="CG194" s="774">
        <f>' IP STOP cijfers nieuw'!CG46</f>
        <v>0</v>
      </c>
      <c r="CH194" s="774">
        <f>' IP STOP cijfers nieuw'!CH46</f>
        <v>0</v>
      </c>
      <c r="CI194" s="774">
        <f>' IP STOP cijfers nieuw'!CI46</f>
        <v>0</v>
      </c>
      <c r="CJ194" s="774">
        <f>' IP STOP cijfers nieuw'!CJ46</f>
        <v>0</v>
      </c>
      <c r="CK194" s="774">
        <f>' IP STOP cijfers nieuw'!CK46</f>
        <v>0</v>
      </c>
      <c r="CL194" s="779">
        <f>' IP STOP cijfers nieuw'!CL46</f>
        <v>0</v>
      </c>
      <c r="CM194" s="774">
        <f>' IP STOP cijfers nieuw'!CM46</f>
        <v>0</v>
      </c>
      <c r="CN194" s="774">
        <f>' IP STOP cijfers nieuw'!CN46</f>
        <v>0</v>
      </c>
      <c r="CO194" s="774">
        <f>' IP STOP cijfers nieuw'!CO46</f>
        <v>0</v>
      </c>
      <c r="CP194" s="11">
        <f>' IP STOP cijfers nieuw'!CP46</f>
        <v>0</v>
      </c>
      <c r="CQ194" s="11">
        <f>' IP STOP cijfers nieuw'!CQ46</f>
        <v>0</v>
      </c>
      <c r="CR194" s="11">
        <f>' IP STOP cijfers nieuw'!CR46</f>
        <v>0</v>
      </c>
      <c r="CS194" s="11">
        <f>' IP STOP cijfers nieuw'!CS46</f>
        <v>0</v>
      </c>
      <c r="CT194" s="11">
        <f>' IP STOP cijfers nieuw'!CT46</f>
        <v>0</v>
      </c>
      <c r="CU194" s="11">
        <f>' IP STOP cijfers nieuw'!CU46</f>
        <v>0</v>
      </c>
      <c r="CV194" s="11">
        <f>' IP STOP cijfers nieuw'!CV46</f>
        <v>0</v>
      </c>
      <c r="CW194" s="11">
        <f>' IP STOP cijfers nieuw'!CW46</f>
        <v>0</v>
      </c>
      <c r="CX194" s="11">
        <f>' IP STOP cijfers nieuw'!CX46</f>
        <v>0</v>
      </c>
      <c r="CY194" s="26">
        <f>' IP STOP cijfers nieuw'!CY46</f>
        <v>0</v>
      </c>
      <c r="CZ194" s="15">
        <f>' IP STOP cijfers nieuw'!CZ46</f>
        <v>0</v>
      </c>
      <c r="DA194" s="11">
        <f>' IP STOP cijfers nieuw'!DA46</f>
        <v>0</v>
      </c>
      <c r="DB194" s="11">
        <f>' IP STOP cijfers nieuw'!DB46</f>
        <v>0</v>
      </c>
      <c r="DC194" s="11">
        <f>' IP STOP cijfers nieuw'!DC46</f>
        <v>0</v>
      </c>
      <c r="DD194" s="11">
        <f>' IP STOP cijfers nieuw'!DD46</f>
        <v>0</v>
      </c>
      <c r="DE194" s="11">
        <f>' IP STOP cijfers nieuw'!DE46</f>
        <v>0</v>
      </c>
      <c r="DF194" s="11">
        <f>' IP STOP cijfers nieuw'!DF46</f>
        <v>0</v>
      </c>
      <c r="DG194" s="11">
        <f>' IP STOP cijfers nieuw'!DG46</f>
        <v>0</v>
      </c>
      <c r="DH194" s="11">
        <f>' IP STOP cijfers nieuw'!DH46</f>
        <v>0</v>
      </c>
      <c r="DI194" s="11">
        <f>' IP STOP cijfers nieuw'!DI46</f>
        <v>0</v>
      </c>
      <c r="DJ194" s="11">
        <f>' IP STOP cijfers nieuw'!DJ46</f>
        <v>0</v>
      </c>
      <c r="DK194" s="11">
        <f>' IP STOP cijfers nieuw'!DK46</f>
        <v>0</v>
      </c>
      <c r="DL194" s="26">
        <f>' IP STOP cijfers nieuw'!DL46</f>
        <v>0</v>
      </c>
    </row>
    <row r="195" spans="1:116" hidden="1">
      <c r="A195" s="47">
        <f>' IP STOP cijfers nieuw'!A48</f>
        <v>0</v>
      </c>
      <c r="B195" s="49" t="str">
        <f>' IP STOP cijfers nieuw'!B48</f>
        <v>ITWE/ITWD/OANT</v>
      </c>
      <c r="C195" s="4" t="str">
        <f>' IP STOP cijfers nieuw'!C48</f>
        <v>Industriële Productie</v>
      </c>
      <c r="D195" s="4" t="str">
        <f>' IP STOP cijfers nieuw'!D48</f>
        <v>IP Voedselveiligheid Derden</v>
      </c>
      <c r="E195" s="4" t="str">
        <f>' IP STOP cijfers nieuw'!E48</f>
        <v>Toezicht bij erkende productiebedrijven</v>
      </c>
      <c r="F195" s="4" t="str">
        <f>' IP STOP cijfers nieuw'!F48</f>
        <v>Derden</v>
      </c>
      <c r="G195" s="4">
        <f>' IP STOP cijfers nieuw'!G48</f>
        <v>0</v>
      </c>
      <c r="H195" s="774">
        <f>' IP STOP cijfers nieuw'!H48</f>
        <v>7888</v>
      </c>
      <c r="I195" s="774">
        <f>' IP STOP cijfers nieuw'!I48</f>
        <v>0</v>
      </c>
      <c r="J195" s="774">
        <f>' IP STOP cijfers nieuw'!J48</f>
        <v>0</v>
      </c>
      <c r="K195" s="774">
        <f>' IP STOP cijfers nieuw'!K48</f>
        <v>0</v>
      </c>
      <c r="L195" s="774">
        <f>' IP STOP cijfers nieuw'!L48</f>
        <v>0</v>
      </c>
      <c r="M195" s="774">
        <f>' IP STOP cijfers nieuw'!M48</f>
        <v>0</v>
      </c>
      <c r="N195" s="774">
        <f>' IP STOP cijfers nieuw'!N48</f>
        <v>0</v>
      </c>
      <c r="O195" s="774">
        <f>' IP STOP cijfers nieuw'!O48</f>
        <v>0</v>
      </c>
      <c r="P195" s="774">
        <f>' IP STOP cijfers nieuw'!P48</f>
        <v>0</v>
      </c>
      <c r="Q195" s="775">
        <f>' IP STOP cijfers nieuw'!Q48</f>
        <v>7888</v>
      </c>
      <c r="R195" s="776">
        <f>' IP STOP cijfers nieuw'!R48</f>
        <v>0</v>
      </c>
      <c r="S195" s="774">
        <f>' IP STOP cijfers nieuw'!S48</f>
        <v>0</v>
      </c>
      <c r="T195" s="774">
        <f>' IP STOP cijfers nieuw'!T48</f>
        <v>7888</v>
      </c>
      <c r="U195" s="774">
        <f>' IP STOP cijfers nieuw'!U48</f>
        <v>0</v>
      </c>
      <c r="V195" s="774">
        <f>' IP STOP cijfers nieuw'!V48</f>
        <v>0</v>
      </c>
      <c r="W195" s="774">
        <f>' IP STOP cijfers nieuw'!W48</f>
        <v>0</v>
      </c>
      <c r="X195" s="774">
        <f>' IP STOP cijfers nieuw'!X48</f>
        <v>0</v>
      </c>
      <c r="Y195" s="774">
        <f>' IP STOP cijfers nieuw'!Y48</f>
        <v>0</v>
      </c>
      <c r="Z195" s="777">
        <f>' IP STOP cijfers nieuw'!Z48</f>
        <v>7888</v>
      </c>
      <c r="AA195" s="774">
        <f>' IP STOP cijfers nieuw'!AA48</f>
        <v>1083</v>
      </c>
      <c r="AB195" s="774">
        <f>' IP STOP cijfers nieuw'!AB48</f>
        <v>0</v>
      </c>
      <c r="AC195" s="774">
        <f>' IP STOP cijfers nieuw'!AC48</f>
        <v>6805</v>
      </c>
      <c r="AD195" s="774">
        <f>' IP STOP cijfers nieuw'!AD48</f>
        <v>0</v>
      </c>
      <c r="AE195" s="774">
        <f>' IP STOP cijfers nieuw'!AE48</f>
        <v>0</v>
      </c>
      <c r="AF195" s="774">
        <f>' IP STOP cijfers nieuw'!AF48</f>
        <v>0</v>
      </c>
      <c r="AG195" s="777">
        <f>' IP STOP cijfers nieuw'!AG48</f>
        <v>0</v>
      </c>
      <c r="AH195" s="774">
        <f>' IP STOP cijfers nieuw'!AH48</f>
        <v>1083</v>
      </c>
      <c r="AI195" s="774">
        <f>' IP STOP cijfers nieuw'!AI48</f>
        <v>0</v>
      </c>
      <c r="AJ195" s="774">
        <f>' IP STOP cijfers nieuw'!AJ48</f>
        <v>0</v>
      </c>
      <c r="AK195" s="774">
        <f>' IP STOP cijfers nieuw'!AK48</f>
        <v>0</v>
      </c>
      <c r="AL195" s="777">
        <f>' IP STOP cijfers nieuw'!AL48</f>
        <v>0</v>
      </c>
      <c r="AM195" s="774">
        <f>' IP STOP cijfers nieuw'!AM48</f>
        <v>0</v>
      </c>
      <c r="AN195" s="774">
        <f>' IP STOP cijfers nieuw'!AN48</f>
        <v>0</v>
      </c>
      <c r="AO195" s="774">
        <f>' IP STOP cijfers nieuw'!AO48</f>
        <v>0</v>
      </c>
      <c r="AP195" s="774">
        <f>' IP STOP cijfers nieuw'!AP48</f>
        <v>0</v>
      </c>
      <c r="AQ195" s="774">
        <f>' IP STOP cijfers nieuw'!AQ48</f>
        <v>0</v>
      </c>
      <c r="AR195" s="777">
        <f>' IP STOP cijfers nieuw'!AR48</f>
        <v>0</v>
      </c>
      <c r="AS195" s="774">
        <f>' IP STOP cijfers nieuw'!AS48</f>
        <v>0</v>
      </c>
      <c r="AT195" s="774">
        <f>' IP STOP cijfers nieuw'!AT48</f>
        <v>0</v>
      </c>
      <c r="AU195" s="774">
        <f>' IP STOP cijfers nieuw'!AU48</f>
        <v>0</v>
      </c>
      <c r="AV195" s="774">
        <f>' IP STOP cijfers nieuw'!AV48</f>
        <v>0</v>
      </c>
      <c r="AW195" s="774">
        <f>' IP STOP cijfers nieuw'!AW48</f>
        <v>0</v>
      </c>
      <c r="AX195" s="774">
        <f>' IP STOP cijfers nieuw'!AX48</f>
        <v>0</v>
      </c>
      <c r="AY195" s="774">
        <f>' IP STOP cijfers nieuw'!AY48</f>
        <v>0</v>
      </c>
      <c r="AZ195" s="774">
        <f>' IP STOP cijfers nieuw'!AZ48</f>
        <v>0</v>
      </c>
      <c r="BA195" s="774">
        <f>' IP STOP cijfers nieuw'!BA48</f>
        <v>0</v>
      </c>
      <c r="BB195" s="774">
        <f>' IP STOP cijfers nieuw'!BB48</f>
        <v>0</v>
      </c>
      <c r="BC195" s="777">
        <f>' IP STOP cijfers nieuw'!BC48</f>
        <v>0</v>
      </c>
      <c r="BD195" s="774">
        <f>' IP STOP cijfers nieuw'!BD48</f>
        <v>0</v>
      </c>
      <c r="BE195" s="774">
        <f>' IP STOP cijfers nieuw'!BE48</f>
        <v>0</v>
      </c>
      <c r="BF195" s="774">
        <f>' IP STOP cijfers nieuw'!BF48</f>
        <v>0</v>
      </c>
      <c r="BG195" s="774">
        <f>' IP STOP cijfers nieuw'!BG48</f>
        <v>0</v>
      </c>
      <c r="BH195" s="774">
        <f>' IP STOP cijfers nieuw'!BH48</f>
        <v>0</v>
      </c>
      <c r="BI195" s="774">
        <f>' IP STOP cijfers nieuw'!BI48</f>
        <v>0</v>
      </c>
      <c r="BJ195" s="774">
        <f>' IP STOP cijfers nieuw'!BJ48</f>
        <v>0</v>
      </c>
      <c r="BK195" s="777">
        <f>' IP STOP cijfers nieuw'!BK48</f>
        <v>0</v>
      </c>
      <c r="BL195" s="774">
        <f>' IP STOP cijfers nieuw'!BL48</f>
        <v>0</v>
      </c>
      <c r="BM195" s="774">
        <f>' IP STOP cijfers nieuw'!BM48</f>
        <v>0</v>
      </c>
      <c r="BN195" s="774">
        <f>' IP STOP cijfers nieuw'!BN48</f>
        <v>0</v>
      </c>
      <c r="BO195" s="774">
        <f>' IP STOP cijfers nieuw'!BO48</f>
        <v>0</v>
      </c>
      <c r="BP195" s="774">
        <f>' IP STOP cijfers nieuw'!BP48</f>
        <v>0</v>
      </c>
      <c r="BQ195" s="777">
        <f>' IP STOP cijfers nieuw'!BQ48</f>
        <v>0</v>
      </c>
      <c r="BR195" s="774">
        <f>' IP STOP cijfers nieuw'!BR48</f>
        <v>0</v>
      </c>
      <c r="BS195" s="774">
        <f>' IP STOP cijfers nieuw'!BS48</f>
        <v>0</v>
      </c>
      <c r="BT195" s="774">
        <f>' IP STOP cijfers nieuw'!BT48</f>
        <v>0</v>
      </c>
      <c r="BU195" s="774">
        <f>' IP STOP cijfers nieuw'!BU48</f>
        <v>0</v>
      </c>
      <c r="BV195" s="774">
        <f>' IP STOP cijfers nieuw'!BV48</f>
        <v>0</v>
      </c>
      <c r="BW195" s="774">
        <f>' IP STOP cijfers nieuw'!BW48</f>
        <v>0</v>
      </c>
      <c r="BX195" s="778">
        <f>' IP STOP cijfers nieuw'!BX48</f>
        <v>6805</v>
      </c>
      <c r="BY195" s="777">
        <f>' IP STOP cijfers nieuw'!BY48</f>
        <v>1083</v>
      </c>
      <c r="BZ195" s="774">
        <f>' IP STOP cijfers nieuw'!BZ48</f>
        <v>0</v>
      </c>
      <c r="CA195" s="774">
        <f>' IP STOP cijfers nieuw'!CA48</f>
        <v>0</v>
      </c>
      <c r="CB195" s="774">
        <f>' IP STOP cijfers nieuw'!CB48</f>
        <v>0</v>
      </c>
      <c r="CC195" s="774">
        <f>' IP STOP cijfers nieuw'!CC48</f>
        <v>0</v>
      </c>
      <c r="CD195" s="774">
        <f>' IP STOP cijfers nieuw'!CD48</f>
        <v>0</v>
      </c>
      <c r="CE195" s="774">
        <f>' IP STOP cijfers nieuw'!CE48</f>
        <v>0</v>
      </c>
      <c r="CF195" s="774">
        <f>' IP STOP cijfers nieuw'!CF48</f>
        <v>0</v>
      </c>
      <c r="CG195" s="774">
        <f>' IP STOP cijfers nieuw'!CG48</f>
        <v>0</v>
      </c>
      <c r="CH195" s="774">
        <f>' IP STOP cijfers nieuw'!CH48</f>
        <v>0</v>
      </c>
      <c r="CI195" s="774">
        <f>' IP STOP cijfers nieuw'!CI48</f>
        <v>0</v>
      </c>
      <c r="CJ195" s="774">
        <f>' IP STOP cijfers nieuw'!CJ48</f>
        <v>0</v>
      </c>
      <c r="CK195" s="774">
        <f>' IP STOP cijfers nieuw'!CK48</f>
        <v>0</v>
      </c>
      <c r="CL195" s="779">
        <f>' IP STOP cijfers nieuw'!CL48</f>
        <v>0</v>
      </c>
      <c r="CM195" s="774">
        <f>' IP STOP cijfers nieuw'!CM48</f>
        <v>0</v>
      </c>
      <c r="CN195" s="774">
        <f>' IP STOP cijfers nieuw'!CN48</f>
        <v>0</v>
      </c>
      <c r="CO195" s="774">
        <f>' IP STOP cijfers nieuw'!CO48</f>
        <v>0</v>
      </c>
      <c r="CP195" s="11">
        <f>' IP STOP cijfers nieuw'!CP48</f>
        <v>0</v>
      </c>
      <c r="CQ195" s="11">
        <f>' IP STOP cijfers nieuw'!CQ48</f>
        <v>0</v>
      </c>
      <c r="CR195" s="11">
        <f>' IP STOP cijfers nieuw'!CR48</f>
        <v>0</v>
      </c>
      <c r="CS195" s="11">
        <f>' IP STOP cijfers nieuw'!CS48</f>
        <v>0</v>
      </c>
      <c r="CT195" s="11">
        <f>' IP STOP cijfers nieuw'!CT48</f>
        <v>0</v>
      </c>
      <c r="CU195" s="11">
        <f>' IP STOP cijfers nieuw'!CU48</f>
        <v>0</v>
      </c>
      <c r="CV195" s="11">
        <f>' IP STOP cijfers nieuw'!CV48</f>
        <v>0</v>
      </c>
      <c r="CW195" s="11">
        <f>' IP STOP cijfers nieuw'!CW48</f>
        <v>0</v>
      </c>
      <c r="CX195" s="11">
        <f>' IP STOP cijfers nieuw'!CX48</f>
        <v>0</v>
      </c>
      <c r="CY195" s="26">
        <f>' IP STOP cijfers nieuw'!CY48</f>
        <v>0</v>
      </c>
      <c r="CZ195" s="15">
        <f>' IP STOP cijfers nieuw'!CZ48</f>
        <v>0</v>
      </c>
      <c r="DA195" s="11">
        <f>' IP STOP cijfers nieuw'!DA48</f>
        <v>0</v>
      </c>
      <c r="DB195" s="11">
        <f>' IP STOP cijfers nieuw'!DB48</f>
        <v>0</v>
      </c>
      <c r="DC195" s="11">
        <f>' IP STOP cijfers nieuw'!DC48</f>
        <v>0</v>
      </c>
      <c r="DD195" s="11">
        <f>' IP STOP cijfers nieuw'!DD48</f>
        <v>0</v>
      </c>
      <c r="DE195" s="11">
        <f>' IP STOP cijfers nieuw'!DE48</f>
        <v>0</v>
      </c>
      <c r="DF195" s="11">
        <f>' IP STOP cijfers nieuw'!DF48</f>
        <v>0</v>
      </c>
      <c r="DG195" s="11">
        <f>' IP STOP cijfers nieuw'!DG48</f>
        <v>0</v>
      </c>
      <c r="DH195" s="11">
        <f>' IP STOP cijfers nieuw'!DH48</f>
        <v>0</v>
      </c>
      <c r="DI195" s="11">
        <f>' IP STOP cijfers nieuw'!DI48</f>
        <v>0</v>
      </c>
      <c r="DJ195" s="11">
        <f>' IP STOP cijfers nieuw'!DJ48</f>
        <v>0</v>
      </c>
      <c r="DK195" s="11">
        <f>' IP STOP cijfers nieuw'!DK48</f>
        <v>0</v>
      </c>
      <c r="DL195" s="26">
        <f>' IP STOP cijfers nieuw'!DL48</f>
        <v>0</v>
      </c>
    </row>
    <row r="196" spans="1:116" hidden="1">
      <c r="A196" s="47">
        <f>' IP STOP cijfers nieuw'!A49</f>
        <v>0</v>
      </c>
      <c r="B196" s="49" t="str">
        <f>' IP STOP cijfers nieuw'!B49</f>
        <v>ITWE/ITWD/OANT</v>
      </c>
      <c r="C196" s="4" t="str">
        <f>' IP STOP cijfers nieuw'!C49</f>
        <v>Industriële Productie</v>
      </c>
      <c r="D196" s="4" t="str">
        <f>' IP STOP cijfers nieuw'!D49</f>
        <v>IP Voedselveiligheid Derden</v>
      </c>
      <c r="E196" s="4" t="str">
        <f>' IP STOP cijfers nieuw'!E49</f>
        <v xml:space="preserve">Inspecties bij erkende handelaren </v>
      </c>
      <c r="F196" s="4" t="str">
        <f>' IP STOP cijfers nieuw'!F49</f>
        <v>Derden</v>
      </c>
      <c r="G196" s="4">
        <f>' IP STOP cijfers nieuw'!G49</f>
        <v>0</v>
      </c>
      <c r="H196" s="774">
        <f>' IP STOP cijfers nieuw'!H49</f>
        <v>100</v>
      </c>
      <c r="I196" s="774">
        <f>' IP STOP cijfers nieuw'!I49</f>
        <v>0</v>
      </c>
      <c r="J196" s="774">
        <f>' IP STOP cijfers nieuw'!J49</f>
        <v>0</v>
      </c>
      <c r="K196" s="774">
        <f>' IP STOP cijfers nieuw'!K49</f>
        <v>0</v>
      </c>
      <c r="L196" s="774">
        <f>' IP STOP cijfers nieuw'!L49</f>
        <v>0</v>
      </c>
      <c r="M196" s="774">
        <f>' IP STOP cijfers nieuw'!M49</f>
        <v>0</v>
      </c>
      <c r="N196" s="774">
        <f>' IP STOP cijfers nieuw'!N49</f>
        <v>0</v>
      </c>
      <c r="O196" s="774">
        <f>' IP STOP cijfers nieuw'!O49</f>
        <v>0</v>
      </c>
      <c r="P196" s="774">
        <f>' IP STOP cijfers nieuw'!P49</f>
        <v>0</v>
      </c>
      <c r="Q196" s="775">
        <f>' IP STOP cijfers nieuw'!Q49</f>
        <v>100</v>
      </c>
      <c r="R196" s="776">
        <f>' IP STOP cijfers nieuw'!R49</f>
        <v>0</v>
      </c>
      <c r="S196" s="774">
        <f>' IP STOP cijfers nieuw'!S49</f>
        <v>0</v>
      </c>
      <c r="T196" s="774">
        <f>' IP STOP cijfers nieuw'!T49</f>
        <v>100</v>
      </c>
      <c r="U196" s="774">
        <f>' IP STOP cijfers nieuw'!U49</f>
        <v>0</v>
      </c>
      <c r="V196" s="774">
        <f>' IP STOP cijfers nieuw'!V49</f>
        <v>0</v>
      </c>
      <c r="W196" s="774">
        <f>' IP STOP cijfers nieuw'!W49</f>
        <v>0</v>
      </c>
      <c r="X196" s="774">
        <f>' IP STOP cijfers nieuw'!X49</f>
        <v>0</v>
      </c>
      <c r="Y196" s="774">
        <f>' IP STOP cijfers nieuw'!Y49</f>
        <v>0</v>
      </c>
      <c r="Z196" s="777">
        <f>' IP STOP cijfers nieuw'!Z49</f>
        <v>100</v>
      </c>
      <c r="AA196" s="774">
        <f>' IP STOP cijfers nieuw'!AA49</f>
        <v>0</v>
      </c>
      <c r="AB196" s="774">
        <f>' IP STOP cijfers nieuw'!AB49</f>
        <v>0</v>
      </c>
      <c r="AC196" s="774">
        <f>' IP STOP cijfers nieuw'!AC49</f>
        <v>100</v>
      </c>
      <c r="AD196" s="774">
        <f>' IP STOP cijfers nieuw'!AD49</f>
        <v>0</v>
      </c>
      <c r="AE196" s="774">
        <f>' IP STOP cijfers nieuw'!AE49</f>
        <v>0</v>
      </c>
      <c r="AF196" s="774">
        <f>' IP STOP cijfers nieuw'!AF49</f>
        <v>0</v>
      </c>
      <c r="AG196" s="777">
        <f>' IP STOP cijfers nieuw'!AG49</f>
        <v>0</v>
      </c>
      <c r="AH196" s="774">
        <f>' IP STOP cijfers nieuw'!AH49</f>
        <v>0</v>
      </c>
      <c r="AI196" s="774">
        <f>' IP STOP cijfers nieuw'!AI49</f>
        <v>0</v>
      </c>
      <c r="AJ196" s="774">
        <f>' IP STOP cijfers nieuw'!AJ49</f>
        <v>0</v>
      </c>
      <c r="AK196" s="774">
        <f>' IP STOP cijfers nieuw'!AK49</f>
        <v>0</v>
      </c>
      <c r="AL196" s="777">
        <f>' IP STOP cijfers nieuw'!AL49</f>
        <v>0</v>
      </c>
      <c r="AM196" s="774">
        <f>' IP STOP cijfers nieuw'!AM49</f>
        <v>0</v>
      </c>
      <c r="AN196" s="774">
        <f>' IP STOP cijfers nieuw'!AN49</f>
        <v>0</v>
      </c>
      <c r="AO196" s="774">
        <f>' IP STOP cijfers nieuw'!AO49</f>
        <v>0</v>
      </c>
      <c r="AP196" s="774">
        <f>' IP STOP cijfers nieuw'!AP49</f>
        <v>0</v>
      </c>
      <c r="AQ196" s="774">
        <f>' IP STOP cijfers nieuw'!AQ49</f>
        <v>0</v>
      </c>
      <c r="AR196" s="777">
        <f>' IP STOP cijfers nieuw'!AR49</f>
        <v>0</v>
      </c>
      <c r="AS196" s="774">
        <f>' IP STOP cijfers nieuw'!AS49</f>
        <v>0</v>
      </c>
      <c r="AT196" s="774">
        <f>' IP STOP cijfers nieuw'!AT49</f>
        <v>0</v>
      </c>
      <c r="AU196" s="774">
        <f>' IP STOP cijfers nieuw'!AU49</f>
        <v>0</v>
      </c>
      <c r="AV196" s="774">
        <f>' IP STOP cijfers nieuw'!AV49</f>
        <v>0</v>
      </c>
      <c r="AW196" s="774">
        <f>' IP STOP cijfers nieuw'!AW49</f>
        <v>0</v>
      </c>
      <c r="AX196" s="774">
        <f>' IP STOP cijfers nieuw'!AX49</f>
        <v>0</v>
      </c>
      <c r="AY196" s="774">
        <f>' IP STOP cijfers nieuw'!AY49</f>
        <v>0</v>
      </c>
      <c r="AZ196" s="774">
        <f>' IP STOP cijfers nieuw'!AZ49</f>
        <v>0</v>
      </c>
      <c r="BA196" s="774">
        <f>' IP STOP cijfers nieuw'!BA49</f>
        <v>0</v>
      </c>
      <c r="BB196" s="774">
        <f>' IP STOP cijfers nieuw'!BB49</f>
        <v>0</v>
      </c>
      <c r="BC196" s="777">
        <f>' IP STOP cijfers nieuw'!BC49</f>
        <v>0</v>
      </c>
      <c r="BD196" s="774">
        <f>' IP STOP cijfers nieuw'!BD49</f>
        <v>0</v>
      </c>
      <c r="BE196" s="774">
        <f>' IP STOP cijfers nieuw'!BE49</f>
        <v>0</v>
      </c>
      <c r="BF196" s="774">
        <f>' IP STOP cijfers nieuw'!BF49</f>
        <v>0</v>
      </c>
      <c r="BG196" s="774">
        <f>' IP STOP cijfers nieuw'!BG49</f>
        <v>0</v>
      </c>
      <c r="BH196" s="774">
        <f>' IP STOP cijfers nieuw'!BH49</f>
        <v>0</v>
      </c>
      <c r="BI196" s="774">
        <f>' IP STOP cijfers nieuw'!BI49</f>
        <v>0</v>
      </c>
      <c r="BJ196" s="774">
        <f>' IP STOP cijfers nieuw'!BJ49</f>
        <v>0</v>
      </c>
      <c r="BK196" s="777">
        <f>' IP STOP cijfers nieuw'!BK49</f>
        <v>0</v>
      </c>
      <c r="BL196" s="774">
        <f>' IP STOP cijfers nieuw'!BL49</f>
        <v>0</v>
      </c>
      <c r="BM196" s="774">
        <f>' IP STOP cijfers nieuw'!BM49</f>
        <v>0</v>
      </c>
      <c r="BN196" s="774">
        <f>' IP STOP cijfers nieuw'!BN49</f>
        <v>0</v>
      </c>
      <c r="BO196" s="774">
        <f>' IP STOP cijfers nieuw'!BO49</f>
        <v>0</v>
      </c>
      <c r="BP196" s="774">
        <f>' IP STOP cijfers nieuw'!BP49</f>
        <v>0</v>
      </c>
      <c r="BQ196" s="777">
        <f>' IP STOP cijfers nieuw'!BQ49</f>
        <v>0</v>
      </c>
      <c r="BR196" s="774">
        <f>' IP STOP cijfers nieuw'!BR49</f>
        <v>0</v>
      </c>
      <c r="BS196" s="774">
        <f>' IP STOP cijfers nieuw'!BS49</f>
        <v>0</v>
      </c>
      <c r="BT196" s="774">
        <f>' IP STOP cijfers nieuw'!BT49</f>
        <v>0</v>
      </c>
      <c r="BU196" s="774">
        <f>' IP STOP cijfers nieuw'!BU49</f>
        <v>0</v>
      </c>
      <c r="BV196" s="774">
        <f>' IP STOP cijfers nieuw'!BV49</f>
        <v>0</v>
      </c>
      <c r="BW196" s="774">
        <f>' IP STOP cijfers nieuw'!BW49</f>
        <v>0</v>
      </c>
      <c r="BX196" s="778">
        <f>' IP STOP cijfers nieuw'!BX49</f>
        <v>100</v>
      </c>
      <c r="BY196" s="777">
        <f>' IP STOP cijfers nieuw'!BY49</f>
        <v>0</v>
      </c>
      <c r="BZ196" s="774">
        <f>' IP STOP cijfers nieuw'!BZ49</f>
        <v>0</v>
      </c>
      <c r="CA196" s="774">
        <f>' IP STOP cijfers nieuw'!CA49</f>
        <v>0</v>
      </c>
      <c r="CB196" s="774">
        <f>' IP STOP cijfers nieuw'!CB49</f>
        <v>0</v>
      </c>
      <c r="CC196" s="774">
        <f>' IP STOP cijfers nieuw'!CC49</f>
        <v>0</v>
      </c>
      <c r="CD196" s="774">
        <f>' IP STOP cijfers nieuw'!CD49</f>
        <v>0</v>
      </c>
      <c r="CE196" s="774">
        <f>' IP STOP cijfers nieuw'!CE49</f>
        <v>0</v>
      </c>
      <c r="CF196" s="774">
        <f>' IP STOP cijfers nieuw'!CF49</f>
        <v>0</v>
      </c>
      <c r="CG196" s="774">
        <f>' IP STOP cijfers nieuw'!CG49</f>
        <v>0</v>
      </c>
      <c r="CH196" s="774">
        <f>' IP STOP cijfers nieuw'!CH49</f>
        <v>0</v>
      </c>
      <c r="CI196" s="774">
        <f>' IP STOP cijfers nieuw'!CI49</f>
        <v>0</v>
      </c>
      <c r="CJ196" s="774">
        <f>' IP STOP cijfers nieuw'!CJ49</f>
        <v>0</v>
      </c>
      <c r="CK196" s="774">
        <f>' IP STOP cijfers nieuw'!CK49</f>
        <v>0</v>
      </c>
      <c r="CL196" s="779">
        <f>' IP STOP cijfers nieuw'!CL49</f>
        <v>0</v>
      </c>
      <c r="CM196" s="774">
        <f>' IP STOP cijfers nieuw'!CM49</f>
        <v>0</v>
      </c>
      <c r="CN196" s="774">
        <f>' IP STOP cijfers nieuw'!CN49</f>
        <v>0</v>
      </c>
      <c r="CO196" s="774">
        <f>' IP STOP cijfers nieuw'!CO49</f>
        <v>0</v>
      </c>
      <c r="CP196" s="11">
        <f>' IP STOP cijfers nieuw'!CP49</f>
        <v>0</v>
      </c>
      <c r="CQ196" s="11">
        <f>' IP STOP cijfers nieuw'!CQ49</f>
        <v>0</v>
      </c>
      <c r="CR196" s="11">
        <f>' IP STOP cijfers nieuw'!CR49</f>
        <v>0</v>
      </c>
      <c r="CS196" s="11">
        <f>' IP STOP cijfers nieuw'!CS49</f>
        <v>0</v>
      </c>
      <c r="CT196" s="11">
        <f>' IP STOP cijfers nieuw'!CT49</f>
        <v>0</v>
      </c>
      <c r="CU196" s="11">
        <f>' IP STOP cijfers nieuw'!CU49</f>
        <v>0</v>
      </c>
      <c r="CV196" s="11">
        <f>' IP STOP cijfers nieuw'!CV49</f>
        <v>0</v>
      </c>
      <c r="CW196" s="11">
        <f>' IP STOP cijfers nieuw'!CW49</f>
        <v>0</v>
      </c>
      <c r="CX196" s="11">
        <f>' IP STOP cijfers nieuw'!CX49</f>
        <v>0</v>
      </c>
      <c r="CY196" s="26">
        <f>' IP STOP cijfers nieuw'!CY49</f>
        <v>0</v>
      </c>
      <c r="CZ196" s="15">
        <f>' IP STOP cijfers nieuw'!CZ49</f>
        <v>0</v>
      </c>
      <c r="DA196" s="11">
        <f>' IP STOP cijfers nieuw'!DA49</f>
        <v>0</v>
      </c>
      <c r="DB196" s="11">
        <f>' IP STOP cijfers nieuw'!DB49</f>
        <v>0</v>
      </c>
      <c r="DC196" s="11">
        <f>' IP STOP cijfers nieuw'!DC49</f>
        <v>0</v>
      </c>
      <c r="DD196" s="11">
        <f>' IP STOP cijfers nieuw'!DD49</f>
        <v>0</v>
      </c>
      <c r="DE196" s="11">
        <f>' IP STOP cijfers nieuw'!DE49</f>
        <v>0</v>
      </c>
      <c r="DF196" s="11">
        <f>' IP STOP cijfers nieuw'!DF49</f>
        <v>0</v>
      </c>
      <c r="DG196" s="11">
        <f>' IP STOP cijfers nieuw'!DG49</f>
        <v>0</v>
      </c>
      <c r="DH196" s="11">
        <f>' IP STOP cijfers nieuw'!DH49</f>
        <v>0</v>
      </c>
      <c r="DI196" s="11">
        <f>' IP STOP cijfers nieuw'!DI49</f>
        <v>0</v>
      </c>
      <c r="DJ196" s="11">
        <f>' IP STOP cijfers nieuw'!DJ49</f>
        <v>0</v>
      </c>
      <c r="DK196" s="11">
        <f>' IP STOP cijfers nieuw'!DK49</f>
        <v>0</v>
      </c>
      <c r="DL196" s="26">
        <f>' IP STOP cijfers nieuw'!DL49</f>
        <v>0</v>
      </c>
    </row>
    <row r="197" spans="1:116" hidden="1">
      <c r="A197" s="47">
        <f>' IP STOP cijfers nieuw'!A50</f>
        <v>0</v>
      </c>
      <c r="B197" s="49" t="str">
        <f>' IP STOP cijfers nieuw'!B50</f>
        <v>ITWE/ITWD/OANT</v>
      </c>
      <c r="C197" s="4" t="str">
        <f>' IP STOP cijfers nieuw'!C50</f>
        <v>Industriële Productie</v>
      </c>
      <c r="D197" s="4" t="str">
        <f>' IP STOP cijfers nieuw'!D50</f>
        <v>IP Voedselveiligheid Derden</v>
      </c>
      <c r="E197" s="4" t="str">
        <f>' IP STOP cijfers nieuw'!E50</f>
        <v>Hard waar het moet erkende bedrijven (HWHM)</v>
      </c>
      <c r="F197" s="4" t="str">
        <f>' IP STOP cijfers nieuw'!F50</f>
        <v>Derden</v>
      </c>
      <c r="G197" s="4">
        <f>' IP STOP cijfers nieuw'!G50</f>
        <v>0</v>
      </c>
      <c r="H197" s="774">
        <f>' IP STOP cijfers nieuw'!H50</f>
        <v>300</v>
      </c>
      <c r="I197" s="774">
        <f>' IP STOP cijfers nieuw'!I50</f>
        <v>0</v>
      </c>
      <c r="J197" s="774">
        <f>' IP STOP cijfers nieuw'!J50</f>
        <v>0</v>
      </c>
      <c r="K197" s="774">
        <f>' IP STOP cijfers nieuw'!K50</f>
        <v>0</v>
      </c>
      <c r="L197" s="774">
        <f>' IP STOP cijfers nieuw'!L50</f>
        <v>0</v>
      </c>
      <c r="M197" s="774">
        <f>' IP STOP cijfers nieuw'!M50</f>
        <v>0</v>
      </c>
      <c r="N197" s="774">
        <f>' IP STOP cijfers nieuw'!N50</f>
        <v>0</v>
      </c>
      <c r="O197" s="774">
        <f>' IP STOP cijfers nieuw'!O50</f>
        <v>0</v>
      </c>
      <c r="P197" s="774">
        <f>' IP STOP cijfers nieuw'!P50</f>
        <v>0</v>
      </c>
      <c r="Q197" s="775">
        <f>' IP STOP cijfers nieuw'!Q50</f>
        <v>300</v>
      </c>
      <c r="R197" s="776">
        <f>' IP STOP cijfers nieuw'!R50</f>
        <v>0</v>
      </c>
      <c r="S197" s="774">
        <f>' IP STOP cijfers nieuw'!S50</f>
        <v>0</v>
      </c>
      <c r="T197" s="774">
        <f>' IP STOP cijfers nieuw'!T50</f>
        <v>300</v>
      </c>
      <c r="U197" s="774">
        <f>' IP STOP cijfers nieuw'!U50</f>
        <v>0</v>
      </c>
      <c r="V197" s="774">
        <f>' IP STOP cijfers nieuw'!V50</f>
        <v>0</v>
      </c>
      <c r="W197" s="774">
        <f>' IP STOP cijfers nieuw'!W50</f>
        <v>0</v>
      </c>
      <c r="X197" s="774">
        <f>' IP STOP cijfers nieuw'!X50</f>
        <v>0</v>
      </c>
      <c r="Y197" s="774">
        <f>' IP STOP cijfers nieuw'!Y50</f>
        <v>0</v>
      </c>
      <c r="Z197" s="777">
        <f>' IP STOP cijfers nieuw'!Z50</f>
        <v>300</v>
      </c>
      <c r="AA197" s="774">
        <f>' IP STOP cijfers nieuw'!AA50</f>
        <v>0</v>
      </c>
      <c r="AB197" s="774">
        <f>' IP STOP cijfers nieuw'!AB50</f>
        <v>0</v>
      </c>
      <c r="AC197" s="774">
        <f>' IP STOP cijfers nieuw'!AC50</f>
        <v>300</v>
      </c>
      <c r="AD197" s="774">
        <f>' IP STOP cijfers nieuw'!AD50</f>
        <v>0</v>
      </c>
      <c r="AE197" s="774">
        <f>' IP STOP cijfers nieuw'!AE50</f>
        <v>0</v>
      </c>
      <c r="AF197" s="774">
        <f>' IP STOP cijfers nieuw'!AF50</f>
        <v>0</v>
      </c>
      <c r="AG197" s="777">
        <f>' IP STOP cijfers nieuw'!AG50</f>
        <v>0</v>
      </c>
      <c r="AH197" s="774">
        <f>' IP STOP cijfers nieuw'!AH50</f>
        <v>0</v>
      </c>
      <c r="AI197" s="774">
        <f>' IP STOP cijfers nieuw'!AI50</f>
        <v>0</v>
      </c>
      <c r="AJ197" s="774">
        <f>' IP STOP cijfers nieuw'!AJ50</f>
        <v>0</v>
      </c>
      <c r="AK197" s="774">
        <f>' IP STOP cijfers nieuw'!AK50</f>
        <v>0</v>
      </c>
      <c r="AL197" s="777">
        <f>' IP STOP cijfers nieuw'!AL50</f>
        <v>0</v>
      </c>
      <c r="AM197" s="774">
        <f>' IP STOP cijfers nieuw'!AM50</f>
        <v>0</v>
      </c>
      <c r="AN197" s="774">
        <f>' IP STOP cijfers nieuw'!AN50</f>
        <v>0</v>
      </c>
      <c r="AO197" s="774">
        <f>' IP STOP cijfers nieuw'!AO50</f>
        <v>0</v>
      </c>
      <c r="AP197" s="774">
        <f>' IP STOP cijfers nieuw'!AP50</f>
        <v>0</v>
      </c>
      <c r="AQ197" s="774">
        <f>' IP STOP cijfers nieuw'!AQ50</f>
        <v>0</v>
      </c>
      <c r="AR197" s="777">
        <f>' IP STOP cijfers nieuw'!AR50</f>
        <v>0</v>
      </c>
      <c r="AS197" s="774">
        <f>' IP STOP cijfers nieuw'!AS50</f>
        <v>0</v>
      </c>
      <c r="AT197" s="774">
        <f>' IP STOP cijfers nieuw'!AT50</f>
        <v>0</v>
      </c>
      <c r="AU197" s="774">
        <f>' IP STOP cijfers nieuw'!AU50</f>
        <v>0</v>
      </c>
      <c r="AV197" s="774">
        <f>' IP STOP cijfers nieuw'!AV50</f>
        <v>0</v>
      </c>
      <c r="AW197" s="774">
        <f>' IP STOP cijfers nieuw'!AW50</f>
        <v>0</v>
      </c>
      <c r="AX197" s="774">
        <f>' IP STOP cijfers nieuw'!AX50</f>
        <v>0</v>
      </c>
      <c r="AY197" s="774">
        <f>' IP STOP cijfers nieuw'!AY50</f>
        <v>0</v>
      </c>
      <c r="AZ197" s="774">
        <f>' IP STOP cijfers nieuw'!AZ50</f>
        <v>0</v>
      </c>
      <c r="BA197" s="774">
        <f>' IP STOP cijfers nieuw'!BA50</f>
        <v>0</v>
      </c>
      <c r="BB197" s="774">
        <f>' IP STOP cijfers nieuw'!BB50</f>
        <v>0</v>
      </c>
      <c r="BC197" s="777">
        <f>' IP STOP cijfers nieuw'!BC50</f>
        <v>0</v>
      </c>
      <c r="BD197" s="774">
        <f>' IP STOP cijfers nieuw'!BD50</f>
        <v>0</v>
      </c>
      <c r="BE197" s="774">
        <f>' IP STOP cijfers nieuw'!BE50</f>
        <v>0</v>
      </c>
      <c r="BF197" s="774">
        <f>' IP STOP cijfers nieuw'!BF50</f>
        <v>0</v>
      </c>
      <c r="BG197" s="774">
        <f>' IP STOP cijfers nieuw'!BG50</f>
        <v>0</v>
      </c>
      <c r="BH197" s="774">
        <f>' IP STOP cijfers nieuw'!BH50</f>
        <v>0</v>
      </c>
      <c r="BI197" s="774">
        <f>' IP STOP cijfers nieuw'!BI50</f>
        <v>0</v>
      </c>
      <c r="BJ197" s="774">
        <f>' IP STOP cijfers nieuw'!BJ50</f>
        <v>0</v>
      </c>
      <c r="BK197" s="777">
        <f>' IP STOP cijfers nieuw'!BK50</f>
        <v>0</v>
      </c>
      <c r="BL197" s="774">
        <f>' IP STOP cijfers nieuw'!BL50</f>
        <v>0</v>
      </c>
      <c r="BM197" s="774">
        <f>' IP STOP cijfers nieuw'!BM50</f>
        <v>0</v>
      </c>
      <c r="BN197" s="774">
        <f>' IP STOP cijfers nieuw'!BN50</f>
        <v>0</v>
      </c>
      <c r="BO197" s="774">
        <f>' IP STOP cijfers nieuw'!BO50</f>
        <v>0</v>
      </c>
      <c r="BP197" s="774">
        <f>' IP STOP cijfers nieuw'!BP50</f>
        <v>0</v>
      </c>
      <c r="BQ197" s="777">
        <f>' IP STOP cijfers nieuw'!BQ50</f>
        <v>0</v>
      </c>
      <c r="BR197" s="774">
        <f>' IP STOP cijfers nieuw'!BR50</f>
        <v>0</v>
      </c>
      <c r="BS197" s="774">
        <f>' IP STOP cijfers nieuw'!BS50</f>
        <v>0</v>
      </c>
      <c r="BT197" s="774">
        <f>' IP STOP cijfers nieuw'!BT50</f>
        <v>0</v>
      </c>
      <c r="BU197" s="774">
        <f>' IP STOP cijfers nieuw'!BU50</f>
        <v>0</v>
      </c>
      <c r="BV197" s="774">
        <f>' IP STOP cijfers nieuw'!BV50</f>
        <v>0</v>
      </c>
      <c r="BW197" s="774">
        <f>' IP STOP cijfers nieuw'!BW50</f>
        <v>0</v>
      </c>
      <c r="BX197" s="778">
        <f>' IP STOP cijfers nieuw'!BX50</f>
        <v>300</v>
      </c>
      <c r="BY197" s="777">
        <f>' IP STOP cijfers nieuw'!BY50</f>
        <v>0</v>
      </c>
      <c r="BZ197" s="774">
        <f>' IP STOP cijfers nieuw'!BZ50</f>
        <v>0</v>
      </c>
      <c r="CA197" s="774">
        <f>' IP STOP cijfers nieuw'!CA50</f>
        <v>0</v>
      </c>
      <c r="CB197" s="774">
        <f>' IP STOP cijfers nieuw'!CB50</f>
        <v>0</v>
      </c>
      <c r="CC197" s="774">
        <f>' IP STOP cijfers nieuw'!CC50</f>
        <v>0</v>
      </c>
      <c r="CD197" s="774">
        <f>' IP STOP cijfers nieuw'!CD50</f>
        <v>0</v>
      </c>
      <c r="CE197" s="774">
        <f>' IP STOP cijfers nieuw'!CE50</f>
        <v>0</v>
      </c>
      <c r="CF197" s="774">
        <f>' IP STOP cijfers nieuw'!CF50</f>
        <v>0</v>
      </c>
      <c r="CG197" s="774">
        <f>' IP STOP cijfers nieuw'!CG50</f>
        <v>0</v>
      </c>
      <c r="CH197" s="774">
        <f>' IP STOP cijfers nieuw'!CH50</f>
        <v>0</v>
      </c>
      <c r="CI197" s="774">
        <f>' IP STOP cijfers nieuw'!CI50</f>
        <v>0</v>
      </c>
      <c r="CJ197" s="774">
        <f>' IP STOP cijfers nieuw'!CJ50</f>
        <v>0</v>
      </c>
      <c r="CK197" s="774">
        <f>' IP STOP cijfers nieuw'!CK50</f>
        <v>0</v>
      </c>
      <c r="CL197" s="779">
        <f>' IP STOP cijfers nieuw'!CL50</f>
        <v>0</v>
      </c>
      <c r="CM197" s="774">
        <f>' IP STOP cijfers nieuw'!CM50</f>
        <v>0</v>
      </c>
      <c r="CN197" s="774">
        <f>' IP STOP cijfers nieuw'!CN50</f>
        <v>0</v>
      </c>
      <c r="CO197" s="774">
        <f>' IP STOP cijfers nieuw'!CO50</f>
        <v>0</v>
      </c>
      <c r="CP197" s="11">
        <f>' IP STOP cijfers nieuw'!CP50</f>
        <v>0</v>
      </c>
      <c r="CQ197" s="11">
        <f>' IP STOP cijfers nieuw'!CQ50</f>
        <v>0</v>
      </c>
      <c r="CR197" s="11">
        <f>' IP STOP cijfers nieuw'!CR50</f>
        <v>0</v>
      </c>
      <c r="CS197" s="11">
        <f>' IP STOP cijfers nieuw'!CS50</f>
        <v>0</v>
      </c>
      <c r="CT197" s="11">
        <f>' IP STOP cijfers nieuw'!CT50</f>
        <v>0</v>
      </c>
      <c r="CU197" s="11">
        <f>' IP STOP cijfers nieuw'!CU50</f>
        <v>0</v>
      </c>
      <c r="CV197" s="11">
        <f>' IP STOP cijfers nieuw'!CV50</f>
        <v>0</v>
      </c>
      <c r="CW197" s="11">
        <f>' IP STOP cijfers nieuw'!CW50</f>
        <v>0</v>
      </c>
      <c r="CX197" s="11">
        <f>' IP STOP cijfers nieuw'!CX50</f>
        <v>0</v>
      </c>
      <c r="CY197" s="26">
        <f>' IP STOP cijfers nieuw'!CY50</f>
        <v>0</v>
      </c>
      <c r="CZ197" s="15">
        <f>' IP STOP cijfers nieuw'!CZ50</f>
        <v>0</v>
      </c>
      <c r="DA197" s="11">
        <f>' IP STOP cijfers nieuw'!DA50</f>
        <v>0</v>
      </c>
      <c r="DB197" s="11">
        <f>' IP STOP cijfers nieuw'!DB50</f>
        <v>0</v>
      </c>
      <c r="DC197" s="11">
        <f>' IP STOP cijfers nieuw'!DC50</f>
        <v>0</v>
      </c>
      <c r="DD197" s="11">
        <f>' IP STOP cijfers nieuw'!DD50</f>
        <v>0</v>
      </c>
      <c r="DE197" s="11">
        <f>' IP STOP cijfers nieuw'!DE50</f>
        <v>0</v>
      </c>
      <c r="DF197" s="11">
        <f>' IP STOP cijfers nieuw'!DF50</f>
        <v>0</v>
      </c>
      <c r="DG197" s="11">
        <f>' IP STOP cijfers nieuw'!DG50</f>
        <v>0</v>
      </c>
      <c r="DH197" s="11">
        <f>' IP STOP cijfers nieuw'!DH50</f>
        <v>0</v>
      </c>
      <c r="DI197" s="11">
        <f>' IP STOP cijfers nieuw'!DI50</f>
        <v>0</v>
      </c>
      <c r="DJ197" s="11">
        <f>' IP STOP cijfers nieuw'!DJ50</f>
        <v>0</v>
      </c>
      <c r="DK197" s="11">
        <f>' IP STOP cijfers nieuw'!DK50</f>
        <v>0</v>
      </c>
      <c r="DL197" s="26">
        <f>' IP STOP cijfers nieuw'!DL50</f>
        <v>0</v>
      </c>
    </row>
    <row r="198" spans="1:116" hidden="1">
      <c r="A198" s="47">
        <f>' IP STOP cijfers nieuw'!A51</f>
        <v>0</v>
      </c>
      <c r="B198" s="49" t="str">
        <f>' IP STOP cijfers nieuw'!B51</f>
        <v>ITWE/ITWD/OANT</v>
      </c>
      <c r="C198" s="4" t="str">
        <f>' IP STOP cijfers nieuw'!C51</f>
        <v>Industriële Productie</v>
      </c>
      <c r="D198" s="4" t="str">
        <f>' IP STOP cijfers nieuw'!D51</f>
        <v>IP Voedselveiligheid Derden</v>
      </c>
      <c r="E198" s="4" t="str">
        <f>' IP STOP cijfers nieuw'!E51</f>
        <v>Separatorvlees (in combinatie met monsteronderzoek)</v>
      </c>
      <c r="F198" s="4" t="str">
        <f>' IP STOP cijfers nieuw'!F51</f>
        <v>Derden</v>
      </c>
      <c r="G198" s="4">
        <f>' IP STOP cijfers nieuw'!G51</f>
        <v>0</v>
      </c>
      <c r="H198" s="774">
        <f>' IP STOP cijfers nieuw'!H51</f>
        <v>400</v>
      </c>
      <c r="I198" s="774">
        <f>' IP STOP cijfers nieuw'!I51</f>
        <v>0</v>
      </c>
      <c r="J198" s="774">
        <f>' IP STOP cijfers nieuw'!J51</f>
        <v>0</v>
      </c>
      <c r="K198" s="774">
        <f>' IP STOP cijfers nieuw'!K51</f>
        <v>0</v>
      </c>
      <c r="L198" s="774">
        <f>' IP STOP cijfers nieuw'!L51</f>
        <v>0</v>
      </c>
      <c r="M198" s="774">
        <f>' IP STOP cijfers nieuw'!M51</f>
        <v>0</v>
      </c>
      <c r="N198" s="774">
        <f>' IP STOP cijfers nieuw'!N51</f>
        <v>0</v>
      </c>
      <c r="O198" s="774">
        <f>' IP STOP cijfers nieuw'!O51</f>
        <v>0</v>
      </c>
      <c r="P198" s="774">
        <f>' IP STOP cijfers nieuw'!P51</f>
        <v>0</v>
      </c>
      <c r="Q198" s="775">
        <f>' IP STOP cijfers nieuw'!Q51</f>
        <v>400</v>
      </c>
      <c r="R198" s="776">
        <f>' IP STOP cijfers nieuw'!R51</f>
        <v>200</v>
      </c>
      <c r="S198" s="774">
        <f>' IP STOP cijfers nieuw'!S51</f>
        <v>0</v>
      </c>
      <c r="T198" s="774">
        <f>' IP STOP cijfers nieuw'!T51</f>
        <v>200</v>
      </c>
      <c r="U198" s="774">
        <f>' IP STOP cijfers nieuw'!U51</f>
        <v>0</v>
      </c>
      <c r="V198" s="774">
        <f>' IP STOP cijfers nieuw'!V51</f>
        <v>0</v>
      </c>
      <c r="W198" s="774">
        <f>' IP STOP cijfers nieuw'!W51</f>
        <v>0</v>
      </c>
      <c r="X198" s="774">
        <f>' IP STOP cijfers nieuw'!X51</f>
        <v>0</v>
      </c>
      <c r="Y198" s="774">
        <f>' IP STOP cijfers nieuw'!Y51</f>
        <v>0</v>
      </c>
      <c r="Z198" s="777">
        <f>' IP STOP cijfers nieuw'!Z51</f>
        <v>400</v>
      </c>
      <c r="AA198" s="774">
        <f>' IP STOP cijfers nieuw'!AA51</f>
        <v>0</v>
      </c>
      <c r="AB198" s="774">
        <f>' IP STOP cijfers nieuw'!AB51</f>
        <v>0</v>
      </c>
      <c r="AC198" s="774">
        <f>' IP STOP cijfers nieuw'!AC51</f>
        <v>200</v>
      </c>
      <c r="AD198" s="774">
        <f>' IP STOP cijfers nieuw'!AD51</f>
        <v>0</v>
      </c>
      <c r="AE198" s="774">
        <f>' IP STOP cijfers nieuw'!AE51</f>
        <v>0</v>
      </c>
      <c r="AF198" s="774">
        <f>' IP STOP cijfers nieuw'!AF51</f>
        <v>0</v>
      </c>
      <c r="AG198" s="777">
        <f>' IP STOP cijfers nieuw'!AG51</f>
        <v>0</v>
      </c>
      <c r="AH198" s="774">
        <f>' IP STOP cijfers nieuw'!AH51</f>
        <v>0</v>
      </c>
      <c r="AI198" s="774">
        <f>' IP STOP cijfers nieuw'!AI51</f>
        <v>0</v>
      </c>
      <c r="AJ198" s="774">
        <f>' IP STOP cijfers nieuw'!AJ51</f>
        <v>0</v>
      </c>
      <c r="AK198" s="774">
        <f>' IP STOP cijfers nieuw'!AK51</f>
        <v>0</v>
      </c>
      <c r="AL198" s="777">
        <f>' IP STOP cijfers nieuw'!AL51</f>
        <v>0</v>
      </c>
      <c r="AM198" s="774">
        <f>' IP STOP cijfers nieuw'!AM51</f>
        <v>0</v>
      </c>
      <c r="AN198" s="774">
        <f>' IP STOP cijfers nieuw'!AN51</f>
        <v>0</v>
      </c>
      <c r="AO198" s="774">
        <f>' IP STOP cijfers nieuw'!AO51</f>
        <v>0</v>
      </c>
      <c r="AP198" s="774">
        <f>' IP STOP cijfers nieuw'!AP51</f>
        <v>0</v>
      </c>
      <c r="AQ198" s="774">
        <f>' IP STOP cijfers nieuw'!AQ51</f>
        <v>0</v>
      </c>
      <c r="AR198" s="777">
        <f>' IP STOP cijfers nieuw'!AR51</f>
        <v>0</v>
      </c>
      <c r="AS198" s="774">
        <f>' IP STOP cijfers nieuw'!AS51</f>
        <v>0</v>
      </c>
      <c r="AT198" s="774">
        <f>' IP STOP cijfers nieuw'!AT51</f>
        <v>0</v>
      </c>
      <c r="AU198" s="774">
        <f>' IP STOP cijfers nieuw'!AU51</f>
        <v>0</v>
      </c>
      <c r="AV198" s="774">
        <f>' IP STOP cijfers nieuw'!AV51</f>
        <v>0</v>
      </c>
      <c r="AW198" s="774">
        <f>' IP STOP cijfers nieuw'!AW51</f>
        <v>0</v>
      </c>
      <c r="AX198" s="774">
        <f>' IP STOP cijfers nieuw'!AX51</f>
        <v>0</v>
      </c>
      <c r="AY198" s="774">
        <f>' IP STOP cijfers nieuw'!AY51</f>
        <v>0</v>
      </c>
      <c r="AZ198" s="774">
        <f>' IP STOP cijfers nieuw'!AZ51</f>
        <v>0</v>
      </c>
      <c r="BA198" s="774">
        <f>' IP STOP cijfers nieuw'!BA51</f>
        <v>0</v>
      </c>
      <c r="BB198" s="774">
        <f>' IP STOP cijfers nieuw'!BB51</f>
        <v>0</v>
      </c>
      <c r="BC198" s="777">
        <f>' IP STOP cijfers nieuw'!BC51</f>
        <v>0</v>
      </c>
      <c r="BD198" s="774">
        <f>' IP STOP cijfers nieuw'!BD51</f>
        <v>0</v>
      </c>
      <c r="BE198" s="774">
        <f>' IP STOP cijfers nieuw'!BE51</f>
        <v>0</v>
      </c>
      <c r="BF198" s="774">
        <f>' IP STOP cijfers nieuw'!BF51</f>
        <v>0</v>
      </c>
      <c r="BG198" s="774">
        <f>' IP STOP cijfers nieuw'!BG51</f>
        <v>0</v>
      </c>
      <c r="BH198" s="774">
        <f>' IP STOP cijfers nieuw'!BH51</f>
        <v>0</v>
      </c>
      <c r="BI198" s="774">
        <f>' IP STOP cijfers nieuw'!BI51</f>
        <v>0</v>
      </c>
      <c r="BJ198" s="774">
        <f>' IP STOP cijfers nieuw'!BJ51</f>
        <v>0</v>
      </c>
      <c r="BK198" s="777">
        <f>' IP STOP cijfers nieuw'!BK51</f>
        <v>0</v>
      </c>
      <c r="BL198" s="774">
        <f>' IP STOP cijfers nieuw'!BL51</f>
        <v>0</v>
      </c>
      <c r="BM198" s="774">
        <f>' IP STOP cijfers nieuw'!BM51</f>
        <v>0</v>
      </c>
      <c r="BN198" s="774">
        <f>' IP STOP cijfers nieuw'!BN51</f>
        <v>0</v>
      </c>
      <c r="BO198" s="774">
        <f>' IP STOP cijfers nieuw'!BO51</f>
        <v>0</v>
      </c>
      <c r="BP198" s="774">
        <f>' IP STOP cijfers nieuw'!BP51</f>
        <v>0</v>
      </c>
      <c r="BQ198" s="777">
        <f>' IP STOP cijfers nieuw'!BQ51</f>
        <v>0</v>
      </c>
      <c r="BR198" s="774">
        <f>' IP STOP cijfers nieuw'!BR51</f>
        <v>0</v>
      </c>
      <c r="BS198" s="774">
        <f>' IP STOP cijfers nieuw'!BS51</f>
        <v>0</v>
      </c>
      <c r="BT198" s="774">
        <f>' IP STOP cijfers nieuw'!BT51</f>
        <v>0</v>
      </c>
      <c r="BU198" s="774">
        <f>' IP STOP cijfers nieuw'!BU51</f>
        <v>0</v>
      </c>
      <c r="BV198" s="774">
        <f>' IP STOP cijfers nieuw'!BV51</f>
        <v>0</v>
      </c>
      <c r="BW198" s="774">
        <f>' IP STOP cijfers nieuw'!BW51</f>
        <v>0</v>
      </c>
      <c r="BX198" s="778">
        <f>' IP STOP cijfers nieuw'!BX51</f>
        <v>200</v>
      </c>
      <c r="BY198" s="777">
        <f>' IP STOP cijfers nieuw'!BY51</f>
        <v>0</v>
      </c>
      <c r="BZ198" s="774">
        <f>' IP STOP cijfers nieuw'!BZ51</f>
        <v>0</v>
      </c>
      <c r="CA198" s="774">
        <f>' IP STOP cijfers nieuw'!CA51</f>
        <v>0</v>
      </c>
      <c r="CB198" s="774">
        <f>' IP STOP cijfers nieuw'!CB51</f>
        <v>0</v>
      </c>
      <c r="CC198" s="774">
        <f>' IP STOP cijfers nieuw'!CC51</f>
        <v>0</v>
      </c>
      <c r="CD198" s="774">
        <f>' IP STOP cijfers nieuw'!CD51</f>
        <v>0</v>
      </c>
      <c r="CE198" s="774">
        <f>' IP STOP cijfers nieuw'!CE51</f>
        <v>0</v>
      </c>
      <c r="CF198" s="774">
        <f>' IP STOP cijfers nieuw'!CF51</f>
        <v>0</v>
      </c>
      <c r="CG198" s="774">
        <f>' IP STOP cijfers nieuw'!CG51</f>
        <v>0</v>
      </c>
      <c r="CH198" s="774">
        <f>' IP STOP cijfers nieuw'!CH51</f>
        <v>0</v>
      </c>
      <c r="CI198" s="774">
        <f>' IP STOP cijfers nieuw'!CI51</f>
        <v>0</v>
      </c>
      <c r="CJ198" s="774">
        <f>' IP STOP cijfers nieuw'!CJ51</f>
        <v>0</v>
      </c>
      <c r="CK198" s="774">
        <f>' IP STOP cijfers nieuw'!CK51</f>
        <v>0</v>
      </c>
      <c r="CL198" s="779">
        <f>' IP STOP cijfers nieuw'!CL51</f>
        <v>0</v>
      </c>
      <c r="CM198" s="774">
        <f>' IP STOP cijfers nieuw'!CM51</f>
        <v>0</v>
      </c>
      <c r="CN198" s="774">
        <f>' IP STOP cijfers nieuw'!CN51</f>
        <v>0</v>
      </c>
      <c r="CO198" s="774">
        <f>' IP STOP cijfers nieuw'!CO51</f>
        <v>0</v>
      </c>
      <c r="CP198" s="11">
        <f>' IP STOP cijfers nieuw'!CP51</f>
        <v>0</v>
      </c>
      <c r="CQ198" s="11">
        <f>' IP STOP cijfers nieuw'!CQ51</f>
        <v>0</v>
      </c>
      <c r="CR198" s="11">
        <f>' IP STOP cijfers nieuw'!CR51</f>
        <v>0</v>
      </c>
      <c r="CS198" s="11">
        <f>' IP STOP cijfers nieuw'!CS51</f>
        <v>0</v>
      </c>
      <c r="CT198" s="11">
        <f>' IP STOP cijfers nieuw'!CT51</f>
        <v>0</v>
      </c>
      <c r="CU198" s="11">
        <f>' IP STOP cijfers nieuw'!CU51</f>
        <v>0</v>
      </c>
      <c r="CV198" s="11">
        <f>' IP STOP cijfers nieuw'!CV51</f>
        <v>0</v>
      </c>
      <c r="CW198" s="11">
        <f>' IP STOP cijfers nieuw'!CW51</f>
        <v>0</v>
      </c>
      <c r="CX198" s="11">
        <f>' IP STOP cijfers nieuw'!CX51</f>
        <v>0</v>
      </c>
      <c r="CY198" s="26">
        <f>' IP STOP cijfers nieuw'!CY51</f>
        <v>0</v>
      </c>
      <c r="CZ198" s="15">
        <f>' IP STOP cijfers nieuw'!CZ51</f>
        <v>0</v>
      </c>
      <c r="DA198" s="11">
        <f>' IP STOP cijfers nieuw'!DA51</f>
        <v>0</v>
      </c>
      <c r="DB198" s="11">
        <f>' IP STOP cijfers nieuw'!DB51</f>
        <v>0</v>
      </c>
      <c r="DC198" s="11">
        <f>' IP STOP cijfers nieuw'!DC51</f>
        <v>0</v>
      </c>
      <c r="DD198" s="11">
        <f>' IP STOP cijfers nieuw'!DD51</f>
        <v>0</v>
      </c>
      <c r="DE198" s="11">
        <f>' IP STOP cijfers nieuw'!DE51</f>
        <v>0</v>
      </c>
      <c r="DF198" s="11">
        <f>' IP STOP cijfers nieuw'!DF51</f>
        <v>0</v>
      </c>
      <c r="DG198" s="11">
        <f>' IP STOP cijfers nieuw'!DG51</f>
        <v>0</v>
      </c>
      <c r="DH198" s="11">
        <f>' IP STOP cijfers nieuw'!DH51</f>
        <v>0</v>
      </c>
      <c r="DI198" s="11">
        <f>' IP STOP cijfers nieuw'!DI51</f>
        <v>0</v>
      </c>
      <c r="DJ198" s="11">
        <f>' IP STOP cijfers nieuw'!DJ51</f>
        <v>0</v>
      </c>
      <c r="DK198" s="11">
        <f>' IP STOP cijfers nieuw'!DK51</f>
        <v>0</v>
      </c>
      <c r="DL198" s="26">
        <f>' IP STOP cijfers nieuw'!DL51</f>
        <v>0</v>
      </c>
    </row>
    <row r="199" spans="1:116" hidden="1">
      <c r="A199" s="47">
        <f>' IP STOP cijfers nieuw'!A53</f>
        <v>0</v>
      </c>
      <c r="B199" s="49" t="str">
        <f>' IP STOP cijfers nieuw'!B53</f>
        <v>OFNT/OFNA/OFNK</v>
      </c>
      <c r="C199" s="4" t="str">
        <f>' IP STOP cijfers nieuw'!C53</f>
        <v>Industriële Productie</v>
      </c>
      <c r="D199" s="4" t="str">
        <f>' IP STOP cijfers nieuw'!D53</f>
        <v>IP Klachten &amp; meldingen VWS</v>
      </c>
      <c r="E199" s="4" t="str">
        <f>' IP STOP cijfers nieuw'!E53</f>
        <v>coordinatie</v>
      </c>
      <c r="F199" s="4" t="str">
        <f>' IP STOP cijfers nieuw'!F53</f>
        <v>VWS</v>
      </c>
      <c r="G199" s="4">
        <f>' IP STOP cijfers nieuw'!G53</f>
        <v>0</v>
      </c>
      <c r="H199" s="774">
        <f>' IP STOP cijfers nieuw'!H53</f>
        <v>5000</v>
      </c>
      <c r="I199" s="774">
        <f>' IP STOP cijfers nieuw'!I53</f>
        <v>0</v>
      </c>
      <c r="J199" s="774">
        <f>' IP STOP cijfers nieuw'!J53</f>
        <v>100</v>
      </c>
      <c r="K199" s="774">
        <f>' IP STOP cijfers nieuw'!K53</f>
        <v>0</v>
      </c>
      <c r="L199" s="774">
        <f>' IP STOP cijfers nieuw'!L53</f>
        <v>100</v>
      </c>
      <c r="M199" s="774">
        <f>' IP STOP cijfers nieuw'!M53</f>
        <v>0</v>
      </c>
      <c r="N199" s="774">
        <f>' IP STOP cijfers nieuw'!N53</f>
        <v>0</v>
      </c>
      <c r="O199" s="774">
        <f>' IP STOP cijfers nieuw'!O53</f>
        <v>0</v>
      </c>
      <c r="P199" s="774">
        <f>' IP STOP cijfers nieuw'!P53</f>
        <v>0</v>
      </c>
      <c r="Q199" s="775">
        <f>' IP STOP cijfers nieuw'!Q53</f>
        <v>5200</v>
      </c>
      <c r="R199" s="776">
        <f>' IP STOP cijfers nieuw'!R53</f>
        <v>0</v>
      </c>
      <c r="S199" s="774">
        <f>' IP STOP cijfers nieuw'!S53</f>
        <v>0</v>
      </c>
      <c r="T199" s="774">
        <f>' IP STOP cijfers nieuw'!T53</f>
        <v>5200</v>
      </c>
      <c r="U199" s="774">
        <f>' IP STOP cijfers nieuw'!U53</f>
        <v>0</v>
      </c>
      <c r="V199" s="774">
        <f>' IP STOP cijfers nieuw'!V53</f>
        <v>0</v>
      </c>
      <c r="W199" s="774">
        <f>' IP STOP cijfers nieuw'!W53</f>
        <v>0</v>
      </c>
      <c r="X199" s="774">
        <f>' IP STOP cijfers nieuw'!X53</f>
        <v>0</v>
      </c>
      <c r="Y199" s="774">
        <f>' IP STOP cijfers nieuw'!Y53</f>
        <v>0</v>
      </c>
      <c r="Z199" s="777">
        <f>' IP STOP cijfers nieuw'!Z53</f>
        <v>5200</v>
      </c>
      <c r="AA199" s="774">
        <f>' IP STOP cijfers nieuw'!AA53</f>
        <v>1200</v>
      </c>
      <c r="AB199" s="774">
        <f>' IP STOP cijfers nieuw'!AB53</f>
        <v>0</v>
      </c>
      <c r="AC199" s="774">
        <f>' IP STOP cijfers nieuw'!AC53</f>
        <v>4000</v>
      </c>
      <c r="AD199" s="774">
        <f>' IP STOP cijfers nieuw'!AD53</f>
        <v>0</v>
      </c>
      <c r="AE199" s="774">
        <f>' IP STOP cijfers nieuw'!AE53</f>
        <v>0</v>
      </c>
      <c r="AF199" s="774">
        <f>' IP STOP cijfers nieuw'!AF53</f>
        <v>0</v>
      </c>
      <c r="AG199" s="777">
        <f>' IP STOP cijfers nieuw'!AG53</f>
        <v>0</v>
      </c>
      <c r="AH199" s="774">
        <f>' IP STOP cijfers nieuw'!AH53</f>
        <v>1200</v>
      </c>
      <c r="AI199" s="774">
        <f>' IP STOP cijfers nieuw'!AI53</f>
        <v>0</v>
      </c>
      <c r="AJ199" s="774">
        <f>' IP STOP cijfers nieuw'!AJ53</f>
        <v>0</v>
      </c>
      <c r="AK199" s="774">
        <f>' IP STOP cijfers nieuw'!AK53</f>
        <v>0</v>
      </c>
      <c r="AL199" s="777">
        <f>' IP STOP cijfers nieuw'!AL53</f>
        <v>0</v>
      </c>
      <c r="AM199" s="774">
        <f>' IP STOP cijfers nieuw'!AM53</f>
        <v>0</v>
      </c>
      <c r="AN199" s="774">
        <f>' IP STOP cijfers nieuw'!AN53</f>
        <v>0</v>
      </c>
      <c r="AO199" s="774">
        <f>' IP STOP cijfers nieuw'!AO53</f>
        <v>0</v>
      </c>
      <c r="AP199" s="774">
        <f>' IP STOP cijfers nieuw'!AP53</f>
        <v>0</v>
      </c>
      <c r="AQ199" s="774">
        <f>' IP STOP cijfers nieuw'!AQ53</f>
        <v>0</v>
      </c>
      <c r="AR199" s="777">
        <f>' IP STOP cijfers nieuw'!AR53</f>
        <v>0</v>
      </c>
      <c r="AS199" s="774">
        <f>' IP STOP cijfers nieuw'!AS53</f>
        <v>0</v>
      </c>
      <c r="AT199" s="774">
        <f>' IP STOP cijfers nieuw'!AT53</f>
        <v>0</v>
      </c>
      <c r="AU199" s="774">
        <f>' IP STOP cijfers nieuw'!AU53</f>
        <v>0</v>
      </c>
      <c r="AV199" s="774">
        <f>' IP STOP cijfers nieuw'!AV53</f>
        <v>0</v>
      </c>
      <c r="AW199" s="774">
        <f>' IP STOP cijfers nieuw'!AW53</f>
        <v>0</v>
      </c>
      <c r="AX199" s="774">
        <f>' IP STOP cijfers nieuw'!AX53</f>
        <v>0</v>
      </c>
      <c r="AY199" s="774">
        <f>' IP STOP cijfers nieuw'!AY53</f>
        <v>0</v>
      </c>
      <c r="AZ199" s="774">
        <f>' IP STOP cijfers nieuw'!AZ53</f>
        <v>0</v>
      </c>
      <c r="BA199" s="774">
        <f>' IP STOP cijfers nieuw'!BA53</f>
        <v>0</v>
      </c>
      <c r="BB199" s="774">
        <f>' IP STOP cijfers nieuw'!BB53</f>
        <v>0</v>
      </c>
      <c r="BC199" s="777">
        <f>' IP STOP cijfers nieuw'!BC53</f>
        <v>0</v>
      </c>
      <c r="BD199" s="774">
        <f>' IP STOP cijfers nieuw'!BD53</f>
        <v>0</v>
      </c>
      <c r="BE199" s="774">
        <f>' IP STOP cijfers nieuw'!BE53</f>
        <v>0</v>
      </c>
      <c r="BF199" s="774">
        <f>' IP STOP cijfers nieuw'!BF53</f>
        <v>0</v>
      </c>
      <c r="BG199" s="774">
        <f>' IP STOP cijfers nieuw'!BG53</f>
        <v>0</v>
      </c>
      <c r="BH199" s="774">
        <f>' IP STOP cijfers nieuw'!BH53</f>
        <v>0</v>
      </c>
      <c r="BI199" s="774">
        <f>' IP STOP cijfers nieuw'!BI53</f>
        <v>0</v>
      </c>
      <c r="BJ199" s="774">
        <f>' IP STOP cijfers nieuw'!BJ53</f>
        <v>0</v>
      </c>
      <c r="BK199" s="777">
        <f>' IP STOP cijfers nieuw'!BK53</f>
        <v>0</v>
      </c>
      <c r="BL199" s="774">
        <f>' IP STOP cijfers nieuw'!BL53</f>
        <v>0</v>
      </c>
      <c r="BM199" s="774">
        <f>' IP STOP cijfers nieuw'!BM53</f>
        <v>0</v>
      </c>
      <c r="BN199" s="774">
        <f>' IP STOP cijfers nieuw'!BN53</f>
        <v>0</v>
      </c>
      <c r="BO199" s="774">
        <f>' IP STOP cijfers nieuw'!BO53</f>
        <v>0</v>
      </c>
      <c r="BP199" s="774">
        <f>' IP STOP cijfers nieuw'!BP53</f>
        <v>0</v>
      </c>
      <c r="BQ199" s="777">
        <f>' IP STOP cijfers nieuw'!BQ53</f>
        <v>0</v>
      </c>
      <c r="BR199" s="774">
        <f>' IP STOP cijfers nieuw'!BR53</f>
        <v>0</v>
      </c>
      <c r="BS199" s="774">
        <f>' IP STOP cijfers nieuw'!BS53</f>
        <v>0</v>
      </c>
      <c r="BT199" s="774">
        <f>' IP STOP cijfers nieuw'!BT53</f>
        <v>0</v>
      </c>
      <c r="BU199" s="774">
        <f>' IP STOP cijfers nieuw'!BU53</f>
        <v>0</v>
      </c>
      <c r="BV199" s="774">
        <f>' IP STOP cijfers nieuw'!BV53</f>
        <v>0</v>
      </c>
      <c r="BW199" s="774">
        <f>' IP STOP cijfers nieuw'!BW53</f>
        <v>0</v>
      </c>
      <c r="BX199" s="778">
        <f>' IP STOP cijfers nieuw'!BX53</f>
        <v>4000</v>
      </c>
      <c r="BY199" s="777">
        <f>' IP STOP cijfers nieuw'!BY53</f>
        <v>1200</v>
      </c>
      <c r="BZ199" s="774">
        <f>' IP STOP cijfers nieuw'!BZ53</f>
        <v>0</v>
      </c>
      <c r="CA199" s="774">
        <f>' IP STOP cijfers nieuw'!CA53</f>
        <v>0</v>
      </c>
      <c r="CB199" s="774">
        <f>' IP STOP cijfers nieuw'!CB53</f>
        <v>0</v>
      </c>
      <c r="CC199" s="774">
        <f>' IP STOP cijfers nieuw'!CC53</f>
        <v>0</v>
      </c>
      <c r="CD199" s="774">
        <f>' IP STOP cijfers nieuw'!CD53</f>
        <v>0</v>
      </c>
      <c r="CE199" s="774">
        <f>' IP STOP cijfers nieuw'!CE53</f>
        <v>0</v>
      </c>
      <c r="CF199" s="774">
        <f>' IP STOP cijfers nieuw'!CF53</f>
        <v>0</v>
      </c>
      <c r="CG199" s="774">
        <f>' IP STOP cijfers nieuw'!CG53</f>
        <v>0</v>
      </c>
      <c r="CH199" s="774">
        <f>' IP STOP cijfers nieuw'!CH53</f>
        <v>0</v>
      </c>
      <c r="CI199" s="774">
        <f>' IP STOP cijfers nieuw'!CI53</f>
        <v>0</v>
      </c>
      <c r="CJ199" s="774">
        <f>' IP STOP cijfers nieuw'!CJ53</f>
        <v>0</v>
      </c>
      <c r="CK199" s="774">
        <f>' IP STOP cijfers nieuw'!CK53</f>
        <v>0</v>
      </c>
      <c r="CL199" s="779">
        <f>' IP STOP cijfers nieuw'!CL53</f>
        <v>0</v>
      </c>
      <c r="CM199" s="774">
        <f>' IP STOP cijfers nieuw'!CM53</f>
        <v>0</v>
      </c>
      <c r="CN199" s="774">
        <f>' IP STOP cijfers nieuw'!CN53</f>
        <v>0</v>
      </c>
      <c r="CO199" s="774">
        <f>' IP STOP cijfers nieuw'!CO53</f>
        <v>0</v>
      </c>
      <c r="CP199" s="11">
        <f>' IP STOP cijfers nieuw'!CP53</f>
        <v>0</v>
      </c>
      <c r="CQ199" s="11">
        <f>' IP STOP cijfers nieuw'!CQ53</f>
        <v>0</v>
      </c>
      <c r="CR199" s="11">
        <f>' IP STOP cijfers nieuw'!CR53</f>
        <v>0</v>
      </c>
      <c r="CS199" s="11">
        <f>' IP STOP cijfers nieuw'!CS53</f>
        <v>0</v>
      </c>
      <c r="CT199" s="11">
        <f>' IP STOP cijfers nieuw'!CT53</f>
        <v>0</v>
      </c>
      <c r="CU199" s="11">
        <f>' IP STOP cijfers nieuw'!CU53</f>
        <v>0</v>
      </c>
      <c r="CV199" s="11">
        <f>' IP STOP cijfers nieuw'!CV53</f>
        <v>0</v>
      </c>
      <c r="CW199" s="11">
        <f>' IP STOP cijfers nieuw'!CW53</f>
        <v>0</v>
      </c>
      <c r="CX199" s="11">
        <f>' IP STOP cijfers nieuw'!CX53</f>
        <v>0</v>
      </c>
      <c r="CY199" s="26">
        <f>' IP STOP cijfers nieuw'!CY53</f>
        <v>0</v>
      </c>
      <c r="CZ199" s="15">
        <f>' IP STOP cijfers nieuw'!CZ53</f>
        <v>0</v>
      </c>
      <c r="DA199" s="11">
        <f>' IP STOP cijfers nieuw'!DA53</f>
        <v>0</v>
      </c>
      <c r="DB199" s="11">
        <f>' IP STOP cijfers nieuw'!DB53</f>
        <v>0</v>
      </c>
      <c r="DC199" s="11">
        <f>' IP STOP cijfers nieuw'!DC53</f>
        <v>0</v>
      </c>
      <c r="DD199" s="11">
        <f>' IP STOP cijfers nieuw'!DD53</f>
        <v>0</v>
      </c>
      <c r="DE199" s="11">
        <f>' IP STOP cijfers nieuw'!DE53</f>
        <v>0</v>
      </c>
      <c r="DF199" s="11">
        <f>' IP STOP cijfers nieuw'!DF53</f>
        <v>0</v>
      </c>
      <c r="DG199" s="11">
        <f>' IP STOP cijfers nieuw'!DG53</f>
        <v>0</v>
      </c>
      <c r="DH199" s="11">
        <f>' IP STOP cijfers nieuw'!DH53</f>
        <v>0</v>
      </c>
      <c r="DI199" s="11">
        <f>' IP STOP cijfers nieuw'!DI53</f>
        <v>0</v>
      </c>
      <c r="DJ199" s="11">
        <f>' IP STOP cijfers nieuw'!DJ53</f>
        <v>0</v>
      </c>
      <c r="DK199" s="11">
        <f>' IP STOP cijfers nieuw'!DK53</f>
        <v>0</v>
      </c>
      <c r="DL199" s="26">
        <f>' IP STOP cijfers nieuw'!DL53</f>
        <v>0</v>
      </c>
    </row>
    <row r="200" spans="1:116" hidden="1">
      <c r="A200" s="47">
        <f>' IP STOP cijfers nieuw'!A54</f>
        <v>0</v>
      </c>
      <c r="B200" s="49">
        <f>' IP STOP cijfers nieuw'!B54</f>
        <v>0</v>
      </c>
      <c r="C200" s="4" t="str">
        <f>' IP STOP cijfers nieuw'!C54</f>
        <v>Industriële Productie</v>
      </c>
      <c r="D200" s="4" t="str">
        <f>' IP STOP cijfers nieuw'!D54</f>
        <v>IP Klachten &amp; meldingen VWS</v>
      </c>
      <c r="E200" s="4" t="str">
        <f>' IP STOP cijfers nieuw'!E54</f>
        <v>uitvoering</v>
      </c>
      <c r="F200" s="4" t="str">
        <f>' IP STOP cijfers nieuw'!F54</f>
        <v>VWS</v>
      </c>
      <c r="G200" s="4">
        <f>' IP STOP cijfers nieuw'!G54</f>
        <v>0</v>
      </c>
      <c r="H200" s="774">
        <f>' IP STOP cijfers nieuw'!H54</f>
        <v>0</v>
      </c>
      <c r="I200" s="774">
        <f>' IP STOP cijfers nieuw'!I54</f>
        <v>0</v>
      </c>
      <c r="J200" s="774">
        <f>' IP STOP cijfers nieuw'!J54</f>
        <v>0</v>
      </c>
      <c r="K200" s="774">
        <f>' IP STOP cijfers nieuw'!K54</f>
        <v>0</v>
      </c>
      <c r="L200" s="774">
        <f>' IP STOP cijfers nieuw'!L54</f>
        <v>0</v>
      </c>
      <c r="M200" s="774">
        <f>' IP STOP cijfers nieuw'!M54</f>
        <v>0</v>
      </c>
      <c r="N200" s="774">
        <f>' IP STOP cijfers nieuw'!N54</f>
        <v>0</v>
      </c>
      <c r="O200" s="774">
        <f>' IP STOP cijfers nieuw'!O54</f>
        <v>0</v>
      </c>
      <c r="P200" s="774">
        <f>' IP STOP cijfers nieuw'!P54</f>
        <v>0</v>
      </c>
      <c r="Q200" s="775">
        <f>' IP STOP cijfers nieuw'!Q54</f>
        <v>0</v>
      </c>
      <c r="R200" s="776">
        <f>' IP STOP cijfers nieuw'!R54</f>
        <v>0</v>
      </c>
      <c r="S200" s="774">
        <f>' IP STOP cijfers nieuw'!S54</f>
        <v>0</v>
      </c>
      <c r="T200" s="774">
        <f>' IP STOP cijfers nieuw'!T54</f>
        <v>0</v>
      </c>
      <c r="U200" s="774">
        <f>' IP STOP cijfers nieuw'!U54</f>
        <v>0</v>
      </c>
      <c r="V200" s="774">
        <f>' IP STOP cijfers nieuw'!V54</f>
        <v>0</v>
      </c>
      <c r="W200" s="774">
        <f>' IP STOP cijfers nieuw'!W54</f>
        <v>0</v>
      </c>
      <c r="X200" s="774">
        <f>' IP STOP cijfers nieuw'!X54</f>
        <v>0</v>
      </c>
      <c r="Y200" s="774">
        <f>' IP STOP cijfers nieuw'!Y54</f>
        <v>0</v>
      </c>
      <c r="Z200" s="777">
        <f>' IP STOP cijfers nieuw'!Z54</f>
        <v>0</v>
      </c>
      <c r="AA200" s="774">
        <f>' IP STOP cijfers nieuw'!AA54</f>
        <v>0</v>
      </c>
      <c r="AB200" s="774">
        <f>' IP STOP cijfers nieuw'!AB54</f>
        <v>0</v>
      </c>
      <c r="AC200" s="774">
        <f>' IP STOP cijfers nieuw'!AC54</f>
        <v>0</v>
      </c>
      <c r="AD200" s="774">
        <f>' IP STOP cijfers nieuw'!AD54</f>
        <v>0</v>
      </c>
      <c r="AE200" s="774">
        <f>' IP STOP cijfers nieuw'!AE54</f>
        <v>0</v>
      </c>
      <c r="AF200" s="774">
        <f>' IP STOP cijfers nieuw'!AF54</f>
        <v>0</v>
      </c>
      <c r="AG200" s="777">
        <f>' IP STOP cijfers nieuw'!AG54</f>
        <v>0</v>
      </c>
      <c r="AH200" s="774">
        <f>' IP STOP cijfers nieuw'!AH54</f>
        <v>0</v>
      </c>
      <c r="AI200" s="774">
        <f>' IP STOP cijfers nieuw'!AI54</f>
        <v>0</v>
      </c>
      <c r="AJ200" s="774">
        <f>' IP STOP cijfers nieuw'!AJ54</f>
        <v>0</v>
      </c>
      <c r="AK200" s="774">
        <f>' IP STOP cijfers nieuw'!AK54</f>
        <v>0</v>
      </c>
      <c r="AL200" s="777">
        <f>' IP STOP cijfers nieuw'!AL54</f>
        <v>0</v>
      </c>
      <c r="AM200" s="774">
        <f>' IP STOP cijfers nieuw'!AM54</f>
        <v>0</v>
      </c>
      <c r="AN200" s="774">
        <f>' IP STOP cijfers nieuw'!AN54</f>
        <v>0</v>
      </c>
      <c r="AO200" s="774">
        <f>' IP STOP cijfers nieuw'!AO54</f>
        <v>0</v>
      </c>
      <c r="AP200" s="774">
        <f>' IP STOP cijfers nieuw'!AP54</f>
        <v>0</v>
      </c>
      <c r="AQ200" s="774">
        <f>' IP STOP cijfers nieuw'!AQ54</f>
        <v>0</v>
      </c>
      <c r="AR200" s="777">
        <f>' IP STOP cijfers nieuw'!AR54</f>
        <v>0</v>
      </c>
      <c r="AS200" s="774">
        <f>' IP STOP cijfers nieuw'!AS54</f>
        <v>0</v>
      </c>
      <c r="AT200" s="774">
        <f>' IP STOP cijfers nieuw'!AT54</f>
        <v>0</v>
      </c>
      <c r="AU200" s="774">
        <f>' IP STOP cijfers nieuw'!AU54</f>
        <v>0</v>
      </c>
      <c r="AV200" s="774">
        <f>' IP STOP cijfers nieuw'!AV54</f>
        <v>0</v>
      </c>
      <c r="AW200" s="774">
        <f>' IP STOP cijfers nieuw'!AW54</f>
        <v>0</v>
      </c>
      <c r="AX200" s="774">
        <f>' IP STOP cijfers nieuw'!AX54</f>
        <v>0</v>
      </c>
      <c r="AY200" s="774">
        <f>' IP STOP cijfers nieuw'!AY54</f>
        <v>0</v>
      </c>
      <c r="AZ200" s="774">
        <f>' IP STOP cijfers nieuw'!AZ54</f>
        <v>0</v>
      </c>
      <c r="BA200" s="774">
        <f>' IP STOP cijfers nieuw'!BA54</f>
        <v>0</v>
      </c>
      <c r="BB200" s="774">
        <f>' IP STOP cijfers nieuw'!BB54</f>
        <v>0</v>
      </c>
      <c r="BC200" s="777">
        <f>' IP STOP cijfers nieuw'!BC54</f>
        <v>0</v>
      </c>
      <c r="BD200" s="774">
        <f>' IP STOP cijfers nieuw'!BD54</f>
        <v>0</v>
      </c>
      <c r="BE200" s="774">
        <f>' IP STOP cijfers nieuw'!BE54</f>
        <v>0</v>
      </c>
      <c r="BF200" s="774">
        <f>' IP STOP cijfers nieuw'!BF54</f>
        <v>0</v>
      </c>
      <c r="BG200" s="774">
        <f>' IP STOP cijfers nieuw'!BG54</f>
        <v>0</v>
      </c>
      <c r="BH200" s="774">
        <f>' IP STOP cijfers nieuw'!BH54</f>
        <v>0</v>
      </c>
      <c r="BI200" s="774">
        <f>' IP STOP cijfers nieuw'!BI54</f>
        <v>0</v>
      </c>
      <c r="BJ200" s="774">
        <f>' IP STOP cijfers nieuw'!BJ54</f>
        <v>0</v>
      </c>
      <c r="BK200" s="777">
        <f>' IP STOP cijfers nieuw'!BK54</f>
        <v>0</v>
      </c>
      <c r="BL200" s="774">
        <f>' IP STOP cijfers nieuw'!BL54</f>
        <v>0</v>
      </c>
      <c r="BM200" s="774">
        <f>' IP STOP cijfers nieuw'!BM54</f>
        <v>0</v>
      </c>
      <c r="BN200" s="774">
        <f>' IP STOP cijfers nieuw'!BN54</f>
        <v>0</v>
      </c>
      <c r="BO200" s="774">
        <f>' IP STOP cijfers nieuw'!BO54</f>
        <v>0</v>
      </c>
      <c r="BP200" s="774">
        <f>' IP STOP cijfers nieuw'!BP54</f>
        <v>0</v>
      </c>
      <c r="BQ200" s="777">
        <f>' IP STOP cijfers nieuw'!BQ54</f>
        <v>0</v>
      </c>
      <c r="BR200" s="774">
        <f>' IP STOP cijfers nieuw'!BR54</f>
        <v>0</v>
      </c>
      <c r="BS200" s="774">
        <f>' IP STOP cijfers nieuw'!BS54</f>
        <v>0</v>
      </c>
      <c r="BT200" s="774">
        <f>' IP STOP cijfers nieuw'!BT54</f>
        <v>0</v>
      </c>
      <c r="BU200" s="774">
        <f>' IP STOP cijfers nieuw'!BU54</f>
        <v>0</v>
      </c>
      <c r="BV200" s="774">
        <f>' IP STOP cijfers nieuw'!BV54</f>
        <v>0</v>
      </c>
      <c r="BW200" s="774">
        <f>' IP STOP cijfers nieuw'!BW54</f>
        <v>0</v>
      </c>
      <c r="BX200" s="778">
        <f>' IP STOP cijfers nieuw'!BX54</f>
        <v>0</v>
      </c>
      <c r="BY200" s="777">
        <f>' IP STOP cijfers nieuw'!BY54</f>
        <v>0</v>
      </c>
      <c r="BZ200" s="774">
        <f>' IP STOP cijfers nieuw'!BZ54</f>
        <v>0</v>
      </c>
      <c r="CA200" s="774">
        <f>' IP STOP cijfers nieuw'!CA54</f>
        <v>0</v>
      </c>
      <c r="CB200" s="774">
        <f>' IP STOP cijfers nieuw'!CB54</f>
        <v>0</v>
      </c>
      <c r="CC200" s="774">
        <f>' IP STOP cijfers nieuw'!CC54</f>
        <v>0</v>
      </c>
      <c r="CD200" s="774">
        <f>' IP STOP cijfers nieuw'!CD54</f>
        <v>0</v>
      </c>
      <c r="CE200" s="774">
        <f>' IP STOP cijfers nieuw'!CE54</f>
        <v>0</v>
      </c>
      <c r="CF200" s="774">
        <f>' IP STOP cijfers nieuw'!CF54</f>
        <v>0</v>
      </c>
      <c r="CG200" s="774">
        <f>' IP STOP cijfers nieuw'!CG54</f>
        <v>0</v>
      </c>
      <c r="CH200" s="774">
        <f>' IP STOP cijfers nieuw'!CH54</f>
        <v>0</v>
      </c>
      <c r="CI200" s="774">
        <f>' IP STOP cijfers nieuw'!CI54</f>
        <v>0</v>
      </c>
      <c r="CJ200" s="774">
        <f>' IP STOP cijfers nieuw'!CJ54</f>
        <v>0</v>
      </c>
      <c r="CK200" s="774">
        <f>' IP STOP cijfers nieuw'!CK54</f>
        <v>0</v>
      </c>
      <c r="CL200" s="779">
        <f>' IP STOP cijfers nieuw'!CL54</f>
        <v>0</v>
      </c>
      <c r="CM200" s="774">
        <f>' IP STOP cijfers nieuw'!CM54</f>
        <v>0</v>
      </c>
      <c r="CN200" s="774">
        <f>' IP STOP cijfers nieuw'!CN54</f>
        <v>0</v>
      </c>
      <c r="CO200" s="774">
        <f>' IP STOP cijfers nieuw'!CO54</f>
        <v>0</v>
      </c>
      <c r="CP200" s="11">
        <f>' IP STOP cijfers nieuw'!CP54</f>
        <v>0</v>
      </c>
      <c r="CQ200" s="11">
        <f>' IP STOP cijfers nieuw'!CQ54</f>
        <v>0</v>
      </c>
      <c r="CR200" s="11">
        <f>' IP STOP cijfers nieuw'!CR54</f>
        <v>0</v>
      </c>
      <c r="CS200" s="11">
        <f>' IP STOP cijfers nieuw'!CS54</f>
        <v>0</v>
      </c>
      <c r="CT200" s="11">
        <f>' IP STOP cijfers nieuw'!CT54</f>
        <v>0</v>
      </c>
      <c r="CU200" s="11">
        <f>' IP STOP cijfers nieuw'!CU54</f>
        <v>0</v>
      </c>
      <c r="CV200" s="11">
        <f>' IP STOP cijfers nieuw'!CV54</f>
        <v>0</v>
      </c>
      <c r="CW200" s="11">
        <f>' IP STOP cijfers nieuw'!CW54</f>
        <v>0</v>
      </c>
      <c r="CX200" s="11">
        <f>' IP STOP cijfers nieuw'!CX54</f>
        <v>0</v>
      </c>
      <c r="CY200" s="26">
        <f>' IP STOP cijfers nieuw'!CY54</f>
        <v>0</v>
      </c>
      <c r="CZ200" s="15">
        <f>' IP STOP cijfers nieuw'!CZ54</f>
        <v>0</v>
      </c>
      <c r="DA200" s="11">
        <f>' IP STOP cijfers nieuw'!DA54</f>
        <v>0</v>
      </c>
      <c r="DB200" s="11">
        <f>' IP STOP cijfers nieuw'!DB54</f>
        <v>0</v>
      </c>
      <c r="DC200" s="11">
        <f>' IP STOP cijfers nieuw'!DC54</f>
        <v>0</v>
      </c>
      <c r="DD200" s="11">
        <f>' IP STOP cijfers nieuw'!DD54</f>
        <v>0</v>
      </c>
      <c r="DE200" s="11">
        <f>' IP STOP cijfers nieuw'!DE54</f>
        <v>0</v>
      </c>
      <c r="DF200" s="11">
        <f>' IP STOP cijfers nieuw'!DF54</f>
        <v>0</v>
      </c>
      <c r="DG200" s="11">
        <f>' IP STOP cijfers nieuw'!DG54</f>
        <v>0</v>
      </c>
      <c r="DH200" s="11">
        <f>' IP STOP cijfers nieuw'!DH54</f>
        <v>0</v>
      </c>
      <c r="DI200" s="11">
        <f>' IP STOP cijfers nieuw'!DI54</f>
        <v>0</v>
      </c>
      <c r="DJ200" s="11">
        <f>' IP STOP cijfers nieuw'!DJ54</f>
        <v>0</v>
      </c>
      <c r="DK200" s="11">
        <f>' IP STOP cijfers nieuw'!DK54</f>
        <v>0</v>
      </c>
      <c r="DL200" s="26">
        <f>' IP STOP cijfers nieuw'!DL54</f>
        <v>0</v>
      </c>
    </row>
    <row r="201" spans="1:116">
      <c r="A201" s="47">
        <f>' IP STOP cijfers nieuw'!A55</f>
        <v>0</v>
      </c>
      <c r="B201" s="49">
        <f>' IP STOP cijfers nieuw'!B55</f>
        <v>0</v>
      </c>
      <c r="C201" s="4" t="str">
        <f>' IP STOP cijfers nieuw'!C55</f>
        <v>Industriële Productie</v>
      </c>
      <c r="D201" s="4" t="str">
        <f>' IP STOP cijfers nieuw'!D55</f>
        <v>IP Klachten &amp; meldingen VWS</v>
      </c>
      <c r="E201" s="4" t="str">
        <f>' IP STOP cijfers nieuw'!E55</f>
        <v>verbeterplan</v>
      </c>
      <c r="F201" s="4" t="str">
        <f>' IP STOP cijfers nieuw'!F55</f>
        <v>VWS</v>
      </c>
      <c r="G201" s="4" t="str">
        <f>' IP STOP cijfers nieuw'!G55</f>
        <v>verbeterplan</v>
      </c>
      <c r="H201" s="774">
        <f>' IP STOP cijfers nieuw'!H55</f>
        <v>1244</v>
      </c>
      <c r="I201" s="774">
        <f>' IP STOP cijfers nieuw'!I55</f>
        <v>0</v>
      </c>
      <c r="J201" s="774">
        <f>' IP STOP cijfers nieuw'!J55</f>
        <v>0</v>
      </c>
      <c r="K201" s="774">
        <f>' IP STOP cijfers nieuw'!K55</f>
        <v>0</v>
      </c>
      <c r="L201" s="774">
        <f>' IP STOP cijfers nieuw'!L55</f>
        <v>0</v>
      </c>
      <c r="M201" s="774">
        <f>' IP STOP cijfers nieuw'!M55</f>
        <v>0</v>
      </c>
      <c r="N201" s="774">
        <f>' IP STOP cijfers nieuw'!N55</f>
        <v>0</v>
      </c>
      <c r="O201" s="774">
        <f>' IP STOP cijfers nieuw'!O55</f>
        <v>0</v>
      </c>
      <c r="P201" s="774">
        <f>' IP STOP cijfers nieuw'!P55</f>
        <v>0</v>
      </c>
      <c r="Q201" s="775">
        <f>' IP STOP cijfers nieuw'!Q55</f>
        <v>1244</v>
      </c>
      <c r="R201" s="776">
        <f>' IP STOP cijfers nieuw'!R55</f>
        <v>0</v>
      </c>
      <c r="S201" s="774">
        <f>' IP STOP cijfers nieuw'!S55</f>
        <v>0</v>
      </c>
      <c r="T201" s="774">
        <f>' IP STOP cijfers nieuw'!T55</f>
        <v>1244</v>
      </c>
      <c r="U201" s="774">
        <f>' IP STOP cijfers nieuw'!U55</f>
        <v>0</v>
      </c>
      <c r="V201" s="774">
        <f>' IP STOP cijfers nieuw'!V55</f>
        <v>0</v>
      </c>
      <c r="W201" s="774">
        <f>' IP STOP cijfers nieuw'!W55</f>
        <v>0</v>
      </c>
      <c r="X201" s="774">
        <f>' IP STOP cijfers nieuw'!X55</f>
        <v>0</v>
      </c>
      <c r="Y201" s="774">
        <f>' IP STOP cijfers nieuw'!Y55</f>
        <v>0</v>
      </c>
      <c r="Z201" s="777">
        <f>' IP STOP cijfers nieuw'!Z55</f>
        <v>1244</v>
      </c>
      <c r="AA201" s="774">
        <f>' IP STOP cijfers nieuw'!AA55</f>
        <v>1244</v>
      </c>
      <c r="AB201" s="774">
        <f>' IP STOP cijfers nieuw'!AB55</f>
        <v>0</v>
      </c>
      <c r="AC201" s="774">
        <f>' IP STOP cijfers nieuw'!AC55</f>
        <v>0</v>
      </c>
      <c r="AD201" s="774">
        <f>' IP STOP cijfers nieuw'!AD55</f>
        <v>0</v>
      </c>
      <c r="AE201" s="774">
        <f>' IP STOP cijfers nieuw'!AE55</f>
        <v>0</v>
      </c>
      <c r="AF201" s="774">
        <f>' IP STOP cijfers nieuw'!AF55</f>
        <v>0</v>
      </c>
      <c r="AG201" s="777">
        <f>' IP STOP cijfers nieuw'!AG55</f>
        <v>0</v>
      </c>
      <c r="AH201" s="774">
        <f>' IP STOP cijfers nieuw'!AH55</f>
        <v>1244</v>
      </c>
      <c r="AI201" s="774">
        <f>' IP STOP cijfers nieuw'!AI55</f>
        <v>0</v>
      </c>
      <c r="AJ201" s="774">
        <f>' IP STOP cijfers nieuw'!AJ55</f>
        <v>0</v>
      </c>
      <c r="AK201" s="774">
        <f>' IP STOP cijfers nieuw'!AK55</f>
        <v>0</v>
      </c>
      <c r="AL201" s="777">
        <f>' IP STOP cijfers nieuw'!AL55</f>
        <v>0</v>
      </c>
      <c r="AM201" s="774">
        <f>' IP STOP cijfers nieuw'!AM55</f>
        <v>0</v>
      </c>
      <c r="AN201" s="774">
        <f>' IP STOP cijfers nieuw'!AN55</f>
        <v>0</v>
      </c>
      <c r="AO201" s="774">
        <f>' IP STOP cijfers nieuw'!AO55</f>
        <v>0</v>
      </c>
      <c r="AP201" s="774">
        <f>' IP STOP cijfers nieuw'!AP55</f>
        <v>0</v>
      </c>
      <c r="AQ201" s="774">
        <f>' IP STOP cijfers nieuw'!AQ55</f>
        <v>0</v>
      </c>
      <c r="AR201" s="777">
        <f>' IP STOP cijfers nieuw'!AR55</f>
        <v>0</v>
      </c>
      <c r="AS201" s="774">
        <f>' IP STOP cijfers nieuw'!AS55</f>
        <v>0</v>
      </c>
      <c r="AT201" s="774">
        <f>' IP STOP cijfers nieuw'!AT55</f>
        <v>0</v>
      </c>
      <c r="AU201" s="774">
        <f>' IP STOP cijfers nieuw'!AU55</f>
        <v>0</v>
      </c>
      <c r="AV201" s="774">
        <f>' IP STOP cijfers nieuw'!AV55</f>
        <v>0</v>
      </c>
      <c r="AW201" s="774">
        <f>' IP STOP cijfers nieuw'!AW55</f>
        <v>0</v>
      </c>
      <c r="AX201" s="774">
        <f>' IP STOP cijfers nieuw'!AX55</f>
        <v>0</v>
      </c>
      <c r="AY201" s="774">
        <f>' IP STOP cijfers nieuw'!AY55</f>
        <v>0</v>
      </c>
      <c r="AZ201" s="774">
        <f>' IP STOP cijfers nieuw'!AZ55</f>
        <v>0</v>
      </c>
      <c r="BA201" s="774">
        <f>' IP STOP cijfers nieuw'!BA55</f>
        <v>0</v>
      </c>
      <c r="BB201" s="774">
        <f>' IP STOP cijfers nieuw'!BB55</f>
        <v>0</v>
      </c>
      <c r="BC201" s="777">
        <f>' IP STOP cijfers nieuw'!BC55</f>
        <v>0</v>
      </c>
      <c r="BD201" s="774">
        <f>' IP STOP cijfers nieuw'!BD55</f>
        <v>0</v>
      </c>
      <c r="BE201" s="774">
        <f>' IP STOP cijfers nieuw'!BE55</f>
        <v>0</v>
      </c>
      <c r="BF201" s="774">
        <f>' IP STOP cijfers nieuw'!BF55</f>
        <v>0</v>
      </c>
      <c r="BG201" s="774">
        <f>' IP STOP cijfers nieuw'!BG55</f>
        <v>0</v>
      </c>
      <c r="BH201" s="774">
        <f>' IP STOP cijfers nieuw'!BH55</f>
        <v>0</v>
      </c>
      <c r="BI201" s="774">
        <f>' IP STOP cijfers nieuw'!BI55</f>
        <v>0</v>
      </c>
      <c r="BJ201" s="774">
        <f>' IP STOP cijfers nieuw'!BJ55</f>
        <v>0</v>
      </c>
      <c r="BK201" s="777">
        <f>' IP STOP cijfers nieuw'!BK55</f>
        <v>0</v>
      </c>
      <c r="BL201" s="774">
        <f>' IP STOP cijfers nieuw'!BL55</f>
        <v>0</v>
      </c>
      <c r="BM201" s="774">
        <f>' IP STOP cijfers nieuw'!BM55</f>
        <v>0</v>
      </c>
      <c r="BN201" s="774">
        <f>' IP STOP cijfers nieuw'!BN55</f>
        <v>0</v>
      </c>
      <c r="BO201" s="774">
        <f>' IP STOP cijfers nieuw'!BO55</f>
        <v>0</v>
      </c>
      <c r="BP201" s="774">
        <f>' IP STOP cijfers nieuw'!BP55</f>
        <v>0</v>
      </c>
      <c r="BQ201" s="777">
        <f>' IP STOP cijfers nieuw'!BQ55</f>
        <v>0</v>
      </c>
      <c r="BR201" s="774">
        <f>' IP STOP cijfers nieuw'!BR55</f>
        <v>0</v>
      </c>
      <c r="BS201" s="774">
        <f>' IP STOP cijfers nieuw'!BS55</f>
        <v>0</v>
      </c>
      <c r="BT201" s="774">
        <f>' IP STOP cijfers nieuw'!BT55</f>
        <v>0</v>
      </c>
      <c r="BU201" s="774">
        <f>' IP STOP cijfers nieuw'!BU55</f>
        <v>0</v>
      </c>
      <c r="BV201" s="774">
        <f>' IP STOP cijfers nieuw'!BV55</f>
        <v>0</v>
      </c>
      <c r="BW201" s="774">
        <f>' IP STOP cijfers nieuw'!BW55</f>
        <v>0</v>
      </c>
      <c r="BX201" s="778">
        <f>' IP STOP cijfers nieuw'!BX55</f>
        <v>0</v>
      </c>
      <c r="BY201" s="777">
        <f>' IP STOP cijfers nieuw'!BY55</f>
        <v>1244</v>
      </c>
      <c r="BZ201" s="774">
        <f>' IP STOP cijfers nieuw'!BZ55</f>
        <v>0</v>
      </c>
      <c r="CA201" s="774">
        <f>' IP STOP cijfers nieuw'!CA55</f>
        <v>0</v>
      </c>
      <c r="CB201" s="774">
        <f>' IP STOP cijfers nieuw'!CB55</f>
        <v>0</v>
      </c>
      <c r="CC201" s="774">
        <f>' IP STOP cijfers nieuw'!CC55</f>
        <v>0</v>
      </c>
      <c r="CD201" s="774">
        <f>' IP STOP cijfers nieuw'!CD55</f>
        <v>0</v>
      </c>
      <c r="CE201" s="774">
        <f>' IP STOP cijfers nieuw'!CE55</f>
        <v>0</v>
      </c>
      <c r="CF201" s="774">
        <f>' IP STOP cijfers nieuw'!CF55</f>
        <v>0</v>
      </c>
      <c r="CG201" s="774">
        <f>' IP STOP cijfers nieuw'!CG55</f>
        <v>0</v>
      </c>
      <c r="CH201" s="774">
        <f>' IP STOP cijfers nieuw'!CH55</f>
        <v>0</v>
      </c>
      <c r="CI201" s="774">
        <f>' IP STOP cijfers nieuw'!CI55</f>
        <v>0</v>
      </c>
      <c r="CJ201" s="774">
        <f>' IP STOP cijfers nieuw'!CJ55</f>
        <v>0</v>
      </c>
      <c r="CK201" s="774">
        <f>' IP STOP cijfers nieuw'!CK55</f>
        <v>0</v>
      </c>
      <c r="CL201" s="779">
        <f>' IP STOP cijfers nieuw'!CL55</f>
        <v>0</v>
      </c>
      <c r="CM201" s="774">
        <f>' IP STOP cijfers nieuw'!CM55</f>
        <v>0</v>
      </c>
      <c r="CN201" s="774">
        <f>' IP STOP cijfers nieuw'!CN55</f>
        <v>0</v>
      </c>
      <c r="CO201" s="774">
        <f>' IP STOP cijfers nieuw'!CO55</f>
        <v>0</v>
      </c>
      <c r="CP201" s="11">
        <f>' IP STOP cijfers nieuw'!CP55</f>
        <v>0</v>
      </c>
      <c r="CQ201" s="11">
        <f>' IP STOP cijfers nieuw'!CQ55</f>
        <v>0</v>
      </c>
      <c r="CR201" s="11">
        <f>' IP STOP cijfers nieuw'!CR55</f>
        <v>0</v>
      </c>
      <c r="CS201" s="11">
        <f>' IP STOP cijfers nieuw'!CS55</f>
        <v>0</v>
      </c>
      <c r="CT201" s="11">
        <f>' IP STOP cijfers nieuw'!CT55</f>
        <v>0</v>
      </c>
      <c r="CU201" s="11">
        <f>' IP STOP cijfers nieuw'!CU55</f>
        <v>0</v>
      </c>
      <c r="CV201" s="11">
        <f>' IP STOP cijfers nieuw'!CV55</f>
        <v>0</v>
      </c>
      <c r="CW201" s="11">
        <f>' IP STOP cijfers nieuw'!CW55</f>
        <v>0</v>
      </c>
      <c r="CX201" s="11">
        <f>' IP STOP cijfers nieuw'!CX55</f>
        <v>0</v>
      </c>
      <c r="CY201" s="26">
        <f>' IP STOP cijfers nieuw'!CY55</f>
        <v>0</v>
      </c>
      <c r="CZ201" s="15">
        <f>' IP STOP cijfers nieuw'!CZ55</f>
        <v>0</v>
      </c>
      <c r="DA201" s="11">
        <f>' IP STOP cijfers nieuw'!DA55</f>
        <v>0</v>
      </c>
      <c r="DB201" s="11">
        <f>' IP STOP cijfers nieuw'!DB55</f>
        <v>0</v>
      </c>
      <c r="DC201" s="11">
        <f>' IP STOP cijfers nieuw'!DC55</f>
        <v>0</v>
      </c>
      <c r="DD201" s="11">
        <f>' IP STOP cijfers nieuw'!DD55</f>
        <v>0</v>
      </c>
      <c r="DE201" s="11">
        <f>' IP STOP cijfers nieuw'!DE55</f>
        <v>0</v>
      </c>
      <c r="DF201" s="11">
        <f>' IP STOP cijfers nieuw'!DF55</f>
        <v>0</v>
      </c>
      <c r="DG201" s="11">
        <f>' IP STOP cijfers nieuw'!DG55</f>
        <v>0</v>
      </c>
      <c r="DH201" s="11">
        <f>' IP STOP cijfers nieuw'!DH55</f>
        <v>0</v>
      </c>
      <c r="DI201" s="11">
        <f>' IP STOP cijfers nieuw'!DI55</f>
        <v>0</v>
      </c>
      <c r="DJ201" s="11">
        <f>' IP STOP cijfers nieuw'!DJ55</f>
        <v>0</v>
      </c>
      <c r="DK201" s="11">
        <f>' IP STOP cijfers nieuw'!DK55</f>
        <v>0</v>
      </c>
      <c r="DL201" s="26">
        <f>' IP STOP cijfers nieuw'!DL55</f>
        <v>0</v>
      </c>
    </row>
    <row r="202" spans="1:116" hidden="1">
      <c r="A202" s="47">
        <f>' IP STOP cijfers nieuw'!A57</f>
        <v>0</v>
      </c>
      <c r="B202" s="49" t="str">
        <f>' IP STOP cijfers nieuw'!B57</f>
        <v>OXNK</v>
      </c>
      <c r="C202" s="4" t="str">
        <f>' IP STOP cijfers nieuw'!C57</f>
        <v>Industriële Productie</v>
      </c>
      <c r="D202" s="4" t="str">
        <f>' IP STOP cijfers nieuw'!D57</f>
        <v>IP Internationale projecten Overige baten</v>
      </c>
      <c r="E202" s="4" t="str">
        <f>' IP STOP cijfers nieuw'!E57</f>
        <v xml:space="preserve">Internationale projecten </v>
      </c>
      <c r="F202" s="4" t="str">
        <f>' IP STOP cijfers nieuw'!F57</f>
        <v>Overige Baten</v>
      </c>
      <c r="G202" s="4">
        <f>' IP STOP cijfers nieuw'!G57</f>
        <v>0</v>
      </c>
      <c r="H202" s="774">
        <f>' IP STOP cijfers nieuw'!H57</f>
        <v>0</v>
      </c>
      <c r="I202" s="774">
        <f>' IP STOP cijfers nieuw'!I57</f>
        <v>0</v>
      </c>
      <c r="J202" s="774">
        <f>' IP STOP cijfers nieuw'!J57</f>
        <v>0</v>
      </c>
      <c r="K202" s="774">
        <f>' IP STOP cijfers nieuw'!K57</f>
        <v>0</v>
      </c>
      <c r="L202" s="774">
        <f>' IP STOP cijfers nieuw'!L57</f>
        <v>300</v>
      </c>
      <c r="M202" s="774">
        <f>' IP STOP cijfers nieuw'!M57</f>
        <v>0</v>
      </c>
      <c r="N202" s="774">
        <f>' IP STOP cijfers nieuw'!N57</f>
        <v>0</v>
      </c>
      <c r="O202" s="774">
        <f>' IP STOP cijfers nieuw'!O57</f>
        <v>0</v>
      </c>
      <c r="P202" s="774">
        <f>' IP STOP cijfers nieuw'!P57</f>
        <v>0</v>
      </c>
      <c r="Q202" s="775">
        <f>' IP STOP cijfers nieuw'!Q57</f>
        <v>300</v>
      </c>
      <c r="R202" s="776">
        <f>' IP STOP cijfers nieuw'!R57</f>
        <v>0</v>
      </c>
      <c r="S202" s="774">
        <f>' IP STOP cijfers nieuw'!S57</f>
        <v>0</v>
      </c>
      <c r="T202" s="774">
        <f>' IP STOP cijfers nieuw'!T57</f>
        <v>300</v>
      </c>
      <c r="U202" s="774">
        <f>' IP STOP cijfers nieuw'!U57</f>
        <v>0</v>
      </c>
      <c r="V202" s="774">
        <f>' IP STOP cijfers nieuw'!V57</f>
        <v>0</v>
      </c>
      <c r="W202" s="774">
        <f>' IP STOP cijfers nieuw'!W57</f>
        <v>0</v>
      </c>
      <c r="X202" s="774">
        <f>' IP STOP cijfers nieuw'!X57</f>
        <v>0</v>
      </c>
      <c r="Y202" s="774">
        <f>' IP STOP cijfers nieuw'!Y57</f>
        <v>0</v>
      </c>
      <c r="Z202" s="777">
        <f>' IP STOP cijfers nieuw'!Z57</f>
        <v>300</v>
      </c>
      <c r="AA202" s="774">
        <f>' IP STOP cijfers nieuw'!AA57</f>
        <v>300</v>
      </c>
      <c r="AB202" s="774">
        <f>' IP STOP cijfers nieuw'!AB57</f>
        <v>0</v>
      </c>
      <c r="AC202" s="774">
        <f>' IP STOP cijfers nieuw'!AC57</f>
        <v>0</v>
      </c>
      <c r="AD202" s="774">
        <f>' IP STOP cijfers nieuw'!AD57</f>
        <v>0</v>
      </c>
      <c r="AE202" s="774">
        <f>' IP STOP cijfers nieuw'!AE57</f>
        <v>0</v>
      </c>
      <c r="AF202" s="774">
        <f>' IP STOP cijfers nieuw'!AF57</f>
        <v>0</v>
      </c>
      <c r="AG202" s="777">
        <f>' IP STOP cijfers nieuw'!AG57</f>
        <v>0</v>
      </c>
      <c r="AH202" s="774">
        <f>' IP STOP cijfers nieuw'!AH57</f>
        <v>300</v>
      </c>
      <c r="AI202" s="774">
        <f>' IP STOP cijfers nieuw'!AI57</f>
        <v>0</v>
      </c>
      <c r="AJ202" s="774">
        <f>' IP STOP cijfers nieuw'!AJ57</f>
        <v>0</v>
      </c>
      <c r="AK202" s="774">
        <f>' IP STOP cijfers nieuw'!AK57</f>
        <v>0</v>
      </c>
      <c r="AL202" s="777">
        <f>' IP STOP cijfers nieuw'!AL57</f>
        <v>0</v>
      </c>
      <c r="AM202" s="774">
        <f>' IP STOP cijfers nieuw'!AM57</f>
        <v>0</v>
      </c>
      <c r="AN202" s="774">
        <f>' IP STOP cijfers nieuw'!AN57</f>
        <v>0</v>
      </c>
      <c r="AO202" s="774">
        <f>' IP STOP cijfers nieuw'!AO57</f>
        <v>0</v>
      </c>
      <c r="AP202" s="774">
        <f>' IP STOP cijfers nieuw'!AP57</f>
        <v>0</v>
      </c>
      <c r="AQ202" s="774">
        <f>' IP STOP cijfers nieuw'!AQ57</f>
        <v>0</v>
      </c>
      <c r="AR202" s="777">
        <f>' IP STOP cijfers nieuw'!AR57</f>
        <v>0</v>
      </c>
      <c r="AS202" s="774">
        <f>' IP STOP cijfers nieuw'!AS57</f>
        <v>0</v>
      </c>
      <c r="AT202" s="774">
        <f>' IP STOP cijfers nieuw'!AT57</f>
        <v>0</v>
      </c>
      <c r="AU202" s="774">
        <f>' IP STOP cijfers nieuw'!AU57</f>
        <v>0</v>
      </c>
      <c r="AV202" s="774">
        <f>' IP STOP cijfers nieuw'!AV57</f>
        <v>0</v>
      </c>
      <c r="AW202" s="774">
        <f>' IP STOP cijfers nieuw'!AW57</f>
        <v>0</v>
      </c>
      <c r="AX202" s="774">
        <f>' IP STOP cijfers nieuw'!AX57</f>
        <v>0</v>
      </c>
      <c r="AY202" s="774">
        <f>' IP STOP cijfers nieuw'!AY57</f>
        <v>0</v>
      </c>
      <c r="AZ202" s="774">
        <f>' IP STOP cijfers nieuw'!AZ57</f>
        <v>0</v>
      </c>
      <c r="BA202" s="774">
        <f>' IP STOP cijfers nieuw'!BA57</f>
        <v>0</v>
      </c>
      <c r="BB202" s="774">
        <f>' IP STOP cijfers nieuw'!BB57</f>
        <v>0</v>
      </c>
      <c r="BC202" s="777">
        <f>' IP STOP cijfers nieuw'!BC57</f>
        <v>0</v>
      </c>
      <c r="BD202" s="774">
        <f>' IP STOP cijfers nieuw'!BD57</f>
        <v>0</v>
      </c>
      <c r="BE202" s="774">
        <f>' IP STOP cijfers nieuw'!BE57</f>
        <v>0</v>
      </c>
      <c r="BF202" s="774">
        <f>' IP STOP cijfers nieuw'!BF57</f>
        <v>0</v>
      </c>
      <c r="BG202" s="774">
        <f>' IP STOP cijfers nieuw'!BG57</f>
        <v>0</v>
      </c>
      <c r="BH202" s="774">
        <f>' IP STOP cijfers nieuw'!BH57</f>
        <v>0</v>
      </c>
      <c r="BI202" s="774">
        <f>' IP STOP cijfers nieuw'!BI57</f>
        <v>0</v>
      </c>
      <c r="BJ202" s="774">
        <f>' IP STOP cijfers nieuw'!BJ57</f>
        <v>0</v>
      </c>
      <c r="BK202" s="777">
        <f>' IP STOP cijfers nieuw'!BK57</f>
        <v>0</v>
      </c>
      <c r="BL202" s="774">
        <f>' IP STOP cijfers nieuw'!BL57</f>
        <v>0</v>
      </c>
      <c r="BM202" s="774">
        <f>' IP STOP cijfers nieuw'!BM57</f>
        <v>0</v>
      </c>
      <c r="BN202" s="774">
        <f>' IP STOP cijfers nieuw'!BN57</f>
        <v>0</v>
      </c>
      <c r="BO202" s="774">
        <f>' IP STOP cijfers nieuw'!BO57</f>
        <v>0</v>
      </c>
      <c r="BP202" s="774">
        <f>' IP STOP cijfers nieuw'!BP57</f>
        <v>0</v>
      </c>
      <c r="BQ202" s="777">
        <f>' IP STOP cijfers nieuw'!BQ57</f>
        <v>0</v>
      </c>
      <c r="BR202" s="774">
        <f>' IP STOP cijfers nieuw'!BR57</f>
        <v>0</v>
      </c>
      <c r="BS202" s="774">
        <f>' IP STOP cijfers nieuw'!BS57</f>
        <v>0</v>
      </c>
      <c r="BT202" s="774">
        <f>' IP STOP cijfers nieuw'!BT57</f>
        <v>0</v>
      </c>
      <c r="BU202" s="774">
        <f>' IP STOP cijfers nieuw'!BU57</f>
        <v>0</v>
      </c>
      <c r="BV202" s="774">
        <f>' IP STOP cijfers nieuw'!BV57</f>
        <v>0</v>
      </c>
      <c r="BW202" s="774">
        <f>' IP STOP cijfers nieuw'!BW57</f>
        <v>0</v>
      </c>
      <c r="BX202" s="778">
        <f>' IP STOP cijfers nieuw'!BX57</f>
        <v>0</v>
      </c>
      <c r="BY202" s="777">
        <f>' IP STOP cijfers nieuw'!BY57</f>
        <v>300</v>
      </c>
      <c r="BZ202" s="774">
        <f>' IP STOP cijfers nieuw'!BZ57</f>
        <v>0</v>
      </c>
      <c r="CA202" s="774">
        <f>' IP STOP cijfers nieuw'!CA57</f>
        <v>0</v>
      </c>
      <c r="CB202" s="774">
        <f>' IP STOP cijfers nieuw'!CB57</f>
        <v>0</v>
      </c>
      <c r="CC202" s="774">
        <f>' IP STOP cijfers nieuw'!CC57</f>
        <v>0</v>
      </c>
      <c r="CD202" s="774">
        <f>' IP STOP cijfers nieuw'!CD57</f>
        <v>0</v>
      </c>
      <c r="CE202" s="774">
        <f>' IP STOP cijfers nieuw'!CE57</f>
        <v>0</v>
      </c>
      <c r="CF202" s="774">
        <f>' IP STOP cijfers nieuw'!CF57</f>
        <v>0</v>
      </c>
      <c r="CG202" s="774">
        <f>' IP STOP cijfers nieuw'!CG57</f>
        <v>0</v>
      </c>
      <c r="CH202" s="774">
        <f>' IP STOP cijfers nieuw'!CH57</f>
        <v>0</v>
      </c>
      <c r="CI202" s="774">
        <f>' IP STOP cijfers nieuw'!CI57</f>
        <v>0</v>
      </c>
      <c r="CJ202" s="774">
        <f>' IP STOP cijfers nieuw'!CJ57</f>
        <v>0</v>
      </c>
      <c r="CK202" s="774">
        <f>' IP STOP cijfers nieuw'!CK57</f>
        <v>0</v>
      </c>
      <c r="CL202" s="779">
        <f>' IP STOP cijfers nieuw'!CL57</f>
        <v>0</v>
      </c>
      <c r="CM202" s="774">
        <f>' IP STOP cijfers nieuw'!CM57</f>
        <v>0</v>
      </c>
      <c r="CN202" s="774">
        <f>' IP STOP cijfers nieuw'!CN57</f>
        <v>0</v>
      </c>
      <c r="CO202" s="774">
        <f>' IP STOP cijfers nieuw'!CO57</f>
        <v>0</v>
      </c>
      <c r="CP202" s="11">
        <f>' IP STOP cijfers nieuw'!CP57</f>
        <v>0</v>
      </c>
      <c r="CQ202" s="11">
        <f>' IP STOP cijfers nieuw'!CQ57</f>
        <v>0</v>
      </c>
      <c r="CR202" s="11">
        <f>' IP STOP cijfers nieuw'!CR57</f>
        <v>0</v>
      </c>
      <c r="CS202" s="11">
        <f>' IP STOP cijfers nieuw'!CS57</f>
        <v>0</v>
      </c>
      <c r="CT202" s="11">
        <f>' IP STOP cijfers nieuw'!CT57</f>
        <v>0</v>
      </c>
      <c r="CU202" s="11">
        <f>' IP STOP cijfers nieuw'!CU57</f>
        <v>0</v>
      </c>
      <c r="CV202" s="11">
        <f>' IP STOP cijfers nieuw'!CV57</f>
        <v>0</v>
      </c>
      <c r="CW202" s="11">
        <f>' IP STOP cijfers nieuw'!CW57</f>
        <v>0</v>
      </c>
      <c r="CX202" s="11">
        <f>' IP STOP cijfers nieuw'!CX57</f>
        <v>0</v>
      </c>
      <c r="CY202" s="26">
        <f>' IP STOP cijfers nieuw'!CY57</f>
        <v>0</v>
      </c>
      <c r="CZ202" s="15">
        <f>' IP STOP cijfers nieuw'!CZ57</f>
        <v>0</v>
      </c>
      <c r="DA202" s="11">
        <f>' IP STOP cijfers nieuw'!DA57</f>
        <v>0</v>
      </c>
      <c r="DB202" s="11">
        <f>' IP STOP cijfers nieuw'!DB57</f>
        <v>0</v>
      </c>
      <c r="DC202" s="11">
        <f>' IP STOP cijfers nieuw'!DC57</f>
        <v>0</v>
      </c>
      <c r="DD202" s="11">
        <f>' IP STOP cijfers nieuw'!DD57</f>
        <v>0</v>
      </c>
      <c r="DE202" s="11">
        <f>' IP STOP cijfers nieuw'!DE57</f>
        <v>0</v>
      </c>
      <c r="DF202" s="11">
        <f>' IP STOP cijfers nieuw'!DF57</f>
        <v>0</v>
      </c>
      <c r="DG202" s="11">
        <f>' IP STOP cijfers nieuw'!DG57</f>
        <v>0</v>
      </c>
      <c r="DH202" s="11">
        <f>' IP STOP cijfers nieuw'!DH57</f>
        <v>0</v>
      </c>
      <c r="DI202" s="11">
        <f>' IP STOP cijfers nieuw'!DI57</f>
        <v>0</v>
      </c>
      <c r="DJ202" s="11">
        <f>' IP STOP cijfers nieuw'!DJ57</f>
        <v>0</v>
      </c>
      <c r="DK202" s="11">
        <f>' IP STOP cijfers nieuw'!DK57</f>
        <v>0</v>
      </c>
      <c r="DL202" s="26">
        <f>' IP STOP cijfers nieuw'!DL57</f>
        <v>0</v>
      </c>
    </row>
    <row r="203" spans="1:116" hidden="1">
      <c r="A203" s="52">
        <f>'MB STOP cijfers'!A3</f>
        <v>0</v>
      </c>
      <c r="B203" s="48" t="str">
        <f>'MB STOP cijfers'!B3</f>
        <v>MRNT/MRNL/XINLMB00</v>
      </c>
      <c r="C203" s="54" t="str">
        <f>'MB STOP cijfers'!C3</f>
        <v>Microbiologie</v>
      </c>
      <c r="D203" s="54" t="str">
        <f>'MB STOP cijfers'!D3</f>
        <v>MB Monitoring &amp; Handhaving VWS</v>
      </c>
      <c r="E203" s="54" t="str">
        <f>'MB STOP cijfers'!E3</f>
        <v>Algemeen</v>
      </c>
      <c r="F203" s="54" t="str">
        <f>'MB STOP cijfers'!F3</f>
        <v>VWS</v>
      </c>
      <c r="G203" s="301">
        <f>'MB STOP cijfers'!G3</f>
        <v>0</v>
      </c>
      <c r="H203" s="21">
        <f>'MB STOP cijfers'!H3</f>
        <v>0</v>
      </c>
      <c r="I203" s="14">
        <f>'MB STOP cijfers'!I3</f>
        <v>0</v>
      </c>
      <c r="J203" s="14">
        <f>'MB STOP cijfers'!J3</f>
        <v>0</v>
      </c>
      <c r="K203" s="14">
        <f>'MB STOP cijfers'!K3</f>
        <v>0</v>
      </c>
      <c r="L203" s="14">
        <f>'MB STOP cijfers'!L3</f>
        <v>0</v>
      </c>
      <c r="M203" s="14">
        <f>'MB STOP cijfers'!M3</f>
        <v>0</v>
      </c>
      <c r="N203" s="14">
        <f>'MB STOP cijfers'!N3</f>
        <v>0</v>
      </c>
      <c r="O203" s="14">
        <f>'MB STOP cijfers'!O3</f>
        <v>0</v>
      </c>
      <c r="P203" s="14">
        <f>'MB STOP cijfers'!P3</f>
        <v>0</v>
      </c>
      <c r="Q203" s="51">
        <f>'MB STOP cijfers'!Q3</f>
        <v>0</v>
      </c>
      <c r="R203" s="21">
        <f>'MB STOP cijfers'!R3</f>
        <v>0</v>
      </c>
      <c r="S203" s="14">
        <f>'MB STOP cijfers'!S3</f>
        <v>0</v>
      </c>
      <c r="T203" s="14">
        <f>'MB STOP cijfers'!T3</f>
        <v>0</v>
      </c>
      <c r="U203" s="14">
        <f>'MB STOP cijfers'!U3</f>
        <v>0</v>
      </c>
      <c r="V203" s="14">
        <f>'MB STOP cijfers'!V3</f>
        <v>0</v>
      </c>
      <c r="W203" s="14">
        <f>'MB STOP cijfers'!W3</f>
        <v>0</v>
      </c>
      <c r="X203" s="14">
        <f>'MB STOP cijfers'!X3</f>
        <v>0</v>
      </c>
      <c r="Y203" s="14">
        <f>'MB STOP cijfers'!Y3</f>
        <v>0</v>
      </c>
      <c r="Z203" s="48">
        <f>'MB STOP cijfers'!Z3</f>
        <v>0</v>
      </c>
      <c r="AA203" s="14">
        <f>'MB STOP cijfers'!AA3</f>
        <v>0</v>
      </c>
      <c r="AB203" s="14">
        <f>'MB STOP cijfers'!AB3</f>
        <v>0</v>
      </c>
      <c r="AC203" s="14">
        <f>'MB STOP cijfers'!AC3</f>
        <v>0</v>
      </c>
      <c r="AD203" s="14">
        <f>'MB STOP cijfers'!AD3</f>
        <v>0</v>
      </c>
      <c r="AE203" s="14">
        <f>'MB STOP cijfers'!AE3</f>
        <v>0</v>
      </c>
      <c r="AF203" s="14">
        <f>'MB STOP cijfers'!AF3</f>
        <v>0</v>
      </c>
      <c r="AG203" s="48">
        <f>'MB STOP cijfers'!AG3</f>
        <v>0</v>
      </c>
      <c r="AH203" s="14">
        <f>'MB STOP cijfers'!AH3</f>
        <v>0</v>
      </c>
      <c r="AI203" s="14">
        <f>'MB STOP cijfers'!AI3</f>
        <v>0</v>
      </c>
      <c r="AJ203" s="14">
        <f>'MB STOP cijfers'!AJ3</f>
        <v>0</v>
      </c>
      <c r="AK203" s="14">
        <f>'MB STOP cijfers'!AK3</f>
        <v>0</v>
      </c>
      <c r="AL203" s="48">
        <f>'MB STOP cijfers'!AL3</f>
        <v>0</v>
      </c>
      <c r="AM203" s="14">
        <f>'MB STOP cijfers'!AM3</f>
        <v>0</v>
      </c>
      <c r="AN203" s="14">
        <f>'MB STOP cijfers'!AN3</f>
        <v>0</v>
      </c>
      <c r="AO203" s="14">
        <f>'MB STOP cijfers'!AO3</f>
        <v>0</v>
      </c>
      <c r="AP203" s="14">
        <f>'MB STOP cijfers'!AP3</f>
        <v>0</v>
      </c>
      <c r="AQ203" s="14">
        <f>'MB STOP cijfers'!AQ3</f>
        <v>0</v>
      </c>
      <c r="AR203" s="48">
        <f>'MB STOP cijfers'!AR3</f>
        <v>0</v>
      </c>
      <c r="AS203" s="14">
        <f>'MB STOP cijfers'!AS3</f>
        <v>0</v>
      </c>
      <c r="AT203" s="14">
        <f>'MB STOP cijfers'!AT3</f>
        <v>0</v>
      </c>
      <c r="AU203" s="14">
        <f>'MB STOP cijfers'!AU3</f>
        <v>0</v>
      </c>
      <c r="AV203" s="14">
        <f>'MB STOP cijfers'!AV3</f>
        <v>0</v>
      </c>
      <c r="AW203" s="14">
        <f>'MB STOP cijfers'!AW3</f>
        <v>0</v>
      </c>
      <c r="AX203" s="14">
        <f>'MB STOP cijfers'!AX3</f>
        <v>0</v>
      </c>
      <c r="AY203" s="14">
        <f>'MB STOP cijfers'!AY3</f>
        <v>0</v>
      </c>
      <c r="AZ203" s="14">
        <f>'MB STOP cijfers'!AZ3</f>
        <v>0</v>
      </c>
      <c r="BA203" s="14">
        <f>'MB STOP cijfers'!BA3</f>
        <v>0</v>
      </c>
      <c r="BB203" s="14">
        <f>'MB STOP cijfers'!BB3</f>
        <v>0</v>
      </c>
      <c r="BC203" s="48">
        <f>'MB STOP cijfers'!BC3</f>
        <v>0</v>
      </c>
      <c r="BD203" s="14">
        <f>'MB STOP cijfers'!BD3</f>
        <v>0</v>
      </c>
      <c r="BE203" s="14">
        <f>'MB STOP cijfers'!BE3</f>
        <v>0</v>
      </c>
      <c r="BF203" s="14">
        <f>'MB STOP cijfers'!BF3</f>
        <v>0</v>
      </c>
      <c r="BG203" s="14">
        <f>'MB STOP cijfers'!BG3</f>
        <v>0</v>
      </c>
      <c r="BH203" s="14">
        <f>'MB STOP cijfers'!BH3</f>
        <v>0</v>
      </c>
      <c r="BI203" s="14">
        <f>'MB STOP cijfers'!BI3</f>
        <v>0</v>
      </c>
      <c r="BJ203" s="14">
        <f>'MB STOP cijfers'!BJ3</f>
        <v>0</v>
      </c>
      <c r="BK203" s="48">
        <f>'MB STOP cijfers'!BK3</f>
        <v>0</v>
      </c>
      <c r="BL203" s="14">
        <f>'MB STOP cijfers'!BL3</f>
        <v>0</v>
      </c>
      <c r="BM203" s="14">
        <f>'MB STOP cijfers'!BM3</f>
        <v>0</v>
      </c>
      <c r="BN203" s="14">
        <f>'MB STOP cijfers'!BN3</f>
        <v>0</v>
      </c>
      <c r="BO203" s="14">
        <f>'MB STOP cijfers'!BO3</f>
        <v>0</v>
      </c>
      <c r="BP203" s="14">
        <f>'MB STOP cijfers'!BP3</f>
        <v>0</v>
      </c>
      <c r="BQ203" s="48">
        <f>'MB STOP cijfers'!BQ3</f>
        <v>0</v>
      </c>
      <c r="BR203" s="14">
        <f>'MB STOP cijfers'!BR3</f>
        <v>0</v>
      </c>
      <c r="BS203" s="14">
        <f>'MB STOP cijfers'!BS3</f>
        <v>0</v>
      </c>
      <c r="BT203" s="14">
        <f>'MB STOP cijfers'!BT3</f>
        <v>0</v>
      </c>
      <c r="BU203" s="14">
        <f>'MB STOP cijfers'!BU3</f>
        <v>0</v>
      </c>
      <c r="BV203" s="14">
        <f>'MB STOP cijfers'!BV3</f>
        <v>0</v>
      </c>
      <c r="BW203" s="14">
        <f>'MB STOP cijfers'!BW3</f>
        <v>0</v>
      </c>
      <c r="BX203" s="52">
        <f>'MB STOP cijfers'!BX3</f>
        <v>0</v>
      </c>
      <c r="BY203" s="48">
        <f>'MB STOP cijfers'!BY3</f>
        <v>0</v>
      </c>
      <c r="BZ203" s="14">
        <f>'MB STOP cijfers'!BZ3</f>
        <v>0</v>
      </c>
      <c r="CA203" s="14">
        <f>'MB STOP cijfers'!CA3</f>
        <v>0</v>
      </c>
      <c r="CB203" s="14">
        <f>'MB STOP cijfers'!CB3</f>
        <v>0</v>
      </c>
      <c r="CC203" s="14">
        <f>'MB STOP cijfers'!CC3</f>
        <v>0</v>
      </c>
      <c r="CD203" s="14">
        <f>'MB STOP cijfers'!CD3</f>
        <v>0</v>
      </c>
      <c r="CE203" s="14">
        <f>'MB STOP cijfers'!CE3</f>
        <v>0</v>
      </c>
      <c r="CF203" s="14">
        <f>'MB STOP cijfers'!CF3</f>
        <v>0</v>
      </c>
      <c r="CG203" s="14">
        <f>'MB STOP cijfers'!CG3</f>
        <v>0</v>
      </c>
      <c r="CH203" s="14">
        <f>'MB STOP cijfers'!CH3</f>
        <v>0</v>
      </c>
      <c r="CI203" s="14">
        <f>'MB STOP cijfers'!CI3</f>
        <v>0</v>
      </c>
      <c r="CJ203" s="14">
        <f>'MB STOP cijfers'!CJ3</f>
        <v>0</v>
      </c>
      <c r="CK203" s="14">
        <f>'MB STOP cijfers'!CK3</f>
        <v>0</v>
      </c>
      <c r="CL203" s="48">
        <f>'MB STOP cijfers'!CL3</f>
        <v>0</v>
      </c>
      <c r="CM203" s="14">
        <f>'MB STOP cijfers'!CM3</f>
        <v>0</v>
      </c>
      <c r="CN203" s="14">
        <f>'MB STOP cijfers'!CN3</f>
        <v>0</v>
      </c>
      <c r="CO203" s="14">
        <f>'MB STOP cijfers'!CO3</f>
        <v>0</v>
      </c>
      <c r="CP203" s="14">
        <f>'MB STOP cijfers'!CP3</f>
        <v>0</v>
      </c>
      <c r="CQ203" s="14">
        <f>'MB STOP cijfers'!CQ3</f>
        <v>0</v>
      </c>
      <c r="CR203" s="14">
        <f>'MB STOP cijfers'!CR3</f>
        <v>0</v>
      </c>
      <c r="CS203" s="14">
        <f>'MB STOP cijfers'!CS3</f>
        <v>0</v>
      </c>
      <c r="CT203" s="14">
        <f>'MB STOP cijfers'!CT3</f>
        <v>0</v>
      </c>
      <c r="CU203" s="14">
        <f>'MB STOP cijfers'!CU3</f>
        <v>0</v>
      </c>
      <c r="CV203" s="14">
        <f>'MB STOP cijfers'!CV3</f>
        <v>0</v>
      </c>
      <c r="CW203" s="14">
        <f>'MB STOP cijfers'!CW3</f>
        <v>0</v>
      </c>
      <c r="CX203" s="14">
        <f>'MB STOP cijfers'!CX3</f>
        <v>0</v>
      </c>
      <c r="CY203" s="51">
        <f>'MB STOP cijfers'!CY3</f>
        <v>0</v>
      </c>
      <c r="CZ203" s="21">
        <f>'MB STOP cijfers'!CZ3</f>
        <v>0</v>
      </c>
      <c r="DA203" s="14">
        <f>'MB STOP cijfers'!DA3</f>
        <v>0</v>
      </c>
      <c r="DB203" s="14">
        <f>'MB STOP cijfers'!DB3</f>
        <v>0</v>
      </c>
      <c r="DC203" s="14">
        <f>'MB STOP cijfers'!DC3</f>
        <v>0</v>
      </c>
      <c r="DD203" s="14">
        <f>'MB STOP cijfers'!DD3</f>
        <v>0</v>
      </c>
      <c r="DE203" s="14">
        <f>'MB STOP cijfers'!DE3</f>
        <v>0</v>
      </c>
      <c r="DF203" s="14">
        <f>'MB STOP cijfers'!DF3</f>
        <v>0</v>
      </c>
      <c r="DG203" s="14">
        <f>'MB STOP cijfers'!DG3</f>
        <v>0</v>
      </c>
      <c r="DH203" s="14">
        <f>'MB STOP cijfers'!DH3</f>
        <v>0</v>
      </c>
      <c r="DI203" s="14">
        <f>'MB STOP cijfers'!DI3</f>
        <v>0</v>
      </c>
      <c r="DJ203" s="14">
        <f>'MB STOP cijfers'!DJ3</f>
        <v>0</v>
      </c>
      <c r="DK203" s="14">
        <f>'MB STOP cijfers'!DK3</f>
        <v>0</v>
      </c>
      <c r="DL203" s="51">
        <f>'MB STOP cijfers'!DL3</f>
        <v>0</v>
      </c>
    </row>
    <row r="204" spans="1:116" hidden="1">
      <c r="A204" s="47">
        <f>'MB STOP cijfers'!A4</f>
        <v>0</v>
      </c>
      <c r="B204" s="49" t="str">
        <f>'MB STOP cijfers'!B4</f>
        <v>MRNT/MRNL/XINLMB00</v>
      </c>
      <c r="C204" s="4" t="str">
        <f>'MB STOP cijfers'!C4</f>
        <v>Microbiologie</v>
      </c>
      <c r="D204" s="4" t="str">
        <f>'MB STOP cijfers'!D4</f>
        <v>MB Monitoring &amp; Handhaving VWS</v>
      </c>
      <c r="E204" s="13" t="str">
        <f>'MB STOP cijfers'!E4</f>
        <v>Diervoeder</v>
      </c>
      <c r="F204" s="4" t="str">
        <f>'MB STOP cijfers'!F4</f>
        <v>VWS</v>
      </c>
      <c r="G204" s="292">
        <f>'MB STOP cijfers'!G4</f>
        <v>0</v>
      </c>
      <c r="H204" s="15">
        <f>'MB STOP cijfers'!H4</f>
        <v>100</v>
      </c>
      <c r="I204" s="11">
        <f>'MB STOP cijfers'!I4</f>
        <v>0</v>
      </c>
      <c r="J204" s="11">
        <f>'MB STOP cijfers'!J4</f>
        <v>0</v>
      </c>
      <c r="K204" s="11">
        <f>'MB STOP cijfers'!K4</f>
        <v>0</v>
      </c>
      <c r="L204" s="11">
        <f>'MB STOP cijfers'!L4</f>
        <v>0</v>
      </c>
      <c r="M204" s="11">
        <f>'MB STOP cijfers'!M4</f>
        <v>0</v>
      </c>
      <c r="N204" s="11">
        <f>'MB STOP cijfers'!N4</f>
        <v>0</v>
      </c>
      <c r="O204" s="11">
        <f>'MB STOP cijfers'!O4</f>
        <v>0</v>
      </c>
      <c r="P204" s="11">
        <f>'MB STOP cijfers'!P4</f>
        <v>0</v>
      </c>
      <c r="Q204" s="26">
        <f>'MB STOP cijfers'!Q4</f>
        <v>100</v>
      </c>
      <c r="R204" s="15">
        <f>'MB STOP cijfers'!R4</f>
        <v>0</v>
      </c>
      <c r="S204" s="11">
        <f>'MB STOP cijfers'!S4</f>
        <v>0</v>
      </c>
      <c r="T204" s="11">
        <f>'MB STOP cijfers'!T4</f>
        <v>100</v>
      </c>
      <c r="U204" s="11">
        <f>'MB STOP cijfers'!U4</f>
        <v>0</v>
      </c>
      <c r="V204" s="11">
        <f>'MB STOP cijfers'!V4</f>
        <v>0</v>
      </c>
      <c r="W204" s="11">
        <f>'MB STOP cijfers'!W4</f>
        <v>0</v>
      </c>
      <c r="X204" s="11">
        <f>'MB STOP cijfers'!X4</f>
        <v>0</v>
      </c>
      <c r="Y204" s="11">
        <f>'MB STOP cijfers'!Y4</f>
        <v>0</v>
      </c>
      <c r="Z204" s="49">
        <f>'MB STOP cijfers'!Z4</f>
        <v>100</v>
      </c>
      <c r="AA204" s="11">
        <f>'MB STOP cijfers'!AA4</f>
        <v>100</v>
      </c>
      <c r="AB204" s="11">
        <f>'MB STOP cijfers'!AB4</f>
        <v>0</v>
      </c>
      <c r="AC204" s="11">
        <f>'MB STOP cijfers'!AC4</f>
        <v>0</v>
      </c>
      <c r="AD204" s="11">
        <f>'MB STOP cijfers'!AD4</f>
        <v>0</v>
      </c>
      <c r="AE204" s="11">
        <f>'MB STOP cijfers'!AE4</f>
        <v>0</v>
      </c>
      <c r="AF204" s="11">
        <f>'MB STOP cijfers'!AF4</f>
        <v>0</v>
      </c>
      <c r="AG204" s="49">
        <f>'MB STOP cijfers'!AG4</f>
        <v>0</v>
      </c>
      <c r="AH204" s="11">
        <f>'MB STOP cijfers'!AH4</f>
        <v>100</v>
      </c>
      <c r="AI204" s="11">
        <f>'MB STOP cijfers'!AI4</f>
        <v>0</v>
      </c>
      <c r="AJ204" s="11">
        <f>'MB STOP cijfers'!AJ4</f>
        <v>0</v>
      </c>
      <c r="AK204" s="11">
        <f>'MB STOP cijfers'!AK4</f>
        <v>0</v>
      </c>
      <c r="AL204" s="49">
        <f>'MB STOP cijfers'!AL4</f>
        <v>0</v>
      </c>
      <c r="AM204" s="11">
        <f>'MB STOP cijfers'!AM4</f>
        <v>0</v>
      </c>
      <c r="AN204" s="11">
        <f>'MB STOP cijfers'!AN4</f>
        <v>0</v>
      </c>
      <c r="AO204" s="11">
        <f>'MB STOP cijfers'!AO4</f>
        <v>0</v>
      </c>
      <c r="AP204" s="11">
        <f>'MB STOP cijfers'!AP4</f>
        <v>0</v>
      </c>
      <c r="AQ204" s="11">
        <f>'MB STOP cijfers'!AQ4</f>
        <v>0</v>
      </c>
      <c r="AR204" s="49">
        <f>'MB STOP cijfers'!AR4</f>
        <v>0</v>
      </c>
      <c r="AS204" s="11">
        <f>'MB STOP cijfers'!AS4</f>
        <v>0</v>
      </c>
      <c r="AT204" s="11">
        <f>'MB STOP cijfers'!AT4</f>
        <v>0</v>
      </c>
      <c r="AU204" s="11">
        <f>'MB STOP cijfers'!AU4</f>
        <v>0</v>
      </c>
      <c r="AV204" s="11">
        <f>'MB STOP cijfers'!AV4</f>
        <v>0</v>
      </c>
      <c r="AW204" s="11">
        <f>'MB STOP cijfers'!AW4</f>
        <v>0</v>
      </c>
      <c r="AX204" s="11">
        <f>'MB STOP cijfers'!AX4</f>
        <v>0</v>
      </c>
      <c r="AY204" s="11">
        <f>'MB STOP cijfers'!AY4</f>
        <v>0</v>
      </c>
      <c r="AZ204" s="11">
        <f>'MB STOP cijfers'!AZ4</f>
        <v>0</v>
      </c>
      <c r="BA204" s="11">
        <f>'MB STOP cijfers'!BA4</f>
        <v>0</v>
      </c>
      <c r="BB204" s="11">
        <f>'MB STOP cijfers'!BB4</f>
        <v>0</v>
      </c>
      <c r="BC204" s="49">
        <f>'MB STOP cijfers'!BC4</f>
        <v>0</v>
      </c>
      <c r="BD204" s="11">
        <f>'MB STOP cijfers'!BD4</f>
        <v>0</v>
      </c>
      <c r="BE204" s="11">
        <f>'MB STOP cijfers'!BE4</f>
        <v>0</v>
      </c>
      <c r="BF204" s="11">
        <f>'MB STOP cijfers'!BF4</f>
        <v>0</v>
      </c>
      <c r="BG204" s="11">
        <f>'MB STOP cijfers'!BG4</f>
        <v>0</v>
      </c>
      <c r="BH204" s="11">
        <f>'MB STOP cijfers'!BH4</f>
        <v>0</v>
      </c>
      <c r="BI204" s="11">
        <f>'MB STOP cijfers'!BI4</f>
        <v>0</v>
      </c>
      <c r="BJ204" s="11">
        <f>'MB STOP cijfers'!BJ4</f>
        <v>0</v>
      </c>
      <c r="BK204" s="49">
        <f>'MB STOP cijfers'!BK4</f>
        <v>0</v>
      </c>
      <c r="BL204" s="11">
        <f>'MB STOP cijfers'!BL4</f>
        <v>0</v>
      </c>
      <c r="BM204" s="11">
        <f>'MB STOP cijfers'!BM4</f>
        <v>0</v>
      </c>
      <c r="BN204" s="11">
        <f>'MB STOP cijfers'!BN4</f>
        <v>0</v>
      </c>
      <c r="BO204" s="11">
        <f>'MB STOP cijfers'!BO4</f>
        <v>0</v>
      </c>
      <c r="BP204" s="11">
        <f>'MB STOP cijfers'!BP4</f>
        <v>0</v>
      </c>
      <c r="BQ204" s="49">
        <f>'MB STOP cijfers'!BQ4</f>
        <v>0</v>
      </c>
      <c r="BR204" s="11">
        <f>'MB STOP cijfers'!BR4</f>
        <v>0</v>
      </c>
      <c r="BS204" s="11">
        <f>'MB STOP cijfers'!BS4</f>
        <v>0</v>
      </c>
      <c r="BT204" s="11">
        <f>'MB STOP cijfers'!BT4</f>
        <v>0</v>
      </c>
      <c r="BU204" s="11">
        <f>'MB STOP cijfers'!BU4</f>
        <v>0</v>
      </c>
      <c r="BV204" s="11">
        <f>'MB STOP cijfers'!BV4</f>
        <v>0</v>
      </c>
      <c r="BW204" s="11">
        <f>'MB STOP cijfers'!BW4</f>
        <v>0</v>
      </c>
      <c r="BX204" s="47">
        <f>'MB STOP cijfers'!BX4</f>
        <v>0</v>
      </c>
      <c r="BY204" s="49">
        <f>'MB STOP cijfers'!BY4</f>
        <v>100</v>
      </c>
      <c r="BZ204" s="11">
        <f>'MB STOP cijfers'!BZ4</f>
        <v>0</v>
      </c>
      <c r="CA204" s="11">
        <f>'MB STOP cijfers'!CA4</f>
        <v>0</v>
      </c>
      <c r="CB204" s="11">
        <f>'MB STOP cijfers'!CB4</f>
        <v>0</v>
      </c>
      <c r="CC204" s="11">
        <f>'MB STOP cijfers'!CC4</f>
        <v>0</v>
      </c>
      <c r="CD204" s="11">
        <f>'MB STOP cijfers'!CD4</f>
        <v>0</v>
      </c>
      <c r="CE204" s="11">
        <f>'MB STOP cijfers'!CE4</f>
        <v>0</v>
      </c>
      <c r="CF204" s="11">
        <f>'MB STOP cijfers'!CF4</f>
        <v>0</v>
      </c>
      <c r="CG204" s="11">
        <f>'MB STOP cijfers'!CG4</f>
        <v>0</v>
      </c>
      <c r="CH204" s="11">
        <f>'MB STOP cijfers'!CH4</f>
        <v>0</v>
      </c>
      <c r="CI204" s="11">
        <f>'MB STOP cijfers'!CI4</f>
        <v>0</v>
      </c>
      <c r="CJ204" s="11">
        <f>'MB STOP cijfers'!CJ4</f>
        <v>0</v>
      </c>
      <c r="CK204" s="11">
        <f>'MB STOP cijfers'!CK4</f>
        <v>0</v>
      </c>
      <c r="CL204" s="49">
        <f>'MB STOP cijfers'!CL4</f>
        <v>0</v>
      </c>
      <c r="CM204" s="11">
        <f>'MB STOP cijfers'!CM4</f>
        <v>0</v>
      </c>
      <c r="CN204" s="11">
        <f>'MB STOP cijfers'!CN4</f>
        <v>0</v>
      </c>
      <c r="CO204" s="11">
        <f>'MB STOP cijfers'!CO4</f>
        <v>0</v>
      </c>
      <c r="CP204" s="11">
        <f>'MB STOP cijfers'!CP4</f>
        <v>0</v>
      </c>
      <c r="CQ204" s="11">
        <f>'MB STOP cijfers'!CQ4</f>
        <v>0</v>
      </c>
      <c r="CR204" s="11">
        <f>'MB STOP cijfers'!CR4</f>
        <v>0</v>
      </c>
      <c r="CS204" s="11">
        <f>'MB STOP cijfers'!CS4</f>
        <v>0</v>
      </c>
      <c r="CT204" s="11">
        <f>'MB STOP cijfers'!CT4</f>
        <v>0</v>
      </c>
      <c r="CU204" s="11">
        <f>'MB STOP cijfers'!CU4</f>
        <v>0</v>
      </c>
      <c r="CV204" s="11">
        <f>'MB STOP cijfers'!CV4</f>
        <v>0</v>
      </c>
      <c r="CW204" s="11">
        <f>'MB STOP cijfers'!CW4</f>
        <v>0</v>
      </c>
      <c r="CX204" s="11">
        <f>'MB STOP cijfers'!CX4</f>
        <v>0</v>
      </c>
      <c r="CY204" s="26">
        <f>'MB STOP cijfers'!CY4</f>
        <v>0</v>
      </c>
      <c r="CZ204" s="15">
        <f>'MB STOP cijfers'!CZ4</f>
        <v>0</v>
      </c>
      <c r="DA204" s="11">
        <f>'MB STOP cijfers'!DA4</f>
        <v>0</v>
      </c>
      <c r="DB204" s="11">
        <f>'MB STOP cijfers'!DB4</f>
        <v>0</v>
      </c>
      <c r="DC204" s="11">
        <f>'MB STOP cijfers'!DC4</f>
        <v>0</v>
      </c>
      <c r="DD204" s="11">
        <f>'MB STOP cijfers'!DD4</f>
        <v>0</v>
      </c>
      <c r="DE204" s="11">
        <f>'MB STOP cijfers'!DE4</f>
        <v>0</v>
      </c>
      <c r="DF204" s="11">
        <f>'MB STOP cijfers'!DF4</f>
        <v>0</v>
      </c>
      <c r="DG204" s="11">
        <f>'MB STOP cijfers'!DG4</f>
        <v>0</v>
      </c>
      <c r="DH204" s="11">
        <f>'MB STOP cijfers'!DH4</f>
        <v>0</v>
      </c>
      <c r="DI204" s="11">
        <f>'MB STOP cijfers'!DI4</f>
        <v>0</v>
      </c>
      <c r="DJ204" s="11">
        <f>'MB STOP cijfers'!DJ4</f>
        <v>0</v>
      </c>
      <c r="DK204" s="11">
        <f>'MB STOP cijfers'!DK4</f>
        <v>0</v>
      </c>
      <c r="DL204" s="26">
        <f>'MB STOP cijfers'!DL4</f>
        <v>0</v>
      </c>
    </row>
    <row r="205" spans="1:116" hidden="1">
      <c r="A205" s="47">
        <f>'MB STOP cijfers'!A5</f>
        <v>0</v>
      </c>
      <c r="B205" s="49" t="str">
        <f>'MB STOP cijfers'!B5</f>
        <v>MRNT/MRNL/XINLMB00</v>
      </c>
      <c r="C205" s="4" t="str">
        <f>'MB STOP cijfers'!C5</f>
        <v>Microbiologie</v>
      </c>
      <c r="D205" s="4" t="str">
        <f>'MB STOP cijfers'!D5</f>
        <v>MB Monitoring &amp; Handhaving VWS</v>
      </c>
      <c r="E205" s="13" t="str">
        <f>'MB STOP cijfers'!E5</f>
        <v>Horeca &amp; Ambacht</v>
      </c>
      <c r="F205" s="4" t="str">
        <f>'MB STOP cijfers'!F5</f>
        <v>VWS</v>
      </c>
      <c r="G205" s="292">
        <f>'MB STOP cijfers'!G5</f>
        <v>0</v>
      </c>
      <c r="H205" s="15">
        <f>'MB STOP cijfers'!H5</f>
        <v>0</v>
      </c>
      <c r="I205" s="11">
        <f>'MB STOP cijfers'!I5</f>
        <v>0</v>
      </c>
      <c r="J205" s="11">
        <f>'MB STOP cijfers'!J5</f>
        <v>0</v>
      </c>
      <c r="K205" s="11">
        <f>'MB STOP cijfers'!K5</f>
        <v>0</v>
      </c>
      <c r="L205" s="11">
        <f>'MB STOP cijfers'!L5</f>
        <v>0</v>
      </c>
      <c r="M205" s="11">
        <f>'MB STOP cijfers'!M5</f>
        <v>0</v>
      </c>
      <c r="N205" s="11">
        <f>'MB STOP cijfers'!N5</f>
        <v>0</v>
      </c>
      <c r="O205" s="11">
        <f>'MB STOP cijfers'!O5</f>
        <v>0</v>
      </c>
      <c r="P205" s="11">
        <f>'MB STOP cijfers'!P5</f>
        <v>0</v>
      </c>
      <c r="Q205" s="26">
        <f>'MB STOP cijfers'!Q5</f>
        <v>0</v>
      </c>
      <c r="R205" s="15">
        <f>'MB STOP cijfers'!R5</f>
        <v>0</v>
      </c>
      <c r="S205" s="11">
        <f>'MB STOP cijfers'!S5</f>
        <v>0</v>
      </c>
      <c r="T205" s="11">
        <f>'MB STOP cijfers'!T5</f>
        <v>0</v>
      </c>
      <c r="U205" s="11">
        <f>'MB STOP cijfers'!U5</f>
        <v>0</v>
      </c>
      <c r="V205" s="11">
        <f>'MB STOP cijfers'!V5</f>
        <v>0</v>
      </c>
      <c r="W205" s="11">
        <f>'MB STOP cijfers'!W5</f>
        <v>0</v>
      </c>
      <c r="X205" s="11">
        <f>'MB STOP cijfers'!X5</f>
        <v>0</v>
      </c>
      <c r="Y205" s="11">
        <f>'MB STOP cijfers'!Y5</f>
        <v>0</v>
      </c>
      <c r="Z205" s="49">
        <f>'MB STOP cijfers'!Z5</f>
        <v>0</v>
      </c>
      <c r="AA205" s="11">
        <f>'MB STOP cijfers'!AA5</f>
        <v>0</v>
      </c>
      <c r="AB205" s="11">
        <f>'MB STOP cijfers'!AB5</f>
        <v>0</v>
      </c>
      <c r="AC205" s="11">
        <f>'MB STOP cijfers'!AC5</f>
        <v>0</v>
      </c>
      <c r="AD205" s="11">
        <f>'MB STOP cijfers'!AD5</f>
        <v>0</v>
      </c>
      <c r="AE205" s="11">
        <f>'MB STOP cijfers'!AE5</f>
        <v>0</v>
      </c>
      <c r="AF205" s="11">
        <f>'MB STOP cijfers'!AF5</f>
        <v>0</v>
      </c>
      <c r="AG205" s="49">
        <f>'MB STOP cijfers'!AG5</f>
        <v>0</v>
      </c>
      <c r="AH205" s="15">
        <f>'MB STOP cijfers'!AH5</f>
        <v>0</v>
      </c>
      <c r="AI205" s="11">
        <f>'MB STOP cijfers'!AI5</f>
        <v>0</v>
      </c>
      <c r="AJ205" s="11">
        <f>'MB STOP cijfers'!AJ5</f>
        <v>0</v>
      </c>
      <c r="AK205" s="11">
        <f>'MB STOP cijfers'!AK5</f>
        <v>0</v>
      </c>
      <c r="AL205" s="49">
        <f>'MB STOP cijfers'!AL5</f>
        <v>0</v>
      </c>
      <c r="AM205" s="11">
        <f>'MB STOP cijfers'!AM5</f>
        <v>0</v>
      </c>
      <c r="AN205" s="11">
        <f>'MB STOP cijfers'!AN5</f>
        <v>0</v>
      </c>
      <c r="AO205" s="11">
        <f>'MB STOP cijfers'!AO5</f>
        <v>0</v>
      </c>
      <c r="AP205" s="11">
        <f>'MB STOP cijfers'!AP5</f>
        <v>0</v>
      </c>
      <c r="AQ205" s="11">
        <f>'MB STOP cijfers'!AQ5</f>
        <v>0</v>
      </c>
      <c r="AR205" s="49">
        <f>'MB STOP cijfers'!AR5</f>
        <v>0</v>
      </c>
      <c r="AS205" s="11">
        <f>'MB STOP cijfers'!AS5</f>
        <v>0</v>
      </c>
      <c r="AT205" s="11">
        <f>'MB STOP cijfers'!AT5</f>
        <v>0</v>
      </c>
      <c r="AU205" s="11">
        <f>'MB STOP cijfers'!AU5</f>
        <v>0</v>
      </c>
      <c r="AV205" s="11">
        <f>'MB STOP cijfers'!AV5</f>
        <v>0</v>
      </c>
      <c r="AW205" s="11">
        <f>'MB STOP cijfers'!AW5</f>
        <v>0</v>
      </c>
      <c r="AX205" s="11">
        <f>'MB STOP cijfers'!AX5</f>
        <v>0</v>
      </c>
      <c r="AY205" s="11">
        <f>'MB STOP cijfers'!AY5</f>
        <v>0</v>
      </c>
      <c r="AZ205" s="11">
        <f>'MB STOP cijfers'!AZ5</f>
        <v>0</v>
      </c>
      <c r="BA205" s="11">
        <f>'MB STOP cijfers'!BA5</f>
        <v>0</v>
      </c>
      <c r="BB205" s="11">
        <f>'MB STOP cijfers'!BB5</f>
        <v>0</v>
      </c>
      <c r="BC205" s="49">
        <f>'MB STOP cijfers'!BC5</f>
        <v>0</v>
      </c>
      <c r="BD205" s="11">
        <f>'MB STOP cijfers'!BD5</f>
        <v>0</v>
      </c>
      <c r="BE205" s="11">
        <f>'MB STOP cijfers'!BE5</f>
        <v>0</v>
      </c>
      <c r="BF205" s="11">
        <f>'MB STOP cijfers'!BF5</f>
        <v>0</v>
      </c>
      <c r="BG205" s="11">
        <f>'MB STOP cijfers'!BG5</f>
        <v>0</v>
      </c>
      <c r="BH205" s="11">
        <f>'MB STOP cijfers'!BH5</f>
        <v>0</v>
      </c>
      <c r="BI205" s="11">
        <f>'MB STOP cijfers'!BI5</f>
        <v>0</v>
      </c>
      <c r="BJ205" s="11">
        <f>'MB STOP cijfers'!BJ5</f>
        <v>0</v>
      </c>
      <c r="BK205" s="49">
        <f>'MB STOP cijfers'!BK5</f>
        <v>0</v>
      </c>
      <c r="BL205" s="11">
        <f>'MB STOP cijfers'!BL5</f>
        <v>0</v>
      </c>
      <c r="BM205" s="11">
        <f>'MB STOP cijfers'!BM5</f>
        <v>0</v>
      </c>
      <c r="BN205" s="11">
        <f>'MB STOP cijfers'!BN5</f>
        <v>0</v>
      </c>
      <c r="BO205" s="11">
        <f>'MB STOP cijfers'!BO5</f>
        <v>0</v>
      </c>
      <c r="BP205" s="11">
        <f>'MB STOP cijfers'!BP5</f>
        <v>0</v>
      </c>
      <c r="BQ205" s="49">
        <f>'MB STOP cijfers'!BQ5</f>
        <v>0</v>
      </c>
      <c r="BR205" s="11">
        <f>'MB STOP cijfers'!BR5</f>
        <v>0</v>
      </c>
      <c r="BS205" s="11">
        <f>'MB STOP cijfers'!BS5</f>
        <v>0</v>
      </c>
      <c r="BT205" s="11">
        <f>'MB STOP cijfers'!BT5</f>
        <v>0</v>
      </c>
      <c r="BU205" s="11">
        <f>'MB STOP cijfers'!BU5</f>
        <v>0</v>
      </c>
      <c r="BV205" s="11">
        <f>'MB STOP cijfers'!BV5</f>
        <v>0</v>
      </c>
      <c r="BW205" s="11">
        <f>'MB STOP cijfers'!BW5</f>
        <v>0</v>
      </c>
      <c r="BX205" s="47">
        <f>'MB STOP cijfers'!BX5</f>
        <v>0</v>
      </c>
      <c r="BY205" s="49">
        <f>'MB STOP cijfers'!BY5</f>
        <v>0</v>
      </c>
      <c r="BZ205" s="11">
        <f>'MB STOP cijfers'!BZ5</f>
        <v>0</v>
      </c>
      <c r="CA205" s="11">
        <f>'MB STOP cijfers'!CA5</f>
        <v>0</v>
      </c>
      <c r="CB205" s="11">
        <f>'MB STOP cijfers'!CB5</f>
        <v>0</v>
      </c>
      <c r="CC205" s="11">
        <f>'MB STOP cijfers'!CC5</f>
        <v>0</v>
      </c>
      <c r="CD205" s="11">
        <f>'MB STOP cijfers'!CD5</f>
        <v>0</v>
      </c>
      <c r="CE205" s="11">
        <f>'MB STOP cijfers'!CE5</f>
        <v>0</v>
      </c>
      <c r="CF205" s="11">
        <f>'MB STOP cijfers'!CF5</f>
        <v>0</v>
      </c>
      <c r="CG205" s="11">
        <f>'MB STOP cijfers'!CG5</f>
        <v>0</v>
      </c>
      <c r="CH205" s="11">
        <f>'MB STOP cijfers'!CH5</f>
        <v>0</v>
      </c>
      <c r="CI205" s="11">
        <f>'MB STOP cijfers'!CI5</f>
        <v>0</v>
      </c>
      <c r="CJ205" s="11">
        <f>'MB STOP cijfers'!CJ5</f>
        <v>0</v>
      </c>
      <c r="CK205" s="11">
        <f>'MB STOP cijfers'!CK5</f>
        <v>0</v>
      </c>
      <c r="CL205" s="49">
        <f>'MB STOP cijfers'!CL5</f>
        <v>0</v>
      </c>
      <c r="CM205" s="11">
        <f>'MB STOP cijfers'!CM5</f>
        <v>0</v>
      </c>
      <c r="CN205" s="11">
        <f>'MB STOP cijfers'!CN5</f>
        <v>0</v>
      </c>
      <c r="CO205" s="11">
        <f>'MB STOP cijfers'!CO5</f>
        <v>0</v>
      </c>
      <c r="CP205" s="11">
        <f>'MB STOP cijfers'!CP5</f>
        <v>0</v>
      </c>
      <c r="CQ205" s="11">
        <f>'MB STOP cijfers'!CQ5</f>
        <v>0</v>
      </c>
      <c r="CR205" s="11">
        <f>'MB STOP cijfers'!CR5</f>
        <v>0</v>
      </c>
      <c r="CS205" s="11">
        <f>'MB STOP cijfers'!CS5</f>
        <v>0</v>
      </c>
      <c r="CT205" s="11">
        <f>'MB STOP cijfers'!CT5</f>
        <v>0</v>
      </c>
      <c r="CU205" s="11">
        <f>'MB STOP cijfers'!CU5</f>
        <v>0</v>
      </c>
      <c r="CV205" s="11">
        <f>'MB STOP cijfers'!CV5</f>
        <v>0</v>
      </c>
      <c r="CW205" s="11">
        <f>'MB STOP cijfers'!CW5</f>
        <v>0</v>
      </c>
      <c r="CX205" s="11">
        <f>'MB STOP cijfers'!CX5</f>
        <v>0</v>
      </c>
      <c r="CY205" s="26">
        <f>'MB STOP cijfers'!CY5</f>
        <v>0</v>
      </c>
      <c r="CZ205" s="15">
        <f>'MB STOP cijfers'!CZ5</f>
        <v>0</v>
      </c>
      <c r="DA205" s="11">
        <f>'MB STOP cijfers'!DA5</f>
        <v>0</v>
      </c>
      <c r="DB205" s="11">
        <f>'MB STOP cijfers'!DB5</f>
        <v>0</v>
      </c>
      <c r="DC205" s="11">
        <f>'MB STOP cijfers'!DC5</f>
        <v>0</v>
      </c>
      <c r="DD205" s="11">
        <f>'MB STOP cijfers'!DD5</f>
        <v>0</v>
      </c>
      <c r="DE205" s="11">
        <f>'MB STOP cijfers'!DE5</f>
        <v>0</v>
      </c>
      <c r="DF205" s="11">
        <f>'MB STOP cijfers'!DF5</f>
        <v>0</v>
      </c>
      <c r="DG205" s="11">
        <f>'MB STOP cijfers'!DG5</f>
        <v>0</v>
      </c>
      <c r="DH205" s="11">
        <f>'MB STOP cijfers'!DH5</f>
        <v>0</v>
      </c>
      <c r="DI205" s="11">
        <f>'MB STOP cijfers'!DI5</f>
        <v>0</v>
      </c>
      <c r="DJ205" s="11">
        <f>'MB STOP cijfers'!DJ5</f>
        <v>0</v>
      </c>
      <c r="DK205" s="11">
        <f>'MB STOP cijfers'!DK5</f>
        <v>0</v>
      </c>
      <c r="DL205" s="26">
        <f>'MB STOP cijfers'!DL5</f>
        <v>0</v>
      </c>
    </row>
    <row r="206" spans="1:116" hidden="1">
      <c r="A206" s="47">
        <f>'MB STOP cijfers'!A6</f>
        <v>0</v>
      </c>
      <c r="B206" s="49" t="str">
        <f>'MB STOP cijfers'!B6</f>
        <v>MRNT/MRNL/XINLMB00</v>
      </c>
      <c r="C206" s="4" t="str">
        <f>'MB STOP cijfers'!C6</f>
        <v>Microbiologie</v>
      </c>
      <c r="D206" s="4" t="str">
        <f>'MB STOP cijfers'!D6</f>
        <v>MB Monitoring &amp; Handhaving VWS</v>
      </c>
      <c r="E206" s="13" t="str">
        <f>'MB STOP cijfers'!E6</f>
        <v>Import</v>
      </c>
      <c r="F206" s="4" t="str">
        <f>'MB STOP cijfers'!F6</f>
        <v>VWS</v>
      </c>
      <c r="G206" s="292">
        <f>'MB STOP cijfers'!G6</f>
        <v>0</v>
      </c>
      <c r="H206" s="15">
        <f>'MB STOP cijfers'!H6</f>
        <v>850</v>
      </c>
      <c r="I206" s="11">
        <f>'MB STOP cijfers'!I6</f>
        <v>2125</v>
      </c>
      <c r="J206" s="11">
        <f>'MB STOP cijfers'!J6</f>
        <v>0</v>
      </c>
      <c r="K206" s="11">
        <f>'MB STOP cijfers'!K6</f>
        <v>0</v>
      </c>
      <c r="L206" s="11">
        <f>'MB STOP cijfers'!L6</f>
        <v>0</v>
      </c>
      <c r="M206" s="11">
        <f>'MB STOP cijfers'!M6</f>
        <v>0</v>
      </c>
      <c r="N206" s="11">
        <f>'MB STOP cijfers'!N6</f>
        <v>0</v>
      </c>
      <c r="O206" s="11">
        <f>'MB STOP cijfers'!O6</f>
        <v>0</v>
      </c>
      <c r="P206" s="11">
        <f>'MB STOP cijfers'!P6</f>
        <v>0</v>
      </c>
      <c r="Q206" s="26">
        <f>'MB STOP cijfers'!Q6</f>
        <v>2975</v>
      </c>
      <c r="R206" s="15">
        <f>'MB STOP cijfers'!R6</f>
        <v>525</v>
      </c>
      <c r="S206" s="11">
        <f>'MB STOP cijfers'!S6</f>
        <v>0</v>
      </c>
      <c r="T206" s="11">
        <f>'MB STOP cijfers'!T6</f>
        <v>2450</v>
      </c>
      <c r="U206" s="11">
        <f>'MB STOP cijfers'!U6</f>
        <v>0</v>
      </c>
      <c r="V206" s="11">
        <f>'MB STOP cijfers'!V6</f>
        <v>0</v>
      </c>
      <c r="W206" s="11">
        <f>'MB STOP cijfers'!W6</f>
        <v>0</v>
      </c>
      <c r="X206" s="11">
        <f>'MB STOP cijfers'!X6</f>
        <v>0</v>
      </c>
      <c r="Y206" s="11">
        <f>'MB STOP cijfers'!Y6</f>
        <v>0</v>
      </c>
      <c r="Z206" s="49">
        <f>'MB STOP cijfers'!Z6</f>
        <v>2975</v>
      </c>
      <c r="AA206" s="11">
        <f>'MB STOP cijfers'!AA6</f>
        <v>325</v>
      </c>
      <c r="AB206" s="11">
        <f>'MB STOP cijfers'!AB6</f>
        <v>0</v>
      </c>
      <c r="AC206" s="11">
        <f>'MB STOP cijfers'!AC6</f>
        <v>0</v>
      </c>
      <c r="AD206" s="11">
        <f>'MB STOP cijfers'!AD6</f>
        <v>0</v>
      </c>
      <c r="AE206" s="11">
        <f>'MB STOP cijfers'!AE6</f>
        <v>0</v>
      </c>
      <c r="AF206" s="11">
        <f>'MB STOP cijfers'!AF6</f>
        <v>2125</v>
      </c>
      <c r="AG206" s="49">
        <f>'MB STOP cijfers'!AG6</f>
        <v>0</v>
      </c>
      <c r="AH206" s="15">
        <f>'MB STOP cijfers'!AH6</f>
        <v>325</v>
      </c>
      <c r="AI206" s="11">
        <f>'MB STOP cijfers'!AI6</f>
        <v>0</v>
      </c>
      <c r="AJ206" s="11">
        <f>'MB STOP cijfers'!AJ6</f>
        <v>0</v>
      </c>
      <c r="AK206" s="11">
        <f>'MB STOP cijfers'!AK6</f>
        <v>0</v>
      </c>
      <c r="AL206" s="49">
        <f>'MB STOP cijfers'!AL6</f>
        <v>0</v>
      </c>
      <c r="AM206" s="11">
        <f>'MB STOP cijfers'!AM6</f>
        <v>0</v>
      </c>
      <c r="AN206" s="11">
        <f>'MB STOP cijfers'!AN6</f>
        <v>0</v>
      </c>
      <c r="AO206" s="11">
        <f>'MB STOP cijfers'!AO6</f>
        <v>0</v>
      </c>
      <c r="AP206" s="11">
        <f>'MB STOP cijfers'!AP6</f>
        <v>0</v>
      </c>
      <c r="AQ206" s="11">
        <f>'MB STOP cijfers'!AQ6</f>
        <v>0</v>
      </c>
      <c r="AR206" s="49">
        <f>'MB STOP cijfers'!AR6</f>
        <v>0</v>
      </c>
      <c r="AS206" s="11">
        <f>'MB STOP cijfers'!AS6</f>
        <v>0</v>
      </c>
      <c r="AT206" s="11">
        <f>'MB STOP cijfers'!AT6</f>
        <v>0</v>
      </c>
      <c r="AU206" s="11">
        <f>'MB STOP cijfers'!AU6</f>
        <v>0</v>
      </c>
      <c r="AV206" s="11">
        <f>'MB STOP cijfers'!AV6</f>
        <v>0</v>
      </c>
      <c r="AW206" s="11">
        <f>'MB STOP cijfers'!AW6</f>
        <v>0</v>
      </c>
      <c r="AX206" s="11">
        <f>'MB STOP cijfers'!AX6</f>
        <v>0</v>
      </c>
      <c r="AY206" s="11">
        <f>'MB STOP cijfers'!AY6</f>
        <v>0</v>
      </c>
      <c r="AZ206" s="11">
        <f>'MB STOP cijfers'!AZ6</f>
        <v>0</v>
      </c>
      <c r="BA206" s="11">
        <f>'MB STOP cijfers'!BA6</f>
        <v>0</v>
      </c>
      <c r="BB206" s="11">
        <f>'MB STOP cijfers'!BB6</f>
        <v>0</v>
      </c>
      <c r="BC206" s="49">
        <f>'MB STOP cijfers'!BC6</f>
        <v>0</v>
      </c>
      <c r="BD206" s="11">
        <f>'MB STOP cijfers'!BD6</f>
        <v>0</v>
      </c>
      <c r="BE206" s="11">
        <f>'MB STOP cijfers'!BE6</f>
        <v>0</v>
      </c>
      <c r="BF206" s="11">
        <f>'MB STOP cijfers'!BF6</f>
        <v>0</v>
      </c>
      <c r="BG206" s="11">
        <f>'MB STOP cijfers'!BG6</f>
        <v>0</v>
      </c>
      <c r="BH206" s="11">
        <f>'MB STOP cijfers'!BH6</f>
        <v>1063</v>
      </c>
      <c r="BI206" s="11">
        <f>'MB STOP cijfers'!BI6</f>
        <v>1062</v>
      </c>
      <c r="BJ206" s="11">
        <f>'MB STOP cijfers'!BJ6</f>
        <v>0</v>
      </c>
      <c r="BK206" s="49">
        <f>'MB STOP cijfers'!BK6</f>
        <v>0</v>
      </c>
      <c r="BL206" s="11">
        <f>'MB STOP cijfers'!BL6</f>
        <v>0</v>
      </c>
      <c r="BM206" s="11">
        <f>'MB STOP cijfers'!BM6</f>
        <v>0</v>
      </c>
      <c r="BN206" s="11">
        <f>'MB STOP cijfers'!BN6</f>
        <v>0</v>
      </c>
      <c r="BO206" s="11">
        <f>'MB STOP cijfers'!BO6</f>
        <v>0</v>
      </c>
      <c r="BP206" s="11">
        <f>'MB STOP cijfers'!BP6</f>
        <v>0</v>
      </c>
      <c r="BQ206" s="49">
        <f>'MB STOP cijfers'!BQ6</f>
        <v>0</v>
      </c>
      <c r="BR206" s="11">
        <f>'MB STOP cijfers'!BR6</f>
        <v>0</v>
      </c>
      <c r="BS206" s="11">
        <f>'MB STOP cijfers'!BS6</f>
        <v>0</v>
      </c>
      <c r="BT206" s="11">
        <f>'MB STOP cijfers'!BT6</f>
        <v>0</v>
      </c>
      <c r="BU206" s="11">
        <f>'MB STOP cijfers'!BU6</f>
        <v>0</v>
      </c>
      <c r="BV206" s="11">
        <f>'MB STOP cijfers'!BV6</f>
        <v>0</v>
      </c>
      <c r="BW206" s="11">
        <f>'MB STOP cijfers'!BW6</f>
        <v>0</v>
      </c>
      <c r="BX206" s="47">
        <f>'MB STOP cijfers'!BX6</f>
        <v>0</v>
      </c>
      <c r="BY206" s="49">
        <f>'MB STOP cijfers'!BY6</f>
        <v>2450</v>
      </c>
      <c r="BZ206" s="11">
        <f>'MB STOP cijfers'!BZ6</f>
        <v>0</v>
      </c>
      <c r="CA206" s="11">
        <f>'MB STOP cijfers'!CA6</f>
        <v>0</v>
      </c>
      <c r="CB206" s="11">
        <f>'MB STOP cijfers'!CB6</f>
        <v>0</v>
      </c>
      <c r="CC206" s="11">
        <f>'MB STOP cijfers'!CC6</f>
        <v>0</v>
      </c>
      <c r="CD206" s="11">
        <f>'MB STOP cijfers'!CD6</f>
        <v>0</v>
      </c>
      <c r="CE206" s="11">
        <f>'MB STOP cijfers'!CE6</f>
        <v>0</v>
      </c>
      <c r="CF206" s="11">
        <f>'MB STOP cijfers'!CF6</f>
        <v>0</v>
      </c>
      <c r="CG206" s="11">
        <f>'MB STOP cijfers'!CG6</f>
        <v>0</v>
      </c>
      <c r="CH206" s="11">
        <f>'MB STOP cijfers'!CH6</f>
        <v>0</v>
      </c>
      <c r="CI206" s="11">
        <f>'MB STOP cijfers'!CI6</f>
        <v>0</v>
      </c>
      <c r="CJ206" s="11">
        <f>'MB STOP cijfers'!CJ6</f>
        <v>0</v>
      </c>
      <c r="CK206" s="11">
        <f>'MB STOP cijfers'!CK6</f>
        <v>0</v>
      </c>
      <c r="CL206" s="49">
        <f>'MB STOP cijfers'!CL6</f>
        <v>0</v>
      </c>
      <c r="CM206" s="11">
        <f>'MB STOP cijfers'!CM6</f>
        <v>0</v>
      </c>
      <c r="CN206" s="11">
        <f>'MB STOP cijfers'!CN6</f>
        <v>0</v>
      </c>
      <c r="CO206" s="11">
        <f>'MB STOP cijfers'!CO6</f>
        <v>0</v>
      </c>
      <c r="CP206" s="11">
        <f>'MB STOP cijfers'!CP6</f>
        <v>0</v>
      </c>
      <c r="CQ206" s="11">
        <f>'MB STOP cijfers'!CQ6</f>
        <v>0</v>
      </c>
      <c r="CR206" s="11">
        <f>'MB STOP cijfers'!CR6</f>
        <v>0</v>
      </c>
      <c r="CS206" s="11">
        <f>'MB STOP cijfers'!CS6</f>
        <v>0</v>
      </c>
      <c r="CT206" s="11">
        <f>'MB STOP cijfers'!CT6</f>
        <v>0</v>
      </c>
      <c r="CU206" s="11">
        <f>'MB STOP cijfers'!CU6</f>
        <v>0</v>
      </c>
      <c r="CV206" s="11">
        <f>'MB STOP cijfers'!CV6</f>
        <v>0</v>
      </c>
      <c r="CW206" s="11">
        <f>'MB STOP cijfers'!CW6</f>
        <v>0</v>
      </c>
      <c r="CX206" s="11">
        <f>'MB STOP cijfers'!CX6</f>
        <v>0</v>
      </c>
      <c r="CY206" s="26">
        <f>'MB STOP cijfers'!CY6</f>
        <v>0</v>
      </c>
      <c r="CZ206" s="15">
        <f>'MB STOP cijfers'!CZ6</f>
        <v>0</v>
      </c>
      <c r="DA206" s="11">
        <f>'MB STOP cijfers'!DA6</f>
        <v>0</v>
      </c>
      <c r="DB206" s="11">
        <f>'MB STOP cijfers'!DB6</f>
        <v>0</v>
      </c>
      <c r="DC206" s="11">
        <f>'MB STOP cijfers'!DC6</f>
        <v>0</v>
      </c>
      <c r="DD206" s="11">
        <f>'MB STOP cijfers'!DD6</f>
        <v>0</v>
      </c>
      <c r="DE206" s="11">
        <f>'MB STOP cijfers'!DE6</f>
        <v>0</v>
      </c>
      <c r="DF206" s="11">
        <f>'MB STOP cijfers'!DF6</f>
        <v>0</v>
      </c>
      <c r="DG206" s="11">
        <f>'MB STOP cijfers'!DG6</f>
        <v>0</v>
      </c>
      <c r="DH206" s="11">
        <f>'MB STOP cijfers'!DH6</f>
        <v>0</v>
      </c>
      <c r="DI206" s="11">
        <f>'MB STOP cijfers'!DI6</f>
        <v>0</v>
      </c>
      <c r="DJ206" s="11">
        <f>'MB STOP cijfers'!DJ6</f>
        <v>0</v>
      </c>
      <c r="DK206" s="11">
        <f>'MB STOP cijfers'!DK6</f>
        <v>0</v>
      </c>
      <c r="DL206" s="26">
        <f>'MB STOP cijfers'!DL6</f>
        <v>0</v>
      </c>
    </row>
    <row r="207" spans="1:116" hidden="1">
      <c r="A207" s="47">
        <f>'MB STOP cijfers'!A7</f>
        <v>0</v>
      </c>
      <c r="B207" s="49" t="str">
        <f>'MB STOP cijfers'!B7</f>
        <v>MRNT/MRNL/XINLMB00</v>
      </c>
      <c r="C207" s="4" t="str">
        <f>'MB STOP cijfers'!C7</f>
        <v>Microbiologie</v>
      </c>
      <c r="D207" s="4" t="str">
        <f>'MB STOP cijfers'!D7</f>
        <v>MB Monitoring &amp; Handhaving VWS</v>
      </c>
      <c r="E207" s="13" t="str">
        <f>'MB STOP cijfers'!E7</f>
        <v>Industriele verwerking Importeurs/Distribiteurs</v>
      </c>
      <c r="F207" s="4" t="str">
        <f>'MB STOP cijfers'!F7</f>
        <v>VWS</v>
      </c>
      <c r="G207" s="292">
        <f>'MB STOP cijfers'!G7</f>
        <v>0</v>
      </c>
      <c r="H207" s="15">
        <f>'MB STOP cijfers'!H7</f>
        <v>2005</v>
      </c>
      <c r="I207" s="11">
        <f>'MB STOP cijfers'!I7</f>
        <v>5526</v>
      </c>
      <c r="J207" s="11">
        <f>'MB STOP cijfers'!J7</f>
        <v>0</v>
      </c>
      <c r="K207" s="11">
        <f>'MB STOP cijfers'!K7</f>
        <v>0</v>
      </c>
      <c r="L207" s="11">
        <f>'MB STOP cijfers'!L7</f>
        <v>0</v>
      </c>
      <c r="M207" s="11">
        <f>'MB STOP cijfers'!M7</f>
        <v>0</v>
      </c>
      <c r="N207" s="11">
        <f>'MB STOP cijfers'!N7</f>
        <v>0</v>
      </c>
      <c r="O207" s="11">
        <f>'MB STOP cijfers'!O7</f>
        <v>0</v>
      </c>
      <c r="P207" s="11">
        <f>'MB STOP cijfers'!P7</f>
        <v>0</v>
      </c>
      <c r="Q207" s="26">
        <f>'MB STOP cijfers'!Q7</f>
        <v>7531</v>
      </c>
      <c r="R207" s="15">
        <f>'MB STOP cijfers'!R7</f>
        <v>0</v>
      </c>
      <c r="S207" s="11">
        <f>'MB STOP cijfers'!S7</f>
        <v>0</v>
      </c>
      <c r="T207" s="11">
        <f>'MB STOP cijfers'!T7</f>
        <v>7531</v>
      </c>
      <c r="U207" s="11">
        <f>'MB STOP cijfers'!U7</f>
        <v>0</v>
      </c>
      <c r="V207" s="11">
        <f>'MB STOP cijfers'!V7</f>
        <v>0</v>
      </c>
      <c r="W207" s="11">
        <f>'MB STOP cijfers'!W7</f>
        <v>0</v>
      </c>
      <c r="X207" s="11">
        <f>'MB STOP cijfers'!X7</f>
        <v>0</v>
      </c>
      <c r="Y207" s="11">
        <f>'MB STOP cijfers'!Y7</f>
        <v>0</v>
      </c>
      <c r="Z207" s="49">
        <f>'MB STOP cijfers'!Z7</f>
        <v>7531</v>
      </c>
      <c r="AA207" s="11">
        <f>'MB STOP cijfers'!AA7</f>
        <v>580</v>
      </c>
      <c r="AB207" s="11">
        <f>'MB STOP cijfers'!AB7</f>
        <v>0</v>
      </c>
      <c r="AC207" s="11">
        <f>'MB STOP cijfers'!AC7</f>
        <v>1425</v>
      </c>
      <c r="AD207" s="11">
        <f>'MB STOP cijfers'!AD7</f>
        <v>0</v>
      </c>
      <c r="AE207" s="11">
        <f>'MB STOP cijfers'!AE7</f>
        <v>0</v>
      </c>
      <c r="AF207" s="11">
        <f>'MB STOP cijfers'!AF7</f>
        <v>5526</v>
      </c>
      <c r="AG207" s="49">
        <f>'MB STOP cijfers'!AG7</f>
        <v>0</v>
      </c>
      <c r="AH207" s="15">
        <f>'MB STOP cijfers'!AH7</f>
        <v>580</v>
      </c>
      <c r="AI207" s="11">
        <f>'MB STOP cijfers'!AI7</f>
        <v>0</v>
      </c>
      <c r="AJ207" s="11">
        <f>'MB STOP cijfers'!AJ7</f>
        <v>0</v>
      </c>
      <c r="AK207" s="11">
        <f>'MB STOP cijfers'!AK7</f>
        <v>0</v>
      </c>
      <c r="AL207" s="49">
        <f>'MB STOP cijfers'!AL7</f>
        <v>0</v>
      </c>
      <c r="AM207" s="11">
        <f>'MB STOP cijfers'!AM7</f>
        <v>0</v>
      </c>
      <c r="AN207" s="11">
        <f>'MB STOP cijfers'!AN7</f>
        <v>0</v>
      </c>
      <c r="AO207" s="11">
        <f>'MB STOP cijfers'!AO7</f>
        <v>0</v>
      </c>
      <c r="AP207" s="11">
        <f>'MB STOP cijfers'!AP7</f>
        <v>0</v>
      </c>
      <c r="AQ207" s="11">
        <f>'MB STOP cijfers'!AQ7</f>
        <v>0</v>
      </c>
      <c r="AR207" s="49">
        <f>'MB STOP cijfers'!AR7</f>
        <v>0</v>
      </c>
      <c r="AS207" s="11">
        <f>'MB STOP cijfers'!AS7</f>
        <v>0</v>
      </c>
      <c r="AT207" s="11">
        <f>'MB STOP cijfers'!AT7</f>
        <v>0</v>
      </c>
      <c r="AU207" s="11">
        <f>'MB STOP cijfers'!AU7</f>
        <v>0</v>
      </c>
      <c r="AV207" s="11">
        <f>'MB STOP cijfers'!AV7</f>
        <v>0</v>
      </c>
      <c r="AW207" s="11">
        <f>'MB STOP cijfers'!AW7</f>
        <v>0</v>
      </c>
      <c r="AX207" s="11">
        <f>'MB STOP cijfers'!AX7</f>
        <v>0</v>
      </c>
      <c r="AY207" s="11">
        <f>'MB STOP cijfers'!AY7</f>
        <v>0</v>
      </c>
      <c r="AZ207" s="11">
        <f>'MB STOP cijfers'!AZ7</f>
        <v>0</v>
      </c>
      <c r="BA207" s="11">
        <f>'MB STOP cijfers'!BA7</f>
        <v>0</v>
      </c>
      <c r="BB207" s="11">
        <f>'MB STOP cijfers'!BB7</f>
        <v>0</v>
      </c>
      <c r="BC207" s="49">
        <f>'MB STOP cijfers'!BC7</f>
        <v>0</v>
      </c>
      <c r="BD207" s="11">
        <f>'MB STOP cijfers'!BD7</f>
        <v>0</v>
      </c>
      <c r="BE207" s="11">
        <f>'MB STOP cijfers'!BE7</f>
        <v>0</v>
      </c>
      <c r="BF207" s="11">
        <f>'MB STOP cijfers'!BF7</f>
        <v>0</v>
      </c>
      <c r="BG207" s="11">
        <f>'MB STOP cijfers'!BG7</f>
        <v>0</v>
      </c>
      <c r="BH207" s="11">
        <f>'MB STOP cijfers'!BH7</f>
        <v>2763</v>
      </c>
      <c r="BI207" s="11">
        <f>'MB STOP cijfers'!BI7</f>
        <v>2763</v>
      </c>
      <c r="BJ207" s="11">
        <f>'MB STOP cijfers'!BJ7</f>
        <v>0</v>
      </c>
      <c r="BK207" s="49">
        <f>'MB STOP cijfers'!BK7</f>
        <v>0</v>
      </c>
      <c r="BL207" s="11">
        <f>'MB STOP cijfers'!BL7</f>
        <v>0</v>
      </c>
      <c r="BM207" s="11">
        <f>'MB STOP cijfers'!BM7</f>
        <v>0</v>
      </c>
      <c r="BN207" s="11">
        <f>'MB STOP cijfers'!BN7</f>
        <v>0</v>
      </c>
      <c r="BO207" s="11">
        <f>'MB STOP cijfers'!BO7</f>
        <v>0</v>
      </c>
      <c r="BP207" s="11">
        <f>'MB STOP cijfers'!BP7</f>
        <v>0</v>
      </c>
      <c r="BQ207" s="49">
        <f>'MB STOP cijfers'!BQ7</f>
        <v>0</v>
      </c>
      <c r="BR207" s="11">
        <f>'MB STOP cijfers'!BR7</f>
        <v>0</v>
      </c>
      <c r="BS207" s="11">
        <f>'MB STOP cijfers'!BS7</f>
        <v>0</v>
      </c>
      <c r="BT207" s="11">
        <f>'MB STOP cijfers'!BT7</f>
        <v>0</v>
      </c>
      <c r="BU207" s="11">
        <f>'MB STOP cijfers'!BU7</f>
        <v>0</v>
      </c>
      <c r="BV207" s="11">
        <f>'MB STOP cijfers'!BV7</f>
        <v>0</v>
      </c>
      <c r="BW207" s="11">
        <f>'MB STOP cijfers'!BW7</f>
        <v>0</v>
      </c>
      <c r="BX207" s="47">
        <f>'MB STOP cijfers'!BX7</f>
        <v>1425</v>
      </c>
      <c r="BY207" s="49">
        <f>'MB STOP cijfers'!BY7</f>
        <v>6106</v>
      </c>
      <c r="BZ207" s="11">
        <f>'MB STOP cijfers'!BZ7</f>
        <v>0</v>
      </c>
      <c r="CA207" s="11">
        <f>'MB STOP cijfers'!CA7</f>
        <v>0</v>
      </c>
      <c r="CB207" s="11">
        <f>'MB STOP cijfers'!CB7</f>
        <v>0</v>
      </c>
      <c r="CC207" s="11">
        <f>'MB STOP cijfers'!CC7</f>
        <v>0</v>
      </c>
      <c r="CD207" s="11">
        <f>'MB STOP cijfers'!CD7</f>
        <v>0</v>
      </c>
      <c r="CE207" s="11">
        <f>'MB STOP cijfers'!CE7</f>
        <v>0</v>
      </c>
      <c r="CF207" s="11">
        <f>'MB STOP cijfers'!CF7</f>
        <v>0</v>
      </c>
      <c r="CG207" s="11">
        <f>'MB STOP cijfers'!CG7</f>
        <v>0</v>
      </c>
      <c r="CH207" s="11">
        <f>'MB STOP cijfers'!CH7</f>
        <v>0</v>
      </c>
      <c r="CI207" s="11">
        <f>'MB STOP cijfers'!CI7</f>
        <v>0</v>
      </c>
      <c r="CJ207" s="11">
        <f>'MB STOP cijfers'!CJ7</f>
        <v>0</v>
      </c>
      <c r="CK207" s="11">
        <f>'MB STOP cijfers'!CK7</f>
        <v>0</v>
      </c>
      <c r="CL207" s="49">
        <f>'MB STOP cijfers'!CL7</f>
        <v>0</v>
      </c>
      <c r="CM207" s="11">
        <f>'MB STOP cijfers'!CM7</f>
        <v>0</v>
      </c>
      <c r="CN207" s="11">
        <f>'MB STOP cijfers'!CN7</f>
        <v>0</v>
      </c>
      <c r="CO207" s="11">
        <f>'MB STOP cijfers'!CO7</f>
        <v>0</v>
      </c>
      <c r="CP207" s="11">
        <f>'MB STOP cijfers'!CP7</f>
        <v>0</v>
      </c>
      <c r="CQ207" s="11">
        <f>'MB STOP cijfers'!CQ7</f>
        <v>0</v>
      </c>
      <c r="CR207" s="11">
        <f>'MB STOP cijfers'!CR7</f>
        <v>0</v>
      </c>
      <c r="CS207" s="11">
        <f>'MB STOP cijfers'!CS7</f>
        <v>0</v>
      </c>
      <c r="CT207" s="11">
        <f>'MB STOP cijfers'!CT7</f>
        <v>0</v>
      </c>
      <c r="CU207" s="11">
        <f>'MB STOP cijfers'!CU7</f>
        <v>0</v>
      </c>
      <c r="CV207" s="11">
        <f>'MB STOP cijfers'!CV7</f>
        <v>0</v>
      </c>
      <c r="CW207" s="11">
        <f>'MB STOP cijfers'!CW7</f>
        <v>0</v>
      </c>
      <c r="CX207" s="11">
        <f>'MB STOP cijfers'!CX7</f>
        <v>0</v>
      </c>
      <c r="CY207" s="26">
        <f>'MB STOP cijfers'!CY7</f>
        <v>0</v>
      </c>
      <c r="CZ207" s="15">
        <f>'MB STOP cijfers'!CZ7</f>
        <v>0</v>
      </c>
      <c r="DA207" s="11">
        <f>'MB STOP cijfers'!DA7</f>
        <v>0</v>
      </c>
      <c r="DB207" s="11">
        <f>'MB STOP cijfers'!DB7</f>
        <v>0</v>
      </c>
      <c r="DC207" s="11">
        <f>'MB STOP cijfers'!DC7</f>
        <v>0</v>
      </c>
      <c r="DD207" s="11">
        <f>'MB STOP cijfers'!DD7</f>
        <v>0</v>
      </c>
      <c r="DE207" s="11">
        <f>'MB STOP cijfers'!DE7</f>
        <v>0</v>
      </c>
      <c r="DF207" s="11">
        <f>'MB STOP cijfers'!DF7</f>
        <v>0</v>
      </c>
      <c r="DG207" s="11">
        <f>'MB STOP cijfers'!DG7</f>
        <v>0</v>
      </c>
      <c r="DH207" s="11">
        <f>'MB STOP cijfers'!DH7</f>
        <v>0</v>
      </c>
      <c r="DI207" s="11">
        <f>'MB STOP cijfers'!DI7</f>
        <v>0</v>
      </c>
      <c r="DJ207" s="11">
        <f>'MB STOP cijfers'!DJ7</f>
        <v>0</v>
      </c>
      <c r="DK207" s="11">
        <f>'MB STOP cijfers'!DK7</f>
        <v>0</v>
      </c>
      <c r="DL207" s="26">
        <f>'MB STOP cijfers'!DL7</f>
        <v>0</v>
      </c>
    </row>
    <row r="208" spans="1:116" hidden="1">
      <c r="A208" s="47">
        <f>'MB STOP cijfers'!A8</f>
        <v>0</v>
      </c>
      <c r="B208" s="49" t="str">
        <f>'MB STOP cijfers'!B8</f>
        <v>MRNT/MRNL/XINLMB00</v>
      </c>
      <c r="C208" s="4" t="str">
        <f>'MB STOP cijfers'!C8</f>
        <v>Microbiologie</v>
      </c>
      <c r="D208" s="4" t="str">
        <f>'MB STOP cijfers'!D8</f>
        <v>MB Monitoring &amp; Handhaving VWS</v>
      </c>
      <c r="E208" s="13" t="str">
        <f>'MB STOP cijfers'!E8</f>
        <v>Industriele verwerking Productiebedrijven</v>
      </c>
      <c r="F208" s="4" t="str">
        <f>'MB STOP cijfers'!F8</f>
        <v>VWS</v>
      </c>
      <c r="G208" s="292">
        <f>'MB STOP cijfers'!G8</f>
        <v>0</v>
      </c>
      <c r="H208" s="15">
        <f>'MB STOP cijfers'!H8</f>
        <v>1013</v>
      </c>
      <c r="I208" s="11">
        <f>'MB STOP cijfers'!I8</f>
        <v>1452</v>
      </c>
      <c r="J208" s="11">
        <f>'MB STOP cijfers'!J8</f>
        <v>0</v>
      </c>
      <c r="K208" s="11">
        <f>'MB STOP cijfers'!K8</f>
        <v>0</v>
      </c>
      <c r="L208" s="11">
        <f>'MB STOP cijfers'!L8</f>
        <v>0</v>
      </c>
      <c r="M208" s="11">
        <f>'MB STOP cijfers'!M8</f>
        <v>0</v>
      </c>
      <c r="N208" s="11">
        <f>'MB STOP cijfers'!N8</f>
        <v>0</v>
      </c>
      <c r="O208" s="11">
        <f>'MB STOP cijfers'!O8</f>
        <v>0</v>
      </c>
      <c r="P208" s="11">
        <f>'MB STOP cijfers'!P8</f>
        <v>0</v>
      </c>
      <c r="Q208" s="26">
        <f>'MB STOP cijfers'!Q8</f>
        <v>2465</v>
      </c>
      <c r="R208" s="15">
        <f>'MB STOP cijfers'!R8</f>
        <v>0</v>
      </c>
      <c r="S208" s="11">
        <f>'MB STOP cijfers'!S8</f>
        <v>0</v>
      </c>
      <c r="T208" s="11">
        <f>'MB STOP cijfers'!T8</f>
        <v>2465</v>
      </c>
      <c r="U208" s="11">
        <f>'MB STOP cijfers'!U8</f>
        <v>0</v>
      </c>
      <c r="V208" s="11">
        <f>'MB STOP cijfers'!V8</f>
        <v>0</v>
      </c>
      <c r="W208" s="11">
        <f>'MB STOP cijfers'!W8</f>
        <v>0</v>
      </c>
      <c r="X208" s="11">
        <f>'MB STOP cijfers'!X8</f>
        <v>0</v>
      </c>
      <c r="Y208" s="11">
        <f>'MB STOP cijfers'!Y8</f>
        <v>0</v>
      </c>
      <c r="Z208" s="49">
        <f>'MB STOP cijfers'!Z8</f>
        <v>2465</v>
      </c>
      <c r="AA208" s="11">
        <f>'MB STOP cijfers'!AA8</f>
        <v>500</v>
      </c>
      <c r="AB208" s="11">
        <f>'MB STOP cijfers'!AB8</f>
        <v>0</v>
      </c>
      <c r="AC208" s="11">
        <f>'MB STOP cijfers'!AC8</f>
        <v>513</v>
      </c>
      <c r="AD208" s="11">
        <f>'MB STOP cijfers'!AD8</f>
        <v>0</v>
      </c>
      <c r="AE208" s="11">
        <f>'MB STOP cijfers'!AE8</f>
        <v>0</v>
      </c>
      <c r="AF208" s="11">
        <f>'MB STOP cijfers'!AF8</f>
        <v>1452</v>
      </c>
      <c r="AG208" s="49">
        <f>'MB STOP cijfers'!AG8</f>
        <v>0</v>
      </c>
      <c r="AH208" s="15">
        <f>'MB STOP cijfers'!AH8</f>
        <v>500</v>
      </c>
      <c r="AI208" s="11">
        <f>'MB STOP cijfers'!AI8</f>
        <v>0</v>
      </c>
      <c r="AJ208" s="11">
        <f>'MB STOP cijfers'!AJ8</f>
        <v>0</v>
      </c>
      <c r="AK208" s="11">
        <f>'MB STOP cijfers'!AK8</f>
        <v>0</v>
      </c>
      <c r="AL208" s="49">
        <f>'MB STOP cijfers'!AL8</f>
        <v>0</v>
      </c>
      <c r="AM208" s="11">
        <f>'MB STOP cijfers'!AM8</f>
        <v>0</v>
      </c>
      <c r="AN208" s="11">
        <f>'MB STOP cijfers'!AN8</f>
        <v>0</v>
      </c>
      <c r="AO208" s="11">
        <f>'MB STOP cijfers'!AO8</f>
        <v>0</v>
      </c>
      <c r="AP208" s="11">
        <f>'MB STOP cijfers'!AP8</f>
        <v>0</v>
      </c>
      <c r="AQ208" s="11">
        <f>'MB STOP cijfers'!AQ8</f>
        <v>0</v>
      </c>
      <c r="AR208" s="49">
        <f>'MB STOP cijfers'!AR8</f>
        <v>0</v>
      </c>
      <c r="AS208" s="11">
        <f>'MB STOP cijfers'!AS8</f>
        <v>0</v>
      </c>
      <c r="AT208" s="11">
        <f>'MB STOP cijfers'!AT8</f>
        <v>0</v>
      </c>
      <c r="AU208" s="11">
        <f>'MB STOP cijfers'!AU8</f>
        <v>0</v>
      </c>
      <c r="AV208" s="11">
        <f>'MB STOP cijfers'!AV8</f>
        <v>0</v>
      </c>
      <c r="AW208" s="11">
        <f>'MB STOP cijfers'!AW8</f>
        <v>0</v>
      </c>
      <c r="AX208" s="11">
        <f>'MB STOP cijfers'!AX8</f>
        <v>0</v>
      </c>
      <c r="AY208" s="11">
        <f>'MB STOP cijfers'!AY8</f>
        <v>0</v>
      </c>
      <c r="AZ208" s="11">
        <f>'MB STOP cijfers'!AZ8</f>
        <v>0</v>
      </c>
      <c r="BA208" s="11">
        <f>'MB STOP cijfers'!BA8</f>
        <v>0</v>
      </c>
      <c r="BB208" s="11">
        <f>'MB STOP cijfers'!BB8</f>
        <v>0</v>
      </c>
      <c r="BC208" s="49">
        <f>'MB STOP cijfers'!BC8</f>
        <v>0</v>
      </c>
      <c r="BD208" s="11">
        <f>'MB STOP cijfers'!BD8</f>
        <v>0</v>
      </c>
      <c r="BE208" s="11">
        <f>'MB STOP cijfers'!BE8</f>
        <v>0</v>
      </c>
      <c r="BF208" s="11">
        <f>'MB STOP cijfers'!BF8</f>
        <v>0</v>
      </c>
      <c r="BG208" s="11">
        <f>'MB STOP cijfers'!BG8</f>
        <v>0</v>
      </c>
      <c r="BH208" s="11">
        <f>'MB STOP cijfers'!BH8</f>
        <v>726</v>
      </c>
      <c r="BI208" s="11">
        <f>'MB STOP cijfers'!BI8</f>
        <v>726</v>
      </c>
      <c r="BJ208" s="11">
        <f>'MB STOP cijfers'!BJ8</f>
        <v>0</v>
      </c>
      <c r="BK208" s="49">
        <f>'MB STOP cijfers'!BK8</f>
        <v>0</v>
      </c>
      <c r="BL208" s="11">
        <f>'MB STOP cijfers'!BL8</f>
        <v>0</v>
      </c>
      <c r="BM208" s="11">
        <f>'MB STOP cijfers'!BM8</f>
        <v>0</v>
      </c>
      <c r="BN208" s="11">
        <f>'MB STOP cijfers'!BN8</f>
        <v>0</v>
      </c>
      <c r="BO208" s="11">
        <f>'MB STOP cijfers'!BO8</f>
        <v>0</v>
      </c>
      <c r="BP208" s="11">
        <f>'MB STOP cijfers'!BP8</f>
        <v>0</v>
      </c>
      <c r="BQ208" s="49">
        <f>'MB STOP cijfers'!BQ8</f>
        <v>0</v>
      </c>
      <c r="BR208" s="11">
        <f>'MB STOP cijfers'!BR8</f>
        <v>0</v>
      </c>
      <c r="BS208" s="11">
        <f>'MB STOP cijfers'!BS8</f>
        <v>0</v>
      </c>
      <c r="BT208" s="11">
        <f>'MB STOP cijfers'!BT8</f>
        <v>0</v>
      </c>
      <c r="BU208" s="11">
        <f>'MB STOP cijfers'!BU8</f>
        <v>0</v>
      </c>
      <c r="BV208" s="11">
        <f>'MB STOP cijfers'!BV8</f>
        <v>0</v>
      </c>
      <c r="BW208" s="11">
        <f>'MB STOP cijfers'!BW8</f>
        <v>0</v>
      </c>
      <c r="BX208" s="47">
        <f>'MB STOP cijfers'!BX8</f>
        <v>513</v>
      </c>
      <c r="BY208" s="49">
        <f>'MB STOP cijfers'!BY8</f>
        <v>1952</v>
      </c>
      <c r="BZ208" s="11">
        <f>'MB STOP cijfers'!BZ8</f>
        <v>0</v>
      </c>
      <c r="CA208" s="11">
        <f>'MB STOP cijfers'!CA8</f>
        <v>0</v>
      </c>
      <c r="CB208" s="11">
        <f>'MB STOP cijfers'!CB8</f>
        <v>0</v>
      </c>
      <c r="CC208" s="11">
        <f>'MB STOP cijfers'!CC8</f>
        <v>0</v>
      </c>
      <c r="CD208" s="11">
        <f>'MB STOP cijfers'!CD8</f>
        <v>0</v>
      </c>
      <c r="CE208" s="11">
        <f>'MB STOP cijfers'!CE8</f>
        <v>0</v>
      </c>
      <c r="CF208" s="11">
        <f>'MB STOP cijfers'!CF8</f>
        <v>0</v>
      </c>
      <c r="CG208" s="11">
        <f>'MB STOP cijfers'!CG8</f>
        <v>0</v>
      </c>
      <c r="CH208" s="11">
        <f>'MB STOP cijfers'!CH8</f>
        <v>0</v>
      </c>
      <c r="CI208" s="11">
        <f>'MB STOP cijfers'!CI8</f>
        <v>0</v>
      </c>
      <c r="CJ208" s="11">
        <f>'MB STOP cijfers'!CJ8</f>
        <v>0</v>
      </c>
      <c r="CK208" s="11">
        <f>'MB STOP cijfers'!CK8</f>
        <v>0</v>
      </c>
      <c r="CL208" s="49">
        <f>'MB STOP cijfers'!CL8</f>
        <v>0</v>
      </c>
      <c r="CM208" s="11">
        <f>'MB STOP cijfers'!CM8</f>
        <v>0</v>
      </c>
      <c r="CN208" s="11">
        <f>'MB STOP cijfers'!CN8</f>
        <v>0</v>
      </c>
      <c r="CO208" s="11">
        <f>'MB STOP cijfers'!CO8</f>
        <v>0</v>
      </c>
      <c r="CP208" s="11">
        <f>'MB STOP cijfers'!CP8</f>
        <v>0</v>
      </c>
      <c r="CQ208" s="11">
        <f>'MB STOP cijfers'!CQ8</f>
        <v>0</v>
      </c>
      <c r="CR208" s="11">
        <f>'MB STOP cijfers'!CR8</f>
        <v>0</v>
      </c>
      <c r="CS208" s="11">
        <f>'MB STOP cijfers'!CS8</f>
        <v>0</v>
      </c>
      <c r="CT208" s="11">
        <f>'MB STOP cijfers'!CT8</f>
        <v>0</v>
      </c>
      <c r="CU208" s="11">
        <f>'MB STOP cijfers'!CU8</f>
        <v>0</v>
      </c>
      <c r="CV208" s="11">
        <f>'MB STOP cijfers'!CV8</f>
        <v>0</v>
      </c>
      <c r="CW208" s="11">
        <f>'MB STOP cijfers'!CW8</f>
        <v>0</v>
      </c>
      <c r="CX208" s="11">
        <f>'MB STOP cijfers'!CX8</f>
        <v>0</v>
      </c>
      <c r="CY208" s="26">
        <f>'MB STOP cijfers'!CY8</f>
        <v>0</v>
      </c>
      <c r="CZ208" s="15">
        <f>'MB STOP cijfers'!CZ8</f>
        <v>0</v>
      </c>
      <c r="DA208" s="11">
        <f>'MB STOP cijfers'!DA8</f>
        <v>0</v>
      </c>
      <c r="DB208" s="11">
        <f>'MB STOP cijfers'!DB8</f>
        <v>0</v>
      </c>
      <c r="DC208" s="11">
        <f>'MB STOP cijfers'!DC8</f>
        <v>0</v>
      </c>
      <c r="DD208" s="11">
        <f>'MB STOP cijfers'!DD8</f>
        <v>0</v>
      </c>
      <c r="DE208" s="11">
        <f>'MB STOP cijfers'!DE8</f>
        <v>0</v>
      </c>
      <c r="DF208" s="11">
        <f>'MB STOP cijfers'!DF8</f>
        <v>0</v>
      </c>
      <c r="DG208" s="11">
        <f>'MB STOP cijfers'!DG8</f>
        <v>0</v>
      </c>
      <c r="DH208" s="11">
        <f>'MB STOP cijfers'!DH8</f>
        <v>0</v>
      </c>
      <c r="DI208" s="11">
        <f>'MB STOP cijfers'!DI8</f>
        <v>0</v>
      </c>
      <c r="DJ208" s="11">
        <f>'MB STOP cijfers'!DJ8</f>
        <v>0</v>
      </c>
      <c r="DK208" s="11">
        <f>'MB STOP cijfers'!DK8</f>
        <v>0</v>
      </c>
      <c r="DL208" s="26">
        <f>'MB STOP cijfers'!DL8</f>
        <v>0</v>
      </c>
    </row>
    <row r="209" spans="1:116" hidden="1">
      <c r="A209" s="47">
        <f>'MB STOP cijfers'!A9</f>
        <v>0</v>
      </c>
      <c r="B209" s="49" t="str">
        <f>'MB STOP cijfers'!B9</f>
        <v>MRNT/MRNL/XINLMB00</v>
      </c>
      <c r="C209" s="4" t="str">
        <f>'MB STOP cijfers'!C9</f>
        <v>Microbiologie</v>
      </c>
      <c r="D209" s="4" t="str">
        <f>'MB STOP cijfers'!D9</f>
        <v>MB Monitoring &amp; Handhaving VWS</v>
      </c>
      <c r="E209" s="13" t="str">
        <f>'MB STOP cijfers'!E9</f>
        <v>Industriele verwerking Vis</v>
      </c>
      <c r="F209" s="4" t="str">
        <f>'MB STOP cijfers'!F9</f>
        <v>VWS</v>
      </c>
      <c r="G209" s="292">
        <f>'MB STOP cijfers'!G9</f>
        <v>0</v>
      </c>
      <c r="H209" s="15">
        <f>'MB STOP cijfers'!H9</f>
        <v>804</v>
      </c>
      <c r="I209" s="11">
        <f>'MB STOP cijfers'!I9</f>
        <v>1949</v>
      </c>
      <c r="J209" s="11">
        <f>'MB STOP cijfers'!J9</f>
        <v>0</v>
      </c>
      <c r="K209" s="11">
        <f>'MB STOP cijfers'!K9</f>
        <v>0</v>
      </c>
      <c r="L209" s="11">
        <f>'MB STOP cijfers'!L9</f>
        <v>0</v>
      </c>
      <c r="M209" s="11">
        <f>'MB STOP cijfers'!M9</f>
        <v>0</v>
      </c>
      <c r="N209" s="11">
        <f>'MB STOP cijfers'!N9</f>
        <v>0</v>
      </c>
      <c r="O209" s="11">
        <f>'MB STOP cijfers'!O9</f>
        <v>0</v>
      </c>
      <c r="P209" s="11">
        <f>'MB STOP cijfers'!P9</f>
        <v>0</v>
      </c>
      <c r="Q209" s="26">
        <f>'MB STOP cijfers'!Q9</f>
        <v>2753</v>
      </c>
      <c r="R209" s="15">
        <f>'MB STOP cijfers'!R9</f>
        <v>0</v>
      </c>
      <c r="S209" s="11">
        <f>'MB STOP cijfers'!S9</f>
        <v>0</v>
      </c>
      <c r="T209" s="11">
        <f>'MB STOP cijfers'!T9</f>
        <v>2753</v>
      </c>
      <c r="U209" s="11">
        <f>'MB STOP cijfers'!U9</f>
        <v>0</v>
      </c>
      <c r="V209" s="11">
        <f>'MB STOP cijfers'!V9</f>
        <v>0</v>
      </c>
      <c r="W209" s="11">
        <f>'MB STOP cijfers'!W9</f>
        <v>0</v>
      </c>
      <c r="X209" s="11">
        <f>'MB STOP cijfers'!X9</f>
        <v>0</v>
      </c>
      <c r="Y209" s="11">
        <f>'MB STOP cijfers'!Y9</f>
        <v>0</v>
      </c>
      <c r="Z209" s="49">
        <f>'MB STOP cijfers'!Z9</f>
        <v>2753</v>
      </c>
      <c r="AA209" s="11">
        <f>'MB STOP cijfers'!AA9</f>
        <v>344</v>
      </c>
      <c r="AB209" s="11">
        <f>'MB STOP cijfers'!AB9</f>
        <v>0</v>
      </c>
      <c r="AC209" s="11">
        <f>'MB STOP cijfers'!AC9</f>
        <v>0</v>
      </c>
      <c r="AD209" s="11">
        <f>'MB STOP cijfers'!AD9</f>
        <v>460</v>
      </c>
      <c r="AE209" s="11">
        <f>'MB STOP cijfers'!AE9</f>
        <v>0</v>
      </c>
      <c r="AF209" s="11">
        <f>'MB STOP cijfers'!AF9</f>
        <v>1949</v>
      </c>
      <c r="AG209" s="49">
        <f>'MB STOP cijfers'!AG9</f>
        <v>0</v>
      </c>
      <c r="AH209" s="15">
        <f>'MB STOP cijfers'!AH9</f>
        <v>344</v>
      </c>
      <c r="AI209" s="11">
        <f>'MB STOP cijfers'!AI9</f>
        <v>0</v>
      </c>
      <c r="AJ209" s="11">
        <f>'MB STOP cijfers'!AJ9</f>
        <v>0</v>
      </c>
      <c r="AK209" s="11">
        <f>'MB STOP cijfers'!AK9</f>
        <v>0</v>
      </c>
      <c r="AL209" s="49">
        <f>'MB STOP cijfers'!AL9</f>
        <v>0</v>
      </c>
      <c r="AM209" s="11">
        <f>'MB STOP cijfers'!AM9</f>
        <v>0</v>
      </c>
      <c r="AN209" s="11">
        <f>'MB STOP cijfers'!AN9</f>
        <v>0</v>
      </c>
      <c r="AO209" s="11">
        <f>'MB STOP cijfers'!AO9</f>
        <v>0</v>
      </c>
      <c r="AP209" s="11">
        <f>'MB STOP cijfers'!AP9</f>
        <v>460</v>
      </c>
      <c r="AQ209" s="11">
        <f>'MB STOP cijfers'!AQ9</f>
        <v>0</v>
      </c>
      <c r="AR209" s="49">
        <f>'MB STOP cijfers'!AR9</f>
        <v>0</v>
      </c>
      <c r="AS209" s="11">
        <f>'MB STOP cijfers'!AS9</f>
        <v>0</v>
      </c>
      <c r="AT209" s="11">
        <f>'MB STOP cijfers'!AT9</f>
        <v>0</v>
      </c>
      <c r="AU209" s="11">
        <f>'MB STOP cijfers'!AU9</f>
        <v>0</v>
      </c>
      <c r="AV209" s="11">
        <f>'MB STOP cijfers'!AV9</f>
        <v>0</v>
      </c>
      <c r="AW209" s="11">
        <f>'MB STOP cijfers'!AW9</f>
        <v>0</v>
      </c>
      <c r="AX209" s="11">
        <f>'MB STOP cijfers'!AX9</f>
        <v>0</v>
      </c>
      <c r="AY209" s="11">
        <f>'MB STOP cijfers'!AY9</f>
        <v>0</v>
      </c>
      <c r="AZ209" s="11">
        <f>'MB STOP cijfers'!AZ9</f>
        <v>0</v>
      </c>
      <c r="BA209" s="11">
        <f>'MB STOP cijfers'!BA9</f>
        <v>0</v>
      </c>
      <c r="BB209" s="11">
        <f>'MB STOP cijfers'!BB9</f>
        <v>0</v>
      </c>
      <c r="BC209" s="49">
        <f>'MB STOP cijfers'!BC9</f>
        <v>0</v>
      </c>
      <c r="BD209" s="11">
        <f>'MB STOP cijfers'!BD9</f>
        <v>0</v>
      </c>
      <c r="BE209" s="11">
        <f>'MB STOP cijfers'!BE9</f>
        <v>0</v>
      </c>
      <c r="BF209" s="11">
        <f>'MB STOP cijfers'!BF9</f>
        <v>0</v>
      </c>
      <c r="BG209" s="11">
        <f>'MB STOP cijfers'!BG9</f>
        <v>0</v>
      </c>
      <c r="BH209" s="11">
        <f>'MB STOP cijfers'!BH9</f>
        <v>975</v>
      </c>
      <c r="BI209" s="11">
        <f>'MB STOP cijfers'!BI9</f>
        <v>974</v>
      </c>
      <c r="BJ209" s="11">
        <f>'MB STOP cijfers'!BJ9</f>
        <v>0</v>
      </c>
      <c r="BK209" s="49">
        <f>'MB STOP cijfers'!BK9</f>
        <v>0</v>
      </c>
      <c r="BL209" s="11">
        <f>'MB STOP cijfers'!BL9</f>
        <v>0</v>
      </c>
      <c r="BM209" s="11">
        <f>'MB STOP cijfers'!BM9</f>
        <v>0</v>
      </c>
      <c r="BN209" s="11">
        <f>'MB STOP cijfers'!BN9</f>
        <v>0</v>
      </c>
      <c r="BO209" s="11">
        <f>'MB STOP cijfers'!BO9</f>
        <v>0</v>
      </c>
      <c r="BP209" s="11">
        <f>'MB STOP cijfers'!BP9</f>
        <v>0</v>
      </c>
      <c r="BQ209" s="49">
        <f>'MB STOP cijfers'!BQ9</f>
        <v>0</v>
      </c>
      <c r="BR209" s="11">
        <f>'MB STOP cijfers'!BR9</f>
        <v>0</v>
      </c>
      <c r="BS209" s="11">
        <f>'MB STOP cijfers'!BS9</f>
        <v>0</v>
      </c>
      <c r="BT209" s="11">
        <f>'MB STOP cijfers'!BT9</f>
        <v>0</v>
      </c>
      <c r="BU209" s="11">
        <f>'MB STOP cijfers'!BU9</f>
        <v>0</v>
      </c>
      <c r="BV209" s="11">
        <f>'MB STOP cijfers'!BV9</f>
        <v>0</v>
      </c>
      <c r="BW209" s="11">
        <f>'MB STOP cijfers'!BW9</f>
        <v>0</v>
      </c>
      <c r="BX209" s="47">
        <f>'MB STOP cijfers'!BX9</f>
        <v>0</v>
      </c>
      <c r="BY209" s="49">
        <f>'MB STOP cijfers'!BY9</f>
        <v>2753</v>
      </c>
      <c r="BZ209" s="11">
        <f>'MB STOP cijfers'!BZ9</f>
        <v>0</v>
      </c>
      <c r="CA209" s="11">
        <f>'MB STOP cijfers'!CA9</f>
        <v>0</v>
      </c>
      <c r="CB209" s="11">
        <f>'MB STOP cijfers'!CB9</f>
        <v>0</v>
      </c>
      <c r="CC209" s="11">
        <f>'MB STOP cijfers'!CC9</f>
        <v>0</v>
      </c>
      <c r="CD209" s="11">
        <f>'MB STOP cijfers'!CD9</f>
        <v>0</v>
      </c>
      <c r="CE209" s="11">
        <f>'MB STOP cijfers'!CE9</f>
        <v>0</v>
      </c>
      <c r="CF209" s="11">
        <f>'MB STOP cijfers'!CF9</f>
        <v>0</v>
      </c>
      <c r="CG209" s="11">
        <f>'MB STOP cijfers'!CG9</f>
        <v>0</v>
      </c>
      <c r="CH209" s="11">
        <f>'MB STOP cijfers'!CH9</f>
        <v>0</v>
      </c>
      <c r="CI209" s="11">
        <f>'MB STOP cijfers'!CI9</f>
        <v>0</v>
      </c>
      <c r="CJ209" s="11">
        <f>'MB STOP cijfers'!CJ9</f>
        <v>0</v>
      </c>
      <c r="CK209" s="11">
        <f>'MB STOP cijfers'!CK9</f>
        <v>0</v>
      </c>
      <c r="CL209" s="49">
        <f>'MB STOP cijfers'!CL9</f>
        <v>0</v>
      </c>
      <c r="CM209" s="11">
        <f>'MB STOP cijfers'!CM9</f>
        <v>0</v>
      </c>
      <c r="CN209" s="11">
        <f>'MB STOP cijfers'!CN9</f>
        <v>0</v>
      </c>
      <c r="CO209" s="11">
        <f>'MB STOP cijfers'!CO9</f>
        <v>0</v>
      </c>
      <c r="CP209" s="11">
        <f>'MB STOP cijfers'!CP9</f>
        <v>0</v>
      </c>
      <c r="CQ209" s="11">
        <f>'MB STOP cijfers'!CQ9</f>
        <v>0</v>
      </c>
      <c r="CR209" s="11">
        <f>'MB STOP cijfers'!CR9</f>
        <v>0</v>
      </c>
      <c r="CS209" s="11">
        <f>'MB STOP cijfers'!CS9</f>
        <v>0</v>
      </c>
      <c r="CT209" s="11">
        <f>'MB STOP cijfers'!CT9</f>
        <v>0</v>
      </c>
      <c r="CU209" s="11">
        <f>'MB STOP cijfers'!CU9</f>
        <v>0</v>
      </c>
      <c r="CV209" s="11">
        <f>'MB STOP cijfers'!CV9</f>
        <v>0</v>
      </c>
      <c r="CW209" s="11">
        <f>'MB STOP cijfers'!CW9</f>
        <v>0</v>
      </c>
      <c r="CX209" s="11">
        <f>'MB STOP cijfers'!CX9</f>
        <v>0</v>
      </c>
      <c r="CY209" s="26">
        <f>'MB STOP cijfers'!CY9</f>
        <v>0</v>
      </c>
      <c r="CZ209" s="15">
        <f>'MB STOP cijfers'!CZ9</f>
        <v>0</v>
      </c>
      <c r="DA209" s="11">
        <f>'MB STOP cijfers'!DA9</f>
        <v>0</v>
      </c>
      <c r="DB209" s="11">
        <f>'MB STOP cijfers'!DB9</f>
        <v>0</v>
      </c>
      <c r="DC209" s="11">
        <f>'MB STOP cijfers'!DC9</f>
        <v>0</v>
      </c>
      <c r="DD209" s="11">
        <f>'MB STOP cijfers'!DD9</f>
        <v>0</v>
      </c>
      <c r="DE209" s="11">
        <f>'MB STOP cijfers'!DE9</f>
        <v>0</v>
      </c>
      <c r="DF209" s="11">
        <f>'MB STOP cijfers'!DF9</f>
        <v>0</v>
      </c>
      <c r="DG209" s="11">
        <f>'MB STOP cijfers'!DG9</f>
        <v>0</v>
      </c>
      <c r="DH209" s="11">
        <f>'MB STOP cijfers'!DH9</f>
        <v>0</v>
      </c>
      <c r="DI209" s="11">
        <f>'MB STOP cijfers'!DI9</f>
        <v>0</v>
      </c>
      <c r="DJ209" s="11">
        <f>'MB STOP cijfers'!DJ9</f>
        <v>0</v>
      </c>
      <c r="DK209" s="11">
        <f>'MB STOP cijfers'!DK9</f>
        <v>0</v>
      </c>
      <c r="DL209" s="26">
        <f>'MB STOP cijfers'!DL9</f>
        <v>0</v>
      </c>
    </row>
    <row r="210" spans="1:116" hidden="1">
      <c r="A210" s="47">
        <f>'MB STOP cijfers'!A10</f>
        <v>0</v>
      </c>
      <c r="B210" s="49" t="str">
        <f>'MB STOP cijfers'!B10</f>
        <v>MRNT/MRNA/MRNK</v>
      </c>
      <c r="C210" s="4" t="str">
        <f>'MB STOP cijfers'!C10</f>
        <v>Microbiologie</v>
      </c>
      <c r="D210" s="4" t="str">
        <f>'MB STOP cijfers'!D10</f>
        <v>MB Monitoring &amp; Handhaving VWS</v>
      </c>
      <c r="E210" s="13" t="str">
        <f>'MB STOP cijfers'!E10</f>
        <v>Overig</v>
      </c>
      <c r="F210" s="4" t="str">
        <f>'MB STOP cijfers'!F10</f>
        <v>VWS</v>
      </c>
      <c r="G210" s="292">
        <f>'MB STOP cijfers'!G10</f>
        <v>0</v>
      </c>
      <c r="H210" s="15">
        <f>'MB STOP cijfers'!H10</f>
        <v>5032</v>
      </c>
      <c r="I210" s="36">
        <f>'MB STOP cijfers'!I10</f>
        <v>0</v>
      </c>
      <c r="J210" s="11">
        <f>'MB STOP cijfers'!J10</f>
        <v>340</v>
      </c>
      <c r="K210" s="11">
        <f>'MB STOP cijfers'!K10</f>
        <v>11612</v>
      </c>
      <c r="L210" s="11">
        <f>'MB STOP cijfers'!L10</f>
        <v>0</v>
      </c>
      <c r="M210" s="11">
        <f>'MB STOP cijfers'!M10</f>
        <v>0</v>
      </c>
      <c r="N210" s="11">
        <f>'MB STOP cijfers'!N10</f>
        <v>0</v>
      </c>
      <c r="O210" s="11">
        <f>'MB STOP cijfers'!O10</f>
        <v>0</v>
      </c>
      <c r="P210" s="11">
        <f>'MB STOP cijfers'!P10</f>
        <v>0</v>
      </c>
      <c r="Q210" s="26">
        <f>'MB STOP cijfers'!Q10</f>
        <v>16984</v>
      </c>
      <c r="R210" s="15">
        <f>'MB STOP cijfers'!R10</f>
        <v>0</v>
      </c>
      <c r="S210" s="11">
        <f>'MB STOP cijfers'!S10</f>
        <v>0</v>
      </c>
      <c r="T210" s="11">
        <f>'MB STOP cijfers'!T10</f>
        <v>16984</v>
      </c>
      <c r="U210" s="11">
        <f>'MB STOP cijfers'!U10</f>
        <v>0</v>
      </c>
      <c r="V210" s="11">
        <f>'MB STOP cijfers'!V10</f>
        <v>0</v>
      </c>
      <c r="W210" s="11">
        <f>'MB STOP cijfers'!W10</f>
        <v>0</v>
      </c>
      <c r="X210" s="11">
        <f>'MB STOP cijfers'!X10</f>
        <v>0</v>
      </c>
      <c r="Y210" s="11">
        <f>'MB STOP cijfers'!Y10</f>
        <v>0</v>
      </c>
      <c r="Z210" s="49">
        <f>'MB STOP cijfers'!Z10</f>
        <v>16984</v>
      </c>
      <c r="AA210" s="11">
        <f>'MB STOP cijfers'!AA10</f>
        <v>4687</v>
      </c>
      <c r="AB210" s="11">
        <f>'MB STOP cijfers'!AB10</f>
        <v>0</v>
      </c>
      <c r="AC210" s="11">
        <f>'MB STOP cijfers'!AC10</f>
        <v>685</v>
      </c>
      <c r="AD210" s="11">
        <f>'MB STOP cijfers'!AD10</f>
        <v>0</v>
      </c>
      <c r="AE210" s="11">
        <f>'MB STOP cijfers'!AE10</f>
        <v>0</v>
      </c>
      <c r="AF210" s="11">
        <f>'MB STOP cijfers'!AF10</f>
        <v>11612</v>
      </c>
      <c r="AG210" s="49">
        <f>'MB STOP cijfers'!AG10</f>
        <v>0</v>
      </c>
      <c r="AH210" s="15">
        <f>'MB STOP cijfers'!AH10</f>
        <v>4687</v>
      </c>
      <c r="AI210" s="11">
        <f>'MB STOP cijfers'!AI10</f>
        <v>0</v>
      </c>
      <c r="AJ210" s="11">
        <f>'MB STOP cijfers'!AJ10</f>
        <v>0</v>
      </c>
      <c r="AK210" s="11">
        <f>'MB STOP cijfers'!AK10</f>
        <v>0</v>
      </c>
      <c r="AL210" s="49">
        <f>'MB STOP cijfers'!AL10</f>
        <v>0</v>
      </c>
      <c r="AM210" s="11">
        <f>'MB STOP cijfers'!AM10</f>
        <v>0</v>
      </c>
      <c r="AN210" s="11">
        <f>'MB STOP cijfers'!AN10</f>
        <v>0</v>
      </c>
      <c r="AO210" s="11">
        <f>'MB STOP cijfers'!AO10</f>
        <v>0</v>
      </c>
      <c r="AP210" s="11">
        <f>'MB STOP cijfers'!AP10</f>
        <v>0</v>
      </c>
      <c r="AQ210" s="11">
        <f>'MB STOP cijfers'!AQ10</f>
        <v>0</v>
      </c>
      <c r="AR210" s="49">
        <f>'MB STOP cijfers'!AR10</f>
        <v>0</v>
      </c>
      <c r="AS210" s="11">
        <f>'MB STOP cijfers'!AS10</f>
        <v>0</v>
      </c>
      <c r="AT210" s="11">
        <f>'MB STOP cijfers'!AT10</f>
        <v>0</v>
      </c>
      <c r="AU210" s="11">
        <f>'MB STOP cijfers'!AU10</f>
        <v>0</v>
      </c>
      <c r="AV210" s="11">
        <f>'MB STOP cijfers'!AV10</f>
        <v>0</v>
      </c>
      <c r="AW210" s="11">
        <f>'MB STOP cijfers'!AW10</f>
        <v>0</v>
      </c>
      <c r="AX210" s="11">
        <f>'MB STOP cijfers'!AX10</f>
        <v>0</v>
      </c>
      <c r="AY210" s="11">
        <f>'MB STOP cijfers'!AY10</f>
        <v>0</v>
      </c>
      <c r="AZ210" s="11">
        <f>'MB STOP cijfers'!AZ10</f>
        <v>0</v>
      </c>
      <c r="BA210" s="11">
        <f>'MB STOP cijfers'!BA10</f>
        <v>0</v>
      </c>
      <c r="BB210" s="11">
        <f>'MB STOP cijfers'!BB10</f>
        <v>0</v>
      </c>
      <c r="BC210" s="49">
        <f>'MB STOP cijfers'!BC10</f>
        <v>0</v>
      </c>
      <c r="BD210" s="11">
        <f>'MB STOP cijfers'!BD10</f>
        <v>0</v>
      </c>
      <c r="BE210" s="11">
        <f>'MB STOP cijfers'!BE10</f>
        <v>0</v>
      </c>
      <c r="BF210" s="11">
        <f>'MB STOP cijfers'!BF10</f>
        <v>0</v>
      </c>
      <c r="BG210" s="11">
        <f>'MB STOP cijfers'!BG10</f>
        <v>0</v>
      </c>
      <c r="BH210" s="11">
        <f>'MB STOP cijfers'!BH10</f>
        <v>0</v>
      </c>
      <c r="BI210" s="11">
        <f>'MB STOP cijfers'!BI10</f>
        <v>0</v>
      </c>
      <c r="BJ210" s="11">
        <f>'MB STOP cijfers'!BJ10</f>
        <v>11612</v>
      </c>
      <c r="BK210" s="49">
        <f>'MB STOP cijfers'!BK10</f>
        <v>0</v>
      </c>
      <c r="BL210" s="11">
        <f>'MB STOP cijfers'!BL10</f>
        <v>0</v>
      </c>
      <c r="BM210" s="11">
        <f>'MB STOP cijfers'!BM10</f>
        <v>0</v>
      </c>
      <c r="BN210" s="11">
        <f>'MB STOP cijfers'!BN10</f>
        <v>0</v>
      </c>
      <c r="BO210" s="11">
        <f>'MB STOP cijfers'!BO10</f>
        <v>0</v>
      </c>
      <c r="BP210" s="11">
        <f>'MB STOP cijfers'!BP10</f>
        <v>0</v>
      </c>
      <c r="BQ210" s="49">
        <f>'MB STOP cijfers'!BQ10</f>
        <v>0</v>
      </c>
      <c r="BR210" s="11">
        <f>'MB STOP cijfers'!BR10</f>
        <v>0</v>
      </c>
      <c r="BS210" s="11">
        <f>'MB STOP cijfers'!BS10</f>
        <v>0</v>
      </c>
      <c r="BT210" s="11">
        <f>'MB STOP cijfers'!BT10</f>
        <v>0</v>
      </c>
      <c r="BU210" s="11">
        <f>'MB STOP cijfers'!BU10</f>
        <v>0</v>
      </c>
      <c r="BV210" s="11">
        <f>'MB STOP cijfers'!BV10</f>
        <v>0</v>
      </c>
      <c r="BW210" s="11">
        <f>'MB STOP cijfers'!BW10</f>
        <v>0</v>
      </c>
      <c r="BX210" s="47">
        <f>'MB STOP cijfers'!BX10</f>
        <v>685</v>
      </c>
      <c r="BY210" s="49">
        <f>'MB STOP cijfers'!BY10</f>
        <v>16299</v>
      </c>
      <c r="BZ210" s="11">
        <f>'MB STOP cijfers'!BZ10</f>
        <v>0</v>
      </c>
      <c r="CA210" s="11">
        <f>'MB STOP cijfers'!CA10</f>
        <v>0</v>
      </c>
      <c r="CB210" s="11">
        <f>'MB STOP cijfers'!CB10</f>
        <v>0</v>
      </c>
      <c r="CC210" s="11">
        <f>'MB STOP cijfers'!CC10</f>
        <v>0</v>
      </c>
      <c r="CD210" s="11">
        <f>'MB STOP cijfers'!CD10</f>
        <v>0</v>
      </c>
      <c r="CE210" s="11">
        <f>'MB STOP cijfers'!CE10</f>
        <v>0</v>
      </c>
      <c r="CF210" s="11">
        <f>'MB STOP cijfers'!CF10</f>
        <v>0</v>
      </c>
      <c r="CG210" s="11">
        <f>'MB STOP cijfers'!CG10</f>
        <v>0</v>
      </c>
      <c r="CH210" s="11">
        <f>'MB STOP cijfers'!CH10</f>
        <v>0</v>
      </c>
      <c r="CI210" s="11">
        <f>'MB STOP cijfers'!CI10</f>
        <v>0</v>
      </c>
      <c r="CJ210" s="11">
        <f>'MB STOP cijfers'!CJ10</f>
        <v>0</v>
      </c>
      <c r="CK210" s="11">
        <f>'MB STOP cijfers'!CK10</f>
        <v>0</v>
      </c>
      <c r="CL210" s="49">
        <f>'MB STOP cijfers'!CL10</f>
        <v>0</v>
      </c>
      <c r="CM210" s="11">
        <f>'MB STOP cijfers'!CM10</f>
        <v>0</v>
      </c>
      <c r="CN210" s="11">
        <f>'MB STOP cijfers'!CN10</f>
        <v>0</v>
      </c>
      <c r="CO210" s="11">
        <f>'MB STOP cijfers'!CO10</f>
        <v>0</v>
      </c>
      <c r="CP210" s="11">
        <f>'MB STOP cijfers'!CP10</f>
        <v>0</v>
      </c>
      <c r="CQ210" s="11">
        <f>'MB STOP cijfers'!CQ10</f>
        <v>0</v>
      </c>
      <c r="CR210" s="11">
        <f>'MB STOP cijfers'!CR10</f>
        <v>0</v>
      </c>
      <c r="CS210" s="11">
        <f>'MB STOP cijfers'!CS10</f>
        <v>0</v>
      </c>
      <c r="CT210" s="11">
        <f>'MB STOP cijfers'!CT10</f>
        <v>0</v>
      </c>
      <c r="CU210" s="11">
        <f>'MB STOP cijfers'!CU10</f>
        <v>0</v>
      </c>
      <c r="CV210" s="11">
        <f>'MB STOP cijfers'!CV10</f>
        <v>0</v>
      </c>
      <c r="CW210" s="11">
        <f>'MB STOP cijfers'!CW10</f>
        <v>0</v>
      </c>
      <c r="CX210" s="11">
        <f>'MB STOP cijfers'!CX10</f>
        <v>0</v>
      </c>
      <c r="CY210" s="26">
        <f>'MB STOP cijfers'!CY10</f>
        <v>0</v>
      </c>
      <c r="CZ210" s="15">
        <f>'MB STOP cijfers'!CZ10</f>
        <v>0</v>
      </c>
      <c r="DA210" s="11">
        <f>'MB STOP cijfers'!DA10</f>
        <v>0</v>
      </c>
      <c r="DB210" s="11">
        <f>'MB STOP cijfers'!DB10</f>
        <v>0</v>
      </c>
      <c r="DC210" s="11">
        <f>'MB STOP cijfers'!DC10</f>
        <v>0</v>
      </c>
      <c r="DD210" s="11">
        <f>'MB STOP cijfers'!DD10</f>
        <v>0</v>
      </c>
      <c r="DE210" s="11">
        <f>'MB STOP cijfers'!DE10</f>
        <v>0</v>
      </c>
      <c r="DF210" s="11">
        <f>'MB STOP cijfers'!DF10</f>
        <v>0</v>
      </c>
      <c r="DG210" s="11">
        <f>'MB STOP cijfers'!DG10</f>
        <v>0</v>
      </c>
      <c r="DH210" s="11">
        <f>'MB STOP cijfers'!DH10</f>
        <v>0</v>
      </c>
      <c r="DI210" s="11">
        <f>'MB STOP cijfers'!DI10</f>
        <v>0</v>
      </c>
      <c r="DJ210" s="11">
        <f>'MB STOP cijfers'!DJ10</f>
        <v>0</v>
      </c>
      <c r="DK210" s="11">
        <f>'MB STOP cijfers'!DK10</f>
        <v>0</v>
      </c>
      <c r="DL210" s="26">
        <f>'MB STOP cijfers'!DL10</f>
        <v>0</v>
      </c>
    </row>
    <row r="211" spans="1:116" hidden="1">
      <c r="A211" s="47">
        <f>'MB STOP cijfers'!A11</f>
        <v>0</v>
      </c>
      <c r="B211" s="49" t="str">
        <f>'MB STOP cijfers'!B11</f>
        <v>MRNT/MRNL/XINLMB00</v>
      </c>
      <c r="C211" s="4" t="str">
        <f>'MB STOP cijfers'!C11</f>
        <v>Microbiologie</v>
      </c>
      <c r="D211" s="4" t="str">
        <f>'MB STOP cijfers'!D11</f>
        <v>MB Monitoring &amp; Handhaving VWS</v>
      </c>
      <c r="E211" s="13" t="str">
        <f>'MB STOP cijfers'!E11</f>
        <v>Primaire productiebedrijven</v>
      </c>
      <c r="F211" s="4" t="str">
        <f>'MB STOP cijfers'!F11</f>
        <v>VWS</v>
      </c>
      <c r="G211" s="292">
        <f>'MB STOP cijfers'!G11</f>
        <v>0</v>
      </c>
      <c r="H211" s="15">
        <f>'MB STOP cijfers'!H11</f>
        <v>934</v>
      </c>
      <c r="I211" s="11">
        <f>'MB STOP cijfers'!I11</f>
        <v>2992</v>
      </c>
      <c r="J211" s="11">
        <f>'MB STOP cijfers'!J11</f>
        <v>0</v>
      </c>
      <c r="K211" s="11">
        <f>'MB STOP cijfers'!K11</f>
        <v>0</v>
      </c>
      <c r="L211" s="11">
        <f>'MB STOP cijfers'!L11</f>
        <v>0</v>
      </c>
      <c r="M211" s="11">
        <f>'MB STOP cijfers'!M11</f>
        <v>0</v>
      </c>
      <c r="N211" s="11">
        <f>'MB STOP cijfers'!N11</f>
        <v>0</v>
      </c>
      <c r="O211" s="11">
        <f>'MB STOP cijfers'!O11</f>
        <v>0</v>
      </c>
      <c r="P211" s="11">
        <f>'MB STOP cijfers'!P11</f>
        <v>0</v>
      </c>
      <c r="Q211" s="26">
        <f>'MB STOP cijfers'!Q11</f>
        <v>3926</v>
      </c>
      <c r="R211" s="15">
        <f>'MB STOP cijfers'!R11</f>
        <v>75</v>
      </c>
      <c r="S211" s="11">
        <f>'MB STOP cijfers'!S11</f>
        <v>800</v>
      </c>
      <c r="T211" s="11">
        <f>'MB STOP cijfers'!T11</f>
        <v>3051</v>
      </c>
      <c r="U211" s="11">
        <f>'MB STOP cijfers'!U11</f>
        <v>0</v>
      </c>
      <c r="V211" s="11">
        <f>'MB STOP cijfers'!V11</f>
        <v>0</v>
      </c>
      <c r="W211" s="11">
        <f>'MB STOP cijfers'!W11</f>
        <v>0</v>
      </c>
      <c r="X211" s="11">
        <f>'MB STOP cijfers'!X11</f>
        <v>0</v>
      </c>
      <c r="Y211" s="11">
        <f>'MB STOP cijfers'!Y11</f>
        <v>0</v>
      </c>
      <c r="Z211" s="49">
        <f>'MB STOP cijfers'!Z11</f>
        <v>3926</v>
      </c>
      <c r="AA211" s="11">
        <f>'MB STOP cijfers'!AA11</f>
        <v>59</v>
      </c>
      <c r="AB211" s="11">
        <f>'MB STOP cijfers'!AB11</f>
        <v>0</v>
      </c>
      <c r="AC211" s="11">
        <f>'MB STOP cijfers'!AC11</f>
        <v>0</v>
      </c>
      <c r="AD211" s="11">
        <f>'MB STOP cijfers'!AD11</f>
        <v>0</v>
      </c>
      <c r="AE211" s="11">
        <f>'MB STOP cijfers'!AE11</f>
        <v>0</v>
      </c>
      <c r="AF211" s="11">
        <f>'MB STOP cijfers'!AF11</f>
        <v>2992</v>
      </c>
      <c r="AG211" s="49">
        <f>'MB STOP cijfers'!AG11</f>
        <v>0</v>
      </c>
      <c r="AH211" s="15">
        <f>'MB STOP cijfers'!AH11</f>
        <v>59</v>
      </c>
      <c r="AI211" s="11">
        <f>'MB STOP cijfers'!AI11</f>
        <v>0</v>
      </c>
      <c r="AJ211" s="11">
        <f>'MB STOP cijfers'!AJ11</f>
        <v>0</v>
      </c>
      <c r="AK211" s="11">
        <f>'MB STOP cijfers'!AK11</f>
        <v>0</v>
      </c>
      <c r="AL211" s="49">
        <f>'MB STOP cijfers'!AL11</f>
        <v>0</v>
      </c>
      <c r="AM211" s="11">
        <f>'MB STOP cijfers'!AM11</f>
        <v>0</v>
      </c>
      <c r="AN211" s="11">
        <f>'MB STOP cijfers'!AN11</f>
        <v>0</v>
      </c>
      <c r="AO211" s="11">
        <f>'MB STOP cijfers'!AO11</f>
        <v>0</v>
      </c>
      <c r="AP211" s="11">
        <f>'MB STOP cijfers'!AP11</f>
        <v>0</v>
      </c>
      <c r="AQ211" s="11">
        <f>'MB STOP cijfers'!AQ11</f>
        <v>0</v>
      </c>
      <c r="AR211" s="49">
        <f>'MB STOP cijfers'!AR11</f>
        <v>0</v>
      </c>
      <c r="AS211" s="11">
        <f>'MB STOP cijfers'!AS11</f>
        <v>0</v>
      </c>
      <c r="AT211" s="11">
        <f>'MB STOP cijfers'!AT11</f>
        <v>0</v>
      </c>
      <c r="AU211" s="11">
        <f>'MB STOP cijfers'!AU11</f>
        <v>0</v>
      </c>
      <c r="AV211" s="11">
        <f>'MB STOP cijfers'!AV11</f>
        <v>0</v>
      </c>
      <c r="AW211" s="11">
        <f>'MB STOP cijfers'!AW11</f>
        <v>0</v>
      </c>
      <c r="AX211" s="11">
        <f>'MB STOP cijfers'!AX11</f>
        <v>0</v>
      </c>
      <c r="AY211" s="11">
        <f>'MB STOP cijfers'!AY11</f>
        <v>0</v>
      </c>
      <c r="AZ211" s="11">
        <f>'MB STOP cijfers'!AZ11</f>
        <v>0</v>
      </c>
      <c r="BA211" s="11">
        <f>'MB STOP cijfers'!BA11</f>
        <v>0</v>
      </c>
      <c r="BB211" s="11">
        <f>'MB STOP cijfers'!BB11</f>
        <v>0</v>
      </c>
      <c r="BC211" s="49">
        <f>'MB STOP cijfers'!BC11</f>
        <v>0</v>
      </c>
      <c r="BD211" s="11">
        <f>'MB STOP cijfers'!BD11</f>
        <v>0</v>
      </c>
      <c r="BE211" s="11">
        <f>'MB STOP cijfers'!BE11</f>
        <v>0</v>
      </c>
      <c r="BF211" s="11">
        <f>'MB STOP cijfers'!BF11</f>
        <v>0</v>
      </c>
      <c r="BG211" s="11">
        <f>'MB STOP cijfers'!BG11</f>
        <v>0</v>
      </c>
      <c r="BH211" s="11">
        <f>'MB STOP cijfers'!BH11</f>
        <v>1496</v>
      </c>
      <c r="BI211" s="11">
        <f>'MB STOP cijfers'!BI11</f>
        <v>1496</v>
      </c>
      <c r="BJ211" s="11">
        <f>'MB STOP cijfers'!BJ11</f>
        <v>0</v>
      </c>
      <c r="BK211" s="49">
        <f>'MB STOP cijfers'!BK11</f>
        <v>0</v>
      </c>
      <c r="BL211" s="11">
        <f>'MB STOP cijfers'!BL11</f>
        <v>0</v>
      </c>
      <c r="BM211" s="11">
        <f>'MB STOP cijfers'!BM11</f>
        <v>0</v>
      </c>
      <c r="BN211" s="11">
        <f>'MB STOP cijfers'!BN11</f>
        <v>0</v>
      </c>
      <c r="BO211" s="11">
        <f>'MB STOP cijfers'!BO11</f>
        <v>0</v>
      </c>
      <c r="BP211" s="11">
        <f>'MB STOP cijfers'!BP11</f>
        <v>0</v>
      </c>
      <c r="BQ211" s="49">
        <f>'MB STOP cijfers'!BQ11</f>
        <v>0</v>
      </c>
      <c r="BR211" s="11">
        <f>'MB STOP cijfers'!BR11</f>
        <v>0</v>
      </c>
      <c r="BS211" s="11">
        <f>'MB STOP cijfers'!BS11</f>
        <v>0</v>
      </c>
      <c r="BT211" s="11">
        <f>'MB STOP cijfers'!BT11</f>
        <v>0</v>
      </c>
      <c r="BU211" s="11">
        <f>'MB STOP cijfers'!BU11</f>
        <v>0</v>
      </c>
      <c r="BV211" s="11">
        <f>'MB STOP cijfers'!BV11</f>
        <v>0</v>
      </c>
      <c r="BW211" s="11">
        <f>'MB STOP cijfers'!BW11</f>
        <v>0</v>
      </c>
      <c r="BX211" s="47">
        <f>'MB STOP cijfers'!BX11</f>
        <v>0</v>
      </c>
      <c r="BY211" s="49">
        <f>'MB STOP cijfers'!BY11</f>
        <v>3051</v>
      </c>
      <c r="BZ211" s="11">
        <f>'MB STOP cijfers'!BZ11</f>
        <v>0</v>
      </c>
      <c r="CA211" s="11">
        <f>'MB STOP cijfers'!CA11</f>
        <v>0</v>
      </c>
      <c r="CB211" s="11">
        <f>'MB STOP cijfers'!CB11</f>
        <v>0</v>
      </c>
      <c r="CC211" s="11">
        <f>'MB STOP cijfers'!CC11</f>
        <v>0</v>
      </c>
      <c r="CD211" s="11">
        <f>'MB STOP cijfers'!CD11</f>
        <v>0</v>
      </c>
      <c r="CE211" s="11">
        <f>'MB STOP cijfers'!CE11</f>
        <v>0</v>
      </c>
      <c r="CF211" s="11">
        <f>'MB STOP cijfers'!CF11</f>
        <v>0</v>
      </c>
      <c r="CG211" s="11">
        <f>'MB STOP cijfers'!CG11</f>
        <v>0</v>
      </c>
      <c r="CH211" s="11">
        <f>'MB STOP cijfers'!CH11</f>
        <v>0</v>
      </c>
      <c r="CI211" s="11">
        <f>'MB STOP cijfers'!CI11</f>
        <v>0</v>
      </c>
      <c r="CJ211" s="11">
        <f>'MB STOP cijfers'!CJ11</f>
        <v>0</v>
      </c>
      <c r="CK211" s="11">
        <f>'MB STOP cijfers'!CK11</f>
        <v>0</v>
      </c>
      <c r="CL211" s="49">
        <f>'MB STOP cijfers'!CL11</f>
        <v>0</v>
      </c>
      <c r="CM211" s="11">
        <f>'MB STOP cijfers'!CM11</f>
        <v>0</v>
      </c>
      <c r="CN211" s="11">
        <f>'MB STOP cijfers'!CN11</f>
        <v>0</v>
      </c>
      <c r="CO211" s="11">
        <f>'MB STOP cijfers'!CO11</f>
        <v>0</v>
      </c>
      <c r="CP211" s="11">
        <f>'MB STOP cijfers'!CP11</f>
        <v>0</v>
      </c>
      <c r="CQ211" s="11">
        <f>'MB STOP cijfers'!CQ11</f>
        <v>0</v>
      </c>
      <c r="CR211" s="11">
        <f>'MB STOP cijfers'!CR11</f>
        <v>0</v>
      </c>
      <c r="CS211" s="11">
        <f>'MB STOP cijfers'!CS11</f>
        <v>0</v>
      </c>
      <c r="CT211" s="11">
        <f>'MB STOP cijfers'!CT11</f>
        <v>0</v>
      </c>
      <c r="CU211" s="11">
        <f>'MB STOP cijfers'!CU11</f>
        <v>0</v>
      </c>
      <c r="CV211" s="11">
        <f>'MB STOP cijfers'!CV11</f>
        <v>0</v>
      </c>
      <c r="CW211" s="11">
        <f>'MB STOP cijfers'!CW11</f>
        <v>0</v>
      </c>
      <c r="CX211" s="11">
        <f>'MB STOP cijfers'!CX11</f>
        <v>0</v>
      </c>
      <c r="CY211" s="26">
        <f>'MB STOP cijfers'!CY11</f>
        <v>0</v>
      </c>
      <c r="CZ211" s="15">
        <f>'MB STOP cijfers'!CZ11</f>
        <v>0</v>
      </c>
      <c r="DA211" s="11">
        <f>'MB STOP cijfers'!DA11</f>
        <v>0</v>
      </c>
      <c r="DB211" s="11">
        <f>'MB STOP cijfers'!DB11</f>
        <v>0</v>
      </c>
      <c r="DC211" s="11">
        <f>'MB STOP cijfers'!DC11</f>
        <v>0</v>
      </c>
      <c r="DD211" s="11">
        <f>'MB STOP cijfers'!DD11</f>
        <v>0</v>
      </c>
      <c r="DE211" s="11">
        <f>'MB STOP cijfers'!DE11</f>
        <v>0</v>
      </c>
      <c r="DF211" s="11">
        <f>'MB STOP cijfers'!DF11</f>
        <v>0</v>
      </c>
      <c r="DG211" s="11">
        <f>'MB STOP cijfers'!DG11</f>
        <v>0</v>
      </c>
      <c r="DH211" s="11">
        <f>'MB STOP cijfers'!DH11</f>
        <v>0</v>
      </c>
      <c r="DI211" s="11">
        <f>'MB STOP cijfers'!DI11</f>
        <v>0</v>
      </c>
      <c r="DJ211" s="11">
        <f>'MB STOP cijfers'!DJ11</f>
        <v>0</v>
      </c>
      <c r="DK211" s="11">
        <f>'MB STOP cijfers'!DK11</f>
        <v>0</v>
      </c>
      <c r="DL211" s="26">
        <f>'MB STOP cijfers'!DL11</f>
        <v>0</v>
      </c>
    </row>
    <row r="212" spans="1:116" hidden="1">
      <c r="A212" s="47">
        <f>'MB STOP cijfers'!A12</f>
        <v>0</v>
      </c>
      <c r="B212" s="49" t="str">
        <f>'MB STOP cijfers'!B12</f>
        <v>MRNT/MRNL/XINLMB00</v>
      </c>
      <c r="C212" s="4" t="str">
        <f>'MB STOP cijfers'!C12</f>
        <v>Microbiologie</v>
      </c>
      <c r="D212" s="4" t="str">
        <f>'MB STOP cijfers'!D12</f>
        <v>MB Monitoring &amp; Handhaving VWS</v>
      </c>
      <c r="E212" s="13" t="str">
        <f>'MB STOP cijfers'!E12</f>
        <v>Primaire verwerking</v>
      </c>
      <c r="F212" s="4" t="str">
        <f>'MB STOP cijfers'!F12</f>
        <v>VWS</v>
      </c>
      <c r="G212" s="292">
        <f>'MB STOP cijfers'!G12</f>
        <v>0</v>
      </c>
      <c r="H212" s="15">
        <f>'MB STOP cijfers'!H12</f>
        <v>534</v>
      </c>
      <c r="I212" s="11">
        <f>'MB STOP cijfers'!I12</f>
        <v>2137</v>
      </c>
      <c r="J212" s="11">
        <f>'MB STOP cijfers'!J12</f>
        <v>0</v>
      </c>
      <c r="K212" s="11">
        <f>'MB STOP cijfers'!K12</f>
        <v>0</v>
      </c>
      <c r="L212" s="11">
        <f>'MB STOP cijfers'!L12</f>
        <v>0</v>
      </c>
      <c r="M212" s="11">
        <f>'MB STOP cijfers'!M12</f>
        <v>0</v>
      </c>
      <c r="N212" s="11">
        <f>'MB STOP cijfers'!N12</f>
        <v>0</v>
      </c>
      <c r="O212" s="11">
        <f>'MB STOP cijfers'!O12</f>
        <v>0</v>
      </c>
      <c r="P212" s="11">
        <f>'MB STOP cijfers'!P12</f>
        <v>0</v>
      </c>
      <c r="Q212" s="26">
        <f>'MB STOP cijfers'!Q12</f>
        <v>2671</v>
      </c>
      <c r="R212" s="308">
        <f>'MB STOP cijfers'!R12</f>
        <v>375</v>
      </c>
      <c r="S212" s="11" t="str">
        <f>'MB STOP cijfers'!S12</f>
        <v xml:space="preserve">    </v>
      </c>
      <c r="T212" s="11">
        <f>'MB STOP cijfers'!T12</f>
        <v>2296</v>
      </c>
      <c r="U212" s="11">
        <f>'MB STOP cijfers'!U12</f>
        <v>0</v>
      </c>
      <c r="V212" s="11">
        <f>'MB STOP cijfers'!V12</f>
        <v>0</v>
      </c>
      <c r="W212" s="11">
        <f>'MB STOP cijfers'!W12</f>
        <v>0</v>
      </c>
      <c r="X212" s="11">
        <f>'MB STOP cijfers'!X12</f>
        <v>0</v>
      </c>
      <c r="Y212" s="11">
        <f>'MB STOP cijfers'!Y12</f>
        <v>0</v>
      </c>
      <c r="Z212" s="49">
        <f>'MB STOP cijfers'!Z12</f>
        <v>2671</v>
      </c>
      <c r="AA212" s="11">
        <f>'MB STOP cijfers'!AA12</f>
        <v>159</v>
      </c>
      <c r="AB212" s="11">
        <f>'MB STOP cijfers'!AB12</f>
        <v>0</v>
      </c>
      <c r="AC212" s="11">
        <f>'MB STOP cijfers'!AC12</f>
        <v>0</v>
      </c>
      <c r="AD212" s="11">
        <f>'MB STOP cijfers'!AD12</f>
        <v>0</v>
      </c>
      <c r="AE212" s="11">
        <f>'MB STOP cijfers'!AE12</f>
        <v>0</v>
      </c>
      <c r="AF212" s="11">
        <f>'MB STOP cijfers'!AF12</f>
        <v>2137</v>
      </c>
      <c r="AG212" s="49">
        <f>'MB STOP cijfers'!AG12</f>
        <v>0</v>
      </c>
      <c r="AH212" s="15">
        <f>'MB STOP cijfers'!AH12</f>
        <v>159</v>
      </c>
      <c r="AI212" s="11">
        <f>'MB STOP cijfers'!AI12</f>
        <v>0</v>
      </c>
      <c r="AJ212" s="11">
        <f>'MB STOP cijfers'!AJ12</f>
        <v>0</v>
      </c>
      <c r="AK212" s="11">
        <f>'MB STOP cijfers'!AK12</f>
        <v>0</v>
      </c>
      <c r="AL212" s="49">
        <f>'MB STOP cijfers'!AL12</f>
        <v>0</v>
      </c>
      <c r="AM212" s="11">
        <f>'MB STOP cijfers'!AM12</f>
        <v>0</v>
      </c>
      <c r="AN212" s="11">
        <f>'MB STOP cijfers'!AN12</f>
        <v>0</v>
      </c>
      <c r="AO212" s="11">
        <f>'MB STOP cijfers'!AO12</f>
        <v>0</v>
      </c>
      <c r="AP212" s="11">
        <f>'MB STOP cijfers'!AP12</f>
        <v>0</v>
      </c>
      <c r="AQ212" s="11">
        <f>'MB STOP cijfers'!AQ12</f>
        <v>0</v>
      </c>
      <c r="AR212" s="49">
        <f>'MB STOP cijfers'!AR12</f>
        <v>0</v>
      </c>
      <c r="AS212" s="11">
        <f>'MB STOP cijfers'!AS12</f>
        <v>0</v>
      </c>
      <c r="AT212" s="11">
        <f>'MB STOP cijfers'!AT12</f>
        <v>0</v>
      </c>
      <c r="AU212" s="11">
        <f>'MB STOP cijfers'!AU12</f>
        <v>0</v>
      </c>
      <c r="AV212" s="11">
        <f>'MB STOP cijfers'!AV12</f>
        <v>0</v>
      </c>
      <c r="AW212" s="11">
        <f>'MB STOP cijfers'!AW12</f>
        <v>0</v>
      </c>
      <c r="AX212" s="11">
        <f>'MB STOP cijfers'!AX12</f>
        <v>0</v>
      </c>
      <c r="AY212" s="11">
        <f>'MB STOP cijfers'!AY12</f>
        <v>0</v>
      </c>
      <c r="AZ212" s="11">
        <f>'MB STOP cijfers'!AZ12</f>
        <v>0</v>
      </c>
      <c r="BA212" s="11">
        <f>'MB STOP cijfers'!BA12</f>
        <v>0</v>
      </c>
      <c r="BB212" s="11">
        <f>'MB STOP cijfers'!BB12</f>
        <v>0</v>
      </c>
      <c r="BC212" s="49">
        <f>'MB STOP cijfers'!BC12</f>
        <v>0</v>
      </c>
      <c r="BD212" s="11">
        <f>'MB STOP cijfers'!BD12</f>
        <v>0</v>
      </c>
      <c r="BE212" s="11">
        <f>'MB STOP cijfers'!BE12</f>
        <v>0</v>
      </c>
      <c r="BF212" s="11">
        <f>'MB STOP cijfers'!BF12</f>
        <v>0</v>
      </c>
      <c r="BG212" s="11">
        <f>'MB STOP cijfers'!BG12</f>
        <v>0</v>
      </c>
      <c r="BH212" s="11">
        <f>'MB STOP cijfers'!BH12</f>
        <v>1069</v>
      </c>
      <c r="BI212" s="11">
        <f>'MB STOP cijfers'!BI12</f>
        <v>1068</v>
      </c>
      <c r="BJ212" s="11">
        <f>'MB STOP cijfers'!BJ12</f>
        <v>0</v>
      </c>
      <c r="BK212" s="49">
        <f>'MB STOP cijfers'!BK12</f>
        <v>0</v>
      </c>
      <c r="BL212" s="11">
        <f>'MB STOP cijfers'!BL12</f>
        <v>0</v>
      </c>
      <c r="BM212" s="11">
        <f>'MB STOP cijfers'!BM12</f>
        <v>0</v>
      </c>
      <c r="BN212" s="11">
        <f>'MB STOP cijfers'!BN12</f>
        <v>0</v>
      </c>
      <c r="BO212" s="11">
        <f>'MB STOP cijfers'!BO12</f>
        <v>0</v>
      </c>
      <c r="BP212" s="11">
        <f>'MB STOP cijfers'!BP12</f>
        <v>0</v>
      </c>
      <c r="BQ212" s="49">
        <f>'MB STOP cijfers'!BQ12</f>
        <v>0</v>
      </c>
      <c r="BR212" s="11">
        <f>'MB STOP cijfers'!BR12</f>
        <v>0</v>
      </c>
      <c r="BS212" s="11">
        <f>'MB STOP cijfers'!BS12</f>
        <v>0</v>
      </c>
      <c r="BT212" s="11">
        <f>'MB STOP cijfers'!BT12</f>
        <v>0</v>
      </c>
      <c r="BU212" s="11">
        <f>'MB STOP cijfers'!BU12</f>
        <v>0</v>
      </c>
      <c r="BV212" s="11">
        <f>'MB STOP cijfers'!BV12</f>
        <v>0</v>
      </c>
      <c r="BW212" s="11">
        <f>'MB STOP cijfers'!BW12</f>
        <v>0</v>
      </c>
      <c r="BX212" s="47">
        <f>'MB STOP cijfers'!BX12</f>
        <v>0</v>
      </c>
      <c r="BY212" s="49">
        <f>'MB STOP cijfers'!BY12</f>
        <v>2296</v>
      </c>
      <c r="BZ212" s="11">
        <f>'MB STOP cijfers'!BZ12</f>
        <v>0</v>
      </c>
      <c r="CA212" s="11">
        <f>'MB STOP cijfers'!CA12</f>
        <v>0</v>
      </c>
      <c r="CB212" s="11">
        <f>'MB STOP cijfers'!CB12</f>
        <v>0</v>
      </c>
      <c r="CC212" s="11">
        <f>'MB STOP cijfers'!CC12</f>
        <v>0</v>
      </c>
      <c r="CD212" s="11">
        <f>'MB STOP cijfers'!CD12</f>
        <v>0</v>
      </c>
      <c r="CE212" s="11">
        <f>'MB STOP cijfers'!CE12</f>
        <v>0</v>
      </c>
      <c r="CF212" s="11">
        <f>'MB STOP cijfers'!CF12</f>
        <v>0</v>
      </c>
      <c r="CG212" s="11">
        <f>'MB STOP cijfers'!CG12</f>
        <v>0</v>
      </c>
      <c r="CH212" s="11">
        <f>'MB STOP cijfers'!CH12</f>
        <v>0</v>
      </c>
      <c r="CI212" s="11">
        <f>'MB STOP cijfers'!CI12</f>
        <v>0</v>
      </c>
      <c r="CJ212" s="11">
        <f>'MB STOP cijfers'!CJ12</f>
        <v>0</v>
      </c>
      <c r="CK212" s="11">
        <f>'MB STOP cijfers'!CK12</f>
        <v>0</v>
      </c>
      <c r="CL212" s="49">
        <f>'MB STOP cijfers'!CL12</f>
        <v>0</v>
      </c>
      <c r="CM212" s="11">
        <f>'MB STOP cijfers'!CM12</f>
        <v>0</v>
      </c>
      <c r="CN212" s="11">
        <f>'MB STOP cijfers'!CN12</f>
        <v>0</v>
      </c>
      <c r="CO212" s="11">
        <f>'MB STOP cijfers'!CO12</f>
        <v>0</v>
      </c>
      <c r="CP212" s="11">
        <f>'MB STOP cijfers'!CP12</f>
        <v>0</v>
      </c>
      <c r="CQ212" s="11">
        <f>'MB STOP cijfers'!CQ12</f>
        <v>0</v>
      </c>
      <c r="CR212" s="11">
        <f>'MB STOP cijfers'!CR12</f>
        <v>0</v>
      </c>
      <c r="CS212" s="11">
        <f>'MB STOP cijfers'!CS12</f>
        <v>0</v>
      </c>
      <c r="CT212" s="11">
        <f>'MB STOP cijfers'!CT12</f>
        <v>0</v>
      </c>
      <c r="CU212" s="11">
        <f>'MB STOP cijfers'!CU12</f>
        <v>0</v>
      </c>
      <c r="CV212" s="11">
        <f>'MB STOP cijfers'!CV12</f>
        <v>0</v>
      </c>
      <c r="CW212" s="11">
        <f>'MB STOP cijfers'!CW12</f>
        <v>0</v>
      </c>
      <c r="CX212" s="11">
        <f>'MB STOP cijfers'!CX12</f>
        <v>0</v>
      </c>
      <c r="CY212" s="26">
        <f>'MB STOP cijfers'!CY12</f>
        <v>0</v>
      </c>
      <c r="CZ212" s="15">
        <f>'MB STOP cijfers'!CZ12</f>
        <v>0</v>
      </c>
      <c r="DA212" s="11">
        <f>'MB STOP cijfers'!DA12</f>
        <v>0</v>
      </c>
      <c r="DB212" s="11">
        <f>'MB STOP cijfers'!DB12</f>
        <v>0</v>
      </c>
      <c r="DC212" s="11">
        <f>'MB STOP cijfers'!DC12</f>
        <v>0</v>
      </c>
      <c r="DD212" s="11">
        <f>'MB STOP cijfers'!DD12</f>
        <v>0</v>
      </c>
      <c r="DE212" s="11">
        <f>'MB STOP cijfers'!DE12</f>
        <v>0</v>
      </c>
      <c r="DF212" s="11">
        <f>'MB STOP cijfers'!DF12</f>
        <v>0</v>
      </c>
      <c r="DG212" s="11">
        <f>'MB STOP cijfers'!DG12</f>
        <v>0</v>
      </c>
      <c r="DH212" s="11">
        <f>'MB STOP cijfers'!DH12</f>
        <v>0</v>
      </c>
      <c r="DI212" s="11">
        <f>'MB STOP cijfers'!DI12</f>
        <v>0</v>
      </c>
      <c r="DJ212" s="11">
        <f>'MB STOP cijfers'!DJ12</f>
        <v>0</v>
      </c>
      <c r="DK212" s="11">
        <f>'MB STOP cijfers'!DK12</f>
        <v>0</v>
      </c>
      <c r="DL212" s="26">
        <f>'MB STOP cijfers'!DL12</f>
        <v>0</v>
      </c>
    </row>
    <row r="213" spans="1:116" hidden="1">
      <c r="A213" s="47">
        <f>'MB STOP cijfers'!A13</f>
        <v>0</v>
      </c>
      <c r="B213" s="49" t="str">
        <f>'MB STOP cijfers'!B13</f>
        <v>MRNL/XINLMB00</v>
      </c>
      <c r="C213" s="4" t="str">
        <f>'MB STOP cijfers'!C13</f>
        <v>Microbiologie</v>
      </c>
      <c r="D213" s="4" t="str">
        <f>'MB STOP cijfers'!D13</f>
        <v>MB Monitoring &amp; Handhaving VWS</v>
      </c>
      <c r="E213" s="13" t="str">
        <f>'MB STOP cijfers'!E13</f>
        <v>Restruimte lab</v>
      </c>
      <c r="F213" s="4" t="str">
        <f>'MB STOP cijfers'!F13</f>
        <v>VWS</v>
      </c>
      <c r="G213" s="292">
        <f>'MB STOP cijfers'!G13</f>
        <v>0</v>
      </c>
      <c r="H213" s="15">
        <f>'MB STOP cijfers'!H13</f>
        <v>0</v>
      </c>
      <c r="I213" s="11">
        <f>'MB STOP cijfers'!I13</f>
        <v>2174</v>
      </c>
      <c r="J213" s="11">
        <f>'MB STOP cijfers'!J13</f>
        <v>0</v>
      </c>
      <c r="K213" s="11">
        <f>'MB STOP cijfers'!K13</f>
        <v>0</v>
      </c>
      <c r="L213" s="11">
        <f>'MB STOP cijfers'!L13</f>
        <v>0</v>
      </c>
      <c r="M213" s="11">
        <f>'MB STOP cijfers'!M13</f>
        <v>0</v>
      </c>
      <c r="N213" s="11">
        <f>'MB STOP cijfers'!N13</f>
        <v>0</v>
      </c>
      <c r="O213" s="11">
        <f>'MB STOP cijfers'!O13</f>
        <v>0</v>
      </c>
      <c r="P213" s="11">
        <f>'MB STOP cijfers'!P13</f>
        <v>0</v>
      </c>
      <c r="Q213" s="26">
        <f>'MB STOP cijfers'!Q13</f>
        <v>2174</v>
      </c>
      <c r="R213" s="15">
        <f>'MB STOP cijfers'!R13</f>
        <v>0</v>
      </c>
      <c r="S213" s="11">
        <f>'MB STOP cijfers'!S13</f>
        <v>0</v>
      </c>
      <c r="T213" s="11">
        <f>'MB STOP cijfers'!T13</f>
        <v>2174</v>
      </c>
      <c r="U213" s="11">
        <f>'MB STOP cijfers'!U13</f>
        <v>0</v>
      </c>
      <c r="V213" s="11">
        <f>'MB STOP cijfers'!V13</f>
        <v>0</v>
      </c>
      <c r="W213" s="11">
        <f>'MB STOP cijfers'!W13</f>
        <v>0</v>
      </c>
      <c r="X213" s="11">
        <f>'MB STOP cijfers'!X13</f>
        <v>0</v>
      </c>
      <c r="Y213" s="11">
        <f>'MB STOP cijfers'!Y13</f>
        <v>0</v>
      </c>
      <c r="Z213" s="49">
        <f>'MB STOP cijfers'!Z13</f>
        <v>2174</v>
      </c>
      <c r="AA213" s="11">
        <f>'MB STOP cijfers'!AA13</f>
        <v>0</v>
      </c>
      <c r="AB213" s="11">
        <f>'MB STOP cijfers'!AB13</f>
        <v>0</v>
      </c>
      <c r="AC213" s="11">
        <f>'MB STOP cijfers'!AC13</f>
        <v>0</v>
      </c>
      <c r="AD213" s="11">
        <f>'MB STOP cijfers'!AD13</f>
        <v>0</v>
      </c>
      <c r="AE213" s="11">
        <f>'MB STOP cijfers'!AE13</f>
        <v>0</v>
      </c>
      <c r="AF213" s="11">
        <f>'MB STOP cijfers'!AF13</f>
        <v>2174</v>
      </c>
      <c r="AG213" s="49">
        <f>'MB STOP cijfers'!AG13</f>
        <v>0</v>
      </c>
      <c r="AH213" s="15">
        <f>'MB STOP cijfers'!AH13</f>
        <v>0</v>
      </c>
      <c r="AI213" s="11">
        <f>'MB STOP cijfers'!AI13</f>
        <v>0</v>
      </c>
      <c r="AJ213" s="11">
        <f>'MB STOP cijfers'!AJ13</f>
        <v>0</v>
      </c>
      <c r="AK213" s="11">
        <f>'MB STOP cijfers'!AK13</f>
        <v>0</v>
      </c>
      <c r="AL213" s="49">
        <f>'MB STOP cijfers'!AL13</f>
        <v>0</v>
      </c>
      <c r="AM213" s="11">
        <f>'MB STOP cijfers'!AM13</f>
        <v>0</v>
      </c>
      <c r="AN213" s="11">
        <f>'MB STOP cijfers'!AN13</f>
        <v>0</v>
      </c>
      <c r="AO213" s="11">
        <f>'MB STOP cijfers'!AO13</f>
        <v>0</v>
      </c>
      <c r="AP213" s="11">
        <f>'MB STOP cijfers'!AP13</f>
        <v>0</v>
      </c>
      <c r="AQ213" s="11">
        <f>'MB STOP cijfers'!AQ13</f>
        <v>0</v>
      </c>
      <c r="AR213" s="49">
        <f>'MB STOP cijfers'!AR13</f>
        <v>0</v>
      </c>
      <c r="AS213" s="11">
        <f>'MB STOP cijfers'!AS13</f>
        <v>0</v>
      </c>
      <c r="AT213" s="11">
        <f>'MB STOP cijfers'!AT13</f>
        <v>0</v>
      </c>
      <c r="AU213" s="11">
        <f>'MB STOP cijfers'!AU13</f>
        <v>0</v>
      </c>
      <c r="AV213" s="11">
        <f>'MB STOP cijfers'!AV13</f>
        <v>0</v>
      </c>
      <c r="AW213" s="11">
        <f>'MB STOP cijfers'!AW13</f>
        <v>0</v>
      </c>
      <c r="AX213" s="11">
        <f>'MB STOP cijfers'!AX13</f>
        <v>0</v>
      </c>
      <c r="AY213" s="11">
        <f>'MB STOP cijfers'!AY13</f>
        <v>0</v>
      </c>
      <c r="AZ213" s="11">
        <f>'MB STOP cijfers'!AZ13</f>
        <v>0</v>
      </c>
      <c r="BA213" s="11">
        <f>'MB STOP cijfers'!BA13</f>
        <v>0</v>
      </c>
      <c r="BB213" s="11">
        <f>'MB STOP cijfers'!BB13</f>
        <v>0</v>
      </c>
      <c r="BC213" s="49">
        <f>'MB STOP cijfers'!BC13</f>
        <v>0</v>
      </c>
      <c r="BD213" s="11">
        <f>'MB STOP cijfers'!BD13</f>
        <v>0</v>
      </c>
      <c r="BE213" s="11">
        <f>'MB STOP cijfers'!BE13</f>
        <v>0</v>
      </c>
      <c r="BF213" s="11">
        <f>'MB STOP cijfers'!BF13</f>
        <v>0</v>
      </c>
      <c r="BG213" s="11">
        <f>'MB STOP cijfers'!BG13</f>
        <v>0</v>
      </c>
      <c r="BH213" s="11">
        <f>'MB STOP cijfers'!BH13</f>
        <v>1087</v>
      </c>
      <c r="BI213" s="11">
        <f>'MB STOP cijfers'!BI13</f>
        <v>1087</v>
      </c>
      <c r="BJ213" s="11">
        <f>'MB STOP cijfers'!BJ13</f>
        <v>0</v>
      </c>
      <c r="BK213" s="49">
        <f>'MB STOP cijfers'!BK13</f>
        <v>0</v>
      </c>
      <c r="BL213" s="11">
        <f>'MB STOP cijfers'!BL13</f>
        <v>0</v>
      </c>
      <c r="BM213" s="11">
        <f>'MB STOP cijfers'!BM13</f>
        <v>0</v>
      </c>
      <c r="BN213" s="11">
        <f>'MB STOP cijfers'!BN13</f>
        <v>0</v>
      </c>
      <c r="BO213" s="11">
        <f>'MB STOP cijfers'!BO13</f>
        <v>0</v>
      </c>
      <c r="BP213" s="11">
        <f>'MB STOP cijfers'!BP13</f>
        <v>0</v>
      </c>
      <c r="BQ213" s="49">
        <f>'MB STOP cijfers'!BQ13</f>
        <v>0</v>
      </c>
      <c r="BR213" s="11">
        <f>'MB STOP cijfers'!BR13</f>
        <v>0</v>
      </c>
      <c r="BS213" s="11">
        <f>'MB STOP cijfers'!BS13</f>
        <v>0</v>
      </c>
      <c r="BT213" s="11">
        <f>'MB STOP cijfers'!BT13</f>
        <v>0</v>
      </c>
      <c r="BU213" s="11">
        <f>'MB STOP cijfers'!BU13</f>
        <v>0</v>
      </c>
      <c r="BV213" s="11">
        <f>'MB STOP cijfers'!BV13</f>
        <v>0</v>
      </c>
      <c r="BW213" s="11">
        <f>'MB STOP cijfers'!BW13</f>
        <v>0</v>
      </c>
      <c r="BX213" s="47">
        <f>'MB STOP cijfers'!BX13</f>
        <v>0</v>
      </c>
      <c r="BY213" s="49">
        <f>'MB STOP cijfers'!BY13</f>
        <v>2174</v>
      </c>
      <c r="BZ213" s="11">
        <f>'MB STOP cijfers'!BZ13</f>
        <v>0</v>
      </c>
      <c r="CA213" s="11">
        <f>'MB STOP cijfers'!CA13</f>
        <v>0</v>
      </c>
      <c r="CB213" s="11">
        <f>'MB STOP cijfers'!CB13</f>
        <v>0</v>
      </c>
      <c r="CC213" s="11">
        <f>'MB STOP cijfers'!CC13</f>
        <v>0</v>
      </c>
      <c r="CD213" s="11">
        <f>'MB STOP cijfers'!CD13</f>
        <v>0</v>
      </c>
      <c r="CE213" s="11">
        <f>'MB STOP cijfers'!CE13</f>
        <v>0</v>
      </c>
      <c r="CF213" s="11">
        <f>'MB STOP cijfers'!CF13</f>
        <v>0</v>
      </c>
      <c r="CG213" s="11">
        <f>'MB STOP cijfers'!CG13</f>
        <v>0</v>
      </c>
      <c r="CH213" s="11">
        <f>'MB STOP cijfers'!CH13</f>
        <v>0</v>
      </c>
      <c r="CI213" s="11">
        <f>'MB STOP cijfers'!CI13</f>
        <v>0</v>
      </c>
      <c r="CJ213" s="11">
        <f>'MB STOP cijfers'!CJ13</f>
        <v>0</v>
      </c>
      <c r="CK213" s="11">
        <f>'MB STOP cijfers'!CK13</f>
        <v>0</v>
      </c>
      <c r="CL213" s="49">
        <f>'MB STOP cijfers'!CL13</f>
        <v>0</v>
      </c>
      <c r="CM213" s="11">
        <f>'MB STOP cijfers'!CM13</f>
        <v>0</v>
      </c>
      <c r="CN213" s="11">
        <f>'MB STOP cijfers'!CN13</f>
        <v>0</v>
      </c>
      <c r="CO213" s="11">
        <f>'MB STOP cijfers'!CO13</f>
        <v>0</v>
      </c>
      <c r="CP213" s="11">
        <f>'MB STOP cijfers'!CP13</f>
        <v>0</v>
      </c>
      <c r="CQ213" s="11">
        <f>'MB STOP cijfers'!CQ13</f>
        <v>0</v>
      </c>
      <c r="CR213" s="11">
        <f>'MB STOP cijfers'!CR13</f>
        <v>0</v>
      </c>
      <c r="CS213" s="11">
        <f>'MB STOP cijfers'!CS13</f>
        <v>0</v>
      </c>
      <c r="CT213" s="11">
        <f>'MB STOP cijfers'!CT13</f>
        <v>0</v>
      </c>
      <c r="CU213" s="11">
        <f>'MB STOP cijfers'!CU13</f>
        <v>0</v>
      </c>
      <c r="CV213" s="11">
        <f>'MB STOP cijfers'!CV13</f>
        <v>0</v>
      </c>
      <c r="CW213" s="11">
        <f>'MB STOP cijfers'!CW13</f>
        <v>0</v>
      </c>
      <c r="CX213" s="11">
        <f>'MB STOP cijfers'!CX13</f>
        <v>0</v>
      </c>
      <c r="CY213" s="26">
        <f>'MB STOP cijfers'!CY13</f>
        <v>0</v>
      </c>
      <c r="CZ213" s="15">
        <f>'MB STOP cijfers'!CZ13</f>
        <v>0</v>
      </c>
      <c r="DA213" s="11">
        <f>'MB STOP cijfers'!DA13</f>
        <v>0</v>
      </c>
      <c r="DB213" s="11">
        <f>'MB STOP cijfers'!DB13</f>
        <v>0</v>
      </c>
      <c r="DC213" s="11">
        <f>'MB STOP cijfers'!DC13</f>
        <v>0</v>
      </c>
      <c r="DD213" s="11">
        <f>'MB STOP cijfers'!DD13</f>
        <v>0</v>
      </c>
      <c r="DE213" s="11">
        <f>'MB STOP cijfers'!DE13</f>
        <v>0</v>
      </c>
      <c r="DF213" s="11">
        <f>'MB STOP cijfers'!DF13</f>
        <v>0</v>
      </c>
      <c r="DG213" s="11">
        <f>'MB STOP cijfers'!DG13</f>
        <v>0</v>
      </c>
      <c r="DH213" s="11">
        <f>'MB STOP cijfers'!DH13</f>
        <v>0</v>
      </c>
      <c r="DI213" s="11">
        <f>'MB STOP cijfers'!DI13</f>
        <v>0</v>
      </c>
      <c r="DJ213" s="11">
        <f>'MB STOP cijfers'!DJ13</f>
        <v>0</v>
      </c>
      <c r="DK213" s="11">
        <f>'MB STOP cijfers'!DK13</f>
        <v>0</v>
      </c>
      <c r="DL213" s="26">
        <f>'MB STOP cijfers'!DL13</f>
        <v>0</v>
      </c>
    </row>
    <row r="214" spans="1:116" hidden="1">
      <c r="A214" s="47">
        <f>'MB STOP cijfers'!A14</f>
        <v>0</v>
      </c>
      <c r="B214" s="49" t="str">
        <f>'MB STOP cijfers'!B14</f>
        <v>MRNT/MRNL/XINLMB00</v>
      </c>
      <c r="C214" s="4" t="str">
        <f>'MB STOP cijfers'!C14</f>
        <v>Microbiologie</v>
      </c>
      <c r="D214" s="4" t="str">
        <f>'MB STOP cijfers'!D14</f>
        <v>MB Monitoring &amp; Handhaving VWS</v>
      </c>
      <c r="E214" s="13" t="str">
        <f>'MB STOP cijfers'!E14</f>
        <v>Retail/ Detail</v>
      </c>
      <c r="F214" s="4" t="str">
        <f>'MB STOP cijfers'!F14</f>
        <v>VWS</v>
      </c>
      <c r="G214" s="292">
        <f>'MB STOP cijfers'!G14</f>
        <v>0</v>
      </c>
      <c r="H214" s="15">
        <f>'MB STOP cijfers'!H14</f>
        <v>3246</v>
      </c>
      <c r="I214" s="11">
        <f>'MB STOP cijfers'!I14</f>
        <v>17411</v>
      </c>
      <c r="J214" s="11">
        <f>'MB STOP cijfers'!J14</f>
        <v>0</v>
      </c>
      <c r="K214" s="11">
        <f>'MB STOP cijfers'!K14</f>
        <v>0</v>
      </c>
      <c r="L214" s="11">
        <f>'MB STOP cijfers'!L14</f>
        <v>0</v>
      </c>
      <c r="M214" s="11">
        <f>'MB STOP cijfers'!M14</f>
        <v>0</v>
      </c>
      <c r="N214" s="11">
        <f>'MB STOP cijfers'!N14</f>
        <v>0</v>
      </c>
      <c r="O214" s="11">
        <f>'MB STOP cijfers'!O14</f>
        <v>0</v>
      </c>
      <c r="P214" s="11">
        <f>'MB STOP cijfers'!P14</f>
        <v>0</v>
      </c>
      <c r="Q214" s="26">
        <f>'MB STOP cijfers'!Q14</f>
        <v>20657</v>
      </c>
      <c r="R214" s="15">
        <f>'MB STOP cijfers'!R14</f>
        <v>0</v>
      </c>
      <c r="S214" s="11">
        <f>'MB STOP cijfers'!S14</f>
        <v>0</v>
      </c>
      <c r="T214" s="11">
        <f>'MB STOP cijfers'!T14</f>
        <v>20657</v>
      </c>
      <c r="U214" s="11">
        <f>'MB STOP cijfers'!U14</f>
        <v>0</v>
      </c>
      <c r="V214" s="11">
        <f>'MB STOP cijfers'!V14</f>
        <v>0</v>
      </c>
      <c r="W214" s="11">
        <f>'MB STOP cijfers'!W14</f>
        <v>0</v>
      </c>
      <c r="X214" s="11">
        <f>'MB STOP cijfers'!X14</f>
        <v>0</v>
      </c>
      <c r="Y214" s="11">
        <f>'MB STOP cijfers'!Y14</f>
        <v>0</v>
      </c>
      <c r="Z214" s="49">
        <f>'MB STOP cijfers'!Z14</f>
        <v>20657</v>
      </c>
      <c r="AA214" s="11">
        <f>'MB STOP cijfers'!AA14</f>
        <v>806</v>
      </c>
      <c r="AB214" s="11">
        <f>'MB STOP cijfers'!AB14</f>
        <v>2440</v>
      </c>
      <c r="AC214" s="11">
        <f>'MB STOP cijfers'!AC14</f>
        <v>0</v>
      </c>
      <c r="AD214" s="11">
        <f>'MB STOP cijfers'!AD14</f>
        <v>0</v>
      </c>
      <c r="AE214" s="11">
        <f>'MB STOP cijfers'!AE14</f>
        <v>0</v>
      </c>
      <c r="AF214" s="11">
        <f>'MB STOP cijfers'!AF14</f>
        <v>17411</v>
      </c>
      <c r="AG214" s="49">
        <f>'MB STOP cijfers'!AG14</f>
        <v>0</v>
      </c>
      <c r="AH214" s="15">
        <f>'MB STOP cijfers'!AH14</f>
        <v>806</v>
      </c>
      <c r="AI214" s="11">
        <f>'MB STOP cijfers'!AI14</f>
        <v>0</v>
      </c>
      <c r="AJ214" s="11">
        <f>'MB STOP cijfers'!AJ14</f>
        <v>0</v>
      </c>
      <c r="AK214" s="11">
        <f>'MB STOP cijfers'!AK14</f>
        <v>0</v>
      </c>
      <c r="AL214" s="49">
        <f>'MB STOP cijfers'!AL14</f>
        <v>0</v>
      </c>
      <c r="AM214" s="11">
        <f>'MB STOP cijfers'!AM14</f>
        <v>0</v>
      </c>
      <c r="AN214" s="11">
        <f>'MB STOP cijfers'!AN14</f>
        <v>0</v>
      </c>
      <c r="AO214" s="11">
        <f>'MB STOP cijfers'!AO14</f>
        <v>0</v>
      </c>
      <c r="AP214" s="11">
        <f>'MB STOP cijfers'!AP14</f>
        <v>0</v>
      </c>
      <c r="AQ214" s="11">
        <f>'MB STOP cijfers'!AQ14</f>
        <v>0</v>
      </c>
      <c r="AR214" s="49">
        <f>'MB STOP cijfers'!AR14</f>
        <v>0</v>
      </c>
      <c r="AS214" s="11">
        <f>'MB STOP cijfers'!AS14</f>
        <v>271.11111111111109</v>
      </c>
      <c r="AT214" s="11">
        <f>'MB STOP cijfers'!AT14</f>
        <v>271.11111111111109</v>
      </c>
      <c r="AU214" s="11">
        <f>'MB STOP cijfers'!AU14</f>
        <v>271.11111111111109</v>
      </c>
      <c r="AV214" s="11">
        <f>'MB STOP cijfers'!AV14</f>
        <v>271.11111111111109</v>
      </c>
      <c r="AW214" s="11">
        <f>'MB STOP cijfers'!AW14</f>
        <v>271.11111111111109</v>
      </c>
      <c r="AX214" s="11">
        <f>'MB STOP cijfers'!AX14</f>
        <v>271.11111111111109</v>
      </c>
      <c r="AY214" s="11">
        <f>'MB STOP cijfers'!AY14</f>
        <v>271.11111111111109</v>
      </c>
      <c r="AZ214" s="11">
        <f>'MB STOP cijfers'!AZ14</f>
        <v>271.11111111111109</v>
      </c>
      <c r="BA214" s="11">
        <f>'MB STOP cijfers'!BA14</f>
        <v>271.11111111111109</v>
      </c>
      <c r="BB214" s="11">
        <f>'MB STOP cijfers'!BB14</f>
        <v>0</v>
      </c>
      <c r="BC214" s="49">
        <f>'MB STOP cijfers'!BC14</f>
        <v>0</v>
      </c>
      <c r="BD214" s="11">
        <f>'MB STOP cijfers'!BD14</f>
        <v>0</v>
      </c>
      <c r="BE214" s="11">
        <f>'MB STOP cijfers'!BE14</f>
        <v>0</v>
      </c>
      <c r="BF214" s="11">
        <f>'MB STOP cijfers'!BF14</f>
        <v>0</v>
      </c>
      <c r="BG214" s="11">
        <f>'MB STOP cijfers'!BG14</f>
        <v>0</v>
      </c>
      <c r="BH214" s="11">
        <f>'MB STOP cijfers'!BH14</f>
        <v>8705.5</v>
      </c>
      <c r="BI214" s="11">
        <f>'MB STOP cijfers'!BI14</f>
        <v>8705.5</v>
      </c>
      <c r="BJ214" s="11">
        <f>'MB STOP cijfers'!BJ14</f>
        <v>0</v>
      </c>
      <c r="BK214" s="49">
        <f>'MB STOP cijfers'!BK14</f>
        <v>0</v>
      </c>
      <c r="BL214" s="11">
        <f>'MB STOP cijfers'!BL14</f>
        <v>0</v>
      </c>
      <c r="BM214" s="11">
        <f>'MB STOP cijfers'!BM14</f>
        <v>0</v>
      </c>
      <c r="BN214" s="11">
        <f>'MB STOP cijfers'!BN14</f>
        <v>0</v>
      </c>
      <c r="BO214" s="11">
        <f>'MB STOP cijfers'!BO14</f>
        <v>0</v>
      </c>
      <c r="BP214" s="11">
        <f>'MB STOP cijfers'!BP14</f>
        <v>0</v>
      </c>
      <c r="BQ214" s="49">
        <f>'MB STOP cijfers'!BQ14</f>
        <v>0</v>
      </c>
      <c r="BR214" s="11">
        <f>'MB STOP cijfers'!BR14</f>
        <v>0</v>
      </c>
      <c r="BS214" s="11">
        <f>'MB STOP cijfers'!BS14</f>
        <v>0</v>
      </c>
      <c r="BT214" s="11">
        <f>'MB STOP cijfers'!BT14</f>
        <v>0</v>
      </c>
      <c r="BU214" s="11">
        <f>'MB STOP cijfers'!BU14</f>
        <v>0</v>
      </c>
      <c r="BV214" s="11">
        <f>'MB STOP cijfers'!BV14</f>
        <v>0</v>
      </c>
      <c r="BW214" s="11">
        <f>'MB STOP cijfers'!BW14</f>
        <v>0</v>
      </c>
      <c r="BX214" s="47">
        <f>'MB STOP cijfers'!BX14</f>
        <v>0</v>
      </c>
      <c r="BY214" s="49">
        <f>'MB STOP cijfers'!BY14</f>
        <v>20657</v>
      </c>
      <c r="BZ214" s="11">
        <f>'MB STOP cijfers'!BZ14</f>
        <v>0</v>
      </c>
      <c r="CA214" s="11">
        <f>'MB STOP cijfers'!CA14</f>
        <v>0</v>
      </c>
      <c r="CB214" s="11">
        <f>'MB STOP cijfers'!CB14</f>
        <v>0</v>
      </c>
      <c r="CC214" s="11">
        <f>'MB STOP cijfers'!CC14</f>
        <v>0</v>
      </c>
      <c r="CD214" s="11">
        <f>'MB STOP cijfers'!CD14</f>
        <v>0</v>
      </c>
      <c r="CE214" s="11">
        <f>'MB STOP cijfers'!CE14</f>
        <v>0</v>
      </c>
      <c r="CF214" s="11">
        <f>'MB STOP cijfers'!CF14</f>
        <v>0</v>
      </c>
      <c r="CG214" s="11">
        <f>'MB STOP cijfers'!CG14</f>
        <v>0</v>
      </c>
      <c r="CH214" s="11">
        <f>'MB STOP cijfers'!CH14</f>
        <v>0</v>
      </c>
      <c r="CI214" s="11">
        <f>'MB STOP cijfers'!CI14</f>
        <v>0</v>
      </c>
      <c r="CJ214" s="11">
        <f>'MB STOP cijfers'!CJ14</f>
        <v>0</v>
      </c>
      <c r="CK214" s="11">
        <f>'MB STOP cijfers'!CK14</f>
        <v>0</v>
      </c>
      <c r="CL214" s="49">
        <f>'MB STOP cijfers'!CL14</f>
        <v>0</v>
      </c>
      <c r="CM214" s="11">
        <f>'MB STOP cijfers'!CM14</f>
        <v>0</v>
      </c>
      <c r="CN214" s="11">
        <f>'MB STOP cijfers'!CN14</f>
        <v>0</v>
      </c>
      <c r="CO214" s="11">
        <f>'MB STOP cijfers'!CO14</f>
        <v>0</v>
      </c>
      <c r="CP214" s="11">
        <f>'MB STOP cijfers'!CP14</f>
        <v>0</v>
      </c>
      <c r="CQ214" s="11">
        <f>'MB STOP cijfers'!CQ14</f>
        <v>0</v>
      </c>
      <c r="CR214" s="11">
        <f>'MB STOP cijfers'!CR14</f>
        <v>0</v>
      </c>
      <c r="CS214" s="11">
        <f>'MB STOP cijfers'!CS14</f>
        <v>0</v>
      </c>
      <c r="CT214" s="11">
        <f>'MB STOP cijfers'!CT14</f>
        <v>0</v>
      </c>
      <c r="CU214" s="11">
        <f>'MB STOP cijfers'!CU14</f>
        <v>0</v>
      </c>
      <c r="CV214" s="11">
        <f>'MB STOP cijfers'!CV14</f>
        <v>0</v>
      </c>
      <c r="CW214" s="11">
        <f>'MB STOP cijfers'!CW14</f>
        <v>0</v>
      </c>
      <c r="CX214" s="11">
        <f>'MB STOP cijfers'!CX14</f>
        <v>0</v>
      </c>
      <c r="CY214" s="26">
        <f>'MB STOP cijfers'!CY14</f>
        <v>0</v>
      </c>
      <c r="CZ214" s="15">
        <f>'MB STOP cijfers'!CZ14</f>
        <v>0</v>
      </c>
      <c r="DA214" s="11">
        <f>'MB STOP cijfers'!DA14</f>
        <v>0</v>
      </c>
      <c r="DB214" s="11">
        <f>'MB STOP cijfers'!DB14</f>
        <v>0</v>
      </c>
      <c r="DC214" s="11">
        <f>'MB STOP cijfers'!DC14</f>
        <v>0</v>
      </c>
      <c r="DD214" s="11">
        <f>'MB STOP cijfers'!DD14</f>
        <v>0</v>
      </c>
      <c r="DE214" s="11">
        <f>'MB STOP cijfers'!DE14</f>
        <v>0</v>
      </c>
      <c r="DF214" s="11">
        <f>'MB STOP cijfers'!DF14</f>
        <v>0</v>
      </c>
      <c r="DG214" s="11">
        <f>'MB STOP cijfers'!DG14</f>
        <v>0</v>
      </c>
      <c r="DH214" s="11">
        <f>'MB STOP cijfers'!DH14</f>
        <v>0</v>
      </c>
      <c r="DI214" s="11">
        <f>'MB STOP cijfers'!DI14</f>
        <v>0</v>
      </c>
      <c r="DJ214" s="11">
        <f>'MB STOP cijfers'!DJ14</f>
        <v>0</v>
      </c>
      <c r="DK214" s="11">
        <f>'MB STOP cijfers'!DK14</f>
        <v>0</v>
      </c>
      <c r="DL214" s="26">
        <f>'MB STOP cijfers'!DL14</f>
        <v>0</v>
      </c>
    </row>
    <row r="215" spans="1:116">
      <c r="A215" s="47">
        <f>'MB STOP cijfers'!A15</f>
        <v>0</v>
      </c>
      <c r="B215" s="49" t="str">
        <f>'MB STOP cijfers'!B15</f>
        <v>MRNT/MRNL/XINLMB00</v>
      </c>
      <c r="C215" s="13" t="str">
        <f>'MB STOP cijfers'!C15</f>
        <v>Microbiologie</v>
      </c>
      <c r="D215" s="13" t="str">
        <f>'MB STOP cijfers'!D15</f>
        <v>MB Monitoring &amp; Handhaving VWS</v>
      </c>
      <c r="E215" s="13" t="str">
        <f>'MB STOP cijfers'!E15</f>
        <v>verbeterplan</v>
      </c>
      <c r="F215" s="13" t="str">
        <f>'MB STOP cijfers'!F15</f>
        <v>VWS</v>
      </c>
      <c r="G215" s="302" t="str">
        <f>'MB STOP cijfers'!G15</f>
        <v>verbeterplan</v>
      </c>
      <c r="H215" s="518">
        <f>'MB STOP cijfers'!H15</f>
        <v>1866</v>
      </c>
      <c r="I215" s="11">
        <f>'MB STOP cijfers'!I15</f>
        <v>0</v>
      </c>
      <c r="J215" s="11">
        <f>'MB STOP cijfers'!J15</f>
        <v>0</v>
      </c>
      <c r="K215" s="11">
        <f>'MB STOP cijfers'!K15</f>
        <v>2488</v>
      </c>
      <c r="L215" s="11">
        <f>'MB STOP cijfers'!L15</f>
        <v>0</v>
      </c>
      <c r="M215" s="11">
        <f>'MB STOP cijfers'!M15</f>
        <v>0</v>
      </c>
      <c r="N215" s="11">
        <f>'MB STOP cijfers'!N15</f>
        <v>0</v>
      </c>
      <c r="O215" s="11">
        <f>'MB STOP cijfers'!O15</f>
        <v>0</v>
      </c>
      <c r="P215" s="11">
        <f>'MB STOP cijfers'!P15</f>
        <v>0</v>
      </c>
      <c r="Q215" s="26">
        <f>'MB STOP cijfers'!Q15</f>
        <v>4354</v>
      </c>
      <c r="R215" s="15">
        <f>'MB STOP cijfers'!R15</f>
        <v>0</v>
      </c>
      <c r="S215" s="11">
        <f>'MB STOP cijfers'!S15</f>
        <v>0</v>
      </c>
      <c r="T215" s="11">
        <f>'MB STOP cijfers'!T15</f>
        <v>4354</v>
      </c>
      <c r="U215" s="11">
        <f>'MB STOP cijfers'!U15</f>
        <v>0</v>
      </c>
      <c r="V215" s="11">
        <f>'MB STOP cijfers'!V15</f>
        <v>0</v>
      </c>
      <c r="W215" s="11">
        <f>'MB STOP cijfers'!W15</f>
        <v>0</v>
      </c>
      <c r="X215" s="11">
        <f>'MB STOP cijfers'!X15</f>
        <v>0</v>
      </c>
      <c r="Y215" s="11">
        <f>'MB STOP cijfers'!Y15</f>
        <v>0</v>
      </c>
      <c r="Z215" s="49">
        <f>'MB STOP cijfers'!Z15</f>
        <v>4354</v>
      </c>
      <c r="AA215" s="11">
        <f>'MB STOP cijfers'!AA15</f>
        <v>1866</v>
      </c>
      <c r="AB215" s="11">
        <f>'MB STOP cijfers'!AB15</f>
        <v>0</v>
      </c>
      <c r="AC215" s="11">
        <f>'MB STOP cijfers'!AC15</f>
        <v>0</v>
      </c>
      <c r="AD215" s="11">
        <f>'MB STOP cijfers'!AD15</f>
        <v>0</v>
      </c>
      <c r="AE215" s="11">
        <f>'MB STOP cijfers'!AE15</f>
        <v>0</v>
      </c>
      <c r="AF215" s="11">
        <f>'MB STOP cijfers'!AF15</f>
        <v>2488</v>
      </c>
      <c r="AG215" s="49">
        <f>'MB STOP cijfers'!AG15</f>
        <v>0</v>
      </c>
      <c r="AH215" s="15">
        <f>'MB STOP cijfers'!AH15</f>
        <v>1866</v>
      </c>
      <c r="AI215" s="11">
        <f>'MB STOP cijfers'!AI15</f>
        <v>0</v>
      </c>
      <c r="AJ215" s="11">
        <f>'MB STOP cijfers'!AJ15</f>
        <v>0</v>
      </c>
      <c r="AK215" s="11">
        <f>'MB STOP cijfers'!AK15</f>
        <v>0</v>
      </c>
      <c r="AL215" s="49">
        <f>'MB STOP cijfers'!AL15</f>
        <v>0</v>
      </c>
      <c r="AM215" s="11">
        <f>'MB STOP cijfers'!AM15</f>
        <v>0</v>
      </c>
      <c r="AN215" s="11">
        <f>'MB STOP cijfers'!AN15</f>
        <v>0</v>
      </c>
      <c r="AO215" s="11">
        <f>'MB STOP cijfers'!AO15</f>
        <v>0</v>
      </c>
      <c r="AP215" s="11">
        <f>'MB STOP cijfers'!AP15</f>
        <v>0</v>
      </c>
      <c r="AQ215" s="11">
        <f>'MB STOP cijfers'!AQ15</f>
        <v>0</v>
      </c>
      <c r="AR215" s="49">
        <f>'MB STOP cijfers'!AR15</f>
        <v>0</v>
      </c>
      <c r="AS215" s="11">
        <f>'MB STOP cijfers'!AS15</f>
        <v>0</v>
      </c>
      <c r="AT215" s="11">
        <f>'MB STOP cijfers'!AT15</f>
        <v>0</v>
      </c>
      <c r="AU215" s="11">
        <f>'MB STOP cijfers'!AU15</f>
        <v>0</v>
      </c>
      <c r="AV215" s="11">
        <f>'MB STOP cijfers'!AV15</f>
        <v>0</v>
      </c>
      <c r="AW215" s="11">
        <f>'MB STOP cijfers'!AW15</f>
        <v>0</v>
      </c>
      <c r="AX215" s="11">
        <f>'MB STOP cijfers'!AX15</f>
        <v>0</v>
      </c>
      <c r="AY215" s="11">
        <f>'MB STOP cijfers'!AY15</f>
        <v>0</v>
      </c>
      <c r="AZ215" s="11">
        <f>'MB STOP cijfers'!AZ15</f>
        <v>0</v>
      </c>
      <c r="BA215" s="11">
        <f>'MB STOP cijfers'!BA15</f>
        <v>0</v>
      </c>
      <c r="BB215" s="11">
        <f>'MB STOP cijfers'!BB15</f>
        <v>0</v>
      </c>
      <c r="BC215" s="49">
        <f>'MB STOP cijfers'!BC15</f>
        <v>0</v>
      </c>
      <c r="BD215" s="11">
        <f>'MB STOP cijfers'!BD15</f>
        <v>0</v>
      </c>
      <c r="BE215" s="11">
        <f>'MB STOP cijfers'!BE15</f>
        <v>0</v>
      </c>
      <c r="BF215" s="11">
        <f>'MB STOP cijfers'!BF15</f>
        <v>0</v>
      </c>
      <c r="BG215" s="11">
        <f>'MB STOP cijfers'!BG15</f>
        <v>0</v>
      </c>
      <c r="BH215" s="11">
        <f>'MB STOP cijfers'!BH15</f>
        <v>0</v>
      </c>
      <c r="BI215" s="11">
        <f>'MB STOP cijfers'!BI15</f>
        <v>0</v>
      </c>
      <c r="BJ215" s="11">
        <f>'MB STOP cijfers'!BJ15</f>
        <v>2488</v>
      </c>
      <c r="BK215" s="49">
        <f>'MB STOP cijfers'!BK15</f>
        <v>0</v>
      </c>
      <c r="BL215" s="11">
        <f>'MB STOP cijfers'!BL15</f>
        <v>0</v>
      </c>
      <c r="BM215" s="11">
        <f>'MB STOP cijfers'!BM15</f>
        <v>0</v>
      </c>
      <c r="BN215" s="11">
        <f>'MB STOP cijfers'!BN15</f>
        <v>0</v>
      </c>
      <c r="BO215" s="11">
        <f>'MB STOP cijfers'!BO15</f>
        <v>0</v>
      </c>
      <c r="BP215" s="11">
        <f>'MB STOP cijfers'!BP15</f>
        <v>0</v>
      </c>
      <c r="BQ215" s="49">
        <f>'MB STOP cijfers'!BQ15</f>
        <v>0</v>
      </c>
      <c r="BR215" s="11">
        <f>'MB STOP cijfers'!BR15</f>
        <v>0</v>
      </c>
      <c r="BS215" s="11">
        <f>'MB STOP cijfers'!BS15</f>
        <v>0</v>
      </c>
      <c r="BT215" s="11">
        <f>'MB STOP cijfers'!BT15</f>
        <v>0</v>
      </c>
      <c r="BU215" s="11">
        <f>'MB STOP cijfers'!BU15</f>
        <v>0</v>
      </c>
      <c r="BV215" s="11">
        <f>'MB STOP cijfers'!BV15</f>
        <v>0</v>
      </c>
      <c r="BW215" s="11">
        <f>'MB STOP cijfers'!BW15</f>
        <v>0</v>
      </c>
      <c r="BX215" s="47">
        <f>'MB STOP cijfers'!BX15</f>
        <v>0</v>
      </c>
      <c r="BY215" s="49">
        <f>'MB STOP cijfers'!BY15</f>
        <v>4354</v>
      </c>
      <c r="BZ215" s="11">
        <f>'MB STOP cijfers'!BZ15</f>
        <v>0</v>
      </c>
      <c r="CA215" s="11">
        <f>'MB STOP cijfers'!CA15</f>
        <v>0</v>
      </c>
      <c r="CB215" s="11">
        <f>'MB STOP cijfers'!CB15</f>
        <v>0</v>
      </c>
      <c r="CC215" s="11">
        <f>'MB STOP cijfers'!CC15</f>
        <v>0</v>
      </c>
      <c r="CD215" s="11">
        <f>'MB STOP cijfers'!CD15</f>
        <v>0</v>
      </c>
      <c r="CE215" s="11">
        <f>'MB STOP cijfers'!CE15</f>
        <v>0</v>
      </c>
      <c r="CF215" s="11">
        <f>'MB STOP cijfers'!CF15</f>
        <v>0</v>
      </c>
      <c r="CG215" s="11">
        <f>'MB STOP cijfers'!CG15</f>
        <v>0</v>
      </c>
      <c r="CH215" s="11">
        <f>'MB STOP cijfers'!CH15</f>
        <v>0</v>
      </c>
      <c r="CI215" s="11">
        <f>'MB STOP cijfers'!CI15</f>
        <v>0</v>
      </c>
      <c r="CJ215" s="11">
        <f>'MB STOP cijfers'!CJ15</f>
        <v>0</v>
      </c>
      <c r="CK215" s="11">
        <f>'MB STOP cijfers'!CK15</f>
        <v>0</v>
      </c>
      <c r="CL215" s="49">
        <f>'MB STOP cijfers'!CL15</f>
        <v>0</v>
      </c>
      <c r="CM215" s="11">
        <f>'MB STOP cijfers'!CM15</f>
        <v>0</v>
      </c>
      <c r="CN215" s="11">
        <f>'MB STOP cijfers'!CN15</f>
        <v>0</v>
      </c>
      <c r="CO215" s="11">
        <f>'MB STOP cijfers'!CO15</f>
        <v>0</v>
      </c>
      <c r="CP215" s="11">
        <f>'MB STOP cijfers'!CP15</f>
        <v>0</v>
      </c>
      <c r="CQ215" s="11">
        <f>'MB STOP cijfers'!CQ15</f>
        <v>0</v>
      </c>
      <c r="CR215" s="11">
        <f>'MB STOP cijfers'!CR15</f>
        <v>0</v>
      </c>
      <c r="CS215" s="11">
        <f>'MB STOP cijfers'!CS15</f>
        <v>0</v>
      </c>
      <c r="CT215" s="11">
        <f>'MB STOP cijfers'!CT15</f>
        <v>0</v>
      </c>
      <c r="CU215" s="11">
        <f>'MB STOP cijfers'!CU15</f>
        <v>0</v>
      </c>
      <c r="CV215" s="11">
        <f>'MB STOP cijfers'!CV15</f>
        <v>0</v>
      </c>
      <c r="CW215" s="11">
        <f>'MB STOP cijfers'!CW15</f>
        <v>0</v>
      </c>
      <c r="CX215" s="11">
        <f>'MB STOP cijfers'!CX15</f>
        <v>0</v>
      </c>
      <c r="CY215" s="26">
        <f>'MB STOP cijfers'!CY15</f>
        <v>0</v>
      </c>
      <c r="CZ215" s="15">
        <f>'MB STOP cijfers'!CZ15</f>
        <v>0</v>
      </c>
      <c r="DA215" s="11">
        <f>'MB STOP cijfers'!DA15</f>
        <v>0</v>
      </c>
      <c r="DB215" s="11">
        <f>'MB STOP cijfers'!DB15</f>
        <v>0</v>
      </c>
      <c r="DC215" s="11">
        <f>'MB STOP cijfers'!DC15</f>
        <v>0</v>
      </c>
      <c r="DD215" s="11">
        <f>'MB STOP cijfers'!DD15</f>
        <v>0</v>
      </c>
      <c r="DE215" s="11">
        <f>'MB STOP cijfers'!DE15</f>
        <v>0</v>
      </c>
      <c r="DF215" s="11">
        <f>'MB STOP cijfers'!DF15</f>
        <v>0</v>
      </c>
      <c r="DG215" s="11">
        <f>'MB STOP cijfers'!DG15</f>
        <v>0</v>
      </c>
      <c r="DH215" s="11">
        <f>'MB STOP cijfers'!DH15</f>
        <v>0</v>
      </c>
      <c r="DI215" s="11">
        <f>'MB STOP cijfers'!DI15</f>
        <v>0</v>
      </c>
      <c r="DJ215" s="11">
        <f>'MB STOP cijfers'!DJ15</f>
        <v>0</v>
      </c>
      <c r="DK215" s="11">
        <f>'MB STOP cijfers'!DK15</f>
        <v>0</v>
      </c>
      <c r="DL215" s="26">
        <f>'MB STOP cijfers'!DL15</f>
        <v>0</v>
      </c>
    </row>
    <row r="216" spans="1:116" hidden="1">
      <c r="A216" s="47">
        <f>'MB STOP cijfers'!A17</f>
        <v>0</v>
      </c>
      <c r="B216" s="49" t="str">
        <f>'MB STOP cijfers'!B17</f>
        <v>MUNT/MUNL/MUNK</v>
      </c>
      <c r="C216" s="4" t="str">
        <f>'MB STOP cijfers'!C17</f>
        <v>Microbiologie</v>
      </c>
      <c r="D216" s="4" t="str">
        <f>'MB STOP cijfers'!D17</f>
        <v>MB Klachten &amp; Meldingen VWS</v>
      </c>
      <c r="E216" s="4" t="str">
        <f>'MB STOP cijfers'!E17</f>
        <v>Coordinatie</v>
      </c>
      <c r="F216" s="4" t="str">
        <f>'MB STOP cijfers'!F17</f>
        <v>VWS</v>
      </c>
      <c r="G216" s="292">
        <f>'MB STOP cijfers'!G17</f>
        <v>0</v>
      </c>
      <c r="H216" s="11">
        <f>'MB STOP cijfers'!H17</f>
        <v>3282</v>
      </c>
      <c r="I216" s="11">
        <f>'MB STOP cijfers'!I17</f>
        <v>0</v>
      </c>
      <c r="J216" s="11">
        <f>'MB STOP cijfers'!J17</f>
        <v>0</v>
      </c>
      <c r="K216" s="11">
        <f>'MB STOP cijfers'!K17</f>
        <v>300</v>
      </c>
      <c r="L216" s="11">
        <f>'MB STOP cijfers'!L17</f>
        <v>0</v>
      </c>
      <c r="M216" s="11">
        <f>'MB STOP cijfers'!M17</f>
        <v>0</v>
      </c>
      <c r="N216" s="11">
        <f>'MB STOP cijfers'!N17</f>
        <v>0</v>
      </c>
      <c r="O216" s="11">
        <f>'MB STOP cijfers'!O17</f>
        <v>0</v>
      </c>
      <c r="P216" s="11">
        <f>'MB STOP cijfers'!P17</f>
        <v>0</v>
      </c>
      <c r="Q216" s="26">
        <f>'MB STOP cijfers'!Q17</f>
        <v>3582</v>
      </c>
      <c r="R216" s="15">
        <f>'MB STOP cijfers'!R17</f>
        <v>0</v>
      </c>
      <c r="S216" s="11">
        <f>'MB STOP cijfers'!S17</f>
        <v>0</v>
      </c>
      <c r="T216" s="11">
        <f>'MB STOP cijfers'!T17</f>
        <v>3582</v>
      </c>
      <c r="U216" s="11">
        <f>'MB STOP cijfers'!U17</f>
        <v>0</v>
      </c>
      <c r="V216" s="11">
        <f>'MB STOP cijfers'!V17</f>
        <v>0</v>
      </c>
      <c r="W216" s="11">
        <f>'MB STOP cijfers'!W17</f>
        <v>0</v>
      </c>
      <c r="X216" s="11">
        <f>'MB STOP cijfers'!X17</f>
        <v>0</v>
      </c>
      <c r="Y216" s="11">
        <f>'MB STOP cijfers'!Y17</f>
        <v>0</v>
      </c>
      <c r="Z216" s="49">
        <f>'MB STOP cijfers'!Z17</f>
        <v>3582</v>
      </c>
      <c r="AA216" s="11">
        <f>'MB STOP cijfers'!AA17</f>
        <v>3282</v>
      </c>
      <c r="AB216" s="11">
        <f>'MB STOP cijfers'!AB17</f>
        <v>0</v>
      </c>
      <c r="AC216" s="11">
        <f>'MB STOP cijfers'!AC17</f>
        <v>0</v>
      </c>
      <c r="AD216" s="11">
        <f>'MB STOP cijfers'!AD17</f>
        <v>0</v>
      </c>
      <c r="AE216" s="11">
        <f>'MB STOP cijfers'!AE17</f>
        <v>0</v>
      </c>
      <c r="AF216" s="11">
        <f>'MB STOP cijfers'!AF17</f>
        <v>300</v>
      </c>
      <c r="AG216" s="49">
        <f>'MB STOP cijfers'!AG17</f>
        <v>0</v>
      </c>
      <c r="AH216" s="11">
        <f>'MB STOP cijfers'!AH17</f>
        <v>3282</v>
      </c>
      <c r="AI216" s="11">
        <f>'MB STOP cijfers'!AI17</f>
        <v>0</v>
      </c>
      <c r="AJ216" s="11">
        <f>'MB STOP cijfers'!AJ17</f>
        <v>0</v>
      </c>
      <c r="AK216" s="11">
        <f>'MB STOP cijfers'!AK17</f>
        <v>0</v>
      </c>
      <c r="AL216" s="49">
        <f>'MB STOP cijfers'!AL17</f>
        <v>0</v>
      </c>
      <c r="AM216" s="11">
        <f>'MB STOP cijfers'!AM17</f>
        <v>0</v>
      </c>
      <c r="AN216" s="11">
        <f>'MB STOP cijfers'!AN17</f>
        <v>0</v>
      </c>
      <c r="AO216" s="11">
        <f>'MB STOP cijfers'!AO17</f>
        <v>0</v>
      </c>
      <c r="AP216" s="11">
        <f>'MB STOP cijfers'!AP17</f>
        <v>0</v>
      </c>
      <c r="AQ216" s="11">
        <f>'MB STOP cijfers'!AQ17</f>
        <v>0</v>
      </c>
      <c r="AR216" s="49">
        <f>'MB STOP cijfers'!AR17</f>
        <v>0</v>
      </c>
      <c r="AS216" s="11">
        <f>'MB STOP cijfers'!AS17</f>
        <v>0</v>
      </c>
      <c r="AT216" s="11">
        <f>'MB STOP cijfers'!AT17</f>
        <v>0</v>
      </c>
      <c r="AU216" s="11">
        <f>'MB STOP cijfers'!AU17</f>
        <v>0</v>
      </c>
      <c r="AV216" s="11">
        <f>'MB STOP cijfers'!AV17</f>
        <v>0</v>
      </c>
      <c r="AW216" s="11">
        <f>'MB STOP cijfers'!AW17</f>
        <v>0</v>
      </c>
      <c r="AX216" s="11">
        <f>'MB STOP cijfers'!AX17</f>
        <v>0</v>
      </c>
      <c r="AY216" s="11">
        <f>'MB STOP cijfers'!AY17</f>
        <v>0</v>
      </c>
      <c r="AZ216" s="11">
        <f>'MB STOP cijfers'!AZ17</f>
        <v>0</v>
      </c>
      <c r="BA216" s="11">
        <f>'MB STOP cijfers'!BA17</f>
        <v>0</v>
      </c>
      <c r="BB216" s="11">
        <f>'MB STOP cijfers'!BB17</f>
        <v>0</v>
      </c>
      <c r="BC216" s="49">
        <f>'MB STOP cijfers'!BC17</f>
        <v>0</v>
      </c>
      <c r="BD216" s="11">
        <f>'MB STOP cijfers'!BD17</f>
        <v>0</v>
      </c>
      <c r="BE216" s="11">
        <f>'MB STOP cijfers'!BE17</f>
        <v>0</v>
      </c>
      <c r="BF216" s="11">
        <f>'MB STOP cijfers'!BF17</f>
        <v>0</v>
      </c>
      <c r="BG216" s="11">
        <f>'MB STOP cijfers'!BG17</f>
        <v>0</v>
      </c>
      <c r="BH216" s="11">
        <f>'MB STOP cijfers'!BH17</f>
        <v>150</v>
      </c>
      <c r="BI216" s="11">
        <f>'MB STOP cijfers'!BI17</f>
        <v>150</v>
      </c>
      <c r="BJ216" s="11">
        <f>'MB STOP cijfers'!BJ17</f>
        <v>0</v>
      </c>
      <c r="BK216" s="49">
        <f>'MB STOP cijfers'!BK17</f>
        <v>0</v>
      </c>
      <c r="BL216" s="11">
        <f>'MB STOP cijfers'!BL17</f>
        <v>0</v>
      </c>
      <c r="BM216" s="11">
        <f>'MB STOP cijfers'!BM17</f>
        <v>0</v>
      </c>
      <c r="BN216" s="11">
        <f>'MB STOP cijfers'!BN17</f>
        <v>0</v>
      </c>
      <c r="BO216" s="11">
        <f>'MB STOP cijfers'!BO17</f>
        <v>0</v>
      </c>
      <c r="BP216" s="11">
        <f>'MB STOP cijfers'!BP17</f>
        <v>0</v>
      </c>
      <c r="BQ216" s="49">
        <f>'MB STOP cijfers'!BQ17</f>
        <v>0</v>
      </c>
      <c r="BR216" s="11">
        <f>'MB STOP cijfers'!BR17</f>
        <v>0</v>
      </c>
      <c r="BS216" s="11">
        <f>'MB STOP cijfers'!BS17</f>
        <v>0</v>
      </c>
      <c r="BT216" s="11">
        <f>'MB STOP cijfers'!BT17</f>
        <v>0</v>
      </c>
      <c r="BU216" s="11">
        <f>'MB STOP cijfers'!BU17</f>
        <v>0</v>
      </c>
      <c r="BV216" s="11">
        <f>'MB STOP cijfers'!BV17</f>
        <v>0</v>
      </c>
      <c r="BW216" s="11">
        <f>'MB STOP cijfers'!BW17</f>
        <v>0</v>
      </c>
      <c r="BX216" s="47">
        <f>'MB STOP cijfers'!BX17</f>
        <v>0</v>
      </c>
      <c r="BY216" s="49">
        <f>'MB STOP cijfers'!BY17</f>
        <v>3582</v>
      </c>
      <c r="BZ216" s="11">
        <f>'MB STOP cijfers'!BZ17</f>
        <v>0</v>
      </c>
      <c r="CA216" s="11">
        <f>'MB STOP cijfers'!CA17</f>
        <v>0</v>
      </c>
      <c r="CB216" s="11">
        <f>'MB STOP cijfers'!CB17</f>
        <v>0</v>
      </c>
      <c r="CC216" s="11">
        <f>'MB STOP cijfers'!CC17</f>
        <v>0</v>
      </c>
      <c r="CD216" s="11">
        <f>'MB STOP cijfers'!CD17</f>
        <v>0</v>
      </c>
      <c r="CE216" s="11">
        <f>'MB STOP cijfers'!CE17</f>
        <v>0</v>
      </c>
      <c r="CF216" s="11">
        <f>'MB STOP cijfers'!CF17</f>
        <v>0</v>
      </c>
      <c r="CG216" s="11">
        <f>'MB STOP cijfers'!CG17</f>
        <v>0</v>
      </c>
      <c r="CH216" s="11">
        <f>'MB STOP cijfers'!CH17</f>
        <v>0</v>
      </c>
      <c r="CI216" s="11">
        <f>'MB STOP cijfers'!CI17</f>
        <v>0</v>
      </c>
      <c r="CJ216" s="11">
        <f>'MB STOP cijfers'!CJ17</f>
        <v>0</v>
      </c>
      <c r="CK216" s="11">
        <f>'MB STOP cijfers'!CK17</f>
        <v>0</v>
      </c>
      <c r="CL216" s="49">
        <f>'MB STOP cijfers'!CL17</f>
        <v>0</v>
      </c>
      <c r="CM216" s="11">
        <f>'MB STOP cijfers'!CM17</f>
        <v>0</v>
      </c>
      <c r="CN216" s="11">
        <f>'MB STOP cijfers'!CN17</f>
        <v>0</v>
      </c>
      <c r="CO216" s="11">
        <f>'MB STOP cijfers'!CO17</f>
        <v>0</v>
      </c>
      <c r="CP216" s="11">
        <f>'MB STOP cijfers'!CP17</f>
        <v>0</v>
      </c>
      <c r="CQ216" s="11">
        <f>'MB STOP cijfers'!CQ17</f>
        <v>0</v>
      </c>
      <c r="CR216" s="11">
        <f>'MB STOP cijfers'!CR17</f>
        <v>0</v>
      </c>
      <c r="CS216" s="11">
        <f>'MB STOP cijfers'!CS17</f>
        <v>0</v>
      </c>
      <c r="CT216" s="11">
        <f>'MB STOP cijfers'!CT17</f>
        <v>0</v>
      </c>
      <c r="CU216" s="11">
        <f>'MB STOP cijfers'!CU17</f>
        <v>0</v>
      </c>
      <c r="CV216" s="11">
        <f>'MB STOP cijfers'!CV17</f>
        <v>0</v>
      </c>
      <c r="CW216" s="11">
        <f>'MB STOP cijfers'!CW17</f>
        <v>0</v>
      </c>
      <c r="CX216" s="11">
        <f>'MB STOP cijfers'!CX17</f>
        <v>0</v>
      </c>
      <c r="CY216" s="26">
        <f>'MB STOP cijfers'!CY17</f>
        <v>0</v>
      </c>
      <c r="CZ216" s="15">
        <f>'MB STOP cijfers'!CZ17</f>
        <v>0</v>
      </c>
      <c r="DA216" s="11">
        <f>'MB STOP cijfers'!DA17</f>
        <v>0</v>
      </c>
      <c r="DB216" s="11">
        <f>'MB STOP cijfers'!DB17</f>
        <v>0</v>
      </c>
      <c r="DC216" s="11">
        <f>'MB STOP cijfers'!DC17</f>
        <v>0</v>
      </c>
      <c r="DD216" s="11">
        <f>'MB STOP cijfers'!DD17</f>
        <v>0</v>
      </c>
      <c r="DE216" s="11">
        <f>'MB STOP cijfers'!DE17</f>
        <v>0</v>
      </c>
      <c r="DF216" s="11">
        <f>'MB STOP cijfers'!DF17</f>
        <v>0</v>
      </c>
      <c r="DG216" s="11">
        <f>'MB STOP cijfers'!DG17</f>
        <v>0</v>
      </c>
      <c r="DH216" s="11">
        <f>'MB STOP cijfers'!DH17</f>
        <v>0</v>
      </c>
      <c r="DI216" s="11">
        <f>'MB STOP cijfers'!DI17</f>
        <v>0</v>
      </c>
      <c r="DJ216" s="11">
        <f>'MB STOP cijfers'!DJ17</f>
        <v>0</v>
      </c>
      <c r="DK216" s="11">
        <f>'MB STOP cijfers'!DK17</f>
        <v>0</v>
      </c>
      <c r="DL216" s="26">
        <f>'MB STOP cijfers'!DL17</f>
        <v>0</v>
      </c>
    </row>
    <row r="217" spans="1:116" hidden="1">
      <c r="A217" s="47">
        <f>'MB STOP cijfers'!A18</f>
        <v>0</v>
      </c>
      <c r="B217" s="49" t="str">
        <f>'MB STOP cijfers'!B18</f>
        <v>MUNT/MUNL/XINLMB00/MUNK</v>
      </c>
      <c r="C217" s="4" t="str">
        <f>'MB STOP cijfers'!C18</f>
        <v>Microbiologie</v>
      </c>
      <c r="D217" s="4" t="str">
        <f>'MB STOP cijfers'!D18</f>
        <v>MB Klachten &amp; Meldingen VWS</v>
      </c>
      <c r="E217" s="4" t="str">
        <f>'MB STOP cijfers'!E18</f>
        <v>Onderzoek</v>
      </c>
      <c r="F217" s="4" t="str">
        <f>'MB STOP cijfers'!F18</f>
        <v>VWS</v>
      </c>
      <c r="G217" s="292">
        <f>'MB STOP cijfers'!G18</f>
        <v>0</v>
      </c>
      <c r="H217" s="11">
        <f>'MB STOP cijfers'!H18</f>
        <v>950</v>
      </c>
      <c r="I217" s="11">
        <f>'MB STOP cijfers'!I18</f>
        <v>2600</v>
      </c>
      <c r="J217" s="11">
        <f>'MB STOP cijfers'!J18</f>
        <v>0</v>
      </c>
      <c r="K217" s="11">
        <f>'MB STOP cijfers'!K18</f>
        <v>700</v>
      </c>
      <c r="L217" s="11">
        <f>'MB STOP cijfers'!L18</f>
        <v>0</v>
      </c>
      <c r="M217" s="11">
        <f>'MB STOP cijfers'!M18</f>
        <v>0</v>
      </c>
      <c r="N217" s="11">
        <f>'MB STOP cijfers'!N18</f>
        <v>0</v>
      </c>
      <c r="O217" s="11">
        <f>'MB STOP cijfers'!O18</f>
        <v>0</v>
      </c>
      <c r="P217" s="11">
        <f>'MB STOP cijfers'!P18</f>
        <v>0</v>
      </c>
      <c r="Q217" s="26">
        <f>'MB STOP cijfers'!Q18</f>
        <v>4250</v>
      </c>
      <c r="R217" s="15">
        <f>'MB STOP cijfers'!R18</f>
        <v>0</v>
      </c>
      <c r="S217" s="11">
        <f>'MB STOP cijfers'!S18</f>
        <v>0</v>
      </c>
      <c r="T217" s="11">
        <f>'MB STOP cijfers'!T18</f>
        <v>4250</v>
      </c>
      <c r="U217" s="11">
        <f>'MB STOP cijfers'!U18</f>
        <v>0</v>
      </c>
      <c r="V217" s="11">
        <f>'MB STOP cijfers'!V18</f>
        <v>0</v>
      </c>
      <c r="W217" s="11">
        <f>'MB STOP cijfers'!W18</f>
        <v>0</v>
      </c>
      <c r="X217" s="11">
        <f>'MB STOP cijfers'!X18</f>
        <v>0</v>
      </c>
      <c r="Y217" s="11">
        <f>'MB STOP cijfers'!Y18</f>
        <v>0</v>
      </c>
      <c r="Z217" s="49">
        <f>'MB STOP cijfers'!Z18</f>
        <v>4250</v>
      </c>
      <c r="AA217" s="11">
        <f>'MB STOP cijfers'!AA18</f>
        <v>200</v>
      </c>
      <c r="AB217" s="11">
        <f>'MB STOP cijfers'!AB18</f>
        <v>0</v>
      </c>
      <c r="AC217" s="11">
        <f>'MB STOP cijfers'!AC18</f>
        <v>750</v>
      </c>
      <c r="AD217" s="11">
        <f>'MB STOP cijfers'!AD18</f>
        <v>0</v>
      </c>
      <c r="AE217" s="11">
        <f>'MB STOP cijfers'!AE18</f>
        <v>0</v>
      </c>
      <c r="AF217" s="11">
        <f>'MB STOP cijfers'!AF18</f>
        <v>3300</v>
      </c>
      <c r="AG217" s="49">
        <f>'MB STOP cijfers'!AG18</f>
        <v>0</v>
      </c>
      <c r="AH217" s="11">
        <f>'MB STOP cijfers'!AH18</f>
        <v>200</v>
      </c>
      <c r="AI217" s="11">
        <f>'MB STOP cijfers'!AI18</f>
        <v>0</v>
      </c>
      <c r="AJ217" s="11">
        <f>'MB STOP cijfers'!AJ18</f>
        <v>0</v>
      </c>
      <c r="AK217" s="11">
        <f>'MB STOP cijfers'!AK18</f>
        <v>0</v>
      </c>
      <c r="AL217" s="49">
        <f>'MB STOP cijfers'!AL18</f>
        <v>0</v>
      </c>
      <c r="AM217" s="11">
        <f>'MB STOP cijfers'!AM18</f>
        <v>0</v>
      </c>
      <c r="AN217" s="11">
        <f>'MB STOP cijfers'!AN18</f>
        <v>0</v>
      </c>
      <c r="AO217" s="11">
        <f>'MB STOP cijfers'!AO18</f>
        <v>0</v>
      </c>
      <c r="AP217" s="11">
        <f>'MB STOP cijfers'!AP18</f>
        <v>0</v>
      </c>
      <c r="AQ217" s="11">
        <f>'MB STOP cijfers'!AQ18</f>
        <v>0</v>
      </c>
      <c r="AR217" s="49">
        <f>'MB STOP cijfers'!AR18</f>
        <v>0</v>
      </c>
      <c r="AS217" s="11">
        <f>'MB STOP cijfers'!AS18</f>
        <v>0</v>
      </c>
      <c r="AT217" s="11">
        <f>'MB STOP cijfers'!AT18</f>
        <v>0</v>
      </c>
      <c r="AU217" s="11">
        <f>'MB STOP cijfers'!AU18</f>
        <v>0</v>
      </c>
      <c r="AV217" s="11">
        <f>'MB STOP cijfers'!AV18</f>
        <v>0</v>
      </c>
      <c r="AW217" s="11">
        <f>'MB STOP cijfers'!AW18</f>
        <v>0</v>
      </c>
      <c r="AX217" s="11">
        <f>'MB STOP cijfers'!AX18</f>
        <v>0</v>
      </c>
      <c r="AY217" s="11">
        <f>'MB STOP cijfers'!AY18</f>
        <v>0</v>
      </c>
      <c r="AZ217" s="11">
        <f>'MB STOP cijfers'!AZ18</f>
        <v>0</v>
      </c>
      <c r="BA217" s="11">
        <f>'MB STOP cijfers'!BA18</f>
        <v>0</v>
      </c>
      <c r="BB217" s="11">
        <f>'MB STOP cijfers'!BB18</f>
        <v>0</v>
      </c>
      <c r="BC217" s="49">
        <f>'MB STOP cijfers'!BC18</f>
        <v>0</v>
      </c>
      <c r="BD217" s="11">
        <f>'MB STOP cijfers'!BD18</f>
        <v>0</v>
      </c>
      <c r="BE217" s="11">
        <f>'MB STOP cijfers'!BE18</f>
        <v>0</v>
      </c>
      <c r="BF217" s="11">
        <f>'MB STOP cijfers'!BF18</f>
        <v>0</v>
      </c>
      <c r="BG217" s="11">
        <f>'MB STOP cijfers'!BG18</f>
        <v>0</v>
      </c>
      <c r="BH217" s="11">
        <f>'MB STOP cijfers'!BH18</f>
        <v>1300</v>
      </c>
      <c r="BI217" s="11">
        <f>'MB STOP cijfers'!BI18</f>
        <v>1300</v>
      </c>
      <c r="BJ217" s="11">
        <f>'MB STOP cijfers'!BJ18</f>
        <v>700</v>
      </c>
      <c r="BK217" s="49">
        <f>'MB STOP cijfers'!BK18</f>
        <v>0</v>
      </c>
      <c r="BL217" s="11">
        <f>'MB STOP cijfers'!BL18</f>
        <v>0</v>
      </c>
      <c r="BM217" s="11">
        <f>'MB STOP cijfers'!BM18</f>
        <v>0</v>
      </c>
      <c r="BN217" s="11">
        <f>'MB STOP cijfers'!BN18</f>
        <v>0</v>
      </c>
      <c r="BO217" s="11">
        <f>'MB STOP cijfers'!BO18</f>
        <v>0</v>
      </c>
      <c r="BP217" s="11">
        <f>'MB STOP cijfers'!BP18</f>
        <v>0</v>
      </c>
      <c r="BQ217" s="49">
        <f>'MB STOP cijfers'!BQ18</f>
        <v>0</v>
      </c>
      <c r="BR217" s="11">
        <f>'MB STOP cijfers'!BR18</f>
        <v>0</v>
      </c>
      <c r="BS217" s="11">
        <f>'MB STOP cijfers'!BS18</f>
        <v>0</v>
      </c>
      <c r="BT217" s="11">
        <f>'MB STOP cijfers'!BT18</f>
        <v>0</v>
      </c>
      <c r="BU217" s="11">
        <f>'MB STOP cijfers'!BU18</f>
        <v>0</v>
      </c>
      <c r="BV217" s="11">
        <f>'MB STOP cijfers'!BV18</f>
        <v>0</v>
      </c>
      <c r="BW217" s="11">
        <f>'MB STOP cijfers'!BW18</f>
        <v>0</v>
      </c>
      <c r="BX217" s="47">
        <f>'MB STOP cijfers'!BX18</f>
        <v>750</v>
      </c>
      <c r="BY217" s="49">
        <f>'MB STOP cijfers'!BY18</f>
        <v>3500</v>
      </c>
      <c r="BZ217" s="11">
        <f>'MB STOP cijfers'!BZ18</f>
        <v>0</v>
      </c>
      <c r="CA217" s="11">
        <f>'MB STOP cijfers'!CA18</f>
        <v>0</v>
      </c>
      <c r="CB217" s="11">
        <f>'MB STOP cijfers'!CB18</f>
        <v>0</v>
      </c>
      <c r="CC217" s="11">
        <f>'MB STOP cijfers'!CC18</f>
        <v>0</v>
      </c>
      <c r="CD217" s="11">
        <f>'MB STOP cijfers'!CD18</f>
        <v>0</v>
      </c>
      <c r="CE217" s="11">
        <f>'MB STOP cijfers'!CE18</f>
        <v>0</v>
      </c>
      <c r="CF217" s="11">
        <f>'MB STOP cijfers'!CF18</f>
        <v>0</v>
      </c>
      <c r="CG217" s="11">
        <f>'MB STOP cijfers'!CG18</f>
        <v>0</v>
      </c>
      <c r="CH217" s="11">
        <f>'MB STOP cijfers'!CH18</f>
        <v>0</v>
      </c>
      <c r="CI217" s="11">
        <f>'MB STOP cijfers'!CI18</f>
        <v>0</v>
      </c>
      <c r="CJ217" s="11">
        <f>'MB STOP cijfers'!CJ18</f>
        <v>0</v>
      </c>
      <c r="CK217" s="11">
        <f>'MB STOP cijfers'!CK18</f>
        <v>0</v>
      </c>
      <c r="CL217" s="49">
        <f>'MB STOP cijfers'!CL18</f>
        <v>0</v>
      </c>
      <c r="CM217" s="11">
        <f>'MB STOP cijfers'!CM18</f>
        <v>0</v>
      </c>
      <c r="CN217" s="11">
        <f>'MB STOP cijfers'!CN18</f>
        <v>0</v>
      </c>
      <c r="CO217" s="11">
        <f>'MB STOP cijfers'!CO18</f>
        <v>0</v>
      </c>
      <c r="CP217" s="11">
        <f>'MB STOP cijfers'!CP18</f>
        <v>0</v>
      </c>
      <c r="CQ217" s="11">
        <f>'MB STOP cijfers'!CQ18</f>
        <v>0</v>
      </c>
      <c r="CR217" s="11">
        <f>'MB STOP cijfers'!CR18</f>
        <v>0</v>
      </c>
      <c r="CS217" s="11">
        <f>'MB STOP cijfers'!CS18</f>
        <v>0</v>
      </c>
      <c r="CT217" s="11">
        <f>'MB STOP cijfers'!CT18</f>
        <v>0</v>
      </c>
      <c r="CU217" s="11">
        <f>'MB STOP cijfers'!CU18</f>
        <v>0</v>
      </c>
      <c r="CV217" s="11">
        <f>'MB STOP cijfers'!CV18</f>
        <v>0</v>
      </c>
      <c r="CW217" s="11">
        <f>'MB STOP cijfers'!CW18</f>
        <v>0</v>
      </c>
      <c r="CX217" s="11">
        <f>'MB STOP cijfers'!CX18</f>
        <v>0</v>
      </c>
      <c r="CY217" s="26">
        <f>'MB STOP cijfers'!CY18</f>
        <v>0</v>
      </c>
      <c r="CZ217" s="15">
        <f>'MB STOP cijfers'!CZ18</f>
        <v>0</v>
      </c>
      <c r="DA217" s="11">
        <f>'MB STOP cijfers'!DA18</f>
        <v>0</v>
      </c>
      <c r="DB217" s="11">
        <f>'MB STOP cijfers'!DB18</f>
        <v>0</v>
      </c>
      <c r="DC217" s="11">
        <f>'MB STOP cijfers'!DC18</f>
        <v>0</v>
      </c>
      <c r="DD217" s="11">
        <f>'MB STOP cijfers'!DD18</f>
        <v>0</v>
      </c>
      <c r="DE217" s="11">
        <f>'MB STOP cijfers'!DE18</f>
        <v>0</v>
      </c>
      <c r="DF217" s="11">
        <f>'MB STOP cijfers'!DF18</f>
        <v>0</v>
      </c>
      <c r="DG217" s="11">
        <f>'MB STOP cijfers'!DG18</f>
        <v>0</v>
      </c>
      <c r="DH217" s="11">
        <f>'MB STOP cijfers'!DH18</f>
        <v>0</v>
      </c>
      <c r="DI217" s="11">
        <f>'MB STOP cijfers'!DI18</f>
        <v>0</v>
      </c>
      <c r="DJ217" s="11">
        <f>'MB STOP cijfers'!DJ18</f>
        <v>0</v>
      </c>
      <c r="DK217" s="11">
        <f>'MB STOP cijfers'!DK18</f>
        <v>0</v>
      </c>
      <c r="DL217" s="26">
        <f>'MB STOP cijfers'!DL18</f>
        <v>0</v>
      </c>
    </row>
    <row r="218" spans="1:116">
      <c r="A218" s="47">
        <f>'MB STOP cijfers'!A19</f>
        <v>0</v>
      </c>
      <c r="B218" s="49" t="str">
        <f>'MB STOP cijfers'!B19</f>
        <v>MUNT/MUNL/XINLMB00/MUNK</v>
      </c>
      <c r="C218" s="4" t="str">
        <f>'MB STOP cijfers'!C19</f>
        <v>Microbiologie</v>
      </c>
      <c r="D218" s="4" t="str">
        <f>'MB STOP cijfers'!D19</f>
        <v>MB Klachten &amp; Meldingen VWS</v>
      </c>
      <c r="E218" s="4" t="str">
        <f>'MB STOP cijfers'!E19</f>
        <v>verbeterplan</v>
      </c>
      <c r="F218" s="4" t="str">
        <f>'MB STOP cijfers'!F19</f>
        <v>VWS</v>
      </c>
      <c r="G218" s="292" t="str">
        <f>'MB STOP cijfers'!G19</f>
        <v>verbeterplan</v>
      </c>
      <c r="H218" s="518">
        <f>'MB STOP cijfers'!H19</f>
        <v>1866</v>
      </c>
      <c r="I218" s="11">
        <f>'MB STOP cijfers'!I19</f>
        <v>0</v>
      </c>
      <c r="J218" s="11">
        <f>'MB STOP cijfers'!J19</f>
        <v>0</v>
      </c>
      <c r="K218" s="11">
        <f>'MB STOP cijfers'!K19</f>
        <v>0</v>
      </c>
      <c r="L218" s="11">
        <f>'MB STOP cijfers'!L19</f>
        <v>0</v>
      </c>
      <c r="M218" s="11">
        <f>'MB STOP cijfers'!M19</f>
        <v>0</v>
      </c>
      <c r="N218" s="11">
        <f>'MB STOP cijfers'!N19</f>
        <v>0</v>
      </c>
      <c r="O218" s="11">
        <f>'MB STOP cijfers'!O19</f>
        <v>0</v>
      </c>
      <c r="P218" s="11">
        <f>'MB STOP cijfers'!P19</f>
        <v>0</v>
      </c>
      <c r="Q218" s="26">
        <f>'MB STOP cijfers'!Q19</f>
        <v>1866</v>
      </c>
      <c r="R218" s="15">
        <f>'MB STOP cijfers'!R19</f>
        <v>0</v>
      </c>
      <c r="S218" s="11">
        <f>'MB STOP cijfers'!S19</f>
        <v>0</v>
      </c>
      <c r="T218" s="11">
        <f>'MB STOP cijfers'!T19</f>
        <v>1866</v>
      </c>
      <c r="U218" s="11">
        <f>'MB STOP cijfers'!U19</f>
        <v>0</v>
      </c>
      <c r="V218" s="11">
        <f>'MB STOP cijfers'!V19</f>
        <v>0</v>
      </c>
      <c r="W218" s="11">
        <f>'MB STOP cijfers'!W19</f>
        <v>0</v>
      </c>
      <c r="X218" s="11">
        <f>'MB STOP cijfers'!X19</f>
        <v>0</v>
      </c>
      <c r="Y218" s="11">
        <f>'MB STOP cijfers'!Y19</f>
        <v>0</v>
      </c>
      <c r="Z218" s="49">
        <f>'MB STOP cijfers'!Z19</f>
        <v>1866</v>
      </c>
      <c r="AA218" s="11">
        <f>'MB STOP cijfers'!AA19</f>
        <v>1866</v>
      </c>
      <c r="AB218" s="11">
        <f>'MB STOP cijfers'!AB19</f>
        <v>0</v>
      </c>
      <c r="AC218" s="11">
        <f>'MB STOP cijfers'!AC19</f>
        <v>0</v>
      </c>
      <c r="AD218" s="11">
        <f>'MB STOP cijfers'!AD19</f>
        <v>0</v>
      </c>
      <c r="AE218" s="11">
        <f>'MB STOP cijfers'!AE19</f>
        <v>0</v>
      </c>
      <c r="AF218" s="11">
        <f>'MB STOP cijfers'!AF19</f>
        <v>0</v>
      </c>
      <c r="AG218" s="49">
        <f>'MB STOP cijfers'!AG19</f>
        <v>0</v>
      </c>
      <c r="AH218" s="11">
        <f>'MB STOP cijfers'!AH19</f>
        <v>1866</v>
      </c>
      <c r="AI218" s="11">
        <f>'MB STOP cijfers'!AI19</f>
        <v>0</v>
      </c>
      <c r="AJ218" s="11">
        <f>'MB STOP cijfers'!AJ19</f>
        <v>0</v>
      </c>
      <c r="AK218" s="11">
        <f>'MB STOP cijfers'!AK19</f>
        <v>0</v>
      </c>
      <c r="AL218" s="49">
        <f>'MB STOP cijfers'!AL19</f>
        <v>0</v>
      </c>
      <c r="AM218" s="11">
        <f>'MB STOP cijfers'!AM19</f>
        <v>0</v>
      </c>
      <c r="AN218" s="11">
        <f>'MB STOP cijfers'!AN19</f>
        <v>0</v>
      </c>
      <c r="AO218" s="11">
        <f>'MB STOP cijfers'!AO19</f>
        <v>0</v>
      </c>
      <c r="AP218" s="11">
        <f>'MB STOP cijfers'!AP19</f>
        <v>0</v>
      </c>
      <c r="AQ218" s="11">
        <f>'MB STOP cijfers'!AQ19</f>
        <v>0</v>
      </c>
      <c r="AR218" s="49">
        <f>'MB STOP cijfers'!AR19</f>
        <v>0</v>
      </c>
      <c r="AS218" s="11">
        <f>'MB STOP cijfers'!AS19</f>
        <v>0</v>
      </c>
      <c r="AT218" s="11">
        <f>'MB STOP cijfers'!AT19</f>
        <v>0</v>
      </c>
      <c r="AU218" s="11">
        <f>'MB STOP cijfers'!AU19</f>
        <v>0</v>
      </c>
      <c r="AV218" s="11">
        <f>'MB STOP cijfers'!AV19</f>
        <v>0</v>
      </c>
      <c r="AW218" s="11">
        <f>'MB STOP cijfers'!AW19</f>
        <v>0</v>
      </c>
      <c r="AX218" s="11">
        <f>'MB STOP cijfers'!AX19</f>
        <v>0</v>
      </c>
      <c r="AY218" s="11">
        <f>'MB STOP cijfers'!AY19</f>
        <v>0</v>
      </c>
      <c r="AZ218" s="11">
        <f>'MB STOP cijfers'!AZ19</f>
        <v>0</v>
      </c>
      <c r="BA218" s="11">
        <f>'MB STOP cijfers'!BA19</f>
        <v>0</v>
      </c>
      <c r="BB218" s="11">
        <f>'MB STOP cijfers'!BB19</f>
        <v>0</v>
      </c>
      <c r="BC218" s="49">
        <f>'MB STOP cijfers'!BC19</f>
        <v>0</v>
      </c>
      <c r="BD218" s="11">
        <f>'MB STOP cijfers'!BD19</f>
        <v>0</v>
      </c>
      <c r="BE218" s="11">
        <f>'MB STOP cijfers'!BE19</f>
        <v>0</v>
      </c>
      <c r="BF218" s="11">
        <f>'MB STOP cijfers'!BF19</f>
        <v>0</v>
      </c>
      <c r="BG218" s="11">
        <f>'MB STOP cijfers'!BG19</f>
        <v>0</v>
      </c>
      <c r="BH218" s="11">
        <f>'MB STOP cijfers'!BH19</f>
        <v>0</v>
      </c>
      <c r="BI218" s="11">
        <f>'MB STOP cijfers'!BI19</f>
        <v>0</v>
      </c>
      <c r="BJ218" s="11">
        <f>'MB STOP cijfers'!BJ19</f>
        <v>0</v>
      </c>
      <c r="BK218" s="49">
        <f>'MB STOP cijfers'!BK19</f>
        <v>0</v>
      </c>
      <c r="BL218" s="11">
        <f>'MB STOP cijfers'!BL19</f>
        <v>0</v>
      </c>
      <c r="BM218" s="11">
        <f>'MB STOP cijfers'!BM19</f>
        <v>0</v>
      </c>
      <c r="BN218" s="11">
        <f>'MB STOP cijfers'!BN19</f>
        <v>0</v>
      </c>
      <c r="BO218" s="11">
        <f>'MB STOP cijfers'!BO19</f>
        <v>0</v>
      </c>
      <c r="BP218" s="11">
        <f>'MB STOP cijfers'!BP19</f>
        <v>0</v>
      </c>
      <c r="BQ218" s="49">
        <f>'MB STOP cijfers'!BQ19</f>
        <v>0</v>
      </c>
      <c r="BR218" s="11">
        <f>'MB STOP cijfers'!BR19</f>
        <v>0</v>
      </c>
      <c r="BS218" s="11">
        <f>'MB STOP cijfers'!BS19</f>
        <v>0</v>
      </c>
      <c r="BT218" s="11">
        <f>'MB STOP cijfers'!BT19</f>
        <v>0</v>
      </c>
      <c r="BU218" s="11">
        <f>'MB STOP cijfers'!BU19</f>
        <v>0</v>
      </c>
      <c r="BV218" s="11">
        <f>'MB STOP cijfers'!BV19</f>
        <v>0</v>
      </c>
      <c r="BW218" s="11">
        <f>'MB STOP cijfers'!BW19</f>
        <v>0</v>
      </c>
      <c r="BX218" s="47">
        <f>'MB STOP cijfers'!BX19</f>
        <v>0</v>
      </c>
      <c r="BY218" s="49">
        <f>'MB STOP cijfers'!BY19</f>
        <v>1866</v>
      </c>
      <c r="BZ218" s="11">
        <f>'MB STOP cijfers'!BZ19</f>
        <v>0</v>
      </c>
      <c r="CA218" s="11">
        <f>'MB STOP cijfers'!CA19</f>
        <v>0</v>
      </c>
      <c r="CB218" s="11">
        <f>'MB STOP cijfers'!CB19</f>
        <v>0</v>
      </c>
      <c r="CC218" s="11">
        <f>'MB STOP cijfers'!CC19</f>
        <v>0</v>
      </c>
      <c r="CD218" s="11">
        <f>'MB STOP cijfers'!CD19</f>
        <v>0</v>
      </c>
      <c r="CE218" s="11">
        <f>'MB STOP cijfers'!CE19</f>
        <v>0</v>
      </c>
      <c r="CF218" s="11">
        <f>'MB STOP cijfers'!CF19</f>
        <v>0</v>
      </c>
      <c r="CG218" s="11">
        <f>'MB STOP cijfers'!CG19</f>
        <v>0</v>
      </c>
      <c r="CH218" s="11">
        <f>'MB STOP cijfers'!CH19</f>
        <v>0</v>
      </c>
      <c r="CI218" s="11">
        <f>'MB STOP cijfers'!CI19</f>
        <v>0</v>
      </c>
      <c r="CJ218" s="11">
        <f>'MB STOP cijfers'!CJ19</f>
        <v>0</v>
      </c>
      <c r="CK218" s="11">
        <f>'MB STOP cijfers'!CK19</f>
        <v>0</v>
      </c>
      <c r="CL218" s="49">
        <f>'MB STOP cijfers'!CL19</f>
        <v>0</v>
      </c>
      <c r="CM218" s="11">
        <f>'MB STOP cijfers'!CM19</f>
        <v>0</v>
      </c>
      <c r="CN218" s="11">
        <f>'MB STOP cijfers'!CN19</f>
        <v>0</v>
      </c>
      <c r="CO218" s="11">
        <f>'MB STOP cijfers'!CO19</f>
        <v>0</v>
      </c>
      <c r="CP218" s="11">
        <f>'MB STOP cijfers'!CP19</f>
        <v>0</v>
      </c>
      <c r="CQ218" s="11">
        <f>'MB STOP cijfers'!CQ19</f>
        <v>0</v>
      </c>
      <c r="CR218" s="11">
        <f>'MB STOP cijfers'!CR19</f>
        <v>0</v>
      </c>
      <c r="CS218" s="11">
        <f>'MB STOP cijfers'!CS19</f>
        <v>0</v>
      </c>
      <c r="CT218" s="11">
        <f>'MB STOP cijfers'!CT19</f>
        <v>0</v>
      </c>
      <c r="CU218" s="11">
        <f>'MB STOP cijfers'!CU19</f>
        <v>0</v>
      </c>
      <c r="CV218" s="11">
        <f>'MB STOP cijfers'!CV19</f>
        <v>0</v>
      </c>
      <c r="CW218" s="11">
        <f>'MB STOP cijfers'!CW19</f>
        <v>0</v>
      </c>
      <c r="CX218" s="11">
        <f>'MB STOP cijfers'!CX19</f>
        <v>0</v>
      </c>
      <c r="CY218" s="26">
        <f>'MB STOP cijfers'!CY19</f>
        <v>0</v>
      </c>
      <c r="CZ218" s="15">
        <f>'MB STOP cijfers'!CZ19</f>
        <v>0</v>
      </c>
      <c r="DA218" s="11">
        <f>'MB STOP cijfers'!DA19</f>
        <v>0</v>
      </c>
      <c r="DB218" s="11">
        <f>'MB STOP cijfers'!DB19</f>
        <v>0</v>
      </c>
      <c r="DC218" s="11">
        <f>'MB STOP cijfers'!DC19</f>
        <v>0</v>
      </c>
      <c r="DD218" s="11">
        <f>'MB STOP cijfers'!DD19</f>
        <v>0</v>
      </c>
      <c r="DE218" s="11">
        <f>'MB STOP cijfers'!DE19</f>
        <v>0</v>
      </c>
      <c r="DF218" s="11">
        <f>'MB STOP cijfers'!DF19</f>
        <v>0</v>
      </c>
      <c r="DG218" s="11">
        <f>'MB STOP cijfers'!DG19</f>
        <v>0</v>
      </c>
      <c r="DH218" s="11">
        <f>'MB STOP cijfers'!DH19</f>
        <v>0</v>
      </c>
      <c r="DI218" s="11">
        <f>'MB STOP cijfers'!DI19</f>
        <v>0</v>
      </c>
      <c r="DJ218" s="11">
        <f>'MB STOP cijfers'!DJ19</f>
        <v>0</v>
      </c>
      <c r="DK218" s="11">
        <f>'MB STOP cijfers'!DK19</f>
        <v>0</v>
      </c>
      <c r="DL218" s="26">
        <f>'MB STOP cijfers'!DL19</f>
        <v>0</v>
      </c>
    </row>
    <row r="219" spans="1:116" hidden="1">
      <c r="A219" s="52">
        <f>'PV STOP cijfers'!A3</f>
        <v>0</v>
      </c>
      <c r="B219" s="48" t="str">
        <f>'PV STOP cijfers'!B3</f>
        <v xml:space="preserve">PD NT 6634, PD NL 0000, </v>
      </c>
      <c r="C219" s="521" t="str">
        <f>'PV STOP cijfers'!C3</f>
        <v>Productveiligheid</v>
      </c>
      <c r="D219" s="54" t="str">
        <f>'PV STOP cijfers'!D3</f>
        <v>PV VWS</v>
      </c>
      <c r="E219" s="649" t="str">
        <f>'PV STOP cijfers'!E3</f>
        <v>Systeemtoezicht (bedrijfsgericht)</v>
      </c>
      <c r="F219" s="60" t="str">
        <f>'PV STOP cijfers'!F3</f>
        <v>VWS</v>
      </c>
      <c r="G219" s="54" t="str">
        <f>'PV STOP cijfers'!G3</f>
        <v>Ja/Ja</v>
      </c>
      <c r="H219" s="21">
        <f>'PV STOP cijfers'!H3</f>
        <v>12762</v>
      </c>
      <c r="I219" s="14">
        <f>'PV STOP cijfers'!I3</f>
        <v>6838</v>
      </c>
      <c r="J219" s="14">
        <f>'PV STOP cijfers'!J3</f>
        <v>0</v>
      </c>
      <c r="K219" s="14">
        <f>'PV STOP cijfers'!K3</f>
        <v>0</v>
      </c>
      <c r="L219" s="14">
        <f>'PV STOP cijfers'!L3</f>
        <v>0</v>
      </c>
      <c r="M219" s="14">
        <f>'PV STOP cijfers'!M3</f>
        <v>0</v>
      </c>
      <c r="N219" s="14">
        <f>'PV STOP cijfers'!N3</f>
        <v>0</v>
      </c>
      <c r="O219" s="14">
        <f>'PV STOP cijfers'!O3</f>
        <v>0</v>
      </c>
      <c r="P219" s="14">
        <f>'PV STOP cijfers'!P3</f>
        <v>0</v>
      </c>
      <c r="Q219" s="51">
        <f>'PV STOP cijfers'!Q3</f>
        <v>19600</v>
      </c>
      <c r="R219" s="21">
        <f>'PV STOP cijfers'!R3</f>
        <v>0</v>
      </c>
      <c r="S219" s="14">
        <f>'PV STOP cijfers'!S3</f>
        <v>0</v>
      </c>
      <c r="T219" s="14">
        <f>'PV STOP cijfers'!T3</f>
        <v>19600</v>
      </c>
      <c r="U219" s="14">
        <f>'PV STOP cijfers'!U3</f>
        <v>0</v>
      </c>
      <c r="V219" s="14">
        <f>'PV STOP cijfers'!V3</f>
        <v>0</v>
      </c>
      <c r="W219" s="14">
        <f>'PV STOP cijfers'!W3</f>
        <v>0</v>
      </c>
      <c r="X219" s="14">
        <f>'PV STOP cijfers'!X3</f>
        <v>0</v>
      </c>
      <c r="Y219" s="14">
        <f>'PV STOP cijfers'!Y3</f>
        <v>0</v>
      </c>
      <c r="Z219" s="48">
        <f>'PV STOP cijfers'!Z3</f>
        <v>19600</v>
      </c>
      <c r="AA219" s="14">
        <f>'PV STOP cijfers'!AA3</f>
        <v>800</v>
      </c>
      <c r="AB219" s="14">
        <f>'PV STOP cijfers'!AB3</f>
        <v>0</v>
      </c>
      <c r="AC219" s="14">
        <f>'PV STOP cijfers'!AC3</f>
        <v>0</v>
      </c>
      <c r="AD219" s="14">
        <f>'PV STOP cijfers'!AD3</f>
        <v>0</v>
      </c>
      <c r="AE219" s="14">
        <f>'PV STOP cijfers'!AE3</f>
        <v>18800</v>
      </c>
      <c r="AF219" s="14">
        <f>'PV STOP cijfers'!AF3</f>
        <v>0</v>
      </c>
      <c r="AG219" s="48">
        <f>'PV STOP cijfers'!AG3</f>
        <v>0</v>
      </c>
      <c r="AH219" s="14">
        <f>'PV STOP cijfers'!AH3</f>
        <v>0</v>
      </c>
      <c r="AI219" s="14">
        <f>'PV STOP cijfers'!AI3</f>
        <v>0</v>
      </c>
      <c r="AJ219" s="14">
        <f>'PV STOP cijfers'!AJ3</f>
        <v>0</v>
      </c>
      <c r="AK219" s="14">
        <f>'PV STOP cijfers'!AK3</f>
        <v>800</v>
      </c>
      <c r="AL219" s="648">
        <f>'PV STOP cijfers'!AL3</f>
        <v>0</v>
      </c>
      <c r="AM219" s="14">
        <f>'PV STOP cijfers'!AM3</f>
        <v>0</v>
      </c>
      <c r="AN219" s="14">
        <f>'PV STOP cijfers'!AN3</f>
        <v>0</v>
      </c>
      <c r="AO219" s="14">
        <f>'PV STOP cijfers'!AO3</f>
        <v>0</v>
      </c>
      <c r="AP219" s="14">
        <f>'PV STOP cijfers'!AP3</f>
        <v>0</v>
      </c>
      <c r="AQ219" s="14">
        <f>'PV STOP cijfers'!AQ3</f>
        <v>0</v>
      </c>
      <c r="AR219" s="648">
        <f>'PV STOP cijfers'!AR3</f>
        <v>0</v>
      </c>
      <c r="AS219" s="14">
        <f>'PV STOP cijfers'!AS3</f>
        <v>0</v>
      </c>
      <c r="AT219" s="14">
        <f>'PV STOP cijfers'!AT3</f>
        <v>0</v>
      </c>
      <c r="AU219" s="14">
        <f>'PV STOP cijfers'!AU3</f>
        <v>0</v>
      </c>
      <c r="AV219" s="14">
        <f>'PV STOP cijfers'!AV3</f>
        <v>0</v>
      </c>
      <c r="AW219" s="14">
        <f>'PV STOP cijfers'!AW3</f>
        <v>0</v>
      </c>
      <c r="AX219" s="14">
        <f>'PV STOP cijfers'!AX3</f>
        <v>0</v>
      </c>
      <c r="AY219" s="14">
        <f>'PV STOP cijfers'!AY3</f>
        <v>0</v>
      </c>
      <c r="AZ219" s="14">
        <f>'PV STOP cijfers'!AZ3</f>
        <v>0</v>
      </c>
      <c r="BA219" s="14">
        <f>'PV STOP cijfers'!BA3</f>
        <v>0</v>
      </c>
      <c r="BB219" s="14">
        <f>'PV STOP cijfers'!BB3</f>
        <v>0</v>
      </c>
      <c r="BC219" s="648">
        <f>'PV STOP cijfers'!BC3</f>
        <v>0</v>
      </c>
      <c r="BD219" s="14">
        <f>'PV STOP cijfers'!BD3</f>
        <v>0</v>
      </c>
      <c r="BE219" s="14">
        <f>'PV STOP cijfers'!BE3</f>
        <v>0</v>
      </c>
      <c r="BF219" s="14">
        <f>'PV STOP cijfers'!BF3</f>
        <v>0</v>
      </c>
      <c r="BG219" s="14">
        <f>'PV STOP cijfers'!BG3</f>
        <v>0</v>
      </c>
      <c r="BH219" s="14">
        <f>'PV STOP cijfers'!BH3</f>
        <v>0</v>
      </c>
      <c r="BI219" s="14">
        <f>'PV STOP cijfers'!BI3</f>
        <v>0</v>
      </c>
      <c r="BJ219" s="14">
        <f>'PV STOP cijfers'!BJ3</f>
        <v>0</v>
      </c>
      <c r="BK219" s="648">
        <f>'PV STOP cijfers'!BK3</f>
        <v>0</v>
      </c>
      <c r="BL219" s="14">
        <f>'PV STOP cijfers'!BL3</f>
        <v>3619</v>
      </c>
      <c r="BM219" s="14">
        <f>'PV STOP cijfers'!BM3</f>
        <v>3219</v>
      </c>
      <c r="BN219" s="14">
        <f>'PV STOP cijfers'!BN3</f>
        <v>3987.3333333333335</v>
      </c>
      <c r="BO219" s="14">
        <f>'PV STOP cijfers'!BO3</f>
        <v>3987.3333333333335</v>
      </c>
      <c r="BP219" s="14">
        <f>'PV STOP cijfers'!BP3</f>
        <v>3987.3333333333335</v>
      </c>
      <c r="BQ219" s="648">
        <f>'PV STOP cijfers'!BQ3</f>
        <v>0</v>
      </c>
      <c r="BR219" s="14">
        <f>'PV STOP cijfers'!BR3</f>
        <v>0</v>
      </c>
      <c r="BS219" s="14">
        <f>'PV STOP cijfers'!BS3</f>
        <v>0</v>
      </c>
      <c r="BT219" s="14">
        <f>'PV STOP cijfers'!BT3</f>
        <v>0</v>
      </c>
      <c r="BU219" s="14">
        <f>'PV STOP cijfers'!BU3</f>
        <v>0</v>
      </c>
      <c r="BV219" s="14">
        <f>'PV STOP cijfers'!BV3</f>
        <v>0</v>
      </c>
      <c r="BW219" s="14">
        <f>'PV STOP cijfers'!BW3</f>
        <v>0</v>
      </c>
      <c r="BX219" s="48">
        <f>'PV STOP cijfers'!BX3</f>
        <v>0</v>
      </c>
      <c r="BY219" s="14">
        <f>'PV STOP cijfers'!BY3</f>
        <v>19600</v>
      </c>
      <c r="BZ219" s="14">
        <f>'PV STOP cijfers'!BZ3</f>
        <v>0</v>
      </c>
      <c r="CA219" s="14">
        <f>'PV STOP cijfers'!CA3</f>
        <v>0</v>
      </c>
      <c r="CB219" s="14">
        <f>'PV STOP cijfers'!CB3</f>
        <v>0</v>
      </c>
      <c r="CC219" s="14">
        <f>'PV STOP cijfers'!CC3</f>
        <v>0</v>
      </c>
      <c r="CD219" s="14">
        <f>'PV STOP cijfers'!CD3</f>
        <v>0</v>
      </c>
      <c r="CE219" s="14">
        <f>'PV STOP cijfers'!CE3</f>
        <v>0</v>
      </c>
      <c r="CF219" s="14">
        <f>'PV STOP cijfers'!CF3</f>
        <v>0</v>
      </c>
      <c r="CG219" s="14">
        <f>'PV STOP cijfers'!CG3</f>
        <v>0</v>
      </c>
      <c r="CH219" s="14">
        <f>'PV STOP cijfers'!CH3</f>
        <v>0</v>
      </c>
      <c r="CI219" s="14">
        <f>'PV STOP cijfers'!CI3</f>
        <v>0</v>
      </c>
      <c r="CJ219" s="14">
        <f>'PV STOP cijfers'!CJ3</f>
        <v>0</v>
      </c>
      <c r="CK219" s="14">
        <f>'PV STOP cijfers'!CK3</f>
        <v>0</v>
      </c>
      <c r="CL219" s="48">
        <f>'PV STOP cijfers'!CL3</f>
        <v>0</v>
      </c>
      <c r="CM219" s="21">
        <f>'PV STOP cijfers'!CM3</f>
        <v>0</v>
      </c>
      <c r="CN219" s="14">
        <f>'PV STOP cijfers'!CN3</f>
        <v>0</v>
      </c>
      <c r="CO219" s="14">
        <f>'PV STOP cijfers'!CO3</f>
        <v>0</v>
      </c>
      <c r="CP219" s="14">
        <f>'PV STOP cijfers'!CP3</f>
        <v>0</v>
      </c>
      <c r="CQ219" s="14">
        <f>'PV STOP cijfers'!CQ3</f>
        <v>0</v>
      </c>
      <c r="CR219" s="14">
        <f>'PV STOP cijfers'!CR3</f>
        <v>0</v>
      </c>
      <c r="CS219" s="14">
        <f>'PV STOP cijfers'!CS3</f>
        <v>0</v>
      </c>
      <c r="CT219" s="14">
        <f>'PV STOP cijfers'!CT3</f>
        <v>0</v>
      </c>
      <c r="CU219" s="14">
        <f>'PV STOP cijfers'!CU3</f>
        <v>0</v>
      </c>
      <c r="CV219" s="14">
        <f>'PV STOP cijfers'!CV3</f>
        <v>0</v>
      </c>
      <c r="CW219" s="14">
        <f>'PV STOP cijfers'!CW3</f>
        <v>0</v>
      </c>
      <c r="CX219" s="14">
        <f>'PV STOP cijfers'!CX3</f>
        <v>0</v>
      </c>
      <c r="CY219" s="51">
        <f>'PV STOP cijfers'!CY3</f>
        <v>0</v>
      </c>
      <c r="CZ219" s="21">
        <f>'PV STOP cijfers'!CZ3</f>
        <v>0</v>
      </c>
      <c r="DA219" s="14">
        <f>'PV STOP cijfers'!DA3</f>
        <v>0</v>
      </c>
      <c r="DB219" s="14">
        <f>'PV STOP cijfers'!DB3</f>
        <v>0</v>
      </c>
      <c r="DC219" s="14">
        <f>'PV STOP cijfers'!DC3</f>
        <v>0</v>
      </c>
      <c r="DD219" s="14">
        <f>'PV STOP cijfers'!DD3</f>
        <v>0</v>
      </c>
      <c r="DE219" s="14">
        <f>'PV STOP cijfers'!DE3</f>
        <v>0</v>
      </c>
      <c r="DF219" s="14">
        <f>'PV STOP cijfers'!DF3</f>
        <v>0</v>
      </c>
      <c r="DG219" s="14">
        <f>'PV STOP cijfers'!DG3</f>
        <v>0</v>
      </c>
      <c r="DH219" s="14">
        <f>'PV STOP cijfers'!DH3</f>
        <v>0</v>
      </c>
      <c r="DI219" s="14">
        <f>'PV STOP cijfers'!DI3</f>
        <v>0</v>
      </c>
      <c r="DJ219" s="14">
        <f>'PV STOP cijfers'!DJ3</f>
        <v>0</v>
      </c>
      <c r="DK219" s="14">
        <f>'PV STOP cijfers'!DK3</f>
        <v>0</v>
      </c>
      <c r="DL219" s="51">
        <f>'PV STOP cijfers'!DL3</f>
        <v>0</v>
      </c>
    </row>
    <row r="220" spans="1:116" hidden="1">
      <c r="A220" s="47">
        <f>'PV STOP cijfers'!A4</f>
        <v>0</v>
      </c>
      <c r="B220" s="49" t="str">
        <f>'PV STOP cijfers'!B4</f>
        <v>PD NT 6635, PD NL 0000</v>
      </c>
      <c r="C220" s="56" t="str">
        <f>'PV STOP cijfers'!C4</f>
        <v>Productveiligheid</v>
      </c>
      <c r="D220" s="4" t="str">
        <f>'PV STOP cijfers'!D4</f>
        <v>PV VWS</v>
      </c>
      <c r="E220" s="650" t="str">
        <f>'PV STOP cijfers'!E4</f>
        <v>Bedrijfsgericht producttoezicht (BPT)</v>
      </c>
      <c r="F220" s="5" t="str">
        <f>'PV STOP cijfers'!F4</f>
        <v>VWS</v>
      </c>
      <c r="G220" s="4" t="str">
        <f>'PV STOP cijfers'!G4</f>
        <v>Ja/Ja</v>
      </c>
      <c r="H220" s="15">
        <f>'PV STOP cijfers'!H4</f>
        <v>9993</v>
      </c>
      <c r="I220" s="11">
        <f>'PV STOP cijfers'!I4</f>
        <v>7500</v>
      </c>
      <c r="J220" s="11">
        <f>'PV STOP cijfers'!J4</f>
        <v>0</v>
      </c>
      <c r="K220" s="11">
        <f>'PV STOP cijfers'!K4</f>
        <v>0</v>
      </c>
      <c r="L220" s="11">
        <f>'PV STOP cijfers'!L4</f>
        <v>0</v>
      </c>
      <c r="M220" s="11">
        <f>'PV STOP cijfers'!M4</f>
        <v>0</v>
      </c>
      <c r="N220" s="11">
        <f>'PV STOP cijfers'!N4</f>
        <v>0</v>
      </c>
      <c r="O220" s="11">
        <f>'PV STOP cijfers'!O4</f>
        <v>0</v>
      </c>
      <c r="P220" s="11">
        <f>'PV STOP cijfers'!P4</f>
        <v>0</v>
      </c>
      <c r="Q220" s="26">
        <f>'PV STOP cijfers'!Q4</f>
        <v>17493</v>
      </c>
      <c r="R220" s="15">
        <f>'PV STOP cijfers'!R4</f>
        <v>0</v>
      </c>
      <c r="S220" s="11">
        <f>'PV STOP cijfers'!S4</f>
        <v>0</v>
      </c>
      <c r="T220" s="11">
        <f>'PV STOP cijfers'!T4</f>
        <v>17493</v>
      </c>
      <c r="U220" s="11">
        <f>'PV STOP cijfers'!U4</f>
        <v>0</v>
      </c>
      <c r="V220" s="11">
        <f>'PV STOP cijfers'!V4</f>
        <v>0</v>
      </c>
      <c r="W220" s="11">
        <f>'PV STOP cijfers'!W4</f>
        <v>0</v>
      </c>
      <c r="X220" s="11">
        <f>'PV STOP cijfers'!X4</f>
        <v>0</v>
      </c>
      <c r="Y220" s="11">
        <f>'PV STOP cijfers'!Y4</f>
        <v>0</v>
      </c>
      <c r="Z220" s="49">
        <f>'PV STOP cijfers'!Z4</f>
        <v>17493</v>
      </c>
      <c r="AA220" s="11">
        <f>'PV STOP cijfers'!AA4</f>
        <v>800</v>
      </c>
      <c r="AB220" s="11">
        <f>'PV STOP cijfers'!AB4</f>
        <v>0</v>
      </c>
      <c r="AC220" s="11">
        <f>'PV STOP cijfers'!AC4</f>
        <v>0</v>
      </c>
      <c r="AD220" s="11">
        <f>'PV STOP cijfers'!AD4</f>
        <v>0</v>
      </c>
      <c r="AE220" s="11">
        <f>'PV STOP cijfers'!AE4</f>
        <v>16693</v>
      </c>
      <c r="AF220" s="11">
        <f>'PV STOP cijfers'!AF4</f>
        <v>0</v>
      </c>
      <c r="AG220" s="49">
        <f>'PV STOP cijfers'!AG4</f>
        <v>0</v>
      </c>
      <c r="AH220" s="11">
        <f>'PV STOP cijfers'!AH4</f>
        <v>0</v>
      </c>
      <c r="AI220" s="11">
        <f>'PV STOP cijfers'!AI4</f>
        <v>0</v>
      </c>
      <c r="AJ220" s="11">
        <f>'PV STOP cijfers'!AJ4</f>
        <v>0</v>
      </c>
      <c r="AK220" s="11">
        <f>'PV STOP cijfers'!AK4</f>
        <v>800</v>
      </c>
      <c r="AL220" s="28">
        <f>'PV STOP cijfers'!AL4</f>
        <v>0</v>
      </c>
      <c r="AM220" s="11">
        <f>'PV STOP cijfers'!AM4</f>
        <v>0</v>
      </c>
      <c r="AN220" s="11">
        <f>'PV STOP cijfers'!AN4</f>
        <v>0</v>
      </c>
      <c r="AO220" s="11">
        <f>'PV STOP cijfers'!AO4</f>
        <v>0</v>
      </c>
      <c r="AP220" s="11">
        <f>'PV STOP cijfers'!AP4</f>
        <v>0</v>
      </c>
      <c r="AQ220" s="11">
        <f>'PV STOP cijfers'!AQ4</f>
        <v>0</v>
      </c>
      <c r="AR220" s="28">
        <f>'PV STOP cijfers'!AR4</f>
        <v>0</v>
      </c>
      <c r="AS220" s="11">
        <f>'PV STOP cijfers'!AS4</f>
        <v>0</v>
      </c>
      <c r="AT220" s="11">
        <f>'PV STOP cijfers'!AT4</f>
        <v>0</v>
      </c>
      <c r="AU220" s="11">
        <f>'PV STOP cijfers'!AU4</f>
        <v>0</v>
      </c>
      <c r="AV220" s="11">
        <f>'PV STOP cijfers'!AV4</f>
        <v>0</v>
      </c>
      <c r="AW220" s="11">
        <f>'PV STOP cijfers'!AW4</f>
        <v>0</v>
      </c>
      <c r="AX220" s="11">
        <f>'PV STOP cijfers'!AX4</f>
        <v>0</v>
      </c>
      <c r="AY220" s="11">
        <f>'PV STOP cijfers'!AY4</f>
        <v>0</v>
      </c>
      <c r="AZ220" s="11">
        <f>'PV STOP cijfers'!AZ4</f>
        <v>0</v>
      </c>
      <c r="BA220" s="11">
        <f>'PV STOP cijfers'!BA4</f>
        <v>0</v>
      </c>
      <c r="BB220" s="11">
        <f>'PV STOP cijfers'!BB4</f>
        <v>0</v>
      </c>
      <c r="BC220" s="28">
        <f>'PV STOP cijfers'!BC4</f>
        <v>0</v>
      </c>
      <c r="BD220" s="11">
        <f>'PV STOP cijfers'!BD4</f>
        <v>0</v>
      </c>
      <c r="BE220" s="11">
        <f>'PV STOP cijfers'!BE4</f>
        <v>0</v>
      </c>
      <c r="BF220" s="11">
        <f>'PV STOP cijfers'!BF4</f>
        <v>0</v>
      </c>
      <c r="BG220" s="11">
        <f>'PV STOP cijfers'!BG4</f>
        <v>0</v>
      </c>
      <c r="BH220" s="11">
        <f>'PV STOP cijfers'!BH4</f>
        <v>0</v>
      </c>
      <c r="BI220" s="11">
        <f>'PV STOP cijfers'!BI4</f>
        <v>0</v>
      </c>
      <c r="BJ220" s="11">
        <f>'PV STOP cijfers'!BJ4</f>
        <v>0</v>
      </c>
      <c r="BK220" s="28">
        <f>'PV STOP cijfers'!BK4</f>
        <v>0</v>
      </c>
      <c r="BL220" s="11">
        <f>'PV STOP cijfers'!BL4</f>
        <v>3750</v>
      </c>
      <c r="BM220" s="11">
        <f>'PV STOP cijfers'!BM4</f>
        <v>3750</v>
      </c>
      <c r="BN220" s="11">
        <f>'PV STOP cijfers'!BN4</f>
        <v>3064.3333333333335</v>
      </c>
      <c r="BO220" s="11">
        <f>'PV STOP cijfers'!BO4</f>
        <v>3064.3333333333335</v>
      </c>
      <c r="BP220" s="11">
        <f>'PV STOP cijfers'!BP4</f>
        <v>3064.3333333333335</v>
      </c>
      <c r="BQ220" s="28">
        <f>'PV STOP cijfers'!BQ4</f>
        <v>0</v>
      </c>
      <c r="BR220" s="11">
        <f>'PV STOP cijfers'!BR4</f>
        <v>0</v>
      </c>
      <c r="BS220" s="11">
        <f>'PV STOP cijfers'!BS4</f>
        <v>0</v>
      </c>
      <c r="BT220" s="11">
        <f>'PV STOP cijfers'!BT4</f>
        <v>0</v>
      </c>
      <c r="BU220" s="11">
        <f>'PV STOP cijfers'!BU4</f>
        <v>0</v>
      </c>
      <c r="BV220" s="11">
        <f>'PV STOP cijfers'!BV4</f>
        <v>0</v>
      </c>
      <c r="BW220" s="11">
        <f>'PV STOP cijfers'!BW4</f>
        <v>0</v>
      </c>
      <c r="BX220" s="49">
        <f>'PV STOP cijfers'!BX4</f>
        <v>0</v>
      </c>
      <c r="BY220" s="11">
        <f>'PV STOP cijfers'!BY4</f>
        <v>17493</v>
      </c>
      <c r="BZ220" s="11">
        <f>'PV STOP cijfers'!BZ4</f>
        <v>0</v>
      </c>
      <c r="CA220" s="11">
        <f>'PV STOP cijfers'!CA4</f>
        <v>0</v>
      </c>
      <c r="CB220" s="11">
        <f>'PV STOP cijfers'!CB4</f>
        <v>0</v>
      </c>
      <c r="CC220" s="11">
        <f>'PV STOP cijfers'!CC4</f>
        <v>0</v>
      </c>
      <c r="CD220" s="11">
        <f>'PV STOP cijfers'!CD4</f>
        <v>0</v>
      </c>
      <c r="CE220" s="11">
        <f>'PV STOP cijfers'!CE4</f>
        <v>0</v>
      </c>
      <c r="CF220" s="11">
        <f>'PV STOP cijfers'!CF4</f>
        <v>0</v>
      </c>
      <c r="CG220" s="11">
        <f>'PV STOP cijfers'!CG4</f>
        <v>0</v>
      </c>
      <c r="CH220" s="11">
        <f>'PV STOP cijfers'!CH4</f>
        <v>0</v>
      </c>
      <c r="CI220" s="11">
        <f>'PV STOP cijfers'!CI4</f>
        <v>0</v>
      </c>
      <c r="CJ220" s="11">
        <f>'PV STOP cijfers'!CJ4</f>
        <v>0</v>
      </c>
      <c r="CK220" s="11">
        <f>'PV STOP cijfers'!CK4</f>
        <v>0</v>
      </c>
      <c r="CL220" s="49">
        <f>'PV STOP cijfers'!CL4</f>
        <v>0</v>
      </c>
      <c r="CM220" s="15">
        <f>'PV STOP cijfers'!CM4</f>
        <v>0</v>
      </c>
      <c r="CN220" s="11">
        <f>'PV STOP cijfers'!CN4</f>
        <v>0</v>
      </c>
      <c r="CO220" s="11">
        <f>'PV STOP cijfers'!CO4</f>
        <v>0</v>
      </c>
      <c r="CP220" s="11">
        <f>'PV STOP cijfers'!CP4</f>
        <v>0</v>
      </c>
      <c r="CQ220" s="11">
        <f>'PV STOP cijfers'!CQ4</f>
        <v>0</v>
      </c>
      <c r="CR220" s="11">
        <f>'PV STOP cijfers'!CR4</f>
        <v>0</v>
      </c>
      <c r="CS220" s="11">
        <f>'PV STOP cijfers'!CS4</f>
        <v>0</v>
      </c>
      <c r="CT220" s="11">
        <f>'PV STOP cijfers'!CT4</f>
        <v>0</v>
      </c>
      <c r="CU220" s="11">
        <f>'PV STOP cijfers'!CU4</f>
        <v>0</v>
      </c>
      <c r="CV220" s="11">
        <f>'PV STOP cijfers'!CV4</f>
        <v>0</v>
      </c>
      <c r="CW220" s="11">
        <f>'PV STOP cijfers'!CW4</f>
        <v>0</v>
      </c>
      <c r="CX220" s="11">
        <f>'PV STOP cijfers'!CX4</f>
        <v>0</v>
      </c>
      <c r="CY220" s="26">
        <f>'PV STOP cijfers'!CY4</f>
        <v>0</v>
      </c>
      <c r="CZ220" s="15">
        <f>'PV STOP cijfers'!CZ4</f>
        <v>0</v>
      </c>
      <c r="DA220" s="11">
        <f>'PV STOP cijfers'!DA4</f>
        <v>0</v>
      </c>
      <c r="DB220" s="11">
        <f>'PV STOP cijfers'!DB4</f>
        <v>0</v>
      </c>
      <c r="DC220" s="11">
        <f>'PV STOP cijfers'!DC4</f>
        <v>0</v>
      </c>
      <c r="DD220" s="11">
        <f>'PV STOP cijfers'!DD4</f>
        <v>0</v>
      </c>
      <c r="DE220" s="11">
        <f>'PV STOP cijfers'!DE4</f>
        <v>0</v>
      </c>
      <c r="DF220" s="11">
        <f>'PV STOP cijfers'!DF4</f>
        <v>0</v>
      </c>
      <c r="DG220" s="11">
        <f>'PV STOP cijfers'!DG4</f>
        <v>0</v>
      </c>
      <c r="DH220" s="11">
        <f>'PV STOP cijfers'!DH4</f>
        <v>0</v>
      </c>
      <c r="DI220" s="11">
        <f>'PV STOP cijfers'!DI4</f>
        <v>0</v>
      </c>
      <c r="DJ220" s="11">
        <f>'PV STOP cijfers'!DJ4</f>
        <v>0</v>
      </c>
      <c r="DK220" s="11">
        <f>'PV STOP cijfers'!DK4</f>
        <v>0</v>
      </c>
      <c r="DL220" s="26">
        <f>'PV STOP cijfers'!DL4</f>
        <v>0</v>
      </c>
    </row>
    <row r="221" spans="1:116">
      <c r="A221" s="47">
        <f>'PV STOP cijfers'!A5</f>
        <v>0</v>
      </c>
      <c r="B221" s="49" t="str">
        <f>'PV STOP cijfers'!B5</f>
        <v>PD NT 6635, PD NL 0000</v>
      </c>
      <c r="C221" s="56" t="str">
        <f>'PV STOP cijfers'!C5</f>
        <v>Productveiligheid</v>
      </c>
      <c r="D221" s="4" t="str">
        <f>'PV STOP cijfers'!D5</f>
        <v>PV VWS</v>
      </c>
      <c r="E221" s="651" t="str">
        <f>'PV STOP cijfers'!E5</f>
        <v>Bedrijfsgericht producttoezicht (BPT) Verbeterplan</v>
      </c>
      <c r="F221" s="5" t="str">
        <f>'PV STOP cijfers'!F5</f>
        <v>VWS</v>
      </c>
      <c r="G221" s="4" t="str">
        <f>'PV STOP cijfers'!G5</f>
        <v>verbeterplan</v>
      </c>
      <c r="H221" s="533">
        <f>'PV STOP cijfers'!H5</f>
        <v>1707</v>
      </c>
      <c r="I221" s="11">
        <f>'PV STOP cijfers'!I5</f>
        <v>0</v>
      </c>
      <c r="J221" s="11">
        <f>'PV STOP cijfers'!J5</f>
        <v>0</v>
      </c>
      <c r="K221" s="11">
        <f>'PV STOP cijfers'!K5</f>
        <v>0</v>
      </c>
      <c r="L221" s="11">
        <f>'PV STOP cijfers'!L5</f>
        <v>0</v>
      </c>
      <c r="M221" s="11">
        <f>'PV STOP cijfers'!M5</f>
        <v>0</v>
      </c>
      <c r="N221" s="11">
        <f>'PV STOP cijfers'!N5</f>
        <v>0</v>
      </c>
      <c r="O221" s="11">
        <f>'PV STOP cijfers'!O5</f>
        <v>0</v>
      </c>
      <c r="P221" s="11">
        <f>'PV STOP cijfers'!P5</f>
        <v>0</v>
      </c>
      <c r="Q221" s="26">
        <f>'PV STOP cijfers'!Q5</f>
        <v>1707</v>
      </c>
      <c r="R221" s="15">
        <f>'PV STOP cijfers'!R5</f>
        <v>0</v>
      </c>
      <c r="S221" s="11">
        <f>'PV STOP cijfers'!S5</f>
        <v>0</v>
      </c>
      <c r="T221" s="518">
        <f>'PV STOP cijfers'!T5</f>
        <v>1707</v>
      </c>
      <c r="U221" s="11">
        <f>'PV STOP cijfers'!U5</f>
        <v>0</v>
      </c>
      <c r="V221" s="11">
        <f>'PV STOP cijfers'!V5</f>
        <v>0</v>
      </c>
      <c r="W221" s="11">
        <f>'PV STOP cijfers'!W5</f>
        <v>0</v>
      </c>
      <c r="X221" s="11">
        <f>'PV STOP cijfers'!X5</f>
        <v>0</v>
      </c>
      <c r="Y221" s="11">
        <f>'PV STOP cijfers'!Y5</f>
        <v>0</v>
      </c>
      <c r="Z221" s="49">
        <f>'PV STOP cijfers'!Z5</f>
        <v>1707</v>
      </c>
      <c r="AA221" s="11">
        <f>'PV STOP cijfers'!AA5</f>
        <v>0</v>
      </c>
      <c r="AB221" s="11">
        <f>'PV STOP cijfers'!AB5</f>
        <v>0</v>
      </c>
      <c r="AC221" s="11">
        <f>'PV STOP cijfers'!AC5</f>
        <v>0</v>
      </c>
      <c r="AD221" s="11">
        <f>'PV STOP cijfers'!AD5</f>
        <v>0</v>
      </c>
      <c r="AE221" s="518">
        <f>'PV STOP cijfers'!AE5</f>
        <v>1707</v>
      </c>
      <c r="AF221" s="11">
        <f>'PV STOP cijfers'!AF5</f>
        <v>0</v>
      </c>
      <c r="AG221" s="49">
        <f>'PV STOP cijfers'!AG5</f>
        <v>0</v>
      </c>
      <c r="AH221" s="11">
        <f>'PV STOP cijfers'!AH5</f>
        <v>0</v>
      </c>
      <c r="AI221" s="11">
        <f>'PV STOP cijfers'!AI5</f>
        <v>0</v>
      </c>
      <c r="AJ221" s="11">
        <f>'PV STOP cijfers'!AJ5</f>
        <v>0</v>
      </c>
      <c r="AK221" s="11">
        <f>'PV STOP cijfers'!AK5</f>
        <v>0</v>
      </c>
      <c r="AL221" s="28">
        <f>'PV STOP cijfers'!AL5</f>
        <v>0</v>
      </c>
      <c r="AM221" s="11">
        <f>'PV STOP cijfers'!AM5</f>
        <v>0</v>
      </c>
      <c r="AN221" s="11">
        <f>'PV STOP cijfers'!AN5</f>
        <v>0</v>
      </c>
      <c r="AO221" s="11">
        <f>'PV STOP cijfers'!AO5</f>
        <v>0</v>
      </c>
      <c r="AP221" s="11">
        <f>'PV STOP cijfers'!AP5</f>
        <v>0</v>
      </c>
      <c r="AQ221" s="11">
        <f>'PV STOP cijfers'!AQ5</f>
        <v>0</v>
      </c>
      <c r="AR221" s="28">
        <f>'PV STOP cijfers'!AR5</f>
        <v>0</v>
      </c>
      <c r="AS221" s="11">
        <f>'PV STOP cijfers'!AS5</f>
        <v>0</v>
      </c>
      <c r="AT221" s="11">
        <f>'PV STOP cijfers'!AT5</f>
        <v>0</v>
      </c>
      <c r="AU221" s="11">
        <f>'PV STOP cijfers'!AU5</f>
        <v>0</v>
      </c>
      <c r="AV221" s="11">
        <f>'PV STOP cijfers'!AV5</f>
        <v>0</v>
      </c>
      <c r="AW221" s="11">
        <f>'PV STOP cijfers'!AW5</f>
        <v>0</v>
      </c>
      <c r="AX221" s="11">
        <f>'PV STOP cijfers'!AX5</f>
        <v>0</v>
      </c>
      <c r="AY221" s="11">
        <f>'PV STOP cijfers'!AY5</f>
        <v>0</v>
      </c>
      <c r="AZ221" s="11">
        <f>'PV STOP cijfers'!AZ5</f>
        <v>0</v>
      </c>
      <c r="BA221" s="11">
        <f>'PV STOP cijfers'!BA5</f>
        <v>0</v>
      </c>
      <c r="BB221" s="11">
        <f>'PV STOP cijfers'!BB5</f>
        <v>0</v>
      </c>
      <c r="BC221" s="28">
        <f>'PV STOP cijfers'!BC5</f>
        <v>0</v>
      </c>
      <c r="BD221" s="11">
        <f>'PV STOP cijfers'!BD5</f>
        <v>0</v>
      </c>
      <c r="BE221" s="11">
        <f>'PV STOP cijfers'!BE5</f>
        <v>0</v>
      </c>
      <c r="BF221" s="11">
        <f>'PV STOP cijfers'!BF5</f>
        <v>0</v>
      </c>
      <c r="BG221" s="11">
        <f>'PV STOP cijfers'!BG5</f>
        <v>0</v>
      </c>
      <c r="BH221" s="11">
        <f>'PV STOP cijfers'!BH5</f>
        <v>0</v>
      </c>
      <c r="BI221" s="11">
        <f>'PV STOP cijfers'!BI5</f>
        <v>0</v>
      </c>
      <c r="BJ221" s="11">
        <f>'PV STOP cijfers'!BJ5</f>
        <v>0</v>
      </c>
      <c r="BK221" s="28">
        <f>'PV STOP cijfers'!BK5</f>
        <v>0</v>
      </c>
      <c r="BL221" s="11">
        <f>'PV STOP cijfers'!BL5</f>
        <v>0</v>
      </c>
      <c r="BM221" s="11">
        <f>'PV STOP cijfers'!BM5</f>
        <v>0</v>
      </c>
      <c r="BN221" s="11">
        <f>'PV STOP cijfers'!BN5</f>
        <v>569</v>
      </c>
      <c r="BO221" s="11">
        <f>'PV STOP cijfers'!BO5</f>
        <v>569</v>
      </c>
      <c r="BP221" s="11">
        <f>'PV STOP cijfers'!BP5</f>
        <v>569</v>
      </c>
      <c r="BQ221" s="28">
        <f>'PV STOP cijfers'!BQ5</f>
        <v>0</v>
      </c>
      <c r="BR221" s="11">
        <f>'PV STOP cijfers'!BR5</f>
        <v>0</v>
      </c>
      <c r="BS221" s="11">
        <f>'PV STOP cijfers'!BS5</f>
        <v>0</v>
      </c>
      <c r="BT221" s="11">
        <f>'PV STOP cijfers'!BT5</f>
        <v>0</v>
      </c>
      <c r="BU221" s="11">
        <f>'PV STOP cijfers'!BU5</f>
        <v>0</v>
      </c>
      <c r="BV221" s="11">
        <f>'PV STOP cijfers'!BV5</f>
        <v>0</v>
      </c>
      <c r="BW221" s="11">
        <f>'PV STOP cijfers'!BW5</f>
        <v>0</v>
      </c>
      <c r="BX221" s="49">
        <f>'PV STOP cijfers'!BX5</f>
        <v>0</v>
      </c>
      <c r="BY221" s="11">
        <f>'PV STOP cijfers'!BY5</f>
        <v>1707</v>
      </c>
      <c r="BZ221" s="11">
        <f>'PV STOP cijfers'!BZ5</f>
        <v>0</v>
      </c>
      <c r="CA221" s="11">
        <f>'PV STOP cijfers'!CA5</f>
        <v>0</v>
      </c>
      <c r="CB221" s="11">
        <f>'PV STOP cijfers'!CB5</f>
        <v>0</v>
      </c>
      <c r="CC221" s="11">
        <f>'PV STOP cijfers'!CC5</f>
        <v>0</v>
      </c>
      <c r="CD221" s="11">
        <f>'PV STOP cijfers'!CD5</f>
        <v>0</v>
      </c>
      <c r="CE221" s="11">
        <f>'PV STOP cijfers'!CE5</f>
        <v>0</v>
      </c>
      <c r="CF221" s="11">
        <f>'PV STOP cijfers'!CF5</f>
        <v>0</v>
      </c>
      <c r="CG221" s="11">
        <f>'PV STOP cijfers'!CG5</f>
        <v>0</v>
      </c>
      <c r="CH221" s="11">
        <f>'PV STOP cijfers'!CH5</f>
        <v>0</v>
      </c>
      <c r="CI221" s="11">
        <f>'PV STOP cijfers'!CI5</f>
        <v>0</v>
      </c>
      <c r="CJ221" s="11">
        <f>'PV STOP cijfers'!CJ5</f>
        <v>0</v>
      </c>
      <c r="CK221" s="11">
        <f>'PV STOP cijfers'!CK5</f>
        <v>0</v>
      </c>
      <c r="CL221" s="49">
        <f>'PV STOP cijfers'!CL5</f>
        <v>0</v>
      </c>
      <c r="CM221" s="15">
        <f>'PV STOP cijfers'!CM5</f>
        <v>0</v>
      </c>
      <c r="CN221" s="11">
        <f>'PV STOP cijfers'!CN5</f>
        <v>0</v>
      </c>
      <c r="CO221" s="11">
        <f>'PV STOP cijfers'!CO5</f>
        <v>0</v>
      </c>
      <c r="CP221" s="11">
        <f>'PV STOP cijfers'!CP5</f>
        <v>0</v>
      </c>
      <c r="CQ221" s="11">
        <f>'PV STOP cijfers'!CQ5</f>
        <v>0</v>
      </c>
      <c r="CR221" s="11">
        <f>'PV STOP cijfers'!CR5</f>
        <v>0</v>
      </c>
      <c r="CS221" s="11">
        <f>'PV STOP cijfers'!CS5</f>
        <v>0</v>
      </c>
      <c r="CT221" s="11">
        <f>'PV STOP cijfers'!CT5</f>
        <v>0</v>
      </c>
      <c r="CU221" s="11">
        <f>'PV STOP cijfers'!CU5</f>
        <v>0</v>
      </c>
      <c r="CV221" s="11">
        <f>'PV STOP cijfers'!CV5</f>
        <v>0</v>
      </c>
      <c r="CW221" s="11">
        <f>'PV STOP cijfers'!CW5</f>
        <v>0</v>
      </c>
      <c r="CX221" s="11">
        <f>'PV STOP cijfers'!CX5</f>
        <v>0</v>
      </c>
      <c r="CY221" s="26">
        <f>'PV STOP cijfers'!CY5</f>
        <v>0</v>
      </c>
      <c r="CZ221" s="15">
        <f>'PV STOP cijfers'!CZ5</f>
        <v>0</v>
      </c>
      <c r="DA221" s="11">
        <f>'PV STOP cijfers'!DA5</f>
        <v>0</v>
      </c>
      <c r="DB221" s="11">
        <f>'PV STOP cijfers'!DB5</f>
        <v>0</v>
      </c>
      <c r="DC221" s="11">
        <f>'PV STOP cijfers'!DC5</f>
        <v>0</v>
      </c>
      <c r="DD221" s="11">
        <f>'PV STOP cijfers'!DD5</f>
        <v>0</v>
      </c>
      <c r="DE221" s="11">
        <f>'PV STOP cijfers'!DE5</f>
        <v>0</v>
      </c>
      <c r="DF221" s="11">
        <f>'PV STOP cijfers'!DF5</f>
        <v>0</v>
      </c>
      <c r="DG221" s="11">
        <f>'PV STOP cijfers'!DG5</f>
        <v>0</v>
      </c>
      <c r="DH221" s="11">
        <f>'PV STOP cijfers'!DH5</f>
        <v>0</v>
      </c>
      <c r="DI221" s="11">
        <f>'PV STOP cijfers'!DI5</f>
        <v>0</v>
      </c>
      <c r="DJ221" s="11">
        <f>'PV STOP cijfers'!DJ5</f>
        <v>0</v>
      </c>
      <c r="DK221" s="11">
        <f>'PV STOP cijfers'!DK5</f>
        <v>0</v>
      </c>
      <c r="DL221" s="26">
        <f>'PV STOP cijfers'!DL5</f>
        <v>0</v>
      </c>
    </row>
    <row r="222" spans="1:116" ht="12" hidden="1" customHeight="1">
      <c r="A222" s="47">
        <f>'PV STOP cijfers'!A6</f>
        <v>0</v>
      </c>
      <c r="B222" s="49" t="str">
        <f>'PV STOP cijfers'!B6</f>
        <v>PD NT 6636, PD NL 0000</v>
      </c>
      <c r="C222" s="56" t="str">
        <f>'PV STOP cijfers'!C6</f>
        <v>Productveiligheid</v>
      </c>
      <c r="D222" s="4" t="str">
        <f>'PV STOP cijfers'!D6</f>
        <v>PV VWS</v>
      </c>
      <c r="E222" s="652" t="str">
        <f>'PV STOP cijfers'!E6</f>
        <v>Onderkant markt (bedrijfsgericht)</v>
      </c>
      <c r="F222" s="5" t="str">
        <f>'PV STOP cijfers'!F6</f>
        <v>VWS</v>
      </c>
      <c r="G222" s="4" t="str">
        <f>'PV STOP cijfers'!G6</f>
        <v>Ja/Ja</v>
      </c>
      <c r="H222" s="15">
        <f>'PV STOP cijfers'!H6</f>
        <v>1000</v>
      </c>
      <c r="I222" s="11">
        <f>'PV STOP cijfers'!I6</f>
        <v>1200</v>
      </c>
      <c r="J222" s="11">
        <f>'PV STOP cijfers'!J6</f>
        <v>0</v>
      </c>
      <c r="K222" s="11">
        <f>'PV STOP cijfers'!K6</f>
        <v>0</v>
      </c>
      <c r="L222" s="11">
        <f>'PV STOP cijfers'!L6</f>
        <v>0</v>
      </c>
      <c r="M222" s="11">
        <f>'PV STOP cijfers'!M6</f>
        <v>0</v>
      </c>
      <c r="N222" s="11">
        <f>'PV STOP cijfers'!N6</f>
        <v>0</v>
      </c>
      <c r="O222" s="11">
        <f>'PV STOP cijfers'!O6</f>
        <v>0</v>
      </c>
      <c r="P222" s="11">
        <f>'PV STOP cijfers'!P6</f>
        <v>0</v>
      </c>
      <c r="Q222" s="26">
        <f>'PV STOP cijfers'!Q6</f>
        <v>2200</v>
      </c>
      <c r="R222" s="15">
        <f>'PV STOP cijfers'!R6</f>
        <v>0</v>
      </c>
      <c r="S222" s="11">
        <f>'PV STOP cijfers'!S6</f>
        <v>0</v>
      </c>
      <c r="T222" s="11">
        <f>'PV STOP cijfers'!T6</f>
        <v>2200</v>
      </c>
      <c r="U222" s="11">
        <f>'PV STOP cijfers'!U6</f>
        <v>0</v>
      </c>
      <c r="V222" s="11">
        <f>'PV STOP cijfers'!V6</f>
        <v>0</v>
      </c>
      <c r="W222" s="11">
        <f>'PV STOP cijfers'!W6</f>
        <v>0</v>
      </c>
      <c r="X222" s="11">
        <f>'PV STOP cijfers'!X6</f>
        <v>0</v>
      </c>
      <c r="Y222" s="11">
        <f>'PV STOP cijfers'!Y6</f>
        <v>0</v>
      </c>
      <c r="Z222" s="49">
        <f>'PV STOP cijfers'!Z6</f>
        <v>2200</v>
      </c>
      <c r="AA222" s="11">
        <f>'PV STOP cijfers'!AA6</f>
        <v>100</v>
      </c>
      <c r="AB222" s="11">
        <f>'PV STOP cijfers'!AB6</f>
        <v>0</v>
      </c>
      <c r="AC222" s="11">
        <f>'PV STOP cijfers'!AC6</f>
        <v>0</v>
      </c>
      <c r="AD222" s="11">
        <f>'PV STOP cijfers'!AD6</f>
        <v>0</v>
      </c>
      <c r="AE222" s="11">
        <f>'PV STOP cijfers'!AE6</f>
        <v>2100</v>
      </c>
      <c r="AF222" s="11">
        <f>'PV STOP cijfers'!AF6</f>
        <v>0</v>
      </c>
      <c r="AG222" s="49">
        <f>'PV STOP cijfers'!AG6</f>
        <v>0</v>
      </c>
      <c r="AH222" s="11">
        <f>'PV STOP cijfers'!AH6</f>
        <v>0</v>
      </c>
      <c r="AI222" s="11">
        <f>'PV STOP cijfers'!AI6</f>
        <v>0</v>
      </c>
      <c r="AJ222" s="11">
        <f>'PV STOP cijfers'!AJ6</f>
        <v>0</v>
      </c>
      <c r="AK222" s="11">
        <f>'PV STOP cijfers'!AK6</f>
        <v>100</v>
      </c>
      <c r="AL222" s="28">
        <f>'PV STOP cijfers'!AL6</f>
        <v>0</v>
      </c>
      <c r="AM222" s="11">
        <f>'PV STOP cijfers'!AM6</f>
        <v>0</v>
      </c>
      <c r="AN222" s="11">
        <f>'PV STOP cijfers'!AN6</f>
        <v>0</v>
      </c>
      <c r="AO222" s="11">
        <f>'PV STOP cijfers'!AO6</f>
        <v>0</v>
      </c>
      <c r="AP222" s="11">
        <f>'PV STOP cijfers'!AP6</f>
        <v>0</v>
      </c>
      <c r="AQ222" s="11">
        <f>'PV STOP cijfers'!AQ6</f>
        <v>0</v>
      </c>
      <c r="AR222" s="28">
        <f>'PV STOP cijfers'!AR6</f>
        <v>0</v>
      </c>
      <c r="AS222" s="11">
        <f>'PV STOP cijfers'!AS6</f>
        <v>0</v>
      </c>
      <c r="AT222" s="11">
        <f>'PV STOP cijfers'!AT6</f>
        <v>0</v>
      </c>
      <c r="AU222" s="11">
        <f>'PV STOP cijfers'!AU6</f>
        <v>0</v>
      </c>
      <c r="AV222" s="11">
        <f>'PV STOP cijfers'!AV6</f>
        <v>0</v>
      </c>
      <c r="AW222" s="11">
        <f>'PV STOP cijfers'!AW6</f>
        <v>0</v>
      </c>
      <c r="AX222" s="11">
        <f>'PV STOP cijfers'!AX6</f>
        <v>0</v>
      </c>
      <c r="AY222" s="11">
        <f>'PV STOP cijfers'!AY6</f>
        <v>0</v>
      </c>
      <c r="AZ222" s="11">
        <f>'PV STOP cijfers'!AZ6</f>
        <v>0</v>
      </c>
      <c r="BA222" s="11">
        <f>'PV STOP cijfers'!BA6</f>
        <v>0</v>
      </c>
      <c r="BB222" s="11">
        <f>'PV STOP cijfers'!BB6</f>
        <v>0</v>
      </c>
      <c r="BC222" s="28">
        <f>'PV STOP cijfers'!BC6</f>
        <v>0</v>
      </c>
      <c r="BD222" s="11">
        <f>'PV STOP cijfers'!BD6</f>
        <v>0</v>
      </c>
      <c r="BE222" s="11">
        <f>'PV STOP cijfers'!BE6</f>
        <v>0</v>
      </c>
      <c r="BF222" s="11">
        <f>'PV STOP cijfers'!BF6</f>
        <v>0</v>
      </c>
      <c r="BG222" s="11">
        <f>'PV STOP cijfers'!BG6</f>
        <v>0</v>
      </c>
      <c r="BH222" s="11">
        <f>'PV STOP cijfers'!BH6</f>
        <v>0</v>
      </c>
      <c r="BI222" s="11">
        <f>'PV STOP cijfers'!BI6</f>
        <v>0</v>
      </c>
      <c r="BJ222" s="11">
        <f>'PV STOP cijfers'!BJ6</f>
        <v>0</v>
      </c>
      <c r="BK222" s="28">
        <f>'PV STOP cijfers'!BK6</f>
        <v>0</v>
      </c>
      <c r="BL222" s="11">
        <f>'PV STOP cijfers'!BL6</f>
        <v>600</v>
      </c>
      <c r="BM222" s="11">
        <f>'PV STOP cijfers'!BM6</f>
        <v>600</v>
      </c>
      <c r="BN222" s="11">
        <f>'PV STOP cijfers'!BN6</f>
        <v>300</v>
      </c>
      <c r="BO222" s="11">
        <f>'PV STOP cijfers'!BO6</f>
        <v>300</v>
      </c>
      <c r="BP222" s="11">
        <f>'PV STOP cijfers'!BP6</f>
        <v>300</v>
      </c>
      <c r="BQ222" s="28">
        <f>'PV STOP cijfers'!BQ6</f>
        <v>0</v>
      </c>
      <c r="BR222" s="11">
        <f>'PV STOP cijfers'!BR6</f>
        <v>0</v>
      </c>
      <c r="BS222" s="11">
        <f>'PV STOP cijfers'!BS6</f>
        <v>0</v>
      </c>
      <c r="BT222" s="11">
        <f>'PV STOP cijfers'!BT6</f>
        <v>0</v>
      </c>
      <c r="BU222" s="11">
        <f>'PV STOP cijfers'!BU6</f>
        <v>0</v>
      </c>
      <c r="BV222" s="11">
        <f>'PV STOP cijfers'!BV6</f>
        <v>0</v>
      </c>
      <c r="BW222" s="11">
        <f>'PV STOP cijfers'!BW6</f>
        <v>0</v>
      </c>
      <c r="BX222" s="49">
        <f>'PV STOP cijfers'!BX6</f>
        <v>0</v>
      </c>
      <c r="BY222" s="11">
        <f>'PV STOP cijfers'!BY6</f>
        <v>2200</v>
      </c>
      <c r="BZ222" s="11">
        <f>'PV STOP cijfers'!BZ6</f>
        <v>0</v>
      </c>
      <c r="CA222" s="11">
        <f>'PV STOP cijfers'!CA6</f>
        <v>0</v>
      </c>
      <c r="CB222" s="11">
        <f>'PV STOP cijfers'!CB6</f>
        <v>0</v>
      </c>
      <c r="CC222" s="11">
        <f>'PV STOP cijfers'!CC6</f>
        <v>0</v>
      </c>
      <c r="CD222" s="11">
        <f>'PV STOP cijfers'!CD6</f>
        <v>0</v>
      </c>
      <c r="CE222" s="11">
        <f>'PV STOP cijfers'!CE6</f>
        <v>0</v>
      </c>
      <c r="CF222" s="11">
        <f>'PV STOP cijfers'!CF6</f>
        <v>0</v>
      </c>
      <c r="CG222" s="11">
        <f>'PV STOP cijfers'!CG6</f>
        <v>0</v>
      </c>
      <c r="CH222" s="11">
        <f>'PV STOP cijfers'!CH6</f>
        <v>0</v>
      </c>
      <c r="CI222" s="11">
        <f>'PV STOP cijfers'!CI6</f>
        <v>0</v>
      </c>
      <c r="CJ222" s="11">
        <f>'PV STOP cijfers'!CJ6</f>
        <v>0</v>
      </c>
      <c r="CK222" s="11">
        <f>'PV STOP cijfers'!CK6</f>
        <v>0</v>
      </c>
      <c r="CL222" s="49">
        <f>'PV STOP cijfers'!CL6</f>
        <v>0</v>
      </c>
      <c r="CM222" s="15">
        <f>'PV STOP cijfers'!CM6</f>
        <v>0</v>
      </c>
      <c r="CN222" s="11">
        <f>'PV STOP cijfers'!CN6</f>
        <v>0</v>
      </c>
      <c r="CO222" s="11">
        <f>'PV STOP cijfers'!CO6</f>
        <v>0</v>
      </c>
      <c r="CP222" s="11">
        <f>'PV STOP cijfers'!CP6</f>
        <v>0</v>
      </c>
      <c r="CQ222" s="11">
        <f>'PV STOP cijfers'!CQ6</f>
        <v>0</v>
      </c>
      <c r="CR222" s="11">
        <f>'PV STOP cijfers'!CR6</f>
        <v>0</v>
      </c>
      <c r="CS222" s="11">
        <f>'PV STOP cijfers'!CS6</f>
        <v>0</v>
      </c>
      <c r="CT222" s="11">
        <f>'PV STOP cijfers'!CT6</f>
        <v>0</v>
      </c>
      <c r="CU222" s="11">
        <f>'PV STOP cijfers'!CU6</f>
        <v>0</v>
      </c>
      <c r="CV222" s="11">
        <f>'PV STOP cijfers'!CV6</f>
        <v>0</v>
      </c>
      <c r="CW222" s="11">
        <f>'PV STOP cijfers'!CW6</f>
        <v>0</v>
      </c>
      <c r="CX222" s="11">
        <f>'PV STOP cijfers'!CX6</f>
        <v>0</v>
      </c>
      <c r="CY222" s="26">
        <f>'PV STOP cijfers'!CY6</f>
        <v>0</v>
      </c>
      <c r="CZ222" s="15">
        <f>'PV STOP cijfers'!CZ6</f>
        <v>0</v>
      </c>
      <c r="DA222" s="11">
        <f>'PV STOP cijfers'!DA6</f>
        <v>0</v>
      </c>
      <c r="DB222" s="11">
        <f>'PV STOP cijfers'!DB6</f>
        <v>0</v>
      </c>
      <c r="DC222" s="11">
        <f>'PV STOP cijfers'!DC6</f>
        <v>0</v>
      </c>
      <c r="DD222" s="11">
        <f>'PV STOP cijfers'!DD6</f>
        <v>0</v>
      </c>
      <c r="DE222" s="11">
        <f>'PV STOP cijfers'!DE6</f>
        <v>0</v>
      </c>
      <c r="DF222" s="11">
        <f>'PV STOP cijfers'!DF6</f>
        <v>0</v>
      </c>
      <c r="DG222" s="11">
        <f>'PV STOP cijfers'!DG6</f>
        <v>0</v>
      </c>
      <c r="DH222" s="11">
        <f>'PV STOP cijfers'!DH6</f>
        <v>0</v>
      </c>
      <c r="DI222" s="11">
        <f>'PV STOP cijfers'!DI6</f>
        <v>0</v>
      </c>
      <c r="DJ222" s="11">
        <f>'PV STOP cijfers'!DJ6</f>
        <v>0</v>
      </c>
      <c r="DK222" s="11">
        <f>'PV STOP cijfers'!DK6</f>
        <v>0</v>
      </c>
      <c r="DL222" s="26">
        <f>'PV STOP cijfers'!DL6</f>
        <v>0</v>
      </c>
    </row>
    <row r="223" spans="1:116" ht="15" hidden="1" customHeight="1">
      <c r="A223" s="47">
        <f>'PV STOP cijfers'!A7</f>
        <v>0</v>
      </c>
      <c r="B223" s="49" t="str">
        <f>'PV STOP cijfers'!B7</f>
        <v>PD NT 6637</v>
      </c>
      <c r="C223" s="56" t="str">
        <f>'PV STOP cijfers'!C7</f>
        <v>Productveiligheid</v>
      </c>
      <c r="D223" s="4" t="str">
        <f>'PV STOP cijfers'!D7</f>
        <v>PV VWS</v>
      </c>
      <c r="E223" s="652" t="str">
        <f>'PV STOP cijfers'!E7</f>
        <v>Reach/CLP-inspecties (bedrijfsgericht)</v>
      </c>
      <c r="F223" s="5" t="str">
        <f>'PV STOP cijfers'!F7</f>
        <v>VWS</v>
      </c>
      <c r="G223" s="4" t="str">
        <f>'PV STOP cijfers'!G7</f>
        <v>Ja/Ja</v>
      </c>
      <c r="H223" s="15">
        <f>'PV STOP cijfers'!H7</f>
        <v>1510</v>
      </c>
      <c r="I223" s="11">
        <f>'PV STOP cijfers'!I7</f>
        <v>250</v>
      </c>
      <c r="J223" s="11">
        <f>'PV STOP cijfers'!J7</f>
        <v>0</v>
      </c>
      <c r="K223" s="11">
        <f>'PV STOP cijfers'!K7</f>
        <v>0</v>
      </c>
      <c r="L223" s="11">
        <f>'PV STOP cijfers'!L7</f>
        <v>0</v>
      </c>
      <c r="M223" s="11">
        <f>'PV STOP cijfers'!M7</f>
        <v>0</v>
      </c>
      <c r="N223" s="11">
        <f>'PV STOP cijfers'!N7</f>
        <v>0</v>
      </c>
      <c r="O223" s="11">
        <f>'PV STOP cijfers'!O7</f>
        <v>0</v>
      </c>
      <c r="P223" s="11">
        <f>'PV STOP cijfers'!P7</f>
        <v>0</v>
      </c>
      <c r="Q223" s="26">
        <f>'PV STOP cijfers'!Q7</f>
        <v>1760</v>
      </c>
      <c r="R223" s="15">
        <f>'PV STOP cijfers'!R7</f>
        <v>0</v>
      </c>
      <c r="S223" s="11">
        <f>'PV STOP cijfers'!S7</f>
        <v>0</v>
      </c>
      <c r="T223" s="11">
        <f>'PV STOP cijfers'!T7</f>
        <v>1760</v>
      </c>
      <c r="U223" s="11">
        <f>'PV STOP cijfers'!U7</f>
        <v>0</v>
      </c>
      <c r="V223" s="11">
        <f>'PV STOP cijfers'!V7</f>
        <v>0</v>
      </c>
      <c r="W223" s="11">
        <f>'PV STOP cijfers'!W7</f>
        <v>0</v>
      </c>
      <c r="X223" s="11">
        <f>'PV STOP cijfers'!X7</f>
        <v>0</v>
      </c>
      <c r="Y223" s="11">
        <f>'PV STOP cijfers'!Y7</f>
        <v>0</v>
      </c>
      <c r="Z223" s="49">
        <f>'PV STOP cijfers'!Z7</f>
        <v>1760</v>
      </c>
      <c r="AA223" s="11">
        <f>'PV STOP cijfers'!AA7</f>
        <v>130</v>
      </c>
      <c r="AB223" s="11">
        <f>'PV STOP cijfers'!AB7</f>
        <v>0</v>
      </c>
      <c r="AC223" s="11">
        <f>'PV STOP cijfers'!AC7</f>
        <v>0</v>
      </c>
      <c r="AD223" s="11">
        <f>'PV STOP cijfers'!AD7</f>
        <v>0</v>
      </c>
      <c r="AE223" s="11">
        <f>'PV STOP cijfers'!AE7</f>
        <v>1630</v>
      </c>
      <c r="AF223" s="11">
        <f>'PV STOP cijfers'!AF7</f>
        <v>0</v>
      </c>
      <c r="AG223" s="49">
        <f>'PV STOP cijfers'!AG7</f>
        <v>0</v>
      </c>
      <c r="AH223" s="11">
        <f>'PV STOP cijfers'!AH7</f>
        <v>0</v>
      </c>
      <c r="AI223" s="11">
        <f>'PV STOP cijfers'!AI7</f>
        <v>0</v>
      </c>
      <c r="AJ223" s="11">
        <f>'PV STOP cijfers'!AJ7</f>
        <v>0</v>
      </c>
      <c r="AK223" s="11">
        <f>'PV STOP cijfers'!AK7</f>
        <v>130</v>
      </c>
      <c r="AL223" s="28">
        <f>'PV STOP cijfers'!AL7</f>
        <v>0</v>
      </c>
      <c r="AM223" s="11">
        <f>'PV STOP cijfers'!AM7</f>
        <v>0</v>
      </c>
      <c r="AN223" s="11">
        <f>'PV STOP cijfers'!AN7</f>
        <v>0</v>
      </c>
      <c r="AO223" s="11">
        <f>'PV STOP cijfers'!AO7</f>
        <v>0</v>
      </c>
      <c r="AP223" s="11">
        <f>'PV STOP cijfers'!AP7</f>
        <v>0</v>
      </c>
      <c r="AQ223" s="11">
        <f>'PV STOP cijfers'!AQ7</f>
        <v>0</v>
      </c>
      <c r="AR223" s="28">
        <f>'PV STOP cijfers'!AR7</f>
        <v>0</v>
      </c>
      <c r="AS223" s="11">
        <f>'PV STOP cijfers'!AS7</f>
        <v>0</v>
      </c>
      <c r="AT223" s="11">
        <f>'PV STOP cijfers'!AT7</f>
        <v>0</v>
      </c>
      <c r="AU223" s="11">
        <f>'PV STOP cijfers'!AU7</f>
        <v>0</v>
      </c>
      <c r="AV223" s="11">
        <f>'PV STOP cijfers'!AV7</f>
        <v>0</v>
      </c>
      <c r="AW223" s="11">
        <f>'PV STOP cijfers'!AW7</f>
        <v>0</v>
      </c>
      <c r="AX223" s="11">
        <f>'PV STOP cijfers'!AX7</f>
        <v>0</v>
      </c>
      <c r="AY223" s="11">
        <f>'PV STOP cijfers'!AY7</f>
        <v>0</v>
      </c>
      <c r="AZ223" s="11">
        <f>'PV STOP cijfers'!AZ7</f>
        <v>0</v>
      </c>
      <c r="BA223" s="11">
        <f>'PV STOP cijfers'!BA7</f>
        <v>0</v>
      </c>
      <c r="BB223" s="11">
        <f>'PV STOP cijfers'!BB7</f>
        <v>0</v>
      </c>
      <c r="BC223" s="28">
        <f>'PV STOP cijfers'!BC7</f>
        <v>0</v>
      </c>
      <c r="BD223" s="11">
        <f>'PV STOP cijfers'!BD7</f>
        <v>0</v>
      </c>
      <c r="BE223" s="11">
        <f>'PV STOP cijfers'!BE7</f>
        <v>0</v>
      </c>
      <c r="BF223" s="11">
        <f>'PV STOP cijfers'!BF7</f>
        <v>0</v>
      </c>
      <c r="BG223" s="11">
        <f>'PV STOP cijfers'!BG7</f>
        <v>0</v>
      </c>
      <c r="BH223" s="11">
        <f>'PV STOP cijfers'!BH7</f>
        <v>0</v>
      </c>
      <c r="BI223" s="11">
        <f>'PV STOP cijfers'!BI7</f>
        <v>0</v>
      </c>
      <c r="BJ223" s="11">
        <f>'PV STOP cijfers'!BJ7</f>
        <v>0</v>
      </c>
      <c r="BK223" s="28">
        <f>'PV STOP cijfers'!BK7</f>
        <v>0</v>
      </c>
      <c r="BL223" s="11">
        <f>'PV STOP cijfers'!BL7</f>
        <v>250</v>
      </c>
      <c r="BM223" s="11">
        <f>'PV STOP cijfers'!BM7</f>
        <v>0</v>
      </c>
      <c r="BN223" s="11">
        <f>'PV STOP cijfers'!BN7</f>
        <v>460</v>
      </c>
      <c r="BO223" s="11">
        <f>'PV STOP cijfers'!BO7</f>
        <v>460</v>
      </c>
      <c r="BP223" s="11">
        <f>'PV STOP cijfers'!BP7</f>
        <v>460</v>
      </c>
      <c r="BQ223" s="28">
        <f>'PV STOP cijfers'!BQ7</f>
        <v>0</v>
      </c>
      <c r="BR223" s="11">
        <f>'PV STOP cijfers'!BR7</f>
        <v>0</v>
      </c>
      <c r="BS223" s="11">
        <f>'PV STOP cijfers'!BS7</f>
        <v>0</v>
      </c>
      <c r="BT223" s="11">
        <f>'PV STOP cijfers'!BT7</f>
        <v>0</v>
      </c>
      <c r="BU223" s="11">
        <f>'PV STOP cijfers'!BU7</f>
        <v>0</v>
      </c>
      <c r="BV223" s="11">
        <f>'PV STOP cijfers'!BV7</f>
        <v>0</v>
      </c>
      <c r="BW223" s="11">
        <f>'PV STOP cijfers'!BW7</f>
        <v>0</v>
      </c>
      <c r="BX223" s="49">
        <f>'PV STOP cijfers'!BX7</f>
        <v>0</v>
      </c>
      <c r="BY223" s="11">
        <f>'PV STOP cijfers'!BY7</f>
        <v>1760</v>
      </c>
      <c r="BZ223" s="11">
        <f>'PV STOP cijfers'!BZ7</f>
        <v>0</v>
      </c>
      <c r="CA223" s="11">
        <f>'PV STOP cijfers'!CA7</f>
        <v>0</v>
      </c>
      <c r="CB223" s="11">
        <f>'PV STOP cijfers'!CB7</f>
        <v>0</v>
      </c>
      <c r="CC223" s="11">
        <f>'PV STOP cijfers'!CC7</f>
        <v>0</v>
      </c>
      <c r="CD223" s="11">
        <f>'PV STOP cijfers'!CD7</f>
        <v>0</v>
      </c>
      <c r="CE223" s="11">
        <f>'PV STOP cijfers'!CE7</f>
        <v>0</v>
      </c>
      <c r="CF223" s="11">
        <f>'PV STOP cijfers'!CF7</f>
        <v>0</v>
      </c>
      <c r="CG223" s="11">
        <f>'PV STOP cijfers'!CG7</f>
        <v>0</v>
      </c>
      <c r="CH223" s="11">
        <f>'PV STOP cijfers'!CH7</f>
        <v>0</v>
      </c>
      <c r="CI223" s="11">
        <f>'PV STOP cijfers'!CI7</f>
        <v>0</v>
      </c>
      <c r="CJ223" s="11">
        <f>'PV STOP cijfers'!CJ7</f>
        <v>0</v>
      </c>
      <c r="CK223" s="11">
        <f>'PV STOP cijfers'!CK7</f>
        <v>0</v>
      </c>
      <c r="CL223" s="49">
        <f>'PV STOP cijfers'!CL7</f>
        <v>0</v>
      </c>
      <c r="CM223" s="15">
        <f>'PV STOP cijfers'!CM7</f>
        <v>0</v>
      </c>
      <c r="CN223" s="11">
        <f>'PV STOP cijfers'!CN7</f>
        <v>0</v>
      </c>
      <c r="CO223" s="11">
        <f>'PV STOP cijfers'!CO7</f>
        <v>0</v>
      </c>
      <c r="CP223" s="11">
        <f>'PV STOP cijfers'!CP7</f>
        <v>0</v>
      </c>
      <c r="CQ223" s="11">
        <f>'PV STOP cijfers'!CQ7</f>
        <v>0</v>
      </c>
      <c r="CR223" s="11">
        <f>'PV STOP cijfers'!CR7</f>
        <v>0</v>
      </c>
      <c r="CS223" s="11">
        <f>'PV STOP cijfers'!CS7</f>
        <v>0</v>
      </c>
      <c r="CT223" s="11">
        <f>'PV STOP cijfers'!CT7</f>
        <v>0</v>
      </c>
      <c r="CU223" s="11">
        <f>'PV STOP cijfers'!CU7</f>
        <v>0</v>
      </c>
      <c r="CV223" s="11">
        <f>'PV STOP cijfers'!CV7</f>
        <v>0</v>
      </c>
      <c r="CW223" s="11">
        <f>'PV STOP cijfers'!CW7</f>
        <v>0</v>
      </c>
      <c r="CX223" s="11">
        <f>'PV STOP cijfers'!CX7</f>
        <v>0</v>
      </c>
      <c r="CY223" s="26">
        <f>'PV STOP cijfers'!CY7</f>
        <v>0</v>
      </c>
      <c r="CZ223" s="15">
        <f>'PV STOP cijfers'!CZ7</f>
        <v>0</v>
      </c>
      <c r="DA223" s="11">
        <f>'PV STOP cijfers'!DA7</f>
        <v>0</v>
      </c>
      <c r="DB223" s="11">
        <f>'PV STOP cijfers'!DB7</f>
        <v>0</v>
      </c>
      <c r="DC223" s="11">
        <f>'PV STOP cijfers'!DC7</f>
        <v>0</v>
      </c>
      <c r="DD223" s="11">
        <f>'PV STOP cijfers'!DD7</f>
        <v>0</v>
      </c>
      <c r="DE223" s="11">
        <f>'PV STOP cijfers'!DE7</f>
        <v>0</v>
      </c>
      <c r="DF223" s="11">
        <f>'PV STOP cijfers'!DF7</f>
        <v>0</v>
      </c>
      <c r="DG223" s="11">
        <f>'PV STOP cijfers'!DG7</f>
        <v>0</v>
      </c>
      <c r="DH223" s="11">
        <f>'PV STOP cijfers'!DH7</f>
        <v>0</v>
      </c>
      <c r="DI223" s="11">
        <f>'PV STOP cijfers'!DI7</f>
        <v>0</v>
      </c>
      <c r="DJ223" s="11">
        <f>'PV STOP cijfers'!DJ7</f>
        <v>0</v>
      </c>
      <c r="DK223" s="11">
        <f>'PV STOP cijfers'!DK7</f>
        <v>0</v>
      </c>
      <c r="DL223" s="26">
        <f>'PV STOP cijfers'!DL7</f>
        <v>0</v>
      </c>
    </row>
    <row r="224" spans="1:116" ht="24.75" hidden="1" customHeight="1">
      <c r="A224" s="47">
        <f>'PV STOP cijfers'!A8</f>
        <v>0</v>
      </c>
      <c r="B224" s="49" t="str">
        <f>'PV STOP cijfers'!B8</f>
        <v>PD NT 6638, PD NL 0000</v>
      </c>
      <c r="C224" s="56" t="str">
        <f>'PV STOP cijfers'!C8</f>
        <v>Productveiligheid</v>
      </c>
      <c r="D224" s="4" t="str">
        <f>'PV STOP cijfers'!D8</f>
        <v>PV VWS</v>
      </c>
      <c r="E224" s="653" t="str">
        <f>'PV STOP cijfers'!E8</f>
        <v>Hard waar het moet productveiligheid (bedrijfsgericht)</v>
      </c>
      <c r="F224" s="5" t="str">
        <f>'PV STOP cijfers'!F8</f>
        <v>VWS</v>
      </c>
      <c r="G224" s="4" t="str">
        <f>'PV STOP cijfers'!G8</f>
        <v>Ja/Ja</v>
      </c>
      <c r="H224" s="15">
        <f>'PV STOP cijfers'!H8</f>
        <v>1720</v>
      </c>
      <c r="I224" s="654">
        <f>'PV STOP cijfers'!I8</f>
        <v>3200</v>
      </c>
      <c r="J224" s="11">
        <f>'PV STOP cijfers'!J8</f>
        <v>0</v>
      </c>
      <c r="K224" s="11">
        <f>'PV STOP cijfers'!K8</f>
        <v>0</v>
      </c>
      <c r="L224" s="11">
        <f>'PV STOP cijfers'!L8</f>
        <v>0</v>
      </c>
      <c r="M224" s="11">
        <f>'PV STOP cijfers'!M8</f>
        <v>0</v>
      </c>
      <c r="N224" s="11">
        <f>'PV STOP cijfers'!N8</f>
        <v>0</v>
      </c>
      <c r="O224" s="11">
        <f>'PV STOP cijfers'!O8</f>
        <v>0</v>
      </c>
      <c r="P224" s="11">
        <f>'PV STOP cijfers'!P8</f>
        <v>0</v>
      </c>
      <c r="Q224" s="26">
        <f>'PV STOP cijfers'!Q8</f>
        <v>4920</v>
      </c>
      <c r="R224" s="15">
        <f>'PV STOP cijfers'!R8</f>
        <v>400</v>
      </c>
      <c r="S224" s="11">
        <f>'PV STOP cijfers'!S8</f>
        <v>0</v>
      </c>
      <c r="T224" s="11">
        <f>'PV STOP cijfers'!T8</f>
        <v>4520</v>
      </c>
      <c r="U224" s="11">
        <f>'PV STOP cijfers'!U8</f>
        <v>0</v>
      </c>
      <c r="V224" s="11">
        <f>'PV STOP cijfers'!V8</f>
        <v>0</v>
      </c>
      <c r="W224" s="11">
        <f>'PV STOP cijfers'!W8</f>
        <v>0</v>
      </c>
      <c r="X224" s="11">
        <f>'PV STOP cijfers'!X8</f>
        <v>0</v>
      </c>
      <c r="Y224" s="11">
        <f>'PV STOP cijfers'!Y8</f>
        <v>0</v>
      </c>
      <c r="Z224" s="49">
        <f>'PV STOP cijfers'!Z8</f>
        <v>4920</v>
      </c>
      <c r="AA224" s="11">
        <f>'PV STOP cijfers'!AA8</f>
        <v>120</v>
      </c>
      <c r="AB224" s="11">
        <f>'PV STOP cijfers'!AB8</f>
        <v>0</v>
      </c>
      <c r="AC224" s="11">
        <f>'PV STOP cijfers'!AC8</f>
        <v>0</v>
      </c>
      <c r="AD224" s="11">
        <f>'PV STOP cijfers'!AD8</f>
        <v>0</v>
      </c>
      <c r="AE224" s="11">
        <f>'PV STOP cijfers'!AE8</f>
        <v>4400</v>
      </c>
      <c r="AF224" s="11">
        <f>'PV STOP cijfers'!AF8</f>
        <v>0</v>
      </c>
      <c r="AG224" s="49">
        <f>'PV STOP cijfers'!AG8</f>
        <v>0</v>
      </c>
      <c r="AH224" s="11">
        <f>'PV STOP cijfers'!AH8</f>
        <v>0</v>
      </c>
      <c r="AI224" s="11">
        <f>'PV STOP cijfers'!AI8</f>
        <v>0</v>
      </c>
      <c r="AJ224" s="11">
        <f>'PV STOP cijfers'!AJ8</f>
        <v>0</v>
      </c>
      <c r="AK224" s="11">
        <f>'PV STOP cijfers'!AK8</f>
        <v>120</v>
      </c>
      <c r="AL224" s="28">
        <f>'PV STOP cijfers'!AL8</f>
        <v>0</v>
      </c>
      <c r="AM224" s="11">
        <f>'PV STOP cijfers'!AM8</f>
        <v>0</v>
      </c>
      <c r="AN224" s="11">
        <f>'PV STOP cijfers'!AN8</f>
        <v>0</v>
      </c>
      <c r="AO224" s="11">
        <f>'PV STOP cijfers'!AO8</f>
        <v>0</v>
      </c>
      <c r="AP224" s="11">
        <f>'PV STOP cijfers'!AP8</f>
        <v>0</v>
      </c>
      <c r="AQ224" s="11">
        <f>'PV STOP cijfers'!AQ8</f>
        <v>0</v>
      </c>
      <c r="AR224" s="28">
        <f>'PV STOP cijfers'!AR8</f>
        <v>0</v>
      </c>
      <c r="AS224" s="11">
        <f>'PV STOP cijfers'!AS8</f>
        <v>0</v>
      </c>
      <c r="AT224" s="11">
        <f>'PV STOP cijfers'!AT8</f>
        <v>0</v>
      </c>
      <c r="AU224" s="11">
        <f>'PV STOP cijfers'!AU8</f>
        <v>0</v>
      </c>
      <c r="AV224" s="11">
        <f>'PV STOP cijfers'!AV8</f>
        <v>0</v>
      </c>
      <c r="AW224" s="11">
        <f>'PV STOP cijfers'!AW8</f>
        <v>0</v>
      </c>
      <c r="AX224" s="11">
        <f>'PV STOP cijfers'!AX8</f>
        <v>0</v>
      </c>
      <c r="AY224" s="11">
        <f>'PV STOP cijfers'!AY8</f>
        <v>0</v>
      </c>
      <c r="AZ224" s="11">
        <f>'PV STOP cijfers'!AZ8</f>
        <v>0</v>
      </c>
      <c r="BA224" s="11">
        <f>'PV STOP cijfers'!BA8</f>
        <v>0</v>
      </c>
      <c r="BB224" s="11">
        <f>'PV STOP cijfers'!BB8</f>
        <v>0</v>
      </c>
      <c r="BC224" s="28">
        <f>'PV STOP cijfers'!BC8</f>
        <v>0</v>
      </c>
      <c r="BD224" s="11">
        <f>'PV STOP cijfers'!BD8</f>
        <v>0</v>
      </c>
      <c r="BE224" s="11">
        <f>'PV STOP cijfers'!BE8</f>
        <v>0</v>
      </c>
      <c r="BF224" s="11">
        <f>'PV STOP cijfers'!BF8</f>
        <v>0</v>
      </c>
      <c r="BG224" s="11">
        <f>'PV STOP cijfers'!BG8</f>
        <v>0</v>
      </c>
      <c r="BH224" s="11">
        <f>'PV STOP cijfers'!BH8</f>
        <v>0</v>
      </c>
      <c r="BI224" s="11">
        <f>'PV STOP cijfers'!BI8</f>
        <v>0</v>
      </c>
      <c r="BJ224" s="11">
        <f>'PV STOP cijfers'!BJ8</f>
        <v>0</v>
      </c>
      <c r="BK224" s="28">
        <f>'PV STOP cijfers'!BK8</f>
        <v>0</v>
      </c>
      <c r="BL224" s="11">
        <f>'PV STOP cijfers'!BL8</f>
        <v>1600</v>
      </c>
      <c r="BM224" s="11">
        <f>'PV STOP cijfers'!BM8</f>
        <v>1600</v>
      </c>
      <c r="BN224" s="11">
        <f>'PV STOP cijfers'!BN8</f>
        <v>400</v>
      </c>
      <c r="BO224" s="11">
        <f>'PV STOP cijfers'!BO8</f>
        <v>400</v>
      </c>
      <c r="BP224" s="11">
        <f>'PV STOP cijfers'!BP8</f>
        <v>400</v>
      </c>
      <c r="BQ224" s="28">
        <f>'PV STOP cijfers'!BQ8</f>
        <v>0</v>
      </c>
      <c r="BR224" s="11">
        <f>'PV STOP cijfers'!BR8</f>
        <v>0</v>
      </c>
      <c r="BS224" s="11">
        <f>'PV STOP cijfers'!BS8</f>
        <v>0</v>
      </c>
      <c r="BT224" s="11">
        <f>'PV STOP cijfers'!BT8</f>
        <v>0</v>
      </c>
      <c r="BU224" s="11">
        <f>'PV STOP cijfers'!BU8</f>
        <v>0</v>
      </c>
      <c r="BV224" s="11">
        <f>'PV STOP cijfers'!BV8</f>
        <v>0</v>
      </c>
      <c r="BW224" s="11">
        <f>'PV STOP cijfers'!BW8</f>
        <v>0</v>
      </c>
      <c r="BX224" s="49">
        <f>'PV STOP cijfers'!BX8</f>
        <v>0</v>
      </c>
      <c r="BY224" s="11">
        <f>'PV STOP cijfers'!BY8</f>
        <v>4520</v>
      </c>
      <c r="BZ224" s="11">
        <f>'PV STOP cijfers'!BZ8</f>
        <v>0</v>
      </c>
      <c r="CA224" s="11">
        <f>'PV STOP cijfers'!CA8</f>
        <v>0</v>
      </c>
      <c r="CB224" s="11">
        <f>'PV STOP cijfers'!CB8</f>
        <v>0</v>
      </c>
      <c r="CC224" s="11">
        <f>'PV STOP cijfers'!CC8</f>
        <v>0</v>
      </c>
      <c r="CD224" s="11">
        <f>'PV STOP cijfers'!CD8</f>
        <v>0</v>
      </c>
      <c r="CE224" s="11">
        <f>'PV STOP cijfers'!CE8</f>
        <v>0</v>
      </c>
      <c r="CF224" s="11">
        <f>'PV STOP cijfers'!CF8</f>
        <v>0</v>
      </c>
      <c r="CG224" s="11">
        <f>'PV STOP cijfers'!CG8</f>
        <v>0</v>
      </c>
      <c r="CH224" s="11">
        <f>'PV STOP cijfers'!CH8</f>
        <v>0</v>
      </c>
      <c r="CI224" s="11">
        <f>'PV STOP cijfers'!CI8</f>
        <v>0</v>
      </c>
      <c r="CJ224" s="11">
        <f>'PV STOP cijfers'!CJ8</f>
        <v>0</v>
      </c>
      <c r="CK224" s="11">
        <f>'PV STOP cijfers'!CK8</f>
        <v>0</v>
      </c>
      <c r="CL224" s="49">
        <f>'PV STOP cijfers'!CL8</f>
        <v>0</v>
      </c>
      <c r="CM224" s="15">
        <f>'PV STOP cijfers'!CM8</f>
        <v>0</v>
      </c>
      <c r="CN224" s="11">
        <f>'PV STOP cijfers'!CN8</f>
        <v>0</v>
      </c>
      <c r="CO224" s="11">
        <f>'PV STOP cijfers'!CO8</f>
        <v>0</v>
      </c>
      <c r="CP224" s="11">
        <f>'PV STOP cijfers'!CP8</f>
        <v>0</v>
      </c>
      <c r="CQ224" s="11">
        <f>'PV STOP cijfers'!CQ8</f>
        <v>0</v>
      </c>
      <c r="CR224" s="11">
        <f>'PV STOP cijfers'!CR8</f>
        <v>0</v>
      </c>
      <c r="CS224" s="11">
        <f>'PV STOP cijfers'!CS8</f>
        <v>0</v>
      </c>
      <c r="CT224" s="11">
        <f>'PV STOP cijfers'!CT8</f>
        <v>0</v>
      </c>
      <c r="CU224" s="11">
        <f>'PV STOP cijfers'!CU8</f>
        <v>0</v>
      </c>
      <c r="CV224" s="11">
        <f>'PV STOP cijfers'!CV8</f>
        <v>0</v>
      </c>
      <c r="CW224" s="11">
        <f>'PV STOP cijfers'!CW8</f>
        <v>0</v>
      </c>
      <c r="CX224" s="11">
        <f>'PV STOP cijfers'!CX8</f>
        <v>0</v>
      </c>
      <c r="CY224" s="26">
        <f>'PV STOP cijfers'!CY8</f>
        <v>0</v>
      </c>
      <c r="CZ224" s="15">
        <f>'PV STOP cijfers'!CZ8</f>
        <v>0</v>
      </c>
      <c r="DA224" s="11">
        <f>'PV STOP cijfers'!DA8</f>
        <v>0</v>
      </c>
      <c r="DB224" s="11">
        <f>'PV STOP cijfers'!DB8</f>
        <v>0</v>
      </c>
      <c r="DC224" s="11">
        <f>'PV STOP cijfers'!DC8</f>
        <v>0</v>
      </c>
      <c r="DD224" s="11">
        <f>'PV STOP cijfers'!DD8</f>
        <v>0</v>
      </c>
      <c r="DE224" s="11">
        <f>'PV STOP cijfers'!DE8</f>
        <v>0</v>
      </c>
      <c r="DF224" s="11">
        <f>'PV STOP cijfers'!DF8</f>
        <v>0</v>
      </c>
      <c r="DG224" s="11">
        <f>'PV STOP cijfers'!DG8</f>
        <v>0</v>
      </c>
      <c r="DH224" s="11">
        <f>'PV STOP cijfers'!DH8</f>
        <v>0</v>
      </c>
      <c r="DI224" s="11">
        <f>'PV STOP cijfers'!DI8</f>
        <v>0</v>
      </c>
      <c r="DJ224" s="11">
        <f>'PV STOP cijfers'!DJ8</f>
        <v>0</v>
      </c>
      <c r="DK224" s="11">
        <f>'PV STOP cijfers'!DK8</f>
        <v>0</v>
      </c>
      <c r="DL224" s="26">
        <f>'PV STOP cijfers'!DL8</f>
        <v>0</v>
      </c>
    </row>
    <row r="225" spans="1:116" ht="18" hidden="1" customHeight="1">
      <c r="A225" s="47">
        <f>'PV STOP cijfers'!A9</f>
        <v>0</v>
      </c>
      <c r="B225" s="49" t="str">
        <f>'PV STOP cijfers'!B9</f>
        <v>PD NT 0000, PD NL 0000</v>
      </c>
      <c r="C225" s="56" t="str">
        <f>'PV STOP cijfers'!C9</f>
        <v>Productveiligheid</v>
      </c>
      <c r="D225" s="4" t="str">
        <f>'PV STOP cijfers'!D9</f>
        <v>PV VWS</v>
      </c>
      <c r="E225" s="653" t="str">
        <f>'PV STOP cijfers'!E9</f>
        <v>Import (productgericht)</v>
      </c>
      <c r="F225" s="5" t="str">
        <f>'PV STOP cijfers'!F9</f>
        <v>VWS</v>
      </c>
      <c r="G225" s="4" t="str">
        <f>'PV STOP cijfers'!G9</f>
        <v>Ja/Ja</v>
      </c>
      <c r="H225" s="15">
        <f>'PV STOP cijfers'!H9</f>
        <v>3700</v>
      </c>
      <c r="I225" s="11">
        <f>'PV STOP cijfers'!I9</f>
        <v>2914</v>
      </c>
      <c r="J225" s="11">
        <f>'PV STOP cijfers'!J9</f>
        <v>0</v>
      </c>
      <c r="K225" s="11">
        <f>'PV STOP cijfers'!K9</f>
        <v>0</v>
      </c>
      <c r="L225" s="11">
        <f>'PV STOP cijfers'!L9</f>
        <v>0</v>
      </c>
      <c r="M225" s="11">
        <f>'PV STOP cijfers'!M9</f>
        <v>0</v>
      </c>
      <c r="N225" s="11">
        <f>'PV STOP cijfers'!N9</f>
        <v>0</v>
      </c>
      <c r="O225" s="11">
        <f>'PV STOP cijfers'!O9</f>
        <v>0</v>
      </c>
      <c r="P225" s="11">
        <f>'PV STOP cijfers'!P9</f>
        <v>0</v>
      </c>
      <c r="Q225" s="26">
        <f>'PV STOP cijfers'!Q9</f>
        <v>6614</v>
      </c>
      <c r="R225" s="15">
        <f>'PV STOP cijfers'!R9</f>
        <v>3500</v>
      </c>
      <c r="S225" s="11">
        <f>'PV STOP cijfers'!S9</f>
        <v>0</v>
      </c>
      <c r="T225" s="11">
        <f>'PV STOP cijfers'!T9</f>
        <v>3114</v>
      </c>
      <c r="U225" s="11">
        <f>'PV STOP cijfers'!U9</f>
        <v>0</v>
      </c>
      <c r="V225" s="11">
        <f>'PV STOP cijfers'!V9</f>
        <v>0</v>
      </c>
      <c r="W225" s="11">
        <f>'PV STOP cijfers'!W9</f>
        <v>0</v>
      </c>
      <c r="X225" s="11">
        <f>'PV STOP cijfers'!X9</f>
        <v>0</v>
      </c>
      <c r="Y225" s="11">
        <f>'PV STOP cijfers'!Y9</f>
        <v>0</v>
      </c>
      <c r="Z225" s="49">
        <f>'PV STOP cijfers'!Z9</f>
        <v>6614</v>
      </c>
      <c r="AA225" s="11">
        <f>'PV STOP cijfers'!AA9</f>
        <v>675</v>
      </c>
      <c r="AB225" s="11">
        <f>'PV STOP cijfers'!AB9</f>
        <v>0</v>
      </c>
      <c r="AC225" s="11">
        <f>'PV STOP cijfers'!AC9</f>
        <v>0</v>
      </c>
      <c r="AD225" s="11">
        <f>'PV STOP cijfers'!AD9</f>
        <v>0</v>
      </c>
      <c r="AE225" s="11">
        <f>'PV STOP cijfers'!AE9</f>
        <v>2439</v>
      </c>
      <c r="AF225" s="11">
        <f>'PV STOP cijfers'!AF9</f>
        <v>0</v>
      </c>
      <c r="AG225" s="49">
        <f>'PV STOP cijfers'!AG9</f>
        <v>0</v>
      </c>
      <c r="AH225" s="11">
        <f>'PV STOP cijfers'!AH9</f>
        <v>0</v>
      </c>
      <c r="AI225" s="11">
        <f>'PV STOP cijfers'!AI9</f>
        <v>0</v>
      </c>
      <c r="AJ225" s="11">
        <f>'PV STOP cijfers'!AJ9</f>
        <v>0</v>
      </c>
      <c r="AK225" s="11">
        <f>'PV STOP cijfers'!AK9</f>
        <v>675</v>
      </c>
      <c r="AL225" s="28">
        <f>'PV STOP cijfers'!AL9</f>
        <v>0</v>
      </c>
      <c r="AM225" s="11">
        <f>'PV STOP cijfers'!AM9</f>
        <v>0</v>
      </c>
      <c r="AN225" s="11">
        <f>'PV STOP cijfers'!AN9</f>
        <v>0</v>
      </c>
      <c r="AO225" s="11">
        <f>'PV STOP cijfers'!AO9</f>
        <v>0</v>
      </c>
      <c r="AP225" s="11">
        <f>'PV STOP cijfers'!AP9</f>
        <v>0</v>
      </c>
      <c r="AQ225" s="11">
        <f>'PV STOP cijfers'!AQ9</f>
        <v>0</v>
      </c>
      <c r="AR225" s="28">
        <f>'PV STOP cijfers'!AR9</f>
        <v>0</v>
      </c>
      <c r="AS225" s="11">
        <f>'PV STOP cijfers'!AS9</f>
        <v>0</v>
      </c>
      <c r="AT225" s="11">
        <f>'PV STOP cijfers'!AT9</f>
        <v>0</v>
      </c>
      <c r="AU225" s="11">
        <f>'PV STOP cijfers'!AU9</f>
        <v>0</v>
      </c>
      <c r="AV225" s="11">
        <f>'PV STOP cijfers'!AV9</f>
        <v>0</v>
      </c>
      <c r="AW225" s="11">
        <f>'PV STOP cijfers'!AW9</f>
        <v>0</v>
      </c>
      <c r="AX225" s="11">
        <f>'PV STOP cijfers'!AX9</f>
        <v>0</v>
      </c>
      <c r="AY225" s="11">
        <f>'PV STOP cijfers'!AY9</f>
        <v>0</v>
      </c>
      <c r="AZ225" s="11">
        <f>'PV STOP cijfers'!AZ9</f>
        <v>0</v>
      </c>
      <c r="BA225" s="11">
        <f>'PV STOP cijfers'!BA9</f>
        <v>0</v>
      </c>
      <c r="BB225" s="11">
        <f>'PV STOP cijfers'!BB9</f>
        <v>0</v>
      </c>
      <c r="BC225" s="28">
        <f>'PV STOP cijfers'!BC9</f>
        <v>0</v>
      </c>
      <c r="BD225" s="11">
        <f>'PV STOP cijfers'!BD9</f>
        <v>0</v>
      </c>
      <c r="BE225" s="11">
        <f>'PV STOP cijfers'!BE9</f>
        <v>0</v>
      </c>
      <c r="BF225" s="11">
        <f>'PV STOP cijfers'!BF9</f>
        <v>0</v>
      </c>
      <c r="BG225" s="11">
        <f>'PV STOP cijfers'!BG9</f>
        <v>0</v>
      </c>
      <c r="BH225" s="11">
        <f>'PV STOP cijfers'!BH9</f>
        <v>0</v>
      </c>
      <c r="BI225" s="11">
        <f>'PV STOP cijfers'!BI9</f>
        <v>0</v>
      </c>
      <c r="BJ225" s="11">
        <f>'PV STOP cijfers'!BJ9</f>
        <v>0</v>
      </c>
      <c r="BK225" s="28">
        <f>'PV STOP cijfers'!BK9</f>
        <v>0</v>
      </c>
      <c r="BL225" s="11">
        <f>'PV STOP cijfers'!BL9</f>
        <v>264</v>
      </c>
      <c r="BM225" s="11">
        <f>'PV STOP cijfers'!BM9</f>
        <v>2175</v>
      </c>
      <c r="BN225" s="11">
        <f>'PV STOP cijfers'!BN9</f>
        <v>0</v>
      </c>
      <c r="BO225" s="11">
        <f>'PV STOP cijfers'!BO9</f>
        <v>0</v>
      </c>
      <c r="BP225" s="11">
        <f>'PV STOP cijfers'!BP9</f>
        <v>0</v>
      </c>
      <c r="BQ225" s="28">
        <f>'PV STOP cijfers'!BQ9</f>
        <v>0</v>
      </c>
      <c r="BR225" s="11">
        <f>'PV STOP cijfers'!BR9</f>
        <v>0</v>
      </c>
      <c r="BS225" s="11">
        <f>'PV STOP cijfers'!BS9</f>
        <v>0</v>
      </c>
      <c r="BT225" s="11">
        <f>'PV STOP cijfers'!BT9</f>
        <v>0</v>
      </c>
      <c r="BU225" s="11">
        <f>'PV STOP cijfers'!BU9</f>
        <v>0</v>
      </c>
      <c r="BV225" s="11">
        <f>'PV STOP cijfers'!BV9</f>
        <v>0</v>
      </c>
      <c r="BW225" s="11">
        <f>'PV STOP cijfers'!BW9</f>
        <v>0</v>
      </c>
      <c r="BX225" s="49">
        <f>'PV STOP cijfers'!BX9</f>
        <v>0</v>
      </c>
      <c r="BY225" s="11">
        <f>'PV STOP cijfers'!BY9</f>
        <v>3114</v>
      </c>
      <c r="BZ225" s="11">
        <f>'PV STOP cijfers'!BZ9</f>
        <v>0</v>
      </c>
      <c r="CA225" s="11">
        <f>'PV STOP cijfers'!CA9</f>
        <v>0</v>
      </c>
      <c r="CB225" s="11">
        <f>'PV STOP cijfers'!CB9</f>
        <v>0</v>
      </c>
      <c r="CC225" s="11">
        <f>'PV STOP cijfers'!CC9</f>
        <v>0</v>
      </c>
      <c r="CD225" s="11">
        <f>'PV STOP cijfers'!CD9</f>
        <v>0</v>
      </c>
      <c r="CE225" s="11">
        <f>'PV STOP cijfers'!CE9</f>
        <v>0</v>
      </c>
      <c r="CF225" s="11">
        <f>'PV STOP cijfers'!CF9</f>
        <v>0</v>
      </c>
      <c r="CG225" s="11">
        <f>'PV STOP cijfers'!CG9</f>
        <v>0</v>
      </c>
      <c r="CH225" s="11">
        <f>'PV STOP cijfers'!CH9</f>
        <v>0</v>
      </c>
      <c r="CI225" s="11">
        <f>'PV STOP cijfers'!CI9</f>
        <v>0</v>
      </c>
      <c r="CJ225" s="11">
        <f>'PV STOP cijfers'!CJ9</f>
        <v>0</v>
      </c>
      <c r="CK225" s="11">
        <f>'PV STOP cijfers'!CK9</f>
        <v>0</v>
      </c>
      <c r="CL225" s="49">
        <f>'PV STOP cijfers'!CL9</f>
        <v>0</v>
      </c>
      <c r="CM225" s="15">
        <f>'PV STOP cijfers'!CM9</f>
        <v>0</v>
      </c>
      <c r="CN225" s="11">
        <f>'PV STOP cijfers'!CN9</f>
        <v>0</v>
      </c>
      <c r="CO225" s="11">
        <f>'PV STOP cijfers'!CO9</f>
        <v>0</v>
      </c>
      <c r="CP225" s="11">
        <f>'PV STOP cijfers'!CP9</f>
        <v>0</v>
      </c>
      <c r="CQ225" s="11">
        <f>'PV STOP cijfers'!CQ9</f>
        <v>0</v>
      </c>
      <c r="CR225" s="11">
        <f>'PV STOP cijfers'!CR9</f>
        <v>0</v>
      </c>
      <c r="CS225" s="11">
        <f>'PV STOP cijfers'!CS9</f>
        <v>0</v>
      </c>
      <c r="CT225" s="11">
        <f>'PV STOP cijfers'!CT9</f>
        <v>0</v>
      </c>
      <c r="CU225" s="11">
        <f>'PV STOP cijfers'!CU9</f>
        <v>0</v>
      </c>
      <c r="CV225" s="11">
        <f>'PV STOP cijfers'!CV9</f>
        <v>0</v>
      </c>
      <c r="CW225" s="11">
        <f>'PV STOP cijfers'!CW9</f>
        <v>0</v>
      </c>
      <c r="CX225" s="11">
        <f>'PV STOP cijfers'!CX9</f>
        <v>0</v>
      </c>
      <c r="CY225" s="26">
        <f>'PV STOP cijfers'!CY9</f>
        <v>0</v>
      </c>
      <c r="CZ225" s="15">
        <f>'PV STOP cijfers'!CZ9</f>
        <v>0</v>
      </c>
      <c r="DA225" s="11">
        <f>'PV STOP cijfers'!DA9</f>
        <v>0</v>
      </c>
      <c r="DB225" s="11">
        <f>'PV STOP cijfers'!DB9</f>
        <v>0</v>
      </c>
      <c r="DC225" s="11">
        <f>'PV STOP cijfers'!DC9</f>
        <v>0</v>
      </c>
      <c r="DD225" s="11">
        <f>'PV STOP cijfers'!DD9</f>
        <v>0</v>
      </c>
      <c r="DE225" s="11">
        <f>'PV STOP cijfers'!DE9</f>
        <v>0</v>
      </c>
      <c r="DF225" s="11">
        <f>'PV STOP cijfers'!DF9</f>
        <v>0</v>
      </c>
      <c r="DG225" s="11">
        <f>'PV STOP cijfers'!DG9</f>
        <v>0</v>
      </c>
      <c r="DH225" s="11">
        <f>'PV STOP cijfers'!DH9</f>
        <v>0</v>
      </c>
      <c r="DI225" s="11">
        <f>'PV STOP cijfers'!DI9</f>
        <v>0</v>
      </c>
      <c r="DJ225" s="11">
        <f>'PV STOP cijfers'!DJ9</f>
        <v>0</v>
      </c>
      <c r="DK225" s="11">
        <f>'PV STOP cijfers'!DK9</f>
        <v>0</v>
      </c>
      <c r="DL225" s="26">
        <f>'PV STOP cijfers'!DL9</f>
        <v>0</v>
      </c>
    </row>
    <row r="226" spans="1:116" ht="18" customHeight="1">
      <c r="A226" s="47">
        <f>'PV STOP cijfers'!A10</f>
        <v>1060</v>
      </c>
      <c r="B226" s="49" t="str">
        <f>'PV STOP cijfers'!B10</f>
        <v>PD NT 0000, PD NL 0000</v>
      </c>
      <c r="C226" s="56" t="str">
        <f>'PV STOP cijfers'!C10</f>
        <v>Productveiligheid</v>
      </c>
      <c r="D226" s="4" t="str">
        <f>'PV STOP cijfers'!D10</f>
        <v>PV VWS</v>
      </c>
      <c r="E226" s="655" t="str">
        <f>'PV STOP cijfers'!E10</f>
        <v>Import (productgericht) Verbeterplan</v>
      </c>
      <c r="F226" s="5" t="str">
        <f>'PV STOP cijfers'!F10</f>
        <v>VWS</v>
      </c>
      <c r="G226" s="4" t="str">
        <f>'PV STOP cijfers'!G10</f>
        <v>verbeterplan</v>
      </c>
      <c r="H226" s="15">
        <f>'PV STOP cijfers'!H10</f>
        <v>0</v>
      </c>
      <c r="I226" s="518">
        <f>'PV STOP cijfers'!I10</f>
        <v>420</v>
      </c>
      <c r="J226" s="11">
        <f>'PV STOP cijfers'!J10</f>
        <v>0</v>
      </c>
      <c r="K226" s="11">
        <f>'PV STOP cijfers'!K10</f>
        <v>0</v>
      </c>
      <c r="L226" s="11">
        <f>'PV STOP cijfers'!L10</f>
        <v>0</v>
      </c>
      <c r="M226" s="11">
        <f>'PV STOP cijfers'!M10</f>
        <v>0</v>
      </c>
      <c r="N226" s="11">
        <f>'PV STOP cijfers'!N10</f>
        <v>0</v>
      </c>
      <c r="O226" s="11">
        <f>'PV STOP cijfers'!O10</f>
        <v>0</v>
      </c>
      <c r="P226" s="11">
        <f>'PV STOP cijfers'!P10</f>
        <v>0</v>
      </c>
      <c r="Q226" s="26">
        <f>'PV STOP cijfers'!Q10</f>
        <v>420</v>
      </c>
      <c r="R226" s="15">
        <f>'PV STOP cijfers'!R10</f>
        <v>0</v>
      </c>
      <c r="S226" s="11">
        <f>'PV STOP cijfers'!S10</f>
        <v>0</v>
      </c>
      <c r="T226" s="518">
        <f>'PV STOP cijfers'!T10</f>
        <v>420</v>
      </c>
      <c r="U226" s="11">
        <f>'PV STOP cijfers'!U10</f>
        <v>0</v>
      </c>
      <c r="V226" s="11">
        <f>'PV STOP cijfers'!V10</f>
        <v>0</v>
      </c>
      <c r="W226" s="11">
        <f>'PV STOP cijfers'!W10</f>
        <v>0</v>
      </c>
      <c r="X226" s="11">
        <f>'PV STOP cijfers'!X10</f>
        <v>0</v>
      </c>
      <c r="Y226" s="11">
        <f>'PV STOP cijfers'!Y10</f>
        <v>0</v>
      </c>
      <c r="Z226" s="49">
        <f>'PV STOP cijfers'!Z10</f>
        <v>420</v>
      </c>
      <c r="AA226" s="11">
        <f>'PV STOP cijfers'!AA10</f>
        <v>0</v>
      </c>
      <c r="AB226" s="11">
        <f>'PV STOP cijfers'!AB10</f>
        <v>0</v>
      </c>
      <c r="AC226" s="11">
        <f>'PV STOP cijfers'!AC10</f>
        <v>0</v>
      </c>
      <c r="AD226" s="11">
        <f>'PV STOP cijfers'!AD10</f>
        <v>0</v>
      </c>
      <c r="AE226" s="518">
        <f>'PV STOP cijfers'!AE10</f>
        <v>420</v>
      </c>
      <c r="AF226" s="11">
        <f>'PV STOP cijfers'!AF10</f>
        <v>0</v>
      </c>
      <c r="AG226" s="49">
        <f>'PV STOP cijfers'!AG10</f>
        <v>0</v>
      </c>
      <c r="AH226" s="11">
        <f>'PV STOP cijfers'!AH10</f>
        <v>0</v>
      </c>
      <c r="AI226" s="11">
        <f>'PV STOP cijfers'!AI10</f>
        <v>0</v>
      </c>
      <c r="AJ226" s="11">
        <f>'PV STOP cijfers'!AJ10</f>
        <v>0</v>
      </c>
      <c r="AK226" s="11">
        <f>'PV STOP cijfers'!AK10</f>
        <v>0</v>
      </c>
      <c r="AL226" s="28">
        <f>'PV STOP cijfers'!AL10</f>
        <v>0</v>
      </c>
      <c r="AM226" s="11">
        <f>'PV STOP cijfers'!AM10</f>
        <v>0</v>
      </c>
      <c r="AN226" s="11">
        <f>'PV STOP cijfers'!AN10</f>
        <v>0</v>
      </c>
      <c r="AO226" s="11">
        <f>'PV STOP cijfers'!AO10</f>
        <v>0</v>
      </c>
      <c r="AP226" s="11">
        <f>'PV STOP cijfers'!AP10</f>
        <v>0</v>
      </c>
      <c r="AQ226" s="11">
        <f>'PV STOP cijfers'!AQ10</f>
        <v>0</v>
      </c>
      <c r="AR226" s="28">
        <f>'PV STOP cijfers'!AR10</f>
        <v>0</v>
      </c>
      <c r="AS226" s="11">
        <f>'PV STOP cijfers'!AS10</f>
        <v>0</v>
      </c>
      <c r="AT226" s="11">
        <f>'PV STOP cijfers'!AT10</f>
        <v>0</v>
      </c>
      <c r="AU226" s="11">
        <f>'PV STOP cijfers'!AU10</f>
        <v>0</v>
      </c>
      <c r="AV226" s="11">
        <f>'PV STOP cijfers'!AV10</f>
        <v>0</v>
      </c>
      <c r="AW226" s="11">
        <f>'PV STOP cijfers'!AW10</f>
        <v>0</v>
      </c>
      <c r="AX226" s="11">
        <f>'PV STOP cijfers'!AX10</f>
        <v>0</v>
      </c>
      <c r="AY226" s="11">
        <f>'PV STOP cijfers'!AY10</f>
        <v>0</v>
      </c>
      <c r="AZ226" s="11">
        <f>'PV STOP cijfers'!AZ10</f>
        <v>0</v>
      </c>
      <c r="BA226" s="11">
        <f>'PV STOP cijfers'!BA10</f>
        <v>0</v>
      </c>
      <c r="BB226" s="11">
        <f>'PV STOP cijfers'!BB10</f>
        <v>0</v>
      </c>
      <c r="BC226" s="28">
        <f>'PV STOP cijfers'!BC10</f>
        <v>0</v>
      </c>
      <c r="BD226" s="11">
        <f>'PV STOP cijfers'!BD10</f>
        <v>0</v>
      </c>
      <c r="BE226" s="11">
        <f>'PV STOP cijfers'!BE10</f>
        <v>0</v>
      </c>
      <c r="BF226" s="11">
        <f>'PV STOP cijfers'!BF10</f>
        <v>0</v>
      </c>
      <c r="BG226" s="11">
        <f>'PV STOP cijfers'!BG10</f>
        <v>0</v>
      </c>
      <c r="BH226" s="11">
        <f>'PV STOP cijfers'!BH10</f>
        <v>0</v>
      </c>
      <c r="BI226" s="11">
        <f>'PV STOP cijfers'!BI10</f>
        <v>0</v>
      </c>
      <c r="BJ226" s="11">
        <f>'PV STOP cijfers'!BJ10</f>
        <v>0</v>
      </c>
      <c r="BK226" s="28">
        <f>'PV STOP cijfers'!BK10</f>
        <v>0</v>
      </c>
      <c r="BL226" s="11">
        <f>'PV STOP cijfers'!BL10</f>
        <v>420</v>
      </c>
      <c r="BM226" s="11">
        <f>'PV STOP cijfers'!BM10</f>
        <v>0</v>
      </c>
      <c r="BN226" s="11">
        <f>'PV STOP cijfers'!BN10</f>
        <v>0</v>
      </c>
      <c r="BO226" s="11">
        <f>'PV STOP cijfers'!BO10</f>
        <v>0</v>
      </c>
      <c r="BP226" s="11">
        <f>'PV STOP cijfers'!BP10</f>
        <v>0</v>
      </c>
      <c r="BQ226" s="28">
        <f>'PV STOP cijfers'!BQ10</f>
        <v>0</v>
      </c>
      <c r="BR226" s="11">
        <f>'PV STOP cijfers'!BR10</f>
        <v>0</v>
      </c>
      <c r="BS226" s="11">
        <f>'PV STOP cijfers'!BS10</f>
        <v>0</v>
      </c>
      <c r="BT226" s="11">
        <f>'PV STOP cijfers'!BT10</f>
        <v>0</v>
      </c>
      <c r="BU226" s="11">
        <f>'PV STOP cijfers'!BU10</f>
        <v>0</v>
      </c>
      <c r="BV226" s="11">
        <f>'PV STOP cijfers'!BV10</f>
        <v>0</v>
      </c>
      <c r="BW226" s="11">
        <f>'PV STOP cijfers'!BW10</f>
        <v>0</v>
      </c>
      <c r="BX226" s="49">
        <f>'PV STOP cijfers'!BX10</f>
        <v>0</v>
      </c>
      <c r="BY226" s="11">
        <f>'PV STOP cijfers'!BY10</f>
        <v>420</v>
      </c>
      <c r="BZ226" s="11">
        <f>'PV STOP cijfers'!BZ10</f>
        <v>0</v>
      </c>
      <c r="CA226" s="11">
        <f>'PV STOP cijfers'!CA10</f>
        <v>0</v>
      </c>
      <c r="CB226" s="11">
        <f>'PV STOP cijfers'!CB10</f>
        <v>0</v>
      </c>
      <c r="CC226" s="11">
        <f>'PV STOP cijfers'!CC10</f>
        <v>0</v>
      </c>
      <c r="CD226" s="11">
        <f>'PV STOP cijfers'!CD10</f>
        <v>0</v>
      </c>
      <c r="CE226" s="11">
        <f>'PV STOP cijfers'!CE10</f>
        <v>0</v>
      </c>
      <c r="CF226" s="11">
        <f>'PV STOP cijfers'!CF10</f>
        <v>0</v>
      </c>
      <c r="CG226" s="11">
        <f>'PV STOP cijfers'!CG10</f>
        <v>0</v>
      </c>
      <c r="CH226" s="11">
        <f>'PV STOP cijfers'!CH10</f>
        <v>0</v>
      </c>
      <c r="CI226" s="11">
        <f>'PV STOP cijfers'!CI10</f>
        <v>0</v>
      </c>
      <c r="CJ226" s="11">
        <f>'PV STOP cijfers'!CJ10</f>
        <v>0</v>
      </c>
      <c r="CK226" s="11">
        <f>'PV STOP cijfers'!CK10</f>
        <v>0</v>
      </c>
      <c r="CL226" s="49">
        <f>'PV STOP cijfers'!CL10</f>
        <v>0</v>
      </c>
      <c r="CM226" s="15">
        <f>'PV STOP cijfers'!CM10</f>
        <v>0</v>
      </c>
      <c r="CN226" s="11">
        <f>'PV STOP cijfers'!CN10</f>
        <v>0</v>
      </c>
      <c r="CO226" s="11">
        <f>'PV STOP cijfers'!CO10</f>
        <v>0</v>
      </c>
      <c r="CP226" s="11">
        <f>'PV STOP cijfers'!CP10</f>
        <v>0</v>
      </c>
      <c r="CQ226" s="11">
        <f>'PV STOP cijfers'!CQ10</f>
        <v>0</v>
      </c>
      <c r="CR226" s="11">
        <f>'PV STOP cijfers'!CR10</f>
        <v>0</v>
      </c>
      <c r="CS226" s="11">
        <f>'PV STOP cijfers'!CS10</f>
        <v>0</v>
      </c>
      <c r="CT226" s="11">
        <f>'PV STOP cijfers'!CT10</f>
        <v>0</v>
      </c>
      <c r="CU226" s="11">
        <f>'PV STOP cijfers'!CU10</f>
        <v>0</v>
      </c>
      <c r="CV226" s="11">
        <f>'PV STOP cijfers'!CV10</f>
        <v>0</v>
      </c>
      <c r="CW226" s="11">
        <f>'PV STOP cijfers'!CW10</f>
        <v>0</v>
      </c>
      <c r="CX226" s="11">
        <f>'PV STOP cijfers'!CX10</f>
        <v>0</v>
      </c>
      <c r="CY226" s="26">
        <f>'PV STOP cijfers'!CY10</f>
        <v>0</v>
      </c>
      <c r="CZ226" s="15">
        <f>'PV STOP cijfers'!CZ10</f>
        <v>0</v>
      </c>
      <c r="DA226" s="11">
        <f>'PV STOP cijfers'!DA10</f>
        <v>0</v>
      </c>
      <c r="DB226" s="11">
        <f>'PV STOP cijfers'!DB10</f>
        <v>0</v>
      </c>
      <c r="DC226" s="11">
        <f>'PV STOP cijfers'!DC10</f>
        <v>0</v>
      </c>
      <c r="DD226" s="11">
        <f>'PV STOP cijfers'!DD10</f>
        <v>0</v>
      </c>
      <c r="DE226" s="11">
        <f>'PV STOP cijfers'!DE10</f>
        <v>0</v>
      </c>
      <c r="DF226" s="11">
        <f>'PV STOP cijfers'!DF10</f>
        <v>0</v>
      </c>
      <c r="DG226" s="11">
        <f>'PV STOP cijfers'!DG10</f>
        <v>0</v>
      </c>
      <c r="DH226" s="11">
        <f>'PV STOP cijfers'!DH10</f>
        <v>0</v>
      </c>
      <c r="DI226" s="11">
        <f>'PV STOP cijfers'!DI10</f>
        <v>0</v>
      </c>
      <c r="DJ226" s="11">
        <f>'PV STOP cijfers'!DJ10</f>
        <v>0</v>
      </c>
      <c r="DK226" s="11">
        <f>'PV STOP cijfers'!DK10</f>
        <v>0</v>
      </c>
      <c r="DL226" s="26">
        <f>'PV STOP cijfers'!DL10</f>
        <v>0</v>
      </c>
    </row>
    <row r="227" spans="1:116" ht="15" hidden="1" customHeight="1">
      <c r="A227" s="47">
        <f>'PV STOP cijfers'!A11</f>
        <v>500</v>
      </c>
      <c r="B227" s="49" t="str">
        <f>'PV STOP cijfers'!B11</f>
        <v>Verschillende</v>
      </c>
      <c r="C227" s="56" t="str">
        <f>'PV STOP cijfers'!C11</f>
        <v>Productveiligheid</v>
      </c>
      <c r="D227" s="4" t="str">
        <f>'PV STOP cijfers'!D11</f>
        <v>PV VWS</v>
      </c>
      <c r="E227" s="653" t="str">
        <f>'PV STOP cijfers'!E11</f>
        <v>Joint Actions (productgericht)</v>
      </c>
      <c r="F227" s="5" t="str">
        <f>'PV STOP cijfers'!F11</f>
        <v>VWS</v>
      </c>
      <c r="G227" s="4" t="str">
        <f>'PV STOP cijfers'!G11</f>
        <v>Ja/Ja</v>
      </c>
      <c r="H227" s="15">
        <f>'PV STOP cijfers'!H11</f>
        <v>2290</v>
      </c>
      <c r="I227" s="11">
        <f>'PV STOP cijfers'!I11</f>
        <v>90</v>
      </c>
      <c r="J227" s="11">
        <f>'PV STOP cijfers'!J11</f>
        <v>0</v>
      </c>
      <c r="K227" s="11">
        <f>'PV STOP cijfers'!K11</f>
        <v>0</v>
      </c>
      <c r="L227" s="11">
        <f>'PV STOP cijfers'!L11</f>
        <v>0</v>
      </c>
      <c r="M227" s="11">
        <f>'PV STOP cijfers'!M11</f>
        <v>0</v>
      </c>
      <c r="N227" s="11">
        <f>'PV STOP cijfers'!N11</f>
        <v>0</v>
      </c>
      <c r="O227" s="11">
        <f>'PV STOP cijfers'!O11</f>
        <v>0</v>
      </c>
      <c r="P227" s="11">
        <f>'PV STOP cijfers'!P11</f>
        <v>0</v>
      </c>
      <c r="Q227" s="26">
        <f>'PV STOP cijfers'!Q11</f>
        <v>2380</v>
      </c>
      <c r="R227" s="15">
        <f>'PV STOP cijfers'!R11</f>
        <v>0</v>
      </c>
      <c r="S227" s="11">
        <f>'PV STOP cijfers'!S11</f>
        <v>0</v>
      </c>
      <c r="T227" s="11">
        <f>'PV STOP cijfers'!T11</f>
        <v>2380</v>
      </c>
      <c r="U227" s="11">
        <f>'PV STOP cijfers'!U11</f>
        <v>0</v>
      </c>
      <c r="V227" s="11">
        <f>'PV STOP cijfers'!V11</f>
        <v>0</v>
      </c>
      <c r="W227" s="11">
        <f>'PV STOP cijfers'!W11</f>
        <v>0</v>
      </c>
      <c r="X227" s="11">
        <f>'PV STOP cijfers'!X11</f>
        <v>0</v>
      </c>
      <c r="Y227" s="11">
        <f>'PV STOP cijfers'!Y11</f>
        <v>0</v>
      </c>
      <c r="Z227" s="49">
        <f>'PV STOP cijfers'!Z11</f>
        <v>2380</v>
      </c>
      <c r="AA227" s="11">
        <f>'PV STOP cijfers'!AA11</f>
        <v>2050</v>
      </c>
      <c r="AB227" s="11">
        <f>'PV STOP cijfers'!AB11</f>
        <v>0</v>
      </c>
      <c r="AC227" s="11">
        <f>'PV STOP cijfers'!AC11</f>
        <v>0</v>
      </c>
      <c r="AD227" s="11">
        <f>'PV STOP cijfers'!AD11</f>
        <v>0</v>
      </c>
      <c r="AE227" s="11">
        <f>'PV STOP cijfers'!AE11</f>
        <v>330</v>
      </c>
      <c r="AF227" s="11">
        <f>'PV STOP cijfers'!AF11</f>
        <v>0</v>
      </c>
      <c r="AG227" s="49">
        <f>'PV STOP cijfers'!AG11</f>
        <v>0</v>
      </c>
      <c r="AH227" s="11">
        <f>'PV STOP cijfers'!AH11</f>
        <v>0</v>
      </c>
      <c r="AI227" s="11">
        <f>'PV STOP cijfers'!AI11</f>
        <v>0</v>
      </c>
      <c r="AJ227" s="11">
        <f>'PV STOP cijfers'!AJ11</f>
        <v>0</v>
      </c>
      <c r="AK227" s="11">
        <f>'PV STOP cijfers'!AK11</f>
        <v>2050</v>
      </c>
      <c r="AL227" s="28">
        <f>'PV STOP cijfers'!AL11</f>
        <v>0</v>
      </c>
      <c r="AM227" s="11">
        <f>'PV STOP cijfers'!AM11</f>
        <v>0</v>
      </c>
      <c r="AN227" s="11">
        <f>'PV STOP cijfers'!AN11</f>
        <v>0</v>
      </c>
      <c r="AO227" s="11">
        <f>'PV STOP cijfers'!AO11</f>
        <v>0</v>
      </c>
      <c r="AP227" s="11">
        <f>'PV STOP cijfers'!AP11</f>
        <v>0</v>
      </c>
      <c r="AQ227" s="11">
        <f>'PV STOP cijfers'!AQ11</f>
        <v>0</v>
      </c>
      <c r="AR227" s="28">
        <f>'PV STOP cijfers'!AR11</f>
        <v>0</v>
      </c>
      <c r="AS227" s="11">
        <f>'PV STOP cijfers'!AS11</f>
        <v>0</v>
      </c>
      <c r="AT227" s="11">
        <f>'PV STOP cijfers'!AT11</f>
        <v>0</v>
      </c>
      <c r="AU227" s="11">
        <f>'PV STOP cijfers'!AU11</f>
        <v>0</v>
      </c>
      <c r="AV227" s="11">
        <f>'PV STOP cijfers'!AV11</f>
        <v>0</v>
      </c>
      <c r="AW227" s="11">
        <f>'PV STOP cijfers'!AW11</f>
        <v>0</v>
      </c>
      <c r="AX227" s="11">
        <f>'PV STOP cijfers'!AX11</f>
        <v>0</v>
      </c>
      <c r="AY227" s="11">
        <f>'PV STOP cijfers'!AY11</f>
        <v>0</v>
      </c>
      <c r="AZ227" s="11">
        <f>'PV STOP cijfers'!AZ11</f>
        <v>0</v>
      </c>
      <c r="BA227" s="11">
        <f>'PV STOP cijfers'!BA11</f>
        <v>0</v>
      </c>
      <c r="BB227" s="11">
        <f>'PV STOP cijfers'!BB11</f>
        <v>0</v>
      </c>
      <c r="BC227" s="28">
        <f>'PV STOP cijfers'!BC11</f>
        <v>0</v>
      </c>
      <c r="BD227" s="11">
        <f>'PV STOP cijfers'!BD11</f>
        <v>0</v>
      </c>
      <c r="BE227" s="11">
        <f>'PV STOP cijfers'!BE11</f>
        <v>0</v>
      </c>
      <c r="BF227" s="11">
        <f>'PV STOP cijfers'!BF11</f>
        <v>0</v>
      </c>
      <c r="BG227" s="11">
        <f>'PV STOP cijfers'!BG11</f>
        <v>0</v>
      </c>
      <c r="BH227" s="11">
        <f>'PV STOP cijfers'!BH11</f>
        <v>0</v>
      </c>
      <c r="BI227" s="11">
        <f>'PV STOP cijfers'!BI11</f>
        <v>0</v>
      </c>
      <c r="BJ227" s="11">
        <f>'PV STOP cijfers'!BJ11</f>
        <v>0</v>
      </c>
      <c r="BK227" s="28">
        <f>'PV STOP cijfers'!BK11</f>
        <v>0</v>
      </c>
      <c r="BL227" s="11">
        <f>'PV STOP cijfers'!BL11</f>
        <v>45</v>
      </c>
      <c r="BM227" s="11">
        <f>'PV STOP cijfers'!BM11</f>
        <v>45</v>
      </c>
      <c r="BN227" s="11">
        <f>'PV STOP cijfers'!BN11</f>
        <v>80</v>
      </c>
      <c r="BO227" s="11">
        <f>'PV STOP cijfers'!BO11</f>
        <v>80</v>
      </c>
      <c r="BP227" s="11">
        <f>'PV STOP cijfers'!BP11</f>
        <v>80</v>
      </c>
      <c r="BQ227" s="28">
        <f>'PV STOP cijfers'!BQ11</f>
        <v>0</v>
      </c>
      <c r="BR227" s="11">
        <f>'PV STOP cijfers'!BR11</f>
        <v>0</v>
      </c>
      <c r="BS227" s="11">
        <f>'PV STOP cijfers'!BS11</f>
        <v>0</v>
      </c>
      <c r="BT227" s="11">
        <f>'PV STOP cijfers'!BT11</f>
        <v>0</v>
      </c>
      <c r="BU227" s="11">
        <f>'PV STOP cijfers'!BU11</f>
        <v>0</v>
      </c>
      <c r="BV227" s="11">
        <f>'PV STOP cijfers'!BV11</f>
        <v>0</v>
      </c>
      <c r="BW227" s="11">
        <f>'PV STOP cijfers'!BW11</f>
        <v>0</v>
      </c>
      <c r="BX227" s="49">
        <f>'PV STOP cijfers'!BX11</f>
        <v>0</v>
      </c>
      <c r="BY227" s="11">
        <f>'PV STOP cijfers'!BY11</f>
        <v>2380</v>
      </c>
      <c r="BZ227" s="11">
        <f>'PV STOP cijfers'!BZ11</f>
        <v>0</v>
      </c>
      <c r="CA227" s="11">
        <f>'PV STOP cijfers'!CA11</f>
        <v>0</v>
      </c>
      <c r="CB227" s="11">
        <f>'PV STOP cijfers'!CB11</f>
        <v>0</v>
      </c>
      <c r="CC227" s="11">
        <f>'PV STOP cijfers'!CC11</f>
        <v>0</v>
      </c>
      <c r="CD227" s="11">
        <f>'PV STOP cijfers'!CD11</f>
        <v>0</v>
      </c>
      <c r="CE227" s="11">
        <f>'PV STOP cijfers'!CE11</f>
        <v>0</v>
      </c>
      <c r="CF227" s="11">
        <f>'PV STOP cijfers'!CF11</f>
        <v>0</v>
      </c>
      <c r="CG227" s="11">
        <f>'PV STOP cijfers'!CG11</f>
        <v>0</v>
      </c>
      <c r="CH227" s="11">
        <f>'PV STOP cijfers'!CH11</f>
        <v>0</v>
      </c>
      <c r="CI227" s="11">
        <f>'PV STOP cijfers'!CI11</f>
        <v>0</v>
      </c>
      <c r="CJ227" s="11">
        <f>'PV STOP cijfers'!CJ11</f>
        <v>0</v>
      </c>
      <c r="CK227" s="11">
        <f>'PV STOP cijfers'!CK11</f>
        <v>0</v>
      </c>
      <c r="CL227" s="49">
        <f>'PV STOP cijfers'!CL11</f>
        <v>0</v>
      </c>
      <c r="CM227" s="15">
        <f>'PV STOP cijfers'!CM11</f>
        <v>0</v>
      </c>
      <c r="CN227" s="11">
        <f>'PV STOP cijfers'!CN11</f>
        <v>0</v>
      </c>
      <c r="CO227" s="11">
        <f>'PV STOP cijfers'!CO11</f>
        <v>0</v>
      </c>
      <c r="CP227" s="11">
        <f>'PV STOP cijfers'!CP11</f>
        <v>0</v>
      </c>
      <c r="CQ227" s="11">
        <f>'PV STOP cijfers'!CQ11</f>
        <v>0</v>
      </c>
      <c r="CR227" s="11">
        <f>'PV STOP cijfers'!CR11</f>
        <v>0</v>
      </c>
      <c r="CS227" s="11">
        <f>'PV STOP cijfers'!CS11</f>
        <v>0</v>
      </c>
      <c r="CT227" s="11">
        <f>'PV STOP cijfers'!CT11</f>
        <v>0</v>
      </c>
      <c r="CU227" s="11">
        <f>'PV STOP cijfers'!CU11</f>
        <v>0</v>
      </c>
      <c r="CV227" s="11">
        <f>'PV STOP cijfers'!CV11</f>
        <v>0</v>
      </c>
      <c r="CW227" s="11">
        <f>'PV STOP cijfers'!CW11</f>
        <v>0</v>
      </c>
      <c r="CX227" s="11">
        <f>'PV STOP cijfers'!CX11</f>
        <v>0</v>
      </c>
      <c r="CY227" s="26">
        <f>'PV STOP cijfers'!CY11</f>
        <v>0</v>
      </c>
      <c r="CZ227" s="15">
        <f>'PV STOP cijfers'!CZ11</f>
        <v>0</v>
      </c>
      <c r="DA227" s="11">
        <f>'PV STOP cijfers'!DA11</f>
        <v>0</v>
      </c>
      <c r="DB227" s="11">
        <f>'PV STOP cijfers'!DB11</f>
        <v>0</v>
      </c>
      <c r="DC227" s="11">
        <f>'PV STOP cijfers'!DC11</f>
        <v>0</v>
      </c>
      <c r="DD227" s="11">
        <f>'PV STOP cijfers'!DD11</f>
        <v>0</v>
      </c>
      <c r="DE227" s="11">
        <f>'PV STOP cijfers'!DE11</f>
        <v>0</v>
      </c>
      <c r="DF227" s="11">
        <f>'PV STOP cijfers'!DF11</f>
        <v>0</v>
      </c>
      <c r="DG227" s="11">
        <f>'PV STOP cijfers'!DG11</f>
        <v>0</v>
      </c>
      <c r="DH227" s="11">
        <f>'PV STOP cijfers'!DH11</f>
        <v>0</v>
      </c>
      <c r="DI227" s="11">
        <f>'PV STOP cijfers'!DI11</f>
        <v>0</v>
      </c>
      <c r="DJ227" s="11">
        <f>'PV STOP cijfers'!DJ11</f>
        <v>0</v>
      </c>
      <c r="DK227" s="11">
        <f>'PV STOP cijfers'!DK11</f>
        <v>0</v>
      </c>
      <c r="DL227" s="26">
        <f>'PV STOP cijfers'!DL11</f>
        <v>0</v>
      </c>
    </row>
    <row r="228" spans="1:116" hidden="1">
      <c r="A228" s="47">
        <f>'PV STOP cijfers'!A12</f>
        <v>0</v>
      </c>
      <c r="B228" s="49" t="str">
        <f>'PV STOP cijfers'!B12</f>
        <v>PD NT 0000, PD NL 0000, PD NA 0000</v>
      </c>
      <c r="C228" s="56" t="str">
        <f>'PV STOP cijfers'!C12</f>
        <v>Productveiligheid</v>
      </c>
      <c r="D228" s="4" t="str">
        <f>'PV STOP cijfers'!D12</f>
        <v>PV VWS</v>
      </c>
      <c r="E228" s="4" t="str">
        <f>'PV STOP cijfers'!E12</f>
        <v>Monitoring (productgericht)</v>
      </c>
      <c r="F228" s="5" t="str">
        <f>'PV STOP cijfers'!F12</f>
        <v>VWS</v>
      </c>
      <c r="G228" s="4" t="str">
        <f>'PV STOP cijfers'!G12</f>
        <v>Ja/Ja</v>
      </c>
      <c r="H228" s="15">
        <f>'PV STOP cijfers'!H12</f>
        <v>582</v>
      </c>
      <c r="I228" s="11">
        <f>'PV STOP cijfers'!I12</f>
        <v>550</v>
      </c>
      <c r="J228" s="11">
        <f>'PV STOP cijfers'!J12</f>
        <v>0</v>
      </c>
      <c r="K228" s="11">
        <f>'PV STOP cijfers'!K12</f>
        <v>0</v>
      </c>
      <c r="L228" s="11">
        <f>'PV STOP cijfers'!L12</f>
        <v>0</v>
      </c>
      <c r="M228" s="11">
        <f>'PV STOP cijfers'!M12</f>
        <v>0</v>
      </c>
      <c r="N228" s="11">
        <f>'PV STOP cijfers'!N12</f>
        <v>0</v>
      </c>
      <c r="O228" s="11">
        <f>'PV STOP cijfers'!O12</f>
        <v>0</v>
      </c>
      <c r="P228" s="11">
        <f>'PV STOP cijfers'!P12</f>
        <v>0</v>
      </c>
      <c r="Q228" s="26">
        <f>'PV STOP cijfers'!Q12</f>
        <v>1132</v>
      </c>
      <c r="R228" s="15">
        <f>'PV STOP cijfers'!R12</f>
        <v>0</v>
      </c>
      <c r="S228" s="11">
        <f>'PV STOP cijfers'!S12</f>
        <v>0</v>
      </c>
      <c r="T228" s="11">
        <f>'PV STOP cijfers'!T12</f>
        <v>1132</v>
      </c>
      <c r="U228" s="11">
        <f>'PV STOP cijfers'!U12</f>
        <v>0</v>
      </c>
      <c r="V228" s="11">
        <f>'PV STOP cijfers'!V12</f>
        <v>0</v>
      </c>
      <c r="W228" s="11">
        <f>'PV STOP cijfers'!W12</f>
        <v>0</v>
      </c>
      <c r="X228" s="11">
        <f>'PV STOP cijfers'!X12</f>
        <v>0</v>
      </c>
      <c r="Y228" s="11">
        <f>'PV STOP cijfers'!Y12</f>
        <v>0</v>
      </c>
      <c r="Z228" s="49">
        <f>'PV STOP cijfers'!Z12</f>
        <v>1132</v>
      </c>
      <c r="AA228" s="11">
        <f>'PV STOP cijfers'!AA12</f>
        <v>200</v>
      </c>
      <c r="AB228" s="11">
        <f>'PV STOP cijfers'!AB12</f>
        <v>0</v>
      </c>
      <c r="AC228" s="11">
        <f>'PV STOP cijfers'!AC12</f>
        <v>0</v>
      </c>
      <c r="AD228" s="11">
        <f>'PV STOP cijfers'!AD12</f>
        <v>0</v>
      </c>
      <c r="AE228" s="11">
        <f>'PV STOP cijfers'!AE12</f>
        <v>932</v>
      </c>
      <c r="AF228" s="11">
        <f>'PV STOP cijfers'!AF12</f>
        <v>0</v>
      </c>
      <c r="AG228" s="49">
        <f>'PV STOP cijfers'!AG12</f>
        <v>0</v>
      </c>
      <c r="AH228" s="11">
        <f>'PV STOP cijfers'!AH12</f>
        <v>0</v>
      </c>
      <c r="AI228" s="11">
        <f>'PV STOP cijfers'!AI12</f>
        <v>0</v>
      </c>
      <c r="AJ228" s="11">
        <f>'PV STOP cijfers'!AJ12</f>
        <v>0</v>
      </c>
      <c r="AK228" s="11">
        <f>'PV STOP cijfers'!AK12</f>
        <v>200</v>
      </c>
      <c r="AL228" s="28">
        <f>'PV STOP cijfers'!AL12</f>
        <v>0</v>
      </c>
      <c r="AM228" s="11">
        <f>'PV STOP cijfers'!AM12</f>
        <v>0</v>
      </c>
      <c r="AN228" s="11">
        <f>'PV STOP cijfers'!AN12</f>
        <v>0</v>
      </c>
      <c r="AO228" s="11">
        <f>'PV STOP cijfers'!AO12</f>
        <v>0</v>
      </c>
      <c r="AP228" s="11">
        <f>'PV STOP cijfers'!AP12</f>
        <v>0</v>
      </c>
      <c r="AQ228" s="11">
        <f>'PV STOP cijfers'!AQ12</f>
        <v>0</v>
      </c>
      <c r="AR228" s="28">
        <f>'PV STOP cijfers'!AR12</f>
        <v>0</v>
      </c>
      <c r="AS228" s="11">
        <f>'PV STOP cijfers'!AS12</f>
        <v>0</v>
      </c>
      <c r="AT228" s="11">
        <f>'PV STOP cijfers'!AT12</f>
        <v>0</v>
      </c>
      <c r="AU228" s="11">
        <f>'PV STOP cijfers'!AU12</f>
        <v>0</v>
      </c>
      <c r="AV228" s="11">
        <f>'PV STOP cijfers'!AV12</f>
        <v>0</v>
      </c>
      <c r="AW228" s="11">
        <f>'PV STOP cijfers'!AW12</f>
        <v>0</v>
      </c>
      <c r="AX228" s="11">
        <f>'PV STOP cijfers'!AX12</f>
        <v>0</v>
      </c>
      <c r="AY228" s="11">
        <f>'PV STOP cijfers'!AY12</f>
        <v>0</v>
      </c>
      <c r="AZ228" s="11">
        <f>'PV STOP cijfers'!AZ12</f>
        <v>0</v>
      </c>
      <c r="BA228" s="11">
        <f>'PV STOP cijfers'!BA12</f>
        <v>0</v>
      </c>
      <c r="BB228" s="11">
        <f>'PV STOP cijfers'!BB12</f>
        <v>0</v>
      </c>
      <c r="BC228" s="28">
        <f>'PV STOP cijfers'!BC12</f>
        <v>0</v>
      </c>
      <c r="BD228" s="11">
        <f>'PV STOP cijfers'!BD12</f>
        <v>0</v>
      </c>
      <c r="BE228" s="11">
        <f>'PV STOP cijfers'!BE12</f>
        <v>0</v>
      </c>
      <c r="BF228" s="11">
        <f>'PV STOP cijfers'!BF12</f>
        <v>0</v>
      </c>
      <c r="BG228" s="11">
        <f>'PV STOP cijfers'!BG12</f>
        <v>0</v>
      </c>
      <c r="BH228" s="11">
        <f>'PV STOP cijfers'!BH12</f>
        <v>0</v>
      </c>
      <c r="BI228" s="11">
        <f>'PV STOP cijfers'!BI12</f>
        <v>0</v>
      </c>
      <c r="BJ228" s="11">
        <f>'PV STOP cijfers'!BJ12</f>
        <v>0</v>
      </c>
      <c r="BK228" s="28">
        <f>'PV STOP cijfers'!BK12</f>
        <v>0</v>
      </c>
      <c r="BL228" s="11">
        <f>'PV STOP cijfers'!BL12</f>
        <v>275</v>
      </c>
      <c r="BM228" s="11">
        <f>'PV STOP cijfers'!BM12</f>
        <v>275</v>
      </c>
      <c r="BN228" s="11">
        <f>'PV STOP cijfers'!BN12</f>
        <v>127.33333333333333</v>
      </c>
      <c r="BO228" s="11">
        <f>'PV STOP cijfers'!BO12</f>
        <v>127.33333333333333</v>
      </c>
      <c r="BP228" s="11">
        <f>'PV STOP cijfers'!BP12</f>
        <v>127.33333333333333</v>
      </c>
      <c r="BQ228" s="28">
        <f>'PV STOP cijfers'!BQ12</f>
        <v>0</v>
      </c>
      <c r="BR228" s="11">
        <f>'PV STOP cijfers'!BR12</f>
        <v>0</v>
      </c>
      <c r="BS228" s="11">
        <f>'PV STOP cijfers'!BS12</f>
        <v>0</v>
      </c>
      <c r="BT228" s="11">
        <f>'PV STOP cijfers'!BT12</f>
        <v>0</v>
      </c>
      <c r="BU228" s="11">
        <f>'PV STOP cijfers'!BU12</f>
        <v>0</v>
      </c>
      <c r="BV228" s="11">
        <f>'PV STOP cijfers'!BV12</f>
        <v>0</v>
      </c>
      <c r="BW228" s="11">
        <f>'PV STOP cijfers'!BW12</f>
        <v>0</v>
      </c>
      <c r="BX228" s="49">
        <f>'PV STOP cijfers'!BX12</f>
        <v>0</v>
      </c>
      <c r="BY228" s="11">
        <f>'PV STOP cijfers'!BY12</f>
        <v>1132</v>
      </c>
      <c r="BZ228" s="11">
        <f>'PV STOP cijfers'!BZ12</f>
        <v>0</v>
      </c>
      <c r="CA228" s="11">
        <f>'PV STOP cijfers'!CA12</f>
        <v>0</v>
      </c>
      <c r="CB228" s="11">
        <f>'PV STOP cijfers'!CB12</f>
        <v>0</v>
      </c>
      <c r="CC228" s="11">
        <f>'PV STOP cijfers'!CC12</f>
        <v>0</v>
      </c>
      <c r="CD228" s="11">
        <f>'PV STOP cijfers'!CD12</f>
        <v>0</v>
      </c>
      <c r="CE228" s="11">
        <f>'PV STOP cijfers'!CE12</f>
        <v>0</v>
      </c>
      <c r="CF228" s="11">
        <f>'PV STOP cijfers'!CF12</f>
        <v>0</v>
      </c>
      <c r="CG228" s="11">
        <f>'PV STOP cijfers'!CG12</f>
        <v>0</v>
      </c>
      <c r="CH228" s="11">
        <f>'PV STOP cijfers'!CH12</f>
        <v>0</v>
      </c>
      <c r="CI228" s="11">
        <f>'PV STOP cijfers'!CI12</f>
        <v>0</v>
      </c>
      <c r="CJ228" s="11">
        <f>'PV STOP cijfers'!CJ12</f>
        <v>0</v>
      </c>
      <c r="CK228" s="11">
        <f>'PV STOP cijfers'!CK12</f>
        <v>0</v>
      </c>
      <c r="CL228" s="49">
        <f>'PV STOP cijfers'!CL12</f>
        <v>0</v>
      </c>
      <c r="CM228" s="15">
        <f>'PV STOP cijfers'!CM12</f>
        <v>0</v>
      </c>
      <c r="CN228" s="11">
        <f>'PV STOP cijfers'!CN12</f>
        <v>0</v>
      </c>
      <c r="CO228" s="11">
        <f>'PV STOP cijfers'!CO12</f>
        <v>0</v>
      </c>
      <c r="CP228" s="11">
        <f>'PV STOP cijfers'!CP12</f>
        <v>0</v>
      </c>
      <c r="CQ228" s="11">
        <f>'PV STOP cijfers'!CQ12</f>
        <v>0</v>
      </c>
      <c r="CR228" s="11">
        <f>'PV STOP cijfers'!CR12</f>
        <v>0</v>
      </c>
      <c r="CS228" s="11">
        <f>'PV STOP cijfers'!CS12</f>
        <v>0</v>
      </c>
      <c r="CT228" s="11">
        <f>'PV STOP cijfers'!CT12</f>
        <v>0</v>
      </c>
      <c r="CU228" s="11">
        <f>'PV STOP cijfers'!CU12</f>
        <v>0</v>
      </c>
      <c r="CV228" s="11">
        <f>'PV STOP cijfers'!CV12</f>
        <v>0</v>
      </c>
      <c r="CW228" s="11">
        <f>'PV STOP cijfers'!CW12</f>
        <v>0</v>
      </c>
      <c r="CX228" s="11">
        <f>'PV STOP cijfers'!CX12</f>
        <v>0</v>
      </c>
      <c r="CY228" s="26">
        <f>'PV STOP cijfers'!CY12</f>
        <v>0</v>
      </c>
      <c r="CZ228" s="15">
        <f>'PV STOP cijfers'!CZ12</f>
        <v>0</v>
      </c>
      <c r="DA228" s="11">
        <f>'PV STOP cijfers'!DA12</f>
        <v>0</v>
      </c>
      <c r="DB228" s="11">
        <f>'PV STOP cijfers'!DB12</f>
        <v>0</v>
      </c>
      <c r="DC228" s="11">
        <f>'PV STOP cijfers'!DC12</f>
        <v>0</v>
      </c>
      <c r="DD228" s="11">
        <f>'PV STOP cijfers'!DD12</f>
        <v>0</v>
      </c>
      <c r="DE228" s="11">
        <f>'PV STOP cijfers'!DE12</f>
        <v>0</v>
      </c>
      <c r="DF228" s="11">
        <f>'PV STOP cijfers'!DF12</f>
        <v>0</v>
      </c>
      <c r="DG228" s="11">
        <f>'PV STOP cijfers'!DG12</f>
        <v>0</v>
      </c>
      <c r="DH228" s="11">
        <f>'PV STOP cijfers'!DH12</f>
        <v>0</v>
      </c>
      <c r="DI228" s="11">
        <f>'PV STOP cijfers'!DI12</f>
        <v>0</v>
      </c>
      <c r="DJ228" s="11">
        <f>'PV STOP cijfers'!DJ12</f>
        <v>0</v>
      </c>
      <c r="DK228" s="11">
        <f>'PV STOP cijfers'!DK12</f>
        <v>0</v>
      </c>
      <c r="DL228" s="26">
        <f>'PV STOP cijfers'!DL12</f>
        <v>0</v>
      </c>
    </row>
    <row r="229" spans="1:116" hidden="1">
      <c r="A229" s="47">
        <f>'PV STOP cijfers'!A13</f>
        <v>0</v>
      </c>
      <c r="B229" s="49" t="str">
        <f>'PV STOP cijfers'!B13</f>
        <v>PD NT 0000, PD NL 0000</v>
      </c>
      <c r="C229" s="56" t="str">
        <f>'PV STOP cijfers'!C13</f>
        <v>Productveiligheid</v>
      </c>
      <c r="D229" s="4" t="str">
        <f>'PV STOP cijfers'!D13</f>
        <v>PV VWS</v>
      </c>
      <c r="E229" s="4" t="str">
        <f>'PV STOP cijfers'!E13</f>
        <v>Cosmetica</v>
      </c>
      <c r="F229" s="5" t="str">
        <f>'PV STOP cijfers'!F13</f>
        <v>VWS</v>
      </c>
      <c r="G229" s="4" t="str">
        <f>'PV STOP cijfers'!G13</f>
        <v>Ja/Ja</v>
      </c>
      <c r="H229" s="15">
        <f>'PV STOP cijfers'!H13</f>
        <v>933</v>
      </c>
      <c r="I229" s="11">
        <f>'PV STOP cijfers'!I13</f>
        <v>440</v>
      </c>
      <c r="J229" s="11">
        <f>'PV STOP cijfers'!J13</f>
        <v>0</v>
      </c>
      <c r="K229" s="11">
        <f>'PV STOP cijfers'!K13</f>
        <v>250</v>
      </c>
      <c r="L229" s="11">
        <f>'PV STOP cijfers'!L13</f>
        <v>0</v>
      </c>
      <c r="M229" s="11">
        <f>'PV STOP cijfers'!M13</f>
        <v>0</v>
      </c>
      <c r="N229" s="11">
        <f>'PV STOP cijfers'!N13</f>
        <v>0</v>
      </c>
      <c r="O229" s="11">
        <f>'PV STOP cijfers'!O13</f>
        <v>0</v>
      </c>
      <c r="P229" s="11">
        <f>'PV STOP cijfers'!P13</f>
        <v>0</v>
      </c>
      <c r="Q229" s="26">
        <f>'PV STOP cijfers'!Q13</f>
        <v>1623</v>
      </c>
      <c r="R229" s="15">
        <f>'PV STOP cijfers'!R13</f>
        <v>0</v>
      </c>
      <c r="S229" s="11">
        <f>'PV STOP cijfers'!S13</f>
        <v>0</v>
      </c>
      <c r="T229" s="11">
        <f>'PV STOP cijfers'!T13</f>
        <v>1623</v>
      </c>
      <c r="U229" s="11">
        <f>'PV STOP cijfers'!U13</f>
        <v>0</v>
      </c>
      <c r="V229" s="11">
        <f>'PV STOP cijfers'!V13</f>
        <v>0</v>
      </c>
      <c r="W229" s="11">
        <f>'PV STOP cijfers'!W13</f>
        <v>0</v>
      </c>
      <c r="X229" s="11">
        <f>'PV STOP cijfers'!X13</f>
        <v>0</v>
      </c>
      <c r="Y229" s="11">
        <f>'PV STOP cijfers'!Y13</f>
        <v>0</v>
      </c>
      <c r="Z229" s="49">
        <f>'PV STOP cijfers'!Z13</f>
        <v>1623</v>
      </c>
      <c r="AA229" s="11">
        <f>'PV STOP cijfers'!AA13</f>
        <v>300</v>
      </c>
      <c r="AB229" s="11">
        <f>'PV STOP cijfers'!AB13</f>
        <v>0</v>
      </c>
      <c r="AC229" s="11">
        <f>'PV STOP cijfers'!AC13</f>
        <v>0</v>
      </c>
      <c r="AD229" s="11">
        <f>'PV STOP cijfers'!AD13</f>
        <v>0</v>
      </c>
      <c r="AE229" s="11">
        <f>'PV STOP cijfers'!AE13</f>
        <v>1323</v>
      </c>
      <c r="AF229" s="11">
        <f>'PV STOP cijfers'!AF13</f>
        <v>0</v>
      </c>
      <c r="AG229" s="49">
        <f>'PV STOP cijfers'!AG13</f>
        <v>0</v>
      </c>
      <c r="AH229" s="11">
        <f>'PV STOP cijfers'!AH13</f>
        <v>0</v>
      </c>
      <c r="AI229" s="11">
        <f>'PV STOP cijfers'!AI13</f>
        <v>0</v>
      </c>
      <c r="AJ229" s="11">
        <f>'PV STOP cijfers'!AJ13</f>
        <v>0</v>
      </c>
      <c r="AK229" s="11">
        <f>'PV STOP cijfers'!AK13</f>
        <v>300</v>
      </c>
      <c r="AL229" s="28">
        <f>'PV STOP cijfers'!AL13</f>
        <v>0</v>
      </c>
      <c r="AM229" s="11">
        <f>'PV STOP cijfers'!AM13</f>
        <v>0</v>
      </c>
      <c r="AN229" s="11">
        <f>'PV STOP cijfers'!AN13</f>
        <v>0</v>
      </c>
      <c r="AO229" s="11">
        <f>'PV STOP cijfers'!AO13</f>
        <v>0</v>
      </c>
      <c r="AP229" s="11">
        <f>'PV STOP cijfers'!AP13</f>
        <v>0</v>
      </c>
      <c r="AQ229" s="11">
        <f>'PV STOP cijfers'!AQ13</f>
        <v>0</v>
      </c>
      <c r="AR229" s="28">
        <f>'PV STOP cijfers'!AR13</f>
        <v>0</v>
      </c>
      <c r="AS229" s="11">
        <f>'PV STOP cijfers'!AS13</f>
        <v>0</v>
      </c>
      <c r="AT229" s="11">
        <f>'PV STOP cijfers'!AT13</f>
        <v>0</v>
      </c>
      <c r="AU229" s="11">
        <f>'PV STOP cijfers'!AU13</f>
        <v>0</v>
      </c>
      <c r="AV229" s="11">
        <f>'PV STOP cijfers'!AV13</f>
        <v>0</v>
      </c>
      <c r="AW229" s="11">
        <f>'PV STOP cijfers'!AW13</f>
        <v>0</v>
      </c>
      <c r="AX229" s="11">
        <f>'PV STOP cijfers'!AX13</f>
        <v>0</v>
      </c>
      <c r="AY229" s="11">
        <f>'PV STOP cijfers'!AY13</f>
        <v>0</v>
      </c>
      <c r="AZ229" s="11">
        <f>'PV STOP cijfers'!AZ13</f>
        <v>0</v>
      </c>
      <c r="BA229" s="11">
        <f>'PV STOP cijfers'!BA13</f>
        <v>0</v>
      </c>
      <c r="BB229" s="11">
        <f>'PV STOP cijfers'!BB13</f>
        <v>0</v>
      </c>
      <c r="BC229" s="28">
        <f>'PV STOP cijfers'!BC13</f>
        <v>0</v>
      </c>
      <c r="BD229" s="11">
        <f>'PV STOP cijfers'!BD13</f>
        <v>0</v>
      </c>
      <c r="BE229" s="11">
        <f>'PV STOP cijfers'!BE13</f>
        <v>0</v>
      </c>
      <c r="BF229" s="11">
        <f>'PV STOP cijfers'!BF13</f>
        <v>0</v>
      </c>
      <c r="BG229" s="11">
        <f>'PV STOP cijfers'!BG13</f>
        <v>0</v>
      </c>
      <c r="BH229" s="11">
        <f>'PV STOP cijfers'!BH13</f>
        <v>0</v>
      </c>
      <c r="BI229" s="11">
        <f>'PV STOP cijfers'!BI13</f>
        <v>0</v>
      </c>
      <c r="BJ229" s="11">
        <f>'PV STOP cijfers'!BJ13</f>
        <v>0</v>
      </c>
      <c r="BK229" s="28">
        <f>'PV STOP cijfers'!BK13</f>
        <v>0</v>
      </c>
      <c r="BL229" s="11">
        <f>'PV STOP cijfers'!BL13</f>
        <v>690</v>
      </c>
      <c r="BM229" s="11">
        <f>'PV STOP cijfers'!BM13</f>
        <v>0</v>
      </c>
      <c r="BN229" s="11">
        <f>'PV STOP cijfers'!BN13</f>
        <v>211</v>
      </c>
      <c r="BO229" s="11">
        <f>'PV STOP cijfers'!BO13</f>
        <v>211</v>
      </c>
      <c r="BP229" s="11">
        <f>'PV STOP cijfers'!BP13</f>
        <v>211</v>
      </c>
      <c r="BQ229" s="28">
        <f>'PV STOP cijfers'!BQ13</f>
        <v>0</v>
      </c>
      <c r="BR229" s="11">
        <f>'PV STOP cijfers'!BR13</f>
        <v>0</v>
      </c>
      <c r="BS229" s="11">
        <f>'PV STOP cijfers'!BS13</f>
        <v>0</v>
      </c>
      <c r="BT229" s="11">
        <f>'PV STOP cijfers'!BT13</f>
        <v>0</v>
      </c>
      <c r="BU229" s="11">
        <f>'PV STOP cijfers'!BU13</f>
        <v>0</v>
      </c>
      <c r="BV229" s="11">
        <f>'PV STOP cijfers'!BV13</f>
        <v>0</v>
      </c>
      <c r="BW229" s="11">
        <f>'PV STOP cijfers'!BW13</f>
        <v>0</v>
      </c>
      <c r="BX229" s="49">
        <f>'PV STOP cijfers'!BX13</f>
        <v>0</v>
      </c>
      <c r="BY229" s="11">
        <f>'PV STOP cijfers'!BY13</f>
        <v>1623</v>
      </c>
      <c r="BZ229" s="11">
        <f>'PV STOP cijfers'!BZ13</f>
        <v>0</v>
      </c>
      <c r="CA229" s="11">
        <f>'PV STOP cijfers'!CA13</f>
        <v>0</v>
      </c>
      <c r="CB229" s="11">
        <f>'PV STOP cijfers'!CB13</f>
        <v>0</v>
      </c>
      <c r="CC229" s="11">
        <f>'PV STOP cijfers'!CC13</f>
        <v>0</v>
      </c>
      <c r="CD229" s="11">
        <f>'PV STOP cijfers'!CD13</f>
        <v>0</v>
      </c>
      <c r="CE229" s="11">
        <f>'PV STOP cijfers'!CE13</f>
        <v>0</v>
      </c>
      <c r="CF229" s="11">
        <f>'PV STOP cijfers'!CF13</f>
        <v>0</v>
      </c>
      <c r="CG229" s="11">
        <f>'PV STOP cijfers'!CG13</f>
        <v>0</v>
      </c>
      <c r="CH229" s="11">
        <f>'PV STOP cijfers'!CH13</f>
        <v>0</v>
      </c>
      <c r="CI229" s="11">
        <f>'PV STOP cijfers'!CI13</f>
        <v>0</v>
      </c>
      <c r="CJ229" s="11">
        <f>'PV STOP cijfers'!CJ13</f>
        <v>0</v>
      </c>
      <c r="CK229" s="11">
        <f>'PV STOP cijfers'!CK13</f>
        <v>0</v>
      </c>
      <c r="CL229" s="49">
        <f>'PV STOP cijfers'!CL13</f>
        <v>0</v>
      </c>
      <c r="CM229" s="15">
        <f>'PV STOP cijfers'!CM13</f>
        <v>0</v>
      </c>
      <c r="CN229" s="11">
        <f>'PV STOP cijfers'!CN13</f>
        <v>0</v>
      </c>
      <c r="CO229" s="11">
        <f>'PV STOP cijfers'!CO13</f>
        <v>0</v>
      </c>
      <c r="CP229" s="11">
        <f>'PV STOP cijfers'!CP13</f>
        <v>0</v>
      </c>
      <c r="CQ229" s="11">
        <f>'PV STOP cijfers'!CQ13</f>
        <v>0</v>
      </c>
      <c r="CR229" s="11">
        <f>'PV STOP cijfers'!CR13</f>
        <v>0</v>
      </c>
      <c r="CS229" s="11">
        <f>'PV STOP cijfers'!CS13</f>
        <v>0</v>
      </c>
      <c r="CT229" s="11">
        <f>'PV STOP cijfers'!CT13</f>
        <v>0</v>
      </c>
      <c r="CU229" s="11">
        <f>'PV STOP cijfers'!CU13</f>
        <v>0</v>
      </c>
      <c r="CV229" s="11">
        <f>'PV STOP cijfers'!CV13</f>
        <v>0</v>
      </c>
      <c r="CW229" s="11">
        <f>'PV STOP cijfers'!CW13</f>
        <v>0</v>
      </c>
      <c r="CX229" s="11">
        <f>'PV STOP cijfers'!CX13</f>
        <v>0</v>
      </c>
      <c r="CY229" s="26">
        <f>'PV STOP cijfers'!CY13</f>
        <v>0</v>
      </c>
      <c r="CZ229" s="15">
        <f>'PV STOP cijfers'!CZ13</f>
        <v>0</v>
      </c>
      <c r="DA229" s="11">
        <f>'PV STOP cijfers'!DA13</f>
        <v>0</v>
      </c>
      <c r="DB229" s="11">
        <f>'PV STOP cijfers'!DB13</f>
        <v>0</v>
      </c>
      <c r="DC229" s="11">
        <f>'PV STOP cijfers'!DC13</f>
        <v>0</v>
      </c>
      <c r="DD229" s="11">
        <f>'PV STOP cijfers'!DD13</f>
        <v>0</v>
      </c>
      <c r="DE229" s="11">
        <f>'PV STOP cijfers'!DE13</f>
        <v>0</v>
      </c>
      <c r="DF229" s="11">
        <f>'PV STOP cijfers'!DF13</f>
        <v>0</v>
      </c>
      <c r="DG229" s="11">
        <f>'PV STOP cijfers'!DG13</f>
        <v>0</v>
      </c>
      <c r="DH229" s="11">
        <f>'PV STOP cijfers'!DH13</f>
        <v>0</v>
      </c>
      <c r="DI229" s="11">
        <f>'PV STOP cijfers'!DI13</f>
        <v>0</v>
      </c>
      <c r="DJ229" s="11">
        <f>'PV STOP cijfers'!DJ13</f>
        <v>0</v>
      </c>
      <c r="DK229" s="11">
        <f>'PV STOP cijfers'!DK13</f>
        <v>0</v>
      </c>
      <c r="DL229" s="26">
        <f>'PV STOP cijfers'!DL13</f>
        <v>0</v>
      </c>
    </row>
    <row r="230" spans="1:116" hidden="1">
      <c r="A230" s="47">
        <f>'PV STOP cijfers'!A14</f>
        <v>0</v>
      </c>
      <c r="B230" s="49" t="str">
        <f>'PV STOP cijfers'!B14</f>
        <v>PD NT 0000, PD NL 0000</v>
      </c>
      <c r="C230" s="56" t="str">
        <f>'PV STOP cijfers'!C14</f>
        <v>Productveiligheid</v>
      </c>
      <c r="D230" s="4" t="str">
        <f>'PV STOP cijfers'!D14</f>
        <v>PV VWS</v>
      </c>
      <c r="E230" s="4" t="str">
        <f>'PV STOP cijfers'!E14</f>
        <v>Huishoudchemicaliën en biociden</v>
      </c>
      <c r="F230" s="5" t="str">
        <f>'PV STOP cijfers'!F14</f>
        <v>VWS</v>
      </c>
      <c r="G230" s="4" t="str">
        <f>'PV STOP cijfers'!G14</f>
        <v>Ja/Ja</v>
      </c>
      <c r="H230" s="15">
        <f>'PV STOP cijfers'!H14</f>
        <v>790</v>
      </c>
      <c r="I230" s="11">
        <f>'PV STOP cijfers'!I14</f>
        <v>400</v>
      </c>
      <c r="J230" s="11">
        <f>'PV STOP cijfers'!J14</f>
        <v>0</v>
      </c>
      <c r="K230" s="11">
        <f>'PV STOP cijfers'!K14</f>
        <v>0</v>
      </c>
      <c r="L230" s="11">
        <f>'PV STOP cijfers'!L14</f>
        <v>0</v>
      </c>
      <c r="M230" s="11">
        <f>'PV STOP cijfers'!M14</f>
        <v>0</v>
      </c>
      <c r="N230" s="11">
        <f>'PV STOP cijfers'!N14</f>
        <v>0</v>
      </c>
      <c r="O230" s="11">
        <f>'PV STOP cijfers'!O14</f>
        <v>0</v>
      </c>
      <c r="P230" s="11">
        <f>'PV STOP cijfers'!P14</f>
        <v>0</v>
      </c>
      <c r="Q230" s="26">
        <f>'PV STOP cijfers'!Q14</f>
        <v>1190</v>
      </c>
      <c r="R230" s="15">
        <f>'PV STOP cijfers'!R14</f>
        <v>0</v>
      </c>
      <c r="S230" s="11">
        <f>'PV STOP cijfers'!S14</f>
        <v>0</v>
      </c>
      <c r="T230" s="11">
        <f>'PV STOP cijfers'!T14</f>
        <v>1190</v>
      </c>
      <c r="U230" s="11">
        <f>'PV STOP cijfers'!U14</f>
        <v>0</v>
      </c>
      <c r="V230" s="11">
        <f>'PV STOP cijfers'!V14</f>
        <v>0</v>
      </c>
      <c r="W230" s="11">
        <f>'PV STOP cijfers'!W14</f>
        <v>0</v>
      </c>
      <c r="X230" s="11">
        <f>'PV STOP cijfers'!X14</f>
        <v>0</v>
      </c>
      <c r="Y230" s="11">
        <f>'PV STOP cijfers'!Y14</f>
        <v>0</v>
      </c>
      <c r="Z230" s="49">
        <f>'PV STOP cijfers'!Z14</f>
        <v>1190</v>
      </c>
      <c r="AA230" s="11">
        <f>'PV STOP cijfers'!AA14</f>
        <v>500</v>
      </c>
      <c r="AB230" s="11">
        <f>'PV STOP cijfers'!AB14</f>
        <v>0</v>
      </c>
      <c r="AC230" s="11">
        <f>'PV STOP cijfers'!AC14</f>
        <v>0</v>
      </c>
      <c r="AD230" s="11">
        <f>'PV STOP cijfers'!AD14</f>
        <v>0</v>
      </c>
      <c r="AE230" s="11">
        <f>'PV STOP cijfers'!AE14</f>
        <v>690</v>
      </c>
      <c r="AF230" s="11">
        <f>'PV STOP cijfers'!AF14</f>
        <v>0</v>
      </c>
      <c r="AG230" s="49">
        <f>'PV STOP cijfers'!AG14</f>
        <v>0</v>
      </c>
      <c r="AH230" s="11">
        <f>'PV STOP cijfers'!AH14</f>
        <v>0</v>
      </c>
      <c r="AI230" s="11">
        <f>'PV STOP cijfers'!AI14</f>
        <v>0</v>
      </c>
      <c r="AJ230" s="11">
        <f>'PV STOP cijfers'!AJ14</f>
        <v>0</v>
      </c>
      <c r="AK230" s="11">
        <f>'PV STOP cijfers'!AK14</f>
        <v>500</v>
      </c>
      <c r="AL230" s="28">
        <f>'PV STOP cijfers'!AL14</f>
        <v>0</v>
      </c>
      <c r="AM230" s="11">
        <f>'PV STOP cijfers'!AM14</f>
        <v>0</v>
      </c>
      <c r="AN230" s="11">
        <f>'PV STOP cijfers'!AN14</f>
        <v>0</v>
      </c>
      <c r="AO230" s="11">
        <f>'PV STOP cijfers'!AO14</f>
        <v>0</v>
      </c>
      <c r="AP230" s="11">
        <f>'PV STOP cijfers'!AP14</f>
        <v>0</v>
      </c>
      <c r="AQ230" s="11">
        <f>'PV STOP cijfers'!AQ14</f>
        <v>0</v>
      </c>
      <c r="AR230" s="28">
        <f>'PV STOP cijfers'!AR14</f>
        <v>0</v>
      </c>
      <c r="AS230" s="11">
        <f>'PV STOP cijfers'!AS14</f>
        <v>0</v>
      </c>
      <c r="AT230" s="11">
        <f>'PV STOP cijfers'!AT14</f>
        <v>0</v>
      </c>
      <c r="AU230" s="11">
        <f>'PV STOP cijfers'!AU14</f>
        <v>0</v>
      </c>
      <c r="AV230" s="11">
        <f>'PV STOP cijfers'!AV14</f>
        <v>0</v>
      </c>
      <c r="AW230" s="11">
        <f>'PV STOP cijfers'!AW14</f>
        <v>0</v>
      </c>
      <c r="AX230" s="11">
        <f>'PV STOP cijfers'!AX14</f>
        <v>0</v>
      </c>
      <c r="AY230" s="11">
        <f>'PV STOP cijfers'!AY14</f>
        <v>0</v>
      </c>
      <c r="AZ230" s="11">
        <f>'PV STOP cijfers'!AZ14</f>
        <v>0</v>
      </c>
      <c r="BA230" s="11">
        <f>'PV STOP cijfers'!BA14</f>
        <v>0</v>
      </c>
      <c r="BB230" s="11">
        <f>'PV STOP cijfers'!BB14</f>
        <v>0</v>
      </c>
      <c r="BC230" s="28">
        <f>'PV STOP cijfers'!BC14</f>
        <v>0</v>
      </c>
      <c r="BD230" s="11">
        <f>'PV STOP cijfers'!BD14</f>
        <v>0</v>
      </c>
      <c r="BE230" s="11">
        <f>'PV STOP cijfers'!BE14</f>
        <v>0</v>
      </c>
      <c r="BF230" s="11">
        <f>'PV STOP cijfers'!BF14</f>
        <v>0</v>
      </c>
      <c r="BG230" s="11">
        <f>'PV STOP cijfers'!BG14</f>
        <v>0</v>
      </c>
      <c r="BH230" s="11">
        <f>'PV STOP cijfers'!BH14</f>
        <v>0</v>
      </c>
      <c r="BI230" s="11">
        <f>'PV STOP cijfers'!BI14</f>
        <v>0</v>
      </c>
      <c r="BJ230" s="11">
        <f>'PV STOP cijfers'!BJ14</f>
        <v>0</v>
      </c>
      <c r="BK230" s="28">
        <f>'PV STOP cijfers'!BK14</f>
        <v>0</v>
      </c>
      <c r="BL230" s="11">
        <f>'PV STOP cijfers'!BL14</f>
        <v>400</v>
      </c>
      <c r="BM230" s="11">
        <f>'PV STOP cijfers'!BM14</f>
        <v>0</v>
      </c>
      <c r="BN230" s="11">
        <f>'PV STOP cijfers'!BN14</f>
        <v>96.666666666666671</v>
      </c>
      <c r="BO230" s="11">
        <f>'PV STOP cijfers'!BO14</f>
        <v>96.666666666666671</v>
      </c>
      <c r="BP230" s="11">
        <f>'PV STOP cijfers'!BP14</f>
        <v>96.666666666666671</v>
      </c>
      <c r="BQ230" s="28">
        <f>'PV STOP cijfers'!BQ14</f>
        <v>0</v>
      </c>
      <c r="BR230" s="11">
        <f>'PV STOP cijfers'!BR14</f>
        <v>0</v>
      </c>
      <c r="BS230" s="11">
        <f>'PV STOP cijfers'!BS14</f>
        <v>0</v>
      </c>
      <c r="BT230" s="11">
        <f>'PV STOP cijfers'!BT14</f>
        <v>0</v>
      </c>
      <c r="BU230" s="11">
        <f>'PV STOP cijfers'!BU14</f>
        <v>0</v>
      </c>
      <c r="BV230" s="11">
        <f>'PV STOP cijfers'!BV14</f>
        <v>0</v>
      </c>
      <c r="BW230" s="11">
        <f>'PV STOP cijfers'!BW14</f>
        <v>0</v>
      </c>
      <c r="BX230" s="49">
        <f>'PV STOP cijfers'!BX14</f>
        <v>0</v>
      </c>
      <c r="BY230" s="11">
        <f>'PV STOP cijfers'!BY14</f>
        <v>1190</v>
      </c>
      <c r="BZ230" s="11">
        <f>'PV STOP cijfers'!BZ14</f>
        <v>0</v>
      </c>
      <c r="CA230" s="11">
        <f>'PV STOP cijfers'!CA14</f>
        <v>0</v>
      </c>
      <c r="CB230" s="11">
        <f>'PV STOP cijfers'!CB14</f>
        <v>0</v>
      </c>
      <c r="CC230" s="11">
        <f>'PV STOP cijfers'!CC14</f>
        <v>0</v>
      </c>
      <c r="CD230" s="11">
        <f>'PV STOP cijfers'!CD14</f>
        <v>0</v>
      </c>
      <c r="CE230" s="11">
        <f>'PV STOP cijfers'!CE14</f>
        <v>0</v>
      </c>
      <c r="CF230" s="11">
        <f>'PV STOP cijfers'!CF14</f>
        <v>0</v>
      </c>
      <c r="CG230" s="11">
        <f>'PV STOP cijfers'!CG14</f>
        <v>0</v>
      </c>
      <c r="CH230" s="11">
        <f>'PV STOP cijfers'!CH14</f>
        <v>0</v>
      </c>
      <c r="CI230" s="11">
        <f>'PV STOP cijfers'!CI14</f>
        <v>0</v>
      </c>
      <c r="CJ230" s="11">
        <f>'PV STOP cijfers'!CJ14</f>
        <v>0</v>
      </c>
      <c r="CK230" s="11">
        <f>'PV STOP cijfers'!CK14</f>
        <v>0</v>
      </c>
      <c r="CL230" s="49">
        <f>'PV STOP cijfers'!CL14</f>
        <v>0</v>
      </c>
      <c r="CM230" s="15">
        <f>'PV STOP cijfers'!CM14</f>
        <v>0</v>
      </c>
      <c r="CN230" s="11">
        <f>'PV STOP cijfers'!CN14</f>
        <v>0</v>
      </c>
      <c r="CO230" s="11">
        <f>'PV STOP cijfers'!CO14</f>
        <v>0</v>
      </c>
      <c r="CP230" s="11">
        <f>'PV STOP cijfers'!CP14</f>
        <v>0</v>
      </c>
      <c r="CQ230" s="11">
        <f>'PV STOP cijfers'!CQ14</f>
        <v>0</v>
      </c>
      <c r="CR230" s="11">
        <f>'PV STOP cijfers'!CR14</f>
        <v>0</v>
      </c>
      <c r="CS230" s="11">
        <f>'PV STOP cijfers'!CS14</f>
        <v>0</v>
      </c>
      <c r="CT230" s="11">
        <f>'PV STOP cijfers'!CT14</f>
        <v>0</v>
      </c>
      <c r="CU230" s="11">
        <f>'PV STOP cijfers'!CU14</f>
        <v>0</v>
      </c>
      <c r="CV230" s="11">
        <f>'PV STOP cijfers'!CV14</f>
        <v>0</v>
      </c>
      <c r="CW230" s="11">
        <f>'PV STOP cijfers'!CW14</f>
        <v>0</v>
      </c>
      <c r="CX230" s="11">
        <f>'PV STOP cijfers'!CX14</f>
        <v>0</v>
      </c>
      <c r="CY230" s="26">
        <f>'PV STOP cijfers'!CY14</f>
        <v>0</v>
      </c>
      <c r="CZ230" s="15">
        <f>'PV STOP cijfers'!CZ14</f>
        <v>0</v>
      </c>
      <c r="DA230" s="11">
        <f>'PV STOP cijfers'!DA14</f>
        <v>0</v>
      </c>
      <c r="DB230" s="11">
        <f>'PV STOP cijfers'!DB14</f>
        <v>0</v>
      </c>
      <c r="DC230" s="11">
        <f>'PV STOP cijfers'!DC14</f>
        <v>0</v>
      </c>
      <c r="DD230" s="11">
        <f>'PV STOP cijfers'!DD14</f>
        <v>0</v>
      </c>
      <c r="DE230" s="11">
        <f>'PV STOP cijfers'!DE14</f>
        <v>0</v>
      </c>
      <c r="DF230" s="11">
        <f>'PV STOP cijfers'!DF14</f>
        <v>0</v>
      </c>
      <c r="DG230" s="11">
        <f>'PV STOP cijfers'!DG14</f>
        <v>0</v>
      </c>
      <c r="DH230" s="11">
        <f>'PV STOP cijfers'!DH14</f>
        <v>0</v>
      </c>
      <c r="DI230" s="11">
        <f>'PV STOP cijfers'!DI14</f>
        <v>0</v>
      </c>
      <c r="DJ230" s="11">
        <f>'PV STOP cijfers'!DJ14</f>
        <v>0</v>
      </c>
      <c r="DK230" s="11">
        <f>'PV STOP cijfers'!DK14</f>
        <v>0</v>
      </c>
      <c r="DL230" s="26">
        <f>'PV STOP cijfers'!DL14</f>
        <v>0</v>
      </c>
    </row>
    <row r="231" spans="1:116" hidden="1">
      <c r="A231" s="47">
        <f>'PV STOP cijfers'!A15</f>
        <v>0</v>
      </c>
      <c r="B231" s="49" t="str">
        <f>'PV STOP cijfers'!B15</f>
        <v>PD NT 0000, PD NL 0000</v>
      </c>
      <c r="C231" s="56" t="str">
        <f>'PV STOP cijfers'!C15</f>
        <v>Productveiligheid</v>
      </c>
      <c r="D231" s="4" t="str">
        <f>'PV STOP cijfers'!D15</f>
        <v>PV VWS</v>
      </c>
      <c r="E231" s="4" t="str">
        <f>'PV STOP cijfers'!E15</f>
        <v>Speelgoed en baby- en kinderartikel (chemisch)</v>
      </c>
      <c r="F231" s="5" t="str">
        <f>'PV STOP cijfers'!F15</f>
        <v>VWS</v>
      </c>
      <c r="G231" s="4" t="str">
        <f>'PV STOP cijfers'!G15</f>
        <v>Ja/Ja</v>
      </c>
      <c r="H231" s="15">
        <f>'PV STOP cijfers'!H15</f>
        <v>649</v>
      </c>
      <c r="I231" s="11">
        <f>'PV STOP cijfers'!I15</f>
        <v>564</v>
      </c>
      <c r="J231" s="11">
        <f>'PV STOP cijfers'!J15</f>
        <v>0</v>
      </c>
      <c r="K231" s="11">
        <f>'PV STOP cijfers'!K15</f>
        <v>0</v>
      </c>
      <c r="L231" s="11">
        <f>'PV STOP cijfers'!L15</f>
        <v>0</v>
      </c>
      <c r="M231" s="11">
        <f>'PV STOP cijfers'!M15</f>
        <v>0</v>
      </c>
      <c r="N231" s="11">
        <f>'PV STOP cijfers'!N15</f>
        <v>0</v>
      </c>
      <c r="O231" s="11">
        <f>'PV STOP cijfers'!O15</f>
        <v>0</v>
      </c>
      <c r="P231" s="11">
        <f>'PV STOP cijfers'!P15</f>
        <v>0</v>
      </c>
      <c r="Q231" s="26">
        <f>'PV STOP cijfers'!Q15</f>
        <v>1213</v>
      </c>
      <c r="R231" s="15">
        <f>'PV STOP cijfers'!R15</f>
        <v>0</v>
      </c>
      <c r="S231" s="11">
        <f>'PV STOP cijfers'!S15</f>
        <v>0</v>
      </c>
      <c r="T231" s="11">
        <f>'PV STOP cijfers'!T15</f>
        <v>1213</v>
      </c>
      <c r="U231" s="11">
        <f>'PV STOP cijfers'!U15</f>
        <v>0</v>
      </c>
      <c r="V231" s="11">
        <f>'PV STOP cijfers'!V15</f>
        <v>0</v>
      </c>
      <c r="W231" s="11">
        <f>'PV STOP cijfers'!W15</f>
        <v>0</v>
      </c>
      <c r="X231" s="11">
        <f>'PV STOP cijfers'!X15</f>
        <v>0</v>
      </c>
      <c r="Y231" s="11">
        <f>'PV STOP cijfers'!Y15</f>
        <v>0</v>
      </c>
      <c r="Z231" s="49">
        <f>'PV STOP cijfers'!Z15</f>
        <v>1213</v>
      </c>
      <c r="AA231" s="11">
        <f>'PV STOP cijfers'!AA15</f>
        <v>260</v>
      </c>
      <c r="AB231" s="11">
        <f>'PV STOP cijfers'!AB15</f>
        <v>0</v>
      </c>
      <c r="AC231" s="11">
        <f>'PV STOP cijfers'!AC15</f>
        <v>0</v>
      </c>
      <c r="AD231" s="11">
        <f>'PV STOP cijfers'!AD15</f>
        <v>0</v>
      </c>
      <c r="AE231" s="11">
        <f>'PV STOP cijfers'!AE15</f>
        <v>953</v>
      </c>
      <c r="AF231" s="11">
        <f>'PV STOP cijfers'!AF15</f>
        <v>0</v>
      </c>
      <c r="AG231" s="49">
        <f>'PV STOP cijfers'!AG15</f>
        <v>0</v>
      </c>
      <c r="AH231" s="11">
        <f>'PV STOP cijfers'!AH15</f>
        <v>0</v>
      </c>
      <c r="AI231" s="11">
        <f>'PV STOP cijfers'!AI15</f>
        <v>0</v>
      </c>
      <c r="AJ231" s="11">
        <f>'PV STOP cijfers'!AJ15</f>
        <v>0</v>
      </c>
      <c r="AK231" s="11">
        <f>'PV STOP cijfers'!AK15</f>
        <v>260</v>
      </c>
      <c r="AL231" s="28">
        <f>'PV STOP cijfers'!AL15</f>
        <v>0</v>
      </c>
      <c r="AM231" s="11">
        <f>'PV STOP cijfers'!AM15</f>
        <v>0</v>
      </c>
      <c r="AN231" s="11">
        <f>'PV STOP cijfers'!AN15</f>
        <v>0</v>
      </c>
      <c r="AO231" s="11">
        <f>'PV STOP cijfers'!AO15</f>
        <v>0</v>
      </c>
      <c r="AP231" s="11">
        <f>'PV STOP cijfers'!AP15</f>
        <v>0</v>
      </c>
      <c r="AQ231" s="11">
        <f>'PV STOP cijfers'!AQ15</f>
        <v>0</v>
      </c>
      <c r="AR231" s="28">
        <f>'PV STOP cijfers'!AR15</f>
        <v>0</v>
      </c>
      <c r="AS231" s="11">
        <f>'PV STOP cijfers'!AS15</f>
        <v>0</v>
      </c>
      <c r="AT231" s="11">
        <f>'PV STOP cijfers'!AT15</f>
        <v>0</v>
      </c>
      <c r="AU231" s="11">
        <f>'PV STOP cijfers'!AU15</f>
        <v>0</v>
      </c>
      <c r="AV231" s="11">
        <f>'PV STOP cijfers'!AV15</f>
        <v>0</v>
      </c>
      <c r="AW231" s="11">
        <f>'PV STOP cijfers'!AW15</f>
        <v>0</v>
      </c>
      <c r="AX231" s="11">
        <f>'PV STOP cijfers'!AX15</f>
        <v>0</v>
      </c>
      <c r="AY231" s="11">
        <f>'PV STOP cijfers'!AY15</f>
        <v>0</v>
      </c>
      <c r="AZ231" s="11">
        <f>'PV STOP cijfers'!AZ15</f>
        <v>0</v>
      </c>
      <c r="BA231" s="11">
        <f>'PV STOP cijfers'!BA15</f>
        <v>0</v>
      </c>
      <c r="BB231" s="11">
        <f>'PV STOP cijfers'!BB15</f>
        <v>0</v>
      </c>
      <c r="BC231" s="28">
        <f>'PV STOP cijfers'!BC15</f>
        <v>0</v>
      </c>
      <c r="BD231" s="11">
        <f>'PV STOP cijfers'!BD15</f>
        <v>0</v>
      </c>
      <c r="BE231" s="11">
        <f>'PV STOP cijfers'!BE15</f>
        <v>0</v>
      </c>
      <c r="BF231" s="11">
        <f>'PV STOP cijfers'!BF15</f>
        <v>0</v>
      </c>
      <c r="BG231" s="11">
        <f>'PV STOP cijfers'!BG15</f>
        <v>0</v>
      </c>
      <c r="BH231" s="11">
        <f>'PV STOP cijfers'!BH15</f>
        <v>0</v>
      </c>
      <c r="BI231" s="11">
        <f>'PV STOP cijfers'!BI15</f>
        <v>0</v>
      </c>
      <c r="BJ231" s="11">
        <f>'PV STOP cijfers'!BJ15</f>
        <v>0</v>
      </c>
      <c r="BK231" s="28">
        <f>'PV STOP cijfers'!BK15</f>
        <v>0</v>
      </c>
      <c r="BL231" s="11">
        <f>'PV STOP cijfers'!BL15</f>
        <v>564</v>
      </c>
      <c r="BM231" s="11">
        <f>'PV STOP cijfers'!BM15</f>
        <v>0</v>
      </c>
      <c r="BN231" s="11">
        <f>'PV STOP cijfers'!BN15</f>
        <v>129.66666666666666</v>
      </c>
      <c r="BO231" s="11">
        <f>'PV STOP cijfers'!BO15</f>
        <v>129.66666666666666</v>
      </c>
      <c r="BP231" s="11">
        <f>'PV STOP cijfers'!BP15</f>
        <v>129.66666666666666</v>
      </c>
      <c r="BQ231" s="28">
        <f>'PV STOP cijfers'!BQ15</f>
        <v>0</v>
      </c>
      <c r="BR231" s="11">
        <f>'PV STOP cijfers'!BR15</f>
        <v>0</v>
      </c>
      <c r="BS231" s="11">
        <f>'PV STOP cijfers'!BS15</f>
        <v>0</v>
      </c>
      <c r="BT231" s="11">
        <f>'PV STOP cijfers'!BT15</f>
        <v>0</v>
      </c>
      <c r="BU231" s="11">
        <f>'PV STOP cijfers'!BU15</f>
        <v>0</v>
      </c>
      <c r="BV231" s="11">
        <f>'PV STOP cijfers'!BV15</f>
        <v>0</v>
      </c>
      <c r="BW231" s="11">
        <f>'PV STOP cijfers'!BW15</f>
        <v>0</v>
      </c>
      <c r="BX231" s="49">
        <f>'PV STOP cijfers'!BX15</f>
        <v>0</v>
      </c>
      <c r="BY231" s="11">
        <f>'PV STOP cijfers'!BY15</f>
        <v>1213</v>
      </c>
      <c r="BZ231" s="11">
        <f>'PV STOP cijfers'!BZ15</f>
        <v>0</v>
      </c>
      <c r="CA231" s="11">
        <f>'PV STOP cijfers'!CA15</f>
        <v>0</v>
      </c>
      <c r="CB231" s="11">
        <f>'PV STOP cijfers'!CB15</f>
        <v>0</v>
      </c>
      <c r="CC231" s="11">
        <f>'PV STOP cijfers'!CC15</f>
        <v>0</v>
      </c>
      <c r="CD231" s="11">
        <f>'PV STOP cijfers'!CD15</f>
        <v>0</v>
      </c>
      <c r="CE231" s="11">
        <f>'PV STOP cijfers'!CE15</f>
        <v>0</v>
      </c>
      <c r="CF231" s="11">
        <f>'PV STOP cijfers'!CF15</f>
        <v>0</v>
      </c>
      <c r="CG231" s="11">
        <f>'PV STOP cijfers'!CG15</f>
        <v>0</v>
      </c>
      <c r="CH231" s="11">
        <f>'PV STOP cijfers'!CH15</f>
        <v>0</v>
      </c>
      <c r="CI231" s="11">
        <f>'PV STOP cijfers'!CI15</f>
        <v>0</v>
      </c>
      <c r="CJ231" s="11">
        <f>'PV STOP cijfers'!CJ15</f>
        <v>0</v>
      </c>
      <c r="CK231" s="11">
        <f>'PV STOP cijfers'!CK15</f>
        <v>0</v>
      </c>
      <c r="CL231" s="49">
        <f>'PV STOP cijfers'!CL15</f>
        <v>0</v>
      </c>
      <c r="CM231" s="15">
        <f>'PV STOP cijfers'!CM15</f>
        <v>0</v>
      </c>
      <c r="CN231" s="11">
        <f>'PV STOP cijfers'!CN15</f>
        <v>0</v>
      </c>
      <c r="CO231" s="11">
        <f>'PV STOP cijfers'!CO15</f>
        <v>0</v>
      </c>
      <c r="CP231" s="11">
        <f>'PV STOP cijfers'!CP15</f>
        <v>0</v>
      </c>
      <c r="CQ231" s="11">
        <f>'PV STOP cijfers'!CQ15</f>
        <v>0</v>
      </c>
      <c r="CR231" s="11">
        <f>'PV STOP cijfers'!CR15</f>
        <v>0</v>
      </c>
      <c r="CS231" s="11">
        <f>'PV STOP cijfers'!CS15</f>
        <v>0</v>
      </c>
      <c r="CT231" s="11">
        <f>'PV STOP cijfers'!CT15</f>
        <v>0</v>
      </c>
      <c r="CU231" s="11">
        <f>'PV STOP cijfers'!CU15</f>
        <v>0</v>
      </c>
      <c r="CV231" s="11">
        <f>'PV STOP cijfers'!CV15</f>
        <v>0</v>
      </c>
      <c r="CW231" s="11">
        <f>'PV STOP cijfers'!CW15</f>
        <v>0</v>
      </c>
      <c r="CX231" s="11">
        <f>'PV STOP cijfers'!CX15</f>
        <v>0</v>
      </c>
      <c r="CY231" s="26">
        <f>'PV STOP cijfers'!CY15</f>
        <v>0</v>
      </c>
      <c r="CZ231" s="15">
        <f>'PV STOP cijfers'!CZ15</f>
        <v>0</v>
      </c>
      <c r="DA231" s="11">
        <f>'PV STOP cijfers'!DA15</f>
        <v>0</v>
      </c>
      <c r="DB231" s="11">
        <f>'PV STOP cijfers'!DB15</f>
        <v>0</v>
      </c>
      <c r="DC231" s="11">
        <f>'PV STOP cijfers'!DC15</f>
        <v>0</v>
      </c>
      <c r="DD231" s="11">
        <f>'PV STOP cijfers'!DD15</f>
        <v>0</v>
      </c>
      <c r="DE231" s="11">
        <f>'PV STOP cijfers'!DE15</f>
        <v>0</v>
      </c>
      <c r="DF231" s="11">
        <f>'PV STOP cijfers'!DF15</f>
        <v>0</v>
      </c>
      <c r="DG231" s="11">
        <f>'PV STOP cijfers'!DG15</f>
        <v>0</v>
      </c>
      <c r="DH231" s="11">
        <f>'PV STOP cijfers'!DH15</f>
        <v>0</v>
      </c>
      <c r="DI231" s="11">
        <f>'PV STOP cijfers'!DI15</f>
        <v>0</v>
      </c>
      <c r="DJ231" s="11">
        <f>'PV STOP cijfers'!DJ15</f>
        <v>0</v>
      </c>
      <c r="DK231" s="11">
        <f>'PV STOP cijfers'!DK15</f>
        <v>0</v>
      </c>
      <c r="DL231" s="26">
        <f>'PV STOP cijfers'!DL15</f>
        <v>0</v>
      </c>
    </row>
    <row r="232" spans="1:116">
      <c r="A232" s="47">
        <f>'PV STOP cijfers'!A16</f>
        <v>1900</v>
      </c>
      <c r="B232" s="49" t="str">
        <f>'PV STOP cijfers'!B16</f>
        <v>PD NT 0000, PD NL 0000</v>
      </c>
      <c r="C232" s="56" t="str">
        <f>'PV STOP cijfers'!C16</f>
        <v>Productveiligheid</v>
      </c>
      <c r="D232" s="4" t="str">
        <f>'PV STOP cijfers'!D16</f>
        <v>PV VWS</v>
      </c>
      <c r="E232" s="526" t="str">
        <f>'PV STOP cijfers'!E16</f>
        <v>Chemisch onderzoek verbeterplan</v>
      </c>
      <c r="F232" s="5" t="str">
        <f>'PV STOP cijfers'!F16</f>
        <v>VWS</v>
      </c>
      <c r="G232" s="4" t="str">
        <f>'PV STOP cijfers'!G16</f>
        <v>verbeterplan</v>
      </c>
      <c r="H232" s="533">
        <f>'PV STOP cijfers'!H16</f>
        <v>1120</v>
      </c>
      <c r="I232" s="518">
        <f>'PV STOP cijfers'!I16</f>
        <v>1146</v>
      </c>
      <c r="J232" s="11">
        <f>'PV STOP cijfers'!J16</f>
        <v>0</v>
      </c>
      <c r="K232" s="11">
        <f>'PV STOP cijfers'!K16</f>
        <v>0</v>
      </c>
      <c r="L232" s="11">
        <f>'PV STOP cijfers'!L16</f>
        <v>0</v>
      </c>
      <c r="M232" s="11">
        <f>'PV STOP cijfers'!M16</f>
        <v>0</v>
      </c>
      <c r="N232" s="11">
        <f>'PV STOP cijfers'!N16</f>
        <v>0</v>
      </c>
      <c r="O232" s="11">
        <f>'PV STOP cijfers'!O16</f>
        <v>0</v>
      </c>
      <c r="P232" s="11">
        <f>'PV STOP cijfers'!P16</f>
        <v>0</v>
      </c>
      <c r="Q232" s="26">
        <f>'PV STOP cijfers'!Q16</f>
        <v>2266</v>
      </c>
      <c r="R232" s="15">
        <f>'PV STOP cijfers'!R16</f>
        <v>0</v>
      </c>
      <c r="S232" s="11">
        <f>'PV STOP cijfers'!S16</f>
        <v>0</v>
      </c>
      <c r="T232" s="518">
        <f>'PV STOP cijfers'!T16</f>
        <v>2266</v>
      </c>
      <c r="U232" s="11">
        <f>'PV STOP cijfers'!U16</f>
        <v>0</v>
      </c>
      <c r="V232" s="11">
        <f>'PV STOP cijfers'!V16</f>
        <v>0</v>
      </c>
      <c r="W232" s="11">
        <f>'PV STOP cijfers'!W16</f>
        <v>0</v>
      </c>
      <c r="X232" s="11">
        <f>'PV STOP cijfers'!X16</f>
        <v>0</v>
      </c>
      <c r="Y232" s="11">
        <f>'PV STOP cijfers'!Y16</f>
        <v>0</v>
      </c>
      <c r="Z232" s="49">
        <f>'PV STOP cijfers'!Z16</f>
        <v>2266</v>
      </c>
      <c r="AA232" s="11">
        <f>'PV STOP cijfers'!AA16</f>
        <v>0</v>
      </c>
      <c r="AB232" s="11">
        <f>'PV STOP cijfers'!AB16</f>
        <v>0</v>
      </c>
      <c r="AC232" s="11">
        <f>'PV STOP cijfers'!AC16</f>
        <v>0</v>
      </c>
      <c r="AD232" s="11">
        <f>'PV STOP cijfers'!AD16</f>
        <v>0</v>
      </c>
      <c r="AE232" s="518">
        <f>'PV STOP cijfers'!AE16</f>
        <v>2266</v>
      </c>
      <c r="AF232" s="11">
        <f>'PV STOP cijfers'!AF16</f>
        <v>0</v>
      </c>
      <c r="AG232" s="49">
        <f>'PV STOP cijfers'!AG16</f>
        <v>0</v>
      </c>
      <c r="AH232" s="11">
        <f>'PV STOP cijfers'!AH16</f>
        <v>0</v>
      </c>
      <c r="AI232" s="11">
        <f>'PV STOP cijfers'!AI16</f>
        <v>0</v>
      </c>
      <c r="AJ232" s="11">
        <f>'PV STOP cijfers'!AJ16</f>
        <v>0</v>
      </c>
      <c r="AK232" s="11">
        <f>'PV STOP cijfers'!AK16</f>
        <v>0</v>
      </c>
      <c r="AL232" s="28">
        <f>'PV STOP cijfers'!AL16</f>
        <v>0</v>
      </c>
      <c r="AM232" s="11">
        <f>'PV STOP cijfers'!AM16</f>
        <v>0</v>
      </c>
      <c r="AN232" s="11">
        <f>'PV STOP cijfers'!AN16</f>
        <v>0</v>
      </c>
      <c r="AO232" s="11">
        <f>'PV STOP cijfers'!AO16</f>
        <v>0</v>
      </c>
      <c r="AP232" s="11">
        <f>'PV STOP cijfers'!AP16</f>
        <v>0</v>
      </c>
      <c r="AQ232" s="11">
        <f>'PV STOP cijfers'!AQ16</f>
        <v>0</v>
      </c>
      <c r="AR232" s="28">
        <f>'PV STOP cijfers'!AR16</f>
        <v>0</v>
      </c>
      <c r="AS232" s="11">
        <f>'PV STOP cijfers'!AS16</f>
        <v>0</v>
      </c>
      <c r="AT232" s="11">
        <f>'PV STOP cijfers'!AT16</f>
        <v>0</v>
      </c>
      <c r="AU232" s="11">
        <f>'PV STOP cijfers'!AU16</f>
        <v>0</v>
      </c>
      <c r="AV232" s="11">
        <f>'PV STOP cijfers'!AV16</f>
        <v>0</v>
      </c>
      <c r="AW232" s="11">
        <f>'PV STOP cijfers'!AW16</f>
        <v>0</v>
      </c>
      <c r="AX232" s="11">
        <f>'PV STOP cijfers'!AX16</f>
        <v>0</v>
      </c>
      <c r="AY232" s="11">
        <f>'PV STOP cijfers'!AY16</f>
        <v>0</v>
      </c>
      <c r="AZ232" s="11">
        <f>'PV STOP cijfers'!AZ16</f>
        <v>0</v>
      </c>
      <c r="BA232" s="11">
        <f>'PV STOP cijfers'!BA16</f>
        <v>0</v>
      </c>
      <c r="BB232" s="11">
        <f>'PV STOP cijfers'!BB16</f>
        <v>0</v>
      </c>
      <c r="BC232" s="28">
        <f>'PV STOP cijfers'!BC16</f>
        <v>0</v>
      </c>
      <c r="BD232" s="11">
        <f>'PV STOP cijfers'!BD16</f>
        <v>0</v>
      </c>
      <c r="BE232" s="11">
        <f>'PV STOP cijfers'!BE16</f>
        <v>0</v>
      </c>
      <c r="BF232" s="11">
        <f>'PV STOP cijfers'!BF16</f>
        <v>0</v>
      </c>
      <c r="BG232" s="11">
        <f>'PV STOP cijfers'!BG16</f>
        <v>0</v>
      </c>
      <c r="BH232" s="11">
        <f>'PV STOP cijfers'!BH16</f>
        <v>0</v>
      </c>
      <c r="BI232" s="11">
        <f>'PV STOP cijfers'!BI16</f>
        <v>0</v>
      </c>
      <c r="BJ232" s="11">
        <f>'PV STOP cijfers'!BJ16</f>
        <v>0</v>
      </c>
      <c r="BK232" s="28">
        <f>'PV STOP cijfers'!BK16</f>
        <v>0</v>
      </c>
      <c r="BL232" s="11">
        <f>'PV STOP cijfers'!BL16</f>
        <v>1146</v>
      </c>
      <c r="BM232" s="11">
        <f>'PV STOP cijfers'!BM16</f>
        <v>0</v>
      </c>
      <c r="BN232" s="11">
        <f>'PV STOP cijfers'!BN16</f>
        <v>373.33333333333331</v>
      </c>
      <c r="BO232" s="11">
        <f>'PV STOP cijfers'!BO16</f>
        <v>373.33333333333331</v>
      </c>
      <c r="BP232" s="11">
        <f>'PV STOP cijfers'!BP16</f>
        <v>373.33333333333331</v>
      </c>
      <c r="BQ232" s="28">
        <f>'PV STOP cijfers'!BQ16</f>
        <v>0</v>
      </c>
      <c r="BR232" s="11">
        <f>'PV STOP cijfers'!BR16</f>
        <v>0</v>
      </c>
      <c r="BS232" s="11">
        <f>'PV STOP cijfers'!BS16</f>
        <v>0</v>
      </c>
      <c r="BT232" s="11">
        <f>'PV STOP cijfers'!BT16</f>
        <v>0</v>
      </c>
      <c r="BU232" s="11">
        <f>'PV STOP cijfers'!BU16</f>
        <v>0</v>
      </c>
      <c r="BV232" s="11">
        <f>'PV STOP cijfers'!BV16</f>
        <v>0</v>
      </c>
      <c r="BW232" s="11">
        <f>'PV STOP cijfers'!BW16</f>
        <v>0</v>
      </c>
      <c r="BX232" s="49">
        <f>'PV STOP cijfers'!BX16</f>
        <v>0</v>
      </c>
      <c r="BY232" s="11">
        <f>'PV STOP cijfers'!BY16</f>
        <v>2266</v>
      </c>
      <c r="BZ232" s="11">
        <f>'PV STOP cijfers'!BZ16</f>
        <v>0</v>
      </c>
      <c r="CA232" s="11">
        <f>'PV STOP cijfers'!CA16</f>
        <v>0</v>
      </c>
      <c r="CB232" s="11">
        <f>'PV STOP cijfers'!CB16</f>
        <v>0</v>
      </c>
      <c r="CC232" s="11">
        <f>'PV STOP cijfers'!CC16</f>
        <v>0</v>
      </c>
      <c r="CD232" s="11">
        <f>'PV STOP cijfers'!CD16</f>
        <v>0</v>
      </c>
      <c r="CE232" s="11">
        <f>'PV STOP cijfers'!CE16</f>
        <v>0</v>
      </c>
      <c r="CF232" s="11">
        <f>'PV STOP cijfers'!CF16</f>
        <v>0</v>
      </c>
      <c r="CG232" s="11">
        <f>'PV STOP cijfers'!CG16</f>
        <v>0</v>
      </c>
      <c r="CH232" s="11">
        <f>'PV STOP cijfers'!CH16</f>
        <v>0</v>
      </c>
      <c r="CI232" s="11">
        <f>'PV STOP cijfers'!CI16</f>
        <v>0</v>
      </c>
      <c r="CJ232" s="11">
        <f>'PV STOP cijfers'!CJ16</f>
        <v>0</v>
      </c>
      <c r="CK232" s="11">
        <f>'PV STOP cijfers'!CK16</f>
        <v>0</v>
      </c>
      <c r="CL232" s="49">
        <f>'PV STOP cijfers'!CL16</f>
        <v>0</v>
      </c>
      <c r="CM232" s="15">
        <f>'PV STOP cijfers'!CM16</f>
        <v>0</v>
      </c>
      <c r="CN232" s="11">
        <f>'PV STOP cijfers'!CN16</f>
        <v>0</v>
      </c>
      <c r="CO232" s="11">
        <f>'PV STOP cijfers'!CO16</f>
        <v>0</v>
      </c>
      <c r="CP232" s="11">
        <f>'PV STOP cijfers'!CP16</f>
        <v>0</v>
      </c>
      <c r="CQ232" s="11">
        <f>'PV STOP cijfers'!CQ16</f>
        <v>0</v>
      </c>
      <c r="CR232" s="11">
        <f>'PV STOP cijfers'!CR16</f>
        <v>0</v>
      </c>
      <c r="CS232" s="11">
        <f>'PV STOP cijfers'!CS16</f>
        <v>0</v>
      </c>
      <c r="CT232" s="11">
        <f>'PV STOP cijfers'!CT16</f>
        <v>0</v>
      </c>
      <c r="CU232" s="11">
        <f>'PV STOP cijfers'!CU16</f>
        <v>0</v>
      </c>
      <c r="CV232" s="11">
        <f>'PV STOP cijfers'!CV16</f>
        <v>0</v>
      </c>
      <c r="CW232" s="11">
        <f>'PV STOP cijfers'!CW16</f>
        <v>0</v>
      </c>
      <c r="CX232" s="11">
        <f>'PV STOP cijfers'!CX16</f>
        <v>0</v>
      </c>
      <c r="CY232" s="26">
        <f>'PV STOP cijfers'!CY16</f>
        <v>0</v>
      </c>
      <c r="CZ232" s="15">
        <f>'PV STOP cijfers'!CZ16</f>
        <v>0</v>
      </c>
      <c r="DA232" s="11">
        <f>'PV STOP cijfers'!DA16</f>
        <v>0</v>
      </c>
      <c r="DB232" s="11">
        <f>'PV STOP cijfers'!DB16</f>
        <v>0</v>
      </c>
      <c r="DC232" s="11">
        <f>'PV STOP cijfers'!DC16</f>
        <v>0</v>
      </c>
      <c r="DD232" s="11">
        <f>'PV STOP cijfers'!DD16</f>
        <v>0</v>
      </c>
      <c r="DE232" s="11">
        <f>'PV STOP cijfers'!DE16</f>
        <v>0</v>
      </c>
      <c r="DF232" s="11">
        <f>'PV STOP cijfers'!DF16</f>
        <v>0</v>
      </c>
      <c r="DG232" s="11">
        <f>'PV STOP cijfers'!DG16</f>
        <v>0</v>
      </c>
      <c r="DH232" s="11">
        <f>'PV STOP cijfers'!DH16</f>
        <v>0</v>
      </c>
      <c r="DI232" s="11">
        <f>'PV STOP cijfers'!DI16</f>
        <v>0</v>
      </c>
      <c r="DJ232" s="11">
        <f>'PV STOP cijfers'!DJ16</f>
        <v>0</v>
      </c>
      <c r="DK232" s="11">
        <f>'PV STOP cijfers'!DK16</f>
        <v>0</v>
      </c>
      <c r="DL232" s="26">
        <f>'PV STOP cijfers'!DL16</f>
        <v>0</v>
      </c>
    </row>
    <row r="233" spans="1:116" hidden="1">
      <c r="A233" s="47">
        <f>'PV STOP cijfers'!A17</f>
        <v>0</v>
      </c>
      <c r="B233" s="49" t="str">
        <f>'PV STOP cijfers'!B17</f>
        <v>PD NT 0000, PD NL 0000</v>
      </c>
      <c r="C233" s="56" t="str">
        <f>'PV STOP cijfers'!C17</f>
        <v>Productveiligheid</v>
      </c>
      <c r="D233" s="4" t="str">
        <f>'PV STOP cijfers'!D17</f>
        <v>PV VWS</v>
      </c>
      <c r="E233" s="4" t="str">
        <f>'PV STOP cijfers'!E17</f>
        <v>Tatoeages en piercing</v>
      </c>
      <c r="F233" s="5" t="str">
        <f>'PV STOP cijfers'!F17</f>
        <v>VWS</v>
      </c>
      <c r="G233" s="4" t="str">
        <f>'PV STOP cijfers'!G17</f>
        <v>Nee/Ja</v>
      </c>
      <c r="H233" s="654">
        <f>'PV STOP cijfers'!H17</f>
        <v>2644</v>
      </c>
      <c r="I233" s="11">
        <f>'PV STOP cijfers'!I17</f>
        <v>784</v>
      </c>
      <c r="J233" s="11">
        <f>'PV STOP cijfers'!J17</f>
        <v>0</v>
      </c>
      <c r="K233" s="11">
        <f>'PV STOP cijfers'!K17</f>
        <v>2000</v>
      </c>
      <c r="L233" s="11">
        <f>'PV STOP cijfers'!L17</f>
        <v>0</v>
      </c>
      <c r="M233" s="11">
        <f>'PV STOP cijfers'!M17</f>
        <v>0</v>
      </c>
      <c r="N233" s="11">
        <f>'PV STOP cijfers'!N17</f>
        <v>0</v>
      </c>
      <c r="O233" s="11">
        <f>'PV STOP cijfers'!O17</f>
        <v>0</v>
      </c>
      <c r="P233" s="11">
        <f>'PV STOP cijfers'!P17</f>
        <v>0</v>
      </c>
      <c r="Q233" s="26">
        <f>'PV STOP cijfers'!Q17</f>
        <v>5428</v>
      </c>
      <c r="R233" s="15">
        <f>'PV STOP cijfers'!R17</f>
        <v>0</v>
      </c>
      <c r="S233" s="11">
        <f>'PV STOP cijfers'!S17</f>
        <v>0</v>
      </c>
      <c r="T233" s="11">
        <f>'PV STOP cijfers'!T17</f>
        <v>5428</v>
      </c>
      <c r="U233" s="11">
        <f>'PV STOP cijfers'!U17</f>
        <v>0</v>
      </c>
      <c r="V233" s="11">
        <f>'PV STOP cijfers'!V17</f>
        <v>0</v>
      </c>
      <c r="W233" s="11">
        <f>'PV STOP cijfers'!W17</f>
        <v>0</v>
      </c>
      <c r="X233" s="11">
        <f>'PV STOP cijfers'!X17</f>
        <v>0</v>
      </c>
      <c r="Y233" s="11">
        <f>'PV STOP cijfers'!Y17</f>
        <v>0</v>
      </c>
      <c r="Z233" s="49">
        <f>'PV STOP cijfers'!Z17</f>
        <v>5428</v>
      </c>
      <c r="AA233" s="11">
        <f>'PV STOP cijfers'!AA17</f>
        <v>398</v>
      </c>
      <c r="AB233" s="11">
        <f>'PV STOP cijfers'!AB17</f>
        <v>0</v>
      </c>
      <c r="AC233" s="11">
        <f>'PV STOP cijfers'!AC17</f>
        <v>0</v>
      </c>
      <c r="AD233" s="11">
        <f>'PV STOP cijfers'!AD17</f>
        <v>0</v>
      </c>
      <c r="AE233" s="11">
        <f>'PV STOP cijfers'!AE17</f>
        <v>5030</v>
      </c>
      <c r="AF233" s="11">
        <f>'PV STOP cijfers'!AF17</f>
        <v>0</v>
      </c>
      <c r="AG233" s="49">
        <f>'PV STOP cijfers'!AG17</f>
        <v>0</v>
      </c>
      <c r="AH233" s="11">
        <f>'PV STOP cijfers'!AH17</f>
        <v>0</v>
      </c>
      <c r="AI233" s="11">
        <f>'PV STOP cijfers'!AI17</f>
        <v>0</v>
      </c>
      <c r="AJ233" s="11">
        <f>'PV STOP cijfers'!AJ17</f>
        <v>0</v>
      </c>
      <c r="AK233" s="11">
        <f>'PV STOP cijfers'!AK17</f>
        <v>398</v>
      </c>
      <c r="AL233" s="28">
        <f>'PV STOP cijfers'!AL17</f>
        <v>0</v>
      </c>
      <c r="AM233" s="11">
        <f>'PV STOP cijfers'!AM17</f>
        <v>0</v>
      </c>
      <c r="AN233" s="11">
        <f>'PV STOP cijfers'!AN17</f>
        <v>0</v>
      </c>
      <c r="AO233" s="11">
        <f>'PV STOP cijfers'!AO17</f>
        <v>0</v>
      </c>
      <c r="AP233" s="11">
        <f>'PV STOP cijfers'!AP17</f>
        <v>0</v>
      </c>
      <c r="AQ233" s="11">
        <f>'PV STOP cijfers'!AQ17</f>
        <v>0</v>
      </c>
      <c r="AR233" s="28">
        <f>'PV STOP cijfers'!AR17</f>
        <v>0</v>
      </c>
      <c r="AS233" s="11">
        <f>'PV STOP cijfers'!AS17</f>
        <v>0</v>
      </c>
      <c r="AT233" s="11">
        <f>'PV STOP cijfers'!AT17</f>
        <v>0</v>
      </c>
      <c r="AU233" s="11">
        <f>'PV STOP cijfers'!AU17</f>
        <v>0</v>
      </c>
      <c r="AV233" s="11">
        <f>'PV STOP cijfers'!AV17</f>
        <v>0</v>
      </c>
      <c r="AW233" s="11">
        <f>'PV STOP cijfers'!AW17</f>
        <v>0</v>
      </c>
      <c r="AX233" s="11">
        <f>'PV STOP cijfers'!AX17</f>
        <v>0</v>
      </c>
      <c r="AY233" s="11">
        <f>'PV STOP cijfers'!AY17</f>
        <v>0</v>
      </c>
      <c r="AZ233" s="11">
        <f>'PV STOP cijfers'!AZ17</f>
        <v>0</v>
      </c>
      <c r="BA233" s="11">
        <f>'PV STOP cijfers'!BA17</f>
        <v>0</v>
      </c>
      <c r="BB233" s="11">
        <f>'PV STOP cijfers'!BB17</f>
        <v>0</v>
      </c>
      <c r="BC233" s="28">
        <f>'PV STOP cijfers'!BC17</f>
        <v>0</v>
      </c>
      <c r="BD233" s="11">
        <f>'PV STOP cijfers'!BD17</f>
        <v>0</v>
      </c>
      <c r="BE233" s="11">
        <f>'PV STOP cijfers'!BE17</f>
        <v>0</v>
      </c>
      <c r="BF233" s="11">
        <f>'PV STOP cijfers'!BF17</f>
        <v>0</v>
      </c>
      <c r="BG233" s="11">
        <f>'PV STOP cijfers'!BG17</f>
        <v>0</v>
      </c>
      <c r="BH233" s="11">
        <f>'PV STOP cijfers'!BH17</f>
        <v>0</v>
      </c>
      <c r="BI233" s="11">
        <f>'PV STOP cijfers'!BI17</f>
        <v>0</v>
      </c>
      <c r="BJ233" s="11">
        <f>'PV STOP cijfers'!BJ17</f>
        <v>0</v>
      </c>
      <c r="BK233" s="28">
        <f>'PV STOP cijfers'!BK17</f>
        <v>0</v>
      </c>
      <c r="BL233" s="11">
        <f>'PV STOP cijfers'!BL17</f>
        <v>2784</v>
      </c>
      <c r="BM233" s="11">
        <f>'PV STOP cijfers'!BM17</f>
        <v>0</v>
      </c>
      <c r="BN233" s="11">
        <f>'PV STOP cijfers'!BN17</f>
        <v>748.66666666666663</v>
      </c>
      <c r="BO233" s="11">
        <f>'PV STOP cijfers'!BO17</f>
        <v>748.66666666666663</v>
      </c>
      <c r="BP233" s="11">
        <f>'PV STOP cijfers'!BP17</f>
        <v>748.66666666666663</v>
      </c>
      <c r="BQ233" s="28">
        <f>'PV STOP cijfers'!BQ17</f>
        <v>0</v>
      </c>
      <c r="BR233" s="11">
        <f>'PV STOP cijfers'!BR17</f>
        <v>0</v>
      </c>
      <c r="BS233" s="11">
        <f>'PV STOP cijfers'!BS17</f>
        <v>0</v>
      </c>
      <c r="BT233" s="11">
        <f>'PV STOP cijfers'!BT17</f>
        <v>0</v>
      </c>
      <c r="BU233" s="11">
        <f>'PV STOP cijfers'!BU17</f>
        <v>0</v>
      </c>
      <c r="BV233" s="11">
        <f>'PV STOP cijfers'!BV17</f>
        <v>0</v>
      </c>
      <c r="BW233" s="11">
        <f>'PV STOP cijfers'!BW17</f>
        <v>0</v>
      </c>
      <c r="BX233" s="49">
        <f>'PV STOP cijfers'!BX17</f>
        <v>0</v>
      </c>
      <c r="BY233" s="11">
        <f>'PV STOP cijfers'!BY17</f>
        <v>5428</v>
      </c>
      <c r="BZ233" s="11">
        <f>'PV STOP cijfers'!BZ17</f>
        <v>0</v>
      </c>
      <c r="CA233" s="11">
        <f>'PV STOP cijfers'!CA17</f>
        <v>0</v>
      </c>
      <c r="CB233" s="11">
        <f>'PV STOP cijfers'!CB17</f>
        <v>0</v>
      </c>
      <c r="CC233" s="11">
        <f>'PV STOP cijfers'!CC17</f>
        <v>0</v>
      </c>
      <c r="CD233" s="11">
        <f>'PV STOP cijfers'!CD17</f>
        <v>0</v>
      </c>
      <c r="CE233" s="11">
        <f>'PV STOP cijfers'!CE17</f>
        <v>0</v>
      </c>
      <c r="CF233" s="11">
        <f>'PV STOP cijfers'!CF17</f>
        <v>0</v>
      </c>
      <c r="CG233" s="11">
        <f>'PV STOP cijfers'!CG17</f>
        <v>0</v>
      </c>
      <c r="CH233" s="11">
        <f>'PV STOP cijfers'!CH17</f>
        <v>0</v>
      </c>
      <c r="CI233" s="11">
        <f>'PV STOP cijfers'!CI17</f>
        <v>0</v>
      </c>
      <c r="CJ233" s="11">
        <f>'PV STOP cijfers'!CJ17</f>
        <v>0</v>
      </c>
      <c r="CK233" s="11">
        <f>'PV STOP cijfers'!CK17</f>
        <v>0</v>
      </c>
      <c r="CL233" s="49">
        <f>'PV STOP cijfers'!CL17</f>
        <v>0</v>
      </c>
      <c r="CM233" s="15">
        <f>'PV STOP cijfers'!CM17</f>
        <v>0</v>
      </c>
      <c r="CN233" s="11">
        <f>'PV STOP cijfers'!CN17</f>
        <v>0</v>
      </c>
      <c r="CO233" s="11">
        <f>'PV STOP cijfers'!CO17</f>
        <v>0</v>
      </c>
      <c r="CP233" s="11">
        <f>'PV STOP cijfers'!CP17</f>
        <v>0</v>
      </c>
      <c r="CQ233" s="11">
        <f>'PV STOP cijfers'!CQ17</f>
        <v>0</v>
      </c>
      <c r="CR233" s="11">
        <f>'PV STOP cijfers'!CR17</f>
        <v>0</v>
      </c>
      <c r="CS233" s="11">
        <f>'PV STOP cijfers'!CS17</f>
        <v>0</v>
      </c>
      <c r="CT233" s="11">
        <f>'PV STOP cijfers'!CT17</f>
        <v>0</v>
      </c>
      <c r="CU233" s="11">
        <f>'PV STOP cijfers'!CU17</f>
        <v>0</v>
      </c>
      <c r="CV233" s="11">
        <f>'PV STOP cijfers'!CV17</f>
        <v>0</v>
      </c>
      <c r="CW233" s="11">
        <f>'PV STOP cijfers'!CW17</f>
        <v>0</v>
      </c>
      <c r="CX233" s="11">
        <f>'PV STOP cijfers'!CX17</f>
        <v>0</v>
      </c>
      <c r="CY233" s="26">
        <f>'PV STOP cijfers'!CY17</f>
        <v>0</v>
      </c>
      <c r="CZ233" s="15">
        <f>'PV STOP cijfers'!CZ17</f>
        <v>0</v>
      </c>
      <c r="DA233" s="11">
        <f>'PV STOP cijfers'!DA17</f>
        <v>0</v>
      </c>
      <c r="DB233" s="11">
        <f>'PV STOP cijfers'!DB17</f>
        <v>0</v>
      </c>
      <c r="DC233" s="11">
        <f>'PV STOP cijfers'!DC17</f>
        <v>0</v>
      </c>
      <c r="DD233" s="11">
        <f>'PV STOP cijfers'!DD17</f>
        <v>0</v>
      </c>
      <c r="DE233" s="11">
        <f>'PV STOP cijfers'!DE17</f>
        <v>0</v>
      </c>
      <c r="DF233" s="11">
        <f>'PV STOP cijfers'!DF17</f>
        <v>0</v>
      </c>
      <c r="DG233" s="11">
        <f>'PV STOP cijfers'!DG17</f>
        <v>0</v>
      </c>
      <c r="DH233" s="11">
        <f>'PV STOP cijfers'!DH17</f>
        <v>0</v>
      </c>
      <c r="DI233" s="11">
        <f>'PV STOP cijfers'!DI17</f>
        <v>0</v>
      </c>
      <c r="DJ233" s="11">
        <f>'PV STOP cijfers'!DJ17</f>
        <v>0</v>
      </c>
      <c r="DK233" s="11">
        <f>'PV STOP cijfers'!DK17</f>
        <v>0</v>
      </c>
      <c r="DL233" s="26">
        <f>'PV STOP cijfers'!DL17</f>
        <v>0</v>
      </c>
    </row>
    <row r="234" spans="1:116" hidden="1">
      <c r="A234" s="47">
        <f>'PV STOP cijfers'!A18</f>
        <v>0</v>
      </c>
      <c r="B234" s="49" t="str">
        <f>'PV STOP cijfers'!B18</f>
        <v>PD NT 0000, PD NL 0000</v>
      </c>
      <c r="C234" s="56" t="str">
        <f>'PV STOP cijfers'!C18</f>
        <v>Productveiligheid</v>
      </c>
      <c r="D234" s="4" t="str">
        <f>'PV STOP cijfers'!D18</f>
        <v>PV VWS</v>
      </c>
      <c r="E234" s="4" t="str">
        <f>'PV STOP cijfers'!E18</f>
        <v>Textiel, kleding en schoeisel (samenstelling en chemisch)</v>
      </c>
      <c r="F234" s="5" t="str">
        <f>'PV STOP cijfers'!F18</f>
        <v>VWS</v>
      </c>
      <c r="G234" s="4" t="str">
        <f>'PV STOP cijfers'!G18</f>
        <v>Ja/Ja</v>
      </c>
      <c r="H234" s="15">
        <f>'PV STOP cijfers'!H18</f>
        <v>738</v>
      </c>
      <c r="I234" s="11">
        <f>'PV STOP cijfers'!I18</f>
        <v>900</v>
      </c>
      <c r="J234" s="11">
        <f>'PV STOP cijfers'!J18</f>
        <v>0</v>
      </c>
      <c r="K234" s="11">
        <f>'PV STOP cijfers'!K18</f>
        <v>80</v>
      </c>
      <c r="L234" s="11">
        <f>'PV STOP cijfers'!L18</f>
        <v>0</v>
      </c>
      <c r="M234" s="11">
        <f>'PV STOP cijfers'!M18</f>
        <v>0</v>
      </c>
      <c r="N234" s="11">
        <f>'PV STOP cijfers'!N18</f>
        <v>0</v>
      </c>
      <c r="O234" s="11">
        <f>'PV STOP cijfers'!O18</f>
        <v>0</v>
      </c>
      <c r="P234" s="11">
        <f>'PV STOP cijfers'!P18</f>
        <v>0</v>
      </c>
      <c r="Q234" s="26">
        <f>'PV STOP cijfers'!Q18</f>
        <v>1718</v>
      </c>
      <c r="R234" s="15">
        <f>'PV STOP cijfers'!R18</f>
        <v>0</v>
      </c>
      <c r="S234" s="11">
        <f>'PV STOP cijfers'!S18</f>
        <v>0</v>
      </c>
      <c r="T234" s="11">
        <f>'PV STOP cijfers'!T18</f>
        <v>1718</v>
      </c>
      <c r="U234" s="11">
        <f>'PV STOP cijfers'!U18</f>
        <v>0</v>
      </c>
      <c r="V234" s="11">
        <f>'PV STOP cijfers'!V18</f>
        <v>0</v>
      </c>
      <c r="W234" s="11">
        <f>'PV STOP cijfers'!W18</f>
        <v>0</v>
      </c>
      <c r="X234" s="11">
        <f>'PV STOP cijfers'!X18</f>
        <v>0</v>
      </c>
      <c r="Y234" s="11">
        <f>'PV STOP cijfers'!Y18</f>
        <v>0</v>
      </c>
      <c r="Z234" s="49">
        <f>'PV STOP cijfers'!Z18</f>
        <v>1718</v>
      </c>
      <c r="AA234" s="11">
        <f>'PV STOP cijfers'!AA18</f>
        <v>280</v>
      </c>
      <c r="AB234" s="11">
        <f>'PV STOP cijfers'!AB18</f>
        <v>0</v>
      </c>
      <c r="AC234" s="11">
        <f>'PV STOP cijfers'!AC18</f>
        <v>0</v>
      </c>
      <c r="AD234" s="11">
        <f>'PV STOP cijfers'!AD18</f>
        <v>0</v>
      </c>
      <c r="AE234" s="11">
        <f>'PV STOP cijfers'!AE18</f>
        <v>1438</v>
      </c>
      <c r="AF234" s="11">
        <f>'PV STOP cijfers'!AF18</f>
        <v>0</v>
      </c>
      <c r="AG234" s="49">
        <f>'PV STOP cijfers'!AG18</f>
        <v>0</v>
      </c>
      <c r="AH234" s="11">
        <f>'PV STOP cijfers'!AH18</f>
        <v>0</v>
      </c>
      <c r="AI234" s="11">
        <f>'PV STOP cijfers'!AI18</f>
        <v>0</v>
      </c>
      <c r="AJ234" s="11">
        <f>'PV STOP cijfers'!AJ18</f>
        <v>0</v>
      </c>
      <c r="AK234" s="11">
        <f>'PV STOP cijfers'!AK18</f>
        <v>280</v>
      </c>
      <c r="AL234" s="28">
        <f>'PV STOP cijfers'!AL18</f>
        <v>0</v>
      </c>
      <c r="AM234" s="11">
        <f>'PV STOP cijfers'!AM18</f>
        <v>0</v>
      </c>
      <c r="AN234" s="11">
        <f>'PV STOP cijfers'!AN18</f>
        <v>0</v>
      </c>
      <c r="AO234" s="11">
        <f>'PV STOP cijfers'!AO18</f>
        <v>0</v>
      </c>
      <c r="AP234" s="11">
        <f>'PV STOP cijfers'!AP18</f>
        <v>0</v>
      </c>
      <c r="AQ234" s="11">
        <f>'PV STOP cijfers'!AQ18</f>
        <v>0</v>
      </c>
      <c r="AR234" s="28">
        <f>'PV STOP cijfers'!AR18</f>
        <v>0</v>
      </c>
      <c r="AS234" s="11">
        <f>'PV STOP cijfers'!AS18</f>
        <v>0</v>
      </c>
      <c r="AT234" s="11">
        <f>'PV STOP cijfers'!AT18</f>
        <v>0</v>
      </c>
      <c r="AU234" s="11">
        <f>'PV STOP cijfers'!AU18</f>
        <v>0</v>
      </c>
      <c r="AV234" s="11">
        <f>'PV STOP cijfers'!AV18</f>
        <v>0</v>
      </c>
      <c r="AW234" s="11">
        <f>'PV STOP cijfers'!AW18</f>
        <v>0</v>
      </c>
      <c r="AX234" s="11">
        <f>'PV STOP cijfers'!AX18</f>
        <v>0</v>
      </c>
      <c r="AY234" s="11">
        <f>'PV STOP cijfers'!AY18</f>
        <v>0</v>
      </c>
      <c r="AZ234" s="11">
        <f>'PV STOP cijfers'!AZ18</f>
        <v>0</v>
      </c>
      <c r="BA234" s="11">
        <f>'PV STOP cijfers'!BA18</f>
        <v>0</v>
      </c>
      <c r="BB234" s="11">
        <f>'PV STOP cijfers'!BB18</f>
        <v>0</v>
      </c>
      <c r="BC234" s="28">
        <f>'PV STOP cijfers'!BC18</f>
        <v>0</v>
      </c>
      <c r="BD234" s="11">
        <f>'PV STOP cijfers'!BD18</f>
        <v>0</v>
      </c>
      <c r="BE234" s="11">
        <f>'PV STOP cijfers'!BE18</f>
        <v>0</v>
      </c>
      <c r="BF234" s="11">
        <f>'PV STOP cijfers'!BF18</f>
        <v>0</v>
      </c>
      <c r="BG234" s="11">
        <f>'PV STOP cijfers'!BG18</f>
        <v>0</v>
      </c>
      <c r="BH234" s="11">
        <f>'PV STOP cijfers'!BH18</f>
        <v>0</v>
      </c>
      <c r="BI234" s="11">
        <f>'PV STOP cijfers'!BI18</f>
        <v>0</v>
      </c>
      <c r="BJ234" s="11">
        <f>'PV STOP cijfers'!BJ18</f>
        <v>0</v>
      </c>
      <c r="BK234" s="28">
        <f>'PV STOP cijfers'!BK18</f>
        <v>0</v>
      </c>
      <c r="BL234" s="11">
        <f>'PV STOP cijfers'!BL18</f>
        <v>980</v>
      </c>
      <c r="BM234" s="11">
        <f>'PV STOP cijfers'!BM18</f>
        <v>0</v>
      </c>
      <c r="BN234" s="11">
        <f>'PV STOP cijfers'!BN18</f>
        <v>152.66666666666666</v>
      </c>
      <c r="BO234" s="11">
        <f>'PV STOP cijfers'!BO18</f>
        <v>152.66666666666666</v>
      </c>
      <c r="BP234" s="11">
        <f>'PV STOP cijfers'!BP18</f>
        <v>152.66666666666666</v>
      </c>
      <c r="BQ234" s="28">
        <f>'PV STOP cijfers'!BQ18</f>
        <v>0</v>
      </c>
      <c r="BR234" s="11">
        <f>'PV STOP cijfers'!BR18</f>
        <v>0</v>
      </c>
      <c r="BS234" s="11">
        <f>'PV STOP cijfers'!BS18</f>
        <v>0</v>
      </c>
      <c r="BT234" s="11">
        <f>'PV STOP cijfers'!BT18</f>
        <v>0</v>
      </c>
      <c r="BU234" s="11">
        <f>'PV STOP cijfers'!BU18</f>
        <v>0</v>
      </c>
      <c r="BV234" s="11">
        <f>'PV STOP cijfers'!BV18</f>
        <v>0</v>
      </c>
      <c r="BW234" s="11">
        <f>'PV STOP cijfers'!BW18</f>
        <v>0</v>
      </c>
      <c r="BX234" s="49">
        <f>'PV STOP cijfers'!BX18</f>
        <v>0</v>
      </c>
      <c r="BY234" s="11">
        <f>'PV STOP cijfers'!BY18</f>
        <v>1718.0000000000002</v>
      </c>
      <c r="BZ234" s="11">
        <f>'PV STOP cijfers'!BZ18</f>
        <v>0</v>
      </c>
      <c r="CA234" s="11">
        <f>'PV STOP cijfers'!CA18</f>
        <v>0</v>
      </c>
      <c r="CB234" s="11">
        <f>'PV STOP cijfers'!CB18</f>
        <v>0</v>
      </c>
      <c r="CC234" s="11">
        <f>'PV STOP cijfers'!CC18</f>
        <v>0</v>
      </c>
      <c r="CD234" s="11">
        <f>'PV STOP cijfers'!CD18</f>
        <v>0</v>
      </c>
      <c r="CE234" s="11">
        <f>'PV STOP cijfers'!CE18</f>
        <v>0</v>
      </c>
      <c r="CF234" s="11">
        <f>'PV STOP cijfers'!CF18</f>
        <v>0</v>
      </c>
      <c r="CG234" s="11">
        <f>'PV STOP cijfers'!CG18</f>
        <v>0</v>
      </c>
      <c r="CH234" s="11">
        <f>'PV STOP cijfers'!CH18</f>
        <v>0</v>
      </c>
      <c r="CI234" s="11">
        <f>'PV STOP cijfers'!CI18</f>
        <v>0</v>
      </c>
      <c r="CJ234" s="11">
        <f>'PV STOP cijfers'!CJ18</f>
        <v>0</v>
      </c>
      <c r="CK234" s="11">
        <f>'PV STOP cijfers'!CK18</f>
        <v>0</v>
      </c>
      <c r="CL234" s="49">
        <f>'PV STOP cijfers'!CL18</f>
        <v>0</v>
      </c>
      <c r="CM234" s="15">
        <f>'PV STOP cijfers'!CM18</f>
        <v>0</v>
      </c>
      <c r="CN234" s="11">
        <f>'PV STOP cijfers'!CN18</f>
        <v>0</v>
      </c>
      <c r="CO234" s="11">
        <f>'PV STOP cijfers'!CO18</f>
        <v>0</v>
      </c>
      <c r="CP234" s="11">
        <f>'PV STOP cijfers'!CP18</f>
        <v>0</v>
      </c>
      <c r="CQ234" s="11">
        <f>'PV STOP cijfers'!CQ18</f>
        <v>0</v>
      </c>
      <c r="CR234" s="11">
        <f>'PV STOP cijfers'!CR18</f>
        <v>0</v>
      </c>
      <c r="CS234" s="11">
        <f>'PV STOP cijfers'!CS18</f>
        <v>0</v>
      </c>
      <c r="CT234" s="11">
        <f>'PV STOP cijfers'!CT18</f>
        <v>0</v>
      </c>
      <c r="CU234" s="11">
        <f>'PV STOP cijfers'!CU18</f>
        <v>0</v>
      </c>
      <c r="CV234" s="11">
        <f>'PV STOP cijfers'!CV18</f>
        <v>0</v>
      </c>
      <c r="CW234" s="11">
        <f>'PV STOP cijfers'!CW18</f>
        <v>0</v>
      </c>
      <c r="CX234" s="11">
        <f>'PV STOP cijfers'!CX18</f>
        <v>0</v>
      </c>
      <c r="CY234" s="26">
        <f>'PV STOP cijfers'!CY18</f>
        <v>0</v>
      </c>
      <c r="CZ234" s="15">
        <f>'PV STOP cijfers'!CZ18</f>
        <v>0</v>
      </c>
      <c r="DA234" s="11">
        <f>'PV STOP cijfers'!DA18</f>
        <v>0</v>
      </c>
      <c r="DB234" s="11">
        <f>'PV STOP cijfers'!DB18</f>
        <v>0</v>
      </c>
      <c r="DC234" s="11">
        <f>'PV STOP cijfers'!DC18</f>
        <v>0</v>
      </c>
      <c r="DD234" s="11">
        <f>'PV STOP cijfers'!DD18</f>
        <v>0</v>
      </c>
      <c r="DE234" s="11">
        <f>'PV STOP cijfers'!DE18</f>
        <v>0</v>
      </c>
      <c r="DF234" s="11">
        <f>'PV STOP cijfers'!DF18</f>
        <v>0</v>
      </c>
      <c r="DG234" s="11">
        <f>'PV STOP cijfers'!DG18</f>
        <v>0</v>
      </c>
      <c r="DH234" s="11">
        <f>'PV STOP cijfers'!DH18</f>
        <v>0</v>
      </c>
      <c r="DI234" s="11">
        <f>'PV STOP cijfers'!DI18</f>
        <v>0</v>
      </c>
      <c r="DJ234" s="11">
        <f>'PV STOP cijfers'!DJ18</f>
        <v>0</v>
      </c>
      <c r="DK234" s="11">
        <f>'PV STOP cijfers'!DK18</f>
        <v>0</v>
      </c>
      <c r="DL234" s="26">
        <f>'PV STOP cijfers'!DL18</f>
        <v>0</v>
      </c>
    </row>
    <row r="235" spans="1:116" hidden="1">
      <c r="A235" s="47">
        <f>'PV STOP cijfers'!A19</f>
        <v>0</v>
      </c>
      <c r="B235" s="49" t="str">
        <f>'PV STOP cijfers'!B19</f>
        <v>PD NT 0000, PD NL 0000</v>
      </c>
      <c r="C235" s="56" t="str">
        <f>'PV STOP cijfers'!C19</f>
        <v>Productveiligheid</v>
      </c>
      <c r="D235" s="4" t="str">
        <f>'PV STOP cijfers'!D19</f>
        <v>PV VWS</v>
      </c>
      <c r="E235" s="4" t="str">
        <f>'PV STOP cijfers'!E19</f>
        <v>Verpakkingen en gebruiksartikelen</v>
      </c>
      <c r="F235" s="5" t="str">
        <f>'PV STOP cijfers'!F19</f>
        <v>VWS</v>
      </c>
      <c r="G235" s="4" t="str">
        <f>'PV STOP cijfers'!G19</f>
        <v>Ja/Ja</v>
      </c>
      <c r="H235" s="15">
        <f>'PV STOP cijfers'!H19</f>
        <v>884</v>
      </c>
      <c r="I235" s="11">
        <f>'PV STOP cijfers'!I19</f>
        <v>400</v>
      </c>
      <c r="J235" s="11">
        <f>'PV STOP cijfers'!J19</f>
        <v>0</v>
      </c>
      <c r="K235" s="11">
        <f>'PV STOP cijfers'!K19</f>
        <v>760</v>
      </c>
      <c r="L235" s="11">
        <f>'PV STOP cijfers'!L19</f>
        <v>0</v>
      </c>
      <c r="M235" s="11">
        <f>'PV STOP cijfers'!M19</f>
        <v>0</v>
      </c>
      <c r="N235" s="11">
        <f>'PV STOP cijfers'!N19</f>
        <v>0</v>
      </c>
      <c r="O235" s="11">
        <f>'PV STOP cijfers'!O19</f>
        <v>0</v>
      </c>
      <c r="P235" s="11">
        <f>'PV STOP cijfers'!P19</f>
        <v>0</v>
      </c>
      <c r="Q235" s="26">
        <f>'PV STOP cijfers'!Q19</f>
        <v>2044</v>
      </c>
      <c r="R235" s="15">
        <f>'PV STOP cijfers'!R19</f>
        <v>0</v>
      </c>
      <c r="S235" s="11">
        <f>'PV STOP cijfers'!S19</f>
        <v>0</v>
      </c>
      <c r="T235" s="11">
        <f>'PV STOP cijfers'!T19</f>
        <v>2044</v>
      </c>
      <c r="U235" s="11">
        <f>'PV STOP cijfers'!U19</f>
        <v>0</v>
      </c>
      <c r="V235" s="11">
        <f>'PV STOP cijfers'!V19</f>
        <v>0</v>
      </c>
      <c r="W235" s="11">
        <f>'PV STOP cijfers'!W19</f>
        <v>0</v>
      </c>
      <c r="X235" s="11">
        <f>'PV STOP cijfers'!X19</f>
        <v>0</v>
      </c>
      <c r="Y235" s="11">
        <f>'PV STOP cijfers'!Y19</f>
        <v>0</v>
      </c>
      <c r="Z235" s="49">
        <f>'PV STOP cijfers'!Z19</f>
        <v>2044</v>
      </c>
      <c r="AA235" s="11">
        <f>'PV STOP cijfers'!AA19</f>
        <v>250</v>
      </c>
      <c r="AB235" s="11">
        <f>'PV STOP cijfers'!AB19</f>
        <v>0</v>
      </c>
      <c r="AC235" s="11">
        <f>'PV STOP cijfers'!AC19</f>
        <v>0</v>
      </c>
      <c r="AD235" s="11">
        <f>'PV STOP cijfers'!AD19</f>
        <v>0</v>
      </c>
      <c r="AE235" s="11">
        <f>'PV STOP cijfers'!AE19</f>
        <v>1793.9999999999998</v>
      </c>
      <c r="AF235" s="11">
        <f>'PV STOP cijfers'!AF19</f>
        <v>0</v>
      </c>
      <c r="AG235" s="49">
        <f>'PV STOP cijfers'!AG19</f>
        <v>0</v>
      </c>
      <c r="AH235" s="11">
        <f>'PV STOP cijfers'!AH19</f>
        <v>0</v>
      </c>
      <c r="AI235" s="11">
        <f>'PV STOP cijfers'!AI19</f>
        <v>0</v>
      </c>
      <c r="AJ235" s="11">
        <f>'PV STOP cijfers'!AJ19</f>
        <v>0</v>
      </c>
      <c r="AK235" s="11">
        <f>'PV STOP cijfers'!AK19</f>
        <v>250</v>
      </c>
      <c r="AL235" s="28">
        <f>'PV STOP cijfers'!AL19</f>
        <v>0</v>
      </c>
      <c r="AM235" s="11">
        <f>'PV STOP cijfers'!AM19</f>
        <v>0</v>
      </c>
      <c r="AN235" s="11">
        <f>'PV STOP cijfers'!AN19</f>
        <v>0</v>
      </c>
      <c r="AO235" s="11">
        <f>'PV STOP cijfers'!AO19</f>
        <v>0</v>
      </c>
      <c r="AP235" s="11">
        <f>'PV STOP cijfers'!AP19</f>
        <v>0</v>
      </c>
      <c r="AQ235" s="11">
        <f>'PV STOP cijfers'!AQ19</f>
        <v>0</v>
      </c>
      <c r="AR235" s="28">
        <f>'PV STOP cijfers'!AR19</f>
        <v>0</v>
      </c>
      <c r="AS235" s="11">
        <f>'PV STOP cijfers'!AS19</f>
        <v>0</v>
      </c>
      <c r="AT235" s="11">
        <f>'PV STOP cijfers'!AT19</f>
        <v>0</v>
      </c>
      <c r="AU235" s="11">
        <f>'PV STOP cijfers'!AU19</f>
        <v>0</v>
      </c>
      <c r="AV235" s="11">
        <f>'PV STOP cijfers'!AV19</f>
        <v>0</v>
      </c>
      <c r="AW235" s="11">
        <f>'PV STOP cijfers'!AW19</f>
        <v>0</v>
      </c>
      <c r="AX235" s="11">
        <f>'PV STOP cijfers'!AX19</f>
        <v>0</v>
      </c>
      <c r="AY235" s="11">
        <f>'PV STOP cijfers'!AY19</f>
        <v>0</v>
      </c>
      <c r="AZ235" s="11">
        <f>'PV STOP cijfers'!AZ19</f>
        <v>0</v>
      </c>
      <c r="BA235" s="11">
        <f>'PV STOP cijfers'!BA19</f>
        <v>0</v>
      </c>
      <c r="BB235" s="11">
        <f>'PV STOP cijfers'!BB19</f>
        <v>0</v>
      </c>
      <c r="BC235" s="28">
        <f>'PV STOP cijfers'!BC19</f>
        <v>0</v>
      </c>
      <c r="BD235" s="11">
        <f>'PV STOP cijfers'!BD19</f>
        <v>0</v>
      </c>
      <c r="BE235" s="11">
        <f>'PV STOP cijfers'!BE19</f>
        <v>0</v>
      </c>
      <c r="BF235" s="11">
        <f>'PV STOP cijfers'!BF19</f>
        <v>0</v>
      </c>
      <c r="BG235" s="11">
        <f>'PV STOP cijfers'!BG19</f>
        <v>0</v>
      </c>
      <c r="BH235" s="11">
        <f>'PV STOP cijfers'!BH19</f>
        <v>0</v>
      </c>
      <c r="BI235" s="11">
        <f>'PV STOP cijfers'!BI19</f>
        <v>0</v>
      </c>
      <c r="BJ235" s="11">
        <f>'PV STOP cijfers'!BJ19</f>
        <v>0</v>
      </c>
      <c r="BK235" s="28">
        <f>'PV STOP cijfers'!BK19</f>
        <v>0</v>
      </c>
      <c r="BL235" s="11">
        <f>'PV STOP cijfers'!BL19</f>
        <v>1160</v>
      </c>
      <c r="BM235" s="11">
        <f>'PV STOP cijfers'!BM19</f>
        <v>0</v>
      </c>
      <c r="BN235" s="11">
        <f>'PV STOP cijfers'!BN19</f>
        <v>211.33333333333334</v>
      </c>
      <c r="BO235" s="11">
        <f>'PV STOP cijfers'!BO19</f>
        <v>211.33333333333334</v>
      </c>
      <c r="BP235" s="11">
        <f>'PV STOP cijfers'!BP19</f>
        <v>211.33333333333334</v>
      </c>
      <c r="BQ235" s="28">
        <f>'PV STOP cijfers'!BQ19</f>
        <v>0</v>
      </c>
      <c r="BR235" s="11">
        <f>'PV STOP cijfers'!BR19</f>
        <v>0</v>
      </c>
      <c r="BS235" s="11">
        <f>'PV STOP cijfers'!BS19</f>
        <v>0</v>
      </c>
      <c r="BT235" s="11">
        <f>'PV STOP cijfers'!BT19</f>
        <v>0</v>
      </c>
      <c r="BU235" s="11">
        <f>'PV STOP cijfers'!BU19</f>
        <v>0</v>
      </c>
      <c r="BV235" s="11">
        <f>'PV STOP cijfers'!BV19</f>
        <v>0</v>
      </c>
      <c r="BW235" s="11">
        <f>'PV STOP cijfers'!BW19</f>
        <v>0</v>
      </c>
      <c r="BX235" s="49">
        <f>'PV STOP cijfers'!BX19</f>
        <v>0</v>
      </c>
      <c r="BY235" s="11">
        <f>'PV STOP cijfers'!BY19</f>
        <v>2043.9999999999998</v>
      </c>
      <c r="BZ235" s="11">
        <f>'PV STOP cijfers'!BZ19</f>
        <v>0</v>
      </c>
      <c r="CA235" s="11">
        <f>'PV STOP cijfers'!CA19</f>
        <v>0</v>
      </c>
      <c r="CB235" s="11">
        <f>'PV STOP cijfers'!CB19</f>
        <v>0</v>
      </c>
      <c r="CC235" s="11">
        <f>'PV STOP cijfers'!CC19</f>
        <v>0</v>
      </c>
      <c r="CD235" s="11">
        <f>'PV STOP cijfers'!CD19</f>
        <v>0</v>
      </c>
      <c r="CE235" s="11">
        <f>'PV STOP cijfers'!CE19</f>
        <v>0</v>
      </c>
      <c r="CF235" s="11">
        <f>'PV STOP cijfers'!CF19</f>
        <v>0</v>
      </c>
      <c r="CG235" s="11">
        <f>'PV STOP cijfers'!CG19</f>
        <v>0</v>
      </c>
      <c r="CH235" s="11">
        <f>'PV STOP cijfers'!CH19</f>
        <v>0</v>
      </c>
      <c r="CI235" s="11">
        <f>'PV STOP cijfers'!CI19</f>
        <v>0</v>
      </c>
      <c r="CJ235" s="11">
        <f>'PV STOP cijfers'!CJ19</f>
        <v>0</v>
      </c>
      <c r="CK235" s="11">
        <f>'PV STOP cijfers'!CK19</f>
        <v>0</v>
      </c>
      <c r="CL235" s="49">
        <f>'PV STOP cijfers'!CL19</f>
        <v>0</v>
      </c>
      <c r="CM235" s="15">
        <f>'PV STOP cijfers'!CM19</f>
        <v>0</v>
      </c>
      <c r="CN235" s="11">
        <f>'PV STOP cijfers'!CN19</f>
        <v>0</v>
      </c>
      <c r="CO235" s="11">
        <f>'PV STOP cijfers'!CO19</f>
        <v>0</v>
      </c>
      <c r="CP235" s="11">
        <f>'PV STOP cijfers'!CP19</f>
        <v>0</v>
      </c>
      <c r="CQ235" s="11">
        <f>'PV STOP cijfers'!CQ19</f>
        <v>0</v>
      </c>
      <c r="CR235" s="11">
        <f>'PV STOP cijfers'!CR19</f>
        <v>0</v>
      </c>
      <c r="CS235" s="11">
        <f>'PV STOP cijfers'!CS19</f>
        <v>0</v>
      </c>
      <c r="CT235" s="11">
        <f>'PV STOP cijfers'!CT19</f>
        <v>0</v>
      </c>
      <c r="CU235" s="11">
        <f>'PV STOP cijfers'!CU19</f>
        <v>0</v>
      </c>
      <c r="CV235" s="11">
        <f>'PV STOP cijfers'!CV19</f>
        <v>0</v>
      </c>
      <c r="CW235" s="11">
        <f>'PV STOP cijfers'!CW19</f>
        <v>0</v>
      </c>
      <c r="CX235" s="11">
        <f>'PV STOP cijfers'!CX19</f>
        <v>0</v>
      </c>
      <c r="CY235" s="26">
        <f>'PV STOP cijfers'!CY19</f>
        <v>0</v>
      </c>
      <c r="CZ235" s="15">
        <f>'PV STOP cijfers'!CZ19</f>
        <v>0</v>
      </c>
      <c r="DA235" s="11">
        <f>'PV STOP cijfers'!DA19</f>
        <v>0</v>
      </c>
      <c r="DB235" s="11">
        <f>'PV STOP cijfers'!DB19</f>
        <v>0</v>
      </c>
      <c r="DC235" s="11">
        <f>'PV STOP cijfers'!DC19</f>
        <v>0</v>
      </c>
      <c r="DD235" s="11">
        <f>'PV STOP cijfers'!DD19</f>
        <v>0</v>
      </c>
      <c r="DE235" s="11">
        <f>'PV STOP cijfers'!DE19</f>
        <v>0</v>
      </c>
      <c r="DF235" s="11">
        <f>'PV STOP cijfers'!DF19</f>
        <v>0</v>
      </c>
      <c r="DG235" s="11">
        <f>'PV STOP cijfers'!DG19</f>
        <v>0</v>
      </c>
      <c r="DH235" s="11">
        <f>'PV STOP cijfers'!DH19</f>
        <v>0</v>
      </c>
      <c r="DI235" s="11">
        <f>'PV STOP cijfers'!DI19</f>
        <v>0</v>
      </c>
      <c r="DJ235" s="11">
        <f>'PV STOP cijfers'!DJ19</f>
        <v>0</v>
      </c>
      <c r="DK235" s="11">
        <f>'PV STOP cijfers'!DK19</f>
        <v>0</v>
      </c>
      <c r="DL235" s="26">
        <f>'PV STOP cijfers'!DL19</f>
        <v>0</v>
      </c>
    </row>
    <row r="236" spans="1:116" hidden="1">
      <c r="A236" s="47">
        <f>'PV STOP cijfers'!A20</f>
        <v>0</v>
      </c>
      <c r="B236" s="49" t="str">
        <f>'PV STOP cijfers'!B20</f>
        <v>PD NT 0000, PD NL 0000</v>
      </c>
      <c r="C236" s="56" t="str">
        <f>'PV STOP cijfers'!C20</f>
        <v>Productveiligheid</v>
      </c>
      <c r="D236" s="4" t="str">
        <f>'PV STOP cijfers'!D20</f>
        <v>PV VWS</v>
      </c>
      <c r="E236" s="4" t="str">
        <f>'PV STOP cijfers'!E20</f>
        <v>Attractie- en speeltoestellen</v>
      </c>
      <c r="F236" s="5" t="str">
        <f>'PV STOP cijfers'!F20</f>
        <v>VWS</v>
      </c>
      <c r="G236" s="71" t="str">
        <f>'PV STOP cijfers'!G20</f>
        <v>Ja/Ja</v>
      </c>
      <c r="H236" s="15">
        <f>'PV STOP cijfers'!H20</f>
        <v>6075</v>
      </c>
      <c r="I236" s="11">
        <f>'PV STOP cijfers'!I20</f>
        <v>0</v>
      </c>
      <c r="J236" s="11">
        <f>'PV STOP cijfers'!J20</f>
        <v>0</v>
      </c>
      <c r="K236" s="11">
        <f>'PV STOP cijfers'!K20</f>
        <v>0</v>
      </c>
      <c r="L236" s="11">
        <f>'PV STOP cijfers'!L20</f>
        <v>0</v>
      </c>
      <c r="M236" s="11">
        <f>'PV STOP cijfers'!M20</f>
        <v>0</v>
      </c>
      <c r="N236" s="11">
        <f>'PV STOP cijfers'!N20</f>
        <v>0</v>
      </c>
      <c r="O236" s="11">
        <f>'PV STOP cijfers'!O20</f>
        <v>0</v>
      </c>
      <c r="P236" s="11">
        <f>'PV STOP cijfers'!P20</f>
        <v>0</v>
      </c>
      <c r="Q236" s="26">
        <f>'PV STOP cijfers'!Q20</f>
        <v>6075</v>
      </c>
      <c r="R236" s="15">
        <f>'PV STOP cijfers'!R20</f>
        <v>0</v>
      </c>
      <c r="S236" s="11">
        <f>'PV STOP cijfers'!S20</f>
        <v>0</v>
      </c>
      <c r="T236" s="11">
        <f>'PV STOP cijfers'!T20</f>
        <v>6075</v>
      </c>
      <c r="U236" s="11">
        <f>'PV STOP cijfers'!U20</f>
        <v>0</v>
      </c>
      <c r="V236" s="11">
        <f>'PV STOP cijfers'!V20</f>
        <v>0</v>
      </c>
      <c r="W236" s="11">
        <f>'PV STOP cijfers'!W20</f>
        <v>0</v>
      </c>
      <c r="X236" s="11">
        <f>'PV STOP cijfers'!X20</f>
        <v>0</v>
      </c>
      <c r="Y236" s="11">
        <f>'PV STOP cijfers'!Y20</f>
        <v>0</v>
      </c>
      <c r="Z236" s="49">
        <f>'PV STOP cijfers'!Z20</f>
        <v>6075</v>
      </c>
      <c r="AA236" s="11">
        <f>'PV STOP cijfers'!AA20</f>
        <v>900</v>
      </c>
      <c r="AB236" s="11">
        <f>'PV STOP cijfers'!AB20</f>
        <v>0</v>
      </c>
      <c r="AC236" s="11">
        <f>'PV STOP cijfers'!AC20</f>
        <v>0</v>
      </c>
      <c r="AD236" s="11">
        <f>'PV STOP cijfers'!AD20</f>
        <v>0</v>
      </c>
      <c r="AE236" s="11">
        <f>'PV STOP cijfers'!AE20</f>
        <v>5175</v>
      </c>
      <c r="AF236" s="11">
        <f>'PV STOP cijfers'!AF20</f>
        <v>0</v>
      </c>
      <c r="AG236" s="49">
        <f>'PV STOP cijfers'!AG20</f>
        <v>0</v>
      </c>
      <c r="AH236" s="11">
        <f>'PV STOP cijfers'!AH20</f>
        <v>0</v>
      </c>
      <c r="AI236" s="11">
        <f>'PV STOP cijfers'!AI20</f>
        <v>0</v>
      </c>
      <c r="AJ236" s="11">
        <f>'PV STOP cijfers'!AJ20</f>
        <v>0</v>
      </c>
      <c r="AK236" s="11">
        <f>'PV STOP cijfers'!AK20</f>
        <v>900</v>
      </c>
      <c r="AL236" s="28">
        <f>'PV STOP cijfers'!AL20</f>
        <v>0</v>
      </c>
      <c r="AM236" s="11">
        <f>'PV STOP cijfers'!AM20</f>
        <v>0</v>
      </c>
      <c r="AN236" s="11">
        <f>'PV STOP cijfers'!AN20</f>
        <v>0</v>
      </c>
      <c r="AO236" s="11">
        <f>'PV STOP cijfers'!AO20</f>
        <v>0</v>
      </c>
      <c r="AP236" s="11">
        <f>'PV STOP cijfers'!AP20</f>
        <v>0</v>
      </c>
      <c r="AQ236" s="11">
        <f>'PV STOP cijfers'!AQ20</f>
        <v>0</v>
      </c>
      <c r="AR236" s="28">
        <f>'PV STOP cijfers'!AR20</f>
        <v>0</v>
      </c>
      <c r="AS236" s="11">
        <f>'PV STOP cijfers'!AS20</f>
        <v>0</v>
      </c>
      <c r="AT236" s="11">
        <f>'PV STOP cijfers'!AT20</f>
        <v>0</v>
      </c>
      <c r="AU236" s="11">
        <f>'PV STOP cijfers'!AU20</f>
        <v>0</v>
      </c>
      <c r="AV236" s="11">
        <f>'PV STOP cijfers'!AV20</f>
        <v>0</v>
      </c>
      <c r="AW236" s="11">
        <f>'PV STOP cijfers'!AW20</f>
        <v>0</v>
      </c>
      <c r="AX236" s="11">
        <f>'PV STOP cijfers'!AX20</f>
        <v>0</v>
      </c>
      <c r="AY236" s="11">
        <f>'PV STOP cijfers'!AY20</f>
        <v>0</v>
      </c>
      <c r="AZ236" s="11">
        <f>'PV STOP cijfers'!AZ20</f>
        <v>0</v>
      </c>
      <c r="BA236" s="11">
        <f>'PV STOP cijfers'!BA20</f>
        <v>0</v>
      </c>
      <c r="BB236" s="11">
        <f>'PV STOP cijfers'!BB20</f>
        <v>0</v>
      </c>
      <c r="BC236" s="28">
        <f>'PV STOP cijfers'!BC20</f>
        <v>0</v>
      </c>
      <c r="BD236" s="11">
        <f>'PV STOP cijfers'!BD20</f>
        <v>0</v>
      </c>
      <c r="BE236" s="11">
        <f>'PV STOP cijfers'!BE20</f>
        <v>0</v>
      </c>
      <c r="BF236" s="11">
        <f>'PV STOP cijfers'!BF20</f>
        <v>0</v>
      </c>
      <c r="BG236" s="11">
        <f>'PV STOP cijfers'!BG20</f>
        <v>0</v>
      </c>
      <c r="BH236" s="11">
        <f>'PV STOP cijfers'!BH20</f>
        <v>0</v>
      </c>
      <c r="BI236" s="11">
        <f>'PV STOP cijfers'!BI20</f>
        <v>0</v>
      </c>
      <c r="BJ236" s="11">
        <f>'PV STOP cijfers'!BJ20</f>
        <v>0</v>
      </c>
      <c r="BK236" s="28">
        <f>'PV STOP cijfers'!BK20</f>
        <v>0</v>
      </c>
      <c r="BL236" s="11">
        <f>'PV STOP cijfers'!BL20</f>
        <v>0</v>
      </c>
      <c r="BM236" s="11">
        <f>'PV STOP cijfers'!BM20</f>
        <v>0</v>
      </c>
      <c r="BN236" s="11">
        <f>'PV STOP cijfers'!BN20</f>
        <v>1725</v>
      </c>
      <c r="BO236" s="11">
        <f>'PV STOP cijfers'!BO20</f>
        <v>1725</v>
      </c>
      <c r="BP236" s="11">
        <f>'PV STOP cijfers'!BP20</f>
        <v>1725</v>
      </c>
      <c r="BQ236" s="28">
        <f>'PV STOP cijfers'!BQ20</f>
        <v>0</v>
      </c>
      <c r="BR236" s="11">
        <f>'PV STOP cijfers'!BR20</f>
        <v>0</v>
      </c>
      <c r="BS236" s="11">
        <f>'PV STOP cijfers'!BS20</f>
        <v>0</v>
      </c>
      <c r="BT236" s="11">
        <f>'PV STOP cijfers'!BT20</f>
        <v>0</v>
      </c>
      <c r="BU236" s="11">
        <f>'PV STOP cijfers'!BU20</f>
        <v>0</v>
      </c>
      <c r="BV236" s="11">
        <f>'PV STOP cijfers'!BV20</f>
        <v>0</v>
      </c>
      <c r="BW236" s="11">
        <f>'PV STOP cijfers'!BW20</f>
        <v>0</v>
      </c>
      <c r="BX236" s="49">
        <f>'PV STOP cijfers'!BX20</f>
        <v>0</v>
      </c>
      <c r="BY236" s="11">
        <f>'PV STOP cijfers'!BY20</f>
        <v>6075</v>
      </c>
      <c r="BZ236" s="11">
        <f>'PV STOP cijfers'!BZ20</f>
        <v>0</v>
      </c>
      <c r="CA236" s="11">
        <f>'PV STOP cijfers'!CA20</f>
        <v>0</v>
      </c>
      <c r="CB236" s="11">
        <f>'PV STOP cijfers'!CB20</f>
        <v>0</v>
      </c>
      <c r="CC236" s="11">
        <f>'PV STOP cijfers'!CC20</f>
        <v>0</v>
      </c>
      <c r="CD236" s="11">
        <f>'PV STOP cijfers'!CD20</f>
        <v>0</v>
      </c>
      <c r="CE236" s="11">
        <f>'PV STOP cijfers'!CE20</f>
        <v>0</v>
      </c>
      <c r="CF236" s="11">
        <f>'PV STOP cijfers'!CF20</f>
        <v>0</v>
      </c>
      <c r="CG236" s="11">
        <f>'PV STOP cijfers'!CG20</f>
        <v>0</v>
      </c>
      <c r="CH236" s="11">
        <f>'PV STOP cijfers'!CH20</f>
        <v>0</v>
      </c>
      <c r="CI236" s="11">
        <f>'PV STOP cijfers'!CI20</f>
        <v>0</v>
      </c>
      <c r="CJ236" s="11">
        <f>'PV STOP cijfers'!CJ20</f>
        <v>0</v>
      </c>
      <c r="CK236" s="11">
        <f>'PV STOP cijfers'!CK20</f>
        <v>0</v>
      </c>
      <c r="CL236" s="49">
        <f>'PV STOP cijfers'!CL20</f>
        <v>0</v>
      </c>
      <c r="CM236" s="15">
        <f>'PV STOP cijfers'!CM20</f>
        <v>0</v>
      </c>
      <c r="CN236" s="11">
        <f>'PV STOP cijfers'!CN20</f>
        <v>0</v>
      </c>
      <c r="CO236" s="11">
        <f>'PV STOP cijfers'!CO20</f>
        <v>0</v>
      </c>
      <c r="CP236" s="11">
        <f>'PV STOP cijfers'!CP20</f>
        <v>0</v>
      </c>
      <c r="CQ236" s="11">
        <f>'PV STOP cijfers'!CQ20</f>
        <v>0</v>
      </c>
      <c r="CR236" s="11">
        <f>'PV STOP cijfers'!CR20</f>
        <v>0</v>
      </c>
      <c r="CS236" s="11">
        <f>'PV STOP cijfers'!CS20</f>
        <v>0</v>
      </c>
      <c r="CT236" s="11">
        <f>'PV STOP cijfers'!CT20</f>
        <v>0</v>
      </c>
      <c r="CU236" s="11">
        <f>'PV STOP cijfers'!CU20</f>
        <v>0</v>
      </c>
      <c r="CV236" s="11">
        <f>'PV STOP cijfers'!CV20</f>
        <v>0</v>
      </c>
      <c r="CW236" s="11">
        <f>'PV STOP cijfers'!CW20</f>
        <v>0</v>
      </c>
      <c r="CX236" s="11">
        <f>'PV STOP cijfers'!CX20</f>
        <v>0</v>
      </c>
      <c r="CY236" s="26">
        <f>'PV STOP cijfers'!CY20</f>
        <v>0</v>
      </c>
      <c r="CZ236" s="15">
        <f>'PV STOP cijfers'!CZ20</f>
        <v>0</v>
      </c>
      <c r="DA236" s="11">
        <f>'PV STOP cijfers'!DA20</f>
        <v>0</v>
      </c>
      <c r="DB236" s="11">
        <f>'PV STOP cijfers'!DB20</f>
        <v>0</v>
      </c>
      <c r="DC236" s="11">
        <f>'PV STOP cijfers'!DC20</f>
        <v>0</v>
      </c>
      <c r="DD236" s="11">
        <f>'PV STOP cijfers'!DD20</f>
        <v>0</v>
      </c>
      <c r="DE236" s="11">
        <f>'PV STOP cijfers'!DE20</f>
        <v>0</v>
      </c>
      <c r="DF236" s="11">
        <f>'PV STOP cijfers'!DF20</f>
        <v>0</v>
      </c>
      <c r="DG236" s="11">
        <f>'PV STOP cijfers'!DG20</f>
        <v>0</v>
      </c>
      <c r="DH236" s="11">
        <f>'PV STOP cijfers'!DH20</f>
        <v>0</v>
      </c>
      <c r="DI236" s="11">
        <f>'PV STOP cijfers'!DI20</f>
        <v>0</v>
      </c>
      <c r="DJ236" s="11">
        <f>'PV STOP cijfers'!DJ20</f>
        <v>0</v>
      </c>
      <c r="DK236" s="11">
        <f>'PV STOP cijfers'!DK20</f>
        <v>0</v>
      </c>
      <c r="DL236" s="26">
        <f>'PV STOP cijfers'!DL20</f>
        <v>0</v>
      </c>
    </row>
    <row r="237" spans="1:116" hidden="1">
      <c r="A237" s="47">
        <f>'PV STOP cijfers'!A21</f>
        <v>0</v>
      </c>
      <c r="B237" s="49" t="str">
        <f>'PV STOP cijfers'!B21</f>
        <v>PD NT 0000, PD NL 0000</v>
      </c>
      <c r="C237" s="56" t="str">
        <f>'PV STOP cijfers'!C21</f>
        <v>Productveiligheid</v>
      </c>
      <c r="D237" s="4" t="str">
        <f>'PV STOP cijfers'!D21</f>
        <v>PV VWS</v>
      </c>
      <c r="E237" s="4" t="str">
        <f>'PV STOP cijfers'!E21</f>
        <v>Elektrotechnische producten</v>
      </c>
      <c r="F237" s="5" t="str">
        <f>'PV STOP cijfers'!F21</f>
        <v>VWS</v>
      </c>
      <c r="G237" s="4" t="str">
        <f>'PV STOP cijfers'!G21</f>
        <v>Nee/Nee</v>
      </c>
      <c r="H237" s="15">
        <f>'PV STOP cijfers'!H21</f>
        <v>1540</v>
      </c>
      <c r="I237" s="11">
        <f>'PV STOP cijfers'!I21</f>
        <v>430</v>
      </c>
      <c r="J237" s="11">
        <f>'PV STOP cijfers'!J21</f>
        <v>0</v>
      </c>
      <c r="K237" s="11">
        <f>'PV STOP cijfers'!K21</f>
        <v>0</v>
      </c>
      <c r="L237" s="11">
        <f>'PV STOP cijfers'!L21</f>
        <v>0</v>
      </c>
      <c r="M237" s="11">
        <f>'PV STOP cijfers'!M21</f>
        <v>0</v>
      </c>
      <c r="N237" s="11">
        <f>'PV STOP cijfers'!N21</f>
        <v>0</v>
      </c>
      <c r="O237" s="11">
        <f>'PV STOP cijfers'!O21</f>
        <v>0</v>
      </c>
      <c r="P237" s="11">
        <f>'PV STOP cijfers'!P21</f>
        <v>0</v>
      </c>
      <c r="Q237" s="26">
        <f>'PV STOP cijfers'!Q21</f>
        <v>1970</v>
      </c>
      <c r="R237" s="15">
        <f>'PV STOP cijfers'!R21</f>
        <v>0</v>
      </c>
      <c r="S237" s="11">
        <f>'PV STOP cijfers'!S21</f>
        <v>0</v>
      </c>
      <c r="T237" s="11">
        <f>'PV STOP cijfers'!T21</f>
        <v>1970</v>
      </c>
      <c r="U237" s="11">
        <f>'PV STOP cijfers'!U21</f>
        <v>0</v>
      </c>
      <c r="V237" s="11">
        <f>'PV STOP cijfers'!V21</f>
        <v>0</v>
      </c>
      <c r="W237" s="11">
        <f>'PV STOP cijfers'!W21</f>
        <v>0</v>
      </c>
      <c r="X237" s="11">
        <f>'PV STOP cijfers'!X21</f>
        <v>0</v>
      </c>
      <c r="Y237" s="11">
        <f>'PV STOP cijfers'!Y21</f>
        <v>0</v>
      </c>
      <c r="Z237" s="49">
        <f>'PV STOP cijfers'!Z21</f>
        <v>1970</v>
      </c>
      <c r="AA237" s="11">
        <f>'PV STOP cijfers'!AA21</f>
        <v>120</v>
      </c>
      <c r="AB237" s="11">
        <f>'PV STOP cijfers'!AB21</f>
        <v>0</v>
      </c>
      <c r="AC237" s="11">
        <f>'PV STOP cijfers'!AC21</f>
        <v>0</v>
      </c>
      <c r="AD237" s="11">
        <f>'PV STOP cijfers'!AD21</f>
        <v>0</v>
      </c>
      <c r="AE237" s="11">
        <f>'PV STOP cijfers'!AE21</f>
        <v>1850</v>
      </c>
      <c r="AF237" s="11">
        <f>'PV STOP cijfers'!AF21</f>
        <v>0</v>
      </c>
      <c r="AG237" s="49">
        <f>'PV STOP cijfers'!AG21</f>
        <v>0</v>
      </c>
      <c r="AH237" s="11">
        <f>'PV STOP cijfers'!AH21</f>
        <v>0</v>
      </c>
      <c r="AI237" s="11">
        <f>'PV STOP cijfers'!AI21</f>
        <v>0</v>
      </c>
      <c r="AJ237" s="11">
        <f>'PV STOP cijfers'!AJ21</f>
        <v>0</v>
      </c>
      <c r="AK237" s="11">
        <f>'PV STOP cijfers'!AK21</f>
        <v>120</v>
      </c>
      <c r="AL237" s="28">
        <f>'PV STOP cijfers'!AL21</f>
        <v>0</v>
      </c>
      <c r="AM237" s="11">
        <f>'PV STOP cijfers'!AM21</f>
        <v>0</v>
      </c>
      <c r="AN237" s="11">
        <f>'PV STOP cijfers'!AN21</f>
        <v>0</v>
      </c>
      <c r="AO237" s="11">
        <f>'PV STOP cijfers'!AO21</f>
        <v>0</v>
      </c>
      <c r="AP237" s="11">
        <f>'PV STOP cijfers'!AP21</f>
        <v>0</v>
      </c>
      <c r="AQ237" s="11">
        <f>'PV STOP cijfers'!AQ21</f>
        <v>0</v>
      </c>
      <c r="AR237" s="28">
        <f>'PV STOP cijfers'!AR21</f>
        <v>0</v>
      </c>
      <c r="AS237" s="11">
        <f>'PV STOP cijfers'!AS21</f>
        <v>0</v>
      </c>
      <c r="AT237" s="11">
        <f>'PV STOP cijfers'!AT21</f>
        <v>0</v>
      </c>
      <c r="AU237" s="11">
        <f>'PV STOP cijfers'!AU21</f>
        <v>0</v>
      </c>
      <c r="AV237" s="11">
        <f>'PV STOP cijfers'!AV21</f>
        <v>0</v>
      </c>
      <c r="AW237" s="11">
        <f>'PV STOP cijfers'!AW21</f>
        <v>0</v>
      </c>
      <c r="AX237" s="11">
        <f>'PV STOP cijfers'!AX21</f>
        <v>0</v>
      </c>
      <c r="AY237" s="11">
        <f>'PV STOP cijfers'!AY21</f>
        <v>0</v>
      </c>
      <c r="AZ237" s="11">
        <f>'PV STOP cijfers'!AZ21</f>
        <v>0</v>
      </c>
      <c r="BA237" s="11">
        <f>'PV STOP cijfers'!BA21</f>
        <v>0</v>
      </c>
      <c r="BB237" s="11">
        <f>'PV STOP cijfers'!BB21</f>
        <v>0</v>
      </c>
      <c r="BC237" s="28">
        <f>'PV STOP cijfers'!BC21</f>
        <v>0</v>
      </c>
      <c r="BD237" s="11">
        <f>'PV STOP cijfers'!BD21</f>
        <v>0</v>
      </c>
      <c r="BE237" s="11">
        <f>'PV STOP cijfers'!BE21</f>
        <v>0</v>
      </c>
      <c r="BF237" s="11">
        <f>'PV STOP cijfers'!BF21</f>
        <v>0</v>
      </c>
      <c r="BG237" s="11">
        <f>'PV STOP cijfers'!BG21</f>
        <v>0</v>
      </c>
      <c r="BH237" s="11">
        <f>'PV STOP cijfers'!BH21</f>
        <v>0</v>
      </c>
      <c r="BI237" s="11">
        <f>'PV STOP cijfers'!BI21</f>
        <v>0</v>
      </c>
      <c r="BJ237" s="11">
        <f>'PV STOP cijfers'!BJ21</f>
        <v>0</v>
      </c>
      <c r="BK237" s="28">
        <f>'PV STOP cijfers'!BK21</f>
        <v>0</v>
      </c>
      <c r="BL237" s="11">
        <f>'PV STOP cijfers'!BL21</f>
        <v>0</v>
      </c>
      <c r="BM237" s="11">
        <f>'PV STOP cijfers'!BM21</f>
        <v>430</v>
      </c>
      <c r="BN237" s="11">
        <f>'PV STOP cijfers'!BN21</f>
        <v>473.33333333333331</v>
      </c>
      <c r="BO237" s="11">
        <f>'PV STOP cijfers'!BO21</f>
        <v>473.33333333333331</v>
      </c>
      <c r="BP237" s="11">
        <f>'PV STOP cijfers'!BP21</f>
        <v>473.33333333333331</v>
      </c>
      <c r="BQ237" s="28">
        <f>'PV STOP cijfers'!BQ21</f>
        <v>0</v>
      </c>
      <c r="BR237" s="11">
        <f>'PV STOP cijfers'!BR21</f>
        <v>0</v>
      </c>
      <c r="BS237" s="11">
        <f>'PV STOP cijfers'!BS21</f>
        <v>0</v>
      </c>
      <c r="BT237" s="11">
        <f>'PV STOP cijfers'!BT21</f>
        <v>0</v>
      </c>
      <c r="BU237" s="11">
        <f>'PV STOP cijfers'!BU21</f>
        <v>0</v>
      </c>
      <c r="BV237" s="11">
        <f>'PV STOP cijfers'!BV21</f>
        <v>0</v>
      </c>
      <c r="BW237" s="11">
        <f>'PV STOP cijfers'!BW21</f>
        <v>0</v>
      </c>
      <c r="BX237" s="49">
        <f>'PV STOP cijfers'!BX21</f>
        <v>0</v>
      </c>
      <c r="BY237" s="11">
        <f>'PV STOP cijfers'!BY21</f>
        <v>1969.9999999999998</v>
      </c>
      <c r="BZ237" s="11">
        <f>'PV STOP cijfers'!BZ21</f>
        <v>0</v>
      </c>
      <c r="CA237" s="11">
        <f>'PV STOP cijfers'!CA21</f>
        <v>0</v>
      </c>
      <c r="CB237" s="11">
        <f>'PV STOP cijfers'!CB21</f>
        <v>0</v>
      </c>
      <c r="CC237" s="11">
        <f>'PV STOP cijfers'!CC21</f>
        <v>0</v>
      </c>
      <c r="CD237" s="11">
        <f>'PV STOP cijfers'!CD21</f>
        <v>0</v>
      </c>
      <c r="CE237" s="11">
        <f>'PV STOP cijfers'!CE21</f>
        <v>0</v>
      </c>
      <c r="CF237" s="11">
        <f>'PV STOP cijfers'!CF21</f>
        <v>0</v>
      </c>
      <c r="CG237" s="11">
        <f>'PV STOP cijfers'!CG21</f>
        <v>0</v>
      </c>
      <c r="CH237" s="11">
        <f>'PV STOP cijfers'!CH21</f>
        <v>0</v>
      </c>
      <c r="CI237" s="11">
        <f>'PV STOP cijfers'!CI21</f>
        <v>0</v>
      </c>
      <c r="CJ237" s="11">
        <f>'PV STOP cijfers'!CJ21</f>
        <v>0</v>
      </c>
      <c r="CK237" s="11">
        <f>'PV STOP cijfers'!CK21</f>
        <v>0</v>
      </c>
      <c r="CL237" s="49">
        <f>'PV STOP cijfers'!CL21</f>
        <v>0</v>
      </c>
      <c r="CM237" s="15">
        <f>'PV STOP cijfers'!CM21</f>
        <v>0</v>
      </c>
      <c r="CN237" s="11">
        <f>'PV STOP cijfers'!CN21</f>
        <v>0</v>
      </c>
      <c r="CO237" s="11">
        <f>'PV STOP cijfers'!CO21</f>
        <v>0</v>
      </c>
      <c r="CP237" s="11">
        <f>'PV STOP cijfers'!CP21</f>
        <v>0</v>
      </c>
      <c r="CQ237" s="11">
        <f>'PV STOP cijfers'!CQ21</f>
        <v>0</v>
      </c>
      <c r="CR237" s="11">
        <f>'PV STOP cijfers'!CR21</f>
        <v>0</v>
      </c>
      <c r="CS237" s="11">
        <f>'PV STOP cijfers'!CS21</f>
        <v>0</v>
      </c>
      <c r="CT237" s="11">
        <f>'PV STOP cijfers'!CT21</f>
        <v>0</v>
      </c>
      <c r="CU237" s="11">
        <f>'PV STOP cijfers'!CU21</f>
        <v>0</v>
      </c>
      <c r="CV237" s="11">
        <f>'PV STOP cijfers'!CV21</f>
        <v>0</v>
      </c>
      <c r="CW237" s="11">
        <f>'PV STOP cijfers'!CW21</f>
        <v>0</v>
      </c>
      <c r="CX237" s="11">
        <f>'PV STOP cijfers'!CX21</f>
        <v>0</v>
      </c>
      <c r="CY237" s="26">
        <f>'PV STOP cijfers'!CY21</f>
        <v>0</v>
      </c>
      <c r="CZ237" s="15">
        <f>'PV STOP cijfers'!CZ21</f>
        <v>0</v>
      </c>
      <c r="DA237" s="11">
        <f>'PV STOP cijfers'!DA21</f>
        <v>0</v>
      </c>
      <c r="DB237" s="11">
        <f>'PV STOP cijfers'!DB21</f>
        <v>0</v>
      </c>
      <c r="DC237" s="11">
        <f>'PV STOP cijfers'!DC21</f>
        <v>0</v>
      </c>
      <c r="DD237" s="11">
        <f>'PV STOP cijfers'!DD21</f>
        <v>0</v>
      </c>
      <c r="DE237" s="11">
        <f>'PV STOP cijfers'!DE21</f>
        <v>0</v>
      </c>
      <c r="DF237" s="11">
        <f>'PV STOP cijfers'!DF21</f>
        <v>0</v>
      </c>
      <c r="DG237" s="11">
        <f>'PV STOP cijfers'!DG21</f>
        <v>0</v>
      </c>
      <c r="DH237" s="11">
        <f>'PV STOP cijfers'!DH21</f>
        <v>0</v>
      </c>
      <c r="DI237" s="11">
        <f>'PV STOP cijfers'!DI21</f>
        <v>0</v>
      </c>
      <c r="DJ237" s="11">
        <f>'PV STOP cijfers'!DJ21</f>
        <v>0</v>
      </c>
      <c r="DK237" s="11">
        <f>'PV STOP cijfers'!DK21</f>
        <v>0</v>
      </c>
      <c r="DL237" s="26">
        <f>'PV STOP cijfers'!DL21</f>
        <v>0</v>
      </c>
    </row>
    <row r="238" spans="1:116" hidden="1">
      <c r="A238" s="47">
        <f>'PV STOP cijfers'!A22</f>
        <v>0</v>
      </c>
      <c r="B238" s="49">
        <f>'PV STOP cijfers'!B22</f>
        <v>0</v>
      </c>
      <c r="C238" s="56" t="str">
        <f>'PV STOP cijfers'!C22</f>
        <v>Productveiligheid</v>
      </c>
      <c r="D238" s="4" t="str">
        <f>'PV STOP cijfers'!D22</f>
        <v>PV VWS</v>
      </c>
      <c r="E238" s="4" t="str">
        <f>'PV STOP cijfers'!E22</f>
        <v>Gastoestellen</v>
      </c>
      <c r="F238" s="5" t="str">
        <f>'PV STOP cijfers'!F22</f>
        <v>VWS</v>
      </c>
      <c r="G238" s="4" t="str">
        <f>'PV STOP cijfers'!G22</f>
        <v>Nee/Nee</v>
      </c>
      <c r="H238" s="15">
        <f>'PV STOP cijfers'!H22</f>
        <v>570</v>
      </c>
      <c r="I238" s="11">
        <f>'PV STOP cijfers'!I22</f>
        <v>200</v>
      </c>
      <c r="J238" s="11">
        <f>'PV STOP cijfers'!J22</f>
        <v>0</v>
      </c>
      <c r="K238" s="11">
        <f>'PV STOP cijfers'!K22</f>
        <v>0</v>
      </c>
      <c r="L238" s="11">
        <f>'PV STOP cijfers'!L22</f>
        <v>0</v>
      </c>
      <c r="M238" s="11">
        <f>'PV STOP cijfers'!M22</f>
        <v>0</v>
      </c>
      <c r="N238" s="11">
        <f>'PV STOP cijfers'!N22</f>
        <v>0</v>
      </c>
      <c r="O238" s="11">
        <f>'PV STOP cijfers'!O22</f>
        <v>0</v>
      </c>
      <c r="P238" s="11">
        <f>'PV STOP cijfers'!P22</f>
        <v>0</v>
      </c>
      <c r="Q238" s="26">
        <f>'PV STOP cijfers'!Q22</f>
        <v>770</v>
      </c>
      <c r="R238" s="15">
        <f>'PV STOP cijfers'!R22</f>
        <v>0</v>
      </c>
      <c r="S238" s="11">
        <f>'PV STOP cijfers'!S22</f>
        <v>0</v>
      </c>
      <c r="T238" s="11">
        <f>'PV STOP cijfers'!T22</f>
        <v>770</v>
      </c>
      <c r="U238" s="11">
        <f>'PV STOP cijfers'!U22</f>
        <v>0</v>
      </c>
      <c r="V238" s="11">
        <f>'PV STOP cijfers'!V22</f>
        <v>0</v>
      </c>
      <c r="W238" s="11">
        <f>'PV STOP cijfers'!W22</f>
        <v>0</v>
      </c>
      <c r="X238" s="11">
        <f>'PV STOP cijfers'!X22</f>
        <v>0</v>
      </c>
      <c r="Y238" s="11">
        <f>'PV STOP cijfers'!Y22</f>
        <v>0</v>
      </c>
      <c r="Z238" s="49">
        <f>'PV STOP cijfers'!Z22</f>
        <v>770</v>
      </c>
      <c r="AA238" s="11">
        <f>'PV STOP cijfers'!AA22</f>
        <v>80</v>
      </c>
      <c r="AB238" s="11">
        <f>'PV STOP cijfers'!AB22</f>
        <v>0</v>
      </c>
      <c r="AC238" s="11">
        <f>'PV STOP cijfers'!AC22</f>
        <v>0</v>
      </c>
      <c r="AD238" s="11">
        <f>'PV STOP cijfers'!AD22</f>
        <v>0</v>
      </c>
      <c r="AE238" s="11">
        <f>'PV STOP cijfers'!AE22</f>
        <v>690</v>
      </c>
      <c r="AF238" s="11">
        <f>'PV STOP cijfers'!AF22</f>
        <v>0</v>
      </c>
      <c r="AG238" s="49">
        <f>'PV STOP cijfers'!AG22</f>
        <v>0</v>
      </c>
      <c r="AH238" s="11">
        <f>'PV STOP cijfers'!AH22</f>
        <v>0</v>
      </c>
      <c r="AI238" s="11">
        <f>'PV STOP cijfers'!AI22</f>
        <v>0</v>
      </c>
      <c r="AJ238" s="11">
        <f>'PV STOP cijfers'!AJ22</f>
        <v>0</v>
      </c>
      <c r="AK238" s="11">
        <f>'PV STOP cijfers'!AK22</f>
        <v>80</v>
      </c>
      <c r="AL238" s="28">
        <f>'PV STOP cijfers'!AL22</f>
        <v>0</v>
      </c>
      <c r="AM238" s="11">
        <f>'PV STOP cijfers'!AM22</f>
        <v>0</v>
      </c>
      <c r="AN238" s="11">
        <f>'PV STOP cijfers'!AN22</f>
        <v>0</v>
      </c>
      <c r="AO238" s="11">
        <f>'PV STOP cijfers'!AO22</f>
        <v>0</v>
      </c>
      <c r="AP238" s="11">
        <f>'PV STOP cijfers'!AP22</f>
        <v>0</v>
      </c>
      <c r="AQ238" s="11">
        <f>'PV STOP cijfers'!AQ22</f>
        <v>0</v>
      </c>
      <c r="AR238" s="28">
        <f>'PV STOP cijfers'!AR22</f>
        <v>0</v>
      </c>
      <c r="AS238" s="11">
        <f>'PV STOP cijfers'!AS22</f>
        <v>0</v>
      </c>
      <c r="AT238" s="11">
        <f>'PV STOP cijfers'!AT22</f>
        <v>0</v>
      </c>
      <c r="AU238" s="11">
        <f>'PV STOP cijfers'!AU22</f>
        <v>0</v>
      </c>
      <c r="AV238" s="11">
        <f>'PV STOP cijfers'!AV22</f>
        <v>0</v>
      </c>
      <c r="AW238" s="11">
        <f>'PV STOP cijfers'!AW22</f>
        <v>0</v>
      </c>
      <c r="AX238" s="11">
        <f>'PV STOP cijfers'!AX22</f>
        <v>0</v>
      </c>
      <c r="AY238" s="11">
        <f>'PV STOP cijfers'!AY22</f>
        <v>0</v>
      </c>
      <c r="AZ238" s="11">
        <f>'PV STOP cijfers'!AZ22</f>
        <v>0</v>
      </c>
      <c r="BA238" s="11">
        <f>'PV STOP cijfers'!BA22</f>
        <v>0</v>
      </c>
      <c r="BB238" s="11">
        <f>'PV STOP cijfers'!BB22</f>
        <v>0</v>
      </c>
      <c r="BC238" s="28">
        <f>'PV STOP cijfers'!BC22</f>
        <v>0</v>
      </c>
      <c r="BD238" s="11">
        <f>'PV STOP cijfers'!BD22</f>
        <v>0</v>
      </c>
      <c r="BE238" s="11">
        <f>'PV STOP cijfers'!BE22</f>
        <v>0</v>
      </c>
      <c r="BF238" s="11">
        <f>'PV STOP cijfers'!BF22</f>
        <v>0</v>
      </c>
      <c r="BG238" s="11">
        <f>'PV STOP cijfers'!BG22</f>
        <v>0</v>
      </c>
      <c r="BH238" s="11">
        <f>'PV STOP cijfers'!BH22</f>
        <v>0</v>
      </c>
      <c r="BI238" s="11">
        <f>'PV STOP cijfers'!BI22</f>
        <v>0</v>
      </c>
      <c r="BJ238" s="11">
        <f>'PV STOP cijfers'!BJ22</f>
        <v>0</v>
      </c>
      <c r="BK238" s="28">
        <f>'PV STOP cijfers'!BK22</f>
        <v>0</v>
      </c>
      <c r="BL238" s="11">
        <f>'PV STOP cijfers'!BL22</f>
        <v>0</v>
      </c>
      <c r="BM238" s="11">
        <f>'PV STOP cijfers'!BM22</f>
        <v>200</v>
      </c>
      <c r="BN238" s="11">
        <f>'PV STOP cijfers'!BN22</f>
        <v>163.33333333333334</v>
      </c>
      <c r="BO238" s="11">
        <f>'PV STOP cijfers'!BO22</f>
        <v>163.33333333333334</v>
      </c>
      <c r="BP238" s="11">
        <f>'PV STOP cijfers'!BP22</f>
        <v>163.33333333333334</v>
      </c>
      <c r="BQ238" s="28">
        <f>'PV STOP cijfers'!BQ22</f>
        <v>0</v>
      </c>
      <c r="BR238" s="11">
        <f>'PV STOP cijfers'!BR22</f>
        <v>0</v>
      </c>
      <c r="BS238" s="11">
        <f>'PV STOP cijfers'!BS22</f>
        <v>0</v>
      </c>
      <c r="BT238" s="11">
        <f>'PV STOP cijfers'!BT22</f>
        <v>0</v>
      </c>
      <c r="BU238" s="11">
        <f>'PV STOP cijfers'!BU22</f>
        <v>0</v>
      </c>
      <c r="BV238" s="11">
        <f>'PV STOP cijfers'!BV22</f>
        <v>0</v>
      </c>
      <c r="BW238" s="11">
        <f>'PV STOP cijfers'!BW22</f>
        <v>0</v>
      </c>
      <c r="BX238" s="49">
        <f>'PV STOP cijfers'!BX22</f>
        <v>0</v>
      </c>
      <c r="BY238" s="11">
        <f>'PV STOP cijfers'!BY22</f>
        <v>770.00000000000011</v>
      </c>
      <c r="BZ238" s="11">
        <f>'PV STOP cijfers'!BZ22</f>
        <v>0</v>
      </c>
      <c r="CA238" s="11">
        <f>'PV STOP cijfers'!CA22</f>
        <v>0</v>
      </c>
      <c r="CB238" s="11">
        <f>'PV STOP cijfers'!CB22</f>
        <v>0</v>
      </c>
      <c r="CC238" s="11">
        <f>'PV STOP cijfers'!CC22</f>
        <v>0</v>
      </c>
      <c r="CD238" s="11">
        <f>'PV STOP cijfers'!CD22</f>
        <v>0</v>
      </c>
      <c r="CE238" s="11">
        <f>'PV STOP cijfers'!CE22</f>
        <v>0</v>
      </c>
      <c r="CF238" s="11">
        <f>'PV STOP cijfers'!CF22</f>
        <v>0</v>
      </c>
      <c r="CG238" s="11">
        <f>'PV STOP cijfers'!CG22</f>
        <v>0</v>
      </c>
      <c r="CH238" s="11">
        <f>'PV STOP cijfers'!CH22</f>
        <v>0</v>
      </c>
      <c r="CI238" s="11">
        <f>'PV STOP cijfers'!CI22</f>
        <v>0</v>
      </c>
      <c r="CJ238" s="11">
        <f>'PV STOP cijfers'!CJ22</f>
        <v>0</v>
      </c>
      <c r="CK238" s="11">
        <f>'PV STOP cijfers'!CK22</f>
        <v>0</v>
      </c>
      <c r="CL238" s="49">
        <f>'PV STOP cijfers'!CL22</f>
        <v>0</v>
      </c>
      <c r="CM238" s="15">
        <f>'PV STOP cijfers'!CM22</f>
        <v>0</v>
      </c>
      <c r="CN238" s="11">
        <f>'PV STOP cijfers'!CN22</f>
        <v>0</v>
      </c>
      <c r="CO238" s="11">
        <f>'PV STOP cijfers'!CO22</f>
        <v>0</v>
      </c>
      <c r="CP238" s="11">
        <f>'PV STOP cijfers'!CP22</f>
        <v>0</v>
      </c>
      <c r="CQ238" s="11">
        <f>'PV STOP cijfers'!CQ22</f>
        <v>0</v>
      </c>
      <c r="CR238" s="11">
        <f>'PV STOP cijfers'!CR22</f>
        <v>0</v>
      </c>
      <c r="CS238" s="11">
        <f>'PV STOP cijfers'!CS22</f>
        <v>0</v>
      </c>
      <c r="CT238" s="11">
        <f>'PV STOP cijfers'!CT22</f>
        <v>0</v>
      </c>
      <c r="CU238" s="11">
        <f>'PV STOP cijfers'!CU22</f>
        <v>0</v>
      </c>
      <c r="CV238" s="11">
        <f>'PV STOP cijfers'!CV22</f>
        <v>0</v>
      </c>
      <c r="CW238" s="11">
        <f>'PV STOP cijfers'!CW22</f>
        <v>0</v>
      </c>
      <c r="CX238" s="11">
        <f>'PV STOP cijfers'!CX22</f>
        <v>0</v>
      </c>
      <c r="CY238" s="26">
        <f>'PV STOP cijfers'!CY22</f>
        <v>0</v>
      </c>
      <c r="CZ238" s="15">
        <f>'PV STOP cijfers'!CZ22</f>
        <v>0</v>
      </c>
      <c r="DA238" s="11">
        <f>'PV STOP cijfers'!DA22</f>
        <v>0</v>
      </c>
      <c r="DB238" s="11">
        <f>'PV STOP cijfers'!DB22</f>
        <v>0</v>
      </c>
      <c r="DC238" s="11">
        <f>'PV STOP cijfers'!DC22</f>
        <v>0</v>
      </c>
      <c r="DD238" s="11">
        <f>'PV STOP cijfers'!DD22</f>
        <v>0</v>
      </c>
      <c r="DE238" s="11">
        <f>'PV STOP cijfers'!DE22</f>
        <v>0</v>
      </c>
      <c r="DF238" s="11">
        <f>'PV STOP cijfers'!DF22</f>
        <v>0</v>
      </c>
      <c r="DG238" s="11">
        <f>'PV STOP cijfers'!DG22</f>
        <v>0</v>
      </c>
      <c r="DH238" s="11">
        <f>'PV STOP cijfers'!DH22</f>
        <v>0</v>
      </c>
      <c r="DI238" s="11">
        <f>'PV STOP cijfers'!DI22</f>
        <v>0</v>
      </c>
      <c r="DJ238" s="11">
        <f>'PV STOP cijfers'!DJ22</f>
        <v>0</v>
      </c>
      <c r="DK238" s="11">
        <f>'PV STOP cijfers'!DK22</f>
        <v>0</v>
      </c>
      <c r="DL238" s="26">
        <f>'PV STOP cijfers'!DL22</f>
        <v>0</v>
      </c>
    </row>
    <row r="239" spans="1:116" hidden="1">
      <c r="A239" s="47">
        <f>'PV STOP cijfers'!A23</f>
        <v>1100</v>
      </c>
      <c r="B239" s="49" t="str">
        <f>'PV STOP cijfers'!B23</f>
        <v>PD NT 0000, PD NL 0000</v>
      </c>
      <c r="C239" s="56" t="str">
        <f>'PV STOP cijfers'!C23</f>
        <v>Productveiligheid</v>
      </c>
      <c r="D239" s="4" t="str">
        <f>'PV STOP cijfers'!D23</f>
        <v>PV VWS</v>
      </c>
      <c r="E239" s="4" t="str">
        <f>'PV STOP cijfers'!E23</f>
        <v>Machines</v>
      </c>
      <c r="F239" s="5" t="str">
        <f>'PV STOP cijfers'!F23</f>
        <v>VWS</v>
      </c>
      <c r="G239" s="4" t="str">
        <f>'PV STOP cijfers'!G23</f>
        <v>Ja/Ja</v>
      </c>
      <c r="H239" s="15">
        <f>'PV STOP cijfers'!H23</f>
        <v>1079</v>
      </c>
      <c r="I239" s="11">
        <f>'PV STOP cijfers'!I23</f>
        <v>300</v>
      </c>
      <c r="J239" s="11">
        <f>'PV STOP cijfers'!J23</f>
        <v>0</v>
      </c>
      <c r="K239" s="11">
        <f>'PV STOP cijfers'!K23</f>
        <v>0</v>
      </c>
      <c r="L239" s="11">
        <f>'PV STOP cijfers'!L23</f>
        <v>0</v>
      </c>
      <c r="M239" s="11">
        <f>'PV STOP cijfers'!M23</f>
        <v>0</v>
      </c>
      <c r="N239" s="11">
        <f>'PV STOP cijfers'!N23</f>
        <v>0</v>
      </c>
      <c r="O239" s="11">
        <f>'PV STOP cijfers'!O23</f>
        <v>0</v>
      </c>
      <c r="P239" s="11">
        <f>'PV STOP cijfers'!P23</f>
        <v>0</v>
      </c>
      <c r="Q239" s="26">
        <f>'PV STOP cijfers'!Q23</f>
        <v>1379</v>
      </c>
      <c r="R239" s="15">
        <f>'PV STOP cijfers'!R23</f>
        <v>0</v>
      </c>
      <c r="S239" s="11">
        <f>'PV STOP cijfers'!S23</f>
        <v>0</v>
      </c>
      <c r="T239" s="11">
        <f>'PV STOP cijfers'!T23</f>
        <v>1379</v>
      </c>
      <c r="U239" s="11">
        <f>'PV STOP cijfers'!U23</f>
        <v>0</v>
      </c>
      <c r="V239" s="11">
        <f>'PV STOP cijfers'!V23</f>
        <v>0</v>
      </c>
      <c r="W239" s="11">
        <f>'PV STOP cijfers'!W23</f>
        <v>0</v>
      </c>
      <c r="X239" s="11">
        <f>'PV STOP cijfers'!X23</f>
        <v>0</v>
      </c>
      <c r="Y239" s="11">
        <f>'PV STOP cijfers'!Y23</f>
        <v>0</v>
      </c>
      <c r="Z239" s="49">
        <f>'PV STOP cijfers'!Z23</f>
        <v>1379</v>
      </c>
      <c r="AA239" s="11">
        <f>'PV STOP cijfers'!AA23</f>
        <v>459</v>
      </c>
      <c r="AB239" s="11">
        <f>'PV STOP cijfers'!AB23</f>
        <v>0</v>
      </c>
      <c r="AC239" s="11">
        <f>'PV STOP cijfers'!AC23</f>
        <v>0</v>
      </c>
      <c r="AD239" s="11">
        <f>'PV STOP cijfers'!AD23</f>
        <v>0</v>
      </c>
      <c r="AE239" s="11">
        <f>'PV STOP cijfers'!AE23</f>
        <v>919.99999999999989</v>
      </c>
      <c r="AF239" s="11">
        <f>'PV STOP cijfers'!AF23</f>
        <v>0</v>
      </c>
      <c r="AG239" s="49">
        <f>'PV STOP cijfers'!AG23</f>
        <v>0</v>
      </c>
      <c r="AH239" s="11">
        <f>'PV STOP cijfers'!AH23</f>
        <v>0</v>
      </c>
      <c r="AI239" s="11">
        <f>'PV STOP cijfers'!AI23</f>
        <v>0</v>
      </c>
      <c r="AJ239" s="11">
        <f>'PV STOP cijfers'!AJ23</f>
        <v>0</v>
      </c>
      <c r="AK239" s="11">
        <f>'PV STOP cijfers'!AK23</f>
        <v>459</v>
      </c>
      <c r="AL239" s="28">
        <f>'PV STOP cijfers'!AL23</f>
        <v>0</v>
      </c>
      <c r="AM239" s="11">
        <f>'PV STOP cijfers'!AM23</f>
        <v>0</v>
      </c>
      <c r="AN239" s="11">
        <f>'PV STOP cijfers'!AN23</f>
        <v>0</v>
      </c>
      <c r="AO239" s="11">
        <f>'PV STOP cijfers'!AO23</f>
        <v>0</v>
      </c>
      <c r="AP239" s="11">
        <f>'PV STOP cijfers'!AP23</f>
        <v>0</v>
      </c>
      <c r="AQ239" s="11">
        <f>'PV STOP cijfers'!AQ23</f>
        <v>0</v>
      </c>
      <c r="AR239" s="28">
        <f>'PV STOP cijfers'!AR23</f>
        <v>0</v>
      </c>
      <c r="AS239" s="11">
        <f>'PV STOP cijfers'!AS23</f>
        <v>0</v>
      </c>
      <c r="AT239" s="11">
        <f>'PV STOP cijfers'!AT23</f>
        <v>0</v>
      </c>
      <c r="AU239" s="11">
        <f>'PV STOP cijfers'!AU23</f>
        <v>0</v>
      </c>
      <c r="AV239" s="11">
        <f>'PV STOP cijfers'!AV23</f>
        <v>0</v>
      </c>
      <c r="AW239" s="11">
        <f>'PV STOP cijfers'!AW23</f>
        <v>0</v>
      </c>
      <c r="AX239" s="11">
        <f>'PV STOP cijfers'!AX23</f>
        <v>0</v>
      </c>
      <c r="AY239" s="11">
        <f>'PV STOP cijfers'!AY23</f>
        <v>0</v>
      </c>
      <c r="AZ239" s="11">
        <f>'PV STOP cijfers'!AZ23</f>
        <v>0</v>
      </c>
      <c r="BA239" s="11">
        <f>'PV STOP cijfers'!BA23</f>
        <v>0</v>
      </c>
      <c r="BB239" s="11">
        <f>'PV STOP cijfers'!BB23</f>
        <v>0</v>
      </c>
      <c r="BC239" s="28">
        <f>'PV STOP cijfers'!BC23</f>
        <v>0</v>
      </c>
      <c r="BD239" s="11">
        <f>'PV STOP cijfers'!BD23</f>
        <v>0</v>
      </c>
      <c r="BE239" s="11">
        <f>'PV STOP cijfers'!BE23</f>
        <v>0</v>
      </c>
      <c r="BF239" s="11">
        <f>'PV STOP cijfers'!BF23</f>
        <v>0</v>
      </c>
      <c r="BG239" s="11">
        <f>'PV STOP cijfers'!BG23</f>
        <v>0</v>
      </c>
      <c r="BH239" s="11">
        <f>'PV STOP cijfers'!BH23</f>
        <v>0</v>
      </c>
      <c r="BI239" s="11">
        <f>'PV STOP cijfers'!BI23</f>
        <v>0</v>
      </c>
      <c r="BJ239" s="11">
        <f>'PV STOP cijfers'!BJ23</f>
        <v>0</v>
      </c>
      <c r="BK239" s="28">
        <f>'PV STOP cijfers'!BK23</f>
        <v>0</v>
      </c>
      <c r="BL239" s="11">
        <f>'PV STOP cijfers'!BL23</f>
        <v>0</v>
      </c>
      <c r="BM239" s="11">
        <f>'PV STOP cijfers'!BM23</f>
        <v>300</v>
      </c>
      <c r="BN239" s="11">
        <f>'PV STOP cijfers'!BN23</f>
        <v>206.66666666666666</v>
      </c>
      <c r="BO239" s="11">
        <f>'PV STOP cijfers'!BO23</f>
        <v>206.66666666666666</v>
      </c>
      <c r="BP239" s="11">
        <f>'PV STOP cijfers'!BP23</f>
        <v>206.66666666666666</v>
      </c>
      <c r="BQ239" s="28">
        <f>'PV STOP cijfers'!BQ23</f>
        <v>0</v>
      </c>
      <c r="BR239" s="11">
        <f>'PV STOP cijfers'!BR23</f>
        <v>0</v>
      </c>
      <c r="BS239" s="11">
        <f>'PV STOP cijfers'!BS23</f>
        <v>0</v>
      </c>
      <c r="BT239" s="11">
        <f>'PV STOP cijfers'!BT23</f>
        <v>0</v>
      </c>
      <c r="BU239" s="11">
        <f>'PV STOP cijfers'!BU23</f>
        <v>0</v>
      </c>
      <c r="BV239" s="11">
        <f>'PV STOP cijfers'!BV23</f>
        <v>0</v>
      </c>
      <c r="BW239" s="11">
        <f>'PV STOP cijfers'!BW23</f>
        <v>0</v>
      </c>
      <c r="BX239" s="49">
        <f>'PV STOP cijfers'!BX23</f>
        <v>0</v>
      </c>
      <c r="BY239" s="11">
        <f>'PV STOP cijfers'!BY23</f>
        <v>1379</v>
      </c>
      <c r="BZ239" s="11">
        <f>'PV STOP cijfers'!BZ23</f>
        <v>0</v>
      </c>
      <c r="CA239" s="11">
        <f>'PV STOP cijfers'!CA23</f>
        <v>0</v>
      </c>
      <c r="CB239" s="11">
        <f>'PV STOP cijfers'!CB23</f>
        <v>0</v>
      </c>
      <c r="CC239" s="11">
        <f>'PV STOP cijfers'!CC23</f>
        <v>0</v>
      </c>
      <c r="CD239" s="11">
        <f>'PV STOP cijfers'!CD23</f>
        <v>0</v>
      </c>
      <c r="CE239" s="11">
        <f>'PV STOP cijfers'!CE23</f>
        <v>0</v>
      </c>
      <c r="CF239" s="11">
        <f>'PV STOP cijfers'!CF23</f>
        <v>0</v>
      </c>
      <c r="CG239" s="11">
        <f>'PV STOP cijfers'!CG23</f>
        <v>0</v>
      </c>
      <c r="CH239" s="11">
        <f>'PV STOP cijfers'!CH23</f>
        <v>0</v>
      </c>
      <c r="CI239" s="11">
        <f>'PV STOP cijfers'!CI23</f>
        <v>0</v>
      </c>
      <c r="CJ239" s="11">
        <f>'PV STOP cijfers'!CJ23</f>
        <v>0</v>
      </c>
      <c r="CK239" s="11">
        <f>'PV STOP cijfers'!CK23</f>
        <v>0</v>
      </c>
      <c r="CL239" s="49">
        <f>'PV STOP cijfers'!CL23</f>
        <v>0</v>
      </c>
      <c r="CM239" s="15">
        <f>'PV STOP cijfers'!CM23</f>
        <v>0</v>
      </c>
      <c r="CN239" s="11">
        <f>'PV STOP cijfers'!CN23</f>
        <v>0</v>
      </c>
      <c r="CO239" s="11">
        <f>'PV STOP cijfers'!CO23</f>
        <v>0</v>
      </c>
      <c r="CP239" s="11">
        <f>'PV STOP cijfers'!CP23</f>
        <v>0</v>
      </c>
      <c r="CQ239" s="11">
        <f>'PV STOP cijfers'!CQ23</f>
        <v>0</v>
      </c>
      <c r="CR239" s="11">
        <f>'PV STOP cijfers'!CR23</f>
        <v>0</v>
      </c>
      <c r="CS239" s="11">
        <f>'PV STOP cijfers'!CS23</f>
        <v>0</v>
      </c>
      <c r="CT239" s="11">
        <f>'PV STOP cijfers'!CT23</f>
        <v>0</v>
      </c>
      <c r="CU239" s="11">
        <f>'PV STOP cijfers'!CU23</f>
        <v>0</v>
      </c>
      <c r="CV239" s="11">
        <f>'PV STOP cijfers'!CV23</f>
        <v>0</v>
      </c>
      <c r="CW239" s="11">
        <f>'PV STOP cijfers'!CW23</f>
        <v>0</v>
      </c>
      <c r="CX239" s="11">
        <f>'PV STOP cijfers'!CX23</f>
        <v>0</v>
      </c>
      <c r="CY239" s="26">
        <f>'PV STOP cijfers'!CY23</f>
        <v>0</v>
      </c>
      <c r="CZ239" s="15">
        <f>'PV STOP cijfers'!CZ23</f>
        <v>0</v>
      </c>
      <c r="DA239" s="11">
        <f>'PV STOP cijfers'!DA23</f>
        <v>0</v>
      </c>
      <c r="DB239" s="11">
        <f>'PV STOP cijfers'!DB23</f>
        <v>0</v>
      </c>
      <c r="DC239" s="11">
        <f>'PV STOP cijfers'!DC23</f>
        <v>0</v>
      </c>
      <c r="DD239" s="11">
        <f>'PV STOP cijfers'!DD23</f>
        <v>0</v>
      </c>
      <c r="DE239" s="11">
        <f>'PV STOP cijfers'!DE23</f>
        <v>0</v>
      </c>
      <c r="DF239" s="11">
        <f>'PV STOP cijfers'!DF23</f>
        <v>0</v>
      </c>
      <c r="DG239" s="11">
        <f>'PV STOP cijfers'!DG23</f>
        <v>0</v>
      </c>
      <c r="DH239" s="11">
        <f>'PV STOP cijfers'!DH23</f>
        <v>0</v>
      </c>
      <c r="DI239" s="11">
        <f>'PV STOP cijfers'!DI23</f>
        <v>0</v>
      </c>
      <c r="DJ239" s="11">
        <f>'PV STOP cijfers'!DJ23</f>
        <v>0</v>
      </c>
      <c r="DK239" s="11">
        <f>'PV STOP cijfers'!DK23</f>
        <v>0</v>
      </c>
      <c r="DL239" s="26">
        <f>'PV STOP cijfers'!DL23</f>
        <v>0</v>
      </c>
    </row>
    <row r="240" spans="1:116">
      <c r="A240" s="47">
        <f>'PV STOP cijfers'!A24</f>
        <v>1100</v>
      </c>
      <c r="B240" s="49" t="str">
        <f>'PV STOP cijfers'!B24</f>
        <v>PD NT 0000, PD NL 0000</v>
      </c>
      <c r="C240" s="56" t="str">
        <f>'PV STOP cijfers'!C24</f>
        <v>Productveiligheid</v>
      </c>
      <c r="D240" s="4" t="str">
        <f>'PV STOP cijfers'!D24</f>
        <v>PV VWS</v>
      </c>
      <c r="E240" s="526" t="str">
        <f>'PV STOP cijfers'!E24</f>
        <v>Persoonlijke beschermingsartikelen verbeterplan</v>
      </c>
      <c r="F240" s="5" t="str">
        <f>'PV STOP cijfers'!F24</f>
        <v>VWS</v>
      </c>
      <c r="G240" s="4" t="str">
        <f>'PV STOP cijfers'!G24</f>
        <v>verbeterplan</v>
      </c>
      <c r="H240" s="533">
        <f>'PV STOP cijfers'!H24</f>
        <v>300</v>
      </c>
      <c r="I240" s="518">
        <f>'PV STOP cijfers'!I24</f>
        <v>300</v>
      </c>
      <c r="J240" s="11">
        <f>'PV STOP cijfers'!J24</f>
        <v>0</v>
      </c>
      <c r="K240" s="11">
        <f>'PV STOP cijfers'!K24</f>
        <v>0</v>
      </c>
      <c r="L240" s="11">
        <f>'PV STOP cijfers'!L24</f>
        <v>0</v>
      </c>
      <c r="M240" s="11">
        <f>'PV STOP cijfers'!M24</f>
        <v>0</v>
      </c>
      <c r="N240" s="11">
        <f>'PV STOP cijfers'!N24</f>
        <v>0</v>
      </c>
      <c r="O240" s="11">
        <f>'PV STOP cijfers'!O24</f>
        <v>0</v>
      </c>
      <c r="P240" s="11">
        <f>'PV STOP cijfers'!P24</f>
        <v>0</v>
      </c>
      <c r="Q240" s="26">
        <f>'PV STOP cijfers'!Q24</f>
        <v>600</v>
      </c>
      <c r="R240" s="15">
        <f>'PV STOP cijfers'!R24</f>
        <v>0</v>
      </c>
      <c r="S240" s="11">
        <f>'PV STOP cijfers'!S24</f>
        <v>0</v>
      </c>
      <c r="T240" s="518">
        <f>'PV STOP cijfers'!T24</f>
        <v>600</v>
      </c>
      <c r="U240" s="11">
        <f>'PV STOP cijfers'!U24</f>
        <v>0</v>
      </c>
      <c r="V240" s="11">
        <f>'PV STOP cijfers'!V24</f>
        <v>0</v>
      </c>
      <c r="W240" s="11">
        <f>'PV STOP cijfers'!W24</f>
        <v>0</v>
      </c>
      <c r="X240" s="11">
        <f>'PV STOP cijfers'!X24</f>
        <v>0</v>
      </c>
      <c r="Y240" s="11">
        <f>'PV STOP cijfers'!Y24</f>
        <v>0</v>
      </c>
      <c r="Z240" s="49">
        <f>'PV STOP cijfers'!Z24</f>
        <v>600</v>
      </c>
      <c r="AA240" s="518">
        <f>'PV STOP cijfers'!AA24</f>
        <v>120</v>
      </c>
      <c r="AB240" s="11">
        <f>'PV STOP cijfers'!AB24</f>
        <v>0</v>
      </c>
      <c r="AC240" s="11">
        <f>'PV STOP cijfers'!AC24</f>
        <v>0</v>
      </c>
      <c r="AD240" s="11">
        <f>'PV STOP cijfers'!AD24</f>
        <v>0</v>
      </c>
      <c r="AE240" s="518">
        <f>'PV STOP cijfers'!AE24</f>
        <v>480</v>
      </c>
      <c r="AF240" s="11">
        <f>'PV STOP cijfers'!AF24</f>
        <v>0</v>
      </c>
      <c r="AG240" s="49">
        <f>'PV STOP cijfers'!AG24</f>
        <v>0</v>
      </c>
      <c r="AH240" s="11">
        <f>'PV STOP cijfers'!AH24</f>
        <v>0</v>
      </c>
      <c r="AI240" s="11">
        <f>'PV STOP cijfers'!AI24</f>
        <v>0</v>
      </c>
      <c r="AJ240" s="11">
        <f>'PV STOP cijfers'!AJ24</f>
        <v>0</v>
      </c>
      <c r="AK240" s="11">
        <f>'PV STOP cijfers'!AK24</f>
        <v>120</v>
      </c>
      <c r="AL240" s="28">
        <f>'PV STOP cijfers'!AL24</f>
        <v>0</v>
      </c>
      <c r="AM240" s="11">
        <f>'PV STOP cijfers'!AM24</f>
        <v>0</v>
      </c>
      <c r="AN240" s="11">
        <f>'PV STOP cijfers'!AN24</f>
        <v>0</v>
      </c>
      <c r="AO240" s="11">
        <f>'PV STOP cijfers'!AO24</f>
        <v>0</v>
      </c>
      <c r="AP240" s="11">
        <f>'PV STOP cijfers'!AP24</f>
        <v>0</v>
      </c>
      <c r="AQ240" s="11">
        <f>'PV STOP cijfers'!AQ24</f>
        <v>0</v>
      </c>
      <c r="AR240" s="28">
        <f>'PV STOP cijfers'!AR24</f>
        <v>0</v>
      </c>
      <c r="AS240" s="11">
        <f>'PV STOP cijfers'!AS24</f>
        <v>0</v>
      </c>
      <c r="AT240" s="11">
        <f>'PV STOP cijfers'!AT24</f>
        <v>0</v>
      </c>
      <c r="AU240" s="11">
        <f>'PV STOP cijfers'!AU24</f>
        <v>0</v>
      </c>
      <c r="AV240" s="11">
        <f>'PV STOP cijfers'!AV24</f>
        <v>0</v>
      </c>
      <c r="AW240" s="11">
        <f>'PV STOP cijfers'!AW24</f>
        <v>0</v>
      </c>
      <c r="AX240" s="11">
        <f>'PV STOP cijfers'!AX24</f>
        <v>0</v>
      </c>
      <c r="AY240" s="11">
        <f>'PV STOP cijfers'!AY24</f>
        <v>0</v>
      </c>
      <c r="AZ240" s="11">
        <f>'PV STOP cijfers'!AZ24</f>
        <v>0</v>
      </c>
      <c r="BA240" s="11">
        <f>'PV STOP cijfers'!BA24</f>
        <v>0</v>
      </c>
      <c r="BB240" s="11">
        <f>'PV STOP cijfers'!BB24</f>
        <v>0</v>
      </c>
      <c r="BC240" s="28">
        <f>'PV STOP cijfers'!BC24</f>
        <v>0</v>
      </c>
      <c r="BD240" s="11">
        <f>'PV STOP cijfers'!BD24</f>
        <v>0</v>
      </c>
      <c r="BE240" s="11">
        <f>'PV STOP cijfers'!BE24</f>
        <v>0</v>
      </c>
      <c r="BF240" s="11">
        <f>'PV STOP cijfers'!BF24</f>
        <v>0</v>
      </c>
      <c r="BG240" s="11">
        <f>'PV STOP cijfers'!BG24</f>
        <v>0</v>
      </c>
      <c r="BH240" s="11">
        <f>'PV STOP cijfers'!BH24</f>
        <v>0</v>
      </c>
      <c r="BI240" s="11">
        <f>'PV STOP cijfers'!BI24</f>
        <v>0</v>
      </c>
      <c r="BJ240" s="11">
        <f>'PV STOP cijfers'!BJ24</f>
        <v>0</v>
      </c>
      <c r="BK240" s="28">
        <f>'PV STOP cijfers'!BK24</f>
        <v>0</v>
      </c>
      <c r="BL240" s="11">
        <f>'PV STOP cijfers'!BL24</f>
        <v>0</v>
      </c>
      <c r="BM240" s="11">
        <f>'PV STOP cijfers'!BM24</f>
        <v>300</v>
      </c>
      <c r="BN240" s="11">
        <f>'PV STOP cijfers'!BN24</f>
        <v>60</v>
      </c>
      <c r="BO240" s="11">
        <f>'PV STOP cijfers'!BO24</f>
        <v>60</v>
      </c>
      <c r="BP240" s="11">
        <f>'PV STOP cijfers'!BP24</f>
        <v>60</v>
      </c>
      <c r="BQ240" s="28">
        <f>'PV STOP cijfers'!BQ24</f>
        <v>0</v>
      </c>
      <c r="BR240" s="11">
        <f>'PV STOP cijfers'!BR24</f>
        <v>0</v>
      </c>
      <c r="BS240" s="11">
        <f>'PV STOP cijfers'!BS24</f>
        <v>0</v>
      </c>
      <c r="BT240" s="11">
        <f>'PV STOP cijfers'!BT24</f>
        <v>0</v>
      </c>
      <c r="BU240" s="11">
        <f>'PV STOP cijfers'!BU24</f>
        <v>0</v>
      </c>
      <c r="BV240" s="11">
        <f>'PV STOP cijfers'!BV24</f>
        <v>0</v>
      </c>
      <c r="BW240" s="11">
        <f>'PV STOP cijfers'!BW24</f>
        <v>0</v>
      </c>
      <c r="BX240" s="49">
        <f>'PV STOP cijfers'!BX24</f>
        <v>0</v>
      </c>
      <c r="BY240" s="11">
        <f>'PV STOP cijfers'!BY24</f>
        <v>600</v>
      </c>
      <c r="BZ240" s="11">
        <f>'PV STOP cijfers'!BZ24</f>
        <v>0</v>
      </c>
      <c r="CA240" s="11">
        <f>'PV STOP cijfers'!CA24</f>
        <v>0</v>
      </c>
      <c r="CB240" s="11">
        <f>'PV STOP cijfers'!CB24</f>
        <v>0</v>
      </c>
      <c r="CC240" s="11">
        <f>'PV STOP cijfers'!CC24</f>
        <v>0</v>
      </c>
      <c r="CD240" s="11">
        <f>'PV STOP cijfers'!CD24</f>
        <v>0</v>
      </c>
      <c r="CE240" s="11">
        <f>'PV STOP cijfers'!CE24</f>
        <v>0</v>
      </c>
      <c r="CF240" s="11">
        <f>'PV STOP cijfers'!CF24</f>
        <v>0</v>
      </c>
      <c r="CG240" s="11">
        <f>'PV STOP cijfers'!CG24</f>
        <v>0</v>
      </c>
      <c r="CH240" s="11">
        <f>'PV STOP cijfers'!CH24</f>
        <v>0</v>
      </c>
      <c r="CI240" s="11">
        <f>'PV STOP cijfers'!CI24</f>
        <v>0</v>
      </c>
      <c r="CJ240" s="11">
        <f>'PV STOP cijfers'!CJ24</f>
        <v>0</v>
      </c>
      <c r="CK240" s="11">
        <f>'PV STOP cijfers'!CK24</f>
        <v>0</v>
      </c>
      <c r="CL240" s="49">
        <f>'PV STOP cijfers'!CL24</f>
        <v>0</v>
      </c>
      <c r="CM240" s="15">
        <f>'PV STOP cijfers'!CM24</f>
        <v>0</v>
      </c>
      <c r="CN240" s="11">
        <f>'PV STOP cijfers'!CN24</f>
        <v>0</v>
      </c>
      <c r="CO240" s="11">
        <f>'PV STOP cijfers'!CO24</f>
        <v>0</v>
      </c>
      <c r="CP240" s="11">
        <f>'PV STOP cijfers'!CP24</f>
        <v>0</v>
      </c>
      <c r="CQ240" s="11">
        <f>'PV STOP cijfers'!CQ24</f>
        <v>0</v>
      </c>
      <c r="CR240" s="11">
        <f>'PV STOP cijfers'!CR24</f>
        <v>0</v>
      </c>
      <c r="CS240" s="11">
        <f>'PV STOP cijfers'!CS24</f>
        <v>0</v>
      </c>
      <c r="CT240" s="11">
        <f>'PV STOP cijfers'!CT24</f>
        <v>0</v>
      </c>
      <c r="CU240" s="11">
        <f>'PV STOP cijfers'!CU24</f>
        <v>0</v>
      </c>
      <c r="CV240" s="11">
        <f>'PV STOP cijfers'!CV24</f>
        <v>0</v>
      </c>
      <c r="CW240" s="11">
        <f>'PV STOP cijfers'!CW24</f>
        <v>0</v>
      </c>
      <c r="CX240" s="11">
        <f>'PV STOP cijfers'!CX24</f>
        <v>0</v>
      </c>
      <c r="CY240" s="26">
        <f>'PV STOP cijfers'!CY24</f>
        <v>0</v>
      </c>
      <c r="CZ240" s="15">
        <f>'PV STOP cijfers'!CZ24</f>
        <v>0</v>
      </c>
      <c r="DA240" s="11">
        <f>'PV STOP cijfers'!DA24</f>
        <v>0</v>
      </c>
      <c r="DB240" s="11">
        <f>'PV STOP cijfers'!DB24</f>
        <v>0</v>
      </c>
      <c r="DC240" s="11">
        <f>'PV STOP cijfers'!DC24</f>
        <v>0</v>
      </c>
      <c r="DD240" s="11">
        <f>'PV STOP cijfers'!DD24</f>
        <v>0</v>
      </c>
      <c r="DE240" s="11">
        <f>'PV STOP cijfers'!DE24</f>
        <v>0</v>
      </c>
      <c r="DF240" s="11">
        <f>'PV STOP cijfers'!DF24</f>
        <v>0</v>
      </c>
      <c r="DG240" s="11">
        <f>'PV STOP cijfers'!DG24</f>
        <v>0</v>
      </c>
      <c r="DH240" s="11">
        <f>'PV STOP cijfers'!DH24</f>
        <v>0</v>
      </c>
      <c r="DI240" s="11">
        <f>'PV STOP cijfers'!DI24</f>
        <v>0</v>
      </c>
      <c r="DJ240" s="11">
        <f>'PV STOP cijfers'!DJ24</f>
        <v>0</v>
      </c>
      <c r="DK240" s="11">
        <f>'PV STOP cijfers'!DK24</f>
        <v>0</v>
      </c>
      <c r="DL240" s="26">
        <f>'PV STOP cijfers'!DL24</f>
        <v>0</v>
      </c>
    </row>
    <row r="241" spans="1:116" hidden="1">
      <c r="A241" s="47">
        <f>'PV STOP cijfers'!A25</f>
        <v>0</v>
      </c>
      <c r="B241" s="49">
        <f>'PV STOP cijfers'!B25</f>
        <v>0</v>
      </c>
      <c r="C241" s="56" t="str">
        <f>'PV STOP cijfers'!C25</f>
        <v>Productveiligheid</v>
      </c>
      <c r="D241" s="4" t="str">
        <f>'PV STOP cijfers'!D25</f>
        <v>PV VWS</v>
      </c>
      <c r="E241" s="4" t="str">
        <f>'PV STOP cijfers'!E25</f>
        <v>Speelgoed en baby- en kinderartikel (fysisch/mechanisch/elektrisch)</v>
      </c>
      <c r="F241" s="5" t="str">
        <f>'PV STOP cijfers'!F25</f>
        <v>VWS</v>
      </c>
      <c r="G241" s="4" t="str">
        <f>'PV STOP cijfers'!G25</f>
        <v>Ja/Ja</v>
      </c>
      <c r="H241" s="15">
        <f>'PV STOP cijfers'!H25</f>
        <v>0</v>
      </c>
      <c r="I241" s="11">
        <f>'PV STOP cijfers'!I25</f>
        <v>0</v>
      </c>
      <c r="J241" s="11">
        <f>'PV STOP cijfers'!J25</f>
        <v>0</v>
      </c>
      <c r="K241" s="11">
        <f>'PV STOP cijfers'!K25</f>
        <v>0</v>
      </c>
      <c r="L241" s="11">
        <f>'PV STOP cijfers'!L25</f>
        <v>0</v>
      </c>
      <c r="M241" s="11">
        <f>'PV STOP cijfers'!M25</f>
        <v>0</v>
      </c>
      <c r="N241" s="11">
        <f>'PV STOP cijfers'!N25</f>
        <v>0</v>
      </c>
      <c r="O241" s="11">
        <f>'PV STOP cijfers'!O25</f>
        <v>0</v>
      </c>
      <c r="P241" s="11">
        <f>'PV STOP cijfers'!P25</f>
        <v>0</v>
      </c>
      <c r="Q241" s="26">
        <f>'PV STOP cijfers'!Q25</f>
        <v>0</v>
      </c>
      <c r="R241" s="15">
        <f>'PV STOP cijfers'!R25</f>
        <v>0</v>
      </c>
      <c r="S241" s="11">
        <f>'PV STOP cijfers'!S25</f>
        <v>0</v>
      </c>
      <c r="T241" s="11">
        <f>'PV STOP cijfers'!T25</f>
        <v>0</v>
      </c>
      <c r="U241" s="11">
        <f>'PV STOP cijfers'!U25</f>
        <v>0</v>
      </c>
      <c r="V241" s="11">
        <f>'PV STOP cijfers'!V25</f>
        <v>0</v>
      </c>
      <c r="W241" s="11">
        <f>'PV STOP cijfers'!W25</f>
        <v>0</v>
      </c>
      <c r="X241" s="11">
        <f>'PV STOP cijfers'!X25</f>
        <v>0</v>
      </c>
      <c r="Y241" s="11">
        <f>'PV STOP cijfers'!Y25</f>
        <v>0</v>
      </c>
      <c r="Z241" s="49">
        <f>'PV STOP cijfers'!Z25</f>
        <v>0</v>
      </c>
      <c r="AA241" s="11">
        <f>'PV STOP cijfers'!AA25</f>
        <v>0</v>
      </c>
      <c r="AB241" s="11">
        <f>'PV STOP cijfers'!AB25</f>
        <v>0</v>
      </c>
      <c r="AC241" s="11">
        <f>'PV STOP cijfers'!AC25</f>
        <v>0</v>
      </c>
      <c r="AD241" s="11">
        <f>'PV STOP cijfers'!AD25</f>
        <v>0</v>
      </c>
      <c r="AE241" s="11">
        <f>'PV STOP cijfers'!AE25</f>
        <v>0</v>
      </c>
      <c r="AF241" s="11">
        <f>'PV STOP cijfers'!AF25</f>
        <v>0</v>
      </c>
      <c r="AG241" s="49">
        <f>'PV STOP cijfers'!AG25</f>
        <v>0</v>
      </c>
      <c r="AH241" s="11">
        <f>'PV STOP cijfers'!AH25</f>
        <v>0</v>
      </c>
      <c r="AI241" s="11">
        <f>'PV STOP cijfers'!AI25</f>
        <v>0</v>
      </c>
      <c r="AJ241" s="11">
        <f>'PV STOP cijfers'!AJ25</f>
        <v>0</v>
      </c>
      <c r="AK241" s="11">
        <f>'PV STOP cijfers'!AK25</f>
        <v>0</v>
      </c>
      <c r="AL241" s="28">
        <f>'PV STOP cijfers'!AL25</f>
        <v>0</v>
      </c>
      <c r="AM241" s="11">
        <f>'PV STOP cijfers'!AM25</f>
        <v>0</v>
      </c>
      <c r="AN241" s="11">
        <f>'PV STOP cijfers'!AN25</f>
        <v>0</v>
      </c>
      <c r="AO241" s="11">
        <f>'PV STOP cijfers'!AO25</f>
        <v>0</v>
      </c>
      <c r="AP241" s="11">
        <f>'PV STOP cijfers'!AP25</f>
        <v>0</v>
      </c>
      <c r="AQ241" s="11">
        <f>'PV STOP cijfers'!AQ25</f>
        <v>0</v>
      </c>
      <c r="AR241" s="28">
        <f>'PV STOP cijfers'!AR25</f>
        <v>0</v>
      </c>
      <c r="AS241" s="11">
        <f>'PV STOP cijfers'!AS25</f>
        <v>0</v>
      </c>
      <c r="AT241" s="11">
        <f>'PV STOP cijfers'!AT25</f>
        <v>0</v>
      </c>
      <c r="AU241" s="11">
        <f>'PV STOP cijfers'!AU25</f>
        <v>0</v>
      </c>
      <c r="AV241" s="11">
        <f>'PV STOP cijfers'!AV25</f>
        <v>0</v>
      </c>
      <c r="AW241" s="11">
        <f>'PV STOP cijfers'!AW25</f>
        <v>0</v>
      </c>
      <c r="AX241" s="11">
        <f>'PV STOP cijfers'!AX25</f>
        <v>0</v>
      </c>
      <c r="AY241" s="11">
        <f>'PV STOP cijfers'!AY25</f>
        <v>0</v>
      </c>
      <c r="AZ241" s="11">
        <f>'PV STOP cijfers'!AZ25</f>
        <v>0</v>
      </c>
      <c r="BA241" s="11">
        <f>'PV STOP cijfers'!BA25</f>
        <v>0</v>
      </c>
      <c r="BB241" s="11">
        <f>'PV STOP cijfers'!BB25</f>
        <v>0</v>
      </c>
      <c r="BC241" s="28">
        <f>'PV STOP cijfers'!BC25</f>
        <v>0</v>
      </c>
      <c r="BD241" s="11">
        <f>'PV STOP cijfers'!BD25</f>
        <v>0</v>
      </c>
      <c r="BE241" s="11">
        <f>'PV STOP cijfers'!BE25</f>
        <v>0</v>
      </c>
      <c r="BF241" s="11">
        <f>'PV STOP cijfers'!BF25</f>
        <v>0</v>
      </c>
      <c r="BG241" s="11">
        <f>'PV STOP cijfers'!BG25</f>
        <v>0</v>
      </c>
      <c r="BH241" s="11">
        <f>'PV STOP cijfers'!BH25</f>
        <v>0</v>
      </c>
      <c r="BI241" s="11">
        <f>'PV STOP cijfers'!BI25</f>
        <v>0</v>
      </c>
      <c r="BJ241" s="11">
        <f>'PV STOP cijfers'!BJ25</f>
        <v>0</v>
      </c>
      <c r="BK241" s="28">
        <f>'PV STOP cijfers'!BK25</f>
        <v>0</v>
      </c>
      <c r="BL241" s="11">
        <f>'PV STOP cijfers'!BL25</f>
        <v>0</v>
      </c>
      <c r="BM241" s="11">
        <f>'PV STOP cijfers'!BM25</f>
        <v>0</v>
      </c>
      <c r="BN241" s="11">
        <f>'PV STOP cijfers'!BN25</f>
        <v>0</v>
      </c>
      <c r="BO241" s="11">
        <f>'PV STOP cijfers'!BO25</f>
        <v>0</v>
      </c>
      <c r="BP241" s="11">
        <f>'PV STOP cijfers'!BP25</f>
        <v>0</v>
      </c>
      <c r="BQ241" s="28">
        <f>'PV STOP cijfers'!BQ25</f>
        <v>0</v>
      </c>
      <c r="BR241" s="11">
        <f>'PV STOP cijfers'!BR25</f>
        <v>0</v>
      </c>
      <c r="BS241" s="11">
        <f>'PV STOP cijfers'!BS25</f>
        <v>0</v>
      </c>
      <c r="BT241" s="11">
        <f>'PV STOP cijfers'!BT25</f>
        <v>0</v>
      </c>
      <c r="BU241" s="11">
        <f>'PV STOP cijfers'!BU25</f>
        <v>0</v>
      </c>
      <c r="BV241" s="11">
        <f>'PV STOP cijfers'!BV25</f>
        <v>0</v>
      </c>
      <c r="BW241" s="11">
        <f>'PV STOP cijfers'!BW25</f>
        <v>0</v>
      </c>
      <c r="BX241" s="49">
        <f>'PV STOP cijfers'!BX25</f>
        <v>0</v>
      </c>
      <c r="BY241" s="11">
        <f>'PV STOP cijfers'!BY25</f>
        <v>0</v>
      </c>
      <c r="BZ241" s="11">
        <f>'PV STOP cijfers'!BZ25</f>
        <v>0</v>
      </c>
      <c r="CA241" s="11">
        <f>'PV STOP cijfers'!CA25</f>
        <v>0</v>
      </c>
      <c r="CB241" s="11">
        <f>'PV STOP cijfers'!CB25</f>
        <v>0</v>
      </c>
      <c r="CC241" s="11">
        <f>'PV STOP cijfers'!CC25</f>
        <v>0</v>
      </c>
      <c r="CD241" s="11">
        <f>'PV STOP cijfers'!CD25</f>
        <v>0</v>
      </c>
      <c r="CE241" s="11">
        <f>'PV STOP cijfers'!CE25</f>
        <v>0</v>
      </c>
      <c r="CF241" s="11">
        <f>'PV STOP cijfers'!CF25</f>
        <v>0</v>
      </c>
      <c r="CG241" s="11">
        <f>'PV STOP cijfers'!CG25</f>
        <v>0</v>
      </c>
      <c r="CH241" s="11">
        <f>'PV STOP cijfers'!CH25</f>
        <v>0</v>
      </c>
      <c r="CI241" s="11">
        <f>'PV STOP cijfers'!CI25</f>
        <v>0</v>
      </c>
      <c r="CJ241" s="11">
        <f>'PV STOP cijfers'!CJ25</f>
        <v>0</v>
      </c>
      <c r="CK241" s="11">
        <f>'PV STOP cijfers'!CK25</f>
        <v>0</v>
      </c>
      <c r="CL241" s="49">
        <f>'PV STOP cijfers'!CL25</f>
        <v>0</v>
      </c>
      <c r="CM241" s="15">
        <f>'PV STOP cijfers'!CM25</f>
        <v>0</v>
      </c>
      <c r="CN241" s="11">
        <f>'PV STOP cijfers'!CN25</f>
        <v>0</v>
      </c>
      <c r="CO241" s="11">
        <f>'PV STOP cijfers'!CO25</f>
        <v>0</v>
      </c>
      <c r="CP241" s="11">
        <f>'PV STOP cijfers'!CP25</f>
        <v>0</v>
      </c>
      <c r="CQ241" s="11">
        <f>'PV STOP cijfers'!CQ25</f>
        <v>0</v>
      </c>
      <c r="CR241" s="11">
        <f>'PV STOP cijfers'!CR25</f>
        <v>0</v>
      </c>
      <c r="CS241" s="11">
        <f>'PV STOP cijfers'!CS25</f>
        <v>0</v>
      </c>
      <c r="CT241" s="11">
        <f>'PV STOP cijfers'!CT25</f>
        <v>0</v>
      </c>
      <c r="CU241" s="11">
        <f>'PV STOP cijfers'!CU25</f>
        <v>0</v>
      </c>
      <c r="CV241" s="11">
        <f>'PV STOP cijfers'!CV25</f>
        <v>0</v>
      </c>
      <c r="CW241" s="11">
        <f>'PV STOP cijfers'!CW25</f>
        <v>0</v>
      </c>
      <c r="CX241" s="11">
        <f>'PV STOP cijfers'!CX25</f>
        <v>0</v>
      </c>
      <c r="CY241" s="26">
        <f>'PV STOP cijfers'!CY25</f>
        <v>0</v>
      </c>
      <c r="CZ241" s="15">
        <f>'PV STOP cijfers'!CZ25</f>
        <v>0</v>
      </c>
      <c r="DA241" s="11">
        <f>'PV STOP cijfers'!DA25</f>
        <v>0</v>
      </c>
      <c r="DB241" s="11">
        <f>'PV STOP cijfers'!DB25</f>
        <v>0</v>
      </c>
      <c r="DC241" s="11">
        <f>'PV STOP cijfers'!DC25</f>
        <v>0</v>
      </c>
      <c r="DD241" s="11">
        <f>'PV STOP cijfers'!DD25</f>
        <v>0</v>
      </c>
      <c r="DE241" s="11">
        <f>'PV STOP cijfers'!DE25</f>
        <v>0</v>
      </c>
      <c r="DF241" s="11">
        <f>'PV STOP cijfers'!DF25</f>
        <v>0</v>
      </c>
      <c r="DG241" s="11">
        <f>'PV STOP cijfers'!DG25</f>
        <v>0</v>
      </c>
      <c r="DH241" s="11">
        <f>'PV STOP cijfers'!DH25</f>
        <v>0</v>
      </c>
      <c r="DI241" s="11">
        <f>'PV STOP cijfers'!DI25</f>
        <v>0</v>
      </c>
      <c r="DJ241" s="11">
        <f>'PV STOP cijfers'!DJ25</f>
        <v>0</v>
      </c>
      <c r="DK241" s="11">
        <f>'PV STOP cijfers'!DK25</f>
        <v>0</v>
      </c>
      <c r="DL241" s="26">
        <f>'PV STOP cijfers'!DL25</f>
        <v>0</v>
      </c>
    </row>
    <row r="242" spans="1:116" hidden="1">
      <c r="A242" s="47">
        <f>'PV STOP cijfers'!A26</f>
        <v>1000</v>
      </c>
      <c r="B242" s="49" t="str">
        <f>'PV STOP cijfers'!B26</f>
        <v>PD NT 0000, PD NL 0000</v>
      </c>
      <c r="C242" s="56" t="str">
        <f>'PV STOP cijfers'!C26</f>
        <v>Productveiligheid</v>
      </c>
      <c r="D242" s="4" t="str">
        <f>'PV STOP cijfers'!D26</f>
        <v>PV VWS</v>
      </c>
      <c r="E242" s="4" t="str">
        <f>'PV STOP cijfers'!E26</f>
        <v>Niet geharmoniseerde producten</v>
      </c>
      <c r="F242" s="5" t="str">
        <f>'PV STOP cijfers'!F26</f>
        <v>VWS</v>
      </c>
      <c r="G242" s="4" t="str">
        <f>'PV STOP cijfers'!G26</f>
        <v>Ja/Ja</v>
      </c>
      <c r="H242" s="15">
        <f>'PV STOP cijfers'!H26</f>
        <v>996</v>
      </c>
      <c r="I242" s="11">
        <f>'PV STOP cijfers'!I26</f>
        <v>560</v>
      </c>
      <c r="J242" s="11">
        <f>'PV STOP cijfers'!J26</f>
        <v>0</v>
      </c>
      <c r="K242" s="11">
        <f>'PV STOP cijfers'!K26</f>
        <v>0</v>
      </c>
      <c r="L242" s="11">
        <f>'PV STOP cijfers'!L26</f>
        <v>0</v>
      </c>
      <c r="M242" s="11">
        <f>'PV STOP cijfers'!M26</f>
        <v>0</v>
      </c>
      <c r="N242" s="11">
        <f>'PV STOP cijfers'!N26</f>
        <v>0</v>
      </c>
      <c r="O242" s="11">
        <f>'PV STOP cijfers'!O26</f>
        <v>0</v>
      </c>
      <c r="P242" s="11">
        <f>'PV STOP cijfers'!P26</f>
        <v>0</v>
      </c>
      <c r="Q242" s="26">
        <f>'PV STOP cijfers'!Q26</f>
        <v>1556</v>
      </c>
      <c r="R242" s="15">
        <f>'PV STOP cijfers'!R26</f>
        <v>0</v>
      </c>
      <c r="S242" s="11">
        <f>'PV STOP cijfers'!S26</f>
        <v>0</v>
      </c>
      <c r="T242" s="11">
        <f>'PV STOP cijfers'!T26</f>
        <v>1556</v>
      </c>
      <c r="U242" s="11">
        <f>'PV STOP cijfers'!U26</f>
        <v>0</v>
      </c>
      <c r="V242" s="11">
        <f>'PV STOP cijfers'!V26</f>
        <v>0</v>
      </c>
      <c r="W242" s="11">
        <f>'PV STOP cijfers'!W26</f>
        <v>0</v>
      </c>
      <c r="X242" s="11">
        <f>'PV STOP cijfers'!X26</f>
        <v>0</v>
      </c>
      <c r="Y242" s="11">
        <f>'PV STOP cijfers'!Y26</f>
        <v>0</v>
      </c>
      <c r="Z242" s="49">
        <f>'PV STOP cijfers'!Z26</f>
        <v>1556</v>
      </c>
      <c r="AA242" s="11">
        <f>'PV STOP cijfers'!AA26</f>
        <v>360</v>
      </c>
      <c r="AB242" s="11">
        <f>'PV STOP cijfers'!AB26</f>
        <v>0</v>
      </c>
      <c r="AC242" s="11">
        <f>'PV STOP cijfers'!AC26</f>
        <v>0</v>
      </c>
      <c r="AD242" s="11">
        <f>'PV STOP cijfers'!AD26</f>
        <v>0</v>
      </c>
      <c r="AE242" s="11">
        <f>'PV STOP cijfers'!AE26</f>
        <v>1196</v>
      </c>
      <c r="AF242" s="11">
        <f>'PV STOP cijfers'!AF26</f>
        <v>0</v>
      </c>
      <c r="AG242" s="49">
        <f>'PV STOP cijfers'!AG26</f>
        <v>0</v>
      </c>
      <c r="AH242" s="11">
        <f>'PV STOP cijfers'!AH26</f>
        <v>0</v>
      </c>
      <c r="AI242" s="11">
        <f>'PV STOP cijfers'!AI26</f>
        <v>0</v>
      </c>
      <c r="AJ242" s="11">
        <f>'PV STOP cijfers'!AJ26</f>
        <v>0</v>
      </c>
      <c r="AK242" s="11">
        <f>'PV STOP cijfers'!AK26</f>
        <v>360</v>
      </c>
      <c r="AL242" s="28">
        <f>'PV STOP cijfers'!AL26</f>
        <v>0</v>
      </c>
      <c r="AM242" s="11">
        <f>'PV STOP cijfers'!AM26</f>
        <v>0</v>
      </c>
      <c r="AN242" s="11">
        <f>'PV STOP cijfers'!AN26</f>
        <v>0</v>
      </c>
      <c r="AO242" s="11">
        <f>'PV STOP cijfers'!AO26</f>
        <v>0</v>
      </c>
      <c r="AP242" s="11">
        <f>'PV STOP cijfers'!AP26</f>
        <v>0</v>
      </c>
      <c r="AQ242" s="11">
        <f>'PV STOP cijfers'!AQ26</f>
        <v>0</v>
      </c>
      <c r="AR242" s="28">
        <f>'PV STOP cijfers'!AR26</f>
        <v>0</v>
      </c>
      <c r="AS242" s="11">
        <f>'PV STOP cijfers'!AS26</f>
        <v>0</v>
      </c>
      <c r="AT242" s="11">
        <f>'PV STOP cijfers'!AT26</f>
        <v>0</v>
      </c>
      <c r="AU242" s="11">
        <f>'PV STOP cijfers'!AU26</f>
        <v>0</v>
      </c>
      <c r="AV242" s="11">
        <f>'PV STOP cijfers'!AV26</f>
        <v>0</v>
      </c>
      <c r="AW242" s="11">
        <f>'PV STOP cijfers'!AW26</f>
        <v>0</v>
      </c>
      <c r="AX242" s="11">
        <f>'PV STOP cijfers'!AX26</f>
        <v>0</v>
      </c>
      <c r="AY242" s="11">
        <f>'PV STOP cijfers'!AY26</f>
        <v>0</v>
      </c>
      <c r="AZ242" s="11">
        <f>'PV STOP cijfers'!AZ26</f>
        <v>0</v>
      </c>
      <c r="BA242" s="11">
        <f>'PV STOP cijfers'!BA26</f>
        <v>0</v>
      </c>
      <c r="BB242" s="11">
        <f>'PV STOP cijfers'!BB26</f>
        <v>0</v>
      </c>
      <c r="BC242" s="28">
        <f>'PV STOP cijfers'!BC26</f>
        <v>0</v>
      </c>
      <c r="BD242" s="11">
        <f>'PV STOP cijfers'!BD26</f>
        <v>0</v>
      </c>
      <c r="BE242" s="11">
        <f>'PV STOP cijfers'!BE26</f>
        <v>0</v>
      </c>
      <c r="BF242" s="11">
        <f>'PV STOP cijfers'!BF26</f>
        <v>0</v>
      </c>
      <c r="BG242" s="11">
        <f>'PV STOP cijfers'!BG26</f>
        <v>0</v>
      </c>
      <c r="BH242" s="11">
        <f>'PV STOP cijfers'!BH26</f>
        <v>0</v>
      </c>
      <c r="BI242" s="11">
        <f>'PV STOP cijfers'!BI26</f>
        <v>0</v>
      </c>
      <c r="BJ242" s="11">
        <f>'PV STOP cijfers'!BJ26</f>
        <v>0</v>
      </c>
      <c r="BK242" s="28">
        <f>'PV STOP cijfers'!BK26</f>
        <v>0</v>
      </c>
      <c r="BL242" s="11">
        <f>'PV STOP cijfers'!BL26</f>
        <v>0</v>
      </c>
      <c r="BM242" s="11">
        <f>'PV STOP cijfers'!BM26</f>
        <v>560</v>
      </c>
      <c r="BN242" s="11">
        <f>'PV STOP cijfers'!BN26</f>
        <v>212</v>
      </c>
      <c r="BO242" s="11">
        <f>'PV STOP cijfers'!BO26</f>
        <v>212</v>
      </c>
      <c r="BP242" s="11">
        <f>'PV STOP cijfers'!BP26</f>
        <v>212</v>
      </c>
      <c r="BQ242" s="28">
        <f>'PV STOP cijfers'!BQ26</f>
        <v>0</v>
      </c>
      <c r="BR242" s="11">
        <f>'PV STOP cijfers'!BR26</f>
        <v>0</v>
      </c>
      <c r="BS242" s="11">
        <f>'PV STOP cijfers'!BS26</f>
        <v>0</v>
      </c>
      <c r="BT242" s="11">
        <f>'PV STOP cijfers'!BT26</f>
        <v>0</v>
      </c>
      <c r="BU242" s="11">
        <f>'PV STOP cijfers'!BU26</f>
        <v>0</v>
      </c>
      <c r="BV242" s="11">
        <f>'PV STOP cijfers'!BV26</f>
        <v>0</v>
      </c>
      <c r="BW242" s="11">
        <f>'PV STOP cijfers'!BW26</f>
        <v>0</v>
      </c>
      <c r="BX242" s="49">
        <f>'PV STOP cijfers'!BX26</f>
        <v>0</v>
      </c>
      <c r="BY242" s="11">
        <f>'PV STOP cijfers'!BY26</f>
        <v>1556</v>
      </c>
      <c r="BZ242" s="11">
        <f>'PV STOP cijfers'!BZ26</f>
        <v>0</v>
      </c>
      <c r="CA242" s="11">
        <f>'PV STOP cijfers'!CA26</f>
        <v>0</v>
      </c>
      <c r="CB242" s="11">
        <f>'PV STOP cijfers'!CB26</f>
        <v>0</v>
      </c>
      <c r="CC242" s="11">
        <f>'PV STOP cijfers'!CC26</f>
        <v>0</v>
      </c>
      <c r="CD242" s="11">
        <f>'PV STOP cijfers'!CD26</f>
        <v>0</v>
      </c>
      <c r="CE242" s="11">
        <f>'PV STOP cijfers'!CE26</f>
        <v>0</v>
      </c>
      <c r="CF242" s="11">
        <f>'PV STOP cijfers'!CF26</f>
        <v>0</v>
      </c>
      <c r="CG242" s="11">
        <f>'PV STOP cijfers'!CG26</f>
        <v>0</v>
      </c>
      <c r="CH242" s="11">
        <f>'PV STOP cijfers'!CH26</f>
        <v>0</v>
      </c>
      <c r="CI242" s="11">
        <f>'PV STOP cijfers'!CI26</f>
        <v>0</v>
      </c>
      <c r="CJ242" s="11">
        <f>'PV STOP cijfers'!CJ26</f>
        <v>0</v>
      </c>
      <c r="CK242" s="11">
        <f>'PV STOP cijfers'!CK26</f>
        <v>0</v>
      </c>
      <c r="CL242" s="49">
        <f>'PV STOP cijfers'!CL26</f>
        <v>0</v>
      </c>
      <c r="CM242" s="15">
        <f>'PV STOP cijfers'!CM26</f>
        <v>0</v>
      </c>
      <c r="CN242" s="11">
        <f>'PV STOP cijfers'!CN26</f>
        <v>0</v>
      </c>
      <c r="CO242" s="11">
        <f>'PV STOP cijfers'!CO26</f>
        <v>0</v>
      </c>
      <c r="CP242" s="11">
        <f>'PV STOP cijfers'!CP26</f>
        <v>0</v>
      </c>
      <c r="CQ242" s="11">
        <f>'PV STOP cijfers'!CQ26</f>
        <v>0</v>
      </c>
      <c r="CR242" s="11">
        <f>'PV STOP cijfers'!CR26</f>
        <v>0</v>
      </c>
      <c r="CS242" s="11">
        <f>'PV STOP cijfers'!CS26</f>
        <v>0</v>
      </c>
      <c r="CT242" s="11">
        <f>'PV STOP cijfers'!CT26</f>
        <v>0</v>
      </c>
      <c r="CU242" s="11">
        <f>'PV STOP cijfers'!CU26</f>
        <v>0</v>
      </c>
      <c r="CV242" s="11">
        <f>'PV STOP cijfers'!CV26</f>
        <v>0</v>
      </c>
      <c r="CW242" s="11">
        <f>'PV STOP cijfers'!CW26</f>
        <v>0</v>
      </c>
      <c r="CX242" s="11">
        <f>'PV STOP cijfers'!CX26</f>
        <v>0</v>
      </c>
      <c r="CY242" s="26">
        <f>'PV STOP cijfers'!CY26</f>
        <v>0</v>
      </c>
      <c r="CZ242" s="15">
        <f>'PV STOP cijfers'!CZ26</f>
        <v>0</v>
      </c>
      <c r="DA242" s="11">
        <f>'PV STOP cijfers'!DA26</f>
        <v>0</v>
      </c>
      <c r="DB242" s="11">
        <f>'PV STOP cijfers'!DB26</f>
        <v>0</v>
      </c>
      <c r="DC242" s="11">
        <f>'PV STOP cijfers'!DC26</f>
        <v>0</v>
      </c>
      <c r="DD242" s="11">
        <f>'PV STOP cijfers'!DD26</f>
        <v>0</v>
      </c>
      <c r="DE242" s="11">
        <f>'PV STOP cijfers'!DE26</f>
        <v>0</v>
      </c>
      <c r="DF242" s="11">
        <f>'PV STOP cijfers'!DF26</f>
        <v>0</v>
      </c>
      <c r="DG242" s="11">
        <f>'PV STOP cijfers'!DG26</f>
        <v>0</v>
      </c>
      <c r="DH242" s="11">
        <f>'PV STOP cijfers'!DH26</f>
        <v>0</v>
      </c>
      <c r="DI242" s="11">
        <f>'PV STOP cijfers'!DI26</f>
        <v>0</v>
      </c>
      <c r="DJ242" s="11">
        <f>'PV STOP cijfers'!DJ26</f>
        <v>0</v>
      </c>
      <c r="DK242" s="11">
        <f>'PV STOP cijfers'!DK26</f>
        <v>0</v>
      </c>
      <c r="DL242" s="26">
        <f>'PV STOP cijfers'!DL26</f>
        <v>0</v>
      </c>
    </row>
    <row r="243" spans="1:116" ht="26.4" hidden="1">
      <c r="A243" s="47">
        <f>'PV STOP cijfers'!A27</f>
        <v>1750</v>
      </c>
      <c r="B243" s="49" t="str">
        <f>'PV STOP cijfers'!B27</f>
        <v>PD NT 6640, PD NA 0000</v>
      </c>
      <c r="C243" s="56" t="str">
        <f>'PV STOP cijfers'!C27</f>
        <v>Productveiligheid</v>
      </c>
      <c r="D243" s="4" t="str">
        <f>'PV STOP cijfers'!D27</f>
        <v>PV VWS</v>
      </c>
      <c r="E243" s="653" t="str">
        <f>'PV STOP cijfers'!E27</f>
        <v>Toezicht op AKI's en NOBO's (bijz projecten)</v>
      </c>
      <c r="F243" s="5" t="str">
        <f>'PV STOP cijfers'!F27</f>
        <v>VWS</v>
      </c>
      <c r="G243" s="4" t="str">
        <f>'PV STOP cijfers'!G27</f>
        <v>Ja/Ja</v>
      </c>
      <c r="H243" s="15">
        <f>'PV STOP cijfers'!H27</f>
        <v>1505</v>
      </c>
      <c r="I243" s="11">
        <f>'PV STOP cijfers'!I27</f>
        <v>0</v>
      </c>
      <c r="J243" s="11">
        <f>'PV STOP cijfers'!J27</f>
        <v>0</v>
      </c>
      <c r="K243" s="11">
        <f>'PV STOP cijfers'!K27</f>
        <v>0</v>
      </c>
      <c r="L243" s="11">
        <f>'PV STOP cijfers'!L27</f>
        <v>480</v>
      </c>
      <c r="M243" s="11">
        <f>'PV STOP cijfers'!M27</f>
        <v>0</v>
      </c>
      <c r="N243" s="11">
        <f>'PV STOP cijfers'!N27</f>
        <v>0</v>
      </c>
      <c r="O243" s="11">
        <f>'PV STOP cijfers'!O27</f>
        <v>0</v>
      </c>
      <c r="P243" s="11">
        <f>'PV STOP cijfers'!P27</f>
        <v>0</v>
      </c>
      <c r="Q243" s="26">
        <f>'PV STOP cijfers'!Q27</f>
        <v>1985</v>
      </c>
      <c r="R243" s="15">
        <f>'PV STOP cijfers'!R27</f>
        <v>0</v>
      </c>
      <c r="S243" s="11">
        <f>'PV STOP cijfers'!S27</f>
        <v>0</v>
      </c>
      <c r="T243" s="11">
        <f>'PV STOP cijfers'!T27</f>
        <v>1985</v>
      </c>
      <c r="U243" s="11">
        <f>'PV STOP cijfers'!U27</f>
        <v>0</v>
      </c>
      <c r="V243" s="11">
        <f>'PV STOP cijfers'!V27</f>
        <v>0</v>
      </c>
      <c r="W243" s="11">
        <f>'PV STOP cijfers'!W27</f>
        <v>0</v>
      </c>
      <c r="X243" s="11">
        <f>'PV STOP cijfers'!X27</f>
        <v>0</v>
      </c>
      <c r="Y243" s="11">
        <f>'PV STOP cijfers'!Y27</f>
        <v>0</v>
      </c>
      <c r="Z243" s="49">
        <f>'PV STOP cijfers'!Z27</f>
        <v>1985</v>
      </c>
      <c r="AA243" s="11">
        <f>'PV STOP cijfers'!AA27</f>
        <v>480</v>
      </c>
      <c r="AB243" s="11">
        <f>'PV STOP cijfers'!AB27</f>
        <v>0</v>
      </c>
      <c r="AC243" s="11">
        <f>'PV STOP cijfers'!AC27</f>
        <v>0</v>
      </c>
      <c r="AD243" s="11">
        <f>'PV STOP cijfers'!AD27</f>
        <v>0</v>
      </c>
      <c r="AE243" s="11">
        <f>'PV STOP cijfers'!AE27</f>
        <v>1505</v>
      </c>
      <c r="AF243" s="11">
        <f>'PV STOP cijfers'!AF27</f>
        <v>0</v>
      </c>
      <c r="AG243" s="49">
        <f>'PV STOP cijfers'!AG27</f>
        <v>0</v>
      </c>
      <c r="AH243" s="11">
        <f>'PV STOP cijfers'!AH27</f>
        <v>0</v>
      </c>
      <c r="AI243" s="11">
        <f>'PV STOP cijfers'!AI27</f>
        <v>0</v>
      </c>
      <c r="AJ243" s="11">
        <f>'PV STOP cijfers'!AJ27</f>
        <v>0</v>
      </c>
      <c r="AK243" s="11">
        <f>'PV STOP cijfers'!AK27</f>
        <v>480</v>
      </c>
      <c r="AL243" s="28">
        <f>'PV STOP cijfers'!AL27</f>
        <v>0</v>
      </c>
      <c r="AM243" s="11">
        <f>'PV STOP cijfers'!AM27</f>
        <v>0</v>
      </c>
      <c r="AN243" s="11">
        <f>'PV STOP cijfers'!AN27</f>
        <v>0</v>
      </c>
      <c r="AO243" s="11">
        <f>'PV STOP cijfers'!AO27</f>
        <v>0</v>
      </c>
      <c r="AP243" s="11">
        <f>'PV STOP cijfers'!AP27</f>
        <v>0</v>
      </c>
      <c r="AQ243" s="11">
        <f>'PV STOP cijfers'!AQ27</f>
        <v>0</v>
      </c>
      <c r="AR243" s="28">
        <f>'PV STOP cijfers'!AR27</f>
        <v>0</v>
      </c>
      <c r="AS243" s="11">
        <f>'PV STOP cijfers'!AS27</f>
        <v>0</v>
      </c>
      <c r="AT243" s="11">
        <f>'PV STOP cijfers'!AT27</f>
        <v>0</v>
      </c>
      <c r="AU243" s="11">
        <f>'PV STOP cijfers'!AU27</f>
        <v>0</v>
      </c>
      <c r="AV243" s="11">
        <f>'PV STOP cijfers'!AV27</f>
        <v>0</v>
      </c>
      <c r="AW243" s="11">
        <f>'PV STOP cijfers'!AW27</f>
        <v>0</v>
      </c>
      <c r="AX243" s="11">
        <f>'PV STOP cijfers'!AX27</f>
        <v>0</v>
      </c>
      <c r="AY243" s="11">
        <f>'PV STOP cijfers'!AY27</f>
        <v>0</v>
      </c>
      <c r="AZ243" s="11">
        <f>'PV STOP cijfers'!AZ27</f>
        <v>0</v>
      </c>
      <c r="BA243" s="11">
        <f>'PV STOP cijfers'!BA27</f>
        <v>0</v>
      </c>
      <c r="BB243" s="11">
        <f>'PV STOP cijfers'!BB27</f>
        <v>0</v>
      </c>
      <c r="BC243" s="28">
        <f>'PV STOP cijfers'!BC27</f>
        <v>0</v>
      </c>
      <c r="BD243" s="11">
        <f>'PV STOP cijfers'!BD27</f>
        <v>0</v>
      </c>
      <c r="BE243" s="11">
        <f>'PV STOP cijfers'!BE27</f>
        <v>0</v>
      </c>
      <c r="BF243" s="11">
        <f>'PV STOP cijfers'!BF27</f>
        <v>0</v>
      </c>
      <c r="BG243" s="11">
        <f>'PV STOP cijfers'!BG27</f>
        <v>0</v>
      </c>
      <c r="BH243" s="11">
        <f>'PV STOP cijfers'!BH27</f>
        <v>0</v>
      </c>
      <c r="BI243" s="11">
        <f>'PV STOP cijfers'!BI27</f>
        <v>0</v>
      </c>
      <c r="BJ243" s="11">
        <f>'PV STOP cijfers'!BJ27</f>
        <v>0</v>
      </c>
      <c r="BK243" s="28">
        <f>'PV STOP cijfers'!BK27</f>
        <v>0</v>
      </c>
      <c r="BL243" s="11">
        <f>'PV STOP cijfers'!BL27</f>
        <v>0</v>
      </c>
      <c r="BM243" s="11">
        <f>'PV STOP cijfers'!BM27</f>
        <v>0</v>
      </c>
      <c r="BN243" s="11">
        <f>'PV STOP cijfers'!BN27</f>
        <v>501.66666666666669</v>
      </c>
      <c r="BO243" s="11">
        <f>'PV STOP cijfers'!BO27</f>
        <v>501.66666666666669</v>
      </c>
      <c r="BP243" s="11">
        <f>'PV STOP cijfers'!BP27</f>
        <v>501.66666666666669</v>
      </c>
      <c r="BQ243" s="28">
        <f>'PV STOP cijfers'!BQ27</f>
        <v>0</v>
      </c>
      <c r="BR243" s="11">
        <f>'PV STOP cijfers'!BR27</f>
        <v>0</v>
      </c>
      <c r="BS243" s="11">
        <f>'PV STOP cijfers'!BS27</f>
        <v>0</v>
      </c>
      <c r="BT243" s="11">
        <f>'PV STOP cijfers'!BT27</f>
        <v>0</v>
      </c>
      <c r="BU243" s="11">
        <f>'PV STOP cijfers'!BU27</f>
        <v>0</v>
      </c>
      <c r="BV243" s="11">
        <f>'PV STOP cijfers'!BV27</f>
        <v>0</v>
      </c>
      <c r="BW243" s="11">
        <f>'PV STOP cijfers'!BW27</f>
        <v>0</v>
      </c>
      <c r="BX243" s="49">
        <f>'PV STOP cijfers'!BX27</f>
        <v>0</v>
      </c>
      <c r="BY243" s="11">
        <f>'PV STOP cijfers'!BY27</f>
        <v>1985.0000000000002</v>
      </c>
      <c r="BZ243" s="11">
        <f>'PV STOP cijfers'!BZ27</f>
        <v>0</v>
      </c>
      <c r="CA243" s="11">
        <f>'PV STOP cijfers'!CA27</f>
        <v>0</v>
      </c>
      <c r="CB243" s="11">
        <f>'PV STOP cijfers'!CB27</f>
        <v>0</v>
      </c>
      <c r="CC243" s="11">
        <f>'PV STOP cijfers'!CC27</f>
        <v>0</v>
      </c>
      <c r="CD243" s="11">
        <f>'PV STOP cijfers'!CD27</f>
        <v>0</v>
      </c>
      <c r="CE243" s="11">
        <f>'PV STOP cijfers'!CE27</f>
        <v>0</v>
      </c>
      <c r="CF243" s="11">
        <f>'PV STOP cijfers'!CF27</f>
        <v>0</v>
      </c>
      <c r="CG243" s="11">
        <f>'PV STOP cijfers'!CG27</f>
        <v>0</v>
      </c>
      <c r="CH243" s="11">
        <f>'PV STOP cijfers'!CH27</f>
        <v>0</v>
      </c>
      <c r="CI243" s="11">
        <f>'PV STOP cijfers'!CI27</f>
        <v>0</v>
      </c>
      <c r="CJ243" s="11">
        <f>'PV STOP cijfers'!CJ27</f>
        <v>0</v>
      </c>
      <c r="CK243" s="11">
        <f>'PV STOP cijfers'!CK27</f>
        <v>0</v>
      </c>
      <c r="CL243" s="49">
        <f>'PV STOP cijfers'!CL27</f>
        <v>0</v>
      </c>
      <c r="CM243" s="15">
        <f>'PV STOP cijfers'!CM27</f>
        <v>0</v>
      </c>
      <c r="CN243" s="11">
        <f>'PV STOP cijfers'!CN27</f>
        <v>0</v>
      </c>
      <c r="CO243" s="11">
        <f>'PV STOP cijfers'!CO27</f>
        <v>0</v>
      </c>
      <c r="CP243" s="11">
        <f>'PV STOP cijfers'!CP27</f>
        <v>0</v>
      </c>
      <c r="CQ243" s="11">
        <f>'PV STOP cijfers'!CQ27</f>
        <v>0</v>
      </c>
      <c r="CR243" s="11">
        <f>'PV STOP cijfers'!CR27</f>
        <v>0</v>
      </c>
      <c r="CS243" s="11">
        <f>'PV STOP cijfers'!CS27</f>
        <v>0</v>
      </c>
      <c r="CT243" s="11">
        <f>'PV STOP cijfers'!CT27</f>
        <v>0</v>
      </c>
      <c r="CU243" s="11">
        <f>'PV STOP cijfers'!CU27</f>
        <v>0</v>
      </c>
      <c r="CV243" s="11">
        <f>'PV STOP cijfers'!CV27</f>
        <v>0</v>
      </c>
      <c r="CW243" s="11">
        <f>'PV STOP cijfers'!CW27</f>
        <v>0</v>
      </c>
      <c r="CX243" s="11">
        <f>'PV STOP cijfers'!CX27</f>
        <v>0</v>
      </c>
      <c r="CY243" s="26">
        <f>'PV STOP cijfers'!CY27</f>
        <v>0</v>
      </c>
      <c r="CZ243" s="15">
        <f>'PV STOP cijfers'!CZ27</f>
        <v>0</v>
      </c>
      <c r="DA243" s="11">
        <f>'PV STOP cijfers'!DA27</f>
        <v>0</v>
      </c>
      <c r="DB243" s="11">
        <f>'PV STOP cijfers'!DB27</f>
        <v>0</v>
      </c>
      <c r="DC243" s="11">
        <f>'PV STOP cijfers'!DC27</f>
        <v>0</v>
      </c>
      <c r="DD243" s="11">
        <f>'PV STOP cijfers'!DD27</f>
        <v>0</v>
      </c>
      <c r="DE243" s="11">
        <f>'PV STOP cijfers'!DE27</f>
        <v>0</v>
      </c>
      <c r="DF243" s="11">
        <f>'PV STOP cijfers'!DF27</f>
        <v>0</v>
      </c>
      <c r="DG243" s="11">
        <f>'PV STOP cijfers'!DG27</f>
        <v>0</v>
      </c>
      <c r="DH243" s="11">
        <f>'PV STOP cijfers'!DH27</f>
        <v>0</v>
      </c>
      <c r="DI243" s="11">
        <f>'PV STOP cijfers'!DI27</f>
        <v>0</v>
      </c>
      <c r="DJ243" s="11">
        <f>'PV STOP cijfers'!DJ27</f>
        <v>0</v>
      </c>
      <c r="DK243" s="11">
        <f>'PV STOP cijfers'!DK27</f>
        <v>0</v>
      </c>
      <c r="DL243" s="26">
        <f>'PV STOP cijfers'!DL27</f>
        <v>0</v>
      </c>
    </row>
    <row r="244" spans="1:116" ht="26.4">
      <c r="A244" s="47">
        <f>'PV STOP cijfers'!A28</f>
        <v>1750</v>
      </c>
      <c r="B244" s="49" t="str">
        <f>'PV STOP cijfers'!B28</f>
        <v>PD NT 6640, PD NA 0000</v>
      </c>
      <c r="C244" s="56" t="str">
        <f>'PV STOP cijfers'!C28</f>
        <v>Productveiligheid</v>
      </c>
      <c r="D244" s="4" t="str">
        <f>'PV STOP cijfers'!D28</f>
        <v>PV VWS</v>
      </c>
      <c r="E244" s="655" t="str">
        <f>'PV STOP cijfers'!E28</f>
        <v>Toezicht op AKI's en NOBO's (bijz projecten) Verbeterplan</v>
      </c>
      <c r="F244" s="5" t="str">
        <f>'PV STOP cijfers'!F28</f>
        <v>VWS</v>
      </c>
      <c r="G244" s="4" t="str">
        <f>'PV STOP cijfers'!G28</f>
        <v>verbeterplan</v>
      </c>
      <c r="H244" s="533">
        <f>'PV STOP cijfers'!H28</f>
        <v>675</v>
      </c>
      <c r="I244" s="11">
        <f>'PV STOP cijfers'!I28</f>
        <v>0</v>
      </c>
      <c r="J244" s="11">
        <f>'PV STOP cijfers'!J28</f>
        <v>0</v>
      </c>
      <c r="K244" s="11">
        <f>'PV STOP cijfers'!K28</f>
        <v>0</v>
      </c>
      <c r="L244" s="11">
        <f>'PV STOP cijfers'!L28</f>
        <v>0</v>
      </c>
      <c r="M244" s="11">
        <f>'PV STOP cijfers'!M28</f>
        <v>0</v>
      </c>
      <c r="N244" s="11">
        <f>'PV STOP cijfers'!N28</f>
        <v>0</v>
      </c>
      <c r="O244" s="11">
        <f>'PV STOP cijfers'!O28</f>
        <v>0</v>
      </c>
      <c r="P244" s="11">
        <f>'PV STOP cijfers'!P28</f>
        <v>0</v>
      </c>
      <c r="Q244" s="26">
        <f>'PV STOP cijfers'!Q28</f>
        <v>675</v>
      </c>
      <c r="R244" s="15">
        <f>'PV STOP cijfers'!R28</f>
        <v>0</v>
      </c>
      <c r="S244" s="11">
        <f>'PV STOP cijfers'!S28</f>
        <v>0</v>
      </c>
      <c r="T244" s="518">
        <f>'PV STOP cijfers'!T28</f>
        <v>675</v>
      </c>
      <c r="U244" s="11">
        <f>'PV STOP cijfers'!U28</f>
        <v>0</v>
      </c>
      <c r="V244" s="11">
        <f>'PV STOP cijfers'!V28</f>
        <v>0</v>
      </c>
      <c r="W244" s="11">
        <f>'PV STOP cijfers'!W28</f>
        <v>0</v>
      </c>
      <c r="X244" s="11">
        <f>'PV STOP cijfers'!X28</f>
        <v>0</v>
      </c>
      <c r="Y244" s="11">
        <f>'PV STOP cijfers'!Y28</f>
        <v>0</v>
      </c>
      <c r="Z244" s="49">
        <f>'PV STOP cijfers'!Z28</f>
        <v>675</v>
      </c>
      <c r="AA244" s="518">
        <f>'PV STOP cijfers'!AA28</f>
        <v>675</v>
      </c>
      <c r="AB244" s="11">
        <f>'PV STOP cijfers'!AB28</f>
        <v>0</v>
      </c>
      <c r="AC244" s="11">
        <f>'PV STOP cijfers'!AC28</f>
        <v>0</v>
      </c>
      <c r="AD244" s="11">
        <f>'PV STOP cijfers'!AD28</f>
        <v>0</v>
      </c>
      <c r="AE244" s="11">
        <f>'PV STOP cijfers'!AE28</f>
        <v>0</v>
      </c>
      <c r="AF244" s="11">
        <f>'PV STOP cijfers'!AF28</f>
        <v>0</v>
      </c>
      <c r="AG244" s="49">
        <f>'PV STOP cijfers'!AG28</f>
        <v>0</v>
      </c>
      <c r="AH244" s="11">
        <f>'PV STOP cijfers'!AH28</f>
        <v>0</v>
      </c>
      <c r="AI244" s="11">
        <f>'PV STOP cijfers'!AI28</f>
        <v>0</v>
      </c>
      <c r="AJ244" s="11">
        <f>'PV STOP cijfers'!AJ28</f>
        <v>0</v>
      </c>
      <c r="AK244" s="11">
        <f>'PV STOP cijfers'!AK28</f>
        <v>675</v>
      </c>
      <c r="AL244" s="28">
        <f>'PV STOP cijfers'!AL28</f>
        <v>0</v>
      </c>
      <c r="AM244" s="11">
        <f>'PV STOP cijfers'!AM28</f>
        <v>0</v>
      </c>
      <c r="AN244" s="11">
        <f>'PV STOP cijfers'!AN28</f>
        <v>0</v>
      </c>
      <c r="AO244" s="11">
        <f>'PV STOP cijfers'!AO28</f>
        <v>0</v>
      </c>
      <c r="AP244" s="11">
        <f>'PV STOP cijfers'!AP28</f>
        <v>0</v>
      </c>
      <c r="AQ244" s="11">
        <f>'PV STOP cijfers'!AQ28</f>
        <v>0</v>
      </c>
      <c r="AR244" s="28">
        <f>'PV STOP cijfers'!AR28</f>
        <v>0</v>
      </c>
      <c r="AS244" s="11">
        <f>'PV STOP cijfers'!AS28</f>
        <v>0</v>
      </c>
      <c r="AT244" s="11">
        <f>'PV STOP cijfers'!AT28</f>
        <v>0</v>
      </c>
      <c r="AU244" s="11">
        <f>'PV STOP cijfers'!AU28</f>
        <v>0</v>
      </c>
      <c r="AV244" s="11">
        <f>'PV STOP cijfers'!AV28</f>
        <v>0</v>
      </c>
      <c r="AW244" s="11">
        <f>'PV STOP cijfers'!AW28</f>
        <v>0</v>
      </c>
      <c r="AX244" s="11">
        <f>'PV STOP cijfers'!AX28</f>
        <v>0</v>
      </c>
      <c r="AY244" s="11">
        <f>'PV STOP cijfers'!AY28</f>
        <v>0</v>
      </c>
      <c r="AZ244" s="11">
        <f>'PV STOP cijfers'!AZ28</f>
        <v>0</v>
      </c>
      <c r="BA244" s="11">
        <f>'PV STOP cijfers'!BA28</f>
        <v>0</v>
      </c>
      <c r="BB244" s="11">
        <f>'PV STOP cijfers'!BB28</f>
        <v>0</v>
      </c>
      <c r="BC244" s="28">
        <f>'PV STOP cijfers'!BC28</f>
        <v>0</v>
      </c>
      <c r="BD244" s="11">
        <f>'PV STOP cijfers'!BD28</f>
        <v>0</v>
      </c>
      <c r="BE244" s="11">
        <f>'PV STOP cijfers'!BE28</f>
        <v>0</v>
      </c>
      <c r="BF244" s="11">
        <f>'PV STOP cijfers'!BF28</f>
        <v>0</v>
      </c>
      <c r="BG244" s="11">
        <f>'PV STOP cijfers'!BG28</f>
        <v>0</v>
      </c>
      <c r="BH244" s="11">
        <f>'PV STOP cijfers'!BH28</f>
        <v>0</v>
      </c>
      <c r="BI244" s="11">
        <f>'PV STOP cijfers'!BI28</f>
        <v>0</v>
      </c>
      <c r="BJ244" s="11">
        <f>'PV STOP cijfers'!BJ28</f>
        <v>0</v>
      </c>
      <c r="BK244" s="28">
        <f>'PV STOP cijfers'!BK28</f>
        <v>0</v>
      </c>
      <c r="BL244" s="11">
        <f>'PV STOP cijfers'!BL28</f>
        <v>0</v>
      </c>
      <c r="BM244" s="11">
        <f>'PV STOP cijfers'!BM28</f>
        <v>0</v>
      </c>
      <c r="BN244" s="11" t="str">
        <f>'PV STOP cijfers'!BN28</f>
        <v>to</v>
      </c>
      <c r="BO244" s="11" t="str">
        <f>'PV STOP cijfers'!BO28</f>
        <v>to</v>
      </c>
      <c r="BP244" s="11" t="str">
        <f>'PV STOP cijfers'!BP28</f>
        <v>to</v>
      </c>
      <c r="BQ244" s="28">
        <f>'PV STOP cijfers'!BQ28</f>
        <v>0</v>
      </c>
      <c r="BR244" s="11">
        <f>'PV STOP cijfers'!BR28</f>
        <v>0</v>
      </c>
      <c r="BS244" s="11">
        <f>'PV STOP cijfers'!BS28</f>
        <v>0</v>
      </c>
      <c r="BT244" s="11">
        <f>'PV STOP cijfers'!BT28</f>
        <v>0</v>
      </c>
      <c r="BU244" s="11">
        <f>'PV STOP cijfers'!BU28</f>
        <v>0</v>
      </c>
      <c r="BV244" s="11">
        <f>'PV STOP cijfers'!BV28</f>
        <v>0</v>
      </c>
      <c r="BW244" s="11">
        <f>'PV STOP cijfers'!BW28</f>
        <v>0</v>
      </c>
      <c r="BX244" s="49">
        <f>'PV STOP cijfers'!BX28</f>
        <v>0</v>
      </c>
      <c r="BY244" s="11">
        <f>'PV STOP cijfers'!BY28</f>
        <v>675</v>
      </c>
      <c r="BZ244" s="11">
        <f>'PV STOP cijfers'!BZ28</f>
        <v>0</v>
      </c>
      <c r="CA244" s="11">
        <f>'PV STOP cijfers'!CA28</f>
        <v>0</v>
      </c>
      <c r="CB244" s="11">
        <f>'PV STOP cijfers'!CB28</f>
        <v>0</v>
      </c>
      <c r="CC244" s="11">
        <f>'PV STOP cijfers'!CC28</f>
        <v>0</v>
      </c>
      <c r="CD244" s="11">
        <f>'PV STOP cijfers'!CD28</f>
        <v>0</v>
      </c>
      <c r="CE244" s="11">
        <f>'PV STOP cijfers'!CE28</f>
        <v>0</v>
      </c>
      <c r="CF244" s="11">
        <f>'PV STOP cijfers'!CF28</f>
        <v>0</v>
      </c>
      <c r="CG244" s="11">
        <f>'PV STOP cijfers'!CG28</f>
        <v>0</v>
      </c>
      <c r="CH244" s="11">
        <f>'PV STOP cijfers'!CH28</f>
        <v>0</v>
      </c>
      <c r="CI244" s="11">
        <f>'PV STOP cijfers'!CI28</f>
        <v>0</v>
      </c>
      <c r="CJ244" s="11">
        <f>'PV STOP cijfers'!CJ28</f>
        <v>0</v>
      </c>
      <c r="CK244" s="11">
        <f>'PV STOP cijfers'!CK28</f>
        <v>0</v>
      </c>
      <c r="CL244" s="49">
        <f>'PV STOP cijfers'!CL28</f>
        <v>0</v>
      </c>
      <c r="CM244" s="15">
        <f>'PV STOP cijfers'!CM28</f>
        <v>0</v>
      </c>
      <c r="CN244" s="11">
        <f>'PV STOP cijfers'!CN28</f>
        <v>0</v>
      </c>
      <c r="CO244" s="11">
        <f>'PV STOP cijfers'!CO28</f>
        <v>0</v>
      </c>
      <c r="CP244" s="11">
        <f>'PV STOP cijfers'!CP28</f>
        <v>0</v>
      </c>
      <c r="CQ244" s="11">
        <f>'PV STOP cijfers'!CQ28</f>
        <v>0</v>
      </c>
      <c r="CR244" s="11">
        <f>'PV STOP cijfers'!CR28</f>
        <v>0</v>
      </c>
      <c r="CS244" s="11">
        <f>'PV STOP cijfers'!CS28</f>
        <v>0</v>
      </c>
      <c r="CT244" s="11">
        <f>'PV STOP cijfers'!CT28</f>
        <v>0</v>
      </c>
      <c r="CU244" s="11">
        <f>'PV STOP cijfers'!CU28</f>
        <v>0</v>
      </c>
      <c r="CV244" s="11">
        <f>'PV STOP cijfers'!CV28</f>
        <v>0</v>
      </c>
      <c r="CW244" s="11">
        <f>'PV STOP cijfers'!CW28</f>
        <v>0</v>
      </c>
      <c r="CX244" s="11">
        <f>'PV STOP cijfers'!CX28</f>
        <v>0</v>
      </c>
      <c r="CY244" s="26">
        <f>'PV STOP cijfers'!CY28</f>
        <v>0</v>
      </c>
      <c r="CZ244" s="15">
        <f>'PV STOP cijfers'!CZ28</f>
        <v>0</v>
      </c>
      <c r="DA244" s="11">
        <f>'PV STOP cijfers'!DA28</f>
        <v>0</v>
      </c>
      <c r="DB244" s="11">
        <f>'PV STOP cijfers'!DB28</f>
        <v>0</v>
      </c>
      <c r="DC244" s="11">
        <f>'PV STOP cijfers'!DC28</f>
        <v>0</v>
      </c>
      <c r="DD244" s="11">
        <f>'PV STOP cijfers'!DD28</f>
        <v>0</v>
      </c>
      <c r="DE244" s="11">
        <f>'PV STOP cijfers'!DE28</f>
        <v>0</v>
      </c>
      <c r="DF244" s="11">
        <f>'PV STOP cijfers'!DF28</f>
        <v>0</v>
      </c>
      <c r="DG244" s="11">
        <f>'PV STOP cijfers'!DG28</f>
        <v>0</v>
      </c>
      <c r="DH244" s="11">
        <f>'PV STOP cijfers'!DH28</f>
        <v>0</v>
      </c>
      <c r="DI244" s="11">
        <f>'PV STOP cijfers'!DI28</f>
        <v>0</v>
      </c>
      <c r="DJ244" s="11">
        <f>'PV STOP cijfers'!DJ28</f>
        <v>0</v>
      </c>
      <c r="DK244" s="11">
        <f>'PV STOP cijfers'!DK28</f>
        <v>0</v>
      </c>
      <c r="DL244" s="26">
        <f>'PV STOP cijfers'!DL28</f>
        <v>0</v>
      </c>
    </row>
    <row r="245" spans="1:116" hidden="1">
      <c r="A245" s="47">
        <f>'PV STOP cijfers'!A29</f>
        <v>50</v>
      </c>
      <c r="B245" s="49" t="str">
        <f>'PV STOP cijfers'!B29</f>
        <v>PD NT 0000</v>
      </c>
      <c r="C245" s="56" t="str">
        <f>'PV STOP cijfers'!C29</f>
        <v>Productveiligheid</v>
      </c>
      <c r="D245" s="4" t="str">
        <f>'PV STOP cijfers'!D29</f>
        <v>PV VWS</v>
      </c>
      <c r="E245" s="71" t="str">
        <f>'PV STOP cijfers'!E29</f>
        <v>ICSMS (bijz projecten)</v>
      </c>
      <c r="F245" s="5" t="str">
        <f>'PV STOP cijfers'!F29</f>
        <v>VWS</v>
      </c>
      <c r="G245" s="4" t="str">
        <f>'PV STOP cijfers'!G29</f>
        <v>Ja/Ja</v>
      </c>
      <c r="H245" s="15">
        <f>'PV STOP cijfers'!H29</f>
        <v>1350</v>
      </c>
      <c r="I245" s="11">
        <f>'PV STOP cijfers'!I29</f>
        <v>0</v>
      </c>
      <c r="J245" s="11">
        <f>'PV STOP cijfers'!J29</f>
        <v>0</v>
      </c>
      <c r="K245" s="11">
        <f>'PV STOP cijfers'!K29</f>
        <v>0</v>
      </c>
      <c r="L245" s="11">
        <f>'PV STOP cijfers'!L29</f>
        <v>0</v>
      </c>
      <c r="M245" s="11">
        <f>'PV STOP cijfers'!M29</f>
        <v>0</v>
      </c>
      <c r="N245" s="11">
        <f>'PV STOP cijfers'!N29</f>
        <v>0</v>
      </c>
      <c r="O245" s="11">
        <f>'PV STOP cijfers'!O29</f>
        <v>0</v>
      </c>
      <c r="P245" s="11">
        <f>'PV STOP cijfers'!P29</f>
        <v>0</v>
      </c>
      <c r="Q245" s="26">
        <f>'PV STOP cijfers'!Q29</f>
        <v>1350</v>
      </c>
      <c r="R245" s="15">
        <f>'PV STOP cijfers'!R29</f>
        <v>0</v>
      </c>
      <c r="S245" s="11">
        <f>'PV STOP cijfers'!S29</f>
        <v>0</v>
      </c>
      <c r="T245" s="11">
        <f>'PV STOP cijfers'!T29</f>
        <v>1350</v>
      </c>
      <c r="U245" s="11">
        <f>'PV STOP cijfers'!U29</f>
        <v>0</v>
      </c>
      <c r="V245" s="11">
        <f>'PV STOP cijfers'!V29</f>
        <v>0</v>
      </c>
      <c r="W245" s="11">
        <f>'PV STOP cijfers'!W29</f>
        <v>0</v>
      </c>
      <c r="X245" s="11">
        <f>'PV STOP cijfers'!X29</f>
        <v>0</v>
      </c>
      <c r="Y245" s="11">
        <f>'PV STOP cijfers'!Y29</f>
        <v>0</v>
      </c>
      <c r="Z245" s="49">
        <f>'PV STOP cijfers'!Z29</f>
        <v>1350</v>
      </c>
      <c r="AA245" s="11">
        <f>'PV STOP cijfers'!AA29</f>
        <v>0</v>
      </c>
      <c r="AB245" s="11">
        <f>'PV STOP cijfers'!AB29</f>
        <v>0</v>
      </c>
      <c r="AC245" s="11">
        <f>'PV STOP cijfers'!AC29</f>
        <v>0</v>
      </c>
      <c r="AD245" s="11">
        <f>'PV STOP cijfers'!AD29</f>
        <v>0</v>
      </c>
      <c r="AE245" s="11">
        <f>'PV STOP cijfers'!AE29</f>
        <v>1350</v>
      </c>
      <c r="AF245" s="11">
        <f>'PV STOP cijfers'!AF29</f>
        <v>0</v>
      </c>
      <c r="AG245" s="49">
        <f>'PV STOP cijfers'!AG29</f>
        <v>0</v>
      </c>
      <c r="AH245" s="11">
        <f>'PV STOP cijfers'!AH29</f>
        <v>0</v>
      </c>
      <c r="AI245" s="11">
        <f>'PV STOP cijfers'!AI29</f>
        <v>0</v>
      </c>
      <c r="AJ245" s="11">
        <f>'PV STOP cijfers'!AJ29</f>
        <v>0</v>
      </c>
      <c r="AK245" s="11">
        <f>'PV STOP cijfers'!AK29</f>
        <v>0</v>
      </c>
      <c r="AL245" s="28">
        <f>'PV STOP cijfers'!AL29</f>
        <v>0</v>
      </c>
      <c r="AM245" s="11">
        <f>'PV STOP cijfers'!AM29</f>
        <v>0</v>
      </c>
      <c r="AN245" s="11">
        <f>'PV STOP cijfers'!AN29</f>
        <v>0</v>
      </c>
      <c r="AO245" s="11">
        <f>'PV STOP cijfers'!AO29</f>
        <v>0</v>
      </c>
      <c r="AP245" s="11">
        <f>'PV STOP cijfers'!AP29</f>
        <v>0</v>
      </c>
      <c r="AQ245" s="11">
        <f>'PV STOP cijfers'!AQ29</f>
        <v>0</v>
      </c>
      <c r="AR245" s="28">
        <f>'PV STOP cijfers'!AR29</f>
        <v>0</v>
      </c>
      <c r="AS245" s="11">
        <f>'PV STOP cijfers'!AS29</f>
        <v>0</v>
      </c>
      <c r="AT245" s="11">
        <f>'PV STOP cijfers'!AT29</f>
        <v>0</v>
      </c>
      <c r="AU245" s="11">
        <f>'PV STOP cijfers'!AU29</f>
        <v>0</v>
      </c>
      <c r="AV245" s="11">
        <f>'PV STOP cijfers'!AV29</f>
        <v>0</v>
      </c>
      <c r="AW245" s="11">
        <f>'PV STOP cijfers'!AW29</f>
        <v>0</v>
      </c>
      <c r="AX245" s="11">
        <f>'PV STOP cijfers'!AX29</f>
        <v>0</v>
      </c>
      <c r="AY245" s="11">
        <f>'PV STOP cijfers'!AY29</f>
        <v>0</v>
      </c>
      <c r="AZ245" s="11">
        <f>'PV STOP cijfers'!AZ29</f>
        <v>0</v>
      </c>
      <c r="BA245" s="11">
        <f>'PV STOP cijfers'!BA29</f>
        <v>0</v>
      </c>
      <c r="BB245" s="11">
        <f>'PV STOP cijfers'!BB29</f>
        <v>0</v>
      </c>
      <c r="BC245" s="28">
        <f>'PV STOP cijfers'!BC29</f>
        <v>0</v>
      </c>
      <c r="BD245" s="11">
        <f>'PV STOP cijfers'!BD29</f>
        <v>0</v>
      </c>
      <c r="BE245" s="11">
        <f>'PV STOP cijfers'!BE29</f>
        <v>0</v>
      </c>
      <c r="BF245" s="11">
        <f>'PV STOP cijfers'!BF29</f>
        <v>0</v>
      </c>
      <c r="BG245" s="11">
        <f>'PV STOP cijfers'!BG29</f>
        <v>0</v>
      </c>
      <c r="BH245" s="11">
        <f>'PV STOP cijfers'!BH29</f>
        <v>0</v>
      </c>
      <c r="BI245" s="11">
        <f>'PV STOP cijfers'!BI29</f>
        <v>0</v>
      </c>
      <c r="BJ245" s="11">
        <f>'PV STOP cijfers'!BJ29</f>
        <v>0</v>
      </c>
      <c r="BK245" s="28">
        <f>'PV STOP cijfers'!BK29</f>
        <v>0</v>
      </c>
      <c r="BL245" s="11">
        <f>'PV STOP cijfers'!BL29</f>
        <v>0</v>
      </c>
      <c r="BM245" s="11">
        <f>'PV STOP cijfers'!BM29</f>
        <v>0</v>
      </c>
      <c r="BN245" s="11">
        <f>'PV STOP cijfers'!BN29</f>
        <v>450</v>
      </c>
      <c r="BO245" s="11">
        <f>'PV STOP cijfers'!BO29</f>
        <v>450</v>
      </c>
      <c r="BP245" s="11">
        <f>'PV STOP cijfers'!BP29</f>
        <v>450</v>
      </c>
      <c r="BQ245" s="28">
        <f>'PV STOP cijfers'!BQ29</f>
        <v>0</v>
      </c>
      <c r="BR245" s="11">
        <f>'PV STOP cijfers'!BR29</f>
        <v>0</v>
      </c>
      <c r="BS245" s="11">
        <f>'PV STOP cijfers'!BS29</f>
        <v>0</v>
      </c>
      <c r="BT245" s="11">
        <f>'PV STOP cijfers'!BT29</f>
        <v>0</v>
      </c>
      <c r="BU245" s="11">
        <f>'PV STOP cijfers'!BU29</f>
        <v>0</v>
      </c>
      <c r="BV245" s="11">
        <f>'PV STOP cijfers'!BV29</f>
        <v>0</v>
      </c>
      <c r="BW245" s="11">
        <f>'PV STOP cijfers'!BW29</f>
        <v>0</v>
      </c>
      <c r="BX245" s="49">
        <f>'PV STOP cijfers'!BX29</f>
        <v>0</v>
      </c>
      <c r="BY245" s="11">
        <f>'PV STOP cijfers'!BY29</f>
        <v>1350</v>
      </c>
      <c r="BZ245" s="11">
        <f>'PV STOP cijfers'!BZ29</f>
        <v>0</v>
      </c>
      <c r="CA245" s="11">
        <f>'PV STOP cijfers'!CA29</f>
        <v>0</v>
      </c>
      <c r="CB245" s="11">
        <f>'PV STOP cijfers'!CB29</f>
        <v>0</v>
      </c>
      <c r="CC245" s="11">
        <f>'PV STOP cijfers'!CC29</f>
        <v>0</v>
      </c>
      <c r="CD245" s="11">
        <f>'PV STOP cijfers'!CD29</f>
        <v>0</v>
      </c>
      <c r="CE245" s="11">
        <f>'PV STOP cijfers'!CE29</f>
        <v>0</v>
      </c>
      <c r="CF245" s="11">
        <f>'PV STOP cijfers'!CF29</f>
        <v>0</v>
      </c>
      <c r="CG245" s="11">
        <f>'PV STOP cijfers'!CG29</f>
        <v>0</v>
      </c>
      <c r="CH245" s="11">
        <f>'PV STOP cijfers'!CH29</f>
        <v>0</v>
      </c>
      <c r="CI245" s="11">
        <f>'PV STOP cijfers'!CI29</f>
        <v>0</v>
      </c>
      <c r="CJ245" s="11">
        <f>'PV STOP cijfers'!CJ29</f>
        <v>0</v>
      </c>
      <c r="CK245" s="11">
        <f>'PV STOP cijfers'!CK29</f>
        <v>0</v>
      </c>
      <c r="CL245" s="49">
        <f>'PV STOP cijfers'!CL29</f>
        <v>0</v>
      </c>
      <c r="CM245" s="15">
        <f>'PV STOP cijfers'!CM29</f>
        <v>0</v>
      </c>
      <c r="CN245" s="11">
        <f>'PV STOP cijfers'!CN29</f>
        <v>0</v>
      </c>
      <c r="CO245" s="11">
        <f>'PV STOP cijfers'!CO29</f>
        <v>0</v>
      </c>
      <c r="CP245" s="11">
        <f>'PV STOP cijfers'!CP29</f>
        <v>0</v>
      </c>
      <c r="CQ245" s="11">
        <f>'PV STOP cijfers'!CQ29</f>
        <v>0</v>
      </c>
      <c r="CR245" s="11">
        <f>'PV STOP cijfers'!CR29</f>
        <v>0</v>
      </c>
      <c r="CS245" s="11">
        <f>'PV STOP cijfers'!CS29</f>
        <v>0</v>
      </c>
      <c r="CT245" s="11">
        <f>'PV STOP cijfers'!CT29</f>
        <v>0</v>
      </c>
      <c r="CU245" s="11">
        <f>'PV STOP cijfers'!CU29</f>
        <v>0</v>
      </c>
      <c r="CV245" s="11">
        <f>'PV STOP cijfers'!CV29</f>
        <v>0</v>
      </c>
      <c r="CW245" s="11">
        <f>'PV STOP cijfers'!CW29</f>
        <v>0</v>
      </c>
      <c r="CX245" s="11">
        <f>'PV STOP cijfers'!CX29</f>
        <v>0</v>
      </c>
      <c r="CY245" s="26">
        <f>'PV STOP cijfers'!CY29</f>
        <v>0</v>
      </c>
      <c r="CZ245" s="15">
        <f>'PV STOP cijfers'!CZ29</f>
        <v>0</v>
      </c>
      <c r="DA245" s="11">
        <f>'PV STOP cijfers'!DA29</f>
        <v>0</v>
      </c>
      <c r="DB245" s="11">
        <f>'PV STOP cijfers'!DB29</f>
        <v>0</v>
      </c>
      <c r="DC245" s="11">
        <f>'PV STOP cijfers'!DC29</f>
        <v>0</v>
      </c>
      <c r="DD245" s="11">
        <f>'PV STOP cijfers'!DD29</f>
        <v>0</v>
      </c>
      <c r="DE245" s="11">
        <f>'PV STOP cijfers'!DE29</f>
        <v>0</v>
      </c>
      <c r="DF245" s="11">
        <f>'PV STOP cijfers'!DF29</f>
        <v>0</v>
      </c>
      <c r="DG245" s="11">
        <f>'PV STOP cijfers'!DG29</f>
        <v>0</v>
      </c>
      <c r="DH245" s="11">
        <f>'PV STOP cijfers'!DH29</f>
        <v>0</v>
      </c>
      <c r="DI245" s="11">
        <f>'PV STOP cijfers'!DI29</f>
        <v>0</v>
      </c>
      <c r="DJ245" s="11">
        <f>'PV STOP cijfers'!DJ29</f>
        <v>0</v>
      </c>
      <c r="DK245" s="11">
        <f>'PV STOP cijfers'!DK29</f>
        <v>0</v>
      </c>
      <c r="DL245" s="26">
        <f>'PV STOP cijfers'!DL29</f>
        <v>0</v>
      </c>
    </row>
    <row r="246" spans="1:116">
      <c r="A246" s="47">
        <f>'PV STOP cijfers'!A30</f>
        <v>1350</v>
      </c>
      <c r="B246" s="49" t="str">
        <f>'PV STOP cijfers'!B30</f>
        <v>PD NT 0000</v>
      </c>
      <c r="C246" s="56" t="str">
        <f>'PV STOP cijfers'!C30</f>
        <v>Productveiligheid</v>
      </c>
      <c r="D246" s="4" t="str">
        <f>'PV STOP cijfers'!D30</f>
        <v>PV VWS</v>
      </c>
      <c r="E246" s="530" t="str">
        <f>'PV STOP cijfers'!E30</f>
        <v>Datamining verbeterplan</v>
      </c>
      <c r="F246" s="5" t="str">
        <f>'PV STOP cijfers'!F30</f>
        <v>VWS</v>
      </c>
      <c r="G246" s="4" t="str">
        <f>'PV STOP cijfers'!G30</f>
        <v>verbeterplan</v>
      </c>
      <c r="H246" s="533">
        <f>'PV STOP cijfers'!H30</f>
        <v>977</v>
      </c>
      <c r="I246" s="11">
        <f>'PV STOP cijfers'!I30</f>
        <v>0</v>
      </c>
      <c r="J246" s="11">
        <f>'PV STOP cijfers'!J30</f>
        <v>0</v>
      </c>
      <c r="K246" s="11">
        <f>'PV STOP cijfers'!K30</f>
        <v>0</v>
      </c>
      <c r="L246" s="11">
        <f>'PV STOP cijfers'!L30</f>
        <v>0</v>
      </c>
      <c r="M246" s="11">
        <f>'PV STOP cijfers'!M30</f>
        <v>0</v>
      </c>
      <c r="N246" s="11">
        <f>'PV STOP cijfers'!N30</f>
        <v>0</v>
      </c>
      <c r="O246" s="11">
        <f>'PV STOP cijfers'!O30</f>
        <v>0</v>
      </c>
      <c r="P246" s="11">
        <f>'PV STOP cijfers'!P30</f>
        <v>0</v>
      </c>
      <c r="Q246" s="26">
        <f>'PV STOP cijfers'!Q30</f>
        <v>977</v>
      </c>
      <c r="R246" s="15">
        <f>'PV STOP cijfers'!R30</f>
        <v>0</v>
      </c>
      <c r="S246" s="11">
        <f>'PV STOP cijfers'!S30</f>
        <v>0</v>
      </c>
      <c r="T246" s="518">
        <f>'PV STOP cijfers'!T30</f>
        <v>977</v>
      </c>
      <c r="U246" s="11">
        <f>'PV STOP cijfers'!U30</f>
        <v>0</v>
      </c>
      <c r="V246" s="11">
        <f>'PV STOP cijfers'!V30</f>
        <v>0</v>
      </c>
      <c r="W246" s="11">
        <f>'PV STOP cijfers'!W30</f>
        <v>0</v>
      </c>
      <c r="X246" s="11">
        <f>'PV STOP cijfers'!X30</f>
        <v>0</v>
      </c>
      <c r="Y246" s="11">
        <f>'PV STOP cijfers'!Y30</f>
        <v>0</v>
      </c>
      <c r="Z246" s="49">
        <f>'PV STOP cijfers'!Z30</f>
        <v>977</v>
      </c>
      <c r="AA246" s="518">
        <f>'PV STOP cijfers'!AA30</f>
        <v>977</v>
      </c>
      <c r="AB246" s="11">
        <f>'PV STOP cijfers'!AB30</f>
        <v>0</v>
      </c>
      <c r="AC246" s="11">
        <f>'PV STOP cijfers'!AC30</f>
        <v>0</v>
      </c>
      <c r="AD246" s="11">
        <f>'PV STOP cijfers'!AD30</f>
        <v>0</v>
      </c>
      <c r="AE246" s="11">
        <f>'PV STOP cijfers'!AE30</f>
        <v>0</v>
      </c>
      <c r="AF246" s="11">
        <f>'PV STOP cijfers'!AF30</f>
        <v>0</v>
      </c>
      <c r="AG246" s="49">
        <f>'PV STOP cijfers'!AG30</f>
        <v>0</v>
      </c>
      <c r="AH246" s="11">
        <f>'PV STOP cijfers'!AH30</f>
        <v>0</v>
      </c>
      <c r="AI246" s="11">
        <f>'PV STOP cijfers'!AI30</f>
        <v>0</v>
      </c>
      <c r="AJ246" s="11">
        <f>'PV STOP cijfers'!AJ30</f>
        <v>0</v>
      </c>
      <c r="AK246" s="11">
        <f>'PV STOP cijfers'!AK30</f>
        <v>977</v>
      </c>
      <c r="AL246" s="28">
        <f>'PV STOP cijfers'!AL30</f>
        <v>0</v>
      </c>
      <c r="AM246" s="11">
        <f>'PV STOP cijfers'!AM30</f>
        <v>0</v>
      </c>
      <c r="AN246" s="11">
        <f>'PV STOP cijfers'!AN30</f>
        <v>0</v>
      </c>
      <c r="AO246" s="11">
        <f>'PV STOP cijfers'!AO30</f>
        <v>0</v>
      </c>
      <c r="AP246" s="11">
        <f>'PV STOP cijfers'!AP30</f>
        <v>0</v>
      </c>
      <c r="AQ246" s="11">
        <f>'PV STOP cijfers'!AQ30</f>
        <v>0</v>
      </c>
      <c r="AR246" s="28">
        <f>'PV STOP cijfers'!AR30</f>
        <v>0</v>
      </c>
      <c r="AS246" s="11">
        <f>'PV STOP cijfers'!AS30</f>
        <v>0</v>
      </c>
      <c r="AT246" s="11">
        <f>'PV STOP cijfers'!AT30</f>
        <v>0</v>
      </c>
      <c r="AU246" s="11">
        <f>'PV STOP cijfers'!AU30</f>
        <v>0</v>
      </c>
      <c r="AV246" s="11">
        <f>'PV STOP cijfers'!AV30</f>
        <v>0</v>
      </c>
      <c r="AW246" s="11">
        <f>'PV STOP cijfers'!AW30</f>
        <v>0</v>
      </c>
      <c r="AX246" s="11">
        <f>'PV STOP cijfers'!AX30</f>
        <v>0</v>
      </c>
      <c r="AY246" s="11">
        <f>'PV STOP cijfers'!AY30</f>
        <v>0</v>
      </c>
      <c r="AZ246" s="11">
        <f>'PV STOP cijfers'!AZ30</f>
        <v>0</v>
      </c>
      <c r="BA246" s="11">
        <f>'PV STOP cijfers'!BA30</f>
        <v>0</v>
      </c>
      <c r="BB246" s="11">
        <f>'PV STOP cijfers'!BB30</f>
        <v>0</v>
      </c>
      <c r="BC246" s="28">
        <f>'PV STOP cijfers'!BC30</f>
        <v>0</v>
      </c>
      <c r="BD246" s="11">
        <f>'PV STOP cijfers'!BD30</f>
        <v>0</v>
      </c>
      <c r="BE246" s="11">
        <f>'PV STOP cijfers'!BE30</f>
        <v>0</v>
      </c>
      <c r="BF246" s="11">
        <f>'PV STOP cijfers'!BF30</f>
        <v>0</v>
      </c>
      <c r="BG246" s="11">
        <f>'PV STOP cijfers'!BG30</f>
        <v>0</v>
      </c>
      <c r="BH246" s="11">
        <f>'PV STOP cijfers'!BH30</f>
        <v>0</v>
      </c>
      <c r="BI246" s="11">
        <f>'PV STOP cijfers'!BI30</f>
        <v>0</v>
      </c>
      <c r="BJ246" s="11">
        <f>'PV STOP cijfers'!BJ30</f>
        <v>0</v>
      </c>
      <c r="BK246" s="28">
        <f>'PV STOP cijfers'!BK30</f>
        <v>0</v>
      </c>
      <c r="BL246" s="11">
        <f>'PV STOP cijfers'!BL30</f>
        <v>0</v>
      </c>
      <c r="BM246" s="11">
        <f>'PV STOP cijfers'!BM30</f>
        <v>0</v>
      </c>
      <c r="BN246" s="11" t="str">
        <f>'PV STOP cijfers'!BN30</f>
        <v>to</v>
      </c>
      <c r="BO246" s="11" t="str">
        <f>'PV STOP cijfers'!BO30</f>
        <v>to</v>
      </c>
      <c r="BP246" s="11" t="str">
        <f>'PV STOP cijfers'!BP30</f>
        <v>to</v>
      </c>
      <c r="BQ246" s="28">
        <f>'PV STOP cijfers'!BQ30</f>
        <v>0</v>
      </c>
      <c r="BR246" s="11">
        <f>'PV STOP cijfers'!BR30</f>
        <v>0</v>
      </c>
      <c r="BS246" s="11">
        <f>'PV STOP cijfers'!BS30</f>
        <v>0</v>
      </c>
      <c r="BT246" s="11">
        <f>'PV STOP cijfers'!BT30</f>
        <v>0</v>
      </c>
      <c r="BU246" s="11">
        <f>'PV STOP cijfers'!BU30</f>
        <v>0</v>
      </c>
      <c r="BV246" s="11">
        <f>'PV STOP cijfers'!BV30</f>
        <v>0</v>
      </c>
      <c r="BW246" s="11">
        <f>'PV STOP cijfers'!BW30</f>
        <v>0</v>
      </c>
      <c r="BX246" s="49">
        <f>'PV STOP cijfers'!BX30</f>
        <v>0</v>
      </c>
      <c r="BY246" s="11">
        <f>'PV STOP cijfers'!BY30</f>
        <v>977</v>
      </c>
      <c r="BZ246" s="11">
        <f>'PV STOP cijfers'!BZ30</f>
        <v>0</v>
      </c>
      <c r="CA246" s="11">
        <f>'PV STOP cijfers'!CA30</f>
        <v>0</v>
      </c>
      <c r="CB246" s="11">
        <f>'PV STOP cijfers'!CB30</f>
        <v>0</v>
      </c>
      <c r="CC246" s="11">
        <f>'PV STOP cijfers'!CC30</f>
        <v>0</v>
      </c>
      <c r="CD246" s="11">
        <f>'PV STOP cijfers'!CD30</f>
        <v>0</v>
      </c>
      <c r="CE246" s="11">
        <f>'PV STOP cijfers'!CE30</f>
        <v>0</v>
      </c>
      <c r="CF246" s="11">
        <f>'PV STOP cijfers'!CF30</f>
        <v>0</v>
      </c>
      <c r="CG246" s="11">
        <f>'PV STOP cijfers'!CG30</f>
        <v>0</v>
      </c>
      <c r="CH246" s="11">
        <f>'PV STOP cijfers'!CH30</f>
        <v>0</v>
      </c>
      <c r="CI246" s="11">
        <f>'PV STOP cijfers'!CI30</f>
        <v>0</v>
      </c>
      <c r="CJ246" s="11">
        <f>'PV STOP cijfers'!CJ30</f>
        <v>0</v>
      </c>
      <c r="CK246" s="11">
        <f>'PV STOP cijfers'!CK30</f>
        <v>0</v>
      </c>
      <c r="CL246" s="49">
        <f>'PV STOP cijfers'!CL30</f>
        <v>0</v>
      </c>
      <c r="CM246" s="15">
        <f>'PV STOP cijfers'!CM30</f>
        <v>0</v>
      </c>
      <c r="CN246" s="11">
        <f>'PV STOP cijfers'!CN30</f>
        <v>0</v>
      </c>
      <c r="CO246" s="11">
        <f>'PV STOP cijfers'!CO30</f>
        <v>0</v>
      </c>
      <c r="CP246" s="11">
        <f>'PV STOP cijfers'!CP30</f>
        <v>0</v>
      </c>
      <c r="CQ246" s="11">
        <f>'PV STOP cijfers'!CQ30</f>
        <v>0</v>
      </c>
      <c r="CR246" s="11">
        <f>'PV STOP cijfers'!CR30</f>
        <v>0</v>
      </c>
      <c r="CS246" s="11">
        <f>'PV STOP cijfers'!CS30</f>
        <v>0</v>
      </c>
      <c r="CT246" s="11">
        <f>'PV STOP cijfers'!CT30</f>
        <v>0</v>
      </c>
      <c r="CU246" s="11">
        <f>'PV STOP cijfers'!CU30</f>
        <v>0</v>
      </c>
      <c r="CV246" s="11">
        <f>'PV STOP cijfers'!CV30</f>
        <v>0</v>
      </c>
      <c r="CW246" s="11">
        <f>'PV STOP cijfers'!CW30</f>
        <v>0</v>
      </c>
      <c r="CX246" s="11">
        <f>'PV STOP cijfers'!CX30</f>
        <v>0</v>
      </c>
      <c r="CY246" s="26">
        <f>'PV STOP cijfers'!CY30</f>
        <v>0</v>
      </c>
      <c r="CZ246" s="15">
        <f>'PV STOP cijfers'!CZ30</f>
        <v>0</v>
      </c>
      <c r="DA246" s="11">
        <f>'PV STOP cijfers'!DA30</f>
        <v>0</v>
      </c>
      <c r="DB246" s="11">
        <f>'PV STOP cijfers'!DB30</f>
        <v>0</v>
      </c>
      <c r="DC246" s="11">
        <f>'PV STOP cijfers'!DC30</f>
        <v>0</v>
      </c>
      <c r="DD246" s="11">
        <f>'PV STOP cijfers'!DD30</f>
        <v>0</v>
      </c>
      <c r="DE246" s="11">
        <f>'PV STOP cijfers'!DE30</f>
        <v>0</v>
      </c>
      <c r="DF246" s="11">
        <f>'PV STOP cijfers'!DF30</f>
        <v>0</v>
      </c>
      <c r="DG246" s="11">
        <f>'PV STOP cijfers'!DG30</f>
        <v>0</v>
      </c>
      <c r="DH246" s="11">
        <f>'PV STOP cijfers'!DH30</f>
        <v>0</v>
      </c>
      <c r="DI246" s="11">
        <f>'PV STOP cijfers'!DI30</f>
        <v>0</v>
      </c>
      <c r="DJ246" s="11">
        <f>'PV STOP cijfers'!DJ30</f>
        <v>0</v>
      </c>
      <c r="DK246" s="11">
        <f>'PV STOP cijfers'!DK30</f>
        <v>0</v>
      </c>
      <c r="DL246" s="26">
        <f>'PV STOP cijfers'!DL30</f>
        <v>0</v>
      </c>
    </row>
    <row r="247" spans="1:116">
      <c r="A247" s="47">
        <f>'PV STOP cijfers'!A31</f>
        <v>0</v>
      </c>
      <c r="B247" s="49" t="str">
        <f>'PV STOP cijfers'!B31</f>
        <v>PD NT 0000</v>
      </c>
      <c r="C247" s="56" t="str">
        <f>'PV STOP cijfers'!C31</f>
        <v>Productveiligheid</v>
      </c>
      <c r="D247" s="4" t="str">
        <f>'PV STOP cijfers'!D31</f>
        <v>PV VWS</v>
      </c>
      <c r="E247" s="526" t="str">
        <f>'PV STOP cijfers'!E31</f>
        <v>Kennismanagement verbeterplan</v>
      </c>
      <c r="F247" s="5" t="str">
        <f>'PV STOP cijfers'!F31</f>
        <v>VWS</v>
      </c>
      <c r="G247" s="4" t="str">
        <f>'PV STOP cijfers'!G31</f>
        <v>verbeterplan</v>
      </c>
      <c r="H247" s="533">
        <f>'PV STOP cijfers'!H31</f>
        <v>700</v>
      </c>
      <c r="I247" s="11">
        <f>'PV STOP cijfers'!I31</f>
        <v>0</v>
      </c>
      <c r="J247" s="11">
        <f>'PV STOP cijfers'!J31</f>
        <v>0</v>
      </c>
      <c r="K247" s="11">
        <f>'PV STOP cijfers'!K31</f>
        <v>0</v>
      </c>
      <c r="L247" s="11">
        <f>'PV STOP cijfers'!L31</f>
        <v>0</v>
      </c>
      <c r="M247" s="11">
        <f>'PV STOP cijfers'!M31</f>
        <v>0</v>
      </c>
      <c r="N247" s="11">
        <f>'PV STOP cijfers'!N31</f>
        <v>0</v>
      </c>
      <c r="O247" s="11">
        <f>'PV STOP cijfers'!O31</f>
        <v>0</v>
      </c>
      <c r="P247" s="11">
        <f>'PV STOP cijfers'!P31</f>
        <v>0</v>
      </c>
      <c r="Q247" s="26">
        <f>'PV STOP cijfers'!Q31</f>
        <v>700</v>
      </c>
      <c r="R247" s="15">
        <f>'PV STOP cijfers'!R31</f>
        <v>0</v>
      </c>
      <c r="S247" s="11">
        <f>'PV STOP cijfers'!S31</f>
        <v>0</v>
      </c>
      <c r="T247" s="518">
        <f>'PV STOP cijfers'!T31</f>
        <v>700</v>
      </c>
      <c r="U247" s="11">
        <f>'PV STOP cijfers'!U31</f>
        <v>0</v>
      </c>
      <c r="V247" s="11">
        <f>'PV STOP cijfers'!V31</f>
        <v>0</v>
      </c>
      <c r="W247" s="11">
        <f>'PV STOP cijfers'!W31</f>
        <v>0</v>
      </c>
      <c r="X247" s="11">
        <f>'PV STOP cijfers'!X31</f>
        <v>0</v>
      </c>
      <c r="Y247" s="11">
        <f>'PV STOP cijfers'!Y31</f>
        <v>0</v>
      </c>
      <c r="Z247" s="49">
        <f>'PV STOP cijfers'!Z31</f>
        <v>700</v>
      </c>
      <c r="AA247" s="518">
        <f>'PV STOP cijfers'!AA31</f>
        <v>400</v>
      </c>
      <c r="AB247" s="11">
        <f>'PV STOP cijfers'!AB31</f>
        <v>0</v>
      </c>
      <c r="AC247" s="11">
        <f>'PV STOP cijfers'!AC31</f>
        <v>0</v>
      </c>
      <c r="AD247" s="11">
        <f>'PV STOP cijfers'!AD31</f>
        <v>0</v>
      </c>
      <c r="AE247" s="518">
        <f>'PV STOP cijfers'!AE31</f>
        <v>300</v>
      </c>
      <c r="AF247" s="11">
        <f>'PV STOP cijfers'!AF31</f>
        <v>0</v>
      </c>
      <c r="AG247" s="49">
        <f>'PV STOP cijfers'!AG31</f>
        <v>0</v>
      </c>
      <c r="AH247" s="11">
        <f>'PV STOP cijfers'!AH31</f>
        <v>0</v>
      </c>
      <c r="AI247" s="11">
        <f>'PV STOP cijfers'!AI31</f>
        <v>0</v>
      </c>
      <c r="AJ247" s="11">
        <f>'PV STOP cijfers'!AJ31</f>
        <v>0</v>
      </c>
      <c r="AK247" s="11">
        <f>'PV STOP cijfers'!AK31</f>
        <v>400</v>
      </c>
      <c r="AL247" s="28">
        <f>'PV STOP cijfers'!AL31</f>
        <v>0</v>
      </c>
      <c r="AM247" s="11">
        <f>'PV STOP cijfers'!AM31</f>
        <v>0</v>
      </c>
      <c r="AN247" s="11">
        <f>'PV STOP cijfers'!AN31</f>
        <v>0</v>
      </c>
      <c r="AO247" s="11">
        <f>'PV STOP cijfers'!AO31</f>
        <v>0</v>
      </c>
      <c r="AP247" s="11">
        <f>'PV STOP cijfers'!AP31</f>
        <v>0</v>
      </c>
      <c r="AQ247" s="11">
        <f>'PV STOP cijfers'!AQ31</f>
        <v>0</v>
      </c>
      <c r="AR247" s="28">
        <f>'PV STOP cijfers'!AR31</f>
        <v>0</v>
      </c>
      <c r="AS247" s="11">
        <f>'PV STOP cijfers'!AS31</f>
        <v>0</v>
      </c>
      <c r="AT247" s="11">
        <f>'PV STOP cijfers'!AT31</f>
        <v>0</v>
      </c>
      <c r="AU247" s="11">
        <f>'PV STOP cijfers'!AU31</f>
        <v>0</v>
      </c>
      <c r="AV247" s="11">
        <f>'PV STOP cijfers'!AV31</f>
        <v>0</v>
      </c>
      <c r="AW247" s="11">
        <f>'PV STOP cijfers'!AW31</f>
        <v>0</v>
      </c>
      <c r="AX247" s="11">
        <f>'PV STOP cijfers'!AX31</f>
        <v>0</v>
      </c>
      <c r="AY247" s="11">
        <f>'PV STOP cijfers'!AY31</f>
        <v>0</v>
      </c>
      <c r="AZ247" s="11">
        <f>'PV STOP cijfers'!AZ31</f>
        <v>0</v>
      </c>
      <c r="BA247" s="11">
        <f>'PV STOP cijfers'!BA31</f>
        <v>0</v>
      </c>
      <c r="BB247" s="11">
        <f>'PV STOP cijfers'!BB31</f>
        <v>0</v>
      </c>
      <c r="BC247" s="28">
        <f>'PV STOP cijfers'!BC31</f>
        <v>0</v>
      </c>
      <c r="BD247" s="11">
        <f>'PV STOP cijfers'!BD31</f>
        <v>0</v>
      </c>
      <c r="BE247" s="11">
        <f>'PV STOP cijfers'!BE31</f>
        <v>0</v>
      </c>
      <c r="BF247" s="11">
        <f>'PV STOP cijfers'!BF31</f>
        <v>0</v>
      </c>
      <c r="BG247" s="11">
        <f>'PV STOP cijfers'!BG31</f>
        <v>0</v>
      </c>
      <c r="BH247" s="11">
        <f>'PV STOP cijfers'!BH31</f>
        <v>0</v>
      </c>
      <c r="BI247" s="11">
        <f>'PV STOP cijfers'!BI31</f>
        <v>0</v>
      </c>
      <c r="BJ247" s="11">
        <f>'PV STOP cijfers'!BJ31</f>
        <v>0</v>
      </c>
      <c r="BK247" s="28">
        <f>'PV STOP cijfers'!BK31</f>
        <v>0</v>
      </c>
      <c r="BL247" s="11">
        <f>'PV STOP cijfers'!BL31</f>
        <v>0</v>
      </c>
      <c r="BM247" s="11">
        <f>'PV STOP cijfers'!BM31</f>
        <v>0</v>
      </c>
      <c r="BN247" s="11">
        <f>'PV STOP cijfers'!BN31</f>
        <v>100</v>
      </c>
      <c r="BO247" s="11">
        <f>'PV STOP cijfers'!BO31</f>
        <v>100</v>
      </c>
      <c r="BP247" s="11">
        <f>'PV STOP cijfers'!BP31</f>
        <v>100</v>
      </c>
      <c r="BQ247" s="28">
        <f>'PV STOP cijfers'!BQ31</f>
        <v>0</v>
      </c>
      <c r="BR247" s="11">
        <f>'PV STOP cijfers'!BR31</f>
        <v>0</v>
      </c>
      <c r="BS247" s="11">
        <f>'PV STOP cijfers'!BS31</f>
        <v>0</v>
      </c>
      <c r="BT247" s="11">
        <f>'PV STOP cijfers'!BT31</f>
        <v>0</v>
      </c>
      <c r="BU247" s="11">
        <f>'PV STOP cijfers'!BU31</f>
        <v>0</v>
      </c>
      <c r="BV247" s="11">
        <f>'PV STOP cijfers'!BV31</f>
        <v>0</v>
      </c>
      <c r="BW247" s="11">
        <f>'PV STOP cijfers'!BW31</f>
        <v>0</v>
      </c>
      <c r="BX247" s="49">
        <f>'PV STOP cijfers'!BX31</f>
        <v>0</v>
      </c>
      <c r="BY247" s="11">
        <f>'PV STOP cijfers'!BY31</f>
        <v>700</v>
      </c>
      <c r="BZ247" s="11">
        <f>'PV STOP cijfers'!BZ31</f>
        <v>0</v>
      </c>
      <c r="CA247" s="11">
        <f>'PV STOP cijfers'!CA31</f>
        <v>0</v>
      </c>
      <c r="CB247" s="11">
        <f>'PV STOP cijfers'!CB31</f>
        <v>0</v>
      </c>
      <c r="CC247" s="11">
        <f>'PV STOP cijfers'!CC31</f>
        <v>0</v>
      </c>
      <c r="CD247" s="11">
        <f>'PV STOP cijfers'!CD31</f>
        <v>0</v>
      </c>
      <c r="CE247" s="11">
        <f>'PV STOP cijfers'!CE31</f>
        <v>0</v>
      </c>
      <c r="CF247" s="11">
        <f>'PV STOP cijfers'!CF31</f>
        <v>0</v>
      </c>
      <c r="CG247" s="11">
        <f>'PV STOP cijfers'!CG31</f>
        <v>0</v>
      </c>
      <c r="CH247" s="11">
        <f>'PV STOP cijfers'!CH31</f>
        <v>0</v>
      </c>
      <c r="CI247" s="11">
        <f>'PV STOP cijfers'!CI31</f>
        <v>0</v>
      </c>
      <c r="CJ247" s="11">
        <f>'PV STOP cijfers'!CJ31</f>
        <v>0</v>
      </c>
      <c r="CK247" s="11">
        <f>'PV STOP cijfers'!CK31</f>
        <v>0</v>
      </c>
      <c r="CL247" s="49">
        <f>'PV STOP cijfers'!CL31</f>
        <v>0</v>
      </c>
      <c r="CM247" s="15">
        <f>'PV STOP cijfers'!CM31</f>
        <v>0</v>
      </c>
      <c r="CN247" s="11">
        <f>'PV STOP cijfers'!CN31</f>
        <v>0</v>
      </c>
      <c r="CO247" s="11">
        <f>'PV STOP cijfers'!CO31</f>
        <v>0</v>
      </c>
      <c r="CP247" s="11">
        <f>'PV STOP cijfers'!CP31</f>
        <v>0</v>
      </c>
      <c r="CQ247" s="11">
        <f>'PV STOP cijfers'!CQ31</f>
        <v>0</v>
      </c>
      <c r="CR247" s="11">
        <f>'PV STOP cijfers'!CR31</f>
        <v>0</v>
      </c>
      <c r="CS247" s="11">
        <f>'PV STOP cijfers'!CS31</f>
        <v>0</v>
      </c>
      <c r="CT247" s="11">
        <f>'PV STOP cijfers'!CT31</f>
        <v>0</v>
      </c>
      <c r="CU247" s="11">
        <f>'PV STOP cijfers'!CU31</f>
        <v>0</v>
      </c>
      <c r="CV247" s="11">
        <f>'PV STOP cijfers'!CV31</f>
        <v>0</v>
      </c>
      <c r="CW247" s="11">
        <f>'PV STOP cijfers'!CW31</f>
        <v>0</v>
      </c>
      <c r="CX247" s="11">
        <f>'PV STOP cijfers'!CX31</f>
        <v>0</v>
      </c>
      <c r="CY247" s="26">
        <f>'PV STOP cijfers'!CY31</f>
        <v>0</v>
      </c>
      <c r="CZ247" s="15">
        <f>'PV STOP cijfers'!CZ31</f>
        <v>0</v>
      </c>
      <c r="DA247" s="11">
        <f>'PV STOP cijfers'!DA31</f>
        <v>0</v>
      </c>
      <c r="DB247" s="11">
        <f>'PV STOP cijfers'!DB31</f>
        <v>0</v>
      </c>
      <c r="DC247" s="11">
        <f>'PV STOP cijfers'!DC31</f>
        <v>0</v>
      </c>
      <c r="DD247" s="11">
        <f>'PV STOP cijfers'!DD31</f>
        <v>0</v>
      </c>
      <c r="DE247" s="11">
        <f>'PV STOP cijfers'!DE31</f>
        <v>0</v>
      </c>
      <c r="DF247" s="11">
        <f>'PV STOP cijfers'!DF31</f>
        <v>0</v>
      </c>
      <c r="DG247" s="11">
        <f>'PV STOP cijfers'!DG31</f>
        <v>0</v>
      </c>
      <c r="DH247" s="11">
        <f>'PV STOP cijfers'!DH31</f>
        <v>0</v>
      </c>
      <c r="DI247" s="11">
        <f>'PV STOP cijfers'!DI31</f>
        <v>0</v>
      </c>
      <c r="DJ247" s="11">
        <f>'PV STOP cijfers'!DJ31</f>
        <v>0</v>
      </c>
      <c r="DK247" s="11">
        <f>'PV STOP cijfers'!DK31</f>
        <v>0</v>
      </c>
      <c r="DL247" s="26">
        <f>'PV STOP cijfers'!DL31</f>
        <v>0</v>
      </c>
    </row>
    <row r="248" spans="1:116" hidden="1">
      <c r="A248" s="47">
        <f>'PV STOP cijfers'!A32</f>
        <v>0</v>
      </c>
      <c r="B248" s="49" t="str">
        <f>'PV STOP cijfers'!B32</f>
        <v>PD NT 0000</v>
      </c>
      <c r="C248" s="56" t="str">
        <f>'PV STOP cijfers'!C32</f>
        <v>Productveiligheid</v>
      </c>
      <c r="D248" s="4" t="str">
        <f>'PV STOP cijfers'!D32</f>
        <v>PV VWS</v>
      </c>
      <c r="E248" s="4" t="str">
        <f>'PV STOP cijfers'!E32</f>
        <v>Handhavingsregie en vernieuwing (w.o. China)</v>
      </c>
      <c r="F248" s="5" t="str">
        <f>'PV STOP cijfers'!F32</f>
        <v>VWS</v>
      </c>
      <c r="G248" s="4" t="str">
        <f>'PV STOP cijfers'!G32</f>
        <v>Ja/Ja</v>
      </c>
      <c r="H248" s="15">
        <f>'PV STOP cijfers'!H32</f>
        <v>1600</v>
      </c>
      <c r="I248" s="11">
        <f>'PV STOP cijfers'!I32</f>
        <v>0</v>
      </c>
      <c r="J248" s="11">
        <f>'PV STOP cijfers'!J32</f>
        <v>0</v>
      </c>
      <c r="K248" s="11">
        <f>'PV STOP cijfers'!K32</f>
        <v>0</v>
      </c>
      <c r="L248" s="11">
        <f>'PV STOP cijfers'!L32</f>
        <v>0</v>
      </c>
      <c r="M248" s="11">
        <f>'PV STOP cijfers'!M32</f>
        <v>0</v>
      </c>
      <c r="N248" s="11">
        <f>'PV STOP cijfers'!N32</f>
        <v>0</v>
      </c>
      <c r="O248" s="11">
        <f>'PV STOP cijfers'!O32</f>
        <v>0</v>
      </c>
      <c r="P248" s="11">
        <f>'PV STOP cijfers'!P32</f>
        <v>0</v>
      </c>
      <c r="Q248" s="26">
        <f>'PV STOP cijfers'!Q32</f>
        <v>1600</v>
      </c>
      <c r="R248" s="15">
        <f>'PV STOP cijfers'!R32</f>
        <v>0</v>
      </c>
      <c r="S248" s="11">
        <f>'PV STOP cijfers'!S32</f>
        <v>0</v>
      </c>
      <c r="T248" s="11">
        <f>'PV STOP cijfers'!T32</f>
        <v>1600</v>
      </c>
      <c r="U248" s="11">
        <f>'PV STOP cijfers'!U32</f>
        <v>0</v>
      </c>
      <c r="V248" s="11">
        <f>'PV STOP cijfers'!V32</f>
        <v>0</v>
      </c>
      <c r="W248" s="11">
        <f>'PV STOP cijfers'!W32</f>
        <v>0</v>
      </c>
      <c r="X248" s="11">
        <f>'PV STOP cijfers'!X32</f>
        <v>0</v>
      </c>
      <c r="Y248" s="11">
        <f>'PV STOP cijfers'!Y32</f>
        <v>0</v>
      </c>
      <c r="Z248" s="49">
        <f>'PV STOP cijfers'!Z32</f>
        <v>1600</v>
      </c>
      <c r="AA248" s="11">
        <f>'PV STOP cijfers'!AA32</f>
        <v>1200</v>
      </c>
      <c r="AB248" s="11">
        <f>'PV STOP cijfers'!AB32</f>
        <v>0</v>
      </c>
      <c r="AC248" s="11">
        <f>'PV STOP cijfers'!AC32</f>
        <v>0</v>
      </c>
      <c r="AD248" s="11">
        <f>'PV STOP cijfers'!AD32</f>
        <v>0</v>
      </c>
      <c r="AE248" s="11">
        <f>'PV STOP cijfers'!AE32</f>
        <v>400</v>
      </c>
      <c r="AF248" s="11">
        <f>'PV STOP cijfers'!AF32</f>
        <v>0</v>
      </c>
      <c r="AG248" s="49">
        <f>'PV STOP cijfers'!AG32</f>
        <v>0</v>
      </c>
      <c r="AH248" s="11">
        <f>'PV STOP cijfers'!AH32</f>
        <v>0</v>
      </c>
      <c r="AI248" s="11">
        <f>'PV STOP cijfers'!AI32</f>
        <v>0</v>
      </c>
      <c r="AJ248" s="11">
        <f>'PV STOP cijfers'!AJ32</f>
        <v>0</v>
      </c>
      <c r="AK248" s="11">
        <f>'PV STOP cijfers'!AK32</f>
        <v>1200</v>
      </c>
      <c r="AL248" s="28">
        <f>'PV STOP cijfers'!AL32</f>
        <v>0</v>
      </c>
      <c r="AM248" s="11">
        <f>'PV STOP cijfers'!AM32</f>
        <v>0</v>
      </c>
      <c r="AN248" s="11">
        <f>'PV STOP cijfers'!AN32</f>
        <v>0</v>
      </c>
      <c r="AO248" s="11">
        <f>'PV STOP cijfers'!AO32</f>
        <v>0</v>
      </c>
      <c r="AP248" s="11">
        <f>'PV STOP cijfers'!AP32</f>
        <v>0</v>
      </c>
      <c r="AQ248" s="11">
        <f>'PV STOP cijfers'!AQ32</f>
        <v>0</v>
      </c>
      <c r="AR248" s="28">
        <f>'PV STOP cijfers'!AR32</f>
        <v>0</v>
      </c>
      <c r="AS248" s="11">
        <f>'PV STOP cijfers'!AS32</f>
        <v>0</v>
      </c>
      <c r="AT248" s="11">
        <f>'PV STOP cijfers'!AT32</f>
        <v>0</v>
      </c>
      <c r="AU248" s="11">
        <f>'PV STOP cijfers'!AU32</f>
        <v>0</v>
      </c>
      <c r="AV248" s="11">
        <f>'PV STOP cijfers'!AV32</f>
        <v>0</v>
      </c>
      <c r="AW248" s="11">
        <f>'PV STOP cijfers'!AW32</f>
        <v>0</v>
      </c>
      <c r="AX248" s="11">
        <f>'PV STOP cijfers'!AX32</f>
        <v>0</v>
      </c>
      <c r="AY248" s="11">
        <f>'PV STOP cijfers'!AY32</f>
        <v>0</v>
      </c>
      <c r="AZ248" s="11">
        <f>'PV STOP cijfers'!AZ32</f>
        <v>0</v>
      </c>
      <c r="BA248" s="11">
        <f>'PV STOP cijfers'!BA32</f>
        <v>0</v>
      </c>
      <c r="BB248" s="11">
        <f>'PV STOP cijfers'!BB32</f>
        <v>0</v>
      </c>
      <c r="BC248" s="28">
        <f>'PV STOP cijfers'!BC32</f>
        <v>0</v>
      </c>
      <c r="BD248" s="11">
        <f>'PV STOP cijfers'!BD32</f>
        <v>0</v>
      </c>
      <c r="BE248" s="11">
        <f>'PV STOP cijfers'!BE32</f>
        <v>0</v>
      </c>
      <c r="BF248" s="11">
        <f>'PV STOP cijfers'!BF32</f>
        <v>0</v>
      </c>
      <c r="BG248" s="11">
        <f>'PV STOP cijfers'!BG32</f>
        <v>0</v>
      </c>
      <c r="BH248" s="11">
        <f>'PV STOP cijfers'!BH32</f>
        <v>0</v>
      </c>
      <c r="BI248" s="11">
        <f>'PV STOP cijfers'!BI32</f>
        <v>0</v>
      </c>
      <c r="BJ248" s="11">
        <f>'PV STOP cijfers'!BJ32</f>
        <v>0</v>
      </c>
      <c r="BK248" s="28">
        <f>'PV STOP cijfers'!BK32</f>
        <v>0</v>
      </c>
      <c r="BL248" s="11">
        <f>'PV STOP cijfers'!BL32</f>
        <v>0</v>
      </c>
      <c r="BM248" s="11">
        <f>'PV STOP cijfers'!BM32</f>
        <v>0</v>
      </c>
      <c r="BN248" s="11">
        <f>'PV STOP cijfers'!BN32</f>
        <v>133.33333333333334</v>
      </c>
      <c r="BO248" s="11">
        <f>'PV STOP cijfers'!BO32</f>
        <v>133.33333333333334</v>
      </c>
      <c r="BP248" s="11">
        <f>'PV STOP cijfers'!BP32</f>
        <v>133.33333333333334</v>
      </c>
      <c r="BQ248" s="28">
        <f>'PV STOP cijfers'!BQ32</f>
        <v>0</v>
      </c>
      <c r="BR248" s="11">
        <f>'PV STOP cijfers'!BR32</f>
        <v>0</v>
      </c>
      <c r="BS248" s="11">
        <f>'PV STOP cijfers'!BS32</f>
        <v>0</v>
      </c>
      <c r="BT248" s="11">
        <f>'PV STOP cijfers'!BT32</f>
        <v>0</v>
      </c>
      <c r="BU248" s="11">
        <f>'PV STOP cijfers'!BU32</f>
        <v>0</v>
      </c>
      <c r="BV248" s="11">
        <f>'PV STOP cijfers'!BV32</f>
        <v>0</v>
      </c>
      <c r="BW248" s="11">
        <f>'PV STOP cijfers'!BW32</f>
        <v>0</v>
      </c>
      <c r="BX248" s="49">
        <f>'PV STOP cijfers'!BX32</f>
        <v>0</v>
      </c>
      <c r="BY248" s="11">
        <f>'PV STOP cijfers'!BY32</f>
        <v>1599.9999999999998</v>
      </c>
      <c r="BZ248" s="11">
        <f>'PV STOP cijfers'!BZ32</f>
        <v>0</v>
      </c>
      <c r="CA248" s="11">
        <f>'PV STOP cijfers'!CA32</f>
        <v>0</v>
      </c>
      <c r="CB248" s="11">
        <f>'PV STOP cijfers'!CB32</f>
        <v>0</v>
      </c>
      <c r="CC248" s="11">
        <f>'PV STOP cijfers'!CC32</f>
        <v>0</v>
      </c>
      <c r="CD248" s="11">
        <f>'PV STOP cijfers'!CD32</f>
        <v>0</v>
      </c>
      <c r="CE248" s="11">
        <f>'PV STOP cijfers'!CE32</f>
        <v>0</v>
      </c>
      <c r="CF248" s="11">
        <f>'PV STOP cijfers'!CF32</f>
        <v>0</v>
      </c>
      <c r="CG248" s="11">
        <f>'PV STOP cijfers'!CG32</f>
        <v>0</v>
      </c>
      <c r="CH248" s="11">
        <f>'PV STOP cijfers'!CH32</f>
        <v>0</v>
      </c>
      <c r="CI248" s="11">
        <f>'PV STOP cijfers'!CI32</f>
        <v>0</v>
      </c>
      <c r="CJ248" s="11">
        <f>'PV STOP cijfers'!CJ32</f>
        <v>0</v>
      </c>
      <c r="CK248" s="11">
        <f>'PV STOP cijfers'!CK32</f>
        <v>0</v>
      </c>
      <c r="CL248" s="49">
        <f>'PV STOP cijfers'!CL32</f>
        <v>0</v>
      </c>
      <c r="CM248" s="15">
        <f>'PV STOP cijfers'!CM32</f>
        <v>0</v>
      </c>
      <c r="CN248" s="11">
        <f>'PV STOP cijfers'!CN32</f>
        <v>0</v>
      </c>
      <c r="CO248" s="11">
        <f>'PV STOP cijfers'!CO32</f>
        <v>0</v>
      </c>
      <c r="CP248" s="11">
        <f>'PV STOP cijfers'!CP32</f>
        <v>0</v>
      </c>
      <c r="CQ248" s="11">
        <f>'PV STOP cijfers'!CQ32</f>
        <v>0</v>
      </c>
      <c r="CR248" s="11">
        <f>'PV STOP cijfers'!CR32</f>
        <v>0</v>
      </c>
      <c r="CS248" s="11">
        <f>'PV STOP cijfers'!CS32</f>
        <v>0</v>
      </c>
      <c r="CT248" s="11">
        <f>'PV STOP cijfers'!CT32</f>
        <v>0</v>
      </c>
      <c r="CU248" s="11">
        <f>'PV STOP cijfers'!CU32</f>
        <v>0</v>
      </c>
      <c r="CV248" s="11">
        <f>'PV STOP cijfers'!CV32</f>
        <v>0</v>
      </c>
      <c r="CW248" s="11">
        <f>'PV STOP cijfers'!CW32</f>
        <v>0</v>
      </c>
      <c r="CX248" s="11">
        <f>'PV STOP cijfers'!CX32</f>
        <v>0</v>
      </c>
      <c r="CY248" s="26">
        <f>'PV STOP cijfers'!CY32</f>
        <v>0</v>
      </c>
      <c r="CZ248" s="15">
        <f>'PV STOP cijfers'!CZ32</f>
        <v>0</v>
      </c>
      <c r="DA248" s="11">
        <f>'PV STOP cijfers'!DA32</f>
        <v>0</v>
      </c>
      <c r="DB248" s="11">
        <f>'PV STOP cijfers'!DB32</f>
        <v>0</v>
      </c>
      <c r="DC248" s="11">
        <f>'PV STOP cijfers'!DC32</f>
        <v>0</v>
      </c>
      <c r="DD248" s="11">
        <f>'PV STOP cijfers'!DD32</f>
        <v>0</v>
      </c>
      <c r="DE248" s="11">
        <f>'PV STOP cijfers'!DE32</f>
        <v>0</v>
      </c>
      <c r="DF248" s="11">
        <f>'PV STOP cijfers'!DF32</f>
        <v>0</v>
      </c>
      <c r="DG248" s="11">
        <f>'PV STOP cijfers'!DG32</f>
        <v>0</v>
      </c>
      <c r="DH248" s="11">
        <f>'PV STOP cijfers'!DH32</f>
        <v>0</v>
      </c>
      <c r="DI248" s="11">
        <f>'PV STOP cijfers'!DI32</f>
        <v>0</v>
      </c>
      <c r="DJ248" s="11">
        <f>'PV STOP cijfers'!DJ32</f>
        <v>0</v>
      </c>
      <c r="DK248" s="11">
        <f>'PV STOP cijfers'!DK32</f>
        <v>0</v>
      </c>
      <c r="DL248" s="26">
        <f>'PV STOP cijfers'!DL32</f>
        <v>0</v>
      </c>
    </row>
    <row r="249" spans="1:116">
      <c r="A249" s="47">
        <f>'PV STOP cijfers'!A33</f>
        <v>900</v>
      </c>
      <c r="B249" s="49" t="str">
        <f>'PV STOP cijfers'!B33</f>
        <v>PD NT 0000</v>
      </c>
      <c r="C249" s="56" t="str">
        <f>'PV STOP cijfers'!C33</f>
        <v>Productveiligheid</v>
      </c>
      <c r="D249" s="4" t="str">
        <f>'PV STOP cijfers'!D33</f>
        <v>PV VWS</v>
      </c>
      <c r="E249" s="526" t="str">
        <f>'PV STOP cijfers'!E33</f>
        <v>Staat van productveiligheid Verbeterplan</v>
      </c>
      <c r="F249" s="5" t="str">
        <f>'PV STOP cijfers'!F33</f>
        <v>VWS</v>
      </c>
      <c r="G249" s="4" t="str">
        <f>'PV STOP cijfers'!G33</f>
        <v>verbeterplan</v>
      </c>
      <c r="H249" s="533">
        <f>'PV STOP cijfers'!H33</f>
        <v>1400</v>
      </c>
      <c r="I249" s="11">
        <f>'PV STOP cijfers'!I33</f>
        <v>0</v>
      </c>
      <c r="J249" s="11">
        <f>'PV STOP cijfers'!J33</f>
        <v>0</v>
      </c>
      <c r="K249" s="11">
        <f>'PV STOP cijfers'!K33</f>
        <v>0</v>
      </c>
      <c r="L249" s="11">
        <f>'PV STOP cijfers'!L33</f>
        <v>0</v>
      </c>
      <c r="M249" s="11">
        <f>'PV STOP cijfers'!M33</f>
        <v>0</v>
      </c>
      <c r="N249" s="11">
        <f>'PV STOP cijfers'!N33</f>
        <v>0</v>
      </c>
      <c r="O249" s="11">
        <f>'PV STOP cijfers'!O33</f>
        <v>0</v>
      </c>
      <c r="P249" s="11">
        <f>'PV STOP cijfers'!P33</f>
        <v>0</v>
      </c>
      <c r="Q249" s="26">
        <f>'PV STOP cijfers'!Q33</f>
        <v>1400</v>
      </c>
      <c r="R249" s="15">
        <f>'PV STOP cijfers'!R33</f>
        <v>0</v>
      </c>
      <c r="S249" s="11">
        <f>'PV STOP cijfers'!S33</f>
        <v>0</v>
      </c>
      <c r="T249" s="518">
        <f>'PV STOP cijfers'!T33</f>
        <v>1400</v>
      </c>
      <c r="U249" s="11">
        <f>'PV STOP cijfers'!U33</f>
        <v>0</v>
      </c>
      <c r="V249" s="11">
        <f>'PV STOP cijfers'!V33</f>
        <v>0</v>
      </c>
      <c r="W249" s="11">
        <f>'PV STOP cijfers'!W33</f>
        <v>0</v>
      </c>
      <c r="X249" s="11">
        <f>'PV STOP cijfers'!X33</f>
        <v>0</v>
      </c>
      <c r="Y249" s="11">
        <f>'PV STOP cijfers'!Y33</f>
        <v>0</v>
      </c>
      <c r="Z249" s="49">
        <f>'PV STOP cijfers'!Z33</f>
        <v>1400</v>
      </c>
      <c r="AA249" s="518">
        <f>'PV STOP cijfers'!AA33</f>
        <v>1400</v>
      </c>
      <c r="AB249" s="11">
        <f>'PV STOP cijfers'!AB33</f>
        <v>0</v>
      </c>
      <c r="AC249" s="11">
        <f>'PV STOP cijfers'!AC33</f>
        <v>0</v>
      </c>
      <c r="AD249" s="11">
        <f>'PV STOP cijfers'!AD33</f>
        <v>0</v>
      </c>
      <c r="AE249" s="11">
        <f>'PV STOP cijfers'!AE33</f>
        <v>0</v>
      </c>
      <c r="AF249" s="11">
        <f>'PV STOP cijfers'!AF33</f>
        <v>0</v>
      </c>
      <c r="AG249" s="49">
        <f>'PV STOP cijfers'!AG33</f>
        <v>0</v>
      </c>
      <c r="AH249" s="11">
        <f>'PV STOP cijfers'!AH33</f>
        <v>0</v>
      </c>
      <c r="AI249" s="11">
        <f>'PV STOP cijfers'!AI33</f>
        <v>0</v>
      </c>
      <c r="AJ249" s="11">
        <f>'PV STOP cijfers'!AJ33</f>
        <v>0</v>
      </c>
      <c r="AK249" s="11">
        <f>'PV STOP cijfers'!AK33</f>
        <v>1400</v>
      </c>
      <c r="AL249" s="28">
        <f>'PV STOP cijfers'!AL33</f>
        <v>0</v>
      </c>
      <c r="AM249" s="11">
        <f>'PV STOP cijfers'!AM33</f>
        <v>0</v>
      </c>
      <c r="AN249" s="11">
        <f>'PV STOP cijfers'!AN33</f>
        <v>0</v>
      </c>
      <c r="AO249" s="11">
        <f>'PV STOP cijfers'!AO33</f>
        <v>0</v>
      </c>
      <c r="AP249" s="11">
        <f>'PV STOP cijfers'!AP33</f>
        <v>0</v>
      </c>
      <c r="AQ249" s="11">
        <f>'PV STOP cijfers'!AQ33</f>
        <v>0</v>
      </c>
      <c r="AR249" s="28">
        <f>'PV STOP cijfers'!AR33</f>
        <v>0</v>
      </c>
      <c r="AS249" s="11">
        <f>'PV STOP cijfers'!AS33</f>
        <v>0</v>
      </c>
      <c r="AT249" s="11">
        <f>'PV STOP cijfers'!AT33</f>
        <v>0</v>
      </c>
      <c r="AU249" s="11">
        <f>'PV STOP cijfers'!AU33</f>
        <v>0</v>
      </c>
      <c r="AV249" s="11">
        <f>'PV STOP cijfers'!AV33</f>
        <v>0</v>
      </c>
      <c r="AW249" s="11">
        <f>'PV STOP cijfers'!AW33</f>
        <v>0</v>
      </c>
      <c r="AX249" s="11">
        <f>'PV STOP cijfers'!AX33</f>
        <v>0</v>
      </c>
      <c r="AY249" s="11">
        <f>'PV STOP cijfers'!AY33</f>
        <v>0</v>
      </c>
      <c r="AZ249" s="11">
        <f>'PV STOP cijfers'!AZ33</f>
        <v>0</v>
      </c>
      <c r="BA249" s="11">
        <f>'PV STOP cijfers'!BA33</f>
        <v>0</v>
      </c>
      <c r="BB249" s="11">
        <f>'PV STOP cijfers'!BB33</f>
        <v>0</v>
      </c>
      <c r="BC249" s="28">
        <f>'PV STOP cijfers'!BC33</f>
        <v>0</v>
      </c>
      <c r="BD249" s="11">
        <f>'PV STOP cijfers'!BD33</f>
        <v>0</v>
      </c>
      <c r="BE249" s="11">
        <f>'PV STOP cijfers'!BE33</f>
        <v>0</v>
      </c>
      <c r="BF249" s="11">
        <f>'PV STOP cijfers'!BF33</f>
        <v>0</v>
      </c>
      <c r="BG249" s="11">
        <f>'PV STOP cijfers'!BG33</f>
        <v>0</v>
      </c>
      <c r="BH249" s="11">
        <f>'PV STOP cijfers'!BH33</f>
        <v>0</v>
      </c>
      <c r="BI249" s="11">
        <f>'PV STOP cijfers'!BI33</f>
        <v>0</v>
      </c>
      <c r="BJ249" s="11">
        <f>'PV STOP cijfers'!BJ33</f>
        <v>0</v>
      </c>
      <c r="BK249" s="28">
        <f>'PV STOP cijfers'!BK33</f>
        <v>0</v>
      </c>
      <c r="BL249" s="11">
        <f>'PV STOP cijfers'!BL33</f>
        <v>0</v>
      </c>
      <c r="BM249" s="11">
        <f>'PV STOP cijfers'!BM33</f>
        <v>0</v>
      </c>
      <c r="BN249" s="11" t="str">
        <f>'PV STOP cijfers'!BN33</f>
        <v>to</v>
      </c>
      <c r="BO249" s="11" t="str">
        <f>'PV STOP cijfers'!BO33</f>
        <v>to</v>
      </c>
      <c r="BP249" s="11" t="str">
        <f>'PV STOP cijfers'!BP33</f>
        <v>to</v>
      </c>
      <c r="BQ249" s="28">
        <f>'PV STOP cijfers'!BQ33</f>
        <v>0</v>
      </c>
      <c r="BR249" s="11">
        <f>'PV STOP cijfers'!BR33</f>
        <v>0</v>
      </c>
      <c r="BS249" s="11">
        <f>'PV STOP cijfers'!BS33</f>
        <v>0</v>
      </c>
      <c r="BT249" s="11">
        <f>'PV STOP cijfers'!BT33</f>
        <v>0</v>
      </c>
      <c r="BU249" s="11">
        <f>'PV STOP cijfers'!BU33</f>
        <v>0</v>
      </c>
      <c r="BV249" s="11">
        <f>'PV STOP cijfers'!BV33</f>
        <v>0</v>
      </c>
      <c r="BW249" s="11">
        <f>'PV STOP cijfers'!BW33</f>
        <v>0</v>
      </c>
      <c r="BX249" s="49">
        <f>'PV STOP cijfers'!BX33</f>
        <v>0</v>
      </c>
      <c r="BY249" s="11">
        <f>'PV STOP cijfers'!BY33</f>
        <v>1400</v>
      </c>
      <c r="BZ249" s="11">
        <f>'PV STOP cijfers'!BZ33</f>
        <v>0</v>
      </c>
      <c r="CA249" s="11">
        <f>'PV STOP cijfers'!CA33</f>
        <v>0</v>
      </c>
      <c r="CB249" s="11">
        <f>'PV STOP cijfers'!CB33</f>
        <v>0</v>
      </c>
      <c r="CC249" s="11">
        <f>'PV STOP cijfers'!CC33</f>
        <v>0</v>
      </c>
      <c r="CD249" s="11">
        <f>'PV STOP cijfers'!CD33</f>
        <v>0</v>
      </c>
      <c r="CE249" s="11">
        <f>'PV STOP cijfers'!CE33</f>
        <v>0</v>
      </c>
      <c r="CF249" s="11">
        <f>'PV STOP cijfers'!CF33</f>
        <v>0</v>
      </c>
      <c r="CG249" s="11">
        <f>'PV STOP cijfers'!CG33</f>
        <v>0</v>
      </c>
      <c r="CH249" s="11">
        <f>'PV STOP cijfers'!CH33</f>
        <v>0</v>
      </c>
      <c r="CI249" s="11">
        <f>'PV STOP cijfers'!CI33</f>
        <v>0</v>
      </c>
      <c r="CJ249" s="11">
        <f>'PV STOP cijfers'!CJ33</f>
        <v>0</v>
      </c>
      <c r="CK249" s="11">
        <f>'PV STOP cijfers'!CK33</f>
        <v>0</v>
      </c>
      <c r="CL249" s="49">
        <f>'PV STOP cijfers'!CL33</f>
        <v>0</v>
      </c>
      <c r="CM249" s="15">
        <f>'PV STOP cijfers'!CM33</f>
        <v>0</v>
      </c>
      <c r="CN249" s="11">
        <f>'PV STOP cijfers'!CN33</f>
        <v>0</v>
      </c>
      <c r="CO249" s="11">
        <f>'PV STOP cijfers'!CO33</f>
        <v>0</v>
      </c>
      <c r="CP249" s="11">
        <f>'PV STOP cijfers'!CP33</f>
        <v>0</v>
      </c>
      <c r="CQ249" s="11">
        <f>'PV STOP cijfers'!CQ33</f>
        <v>0</v>
      </c>
      <c r="CR249" s="11">
        <f>'PV STOP cijfers'!CR33</f>
        <v>0</v>
      </c>
      <c r="CS249" s="11">
        <f>'PV STOP cijfers'!CS33</f>
        <v>0</v>
      </c>
      <c r="CT249" s="11">
        <f>'PV STOP cijfers'!CT33</f>
        <v>0</v>
      </c>
      <c r="CU249" s="11">
        <f>'PV STOP cijfers'!CU33</f>
        <v>0</v>
      </c>
      <c r="CV249" s="11">
        <f>'PV STOP cijfers'!CV33</f>
        <v>0</v>
      </c>
      <c r="CW249" s="11">
        <f>'PV STOP cijfers'!CW33</f>
        <v>0</v>
      </c>
      <c r="CX249" s="11">
        <f>'PV STOP cijfers'!CX33</f>
        <v>0</v>
      </c>
      <c r="CY249" s="26">
        <f>'PV STOP cijfers'!CY33</f>
        <v>0</v>
      </c>
      <c r="CZ249" s="15">
        <f>'PV STOP cijfers'!CZ33</f>
        <v>0</v>
      </c>
      <c r="DA249" s="11">
        <f>'PV STOP cijfers'!DA33</f>
        <v>0</v>
      </c>
      <c r="DB249" s="11">
        <f>'PV STOP cijfers'!DB33</f>
        <v>0</v>
      </c>
      <c r="DC249" s="11">
        <f>'PV STOP cijfers'!DC33</f>
        <v>0</v>
      </c>
      <c r="DD249" s="11">
        <f>'PV STOP cijfers'!DD33</f>
        <v>0</v>
      </c>
      <c r="DE249" s="11">
        <f>'PV STOP cijfers'!DE33</f>
        <v>0</v>
      </c>
      <c r="DF249" s="11">
        <f>'PV STOP cijfers'!DF33</f>
        <v>0</v>
      </c>
      <c r="DG249" s="11">
        <f>'PV STOP cijfers'!DG33</f>
        <v>0</v>
      </c>
      <c r="DH249" s="11">
        <f>'PV STOP cijfers'!DH33</f>
        <v>0</v>
      </c>
      <c r="DI249" s="11">
        <f>'PV STOP cijfers'!DI33</f>
        <v>0</v>
      </c>
      <c r="DJ249" s="11">
        <f>'PV STOP cijfers'!DJ33</f>
        <v>0</v>
      </c>
      <c r="DK249" s="11">
        <f>'PV STOP cijfers'!DK33</f>
        <v>0</v>
      </c>
      <c r="DL249" s="26">
        <f>'PV STOP cijfers'!DL33</f>
        <v>0</v>
      </c>
    </row>
    <row r="250" spans="1:116" hidden="1">
      <c r="A250" s="47">
        <f>'PV STOP cijfers'!A34</f>
        <v>300</v>
      </c>
      <c r="B250" s="49" t="str">
        <f>'PV STOP cijfers'!B34</f>
        <v>PD NT 0000</v>
      </c>
      <c r="C250" s="56" t="str">
        <f>'PV STOP cijfers'!C34</f>
        <v>Productveiligheid</v>
      </c>
      <c r="D250" s="4" t="str">
        <f>'PV STOP cijfers'!D34</f>
        <v>PV VWS</v>
      </c>
      <c r="E250" s="4" t="str">
        <f>'PV STOP cijfers'!E34</f>
        <v>Planning</v>
      </c>
      <c r="F250" s="5" t="str">
        <f>'PV STOP cijfers'!F34</f>
        <v>VWS</v>
      </c>
      <c r="G250" s="4" t="str">
        <f>'PV STOP cijfers'!G34</f>
        <v>Nee/Ja</v>
      </c>
      <c r="H250" s="15">
        <f>'PV STOP cijfers'!H34</f>
        <v>600</v>
      </c>
      <c r="I250" s="11">
        <f>'PV STOP cijfers'!I34</f>
        <v>0</v>
      </c>
      <c r="J250" s="11">
        <f>'PV STOP cijfers'!J34</f>
        <v>0</v>
      </c>
      <c r="K250" s="11">
        <f>'PV STOP cijfers'!K34</f>
        <v>0</v>
      </c>
      <c r="L250" s="11">
        <f>'PV STOP cijfers'!L34</f>
        <v>0</v>
      </c>
      <c r="M250" s="11">
        <f>'PV STOP cijfers'!M34</f>
        <v>0</v>
      </c>
      <c r="N250" s="11">
        <f>'PV STOP cijfers'!N34</f>
        <v>0</v>
      </c>
      <c r="O250" s="11">
        <f>'PV STOP cijfers'!O34</f>
        <v>0</v>
      </c>
      <c r="P250" s="11">
        <f>'PV STOP cijfers'!P34</f>
        <v>0</v>
      </c>
      <c r="Q250" s="26">
        <f>'PV STOP cijfers'!Q34</f>
        <v>600</v>
      </c>
      <c r="R250" s="15">
        <f>'PV STOP cijfers'!R34</f>
        <v>0</v>
      </c>
      <c r="S250" s="11">
        <f>'PV STOP cijfers'!S34</f>
        <v>0</v>
      </c>
      <c r="T250" s="11">
        <f>'PV STOP cijfers'!T34</f>
        <v>600</v>
      </c>
      <c r="U250" s="11">
        <f>'PV STOP cijfers'!U34</f>
        <v>0</v>
      </c>
      <c r="V250" s="11">
        <f>'PV STOP cijfers'!V34</f>
        <v>0</v>
      </c>
      <c r="W250" s="11">
        <f>'PV STOP cijfers'!W34</f>
        <v>0</v>
      </c>
      <c r="X250" s="11">
        <f>'PV STOP cijfers'!X34</f>
        <v>0</v>
      </c>
      <c r="Y250" s="11">
        <f>'PV STOP cijfers'!Y34</f>
        <v>0</v>
      </c>
      <c r="Z250" s="49">
        <f>'PV STOP cijfers'!Z34</f>
        <v>600</v>
      </c>
      <c r="AA250" s="11">
        <f>'PV STOP cijfers'!AA34</f>
        <v>600</v>
      </c>
      <c r="AB250" s="11">
        <f>'PV STOP cijfers'!AB34</f>
        <v>0</v>
      </c>
      <c r="AC250" s="11">
        <f>'PV STOP cijfers'!AC34</f>
        <v>0</v>
      </c>
      <c r="AD250" s="11">
        <f>'PV STOP cijfers'!AD34</f>
        <v>0</v>
      </c>
      <c r="AE250" s="11">
        <f>'PV STOP cijfers'!AE34</f>
        <v>0</v>
      </c>
      <c r="AF250" s="11">
        <f>'PV STOP cijfers'!AF34</f>
        <v>0</v>
      </c>
      <c r="AG250" s="49">
        <f>'PV STOP cijfers'!AG34</f>
        <v>0</v>
      </c>
      <c r="AH250" s="11">
        <f>'PV STOP cijfers'!AH34</f>
        <v>0</v>
      </c>
      <c r="AI250" s="11">
        <f>'PV STOP cijfers'!AI34</f>
        <v>0</v>
      </c>
      <c r="AJ250" s="11">
        <f>'PV STOP cijfers'!AJ34</f>
        <v>0</v>
      </c>
      <c r="AK250" s="11">
        <f>'PV STOP cijfers'!AK34</f>
        <v>600</v>
      </c>
      <c r="AL250" s="28">
        <f>'PV STOP cijfers'!AL34</f>
        <v>0</v>
      </c>
      <c r="AM250" s="11">
        <f>'PV STOP cijfers'!AM34</f>
        <v>0</v>
      </c>
      <c r="AN250" s="11">
        <f>'PV STOP cijfers'!AN34</f>
        <v>0</v>
      </c>
      <c r="AO250" s="11">
        <f>'PV STOP cijfers'!AO34</f>
        <v>0</v>
      </c>
      <c r="AP250" s="11">
        <f>'PV STOP cijfers'!AP34</f>
        <v>0</v>
      </c>
      <c r="AQ250" s="11">
        <f>'PV STOP cijfers'!AQ34</f>
        <v>0</v>
      </c>
      <c r="AR250" s="28">
        <f>'PV STOP cijfers'!AR34</f>
        <v>0</v>
      </c>
      <c r="AS250" s="11">
        <f>'PV STOP cijfers'!AS34</f>
        <v>0</v>
      </c>
      <c r="AT250" s="11">
        <f>'PV STOP cijfers'!AT34</f>
        <v>0</v>
      </c>
      <c r="AU250" s="11">
        <f>'PV STOP cijfers'!AU34</f>
        <v>0</v>
      </c>
      <c r="AV250" s="11">
        <f>'PV STOP cijfers'!AV34</f>
        <v>0</v>
      </c>
      <c r="AW250" s="11">
        <f>'PV STOP cijfers'!AW34</f>
        <v>0</v>
      </c>
      <c r="AX250" s="11">
        <f>'PV STOP cijfers'!AX34</f>
        <v>0</v>
      </c>
      <c r="AY250" s="11">
        <f>'PV STOP cijfers'!AY34</f>
        <v>0</v>
      </c>
      <c r="AZ250" s="11">
        <f>'PV STOP cijfers'!AZ34</f>
        <v>0</v>
      </c>
      <c r="BA250" s="11">
        <f>'PV STOP cijfers'!BA34</f>
        <v>0</v>
      </c>
      <c r="BB250" s="11">
        <f>'PV STOP cijfers'!BB34</f>
        <v>0</v>
      </c>
      <c r="BC250" s="28">
        <f>'PV STOP cijfers'!BC34</f>
        <v>0</v>
      </c>
      <c r="BD250" s="11">
        <f>'PV STOP cijfers'!BD34</f>
        <v>0</v>
      </c>
      <c r="BE250" s="11">
        <f>'PV STOP cijfers'!BE34</f>
        <v>0</v>
      </c>
      <c r="BF250" s="11">
        <f>'PV STOP cijfers'!BF34</f>
        <v>0</v>
      </c>
      <c r="BG250" s="11">
        <f>'PV STOP cijfers'!BG34</f>
        <v>0</v>
      </c>
      <c r="BH250" s="11">
        <f>'PV STOP cijfers'!BH34</f>
        <v>0</v>
      </c>
      <c r="BI250" s="11">
        <f>'PV STOP cijfers'!BI34</f>
        <v>0</v>
      </c>
      <c r="BJ250" s="11">
        <f>'PV STOP cijfers'!BJ34</f>
        <v>0</v>
      </c>
      <c r="BK250" s="28">
        <f>'PV STOP cijfers'!BK34</f>
        <v>0</v>
      </c>
      <c r="BL250" s="11">
        <f>'PV STOP cijfers'!BL34</f>
        <v>0</v>
      </c>
      <c r="BM250" s="11">
        <f>'PV STOP cijfers'!BM34</f>
        <v>0</v>
      </c>
      <c r="BN250" s="11">
        <f>'PV STOP cijfers'!BN34</f>
        <v>0</v>
      </c>
      <c r="BO250" s="11">
        <f>'PV STOP cijfers'!BO34</f>
        <v>0</v>
      </c>
      <c r="BP250" s="11">
        <f>'PV STOP cijfers'!BP34</f>
        <v>0</v>
      </c>
      <c r="BQ250" s="28">
        <f>'PV STOP cijfers'!BQ34</f>
        <v>0</v>
      </c>
      <c r="BR250" s="11">
        <f>'PV STOP cijfers'!BR34</f>
        <v>0</v>
      </c>
      <c r="BS250" s="11">
        <f>'PV STOP cijfers'!BS34</f>
        <v>0</v>
      </c>
      <c r="BT250" s="11">
        <f>'PV STOP cijfers'!BT34</f>
        <v>0</v>
      </c>
      <c r="BU250" s="11">
        <f>'PV STOP cijfers'!BU34</f>
        <v>0</v>
      </c>
      <c r="BV250" s="11">
        <f>'PV STOP cijfers'!BV34</f>
        <v>0</v>
      </c>
      <c r="BW250" s="11">
        <f>'PV STOP cijfers'!BW34</f>
        <v>0</v>
      </c>
      <c r="BX250" s="49">
        <f>'PV STOP cijfers'!BX34</f>
        <v>0</v>
      </c>
      <c r="BY250" s="11">
        <f>'PV STOP cijfers'!BY34</f>
        <v>600</v>
      </c>
      <c r="BZ250" s="11">
        <f>'PV STOP cijfers'!BZ34</f>
        <v>0</v>
      </c>
      <c r="CA250" s="11">
        <f>'PV STOP cijfers'!CA34</f>
        <v>0</v>
      </c>
      <c r="CB250" s="11">
        <f>'PV STOP cijfers'!CB34</f>
        <v>0</v>
      </c>
      <c r="CC250" s="11">
        <f>'PV STOP cijfers'!CC34</f>
        <v>0</v>
      </c>
      <c r="CD250" s="11">
        <f>'PV STOP cijfers'!CD34</f>
        <v>0</v>
      </c>
      <c r="CE250" s="11">
        <f>'PV STOP cijfers'!CE34</f>
        <v>0</v>
      </c>
      <c r="CF250" s="11">
        <f>'PV STOP cijfers'!CF34</f>
        <v>0</v>
      </c>
      <c r="CG250" s="11">
        <f>'PV STOP cijfers'!CG34</f>
        <v>0</v>
      </c>
      <c r="CH250" s="11">
        <f>'PV STOP cijfers'!CH34</f>
        <v>0</v>
      </c>
      <c r="CI250" s="11">
        <f>'PV STOP cijfers'!CI34</f>
        <v>0</v>
      </c>
      <c r="CJ250" s="11">
        <f>'PV STOP cijfers'!CJ34</f>
        <v>0</v>
      </c>
      <c r="CK250" s="11">
        <f>'PV STOP cijfers'!CK34</f>
        <v>0</v>
      </c>
      <c r="CL250" s="49">
        <f>'PV STOP cijfers'!CL34</f>
        <v>0</v>
      </c>
      <c r="CM250" s="15">
        <f>'PV STOP cijfers'!CM34</f>
        <v>0</v>
      </c>
      <c r="CN250" s="11">
        <f>'PV STOP cijfers'!CN34</f>
        <v>0</v>
      </c>
      <c r="CO250" s="11">
        <f>'PV STOP cijfers'!CO34</f>
        <v>0</v>
      </c>
      <c r="CP250" s="11">
        <f>'PV STOP cijfers'!CP34</f>
        <v>0</v>
      </c>
      <c r="CQ250" s="11">
        <f>'PV STOP cijfers'!CQ34</f>
        <v>0</v>
      </c>
      <c r="CR250" s="11">
        <f>'PV STOP cijfers'!CR34</f>
        <v>0</v>
      </c>
      <c r="CS250" s="11">
        <f>'PV STOP cijfers'!CS34</f>
        <v>0</v>
      </c>
      <c r="CT250" s="11">
        <f>'PV STOP cijfers'!CT34</f>
        <v>0</v>
      </c>
      <c r="CU250" s="11">
        <f>'PV STOP cijfers'!CU34</f>
        <v>0</v>
      </c>
      <c r="CV250" s="11">
        <f>'PV STOP cijfers'!CV34</f>
        <v>0</v>
      </c>
      <c r="CW250" s="11">
        <f>'PV STOP cijfers'!CW34</f>
        <v>0</v>
      </c>
      <c r="CX250" s="11">
        <f>'PV STOP cijfers'!CX34</f>
        <v>0</v>
      </c>
      <c r="CY250" s="26">
        <f>'PV STOP cijfers'!CY34</f>
        <v>0</v>
      </c>
      <c r="CZ250" s="15">
        <f>'PV STOP cijfers'!CZ34</f>
        <v>0</v>
      </c>
      <c r="DA250" s="11">
        <f>'PV STOP cijfers'!DA34</f>
        <v>0</v>
      </c>
      <c r="DB250" s="11">
        <f>'PV STOP cijfers'!DB34</f>
        <v>0</v>
      </c>
      <c r="DC250" s="11">
        <f>'PV STOP cijfers'!DC34</f>
        <v>0</v>
      </c>
      <c r="DD250" s="11">
        <f>'PV STOP cijfers'!DD34</f>
        <v>0</v>
      </c>
      <c r="DE250" s="11">
        <f>'PV STOP cijfers'!DE34</f>
        <v>0</v>
      </c>
      <c r="DF250" s="11">
        <f>'PV STOP cijfers'!DF34</f>
        <v>0</v>
      </c>
      <c r="DG250" s="11">
        <f>'PV STOP cijfers'!DG34</f>
        <v>0</v>
      </c>
      <c r="DH250" s="11">
        <f>'PV STOP cijfers'!DH34</f>
        <v>0</v>
      </c>
      <c r="DI250" s="11">
        <f>'PV STOP cijfers'!DI34</f>
        <v>0</v>
      </c>
      <c r="DJ250" s="11">
        <f>'PV STOP cijfers'!DJ34</f>
        <v>0</v>
      </c>
      <c r="DK250" s="11">
        <f>'PV STOP cijfers'!DK34</f>
        <v>0</v>
      </c>
      <c r="DL250" s="26">
        <f>'PV STOP cijfers'!DL34</f>
        <v>0</v>
      </c>
    </row>
    <row r="251" spans="1:116">
      <c r="A251" s="47">
        <f>'PV STOP cijfers'!A35</f>
        <v>690</v>
      </c>
      <c r="B251" s="49" t="str">
        <f>'PV STOP cijfers'!B35</f>
        <v>PD NT 0000</v>
      </c>
      <c r="C251" s="56" t="str">
        <f>'PV STOP cijfers'!C35</f>
        <v>Productveiligheid</v>
      </c>
      <c r="D251" s="4" t="str">
        <f>'PV STOP cijfers'!D35</f>
        <v>PV VWS</v>
      </c>
      <c r="E251" s="526" t="str">
        <f>'PV STOP cijfers'!E35</f>
        <v>Opleiding verbeterplan</v>
      </c>
      <c r="F251" s="5" t="str">
        <f>'PV STOP cijfers'!F35</f>
        <v>VWS</v>
      </c>
      <c r="G251" s="4" t="str">
        <f>'PV STOP cijfers'!G35</f>
        <v>verbeterplan</v>
      </c>
      <c r="H251" s="533">
        <f>'PV STOP cijfers'!H35</f>
        <v>800</v>
      </c>
      <c r="I251" s="11">
        <f>'PV STOP cijfers'!I35</f>
        <v>0</v>
      </c>
      <c r="J251" s="11">
        <f>'PV STOP cijfers'!J35</f>
        <v>0</v>
      </c>
      <c r="K251" s="11">
        <f>'PV STOP cijfers'!K35</f>
        <v>0</v>
      </c>
      <c r="L251" s="518">
        <f>'PV STOP cijfers'!L35</f>
        <v>0</v>
      </c>
      <c r="M251" s="11">
        <f>'PV STOP cijfers'!M35</f>
        <v>0</v>
      </c>
      <c r="N251" s="11">
        <f>'PV STOP cijfers'!N35</f>
        <v>0</v>
      </c>
      <c r="O251" s="11">
        <f>'PV STOP cijfers'!O35</f>
        <v>0</v>
      </c>
      <c r="P251" s="11">
        <f>'PV STOP cijfers'!P35</f>
        <v>0</v>
      </c>
      <c r="Q251" s="26">
        <f>'PV STOP cijfers'!Q35</f>
        <v>800</v>
      </c>
      <c r="R251" s="15">
        <f>'PV STOP cijfers'!R35</f>
        <v>0</v>
      </c>
      <c r="S251" s="11">
        <f>'PV STOP cijfers'!S35</f>
        <v>0</v>
      </c>
      <c r="T251" s="518">
        <f>'PV STOP cijfers'!T35</f>
        <v>800</v>
      </c>
      <c r="U251" s="11">
        <f>'PV STOP cijfers'!U35</f>
        <v>0</v>
      </c>
      <c r="V251" s="11">
        <f>'PV STOP cijfers'!V35</f>
        <v>0</v>
      </c>
      <c r="W251" s="11">
        <f>'PV STOP cijfers'!W35</f>
        <v>0</v>
      </c>
      <c r="X251" s="11">
        <f>'PV STOP cijfers'!X35</f>
        <v>0</v>
      </c>
      <c r="Y251" s="11">
        <f>'PV STOP cijfers'!Y35</f>
        <v>0</v>
      </c>
      <c r="Z251" s="49">
        <f>'PV STOP cijfers'!Z35</f>
        <v>800</v>
      </c>
      <c r="AA251" s="518">
        <f>'PV STOP cijfers'!AA35</f>
        <v>800</v>
      </c>
      <c r="AB251" s="11">
        <f>'PV STOP cijfers'!AB35</f>
        <v>0</v>
      </c>
      <c r="AC251" s="11">
        <f>'PV STOP cijfers'!AC35</f>
        <v>0</v>
      </c>
      <c r="AD251" s="11">
        <f>'PV STOP cijfers'!AD35</f>
        <v>0</v>
      </c>
      <c r="AE251" s="11">
        <f>'PV STOP cijfers'!AE35</f>
        <v>0</v>
      </c>
      <c r="AF251" s="11">
        <f>'PV STOP cijfers'!AF35</f>
        <v>0</v>
      </c>
      <c r="AG251" s="49">
        <f>'PV STOP cijfers'!AG35</f>
        <v>0</v>
      </c>
      <c r="AH251" s="11">
        <f>'PV STOP cijfers'!AH35</f>
        <v>0</v>
      </c>
      <c r="AI251" s="11">
        <f>'PV STOP cijfers'!AI35</f>
        <v>0</v>
      </c>
      <c r="AJ251" s="11">
        <f>'PV STOP cijfers'!AJ35</f>
        <v>0</v>
      </c>
      <c r="AK251" s="11">
        <f>'PV STOP cijfers'!AK35</f>
        <v>800</v>
      </c>
      <c r="AL251" s="28">
        <f>'PV STOP cijfers'!AL35</f>
        <v>0</v>
      </c>
      <c r="AM251" s="11">
        <f>'PV STOP cijfers'!AM35</f>
        <v>0</v>
      </c>
      <c r="AN251" s="11">
        <f>'PV STOP cijfers'!AN35</f>
        <v>0</v>
      </c>
      <c r="AO251" s="11">
        <f>'PV STOP cijfers'!AO35</f>
        <v>0</v>
      </c>
      <c r="AP251" s="11">
        <f>'PV STOP cijfers'!AP35</f>
        <v>0</v>
      </c>
      <c r="AQ251" s="11">
        <f>'PV STOP cijfers'!AQ35</f>
        <v>0</v>
      </c>
      <c r="AR251" s="28">
        <f>'PV STOP cijfers'!AR35</f>
        <v>0</v>
      </c>
      <c r="AS251" s="11">
        <f>'PV STOP cijfers'!AS35</f>
        <v>0</v>
      </c>
      <c r="AT251" s="11">
        <f>'PV STOP cijfers'!AT35</f>
        <v>0</v>
      </c>
      <c r="AU251" s="11">
        <f>'PV STOP cijfers'!AU35</f>
        <v>0</v>
      </c>
      <c r="AV251" s="11">
        <f>'PV STOP cijfers'!AV35</f>
        <v>0</v>
      </c>
      <c r="AW251" s="11">
        <f>'PV STOP cijfers'!AW35</f>
        <v>0</v>
      </c>
      <c r="AX251" s="11">
        <f>'PV STOP cijfers'!AX35</f>
        <v>0</v>
      </c>
      <c r="AY251" s="11">
        <f>'PV STOP cijfers'!AY35</f>
        <v>0</v>
      </c>
      <c r="AZ251" s="11">
        <f>'PV STOP cijfers'!AZ35</f>
        <v>0</v>
      </c>
      <c r="BA251" s="11">
        <f>'PV STOP cijfers'!BA35</f>
        <v>0</v>
      </c>
      <c r="BB251" s="11">
        <f>'PV STOP cijfers'!BB35</f>
        <v>0</v>
      </c>
      <c r="BC251" s="28">
        <f>'PV STOP cijfers'!BC35</f>
        <v>0</v>
      </c>
      <c r="BD251" s="11">
        <f>'PV STOP cijfers'!BD35</f>
        <v>0</v>
      </c>
      <c r="BE251" s="11">
        <f>'PV STOP cijfers'!BE35</f>
        <v>0</v>
      </c>
      <c r="BF251" s="11">
        <f>'PV STOP cijfers'!BF35</f>
        <v>0</v>
      </c>
      <c r="BG251" s="11">
        <f>'PV STOP cijfers'!BG35</f>
        <v>0</v>
      </c>
      <c r="BH251" s="11">
        <f>'PV STOP cijfers'!BH35</f>
        <v>0</v>
      </c>
      <c r="BI251" s="11">
        <f>'PV STOP cijfers'!BI35</f>
        <v>0</v>
      </c>
      <c r="BJ251" s="11">
        <f>'PV STOP cijfers'!BJ35</f>
        <v>0</v>
      </c>
      <c r="BK251" s="28">
        <f>'PV STOP cijfers'!BK35</f>
        <v>0</v>
      </c>
      <c r="BL251" s="11">
        <f>'PV STOP cijfers'!BL35</f>
        <v>0</v>
      </c>
      <c r="BM251" s="11">
        <f>'PV STOP cijfers'!BM35</f>
        <v>0</v>
      </c>
      <c r="BN251" s="11" t="str">
        <f>'PV STOP cijfers'!BN35</f>
        <v>to</v>
      </c>
      <c r="BO251" s="11" t="str">
        <f>'PV STOP cijfers'!BO35</f>
        <v>to</v>
      </c>
      <c r="BP251" s="11" t="str">
        <f>'PV STOP cijfers'!BP35</f>
        <v>to</v>
      </c>
      <c r="BQ251" s="28">
        <f>'PV STOP cijfers'!BQ35</f>
        <v>0</v>
      </c>
      <c r="BR251" s="11">
        <f>'PV STOP cijfers'!BR35</f>
        <v>0</v>
      </c>
      <c r="BS251" s="11">
        <f>'PV STOP cijfers'!BS35</f>
        <v>0</v>
      </c>
      <c r="BT251" s="11">
        <f>'PV STOP cijfers'!BT35</f>
        <v>0</v>
      </c>
      <c r="BU251" s="11">
        <f>'PV STOP cijfers'!BU35</f>
        <v>0</v>
      </c>
      <c r="BV251" s="11">
        <f>'PV STOP cijfers'!BV35</f>
        <v>0</v>
      </c>
      <c r="BW251" s="11">
        <f>'PV STOP cijfers'!BW35</f>
        <v>0</v>
      </c>
      <c r="BX251" s="49">
        <f>'PV STOP cijfers'!BX35</f>
        <v>0</v>
      </c>
      <c r="BY251" s="11">
        <f>'PV STOP cijfers'!BY35</f>
        <v>800</v>
      </c>
      <c r="BZ251" s="11">
        <f>'PV STOP cijfers'!BZ35</f>
        <v>0</v>
      </c>
      <c r="CA251" s="11">
        <f>'PV STOP cijfers'!CA35</f>
        <v>0</v>
      </c>
      <c r="CB251" s="11">
        <f>'PV STOP cijfers'!CB35</f>
        <v>0</v>
      </c>
      <c r="CC251" s="11">
        <f>'PV STOP cijfers'!CC35</f>
        <v>0</v>
      </c>
      <c r="CD251" s="11">
        <f>'PV STOP cijfers'!CD35</f>
        <v>0</v>
      </c>
      <c r="CE251" s="11">
        <f>'PV STOP cijfers'!CE35</f>
        <v>0</v>
      </c>
      <c r="CF251" s="11">
        <f>'PV STOP cijfers'!CF35</f>
        <v>0</v>
      </c>
      <c r="CG251" s="11">
        <f>'PV STOP cijfers'!CG35</f>
        <v>0</v>
      </c>
      <c r="CH251" s="11">
        <f>'PV STOP cijfers'!CH35</f>
        <v>0</v>
      </c>
      <c r="CI251" s="11">
        <f>'PV STOP cijfers'!CI35</f>
        <v>0</v>
      </c>
      <c r="CJ251" s="11">
        <f>'PV STOP cijfers'!CJ35</f>
        <v>0</v>
      </c>
      <c r="CK251" s="11">
        <f>'PV STOP cijfers'!CK35</f>
        <v>0</v>
      </c>
      <c r="CL251" s="49">
        <f>'PV STOP cijfers'!CL35</f>
        <v>0</v>
      </c>
      <c r="CM251" s="15">
        <f>'PV STOP cijfers'!CM35</f>
        <v>0</v>
      </c>
      <c r="CN251" s="11">
        <f>'PV STOP cijfers'!CN35</f>
        <v>0</v>
      </c>
      <c r="CO251" s="11">
        <f>'PV STOP cijfers'!CO35</f>
        <v>0</v>
      </c>
      <c r="CP251" s="11">
        <f>'PV STOP cijfers'!CP35</f>
        <v>0</v>
      </c>
      <c r="CQ251" s="11">
        <f>'PV STOP cijfers'!CQ35</f>
        <v>0</v>
      </c>
      <c r="CR251" s="11">
        <f>'PV STOP cijfers'!CR35</f>
        <v>0</v>
      </c>
      <c r="CS251" s="11">
        <f>'PV STOP cijfers'!CS35</f>
        <v>0</v>
      </c>
      <c r="CT251" s="11">
        <f>'PV STOP cijfers'!CT35</f>
        <v>0</v>
      </c>
      <c r="CU251" s="11">
        <f>'PV STOP cijfers'!CU35</f>
        <v>0</v>
      </c>
      <c r="CV251" s="11">
        <f>'PV STOP cijfers'!CV35</f>
        <v>0</v>
      </c>
      <c r="CW251" s="11">
        <f>'PV STOP cijfers'!CW35</f>
        <v>0</v>
      </c>
      <c r="CX251" s="11">
        <f>'PV STOP cijfers'!CX35</f>
        <v>0</v>
      </c>
      <c r="CY251" s="26">
        <f>'PV STOP cijfers'!CY35</f>
        <v>0</v>
      </c>
      <c r="CZ251" s="15">
        <f>'PV STOP cijfers'!CZ35</f>
        <v>0</v>
      </c>
      <c r="DA251" s="11">
        <f>'PV STOP cijfers'!DA35</f>
        <v>0</v>
      </c>
      <c r="DB251" s="11">
        <f>'PV STOP cijfers'!DB35</f>
        <v>0</v>
      </c>
      <c r="DC251" s="11">
        <f>'PV STOP cijfers'!DC35</f>
        <v>0</v>
      </c>
      <c r="DD251" s="11">
        <f>'PV STOP cijfers'!DD35</f>
        <v>0</v>
      </c>
      <c r="DE251" s="11">
        <f>'PV STOP cijfers'!DE35</f>
        <v>0</v>
      </c>
      <c r="DF251" s="11">
        <f>'PV STOP cijfers'!DF35</f>
        <v>0</v>
      </c>
      <c r="DG251" s="11">
        <f>'PV STOP cijfers'!DG35</f>
        <v>0</v>
      </c>
      <c r="DH251" s="11">
        <f>'PV STOP cijfers'!DH35</f>
        <v>0</v>
      </c>
      <c r="DI251" s="11">
        <f>'PV STOP cijfers'!DI35</f>
        <v>0</v>
      </c>
      <c r="DJ251" s="11">
        <f>'PV STOP cijfers'!DJ35</f>
        <v>0</v>
      </c>
      <c r="DK251" s="11">
        <f>'PV STOP cijfers'!DK35</f>
        <v>0</v>
      </c>
      <c r="DL251" s="26">
        <f>'PV STOP cijfers'!DL35</f>
        <v>0</v>
      </c>
    </row>
    <row r="252" spans="1:116" hidden="1">
      <c r="A252" s="47">
        <f>'PV STOP cijfers'!A36</f>
        <v>450</v>
      </c>
      <c r="B252" s="49" t="str">
        <f>'PV STOP cijfers'!B36</f>
        <v>PD NT 0000</v>
      </c>
      <c r="C252" s="56" t="str">
        <f>'PV STOP cijfers'!C36</f>
        <v>Productveiligheid</v>
      </c>
      <c r="D252" s="4" t="str">
        <f>'PV STOP cijfers'!D36</f>
        <v>PV VWS</v>
      </c>
      <c r="E252" s="4" t="str">
        <f>'PV STOP cijfers'!E36</f>
        <v>Evaluatie</v>
      </c>
      <c r="F252" s="5" t="str">
        <f>'PV STOP cijfers'!F36</f>
        <v>VWS</v>
      </c>
      <c r="G252" s="4" t="str">
        <f>'PV STOP cijfers'!G36</f>
        <v>Ja/Ja</v>
      </c>
      <c r="H252" s="308">
        <f>'PV STOP cijfers'!H36</f>
        <v>800</v>
      </c>
      <c r="I252" s="11">
        <f>'PV STOP cijfers'!I36</f>
        <v>0</v>
      </c>
      <c r="J252" s="11">
        <f>'PV STOP cijfers'!J36</f>
        <v>0</v>
      </c>
      <c r="K252" s="11">
        <f>'PV STOP cijfers'!K36</f>
        <v>0</v>
      </c>
      <c r="L252" s="11">
        <f>'PV STOP cijfers'!L36</f>
        <v>0</v>
      </c>
      <c r="M252" s="11">
        <f>'PV STOP cijfers'!M36</f>
        <v>0</v>
      </c>
      <c r="N252" s="11">
        <f>'PV STOP cijfers'!N36</f>
        <v>0</v>
      </c>
      <c r="O252" s="11">
        <f>'PV STOP cijfers'!O36</f>
        <v>0</v>
      </c>
      <c r="P252" s="11">
        <f>'PV STOP cijfers'!P36</f>
        <v>0</v>
      </c>
      <c r="Q252" s="26">
        <f>'PV STOP cijfers'!Q36</f>
        <v>800</v>
      </c>
      <c r="R252" s="15">
        <f>'PV STOP cijfers'!R36</f>
        <v>0</v>
      </c>
      <c r="S252" s="11">
        <f>'PV STOP cijfers'!S36</f>
        <v>0</v>
      </c>
      <c r="T252" s="259">
        <f>'PV STOP cijfers'!T36</f>
        <v>800</v>
      </c>
      <c r="U252" s="11">
        <f>'PV STOP cijfers'!U36</f>
        <v>0</v>
      </c>
      <c r="V252" s="11">
        <f>'PV STOP cijfers'!V36</f>
        <v>0</v>
      </c>
      <c r="W252" s="11">
        <f>'PV STOP cijfers'!W36</f>
        <v>0</v>
      </c>
      <c r="X252" s="11">
        <f>'PV STOP cijfers'!X36</f>
        <v>0</v>
      </c>
      <c r="Y252" s="11">
        <f>'PV STOP cijfers'!Y36</f>
        <v>0</v>
      </c>
      <c r="Z252" s="49">
        <f>'PV STOP cijfers'!Z36</f>
        <v>800</v>
      </c>
      <c r="AA252" s="259">
        <f>'PV STOP cijfers'!AA36</f>
        <v>470</v>
      </c>
      <c r="AB252" s="11">
        <f>'PV STOP cijfers'!AB36</f>
        <v>0</v>
      </c>
      <c r="AC252" s="11">
        <f>'PV STOP cijfers'!AC36</f>
        <v>0</v>
      </c>
      <c r="AD252" s="11">
        <f>'PV STOP cijfers'!AD36</f>
        <v>0</v>
      </c>
      <c r="AE252" s="259">
        <f>'PV STOP cijfers'!AE36</f>
        <v>330</v>
      </c>
      <c r="AF252" s="11">
        <f>'PV STOP cijfers'!AF36</f>
        <v>0</v>
      </c>
      <c r="AG252" s="49">
        <f>'PV STOP cijfers'!AG36</f>
        <v>0</v>
      </c>
      <c r="AH252" s="11">
        <f>'PV STOP cijfers'!AH36</f>
        <v>0</v>
      </c>
      <c r="AI252" s="11">
        <f>'PV STOP cijfers'!AI36</f>
        <v>0</v>
      </c>
      <c r="AJ252" s="11">
        <f>'PV STOP cijfers'!AJ36</f>
        <v>0</v>
      </c>
      <c r="AK252" s="11">
        <f>'PV STOP cijfers'!AK36</f>
        <v>470</v>
      </c>
      <c r="AL252" s="28">
        <f>'PV STOP cijfers'!AL36</f>
        <v>0</v>
      </c>
      <c r="AM252" s="11">
        <f>'PV STOP cijfers'!AM36</f>
        <v>0</v>
      </c>
      <c r="AN252" s="11">
        <f>'PV STOP cijfers'!AN36</f>
        <v>0</v>
      </c>
      <c r="AO252" s="11">
        <f>'PV STOP cijfers'!AO36</f>
        <v>0</v>
      </c>
      <c r="AP252" s="11">
        <f>'PV STOP cijfers'!AP36</f>
        <v>0</v>
      </c>
      <c r="AQ252" s="11">
        <f>'PV STOP cijfers'!AQ36</f>
        <v>0</v>
      </c>
      <c r="AR252" s="28">
        <f>'PV STOP cijfers'!AR36</f>
        <v>0</v>
      </c>
      <c r="AS252" s="11">
        <f>'PV STOP cijfers'!AS36</f>
        <v>0</v>
      </c>
      <c r="AT252" s="11">
        <f>'PV STOP cijfers'!AT36</f>
        <v>0</v>
      </c>
      <c r="AU252" s="11">
        <f>'PV STOP cijfers'!AU36</f>
        <v>0</v>
      </c>
      <c r="AV252" s="11">
        <f>'PV STOP cijfers'!AV36</f>
        <v>0</v>
      </c>
      <c r="AW252" s="11">
        <f>'PV STOP cijfers'!AW36</f>
        <v>0</v>
      </c>
      <c r="AX252" s="11">
        <f>'PV STOP cijfers'!AX36</f>
        <v>0</v>
      </c>
      <c r="AY252" s="11">
        <f>'PV STOP cijfers'!AY36</f>
        <v>0</v>
      </c>
      <c r="AZ252" s="11">
        <f>'PV STOP cijfers'!AZ36</f>
        <v>0</v>
      </c>
      <c r="BA252" s="11">
        <f>'PV STOP cijfers'!BA36</f>
        <v>0</v>
      </c>
      <c r="BB252" s="11">
        <f>'PV STOP cijfers'!BB36</f>
        <v>0</v>
      </c>
      <c r="BC252" s="28">
        <f>'PV STOP cijfers'!BC36</f>
        <v>0</v>
      </c>
      <c r="BD252" s="11">
        <f>'PV STOP cijfers'!BD36</f>
        <v>0</v>
      </c>
      <c r="BE252" s="11">
        <f>'PV STOP cijfers'!BE36</f>
        <v>0</v>
      </c>
      <c r="BF252" s="11">
        <f>'PV STOP cijfers'!BF36</f>
        <v>0</v>
      </c>
      <c r="BG252" s="11">
        <f>'PV STOP cijfers'!BG36</f>
        <v>0</v>
      </c>
      <c r="BH252" s="11">
        <f>'PV STOP cijfers'!BH36</f>
        <v>0</v>
      </c>
      <c r="BI252" s="11">
        <f>'PV STOP cijfers'!BI36</f>
        <v>0</v>
      </c>
      <c r="BJ252" s="11">
        <f>'PV STOP cijfers'!BJ36</f>
        <v>0</v>
      </c>
      <c r="BK252" s="28">
        <f>'PV STOP cijfers'!BK36</f>
        <v>0</v>
      </c>
      <c r="BL252" s="11">
        <f>'PV STOP cijfers'!BL36</f>
        <v>0</v>
      </c>
      <c r="BM252" s="11">
        <f>'PV STOP cijfers'!BM36</f>
        <v>0</v>
      </c>
      <c r="BN252" s="11">
        <f>'PV STOP cijfers'!BN36</f>
        <v>110</v>
      </c>
      <c r="BO252" s="11">
        <f>'PV STOP cijfers'!BO36</f>
        <v>110</v>
      </c>
      <c r="BP252" s="11">
        <f>'PV STOP cijfers'!BP36</f>
        <v>110</v>
      </c>
      <c r="BQ252" s="28">
        <f>'PV STOP cijfers'!BQ36</f>
        <v>0</v>
      </c>
      <c r="BR252" s="11">
        <f>'PV STOP cijfers'!BR36</f>
        <v>0</v>
      </c>
      <c r="BS252" s="11">
        <f>'PV STOP cijfers'!BS36</f>
        <v>0</v>
      </c>
      <c r="BT252" s="11">
        <f>'PV STOP cijfers'!BT36</f>
        <v>0</v>
      </c>
      <c r="BU252" s="11">
        <f>'PV STOP cijfers'!BU36</f>
        <v>0</v>
      </c>
      <c r="BV252" s="11">
        <f>'PV STOP cijfers'!BV36</f>
        <v>0</v>
      </c>
      <c r="BW252" s="11">
        <f>'PV STOP cijfers'!BW36</f>
        <v>0</v>
      </c>
      <c r="BX252" s="49">
        <f>'PV STOP cijfers'!BX36</f>
        <v>0</v>
      </c>
      <c r="BY252" s="11">
        <f>'PV STOP cijfers'!BY36</f>
        <v>800</v>
      </c>
      <c r="BZ252" s="11">
        <f>'PV STOP cijfers'!BZ36</f>
        <v>0</v>
      </c>
      <c r="CA252" s="11">
        <f>'PV STOP cijfers'!CA36</f>
        <v>0</v>
      </c>
      <c r="CB252" s="11">
        <f>'PV STOP cijfers'!CB36</f>
        <v>0</v>
      </c>
      <c r="CC252" s="11">
        <f>'PV STOP cijfers'!CC36</f>
        <v>0</v>
      </c>
      <c r="CD252" s="11">
        <f>'PV STOP cijfers'!CD36</f>
        <v>0</v>
      </c>
      <c r="CE252" s="11">
        <f>'PV STOP cijfers'!CE36</f>
        <v>0</v>
      </c>
      <c r="CF252" s="11">
        <f>'PV STOP cijfers'!CF36</f>
        <v>0</v>
      </c>
      <c r="CG252" s="11">
        <f>'PV STOP cijfers'!CG36</f>
        <v>0</v>
      </c>
      <c r="CH252" s="11">
        <f>'PV STOP cijfers'!CH36</f>
        <v>0</v>
      </c>
      <c r="CI252" s="11">
        <f>'PV STOP cijfers'!CI36</f>
        <v>0</v>
      </c>
      <c r="CJ252" s="11">
        <f>'PV STOP cijfers'!CJ36</f>
        <v>0</v>
      </c>
      <c r="CK252" s="11">
        <f>'PV STOP cijfers'!CK36</f>
        <v>0</v>
      </c>
      <c r="CL252" s="49">
        <f>'PV STOP cijfers'!CL36</f>
        <v>0</v>
      </c>
      <c r="CM252" s="15">
        <f>'PV STOP cijfers'!CM36</f>
        <v>0</v>
      </c>
      <c r="CN252" s="11">
        <f>'PV STOP cijfers'!CN36</f>
        <v>0</v>
      </c>
      <c r="CO252" s="11">
        <f>'PV STOP cijfers'!CO36</f>
        <v>0</v>
      </c>
      <c r="CP252" s="11">
        <f>'PV STOP cijfers'!CP36</f>
        <v>0</v>
      </c>
      <c r="CQ252" s="11">
        <f>'PV STOP cijfers'!CQ36</f>
        <v>0</v>
      </c>
      <c r="CR252" s="11">
        <f>'PV STOP cijfers'!CR36</f>
        <v>0</v>
      </c>
      <c r="CS252" s="11">
        <f>'PV STOP cijfers'!CS36</f>
        <v>0</v>
      </c>
      <c r="CT252" s="11">
        <f>'PV STOP cijfers'!CT36</f>
        <v>0</v>
      </c>
      <c r="CU252" s="11">
        <f>'PV STOP cijfers'!CU36</f>
        <v>0</v>
      </c>
      <c r="CV252" s="11">
        <f>'PV STOP cijfers'!CV36</f>
        <v>0</v>
      </c>
      <c r="CW252" s="11">
        <f>'PV STOP cijfers'!CW36</f>
        <v>0</v>
      </c>
      <c r="CX252" s="11">
        <f>'PV STOP cijfers'!CX36</f>
        <v>0</v>
      </c>
      <c r="CY252" s="26">
        <f>'PV STOP cijfers'!CY36</f>
        <v>0</v>
      </c>
      <c r="CZ252" s="15">
        <f>'PV STOP cijfers'!CZ36</f>
        <v>0</v>
      </c>
      <c r="DA252" s="11">
        <f>'PV STOP cijfers'!DA36</f>
        <v>0</v>
      </c>
      <c r="DB252" s="11">
        <f>'PV STOP cijfers'!DB36</f>
        <v>0</v>
      </c>
      <c r="DC252" s="11">
        <f>'PV STOP cijfers'!DC36</f>
        <v>0</v>
      </c>
      <c r="DD252" s="11">
        <f>'PV STOP cijfers'!DD36</f>
        <v>0</v>
      </c>
      <c r="DE252" s="11">
        <f>'PV STOP cijfers'!DE36</f>
        <v>0</v>
      </c>
      <c r="DF252" s="11">
        <f>'PV STOP cijfers'!DF36</f>
        <v>0</v>
      </c>
      <c r="DG252" s="11">
        <f>'PV STOP cijfers'!DG36</f>
        <v>0</v>
      </c>
      <c r="DH252" s="11">
        <f>'PV STOP cijfers'!DH36</f>
        <v>0</v>
      </c>
      <c r="DI252" s="11">
        <f>'PV STOP cijfers'!DI36</f>
        <v>0</v>
      </c>
      <c r="DJ252" s="11">
        <f>'PV STOP cijfers'!DJ36</f>
        <v>0</v>
      </c>
      <c r="DK252" s="11">
        <f>'PV STOP cijfers'!DK36</f>
        <v>0</v>
      </c>
      <c r="DL252" s="26">
        <f>'PV STOP cijfers'!DL36</f>
        <v>0</v>
      </c>
    </row>
    <row r="253" spans="1:116" hidden="1">
      <c r="A253" s="47">
        <f>'PV STOP cijfers'!A37</f>
        <v>0</v>
      </c>
      <c r="B253" s="49" t="str">
        <f>'PV STOP cijfers'!B37</f>
        <v>PD NA 0000</v>
      </c>
      <c r="C253" s="56" t="str">
        <f>'PV STOP cijfers'!C37</f>
        <v>Productveiligheid</v>
      </c>
      <c r="D253" s="4" t="str">
        <f>'PV STOP cijfers'!D37</f>
        <v>PV VWS</v>
      </c>
      <c r="E253" s="4" t="str">
        <f>'PV STOP cijfers'!E37</f>
        <v>Vertegenwoordiging</v>
      </c>
      <c r="F253" s="5" t="str">
        <f>'PV STOP cijfers'!F37</f>
        <v>VWS</v>
      </c>
      <c r="G253" s="4" t="str">
        <f>'PV STOP cijfers'!G37</f>
        <v>Ja/Ja</v>
      </c>
      <c r="H253" s="15">
        <f>'PV STOP cijfers'!H37</f>
        <v>0</v>
      </c>
      <c r="I253" s="11">
        <f>'PV STOP cijfers'!I37</f>
        <v>0</v>
      </c>
      <c r="J253" s="11">
        <f>'PV STOP cijfers'!J37</f>
        <v>2600</v>
      </c>
      <c r="K253" s="11">
        <f>'PV STOP cijfers'!K37</f>
        <v>0</v>
      </c>
      <c r="L253" s="11">
        <f>'PV STOP cijfers'!L37</f>
        <v>0</v>
      </c>
      <c r="M253" s="11">
        <f>'PV STOP cijfers'!M37</f>
        <v>0</v>
      </c>
      <c r="N253" s="11">
        <f>'PV STOP cijfers'!N37</f>
        <v>0</v>
      </c>
      <c r="O253" s="11">
        <f>'PV STOP cijfers'!O37</f>
        <v>0</v>
      </c>
      <c r="P253" s="11">
        <f>'PV STOP cijfers'!P37</f>
        <v>0</v>
      </c>
      <c r="Q253" s="26">
        <f>'PV STOP cijfers'!Q37</f>
        <v>2600</v>
      </c>
      <c r="R253" s="15">
        <f>'PV STOP cijfers'!R37</f>
        <v>0</v>
      </c>
      <c r="S253" s="11">
        <f>'PV STOP cijfers'!S37</f>
        <v>0</v>
      </c>
      <c r="T253" s="11">
        <f>'PV STOP cijfers'!T37</f>
        <v>2600</v>
      </c>
      <c r="U253" s="11">
        <f>'PV STOP cijfers'!U37</f>
        <v>0</v>
      </c>
      <c r="V253" s="11">
        <f>'PV STOP cijfers'!V37</f>
        <v>0</v>
      </c>
      <c r="W253" s="11">
        <f>'PV STOP cijfers'!W37</f>
        <v>0</v>
      </c>
      <c r="X253" s="11">
        <f>'PV STOP cijfers'!X37</f>
        <v>0</v>
      </c>
      <c r="Y253" s="11">
        <f>'PV STOP cijfers'!Y37</f>
        <v>0</v>
      </c>
      <c r="Z253" s="49">
        <f>'PV STOP cijfers'!Z37</f>
        <v>2600</v>
      </c>
      <c r="AA253" s="11">
        <f>'PV STOP cijfers'!AA37</f>
        <v>2600</v>
      </c>
      <c r="AB253" s="11">
        <f>'PV STOP cijfers'!AB37</f>
        <v>0</v>
      </c>
      <c r="AC253" s="11">
        <f>'PV STOP cijfers'!AC37</f>
        <v>0</v>
      </c>
      <c r="AD253" s="11">
        <f>'PV STOP cijfers'!AD37</f>
        <v>0</v>
      </c>
      <c r="AE253" s="11">
        <f>'PV STOP cijfers'!AE37</f>
        <v>0</v>
      </c>
      <c r="AF253" s="11">
        <f>'PV STOP cijfers'!AF37</f>
        <v>0</v>
      </c>
      <c r="AG253" s="49">
        <f>'PV STOP cijfers'!AG37</f>
        <v>0</v>
      </c>
      <c r="AH253" s="11">
        <f>'PV STOP cijfers'!AH37</f>
        <v>0</v>
      </c>
      <c r="AI253" s="11">
        <f>'PV STOP cijfers'!AI37</f>
        <v>0</v>
      </c>
      <c r="AJ253" s="11">
        <f>'PV STOP cijfers'!AJ37</f>
        <v>0</v>
      </c>
      <c r="AK253" s="11">
        <f>'PV STOP cijfers'!AK37</f>
        <v>2600</v>
      </c>
      <c r="AL253" s="28">
        <f>'PV STOP cijfers'!AL37</f>
        <v>0</v>
      </c>
      <c r="AM253" s="11">
        <f>'PV STOP cijfers'!AM37</f>
        <v>0</v>
      </c>
      <c r="AN253" s="11">
        <f>'PV STOP cijfers'!AN37</f>
        <v>0</v>
      </c>
      <c r="AO253" s="11">
        <f>'PV STOP cijfers'!AO37</f>
        <v>0</v>
      </c>
      <c r="AP253" s="11">
        <f>'PV STOP cijfers'!AP37</f>
        <v>0</v>
      </c>
      <c r="AQ253" s="11">
        <f>'PV STOP cijfers'!AQ37</f>
        <v>0</v>
      </c>
      <c r="AR253" s="28">
        <f>'PV STOP cijfers'!AR37</f>
        <v>0</v>
      </c>
      <c r="AS253" s="11">
        <f>'PV STOP cijfers'!AS37</f>
        <v>0</v>
      </c>
      <c r="AT253" s="11">
        <f>'PV STOP cijfers'!AT37</f>
        <v>0</v>
      </c>
      <c r="AU253" s="11">
        <f>'PV STOP cijfers'!AU37</f>
        <v>0</v>
      </c>
      <c r="AV253" s="11">
        <f>'PV STOP cijfers'!AV37</f>
        <v>0</v>
      </c>
      <c r="AW253" s="11">
        <f>'PV STOP cijfers'!AW37</f>
        <v>0</v>
      </c>
      <c r="AX253" s="11">
        <f>'PV STOP cijfers'!AX37</f>
        <v>0</v>
      </c>
      <c r="AY253" s="11">
        <f>'PV STOP cijfers'!AY37</f>
        <v>0</v>
      </c>
      <c r="AZ253" s="11">
        <f>'PV STOP cijfers'!AZ37</f>
        <v>0</v>
      </c>
      <c r="BA253" s="11">
        <f>'PV STOP cijfers'!BA37</f>
        <v>0</v>
      </c>
      <c r="BB253" s="11">
        <f>'PV STOP cijfers'!BB37</f>
        <v>0</v>
      </c>
      <c r="BC253" s="28">
        <f>'PV STOP cijfers'!BC37</f>
        <v>0</v>
      </c>
      <c r="BD253" s="11">
        <f>'PV STOP cijfers'!BD37</f>
        <v>0</v>
      </c>
      <c r="BE253" s="11">
        <f>'PV STOP cijfers'!BE37</f>
        <v>0</v>
      </c>
      <c r="BF253" s="11">
        <f>'PV STOP cijfers'!BF37</f>
        <v>0</v>
      </c>
      <c r="BG253" s="11">
        <f>'PV STOP cijfers'!BG37</f>
        <v>0</v>
      </c>
      <c r="BH253" s="11">
        <f>'PV STOP cijfers'!BH37</f>
        <v>0</v>
      </c>
      <c r="BI253" s="11">
        <f>'PV STOP cijfers'!BI37</f>
        <v>0</v>
      </c>
      <c r="BJ253" s="11">
        <f>'PV STOP cijfers'!BJ37</f>
        <v>0</v>
      </c>
      <c r="BK253" s="28">
        <f>'PV STOP cijfers'!BK37</f>
        <v>0</v>
      </c>
      <c r="BL253" s="11">
        <f>'PV STOP cijfers'!BL37</f>
        <v>0</v>
      </c>
      <c r="BM253" s="11">
        <f>'PV STOP cijfers'!BM37</f>
        <v>0</v>
      </c>
      <c r="BN253" s="11">
        <f>'PV STOP cijfers'!BN37</f>
        <v>0</v>
      </c>
      <c r="BO253" s="11">
        <f>'PV STOP cijfers'!BO37</f>
        <v>0</v>
      </c>
      <c r="BP253" s="11">
        <f>'PV STOP cijfers'!BP37</f>
        <v>0</v>
      </c>
      <c r="BQ253" s="28">
        <f>'PV STOP cijfers'!BQ37</f>
        <v>0</v>
      </c>
      <c r="BR253" s="11">
        <f>'PV STOP cijfers'!BR37</f>
        <v>0</v>
      </c>
      <c r="BS253" s="11">
        <f>'PV STOP cijfers'!BS37</f>
        <v>0</v>
      </c>
      <c r="BT253" s="11">
        <f>'PV STOP cijfers'!BT37</f>
        <v>0</v>
      </c>
      <c r="BU253" s="11">
        <f>'PV STOP cijfers'!BU37</f>
        <v>0</v>
      </c>
      <c r="BV253" s="11">
        <f>'PV STOP cijfers'!BV37</f>
        <v>0</v>
      </c>
      <c r="BW253" s="11">
        <f>'PV STOP cijfers'!BW37</f>
        <v>0</v>
      </c>
      <c r="BX253" s="49">
        <f>'PV STOP cijfers'!BX37</f>
        <v>0</v>
      </c>
      <c r="BY253" s="11">
        <f>'PV STOP cijfers'!BY37</f>
        <v>2600</v>
      </c>
      <c r="BZ253" s="11">
        <f>'PV STOP cijfers'!BZ37</f>
        <v>0</v>
      </c>
      <c r="CA253" s="11">
        <f>'PV STOP cijfers'!CA37</f>
        <v>0</v>
      </c>
      <c r="CB253" s="11">
        <f>'PV STOP cijfers'!CB37</f>
        <v>0</v>
      </c>
      <c r="CC253" s="11">
        <f>'PV STOP cijfers'!CC37</f>
        <v>0</v>
      </c>
      <c r="CD253" s="11">
        <f>'PV STOP cijfers'!CD37</f>
        <v>0</v>
      </c>
      <c r="CE253" s="11">
        <f>'PV STOP cijfers'!CE37</f>
        <v>0</v>
      </c>
      <c r="CF253" s="11">
        <f>'PV STOP cijfers'!CF37</f>
        <v>0</v>
      </c>
      <c r="CG253" s="11">
        <f>'PV STOP cijfers'!CG37</f>
        <v>0</v>
      </c>
      <c r="CH253" s="11">
        <f>'PV STOP cijfers'!CH37</f>
        <v>0</v>
      </c>
      <c r="CI253" s="11">
        <f>'PV STOP cijfers'!CI37</f>
        <v>0</v>
      </c>
      <c r="CJ253" s="11">
        <f>'PV STOP cijfers'!CJ37</f>
        <v>0</v>
      </c>
      <c r="CK253" s="11">
        <f>'PV STOP cijfers'!CK37</f>
        <v>0</v>
      </c>
      <c r="CL253" s="49">
        <f>'PV STOP cijfers'!CL37</f>
        <v>0</v>
      </c>
      <c r="CM253" s="15">
        <f>'PV STOP cijfers'!CM37</f>
        <v>0</v>
      </c>
      <c r="CN253" s="11">
        <f>'PV STOP cijfers'!CN37</f>
        <v>0</v>
      </c>
      <c r="CO253" s="11">
        <f>'PV STOP cijfers'!CO37</f>
        <v>0</v>
      </c>
      <c r="CP253" s="11">
        <f>'PV STOP cijfers'!CP37</f>
        <v>0</v>
      </c>
      <c r="CQ253" s="11">
        <f>'PV STOP cijfers'!CQ37</f>
        <v>0</v>
      </c>
      <c r="CR253" s="11">
        <f>'PV STOP cijfers'!CR37</f>
        <v>0</v>
      </c>
      <c r="CS253" s="11">
        <f>'PV STOP cijfers'!CS37</f>
        <v>0</v>
      </c>
      <c r="CT253" s="11">
        <f>'PV STOP cijfers'!CT37</f>
        <v>0</v>
      </c>
      <c r="CU253" s="11">
        <f>'PV STOP cijfers'!CU37</f>
        <v>0</v>
      </c>
      <c r="CV253" s="11">
        <f>'PV STOP cijfers'!CV37</f>
        <v>0</v>
      </c>
      <c r="CW253" s="11">
        <f>'PV STOP cijfers'!CW37</f>
        <v>0</v>
      </c>
      <c r="CX253" s="11">
        <f>'PV STOP cijfers'!CX37</f>
        <v>0</v>
      </c>
      <c r="CY253" s="26">
        <f>'PV STOP cijfers'!CY37</f>
        <v>0</v>
      </c>
      <c r="CZ253" s="15">
        <f>'PV STOP cijfers'!CZ37</f>
        <v>0</v>
      </c>
      <c r="DA253" s="11">
        <f>'PV STOP cijfers'!DA37</f>
        <v>0</v>
      </c>
      <c r="DB253" s="11">
        <f>'PV STOP cijfers'!DB37</f>
        <v>0</v>
      </c>
      <c r="DC253" s="11">
        <f>'PV STOP cijfers'!DC37</f>
        <v>0</v>
      </c>
      <c r="DD253" s="11">
        <f>'PV STOP cijfers'!DD37</f>
        <v>0</v>
      </c>
      <c r="DE253" s="11">
        <f>'PV STOP cijfers'!DE37</f>
        <v>0</v>
      </c>
      <c r="DF253" s="11">
        <f>'PV STOP cijfers'!DF37</f>
        <v>0</v>
      </c>
      <c r="DG253" s="11">
        <f>'PV STOP cijfers'!DG37</f>
        <v>0</v>
      </c>
      <c r="DH253" s="11">
        <f>'PV STOP cijfers'!DH37</f>
        <v>0</v>
      </c>
      <c r="DI253" s="11">
        <f>'PV STOP cijfers'!DI37</f>
        <v>0</v>
      </c>
      <c r="DJ253" s="11">
        <f>'PV STOP cijfers'!DJ37</f>
        <v>0</v>
      </c>
      <c r="DK253" s="11">
        <f>'PV STOP cijfers'!DK37</f>
        <v>0</v>
      </c>
      <c r="DL253" s="26">
        <f>'PV STOP cijfers'!DL37</f>
        <v>0</v>
      </c>
    </row>
    <row r="254" spans="1:116" hidden="1">
      <c r="A254" s="47">
        <f>'PV STOP cijfers'!A38</f>
        <v>0</v>
      </c>
      <c r="B254" s="49" t="str">
        <f>'PV STOP cijfers'!B38</f>
        <v>PD NK 0000</v>
      </c>
      <c r="C254" s="56" t="str">
        <f>'PV STOP cijfers'!C38</f>
        <v>Productveiligheid</v>
      </c>
      <c r="D254" s="4" t="str">
        <f>'PV STOP cijfers'!D38</f>
        <v>PV VWS</v>
      </c>
      <c r="E254" s="4" t="str">
        <f>'PV STOP cijfers'!E38</f>
        <v>Methodeontwikkeling</v>
      </c>
      <c r="F254" s="5" t="str">
        <f>'PV STOP cijfers'!F38</f>
        <v>VWS</v>
      </c>
      <c r="G254" s="4" t="str">
        <f>'PV STOP cijfers'!G38</f>
        <v>Nee/Ja</v>
      </c>
      <c r="H254" s="15">
        <f>'PV STOP cijfers'!H38</f>
        <v>0</v>
      </c>
      <c r="I254" s="11">
        <f>'PV STOP cijfers'!I38</f>
        <v>0</v>
      </c>
      <c r="J254" s="11">
        <f>'PV STOP cijfers'!J38</f>
        <v>0</v>
      </c>
      <c r="K254" s="11">
        <f>'PV STOP cijfers'!K38</f>
        <v>5432</v>
      </c>
      <c r="L254" s="11">
        <f>'PV STOP cijfers'!L38</f>
        <v>0</v>
      </c>
      <c r="M254" s="11">
        <f>'PV STOP cijfers'!M38</f>
        <v>0</v>
      </c>
      <c r="N254" s="11">
        <f>'PV STOP cijfers'!N38</f>
        <v>0</v>
      </c>
      <c r="O254" s="11">
        <f>'PV STOP cijfers'!O38</f>
        <v>0</v>
      </c>
      <c r="P254" s="11">
        <f>'PV STOP cijfers'!P38</f>
        <v>0</v>
      </c>
      <c r="Q254" s="26">
        <f>'PV STOP cijfers'!Q38</f>
        <v>5432</v>
      </c>
      <c r="R254" s="15">
        <f>'PV STOP cijfers'!R38</f>
        <v>0</v>
      </c>
      <c r="S254" s="11">
        <f>'PV STOP cijfers'!S38</f>
        <v>0</v>
      </c>
      <c r="T254" s="11">
        <f>'PV STOP cijfers'!T38</f>
        <v>5432</v>
      </c>
      <c r="U254" s="11">
        <f>'PV STOP cijfers'!U38</f>
        <v>0</v>
      </c>
      <c r="V254" s="11">
        <f>'PV STOP cijfers'!V38</f>
        <v>0</v>
      </c>
      <c r="W254" s="11">
        <f>'PV STOP cijfers'!W38</f>
        <v>0</v>
      </c>
      <c r="X254" s="11">
        <f>'PV STOP cijfers'!X38</f>
        <v>0</v>
      </c>
      <c r="Y254" s="11">
        <f>'PV STOP cijfers'!Y38</f>
        <v>0</v>
      </c>
      <c r="Z254" s="49">
        <f>'PV STOP cijfers'!Z38</f>
        <v>5432</v>
      </c>
      <c r="AA254" s="11">
        <f>'PV STOP cijfers'!AA38</f>
        <v>0</v>
      </c>
      <c r="AB254" s="11">
        <f>'PV STOP cijfers'!AB38</f>
        <v>0</v>
      </c>
      <c r="AC254" s="11">
        <f>'PV STOP cijfers'!AC38</f>
        <v>0</v>
      </c>
      <c r="AD254" s="11">
        <f>'PV STOP cijfers'!AD38</f>
        <v>0</v>
      </c>
      <c r="AE254" s="11">
        <f>'PV STOP cijfers'!AE38</f>
        <v>5432</v>
      </c>
      <c r="AF254" s="11">
        <f>'PV STOP cijfers'!AF38</f>
        <v>0</v>
      </c>
      <c r="AG254" s="49">
        <f>'PV STOP cijfers'!AG38</f>
        <v>0</v>
      </c>
      <c r="AH254" s="11">
        <f>'PV STOP cijfers'!AH38</f>
        <v>0</v>
      </c>
      <c r="AI254" s="11">
        <f>'PV STOP cijfers'!AI38</f>
        <v>0</v>
      </c>
      <c r="AJ254" s="11">
        <f>'PV STOP cijfers'!AJ38</f>
        <v>0</v>
      </c>
      <c r="AK254" s="11">
        <f>'PV STOP cijfers'!AK38</f>
        <v>0</v>
      </c>
      <c r="AL254" s="28">
        <f>'PV STOP cijfers'!AL38</f>
        <v>0</v>
      </c>
      <c r="AM254" s="11">
        <f>'PV STOP cijfers'!AM38</f>
        <v>0</v>
      </c>
      <c r="AN254" s="11">
        <f>'PV STOP cijfers'!AN38</f>
        <v>0</v>
      </c>
      <c r="AO254" s="11">
        <f>'PV STOP cijfers'!AO38</f>
        <v>0</v>
      </c>
      <c r="AP254" s="11">
        <f>'PV STOP cijfers'!AP38</f>
        <v>0</v>
      </c>
      <c r="AQ254" s="11">
        <f>'PV STOP cijfers'!AQ38</f>
        <v>0</v>
      </c>
      <c r="AR254" s="28">
        <f>'PV STOP cijfers'!AR38</f>
        <v>0</v>
      </c>
      <c r="AS254" s="11">
        <f>'PV STOP cijfers'!AS38</f>
        <v>0</v>
      </c>
      <c r="AT254" s="11">
        <f>'PV STOP cijfers'!AT38</f>
        <v>0</v>
      </c>
      <c r="AU254" s="11">
        <f>'PV STOP cijfers'!AU38</f>
        <v>0</v>
      </c>
      <c r="AV254" s="11">
        <f>'PV STOP cijfers'!AV38</f>
        <v>0</v>
      </c>
      <c r="AW254" s="11">
        <f>'PV STOP cijfers'!AW38</f>
        <v>0</v>
      </c>
      <c r="AX254" s="11">
        <f>'PV STOP cijfers'!AX38</f>
        <v>0</v>
      </c>
      <c r="AY254" s="11">
        <f>'PV STOP cijfers'!AY38</f>
        <v>0</v>
      </c>
      <c r="AZ254" s="11">
        <f>'PV STOP cijfers'!AZ38</f>
        <v>0</v>
      </c>
      <c r="BA254" s="11">
        <f>'PV STOP cijfers'!BA38</f>
        <v>0</v>
      </c>
      <c r="BB254" s="11">
        <f>'PV STOP cijfers'!BB38</f>
        <v>0</v>
      </c>
      <c r="BC254" s="28">
        <f>'PV STOP cijfers'!BC38</f>
        <v>0</v>
      </c>
      <c r="BD254" s="11">
        <f>'PV STOP cijfers'!BD38</f>
        <v>0</v>
      </c>
      <c r="BE254" s="11">
        <f>'PV STOP cijfers'!BE38</f>
        <v>0</v>
      </c>
      <c r="BF254" s="11">
        <f>'PV STOP cijfers'!BF38</f>
        <v>0</v>
      </c>
      <c r="BG254" s="11">
        <f>'PV STOP cijfers'!BG38</f>
        <v>0</v>
      </c>
      <c r="BH254" s="11">
        <f>'PV STOP cijfers'!BH38</f>
        <v>0</v>
      </c>
      <c r="BI254" s="11">
        <f>'PV STOP cijfers'!BI38</f>
        <v>0</v>
      </c>
      <c r="BJ254" s="11">
        <f>'PV STOP cijfers'!BJ38</f>
        <v>0</v>
      </c>
      <c r="BK254" s="28">
        <f>'PV STOP cijfers'!BK38</f>
        <v>0</v>
      </c>
      <c r="BL254" s="11">
        <f>'PV STOP cijfers'!BL38</f>
        <v>2716</v>
      </c>
      <c r="BM254" s="11">
        <f>'PV STOP cijfers'!BM38</f>
        <v>2716</v>
      </c>
      <c r="BN254" s="11">
        <f>'PV STOP cijfers'!BN38</f>
        <v>0</v>
      </c>
      <c r="BO254" s="11">
        <f>'PV STOP cijfers'!BO38</f>
        <v>0</v>
      </c>
      <c r="BP254" s="11">
        <f>'PV STOP cijfers'!BP38</f>
        <v>0</v>
      </c>
      <c r="BQ254" s="28">
        <f>'PV STOP cijfers'!BQ38</f>
        <v>0</v>
      </c>
      <c r="BR254" s="11">
        <f>'PV STOP cijfers'!BR38</f>
        <v>0</v>
      </c>
      <c r="BS254" s="11">
        <f>'PV STOP cijfers'!BS38</f>
        <v>0</v>
      </c>
      <c r="BT254" s="11">
        <f>'PV STOP cijfers'!BT38</f>
        <v>0</v>
      </c>
      <c r="BU254" s="11">
        <f>'PV STOP cijfers'!BU38</f>
        <v>0</v>
      </c>
      <c r="BV254" s="11">
        <f>'PV STOP cijfers'!BV38</f>
        <v>0</v>
      </c>
      <c r="BW254" s="11">
        <f>'PV STOP cijfers'!BW38</f>
        <v>0</v>
      </c>
      <c r="BX254" s="49">
        <f>'PV STOP cijfers'!BX38</f>
        <v>0</v>
      </c>
      <c r="BY254" s="11">
        <f>'PV STOP cijfers'!BY38</f>
        <v>5432</v>
      </c>
      <c r="BZ254" s="11">
        <f>'PV STOP cijfers'!BZ38</f>
        <v>0</v>
      </c>
      <c r="CA254" s="11">
        <f>'PV STOP cijfers'!CA38</f>
        <v>0</v>
      </c>
      <c r="CB254" s="11">
        <f>'PV STOP cijfers'!CB38</f>
        <v>0</v>
      </c>
      <c r="CC254" s="11">
        <f>'PV STOP cijfers'!CC38</f>
        <v>0</v>
      </c>
      <c r="CD254" s="11">
        <f>'PV STOP cijfers'!CD38</f>
        <v>0</v>
      </c>
      <c r="CE254" s="11">
        <f>'PV STOP cijfers'!CE38</f>
        <v>0</v>
      </c>
      <c r="CF254" s="11">
        <f>'PV STOP cijfers'!CF38</f>
        <v>0</v>
      </c>
      <c r="CG254" s="11">
        <f>'PV STOP cijfers'!CG38</f>
        <v>0</v>
      </c>
      <c r="CH254" s="11">
        <f>'PV STOP cijfers'!CH38</f>
        <v>0</v>
      </c>
      <c r="CI254" s="11">
        <f>'PV STOP cijfers'!CI38</f>
        <v>0</v>
      </c>
      <c r="CJ254" s="11">
        <f>'PV STOP cijfers'!CJ38</f>
        <v>0</v>
      </c>
      <c r="CK254" s="11">
        <f>'PV STOP cijfers'!CK38</f>
        <v>0</v>
      </c>
      <c r="CL254" s="49">
        <f>'PV STOP cijfers'!CL38</f>
        <v>0</v>
      </c>
      <c r="CM254" s="15">
        <f>'PV STOP cijfers'!CM38</f>
        <v>0</v>
      </c>
      <c r="CN254" s="11">
        <f>'PV STOP cijfers'!CN38</f>
        <v>0</v>
      </c>
      <c r="CO254" s="11">
        <f>'PV STOP cijfers'!CO38</f>
        <v>0</v>
      </c>
      <c r="CP254" s="11">
        <f>'PV STOP cijfers'!CP38</f>
        <v>0</v>
      </c>
      <c r="CQ254" s="11">
        <f>'PV STOP cijfers'!CQ38</f>
        <v>0</v>
      </c>
      <c r="CR254" s="11">
        <f>'PV STOP cijfers'!CR38</f>
        <v>0</v>
      </c>
      <c r="CS254" s="11">
        <f>'PV STOP cijfers'!CS38</f>
        <v>0</v>
      </c>
      <c r="CT254" s="11">
        <f>'PV STOP cijfers'!CT38</f>
        <v>0</v>
      </c>
      <c r="CU254" s="11">
        <f>'PV STOP cijfers'!CU38</f>
        <v>0</v>
      </c>
      <c r="CV254" s="11">
        <f>'PV STOP cijfers'!CV38</f>
        <v>0</v>
      </c>
      <c r="CW254" s="11">
        <f>'PV STOP cijfers'!CW38</f>
        <v>0</v>
      </c>
      <c r="CX254" s="11">
        <f>'PV STOP cijfers'!CX38</f>
        <v>0</v>
      </c>
      <c r="CY254" s="26">
        <f>'PV STOP cijfers'!CY38</f>
        <v>0</v>
      </c>
      <c r="CZ254" s="15">
        <f>'PV STOP cijfers'!CZ38</f>
        <v>0</v>
      </c>
      <c r="DA254" s="11">
        <f>'PV STOP cijfers'!DA38</f>
        <v>0</v>
      </c>
      <c r="DB254" s="11">
        <f>'PV STOP cijfers'!DB38</f>
        <v>0</v>
      </c>
      <c r="DC254" s="11">
        <f>'PV STOP cijfers'!DC38</f>
        <v>0</v>
      </c>
      <c r="DD254" s="11">
        <f>'PV STOP cijfers'!DD38</f>
        <v>0</v>
      </c>
      <c r="DE254" s="11">
        <f>'PV STOP cijfers'!DE38</f>
        <v>0</v>
      </c>
      <c r="DF254" s="11">
        <f>'PV STOP cijfers'!DF38</f>
        <v>0</v>
      </c>
      <c r="DG254" s="11">
        <f>'PV STOP cijfers'!DG38</f>
        <v>0</v>
      </c>
      <c r="DH254" s="11">
        <f>'PV STOP cijfers'!DH38</f>
        <v>0</v>
      </c>
      <c r="DI254" s="11">
        <f>'PV STOP cijfers'!DI38</f>
        <v>0</v>
      </c>
      <c r="DJ254" s="11">
        <f>'PV STOP cijfers'!DJ38</f>
        <v>0</v>
      </c>
      <c r="DK254" s="11">
        <f>'PV STOP cijfers'!DK38</f>
        <v>0</v>
      </c>
      <c r="DL254" s="26">
        <f>'PV STOP cijfers'!DL38</f>
        <v>0</v>
      </c>
    </row>
    <row r="255" spans="1:116" hidden="1">
      <c r="A255" s="47">
        <f>'PV STOP cijfers'!A41</f>
        <v>0</v>
      </c>
      <c r="B255" s="49" t="str">
        <f>'PV STOP cijfers'!B41</f>
        <v>P4 NT 0000, P4 NL 0000</v>
      </c>
      <c r="C255" s="4" t="str">
        <f>'PV STOP cijfers'!C41</f>
        <v>Productveiligheid</v>
      </c>
      <c r="D255" s="4" t="str">
        <f>'PV STOP cijfers'!D41</f>
        <v>PV Klachten/ meldingen VWS</v>
      </c>
      <c r="E255" s="4" t="str">
        <f>'PV STOP cijfers'!E41</f>
        <v>Klachten/ meldingen</v>
      </c>
      <c r="F255" s="5" t="str">
        <f>'PV STOP cijfers'!F41</f>
        <v>VWS</v>
      </c>
      <c r="G255" s="4" t="str">
        <f>'PV STOP cijfers'!G41</f>
        <v>Nee/Ja</v>
      </c>
      <c r="H255" s="15">
        <f>'PV STOP cijfers'!H41</f>
        <v>13300</v>
      </c>
      <c r="I255" s="11">
        <f>'PV STOP cijfers'!I41</f>
        <v>2300</v>
      </c>
      <c r="J255" s="11">
        <f>'PV STOP cijfers'!J41</f>
        <v>0</v>
      </c>
      <c r="K255" s="11">
        <f>'PV STOP cijfers'!K41</f>
        <v>0</v>
      </c>
      <c r="L255" s="11">
        <f>'PV STOP cijfers'!L41</f>
        <v>0</v>
      </c>
      <c r="M255" s="11">
        <f>'PV STOP cijfers'!M41</f>
        <v>0</v>
      </c>
      <c r="N255" s="11">
        <f>'PV STOP cijfers'!N41</f>
        <v>0</v>
      </c>
      <c r="O255" s="11">
        <f>'PV STOP cijfers'!O41</f>
        <v>0</v>
      </c>
      <c r="P255" s="11">
        <f>'PV STOP cijfers'!P41</f>
        <v>0</v>
      </c>
      <c r="Q255" s="26">
        <f>'PV STOP cijfers'!Q41</f>
        <v>15600</v>
      </c>
      <c r="R255" s="15">
        <f>'PV STOP cijfers'!R41</f>
        <v>0</v>
      </c>
      <c r="S255" s="11">
        <f>'PV STOP cijfers'!S41</f>
        <v>0</v>
      </c>
      <c r="T255" s="11">
        <f>'PV STOP cijfers'!T41</f>
        <v>15600</v>
      </c>
      <c r="U255" s="11">
        <f>'PV STOP cijfers'!U41</f>
        <v>0</v>
      </c>
      <c r="V255" s="11">
        <f>'PV STOP cijfers'!V41</f>
        <v>0</v>
      </c>
      <c r="W255" s="11">
        <f>'PV STOP cijfers'!W41</f>
        <v>0</v>
      </c>
      <c r="X255" s="11">
        <f>'PV STOP cijfers'!X41</f>
        <v>0</v>
      </c>
      <c r="Y255" s="11">
        <f>'PV STOP cijfers'!Y41</f>
        <v>0</v>
      </c>
      <c r="Z255" s="49">
        <f>'PV STOP cijfers'!Z41</f>
        <v>15600</v>
      </c>
      <c r="AA255" s="11">
        <f>'PV STOP cijfers'!AA41</f>
        <v>5000</v>
      </c>
      <c r="AB255" s="11">
        <f>'PV STOP cijfers'!AB41</f>
        <v>0</v>
      </c>
      <c r="AC255" s="11">
        <f>'PV STOP cijfers'!AC41</f>
        <v>0</v>
      </c>
      <c r="AD255" s="11">
        <f>'PV STOP cijfers'!AD41</f>
        <v>0</v>
      </c>
      <c r="AE255" s="11">
        <f>'PV STOP cijfers'!AE41</f>
        <v>10600</v>
      </c>
      <c r="AF255" s="11">
        <f>'PV STOP cijfers'!AF41</f>
        <v>0</v>
      </c>
      <c r="AG255" s="49">
        <f>'PV STOP cijfers'!AG41</f>
        <v>0</v>
      </c>
      <c r="AH255" s="11">
        <f>'PV STOP cijfers'!AH41</f>
        <v>0</v>
      </c>
      <c r="AI255" s="11">
        <f>'PV STOP cijfers'!AI41</f>
        <v>0</v>
      </c>
      <c r="AJ255" s="11">
        <f>'PV STOP cijfers'!AJ41</f>
        <v>0</v>
      </c>
      <c r="AK255" s="11">
        <f>'PV STOP cijfers'!AK41</f>
        <v>5000</v>
      </c>
      <c r="AL255" s="28">
        <f>'PV STOP cijfers'!AL41</f>
        <v>0</v>
      </c>
      <c r="AM255" s="11">
        <f>'PV STOP cijfers'!AM41</f>
        <v>0</v>
      </c>
      <c r="AN255" s="11">
        <f>'PV STOP cijfers'!AN41</f>
        <v>0</v>
      </c>
      <c r="AO255" s="11">
        <f>'PV STOP cijfers'!AO41</f>
        <v>0</v>
      </c>
      <c r="AP255" s="11">
        <f>'PV STOP cijfers'!AP41</f>
        <v>0</v>
      </c>
      <c r="AQ255" s="11">
        <f>'PV STOP cijfers'!AQ41</f>
        <v>0</v>
      </c>
      <c r="AR255" s="28">
        <f>'PV STOP cijfers'!AR41</f>
        <v>0</v>
      </c>
      <c r="AS255" s="11">
        <f>'PV STOP cijfers'!AS41</f>
        <v>0</v>
      </c>
      <c r="AT255" s="11">
        <f>'PV STOP cijfers'!AT41</f>
        <v>0</v>
      </c>
      <c r="AU255" s="11">
        <f>'PV STOP cijfers'!AU41</f>
        <v>0</v>
      </c>
      <c r="AV255" s="11">
        <f>'PV STOP cijfers'!AV41</f>
        <v>0</v>
      </c>
      <c r="AW255" s="11">
        <f>'PV STOP cijfers'!AW41</f>
        <v>0</v>
      </c>
      <c r="AX255" s="11">
        <f>'PV STOP cijfers'!AX41</f>
        <v>0</v>
      </c>
      <c r="AY255" s="11">
        <f>'PV STOP cijfers'!AY41</f>
        <v>0</v>
      </c>
      <c r="AZ255" s="11">
        <f>'PV STOP cijfers'!AZ41</f>
        <v>0</v>
      </c>
      <c r="BA255" s="11">
        <f>'PV STOP cijfers'!BA41</f>
        <v>0</v>
      </c>
      <c r="BB255" s="11">
        <f>'PV STOP cijfers'!BB41</f>
        <v>0</v>
      </c>
      <c r="BC255" s="28">
        <f>'PV STOP cijfers'!BC41</f>
        <v>0</v>
      </c>
      <c r="BD255" s="11">
        <f>'PV STOP cijfers'!BD41</f>
        <v>0</v>
      </c>
      <c r="BE255" s="11">
        <f>'PV STOP cijfers'!BE41</f>
        <v>0</v>
      </c>
      <c r="BF255" s="11">
        <f>'PV STOP cijfers'!BF41</f>
        <v>0</v>
      </c>
      <c r="BG255" s="11">
        <f>'PV STOP cijfers'!BG41</f>
        <v>0</v>
      </c>
      <c r="BH255" s="11">
        <f>'PV STOP cijfers'!BH41</f>
        <v>0</v>
      </c>
      <c r="BI255" s="11">
        <f>'PV STOP cijfers'!BI41</f>
        <v>0</v>
      </c>
      <c r="BJ255" s="11">
        <f>'PV STOP cijfers'!BJ41</f>
        <v>0</v>
      </c>
      <c r="BK255" s="28">
        <f>'PV STOP cijfers'!BK41</f>
        <v>0</v>
      </c>
      <c r="BL255" s="11">
        <f>'PV STOP cijfers'!BL41</f>
        <v>900</v>
      </c>
      <c r="BM255" s="11">
        <f>'PV STOP cijfers'!BM41</f>
        <v>1400</v>
      </c>
      <c r="BN255" s="11">
        <f>'PV STOP cijfers'!BN41</f>
        <v>2766.6666666666665</v>
      </c>
      <c r="BO255" s="11">
        <f>'PV STOP cijfers'!BO41</f>
        <v>2766.6666666666665</v>
      </c>
      <c r="BP255" s="11">
        <f>'PV STOP cijfers'!BP41</f>
        <v>2766.6666666666665</v>
      </c>
      <c r="BQ255" s="28">
        <f>'PV STOP cijfers'!BQ41</f>
        <v>0</v>
      </c>
      <c r="BR255" s="11">
        <f>'PV STOP cijfers'!BR41</f>
        <v>0</v>
      </c>
      <c r="BS255" s="11">
        <f>'PV STOP cijfers'!BS41</f>
        <v>0</v>
      </c>
      <c r="BT255" s="11">
        <f>'PV STOP cijfers'!BT41</f>
        <v>0</v>
      </c>
      <c r="BU255" s="11">
        <f>'PV STOP cijfers'!BU41</f>
        <v>0</v>
      </c>
      <c r="BV255" s="11">
        <f>'PV STOP cijfers'!BV41</f>
        <v>0</v>
      </c>
      <c r="BW255" s="11">
        <f>'PV STOP cijfers'!BW41</f>
        <v>0</v>
      </c>
      <c r="BX255" s="49">
        <f>'PV STOP cijfers'!BX41</f>
        <v>0</v>
      </c>
      <c r="BY255" s="11">
        <f>'PV STOP cijfers'!BY41</f>
        <v>15599.999999999998</v>
      </c>
      <c r="BZ255" s="11">
        <f>'PV STOP cijfers'!BZ41</f>
        <v>0</v>
      </c>
      <c r="CA255" s="11">
        <f>'PV STOP cijfers'!CA41</f>
        <v>0</v>
      </c>
      <c r="CB255" s="11">
        <f>'PV STOP cijfers'!CB41</f>
        <v>0</v>
      </c>
      <c r="CC255" s="11">
        <f>'PV STOP cijfers'!CC41</f>
        <v>0</v>
      </c>
      <c r="CD255" s="11">
        <f>'PV STOP cijfers'!CD41</f>
        <v>0</v>
      </c>
      <c r="CE255" s="11">
        <f>'PV STOP cijfers'!CE41</f>
        <v>0</v>
      </c>
      <c r="CF255" s="11">
        <f>'PV STOP cijfers'!CF41</f>
        <v>0</v>
      </c>
      <c r="CG255" s="11">
        <f>'PV STOP cijfers'!CG41</f>
        <v>0</v>
      </c>
      <c r="CH255" s="11">
        <f>'PV STOP cijfers'!CH41</f>
        <v>0</v>
      </c>
      <c r="CI255" s="11">
        <f>'PV STOP cijfers'!CI41</f>
        <v>0</v>
      </c>
      <c r="CJ255" s="11">
        <f>'PV STOP cijfers'!CJ41</f>
        <v>0</v>
      </c>
      <c r="CK255" s="11">
        <f>'PV STOP cijfers'!CK41</f>
        <v>0</v>
      </c>
      <c r="CL255" s="49">
        <f>'PV STOP cijfers'!CL41</f>
        <v>0</v>
      </c>
      <c r="CM255" s="15">
        <f>'PV STOP cijfers'!CM41</f>
        <v>0</v>
      </c>
      <c r="CN255" s="11">
        <f>'PV STOP cijfers'!CN41</f>
        <v>0</v>
      </c>
      <c r="CO255" s="11">
        <f>'PV STOP cijfers'!CO41</f>
        <v>0</v>
      </c>
      <c r="CP255" s="11">
        <f>'PV STOP cijfers'!CP41</f>
        <v>0</v>
      </c>
      <c r="CQ255" s="11">
        <f>'PV STOP cijfers'!CQ41</f>
        <v>0</v>
      </c>
      <c r="CR255" s="11">
        <f>'PV STOP cijfers'!CR41</f>
        <v>0</v>
      </c>
      <c r="CS255" s="11">
        <f>'PV STOP cijfers'!CS41</f>
        <v>0</v>
      </c>
      <c r="CT255" s="11">
        <f>'PV STOP cijfers'!CT41</f>
        <v>0</v>
      </c>
      <c r="CU255" s="11">
        <f>'PV STOP cijfers'!CU41</f>
        <v>0</v>
      </c>
      <c r="CV255" s="11">
        <f>'PV STOP cijfers'!CV41</f>
        <v>0</v>
      </c>
      <c r="CW255" s="11">
        <f>'PV STOP cijfers'!CW41</f>
        <v>0</v>
      </c>
      <c r="CX255" s="11">
        <f>'PV STOP cijfers'!CX41</f>
        <v>0</v>
      </c>
      <c r="CY255" s="26">
        <f>'PV STOP cijfers'!CY41</f>
        <v>0</v>
      </c>
      <c r="CZ255" s="15">
        <f>'PV STOP cijfers'!CZ41</f>
        <v>0</v>
      </c>
      <c r="DA255" s="11">
        <f>'PV STOP cijfers'!DA41</f>
        <v>0</v>
      </c>
      <c r="DB255" s="11">
        <f>'PV STOP cijfers'!DB41</f>
        <v>0</v>
      </c>
      <c r="DC255" s="11">
        <f>'PV STOP cijfers'!DC41</f>
        <v>0</v>
      </c>
      <c r="DD255" s="11">
        <f>'PV STOP cijfers'!DD41</f>
        <v>0</v>
      </c>
      <c r="DE255" s="11">
        <f>'PV STOP cijfers'!DE41</f>
        <v>0</v>
      </c>
      <c r="DF255" s="11">
        <f>'PV STOP cijfers'!DF41</f>
        <v>0</v>
      </c>
      <c r="DG255" s="11">
        <f>'PV STOP cijfers'!DG41</f>
        <v>0</v>
      </c>
      <c r="DH255" s="11">
        <f>'PV STOP cijfers'!DH41</f>
        <v>0</v>
      </c>
      <c r="DI255" s="11">
        <f>'PV STOP cijfers'!DI41</f>
        <v>0</v>
      </c>
      <c r="DJ255" s="11">
        <f>'PV STOP cijfers'!DJ41</f>
        <v>0</v>
      </c>
      <c r="DK255" s="11">
        <f>'PV STOP cijfers'!DK41</f>
        <v>0</v>
      </c>
      <c r="DL255" s="26">
        <f>'PV STOP cijfers'!DL41</f>
        <v>0</v>
      </c>
    </row>
    <row r="256" spans="1:116" hidden="1">
      <c r="A256" s="47">
        <f>'PV STOP cijfers'!A45</f>
        <v>0</v>
      </c>
      <c r="B256" s="49" t="str">
        <f>'PV STOP cijfers'!B45</f>
        <v>P9 NT 0000, P9 NL 0000</v>
      </c>
      <c r="C256" s="4" t="str">
        <f>'PV STOP cijfers'!C45</f>
        <v>Productveiligheid</v>
      </c>
      <c r="D256" s="4" t="str">
        <f>'PV STOP cijfers'!D45</f>
        <v>PV Toezicht WEE DG ETM</v>
      </c>
      <c r="E256" s="4" t="str">
        <f>'PV STOP cijfers'!E45</f>
        <v>Toezicht energie labeling consumenten producten</v>
      </c>
      <c r="F256" s="5" t="str">
        <f>'PV STOP cijfers'!F45</f>
        <v>EL&amp;I ETM</v>
      </c>
      <c r="G256" s="4" t="str">
        <f>'PV STOP cijfers'!G45</f>
        <v>Nee/Nee</v>
      </c>
      <c r="H256" s="15">
        <f>'PV STOP cijfers'!H45</f>
        <v>4252</v>
      </c>
      <c r="I256" s="11">
        <f>'PV STOP cijfers'!I45</f>
        <v>1304</v>
      </c>
      <c r="J256" s="11">
        <f>'PV STOP cijfers'!J45</f>
        <v>0</v>
      </c>
      <c r="K256" s="11">
        <f>'PV STOP cijfers'!K45</f>
        <v>0</v>
      </c>
      <c r="L256" s="11">
        <f>'PV STOP cijfers'!L45</f>
        <v>0</v>
      </c>
      <c r="M256" s="11">
        <f>'PV STOP cijfers'!M45</f>
        <v>0</v>
      </c>
      <c r="N256" s="11">
        <f>'PV STOP cijfers'!N45</f>
        <v>0</v>
      </c>
      <c r="O256" s="11">
        <f>'PV STOP cijfers'!O45</f>
        <v>0</v>
      </c>
      <c r="P256" s="11">
        <f>'PV STOP cijfers'!P45</f>
        <v>0</v>
      </c>
      <c r="Q256" s="26">
        <f>'PV STOP cijfers'!Q45</f>
        <v>5556</v>
      </c>
      <c r="R256" s="15">
        <f>'PV STOP cijfers'!R45</f>
        <v>0</v>
      </c>
      <c r="S256" s="11">
        <f>'PV STOP cijfers'!S45</f>
        <v>0</v>
      </c>
      <c r="T256" s="11">
        <f>'PV STOP cijfers'!T45</f>
        <v>5556</v>
      </c>
      <c r="U256" s="11">
        <f>'PV STOP cijfers'!U45</f>
        <v>0</v>
      </c>
      <c r="V256" s="11">
        <f>'PV STOP cijfers'!V45</f>
        <v>0</v>
      </c>
      <c r="W256" s="11">
        <f>'PV STOP cijfers'!W45</f>
        <v>0</v>
      </c>
      <c r="X256" s="11">
        <f>'PV STOP cijfers'!X45</f>
        <v>0</v>
      </c>
      <c r="Y256" s="11">
        <f>'PV STOP cijfers'!Y45</f>
        <v>0</v>
      </c>
      <c r="Z256" s="49">
        <f>'PV STOP cijfers'!Z45</f>
        <v>5556</v>
      </c>
      <c r="AA256" s="11">
        <f>'PV STOP cijfers'!AA45</f>
        <v>840</v>
      </c>
      <c r="AB256" s="11">
        <f>'PV STOP cijfers'!AB45</f>
        <v>0</v>
      </c>
      <c r="AC256" s="11">
        <f>'PV STOP cijfers'!AC45</f>
        <v>0</v>
      </c>
      <c r="AD256" s="11">
        <f>'PV STOP cijfers'!AD45</f>
        <v>0</v>
      </c>
      <c r="AE256" s="11">
        <f>'PV STOP cijfers'!AE45</f>
        <v>4716</v>
      </c>
      <c r="AF256" s="11">
        <f>'PV STOP cijfers'!AF45</f>
        <v>0</v>
      </c>
      <c r="AG256" s="49">
        <f>'PV STOP cijfers'!AG45</f>
        <v>0</v>
      </c>
      <c r="AH256" s="11">
        <f>'PV STOP cijfers'!AH45</f>
        <v>0</v>
      </c>
      <c r="AI256" s="11">
        <f>'PV STOP cijfers'!AI45</f>
        <v>0</v>
      </c>
      <c r="AJ256" s="11">
        <f>'PV STOP cijfers'!AJ45</f>
        <v>0</v>
      </c>
      <c r="AK256" s="11">
        <f>'PV STOP cijfers'!AK45</f>
        <v>840</v>
      </c>
      <c r="AL256" s="28">
        <f>'PV STOP cijfers'!AL45</f>
        <v>0</v>
      </c>
      <c r="AM256" s="11">
        <f>'PV STOP cijfers'!AM45</f>
        <v>0</v>
      </c>
      <c r="AN256" s="11">
        <f>'PV STOP cijfers'!AN45</f>
        <v>0</v>
      </c>
      <c r="AO256" s="11">
        <f>'PV STOP cijfers'!AO45</f>
        <v>0</v>
      </c>
      <c r="AP256" s="11">
        <f>'PV STOP cijfers'!AP45</f>
        <v>0</v>
      </c>
      <c r="AQ256" s="11">
        <f>'PV STOP cijfers'!AQ45</f>
        <v>0</v>
      </c>
      <c r="AR256" s="28">
        <f>'PV STOP cijfers'!AR45</f>
        <v>0</v>
      </c>
      <c r="AS256" s="11">
        <f>'PV STOP cijfers'!AS45</f>
        <v>0</v>
      </c>
      <c r="AT256" s="11">
        <f>'PV STOP cijfers'!AT45</f>
        <v>0</v>
      </c>
      <c r="AU256" s="11">
        <f>'PV STOP cijfers'!AU45</f>
        <v>0</v>
      </c>
      <c r="AV256" s="11">
        <f>'PV STOP cijfers'!AV45</f>
        <v>0</v>
      </c>
      <c r="AW256" s="11">
        <f>'PV STOP cijfers'!AW45</f>
        <v>0</v>
      </c>
      <c r="AX256" s="11">
        <f>'PV STOP cijfers'!AX45</f>
        <v>0</v>
      </c>
      <c r="AY256" s="11">
        <f>'PV STOP cijfers'!AY45</f>
        <v>0</v>
      </c>
      <c r="AZ256" s="11">
        <f>'PV STOP cijfers'!AZ45</f>
        <v>0</v>
      </c>
      <c r="BA256" s="11">
        <f>'PV STOP cijfers'!BA45</f>
        <v>0</v>
      </c>
      <c r="BB256" s="11">
        <f>'PV STOP cijfers'!BB45</f>
        <v>0</v>
      </c>
      <c r="BC256" s="28">
        <f>'PV STOP cijfers'!BC45</f>
        <v>0</v>
      </c>
      <c r="BD256" s="11">
        <f>'PV STOP cijfers'!BD45</f>
        <v>0</v>
      </c>
      <c r="BE256" s="11">
        <f>'PV STOP cijfers'!BE45</f>
        <v>0</v>
      </c>
      <c r="BF256" s="11">
        <f>'PV STOP cijfers'!BF45</f>
        <v>0</v>
      </c>
      <c r="BG256" s="11">
        <f>'PV STOP cijfers'!BG45</f>
        <v>0</v>
      </c>
      <c r="BH256" s="11">
        <f>'PV STOP cijfers'!BH45</f>
        <v>0</v>
      </c>
      <c r="BI256" s="11">
        <f>'PV STOP cijfers'!BI45</f>
        <v>0</v>
      </c>
      <c r="BJ256" s="11">
        <f>'PV STOP cijfers'!BJ45</f>
        <v>0</v>
      </c>
      <c r="BK256" s="28">
        <f>'PV STOP cijfers'!BK45</f>
        <v>0</v>
      </c>
      <c r="BL256" s="11">
        <f>'PV STOP cijfers'!BL45</f>
        <v>0</v>
      </c>
      <c r="BM256" s="11">
        <f>'PV STOP cijfers'!BM45</f>
        <v>1304</v>
      </c>
      <c r="BN256" s="11">
        <f>'PV STOP cijfers'!BN45</f>
        <v>1137.3333333333333</v>
      </c>
      <c r="BO256" s="11">
        <f>'PV STOP cijfers'!BO45</f>
        <v>1137.3333333333333</v>
      </c>
      <c r="BP256" s="11">
        <f>'PV STOP cijfers'!BP45</f>
        <v>1137.3333333333333</v>
      </c>
      <c r="BQ256" s="28">
        <f>'PV STOP cijfers'!BQ45</f>
        <v>0</v>
      </c>
      <c r="BR256" s="11">
        <f>'PV STOP cijfers'!BR45</f>
        <v>0</v>
      </c>
      <c r="BS256" s="11">
        <f>'PV STOP cijfers'!BS45</f>
        <v>0</v>
      </c>
      <c r="BT256" s="11">
        <f>'PV STOP cijfers'!BT45</f>
        <v>0</v>
      </c>
      <c r="BU256" s="11">
        <f>'PV STOP cijfers'!BU45</f>
        <v>0</v>
      </c>
      <c r="BV256" s="11">
        <f>'PV STOP cijfers'!BV45</f>
        <v>0</v>
      </c>
      <c r="BW256" s="11">
        <f>'PV STOP cijfers'!BW45</f>
        <v>0</v>
      </c>
      <c r="BX256" s="49">
        <f>'PV STOP cijfers'!BX45</f>
        <v>0</v>
      </c>
      <c r="BY256" s="11">
        <f>'PV STOP cijfers'!BY45</f>
        <v>5555.9999999999991</v>
      </c>
      <c r="BZ256" s="11">
        <f>'PV STOP cijfers'!BZ45</f>
        <v>0</v>
      </c>
      <c r="CA256" s="11">
        <f>'PV STOP cijfers'!CA45</f>
        <v>0</v>
      </c>
      <c r="CB256" s="11">
        <f>'PV STOP cijfers'!CB45</f>
        <v>0</v>
      </c>
      <c r="CC256" s="11">
        <f>'PV STOP cijfers'!CC45</f>
        <v>0</v>
      </c>
      <c r="CD256" s="11">
        <f>'PV STOP cijfers'!CD45</f>
        <v>0</v>
      </c>
      <c r="CE256" s="11">
        <f>'PV STOP cijfers'!CE45</f>
        <v>0</v>
      </c>
      <c r="CF256" s="11">
        <f>'PV STOP cijfers'!CF45</f>
        <v>0</v>
      </c>
      <c r="CG256" s="11">
        <f>'PV STOP cijfers'!CG45</f>
        <v>0</v>
      </c>
      <c r="CH256" s="11">
        <f>'PV STOP cijfers'!CH45</f>
        <v>0</v>
      </c>
      <c r="CI256" s="11">
        <f>'PV STOP cijfers'!CI45</f>
        <v>0</v>
      </c>
      <c r="CJ256" s="11">
        <f>'PV STOP cijfers'!CJ45</f>
        <v>0</v>
      </c>
      <c r="CK256" s="11">
        <f>'PV STOP cijfers'!CK45</f>
        <v>0</v>
      </c>
      <c r="CL256" s="49">
        <f>'PV STOP cijfers'!CL45</f>
        <v>0</v>
      </c>
      <c r="CM256" s="15">
        <f>'PV STOP cijfers'!CM45</f>
        <v>0</v>
      </c>
      <c r="CN256" s="11">
        <f>'PV STOP cijfers'!CN45</f>
        <v>0</v>
      </c>
      <c r="CO256" s="11">
        <f>'PV STOP cijfers'!CO45</f>
        <v>0</v>
      </c>
      <c r="CP256" s="11">
        <f>'PV STOP cijfers'!CP45</f>
        <v>0</v>
      </c>
      <c r="CQ256" s="11">
        <f>'PV STOP cijfers'!CQ45</f>
        <v>0</v>
      </c>
      <c r="CR256" s="11">
        <f>'PV STOP cijfers'!CR45</f>
        <v>0</v>
      </c>
      <c r="CS256" s="11">
        <f>'PV STOP cijfers'!CS45</f>
        <v>0</v>
      </c>
      <c r="CT256" s="11">
        <f>'PV STOP cijfers'!CT45</f>
        <v>0</v>
      </c>
      <c r="CU256" s="11">
        <f>'PV STOP cijfers'!CU45</f>
        <v>0</v>
      </c>
      <c r="CV256" s="11">
        <f>'PV STOP cijfers'!CV45</f>
        <v>0</v>
      </c>
      <c r="CW256" s="11">
        <f>'PV STOP cijfers'!CW45</f>
        <v>0</v>
      </c>
      <c r="CX256" s="11">
        <f>'PV STOP cijfers'!CX45</f>
        <v>0</v>
      </c>
      <c r="CY256" s="26">
        <f>'PV STOP cijfers'!CY45</f>
        <v>0</v>
      </c>
      <c r="CZ256" s="15">
        <f>'PV STOP cijfers'!CZ45</f>
        <v>0</v>
      </c>
      <c r="DA256" s="11">
        <f>'PV STOP cijfers'!DA45</f>
        <v>0</v>
      </c>
      <c r="DB256" s="11">
        <f>'PV STOP cijfers'!DB45</f>
        <v>0</v>
      </c>
      <c r="DC256" s="11">
        <f>'PV STOP cijfers'!DC45</f>
        <v>0</v>
      </c>
      <c r="DD256" s="11">
        <f>'PV STOP cijfers'!DD45</f>
        <v>0</v>
      </c>
      <c r="DE256" s="11">
        <f>'PV STOP cijfers'!DE45</f>
        <v>0</v>
      </c>
      <c r="DF256" s="11">
        <f>'PV STOP cijfers'!DF45</f>
        <v>0</v>
      </c>
      <c r="DG256" s="11">
        <f>'PV STOP cijfers'!DG45</f>
        <v>0</v>
      </c>
      <c r="DH256" s="11">
        <f>'PV STOP cijfers'!DH45</f>
        <v>0</v>
      </c>
      <c r="DI256" s="11">
        <f>'PV STOP cijfers'!DI45</f>
        <v>0</v>
      </c>
      <c r="DJ256" s="11">
        <f>'PV STOP cijfers'!DJ45</f>
        <v>0</v>
      </c>
      <c r="DK256" s="11">
        <f>'PV STOP cijfers'!DK45</f>
        <v>0</v>
      </c>
      <c r="DL256" s="26">
        <f>'PV STOP cijfers'!DL45</f>
        <v>0</v>
      </c>
    </row>
    <row r="257" spans="1:116" hidden="1">
      <c r="A257" s="47">
        <f>'PV STOP cijfers'!A49</f>
        <v>0</v>
      </c>
      <c r="B257" s="49" t="str">
        <f>'PV STOP cijfers'!B49</f>
        <v xml:space="preserve">P7 NT 5462, P7 NL 5462 </v>
      </c>
      <c r="C257" s="4" t="str">
        <f>'PV STOP cijfers'!C49</f>
        <v>Productveiligheid</v>
      </c>
      <c r="D257" s="4" t="str">
        <f>'PV STOP cijfers'!D49</f>
        <v>PV Internationale projecten Overige baten</v>
      </c>
      <c r="E257" s="4" t="str">
        <f>'PV STOP cijfers'!E49</f>
        <v>Chek werkzaamheden</v>
      </c>
      <c r="F257" s="5" t="str">
        <f>'PV STOP cijfers'!F49</f>
        <v>Overige Baten</v>
      </c>
      <c r="G257" s="4" t="str">
        <f>'PV STOP cijfers'!G49</f>
        <v>Nee/Nee</v>
      </c>
      <c r="H257" s="15">
        <f>'PV STOP cijfers'!H49</f>
        <v>650</v>
      </c>
      <c r="I257" s="11">
        <f>'PV STOP cijfers'!I49</f>
        <v>1950</v>
      </c>
      <c r="J257" s="11">
        <f>'PV STOP cijfers'!J49</f>
        <v>0</v>
      </c>
      <c r="K257" s="11">
        <f>'PV STOP cijfers'!K49</f>
        <v>0</v>
      </c>
      <c r="L257" s="11">
        <f>'PV STOP cijfers'!L49</f>
        <v>0</v>
      </c>
      <c r="M257" s="11">
        <f>'PV STOP cijfers'!M49</f>
        <v>0</v>
      </c>
      <c r="N257" s="11">
        <f>'PV STOP cijfers'!N49</f>
        <v>0</v>
      </c>
      <c r="O257" s="11">
        <f>'PV STOP cijfers'!O49</f>
        <v>0</v>
      </c>
      <c r="P257" s="11">
        <f>'PV STOP cijfers'!P49</f>
        <v>0</v>
      </c>
      <c r="Q257" s="26">
        <f>'PV STOP cijfers'!Q49</f>
        <v>2600</v>
      </c>
      <c r="R257" s="15">
        <f>'PV STOP cijfers'!R49</f>
        <v>0</v>
      </c>
      <c r="S257" s="11">
        <f>'PV STOP cijfers'!S49</f>
        <v>0</v>
      </c>
      <c r="T257" s="11">
        <f>'PV STOP cijfers'!T49</f>
        <v>2600</v>
      </c>
      <c r="U257" s="11">
        <f>'PV STOP cijfers'!U49</f>
        <v>0</v>
      </c>
      <c r="V257" s="11">
        <f>'PV STOP cijfers'!V49</f>
        <v>0</v>
      </c>
      <c r="W257" s="11">
        <f>'PV STOP cijfers'!W49</f>
        <v>0</v>
      </c>
      <c r="X257" s="11">
        <f>'PV STOP cijfers'!X49</f>
        <v>0</v>
      </c>
      <c r="Y257" s="11">
        <f>'PV STOP cijfers'!Y49</f>
        <v>0</v>
      </c>
      <c r="Z257" s="49">
        <f>'PV STOP cijfers'!Z49</f>
        <v>2600</v>
      </c>
      <c r="AA257" s="11">
        <f>'PV STOP cijfers'!AA49</f>
        <v>650</v>
      </c>
      <c r="AB257" s="11">
        <f>'PV STOP cijfers'!AB49</f>
        <v>0</v>
      </c>
      <c r="AC257" s="11">
        <f>'PV STOP cijfers'!AC49</f>
        <v>0</v>
      </c>
      <c r="AD257" s="11">
        <f>'PV STOP cijfers'!AD49</f>
        <v>0</v>
      </c>
      <c r="AE257" s="11">
        <f>'PV STOP cijfers'!AE49</f>
        <v>1950</v>
      </c>
      <c r="AF257" s="11">
        <f>'PV STOP cijfers'!AF49</f>
        <v>0</v>
      </c>
      <c r="AG257" s="49">
        <f>'PV STOP cijfers'!AG49</f>
        <v>0</v>
      </c>
      <c r="AH257" s="11">
        <f>'PV STOP cijfers'!AH49</f>
        <v>0</v>
      </c>
      <c r="AI257" s="11">
        <f>'PV STOP cijfers'!AI49</f>
        <v>0</v>
      </c>
      <c r="AJ257" s="11">
        <f>'PV STOP cijfers'!AJ49</f>
        <v>0</v>
      </c>
      <c r="AK257" s="11">
        <f>'PV STOP cijfers'!AK49</f>
        <v>650</v>
      </c>
      <c r="AL257" s="28">
        <f>'PV STOP cijfers'!AL49</f>
        <v>0</v>
      </c>
      <c r="AM257" s="11">
        <f>'PV STOP cijfers'!AM49</f>
        <v>0</v>
      </c>
      <c r="AN257" s="11">
        <f>'PV STOP cijfers'!AN49</f>
        <v>0</v>
      </c>
      <c r="AO257" s="11">
        <f>'PV STOP cijfers'!AO49</f>
        <v>0</v>
      </c>
      <c r="AP257" s="11">
        <f>'PV STOP cijfers'!AP49</f>
        <v>0</v>
      </c>
      <c r="AQ257" s="11">
        <f>'PV STOP cijfers'!AQ49</f>
        <v>0</v>
      </c>
      <c r="AR257" s="28">
        <f>'PV STOP cijfers'!AR49</f>
        <v>0</v>
      </c>
      <c r="AS257" s="11">
        <f>'PV STOP cijfers'!AS49</f>
        <v>0</v>
      </c>
      <c r="AT257" s="11">
        <f>'PV STOP cijfers'!AT49</f>
        <v>0</v>
      </c>
      <c r="AU257" s="11">
        <f>'PV STOP cijfers'!AU49</f>
        <v>0</v>
      </c>
      <c r="AV257" s="11">
        <f>'PV STOP cijfers'!AV49</f>
        <v>0</v>
      </c>
      <c r="AW257" s="11">
        <f>'PV STOP cijfers'!AW49</f>
        <v>0</v>
      </c>
      <c r="AX257" s="11">
        <f>'PV STOP cijfers'!AX49</f>
        <v>0</v>
      </c>
      <c r="AY257" s="11">
        <f>'PV STOP cijfers'!AY49</f>
        <v>0</v>
      </c>
      <c r="AZ257" s="11">
        <f>'PV STOP cijfers'!AZ49</f>
        <v>0</v>
      </c>
      <c r="BA257" s="11">
        <f>'PV STOP cijfers'!BA49</f>
        <v>0</v>
      </c>
      <c r="BB257" s="11">
        <f>'PV STOP cijfers'!BB49</f>
        <v>0</v>
      </c>
      <c r="BC257" s="28">
        <f>'PV STOP cijfers'!BC49</f>
        <v>0</v>
      </c>
      <c r="BD257" s="11">
        <f>'PV STOP cijfers'!BD49</f>
        <v>0</v>
      </c>
      <c r="BE257" s="11">
        <f>'PV STOP cijfers'!BE49</f>
        <v>0</v>
      </c>
      <c r="BF257" s="11">
        <f>'PV STOP cijfers'!BF49</f>
        <v>0</v>
      </c>
      <c r="BG257" s="11">
        <f>'PV STOP cijfers'!BG49</f>
        <v>0</v>
      </c>
      <c r="BH257" s="11">
        <f>'PV STOP cijfers'!BH49</f>
        <v>0</v>
      </c>
      <c r="BI257" s="11">
        <f>'PV STOP cijfers'!BI49</f>
        <v>0</v>
      </c>
      <c r="BJ257" s="11">
        <f>'PV STOP cijfers'!BJ49</f>
        <v>0</v>
      </c>
      <c r="BK257" s="28">
        <f>'PV STOP cijfers'!BK49</f>
        <v>0</v>
      </c>
      <c r="BL257" s="11">
        <f>'PV STOP cijfers'!BL49</f>
        <v>0</v>
      </c>
      <c r="BM257" s="11">
        <f>'PV STOP cijfers'!BM49</f>
        <v>1950</v>
      </c>
      <c r="BN257" s="11">
        <f>'PV STOP cijfers'!BN49</f>
        <v>0</v>
      </c>
      <c r="BO257" s="11">
        <f>'PV STOP cijfers'!BO49</f>
        <v>0</v>
      </c>
      <c r="BP257" s="11">
        <f>'PV STOP cijfers'!BP49</f>
        <v>0</v>
      </c>
      <c r="BQ257" s="28">
        <f>'PV STOP cijfers'!BQ49</f>
        <v>0</v>
      </c>
      <c r="BR257" s="11">
        <f>'PV STOP cijfers'!BR49</f>
        <v>0</v>
      </c>
      <c r="BS257" s="11">
        <f>'PV STOP cijfers'!BS49</f>
        <v>0</v>
      </c>
      <c r="BT257" s="11">
        <f>'PV STOP cijfers'!BT49</f>
        <v>0</v>
      </c>
      <c r="BU257" s="11">
        <f>'PV STOP cijfers'!BU49</f>
        <v>0</v>
      </c>
      <c r="BV257" s="11">
        <f>'PV STOP cijfers'!BV49</f>
        <v>0</v>
      </c>
      <c r="BW257" s="11">
        <f>'PV STOP cijfers'!BW49</f>
        <v>0</v>
      </c>
      <c r="BX257" s="49">
        <f>'PV STOP cijfers'!BX49</f>
        <v>0</v>
      </c>
      <c r="BY257" s="11">
        <f>'PV STOP cijfers'!BY49</f>
        <v>2600</v>
      </c>
      <c r="BZ257" s="11">
        <f>'PV STOP cijfers'!BZ49</f>
        <v>0</v>
      </c>
      <c r="CA257" s="11">
        <f>'PV STOP cijfers'!CA49</f>
        <v>0</v>
      </c>
      <c r="CB257" s="11">
        <f>'PV STOP cijfers'!CB49</f>
        <v>0</v>
      </c>
      <c r="CC257" s="11">
        <f>'PV STOP cijfers'!CC49</f>
        <v>0</v>
      </c>
      <c r="CD257" s="11">
        <f>'PV STOP cijfers'!CD49</f>
        <v>0</v>
      </c>
      <c r="CE257" s="11">
        <f>'PV STOP cijfers'!CE49</f>
        <v>0</v>
      </c>
      <c r="CF257" s="11">
        <f>'PV STOP cijfers'!CF49</f>
        <v>0</v>
      </c>
      <c r="CG257" s="11">
        <f>'PV STOP cijfers'!CG49</f>
        <v>0</v>
      </c>
      <c r="CH257" s="11">
        <f>'PV STOP cijfers'!CH49</f>
        <v>0</v>
      </c>
      <c r="CI257" s="11">
        <f>'PV STOP cijfers'!CI49</f>
        <v>0</v>
      </c>
      <c r="CJ257" s="11">
        <f>'PV STOP cijfers'!CJ49</f>
        <v>0</v>
      </c>
      <c r="CK257" s="11">
        <f>'PV STOP cijfers'!CK49</f>
        <v>0</v>
      </c>
      <c r="CL257" s="49">
        <f>'PV STOP cijfers'!CL49</f>
        <v>0</v>
      </c>
      <c r="CM257" s="15">
        <f>'PV STOP cijfers'!CM49</f>
        <v>0</v>
      </c>
      <c r="CN257" s="11">
        <f>'PV STOP cijfers'!CN49</f>
        <v>0</v>
      </c>
      <c r="CO257" s="11">
        <f>'PV STOP cijfers'!CO49</f>
        <v>0</v>
      </c>
      <c r="CP257" s="11">
        <f>'PV STOP cijfers'!CP49</f>
        <v>0</v>
      </c>
      <c r="CQ257" s="11">
        <f>'PV STOP cijfers'!CQ49</f>
        <v>0</v>
      </c>
      <c r="CR257" s="11">
        <f>'PV STOP cijfers'!CR49</f>
        <v>0</v>
      </c>
      <c r="CS257" s="11">
        <f>'PV STOP cijfers'!CS49</f>
        <v>0</v>
      </c>
      <c r="CT257" s="11">
        <f>'PV STOP cijfers'!CT49</f>
        <v>0</v>
      </c>
      <c r="CU257" s="11">
        <f>'PV STOP cijfers'!CU49</f>
        <v>0</v>
      </c>
      <c r="CV257" s="11">
        <f>'PV STOP cijfers'!CV49</f>
        <v>0</v>
      </c>
      <c r="CW257" s="11">
        <f>'PV STOP cijfers'!CW49</f>
        <v>0</v>
      </c>
      <c r="CX257" s="11">
        <f>'PV STOP cijfers'!CX49</f>
        <v>0</v>
      </c>
      <c r="CY257" s="26">
        <f>'PV STOP cijfers'!CY49</f>
        <v>0</v>
      </c>
      <c r="CZ257" s="15">
        <f>'PV STOP cijfers'!CZ49</f>
        <v>0</v>
      </c>
      <c r="DA257" s="11">
        <f>'PV STOP cijfers'!DA49</f>
        <v>0</v>
      </c>
      <c r="DB257" s="11">
        <f>'PV STOP cijfers'!DB49</f>
        <v>0</v>
      </c>
      <c r="DC257" s="11">
        <f>'PV STOP cijfers'!DC49</f>
        <v>0</v>
      </c>
      <c r="DD257" s="11">
        <f>'PV STOP cijfers'!DD49</f>
        <v>0</v>
      </c>
      <c r="DE257" s="11">
        <f>'PV STOP cijfers'!DE49</f>
        <v>0</v>
      </c>
      <c r="DF257" s="11">
        <f>'PV STOP cijfers'!DF49</f>
        <v>0</v>
      </c>
      <c r="DG257" s="11">
        <f>'PV STOP cijfers'!DG49</f>
        <v>0</v>
      </c>
      <c r="DH257" s="11">
        <f>'PV STOP cijfers'!DH49</f>
        <v>0</v>
      </c>
      <c r="DI257" s="11">
        <f>'PV STOP cijfers'!DI49</f>
        <v>0</v>
      </c>
      <c r="DJ257" s="11">
        <f>'PV STOP cijfers'!DJ49</f>
        <v>0</v>
      </c>
      <c r="DK257" s="11">
        <f>'PV STOP cijfers'!DK49</f>
        <v>0</v>
      </c>
      <c r="DL257" s="26">
        <f>'PV STOP cijfers'!DL49</f>
        <v>0</v>
      </c>
    </row>
    <row r="258" spans="1:116" hidden="1">
      <c r="A258" s="47">
        <f>'PV STOP cijfers'!A50</f>
        <v>0</v>
      </c>
      <c r="B258" s="49" t="str">
        <f>'PV STOP cijfers'!B50</f>
        <v>P7 NK 5545, P7 NL 0000</v>
      </c>
      <c r="C258" s="4" t="str">
        <f>'PV STOP cijfers'!C50</f>
        <v>Productveiligheid</v>
      </c>
      <c r="D258" s="4" t="str">
        <f>'PV STOP cijfers'!D50</f>
        <v>PV Internationale projecten Overige baten</v>
      </c>
      <c r="E258" s="4" t="str">
        <f>'PV STOP cijfers'!E50</f>
        <v xml:space="preserve">Overige baten </v>
      </c>
      <c r="F258" s="5" t="str">
        <f>'PV STOP cijfers'!F50</f>
        <v>Overige Baten</v>
      </c>
      <c r="G258" s="4" t="str">
        <f>'PV STOP cijfers'!G50</f>
        <v>Nee/Nee</v>
      </c>
      <c r="H258" s="15">
        <f>'PV STOP cijfers'!H50</f>
        <v>0</v>
      </c>
      <c r="I258" s="11">
        <f>'PV STOP cijfers'!I50</f>
        <v>0</v>
      </c>
      <c r="J258" s="11">
        <f>'PV STOP cijfers'!J50</f>
        <v>0</v>
      </c>
      <c r="K258" s="11">
        <f>'PV STOP cijfers'!K50</f>
        <v>0</v>
      </c>
      <c r="L258" s="11">
        <f>'PV STOP cijfers'!L50</f>
        <v>2600</v>
      </c>
      <c r="M258" s="11">
        <f>'PV STOP cijfers'!M50</f>
        <v>0</v>
      </c>
      <c r="N258" s="11">
        <f>'PV STOP cijfers'!N50</f>
        <v>0</v>
      </c>
      <c r="O258" s="11">
        <f>'PV STOP cijfers'!O50</f>
        <v>0</v>
      </c>
      <c r="P258" s="11">
        <f>'PV STOP cijfers'!P50</f>
        <v>0</v>
      </c>
      <c r="Q258" s="26">
        <f>'PV STOP cijfers'!Q50</f>
        <v>2600</v>
      </c>
      <c r="R258" s="15">
        <f>'PV STOP cijfers'!R50</f>
        <v>0</v>
      </c>
      <c r="S258" s="11">
        <f>'PV STOP cijfers'!S50</f>
        <v>0</v>
      </c>
      <c r="T258" s="11">
        <f>'PV STOP cijfers'!T50</f>
        <v>2600</v>
      </c>
      <c r="U258" s="11">
        <f>'PV STOP cijfers'!U50</f>
        <v>0</v>
      </c>
      <c r="V258" s="11">
        <f>'PV STOP cijfers'!V50</f>
        <v>0</v>
      </c>
      <c r="W258" s="11">
        <f>'PV STOP cijfers'!W50</f>
        <v>0</v>
      </c>
      <c r="X258" s="11">
        <f>'PV STOP cijfers'!X50</f>
        <v>0</v>
      </c>
      <c r="Y258" s="11">
        <f>'PV STOP cijfers'!Y50</f>
        <v>0</v>
      </c>
      <c r="Z258" s="49">
        <f>'PV STOP cijfers'!Z50</f>
        <v>2600</v>
      </c>
      <c r="AA258" s="11">
        <f>'PV STOP cijfers'!AA50</f>
        <v>2600</v>
      </c>
      <c r="AB258" s="11">
        <f>'PV STOP cijfers'!AB50</f>
        <v>0</v>
      </c>
      <c r="AC258" s="11">
        <f>'PV STOP cijfers'!AC50</f>
        <v>0</v>
      </c>
      <c r="AD258" s="11">
        <f>'PV STOP cijfers'!AD50</f>
        <v>0</v>
      </c>
      <c r="AE258" s="11">
        <f>'PV STOP cijfers'!AE50</f>
        <v>0</v>
      </c>
      <c r="AF258" s="11">
        <f>'PV STOP cijfers'!AF50</f>
        <v>0</v>
      </c>
      <c r="AG258" s="49">
        <f>'PV STOP cijfers'!AG50</f>
        <v>0</v>
      </c>
      <c r="AH258" s="11">
        <f>'PV STOP cijfers'!AH50</f>
        <v>0</v>
      </c>
      <c r="AI258" s="11">
        <f>'PV STOP cijfers'!AI50</f>
        <v>0</v>
      </c>
      <c r="AJ258" s="11">
        <f>'PV STOP cijfers'!AJ50</f>
        <v>0</v>
      </c>
      <c r="AK258" s="11">
        <f>'PV STOP cijfers'!AK50</f>
        <v>2600</v>
      </c>
      <c r="AL258" s="28">
        <f>'PV STOP cijfers'!AL50</f>
        <v>0</v>
      </c>
      <c r="AM258" s="11">
        <f>'PV STOP cijfers'!AM50</f>
        <v>0</v>
      </c>
      <c r="AN258" s="11">
        <f>'PV STOP cijfers'!AN50</f>
        <v>0</v>
      </c>
      <c r="AO258" s="11">
        <f>'PV STOP cijfers'!AO50</f>
        <v>0</v>
      </c>
      <c r="AP258" s="11">
        <f>'PV STOP cijfers'!AP50</f>
        <v>0</v>
      </c>
      <c r="AQ258" s="11">
        <f>'PV STOP cijfers'!AQ50</f>
        <v>0</v>
      </c>
      <c r="AR258" s="28">
        <f>'PV STOP cijfers'!AR50</f>
        <v>0</v>
      </c>
      <c r="AS258" s="11">
        <f>'PV STOP cijfers'!AS50</f>
        <v>0</v>
      </c>
      <c r="AT258" s="11">
        <f>'PV STOP cijfers'!AT50</f>
        <v>0</v>
      </c>
      <c r="AU258" s="11">
        <f>'PV STOP cijfers'!AU50</f>
        <v>0</v>
      </c>
      <c r="AV258" s="11">
        <f>'PV STOP cijfers'!AV50</f>
        <v>0</v>
      </c>
      <c r="AW258" s="11">
        <f>'PV STOP cijfers'!AW50</f>
        <v>0</v>
      </c>
      <c r="AX258" s="11">
        <f>'PV STOP cijfers'!AX50</f>
        <v>0</v>
      </c>
      <c r="AY258" s="11">
        <f>'PV STOP cijfers'!AY50</f>
        <v>0</v>
      </c>
      <c r="AZ258" s="11">
        <f>'PV STOP cijfers'!AZ50</f>
        <v>0</v>
      </c>
      <c r="BA258" s="11">
        <f>'PV STOP cijfers'!BA50</f>
        <v>0</v>
      </c>
      <c r="BB258" s="11">
        <f>'PV STOP cijfers'!BB50</f>
        <v>0</v>
      </c>
      <c r="BC258" s="28">
        <f>'PV STOP cijfers'!BC50</f>
        <v>0</v>
      </c>
      <c r="BD258" s="11">
        <f>'PV STOP cijfers'!BD50</f>
        <v>0</v>
      </c>
      <c r="BE258" s="11">
        <f>'PV STOP cijfers'!BE50</f>
        <v>0</v>
      </c>
      <c r="BF258" s="11">
        <f>'PV STOP cijfers'!BF50</f>
        <v>0</v>
      </c>
      <c r="BG258" s="11">
        <f>'PV STOP cijfers'!BG50</f>
        <v>0</v>
      </c>
      <c r="BH258" s="11">
        <f>'PV STOP cijfers'!BH50</f>
        <v>0</v>
      </c>
      <c r="BI258" s="11">
        <f>'PV STOP cijfers'!BI50</f>
        <v>0</v>
      </c>
      <c r="BJ258" s="11">
        <f>'PV STOP cijfers'!BJ50</f>
        <v>0</v>
      </c>
      <c r="BK258" s="28">
        <f>'PV STOP cijfers'!BK50</f>
        <v>0</v>
      </c>
      <c r="BL258" s="11">
        <f>'PV STOP cijfers'!BL50</f>
        <v>0</v>
      </c>
      <c r="BM258" s="11">
        <f>'PV STOP cijfers'!BM50</f>
        <v>0</v>
      </c>
      <c r="BN258" s="11">
        <f>'PV STOP cijfers'!BN50</f>
        <v>0</v>
      </c>
      <c r="BO258" s="11">
        <f>'PV STOP cijfers'!BO50</f>
        <v>0</v>
      </c>
      <c r="BP258" s="11">
        <f>'PV STOP cijfers'!BP50</f>
        <v>0</v>
      </c>
      <c r="BQ258" s="28">
        <f>'PV STOP cijfers'!BQ50</f>
        <v>0</v>
      </c>
      <c r="BR258" s="11">
        <f>'PV STOP cijfers'!BR50</f>
        <v>0</v>
      </c>
      <c r="BS258" s="11">
        <f>'PV STOP cijfers'!BS50</f>
        <v>0</v>
      </c>
      <c r="BT258" s="11">
        <f>'PV STOP cijfers'!BT50</f>
        <v>0</v>
      </c>
      <c r="BU258" s="11">
        <f>'PV STOP cijfers'!BU50</f>
        <v>0</v>
      </c>
      <c r="BV258" s="11">
        <f>'PV STOP cijfers'!BV50</f>
        <v>0</v>
      </c>
      <c r="BW258" s="11">
        <f>'PV STOP cijfers'!BW50</f>
        <v>0</v>
      </c>
      <c r="BX258" s="49">
        <f>'PV STOP cijfers'!BX50</f>
        <v>0</v>
      </c>
      <c r="BY258" s="11">
        <f>'PV STOP cijfers'!BY50</f>
        <v>2600</v>
      </c>
      <c r="BZ258" s="11">
        <f>'PV STOP cijfers'!BZ50</f>
        <v>0</v>
      </c>
      <c r="CA258" s="11">
        <f>'PV STOP cijfers'!CA50</f>
        <v>0</v>
      </c>
      <c r="CB258" s="11">
        <f>'PV STOP cijfers'!CB50</f>
        <v>0</v>
      </c>
      <c r="CC258" s="11">
        <f>'PV STOP cijfers'!CC50</f>
        <v>0</v>
      </c>
      <c r="CD258" s="11">
        <f>'PV STOP cijfers'!CD50</f>
        <v>0</v>
      </c>
      <c r="CE258" s="11">
        <f>'PV STOP cijfers'!CE50</f>
        <v>0</v>
      </c>
      <c r="CF258" s="11">
        <f>'PV STOP cijfers'!CF50</f>
        <v>0</v>
      </c>
      <c r="CG258" s="11">
        <f>'PV STOP cijfers'!CG50</f>
        <v>0</v>
      </c>
      <c r="CH258" s="11">
        <f>'PV STOP cijfers'!CH50</f>
        <v>0</v>
      </c>
      <c r="CI258" s="11">
        <f>'PV STOP cijfers'!CI50</f>
        <v>0</v>
      </c>
      <c r="CJ258" s="11">
        <f>'PV STOP cijfers'!CJ50</f>
        <v>0</v>
      </c>
      <c r="CK258" s="11">
        <f>'PV STOP cijfers'!CK50</f>
        <v>0</v>
      </c>
      <c r="CL258" s="49">
        <f>'PV STOP cijfers'!CL50</f>
        <v>0</v>
      </c>
      <c r="CM258" s="15">
        <f>'PV STOP cijfers'!CM50</f>
        <v>0</v>
      </c>
      <c r="CN258" s="11">
        <f>'PV STOP cijfers'!CN50</f>
        <v>0</v>
      </c>
      <c r="CO258" s="11">
        <f>'PV STOP cijfers'!CO50</f>
        <v>0</v>
      </c>
      <c r="CP258" s="11">
        <f>'PV STOP cijfers'!CP50</f>
        <v>0</v>
      </c>
      <c r="CQ258" s="11">
        <f>'PV STOP cijfers'!CQ50</f>
        <v>0</v>
      </c>
      <c r="CR258" s="11">
        <f>'PV STOP cijfers'!CR50</f>
        <v>0</v>
      </c>
      <c r="CS258" s="11">
        <f>'PV STOP cijfers'!CS50</f>
        <v>0</v>
      </c>
      <c r="CT258" s="11">
        <f>'PV STOP cijfers'!CT50</f>
        <v>0</v>
      </c>
      <c r="CU258" s="11">
        <f>'PV STOP cijfers'!CU50</f>
        <v>0</v>
      </c>
      <c r="CV258" s="11">
        <f>'PV STOP cijfers'!CV50</f>
        <v>0</v>
      </c>
      <c r="CW258" s="11">
        <f>'PV STOP cijfers'!CW50</f>
        <v>0</v>
      </c>
      <c r="CX258" s="11">
        <f>'PV STOP cijfers'!CX50</f>
        <v>0</v>
      </c>
      <c r="CY258" s="26">
        <f>'PV STOP cijfers'!CY50</f>
        <v>0</v>
      </c>
      <c r="CZ258" s="15">
        <f>'PV STOP cijfers'!CZ50</f>
        <v>0</v>
      </c>
      <c r="DA258" s="11">
        <f>'PV STOP cijfers'!DA50</f>
        <v>0</v>
      </c>
      <c r="DB258" s="11">
        <f>'PV STOP cijfers'!DB50</f>
        <v>0</v>
      </c>
      <c r="DC258" s="11">
        <f>'PV STOP cijfers'!DC50</f>
        <v>0</v>
      </c>
      <c r="DD258" s="11">
        <f>'PV STOP cijfers'!DD50</f>
        <v>0</v>
      </c>
      <c r="DE258" s="11">
        <f>'PV STOP cijfers'!DE50</f>
        <v>0</v>
      </c>
      <c r="DF258" s="11">
        <f>'PV STOP cijfers'!DF50</f>
        <v>0</v>
      </c>
      <c r="DG258" s="11">
        <f>'PV STOP cijfers'!DG50</f>
        <v>0</v>
      </c>
      <c r="DH258" s="11">
        <f>'PV STOP cijfers'!DH50</f>
        <v>0</v>
      </c>
      <c r="DI258" s="11">
        <f>'PV STOP cijfers'!DI50</f>
        <v>0</v>
      </c>
      <c r="DJ258" s="11">
        <f>'PV STOP cijfers'!DJ50</f>
        <v>0</v>
      </c>
      <c r="DK258" s="11">
        <f>'PV STOP cijfers'!DK50</f>
        <v>0</v>
      </c>
      <c r="DL258" s="26">
        <f>'PV STOP cijfers'!DL50</f>
        <v>0</v>
      </c>
    </row>
    <row r="259" spans="1:116" hidden="1">
      <c r="A259" s="47">
        <f>'PV STOP cijfers'!A51</f>
        <v>0</v>
      </c>
      <c r="B259" s="49">
        <f>'PV STOP cijfers'!B51</f>
        <v>0</v>
      </c>
      <c r="C259" s="4">
        <f>'PV STOP cijfers'!C51</f>
        <v>0</v>
      </c>
      <c r="D259" s="4" t="str">
        <f>'PV STOP cijfers'!D51</f>
        <v>PV Internationale projecten Overige baten</v>
      </c>
      <c r="E259" s="4" t="str">
        <f>'PV STOP cijfers'!E51</f>
        <v>Methode "base slip" voor niet vrijstaande ladders</v>
      </c>
      <c r="F259" s="4" t="str">
        <f>'PV STOP cijfers'!F51</f>
        <v>Overige Baten</v>
      </c>
      <c r="G259" s="292" t="str">
        <f>'PV STOP cijfers'!G51</f>
        <v>Nee/Ja</v>
      </c>
      <c r="H259" s="518">
        <f>'PV STOP cijfers'!H51</f>
        <v>308</v>
      </c>
      <c r="I259" s="11">
        <f>'PV STOP cijfers'!I51</f>
        <v>1154</v>
      </c>
      <c r="J259" s="11">
        <f>'PV STOP cijfers'!J51</f>
        <v>0</v>
      </c>
      <c r="K259" s="11">
        <f>'PV STOP cijfers'!K51</f>
        <v>368</v>
      </c>
      <c r="L259" s="11">
        <f>'PV STOP cijfers'!L51</f>
        <v>0</v>
      </c>
      <c r="M259" s="11">
        <f>'PV STOP cijfers'!M51</f>
        <v>0</v>
      </c>
      <c r="N259" s="11">
        <f>'PV STOP cijfers'!N51</f>
        <v>0</v>
      </c>
      <c r="O259" s="11">
        <f>'PV STOP cijfers'!O51</f>
        <v>0</v>
      </c>
      <c r="P259" s="11">
        <f>'PV STOP cijfers'!P51</f>
        <v>0</v>
      </c>
      <c r="Q259" s="26">
        <f>'PV STOP cijfers'!Q51</f>
        <v>1830</v>
      </c>
      <c r="R259" s="15">
        <f>'PV STOP cijfers'!R51</f>
        <v>0</v>
      </c>
      <c r="S259" s="11">
        <f>'PV STOP cijfers'!S51</f>
        <v>0</v>
      </c>
      <c r="T259" s="11">
        <f>'PV STOP cijfers'!T51</f>
        <v>1830</v>
      </c>
      <c r="U259" s="11">
        <f>'PV STOP cijfers'!U51</f>
        <v>0</v>
      </c>
      <c r="V259" s="11">
        <f>'PV STOP cijfers'!V51</f>
        <v>0</v>
      </c>
      <c r="W259" s="11">
        <f>'PV STOP cijfers'!W51</f>
        <v>0</v>
      </c>
      <c r="X259" s="11">
        <f>'PV STOP cijfers'!X51</f>
        <v>0</v>
      </c>
      <c r="Y259" s="11">
        <f>'PV STOP cijfers'!Y51</f>
        <v>0</v>
      </c>
      <c r="Z259" s="49">
        <f>'PV STOP cijfers'!Z51</f>
        <v>1830</v>
      </c>
      <c r="AA259" s="11">
        <f>'PV STOP cijfers'!AA51</f>
        <v>0</v>
      </c>
      <c r="AB259" s="11">
        <f>'PV STOP cijfers'!AB51</f>
        <v>0</v>
      </c>
      <c r="AC259" s="11">
        <f>'PV STOP cijfers'!AC51</f>
        <v>0</v>
      </c>
      <c r="AD259" s="11">
        <f>'PV STOP cijfers'!AD51</f>
        <v>0</v>
      </c>
      <c r="AE259" s="11">
        <f>'PV STOP cijfers'!AE51</f>
        <v>1830</v>
      </c>
      <c r="AF259" s="11">
        <f>'PV STOP cijfers'!AF51</f>
        <v>0</v>
      </c>
      <c r="AG259" s="49">
        <f>'PV STOP cijfers'!AG51</f>
        <v>0</v>
      </c>
      <c r="AH259" s="11">
        <f>'PV STOP cijfers'!AH51</f>
        <v>0</v>
      </c>
      <c r="AI259" s="11">
        <f>'PV STOP cijfers'!AI51</f>
        <v>0</v>
      </c>
      <c r="AJ259" s="11">
        <f>'PV STOP cijfers'!AJ51</f>
        <v>0</v>
      </c>
      <c r="AK259" s="11">
        <f>'PV STOP cijfers'!AK51</f>
        <v>0</v>
      </c>
      <c r="AL259" s="49">
        <f>'PV STOP cijfers'!AL51</f>
        <v>0</v>
      </c>
      <c r="AM259" s="11">
        <f>'PV STOP cijfers'!AM51</f>
        <v>0</v>
      </c>
      <c r="AN259" s="11">
        <f>'PV STOP cijfers'!AN51</f>
        <v>0</v>
      </c>
      <c r="AO259" s="11">
        <f>'PV STOP cijfers'!AO51</f>
        <v>0</v>
      </c>
      <c r="AP259" s="11">
        <f>'PV STOP cijfers'!AP51</f>
        <v>0</v>
      </c>
      <c r="AQ259" s="11">
        <f>'PV STOP cijfers'!AQ51</f>
        <v>0</v>
      </c>
      <c r="AR259" s="49">
        <f>'PV STOP cijfers'!AR51</f>
        <v>0</v>
      </c>
      <c r="AS259" s="11">
        <f>'PV STOP cijfers'!AS51</f>
        <v>0</v>
      </c>
      <c r="AT259" s="11">
        <f>'PV STOP cijfers'!AT51</f>
        <v>0</v>
      </c>
      <c r="AU259" s="11">
        <f>'PV STOP cijfers'!AU51</f>
        <v>0</v>
      </c>
      <c r="AV259" s="11">
        <f>'PV STOP cijfers'!AV51</f>
        <v>0</v>
      </c>
      <c r="AW259" s="11">
        <f>'PV STOP cijfers'!AW51</f>
        <v>0</v>
      </c>
      <c r="AX259" s="11">
        <f>'PV STOP cijfers'!AX51</f>
        <v>0</v>
      </c>
      <c r="AY259" s="11">
        <f>'PV STOP cijfers'!AY51</f>
        <v>0</v>
      </c>
      <c r="AZ259" s="11">
        <f>'PV STOP cijfers'!AZ51</f>
        <v>0</v>
      </c>
      <c r="BA259" s="11">
        <f>'PV STOP cijfers'!BA51</f>
        <v>0</v>
      </c>
      <c r="BB259" s="11">
        <f>'PV STOP cijfers'!BB51</f>
        <v>0</v>
      </c>
      <c r="BC259" s="49">
        <f>'PV STOP cijfers'!BC51</f>
        <v>0</v>
      </c>
      <c r="BD259" s="11">
        <f>'PV STOP cijfers'!BD51</f>
        <v>0</v>
      </c>
      <c r="BE259" s="11">
        <f>'PV STOP cijfers'!BE51</f>
        <v>0</v>
      </c>
      <c r="BF259" s="11">
        <f>'PV STOP cijfers'!BF51</f>
        <v>0</v>
      </c>
      <c r="BG259" s="11">
        <f>'PV STOP cijfers'!BG51</f>
        <v>0</v>
      </c>
      <c r="BH259" s="11">
        <f>'PV STOP cijfers'!BH51</f>
        <v>0</v>
      </c>
      <c r="BI259" s="11">
        <f>'PV STOP cijfers'!BI51</f>
        <v>0</v>
      </c>
      <c r="BJ259" s="11">
        <f>'PV STOP cijfers'!BJ51</f>
        <v>0</v>
      </c>
      <c r="BK259" s="49">
        <f>'PV STOP cijfers'!BK51</f>
        <v>0</v>
      </c>
      <c r="BL259" s="11">
        <f>'PV STOP cijfers'!BL51</f>
        <v>0</v>
      </c>
      <c r="BM259" s="11">
        <f>'PV STOP cijfers'!BM51</f>
        <v>1522</v>
      </c>
      <c r="BN259" s="11">
        <f>'PV STOP cijfers'!BN51</f>
        <v>102.66666666666667</v>
      </c>
      <c r="BO259" s="11">
        <f>'PV STOP cijfers'!BO51</f>
        <v>102.66666666666667</v>
      </c>
      <c r="BP259" s="11">
        <f>'PV STOP cijfers'!BP51</f>
        <v>102.66666666666667</v>
      </c>
      <c r="BQ259" s="49">
        <f>'PV STOP cijfers'!BQ51</f>
        <v>0</v>
      </c>
      <c r="BR259" s="11">
        <f>'PV STOP cijfers'!BR51</f>
        <v>0</v>
      </c>
      <c r="BS259" s="11">
        <f>'PV STOP cijfers'!BS51</f>
        <v>0</v>
      </c>
      <c r="BT259" s="11">
        <f>'PV STOP cijfers'!BT51</f>
        <v>0</v>
      </c>
      <c r="BU259" s="11">
        <f>'PV STOP cijfers'!BU51</f>
        <v>0</v>
      </c>
      <c r="BV259" s="11">
        <f>'PV STOP cijfers'!BV51</f>
        <v>0</v>
      </c>
      <c r="BW259" s="11">
        <f>'PV STOP cijfers'!BW51</f>
        <v>0</v>
      </c>
      <c r="BX259" s="47">
        <f>'PV STOP cijfers'!BX51</f>
        <v>0</v>
      </c>
      <c r="BY259" s="49">
        <f>'PV STOP cijfers'!BY51</f>
        <v>1830.0000000000002</v>
      </c>
      <c r="BZ259" s="11">
        <f>'PV STOP cijfers'!BZ51</f>
        <v>0</v>
      </c>
      <c r="CA259" s="11">
        <f>'PV STOP cijfers'!CA51</f>
        <v>0</v>
      </c>
      <c r="CB259" s="11">
        <f>'PV STOP cijfers'!CB51</f>
        <v>0</v>
      </c>
      <c r="CC259" s="11">
        <f>'PV STOP cijfers'!CC51</f>
        <v>0</v>
      </c>
      <c r="CD259" s="11">
        <f>'PV STOP cijfers'!CD51</f>
        <v>0</v>
      </c>
      <c r="CE259" s="11">
        <f>'PV STOP cijfers'!CE51</f>
        <v>0</v>
      </c>
      <c r="CF259" s="11">
        <f>'PV STOP cijfers'!CF51</f>
        <v>0</v>
      </c>
      <c r="CG259" s="11">
        <f>'PV STOP cijfers'!CG51</f>
        <v>0</v>
      </c>
      <c r="CH259" s="11">
        <f>'PV STOP cijfers'!CH51</f>
        <v>0</v>
      </c>
      <c r="CI259" s="11">
        <f>'PV STOP cijfers'!CI51</f>
        <v>0</v>
      </c>
      <c r="CJ259" s="11">
        <f>'PV STOP cijfers'!CJ51</f>
        <v>0</v>
      </c>
      <c r="CK259" s="11">
        <f>'PV STOP cijfers'!CK51</f>
        <v>0</v>
      </c>
      <c r="CL259" s="49">
        <f>'PV STOP cijfers'!CL51</f>
        <v>0</v>
      </c>
      <c r="CM259" s="11">
        <f>'PV STOP cijfers'!CM51</f>
        <v>0</v>
      </c>
      <c r="CN259" s="11">
        <f>'PV STOP cijfers'!CN51</f>
        <v>0</v>
      </c>
      <c r="CO259" s="11">
        <f>'PV STOP cijfers'!CO51</f>
        <v>0</v>
      </c>
      <c r="CP259" s="11">
        <f>'PV STOP cijfers'!CP51</f>
        <v>0</v>
      </c>
      <c r="CQ259" s="11">
        <f>'PV STOP cijfers'!CQ51</f>
        <v>0</v>
      </c>
      <c r="CR259" s="11">
        <f>'PV STOP cijfers'!CR51</f>
        <v>0</v>
      </c>
      <c r="CS259" s="11">
        <f>'PV STOP cijfers'!CS51</f>
        <v>0</v>
      </c>
      <c r="CT259" s="11">
        <f>'PV STOP cijfers'!CT51</f>
        <v>0</v>
      </c>
      <c r="CU259" s="11">
        <f>'PV STOP cijfers'!CU51</f>
        <v>0</v>
      </c>
      <c r="CV259" s="11">
        <f>'PV STOP cijfers'!CV51</f>
        <v>0</v>
      </c>
      <c r="CW259" s="11">
        <f>'PV STOP cijfers'!CW51</f>
        <v>0</v>
      </c>
      <c r="CX259" s="11">
        <f>'PV STOP cijfers'!CX51</f>
        <v>0</v>
      </c>
      <c r="CY259" s="26">
        <f>'PV STOP cijfers'!CY51</f>
        <v>0</v>
      </c>
      <c r="CZ259" s="15">
        <f>'PV STOP cijfers'!CZ51</f>
        <v>0</v>
      </c>
      <c r="DA259" s="11">
        <f>'PV STOP cijfers'!DA51</f>
        <v>0</v>
      </c>
      <c r="DB259" s="11">
        <f>'PV STOP cijfers'!DB51</f>
        <v>0</v>
      </c>
      <c r="DC259" s="11">
        <f>'PV STOP cijfers'!DC51</f>
        <v>0</v>
      </c>
      <c r="DD259" s="11">
        <f>'PV STOP cijfers'!DD51</f>
        <v>0</v>
      </c>
      <c r="DE259" s="11">
        <f>'PV STOP cijfers'!DE51</f>
        <v>0</v>
      </c>
      <c r="DF259" s="11">
        <f>'PV STOP cijfers'!DF51</f>
        <v>0</v>
      </c>
      <c r="DG259" s="11">
        <f>'PV STOP cijfers'!DG51</f>
        <v>0</v>
      </c>
      <c r="DH259" s="11">
        <f>'PV STOP cijfers'!DH51</f>
        <v>0</v>
      </c>
      <c r="DI259" s="11">
        <f>'PV STOP cijfers'!DI51</f>
        <v>0</v>
      </c>
      <c r="DJ259" s="11">
        <f>'PV STOP cijfers'!DJ51</f>
        <v>0</v>
      </c>
      <c r="DK259" s="11">
        <f>'PV STOP cijfers'!DK51</f>
        <v>0</v>
      </c>
      <c r="DL259" s="26">
        <f>'PV STOP cijfers'!DL51</f>
        <v>0</v>
      </c>
    </row>
    <row r="260" spans="1:116" s="165" customFormat="1" hidden="1">
      <c r="A260" s="52">
        <f>'VIS STOP cijfers'!A3</f>
        <v>0</v>
      </c>
      <c r="B260" s="48" t="str">
        <f>'VIS STOP cijfers'!B3</f>
        <v>WENT/WENA</v>
      </c>
      <c r="C260" s="54" t="str">
        <f>'VIS STOP cijfers'!C3</f>
        <v>Visketen</v>
      </c>
      <c r="D260" s="54" t="str">
        <f>'VIS STOP cijfers'!D3</f>
        <v>VIS zeevisserij DG AGRO</v>
      </c>
      <c r="E260" s="54" t="str">
        <f>'VIS STOP cijfers'!E3</f>
        <v>TO werkzaamheden</v>
      </c>
      <c r="F260" s="60" t="str">
        <f>'VIS STOP cijfers'!F3</f>
        <v>EL&amp;I AGRO</v>
      </c>
      <c r="G260" s="54">
        <f>'VIS STOP cijfers'!G3</f>
        <v>0</v>
      </c>
      <c r="H260" s="21">
        <f>'VIS STOP cijfers'!H3</f>
        <v>1886</v>
      </c>
      <c r="I260" s="624">
        <f>'VIS STOP cijfers'!I3</f>
        <v>0</v>
      </c>
      <c r="J260" s="14">
        <f>'VIS STOP cijfers'!J3</f>
        <v>2300</v>
      </c>
      <c r="K260" s="14">
        <f>'VIS STOP cijfers'!K3</f>
        <v>0</v>
      </c>
      <c r="L260" s="14">
        <f>'VIS STOP cijfers'!L3</f>
        <v>0</v>
      </c>
      <c r="M260" s="14">
        <f>'VIS STOP cijfers'!M3</f>
        <v>0</v>
      </c>
      <c r="N260" s="14">
        <f>'VIS STOP cijfers'!N3</f>
        <v>0</v>
      </c>
      <c r="O260" s="14">
        <f>'VIS STOP cijfers'!O3</f>
        <v>0</v>
      </c>
      <c r="P260" s="14">
        <f>'VIS STOP cijfers'!P3</f>
        <v>0</v>
      </c>
      <c r="Q260" s="51">
        <f>'VIS STOP cijfers'!Q3</f>
        <v>4186</v>
      </c>
      <c r="R260" s="21">
        <f>'VIS STOP cijfers'!R3</f>
        <v>0</v>
      </c>
      <c r="S260" s="14">
        <f>'VIS STOP cijfers'!S3</f>
        <v>0</v>
      </c>
      <c r="T260" s="14">
        <f>'VIS STOP cijfers'!T3</f>
        <v>4186</v>
      </c>
      <c r="U260" s="14">
        <f>'VIS STOP cijfers'!U3</f>
        <v>0</v>
      </c>
      <c r="V260" s="14">
        <f>'VIS STOP cijfers'!V3</f>
        <v>0</v>
      </c>
      <c r="W260" s="14">
        <f>'VIS STOP cijfers'!W3</f>
        <v>0</v>
      </c>
      <c r="X260" s="14">
        <f>'VIS STOP cijfers'!X3</f>
        <v>0</v>
      </c>
      <c r="Y260" s="14">
        <f>'VIS STOP cijfers'!Y3</f>
        <v>0</v>
      </c>
      <c r="Z260" s="48">
        <f>'VIS STOP cijfers'!Z3</f>
        <v>4186</v>
      </c>
      <c r="AA260" s="525">
        <f>'VIS STOP cijfers'!AA3</f>
        <v>3761</v>
      </c>
      <c r="AB260" s="14">
        <f>'VIS STOP cijfers'!AB3</f>
        <v>0</v>
      </c>
      <c r="AC260" s="14">
        <f>'VIS STOP cijfers'!AC3</f>
        <v>0</v>
      </c>
      <c r="AD260" s="14">
        <f>'VIS STOP cijfers'!AD3</f>
        <v>425</v>
      </c>
      <c r="AE260" s="14">
        <f>'VIS STOP cijfers'!AE3</f>
        <v>0</v>
      </c>
      <c r="AF260" s="14">
        <f>'VIS STOP cijfers'!AF3</f>
        <v>0</v>
      </c>
      <c r="AG260" s="48">
        <f>'VIS STOP cijfers'!AG3</f>
        <v>0</v>
      </c>
      <c r="AH260" s="14">
        <f>'VIS STOP cijfers'!AH3</f>
        <v>0</v>
      </c>
      <c r="AI260" s="14">
        <f>'VIS STOP cijfers'!AI3</f>
        <v>0</v>
      </c>
      <c r="AJ260" s="14">
        <f>'VIS STOP cijfers'!AJ3</f>
        <v>3761</v>
      </c>
      <c r="AK260" s="14">
        <f>'VIS STOP cijfers'!AK3</f>
        <v>0</v>
      </c>
      <c r="AL260" s="48">
        <f>'VIS STOP cijfers'!AL3</f>
        <v>0</v>
      </c>
      <c r="AM260" s="14">
        <f>'VIS STOP cijfers'!AM3</f>
        <v>0</v>
      </c>
      <c r="AN260" s="14">
        <f>'VIS STOP cijfers'!AN3</f>
        <v>106</v>
      </c>
      <c r="AO260" s="14">
        <f>'VIS STOP cijfers'!AO3</f>
        <v>106</v>
      </c>
      <c r="AP260" s="14">
        <f>'VIS STOP cijfers'!AP3</f>
        <v>106</v>
      </c>
      <c r="AQ260" s="14">
        <f>'VIS STOP cijfers'!AQ3</f>
        <v>107</v>
      </c>
      <c r="AR260" s="48">
        <f>'VIS STOP cijfers'!AR3</f>
        <v>0</v>
      </c>
      <c r="AS260" s="14">
        <f>'VIS STOP cijfers'!AS3</f>
        <v>0</v>
      </c>
      <c r="AT260" s="14">
        <f>'VIS STOP cijfers'!AT3</f>
        <v>0</v>
      </c>
      <c r="AU260" s="14">
        <f>'VIS STOP cijfers'!AU3</f>
        <v>0</v>
      </c>
      <c r="AV260" s="14">
        <f>'VIS STOP cijfers'!AV3</f>
        <v>0</v>
      </c>
      <c r="AW260" s="14">
        <f>'VIS STOP cijfers'!AW3</f>
        <v>0</v>
      </c>
      <c r="AX260" s="14">
        <f>'VIS STOP cijfers'!AX3</f>
        <v>0</v>
      </c>
      <c r="AY260" s="14">
        <f>'VIS STOP cijfers'!AY3</f>
        <v>0</v>
      </c>
      <c r="AZ260" s="14">
        <f>'VIS STOP cijfers'!AZ3</f>
        <v>0</v>
      </c>
      <c r="BA260" s="14">
        <f>'VIS STOP cijfers'!BA3</f>
        <v>0</v>
      </c>
      <c r="BB260" s="14">
        <f>'VIS STOP cijfers'!BB3</f>
        <v>0</v>
      </c>
      <c r="BC260" s="48">
        <f>'VIS STOP cijfers'!BC3</f>
        <v>0</v>
      </c>
      <c r="BD260" s="14">
        <f>'VIS STOP cijfers'!BD3</f>
        <v>0</v>
      </c>
      <c r="BE260" s="14">
        <f>'VIS STOP cijfers'!BE3</f>
        <v>0</v>
      </c>
      <c r="BF260" s="14">
        <f>'VIS STOP cijfers'!BF3</f>
        <v>0</v>
      </c>
      <c r="BG260" s="14">
        <f>'VIS STOP cijfers'!BG3</f>
        <v>0</v>
      </c>
      <c r="BH260" s="14">
        <f>'VIS STOP cijfers'!BH3</f>
        <v>0</v>
      </c>
      <c r="BI260" s="14">
        <f>'VIS STOP cijfers'!BI3</f>
        <v>0</v>
      </c>
      <c r="BJ260" s="14">
        <f>'VIS STOP cijfers'!BJ3</f>
        <v>0</v>
      </c>
      <c r="BK260" s="48">
        <f>'VIS STOP cijfers'!BK3</f>
        <v>0</v>
      </c>
      <c r="BL260" s="14">
        <f>'VIS STOP cijfers'!BL3</f>
        <v>0</v>
      </c>
      <c r="BM260" s="14">
        <f>'VIS STOP cijfers'!BM3</f>
        <v>0</v>
      </c>
      <c r="BN260" s="14">
        <f>'VIS STOP cijfers'!BN3</f>
        <v>0</v>
      </c>
      <c r="BO260" s="14">
        <f>'VIS STOP cijfers'!BO3</f>
        <v>0</v>
      </c>
      <c r="BP260" s="14">
        <f>'VIS STOP cijfers'!BP3</f>
        <v>0</v>
      </c>
      <c r="BQ260" s="48">
        <f>'VIS STOP cijfers'!BQ3</f>
        <v>0</v>
      </c>
      <c r="BR260" s="14">
        <f>'VIS STOP cijfers'!BR3</f>
        <v>0</v>
      </c>
      <c r="BS260" s="14">
        <f>'VIS STOP cijfers'!BS3</f>
        <v>0</v>
      </c>
      <c r="BT260" s="14">
        <f>'VIS STOP cijfers'!BT3</f>
        <v>0</v>
      </c>
      <c r="BU260" s="14">
        <f>'VIS STOP cijfers'!BU3</f>
        <v>0</v>
      </c>
      <c r="BV260" s="14">
        <f>'VIS STOP cijfers'!BV3</f>
        <v>0</v>
      </c>
      <c r="BW260" s="14">
        <f>'VIS STOP cijfers'!BW3</f>
        <v>0</v>
      </c>
      <c r="BX260" s="52">
        <f>'VIS STOP cijfers'!BX3</f>
        <v>0</v>
      </c>
      <c r="BY260" s="48">
        <f>'VIS STOP cijfers'!BY3</f>
        <v>4186</v>
      </c>
      <c r="BZ260" s="14">
        <f>'VIS STOP cijfers'!BZ3</f>
        <v>0</v>
      </c>
      <c r="CA260" s="14">
        <f>'VIS STOP cijfers'!CA3</f>
        <v>0</v>
      </c>
      <c r="CB260" s="14">
        <f>'VIS STOP cijfers'!CB3</f>
        <v>0</v>
      </c>
      <c r="CC260" s="14">
        <f>'VIS STOP cijfers'!CC3</f>
        <v>0</v>
      </c>
      <c r="CD260" s="14">
        <f>'VIS STOP cijfers'!CD3</f>
        <v>0</v>
      </c>
      <c r="CE260" s="14">
        <f>'VIS STOP cijfers'!CE3</f>
        <v>0</v>
      </c>
      <c r="CF260" s="14">
        <f>'VIS STOP cijfers'!CF3</f>
        <v>0</v>
      </c>
      <c r="CG260" s="14">
        <f>'VIS STOP cijfers'!CG3</f>
        <v>0</v>
      </c>
      <c r="CH260" s="14">
        <f>'VIS STOP cijfers'!CH3</f>
        <v>0</v>
      </c>
      <c r="CI260" s="14">
        <f>'VIS STOP cijfers'!CI3</f>
        <v>0</v>
      </c>
      <c r="CJ260" s="14">
        <f>'VIS STOP cijfers'!CJ3</f>
        <v>0</v>
      </c>
      <c r="CK260" s="14">
        <f>'VIS STOP cijfers'!CK3</f>
        <v>0</v>
      </c>
      <c r="CL260" s="48">
        <f>'VIS STOP cijfers'!CL3</f>
        <v>0</v>
      </c>
      <c r="CM260" s="14">
        <f>'VIS STOP cijfers'!CM3</f>
        <v>0</v>
      </c>
      <c r="CN260" s="14">
        <f>'VIS STOP cijfers'!CN3</f>
        <v>0</v>
      </c>
      <c r="CO260" s="14">
        <f>'VIS STOP cijfers'!CO3</f>
        <v>0</v>
      </c>
      <c r="CP260" s="14">
        <f>'VIS STOP cijfers'!CP3</f>
        <v>0</v>
      </c>
      <c r="CQ260" s="14">
        <f>'VIS STOP cijfers'!CQ3</f>
        <v>0</v>
      </c>
      <c r="CR260" s="14">
        <f>'VIS STOP cijfers'!CR3</f>
        <v>0</v>
      </c>
      <c r="CS260" s="14">
        <f>'VIS STOP cijfers'!CS3</f>
        <v>0</v>
      </c>
      <c r="CT260" s="14">
        <f>'VIS STOP cijfers'!CT3</f>
        <v>0</v>
      </c>
      <c r="CU260" s="14">
        <f>'VIS STOP cijfers'!CU3</f>
        <v>0</v>
      </c>
      <c r="CV260" s="14">
        <f>'VIS STOP cijfers'!CV3</f>
        <v>0</v>
      </c>
      <c r="CW260" s="14">
        <f>'VIS STOP cijfers'!CW3</f>
        <v>0</v>
      </c>
      <c r="CX260" s="14">
        <f>'VIS STOP cijfers'!CX3</f>
        <v>0</v>
      </c>
      <c r="CY260" s="51">
        <f>'VIS STOP cijfers'!CY3</f>
        <v>0</v>
      </c>
      <c r="CZ260" s="14">
        <f>'VIS STOP cijfers'!CZ3</f>
        <v>0</v>
      </c>
      <c r="DA260" s="14">
        <f>'VIS STOP cijfers'!DA3</f>
        <v>0</v>
      </c>
      <c r="DB260" s="14">
        <f>'VIS STOP cijfers'!DB3</f>
        <v>0</v>
      </c>
      <c r="DC260" s="14">
        <f>'VIS STOP cijfers'!DC3</f>
        <v>0</v>
      </c>
      <c r="DD260" s="14">
        <f>'VIS STOP cijfers'!DD3</f>
        <v>0</v>
      </c>
      <c r="DE260" s="14">
        <f>'VIS STOP cijfers'!DE3</f>
        <v>0</v>
      </c>
      <c r="DF260" s="14">
        <f>'VIS STOP cijfers'!DF3</f>
        <v>0</v>
      </c>
      <c r="DG260" s="14">
        <f>'VIS STOP cijfers'!DG3</f>
        <v>0</v>
      </c>
      <c r="DH260" s="14">
        <f>'VIS STOP cijfers'!DH3</f>
        <v>0</v>
      </c>
      <c r="DI260" s="14">
        <f>'VIS STOP cijfers'!DI3</f>
        <v>0</v>
      </c>
      <c r="DJ260" s="14">
        <f>'VIS STOP cijfers'!DJ3</f>
        <v>0</v>
      </c>
      <c r="DK260" s="14">
        <f>'VIS STOP cijfers'!DK3</f>
        <v>0</v>
      </c>
      <c r="DL260" s="51">
        <f>'VIS STOP cijfers'!DL3</f>
        <v>0</v>
      </c>
    </row>
    <row r="261" spans="1:116" s="165" customFormat="1" hidden="1">
      <c r="A261" s="47">
        <f>'VIS STOP cijfers'!A4</f>
        <v>0</v>
      </c>
      <c r="B261" s="49" t="str">
        <f>'VIS STOP cijfers'!B4</f>
        <v>WENT</v>
      </c>
      <c r="C261" s="4" t="str">
        <f>'VIS STOP cijfers'!C4</f>
        <v>Visketen</v>
      </c>
      <c r="D261" s="4" t="str">
        <f>'VIS STOP cijfers'!D4</f>
        <v>VIS zeevisserij DG AGRO</v>
      </c>
      <c r="E261" s="4" t="str">
        <f>'VIS STOP cijfers'!E4</f>
        <v>Reguliere workflow</v>
      </c>
      <c r="F261" s="5" t="str">
        <f>'VIS STOP cijfers'!F4</f>
        <v>EL&amp;I AGRO</v>
      </c>
      <c r="G261" s="4">
        <f>'VIS STOP cijfers'!G4</f>
        <v>0</v>
      </c>
      <c r="H261" s="15">
        <f>'VIS STOP cijfers'!H4</f>
        <v>29500</v>
      </c>
      <c r="I261" s="625">
        <f>'VIS STOP cijfers'!I4</f>
        <v>0</v>
      </c>
      <c r="J261" s="11">
        <f>'VIS STOP cijfers'!J4</f>
        <v>0</v>
      </c>
      <c r="K261" s="11">
        <f>'VIS STOP cijfers'!K4</f>
        <v>0</v>
      </c>
      <c r="L261" s="11">
        <f>'VIS STOP cijfers'!L4</f>
        <v>0</v>
      </c>
      <c r="M261" s="11">
        <f>'VIS STOP cijfers'!M4</f>
        <v>0</v>
      </c>
      <c r="N261" s="11">
        <f>'VIS STOP cijfers'!N4</f>
        <v>0</v>
      </c>
      <c r="O261" s="11">
        <f>'VIS STOP cijfers'!O4</f>
        <v>0</v>
      </c>
      <c r="P261" s="11">
        <f>'VIS STOP cijfers'!P4</f>
        <v>0</v>
      </c>
      <c r="Q261" s="26">
        <f>'VIS STOP cijfers'!Q4</f>
        <v>29500</v>
      </c>
      <c r="R261" s="15">
        <f>'VIS STOP cijfers'!R4</f>
        <v>0</v>
      </c>
      <c r="S261" s="11">
        <f>'VIS STOP cijfers'!S4</f>
        <v>0</v>
      </c>
      <c r="T261" s="11">
        <f>'VIS STOP cijfers'!T4</f>
        <v>29500</v>
      </c>
      <c r="U261" s="11">
        <f>'VIS STOP cijfers'!U4</f>
        <v>0</v>
      </c>
      <c r="V261" s="11">
        <f>'VIS STOP cijfers'!V4</f>
        <v>0</v>
      </c>
      <c r="W261" s="11">
        <f>'VIS STOP cijfers'!W4</f>
        <v>0</v>
      </c>
      <c r="X261" s="11">
        <f>'VIS STOP cijfers'!X4</f>
        <v>0</v>
      </c>
      <c r="Y261" s="11">
        <f>'VIS STOP cijfers'!Y4</f>
        <v>0</v>
      </c>
      <c r="Z261" s="49">
        <f>'VIS STOP cijfers'!Z4</f>
        <v>29500</v>
      </c>
      <c r="AA261" s="11">
        <f>'VIS STOP cijfers'!AA4</f>
        <v>0</v>
      </c>
      <c r="AB261" s="11">
        <f>'VIS STOP cijfers'!AB4</f>
        <v>0</v>
      </c>
      <c r="AC261" s="11">
        <f>'VIS STOP cijfers'!AC4</f>
        <v>0</v>
      </c>
      <c r="AD261" s="11">
        <f>'VIS STOP cijfers'!AD4</f>
        <v>29500</v>
      </c>
      <c r="AE261" s="11">
        <f>'VIS STOP cijfers'!AE4</f>
        <v>0</v>
      </c>
      <c r="AF261" s="11">
        <f>'VIS STOP cijfers'!AF4</f>
        <v>0</v>
      </c>
      <c r="AG261" s="49">
        <f>'VIS STOP cijfers'!AG4</f>
        <v>0</v>
      </c>
      <c r="AH261" s="11">
        <f>'VIS STOP cijfers'!AH4</f>
        <v>0</v>
      </c>
      <c r="AI261" s="11">
        <f>'VIS STOP cijfers'!AI4</f>
        <v>0</v>
      </c>
      <c r="AJ261" s="11">
        <f>'VIS STOP cijfers'!AJ4</f>
        <v>0</v>
      </c>
      <c r="AK261" s="11">
        <f>'VIS STOP cijfers'!AK4</f>
        <v>0</v>
      </c>
      <c r="AL261" s="49">
        <f>'VIS STOP cijfers'!AL4</f>
        <v>0</v>
      </c>
      <c r="AM261" s="11">
        <f>'VIS STOP cijfers'!AM4</f>
        <v>0</v>
      </c>
      <c r="AN261" s="11">
        <f>'VIS STOP cijfers'!AN4</f>
        <v>7375</v>
      </c>
      <c r="AO261" s="11">
        <f>'VIS STOP cijfers'!AO4</f>
        <v>7375</v>
      </c>
      <c r="AP261" s="11">
        <f>'VIS STOP cijfers'!AP4</f>
        <v>7375</v>
      </c>
      <c r="AQ261" s="11">
        <f>'VIS STOP cijfers'!AQ4</f>
        <v>7375</v>
      </c>
      <c r="AR261" s="49">
        <f>'VIS STOP cijfers'!AR4</f>
        <v>0</v>
      </c>
      <c r="AS261" s="11">
        <f>'VIS STOP cijfers'!AS4</f>
        <v>0</v>
      </c>
      <c r="AT261" s="11">
        <f>'VIS STOP cijfers'!AT4</f>
        <v>0</v>
      </c>
      <c r="AU261" s="11">
        <f>'VIS STOP cijfers'!AU4</f>
        <v>0</v>
      </c>
      <c r="AV261" s="11">
        <f>'VIS STOP cijfers'!AV4</f>
        <v>0</v>
      </c>
      <c r="AW261" s="11">
        <f>'VIS STOP cijfers'!AW4</f>
        <v>0</v>
      </c>
      <c r="AX261" s="11">
        <f>'VIS STOP cijfers'!AX4</f>
        <v>0</v>
      </c>
      <c r="AY261" s="11">
        <f>'VIS STOP cijfers'!AY4</f>
        <v>0</v>
      </c>
      <c r="AZ261" s="11">
        <f>'VIS STOP cijfers'!AZ4</f>
        <v>0</v>
      </c>
      <c r="BA261" s="11">
        <f>'VIS STOP cijfers'!BA4</f>
        <v>0</v>
      </c>
      <c r="BB261" s="11">
        <f>'VIS STOP cijfers'!BB4</f>
        <v>0</v>
      </c>
      <c r="BC261" s="49">
        <f>'VIS STOP cijfers'!BC4</f>
        <v>0</v>
      </c>
      <c r="BD261" s="11">
        <f>'VIS STOP cijfers'!BD4</f>
        <v>0</v>
      </c>
      <c r="BE261" s="11">
        <f>'VIS STOP cijfers'!BE4</f>
        <v>0</v>
      </c>
      <c r="BF261" s="11">
        <f>'VIS STOP cijfers'!BF4</f>
        <v>0</v>
      </c>
      <c r="BG261" s="11">
        <f>'VIS STOP cijfers'!BG4</f>
        <v>0</v>
      </c>
      <c r="BH261" s="11">
        <f>'VIS STOP cijfers'!BH4</f>
        <v>0</v>
      </c>
      <c r="BI261" s="11">
        <f>'VIS STOP cijfers'!BI4</f>
        <v>0</v>
      </c>
      <c r="BJ261" s="11">
        <f>'VIS STOP cijfers'!BJ4</f>
        <v>0</v>
      </c>
      <c r="BK261" s="49">
        <f>'VIS STOP cijfers'!BK4</f>
        <v>0</v>
      </c>
      <c r="BL261" s="11">
        <f>'VIS STOP cijfers'!BL4</f>
        <v>0</v>
      </c>
      <c r="BM261" s="11">
        <f>'VIS STOP cijfers'!BM4</f>
        <v>0</v>
      </c>
      <c r="BN261" s="11">
        <f>'VIS STOP cijfers'!BN4</f>
        <v>0</v>
      </c>
      <c r="BO261" s="11">
        <f>'VIS STOP cijfers'!BO4</f>
        <v>0</v>
      </c>
      <c r="BP261" s="11">
        <f>'VIS STOP cijfers'!BP4</f>
        <v>0</v>
      </c>
      <c r="BQ261" s="49">
        <f>'VIS STOP cijfers'!BQ4</f>
        <v>0</v>
      </c>
      <c r="BR261" s="11">
        <f>'VIS STOP cijfers'!BR4</f>
        <v>0</v>
      </c>
      <c r="BS261" s="11">
        <f>'VIS STOP cijfers'!BS4</f>
        <v>0</v>
      </c>
      <c r="BT261" s="11">
        <f>'VIS STOP cijfers'!BT4</f>
        <v>0</v>
      </c>
      <c r="BU261" s="11">
        <f>'VIS STOP cijfers'!BU4</f>
        <v>0</v>
      </c>
      <c r="BV261" s="11">
        <f>'VIS STOP cijfers'!BV4</f>
        <v>0</v>
      </c>
      <c r="BW261" s="11">
        <f>'VIS STOP cijfers'!BW4</f>
        <v>0</v>
      </c>
      <c r="BX261" s="47">
        <f>'VIS STOP cijfers'!BX4</f>
        <v>0</v>
      </c>
      <c r="BY261" s="49">
        <f>'VIS STOP cijfers'!BY4</f>
        <v>29500</v>
      </c>
      <c r="BZ261" s="11">
        <f>'VIS STOP cijfers'!BZ4</f>
        <v>0</v>
      </c>
      <c r="CA261" s="11">
        <f>'VIS STOP cijfers'!CA4</f>
        <v>0</v>
      </c>
      <c r="CB261" s="11">
        <f>'VIS STOP cijfers'!CB4</f>
        <v>0</v>
      </c>
      <c r="CC261" s="11">
        <f>'VIS STOP cijfers'!CC4</f>
        <v>0</v>
      </c>
      <c r="CD261" s="11">
        <f>'VIS STOP cijfers'!CD4</f>
        <v>0</v>
      </c>
      <c r="CE261" s="11">
        <f>'VIS STOP cijfers'!CE4</f>
        <v>0</v>
      </c>
      <c r="CF261" s="11">
        <f>'VIS STOP cijfers'!CF4</f>
        <v>0</v>
      </c>
      <c r="CG261" s="11">
        <f>'VIS STOP cijfers'!CG4</f>
        <v>0</v>
      </c>
      <c r="CH261" s="11">
        <f>'VIS STOP cijfers'!CH4</f>
        <v>0</v>
      </c>
      <c r="CI261" s="11">
        <f>'VIS STOP cijfers'!CI4</f>
        <v>0</v>
      </c>
      <c r="CJ261" s="11">
        <f>'VIS STOP cijfers'!CJ4</f>
        <v>0</v>
      </c>
      <c r="CK261" s="11">
        <f>'VIS STOP cijfers'!CK4</f>
        <v>0</v>
      </c>
      <c r="CL261" s="49">
        <f>'VIS STOP cijfers'!CL4</f>
        <v>0</v>
      </c>
      <c r="CM261" s="11">
        <f>'VIS STOP cijfers'!CM4</f>
        <v>0</v>
      </c>
      <c r="CN261" s="11">
        <f>'VIS STOP cijfers'!CN4</f>
        <v>0</v>
      </c>
      <c r="CO261" s="11">
        <f>'VIS STOP cijfers'!CO4</f>
        <v>0</v>
      </c>
      <c r="CP261" s="11">
        <f>'VIS STOP cijfers'!CP4</f>
        <v>0</v>
      </c>
      <c r="CQ261" s="11">
        <f>'VIS STOP cijfers'!CQ4</f>
        <v>0</v>
      </c>
      <c r="CR261" s="11">
        <f>'VIS STOP cijfers'!CR4</f>
        <v>0</v>
      </c>
      <c r="CS261" s="11">
        <f>'VIS STOP cijfers'!CS4</f>
        <v>0</v>
      </c>
      <c r="CT261" s="11">
        <f>'VIS STOP cijfers'!CT4</f>
        <v>0</v>
      </c>
      <c r="CU261" s="11">
        <f>'VIS STOP cijfers'!CU4</f>
        <v>0</v>
      </c>
      <c r="CV261" s="11">
        <f>'VIS STOP cijfers'!CV4</f>
        <v>0</v>
      </c>
      <c r="CW261" s="11">
        <f>'VIS STOP cijfers'!CW4</f>
        <v>0</v>
      </c>
      <c r="CX261" s="11">
        <f>'VIS STOP cijfers'!CX4</f>
        <v>0</v>
      </c>
      <c r="CY261" s="26">
        <f>'VIS STOP cijfers'!CY4</f>
        <v>0</v>
      </c>
      <c r="CZ261" s="11">
        <f>'VIS STOP cijfers'!CZ4</f>
        <v>0</v>
      </c>
      <c r="DA261" s="11">
        <f>'VIS STOP cijfers'!DA4</f>
        <v>0</v>
      </c>
      <c r="DB261" s="11">
        <f>'VIS STOP cijfers'!DB4</f>
        <v>0</v>
      </c>
      <c r="DC261" s="11">
        <f>'VIS STOP cijfers'!DC4</f>
        <v>0</v>
      </c>
      <c r="DD261" s="11">
        <f>'VIS STOP cijfers'!DD4</f>
        <v>0</v>
      </c>
      <c r="DE261" s="11">
        <f>'VIS STOP cijfers'!DE4</f>
        <v>0</v>
      </c>
      <c r="DF261" s="11">
        <f>'VIS STOP cijfers'!DF4</f>
        <v>0</v>
      </c>
      <c r="DG261" s="11">
        <f>'VIS STOP cijfers'!DG4</f>
        <v>0</v>
      </c>
      <c r="DH261" s="11">
        <f>'VIS STOP cijfers'!DH4</f>
        <v>0</v>
      </c>
      <c r="DI261" s="11">
        <f>'VIS STOP cijfers'!DI4</f>
        <v>0</v>
      </c>
      <c r="DJ261" s="11">
        <f>'VIS STOP cijfers'!DJ4</f>
        <v>0</v>
      </c>
      <c r="DK261" s="11">
        <f>'VIS STOP cijfers'!DK4</f>
        <v>0</v>
      </c>
      <c r="DL261" s="26">
        <f>'VIS STOP cijfers'!DL4</f>
        <v>0</v>
      </c>
    </row>
    <row r="262" spans="1:116" s="165" customFormat="1" hidden="1">
      <c r="A262" s="47">
        <f>'VIS STOP cijfers'!A5</f>
        <v>0</v>
      </c>
      <c r="B262" s="49" t="str">
        <f>'VIS STOP cijfers'!B5</f>
        <v>WENT</v>
      </c>
      <c r="C262" s="4" t="str">
        <f>'VIS STOP cijfers'!C5</f>
        <v>Visketen</v>
      </c>
      <c r="D262" s="4" t="str">
        <f>'VIS STOP cijfers'!D5</f>
        <v>VIS zeevisserij DG AGRO</v>
      </c>
      <c r="E262" s="4" t="str">
        <f>'VIS STOP cijfers'!E5</f>
        <v>Aanbevelingen DG MARE audit 2013/14 en afronding implementatie controle verordening</v>
      </c>
      <c r="F262" s="5" t="str">
        <f>'VIS STOP cijfers'!F5</f>
        <v>EL&amp;I AGRO</v>
      </c>
      <c r="G262" s="4">
        <f>'VIS STOP cijfers'!G5</f>
        <v>0</v>
      </c>
      <c r="H262" s="15">
        <f>'VIS STOP cijfers'!H5</f>
        <v>1400</v>
      </c>
      <c r="I262" s="625">
        <f>'VIS STOP cijfers'!I5</f>
        <v>0</v>
      </c>
      <c r="J262" s="11">
        <f>'VIS STOP cijfers'!J5</f>
        <v>0</v>
      </c>
      <c r="K262" s="11">
        <f>'VIS STOP cijfers'!K5</f>
        <v>0</v>
      </c>
      <c r="L262" s="11">
        <f>'VIS STOP cijfers'!L5</f>
        <v>0</v>
      </c>
      <c r="M262" s="11">
        <f>'VIS STOP cijfers'!M5</f>
        <v>0</v>
      </c>
      <c r="N262" s="11">
        <f>'VIS STOP cijfers'!N5</f>
        <v>0</v>
      </c>
      <c r="O262" s="11">
        <f>'VIS STOP cijfers'!O5</f>
        <v>0</v>
      </c>
      <c r="P262" s="11">
        <f>'VIS STOP cijfers'!P5</f>
        <v>0</v>
      </c>
      <c r="Q262" s="26">
        <f>'VIS STOP cijfers'!Q5</f>
        <v>1400</v>
      </c>
      <c r="R262" s="15">
        <f>'VIS STOP cijfers'!R5</f>
        <v>0</v>
      </c>
      <c r="S262" s="11">
        <f>'VIS STOP cijfers'!S5</f>
        <v>0</v>
      </c>
      <c r="T262" s="11">
        <f>'VIS STOP cijfers'!T5</f>
        <v>1400</v>
      </c>
      <c r="U262" s="11">
        <f>'VIS STOP cijfers'!U5</f>
        <v>0</v>
      </c>
      <c r="V262" s="11">
        <f>'VIS STOP cijfers'!V5</f>
        <v>0</v>
      </c>
      <c r="W262" s="11">
        <f>'VIS STOP cijfers'!W5</f>
        <v>0</v>
      </c>
      <c r="X262" s="11">
        <f>'VIS STOP cijfers'!X5</f>
        <v>0</v>
      </c>
      <c r="Y262" s="11">
        <f>'VIS STOP cijfers'!Y5</f>
        <v>0</v>
      </c>
      <c r="Z262" s="49">
        <f>'VIS STOP cijfers'!Z5</f>
        <v>1400</v>
      </c>
      <c r="AA262" s="11">
        <f>'VIS STOP cijfers'!AA5</f>
        <v>0</v>
      </c>
      <c r="AB262" s="11">
        <f>'VIS STOP cijfers'!AB5</f>
        <v>0</v>
      </c>
      <c r="AC262" s="11">
        <f>'VIS STOP cijfers'!AC5</f>
        <v>0</v>
      </c>
      <c r="AD262" s="11">
        <f>'VIS STOP cijfers'!AD5</f>
        <v>1400</v>
      </c>
      <c r="AE262" s="11">
        <f>'VIS STOP cijfers'!AE5</f>
        <v>0</v>
      </c>
      <c r="AF262" s="11">
        <f>'VIS STOP cijfers'!AF5</f>
        <v>0</v>
      </c>
      <c r="AG262" s="49">
        <f>'VIS STOP cijfers'!AG5</f>
        <v>0</v>
      </c>
      <c r="AH262" s="11">
        <f>'VIS STOP cijfers'!AH5</f>
        <v>0</v>
      </c>
      <c r="AI262" s="11">
        <f>'VIS STOP cijfers'!AI5</f>
        <v>0</v>
      </c>
      <c r="AJ262" s="11">
        <f>'VIS STOP cijfers'!AJ5</f>
        <v>0</v>
      </c>
      <c r="AK262" s="11">
        <f>'VIS STOP cijfers'!AK5</f>
        <v>0</v>
      </c>
      <c r="AL262" s="49">
        <f>'VIS STOP cijfers'!AL5</f>
        <v>0</v>
      </c>
      <c r="AM262" s="11">
        <f>'VIS STOP cijfers'!AM5</f>
        <v>0</v>
      </c>
      <c r="AN262" s="11">
        <f>'VIS STOP cijfers'!AN5</f>
        <v>350</v>
      </c>
      <c r="AO262" s="11">
        <f>'VIS STOP cijfers'!AO5</f>
        <v>350</v>
      </c>
      <c r="AP262" s="11">
        <f>'VIS STOP cijfers'!AP5</f>
        <v>350</v>
      </c>
      <c r="AQ262" s="11">
        <f>'VIS STOP cijfers'!AQ5</f>
        <v>350</v>
      </c>
      <c r="AR262" s="49">
        <f>'VIS STOP cijfers'!AR5</f>
        <v>0</v>
      </c>
      <c r="AS262" s="11">
        <f>'VIS STOP cijfers'!AS5</f>
        <v>0</v>
      </c>
      <c r="AT262" s="11">
        <f>'VIS STOP cijfers'!AT5</f>
        <v>0</v>
      </c>
      <c r="AU262" s="11">
        <f>'VIS STOP cijfers'!AU5</f>
        <v>0</v>
      </c>
      <c r="AV262" s="11">
        <f>'VIS STOP cijfers'!AV5</f>
        <v>0</v>
      </c>
      <c r="AW262" s="11">
        <f>'VIS STOP cijfers'!AW5</f>
        <v>0</v>
      </c>
      <c r="AX262" s="11">
        <f>'VIS STOP cijfers'!AX5</f>
        <v>0</v>
      </c>
      <c r="AY262" s="11">
        <f>'VIS STOP cijfers'!AY5</f>
        <v>0</v>
      </c>
      <c r="AZ262" s="11">
        <f>'VIS STOP cijfers'!AZ5</f>
        <v>0</v>
      </c>
      <c r="BA262" s="11">
        <f>'VIS STOP cijfers'!BA5</f>
        <v>0</v>
      </c>
      <c r="BB262" s="11">
        <f>'VIS STOP cijfers'!BB5</f>
        <v>0</v>
      </c>
      <c r="BC262" s="49">
        <f>'VIS STOP cijfers'!BC5</f>
        <v>0</v>
      </c>
      <c r="BD262" s="11">
        <f>'VIS STOP cijfers'!BD5</f>
        <v>0</v>
      </c>
      <c r="BE262" s="11">
        <f>'VIS STOP cijfers'!BE5</f>
        <v>0</v>
      </c>
      <c r="BF262" s="11">
        <f>'VIS STOP cijfers'!BF5</f>
        <v>0</v>
      </c>
      <c r="BG262" s="11">
        <f>'VIS STOP cijfers'!BG5</f>
        <v>0</v>
      </c>
      <c r="BH262" s="11">
        <f>'VIS STOP cijfers'!BH5</f>
        <v>0</v>
      </c>
      <c r="BI262" s="11">
        <f>'VIS STOP cijfers'!BI5</f>
        <v>0</v>
      </c>
      <c r="BJ262" s="11">
        <f>'VIS STOP cijfers'!BJ5</f>
        <v>0</v>
      </c>
      <c r="BK262" s="49">
        <f>'VIS STOP cijfers'!BK5</f>
        <v>0</v>
      </c>
      <c r="BL262" s="11">
        <f>'VIS STOP cijfers'!BL5</f>
        <v>0</v>
      </c>
      <c r="BM262" s="11">
        <f>'VIS STOP cijfers'!BM5</f>
        <v>0</v>
      </c>
      <c r="BN262" s="11">
        <f>'VIS STOP cijfers'!BN5</f>
        <v>0</v>
      </c>
      <c r="BO262" s="11">
        <f>'VIS STOP cijfers'!BO5</f>
        <v>0</v>
      </c>
      <c r="BP262" s="11">
        <f>'VIS STOP cijfers'!BP5</f>
        <v>0</v>
      </c>
      <c r="BQ262" s="49">
        <f>'VIS STOP cijfers'!BQ5</f>
        <v>0</v>
      </c>
      <c r="BR262" s="11">
        <f>'VIS STOP cijfers'!BR5</f>
        <v>0</v>
      </c>
      <c r="BS262" s="11">
        <f>'VIS STOP cijfers'!BS5</f>
        <v>0</v>
      </c>
      <c r="BT262" s="11">
        <f>'VIS STOP cijfers'!BT5</f>
        <v>0</v>
      </c>
      <c r="BU262" s="11">
        <f>'VIS STOP cijfers'!BU5</f>
        <v>0</v>
      </c>
      <c r="BV262" s="11">
        <f>'VIS STOP cijfers'!BV5</f>
        <v>0</v>
      </c>
      <c r="BW262" s="11">
        <f>'VIS STOP cijfers'!BW5</f>
        <v>0</v>
      </c>
      <c r="BX262" s="47">
        <f>'VIS STOP cijfers'!BX5</f>
        <v>0</v>
      </c>
      <c r="BY262" s="49">
        <f>'VIS STOP cijfers'!BY5</f>
        <v>1400</v>
      </c>
      <c r="BZ262" s="11">
        <f>'VIS STOP cijfers'!BZ5</f>
        <v>0</v>
      </c>
      <c r="CA262" s="11">
        <f>'VIS STOP cijfers'!CA5</f>
        <v>0</v>
      </c>
      <c r="CB262" s="11">
        <f>'VIS STOP cijfers'!CB5</f>
        <v>0</v>
      </c>
      <c r="CC262" s="11">
        <f>'VIS STOP cijfers'!CC5</f>
        <v>0</v>
      </c>
      <c r="CD262" s="11">
        <f>'VIS STOP cijfers'!CD5</f>
        <v>0</v>
      </c>
      <c r="CE262" s="11">
        <f>'VIS STOP cijfers'!CE5</f>
        <v>0</v>
      </c>
      <c r="CF262" s="11">
        <f>'VIS STOP cijfers'!CF5</f>
        <v>0</v>
      </c>
      <c r="CG262" s="11">
        <f>'VIS STOP cijfers'!CG5</f>
        <v>0</v>
      </c>
      <c r="CH262" s="11">
        <f>'VIS STOP cijfers'!CH5</f>
        <v>0</v>
      </c>
      <c r="CI262" s="11">
        <f>'VIS STOP cijfers'!CI5</f>
        <v>0</v>
      </c>
      <c r="CJ262" s="11">
        <f>'VIS STOP cijfers'!CJ5</f>
        <v>0</v>
      </c>
      <c r="CK262" s="11">
        <f>'VIS STOP cijfers'!CK5</f>
        <v>0</v>
      </c>
      <c r="CL262" s="49">
        <f>'VIS STOP cijfers'!CL5</f>
        <v>0</v>
      </c>
      <c r="CM262" s="11">
        <f>'VIS STOP cijfers'!CM5</f>
        <v>0</v>
      </c>
      <c r="CN262" s="11">
        <f>'VIS STOP cijfers'!CN5</f>
        <v>0</v>
      </c>
      <c r="CO262" s="11">
        <f>'VIS STOP cijfers'!CO5</f>
        <v>0</v>
      </c>
      <c r="CP262" s="11">
        <f>'VIS STOP cijfers'!CP5</f>
        <v>0</v>
      </c>
      <c r="CQ262" s="11">
        <f>'VIS STOP cijfers'!CQ5</f>
        <v>0</v>
      </c>
      <c r="CR262" s="11">
        <f>'VIS STOP cijfers'!CR5</f>
        <v>0</v>
      </c>
      <c r="CS262" s="11">
        <f>'VIS STOP cijfers'!CS5</f>
        <v>0</v>
      </c>
      <c r="CT262" s="11">
        <f>'VIS STOP cijfers'!CT5</f>
        <v>0</v>
      </c>
      <c r="CU262" s="11">
        <f>'VIS STOP cijfers'!CU5</f>
        <v>0</v>
      </c>
      <c r="CV262" s="11">
        <f>'VIS STOP cijfers'!CV5</f>
        <v>0</v>
      </c>
      <c r="CW262" s="11">
        <f>'VIS STOP cijfers'!CW5</f>
        <v>0</v>
      </c>
      <c r="CX262" s="11">
        <f>'VIS STOP cijfers'!CX5</f>
        <v>0</v>
      </c>
      <c r="CY262" s="26">
        <f>'VIS STOP cijfers'!CY5</f>
        <v>0</v>
      </c>
      <c r="CZ262" s="11">
        <f>'VIS STOP cijfers'!CZ5</f>
        <v>0</v>
      </c>
      <c r="DA262" s="11">
        <f>'VIS STOP cijfers'!DA5</f>
        <v>0</v>
      </c>
      <c r="DB262" s="11">
        <f>'VIS STOP cijfers'!DB5</f>
        <v>0</v>
      </c>
      <c r="DC262" s="11">
        <f>'VIS STOP cijfers'!DC5</f>
        <v>0</v>
      </c>
      <c r="DD262" s="11">
        <f>'VIS STOP cijfers'!DD5</f>
        <v>0</v>
      </c>
      <c r="DE262" s="11">
        <f>'VIS STOP cijfers'!DE5</f>
        <v>0</v>
      </c>
      <c r="DF262" s="11">
        <f>'VIS STOP cijfers'!DF5</f>
        <v>0</v>
      </c>
      <c r="DG262" s="11">
        <f>'VIS STOP cijfers'!DG5</f>
        <v>0</v>
      </c>
      <c r="DH262" s="11">
        <f>'VIS STOP cijfers'!DH5</f>
        <v>0</v>
      </c>
      <c r="DI262" s="11">
        <f>'VIS STOP cijfers'!DI5</f>
        <v>0</v>
      </c>
      <c r="DJ262" s="11">
        <f>'VIS STOP cijfers'!DJ5</f>
        <v>0</v>
      </c>
      <c r="DK262" s="11">
        <f>'VIS STOP cijfers'!DK5</f>
        <v>0</v>
      </c>
      <c r="DL262" s="26">
        <f>'VIS STOP cijfers'!DL5</f>
        <v>0</v>
      </c>
    </row>
    <row r="263" spans="1:116" s="165" customFormat="1" hidden="1">
      <c r="A263" s="47">
        <f>'VIS STOP cijfers'!A6</f>
        <v>0</v>
      </c>
      <c r="B263" s="49" t="str">
        <f>'VIS STOP cijfers'!B6</f>
        <v>WENT</v>
      </c>
      <c r="C263" s="4" t="str">
        <f>'VIS STOP cijfers'!C6</f>
        <v>Visketen</v>
      </c>
      <c r="D263" s="13" t="str">
        <f>'VIS STOP cijfers'!D6</f>
        <v>VIS zeevisserij DG AGRO</v>
      </c>
      <c r="E263" s="4" t="str">
        <f>'VIS STOP cijfers'!E6</f>
        <v>Implementatie herziene GVB</v>
      </c>
      <c r="F263" s="5" t="str">
        <f>'VIS STOP cijfers'!F6</f>
        <v>EL&amp;I AGRO</v>
      </c>
      <c r="G263" s="4">
        <f>'VIS STOP cijfers'!G6</f>
        <v>0</v>
      </c>
      <c r="H263" s="15">
        <f>'VIS STOP cijfers'!H6</f>
        <v>2000</v>
      </c>
      <c r="I263" s="625">
        <f>'VIS STOP cijfers'!I6</f>
        <v>0</v>
      </c>
      <c r="J263" s="11">
        <f>'VIS STOP cijfers'!J6</f>
        <v>0</v>
      </c>
      <c r="K263" s="11">
        <f>'VIS STOP cijfers'!K6</f>
        <v>0</v>
      </c>
      <c r="L263" s="11">
        <f>'VIS STOP cijfers'!L6</f>
        <v>0</v>
      </c>
      <c r="M263" s="11">
        <f>'VIS STOP cijfers'!M6</f>
        <v>0</v>
      </c>
      <c r="N263" s="11">
        <f>'VIS STOP cijfers'!N6</f>
        <v>0</v>
      </c>
      <c r="O263" s="11">
        <f>'VIS STOP cijfers'!O6</f>
        <v>0</v>
      </c>
      <c r="P263" s="11">
        <f>'VIS STOP cijfers'!P6</f>
        <v>0</v>
      </c>
      <c r="Q263" s="26">
        <f>'VIS STOP cijfers'!Q6</f>
        <v>2000</v>
      </c>
      <c r="R263" s="15">
        <f>'VIS STOP cijfers'!R6</f>
        <v>0</v>
      </c>
      <c r="S263" s="11">
        <f>'VIS STOP cijfers'!S6</f>
        <v>0</v>
      </c>
      <c r="T263" s="11">
        <f>'VIS STOP cijfers'!T6</f>
        <v>2000</v>
      </c>
      <c r="U263" s="11">
        <f>'VIS STOP cijfers'!U6</f>
        <v>0</v>
      </c>
      <c r="V263" s="11">
        <f>'VIS STOP cijfers'!V6</f>
        <v>0</v>
      </c>
      <c r="W263" s="11">
        <f>'VIS STOP cijfers'!W6</f>
        <v>0</v>
      </c>
      <c r="X263" s="11">
        <f>'VIS STOP cijfers'!X6</f>
        <v>0</v>
      </c>
      <c r="Y263" s="11">
        <f>'VIS STOP cijfers'!Y6</f>
        <v>0</v>
      </c>
      <c r="Z263" s="49">
        <f>'VIS STOP cijfers'!Z6</f>
        <v>2000</v>
      </c>
      <c r="AA263" s="11">
        <f>'VIS STOP cijfers'!AA6</f>
        <v>0</v>
      </c>
      <c r="AB263" s="11">
        <f>'VIS STOP cijfers'!AB6</f>
        <v>0</v>
      </c>
      <c r="AC263" s="11">
        <f>'VIS STOP cijfers'!AC6</f>
        <v>0</v>
      </c>
      <c r="AD263" s="11">
        <f>'VIS STOP cijfers'!AD6</f>
        <v>2000</v>
      </c>
      <c r="AE263" s="11">
        <f>'VIS STOP cijfers'!AE6</f>
        <v>0</v>
      </c>
      <c r="AF263" s="11">
        <f>'VIS STOP cijfers'!AF6</f>
        <v>0</v>
      </c>
      <c r="AG263" s="49">
        <f>'VIS STOP cijfers'!AG6</f>
        <v>0</v>
      </c>
      <c r="AH263" s="11">
        <f>'VIS STOP cijfers'!AH6</f>
        <v>0</v>
      </c>
      <c r="AI263" s="11">
        <f>'VIS STOP cijfers'!AI6</f>
        <v>0</v>
      </c>
      <c r="AJ263" s="11">
        <f>'VIS STOP cijfers'!AJ6</f>
        <v>0</v>
      </c>
      <c r="AK263" s="11">
        <f>'VIS STOP cijfers'!AK6</f>
        <v>0</v>
      </c>
      <c r="AL263" s="49">
        <f>'VIS STOP cijfers'!AL6</f>
        <v>0</v>
      </c>
      <c r="AM263" s="11">
        <f>'VIS STOP cijfers'!AM6</f>
        <v>0</v>
      </c>
      <c r="AN263" s="11">
        <f>'VIS STOP cijfers'!AN6</f>
        <v>500</v>
      </c>
      <c r="AO263" s="11">
        <f>'VIS STOP cijfers'!AO6</f>
        <v>500</v>
      </c>
      <c r="AP263" s="11">
        <f>'VIS STOP cijfers'!AP6</f>
        <v>500</v>
      </c>
      <c r="AQ263" s="11">
        <f>'VIS STOP cijfers'!AQ6</f>
        <v>500</v>
      </c>
      <c r="AR263" s="49">
        <f>'VIS STOP cijfers'!AR6</f>
        <v>0</v>
      </c>
      <c r="AS263" s="11">
        <f>'VIS STOP cijfers'!AS6</f>
        <v>0</v>
      </c>
      <c r="AT263" s="11">
        <f>'VIS STOP cijfers'!AT6</f>
        <v>0</v>
      </c>
      <c r="AU263" s="11">
        <f>'VIS STOP cijfers'!AU6</f>
        <v>0</v>
      </c>
      <c r="AV263" s="11">
        <f>'VIS STOP cijfers'!AV6</f>
        <v>0</v>
      </c>
      <c r="AW263" s="11">
        <f>'VIS STOP cijfers'!AW6</f>
        <v>0</v>
      </c>
      <c r="AX263" s="11">
        <f>'VIS STOP cijfers'!AX6</f>
        <v>0</v>
      </c>
      <c r="AY263" s="11">
        <f>'VIS STOP cijfers'!AY6</f>
        <v>0</v>
      </c>
      <c r="AZ263" s="11">
        <f>'VIS STOP cijfers'!AZ6</f>
        <v>0</v>
      </c>
      <c r="BA263" s="11">
        <f>'VIS STOP cijfers'!BA6</f>
        <v>0</v>
      </c>
      <c r="BB263" s="11">
        <f>'VIS STOP cijfers'!BB6</f>
        <v>0</v>
      </c>
      <c r="BC263" s="49">
        <f>'VIS STOP cijfers'!BC6</f>
        <v>0</v>
      </c>
      <c r="BD263" s="11">
        <f>'VIS STOP cijfers'!BD6</f>
        <v>0</v>
      </c>
      <c r="BE263" s="11">
        <f>'VIS STOP cijfers'!BE6</f>
        <v>0</v>
      </c>
      <c r="BF263" s="11">
        <f>'VIS STOP cijfers'!BF6</f>
        <v>0</v>
      </c>
      <c r="BG263" s="11">
        <f>'VIS STOP cijfers'!BG6</f>
        <v>0</v>
      </c>
      <c r="BH263" s="11">
        <f>'VIS STOP cijfers'!BH6</f>
        <v>0</v>
      </c>
      <c r="BI263" s="11">
        <f>'VIS STOP cijfers'!BI6</f>
        <v>0</v>
      </c>
      <c r="BJ263" s="11">
        <f>'VIS STOP cijfers'!BJ6</f>
        <v>0</v>
      </c>
      <c r="BK263" s="49">
        <f>'VIS STOP cijfers'!BK6</f>
        <v>0</v>
      </c>
      <c r="BL263" s="11">
        <f>'VIS STOP cijfers'!BL6</f>
        <v>0</v>
      </c>
      <c r="BM263" s="11">
        <f>'VIS STOP cijfers'!BM6</f>
        <v>0</v>
      </c>
      <c r="BN263" s="11">
        <f>'VIS STOP cijfers'!BN6</f>
        <v>0</v>
      </c>
      <c r="BO263" s="11">
        <f>'VIS STOP cijfers'!BO6</f>
        <v>0</v>
      </c>
      <c r="BP263" s="11">
        <f>'VIS STOP cijfers'!BP6</f>
        <v>0</v>
      </c>
      <c r="BQ263" s="49">
        <f>'VIS STOP cijfers'!BQ6</f>
        <v>0</v>
      </c>
      <c r="BR263" s="11">
        <f>'VIS STOP cijfers'!BR6</f>
        <v>0</v>
      </c>
      <c r="BS263" s="11">
        <f>'VIS STOP cijfers'!BS6</f>
        <v>0</v>
      </c>
      <c r="BT263" s="11">
        <f>'VIS STOP cijfers'!BT6</f>
        <v>0</v>
      </c>
      <c r="BU263" s="11">
        <f>'VIS STOP cijfers'!BU6</f>
        <v>0</v>
      </c>
      <c r="BV263" s="11">
        <f>'VIS STOP cijfers'!BV6</f>
        <v>0</v>
      </c>
      <c r="BW263" s="11">
        <f>'VIS STOP cijfers'!BW6</f>
        <v>0</v>
      </c>
      <c r="BX263" s="47">
        <f>'VIS STOP cijfers'!BX6</f>
        <v>0</v>
      </c>
      <c r="BY263" s="49">
        <f>'VIS STOP cijfers'!BY6</f>
        <v>2000</v>
      </c>
      <c r="BZ263" s="11">
        <f>'VIS STOP cijfers'!BZ6</f>
        <v>0</v>
      </c>
      <c r="CA263" s="11">
        <f>'VIS STOP cijfers'!CA6</f>
        <v>0</v>
      </c>
      <c r="CB263" s="11">
        <f>'VIS STOP cijfers'!CB6</f>
        <v>0</v>
      </c>
      <c r="CC263" s="11">
        <f>'VIS STOP cijfers'!CC6</f>
        <v>0</v>
      </c>
      <c r="CD263" s="11">
        <f>'VIS STOP cijfers'!CD6</f>
        <v>0</v>
      </c>
      <c r="CE263" s="11">
        <f>'VIS STOP cijfers'!CE6</f>
        <v>0</v>
      </c>
      <c r="CF263" s="11">
        <f>'VIS STOP cijfers'!CF6</f>
        <v>0</v>
      </c>
      <c r="CG263" s="11">
        <f>'VIS STOP cijfers'!CG6</f>
        <v>0</v>
      </c>
      <c r="CH263" s="11">
        <f>'VIS STOP cijfers'!CH6</f>
        <v>0</v>
      </c>
      <c r="CI263" s="11">
        <f>'VIS STOP cijfers'!CI6</f>
        <v>0</v>
      </c>
      <c r="CJ263" s="11">
        <f>'VIS STOP cijfers'!CJ6</f>
        <v>0</v>
      </c>
      <c r="CK263" s="11">
        <f>'VIS STOP cijfers'!CK6</f>
        <v>0</v>
      </c>
      <c r="CL263" s="49">
        <f>'VIS STOP cijfers'!CL6</f>
        <v>0</v>
      </c>
      <c r="CM263" s="11">
        <f>'VIS STOP cijfers'!CM6</f>
        <v>0</v>
      </c>
      <c r="CN263" s="11">
        <f>'VIS STOP cijfers'!CN6</f>
        <v>0</v>
      </c>
      <c r="CO263" s="11">
        <f>'VIS STOP cijfers'!CO6</f>
        <v>0</v>
      </c>
      <c r="CP263" s="11">
        <f>'VIS STOP cijfers'!CP6</f>
        <v>0</v>
      </c>
      <c r="CQ263" s="11">
        <f>'VIS STOP cijfers'!CQ6</f>
        <v>0</v>
      </c>
      <c r="CR263" s="11">
        <f>'VIS STOP cijfers'!CR6</f>
        <v>0</v>
      </c>
      <c r="CS263" s="11">
        <f>'VIS STOP cijfers'!CS6</f>
        <v>0</v>
      </c>
      <c r="CT263" s="11">
        <f>'VIS STOP cijfers'!CT6</f>
        <v>0</v>
      </c>
      <c r="CU263" s="11">
        <f>'VIS STOP cijfers'!CU6</f>
        <v>0</v>
      </c>
      <c r="CV263" s="11">
        <f>'VIS STOP cijfers'!CV6</f>
        <v>0</v>
      </c>
      <c r="CW263" s="11">
        <f>'VIS STOP cijfers'!CW6</f>
        <v>0</v>
      </c>
      <c r="CX263" s="11">
        <f>'VIS STOP cijfers'!CX6</f>
        <v>0</v>
      </c>
      <c r="CY263" s="26">
        <f>'VIS STOP cijfers'!CY6</f>
        <v>0</v>
      </c>
      <c r="CZ263" s="11">
        <f>'VIS STOP cijfers'!CZ6</f>
        <v>0</v>
      </c>
      <c r="DA263" s="11">
        <f>'VIS STOP cijfers'!DA6</f>
        <v>0</v>
      </c>
      <c r="DB263" s="11">
        <f>'VIS STOP cijfers'!DB6</f>
        <v>0</v>
      </c>
      <c r="DC263" s="11">
        <f>'VIS STOP cijfers'!DC6</f>
        <v>0</v>
      </c>
      <c r="DD263" s="11">
        <f>'VIS STOP cijfers'!DD6</f>
        <v>0</v>
      </c>
      <c r="DE263" s="11">
        <f>'VIS STOP cijfers'!DE6</f>
        <v>0</v>
      </c>
      <c r="DF263" s="11">
        <f>'VIS STOP cijfers'!DF6</f>
        <v>0</v>
      </c>
      <c r="DG263" s="11">
        <f>'VIS STOP cijfers'!DG6</f>
        <v>0</v>
      </c>
      <c r="DH263" s="11">
        <f>'VIS STOP cijfers'!DH6</f>
        <v>0</v>
      </c>
      <c r="DI263" s="11">
        <f>'VIS STOP cijfers'!DI6</f>
        <v>0</v>
      </c>
      <c r="DJ263" s="11">
        <f>'VIS STOP cijfers'!DJ6</f>
        <v>0</v>
      </c>
      <c r="DK263" s="11">
        <f>'VIS STOP cijfers'!DK6</f>
        <v>0</v>
      </c>
      <c r="DL263" s="26">
        <f>'VIS STOP cijfers'!DL6</f>
        <v>0</v>
      </c>
    </row>
    <row r="264" spans="1:116" s="165" customFormat="1" hidden="1">
      <c r="A264" s="47">
        <f>'VIS STOP cijfers'!A7</f>
        <v>0</v>
      </c>
      <c r="B264" s="49" t="str">
        <f>'VIS STOP cijfers'!B7</f>
        <v>WENT</v>
      </c>
      <c r="C264" s="4" t="str">
        <f>'VIS STOP cijfers'!C7</f>
        <v>Visketen</v>
      </c>
      <c r="D264" s="4" t="str">
        <f>'VIS STOP cijfers'!D7</f>
        <v>VIS zeevisserij DG AGRO</v>
      </c>
      <c r="E264" s="4" t="str">
        <f>'VIS STOP cijfers'!E7</f>
        <v>Nationale Technische beleidsdossiers (motorvermogen, Puls en Zeebaars). Vernieuwing toezicht op motorvermogen (doorloop 2014)</v>
      </c>
      <c r="F264" s="5" t="str">
        <f>'VIS STOP cijfers'!F7</f>
        <v>EL&amp;I AGRO</v>
      </c>
      <c r="G264" s="4">
        <f>'VIS STOP cijfers'!G7</f>
        <v>0</v>
      </c>
      <c r="H264" s="15">
        <f>'VIS STOP cijfers'!H7</f>
        <v>2000</v>
      </c>
      <c r="I264" s="625">
        <f>'VIS STOP cijfers'!I7</f>
        <v>0</v>
      </c>
      <c r="J264" s="11">
        <f>'VIS STOP cijfers'!J7</f>
        <v>0</v>
      </c>
      <c r="K264" s="11">
        <f>'VIS STOP cijfers'!K7</f>
        <v>0</v>
      </c>
      <c r="L264" s="11">
        <f>'VIS STOP cijfers'!L7</f>
        <v>0</v>
      </c>
      <c r="M264" s="11">
        <f>'VIS STOP cijfers'!M7</f>
        <v>0</v>
      </c>
      <c r="N264" s="11">
        <f>'VIS STOP cijfers'!N7</f>
        <v>0</v>
      </c>
      <c r="O264" s="11">
        <f>'VIS STOP cijfers'!O7</f>
        <v>0</v>
      </c>
      <c r="P264" s="11">
        <f>'VIS STOP cijfers'!P7</f>
        <v>0</v>
      </c>
      <c r="Q264" s="26">
        <f>'VIS STOP cijfers'!Q7</f>
        <v>2000</v>
      </c>
      <c r="R264" s="15">
        <f>'VIS STOP cijfers'!R7</f>
        <v>0</v>
      </c>
      <c r="S264" s="11">
        <f>'VIS STOP cijfers'!S7</f>
        <v>0</v>
      </c>
      <c r="T264" s="11">
        <f>'VIS STOP cijfers'!T7</f>
        <v>2000</v>
      </c>
      <c r="U264" s="11">
        <f>'VIS STOP cijfers'!U7</f>
        <v>0</v>
      </c>
      <c r="V264" s="11">
        <f>'VIS STOP cijfers'!V7</f>
        <v>0</v>
      </c>
      <c r="W264" s="11">
        <f>'VIS STOP cijfers'!W7</f>
        <v>0</v>
      </c>
      <c r="X264" s="11">
        <f>'VIS STOP cijfers'!X7</f>
        <v>0</v>
      </c>
      <c r="Y264" s="11">
        <f>'VIS STOP cijfers'!Y7</f>
        <v>0</v>
      </c>
      <c r="Z264" s="49">
        <f>'VIS STOP cijfers'!Z7</f>
        <v>2000</v>
      </c>
      <c r="AA264" s="11">
        <f>'VIS STOP cijfers'!AA7</f>
        <v>0</v>
      </c>
      <c r="AB264" s="11">
        <f>'VIS STOP cijfers'!AB7</f>
        <v>0</v>
      </c>
      <c r="AC264" s="11">
        <f>'VIS STOP cijfers'!AC7</f>
        <v>0</v>
      </c>
      <c r="AD264" s="11">
        <f>'VIS STOP cijfers'!AD7</f>
        <v>2000</v>
      </c>
      <c r="AE264" s="11">
        <f>'VIS STOP cijfers'!AE7</f>
        <v>0</v>
      </c>
      <c r="AF264" s="11">
        <f>'VIS STOP cijfers'!AF7</f>
        <v>0</v>
      </c>
      <c r="AG264" s="49">
        <f>'VIS STOP cijfers'!AG7</f>
        <v>0</v>
      </c>
      <c r="AH264" s="11">
        <f>'VIS STOP cijfers'!AH7</f>
        <v>0</v>
      </c>
      <c r="AI264" s="11">
        <f>'VIS STOP cijfers'!AI7</f>
        <v>0</v>
      </c>
      <c r="AJ264" s="11">
        <f>'VIS STOP cijfers'!AJ7</f>
        <v>0</v>
      </c>
      <c r="AK264" s="11">
        <f>'VIS STOP cijfers'!AK7</f>
        <v>0</v>
      </c>
      <c r="AL264" s="49">
        <f>'VIS STOP cijfers'!AL7</f>
        <v>0</v>
      </c>
      <c r="AM264" s="11">
        <f>'VIS STOP cijfers'!AM7</f>
        <v>0</v>
      </c>
      <c r="AN264" s="11">
        <f>'VIS STOP cijfers'!AN7</f>
        <v>500</v>
      </c>
      <c r="AO264" s="11">
        <f>'VIS STOP cijfers'!AO7</f>
        <v>500</v>
      </c>
      <c r="AP264" s="11">
        <f>'VIS STOP cijfers'!AP7</f>
        <v>500</v>
      </c>
      <c r="AQ264" s="11">
        <f>'VIS STOP cijfers'!AQ7</f>
        <v>500</v>
      </c>
      <c r="AR264" s="49">
        <f>'VIS STOP cijfers'!AR7</f>
        <v>0</v>
      </c>
      <c r="AS264" s="11">
        <f>'VIS STOP cijfers'!AS7</f>
        <v>0</v>
      </c>
      <c r="AT264" s="11">
        <f>'VIS STOP cijfers'!AT7</f>
        <v>0</v>
      </c>
      <c r="AU264" s="11">
        <f>'VIS STOP cijfers'!AU7</f>
        <v>0</v>
      </c>
      <c r="AV264" s="11">
        <f>'VIS STOP cijfers'!AV7</f>
        <v>0</v>
      </c>
      <c r="AW264" s="11">
        <f>'VIS STOP cijfers'!AW7</f>
        <v>0</v>
      </c>
      <c r="AX264" s="11">
        <f>'VIS STOP cijfers'!AX7</f>
        <v>0</v>
      </c>
      <c r="AY264" s="11">
        <f>'VIS STOP cijfers'!AY7</f>
        <v>0</v>
      </c>
      <c r="AZ264" s="11">
        <f>'VIS STOP cijfers'!AZ7</f>
        <v>0</v>
      </c>
      <c r="BA264" s="11">
        <f>'VIS STOP cijfers'!BA7</f>
        <v>0</v>
      </c>
      <c r="BB264" s="11">
        <f>'VIS STOP cijfers'!BB7</f>
        <v>0</v>
      </c>
      <c r="BC264" s="49">
        <f>'VIS STOP cijfers'!BC7</f>
        <v>0</v>
      </c>
      <c r="BD264" s="11">
        <f>'VIS STOP cijfers'!BD7</f>
        <v>0</v>
      </c>
      <c r="BE264" s="11">
        <f>'VIS STOP cijfers'!BE7</f>
        <v>0</v>
      </c>
      <c r="BF264" s="11">
        <f>'VIS STOP cijfers'!BF7</f>
        <v>0</v>
      </c>
      <c r="BG264" s="11">
        <f>'VIS STOP cijfers'!BG7</f>
        <v>0</v>
      </c>
      <c r="BH264" s="11">
        <f>'VIS STOP cijfers'!BH7</f>
        <v>0</v>
      </c>
      <c r="BI264" s="11">
        <f>'VIS STOP cijfers'!BI7</f>
        <v>0</v>
      </c>
      <c r="BJ264" s="11">
        <f>'VIS STOP cijfers'!BJ7</f>
        <v>0</v>
      </c>
      <c r="BK264" s="49">
        <f>'VIS STOP cijfers'!BK7</f>
        <v>0</v>
      </c>
      <c r="BL264" s="11">
        <f>'VIS STOP cijfers'!BL7</f>
        <v>0</v>
      </c>
      <c r="BM264" s="11">
        <f>'VIS STOP cijfers'!BM7</f>
        <v>0</v>
      </c>
      <c r="BN264" s="11">
        <f>'VIS STOP cijfers'!BN7</f>
        <v>0</v>
      </c>
      <c r="BO264" s="11">
        <f>'VIS STOP cijfers'!BO7</f>
        <v>0</v>
      </c>
      <c r="BP264" s="11">
        <f>'VIS STOP cijfers'!BP7</f>
        <v>0</v>
      </c>
      <c r="BQ264" s="49">
        <f>'VIS STOP cijfers'!BQ7</f>
        <v>0</v>
      </c>
      <c r="BR264" s="11">
        <f>'VIS STOP cijfers'!BR7</f>
        <v>0</v>
      </c>
      <c r="BS264" s="11">
        <f>'VIS STOP cijfers'!BS7</f>
        <v>0</v>
      </c>
      <c r="BT264" s="11">
        <f>'VIS STOP cijfers'!BT7</f>
        <v>0</v>
      </c>
      <c r="BU264" s="11">
        <f>'VIS STOP cijfers'!BU7</f>
        <v>0</v>
      </c>
      <c r="BV264" s="11">
        <f>'VIS STOP cijfers'!BV7</f>
        <v>0</v>
      </c>
      <c r="BW264" s="11">
        <f>'VIS STOP cijfers'!BW7</f>
        <v>0</v>
      </c>
      <c r="BX264" s="47">
        <f>'VIS STOP cijfers'!BX7</f>
        <v>0</v>
      </c>
      <c r="BY264" s="49">
        <f>'VIS STOP cijfers'!BY7</f>
        <v>2000</v>
      </c>
      <c r="BZ264" s="11">
        <f>'VIS STOP cijfers'!BZ7</f>
        <v>0</v>
      </c>
      <c r="CA264" s="11">
        <f>'VIS STOP cijfers'!CA7</f>
        <v>0</v>
      </c>
      <c r="CB264" s="11">
        <f>'VIS STOP cijfers'!CB7</f>
        <v>0</v>
      </c>
      <c r="CC264" s="11">
        <f>'VIS STOP cijfers'!CC7</f>
        <v>0</v>
      </c>
      <c r="CD264" s="11">
        <f>'VIS STOP cijfers'!CD7</f>
        <v>0</v>
      </c>
      <c r="CE264" s="11">
        <f>'VIS STOP cijfers'!CE7</f>
        <v>0</v>
      </c>
      <c r="CF264" s="11">
        <f>'VIS STOP cijfers'!CF7</f>
        <v>0</v>
      </c>
      <c r="CG264" s="11">
        <f>'VIS STOP cijfers'!CG7</f>
        <v>0</v>
      </c>
      <c r="CH264" s="11">
        <f>'VIS STOP cijfers'!CH7</f>
        <v>0</v>
      </c>
      <c r="CI264" s="11">
        <f>'VIS STOP cijfers'!CI7</f>
        <v>0</v>
      </c>
      <c r="CJ264" s="11">
        <f>'VIS STOP cijfers'!CJ7</f>
        <v>0</v>
      </c>
      <c r="CK264" s="11">
        <f>'VIS STOP cijfers'!CK7</f>
        <v>0</v>
      </c>
      <c r="CL264" s="49">
        <f>'VIS STOP cijfers'!CL7</f>
        <v>0</v>
      </c>
      <c r="CM264" s="11">
        <f>'VIS STOP cijfers'!CM7</f>
        <v>0</v>
      </c>
      <c r="CN264" s="11">
        <f>'VIS STOP cijfers'!CN7</f>
        <v>0</v>
      </c>
      <c r="CO264" s="11">
        <f>'VIS STOP cijfers'!CO7</f>
        <v>0</v>
      </c>
      <c r="CP264" s="11">
        <f>'VIS STOP cijfers'!CP7</f>
        <v>0</v>
      </c>
      <c r="CQ264" s="11">
        <f>'VIS STOP cijfers'!CQ7</f>
        <v>0</v>
      </c>
      <c r="CR264" s="11">
        <f>'VIS STOP cijfers'!CR7</f>
        <v>0</v>
      </c>
      <c r="CS264" s="11">
        <f>'VIS STOP cijfers'!CS7</f>
        <v>0</v>
      </c>
      <c r="CT264" s="11">
        <f>'VIS STOP cijfers'!CT7</f>
        <v>0</v>
      </c>
      <c r="CU264" s="11">
        <f>'VIS STOP cijfers'!CU7</f>
        <v>0</v>
      </c>
      <c r="CV264" s="11">
        <f>'VIS STOP cijfers'!CV7</f>
        <v>0</v>
      </c>
      <c r="CW264" s="11">
        <f>'VIS STOP cijfers'!CW7</f>
        <v>0</v>
      </c>
      <c r="CX264" s="11">
        <f>'VIS STOP cijfers'!CX7</f>
        <v>0</v>
      </c>
      <c r="CY264" s="26">
        <f>'VIS STOP cijfers'!CY7</f>
        <v>0</v>
      </c>
      <c r="CZ264" s="11">
        <f>'VIS STOP cijfers'!CZ7</f>
        <v>0</v>
      </c>
      <c r="DA264" s="11">
        <f>'VIS STOP cijfers'!DA7</f>
        <v>0</v>
      </c>
      <c r="DB264" s="11">
        <f>'VIS STOP cijfers'!DB7</f>
        <v>0</v>
      </c>
      <c r="DC264" s="11">
        <f>'VIS STOP cijfers'!DC7</f>
        <v>0</v>
      </c>
      <c r="DD264" s="11">
        <f>'VIS STOP cijfers'!DD7</f>
        <v>0</v>
      </c>
      <c r="DE264" s="11">
        <f>'VIS STOP cijfers'!DE7</f>
        <v>0</v>
      </c>
      <c r="DF264" s="11">
        <f>'VIS STOP cijfers'!DF7</f>
        <v>0</v>
      </c>
      <c r="DG264" s="11">
        <f>'VIS STOP cijfers'!DG7</f>
        <v>0</v>
      </c>
      <c r="DH264" s="11">
        <f>'VIS STOP cijfers'!DH7</f>
        <v>0</v>
      </c>
      <c r="DI264" s="11">
        <f>'VIS STOP cijfers'!DI7</f>
        <v>0</v>
      </c>
      <c r="DJ264" s="11">
        <f>'VIS STOP cijfers'!DJ7</f>
        <v>0</v>
      </c>
      <c r="DK264" s="11">
        <f>'VIS STOP cijfers'!DK7</f>
        <v>0</v>
      </c>
      <c r="DL264" s="26">
        <f>'VIS STOP cijfers'!DL7</f>
        <v>0</v>
      </c>
    </row>
    <row r="265" spans="1:116" s="165" customFormat="1" hidden="1">
      <c r="A265" s="47">
        <f>'VIS STOP cijfers'!A8</f>
        <v>0</v>
      </c>
      <c r="B265" s="49" t="str">
        <f>'VIS STOP cijfers'!B8</f>
        <v>WENT</v>
      </c>
      <c r="C265" s="4" t="str">
        <f>'VIS STOP cijfers'!C8</f>
        <v>Visketen</v>
      </c>
      <c r="D265" s="4" t="str">
        <f>'VIS STOP cijfers'!D8</f>
        <v>VIS zeevisserij DG AGRO</v>
      </c>
      <c r="E265" s="4" t="str">
        <f>'VIS STOP cijfers'!E8</f>
        <v>Traceerbaarheid en etikettering</v>
      </c>
      <c r="F265" s="5" t="str">
        <f>'VIS STOP cijfers'!F8</f>
        <v>EL&amp;I AGRO</v>
      </c>
      <c r="G265" s="4">
        <f>'VIS STOP cijfers'!G8</f>
        <v>0</v>
      </c>
      <c r="H265" s="15">
        <f>'VIS STOP cijfers'!H8</f>
        <v>1300</v>
      </c>
      <c r="I265" s="625">
        <f>'VIS STOP cijfers'!I8</f>
        <v>0</v>
      </c>
      <c r="J265" s="11">
        <f>'VIS STOP cijfers'!J8</f>
        <v>0</v>
      </c>
      <c r="K265" s="11">
        <f>'VIS STOP cijfers'!K8</f>
        <v>0</v>
      </c>
      <c r="L265" s="11">
        <f>'VIS STOP cijfers'!L8</f>
        <v>0</v>
      </c>
      <c r="M265" s="11">
        <f>'VIS STOP cijfers'!M8</f>
        <v>0</v>
      </c>
      <c r="N265" s="11">
        <f>'VIS STOP cijfers'!N8</f>
        <v>0</v>
      </c>
      <c r="O265" s="11">
        <f>'VIS STOP cijfers'!O8</f>
        <v>0</v>
      </c>
      <c r="P265" s="11">
        <f>'VIS STOP cijfers'!P8</f>
        <v>0</v>
      </c>
      <c r="Q265" s="26">
        <f>'VIS STOP cijfers'!Q8</f>
        <v>1300</v>
      </c>
      <c r="R265" s="15">
        <f>'VIS STOP cijfers'!R8</f>
        <v>0</v>
      </c>
      <c r="S265" s="11">
        <f>'VIS STOP cijfers'!S8</f>
        <v>0</v>
      </c>
      <c r="T265" s="11">
        <f>'VIS STOP cijfers'!T8</f>
        <v>1300</v>
      </c>
      <c r="U265" s="11">
        <f>'VIS STOP cijfers'!U8</f>
        <v>0</v>
      </c>
      <c r="V265" s="11">
        <f>'VIS STOP cijfers'!V8</f>
        <v>0</v>
      </c>
      <c r="W265" s="11">
        <f>'VIS STOP cijfers'!W8</f>
        <v>0</v>
      </c>
      <c r="X265" s="11">
        <f>'VIS STOP cijfers'!X8</f>
        <v>0</v>
      </c>
      <c r="Y265" s="11">
        <f>'VIS STOP cijfers'!Y8</f>
        <v>0</v>
      </c>
      <c r="Z265" s="49">
        <f>'VIS STOP cijfers'!Z8</f>
        <v>1300</v>
      </c>
      <c r="AA265" s="11">
        <f>'VIS STOP cijfers'!AA8</f>
        <v>0</v>
      </c>
      <c r="AB265" s="11">
        <f>'VIS STOP cijfers'!AB8</f>
        <v>0</v>
      </c>
      <c r="AC265" s="11">
        <f>'VIS STOP cijfers'!AC8</f>
        <v>0</v>
      </c>
      <c r="AD265" s="11">
        <f>'VIS STOP cijfers'!AD8</f>
        <v>1300</v>
      </c>
      <c r="AE265" s="11">
        <f>'VIS STOP cijfers'!AE8</f>
        <v>0</v>
      </c>
      <c r="AF265" s="11">
        <f>'VIS STOP cijfers'!AF8</f>
        <v>0</v>
      </c>
      <c r="AG265" s="49">
        <f>'VIS STOP cijfers'!AG8</f>
        <v>0</v>
      </c>
      <c r="AH265" s="11">
        <f>'VIS STOP cijfers'!AH8</f>
        <v>0</v>
      </c>
      <c r="AI265" s="11">
        <f>'VIS STOP cijfers'!AI8</f>
        <v>0</v>
      </c>
      <c r="AJ265" s="11">
        <f>'VIS STOP cijfers'!AJ8</f>
        <v>0</v>
      </c>
      <c r="AK265" s="11">
        <f>'VIS STOP cijfers'!AK8</f>
        <v>0</v>
      </c>
      <c r="AL265" s="49">
        <f>'VIS STOP cijfers'!AL8</f>
        <v>0</v>
      </c>
      <c r="AM265" s="11">
        <f>'VIS STOP cijfers'!AM8</f>
        <v>0</v>
      </c>
      <c r="AN265" s="11">
        <f>'VIS STOP cijfers'!AN8</f>
        <v>325</v>
      </c>
      <c r="AO265" s="11">
        <f>'VIS STOP cijfers'!AO8</f>
        <v>325</v>
      </c>
      <c r="AP265" s="11">
        <f>'VIS STOP cijfers'!AP8</f>
        <v>325</v>
      </c>
      <c r="AQ265" s="11">
        <f>'VIS STOP cijfers'!AQ8</f>
        <v>325</v>
      </c>
      <c r="AR265" s="49">
        <f>'VIS STOP cijfers'!AR8</f>
        <v>0</v>
      </c>
      <c r="AS265" s="11">
        <f>'VIS STOP cijfers'!AS8</f>
        <v>0</v>
      </c>
      <c r="AT265" s="11">
        <f>'VIS STOP cijfers'!AT8</f>
        <v>0</v>
      </c>
      <c r="AU265" s="11">
        <f>'VIS STOP cijfers'!AU8</f>
        <v>0</v>
      </c>
      <c r="AV265" s="11">
        <f>'VIS STOP cijfers'!AV8</f>
        <v>0</v>
      </c>
      <c r="AW265" s="11">
        <f>'VIS STOP cijfers'!AW8</f>
        <v>0</v>
      </c>
      <c r="AX265" s="11">
        <f>'VIS STOP cijfers'!AX8</f>
        <v>0</v>
      </c>
      <c r="AY265" s="11">
        <f>'VIS STOP cijfers'!AY8</f>
        <v>0</v>
      </c>
      <c r="AZ265" s="11">
        <f>'VIS STOP cijfers'!AZ8</f>
        <v>0</v>
      </c>
      <c r="BA265" s="11">
        <f>'VIS STOP cijfers'!BA8</f>
        <v>0</v>
      </c>
      <c r="BB265" s="11">
        <f>'VIS STOP cijfers'!BB8</f>
        <v>0</v>
      </c>
      <c r="BC265" s="49">
        <f>'VIS STOP cijfers'!BC8</f>
        <v>0</v>
      </c>
      <c r="BD265" s="11">
        <f>'VIS STOP cijfers'!BD8</f>
        <v>0</v>
      </c>
      <c r="BE265" s="11">
        <f>'VIS STOP cijfers'!BE8</f>
        <v>0</v>
      </c>
      <c r="BF265" s="11">
        <f>'VIS STOP cijfers'!BF8</f>
        <v>0</v>
      </c>
      <c r="BG265" s="11">
        <f>'VIS STOP cijfers'!BG8</f>
        <v>0</v>
      </c>
      <c r="BH265" s="11">
        <f>'VIS STOP cijfers'!BH8</f>
        <v>0</v>
      </c>
      <c r="BI265" s="11">
        <f>'VIS STOP cijfers'!BI8</f>
        <v>0</v>
      </c>
      <c r="BJ265" s="11">
        <f>'VIS STOP cijfers'!BJ8</f>
        <v>0</v>
      </c>
      <c r="BK265" s="49">
        <f>'VIS STOP cijfers'!BK8</f>
        <v>0</v>
      </c>
      <c r="BL265" s="11">
        <f>'VIS STOP cijfers'!BL8</f>
        <v>0</v>
      </c>
      <c r="BM265" s="11">
        <f>'VIS STOP cijfers'!BM8</f>
        <v>0</v>
      </c>
      <c r="BN265" s="11">
        <f>'VIS STOP cijfers'!BN8</f>
        <v>0</v>
      </c>
      <c r="BO265" s="11">
        <f>'VIS STOP cijfers'!BO8</f>
        <v>0</v>
      </c>
      <c r="BP265" s="11">
        <f>'VIS STOP cijfers'!BP8</f>
        <v>0</v>
      </c>
      <c r="BQ265" s="49">
        <f>'VIS STOP cijfers'!BQ8</f>
        <v>0</v>
      </c>
      <c r="BR265" s="11">
        <f>'VIS STOP cijfers'!BR8</f>
        <v>0</v>
      </c>
      <c r="BS265" s="11">
        <f>'VIS STOP cijfers'!BS8</f>
        <v>0</v>
      </c>
      <c r="BT265" s="11">
        <f>'VIS STOP cijfers'!BT8</f>
        <v>0</v>
      </c>
      <c r="BU265" s="11">
        <f>'VIS STOP cijfers'!BU8</f>
        <v>0</v>
      </c>
      <c r="BV265" s="11">
        <f>'VIS STOP cijfers'!BV8</f>
        <v>0</v>
      </c>
      <c r="BW265" s="11">
        <f>'VIS STOP cijfers'!BW8</f>
        <v>0</v>
      </c>
      <c r="BX265" s="47">
        <f>'VIS STOP cijfers'!BX8</f>
        <v>0</v>
      </c>
      <c r="BY265" s="49">
        <f>'VIS STOP cijfers'!BY8</f>
        <v>1300</v>
      </c>
      <c r="BZ265" s="11">
        <f>'VIS STOP cijfers'!BZ8</f>
        <v>0</v>
      </c>
      <c r="CA265" s="11">
        <f>'VIS STOP cijfers'!CA8</f>
        <v>0</v>
      </c>
      <c r="CB265" s="11">
        <f>'VIS STOP cijfers'!CB8</f>
        <v>0</v>
      </c>
      <c r="CC265" s="11">
        <f>'VIS STOP cijfers'!CC8</f>
        <v>0</v>
      </c>
      <c r="CD265" s="11">
        <f>'VIS STOP cijfers'!CD8</f>
        <v>0</v>
      </c>
      <c r="CE265" s="11">
        <f>'VIS STOP cijfers'!CE8</f>
        <v>0</v>
      </c>
      <c r="CF265" s="11">
        <f>'VIS STOP cijfers'!CF8</f>
        <v>0</v>
      </c>
      <c r="CG265" s="11">
        <f>'VIS STOP cijfers'!CG8</f>
        <v>0</v>
      </c>
      <c r="CH265" s="11">
        <f>'VIS STOP cijfers'!CH8</f>
        <v>0</v>
      </c>
      <c r="CI265" s="11">
        <f>'VIS STOP cijfers'!CI8</f>
        <v>0</v>
      </c>
      <c r="CJ265" s="11">
        <f>'VIS STOP cijfers'!CJ8</f>
        <v>0</v>
      </c>
      <c r="CK265" s="11">
        <f>'VIS STOP cijfers'!CK8</f>
        <v>0</v>
      </c>
      <c r="CL265" s="49">
        <f>'VIS STOP cijfers'!CL8</f>
        <v>0</v>
      </c>
      <c r="CM265" s="11">
        <f>'VIS STOP cijfers'!CM8</f>
        <v>0</v>
      </c>
      <c r="CN265" s="11">
        <f>'VIS STOP cijfers'!CN8</f>
        <v>0</v>
      </c>
      <c r="CO265" s="11">
        <f>'VIS STOP cijfers'!CO8</f>
        <v>0</v>
      </c>
      <c r="CP265" s="11">
        <f>'VIS STOP cijfers'!CP8</f>
        <v>0</v>
      </c>
      <c r="CQ265" s="11">
        <f>'VIS STOP cijfers'!CQ8</f>
        <v>0</v>
      </c>
      <c r="CR265" s="11">
        <f>'VIS STOP cijfers'!CR8</f>
        <v>0</v>
      </c>
      <c r="CS265" s="11">
        <f>'VIS STOP cijfers'!CS8</f>
        <v>0</v>
      </c>
      <c r="CT265" s="11">
        <f>'VIS STOP cijfers'!CT8</f>
        <v>0</v>
      </c>
      <c r="CU265" s="11">
        <f>'VIS STOP cijfers'!CU8</f>
        <v>0</v>
      </c>
      <c r="CV265" s="11">
        <f>'VIS STOP cijfers'!CV8</f>
        <v>0</v>
      </c>
      <c r="CW265" s="11">
        <f>'VIS STOP cijfers'!CW8</f>
        <v>0</v>
      </c>
      <c r="CX265" s="11">
        <f>'VIS STOP cijfers'!CX8</f>
        <v>0</v>
      </c>
      <c r="CY265" s="26">
        <f>'VIS STOP cijfers'!CY8</f>
        <v>0</v>
      </c>
      <c r="CZ265" s="11">
        <f>'VIS STOP cijfers'!CZ8</f>
        <v>0</v>
      </c>
      <c r="DA265" s="11">
        <f>'VIS STOP cijfers'!DA8</f>
        <v>0</v>
      </c>
      <c r="DB265" s="11">
        <f>'VIS STOP cijfers'!DB8</f>
        <v>0</v>
      </c>
      <c r="DC265" s="11">
        <f>'VIS STOP cijfers'!DC8</f>
        <v>0</v>
      </c>
      <c r="DD265" s="11">
        <f>'VIS STOP cijfers'!DD8</f>
        <v>0</v>
      </c>
      <c r="DE265" s="11">
        <f>'VIS STOP cijfers'!DE8</f>
        <v>0</v>
      </c>
      <c r="DF265" s="11">
        <f>'VIS STOP cijfers'!DF8</f>
        <v>0</v>
      </c>
      <c r="DG265" s="11">
        <f>'VIS STOP cijfers'!DG8</f>
        <v>0</v>
      </c>
      <c r="DH265" s="11">
        <f>'VIS STOP cijfers'!DH8</f>
        <v>0</v>
      </c>
      <c r="DI265" s="11">
        <f>'VIS STOP cijfers'!DI8</f>
        <v>0</v>
      </c>
      <c r="DJ265" s="11">
        <f>'VIS STOP cijfers'!DJ8</f>
        <v>0</v>
      </c>
      <c r="DK265" s="11">
        <f>'VIS STOP cijfers'!DK8</f>
        <v>0</v>
      </c>
      <c r="DL265" s="26">
        <f>'VIS STOP cijfers'!DL8</f>
        <v>0</v>
      </c>
    </row>
    <row r="266" spans="1:116" s="165" customFormat="1" hidden="1">
      <c r="A266" s="47">
        <f>'VIS STOP cijfers'!A9</f>
        <v>0</v>
      </c>
      <c r="B266" s="49" t="str">
        <f>'VIS STOP cijfers'!B9</f>
        <v>WENT/WENL</v>
      </c>
      <c r="C266" s="4" t="str">
        <f>'VIS STOP cijfers'!C9</f>
        <v>Visketen</v>
      </c>
      <c r="D266" s="4" t="str">
        <f>'VIS STOP cijfers'!D9</f>
        <v>VIS zeevisserij DG AGRO</v>
      </c>
      <c r="E266" s="4" t="str">
        <f>'VIS STOP cijfers'!E9</f>
        <v>Integrale Multidisciplinaire aanpak Samenwerking met IOD, Horeca, Belastingdienst (doorloop 2014)</v>
      </c>
      <c r="F266" s="5" t="str">
        <f>'VIS STOP cijfers'!F9</f>
        <v>EL&amp;I AGRO</v>
      </c>
      <c r="G266" s="4">
        <f>'VIS STOP cijfers'!G9</f>
        <v>0</v>
      </c>
      <c r="H266" s="15">
        <f>'VIS STOP cijfers'!H9</f>
        <v>930</v>
      </c>
      <c r="I266" s="625">
        <f>'VIS STOP cijfers'!I9</f>
        <v>100</v>
      </c>
      <c r="J266" s="11">
        <f>'VIS STOP cijfers'!J9</f>
        <v>0</v>
      </c>
      <c r="K266" s="11">
        <f>'VIS STOP cijfers'!K9</f>
        <v>0</v>
      </c>
      <c r="L266" s="11">
        <f>'VIS STOP cijfers'!L9</f>
        <v>0</v>
      </c>
      <c r="M266" s="11">
        <f>'VIS STOP cijfers'!M9</f>
        <v>0</v>
      </c>
      <c r="N266" s="11">
        <f>'VIS STOP cijfers'!N9</f>
        <v>0</v>
      </c>
      <c r="O266" s="11">
        <f>'VIS STOP cijfers'!O9</f>
        <v>0</v>
      </c>
      <c r="P266" s="11">
        <f>'VIS STOP cijfers'!P9</f>
        <v>0</v>
      </c>
      <c r="Q266" s="26">
        <f>'VIS STOP cijfers'!Q9</f>
        <v>1030</v>
      </c>
      <c r="R266" s="15">
        <f>'VIS STOP cijfers'!R9</f>
        <v>0</v>
      </c>
      <c r="S266" s="11">
        <f>'VIS STOP cijfers'!S9</f>
        <v>0</v>
      </c>
      <c r="T266" s="11">
        <f>'VIS STOP cijfers'!T9</f>
        <v>1030</v>
      </c>
      <c r="U266" s="11">
        <f>'VIS STOP cijfers'!U9</f>
        <v>0</v>
      </c>
      <c r="V266" s="11">
        <f>'VIS STOP cijfers'!V9</f>
        <v>0</v>
      </c>
      <c r="W266" s="11">
        <f>'VIS STOP cijfers'!W9</f>
        <v>0</v>
      </c>
      <c r="X266" s="11">
        <f>'VIS STOP cijfers'!X9</f>
        <v>0</v>
      </c>
      <c r="Y266" s="11">
        <f>'VIS STOP cijfers'!Y9</f>
        <v>0</v>
      </c>
      <c r="Z266" s="49">
        <f>'VIS STOP cijfers'!Z9</f>
        <v>1030</v>
      </c>
      <c r="AA266" s="11">
        <f>'VIS STOP cijfers'!AA9</f>
        <v>0</v>
      </c>
      <c r="AB266" s="11">
        <f>'VIS STOP cijfers'!AB9</f>
        <v>0</v>
      </c>
      <c r="AC266" s="11">
        <f>'VIS STOP cijfers'!AC9</f>
        <v>0</v>
      </c>
      <c r="AD266" s="11">
        <f>'VIS STOP cijfers'!AD9</f>
        <v>930</v>
      </c>
      <c r="AE266" s="11">
        <f>'VIS STOP cijfers'!AE9</f>
        <v>0</v>
      </c>
      <c r="AF266" s="11">
        <f>'VIS STOP cijfers'!AF9</f>
        <v>100</v>
      </c>
      <c r="AG266" s="49">
        <f>'VIS STOP cijfers'!AG9</f>
        <v>0</v>
      </c>
      <c r="AH266" s="11">
        <f>'VIS STOP cijfers'!AH9</f>
        <v>0</v>
      </c>
      <c r="AI266" s="11">
        <f>'VIS STOP cijfers'!AI9</f>
        <v>0</v>
      </c>
      <c r="AJ266" s="11">
        <f>'VIS STOP cijfers'!AJ9</f>
        <v>0</v>
      </c>
      <c r="AK266" s="11">
        <f>'VIS STOP cijfers'!AK9</f>
        <v>0</v>
      </c>
      <c r="AL266" s="49">
        <f>'VIS STOP cijfers'!AL9</f>
        <v>0</v>
      </c>
      <c r="AM266" s="11">
        <f>'VIS STOP cijfers'!AM9</f>
        <v>0</v>
      </c>
      <c r="AN266" s="11">
        <f>'VIS STOP cijfers'!AN9</f>
        <v>233</v>
      </c>
      <c r="AO266" s="11">
        <f>'VIS STOP cijfers'!AO9</f>
        <v>233</v>
      </c>
      <c r="AP266" s="11">
        <f>'VIS STOP cijfers'!AP9</f>
        <v>233</v>
      </c>
      <c r="AQ266" s="11">
        <f>'VIS STOP cijfers'!AQ9</f>
        <v>231</v>
      </c>
      <c r="AR266" s="49">
        <f>'VIS STOP cijfers'!AR9</f>
        <v>0</v>
      </c>
      <c r="AS266" s="11">
        <f>'VIS STOP cijfers'!AS9</f>
        <v>0</v>
      </c>
      <c r="AT266" s="11">
        <f>'VIS STOP cijfers'!AT9</f>
        <v>0</v>
      </c>
      <c r="AU266" s="11">
        <f>'VIS STOP cijfers'!AU9</f>
        <v>0</v>
      </c>
      <c r="AV266" s="11">
        <f>'VIS STOP cijfers'!AV9</f>
        <v>0</v>
      </c>
      <c r="AW266" s="11">
        <f>'VIS STOP cijfers'!AW9</f>
        <v>0</v>
      </c>
      <c r="AX266" s="11">
        <f>'VIS STOP cijfers'!AX9</f>
        <v>0</v>
      </c>
      <c r="AY266" s="11">
        <f>'VIS STOP cijfers'!AY9</f>
        <v>0</v>
      </c>
      <c r="AZ266" s="11">
        <f>'VIS STOP cijfers'!AZ9</f>
        <v>0</v>
      </c>
      <c r="BA266" s="11">
        <f>'VIS STOP cijfers'!BA9</f>
        <v>0</v>
      </c>
      <c r="BB266" s="11">
        <f>'VIS STOP cijfers'!BB9</f>
        <v>0</v>
      </c>
      <c r="BC266" s="49">
        <f>'VIS STOP cijfers'!BC9</f>
        <v>0</v>
      </c>
      <c r="BD266" s="11">
        <f>'VIS STOP cijfers'!BD9</f>
        <v>100</v>
      </c>
      <c r="BE266" s="11">
        <f>'VIS STOP cijfers'!BE9</f>
        <v>0</v>
      </c>
      <c r="BF266" s="11">
        <f>'VIS STOP cijfers'!BF9</f>
        <v>0</v>
      </c>
      <c r="BG266" s="11">
        <f>'VIS STOP cijfers'!BG9</f>
        <v>0</v>
      </c>
      <c r="BH266" s="11">
        <f>'VIS STOP cijfers'!BH9</f>
        <v>0</v>
      </c>
      <c r="BI266" s="11">
        <f>'VIS STOP cijfers'!BI9</f>
        <v>0</v>
      </c>
      <c r="BJ266" s="11">
        <f>'VIS STOP cijfers'!BJ9</f>
        <v>0</v>
      </c>
      <c r="BK266" s="49">
        <f>'VIS STOP cijfers'!BK9</f>
        <v>0</v>
      </c>
      <c r="BL266" s="11">
        <f>'VIS STOP cijfers'!BL9</f>
        <v>0</v>
      </c>
      <c r="BM266" s="11">
        <f>'VIS STOP cijfers'!BM9</f>
        <v>0</v>
      </c>
      <c r="BN266" s="11">
        <f>'VIS STOP cijfers'!BN9</f>
        <v>0</v>
      </c>
      <c r="BO266" s="11">
        <f>'VIS STOP cijfers'!BO9</f>
        <v>0</v>
      </c>
      <c r="BP266" s="11">
        <f>'VIS STOP cijfers'!BP9</f>
        <v>0</v>
      </c>
      <c r="BQ266" s="49">
        <f>'VIS STOP cijfers'!BQ9</f>
        <v>0</v>
      </c>
      <c r="BR266" s="11">
        <f>'VIS STOP cijfers'!BR9</f>
        <v>0</v>
      </c>
      <c r="BS266" s="11">
        <f>'VIS STOP cijfers'!BS9</f>
        <v>0</v>
      </c>
      <c r="BT266" s="11">
        <f>'VIS STOP cijfers'!BT9</f>
        <v>0</v>
      </c>
      <c r="BU266" s="11">
        <f>'VIS STOP cijfers'!BU9</f>
        <v>0</v>
      </c>
      <c r="BV266" s="11">
        <f>'VIS STOP cijfers'!BV9</f>
        <v>0</v>
      </c>
      <c r="BW266" s="11">
        <f>'VIS STOP cijfers'!BW9</f>
        <v>0</v>
      </c>
      <c r="BX266" s="47">
        <f>'VIS STOP cijfers'!BX9</f>
        <v>0</v>
      </c>
      <c r="BY266" s="49">
        <f>'VIS STOP cijfers'!BY9</f>
        <v>1030</v>
      </c>
      <c r="BZ266" s="11">
        <f>'VIS STOP cijfers'!BZ9</f>
        <v>0</v>
      </c>
      <c r="CA266" s="11">
        <f>'VIS STOP cijfers'!CA9</f>
        <v>0</v>
      </c>
      <c r="CB266" s="11">
        <f>'VIS STOP cijfers'!CB9</f>
        <v>0</v>
      </c>
      <c r="CC266" s="11">
        <f>'VIS STOP cijfers'!CC9</f>
        <v>0</v>
      </c>
      <c r="CD266" s="11">
        <f>'VIS STOP cijfers'!CD9</f>
        <v>0</v>
      </c>
      <c r="CE266" s="11">
        <f>'VIS STOP cijfers'!CE9</f>
        <v>0</v>
      </c>
      <c r="CF266" s="11">
        <f>'VIS STOP cijfers'!CF9</f>
        <v>0</v>
      </c>
      <c r="CG266" s="11">
        <f>'VIS STOP cijfers'!CG9</f>
        <v>0</v>
      </c>
      <c r="CH266" s="11">
        <f>'VIS STOP cijfers'!CH9</f>
        <v>0</v>
      </c>
      <c r="CI266" s="11">
        <f>'VIS STOP cijfers'!CI9</f>
        <v>0</v>
      </c>
      <c r="CJ266" s="11">
        <f>'VIS STOP cijfers'!CJ9</f>
        <v>0</v>
      </c>
      <c r="CK266" s="11">
        <f>'VIS STOP cijfers'!CK9</f>
        <v>0</v>
      </c>
      <c r="CL266" s="49">
        <f>'VIS STOP cijfers'!CL9</f>
        <v>0</v>
      </c>
      <c r="CM266" s="11">
        <f>'VIS STOP cijfers'!CM9</f>
        <v>0</v>
      </c>
      <c r="CN266" s="11">
        <f>'VIS STOP cijfers'!CN9</f>
        <v>0</v>
      </c>
      <c r="CO266" s="11">
        <f>'VIS STOP cijfers'!CO9</f>
        <v>0</v>
      </c>
      <c r="CP266" s="11">
        <f>'VIS STOP cijfers'!CP9</f>
        <v>0</v>
      </c>
      <c r="CQ266" s="11">
        <f>'VIS STOP cijfers'!CQ9</f>
        <v>0</v>
      </c>
      <c r="CR266" s="11">
        <f>'VIS STOP cijfers'!CR9</f>
        <v>0</v>
      </c>
      <c r="CS266" s="11">
        <f>'VIS STOP cijfers'!CS9</f>
        <v>0</v>
      </c>
      <c r="CT266" s="11">
        <f>'VIS STOP cijfers'!CT9</f>
        <v>0</v>
      </c>
      <c r="CU266" s="11">
        <f>'VIS STOP cijfers'!CU9</f>
        <v>0</v>
      </c>
      <c r="CV266" s="11">
        <f>'VIS STOP cijfers'!CV9</f>
        <v>0</v>
      </c>
      <c r="CW266" s="11">
        <f>'VIS STOP cijfers'!CW9</f>
        <v>0</v>
      </c>
      <c r="CX266" s="11">
        <f>'VIS STOP cijfers'!CX9</f>
        <v>0</v>
      </c>
      <c r="CY266" s="26">
        <f>'VIS STOP cijfers'!CY9</f>
        <v>0</v>
      </c>
      <c r="CZ266" s="11">
        <f>'VIS STOP cijfers'!CZ9</f>
        <v>0</v>
      </c>
      <c r="DA266" s="11">
        <f>'VIS STOP cijfers'!DA9</f>
        <v>0</v>
      </c>
      <c r="DB266" s="11">
        <f>'VIS STOP cijfers'!DB9</f>
        <v>0</v>
      </c>
      <c r="DC266" s="11">
        <f>'VIS STOP cijfers'!DC9</f>
        <v>0</v>
      </c>
      <c r="DD266" s="11">
        <f>'VIS STOP cijfers'!DD9</f>
        <v>0</v>
      </c>
      <c r="DE266" s="11">
        <f>'VIS STOP cijfers'!DE9</f>
        <v>0</v>
      </c>
      <c r="DF266" s="11">
        <f>'VIS STOP cijfers'!DF9</f>
        <v>0</v>
      </c>
      <c r="DG266" s="11">
        <f>'VIS STOP cijfers'!DG9</f>
        <v>0</v>
      </c>
      <c r="DH266" s="11">
        <f>'VIS STOP cijfers'!DH9</f>
        <v>0</v>
      </c>
      <c r="DI266" s="11">
        <f>'VIS STOP cijfers'!DI9</f>
        <v>0</v>
      </c>
      <c r="DJ266" s="11">
        <f>'VIS STOP cijfers'!DJ9</f>
        <v>0</v>
      </c>
      <c r="DK266" s="11">
        <f>'VIS STOP cijfers'!DK9</f>
        <v>0</v>
      </c>
      <c r="DL266" s="26">
        <f>'VIS STOP cijfers'!DL9</f>
        <v>0</v>
      </c>
    </row>
    <row r="267" spans="1:116" s="165" customFormat="1">
      <c r="A267" s="47">
        <f>'VIS STOP cijfers'!A10</f>
        <v>0</v>
      </c>
      <c r="B267" s="49" t="str">
        <f>'VIS STOP cijfers'!B10</f>
        <v>WENT</v>
      </c>
      <c r="C267" s="13" t="str">
        <f>'VIS STOP cijfers'!C10</f>
        <v>Visketen</v>
      </c>
      <c r="D267" s="13" t="str">
        <f>'VIS STOP cijfers'!D10</f>
        <v>VIS zeevisserij DG AGRO</v>
      </c>
      <c r="E267" s="517" t="str">
        <f>'VIS STOP cijfers'!E10</f>
        <v>Verbeterplan (2,0 FTE TO capaciteit)</v>
      </c>
      <c r="F267" s="157" t="str">
        <f>'VIS STOP cijfers'!F10</f>
        <v>EL&amp;I AGRO</v>
      </c>
      <c r="G267" s="13" t="str">
        <f>'VIS STOP cijfers'!G10</f>
        <v>verbeterplan</v>
      </c>
      <c r="H267" s="15">
        <f>'VIS STOP cijfers'!H10</f>
        <v>2700</v>
      </c>
      <c r="I267" s="625">
        <f>'VIS STOP cijfers'!I10</f>
        <v>0</v>
      </c>
      <c r="J267" s="11">
        <f>'VIS STOP cijfers'!J10</f>
        <v>0</v>
      </c>
      <c r="K267" s="11">
        <f>'VIS STOP cijfers'!K10</f>
        <v>0</v>
      </c>
      <c r="L267" s="11">
        <f>'VIS STOP cijfers'!L10</f>
        <v>0</v>
      </c>
      <c r="M267" s="11">
        <f>'VIS STOP cijfers'!M10</f>
        <v>0</v>
      </c>
      <c r="N267" s="11">
        <f>'VIS STOP cijfers'!N10</f>
        <v>0</v>
      </c>
      <c r="O267" s="11">
        <f>'VIS STOP cijfers'!O10</f>
        <v>0</v>
      </c>
      <c r="P267" s="11">
        <f>'VIS STOP cijfers'!P10</f>
        <v>0</v>
      </c>
      <c r="Q267" s="26">
        <f>'VIS STOP cijfers'!Q10</f>
        <v>2700</v>
      </c>
      <c r="R267" s="15">
        <f>'VIS STOP cijfers'!R10</f>
        <v>0</v>
      </c>
      <c r="S267" s="11">
        <f>'VIS STOP cijfers'!S10</f>
        <v>0</v>
      </c>
      <c r="T267" s="11">
        <f>'VIS STOP cijfers'!T10</f>
        <v>2700</v>
      </c>
      <c r="U267" s="11">
        <f>'VIS STOP cijfers'!U10</f>
        <v>0</v>
      </c>
      <c r="V267" s="11">
        <f>'VIS STOP cijfers'!V10</f>
        <v>0</v>
      </c>
      <c r="W267" s="11">
        <f>'VIS STOP cijfers'!W10</f>
        <v>0</v>
      </c>
      <c r="X267" s="11">
        <f>'VIS STOP cijfers'!X10</f>
        <v>0</v>
      </c>
      <c r="Y267" s="11">
        <f>'VIS STOP cijfers'!Y10</f>
        <v>0</v>
      </c>
      <c r="Z267" s="49">
        <f>'VIS STOP cijfers'!Z10</f>
        <v>2700</v>
      </c>
      <c r="AA267" s="11">
        <f>'VIS STOP cijfers'!AA10</f>
        <v>2700</v>
      </c>
      <c r="AB267" s="11">
        <f>'VIS STOP cijfers'!AB10</f>
        <v>0</v>
      </c>
      <c r="AC267" s="11">
        <f>'VIS STOP cijfers'!AC10</f>
        <v>0</v>
      </c>
      <c r="AD267" s="11">
        <f>'VIS STOP cijfers'!AD10</f>
        <v>0</v>
      </c>
      <c r="AE267" s="11">
        <f>'VIS STOP cijfers'!AE10</f>
        <v>0</v>
      </c>
      <c r="AF267" s="11">
        <f>'VIS STOP cijfers'!AF10</f>
        <v>0</v>
      </c>
      <c r="AG267" s="49">
        <f>'VIS STOP cijfers'!AG10</f>
        <v>0</v>
      </c>
      <c r="AH267" s="11">
        <f>'VIS STOP cijfers'!AH10</f>
        <v>0</v>
      </c>
      <c r="AI267" s="11">
        <f>'VIS STOP cijfers'!AI10</f>
        <v>0</v>
      </c>
      <c r="AJ267" s="11">
        <f>'VIS STOP cijfers'!AJ10</f>
        <v>2700</v>
      </c>
      <c r="AK267" s="11">
        <f>'VIS STOP cijfers'!AK10</f>
        <v>0</v>
      </c>
      <c r="AL267" s="49">
        <f>'VIS STOP cijfers'!AL10</f>
        <v>0</v>
      </c>
      <c r="AM267" s="11">
        <f>'VIS STOP cijfers'!AM10</f>
        <v>0</v>
      </c>
      <c r="AN267" s="11">
        <f>'VIS STOP cijfers'!AN10</f>
        <v>0</v>
      </c>
      <c r="AO267" s="11">
        <f>'VIS STOP cijfers'!AO10</f>
        <v>0</v>
      </c>
      <c r="AP267" s="11">
        <f>'VIS STOP cijfers'!AP10</f>
        <v>0</v>
      </c>
      <c r="AQ267" s="11">
        <f>'VIS STOP cijfers'!AQ10</f>
        <v>0</v>
      </c>
      <c r="AR267" s="49">
        <f>'VIS STOP cijfers'!AR10</f>
        <v>0</v>
      </c>
      <c r="AS267" s="11">
        <f>'VIS STOP cijfers'!AS10</f>
        <v>0</v>
      </c>
      <c r="AT267" s="11">
        <f>'VIS STOP cijfers'!AT10</f>
        <v>0</v>
      </c>
      <c r="AU267" s="11">
        <f>'VIS STOP cijfers'!AU10</f>
        <v>0</v>
      </c>
      <c r="AV267" s="11">
        <f>'VIS STOP cijfers'!AV10</f>
        <v>0</v>
      </c>
      <c r="AW267" s="11">
        <f>'VIS STOP cijfers'!AW10</f>
        <v>0</v>
      </c>
      <c r="AX267" s="11">
        <f>'VIS STOP cijfers'!AX10</f>
        <v>0</v>
      </c>
      <c r="AY267" s="11">
        <f>'VIS STOP cijfers'!AY10</f>
        <v>0</v>
      </c>
      <c r="AZ267" s="11">
        <f>'VIS STOP cijfers'!AZ10</f>
        <v>0</v>
      </c>
      <c r="BA267" s="11">
        <f>'VIS STOP cijfers'!BA10</f>
        <v>0</v>
      </c>
      <c r="BB267" s="11">
        <f>'VIS STOP cijfers'!BB10</f>
        <v>0</v>
      </c>
      <c r="BC267" s="49">
        <f>'VIS STOP cijfers'!BC10</f>
        <v>0</v>
      </c>
      <c r="BD267" s="11">
        <f>'VIS STOP cijfers'!BD10</f>
        <v>0</v>
      </c>
      <c r="BE267" s="11">
        <f>'VIS STOP cijfers'!BE10</f>
        <v>0</v>
      </c>
      <c r="BF267" s="11">
        <f>'VIS STOP cijfers'!BF10</f>
        <v>0</v>
      </c>
      <c r="BG267" s="11">
        <f>'VIS STOP cijfers'!BG10</f>
        <v>0</v>
      </c>
      <c r="BH267" s="11">
        <f>'VIS STOP cijfers'!BH10</f>
        <v>0</v>
      </c>
      <c r="BI267" s="11">
        <f>'VIS STOP cijfers'!BI10</f>
        <v>0</v>
      </c>
      <c r="BJ267" s="11">
        <f>'VIS STOP cijfers'!BJ10</f>
        <v>0</v>
      </c>
      <c r="BK267" s="49">
        <f>'VIS STOP cijfers'!BK10</f>
        <v>0</v>
      </c>
      <c r="BL267" s="11">
        <f>'VIS STOP cijfers'!BL10</f>
        <v>0</v>
      </c>
      <c r="BM267" s="11">
        <f>'VIS STOP cijfers'!BM10</f>
        <v>0</v>
      </c>
      <c r="BN267" s="11">
        <f>'VIS STOP cijfers'!BN10</f>
        <v>0</v>
      </c>
      <c r="BO267" s="11">
        <f>'VIS STOP cijfers'!BO10</f>
        <v>0</v>
      </c>
      <c r="BP267" s="11">
        <f>'VIS STOP cijfers'!BP10</f>
        <v>0</v>
      </c>
      <c r="BQ267" s="49">
        <f>'VIS STOP cijfers'!BQ10</f>
        <v>0</v>
      </c>
      <c r="BR267" s="11">
        <f>'VIS STOP cijfers'!BR10</f>
        <v>0</v>
      </c>
      <c r="BS267" s="11">
        <f>'VIS STOP cijfers'!BS10</f>
        <v>0</v>
      </c>
      <c r="BT267" s="11">
        <f>'VIS STOP cijfers'!BT10</f>
        <v>0</v>
      </c>
      <c r="BU267" s="11">
        <f>'VIS STOP cijfers'!BU10</f>
        <v>0</v>
      </c>
      <c r="BV267" s="11">
        <f>'VIS STOP cijfers'!BV10</f>
        <v>0</v>
      </c>
      <c r="BW267" s="11">
        <f>'VIS STOP cijfers'!BW10</f>
        <v>0</v>
      </c>
      <c r="BX267" s="47">
        <f>'VIS STOP cijfers'!BX10</f>
        <v>0</v>
      </c>
      <c r="BY267" s="49">
        <f>'VIS STOP cijfers'!BY10</f>
        <v>2700</v>
      </c>
      <c r="BZ267" s="11">
        <f>'VIS STOP cijfers'!BZ10</f>
        <v>0</v>
      </c>
      <c r="CA267" s="11">
        <f>'VIS STOP cijfers'!CA10</f>
        <v>0</v>
      </c>
      <c r="CB267" s="11">
        <f>'VIS STOP cijfers'!CB10</f>
        <v>0</v>
      </c>
      <c r="CC267" s="11">
        <f>'VIS STOP cijfers'!CC10</f>
        <v>0</v>
      </c>
      <c r="CD267" s="11">
        <f>'VIS STOP cijfers'!CD10</f>
        <v>0</v>
      </c>
      <c r="CE267" s="11">
        <f>'VIS STOP cijfers'!CE10</f>
        <v>0</v>
      </c>
      <c r="CF267" s="11">
        <f>'VIS STOP cijfers'!CF10</f>
        <v>0</v>
      </c>
      <c r="CG267" s="11">
        <f>'VIS STOP cijfers'!CG10</f>
        <v>0</v>
      </c>
      <c r="CH267" s="11">
        <f>'VIS STOP cijfers'!CH10</f>
        <v>0</v>
      </c>
      <c r="CI267" s="11">
        <f>'VIS STOP cijfers'!CI10</f>
        <v>0</v>
      </c>
      <c r="CJ267" s="11">
        <f>'VIS STOP cijfers'!CJ10</f>
        <v>0</v>
      </c>
      <c r="CK267" s="11">
        <f>'VIS STOP cijfers'!CK10</f>
        <v>0</v>
      </c>
      <c r="CL267" s="49">
        <f>'VIS STOP cijfers'!CL10</f>
        <v>0</v>
      </c>
      <c r="CM267" s="11">
        <f>'VIS STOP cijfers'!CM10</f>
        <v>0</v>
      </c>
      <c r="CN267" s="11">
        <f>'VIS STOP cijfers'!CN10</f>
        <v>0</v>
      </c>
      <c r="CO267" s="11">
        <f>'VIS STOP cijfers'!CO10</f>
        <v>0</v>
      </c>
      <c r="CP267" s="11">
        <f>'VIS STOP cijfers'!CP10</f>
        <v>0</v>
      </c>
      <c r="CQ267" s="11">
        <f>'VIS STOP cijfers'!CQ10</f>
        <v>0</v>
      </c>
      <c r="CR267" s="11">
        <f>'VIS STOP cijfers'!CR10</f>
        <v>0</v>
      </c>
      <c r="CS267" s="11">
        <f>'VIS STOP cijfers'!CS10</f>
        <v>0</v>
      </c>
      <c r="CT267" s="11">
        <f>'VIS STOP cijfers'!CT10</f>
        <v>0</v>
      </c>
      <c r="CU267" s="11">
        <f>'VIS STOP cijfers'!CU10</f>
        <v>0</v>
      </c>
      <c r="CV267" s="11">
        <f>'VIS STOP cijfers'!CV10</f>
        <v>0</v>
      </c>
      <c r="CW267" s="11">
        <f>'VIS STOP cijfers'!CW10</f>
        <v>0</v>
      </c>
      <c r="CX267" s="11">
        <f>'VIS STOP cijfers'!CX10</f>
        <v>0</v>
      </c>
      <c r="CY267" s="26">
        <f>'VIS STOP cijfers'!CY10</f>
        <v>0</v>
      </c>
      <c r="CZ267" s="11">
        <f>'VIS STOP cijfers'!CZ10</f>
        <v>0</v>
      </c>
      <c r="DA267" s="11">
        <f>'VIS STOP cijfers'!DA10</f>
        <v>0</v>
      </c>
      <c r="DB267" s="11">
        <f>'VIS STOP cijfers'!DB10</f>
        <v>0</v>
      </c>
      <c r="DC267" s="11">
        <f>'VIS STOP cijfers'!DC10</f>
        <v>0</v>
      </c>
      <c r="DD267" s="11">
        <f>'VIS STOP cijfers'!DD10</f>
        <v>0</v>
      </c>
      <c r="DE267" s="11">
        <f>'VIS STOP cijfers'!DE10</f>
        <v>0</v>
      </c>
      <c r="DF267" s="11">
        <f>'VIS STOP cijfers'!DF10</f>
        <v>0</v>
      </c>
      <c r="DG267" s="11">
        <f>'VIS STOP cijfers'!DG10</f>
        <v>0</v>
      </c>
      <c r="DH267" s="11">
        <f>'VIS STOP cijfers'!DH10</f>
        <v>0</v>
      </c>
      <c r="DI267" s="11">
        <f>'VIS STOP cijfers'!DI10</f>
        <v>0</v>
      </c>
      <c r="DJ267" s="11">
        <f>'VIS STOP cijfers'!DJ10</f>
        <v>0</v>
      </c>
      <c r="DK267" s="11">
        <f>'VIS STOP cijfers'!DK10</f>
        <v>0</v>
      </c>
      <c r="DL267" s="26">
        <f>'VIS STOP cijfers'!DL10</f>
        <v>0</v>
      </c>
    </row>
    <row r="268" spans="1:116" s="165" customFormat="1" hidden="1">
      <c r="A268" s="47">
        <f>'VIS STOP cijfers'!A12</f>
        <v>0</v>
      </c>
      <c r="B268" s="49" t="str">
        <f>'VIS STOP cijfers'!B12</f>
        <v>WBNT/WBNA</v>
      </c>
      <c r="C268" s="4" t="str">
        <f>'VIS STOP cijfers'!C12</f>
        <v>Visketen</v>
      </c>
      <c r="D268" s="4" t="str">
        <f>'VIS STOP cijfers'!D12</f>
        <v>VIS Kust en Binnenvisserij DG AGRO</v>
      </c>
      <c r="E268" s="4" t="str">
        <f>'VIS STOP cijfers'!E12</f>
        <v>TO werkzaamheden</v>
      </c>
      <c r="F268" s="5" t="str">
        <f>'VIS STOP cijfers'!F12</f>
        <v>EL&amp;I AGRO</v>
      </c>
      <c r="G268" s="4">
        <f>'VIS STOP cijfers'!G12</f>
        <v>0</v>
      </c>
      <c r="H268" s="15">
        <f>'VIS STOP cijfers'!H12</f>
        <v>842</v>
      </c>
      <c r="I268" s="625">
        <f>'VIS STOP cijfers'!I12</f>
        <v>0</v>
      </c>
      <c r="J268" s="11">
        <f>'VIS STOP cijfers'!J12</f>
        <v>500</v>
      </c>
      <c r="K268" s="11">
        <f>'VIS STOP cijfers'!K12</f>
        <v>0</v>
      </c>
      <c r="L268" s="11">
        <f>'VIS STOP cijfers'!L12</f>
        <v>0</v>
      </c>
      <c r="M268" s="11">
        <f>'VIS STOP cijfers'!M12</f>
        <v>0</v>
      </c>
      <c r="N268" s="11">
        <f>'VIS STOP cijfers'!N12</f>
        <v>0</v>
      </c>
      <c r="O268" s="11">
        <f>'VIS STOP cijfers'!O12</f>
        <v>0</v>
      </c>
      <c r="P268" s="11">
        <f>'VIS STOP cijfers'!P12</f>
        <v>0</v>
      </c>
      <c r="Q268" s="26">
        <f>'VIS STOP cijfers'!Q12</f>
        <v>1342</v>
      </c>
      <c r="R268" s="15">
        <f>'VIS STOP cijfers'!R12</f>
        <v>0</v>
      </c>
      <c r="S268" s="11">
        <f>'VIS STOP cijfers'!S12</f>
        <v>0</v>
      </c>
      <c r="T268" s="11">
        <f>'VIS STOP cijfers'!T12</f>
        <v>1342</v>
      </c>
      <c r="U268" s="11">
        <f>'VIS STOP cijfers'!U12</f>
        <v>0</v>
      </c>
      <c r="V268" s="11">
        <f>'VIS STOP cijfers'!V12</f>
        <v>0</v>
      </c>
      <c r="W268" s="11">
        <f>'VIS STOP cijfers'!W12</f>
        <v>0</v>
      </c>
      <c r="X268" s="11">
        <f>'VIS STOP cijfers'!X12</f>
        <v>0</v>
      </c>
      <c r="Y268" s="11">
        <f>'VIS STOP cijfers'!Y12</f>
        <v>0</v>
      </c>
      <c r="Z268" s="49">
        <f>'VIS STOP cijfers'!Z12</f>
        <v>1342</v>
      </c>
      <c r="AA268" s="11">
        <f>'VIS STOP cijfers'!AA12</f>
        <v>1342</v>
      </c>
      <c r="AB268" s="11">
        <f>'VIS STOP cijfers'!AB12</f>
        <v>0</v>
      </c>
      <c r="AC268" s="11">
        <f>'VIS STOP cijfers'!AC12</f>
        <v>0</v>
      </c>
      <c r="AD268" s="11">
        <f>'VIS STOP cijfers'!AD12</f>
        <v>0</v>
      </c>
      <c r="AE268" s="11">
        <f>'VIS STOP cijfers'!AE12</f>
        <v>0</v>
      </c>
      <c r="AF268" s="11">
        <f>'VIS STOP cijfers'!AF12</f>
        <v>0</v>
      </c>
      <c r="AG268" s="49">
        <f>'VIS STOP cijfers'!AG12</f>
        <v>0</v>
      </c>
      <c r="AH268" s="11">
        <f>'VIS STOP cijfers'!AH12</f>
        <v>0</v>
      </c>
      <c r="AI268" s="11">
        <f>'VIS STOP cijfers'!AI12</f>
        <v>0</v>
      </c>
      <c r="AJ268" s="11">
        <f>'VIS STOP cijfers'!AJ12</f>
        <v>1342</v>
      </c>
      <c r="AK268" s="11">
        <f>'VIS STOP cijfers'!AK12</f>
        <v>0</v>
      </c>
      <c r="AL268" s="49">
        <f>'VIS STOP cijfers'!AL12</f>
        <v>0</v>
      </c>
      <c r="AM268" s="11">
        <f>'VIS STOP cijfers'!AM12</f>
        <v>0</v>
      </c>
      <c r="AN268" s="11">
        <f>'VIS STOP cijfers'!AN12</f>
        <v>0</v>
      </c>
      <c r="AO268" s="11">
        <f>'VIS STOP cijfers'!AO12</f>
        <v>0</v>
      </c>
      <c r="AP268" s="11">
        <f>'VIS STOP cijfers'!AP12</f>
        <v>0</v>
      </c>
      <c r="AQ268" s="11">
        <f>'VIS STOP cijfers'!AQ12</f>
        <v>0</v>
      </c>
      <c r="AR268" s="49">
        <f>'VIS STOP cijfers'!AR12</f>
        <v>0</v>
      </c>
      <c r="AS268" s="11">
        <f>'VIS STOP cijfers'!AS12</f>
        <v>0</v>
      </c>
      <c r="AT268" s="11">
        <f>'VIS STOP cijfers'!AT12</f>
        <v>0</v>
      </c>
      <c r="AU268" s="11">
        <f>'VIS STOP cijfers'!AU12</f>
        <v>0</v>
      </c>
      <c r="AV268" s="11">
        <f>'VIS STOP cijfers'!AV12</f>
        <v>0</v>
      </c>
      <c r="AW268" s="11">
        <f>'VIS STOP cijfers'!AW12</f>
        <v>0</v>
      </c>
      <c r="AX268" s="11">
        <f>'VIS STOP cijfers'!AX12</f>
        <v>0</v>
      </c>
      <c r="AY268" s="11">
        <f>'VIS STOP cijfers'!AY12</f>
        <v>0</v>
      </c>
      <c r="AZ268" s="11">
        <f>'VIS STOP cijfers'!AZ12</f>
        <v>0</v>
      </c>
      <c r="BA268" s="11">
        <f>'VIS STOP cijfers'!BA12</f>
        <v>0</v>
      </c>
      <c r="BB268" s="11">
        <f>'VIS STOP cijfers'!BB12</f>
        <v>0</v>
      </c>
      <c r="BC268" s="49">
        <f>'VIS STOP cijfers'!BC12</f>
        <v>0</v>
      </c>
      <c r="BD268" s="11">
        <f>'VIS STOP cijfers'!BD12</f>
        <v>0</v>
      </c>
      <c r="BE268" s="11">
        <f>'VIS STOP cijfers'!BE12</f>
        <v>0</v>
      </c>
      <c r="BF268" s="11">
        <f>'VIS STOP cijfers'!BF12</f>
        <v>0</v>
      </c>
      <c r="BG268" s="11">
        <f>'VIS STOP cijfers'!BG12</f>
        <v>0</v>
      </c>
      <c r="BH268" s="11">
        <f>'VIS STOP cijfers'!BH12</f>
        <v>0</v>
      </c>
      <c r="BI268" s="11">
        <f>'VIS STOP cijfers'!BI12</f>
        <v>0</v>
      </c>
      <c r="BJ268" s="11">
        <f>'VIS STOP cijfers'!BJ12</f>
        <v>0</v>
      </c>
      <c r="BK268" s="49">
        <f>'VIS STOP cijfers'!BK12</f>
        <v>0</v>
      </c>
      <c r="BL268" s="11">
        <f>'VIS STOP cijfers'!BL12</f>
        <v>0</v>
      </c>
      <c r="BM268" s="11">
        <f>'VIS STOP cijfers'!BM12</f>
        <v>0</v>
      </c>
      <c r="BN268" s="11">
        <f>'VIS STOP cijfers'!BN12</f>
        <v>0</v>
      </c>
      <c r="BO268" s="11">
        <f>'VIS STOP cijfers'!BO12</f>
        <v>0</v>
      </c>
      <c r="BP268" s="11">
        <f>'VIS STOP cijfers'!BP12</f>
        <v>0</v>
      </c>
      <c r="BQ268" s="49">
        <f>'VIS STOP cijfers'!BQ12</f>
        <v>0</v>
      </c>
      <c r="BR268" s="11">
        <f>'VIS STOP cijfers'!BR12</f>
        <v>0</v>
      </c>
      <c r="BS268" s="11">
        <f>'VIS STOP cijfers'!BS12</f>
        <v>0</v>
      </c>
      <c r="BT268" s="11">
        <f>'VIS STOP cijfers'!BT12</f>
        <v>0</v>
      </c>
      <c r="BU268" s="11">
        <f>'VIS STOP cijfers'!BU12</f>
        <v>0</v>
      </c>
      <c r="BV268" s="11">
        <f>'VIS STOP cijfers'!BV12</f>
        <v>0</v>
      </c>
      <c r="BW268" s="11">
        <f>'VIS STOP cijfers'!BW12</f>
        <v>0</v>
      </c>
      <c r="BX268" s="47">
        <f>'VIS STOP cijfers'!BX12</f>
        <v>0</v>
      </c>
      <c r="BY268" s="49">
        <f>'VIS STOP cijfers'!BY12</f>
        <v>1342</v>
      </c>
      <c r="BZ268" s="11">
        <f>'VIS STOP cijfers'!BZ12</f>
        <v>0</v>
      </c>
      <c r="CA268" s="11">
        <f>'VIS STOP cijfers'!CA12</f>
        <v>0</v>
      </c>
      <c r="CB268" s="11">
        <f>'VIS STOP cijfers'!CB12</f>
        <v>0</v>
      </c>
      <c r="CC268" s="11">
        <f>'VIS STOP cijfers'!CC12</f>
        <v>0</v>
      </c>
      <c r="CD268" s="11">
        <f>'VIS STOP cijfers'!CD12</f>
        <v>0</v>
      </c>
      <c r="CE268" s="11">
        <f>'VIS STOP cijfers'!CE12</f>
        <v>0</v>
      </c>
      <c r="CF268" s="11">
        <f>'VIS STOP cijfers'!CF12</f>
        <v>0</v>
      </c>
      <c r="CG268" s="11">
        <f>'VIS STOP cijfers'!CG12</f>
        <v>0</v>
      </c>
      <c r="CH268" s="11">
        <f>'VIS STOP cijfers'!CH12</f>
        <v>0</v>
      </c>
      <c r="CI268" s="11">
        <f>'VIS STOP cijfers'!CI12</f>
        <v>0</v>
      </c>
      <c r="CJ268" s="11">
        <f>'VIS STOP cijfers'!CJ12</f>
        <v>0</v>
      </c>
      <c r="CK268" s="11">
        <f>'VIS STOP cijfers'!CK12</f>
        <v>0</v>
      </c>
      <c r="CL268" s="49">
        <f>'VIS STOP cijfers'!CL12</f>
        <v>0</v>
      </c>
      <c r="CM268" s="11">
        <f>'VIS STOP cijfers'!CM12</f>
        <v>0</v>
      </c>
      <c r="CN268" s="11">
        <f>'VIS STOP cijfers'!CN12</f>
        <v>0</v>
      </c>
      <c r="CO268" s="11">
        <f>'VIS STOP cijfers'!CO12</f>
        <v>0</v>
      </c>
      <c r="CP268" s="11">
        <f>'VIS STOP cijfers'!CP12</f>
        <v>0</v>
      </c>
      <c r="CQ268" s="11">
        <f>'VIS STOP cijfers'!CQ12</f>
        <v>0</v>
      </c>
      <c r="CR268" s="11">
        <f>'VIS STOP cijfers'!CR12</f>
        <v>0</v>
      </c>
      <c r="CS268" s="11">
        <f>'VIS STOP cijfers'!CS12</f>
        <v>0</v>
      </c>
      <c r="CT268" s="11">
        <f>'VIS STOP cijfers'!CT12</f>
        <v>0</v>
      </c>
      <c r="CU268" s="11">
        <f>'VIS STOP cijfers'!CU12</f>
        <v>0</v>
      </c>
      <c r="CV268" s="11">
        <f>'VIS STOP cijfers'!CV12</f>
        <v>0</v>
      </c>
      <c r="CW268" s="11">
        <f>'VIS STOP cijfers'!CW12</f>
        <v>0</v>
      </c>
      <c r="CX268" s="11">
        <f>'VIS STOP cijfers'!CX12</f>
        <v>0</v>
      </c>
      <c r="CY268" s="26">
        <f>'VIS STOP cijfers'!CY12</f>
        <v>0</v>
      </c>
      <c r="CZ268" s="11">
        <f>'VIS STOP cijfers'!CZ12</f>
        <v>0</v>
      </c>
      <c r="DA268" s="11">
        <f>'VIS STOP cijfers'!DA12</f>
        <v>0</v>
      </c>
      <c r="DB268" s="11">
        <f>'VIS STOP cijfers'!DB12</f>
        <v>0</v>
      </c>
      <c r="DC268" s="11">
        <f>'VIS STOP cijfers'!DC12</f>
        <v>0</v>
      </c>
      <c r="DD268" s="11">
        <f>'VIS STOP cijfers'!DD12</f>
        <v>0</v>
      </c>
      <c r="DE268" s="11">
        <f>'VIS STOP cijfers'!DE12</f>
        <v>0</v>
      </c>
      <c r="DF268" s="11">
        <f>'VIS STOP cijfers'!DF12</f>
        <v>0</v>
      </c>
      <c r="DG268" s="11">
        <f>'VIS STOP cijfers'!DG12</f>
        <v>0</v>
      </c>
      <c r="DH268" s="11">
        <f>'VIS STOP cijfers'!DH12</f>
        <v>0</v>
      </c>
      <c r="DI268" s="11">
        <f>'VIS STOP cijfers'!DI12</f>
        <v>0</v>
      </c>
      <c r="DJ268" s="11">
        <f>'VIS STOP cijfers'!DJ12</f>
        <v>0</v>
      </c>
      <c r="DK268" s="11">
        <f>'VIS STOP cijfers'!DK12</f>
        <v>0</v>
      </c>
      <c r="DL268" s="26">
        <f>'VIS STOP cijfers'!DL12</f>
        <v>0</v>
      </c>
    </row>
    <row r="269" spans="1:116" s="165" customFormat="1" hidden="1">
      <c r="A269" s="47">
        <f>'VIS STOP cijfers'!A13</f>
        <v>0</v>
      </c>
      <c r="B269" s="49" t="str">
        <f>'VIS STOP cijfers'!B13</f>
        <v>WBNT</v>
      </c>
      <c r="C269" s="4" t="str">
        <f>'VIS STOP cijfers'!C13</f>
        <v>Visketen</v>
      </c>
      <c r="D269" s="4" t="str">
        <f>'VIS STOP cijfers'!D13</f>
        <v>VIS Kust en Binnenvisserij DG AGRO</v>
      </c>
      <c r="E269" s="4" t="str">
        <f>'VIS STOP cijfers'!E13</f>
        <v>Reguliere workflow/makelaarsfunctie visstroperij</v>
      </c>
      <c r="F269" s="5" t="str">
        <f>'VIS STOP cijfers'!F13</f>
        <v>EL&amp;I AGRO</v>
      </c>
      <c r="G269" s="4">
        <f>'VIS STOP cijfers'!G13</f>
        <v>0</v>
      </c>
      <c r="H269" s="15">
        <f>'VIS STOP cijfers'!H13</f>
        <v>5100</v>
      </c>
      <c r="I269" s="625">
        <f>'VIS STOP cijfers'!I13</f>
        <v>0</v>
      </c>
      <c r="J269" s="11">
        <f>'VIS STOP cijfers'!J13</f>
        <v>0</v>
      </c>
      <c r="K269" s="11">
        <f>'VIS STOP cijfers'!K13</f>
        <v>0</v>
      </c>
      <c r="L269" s="11">
        <f>'VIS STOP cijfers'!L13</f>
        <v>0</v>
      </c>
      <c r="M269" s="11">
        <f>'VIS STOP cijfers'!M13</f>
        <v>0</v>
      </c>
      <c r="N269" s="11">
        <f>'VIS STOP cijfers'!N13</f>
        <v>0</v>
      </c>
      <c r="O269" s="11">
        <f>'VIS STOP cijfers'!O13</f>
        <v>0</v>
      </c>
      <c r="P269" s="11">
        <f>'VIS STOP cijfers'!P13</f>
        <v>0</v>
      </c>
      <c r="Q269" s="26">
        <f>'VIS STOP cijfers'!Q13</f>
        <v>5100</v>
      </c>
      <c r="R269" s="15">
        <f>'VIS STOP cijfers'!R13</f>
        <v>0</v>
      </c>
      <c r="S269" s="11">
        <f>'VIS STOP cijfers'!S13</f>
        <v>0</v>
      </c>
      <c r="T269" s="11">
        <f>'VIS STOP cijfers'!T13</f>
        <v>5100</v>
      </c>
      <c r="U269" s="11">
        <f>'VIS STOP cijfers'!U13</f>
        <v>0</v>
      </c>
      <c r="V269" s="11">
        <f>'VIS STOP cijfers'!V13</f>
        <v>0</v>
      </c>
      <c r="W269" s="11">
        <f>'VIS STOP cijfers'!W13</f>
        <v>0</v>
      </c>
      <c r="X269" s="11">
        <f>'VIS STOP cijfers'!X13</f>
        <v>0</v>
      </c>
      <c r="Y269" s="11">
        <f>'VIS STOP cijfers'!Y13</f>
        <v>0</v>
      </c>
      <c r="Z269" s="49">
        <f>'VIS STOP cijfers'!Z13</f>
        <v>5100</v>
      </c>
      <c r="AA269" s="11">
        <f>'VIS STOP cijfers'!AA13</f>
        <v>0</v>
      </c>
      <c r="AB269" s="11">
        <f>'VIS STOP cijfers'!AB13</f>
        <v>0</v>
      </c>
      <c r="AC269" s="11">
        <f>'VIS STOP cijfers'!AC13</f>
        <v>0</v>
      </c>
      <c r="AD269" s="11">
        <f>'VIS STOP cijfers'!AD13</f>
        <v>5100</v>
      </c>
      <c r="AE269" s="11">
        <f>'VIS STOP cijfers'!AE13</f>
        <v>0</v>
      </c>
      <c r="AF269" s="11">
        <f>'VIS STOP cijfers'!AF13</f>
        <v>0</v>
      </c>
      <c r="AG269" s="49">
        <f>'VIS STOP cijfers'!AG13</f>
        <v>0</v>
      </c>
      <c r="AH269" s="11">
        <f>'VIS STOP cijfers'!AH13</f>
        <v>0</v>
      </c>
      <c r="AI269" s="11">
        <f>'VIS STOP cijfers'!AI13</f>
        <v>0</v>
      </c>
      <c r="AJ269" s="11">
        <f>'VIS STOP cijfers'!AJ13</f>
        <v>0</v>
      </c>
      <c r="AK269" s="11">
        <f>'VIS STOP cijfers'!AK13</f>
        <v>0</v>
      </c>
      <c r="AL269" s="49">
        <f>'VIS STOP cijfers'!AL13</f>
        <v>0</v>
      </c>
      <c r="AM269" s="11">
        <f>'VIS STOP cijfers'!AM13</f>
        <v>0</v>
      </c>
      <c r="AN269" s="11">
        <f>'VIS STOP cijfers'!AN13</f>
        <v>1275</v>
      </c>
      <c r="AO269" s="11">
        <f>'VIS STOP cijfers'!AO13</f>
        <v>1275</v>
      </c>
      <c r="AP269" s="11">
        <f>'VIS STOP cijfers'!AP13</f>
        <v>1275</v>
      </c>
      <c r="AQ269" s="11">
        <f>'VIS STOP cijfers'!AQ13</f>
        <v>1275</v>
      </c>
      <c r="AR269" s="49">
        <f>'VIS STOP cijfers'!AR13</f>
        <v>0</v>
      </c>
      <c r="AS269" s="11">
        <f>'VIS STOP cijfers'!AS13</f>
        <v>0</v>
      </c>
      <c r="AT269" s="11">
        <f>'VIS STOP cijfers'!AT13</f>
        <v>0</v>
      </c>
      <c r="AU269" s="11">
        <f>'VIS STOP cijfers'!AU13</f>
        <v>0</v>
      </c>
      <c r="AV269" s="11">
        <f>'VIS STOP cijfers'!AV13</f>
        <v>0</v>
      </c>
      <c r="AW269" s="11">
        <f>'VIS STOP cijfers'!AW13</f>
        <v>0</v>
      </c>
      <c r="AX269" s="11">
        <f>'VIS STOP cijfers'!AX13</f>
        <v>0</v>
      </c>
      <c r="AY269" s="11">
        <f>'VIS STOP cijfers'!AY13</f>
        <v>0</v>
      </c>
      <c r="AZ269" s="11">
        <f>'VIS STOP cijfers'!AZ13</f>
        <v>0</v>
      </c>
      <c r="BA269" s="11">
        <f>'VIS STOP cijfers'!BA13</f>
        <v>0</v>
      </c>
      <c r="BB269" s="11">
        <f>'VIS STOP cijfers'!BB13</f>
        <v>0</v>
      </c>
      <c r="BC269" s="49">
        <f>'VIS STOP cijfers'!BC13</f>
        <v>0</v>
      </c>
      <c r="BD269" s="11">
        <f>'VIS STOP cijfers'!BD13</f>
        <v>0</v>
      </c>
      <c r="BE269" s="11">
        <f>'VIS STOP cijfers'!BE13</f>
        <v>0</v>
      </c>
      <c r="BF269" s="11">
        <f>'VIS STOP cijfers'!BF13</f>
        <v>0</v>
      </c>
      <c r="BG269" s="11">
        <f>'VIS STOP cijfers'!BG13</f>
        <v>0</v>
      </c>
      <c r="BH269" s="11">
        <f>'VIS STOP cijfers'!BH13</f>
        <v>0</v>
      </c>
      <c r="BI269" s="11">
        <f>'VIS STOP cijfers'!BI13</f>
        <v>0</v>
      </c>
      <c r="BJ269" s="11">
        <f>'VIS STOP cijfers'!BJ13</f>
        <v>0</v>
      </c>
      <c r="BK269" s="49">
        <f>'VIS STOP cijfers'!BK13</f>
        <v>0</v>
      </c>
      <c r="BL269" s="11">
        <f>'VIS STOP cijfers'!BL13</f>
        <v>0</v>
      </c>
      <c r="BM269" s="11">
        <f>'VIS STOP cijfers'!BM13</f>
        <v>0</v>
      </c>
      <c r="BN269" s="11">
        <f>'VIS STOP cijfers'!BN13</f>
        <v>0</v>
      </c>
      <c r="BO269" s="11">
        <f>'VIS STOP cijfers'!BO13</f>
        <v>0</v>
      </c>
      <c r="BP269" s="11">
        <f>'VIS STOP cijfers'!BP13</f>
        <v>0</v>
      </c>
      <c r="BQ269" s="49">
        <f>'VIS STOP cijfers'!BQ13</f>
        <v>0</v>
      </c>
      <c r="BR269" s="11">
        <f>'VIS STOP cijfers'!BR13</f>
        <v>0</v>
      </c>
      <c r="BS269" s="11">
        <f>'VIS STOP cijfers'!BS13</f>
        <v>0</v>
      </c>
      <c r="BT269" s="11">
        <f>'VIS STOP cijfers'!BT13</f>
        <v>0</v>
      </c>
      <c r="BU269" s="11">
        <f>'VIS STOP cijfers'!BU13</f>
        <v>0</v>
      </c>
      <c r="BV269" s="11">
        <f>'VIS STOP cijfers'!BV13</f>
        <v>0</v>
      </c>
      <c r="BW269" s="11">
        <f>'VIS STOP cijfers'!BW13</f>
        <v>0</v>
      </c>
      <c r="BX269" s="47">
        <f>'VIS STOP cijfers'!BX13</f>
        <v>0</v>
      </c>
      <c r="BY269" s="49">
        <f>'VIS STOP cijfers'!BY13</f>
        <v>5100</v>
      </c>
      <c r="BZ269" s="11">
        <f>'VIS STOP cijfers'!BZ13</f>
        <v>0</v>
      </c>
      <c r="CA269" s="11">
        <f>'VIS STOP cijfers'!CA13</f>
        <v>0</v>
      </c>
      <c r="CB269" s="11">
        <f>'VIS STOP cijfers'!CB13</f>
        <v>0</v>
      </c>
      <c r="CC269" s="11">
        <f>'VIS STOP cijfers'!CC13</f>
        <v>0</v>
      </c>
      <c r="CD269" s="11">
        <f>'VIS STOP cijfers'!CD13</f>
        <v>0</v>
      </c>
      <c r="CE269" s="11">
        <f>'VIS STOP cijfers'!CE13</f>
        <v>0</v>
      </c>
      <c r="CF269" s="11">
        <f>'VIS STOP cijfers'!CF13</f>
        <v>0</v>
      </c>
      <c r="CG269" s="11">
        <f>'VIS STOP cijfers'!CG13</f>
        <v>0</v>
      </c>
      <c r="CH269" s="11">
        <f>'VIS STOP cijfers'!CH13</f>
        <v>0</v>
      </c>
      <c r="CI269" s="11">
        <f>'VIS STOP cijfers'!CI13</f>
        <v>0</v>
      </c>
      <c r="CJ269" s="11">
        <f>'VIS STOP cijfers'!CJ13</f>
        <v>0</v>
      </c>
      <c r="CK269" s="11">
        <f>'VIS STOP cijfers'!CK13</f>
        <v>0</v>
      </c>
      <c r="CL269" s="49">
        <f>'VIS STOP cijfers'!CL13</f>
        <v>0</v>
      </c>
      <c r="CM269" s="11">
        <f>'VIS STOP cijfers'!CM13</f>
        <v>0</v>
      </c>
      <c r="CN269" s="11">
        <f>'VIS STOP cijfers'!CN13</f>
        <v>0</v>
      </c>
      <c r="CO269" s="11">
        <f>'VIS STOP cijfers'!CO13</f>
        <v>0</v>
      </c>
      <c r="CP269" s="11">
        <f>'VIS STOP cijfers'!CP13</f>
        <v>0</v>
      </c>
      <c r="CQ269" s="11">
        <f>'VIS STOP cijfers'!CQ13</f>
        <v>0</v>
      </c>
      <c r="CR269" s="11">
        <f>'VIS STOP cijfers'!CR13</f>
        <v>0</v>
      </c>
      <c r="CS269" s="11">
        <f>'VIS STOP cijfers'!CS13</f>
        <v>0</v>
      </c>
      <c r="CT269" s="11">
        <f>'VIS STOP cijfers'!CT13</f>
        <v>0</v>
      </c>
      <c r="CU269" s="11">
        <f>'VIS STOP cijfers'!CU13</f>
        <v>0</v>
      </c>
      <c r="CV269" s="11">
        <f>'VIS STOP cijfers'!CV13</f>
        <v>0</v>
      </c>
      <c r="CW269" s="11">
        <f>'VIS STOP cijfers'!CW13</f>
        <v>0</v>
      </c>
      <c r="CX269" s="11">
        <f>'VIS STOP cijfers'!CX13</f>
        <v>0</v>
      </c>
      <c r="CY269" s="26">
        <f>'VIS STOP cijfers'!CY13</f>
        <v>0</v>
      </c>
      <c r="CZ269" s="11">
        <f>'VIS STOP cijfers'!CZ13</f>
        <v>0</v>
      </c>
      <c r="DA269" s="11">
        <f>'VIS STOP cijfers'!DA13</f>
        <v>0</v>
      </c>
      <c r="DB269" s="11">
        <f>'VIS STOP cijfers'!DB13</f>
        <v>0</v>
      </c>
      <c r="DC269" s="11">
        <f>'VIS STOP cijfers'!DC13</f>
        <v>0</v>
      </c>
      <c r="DD269" s="11">
        <f>'VIS STOP cijfers'!DD13</f>
        <v>0</v>
      </c>
      <c r="DE269" s="11">
        <f>'VIS STOP cijfers'!DE13</f>
        <v>0</v>
      </c>
      <c r="DF269" s="11">
        <f>'VIS STOP cijfers'!DF13</f>
        <v>0</v>
      </c>
      <c r="DG269" s="11">
        <f>'VIS STOP cijfers'!DG13</f>
        <v>0</v>
      </c>
      <c r="DH269" s="11">
        <f>'VIS STOP cijfers'!DH13</f>
        <v>0</v>
      </c>
      <c r="DI269" s="11">
        <f>'VIS STOP cijfers'!DI13</f>
        <v>0</v>
      </c>
      <c r="DJ269" s="11">
        <f>'VIS STOP cijfers'!DJ13</f>
        <v>0</v>
      </c>
      <c r="DK269" s="11">
        <f>'VIS STOP cijfers'!DK13</f>
        <v>0</v>
      </c>
      <c r="DL269" s="26">
        <f>'VIS STOP cijfers'!DL13</f>
        <v>0</v>
      </c>
    </row>
    <row r="270" spans="1:116" s="165" customFormat="1" hidden="1">
      <c r="A270" s="47">
        <f>'VIS STOP cijfers'!A14</f>
        <v>0</v>
      </c>
      <c r="B270" s="49" t="str">
        <f>'VIS STOP cijfers'!B14</f>
        <v>WBNT</v>
      </c>
      <c r="C270" s="4" t="str">
        <f>'VIS STOP cijfers'!C14</f>
        <v>Visketen</v>
      </c>
      <c r="D270" s="4" t="str">
        <f>'VIS STOP cijfers'!D14</f>
        <v>VIS Kust en Binnenvisserij DG AGRO</v>
      </c>
      <c r="E270" s="4" t="str">
        <f>'VIS STOP cijfers'!E14</f>
        <v>Handhaving Ijsselmeer visserijreductie</v>
      </c>
      <c r="F270" s="5" t="str">
        <f>'VIS STOP cijfers'!F14</f>
        <v>EL&amp;I AGRO</v>
      </c>
      <c r="G270" s="4">
        <f>'VIS STOP cijfers'!G14</f>
        <v>0</v>
      </c>
      <c r="H270" s="15">
        <f>'VIS STOP cijfers'!H14</f>
        <v>1000</v>
      </c>
      <c r="I270" s="625">
        <f>'VIS STOP cijfers'!I14</f>
        <v>0</v>
      </c>
      <c r="J270" s="11">
        <f>'VIS STOP cijfers'!J14</f>
        <v>0</v>
      </c>
      <c r="K270" s="11">
        <f>'VIS STOP cijfers'!K14</f>
        <v>0</v>
      </c>
      <c r="L270" s="11">
        <f>'VIS STOP cijfers'!L14</f>
        <v>0</v>
      </c>
      <c r="M270" s="11">
        <f>'VIS STOP cijfers'!M14</f>
        <v>0</v>
      </c>
      <c r="N270" s="11">
        <f>'VIS STOP cijfers'!N14</f>
        <v>0</v>
      </c>
      <c r="O270" s="11">
        <f>'VIS STOP cijfers'!O14</f>
        <v>0</v>
      </c>
      <c r="P270" s="11">
        <f>'VIS STOP cijfers'!P14</f>
        <v>0</v>
      </c>
      <c r="Q270" s="26">
        <f>'VIS STOP cijfers'!Q14</f>
        <v>1000</v>
      </c>
      <c r="R270" s="15">
        <f>'VIS STOP cijfers'!R14</f>
        <v>0</v>
      </c>
      <c r="S270" s="11">
        <f>'VIS STOP cijfers'!S14</f>
        <v>0</v>
      </c>
      <c r="T270" s="11">
        <f>'VIS STOP cijfers'!T14</f>
        <v>1000</v>
      </c>
      <c r="U270" s="11">
        <f>'VIS STOP cijfers'!U14</f>
        <v>0</v>
      </c>
      <c r="V270" s="11">
        <f>'VIS STOP cijfers'!V14</f>
        <v>0</v>
      </c>
      <c r="W270" s="11">
        <f>'VIS STOP cijfers'!W14</f>
        <v>0</v>
      </c>
      <c r="X270" s="11">
        <f>'VIS STOP cijfers'!X14</f>
        <v>0</v>
      </c>
      <c r="Y270" s="11">
        <f>'VIS STOP cijfers'!Y14</f>
        <v>0</v>
      </c>
      <c r="Z270" s="49">
        <f>'VIS STOP cijfers'!Z14</f>
        <v>1000</v>
      </c>
      <c r="AA270" s="11">
        <f>'VIS STOP cijfers'!AA14</f>
        <v>0</v>
      </c>
      <c r="AB270" s="11">
        <f>'VIS STOP cijfers'!AB14</f>
        <v>0</v>
      </c>
      <c r="AC270" s="11">
        <f>'VIS STOP cijfers'!AC14</f>
        <v>0</v>
      </c>
      <c r="AD270" s="11">
        <f>'VIS STOP cijfers'!AD14</f>
        <v>1000</v>
      </c>
      <c r="AE270" s="11">
        <f>'VIS STOP cijfers'!AE14</f>
        <v>0</v>
      </c>
      <c r="AF270" s="11">
        <f>'VIS STOP cijfers'!AF14</f>
        <v>0</v>
      </c>
      <c r="AG270" s="49">
        <f>'VIS STOP cijfers'!AG14</f>
        <v>0</v>
      </c>
      <c r="AH270" s="11">
        <f>'VIS STOP cijfers'!AH14</f>
        <v>0</v>
      </c>
      <c r="AI270" s="11">
        <f>'VIS STOP cijfers'!AI14</f>
        <v>0</v>
      </c>
      <c r="AJ270" s="11">
        <f>'VIS STOP cijfers'!AJ14</f>
        <v>0</v>
      </c>
      <c r="AK270" s="11">
        <f>'VIS STOP cijfers'!AK14</f>
        <v>0</v>
      </c>
      <c r="AL270" s="49">
        <f>'VIS STOP cijfers'!AL14</f>
        <v>0</v>
      </c>
      <c r="AM270" s="11">
        <f>'VIS STOP cijfers'!AM14</f>
        <v>0</v>
      </c>
      <c r="AN270" s="11">
        <f>'VIS STOP cijfers'!AN14</f>
        <v>250</v>
      </c>
      <c r="AO270" s="11">
        <f>'VIS STOP cijfers'!AO14</f>
        <v>250</v>
      </c>
      <c r="AP270" s="11">
        <f>'VIS STOP cijfers'!AP14</f>
        <v>250</v>
      </c>
      <c r="AQ270" s="11">
        <f>'VIS STOP cijfers'!AQ14</f>
        <v>250</v>
      </c>
      <c r="AR270" s="49">
        <f>'VIS STOP cijfers'!AR14</f>
        <v>0</v>
      </c>
      <c r="AS270" s="11">
        <f>'VIS STOP cijfers'!AS14</f>
        <v>0</v>
      </c>
      <c r="AT270" s="11">
        <f>'VIS STOP cijfers'!AT14</f>
        <v>0</v>
      </c>
      <c r="AU270" s="11">
        <f>'VIS STOP cijfers'!AU14</f>
        <v>0</v>
      </c>
      <c r="AV270" s="11">
        <f>'VIS STOP cijfers'!AV14</f>
        <v>0</v>
      </c>
      <c r="AW270" s="11">
        <f>'VIS STOP cijfers'!AW14</f>
        <v>0</v>
      </c>
      <c r="AX270" s="11">
        <f>'VIS STOP cijfers'!AX14</f>
        <v>0</v>
      </c>
      <c r="AY270" s="11">
        <f>'VIS STOP cijfers'!AY14</f>
        <v>0</v>
      </c>
      <c r="AZ270" s="11">
        <f>'VIS STOP cijfers'!AZ14</f>
        <v>0</v>
      </c>
      <c r="BA270" s="11">
        <f>'VIS STOP cijfers'!BA14</f>
        <v>0</v>
      </c>
      <c r="BB270" s="11">
        <f>'VIS STOP cijfers'!BB14</f>
        <v>0</v>
      </c>
      <c r="BC270" s="49">
        <f>'VIS STOP cijfers'!BC14</f>
        <v>0</v>
      </c>
      <c r="BD270" s="11">
        <f>'VIS STOP cijfers'!BD14</f>
        <v>0</v>
      </c>
      <c r="BE270" s="11">
        <f>'VIS STOP cijfers'!BE14</f>
        <v>0</v>
      </c>
      <c r="BF270" s="11">
        <f>'VIS STOP cijfers'!BF14</f>
        <v>0</v>
      </c>
      <c r="BG270" s="11">
        <f>'VIS STOP cijfers'!BG14</f>
        <v>0</v>
      </c>
      <c r="BH270" s="11">
        <f>'VIS STOP cijfers'!BH14</f>
        <v>0</v>
      </c>
      <c r="BI270" s="11">
        <f>'VIS STOP cijfers'!BI14</f>
        <v>0</v>
      </c>
      <c r="BJ270" s="11">
        <f>'VIS STOP cijfers'!BJ14</f>
        <v>0</v>
      </c>
      <c r="BK270" s="49">
        <f>'VIS STOP cijfers'!BK14</f>
        <v>0</v>
      </c>
      <c r="BL270" s="11">
        <f>'VIS STOP cijfers'!BL14</f>
        <v>0</v>
      </c>
      <c r="BM270" s="11">
        <f>'VIS STOP cijfers'!BM14</f>
        <v>0</v>
      </c>
      <c r="BN270" s="11">
        <f>'VIS STOP cijfers'!BN14</f>
        <v>0</v>
      </c>
      <c r="BO270" s="11">
        <f>'VIS STOP cijfers'!BO14</f>
        <v>0</v>
      </c>
      <c r="BP270" s="11">
        <f>'VIS STOP cijfers'!BP14</f>
        <v>0</v>
      </c>
      <c r="BQ270" s="49">
        <f>'VIS STOP cijfers'!BQ14</f>
        <v>0</v>
      </c>
      <c r="BR270" s="11">
        <f>'VIS STOP cijfers'!BR14</f>
        <v>0</v>
      </c>
      <c r="BS270" s="11">
        <f>'VIS STOP cijfers'!BS14</f>
        <v>0</v>
      </c>
      <c r="BT270" s="11">
        <f>'VIS STOP cijfers'!BT14</f>
        <v>0</v>
      </c>
      <c r="BU270" s="11">
        <f>'VIS STOP cijfers'!BU14</f>
        <v>0</v>
      </c>
      <c r="BV270" s="11">
        <f>'VIS STOP cijfers'!BV14</f>
        <v>0</v>
      </c>
      <c r="BW270" s="11">
        <f>'VIS STOP cijfers'!BW14</f>
        <v>0</v>
      </c>
      <c r="BX270" s="47">
        <f>'VIS STOP cijfers'!BX14</f>
        <v>0</v>
      </c>
      <c r="BY270" s="49">
        <f>'VIS STOP cijfers'!BY14</f>
        <v>0</v>
      </c>
      <c r="BZ270" s="11">
        <f>'VIS STOP cijfers'!BZ14</f>
        <v>0</v>
      </c>
      <c r="CA270" s="11">
        <f>'VIS STOP cijfers'!CA14</f>
        <v>0</v>
      </c>
      <c r="CB270" s="11">
        <f>'VIS STOP cijfers'!CB14</f>
        <v>0</v>
      </c>
      <c r="CC270" s="11">
        <f>'VIS STOP cijfers'!CC14</f>
        <v>0</v>
      </c>
      <c r="CD270" s="11">
        <f>'VIS STOP cijfers'!CD14</f>
        <v>0</v>
      </c>
      <c r="CE270" s="11">
        <f>'VIS STOP cijfers'!CE14</f>
        <v>0</v>
      </c>
      <c r="CF270" s="11">
        <f>'VIS STOP cijfers'!CF14</f>
        <v>0</v>
      </c>
      <c r="CG270" s="11">
        <f>'VIS STOP cijfers'!CG14</f>
        <v>0</v>
      </c>
      <c r="CH270" s="11">
        <f>'VIS STOP cijfers'!CH14</f>
        <v>0</v>
      </c>
      <c r="CI270" s="11">
        <f>'VIS STOP cijfers'!CI14</f>
        <v>0</v>
      </c>
      <c r="CJ270" s="11">
        <f>'VIS STOP cijfers'!CJ14</f>
        <v>0</v>
      </c>
      <c r="CK270" s="11">
        <f>'VIS STOP cijfers'!CK14</f>
        <v>0</v>
      </c>
      <c r="CL270" s="49">
        <f>'VIS STOP cijfers'!CL14</f>
        <v>0</v>
      </c>
      <c r="CM270" s="11">
        <f>'VIS STOP cijfers'!CM14</f>
        <v>0</v>
      </c>
      <c r="CN270" s="11">
        <f>'VIS STOP cijfers'!CN14</f>
        <v>0</v>
      </c>
      <c r="CO270" s="11">
        <f>'VIS STOP cijfers'!CO14</f>
        <v>0</v>
      </c>
      <c r="CP270" s="11">
        <f>'VIS STOP cijfers'!CP14</f>
        <v>0</v>
      </c>
      <c r="CQ270" s="11">
        <f>'VIS STOP cijfers'!CQ14</f>
        <v>0</v>
      </c>
      <c r="CR270" s="11">
        <f>'VIS STOP cijfers'!CR14</f>
        <v>0</v>
      </c>
      <c r="CS270" s="11">
        <f>'VIS STOP cijfers'!CS14</f>
        <v>0</v>
      </c>
      <c r="CT270" s="11">
        <f>'VIS STOP cijfers'!CT14</f>
        <v>0</v>
      </c>
      <c r="CU270" s="11">
        <f>'VIS STOP cijfers'!CU14</f>
        <v>0</v>
      </c>
      <c r="CV270" s="11">
        <f>'VIS STOP cijfers'!CV14</f>
        <v>0</v>
      </c>
      <c r="CW270" s="11">
        <f>'VIS STOP cijfers'!CW14</f>
        <v>0</v>
      </c>
      <c r="CX270" s="11">
        <f>'VIS STOP cijfers'!CX14</f>
        <v>0</v>
      </c>
      <c r="CY270" s="26">
        <f>'VIS STOP cijfers'!CY14</f>
        <v>0</v>
      </c>
      <c r="CZ270" s="11">
        <f>'VIS STOP cijfers'!CZ14</f>
        <v>0</v>
      </c>
      <c r="DA270" s="11">
        <f>'VIS STOP cijfers'!DA14</f>
        <v>0</v>
      </c>
      <c r="DB270" s="11">
        <f>'VIS STOP cijfers'!DB14</f>
        <v>0</v>
      </c>
      <c r="DC270" s="11">
        <f>'VIS STOP cijfers'!DC14</f>
        <v>0</v>
      </c>
      <c r="DD270" s="11">
        <f>'VIS STOP cijfers'!DD14</f>
        <v>0</v>
      </c>
      <c r="DE270" s="11">
        <f>'VIS STOP cijfers'!DE14</f>
        <v>0</v>
      </c>
      <c r="DF270" s="11">
        <f>'VIS STOP cijfers'!DF14</f>
        <v>0</v>
      </c>
      <c r="DG270" s="11">
        <f>'VIS STOP cijfers'!DG14</f>
        <v>0</v>
      </c>
      <c r="DH270" s="11">
        <f>'VIS STOP cijfers'!DH14</f>
        <v>0</v>
      </c>
      <c r="DI270" s="11">
        <f>'VIS STOP cijfers'!DI14</f>
        <v>0</v>
      </c>
      <c r="DJ270" s="11">
        <f>'VIS STOP cijfers'!DJ14</f>
        <v>0</v>
      </c>
      <c r="DK270" s="11">
        <f>'VIS STOP cijfers'!DK14</f>
        <v>0</v>
      </c>
      <c r="DL270" s="26">
        <f>'VIS STOP cijfers'!DL14</f>
        <v>0</v>
      </c>
    </row>
    <row r="271" spans="1:116" s="165" customFormat="1" hidden="1">
      <c r="A271" s="47">
        <f>'VIS STOP cijfers'!A15</f>
        <v>0</v>
      </c>
      <c r="B271" s="49" t="str">
        <f>'VIS STOP cijfers'!B15</f>
        <v>WBNT</v>
      </c>
      <c r="C271" s="4" t="str">
        <f>'VIS STOP cijfers'!C15</f>
        <v>Visketen</v>
      </c>
      <c r="D271" s="4" t="str">
        <f>'VIS STOP cijfers'!D15</f>
        <v>VIS Kust en Binnenvisserij DG AGRO</v>
      </c>
      <c r="E271" s="4" t="str">
        <f>'VIS STOP cijfers'!E15</f>
        <v>Regulering recreatieve visserij</v>
      </c>
      <c r="F271" s="5" t="str">
        <f>'VIS STOP cijfers'!F15</f>
        <v>EL&amp;I AGRO</v>
      </c>
      <c r="G271" s="4">
        <f>'VIS STOP cijfers'!G15</f>
        <v>0</v>
      </c>
      <c r="H271" s="15">
        <f>'VIS STOP cijfers'!H15</f>
        <v>1000</v>
      </c>
      <c r="I271" s="625">
        <f>'VIS STOP cijfers'!I15</f>
        <v>0</v>
      </c>
      <c r="J271" s="11">
        <f>'VIS STOP cijfers'!J15</f>
        <v>0</v>
      </c>
      <c r="K271" s="11">
        <f>'VIS STOP cijfers'!K15</f>
        <v>0</v>
      </c>
      <c r="L271" s="11">
        <f>'VIS STOP cijfers'!L15</f>
        <v>0</v>
      </c>
      <c r="M271" s="11">
        <f>'VIS STOP cijfers'!M15</f>
        <v>0</v>
      </c>
      <c r="N271" s="11">
        <f>'VIS STOP cijfers'!N15</f>
        <v>0</v>
      </c>
      <c r="O271" s="11">
        <f>'VIS STOP cijfers'!O15</f>
        <v>0</v>
      </c>
      <c r="P271" s="11">
        <f>'VIS STOP cijfers'!P15</f>
        <v>0</v>
      </c>
      <c r="Q271" s="26">
        <f>'VIS STOP cijfers'!Q15</f>
        <v>1000</v>
      </c>
      <c r="R271" s="15">
        <f>'VIS STOP cijfers'!R15</f>
        <v>0</v>
      </c>
      <c r="S271" s="11">
        <f>'VIS STOP cijfers'!S15</f>
        <v>0</v>
      </c>
      <c r="T271" s="11">
        <f>'VIS STOP cijfers'!T15</f>
        <v>1000</v>
      </c>
      <c r="U271" s="11">
        <f>'VIS STOP cijfers'!U15</f>
        <v>0</v>
      </c>
      <c r="V271" s="11">
        <f>'VIS STOP cijfers'!V15</f>
        <v>0</v>
      </c>
      <c r="W271" s="11">
        <f>'VIS STOP cijfers'!W15</f>
        <v>0</v>
      </c>
      <c r="X271" s="11">
        <f>'VIS STOP cijfers'!X15</f>
        <v>0</v>
      </c>
      <c r="Y271" s="11">
        <f>'VIS STOP cijfers'!Y15</f>
        <v>0</v>
      </c>
      <c r="Z271" s="49">
        <f>'VIS STOP cijfers'!Z15</f>
        <v>1000</v>
      </c>
      <c r="AA271" s="11">
        <f>'VIS STOP cijfers'!AA15</f>
        <v>0</v>
      </c>
      <c r="AB271" s="11">
        <f>'VIS STOP cijfers'!AB15</f>
        <v>0</v>
      </c>
      <c r="AC271" s="11">
        <f>'VIS STOP cijfers'!AC15</f>
        <v>0</v>
      </c>
      <c r="AD271" s="11">
        <f>'VIS STOP cijfers'!AD15</f>
        <v>1000</v>
      </c>
      <c r="AE271" s="11">
        <f>'VIS STOP cijfers'!AE15</f>
        <v>0</v>
      </c>
      <c r="AF271" s="11">
        <f>'VIS STOP cijfers'!AF15</f>
        <v>0</v>
      </c>
      <c r="AG271" s="49">
        <f>'VIS STOP cijfers'!AG15</f>
        <v>0</v>
      </c>
      <c r="AH271" s="11">
        <f>'VIS STOP cijfers'!AH15</f>
        <v>0</v>
      </c>
      <c r="AI271" s="11">
        <f>'VIS STOP cijfers'!AI15</f>
        <v>0</v>
      </c>
      <c r="AJ271" s="11">
        <f>'VIS STOP cijfers'!AJ15</f>
        <v>0</v>
      </c>
      <c r="AK271" s="11">
        <f>'VIS STOP cijfers'!AK15</f>
        <v>0</v>
      </c>
      <c r="AL271" s="49">
        <f>'VIS STOP cijfers'!AL15</f>
        <v>0</v>
      </c>
      <c r="AM271" s="11">
        <f>'VIS STOP cijfers'!AM15</f>
        <v>0</v>
      </c>
      <c r="AN271" s="11">
        <f>'VIS STOP cijfers'!AN15</f>
        <v>250</v>
      </c>
      <c r="AO271" s="11">
        <f>'VIS STOP cijfers'!AO15</f>
        <v>250</v>
      </c>
      <c r="AP271" s="11">
        <f>'VIS STOP cijfers'!AP15</f>
        <v>250</v>
      </c>
      <c r="AQ271" s="11">
        <f>'VIS STOP cijfers'!AQ15</f>
        <v>250</v>
      </c>
      <c r="AR271" s="49">
        <f>'VIS STOP cijfers'!AR15</f>
        <v>0</v>
      </c>
      <c r="AS271" s="11">
        <f>'VIS STOP cijfers'!AS15</f>
        <v>0</v>
      </c>
      <c r="AT271" s="11">
        <f>'VIS STOP cijfers'!AT15</f>
        <v>0</v>
      </c>
      <c r="AU271" s="11">
        <f>'VIS STOP cijfers'!AU15</f>
        <v>0</v>
      </c>
      <c r="AV271" s="11">
        <f>'VIS STOP cijfers'!AV15</f>
        <v>0</v>
      </c>
      <c r="AW271" s="11">
        <f>'VIS STOP cijfers'!AW15</f>
        <v>0</v>
      </c>
      <c r="AX271" s="11">
        <f>'VIS STOP cijfers'!AX15</f>
        <v>0</v>
      </c>
      <c r="AY271" s="11">
        <f>'VIS STOP cijfers'!AY15</f>
        <v>0</v>
      </c>
      <c r="AZ271" s="11">
        <f>'VIS STOP cijfers'!AZ15</f>
        <v>0</v>
      </c>
      <c r="BA271" s="11">
        <f>'VIS STOP cijfers'!BA15</f>
        <v>0</v>
      </c>
      <c r="BB271" s="11">
        <f>'VIS STOP cijfers'!BB15</f>
        <v>0</v>
      </c>
      <c r="BC271" s="49">
        <f>'VIS STOP cijfers'!BC15</f>
        <v>0</v>
      </c>
      <c r="BD271" s="11">
        <f>'VIS STOP cijfers'!BD15</f>
        <v>0</v>
      </c>
      <c r="BE271" s="11">
        <f>'VIS STOP cijfers'!BE15</f>
        <v>0</v>
      </c>
      <c r="BF271" s="11">
        <f>'VIS STOP cijfers'!BF15</f>
        <v>0</v>
      </c>
      <c r="BG271" s="11">
        <f>'VIS STOP cijfers'!BG15</f>
        <v>0</v>
      </c>
      <c r="BH271" s="11">
        <f>'VIS STOP cijfers'!BH15</f>
        <v>0</v>
      </c>
      <c r="BI271" s="11">
        <f>'VIS STOP cijfers'!BI15</f>
        <v>0</v>
      </c>
      <c r="BJ271" s="11">
        <f>'VIS STOP cijfers'!BJ15</f>
        <v>0</v>
      </c>
      <c r="BK271" s="49">
        <f>'VIS STOP cijfers'!BK15</f>
        <v>0</v>
      </c>
      <c r="BL271" s="11">
        <f>'VIS STOP cijfers'!BL15</f>
        <v>0</v>
      </c>
      <c r="BM271" s="11">
        <f>'VIS STOP cijfers'!BM15</f>
        <v>0</v>
      </c>
      <c r="BN271" s="11">
        <f>'VIS STOP cijfers'!BN15</f>
        <v>0</v>
      </c>
      <c r="BO271" s="11">
        <f>'VIS STOP cijfers'!BO15</f>
        <v>0</v>
      </c>
      <c r="BP271" s="11">
        <f>'VIS STOP cijfers'!BP15</f>
        <v>0</v>
      </c>
      <c r="BQ271" s="49">
        <f>'VIS STOP cijfers'!BQ15</f>
        <v>0</v>
      </c>
      <c r="BR271" s="11">
        <f>'VIS STOP cijfers'!BR15</f>
        <v>0</v>
      </c>
      <c r="BS271" s="11">
        <f>'VIS STOP cijfers'!BS15</f>
        <v>0</v>
      </c>
      <c r="BT271" s="11">
        <f>'VIS STOP cijfers'!BT15</f>
        <v>0</v>
      </c>
      <c r="BU271" s="11">
        <f>'VIS STOP cijfers'!BU15</f>
        <v>0</v>
      </c>
      <c r="BV271" s="11">
        <f>'VIS STOP cijfers'!BV15</f>
        <v>0</v>
      </c>
      <c r="BW271" s="11">
        <f>'VIS STOP cijfers'!BW15</f>
        <v>0</v>
      </c>
      <c r="BX271" s="47">
        <f>'VIS STOP cijfers'!BX15</f>
        <v>0</v>
      </c>
      <c r="BY271" s="49">
        <f>'VIS STOP cijfers'!BY15</f>
        <v>1000</v>
      </c>
      <c r="BZ271" s="11">
        <f>'VIS STOP cijfers'!BZ15</f>
        <v>0</v>
      </c>
      <c r="CA271" s="11">
        <f>'VIS STOP cijfers'!CA15</f>
        <v>0</v>
      </c>
      <c r="CB271" s="11">
        <f>'VIS STOP cijfers'!CB15</f>
        <v>0</v>
      </c>
      <c r="CC271" s="11">
        <f>'VIS STOP cijfers'!CC15</f>
        <v>0</v>
      </c>
      <c r="CD271" s="11">
        <f>'VIS STOP cijfers'!CD15</f>
        <v>0</v>
      </c>
      <c r="CE271" s="11">
        <f>'VIS STOP cijfers'!CE15</f>
        <v>0</v>
      </c>
      <c r="CF271" s="11">
        <f>'VIS STOP cijfers'!CF15</f>
        <v>0</v>
      </c>
      <c r="CG271" s="11">
        <f>'VIS STOP cijfers'!CG15</f>
        <v>0</v>
      </c>
      <c r="CH271" s="11">
        <f>'VIS STOP cijfers'!CH15</f>
        <v>0</v>
      </c>
      <c r="CI271" s="11">
        <f>'VIS STOP cijfers'!CI15</f>
        <v>0</v>
      </c>
      <c r="CJ271" s="11">
        <f>'VIS STOP cijfers'!CJ15</f>
        <v>0</v>
      </c>
      <c r="CK271" s="11">
        <f>'VIS STOP cijfers'!CK15</f>
        <v>0</v>
      </c>
      <c r="CL271" s="49">
        <f>'VIS STOP cijfers'!CL15</f>
        <v>0</v>
      </c>
      <c r="CM271" s="11">
        <f>'VIS STOP cijfers'!CM15</f>
        <v>0</v>
      </c>
      <c r="CN271" s="11">
        <f>'VIS STOP cijfers'!CN15</f>
        <v>0</v>
      </c>
      <c r="CO271" s="11">
        <f>'VIS STOP cijfers'!CO15</f>
        <v>0</v>
      </c>
      <c r="CP271" s="11">
        <f>'VIS STOP cijfers'!CP15</f>
        <v>0</v>
      </c>
      <c r="CQ271" s="11">
        <f>'VIS STOP cijfers'!CQ15</f>
        <v>0</v>
      </c>
      <c r="CR271" s="11">
        <f>'VIS STOP cijfers'!CR15</f>
        <v>0</v>
      </c>
      <c r="CS271" s="11">
        <f>'VIS STOP cijfers'!CS15</f>
        <v>0</v>
      </c>
      <c r="CT271" s="11">
        <f>'VIS STOP cijfers'!CT15</f>
        <v>0</v>
      </c>
      <c r="CU271" s="11">
        <f>'VIS STOP cijfers'!CU15</f>
        <v>0</v>
      </c>
      <c r="CV271" s="11">
        <f>'VIS STOP cijfers'!CV15</f>
        <v>0</v>
      </c>
      <c r="CW271" s="11">
        <f>'VIS STOP cijfers'!CW15</f>
        <v>0</v>
      </c>
      <c r="CX271" s="11">
        <f>'VIS STOP cijfers'!CX15</f>
        <v>0</v>
      </c>
      <c r="CY271" s="26">
        <f>'VIS STOP cijfers'!CY15</f>
        <v>0</v>
      </c>
      <c r="CZ271" s="11">
        <f>'VIS STOP cijfers'!CZ15</f>
        <v>0</v>
      </c>
      <c r="DA271" s="11">
        <f>'VIS STOP cijfers'!DA15</f>
        <v>0</v>
      </c>
      <c r="DB271" s="11">
        <f>'VIS STOP cijfers'!DB15</f>
        <v>0</v>
      </c>
      <c r="DC271" s="11">
        <f>'VIS STOP cijfers'!DC15</f>
        <v>0</v>
      </c>
      <c r="DD271" s="11">
        <f>'VIS STOP cijfers'!DD15</f>
        <v>0</v>
      </c>
      <c r="DE271" s="11">
        <f>'VIS STOP cijfers'!DE15</f>
        <v>0</v>
      </c>
      <c r="DF271" s="11">
        <f>'VIS STOP cijfers'!DF15</f>
        <v>0</v>
      </c>
      <c r="DG271" s="11">
        <f>'VIS STOP cijfers'!DG15</f>
        <v>0</v>
      </c>
      <c r="DH271" s="11">
        <f>'VIS STOP cijfers'!DH15</f>
        <v>0</v>
      </c>
      <c r="DI271" s="11">
        <f>'VIS STOP cijfers'!DI15</f>
        <v>0</v>
      </c>
      <c r="DJ271" s="11">
        <f>'VIS STOP cijfers'!DJ15</f>
        <v>0</v>
      </c>
      <c r="DK271" s="11">
        <f>'VIS STOP cijfers'!DK15</f>
        <v>0</v>
      </c>
      <c r="DL271" s="26">
        <f>'VIS STOP cijfers'!DL15</f>
        <v>0</v>
      </c>
    </row>
    <row r="272" spans="1:116" s="165" customFormat="1" hidden="1">
      <c r="A272" s="47">
        <f>'VIS STOP cijfers'!A16</f>
        <v>0</v>
      </c>
      <c r="B272" s="49" t="str">
        <f>'VIS STOP cijfers'!B16</f>
        <v>WBNT</v>
      </c>
      <c r="C272" s="4" t="str">
        <f>'VIS STOP cijfers'!C16</f>
        <v>Visketen</v>
      </c>
      <c r="D272" s="4" t="str">
        <f>'VIS STOP cijfers'!D16</f>
        <v>VIS Kust en Binnenvisserij DG AGRO</v>
      </c>
      <c r="E272" s="4" t="str">
        <f>'VIS STOP cijfers'!E16</f>
        <v>Ontwikkelen expertise centrum binnenvisserij*</v>
      </c>
      <c r="F272" s="5" t="str">
        <f>'VIS STOP cijfers'!F16</f>
        <v>EL&amp;I AGRO</v>
      </c>
      <c r="G272" s="4">
        <f>'VIS STOP cijfers'!G16</f>
        <v>0</v>
      </c>
      <c r="H272" s="15">
        <f>'VIS STOP cijfers'!H16</f>
        <v>3000</v>
      </c>
      <c r="I272" s="625">
        <f>'VIS STOP cijfers'!I16</f>
        <v>0</v>
      </c>
      <c r="J272" s="11">
        <f>'VIS STOP cijfers'!J16</f>
        <v>0</v>
      </c>
      <c r="K272" s="11">
        <f>'VIS STOP cijfers'!K16</f>
        <v>0</v>
      </c>
      <c r="L272" s="11">
        <f>'VIS STOP cijfers'!L16</f>
        <v>0</v>
      </c>
      <c r="M272" s="11">
        <f>'VIS STOP cijfers'!M16</f>
        <v>0</v>
      </c>
      <c r="N272" s="11">
        <f>'VIS STOP cijfers'!N16</f>
        <v>0</v>
      </c>
      <c r="O272" s="11">
        <f>'VIS STOP cijfers'!O16</f>
        <v>0</v>
      </c>
      <c r="P272" s="11">
        <f>'VIS STOP cijfers'!P16</f>
        <v>0</v>
      </c>
      <c r="Q272" s="26">
        <f>'VIS STOP cijfers'!Q16</f>
        <v>3000</v>
      </c>
      <c r="R272" s="15">
        <f>'VIS STOP cijfers'!R16</f>
        <v>0</v>
      </c>
      <c r="S272" s="11">
        <f>'VIS STOP cijfers'!S16</f>
        <v>0</v>
      </c>
      <c r="T272" s="11">
        <f>'VIS STOP cijfers'!T16</f>
        <v>3000</v>
      </c>
      <c r="U272" s="11">
        <f>'VIS STOP cijfers'!U16</f>
        <v>0</v>
      </c>
      <c r="V272" s="11">
        <f>'VIS STOP cijfers'!V16</f>
        <v>0</v>
      </c>
      <c r="W272" s="11">
        <f>'VIS STOP cijfers'!W16</f>
        <v>0</v>
      </c>
      <c r="X272" s="11">
        <f>'VIS STOP cijfers'!X16</f>
        <v>0</v>
      </c>
      <c r="Y272" s="11">
        <f>'VIS STOP cijfers'!Y16</f>
        <v>0</v>
      </c>
      <c r="Z272" s="49">
        <f>'VIS STOP cijfers'!Z16</f>
        <v>3000</v>
      </c>
      <c r="AA272" s="11">
        <f>'VIS STOP cijfers'!AA16</f>
        <v>0</v>
      </c>
      <c r="AB272" s="11">
        <f>'VIS STOP cijfers'!AB16</f>
        <v>0</v>
      </c>
      <c r="AC272" s="11">
        <f>'VIS STOP cijfers'!AC16</f>
        <v>0</v>
      </c>
      <c r="AD272" s="11">
        <f>'VIS STOP cijfers'!AD16</f>
        <v>3000</v>
      </c>
      <c r="AE272" s="11">
        <f>'VIS STOP cijfers'!AE16</f>
        <v>0</v>
      </c>
      <c r="AF272" s="11">
        <f>'VIS STOP cijfers'!AF16</f>
        <v>0</v>
      </c>
      <c r="AG272" s="49">
        <f>'VIS STOP cijfers'!AG16</f>
        <v>0</v>
      </c>
      <c r="AH272" s="11">
        <f>'VIS STOP cijfers'!AH16</f>
        <v>0</v>
      </c>
      <c r="AI272" s="11">
        <f>'VIS STOP cijfers'!AI16</f>
        <v>0</v>
      </c>
      <c r="AJ272" s="11">
        <f>'VIS STOP cijfers'!AJ16</f>
        <v>0</v>
      </c>
      <c r="AK272" s="11">
        <f>'VIS STOP cijfers'!AK16</f>
        <v>0</v>
      </c>
      <c r="AL272" s="49">
        <f>'VIS STOP cijfers'!AL16</f>
        <v>0</v>
      </c>
      <c r="AM272" s="11">
        <f>'VIS STOP cijfers'!AM16</f>
        <v>0</v>
      </c>
      <c r="AN272" s="11">
        <f>'VIS STOP cijfers'!AN16</f>
        <v>750</v>
      </c>
      <c r="AO272" s="11">
        <f>'VIS STOP cijfers'!AO16</f>
        <v>750</v>
      </c>
      <c r="AP272" s="11">
        <f>'VIS STOP cijfers'!AP16</f>
        <v>750</v>
      </c>
      <c r="AQ272" s="11">
        <f>'VIS STOP cijfers'!AQ16</f>
        <v>750</v>
      </c>
      <c r="AR272" s="49">
        <f>'VIS STOP cijfers'!AR16</f>
        <v>0</v>
      </c>
      <c r="AS272" s="11">
        <f>'VIS STOP cijfers'!AS16</f>
        <v>0</v>
      </c>
      <c r="AT272" s="11">
        <f>'VIS STOP cijfers'!AT16</f>
        <v>0</v>
      </c>
      <c r="AU272" s="11">
        <f>'VIS STOP cijfers'!AU16</f>
        <v>0</v>
      </c>
      <c r="AV272" s="11">
        <f>'VIS STOP cijfers'!AV16</f>
        <v>0</v>
      </c>
      <c r="AW272" s="11">
        <f>'VIS STOP cijfers'!AW16</f>
        <v>0</v>
      </c>
      <c r="AX272" s="11">
        <f>'VIS STOP cijfers'!AX16</f>
        <v>0</v>
      </c>
      <c r="AY272" s="11">
        <f>'VIS STOP cijfers'!AY16</f>
        <v>0</v>
      </c>
      <c r="AZ272" s="11">
        <f>'VIS STOP cijfers'!AZ16</f>
        <v>0</v>
      </c>
      <c r="BA272" s="11">
        <f>'VIS STOP cijfers'!BA16</f>
        <v>0</v>
      </c>
      <c r="BB272" s="11">
        <f>'VIS STOP cijfers'!BB16</f>
        <v>0</v>
      </c>
      <c r="BC272" s="49">
        <f>'VIS STOP cijfers'!BC16</f>
        <v>0</v>
      </c>
      <c r="BD272" s="11">
        <f>'VIS STOP cijfers'!BD16</f>
        <v>0</v>
      </c>
      <c r="BE272" s="11">
        <f>'VIS STOP cijfers'!BE16</f>
        <v>0</v>
      </c>
      <c r="BF272" s="11">
        <f>'VIS STOP cijfers'!BF16</f>
        <v>0</v>
      </c>
      <c r="BG272" s="11">
        <f>'VIS STOP cijfers'!BG16</f>
        <v>0</v>
      </c>
      <c r="BH272" s="11">
        <f>'VIS STOP cijfers'!BH16</f>
        <v>0</v>
      </c>
      <c r="BI272" s="11">
        <f>'VIS STOP cijfers'!BI16</f>
        <v>0</v>
      </c>
      <c r="BJ272" s="11">
        <f>'VIS STOP cijfers'!BJ16</f>
        <v>0</v>
      </c>
      <c r="BK272" s="49">
        <f>'VIS STOP cijfers'!BK16</f>
        <v>0</v>
      </c>
      <c r="BL272" s="11">
        <f>'VIS STOP cijfers'!BL16</f>
        <v>0</v>
      </c>
      <c r="BM272" s="11">
        <f>'VIS STOP cijfers'!BM16</f>
        <v>0</v>
      </c>
      <c r="BN272" s="11">
        <f>'VIS STOP cijfers'!BN16</f>
        <v>0</v>
      </c>
      <c r="BO272" s="11">
        <f>'VIS STOP cijfers'!BO16</f>
        <v>0</v>
      </c>
      <c r="BP272" s="11">
        <f>'VIS STOP cijfers'!BP16</f>
        <v>0</v>
      </c>
      <c r="BQ272" s="49">
        <f>'VIS STOP cijfers'!BQ16</f>
        <v>0</v>
      </c>
      <c r="BR272" s="11">
        <f>'VIS STOP cijfers'!BR16</f>
        <v>0</v>
      </c>
      <c r="BS272" s="11">
        <f>'VIS STOP cijfers'!BS16</f>
        <v>0</v>
      </c>
      <c r="BT272" s="11">
        <f>'VIS STOP cijfers'!BT16</f>
        <v>0</v>
      </c>
      <c r="BU272" s="11">
        <f>'VIS STOP cijfers'!BU16</f>
        <v>0</v>
      </c>
      <c r="BV272" s="11">
        <f>'VIS STOP cijfers'!BV16</f>
        <v>0</v>
      </c>
      <c r="BW272" s="11">
        <f>'VIS STOP cijfers'!BW16</f>
        <v>0</v>
      </c>
      <c r="BX272" s="47">
        <f>'VIS STOP cijfers'!BX16</f>
        <v>0</v>
      </c>
      <c r="BY272" s="49">
        <f>'VIS STOP cijfers'!BY16</f>
        <v>3000</v>
      </c>
      <c r="BZ272" s="11">
        <f>'VIS STOP cijfers'!BZ16</f>
        <v>0</v>
      </c>
      <c r="CA272" s="11">
        <f>'VIS STOP cijfers'!CA16</f>
        <v>0</v>
      </c>
      <c r="CB272" s="11">
        <f>'VIS STOP cijfers'!CB16</f>
        <v>0</v>
      </c>
      <c r="CC272" s="11">
        <f>'VIS STOP cijfers'!CC16</f>
        <v>0</v>
      </c>
      <c r="CD272" s="11">
        <f>'VIS STOP cijfers'!CD16</f>
        <v>0</v>
      </c>
      <c r="CE272" s="11">
        <f>'VIS STOP cijfers'!CE16</f>
        <v>0</v>
      </c>
      <c r="CF272" s="11">
        <f>'VIS STOP cijfers'!CF16</f>
        <v>0</v>
      </c>
      <c r="CG272" s="11">
        <f>'VIS STOP cijfers'!CG16</f>
        <v>0</v>
      </c>
      <c r="CH272" s="11">
        <f>'VIS STOP cijfers'!CH16</f>
        <v>0</v>
      </c>
      <c r="CI272" s="11">
        <f>'VIS STOP cijfers'!CI16</f>
        <v>0</v>
      </c>
      <c r="CJ272" s="11">
        <f>'VIS STOP cijfers'!CJ16</f>
        <v>0</v>
      </c>
      <c r="CK272" s="11">
        <f>'VIS STOP cijfers'!CK16</f>
        <v>0</v>
      </c>
      <c r="CL272" s="49">
        <f>'VIS STOP cijfers'!CL16</f>
        <v>0</v>
      </c>
      <c r="CM272" s="11">
        <f>'VIS STOP cijfers'!CM16</f>
        <v>0</v>
      </c>
      <c r="CN272" s="11">
        <f>'VIS STOP cijfers'!CN16</f>
        <v>0</v>
      </c>
      <c r="CO272" s="11">
        <f>'VIS STOP cijfers'!CO16</f>
        <v>0</v>
      </c>
      <c r="CP272" s="11">
        <f>'VIS STOP cijfers'!CP16</f>
        <v>0</v>
      </c>
      <c r="CQ272" s="11">
        <f>'VIS STOP cijfers'!CQ16</f>
        <v>0</v>
      </c>
      <c r="CR272" s="11">
        <f>'VIS STOP cijfers'!CR16</f>
        <v>0</v>
      </c>
      <c r="CS272" s="11">
        <f>'VIS STOP cijfers'!CS16</f>
        <v>0</v>
      </c>
      <c r="CT272" s="11">
        <f>'VIS STOP cijfers'!CT16</f>
        <v>0</v>
      </c>
      <c r="CU272" s="11">
        <f>'VIS STOP cijfers'!CU16</f>
        <v>0</v>
      </c>
      <c r="CV272" s="11">
        <f>'VIS STOP cijfers'!CV16</f>
        <v>0</v>
      </c>
      <c r="CW272" s="11">
        <f>'VIS STOP cijfers'!CW16</f>
        <v>0</v>
      </c>
      <c r="CX272" s="11">
        <f>'VIS STOP cijfers'!CX16</f>
        <v>0</v>
      </c>
      <c r="CY272" s="26">
        <f>'VIS STOP cijfers'!CY16</f>
        <v>0</v>
      </c>
      <c r="CZ272" s="11">
        <f>'VIS STOP cijfers'!CZ16</f>
        <v>0</v>
      </c>
      <c r="DA272" s="11">
        <f>'VIS STOP cijfers'!DA16</f>
        <v>0</v>
      </c>
      <c r="DB272" s="11">
        <f>'VIS STOP cijfers'!DB16</f>
        <v>0</v>
      </c>
      <c r="DC272" s="11">
        <f>'VIS STOP cijfers'!DC16</f>
        <v>0</v>
      </c>
      <c r="DD272" s="11">
        <f>'VIS STOP cijfers'!DD16</f>
        <v>0</v>
      </c>
      <c r="DE272" s="11">
        <f>'VIS STOP cijfers'!DE16</f>
        <v>0</v>
      </c>
      <c r="DF272" s="11">
        <f>'VIS STOP cijfers'!DF16</f>
        <v>0</v>
      </c>
      <c r="DG272" s="11">
        <f>'VIS STOP cijfers'!DG16</f>
        <v>0</v>
      </c>
      <c r="DH272" s="11">
        <f>'VIS STOP cijfers'!DH16</f>
        <v>0</v>
      </c>
      <c r="DI272" s="11">
        <f>'VIS STOP cijfers'!DI16</f>
        <v>0</v>
      </c>
      <c r="DJ272" s="11">
        <f>'VIS STOP cijfers'!DJ16</f>
        <v>0</v>
      </c>
      <c r="DK272" s="11">
        <f>'VIS STOP cijfers'!DK16</f>
        <v>0</v>
      </c>
      <c r="DL272" s="26">
        <f>'VIS STOP cijfers'!DL16</f>
        <v>0</v>
      </c>
    </row>
    <row r="273" spans="1:116" s="165" customFormat="1" hidden="1">
      <c r="A273" s="47">
        <f>'VIS STOP cijfers'!A17</f>
        <v>0</v>
      </c>
      <c r="B273" s="49" t="str">
        <f>'VIS STOP cijfers'!B17</f>
        <v>WBNT</v>
      </c>
      <c r="C273" s="4" t="str">
        <f>'VIS STOP cijfers'!C17</f>
        <v>Visketen</v>
      </c>
      <c r="D273" s="4" t="str">
        <f>'VIS STOP cijfers'!D17</f>
        <v>VIS Kust en Binnenvisserij DG AGRO</v>
      </c>
      <c r="E273" s="4" t="str">
        <f>'VIS STOP cijfers'!E17</f>
        <v>Aalbeheer</v>
      </c>
      <c r="F273" s="5" t="str">
        <f>'VIS STOP cijfers'!F17</f>
        <v>EL&amp;I AGRO</v>
      </c>
      <c r="G273" s="4">
        <f>'VIS STOP cijfers'!G17</f>
        <v>0</v>
      </c>
      <c r="H273" s="15">
        <f>'VIS STOP cijfers'!H17</f>
        <v>2900</v>
      </c>
      <c r="I273" s="625">
        <f>'VIS STOP cijfers'!I17</f>
        <v>0</v>
      </c>
      <c r="J273" s="11">
        <f>'VIS STOP cijfers'!J17</f>
        <v>0</v>
      </c>
      <c r="K273" s="11">
        <f>'VIS STOP cijfers'!K17</f>
        <v>0</v>
      </c>
      <c r="L273" s="11">
        <f>'VIS STOP cijfers'!L17</f>
        <v>0</v>
      </c>
      <c r="M273" s="11">
        <f>'VIS STOP cijfers'!M17</f>
        <v>0</v>
      </c>
      <c r="N273" s="11">
        <f>'VIS STOP cijfers'!N17</f>
        <v>0</v>
      </c>
      <c r="O273" s="11">
        <f>'VIS STOP cijfers'!O17</f>
        <v>0</v>
      </c>
      <c r="P273" s="11">
        <f>'VIS STOP cijfers'!P17</f>
        <v>0</v>
      </c>
      <c r="Q273" s="26">
        <f>'VIS STOP cijfers'!Q17</f>
        <v>2900</v>
      </c>
      <c r="R273" s="15">
        <f>'VIS STOP cijfers'!R17</f>
        <v>0</v>
      </c>
      <c r="S273" s="11">
        <f>'VIS STOP cijfers'!S17</f>
        <v>0</v>
      </c>
      <c r="T273" s="11">
        <f>'VIS STOP cijfers'!T17</f>
        <v>2900</v>
      </c>
      <c r="U273" s="11">
        <f>'VIS STOP cijfers'!U17</f>
        <v>0</v>
      </c>
      <c r="V273" s="11">
        <f>'VIS STOP cijfers'!V17</f>
        <v>0</v>
      </c>
      <c r="W273" s="11">
        <f>'VIS STOP cijfers'!W17</f>
        <v>0</v>
      </c>
      <c r="X273" s="11">
        <f>'VIS STOP cijfers'!X17</f>
        <v>0</v>
      </c>
      <c r="Y273" s="11">
        <f>'VIS STOP cijfers'!Y17</f>
        <v>0</v>
      </c>
      <c r="Z273" s="49">
        <f>'VIS STOP cijfers'!Z17</f>
        <v>2900</v>
      </c>
      <c r="AA273" s="11">
        <f>'VIS STOP cijfers'!AA17</f>
        <v>0</v>
      </c>
      <c r="AB273" s="11">
        <f>'VIS STOP cijfers'!AB17</f>
        <v>0</v>
      </c>
      <c r="AC273" s="11">
        <f>'VIS STOP cijfers'!AC17</f>
        <v>0</v>
      </c>
      <c r="AD273" s="11">
        <f>'VIS STOP cijfers'!AD17</f>
        <v>2900</v>
      </c>
      <c r="AE273" s="11">
        <f>'VIS STOP cijfers'!AE17</f>
        <v>0</v>
      </c>
      <c r="AF273" s="11">
        <f>'VIS STOP cijfers'!AF17</f>
        <v>0</v>
      </c>
      <c r="AG273" s="49">
        <f>'VIS STOP cijfers'!AG17</f>
        <v>0</v>
      </c>
      <c r="AH273" s="11">
        <f>'VIS STOP cijfers'!AH17</f>
        <v>0</v>
      </c>
      <c r="AI273" s="11">
        <f>'VIS STOP cijfers'!AI17</f>
        <v>0</v>
      </c>
      <c r="AJ273" s="11">
        <f>'VIS STOP cijfers'!AJ17</f>
        <v>0</v>
      </c>
      <c r="AK273" s="11">
        <f>'VIS STOP cijfers'!AK17</f>
        <v>0</v>
      </c>
      <c r="AL273" s="49">
        <f>'VIS STOP cijfers'!AL17</f>
        <v>0</v>
      </c>
      <c r="AM273" s="11">
        <f>'VIS STOP cijfers'!AM17</f>
        <v>0</v>
      </c>
      <c r="AN273" s="11">
        <f>'VIS STOP cijfers'!AN17</f>
        <v>725</v>
      </c>
      <c r="AO273" s="11">
        <f>'VIS STOP cijfers'!AO17</f>
        <v>725</v>
      </c>
      <c r="AP273" s="11">
        <f>'VIS STOP cijfers'!AP17</f>
        <v>725</v>
      </c>
      <c r="AQ273" s="11">
        <f>'VIS STOP cijfers'!AQ17</f>
        <v>725</v>
      </c>
      <c r="AR273" s="49">
        <f>'VIS STOP cijfers'!AR17</f>
        <v>0</v>
      </c>
      <c r="AS273" s="11">
        <f>'VIS STOP cijfers'!AS17</f>
        <v>0</v>
      </c>
      <c r="AT273" s="11">
        <f>'VIS STOP cijfers'!AT17</f>
        <v>0</v>
      </c>
      <c r="AU273" s="11">
        <f>'VIS STOP cijfers'!AU17</f>
        <v>0</v>
      </c>
      <c r="AV273" s="11">
        <f>'VIS STOP cijfers'!AV17</f>
        <v>0</v>
      </c>
      <c r="AW273" s="11">
        <f>'VIS STOP cijfers'!AW17</f>
        <v>0</v>
      </c>
      <c r="AX273" s="11">
        <f>'VIS STOP cijfers'!AX17</f>
        <v>0</v>
      </c>
      <c r="AY273" s="11">
        <f>'VIS STOP cijfers'!AY17</f>
        <v>0</v>
      </c>
      <c r="AZ273" s="11">
        <f>'VIS STOP cijfers'!AZ17</f>
        <v>0</v>
      </c>
      <c r="BA273" s="11">
        <f>'VIS STOP cijfers'!BA17</f>
        <v>0</v>
      </c>
      <c r="BB273" s="11">
        <f>'VIS STOP cijfers'!BB17</f>
        <v>0</v>
      </c>
      <c r="BC273" s="49">
        <f>'VIS STOP cijfers'!BC17</f>
        <v>0</v>
      </c>
      <c r="BD273" s="11">
        <f>'VIS STOP cijfers'!BD17</f>
        <v>0</v>
      </c>
      <c r="BE273" s="11">
        <f>'VIS STOP cijfers'!BE17</f>
        <v>0</v>
      </c>
      <c r="BF273" s="11">
        <f>'VIS STOP cijfers'!BF17</f>
        <v>0</v>
      </c>
      <c r="BG273" s="11">
        <f>'VIS STOP cijfers'!BG17</f>
        <v>0</v>
      </c>
      <c r="BH273" s="11">
        <f>'VIS STOP cijfers'!BH17</f>
        <v>0</v>
      </c>
      <c r="BI273" s="11">
        <f>'VIS STOP cijfers'!BI17</f>
        <v>0</v>
      </c>
      <c r="BJ273" s="11">
        <f>'VIS STOP cijfers'!BJ17</f>
        <v>0</v>
      </c>
      <c r="BK273" s="49">
        <f>'VIS STOP cijfers'!BK17</f>
        <v>0</v>
      </c>
      <c r="BL273" s="11">
        <f>'VIS STOP cijfers'!BL17</f>
        <v>0</v>
      </c>
      <c r="BM273" s="11">
        <f>'VIS STOP cijfers'!BM17</f>
        <v>0</v>
      </c>
      <c r="BN273" s="11">
        <f>'VIS STOP cijfers'!BN17</f>
        <v>0</v>
      </c>
      <c r="BO273" s="11">
        <f>'VIS STOP cijfers'!BO17</f>
        <v>0</v>
      </c>
      <c r="BP273" s="11">
        <f>'VIS STOP cijfers'!BP17</f>
        <v>0</v>
      </c>
      <c r="BQ273" s="49">
        <f>'VIS STOP cijfers'!BQ17</f>
        <v>0</v>
      </c>
      <c r="BR273" s="11">
        <f>'VIS STOP cijfers'!BR17</f>
        <v>0</v>
      </c>
      <c r="BS273" s="11">
        <f>'VIS STOP cijfers'!BS17</f>
        <v>0</v>
      </c>
      <c r="BT273" s="11">
        <f>'VIS STOP cijfers'!BT17</f>
        <v>0</v>
      </c>
      <c r="BU273" s="11">
        <f>'VIS STOP cijfers'!BU17</f>
        <v>0</v>
      </c>
      <c r="BV273" s="11">
        <f>'VIS STOP cijfers'!BV17</f>
        <v>0</v>
      </c>
      <c r="BW273" s="11">
        <f>'VIS STOP cijfers'!BW17</f>
        <v>0</v>
      </c>
      <c r="BX273" s="47">
        <f>'VIS STOP cijfers'!BX17</f>
        <v>0</v>
      </c>
      <c r="BY273" s="49">
        <f>'VIS STOP cijfers'!BY17</f>
        <v>2900</v>
      </c>
      <c r="BZ273" s="11">
        <f>'VIS STOP cijfers'!BZ17</f>
        <v>0</v>
      </c>
      <c r="CA273" s="11">
        <f>'VIS STOP cijfers'!CA17</f>
        <v>0</v>
      </c>
      <c r="CB273" s="11">
        <f>'VIS STOP cijfers'!CB17</f>
        <v>0</v>
      </c>
      <c r="CC273" s="11">
        <f>'VIS STOP cijfers'!CC17</f>
        <v>0</v>
      </c>
      <c r="CD273" s="11">
        <f>'VIS STOP cijfers'!CD17</f>
        <v>0</v>
      </c>
      <c r="CE273" s="11">
        <f>'VIS STOP cijfers'!CE17</f>
        <v>0</v>
      </c>
      <c r="CF273" s="11">
        <f>'VIS STOP cijfers'!CF17</f>
        <v>0</v>
      </c>
      <c r="CG273" s="11">
        <f>'VIS STOP cijfers'!CG17</f>
        <v>0</v>
      </c>
      <c r="CH273" s="11">
        <f>'VIS STOP cijfers'!CH17</f>
        <v>0</v>
      </c>
      <c r="CI273" s="11">
        <f>'VIS STOP cijfers'!CI17</f>
        <v>0</v>
      </c>
      <c r="CJ273" s="11">
        <f>'VIS STOP cijfers'!CJ17</f>
        <v>0</v>
      </c>
      <c r="CK273" s="11">
        <f>'VIS STOP cijfers'!CK17</f>
        <v>0</v>
      </c>
      <c r="CL273" s="49">
        <f>'VIS STOP cijfers'!CL17</f>
        <v>0</v>
      </c>
      <c r="CM273" s="11">
        <f>'VIS STOP cijfers'!CM17</f>
        <v>0</v>
      </c>
      <c r="CN273" s="11">
        <f>'VIS STOP cijfers'!CN17</f>
        <v>0</v>
      </c>
      <c r="CO273" s="11">
        <f>'VIS STOP cijfers'!CO17</f>
        <v>0</v>
      </c>
      <c r="CP273" s="11">
        <f>'VIS STOP cijfers'!CP17</f>
        <v>0</v>
      </c>
      <c r="CQ273" s="11">
        <f>'VIS STOP cijfers'!CQ17</f>
        <v>0</v>
      </c>
      <c r="CR273" s="11">
        <f>'VIS STOP cijfers'!CR17</f>
        <v>0</v>
      </c>
      <c r="CS273" s="11">
        <f>'VIS STOP cijfers'!CS17</f>
        <v>0</v>
      </c>
      <c r="CT273" s="11">
        <f>'VIS STOP cijfers'!CT17</f>
        <v>0</v>
      </c>
      <c r="CU273" s="11">
        <f>'VIS STOP cijfers'!CU17</f>
        <v>0</v>
      </c>
      <c r="CV273" s="11">
        <f>'VIS STOP cijfers'!CV17</f>
        <v>0</v>
      </c>
      <c r="CW273" s="11">
        <f>'VIS STOP cijfers'!CW17</f>
        <v>0</v>
      </c>
      <c r="CX273" s="11">
        <f>'VIS STOP cijfers'!CX17</f>
        <v>0</v>
      </c>
      <c r="CY273" s="26">
        <f>'VIS STOP cijfers'!CY17</f>
        <v>0</v>
      </c>
      <c r="CZ273" s="11">
        <f>'VIS STOP cijfers'!CZ17</f>
        <v>0</v>
      </c>
      <c r="DA273" s="11">
        <f>'VIS STOP cijfers'!DA17</f>
        <v>0</v>
      </c>
      <c r="DB273" s="11">
        <f>'VIS STOP cijfers'!DB17</f>
        <v>0</v>
      </c>
      <c r="DC273" s="11">
        <f>'VIS STOP cijfers'!DC17</f>
        <v>0</v>
      </c>
      <c r="DD273" s="11">
        <f>'VIS STOP cijfers'!DD17</f>
        <v>0</v>
      </c>
      <c r="DE273" s="11">
        <f>'VIS STOP cijfers'!DE17</f>
        <v>0</v>
      </c>
      <c r="DF273" s="11">
        <f>'VIS STOP cijfers'!DF17</f>
        <v>0</v>
      </c>
      <c r="DG273" s="11">
        <f>'VIS STOP cijfers'!DG17</f>
        <v>0</v>
      </c>
      <c r="DH273" s="11">
        <f>'VIS STOP cijfers'!DH17</f>
        <v>0</v>
      </c>
      <c r="DI273" s="11">
        <f>'VIS STOP cijfers'!DI17</f>
        <v>0</v>
      </c>
      <c r="DJ273" s="11">
        <f>'VIS STOP cijfers'!DJ17</f>
        <v>0</v>
      </c>
      <c r="DK273" s="11">
        <f>'VIS STOP cijfers'!DK17</f>
        <v>0</v>
      </c>
      <c r="DL273" s="26">
        <f>'VIS STOP cijfers'!DL17</f>
        <v>0</v>
      </c>
    </row>
    <row r="274" spans="1:116" s="165" customFormat="1" hidden="1">
      <c r="A274" s="47">
        <f>'VIS STOP cijfers'!A18</f>
        <v>0</v>
      </c>
      <c r="B274" s="49" t="str">
        <f>'VIS STOP cijfers'!B18</f>
        <v>WBNT</v>
      </c>
      <c r="C274" s="4" t="str">
        <f>'VIS STOP cijfers'!C18</f>
        <v>Visketen</v>
      </c>
      <c r="D274" s="4" t="str">
        <f>'VIS STOP cijfers'!D18</f>
        <v>VIS Kust en Binnenvisserij DG AGRO</v>
      </c>
      <c r="E274" s="519" t="str">
        <f>'VIS STOP cijfers'!E18</f>
        <v>Nationale maatregelen zeebaars</v>
      </c>
      <c r="F274" s="5" t="str">
        <f>'VIS STOP cijfers'!F18</f>
        <v>EL&amp;I AGRO</v>
      </c>
      <c r="G274" s="4">
        <f>'VIS STOP cijfers'!G18</f>
        <v>0</v>
      </c>
      <c r="H274" s="520" t="str">
        <f>'VIS STOP cijfers'!H18</f>
        <v>pm</v>
      </c>
      <c r="I274" s="627" t="str">
        <f>'VIS STOP cijfers'!I18</f>
        <v>afankelijk beleid</v>
      </c>
      <c r="J274" s="519">
        <f>'VIS STOP cijfers'!J18</f>
        <v>0</v>
      </c>
      <c r="K274" s="519">
        <f>'VIS STOP cijfers'!K18</f>
        <v>0</v>
      </c>
      <c r="L274" s="519">
        <f>'VIS STOP cijfers'!L18</f>
        <v>0</v>
      </c>
      <c r="M274" s="11">
        <f>'VIS STOP cijfers'!M18</f>
        <v>0</v>
      </c>
      <c r="N274" s="11">
        <f>'VIS STOP cijfers'!N18</f>
        <v>0</v>
      </c>
      <c r="O274" s="11">
        <f>'VIS STOP cijfers'!O18</f>
        <v>0</v>
      </c>
      <c r="P274" s="11">
        <f>'VIS STOP cijfers'!P18</f>
        <v>0</v>
      </c>
      <c r="Q274" s="26">
        <f>'VIS STOP cijfers'!Q18</f>
        <v>0</v>
      </c>
      <c r="R274" s="15">
        <f>'VIS STOP cijfers'!R18</f>
        <v>0</v>
      </c>
      <c r="S274" s="11">
        <f>'VIS STOP cijfers'!S18</f>
        <v>0</v>
      </c>
      <c r="T274" s="11">
        <f>'VIS STOP cijfers'!T18</f>
        <v>0</v>
      </c>
      <c r="U274" s="11">
        <f>'VIS STOP cijfers'!U18</f>
        <v>0</v>
      </c>
      <c r="V274" s="11">
        <f>'VIS STOP cijfers'!V18</f>
        <v>0</v>
      </c>
      <c r="W274" s="11">
        <f>'VIS STOP cijfers'!W18</f>
        <v>0</v>
      </c>
      <c r="X274" s="11">
        <f>'VIS STOP cijfers'!X18</f>
        <v>0</v>
      </c>
      <c r="Y274" s="11">
        <f>'VIS STOP cijfers'!Y18</f>
        <v>0</v>
      </c>
      <c r="Z274" s="49">
        <f>'VIS STOP cijfers'!Z18</f>
        <v>0</v>
      </c>
      <c r="AA274" s="519">
        <f>'VIS STOP cijfers'!AA18</f>
        <v>0</v>
      </c>
      <c r="AB274" s="519">
        <f>'VIS STOP cijfers'!AB18</f>
        <v>0</v>
      </c>
      <c r="AC274" s="519">
        <f>'VIS STOP cijfers'!AC18</f>
        <v>0</v>
      </c>
      <c r="AD274" s="519">
        <f>'VIS STOP cijfers'!AD18</f>
        <v>0</v>
      </c>
      <c r="AE274" s="519">
        <f>'VIS STOP cijfers'!AE18</f>
        <v>0</v>
      </c>
      <c r="AF274" s="519">
        <f>'VIS STOP cijfers'!AF18</f>
        <v>0</v>
      </c>
      <c r="AG274" s="49">
        <f>'VIS STOP cijfers'!AG18</f>
        <v>0</v>
      </c>
      <c r="AH274" s="11">
        <f>'VIS STOP cijfers'!AH18</f>
        <v>0</v>
      </c>
      <c r="AI274" s="11">
        <f>'VIS STOP cijfers'!AI18</f>
        <v>0</v>
      </c>
      <c r="AJ274" s="11">
        <f>'VIS STOP cijfers'!AJ18</f>
        <v>0</v>
      </c>
      <c r="AK274" s="11">
        <f>'VIS STOP cijfers'!AK18</f>
        <v>0</v>
      </c>
      <c r="AL274" s="49">
        <f>'VIS STOP cijfers'!AL18</f>
        <v>0</v>
      </c>
      <c r="AM274" s="11">
        <f>'VIS STOP cijfers'!AM18</f>
        <v>0</v>
      </c>
      <c r="AN274" s="11">
        <f>'VIS STOP cijfers'!AN18</f>
        <v>0</v>
      </c>
      <c r="AO274" s="11">
        <f>'VIS STOP cijfers'!AO18</f>
        <v>0</v>
      </c>
      <c r="AP274" s="11">
        <f>'VIS STOP cijfers'!AP18</f>
        <v>0</v>
      </c>
      <c r="AQ274" s="11">
        <f>'VIS STOP cijfers'!AQ18</f>
        <v>0</v>
      </c>
      <c r="AR274" s="49">
        <f>'VIS STOP cijfers'!AR18</f>
        <v>0</v>
      </c>
      <c r="AS274" s="11">
        <f>'VIS STOP cijfers'!AS18</f>
        <v>0</v>
      </c>
      <c r="AT274" s="11">
        <f>'VIS STOP cijfers'!AT18</f>
        <v>0</v>
      </c>
      <c r="AU274" s="11">
        <f>'VIS STOP cijfers'!AU18</f>
        <v>0</v>
      </c>
      <c r="AV274" s="11">
        <f>'VIS STOP cijfers'!AV18</f>
        <v>0</v>
      </c>
      <c r="AW274" s="11">
        <f>'VIS STOP cijfers'!AW18</f>
        <v>0</v>
      </c>
      <c r="AX274" s="11">
        <f>'VIS STOP cijfers'!AX18</f>
        <v>0</v>
      </c>
      <c r="AY274" s="11">
        <f>'VIS STOP cijfers'!AY18</f>
        <v>0</v>
      </c>
      <c r="AZ274" s="11">
        <f>'VIS STOP cijfers'!AZ18</f>
        <v>0</v>
      </c>
      <c r="BA274" s="11">
        <f>'VIS STOP cijfers'!BA18</f>
        <v>0</v>
      </c>
      <c r="BB274" s="11">
        <f>'VIS STOP cijfers'!BB18</f>
        <v>0</v>
      </c>
      <c r="BC274" s="49">
        <f>'VIS STOP cijfers'!BC18</f>
        <v>0</v>
      </c>
      <c r="BD274" s="11">
        <f>'VIS STOP cijfers'!BD18</f>
        <v>0</v>
      </c>
      <c r="BE274" s="11">
        <f>'VIS STOP cijfers'!BE18</f>
        <v>0</v>
      </c>
      <c r="BF274" s="11">
        <f>'VIS STOP cijfers'!BF18</f>
        <v>0</v>
      </c>
      <c r="BG274" s="11">
        <f>'VIS STOP cijfers'!BG18</f>
        <v>0</v>
      </c>
      <c r="BH274" s="11">
        <f>'VIS STOP cijfers'!BH18</f>
        <v>0</v>
      </c>
      <c r="BI274" s="11">
        <f>'VIS STOP cijfers'!BI18</f>
        <v>0</v>
      </c>
      <c r="BJ274" s="11">
        <f>'VIS STOP cijfers'!BJ18</f>
        <v>0</v>
      </c>
      <c r="BK274" s="49">
        <f>'VIS STOP cijfers'!BK18</f>
        <v>0</v>
      </c>
      <c r="BL274" s="11">
        <f>'VIS STOP cijfers'!BL18</f>
        <v>0</v>
      </c>
      <c r="BM274" s="11">
        <f>'VIS STOP cijfers'!BM18</f>
        <v>0</v>
      </c>
      <c r="BN274" s="11">
        <f>'VIS STOP cijfers'!BN18</f>
        <v>0</v>
      </c>
      <c r="BO274" s="11">
        <f>'VIS STOP cijfers'!BO18</f>
        <v>0</v>
      </c>
      <c r="BP274" s="11">
        <f>'VIS STOP cijfers'!BP18</f>
        <v>0</v>
      </c>
      <c r="BQ274" s="49">
        <f>'VIS STOP cijfers'!BQ18</f>
        <v>0</v>
      </c>
      <c r="BR274" s="11">
        <f>'VIS STOP cijfers'!BR18</f>
        <v>0</v>
      </c>
      <c r="BS274" s="11">
        <f>'VIS STOP cijfers'!BS18</f>
        <v>0</v>
      </c>
      <c r="BT274" s="11">
        <f>'VIS STOP cijfers'!BT18</f>
        <v>0</v>
      </c>
      <c r="BU274" s="11">
        <f>'VIS STOP cijfers'!BU18</f>
        <v>0</v>
      </c>
      <c r="BV274" s="11">
        <f>'VIS STOP cijfers'!BV18</f>
        <v>0</v>
      </c>
      <c r="BW274" s="11">
        <f>'VIS STOP cijfers'!BW18</f>
        <v>0</v>
      </c>
      <c r="BX274" s="47">
        <f>'VIS STOP cijfers'!BX18</f>
        <v>0</v>
      </c>
      <c r="BY274" s="49">
        <f>'VIS STOP cijfers'!BY18</f>
        <v>0</v>
      </c>
      <c r="BZ274" s="11">
        <f>'VIS STOP cijfers'!BZ18</f>
        <v>0</v>
      </c>
      <c r="CA274" s="11">
        <f>'VIS STOP cijfers'!CA18</f>
        <v>0</v>
      </c>
      <c r="CB274" s="11">
        <f>'VIS STOP cijfers'!CB18</f>
        <v>0</v>
      </c>
      <c r="CC274" s="11">
        <f>'VIS STOP cijfers'!CC18</f>
        <v>0</v>
      </c>
      <c r="CD274" s="11">
        <f>'VIS STOP cijfers'!CD18</f>
        <v>0</v>
      </c>
      <c r="CE274" s="11">
        <f>'VIS STOP cijfers'!CE18</f>
        <v>0</v>
      </c>
      <c r="CF274" s="11">
        <f>'VIS STOP cijfers'!CF18</f>
        <v>0</v>
      </c>
      <c r="CG274" s="11">
        <f>'VIS STOP cijfers'!CG18</f>
        <v>0</v>
      </c>
      <c r="CH274" s="11">
        <f>'VIS STOP cijfers'!CH18</f>
        <v>0</v>
      </c>
      <c r="CI274" s="11">
        <f>'VIS STOP cijfers'!CI18</f>
        <v>0</v>
      </c>
      <c r="CJ274" s="11">
        <f>'VIS STOP cijfers'!CJ18</f>
        <v>0</v>
      </c>
      <c r="CK274" s="11">
        <f>'VIS STOP cijfers'!CK18</f>
        <v>0</v>
      </c>
      <c r="CL274" s="49">
        <f>'VIS STOP cijfers'!CL18</f>
        <v>0</v>
      </c>
      <c r="CM274" s="11">
        <f>'VIS STOP cijfers'!CM18</f>
        <v>0</v>
      </c>
      <c r="CN274" s="11">
        <f>'VIS STOP cijfers'!CN18</f>
        <v>0</v>
      </c>
      <c r="CO274" s="11">
        <f>'VIS STOP cijfers'!CO18</f>
        <v>0</v>
      </c>
      <c r="CP274" s="11">
        <f>'VIS STOP cijfers'!CP18</f>
        <v>0</v>
      </c>
      <c r="CQ274" s="11">
        <f>'VIS STOP cijfers'!CQ18</f>
        <v>0</v>
      </c>
      <c r="CR274" s="11">
        <f>'VIS STOP cijfers'!CR18</f>
        <v>0</v>
      </c>
      <c r="CS274" s="11">
        <f>'VIS STOP cijfers'!CS18</f>
        <v>0</v>
      </c>
      <c r="CT274" s="11">
        <f>'VIS STOP cijfers'!CT18</f>
        <v>0</v>
      </c>
      <c r="CU274" s="11">
        <f>'VIS STOP cijfers'!CU18</f>
        <v>0</v>
      </c>
      <c r="CV274" s="11">
        <f>'VIS STOP cijfers'!CV18</f>
        <v>0</v>
      </c>
      <c r="CW274" s="11">
        <f>'VIS STOP cijfers'!CW18</f>
        <v>0</v>
      </c>
      <c r="CX274" s="11">
        <f>'VIS STOP cijfers'!CX18</f>
        <v>0</v>
      </c>
      <c r="CY274" s="26">
        <f>'VIS STOP cijfers'!CY18</f>
        <v>0</v>
      </c>
      <c r="CZ274" s="11">
        <f>'VIS STOP cijfers'!CZ18</f>
        <v>0</v>
      </c>
      <c r="DA274" s="11">
        <f>'VIS STOP cijfers'!DA18</f>
        <v>0</v>
      </c>
      <c r="DB274" s="11">
        <f>'VIS STOP cijfers'!DB18</f>
        <v>0</v>
      </c>
      <c r="DC274" s="11">
        <f>'VIS STOP cijfers'!DC18</f>
        <v>0</v>
      </c>
      <c r="DD274" s="11">
        <f>'VIS STOP cijfers'!DD18</f>
        <v>0</v>
      </c>
      <c r="DE274" s="11">
        <f>'VIS STOP cijfers'!DE18</f>
        <v>0</v>
      </c>
      <c r="DF274" s="11">
        <f>'VIS STOP cijfers'!DF18</f>
        <v>0</v>
      </c>
      <c r="DG274" s="11">
        <f>'VIS STOP cijfers'!DG18</f>
        <v>0</v>
      </c>
      <c r="DH274" s="11">
        <f>'VIS STOP cijfers'!DH18</f>
        <v>0</v>
      </c>
      <c r="DI274" s="11">
        <f>'VIS STOP cijfers'!DI18</f>
        <v>0</v>
      </c>
      <c r="DJ274" s="11">
        <f>'VIS STOP cijfers'!DJ18</f>
        <v>0</v>
      </c>
      <c r="DK274" s="11">
        <f>'VIS STOP cijfers'!DK18</f>
        <v>0</v>
      </c>
      <c r="DL274" s="26">
        <f>'VIS STOP cijfers'!DL18</f>
        <v>0</v>
      </c>
    </row>
    <row r="275" spans="1:116" s="165" customFormat="1" hidden="1">
      <c r="A275" s="47">
        <f>'VIS STOP cijfers'!A19</f>
        <v>0</v>
      </c>
      <c r="B275" s="49" t="str">
        <f>'VIS STOP cijfers'!B19</f>
        <v>WBNT</v>
      </c>
      <c r="C275" s="4" t="str">
        <f>'VIS STOP cijfers'!C19</f>
        <v>Visketen</v>
      </c>
      <c r="D275" s="4" t="str">
        <f>'VIS STOP cijfers'!D19</f>
        <v>VIS Kust en Binnenvisserij DG AGRO</v>
      </c>
      <c r="E275" s="4" t="str">
        <f>'VIS STOP cijfers'!E19</f>
        <v>Samenwerking met IOD</v>
      </c>
      <c r="F275" s="5" t="str">
        <f>'VIS STOP cijfers'!F19</f>
        <v>EL&amp;I AGRO</v>
      </c>
      <c r="G275" s="4">
        <f>'VIS STOP cijfers'!G19</f>
        <v>0</v>
      </c>
      <c r="H275" s="15">
        <f>'VIS STOP cijfers'!H19</f>
        <v>600</v>
      </c>
      <c r="I275" s="625">
        <f>'VIS STOP cijfers'!I19</f>
        <v>0</v>
      </c>
      <c r="J275" s="11">
        <f>'VIS STOP cijfers'!J19</f>
        <v>0</v>
      </c>
      <c r="K275" s="11">
        <f>'VIS STOP cijfers'!K19</f>
        <v>0</v>
      </c>
      <c r="L275" s="11">
        <f>'VIS STOP cijfers'!L19</f>
        <v>0</v>
      </c>
      <c r="M275" s="11">
        <f>'VIS STOP cijfers'!M19</f>
        <v>0</v>
      </c>
      <c r="N275" s="11">
        <f>'VIS STOP cijfers'!N19</f>
        <v>0</v>
      </c>
      <c r="O275" s="11">
        <f>'VIS STOP cijfers'!O19</f>
        <v>0</v>
      </c>
      <c r="P275" s="11">
        <f>'VIS STOP cijfers'!P19</f>
        <v>0</v>
      </c>
      <c r="Q275" s="26">
        <f>'VIS STOP cijfers'!Q19</f>
        <v>600</v>
      </c>
      <c r="R275" s="15">
        <f>'VIS STOP cijfers'!R19</f>
        <v>0</v>
      </c>
      <c r="S275" s="11">
        <f>'VIS STOP cijfers'!S19</f>
        <v>0</v>
      </c>
      <c r="T275" s="11">
        <f>'VIS STOP cijfers'!T19</f>
        <v>600</v>
      </c>
      <c r="U275" s="11">
        <f>'VIS STOP cijfers'!U19</f>
        <v>0</v>
      </c>
      <c r="V275" s="11">
        <f>'VIS STOP cijfers'!V19</f>
        <v>0</v>
      </c>
      <c r="W275" s="11">
        <f>'VIS STOP cijfers'!W19</f>
        <v>0</v>
      </c>
      <c r="X275" s="11">
        <f>'VIS STOP cijfers'!X19</f>
        <v>0</v>
      </c>
      <c r="Y275" s="11">
        <f>'VIS STOP cijfers'!Y19</f>
        <v>0</v>
      </c>
      <c r="Z275" s="49">
        <f>'VIS STOP cijfers'!Z19</f>
        <v>600</v>
      </c>
      <c r="AA275" s="11">
        <f>'VIS STOP cijfers'!AA19</f>
        <v>0</v>
      </c>
      <c r="AB275" s="11">
        <f>'VIS STOP cijfers'!AB19</f>
        <v>0</v>
      </c>
      <c r="AC275" s="11">
        <f>'VIS STOP cijfers'!AC19</f>
        <v>0</v>
      </c>
      <c r="AD275" s="11">
        <f>'VIS STOP cijfers'!AD19</f>
        <v>600</v>
      </c>
      <c r="AE275" s="11">
        <f>'VIS STOP cijfers'!AE19</f>
        <v>0</v>
      </c>
      <c r="AF275" s="11">
        <f>'VIS STOP cijfers'!AF19</f>
        <v>0</v>
      </c>
      <c r="AG275" s="49">
        <f>'VIS STOP cijfers'!AG19</f>
        <v>0</v>
      </c>
      <c r="AH275" s="11">
        <f>'VIS STOP cijfers'!AH19</f>
        <v>0</v>
      </c>
      <c r="AI275" s="11">
        <f>'VIS STOP cijfers'!AI19</f>
        <v>0</v>
      </c>
      <c r="AJ275" s="11">
        <f>'VIS STOP cijfers'!AJ19</f>
        <v>0</v>
      </c>
      <c r="AK275" s="11">
        <f>'VIS STOP cijfers'!AK19</f>
        <v>0</v>
      </c>
      <c r="AL275" s="49">
        <f>'VIS STOP cijfers'!AL19</f>
        <v>0</v>
      </c>
      <c r="AM275" s="11">
        <f>'VIS STOP cijfers'!AM19</f>
        <v>0</v>
      </c>
      <c r="AN275" s="11">
        <f>'VIS STOP cijfers'!AN19</f>
        <v>150</v>
      </c>
      <c r="AO275" s="11">
        <f>'VIS STOP cijfers'!AO19</f>
        <v>150</v>
      </c>
      <c r="AP275" s="11">
        <f>'VIS STOP cijfers'!AP19</f>
        <v>150</v>
      </c>
      <c r="AQ275" s="11">
        <f>'VIS STOP cijfers'!AQ19</f>
        <v>150</v>
      </c>
      <c r="AR275" s="49">
        <f>'VIS STOP cijfers'!AR19</f>
        <v>0</v>
      </c>
      <c r="AS275" s="11">
        <f>'VIS STOP cijfers'!AS19</f>
        <v>0</v>
      </c>
      <c r="AT275" s="11">
        <f>'VIS STOP cijfers'!AT19</f>
        <v>0</v>
      </c>
      <c r="AU275" s="11">
        <f>'VIS STOP cijfers'!AU19</f>
        <v>0</v>
      </c>
      <c r="AV275" s="11">
        <f>'VIS STOP cijfers'!AV19</f>
        <v>0</v>
      </c>
      <c r="AW275" s="11">
        <f>'VIS STOP cijfers'!AW19</f>
        <v>0</v>
      </c>
      <c r="AX275" s="11">
        <f>'VIS STOP cijfers'!AX19</f>
        <v>0</v>
      </c>
      <c r="AY275" s="11">
        <f>'VIS STOP cijfers'!AY19</f>
        <v>0</v>
      </c>
      <c r="AZ275" s="11">
        <f>'VIS STOP cijfers'!AZ19</f>
        <v>0</v>
      </c>
      <c r="BA275" s="11">
        <f>'VIS STOP cijfers'!BA19</f>
        <v>0</v>
      </c>
      <c r="BB275" s="11">
        <f>'VIS STOP cijfers'!BB19</f>
        <v>0</v>
      </c>
      <c r="BC275" s="49">
        <f>'VIS STOP cijfers'!BC19</f>
        <v>0</v>
      </c>
      <c r="BD275" s="11">
        <f>'VIS STOP cijfers'!BD19</f>
        <v>0</v>
      </c>
      <c r="BE275" s="11">
        <f>'VIS STOP cijfers'!BE19</f>
        <v>0</v>
      </c>
      <c r="BF275" s="11">
        <f>'VIS STOP cijfers'!BF19</f>
        <v>0</v>
      </c>
      <c r="BG275" s="11">
        <f>'VIS STOP cijfers'!BG19</f>
        <v>0</v>
      </c>
      <c r="BH275" s="11">
        <f>'VIS STOP cijfers'!BH19</f>
        <v>0</v>
      </c>
      <c r="BI275" s="11">
        <f>'VIS STOP cijfers'!BI19</f>
        <v>0</v>
      </c>
      <c r="BJ275" s="11">
        <f>'VIS STOP cijfers'!BJ19</f>
        <v>0</v>
      </c>
      <c r="BK275" s="49">
        <f>'VIS STOP cijfers'!BK19</f>
        <v>0</v>
      </c>
      <c r="BL275" s="11">
        <f>'VIS STOP cijfers'!BL19</f>
        <v>0</v>
      </c>
      <c r="BM275" s="11">
        <f>'VIS STOP cijfers'!BM19</f>
        <v>0</v>
      </c>
      <c r="BN275" s="11">
        <f>'VIS STOP cijfers'!BN19</f>
        <v>0</v>
      </c>
      <c r="BO275" s="11">
        <f>'VIS STOP cijfers'!BO19</f>
        <v>0</v>
      </c>
      <c r="BP275" s="11">
        <f>'VIS STOP cijfers'!BP19</f>
        <v>0</v>
      </c>
      <c r="BQ275" s="49">
        <f>'VIS STOP cijfers'!BQ19</f>
        <v>0</v>
      </c>
      <c r="BR275" s="11">
        <f>'VIS STOP cijfers'!BR19</f>
        <v>0</v>
      </c>
      <c r="BS275" s="11">
        <f>'VIS STOP cijfers'!BS19</f>
        <v>0</v>
      </c>
      <c r="BT275" s="11">
        <f>'VIS STOP cijfers'!BT19</f>
        <v>0</v>
      </c>
      <c r="BU275" s="11">
        <f>'VIS STOP cijfers'!BU19</f>
        <v>0</v>
      </c>
      <c r="BV275" s="11">
        <f>'VIS STOP cijfers'!BV19</f>
        <v>0</v>
      </c>
      <c r="BW275" s="11">
        <f>'VIS STOP cijfers'!BW19</f>
        <v>0</v>
      </c>
      <c r="BX275" s="47">
        <f>'VIS STOP cijfers'!BX19</f>
        <v>0</v>
      </c>
      <c r="BY275" s="49">
        <f>'VIS STOP cijfers'!BY19</f>
        <v>600</v>
      </c>
      <c r="BZ275" s="11">
        <f>'VIS STOP cijfers'!BZ19</f>
        <v>0</v>
      </c>
      <c r="CA275" s="11">
        <f>'VIS STOP cijfers'!CA19</f>
        <v>0</v>
      </c>
      <c r="CB275" s="11">
        <f>'VIS STOP cijfers'!CB19</f>
        <v>0</v>
      </c>
      <c r="CC275" s="11">
        <f>'VIS STOP cijfers'!CC19</f>
        <v>0</v>
      </c>
      <c r="CD275" s="11">
        <f>'VIS STOP cijfers'!CD19</f>
        <v>0</v>
      </c>
      <c r="CE275" s="11">
        <f>'VIS STOP cijfers'!CE19</f>
        <v>0</v>
      </c>
      <c r="CF275" s="11">
        <f>'VIS STOP cijfers'!CF19</f>
        <v>0</v>
      </c>
      <c r="CG275" s="11">
        <f>'VIS STOP cijfers'!CG19</f>
        <v>0</v>
      </c>
      <c r="CH275" s="11">
        <f>'VIS STOP cijfers'!CH19</f>
        <v>0</v>
      </c>
      <c r="CI275" s="11">
        <f>'VIS STOP cijfers'!CI19</f>
        <v>0</v>
      </c>
      <c r="CJ275" s="11">
        <f>'VIS STOP cijfers'!CJ19</f>
        <v>0</v>
      </c>
      <c r="CK275" s="11">
        <f>'VIS STOP cijfers'!CK19</f>
        <v>0</v>
      </c>
      <c r="CL275" s="49">
        <f>'VIS STOP cijfers'!CL19</f>
        <v>0</v>
      </c>
      <c r="CM275" s="11">
        <f>'VIS STOP cijfers'!CM19</f>
        <v>0</v>
      </c>
      <c r="CN275" s="11">
        <f>'VIS STOP cijfers'!CN19</f>
        <v>0</v>
      </c>
      <c r="CO275" s="11">
        <f>'VIS STOP cijfers'!CO19</f>
        <v>0</v>
      </c>
      <c r="CP275" s="11">
        <f>'VIS STOP cijfers'!CP19</f>
        <v>0</v>
      </c>
      <c r="CQ275" s="11">
        <f>'VIS STOP cijfers'!CQ19</f>
        <v>0</v>
      </c>
      <c r="CR275" s="11">
        <f>'VIS STOP cijfers'!CR19</f>
        <v>0</v>
      </c>
      <c r="CS275" s="11">
        <f>'VIS STOP cijfers'!CS19</f>
        <v>0</v>
      </c>
      <c r="CT275" s="11">
        <f>'VIS STOP cijfers'!CT19</f>
        <v>0</v>
      </c>
      <c r="CU275" s="11">
        <f>'VIS STOP cijfers'!CU19</f>
        <v>0</v>
      </c>
      <c r="CV275" s="11">
        <f>'VIS STOP cijfers'!CV19</f>
        <v>0</v>
      </c>
      <c r="CW275" s="11">
        <f>'VIS STOP cijfers'!CW19</f>
        <v>0</v>
      </c>
      <c r="CX275" s="11">
        <f>'VIS STOP cijfers'!CX19</f>
        <v>0</v>
      </c>
      <c r="CY275" s="26">
        <f>'VIS STOP cijfers'!CY19</f>
        <v>0</v>
      </c>
      <c r="CZ275" s="11">
        <f>'VIS STOP cijfers'!CZ19</f>
        <v>0</v>
      </c>
      <c r="DA275" s="11">
        <f>'VIS STOP cijfers'!DA19</f>
        <v>0</v>
      </c>
      <c r="DB275" s="11">
        <f>'VIS STOP cijfers'!DB19</f>
        <v>0</v>
      </c>
      <c r="DC275" s="11">
        <f>'VIS STOP cijfers'!DC19</f>
        <v>0</v>
      </c>
      <c r="DD275" s="11">
        <f>'VIS STOP cijfers'!DD19</f>
        <v>0</v>
      </c>
      <c r="DE275" s="11">
        <f>'VIS STOP cijfers'!DE19</f>
        <v>0</v>
      </c>
      <c r="DF275" s="11">
        <f>'VIS STOP cijfers'!DF19</f>
        <v>0</v>
      </c>
      <c r="DG275" s="11">
        <f>'VIS STOP cijfers'!DG19</f>
        <v>0</v>
      </c>
      <c r="DH275" s="11">
        <f>'VIS STOP cijfers'!DH19</f>
        <v>0</v>
      </c>
      <c r="DI275" s="11">
        <f>'VIS STOP cijfers'!DI19</f>
        <v>0</v>
      </c>
      <c r="DJ275" s="11">
        <f>'VIS STOP cijfers'!DJ19</f>
        <v>0</v>
      </c>
      <c r="DK275" s="11">
        <f>'VIS STOP cijfers'!DK19</f>
        <v>0</v>
      </c>
      <c r="DL275" s="26">
        <f>'VIS STOP cijfers'!DL19</f>
        <v>0</v>
      </c>
    </row>
    <row r="276" spans="1:116" s="165" customFormat="1" hidden="1">
      <c r="A276" s="47">
        <f>'VIS STOP cijfers'!A21</f>
        <v>0</v>
      </c>
      <c r="B276" s="49" t="str">
        <f>'VIS STOP cijfers'!B21</f>
        <v>WINT/WINA</v>
      </c>
      <c r="C276" s="4" t="str">
        <f>'VIS STOP cijfers'!C21</f>
        <v>Visketen</v>
      </c>
      <c r="D276" s="4" t="str">
        <f>'VIS STOP cijfers'!D21</f>
        <v>VIS IUU DG AGRO</v>
      </c>
      <c r="E276" s="4" t="str">
        <f>'VIS STOP cijfers'!E21</f>
        <v xml:space="preserve">TO werkzaamheden </v>
      </c>
      <c r="F276" s="5" t="str">
        <f>'VIS STOP cijfers'!F21</f>
        <v>EL&amp;I AGRO</v>
      </c>
      <c r="G276" s="4">
        <f>'VIS STOP cijfers'!G21</f>
        <v>0</v>
      </c>
      <c r="H276" s="15">
        <f>'VIS STOP cijfers'!H21</f>
        <v>283</v>
      </c>
      <c r="I276" s="625">
        <f>'VIS STOP cijfers'!I21</f>
        <v>0</v>
      </c>
      <c r="J276" s="11">
        <f>'VIS STOP cijfers'!J21</f>
        <v>132</v>
      </c>
      <c r="K276" s="11">
        <f>'VIS STOP cijfers'!K21</f>
        <v>0</v>
      </c>
      <c r="L276" s="11">
        <f>'VIS STOP cijfers'!L21</f>
        <v>0</v>
      </c>
      <c r="M276" s="11">
        <f>'VIS STOP cijfers'!M21</f>
        <v>0</v>
      </c>
      <c r="N276" s="11">
        <f>'VIS STOP cijfers'!N21</f>
        <v>0</v>
      </c>
      <c r="O276" s="11">
        <f>'VIS STOP cijfers'!O21</f>
        <v>0</v>
      </c>
      <c r="P276" s="11">
        <f>'VIS STOP cijfers'!P21</f>
        <v>0</v>
      </c>
      <c r="Q276" s="26">
        <f>'VIS STOP cijfers'!Q21</f>
        <v>415</v>
      </c>
      <c r="R276" s="15">
        <f>'VIS STOP cijfers'!R21</f>
        <v>0</v>
      </c>
      <c r="S276" s="11">
        <f>'VIS STOP cijfers'!S21</f>
        <v>0</v>
      </c>
      <c r="T276" s="11">
        <f>'VIS STOP cijfers'!T21</f>
        <v>415</v>
      </c>
      <c r="U276" s="11">
        <f>'VIS STOP cijfers'!U21</f>
        <v>0</v>
      </c>
      <c r="V276" s="11">
        <f>'VIS STOP cijfers'!V21</f>
        <v>0</v>
      </c>
      <c r="W276" s="11">
        <f>'VIS STOP cijfers'!W21</f>
        <v>0</v>
      </c>
      <c r="X276" s="11">
        <f>'VIS STOP cijfers'!X21</f>
        <v>0</v>
      </c>
      <c r="Y276" s="11">
        <f>'VIS STOP cijfers'!Y21</f>
        <v>0</v>
      </c>
      <c r="Z276" s="49">
        <f>'VIS STOP cijfers'!Z21</f>
        <v>415</v>
      </c>
      <c r="AA276" s="11">
        <f>'VIS STOP cijfers'!AA21</f>
        <v>415</v>
      </c>
      <c r="AB276" s="11">
        <f>'VIS STOP cijfers'!AB21</f>
        <v>0</v>
      </c>
      <c r="AC276" s="11">
        <f>'VIS STOP cijfers'!AC21</f>
        <v>0</v>
      </c>
      <c r="AD276" s="11">
        <f>'VIS STOP cijfers'!AD21</f>
        <v>0</v>
      </c>
      <c r="AE276" s="11">
        <f>'VIS STOP cijfers'!AE21</f>
        <v>0</v>
      </c>
      <c r="AF276" s="11">
        <f>'VIS STOP cijfers'!AF21</f>
        <v>0</v>
      </c>
      <c r="AG276" s="49">
        <f>'VIS STOP cijfers'!AG21</f>
        <v>0</v>
      </c>
      <c r="AH276" s="11">
        <f>'VIS STOP cijfers'!AH21</f>
        <v>0</v>
      </c>
      <c r="AI276" s="11">
        <f>'VIS STOP cijfers'!AI21</f>
        <v>0</v>
      </c>
      <c r="AJ276" s="11">
        <f>'VIS STOP cijfers'!AJ21</f>
        <v>415</v>
      </c>
      <c r="AK276" s="11">
        <f>'VIS STOP cijfers'!AK21</f>
        <v>0</v>
      </c>
      <c r="AL276" s="49">
        <f>'VIS STOP cijfers'!AL21</f>
        <v>0</v>
      </c>
      <c r="AM276" s="11">
        <f>'VIS STOP cijfers'!AM21</f>
        <v>0</v>
      </c>
      <c r="AN276" s="11">
        <f>'VIS STOP cijfers'!AN21</f>
        <v>0</v>
      </c>
      <c r="AO276" s="11">
        <f>'VIS STOP cijfers'!AO21</f>
        <v>0</v>
      </c>
      <c r="AP276" s="11">
        <f>'VIS STOP cijfers'!AP21</f>
        <v>0</v>
      </c>
      <c r="AQ276" s="11">
        <f>'VIS STOP cijfers'!AQ21</f>
        <v>0</v>
      </c>
      <c r="AR276" s="49">
        <f>'VIS STOP cijfers'!AR21</f>
        <v>0</v>
      </c>
      <c r="AS276" s="11">
        <f>'VIS STOP cijfers'!AS21</f>
        <v>0</v>
      </c>
      <c r="AT276" s="11">
        <f>'VIS STOP cijfers'!AT21</f>
        <v>0</v>
      </c>
      <c r="AU276" s="11">
        <f>'VIS STOP cijfers'!AU21</f>
        <v>0</v>
      </c>
      <c r="AV276" s="11">
        <f>'VIS STOP cijfers'!AV21</f>
        <v>0</v>
      </c>
      <c r="AW276" s="11">
        <f>'VIS STOP cijfers'!AW21</f>
        <v>0</v>
      </c>
      <c r="AX276" s="11">
        <f>'VIS STOP cijfers'!AX21</f>
        <v>0</v>
      </c>
      <c r="AY276" s="11">
        <f>'VIS STOP cijfers'!AY21</f>
        <v>0</v>
      </c>
      <c r="AZ276" s="11">
        <f>'VIS STOP cijfers'!AZ21</f>
        <v>0</v>
      </c>
      <c r="BA276" s="11">
        <f>'VIS STOP cijfers'!BA21</f>
        <v>0</v>
      </c>
      <c r="BB276" s="11">
        <f>'VIS STOP cijfers'!BB21</f>
        <v>0</v>
      </c>
      <c r="BC276" s="49">
        <f>'VIS STOP cijfers'!BC21</f>
        <v>0</v>
      </c>
      <c r="BD276" s="11">
        <f>'VIS STOP cijfers'!BD21</f>
        <v>0</v>
      </c>
      <c r="BE276" s="11">
        <f>'VIS STOP cijfers'!BE21</f>
        <v>0</v>
      </c>
      <c r="BF276" s="11">
        <f>'VIS STOP cijfers'!BF21</f>
        <v>0</v>
      </c>
      <c r="BG276" s="11">
        <f>'VIS STOP cijfers'!BG21</f>
        <v>0</v>
      </c>
      <c r="BH276" s="11">
        <f>'VIS STOP cijfers'!BH21</f>
        <v>0</v>
      </c>
      <c r="BI276" s="11">
        <f>'VIS STOP cijfers'!BI21</f>
        <v>0</v>
      </c>
      <c r="BJ276" s="11">
        <f>'VIS STOP cijfers'!BJ21</f>
        <v>0</v>
      </c>
      <c r="BK276" s="49">
        <f>'VIS STOP cijfers'!BK21</f>
        <v>0</v>
      </c>
      <c r="BL276" s="11">
        <f>'VIS STOP cijfers'!BL21</f>
        <v>0</v>
      </c>
      <c r="BM276" s="11">
        <f>'VIS STOP cijfers'!BM21</f>
        <v>0</v>
      </c>
      <c r="BN276" s="11">
        <f>'VIS STOP cijfers'!BN21</f>
        <v>0</v>
      </c>
      <c r="BO276" s="11">
        <f>'VIS STOP cijfers'!BO21</f>
        <v>0</v>
      </c>
      <c r="BP276" s="11">
        <f>'VIS STOP cijfers'!BP21</f>
        <v>0</v>
      </c>
      <c r="BQ276" s="49">
        <f>'VIS STOP cijfers'!BQ21</f>
        <v>0</v>
      </c>
      <c r="BR276" s="11">
        <f>'VIS STOP cijfers'!BR21</f>
        <v>0</v>
      </c>
      <c r="BS276" s="11">
        <f>'VIS STOP cijfers'!BS21</f>
        <v>0</v>
      </c>
      <c r="BT276" s="11">
        <f>'VIS STOP cijfers'!BT21</f>
        <v>0</v>
      </c>
      <c r="BU276" s="11">
        <f>'VIS STOP cijfers'!BU21</f>
        <v>0</v>
      </c>
      <c r="BV276" s="11">
        <f>'VIS STOP cijfers'!BV21</f>
        <v>0</v>
      </c>
      <c r="BW276" s="11">
        <f>'VIS STOP cijfers'!BW21</f>
        <v>0</v>
      </c>
      <c r="BX276" s="47">
        <f>'VIS STOP cijfers'!BX21</f>
        <v>0</v>
      </c>
      <c r="BY276" s="49">
        <f>'VIS STOP cijfers'!BY21</f>
        <v>415</v>
      </c>
      <c r="BZ276" s="11">
        <f>'VIS STOP cijfers'!BZ21</f>
        <v>0</v>
      </c>
      <c r="CA276" s="11">
        <f>'VIS STOP cijfers'!CA21</f>
        <v>0</v>
      </c>
      <c r="CB276" s="11">
        <f>'VIS STOP cijfers'!CB21</f>
        <v>0</v>
      </c>
      <c r="CC276" s="11">
        <f>'VIS STOP cijfers'!CC21</f>
        <v>0</v>
      </c>
      <c r="CD276" s="11">
        <f>'VIS STOP cijfers'!CD21</f>
        <v>0</v>
      </c>
      <c r="CE276" s="11">
        <f>'VIS STOP cijfers'!CE21</f>
        <v>0</v>
      </c>
      <c r="CF276" s="11">
        <f>'VIS STOP cijfers'!CF21</f>
        <v>0</v>
      </c>
      <c r="CG276" s="11">
        <f>'VIS STOP cijfers'!CG21</f>
        <v>0</v>
      </c>
      <c r="CH276" s="11">
        <f>'VIS STOP cijfers'!CH21</f>
        <v>0</v>
      </c>
      <c r="CI276" s="11">
        <f>'VIS STOP cijfers'!CI21</f>
        <v>0</v>
      </c>
      <c r="CJ276" s="11">
        <f>'VIS STOP cijfers'!CJ21</f>
        <v>0</v>
      </c>
      <c r="CK276" s="11">
        <f>'VIS STOP cijfers'!CK21</f>
        <v>0</v>
      </c>
      <c r="CL276" s="49">
        <f>'VIS STOP cijfers'!CL21</f>
        <v>0</v>
      </c>
      <c r="CM276" s="11">
        <f>'VIS STOP cijfers'!CM21</f>
        <v>0</v>
      </c>
      <c r="CN276" s="11">
        <f>'VIS STOP cijfers'!CN21</f>
        <v>0</v>
      </c>
      <c r="CO276" s="11">
        <f>'VIS STOP cijfers'!CO21</f>
        <v>0</v>
      </c>
      <c r="CP276" s="11">
        <f>'VIS STOP cijfers'!CP21</f>
        <v>0</v>
      </c>
      <c r="CQ276" s="11">
        <f>'VIS STOP cijfers'!CQ21</f>
        <v>0</v>
      </c>
      <c r="CR276" s="11">
        <f>'VIS STOP cijfers'!CR21</f>
        <v>0</v>
      </c>
      <c r="CS276" s="11">
        <f>'VIS STOP cijfers'!CS21</f>
        <v>0</v>
      </c>
      <c r="CT276" s="11">
        <f>'VIS STOP cijfers'!CT21</f>
        <v>0</v>
      </c>
      <c r="CU276" s="11">
        <f>'VIS STOP cijfers'!CU21</f>
        <v>0</v>
      </c>
      <c r="CV276" s="11">
        <f>'VIS STOP cijfers'!CV21</f>
        <v>0</v>
      </c>
      <c r="CW276" s="11">
        <f>'VIS STOP cijfers'!CW21</f>
        <v>0</v>
      </c>
      <c r="CX276" s="11">
        <f>'VIS STOP cijfers'!CX21</f>
        <v>0</v>
      </c>
      <c r="CY276" s="26">
        <f>'VIS STOP cijfers'!CY21</f>
        <v>0</v>
      </c>
      <c r="CZ276" s="11">
        <f>'VIS STOP cijfers'!CZ21</f>
        <v>0</v>
      </c>
      <c r="DA276" s="11">
        <f>'VIS STOP cijfers'!DA21</f>
        <v>0</v>
      </c>
      <c r="DB276" s="11">
        <f>'VIS STOP cijfers'!DB21</f>
        <v>0</v>
      </c>
      <c r="DC276" s="11">
        <f>'VIS STOP cijfers'!DC21</f>
        <v>0</v>
      </c>
      <c r="DD276" s="11">
        <f>'VIS STOP cijfers'!DD21</f>
        <v>0</v>
      </c>
      <c r="DE276" s="11">
        <f>'VIS STOP cijfers'!DE21</f>
        <v>0</v>
      </c>
      <c r="DF276" s="11">
        <f>'VIS STOP cijfers'!DF21</f>
        <v>0</v>
      </c>
      <c r="DG276" s="11">
        <f>'VIS STOP cijfers'!DG21</f>
        <v>0</v>
      </c>
      <c r="DH276" s="11">
        <f>'VIS STOP cijfers'!DH21</f>
        <v>0</v>
      </c>
      <c r="DI276" s="11">
        <f>'VIS STOP cijfers'!DI21</f>
        <v>0</v>
      </c>
      <c r="DJ276" s="11">
        <f>'VIS STOP cijfers'!DJ21</f>
        <v>0</v>
      </c>
      <c r="DK276" s="11">
        <f>'VIS STOP cijfers'!DK21</f>
        <v>0</v>
      </c>
      <c r="DL276" s="26">
        <f>'VIS STOP cijfers'!DL21</f>
        <v>0</v>
      </c>
    </row>
    <row r="277" spans="1:116" s="165" customFormat="1" hidden="1">
      <c r="A277" s="47">
        <f>'VIS STOP cijfers'!A22</f>
        <v>0</v>
      </c>
      <c r="B277" s="49" t="str">
        <f>'VIS STOP cijfers'!B22</f>
        <v>WINT</v>
      </c>
      <c r="C277" s="4" t="str">
        <f>'VIS STOP cijfers'!C22</f>
        <v>Visketen</v>
      </c>
      <c r="D277" s="4" t="str">
        <f>'VIS STOP cijfers'!D22</f>
        <v>VIS IUU DG AGRO</v>
      </c>
      <c r="E277" s="4" t="str">
        <f>'VIS STOP cijfers'!E22</f>
        <v xml:space="preserve">Reguliere workflow </v>
      </c>
      <c r="F277" s="5" t="str">
        <f>'VIS STOP cijfers'!F22</f>
        <v>EL&amp;I AGRO</v>
      </c>
      <c r="G277" s="4">
        <f>'VIS STOP cijfers'!G22</f>
        <v>0</v>
      </c>
      <c r="H277" s="15">
        <f>'VIS STOP cijfers'!H22</f>
        <v>600</v>
      </c>
      <c r="I277" s="625">
        <f>'VIS STOP cijfers'!I22</f>
        <v>0</v>
      </c>
      <c r="J277" s="11">
        <f>'VIS STOP cijfers'!J22</f>
        <v>0</v>
      </c>
      <c r="K277" s="11">
        <f>'VIS STOP cijfers'!K22</f>
        <v>0</v>
      </c>
      <c r="L277" s="11">
        <f>'VIS STOP cijfers'!L22</f>
        <v>0</v>
      </c>
      <c r="M277" s="11">
        <f>'VIS STOP cijfers'!M22</f>
        <v>0</v>
      </c>
      <c r="N277" s="11">
        <f>'VIS STOP cijfers'!N22</f>
        <v>0</v>
      </c>
      <c r="O277" s="11">
        <f>'VIS STOP cijfers'!O22</f>
        <v>0</v>
      </c>
      <c r="P277" s="11">
        <f>'VIS STOP cijfers'!P22</f>
        <v>0</v>
      </c>
      <c r="Q277" s="26">
        <f>'VIS STOP cijfers'!Q22</f>
        <v>600</v>
      </c>
      <c r="R277" s="15">
        <f>'VIS STOP cijfers'!R22</f>
        <v>0</v>
      </c>
      <c r="S277" s="11">
        <f>'VIS STOP cijfers'!S22</f>
        <v>0</v>
      </c>
      <c r="T277" s="11">
        <f>'VIS STOP cijfers'!T22</f>
        <v>600</v>
      </c>
      <c r="U277" s="11">
        <f>'VIS STOP cijfers'!U22</f>
        <v>0</v>
      </c>
      <c r="V277" s="11">
        <f>'VIS STOP cijfers'!V22</f>
        <v>0</v>
      </c>
      <c r="W277" s="11">
        <f>'VIS STOP cijfers'!W22</f>
        <v>0</v>
      </c>
      <c r="X277" s="11">
        <f>'VIS STOP cijfers'!X22</f>
        <v>0</v>
      </c>
      <c r="Y277" s="11">
        <f>'VIS STOP cijfers'!Y22</f>
        <v>0</v>
      </c>
      <c r="Z277" s="49">
        <f>'VIS STOP cijfers'!Z22</f>
        <v>600</v>
      </c>
      <c r="AA277" s="11">
        <f>'VIS STOP cijfers'!AA22</f>
        <v>0</v>
      </c>
      <c r="AB277" s="11">
        <f>'VIS STOP cijfers'!AB22</f>
        <v>0</v>
      </c>
      <c r="AC277" s="11">
        <f>'VIS STOP cijfers'!AC22</f>
        <v>0</v>
      </c>
      <c r="AD277" s="11">
        <f>'VIS STOP cijfers'!AD22</f>
        <v>600</v>
      </c>
      <c r="AE277" s="11">
        <f>'VIS STOP cijfers'!AE22</f>
        <v>0</v>
      </c>
      <c r="AF277" s="11">
        <f>'VIS STOP cijfers'!AF22</f>
        <v>0</v>
      </c>
      <c r="AG277" s="49">
        <f>'VIS STOP cijfers'!AG22</f>
        <v>0</v>
      </c>
      <c r="AH277" s="11">
        <f>'VIS STOP cijfers'!AH22</f>
        <v>0</v>
      </c>
      <c r="AI277" s="11">
        <f>'VIS STOP cijfers'!AI22</f>
        <v>0</v>
      </c>
      <c r="AJ277" s="11">
        <f>'VIS STOP cijfers'!AJ22</f>
        <v>0</v>
      </c>
      <c r="AK277" s="11">
        <f>'VIS STOP cijfers'!AK22</f>
        <v>0</v>
      </c>
      <c r="AL277" s="49">
        <f>'VIS STOP cijfers'!AL22</f>
        <v>0</v>
      </c>
      <c r="AM277" s="11">
        <f>'VIS STOP cijfers'!AM22</f>
        <v>0</v>
      </c>
      <c r="AN277" s="11">
        <f>'VIS STOP cijfers'!AN22</f>
        <v>150</v>
      </c>
      <c r="AO277" s="11">
        <f>'VIS STOP cijfers'!AO22</f>
        <v>150</v>
      </c>
      <c r="AP277" s="11">
        <f>'VIS STOP cijfers'!AP22</f>
        <v>150</v>
      </c>
      <c r="AQ277" s="11">
        <f>'VIS STOP cijfers'!AQ22</f>
        <v>150</v>
      </c>
      <c r="AR277" s="49">
        <f>'VIS STOP cijfers'!AR22</f>
        <v>0</v>
      </c>
      <c r="AS277" s="11">
        <f>'VIS STOP cijfers'!AS22</f>
        <v>0</v>
      </c>
      <c r="AT277" s="11">
        <f>'VIS STOP cijfers'!AT22</f>
        <v>0</v>
      </c>
      <c r="AU277" s="11">
        <f>'VIS STOP cijfers'!AU22</f>
        <v>0</v>
      </c>
      <c r="AV277" s="11">
        <f>'VIS STOP cijfers'!AV22</f>
        <v>0</v>
      </c>
      <c r="AW277" s="11">
        <f>'VIS STOP cijfers'!AW22</f>
        <v>0</v>
      </c>
      <c r="AX277" s="11">
        <f>'VIS STOP cijfers'!AX22</f>
        <v>0</v>
      </c>
      <c r="AY277" s="11">
        <f>'VIS STOP cijfers'!AY22</f>
        <v>0</v>
      </c>
      <c r="AZ277" s="11">
        <f>'VIS STOP cijfers'!AZ22</f>
        <v>0</v>
      </c>
      <c r="BA277" s="11">
        <f>'VIS STOP cijfers'!BA22</f>
        <v>0</v>
      </c>
      <c r="BB277" s="11">
        <f>'VIS STOP cijfers'!BB22</f>
        <v>0</v>
      </c>
      <c r="BC277" s="49">
        <f>'VIS STOP cijfers'!BC22</f>
        <v>0</v>
      </c>
      <c r="BD277" s="11">
        <f>'VIS STOP cijfers'!BD22</f>
        <v>0</v>
      </c>
      <c r="BE277" s="11">
        <f>'VIS STOP cijfers'!BE22</f>
        <v>0</v>
      </c>
      <c r="BF277" s="11">
        <f>'VIS STOP cijfers'!BF22</f>
        <v>0</v>
      </c>
      <c r="BG277" s="11">
        <f>'VIS STOP cijfers'!BG22</f>
        <v>0</v>
      </c>
      <c r="BH277" s="11">
        <f>'VIS STOP cijfers'!BH22</f>
        <v>0</v>
      </c>
      <c r="BI277" s="11">
        <f>'VIS STOP cijfers'!BI22</f>
        <v>0</v>
      </c>
      <c r="BJ277" s="11">
        <f>'VIS STOP cijfers'!BJ22</f>
        <v>0</v>
      </c>
      <c r="BK277" s="49">
        <f>'VIS STOP cijfers'!BK22</f>
        <v>0</v>
      </c>
      <c r="BL277" s="11">
        <f>'VIS STOP cijfers'!BL22</f>
        <v>0</v>
      </c>
      <c r="BM277" s="11">
        <f>'VIS STOP cijfers'!BM22</f>
        <v>0</v>
      </c>
      <c r="BN277" s="11">
        <f>'VIS STOP cijfers'!BN22</f>
        <v>0</v>
      </c>
      <c r="BO277" s="11">
        <f>'VIS STOP cijfers'!BO22</f>
        <v>0</v>
      </c>
      <c r="BP277" s="11">
        <f>'VIS STOP cijfers'!BP22</f>
        <v>0</v>
      </c>
      <c r="BQ277" s="49">
        <f>'VIS STOP cijfers'!BQ22</f>
        <v>0</v>
      </c>
      <c r="BR277" s="11">
        <f>'VIS STOP cijfers'!BR22</f>
        <v>0</v>
      </c>
      <c r="BS277" s="11">
        <f>'VIS STOP cijfers'!BS22</f>
        <v>0</v>
      </c>
      <c r="BT277" s="11">
        <f>'VIS STOP cijfers'!BT22</f>
        <v>0</v>
      </c>
      <c r="BU277" s="11">
        <f>'VIS STOP cijfers'!BU22</f>
        <v>0</v>
      </c>
      <c r="BV277" s="11">
        <f>'VIS STOP cijfers'!BV22</f>
        <v>0</v>
      </c>
      <c r="BW277" s="11">
        <f>'VIS STOP cijfers'!BW22</f>
        <v>0</v>
      </c>
      <c r="BX277" s="47">
        <f>'VIS STOP cijfers'!BX22</f>
        <v>0</v>
      </c>
      <c r="BY277" s="49">
        <f>'VIS STOP cijfers'!BY22</f>
        <v>600</v>
      </c>
      <c r="BZ277" s="11">
        <f>'VIS STOP cijfers'!BZ22</f>
        <v>0</v>
      </c>
      <c r="CA277" s="11">
        <f>'VIS STOP cijfers'!CA22</f>
        <v>0</v>
      </c>
      <c r="CB277" s="11">
        <f>'VIS STOP cijfers'!CB22</f>
        <v>0</v>
      </c>
      <c r="CC277" s="11">
        <f>'VIS STOP cijfers'!CC22</f>
        <v>0</v>
      </c>
      <c r="CD277" s="11">
        <f>'VIS STOP cijfers'!CD22</f>
        <v>0</v>
      </c>
      <c r="CE277" s="11">
        <f>'VIS STOP cijfers'!CE22</f>
        <v>0</v>
      </c>
      <c r="CF277" s="11">
        <f>'VIS STOP cijfers'!CF22</f>
        <v>0</v>
      </c>
      <c r="CG277" s="11">
        <f>'VIS STOP cijfers'!CG22</f>
        <v>0</v>
      </c>
      <c r="CH277" s="11">
        <f>'VIS STOP cijfers'!CH22</f>
        <v>0</v>
      </c>
      <c r="CI277" s="11">
        <f>'VIS STOP cijfers'!CI22</f>
        <v>0</v>
      </c>
      <c r="CJ277" s="11">
        <f>'VIS STOP cijfers'!CJ22</f>
        <v>0</v>
      </c>
      <c r="CK277" s="11">
        <f>'VIS STOP cijfers'!CK22</f>
        <v>0</v>
      </c>
      <c r="CL277" s="49">
        <f>'VIS STOP cijfers'!CL22</f>
        <v>0</v>
      </c>
      <c r="CM277" s="11">
        <f>'VIS STOP cijfers'!CM22</f>
        <v>0</v>
      </c>
      <c r="CN277" s="11">
        <f>'VIS STOP cijfers'!CN22</f>
        <v>0</v>
      </c>
      <c r="CO277" s="11">
        <f>'VIS STOP cijfers'!CO22</f>
        <v>0</v>
      </c>
      <c r="CP277" s="11">
        <f>'VIS STOP cijfers'!CP22</f>
        <v>0</v>
      </c>
      <c r="CQ277" s="11">
        <f>'VIS STOP cijfers'!CQ22</f>
        <v>0</v>
      </c>
      <c r="CR277" s="11">
        <f>'VIS STOP cijfers'!CR22</f>
        <v>0</v>
      </c>
      <c r="CS277" s="11">
        <f>'VIS STOP cijfers'!CS22</f>
        <v>0</v>
      </c>
      <c r="CT277" s="11">
        <f>'VIS STOP cijfers'!CT22</f>
        <v>0</v>
      </c>
      <c r="CU277" s="11">
        <f>'VIS STOP cijfers'!CU22</f>
        <v>0</v>
      </c>
      <c r="CV277" s="11">
        <f>'VIS STOP cijfers'!CV22</f>
        <v>0</v>
      </c>
      <c r="CW277" s="11">
        <f>'VIS STOP cijfers'!CW22</f>
        <v>0</v>
      </c>
      <c r="CX277" s="11">
        <f>'VIS STOP cijfers'!CX22</f>
        <v>0</v>
      </c>
      <c r="CY277" s="26">
        <f>'VIS STOP cijfers'!CY22</f>
        <v>0</v>
      </c>
      <c r="CZ277" s="11">
        <f>'VIS STOP cijfers'!CZ22</f>
        <v>0</v>
      </c>
      <c r="DA277" s="11">
        <f>'VIS STOP cijfers'!DA22</f>
        <v>0</v>
      </c>
      <c r="DB277" s="11">
        <f>'VIS STOP cijfers'!DB22</f>
        <v>0</v>
      </c>
      <c r="DC277" s="11">
        <f>'VIS STOP cijfers'!DC22</f>
        <v>0</v>
      </c>
      <c r="DD277" s="11">
        <f>'VIS STOP cijfers'!DD22</f>
        <v>0</v>
      </c>
      <c r="DE277" s="11">
        <f>'VIS STOP cijfers'!DE22</f>
        <v>0</v>
      </c>
      <c r="DF277" s="11">
        <f>'VIS STOP cijfers'!DF22</f>
        <v>0</v>
      </c>
      <c r="DG277" s="11">
        <f>'VIS STOP cijfers'!DG22</f>
        <v>0</v>
      </c>
      <c r="DH277" s="11">
        <f>'VIS STOP cijfers'!DH22</f>
        <v>0</v>
      </c>
      <c r="DI277" s="11">
        <f>'VIS STOP cijfers'!DI22</f>
        <v>0</v>
      </c>
      <c r="DJ277" s="11">
        <f>'VIS STOP cijfers'!DJ22</f>
        <v>0</v>
      </c>
      <c r="DK277" s="11">
        <f>'VIS STOP cijfers'!DK22</f>
        <v>0</v>
      </c>
      <c r="DL277" s="26">
        <f>'VIS STOP cijfers'!DL22</f>
        <v>0</v>
      </c>
    </row>
    <row r="278" spans="1:116" s="165" customFormat="1" hidden="1">
      <c r="A278" s="47">
        <f>'VIS STOP cijfers'!A23</f>
        <v>0</v>
      </c>
      <c r="B278" s="49" t="str">
        <f>'VIS STOP cijfers'!B23</f>
        <v>WINT</v>
      </c>
      <c r="C278" s="4" t="str">
        <f>'VIS STOP cijfers'!C23</f>
        <v>Visketen</v>
      </c>
      <c r="D278" s="4" t="str">
        <f>'VIS STOP cijfers'!D23</f>
        <v>VIS IUU DG AGRO</v>
      </c>
      <c r="E278" s="4" t="str">
        <f>'VIS STOP cijfers'!E23</f>
        <v xml:space="preserve"> Onderzoek afgifte IUU certificaten in Client</v>
      </c>
      <c r="F278" s="5" t="str">
        <f>'VIS STOP cijfers'!F23</f>
        <v>EL&amp;I AGRO</v>
      </c>
      <c r="G278" s="4">
        <f>'VIS STOP cijfers'!G23</f>
        <v>0</v>
      </c>
      <c r="H278" s="15">
        <f>'VIS STOP cijfers'!H23</f>
        <v>60</v>
      </c>
      <c r="I278" s="625">
        <f>'VIS STOP cijfers'!I23</f>
        <v>0</v>
      </c>
      <c r="J278" s="11">
        <f>'VIS STOP cijfers'!J23</f>
        <v>0</v>
      </c>
      <c r="K278" s="11">
        <f>'VIS STOP cijfers'!K23</f>
        <v>0</v>
      </c>
      <c r="L278" s="11">
        <f>'VIS STOP cijfers'!L23</f>
        <v>0</v>
      </c>
      <c r="M278" s="11">
        <f>'VIS STOP cijfers'!M23</f>
        <v>0</v>
      </c>
      <c r="N278" s="11">
        <f>'VIS STOP cijfers'!N23</f>
        <v>0</v>
      </c>
      <c r="O278" s="11">
        <f>'VIS STOP cijfers'!O23</f>
        <v>0</v>
      </c>
      <c r="P278" s="11">
        <f>'VIS STOP cijfers'!P23</f>
        <v>0</v>
      </c>
      <c r="Q278" s="26">
        <f>'VIS STOP cijfers'!Q23</f>
        <v>60</v>
      </c>
      <c r="R278" s="15">
        <f>'VIS STOP cijfers'!R23</f>
        <v>0</v>
      </c>
      <c r="S278" s="11">
        <f>'VIS STOP cijfers'!S23</f>
        <v>0</v>
      </c>
      <c r="T278" s="11">
        <f>'VIS STOP cijfers'!T23</f>
        <v>60</v>
      </c>
      <c r="U278" s="11">
        <f>'VIS STOP cijfers'!U23</f>
        <v>0</v>
      </c>
      <c r="V278" s="11">
        <f>'VIS STOP cijfers'!V23</f>
        <v>0</v>
      </c>
      <c r="W278" s="11">
        <f>'VIS STOP cijfers'!W23</f>
        <v>0</v>
      </c>
      <c r="X278" s="11">
        <f>'VIS STOP cijfers'!X23</f>
        <v>0</v>
      </c>
      <c r="Y278" s="11">
        <f>'VIS STOP cijfers'!Y23</f>
        <v>0</v>
      </c>
      <c r="Z278" s="49">
        <f>'VIS STOP cijfers'!Z23</f>
        <v>60</v>
      </c>
      <c r="AA278" s="11">
        <f>'VIS STOP cijfers'!AA23</f>
        <v>0</v>
      </c>
      <c r="AB278" s="11">
        <f>'VIS STOP cijfers'!AB23</f>
        <v>0</v>
      </c>
      <c r="AC278" s="11">
        <f>'VIS STOP cijfers'!AC23</f>
        <v>0</v>
      </c>
      <c r="AD278" s="11">
        <f>'VIS STOP cijfers'!AD23</f>
        <v>60</v>
      </c>
      <c r="AE278" s="11">
        <f>'VIS STOP cijfers'!AE23</f>
        <v>0</v>
      </c>
      <c r="AF278" s="11">
        <f>'VIS STOP cijfers'!AF23</f>
        <v>0</v>
      </c>
      <c r="AG278" s="49">
        <f>'VIS STOP cijfers'!AG23</f>
        <v>0</v>
      </c>
      <c r="AH278" s="11">
        <f>'VIS STOP cijfers'!AH23</f>
        <v>0</v>
      </c>
      <c r="AI278" s="11">
        <f>'VIS STOP cijfers'!AI23</f>
        <v>0</v>
      </c>
      <c r="AJ278" s="11">
        <f>'VIS STOP cijfers'!AJ23</f>
        <v>0</v>
      </c>
      <c r="AK278" s="11">
        <f>'VIS STOP cijfers'!AK23</f>
        <v>0</v>
      </c>
      <c r="AL278" s="49">
        <f>'VIS STOP cijfers'!AL23</f>
        <v>0</v>
      </c>
      <c r="AM278" s="11">
        <f>'VIS STOP cijfers'!AM23</f>
        <v>0</v>
      </c>
      <c r="AN278" s="11">
        <f>'VIS STOP cijfers'!AN23</f>
        <v>15</v>
      </c>
      <c r="AO278" s="11">
        <f>'VIS STOP cijfers'!AO23</f>
        <v>15</v>
      </c>
      <c r="AP278" s="11">
        <f>'VIS STOP cijfers'!AP23</f>
        <v>15</v>
      </c>
      <c r="AQ278" s="11">
        <f>'VIS STOP cijfers'!AQ23</f>
        <v>15</v>
      </c>
      <c r="AR278" s="49">
        <f>'VIS STOP cijfers'!AR23</f>
        <v>0</v>
      </c>
      <c r="AS278" s="11">
        <f>'VIS STOP cijfers'!AS23</f>
        <v>0</v>
      </c>
      <c r="AT278" s="11">
        <f>'VIS STOP cijfers'!AT23</f>
        <v>0</v>
      </c>
      <c r="AU278" s="11">
        <f>'VIS STOP cijfers'!AU23</f>
        <v>0</v>
      </c>
      <c r="AV278" s="11">
        <f>'VIS STOP cijfers'!AV23</f>
        <v>0</v>
      </c>
      <c r="AW278" s="11">
        <f>'VIS STOP cijfers'!AW23</f>
        <v>0</v>
      </c>
      <c r="AX278" s="11">
        <f>'VIS STOP cijfers'!AX23</f>
        <v>0</v>
      </c>
      <c r="AY278" s="11">
        <f>'VIS STOP cijfers'!AY23</f>
        <v>0</v>
      </c>
      <c r="AZ278" s="11">
        <f>'VIS STOP cijfers'!AZ23</f>
        <v>0</v>
      </c>
      <c r="BA278" s="11">
        <f>'VIS STOP cijfers'!BA23</f>
        <v>0</v>
      </c>
      <c r="BB278" s="11">
        <f>'VIS STOP cijfers'!BB23</f>
        <v>0</v>
      </c>
      <c r="BC278" s="49">
        <f>'VIS STOP cijfers'!BC23</f>
        <v>0</v>
      </c>
      <c r="BD278" s="11">
        <f>'VIS STOP cijfers'!BD23</f>
        <v>0</v>
      </c>
      <c r="BE278" s="11">
        <f>'VIS STOP cijfers'!BE23</f>
        <v>0</v>
      </c>
      <c r="BF278" s="11">
        <f>'VIS STOP cijfers'!BF23</f>
        <v>0</v>
      </c>
      <c r="BG278" s="11">
        <f>'VIS STOP cijfers'!BG23</f>
        <v>0</v>
      </c>
      <c r="BH278" s="11">
        <f>'VIS STOP cijfers'!BH23</f>
        <v>0</v>
      </c>
      <c r="BI278" s="11">
        <f>'VIS STOP cijfers'!BI23</f>
        <v>0</v>
      </c>
      <c r="BJ278" s="11">
        <f>'VIS STOP cijfers'!BJ23</f>
        <v>0</v>
      </c>
      <c r="BK278" s="49">
        <f>'VIS STOP cijfers'!BK23</f>
        <v>0</v>
      </c>
      <c r="BL278" s="11">
        <f>'VIS STOP cijfers'!BL23</f>
        <v>0</v>
      </c>
      <c r="BM278" s="11">
        <f>'VIS STOP cijfers'!BM23</f>
        <v>0</v>
      </c>
      <c r="BN278" s="11">
        <f>'VIS STOP cijfers'!BN23</f>
        <v>0</v>
      </c>
      <c r="BO278" s="11">
        <f>'VIS STOP cijfers'!BO23</f>
        <v>0</v>
      </c>
      <c r="BP278" s="11">
        <f>'VIS STOP cijfers'!BP23</f>
        <v>0</v>
      </c>
      <c r="BQ278" s="49">
        <f>'VIS STOP cijfers'!BQ23</f>
        <v>0</v>
      </c>
      <c r="BR278" s="11">
        <f>'VIS STOP cijfers'!BR23</f>
        <v>0</v>
      </c>
      <c r="BS278" s="11">
        <f>'VIS STOP cijfers'!BS23</f>
        <v>0</v>
      </c>
      <c r="BT278" s="11">
        <f>'VIS STOP cijfers'!BT23</f>
        <v>0</v>
      </c>
      <c r="BU278" s="11">
        <f>'VIS STOP cijfers'!BU23</f>
        <v>0</v>
      </c>
      <c r="BV278" s="11">
        <f>'VIS STOP cijfers'!BV23</f>
        <v>0</v>
      </c>
      <c r="BW278" s="11">
        <f>'VIS STOP cijfers'!BW23</f>
        <v>0</v>
      </c>
      <c r="BX278" s="47">
        <f>'VIS STOP cijfers'!BX23</f>
        <v>0</v>
      </c>
      <c r="BY278" s="49">
        <f>'VIS STOP cijfers'!BY23</f>
        <v>60</v>
      </c>
      <c r="BZ278" s="11">
        <f>'VIS STOP cijfers'!BZ23</f>
        <v>0</v>
      </c>
      <c r="CA278" s="11">
        <f>'VIS STOP cijfers'!CA23</f>
        <v>0</v>
      </c>
      <c r="CB278" s="11">
        <f>'VIS STOP cijfers'!CB23</f>
        <v>0</v>
      </c>
      <c r="CC278" s="11">
        <f>'VIS STOP cijfers'!CC23</f>
        <v>0</v>
      </c>
      <c r="CD278" s="11">
        <f>'VIS STOP cijfers'!CD23</f>
        <v>0</v>
      </c>
      <c r="CE278" s="11">
        <f>'VIS STOP cijfers'!CE23</f>
        <v>0</v>
      </c>
      <c r="CF278" s="11">
        <f>'VIS STOP cijfers'!CF23</f>
        <v>0</v>
      </c>
      <c r="CG278" s="11">
        <f>'VIS STOP cijfers'!CG23</f>
        <v>0</v>
      </c>
      <c r="CH278" s="11">
        <f>'VIS STOP cijfers'!CH23</f>
        <v>0</v>
      </c>
      <c r="CI278" s="11">
        <f>'VIS STOP cijfers'!CI23</f>
        <v>0</v>
      </c>
      <c r="CJ278" s="11">
        <f>'VIS STOP cijfers'!CJ23</f>
        <v>0</v>
      </c>
      <c r="CK278" s="11">
        <f>'VIS STOP cijfers'!CK23</f>
        <v>0</v>
      </c>
      <c r="CL278" s="49">
        <f>'VIS STOP cijfers'!CL23</f>
        <v>0</v>
      </c>
      <c r="CM278" s="11">
        <f>'VIS STOP cijfers'!CM23</f>
        <v>0</v>
      </c>
      <c r="CN278" s="11">
        <f>'VIS STOP cijfers'!CN23</f>
        <v>0</v>
      </c>
      <c r="CO278" s="11">
        <f>'VIS STOP cijfers'!CO23</f>
        <v>0</v>
      </c>
      <c r="CP278" s="11">
        <f>'VIS STOP cijfers'!CP23</f>
        <v>0</v>
      </c>
      <c r="CQ278" s="11">
        <f>'VIS STOP cijfers'!CQ23</f>
        <v>0</v>
      </c>
      <c r="CR278" s="11">
        <f>'VIS STOP cijfers'!CR23</f>
        <v>0</v>
      </c>
      <c r="CS278" s="11">
        <f>'VIS STOP cijfers'!CS23</f>
        <v>0</v>
      </c>
      <c r="CT278" s="11">
        <f>'VIS STOP cijfers'!CT23</f>
        <v>0</v>
      </c>
      <c r="CU278" s="11">
        <f>'VIS STOP cijfers'!CU23</f>
        <v>0</v>
      </c>
      <c r="CV278" s="11">
        <f>'VIS STOP cijfers'!CV23</f>
        <v>0</v>
      </c>
      <c r="CW278" s="11">
        <f>'VIS STOP cijfers'!CW23</f>
        <v>0</v>
      </c>
      <c r="CX278" s="11">
        <f>'VIS STOP cijfers'!CX23</f>
        <v>0</v>
      </c>
      <c r="CY278" s="26">
        <f>'VIS STOP cijfers'!CY23</f>
        <v>0</v>
      </c>
      <c r="CZ278" s="11">
        <f>'VIS STOP cijfers'!CZ23</f>
        <v>0</v>
      </c>
      <c r="DA278" s="11">
        <f>'VIS STOP cijfers'!DA23</f>
        <v>0</v>
      </c>
      <c r="DB278" s="11">
        <f>'VIS STOP cijfers'!DB23</f>
        <v>0</v>
      </c>
      <c r="DC278" s="11">
        <f>'VIS STOP cijfers'!DC23</f>
        <v>0</v>
      </c>
      <c r="DD278" s="11">
        <f>'VIS STOP cijfers'!DD23</f>
        <v>0</v>
      </c>
      <c r="DE278" s="11">
        <f>'VIS STOP cijfers'!DE23</f>
        <v>0</v>
      </c>
      <c r="DF278" s="11">
        <f>'VIS STOP cijfers'!DF23</f>
        <v>0</v>
      </c>
      <c r="DG278" s="11">
        <f>'VIS STOP cijfers'!DG23</f>
        <v>0</v>
      </c>
      <c r="DH278" s="11">
        <f>'VIS STOP cijfers'!DH23</f>
        <v>0</v>
      </c>
      <c r="DI278" s="11">
        <f>'VIS STOP cijfers'!DI23</f>
        <v>0</v>
      </c>
      <c r="DJ278" s="11">
        <f>'VIS STOP cijfers'!DJ23</f>
        <v>0</v>
      </c>
      <c r="DK278" s="11">
        <f>'VIS STOP cijfers'!DK23</f>
        <v>0</v>
      </c>
      <c r="DL278" s="26">
        <f>'VIS STOP cijfers'!DL23</f>
        <v>0</v>
      </c>
    </row>
    <row r="279" spans="1:116" s="165" customFormat="1" hidden="1">
      <c r="A279" s="47">
        <f>'VIS STOP cijfers'!A24</f>
        <v>0</v>
      </c>
      <c r="B279" s="49" t="str">
        <f>'VIS STOP cijfers'!B24</f>
        <v>WINT</v>
      </c>
      <c r="C279" s="4" t="str">
        <f>'VIS STOP cijfers'!C24</f>
        <v>Visketen</v>
      </c>
      <c r="D279" s="4" t="str">
        <f>'VIS STOP cijfers'!D24</f>
        <v>VIS IUU DG AGRO</v>
      </c>
      <c r="E279" s="13" t="str">
        <f>'VIS STOP cijfers'!E24</f>
        <v>Inregelen verificatieprocedures</v>
      </c>
      <c r="F279" s="5" t="str">
        <f>'VIS STOP cijfers'!F24</f>
        <v>EL&amp;I AGRO</v>
      </c>
      <c r="G279" s="4">
        <f>'VIS STOP cijfers'!G24</f>
        <v>0</v>
      </c>
      <c r="H279" s="15">
        <f>'VIS STOP cijfers'!H24</f>
        <v>100</v>
      </c>
      <c r="I279" s="625">
        <f>'VIS STOP cijfers'!I24</f>
        <v>0</v>
      </c>
      <c r="J279" s="11">
        <f>'VIS STOP cijfers'!J24</f>
        <v>0</v>
      </c>
      <c r="K279" s="11">
        <f>'VIS STOP cijfers'!K24</f>
        <v>0</v>
      </c>
      <c r="L279" s="11">
        <f>'VIS STOP cijfers'!L24</f>
        <v>0</v>
      </c>
      <c r="M279" s="519">
        <f>'VIS STOP cijfers'!M24</f>
        <v>0</v>
      </c>
      <c r="N279" s="519">
        <f>'VIS STOP cijfers'!N24</f>
        <v>0</v>
      </c>
      <c r="O279" s="519">
        <f>'VIS STOP cijfers'!O24</f>
        <v>0</v>
      </c>
      <c r="P279" s="519">
        <f>'VIS STOP cijfers'!P24</f>
        <v>0</v>
      </c>
      <c r="Q279" s="26">
        <f>'VIS STOP cijfers'!Q24</f>
        <v>100</v>
      </c>
      <c r="R279" s="15">
        <f>'VIS STOP cijfers'!R24</f>
        <v>0</v>
      </c>
      <c r="S279" s="11">
        <f>'VIS STOP cijfers'!S24</f>
        <v>0</v>
      </c>
      <c r="T279" s="11">
        <f>'VIS STOP cijfers'!T24</f>
        <v>100</v>
      </c>
      <c r="U279" s="11">
        <f>'VIS STOP cijfers'!U24</f>
        <v>0</v>
      </c>
      <c r="V279" s="11">
        <f>'VIS STOP cijfers'!V24</f>
        <v>0</v>
      </c>
      <c r="W279" s="11">
        <f>'VIS STOP cijfers'!W24</f>
        <v>0</v>
      </c>
      <c r="X279" s="11">
        <f>'VIS STOP cijfers'!X24</f>
        <v>0</v>
      </c>
      <c r="Y279" s="11">
        <f>'VIS STOP cijfers'!Y24</f>
        <v>0</v>
      </c>
      <c r="Z279" s="49">
        <f>'VIS STOP cijfers'!Z24</f>
        <v>100</v>
      </c>
      <c r="AA279" s="11">
        <f>'VIS STOP cijfers'!AA24</f>
        <v>0</v>
      </c>
      <c r="AB279" s="11">
        <f>'VIS STOP cijfers'!AB24</f>
        <v>0</v>
      </c>
      <c r="AC279" s="11">
        <f>'VIS STOP cijfers'!AC24</f>
        <v>0</v>
      </c>
      <c r="AD279" s="11">
        <f>'VIS STOP cijfers'!AD24</f>
        <v>100</v>
      </c>
      <c r="AE279" s="11">
        <f>'VIS STOP cijfers'!AE24</f>
        <v>0</v>
      </c>
      <c r="AF279" s="11">
        <f>'VIS STOP cijfers'!AF24</f>
        <v>0</v>
      </c>
      <c r="AG279" s="49">
        <f>'VIS STOP cijfers'!AG24</f>
        <v>0</v>
      </c>
      <c r="AH279" s="11">
        <f>'VIS STOP cijfers'!AH24</f>
        <v>0</v>
      </c>
      <c r="AI279" s="11">
        <f>'VIS STOP cijfers'!AI24</f>
        <v>0</v>
      </c>
      <c r="AJ279" s="11">
        <f>'VIS STOP cijfers'!AJ24</f>
        <v>0</v>
      </c>
      <c r="AK279" s="11">
        <f>'VIS STOP cijfers'!AK24</f>
        <v>0</v>
      </c>
      <c r="AL279" s="49">
        <f>'VIS STOP cijfers'!AL24</f>
        <v>0</v>
      </c>
      <c r="AM279" s="11">
        <f>'VIS STOP cijfers'!AM24</f>
        <v>0</v>
      </c>
      <c r="AN279" s="11">
        <f>'VIS STOP cijfers'!AN24</f>
        <v>25</v>
      </c>
      <c r="AO279" s="11">
        <f>'VIS STOP cijfers'!AO24</f>
        <v>25</v>
      </c>
      <c r="AP279" s="11">
        <f>'VIS STOP cijfers'!AP24</f>
        <v>25</v>
      </c>
      <c r="AQ279" s="11">
        <f>'VIS STOP cijfers'!AQ24</f>
        <v>25</v>
      </c>
      <c r="AR279" s="49">
        <f>'VIS STOP cijfers'!AR24</f>
        <v>0</v>
      </c>
      <c r="AS279" s="11">
        <f>'VIS STOP cijfers'!AS24</f>
        <v>0</v>
      </c>
      <c r="AT279" s="11">
        <f>'VIS STOP cijfers'!AT24</f>
        <v>0</v>
      </c>
      <c r="AU279" s="11">
        <f>'VIS STOP cijfers'!AU24</f>
        <v>0</v>
      </c>
      <c r="AV279" s="11">
        <f>'VIS STOP cijfers'!AV24</f>
        <v>0</v>
      </c>
      <c r="AW279" s="11">
        <f>'VIS STOP cijfers'!AW24</f>
        <v>0</v>
      </c>
      <c r="AX279" s="11">
        <f>'VIS STOP cijfers'!AX24</f>
        <v>0</v>
      </c>
      <c r="AY279" s="11">
        <f>'VIS STOP cijfers'!AY24</f>
        <v>0</v>
      </c>
      <c r="AZ279" s="11">
        <f>'VIS STOP cijfers'!AZ24</f>
        <v>0</v>
      </c>
      <c r="BA279" s="11">
        <f>'VIS STOP cijfers'!BA24</f>
        <v>0</v>
      </c>
      <c r="BB279" s="11">
        <f>'VIS STOP cijfers'!BB24</f>
        <v>0</v>
      </c>
      <c r="BC279" s="49">
        <f>'VIS STOP cijfers'!BC24</f>
        <v>0</v>
      </c>
      <c r="BD279" s="11">
        <f>'VIS STOP cijfers'!BD24</f>
        <v>0</v>
      </c>
      <c r="BE279" s="11">
        <f>'VIS STOP cijfers'!BE24</f>
        <v>0</v>
      </c>
      <c r="BF279" s="11">
        <f>'VIS STOP cijfers'!BF24</f>
        <v>0</v>
      </c>
      <c r="BG279" s="11">
        <f>'VIS STOP cijfers'!BG24</f>
        <v>0</v>
      </c>
      <c r="BH279" s="11">
        <f>'VIS STOP cijfers'!BH24</f>
        <v>0</v>
      </c>
      <c r="BI279" s="11">
        <f>'VIS STOP cijfers'!BI24</f>
        <v>0</v>
      </c>
      <c r="BJ279" s="11">
        <f>'VIS STOP cijfers'!BJ24</f>
        <v>0</v>
      </c>
      <c r="BK279" s="49">
        <f>'VIS STOP cijfers'!BK24</f>
        <v>0</v>
      </c>
      <c r="BL279" s="11">
        <f>'VIS STOP cijfers'!BL24</f>
        <v>0</v>
      </c>
      <c r="BM279" s="11">
        <f>'VIS STOP cijfers'!BM24</f>
        <v>0</v>
      </c>
      <c r="BN279" s="11">
        <f>'VIS STOP cijfers'!BN24</f>
        <v>0</v>
      </c>
      <c r="BO279" s="11">
        <f>'VIS STOP cijfers'!BO24</f>
        <v>0</v>
      </c>
      <c r="BP279" s="11">
        <f>'VIS STOP cijfers'!BP24</f>
        <v>0</v>
      </c>
      <c r="BQ279" s="49">
        <f>'VIS STOP cijfers'!BQ24</f>
        <v>0</v>
      </c>
      <c r="BR279" s="11">
        <f>'VIS STOP cijfers'!BR24</f>
        <v>0</v>
      </c>
      <c r="BS279" s="11">
        <f>'VIS STOP cijfers'!BS24</f>
        <v>0</v>
      </c>
      <c r="BT279" s="11">
        <f>'VIS STOP cijfers'!BT24</f>
        <v>0</v>
      </c>
      <c r="BU279" s="11">
        <f>'VIS STOP cijfers'!BU24</f>
        <v>0</v>
      </c>
      <c r="BV279" s="11">
        <f>'VIS STOP cijfers'!BV24</f>
        <v>0</v>
      </c>
      <c r="BW279" s="11">
        <f>'VIS STOP cijfers'!BW24</f>
        <v>0</v>
      </c>
      <c r="BX279" s="47">
        <f>'VIS STOP cijfers'!BX24</f>
        <v>0</v>
      </c>
      <c r="BY279" s="49">
        <f>'VIS STOP cijfers'!BY24</f>
        <v>100</v>
      </c>
      <c r="BZ279" s="11">
        <f>'VIS STOP cijfers'!BZ24</f>
        <v>0</v>
      </c>
      <c r="CA279" s="11">
        <f>'VIS STOP cijfers'!CA24</f>
        <v>0</v>
      </c>
      <c r="CB279" s="11">
        <f>'VIS STOP cijfers'!CB24</f>
        <v>0</v>
      </c>
      <c r="CC279" s="11">
        <f>'VIS STOP cijfers'!CC24</f>
        <v>0</v>
      </c>
      <c r="CD279" s="11">
        <f>'VIS STOP cijfers'!CD24</f>
        <v>0</v>
      </c>
      <c r="CE279" s="11">
        <f>'VIS STOP cijfers'!CE24</f>
        <v>0</v>
      </c>
      <c r="CF279" s="11">
        <f>'VIS STOP cijfers'!CF24</f>
        <v>0</v>
      </c>
      <c r="CG279" s="11">
        <f>'VIS STOP cijfers'!CG24</f>
        <v>0</v>
      </c>
      <c r="CH279" s="11">
        <f>'VIS STOP cijfers'!CH24</f>
        <v>0</v>
      </c>
      <c r="CI279" s="11">
        <f>'VIS STOP cijfers'!CI24</f>
        <v>0</v>
      </c>
      <c r="CJ279" s="11">
        <f>'VIS STOP cijfers'!CJ24</f>
        <v>0</v>
      </c>
      <c r="CK279" s="11">
        <f>'VIS STOP cijfers'!CK24</f>
        <v>0</v>
      </c>
      <c r="CL279" s="49">
        <f>'VIS STOP cijfers'!CL24</f>
        <v>0</v>
      </c>
      <c r="CM279" s="11">
        <f>'VIS STOP cijfers'!CM24</f>
        <v>0</v>
      </c>
      <c r="CN279" s="11">
        <f>'VIS STOP cijfers'!CN24</f>
        <v>0</v>
      </c>
      <c r="CO279" s="11">
        <f>'VIS STOP cijfers'!CO24</f>
        <v>0</v>
      </c>
      <c r="CP279" s="11">
        <f>'VIS STOP cijfers'!CP24</f>
        <v>0</v>
      </c>
      <c r="CQ279" s="11">
        <f>'VIS STOP cijfers'!CQ24</f>
        <v>0</v>
      </c>
      <c r="CR279" s="11">
        <f>'VIS STOP cijfers'!CR24</f>
        <v>0</v>
      </c>
      <c r="CS279" s="11">
        <f>'VIS STOP cijfers'!CS24</f>
        <v>0</v>
      </c>
      <c r="CT279" s="11">
        <f>'VIS STOP cijfers'!CT24</f>
        <v>0</v>
      </c>
      <c r="CU279" s="11">
        <f>'VIS STOP cijfers'!CU24</f>
        <v>0</v>
      </c>
      <c r="CV279" s="11">
        <f>'VIS STOP cijfers'!CV24</f>
        <v>0</v>
      </c>
      <c r="CW279" s="11">
        <f>'VIS STOP cijfers'!CW24</f>
        <v>0</v>
      </c>
      <c r="CX279" s="11">
        <f>'VIS STOP cijfers'!CX24</f>
        <v>0</v>
      </c>
      <c r="CY279" s="26">
        <f>'VIS STOP cijfers'!CY24</f>
        <v>0</v>
      </c>
      <c r="CZ279" s="11">
        <f>'VIS STOP cijfers'!CZ24</f>
        <v>0</v>
      </c>
      <c r="DA279" s="11">
        <f>'VIS STOP cijfers'!DA24</f>
        <v>0</v>
      </c>
      <c r="DB279" s="11">
        <f>'VIS STOP cijfers'!DB24</f>
        <v>0</v>
      </c>
      <c r="DC279" s="11">
        <f>'VIS STOP cijfers'!DC24</f>
        <v>0</v>
      </c>
      <c r="DD279" s="11">
        <f>'VIS STOP cijfers'!DD24</f>
        <v>0</v>
      </c>
      <c r="DE279" s="11">
        <f>'VIS STOP cijfers'!DE24</f>
        <v>0</v>
      </c>
      <c r="DF279" s="11">
        <f>'VIS STOP cijfers'!DF24</f>
        <v>0</v>
      </c>
      <c r="DG279" s="11">
        <f>'VIS STOP cijfers'!DG24</f>
        <v>0</v>
      </c>
      <c r="DH279" s="11">
        <f>'VIS STOP cijfers'!DH24</f>
        <v>0</v>
      </c>
      <c r="DI279" s="11">
        <f>'VIS STOP cijfers'!DI24</f>
        <v>0</v>
      </c>
      <c r="DJ279" s="11">
        <f>'VIS STOP cijfers'!DJ24</f>
        <v>0</v>
      </c>
      <c r="DK279" s="11">
        <f>'VIS STOP cijfers'!DK24</f>
        <v>0</v>
      </c>
      <c r="DL279" s="26">
        <f>'VIS STOP cijfers'!DL24</f>
        <v>0</v>
      </c>
    </row>
    <row r="280" spans="1:116" s="165" customFormat="1" hidden="1">
      <c r="A280" s="47">
        <f>'VIS STOP cijfers'!A25</f>
        <v>0</v>
      </c>
      <c r="B280" s="49" t="str">
        <f>'VIS STOP cijfers'!B25</f>
        <v>WINT</v>
      </c>
      <c r="C280" s="4" t="str">
        <f>'VIS STOP cijfers'!C25</f>
        <v>Visketen</v>
      </c>
      <c r="D280" s="4" t="str">
        <f>'VIS STOP cijfers'!D25</f>
        <v>VIS IUU DG AGRO</v>
      </c>
      <c r="E280" s="13" t="str">
        <f>'VIS STOP cijfers'!E25</f>
        <v>Handelsstromen visserijproducten/-transport over de weg</v>
      </c>
      <c r="F280" s="5" t="str">
        <f>'VIS STOP cijfers'!F25</f>
        <v>EL&amp;I AGRO</v>
      </c>
      <c r="G280" s="4">
        <f>'VIS STOP cijfers'!G25</f>
        <v>0</v>
      </c>
      <c r="H280" s="15">
        <f>'VIS STOP cijfers'!H25</f>
        <v>100</v>
      </c>
      <c r="I280" s="625">
        <f>'VIS STOP cijfers'!I25</f>
        <v>0</v>
      </c>
      <c r="J280" s="11">
        <f>'VIS STOP cijfers'!J25</f>
        <v>0</v>
      </c>
      <c r="K280" s="11">
        <f>'VIS STOP cijfers'!K25</f>
        <v>0</v>
      </c>
      <c r="L280" s="11">
        <f>'VIS STOP cijfers'!L25</f>
        <v>0</v>
      </c>
      <c r="M280" s="519">
        <f>'VIS STOP cijfers'!M25</f>
        <v>0</v>
      </c>
      <c r="N280" s="519">
        <f>'VIS STOP cijfers'!N25</f>
        <v>0</v>
      </c>
      <c r="O280" s="519">
        <f>'VIS STOP cijfers'!O25</f>
        <v>0</v>
      </c>
      <c r="P280" s="519">
        <f>'VIS STOP cijfers'!P25</f>
        <v>0</v>
      </c>
      <c r="Q280" s="26">
        <f>'VIS STOP cijfers'!Q25</f>
        <v>100</v>
      </c>
      <c r="R280" s="15">
        <f>'VIS STOP cijfers'!R25</f>
        <v>0</v>
      </c>
      <c r="S280" s="11">
        <f>'VIS STOP cijfers'!S25</f>
        <v>0</v>
      </c>
      <c r="T280" s="11">
        <f>'VIS STOP cijfers'!T25</f>
        <v>100</v>
      </c>
      <c r="U280" s="11">
        <f>'VIS STOP cijfers'!U25</f>
        <v>0</v>
      </c>
      <c r="V280" s="11">
        <f>'VIS STOP cijfers'!V25</f>
        <v>0</v>
      </c>
      <c r="W280" s="11">
        <f>'VIS STOP cijfers'!W25</f>
        <v>0</v>
      </c>
      <c r="X280" s="11">
        <f>'VIS STOP cijfers'!X25</f>
        <v>0</v>
      </c>
      <c r="Y280" s="11">
        <f>'VIS STOP cijfers'!Y25</f>
        <v>0</v>
      </c>
      <c r="Z280" s="49">
        <f>'VIS STOP cijfers'!Z25</f>
        <v>100</v>
      </c>
      <c r="AA280" s="11">
        <f>'VIS STOP cijfers'!AA25</f>
        <v>0</v>
      </c>
      <c r="AB280" s="11">
        <f>'VIS STOP cijfers'!AB25</f>
        <v>0</v>
      </c>
      <c r="AC280" s="11">
        <f>'VIS STOP cijfers'!AC25</f>
        <v>0</v>
      </c>
      <c r="AD280" s="11">
        <f>'VIS STOP cijfers'!AD25</f>
        <v>100</v>
      </c>
      <c r="AE280" s="11">
        <f>'VIS STOP cijfers'!AE25</f>
        <v>0</v>
      </c>
      <c r="AF280" s="11">
        <f>'VIS STOP cijfers'!AF25</f>
        <v>0</v>
      </c>
      <c r="AG280" s="49">
        <f>'VIS STOP cijfers'!AG25</f>
        <v>0</v>
      </c>
      <c r="AH280" s="11">
        <f>'VIS STOP cijfers'!AH25</f>
        <v>0</v>
      </c>
      <c r="AI280" s="11">
        <f>'VIS STOP cijfers'!AI25</f>
        <v>0</v>
      </c>
      <c r="AJ280" s="11">
        <f>'VIS STOP cijfers'!AJ25</f>
        <v>0</v>
      </c>
      <c r="AK280" s="11">
        <f>'VIS STOP cijfers'!AK25</f>
        <v>0</v>
      </c>
      <c r="AL280" s="49">
        <f>'VIS STOP cijfers'!AL25</f>
        <v>0</v>
      </c>
      <c r="AM280" s="11">
        <f>'VIS STOP cijfers'!AM25</f>
        <v>0</v>
      </c>
      <c r="AN280" s="11">
        <f>'VIS STOP cijfers'!AN25</f>
        <v>25</v>
      </c>
      <c r="AO280" s="11">
        <f>'VIS STOP cijfers'!AO25</f>
        <v>25</v>
      </c>
      <c r="AP280" s="11">
        <f>'VIS STOP cijfers'!AP25</f>
        <v>25</v>
      </c>
      <c r="AQ280" s="11">
        <f>'VIS STOP cijfers'!AQ25</f>
        <v>25</v>
      </c>
      <c r="AR280" s="49">
        <f>'VIS STOP cijfers'!AR25</f>
        <v>0</v>
      </c>
      <c r="AS280" s="11">
        <f>'VIS STOP cijfers'!AS25</f>
        <v>0</v>
      </c>
      <c r="AT280" s="11">
        <f>'VIS STOP cijfers'!AT25</f>
        <v>0</v>
      </c>
      <c r="AU280" s="11">
        <f>'VIS STOP cijfers'!AU25</f>
        <v>0</v>
      </c>
      <c r="AV280" s="11">
        <f>'VIS STOP cijfers'!AV25</f>
        <v>0</v>
      </c>
      <c r="AW280" s="11">
        <f>'VIS STOP cijfers'!AW25</f>
        <v>0</v>
      </c>
      <c r="AX280" s="11">
        <f>'VIS STOP cijfers'!AX25</f>
        <v>0</v>
      </c>
      <c r="AY280" s="11">
        <f>'VIS STOP cijfers'!AY25</f>
        <v>0</v>
      </c>
      <c r="AZ280" s="11">
        <f>'VIS STOP cijfers'!AZ25</f>
        <v>0</v>
      </c>
      <c r="BA280" s="11">
        <f>'VIS STOP cijfers'!BA25</f>
        <v>0</v>
      </c>
      <c r="BB280" s="11">
        <f>'VIS STOP cijfers'!BB25</f>
        <v>0</v>
      </c>
      <c r="BC280" s="49">
        <f>'VIS STOP cijfers'!BC25</f>
        <v>0</v>
      </c>
      <c r="BD280" s="11">
        <f>'VIS STOP cijfers'!BD25</f>
        <v>0</v>
      </c>
      <c r="BE280" s="11">
        <f>'VIS STOP cijfers'!BE25</f>
        <v>0</v>
      </c>
      <c r="BF280" s="11">
        <f>'VIS STOP cijfers'!BF25</f>
        <v>0</v>
      </c>
      <c r="BG280" s="11">
        <f>'VIS STOP cijfers'!BG25</f>
        <v>0</v>
      </c>
      <c r="BH280" s="11">
        <f>'VIS STOP cijfers'!BH25</f>
        <v>0</v>
      </c>
      <c r="BI280" s="11">
        <f>'VIS STOP cijfers'!BI25</f>
        <v>0</v>
      </c>
      <c r="BJ280" s="11">
        <f>'VIS STOP cijfers'!BJ25</f>
        <v>0</v>
      </c>
      <c r="BK280" s="49">
        <f>'VIS STOP cijfers'!BK25</f>
        <v>0</v>
      </c>
      <c r="BL280" s="11">
        <f>'VIS STOP cijfers'!BL25</f>
        <v>0</v>
      </c>
      <c r="BM280" s="11">
        <f>'VIS STOP cijfers'!BM25</f>
        <v>0</v>
      </c>
      <c r="BN280" s="11">
        <f>'VIS STOP cijfers'!BN25</f>
        <v>0</v>
      </c>
      <c r="BO280" s="11">
        <f>'VIS STOP cijfers'!BO25</f>
        <v>0</v>
      </c>
      <c r="BP280" s="11">
        <f>'VIS STOP cijfers'!BP25</f>
        <v>0</v>
      </c>
      <c r="BQ280" s="49">
        <f>'VIS STOP cijfers'!BQ25</f>
        <v>0</v>
      </c>
      <c r="BR280" s="11">
        <f>'VIS STOP cijfers'!BR25</f>
        <v>0</v>
      </c>
      <c r="BS280" s="11">
        <f>'VIS STOP cijfers'!BS25</f>
        <v>0</v>
      </c>
      <c r="BT280" s="11">
        <f>'VIS STOP cijfers'!BT25</f>
        <v>0</v>
      </c>
      <c r="BU280" s="11">
        <f>'VIS STOP cijfers'!BU25</f>
        <v>0</v>
      </c>
      <c r="BV280" s="11">
        <f>'VIS STOP cijfers'!BV25</f>
        <v>0</v>
      </c>
      <c r="BW280" s="11">
        <f>'VIS STOP cijfers'!BW25</f>
        <v>0</v>
      </c>
      <c r="BX280" s="47">
        <f>'VIS STOP cijfers'!BX25</f>
        <v>0</v>
      </c>
      <c r="BY280" s="49">
        <f>'VIS STOP cijfers'!BY25</f>
        <v>100</v>
      </c>
      <c r="BZ280" s="11">
        <f>'VIS STOP cijfers'!BZ25</f>
        <v>0</v>
      </c>
      <c r="CA280" s="11">
        <f>'VIS STOP cijfers'!CA25</f>
        <v>0</v>
      </c>
      <c r="CB280" s="11">
        <f>'VIS STOP cijfers'!CB25</f>
        <v>0</v>
      </c>
      <c r="CC280" s="11">
        <f>'VIS STOP cijfers'!CC25</f>
        <v>0</v>
      </c>
      <c r="CD280" s="11">
        <f>'VIS STOP cijfers'!CD25</f>
        <v>0</v>
      </c>
      <c r="CE280" s="11">
        <f>'VIS STOP cijfers'!CE25</f>
        <v>0</v>
      </c>
      <c r="CF280" s="11">
        <f>'VIS STOP cijfers'!CF25</f>
        <v>0</v>
      </c>
      <c r="CG280" s="11">
        <f>'VIS STOP cijfers'!CG25</f>
        <v>0</v>
      </c>
      <c r="CH280" s="11">
        <f>'VIS STOP cijfers'!CH25</f>
        <v>0</v>
      </c>
      <c r="CI280" s="11">
        <f>'VIS STOP cijfers'!CI25</f>
        <v>0</v>
      </c>
      <c r="CJ280" s="11">
        <f>'VIS STOP cijfers'!CJ25</f>
        <v>0</v>
      </c>
      <c r="CK280" s="11">
        <f>'VIS STOP cijfers'!CK25</f>
        <v>0</v>
      </c>
      <c r="CL280" s="49">
        <f>'VIS STOP cijfers'!CL25</f>
        <v>0</v>
      </c>
      <c r="CM280" s="11">
        <f>'VIS STOP cijfers'!CM25</f>
        <v>0</v>
      </c>
      <c r="CN280" s="11">
        <f>'VIS STOP cijfers'!CN25</f>
        <v>0</v>
      </c>
      <c r="CO280" s="11">
        <f>'VIS STOP cijfers'!CO25</f>
        <v>0</v>
      </c>
      <c r="CP280" s="11">
        <f>'VIS STOP cijfers'!CP25</f>
        <v>0</v>
      </c>
      <c r="CQ280" s="11">
        <f>'VIS STOP cijfers'!CQ25</f>
        <v>0</v>
      </c>
      <c r="CR280" s="11">
        <f>'VIS STOP cijfers'!CR25</f>
        <v>0</v>
      </c>
      <c r="CS280" s="11">
        <f>'VIS STOP cijfers'!CS25</f>
        <v>0</v>
      </c>
      <c r="CT280" s="11">
        <f>'VIS STOP cijfers'!CT25</f>
        <v>0</v>
      </c>
      <c r="CU280" s="11">
        <f>'VIS STOP cijfers'!CU25</f>
        <v>0</v>
      </c>
      <c r="CV280" s="11">
        <f>'VIS STOP cijfers'!CV25</f>
        <v>0</v>
      </c>
      <c r="CW280" s="11">
        <f>'VIS STOP cijfers'!CW25</f>
        <v>0</v>
      </c>
      <c r="CX280" s="11">
        <f>'VIS STOP cijfers'!CX25</f>
        <v>0</v>
      </c>
      <c r="CY280" s="26">
        <f>'VIS STOP cijfers'!CY25</f>
        <v>0</v>
      </c>
      <c r="CZ280" s="11">
        <f>'VIS STOP cijfers'!CZ25</f>
        <v>0</v>
      </c>
      <c r="DA280" s="11">
        <f>'VIS STOP cijfers'!DA25</f>
        <v>0</v>
      </c>
      <c r="DB280" s="11">
        <f>'VIS STOP cijfers'!DB25</f>
        <v>0</v>
      </c>
      <c r="DC280" s="11">
        <f>'VIS STOP cijfers'!DC25</f>
        <v>0</v>
      </c>
      <c r="DD280" s="11">
        <f>'VIS STOP cijfers'!DD25</f>
        <v>0</v>
      </c>
      <c r="DE280" s="11">
        <f>'VIS STOP cijfers'!DE25</f>
        <v>0</v>
      </c>
      <c r="DF280" s="11">
        <f>'VIS STOP cijfers'!DF25</f>
        <v>0</v>
      </c>
      <c r="DG280" s="11">
        <f>'VIS STOP cijfers'!DG25</f>
        <v>0</v>
      </c>
      <c r="DH280" s="11">
        <f>'VIS STOP cijfers'!DH25</f>
        <v>0</v>
      </c>
      <c r="DI280" s="11">
        <f>'VIS STOP cijfers'!DI25</f>
        <v>0</v>
      </c>
      <c r="DJ280" s="11">
        <f>'VIS STOP cijfers'!DJ25</f>
        <v>0</v>
      </c>
      <c r="DK280" s="11">
        <f>'VIS STOP cijfers'!DK25</f>
        <v>0</v>
      </c>
      <c r="DL280" s="26">
        <f>'VIS STOP cijfers'!DL25</f>
        <v>0</v>
      </c>
    </row>
    <row r="281" spans="1:116" s="165" customFormat="1" hidden="1">
      <c r="A281" s="47">
        <f>'VIS STOP cijfers'!A26</f>
        <v>0</v>
      </c>
      <c r="B281" s="49" t="str">
        <f>'VIS STOP cijfers'!B26</f>
        <v>WINT</v>
      </c>
      <c r="C281" s="4" t="str">
        <f>'VIS STOP cijfers'!C26</f>
        <v>Visketen</v>
      </c>
      <c r="D281" s="4" t="str">
        <f>'VIS STOP cijfers'!D26</f>
        <v>VIS IUU DG AGRO</v>
      </c>
      <c r="E281" s="13" t="str">
        <f>'VIS STOP cijfers'!E26</f>
        <v>Fysieke en administratieve controles bij grote re-export en doorvoer bedrijven</v>
      </c>
      <c r="F281" s="5" t="str">
        <f>'VIS STOP cijfers'!F26</f>
        <v>EL&amp;I AGRO</v>
      </c>
      <c r="G281" s="4">
        <f>'VIS STOP cijfers'!G26</f>
        <v>0</v>
      </c>
      <c r="H281" s="15">
        <f>'VIS STOP cijfers'!H26</f>
        <v>100</v>
      </c>
      <c r="I281" s="625">
        <f>'VIS STOP cijfers'!I26</f>
        <v>0</v>
      </c>
      <c r="J281" s="11">
        <f>'VIS STOP cijfers'!J26</f>
        <v>0</v>
      </c>
      <c r="K281" s="11">
        <f>'VIS STOP cijfers'!K26</f>
        <v>0</v>
      </c>
      <c r="L281" s="11">
        <f>'VIS STOP cijfers'!L26</f>
        <v>0</v>
      </c>
      <c r="M281" s="519">
        <f>'VIS STOP cijfers'!M26</f>
        <v>0</v>
      </c>
      <c r="N281" s="519">
        <f>'VIS STOP cijfers'!N26</f>
        <v>0</v>
      </c>
      <c r="O281" s="519">
        <f>'VIS STOP cijfers'!O26</f>
        <v>0</v>
      </c>
      <c r="P281" s="519">
        <f>'VIS STOP cijfers'!P26</f>
        <v>0</v>
      </c>
      <c r="Q281" s="26">
        <f>'VIS STOP cijfers'!Q26</f>
        <v>100</v>
      </c>
      <c r="R281" s="15">
        <f>'VIS STOP cijfers'!R26</f>
        <v>0</v>
      </c>
      <c r="S281" s="11">
        <f>'VIS STOP cijfers'!S26</f>
        <v>0</v>
      </c>
      <c r="T281" s="11">
        <f>'VIS STOP cijfers'!T26</f>
        <v>100</v>
      </c>
      <c r="U281" s="11">
        <f>'VIS STOP cijfers'!U26</f>
        <v>0</v>
      </c>
      <c r="V281" s="11">
        <f>'VIS STOP cijfers'!V26</f>
        <v>0</v>
      </c>
      <c r="W281" s="11">
        <f>'VIS STOP cijfers'!W26</f>
        <v>0</v>
      </c>
      <c r="X281" s="11">
        <f>'VIS STOP cijfers'!X26</f>
        <v>0</v>
      </c>
      <c r="Y281" s="11">
        <f>'VIS STOP cijfers'!Y26</f>
        <v>0</v>
      </c>
      <c r="Z281" s="49">
        <f>'VIS STOP cijfers'!Z26</f>
        <v>100</v>
      </c>
      <c r="AA281" s="11">
        <f>'VIS STOP cijfers'!AA26</f>
        <v>0</v>
      </c>
      <c r="AB281" s="11">
        <f>'VIS STOP cijfers'!AB26</f>
        <v>0</v>
      </c>
      <c r="AC281" s="11">
        <f>'VIS STOP cijfers'!AC26</f>
        <v>0</v>
      </c>
      <c r="AD281" s="11">
        <f>'VIS STOP cijfers'!AD26</f>
        <v>100</v>
      </c>
      <c r="AE281" s="11">
        <f>'VIS STOP cijfers'!AE26</f>
        <v>0</v>
      </c>
      <c r="AF281" s="11">
        <f>'VIS STOP cijfers'!AF26</f>
        <v>0</v>
      </c>
      <c r="AG281" s="49">
        <f>'VIS STOP cijfers'!AG26</f>
        <v>0</v>
      </c>
      <c r="AH281" s="11">
        <f>'VIS STOP cijfers'!AH26</f>
        <v>0</v>
      </c>
      <c r="AI281" s="11">
        <f>'VIS STOP cijfers'!AI26</f>
        <v>0</v>
      </c>
      <c r="AJ281" s="11">
        <f>'VIS STOP cijfers'!AJ26</f>
        <v>0</v>
      </c>
      <c r="AK281" s="11">
        <f>'VIS STOP cijfers'!AK26</f>
        <v>0</v>
      </c>
      <c r="AL281" s="49">
        <f>'VIS STOP cijfers'!AL26</f>
        <v>0</v>
      </c>
      <c r="AM281" s="11">
        <f>'VIS STOP cijfers'!AM26</f>
        <v>0</v>
      </c>
      <c r="AN281" s="11">
        <f>'VIS STOP cijfers'!AN26</f>
        <v>25</v>
      </c>
      <c r="AO281" s="11">
        <f>'VIS STOP cijfers'!AO26</f>
        <v>25</v>
      </c>
      <c r="AP281" s="11">
        <f>'VIS STOP cijfers'!AP26</f>
        <v>25</v>
      </c>
      <c r="AQ281" s="11">
        <f>'VIS STOP cijfers'!AQ26</f>
        <v>25</v>
      </c>
      <c r="AR281" s="49">
        <f>'VIS STOP cijfers'!AR26</f>
        <v>0</v>
      </c>
      <c r="AS281" s="11">
        <f>'VIS STOP cijfers'!AS26</f>
        <v>0</v>
      </c>
      <c r="AT281" s="11">
        <f>'VIS STOP cijfers'!AT26</f>
        <v>0</v>
      </c>
      <c r="AU281" s="11">
        <f>'VIS STOP cijfers'!AU26</f>
        <v>0</v>
      </c>
      <c r="AV281" s="11">
        <f>'VIS STOP cijfers'!AV26</f>
        <v>0</v>
      </c>
      <c r="AW281" s="11">
        <f>'VIS STOP cijfers'!AW26</f>
        <v>0</v>
      </c>
      <c r="AX281" s="11">
        <f>'VIS STOP cijfers'!AX26</f>
        <v>0</v>
      </c>
      <c r="AY281" s="11">
        <f>'VIS STOP cijfers'!AY26</f>
        <v>0</v>
      </c>
      <c r="AZ281" s="11">
        <f>'VIS STOP cijfers'!AZ26</f>
        <v>0</v>
      </c>
      <c r="BA281" s="11">
        <f>'VIS STOP cijfers'!BA26</f>
        <v>0</v>
      </c>
      <c r="BB281" s="11">
        <f>'VIS STOP cijfers'!BB26</f>
        <v>0</v>
      </c>
      <c r="BC281" s="49">
        <f>'VIS STOP cijfers'!BC26</f>
        <v>0</v>
      </c>
      <c r="BD281" s="11">
        <f>'VIS STOP cijfers'!BD26</f>
        <v>0</v>
      </c>
      <c r="BE281" s="11">
        <f>'VIS STOP cijfers'!BE26</f>
        <v>0</v>
      </c>
      <c r="BF281" s="11">
        <f>'VIS STOP cijfers'!BF26</f>
        <v>0</v>
      </c>
      <c r="BG281" s="11">
        <f>'VIS STOP cijfers'!BG26</f>
        <v>0</v>
      </c>
      <c r="BH281" s="11">
        <f>'VIS STOP cijfers'!BH26</f>
        <v>0</v>
      </c>
      <c r="BI281" s="11">
        <f>'VIS STOP cijfers'!BI26</f>
        <v>0</v>
      </c>
      <c r="BJ281" s="11">
        <f>'VIS STOP cijfers'!BJ26</f>
        <v>0</v>
      </c>
      <c r="BK281" s="49">
        <f>'VIS STOP cijfers'!BK26</f>
        <v>0</v>
      </c>
      <c r="BL281" s="11">
        <f>'VIS STOP cijfers'!BL26</f>
        <v>0</v>
      </c>
      <c r="BM281" s="11">
        <f>'VIS STOP cijfers'!BM26</f>
        <v>0</v>
      </c>
      <c r="BN281" s="11">
        <f>'VIS STOP cijfers'!BN26</f>
        <v>0</v>
      </c>
      <c r="BO281" s="11">
        <f>'VIS STOP cijfers'!BO26</f>
        <v>0</v>
      </c>
      <c r="BP281" s="11">
        <f>'VIS STOP cijfers'!BP26</f>
        <v>0</v>
      </c>
      <c r="BQ281" s="49">
        <f>'VIS STOP cijfers'!BQ26</f>
        <v>0</v>
      </c>
      <c r="BR281" s="11">
        <f>'VIS STOP cijfers'!BR26</f>
        <v>0</v>
      </c>
      <c r="BS281" s="11">
        <f>'VIS STOP cijfers'!BS26</f>
        <v>0</v>
      </c>
      <c r="BT281" s="11">
        <f>'VIS STOP cijfers'!BT26</f>
        <v>0</v>
      </c>
      <c r="BU281" s="11">
        <f>'VIS STOP cijfers'!BU26</f>
        <v>0</v>
      </c>
      <c r="BV281" s="11">
        <f>'VIS STOP cijfers'!BV26</f>
        <v>0</v>
      </c>
      <c r="BW281" s="11">
        <f>'VIS STOP cijfers'!BW26</f>
        <v>0</v>
      </c>
      <c r="BX281" s="47">
        <f>'VIS STOP cijfers'!BX26</f>
        <v>0</v>
      </c>
      <c r="BY281" s="49">
        <f>'VIS STOP cijfers'!BY26</f>
        <v>100</v>
      </c>
      <c r="BZ281" s="11">
        <f>'VIS STOP cijfers'!BZ26</f>
        <v>0</v>
      </c>
      <c r="CA281" s="11">
        <f>'VIS STOP cijfers'!CA26</f>
        <v>0</v>
      </c>
      <c r="CB281" s="11">
        <f>'VIS STOP cijfers'!CB26</f>
        <v>0</v>
      </c>
      <c r="CC281" s="11">
        <f>'VIS STOP cijfers'!CC26</f>
        <v>0</v>
      </c>
      <c r="CD281" s="11">
        <f>'VIS STOP cijfers'!CD26</f>
        <v>0</v>
      </c>
      <c r="CE281" s="11">
        <f>'VIS STOP cijfers'!CE26</f>
        <v>0</v>
      </c>
      <c r="CF281" s="11">
        <f>'VIS STOP cijfers'!CF26</f>
        <v>0</v>
      </c>
      <c r="CG281" s="11">
        <f>'VIS STOP cijfers'!CG26</f>
        <v>0</v>
      </c>
      <c r="CH281" s="11">
        <f>'VIS STOP cijfers'!CH26</f>
        <v>0</v>
      </c>
      <c r="CI281" s="11">
        <f>'VIS STOP cijfers'!CI26</f>
        <v>0</v>
      </c>
      <c r="CJ281" s="11">
        <f>'VIS STOP cijfers'!CJ26</f>
        <v>0</v>
      </c>
      <c r="CK281" s="11">
        <f>'VIS STOP cijfers'!CK26</f>
        <v>0</v>
      </c>
      <c r="CL281" s="49">
        <f>'VIS STOP cijfers'!CL26</f>
        <v>0</v>
      </c>
      <c r="CM281" s="11">
        <f>'VIS STOP cijfers'!CM26</f>
        <v>0</v>
      </c>
      <c r="CN281" s="11">
        <f>'VIS STOP cijfers'!CN26</f>
        <v>0</v>
      </c>
      <c r="CO281" s="11">
        <f>'VIS STOP cijfers'!CO26</f>
        <v>0</v>
      </c>
      <c r="CP281" s="11">
        <f>'VIS STOP cijfers'!CP26</f>
        <v>0</v>
      </c>
      <c r="CQ281" s="11">
        <f>'VIS STOP cijfers'!CQ26</f>
        <v>0</v>
      </c>
      <c r="CR281" s="11">
        <f>'VIS STOP cijfers'!CR26</f>
        <v>0</v>
      </c>
      <c r="CS281" s="11">
        <f>'VIS STOP cijfers'!CS26</f>
        <v>0</v>
      </c>
      <c r="CT281" s="11">
        <f>'VIS STOP cijfers'!CT26</f>
        <v>0</v>
      </c>
      <c r="CU281" s="11">
        <f>'VIS STOP cijfers'!CU26</f>
        <v>0</v>
      </c>
      <c r="CV281" s="11">
        <f>'VIS STOP cijfers'!CV26</f>
        <v>0</v>
      </c>
      <c r="CW281" s="11">
        <f>'VIS STOP cijfers'!CW26</f>
        <v>0</v>
      </c>
      <c r="CX281" s="11">
        <f>'VIS STOP cijfers'!CX26</f>
        <v>0</v>
      </c>
      <c r="CY281" s="26">
        <f>'VIS STOP cijfers'!CY26</f>
        <v>0</v>
      </c>
      <c r="CZ281" s="11">
        <f>'VIS STOP cijfers'!CZ26</f>
        <v>0</v>
      </c>
      <c r="DA281" s="11">
        <f>'VIS STOP cijfers'!DA26</f>
        <v>0</v>
      </c>
      <c r="DB281" s="11">
        <f>'VIS STOP cijfers'!DB26</f>
        <v>0</v>
      </c>
      <c r="DC281" s="11">
        <f>'VIS STOP cijfers'!DC26</f>
        <v>0</v>
      </c>
      <c r="DD281" s="11">
        <f>'VIS STOP cijfers'!DD26</f>
        <v>0</v>
      </c>
      <c r="DE281" s="11">
        <f>'VIS STOP cijfers'!DE26</f>
        <v>0</v>
      </c>
      <c r="DF281" s="11">
        <f>'VIS STOP cijfers'!DF26</f>
        <v>0</v>
      </c>
      <c r="DG281" s="11">
        <f>'VIS STOP cijfers'!DG26</f>
        <v>0</v>
      </c>
      <c r="DH281" s="11">
        <f>'VIS STOP cijfers'!DH26</f>
        <v>0</v>
      </c>
      <c r="DI281" s="11">
        <f>'VIS STOP cijfers'!DI26</f>
        <v>0</v>
      </c>
      <c r="DJ281" s="11">
        <f>'VIS STOP cijfers'!DJ26</f>
        <v>0</v>
      </c>
      <c r="DK281" s="11">
        <f>'VIS STOP cijfers'!DK26</f>
        <v>0</v>
      </c>
      <c r="DL281" s="26">
        <f>'VIS STOP cijfers'!DL26</f>
        <v>0</v>
      </c>
    </row>
    <row r="282" spans="1:116" s="165" customFormat="1" hidden="1">
      <c r="A282" s="47">
        <f>'VIS STOP cijfers'!A28</f>
        <v>0</v>
      </c>
      <c r="B282" s="49" t="str">
        <f>'VIS STOP cijfers'!B28</f>
        <v>WXNT</v>
      </c>
      <c r="C282" s="4" t="str">
        <f>'VIS STOP cijfers'!C28</f>
        <v>Visketen</v>
      </c>
      <c r="D282" s="4" t="str">
        <f>'VIS STOP cijfers'!D28</f>
        <v>VIS Handelsnormen DG AGRO</v>
      </c>
      <c r="E282" s="4" t="str">
        <f>'VIS STOP cijfers'!E28</f>
        <v>TO werkzaamheden</v>
      </c>
      <c r="F282" s="5" t="str">
        <f>'VIS STOP cijfers'!F28</f>
        <v>EL&amp;I AGRO</v>
      </c>
      <c r="G282" s="4" t="str">
        <f>'VIS STOP cijfers'!G28</f>
        <v>VP</v>
      </c>
      <c r="H282" s="533">
        <f>'VIS STOP cijfers'!H28</f>
        <v>2850</v>
      </c>
      <c r="I282" s="625">
        <f>'VIS STOP cijfers'!I28</f>
        <v>0</v>
      </c>
      <c r="J282" s="11">
        <f>'VIS STOP cijfers'!J28</f>
        <v>0</v>
      </c>
      <c r="K282" s="11">
        <f>'VIS STOP cijfers'!K28</f>
        <v>0</v>
      </c>
      <c r="L282" s="11">
        <f>'VIS STOP cijfers'!L28</f>
        <v>0</v>
      </c>
      <c r="M282" s="11">
        <f>'VIS STOP cijfers'!M28</f>
        <v>0</v>
      </c>
      <c r="N282" s="11">
        <f>'VIS STOP cijfers'!N28</f>
        <v>0</v>
      </c>
      <c r="O282" s="11">
        <f>'VIS STOP cijfers'!O28</f>
        <v>0</v>
      </c>
      <c r="P282" s="11">
        <f>'VIS STOP cijfers'!P28</f>
        <v>0</v>
      </c>
      <c r="Q282" s="26">
        <f>'VIS STOP cijfers'!Q28</f>
        <v>2850</v>
      </c>
      <c r="R282" s="15">
        <f>'VIS STOP cijfers'!R28</f>
        <v>0</v>
      </c>
      <c r="S282" s="11">
        <f>'VIS STOP cijfers'!S28</f>
        <v>0</v>
      </c>
      <c r="T282" s="11">
        <f>'VIS STOP cijfers'!T28</f>
        <v>2850</v>
      </c>
      <c r="U282" s="11">
        <f>'VIS STOP cijfers'!U28</f>
        <v>0</v>
      </c>
      <c r="V282" s="11">
        <f>'VIS STOP cijfers'!V28</f>
        <v>0</v>
      </c>
      <c r="W282" s="11">
        <f>'VIS STOP cijfers'!W28</f>
        <v>0</v>
      </c>
      <c r="X282" s="11">
        <f>'VIS STOP cijfers'!X28</f>
        <v>0</v>
      </c>
      <c r="Y282" s="11">
        <f>'VIS STOP cijfers'!Y28</f>
        <v>0</v>
      </c>
      <c r="Z282" s="49">
        <f>'VIS STOP cijfers'!Z28</f>
        <v>2850</v>
      </c>
      <c r="AA282" s="11">
        <f>'VIS STOP cijfers'!AA28</f>
        <v>2700</v>
      </c>
      <c r="AB282" s="11">
        <f>'VIS STOP cijfers'!AB28</f>
        <v>0</v>
      </c>
      <c r="AC282" s="11">
        <f>'VIS STOP cijfers'!AC28</f>
        <v>0</v>
      </c>
      <c r="AD282" s="11">
        <f>'VIS STOP cijfers'!AD28</f>
        <v>150</v>
      </c>
      <c r="AE282" s="11">
        <f>'VIS STOP cijfers'!AE28</f>
        <v>0</v>
      </c>
      <c r="AF282" s="11">
        <f>'VIS STOP cijfers'!AF28</f>
        <v>0</v>
      </c>
      <c r="AG282" s="49">
        <f>'VIS STOP cijfers'!AG28</f>
        <v>0</v>
      </c>
      <c r="AH282" s="11">
        <f>'VIS STOP cijfers'!AH28</f>
        <v>0</v>
      </c>
      <c r="AI282" s="11">
        <f>'VIS STOP cijfers'!AI28</f>
        <v>0</v>
      </c>
      <c r="AJ282" s="11">
        <f>'VIS STOP cijfers'!AJ28</f>
        <v>2700</v>
      </c>
      <c r="AK282" s="11">
        <f>'VIS STOP cijfers'!AK28</f>
        <v>0</v>
      </c>
      <c r="AL282" s="49">
        <f>'VIS STOP cijfers'!AL28</f>
        <v>0</v>
      </c>
      <c r="AM282" s="11">
        <f>'VIS STOP cijfers'!AM28</f>
        <v>0</v>
      </c>
      <c r="AN282" s="11">
        <f>'VIS STOP cijfers'!AN28</f>
        <v>38</v>
      </c>
      <c r="AO282" s="11">
        <f>'VIS STOP cijfers'!AO28</f>
        <v>37</v>
      </c>
      <c r="AP282" s="11">
        <f>'VIS STOP cijfers'!AP28</f>
        <v>38</v>
      </c>
      <c r="AQ282" s="11">
        <f>'VIS STOP cijfers'!AQ28</f>
        <v>37</v>
      </c>
      <c r="AR282" s="49">
        <f>'VIS STOP cijfers'!AR28</f>
        <v>0</v>
      </c>
      <c r="AS282" s="11">
        <f>'VIS STOP cijfers'!AS28</f>
        <v>0</v>
      </c>
      <c r="AT282" s="11">
        <f>'VIS STOP cijfers'!AT28</f>
        <v>0</v>
      </c>
      <c r="AU282" s="11">
        <f>'VIS STOP cijfers'!AU28</f>
        <v>0</v>
      </c>
      <c r="AV282" s="11">
        <f>'VIS STOP cijfers'!AV28</f>
        <v>0</v>
      </c>
      <c r="AW282" s="11">
        <f>'VIS STOP cijfers'!AW28</f>
        <v>0</v>
      </c>
      <c r="AX282" s="11">
        <f>'VIS STOP cijfers'!AX28</f>
        <v>0</v>
      </c>
      <c r="AY282" s="11">
        <f>'VIS STOP cijfers'!AY28</f>
        <v>0</v>
      </c>
      <c r="AZ282" s="11">
        <f>'VIS STOP cijfers'!AZ28</f>
        <v>0</v>
      </c>
      <c r="BA282" s="11">
        <f>'VIS STOP cijfers'!BA28</f>
        <v>0</v>
      </c>
      <c r="BB282" s="11">
        <f>'VIS STOP cijfers'!BB28</f>
        <v>0</v>
      </c>
      <c r="BC282" s="49">
        <f>'VIS STOP cijfers'!BC28</f>
        <v>0</v>
      </c>
      <c r="BD282" s="11">
        <f>'VIS STOP cijfers'!BD28</f>
        <v>0</v>
      </c>
      <c r="BE282" s="11">
        <f>'VIS STOP cijfers'!BE28</f>
        <v>0</v>
      </c>
      <c r="BF282" s="11">
        <f>'VIS STOP cijfers'!BF28</f>
        <v>0</v>
      </c>
      <c r="BG282" s="11">
        <f>'VIS STOP cijfers'!BG28</f>
        <v>0</v>
      </c>
      <c r="BH282" s="11">
        <f>'VIS STOP cijfers'!BH28</f>
        <v>0</v>
      </c>
      <c r="BI282" s="11">
        <f>'VIS STOP cijfers'!BI28</f>
        <v>0</v>
      </c>
      <c r="BJ282" s="11">
        <f>'VIS STOP cijfers'!BJ28</f>
        <v>0</v>
      </c>
      <c r="BK282" s="49">
        <f>'VIS STOP cijfers'!BK28</f>
        <v>0</v>
      </c>
      <c r="BL282" s="11">
        <f>'VIS STOP cijfers'!BL28</f>
        <v>0</v>
      </c>
      <c r="BM282" s="11">
        <f>'VIS STOP cijfers'!BM28</f>
        <v>0</v>
      </c>
      <c r="BN282" s="11">
        <f>'VIS STOP cijfers'!BN28</f>
        <v>0</v>
      </c>
      <c r="BO282" s="11">
        <f>'VIS STOP cijfers'!BO28</f>
        <v>0</v>
      </c>
      <c r="BP282" s="11">
        <f>'VIS STOP cijfers'!BP28</f>
        <v>0</v>
      </c>
      <c r="BQ282" s="49">
        <f>'VIS STOP cijfers'!BQ28</f>
        <v>0</v>
      </c>
      <c r="BR282" s="11">
        <f>'VIS STOP cijfers'!BR28</f>
        <v>0</v>
      </c>
      <c r="BS282" s="11">
        <f>'VIS STOP cijfers'!BS28</f>
        <v>0</v>
      </c>
      <c r="BT282" s="11">
        <f>'VIS STOP cijfers'!BT28</f>
        <v>0</v>
      </c>
      <c r="BU282" s="11">
        <f>'VIS STOP cijfers'!BU28</f>
        <v>0</v>
      </c>
      <c r="BV282" s="11">
        <f>'VIS STOP cijfers'!BV28</f>
        <v>0</v>
      </c>
      <c r="BW282" s="11">
        <f>'VIS STOP cijfers'!BW28</f>
        <v>0</v>
      </c>
      <c r="BX282" s="47">
        <f>'VIS STOP cijfers'!BX28</f>
        <v>0</v>
      </c>
      <c r="BY282" s="49">
        <f>'VIS STOP cijfers'!BY28</f>
        <v>2850</v>
      </c>
      <c r="BZ282" s="11">
        <f>'VIS STOP cijfers'!BZ28</f>
        <v>0</v>
      </c>
      <c r="CA282" s="11">
        <f>'VIS STOP cijfers'!CA28</f>
        <v>0</v>
      </c>
      <c r="CB282" s="11">
        <f>'VIS STOP cijfers'!CB28</f>
        <v>0</v>
      </c>
      <c r="CC282" s="11">
        <f>'VIS STOP cijfers'!CC28</f>
        <v>0</v>
      </c>
      <c r="CD282" s="11">
        <f>'VIS STOP cijfers'!CD28</f>
        <v>0</v>
      </c>
      <c r="CE282" s="11">
        <f>'VIS STOP cijfers'!CE28</f>
        <v>0</v>
      </c>
      <c r="CF282" s="11">
        <f>'VIS STOP cijfers'!CF28</f>
        <v>0</v>
      </c>
      <c r="CG282" s="11">
        <f>'VIS STOP cijfers'!CG28</f>
        <v>0</v>
      </c>
      <c r="CH282" s="11">
        <f>'VIS STOP cijfers'!CH28</f>
        <v>0</v>
      </c>
      <c r="CI282" s="11">
        <f>'VIS STOP cijfers'!CI28</f>
        <v>0</v>
      </c>
      <c r="CJ282" s="11">
        <f>'VIS STOP cijfers'!CJ28</f>
        <v>0</v>
      </c>
      <c r="CK282" s="11">
        <f>'VIS STOP cijfers'!CK28</f>
        <v>0</v>
      </c>
      <c r="CL282" s="49">
        <f>'VIS STOP cijfers'!CL28</f>
        <v>0</v>
      </c>
      <c r="CM282" s="11">
        <f>'VIS STOP cijfers'!CM28</f>
        <v>0</v>
      </c>
      <c r="CN282" s="11">
        <f>'VIS STOP cijfers'!CN28</f>
        <v>0</v>
      </c>
      <c r="CO282" s="11">
        <f>'VIS STOP cijfers'!CO28</f>
        <v>0</v>
      </c>
      <c r="CP282" s="11">
        <f>'VIS STOP cijfers'!CP28</f>
        <v>0</v>
      </c>
      <c r="CQ282" s="11">
        <f>'VIS STOP cijfers'!CQ28</f>
        <v>0</v>
      </c>
      <c r="CR282" s="11">
        <f>'VIS STOP cijfers'!CR28</f>
        <v>0</v>
      </c>
      <c r="CS282" s="11">
        <f>'VIS STOP cijfers'!CS28</f>
        <v>0</v>
      </c>
      <c r="CT282" s="11">
        <f>'VIS STOP cijfers'!CT28</f>
        <v>0</v>
      </c>
      <c r="CU282" s="11">
        <f>'VIS STOP cijfers'!CU28</f>
        <v>0</v>
      </c>
      <c r="CV282" s="11">
        <f>'VIS STOP cijfers'!CV28</f>
        <v>0</v>
      </c>
      <c r="CW282" s="11">
        <f>'VIS STOP cijfers'!CW28</f>
        <v>0</v>
      </c>
      <c r="CX282" s="11">
        <f>'VIS STOP cijfers'!CX28</f>
        <v>0</v>
      </c>
      <c r="CY282" s="26">
        <f>'VIS STOP cijfers'!CY28</f>
        <v>0</v>
      </c>
      <c r="CZ282" s="11">
        <f>'VIS STOP cijfers'!CZ28</f>
        <v>0</v>
      </c>
      <c r="DA282" s="11">
        <f>'VIS STOP cijfers'!DA28</f>
        <v>0</v>
      </c>
      <c r="DB282" s="11">
        <f>'VIS STOP cijfers'!DB28</f>
        <v>0</v>
      </c>
      <c r="DC282" s="11">
        <f>'VIS STOP cijfers'!DC28</f>
        <v>0</v>
      </c>
      <c r="DD282" s="11">
        <f>'VIS STOP cijfers'!DD28</f>
        <v>0</v>
      </c>
      <c r="DE282" s="11">
        <f>'VIS STOP cijfers'!DE28</f>
        <v>0</v>
      </c>
      <c r="DF282" s="11">
        <f>'VIS STOP cijfers'!DF28</f>
        <v>0</v>
      </c>
      <c r="DG282" s="11">
        <f>'VIS STOP cijfers'!DG28</f>
        <v>0</v>
      </c>
      <c r="DH282" s="11">
        <f>'VIS STOP cijfers'!DH28</f>
        <v>0</v>
      </c>
      <c r="DI282" s="11">
        <f>'VIS STOP cijfers'!DI28</f>
        <v>0</v>
      </c>
      <c r="DJ282" s="11">
        <f>'VIS STOP cijfers'!DJ28</f>
        <v>0</v>
      </c>
      <c r="DK282" s="11">
        <f>'VIS STOP cijfers'!DK28</f>
        <v>0</v>
      </c>
      <c r="DL282" s="26">
        <f>'VIS STOP cijfers'!DL28</f>
        <v>0</v>
      </c>
    </row>
    <row r="283" spans="1:116" s="165" customFormat="1" hidden="1">
      <c r="A283" s="47">
        <f>'VIS STOP cijfers'!A29</f>
        <v>0</v>
      </c>
      <c r="B283" s="49" t="str">
        <f>'VIS STOP cijfers'!B29</f>
        <v>WXNT</v>
      </c>
      <c r="C283" s="4" t="str">
        <f>'VIS STOP cijfers'!C29</f>
        <v>Visketen</v>
      </c>
      <c r="D283" s="4" t="str">
        <f>'VIS STOP cijfers'!D29</f>
        <v>VIS Handelsnormen DG AGRO</v>
      </c>
      <c r="E283" s="4" t="str">
        <f>'VIS STOP cijfers'!E29</f>
        <v>Reguliere workflow</v>
      </c>
      <c r="F283" s="5" t="str">
        <f>'VIS STOP cijfers'!F29</f>
        <v>EL&amp;I AGRO</v>
      </c>
      <c r="G283" s="4" t="str">
        <f>'VIS STOP cijfers'!G29</f>
        <v>VP</v>
      </c>
      <c r="H283" s="15">
        <f>'VIS STOP cijfers'!H29</f>
        <v>14963</v>
      </c>
      <c r="I283" s="625">
        <f>'VIS STOP cijfers'!I29</f>
        <v>0</v>
      </c>
      <c r="J283" s="11">
        <f>'VIS STOP cijfers'!J29</f>
        <v>0</v>
      </c>
      <c r="K283" s="11">
        <f>'VIS STOP cijfers'!K29</f>
        <v>0</v>
      </c>
      <c r="L283" s="11">
        <f>'VIS STOP cijfers'!L29</f>
        <v>0</v>
      </c>
      <c r="M283" s="11">
        <f>'VIS STOP cijfers'!M29</f>
        <v>0</v>
      </c>
      <c r="N283" s="11">
        <f>'VIS STOP cijfers'!N29</f>
        <v>0</v>
      </c>
      <c r="O283" s="11">
        <f>'VIS STOP cijfers'!O29</f>
        <v>0</v>
      </c>
      <c r="P283" s="11">
        <f>'VIS STOP cijfers'!P29</f>
        <v>0</v>
      </c>
      <c r="Q283" s="26">
        <f>'VIS STOP cijfers'!Q29</f>
        <v>14963</v>
      </c>
      <c r="R283" s="15">
        <f>'VIS STOP cijfers'!R29</f>
        <v>0</v>
      </c>
      <c r="S283" s="11">
        <f>'VIS STOP cijfers'!S29</f>
        <v>0</v>
      </c>
      <c r="T283" s="11">
        <f>'VIS STOP cijfers'!T29</f>
        <v>14963</v>
      </c>
      <c r="U283" s="11">
        <f>'VIS STOP cijfers'!U29</f>
        <v>0</v>
      </c>
      <c r="V283" s="11">
        <f>'VIS STOP cijfers'!V29</f>
        <v>0</v>
      </c>
      <c r="W283" s="11">
        <f>'VIS STOP cijfers'!W29</f>
        <v>0</v>
      </c>
      <c r="X283" s="11">
        <f>'VIS STOP cijfers'!X29</f>
        <v>0</v>
      </c>
      <c r="Y283" s="11">
        <f>'VIS STOP cijfers'!Y29</f>
        <v>0</v>
      </c>
      <c r="Z283" s="49">
        <f>'VIS STOP cijfers'!Z29</f>
        <v>14963</v>
      </c>
      <c r="AA283" s="11">
        <f>'VIS STOP cijfers'!AA29</f>
        <v>0</v>
      </c>
      <c r="AB283" s="11">
        <f>'VIS STOP cijfers'!AB29</f>
        <v>0</v>
      </c>
      <c r="AC283" s="11">
        <f>'VIS STOP cijfers'!AC29</f>
        <v>0</v>
      </c>
      <c r="AD283" s="11">
        <f>'VIS STOP cijfers'!AD29</f>
        <v>14963</v>
      </c>
      <c r="AE283" s="11">
        <f>'VIS STOP cijfers'!AE29</f>
        <v>0</v>
      </c>
      <c r="AF283" s="11">
        <f>'VIS STOP cijfers'!AF29</f>
        <v>0</v>
      </c>
      <c r="AG283" s="49">
        <f>'VIS STOP cijfers'!AG29</f>
        <v>0</v>
      </c>
      <c r="AH283" s="11">
        <f>'VIS STOP cijfers'!AH29</f>
        <v>0</v>
      </c>
      <c r="AI283" s="11">
        <f>'VIS STOP cijfers'!AI29</f>
        <v>0</v>
      </c>
      <c r="AJ283" s="11">
        <f>'VIS STOP cijfers'!AJ29</f>
        <v>0</v>
      </c>
      <c r="AK283" s="11">
        <f>'VIS STOP cijfers'!AK29</f>
        <v>0</v>
      </c>
      <c r="AL283" s="49">
        <f>'VIS STOP cijfers'!AL29</f>
        <v>0</v>
      </c>
      <c r="AM283" s="11">
        <f>'VIS STOP cijfers'!AM29</f>
        <v>0</v>
      </c>
      <c r="AN283" s="11">
        <f>'VIS STOP cijfers'!AN29</f>
        <v>3741</v>
      </c>
      <c r="AO283" s="11">
        <f>'VIS STOP cijfers'!AO29</f>
        <v>3741</v>
      </c>
      <c r="AP283" s="11">
        <f>'VIS STOP cijfers'!AP29</f>
        <v>3741</v>
      </c>
      <c r="AQ283" s="11">
        <f>'VIS STOP cijfers'!AQ29</f>
        <v>3740</v>
      </c>
      <c r="AR283" s="49">
        <f>'VIS STOP cijfers'!AR29</f>
        <v>0</v>
      </c>
      <c r="AS283" s="11">
        <f>'VIS STOP cijfers'!AS29</f>
        <v>0</v>
      </c>
      <c r="AT283" s="11">
        <f>'VIS STOP cijfers'!AT29</f>
        <v>0</v>
      </c>
      <c r="AU283" s="11">
        <f>'VIS STOP cijfers'!AU29</f>
        <v>0</v>
      </c>
      <c r="AV283" s="11">
        <f>'VIS STOP cijfers'!AV29</f>
        <v>0</v>
      </c>
      <c r="AW283" s="11">
        <f>'VIS STOP cijfers'!AW29</f>
        <v>0</v>
      </c>
      <c r="AX283" s="11">
        <f>'VIS STOP cijfers'!AX29</f>
        <v>0</v>
      </c>
      <c r="AY283" s="11">
        <f>'VIS STOP cijfers'!AY29</f>
        <v>0</v>
      </c>
      <c r="AZ283" s="11">
        <f>'VIS STOP cijfers'!AZ29</f>
        <v>0</v>
      </c>
      <c r="BA283" s="11">
        <f>'VIS STOP cijfers'!BA29</f>
        <v>0</v>
      </c>
      <c r="BB283" s="11">
        <f>'VIS STOP cijfers'!BB29</f>
        <v>0</v>
      </c>
      <c r="BC283" s="49">
        <f>'VIS STOP cijfers'!BC29</f>
        <v>0</v>
      </c>
      <c r="BD283" s="11">
        <f>'VIS STOP cijfers'!BD29</f>
        <v>0</v>
      </c>
      <c r="BE283" s="11">
        <f>'VIS STOP cijfers'!BE29</f>
        <v>0</v>
      </c>
      <c r="BF283" s="11">
        <f>'VIS STOP cijfers'!BF29</f>
        <v>0</v>
      </c>
      <c r="BG283" s="11">
        <f>'VIS STOP cijfers'!BG29</f>
        <v>0</v>
      </c>
      <c r="BH283" s="11">
        <f>'VIS STOP cijfers'!BH29</f>
        <v>0</v>
      </c>
      <c r="BI283" s="11">
        <f>'VIS STOP cijfers'!BI29</f>
        <v>0</v>
      </c>
      <c r="BJ283" s="11">
        <f>'VIS STOP cijfers'!BJ29</f>
        <v>0</v>
      </c>
      <c r="BK283" s="49">
        <f>'VIS STOP cijfers'!BK29</f>
        <v>0</v>
      </c>
      <c r="BL283" s="11">
        <f>'VIS STOP cijfers'!BL29</f>
        <v>0</v>
      </c>
      <c r="BM283" s="11">
        <f>'VIS STOP cijfers'!BM29</f>
        <v>0</v>
      </c>
      <c r="BN283" s="11">
        <f>'VIS STOP cijfers'!BN29</f>
        <v>0</v>
      </c>
      <c r="BO283" s="11">
        <f>'VIS STOP cijfers'!BO29</f>
        <v>0</v>
      </c>
      <c r="BP283" s="11">
        <f>'VIS STOP cijfers'!BP29</f>
        <v>0</v>
      </c>
      <c r="BQ283" s="49">
        <f>'VIS STOP cijfers'!BQ29</f>
        <v>0</v>
      </c>
      <c r="BR283" s="11">
        <f>'VIS STOP cijfers'!BR29</f>
        <v>0</v>
      </c>
      <c r="BS283" s="11">
        <f>'VIS STOP cijfers'!BS29</f>
        <v>0</v>
      </c>
      <c r="BT283" s="11">
        <f>'VIS STOP cijfers'!BT29</f>
        <v>0</v>
      </c>
      <c r="BU283" s="11">
        <f>'VIS STOP cijfers'!BU29</f>
        <v>0</v>
      </c>
      <c r="BV283" s="11">
        <f>'VIS STOP cijfers'!BV29</f>
        <v>0</v>
      </c>
      <c r="BW283" s="11">
        <f>'VIS STOP cijfers'!BW29</f>
        <v>0</v>
      </c>
      <c r="BX283" s="47">
        <f>'VIS STOP cijfers'!BX29</f>
        <v>0</v>
      </c>
      <c r="BY283" s="49">
        <f>'VIS STOP cijfers'!BY29</f>
        <v>14963</v>
      </c>
      <c r="BZ283" s="11">
        <f>'VIS STOP cijfers'!BZ29</f>
        <v>0</v>
      </c>
      <c r="CA283" s="11">
        <f>'VIS STOP cijfers'!CA29</f>
        <v>0</v>
      </c>
      <c r="CB283" s="11">
        <f>'VIS STOP cijfers'!CB29</f>
        <v>0</v>
      </c>
      <c r="CC283" s="11">
        <f>'VIS STOP cijfers'!CC29</f>
        <v>0</v>
      </c>
      <c r="CD283" s="11">
        <f>'VIS STOP cijfers'!CD29</f>
        <v>0</v>
      </c>
      <c r="CE283" s="11">
        <f>'VIS STOP cijfers'!CE29</f>
        <v>0</v>
      </c>
      <c r="CF283" s="11">
        <f>'VIS STOP cijfers'!CF29</f>
        <v>0</v>
      </c>
      <c r="CG283" s="11">
        <f>'VIS STOP cijfers'!CG29</f>
        <v>0</v>
      </c>
      <c r="CH283" s="11">
        <f>'VIS STOP cijfers'!CH29</f>
        <v>0</v>
      </c>
      <c r="CI283" s="11">
        <f>'VIS STOP cijfers'!CI29</f>
        <v>0</v>
      </c>
      <c r="CJ283" s="11">
        <f>'VIS STOP cijfers'!CJ29</f>
        <v>0</v>
      </c>
      <c r="CK283" s="11">
        <f>'VIS STOP cijfers'!CK29</f>
        <v>0</v>
      </c>
      <c r="CL283" s="49">
        <f>'VIS STOP cijfers'!CL29</f>
        <v>0</v>
      </c>
      <c r="CM283" s="11">
        <f>'VIS STOP cijfers'!CM29</f>
        <v>0</v>
      </c>
      <c r="CN283" s="11">
        <f>'VIS STOP cijfers'!CN29</f>
        <v>0</v>
      </c>
      <c r="CO283" s="11">
        <f>'VIS STOP cijfers'!CO29</f>
        <v>0</v>
      </c>
      <c r="CP283" s="11">
        <f>'VIS STOP cijfers'!CP29</f>
        <v>0</v>
      </c>
      <c r="CQ283" s="11">
        <f>'VIS STOP cijfers'!CQ29</f>
        <v>0</v>
      </c>
      <c r="CR283" s="11">
        <f>'VIS STOP cijfers'!CR29</f>
        <v>0</v>
      </c>
      <c r="CS283" s="11">
        <f>'VIS STOP cijfers'!CS29</f>
        <v>0</v>
      </c>
      <c r="CT283" s="11">
        <f>'VIS STOP cijfers'!CT29</f>
        <v>0</v>
      </c>
      <c r="CU283" s="11">
        <f>'VIS STOP cijfers'!CU29</f>
        <v>0</v>
      </c>
      <c r="CV283" s="11">
        <f>'VIS STOP cijfers'!CV29</f>
        <v>0</v>
      </c>
      <c r="CW283" s="11">
        <f>'VIS STOP cijfers'!CW29</f>
        <v>0</v>
      </c>
      <c r="CX283" s="11">
        <f>'VIS STOP cijfers'!CX29</f>
        <v>0</v>
      </c>
      <c r="CY283" s="26">
        <f>'VIS STOP cijfers'!CY29</f>
        <v>0</v>
      </c>
      <c r="CZ283" s="11">
        <f>'VIS STOP cijfers'!CZ29</f>
        <v>0</v>
      </c>
      <c r="DA283" s="11">
        <f>'VIS STOP cijfers'!DA29</f>
        <v>0</v>
      </c>
      <c r="DB283" s="11">
        <f>'VIS STOP cijfers'!DB29</f>
        <v>0</v>
      </c>
      <c r="DC283" s="11">
        <f>'VIS STOP cijfers'!DC29</f>
        <v>0</v>
      </c>
      <c r="DD283" s="11">
        <f>'VIS STOP cijfers'!DD29</f>
        <v>0</v>
      </c>
      <c r="DE283" s="11">
        <f>'VIS STOP cijfers'!DE29</f>
        <v>0</v>
      </c>
      <c r="DF283" s="11">
        <f>'VIS STOP cijfers'!DF29</f>
        <v>0</v>
      </c>
      <c r="DG283" s="11">
        <f>'VIS STOP cijfers'!DG29</f>
        <v>0</v>
      </c>
      <c r="DH283" s="11">
        <f>'VIS STOP cijfers'!DH29</f>
        <v>0</v>
      </c>
      <c r="DI283" s="11">
        <f>'VIS STOP cijfers'!DI29</f>
        <v>0</v>
      </c>
      <c r="DJ283" s="11">
        <f>'VIS STOP cijfers'!DJ29</f>
        <v>0</v>
      </c>
      <c r="DK283" s="11">
        <f>'VIS STOP cijfers'!DK29</f>
        <v>0</v>
      </c>
      <c r="DL283" s="26">
        <f>'VIS STOP cijfers'!DL29</f>
        <v>0</v>
      </c>
    </row>
    <row r="284" spans="1:116" s="165" customFormat="1" hidden="1">
      <c r="A284" s="47">
        <f>'VIS STOP cijfers'!A30</f>
        <v>0</v>
      </c>
      <c r="B284" s="49" t="str">
        <f>'VIS STOP cijfers'!B30</f>
        <v>WXNT</v>
      </c>
      <c r="C284" s="4" t="str">
        <f>'VIS STOP cijfers'!C30</f>
        <v>Visketen</v>
      </c>
      <c r="D284" s="4" t="str">
        <f>'VIS STOP cijfers'!D30</f>
        <v>VIS Handelsnormen DG AGRO</v>
      </c>
      <c r="E284" s="656" t="str">
        <f>'VIS STOP cijfers'!E30</f>
        <v>Opleiding PBO C&amp;V</v>
      </c>
      <c r="F284" s="5" t="str">
        <f>'VIS STOP cijfers'!F30</f>
        <v>EL&amp;I AGRO</v>
      </c>
      <c r="G284" s="4">
        <f>'VIS STOP cijfers'!G30</f>
        <v>0</v>
      </c>
      <c r="H284" s="512">
        <f>'VIS STOP cijfers'!H30</f>
        <v>0</v>
      </c>
      <c r="I284" s="625">
        <f>'VIS STOP cijfers'!I30</f>
        <v>0</v>
      </c>
      <c r="J284" s="11">
        <f>'VIS STOP cijfers'!J30</f>
        <v>0</v>
      </c>
      <c r="K284" s="11">
        <f>'VIS STOP cijfers'!K30</f>
        <v>0</v>
      </c>
      <c r="L284" s="11">
        <f>'VIS STOP cijfers'!L30</f>
        <v>0</v>
      </c>
      <c r="M284" s="11">
        <f>'VIS STOP cijfers'!M30</f>
        <v>0</v>
      </c>
      <c r="N284" s="11">
        <f>'VIS STOP cijfers'!N30</f>
        <v>0</v>
      </c>
      <c r="O284" s="11">
        <f>'VIS STOP cijfers'!O30</f>
        <v>0</v>
      </c>
      <c r="P284" s="11">
        <f>'VIS STOP cijfers'!P30</f>
        <v>0</v>
      </c>
      <c r="Q284" s="26">
        <f>'VIS STOP cijfers'!Q30</f>
        <v>0</v>
      </c>
      <c r="R284" s="15">
        <f>'VIS STOP cijfers'!R30</f>
        <v>0</v>
      </c>
      <c r="S284" s="11">
        <f>'VIS STOP cijfers'!S30</f>
        <v>0</v>
      </c>
      <c r="T284" s="510">
        <f>'VIS STOP cijfers'!T30</f>
        <v>0</v>
      </c>
      <c r="U284" s="11">
        <f>'VIS STOP cijfers'!U30</f>
        <v>0</v>
      </c>
      <c r="V284" s="11">
        <f>'VIS STOP cijfers'!V30</f>
        <v>0</v>
      </c>
      <c r="W284" s="11">
        <f>'VIS STOP cijfers'!W30</f>
        <v>0</v>
      </c>
      <c r="X284" s="11">
        <f>'VIS STOP cijfers'!X30</f>
        <v>0</v>
      </c>
      <c r="Y284" s="11">
        <f>'VIS STOP cijfers'!Y30</f>
        <v>0</v>
      </c>
      <c r="Z284" s="49">
        <f>'VIS STOP cijfers'!Z30</f>
        <v>0</v>
      </c>
      <c r="AA284" s="510">
        <f>'VIS STOP cijfers'!AA30</f>
        <v>0</v>
      </c>
      <c r="AB284" s="11">
        <f>'VIS STOP cijfers'!AB30</f>
        <v>0</v>
      </c>
      <c r="AC284" s="11">
        <f>'VIS STOP cijfers'!AC30</f>
        <v>0</v>
      </c>
      <c r="AD284" s="510">
        <f>'VIS STOP cijfers'!AD30</f>
        <v>0</v>
      </c>
      <c r="AE284" s="11">
        <f>'VIS STOP cijfers'!AE30</f>
        <v>0</v>
      </c>
      <c r="AF284" s="11">
        <f>'VIS STOP cijfers'!AF30</f>
        <v>0</v>
      </c>
      <c r="AG284" s="49">
        <f>'VIS STOP cijfers'!AG30</f>
        <v>0</v>
      </c>
      <c r="AH284" s="11">
        <f>'VIS STOP cijfers'!AH30</f>
        <v>0</v>
      </c>
      <c r="AI284" s="11">
        <f>'VIS STOP cijfers'!AI30</f>
        <v>0</v>
      </c>
      <c r="AJ284" s="11">
        <f>'VIS STOP cijfers'!AJ30</f>
        <v>0</v>
      </c>
      <c r="AK284" s="11">
        <f>'VIS STOP cijfers'!AK30</f>
        <v>0</v>
      </c>
      <c r="AL284" s="49">
        <f>'VIS STOP cijfers'!AL30</f>
        <v>0</v>
      </c>
      <c r="AM284" s="11">
        <f>'VIS STOP cijfers'!AM30</f>
        <v>0</v>
      </c>
      <c r="AN284" s="11">
        <f>'VIS STOP cijfers'!AN30</f>
        <v>0</v>
      </c>
      <c r="AO284" s="11">
        <f>'VIS STOP cijfers'!AO30</f>
        <v>0</v>
      </c>
      <c r="AP284" s="11">
        <f>'VIS STOP cijfers'!AP30</f>
        <v>0</v>
      </c>
      <c r="AQ284" s="11">
        <f>'VIS STOP cijfers'!AQ30</f>
        <v>0</v>
      </c>
      <c r="AR284" s="49">
        <f>'VIS STOP cijfers'!AR30</f>
        <v>0</v>
      </c>
      <c r="AS284" s="11">
        <f>'VIS STOP cijfers'!AS30</f>
        <v>0</v>
      </c>
      <c r="AT284" s="11">
        <f>'VIS STOP cijfers'!AT30</f>
        <v>0</v>
      </c>
      <c r="AU284" s="11">
        <f>'VIS STOP cijfers'!AU30</f>
        <v>0</v>
      </c>
      <c r="AV284" s="11">
        <f>'VIS STOP cijfers'!AV30</f>
        <v>0</v>
      </c>
      <c r="AW284" s="11">
        <f>'VIS STOP cijfers'!AW30</f>
        <v>0</v>
      </c>
      <c r="AX284" s="11">
        <f>'VIS STOP cijfers'!AX30</f>
        <v>0</v>
      </c>
      <c r="AY284" s="11">
        <f>'VIS STOP cijfers'!AY30</f>
        <v>0</v>
      </c>
      <c r="AZ284" s="11">
        <f>'VIS STOP cijfers'!AZ30</f>
        <v>0</v>
      </c>
      <c r="BA284" s="11">
        <f>'VIS STOP cijfers'!BA30</f>
        <v>0</v>
      </c>
      <c r="BB284" s="11">
        <f>'VIS STOP cijfers'!BB30</f>
        <v>0</v>
      </c>
      <c r="BC284" s="49">
        <f>'VIS STOP cijfers'!BC30</f>
        <v>0</v>
      </c>
      <c r="BD284" s="11">
        <f>'VIS STOP cijfers'!BD30</f>
        <v>0</v>
      </c>
      <c r="BE284" s="11">
        <f>'VIS STOP cijfers'!BE30</f>
        <v>0</v>
      </c>
      <c r="BF284" s="11">
        <f>'VIS STOP cijfers'!BF30</f>
        <v>0</v>
      </c>
      <c r="BG284" s="11">
        <f>'VIS STOP cijfers'!BG30</f>
        <v>0</v>
      </c>
      <c r="BH284" s="11">
        <f>'VIS STOP cijfers'!BH30</f>
        <v>0</v>
      </c>
      <c r="BI284" s="11">
        <f>'VIS STOP cijfers'!BI30</f>
        <v>0</v>
      </c>
      <c r="BJ284" s="11">
        <f>'VIS STOP cijfers'!BJ30</f>
        <v>0</v>
      </c>
      <c r="BK284" s="49">
        <f>'VIS STOP cijfers'!BK30</f>
        <v>0</v>
      </c>
      <c r="BL284" s="11">
        <f>'VIS STOP cijfers'!BL30</f>
        <v>0</v>
      </c>
      <c r="BM284" s="11">
        <f>'VIS STOP cijfers'!BM30</f>
        <v>0</v>
      </c>
      <c r="BN284" s="11">
        <f>'VIS STOP cijfers'!BN30</f>
        <v>0</v>
      </c>
      <c r="BO284" s="11">
        <f>'VIS STOP cijfers'!BO30</f>
        <v>0</v>
      </c>
      <c r="BP284" s="11">
        <f>'VIS STOP cijfers'!BP30</f>
        <v>0</v>
      </c>
      <c r="BQ284" s="49">
        <f>'VIS STOP cijfers'!BQ30</f>
        <v>0</v>
      </c>
      <c r="BR284" s="11">
        <f>'VIS STOP cijfers'!BR30</f>
        <v>0</v>
      </c>
      <c r="BS284" s="11">
        <f>'VIS STOP cijfers'!BS30</f>
        <v>0</v>
      </c>
      <c r="BT284" s="11">
        <f>'VIS STOP cijfers'!BT30</f>
        <v>0</v>
      </c>
      <c r="BU284" s="11">
        <f>'VIS STOP cijfers'!BU30</f>
        <v>0</v>
      </c>
      <c r="BV284" s="11">
        <f>'VIS STOP cijfers'!BV30</f>
        <v>0</v>
      </c>
      <c r="BW284" s="11">
        <f>'VIS STOP cijfers'!BW30</f>
        <v>0</v>
      </c>
      <c r="BX284" s="47">
        <f>'VIS STOP cijfers'!BX30</f>
        <v>0</v>
      </c>
      <c r="BY284" s="49">
        <f>'VIS STOP cijfers'!BY30</f>
        <v>0</v>
      </c>
      <c r="BZ284" s="11">
        <f>'VIS STOP cijfers'!BZ30</f>
        <v>0</v>
      </c>
      <c r="CA284" s="11">
        <f>'VIS STOP cijfers'!CA30</f>
        <v>0</v>
      </c>
      <c r="CB284" s="11">
        <f>'VIS STOP cijfers'!CB30</f>
        <v>0</v>
      </c>
      <c r="CC284" s="11">
        <f>'VIS STOP cijfers'!CC30</f>
        <v>0</v>
      </c>
      <c r="CD284" s="11">
        <f>'VIS STOP cijfers'!CD30</f>
        <v>0</v>
      </c>
      <c r="CE284" s="11">
        <f>'VIS STOP cijfers'!CE30</f>
        <v>0</v>
      </c>
      <c r="CF284" s="11">
        <f>'VIS STOP cijfers'!CF30</f>
        <v>0</v>
      </c>
      <c r="CG284" s="11">
        <f>'VIS STOP cijfers'!CG30</f>
        <v>0</v>
      </c>
      <c r="CH284" s="11">
        <f>'VIS STOP cijfers'!CH30</f>
        <v>0</v>
      </c>
      <c r="CI284" s="11">
        <f>'VIS STOP cijfers'!CI30</f>
        <v>0</v>
      </c>
      <c r="CJ284" s="11">
        <f>'VIS STOP cijfers'!CJ30</f>
        <v>0</v>
      </c>
      <c r="CK284" s="11">
        <f>'VIS STOP cijfers'!CK30</f>
        <v>0</v>
      </c>
      <c r="CL284" s="49">
        <f>'VIS STOP cijfers'!CL30</f>
        <v>0</v>
      </c>
      <c r="CM284" s="11">
        <f>'VIS STOP cijfers'!CM30</f>
        <v>0</v>
      </c>
      <c r="CN284" s="11">
        <f>'VIS STOP cijfers'!CN30</f>
        <v>0</v>
      </c>
      <c r="CO284" s="11">
        <f>'VIS STOP cijfers'!CO30</f>
        <v>0</v>
      </c>
      <c r="CP284" s="11">
        <f>'VIS STOP cijfers'!CP30</f>
        <v>0</v>
      </c>
      <c r="CQ284" s="11">
        <f>'VIS STOP cijfers'!CQ30</f>
        <v>0</v>
      </c>
      <c r="CR284" s="11">
        <f>'VIS STOP cijfers'!CR30</f>
        <v>0</v>
      </c>
      <c r="CS284" s="11">
        <f>'VIS STOP cijfers'!CS30</f>
        <v>0</v>
      </c>
      <c r="CT284" s="11">
        <f>'VIS STOP cijfers'!CT30</f>
        <v>0</v>
      </c>
      <c r="CU284" s="11">
        <f>'VIS STOP cijfers'!CU30</f>
        <v>0</v>
      </c>
      <c r="CV284" s="11">
        <f>'VIS STOP cijfers'!CV30</f>
        <v>0</v>
      </c>
      <c r="CW284" s="11">
        <f>'VIS STOP cijfers'!CW30</f>
        <v>0</v>
      </c>
      <c r="CX284" s="11">
        <f>'VIS STOP cijfers'!CX30</f>
        <v>0</v>
      </c>
      <c r="CY284" s="26">
        <f>'VIS STOP cijfers'!CY30</f>
        <v>0</v>
      </c>
      <c r="CZ284" s="11">
        <f>'VIS STOP cijfers'!CZ30</f>
        <v>0</v>
      </c>
      <c r="DA284" s="11">
        <f>'VIS STOP cijfers'!DA30</f>
        <v>0</v>
      </c>
      <c r="DB284" s="11">
        <f>'VIS STOP cijfers'!DB30</f>
        <v>0</v>
      </c>
      <c r="DC284" s="11">
        <f>'VIS STOP cijfers'!DC30</f>
        <v>0</v>
      </c>
      <c r="DD284" s="11">
        <f>'VIS STOP cijfers'!DD30</f>
        <v>0</v>
      </c>
      <c r="DE284" s="11">
        <f>'VIS STOP cijfers'!DE30</f>
        <v>0</v>
      </c>
      <c r="DF284" s="11">
        <f>'VIS STOP cijfers'!DF30</f>
        <v>0</v>
      </c>
      <c r="DG284" s="11">
        <f>'VIS STOP cijfers'!DG30</f>
        <v>0</v>
      </c>
      <c r="DH284" s="11">
        <f>'VIS STOP cijfers'!DH30</f>
        <v>0</v>
      </c>
      <c r="DI284" s="11">
        <f>'VIS STOP cijfers'!DI30</f>
        <v>0</v>
      </c>
      <c r="DJ284" s="11">
        <f>'VIS STOP cijfers'!DJ30</f>
        <v>0</v>
      </c>
      <c r="DK284" s="11">
        <f>'VIS STOP cijfers'!DK30</f>
        <v>0</v>
      </c>
      <c r="DL284" s="26">
        <f>'VIS STOP cijfers'!DL30</f>
        <v>0</v>
      </c>
    </row>
    <row r="285" spans="1:116" s="165" customFormat="1" hidden="1">
      <c r="A285" s="47">
        <f>'VIS STOP cijfers'!A32</f>
        <v>0</v>
      </c>
      <c r="B285" s="49" t="str">
        <f>'VIS STOP cijfers'!B32</f>
        <v>WSNT/WSNA</v>
      </c>
      <c r="C285" s="4" t="str">
        <f>'VIS STOP cijfers'!C32</f>
        <v>Visketen</v>
      </c>
      <c r="D285" s="4" t="str">
        <f>'VIS STOP cijfers'!D32</f>
        <v>VIS Natuurbeschermingswet DGU NR</v>
      </c>
      <c r="E285" s="4" t="str">
        <f>'VIS STOP cijfers'!E32</f>
        <v>TO werkzaamheden</v>
      </c>
      <c r="F285" s="5" t="str">
        <f>'VIS STOP cijfers'!F32</f>
        <v>DGU NR</v>
      </c>
      <c r="G285" s="4">
        <f>'VIS STOP cijfers'!G32</f>
        <v>0</v>
      </c>
      <c r="H285" s="15">
        <f>'VIS STOP cijfers'!H32</f>
        <v>200</v>
      </c>
      <c r="I285" s="625">
        <f>'VIS STOP cijfers'!I32</f>
        <v>0</v>
      </c>
      <c r="J285" s="11">
        <f>'VIS STOP cijfers'!J32</f>
        <v>450</v>
      </c>
      <c r="K285" s="11">
        <f>'VIS STOP cijfers'!K32</f>
        <v>0</v>
      </c>
      <c r="L285" s="11">
        <f>'VIS STOP cijfers'!L32</f>
        <v>0</v>
      </c>
      <c r="M285" s="11">
        <f>'VIS STOP cijfers'!M32</f>
        <v>0</v>
      </c>
      <c r="N285" s="11">
        <f>'VIS STOP cijfers'!N32</f>
        <v>0</v>
      </c>
      <c r="O285" s="11">
        <f>'VIS STOP cijfers'!O32</f>
        <v>0</v>
      </c>
      <c r="P285" s="11">
        <f>'VIS STOP cijfers'!P32</f>
        <v>0</v>
      </c>
      <c r="Q285" s="26">
        <f>'VIS STOP cijfers'!Q32</f>
        <v>650</v>
      </c>
      <c r="R285" s="15">
        <f>'VIS STOP cijfers'!R32</f>
        <v>0</v>
      </c>
      <c r="S285" s="11">
        <f>'VIS STOP cijfers'!S32</f>
        <v>0</v>
      </c>
      <c r="T285" s="11">
        <f>'VIS STOP cijfers'!T32</f>
        <v>650</v>
      </c>
      <c r="U285" s="11">
        <f>'VIS STOP cijfers'!U32</f>
        <v>0</v>
      </c>
      <c r="V285" s="11">
        <f>'VIS STOP cijfers'!V32</f>
        <v>0</v>
      </c>
      <c r="W285" s="11">
        <f>'VIS STOP cijfers'!W32</f>
        <v>0</v>
      </c>
      <c r="X285" s="11">
        <f>'VIS STOP cijfers'!X32</f>
        <v>0</v>
      </c>
      <c r="Y285" s="11">
        <f>'VIS STOP cijfers'!Y32</f>
        <v>0</v>
      </c>
      <c r="Z285" s="49">
        <f>'VIS STOP cijfers'!Z32</f>
        <v>650</v>
      </c>
      <c r="AA285" s="11">
        <f>'VIS STOP cijfers'!AA32</f>
        <v>650</v>
      </c>
      <c r="AB285" s="11">
        <f>'VIS STOP cijfers'!AB32</f>
        <v>0</v>
      </c>
      <c r="AC285" s="11">
        <f>'VIS STOP cijfers'!AC32</f>
        <v>0</v>
      </c>
      <c r="AD285" s="11">
        <f>'VIS STOP cijfers'!AD32</f>
        <v>0</v>
      </c>
      <c r="AE285" s="11">
        <f>'VIS STOP cijfers'!AE32</f>
        <v>0</v>
      </c>
      <c r="AF285" s="11">
        <f>'VIS STOP cijfers'!AF32</f>
        <v>0</v>
      </c>
      <c r="AG285" s="49">
        <f>'VIS STOP cijfers'!AG32</f>
        <v>0</v>
      </c>
      <c r="AH285" s="11">
        <f>'VIS STOP cijfers'!AH32</f>
        <v>0</v>
      </c>
      <c r="AI285" s="11">
        <f>'VIS STOP cijfers'!AI32</f>
        <v>0</v>
      </c>
      <c r="AJ285" s="11">
        <f>'VIS STOP cijfers'!AJ32</f>
        <v>650</v>
      </c>
      <c r="AK285" s="11">
        <f>'VIS STOP cijfers'!AK32</f>
        <v>0</v>
      </c>
      <c r="AL285" s="49">
        <f>'VIS STOP cijfers'!AL32</f>
        <v>0</v>
      </c>
      <c r="AM285" s="11">
        <f>'VIS STOP cijfers'!AM32</f>
        <v>0</v>
      </c>
      <c r="AN285" s="11">
        <f>'VIS STOP cijfers'!AN32</f>
        <v>0</v>
      </c>
      <c r="AO285" s="11">
        <f>'VIS STOP cijfers'!AO32</f>
        <v>0</v>
      </c>
      <c r="AP285" s="11">
        <f>'VIS STOP cijfers'!AP32</f>
        <v>0</v>
      </c>
      <c r="AQ285" s="11">
        <f>'VIS STOP cijfers'!AQ32</f>
        <v>0</v>
      </c>
      <c r="AR285" s="49">
        <f>'VIS STOP cijfers'!AR32</f>
        <v>0</v>
      </c>
      <c r="AS285" s="11">
        <f>'VIS STOP cijfers'!AS32</f>
        <v>0</v>
      </c>
      <c r="AT285" s="11">
        <f>'VIS STOP cijfers'!AT32</f>
        <v>0</v>
      </c>
      <c r="AU285" s="11">
        <f>'VIS STOP cijfers'!AU32</f>
        <v>0</v>
      </c>
      <c r="AV285" s="11">
        <f>'VIS STOP cijfers'!AV32</f>
        <v>0</v>
      </c>
      <c r="AW285" s="11">
        <f>'VIS STOP cijfers'!AW32</f>
        <v>0</v>
      </c>
      <c r="AX285" s="11">
        <f>'VIS STOP cijfers'!AX32</f>
        <v>0</v>
      </c>
      <c r="AY285" s="11">
        <f>'VIS STOP cijfers'!AY32</f>
        <v>0</v>
      </c>
      <c r="AZ285" s="11">
        <f>'VIS STOP cijfers'!AZ32</f>
        <v>0</v>
      </c>
      <c r="BA285" s="11">
        <f>'VIS STOP cijfers'!BA32</f>
        <v>0</v>
      </c>
      <c r="BB285" s="11">
        <f>'VIS STOP cijfers'!BB32</f>
        <v>0</v>
      </c>
      <c r="BC285" s="49">
        <f>'VIS STOP cijfers'!BC32</f>
        <v>0</v>
      </c>
      <c r="BD285" s="11">
        <f>'VIS STOP cijfers'!BD32</f>
        <v>0</v>
      </c>
      <c r="BE285" s="11">
        <f>'VIS STOP cijfers'!BE32</f>
        <v>0</v>
      </c>
      <c r="BF285" s="11">
        <f>'VIS STOP cijfers'!BF32</f>
        <v>0</v>
      </c>
      <c r="BG285" s="11">
        <f>'VIS STOP cijfers'!BG32</f>
        <v>0</v>
      </c>
      <c r="BH285" s="11">
        <f>'VIS STOP cijfers'!BH32</f>
        <v>0</v>
      </c>
      <c r="BI285" s="11">
        <f>'VIS STOP cijfers'!BI32</f>
        <v>0</v>
      </c>
      <c r="BJ285" s="11">
        <f>'VIS STOP cijfers'!BJ32</f>
        <v>0</v>
      </c>
      <c r="BK285" s="49">
        <f>'VIS STOP cijfers'!BK32</f>
        <v>0</v>
      </c>
      <c r="BL285" s="11">
        <f>'VIS STOP cijfers'!BL32</f>
        <v>0</v>
      </c>
      <c r="BM285" s="11">
        <f>'VIS STOP cijfers'!BM32</f>
        <v>0</v>
      </c>
      <c r="BN285" s="11">
        <f>'VIS STOP cijfers'!BN32</f>
        <v>0</v>
      </c>
      <c r="BO285" s="11">
        <f>'VIS STOP cijfers'!BO32</f>
        <v>0</v>
      </c>
      <c r="BP285" s="11">
        <f>'VIS STOP cijfers'!BP32</f>
        <v>0</v>
      </c>
      <c r="BQ285" s="49">
        <f>'VIS STOP cijfers'!BQ32</f>
        <v>0</v>
      </c>
      <c r="BR285" s="11">
        <f>'VIS STOP cijfers'!BR32</f>
        <v>0</v>
      </c>
      <c r="BS285" s="11">
        <f>'VIS STOP cijfers'!BS32</f>
        <v>0</v>
      </c>
      <c r="BT285" s="11">
        <f>'VIS STOP cijfers'!BT32</f>
        <v>0</v>
      </c>
      <c r="BU285" s="11">
        <f>'VIS STOP cijfers'!BU32</f>
        <v>0</v>
      </c>
      <c r="BV285" s="11">
        <f>'VIS STOP cijfers'!BV32</f>
        <v>0</v>
      </c>
      <c r="BW285" s="11">
        <f>'VIS STOP cijfers'!BW32</f>
        <v>0</v>
      </c>
      <c r="BX285" s="47">
        <f>'VIS STOP cijfers'!BX32</f>
        <v>0</v>
      </c>
      <c r="BY285" s="49">
        <f>'VIS STOP cijfers'!BY32</f>
        <v>650</v>
      </c>
      <c r="BZ285" s="11">
        <f>'VIS STOP cijfers'!BZ32</f>
        <v>0</v>
      </c>
      <c r="CA285" s="11">
        <f>'VIS STOP cijfers'!CA32</f>
        <v>0</v>
      </c>
      <c r="CB285" s="11">
        <f>'VIS STOP cijfers'!CB32</f>
        <v>0</v>
      </c>
      <c r="CC285" s="11">
        <f>'VIS STOP cijfers'!CC32</f>
        <v>0</v>
      </c>
      <c r="CD285" s="11">
        <f>'VIS STOP cijfers'!CD32</f>
        <v>0</v>
      </c>
      <c r="CE285" s="11">
        <f>'VIS STOP cijfers'!CE32</f>
        <v>0</v>
      </c>
      <c r="CF285" s="11">
        <f>'VIS STOP cijfers'!CF32</f>
        <v>0</v>
      </c>
      <c r="CG285" s="11">
        <f>'VIS STOP cijfers'!CG32</f>
        <v>0</v>
      </c>
      <c r="CH285" s="11">
        <f>'VIS STOP cijfers'!CH32</f>
        <v>0</v>
      </c>
      <c r="CI285" s="11">
        <f>'VIS STOP cijfers'!CI32</f>
        <v>0</v>
      </c>
      <c r="CJ285" s="11">
        <f>'VIS STOP cijfers'!CJ32</f>
        <v>0</v>
      </c>
      <c r="CK285" s="11">
        <f>'VIS STOP cijfers'!CK32</f>
        <v>0</v>
      </c>
      <c r="CL285" s="49">
        <f>'VIS STOP cijfers'!CL32</f>
        <v>0</v>
      </c>
      <c r="CM285" s="11">
        <f>'VIS STOP cijfers'!CM32</f>
        <v>0</v>
      </c>
      <c r="CN285" s="11">
        <f>'VIS STOP cijfers'!CN32</f>
        <v>0</v>
      </c>
      <c r="CO285" s="11">
        <f>'VIS STOP cijfers'!CO32</f>
        <v>0</v>
      </c>
      <c r="CP285" s="11">
        <f>'VIS STOP cijfers'!CP32</f>
        <v>0</v>
      </c>
      <c r="CQ285" s="11">
        <f>'VIS STOP cijfers'!CQ32</f>
        <v>0</v>
      </c>
      <c r="CR285" s="11">
        <f>'VIS STOP cijfers'!CR32</f>
        <v>0</v>
      </c>
      <c r="CS285" s="11">
        <f>'VIS STOP cijfers'!CS32</f>
        <v>0</v>
      </c>
      <c r="CT285" s="11">
        <f>'VIS STOP cijfers'!CT32</f>
        <v>0</v>
      </c>
      <c r="CU285" s="11">
        <f>'VIS STOP cijfers'!CU32</f>
        <v>0</v>
      </c>
      <c r="CV285" s="11">
        <f>'VIS STOP cijfers'!CV32</f>
        <v>0</v>
      </c>
      <c r="CW285" s="11">
        <f>'VIS STOP cijfers'!CW32</f>
        <v>0</v>
      </c>
      <c r="CX285" s="11">
        <f>'VIS STOP cijfers'!CX32</f>
        <v>0</v>
      </c>
      <c r="CY285" s="26">
        <f>'VIS STOP cijfers'!CY32</f>
        <v>0</v>
      </c>
      <c r="CZ285" s="11">
        <f>'VIS STOP cijfers'!CZ32</f>
        <v>0</v>
      </c>
      <c r="DA285" s="11">
        <f>'VIS STOP cijfers'!DA32</f>
        <v>0</v>
      </c>
      <c r="DB285" s="11">
        <f>'VIS STOP cijfers'!DB32</f>
        <v>0</v>
      </c>
      <c r="DC285" s="11">
        <f>'VIS STOP cijfers'!DC32</f>
        <v>0</v>
      </c>
      <c r="DD285" s="11">
        <f>'VIS STOP cijfers'!DD32</f>
        <v>0</v>
      </c>
      <c r="DE285" s="11">
        <f>'VIS STOP cijfers'!DE32</f>
        <v>0</v>
      </c>
      <c r="DF285" s="11">
        <f>'VIS STOP cijfers'!DF32</f>
        <v>0</v>
      </c>
      <c r="DG285" s="11">
        <f>'VIS STOP cijfers'!DG32</f>
        <v>0</v>
      </c>
      <c r="DH285" s="11">
        <f>'VIS STOP cijfers'!DH32</f>
        <v>0</v>
      </c>
      <c r="DI285" s="11">
        <f>'VIS STOP cijfers'!DI32</f>
        <v>0</v>
      </c>
      <c r="DJ285" s="11">
        <f>'VIS STOP cijfers'!DJ32</f>
        <v>0</v>
      </c>
      <c r="DK285" s="11">
        <f>'VIS STOP cijfers'!DK32</f>
        <v>0</v>
      </c>
      <c r="DL285" s="26">
        <f>'VIS STOP cijfers'!DL32</f>
        <v>0</v>
      </c>
    </row>
    <row r="286" spans="1:116" s="165" customFormat="1" hidden="1">
      <c r="A286" s="47">
        <f>'VIS STOP cijfers'!A33</f>
        <v>0</v>
      </c>
      <c r="B286" s="49" t="str">
        <f>'VIS STOP cijfers'!B33</f>
        <v>WSNT</v>
      </c>
      <c r="C286" s="4" t="str">
        <f>'VIS STOP cijfers'!C33</f>
        <v>Visketen</v>
      </c>
      <c r="D286" s="4" t="str">
        <f>'VIS STOP cijfers'!D33</f>
        <v>VIS Natuurbeschermingswet DGU NR</v>
      </c>
      <c r="E286" s="4" t="str">
        <f>'VIS STOP cijfers'!E33</f>
        <v>Reguliere workflow/voordelta</v>
      </c>
      <c r="F286" s="5" t="str">
        <f>'VIS STOP cijfers'!F33</f>
        <v>DGU NR</v>
      </c>
      <c r="G286" s="4">
        <f>'VIS STOP cijfers'!G33</f>
        <v>0</v>
      </c>
      <c r="H286" s="15">
        <f>'VIS STOP cijfers'!H33</f>
        <v>3900</v>
      </c>
      <c r="I286" s="625">
        <f>'VIS STOP cijfers'!I33</f>
        <v>0</v>
      </c>
      <c r="J286" s="11">
        <f>'VIS STOP cijfers'!J33</f>
        <v>0</v>
      </c>
      <c r="K286" s="11">
        <f>'VIS STOP cijfers'!K33</f>
        <v>0</v>
      </c>
      <c r="L286" s="11">
        <f>'VIS STOP cijfers'!L33</f>
        <v>0</v>
      </c>
      <c r="M286" s="11">
        <f>'VIS STOP cijfers'!M33</f>
        <v>0</v>
      </c>
      <c r="N286" s="11">
        <f>'VIS STOP cijfers'!N33</f>
        <v>0</v>
      </c>
      <c r="O286" s="11">
        <f>'VIS STOP cijfers'!O33</f>
        <v>0</v>
      </c>
      <c r="P286" s="11">
        <f>'VIS STOP cijfers'!P33</f>
        <v>0</v>
      </c>
      <c r="Q286" s="26">
        <f>'VIS STOP cijfers'!Q33</f>
        <v>3900</v>
      </c>
      <c r="R286" s="15">
        <f>'VIS STOP cijfers'!R33</f>
        <v>0</v>
      </c>
      <c r="S286" s="11">
        <f>'VIS STOP cijfers'!S33</f>
        <v>0</v>
      </c>
      <c r="T286" s="11">
        <f>'VIS STOP cijfers'!T33</f>
        <v>3900</v>
      </c>
      <c r="U286" s="11">
        <f>'VIS STOP cijfers'!U33</f>
        <v>0</v>
      </c>
      <c r="V286" s="11">
        <f>'VIS STOP cijfers'!V33</f>
        <v>0</v>
      </c>
      <c r="W286" s="11">
        <f>'VIS STOP cijfers'!W33</f>
        <v>0</v>
      </c>
      <c r="X286" s="11">
        <f>'VIS STOP cijfers'!X33</f>
        <v>0</v>
      </c>
      <c r="Y286" s="11">
        <f>'VIS STOP cijfers'!Y33</f>
        <v>0</v>
      </c>
      <c r="Z286" s="49">
        <f>'VIS STOP cijfers'!Z33</f>
        <v>3900</v>
      </c>
      <c r="AA286" s="11">
        <f>'VIS STOP cijfers'!AA33</f>
        <v>0</v>
      </c>
      <c r="AB286" s="11">
        <f>'VIS STOP cijfers'!AB33</f>
        <v>0</v>
      </c>
      <c r="AC286" s="11">
        <f>'VIS STOP cijfers'!AC33</f>
        <v>0</v>
      </c>
      <c r="AD286" s="11">
        <f>'VIS STOP cijfers'!AD33</f>
        <v>3900</v>
      </c>
      <c r="AE286" s="11">
        <f>'VIS STOP cijfers'!AE33</f>
        <v>0</v>
      </c>
      <c r="AF286" s="11">
        <f>'VIS STOP cijfers'!AF33</f>
        <v>0</v>
      </c>
      <c r="AG286" s="49">
        <f>'VIS STOP cijfers'!AG33</f>
        <v>0</v>
      </c>
      <c r="AH286" s="11">
        <f>'VIS STOP cijfers'!AH33</f>
        <v>0</v>
      </c>
      <c r="AI286" s="11">
        <f>'VIS STOP cijfers'!AI33</f>
        <v>0</v>
      </c>
      <c r="AJ286" s="11">
        <f>'VIS STOP cijfers'!AJ33</f>
        <v>0</v>
      </c>
      <c r="AK286" s="11">
        <f>'VIS STOP cijfers'!AK33</f>
        <v>0</v>
      </c>
      <c r="AL286" s="49">
        <f>'VIS STOP cijfers'!AL33</f>
        <v>0</v>
      </c>
      <c r="AM286" s="11">
        <f>'VIS STOP cijfers'!AM33</f>
        <v>0</v>
      </c>
      <c r="AN286" s="11">
        <f>'VIS STOP cijfers'!AN33</f>
        <v>975</v>
      </c>
      <c r="AO286" s="11">
        <f>'VIS STOP cijfers'!AO33</f>
        <v>975</v>
      </c>
      <c r="AP286" s="11">
        <f>'VIS STOP cijfers'!AP33</f>
        <v>975</v>
      </c>
      <c r="AQ286" s="11">
        <f>'VIS STOP cijfers'!AQ33</f>
        <v>975</v>
      </c>
      <c r="AR286" s="49">
        <f>'VIS STOP cijfers'!AR33</f>
        <v>0</v>
      </c>
      <c r="AS286" s="11">
        <f>'VIS STOP cijfers'!AS33</f>
        <v>0</v>
      </c>
      <c r="AT286" s="11">
        <f>'VIS STOP cijfers'!AT33</f>
        <v>0</v>
      </c>
      <c r="AU286" s="11">
        <f>'VIS STOP cijfers'!AU33</f>
        <v>0</v>
      </c>
      <c r="AV286" s="11">
        <f>'VIS STOP cijfers'!AV33</f>
        <v>0</v>
      </c>
      <c r="AW286" s="11">
        <f>'VIS STOP cijfers'!AW33</f>
        <v>0</v>
      </c>
      <c r="AX286" s="11">
        <f>'VIS STOP cijfers'!AX33</f>
        <v>0</v>
      </c>
      <c r="AY286" s="11">
        <f>'VIS STOP cijfers'!AY33</f>
        <v>0</v>
      </c>
      <c r="AZ286" s="11">
        <f>'VIS STOP cijfers'!AZ33</f>
        <v>0</v>
      </c>
      <c r="BA286" s="11">
        <f>'VIS STOP cijfers'!BA33</f>
        <v>0</v>
      </c>
      <c r="BB286" s="11">
        <f>'VIS STOP cijfers'!BB33</f>
        <v>0</v>
      </c>
      <c r="BC286" s="49">
        <f>'VIS STOP cijfers'!BC33</f>
        <v>0</v>
      </c>
      <c r="BD286" s="11">
        <f>'VIS STOP cijfers'!BD33</f>
        <v>0</v>
      </c>
      <c r="BE286" s="11">
        <f>'VIS STOP cijfers'!BE33</f>
        <v>0</v>
      </c>
      <c r="BF286" s="11">
        <f>'VIS STOP cijfers'!BF33</f>
        <v>0</v>
      </c>
      <c r="BG286" s="11">
        <f>'VIS STOP cijfers'!BG33</f>
        <v>0</v>
      </c>
      <c r="BH286" s="11">
        <f>'VIS STOP cijfers'!BH33</f>
        <v>0</v>
      </c>
      <c r="BI286" s="11">
        <f>'VIS STOP cijfers'!BI33</f>
        <v>0</v>
      </c>
      <c r="BJ286" s="11">
        <f>'VIS STOP cijfers'!BJ33</f>
        <v>0</v>
      </c>
      <c r="BK286" s="49">
        <f>'VIS STOP cijfers'!BK33</f>
        <v>0</v>
      </c>
      <c r="BL286" s="11">
        <f>'VIS STOP cijfers'!BL33</f>
        <v>0</v>
      </c>
      <c r="BM286" s="11">
        <f>'VIS STOP cijfers'!BM33</f>
        <v>0</v>
      </c>
      <c r="BN286" s="11">
        <f>'VIS STOP cijfers'!BN33</f>
        <v>0</v>
      </c>
      <c r="BO286" s="11">
        <f>'VIS STOP cijfers'!BO33</f>
        <v>0</v>
      </c>
      <c r="BP286" s="11">
        <f>'VIS STOP cijfers'!BP33</f>
        <v>0</v>
      </c>
      <c r="BQ286" s="49">
        <f>'VIS STOP cijfers'!BQ33</f>
        <v>0</v>
      </c>
      <c r="BR286" s="11">
        <f>'VIS STOP cijfers'!BR33</f>
        <v>0</v>
      </c>
      <c r="BS286" s="11">
        <f>'VIS STOP cijfers'!BS33</f>
        <v>0</v>
      </c>
      <c r="BT286" s="11">
        <f>'VIS STOP cijfers'!BT33</f>
        <v>0</v>
      </c>
      <c r="BU286" s="11">
        <f>'VIS STOP cijfers'!BU33</f>
        <v>0</v>
      </c>
      <c r="BV286" s="11">
        <f>'VIS STOP cijfers'!BV33</f>
        <v>0</v>
      </c>
      <c r="BW286" s="11">
        <f>'VIS STOP cijfers'!BW33</f>
        <v>0</v>
      </c>
      <c r="BX286" s="47">
        <f>'VIS STOP cijfers'!BX33</f>
        <v>0</v>
      </c>
      <c r="BY286" s="49">
        <f>'VIS STOP cijfers'!BY33</f>
        <v>3900</v>
      </c>
      <c r="BZ286" s="11">
        <f>'VIS STOP cijfers'!BZ33</f>
        <v>0</v>
      </c>
      <c r="CA286" s="11">
        <f>'VIS STOP cijfers'!CA33</f>
        <v>0</v>
      </c>
      <c r="CB286" s="11">
        <f>'VIS STOP cijfers'!CB33</f>
        <v>0</v>
      </c>
      <c r="CC286" s="11">
        <f>'VIS STOP cijfers'!CC33</f>
        <v>0</v>
      </c>
      <c r="CD286" s="11">
        <f>'VIS STOP cijfers'!CD33</f>
        <v>0</v>
      </c>
      <c r="CE286" s="11">
        <f>'VIS STOP cijfers'!CE33</f>
        <v>0</v>
      </c>
      <c r="CF286" s="11">
        <f>'VIS STOP cijfers'!CF33</f>
        <v>0</v>
      </c>
      <c r="CG286" s="11">
        <f>'VIS STOP cijfers'!CG33</f>
        <v>0</v>
      </c>
      <c r="CH286" s="11">
        <f>'VIS STOP cijfers'!CH33</f>
        <v>0</v>
      </c>
      <c r="CI286" s="11">
        <f>'VIS STOP cijfers'!CI33</f>
        <v>0</v>
      </c>
      <c r="CJ286" s="11">
        <f>'VIS STOP cijfers'!CJ33</f>
        <v>0</v>
      </c>
      <c r="CK286" s="11">
        <f>'VIS STOP cijfers'!CK33</f>
        <v>0</v>
      </c>
      <c r="CL286" s="49">
        <f>'VIS STOP cijfers'!CL33</f>
        <v>0</v>
      </c>
      <c r="CM286" s="11">
        <f>'VIS STOP cijfers'!CM33</f>
        <v>0</v>
      </c>
      <c r="CN286" s="11">
        <f>'VIS STOP cijfers'!CN33</f>
        <v>0</v>
      </c>
      <c r="CO286" s="11">
        <f>'VIS STOP cijfers'!CO33</f>
        <v>0</v>
      </c>
      <c r="CP286" s="11">
        <f>'VIS STOP cijfers'!CP33</f>
        <v>0</v>
      </c>
      <c r="CQ286" s="11">
        <f>'VIS STOP cijfers'!CQ33</f>
        <v>0</v>
      </c>
      <c r="CR286" s="11">
        <f>'VIS STOP cijfers'!CR33</f>
        <v>0</v>
      </c>
      <c r="CS286" s="11">
        <f>'VIS STOP cijfers'!CS33</f>
        <v>0</v>
      </c>
      <c r="CT286" s="11">
        <f>'VIS STOP cijfers'!CT33</f>
        <v>0</v>
      </c>
      <c r="CU286" s="11">
        <f>'VIS STOP cijfers'!CU33</f>
        <v>0</v>
      </c>
      <c r="CV286" s="11">
        <f>'VIS STOP cijfers'!CV33</f>
        <v>0</v>
      </c>
      <c r="CW286" s="11">
        <f>'VIS STOP cijfers'!CW33</f>
        <v>0</v>
      </c>
      <c r="CX286" s="11">
        <f>'VIS STOP cijfers'!CX33</f>
        <v>0</v>
      </c>
      <c r="CY286" s="26">
        <f>'VIS STOP cijfers'!CY33</f>
        <v>0</v>
      </c>
      <c r="CZ286" s="11">
        <f>'VIS STOP cijfers'!CZ33</f>
        <v>0</v>
      </c>
      <c r="DA286" s="11">
        <f>'VIS STOP cijfers'!DA33</f>
        <v>0</v>
      </c>
      <c r="DB286" s="11">
        <f>'VIS STOP cijfers'!DB33</f>
        <v>0</v>
      </c>
      <c r="DC286" s="11">
        <f>'VIS STOP cijfers'!DC33</f>
        <v>0</v>
      </c>
      <c r="DD286" s="11">
        <f>'VIS STOP cijfers'!DD33</f>
        <v>0</v>
      </c>
      <c r="DE286" s="11">
        <f>'VIS STOP cijfers'!DE33</f>
        <v>0</v>
      </c>
      <c r="DF286" s="11">
        <f>'VIS STOP cijfers'!DF33</f>
        <v>0</v>
      </c>
      <c r="DG286" s="11">
        <f>'VIS STOP cijfers'!DG33</f>
        <v>0</v>
      </c>
      <c r="DH286" s="11">
        <f>'VIS STOP cijfers'!DH33</f>
        <v>0</v>
      </c>
      <c r="DI286" s="11">
        <f>'VIS STOP cijfers'!DI33</f>
        <v>0</v>
      </c>
      <c r="DJ286" s="11">
        <f>'VIS STOP cijfers'!DJ33</f>
        <v>0</v>
      </c>
      <c r="DK286" s="11">
        <f>'VIS STOP cijfers'!DK33</f>
        <v>0</v>
      </c>
      <c r="DL286" s="26">
        <f>'VIS STOP cijfers'!DL33</f>
        <v>0</v>
      </c>
    </row>
    <row r="287" spans="1:116" s="165" customFormat="1" hidden="1">
      <c r="A287" s="47">
        <f>'VIS STOP cijfers'!A34</f>
        <v>0</v>
      </c>
      <c r="B287" s="49" t="str">
        <f>'VIS STOP cijfers'!B34</f>
        <v>WSNT</v>
      </c>
      <c r="C287" s="4" t="str">
        <f>'VIS STOP cijfers'!C34</f>
        <v>Visketen</v>
      </c>
      <c r="D287" s="4" t="str">
        <f>'VIS STOP cijfers'!D34</f>
        <v>VIS Natuurbeschermingswet DGU NR</v>
      </c>
      <c r="E287" s="519" t="str">
        <f>'VIS STOP cijfers'!E34</f>
        <v>PM Friese front en Doggersbank/Klaverbank</v>
      </c>
      <c r="F287" s="5" t="str">
        <f>'VIS STOP cijfers'!F34</f>
        <v>DGU NR</v>
      </c>
      <c r="G287" s="4">
        <f>'VIS STOP cijfers'!G34</f>
        <v>0</v>
      </c>
      <c r="H287" s="520" t="str">
        <f>'VIS STOP cijfers'!H34</f>
        <v>PM</v>
      </c>
      <c r="I287" s="625">
        <f>'VIS STOP cijfers'!I34</f>
        <v>0</v>
      </c>
      <c r="J287" s="11">
        <f>'VIS STOP cijfers'!J34</f>
        <v>0</v>
      </c>
      <c r="K287" s="11">
        <f>'VIS STOP cijfers'!K34</f>
        <v>0</v>
      </c>
      <c r="L287" s="11">
        <f>'VIS STOP cijfers'!L34</f>
        <v>0</v>
      </c>
      <c r="M287" s="11">
        <f>'VIS STOP cijfers'!M34</f>
        <v>0</v>
      </c>
      <c r="N287" s="11">
        <f>'VIS STOP cijfers'!N34</f>
        <v>0</v>
      </c>
      <c r="O287" s="11">
        <f>'VIS STOP cijfers'!O34</f>
        <v>0</v>
      </c>
      <c r="P287" s="11">
        <f>'VIS STOP cijfers'!P34</f>
        <v>0</v>
      </c>
      <c r="Q287" s="26">
        <f>'VIS STOP cijfers'!Q34</f>
        <v>0</v>
      </c>
      <c r="R287" s="15">
        <f>'VIS STOP cijfers'!R34</f>
        <v>0</v>
      </c>
      <c r="S287" s="11">
        <f>'VIS STOP cijfers'!S34</f>
        <v>0</v>
      </c>
      <c r="T287" s="11">
        <f>'VIS STOP cijfers'!T34</f>
        <v>0</v>
      </c>
      <c r="U287" s="11">
        <f>'VIS STOP cijfers'!U34</f>
        <v>0</v>
      </c>
      <c r="V287" s="11">
        <f>'VIS STOP cijfers'!V34</f>
        <v>0</v>
      </c>
      <c r="W287" s="11">
        <f>'VIS STOP cijfers'!W34</f>
        <v>0</v>
      </c>
      <c r="X287" s="11">
        <f>'VIS STOP cijfers'!X34</f>
        <v>0</v>
      </c>
      <c r="Y287" s="11">
        <f>'VIS STOP cijfers'!Y34</f>
        <v>0</v>
      </c>
      <c r="Z287" s="49">
        <f>'VIS STOP cijfers'!Z34</f>
        <v>0</v>
      </c>
      <c r="AA287" s="11">
        <f>'VIS STOP cijfers'!AA34</f>
        <v>0</v>
      </c>
      <c r="AB287" s="11">
        <f>'VIS STOP cijfers'!AB34</f>
        <v>0</v>
      </c>
      <c r="AC287" s="11">
        <f>'VIS STOP cijfers'!AC34</f>
        <v>0</v>
      </c>
      <c r="AD287" s="11">
        <f>'VIS STOP cijfers'!AD34</f>
        <v>0</v>
      </c>
      <c r="AE287" s="11">
        <f>'VIS STOP cijfers'!AE34</f>
        <v>0</v>
      </c>
      <c r="AF287" s="11">
        <f>'VIS STOP cijfers'!AF34</f>
        <v>0</v>
      </c>
      <c r="AG287" s="49">
        <f>'VIS STOP cijfers'!AG34</f>
        <v>0</v>
      </c>
      <c r="AH287" s="11">
        <f>'VIS STOP cijfers'!AH34</f>
        <v>0</v>
      </c>
      <c r="AI287" s="11">
        <f>'VIS STOP cijfers'!AI34</f>
        <v>0</v>
      </c>
      <c r="AJ287" s="11">
        <f>'VIS STOP cijfers'!AJ34</f>
        <v>0</v>
      </c>
      <c r="AK287" s="11">
        <f>'VIS STOP cijfers'!AK34</f>
        <v>0</v>
      </c>
      <c r="AL287" s="49">
        <f>'VIS STOP cijfers'!AL34</f>
        <v>0</v>
      </c>
      <c r="AM287" s="11">
        <f>'VIS STOP cijfers'!AM34</f>
        <v>0</v>
      </c>
      <c r="AN287" s="11">
        <f>'VIS STOP cijfers'!AN34</f>
        <v>0</v>
      </c>
      <c r="AO287" s="11">
        <f>'VIS STOP cijfers'!AO34</f>
        <v>0</v>
      </c>
      <c r="AP287" s="11">
        <f>'VIS STOP cijfers'!AP34</f>
        <v>0</v>
      </c>
      <c r="AQ287" s="11">
        <f>'VIS STOP cijfers'!AQ34</f>
        <v>0</v>
      </c>
      <c r="AR287" s="49">
        <f>'VIS STOP cijfers'!AR34</f>
        <v>0</v>
      </c>
      <c r="AS287" s="11">
        <f>'VIS STOP cijfers'!AS34</f>
        <v>0</v>
      </c>
      <c r="AT287" s="11">
        <f>'VIS STOP cijfers'!AT34</f>
        <v>0</v>
      </c>
      <c r="AU287" s="11">
        <f>'VIS STOP cijfers'!AU34</f>
        <v>0</v>
      </c>
      <c r="AV287" s="11">
        <f>'VIS STOP cijfers'!AV34</f>
        <v>0</v>
      </c>
      <c r="AW287" s="11">
        <f>'VIS STOP cijfers'!AW34</f>
        <v>0</v>
      </c>
      <c r="AX287" s="11">
        <f>'VIS STOP cijfers'!AX34</f>
        <v>0</v>
      </c>
      <c r="AY287" s="11">
        <f>'VIS STOP cijfers'!AY34</f>
        <v>0</v>
      </c>
      <c r="AZ287" s="11">
        <f>'VIS STOP cijfers'!AZ34</f>
        <v>0</v>
      </c>
      <c r="BA287" s="11">
        <f>'VIS STOP cijfers'!BA34</f>
        <v>0</v>
      </c>
      <c r="BB287" s="11">
        <f>'VIS STOP cijfers'!BB34</f>
        <v>0</v>
      </c>
      <c r="BC287" s="49">
        <f>'VIS STOP cijfers'!BC34</f>
        <v>0</v>
      </c>
      <c r="BD287" s="11">
        <f>'VIS STOP cijfers'!BD34</f>
        <v>0</v>
      </c>
      <c r="BE287" s="11">
        <f>'VIS STOP cijfers'!BE34</f>
        <v>0</v>
      </c>
      <c r="BF287" s="11">
        <f>'VIS STOP cijfers'!BF34</f>
        <v>0</v>
      </c>
      <c r="BG287" s="11">
        <f>'VIS STOP cijfers'!BG34</f>
        <v>0</v>
      </c>
      <c r="BH287" s="11">
        <f>'VIS STOP cijfers'!BH34</f>
        <v>0</v>
      </c>
      <c r="BI287" s="11">
        <f>'VIS STOP cijfers'!BI34</f>
        <v>0</v>
      </c>
      <c r="BJ287" s="11">
        <f>'VIS STOP cijfers'!BJ34</f>
        <v>0</v>
      </c>
      <c r="BK287" s="49">
        <f>'VIS STOP cijfers'!BK34</f>
        <v>0</v>
      </c>
      <c r="BL287" s="11">
        <f>'VIS STOP cijfers'!BL34</f>
        <v>0</v>
      </c>
      <c r="BM287" s="11">
        <f>'VIS STOP cijfers'!BM34</f>
        <v>0</v>
      </c>
      <c r="BN287" s="11">
        <f>'VIS STOP cijfers'!BN34</f>
        <v>0</v>
      </c>
      <c r="BO287" s="11">
        <f>'VIS STOP cijfers'!BO34</f>
        <v>0</v>
      </c>
      <c r="BP287" s="11">
        <f>'VIS STOP cijfers'!BP34</f>
        <v>0</v>
      </c>
      <c r="BQ287" s="49">
        <f>'VIS STOP cijfers'!BQ34</f>
        <v>0</v>
      </c>
      <c r="BR287" s="11">
        <f>'VIS STOP cijfers'!BR34</f>
        <v>0</v>
      </c>
      <c r="BS287" s="11">
        <f>'VIS STOP cijfers'!BS34</f>
        <v>0</v>
      </c>
      <c r="BT287" s="11">
        <f>'VIS STOP cijfers'!BT34</f>
        <v>0</v>
      </c>
      <c r="BU287" s="11">
        <f>'VIS STOP cijfers'!BU34</f>
        <v>0</v>
      </c>
      <c r="BV287" s="11">
        <f>'VIS STOP cijfers'!BV34</f>
        <v>0</v>
      </c>
      <c r="BW287" s="11">
        <f>'VIS STOP cijfers'!BW34</f>
        <v>0</v>
      </c>
      <c r="BX287" s="47">
        <f>'VIS STOP cijfers'!BX34</f>
        <v>0</v>
      </c>
      <c r="BY287" s="49">
        <f>'VIS STOP cijfers'!BY34</f>
        <v>0</v>
      </c>
      <c r="BZ287" s="11">
        <f>'VIS STOP cijfers'!BZ34</f>
        <v>0</v>
      </c>
      <c r="CA287" s="11">
        <f>'VIS STOP cijfers'!CA34</f>
        <v>0</v>
      </c>
      <c r="CB287" s="11">
        <f>'VIS STOP cijfers'!CB34</f>
        <v>0</v>
      </c>
      <c r="CC287" s="11">
        <f>'VIS STOP cijfers'!CC34</f>
        <v>0</v>
      </c>
      <c r="CD287" s="11">
        <f>'VIS STOP cijfers'!CD34</f>
        <v>0</v>
      </c>
      <c r="CE287" s="11">
        <f>'VIS STOP cijfers'!CE34</f>
        <v>0</v>
      </c>
      <c r="CF287" s="11">
        <f>'VIS STOP cijfers'!CF34</f>
        <v>0</v>
      </c>
      <c r="CG287" s="11">
        <f>'VIS STOP cijfers'!CG34</f>
        <v>0</v>
      </c>
      <c r="CH287" s="11">
        <f>'VIS STOP cijfers'!CH34</f>
        <v>0</v>
      </c>
      <c r="CI287" s="11">
        <f>'VIS STOP cijfers'!CI34</f>
        <v>0</v>
      </c>
      <c r="CJ287" s="11">
        <f>'VIS STOP cijfers'!CJ34</f>
        <v>0</v>
      </c>
      <c r="CK287" s="11">
        <f>'VIS STOP cijfers'!CK34</f>
        <v>0</v>
      </c>
      <c r="CL287" s="49">
        <f>'VIS STOP cijfers'!CL34</f>
        <v>0</v>
      </c>
      <c r="CM287" s="11">
        <f>'VIS STOP cijfers'!CM34</f>
        <v>0</v>
      </c>
      <c r="CN287" s="11">
        <f>'VIS STOP cijfers'!CN34</f>
        <v>0</v>
      </c>
      <c r="CO287" s="11">
        <f>'VIS STOP cijfers'!CO34</f>
        <v>0</v>
      </c>
      <c r="CP287" s="11">
        <f>'VIS STOP cijfers'!CP34</f>
        <v>0</v>
      </c>
      <c r="CQ287" s="11">
        <f>'VIS STOP cijfers'!CQ34</f>
        <v>0</v>
      </c>
      <c r="CR287" s="11">
        <f>'VIS STOP cijfers'!CR34</f>
        <v>0</v>
      </c>
      <c r="CS287" s="11">
        <f>'VIS STOP cijfers'!CS34</f>
        <v>0</v>
      </c>
      <c r="CT287" s="11">
        <f>'VIS STOP cijfers'!CT34</f>
        <v>0</v>
      </c>
      <c r="CU287" s="11">
        <f>'VIS STOP cijfers'!CU34</f>
        <v>0</v>
      </c>
      <c r="CV287" s="11">
        <f>'VIS STOP cijfers'!CV34</f>
        <v>0</v>
      </c>
      <c r="CW287" s="11">
        <f>'VIS STOP cijfers'!CW34</f>
        <v>0</v>
      </c>
      <c r="CX287" s="11">
        <f>'VIS STOP cijfers'!CX34</f>
        <v>0</v>
      </c>
      <c r="CY287" s="26">
        <f>'VIS STOP cijfers'!CY34</f>
        <v>0</v>
      </c>
      <c r="CZ287" s="11">
        <f>'VIS STOP cijfers'!CZ34</f>
        <v>0</v>
      </c>
      <c r="DA287" s="11">
        <f>'VIS STOP cijfers'!DA34</f>
        <v>0</v>
      </c>
      <c r="DB287" s="11">
        <f>'VIS STOP cijfers'!DB34</f>
        <v>0</v>
      </c>
      <c r="DC287" s="11">
        <f>'VIS STOP cijfers'!DC34</f>
        <v>0</v>
      </c>
      <c r="DD287" s="11">
        <f>'VIS STOP cijfers'!DD34</f>
        <v>0</v>
      </c>
      <c r="DE287" s="11">
        <f>'VIS STOP cijfers'!DE34</f>
        <v>0</v>
      </c>
      <c r="DF287" s="11">
        <f>'VIS STOP cijfers'!DF34</f>
        <v>0</v>
      </c>
      <c r="DG287" s="11">
        <f>'VIS STOP cijfers'!DG34</f>
        <v>0</v>
      </c>
      <c r="DH287" s="11">
        <f>'VIS STOP cijfers'!DH34</f>
        <v>0</v>
      </c>
      <c r="DI287" s="11">
        <f>'VIS STOP cijfers'!DI34</f>
        <v>0</v>
      </c>
      <c r="DJ287" s="11">
        <f>'VIS STOP cijfers'!DJ34</f>
        <v>0</v>
      </c>
      <c r="DK287" s="11">
        <f>'VIS STOP cijfers'!DK34</f>
        <v>0</v>
      </c>
      <c r="DL287" s="26">
        <f>'VIS STOP cijfers'!DL34</f>
        <v>0</v>
      </c>
    </row>
    <row r="288" spans="1:116" s="165" customFormat="1" hidden="1">
      <c r="A288" s="47">
        <f>'VIS STOP cijfers'!A36</f>
        <v>0</v>
      </c>
      <c r="B288" s="49" t="str">
        <f>'VIS STOP cijfers'!B36</f>
        <v>WVNT5473</v>
      </c>
      <c r="C288" s="4" t="str">
        <f>'VIS STOP cijfers'!C36</f>
        <v>Visketen</v>
      </c>
      <c r="D288" s="4" t="str">
        <f>'VIS STOP cijfers'!D36</f>
        <v>VIS Voedselveiligheid niet retribueerbaar VWS</v>
      </c>
      <c r="E288" s="4" t="str">
        <f>'VIS STOP cijfers'!E36</f>
        <v>TO werkzaamheden</v>
      </c>
      <c r="F288" s="5" t="str">
        <f>'VIS STOP cijfers'!F36</f>
        <v>VWS</v>
      </c>
      <c r="G288" s="4">
        <f>'VIS STOP cijfers'!G36</f>
        <v>0</v>
      </c>
      <c r="H288" s="15">
        <f>'VIS STOP cijfers'!H36</f>
        <v>396</v>
      </c>
      <c r="I288" s="625">
        <f>'VIS STOP cijfers'!I36</f>
        <v>0</v>
      </c>
      <c r="J288" s="11">
        <f>'VIS STOP cijfers'!J36</f>
        <v>0</v>
      </c>
      <c r="K288" s="11">
        <f>'VIS STOP cijfers'!K36</f>
        <v>0</v>
      </c>
      <c r="L288" s="11">
        <f>'VIS STOP cijfers'!L36</f>
        <v>0</v>
      </c>
      <c r="M288" s="11">
        <f>'VIS STOP cijfers'!M36</f>
        <v>0</v>
      </c>
      <c r="N288" s="11">
        <f>'VIS STOP cijfers'!N36</f>
        <v>0</v>
      </c>
      <c r="O288" s="11">
        <f>'VIS STOP cijfers'!O36</f>
        <v>0</v>
      </c>
      <c r="P288" s="11">
        <f>'VIS STOP cijfers'!P36</f>
        <v>0</v>
      </c>
      <c r="Q288" s="26">
        <f>'VIS STOP cijfers'!Q36</f>
        <v>396</v>
      </c>
      <c r="R288" s="15">
        <f>'VIS STOP cijfers'!R36</f>
        <v>0</v>
      </c>
      <c r="S288" s="11">
        <f>'VIS STOP cijfers'!S36</f>
        <v>0</v>
      </c>
      <c r="T288" s="11">
        <f>'VIS STOP cijfers'!T36</f>
        <v>396</v>
      </c>
      <c r="U288" s="11">
        <f>'VIS STOP cijfers'!U36</f>
        <v>0</v>
      </c>
      <c r="V288" s="11">
        <f>'VIS STOP cijfers'!V36</f>
        <v>0</v>
      </c>
      <c r="W288" s="11">
        <f>'VIS STOP cijfers'!W36</f>
        <v>0</v>
      </c>
      <c r="X288" s="11">
        <f>'VIS STOP cijfers'!X36</f>
        <v>0</v>
      </c>
      <c r="Y288" s="11">
        <f>'VIS STOP cijfers'!Y36</f>
        <v>0</v>
      </c>
      <c r="Z288" s="49">
        <f>'VIS STOP cijfers'!Z36</f>
        <v>396</v>
      </c>
      <c r="AA288" s="11">
        <f>'VIS STOP cijfers'!AA36</f>
        <v>396</v>
      </c>
      <c r="AB288" s="11">
        <f>'VIS STOP cijfers'!AB36</f>
        <v>0</v>
      </c>
      <c r="AC288" s="11">
        <f>'VIS STOP cijfers'!AC36</f>
        <v>0</v>
      </c>
      <c r="AD288" s="11">
        <f>'VIS STOP cijfers'!AD36</f>
        <v>0</v>
      </c>
      <c r="AE288" s="11">
        <f>'VIS STOP cijfers'!AE36</f>
        <v>0</v>
      </c>
      <c r="AF288" s="11">
        <f>'VIS STOP cijfers'!AF36</f>
        <v>0</v>
      </c>
      <c r="AG288" s="49">
        <f>'VIS STOP cijfers'!AG36</f>
        <v>0</v>
      </c>
      <c r="AH288" s="11">
        <f>'VIS STOP cijfers'!AH36</f>
        <v>0</v>
      </c>
      <c r="AI288" s="11">
        <f>'VIS STOP cijfers'!AI36</f>
        <v>0</v>
      </c>
      <c r="AJ288" s="11">
        <f>'VIS STOP cijfers'!AJ36</f>
        <v>396</v>
      </c>
      <c r="AK288" s="11">
        <f>'VIS STOP cijfers'!AK36</f>
        <v>0</v>
      </c>
      <c r="AL288" s="49">
        <f>'VIS STOP cijfers'!AL36</f>
        <v>0</v>
      </c>
      <c r="AM288" s="11">
        <f>'VIS STOP cijfers'!AM36</f>
        <v>0</v>
      </c>
      <c r="AN288" s="11">
        <f>'VIS STOP cijfers'!AN36</f>
        <v>0</v>
      </c>
      <c r="AO288" s="11">
        <f>'VIS STOP cijfers'!AO36</f>
        <v>0</v>
      </c>
      <c r="AP288" s="11">
        <f>'VIS STOP cijfers'!AP36</f>
        <v>0</v>
      </c>
      <c r="AQ288" s="11">
        <f>'VIS STOP cijfers'!AQ36</f>
        <v>0</v>
      </c>
      <c r="AR288" s="49">
        <f>'VIS STOP cijfers'!AR36</f>
        <v>0</v>
      </c>
      <c r="AS288" s="11">
        <f>'VIS STOP cijfers'!AS36</f>
        <v>0</v>
      </c>
      <c r="AT288" s="11">
        <f>'VIS STOP cijfers'!AT36</f>
        <v>0</v>
      </c>
      <c r="AU288" s="11">
        <f>'VIS STOP cijfers'!AU36</f>
        <v>0</v>
      </c>
      <c r="AV288" s="11">
        <f>'VIS STOP cijfers'!AV36</f>
        <v>0</v>
      </c>
      <c r="AW288" s="11">
        <f>'VIS STOP cijfers'!AW36</f>
        <v>0</v>
      </c>
      <c r="AX288" s="11">
        <f>'VIS STOP cijfers'!AX36</f>
        <v>0</v>
      </c>
      <c r="AY288" s="11">
        <f>'VIS STOP cijfers'!AY36</f>
        <v>0</v>
      </c>
      <c r="AZ288" s="11">
        <f>'VIS STOP cijfers'!AZ36</f>
        <v>0</v>
      </c>
      <c r="BA288" s="11">
        <f>'VIS STOP cijfers'!BA36</f>
        <v>0</v>
      </c>
      <c r="BB288" s="11">
        <f>'VIS STOP cijfers'!BB36</f>
        <v>0</v>
      </c>
      <c r="BC288" s="49">
        <f>'VIS STOP cijfers'!BC36</f>
        <v>0</v>
      </c>
      <c r="BD288" s="11">
        <f>'VIS STOP cijfers'!BD36</f>
        <v>0</v>
      </c>
      <c r="BE288" s="11">
        <f>'VIS STOP cijfers'!BE36</f>
        <v>0</v>
      </c>
      <c r="BF288" s="11">
        <f>'VIS STOP cijfers'!BF36</f>
        <v>0</v>
      </c>
      <c r="BG288" s="11">
        <f>'VIS STOP cijfers'!BG36</f>
        <v>0</v>
      </c>
      <c r="BH288" s="11">
        <f>'VIS STOP cijfers'!BH36</f>
        <v>0</v>
      </c>
      <c r="BI288" s="11">
        <f>'VIS STOP cijfers'!BI36</f>
        <v>0</v>
      </c>
      <c r="BJ288" s="11">
        <f>'VIS STOP cijfers'!BJ36</f>
        <v>0</v>
      </c>
      <c r="BK288" s="49">
        <f>'VIS STOP cijfers'!BK36</f>
        <v>0</v>
      </c>
      <c r="BL288" s="11">
        <f>'VIS STOP cijfers'!BL36</f>
        <v>0</v>
      </c>
      <c r="BM288" s="11">
        <f>'VIS STOP cijfers'!BM36</f>
        <v>0</v>
      </c>
      <c r="BN288" s="11">
        <f>'VIS STOP cijfers'!BN36</f>
        <v>0</v>
      </c>
      <c r="BO288" s="11">
        <f>'VIS STOP cijfers'!BO36</f>
        <v>0</v>
      </c>
      <c r="BP288" s="11">
        <f>'VIS STOP cijfers'!BP36</f>
        <v>0</v>
      </c>
      <c r="BQ288" s="49">
        <f>'VIS STOP cijfers'!BQ36</f>
        <v>0</v>
      </c>
      <c r="BR288" s="11">
        <f>'VIS STOP cijfers'!BR36</f>
        <v>0</v>
      </c>
      <c r="BS288" s="11">
        <f>'VIS STOP cijfers'!BS36</f>
        <v>0</v>
      </c>
      <c r="BT288" s="11">
        <f>'VIS STOP cijfers'!BT36</f>
        <v>0</v>
      </c>
      <c r="BU288" s="11">
        <f>'VIS STOP cijfers'!BU36</f>
        <v>0</v>
      </c>
      <c r="BV288" s="11">
        <f>'VIS STOP cijfers'!BV36</f>
        <v>0</v>
      </c>
      <c r="BW288" s="11">
        <f>'VIS STOP cijfers'!BW36</f>
        <v>0</v>
      </c>
      <c r="BX288" s="47">
        <f>'VIS STOP cijfers'!BX36</f>
        <v>0</v>
      </c>
      <c r="BY288" s="49">
        <f>'VIS STOP cijfers'!BY36</f>
        <v>396</v>
      </c>
      <c r="BZ288" s="11">
        <f>'VIS STOP cijfers'!BZ36</f>
        <v>0</v>
      </c>
      <c r="CA288" s="11">
        <f>'VIS STOP cijfers'!CA36</f>
        <v>0</v>
      </c>
      <c r="CB288" s="11">
        <f>'VIS STOP cijfers'!CB36</f>
        <v>0</v>
      </c>
      <c r="CC288" s="11">
        <f>'VIS STOP cijfers'!CC36</f>
        <v>0</v>
      </c>
      <c r="CD288" s="11">
        <f>'VIS STOP cijfers'!CD36</f>
        <v>0</v>
      </c>
      <c r="CE288" s="11">
        <f>'VIS STOP cijfers'!CE36</f>
        <v>0</v>
      </c>
      <c r="CF288" s="11">
        <f>'VIS STOP cijfers'!CF36</f>
        <v>0</v>
      </c>
      <c r="CG288" s="11">
        <f>'VIS STOP cijfers'!CG36</f>
        <v>0</v>
      </c>
      <c r="CH288" s="11">
        <f>'VIS STOP cijfers'!CH36</f>
        <v>0</v>
      </c>
      <c r="CI288" s="11">
        <f>'VIS STOP cijfers'!CI36</f>
        <v>0</v>
      </c>
      <c r="CJ288" s="11">
        <f>'VIS STOP cijfers'!CJ36</f>
        <v>0</v>
      </c>
      <c r="CK288" s="11">
        <f>'VIS STOP cijfers'!CK36</f>
        <v>0</v>
      </c>
      <c r="CL288" s="49">
        <f>'VIS STOP cijfers'!CL36</f>
        <v>0</v>
      </c>
      <c r="CM288" s="11">
        <f>'VIS STOP cijfers'!CM36</f>
        <v>0</v>
      </c>
      <c r="CN288" s="11">
        <f>'VIS STOP cijfers'!CN36</f>
        <v>0</v>
      </c>
      <c r="CO288" s="11">
        <f>'VIS STOP cijfers'!CO36</f>
        <v>0</v>
      </c>
      <c r="CP288" s="11">
        <f>'VIS STOP cijfers'!CP36</f>
        <v>0</v>
      </c>
      <c r="CQ288" s="11">
        <f>'VIS STOP cijfers'!CQ36</f>
        <v>0</v>
      </c>
      <c r="CR288" s="11">
        <f>'VIS STOP cijfers'!CR36</f>
        <v>0</v>
      </c>
      <c r="CS288" s="11">
        <f>'VIS STOP cijfers'!CS36</f>
        <v>0</v>
      </c>
      <c r="CT288" s="11">
        <f>'VIS STOP cijfers'!CT36</f>
        <v>0</v>
      </c>
      <c r="CU288" s="11">
        <f>'VIS STOP cijfers'!CU36</f>
        <v>0</v>
      </c>
      <c r="CV288" s="11">
        <f>'VIS STOP cijfers'!CV36</f>
        <v>0</v>
      </c>
      <c r="CW288" s="11">
        <f>'VIS STOP cijfers'!CW36</f>
        <v>0</v>
      </c>
      <c r="CX288" s="11">
        <f>'VIS STOP cijfers'!CX36</f>
        <v>0</v>
      </c>
      <c r="CY288" s="26">
        <f>'VIS STOP cijfers'!CY36</f>
        <v>0</v>
      </c>
      <c r="CZ288" s="11">
        <f>'VIS STOP cijfers'!CZ36</f>
        <v>0</v>
      </c>
      <c r="DA288" s="11">
        <f>'VIS STOP cijfers'!DA36</f>
        <v>0</v>
      </c>
      <c r="DB288" s="11">
        <f>'VIS STOP cijfers'!DB36</f>
        <v>0</v>
      </c>
      <c r="DC288" s="11">
        <f>'VIS STOP cijfers'!DC36</f>
        <v>0</v>
      </c>
      <c r="DD288" s="11">
        <f>'VIS STOP cijfers'!DD36</f>
        <v>0</v>
      </c>
      <c r="DE288" s="11">
        <f>'VIS STOP cijfers'!DE36</f>
        <v>0</v>
      </c>
      <c r="DF288" s="11">
        <f>'VIS STOP cijfers'!DF36</f>
        <v>0</v>
      </c>
      <c r="DG288" s="11">
        <f>'VIS STOP cijfers'!DG36</f>
        <v>0</v>
      </c>
      <c r="DH288" s="11">
        <f>'VIS STOP cijfers'!DH36</f>
        <v>0</v>
      </c>
      <c r="DI288" s="11">
        <f>'VIS STOP cijfers'!DI36</f>
        <v>0</v>
      </c>
      <c r="DJ288" s="11">
        <f>'VIS STOP cijfers'!DJ36</f>
        <v>0</v>
      </c>
      <c r="DK288" s="11">
        <f>'VIS STOP cijfers'!DK36</f>
        <v>0</v>
      </c>
      <c r="DL288" s="26">
        <f>'VIS STOP cijfers'!DL36</f>
        <v>0</v>
      </c>
    </row>
    <row r="289" spans="1:116" s="165" customFormat="1" hidden="1">
      <c r="A289" s="47" t="str">
        <f>'VIS STOP cijfers'!A37</f>
        <v xml:space="preserve">verbeterplan </v>
      </c>
      <c r="B289" s="49" t="str">
        <f>'VIS STOP cijfers'!B37</f>
        <v>WVNT</v>
      </c>
      <c r="C289" s="4" t="str">
        <f>'VIS STOP cijfers'!C37</f>
        <v>Visketen</v>
      </c>
      <c r="D289" s="4" t="str">
        <f>'VIS STOP cijfers'!D37</f>
        <v>VIS Voedselveiligheid niet retribueerbaar VWS</v>
      </c>
      <c r="E289" s="274" t="str">
        <f>'VIS STOP cijfers'!E37</f>
        <v>Regulier laboratorium onderzoek chemisch:Aanwezigheid van histamine in vis met hoog histidine gehalte</v>
      </c>
      <c r="F289" s="5" t="str">
        <f>'VIS STOP cijfers'!F37</f>
        <v>VWS</v>
      </c>
      <c r="G289" s="4">
        <f>'VIS STOP cijfers'!G37</f>
        <v>0</v>
      </c>
      <c r="H289" s="15">
        <f>'VIS STOP cijfers'!H37</f>
        <v>0</v>
      </c>
      <c r="I289" s="625">
        <f>'VIS STOP cijfers'!I37</f>
        <v>100</v>
      </c>
      <c r="J289" s="11">
        <f>'VIS STOP cijfers'!J37</f>
        <v>0</v>
      </c>
      <c r="K289" s="11">
        <f>'VIS STOP cijfers'!K37</f>
        <v>0</v>
      </c>
      <c r="L289" s="11">
        <f>'VIS STOP cijfers'!L37</f>
        <v>0</v>
      </c>
      <c r="M289" s="11">
        <f>'VIS STOP cijfers'!M37</f>
        <v>0</v>
      </c>
      <c r="N289" s="11">
        <f>'VIS STOP cijfers'!N37</f>
        <v>0</v>
      </c>
      <c r="O289" s="11">
        <f>'VIS STOP cijfers'!O37</f>
        <v>0</v>
      </c>
      <c r="P289" s="11">
        <f>'VIS STOP cijfers'!P37</f>
        <v>0</v>
      </c>
      <c r="Q289" s="26">
        <f>'VIS STOP cijfers'!Q37</f>
        <v>100</v>
      </c>
      <c r="R289" s="512">
        <f>'VIS STOP cijfers'!R37</f>
        <v>0</v>
      </c>
      <c r="S289" s="11">
        <f>'VIS STOP cijfers'!S37</f>
        <v>0</v>
      </c>
      <c r="T289" s="11">
        <f>'VIS STOP cijfers'!T37</f>
        <v>100</v>
      </c>
      <c r="U289" s="11">
        <f>'VIS STOP cijfers'!U37</f>
        <v>0</v>
      </c>
      <c r="V289" s="11">
        <f>'VIS STOP cijfers'!V37</f>
        <v>0</v>
      </c>
      <c r="W289" s="11">
        <f>'VIS STOP cijfers'!W37</f>
        <v>0</v>
      </c>
      <c r="X289" s="11">
        <f>'VIS STOP cijfers'!X37</f>
        <v>0</v>
      </c>
      <c r="Y289" s="11">
        <f>'VIS STOP cijfers'!Y37</f>
        <v>0</v>
      </c>
      <c r="Z289" s="49">
        <f>'VIS STOP cijfers'!Z37</f>
        <v>100</v>
      </c>
      <c r="AA289" s="11">
        <f>'VIS STOP cijfers'!AA37</f>
        <v>0</v>
      </c>
      <c r="AB289" s="11">
        <f>'VIS STOP cijfers'!AB37</f>
        <v>0</v>
      </c>
      <c r="AC289" s="11">
        <f>'VIS STOP cijfers'!AC37</f>
        <v>0</v>
      </c>
      <c r="AD289" s="11">
        <f>'VIS STOP cijfers'!AD37</f>
        <v>0</v>
      </c>
      <c r="AE289" s="11">
        <f>'VIS STOP cijfers'!AE37</f>
        <v>0</v>
      </c>
      <c r="AF289" s="11">
        <f>'VIS STOP cijfers'!AF37</f>
        <v>100</v>
      </c>
      <c r="AG289" s="49">
        <f>'VIS STOP cijfers'!AG37</f>
        <v>0</v>
      </c>
      <c r="AH289" s="11">
        <f>'VIS STOP cijfers'!AH37</f>
        <v>0</v>
      </c>
      <c r="AI289" s="11">
        <f>'VIS STOP cijfers'!AI37</f>
        <v>0</v>
      </c>
      <c r="AJ289" s="11">
        <f>'VIS STOP cijfers'!AJ37</f>
        <v>0</v>
      </c>
      <c r="AK289" s="11">
        <f>'VIS STOP cijfers'!AK37</f>
        <v>0</v>
      </c>
      <c r="AL289" s="49">
        <f>'VIS STOP cijfers'!AL37</f>
        <v>0</v>
      </c>
      <c r="AM289" s="11">
        <f>'VIS STOP cijfers'!AM37</f>
        <v>0</v>
      </c>
      <c r="AN289" s="11">
        <f>'VIS STOP cijfers'!AN37</f>
        <v>0</v>
      </c>
      <c r="AO289" s="11">
        <f>'VIS STOP cijfers'!AO37</f>
        <v>0</v>
      </c>
      <c r="AP289" s="11">
        <f>'VIS STOP cijfers'!AP37</f>
        <v>0</v>
      </c>
      <c r="AQ289" s="11">
        <f>'VIS STOP cijfers'!AQ37</f>
        <v>0</v>
      </c>
      <c r="AR289" s="49">
        <f>'VIS STOP cijfers'!AR37</f>
        <v>0</v>
      </c>
      <c r="AS289" s="11">
        <f>'VIS STOP cijfers'!AS37</f>
        <v>0</v>
      </c>
      <c r="AT289" s="11">
        <f>'VIS STOP cijfers'!AT37</f>
        <v>0</v>
      </c>
      <c r="AU289" s="11">
        <f>'VIS STOP cijfers'!AU37</f>
        <v>0</v>
      </c>
      <c r="AV289" s="11">
        <f>'VIS STOP cijfers'!AV37</f>
        <v>0</v>
      </c>
      <c r="AW289" s="11">
        <f>'VIS STOP cijfers'!AW37</f>
        <v>0</v>
      </c>
      <c r="AX289" s="11">
        <f>'VIS STOP cijfers'!AX37</f>
        <v>0</v>
      </c>
      <c r="AY289" s="11">
        <f>'VIS STOP cijfers'!AY37</f>
        <v>0</v>
      </c>
      <c r="AZ289" s="11">
        <f>'VIS STOP cijfers'!AZ37</f>
        <v>0</v>
      </c>
      <c r="BA289" s="11">
        <f>'VIS STOP cijfers'!BA37</f>
        <v>0</v>
      </c>
      <c r="BB289" s="11">
        <f>'VIS STOP cijfers'!BB37</f>
        <v>0</v>
      </c>
      <c r="BC289" s="49">
        <f>'VIS STOP cijfers'!BC37</f>
        <v>0</v>
      </c>
      <c r="BD289" s="11">
        <f>'VIS STOP cijfers'!BD37</f>
        <v>100</v>
      </c>
      <c r="BE289" s="11">
        <f>'VIS STOP cijfers'!BE37</f>
        <v>0</v>
      </c>
      <c r="BF289" s="11">
        <f>'VIS STOP cijfers'!BF37</f>
        <v>0</v>
      </c>
      <c r="BG289" s="11">
        <f>'VIS STOP cijfers'!BG37</f>
        <v>0</v>
      </c>
      <c r="BH289" s="11">
        <f>'VIS STOP cijfers'!BH37</f>
        <v>0</v>
      </c>
      <c r="BI289" s="11">
        <f>'VIS STOP cijfers'!BI37</f>
        <v>0</v>
      </c>
      <c r="BJ289" s="11">
        <f>'VIS STOP cijfers'!BJ37</f>
        <v>0</v>
      </c>
      <c r="BK289" s="49">
        <f>'VIS STOP cijfers'!BK37</f>
        <v>0</v>
      </c>
      <c r="BL289" s="11">
        <f>'VIS STOP cijfers'!BL37</f>
        <v>0</v>
      </c>
      <c r="BM289" s="11">
        <f>'VIS STOP cijfers'!BM37</f>
        <v>0</v>
      </c>
      <c r="BN289" s="11">
        <f>'VIS STOP cijfers'!BN37</f>
        <v>0</v>
      </c>
      <c r="BO289" s="11">
        <f>'VIS STOP cijfers'!BO37</f>
        <v>0</v>
      </c>
      <c r="BP289" s="11">
        <f>'VIS STOP cijfers'!BP37</f>
        <v>0</v>
      </c>
      <c r="BQ289" s="49">
        <f>'VIS STOP cijfers'!BQ37</f>
        <v>0</v>
      </c>
      <c r="BR289" s="11">
        <f>'VIS STOP cijfers'!BR37</f>
        <v>0</v>
      </c>
      <c r="BS289" s="11">
        <f>'VIS STOP cijfers'!BS37</f>
        <v>0</v>
      </c>
      <c r="BT289" s="11">
        <f>'VIS STOP cijfers'!BT37</f>
        <v>0</v>
      </c>
      <c r="BU289" s="11">
        <f>'VIS STOP cijfers'!BU37</f>
        <v>0</v>
      </c>
      <c r="BV289" s="11">
        <f>'VIS STOP cijfers'!BV37</f>
        <v>0</v>
      </c>
      <c r="BW289" s="11">
        <f>'VIS STOP cijfers'!BW37</f>
        <v>0</v>
      </c>
      <c r="BX289" s="47">
        <f>'VIS STOP cijfers'!BX37</f>
        <v>0</v>
      </c>
      <c r="BY289" s="49">
        <f>'VIS STOP cijfers'!BY37</f>
        <v>100</v>
      </c>
      <c r="BZ289" s="11">
        <f>'VIS STOP cijfers'!BZ37</f>
        <v>0</v>
      </c>
      <c r="CA289" s="11">
        <f>'VIS STOP cijfers'!CA37</f>
        <v>0</v>
      </c>
      <c r="CB289" s="11">
        <f>'VIS STOP cijfers'!CB37</f>
        <v>0</v>
      </c>
      <c r="CC289" s="11">
        <f>'VIS STOP cijfers'!CC37</f>
        <v>0</v>
      </c>
      <c r="CD289" s="11">
        <f>'VIS STOP cijfers'!CD37</f>
        <v>0</v>
      </c>
      <c r="CE289" s="11">
        <f>'VIS STOP cijfers'!CE37</f>
        <v>0</v>
      </c>
      <c r="CF289" s="11">
        <f>'VIS STOP cijfers'!CF37</f>
        <v>0</v>
      </c>
      <c r="CG289" s="11">
        <f>'VIS STOP cijfers'!CG37</f>
        <v>0</v>
      </c>
      <c r="CH289" s="11">
        <f>'VIS STOP cijfers'!CH37</f>
        <v>0</v>
      </c>
      <c r="CI289" s="11">
        <f>'VIS STOP cijfers'!CI37</f>
        <v>0</v>
      </c>
      <c r="CJ289" s="11">
        <f>'VIS STOP cijfers'!CJ37</f>
        <v>0</v>
      </c>
      <c r="CK289" s="11">
        <f>'VIS STOP cijfers'!CK37</f>
        <v>0</v>
      </c>
      <c r="CL289" s="49">
        <f>'VIS STOP cijfers'!CL37</f>
        <v>0</v>
      </c>
      <c r="CM289" s="11">
        <f>'VIS STOP cijfers'!CM37</f>
        <v>0</v>
      </c>
      <c r="CN289" s="11">
        <f>'VIS STOP cijfers'!CN37</f>
        <v>0</v>
      </c>
      <c r="CO289" s="11">
        <f>'VIS STOP cijfers'!CO37</f>
        <v>0</v>
      </c>
      <c r="CP289" s="11">
        <f>'VIS STOP cijfers'!CP37</f>
        <v>0</v>
      </c>
      <c r="CQ289" s="11">
        <f>'VIS STOP cijfers'!CQ37</f>
        <v>0</v>
      </c>
      <c r="CR289" s="11">
        <f>'VIS STOP cijfers'!CR37</f>
        <v>0</v>
      </c>
      <c r="CS289" s="11">
        <f>'VIS STOP cijfers'!CS37</f>
        <v>0</v>
      </c>
      <c r="CT289" s="11">
        <f>'VIS STOP cijfers'!CT37</f>
        <v>0</v>
      </c>
      <c r="CU289" s="11">
        <f>'VIS STOP cijfers'!CU37</f>
        <v>0</v>
      </c>
      <c r="CV289" s="11">
        <f>'VIS STOP cijfers'!CV37</f>
        <v>0</v>
      </c>
      <c r="CW289" s="11">
        <f>'VIS STOP cijfers'!CW37</f>
        <v>0</v>
      </c>
      <c r="CX289" s="11">
        <f>'VIS STOP cijfers'!CX37</f>
        <v>0</v>
      </c>
      <c r="CY289" s="26">
        <f>'VIS STOP cijfers'!CY37</f>
        <v>0</v>
      </c>
      <c r="CZ289" s="11">
        <f>'VIS STOP cijfers'!CZ37</f>
        <v>0</v>
      </c>
      <c r="DA289" s="11">
        <f>'VIS STOP cijfers'!DA37</f>
        <v>0</v>
      </c>
      <c r="DB289" s="11">
        <f>'VIS STOP cijfers'!DB37</f>
        <v>0</v>
      </c>
      <c r="DC289" s="11">
        <f>'VIS STOP cijfers'!DC37</f>
        <v>0</v>
      </c>
      <c r="DD289" s="11">
        <f>'VIS STOP cijfers'!DD37</f>
        <v>0</v>
      </c>
      <c r="DE289" s="11">
        <f>'VIS STOP cijfers'!DE37</f>
        <v>0</v>
      </c>
      <c r="DF289" s="11">
        <f>'VIS STOP cijfers'!DF37</f>
        <v>0</v>
      </c>
      <c r="DG289" s="11">
        <f>'VIS STOP cijfers'!DG37</f>
        <v>0</v>
      </c>
      <c r="DH289" s="11">
        <f>'VIS STOP cijfers'!DH37</f>
        <v>0</v>
      </c>
      <c r="DI289" s="11">
        <f>'VIS STOP cijfers'!DI37</f>
        <v>0</v>
      </c>
      <c r="DJ289" s="11">
        <f>'VIS STOP cijfers'!DJ37</f>
        <v>0</v>
      </c>
      <c r="DK289" s="11">
        <f>'VIS STOP cijfers'!DK37</f>
        <v>0</v>
      </c>
      <c r="DL289" s="26">
        <f>'VIS STOP cijfers'!DL37</f>
        <v>0</v>
      </c>
    </row>
    <row r="290" spans="1:116" s="165" customFormat="1" hidden="1">
      <c r="A290" s="47" t="str">
        <f>'VIS STOP cijfers'!A38</f>
        <v>1 fte lab</v>
      </c>
      <c r="B290" s="49" t="str">
        <f>'VIS STOP cijfers'!B38</f>
        <v>WVNT</v>
      </c>
      <c r="C290" s="4" t="str">
        <f>'VIS STOP cijfers'!C38</f>
        <v>Visketen</v>
      </c>
      <c r="D290" s="4" t="str">
        <f>'VIS STOP cijfers'!D38</f>
        <v>VIS Voedselveiligheid niet retribueerbaar VWS</v>
      </c>
      <c r="E290" s="274" t="str">
        <f>'VIS STOP cijfers'!E38</f>
        <v>Regulier laboratorium onderzoek chemisch: Verificatie biotoxines in levende 2-kleppige weekdieren (officiële controle verzend- en zuiveringcentra)</v>
      </c>
      <c r="F290" s="5" t="str">
        <f>'VIS STOP cijfers'!F38</f>
        <v>VWS</v>
      </c>
      <c r="G290" s="4">
        <f>'VIS STOP cijfers'!G38</f>
        <v>0</v>
      </c>
      <c r="H290" s="15">
        <f>'VIS STOP cijfers'!H38</f>
        <v>75</v>
      </c>
      <c r="I290" s="625">
        <f>'VIS STOP cijfers'!I38</f>
        <v>400</v>
      </c>
      <c r="J290" s="11">
        <f>'VIS STOP cijfers'!J38</f>
        <v>0</v>
      </c>
      <c r="K290" s="11">
        <f>'VIS STOP cijfers'!K38</f>
        <v>0</v>
      </c>
      <c r="L290" s="11">
        <f>'VIS STOP cijfers'!L38</f>
        <v>0</v>
      </c>
      <c r="M290" s="11">
        <f>'VIS STOP cijfers'!M38</f>
        <v>0</v>
      </c>
      <c r="N290" s="11">
        <f>'VIS STOP cijfers'!N38</f>
        <v>0</v>
      </c>
      <c r="O290" s="11">
        <f>'VIS STOP cijfers'!O38</f>
        <v>0</v>
      </c>
      <c r="P290" s="11">
        <f>'VIS STOP cijfers'!P38</f>
        <v>0</v>
      </c>
      <c r="Q290" s="26">
        <f>'VIS STOP cijfers'!Q38</f>
        <v>475</v>
      </c>
      <c r="R290" s="15">
        <f>'VIS STOP cijfers'!R38</f>
        <v>0</v>
      </c>
      <c r="S290" s="11">
        <f>'VIS STOP cijfers'!S38</f>
        <v>0</v>
      </c>
      <c r="T290" s="11">
        <f>'VIS STOP cijfers'!T38</f>
        <v>475</v>
      </c>
      <c r="U290" s="11">
        <f>'VIS STOP cijfers'!U38</f>
        <v>0</v>
      </c>
      <c r="V290" s="11">
        <f>'VIS STOP cijfers'!V38</f>
        <v>0</v>
      </c>
      <c r="W290" s="11">
        <f>'VIS STOP cijfers'!W38</f>
        <v>0</v>
      </c>
      <c r="X290" s="11">
        <f>'VIS STOP cijfers'!X38</f>
        <v>0</v>
      </c>
      <c r="Y290" s="11">
        <f>'VIS STOP cijfers'!Y38</f>
        <v>0</v>
      </c>
      <c r="Z290" s="49">
        <f>'VIS STOP cijfers'!Z38</f>
        <v>475</v>
      </c>
      <c r="AA290" s="11">
        <f>'VIS STOP cijfers'!AA38</f>
        <v>0</v>
      </c>
      <c r="AB290" s="11">
        <f>'VIS STOP cijfers'!AB38</f>
        <v>0</v>
      </c>
      <c r="AC290" s="11">
        <f>'VIS STOP cijfers'!AC38</f>
        <v>0</v>
      </c>
      <c r="AD290" s="11">
        <f>'VIS STOP cijfers'!AD38</f>
        <v>75</v>
      </c>
      <c r="AE290" s="11">
        <f>'VIS STOP cijfers'!AE38</f>
        <v>0</v>
      </c>
      <c r="AF290" s="11">
        <f>'VIS STOP cijfers'!AF38</f>
        <v>400</v>
      </c>
      <c r="AG290" s="49">
        <f>'VIS STOP cijfers'!AG38</f>
        <v>0</v>
      </c>
      <c r="AH290" s="11">
        <f>'VIS STOP cijfers'!AH38</f>
        <v>0</v>
      </c>
      <c r="AI290" s="11">
        <f>'VIS STOP cijfers'!AI38</f>
        <v>0</v>
      </c>
      <c r="AJ290" s="11">
        <f>'VIS STOP cijfers'!AJ38</f>
        <v>0</v>
      </c>
      <c r="AK290" s="11">
        <f>'VIS STOP cijfers'!AK38</f>
        <v>0</v>
      </c>
      <c r="AL290" s="49">
        <f>'VIS STOP cijfers'!AL38</f>
        <v>0</v>
      </c>
      <c r="AM290" s="11">
        <f>'VIS STOP cijfers'!AM38</f>
        <v>0</v>
      </c>
      <c r="AN290" s="11">
        <f>'VIS STOP cijfers'!AN38</f>
        <v>18.75</v>
      </c>
      <c r="AO290" s="11">
        <f>'VIS STOP cijfers'!AO38</f>
        <v>18.75</v>
      </c>
      <c r="AP290" s="11">
        <f>'VIS STOP cijfers'!AP38</f>
        <v>18.75</v>
      </c>
      <c r="AQ290" s="11">
        <f>'VIS STOP cijfers'!AQ38</f>
        <v>18.75</v>
      </c>
      <c r="AR290" s="49">
        <f>'VIS STOP cijfers'!AR38</f>
        <v>0</v>
      </c>
      <c r="AS290" s="11">
        <f>'VIS STOP cijfers'!AS38</f>
        <v>0</v>
      </c>
      <c r="AT290" s="11">
        <f>'VIS STOP cijfers'!AT38</f>
        <v>0</v>
      </c>
      <c r="AU290" s="11">
        <f>'VIS STOP cijfers'!AU38</f>
        <v>0</v>
      </c>
      <c r="AV290" s="11">
        <f>'VIS STOP cijfers'!AV38</f>
        <v>0</v>
      </c>
      <c r="AW290" s="11">
        <f>'VIS STOP cijfers'!AW38</f>
        <v>0</v>
      </c>
      <c r="AX290" s="11">
        <f>'VIS STOP cijfers'!AX38</f>
        <v>0</v>
      </c>
      <c r="AY290" s="11">
        <f>'VIS STOP cijfers'!AY38</f>
        <v>0</v>
      </c>
      <c r="AZ290" s="11">
        <f>'VIS STOP cijfers'!AZ38</f>
        <v>0</v>
      </c>
      <c r="BA290" s="11">
        <f>'VIS STOP cijfers'!BA38</f>
        <v>0</v>
      </c>
      <c r="BB290" s="11">
        <f>'VIS STOP cijfers'!BB38</f>
        <v>0</v>
      </c>
      <c r="BC290" s="49">
        <f>'VIS STOP cijfers'!BC38</f>
        <v>0</v>
      </c>
      <c r="BD290" s="11">
        <f>'VIS STOP cijfers'!BD38</f>
        <v>400</v>
      </c>
      <c r="BE290" s="11">
        <f>'VIS STOP cijfers'!BE38</f>
        <v>0</v>
      </c>
      <c r="BF290" s="11">
        <f>'VIS STOP cijfers'!BF38</f>
        <v>0</v>
      </c>
      <c r="BG290" s="11">
        <f>'VIS STOP cijfers'!BG38</f>
        <v>0</v>
      </c>
      <c r="BH290" s="11">
        <f>'VIS STOP cijfers'!BH38</f>
        <v>0</v>
      </c>
      <c r="BI290" s="11">
        <f>'VIS STOP cijfers'!BI38</f>
        <v>0</v>
      </c>
      <c r="BJ290" s="11">
        <f>'VIS STOP cijfers'!BJ38</f>
        <v>0</v>
      </c>
      <c r="BK290" s="49">
        <f>'VIS STOP cijfers'!BK38</f>
        <v>0</v>
      </c>
      <c r="BL290" s="11">
        <f>'VIS STOP cijfers'!BL38</f>
        <v>0</v>
      </c>
      <c r="BM290" s="11">
        <f>'VIS STOP cijfers'!BM38</f>
        <v>0</v>
      </c>
      <c r="BN290" s="11">
        <f>'VIS STOP cijfers'!BN38</f>
        <v>0</v>
      </c>
      <c r="BO290" s="11">
        <f>'VIS STOP cijfers'!BO38</f>
        <v>0</v>
      </c>
      <c r="BP290" s="11">
        <f>'VIS STOP cijfers'!BP38</f>
        <v>0</v>
      </c>
      <c r="BQ290" s="49">
        <f>'VIS STOP cijfers'!BQ38</f>
        <v>0</v>
      </c>
      <c r="BR290" s="11">
        <f>'VIS STOP cijfers'!BR38</f>
        <v>0</v>
      </c>
      <c r="BS290" s="11">
        <f>'VIS STOP cijfers'!BS38</f>
        <v>0</v>
      </c>
      <c r="BT290" s="11">
        <f>'VIS STOP cijfers'!BT38</f>
        <v>0</v>
      </c>
      <c r="BU290" s="11">
        <f>'VIS STOP cijfers'!BU38</f>
        <v>0</v>
      </c>
      <c r="BV290" s="11">
        <f>'VIS STOP cijfers'!BV38</f>
        <v>0</v>
      </c>
      <c r="BW290" s="11">
        <f>'VIS STOP cijfers'!BW38</f>
        <v>0</v>
      </c>
      <c r="BX290" s="47">
        <f>'VIS STOP cijfers'!BX38</f>
        <v>0</v>
      </c>
      <c r="BY290" s="49">
        <f>'VIS STOP cijfers'!BY38</f>
        <v>475</v>
      </c>
      <c r="BZ290" s="11">
        <f>'VIS STOP cijfers'!BZ38</f>
        <v>0</v>
      </c>
      <c r="CA290" s="11">
        <f>'VIS STOP cijfers'!CA38</f>
        <v>0</v>
      </c>
      <c r="CB290" s="11">
        <f>'VIS STOP cijfers'!CB38</f>
        <v>0</v>
      </c>
      <c r="CC290" s="11">
        <f>'VIS STOP cijfers'!CC38</f>
        <v>0</v>
      </c>
      <c r="CD290" s="11">
        <f>'VIS STOP cijfers'!CD38</f>
        <v>0</v>
      </c>
      <c r="CE290" s="11">
        <f>'VIS STOP cijfers'!CE38</f>
        <v>0</v>
      </c>
      <c r="CF290" s="11">
        <f>'VIS STOP cijfers'!CF38</f>
        <v>0</v>
      </c>
      <c r="CG290" s="11">
        <f>'VIS STOP cijfers'!CG38</f>
        <v>0</v>
      </c>
      <c r="CH290" s="11">
        <f>'VIS STOP cijfers'!CH38</f>
        <v>0</v>
      </c>
      <c r="CI290" s="11">
        <f>'VIS STOP cijfers'!CI38</f>
        <v>0</v>
      </c>
      <c r="CJ290" s="11">
        <f>'VIS STOP cijfers'!CJ38</f>
        <v>0</v>
      </c>
      <c r="CK290" s="11">
        <f>'VIS STOP cijfers'!CK38</f>
        <v>0</v>
      </c>
      <c r="CL290" s="49">
        <f>'VIS STOP cijfers'!CL38</f>
        <v>0</v>
      </c>
      <c r="CM290" s="11">
        <f>'VIS STOP cijfers'!CM38</f>
        <v>0</v>
      </c>
      <c r="CN290" s="11">
        <f>'VIS STOP cijfers'!CN38</f>
        <v>0</v>
      </c>
      <c r="CO290" s="11">
        <f>'VIS STOP cijfers'!CO38</f>
        <v>0</v>
      </c>
      <c r="CP290" s="11">
        <f>'VIS STOP cijfers'!CP38</f>
        <v>0</v>
      </c>
      <c r="CQ290" s="11">
        <f>'VIS STOP cijfers'!CQ38</f>
        <v>0</v>
      </c>
      <c r="CR290" s="11">
        <f>'VIS STOP cijfers'!CR38</f>
        <v>0</v>
      </c>
      <c r="CS290" s="11">
        <f>'VIS STOP cijfers'!CS38</f>
        <v>0</v>
      </c>
      <c r="CT290" s="11">
        <f>'VIS STOP cijfers'!CT38</f>
        <v>0</v>
      </c>
      <c r="CU290" s="11">
        <f>'VIS STOP cijfers'!CU38</f>
        <v>0</v>
      </c>
      <c r="CV290" s="11">
        <f>'VIS STOP cijfers'!CV38</f>
        <v>0</v>
      </c>
      <c r="CW290" s="11">
        <f>'VIS STOP cijfers'!CW38</f>
        <v>0</v>
      </c>
      <c r="CX290" s="11">
        <f>'VIS STOP cijfers'!CX38</f>
        <v>0</v>
      </c>
      <c r="CY290" s="26">
        <f>'VIS STOP cijfers'!CY38</f>
        <v>0</v>
      </c>
      <c r="CZ290" s="11">
        <f>'VIS STOP cijfers'!CZ38</f>
        <v>0</v>
      </c>
      <c r="DA290" s="11">
        <f>'VIS STOP cijfers'!DA38</f>
        <v>0</v>
      </c>
      <c r="DB290" s="11">
        <f>'VIS STOP cijfers'!DB38</f>
        <v>0</v>
      </c>
      <c r="DC290" s="11">
        <f>'VIS STOP cijfers'!DC38</f>
        <v>0</v>
      </c>
      <c r="DD290" s="11">
        <f>'VIS STOP cijfers'!DD38</f>
        <v>0</v>
      </c>
      <c r="DE290" s="11">
        <f>'VIS STOP cijfers'!DE38</f>
        <v>0</v>
      </c>
      <c r="DF290" s="11">
        <f>'VIS STOP cijfers'!DF38</f>
        <v>0</v>
      </c>
      <c r="DG290" s="11">
        <f>'VIS STOP cijfers'!DG38</f>
        <v>0</v>
      </c>
      <c r="DH290" s="11">
        <f>'VIS STOP cijfers'!DH38</f>
        <v>0</v>
      </c>
      <c r="DI290" s="11">
        <f>'VIS STOP cijfers'!DI38</f>
        <v>0</v>
      </c>
      <c r="DJ290" s="11">
        <f>'VIS STOP cijfers'!DJ38</f>
        <v>0</v>
      </c>
      <c r="DK290" s="11">
        <f>'VIS STOP cijfers'!DK38</f>
        <v>0</v>
      </c>
      <c r="DL290" s="26">
        <f>'VIS STOP cijfers'!DL38</f>
        <v>0</v>
      </c>
    </row>
    <row r="291" spans="1:116" s="165" customFormat="1">
      <c r="A291" s="47" t="str">
        <f>'VIS STOP cijfers'!A39</f>
        <v>2 fte TU</v>
      </c>
      <c r="B291" s="49" t="str">
        <f>'VIS STOP cijfers'!B39</f>
        <v>WVNT</v>
      </c>
      <c r="C291" s="4" t="str">
        <f>'VIS STOP cijfers'!C39</f>
        <v>Visketen</v>
      </c>
      <c r="D291" s="4" t="str">
        <f>'VIS STOP cijfers'!D39</f>
        <v>VIS Voedselveiligheid niet retribueerbaar VWS</v>
      </c>
      <c r="E291" s="274" t="str">
        <f>'VIS STOP cijfers'!E39</f>
        <v>Regulier laboratorium onderzoek chemisch: Verificatie biotoxines in levende 2-kleppige weekdieren (officiële controle retail)</v>
      </c>
      <c r="F291" s="5" t="str">
        <f>'VIS STOP cijfers'!F39</f>
        <v>VWS</v>
      </c>
      <c r="G291" s="4" t="str">
        <f>'VIS STOP cijfers'!G39</f>
        <v>verbeterplan</v>
      </c>
      <c r="H291" s="15">
        <f>'VIS STOP cijfers'!H39</f>
        <v>12.5</v>
      </c>
      <c r="I291" s="625">
        <f>'VIS STOP cijfers'!I39</f>
        <v>80</v>
      </c>
      <c r="J291" s="11">
        <f>'VIS STOP cijfers'!J39</f>
        <v>0</v>
      </c>
      <c r="K291" s="11">
        <f>'VIS STOP cijfers'!K39</f>
        <v>0</v>
      </c>
      <c r="L291" s="11">
        <f>'VIS STOP cijfers'!L39</f>
        <v>0</v>
      </c>
      <c r="M291" s="11">
        <f>'VIS STOP cijfers'!M39</f>
        <v>0</v>
      </c>
      <c r="N291" s="11">
        <f>'VIS STOP cijfers'!N39</f>
        <v>0</v>
      </c>
      <c r="O291" s="11">
        <f>'VIS STOP cijfers'!O39</f>
        <v>0</v>
      </c>
      <c r="P291" s="11">
        <f>'VIS STOP cijfers'!P39</f>
        <v>0</v>
      </c>
      <c r="Q291" s="26">
        <f>'VIS STOP cijfers'!Q39</f>
        <v>92.5</v>
      </c>
      <c r="R291" s="15">
        <f>'VIS STOP cijfers'!R39</f>
        <v>0</v>
      </c>
      <c r="S291" s="11">
        <f>'VIS STOP cijfers'!S39</f>
        <v>0</v>
      </c>
      <c r="T291" s="11">
        <f>'VIS STOP cijfers'!T39</f>
        <v>92.5</v>
      </c>
      <c r="U291" s="11">
        <f>'VIS STOP cijfers'!U39</f>
        <v>0</v>
      </c>
      <c r="V291" s="11">
        <f>'VIS STOP cijfers'!V39</f>
        <v>0</v>
      </c>
      <c r="W291" s="11">
        <f>'VIS STOP cijfers'!W39</f>
        <v>0</v>
      </c>
      <c r="X291" s="11">
        <f>'VIS STOP cijfers'!X39</f>
        <v>0</v>
      </c>
      <c r="Y291" s="11">
        <f>'VIS STOP cijfers'!Y39</f>
        <v>0</v>
      </c>
      <c r="Z291" s="49">
        <f>'VIS STOP cijfers'!Z39</f>
        <v>92.5</v>
      </c>
      <c r="AA291" s="11">
        <f>'VIS STOP cijfers'!AA39</f>
        <v>0</v>
      </c>
      <c r="AB291" s="11">
        <f>'VIS STOP cijfers'!AB39</f>
        <v>0</v>
      </c>
      <c r="AC291" s="11">
        <f>'VIS STOP cijfers'!AC39</f>
        <v>0</v>
      </c>
      <c r="AD291" s="11">
        <f>'VIS STOP cijfers'!AD39</f>
        <v>12.5</v>
      </c>
      <c r="AE291" s="11">
        <f>'VIS STOP cijfers'!AE39</f>
        <v>0</v>
      </c>
      <c r="AF291" s="11">
        <f>'VIS STOP cijfers'!AF39</f>
        <v>80</v>
      </c>
      <c r="AG291" s="49">
        <f>'VIS STOP cijfers'!AG39</f>
        <v>0</v>
      </c>
      <c r="AH291" s="11">
        <f>'VIS STOP cijfers'!AH39</f>
        <v>0</v>
      </c>
      <c r="AI291" s="11">
        <f>'VIS STOP cijfers'!AI39</f>
        <v>0</v>
      </c>
      <c r="AJ291" s="11">
        <f>'VIS STOP cijfers'!AJ39</f>
        <v>0</v>
      </c>
      <c r="AK291" s="11">
        <f>'VIS STOP cijfers'!AK39</f>
        <v>0</v>
      </c>
      <c r="AL291" s="49">
        <f>'VIS STOP cijfers'!AL39</f>
        <v>0</v>
      </c>
      <c r="AM291" s="11">
        <f>'VIS STOP cijfers'!AM39</f>
        <v>0</v>
      </c>
      <c r="AN291" s="11">
        <f>'VIS STOP cijfers'!AN39</f>
        <v>4</v>
      </c>
      <c r="AO291" s="11">
        <f>'VIS STOP cijfers'!AO39</f>
        <v>3</v>
      </c>
      <c r="AP291" s="11">
        <f>'VIS STOP cijfers'!AP39</f>
        <v>3</v>
      </c>
      <c r="AQ291" s="11">
        <f>'VIS STOP cijfers'!AQ39</f>
        <v>3</v>
      </c>
      <c r="AR291" s="49">
        <f>'VIS STOP cijfers'!AR39</f>
        <v>-0.5</v>
      </c>
      <c r="AS291" s="11">
        <f>'VIS STOP cijfers'!AS39</f>
        <v>0</v>
      </c>
      <c r="AT291" s="11">
        <f>'VIS STOP cijfers'!AT39</f>
        <v>0</v>
      </c>
      <c r="AU291" s="11">
        <f>'VIS STOP cijfers'!AU39</f>
        <v>0</v>
      </c>
      <c r="AV291" s="11">
        <f>'VIS STOP cijfers'!AV39</f>
        <v>0</v>
      </c>
      <c r="AW291" s="11">
        <f>'VIS STOP cijfers'!AW39</f>
        <v>0</v>
      </c>
      <c r="AX291" s="11">
        <f>'VIS STOP cijfers'!AX39</f>
        <v>0</v>
      </c>
      <c r="AY291" s="11">
        <f>'VIS STOP cijfers'!AY39</f>
        <v>0</v>
      </c>
      <c r="AZ291" s="11">
        <f>'VIS STOP cijfers'!AZ39</f>
        <v>0</v>
      </c>
      <c r="BA291" s="11">
        <f>'VIS STOP cijfers'!BA39</f>
        <v>0</v>
      </c>
      <c r="BB291" s="11">
        <f>'VIS STOP cijfers'!BB39</f>
        <v>0</v>
      </c>
      <c r="BC291" s="49">
        <f>'VIS STOP cijfers'!BC39</f>
        <v>0</v>
      </c>
      <c r="BD291" s="11">
        <f>'VIS STOP cijfers'!BD39</f>
        <v>80</v>
      </c>
      <c r="BE291" s="11">
        <f>'VIS STOP cijfers'!BE39</f>
        <v>0</v>
      </c>
      <c r="BF291" s="11">
        <f>'VIS STOP cijfers'!BF39</f>
        <v>0</v>
      </c>
      <c r="BG291" s="11">
        <f>'VIS STOP cijfers'!BG39</f>
        <v>0</v>
      </c>
      <c r="BH291" s="11">
        <f>'VIS STOP cijfers'!BH39</f>
        <v>0</v>
      </c>
      <c r="BI291" s="11">
        <f>'VIS STOP cijfers'!BI39</f>
        <v>0</v>
      </c>
      <c r="BJ291" s="11">
        <f>'VIS STOP cijfers'!BJ39</f>
        <v>0</v>
      </c>
      <c r="BK291" s="49">
        <f>'VIS STOP cijfers'!BK39</f>
        <v>0</v>
      </c>
      <c r="BL291" s="11">
        <f>'VIS STOP cijfers'!BL39</f>
        <v>0</v>
      </c>
      <c r="BM291" s="11">
        <f>'VIS STOP cijfers'!BM39</f>
        <v>0</v>
      </c>
      <c r="BN291" s="11">
        <f>'VIS STOP cijfers'!BN39</f>
        <v>0</v>
      </c>
      <c r="BO291" s="11">
        <f>'VIS STOP cijfers'!BO39</f>
        <v>0</v>
      </c>
      <c r="BP291" s="11">
        <f>'VIS STOP cijfers'!BP39</f>
        <v>0</v>
      </c>
      <c r="BQ291" s="49">
        <f>'VIS STOP cijfers'!BQ39</f>
        <v>0</v>
      </c>
      <c r="BR291" s="11">
        <f>'VIS STOP cijfers'!BR39</f>
        <v>0</v>
      </c>
      <c r="BS291" s="11">
        <f>'VIS STOP cijfers'!BS39</f>
        <v>0</v>
      </c>
      <c r="BT291" s="11">
        <f>'VIS STOP cijfers'!BT39</f>
        <v>0</v>
      </c>
      <c r="BU291" s="11">
        <f>'VIS STOP cijfers'!BU39</f>
        <v>0</v>
      </c>
      <c r="BV291" s="11">
        <f>'VIS STOP cijfers'!BV39</f>
        <v>0</v>
      </c>
      <c r="BW291" s="11">
        <f>'VIS STOP cijfers'!BW39</f>
        <v>0</v>
      </c>
      <c r="BX291" s="47">
        <f>'VIS STOP cijfers'!BX39</f>
        <v>0</v>
      </c>
      <c r="BY291" s="49">
        <f>'VIS STOP cijfers'!BY39</f>
        <v>93</v>
      </c>
      <c r="BZ291" s="11">
        <f>'VIS STOP cijfers'!BZ39</f>
        <v>0</v>
      </c>
      <c r="CA291" s="11">
        <f>'VIS STOP cijfers'!CA39</f>
        <v>0</v>
      </c>
      <c r="CB291" s="11">
        <f>'VIS STOP cijfers'!CB39</f>
        <v>0</v>
      </c>
      <c r="CC291" s="11">
        <f>'VIS STOP cijfers'!CC39</f>
        <v>0</v>
      </c>
      <c r="CD291" s="11">
        <f>'VIS STOP cijfers'!CD39</f>
        <v>0</v>
      </c>
      <c r="CE291" s="11">
        <f>'VIS STOP cijfers'!CE39</f>
        <v>0</v>
      </c>
      <c r="CF291" s="11">
        <f>'VIS STOP cijfers'!CF39</f>
        <v>0</v>
      </c>
      <c r="CG291" s="11">
        <f>'VIS STOP cijfers'!CG39</f>
        <v>0</v>
      </c>
      <c r="CH291" s="11">
        <f>'VIS STOP cijfers'!CH39</f>
        <v>0</v>
      </c>
      <c r="CI291" s="11">
        <f>'VIS STOP cijfers'!CI39</f>
        <v>0</v>
      </c>
      <c r="CJ291" s="11">
        <f>'VIS STOP cijfers'!CJ39</f>
        <v>0</v>
      </c>
      <c r="CK291" s="11">
        <f>'VIS STOP cijfers'!CK39</f>
        <v>0</v>
      </c>
      <c r="CL291" s="49">
        <f>'VIS STOP cijfers'!CL39</f>
        <v>0</v>
      </c>
      <c r="CM291" s="11">
        <f>'VIS STOP cijfers'!CM39</f>
        <v>0</v>
      </c>
      <c r="CN291" s="11">
        <f>'VIS STOP cijfers'!CN39</f>
        <v>0</v>
      </c>
      <c r="CO291" s="11">
        <f>'VIS STOP cijfers'!CO39</f>
        <v>0</v>
      </c>
      <c r="CP291" s="11">
        <f>'VIS STOP cijfers'!CP39</f>
        <v>0</v>
      </c>
      <c r="CQ291" s="11">
        <f>'VIS STOP cijfers'!CQ39</f>
        <v>0</v>
      </c>
      <c r="CR291" s="11">
        <f>'VIS STOP cijfers'!CR39</f>
        <v>0</v>
      </c>
      <c r="CS291" s="11">
        <f>'VIS STOP cijfers'!CS39</f>
        <v>0</v>
      </c>
      <c r="CT291" s="11">
        <f>'VIS STOP cijfers'!CT39</f>
        <v>0</v>
      </c>
      <c r="CU291" s="11">
        <f>'VIS STOP cijfers'!CU39</f>
        <v>0</v>
      </c>
      <c r="CV291" s="11">
        <f>'VIS STOP cijfers'!CV39</f>
        <v>0</v>
      </c>
      <c r="CW291" s="11">
        <f>'VIS STOP cijfers'!CW39</f>
        <v>0</v>
      </c>
      <c r="CX291" s="11">
        <f>'VIS STOP cijfers'!CX39</f>
        <v>0</v>
      </c>
      <c r="CY291" s="26">
        <f>'VIS STOP cijfers'!CY39</f>
        <v>0</v>
      </c>
      <c r="CZ291" s="11">
        <f>'VIS STOP cijfers'!CZ39</f>
        <v>0</v>
      </c>
      <c r="DA291" s="11">
        <f>'VIS STOP cijfers'!DA39</f>
        <v>0</v>
      </c>
      <c r="DB291" s="11">
        <f>'VIS STOP cijfers'!DB39</f>
        <v>0</v>
      </c>
      <c r="DC291" s="11">
        <f>'VIS STOP cijfers'!DC39</f>
        <v>0</v>
      </c>
      <c r="DD291" s="11">
        <f>'VIS STOP cijfers'!DD39</f>
        <v>0</v>
      </c>
      <c r="DE291" s="11">
        <f>'VIS STOP cijfers'!DE39</f>
        <v>0</v>
      </c>
      <c r="DF291" s="11">
        <f>'VIS STOP cijfers'!DF39</f>
        <v>0</v>
      </c>
      <c r="DG291" s="11">
        <f>'VIS STOP cijfers'!DG39</f>
        <v>0</v>
      </c>
      <c r="DH291" s="11">
        <f>'VIS STOP cijfers'!DH39</f>
        <v>0</v>
      </c>
      <c r="DI291" s="11">
        <f>'VIS STOP cijfers'!DI39</f>
        <v>0</v>
      </c>
      <c r="DJ291" s="11">
        <f>'VIS STOP cijfers'!DJ39</f>
        <v>0</v>
      </c>
      <c r="DK291" s="11">
        <f>'VIS STOP cijfers'!DK39</f>
        <v>0</v>
      </c>
      <c r="DL291" s="26">
        <f>'VIS STOP cijfers'!DL39</f>
        <v>0</v>
      </c>
    </row>
    <row r="292" spans="1:116" s="165" customFormat="1">
      <c r="A292" s="47">
        <f>'VIS STOP cijfers'!A40</f>
        <v>0</v>
      </c>
      <c r="B292" s="49" t="str">
        <f>'VIS STOP cijfers'!B40</f>
        <v>WVNT</v>
      </c>
      <c r="C292" s="4" t="str">
        <f>'VIS STOP cijfers'!C40</f>
        <v>Visketen</v>
      </c>
      <c r="D292" s="4" t="str">
        <f>'VIS STOP cijfers'!D40</f>
        <v>VIS Voedselveiligheid niet retribueerbaar VWS</v>
      </c>
      <c r="E292" s="274" t="str">
        <f>'VIS STOP cijfers'!E40</f>
        <v>Regulier laboratorium onderzoek chemisch: Verificatie biotoxines in Pectinidae geoogst buiten geclassificeerd gebied (officiële controle aanlanding)</v>
      </c>
      <c r="F292" s="5" t="str">
        <f>'VIS STOP cijfers'!F40</f>
        <v>VWS</v>
      </c>
      <c r="G292" s="4" t="str">
        <f>'VIS STOP cijfers'!G40</f>
        <v>verbeterplan</v>
      </c>
      <c r="H292" s="15">
        <f>'VIS STOP cijfers'!H40</f>
        <v>10</v>
      </c>
      <c r="I292" s="625">
        <f>'VIS STOP cijfers'!I40</f>
        <v>40</v>
      </c>
      <c r="J292" s="11">
        <f>'VIS STOP cijfers'!J40</f>
        <v>0</v>
      </c>
      <c r="K292" s="11">
        <f>'VIS STOP cijfers'!K40</f>
        <v>0</v>
      </c>
      <c r="L292" s="11">
        <f>'VIS STOP cijfers'!L40</f>
        <v>0</v>
      </c>
      <c r="M292" s="11">
        <f>'VIS STOP cijfers'!M40</f>
        <v>0</v>
      </c>
      <c r="N292" s="11">
        <f>'VIS STOP cijfers'!N40</f>
        <v>0</v>
      </c>
      <c r="O292" s="11">
        <f>'VIS STOP cijfers'!O40</f>
        <v>0</v>
      </c>
      <c r="P292" s="11">
        <f>'VIS STOP cijfers'!P40</f>
        <v>0</v>
      </c>
      <c r="Q292" s="26">
        <f>'VIS STOP cijfers'!Q40</f>
        <v>50</v>
      </c>
      <c r="R292" s="15">
        <f>'VIS STOP cijfers'!R40</f>
        <v>0</v>
      </c>
      <c r="S292" s="11">
        <f>'VIS STOP cijfers'!S40</f>
        <v>0</v>
      </c>
      <c r="T292" s="11">
        <f>'VIS STOP cijfers'!T40</f>
        <v>50</v>
      </c>
      <c r="U292" s="11">
        <f>'VIS STOP cijfers'!U40</f>
        <v>0</v>
      </c>
      <c r="V292" s="11">
        <f>'VIS STOP cijfers'!V40</f>
        <v>0</v>
      </c>
      <c r="W292" s="11">
        <f>'VIS STOP cijfers'!W40</f>
        <v>0</v>
      </c>
      <c r="X292" s="11">
        <f>'VIS STOP cijfers'!X40</f>
        <v>0</v>
      </c>
      <c r="Y292" s="11">
        <f>'VIS STOP cijfers'!Y40</f>
        <v>0</v>
      </c>
      <c r="Z292" s="49">
        <f>'VIS STOP cijfers'!Z40</f>
        <v>50</v>
      </c>
      <c r="AA292" s="11">
        <f>'VIS STOP cijfers'!AA40</f>
        <v>0</v>
      </c>
      <c r="AB292" s="11">
        <f>'VIS STOP cijfers'!AB40</f>
        <v>0</v>
      </c>
      <c r="AC292" s="11">
        <f>'VIS STOP cijfers'!AC40</f>
        <v>0</v>
      </c>
      <c r="AD292" s="11">
        <f>'VIS STOP cijfers'!AD40</f>
        <v>10</v>
      </c>
      <c r="AE292" s="11">
        <f>'VIS STOP cijfers'!AE40</f>
        <v>0</v>
      </c>
      <c r="AF292" s="11">
        <f>'VIS STOP cijfers'!AF40</f>
        <v>40</v>
      </c>
      <c r="AG292" s="49">
        <f>'VIS STOP cijfers'!AG40</f>
        <v>0</v>
      </c>
      <c r="AH292" s="11">
        <f>'VIS STOP cijfers'!AH40</f>
        <v>0</v>
      </c>
      <c r="AI292" s="11">
        <f>'VIS STOP cijfers'!AI40</f>
        <v>0</v>
      </c>
      <c r="AJ292" s="11">
        <f>'VIS STOP cijfers'!AJ40</f>
        <v>0</v>
      </c>
      <c r="AK292" s="11">
        <f>'VIS STOP cijfers'!AK40</f>
        <v>0</v>
      </c>
      <c r="AL292" s="49">
        <f>'VIS STOP cijfers'!AL40</f>
        <v>0</v>
      </c>
      <c r="AM292" s="11">
        <f>'VIS STOP cijfers'!AM40</f>
        <v>0</v>
      </c>
      <c r="AN292" s="11">
        <f>'VIS STOP cijfers'!AN40</f>
        <v>3</v>
      </c>
      <c r="AO292" s="11">
        <f>'VIS STOP cijfers'!AO40</f>
        <v>2</v>
      </c>
      <c r="AP292" s="11">
        <f>'VIS STOP cijfers'!AP40</f>
        <v>2</v>
      </c>
      <c r="AQ292" s="11">
        <f>'VIS STOP cijfers'!AQ40</f>
        <v>3</v>
      </c>
      <c r="AR292" s="49">
        <f>'VIS STOP cijfers'!AR40</f>
        <v>0</v>
      </c>
      <c r="AS292" s="11">
        <f>'VIS STOP cijfers'!AS40</f>
        <v>0</v>
      </c>
      <c r="AT292" s="11">
        <f>'VIS STOP cijfers'!AT40</f>
        <v>0</v>
      </c>
      <c r="AU292" s="11">
        <f>'VIS STOP cijfers'!AU40</f>
        <v>0</v>
      </c>
      <c r="AV292" s="11">
        <f>'VIS STOP cijfers'!AV40</f>
        <v>0</v>
      </c>
      <c r="AW292" s="11">
        <f>'VIS STOP cijfers'!AW40</f>
        <v>0</v>
      </c>
      <c r="AX292" s="11">
        <f>'VIS STOP cijfers'!AX40</f>
        <v>0</v>
      </c>
      <c r="AY292" s="11">
        <f>'VIS STOP cijfers'!AY40</f>
        <v>0</v>
      </c>
      <c r="AZ292" s="11">
        <f>'VIS STOP cijfers'!AZ40</f>
        <v>0</v>
      </c>
      <c r="BA292" s="11">
        <f>'VIS STOP cijfers'!BA40</f>
        <v>0</v>
      </c>
      <c r="BB292" s="11">
        <f>'VIS STOP cijfers'!BB40</f>
        <v>0</v>
      </c>
      <c r="BC292" s="49">
        <f>'VIS STOP cijfers'!BC40</f>
        <v>0</v>
      </c>
      <c r="BD292" s="11">
        <f>'VIS STOP cijfers'!BD40</f>
        <v>40</v>
      </c>
      <c r="BE292" s="11">
        <f>'VIS STOP cijfers'!BE40</f>
        <v>0</v>
      </c>
      <c r="BF292" s="11">
        <f>'VIS STOP cijfers'!BF40</f>
        <v>0</v>
      </c>
      <c r="BG292" s="11">
        <f>'VIS STOP cijfers'!BG40</f>
        <v>0</v>
      </c>
      <c r="BH292" s="11">
        <f>'VIS STOP cijfers'!BH40</f>
        <v>0</v>
      </c>
      <c r="BI292" s="11">
        <f>'VIS STOP cijfers'!BI40</f>
        <v>0</v>
      </c>
      <c r="BJ292" s="11">
        <f>'VIS STOP cijfers'!BJ40</f>
        <v>0</v>
      </c>
      <c r="BK292" s="49">
        <f>'VIS STOP cijfers'!BK40</f>
        <v>0</v>
      </c>
      <c r="BL292" s="11">
        <f>'VIS STOP cijfers'!BL40</f>
        <v>0</v>
      </c>
      <c r="BM292" s="11">
        <f>'VIS STOP cijfers'!BM40</f>
        <v>0</v>
      </c>
      <c r="BN292" s="11">
        <f>'VIS STOP cijfers'!BN40</f>
        <v>0</v>
      </c>
      <c r="BO292" s="11">
        <f>'VIS STOP cijfers'!BO40</f>
        <v>0</v>
      </c>
      <c r="BP292" s="11">
        <f>'VIS STOP cijfers'!BP40</f>
        <v>0</v>
      </c>
      <c r="BQ292" s="49">
        <f>'VIS STOP cijfers'!BQ40</f>
        <v>0</v>
      </c>
      <c r="BR292" s="11">
        <f>'VIS STOP cijfers'!BR40</f>
        <v>0</v>
      </c>
      <c r="BS292" s="11">
        <f>'VIS STOP cijfers'!BS40</f>
        <v>0</v>
      </c>
      <c r="BT292" s="11">
        <f>'VIS STOP cijfers'!BT40</f>
        <v>0</v>
      </c>
      <c r="BU292" s="11">
        <f>'VIS STOP cijfers'!BU40</f>
        <v>0</v>
      </c>
      <c r="BV292" s="11">
        <f>'VIS STOP cijfers'!BV40</f>
        <v>0</v>
      </c>
      <c r="BW292" s="11">
        <f>'VIS STOP cijfers'!BW40</f>
        <v>0</v>
      </c>
      <c r="BX292" s="47">
        <f>'VIS STOP cijfers'!BX40</f>
        <v>0</v>
      </c>
      <c r="BY292" s="49">
        <f>'VIS STOP cijfers'!BY40</f>
        <v>50</v>
      </c>
      <c r="BZ292" s="11">
        <f>'VIS STOP cijfers'!BZ40</f>
        <v>0</v>
      </c>
      <c r="CA292" s="11">
        <f>'VIS STOP cijfers'!CA40</f>
        <v>0</v>
      </c>
      <c r="CB292" s="11">
        <f>'VIS STOP cijfers'!CB40</f>
        <v>0</v>
      </c>
      <c r="CC292" s="11">
        <f>'VIS STOP cijfers'!CC40</f>
        <v>0</v>
      </c>
      <c r="CD292" s="11">
        <f>'VIS STOP cijfers'!CD40</f>
        <v>0</v>
      </c>
      <c r="CE292" s="11">
        <f>'VIS STOP cijfers'!CE40</f>
        <v>0</v>
      </c>
      <c r="CF292" s="11">
        <f>'VIS STOP cijfers'!CF40</f>
        <v>0</v>
      </c>
      <c r="CG292" s="11">
        <f>'VIS STOP cijfers'!CG40</f>
        <v>0</v>
      </c>
      <c r="CH292" s="11">
        <f>'VIS STOP cijfers'!CH40</f>
        <v>0</v>
      </c>
      <c r="CI292" s="11">
        <f>'VIS STOP cijfers'!CI40</f>
        <v>0</v>
      </c>
      <c r="CJ292" s="11">
        <f>'VIS STOP cijfers'!CJ40</f>
        <v>0</v>
      </c>
      <c r="CK292" s="11">
        <f>'VIS STOP cijfers'!CK40</f>
        <v>0</v>
      </c>
      <c r="CL292" s="49">
        <f>'VIS STOP cijfers'!CL40</f>
        <v>0</v>
      </c>
      <c r="CM292" s="11">
        <f>'VIS STOP cijfers'!CM40</f>
        <v>0</v>
      </c>
      <c r="CN292" s="11">
        <f>'VIS STOP cijfers'!CN40</f>
        <v>0</v>
      </c>
      <c r="CO292" s="11">
        <f>'VIS STOP cijfers'!CO40</f>
        <v>0</v>
      </c>
      <c r="CP292" s="11">
        <f>'VIS STOP cijfers'!CP40</f>
        <v>0</v>
      </c>
      <c r="CQ292" s="11">
        <f>'VIS STOP cijfers'!CQ40</f>
        <v>0</v>
      </c>
      <c r="CR292" s="11">
        <f>'VIS STOP cijfers'!CR40</f>
        <v>0</v>
      </c>
      <c r="CS292" s="11">
        <f>'VIS STOP cijfers'!CS40</f>
        <v>0</v>
      </c>
      <c r="CT292" s="11">
        <f>'VIS STOP cijfers'!CT40</f>
        <v>0</v>
      </c>
      <c r="CU292" s="11">
        <f>'VIS STOP cijfers'!CU40</f>
        <v>0</v>
      </c>
      <c r="CV292" s="11">
        <f>'VIS STOP cijfers'!CV40</f>
        <v>0</v>
      </c>
      <c r="CW292" s="11">
        <f>'VIS STOP cijfers'!CW40</f>
        <v>0</v>
      </c>
      <c r="CX292" s="11">
        <f>'VIS STOP cijfers'!CX40</f>
        <v>0</v>
      </c>
      <c r="CY292" s="26">
        <f>'VIS STOP cijfers'!CY40</f>
        <v>0</v>
      </c>
      <c r="CZ292" s="11">
        <f>'VIS STOP cijfers'!CZ40</f>
        <v>0</v>
      </c>
      <c r="DA292" s="11">
        <f>'VIS STOP cijfers'!DA40</f>
        <v>0</v>
      </c>
      <c r="DB292" s="11">
        <f>'VIS STOP cijfers'!DB40</f>
        <v>0</v>
      </c>
      <c r="DC292" s="11">
        <f>'VIS STOP cijfers'!DC40</f>
        <v>0</v>
      </c>
      <c r="DD292" s="11">
        <f>'VIS STOP cijfers'!DD40</f>
        <v>0</v>
      </c>
      <c r="DE292" s="11">
        <f>'VIS STOP cijfers'!DE40</f>
        <v>0</v>
      </c>
      <c r="DF292" s="11">
        <f>'VIS STOP cijfers'!DF40</f>
        <v>0</v>
      </c>
      <c r="DG292" s="11">
        <f>'VIS STOP cijfers'!DG40</f>
        <v>0</v>
      </c>
      <c r="DH292" s="11">
        <f>'VIS STOP cijfers'!DH40</f>
        <v>0</v>
      </c>
      <c r="DI292" s="11">
        <f>'VIS STOP cijfers'!DI40</f>
        <v>0</v>
      </c>
      <c r="DJ292" s="11">
        <f>'VIS STOP cijfers'!DJ40</f>
        <v>0</v>
      </c>
      <c r="DK292" s="11">
        <f>'VIS STOP cijfers'!DK40</f>
        <v>0</v>
      </c>
      <c r="DL292" s="26">
        <f>'VIS STOP cijfers'!DL40</f>
        <v>0</v>
      </c>
    </row>
    <row r="293" spans="1:116" s="165" customFormat="1" hidden="1">
      <c r="A293" s="47">
        <f>'VIS STOP cijfers'!A41</f>
        <v>0</v>
      </c>
      <c r="B293" s="49" t="str">
        <f>'VIS STOP cijfers'!B41</f>
        <v>WVNTWVNK</v>
      </c>
      <c r="C293" s="4" t="str">
        <f>'VIS STOP cijfers'!C41</f>
        <v>Visketen</v>
      </c>
      <c r="D293" s="4" t="str">
        <f>'VIS STOP cijfers'!D41</f>
        <v>VIS Voedselveiligheid niet retribueerbaar VWS</v>
      </c>
      <c r="E293" s="4" t="str">
        <f>'VIS STOP cijfers'!E41</f>
        <v>Regulier laboratorium onderzoek chemisch: Aanwezigheid residuen biociden en diergeneesmiddelen (import en kwekerijen)</v>
      </c>
      <c r="F293" s="5" t="str">
        <f>'VIS STOP cijfers'!F41</f>
        <v>VWS</v>
      </c>
      <c r="G293" s="4">
        <f>'VIS STOP cijfers'!G41</f>
        <v>0</v>
      </c>
      <c r="H293" s="15">
        <f>'VIS STOP cijfers'!H41</f>
        <v>0</v>
      </c>
      <c r="I293" s="625">
        <f>'VIS STOP cijfers'!I41</f>
        <v>150</v>
      </c>
      <c r="J293" s="11">
        <f>'VIS STOP cijfers'!J41</f>
        <v>0</v>
      </c>
      <c r="K293" s="11">
        <f>'VIS STOP cijfers'!K41</f>
        <v>75</v>
      </c>
      <c r="L293" s="11">
        <f>'VIS STOP cijfers'!L41</f>
        <v>0</v>
      </c>
      <c r="M293" s="11">
        <f>'VIS STOP cijfers'!M41</f>
        <v>0</v>
      </c>
      <c r="N293" s="11">
        <f>'VIS STOP cijfers'!N41</f>
        <v>0</v>
      </c>
      <c r="O293" s="11">
        <f>'VIS STOP cijfers'!O41</f>
        <v>0</v>
      </c>
      <c r="P293" s="11">
        <f>'VIS STOP cijfers'!P41</f>
        <v>0</v>
      </c>
      <c r="Q293" s="26">
        <f>'VIS STOP cijfers'!Q41</f>
        <v>225</v>
      </c>
      <c r="R293" s="512">
        <f>'VIS STOP cijfers'!R41</f>
        <v>0</v>
      </c>
      <c r="S293" s="11">
        <f>'VIS STOP cijfers'!S41</f>
        <v>0</v>
      </c>
      <c r="T293" s="11">
        <f>'VIS STOP cijfers'!T41</f>
        <v>225</v>
      </c>
      <c r="U293" s="11">
        <f>'VIS STOP cijfers'!U41</f>
        <v>0</v>
      </c>
      <c r="V293" s="11">
        <f>'VIS STOP cijfers'!V41</f>
        <v>0</v>
      </c>
      <c r="W293" s="11">
        <f>'VIS STOP cijfers'!W41</f>
        <v>0</v>
      </c>
      <c r="X293" s="11">
        <f>'VIS STOP cijfers'!X41</f>
        <v>0</v>
      </c>
      <c r="Y293" s="11">
        <f>'VIS STOP cijfers'!Y41</f>
        <v>0</v>
      </c>
      <c r="Z293" s="49">
        <f>'VIS STOP cijfers'!Z41</f>
        <v>225</v>
      </c>
      <c r="AA293" s="11">
        <f>'VIS STOP cijfers'!AA41</f>
        <v>0</v>
      </c>
      <c r="AB293" s="11">
        <f>'VIS STOP cijfers'!AB41</f>
        <v>0</v>
      </c>
      <c r="AC293" s="11">
        <f>'VIS STOP cijfers'!AC41</f>
        <v>0</v>
      </c>
      <c r="AD293" s="11">
        <f>'VIS STOP cijfers'!AD41</f>
        <v>0</v>
      </c>
      <c r="AE293" s="11">
        <f>'VIS STOP cijfers'!AE41</f>
        <v>0</v>
      </c>
      <c r="AF293" s="11">
        <f>'VIS STOP cijfers'!AF41</f>
        <v>225</v>
      </c>
      <c r="AG293" s="49">
        <f>'VIS STOP cijfers'!AG41</f>
        <v>0</v>
      </c>
      <c r="AH293" s="11">
        <f>'VIS STOP cijfers'!AH41</f>
        <v>0</v>
      </c>
      <c r="AI293" s="11">
        <f>'VIS STOP cijfers'!AI41</f>
        <v>0</v>
      </c>
      <c r="AJ293" s="11">
        <f>'VIS STOP cijfers'!AJ41</f>
        <v>0</v>
      </c>
      <c r="AK293" s="11">
        <f>'VIS STOP cijfers'!AK41</f>
        <v>0</v>
      </c>
      <c r="AL293" s="49">
        <f>'VIS STOP cijfers'!AL41</f>
        <v>0</v>
      </c>
      <c r="AM293" s="11">
        <f>'VIS STOP cijfers'!AM41</f>
        <v>0</v>
      </c>
      <c r="AN293" s="11">
        <f>'VIS STOP cijfers'!AN41</f>
        <v>0</v>
      </c>
      <c r="AO293" s="11">
        <f>'VIS STOP cijfers'!AO41</f>
        <v>0</v>
      </c>
      <c r="AP293" s="11">
        <f>'VIS STOP cijfers'!AP41</f>
        <v>0</v>
      </c>
      <c r="AQ293" s="11">
        <f>'VIS STOP cijfers'!AQ41</f>
        <v>0</v>
      </c>
      <c r="AR293" s="49">
        <f>'VIS STOP cijfers'!AR41</f>
        <v>0</v>
      </c>
      <c r="AS293" s="11">
        <f>'VIS STOP cijfers'!AS41</f>
        <v>0</v>
      </c>
      <c r="AT293" s="11">
        <f>'VIS STOP cijfers'!AT41</f>
        <v>0</v>
      </c>
      <c r="AU293" s="11">
        <f>'VIS STOP cijfers'!AU41</f>
        <v>0</v>
      </c>
      <c r="AV293" s="11">
        <f>'VIS STOP cijfers'!AV41</f>
        <v>0</v>
      </c>
      <c r="AW293" s="11">
        <f>'VIS STOP cijfers'!AW41</f>
        <v>0</v>
      </c>
      <c r="AX293" s="11">
        <f>'VIS STOP cijfers'!AX41</f>
        <v>0</v>
      </c>
      <c r="AY293" s="11">
        <f>'VIS STOP cijfers'!AY41</f>
        <v>0</v>
      </c>
      <c r="AZ293" s="11">
        <f>'VIS STOP cijfers'!AZ41</f>
        <v>0</v>
      </c>
      <c r="BA293" s="11">
        <f>'VIS STOP cijfers'!BA41</f>
        <v>0</v>
      </c>
      <c r="BB293" s="11">
        <f>'VIS STOP cijfers'!BB41</f>
        <v>0</v>
      </c>
      <c r="BC293" s="49">
        <f>'VIS STOP cijfers'!BC41</f>
        <v>0</v>
      </c>
      <c r="BD293" s="11">
        <f>'VIS STOP cijfers'!BD41</f>
        <v>225</v>
      </c>
      <c r="BE293" s="11">
        <f>'VIS STOP cijfers'!BE41</f>
        <v>0</v>
      </c>
      <c r="BF293" s="11">
        <f>'VIS STOP cijfers'!BF41</f>
        <v>0</v>
      </c>
      <c r="BG293" s="11">
        <f>'VIS STOP cijfers'!BG41</f>
        <v>0</v>
      </c>
      <c r="BH293" s="11">
        <f>'VIS STOP cijfers'!BH41</f>
        <v>0</v>
      </c>
      <c r="BI293" s="11">
        <f>'VIS STOP cijfers'!BI41</f>
        <v>0</v>
      </c>
      <c r="BJ293" s="11">
        <f>'VIS STOP cijfers'!BJ41</f>
        <v>0</v>
      </c>
      <c r="BK293" s="49">
        <f>'VIS STOP cijfers'!BK41</f>
        <v>0</v>
      </c>
      <c r="BL293" s="11">
        <f>'VIS STOP cijfers'!BL41</f>
        <v>0</v>
      </c>
      <c r="BM293" s="11">
        <f>'VIS STOP cijfers'!BM41</f>
        <v>0</v>
      </c>
      <c r="BN293" s="11">
        <f>'VIS STOP cijfers'!BN41</f>
        <v>0</v>
      </c>
      <c r="BO293" s="11">
        <f>'VIS STOP cijfers'!BO41</f>
        <v>0</v>
      </c>
      <c r="BP293" s="11">
        <f>'VIS STOP cijfers'!BP41</f>
        <v>0</v>
      </c>
      <c r="BQ293" s="49">
        <f>'VIS STOP cijfers'!BQ41</f>
        <v>0</v>
      </c>
      <c r="BR293" s="11">
        <f>'VIS STOP cijfers'!BR41</f>
        <v>0</v>
      </c>
      <c r="BS293" s="11">
        <f>'VIS STOP cijfers'!BS41</f>
        <v>0</v>
      </c>
      <c r="BT293" s="11">
        <f>'VIS STOP cijfers'!BT41</f>
        <v>0</v>
      </c>
      <c r="BU293" s="11">
        <f>'VIS STOP cijfers'!BU41</f>
        <v>0</v>
      </c>
      <c r="BV293" s="11">
        <f>'VIS STOP cijfers'!BV41</f>
        <v>0</v>
      </c>
      <c r="BW293" s="11">
        <f>'VIS STOP cijfers'!BW41</f>
        <v>0</v>
      </c>
      <c r="BX293" s="47">
        <f>'VIS STOP cijfers'!BX41</f>
        <v>0</v>
      </c>
      <c r="BY293" s="49">
        <f>'VIS STOP cijfers'!BY41</f>
        <v>225</v>
      </c>
      <c r="BZ293" s="11">
        <f>'VIS STOP cijfers'!BZ41</f>
        <v>0</v>
      </c>
      <c r="CA293" s="11">
        <f>'VIS STOP cijfers'!CA41</f>
        <v>0</v>
      </c>
      <c r="CB293" s="11">
        <f>'VIS STOP cijfers'!CB41</f>
        <v>0</v>
      </c>
      <c r="CC293" s="11">
        <f>'VIS STOP cijfers'!CC41</f>
        <v>0</v>
      </c>
      <c r="CD293" s="11">
        <f>'VIS STOP cijfers'!CD41</f>
        <v>0</v>
      </c>
      <c r="CE293" s="11">
        <f>'VIS STOP cijfers'!CE41</f>
        <v>0</v>
      </c>
      <c r="CF293" s="11">
        <f>'VIS STOP cijfers'!CF41</f>
        <v>0</v>
      </c>
      <c r="CG293" s="11">
        <f>'VIS STOP cijfers'!CG41</f>
        <v>0</v>
      </c>
      <c r="CH293" s="11">
        <f>'VIS STOP cijfers'!CH41</f>
        <v>0</v>
      </c>
      <c r="CI293" s="11">
        <f>'VIS STOP cijfers'!CI41</f>
        <v>0</v>
      </c>
      <c r="CJ293" s="11">
        <f>'VIS STOP cijfers'!CJ41</f>
        <v>0</v>
      </c>
      <c r="CK293" s="11">
        <f>'VIS STOP cijfers'!CK41</f>
        <v>0</v>
      </c>
      <c r="CL293" s="49">
        <f>'VIS STOP cijfers'!CL41</f>
        <v>0</v>
      </c>
      <c r="CM293" s="11">
        <f>'VIS STOP cijfers'!CM41</f>
        <v>0</v>
      </c>
      <c r="CN293" s="11">
        <f>'VIS STOP cijfers'!CN41</f>
        <v>0</v>
      </c>
      <c r="CO293" s="11">
        <f>'VIS STOP cijfers'!CO41</f>
        <v>0</v>
      </c>
      <c r="CP293" s="11">
        <f>'VIS STOP cijfers'!CP41</f>
        <v>0</v>
      </c>
      <c r="CQ293" s="11">
        <f>'VIS STOP cijfers'!CQ41</f>
        <v>0</v>
      </c>
      <c r="CR293" s="11">
        <f>'VIS STOP cijfers'!CR41</f>
        <v>0</v>
      </c>
      <c r="CS293" s="11">
        <f>'VIS STOP cijfers'!CS41</f>
        <v>0</v>
      </c>
      <c r="CT293" s="11">
        <f>'VIS STOP cijfers'!CT41</f>
        <v>0</v>
      </c>
      <c r="CU293" s="11">
        <f>'VIS STOP cijfers'!CU41</f>
        <v>0</v>
      </c>
      <c r="CV293" s="11">
        <f>'VIS STOP cijfers'!CV41</f>
        <v>0</v>
      </c>
      <c r="CW293" s="11">
        <f>'VIS STOP cijfers'!CW41</f>
        <v>0</v>
      </c>
      <c r="CX293" s="11">
        <f>'VIS STOP cijfers'!CX41</f>
        <v>0</v>
      </c>
      <c r="CY293" s="26">
        <f>'VIS STOP cijfers'!CY41</f>
        <v>0</v>
      </c>
      <c r="CZ293" s="11">
        <f>'VIS STOP cijfers'!CZ41</f>
        <v>0</v>
      </c>
      <c r="DA293" s="11">
        <f>'VIS STOP cijfers'!DA41</f>
        <v>0</v>
      </c>
      <c r="DB293" s="11">
        <f>'VIS STOP cijfers'!DB41</f>
        <v>0</v>
      </c>
      <c r="DC293" s="11">
        <f>'VIS STOP cijfers'!DC41</f>
        <v>0</v>
      </c>
      <c r="DD293" s="11">
        <f>'VIS STOP cijfers'!DD41</f>
        <v>0</v>
      </c>
      <c r="DE293" s="11">
        <f>'VIS STOP cijfers'!DE41</f>
        <v>0</v>
      </c>
      <c r="DF293" s="11">
        <f>'VIS STOP cijfers'!DF41</f>
        <v>0</v>
      </c>
      <c r="DG293" s="11">
        <f>'VIS STOP cijfers'!DG41</f>
        <v>0</v>
      </c>
      <c r="DH293" s="11">
        <f>'VIS STOP cijfers'!DH41</f>
        <v>0</v>
      </c>
      <c r="DI293" s="11">
        <f>'VIS STOP cijfers'!DI41</f>
        <v>0</v>
      </c>
      <c r="DJ293" s="11">
        <f>'VIS STOP cijfers'!DJ41</f>
        <v>0</v>
      </c>
      <c r="DK293" s="11">
        <f>'VIS STOP cijfers'!DK41</f>
        <v>0</v>
      </c>
      <c r="DL293" s="26">
        <f>'VIS STOP cijfers'!DL41</f>
        <v>0</v>
      </c>
    </row>
    <row r="294" spans="1:116" s="165" customFormat="1" hidden="1">
      <c r="A294" s="47">
        <f>'VIS STOP cijfers'!A42</f>
        <v>0</v>
      </c>
      <c r="B294" s="49" t="str">
        <f>'VIS STOP cijfers'!B42</f>
        <v>WVNT</v>
      </c>
      <c r="C294" s="4" t="str">
        <f>'VIS STOP cijfers'!C42</f>
        <v>Visketen</v>
      </c>
      <c r="D294" s="4" t="str">
        <f>'VIS STOP cijfers'!D42</f>
        <v>VIS Voedselveiligheid niet retribueerbaar VWS</v>
      </c>
      <c r="E294" s="274" t="str">
        <f>'VIS STOP cijfers'!E42</f>
        <v>Regulier laboratorium onderzoek chemisch: Contaminanten</v>
      </c>
      <c r="F294" s="5" t="str">
        <f>'VIS STOP cijfers'!F42</f>
        <v>VWS</v>
      </c>
      <c r="G294" s="4">
        <f>'VIS STOP cijfers'!G42</f>
        <v>0</v>
      </c>
      <c r="H294" s="15">
        <f>'VIS STOP cijfers'!H42</f>
        <v>20</v>
      </c>
      <c r="I294" s="625">
        <f>'VIS STOP cijfers'!I42</f>
        <v>100</v>
      </c>
      <c r="J294" s="11">
        <f>'VIS STOP cijfers'!J42</f>
        <v>0</v>
      </c>
      <c r="K294" s="11">
        <f>'VIS STOP cijfers'!K42</f>
        <v>0</v>
      </c>
      <c r="L294" s="11">
        <f>'VIS STOP cijfers'!L42</f>
        <v>0</v>
      </c>
      <c r="M294" s="11">
        <f>'VIS STOP cijfers'!M42</f>
        <v>0</v>
      </c>
      <c r="N294" s="11">
        <f>'VIS STOP cijfers'!N42</f>
        <v>0</v>
      </c>
      <c r="O294" s="11">
        <f>'VIS STOP cijfers'!O42</f>
        <v>0</v>
      </c>
      <c r="P294" s="11">
        <f>'VIS STOP cijfers'!P42</f>
        <v>0</v>
      </c>
      <c r="Q294" s="26">
        <f>'VIS STOP cijfers'!Q42</f>
        <v>120</v>
      </c>
      <c r="R294" s="15">
        <f>'VIS STOP cijfers'!R42</f>
        <v>0</v>
      </c>
      <c r="S294" s="11">
        <f>'VIS STOP cijfers'!S42</f>
        <v>0</v>
      </c>
      <c r="T294" s="11">
        <f>'VIS STOP cijfers'!T42</f>
        <v>120</v>
      </c>
      <c r="U294" s="11">
        <f>'VIS STOP cijfers'!U42</f>
        <v>0</v>
      </c>
      <c r="V294" s="11">
        <f>'VIS STOP cijfers'!V42</f>
        <v>0</v>
      </c>
      <c r="W294" s="11">
        <f>'VIS STOP cijfers'!W42</f>
        <v>0</v>
      </c>
      <c r="X294" s="11">
        <f>'VIS STOP cijfers'!X42</f>
        <v>0</v>
      </c>
      <c r="Y294" s="11">
        <f>'VIS STOP cijfers'!Y42</f>
        <v>0</v>
      </c>
      <c r="Z294" s="49">
        <f>'VIS STOP cijfers'!Z42</f>
        <v>120</v>
      </c>
      <c r="AA294" s="11">
        <f>'VIS STOP cijfers'!AA42</f>
        <v>0</v>
      </c>
      <c r="AB294" s="11">
        <f>'VIS STOP cijfers'!AB42</f>
        <v>0</v>
      </c>
      <c r="AC294" s="11">
        <f>'VIS STOP cijfers'!AC42</f>
        <v>0</v>
      </c>
      <c r="AD294" s="11">
        <f>'VIS STOP cijfers'!AD42</f>
        <v>20</v>
      </c>
      <c r="AE294" s="11">
        <f>'VIS STOP cijfers'!AE42</f>
        <v>0</v>
      </c>
      <c r="AF294" s="11">
        <f>'VIS STOP cijfers'!AF42</f>
        <v>100</v>
      </c>
      <c r="AG294" s="49">
        <f>'VIS STOP cijfers'!AG42</f>
        <v>0</v>
      </c>
      <c r="AH294" s="11">
        <f>'VIS STOP cijfers'!AH42</f>
        <v>0</v>
      </c>
      <c r="AI294" s="11">
        <f>'VIS STOP cijfers'!AI42</f>
        <v>0</v>
      </c>
      <c r="AJ294" s="11">
        <f>'VIS STOP cijfers'!AJ42</f>
        <v>0</v>
      </c>
      <c r="AK294" s="11">
        <f>'VIS STOP cijfers'!AK42</f>
        <v>0</v>
      </c>
      <c r="AL294" s="49">
        <f>'VIS STOP cijfers'!AL42</f>
        <v>0</v>
      </c>
      <c r="AM294" s="11">
        <f>'VIS STOP cijfers'!AM42</f>
        <v>0</v>
      </c>
      <c r="AN294" s="11">
        <f>'VIS STOP cijfers'!AN42</f>
        <v>5</v>
      </c>
      <c r="AO294" s="11">
        <f>'VIS STOP cijfers'!AO42</f>
        <v>5</v>
      </c>
      <c r="AP294" s="11">
        <f>'VIS STOP cijfers'!AP42</f>
        <v>5</v>
      </c>
      <c r="AQ294" s="11">
        <f>'VIS STOP cijfers'!AQ42</f>
        <v>5</v>
      </c>
      <c r="AR294" s="49">
        <f>'VIS STOP cijfers'!AR42</f>
        <v>0</v>
      </c>
      <c r="AS294" s="11">
        <f>'VIS STOP cijfers'!AS42</f>
        <v>0</v>
      </c>
      <c r="AT294" s="11">
        <f>'VIS STOP cijfers'!AT42</f>
        <v>0</v>
      </c>
      <c r="AU294" s="11">
        <f>'VIS STOP cijfers'!AU42</f>
        <v>0</v>
      </c>
      <c r="AV294" s="11">
        <f>'VIS STOP cijfers'!AV42</f>
        <v>0</v>
      </c>
      <c r="AW294" s="11">
        <f>'VIS STOP cijfers'!AW42</f>
        <v>0</v>
      </c>
      <c r="AX294" s="11">
        <f>'VIS STOP cijfers'!AX42</f>
        <v>0</v>
      </c>
      <c r="AY294" s="11">
        <f>'VIS STOP cijfers'!AY42</f>
        <v>0</v>
      </c>
      <c r="AZ294" s="11">
        <f>'VIS STOP cijfers'!AZ42</f>
        <v>0</v>
      </c>
      <c r="BA294" s="11">
        <f>'VIS STOP cijfers'!BA42</f>
        <v>0</v>
      </c>
      <c r="BB294" s="11">
        <f>'VIS STOP cijfers'!BB42</f>
        <v>0</v>
      </c>
      <c r="BC294" s="49">
        <f>'VIS STOP cijfers'!BC42</f>
        <v>0</v>
      </c>
      <c r="BD294" s="11">
        <f>'VIS STOP cijfers'!BD42</f>
        <v>100</v>
      </c>
      <c r="BE294" s="11">
        <f>'VIS STOP cijfers'!BE42</f>
        <v>0</v>
      </c>
      <c r="BF294" s="11">
        <f>'VIS STOP cijfers'!BF42</f>
        <v>0</v>
      </c>
      <c r="BG294" s="11">
        <f>'VIS STOP cijfers'!BG42</f>
        <v>0</v>
      </c>
      <c r="BH294" s="11">
        <f>'VIS STOP cijfers'!BH42</f>
        <v>0</v>
      </c>
      <c r="BI294" s="11">
        <f>'VIS STOP cijfers'!BI42</f>
        <v>0</v>
      </c>
      <c r="BJ294" s="11">
        <f>'VIS STOP cijfers'!BJ42</f>
        <v>0</v>
      </c>
      <c r="BK294" s="49">
        <f>'VIS STOP cijfers'!BK42</f>
        <v>0</v>
      </c>
      <c r="BL294" s="11">
        <f>'VIS STOP cijfers'!BL42</f>
        <v>0</v>
      </c>
      <c r="BM294" s="11">
        <f>'VIS STOP cijfers'!BM42</f>
        <v>0</v>
      </c>
      <c r="BN294" s="11">
        <f>'VIS STOP cijfers'!BN42</f>
        <v>0</v>
      </c>
      <c r="BO294" s="11">
        <f>'VIS STOP cijfers'!BO42</f>
        <v>0</v>
      </c>
      <c r="BP294" s="11">
        <f>'VIS STOP cijfers'!BP42</f>
        <v>0</v>
      </c>
      <c r="BQ294" s="49">
        <f>'VIS STOP cijfers'!BQ42</f>
        <v>0</v>
      </c>
      <c r="BR294" s="11">
        <f>'VIS STOP cijfers'!BR42</f>
        <v>0</v>
      </c>
      <c r="BS294" s="11">
        <f>'VIS STOP cijfers'!BS42</f>
        <v>0</v>
      </c>
      <c r="BT294" s="11">
        <f>'VIS STOP cijfers'!BT42</f>
        <v>0</v>
      </c>
      <c r="BU294" s="11">
        <f>'VIS STOP cijfers'!BU42</f>
        <v>0</v>
      </c>
      <c r="BV294" s="11">
        <f>'VIS STOP cijfers'!BV42</f>
        <v>0</v>
      </c>
      <c r="BW294" s="11">
        <f>'VIS STOP cijfers'!BW42</f>
        <v>0</v>
      </c>
      <c r="BX294" s="47">
        <f>'VIS STOP cijfers'!BX42</f>
        <v>0</v>
      </c>
      <c r="BY294" s="49">
        <f>'VIS STOP cijfers'!BY42</f>
        <v>120</v>
      </c>
      <c r="BZ294" s="11">
        <f>'VIS STOP cijfers'!BZ42</f>
        <v>0</v>
      </c>
      <c r="CA294" s="11">
        <f>'VIS STOP cijfers'!CA42</f>
        <v>0</v>
      </c>
      <c r="CB294" s="11">
        <f>'VIS STOP cijfers'!CB42</f>
        <v>0</v>
      </c>
      <c r="CC294" s="11">
        <f>'VIS STOP cijfers'!CC42</f>
        <v>0</v>
      </c>
      <c r="CD294" s="11">
        <f>'VIS STOP cijfers'!CD42</f>
        <v>0</v>
      </c>
      <c r="CE294" s="11">
        <f>'VIS STOP cijfers'!CE42</f>
        <v>0</v>
      </c>
      <c r="CF294" s="11">
        <f>'VIS STOP cijfers'!CF42</f>
        <v>0</v>
      </c>
      <c r="CG294" s="11">
        <f>'VIS STOP cijfers'!CG42</f>
        <v>0</v>
      </c>
      <c r="CH294" s="11">
        <f>'VIS STOP cijfers'!CH42</f>
        <v>0</v>
      </c>
      <c r="CI294" s="11">
        <f>'VIS STOP cijfers'!CI42</f>
        <v>0</v>
      </c>
      <c r="CJ294" s="11">
        <f>'VIS STOP cijfers'!CJ42</f>
        <v>0</v>
      </c>
      <c r="CK294" s="11">
        <f>'VIS STOP cijfers'!CK42</f>
        <v>0</v>
      </c>
      <c r="CL294" s="49">
        <f>'VIS STOP cijfers'!CL42</f>
        <v>0</v>
      </c>
      <c r="CM294" s="11">
        <f>'VIS STOP cijfers'!CM42</f>
        <v>0</v>
      </c>
      <c r="CN294" s="11">
        <f>'VIS STOP cijfers'!CN42</f>
        <v>0</v>
      </c>
      <c r="CO294" s="11">
        <f>'VIS STOP cijfers'!CO42</f>
        <v>0</v>
      </c>
      <c r="CP294" s="11">
        <f>'VIS STOP cijfers'!CP42</f>
        <v>0</v>
      </c>
      <c r="CQ294" s="11">
        <f>'VIS STOP cijfers'!CQ42</f>
        <v>0</v>
      </c>
      <c r="CR294" s="11">
        <f>'VIS STOP cijfers'!CR42</f>
        <v>0</v>
      </c>
      <c r="CS294" s="11">
        <f>'VIS STOP cijfers'!CS42</f>
        <v>0</v>
      </c>
      <c r="CT294" s="11">
        <f>'VIS STOP cijfers'!CT42</f>
        <v>0</v>
      </c>
      <c r="CU294" s="11">
        <f>'VIS STOP cijfers'!CU42</f>
        <v>0</v>
      </c>
      <c r="CV294" s="11">
        <f>'VIS STOP cijfers'!CV42</f>
        <v>0</v>
      </c>
      <c r="CW294" s="11">
        <f>'VIS STOP cijfers'!CW42</f>
        <v>0</v>
      </c>
      <c r="CX294" s="11">
        <f>'VIS STOP cijfers'!CX42</f>
        <v>0</v>
      </c>
      <c r="CY294" s="26">
        <f>'VIS STOP cijfers'!CY42</f>
        <v>0</v>
      </c>
      <c r="CZ294" s="11">
        <f>'VIS STOP cijfers'!CZ42</f>
        <v>0</v>
      </c>
      <c r="DA294" s="11">
        <f>'VIS STOP cijfers'!DA42</f>
        <v>0</v>
      </c>
      <c r="DB294" s="11">
        <f>'VIS STOP cijfers'!DB42</f>
        <v>0</v>
      </c>
      <c r="DC294" s="11">
        <f>'VIS STOP cijfers'!DC42</f>
        <v>0</v>
      </c>
      <c r="DD294" s="11">
        <f>'VIS STOP cijfers'!DD42</f>
        <v>0</v>
      </c>
      <c r="DE294" s="11">
        <f>'VIS STOP cijfers'!DE42</f>
        <v>0</v>
      </c>
      <c r="DF294" s="11">
        <f>'VIS STOP cijfers'!DF42</f>
        <v>0</v>
      </c>
      <c r="DG294" s="11">
        <f>'VIS STOP cijfers'!DG42</f>
        <v>0</v>
      </c>
      <c r="DH294" s="11">
        <f>'VIS STOP cijfers'!DH42</f>
        <v>0</v>
      </c>
      <c r="DI294" s="11">
        <f>'VIS STOP cijfers'!DI42</f>
        <v>0</v>
      </c>
      <c r="DJ294" s="11">
        <f>'VIS STOP cijfers'!DJ42</f>
        <v>0</v>
      </c>
      <c r="DK294" s="11">
        <f>'VIS STOP cijfers'!DK42</f>
        <v>0</v>
      </c>
      <c r="DL294" s="26">
        <f>'VIS STOP cijfers'!DL42</f>
        <v>0</v>
      </c>
    </row>
    <row r="295" spans="1:116" s="165" customFormat="1" hidden="1">
      <c r="A295" s="47">
        <f>'VIS STOP cijfers'!A43</f>
        <v>0</v>
      </c>
      <c r="B295" s="49" t="str">
        <f>'VIS STOP cijfers'!B43</f>
        <v>WVNT</v>
      </c>
      <c r="C295" s="4" t="str">
        <f>'VIS STOP cijfers'!C43</f>
        <v>Visketen</v>
      </c>
      <c r="D295" s="4" t="str">
        <f>'VIS STOP cijfers'!D43</f>
        <v>VIS Voedselveiligheid niet retribueerbaar VWS</v>
      </c>
      <c r="E295" s="4" t="str">
        <f>'VIS STOP cijfers'!E43</f>
        <v>Regulier laboratorium ondezoek chemish: Totaal vluchtige basen</v>
      </c>
      <c r="F295" s="5" t="str">
        <f>'VIS STOP cijfers'!F43</f>
        <v>VWS</v>
      </c>
      <c r="G295" s="4">
        <f>'VIS STOP cijfers'!G43</f>
        <v>0</v>
      </c>
      <c r="H295" s="15">
        <f>'VIS STOP cijfers'!H43</f>
        <v>20</v>
      </c>
      <c r="I295" s="625">
        <f>'VIS STOP cijfers'!I43</f>
        <v>93</v>
      </c>
      <c r="J295" s="11">
        <f>'VIS STOP cijfers'!J43</f>
        <v>0</v>
      </c>
      <c r="K295" s="11">
        <f>'VIS STOP cijfers'!K43</f>
        <v>0</v>
      </c>
      <c r="L295" s="11">
        <f>'VIS STOP cijfers'!L43</f>
        <v>0</v>
      </c>
      <c r="M295" s="11">
        <f>'VIS STOP cijfers'!M43</f>
        <v>0</v>
      </c>
      <c r="N295" s="11">
        <f>'VIS STOP cijfers'!N43</f>
        <v>0</v>
      </c>
      <c r="O295" s="11">
        <f>'VIS STOP cijfers'!O43</f>
        <v>0</v>
      </c>
      <c r="P295" s="11">
        <f>'VIS STOP cijfers'!P43</f>
        <v>0</v>
      </c>
      <c r="Q295" s="26">
        <f>'VIS STOP cijfers'!Q43</f>
        <v>113</v>
      </c>
      <c r="R295" s="15">
        <f>'VIS STOP cijfers'!R43</f>
        <v>0</v>
      </c>
      <c r="S295" s="11">
        <f>'VIS STOP cijfers'!S43</f>
        <v>0</v>
      </c>
      <c r="T295" s="11">
        <f>'VIS STOP cijfers'!T43</f>
        <v>113</v>
      </c>
      <c r="U295" s="11">
        <f>'VIS STOP cijfers'!U43</f>
        <v>0</v>
      </c>
      <c r="V295" s="11">
        <f>'VIS STOP cijfers'!V43</f>
        <v>0</v>
      </c>
      <c r="W295" s="11">
        <f>'VIS STOP cijfers'!W43</f>
        <v>0</v>
      </c>
      <c r="X295" s="11">
        <f>'VIS STOP cijfers'!X43</f>
        <v>0</v>
      </c>
      <c r="Y295" s="11">
        <f>'VIS STOP cijfers'!Y43</f>
        <v>0</v>
      </c>
      <c r="Z295" s="49">
        <f>'VIS STOP cijfers'!Z43</f>
        <v>113</v>
      </c>
      <c r="AA295" s="11">
        <f>'VIS STOP cijfers'!AA43</f>
        <v>0</v>
      </c>
      <c r="AB295" s="11">
        <f>'VIS STOP cijfers'!AB43</f>
        <v>0</v>
      </c>
      <c r="AC295" s="11">
        <f>'VIS STOP cijfers'!AC43</f>
        <v>0</v>
      </c>
      <c r="AD295" s="11">
        <f>'VIS STOP cijfers'!AD43</f>
        <v>20</v>
      </c>
      <c r="AE295" s="11">
        <f>'VIS STOP cijfers'!AE43</f>
        <v>0</v>
      </c>
      <c r="AF295" s="11">
        <f>'VIS STOP cijfers'!AF43</f>
        <v>93</v>
      </c>
      <c r="AG295" s="49">
        <f>'VIS STOP cijfers'!AG43</f>
        <v>0</v>
      </c>
      <c r="AH295" s="11">
        <f>'VIS STOP cijfers'!AH43</f>
        <v>0</v>
      </c>
      <c r="AI295" s="11">
        <f>'VIS STOP cijfers'!AI43</f>
        <v>0</v>
      </c>
      <c r="AJ295" s="11">
        <f>'VIS STOP cijfers'!AJ43</f>
        <v>0</v>
      </c>
      <c r="AK295" s="11">
        <f>'VIS STOP cijfers'!AK43</f>
        <v>0</v>
      </c>
      <c r="AL295" s="49">
        <f>'VIS STOP cijfers'!AL43</f>
        <v>0</v>
      </c>
      <c r="AM295" s="11">
        <f>'VIS STOP cijfers'!AM43</f>
        <v>0</v>
      </c>
      <c r="AN295" s="11">
        <f>'VIS STOP cijfers'!AN43</f>
        <v>5</v>
      </c>
      <c r="AO295" s="11">
        <f>'VIS STOP cijfers'!AO43</f>
        <v>5</v>
      </c>
      <c r="AP295" s="11">
        <f>'VIS STOP cijfers'!AP43</f>
        <v>5</v>
      </c>
      <c r="AQ295" s="11">
        <f>'VIS STOP cijfers'!AQ43</f>
        <v>5</v>
      </c>
      <c r="AR295" s="49">
        <f>'VIS STOP cijfers'!AR43</f>
        <v>0</v>
      </c>
      <c r="AS295" s="11">
        <f>'VIS STOP cijfers'!AS43</f>
        <v>0</v>
      </c>
      <c r="AT295" s="11">
        <f>'VIS STOP cijfers'!AT43</f>
        <v>0</v>
      </c>
      <c r="AU295" s="11">
        <f>'VIS STOP cijfers'!AU43</f>
        <v>0</v>
      </c>
      <c r="AV295" s="11">
        <f>'VIS STOP cijfers'!AV43</f>
        <v>0</v>
      </c>
      <c r="AW295" s="11">
        <f>'VIS STOP cijfers'!AW43</f>
        <v>0</v>
      </c>
      <c r="AX295" s="11">
        <f>'VIS STOP cijfers'!AX43</f>
        <v>0</v>
      </c>
      <c r="AY295" s="11">
        <f>'VIS STOP cijfers'!AY43</f>
        <v>0</v>
      </c>
      <c r="AZ295" s="11">
        <f>'VIS STOP cijfers'!AZ43</f>
        <v>0</v>
      </c>
      <c r="BA295" s="11">
        <f>'VIS STOP cijfers'!BA43</f>
        <v>0</v>
      </c>
      <c r="BB295" s="11">
        <f>'VIS STOP cijfers'!BB43</f>
        <v>0</v>
      </c>
      <c r="BC295" s="49">
        <f>'VIS STOP cijfers'!BC43</f>
        <v>0</v>
      </c>
      <c r="BD295" s="11">
        <f>'VIS STOP cijfers'!BD43</f>
        <v>93</v>
      </c>
      <c r="BE295" s="11">
        <f>'VIS STOP cijfers'!BE43</f>
        <v>0</v>
      </c>
      <c r="BF295" s="11">
        <f>'VIS STOP cijfers'!BF43</f>
        <v>0</v>
      </c>
      <c r="BG295" s="11">
        <f>'VIS STOP cijfers'!BG43</f>
        <v>0</v>
      </c>
      <c r="BH295" s="11">
        <f>'VIS STOP cijfers'!BH43</f>
        <v>0</v>
      </c>
      <c r="BI295" s="11">
        <f>'VIS STOP cijfers'!BI43</f>
        <v>0</v>
      </c>
      <c r="BJ295" s="11">
        <f>'VIS STOP cijfers'!BJ43</f>
        <v>0</v>
      </c>
      <c r="BK295" s="49">
        <f>'VIS STOP cijfers'!BK43</f>
        <v>0</v>
      </c>
      <c r="BL295" s="11">
        <f>'VIS STOP cijfers'!BL43</f>
        <v>0</v>
      </c>
      <c r="BM295" s="11">
        <f>'VIS STOP cijfers'!BM43</f>
        <v>0</v>
      </c>
      <c r="BN295" s="11">
        <f>'VIS STOP cijfers'!BN43</f>
        <v>0</v>
      </c>
      <c r="BO295" s="11">
        <f>'VIS STOP cijfers'!BO43</f>
        <v>0</v>
      </c>
      <c r="BP295" s="11">
        <f>'VIS STOP cijfers'!BP43</f>
        <v>0</v>
      </c>
      <c r="BQ295" s="49">
        <f>'VIS STOP cijfers'!BQ43</f>
        <v>0</v>
      </c>
      <c r="BR295" s="11">
        <f>'VIS STOP cijfers'!BR43</f>
        <v>0</v>
      </c>
      <c r="BS295" s="11">
        <f>'VIS STOP cijfers'!BS43</f>
        <v>0</v>
      </c>
      <c r="BT295" s="11">
        <f>'VIS STOP cijfers'!BT43</f>
        <v>0</v>
      </c>
      <c r="BU295" s="11">
        <f>'VIS STOP cijfers'!BU43</f>
        <v>0</v>
      </c>
      <c r="BV295" s="11">
        <f>'VIS STOP cijfers'!BV43</f>
        <v>0</v>
      </c>
      <c r="BW295" s="11">
        <f>'VIS STOP cijfers'!BW43</f>
        <v>0</v>
      </c>
      <c r="BX295" s="47">
        <f>'VIS STOP cijfers'!BX43</f>
        <v>0</v>
      </c>
      <c r="BY295" s="49">
        <f>'VIS STOP cijfers'!BY43</f>
        <v>113</v>
      </c>
      <c r="BZ295" s="11">
        <f>'VIS STOP cijfers'!BZ43</f>
        <v>0</v>
      </c>
      <c r="CA295" s="11">
        <f>'VIS STOP cijfers'!CA43</f>
        <v>0</v>
      </c>
      <c r="CB295" s="11">
        <f>'VIS STOP cijfers'!CB43</f>
        <v>0</v>
      </c>
      <c r="CC295" s="11">
        <f>'VIS STOP cijfers'!CC43</f>
        <v>0</v>
      </c>
      <c r="CD295" s="11">
        <f>'VIS STOP cijfers'!CD43</f>
        <v>0</v>
      </c>
      <c r="CE295" s="11">
        <f>'VIS STOP cijfers'!CE43</f>
        <v>0</v>
      </c>
      <c r="CF295" s="11">
        <f>'VIS STOP cijfers'!CF43</f>
        <v>0</v>
      </c>
      <c r="CG295" s="11">
        <f>'VIS STOP cijfers'!CG43</f>
        <v>0</v>
      </c>
      <c r="CH295" s="11">
        <f>'VIS STOP cijfers'!CH43</f>
        <v>0</v>
      </c>
      <c r="CI295" s="11">
        <f>'VIS STOP cijfers'!CI43</f>
        <v>0</v>
      </c>
      <c r="CJ295" s="11">
        <f>'VIS STOP cijfers'!CJ43</f>
        <v>0</v>
      </c>
      <c r="CK295" s="11">
        <f>'VIS STOP cijfers'!CK43</f>
        <v>0</v>
      </c>
      <c r="CL295" s="49">
        <f>'VIS STOP cijfers'!CL43</f>
        <v>0</v>
      </c>
      <c r="CM295" s="11">
        <f>'VIS STOP cijfers'!CM43</f>
        <v>0</v>
      </c>
      <c r="CN295" s="11">
        <f>'VIS STOP cijfers'!CN43</f>
        <v>0</v>
      </c>
      <c r="CO295" s="11">
        <f>'VIS STOP cijfers'!CO43</f>
        <v>0</v>
      </c>
      <c r="CP295" s="11">
        <f>'VIS STOP cijfers'!CP43</f>
        <v>0</v>
      </c>
      <c r="CQ295" s="11">
        <f>'VIS STOP cijfers'!CQ43</f>
        <v>0</v>
      </c>
      <c r="CR295" s="11">
        <f>'VIS STOP cijfers'!CR43</f>
        <v>0</v>
      </c>
      <c r="CS295" s="11">
        <f>'VIS STOP cijfers'!CS43</f>
        <v>0</v>
      </c>
      <c r="CT295" s="11">
        <f>'VIS STOP cijfers'!CT43</f>
        <v>0</v>
      </c>
      <c r="CU295" s="11">
        <f>'VIS STOP cijfers'!CU43</f>
        <v>0</v>
      </c>
      <c r="CV295" s="11">
        <f>'VIS STOP cijfers'!CV43</f>
        <v>0</v>
      </c>
      <c r="CW295" s="11">
        <f>'VIS STOP cijfers'!CW43</f>
        <v>0</v>
      </c>
      <c r="CX295" s="11">
        <f>'VIS STOP cijfers'!CX43</f>
        <v>0</v>
      </c>
      <c r="CY295" s="26">
        <f>'VIS STOP cijfers'!CY43</f>
        <v>0</v>
      </c>
      <c r="CZ295" s="11">
        <f>'VIS STOP cijfers'!CZ43</f>
        <v>0</v>
      </c>
      <c r="DA295" s="11">
        <f>'VIS STOP cijfers'!DA43</f>
        <v>0</v>
      </c>
      <c r="DB295" s="11">
        <f>'VIS STOP cijfers'!DB43</f>
        <v>0</v>
      </c>
      <c r="DC295" s="11">
        <f>'VIS STOP cijfers'!DC43</f>
        <v>0</v>
      </c>
      <c r="DD295" s="11">
        <f>'VIS STOP cijfers'!DD43</f>
        <v>0</v>
      </c>
      <c r="DE295" s="11">
        <f>'VIS STOP cijfers'!DE43</f>
        <v>0</v>
      </c>
      <c r="DF295" s="11">
        <f>'VIS STOP cijfers'!DF43</f>
        <v>0</v>
      </c>
      <c r="DG295" s="11">
        <f>'VIS STOP cijfers'!DG43</f>
        <v>0</v>
      </c>
      <c r="DH295" s="11">
        <f>'VIS STOP cijfers'!DH43</f>
        <v>0</v>
      </c>
      <c r="DI295" s="11">
        <f>'VIS STOP cijfers'!DI43</f>
        <v>0</v>
      </c>
      <c r="DJ295" s="11">
        <f>'VIS STOP cijfers'!DJ43</f>
        <v>0</v>
      </c>
      <c r="DK295" s="11">
        <f>'VIS STOP cijfers'!DK43</f>
        <v>0</v>
      </c>
      <c r="DL295" s="26">
        <f>'VIS STOP cijfers'!DL43</f>
        <v>0</v>
      </c>
    </row>
    <row r="296" spans="1:116" s="165" customFormat="1" hidden="1">
      <c r="A296" s="47">
        <f>'VIS STOP cijfers'!A44</f>
        <v>0</v>
      </c>
      <c r="B296" s="49" t="str">
        <f>'VIS STOP cijfers'!B44</f>
        <v>WVNT</v>
      </c>
      <c r="C296" s="4" t="str">
        <f>'VIS STOP cijfers'!C44</f>
        <v>Visketen</v>
      </c>
      <c r="D296" s="4" t="str">
        <f>'VIS STOP cijfers'!D44</f>
        <v>VIS Voedselveiligheid niet retribueerbaar VWS</v>
      </c>
      <c r="E296" s="4" t="str">
        <f>'VIS STOP cijfers'!E44</f>
        <v>Regulier laboratorium onderzoek chemisch: Additieven</v>
      </c>
      <c r="F296" s="5" t="str">
        <f>'VIS STOP cijfers'!F44</f>
        <v>VWS</v>
      </c>
      <c r="G296" s="4">
        <f>'VIS STOP cijfers'!G44</f>
        <v>0</v>
      </c>
      <c r="H296" s="15">
        <f>'VIS STOP cijfers'!H44</f>
        <v>25</v>
      </c>
      <c r="I296" s="625">
        <f>'VIS STOP cijfers'!I44</f>
        <v>150</v>
      </c>
      <c r="J296" s="11">
        <f>'VIS STOP cijfers'!J44</f>
        <v>0</v>
      </c>
      <c r="K296" s="11">
        <f>'VIS STOP cijfers'!K44</f>
        <v>0</v>
      </c>
      <c r="L296" s="11">
        <f>'VIS STOP cijfers'!L44</f>
        <v>0</v>
      </c>
      <c r="M296" s="11">
        <f>'VIS STOP cijfers'!M44</f>
        <v>0</v>
      </c>
      <c r="N296" s="11">
        <f>'VIS STOP cijfers'!N44</f>
        <v>0</v>
      </c>
      <c r="O296" s="11">
        <f>'VIS STOP cijfers'!O44</f>
        <v>0</v>
      </c>
      <c r="P296" s="11">
        <f>'VIS STOP cijfers'!P44</f>
        <v>0</v>
      </c>
      <c r="Q296" s="26">
        <f>'VIS STOP cijfers'!Q44</f>
        <v>175</v>
      </c>
      <c r="R296" s="15">
        <f>'VIS STOP cijfers'!R44</f>
        <v>0</v>
      </c>
      <c r="S296" s="11">
        <f>'VIS STOP cijfers'!S44</f>
        <v>0</v>
      </c>
      <c r="T296" s="11">
        <f>'VIS STOP cijfers'!T44</f>
        <v>175</v>
      </c>
      <c r="U296" s="11">
        <f>'VIS STOP cijfers'!U44</f>
        <v>0</v>
      </c>
      <c r="V296" s="11">
        <f>'VIS STOP cijfers'!V44</f>
        <v>0</v>
      </c>
      <c r="W296" s="11">
        <f>'VIS STOP cijfers'!W44</f>
        <v>0</v>
      </c>
      <c r="X296" s="11">
        <f>'VIS STOP cijfers'!X44</f>
        <v>0</v>
      </c>
      <c r="Y296" s="11">
        <f>'VIS STOP cijfers'!Y44</f>
        <v>0</v>
      </c>
      <c r="Z296" s="49">
        <f>'VIS STOP cijfers'!Z44</f>
        <v>175</v>
      </c>
      <c r="AA296" s="11">
        <f>'VIS STOP cijfers'!AA44</f>
        <v>0</v>
      </c>
      <c r="AB296" s="11">
        <f>'VIS STOP cijfers'!AB44</f>
        <v>0</v>
      </c>
      <c r="AC296" s="11">
        <f>'VIS STOP cijfers'!AC44</f>
        <v>0</v>
      </c>
      <c r="AD296" s="11">
        <f>'VIS STOP cijfers'!AD44</f>
        <v>25</v>
      </c>
      <c r="AE296" s="11">
        <f>'VIS STOP cijfers'!AE44</f>
        <v>0</v>
      </c>
      <c r="AF296" s="11">
        <f>'VIS STOP cijfers'!AF44</f>
        <v>150</v>
      </c>
      <c r="AG296" s="49">
        <f>'VIS STOP cijfers'!AG44</f>
        <v>0</v>
      </c>
      <c r="AH296" s="11">
        <f>'VIS STOP cijfers'!AH44</f>
        <v>0</v>
      </c>
      <c r="AI296" s="11">
        <f>'VIS STOP cijfers'!AI44</f>
        <v>0</v>
      </c>
      <c r="AJ296" s="11">
        <f>'VIS STOP cijfers'!AJ44</f>
        <v>0</v>
      </c>
      <c r="AK296" s="11">
        <f>'VIS STOP cijfers'!AK44</f>
        <v>0</v>
      </c>
      <c r="AL296" s="49">
        <f>'VIS STOP cijfers'!AL44</f>
        <v>0</v>
      </c>
      <c r="AM296" s="11">
        <f>'VIS STOP cijfers'!AM44</f>
        <v>0</v>
      </c>
      <c r="AN296" s="11">
        <f>'VIS STOP cijfers'!AN44</f>
        <v>6</v>
      </c>
      <c r="AO296" s="11">
        <f>'VIS STOP cijfers'!AO44</f>
        <v>6</v>
      </c>
      <c r="AP296" s="11">
        <f>'VIS STOP cijfers'!AP44</f>
        <v>6</v>
      </c>
      <c r="AQ296" s="11">
        <f>'VIS STOP cijfers'!AQ44</f>
        <v>7</v>
      </c>
      <c r="AR296" s="49">
        <f>'VIS STOP cijfers'!AR44</f>
        <v>0</v>
      </c>
      <c r="AS296" s="11">
        <f>'VIS STOP cijfers'!AS44</f>
        <v>0</v>
      </c>
      <c r="AT296" s="11">
        <f>'VIS STOP cijfers'!AT44</f>
        <v>0</v>
      </c>
      <c r="AU296" s="11">
        <f>'VIS STOP cijfers'!AU44</f>
        <v>0</v>
      </c>
      <c r="AV296" s="11">
        <f>'VIS STOP cijfers'!AV44</f>
        <v>0</v>
      </c>
      <c r="AW296" s="11">
        <f>'VIS STOP cijfers'!AW44</f>
        <v>0</v>
      </c>
      <c r="AX296" s="11">
        <f>'VIS STOP cijfers'!AX44</f>
        <v>0</v>
      </c>
      <c r="AY296" s="11">
        <f>'VIS STOP cijfers'!AY44</f>
        <v>0</v>
      </c>
      <c r="AZ296" s="11">
        <f>'VIS STOP cijfers'!AZ44</f>
        <v>0</v>
      </c>
      <c r="BA296" s="11">
        <f>'VIS STOP cijfers'!BA44</f>
        <v>0</v>
      </c>
      <c r="BB296" s="11">
        <f>'VIS STOP cijfers'!BB44</f>
        <v>0</v>
      </c>
      <c r="BC296" s="49">
        <f>'VIS STOP cijfers'!BC44</f>
        <v>0</v>
      </c>
      <c r="BD296" s="11">
        <f>'VIS STOP cijfers'!BD44</f>
        <v>150</v>
      </c>
      <c r="BE296" s="11">
        <f>'VIS STOP cijfers'!BE44</f>
        <v>0</v>
      </c>
      <c r="BF296" s="11">
        <f>'VIS STOP cijfers'!BF44</f>
        <v>0</v>
      </c>
      <c r="BG296" s="11">
        <f>'VIS STOP cijfers'!BG44</f>
        <v>0</v>
      </c>
      <c r="BH296" s="11">
        <f>'VIS STOP cijfers'!BH44</f>
        <v>0</v>
      </c>
      <c r="BI296" s="11">
        <f>'VIS STOP cijfers'!BI44</f>
        <v>0</v>
      </c>
      <c r="BJ296" s="11">
        <f>'VIS STOP cijfers'!BJ44</f>
        <v>0</v>
      </c>
      <c r="BK296" s="49">
        <f>'VIS STOP cijfers'!BK44</f>
        <v>0</v>
      </c>
      <c r="BL296" s="11">
        <f>'VIS STOP cijfers'!BL44</f>
        <v>0</v>
      </c>
      <c r="BM296" s="11">
        <f>'VIS STOP cijfers'!BM44</f>
        <v>0</v>
      </c>
      <c r="BN296" s="11">
        <f>'VIS STOP cijfers'!BN44</f>
        <v>0</v>
      </c>
      <c r="BO296" s="11">
        <f>'VIS STOP cijfers'!BO44</f>
        <v>0</v>
      </c>
      <c r="BP296" s="11">
        <f>'VIS STOP cijfers'!BP44</f>
        <v>0</v>
      </c>
      <c r="BQ296" s="49">
        <f>'VIS STOP cijfers'!BQ44</f>
        <v>0</v>
      </c>
      <c r="BR296" s="11">
        <f>'VIS STOP cijfers'!BR44</f>
        <v>0</v>
      </c>
      <c r="BS296" s="11">
        <f>'VIS STOP cijfers'!BS44</f>
        <v>0</v>
      </c>
      <c r="BT296" s="11">
        <f>'VIS STOP cijfers'!BT44</f>
        <v>0</v>
      </c>
      <c r="BU296" s="11">
        <f>'VIS STOP cijfers'!BU44</f>
        <v>0</v>
      </c>
      <c r="BV296" s="11">
        <f>'VIS STOP cijfers'!BV44</f>
        <v>0</v>
      </c>
      <c r="BW296" s="11">
        <f>'VIS STOP cijfers'!BW44</f>
        <v>0</v>
      </c>
      <c r="BX296" s="47">
        <f>'VIS STOP cijfers'!BX44</f>
        <v>0</v>
      </c>
      <c r="BY296" s="49">
        <f>'VIS STOP cijfers'!BY44</f>
        <v>175</v>
      </c>
      <c r="BZ296" s="11">
        <f>'VIS STOP cijfers'!BZ44</f>
        <v>0</v>
      </c>
      <c r="CA296" s="11">
        <f>'VIS STOP cijfers'!CA44</f>
        <v>0</v>
      </c>
      <c r="CB296" s="11">
        <f>'VIS STOP cijfers'!CB44</f>
        <v>0</v>
      </c>
      <c r="CC296" s="11">
        <f>'VIS STOP cijfers'!CC44</f>
        <v>0</v>
      </c>
      <c r="CD296" s="11">
        <f>'VIS STOP cijfers'!CD44</f>
        <v>0</v>
      </c>
      <c r="CE296" s="11">
        <f>'VIS STOP cijfers'!CE44</f>
        <v>0</v>
      </c>
      <c r="CF296" s="11">
        <f>'VIS STOP cijfers'!CF44</f>
        <v>0</v>
      </c>
      <c r="CG296" s="11">
        <f>'VIS STOP cijfers'!CG44</f>
        <v>0</v>
      </c>
      <c r="CH296" s="11">
        <f>'VIS STOP cijfers'!CH44</f>
        <v>0</v>
      </c>
      <c r="CI296" s="11">
        <f>'VIS STOP cijfers'!CI44</f>
        <v>0</v>
      </c>
      <c r="CJ296" s="11">
        <f>'VIS STOP cijfers'!CJ44</f>
        <v>0</v>
      </c>
      <c r="CK296" s="11">
        <f>'VIS STOP cijfers'!CK44</f>
        <v>0</v>
      </c>
      <c r="CL296" s="49">
        <f>'VIS STOP cijfers'!CL44</f>
        <v>0</v>
      </c>
      <c r="CM296" s="11">
        <f>'VIS STOP cijfers'!CM44</f>
        <v>0</v>
      </c>
      <c r="CN296" s="11">
        <f>'VIS STOP cijfers'!CN44</f>
        <v>0</v>
      </c>
      <c r="CO296" s="11">
        <f>'VIS STOP cijfers'!CO44</f>
        <v>0</v>
      </c>
      <c r="CP296" s="11">
        <f>'VIS STOP cijfers'!CP44</f>
        <v>0</v>
      </c>
      <c r="CQ296" s="11">
        <f>'VIS STOP cijfers'!CQ44</f>
        <v>0</v>
      </c>
      <c r="CR296" s="11">
        <f>'VIS STOP cijfers'!CR44</f>
        <v>0</v>
      </c>
      <c r="CS296" s="11">
        <f>'VIS STOP cijfers'!CS44</f>
        <v>0</v>
      </c>
      <c r="CT296" s="11">
        <f>'VIS STOP cijfers'!CT44</f>
        <v>0</v>
      </c>
      <c r="CU296" s="11">
        <f>'VIS STOP cijfers'!CU44</f>
        <v>0</v>
      </c>
      <c r="CV296" s="11">
        <f>'VIS STOP cijfers'!CV44</f>
        <v>0</v>
      </c>
      <c r="CW296" s="11">
        <f>'VIS STOP cijfers'!CW44</f>
        <v>0</v>
      </c>
      <c r="CX296" s="11">
        <f>'VIS STOP cijfers'!CX44</f>
        <v>0</v>
      </c>
      <c r="CY296" s="26">
        <f>'VIS STOP cijfers'!CY44</f>
        <v>0</v>
      </c>
      <c r="CZ296" s="11">
        <f>'VIS STOP cijfers'!CZ44</f>
        <v>0</v>
      </c>
      <c r="DA296" s="11">
        <f>'VIS STOP cijfers'!DA44</f>
        <v>0</v>
      </c>
      <c r="DB296" s="11">
        <f>'VIS STOP cijfers'!DB44</f>
        <v>0</v>
      </c>
      <c r="DC296" s="11">
        <f>'VIS STOP cijfers'!DC44</f>
        <v>0</v>
      </c>
      <c r="DD296" s="11">
        <f>'VIS STOP cijfers'!DD44</f>
        <v>0</v>
      </c>
      <c r="DE296" s="11">
        <f>'VIS STOP cijfers'!DE44</f>
        <v>0</v>
      </c>
      <c r="DF296" s="11">
        <f>'VIS STOP cijfers'!DF44</f>
        <v>0</v>
      </c>
      <c r="DG296" s="11">
        <f>'VIS STOP cijfers'!DG44</f>
        <v>0</v>
      </c>
      <c r="DH296" s="11">
        <f>'VIS STOP cijfers'!DH44</f>
        <v>0</v>
      </c>
      <c r="DI296" s="11">
        <f>'VIS STOP cijfers'!DI44</f>
        <v>0</v>
      </c>
      <c r="DJ296" s="11">
        <f>'VIS STOP cijfers'!DJ44</f>
        <v>0</v>
      </c>
      <c r="DK296" s="11">
        <f>'VIS STOP cijfers'!DK44</f>
        <v>0</v>
      </c>
      <c r="DL296" s="26">
        <f>'VIS STOP cijfers'!DL44</f>
        <v>0</v>
      </c>
    </row>
    <row r="297" spans="1:116" s="165" customFormat="1">
      <c r="A297" s="47">
        <f>'VIS STOP cijfers'!A45</f>
        <v>0</v>
      </c>
      <c r="B297" s="49" t="str">
        <f>'VIS STOP cijfers'!B45</f>
        <v>WVNT</v>
      </c>
      <c r="C297" s="4" t="str">
        <f>'VIS STOP cijfers'!C45</f>
        <v>Visketen</v>
      </c>
      <c r="D297" s="4" t="str">
        <f>'VIS STOP cijfers'!D45</f>
        <v>VIS Voedselveiligheid niet retribueerbaar VWS</v>
      </c>
      <c r="E297" s="13" t="str">
        <f>'VIS STOP cijfers'!E45</f>
        <v>Regulier laboratorium onderzoek chemisch: Polycyclische aromatische koolwaterstoffen</v>
      </c>
      <c r="F297" s="5" t="str">
        <f>'VIS STOP cijfers'!F45</f>
        <v>VWS</v>
      </c>
      <c r="G297" s="4" t="str">
        <f>'VIS STOP cijfers'!G45</f>
        <v>verbeterplan</v>
      </c>
      <c r="H297" s="15">
        <f>'VIS STOP cijfers'!H45</f>
        <v>25</v>
      </c>
      <c r="I297" s="625">
        <f>'VIS STOP cijfers'!I45</f>
        <v>200</v>
      </c>
      <c r="J297" s="11">
        <f>'VIS STOP cijfers'!J45</f>
        <v>0</v>
      </c>
      <c r="K297" s="11">
        <f>'VIS STOP cijfers'!K45</f>
        <v>0</v>
      </c>
      <c r="L297" s="11">
        <f>'VIS STOP cijfers'!L45</f>
        <v>0</v>
      </c>
      <c r="M297" s="11">
        <f>'VIS STOP cijfers'!M45</f>
        <v>0</v>
      </c>
      <c r="N297" s="11">
        <f>'VIS STOP cijfers'!N45</f>
        <v>0</v>
      </c>
      <c r="O297" s="11">
        <f>'VIS STOP cijfers'!O45</f>
        <v>0</v>
      </c>
      <c r="P297" s="11">
        <f>'VIS STOP cijfers'!P45</f>
        <v>0</v>
      </c>
      <c r="Q297" s="26">
        <f>'VIS STOP cijfers'!Q45</f>
        <v>225</v>
      </c>
      <c r="R297" s="15">
        <f>'VIS STOP cijfers'!R45</f>
        <v>0</v>
      </c>
      <c r="S297" s="11">
        <f>'VIS STOP cijfers'!S45</f>
        <v>0</v>
      </c>
      <c r="T297" s="11">
        <f>'VIS STOP cijfers'!T45</f>
        <v>225</v>
      </c>
      <c r="U297" s="11">
        <f>'VIS STOP cijfers'!U45</f>
        <v>0</v>
      </c>
      <c r="V297" s="11">
        <f>'VIS STOP cijfers'!V45</f>
        <v>0</v>
      </c>
      <c r="W297" s="11">
        <f>'VIS STOP cijfers'!W45</f>
        <v>0</v>
      </c>
      <c r="X297" s="11">
        <f>'VIS STOP cijfers'!X45</f>
        <v>0</v>
      </c>
      <c r="Y297" s="11">
        <f>'VIS STOP cijfers'!Y45</f>
        <v>0</v>
      </c>
      <c r="Z297" s="49">
        <f>'VIS STOP cijfers'!Z45</f>
        <v>225</v>
      </c>
      <c r="AA297" s="11">
        <f>'VIS STOP cijfers'!AA45</f>
        <v>0</v>
      </c>
      <c r="AB297" s="11">
        <f>'VIS STOP cijfers'!AB45</f>
        <v>0</v>
      </c>
      <c r="AC297" s="11">
        <f>'VIS STOP cijfers'!AC45</f>
        <v>0</v>
      </c>
      <c r="AD297" s="11">
        <f>'VIS STOP cijfers'!AD45</f>
        <v>25</v>
      </c>
      <c r="AE297" s="11">
        <f>'VIS STOP cijfers'!AE45</f>
        <v>0</v>
      </c>
      <c r="AF297" s="11">
        <f>'VIS STOP cijfers'!AF45</f>
        <v>200</v>
      </c>
      <c r="AG297" s="49">
        <f>'VIS STOP cijfers'!AG45</f>
        <v>0</v>
      </c>
      <c r="AH297" s="11">
        <f>'VIS STOP cijfers'!AH45</f>
        <v>0</v>
      </c>
      <c r="AI297" s="11">
        <f>'VIS STOP cijfers'!AI45</f>
        <v>0</v>
      </c>
      <c r="AJ297" s="11">
        <f>'VIS STOP cijfers'!AJ45</f>
        <v>0</v>
      </c>
      <c r="AK297" s="11">
        <f>'VIS STOP cijfers'!AK45</f>
        <v>0</v>
      </c>
      <c r="AL297" s="49">
        <f>'VIS STOP cijfers'!AL45</f>
        <v>0</v>
      </c>
      <c r="AM297" s="11">
        <f>'VIS STOP cijfers'!AM45</f>
        <v>0</v>
      </c>
      <c r="AN297" s="11">
        <f>'VIS STOP cijfers'!AN45</f>
        <v>6</v>
      </c>
      <c r="AO297" s="11">
        <f>'VIS STOP cijfers'!AO45</f>
        <v>7</v>
      </c>
      <c r="AP297" s="11">
        <f>'VIS STOP cijfers'!AP45</f>
        <v>6</v>
      </c>
      <c r="AQ297" s="11">
        <f>'VIS STOP cijfers'!AQ45</f>
        <v>6</v>
      </c>
      <c r="AR297" s="49">
        <f>'VIS STOP cijfers'!AR45</f>
        <v>0</v>
      </c>
      <c r="AS297" s="11">
        <f>'VIS STOP cijfers'!AS45</f>
        <v>0</v>
      </c>
      <c r="AT297" s="11">
        <f>'VIS STOP cijfers'!AT45</f>
        <v>0</v>
      </c>
      <c r="AU297" s="11">
        <f>'VIS STOP cijfers'!AU45</f>
        <v>0</v>
      </c>
      <c r="AV297" s="11">
        <f>'VIS STOP cijfers'!AV45</f>
        <v>0</v>
      </c>
      <c r="AW297" s="11">
        <f>'VIS STOP cijfers'!AW45</f>
        <v>0</v>
      </c>
      <c r="AX297" s="11">
        <f>'VIS STOP cijfers'!AX45</f>
        <v>0</v>
      </c>
      <c r="AY297" s="11">
        <f>'VIS STOP cijfers'!AY45</f>
        <v>0</v>
      </c>
      <c r="AZ297" s="11">
        <f>'VIS STOP cijfers'!AZ45</f>
        <v>0</v>
      </c>
      <c r="BA297" s="11">
        <f>'VIS STOP cijfers'!BA45</f>
        <v>0</v>
      </c>
      <c r="BB297" s="11">
        <f>'VIS STOP cijfers'!BB45</f>
        <v>0</v>
      </c>
      <c r="BC297" s="49">
        <f>'VIS STOP cijfers'!BC45</f>
        <v>0</v>
      </c>
      <c r="BD297" s="11">
        <f>'VIS STOP cijfers'!BD45</f>
        <v>200</v>
      </c>
      <c r="BE297" s="11">
        <f>'VIS STOP cijfers'!BE45</f>
        <v>0</v>
      </c>
      <c r="BF297" s="11">
        <f>'VIS STOP cijfers'!BF45</f>
        <v>0</v>
      </c>
      <c r="BG297" s="11">
        <f>'VIS STOP cijfers'!BG45</f>
        <v>0</v>
      </c>
      <c r="BH297" s="11">
        <f>'VIS STOP cijfers'!BH45</f>
        <v>0</v>
      </c>
      <c r="BI297" s="11">
        <f>'VIS STOP cijfers'!BI45</f>
        <v>0</v>
      </c>
      <c r="BJ297" s="11">
        <f>'VIS STOP cijfers'!BJ45</f>
        <v>0</v>
      </c>
      <c r="BK297" s="49">
        <f>'VIS STOP cijfers'!BK45</f>
        <v>0</v>
      </c>
      <c r="BL297" s="11">
        <f>'VIS STOP cijfers'!BL45</f>
        <v>0</v>
      </c>
      <c r="BM297" s="11">
        <f>'VIS STOP cijfers'!BM45</f>
        <v>0</v>
      </c>
      <c r="BN297" s="11">
        <f>'VIS STOP cijfers'!BN45</f>
        <v>0</v>
      </c>
      <c r="BO297" s="11">
        <f>'VIS STOP cijfers'!BO45</f>
        <v>0</v>
      </c>
      <c r="BP297" s="11">
        <f>'VIS STOP cijfers'!BP45</f>
        <v>0</v>
      </c>
      <c r="BQ297" s="49">
        <f>'VIS STOP cijfers'!BQ45</f>
        <v>0</v>
      </c>
      <c r="BR297" s="11">
        <f>'VIS STOP cijfers'!BR45</f>
        <v>0</v>
      </c>
      <c r="BS297" s="11">
        <f>'VIS STOP cijfers'!BS45</f>
        <v>0</v>
      </c>
      <c r="BT297" s="11">
        <f>'VIS STOP cijfers'!BT45</f>
        <v>0</v>
      </c>
      <c r="BU297" s="11">
        <f>'VIS STOP cijfers'!BU45</f>
        <v>0</v>
      </c>
      <c r="BV297" s="11">
        <f>'VIS STOP cijfers'!BV45</f>
        <v>0</v>
      </c>
      <c r="BW297" s="11">
        <f>'VIS STOP cijfers'!BW45</f>
        <v>0</v>
      </c>
      <c r="BX297" s="47">
        <f>'VIS STOP cijfers'!BX45</f>
        <v>0</v>
      </c>
      <c r="BY297" s="49">
        <f>'VIS STOP cijfers'!BY45</f>
        <v>225</v>
      </c>
      <c r="BZ297" s="11">
        <f>'VIS STOP cijfers'!BZ45</f>
        <v>0</v>
      </c>
      <c r="CA297" s="11">
        <f>'VIS STOP cijfers'!CA45</f>
        <v>0</v>
      </c>
      <c r="CB297" s="11">
        <f>'VIS STOP cijfers'!CB45</f>
        <v>0</v>
      </c>
      <c r="CC297" s="11">
        <f>'VIS STOP cijfers'!CC45</f>
        <v>0</v>
      </c>
      <c r="CD297" s="11">
        <f>'VIS STOP cijfers'!CD45</f>
        <v>0</v>
      </c>
      <c r="CE297" s="11">
        <f>'VIS STOP cijfers'!CE45</f>
        <v>0</v>
      </c>
      <c r="CF297" s="11">
        <f>'VIS STOP cijfers'!CF45</f>
        <v>0</v>
      </c>
      <c r="CG297" s="11">
        <f>'VIS STOP cijfers'!CG45</f>
        <v>0</v>
      </c>
      <c r="CH297" s="11">
        <f>'VIS STOP cijfers'!CH45</f>
        <v>0</v>
      </c>
      <c r="CI297" s="11">
        <f>'VIS STOP cijfers'!CI45</f>
        <v>0</v>
      </c>
      <c r="CJ297" s="11">
        <f>'VIS STOP cijfers'!CJ45</f>
        <v>0</v>
      </c>
      <c r="CK297" s="11">
        <f>'VIS STOP cijfers'!CK45</f>
        <v>0</v>
      </c>
      <c r="CL297" s="49">
        <f>'VIS STOP cijfers'!CL45</f>
        <v>0</v>
      </c>
      <c r="CM297" s="11">
        <f>'VIS STOP cijfers'!CM45</f>
        <v>0</v>
      </c>
      <c r="CN297" s="11">
        <f>'VIS STOP cijfers'!CN45</f>
        <v>0</v>
      </c>
      <c r="CO297" s="11">
        <f>'VIS STOP cijfers'!CO45</f>
        <v>0</v>
      </c>
      <c r="CP297" s="11">
        <f>'VIS STOP cijfers'!CP45</f>
        <v>0</v>
      </c>
      <c r="CQ297" s="11">
        <f>'VIS STOP cijfers'!CQ45</f>
        <v>0</v>
      </c>
      <c r="CR297" s="11">
        <f>'VIS STOP cijfers'!CR45</f>
        <v>0</v>
      </c>
      <c r="CS297" s="11">
        <f>'VIS STOP cijfers'!CS45</f>
        <v>0</v>
      </c>
      <c r="CT297" s="11">
        <f>'VIS STOP cijfers'!CT45</f>
        <v>0</v>
      </c>
      <c r="CU297" s="11">
        <f>'VIS STOP cijfers'!CU45</f>
        <v>0</v>
      </c>
      <c r="CV297" s="11">
        <f>'VIS STOP cijfers'!CV45</f>
        <v>0</v>
      </c>
      <c r="CW297" s="11">
        <f>'VIS STOP cijfers'!CW45</f>
        <v>0</v>
      </c>
      <c r="CX297" s="11">
        <f>'VIS STOP cijfers'!CX45</f>
        <v>0</v>
      </c>
      <c r="CY297" s="26">
        <f>'VIS STOP cijfers'!CY45</f>
        <v>0</v>
      </c>
      <c r="CZ297" s="11">
        <f>'VIS STOP cijfers'!CZ45</f>
        <v>0</v>
      </c>
      <c r="DA297" s="11">
        <f>'VIS STOP cijfers'!DA45</f>
        <v>0</v>
      </c>
      <c r="DB297" s="11">
        <f>'VIS STOP cijfers'!DB45</f>
        <v>0</v>
      </c>
      <c r="DC297" s="11">
        <f>'VIS STOP cijfers'!DC45</f>
        <v>0</v>
      </c>
      <c r="DD297" s="11">
        <f>'VIS STOP cijfers'!DD45</f>
        <v>0</v>
      </c>
      <c r="DE297" s="11">
        <f>'VIS STOP cijfers'!DE45</f>
        <v>0</v>
      </c>
      <c r="DF297" s="11">
        <f>'VIS STOP cijfers'!DF45</f>
        <v>0</v>
      </c>
      <c r="DG297" s="11">
        <f>'VIS STOP cijfers'!DG45</f>
        <v>0</v>
      </c>
      <c r="DH297" s="11">
        <f>'VIS STOP cijfers'!DH45</f>
        <v>0</v>
      </c>
      <c r="DI297" s="11">
        <f>'VIS STOP cijfers'!DI45</f>
        <v>0</v>
      </c>
      <c r="DJ297" s="11">
        <f>'VIS STOP cijfers'!DJ45</f>
        <v>0</v>
      </c>
      <c r="DK297" s="11">
        <f>'VIS STOP cijfers'!DK45</f>
        <v>0</v>
      </c>
      <c r="DL297" s="26">
        <f>'VIS STOP cijfers'!DL45</f>
        <v>0</v>
      </c>
    </row>
    <row r="298" spans="1:116" s="165" customFormat="1" hidden="1">
      <c r="A298" s="47">
        <f>'VIS STOP cijfers'!A46</f>
        <v>0</v>
      </c>
      <c r="B298" s="49" t="str">
        <f>'VIS STOP cijfers'!B46</f>
        <v>WVNT</v>
      </c>
      <c r="C298" s="4" t="str">
        <f>'VIS STOP cijfers'!C46</f>
        <v>Visketen</v>
      </c>
      <c r="D298" s="4" t="str">
        <f>'VIS STOP cijfers'!D46</f>
        <v>VIS Voedselveiligheid niet retribueerbaar VWS</v>
      </c>
      <c r="E298" s="13" t="str">
        <f>'VIS STOP cijfers'!E46</f>
        <v>Regulier laboratorium onderzoek microbiologisch: E. Coli, Noro virus en hepatitis A in levende tweekleppige weekdieren (officiele controle verzend- en zuiveringscentra)</v>
      </c>
      <c r="F298" s="5" t="str">
        <f>'VIS STOP cijfers'!F46</f>
        <v>VWS</v>
      </c>
      <c r="G298" s="4">
        <f>'VIS STOP cijfers'!G46</f>
        <v>0</v>
      </c>
      <c r="H298" s="15">
        <f>'VIS STOP cijfers'!H46</f>
        <v>200</v>
      </c>
      <c r="I298" s="625">
        <f>'VIS STOP cijfers'!I46</f>
        <v>0</v>
      </c>
      <c r="J298" s="11">
        <f>'VIS STOP cijfers'!J46</f>
        <v>0</v>
      </c>
      <c r="K298" s="11">
        <f>'VIS STOP cijfers'!K46</f>
        <v>0</v>
      </c>
      <c r="L298" s="11">
        <f>'VIS STOP cijfers'!L46</f>
        <v>0</v>
      </c>
      <c r="M298" s="11">
        <f>'VIS STOP cijfers'!M46</f>
        <v>0</v>
      </c>
      <c r="N298" s="11">
        <f>'VIS STOP cijfers'!N46</f>
        <v>0</v>
      </c>
      <c r="O298" s="11">
        <f>'VIS STOP cijfers'!O46</f>
        <v>0</v>
      </c>
      <c r="P298" s="11">
        <f>'VIS STOP cijfers'!P46</f>
        <v>0</v>
      </c>
      <c r="Q298" s="26">
        <f>'VIS STOP cijfers'!Q46</f>
        <v>200</v>
      </c>
      <c r="R298" s="15">
        <f>'VIS STOP cijfers'!R46</f>
        <v>0</v>
      </c>
      <c r="S298" s="11">
        <f>'VIS STOP cijfers'!S46</f>
        <v>0</v>
      </c>
      <c r="T298" s="11">
        <f>'VIS STOP cijfers'!T46</f>
        <v>200</v>
      </c>
      <c r="U298" s="11">
        <f>'VIS STOP cijfers'!U46</f>
        <v>0</v>
      </c>
      <c r="V298" s="11">
        <f>'VIS STOP cijfers'!V46</f>
        <v>0</v>
      </c>
      <c r="W298" s="11">
        <f>'VIS STOP cijfers'!W46</f>
        <v>0</v>
      </c>
      <c r="X298" s="11">
        <f>'VIS STOP cijfers'!X46</f>
        <v>0</v>
      </c>
      <c r="Y298" s="11">
        <f>'VIS STOP cijfers'!Y46</f>
        <v>0</v>
      </c>
      <c r="Z298" s="49">
        <f>'VIS STOP cijfers'!Z46</f>
        <v>200</v>
      </c>
      <c r="AA298" s="11">
        <f>'VIS STOP cijfers'!AA46</f>
        <v>0</v>
      </c>
      <c r="AB298" s="11">
        <f>'VIS STOP cijfers'!AB46</f>
        <v>0</v>
      </c>
      <c r="AC298" s="11">
        <f>'VIS STOP cijfers'!AC46</f>
        <v>0</v>
      </c>
      <c r="AD298" s="11">
        <f>'VIS STOP cijfers'!AD46</f>
        <v>200</v>
      </c>
      <c r="AE298" s="11">
        <f>'VIS STOP cijfers'!AE46</f>
        <v>0</v>
      </c>
      <c r="AF298" s="11">
        <f>'VIS STOP cijfers'!AF46</f>
        <v>0</v>
      </c>
      <c r="AG298" s="49">
        <f>'VIS STOP cijfers'!AG46</f>
        <v>0</v>
      </c>
      <c r="AH298" s="11">
        <f>'VIS STOP cijfers'!AH46</f>
        <v>0</v>
      </c>
      <c r="AI298" s="11">
        <f>'VIS STOP cijfers'!AI46</f>
        <v>0</v>
      </c>
      <c r="AJ298" s="11">
        <f>'VIS STOP cijfers'!AJ46</f>
        <v>0</v>
      </c>
      <c r="AK298" s="11">
        <f>'VIS STOP cijfers'!AK46</f>
        <v>0</v>
      </c>
      <c r="AL298" s="49">
        <f>'VIS STOP cijfers'!AL46</f>
        <v>0</v>
      </c>
      <c r="AM298" s="11">
        <f>'VIS STOP cijfers'!AM46</f>
        <v>0</v>
      </c>
      <c r="AN298" s="11">
        <f>'VIS STOP cijfers'!AN46</f>
        <v>50</v>
      </c>
      <c r="AO298" s="11">
        <f>'VIS STOP cijfers'!AO46</f>
        <v>50</v>
      </c>
      <c r="AP298" s="11">
        <f>'VIS STOP cijfers'!AP46</f>
        <v>50</v>
      </c>
      <c r="AQ298" s="11">
        <f>'VIS STOP cijfers'!AQ46</f>
        <v>50</v>
      </c>
      <c r="AR298" s="49">
        <f>'VIS STOP cijfers'!AR46</f>
        <v>0</v>
      </c>
      <c r="AS298" s="11">
        <f>'VIS STOP cijfers'!AS46</f>
        <v>0</v>
      </c>
      <c r="AT298" s="11">
        <f>'VIS STOP cijfers'!AT46</f>
        <v>0</v>
      </c>
      <c r="AU298" s="11">
        <f>'VIS STOP cijfers'!AU46</f>
        <v>0</v>
      </c>
      <c r="AV298" s="11">
        <f>'VIS STOP cijfers'!AV46</f>
        <v>0</v>
      </c>
      <c r="AW298" s="11">
        <f>'VIS STOP cijfers'!AW46</f>
        <v>0</v>
      </c>
      <c r="AX298" s="11">
        <f>'VIS STOP cijfers'!AX46</f>
        <v>0</v>
      </c>
      <c r="AY298" s="11">
        <f>'VIS STOP cijfers'!AY46</f>
        <v>0</v>
      </c>
      <c r="AZ298" s="11">
        <f>'VIS STOP cijfers'!AZ46</f>
        <v>0</v>
      </c>
      <c r="BA298" s="11">
        <f>'VIS STOP cijfers'!BA46</f>
        <v>0</v>
      </c>
      <c r="BB298" s="11">
        <f>'VIS STOP cijfers'!BB46</f>
        <v>0</v>
      </c>
      <c r="BC298" s="49">
        <f>'VIS STOP cijfers'!BC46</f>
        <v>0</v>
      </c>
      <c r="BD298" s="11">
        <f>'VIS STOP cijfers'!BD46</f>
        <v>0</v>
      </c>
      <c r="BE298" s="11">
        <f>'VIS STOP cijfers'!BE46</f>
        <v>0</v>
      </c>
      <c r="BF298" s="11">
        <f>'VIS STOP cijfers'!BF46</f>
        <v>0</v>
      </c>
      <c r="BG298" s="11">
        <f>'VIS STOP cijfers'!BG46</f>
        <v>0</v>
      </c>
      <c r="BH298" s="11">
        <f>'VIS STOP cijfers'!BH46</f>
        <v>0</v>
      </c>
      <c r="BI298" s="11">
        <f>'VIS STOP cijfers'!BI46</f>
        <v>0</v>
      </c>
      <c r="BJ298" s="11">
        <f>'VIS STOP cijfers'!BJ46</f>
        <v>0</v>
      </c>
      <c r="BK298" s="49">
        <f>'VIS STOP cijfers'!BK46</f>
        <v>0</v>
      </c>
      <c r="BL298" s="11">
        <f>'VIS STOP cijfers'!BL46</f>
        <v>0</v>
      </c>
      <c r="BM298" s="11">
        <f>'VIS STOP cijfers'!BM46</f>
        <v>0</v>
      </c>
      <c r="BN298" s="11">
        <f>'VIS STOP cijfers'!BN46</f>
        <v>0</v>
      </c>
      <c r="BO298" s="11">
        <f>'VIS STOP cijfers'!BO46</f>
        <v>0</v>
      </c>
      <c r="BP298" s="11">
        <f>'VIS STOP cijfers'!BP46</f>
        <v>0</v>
      </c>
      <c r="BQ298" s="49">
        <f>'VIS STOP cijfers'!BQ46</f>
        <v>0</v>
      </c>
      <c r="BR298" s="11">
        <f>'VIS STOP cijfers'!BR46</f>
        <v>0</v>
      </c>
      <c r="BS298" s="11">
        <f>'VIS STOP cijfers'!BS46</f>
        <v>0</v>
      </c>
      <c r="BT298" s="11">
        <f>'VIS STOP cijfers'!BT46</f>
        <v>0</v>
      </c>
      <c r="BU298" s="11">
        <f>'VIS STOP cijfers'!BU46</f>
        <v>0</v>
      </c>
      <c r="BV298" s="11">
        <f>'VIS STOP cijfers'!BV46</f>
        <v>0</v>
      </c>
      <c r="BW298" s="11">
        <f>'VIS STOP cijfers'!BW46</f>
        <v>0</v>
      </c>
      <c r="BX298" s="47">
        <f>'VIS STOP cijfers'!BX46</f>
        <v>0</v>
      </c>
      <c r="BY298" s="49">
        <f>'VIS STOP cijfers'!BY46</f>
        <v>200</v>
      </c>
      <c r="BZ298" s="11">
        <f>'VIS STOP cijfers'!BZ46</f>
        <v>0</v>
      </c>
      <c r="CA298" s="11">
        <f>'VIS STOP cijfers'!CA46</f>
        <v>0</v>
      </c>
      <c r="CB298" s="11">
        <f>'VIS STOP cijfers'!CB46</f>
        <v>0</v>
      </c>
      <c r="CC298" s="11">
        <f>'VIS STOP cijfers'!CC46</f>
        <v>0</v>
      </c>
      <c r="CD298" s="11">
        <f>'VIS STOP cijfers'!CD46</f>
        <v>0</v>
      </c>
      <c r="CE298" s="11">
        <f>'VIS STOP cijfers'!CE46</f>
        <v>0</v>
      </c>
      <c r="CF298" s="11">
        <f>'VIS STOP cijfers'!CF46</f>
        <v>0</v>
      </c>
      <c r="CG298" s="11">
        <f>'VIS STOP cijfers'!CG46</f>
        <v>0</v>
      </c>
      <c r="CH298" s="11">
        <f>'VIS STOP cijfers'!CH46</f>
        <v>0</v>
      </c>
      <c r="CI298" s="11">
        <f>'VIS STOP cijfers'!CI46</f>
        <v>0</v>
      </c>
      <c r="CJ298" s="11">
        <f>'VIS STOP cijfers'!CJ46</f>
        <v>0</v>
      </c>
      <c r="CK298" s="11">
        <f>'VIS STOP cijfers'!CK46</f>
        <v>0</v>
      </c>
      <c r="CL298" s="49">
        <f>'VIS STOP cijfers'!CL46</f>
        <v>0</v>
      </c>
      <c r="CM298" s="11">
        <f>'VIS STOP cijfers'!CM46</f>
        <v>0</v>
      </c>
      <c r="CN298" s="11">
        <f>'VIS STOP cijfers'!CN46</f>
        <v>0</v>
      </c>
      <c r="CO298" s="11">
        <f>'VIS STOP cijfers'!CO46</f>
        <v>0</v>
      </c>
      <c r="CP298" s="11">
        <f>'VIS STOP cijfers'!CP46</f>
        <v>0</v>
      </c>
      <c r="CQ298" s="11">
        <f>'VIS STOP cijfers'!CQ46</f>
        <v>0</v>
      </c>
      <c r="CR298" s="11">
        <f>'VIS STOP cijfers'!CR46</f>
        <v>0</v>
      </c>
      <c r="CS298" s="11">
        <f>'VIS STOP cijfers'!CS46</f>
        <v>0</v>
      </c>
      <c r="CT298" s="11">
        <f>'VIS STOP cijfers'!CT46</f>
        <v>0</v>
      </c>
      <c r="CU298" s="11">
        <f>'VIS STOP cijfers'!CU46</f>
        <v>0</v>
      </c>
      <c r="CV298" s="11">
        <f>'VIS STOP cijfers'!CV46</f>
        <v>0</v>
      </c>
      <c r="CW298" s="11">
        <f>'VIS STOP cijfers'!CW46</f>
        <v>0</v>
      </c>
      <c r="CX298" s="11">
        <f>'VIS STOP cijfers'!CX46</f>
        <v>0</v>
      </c>
      <c r="CY298" s="26">
        <f>'VIS STOP cijfers'!CY46</f>
        <v>0</v>
      </c>
      <c r="CZ298" s="11">
        <f>'VIS STOP cijfers'!CZ46</f>
        <v>0</v>
      </c>
      <c r="DA298" s="11">
        <f>'VIS STOP cijfers'!DA46</f>
        <v>0</v>
      </c>
      <c r="DB298" s="11">
        <f>'VIS STOP cijfers'!DB46</f>
        <v>0</v>
      </c>
      <c r="DC298" s="11">
        <f>'VIS STOP cijfers'!DC46</f>
        <v>0</v>
      </c>
      <c r="DD298" s="11">
        <f>'VIS STOP cijfers'!DD46</f>
        <v>0</v>
      </c>
      <c r="DE298" s="11">
        <f>'VIS STOP cijfers'!DE46</f>
        <v>0</v>
      </c>
      <c r="DF298" s="11">
        <f>'VIS STOP cijfers'!DF46</f>
        <v>0</v>
      </c>
      <c r="DG298" s="11">
        <f>'VIS STOP cijfers'!DG46</f>
        <v>0</v>
      </c>
      <c r="DH298" s="11">
        <f>'VIS STOP cijfers'!DH46</f>
        <v>0</v>
      </c>
      <c r="DI298" s="11">
        <f>'VIS STOP cijfers'!DI46</f>
        <v>0</v>
      </c>
      <c r="DJ298" s="11">
        <f>'VIS STOP cijfers'!DJ46</f>
        <v>0</v>
      </c>
      <c r="DK298" s="11">
        <f>'VIS STOP cijfers'!DK46</f>
        <v>0</v>
      </c>
      <c r="DL298" s="26">
        <f>'VIS STOP cijfers'!DL46</f>
        <v>0</v>
      </c>
    </row>
    <row r="299" spans="1:116" s="165" customFormat="1" hidden="1">
      <c r="A299" s="47">
        <f>'VIS STOP cijfers'!A47</f>
        <v>0</v>
      </c>
      <c r="B299" s="49" t="str">
        <f>'VIS STOP cijfers'!B47</f>
        <v>WVNT</v>
      </c>
      <c r="C299" s="4" t="str">
        <f>'VIS STOP cijfers'!C47</f>
        <v>Visketen</v>
      </c>
      <c r="D299" s="4" t="str">
        <f>'VIS STOP cijfers'!D47</f>
        <v>VIS Voedselveiligheid niet retribueerbaar VWS</v>
      </c>
      <c r="E299" s="13" t="str">
        <f>'VIS STOP cijfers'!E47</f>
        <v>Regulier laboratorium onderzoek microbiologisch: E. Coli, Noro virus en hepatitis A in levende tweekleppige weekdieren (officiele controle retail)</v>
      </c>
      <c r="F299" s="5" t="str">
        <f>'VIS STOP cijfers'!F47</f>
        <v>VWS</v>
      </c>
      <c r="G299" s="4">
        <f>'VIS STOP cijfers'!G47</f>
        <v>0</v>
      </c>
      <c r="H299" s="15">
        <f>'VIS STOP cijfers'!H47</f>
        <v>50</v>
      </c>
      <c r="I299" s="625">
        <f>'VIS STOP cijfers'!I47</f>
        <v>0</v>
      </c>
      <c r="J299" s="11">
        <f>'VIS STOP cijfers'!J47</f>
        <v>0</v>
      </c>
      <c r="K299" s="11">
        <f>'VIS STOP cijfers'!K47</f>
        <v>0</v>
      </c>
      <c r="L299" s="11">
        <f>'VIS STOP cijfers'!L47</f>
        <v>0</v>
      </c>
      <c r="M299" s="11">
        <f>'VIS STOP cijfers'!M47</f>
        <v>0</v>
      </c>
      <c r="N299" s="11">
        <f>'VIS STOP cijfers'!N47</f>
        <v>0</v>
      </c>
      <c r="O299" s="11">
        <f>'VIS STOP cijfers'!O47</f>
        <v>0</v>
      </c>
      <c r="P299" s="11">
        <f>'VIS STOP cijfers'!P47</f>
        <v>0</v>
      </c>
      <c r="Q299" s="26">
        <f>'VIS STOP cijfers'!Q47</f>
        <v>50</v>
      </c>
      <c r="R299" s="15">
        <f>'VIS STOP cijfers'!R47</f>
        <v>0</v>
      </c>
      <c r="S299" s="11">
        <f>'VIS STOP cijfers'!S47</f>
        <v>0</v>
      </c>
      <c r="T299" s="11">
        <f>'VIS STOP cijfers'!T47</f>
        <v>50</v>
      </c>
      <c r="U299" s="11">
        <f>'VIS STOP cijfers'!U47</f>
        <v>0</v>
      </c>
      <c r="V299" s="11">
        <f>'VIS STOP cijfers'!V47</f>
        <v>0</v>
      </c>
      <c r="W299" s="11">
        <f>'VIS STOP cijfers'!W47</f>
        <v>0</v>
      </c>
      <c r="X299" s="11">
        <f>'VIS STOP cijfers'!X47</f>
        <v>0</v>
      </c>
      <c r="Y299" s="11">
        <f>'VIS STOP cijfers'!Y47</f>
        <v>0</v>
      </c>
      <c r="Z299" s="49">
        <f>'VIS STOP cijfers'!Z47</f>
        <v>50</v>
      </c>
      <c r="AA299" s="11">
        <f>'VIS STOP cijfers'!AA47</f>
        <v>0</v>
      </c>
      <c r="AB299" s="11">
        <f>'VIS STOP cijfers'!AB47</f>
        <v>0</v>
      </c>
      <c r="AC299" s="11">
        <f>'VIS STOP cijfers'!AC47</f>
        <v>0</v>
      </c>
      <c r="AD299" s="11">
        <f>'VIS STOP cijfers'!AD47</f>
        <v>50</v>
      </c>
      <c r="AE299" s="11">
        <f>'VIS STOP cijfers'!AE47</f>
        <v>0</v>
      </c>
      <c r="AF299" s="11">
        <f>'VIS STOP cijfers'!AF47</f>
        <v>0</v>
      </c>
      <c r="AG299" s="49">
        <f>'VIS STOP cijfers'!AG47</f>
        <v>0</v>
      </c>
      <c r="AH299" s="11">
        <f>'VIS STOP cijfers'!AH47</f>
        <v>0</v>
      </c>
      <c r="AI299" s="11">
        <f>'VIS STOP cijfers'!AI47</f>
        <v>0</v>
      </c>
      <c r="AJ299" s="11">
        <f>'VIS STOP cijfers'!AJ47</f>
        <v>0</v>
      </c>
      <c r="AK299" s="11">
        <f>'VIS STOP cijfers'!AK47</f>
        <v>0</v>
      </c>
      <c r="AL299" s="49">
        <f>'VIS STOP cijfers'!AL47</f>
        <v>0</v>
      </c>
      <c r="AM299" s="11">
        <f>'VIS STOP cijfers'!AM47</f>
        <v>0</v>
      </c>
      <c r="AN299" s="11">
        <f>'VIS STOP cijfers'!AN47</f>
        <v>13</v>
      </c>
      <c r="AO299" s="11">
        <f>'VIS STOP cijfers'!AO47</f>
        <v>13</v>
      </c>
      <c r="AP299" s="11">
        <f>'VIS STOP cijfers'!AP47</f>
        <v>12</v>
      </c>
      <c r="AQ299" s="11">
        <f>'VIS STOP cijfers'!AQ47</f>
        <v>12</v>
      </c>
      <c r="AR299" s="49">
        <f>'VIS STOP cijfers'!AR47</f>
        <v>0</v>
      </c>
      <c r="AS299" s="11">
        <f>'VIS STOP cijfers'!AS47</f>
        <v>0</v>
      </c>
      <c r="AT299" s="11">
        <f>'VIS STOP cijfers'!AT47</f>
        <v>0</v>
      </c>
      <c r="AU299" s="11">
        <f>'VIS STOP cijfers'!AU47</f>
        <v>0</v>
      </c>
      <c r="AV299" s="11">
        <f>'VIS STOP cijfers'!AV47</f>
        <v>0</v>
      </c>
      <c r="AW299" s="11">
        <f>'VIS STOP cijfers'!AW47</f>
        <v>0</v>
      </c>
      <c r="AX299" s="11">
        <f>'VIS STOP cijfers'!AX47</f>
        <v>0</v>
      </c>
      <c r="AY299" s="11">
        <f>'VIS STOP cijfers'!AY47</f>
        <v>0</v>
      </c>
      <c r="AZ299" s="11">
        <f>'VIS STOP cijfers'!AZ47</f>
        <v>0</v>
      </c>
      <c r="BA299" s="11">
        <f>'VIS STOP cijfers'!BA47</f>
        <v>0</v>
      </c>
      <c r="BB299" s="11">
        <f>'VIS STOP cijfers'!BB47</f>
        <v>0</v>
      </c>
      <c r="BC299" s="49">
        <f>'VIS STOP cijfers'!BC47</f>
        <v>0</v>
      </c>
      <c r="BD299" s="11">
        <f>'VIS STOP cijfers'!BD47</f>
        <v>0</v>
      </c>
      <c r="BE299" s="11">
        <f>'VIS STOP cijfers'!BE47</f>
        <v>0</v>
      </c>
      <c r="BF299" s="11">
        <f>'VIS STOP cijfers'!BF47</f>
        <v>0</v>
      </c>
      <c r="BG299" s="11">
        <f>'VIS STOP cijfers'!BG47</f>
        <v>0</v>
      </c>
      <c r="BH299" s="11">
        <f>'VIS STOP cijfers'!BH47</f>
        <v>0</v>
      </c>
      <c r="BI299" s="11">
        <f>'VIS STOP cijfers'!BI47</f>
        <v>0</v>
      </c>
      <c r="BJ299" s="11">
        <f>'VIS STOP cijfers'!BJ47</f>
        <v>0</v>
      </c>
      <c r="BK299" s="49">
        <f>'VIS STOP cijfers'!BK47</f>
        <v>0</v>
      </c>
      <c r="BL299" s="11">
        <f>'VIS STOP cijfers'!BL47</f>
        <v>0</v>
      </c>
      <c r="BM299" s="11">
        <f>'VIS STOP cijfers'!BM47</f>
        <v>0</v>
      </c>
      <c r="BN299" s="11">
        <f>'VIS STOP cijfers'!BN47</f>
        <v>0</v>
      </c>
      <c r="BO299" s="11">
        <f>'VIS STOP cijfers'!BO47</f>
        <v>0</v>
      </c>
      <c r="BP299" s="11">
        <f>'VIS STOP cijfers'!BP47</f>
        <v>0</v>
      </c>
      <c r="BQ299" s="49">
        <f>'VIS STOP cijfers'!BQ47</f>
        <v>0</v>
      </c>
      <c r="BR299" s="11">
        <f>'VIS STOP cijfers'!BR47</f>
        <v>0</v>
      </c>
      <c r="BS299" s="11">
        <f>'VIS STOP cijfers'!BS47</f>
        <v>0</v>
      </c>
      <c r="BT299" s="11">
        <f>'VIS STOP cijfers'!BT47</f>
        <v>0</v>
      </c>
      <c r="BU299" s="11">
        <f>'VIS STOP cijfers'!BU47</f>
        <v>0</v>
      </c>
      <c r="BV299" s="11">
        <f>'VIS STOP cijfers'!BV47</f>
        <v>0</v>
      </c>
      <c r="BW299" s="11">
        <f>'VIS STOP cijfers'!BW47</f>
        <v>0</v>
      </c>
      <c r="BX299" s="47">
        <f>'VIS STOP cijfers'!BX47</f>
        <v>0</v>
      </c>
      <c r="BY299" s="49">
        <f>'VIS STOP cijfers'!BY47</f>
        <v>50</v>
      </c>
      <c r="BZ299" s="11">
        <f>'VIS STOP cijfers'!BZ47</f>
        <v>0</v>
      </c>
      <c r="CA299" s="11">
        <f>'VIS STOP cijfers'!CA47</f>
        <v>0</v>
      </c>
      <c r="CB299" s="11">
        <f>'VIS STOP cijfers'!CB47</f>
        <v>0</v>
      </c>
      <c r="CC299" s="11">
        <f>'VIS STOP cijfers'!CC47</f>
        <v>0</v>
      </c>
      <c r="CD299" s="11">
        <f>'VIS STOP cijfers'!CD47</f>
        <v>0</v>
      </c>
      <c r="CE299" s="11">
        <f>'VIS STOP cijfers'!CE47</f>
        <v>0</v>
      </c>
      <c r="CF299" s="11">
        <f>'VIS STOP cijfers'!CF47</f>
        <v>0</v>
      </c>
      <c r="CG299" s="11">
        <f>'VIS STOP cijfers'!CG47</f>
        <v>0</v>
      </c>
      <c r="CH299" s="11">
        <f>'VIS STOP cijfers'!CH47</f>
        <v>0</v>
      </c>
      <c r="CI299" s="11">
        <f>'VIS STOP cijfers'!CI47</f>
        <v>0</v>
      </c>
      <c r="CJ299" s="11">
        <f>'VIS STOP cijfers'!CJ47</f>
        <v>0</v>
      </c>
      <c r="CK299" s="11">
        <f>'VIS STOP cijfers'!CK47</f>
        <v>0</v>
      </c>
      <c r="CL299" s="49">
        <f>'VIS STOP cijfers'!CL47</f>
        <v>0</v>
      </c>
      <c r="CM299" s="11">
        <f>'VIS STOP cijfers'!CM47</f>
        <v>0</v>
      </c>
      <c r="CN299" s="11">
        <f>'VIS STOP cijfers'!CN47</f>
        <v>0</v>
      </c>
      <c r="CO299" s="11">
        <f>'VIS STOP cijfers'!CO47</f>
        <v>0</v>
      </c>
      <c r="CP299" s="11">
        <f>'VIS STOP cijfers'!CP47</f>
        <v>0</v>
      </c>
      <c r="CQ299" s="11">
        <f>'VIS STOP cijfers'!CQ47</f>
        <v>0</v>
      </c>
      <c r="CR299" s="11">
        <f>'VIS STOP cijfers'!CR47</f>
        <v>0</v>
      </c>
      <c r="CS299" s="11">
        <f>'VIS STOP cijfers'!CS47</f>
        <v>0</v>
      </c>
      <c r="CT299" s="11">
        <f>'VIS STOP cijfers'!CT47</f>
        <v>0</v>
      </c>
      <c r="CU299" s="11">
        <f>'VIS STOP cijfers'!CU47</f>
        <v>0</v>
      </c>
      <c r="CV299" s="11">
        <f>'VIS STOP cijfers'!CV47</f>
        <v>0</v>
      </c>
      <c r="CW299" s="11">
        <f>'VIS STOP cijfers'!CW47</f>
        <v>0</v>
      </c>
      <c r="CX299" s="11">
        <f>'VIS STOP cijfers'!CX47</f>
        <v>0</v>
      </c>
      <c r="CY299" s="26">
        <f>'VIS STOP cijfers'!CY47</f>
        <v>0</v>
      </c>
      <c r="CZ299" s="11">
        <f>'VIS STOP cijfers'!CZ47</f>
        <v>0</v>
      </c>
      <c r="DA299" s="11">
        <f>'VIS STOP cijfers'!DA47</f>
        <v>0</v>
      </c>
      <c r="DB299" s="11">
        <f>'VIS STOP cijfers'!DB47</f>
        <v>0</v>
      </c>
      <c r="DC299" s="11">
        <f>'VIS STOP cijfers'!DC47</f>
        <v>0</v>
      </c>
      <c r="DD299" s="11">
        <f>'VIS STOP cijfers'!DD47</f>
        <v>0</v>
      </c>
      <c r="DE299" s="11">
        <f>'VIS STOP cijfers'!DE47</f>
        <v>0</v>
      </c>
      <c r="DF299" s="11">
        <f>'VIS STOP cijfers'!DF47</f>
        <v>0</v>
      </c>
      <c r="DG299" s="11">
        <f>'VIS STOP cijfers'!DG47</f>
        <v>0</v>
      </c>
      <c r="DH299" s="11">
        <f>'VIS STOP cijfers'!DH47</f>
        <v>0</v>
      </c>
      <c r="DI299" s="11">
        <f>'VIS STOP cijfers'!DI47</f>
        <v>0</v>
      </c>
      <c r="DJ299" s="11">
        <f>'VIS STOP cijfers'!DJ47</f>
        <v>0</v>
      </c>
      <c r="DK299" s="11">
        <f>'VIS STOP cijfers'!DK47</f>
        <v>0</v>
      </c>
      <c r="DL299" s="26">
        <f>'VIS STOP cijfers'!DL47</f>
        <v>0</v>
      </c>
    </row>
    <row r="300" spans="1:116" s="165" customFormat="1" hidden="1">
      <c r="A300" s="47">
        <f>'VIS STOP cijfers'!A48</f>
        <v>0</v>
      </c>
      <c r="B300" s="49" t="str">
        <f>'VIS STOP cijfers'!B48</f>
        <v>WVNT</v>
      </c>
      <c r="C300" s="4" t="str">
        <f>'VIS STOP cijfers'!C48</f>
        <v>Visketen</v>
      </c>
      <c r="D300" s="4" t="str">
        <f>'VIS STOP cijfers'!D48</f>
        <v>VIS Voedselveiligheid niet retribueerbaar VWS</v>
      </c>
      <c r="E300" s="13" t="str">
        <f>'VIS STOP cijfers'!E48</f>
        <v>Regulier laboratorium onderzoek microbiologisch: Verificatie E. Coli in Pectinidae geogst buiten geclassificeerd gebied (officiele controle aanlanding)</v>
      </c>
      <c r="F300" s="5" t="str">
        <f>'VIS STOP cijfers'!F48</f>
        <v>VWS</v>
      </c>
      <c r="G300" s="4">
        <f>'VIS STOP cijfers'!G48</f>
        <v>0</v>
      </c>
      <c r="H300" s="15">
        <f>'VIS STOP cijfers'!H48</f>
        <v>10</v>
      </c>
      <c r="I300" s="625">
        <f>'VIS STOP cijfers'!I48</f>
        <v>0</v>
      </c>
      <c r="J300" s="11">
        <f>'VIS STOP cijfers'!J48</f>
        <v>0</v>
      </c>
      <c r="K300" s="11">
        <f>'VIS STOP cijfers'!K48</f>
        <v>0</v>
      </c>
      <c r="L300" s="11">
        <f>'VIS STOP cijfers'!L48</f>
        <v>0</v>
      </c>
      <c r="M300" s="11">
        <f>'VIS STOP cijfers'!M48</f>
        <v>0</v>
      </c>
      <c r="N300" s="11">
        <f>'VIS STOP cijfers'!N48</f>
        <v>0</v>
      </c>
      <c r="O300" s="11">
        <f>'VIS STOP cijfers'!O48</f>
        <v>0</v>
      </c>
      <c r="P300" s="11">
        <f>'VIS STOP cijfers'!P48</f>
        <v>0</v>
      </c>
      <c r="Q300" s="26">
        <f>'VIS STOP cijfers'!Q48</f>
        <v>10</v>
      </c>
      <c r="R300" s="15">
        <f>'VIS STOP cijfers'!R48</f>
        <v>0</v>
      </c>
      <c r="S300" s="11">
        <f>'VIS STOP cijfers'!S48</f>
        <v>0</v>
      </c>
      <c r="T300" s="11">
        <f>'VIS STOP cijfers'!T48</f>
        <v>10</v>
      </c>
      <c r="U300" s="11">
        <f>'VIS STOP cijfers'!U48</f>
        <v>0</v>
      </c>
      <c r="V300" s="11">
        <f>'VIS STOP cijfers'!V48</f>
        <v>0</v>
      </c>
      <c r="W300" s="11">
        <f>'VIS STOP cijfers'!W48</f>
        <v>0</v>
      </c>
      <c r="X300" s="11">
        <f>'VIS STOP cijfers'!X48</f>
        <v>0</v>
      </c>
      <c r="Y300" s="11">
        <f>'VIS STOP cijfers'!Y48</f>
        <v>0</v>
      </c>
      <c r="Z300" s="49">
        <f>'VIS STOP cijfers'!Z48</f>
        <v>10</v>
      </c>
      <c r="AA300" s="11">
        <f>'VIS STOP cijfers'!AA48</f>
        <v>0</v>
      </c>
      <c r="AB300" s="11">
        <f>'VIS STOP cijfers'!AB48</f>
        <v>0</v>
      </c>
      <c r="AC300" s="11">
        <f>'VIS STOP cijfers'!AC48</f>
        <v>0</v>
      </c>
      <c r="AD300" s="11">
        <f>'VIS STOP cijfers'!AD48</f>
        <v>10</v>
      </c>
      <c r="AE300" s="11">
        <f>'VIS STOP cijfers'!AE48</f>
        <v>0</v>
      </c>
      <c r="AF300" s="11">
        <f>'VIS STOP cijfers'!AF48</f>
        <v>0</v>
      </c>
      <c r="AG300" s="49">
        <f>'VIS STOP cijfers'!AG48</f>
        <v>0</v>
      </c>
      <c r="AH300" s="11">
        <f>'VIS STOP cijfers'!AH48</f>
        <v>0</v>
      </c>
      <c r="AI300" s="11">
        <f>'VIS STOP cijfers'!AI48</f>
        <v>0</v>
      </c>
      <c r="AJ300" s="11">
        <f>'VIS STOP cijfers'!AJ48</f>
        <v>0</v>
      </c>
      <c r="AK300" s="11">
        <f>'VIS STOP cijfers'!AK48</f>
        <v>0</v>
      </c>
      <c r="AL300" s="49">
        <f>'VIS STOP cijfers'!AL48</f>
        <v>0</v>
      </c>
      <c r="AM300" s="11">
        <f>'VIS STOP cijfers'!AM48</f>
        <v>0</v>
      </c>
      <c r="AN300" s="11">
        <f>'VIS STOP cijfers'!AN48</f>
        <v>2.5</v>
      </c>
      <c r="AO300" s="11">
        <f>'VIS STOP cijfers'!AO48</f>
        <v>3</v>
      </c>
      <c r="AP300" s="11">
        <f>'VIS STOP cijfers'!AP48</f>
        <v>2</v>
      </c>
      <c r="AQ300" s="11">
        <f>'VIS STOP cijfers'!AQ48</f>
        <v>2</v>
      </c>
      <c r="AR300" s="49">
        <f>'VIS STOP cijfers'!AR48</f>
        <v>0.5</v>
      </c>
      <c r="AS300" s="11">
        <f>'VIS STOP cijfers'!AS48</f>
        <v>0</v>
      </c>
      <c r="AT300" s="11">
        <f>'VIS STOP cijfers'!AT48</f>
        <v>0</v>
      </c>
      <c r="AU300" s="11">
        <f>'VIS STOP cijfers'!AU48</f>
        <v>0</v>
      </c>
      <c r="AV300" s="11">
        <f>'VIS STOP cijfers'!AV48</f>
        <v>0</v>
      </c>
      <c r="AW300" s="11">
        <f>'VIS STOP cijfers'!AW48</f>
        <v>0</v>
      </c>
      <c r="AX300" s="11">
        <f>'VIS STOP cijfers'!AX48</f>
        <v>0</v>
      </c>
      <c r="AY300" s="11">
        <f>'VIS STOP cijfers'!AY48</f>
        <v>0</v>
      </c>
      <c r="AZ300" s="11">
        <f>'VIS STOP cijfers'!AZ48</f>
        <v>0</v>
      </c>
      <c r="BA300" s="11">
        <f>'VIS STOP cijfers'!BA48</f>
        <v>0</v>
      </c>
      <c r="BB300" s="11">
        <f>'VIS STOP cijfers'!BB48</f>
        <v>0</v>
      </c>
      <c r="BC300" s="49">
        <f>'VIS STOP cijfers'!BC48</f>
        <v>0</v>
      </c>
      <c r="BD300" s="11">
        <f>'VIS STOP cijfers'!BD48</f>
        <v>0</v>
      </c>
      <c r="BE300" s="11">
        <f>'VIS STOP cijfers'!BE48</f>
        <v>0</v>
      </c>
      <c r="BF300" s="11">
        <f>'VIS STOP cijfers'!BF48</f>
        <v>0</v>
      </c>
      <c r="BG300" s="11">
        <f>'VIS STOP cijfers'!BG48</f>
        <v>0</v>
      </c>
      <c r="BH300" s="11">
        <f>'VIS STOP cijfers'!BH48</f>
        <v>0</v>
      </c>
      <c r="BI300" s="11">
        <f>'VIS STOP cijfers'!BI48</f>
        <v>0</v>
      </c>
      <c r="BJ300" s="11">
        <f>'VIS STOP cijfers'!BJ48</f>
        <v>0</v>
      </c>
      <c r="BK300" s="49">
        <f>'VIS STOP cijfers'!BK48</f>
        <v>0</v>
      </c>
      <c r="BL300" s="11">
        <f>'VIS STOP cijfers'!BL48</f>
        <v>0</v>
      </c>
      <c r="BM300" s="11">
        <f>'VIS STOP cijfers'!BM48</f>
        <v>0</v>
      </c>
      <c r="BN300" s="11">
        <f>'VIS STOP cijfers'!BN48</f>
        <v>0</v>
      </c>
      <c r="BO300" s="11">
        <f>'VIS STOP cijfers'!BO48</f>
        <v>0</v>
      </c>
      <c r="BP300" s="11">
        <f>'VIS STOP cijfers'!BP48</f>
        <v>0</v>
      </c>
      <c r="BQ300" s="49">
        <f>'VIS STOP cijfers'!BQ48</f>
        <v>0</v>
      </c>
      <c r="BR300" s="11">
        <f>'VIS STOP cijfers'!BR48</f>
        <v>0</v>
      </c>
      <c r="BS300" s="11">
        <f>'VIS STOP cijfers'!BS48</f>
        <v>0</v>
      </c>
      <c r="BT300" s="11">
        <f>'VIS STOP cijfers'!BT48</f>
        <v>0</v>
      </c>
      <c r="BU300" s="11">
        <f>'VIS STOP cijfers'!BU48</f>
        <v>0</v>
      </c>
      <c r="BV300" s="11">
        <f>'VIS STOP cijfers'!BV48</f>
        <v>0</v>
      </c>
      <c r="BW300" s="11">
        <f>'VIS STOP cijfers'!BW48</f>
        <v>0</v>
      </c>
      <c r="BX300" s="47">
        <f>'VIS STOP cijfers'!BX48</f>
        <v>0</v>
      </c>
      <c r="BY300" s="49">
        <f>'VIS STOP cijfers'!BY48</f>
        <v>9.5</v>
      </c>
      <c r="BZ300" s="11">
        <f>'VIS STOP cijfers'!BZ48</f>
        <v>0</v>
      </c>
      <c r="CA300" s="11">
        <f>'VIS STOP cijfers'!CA48</f>
        <v>0</v>
      </c>
      <c r="CB300" s="11">
        <f>'VIS STOP cijfers'!CB48</f>
        <v>0</v>
      </c>
      <c r="CC300" s="11">
        <f>'VIS STOP cijfers'!CC48</f>
        <v>0</v>
      </c>
      <c r="CD300" s="11">
        <f>'VIS STOP cijfers'!CD48</f>
        <v>0</v>
      </c>
      <c r="CE300" s="11">
        <f>'VIS STOP cijfers'!CE48</f>
        <v>0</v>
      </c>
      <c r="CF300" s="11">
        <f>'VIS STOP cijfers'!CF48</f>
        <v>0</v>
      </c>
      <c r="CG300" s="11">
        <f>'VIS STOP cijfers'!CG48</f>
        <v>0</v>
      </c>
      <c r="CH300" s="11">
        <f>'VIS STOP cijfers'!CH48</f>
        <v>0</v>
      </c>
      <c r="CI300" s="11">
        <f>'VIS STOP cijfers'!CI48</f>
        <v>0</v>
      </c>
      <c r="CJ300" s="11">
        <f>'VIS STOP cijfers'!CJ48</f>
        <v>0</v>
      </c>
      <c r="CK300" s="11">
        <f>'VIS STOP cijfers'!CK48</f>
        <v>0</v>
      </c>
      <c r="CL300" s="49">
        <f>'VIS STOP cijfers'!CL48</f>
        <v>0</v>
      </c>
      <c r="CM300" s="11">
        <f>'VIS STOP cijfers'!CM48</f>
        <v>0</v>
      </c>
      <c r="CN300" s="11">
        <f>'VIS STOP cijfers'!CN48</f>
        <v>0</v>
      </c>
      <c r="CO300" s="11">
        <f>'VIS STOP cijfers'!CO48</f>
        <v>0</v>
      </c>
      <c r="CP300" s="11">
        <f>'VIS STOP cijfers'!CP48</f>
        <v>0</v>
      </c>
      <c r="CQ300" s="11">
        <f>'VIS STOP cijfers'!CQ48</f>
        <v>0</v>
      </c>
      <c r="CR300" s="11">
        <f>'VIS STOP cijfers'!CR48</f>
        <v>0</v>
      </c>
      <c r="CS300" s="11">
        <f>'VIS STOP cijfers'!CS48</f>
        <v>0</v>
      </c>
      <c r="CT300" s="11">
        <f>'VIS STOP cijfers'!CT48</f>
        <v>0</v>
      </c>
      <c r="CU300" s="11">
        <f>'VIS STOP cijfers'!CU48</f>
        <v>0</v>
      </c>
      <c r="CV300" s="11">
        <f>'VIS STOP cijfers'!CV48</f>
        <v>0</v>
      </c>
      <c r="CW300" s="11">
        <f>'VIS STOP cijfers'!CW48</f>
        <v>0</v>
      </c>
      <c r="CX300" s="11">
        <f>'VIS STOP cijfers'!CX48</f>
        <v>0</v>
      </c>
      <c r="CY300" s="26">
        <f>'VIS STOP cijfers'!CY48</f>
        <v>0</v>
      </c>
      <c r="CZ300" s="11">
        <f>'VIS STOP cijfers'!CZ48</f>
        <v>0</v>
      </c>
      <c r="DA300" s="11">
        <f>'VIS STOP cijfers'!DA48</f>
        <v>0</v>
      </c>
      <c r="DB300" s="11">
        <f>'VIS STOP cijfers'!DB48</f>
        <v>0</v>
      </c>
      <c r="DC300" s="11">
        <f>'VIS STOP cijfers'!DC48</f>
        <v>0</v>
      </c>
      <c r="DD300" s="11">
        <f>'VIS STOP cijfers'!DD48</f>
        <v>0</v>
      </c>
      <c r="DE300" s="11">
        <f>'VIS STOP cijfers'!DE48</f>
        <v>0</v>
      </c>
      <c r="DF300" s="11">
        <f>'VIS STOP cijfers'!DF48</f>
        <v>0</v>
      </c>
      <c r="DG300" s="11">
        <f>'VIS STOP cijfers'!DG48</f>
        <v>0</v>
      </c>
      <c r="DH300" s="11">
        <f>'VIS STOP cijfers'!DH48</f>
        <v>0</v>
      </c>
      <c r="DI300" s="11">
        <f>'VIS STOP cijfers'!DI48</f>
        <v>0</v>
      </c>
      <c r="DJ300" s="11">
        <f>'VIS STOP cijfers'!DJ48</f>
        <v>0</v>
      </c>
      <c r="DK300" s="11">
        <f>'VIS STOP cijfers'!DK48</f>
        <v>0</v>
      </c>
      <c r="DL300" s="26">
        <f>'VIS STOP cijfers'!DL48</f>
        <v>0</v>
      </c>
    </row>
    <row r="301" spans="1:116" s="165" customFormat="1" hidden="1">
      <c r="A301" s="47">
        <f>'VIS STOP cijfers'!A49</f>
        <v>0</v>
      </c>
      <c r="B301" s="49" t="str">
        <f>'VIS STOP cijfers'!B49</f>
        <v>WVNT</v>
      </c>
      <c r="C301" s="4" t="str">
        <f>'VIS STOP cijfers'!C49</f>
        <v>Visketen</v>
      </c>
      <c r="D301" s="4" t="str">
        <f>'VIS STOP cijfers'!D49</f>
        <v>VIS Voedselveiligheid niet retribueerbaar VWS</v>
      </c>
      <c r="E301" s="13" t="str">
        <f>'VIS STOP cijfers'!E49</f>
        <v>Regulier laboratorium onderzoek microbiologisch: Verificatie Salmonella garnalen (FVO)</v>
      </c>
      <c r="F301" s="5" t="str">
        <f>'VIS STOP cijfers'!F49</f>
        <v>VWS</v>
      </c>
      <c r="G301" s="4">
        <f>'VIS STOP cijfers'!G49</f>
        <v>0</v>
      </c>
      <c r="H301" s="15">
        <f>'VIS STOP cijfers'!H49</f>
        <v>25</v>
      </c>
      <c r="I301" s="625">
        <f>'VIS STOP cijfers'!I49</f>
        <v>0</v>
      </c>
      <c r="J301" s="11">
        <f>'VIS STOP cijfers'!J49</f>
        <v>0</v>
      </c>
      <c r="K301" s="11">
        <f>'VIS STOP cijfers'!K49</f>
        <v>0</v>
      </c>
      <c r="L301" s="11">
        <f>'VIS STOP cijfers'!L49</f>
        <v>0</v>
      </c>
      <c r="M301" s="11">
        <f>'VIS STOP cijfers'!M49</f>
        <v>0</v>
      </c>
      <c r="N301" s="11">
        <f>'VIS STOP cijfers'!N49</f>
        <v>0</v>
      </c>
      <c r="O301" s="11">
        <f>'VIS STOP cijfers'!O49</f>
        <v>0</v>
      </c>
      <c r="P301" s="11">
        <f>'VIS STOP cijfers'!P49</f>
        <v>0</v>
      </c>
      <c r="Q301" s="26">
        <f>'VIS STOP cijfers'!Q49</f>
        <v>25</v>
      </c>
      <c r="R301" s="15">
        <f>'VIS STOP cijfers'!R49</f>
        <v>0</v>
      </c>
      <c r="S301" s="11">
        <f>'VIS STOP cijfers'!S49</f>
        <v>0</v>
      </c>
      <c r="T301" s="11">
        <f>'VIS STOP cijfers'!T49</f>
        <v>25</v>
      </c>
      <c r="U301" s="11">
        <f>'VIS STOP cijfers'!U49</f>
        <v>0</v>
      </c>
      <c r="V301" s="11">
        <f>'VIS STOP cijfers'!V49</f>
        <v>0</v>
      </c>
      <c r="W301" s="11">
        <f>'VIS STOP cijfers'!W49</f>
        <v>0</v>
      </c>
      <c r="X301" s="11">
        <f>'VIS STOP cijfers'!X49</f>
        <v>0</v>
      </c>
      <c r="Y301" s="11">
        <f>'VIS STOP cijfers'!Y49</f>
        <v>0</v>
      </c>
      <c r="Z301" s="49">
        <f>'VIS STOP cijfers'!Z49</f>
        <v>25</v>
      </c>
      <c r="AA301" s="11">
        <f>'VIS STOP cijfers'!AA49</f>
        <v>0</v>
      </c>
      <c r="AB301" s="11">
        <f>'VIS STOP cijfers'!AB49</f>
        <v>0</v>
      </c>
      <c r="AC301" s="11">
        <f>'VIS STOP cijfers'!AC49</f>
        <v>0</v>
      </c>
      <c r="AD301" s="11">
        <f>'VIS STOP cijfers'!AD49</f>
        <v>25</v>
      </c>
      <c r="AE301" s="11">
        <f>'VIS STOP cijfers'!AE49</f>
        <v>0</v>
      </c>
      <c r="AF301" s="11">
        <f>'VIS STOP cijfers'!AF49</f>
        <v>0</v>
      </c>
      <c r="AG301" s="49">
        <f>'VIS STOP cijfers'!AG49</f>
        <v>0</v>
      </c>
      <c r="AH301" s="11">
        <f>'VIS STOP cijfers'!AH49</f>
        <v>0</v>
      </c>
      <c r="AI301" s="11">
        <f>'VIS STOP cijfers'!AI49</f>
        <v>0</v>
      </c>
      <c r="AJ301" s="11">
        <f>'VIS STOP cijfers'!AJ49</f>
        <v>0</v>
      </c>
      <c r="AK301" s="11">
        <f>'VIS STOP cijfers'!AK49</f>
        <v>0</v>
      </c>
      <c r="AL301" s="49">
        <f>'VIS STOP cijfers'!AL49</f>
        <v>0</v>
      </c>
      <c r="AM301" s="11">
        <f>'VIS STOP cijfers'!AM49</f>
        <v>0</v>
      </c>
      <c r="AN301" s="11">
        <f>'VIS STOP cijfers'!AN49</f>
        <v>6.25</v>
      </c>
      <c r="AO301" s="11">
        <f>'VIS STOP cijfers'!AO49</f>
        <v>6.25</v>
      </c>
      <c r="AP301" s="11">
        <f>'VIS STOP cijfers'!AP49</f>
        <v>6.25</v>
      </c>
      <c r="AQ301" s="11">
        <f>'VIS STOP cijfers'!AQ49</f>
        <v>6.25</v>
      </c>
      <c r="AR301" s="49">
        <f>'VIS STOP cijfers'!AR49</f>
        <v>0</v>
      </c>
      <c r="AS301" s="11">
        <f>'VIS STOP cijfers'!AS49</f>
        <v>0</v>
      </c>
      <c r="AT301" s="11">
        <f>'VIS STOP cijfers'!AT49</f>
        <v>0</v>
      </c>
      <c r="AU301" s="11">
        <f>'VIS STOP cijfers'!AU49</f>
        <v>0</v>
      </c>
      <c r="AV301" s="11">
        <f>'VIS STOP cijfers'!AV49</f>
        <v>0</v>
      </c>
      <c r="AW301" s="11">
        <f>'VIS STOP cijfers'!AW49</f>
        <v>0</v>
      </c>
      <c r="AX301" s="11">
        <f>'VIS STOP cijfers'!AX49</f>
        <v>0</v>
      </c>
      <c r="AY301" s="11">
        <f>'VIS STOP cijfers'!AY49</f>
        <v>0</v>
      </c>
      <c r="AZ301" s="11">
        <f>'VIS STOP cijfers'!AZ49</f>
        <v>0</v>
      </c>
      <c r="BA301" s="11">
        <f>'VIS STOP cijfers'!BA49</f>
        <v>0</v>
      </c>
      <c r="BB301" s="11">
        <f>'VIS STOP cijfers'!BB49</f>
        <v>0</v>
      </c>
      <c r="BC301" s="49">
        <f>'VIS STOP cijfers'!BC49</f>
        <v>0</v>
      </c>
      <c r="BD301" s="11">
        <f>'VIS STOP cijfers'!BD49</f>
        <v>0</v>
      </c>
      <c r="BE301" s="11">
        <f>'VIS STOP cijfers'!BE49</f>
        <v>0</v>
      </c>
      <c r="BF301" s="11">
        <f>'VIS STOP cijfers'!BF49</f>
        <v>0</v>
      </c>
      <c r="BG301" s="11">
        <f>'VIS STOP cijfers'!BG49</f>
        <v>0</v>
      </c>
      <c r="BH301" s="11">
        <f>'VIS STOP cijfers'!BH49</f>
        <v>0</v>
      </c>
      <c r="BI301" s="11">
        <f>'VIS STOP cijfers'!BI49</f>
        <v>0</v>
      </c>
      <c r="BJ301" s="11">
        <f>'VIS STOP cijfers'!BJ49</f>
        <v>0</v>
      </c>
      <c r="BK301" s="49">
        <f>'VIS STOP cijfers'!BK49</f>
        <v>0</v>
      </c>
      <c r="BL301" s="11">
        <f>'VIS STOP cijfers'!BL49</f>
        <v>0</v>
      </c>
      <c r="BM301" s="11">
        <f>'VIS STOP cijfers'!BM49</f>
        <v>0</v>
      </c>
      <c r="BN301" s="11">
        <f>'VIS STOP cijfers'!BN49</f>
        <v>0</v>
      </c>
      <c r="BO301" s="11">
        <f>'VIS STOP cijfers'!BO49</f>
        <v>0</v>
      </c>
      <c r="BP301" s="11">
        <f>'VIS STOP cijfers'!BP49</f>
        <v>0</v>
      </c>
      <c r="BQ301" s="49">
        <f>'VIS STOP cijfers'!BQ49</f>
        <v>0</v>
      </c>
      <c r="BR301" s="11">
        <f>'VIS STOP cijfers'!BR49</f>
        <v>0</v>
      </c>
      <c r="BS301" s="11">
        <f>'VIS STOP cijfers'!BS49</f>
        <v>0</v>
      </c>
      <c r="BT301" s="11">
        <f>'VIS STOP cijfers'!BT49</f>
        <v>0</v>
      </c>
      <c r="BU301" s="11">
        <f>'VIS STOP cijfers'!BU49</f>
        <v>0</v>
      </c>
      <c r="BV301" s="11">
        <f>'VIS STOP cijfers'!BV49</f>
        <v>0</v>
      </c>
      <c r="BW301" s="11">
        <f>'VIS STOP cijfers'!BW49</f>
        <v>0</v>
      </c>
      <c r="BX301" s="47">
        <f>'VIS STOP cijfers'!BX49</f>
        <v>0</v>
      </c>
      <c r="BY301" s="49">
        <f>'VIS STOP cijfers'!BY49</f>
        <v>25</v>
      </c>
      <c r="BZ301" s="11">
        <f>'VIS STOP cijfers'!BZ49</f>
        <v>0</v>
      </c>
      <c r="CA301" s="11">
        <f>'VIS STOP cijfers'!CA49</f>
        <v>0</v>
      </c>
      <c r="CB301" s="11">
        <f>'VIS STOP cijfers'!CB49</f>
        <v>0</v>
      </c>
      <c r="CC301" s="11">
        <f>'VIS STOP cijfers'!CC49</f>
        <v>0</v>
      </c>
      <c r="CD301" s="11">
        <f>'VIS STOP cijfers'!CD49</f>
        <v>0</v>
      </c>
      <c r="CE301" s="11">
        <f>'VIS STOP cijfers'!CE49</f>
        <v>0</v>
      </c>
      <c r="CF301" s="11">
        <f>'VIS STOP cijfers'!CF49</f>
        <v>0</v>
      </c>
      <c r="CG301" s="11">
        <f>'VIS STOP cijfers'!CG49</f>
        <v>0</v>
      </c>
      <c r="CH301" s="11">
        <f>'VIS STOP cijfers'!CH49</f>
        <v>0</v>
      </c>
      <c r="CI301" s="11">
        <f>'VIS STOP cijfers'!CI49</f>
        <v>0</v>
      </c>
      <c r="CJ301" s="11">
        <f>'VIS STOP cijfers'!CJ49</f>
        <v>0</v>
      </c>
      <c r="CK301" s="11">
        <f>'VIS STOP cijfers'!CK49</f>
        <v>0</v>
      </c>
      <c r="CL301" s="49">
        <f>'VIS STOP cijfers'!CL49</f>
        <v>0</v>
      </c>
      <c r="CM301" s="11">
        <f>'VIS STOP cijfers'!CM49</f>
        <v>0</v>
      </c>
      <c r="CN301" s="11">
        <f>'VIS STOP cijfers'!CN49</f>
        <v>0</v>
      </c>
      <c r="CO301" s="11">
        <f>'VIS STOP cijfers'!CO49</f>
        <v>0</v>
      </c>
      <c r="CP301" s="11">
        <f>'VIS STOP cijfers'!CP49</f>
        <v>0</v>
      </c>
      <c r="CQ301" s="11">
        <f>'VIS STOP cijfers'!CQ49</f>
        <v>0</v>
      </c>
      <c r="CR301" s="11">
        <f>'VIS STOP cijfers'!CR49</f>
        <v>0</v>
      </c>
      <c r="CS301" s="11">
        <f>'VIS STOP cijfers'!CS49</f>
        <v>0</v>
      </c>
      <c r="CT301" s="11">
        <f>'VIS STOP cijfers'!CT49</f>
        <v>0</v>
      </c>
      <c r="CU301" s="11">
        <f>'VIS STOP cijfers'!CU49</f>
        <v>0</v>
      </c>
      <c r="CV301" s="11">
        <f>'VIS STOP cijfers'!CV49</f>
        <v>0</v>
      </c>
      <c r="CW301" s="11">
        <f>'VIS STOP cijfers'!CW49</f>
        <v>0</v>
      </c>
      <c r="CX301" s="11">
        <f>'VIS STOP cijfers'!CX49</f>
        <v>0</v>
      </c>
      <c r="CY301" s="26">
        <f>'VIS STOP cijfers'!CY49</f>
        <v>0</v>
      </c>
      <c r="CZ301" s="11">
        <f>'VIS STOP cijfers'!CZ49</f>
        <v>0</v>
      </c>
      <c r="DA301" s="11">
        <f>'VIS STOP cijfers'!DA49</f>
        <v>0</v>
      </c>
      <c r="DB301" s="11">
        <f>'VIS STOP cijfers'!DB49</f>
        <v>0</v>
      </c>
      <c r="DC301" s="11">
        <f>'VIS STOP cijfers'!DC49</f>
        <v>0</v>
      </c>
      <c r="DD301" s="11">
        <f>'VIS STOP cijfers'!DD49</f>
        <v>0</v>
      </c>
      <c r="DE301" s="11">
        <f>'VIS STOP cijfers'!DE49</f>
        <v>0</v>
      </c>
      <c r="DF301" s="11">
        <f>'VIS STOP cijfers'!DF49</f>
        <v>0</v>
      </c>
      <c r="DG301" s="11">
        <f>'VIS STOP cijfers'!DG49</f>
        <v>0</v>
      </c>
      <c r="DH301" s="11">
        <f>'VIS STOP cijfers'!DH49</f>
        <v>0</v>
      </c>
      <c r="DI301" s="11">
        <f>'VIS STOP cijfers'!DI49</f>
        <v>0</v>
      </c>
      <c r="DJ301" s="11">
        <f>'VIS STOP cijfers'!DJ49</f>
        <v>0</v>
      </c>
      <c r="DK301" s="11">
        <f>'VIS STOP cijfers'!DK49</f>
        <v>0</v>
      </c>
      <c r="DL301" s="26">
        <f>'VIS STOP cijfers'!DL49</f>
        <v>0</v>
      </c>
    </row>
    <row r="302" spans="1:116" s="165" customFormat="1" hidden="1">
      <c r="A302" s="47">
        <f>'VIS STOP cijfers'!A50</f>
        <v>0</v>
      </c>
      <c r="B302" s="49" t="str">
        <f>'VIS STOP cijfers'!B50</f>
        <v>WVNT</v>
      </c>
      <c r="C302" s="4" t="str">
        <f>'VIS STOP cijfers'!C50</f>
        <v>Visketen</v>
      </c>
      <c r="D302" s="4" t="str">
        <f>'VIS STOP cijfers'!D50</f>
        <v>VIS Voedselveiligheid niet retribueerbaar VWS</v>
      </c>
      <c r="E302" s="4" t="str">
        <f>'VIS STOP cijfers'!E50</f>
        <v>Regulier laboratorium onderzoek microbiologisch: Wateronderzoek scherfijs productie door viskotters</v>
      </c>
      <c r="F302" s="5" t="str">
        <f>'VIS STOP cijfers'!F50</f>
        <v>VWS</v>
      </c>
      <c r="G302" s="4">
        <f>'VIS STOP cijfers'!G50</f>
        <v>0</v>
      </c>
      <c r="H302" s="15">
        <f>'VIS STOP cijfers'!H50</f>
        <v>25</v>
      </c>
      <c r="I302" s="625">
        <f>'VIS STOP cijfers'!I50</f>
        <v>0</v>
      </c>
      <c r="J302" s="11">
        <f>'VIS STOP cijfers'!J50</f>
        <v>0</v>
      </c>
      <c r="K302" s="11">
        <f>'VIS STOP cijfers'!K50</f>
        <v>0</v>
      </c>
      <c r="L302" s="11">
        <f>'VIS STOP cijfers'!L50</f>
        <v>0</v>
      </c>
      <c r="M302" s="11">
        <f>'VIS STOP cijfers'!M50</f>
        <v>0</v>
      </c>
      <c r="N302" s="11">
        <f>'VIS STOP cijfers'!N50</f>
        <v>0</v>
      </c>
      <c r="O302" s="11">
        <f>'VIS STOP cijfers'!O50</f>
        <v>0</v>
      </c>
      <c r="P302" s="11">
        <f>'VIS STOP cijfers'!P50</f>
        <v>0</v>
      </c>
      <c r="Q302" s="26">
        <f>'VIS STOP cijfers'!Q50</f>
        <v>25</v>
      </c>
      <c r="R302" s="15">
        <f>'VIS STOP cijfers'!R50</f>
        <v>0</v>
      </c>
      <c r="S302" s="11">
        <f>'VIS STOP cijfers'!S50</f>
        <v>0</v>
      </c>
      <c r="T302" s="11">
        <f>'VIS STOP cijfers'!T50</f>
        <v>25</v>
      </c>
      <c r="U302" s="11">
        <f>'VIS STOP cijfers'!U50</f>
        <v>0</v>
      </c>
      <c r="V302" s="11">
        <f>'VIS STOP cijfers'!V50</f>
        <v>0</v>
      </c>
      <c r="W302" s="11">
        <f>'VIS STOP cijfers'!W50</f>
        <v>0</v>
      </c>
      <c r="X302" s="11">
        <f>'VIS STOP cijfers'!X50</f>
        <v>0</v>
      </c>
      <c r="Y302" s="11">
        <f>'VIS STOP cijfers'!Y50</f>
        <v>0</v>
      </c>
      <c r="Z302" s="49">
        <f>'VIS STOP cijfers'!Z50</f>
        <v>25</v>
      </c>
      <c r="AA302" s="11">
        <f>'VIS STOP cijfers'!AA50</f>
        <v>0</v>
      </c>
      <c r="AB302" s="11">
        <f>'VIS STOP cijfers'!AB50</f>
        <v>0</v>
      </c>
      <c r="AC302" s="11">
        <f>'VIS STOP cijfers'!AC50</f>
        <v>0</v>
      </c>
      <c r="AD302" s="11">
        <f>'VIS STOP cijfers'!AD50</f>
        <v>25</v>
      </c>
      <c r="AE302" s="11">
        <f>'VIS STOP cijfers'!AE50</f>
        <v>0</v>
      </c>
      <c r="AF302" s="11">
        <f>'VIS STOP cijfers'!AF50</f>
        <v>0</v>
      </c>
      <c r="AG302" s="49">
        <f>'VIS STOP cijfers'!AG50</f>
        <v>0</v>
      </c>
      <c r="AH302" s="11">
        <f>'VIS STOP cijfers'!AH50</f>
        <v>0</v>
      </c>
      <c r="AI302" s="11">
        <f>'VIS STOP cijfers'!AI50</f>
        <v>0</v>
      </c>
      <c r="AJ302" s="11">
        <f>'VIS STOP cijfers'!AJ50</f>
        <v>0</v>
      </c>
      <c r="AK302" s="11">
        <f>'VIS STOP cijfers'!AK50</f>
        <v>0</v>
      </c>
      <c r="AL302" s="49">
        <f>'VIS STOP cijfers'!AL50</f>
        <v>0</v>
      </c>
      <c r="AM302" s="11">
        <f>'VIS STOP cijfers'!AM50</f>
        <v>0</v>
      </c>
      <c r="AN302" s="11">
        <f>'VIS STOP cijfers'!AN50</f>
        <v>6.25</v>
      </c>
      <c r="AO302" s="11">
        <f>'VIS STOP cijfers'!AO50</f>
        <v>6.25</v>
      </c>
      <c r="AP302" s="11">
        <f>'VIS STOP cijfers'!AP50</f>
        <v>6.25</v>
      </c>
      <c r="AQ302" s="11">
        <f>'VIS STOP cijfers'!AQ50</f>
        <v>6.25</v>
      </c>
      <c r="AR302" s="49">
        <f>'VIS STOP cijfers'!AR50</f>
        <v>0</v>
      </c>
      <c r="AS302" s="11">
        <f>'VIS STOP cijfers'!AS50</f>
        <v>0</v>
      </c>
      <c r="AT302" s="11">
        <f>'VIS STOP cijfers'!AT50</f>
        <v>0</v>
      </c>
      <c r="AU302" s="11">
        <f>'VIS STOP cijfers'!AU50</f>
        <v>0</v>
      </c>
      <c r="AV302" s="11">
        <f>'VIS STOP cijfers'!AV50</f>
        <v>0</v>
      </c>
      <c r="AW302" s="11">
        <f>'VIS STOP cijfers'!AW50</f>
        <v>0</v>
      </c>
      <c r="AX302" s="11">
        <f>'VIS STOP cijfers'!AX50</f>
        <v>0</v>
      </c>
      <c r="AY302" s="11">
        <f>'VIS STOP cijfers'!AY50</f>
        <v>0</v>
      </c>
      <c r="AZ302" s="11">
        <f>'VIS STOP cijfers'!AZ50</f>
        <v>0</v>
      </c>
      <c r="BA302" s="11">
        <f>'VIS STOP cijfers'!BA50</f>
        <v>0</v>
      </c>
      <c r="BB302" s="11">
        <f>'VIS STOP cijfers'!BB50</f>
        <v>0</v>
      </c>
      <c r="BC302" s="49">
        <f>'VIS STOP cijfers'!BC50</f>
        <v>0</v>
      </c>
      <c r="BD302" s="11">
        <f>'VIS STOP cijfers'!BD50</f>
        <v>0</v>
      </c>
      <c r="BE302" s="11">
        <f>'VIS STOP cijfers'!BE50</f>
        <v>0</v>
      </c>
      <c r="BF302" s="11">
        <f>'VIS STOP cijfers'!BF50</f>
        <v>0</v>
      </c>
      <c r="BG302" s="11">
        <f>'VIS STOP cijfers'!BG50</f>
        <v>0</v>
      </c>
      <c r="BH302" s="11">
        <f>'VIS STOP cijfers'!BH50</f>
        <v>0</v>
      </c>
      <c r="BI302" s="11">
        <f>'VIS STOP cijfers'!BI50</f>
        <v>0</v>
      </c>
      <c r="BJ302" s="11">
        <f>'VIS STOP cijfers'!BJ50</f>
        <v>0</v>
      </c>
      <c r="BK302" s="49">
        <f>'VIS STOP cijfers'!BK50</f>
        <v>0</v>
      </c>
      <c r="BL302" s="11">
        <f>'VIS STOP cijfers'!BL50</f>
        <v>0</v>
      </c>
      <c r="BM302" s="11">
        <f>'VIS STOP cijfers'!BM50</f>
        <v>0</v>
      </c>
      <c r="BN302" s="11">
        <f>'VIS STOP cijfers'!BN50</f>
        <v>0</v>
      </c>
      <c r="BO302" s="11">
        <f>'VIS STOP cijfers'!BO50</f>
        <v>0</v>
      </c>
      <c r="BP302" s="11">
        <f>'VIS STOP cijfers'!BP50</f>
        <v>0</v>
      </c>
      <c r="BQ302" s="49">
        <f>'VIS STOP cijfers'!BQ50</f>
        <v>0</v>
      </c>
      <c r="BR302" s="11">
        <f>'VIS STOP cijfers'!BR50</f>
        <v>0</v>
      </c>
      <c r="BS302" s="11">
        <f>'VIS STOP cijfers'!BS50</f>
        <v>0</v>
      </c>
      <c r="BT302" s="11">
        <f>'VIS STOP cijfers'!BT50</f>
        <v>0</v>
      </c>
      <c r="BU302" s="11">
        <f>'VIS STOP cijfers'!BU50</f>
        <v>0</v>
      </c>
      <c r="BV302" s="11">
        <f>'VIS STOP cijfers'!BV50</f>
        <v>0</v>
      </c>
      <c r="BW302" s="11">
        <f>'VIS STOP cijfers'!BW50</f>
        <v>0</v>
      </c>
      <c r="BX302" s="47">
        <f>'VIS STOP cijfers'!BX50</f>
        <v>0</v>
      </c>
      <c r="BY302" s="49">
        <f>'VIS STOP cijfers'!BY50</f>
        <v>25</v>
      </c>
      <c r="BZ302" s="11">
        <f>'VIS STOP cijfers'!BZ50</f>
        <v>0</v>
      </c>
      <c r="CA302" s="11">
        <f>'VIS STOP cijfers'!CA50</f>
        <v>0</v>
      </c>
      <c r="CB302" s="11">
        <f>'VIS STOP cijfers'!CB50</f>
        <v>0</v>
      </c>
      <c r="CC302" s="11">
        <f>'VIS STOP cijfers'!CC50</f>
        <v>0</v>
      </c>
      <c r="CD302" s="11">
        <f>'VIS STOP cijfers'!CD50</f>
        <v>0</v>
      </c>
      <c r="CE302" s="11">
        <f>'VIS STOP cijfers'!CE50</f>
        <v>0</v>
      </c>
      <c r="CF302" s="11">
        <f>'VIS STOP cijfers'!CF50</f>
        <v>0</v>
      </c>
      <c r="CG302" s="11">
        <f>'VIS STOP cijfers'!CG50</f>
        <v>0</v>
      </c>
      <c r="CH302" s="11">
        <f>'VIS STOP cijfers'!CH50</f>
        <v>0</v>
      </c>
      <c r="CI302" s="11">
        <f>'VIS STOP cijfers'!CI50</f>
        <v>0</v>
      </c>
      <c r="CJ302" s="11">
        <f>'VIS STOP cijfers'!CJ50</f>
        <v>0</v>
      </c>
      <c r="CK302" s="11">
        <f>'VIS STOP cijfers'!CK50</f>
        <v>0</v>
      </c>
      <c r="CL302" s="49">
        <f>'VIS STOP cijfers'!CL50</f>
        <v>0</v>
      </c>
      <c r="CM302" s="11">
        <f>'VIS STOP cijfers'!CM50</f>
        <v>0</v>
      </c>
      <c r="CN302" s="11">
        <f>'VIS STOP cijfers'!CN50</f>
        <v>0</v>
      </c>
      <c r="CO302" s="11">
        <f>'VIS STOP cijfers'!CO50</f>
        <v>0</v>
      </c>
      <c r="CP302" s="11">
        <f>'VIS STOP cijfers'!CP50</f>
        <v>0</v>
      </c>
      <c r="CQ302" s="11">
        <f>'VIS STOP cijfers'!CQ50</f>
        <v>0</v>
      </c>
      <c r="CR302" s="11">
        <f>'VIS STOP cijfers'!CR50</f>
        <v>0</v>
      </c>
      <c r="CS302" s="11">
        <f>'VIS STOP cijfers'!CS50</f>
        <v>0</v>
      </c>
      <c r="CT302" s="11">
        <f>'VIS STOP cijfers'!CT50</f>
        <v>0</v>
      </c>
      <c r="CU302" s="11">
        <f>'VIS STOP cijfers'!CU50</f>
        <v>0</v>
      </c>
      <c r="CV302" s="11">
        <f>'VIS STOP cijfers'!CV50</f>
        <v>0</v>
      </c>
      <c r="CW302" s="11">
        <f>'VIS STOP cijfers'!CW50</f>
        <v>0</v>
      </c>
      <c r="CX302" s="11">
        <f>'VIS STOP cijfers'!CX50</f>
        <v>0</v>
      </c>
      <c r="CY302" s="26">
        <f>'VIS STOP cijfers'!CY50</f>
        <v>0</v>
      </c>
      <c r="CZ302" s="11">
        <f>'VIS STOP cijfers'!CZ50</f>
        <v>0</v>
      </c>
      <c r="DA302" s="11">
        <f>'VIS STOP cijfers'!DA50</f>
        <v>0</v>
      </c>
      <c r="DB302" s="11">
        <f>'VIS STOP cijfers'!DB50</f>
        <v>0</v>
      </c>
      <c r="DC302" s="11">
        <f>'VIS STOP cijfers'!DC50</f>
        <v>0</v>
      </c>
      <c r="DD302" s="11">
        <f>'VIS STOP cijfers'!DD50</f>
        <v>0</v>
      </c>
      <c r="DE302" s="11">
        <f>'VIS STOP cijfers'!DE50</f>
        <v>0</v>
      </c>
      <c r="DF302" s="11">
        <f>'VIS STOP cijfers'!DF50</f>
        <v>0</v>
      </c>
      <c r="DG302" s="11">
        <f>'VIS STOP cijfers'!DG50</f>
        <v>0</v>
      </c>
      <c r="DH302" s="11">
        <f>'VIS STOP cijfers'!DH50</f>
        <v>0</v>
      </c>
      <c r="DI302" s="11">
        <f>'VIS STOP cijfers'!DI50</f>
        <v>0</v>
      </c>
      <c r="DJ302" s="11">
        <f>'VIS STOP cijfers'!DJ50</f>
        <v>0</v>
      </c>
      <c r="DK302" s="11">
        <f>'VIS STOP cijfers'!DK50</f>
        <v>0</v>
      </c>
      <c r="DL302" s="26">
        <f>'VIS STOP cijfers'!DL50</f>
        <v>0</v>
      </c>
    </row>
    <row r="303" spans="1:116" s="165" customFormat="1">
      <c r="A303" s="47">
        <f>'VIS STOP cijfers'!A51</f>
        <v>0</v>
      </c>
      <c r="B303" s="49" t="str">
        <f>'VIS STOP cijfers'!B51</f>
        <v>WVNTWVNK</v>
      </c>
      <c r="C303" s="4" t="str">
        <f>'VIS STOP cijfers'!C51</f>
        <v>Visketen</v>
      </c>
      <c r="D303" s="4" t="str">
        <f>'VIS STOP cijfers'!D51</f>
        <v>VIS Voedselveiligheid niet retribueerbaar VWS</v>
      </c>
      <c r="E303" s="71" t="str">
        <f>'VIS STOP cijfers'!E51</f>
        <v>Additioneel laboratorium onderzoek chemisch: Authenticiteitsonderzoek door species onderzoek voorverpakte vis (incl Chileense zalm zonder oorsprongvermelding)</v>
      </c>
      <c r="F303" s="5">
        <f>'VIS STOP cijfers'!F51</f>
        <v>0</v>
      </c>
      <c r="G303" s="4" t="str">
        <f>'VIS STOP cijfers'!G51</f>
        <v>verbeterplan</v>
      </c>
      <c r="H303" s="308">
        <f>'VIS STOP cijfers'!H51</f>
        <v>50</v>
      </c>
      <c r="I303" s="625">
        <f>'VIS STOP cijfers'!I51</f>
        <v>250</v>
      </c>
      <c r="J303" s="11">
        <f>'VIS STOP cijfers'!J51</f>
        <v>0</v>
      </c>
      <c r="K303" s="11">
        <f>'VIS STOP cijfers'!K51</f>
        <v>50</v>
      </c>
      <c r="L303" s="11">
        <f>'VIS STOP cijfers'!L51</f>
        <v>0</v>
      </c>
      <c r="M303" s="11">
        <f>'VIS STOP cijfers'!M51</f>
        <v>0</v>
      </c>
      <c r="N303" s="11">
        <f>'VIS STOP cijfers'!N51</f>
        <v>0</v>
      </c>
      <c r="O303" s="11">
        <f>'VIS STOP cijfers'!O51</f>
        <v>0</v>
      </c>
      <c r="P303" s="11">
        <f>'VIS STOP cijfers'!P51</f>
        <v>0</v>
      </c>
      <c r="Q303" s="26">
        <f>'VIS STOP cijfers'!Q51</f>
        <v>350</v>
      </c>
      <c r="R303" s="15">
        <f>'VIS STOP cijfers'!R51</f>
        <v>0</v>
      </c>
      <c r="S303" s="11">
        <f>'VIS STOP cijfers'!S51</f>
        <v>0</v>
      </c>
      <c r="T303" s="11">
        <f>'VIS STOP cijfers'!T51</f>
        <v>350</v>
      </c>
      <c r="U303" s="11">
        <f>'VIS STOP cijfers'!U51</f>
        <v>0</v>
      </c>
      <c r="V303" s="11">
        <f>'VIS STOP cijfers'!V51</f>
        <v>0</v>
      </c>
      <c r="W303" s="11">
        <f>'VIS STOP cijfers'!W51</f>
        <v>0</v>
      </c>
      <c r="X303" s="11">
        <f>'VIS STOP cijfers'!X51</f>
        <v>0</v>
      </c>
      <c r="Y303" s="11">
        <f>'VIS STOP cijfers'!Y51</f>
        <v>0</v>
      </c>
      <c r="Z303" s="49">
        <f>'VIS STOP cijfers'!Z51</f>
        <v>350</v>
      </c>
      <c r="AA303" s="11">
        <f>'VIS STOP cijfers'!AA51</f>
        <v>0</v>
      </c>
      <c r="AB303" s="11">
        <f>'VIS STOP cijfers'!AB51</f>
        <v>0</v>
      </c>
      <c r="AC303" s="11">
        <f>'VIS STOP cijfers'!AC51</f>
        <v>0</v>
      </c>
      <c r="AD303" s="11">
        <f>'VIS STOP cijfers'!AD51</f>
        <v>50</v>
      </c>
      <c r="AE303" s="11">
        <f>'VIS STOP cijfers'!AE51</f>
        <v>0</v>
      </c>
      <c r="AF303" s="11">
        <f>'VIS STOP cijfers'!AF51</f>
        <v>300</v>
      </c>
      <c r="AG303" s="49">
        <f>'VIS STOP cijfers'!AG51</f>
        <v>0</v>
      </c>
      <c r="AH303" s="11">
        <f>'VIS STOP cijfers'!AH51</f>
        <v>0</v>
      </c>
      <c r="AI303" s="11">
        <f>'VIS STOP cijfers'!AI51</f>
        <v>0</v>
      </c>
      <c r="AJ303" s="11">
        <f>'VIS STOP cijfers'!AJ51</f>
        <v>0</v>
      </c>
      <c r="AK303" s="11">
        <f>'VIS STOP cijfers'!AK51</f>
        <v>0</v>
      </c>
      <c r="AL303" s="49">
        <f>'VIS STOP cijfers'!AL51</f>
        <v>0</v>
      </c>
      <c r="AM303" s="11">
        <f>'VIS STOP cijfers'!AM51</f>
        <v>0</v>
      </c>
      <c r="AN303" s="11">
        <f>'VIS STOP cijfers'!AN51</f>
        <v>13</v>
      </c>
      <c r="AO303" s="11">
        <f>'VIS STOP cijfers'!AO51</f>
        <v>13</v>
      </c>
      <c r="AP303" s="11">
        <f>'VIS STOP cijfers'!AP51</f>
        <v>12</v>
      </c>
      <c r="AQ303" s="11">
        <f>'VIS STOP cijfers'!AQ51</f>
        <v>12</v>
      </c>
      <c r="AR303" s="49">
        <f>'VIS STOP cijfers'!AR51</f>
        <v>0</v>
      </c>
      <c r="AS303" s="11">
        <f>'VIS STOP cijfers'!AS51</f>
        <v>0</v>
      </c>
      <c r="AT303" s="11">
        <f>'VIS STOP cijfers'!AT51</f>
        <v>0</v>
      </c>
      <c r="AU303" s="11">
        <f>'VIS STOP cijfers'!AU51</f>
        <v>0</v>
      </c>
      <c r="AV303" s="11">
        <f>'VIS STOP cijfers'!AV51</f>
        <v>0</v>
      </c>
      <c r="AW303" s="11">
        <f>'VIS STOP cijfers'!AW51</f>
        <v>0</v>
      </c>
      <c r="AX303" s="11">
        <f>'VIS STOP cijfers'!AX51</f>
        <v>0</v>
      </c>
      <c r="AY303" s="11">
        <f>'VIS STOP cijfers'!AY51</f>
        <v>0</v>
      </c>
      <c r="AZ303" s="11">
        <f>'VIS STOP cijfers'!AZ51</f>
        <v>0</v>
      </c>
      <c r="BA303" s="11">
        <f>'VIS STOP cijfers'!BA51</f>
        <v>0</v>
      </c>
      <c r="BB303" s="11">
        <f>'VIS STOP cijfers'!BB51</f>
        <v>0</v>
      </c>
      <c r="BC303" s="49">
        <f>'VIS STOP cijfers'!BC51</f>
        <v>0</v>
      </c>
      <c r="BD303" s="11">
        <f>'VIS STOP cijfers'!BD51</f>
        <v>300</v>
      </c>
      <c r="BE303" s="11">
        <f>'VIS STOP cijfers'!BE51</f>
        <v>0</v>
      </c>
      <c r="BF303" s="11">
        <f>'VIS STOP cijfers'!BF51</f>
        <v>0</v>
      </c>
      <c r="BG303" s="11">
        <f>'VIS STOP cijfers'!BG51</f>
        <v>0</v>
      </c>
      <c r="BH303" s="11">
        <f>'VIS STOP cijfers'!BH51</f>
        <v>0</v>
      </c>
      <c r="BI303" s="11">
        <f>'VIS STOP cijfers'!BI51</f>
        <v>0</v>
      </c>
      <c r="BJ303" s="11">
        <f>'VIS STOP cijfers'!BJ51</f>
        <v>0</v>
      </c>
      <c r="BK303" s="49">
        <f>'VIS STOP cijfers'!BK51</f>
        <v>0</v>
      </c>
      <c r="BL303" s="11">
        <f>'VIS STOP cijfers'!BL51</f>
        <v>0</v>
      </c>
      <c r="BM303" s="11">
        <f>'VIS STOP cijfers'!BM51</f>
        <v>0</v>
      </c>
      <c r="BN303" s="11">
        <f>'VIS STOP cijfers'!BN51</f>
        <v>0</v>
      </c>
      <c r="BO303" s="11">
        <f>'VIS STOP cijfers'!BO51</f>
        <v>0</v>
      </c>
      <c r="BP303" s="11">
        <f>'VIS STOP cijfers'!BP51</f>
        <v>0</v>
      </c>
      <c r="BQ303" s="49">
        <f>'VIS STOP cijfers'!BQ51</f>
        <v>0</v>
      </c>
      <c r="BR303" s="11">
        <f>'VIS STOP cijfers'!BR51</f>
        <v>0</v>
      </c>
      <c r="BS303" s="11">
        <f>'VIS STOP cijfers'!BS51</f>
        <v>0</v>
      </c>
      <c r="BT303" s="11">
        <f>'VIS STOP cijfers'!BT51</f>
        <v>0</v>
      </c>
      <c r="BU303" s="11">
        <f>'VIS STOP cijfers'!BU51</f>
        <v>0</v>
      </c>
      <c r="BV303" s="11">
        <f>'VIS STOP cijfers'!BV51</f>
        <v>0</v>
      </c>
      <c r="BW303" s="11">
        <f>'VIS STOP cijfers'!BW51</f>
        <v>0</v>
      </c>
      <c r="BX303" s="47">
        <f>'VIS STOP cijfers'!BX51</f>
        <v>0</v>
      </c>
      <c r="BY303" s="49">
        <f>'VIS STOP cijfers'!BY51</f>
        <v>0</v>
      </c>
      <c r="BZ303" s="11">
        <f>'VIS STOP cijfers'!BZ51</f>
        <v>0</v>
      </c>
      <c r="CA303" s="11">
        <f>'VIS STOP cijfers'!CA51</f>
        <v>0</v>
      </c>
      <c r="CB303" s="11">
        <f>'VIS STOP cijfers'!CB51</f>
        <v>0</v>
      </c>
      <c r="CC303" s="11">
        <f>'VIS STOP cijfers'!CC51</f>
        <v>0</v>
      </c>
      <c r="CD303" s="11">
        <f>'VIS STOP cijfers'!CD51</f>
        <v>0</v>
      </c>
      <c r="CE303" s="11">
        <f>'VIS STOP cijfers'!CE51</f>
        <v>0</v>
      </c>
      <c r="CF303" s="11">
        <f>'VIS STOP cijfers'!CF51</f>
        <v>0</v>
      </c>
      <c r="CG303" s="11">
        <f>'VIS STOP cijfers'!CG51</f>
        <v>0</v>
      </c>
      <c r="CH303" s="11">
        <f>'VIS STOP cijfers'!CH51</f>
        <v>0</v>
      </c>
      <c r="CI303" s="11">
        <f>'VIS STOP cijfers'!CI51</f>
        <v>0</v>
      </c>
      <c r="CJ303" s="11">
        <f>'VIS STOP cijfers'!CJ51</f>
        <v>0</v>
      </c>
      <c r="CK303" s="11">
        <f>'VIS STOP cijfers'!CK51</f>
        <v>0</v>
      </c>
      <c r="CL303" s="49">
        <f>'VIS STOP cijfers'!CL51</f>
        <v>0</v>
      </c>
      <c r="CM303" s="11">
        <f>'VIS STOP cijfers'!CM51</f>
        <v>0</v>
      </c>
      <c r="CN303" s="11">
        <f>'VIS STOP cijfers'!CN51</f>
        <v>0</v>
      </c>
      <c r="CO303" s="11">
        <f>'VIS STOP cijfers'!CO51</f>
        <v>0</v>
      </c>
      <c r="CP303" s="11">
        <f>'VIS STOP cijfers'!CP51</f>
        <v>0</v>
      </c>
      <c r="CQ303" s="11">
        <f>'VIS STOP cijfers'!CQ51</f>
        <v>0</v>
      </c>
      <c r="CR303" s="11">
        <f>'VIS STOP cijfers'!CR51</f>
        <v>0</v>
      </c>
      <c r="CS303" s="11">
        <f>'VIS STOP cijfers'!CS51</f>
        <v>0</v>
      </c>
      <c r="CT303" s="11">
        <f>'VIS STOP cijfers'!CT51</f>
        <v>0</v>
      </c>
      <c r="CU303" s="11">
        <f>'VIS STOP cijfers'!CU51</f>
        <v>0</v>
      </c>
      <c r="CV303" s="11">
        <f>'VIS STOP cijfers'!CV51</f>
        <v>0</v>
      </c>
      <c r="CW303" s="11">
        <f>'VIS STOP cijfers'!CW51</f>
        <v>0</v>
      </c>
      <c r="CX303" s="11">
        <f>'VIS STOP cijfers'!CX51</f>
        <v>0</v>
      </c>
      <c r="CY303" s="26">
        <f>'VIS STOP cijfers'!CY51</f>
        <v>0</v>
      </c>
      <c r="CZ303" s="11">
        <f>'VIS STOP cijfers'!CZ51</f>
        <v>0</v>
      </c>
      <c r="DA303" s="11">
        <f>'VIS STOP cijfers'!DA51</f>
        <v>0</v>
      </c>
      <c r="DB303" s="11">
        <f>'VIS STOP cijfers'!DB51</f>
        <v>0</v>
      </c>
      <c r="DC303" s="11">
        <f>'VIS STOP cijfers'!DC51</f>
        <v>0</v>
      </c>
      <c r="DD303" s="11">
        <f>'VIS STOP cijfers'!DD51</f>
        <v>0</v>
      </c>
      <c r="DE303" s="11">
        <f>'VIS STOP cijfers'!DE51</f>
        <v>0</v>
      </c>
      <c r="DF303" s="11">
        <f>'VIS STOP cijfers'!DF51</f>
        <v>0</v>
      </c>
      <c r="DG303" s="11">
        <f>'VIS STOP cijfers'!DG51</f>
        <v>0</v>
      </c>
      <c r="DH303" s="11">
        <f>'VIS STOP cijfers'!DH51</f>
        <v>0</v>
      </c>
      <c r="DI303" s="11">
        <f>'VIS STOP cijfers'!DI51</f>
        <v>0</v>
      </c>
      <c r="DJ303" s="11">
        <f>'VIS STOP cijfers'!DJ51</f>
        <v>0</v>
      </c>
      <c r="DK303" s="11">
        <f>'VIS STOP cijfers'!DK51</f>
        <v>0</v>
      </c>
      <c r="DL303" s="26">
        <f>'VIS STOP cijfers'!DL51</f>
        <v>0</v>
      </c>
    </row>
    <row r="304" spans="1:116" s="165" customFormat="1">
      <c r="A304" s="47">
        <f>'VIS STOP cijfers'!A52</f>
        <v>0</v>
      </c>
      <c r="B304" s="49" t="str">
        <f>'VIS STOP cijfers'!B52</f>
        <v>WVNTWVNK</v>
      </c>
      <c r="C304" s="4" t="str">
        <f>'VIS STOP cijfers'!C52</f>
        <v>Visketen</v>
      </c>
      <c r="D304" s="4" t="str">
        <f>'VIS STOP cijfers'!D52</f>
        <v>VIS Voedselveiligheid niet retribueerbaar VWS</v>
      </c>
      <c r="E304" s="4" t="str">
        <f>'VIS STOP cijfers'!E52</f>
        <v>Additioneel laboratorium onderzoek chemisch: Onderzoek gericht op misleidende etikettering</v>
      </c>
      <c r="F304" s="5" t="str">
        <f>'VIS STOP cijfers'!F52</f>
        <v>VWS</v>
      </c>
      <c r="G304" s="4" t="str">
        <f>'VIS STOP cijfers'!G52</f>
        <v>verbeterplan</v>
      </c>
      <c r="H304" s="15">
        <f>'VIS STOP cijfers'!H52</f>
        <v>25</v>
      </c>
      <c r="I304" s="625">
        <f>'VIS STOP cijfers'!I52</f>
        <v>250</v>
      </c>
      <c r="J304" s="11">
        <f>'VIS STOP cijfers'!J52</f>
        <v>0</v>
      </c>
      <c r="K304" s="11">
        <f>'VIS STOP cijfers'!K52</f>
        <v>25</v>
      </c>
      <c r="L304" s="11">
        <f>'VIS STOP cijfers'!L52</f>
        <v>0</v>
      </c>
      <c r="M304" s="11">
        <f>'VIS STOP cijfers'!M52</f>
        <v>0</v>
      </c>
      <c r="N304" s="11">
        <f>'VIS STOP cijfers'!N52</f>
        <v>0</v>
      </c>
      <c r="O304" s="11">
        <f>'VIS STOP cijfers'!O52</f>
        <v>0</v>
      </c>
      <c r="P304" s="11">
        <f>'VIS STOP cijfers'!P52</f>
        <v>0</v>
      </c>
      <c r="Q304" s="26">
        <f>'VIS STOP cijfers'!Q52</f>
        <v>300</v>
      </c>
      <c r="R304" s="15">
        <f>'VIS STOP cijfers'!R52</f>
        <v>0</v>
      </c>
      <c r="S304" s="11">
        <f>'VIS STOP cijfers'!S52</f>
        <v>0</v>
      </c>
      <c r="T304" s="11">
        <f>'VIS STOP cijfers'!T52</f>
        <v>300</v>
      </c>
      <c r="U304" s="11">
        <f>'VIS STOP cijfers'!U52</f>
        <v>0</v>
      </c>
      <c r="V304" s="11">
        <f>'VIS STOP cijfers'!V52</f>
        <v>0</v>
      </c>
      <c r="W304" s="11">
        <f>'VIS STOP cijfers'!W52</f>
        <v>0</v>
      </c>
      <c r="X304" s="11">
        <f>'VIS STOP cijfers'!X52</f>
        <v>0</v>
      </c>
      <c r="Y304" s="11">
        <f>'VIS STOP cijfers'!Y52</f>
        <v>0</v>
      </c>
      <c r="Z304" s="49">
        <f>'VIS STOP cijfers'!Z52</f>
        <v>300</v>
      </c>
      <c r="AA304" s="11">
        <f>'VIS STOP cijfers'!AA52</f>
        <v>0</v>
      </c>
      <c r="AB304" s="11">
        <f>'VIS STOP cijfers'!AB52</f>
        <v>0</v>
      </c>
      <c r="AC304" s="11">
        <f>'VIS STOP cijfers'!AC52</f>
        <v>0</v>
      </c>
      <c r="AD304" s="11">
        <f>'VIS STOP cijfers'!AD52</f>
        <v>25</v>
      </c>
      <c r="AE304" s="11">
        <f>'VIS STOP cijfers'!AE52</f>
        <v>0</v>
      </c>
      <c r="AF304" s="11">
        <f>'VIS STOP cijfers'!AF52</f>
        <v>275</v>
      </c>
      <c r="AG304" s="49">
        <f>'VIS STOP cijfers'!AG52</f>
        <v>0</v>
      </c>
      <c r="AH304" s="11">
        <f>'VIS STOP cijfers'!AH52</f>
        <v>0</v>
      </c>
      <c r="AI304" s="11">
        <f>'VIS STOP cijfers'!AI52</f>
        <v>0</v>
      </c>
      <c r="AJ304" s="11">
        <f>'VIS STOP cijfers'!AJ52</f>
        <v>0</v>
      </c>
      <c r="AK304" s="11">
        <f>'VIS STOP cijfers'!AK52</f>
        <v>0</v>
      </c>
      <c r="AL304" s="49">
        <f>'VIS STOP cijfers'!AL52</f>
        <v>0</v>
      </c>
      <c r="AM304" s="11">
        <f>'VIS STOP cijfers'!AM52</f>
        <v>0</v>
      </c>
      <c r="AN304" s="11">
        <f>'VIS STOP cijfers'!AN52</f>
        <v>6.25</v>
      </c>
      <c r="AO304" s="11">
        <f>'VIS STOP cijfers'!AO52</f>
        <v>6</v>
      </c>
      <c r="AP304" s="11">
        <f>'VIS STOP cijfers'!AP52</f>
        <v>6</v>
      </c>
      <c r="AQ304" s="11">
        <f>'VIS STOP cijfers'!AQ52</f>
        <v>7</v>
      </c>
      <c r="AR304" s="49">
        <f>'VIS STOP cijfers'!AR52</f>
        <v>-0.25</v>
      </c>
      <c r="AS304" s="11">
        <f>'VIS STOP cijfers'!AS52</f>
        <v>0</v>
      </c>
      <c r="AT304" s="11">
        <f>'VIS STOP cijfers'!AT52</f>
        <v>0</v>
      </c>
      <c r="AU304" s="11">
        <f>'VIS STOP cijfers'!AU52</f>
        <v>0</v>
      </c>
      <c r="AV304" s="11">
        <f>'VIS STOP cijfers'!AV52</f>
        <v>0</v>
      </c>
      <c r="AW304" s="11">
        <f>'VIS STOP cijfers'!AW52</f>
        <v>0</v>
      </c>
      <c r="AX304" s="11">
        <f>'VIS STOP cijfers'!AX52</f>
        <v>0</v>
      </c>
      <c r="AY304" s="11">
        <f>'VIS STOP cijfers'!AY52</f>
        <v>0</v>
      </c>
      <c r="AZ304" s="11">
        <f>'VIS STOP cijfers'!AZ52</f>
        <v>0</v>
      </c>
      <c r="BA304" s="11">
        <f>'VIS STOP cijfers'!BA52</f>
        <v>0</v>
      </c>
      <c r="BB304" s="11">
        <f>'VIS STOP cijfers'!BB52</f>
        <v>0</v>
      </c>
      <c r="BC304" s="49">
        <f>'VIS STOP cijfers'!BC52</f>
        <v>0</v>
      </c>
      <c r="BD304" s="11">
        <f>'VIS STOP cijfers'!BD52</f>
        <v>275</v>
      </c>
      <c r="BE304" s="11">
        <f>'VIS STOP cijfers'!BE52</f>
        <v>0</v>
      </c>
      <c r="BF304" s="11">
        <f>'VIS STOP cijfers'!BF52</f>
        <v>0</v>
      </c>
      <c r="BG304" s="11">
        <f>'VIS STOP cijfers'!BG52</f>
        <v>0</v>
      </c>
      <c r="BH304" s="11">
        <f>'VIS STOP cijfers'!BH52</f>
        <v>0</v>
      </c>
      <c r="BI304" s="11">
        <f>'VIS STOP cijfers'!BI52</f>
        <v>0</v>
      </c>
      <c r="BJ304" s="11">
        <f>'VIS STOP cijfers'!BJ52</f>
        <v>0</v>
      </c>
      <c r="BK304" s="49">
        <f>'VIS STOP cijfers'!BK52</f>
        <v>0</v>
      </c>
      <c r="BL304" s="11">
        <f>'VIS STOP cijfers'!BL52</f>
        <v>0</v>
      </c>
      <c r="BM304" s="11">
        <f>'VIS STOP cijfers'!BM52</f>
        <v>0</v>
      </c>
      <c r="BN304" s="11">
        <f>'VIS STOP cijfers'!BN52</f>
        <v>0</v>
      </c>
      <c r="BO304" s="11">
        <f>'VIS STOP cijfers'!BO52</f>
        <v>0</v>
      </c>
      <c r="BP304" s="11">
        <f>'VIS STOP cijfers'!BP52</f>
        <v>0</v>
      </c>
      <c r="BQ304" s="49">
        <f>'VIS STOP cijfers'!BQ52</f>
        <v>0</v>
      </c>
      <c r="BR304" s="11">
        <f>'VIS STOP cijfers'!BR52</f>
        <v>0</v>
      </c>
      <c r="BS304" s="11">
        <f>'VIS STOP cijfers'!BS52</f>
        <v>0</v>
      </c>
      <c r="BT304" s="11">
        <f>'VIS STOP cijfers'!BT52</f>
        <v>0</v>
      </c>
      <c r="BU304" s="11">
        <f>'VIS STOP cijfers'!BU52</f>
        <v>0</v>
      </c>
      <c r="BV304" s="11">
        <f>'VIS STOP cijfers'!BV52</f>
        <v>0</v>
      </c>
      <c r="BW304" s="11">
        <f>'VIS STOP cijfers'!BW52</f>
        <v>0</v>
      </c>
      <c r="BX304" s="47">
        <f>'VIS STOP cijfers'!BX52</f>
        <v>0</v>
      </c>
      <c r="BY304" s="49">
        <f>'VIS STOP cijfers'!BY52</f>
        <v>300.25</v>
      </c>
      <c r="BZ304" s="11">
        <f>'VIS STOP cijfers'!BZ52</f>
        <v>0</v>
      </c>
      <c r="CA304" s="11">
        <f>'VIS STOP cijfers'!CA52</f>
        <v>0</v>
      </c>
      <c r="CB304" s="11">
        <f>'VIS STOP cijfers'!CB52</f>
        <v>0</v>
      </c>
      <c r="CC304" s="11">
        <f>'VIS STOP cijfers'!CC52</f>
        <v>0</v>
      </c>
      <c r="CD304" s="11">
        <f>'VIS STOP cijfers'!CD52</f>
        <v>0</v>
      </c>
      <c r="CE304" s="11">
        <f>'VIS STOP cijfers'!CE52</f>
        <v>0</v>
      </c>
      <c r="CF304" s="11">
        <f>'VIS STOP cijfers'!CF52</f>
        <v>0</v>
      </c>
      <c r="CG304" s="11">
        <f>'VIS STOP cijfers'!CG52</f>
        <v>0</v>
      </c>
      <c r="CH304" s="11">
        <f>'VIS STOP cijfers'!CH52</f>
        <v>0</v>
      </c>
      <c r="CI304" s="11">
        <f>'VIS STOP cijfers'!CI52</f>
        <v>0</v>
      </c>
      <c r="CJ304" s="11">
        <f>'VIS STOP cijfers'!CJ52</f>
        <v>0</v>
      </c>
      <c r="CK304" s="11">
        <f>'VIS STOP cijfers'!CK52</f>
        <v>0</v>
      </c>
      <c r="CL304" s="49">
        <f>'VIS STOP cijfers'!CL52</f>
        <v>0</v>
      </c>
      <c r="CM304" s="11">
        <f>'VIS STOP cijfers'!CM52</f>
        <v>0</v>
      </c>
      <c r="CN304" s="11">
        <f>'VIS STOP cijfers'!CN52</f>
        <v>0</v>
      </c>
      <c r="CO304" s="11">
        <f>'VIS STOP cijfers'!CO52</f>
        <v>0</v>
      </c>
      <c r="CP304" s="11">
        <f>'VIS STOP cijfers'!CP52</f>
        <v>0</v>
      </c>
      <c r="CQ304" s="11">
        <f>'VIS STOP cijfers'!CQ52</f>
        <v>0</v>
      </c>
      <c r="CR304" s="11">
        <f>'VIS STOP cijfers'!CR52</f>
        <v>0</v>
      </c>
      <c r="CS304" s="11">
        <f>'VIS STOP cijfers'!CS52</f>
        <v>0</v>
      </c>
      <c r="CT304" s="11">
        <f>'VIS STOP cijfers'!CT52</f>
        <v>0</v>
      </c>
      <c r="CU304" s="11">
        <f>'VIS STOP cijfers'!CU52</f>
        <v>0</v>
      </c>
      <c r="CV304" s="11">
        <f>'VIS STOP cijfers'!CV52</f>
        <v>0</v>
      </c>
      <c r="CW304" s="11">
        <f>'VIS STOP cijfers'!CW52</f>
        <v>0</v>
      </c>
      <c r="CX304" s="11">
        <f>'VIS STOP cijfers'!CX52</f>
        <v>0</v>
      </c>
      <c r="CY304" s="26">
        <f>'VIS STOP cijfers'!CY52</f>
        <v>0</v>
      </c>
      <c r="CZ304" s="11">
        <f>'VIS STOP cijfers'!CZ52</f>
        <v>0</v>
      </c>
      <c r="DA304" s="11">
        <f>'VIS STOP cijfers'!DA52</f>
        <v>0</v>
      </c>
      <c r="DB304" s="11">
        <f>'VIS STOP cijfers'!DB52</f>
        <v>0</v>
      </c>
      <c r="DC304" s="11">
        <f>'VIS STOP cijfers'!DC52</f>
        <v>0</v>
      </c>
      <c r="DD304" s="11">
        <f>'VIS STOP cijfers'!DD52</f>
        <v>0</v>
      </c>
      <c r="DE304" s="11">
        <f>'VIS STOP cijfers'!DE52</f>
        <v>0</v>
      </c>
      <c r="DF304" s="11">
        <f>'VIS STOP cijfers'!DF52</f>
        <v>0</v>
      </c>
      <c r="DG304" s="11">
        <f>'VIS STOP cijfers'!DG52</f>
        <v>0</v>
      </c>
      <c r="DH304" s="11">
        <f>'VIS STOP cijfers'!DH52</f>
        <v>0</v>
      </c>
      <c r="DI304" s="11">
        <f>'VIS STOP cijfers'!DI52</f>
        <v>0</v>
      </c>
      <c r="DJ304" s="11">
        <f>'VIS STOP cijfers'!DJ52</f>
        <v>0</v>
      </c>
      <c r="DK304" s="11">
        <f>'VIS STOP cijfers'!DK52</f>
        <v>0</v>
      </c>
      <c r="DL304" s="26">
        <f>'VIS STOP cijfers'!DL52</f>
        <v>0</v>
      </c>
    </row>
    <row r="305" spans="1:116" s="165" customFormat="1" hidden="1">
      <c r="A305" s="47">
        <f>'VIS STOP cijfers'!A53</f>
        <v>0</v>
      </c>
      <c r="B305" s="49" t="str">
        <f>'VIS STOP cijfers'!B53</f>
        <v>WVNT</v>
      </c>
      <c r="C305" s="4" t="str">
        <f>'VIS STOP cijfers'!C53</f>
        <v>Visketen</v>
      </c>
      <c r="D305" s="4" t="str">
        <f>'VIS STOP cijfers'!D53</f>
        <v>VIS Voedselveiligheid niet retribueerbaar VWS</v>
      </c>
      <c r="E305" s="4" t="str">
        <f>'VIS STOP cijfers'!E53</f>
        <v>Additioneel laboratorium onderzoek chemisch: Verificatie residuen dioxine in op binnenwater regulier gevangen aal</v>
      </c>
      <c r="F305" s="5" t="str">
        <f>'VIS STOP cijfers'!F53</f>
        <v>VWS</v>
      </c>
      <c r="G305" s="4">
        <f>'VIS STOP cijfers'!G53</f>
        <v>0</v>
      </c>
      <c r="H305" s="15">
        <f>'VIS STOP cijfers'!H53</f>
        <v>75</v>
      </c>
      <c r="I305" s="625">
        <f>'VIS STOP cijfers'!I53</f>
        <v>0</v>
      </c>
      <c r="J305" s="11">
        <f>'VIS STOP cijfers'!J53</f>
        <v>0</v>
      </c>
      <c r="K305" s="11">
        <f>'VIS STOP cijfers'!K53</f>
        <v>0</v>
      </c>
      <c r="L305" s="11">
        <f>'VIS STOP cijfers'!L53</f>
        <v>0</v>
      </c>
      <c r="M305" s="11">
        <f>'VIS STOP cijfers'!M53</f>
        <v>0</v>
      </c>
      <c r="N305" s="11">
        <f>'VIS STOP cijfers'!N53</f>
        <v>0</v>
      </c>
      <c r="O305" s="11">
        <f>'VIS STOP cijfers'!O53</f>
        <v>0</v>
      </c>
      <c r="P305" s="11">
        <f>'VIS STOP cijfers'!P53</f>
        <v>0</v>
      </c>
      <c r="Q305" s="26">
        <f>'VIS STOP cijfers'!Q53</f>
        <v>75</v>
      </c>
      <c r="R305" s="15">
        <f>'VIS STOP cijfers'!R53</f>
        <v>0</v>
      </c>
      <c r="S305" s="11">
        <f>'VIS STOP cijfers'!S53</f>
        <v>0</v>
      </c>
      <c r="T305" s="11">
        <f>'VIS STOP cijfers'!T53</f>
        <v>75</v>
      </c>
      <c r="U305" s="11">
        <f>'VIS STOP cijfers'!U53</f>
        <v>0</v>
      </c>
      <c r="V305" s="11">
        <f>'VIS STOP cijfers'!V53</f>
        <v>0</v>
      </c>
      <c r="W305" s="11">
        <f>'VIS STOP cijfers'!W53</f>
        <v>0</v>
      </c>
      <c r="X305" s="11">
        <f>'VIS STOP cijfers'!X53</f>
        <v>0</v>
      </c>
      <c r="Y305" s="11">
        <f>'VIS STOP cijfers'!Y53</f>
        <v>0</v>
      </c>
      <c r="Z305" s="49">
        <f>'VIS STOP cijfers'!Z53</f>
        <v>75</v>
      </c>
      <c r="AA305" s="11">
        <f>'VIS STOP cijfers'!AA53</f>
        <v>0</v>
      </c>
      <c r="AB305" s="11">
        <f>'VIS STOP cijfers'!AB53</f>
        <v>0</v>
      </c>
      <c r="AC305" s="11">
        <f>'VIS STOP cijfers'!AC53</f>
        <v>0</v>
      </c>
      <c r="AD305" s="11">
        <f>'VIS STOP cijfers'!AD53</f>
        <v>75</v>
      </c>
      <c r="AE305" s="11">
        <f>'VIS STOP cijfers'!AE53</f>
        <v>0</v>
      </c>
      <c r="AF305" s="11">
        <f>'VIS STOP cijfers'!AF53</f>
        <v>0</v>
      </c>
      <c r="AG305" s="49">
        <f>'VIS STOP cijfers'!AG53</f>
        <v>0</v>
      </c>
      <c r="AH305" s="11">
        <f>'VIS STOP cijfers'!AH53</f>
        <v>0</v>
      </c>
      <c r="AI305" s="11">
        <f>'VIS STOP cijfers'!AI53</f>
        <v>0</v>
      </c>
      <c r="AJ305" s="11">
        <f>'VIS STOP cijfers'!AJ53</f>
        <v>0</v>
      </c>
      <c r="AK305" s="11">
        <f>'VIS STOP cijfers'!AK53</f>
        <v>0</v>
      </c>
      <c r="AL305" s="49">
        <f>'VIS STOP cijfers'!AL53</f>
        <v>0</v>
      </c>
      <c r="AM305" s="11">
        <f>'VIS STOP cijfers'!AM53</f>
        <v>0</v>
      </c>
      <c r="AN305" s="11">
        <f>'VIS STOP cijfers'!AN53</f>
        <v>19</v>
      </c>
      <c r="AO305" s="11">
        <f>'VIS STOP cijfers'!AO53</f>
        <v>19</v>
      </c>
      <c r="AP305" s="11">
        <f>'VIS STOP cijfers'!AP53</f>
        <v>19</v>
      </c>
      <c r="AQ305" s="11">
        <f>'VIS STOP cijfers'!AQ53</f>
        <v>18</v>
      </c>
      <c r="AR305" s="49">
        <f>'VIS STOP cijfers'!AR53</f>
        <v>0</v>
      </c>
      <c r="AS305" s="11">
        <f>'VIS STOP cijfers'!AS53</f>
        <v>0</v>
      </c>
      <c r="AT305" s="11">
        <f>'VIS STOP cijfers'!AT53</f>
        <v>0</v>
      </c>
      <c r="AU305" s="11">
        <f>'VIS STOP cijfers'!AU53</f>
        <v>0</v>
      </c>
      <c r="AV305" s="11">
        <f>'VIS STOP cijfers'!AV53</f>
        <v>0</v>
      </c>
      <c r="AW305" s="11">
        <f>'VIS STOP cijfers'!AW53</f>
        <v>0</v>
      </c>
      <c r="AX305" s="11">
        <f>'VIS STOP cijfers'!AX53</f>
        <v>0</v>
      </c>
      <c r="AY305" s="11">
        <f>'VIS STOP cijfers'!AY53</f>
        <v>0</v>
      </c>
      <c r="AZ305" s="11">
        <f>'VIS STOP cijfers'!AZ53</f>
        <v>0</v>
      </c>
      <c r="BA305" s="11">
        <f>'VIS STOP cijfers'!BA53</f>
        <v>0</v>
      </c>
      <c r="BB305" s="11">
        <f>'VIS STOP cijfers'!BB53</f>
        <v>0</v>
      </c>
      <c r="BC305" s="49">
        <f>'VIS STOP cijfers'!BC53</f>
        <v>0</v>
      </c>
      <c r="BD305" s="11">
        <f>'VIS STOP cijfers'!BD53</f>
        <v>0</v>
      </c>
      <c r="BE305" s="11">
        <f>'VIS STOP cijfers'!BE53</f>
        <v>0</v>
      </c>
      <c r="BF305" s="11">
        <f>'VIS STOP cijfers'!BF53</f>
        <v>0</v>
      </c>
      <c r="BG305" s="11">
        <f>'VIS STOP cijfers'!BG53</f>
        <v>0</v>
      </c>
      <c r="BH305" s="11">
        <f>'VIS STOP cijfers'!BH53</f>
        <v>0</v>
      </c>
      <c r="BI305" s="11">
        <f>'VIS STOP cijfers'!BI53</f>
        <v>0</v>
      </c>
      <c r="BJ305" s="11">
        <f>'VIS STOP cijfers'!BJ53</f>
        <v>0</v>
      </c>
      <c r="BK305" s="49">
        <f>'VIS STOP cijfers'!BK53</f>
        <v>0</v>
      </c>
      <c r="BL305" s="11">
        <f>'VIS STOP cijfers'!BL53</f>
        <v>0</v>
      </c>
      <c r="BM305" s="11">
        <f>'VIS STOP cijfers'!BM53</f>
        <v>0</v>
      </c>
      <c r="BN305" s="11">
        <f>'VIS STOP cijfers'!BN53</f>
        <v>0</v>
      </c>
      <c r="BO305" s="11">
        <f>'VIS STOP cijfers'!BO53</f>
        <v>0</v>
      </c>
      <c r="BP305" s="11">
        <f>'VIS STOP cijfers'!BP53</f>
        <v>0</v>
      </c>
      <c r="BQ305" s="49">
        <f>'VIS STOP cijfers'!BQ53</f>
        <v>0</v>
      </c>
      <c r="BR305" s="11">
        <f>'VIS STOP cijfers'!BR53</f>
        <v>0</v>
      </c>
      <c r="BS305" s="11">
        <f>'VIS STOP cijfers'!BS53</f>
        <v>0</v>
      </c>
      <c r="BT305" s="11">
        <f>'VIS STOP cijfers'!BT53</f>
        <v>0</v>
      </c>
      <c r="BU305" s="11">
        <f>'VIS STOP cijfers'!BU53</f>
        <v>0</v>
      </c>
      <c r="BV305" s="11">
        <f>'VIS STOP cijfers'!BV53</f>
        <v>0</v>
      </c>
      <c r="BW305" s="11">
        <f>'VIS STOP cijfers'!BW53</f>
        <v>0</v>
      </c>
      <c r="BX305" s="47">
        <f>'VIS STOP cijfers'!BX53</f>
        <v>0</v>
      </c>
      <c r="BY305" s="49">
        <f>'VIS STOP cijfers'!BY53</f>
        <v>75</v>
      </c>
      <c r="BZ305" s="11">
        <f>'VIS STOP cijfers'!BZ53</f>
        <v>0</v>
      </c>
      <c r="CA305" s="11">
        <f>'VIS STOP cijfers'!CA53</f>
        <v>0</v>
      </c>
      <c r="CB305" s="11">
        <f>'VIS STOP cijfers'!CB53</f>
        <v>0</v>
      </c>
      <c r="CC305" s="11">
        <f>'VIS STOP cijfers'!CC53</f>
        <v>0</v>
      </c>
      <c r="CD305" s="11">
        <f>'VIS STOP cijfers'!CD53</f>
        <v>0</v>
      </c>
      <c r="CE305" s="11">
        <f>'VIS STOP cijfers'!CE53</f>
        <v>0</v>
      </c>
      <c r="CF305" s="11">
        <f>'VIS STOP cijfers'!CF53</f>
        <v>0</v>
      </c>
      <c r="CG305" s="11">
        <f>'VIS STOP cijfers'!CG53</f>
        <v>0</v>
      </c>
      <c r="CH305" s="11">
        <f>'VIS STOP cijfers'!CH53</f>
        <v>0</v>
      </c>
      <c r="CI305" s="11">
        <f>'VIS STOP cijfers'!CI53</f>
        <v>0</v>
      </c>
      <c r="CJ305" s="11">
        <f>'VIS STOP cijfers'!CJ53</f>
        <v>0</v>
      </c>
      <c r="CK305" s="11">
        <f>'VIS STOP cijfers'!CK53</f>
        <v>0</v>
      </c>
      <c r="CL305" s="49">
        <f>'VIS STOP cijfers'!CL53</f>
        <v>0</v>
      </c>
      <c r="CM305" s="11">
        <f>'VIS STOP cijfers'!CM53</f>
        <v>0</v>
      </c>
      <c r="CN305" s="11">
        <f>'VIS STOP cijfers'!CN53</f>
        <v>0</v>
      </c>
      <c r="CO305" s="11">
        <f>'VIS STOP cijfers'!CO53</f>
        <v>0</v>
      </c>
      <c r="CP305" s="11">
        <f>'VIS STOP cijfers'!CP53</f>
        <v>0</v>
      </c>
      <c r="CQ305" s="11">
        <f>'VIS STOP cijfers'!CQ53</f>
        <v>0</v>
      </c>
      <c r="CR305" s="11">
        <f>'VIS STOP cijfers'!CR53</f>
        <v>0</v>
      </c>
      <c r="CS305" s="11">
        <f>'VIS STOP cijfers'!CS53</f>
        <v>0</v>
      </c>
      <c r="CT305" s="11">
        <f>'VIS STOP cijfers'!CT53</f>
        <v>0</v>
      </c>
      <c r="CU305" s="11">
        <f>'VIS STOP cijfers'!CU53</f>
        <v>0</v>
      </c>
      <c r="CV305" s="11">
        <f>'VIS STOP cijfers'!CV53</f>
        <v>0</v>
      </c>
      <c r="CW305" s="11">
        <f>'VIS STOP cijfers'!CW53</f>
        <v>0</v>
      </c>
      <c r="CX305" s="11">
        <f>'VIS STOP cijfers'!CX53</f>
        <v>0</v>
      </c>
      <c r="CY305" s="26">
        <f>'VIS STOP cijfers'!CY53</f>
        <v>0</v>
      </c>
      <c r="CZ305" s="11">
        <f>'VIS STOP cijfers'!CZ53</f>
        <v>0</v>
      </c>
      <c r="DA305" s="11">
        <f>'VIS STOP cijfers'!DA53</f>
        <v>0</v>
      </c>
      <c r="DB305" s="11">
        <f>'VIS STOP cijfers'!DB53</f>
        <v>0</v>
      </c>
      <c r="DC305" s="11">
        <f>'VIS STOP cijfers'!DC53</f>
        <v>0</v>
      </c>
      <c r="DD305" s="11">
        <f>'VIS STOP cijfers'!DD53</f>
        <v>0</v>
      </c>
      <c r="DE305" s="11">
        <f>'VIS STOP cijfers'!DE53</f>
        <v>0</v>
      </c>
      <c r="DF305" s="11">
        <f>'VIS STOP cijfers'!DF53</f>
        <v>0</v>
      </c>
      <c r="DG305" s="11">
        <f>'VIS STOP cijfers'!DG53</f>
        <v>0</v>
      </c>
      <c r="DH305" s="11">
        <f>'VIS STOP cijfers'!DH53</f>
        <v>0</v>
      </c>
      <c r="DI305" s="11">
        <f>'VIS STOP cijfers'!DI53</f>
        <v>0</v>
      </c>
      <c r="DJ305" s="11">
        <f>'VIS STOP cijfers'!DJ53</f>
        <v>0</v>
      </c>
      <c r="DK305" s="11">
        <f>'VIS STOP cijfers'!DK53</f>
        <v>0</v>
      </c>
      <c r="DL305" s="26">
        <f>'VIS STOP cijfers'!DL53</f>
        <v>0</v>
      </c>
    </row>
    <row r="306" spans="1:116" s="165" customFormat="1">
      <c r="A306" s="47">
        <f>'VIS STOP cijfers'!A54</f>
        <v>0</v>
      </c>
      <c r="B306" s="49" t="str">
        <f>'VIS STOP cijfers'!B54</f>
        <v>WVNTWVNK</v>
      </c>
      <c r="C306" s="4" t="str">
        <f>'VIS STOP cijfers'!C54</f>
        <v>Visketen</v>
      </c>
      <c r="D306" s="4" t="str">
        <f>'VIS STOP cijfers'!D54</f>
        <v>VIS Voedselveiligheid niet retribueerbaar VWS</v>
      </c>
      <c r="E306" s="4" t="str">
        <f>'VIS STOP cijfers'!E54</f>
        <v>Additioneel laboratorium onderzoek chemisch: Doorontwikkeling laboratorium methode voor de vaststelling van ondermaatse tong</v>
      </c>
      <c r="F306" s="5" t="str">
        <f>'VIS STOP cijfers'!F54</f>
        <v>VWS</v>
      </c>
      <c r="G306" s="4" t="str">
        <f>'VIS STOP cijfers'!G54</f>
        <v>verbeterplan</v>
      </c>
      <c r="H306" s="15">
        <f>'VIS STOP cijfers'!H54</f>
        <v>0</v>
      </c>
      <c r="I306" s="625">
        <f>'VIS STOP cijfers'!I54</f>
        <v>174</v>
      </c>
      <c r="J306" s="11">
        <f>'VIS STOP cijfers'!J54</f>
        <v>0</v>
      </c>
      <c r="K306" s="11">
        <f>'VIS STOP cijfers'!K54</f>
        <v>50</v>
      </c>
      <c r="L306" s="11">
        <f>'VIS STOP cijfers'!L54</f>
        <v>0</v>
      </c>
      <c r="M306" s="11">
        <f>'VIS STOP cijfers'!M54</f>
        <v>0</v>
      </c>
      <c r="N306" s="11">
        <f>'VIS STOP cijfers'!N54</f>
        <v>0</v>
      </c>
      <c r="O306" s="11">
        <f>'VIS STOP cijfers'!O54</f>
        <v>0</v>
      </c>
      <c r="P306" s="11">
        <f>'VIS STOP cijfers'!P54</f>
        <v>0</v>
      </c>
      <c r="Q306" s="26">
        <f>'VIS STOP cijfers'!Q54</f>
        <v>224</v>
      </c>
      <c r="R306" s="15">
        <f>'VIS STOP cijfers'!R54</f>
        <v>0</v>
      </c>
      <c r="S306" s="11">
        <f>'VIS STOP cijfers'!S54</f>
        <v>0</v>
      </c>
      <c r="T306" s="11">
        <f>'VIS STOP cijfers'!T54</f>
        <v>224</v>
      </c>
      <c r="U306" s="11">
        <f>'VIS STOP cijfers'!U54</f>
        <v>0</v>
      </c>
      <c r="V306" s="11">
        <f>'VIS STOP cijfers'!V54</f>
        <v>0</v>
      </c>
      <c r="W306" s="11">
        <f>'VIS STOP cijfers'!W54</f>
        <v>0</v>
      </c>
      <c r="X306" s="11">
        <f>'VIS STOP cijfers'!X54</f>
        <v>0</v>
      </c>
      <c r="Y306" s="11">
        <f>'VIS STOP cijfers'!Y54</f>
        <v>0</v>
      </c>
      <c r="Z306" s="49">
        <f>'VIS STOP cijfers'!Z54</f>
        <v>224</v>
      </c>
      <c r="AA306" s="11">
        <f>'VIS STOP cijfers'!AA54</f>
        <v>0</v>
      </c>
      <c r="AB306" s="11">
        <f>'VIS STOP cijfers'!AB54</f>
        <v>0</v>
      </c>
      <c r="AC306" s="11">
        <f>'VIS STOP cijfers'!AC54</f>
        <v>0</v>
      </c>
      <c r="AD306" s="11">
        <f>'VIS STOP cijfers'!AD54</f>
        <v>0</v>
      </c>
      <c r="AE306" s="11">
        <f>'VIS STOP cijfers'!AE54</f>
        <v>0</v>
      </c>
      <c r="AF306" s="11">
        <f>'VIS STOP cijfers'!AF54</f>
        <v>224</v>
      </c>
      <c r="AG306" s="49">
        <f>'VIS STOP cijfers'!AG54</f>
        <v>0</v>
      </c>
      <c r="AH306" s="11">
        <f>'VIS STOP cijfers'!AH54</f>
        <v>0</v>
      </c>
      <c r="AI306" s="11">
        <f>'VIS STOP cijfers'!AI54</f>
        <v>0</v>
      </c>
      <c r="AJ306" s="11">
        <f>'VIS STOP cijfers'!AJ54</f>
        <v>0</v>
      </c>
      <c r="AK306" s="11">
        <f>'VIS STOP cijfers'!AK54</f>
        <v>0</v>
      </c>
      <c r="AL306" s="49">
        <f>'VIS STOP cijfers'!AL54</f>
        <v>0</v>
      </c>
      <c r="AM306" s="11">
        <f>'VIS STOP cijfers'!AM54</f>
        <v>0</v>
      </c>
      <c r="AN306" s="11">
        <f>'VIS STOP cijfers'!AN54</f>
        <v>0</v>
      </c>
      <c r="AO306" s="11">
        <f>'VIS STOP cijfers'!AO54</f>
        <v>0</v>
      </c>
      <c r="AP306" s="11">
        <f>'VIS STOP cijfers'!AP54</f>
        <v>0</v>
      </c>
      <c r="AQ306" s="11">
        <f>'VIS STOP cijfers'!AQ54</f>
        <v>0</v>
      </c>
      <c r="AR306" s="49">
        <f>'VIS STOP cijfers'!AR54</f>
        <v>0</v>
      </c>
      <c r="AS306" s="11">
        <f>'VIS STOP cijfers'!AS54</f>
        <v>0</v>
      </c>
      <c r="AT306" s="11">
        <f>'VIS STOP cijfers'!AT54</f>
        <v>0</v>
      </c>
      <c r="AU306" s="11">
        <f>'VIS STOP cijfers'!AU54</f>
        <v>0</v>
      </c>
      <c r="AV306" s="11">
        <f>'VIS STOP cijfers'!AV54</f>
        <v>0</v>
      </c>
      <c r="AW306" s="11">
        <f>'VIS STOP cijfers'!AW54</f>
        <v>0</v>
      </c>
      <c r="AX306" s="11">
        <f>'VIS STOP cijfers'!AX54</f>
        <v>0</v>
      </c>
      <c r="AY306" s="11">
        <f>'VIS STOP cijfers'!AY54</f>
        <v>0</v>
      </c>
      <c r="AZ306" s="11">
        <f>'VIS STOP cijfers'!AZ54</f>
        <v>0</v>
      </c>
      <c r="BA306" s="11">
        <f>'VIS STOP cijfers'!BA54</f>
        <v>0</v>
      </c>
      <c r="BB306" s="11">
        <f>'VIS STOP cijfers'!BB54</f>
        <v>0</v>
      </c>
      <c r="BC306" s="49">
        <f>'VIS STOP cijfers'!BC54</f>
        <v>0</v>
      </c>
      <c r="BD306" s="11">
        <f>'VIS STOP cijfers'!BD54</f>
        <v>224</v>
      </c>
      <c r="BE306" s="11">
        <f>'VIS STOP cijfers'!BE54</f>
        <v>0</v>
      </c>
      <c r="BF306" s="11">
        <f>'VIS STOP cijfers'!BF54</f>
        <v>0</v>
      </c>
      <c r="BG306" s="11">
        <f>'VIS STOP cijfers'!BG54</f>
        <v>0</v>
      </c>
      <c r="BH306" s="11">
        <f>'VIS STOP cijfers'!BH54</f>
        <v>0</v>
      </c>
      <c r="BI306" s="11">
        <f>'VIS STOP cijfers'!BI54</f>
        <v>0</v>
      </c>
      <c r="BJ306" s="11">
        <f>'VIS STOP cijfers'!BJ54</f>
        <v>0</v>
      </c>
      <c r="BK306" s="49">
        <f>'VIS STOP cijfers'!BK54</f>
        <v>0</v>
      </c>
      <c r="BL306" s="11">
        <f>'VIS STOP cijfers'!BL54</f>
        <v>0</v>
      </c>
      <c r="BM306" s="11">
        <f>'VIS STOP cijfers'!BM54</f>
        <v>0</v>
      </c>
      <c r="BN306" s="11">
        <f>'VIS STOP cijfers'!BN54</f>
        <v>0</v>
      </c>
      <c r="BO306" s="11">
        <f>'VIS STOP cijfers'!BO54</f>
        <v>0</v>
      </c>
      <c r="BP306" s="11">
        <f>'VIS STOP cijfers'!BP54</f>
        <v>0</v>
      </c>
      <c r="BQ306" s="49">
        <f>'VIS STOP cijfers'!BQ54</f>
        <v>0</v>
      </c>
      <c r="BR306" s="11">
        <f>'VIS STOP cijfers'!BR54</f>
        <v>0</v>
      </c>
      <c r="BS306" s="11">
        <f>'VIS STOP cijfers'!BS54</f>
        <v>0</v>
      </c>
      <c r="BT306" s="11">
        <f>'VIS STOP cijfers'!BT54</f>
        <v>0</v>
      </c>
      <c r="BU306" s="11">
        <f>'VIS STOP cijfers'!BU54</f>
        <v>0</v>
      </c>
      <c r="BV306" s="11">
        <f>'VIS STOP cijfers'!BV54</f>
        <v>0</v>
      </c>
      <c r="BW306" s="11">
        <f>'VIS STOP cijfers'!BW54</f>
        <v>0</v>
      </c>
      <c r="BX306" s="47">
        <f>'VIS STOP cijfers'!BX54</f>
        <v>0</v>
      </c>
      <c r="BY306" s="49">
        <f>'VIS STOP cijfers'!BY54</f>
        <v>224</v>
      </c>
      <c r="BZ306" s="11">
        <f>'VIS STOP cijfers'!BZ54</f>
        <v>0</v>
      </c>
      <c r="CA306" s="11">
        <f>'VIS STOP cijfers'!CA54</f>
        <v>0</v>
      </c>
      <c r="CB306" s="11">
        <f>'VIS STOP cijfers'!CB54</f>
        <v>0</v>
      </c>
      <c r="CC306" s="11">
        <f>'VIS STOP cijfers'!CC54</f>
        <v>0</v>
      </c>
      <c r="CD306" s="11">
        <f>'VIS STOP cijfers'!CD54</f>
        <v>0</v>
      </c>
      <c r="CE306" s="11">
        <f>'VIS STOP cijfers'!CE54</f>
        <v>0</v>
      </c>
      <c r="CF306" s="11">
        <f>'VIS STOP cijfers'!CF54</f>
        <v>0</v>
      </c>
      <c r="CG306" s="11">
        <f>'VIS STOP cijfers'!CG54</f>
        <v>0</v>
      </c>
      <c r="CH306" s="11">
        <f>'VIS STOP cijfers'!CH54</f>
        <v>0</v>
      </c>
      <c r="CI306" s="11">
        <f>'VIS STOP cijfers'!CI54</f>
        <v>0</v>
      </c>
      <c r="CJ306" s="11">
        <f>'VIS STOP cijfers'!CJ54</f>
        <v>0</v>
      </c>
      <c r="CK306" s="11">
        <f>'VIS STOP cijfers'!CK54</f>
        <v>0</v>
      </c>
      <c r="CL306" s="49">
        <f>'VIS STOP cijfers'!CL54</f>
        <v>0</v>
      </c>
      <c r="CM306" s="11">
        <f>'VIS STOP cijfers'!CM54</f>
        <v>0</v>
      </c>
      <c r="CN306" s="11">
        <f>'VIS STOP cijfers'!CN54</f>
        <v>0</v>
      </c>
      <c r="CO306" s="11">
        <f>'VIS STOP cijfers'!CO54</f>
        <v>0</v>
      </c>
      <c r="CP306" s="11">
        <f>'VIS STOP cijfers'!CP54</f>
        <v>0</v>
      </c>
      <c r="CQ306" s="11">
        <f>'VIS STOP cijfers'!CQ54</f>
        <v>0</v>
      </c>
      <c r="CR306" s="11">
        <f>'VIS STOP cijfers'!CR54</f>
        <v>0</v>
      </c>
      <c r="CS306" s="11">
        <f>'VIS STOP cijfers'!CS54</f>
        <v>0</v>
      </c>
      <c r="CT306" s="11">
        <f>'VIS STOP cijfers'!CT54</f>
        <v>0</v>
      </c>
      <c r="CU306" s="11">
        <f>'VIS STOP cijfers'!CU54</f>
        <v>0</v>
      </c>
      <c r="CV306" s="11">
        <f>'VIS STOP cijfers'!CV54</f>
        <v>0</v>
      </c>
      <c r="CW306" s="11">
        <f>'VIS STOP cijfers'!CW54</f>
        <v>0</v>
      </c>
      <c r="CX306" s="11">
        <f>'VIS STOP cijfers'!CX54</f>
        <v>0</v>
      </c>
      <c r="CY306" s="26">
        <f>'VIS STOP cijfers'!CY54</f>
        <v>0</v>
      </c>
      <c r="CZ306" s="11">
        <f>'VIS STOP cijfers'!CZ54</f>
        <v>0</v>
      </c>
      <c r="DA306" s="11">
        <f>'VIS STOP cijfers'!DA54</f>
        <v>0</v>
      </c>
      <c r="DB306" s="11">
        <f>'VIS STOP cijfers'!DB54</f>
        <v>0</v>
      </c>
      <c r="DC306" s="11">
        <f>'VIS STOP cijfers'!DC54</f>
        <v>0</v>
      </c>
      <c r="DD306" s="11">
        <f>'VIS STOP cijfers'!DD54</f>
        <v>0</v>
      </c>
      <c r="DE306" s="11">
        <f>'VIS STOP cijfers'!DE54</f>
        <v>0</v>
      </c>
      <c r="DF306" s="11">
        <f>'VIS STOP cijfers'!DF54</f>
        <v>0</v>
      </c>
      <c r="DG306" s="11">
        <f>'VIS STOP cijfers'!DG54</f>
        <v>0</v>
      </c>
      <c r="DH306" s="11">
        <f>'VIS STOP cijfers'!DH54</f>
        <v>0</v>
      </c>
      <c r="DI306" s="11">
        <f>'VIS STOP cijfers'!DI54</f>
        <v>0</v>
      </c>
      <c r="DJ306" s="11">
        <f>'VIS STOP cijfers'!DJ54</f>
        <v>0</v>
      </c>
      <c r="DK306" s="11">
        <f>'VIS STOP cijfers'!DK54</f>
        <v>0</v>
      </c>
      <c r="DL306" s="26">
        <f>'VIS STOP cijfers'!DL54</f>
        <v>0</v>
      </c>
    </row>
    <row r="307" spans="1:116" s="165" customFormat="1">
      <c r="A307" s="47">
        <f>'VIS STOP cijfers'!A55</f>
        <v>0</v>
      </c>
      <c r="B307" s="49" t="str">
        <f>'VIS STOP cijfers'!B55</f>
        <v>WVNT</v>
      </c>
      <c r="C307" s="4" t="str">
        <f>'VIS STOP cijfers'!C55</f>
        <v>Visketen</v>
      </c>
      <c r="D307" s="4" t="str">
        <f>'VIS STOP cijfers'!D55</f>
        <v>VIS Voedselveiligheid niet retribueerbaar VWS</v>
      </c>
      <c r="E307" s="4" t="str">
        <f>'VIS STOP cijfers'!E55</f>
        <v>Additioneel laboratorium onderzoek chemisch: Aanwezigheid van niet toegelaten additieven in onbewerkte vis</v>
      </c>
      <c r="F307" s="5" t="str">
        <f>'VIS STOP cijfers'!F55</f>
        <v>VWS</v>
      </c>
      <c r="G307" s="4" t="str">
        <f>'VIS STOP cijfers'!G55</f>
        <v>verbeterplan</v>
      </c>
      <c r="H307" s="15">
        <f>'VIS STOP cijfers'!H55</f>
        <v>50</v>
      </c>
      <c r="I307" s="625">
        <f>'VIS STOP cijfers'!I55</f>
        <v>250</v>
      </c>
      <c r="J307" s="11">
        <f>'VIS STOP cijfers'!J55</f>
        <v>0</v>
      </c>
      <c r="K307" s="11">
        <f>'VIS STOP cijfers'!K55</f>
        <v>0</v>
      </c>
      <c r="L307" s="11">
        <f>'VIS STOP cijfers'!L55</f>
        <v>0</v>
      </c>
      <c r="M307" s="11">
        <f>'VIS STOP cijfers'!M55</f>
        <v>0</v>
      </c>
      <c r="N307" s="11">
        <f>'VIS STOP cijfers'!N55</f>
        <v>0</v>
      </c>
      <c r="O307" s="11">
        <f>'VIS STOP cijfers'!O55</f>
        <v>0</v>
      </c>
      <c r="P307" s="11">
        <f>'VIS STOP cijfers'!P55</f>
        <v>0</v>
      </c>
      <c r="Q307" s="26">
        <f>'VIS STOP cijfers'!Q55</f>
        <v>300</v>
      </c>
      <c r="R307" s="15">
        <f>'VIS STOP cijfers'!R55</f>
        <v>0</v>
      </c>
      <c r="S307" s="11">
        <f>'VIS STOP cijfers'!S55</f>
        <v>0</v>
      </c>
      <c r="T307" s="11">
        <f>'VIS STOP cijfers'!T55</f>
        <v>300</v>
      </c>
      <c r="U307" s="11">
        <f>'VIS STOP cijfers'!U55</f>
        <v>0</v>
      </c>
      <c r="V307" s="11">
        <f>'VIS STOP cijfers'!V55</f>
        <v>0</v>
      </c>
      <c r="W307" s="11">
        <f>'VIS STOP cijfers'!W55</f>
        <v>0</v>
      </c>
      <c r="X307" s="11">
        <f>'VIS STOP cijfers'!X55</f>
        <v>0</v>
      </c>
      <c r="Y307" s="11">
        <f>'VIS STOP cijfers'!Y55</f>
        <v>0</v>
      </c>
      <c r="Z307" s="49">
        <f>'VIS STOP cijfers'!Z55</f>
        <v>300</v>
      </c>
      <c r="AA307" s="11">
        <f>'VIS STOP cijfers'!AA55</f>
        <v>0</v>
      </c>
      <c r="AB307" s="11">
        <f>'VIS STOP cijfers'!AB55</f>
        <v>0</v>
      </c>
      <c r="AC307" s="11">
        <f>'VIS STOP cijfers'!AC55</f>
        <v>0</v>
      </c>
      <c r="AD307" s="11">
        <f>'VIS STOP cijfers'!AD55</f>
        <v>50</v>
      </c>
      <c r="AE307" s="11">
        <f>'VIS STOP cijfers'!AE55</f>
        <v>0</v>
      </c>
      <c r="AF307" s="11">
        <f>'VIS STOP cijfers'!AF55</f>
        <v>250</v>
      </c>
      <c r="AG307" s="49">
        <f>'VIS STOP cijfers'!AG55</f>
        <v>0</v>
      </c>
      <c r="AH307" s="11">
        <f>'VIS STOP cijfers'!AH55</f>
        <v>0</v>
      </c>
      <c r="AI307" s="11">
        <f>'VIS STOP cijfers'!AI55</f>
        <v>0</v>
      </c>
      <c r="AJ307" s="11">
        <f>'VIS STOP cijfers'!AJ55</f>
        <v>0</v>
      </c>
      <c r="AK307" s="11">
        <f>'VIS STOP cijfers'!AK55</f>
        <v>0</v>
      </c>
      <c r="AL307" s="49">
        <f>'VIS STOP cijfers'!AL55</f>
        <v>0</v>
      </c>
      <c r="AM307" s="11">
        <f>'VIS STOP cijfers'!AM55</f>
        <v>0</v>
      </c>
      <c r="AN307" s="11">
        <f>'VIS STOP cijfers'!AN55</f>
        <v>13</v>
      </c>
      <c r="AO307" s="11">
        <f>'VIS STOP cijfers'!AO55</f>
        <v>13</v>
      </c>
      <c r="AP307" s="11">
        <f>'VIS STOP cijfers'!AP55</f>
        <v>12</v>
      </c>
      <c r="AQ307" s="11">
        <f>'VIS STOP cijfers'!AQ55</f>
        <v>12</v>
      </c>
      <c r="AR307" s="49">
        <f>'VIS STOP cijfers'!AR55</f>
        <v>0</v>
      </c>
      <c r="AS307" s="11">
        <f>'VIS STOP cijfers'!AS55</f>
        <v>0</v>
      </c>
      <c r="AT307" s="11">
        <f>'VIS STOP cijfers'!AT55</f>
        <v>0</v>
      </c>
      <c r="AU307" s="11">
        <f>'VIS STOP cijfers'!AU55</f>
        <v>0</v>
      </c>
      <c r="AV307" s="11">
        <f>'VIS STOP cijfers'!AV55</f>
        <v>0</v>
      </c>
      <c r="AW307" s="11">
        <f>'VIS STOP cijfers'!AW55</f>
        <v>0</v>
      </c>
      <c r="AX307" s="11">
        <f>'VIS STOP cijfers'!AX55</f>
        <v>0</v>
      </c>
      <c r="AY307" s="11">
        <f>'VIS STOP cijfers'!AY55</f>
        <v>0</v>
      </c>
      <c r="AZ307" s="11">
        <f>'VIS STOP cijfers'!AZ55</f>
        <v>0</v>
      </c>
      <c r="BA307" s="11">
        <f>'VIS STOP cijfers'!BA55</f>
        <v>0</v>
      </c>
      <c r="BB307" s="11">
        <f>'VIS STOP cijfers'!BB55</f>
        <v>0</v>
      </c>
      <c r="BC307" s="49">
        <f>'VIS STOP cijfers'!BC55</f>
        <v>0</v>
      </c>
      <c r="BD307" s="11">
        <f>'VIS STOP cijfers'!BD55</f>
        <v>250</v>
      </c>
      <c r="BE307" s="11">
        <f>'VIS STOP cijfers'!BE55</f>
        <v>0</v>
      </c>
      <c r="BF307" s="11">
        <f>'VIS STOP cijfers'!BF55</f>
        <v>0</v>
      </c>
      <c r="BG307" s="11">
        <f>'VIS STOP cijfers'!BG55</f>
        <v>0</v>
      </c>
      <c r="BH307" s="11">
        <f>'VIS STOP cijfers'!BH55</f>
        <v>0</v>
      </c>
      <c r="BI307" s="11">
        <f>'VIS STOP cijfers'!BI55</f>
        <v>0</v>
      </c>
      <c r="BJ307" s="11">
        <f>'VIS STOP cijfers'!BJ55</f>
        <v>0</v>
      </c>
      <c r="BK307" s="49">
        <f>'VIS STOP cijfers'!BK55</f>
        <v>0</v>
      </c>
      <c r="BL307" s="11">
        <f>'VIS STOP cijfers'!BL55</f>
        <v>0</v>
      </c>
      <c r="BM307" s="11">
        <f>'VIS STOP cijfers'!BM55</f>
        <v>0</v>
      </c>
      <c r="BN307" s="11">
        <f>'VIS STOP cijfers'!BN55</f>
        <v>0</v>
      </c>
      <c r="BO307" s="11">
        <f>'VIS STOP cijfers'!BO55</f>
        <v>0</v>
      </c>
      <c r="BP307" s="11">
        <f>'VIS STOP cijfers'!BP55</f>
        <v>0</v>
      </c>
      <c r="BQ307" s="49">
        <f>'VIS STOP cijfers'!BQ55</f>
        <v>0</v>
      </c>
      <c r="BR307" s="11">
        <f>'VIS STOP cijfers'!BR55</f>
        <v>0</v>
      </c>
      <c r="BS307" s="11">
        <f>'VIS STOP cijfers'!BS55</f>
        <v>0</v>
      </c>
      <c r="BT307" s="11">
        <f>'VIS STOP cijfers'!BT55</f>
        <v>0</v>
      </c>
      <c r="BU307" s="11">
        <f>'VIS STOP cijfers'!BU55</f>
        <v>0</v>
      </c>
      <c r="BV307" s="11">
        <f>'VIS STOP cijfers'!BV55</f>
        <v>0</v>
      </c>
      <c r="BW307" s="11">
        <f>'VIS STOP cijfers'!BW55</f>
        <v>0</v>
      </c>
      <c r="BX307" s="47">
        <f>'VIS STOP cijfers'!BX55</f>
        <v>0</v>
      </c>
      <c r="BY307" s="49">
        <f>'VIS STOP cijfers'!BY55</f>
        <v>300</v>
      </c>
      <c r="BZ307" s="11">
        <f>'VIS STOP cijfers'!BZ55</f>
        <v>0</v>
      </c>
      <c r="CA307" s="11">
        <f>'VIS STOP cijfers'!CA55</f>
        <v>0</v>
      </c>
      <c r="CB307" s="11">
        <f>'VIS STOP cijfers'!CB55</f>
        <v>0</v>
      </c>
      <c r="CC307" s="11">
        <f>'VIS STOP cijfers'!CC55</f>
        <v>0</v>
      </c>
      <c r="CD307" s="11">
        <f>'VIS STOP cijfers'!CD55</f>
        <v>0</v>
      </c>
      <c r="CE307" s="11">
        <f>'VIS STOP cijfers'!CE55</f>
        <v>0</v>
      </c>
      <c r="CF307" s="11">
        <f>'VIS STOP cijfers'!CF55</f>
        <v>0</v>
      </c>
      <c r="CG307" s="11">
        <f>'VIS STOP cijfers'!CG55</f>
        <v>0</v>
      </c>
      <c r="CH307" s="11">
        <f>'VIS STOP cijfers'!CH55</f>
        <v>0</v>
      </c>
      <c r="CI307" s="11">
        <f>'VIS STOP cijfers'!CI55</f>
        <v>0</v>
      </c>
      <c r="CJ307" s="11">
        <f>'VIS STOP cijfers'!CJ55</f>
        <v>0</v>
      </c>
      <c r="CK307" s="11">
        <f>'VIS STOP cijfers'!CK55</f>
        <v>0</v>
      </c>
      <c r="CL307" s="49">
        <f>'VIS STOP cijfers'!CL55</f>
        <v>0</v>
      </c>
      <c r="CM307" s="11">
        <f>'VIS STOP cijfers'!CM55</f>
        <v>0</v>
      </c>
      <c r="CN307" s="11">
        <f>'VIS STOP cijfers'!CN55</f>
        <v>0</v>
      </c>
      <c r="CO307" s="11">
        <f>'VIS STOP cijfers'!CO55</f>
        <v>0</v>
      </c>
      <c r="CP307" s="11">
        <f>'VIS STOP cijfers'!CP55</f>
        <v>0</v>
      </c>
      <c r="CQ307" s="11">
        <f>'VIS STOP cijfers'!CQ55</f>
        <v>0</v>
      </c>
      <c r="CR307" s="11">
        <f>'VIS STOP cijfers'!CR55</f>
        <v>0</v>
      </c>
      <c r="CS307" s="11">
        <f>'VIS STOP cijfers'!CS55</f>
        <v>0</v>
      </c>
      <c r="CT307" s="11">
        <f>'VIS STOP cijfers'!CT55</f>
        <v>0</v>
      </c>
      <c r="CU307" s="11">
        <f>'VIS STOP cijfers'!CU55</f>
        <v>0</v>
      </c>
      <c r="CV307" s="11">
        <f>'VIS STOP cijfers'!CV55</f>
        <v>0</v>
      </c>
      <c r="CW307" s="11">
        <f>'VIS STOP cijfers'!CW55</f>
        <v>0</v>
      </c>
      <c r="CX307" s="11">
        <f>'VIS STOP cijfers'!CX55</f>
        <v>0</v>
      </c>
      <c r="CY307" s="26">
        <f>'VIS STOP cijfers'!CY55</f>
        <v>0</v>
      </c>
      <c r="CZ307" s="11">
        <f>'VIS STOP cijfers'!CZ55</f>
        <v>0</v>
      </c>
      <c r="DA307" s="11">
        <f>'VIS STOP cijfers'!DA55</f>
        <v>0</v>
      </c>
      <c r="DB307" s="11">
        <f>'VIS STOP cijfers'!DB55</f>
        <v>0</v>
      </c>
      <c r="DC307" s="11">
        <f>'VIS STOP cijfers'!DC55</f>
        <v>0</v>
      </c>
      <c r="DD307" s="11">
        <f>'VIS STOP cijfers'!DD55</f>
        <v>0</v>
      </c>
      <c r="DE307" s="11">
        <f>'VIS STOP cijfers'!DE55</f>
        <v>0</v>
      </c>
      <c r="DF307" s="11">
        <f>'VIS STOP cijfers'!DF55</f>
        <v>0</v>
      </c>
      <c r="DG307" s="11">
        <f>'VIS STOP cijfers'!DG55</f>
        <v>0</v>
      </c>
      <c r="DH307" s="11">
        <f>'VIS STOP cijfers'!DH55</f>
        <v>0</v>
      </c>
      <c r="DI307" s="11">
        <f>'VIS STOP cijfers'!DI55</f>
        <v>0</v>
      </c>
      <c r="DJ307" s="11">
        <f>'VIS STOP cijfers'!DJ55</f>
        <v>0</v>
      </c>
      <c r="DK307" s="11">
        <f>'VIS STOP cijfers'!DK55</f>
        <v>0</v>
      </c>
      <c r="DL307" s="26">
        <f>'VIS STOP cijfers'!DL55</f>
        <v>0</v>
      </c>
    </row>
    <row r="308" spans="1:116" s="165" customFormat="1" hidden="1">
      <c r="A308" s="47">
        <f>'VIS STOP cijfers'!A56</f>
        <v>0</v>
      </c>
      <c r="B308" s="49" t="str">
        <f>'VIS STOP cijfers'!B56</f>
        <v>WVNT</v>
      </c>
      <c r="C308" s="4" t="str">
        <f>'VIS STOP cijfers'!C56</f>
        <v>Visketen</v>
      </c>
      <c r="D308" s="4" t="str">
        <f>'VIS STOP cijfers'!D56</f>
        <v>VIS Voedselveiligheid niet retribueerbaar VWS</v>
      </c>
      <c r="E308" s="13" t="str">
        <f>'VIS STOP cijfers'!E56</f>
        <v>Additioneel laboratorium onderzoek microbiologisch: Listeria Monocytogenes in gerookte vis en lichtgezouten haring (maatjes)</v>
      </c>
      <c r="F308" s="5" t="str">
        <f>'VIS STOP cijfers'!F56</f>
        <v>VWS</v>
      </c>
      <c r="G308" s="4">
        <f>'VIS STOP cijfers'!G56</f>
        <v>0</v>
      </c>
      <c r="H308" s="15">
        <f>'VIS STOP cijfers'!H56</f>
        <v>50</v>
      </c>
      <c r="I308" s="625">
        <f>'VIS STOP cijfers'!I56</f>
        <v>0</v>
      </c>
      <c r="J308" s="11">
        <f>'VIS STOP cijfers'!J56</f>
        <v>0</v>
      </c>
      <c r="K308" s="11">
        <f>'VIS STOP cijfers'!K56</f>
        <v>0</v>
      </c>
      <c r="L308" s="11">
        <f>'VIS STOP cijfers'!L56</f>
        <v>0</v>
      </c>
      <c r="M308" s="11">
        <f>'VIS STOP cijfers'!M56</f>
        <v>0</v>
      </c>
      <c r="N308" s="11">
        <f>'VIS STOP cijfers'!N56</f>
        <v>0</v>
      </c>
      <c r="O308" s="11">
        <f>'VIS STOP cijfers'!O56</f>
        <v>0</v>
      </c>
      <c r="P308" s="11">
        <f>'VIS STOP cijfers'!P56</f>
        <v>0</v>
      </c>
      <c r="Q308" s="26">
        <f>'VIS STOP cijfers'!Q56</f>
        <v>50</v>
      </c>
      <c r="R308" s="15">
        <f>'VIS STOP cijfers'!R56</f>
        <v>0</v>
      </c>
      <c r="S308" s="11">
        <f>'VIS STOP cijfers'!S56</f>
        <v>0</v>
      </c>
      <c r="T308" s="11">
        <f>'VIS STOP cijfers'!T56</f>
        <v>50</v>
      </c>
      <c r="U308" s="11">
        <f>'VIS STOP cijfers'!U56</f>
        <v>0</v>
      </c>
      <c r="V308" s="11">
        <f>'VIS STOP cijfers'!V56</f>
        <v>0</v>
      </c>
      <c r="W308" s="11">
        <f>'VIS STOP cijfers'!W56</f>
        <v>0</v>
      </c>
      <c r="X308" s="11">
        <f>'VIS STOP cijfers'!X56</f>
        <v>0</v>
      </c>
      <c r="Y308" s="11">
        <f>'VIS STOP cijfers'!Y56</f>
        <v>0</v>
      </c>
      <c r="Z308" s="49">
        <f>'VIS STOP cijfers'!Z56</f>
        <v>50</v>
      </c>
      <c r="AA308" s="11">
        <f>'VIS STOP cijfers'!AA56</f>
        <v>0</v>
      </c>
      <c r="AB308" s="11">
        <f>'VIS STOP cijfers'!AB56</f>
        <v>0</v>
      </c>
      <c r="AC308" s="11">
        <f>'VIS STOP cijfers'!AC56</f>
        <v>0</v>
      </c>
      <c r="AD308" s="11">
        <f>'VIS STOP cijfers'!AD56</f>
        <v>50</v>
      </c>
      <c r="AE308" s="11">
        <f>'VIS STOP cijfers'!AE56</f>
        <v>0</v>
      </c>
      <c r="AF308" s="11">
        <f>'VIS STOP cijfers'!AF56</f>
        <v>0</v>
      </c>
      <c r="AG308" s="49">
        <f>'VIS STOP cijfers'!AG56</f>
        <v>0</v>
      </c>
      <c r="AH308" s="11">
        <f>'VIS STOP cijfers'!AH56</f>
        <v>0</v>
      </c>
      <c r="AI308" s="11">
        <f>'VIS STOP cijfers'!AI56</f>
        <v>0</v>
      </c>
      <c r="AJ308" s="11">
        <f>'VIS STOP cijfers'!AJ56</f>
        <v>0</v>
      </c>
      <c r="AK308" s="11">
        <f>'VIS STOP cijfers'!AK56</f>
        <v>0</v>
      </c>
      <c r="AL308" s="49">
        <f>'VIS STOP cijfers'!AL56</f>
        <v>0</v>
      </c>
      <c r="AM308" s="11">
        <f>'VIS STOP cijfers'!AM56</f>
        <v>0</v>
      </c>
      <c r="AN308" s="11">
        <f>'VIS STOP cijfers'!AN56</f>
        <v>12</v>
      </c>
      <c r="AO308" s="11">
        <f>'VIS STOP cijfers'!AO56</f>
        <v>12</v>
      </c>
      <c r="AP308" s="11">
        <f>'VIS STOP cijfers'!AP56</f>
        <v>13</v>
      </c>
      <c r="AQ308" s="11">
        <f>'VIS STOP cijfers'!AQ56</f>
        <v>13</v>
      </c>
      <c r="AR308" s="49">
        <f>'VIS STOP cijfers'!AR56</f>
        <v>0</v>
      </c>
      <c r="AS308" s="11">
        <f>'VIS STOP cijfers'!AS56</f>
        <v>0</v>
      </c>
      <c r="AT308" s="11">
        <f>'VIS STOP cijfers'!AT56</f>
        <v>0</v>
      </c>
      <c r="AU308" s="11">
        <f>'VIS STOP cijfers'!AU56</f>
        <v>0</v>
      </c>
      <c r="AV308" s="11">
        <f>'VIS STOP cijfers'!AV56</f>
        <v>0</v>
      </c>
      <c r="AW308" s="11">
        <f>'VIS STOP cijfers'!AW56</f>
        <v>0</v>
      </c>
      <c r="AX308" s="11">
        <f>'VIS STOP cijfers'!AX56</f>
        <v>0</v>
      </c>
      <c r="AY308" s="11">
        <f>'VIS STOP cijfers'!AY56</f>
        <v>0</v>
      </c>
      <c r="AZ308" s="11">
        <f>'VIS STOP cijfers'!AZ56</f>
        <v>0</v>
      </c>
      <c r="BA308" s="11">
        <f>'VIS STOP cijfers'!BA56</f>
        <v>0</v>
      </c>
      <c r="BB308" s="11">
        <f>'VIS STOP cijfers'!BB56</f>
        <v>0</v>
      </c>
      <c r="BC308" s="49">
        <f>'VIS STOP cijfers'!BC56</f>
        <v>0</v>
      </c>
      <c r="BD308" s="11">
        <f>'VIS STOP cijfers'!BD56</f>
        <v>0</v>
      </c>
      <c r="BE308" s="11">
        <f>'VIS STOP cijfers'!BE56</f>
        <v>0</v>
      </c>
      <c r="BF308" s="11">
        <f>'VIS STOP cijfers'!BF56</f>
        <v>0</v>
      </c>
      <c r="BG308" s="11">
        <f>'VIS STOP cijfers'!BG56</f>
        <v>0</v>
      </c>
      <c r="BH308" s="11">
        <f>'VIS STOP cijfers'!BH56</f>
        <v>0</v>
      </c>
      <c r="BI308" s="11">
        <f>'VIS STOP cijfers'!BI56</f>
        <v>0</v>
      </c>
      <c r="BJ308" s="11">
        <f>'VIS STOP cijfers'!BJ56</f>
        <v>0</v>
      </c>
      <c r="BK308" s="49">
        <f>'VIS STOP cijfers'!BK56</f>
        <v>0</v>
      </c>
      <c r="BL308" s="11">
        <f>'VIS STOP cijfers'!BL56</f>
        <v>0</v>
      </c>
      <c r="BM308" s="11">
        <f>'VIS STOP cijfers'!BM56</f>
        <v>0</v>
      </c>
      <c r="BN308" s="11">
        <f>'VIS STOP cijfers'!BN56</f>
        <v>0</v>
      </c>
      <c r="BO308" s="11">
        <f>'VIS STOP cijfers'!BO56</f>
        <v>0</v>
      </c>
      <c r="BP308" s="11">
        <f>'VIS STOP cijfers'!BP56</f>
        <v>0</v>
      </c>
      <c r="BQ308" s="49">
        <f>'VIS STOP cijfers'!BQ56</f>
        <v>0</v>
      </c>
      <c r="BR308" s="11">
        <f>'VIS STOP cijfers'!BR56</f>
        <v>0</v>
      </c>
      <c r="BS308" s="11">
        <f>'VIS STOP cijfers'!BS56</f>
        <v>0</v>
      </c>
      <c r="BT308" s="11">
        <f>'VIS STOP cijfers'!BT56</f>
        <v>0</v>
      </c>
      <c r="BU308" s="11">
        <f>'VIS STOP cijfers'!BU56</f>
        <v>0</v>
      </c>
      <c r="BV308" s="11">
        <f>'VIS STOP cijfers'!BV56</f>
        <v>0</v>
      </c>
      <c r="BW308" s="11">
        <f>'VIS STOP cijfers'!BW56</f>
        <v>0</v>
      </c>
      <c r="BX308" s="47">
        <f>'VIS STOP cijfers'!BX56</f>
        <v>0</v>
      </c>
      <c r="BY308" s="49">
        <f>'VIS STOP cijfers'!BY56</f>
        <v>50</v>
      </c>
      <c r="BZ308" s="11">
        <f>'VIS STOP cijfers'!BZ56</f>
        <v>0</v>
      </c>
      <c r="CA308" s="11">
        <f>'VIS STOP cijfers'!CA56</f>
        <v>0</v>
      </c>
      <c r="CB308" s="11">
        <f>'VIS STOP cijfers'!CB56</f>
        <v>0</v>
      </c>
      <c r="CC308" s="11">
        <f>'VIS STOP cijfers'!CC56</f>
        <v>0</v>
      </c>
      <c r="CD308" s="11">
        <f>'VIS STOP cijfers'!CD56</f>
        <v>0</v>
      </c>
      <c r="CE308" s="11">
        <f>'VIS STOP cijfers'!CE56</f>
        <v>0</v>
      </c>
      <c r="CF308" s="11">
        <f>'VIS STOP cijfers'!CF56</f>
        <v>0</v>
      </c>
      <c r="CG308" s="11">
        <f>'VIS STOP cijfers'!CG56</f>
        <v>0</v>
      </c>
      <c r="CH308" s="11">
        <f>'VIS STOP cijfers'!CH56</f>
        <v>0</v>
      </c>
      <c r="CI308" s="11">
        <f>'VIS STOP cijfers'!CI56</f>
        <v>0</v>
      </c>
      <c r="CJ308" s="11">
        <f>'VIS STOP cijfers'!CJ56</f>
        <v>0</v>
      </c>
      <c r="CK308" s="11">
        <f>'VIS STOP cijfers'!CK56</f>
        <v>0</v>
      </c>
      <c r="CL308" s="49">
        <f>'VIS STOP cijfers'!CL56</f>
        <v>0</v>
      </c>
      <c r="CM308" s="11">
        <f>'VIS STOP cijfers'!CM56</f>
        <v>0</v>
      </c>
      <c r="CN308" s="11">
        <f>'VIS STOP cijfers'!CN56</f>
        <v>0</v>
      </c>
      <c r="CO308" s="11">
        <f>'VIS STOP cijfers'!CO56</f>
        <v>0</v>
      </c>
      <c r="CP308" s="11">
        <f>'VIS STOP cijfers'!CP56</f>
        <v>0</v>
      </c>
      <c r="CQ308" s="11">
        <f>'VIS STOP cijfers'!CQ56</f>
        <v>0</v>
      </c>
      <c r="CR308" s="11">
        <f>'VIS STOP cijfers'!CR56</f>
        <v>0</v>
      </c>
      <c r="CS308" s="11">
        <f>'VIS STOP cijfers'!CS56</f>
        <v>0</v>
      </c>
      <c r="CT308" s="11">
        <f>'VIS STOP cijfers'!CT56</f>
        <v>0</v>
      </c>
      <c r="CU308" s="11">
        <f>'VIS STOP cijfers'!CU56</f>
        <v>0</v>
      </c>
      <c r="CV308" s="11">
        <f>'VIS STOP cijfers'!CV56</f>
        <v>0</v>
      </c>
      <c r="CW308" s="11">
        <f>'VIS STOP cijfers'!CW56</f>
        <v>0</v>
      </c>
      <c r="CX308" s="11">
        <f>'VIS STOP cijfers'!CX56</f>
        <v>0</v>
      </c>
      <c r="CY308" s="26">
        <f>'VIS STOP cijfers'!CY56</f>
        <v>0</v>
      </c>
      <c r="CZ308" s="11">
        <f>'VIS STOP cijfers'!CZ56</f>
        <v>0</v>
      </c>
      <c r="DA308" s="11">
        <f>'VIS STOP cijfers'!DA56</f>
        <v>0</v>
      </c>
      <c r="DB308" s="11">
        <f>'VIS STOP cijfers'!DB56</f>
        <v>0</v>
      </c>
      <c r="DC308" s="11">
        <f>'VIS STOP cijfers'!DC56</f>
        <v>0</v>
      </c>
      <c r="DD308" s="11">
        <f>'VIS STOP cijfers'!DD56</f>
        <v>0</v>
      </c>
      <c r="DE308" s="11">
        <f>'VIS STOP cijfers'!DE56</f>
        <v>0</v>
      </c>
      <c r="DF308" s="11">
        <f>'VIS STOP cijfers'!DF56</f>
        <v>0</v>
      </c>
      <c r="DG308" s="11">
        <f>'VIS STOP cijfers'!DG56</f>
        <v>0</v>
      </c>
      <c r="DH308" s="11">
        <f>'VIS STOP cijfers'!DH56</f>
        <v>0</v>
      </c>
      <c r="DI308" s="11">
        <f>'VIS STOP cijfers'!DI56</f>
        <v>0</v>
      </c>
      <c r="DJ308" s="11">
        <f>'VIS STOP cijfers'!DJ56</f>
        <v>0</v>
      </c>
      <c r="DK308" s="11">
        <f>'VIS STOP cijfers'!DK56</f>
        <v>0</v>
      </c>
      <c r="DL308" s="26">
        <f>'VIS STOP cijfers'!DL56</f>
        <v>0</v>
      </c>
    </row>
    <row r="309" spans="1:116" s="165" customFormat="1" hidden="1">
      <c r="A309" s="47">
        <f>'VIS STOP cijfers'!A57</f>
        <v>0</v>
      </c>
      <c r="B309" s="49" t="str">
        <f>'VIS STOP cijfers'!B57</f>
        <v>WVNT</v>
      </c>
      <c r="C309" s="4" t="str">
        <f>'VIS STOP cijfers'!C57</f>
        <v>Visketen</v>
      </c>
      <c r="D309" s="4" t="str">
        <f>'VIS STOP cijfers'!D57</f>
        <v>VIS Voedselveiligheid niet retribueerbaar VWS</v>
      </c>
      <c r="E309" s="13" t="str">
        <f>'VIS STOP cijfers'!E57</f>
        <v>Project vis importeurs (doorloop uit 2014)</v>
      </c>
      <c r="F309" s="5" t="str">
        <f>'VIS STOP cijfers'!F57</f>
        <v>VWS</v>
      </c>
      <c r="G309" s="4">
        <f>'VIS STOP cijfers'!G57</f>
        <v>0</v>
      </c>
      <c r="H309" s="15">
        <f>'VIS STOP cijfers'!H57</f>
        <v>200</v>
      </c>
      <c r="I309" s="625">
        <f>'VIS STOP cijfers'!I57</f>
        <v>0</v>
      </c>
      <c r="J309" s="11">
        <f>'VIS STOP cijfers'!J57</f>
        <v>0</v>
      </c>
      <c r="K309" s="11">
        <f>'VIS STOP cijfers'!K57</f>
        <v>0</v>
      </c>
      <c r="L309" s="11">
        <f>'VIS STOP cijfers'!L57</f>
        <v>0</v>
      </c>
      <c r="M309" s="11">
        <f>'VIS STOP cijfers'!M57</f>
        <v>0</v>
      </c>
      <c r="N309" s="11">
        <f>'VIS STOP cijfers'!N57</f>
        <v>0</v>
      </c>
      <c r="O309" s="11">
        <f>'VIS STOP cijfers'!O57</f>
        <v>0</v>
      </c>
      <c r="P309" s="11">
        <f>'VIS STOP cijfers'!P57</f>
        <v>0</v>
      </c>
      <c r="Q309" s="26">
        <f>'VIS STOP cijfers'!Q57</f>
        <v>200</v>
      </c>
      <c r="R309" s="15">
        <f>'VIS STOP cijfers'!R57</f>
        <v>0</v>
      </c>
      <c r="S309" s="11">
        <f>'VIS STOP cijfers'!S57</f>
        <v>0</v>
      </c>
      <c r="T309" s="11">
        <f>'VIS STOP cijfers'!T57</f>
        <v>200</v>
      </c>
      <c r="U309" s="11">
        <f>'VIS STOP cijfers'!U57</f>
        <v>0</v>
      </c>
      <c r="V309" s="11">
        <f>'VIS STOP cijfers'!V57</f>
        <v>0</v>
      </c>
      <c r="W309" s="11">
        <f>'VIS STOP cijfers'!W57</f>
        <v>0</v>
      </c>
      <c r="X309" s="11">
        <f>'VIS STOP cijfers'!X57</f>
        <v>0</v>
      </c>
      <c r="Y309" s="11">
        <f>'VIS STOP cijfers'!Y57</f>
        <v>0</v>
      </c>
      <c r="Z309" s="49">
        <f>'VIS STOP cijfers'!Z57</f>
        <v>200</v>
      </c>
      <c r="AA309" s="11">
        <f>'VIS STOP cijfers'!AA57</f>
        <v>0</v>
      </c>
      <c r="AB309" s="11">
        <f>'VIS STOP cijfers'!AB57</f>
        <v>0</v>
      </c>
      <c r="AC309" s="11">
        <f>'VIS STOP cijfers'!AC57</f>
        <v>0</v>
      </c>
      <c r="AD309" s="11">
        <f>'VIS STOP cijfers'!AD57</f>
        <v>200</v>
      </c>
      <c r="AE309" s="11">
        <f>'VIS STOP cijfers'!AE57</f>
        <v>0</v>
      </c>
      <c r="AF309" s="11">
        <f>'VIS STOP cijfers'!AF57</f>
        <v>0</v>
      </c>
      <c r="AG309" s="49">
        <f>'VIS STOP cijfers'!AG57</f>
        <v>0</v>
      </c>
      <c r="AH309" s="11">
        <f>'VIS STOP cijfers'!AH57</f>
        <v>0</v>
      </c>
      <c r="AI309" s="11">
        <f>'VIS STOP cijfers'!AI57</f>
        <v>0</v>
      </c>
      <c r="AJ309" s="11">
        <f>'VIS STOP cijfers'!AJ57</f>
        <v>0</v>
      </c>
      <c r="AK309" s="11">
        <f>'VIS STOP cijfers'!AK57</f>
        <v>0</v>
      </c>
      <c r="AL309" s="49">
        <f>'VIS STOP cijfers'!AL57</f>
        <v>0</v>
      </c>
      <c r="AM309" s="11">
        <f>'VIS STOP cijfers'!AM57</f>
        <v>0</v>
      </c>
      <c r="AN309" s="11">
        <f>'VIS STOP cijfers'!AN57</f>
        <v>50</v>
      </c>
      <c r="AO309" s="11">
        <f>'VIS STOP cijfers'!AO57</f>
        <v>50</v>
      </c>
      <c r="AP309" s="11">
        <f>'VIS STOP cijfers'!AP57</f>
        <v>50</v>
      </c>
      <c r="AQ309" s="11">
        <f>'VIS STOP cijfers'!AQ57</f>
        <v>50</v>
      </c>
      <c r="AR309" s="49">
        <f>'VIS STOP cijfers'!AR57</f>
        <v>0</v>
      </c>
      <c r="AS309" s="11">
        <f>'VIS STOP cijfers'!AS57</f>
        <v>0</v>
      </c>
      <c r="AT309" s="11">
        <f>'VIS STOP cijfers'!AT57</f>
        <v>0</v>
      </c>
      <c r="AU309" s="11">
        <f>'VIS STOP cijfers'!AU57</f>
        <v>0</v>
      </c>
      <c r="AV309" s="11">
        <f>'VIS STOP cijfers'!AV57</f>
        <v>0</v>
      </c>
      <c r="AW309" s="11">
        <f>'VIS STOP cijfers'!AW57</f>
        <v>0</v>
      </c>
      <c r="AX309" s="11">
        <f>'VIS STOP cijfers'!AX57</f>
        <v>0</v>
      </c>
      <c r="AY309" s="11">
        <f>'VIS STOP cijfers'!AY57</f>
        <v>0</v>
      </c>
      <c r="AZ309" s="11">
        <f>'VIS STOP cijfers'!AZ57</f>
        <v>0</v>
      </c>
      <c r="BA309" s="11">
        <f>'VIS STOP cijfers'!BA57</f>
        <v>0</v>
      </c>
      <c r="BB309" s="11">
        <f>'VIS STOP cijfers'!BB57</f>
        <v>0</v>
      </c>
      <c r="BC309" s="49">
        <f>'VIS STOP cijfers'!BC57</f>
        <v>0</v>
      </c>
      <c r="BD309" s="11">
        <f>'VIS STOP cijfers'!BD57</f>
        <v>0</v>
      </c>
      <c r="BE309" s="11">
        <f>'VIS STOP cijfers'!BE57</f>
        <v>0</v>
      </c>
      <c r="BF309" s="11">
        <f>'VIS STOP cijfers'!BF57</f>
        <v>0</v>
      </c>
      <c r="BG309" s="11">
        <f>'VIS STOP cijfers'!BG57</f>
        <v>0</v>
      </c>
      <c r="BH309" s="11">
        <f>'VIS STOP cijfers'!BH57</f>
        <v>0</v>
      </c>
      <c r="BI309" s="11">
        <f>'VIS STOP cijfers'!BI57</f>
        <v>0</v>
      </c>
      <c r="BJ309" s="11">
        <f>'VIS STOP cijfers'!BJ57</f>
        <v>0</v>
      </c>
      <c r="BK309" s="49">
        <f>'VIS STOP cijfers'!BK57</f>
        <v>0</v>
      </c>
      <c r="BL309" s="11">
        <f>'VIS STOP cijfers'!BL57</f>
        <v>0</v>
      </c>
      <c r="BM309" s="11">
        <f>'VIS STOP cijfers'!BM57</f>
        <v>0</v>
      </c>
      <c r="BN309" s="11">
        <f>'VIS STOP cijfers'!BN57</f>
        <v>0</v>
      </c>
      <c r="BO309" s="11">
        <f>'VIS STOP cijfers'!BO57</f>
        <v>0</v>
      </c>
      <c r="BP309" s="11">
        <f>'VIS STOP cijfers'!BP57</f>
        <v>0</v>
      </c>
      <c r="BQ309" s="49">
        <f>'VIS STOP cijfers'!BQ57</f>
        <v>0</v>
      </c>
      <c r="BR309" s="11">
        <f>'VIS STOP cijfers'!BR57</f>
        <v>0</v>
      </c>
      <c r="BS309" s="11">
        <f>'VIS STOP cijfers'!BS57</f>
        <v>0</v>
      </c>
      <c r="BT309" s="11">
        <f>'VIS STOP cijfers'!BT57</f>
        <v>0</v>
      </c>
      <c r="BU309" s="11">
        <f>'VIS STOP cijfers'!BU57</f>
        <v>0</v>
      </c>
      <c r="BV309" s="11">
        <f>'VIS STOP cijfers'!BV57</f>
        <v>0</v>
      </c>
      <c r="BW309" s="11">
        <f>'VIS STOP cijfers'!BW57</f>
        <v>0</v>
      </c>
      <c r="BX309" s="47">
        <f>'VIS STOP cijfers'!BX57</f>
        <v>0</v>
      </c>
      <c r="BY309" s="49">
        <f>'VIS STOP cijfers'!BY57</f>
        <v>200</v>
      </c>
      <c r="BZ309" s="11">
        <f>'VIS STOP cijfers'!BZ57</f>
        <v>0</v>
      </c>
      <c r="CA309" s="11">
        <f>'VIS STOP cijfers'!CA57</f>
        <v>0</v>
      </c>
      <c r="CB309" s="11">
        <f>'VIS STOP cijfers'!CB57</f>
        <v>0</v>
      </c>
      <c r="CC309" s="11">
        <f>'VIS STOP cijfers'!CC57</f>
        <v>0</v>
      </c>
      <c r="CD309" s="11">
        <f>'VIS STOP cijfers'!CD57</f>
        <v>0</v>
      </c>
      <c r="CE309" s="11">
        <f>'VIS STOP cijfers'!CE57</f>
        <v>0</v>
      </c>
      <c r="CF309" s="11">
        <f>'VIS STOP cijfers'!CF57</f>
        <v>0</v>
      </c>
      <c r="CG309" s="11">
        <f>'VIS STOP cijfers'!CG57</f>
        <v>0</v>
      </c>
      <c r="CH309" s="11">
        <f>'VIS STOP cijfers'!CH57</f>
        <v>0</v>
      </c>
      <c r="CI309" s="11">
        <f>'VIS STOP cijfers'!CI57</f>
        <v>0</v>
      </c>
      <c r="CJ309" s="11">
        <f>'VIS STOP cijfers'!CJ57</f>
        <v>0</v>
      </c>
      <c r="CK309" s="11">
        <f>'VIS STOP cijfers'!CK57</f>
        <v>0</v>
      </c>
      <c r="CL309" s="49">
        <f>'VIS STOP cijfers'!CL57</f>
        <v>0</v>
      </c>
      <c r="CM309" s="11">
        <f>'VIS STOP cijfers'!CM57</f>
        <v>0</v>
      </c>
      <c r="CN309" s="11">
        <f>'VIS STOP cijfers'!CN57</f>
        <v>0</v>
      </c>
      <c r="CO309" s="11">
        <f>'VIS STOP cijfers'!CO57</f>
        <v>0</v>
      </c>
      <c r="CP309" s="11">
        <f>'VIS STOP cijfers'!CP57</f>
        <v>0</v>
      </c>
      <c r="CQ309" s="11">
        <f>'VIS STOP cijfers'!CQ57</f>
        <v>0</v>
      </c>
      <c r="CR309" s="11">
        <f>'VIS STOP cijfers'!CR57</f>
        <v>0</v>
      </c>
      <c r="CS309" s="11">
        <f>'VIS STOP cijfers'!CS57</f>
        <v>0</v>
      </c>
      <c r="CT309" s="11">
        <f>'VIS STOP cijfers'!CT57</f>
        <v>0</v>
      </c>
      <c r="CU309" s="11">
        <f>'VIS STOP cijfers'!CU57</f>
        <v>0</v>
      </c>
      <c r="CV309" s="11">
        <f>'VIS STOP cijfers'!CV57</f>
        <v>0</v>
      </c>
      <c r="CW309" s="11">
        <f>'VIS STOP cijfers'!CW57</f>
        <v>0</v>
      </c>
      <c r="CX309" s="11">
        <f>'VIS STOP cijfers'!CX57</f>
        <v>0</v>
      </c>
      <c r="CY309" s="26">
        <f>'VIS STOP cijfers'!CY57</f>
        <v>0</v>
      </c>
      <c r="CZ309" s="11">
        <f>'VIS STOP cijfers'!CZ57</f>
        <v>0</v>
      </c>
      <c r="DA309" s="11">
        <f>'VIS STOP cijfers'!DA57</f>
        <v>0</v>
      </c>
      <c r="DB309" s="11">
        <f>'VIS STOP cijfers'!DB57</f>
        <v>0</v>
      </c>
      <c r="DC309" s="11">
        <f>'VIS STOP cijfers'!DC57</f>
        <v>0</v>
      </c>
      <c r="DD309" s="11">
        <f>'VIS STOP cijfers'!DD57</f>
        <v>0</v>
      </c>
      <c r="DE309" s="11">
        <f>'VIS STOP cijfers'!DE57</f>
        <v>0</v>
      </c>
      <c r="DF309" s="11">
        <f>'VIS STOP cijfers'!DF57</f>
        <v>0</v>
      </c>
      <c r="DG309" s="11">
        <f>'VIS STOP cijfers'!DG57</f>
        <v>0</v>
      </c>
      <c r="DH309" s="11">
        <f>'VIS STOP cijfers'!DH57</f>
        <v>0</v>
      </c>
      <c r="DI309" s="11">
        <f>'VIS STOP cijfers'!DI57</f>
        <v>0</v>
      </c>
      <c r="DJ309" s="11">
        <f>'VIS STOP cijfers'!DJ57</f>
        <v>0</v>
      </c>
      <c r="DK309" s="11">
        <f>'VIS STOP cijfers'!DK57</f>
        <v>0</v>
      </c>
      <c r="DL309" s="26">
        <f>'VIS STOP cijfers'!DL57</f>
        <v>0</v>
      </c>
    </row>
    <row r="310" spans="1:116" s="165" customFormat="1" hidden="1">
      <c r="A310" s="47">
        <f>'VIS STOP cijfers'!A58</f>
        <v>0</v>
      </c>
      <c r="B310" s="49" t="str">
        <f>'VIS STOP cijfers'!B58</f>
        <v>WVNT</v>
      </c>
      <c r="C310" s="4" t="str">
        <f>'VIS STOP cijfers'!C58</f>
        <v>Visketen</v>
      </c>
      <c r="D310" s="4" t="str">
        <f>'VIS STOP cijfers'!D58</f>
        <v>VIS Voedselveiligheid niet retribueerbaar VWS</v>
      </c>
      <c r="E310" s="13" t="str">
        <f>'VIS STOP cijfers'!E58</f>
        <v>Project Validatie zuiveringsproces door zuiveringscentra (doorloop uit 2014)</v>
      </c>
      <c r="F310" s="5" t="str">
        <f>'VIS STOP cijfers'!F58</f>
        <v>VWS</v>
      </c>
      <c r="G310" s="4">
        <f>'VIS STOP cijfers'!G58</f>
        <v>0</v>
      </c>
      <c r="H310" s="15">
        <f>'VIS STOP cijfers'!H58</f>
        <v>250</v>
      </c>
      <c r="I310" s="625">
        <f>'VIS STOP cijfers'!I58</f>
        <v>0</v>
      </c>
      <c r="J310" s="11">
        <f>'VIS STOP cijfers'!J58</f>
        <v>0</v>
      </c>
      <c r="K310" s="11">
        <f>'VIS STOP cijfers'!K58</f>
        <v>0</v>
      </c>
      <c r="L310" s="11">
        <f>'VIS STOP cijfers'!L58</f>
        <v>0</v>
      </c>
      <c r="M310" s="11">
        <f>'VIS STOP cijfers'!M58</f>
        <v>0</v>
      </c>
      <c r="N310" s="11">
        <f>'VIS STOP cijfers'!N58</f>
        <v>0</v>
      </c>
      <c r="O310" s="11">
        <f>'VIS STOP cijfers'!O58</f>
        <v>0</v>
      </c>
      <c r="P310" s="11">
        <f>'VIS STOP cijfers'!P58</f>
        <v>0</v>
      </c>
      <c r="Q310" s="26">
        <f>'VIS STOP cijfers'!Q58</f>
        <v>250</v>
      </c>
      <c r="R310" s="15">
        <f>'VIS STOP cijfers'!R58</f>
        <v>0</v>
      </c>
      <c r="S310" s="11">
        <f>'VIS STOP cijfers'!S58</f>
        <v>0</v>
      </c>
      <c r="T310" s="11">
        <f>'VIS STOP cijfers'!T58</f>
        <v>250</v>
      </c>
      <c r="U310" s="11">
        <f>'VIS STOP cijfers'!U58</f>
        <v>0</v>
      </c>
      <c r="V310" s="11">
        <f>'VIS STOP cijfers'!V58</f>
        <v>0</v>
      </c>
      <c r="W310" s="11">
        <f>'VIS STOP cijfers'!W58</f>
        <v>0</v>
      </c>
      <c r="X310" s="11">
        <f>'VIS STOP cijfers'!X58</f>
        <v>0</v>
      </c>
      <c r="Y310" s="11">
        <f>'VIS STOP cijfers'!Y58</f>
        <v>0</v>
      </c>
      <c r="Z310" s="49">
        <f>'VIS STOP cijfers'!Z58</f>
        <v>250</v>
      </c>
      <c r="AA310" s="11">
        <f>'VIS STOP cijfers'!AA58</f>
        <v>0</v>
      </c>
      <c r="AB310" s="11">
        <f>'VIS STOP cijfers'!AB58</f>
        <v>0</v>
      </c>
      <c r="AC310" s="11">
        <f>'VIS STOP cijfers'!AC58</f>
        <v>0</v>
      </c>
      <c r="AD310" s="11">
        <f>'VIS STOP cijfers'!AD58</f>
        <v>250</v>
      </c>
      <c r="AE310" s="11">
        <f>'VIS STOP cijfers'!AE58</f>
        <v>0</v>
      </c>
      <c r="AF310" s="11">
        <f>'VIS STOP cijfers'!AF58</f>
        <v>0</v>
      </c>
      <c r="AG310" s="49">
        <f>'VIS STOP cijfers'!AG58</f>
        <v>0</v>
      </c>
      <c r="AH310" s="11">
        <f>'VIS STOP cijfers'!AH58</f>
        <v>0</v>
      </c>
      <c r="AI310" s="11">
        <f>'VIS STOP cijfers'!AI58</f>
        <v>0</v>
      </c>
      <c r="AJ310" s="11">
        <f>'VIS STOP cijfers'!AJ58</f>
        <v>0</v>
      </c>
      <c r="AK310" s="11">
        <f>'VIS STOP cijfers'!AK58</f>
        <v>0</v>
      </c>
      <c r="AL310" s="49">
        <f>'VIS STOP cijfers'!AL58</f>
        <v>0</v>
      </c>
      <c r="AM310" s="11">
        <f>'VIS STOP cijfers'!AM58</f>
        <v>0</v>
      </c>
      <c r="AN310" s="11">
        <f>'VIS STOP cijfers'!AN58</f>
        <v>63</v>
      </c>
      <c r="AO310" s="11">
        <f>'VIS STOP cijfers'!AO58</f>
        <v>63</v>
      </c>
      <c r="AP310" s="11">
        <f>'VIS STOP cijfers'!AP58</f>
        <v>62</v>
      </c>
      <c r="AQ310" s="11">
        <f>'VIS STOP cijfers'!AQ58</f>
        <v>62</v>
      </c>
      <c r="AR310" s="49">
        <f>'VIS STOP cijfers'!AR58</f>
        <v>0</v>
      </c>
      <c r="AS310" s="11">
        <f>'VIS STOP cijfers'!AS58</f>
        <v>0</v>
      </c>
      <c r="AT310" s="11">
        <f>'VIS STOP cijfers'!AT58</f>
        <v>0</v>
      </c>
      <c r="AU310" s="11">
        <f>'VIS STOP cijfers'!AU58</f>
        <v>0</v>
      </c>
      <c r="AV310" s="11">
        <f>'VIS STOP cijfers'!AV58</f>
        <v>0</v>
      </c>
      <c r="AW310" s="11">
        <f>'VIS STOP cijfers'!AW58</f>
        <v>0</v>
      </c>
      <c r="AX310" s="11">
        <f>'VIS STOP cijfers'!AX58</f>
        <v>0</v>
      </c>
      <c r="AY310" s="11">
        <f>'VIS STOP cijfers'!AY58</f>
        <v>0</v>
      </c>
      <c r="AZ310" s="11">
        <f>'VIS STOP cijfers'!AZ58</f>
        <v>0</v>
      </c>
      <c r="BA310" s="11">
        <f>'VIS STOP cijfers'!BA58</f>
        <v>0</v>
      </c>
      <c r="BB310" s="11">
        <f>'VIS STOP cijfers'!BB58</f>
        <v>0</v>
      </c>
      <c r="BC310" s="49">
        <f>'VIS STOP cijfers'!BC58</f>
        <v>0</v>
      </c>
      <c r="BD310" s="11">
        <f>'VIS STOP cijfers'!BD58</f>
        <v>0</v>
      </c>
      <c r="BE310" s="11">
        <f>'VIS STOP cijfers'!BE58</f>
        <v>0</v>
      </c>
      <c r="BF310" s="11">
        <f>'VIS STOP cijfers'!BF58</f>
        <v>0</v>
      </c>
      <c r="BG310" s="11">
        <f>'VIS STOP cijfers'!BG58</f>
        <v>0</v>
      </c>
      <c r="BH310" s="11">
        <f>'VIS STOP cijfers'!BH58</f>
        <v>0</v>
      </c>
      <c r="BI310" s="11">
        <f>'VIS STOP cijfers'!BI58</f>
        <v>0</v>
      </c>
      <c r="BJ310" s="11">
        <f>'VIS STOP cijfers'!BJ58</f>
        <v>0</v>
      </c>
      <c r="BK310" s="49">
        <f>'VIS STOP cijfers'!BK58</f>
        <v>0</v>
      </c>
      <c r="BL310" s="11">
        <f>'VIS STOP cijfers'!BL58</f>
        <v>0</v>
      </c>
      <c r="BM310" s="11">
        <f>'VIS STOP cijfers'!BM58</f>
        <v>0</v>
      </c>
      <c r="BN310" s="11">
        <f>'VIS STOP cijfers'!BN58</f>
        <v>0</v>
      </c>
      <c r="BO310" s="11">
        <f>'VIS STOP cijfers'!BO58</f>
        <v>0</v>
      </c>
      <c r="BP310" s="11">
        <f>'VIS STOP cijfers'!BP58</f>
        <v>0</v>
      </c>
      <c r="BQ310" s="49">
        <f>'VIS STOP cijfers'!BQ58</f>
        <v>0</v>
      </c>
      <c r="BR310" s="11">
        <f>'VIS STOP cijfers'!BR58</f>
        <v>0</v>
      </c>
      <c r="BS310" s="11">
        <f>'VIS STOP cijfers'!BS58</f>
        <v>0</v>
      </c>
      <c r="BT310" s="11">
        <f>'VIS STOP cijfers'!BT58</f>
        <v>0</v>
      </c>
      <c r="BU310" s="11">
        <f>'VIS STOP cijfers'!BU58</f>
        <v>0</v>
      </c>
      <c r="BV310" s="11">
        <f>'VIS STOP cijfers'!BV58</f>
        <v>0</v>
      </c>
      <c r="BW310" s="11">
        <f>'VIS STOP cijfers'!BW58</f>
        <v>0</v>
      </c>
      <c r="BX310" s="47">
        <f>'VIS STOP cijfers'!BX58</f>
        <v>0</v>
      </c>
      <c r="BY310" s="49">
        <f>'VIS STOP cijfers'!BY58</f>
        <v>250</v>
      </c>
      <c r="BZ310" s="11">
        <f>'VIS STOP cijfers'!BZ58</f>
        <v>0</v>
      </c>
      <c r="CA310" s="11">
        <f>'VIS STOP cijfers'!CA58</f>
        <v>0</v>
      </c>
      <c r="CB310" s="11">
        <f>'VIS STOP cijfers'!CB58</f>
        <v>0</v>
      </c>
      <c r="CC310" s="11">
        <f>'VIS STOP cijfers'!CC58</f>
        <v>0</v>
      </c>
      <c r="CD310" s="11">
        <f>'VIS STOP cijfers'!CD58</f>
        <v>0</v>
      </c>
      <c r="CE310" s="11">
        <f>'VIS STOP cijfers'!CE58</f>
        <v>0</v>
      </c>
      <c r="CF310" s="11">
        <f>'VIS STOP cijfers'!CF58</f>
        <v>0</v>
      </c>
      <c r="CG310" s="11">
        <f>'VIS STOP cijfers'!CG58</f>
        <v>0</v>
      </c>
      <c r="CH310" s="11">
        <f>'VIS STOP cijfers'!CH58</f>
        <v>0</v>
      </c>
      <c r="CI310" s="11">
        <f>'VIS STOP cijfers'!CI58</f>
        <v>0</v>
      </c>
      <c r="CJ310" s="11">
        <f>'VIS STOP cijfers'!CJ58</f>
        <v>0</v>
      </c>
      <c r="CK310" s="11">
        <f>'VIS STOP cijfers'!CK58</f>
        <v>0</v>
      </c>
      <c r="CL310" s="49">
        <f>'VIS STOP cijfers'!CL58</f>
        <v>0</v>
      </c>
      <c r="CM310" s="11">
        <f>'VIS STOP cijfers'!CM58</f>
        <v>0</v>
      </c>
      <c r="CN310" s="11">
        <f>'VIS STOP cijfers'!CN58</f>
        <v>0</v>
      </c>
      <c r="CO310" s="11">
        <f>'VIS STOP cijfers'!CO58</f>
        <v>0</v>
      </c>
      <c r="CP310" s="11">
        <f>'VIS STOP cijfers'!CP58</f>
        <v>0</v>
      </c>
      <c r="CQ310" s="11">
        <f>'VIS STOP cijfers'!CQ58</f>
        <v>0</v>
      </c>
      <c r="CR310" s="11">
        <f>'VIS STOP cijfers'!CR58</f>
        <v>0</v>
      </c>
      <c r="CS310" s="11">
        <f>'VIS STOP cijfers'!CS58</f>
        <v>0</v>
      </c>
      <c r="CT310" s="11">
        <f>'VIS STOP cijfers'!CT58</f>
        <v>0</v>
      </c>
      <c r="CU310" s="11">
        <f>'VIS STOP cijfers'!CU58</f>
        <v>0</v>
      </c>
      <c r="CV310" s="11">
        <f>'VIS STOP cijfers'!CV58</f>
        <v>0</v>
      </c>
      <c r="CW310" s="11">
        <f>'VIS STOP cijfers'!CW58</f>
        <v>0</v>
      </c>
      <c r="CX310" s="11">
        <f>'VIS STOP cijfers'!CX58</f>
        <v>0</v>
      </c>
      <c r="CY310" s="26">
        <f>'VIS STOP cijfers'!CY58</f>
        <v>0</v>
      </c>
      <c r="CZ310" s="11">
        <f>'VIS STOP cijfers'!CZ58</f>
        <v>0</v>
      </c>
      <c r="DA310" s="11">
        <f>'VIS STOP cijfers'!DA58</f>
        <v>0</v>
      </c>
      <c r="DB310" s="11">
        <f>'VIS STOP cijfers'!DB58</f>
        <v>0</v>
      </c>
      <c r="DC310" s="11">
        <f>'VIS STOP cijfers'!DC58</f>
        <v>0</v>
      </c>
      <c r="DD310" s="11">
        <f>'VIS STOP cijfers'!DD58</f>
        <v>0</v>
      </c>
      <c r="DE310" s="11">
        <f>'VIS STOP cijfers'!DE58</f>
        <v>0</v>
      </c>
      <c r="DF310" s="11">
        <f>'VIS STOP cijfers'!DF58</f>
        <v>0</v>
      </c>
      <c r="DG310" s="11">
        <f>'VIS STOP cijfers'!DG58</f>
        <v>0</v>
      </c>
      <c r="DH310" s="11">
        <f>'VIS STOP cijfers'!DH58</f>
        <v>0</v>
      </c>
      <c r="DI310" s="11">
        <f>'VIS STOP cijfers'!DI58</f>
        <v>0</v>
      </c>
      <c r="DJ310" s="11">
        <f>'VIS STOP cijfers'!DJ58</f>
        <v>0</v>
      </c>
      <c r="DK310" s="11">
        <f>'VIS STOP cijfers'!DK58</f>
        <v>0</v>
      </c>
      <c r="DL310" s="26">
        <f>'VIS STOP cijfers'!DL58</f>
        <v>0</v>
      </c>
    </row>
    <row r="311" spans="1:116" s="165" customFormat="1" hidden="1">
      <c r="A311" s="47">
        <f>'VIS STOP cijfers'!A59</f>
        <v>0</v>
      </c>
      <c r="B311" s="49" t="str">
        <f>'VIS STOP cijfers'!B59</f>
        <v>WVNT</v>
      </c>
      <c r="C311" s="4" t="str">
        <f>'VIS STOP cijfers'!C59</f>
        <v>Visketen</v>
      </c>
      <c r="D311" s="4" t="str">
        <f>'VIS STOP cijfers'!D59</f>
        <v>VIS Voedselveiligheid niet retribueerbaar VWS</v>
      </c>
      <c r="E311" s="13" t="str">
        <f>'VIS STOP cijfers'!E59</f>
        <v>Project Openbaamaking inspectiegegevens Nederlandse visafslagen (doorloop uit 2014)</v>
      </c>
      <c r="F311" s="5" t="str">
        <f>'VIS STOP cijfers'!F59</f>
        <v>VWS</v>
      </c>
      <c r="G311" s="4">
        <f>'VIS STOP cijfers'!G59</f>
        <v>0</v>
      </c>
      <c r="H311" s="15">
        <f>'VIS STOP cijfers'!H59</f>
        <v>250</v>
      </c>
      <c r="I311" s="625">
        <f>'VIS STOP cijfers'!I59</f>
        <v>0</v>
      </c>
      <c r="J311" s="11">
        <f>'VIS STOP cijfers'!J59</f>
        <v>0</v>
      </c>
      <c r="K311" s="11">
        <f>'VIS STOP cijfers'!K59</f>
        <v>0</v>
      </c>
      <c r="L311" s="11">
        <f>'VIS STOP cijfers'!L59</f>
        <v>0</v>
      </c>
      <c r="M311" s="11">
        <f>'VIS STOP cijfers'!M59</f>
        <v>0</v>
      </c>
      <c r="N311" s="11">
        <f>'VIS STOP cijfers'!N59</f>
        <v>0</v>
      </c>
      <c r="O311" s="11">
        <f>'VIS STOP cijfers'!O59</f>
        <v>0</v>
      </c>
      <c r="P311" s="11">
        <f>'VIS STOP cijfers'!P59</f>
        <v>0</v>
      </c>
      <c r="Q311" s="26">
        <f>'VIS STOP cijfers'!Q59</f>
        <v>250</v>
      </c>
      <c r="R311" s="15">
        <f>'VIS STOP cijfers'!R59</f>
        <v>0</v>
      </c>
      <c r="S311" s="11">
        <f>'VIS STOP cijfers'!S59</f>
        <v>0</v>
      </c>
      <c r="T311" s="11">
        <f>'VIS STOP cijfers'!T59</f>
        <v>250</v>
      </c>
      <c r="U311" s="11">
        <f>'VIS STOP cijfers'!U59</f>
        <v>0</v>
      </c>
      <c r="V311" s="11">
        <f>'VIS STOP cijfers'!V59</f>
        <v>0</v>
      </c>
      <c r="W311" s="11">
        <f>'VIS STOP cijfers'!W59</f>
        <v>0</v>
      </c>
      <c r="X311" s="11">
        <f>'VIS STOP cijfers'!X59</f>
        <v>0</v>
      </c>
      <c r="Y311" s="11">
        <f>'VIS STOP cijfers'!Y59</f>
        <v>0</v>
      </c>
      <c r="Z311" s="49">
        <f>'VIS STOP cijfers'!Z59</f>
        <v>250</v>
      </c>
      <c r="AA311" s="11">
        <f>'VIS STOP cijfers'!AA59</f>
        <v>0</v>
      </c>
      <c r="AB311" s="11">
        <f>'VIS STOP cijfers'!AB59</f>
        <v>0</v>
      </c>
      <c r="AC311" s="11">
        <f>'VIS STOP cijfers'!AC59</f>
        <v>0</v>
      </c>
      <c r="AD311" s="11">
        <f>'VIS STOP cijfers'!AD59</f>
        <v>250</v>
      </c>
      <c r="AE311" s="11">
        <f>'VIS STOP cijfers'!AE59</f>
        <v>0</v>
      </c>
      <c r="AF311" s="11">
        <f>'VIS STOP cijfers'!AF59</f>
        <v>0</v>
      </c>
      <c r="AG311" s="49">
        <f>'VIS STOP cijfers'!AG59</f>
        <v>0</v>
      </c>
      <c r="AH311" s="11">
        <f>'VIS STOP cijfers'!AH59</f>
        <v>0</v>
      </c>
      <c r="AI311" s="11">
        <f>'VIS STOP cijfers'!AI59</f>
        <v>0</v>
      </c>
      <c r="AJ311" s="11">
        <f>'VIS STOP cijfers'!AJ59</f>
        <v>0</v>
      </c>
      <c r="AK311" s="11">
        <f>'VIS STOP cijfers'!AK59</f>
        <v>0</v>
      </c>
      <c r="AL311" s="49">
        <f>'VIS STOP cijfers'!AL59</f>
        <v>0</v>
      </c>
      <c r="AM311" s="11">
        <f>'VIS STOP cijfers'!AM59</f>
        <v>0</v>
      </c>
      <c r="AN311" s="11">
        <f>'VIS STOP cijfers'!AN59</f>
        <v>62</v>
      </c>
      <c r="AO311" s="11">
        <f>'VIS STOP cijfers'!AO59</f>
        <v>62</v>
      </c>
      <c r="AP311" s="11">
        <f>'VIS STOP cijfers'!AP59</f>
        <v>63</v>
      </c>
      <c r="AQ311" s="11">
        <f>'VIS STOP cijfers'!AQ59</f>
        <v>63</v>
      </c>
      <c r="AR311" s="49">
        <f>'VIS STOP cijfers'!AR59</f>
        <v>0</v>
      </c>
      <c r="AS311" s="11">
        <f>'VIS STOP cijfers'!AS59</f>
        <v>0</v>
      </c>
      <c r="AT311" s="11">
        <f>'VIS STOP cijfers'!AT59</f>
        <v>0</v>
      </c>
      <c r="AU311" s="11">
        <f>'VIS STOP cijfers'!AU59</f>
        <v>0</v>
      </c>
      <c r="AV311" s="11">
        <f>'VIS STOP cijfers'!AV59</f>
        <v>0</v>
      </c>
      <c r="AW311" s="11">
        <f>'VIS STOP cijfers'!AW59</f>
        <v>0</v>
      </c>
      <c r="AX311" s="11">
        <f>'VIS STOP cijfers'!AX59</f>
        <v>0</v>
      </c>
      <c r="AY311" s="11">
        <f>'VIS STOP cijfers'!AY59</f>
        <v>0</v>
      </c>
      <c r="AZ311" s="11">
        <f>'VIS STOP cijfers'!AZ59</f>
        <v>0</v>
      </c>
      <c r="BA311" s="11">
        <f>'VIS STOP cijfers'!BA59</f>
        <v>0</v>
      </c>
      <c r="BB311" s="11">
        <f>'VIS STOP cijfers'!BB59</f>
        <v>0</v>
      </c>
      <c r="BC311" s="49">
        <f>'VIS STOP cijfers'!BC59</f>
        <v>0</v>
      </c>
      <c r="BD311" s="11">
        <f>'VIS STOP cijfers'!BD59</f>
        <v>0</v>
      </c>
      <c r="BE311" s="11">
        <f>'VIS STOP cijfers'!BE59</f>
        <v>0</v>
      </c>
      <c r="BF311" s="11">
        <f>'VIS STOP cijfers'!BF59</f>
        <v>0</v>
      </c>
      <c r="BG311" s="11">
        <f>'VIS STOP cijfers'!BG59</f>
        <v>0</v>
      </c>
      <c r="BH311" s="11">
        <f>'VIS STOP cijfers'!BH59</f>
        <v>0</v>
      </c>
      <c r="BI311" s="11">
        <f>'VIS STOP cijfers'!BI59</f>
        <v>0</v>
      </c>
      <c r="BJ311" s="11">
        <f>'VIS STOP cijfers'!BJ59</f>
        <v>0</v>
      </c>
      <c r="BK311" s="49">
        <f>'VIS STOP cijfers'!BK59</f>
        <v>0</v>
      </c>
      <c r="BL311" s="11">
        <f>'VIS STOP cijfers'!BL59</f>
        <v>0</v>
      </c>
      <c r="BM311" s="11">
        <f>'VIS STOP cijfers'!BM59</f>
        <v>0</v>
      </c>
      <c r="BN311" s="11">
        <f>'VIS STOP cijfers'!BN59</f>
        <v>0</v>
      </c>
      <c r="BO311" s="11">
        <f>'VIS STOP cijfers'!BO59</f>
        <v>0</v>
      </c>
      <c r="BP311" s="11">
        <f>'VIS STOP cijfers'!BP59</f>
        <v>0</v>
      </c>
      <c r="BQ311" s="49">
        <f>'VIS STOP cijfers'!BQ59</f>
        <v>0</v>
      </c>
      <c r="BR311" s="11">
        <f>'VIS STOP cijfers'!BR59</f>
        <v>0</v>
      </c>
      <c r="BS311" s="11">
        <f>'VIS STOP cijfers'!BS59</f>
        <v>0</v>
      </c>
      <c r="BT311" s="11">
        <f>'VIS STOP cijfers'!BT59</f>
        <v>0</v>
      </c>
      <c r="BU311" s="11">
        <f>'VIS STOP cijfers'!BU59</f>
        <v>0</v>
      </c>
      <c r="BV311" s="11">
        <f>'VIS STOP cijfers'!BV59</f>
        <v>0</v>
      </c>
      <c r="BW311" s="11">
        <f>'VIS STOP cijfers'!BW59</f>
        <v>0</v>
      </c>
      <c r="BX311" s="47">
        <f>'VIS STOP cijfers'!BX59</f>
        <v>0</v>
      </c>
      <c r="BY311" s="49">
        <f>'VIS STOP cijfers'!BY59</f>
        <v>250</v>
      </c>
      <c r="BZ311" s="11">
        <f>'VIS STOP cijfers'!BZ59</f>
        <v>0</v>
      </c>
      <c r="CA311" s="11">
        <f>'VIS STOP cijfers'!CA59</f>
        <v>0</v>
      </c>
      <c r="CB311" s="11">
        <f>'VIS STOP cijfers'!CB59</f>
        <v>0</v>
      </c>
      <c r="CC311" s="11">
        <f>'VIS STOP cijfers'!CC59</f>
        <v>0</v>
      </c>
      <c r="CD311" s="11">
        <f>'VIS STOP cijfers'!CD59</f>
        <v>0</v>
      </c>
      <c r="CE311" s="11">
        <f>'VIS STOP cijfers'!CE59</f>
        <v>0</v>
      </c>
      <c r="CF311" s="11">
        <f>'VIS STOP cijfers'!CF59</f>
        <v>0</v>
      </c>
      <c r="CG311" s="11">
        <f>'VIS STOP cijfers'!CG59</f>
        <v>0</v>
      </c>
      <c r="CH311" s="11">
        <f>'VIS STOP cijfers'!CH59</f>
        <v>0</v>
      </c>
      <c r="CI311" s="11">
        <f>'VIS STOP cijfers'!CI59</f>
        <v>0</v>
      </c>
      <c r="CJ311" s="11">
        <f>'VIS STOP cijfers'!CJ59</f>
        <v>0</v>
      </c>
      <c r="CK311" s="11">
        <f>'VIS STOP cijfers'!CK59</f>
        <v>0</v>
      </c>
      <c r="CL311" s="49">
        <f>'VIS STOP cijfers'!CL59</f>
        <v>0</v>
      </c>
      <c r="CM311" s="11">
        <f>'VIS STOP cijfers'!CM59</f>
        <v>0</v>
      </c>
      <c r="CN311" s="11">
        <f>'VIS STOP cijfers'!CN59</f>
        <v>0</v>
      </c>
      <c r="CO311" s="11">
        <f>'VIS STOP cijfers'!CO59</f>
        <v>0</v>
      </c>
      <c r="CP311" s="11">
        <f>'VIS STOP cijfers'!CP59</f>
        <v>0</v>
      </c>
      <c r="CQ311" s="11">
        <f>'VIS STOP cijfers'!CQ59</f>
        <v>0</v>
      </c>
      <c r="CR311" s="11">
        <f>'VIS STOP cijfers'!CR59</f>
        <v>0</v>
      </c>
      <c r="CS311" s="11">
        <f>'VIS STOP cijfers'!CS59</f>
        <v>0</v>
      </c>
      <c r="CT311" s="11">
        <f>'VIS STOP cijfers'!CT59</f>
        <v>0</v>
      </c>
      <c r="CU311" s="11">
        <f>'VIS STOP cijfers'!CU59</f>
        <v>0</v>
      </c>
      <c r="CV311" s="11">
        <f>'VIS STOP cijfers'!CV59</f>
        <v>0</v>
      </c>
      <c r="CW311" s="11">
        <f>'VIS STOP cijfers'!CW59</f>
        <v>0</v>
      </c>
      <c r="CX311" s="11">
        <f>'VIS STOP cijfers'!CX59</f>
        <v>0</v>
      </c>
      <c r="CY311" s="26">
        <f>'VIS STOP cijfers'!CY59</f>
        <v>0</v>
      </c>
      <c r="CZ311" s="11">
        <f>'VIS STOP cijfers'!CZ59</f>
        <v>0</v>
      </c>
      <c r="DA311" s="11">
        <f>'VIS STOP cijfers'!DA59</f>
        <v>0</v>
      </c>
      <c r="DB311" s="11">
        <f>'VIS STOP cijfers'!DB59</f>
        <v>0</v>
      </c>
      <c r="DC311" s="11">
        <f>'VIS STOP cijfers'!DC59</f>
        <v>0</v>
      </c>
      <c r="DD311" s="11">
        <f>'VIS STOP cijfers'!DD59</f>
        <v>0</v>
      </c>
      <c r="DE311" s="11">
        <f>'VIS STOP cijfers'!DE59</f>
        <v>0</v>
      </c>
      <c r="DF311" s="11">
        <f>'VIS STOP cijfers'!DF59</f>
        <v>0</v>
      </c>
      <c r="DG311" s="11">
        <f>'VIS STOP cijfers'!DG59</f>
        <v>0</v>
      </c>
      <c r="DH311" s="11">
        <f>'VIS STOP cijfers'!DH59</f>
        <v>0</v>
      </c>
      <c r="DI311" s="11">
        <f>'VIS STOP cijfers'!DI59</f>
        <v>0</v>
      </c>
      <c r="DJ311" s="11">
        <f>'VIS STOP cijfers'!DJ59</f>
        <v>0</v>
      </c>
      <c r="DK311" s="11">
        <f>'VIS STOP cijfers'!DK59</f>
        <v>0</v>
      </c>
      <c r="DL311" s="26">
        <f>'VIS STOP cijfers'!DL59</f>
        <v>0</v>
      </c>
    </row>
    <row r="312" spans="1:116" s="165" customFormat="1" hidden="1">
      <c r="A312" s="47">
        <f>'VIS STOP cijfers'!A60</f>
        <v>0</v>
      </c>
      <c r="B312" s="49" t="str">
        <f>'VIS STOP cijfers'!B60</f>
        <v>WVNT</v>
      </c>
      <c r="C312" s="4" t="str">
        <f>'VIS STOP cijfers'!C60</f>
        <v>Visketen</v>
      </c>
      <c r="D312" s="4" t="str">
        <f>'VIS STOP cijfers'!D60</f>
        <v>VIS Voedselveiligheid niet retribueerbaar VWS</v>
      </c>
      <c r="E312" s="13" t="str">
        <f>'VIS STOP cijfers'!E60</f>
        <v>Project realisatie aanbevelingen naar aanleiding van de FVO audit in 2014</v>
      </c>
      <c r="F312" s="5" t="str">
        <f>'VIS STOP cijfers'!F60</f>
        <v>VWS</v>
      </c>
      <c r="G312" s="4">
        <f>'VIS STOP cijfers'!G60</f>
        <v>0</v>
      </c>
      <c r="H312" s="15" t="str">
        <f>'VIS STOP cijfers'!H60</f>
        <v xml:space="preserve">                  PM</v>
      </c>
      <c r="I312" s="625">
        <f>'VIS STOP cijfers'!I60</f>
        <v>0</v>
      </c>
      <c r="J312" s="11">
        <f>'VIS STOP cijfers'!J60</f>
        <v>0</v>
      </c>
      <c r="K312" s="11">
        <f>'VIS STOP cijfers'!K60</f>
        <v>0</v>
      </c>
      <c r="L312" s="11">
        <f>'VIS STOP cijfers'!L60</f>
        <v>0</v>
      </c>
      <c r="M312" s="11">
        <f>'VIS STOP cijfers'!M60</f>
        <v>0</v>
      </c>
      <c r="N312" s="11">
        <f>'VIS STOP cijfers'!N60</f>
        <v>0</v>
      </c>
      <c r="O312" s="11">
        <f>'VIS STOP cijfers'!O60</f>
        <v>0</v>
      </c>
      <c r="P312" s="11">
        <f>'VIS STOP cijfers'!P60</f>
        <v>0</v>
      </c>
      <c r="Q312" s="26">
        <f>'VIS STOP cijfers'!Q60</f>
        <v>0</v>
      </c>
      <c r="R312" s="15">
        <f>'VIS STOP cijfers'!R60</f>
        <v>0</v>
      </c>
      <c r="S312" s="11">
        <f>'VIS STOP cijfers'!S60</f>
        <v>0</v>
      </c>
      <c r="T312" s="11">
        <f>'VIS STOP cijfers'!T60</f>
        <v>0</v>
      </c>
      <c r="U312" s="11">
        <f>'VIS STOP cijfers'!U60</f>
        <v>0</v>
      </c>
      <c r="V312" s="11">
        <f>'VIS STOP cijfers'!V60</f>
        <v>0</v>
      </c>
      <c r="W312" s="11">
        <f>'VIS STOP cijfers'!W60</f>
        <v>0</v>
      </c>
      <c r="X312" s="11">
        <f>'VIS STOP cijfers'!X60</f>
        <v>0</v>
      </c>
      <c r="Y312" s="11">
        <f>'VIS STOP cijfers'!Y60</f>
        <v>0</v>
      </c>
      <c r="Z312" s="49">
        <f>'VIS STOP cijfers'!Z60</f>
        <v>0</v>
      </c>
      <c r="AA312" s="11">
        <f>'VIS STOP cijfers'!AA60</f>
        <v>0</v>
      </c>
      <c r="AB312" s="11">
        <f>'VIS STOP cijfers'!AB60</f>
        <v>0</v>
      </c>
      <c r="AC312" s="11">
        <f>'VIS STOP cijfers'!AC60</f>
        <v>0</v>
      </c>
      <c r="AD312" s="11">
        <f>'VIS STOP cijfers'!AD60</f>
        <v>0</v>
      </c>
      <c r="AE312" s="11">
        <f>'VIS STOP cijfers'!AE60</f>
        <v>0</v>
      </c>
      <c r="AF312" s="11">
        <f>'VIS STOP cijfers'!AF60</f>
        <v>0</v>
      </c>
      <c r="AG312" s="49">
        <f>'VIS STOP cijfers'!AG60</f>
        <v>0</v>
      </c>
      <c r="AH312" s="11">
        <f>'VIS STOP cijfers'!AH60</f>
        <v>0</v>
      </c>
      <c r="AI312" s="11">
        <f>'VIS STOP cijfers'!AI60</f>
        <v>0</v>
      </c>
      <c r="AJ312" s="11">
        <f>'VIS STOP cijfers'!AJ60</f>
        <v>0</v>
      </c>
      <c r="AK312" s="11">
        <f>'VIS STOP cijfers'!AK60</f>
        <v>0</v>
      </c>
      <c r="AL312" s="49">
        <f>'VIS STOP cijfers'!AL60</f>
        <v>0</v>
      </c>
      <c r="AM312" s="11">
        <f>'VIS STOP cijfers'!AM60</f>
        <v>0</v>
      </c>
      <c r="AN312" s="11">
        <f>'VIS STOP cijfers'!AN60</f>
        <v>0</v>
      </c>
      <c r="AO312" s="11">
        <f>'VIS STOP cijfers'!AO60</f>
        <v>0</v>
      </c>
      <c r="AP312" s="11">
        <f>'VIS STOP cijfers'!AP60</f>
        <v>0</v>
      </c>
      <c r="AQ312" s="11">
        <f>'VIS STOP cijfers'!AQ60</f>
        <v>0</v>
      </c>
      <c r="AR312" s="49">
        <f>'VIS STOP cijfers'!AR60</f>
        <v>0</v>
      </c>
      <c r="AS312" s="11">
        <f>'VIS STOP cijfers'!AS60</f>
        <v>0</v>
      </c>
      <c r="AT312" s="11">
        <f>'VIS STOP cijfers'!AT60</f>
        <v>0</v>
      </c>
      <c r="AU312" s="11">
        <f>'VIS STOP cijfers'!AU60</f>
        <v>0</v>
      </c>
      <c r="AV312" s="11">
        <f>'VIS STOP cijfers'!AV60</f>
        <v>0</v>
      </c>
      <c r="AW312" s="11">
        <f>'VIS STOP cijfers'!AW60</f>
        <v>0</v>
      </c>
      <c r="AX312" s="11">
        <f>'VIS STOP cijfers'!AX60</f>
        <v>0</v>
      </c>
      <c r="AY312" s="11">
        <f>'VIS STOP cijfers'!AY60</f>
        <v>0</v>
      </c>
      <c r="AZ312" s="11">
        <f>'VIS STOP cijfers'!AZ60</f>
        <v>0</v>
      </c>
      <c r="BA312" s="11">
        <f>'VIS STOP cijfers'!BA60</f>
        <v>0</v>
      </c>
      <c r="BB312" s="11">
        <f>'VIS STOP cijfers'!BB60</f>
        <v>0</v>
      </c>
      <c r="BC312" s="49">
        <f>'VIS STOP cijfers'!BC60</f>
        <v>0</v>
      </c>
      <c r="BD312" s="11">
        <f>'VIS STOP cijfers'!BD60</f>
        <v>0</v>
      </c>
      <c r="BE312" s="11">
        <f>'VIS STOP cijfers'!BE60</f>
        <v>0</v>
      </c>
      <c r="BF312" s="11">
        <f>'VIS STOP cijfers'!BF60</f>
        <v>0</v>
      </c>
      <c r="BG312" s="11">
        <f>'VIS STOP cijfers'!BG60</f>
        <v>0</v>
      </c>
      <c r="BH312" s="11">
        <f>'VIS STOP cijfers'!BH60</f>
        <v>0</v>
      </c>
      <c r="BI312" s="11">
        <f>'VIS STOP cijfers'!BI60</f>
        <v>0</v>
      </c>
      <c r="BJ312" s="11">
        <f>'VIS STOP cijfers'!BJ60</f>
        <v>0</v>
      </c>
      <c r="BK312" s="49">
        <f>'VIS STOP cijfers'!BK60</f>
        <v>0</v>
      </c>
      <c r="BL312" s="11">
        <f>'VIS STOP cijfers'!BL60</f>
        <v>0</v>
      </c>
      <c r="BM312" s="11">
        <f>'VIS STOP cijfers'!BM60</f>
        <v>0</v>
      </c>
      <c r="BN312" s="11">
        <f>'VIS STOP cijfers'!BN60</f>
        <v>0</v>
      </c>
      <c r="BO312" s="11">
        <f>'VIS STOP cijfers'!BO60</f>
        <v>0</v>
      </c>
      <c r="BP312" s="11">
        <f>'VIS STOP cijfers'!BP60</f>
        <v>0</v>
      </c>
      <c r="BQ312" s="49">
        <f>'VIS STOP cijfers'!BQ60</f>
        <v>0</v>
      </c>
      <c r="BR312" s="11">
        <f>'VIS STOP cijfers'!BR60</f>
        <v>0</v>
      </c>
      <c r="BS312" s="11">
        <f>'VIS STOP cijfers'!BS60</f>
        <v>0</v>
      </c>
      <c r="BT312" s="11">
        <f>'VIS STOP cijfers'!BT60</f>
        <v>0</v>
      </c>
      <c r="BU312" s="11">
        <f>'VIS STOP cijfers'!BU60</f>
        <v>0</v>
      </c>
      <c r="BV312" s="11">
        <f>'VIS STOP cijfers'!BV60</f>
        <v>0</v>
      </c>
      <c r="BW312" s="11">
        <f>'VIS STOP cijfers'!BW60</f>
        <v>0</v>
      </c>
      <c r="BX312" s="47">
        <f>'VIS STOP cijfers'!BX60</f>
        <v>0</v>
      </c>
      <c r="BY312" s="49">
        <f>'VIS STOP cijfers'!BY60</f>
        <v>0</v>
      </c>
      <c r="BZ312" s="11">
        <f>'VIS STOP cijfers'!BZ60</f>
        <v>0</v>
      </c>
      <c r="CA312" s="11">
        <f>'VIS STOP cijfers'!CA60</f>
        <v>0</v>
      </c>
      <c r="CB312" s="11">
        <f>'VIS STOP cijfers'!CB60</f>
        <v>0</v>
      </c>
      <c r="CC312" s="11">
        <f>'VIS STOP cijfers'!CC60</f>
        <v>0</v>
      </c>
      <c r="CD312" s="11">
        <f>'VIS STOP cijfers'!CD60</f>
        <v>0</v>
      </c>
      <c r="CE312" s="11">
        <f>'VIS STOP cijfers'!CE60</f>
        <v>0</v>
      </c>
      <c r="CF312" s="11">
        <f>'VIS STOP cijfers'!CF60</f>
        <v>0</v>
      </c>
      <c r="CG312" s="11">
        <f>'VIS STOP cijfers'!CG60</f>
        <v>0</v>
      </c>
      <c r="CH312" s="11">
        <f>'VIS STOP cijfers'!CH60</f>
        <v>0</v>
      </c>
      <c r="CI312" s="11">
        <f>'VIS STOP cijfers'!CI60</f>
        <v>0</v>
      </c>
      <c r="CJ312" s="11">
        <f>'VIS STOP cijfers'!CJ60</f>
        <v>0</v>
      </c>
      <c r="CK312" s="11">
        <f>'VIS STOP cijfers'!CK60</f>
        <v>0</v>
      </c>
      <c r="CL312" s="49">
        <f>'VIS STOP cijfers'!CL60</f>
        <v>0</v>
      </c>
      <c r="CM312" s="11">
        <f>'VIS STOP cijfers'!CM60</f>
        <v>0</v>
      </c>
      <c r="CN312" s="11">
        <f>'VIS STOP cijfers'!CN60</f>
        <v>0</v>
      </c>
      <c r="CO312" s="11">
        <f>'VIS STOP cijfers'!CO60</f>
        <v>0</v>
      </c>
      <c r="CP312" s="11">
        <f>'VIS STOP cijfers'!CP60</f>
        <v>0</v>
      </c>
      <c r="CQ312" s="11">
        <f>'VIS STOP cijfers'!CQ60</f>
        <v>0</v>
      </c>
      <c r="CR312" s="11">
        <f>'VIS STOP cijfers'!CR60</f>
        <v>0</v>
      </c>
      <c r="CS312" s="11">
        <f>'VIS STOP cijfers'!CS60</f>
        <v>0</v>
      </c>
      <c r="CT312" s="11">
        <f>'VIS STOP cijfers'!CT60</f>
        <v>0</v>
      </c>
      <c r="CU312" s="11">
        <f>'VIS STOP cijfers'!CU60</f>
        <v>0</v>
      </c>
      <c r="CV312" s="11">
        <f>'VIS STOP cijfers'!CV60</f>
        <v>0</v>
      </c>
      <c r="CW312" s="11">
        <f>'VIS STOP cijfers'!CW60</f>
        <v>0</v>
      </c>
      <c r="CX312" s="11">
        <f>'VIS STOP cijfers'!CX60</f>
        <v>0</v>
      </c>
      <c r="CY312" s="26">
        <f>'VIS STOP cijfers'!CY60</f>
        <v>0</v>
      </c>
      <c r="CZ312" s="11">
        <f>'VIS STOP cijfers'!CZ60</f>
        <v>0</v>
      </c>
      <c r="DA312" s="11">
        <f>'VIS STOP cijfers'!DA60</f>
        <v>0</v>
      </c>
      <c r="DB312" s="11">
        <f>'VIS STOP cijfers'!DB60</f>
        <v>0</v>
      </c>
      <c r="DC312" s="11">
        <f>'VIS STOP cijfers'!DC60</f>
        <v>0</v>
      </c>
      <c r="DD312" s="11">
        <f>'VIS STOP cijfers'!DD60</f>
        <v>0</v>
      </c>
      <c r="DE312" s="11">
        <f>'VIS STOP cijfers'!DE60</f>
        <v>0</v>
      </c>
      <c r="DF312" s="11">
        <f>'VIS STOP cijfers'!DF60</f>
        <v>0</v>
      </c>
      <c r="DG312" s="11">
        <f>'VIS STOP cijfers'!DG60</f>
        <v>0</v>
      </c>
      <c r="DH312" s="11">
        <f>'VIS STOP cijfers'!DH60</f>
        <v>0</v>
      </c>
      <c r="DI312" s="11">
        <f>'VIS STOP cijfers'!DI60</f>
        <v>0</v>
      </c>
      <c r="DJ312" s="11">
        <f>'VIS STOP cijfers'!DJ60</f>
        <v>0</v>
      </c>
      <c r="DK312" s="11">
        <f>'VIS STOP cijfers'!DK60</f>
        <v>0</v>
      </c>
      <c r="DL312" s="26">
        <f>'VIS STOP cijfers'!DL60</f>
        <v>0</v>
      </c>
    </row>
    <row r="313" spans="1:116" s="165" customFormat="1" hidden="1">
      <c r="A313" s="47">
        <f>'VIS STOP cijfers'!A61</f>
        <v>0</v>
      </c>
      <c r="B313" s="49" t="str">
        <f>'VIS STOP cijfers'!B61</f>
        <v>WVNT</v>
      </c>
      <c r="C313" s="4" t="str">
        <f>'VIS STOP cijfers'!C61</f>
        <v>Visketen</v>
      </c>
      <c r="D313" s="4" t="str">
        <f>'VIS STOP cijfers'!D61</f>
        <v>VIS Voedselveiligheid niet retribueerbaar VWS</v>
      </c>
      <c r="E313" s="71" t="str">
        <f>'VIS STOP cijfers'!E61</f>
        <v>Project etikettering vis- en visprodukten op nieuwe voorschriften (verzoek EZ)</v>
      </c>
      <c r="F313" s="5" t="str">
        <f>'VIS STOP cijfers'!F61</f>
        <v>VWS</v>
      </c>
      <c r="G313" s="4">
        <f>'VIS STOP cijfers'!G61</f>
        <v>0</v>
      </c>
      <c r="H313" s="15" t="str">
        <f>'VIS STOP cijfers'!H61</f>
        <v xml:space="preserve">                  PM</v>
      </c>
      <c r="I313" s="625">
        <f>'VIS STOP cijfers'!I61</f>
        <v>0</v>
      </c>
      <c r="J313" s="11">
        <f>'VIS STOP cijfers'!J61</f>
        <v>0</v>
      </c>
      <c r="K313" s="11">
        <f>'VIS STOP cijfers'!K61</f>
        <v>0</v>
      </c>
      <c r="L313" s="11">
        <f>'VIS STOP cijfers'!L61</f>
        <v>0</v>
      </c>
      <c r="M313" s="11">
        <f>'VIS STOP cijfers'!M61</f>
        <v>0</v>
      </c>
      <c r="N313" s="11">
        <f>'VIS STOP cijfers'!N61</f>
        <v>0</v>
      </c>
      <c r="O313" s="11">
        <f>'VIS STOP cijfers'!O61</f>
        <v>0</v>
      </c>
      <c r="P313" s="11">
        <f>'VIS STOP cijfers'!P61</f>
        <v>0</v>
      </c>
      <c r="Q313" s="26">
        <f>'VIS STOP cijfers'!Q61</f>
        <v>0</v>
      </c>
      <c r="R313" s="15">
        <f>'VIS STOP cijfers'!R61</f>
        <v>0</v>
      </c>
      <c r="S313" s="11">
        <f>'VIS STOP cijfers'!S61</f>
        <v>0</v>
      </c>
      <c r="T313" s="11">
        <f>'VIS STOP cijfers'!T61</f>
        <v>0</v>
      </c>
      <c r="U313" s="11">
        <f>'VIS STOP cijfers'!U61</f>
        <v>0</v>
      </c>
      <c r="V313" s="11">
        <f>'VIS STOP cijfers'!V61</f>
        <v>0</v>
      </c>
      <c r="W313" s="11">
        <f>'VIS STOP cijfers'!W61</f>
        <v>0</v>
      </c>
      <c r="X313" s="11">
        <f>'VIS STOP cijfers'!X61</f>
        <v>0</v>
      </c>
      <c r="Y313" s="11">
        <f>'VIS STOP cijfers'!Y61</f>
        <v>0</v>
      </c>
      <c r="Z313" s="49">
        <f>'VIS STOP cijfers'!Z61</f>
        <v>0</v>
      </c>
      <c r="AA313" s="11">
        <f>'VIS STOP cijfers'!AA61</f>
        <v>0</v>
      </c>
      <c r="AB313" s="11">
        <f>'VIS STOP cijfers'!AB61</f>
        <v>0</v>
      </c>
      <c r="AC313" s="11">
        <f>'VIS STOP cijfers'!AC61</f>
        <v>0</v>
      </c>
      <c r="AD313" s="11">
        <f>'VIS STOP cijfers'!AD61</f>
        <v>0</v>
      </c>
      <c r="AE313" s="11">
        <f>'VIS STOP cijfers'!AE61</f>
        <v>0</v>
      </c>
      <c r="AF313" s="11">
        <f>'VIS STOP cijfers'!AF61</f>
        <v>0</v>
      </c>
      <c r="AG313" s="49">
        <f>'VIS STOP cijfers'!AG61</f>
        <v>0</v>
      </c>
      <c r="AH313" s="11">
        <f>'VIS STOP cijfers'!AH61</f>
        <v>0</v>
      </c>
      <c r="AI313" s="11">
        <f>'VIS STOP cijfers'!AI61</f>
        <v>0</v>
      </c>
      <c r="AJ313" s="11">
        <f>'VIS STOP cijfers'!AJ61</f>
        <v>0</v>
      </c>
      <c r="AK313" s="11">
        <f>'VIS STOP cijfers'!AK61</f>
        <v>0</v>
      </c>
      <c r="AL313" s="49">
        <f>'VIS STOP cijfers'!AL61</f>
        <v>0</v>
      </c>
      <c r="AM313" s="11">
        <f>'VIS STOP cijfers'!AM61</f>
        <v>0</v>
      </c>
      <c r="AN313" s="11">
        <f>'VIS STOP cijfers'!AN61</f>
        <v>0</v>
      </c>
      <c r="AO313" s="11">
        <f>'VIS STOP cijfers'!AO61</f>
        <v>0</v>
      </c>
      <c r="AP313" s="11">
        <f>'VIS STOP cijfers'!AP61</f>
        <v>0</v>
      </c>
      <c r="AQ313" s="11">
        <f>'VIS STOP cijfers'!AQ61</f>
        <v>0</v>
      </c>
      <c r="AR313" s="49">
        <f>'VIS STOP cijfers'!AR61</f>
        <v>0</v>
      </c>
      <c r="AS313" s="11">
        <f>'VIS STOP cijfers'!AS61</f>
        <v>0</v>
      </c>
      <c r="AT313" s="11">
        <f>'VIS STOP cijfers'!AT61</f>
        <v>0</v>
      </c>
      <c r="AU313" s="11">
        <f>'VIS STOP cijfers'!AU61</f>
        <v>0</v>
      </c>
      <c r="AV313" s="11">
        <f>'VIS STOP cijfers'!AV61</f>
        <v>0</v>
      </c>
      <c r="AW313" s="11">
        <f>'VIS STOP cijfers'!AW61</f>
        <v>0</v>
      </c>
      <c r="AX313" s="11">
        <f>'VIS STOP cijfers'!AX61</f>
        <v>0</v>
      </c>
      <c r="AY313" s="11">
        <f>'VIS STOP cijfers'!AY61</f>
        <v>0</v>
      </c>
      <c r="AZ313" s="11">
        <f>'VIS STOP cijfers'!AZ61</f>
        <v>0</v>
      </c>
      <c r="BA313" s="11">
        <f>'VIS STOP cijfers'!BA61</f>
        <v>0</v>
      </c>
      <c r="BB313" s="11">
        <f>'VIS STOP cijfers'!BB61</f>
        <v>0</v>
      </c>
      <c r="BC313" s="49">
        <f>'VIS STOP cijfers'!BC61</f>
        <v>0</v>
      </c>
      <c r="BD313" s="11">
        <f>'VIS STOP cijfers'!BD61</f>
        <v>0</v>
      </c>
      <c r="BE313" s="11">
        <f>'VIS STOP cijfers'!BE61</f>
        <v>0</v>
      </c>
      <c r="BF313" s="11">
        <f>'VIS STOP cijfers'!BF61</f>
        <v>0</v>
      </c>
      <c r="BG313" s="11">
        <f>'VIS STOP cijfers'!BG61</f>
        <v>0</v>
      </c>
      <c r="BH313" s="11">
        <f>'VIS STOP cijfers'!BH61</f>
        <v>0</v>
      </c>
      <c r="BI313" s="11">
        <f>'VIS STOP cijfers'!BI61</f>
        <v>0</v>
      </c>
      <c r="BJ313" s="11">
        <f>'VIS STOP cijfers'!BJ61</f>
        <v>0</v>
      </c>
      <c r="BK313" s="49">
        <f>'VIS STOP cijfers'!BK61</f>
        <v>0</v>
      </c>
      <c r="BL313" s="11">
        <f>'VIS STOP cijfers'!BL61</f>
        <v>0</v>
      </c>
      <c r="BM313" s="11">
        <f>'VIS STOP cijfers'!BM61</f>
        <v>0</v>
      </c>
      <c r="BN313" s="11">
        <f>'VIS STOP cijfers'!BN61</f>
        <v>0</v>
      </c>
      <c r="BO313" s="11">
        <f>'VIS STOP cijfers'!BO61</f>
        <v>0</v>
      </c>
      <c r="BP313" s="11">
        <f>'VIS STOP cijfers'!BP61</f>
        <v>0</v>
      </c>
      <c r="BQ313" s="49">
        <f>'VIS STOP cijfers'!BQ61</f>
        <v>0</v>
      </c>
      <c r="BR313" s="11">
        <f>'VIS STOP cijfers'!BR61</f>
        <v>0</v>
      </c>
      <c r="BS313" s="11">
        <f>'VIS STOP cijfers'!BS61</f>
        <v>0</v>
      </c>
      <c r="BT313" s="11">
        <f>'VIS STOP cijfers'!BT61</f>
        <v>0</v>
      </c>
      <c r="BU313" s="11">
        <f>'VIS STOP cijfers'!BU61</f>
        <v>0</v>
      </c>
      <c r="BV313" s="11">
        <f>'VIS STOP cijfers'!BV61</f>
        <v>0</v>
      </c>
      <c r="BW313" s="11">
        <f>'VIS STOP cijfers'!BW61</f>
        <v>0</v>
      </c>
      <c r="BX313" s="47">
        <f>'VIS STOP cijfers'!BX61</f>
        <v>0</v>
      </c>
      <c r="BY313" s="49">
        <f>'VIS STOP cijfers'!BY61</f>
        <v>0</v>
      </c>
      <c r="BZ313" s="11">
        <f>'VIS STOP cijfers'!BZ61</f>
        <v>0</v>
      </c>
      <c r="CA313" s="11">
        <f>'VIS STOP cijfers'!CA61</f>
        <v>0</v>
      </c>
      <c r="CB313" s="11">
        <f>'VIS STOP cijfers'!CB61</f>
        <v>0</v>
      </c>
      <c r="CC313" s="11">
        <f>'VIS STOP cijfers'!CC61</f>
        <v>0</v>
      </c>
      <c r="CD313" s="11">
        <f>'VIS STOP cijfers'!CD61</f>
        <v>0</v>
      </c>
      <c r="CE313" s="11">
        <f>'VIS STOP cijfers'!CE61</f>
        <v>0</v>
      </c>
      <c r="CF313" s="11">
        <f>'VIS STOP cijfers'!CF61</f>
        <v>0</v>
      </c>
      <c r="CG313" s="11">
        <f>'VIS STOP cijfers'!CG61</f>
        <v>0</v>
      </c>
      <c r="CH313" s="11">
        <f>'VIS STOP cijfers'!CH61</f>
        <v>0</v>
      </c>
      <c r="CI313" s="11">
        <f>'VIS STOP cijfers'!CI61</f>
        <v>0</v>
      </c>
      <c r="CJ313" s="11">
        <f>'VIS STOP cijfers'!CJ61</f>
        <v>0</v>
      </c>
      <c r="CK313" s="11">
        <f>'VIS STOP cijfers'!CK61</f>
        <v>0</v>
      </c>
      <c r="CL313" s="49">
        <f>'VIS STOP cijfers'!CL61</f>
        <v>0</v>
      </c>
      <c r="CM313" s="11">
        <f>'VIS STOP cijfers'!CM61</f>
        <v>0</v>
      </c>
      <c r="CN313" s="11">
        <f>'VIS STOP cijfers'!CN61</f>
        <v>0</v>
      </c>
      <c r="CO313" s="11">
        <f>'VIS STOP cijfers'!CO61</f>
        <v>0</v>
      </c>
      <c r="CP313" s="11">
        <f>'VIS STOP cijfers'!CP61</f>
        <v>0</v>
      </c>
      <c r="CQ313" s="11">
        <f>'VIS STOP cijfers'!CQ61</f>
        <v>0</v>
      </c>
      <c r="CR313" s="11">
        <f>'VIS STOP cijfers'!CR61</f>
        <v>0</v>
      </c>
      <c r="CS313" s="11">
        <f>'VIS STOP cijfers'!CS61</f>
        <v>0</v>
      </c>
      <c r="CT313" s="11">
        <f>'VIS STOP cijfers'!CT61</f>
        <v>0</v>
      </c>
      <c r="CU313" s="11">
        <f>'VIS STOP cijfers'!CU61</f>
        <v>0</v>
      </c>
      <c r="CV313" s="11">
        <f>'VIS STOP cijfers'!CV61</f>
        <v>0</v>
      </c>
      <c r="CW313" s="11">
        <f>'VIS STOP cijfers'!CW61</f>
        <v>0</v>
      </c>
      <c r="CX313" s="11">
        <f>'VIS STOP cijfers'!CX61</f>
        <v>0</v>
      </c>
      <c r="CY313" s="26">
        <f>'VIS STOP cijfers'!CY61</f>
        <v>0</v>
      </c>
      <c r="CZ313" s="11">
        <f>'VIS STOP cijfers'!CZ61</f>
        <v>0</v>
      </c>
      <c r="DA313" s="11">
        <f>'VIS STOP cijfers'!DA61</f>
        <v>0</v>
      </c>
      <c r="DB313" s="11">
        <f>'VIS STOP cijfers'!DB61</f>
        <v>0</v>
      </c>
      <c r="DC313" s="11">
        <f>'VIS STOP cijfers'!DC61</f>
        <v>0</v>
      </c>
      <c r="DD313" s="11">
        <f>'VIS STOP cijfers'!DD61</f>
        <v>0</v>
      </c>
      <c r="DE313" s="11">
        <f>'VIS STOP cijfers'!DE61</f>
        <v>0</v>
      </c>
      <c r="DF313" s="11">
        <f>'VIS STOP cijfers'!DF61</f>
        <v>0</v>
      </c>
      <c r="DG313" s="11">
        <f>'VIS STOP cijfers'!DG61</f>
        <v>0</v>
      </c>
      <c r="DH313" s="11">
        <f>'VIS STOP cijfers'!DH61</f>
        <v>0</v>
      </c>
      <c r="DI313" s="11">
        <f>'VIS STOP cijfers'!DI61</f>
        <v>0</v>
      </c>
      <c r="DJ313" s="11">
        <f>'VIS STOP cijfers'!DJ61</f>
        <v>0</v>
      </c>
      <c r="DK313" s="11">
        <f>'VIS STOP cijfers'!DK61</f>
        <v>0</v>
      </c>
      <c r="DL313" s="26">
        <f>'VIS STOP cijfers'!DL61</f>
        <v>0</v>
      </c>
    </row>
    <row r="314" spans="1:116" s="165" customFormat="1" hidden="1">
      <c r="A314" s="47">
        <f>'VIS STOP cijfers'!A62</f>
        <v>0</v>
      </c>
      <c r="B314" s="49" t="str">
        <f>'VIS STOP cijfers'!B62</f>
        <v>WVNT</v>
      </c>
      <c r="C314" s="4" t="str">
        <f>'VIS STOP cijfers'!C62</f>
        <v>Visketen</v>
      </c>
      <c r="D314" s="4" t="str">
        <f>'VIS STOP cijfers'!D62</f>
        <v>VIS Voedselveiligheid niet retribueerbaar VWS</v>
      </c>
      <c r="E314" s="71" t="str">
        <f>'VIS STOP cijfers'!E62</f>
        <v>Reguliere workfloww regulier</v>
      </c>
      <c r="F314" s="5" t="str">
        <f>'VIS STOP cijfers'!F62</f>
        <v>VWS</v>
      </c>
      <c r="G314" s="4">
        <f>'VIS STOP cijfers'!G62</f>
        <v>0</v>
      </c>
      <c r="H314" s="15">
        <f>'VIS STOP cijfers'!H62</f>
        <v>538.5</v>
      </c>
      <c r="I314" s="625">
        <f>'VIS STOP cijfers'!I62</f>
        <v>0</v>
      </c>
      <c r="J314" s="11">
        <f>'VIS STOP cijfers'!J62</f>
        <v>0</v>
      </c>
      <c r="K314" s="11">
        <f>'VIS STOP cijfers'!K62</f>
        <v>0</v>
      </c>
      <c r="L314" s="11">
        <f>'VIS STOP cijfers'!L62</f>
        <v>0</v>
      </c>
      <c r="M314" s="11">
        <f>'VIS STOP cijfers'!M62</f>
        <v>0</v>
      </c>
      <c r="N314" s="11">
        <f>'VIS STOP cijfers'!N62</f>
        <v>0</v>
      </c>
      <c r="O314" s="11">
        <f>'VIS STOP cijfers'!O62</f>
        <v>0</v>
      </c>
      <c r="P314" s="11">
        <f>'VIS STOP cijfers'!P62</f>
        <v>0</v>
      </c>
      <c r="Q314" s="26">
        <f>'VIS STOP cijfers'!Q62</f>
        <v>538.5</v>
      </c>
      <c r="R314" s="15">
        <f>'VIS STOP cijfers'!R62</f>
        <v>0</v>
      </c>
      <c r="S314" s="11">
        <f>'VIS STOP cijfers'!S62</f>
        <v>0</v>
      </c>
      <c r="T314" s="11">
        <f>'VIS STOP cijfers'!T62</f>
        <v>538.5</v>
      </c>
      <c r="U314" s="11">
        <f>'VIS STOP cijfers'!U62</f>
        <v>0</v>
      </c>
      <c r="V314" s="11">
        <f>'VIS STOP cijfers'!V62</f>
        <v>0</v>
      </c>
      <c r="W314" s="11">
        <f>'VIS STOP cijfers'!W62</f>
        <v>0</v>
      </c>
      <c r="X314" s="11">
        <f>'VIS STOP cijfers'!X62</f>
        <v>0</v>
      </c>
      <c r="Y314" s="11">
        <f>'VIS STOP cijfers'!Y62</f>
        <v>0</v>
      </c>
      <c r="Z314" s="49">
        <f>'VIS STOP cijfers'!Z62</f>
        <v>538.5</v>
      </c>
      <c r="AA314" s="11">
        <f>'VIS STOP cijfers'!AA62</f>
        <v>0</v>
      </c>
      <c r="AB314" s="11">
        <f>'VIS STOP cijfers'!AB62</f>
        <v>0</v>
      </c>
      <c r="AC314" s="11">
        <f>'VIS STOP cijfers'!AC62</f>
        <v>0</v>
      </c>
      <c r="AD314" s="11">
        <f>'VIS STOP cijfers'!AD62</f>
        <v>538.5</v>
      </c>
      <c r="AE314" s="11">
        <f>'VIS STOP cijfers'!AE62</f>
        <v>0</v>
      </c>
      <c r="AF314" s="11">
        <f>'VIS STOP cijfers'!AF62</f>
        <v>0</v>
      </c>
      <c r="AG314" s="49">
        <f>'VIS STOP cijfers'!AG62</f>
        <v>0</v>
      </c>
      <c r="AH314" s="11">
        <f>'VIS STOP cijfers'!AH62</f>
        <v>0</v>
      </c>
      <c r="AI314" s="11">
        <f>'VIS STOP cijfers'!AI62</f>
        <v>0</v>
      </c>
      <c r="AJ314" s="11">
        <f>'VIS STOP cijfers'!AJ62</f>
        <v>0</v>
      </c>
      <c r="AK314" s="11">
        <f>'VIS STOP cijfers'!AK62</f>
        <v>0</v>
      </c>
      <c r="AL314" s="49">
        <f>'VIS STOP cijfers'!AL62</f>
        <v>0</v>
      </c>
      <c r="AM314" s="11">
        <f>'VIS STOP cijfers'!AM62</f>
        <v>0</v>
      </c>
      <c r="AN314" s="11">
        <f>'VIS STOP cijfers'!AN62</f>
        <v>135</v>
      </c>
      <c r="AO314" s="11">
        <f>'VIS STOP cijfers'!AO62</f>
        <v>135</v>
      </c>
      <c r="AP314" s="11">
        <f>'VIS STOP cijfers'!AP62</f>
        <v>135</v>
      </c>
      <c r="AQ314" s="11">
        <f>'VIS STOP cijfers'!AQ62</f>
        <v>134</v>
      </c>
      <c r="AR314" s="49">
        <f>'VIS STOP cijfers'!AR62</f>
        <v>-0.5</v>
      </c>
      <c r="AS314" s="11">
        <f>'VIS STOP cijfers'!AS62</f>
        <v>0</v>
      </c>
      <c r="AT314" s="11">
        <f>'VIS STOP cijfers'!AT62</f>
        <v>0</v>
      </c>
      <c r="AU314" s="11">
        <f>'VIS STOP cijfers'!AU62</f>
        <v>0</v>
      </c>
      <c r="AV314" s="11">
        <f>'VIS STOP cijfers'!AV62</f>
        <v>0</v>
      </c>
      <c r="AW314" s="11">
        <f>'VIS STOP cijfers'!AW62</f>
        <v>0</v>
      </c>
      <c r="AX314" s="11">
        <f>'VIS STOP cijfers'!AX62</f>
        <v>0</v>
      </c>
      <c r="AY314" s="11">
        <f>'VIS STOP cijfers'!AY62</f>
        <v>0</v>
      </c>
      <c r="AZ314" s="11">
        <f>'VIS STOP cijfers'!AZ62</f>
        <v>0</v>
      </c>
      <c r="BA314" s="11">
        <f>'VIS STOP cijfers'!BA62</f>
        <v>0</v>
      </c>
      <c r="BB314" s="11">
        <f>'VIS STOP cijfers'!BB62</f>
        <v>0</v>
      </c>
      <c r="BC314" s="49">
        <f>'VIS STOP cijfers'!BC62</f>
        <v>0</v>
      </c>
      <c r="BD314" s="11">
        <f>'VIS STOP cijfers'!BD62</f>
        <v>0</v>
      </c>
      <c r="BE314" s="11">
        <f>'VIS STOP cijfers'!BE62</f>
        <v>0</v>
      </c>
      <c r="BF314" s="11">
        <f>'VIS STOP cijfers'!BF62</f>
        <v>0</v>
      </c>
      <c r="BG314" s="11">
        <f>'VIS STOP cijfers'!BG62</f>
        <v>0</v>
      </c>
      <c r="BH314" s="11">
        <f>'VIS STOP cijfers'!BH62</f>
        <v>0</v>
      </c>
      <c r="BI314" s="11">
        <f>'VIS STOP cijfers'!BI62</f>
        <v>0</v>
      </c>
      <c r="BJ314" s="11">
        <f>'VIS STOP cijfers'!BJ62</f>
        <v>0</v>
      </c>
      <c r="BK314" s="49">
        <f>'VIS STOP cijfers'!BK62</f>
        <v>0</v>
      </c>
      <c r="BL314" s="11">
        <f>'VIS STOP cijfers'!BL62</f>
        <v>0</v>
      </c>
      <c r="BM314" s="11">
        <f>'VIS STOP cijfers'!BM62</f>
        <v>0</v>
      </c>
      <c r="BN314" s="11">
        <f>'VIS STOP cijfers'!BN62</f>
        <v>0</v>
      </c>
      <c r="BO314" s="11">
        <f>'VIS STOP cijfers'!BO62</f>
        <v>0</v>
      </c>
      <c r="BP314" s="11">
        <f>'VIS STOP cijfers'!BP62</f>
        <v>0</v>
      </c>
      <c r="BQ314" s="49">
        <f>'VIS STOP cijfers'!BQ62</f>
        <v>0</v>
      </c>
      <c r="BR314" s="11">
        <f>'VIS STOP cijfers'!BR62</f>
        <v>0</v>
      </c>
      <c r="BS314" s="11">
        <f>'VIS STOP cijfers'!BS62</f>
        <v>0</v>
      </c>
      <c r="BT314" s="11">
        <f>'VIS STOP cijfers'!BT62</f>
        <v>0</v>
      </c>
      <c r="BU314" s="11">
        <f>'VIS STOP cijfers'!BU62</f>
        <v>0</v>
      </c>
      <c r="BV314" s="11">
        <f>'VIS STOP cijfers'!BV62</f>
        <v>0</v>
      </c>
      <c r="BW314" s="11">
        <f>'VIS STOP cijfers'!BW62</f>
        <v>0</v>
      </c>
      <c r="BX314" s="47">
        <f>'VIS STOP cijfers'!BX62</f>
        <v>0</v>
      </c>
      <c r="BY314" s="49">
        <f>'VIS STOP cijfers'!BY62</f>
        <v>0</v>
      </c>
      <c r="BZ314" s="11">
        <f>'VIS STOP cijfers'!BZ62</f>
        <v>0</v>
      </c>
      <c r="CA314" s="11">
        <f>'VIS STOP cijfers'!CA62</f>
        <v>0</v>
      </c>
      <c r="CB314" s="11">
        <f>'VIS STOP cijfers'!CB62</f>
        <v>0</v>
      </c>
      <c r="CC314" s="11">
        <f>'VIS STOP cijfers'!CC62</f>
        <v>0</v>
      </c>
      <c r="CD314" s="11">
        <f>'VIS STOP cijfers'!CD62</f>
        <v>0</v>
      </c>
      <c r="CE314" s="11">
        <f>'VIS STOP cijfers'!CE62</f>
        <v>0</v>
      </c>
      <c r="CF314" s="11">
        <f>'VIS STOP cijfers'!CF62</f>
        <v>0</v>
      </c>
      <c r="CG314" s="11">
        <f>'VIS STOP cijfers'!CG62</f>
        <v>0</v>
      </c>
      <c r="CH314" s="11">
        <f>'VIS STOP cijfers'!CH62</f>
        <v>0</v>
      </c>
      <c r="CI314" s="11">
        <f>'VIS STOP cijfers'!CI62</f>
        <v>0</v>
      </c>
      <c r="CJ314" s="11">
        <f>'VIS STOP cijfers'!CJ62</f>
        <v>0</v>
      </c>
      <c r="CK314" s="11">
        <f>'VIS STOP cijfers'!CK62</f>
        <v>0</v>
      </c>
      <c r="CL314" s="49">
        <f>'VIS STOP cijfers'!CL62</f>
        <v>0</v>
      </c>
      <c r="CM314" s="11">
        <f>'VIS STOP cijfers'!CM62</f>
        <v>0</v>
      </c>
      <c r="CN314" s="11">
        <f>'VIS STOP cijfers'!CN62</f>
        <v>0</v>
      </c>
      <c r="CO314" s="11">
        <f>'VIS STOP cijfers'!CO62</f>
        <v>0</v>
      </c>
      <c r="CP314" s="11">
        <f>'VIS STOP cijfers'!CP62</f>
        <v>0</v>
      </c>
      <c r="CQ314" s="11">
        <f>'VIS STOP cijfers'!CQ62</f>
        <v>0</v>
      </c>
      <c r="CR314" s="11">
        <f>'VIS STOP cijfers'!CR62</f>
        <v>0</v>
      </c>
      <c r="CS314" s="11">
        <f>'VIS STOP cijfers'!CS62</f>
        <v>0</v>
      </c>
      <c r="CT314" s="11">
        <f>'VIS STOP cijfers'!CT62</f>
        <v>0</v>
      </c>
      <c r="CU314" s="11">
        <f>'VIS STOP cijfers'!CU62</f>
        <v>0</v>
      </c>
      <c r="CV314" s="11">
        <f>'VIS STOP cijfers'!CV62</f>
        <v>0</v>
      </c>
      <c r="CW314" s="11">
        <f>'VIS STOP cijfers'!CW62</f>
        <v>0</v>
      </c>
      <c r="CX314" s="11">
        <f>'VIS STOP cijfers'!CX62</f>
        <v>0</v>
      </c>
      <c r="CY314" s="26">
        <f>'VIS STOP cijfers'!CY62</f>
        <v>0</v>
      </c>
      <c r="CZ314" s="11">
        <f>'VIS STOP cijfers'!CZ62</f>
        <v>0</v>
      </c>
      <c r="DA314" s="11">
        <f>'VIS STOP cijfers'!DA62</f>
        <v>0</v>
      </c>
      <c r="DB314" s="11">
        <f>'VIS STOP cijfers'!DB62</f>
        <v>0</v>
      </c>
      <c r="DC314" s="11">
        <f>'VIS STOP cijfers'!DC62</f>
        <v>0</v>
      </c>
      <c r="DD314" s="11">
        <f>'VIS STOP cijfers'!DD62</f>
        <v>0</v>
      </c>
      <c r="DE314" s="11">
        <f>'VIS STOP cijfers'!DE62</f>
        <v>0</v>
      </c>
      <c r="DF314" s="11">
        <f>'VIS STOP cijfers'!DF62</f>
        <v>0</v>
      </c>
      <c r="DG314" s="11">
        <f>'VIS STOP cijfers'!DG62</f>
        <v>0</v>
      </c>
      <c r="DH314" s="11">
        <f>'VIS STOP cijfers'!DH62</f>
        <v>0</v>
      </c>
      <c r="DI314" s="11">
        <f>'VIS STOP cijfers'!DI62</f>
        <v>0</v>
      </c>
      <c r="DJ314" s="11">
        <f>'VIS STOP cijfers'!DJ62</f>
        <v>0</v>
      </c>
      <c r="DK314" s="11">
        <f>'VIS STOP cijfers'!DK62</f>
        <v>0</v>
      </c>
      <c r="DL314" s="26">
        <f>'VIS STOP cijfers'!DL62</f>
        <v>0</v>
      </c>
    </row>
    <row r="315" spans="1:116" s="165" customFormat="1">
      <c r="A315" s="47">
        <f>'VIS STOP cijfers'!A63</f>
        <v>0</v>
      </c>
      <c r="B315" s="49" t="str">
        <f>'VIS STOP cijfers'!B63</f>
        <v>WVNT</v>
      </c>
      <c r="C315" s="4" t="str">
        <f>'VIS STOP cijfers'!C63</f>
        <v>Visketen</v>
      </c>
      <c r="D315" s="4" t="str">
        <f>'VIS STOP cijfers'!D63</f>
        <v>VIS Voedselveiligheid niet retribueerbaar VWS</v>
      </c>
      <c r="E315" s="530" t="str">
        <f>'VIS STOP cijfers'!E63</f>
        <v>Reguliere workflow verbeterplan (2,0 FTE TU capaciteit: De resterende 1850 uur zijn toegevoegd aan de diverse projecten)</v>
      </c>
      <c r="F315" s="5" t="str">
        <f>'VIS STOP cijfers'!F63</f>
        <v>VWS</v>
      </c>
      <c r="G315" s="4" t="str">
        <f>'VIS STOP cijfers'!G63</f>
        <v>verbeterplan</v>
      </c>
      <c r="H315" s="533">
        <f>'VIS STOP cijfers'!H63</f>
        <v>2700</v>
      </c>
      <c r="I315" s="625">
        <f>'VIS STOP cijfers'!I63</f>
        <v>0</v>
      </c>
      <c r="J315" s="11">
        <f>'VIS STOP cijfers'!J63</f>
        <v>0</v>
      </c>
      <c r="K315" s="11">
        <f>'VIS STOP cijfers'!K63</f>
        <v>0</v>
      </c>
      <c r="L315" s="11">
        <f>'VIS STOP cijfers'!L63</f>
        <v>0</v>
      </c>
      <c r="M315" s="11">
        <f>'VIS STOP cijfers'!M63</f>
        <v>0</v>
      </c>
      <c r="N315" s="11">
        <f>'VIS STOP cijfers'!N63</f>
        <v>0</v>
      </c>
      <c r="O315" s="11">
        <f>'VIS STOP cijfers'!O63</f>
        <v>0</v>
      </c>
      <c r="P315" s="11">
        <f>'VIS STOP cijfers'!P63</f>
        <v>0</v>
      </c>
      <c r="Q315" s="26">
        <f>'VIS STOP cijfers'!Q63</f>
        <v>2700</v>
      </c>
      <c r="R315" s="15">
        <f>'VIS STOP cijfers'!R63</f>
        <v>0</v>
      </c>
      <c r="S315" s="11">
        <f>'VIS STOP cijfers'!S63</f>
        <v>0</v>
      </c>
      <c r="T315" s="11">
        <f>'VIS STOP cijfers'!T63</f>
        <v>2700</v>
      </c>
      <c r="U315" s="11">
        <f>'VIS STOP cijfers'!U63</f>
        <v>0</v>
      </c>
      <c r="V315" s="11">
        <f>'VIS STOP cijfers'!V63</f>
        <v>0</v>
      </c>
      <c r="W315" s="11">
        <f>'VIS STOP cijfers'!W63</f>
        <v>0</v>
      </c>
      <c r="X315" s="11">
        <f>'VIS STOP cijfers'!X63</f>
        <v>0</v>
      </c>
      <c r="Y315" s="11">
        <f>'VIS STOP cijfers'!Y63</f>
        <v>0</v>
      </c>
      <c r="Z315" s="49">
        <f>'VIS STOP cijfers'!Z63</f>
        <v>2700</v>
      </c>
      <c r="AA315" s="11">
        <f>'VIS STOP cijfers'!AA63</f>
        <v>0</v>
      </c>
      <c r="AB315" s="11">
        <f>'VIS STOP cijfers'!AB63</f>
        <v>0</v>
      </c>
      <c r="AC315" s="11">
        <f>'VIS STOP cijfers'!AC63</f>
        <v>0</v>
      </c>
      <c r="AD315" s="11">
        <f>'VIS STOP cijfers'!AD63</f>
        <v>2700</v>
      </c>
      <c r="AE315" s="11">
        <f>'VIS STOP cijfers'!AE63</f>
        <v>0</v>
      </c>
      <c r="AF315" s="11">
        <f>'VIS STOP cijfers'!AF63</f>
        <v>0</v>
      </c>
      <c r="AG315" s="49">
        <f>'VIS STOP cijfers'!AG63</f>
        <v>0</v>
      </c>
      <c r="AH315" s="11">
        <f>'VIS STOP cijfers'!AH63</f>
        <v>0</v>
      </c>
      <c r="AI315" s="11">
        <f>'VIS STOP cijfers'!AI63</f>
        <v>0</v>
      </c>
      <c r="AJ315" s="11">
        <f>'VIS STOP cijfers'!AJ63</f>
        <v>0</v>
      </c>
      <c r="AK315" s="11">
        <f>'VIS STOP cijfers'!AK63</f>
        <v>0</v>
      </c>
      <c r="AL315" s="49">
        <f>'VIS STOP cijfers'!AL63</f>
        <v>0</v>
      </c>
      <c r="AM315" s="11">
        <f>'VIS STOP cijfers'!AM63</f>
        <v>0</v>
      </c>
      <c r="AN315" s="11">
        <f>'VIS STOP cijfers'!AN63</f>
        <v>675</v>
      </c>
      <c r="AO315" s="11">
        <f>'VIS STOP cijfers'!AO63</f>
        <v>675</v>
      </c>
      <c r="AP315" s="11">
        <f>'VIS STOP cijfers'!AP63</f>
        <v>675</v>
      </c>
      <c r="AQ315" s="11">
        <f>'VIS STOP cijfers'!AQ63</f>
        <v>675</v>
      </c>
      <c r="AR315" s="49">
        <f>'VIS STOP cijfers'!AR63</f>
        <v>0</v>
      </c>
      <c r="AS315" s="11">
        <f>'VIS STOP cijfers'!AS63</f>
        <v>0</v>
      </c>
      <c r="AT315" s="11">
        <f>'VIS STOP cijfers'!AT63</f>
        <v>0</v>
      </c>
      <c r="AU315" s="11">
        <f>'VIS STOP cijfers'!AU63</f>
        <v>0</v>
      </c>
      <c r="AV315" s="11">
        <f>'VIS STOP cijfers'!AV63</f>
        <v>0</v>
      </c>
      <c r="AW315" s="11">
        <f>'VIS STOP cijfers'!AW63</f>
        <v>0</v>
      </c>
      <c r="AX315" s="11">
        <f>'VIS STOP cijfers'!AX63</f>
        <v>0</v>
      </c>
      <c r="AY315" s="11">
        <f>'VIS STOP cijfers'!AY63</f>
        <v>0</v>
      </c>
      <c r="AZ315" s="11">
        <f>'VIS STOP cijfers'!AZ63</f>
        <v>0</v>
      </c>
      <c r="BA315" s="11">
        <f>'VIS STOP cijfers'!BA63</f>
        <v>0</v>
      </c>
      <c r="BB315" s="11">
        <f>'VIS STOP cijfers'!BB63</f>
        <v>0</v>
      </c>
      <c r="BC315" s="49">
        <f>'VIS STOP cijfers'!BC63</f>
        <v>0</v>
      </c>
      <c r="BD315" s="11">
        <f>'VIS STOP cijfers'!BD63</f>
        <v>0</v>
      </c>
      <c r="BE315" s="11">
        <f>'VIS STOP cijfers'!BE63</f>
        <v>0</v>
      </c>
      <c r="BF315" s="11">
        <f>'VIS STOP cijfers'!BF63</f>
        <v>0</v>
      </c>
      <c r="BG315" s="11">
        <f>'VIS STOP cijfers'!BG63</f>
        <v>0</v>
      </c>
      <c r="BH315" s="11">
        <f>'VIS STOP cijfers'!BH63</f>
        <v>0</v>
      </c>
      <c r="BI315" s="11">
        <f>'VIS STOP cijfers'!BI63</f>
        <v>0</v>
      </c>
      <c r="BJ315" s="11">
        <f>'VIS STOP cijfers'!BJ63</f>
        <v>0</v>
      </c>
      <c r="BK315" s="49">
        <f>'VIS STOP cijfers'!BK63</f>
        <v>0</v>
      </c>
      <c r="BL315" s="11">
        <f>'VIS STOP cijfers'!BL63</f>
        <v>0</v>
      </c>
      <c r="BM315" s="11">
        <f>'VIS STOP cijfers'!BM63</f>
        <v>0</v>
      </c>
      <c r="BN315" s="11">
        <f>'VIS STOP cijfers'!BN63</f>
        <v>0</v>
      </c>
      <c r="BO315" s="11">
        <f>'VIS STOP cijfers'!BO63</f>
        <v>0</v>
      </c>
      <c r="BP315" s="11">
        <f>'VIS STOP cijfers'!BP63</f>
        <v>0</v>
      </c>
      <c r="BQ315" s="49">
        <f>'VIS STOP cijfers'!BQ63</f>
        <v>0</v>
      </c>
      <c r="BR315" s="11">
        <f>'VIS STOP cijfers'!BR63</f>
        <v>0</v>
      </c>
      <c r="BS315" s="11">
        <f>'VIS STOP cijfers'!BS63</f>
        <v>0</v>
      </c>
      <c r="BT315" s="11">
        <f>'VIS STOP cijfers'!BT63</f>
        <v>0</v>
      </c>
      <c r="BU315" s="11">
        <f>'VIS STOP cijfers'!BU63</f>
        <v>0</v>
      </c>
      <c r="BV315" s="11">
        <f>'VIS STOP cijfers'!BV63</f>
        <v>0</v>
      </c>
      <c r="BW315" s="11">
        <f>'VIS STOP cijfers'!BW63</f>
        <v>0</v>
      </c>
      <c r="BX315" s="47">
        <f>'VIS STOP cijfers'!BX63</f>
        <v>0</v>
      </c>
      <c r="BY315" s="49">
        <f>'VIS STOP cijfers'!BY63</f>
        <v>0</v>
      </c>
      <c r="BZ315" s="11">
        <f>'VIS STOP cijfers'!BZ63</f>
        <v>0</v>
      </c>
      <c r="CA315" s="11">
        <f>'VIS STOP cijfers'!CA63</f>
        <v>0</v>
      </c>
      <c r="CB315" s="11">
        <f>'VIS STOP cijfers'!CB63</f>
        <v>0</v>
      </c>
      <c r="CC315" s="11">
        <f>'VIS STOP cijfers'!CC63</f>
        <v>0</v>
      </c>
      <c r="CD315" s="11">
        <f>'VIS STOP cijfers'!CD63</f>
        <v>0</v>
      </c>
      <c r="CE315" s="11">
        <f>'VIS STOP cijfers'!CE63</f>
        <v>0</v>
      </c>
      <c r="CF315" s="11">
        <f>'VIS STOP cijfers'!CF63</f>
        <v>0</v>
      </c>
      <c r="CG315" s="11">
        <f>'VIS STOP cijfers'!CG63</f>
        <v>0</v>
      </c>
      <c r="CH315" s="11">
        <f>'VIS STOP cijfers'!CH63</f>
        <v>0</v>
      </c>
      <c r="CI315" s="11">
        <f>'VIS STOP cijfers'!CI63</f>
        <v>0</v>
      </c>
      <c r="CJ315" s="11">
        <f>'VIS STOP cijfers'!CJ63</f>
        <v>0</v>
      </c>
      <c r="CK315" s="11">
        <f>'VIS STOP cijfers'!CK63</f>
        <v>0</v>
      </c>
      <c r="CL315" s="49">
        <f>'VIS STOP cijfers'!CL63</f>
        <v>0</v>
      </c>
      <c r="CM315" s="11">
        <f>'VIS STOP cijfers'!CM63</f>
        <v>0</v>
      </c>
      <c r="CN315" s="11">
        <f>'VIS STOP cijfers'!CN63</f>
        <v>0</v>
      </c>
      <c r="CO315" s="11">
        <f>'VIS STOP cijfers'!CO63</f>
        <v>0</v>
      </c>
      <c r="CP315" s="11">
        <f>'VIS STOP cijfers'!CP63</f>
        <v>0</v>
      </c>
      <c r="CQ315" s="11">
        <f>'VIS STOP cijfers'!CQ63</f>
        <v>0</v>
      </c>
      <c r="CR315" s="11">
        <f>'VIS STOP cijfers'!CR63</f>
        <v>0</v>
      </c>
      <c r="CS315" s="11">
        <f>'VIS STOP cijfers'!CS63</f>
        <v>0</v>
      </c>
      <c r="CT315" s="11">
        <f>'VIS STOP cijfers'!CT63</f>
        <v>0</v>
      </c>
      <c r="CU315" s="11">
        <f>'VIS STOP cijfers'!CU63</f>
        <v>0</v>
      </c>
      <c r="CV315" s="11">
        <f>'VIS STOP cijfers'!CV63</f>
        <v>0</v>
      </c>
      <c r="CW315" s="11">
        <f>'VIS STOP cijfers'!CW63</f>
        <v>0</v>
      </c>
      <c r="CX315" s="11">
        <f>'VIS STOP cijfers'!CX63</f>
        <v>0</v>
      </c>
      <c r="CY315" s="26">
        <f>'VIS STOP cijfers'!CY63</f>
        <v>0</v>
      </c>
      <c r="CZ315" s="11">
        <f>'VIS STOP cijfers'!CZ63</f>
        <v>0</v>
      </c>
      <c r="DA315" s="11">
        <f>'VIS STOP cijfers'!DA63</f>
        <v>0</v>
      </c>
      <c r="DB315" s="11">
        <f>'VIS STOP cijfers'!DB63</f>
        <v>0</v>
      </c>
      <c r="DC315" s="11">
        <f>'VIS STOP cijfers'!DC63</f>
        <v>0</v>
      </c>
      <c r="DD315" s="11">
        <f>'VIS STOP cijfers'!DD63</f>
        <v>0</v>
      </c>
      <c r="DE315" s="11">
        <f>'VIS STOP cijfers'!DE63</f>
        <v>0</v>
      </c>
      <c r="DF315" s="11">
        <f>'VIS STOP cijfers'!DF63</f>
        <v>0</v>
      </c>
      <c r="DG315" s="11">
        <f>'VIS STOP cijfers'!DG63</f>
        <v>0</v>
      </c>
      <c r="DH315" s="11">
        <f>'VIS STOP cijfers'!DH63</f>
        <v>0</v>
      </c>
      <c r="DI315" s="11">
        <f>'VIS STOP cijfers'!DI63</f>
        <v>0</v>
      </c>
      <c r="DJ315" s="11">
        <f>'VIS STOP cijfers'!DJ63</f>
        <v>0</v>
      </c>
      <c r="DK315" s="11">
        <f>'VIS STOP cijfers'!DK63</f>
        <v>0</v>
      </c>
      <c r="DL315" s="26">
        <f>'VIS STOP cijfers'!DL63</f>
        <v>0</v>
      </c>
    </row>
    <row r="316" spans="1:116" s="165" customFormat="1" hidden="1">
      <c r="A316" s="47">
        <f>'VIS STOP cijfers'!A64</f>
        <v>0</v>
      </c>
      <c r="B316" s="49" t="str">
        <f>'VIS STOP cijfers'!B64</f>
        <v>WVNL/XINLMB00</v>
      </c>
      <c r="C316" s="4" t="str">
        <f>'VIS STOP cijfers'!C64</f>
        <v>Visketen</v>
      </c>
      <c r="D316" s="4" t="str">
        <f>'VIS STOP cijfers'!D64</f>
        <v>VIS Voedselveiligheid niet retribueerbaar VWS</v>
      </c>
      <c r="E316" s="530" t="str">
        <f>'VIS STOP cijfers'!E64</f>
        <v>Reguliere workflow verbeterplan lab onderzoek (1,0 FTE Lab: De bewuste 1350 uur zij toegevoegd aan de diverse laboratorium onderzoeken)</v>
      </c>
      <c r="F316" s="5" t="str">
        <f>'VIS STOP cijfers'!F64</f>
        <v>VWS</v>
      </c>
      <c r="G316" s="4">
        <f>'VIS STOP cijfers'!G64</f>
        <v>0</v>
      </c>
      <c r="H316" s="533">
        <f>'VIS STOP cijfers'!H64</f>
        <v>0</v>
      </c>
      <c r="I316" s="637">
        <f>'VIS STOP cijfers'!I64</f>
        <v>0</v>
      </c>
      <c r="J316" s="11">
        <f>'VIS STOP cijfers'!J64</f>
        <v>0</v>
      </c>
      <c r="K316" s="11">
        <f>'VIS STOP cijfers'!K64</f>
        <v>0</v>
      </c>
      <c r="L316" s="11">
        <f>'VIS STOP cijfers'!L64</f>
        <v>0</v>
      </c>
      <c r="M316" s="11">
        <f>'VIS STOP cijfers'!M64</f>
        <v>0</v>
      </c>
      <c r="N316" s="11">
        <f>'VIS STOP cijfers'!N64</f>
        <v>0</v>
      </c>
      <c r="O316" s="11">
        <f>'VIS STOP cijfers'!O64</f>
        <v>0</v>
      </c>
      <c r="P316" s="11">
        <f>'VIS STOP cijfers'!P64</f>
        <v>0</v>
      </c>
      <c r="Q316" s="26">
        <f>'VIS STOP cijfers'!Q64</f>
        <v>0</v>
      </c>
      <c r="R316" s="15">
        <f>'VIS STOP cijfers'!R64</f>
        <v>0</v>
      </c>
      <c r="S316" s="11">
        <f>'VIS STOP cijfers'!S64</f>
        <v>0</v>
      </c>
      <c r="T316" s="11">
        <f>'VIS STOP cijfers'!T64</f>
        <v>0</v>
      </c>
      <c r="U316" s="11">
        <f>'VIS STOP cijfers'!U64</f>
        <v>0</v>
      </c>
      <c r="V316" s="11">
        <f>'VIS STOP cijfers'!V64</f>
        <v>0</v>
      </c>
      <c r="W316" s="11">
        <f>'VIS STOP cijfers'!W64</f>
        <v>0</v>
      </c>
      <c r="X316" s="11">
        <f>'VIS STOP cijfers'!X64</f>
        <v>0</v>
      </c>
      <c r="Y316" s="11">
        <f>'VIS STOP cijfers'!Y64</f>
        <v>0</v>
      </c>
      <c r="Z316" s="49">
        <f>'VIS STOP cijfers'!Z64</f>
        <v>0</v>
      </c>
      <c r="AA316" s="11">
        <f>'VIS STOP cijfers'!AA64</f>
        <v>0</v>
      </c>
      <c r="AB316" s="11">
        <f>'VIS STOP cijfers'!AB64</f>
        <v>0</v>
      </c>
      <c r="AC316" s="11">
        <f>'VIS STOP cijfers'!AC64</f>
        <v>0</v>
      </c>
      <c r="AD316" s="11">
        <f>'VIS STOP cijfers'!AD64</f>
        <v>0</v>
      </c>
      <c r="AE316" s="11">
        <f>'VIS STOP cijfers'!AE64</f>
        <v>0</v>
      </c>
      <c r="AF316" s="11">
        <f>'VIS STOP cijfers'!AF64</f>
        <v>0</v>
      </c>
      <c r="AG316" s="49">
        <f>'VIS STOP cijfers'!AG64</f>
        <v>0</v>
      </c>
      <c r="AH316" s="11">
        <f>'VIS STOP cijfers'!AH64</f>
        <v>0</v>
      </c>
      <c r="AI316" s="11">
        <f>'VIS STOP cijfers'!AI64</f>
        <v>0</v>
      </c>
      <c r="AJ316" s="11">
        <f>'VIS STOP cijfers'!AJ64</f>
        <v>0</v>
      </c>
      <c r="AK316" s="11">
        <f>'VIS STOP cijfers'!AK64</f>
        <v>0</v>
      </c>
      <c r="AL316" s="49">
        <f>'VIS STOP cijfers'!AL64</f>
        <v>0</v>
      </c>
      <c r="AM316" s="11">
        <f>'VIS STOP cijfers'!AM64</f>
        <v>0</v>
      </c>
      <c r="AN316" s="11">
        <f>'VIS STOP cijfers'!AN64</f>
        <v>0</v>
      </c>
      <c r="AO316" s="11">
        <f>'VIS STOP cijfers'!AO64</f>
        <v>0</v>
      </c>
      <c r="AP316" s="11">
        <f>'VIS STOP cijfers'!AP64</f>
        <v>0</v>
      </c>
      <c r="AQ316" s="11">
        <f>'VIS STOP cijfers'!AQ64</f>
        <v>0</v>
      </c>
      <c r="AR316" s="49">
        <f>'VIS STOP cijfers'!AR64</f>
        <v>0</v>
      </c>
      <c r="AS316" s="11">
        <f>'VIS STOP cijfers'!AS64</f>
        <v>0</v>
      </c>
      <c r="AT316" s="11">
        <f>'VIS STOP cijfers'!AT64</f>
        <v>0</v>
      </c>
      <c r="AU316" s="11">
        <f>'VIS STOP cijfers'!AU64</f>
        <v>0</v>
      </c>
      <c r="AV316" s="11">
        <f>'VIS STOP cijfers'!AV64</f>
        <v>0</v>
      </c>
      <c r="AW316" s="11">
        <f>'VIS STOP cijfers'!AW64</f>
        <v>0</v>
      </c>
      <c r="AX316" s="11">
        <f>'VIS STOP cijfers'!AX64</f>
        <v>0</v>
      </c>
      <c r="AY316" s="11">
        <f>'VIS STOP cijfers'!AY64</f>
        <v>0</v>
      </c>
      <c r="AZ316" s="11">
        <f>'VIS STOP cijfers'!AZ64</f>
        <v>0</v>
      </c>
      <c r="BA316" s="11">
        <f>'VIS STOP cijfers'!BA64</f>
        <v>0</v>
      </c>
      <c r="BB316" s="11">
        <f>'VIS STOP cijfers'!BB64</f>
        <v>0</v>
      </c>
      <c r="BC316" s="49">
        <f>'VIS STOP cijfers'!BC64</f>
        <v>0</v>
      </c>
      <c r="BD316" s="11">
        <f>'VIS STOP cijfers'!BD64</f>
        <v>0</v>
      </c>
      <c r="BE316" s="11">
        <f>'VIS STOP cijfers'!BE64</f>
        <v>0</v>
      </c>
      <c r="BF316" s="11">
        <f>'VIS STOP cijfers'!BF64</f>
        <v>0</v>
      </c>
      <c r="BG316" s="11">
        <f>'VIS STOP cijfers'!BG64</f>
        <v>0</v>
      </c>
      <c r="BH316" s="11">
        <f>'VIS STOP cijfers'!BH64</f>
        <v>0</v>
      </c>
      <c r="BI316" s="11">
        <f>'VIS STOP cijfers'!BI64</f>
        <v>0</v>
      </c>
      <c r="BJ316" s="11">
        <f>'VIS STOP cijfers'!BJ64</f>
        <v>0</v>
      </c>
      <c r="BK316" s="49">
        <f>'VIS STOP cijfers'!BK64</f>
        <v>0</v>
      </c>
      <c r="BL316" s="11">
        <f>'VIS STOP cijfers'!BL64</f>
        <v>0</v>
      </c>
      <c r="BM316" s="11">
        <f>'VIS STOP cijfers'!BM64</f>
        <v>0</v>
      </c>
      <c r="BN316" s="11">
        <f>'VIS STOP cijfers'!BN64</f>
        <v>0</v>
      </c>
      <c r="BO316" s="11">
        <f>'VIS STOP cijfers'!BO64</f>
        <v>0</v>
      </c>
      <c r="BP316" s="11">
        <f>'VIS STOP cijfers'!BP64</f>
        <v>0</v>
      </c>
      <c r="BQ316" s="49">
        <f>'VIS STOP cijfers'!BQ64</f>
        <v>0</v>
      </c>
      <c r="BR316" s="11">
        <f>'VIS STOP cijfers'!BR64</f>
        <v>0</v>
      </c>
      <c r="BS316" s="11">
        <f>'VIS STOP cijfers'!BS64</f>
        <v>0</v>
      </c>
      <c r="BT316" s="11">
        <f>'VIS STOP cijfers'!BT64</f>
        <v>0</v>
      </c>
      <c r="BU316" s="11">
        <f>'VIS STOP cijfers'!BU64</f>
        <v>0</v>
      </c>
      <c r="BV316" s="11">
        <f>'VIS STOP cijfers'!BV64</f>
        <v>0</v>
      </c>
      <c r="BW316" s="11">
        <f>'VIS STOP cijfers'!BW64</f>
        <v>0</v>
      </c>
      <c r="BX316" s="47">
        <f>'VIS STOP cijfers'!BX64</f>
        <v>0</v>
      </c>
      <c r="BY316" s="49">
        <f>'VIS STOP cijfers'!BY64</f>
        <v>0</v>
      </c>
      <c r="BZ316" s="11">
        <f>'VIS STOP cijfers'!BZ64</f>
        <v>0</v>
      </c>
      <c r="CA316" s="11">
        <f>'VIS STOP cijfers'!CA64</f>
        <v>0</v>
      </c>
      <c r="CB316" s="11">
        <f>'VIS STOP cijfers'!CB64</f>
        <v>0</v>
      </c>
      <c r="CC316" s="11">
        <f>'VIS STOP cijfers'!CC64</f>
        <v>0</v>
      </c>
      <c r="CD316" s="11">
        <f>'VIS STOP cijfers'!CD64</f>
        <v>0</v>
      </c>
      <c r="CE316" s="11">
        <f>'VIS STOP cijfers'!CE64</f>
        <v>0</v>
      </c>
      <c r="CF316" s="11">
        <f>'VIS STOP cijfers'!CF64</f>
        <v>0</v>
      </c>
      <c r="CG316" s="11">
        <f>'VIS STOP cijfers'!CG64</f>
        <v>0</v>
      </c>
      <c r="CH316" s="11">
        <f>'VIS STOP cijfers'!CH64</f>
        <v>0</v>
      </c>
      <c r="CI316" s="11">
        <f>'VIS STOP cijfers'!CI64</f>
        <v>0</v>
      </c>
      <c r="CJ316" s="11">
        <f>'VIS STOP cijfers'!CJ64</f>
        <v>0</v>
      </c>
      <c r="CK316" s="11">
        <f>'VIS STOP cijfers'!CK64</f>
        <v>0</v>
      </c>
      <c r="CL316" s="49">
        <f>'VIS STOP cijfers'!CL64</f>
        <v>0</v>
      </c>
      <c r="CM316" s="11">
        <f>'VIS STOP cijfers'!CM64</f>
        <v>0</v>
      </c>
      <c r="CN316" s="11">
        <f>'VIS STOP cijfers'!CN64</f>
        <v>0</v>
      </c>
      <c r="CO316" s="11">
        <f>'VIS STOP cijfers'!CO64</f>
        <v>0</v>
      </c>
      <c r="CP316" s="11">
        <f>'VIS STOP cijfers'!CP64</f>
        <v>0</v>
      </c>
      <c r="CQ316" s="11">
        <f>'VIS STOP cijfers'!CQ64</f>
        <v>0</v>
      </c>
      <c r="CR316" s="11">
        <f>'VIS STOP cijfers'!CR64</f>
        <v>0</v>
      </c>
      <c r="CS316" s="11">
        <f>'VIS STOP cijfers'!CS64</f>
        <v>0</v>
      </c>
      <c r="CT316" s="11">
        <f>'VIS STOP cijfers'!CT64</f>
        <v>0</v>
      </c>
      <c r="CU316" s="11">
        <f>'VIS STOP cijfers'!CU64</f>
        <v>0</v>
      </c>
      <c r="CV316" s="11">
        <f>'VIS STOP cijfers'!CV64</f>
        <v>0</v>
      </c>
      <c r="CW316" s="11">
        <f>'VIS STOP cijfers'!CW64</f>
        <v>0</v>
      </c>
      <c r="CX316" s="11">
        <f>'VIS STOP cijfers'!CX64</f>
        <v>0</v>
      </c>
      <c r="CY316" s="26">
        <f>'VIS STOP cijfers'!CY64</f>
        <v>0</v>
      </c>
      <c r="CZ316" s="11">
        <f>'VIS STOP cijfers'!CZ64</f>
        <v>0</v>
      </c>
      <c r="DA316" s="11">
        <f>'VIS STOP cijfers'!DA64</f>
        <v>0</v>
      </c>
      <c r="DB316" s="11">
        <f>'VIS STOP cijfers'!DB64</f>
        <v>0</v>
      </c>
      <c r="DC316" s="11">
        <f>'VIS STOP cijfers'!DC64</f>
        <v>0</v>
      </c>
      <c r="DD316" s="11">
        <f>'VIS STOP cijfers'!DD64</f>
        <v>0</v>
      </c>
      <c r="DE316" s="11">
        <f>'VIS STOP cijfers'!DE64</f>
        <v>0</v>
      </c>
      <c r="DF316" s="11">
        <f>'VIS STOP cijfers'!DF64</f>
        <v>0</v>
      </c>
      <c r="DG316" s="11">
        <f>'VIS STOP cijfers'!DG64</f>
        <v>0</v>
      </c>
      <c r="DH316" s="11">
        <f>'VIS STOP cijfers'!DH64</f>
        <v>0</v>
      </c>
      <c r="DI316" s="11">
        <f>'VIS STOP cijfers'!DI64</f>
        <v>0</v>
      </c>
      <c r="DJ316" s="11">
        <f>'VIS STOP cijfers'!DJ64</f>
        <v>0</v>
      </c>
      <c r="DK316" s="11">
        <f>'VIS STOP cijfers'!DK64</f>
        <v>0</v>
      </c>
      <c r="DL316" s="26">
        <f>'VIS STOP cijfers'!DL64</f>
        <v>0</v>
      </c>
    </row>
    <row r="317" spans="1:116" s="165" customFormat="1" hidden="1">
      <c r="A317" s="47">
        <f>'VIS STOP cijfers'!A66</f>
        <v>0</v>
      </c>
      <c r="B317" s="49" t="str">
        <f>'VIS STOP cijfers'!B66</f>
        <v>WJNT</v>
      </c>
      <c r="C317" s="4" t="str">
        <f>'VIS STOP cijfers'!C66</f>
        <v>Visketen</v>
      </c>
      <c r="D317" s="4" t="str">
        <f>'VIS STOP cijfers'!D66</f>
        <v>VIS Klachten &amp; Meldingen VWS</v>
      </c>
      <c r="E317" s="4" t="str">
        <f>'VIS STOP cijfers'!E66</f>
        <v>Reguliere workflow</v>
      </c>
      <c r="F317" s="5" t="str">
        <f>'VIS STOP cijfers'!F66</f>
        <v>VWS</v>
      </c>
      <c r="G317" s="4">
        <f>'VIS STOP cijfers'!G66</f>
        <v>0</v>
      </c>
      <c r="H317" s="15">
        <f>'VIS STOP cijfers'!H66</f>
        <v>2119</v>
      </c>
      <c r="I317" s="625">
        <f>'VIS STOP cijfers'!I66</f>
        <v>0</v>
      </c>
      <c r="J317" s="11">
        <f>'VIS STOP cijfers'!J66</f>
        <v>0</v>
      </c>
      <c r="K317" s="11">
        <f>'VIS STOP cijfers'!K66</f>
        <v>0</v>
      </c>
      <c r="L317" s="11">
        <f>'VIS STOP cijfers'!L66</f>
        <v>0</v>
      </c>
      <c r="M317" s="11">
        <f>'VIS STOP cijfers'!M66</f>
        <v>0</v>
      </c>
      <c r="N317" s="11">
        <f>'VIS STOP cijfers'!N66</f>
        <v>0</v>
      </c>
      <c r="O317" s="11">
        <f>'VIS STOP cijfers'!O66</f>
        <v>0</v>
      </c>
      <c r="P317" s="11">
        <f>'VIS STOP cijfers'!P66</f>
        <v>0</v>
      </c>
      <c r="Q317" s="26">
        <f>'VIS STOP cijfers'!Q66</f>
        <v>2119</v>
      </c>
      <c r="R317" s="15">
        <f>'VIS STOP cijfers'!R66</f>
        <v>0</v>
      </c>
      <c r="S317" s="11">
        <f>'VIS STOP cijfers'!S66</f>
        <v>0</v>
      </c>
      <c r="T317" s="11">
        <f>'VIS STOP cijfers'!T66</f>
        <v>2119</v>
      </c>
      <c r="U317" s="11">
        <f>'VIS STOP cijfers'!U66</f>
        <v>0</v>
      </c>
      <c r="V317" s="11">
        <f>'VIS STOP cijfers'!V66</f>
        <v>0</v>
      </c>
      <c r="W317" s="11">
        <f>'VIS STOP cijfers'!W66</f>
        <v>0</v>
      </c>
      <c r="X317" s="11">
        <f>'VIS STOP cijfers'!X66</f>
        <v>0</v>
      </c>
      <c r="Y317" s="11">
        <f>'VIS STOP cijfers'!Y66</f>
        <v>0</v>
      </c>
      <c r="Z317" s="49">
        <f>'VIS STOP cijfers'!Z66</f>
        <v>2119</v>
      </c>
      <c r="AA317" s="11">
        <f>'VIS STOP cijfers'!AA66</f>
        <v>0</v>
      </c>
      <c r="AB317" s="11">
        <f>'VIS STOP cijfers'!AB66</f>
        <v>0</v>
      </c>
      <c r="AC317" s="11">
        <f>'VIS STOP cijfers'!AC66</f>
        <v>0</v>
      </c>
      <c r="AD317" s="11">
        <f>'VIS STOP cijfers'!AD66</f>
        <v>2119</v>
      </c>
      <c r="AE317" s="11">
        <f>'VIS STOP cijfers'!AE66</f>
        <v>0</v>
      </c>
      <c r="AF317" s="11">
        <f>'VIS STOP cijfers'!AF66</f>
        <v>0</v>
      </c>
      <c r="AG317" s="49">
        <f>'VIS STOP cijfers'!AG66</f>
        <v>0</v>
      </c>
      <c r="AH317" s="11">
        <f>'VIS STOP cijfers'!AH66</f>
        <v>0</v>
      </c>
      <c r="AI317" s="11">
        <f>'VIS STOP cijfers'!AI66</f>
        <v>0</v>
      </c>
      <c r="AJ317" s="11">
        <f>'VIS STOP cijfers'!AJ66</f>
        <v>0</v>
      </c>
      <c r="AK317" s="11">
        <f>'VIS STOP cijfers'!AK66</f>
        <v>0</v>
      </c>
      <c r="AL317" s="49">
        <f>'VIS STOP cijfers'!AL66</f>
        <v>0</v>
      </c>
      <c r="AM317" s="11">
        <f>'VIS STOP cijfers'!AM66</f>
        <v>0</v>
      </c>
      <c r="AN317" s="11">
        <f>'VIS STOP cijfers'!AN66</f>
        <v>530</v>
      </c>
      <c r="AO317" s="11">
        <f>'VIS STOP cijfers'!AO66</f>
        <v>530</v>
      </c>
      <c r="AP317" s="11">
        <f>'VIS STOP cijfers'!AP66</f>
        <v>530</v>
      </c>
      <c r="AQ317" s="11">
        <f>'VIS STOP cijfers'!AQ66</f>
        <v>529</v>
      </c>
      <c r="AR317" s="49">
        <f>'VIS STOP cijfers'!AR66</f>
        <v>0</v>
      </c>
      <c r="AS317" s="11">
        <f>'VIS STOP cijfers'!AS66</f>
        <v>0</v>
      </c>
      <c r="AT317" s="11">
        <f>'VIS STOP cijfers'!AT66</f>
        <v>0</v>
      </c>
      <c r="AU317" s="11">
        <f>'VIS STOP cijfers'!AU66</f>
        <v>0</v>
      </c>
      <c r="AV317" s="11">
        <f>'VIS STOP cijfers'!AV66</f>
        <v>0</v>
      </c>
      <c r="AW317" s="11">
        <f>'VIS STOP cijfers'!AW66</f>
        <v>0</v>
      </c>
      <c r="AX317" s="11">
        <f>'VIS STOP cijfers'!AX66</f>
        <v>0</v>
      </c>
      <c r="AY317" s="11">
        <f>'VIS STOP cijfers'!AY66</f>
        <v>0</v>
      </c>
      <c r="AZ317" s="11">
        <f>'VIS STOP cijfers'!AZ66</f>
        <v>0</v>
      </c>
      <c r="BA317" s="11">
        <f>'VIS STOP cijfers'!BA66</f>
        <v>0</v>
      </c>
      <c r="BB317" s="11">
        <f>'VIS STOP cijfers'!BB66</f>
        <v>0</v>
      </c>
      <c r="BC317" s="49">
        <f>'VIS STOP cijfers'!BC66</f>
        <v>0</v>
      </c>
      <c r="BD317" s="11">
        <f>'VIS STOP cijfers'!BD66</f>
        <v>0</v>
      </c>
      <c r="BE317" s="11">
        <f>'VIS STOP cijfers'!BE66</f>
        <v>0</v>
      </c>
      <c r="BF317" s="11">
        <f>'VIS STOP cijfers'!BF66</f>
        <v>0</v>
      </c>
      <c r="BG317" s="11">
        <f>'VIS STOP cijfers'!BG66</f>
        <v>0</v>
      </c>
      <c r="BH317" s="11">
        <f>'VIS STOP cijfers'!BH66</f>
        <v>0</v>
      </c>
      <c r="BI317" s="11">
        <f>'VIS STOP cijfers'!BI66</f>
        <v>0</v>
      </c>
      <c r="BJ317" s="11">
        <f>'VIS STOP cijfers'!BJ66</f>
        <v>0</v>
      </c>
      <c r="BK317" s="49">
        <f>'VIS STOP cijfers'!BK66</f>
        <v>0</v>
      </c>
      <c r="BL317" s="11">
        <f>'VIS STOP cijfers'!BL66</f>
        <v>0</v>
      </c>
      <c r="BM317" s="11">
        <f>'VIS STOP cijfers'!BM66</f>
        <v>0</v>
      </c>
      <c r="BN317" s="11">
        <f>'VIS STOP cijfers'!BN66</f>
        <v>0</v>
      </c>
      <c r="BO317" s="11">
        <f>'VIS STOP cijfers'!BO66</f>
        <v>0</v>
      </c>
      <c r="BP317" s="11">
        <f>'VIS STOP cijfers'!BP66</f>
        <v>0</v>
      </c>
      <c r="BQ317" s="49">
        <f>'VIS STOP cijfers'!BQ66</f>
        <v>0</v>
      </c>
      <c r="BR317" s="11">
        <f>'VIS STOP cijfers'!BR66</f>
        <v>0</v>
      </c>
      <c r="BS317" s="11">
        <f>'VIS STOP cijfers'!BS66</f>
        <v>0</v>
      </c>
      <c r="BT317" s="11">
        <f>'VIS STOP cijfers'!BT66</f>
        <v>0</v>
      </c>
      <c r="BU317" s="11">
        <f>'VIS STOP cijfers'!BU66</f>
        <v>0</v>
      </c>
      <c r="BV317" s="11">
        <f>'VIS STOP cijfers'!BV66</f>
        <v>0</v>
      </c>
      <c r="BW317" s="11">
        <f>'VIS STOP cijfers'!BW66</f>
        <v>0</v>
      </c>
      <c r="BX317" s="47">
        <f>'VIS STOP cijfers'!BX66</f>
        <v>0</v>
      </c>
      <c r="BY317" s="49">
        <f>'VIS STOP cijfers'!BY66</f>
        <v>2119</v>
      </c>
      <c r="BZ317" s="11">
        <f>'VIS STOP cijfers'!BZ66</f>
        <v>0</v>
      </c>
      <c r="CA317" s="11">
        <f>'VIS STOP cijfers'!CA66</f>
        <v>0</v>
      </c>
      <c r="CB317" s="11">
        <f>'VIS STOP cijfers'!CB66</f>
        <v>0</v>
      </c>
      <c r="CC317" s="11">
        <f>'VIS STOP cijfers'!CC66</f>
        <v>0</v>
      </c>
      <c r="CD317" s="11">
        <f>'VIS STOP cijfers'!CD66</f>
        <v>0</v>
      </c>
      <c r="CE317" s="11">
        <f>'VIS STOP cijfers'!CE66</f>
        <v>0</v>
      </c>
      <c r="CF317" s="11">
        <f>'VIS STOP cijfers'!CF66</f>
        <v>0</v>
      </c>
      <c r="CG317" s="11">
        <f>'VIS STOP cijfers'!CG66</f>
        <v>0</v>
      </c>
      <c r="CH317" s="11">
        <f>'VIS STOP cijfers'!CH66</f>
        <v>0</v>
      </c>
      <c r="CI317" s="11">
        <f>'VIS STOP cijfers'!CI66</f>
        <v>0</v>
      </c>
      <c r="CJ317" s="11">
        <f>'VIS STOP cijfers'!CJ66</f>
        <v>0</v>
      </c>
      <c r="CK317" s="11">
        <f>'VIS STOP cijfers'!CK66</f>
        <v>0</v>
      </c>
      <c r="CL317" s="49">
        <f>'VIS STOP cijfers'!CL66</f>
        <v>0</v>
      </c>
      <c r="CM317" s="11">
        <f>'VIS STOP cijfers'!CM66</f>
        <v>0</v>
      </c>
      <c r="CN317" s="11">
        <f>'VIS STOP cijfers'!CN66</f>
        <v>0</v>
      </c>
      <c r="CO317" s="11">
        <f>'VIS STOP cijfers'!CO66</f>
        <v>0</v>
      </c>
      <c r="CP317" s="11">
        <f>'VIS STOP cijfers'!CP66</f>
        <v>0</v>
      </c>
      <c r="CQ317" s="11">
        <f>'VIS STOP cijfers'!CQ66</f>
        <v>0</v>
      </c>
      <c r="CR317" s="11">
        <f>'VIS STOP cijfers'!CR66</f>
        <v>0</v>
      </c>
      <c r="CS317" s="11">
        <f>'VIS STOP cijfers'!CS66</f>
        <v>0</v>
      </c>
      <c r="CT317" s="11">
        <f>'VIS STOP cijfers'!CT66</f>
        <v>0</v>
      </c>
      <c r="CU317" s="11">
        <f>'VIS STOP cijfers'!CU66</f>
        <v>0</v>
      </c>
      <c r="CV317" s="11">
        <f>'VIS STOP cijfers'!CV66</f>
        <v>0</v>
      </c>
      <c r="CW317" s="11">
        <f>'VIS STOP cijfers'!CW66</f>
        <v>0</v>
      </c>
      <c r="CX317" s="11">
        <f>'VIS STOP cijfers'!CX66</f>
        <v>0</v>
      </c>
      <c r="CY317" s="26">
        <f>'VIS STOP cijfers'!CY66</f>
        <v>0</v>
      </c>
      <c r="CZ317" s="11">
        <f>'VIS STOP cijfers'!CZ66</f>
        <v>0</v>
      </c>
      <c r="DA317" s="11">
        <f>'VIS STOP cijfers'!DA66</f>
        <v>0</v>
      </c>
      <c r="DB317" s="11">
        <f>'VIS STOP cijfers'!DB66</f>
        <v>0</v>
      </c>
      <c r="DC317" s="11">
        <f>'VIS STOP cijfers'!DC66</f>
        <v>0</v>
      </c>
      <c r="DD317" s="11">
        <f>'VIS STOP cijfers'!DD66</f>
        <v>0</v>
      </c>
      <c r="DE317" s="11">
        <f>'VIS STOP cijfers'!DE66</f>
        <v>0</v>
      </c>
      <c r="DF317" s="11">
        <f>'VIS STOP cijfers'!DF66</f>
        <v>0</v>
      </c>
      <c r="DG317" s="11">
        <f>'VIS STOP cijfers'!DG66</f>
        <v>0</v>
      </c>
      <c r="DH317" s="11">
        <f>'VIS STOP cijfers'!DH66</f>
        <v>0</v>
      </c>
      <c r="DI317" s="11">
        <f>'VIS STOP cijfers'!DI66</f>
        <v>0</v>
      </c>
      <c r="DJ317" s="11">
        <f>'VIS STOP cijfers'!DJ66</f>
        <v>0</v>
      </c>
      <c r="DK317" s="11">
        <f>'VIS STOP cijfers'!DK66</f>
        <v>0</v>
      </c>
      <c r="DL317" s="26">
        <f>'VIS STOP cijfers'!DL66</f>
        <v>0</v>
      </c>
    </row>
    <row r="318" spans="1:116" s="165" customFormat="1" hidden="1">
      <c r="A318" s="47">
        <f>'VIS STOP cijfers'!A67</f>
        <v>0</v>
      </c>
      <c r="B318" s="49">
        <f>'VIS STOP cijfers'!B67</f>
        <v>0</v>
      </c>
      <c r="C318" s="4" t="str">
        <f>'VIS STOP cijfers'!C67</f>
        <v>Visketen</v>
      </c>
      <c r="D318" s="4" t="str">
        <f>'VIS STOP cijfers'!D67</f>
        <v>VIS Klachten &amp; Meldingen VWS</v>
      </c>
      <c r="E318" s="4" t="str">
        <f>'VIS STOP cijfers'!E67</f>
        <v>verbeterplan</v>
      </c>
      <c r="F318" s="5">
        <f>'VIS STOP cijfers'!F67</f>
        <v>0</v>
      </c>
      <c r="G318" s="4">
        <f>'VIS STOP cijfers'!G67</f>
        <v>0</v>
      </c>
      <c r="H318" s="15">
        <f>'VIS STOP cijfers'!H67</f>
        <v>0</v>
      </c>
      <c r="I318" s="625">
        <f>'VIS STOP cijfers'!I67</f>
        <v>0</v>
      </c>
      <c r="J318" s="11">
        <f>'VIS STOP cijfers'!J67</f>
        <v>0</v>
      </c>
      <c r="K318" s="11">
        <f>'VIS STOP cijfers'!K67</f>
        <v>0</v>
      </c>
      <c r="L318" s="11">
        <f>'VIS STOP cijfers'!L67</f>
        <v>0</v>
      </c>
      <c r="M318" s="11">
        <f>'VIS STOP cijfers'!M67</f>
        <v>0</v>
      </c>
      <c r="N318" s="11">
        <f>'VIS STOP cijfers'!N67</f>
        <v>0</v>
      </c>
      <c r="O318" s="11">
        <f>'VIS STOP cijfers'!O67</f>
        <v>0</v>
      </c>
      <c r="P318" s="11">
        <f>'VIS STOP cijfers'!P67</f>
        <v>0</v>
      </c>
      <c r="Q318" s="26">
        <f>'VIS STOP cijfers'!Q67</f>
        <v>0</v>
      </c>
      <c r="R318" s="15">
        <f>'VIS STOP cijfers'!R67</f>
        <v>0</v>
      </c>
      <c r="S318" s="11">
        <f>'VIS STOP cijfers'!S67</f>
        <v>0</v>
      </c>
      <c r="T318" s="11">
        <f>'VIS STOP cijfers'!T67</f>
        <v>0</v>
      </c>
      <c r="U318" s="11">
        <f>'VIS STOP cijfers'!U67</f>
        <v>0</v>
      </c>
      <c r="V318" s="11">
        <f>'VIS STOP cijfers'!V67</f>
        <v>0</v>
      </c>
      <c r="W318" s="11">
        <f>'VIS STOP cijfers'!W67</f>
        <v>0</v>
      </c>
      <c r="X318" s="11">
        <f>'VIS STOP cijfers'!X67</f>
        <v>0</v>
      </c>
      <c r="Y318" s="11">
        <f>'VIS STOP cijfers'!Y67</f>
        <v>0</v>
      </c>
      <c r="Z318" s="49">
        <f>'VIS STOP cijfers'!Z67</f>
        <v>0</v>
      </c>
      <c r="AA318" s="11">
        <f>'VIS STOP cijfers'!AA67</f>
        <v>0</v>
      </c>
      <c r="AB318" s="11">
        <f>'VIS STOP cijfers'!AB67</f>
        <v>0</v>
      </c>
      <c r="AC318" s="11">
        <f>'VIS STOP cijfers'!AC67</f>
        <v>0</v>
      </c>
      <c r="AD318" s="11">
        <f>'VIS STOP cijfers'!AD67</f>
        <v>0</v>
      </c>
      <c r="AE318" s="11">
        <f>'VIS STOP cijfers'!AE67</f>
        <v>0</v>
      </c>
      <c r="AF318" s="11">
        <f>'VIS STOP cijfers'!AF67</f>
        <v>0</v>
      </c>
      <c r="AG318" s="49">
        <f>'VIS STOP cijfers'!AG67</f>
        <v>0</v>
      </c>
      <c r="AH318" s="11">
        <f>'VIS STOP cijfers'!AH67</f>
        <v>0</v>
      </c>
      <c r="AI318" s="11">
        <f>'VIS STOP cijfers'!AI67</f>
        <v>0</v>
      </c>
      <c r="AJ318" s="11">
        <f>'VIS STOP cijfers'!AJ67</f>
        <v>0</v>
      </c>
      <c r="AK318" s="11">
        <f>'VIS STOP cijfers'!AK67</f>
        <v>0</v>
      </c>
      <c r="AL318" s="49">
        <f>'VIS STOP cijfers'!AL67</f>
        <v>0</v>
      </c>
      <c r="AM318" s="11">
        <f>'VIS STOP cijfers'!AM67</f>
        <v>0</v>
      </c>
      <c r="AN318" s="11">
        <f>'VIS STOP cijfers'!AN67</f>
        <v>0</v>
      </c>
      <c r="AO318" s="11">
        <f>'VIS STOP cijfers'!AO67</f>
        <v>0</v>
      </c>
      <c r="AP318" s="11">
        <f>'VIS STOP cijfers'!AP67</f>
        <v>0</v>
      </c>
      <c r="AQ318" s="11">
        <f>'VIS STOP cijfers'!AQ67</f>
        <v>0</v>
      </c>
      <c r="AR318" s="49">
        <f>'VIS STOP cijfers'!AR67</f>
        <v>0</v>
      </c>
      <c r="AS318" s="11">
        <f>'VIS STOP cijfers'!AS67</f>
        <v>0</v>
      </c>
      <c r="AT318" s="11">
        <f>'VIS STOP cijfers'!AT67</f>
        <v>0</v>
      </c>
      <c r="AU318" s="11">
        <f>'VIS STOP cijfers'!AU67</f>
        <v>0</v>
      </c>
      <c r="AV318" s="11">
        <f>'VIS STOP cijfers'!AV67</f>
        <v>0</v>
      </c>
      <c r="AW318" s="11">
        <f>'VIS STOP cijfers'!AW67</f>
        <v>0</v>
      </c>
      <c r="AX318" s="11">
        <f>'VIS STOP cijfers'!AX67</f>
        <v>0</v>
      </c>
      <c r="AY318" s="11">
        <f>'VIS STOP cijfers'!AY67</f>
        <v>0</v>
      </c>
      <c r="AZ318" s="11">
        <f>'VIS STOP cijfers'!AZ67</f>
        <v>0</v>
      </c>
      <c r="BA318" s="11">
        <f>'VIS STOP cijfers'!BA67</f>
        <v>0</v>
      </c>
      <c r="BB318" s="11">
        <f>'VIS STOP cijfers'!BB67</f>
        <v>0</v>
      </c>
      <c r="BC318" s="49">
        <f>'VIS STOP cijfers'!BC67</f>
        <v>0</v>
      </c>
      <c r="BD318" s="11">
        <f>'VIS STOP cijfers'!BD67</f>
        <v>0</v>
      </c>
      <c r="BE318" s="11">
        <f>'VIS STOP cijfers'!BE67</f>
        <v>0</v>
      </c>
      <c r="BF318" s="11">
        <f>'VIS STOP cijfers'!BF67</f>
        <v>0</v>
      </c>
      <c r="BG318" s="11">
        <f>'VIS STOP cijfers'!BG67</f>
        <v>0</v>
      </c>
      <c r="BH318" s="11">
        <f>'VIS STOP cijfers'!BH67</f>
        <v>0</v>
      </c>
      <c r="BI318" s="11">
        <f>'VIS STOP cijfers'!BI67</f>
        <v>0</v>
      </c>
      <c r="BJ318" s="11">
        <f>'VIS STOP cijfers'!BJ67</f>
        <v>0</v>
      </c>
      <c r="BK318" s="49">
        <f>'VIS STOP cijfers'!BK67</f>
        <v>0</v>
      </c>
      <c r="BL318" s="11">
        <f>'VIS STOP cijfers'!BL67</f>
        <v>0</v>
      </c>
      <c r="BM318" s="11">
        <f>'VIS STOP cijfers'!BM67</f>
        <v>0</v>
      </c>
      <c r="BN318" s="11">
        <f>'VIS STOP cijfers'!BN67</f>
        <v>0</v>
      </c>
      <c r="BO318" s="11">
        <f>'VIS STOP cijfers'!BO67</f>
        <v>0</v>
      </c>
      <c r="BP318" s="11">
        <f>'VIS STOP cijfers'!BP67</f>
        <v>0</v>
      </c>
      <c r="BQ318" s="49">
        <f>'VIS STOP cijfers'!BQ67</f>
        <v>0</v>
      </c>
      <c r="BR318" s="11">
        <f>'VIS STOP cijfers'!BR67</f>
        <v>0</v>
      </c>
      <c r="BS318" s="11">
        <f>'VIS STOP cijfers'!BS67</f>
        <v>0</v>
      </c>
      <c r="BT318" s="11">
        <f>'VIS STOP cijfers'!BT67</f>
        <v>0</v>
      </c>
      <c r="BU318" s="11">
        <f>'VIS STOP cijfers'!BU67</f>
        <v>0</v>
      </c>
      <c r="BV318" s="11">
        <f>'VIS STOP cijfers'!BV67</f>
        <v>0</v>
      </c>
      <c r="BW318" s="11">
        <f>'VIS STOP cijfers'!BW67</f>
        <v>0</v>
      </c>
      <c r="BX318" s="47">
        <f>'VIS STOP cijfers'!BX67</f>
        <v>0</v>
      </c>
      <c r="BY318" s="49">
        <f>'VIS STOP cijfers'!BY67</f>
        <v>0</v>
      </c>
      <c r="BZ318" s="11">
        <f>'VIS STOP cijfers'!BZ67</f>
        <v>0</v>
      </c>
      <c r="CA318" s="11">
        <f>'VIS STOP cijfers'!CA67</f>
        <v>0</v>
      </c>
      <c r="CB318" s="11">
        <f>'VIS STOP cijfers'!CB67</f>
        <v>0</v>
      </c>
      <c r="CC318" s="11">
        <f>'VIS STOP cijfers'!CC67</f>
        <v>0</v>
      </c>
      <c r="CD318" s="11">
        <f>'VIS STOP cijfers'!CD67</f>
        <v>0</v>
      </c>
      <c r="CE318" s="11">
        <f>'VIS STOP cijfers'!CE67</f>
        <v>0</v>
      </c>
      <c r="CF318" s="11">
        <f>'VIS STOP cijfers'!CF67</f>
        <v>0</v>
      </c>
      <c r="CG318" s="11">
        <f>'VIS STOP cijfers'!CG67</f>
        <v>0</v>
      </c>
      <c r="CH318" s="11">
        <f>'VIS STOP cijfers'!CH67</f>
        <v>0</v>
      </c>
      <c r="CI318" s="11">
        <f>'VIS STOP cijfers'!CI67</f>
        <v>0</v>
      </c>
      <c r="CJ318" s="11">
        <f>'VIS STOP cijfers'!CJ67</f>
        <v>0</v>
      </c>
      <c r="CK318" s="11">
        <f>'VIS STOP cijfers'!CK67</f>
        <v>0</v>
      </c>
      <c r="CL318" s="49">
        <f>'VIS STOP cijfers'!CL67</f>
        <v>0</v>
      </c>
      <c r="CM318" s="11">
        <f>'VIS STOP cijfers'!CM67</f>
        <v>0</v>
      </c>
      <c r="CN318" s="11">
        <f>'VIS STOP cijfers'!CN67</f>
        <v>0</v>
      </c>
      <c r="CO318" s="11">
        <f>'VIS STOP cijfers'!CO67</f>
        <v>0</v>
      </c>
      <c r="CP318" s="11">
        <f>'VIS STOP cijfers'!CP67</f>
        <v>0</v>
      </c>
      <c r="CQ318" s="11">
        <f>'VIS STOP cijfers'!CQ67</f>
        <v>0</v>
      </c>
      <c r="CR318" s="11">
        <f>'VIS STOP cijfers'!CR67</f>
        <v>0</v>
      </c>
      <c r="CS318" s="11">
        <f>'VIS STOP cijfers'!CS67</f>
        <v>0</v>
      </c>
      <c r="CT318" s="11">
        <f>'VIS STOP cijfers'!CT67</f>
        <v>0</v>
      </c>
      <c r="CU318" s="11">
        <f>'VIS STOP cijfers'!CU67</f>
        <v>0</v>
      </c>
      <c r="CV318" s="11">
        <f>'VIS STOP cijfers'!CV67</f>
        <v>0</v>
      </c>
      <c r="CW318" s="11">
        <f>'VIS STOP cijfers'!CW67</f>
        <v>0</v>
      </c>
      <c r="CX318" s="11">
        <f>'VIS STOP cijfers'!CX67</f>
        <v>0</v>
      </c>
      <c r="CY318" s="26">
        <f>'VIS STOP cijfers'!CY67</f>
        <v>0</v>
      </c>
      <c r="CZ318" s="11">
        <f>'VIS STOP cijfers'!CZ67</f>
        <v>0</v>
      </c>
      <c r="DA318" s="11">
        <f>'VIS STOP cijfers'!DA67</f>
        <v>0</v>
      </c>
      <c r="DB318" s="11">
        <f>'VIS STOP cijfers'!DB67</f>
        <v>0</v>
      </c>
      <c r="DC318" s="11">
        <f>'VIS STOP cijfers'!DC67</f>
        <v>0</v>
      </c>
      <c r="DD318" s="11">
        <f>'VIS STOP cijfers'!DD67</f>
        <v>0</v>
      </c>
      <c r="DE318" s="11">
        <f>'VIS STOP cijfers'!DE67</f>
        <v>0</v>
      </c>
      <c r="DF318" s="11">
        <f>'VIS STOP cijfers'!DF67</f>
        <v>0</v>
      </c>
      <c r="DG318" s="11">
        <f>'VIS STOP cijfers'!DG67</f>
        <v>0</v>
      </c>
      <c r="DH318" s="11">
        <f>'VIS STOP cijfers'!DH67</f>
        <v>0</v>
      </c>
      <c r="DI318" s="11">
        <f>'VIS STOP cijfers'!DI67</f>
        <v>0</v>
      </c>
      <c r="DJ318" s="11">
        <f>'VIS STOP cijfers'!DJ67</f>
        <v>0</v>
      </c>
      <c r="DK318" s="11">
        <f>'VIS STOP cijfers'!DK67</f>
        <v>0</v>
      </c>
      <c r="DL318" s="26">
        <f>'VIS STOP cijfers'!DL67</f>
        <v>0</v>
      </c>
    </row>
    <row r="319" spans="1:116" s="165" customFormat="1" hidden="1">
      <c r="A319" s="47">
        <f>'VIS STOP cijfers'!A69</f>
        <v>0</v>
      </c>
      <c r="B319" s="49" t="str">
        <f>'VIS STOP cijfers'!B69</f>
        <v>WTNT</v>
      </c>
      <c r="C319" s="4" t="str">
        <f>'VIS STOP cijfers'!C69</f>
        <v>Visketen</v>
      </c>
      <c r="D319" s="4" t="str">
        <f>'VIS STOP cijfers'!D69</f>
        <v>VIS Schelpdieronderzoek  VWS</v>
      </c>
      <c r="E319" s="4" t="str">
        <f>'VIS STOP cijfers'!E69</f>
        <v>Reguliere workflow</v>
      </c>
      <c r="F319" s="5" t="str">
        <f>'VIS STOP cijfers'!F69</f>
        <v>VWS</v>
      </c>
      <c r="G319" s="4">
        <f>'VIS STOP cijfers'!G69</f>
        <v>0</v>
      </c>
      <c r="H319" s="15">
        <f>'VIS STOP cijfers'!H69</f>
        <v>2819</v>
      </c>
      <c r="I319" s="625">
        <f>'VIS STOP cijfers'!I69</f>
        <v>0</v>
      </c>
      <c r="J319" s="11">
        <f>'VIS STOP cijfers'!J69</f>
        <v>0</v>
      </c>
      <c r="K319" s="11">
        <f>'VIS STOP cijfers'!K69</f>
        <v>0</v>
      </c>
      <c r="L319" s="11">
        <f>'VIS STOP cijfers'!L69</f>
        <v>0</v>
      </c>
      <c r="M319" s="11">
        <f>'VIS STOP cijfers'!M69</f>
        <v>0</v>
      </c>
      <c r="N319" s="11">
        <f>'VIS STOP cijfers'!N69</f>
        <v>0</v>
      </c>
      <c r="O319" s="11">
        <f>'VIS STOP cijfers'!O69</f>
        <v>0</v>
      </c>
      <c r="P319" s="11">
        <f>'VIS STOP cijfers'!P69</f>
        <v>0</v>
      </c>
      <c r="Q319" s="26">
        <f>'VIS STOP cijfers'!Q69</f>
        <v>2819</v>
      </c>
      <c r="R319" s="15">
        <f>'VIS STOP cijfers'!R69</f>
        <v>0</v>
      </c>
      <c r="S319" s="11">
        <f>'VIS STOP cijfers'!S69</f>
        <v>0</v>
      </c>
      <c r="T319" s="11">
        <f>'VIS STOP cijfers'!T69</f>
        <v>2819</v>
      </c>
      <c r="U319" s="11">
        <f>'VIS STOP cijfers'!U69</f>
        <v>0</v>
      </c>
      <c r="V319" s="11">
        <f>'VIS STOP cijfers'!V69</f>
        <v>0</v>
      </c>
      <c r="W319" s="11">
        <f>'VIS STOP cijfers'!W69</f>
        <v>0</v>
      </c>
      <c r="X319" s="11">
        <f>'VIS STOP cijfers'!X69</f>
        <v>0</v>
      </c>
      <c r="Y319" s="11">
        <f>'VIS STOP cijfers'!Y69</f>
        <v>0</v>
      </c>
      <c r="Z319" s="49">
        <f>'VIS STOP cijfers'!Z69</f>
        <v>2819</v>
      </c>
      <c r="AA319" s="11">
        <f>'VIS STOP cijfers'!AA69</f>
        <v>2819</v>
      </c>
      <c r="AB319" s="11">
        <f>'VIS STOP cijfers'!AB69</f>
        <v>0</v>
      </c>
      <c r="AC319" s="11">
        <f>'VIS STOP cijfers'!AC69</f>
        <v>0</v>
      </c>
      <c r="AD319" s="11">
        <f>'VIS STOP cijfers'!AD69</f>
        <v>0</v>
      </c>
      <c r="AE319" s="11">
        <f>'VIS STOP cijfers'!AE69</f>
        <v>0</v>
      </c>
      <c r="AF319" s="11">
        <f>'VIS STOP cijfers'!AF69</f>
        <v>0</v>
      </c>
      <c r="AG319" s="49">
        <f>'VIS STOP cijfers'!AG69</f>
        <v>0</v>
      </c>
      <c r="AH319" s="11">
        <f>'VIS STOP cijfers'!AH69</f>
        <v>0</v>
      </c>
      <c r="AI319" s="11">
        <f>'VIS STOP cijfers'!AI69</f>
        <v>0</v>
      </c>
      <c r="AJ319" s="11">
        <f>'VIS STOP cijfers'!AJ69</f>
        <v>2819</v>
      </c>
      <c r="AK319" s="11">
        <f>'VIS STOP cijfers'!AK69</f>
        <v>0</v>
      </c>
      <c r="AL319" s="49">
        <f>'VIS STOP cijfers'!AL69</f>
        <v>0</v>
      </c>
      <c r="AM319" s="11">
        <f>'VIS STOP cijfers'!AM69</f>
        <v>0</v>
      </c>
      <c r="AN319" s="11">
        <f>'VIS STOP cijfers'!AN69</f>
        <v>0</v>
      </c>
      <c r="AO319" s="11">
        <f>'VIS STOP cijfers'!AO69</f>
        <v>0</v>
      </c>
      <c r="AP319" s="11">
        <f>'VIS STOP cijfers'!AP69</f>
        <v>0</v>
      </c>
      <c r="AQ319" s="11">
        <f>'VIS STOP cijfers'!AQ69</f>
        <v>0</v>
      </c>
      <c r="AR319" s="49">
        <f>'VIS STOP cijfers'!AR69</f>
        <v>0</v>
      </c>
      <c r="AS319" s="11">
        <f>'VIS STOP cijfers'!AS69</f>
        <v>0</v>
      </c>
      <c r="AT319" s="11">
        <f>'VIS STOP cijfers'!AT69</f>
        <v>0</v>
      </c>
      <c r="AU319" s="11">
        <f>'VIS STOP cijfers'!AU69</f>
        <v>0</v>
      </c>
      <c r="AV319" s="11">
        <f>'VIS STOP cijfers'!AV69</f>
        <v>0</v>
      </c>
      <c r="AW319" s="11">
        <f>'VIS STOP cijfers'!AW69</f>
        <v>0</v>
      </c>
      <c r="AX319" s="11">
        <f>'VIS STOP cijfers'!AX69</f>
        <v>0</v>
      </c>
      <c r="AY319" s="11">
        <f>'VIS STOP cijfers'!AY69</f>
        <v>0</v>
      </c>
      <c r="AZ319" s="11">
        <f>'VIS STOP cijfers'!AZ69</f>
        <v>0</v>
      </c>
      <c r="BA319" s="11">
        <f>'VIS STOP cijfers'!BA69</f>
        <v>0</v>
      </c>
      <c r="BB319" s="11">
        <f>'VIS STOP cijfers'!BB69</f>
        <v>0</v>
      </c>
      <c r="BC319" s="49">
        <f>'VIS STOP cijfers'!BC69</f>
        <v>0</v>
      </c>
      <c r="BD319" s="11">
        <f>'VIS STOP cijfers'!BD69</f>
        <v>0</v>
      </c>
      <c r="BE319" s="11">
        <f>'VIS STOP cijfers'!BE69</f>
        <v>0</v>
      </c>
      <c r="BF319" s="11">
        <f>'VIS STOP cijfers'!BF69</f>
        <v>0</v>
      </c>
      <c r="BG319" s="11">
        <f>'VIS STOP cijfers'!BG69</f>
        <v>0</v>
      </c>
      <c r="BH319" s="11">
        <f>'VIS STOP cijfers'!BH69</f>
        <v>0</v>
      </c>
      <c r="BI319" s="11">
        <f>'VIS STOP cijfers'!BI69</f>
        <v>0</v>
      </c>
      <c r="BJ319" s="11">
        <f>'VIS STOP cijfers'!BJ69</f>
        <v>0</v>
      </c>
      <c r="BK319" s="49">
        <f>'VIS STOP cijfers'!BK69</f>
        <v>0</v>
      </c>
      <c r="BL319" s="11">
        <f>'VIS STOP cijfers'!BL69</f>
        <v>0</v>
      </c>
      <c r="BM319" s="11">
        <f>'VIS STOP cijfers'!BM69</f>
        <v>0</v>
      </c>
      <c r="BN319" s="11">
        <f>'VIS STOP cijfers'!BN69</f>
        <v>0</v>
      </c>
      <c r="BO319" s="11">
        <f>'VIS STOP cijfers'!BO69</f>
        <v>0</v>
      </c>
      <c r="BP319" s="11">
        <f>'VIS STOP cijfers'!BP69</f>
        <v>0</v>
      </c>
      <c r="BQ319" s="49">
        <f>'VIS STOP cijfers'!BQ69</f>
        <v>0</v>
      </c>
      <c r="BR319" s="11">
        <f>'VIS STOP cijfers'!BR69</f>
        <v>0</v>
      </c>
      <c r="BS319" s="11">
        <f>'VIS STOP cijfers'!BS69</f>
        <v>0</v>
      </c>
      <c r="BT319" s="11">
        <f>'VIS STOP cijfers'!BT69</f>
        <v>0</v>
      </c>
      <c r="BU319" s="11">
        <f>'VIS STOP cijfers'!BU69</f>
        <v>0</v>
      </c>
      <c r="BV319" s="11">
        <f>'VIS STOP cijfers'!BV69</f>
        <v>0</v>
      </c>
      <c r="BW319" s="11">
        <f>'VIS STOP cijfers'!BW69</f>
        <v>0</v>
      </c>
      <c r="BX319" s="47">
        <f>'VIS STOP cijfers'!BX69</f>
        <v>0</v>
      </c>
      <c r="BY319" s="49">
        <f>'VIS STOP cijfers'!BY69</f>
        <v>2819</v>
      </c>
      <c r="BZ319" s="11">
        <f>'VIS STOP cijfers'!BZ69</f>
        <v>0</v>
      </c>
      <c r="CA319" s="11">
        <f>'VIS STOP cijfers'!CA69</f>
        <v>0</v>
      </c>
      <c r="CB319" s="11">
        <f>'VIS STOP cijfers'!CB69</f>
        <v>0</v>
      </c>
      <c r="CC319" s="11">
        <f>'VIS STOP cijfers'!CC69</f>
        <v>0</v>
      </c>
      <c r="CD319" s="11">
        <f>'VIS STOP cijfers'!CD69</f>
        <v>0</v>
      </c>
      <c r="CE319" s="11">
        <f>'VIS STOP cijfers'!CE69</f>
        <v>0</v>
      </c>
      <c r="CF319" s="11">
        <f>'VIS STOP cijfers'!CF69</f>
        <v>0</v>
      </c>
      <c r="CG319" s="11">
        <f>'VIS STOP cijfers'!CG69</f>
        <v>0</v>
      </c>
      <c r="CH319" s="11">
        <f>'VIS STOP cijfers'!CH69</f>
        <v>0</v>
      </c>
      <c r="CI319" s="11">
        <f>'VIS STOP cijfers'!CI69</f>
        <v>0</v>
      </c>
      <c r="CJ319" s="11">
        <f>'VIS STOP cijfers'!CJ69</f>
        <v>0</v>
      </c>
      <c r="CK319" s="11">
        <f>'VIS STOP cijfers'!CK69</f>
        <v>0</v>
      </c>
      <c r="CL319" s="49">
        <f>'VIS STOP cijfers'!CL69</f>
        <v>0</v>
      </c>
      <c r="CM319" s="11">
        <f>'VIS STOP cijfers'!CM69</f>
        <v>0</v>
      </c>
      <c r="CN319" s="11">
        <f>'VIS STOP cijfers'!CN69</f>
        <v>0</v>
      </c>
      <c r="CO319" s="11">
        <f>'VIS STOP cijfers'!CO69</f>
        <v>0</v>
      </c>
      <c r="CP319" s="11">
        <f>'VIS STOP cijfers'!CP69</f>
        <v>0</v>
      </c>
      <c r="CQ319" s="11">
        <f>'VIS STOP cijfers'!CQ69</f>
        <v>0</v>
      </c>
      <c r="CR319" s="11">
        <f>'VIS STOP cijfers'!CR69</f>
        <v>0</v>
      </c>
      <c r="CS319" s="11">
        <f>'VIS STOP cijfers'!CS69</f>
        <v>0</v>
      </c>
      <c r="CT319" s="11">
        <f>'VIS STOP cijfers'!CT69</f>
        <v>0</v>
      </c>
      <c r="CU319" s="11">
        <f>'VIS STOP cijfers'!CU69</f>
        <v>0</v>
      </c>
      <c r="CV319" s="11">
        <f>'VIS STOP cijfers'!CV69</f>
        <v>0</v>
      </c>
      <c r="CW319" s="11">
        <f>'VIS STOP cijfers'!CW69</f>
        <v>0</v>
      </c>
      <c r="CX319" s="11">
        <f>'VIS STOP cijfers'!CX69</f>
        <v>0</v>
      </c>
      <c r="CY319" s="26">
        <f>'VIS STOP cijfers'!CY69</f>
        <v>0</v>
      </c>
      <c r="CZ319" s="11">
        <f>'VIS STOP cijfers'!CZ69</f>
        <v>0</v>
      </c>
      <c r="DA319" s="11">
        <f>'VIS STOP cijfers'!DA69</f>
        <v>0</v>
      </c>
      <c r="DB319" s="11">
        <f>'VIS STOP cijfers'!DB69</f>
        <v>0</v>
      </c>
      <c r="DC319" s="11">
        <f>'VIS STOP cijfers'!DC69</f>
        <v>0</v>
      </c>
      <c r="DD319" s="11">
        <f>'VIS STOP cijfers'!DD69</f>
        <v>0</v>
      </c>
      <c r="DE319" s="11">
        <f>'VIS STOP cijfers'!DE69</f>
        <v>0</v>
      </c>
      <c r="DF319" s="11">
        <f>'VIS STOP cijfers'!DF69</f>
        <v>0</v>
      </c>
      <c r="DG319" s="11">
        <f>'VIS STOP cijfers'!DG69</f>
        <v>0</v>
      </c>
      <c r="DH319" s="11">
        <f>'VIS STOP cijfers'!DH69</f>
        <v>0</v>
      </c>
      <c r="DI319" s="11">
        <f>'VIS STOP cijfers'!DI69</f>
        <v>0</v>
      </c>
      <c r="DJ319" s="11">
        <f>'VIS STOP cijfers'!DJ69</f>
        <v>0</v>
      </c>
      <c r="DK319" s="11">
        <f>'VIS STOP cijfers'!DK69</f>
        <v>0</v>
      </c>
      <c r="DL319" s="26">
        <f>'VIS STOP cijfers'!DL69</f>
        <v>0</v>
      </c>
    </row>
    <row r="320" spans="1:116" s="165" customFormat="1" hidden="1">
      <c r="A320" s="47">
        <f>'VIS STOP cijfers'!A70</f>
        <v>0</v>
      </c>
      <c r="B320" s="49" t="str">
        <f>'VIS STOP cijfers'!B70</f>
        <v>WTNT</v>
      </c>
      <c r="C320" s="4" t="str">
        <f>'VIS STOP cijfers'!C70</f>
        <v>Visketen</v>
      </c>
      <c r="D320" s="4" t="str">
        <f>'VIS STOP cijfers'!D70</f>
        <v>VIS Schelpdieronderzoek  VWS</v>
      </c>
      <c r="E320" s="519" t="str">
        <f>'VIS STOP cijfers'!E70</f>
        <v>Aanvullende monitoring ivm eisen USA (Al geregeld bij microbiologisch?)</v>
      </c>
      <c r="F320" s="5">
        <f>'VIS STOP cijfers'!F70</f>
        <v>0</v>
      </c>
      <c r="G320" s="4">
        <f>'VIS STOP cijfers'!G70</f>
        <v>0</v>
      </c>
      <c r="H320" s="520" t="str">
        <f>'VIS STOP cijfers'!H70</f>
        <v>pm</v>
      </c>
      <c r="I320" s="627" t="str">
        <f>'VIS STOP cijfers'!I70</f>
        <v xml:space="preserve">afhankelijk najaar </v>
      </c>
      <c r="J320" s="519">
        <f>'VIS STOP cijfers'!J70</f>
        <v>0</v>
      </c>
      <c r="K320" s="519">
        <f>'VIS STOP cijfers'!K70</f>
        <v>0</v>
      </c>
      <c r="L320" s="519">
        <f>'VIS STOP cijfers'!L70</f>
        <v>0</v>
      </c>
      <c r="M320" s="11">
        <f>'VIS STOP cijfers'!M70</f>
        <v>0</v>
      </c>
      <c r="N320" s="11">
        <f>'VIS STOP cijfers'!N70</f>
        <v>0</v>
      </c>
      <c r="O320" s="11">
        <f>'VIS STOP cijfers'!O70</f>
        <v>0</v>
      </c>
      <c r="P320" s="11">
        <f>'VIS STOP cijfers'!P70</f>
        <v>0</v>
      </c>
      <c r="Q320" s="26">
        <f>'VIS STOP cijfers'!Q70</f>
        <v>0</v>
      </c>
      <c r="R320" s="15">
        <f>'VIS STOP cijfers'!R70</f>
        <v>0</v>
      </c>
      <c r="S320" s="11">
        <f>'VIS STOP cijfers'!S70</f>
        <v>0</v>
      </c>
      <c r="T320" s="11">
        <f>'VIS STOP cijfers'!T70</f>
        <v>0</v>
      </c>
      <c r="U320" s="11">
        <f>'VIS STOP cijfers'!U70</f>
        <v>0</v>
      </c>
      <c r="V320" s="11">
        <f>'VIS STOP cijfers'!V70</f>
        <v>0</v>
      </c>
      <c r="W320" s="11">
        <f>'VIS STOP cijfers'!W70</f>
        <v>0</v>
      </c>
      <c r="X320" s="11">
        <f>'VIS STOP cijfers'!X70</f>
        <v>0</v>
      </c>
      <c r="Y320" s="11">
        <f>'VIS STOP cijfers'!Y70</f>
        <v>0</v>
      </c>
      <c r="Z320" s="49">
        <f>'VIS STOP cijfers'!Z70</f>
        <v>0</v>
      </c>
      <c r="AA320" s="11">
        <f>'VIS STOP cijfers'!AA70</f>
        <v>0</v>
      </c>
      <c r="AB320" s="11">
        <f>'VIS STOP cijfers'!AB70</f>
        <v>0</v>
      </c>
      <c r="AC320" s="11">
        <f>'VIS STOP cijfers'!AC70</f>
        <v>0</v>
      </c>
      <c r="AD320" s="11">
        <f>'VIS STOP cijfers'!AD70</f>
        <v>0</v>
      </c>
      <c r="AE320" s="11">
        <f>'VIS STOP cijfers'!AE70</f>
        <v>0</v>
      </c>
      <c r="AF320" s="11">
        <f>'VIS STOP cijfers'!AF70</f>
        <v>0</v>
      </c>
      <c r="AG320" s="49">
        <f>'VIS STOP cijfers'!AG70</f>
        <v>0</v>
      </c>
      <c r="AH320" s="11">
        <f>'VIS STOP cijfers'!AH70</f>
        <v>0</v>
      </c>
      <c r="AI320" s="11">
        <f>'VIS STOP cijfers'!AI70</f>
        <v>0</v>
      </c>
      <c r="AJ320" s="11">
        <f>'VIS STOP cijfers'!AJ70</f>
        <v>0</v>
      </c>
      <c r="AK320" s="11">
        <f>'VIS STOP cijfers'!AK70</f>
        <v>0</v>
      </c>
      <c r="AL320" s="49">
        <f>'VIS STOP cijfers'!AL70</f>
        <v>0</v>
      </c>
      <c r="AM320" s="11">
        <f>'VIS STOP cijfers'!AM70</f>
        <v>0</v>
      </c>
      <c r="AN320" s="11">
        <f>'VIS STOP cijfers'!AN70</f>
        <v>0</v>
      </c>
      <c r="AO320" s="11">
        <f>'VIS STOP cijfers'!AO70</f>
        <v>0</v>
      </c>
      <c r="AP320" s="11">
        <f>'VIS STOP cijfers'!AP70</f>
        <v>0</v>
      </c>
      <c r="AQ320" s="11">
        <f>'VIS STOP cijfers'!AQ70</f>
        <v>0</v>
      </c>
      <c r="AR320" s="49">
        <f>'VIS STOP cijfers'!AR70</f>
        <v>0</v>
      </c>
      <c r="AS320" s="11">
        <f>'VIS STOP cijfers'!AS70</f>
        <v>0</v>
      </c>
      <c r="AT320" s="11">
        <f>'VIS STOP cijfers'!AT70</f>
        <v>0</v>
      </c>
      <c r="AU320" s="11">
        <f>'VIS STOP cijfers'!AU70</f>
        <v>0</v>
      </c>
      <c r="AV320" s="11">
        <f>'VIS STOP cijfers'!AV70</f>
        <v>0</v>
      </c>
      <c r="AW320" s="11">
        <f>'VIS STOP cijfers'!AW70</f>
        <v>0</v>
      </c>
      <c r="AX320" s="11">
        <f>'VIS STOP cijfers'!AX70</f>
        <v>0</v>
      </c>
      <c r="AY320" s="11">
        <f>'VIS STOP cijfers'!AY70</f>
        <v>0</v>
      </c>
      <c r="AZ320" s="11">
        <f>'VIS STOP cijfers'!AZ70</f>
        <v>0</v>
      </c>
      <c r="BA320" s="11">
        <f>'VIS STOP cijfers'!BA70</f>
        <v>0</v>
      </c>
      <c r="BB320" s="11">
        <f>'VIS STOP cijfers'!BB70</f>
        <v>0</v>
      </c>
      <c r="BC320" s="49">
        <f>'VIS STOP cijfers'!BC70</f>
        <v>0</v>
      </c>
      <c r="BD320" s="11">
        <f>'VIS STOP cijfers'!BD70</f>
        <v>0</v>
      </c>
      <c r="BE320" s="11">
        <f>'VIS STOP cijfers'!BE70</f>
        <v>0</v>
      </c>
      <c r="BF320" s="11">
        <f>'VIS STOP cijfers'!BF70</f>
        <v>0</v>
      </c>
      <c r="BG320" s="11">
        <f>'VIS STOP cijfers'!BG70</f>
        <v>0</v>
      </c>
      <c r="BH320" s="11">
        <f>'VIS STOP cijfers'!BH70</f>
        <v>0</v>
      </c>
      <c r="BI320" s="11">
        <f>'VIS STOP cijfers'!BI70</f>
        <v>0</v>
      </c>
      <c r="BJ320" s="11">
        <f>'VIS STOP cijfers'!BJ70</f>
        <v>0</v>
      </c>
      <c r="BK320" s="49">
        <f>'VIS STOP cijfers'!BK70</f>
        <v>0</v>
      </c>
      <c r="BL320" s="11">
        <f>'VIS STOP cijfers'!BL70</f>
        <v>0</v>
      </c>
      <c r="BM320" s="11">
        <f>'VIS STOP cijfers'!BM70</f>
        <v>0</v>
      </c>
      <c r="BN320" s="11">
        <f>'VIS STOP cijfers'!BN70</f>
        <v>0</v>
      </c>
      <c r="BO320" s="11">
        <f>'VIS STOP cijfers'!BO70</f>
        <v>0</v>
      </c>
      <c r="BP320" s="11">
        <f>'VIS STOP cijfers'!BP70</f>
        <v>0</v>
      </c>
      <c r="BQ320" s="49">
        <f>'VIS STOP cijfers'!BQ70</f>
        <v>0</v>
      </c>
      <c r="BR320" s="11">
        <f>'VIS STOP cijfers'!BR70</f>
        <v>0</v>
      </c>
      <c r="BS320" s="11">
        <f>'VIS STOP cijfers'!BS70</f>
        <v>0</v>
      </c>
      <c r="BT320" s="11">
        <f>'VIS STOP cijfers'!BT70</f>
        <v>0</v>
      </c>
      <c r="BU320" s="11">
        <f>'VIS STOP cijfers'!BU70</f>
        <v>0</v>
      </c>
      <c r="BV320" s="11">
        <f>'VIS STOP cijfers'!BV70</f>
        <v>0</v>
      </c>
      <c r="BW320" s="11">
        <f>'VIS STOP cijfers'!BW70</f>
        <v>0</v>
      </c>
      <c r="BX320" s="47">
        <f>'VIS STOP cijfers'!BX70</f>
        <v>0</v>
      </c>
      <c r="BY320" s="49">
        <f>'VIS STOP cijfers'!BY70</f>
        <v>0</v>
      </c>
      <c r="BZ320" s="11">
        <f>'VIS STOP cijfers'!BZ70</f>
        <v>0</v>
      </c>
      <c r="CA320" s="11">
        <f>'VIS STOP cijfers'!CA70</f>
        <v>0</v>
      </c>
      <c r="CB320" s="11">
        <f>'VIS STOP cijfers'!CB70</f>
        <v>0</v>
      </c>
      <c r="CC320" s="11">
        <f>'VIS STOP cijfers'!CC70</f>
        <v>0</v>
      </c>
      <c r="CD320" s="11">
        <f>'VIS STOP cijfers'!CD70</f>
        <v>0</v>
      </c>
      <c r="CE320" s="11">
        <f>'VIS STOP cijfers'!CE70</f>
        <v>0</v>
      </c>
      <c r="CF320" s="11">
        <f>'VIS STOP cijfers'!CF70</f>
        <v>0</v>
      </c>
      <c r="CG320" s="11">
        <f>'VIS STOP cijfers'!CG70</f>
        <v>0</v>
      </c>
      <c r="CH320" s="11">
        <f>'VIS STOP cijfers'!CH70</f>
        <v>0</v>
      </c>
      <c r="CI320" s="11">
        <f>'VIS STOP cijfers'!CI70</f>
        <v>0</v>
      </c>
      <c r="CJ320" s="11">
        <f>'VIS STOP cijfers'!CJ70</f>
        <v>0</v>
      </c>
      <c r="CK320" s="11">
        <f>'VIS STOP cijfers'!CK70</f>
        <v>0</v>
      </c>
      <c r="CL320" s="49">
        <f>'VIS STOP cijfers'!CL70</f>
        <v>0</v>
      </c>
      <c r="CM320" s="11">
        <f>'VIS STOP cijfers'!CM70</f>
        <v>0</v>
      </c>
      <c r="CN320" s="11">
        <f>'VIS STOP cijfers'!CN70</f>
        <v>0</v>
      </c>
      <c r="CO320" s="11">
        <f>'VIS STOP cijfers'!CO70</f>
        <v>0</v>
      </c>
      <c r="CP320" s="11">
        <f>'VIS STOP cijfers'!CP70</f>
        <v>0</v>
      </c>
      <c r="CQ320" s="11">
        <f>'VIS STOP cijfers'!CQ70</f>
        <v>0</v>
      </c>
      <c r="CR320" s="11">
        <f>'VIS STOP cijfers'!CR70</f>
        <v>0</v>
      </c>
      <c r="CS320" s="11">
        <f>'VIS STOP cijfers'!CS70</f>
        <v>0</v>
      </c>
      <c r="CT320" s="11">
        <f>'VIS STOP cijfers'!CT70</f>
        <v>0</v>
      </c>
      <c r="CU320" s="11">
        <f>'VIS STOP cijfers'!CU70</f>
        <v>0</v>
      </c>
      <c r="CV320" s="11">
        <f>'VIS STOP cijfers'!CV70</f>
        <v>0</v>
      </c>
      <c r="CW320" s="11">
        <f>'VIS STOP cijfers'!CW70</f>
        <v>0</v>
      </c>
      <c r="CX320" s="11">
        <f>'VIS STOP cijfers'!CX70</f>
        <v>0</v>
      </c>
      <c r="CY320" s="26">
        <f>'VIS STOP cijfers'!CY70</f>
        <v>0</v>
      </c>
      <c r="CZ320" s="11">
        <f>'VIS STOP cijfers'!CZ70</f>
        <v>0</v>
      </c>
      <c r="DA320" s="11">
        <f>'VIS STOP cijfers'!DA70</f>
        <v>0</v>
      </c>
      <c r="DB320" s="11">
        <f>'VIS STOP cijfers'!DB70</f>
        <v>0</v>
      </c>
      <c r="DC320" s="11">
        <f>'VIS STOP cijfers'!DC70</f>
        <v>0</v>
      </c>
      <c r="DD320" s="11">
        <f>'VIS STOP cijfers'!DD70</f>
        <v>0</v>
      </c>
      <c r="DE320" s="11">
        <f>'VIS STOP cijfers'!DE70</f>
        <v>0</v>
      </c>
      <c r="DF320" s="11">
        <f>'VIS STOP cijfers'!DF70</f>
        <v>0</v>
      </c>
      <c r="DG320" s="11">
        <f>'VIS STOP cijfers'!DG70</f>
        <v>0</v>
      </c>
      <c r="DH320" s="11">
        <f>'VIS STOP cijfers'!DH70</f>
        <v>0</v>
      </c>
      <c r="DI320" s="11">
        <f>'VIS STOP cijfers'!DI70</f>
        <v>0</v>
      </c>
      <c r="DJ320" s="11">
        <f>'VIS STOP cijfers'!DJ70</f>
        <v>0</v>
      </c>
      <c r="DK320" s="11">
        <f>'VIS STOP cijfers'!DK70</f>
        <v>0</v>
      </c>
      <c r="DL320" s="26">
        <f>'VIS STOP cijfers'!DL70</f>
        <v>0</v>
      </c>
    </row>
    <row r="321" spans="1:116" s="165" customFormat="1" hidden="1">
      <c r="A321" s="47">
        <f>'VIS STOP cijfers'!A71</f>
        <v>0</v>
      </c>
      <c r="B321" s="49" t="str">
        <f>'VIS STOP cijfers'!B71</f>
        <v>WTNT</v>
      </c>
      <c r="C321" s="4" t="str">
        <f>'VIS STOP cijfers'!C71</f>
        <v>Visketen</v>
      </c>
      <c r="D321" s="4" t="str">
        <f>'VIS STOP cijfers'!D71</f>
        <v>VIS Schelpdieronderzoek  VWS</v>
      </c>
      <c r="E321" s="656" t="str">
        <f>'VIS STOP cijfers'!E71</f>
        <v>Opleiding PBO C&amp;V</v>
      </c>
      <c r="F321" s="5" t="str">
        <f>'VIS STOP cijfers'!F71</f>
        <v>VWS</v>
      </c>
      <c r="G321" s="4">
        <f>'VIS STOP cijfers'!G71</f>
        <v>0</v>
      </c>
      <c r="H321" s="512">
        <f>'VIS STOP cijfers'!H71</f>
        <v>0</v>
      </c>
      <c r="I321" s="627">
        <f>'VIS STOP cijfers'!I71</f>
        <v>0</v>
      </c>
      <c r="J321" s="519">
        <f>'VIS STOP cijfers'!J71</f>
        <v>0</v>
      </c>
      <c r="K321" s="519">
        <f>'VIS STOP cijfers'!K71</f>
        <v>0</v>
      </c>
      <c r="L321" s="519">
        <f>'VIS STOP cijfers'!L71</f>
        <v>0</v>
      </c>
      <c r="M321" s="11">
        <f>'VIS STOP cijfers'!M71</f>
        <v>0</v>
      </c>
      <c r="N321" s="11">
        <f>'VIS STOP cijfers'!N71</f>
        <v>0</v>
      </c>
      <c r="O321" s="11">
        <f>'VIS STOP cijfers'!O71</f>
        <v>0</v>
      </c>
      <c r="P321" s="11">
        <f>'VIS STOP cijfers'!P71</f>
        <v>0</v>
      </c>
      <c r="Q321" s="26">
        <f>'VIS STOP cijfers'!Q71</f>
        <v>0</v>
      </c>
      <c r="R321" s="15">
        <f>'VIS STOP cijfers'!R71</f>
        <v>0</v>
      </c>
      <c r="S321" s="11">
        <f>'VIS STOP cijfers'!S71</f>
        <v>0</v>
      </c>
      <c r="T321" s="510">
        <f>'VIS STOP cijfers'!T71</f>
        <v>0</v>
      </c>
      <c r="U321" s="11">
        <f>'VIS STOP cijfers'!U71</f>
        <v>0</v>
      </c>
      <c r="V321" s="11">
        <f>'VIS STOP cijfers'!V71</f>
        <v>0</v>
      </c>
      <c r="W321" s="11">
        <f>'VIS STOP cijfers'!W71</f>
        <v>0</v>
      </c>
      <c r="X321" s="11">
        <f>'VIS STOP cijfers'!X71</f>
        <v>0</v>
      </c>
      <c r="Y321" s="11">
        <f>'VIS STOP cijfers'!Y71</f>
        <v>0</v>
      </c>
      <c r="Z321" s="49">
        <f>'VIS STOP cijfers'!Z71</f>
        <v>0</v>
      </c>
      <c r="AA321" s="510">
        <f>'VIS STOP cijfers'!AA71</f>
        <v>0</v>
      </c>
      <c r="AB321" s="11">
        <f>'VIS STOP cijfers'!AB71</f>
        <v>0</v>
      </c>
      <c r="AC321" s="11">
        <f>'VIS STOP cijfers'!AC71</f>
        <v>0</v>
      </c>
      <c r="AD321" s="11">
        <f>'VIS STOP cijfers'!AD71</f>
        <v>0</v>
      </c>
      <c r="AE321" s="11">
        <f>'VIS STOP cijfers'!AE71</f>
        <v>0</v>
      </c>
      <c r="AF321" s="11">
        <f>'VIS STOP cijfers'!AF71</f>
        <v>0</v>
      </c>
      <c r="AG321" s="49">
        <f>'VIS STOP cijfers'!AG71</f>
        <v>0</v>
      </c>
      <c r="AH321" s="11">
        <f>'VIS STOP cijfers'!AH71</f>
        <v>0</v>
      </c>
      <c r="AI321" s="11">
        <f>'VIS STOP cijfers'!AI71</f>
        <v>0</v>
      </c>
      <c r="AJ321" s="11">
        <f>'VIS STOP cijfers'!AJ71</f>
        <v>0</v>
      </c>
      <c r="AK321" s="11">
        <f>'VIS STOP cijfers'!AK71</f>
        <v>0</v>
      </c>
      <c r="AL321" s="49">
        <f>'VIS STOP cijfers'!AL71</f>
        <v>0</v>
      </c>
      <c r="AM321" s="11">
        <f>'VIS STOP cijfers'!AM71</f>
        <v>0</v>
      </c>
      <c r="AN321" s="11">
        <f>'VIS STOP cijfers'!AN71</f>
        <v>0</v>
      </c>
      <c r="AO321" s="11">
        <f>'VIS STOP cijfers'!AO71</f>
        <v>0</v>
      </c>
      <c r="AP321" s="11">
        <f>'VIS STOP cijfers'!AP71</f>
        <v>0</v>
      </c>
      <c r="AQ321" s="11">
        <f>'VIS STOP cijfers'!AQ71</f>
        <v>0</v>
      </c>
      <c r="AR321" s="49">
        <f>'VIS STOP cijfers'!AR71</f>
        <v>0</v>
      </c>
      <c r="AS321" s="11">
        <f>'VIS STOP cijfers'!AS71</f>
        <v>0</v>
      </c>
      <c r="AT321" s="11">
        <f>'VIS STOP cijfers'!AT71</f>
        <v>0</v>
      </c>
      <c r="AU321" s="11">
        <f>'VIS STOP cijfers'!AU71</f>
        <v>0</v>
      </c>
      <c r="AV321" s="11">
        <f>'VIS STOP cijfers'!AV71</f>
        <v>0</v>
      </c>
      <c r="AW321" s="11">
        <f>'VIS STOP cijfers'!AW71</f>
        <v>0</v>
      </c>
      <c r="AX321" s="11">
        <f>'VIS STOP cijfers'!AX71</f>
        <v>0</v>
      </c>
      <c r="AY321" s="11">
        <f>'VIS STOP cijfers'!AY71</f>
        <v>0</v>
      </c>
      <c r="AZ321" s="11">
        <f>'VIS STOP cijfers'!AZ71</f>
        <v>0</v>
      </c>
      <c r="BA321" s="11">
        <f>'VIS STOP cijfers'!BA71</f>
        <v>0</v>
      </c>
      <c r="BB321" s="11">
        <f>'VIS STOP cijfers'!BB71</f>
        <v>0</v>
      </c>
      <c r="BC321" s="49">
        <f>'VIS STOP cijfers'!BC71</f>
        <v>0</v>
      </c>
      <c r="BD321" s="11">
        <f>'VIS STOP cijfers'!BD71</f>
        <v>0</v>
      </c>
      <c r="BE321" s="11">
        <f>'VIS STOP cijfers'!BE71</f>
        <v>0</v>
      </c>
      <c r="BF321" s="11">
        <f>'VIS STOP cijfers'!BF71</f>
        <v>0</v>
      </c>
      <c r="BG321" s="11">
        <f>'VIS STOP cijfers'!BG71</f>
        <v>0</v>
      </c>
      <c r="BH321" s="11">
        <f>'VIS STOP cijfers'!BH71</f>
        <v>0</v>
      </c>
      <c r="BI321" s="11">
        <f>'VIS STOP cijfers'!BI71</f>
        <v>0</v>
      </c>
      <c r="BJ321" s="11">
        <f>'VIS STOP cijfers'!BJ71</f>
        <v>0</v>
      </c>
      <c r="BK321" s="49">
        <f>'VIS STOP cijfers'!BK71</f>
        <v>0</v>
      </c>
      <c r="BL321" s="11">
        <f>'VIS STOP cijfers'!BL71</f>
        <v>0</v>
      </c>
      <c r="BM321" s="11">
        <f>'VIS STOP cijfers'!BM71</f>
        <v>0</v>
      </c>
      <c r="BN321" s="11">
        <f>'VIS STOP cijfers'!BN71</f>
        <v>0</v>
      </c>
      <c r="BO321" s="11">
        <f>'VIS STOP cijfers'!BO71</f>
        <v>0</v>
      </c>
      <c r="BP321" s="11">
        <f>'VIS STOP cijfers'!BP71</f>
        <v>0</v>
      </c>
      <c r="BQ321" s="49">
        <f>'VIS STOP cijfers'!BQ71</f>
        <v>0</v>
      </c>
      <c r="BR321" s="11">
        <f>'VIS STOP cijfers'!BR71</f>
        <v>0</v>
      </c>
      <c r="BS321" s="11">
        <f>'VIS STOP cijfers'!BS71</f>
        <v>0</v>
      </c>
      <c r="BT321" s="11">
        <f>'VIS STOP cijfers'!BT71</f>
        <v>0</v>
      </c>
      <c r="BU321" s="11">
        <f>'VIS STOP cijfers'!BU71</f>
        <v>0</v>
      </c>
      <c r="BV321" s="11">
        <f>'VIS STOP cijfers'!BV71</f>
        <v>0</v>
      </c>
      <c r="BW321" s="11">
        <f>'VIS STOP cijfers'!BW71</f>
        <v>0</v>
      </c>
      <c r="BX321" s="47">
        <f>'VIS STOP cijfers'!BX71</f>
        <v>0</v>
      </c>
      <c r="BY321" s="49">
        <f>'VIS STOP cijfers'!BY71</f>
        <v>0</v>
      </c>
      <c r="BZ321" s="11">
        <f>'VIS STOP cijfers'!BZ71</f>
        <v>0</v>
      </c>
      <c r="CA321" s="11">
        <f>'VIS STOP cijfers'!CA71</f>
        <v>0</v>
      </c>
      <c r="CB321" s="11">
        <f>'VIS STOP cijfers'!CB71</f>
        <v>0</v>
      </c>
      <c r="CC321" s="11">
        <f>'VIS STOP cijfers'!CC71</f>
        <v>0</v>
      </c>
      <c r="CD321" s="11">
        <f>'VIS STOP cijfers'!CD71</f>
        <v>0</v>
      </c>
      <c r="CE321" s="11">
        <f>'VIS STOP cijfers'!CE71</f>
        <v>0</v>
      </c>
      <c r="CF321" s="11">
        <f>'VIS STOP cijfers'!CF71</f>
        <v>0</v>
      </c>
      <c r="CG321" s="11">
        <f>'VIS STOP cijfers'!CG71</f>
        <v>0</v>
      </c>
      <c r="CH321" s="11">
        <f>'VIS STOP cijfers'!CH71</f>
        <v>0</v>
      </c>
      <c r="CI321" s="11">
        <f>'VIS STOP cijfers'!CI71</f>
        <v>0</v>
      </c>
      <c r="CJ321" s="11">
        <f>'VIS STOP cijfers'!CJ71</f>
        <v>0</v>
      </c>
      <c r="CK321" s="11">
        <f>'VIS STOP cijfers'!CK71</f>
        <v>0</v>
      </c>
      <c r="CL321" s="49">
        <f>'VIS STOP cijfers'!CL71</f>
        <v>0</v>
      </c>
      <c r="CM321" s="11">
        <f>'VIS STOP cijfers'!CM71</f>
        <v>0</v>
      </c>
      <c r="CN321" s="11">
        <f>'VIS STOP cijfers'!CN71</f>
        <v>0</v>
      </c>
      <c r="CO321" s="11">
        <f>'VIS STOP cijfers'!CO71</f>
        <v>0</v>
      </c>
      <c r="CP321" s="11">
        <f>'VIS STOP cijfers'!CP71</f>
        <v>0</v>
      </c>
      <c r="CQ321" s="11">
        <f>'VIS STOP cijfers'!CQ71</f>
        <v>0</v>
      </c>
      <c r="CR321" s="11">
        <f>'VIS STOP cijfers'!CR71</f>
        <v>0</v>
      </c>
      <c r="CS321" s="11">
        <f>'VIS STOP cijfers'!CS71</f>
        <v>0</v>
      </c>
      <c r="CT321" s="11">
        <f>'VIS STOP cijfers'!CT71</f>
        <v>0</v>
      </c>
      <c r="CU321" s="11">
        <f>'VIS STOP cijfers'!CU71</f>
        <v>0</v>
      </c>
      <c r="CV321" s="11">
        <f>'VIS STOP cijfers'!CV71</f>
        <v>0</v>
      </c>
      <c r="CW321" s="11">
        <f>'VIS STOP cijfers'!CW71</f>
        <v>0</v>
      </c>
      <c r="CX321" s="11">
        <f>'VIS STOP cijfers'!CX71</f>
        <v>0</v>
      </c>
      <c r="CY321" s="26">
        <f>'VIS STOP cijfers'!CY71</f>
        <v>0</v>
      </c>
      <c r="CZ321" s="11">
        <f>'VIS STOP cijfers'!CZ71</f>
        <v>0</v>
      </c>
      <c r="DA321" s="11">
        <f>'VIS STOP cijfers'!DA71</f>
        <v>0</v>
      </c>
      <c r="DB321" s="11">
        <f>'VIS STOP cijfers'!DB71</f>
        <v>0</v>
      </c>
      <c r="DC321" s="11">
        <f>'VIS STOP cijfers'!DC71</f>
        <v>0</v>
      </c>
      <c r="DD321" s="11">
        <f>'VIS STOP cijfers'!DD71</f>
        <v>0</v>
      </c>
      <c r="DE321" s="11">
        <f>'VIS STOP cijfers'!DE71</f>
        <v>0</v>
      </c>
      <c r="DF321" s="11">
        <f>'VIS STOP cijfers'!DF71</f>
        <v>0</v>
      </c>
      <c r="DG321" s="11">
        <f>'VIS STOP cijfers'!DG71</f>
        <v>0</v>
      </c>
      <c r="DH321" s="11">
        <f>'VIS STOP cijfers'!DH71</f>
        <v>0</v>
      </c>
      <c r="DI321" s="11">
        <f>'VIS STOP cijfers'!DI71</f>
        <v>0</v>
      </c>
      <c r="DJ321" s="11">
        <f>'VIS STOP cijfers'!DJ71</f>
        <v>0</v>
      </c>
      <c r="DK321" s="11">
        <f>'VIS STOP cijfers'!DK71</f>
        <v>0</v>
      </c>
      <c r="DL321" s="26">
        <f>'VIS STOP cijfers'!DL71</f>
        <v>0</v>
      </c>
    </row>
    <row r="322" spans="1:116" s="165" customFormat="1" hidden="1">
      <c r="A322" s="47">
        <f>'VIS STOP cijfers'!A73</f>
        <v>0</v>
      </c>
      <c r="B322" s="49" t="str">
        <f>'VIS STOP cijfers'!B73</f>
        <v>WONT</v>
      </c>
      <c r="C322" s="4" t="str">
        <f>'VIS STOP cijfers'!C73</f>
        <v>Visketen</v>
      </c>
      <c r="D322" s="4" t="str">
        <f>'VIS STOP cijfers'!D73</f>
        <v>VIS Aanlanding VVH Derden</v>
      </c>
      <c r="E322" s="4" t="str">
        <f>'VIS STOP cijfers'!E73</f>
        <v>TO werkzaamheden</v>
      </c>
      <c r="F322" s="5" t="str">
        <f>'VIS STOP cijfers'!F73</f>
        <v>Derden</v>
      </c>
      <c r="G322" s="4">
        <f>'VIS STOP cijfers'!G73</f>
        <v>0</v>
      </c>
      <c r="H322" s="15">
        <f>'VIS STOP cijfers'!H73</f>
        <v>50</v>
      </c>
      <c r="I322" s="625">
        <f>'VIS STOP cijfers'!I73</f>
        <v>0</v>
      </c>
      <c r="J322" s="11">
        <f>'VIS STOP cijfers'!J73</f>
        <v>0</v>
      </c>
      <c r="K322" s="11">
        <f>'VIS STOP cijfers'!K73</f>
        <v>0</v>
      </c>
      <c r="L322" s="11">
        <f>'VIS STOP cijfers'!L73</f>
        <v>0</v>
      </c>
      <c r="M322" s="11">
        <f>'VIS STOP cijfers'!M73</f>
        <v>0</v>
      </c>
      <c r="N322" s="11">
        <f>'VIS STOP cijfers'!N73</f>
        <v>0</v>
      </c>
      <c r="O322" s="11">
        <f>'VIS STOP cijfers'!O73</f>
        <v>0</v>
      </c>
      <c r="P322" s="11">
        <f>'VIS STOP cijfers'!P73</f>
        <v>0</v>
      </c>
      <c r="Q322" s="26">
        <f>'VIS STOP cijfers'!Q73</f>
        <v>50</v>
      </c>
      <c r="R322" s="15">
        <f>'VIS STOP cijfers'!R73</f>
        <v>0</v>
      </c>
      <c r="S322" s="11">
        <f>'VIS STOP cijfers'!S73</f>
        <v>0</v>
      </c>
      <c r="T322" s="11">
        <f>'VIS STOP cijfers'!T73</f>
        <v>50</v>
      </c>
      <c r="U322" s="11">
        <f>'VIS STOP cijfers'!U73</f>
        <v>0</v>
      </c>
      <c r="V322" s="11">
        <f>'VIS STOP cijfers'!V73</f>
        <v>0</v>
      </c>
      <c r="W322" s="11">
        <f>'VIS STOP cijfers'!W73</f>
        <v>0</v>
      </c>
      <c r="X322" s="11">
        <f>'VIS STOP cijfers'!X73</f>
        <v>0</v>
      </c>
      <c r="Y322" s="11">
        <f>'VIS STOP cijfers'!Y73</f>
        <v>0</v>
      </c>
      <c r="Z322" s="49">
        <f>'VIS STOP cijfers'!Z73</f>
        <v>50</v>
      </c>
      <c r="AA322" s="11">
        <f>'VIS STOP cijfers'!AA73</f>
        <v>50</v>
      </c>
      <c r="AB322" s="11">
        <f>'VIS STOP cijfers'!AB73</f>
        <v>0</v>
      </c>
      <c r="AC322" s="11">
        <f>'VIS STOP cijfers'!AC73</f>
        <v>0</v>
      </c>
      <c r="AD322" s="11">
        <f>'VIS STOP cijfers'!AD73</f>
        <v>0</v>
      </c>
      <c r="AE322" s="11">
        <f>'VIS STOP cijfers'!AE73</f>
        <v>0</v>
      </c>
      <c r="AF322" s="11">
        <f>'VIS STOP cijfers'!AF73</f>
        <v>0</v>
      </c>
      <c r="AG322" s="49">
        <f>'VIS STOP cijfers'!AG73</f>
        <v>0</v>
      </c>
      <c r="AH322" s="11">
        <f>'VIS STOP cijfers'!AH73</f>
        <v>0</v>
      </c>
      <c r="AI322" s="11">
        <f>'VIS STOP cijfers'!AI73</f>
        <v>0</v>
      </c>
      <c r="AJ322" s="11">
        <f>'VIS STOP cijfers'!AJ73</f>
        <v>50</v>
      </c>
      <c r="AK322" s="11">
        <f>'VIS STOP cijfers'!AK73</f>
        <v>0</v>
      </c>
      <c r="AL322" s="49">
        <f>'VIS STOP cijfers'!AL73</f>
        <v>0</v>
      </c>
      <c r="AM322" s="11">
        <f>'VIS STOP cijfers'!AM73</f>
        <v>0</v>
      </c>
      <c r="AN322" s="11">
        <f>'VIS STOP cijfers'!AN73</f>
        <v>0</v>
      </c>
      <c r="AO322" s="11">
        <f>'VIS STOP cijfers'!AO73</f>
        <v>0</v>
      </c>
      <c r="AP322" s="11">
        <f>'VIS STOP cijfers'!AP73</f>
        <v>0</v>
      </c>
      <c r="AQ322" s="11">
        <f>'VIS STOP cijfers'!AQ73</f>
        <v>0</v>
      </c>
      <c r="AR322" s="49">
        <f>'VIS STOP cijfers'!AR73</f>
        <v>0</v>
      </c>
      <c r="AS322" s="11">
        <f>'VIS STOP cijfers'!AS73</f>
        <v>0</v>
      </c>
      <c r="AT322" s="11">
        <f>'VIS STOP cijfers'!AT73</f>
        <v>0</v>
      </c>
      <c r="AU322" s="11">
        <f>'VIS STOP cijfers'!AU73</f>
        <v>0</v>
      </c>
      <c r="AV322" s="11">
        <f>'VIS STOP cijfers'!AV73</f>
        <v>0</v>
      </c>
      <c r="AW322" s="11">
        <f>'VIS STOP cijfers'!AW73</f>
        <v>0</v>
      </c>
      <c r="AX322" s="11">
        <f>'VIS STOP cijfers'!AX73</f>
        <v>0</v>
      </c>
      <c r="AY322" s="11">
        <f>'VIS STOP cijfers'!AY73</f>
        <v>0</v>
      </c>
      <c r="AZ322" s="11">
        <f>'VIS STOP cijfers'!AZ73</f>
        <v>0</v>
      </c>
      <c r="BA322" s="11">
        <f>'VIS STOP cijfers'!BA73</f>
        <v>0</v>
      </c>
      <c r="BB322" s="11">
        <f>'VIS STOP cijfers'!BB73</f>
        <v>0</v>
      </c>
      <c r="BC322" s="49">
        <f>'VIS STOP cijfers'!BC73</f>
        <v>0</v>
      </c>
      <c r="BD322" s="11">
        <f>'VIS STOP cijfers'!BD73</f>
        <v>0</v>
      </c>
      <c r="BE322" s="11">
        <f>'VIS STOP cijfers'!BE73</f>
        <v>0</v>
      </c>
      <c r="BF322" s="11">
        <f>'VIS STOP cijfers'!BF73</f>
        <v>0</v>
      </c>
      <c r="BG322" s="11">
        <f>'VIS STOP cijfers'!BG73</f>
        <v>0</v>
      </c>
      <c r="BH322" s="11">
        <f>'VIS STOP cijfers'!BH73</f>
        <v>0</v>
      </c>
      <c r="BI322" s="11">
        <f>'VIS STOP cijfers'!BI73</f>
        <v>0</v>
      </c>
      <c r="BJ322" s="11">
        <f>'VIS STOP cijfers'!BJ73</f>
        <v>0</v>
      </c>
      <c r="BK322" s="49">
        <f>'VIS STOP cijfers'!BK73</f>
        <v>0</v>
      </c>
      <c r="BL322" s="11">
        <f>'VIS STOP cijfers'!BL73</f>
        <v>0</v>
      </c>
      <c r="BM322" s="11">
        <f>'VIS STOP cijfers'!BM73</f>
        <v>0</v>
      </c>
      <c r="BN322" s="11">
        <f>'VIS STOP cijfers'!BN73</f>
        <v>0</v>
      </c>
      <c r="BO322" s="11">
        <f>'VIS STOP cijfers'!BO73</f>
        <v>0</v>
      </c>
      <c r="BP322" s="11">
        <f>'VIS STOP cijfers'!BP73</f>
        <v>0</v>
      </c>
      <c r="BQ322" s="49">
        <f>'VIS STOP cijfers'!BQ73</f>
        <v>0</v>
      </c>
      <c r="BR322" s="11">
        <f>'VIS STOP cijfers'!BR73</f>
        <v>0</v>
      </c>
      <c r="BS322" s="11">
        <f>'VIS STOP cijfers'!BS73</f>
        <v>0</v>
      </c>
      <c r="BT322" s="11">
        <f>'VIS STOP cijfers'!BT73</f>
        <v>0</v>
      </c>
      <c r="BU322" s="11">
        <f>'VIS STOP cijfers'!BU73</f>
        <v>0</v>
      </c>
      <c r="BV322" s="11">
        <f>'VIS STOP cijfers'!BV73</f>
        <v>0</v>
      </c>
      <c r="BW322" s="11">
        <f>'VIS STOP cijfers'!BW73</f>
        <v>0</v>
      </c>
      <c r="BX322" s="47">
        <f>'VIS STOP cijfers'!BX73</f>
        <v>0</v>
      </c>
      <c r="BY322" s="49">
        <f>'VIS STOP cijfers'!BY73</f>
        <v>50</v>
      </c>
      <c r="BZ322" s="11">
        <f>'VIS STOP cijfers'!BZ73</f>
        <v>0</v>
      </c>
      <c r="CA322" s="11">
        <f>'VIS STOP cijfers'!CA73</f>
        <v>0</v>
      </c>
      <c r="CB322" s="11">
        <f>'VIS STOP cijfers'!CB73</f>
        <v>0</v>
      </c>
      <c r="CC322" s="11">
        <f>'VIS STOP cijfers'!CC73</f>
        <v>0</v>
      </c>
      <c r="CD322" s="11">
        <f>'VIS STOP cijfers'!CD73</f>
        <v>0</v>
      </c>
      <c r="CE322" s="11">
        <f>'VIS STOP cijfers'!CE73</f>
        <v>0</v>
      </c>
      <c r="CF322" s="11">
        <f>'VIS STOP cijfers'!CF73</f>
        <v>0</v>
      </c>
      <c r="CG322" s="11">
        <f>'VIS STOP cijfers'!CG73</f>
        <v>0</v>
      </c>
      <c r="CH322" s="11">
        <f>'VIS STOP cijfers'!CH73</f>
        <v>0</v>
      </c>
      <c r="CI322" s="11">
        <f>'VIS STOP cijfers'!CI73</f>
        <v>0</v>
      </c>
      <c r="CJ322" s="11">
        <f>'VIS STOP cijfers'!CJ73</f>
        <v>0</v>
      </c>
      <c r="CK322" s="11">
        <f>'VIS STOP cijfers'!CK73</f>
        <v>0</v>
      </c>
      <c r="CL322" s="49">
        <f>'VIS STOP cijfers'!CL73</f>
        <v>0</v>
      </c>
      <c r="CM322" s="11">
        <f>'VIS STOP cijfers'!CM73</f>
        <v>0</v>
      </c>
      <c r="CN322" s="11">
        <f>'VIS STOP cijfers'!CN73</f>
        <v>0</v>
      </c>
      <c r="CO322" s="11">
        <f>'VIS STOP cijfers'!CO73</f>
        <v>0</v>
      </c>
      <c r="CP322" s="11">
        <f>'VIS STOP cijfers'!CP73</f>
        <v>0</v>
      </c>
      <c r="CQ322" s="11">
        <f>'VIS STOP cijfers'!CQ73</f>
        <v>0</v>
      </c>
      <c r="CR322" s="11">
        <f>'VIS STOP cijfers'!CR73</f>
        <v>0</v>
      </c>
      <c r="CS322" s="11">
        <f>'VIS STOP cijfers'!CS73</f>
        <v>0</v>
      </c>
      <c r="CT322" s="11">
        <f>'VIS STOP cijfers'!CT73</f>
        <v>0</v>
      </c>
      <c r="CU322" s="11">
        <f>'VIS STOP cijfers'!CU73</f>
        <v>0</v>
      </c>
      <c r="CV322" s="11">
        <f>'VIS STOP cijfers'!CV73</f>
        <v>0</v>
      </c>
      <c r="CW322" s="11">
        <f>'VIS STOP cijfers'!CW73</f>
        <v>0</v>
      </c>
      <c r="CX322" s="11">
        <f>'VIS STOP cijfers'!CX73</f>
        <v>0</v>
      </c>
      <c r="CY322" s="26">
        <f>'VIS STOP cijfers'!CY73</f>
        <v>0</v>
      </c>
      <c r="CZ322" s="11">
        <f>'VIS STOP cijfers'!CZ73</f>
        <v>0</v>
      </c>
      <c r="DA322" s="11">
        <f>'VIS STOP cijfers'!DA73</f>
        <v>0</v>
      </c>
      <c r="DB322" s="11">
        <f>'VIS STOP cijfers'!DB73</f>
        <v>0</v>
      </c>
      <c r="DC322" s="11">
        <f>'VIS STOP cijfers'!DC73</f>
        <v>0</v>
      </c>
      <c r="DD322" s="11">
        <f>'VIS STOP cijfers'!DD73</f>
        <v>0</v>
      </c>
      <c r="DE322" s="11">
        <f>'VIS STOP cijfers'!DE73</f>
        <v>0</v>
      </c>
      <c r="DF322" s="11">
        <f>'VIS STOP cijfers'!DF73</f>
        <v>0</v>
      </c>
      <c r="DG322" s="11">
        <f>'VIS STOP cijfers'!DG73</f>
        <v>0</v>
      </c>
      <c r="DH322" s="11">
        <f>'VIS STOP cijfers'!DH73</f>
        <v>0</v>
      </c>
      <c r="DI322" s="11">
        <f>'VIS STOP cijfers'!DI73</f>
        <v>0</v>
      </c>
      <c r="DJ322" s="11">
        <f>'VIS STOP cijfers'!DJ73</f>
        <v>0</v>
      </c>
      <c r="DK322" s="11">
        <f>'VIS STOP cijfers'!DK73</f>
        <v>0</v>
      </c>
      <c r="DL322" s="26">
        <f>'VIS STOP cijfers'!DL73</f>
        <v>0</v>
      </c>
    </row>
    <row r="323" spans="1:116" s="165" customFormat="1" hidden="1">
      <c r="A323" s="47">
        <f>'VIS STOP cijfers'!A74</f>
        <v>0</v>
      </c>
      <c r="B323" s="49" t="str">
        <f>'VIS STOP cijfers'!B74</f>
        <v>ISW6</v>
      </c>
      <c r="C323" s="4" t="str">
        <f>'VIS STOP cijfers'!C74</f>
        <v>Visketen</v>
      </c>
      <c r="D323" s="4" t="str">
        <f>'VIS STOP cijfers'!D74</f>
        <v>VIS Aanlanding VVH Derden</v>
      </c>
      <c r="E323" s="4" t="str">
        <f>'VIS STOP cijfers'!E74</f>
        <v>Reguliere workflow</v>
      </c>
      <c r="F323" s="5" t="str">
        <f>'VIS STOP cijfers'!F74</f>
        <v>Derden</v>
      </c>
      <c r="G323" s="4">
        <f>'VIS STOP cijfers'!G74</f>
        <v>0</v>
      </c>
      <c r="H323" s="15">
        <f>'VIS STOP cijfers'!H74</f>
        <v>1000</v>
      </c>
      <c r="I323" s="625">
        <f>'VIS STOP cijfers'!I74</f>
        <v>0</v>
      </c>
      <c r="J323" s="11">
        <f>'VIS STOP cijfers'!J74</f>
        <v>0</v>
      </c>
      <c r="K323" s="11">
        <f>'VIS STOP cijfers'!K74</f>
        <v>0</v>
      </c>
      <c r="L323" s="11">
        <f>'VIS STOP cijfers'!L74</f>
        <v>0</v>
      </c>
      <c r="M323" s="11">
        <f>'VIS STOP cijfers'!M74</f>
        <v>0</v>
      </c>
      <c r="N323" s="11">
        <f>'VIS STOP cijfers'!N74</f>
        <v>0</v>
      </c>
      <c r="O323" s="11">
        <f>'VIS STOP cijfers'!O74</f>
        <v>0</v>
      </c>
      <c r="P323" s="11">
        <f>'VIS STOP cijfers'!P74</f>
        <v>0</v>
      </c>
      <c r="Q323" s="26">
        <f>'VIS STOP cijfers'!Q74</f>
        <v>1000</v>
      </c>
      <c r="R323" s="15">
        <f>'VIS STOP cijfers'!R74</f>
        <v>0</v>
      </c>
      <c r="S323" s="11">
        <f>'VIS STOP cijfers'!S74</f>
        <v>0</v>
      </c>
      <c r="T323" s="11">
        <f>'VIS STOP cijfers'!T74</f>
        <v>1000</v>
      </c>
      <c r="U323" s="11">
        <f>'VIS STOP cijfers'!U74</f>
        <v>0</v>
      </c>
      <c r="V323" s="11">
        <f>'VIS STOP cijfers'!V74</f>
        <v>0</v>
      </c>
      <c r="W323" s="11">
        <f>'VIS STOP cijfers'!W74</f>
        <v>0</v>
      </c>
      <c r="X323" s="11">
        <f>'VIS STOP cijfers'!X74</f>
        <v>0</v>
      </c>
      <c r="Y323" s="11">
        <f>'VIS STOP cijfers'!Y74</f>
        <v>0</v>
      </c>
      <c r="Z323" s="49">
        <f>'VIS STOP cijfers'!Z74</f>
        <v>1000</v>
      </c>
      <c r="AA323" s="11">
        <f>'VIS STOP cijfers'!AA74</f>
        <v>0</v>
      </c>
      <c r="AB323" s="11">
        <f>'VIS STOP cijfers'!AB74</f>
        <v>0</v>
      </c>
      <c r="AC323" s="11">
        <f>'VIS STOP cijfers'!AC74</f>
        <v>0</v>
      </c>
      <c r="AD323" s="11">
        <f>'VIS STOP cijfers'!AD74</f>
        <v>1000</v>
      </c>
      <c r="AE323" s="11">
        <f>'VIS STOP cijfers'!AE74</f>
        <v>0</v>
      </c>
      <c r="AF323" s="11">
        <f>'VIS STOP cijfers'!AF74</f>
        <v>0</v>
      </c>
      <c r="AG323" s="49">
        <f>'VIS STOP cijfers'!AG74</f>
        <v>0</v>
      </c>
      <c r="AH323" s="11">
        <f>'VIS STOP cijfers'!AH74</f>
        <v>0</v>
      </c>
      <c r="AI323" s="11">
        <f>'VIS STOP cijfers'!AI74</f>
        <v>0</v>
      </c>
      <c r="AJ323" s="11">
        <f>'VIS STOP cijfers'!AJ74</f>
        <v>0</v>
      </c>
      <c r="AK323" s="11">
        <f>'VIS STOP cijfers'!AK74</f>
        <v>0</v>
      </c>
      <c r="AL323" s="49">
        <f>'VIS STOP cijfers'!AL74</f>
        <v>0</v>
      </c>
      <c r="AM323" s="11">
        <f>'VIS STOP cijfers'!AM74</f>
        <v>0</v>
      </c>
      <c r="AN323" s="11">
        <f>'VIS STOP cijfers'!AN74</f>
        <v>250</v>
      </c>
      <c r="AO323" s="11">
        <f>'VIS STOP cijfers'!AO74</f>
        <v>250</v>
      </c>
      <c r="AP323" s="11">
        <f>'VIS STOP cijfers'!AP74</f>
        <v>250</v>
      </c>
      <c r="AQ323" s="11">
        <f>'VIS STOP cijfers'!AQ74</f>
        <v>250</v>
      </c>
      <c r="AR323" s="49">
        <f>'VIS STOP cijfers'!AR74</f>
        <v>0</v>
      </c>
      <c r="AS323" s="11">
        <f>'VIS STOP cijfers'!AS74</f>
        <v>0</v>
      </c>
      <c r="AT323" s="11">
        <f>'VIS STOP cijfers'!AT74</f>
        <v>0</v>
      </c>
      <c r="AU323" s="11">
        <f>'VIS STOP cijfers'!AU74</f>
        <v>0</v>
      </c>
      <c r="AV323" s="11">
        <f>'VIS STOP cijfers'!AV74</f>
        <v>0</v>
      </c>
      <c r="AW323" s="11">
        <f>'VIS STOP cijfers'!AW74</f>
        <v>0</v>
      </c>
      <c r="AX323" s="11">
        <f>'VIS STOP cijfers'!AX74</f>
        <v>0</v>
      </c>
      <c r="AY323" s="11">
        <f>'VIS STOP cijfers'!AY74</f>
        <v>0</v>
      </c>
      <c r="AZ323" s="11">
        <f>'VIS STOP cijfers'!AZ74</f>
        <v>0</v>
      </c>
      <c r="BA323" s="11">
        <f>'VIS STOP cijfers'!BA74</f>
        <v>0</v>
      </c>
      <c r="BB323" s="11">
        <f>'VIS STOP cijfers'!BB74</f>
        <v>0</v>
      </c>
      <c r="BC323" s="49">
        <f>'VIS STOP cijfers'!BC74</f>
        <v>0</v>
      </c>
      <c r="BD323" s="11">
        <f>'VIS STOP cijfers'!BD74</f>
        <v>0</v>
      </c>
      <c r="BE323" s="11">
        <f>'VIS STOP cijfers'!BE74</f>
        <v>0</v>
      </c>
      <c r="BF323" s="11">
        <f>'VIS STOP cijfers'!BF74</f>
        <v>0</v>
      </c>
      <c r="BG323" s="11">
        <f>'VIS STOP cijfers'!BG74</f>
        <v>0</v>
      </c>
      <c r="BH323" s="11">
        <f>'VIS STOP cijfers'!BH74</f>
        <v>0</v>
      </c>
      <c r="BI323" s="11">
        <f>'VIS STOP cijfers'!BI74</f>
        <v>0</v>
      </c>
      <c r="BJ323" s="11">
        <f>'VIS STOP cijfers'!BJ74</f>
        <v>0</v>
      </c>
      <c r="BK323" s="49">
        <f>'VIS STOP cijfers'!BK74</f>
        <v>0</v>
      </c>
      <c r="BL323" s="11">
        <f>'VIS STOP cijfers'!BL74</f>
        <v>0</v>
      </c>
      <c r="BM323" s="11">
        <f>'VIS STOP cijfers'!BM74</f>
        <v>0</v>
      </c>
      <c r="BN323" s="11">
        <f>'VIS STOP cijfers'!BN74</f>
        <v>0</v>
      </c>
      <c r="BO323" s="11">
        <f>'VIS STOP cijfers'!BO74</f>
        <v>0</v>
      </c>
      <c r="BP323" s="11">
        <f>'VIS STOP cijfers'!BP74</f>
        <v>0</v>
      </c>
      <c r="BQ323" s="49">
        <f>'VIS STOP cijfers'!BQ74</f>
        <v>0</v>
      </c>
      <c r="BR323" s="11">
        <f>'VIS STOP cijfers'!BR74</f>
        <v>0</v>
      </c>
      <c r="BS323" s="11">
        <f>'VIS STOP cijfers'!BS74</f>
        <v>0</v>
      </c>
      <c r="BT323" s="11">
        <f>'VIS STOP cijfers'!BT74</f>
        <v>0</v>
      </c>
      <c r="BU323" s="11">
        <f>'VIS STOP cijfers'!BU74</f>
        <v>0</v>
      </c>
      <c r="BV323" s="11">
        <f>'VIS STOP cijfers'!BV74</f>
        <v>0</v>
      </c>
      <c r="BW323" s="11">
        <f>'VIS STOP cijfers'!BW74</f>
        <v>0</v>
      </c>
      <c r="BX323" s="47">
        <f>'VIS STOP cijfers'!BX74</f>
        <v>0</v>
      </c>
      <c r="BY323" s="49">
        <f>'VIS STOP cijfers'!BY74</f>
        <v>1000</v>
      </c>
      <c r="BZ323" s="11">
        <f>'VIS STOP cijfers'!BZ74</f>
        <v>0</v>
      </c>
      <c r="CA323" s="11">
        <f>'VIS STOP cijfers'!CA74</f>
        <v>0</v>
      </c>
      <c r="CB323" s="11">
        <f>'VIS STOP cijfers'!CB74</f>
        <v>0</v>
      </c>
      <c r="CC323" s="11">
        <f>'VIS STOP cijfers'!CC74</f>
        <v>0</v>
      </c>
      <c r="CD323" s="11">
        <f>'VIS STOP cijfers'!CD74</f>
        <v>0</v>
      </c>
      <c r="CE323" s="11">
        <f>'VIS STOP cijfers'!CE74</f>
        <v>0</v>
      </c>
      <c r="CF323" s="11">
        <f>'VIS STOP cijfers'!CF74</f>
        <v>0</v>
      </c>
      <c r="CG323" s="11">
        <f>'VIS STOP cijfers'!CG74</f>
        <v>0</v>
      </c>
      <c r="CH323" s="11">
        <f>'VIS STOP cijfers'!CH74</f>
        <v>0</v>
      </c>
      <c r="CI323" s="11">
        <f>'VIS STOP cijfers'!CI74</f>
        <v>0</v>
      </c>
      <c r="CJ323" s="11">
        <f>'VIS STOP cijfers'!CJ74</f>
        <v>0</v>
      </c>
      <c r="CK323" s="11">
        <f>'VIS STOP cijfers'!CK74</f>
        <v>0</v>
      </c>
      <c r="CL323" s="49">
        <f>'VIS STOP cijfers'!CL74</f>
        <v>0</v>
      </c>
      <c r="CM323" s="11">
        <f>'VIS STOP cijfers'!CM74</f>
        <v>0</v>
      </c>
      <c r="CN323" s="11">
        <f>'VIS STOP cijfers'!CN74</f>
        <v>0</v>
      </c>
      <c r="CO323" s="11">
        <f>'VIS STOP cijfers'!CO74</f>
        <v>0</v>
      </c>
      <c r="CP323" s="11">
        <f>'VIS STOP cijfers'!CP74</f>
        <v>0</v>
      </c>
      <c r="CQ323" s="11">
        <f>'VIS STOP cijfers'!CQ74</f>
        <v>0</v>
      </c>
      <c r="CR323" s="11">
        <f>'VIS STOP cijfers'!CR74</f>
        <v>0</v>
      </c>
      <c r="CS323" s="11">
        <f>'VIS STOP cijfers'!CS74</f>
        <v>0</v>
      </c>
      <c r="CT323" s="11">
        <f>'VIS STOP cijfers'!CT74</f>
        <v>0</v>
      </c>
      <c r="CU323" s="11">
        <f>'VIS STOP cijfers'!CU74</f>
        <v>0</v>
      </c>
      <c r="CV323" s="11">
        <f>'VIS STOP cijfers'!CV74</f>
        <v>0</v>
      </c>
      <c r="CW323" s="11">
        <f>'VIS STOP cijfers'!CW74</f>
        <v>0</v>
      </c>
      <c r="CX323" s="11">
        <f>'VIS STOP cijfers'!CX74</f>
        <v>0</v>
      </c>
      <c r="CY323" s="26">
        <f>'VIS STOP cijfers'!CY74</f>
        <v>0</v>
      </c>
      <c r="CZ323" s="11">
        <f>'VIS STOP cijfers'!CZ74</f>
        <v>0</v>
      </c>
      <c r="DA323" s="11">
        <f>'VIS STOP cijfers'!DA74</f>
        <v>0</v>
      </c>
      <c r="DB323" s="11">
        <f>'VIS STOP cijfers'!DB74</f>
        <v>0</v>
      </c>
      <c r="DC323" s="11">
        <f>'VIS STOP cijfers'!DC74</f>
        <v>0</v>
      </c>
      <c r="DD323" s="11">
        <f>'VIS STOP cijfers'!DD74</f>
        <v>0</v>
      </c>
      <c r="DE323" s="11">
        <f>'VIS STOP cijfers'!DE74</f>
        <v>0</v>
      </c>
      <c r="DF323" s="11">
        <f>'VIS STOP cijfers'!DF74</f>
        <v>0</v>
      </c>
      <c r="DG323" s="11">
        <f>'VIS STOP cijfers'!DG74</f>
        <v>0</v>
      </c>
      <c r="DH323" s="11">
        <f>'VIS STOP cijfers'!DH74</f>
        <v>0</v>
      </c>
      <c r="DI323" s="11">
        <f>'VIS STOP cijfers'!DI74</f>
        <v>0</v>
      </c>
      <c r="DJ323" s="11">
        <f>'VIS STOP cijfers'!DJ74</f>
        <v>0</v>
      </c>
      <c r="DK323" s="11">
        <f>'VIS STOP cijfers'!DK74</f>
        <v>0</v>
      </c>
      <c r="DL323" s="26">
        <f>'VIS STOP cijfers'!DL74</f>
        <v>0</v>
      </c>
    </row>
    <row r="324" spans="1:116" s="165" customFormat="1" hidden="1">
      <c r="A324" s="47">
        <f>'VIS STOP cijfers'!A76</f>
        <v>0</v>
      </c>
      <c r="B324" s="49" t="str">
        <f>'VIS STOP cijfers'!B76</f>
        <v>WCNT/KEWZ</v>
      </c>
      <c r="C324" s="4" t="str">
        <f>'VIS STOP cijfers'!C76</f>
        <v>Visketen</v>
      </c>
      <c r="D324" s="4" t="str">
        <f>'VIS STOP cijfers'!D76</f>
        <v>VIS Certificering DERDEN</v>
      </c>
      <c r="E324" s="4" t="str">
        <f>'VIS STOP cijfers'!E76</f>
        <v>TO werkzaamheden</v>
      </c>
      <c r="F324" s="5" t="str">
        <f>'VIS STOP cijfers'!F76</f>
        <v>Derden</v>
      </c>
      <c r="G324" s="4">
        <f>'VIS STOP cijfers'!G76</f>
        <v>0</v>
      </c>
      <c r="H324" s="15">
        <f>'VIS STOP cijfers'!H76</f>
        <v>50</v>
      </c>
      <c r="I324" s="625">
        <f>'VIS STOP cijfers'!I76</f>
        <v>0</v>
      </c>
      <c r="J324" s="11">
        <f>'VIS STOP cijfers'!J76</f>
        <v>0</v>
      </c>
      <c r="K324" s="11">
        <f>'VIS STOP cijfers'!K76</f>
        <v>0</v>
      </c>
      <c r="L324" s="11">
        <f>'VIS STOP cijfers'!L76</f>
        <v>0</v>
      </c>
      <c r="M324" s="11">
        <f>'VIS STOP cijfers'!M76</f>
        <v>0</v>
      </c>
      <c r="N324" s="11">
        <f>'VIS STOP cijfers'!N76</f>
        <v>0</v>
      </c>
      <c r="O324" s="11">
        <f>'VIS STOP cijfers'!O76</f>
        <v>0</v>
      </c>
      <c r="P324" s="11">
        <f>'VIS STOP cijfers'!P76</f>
        <v>0</v>
      </c>
      <c r="Q324" s="26">
        <f>'VIS STOP cijfers'!Q76</f>
        <v>50</v>
      </c>
      <c r="R324" s="15">
        <f>'VIS STOP cijfers'!R76</f>
        <v>0</v>
      </c>
      <c r="S324" s="11">
        <f>'VIS STOP cijfers'!S76</f>
        <v>0</v>
      </c>
      <c r="T324" s="11">
        <f>'VIS STOP cijfers'!T76</f>
        <v>50</v>
      </c>
      <c r="U324" s="11">
        <f>'VIS STOP cijfers'!U76</f>
        <v>0</v>
      </c>
      <c r="V324" s="11">
        <f>'VIS STOP cijfers'!V76</f>
        <v>0</v>
      </c>
      <c r="W324" s="11">
        <f>'VIS STOP cijfers'!W76</f>
        <v>0</v>
      </c>
      <c r="X324" s="11">
        <f>'VIS STOP cijfers'!X76</f>
        <v>0</v>
      </c>
      <c r="Y324" s="11">
        <f>'VIS STOP cijfers'!Y76</f>
        <v>0</v>
      </c>
      <c r="Z324" s="49">
        <f>'VIS STOP cijfers'!Z76</f>
        <v>50</v>
      </c>
      <c r="AA324" s="11">
        <f>'VIS STOP cijfers'!AA76</f>
        <v>50</v>
      </c>
      <c r="AB324" s="11">
        <f>'VIS STOP cijfers'!AB76</f>
        <v>0</v>
      </c>
      <c r="AC324" s="11">
        <f>'VIS STOP cijfers'!AC76</f>
        <v>0</v>
      </c>
      <c r="AD324" s="11">
        <f>'VIS STOP cijfers'!AD76</f>
        <v>0</v>
      </c>
      <c r="AE324" s="11">
        <f>'VIS STOP cijfers'!AE76</f>
        <v>0</v>
      </c>
      <c r="AF324" s="11">
        <f>'VIS STOP cijfers'!AF76</f>
        <v>0</v>
      </c>
      <c r="AG324" s="49">
        <f>'VIS STOP cijfers'!AG76</f>
        <v>0</v>
      </c>
      <c r="AH324" s="11">
        <f>'VIS STOP cijfers'!AH76</f>
        <v>0</v>
      </c>
      <c r="AI324" s="11">
        <f>'VIS STOP cijfers'!AI76</f>
        <v>0</v>
      </c>
      <c r="AJ324" s="11">
        <f>'VIS STOP cijfers'!AJ76</f>
        <v>50</v>
      </c>
      <c r="AK324" s="11">
        <f>'VIS STOP cijfers'!AK76</f>
        <v>0</v>
      </c>
      <c r="AL324" s="49">
        <f>'VIS STOP cijfers'!AL76</f>
        <v>0</v>
      </c>
      <c r="AM324" s="11">
        <f>'VIS STOP cijfers'!AM76</f>
        <v>0</v>
      </c>
      <c r="AN324" s="11">
        <f>'VIS STOP cijfers'!AN76</f>
        <v>0</v>
      </c>
      <c r="AO324" s="11">
        <f>'VIS STOP cijfers'!AO76</f>
        <v>0</v>
      </c>
      <c r="AP324" s="11">
        <f>'VIS STOP cijfers'!AP76</f>
        <v>0</v>
      </c>
      <c r="AQ324" s="11">
        <f>'VIS STOP cijfers'!AQ76</f>
        <v>0</v>
      </c>
      <c r="AR324" s="49">
        <f>'VIS STOP cijfers'!AR76</f>
        <v>0</v>
      </c>
      <c r="AS324" s="11">
        <f>'VIS STOP cijfers'!AS76</f>
        <v>0</v>
      </c>
      <c r="AT324" s="11">
        <f>'VIS STOP cijfers'!AT76</f>
        <v>0</v>
      </c>
      <c r="AU324" s="11">
        <f>'VIS STOP cijfers'!AU76</f>
        <v>0</v>
      </c>
      <c r="AV324" s="11">
        <f>'VIS STOP cijfers'!AV76</f>
        <v>0</v>
      </c>
      <c r="AW324" s="11">
        <f>'VIS STOP cijfers'!AW76</f>
        <v>0</v>
      </c>
      <c r="AX324" s="11">
        <f>'VIS STOP cijfers'!AX76</f>
        <v>0</v>
      </c>
      <c r="AY324" s="11">
        <f>'VIS STOP cijfers'!AY76</f>
        <v>0</v>
      </c>
      <c r="AZ324" s="11">
        <f>'VIS STOP cijfers'!AZ76</f>
        <v>0</v>
      </c>
      <c r="BA324" s="11">
        <f>'VIS STOP cijfers'!BA76</f>
        <v>0</v>
      </c>
      <c r="BB324" s="11">
        <f>'VIS STOP cijfers'!BB76</f>
        <v>0</v>
      </c>
      <c r="BC324" s="49">
        <f>'VIS STOP cijfers'!BC76</f>
        <v>0</v>
      </c>
      <c r="BD324" s="11">
        <f>'VIS STOP cijfers'!BD76</f>
        <v>0</v>
      </c>
      <c r="BE324" s="11">
        <f>'VIS STOP cijfers'!BE76</f>
        <v>0</v>
      </c>
      <c r="BF324" s="11">
        <f>'VIS STOP cijfers'!BF76</f>
        <v>0</v>
      </c>
      <c r="BG324" s="11">
        <f>'VIS STOP cijfers'!BG76</f>
        <v>0</v>
      </c>
      <c r="BH324" s="11">
        <f>'VIS STOP cijfers'!BH76</f>
        <v>0</v>
      </c>
      <c r="BI324" s="11">
        <f>'VIS STOP cijfers'!BI76</f>
        <v>0</v>
      </c>
      <c r="BJ324" s="11">
        <f>'VIS STOP cijfers'!BJ76</f>
        <v>0</v>
      </c>
      <c r="BK324" s="49">
        <f>'VIS STOP cijfers'!BK76</f>
        <v>0</v>
      </c>
      <c r="BL324" s="11">
        <f>'VIS STOP cijfers'!BL76</f>
        <v>0</v>
      </c>
      <c r="BM324" s="11">
        <f>'VIS STOP cijfers'!BM76</f>
        <v>0</v>
      </c>
      <c r="BN324" s="11">
        <f>'VIS STOP cijfers'!BN76</f>
        <v>0</v>
      </c>
      <c r="BO324" s="11">
        <f>'VIS STOP cijfers'!BO76</f>
        <v>0</v>
      </c>
      <c r="BP324" s="11">
        <f>'VIS STOP cijfers'!BP76</f>
        <v>0</v>
      </c>
      <c r="BQ324" s="49">
        <f>'VIS STOP cijfers'!BQ76</f>
        <v>0</v>
      </c>
      <c r="BR324" s="11">
        <f>'VIS STOP cijfers'!BR76</f>
        <v>0</v>
      </c>
      <c r="BS324" s="11">
        <f>'VIS STOP cijfers'!BS76</f>
        <v>0</v>
      </c>
      <c r="BT324" s="11">
        <f>'VIS STOP cijfers'!BT76</f>
        <v>0</v>
      </c>
      <c r="BU324" s="11">
        <f>'VIS STOP cijfers'!BU76</f>
        <v>0</v>
      </c>
      <c r="BV324" s="11">
        <f>'VIS STOP cijfers'!BV76</f>
        <v>0</v>
      </c>
      <c r="BW324" s="11">
        <f>'VIS STOP cijfers'!BW76</f>
        <v>0</v>
      </c>
      <c r="BX324" s="47">
        <f>'VIS STOP cijfers'!BX76</f>
        <v>0</v>
      </c>
      <c r="BY324" s="49">
        <f>'VIS STOP cijfers'!BY76</f>
        <v>50</v>
      </c>
      <c r="BZ324" s="11">
        <f>'VIS STOP cijfers'!BZ76</f>
        <v>0</v>
      </c>
      <c r="CA324" s="11">
        <f>'VIS STOP cijfers'!CA76</f>
        <v>0</v>
      </c>
      <c r="CB324" s="11">
        <f>'VIS STOP cijfers'!CB76</f>
        <v>0</v>
      </c>
      <c r="CC324" s="11">
        <f>'VIS STOP cijfers'!CC76</f>
        <v>0</v>
      </c>
      <c r="CD324" s="11">
        <f>'VIS STOP cijfers'!CD76</f>
        <v>0</v>
      </c>
      <c r="CE324" s="11">
        <f>'VIS STOP cijfers'!CE76</f>
        <v>0</v>
      </c>
      <c r="CF324" s="11">
        <f>'VIS STOP cijfers'!CF76</f>
        <v>0</v>
      </c>
      <c r="CG324" s="11">
        <f>'VIS STOP cijfers'!CG76</f>
        <v>0</v>
      </c>
      <c r="CH324" s="11">
        <f>'VIS STOP cijfers'!CH76</f>
        <v>0</v>
      </c>
      <c r="CI324" s="11">
        <f>'VIS STOP cijfers'!CI76</f>
        <v>0</v>
      </c>
      <c r="CJ324" s="11">
        <f>'VIS STOP cijfers'!CJ76</f>
        <v>0</v>
      </c>
      <c r="CK324" s="11">
        <f>'VIS STOP cijfers'!CK76</f>
        <v>0</v>
      </c>
      <c r="CL324" s="49">
        <f>'VIS STOP cijfers'!CL76</f>
        <v>0</v>
      </c>
      <c r="CM324" s="11">
        <f>'VIS STOP cijfers'!CM76</f>
        <v>0</v>
      </c>
      <c r="CN324" s="11">
        <f>'VIS STOP cijfers'!CN76</f>
        <v>0</v>
      </c>
      <c r="CO324" s="11">
        <f>'VIS STOP cijfers'!CO76</f>
        <v>0</v>
      </c>
      <c r="CP324" s="11">
        <f>'VIS STOP cijfers'!CP76</f>
        <v>0</v>
      </c>
      <c r="CQ324" s="11">
        <f>'VIS STOP cijfers'!CQ76</f>
        <v>0</v>
      </c>
      <c r="CR324" s="11">
        <f>'VIS STOP cijfers'!CR76</f>
        <v>0</v>
      </c>
      <c r="CS324" s="11">
        <f>'VIS STOP cijfers'!CS76</f>
        <v>0</v>
      </c>
      <c r="CT324" s="11">
        <f>'VIS STOP cijfers'!CT76</f>
        <v>0</v>
      </c>
      <c r="CU324" s="11">
        <f>'VIS STOP cijfers'!CU76</f>
        <v>0</v>
      </c>
      <c r="CV324" s="11">
        <f>'VIS STOP cijfers'!CV76</f>
        <v>0</v>
      </c>
      <c r="CW324" s="11">
        <f>'VIS STOP cijfers'!CW76</f>
        <v>0</v>
      </c>
      <c r="CX324" s="11">
        <f>'VIS STOP cijfers'!CX76</f>
        <v>0</v>
      </c>
      <c r="CY324" s="26">
        <f>'VIS STOP cijfers'!CY76</f>
        <v>0</v>
      </c>
      <c r="CZ324" s="11">
        <f>'VIS STOP cijfers'!CZ76</f>
        <v>0</v>
      </c>
      <c r="DA324" s="11">
        <f>'VIS STOP cijfers'!DA76</f>
        <v>0</v>
      </c>
      <c r="DB324" s="11">
        <f>'VIS STOP cijfers'!DB76</f>
        <v>0</v>
      </c>
      <c r="DC324" s="11">
        <f>'VIS STOP cijfers'!DC76</f>
        <v>0</v>
      </c>
      <c r="DD324" s="11">
        <f>'VIS STOP cijfers'!DD76</f>
        <v>0</v>
      </c>
      <c r="DE324" s="11">
        <f>'VIS STOP cijfers'!DE76</f>
        <v>0</v>
      </c>
      <c r="DF324" s="11">
        <f>'VIS STOP cijfers'!DF76</f>
        <v>0</v>
      </c>
      <c r="DG324" s="11">
        <f>'VIS STOP cijfers'!DG76</f>
        <v>0</v>
      </c>
      <c r="DH324" s="11">
        <f>'VIS STOP cijfers'!DH76</f>
        <v>0</v>
      </c>
      <c r="DI324" s="11">
        <f>'VIS STOP cijfers'!DI76</f>
        <v>0</v>
      </c>
      <c r="DJ324" s="11">
        <f>'VIS STOP cijfers'!DJ76</f>
        <v>0</v>
      </c>
      <c r="DK324" s="11">
        <f>'VIS STOP cijfers'!DK76</f>
        <v>0</v>
      </c>
      <c r="DL324" s="26">
        <f>'VIS STOP cijfers'!DL76</f>
        <v>0</v>
      </c>
    </row>
    <row r="325" spans="1:116" s="165" customFormat="1" hidden="1">
      <c r="A325" s="47">
        <f>'VIS STOP cijfers'!A77</f>
        <v>0</v>
      </c>
      <c r="B325" s="49" t="str">
        <f>'VIS STOP cijfers'!B77</f>
        <v>WCNT/KEWZ</v>
      </c>
      <c r="C325" s="4" t="str">
        <f>'VIS STOP cijfers'!C77</f>
        <v>Visketen</v>
      </c>
      <c r="D325" s="4" t="str">
        <f>'VIS STOP cijfers'!D77</f>
        <v>VIS Certificering DERDEN</v>
      </c>
      <c r="E325" s="4" t="str">
        <f>'VIS STOP cijfers'!E77</f>
        <v>Reguliere workflow</v>
      </c>
      <c r="F325" s="5" t="str">
        <f>'VIS STOP cijfers'!F77</f>
        <v>Derden</v>
      </c>
      <c r="G325" s="4">
        <f>'VIS STOP cijfers'!G77</f>
        <v>0</v>
      </c>
      <c r="H325" s="15">
        <f>'VIS STOP cijfers'!H77</f>
        <v>7000</v>
      </c>
      <c r="I325" s="625">
        <f>'VIS STOP cijfers'!I77</f>
        <v>0</v>
      </c>
      <c r="J325" s="11">
        <f>'VIS STOP cijfers'!J77</f>
        <v>0</v>
      </c>
      <c r="K325" s="11">
        <f>'VIS STOP cijfers'!K77</f>
        <v>0</v>
      </c>
      <c r="L325" s="11">
        <f>'VIS STOP cijfers'!L77</f>
        <v>0</v>
      </c>
      <c r="M325" s="11">
        <f>'VIS STOP cijfers'!M77</f>
        <v>0</v>
      </c>
      <c r="N325" s="11">
        <f>'VIS STOP cijfers'!N77</f>
        <v>0</v>
      </c>
      <c r="O325" s="11">
        <f>'VIS STOP cijfers'!O77</f>
        <v>0</v>
      </c>
      <c r="P325" s="11">
        <f>'VIS STOP cijfers'!P77</f>
        <v>0</v>
      </c>
      <c r="Q325" s="26">
        <f>'VIS STOP cijfers'!Q77</f>
        <v>7000</v>
      </c>
      <c r="R325" s="15">
        <f>'VIS STOP cijfers'!R77</f>
        <v>0</v>
      </c>
      <c r="S325" s="11">
        <f>'VIS STOP cijfers'!S77</f>
        <v>0</v>
      </c>
      <c r="T325" s="11">
        <f>'VIS STOP cijfers'!T77</f>
        <v>7000</v>
      </c>
      <c r="U325" s="11">
        <f>'VIS STOP cijfers'!U77</f>
        <v>0</v>
      </c>
      <c r="V325" s="11">
        <f>'VIS STOP cijfers'!V77</f>
        <v>0</v>
      </c>
      <c r="W325" s="11">
        <f>'VIS STOP cijfers'!W77</f>
        <v>0</v>
      </c>
      <c r="X325" s="11">
        <f>'VIS STOP cijfers'!X77</f>
        <v>0</v>
      </c>
      <c r="Y325" s="11">
        <f>'VIS STOP cijfers'!Y77</f>
        <v>0</v>
      </c>
      <c r="Z325" s="49">
        <f>'VIS STOP cijfers'!Z77</f>
        <v>7000</v>
      </c>
      <c r="AA325" s="11">
        <f>'VIS STOP cijfers'!AA77</f>
        <v>0</v>
      </c>
      <c r="AB325" s="11">
        <f>'VIS STOP cijfers'!AB77</f>
        <v>0</v>
      </c>
      <c r="AC325" s="11">
        <f>'VIS STOP cijfers'!AC77</f>
        <v>0</v>
      </c>
      <c r="AD325" s="11">
        <f>'VIS STOP cijfers'!AD77</f>
        <v>7000</v>
      </c>
      <c r="AE325" s="11">
        <f>'VIS STOP cijfers'!AE77</f>
        <v>0</v>
      </c>
      <c r="AF325" s="11">
        <f>'VIS STOP cijfers'!AF77</f>
        <v>0</v>
      </c>
      <c r="AG325" s="49">
        <f>'VIS STOP cijfers'!AG77</f>
        <v>0</v>
      </c>
      <c r="AH325" s="11">
        <f>'VIS STOP cijfers'!AH77</f>
        <v>0</v>
      </c>
      <c r="AI325" s="11">
        <f>'VIS STOP cijfers'!AI77</f>
        <v>0</v>
      </c>
      <c r="AJ325" s="11">
        <f>'VIS STOP cijfers'!AJ77</f>
        <v>0</v>
      </c>
      <c r="AK325" s="11">
        <f>'VIS STOP cijfers'!AK77</f>
        <v>0</v>
      </c>
      <c r="AL325" s="49">
        <f>'VIS STOP cijfers'!AL77</f>
        <v>0</v>
      </c>
      <c r="AM325" s="11">
        <f>'VIS STOP cijfers'!AM77</f>
        <v>0</v>
      </c>
      <c r="AN325" s="11">
        <f>'VIS STOP cijfers'!AN77</f>
        <v>1750</v>
      </c>
      <c r="AO325" s="11">
        <f>'VIS STOP cijfers'!AO77</f>
        <v>1750</v>
      </c>
      <c r="AP325" s="11">
        <f>'VIS STOP cijfers'!AP77</f>
        <v>1750</v>
      </c>
      <c r="AQ325" s="11">
        <f>'VIS STOP cijfers'!AQ77</f>
        <v>1750</v>
      </c>
      <c r="AR325" s="49">
        <f>'VIS STOP cijfers'!AR77</f>
        <v>0</v>
      </c>
      <c r="AS325" s="11">
        <f>'VIS STOP cijfers'!AS77</f>
        <v>0</v>
      </c>
      <c r="AT325" s="11">
        <f>'VIS STOP cijfers'!AT77</f>
        <v>0</v>
      </c>
      <c r="AU325" s="11">
        <f>'VIS STOP cijfers'!AU77</f>
        <v>0</v>
      </c>
      <c r="AV325" s="11">
        <f>'VIS STOP cijfers'!AV77</f>
        <v>0</v>
      </c>
      <c r="AW325" s="11">
        <f>'VIS STOP cijfers'!AW77</f>
        <v>0</v>
      </c>
      <c r="AX325" s="11">
        <f>'VIS STOP cijfers'!AX77</f>
        <v>0</v>
      </c>
      <c r="AY325" s="11">
        <f>'VIS STOP cijfers'!AY77</f>
        <v>0</v>
      </c>
      <c r="AZ325" s="11">
        <f>'VIS STOP cijfers'!AZ77</f>
        <v>0</v>
      </c>
      <c r="BA325" s="11">
        <f>'VIS STOP cijfers'!BA77</f>
        <v>0</v>
      </c>
      <c r="BB325" s="11">
        <f>'VIS STOP cijfers'!BB77</f>
        <v>0</v>
      </c>
      <c r="BC325" s="49">
        <f>'VIS STOP cijfers'!BC77</f>
        <v>0</v>
      </c>
      <c r="BD325" s="11">
        <f>'VIS STOP cijfers'!BD77</f>
        <v>0</v>
      </c>
      <c r="BE325" s="11">
        <f>'VIS STOP cijfers'!BE77</f>
        <v>0</v>
      </c>
      <c r="BF325" s="11">
        <f>'VIS STOP cijfers'!BF77</f>
        <v>0</v>
      </c>
      <c r="BG325" s="11">
        <f>'VIS STOP cijfers'!BG77</f>
        <v>0</v>
      </c>
      <c r="BH325" s="11">
        <f>'VIS STOP cijfers'!BH77</f>
        <v>0</v>
      </c>
      <c r="BI325" s="11">
        <f>'VIS STOP cijfers'!BI77</f>
        <v>0</v>
      </c>
      <c r="BJ325" s="11">
        <f>'VIS STOP cijfers'!BJ77</f>
        <v>0</v>
      </c>
      <c r="BK325" s="49">
        <f>'VIS STOP cijfers'!BK77</f>
        <v>0</v>
      </c>
      <c r="BL325" s="11">
        <f>'VIS STOP cijfers'!BL77</f>
        <v>0</v>
      </c>
      <c r="BM325" s="11">
        <f>'VIS STOP cijfers'!BM77</f>
        <v>0</v>
      </c>
      <c r="BN325" s="11">
        <f>'VIS STOP cijfers'!BN77</f>
        <v>0</v>
      </c>
      <c r="BO325" s="11">
        <f>'VIS STOP cijfers'!BO77</f>
        <v>0</v>
      </c>
      <c r="BP325" s="11">
        <f>'VIS STOP cijfers'!BP77</f>
        <v>0</v>
      </c>
      <c r="BQ325" s="49">
        <f>'VIS STOP cijfers'!BQ77</f>
        <v>0</v>
      </c>
      <c r="BR325" s="11">
        <f>'VIS STOP cijfers'!BR77</f>
        <v>0</v>
      </c>
      <c r="BS325" s="11">
        <f>'VIS STOP cijfers'!BS77</f>
        <v>0</v>
      </c>
      <c r="BT325" s="11">
        <f>'VIS STOP cijfers'!BT77</f>
        <v>0</v>
      </c>
      <c r="BU325" s="11">
        <f>'VIS STOP cijfers'!BU77</f>
        <v>0</v>
      </c>
      <c r="BV325" s="11">
        <f>'VIS STOP cijfers'!BV77</f>
        <v>0</v>
      </c>
      <c r="BW325" s="11">
        <f>'VIS STOP cijfers'!BW77</f>
        <v>0</v>
      </c>
      <c r="BX325" s="47">
        <f>'VIS STOP cijfers'!BX77</f>
        <v>0</v>
      </c>
      <c r="BY325" s="49">
        <f>'VIS STOP cijfers'!BY77</f>
        <v>7000</v>
      </c>
      <c r="BZ325" s="11">
        <f>'VIS STOP cijfers'!BZ77</f>
        <v>0</v>
      </c>
      <c r="CA325" s="11">
        <f>'VIS STOP cijfers'!CA77</f>
        <v>0</v>
      </c>
      <c r="CB325" s="11">
        <f>'VIS STOP cijfers'!CB77</f>
        <v>0</v>
      </c>
      <c r="CC325" s="11">
        <f>'VIS STOP cijfers'!CC77</f>
        <v>0</v>
      </c>
      <c r="CD325" s="11">
        <f>'VIS STOP cijfers'!CD77</f>
        <v>0</v>
      </c>
      <c r="CE325" s="11">
        <f>'VIS STOP cijfers'!CE77</f>
        <v>0</v>
      </c>
      <c r="CF325" s="11">
        <f>'VIS STOP cijfers'!CF77</f>
        <v>0</v>
      </c>
      <c r="CG325" s="11">
        <f>'VIS STOP cijfers'!CG77</f>
        <v>0</v>
      </c>
      <c r="CH325" s="11">
        <f>'VIS STOP cijfers'!CH77</f>
        <v>0</v>
      </c>
      <c r="CI325" s="11">
        <f>'VIS STOP cijfers'!CI77</f>
        <v>0</v>
      </c>
      <c r="CJ325" s="11">
        <f>'VIS STOP cijfers'!CJ77</f>
        <v>0</v>
      </c>
      <c r="CK325" s="11">
        <f>'VIS STOP cijfers'!CK77</f>
        <v>0</v>
      </c>
      <c r="CL325" s="49">
        <f>'VIS STOP cijfers'!CL77</f>
        <v>0</v>
      </c>
      <c r="CM325" s="11">
        <f>'VIS STOP cijfers'!CM77</f>
        <v>0</v>
      </c>
      <c r="CN325" s="11">
        <f>'VIS STOP cijfers'!CN77</f>
        <v>0</v>
      </c>
      <c r="CO325" s="11">
        <f>'VIS STOP cijfers'!CO77</f>
        <v>0</v>
      </c>
      <c r="CP325" s="11">
        <f>'VIS STOP cijfers'!CP77</f>
        <v>0</v>
      </c>
      <c r="CQ325" s="11">
        <f>'VIS STOP cijfers'!CQ77</f>
        <v>0</v>
      </c>
      <c r="CR325" s="11">
        <f>'VIS STOP cijfers'!CR77</f>
        <v>0</v>
      </c>
      <c r="CS325" s="11">
        <f>'VIS STOP cijfers'!CS77</f>
        <v>0</v>
      </c>
      <c r="CT325" s="11">
        <f>'VIS STOP cijfers'!CT77</f>
        <v>0</v>
      </c>
      <c r="CU325" s="11">
        <f>'VIS STOP cijfers'!CU77</f>
        <v>0</v>
      </c>
      <c r="CV325" s="11">
        <f>'VIS STOP cijfers'!CV77</f>
        <v>0</v>
      </c>
      <c r="CW325" s="11">
        <f>'VIS STOP cijfers'!CW77</f>
        <v>0</v>
      </c>
      <c r="CX325" s="11">
        <f>'VIS STOP cijfers'!CX77</f>
        <v>0</v>
      </c>
      <c r="CY325" s="26">
        <f>'VIS STOP cijfers'!CY77</f>
        <v>0</v>
      </c>
      <c r="CZ325" s="11">
        <f>'VIS STOP cijfers'!CZ77</f>
        <v>0</v>
      </c>
      <c r="DA325" s="11">
        <f>'VIS STOP cijfers'!DA77</f>
        <v>0</v>
      </c>
      <c r="DB325" s="11">
        <f>'VIS STOP cijfers'!DB77</f>
        <v>0</v>
      </c>
      <c r="DC325" s="11">
        <f>'VIS STOP cijfers'!DC77</f>
        <v>0</v>
      </c>
      <c r="DD325" s="11">
        <f>'VIS STOP cijfers'!DD77</f>
        <v>0</v>
      </c>
      <c r="DE325" s="11">
        <f>'VIS STOP cijfers'!DE77</f>
        <v>0</v>
      </c>
      <c r="DF325" s="11">
        <f>'VIS STOP cijfers'!DF77</f>
        <v>0</v>
      </c>
      <c r="DG325" s="11">
        <f>'VIS STOP cijfers'!DG77</f>
        <v>0</v>
      </c>
      <c r="DH325" s="11">
        <f>'VIS STOP cijfers'!DH77</f>
        <v>0</v>
      </c>
      <c r="DI325" s="11">
        <f>'VIS STOP cijfers'!DI77</f>
        <v>0</v>
      </c>
      <c r="DJ325" s="11">
        <f>'VIS STOP cijfers'!DJ77</f>
        <v>0</v>
      </c>
      <c r="DK325" s="11">
        <f>'VIS STOP cijfers'!DK77</f>
        <v>0</v>
      </c>
      <c r="DL325" s="26">
        <f>'VIS STOP cijfers'!DL77</f>
        <v>0</v>
      </c>
    </row>
    <row r="326" spans="1:116" s="165" customFormat="1" hidden="1">
      <c r="A326" s="47">
        <f>'VIS STOP cijfers'!A78</f>
        <v>0</v>
      </c>
      <c r="B326" s="49" t="str">
        <f>'VIS STOP cijfers'!B78</f>
        <v>WCNT/KEWZ</v>
      </c>
      <c r="C326" s="4" t="str">
        <f>'VIS STOP cijfers'!C78</f>
        <v>Visketen</v>
      </c>
      <c r="D326" s="4" t="str">
        <f>'VIS STOP cijfers'!D78</f>
        <v>VIS Certificering DERDEN</v>
      </c>
      <c r="E326" s="4" t="str">
        <f>'VIS STOP cijfers'!E78</f>
        <v>Efficiencyslag certificering</v>
      </c>
      <c r="F326" s="5" t="str">
        <f>'VIS STOP cijfers'!F78</f>
        <v>Derden</v>
      </c>
      <c r="G326" s="4">
        <f>'VIS STOP cijfers'!G78</f>
        <v>0</v>
      </c>
      <c r="H326" s="15">
        <f>'VIS STOP cijfers'!H78</f>
        <v>200</v>
      </c>
      <c r="I326" s="625">
        <f>'VIS STOP cijfers'!I78</f>
        <v>0</v>
      </c>
      <c r="J326" s="11">
        <f>'VIS STOP cijfers'!J78</f>
        <v>0</v>
      </c>
      <c r="K326" s="11">
        <f>'VIS STOP cijfers'!K78</f>
        <v>0</v>
      </c>
      <c r="L326" s="11">
        <f>'VIS STOP cijfers'!L78</f>
        <v>0</v>
      </c>
      <c r="M326" s="11">
        <f>'VIS STOP cijfers'!M78</f>
        <v>0</v>
      </c>
      <c r="N326" s="11">
        <f>'VIS STOP cijfers'!N78</f>
        <v>0</v>
      </c>
      <c r="O326" s="11">
        <f>'VIS STOP cijfers'!O78</f>
        <v>0</v>
      </c>
      <c r="P326" s="11">
        <f>'VIS STOP cijfers'!P78</f>
        <v>0</v>
      </c>
      <c r="Q326" s="26">
        <f>'VIS STOP cijfers'!Q78</f>
        <v>200</v>
      </c>
      <c r="R326" s="15">
        <f>'VIS STOP cijfers'!R78</f>
        <v>0</v>
      </c>
      <c r="S326" s="11">
        <f>'VIS STOP cijfers'!S78</f>
        <v>0</v>
      </c>
      <c r="T326" s="11">
        <f>'VIS STOP cijfers'!T78</f>
        <v>200</v>
      </c>
      <c r="U326" s="11">
        <f>'VIS STOP cijfers'!U78</f>
        <v>0</v>
      </c>
      <c r="V326" s="11">
        <f>'VIS STOP cijfers'!V78</f>
        <v>0</v>
      </c>
      <c r="W326" s="11">
        <f>'VIS STOP cijfers'!W78</f>
        <v>0</v>
      </c>
      <c r="X326" s="11">
        <f>'VIS STOP cijfers'!X78</f>
        <v>0</v>
      </c>
      <c r="Y326" s="11">
        <f>'VIS STOP cijfers'!Y78</f>
        <v>0</v>
      </c>
      <c r="Z326" s="49">
        <f>'VIS STOP cijfers'!Z78</f>
        <v>200</v>
      </c>
      <c r="AA326" s="11">
        <f>'VIS STOP cijfers'!AA78</f>
        <v>0</v>
      </c>
      <c r="AB326" s="11">
        <f>'VIS STOP cijfers'!AB78</f>
        <v>0</v>
      </c>
      <c r="AC326" s="11">
        <f>'VIS STOP cijfers'!AC78</f>
        <v>0</v>
      </c>
      <c r="AD326" s="11">
        <f>'VIS STOP cijfers'!AD78</f>
        <v>200</v>
      </c>
      <c r="AE326" s="11">
        <f>'VIS STOP cijfers'!AE78</f>
        <v>0</v>
      </c>
      <c r="AF326" s="11">
        <f>'VIS STOP cijfers'!AF78</f>
        <v>0</v>
      </c>
      <c r="AG326" s="49">
        <f>'VIS STOP cijfers'!AG78</f>
        <v>0</v>
      </c>
      <c r="AH326" s="11">
        <f>'VIS STOP cijfers'!AH78</f>
        <v>0</v>
      </c>
      <c r="AI326" s="11">
        <f>'VIS STOP cijfers'!AI78</f>
        <v>0</v>
      </c>
      <c r="AJ326" s="11">
        <f>'VIS STOP cijfers'!AJ78</f>
        <v>0</v>
      </c>
      <c r="AK326" s="11">
        <f>'VIS STOP cijfers'!AK78</f>
        <v>0</v>
      </c>
      <c r="AL326" s="49">
        <f>'VIS STOP cijfers'!AL78</f>
        <v>0</v>
      </c>
      <c r="AM326" s="11">
        <f>'VIS STOP cijfers'!AM78</f>
        <v>0</v>
      </c>
      <c r="AN326" s="11">
        <f>'VIS STOP cijfers'!AN78</f>
        <v>50</v>
      </c>
      <c r="AO326" s="11">
        <f>'VIS STOP cijfers'!AO78</f>
        <v>50</v>
      </c>
      <c r="AP326" s="11">
        <f>'VIS STOP cijfers'!AP78</f>
        <v>50</v>
      </c>
      <c r="AQ326" s="11">
        <f>'VIS STOP cijfers'!AQ78</f>
        <v>50</v>
      </c>
      <c r="AR326" s="49">
        <f>'VIS STOP cijfers'!AR78</f>
        <v>0</v>
      </c>
      <c r="AS326" s="11">
        <f>'VIS STOP cijfers'!AS78</f>
        <v>0</v>
      </c>
      <c r="AT326" s="11">
        <f>'VIS STOP cijfers'!AT78</f>
        <v>0</v>
      </c>
      <c r="AU326" s="11">
        <f>'VIS STOP cijfers'!AU78</f>
        <v>0</v>
      </c>
      <c r="AV326" s="11">
        <f>'VIS STOP cijfers'!AV78</f>
        <v>0</v>
      </c>
      <c r="AW326" s="11">
        <f>'VIS STOP cijfers'!AW78</f>
        <v>0</v>
      </c>
      <c r="AX326" s="11">
        <f>'VIS STOP cijfers'!AX78</f>
        <v>0</v>
      </c>
      <c r="AY326" s="11">
        <f>'VIS STOP cijfers'!AY78</f>
        <v>0</v>
      </c>
      <c r="AZ326" s="11">
        <f>'VIS STOP cijfers'!AZ78</f>
        <v>0</v>
      </c>
      <c r="BA326" s="11">
        <f>'VIS STOP cijfers'!BA78</f>
        <v>0</v>
      </c>
      <c r="BB326" s="11">
        <f>'VIS STOP cijfers'!BB78</f>
        <v>0</v>
      </c>
      <c r="BC326" s="49">
        <f>'VIS STOP cijfers'!BC78</f>
        <v>0</v>
      </c>
      <c r="BD326" s="11">
        <f>'VIS STOP cijfers'!BD78</f>
        <v>0</v>
      </c>
      <c r="BE326" s="11">
        <f>'VIS STOP cijfers'!BE78</f>
        <v>0</v>
      </c>
      <c r="BF326" s="11">
        <f>'VIS STOP cijfers'!BF78</f>
        <v>0</v>
      </c>
      <c r="BG326" s="11">
        <f>'VIS STOP cijfers'!BG78</f>
        <v>0</v>
      </c>
      <c r="BH326" s="11">
        <f>'VIS STOP cijfers'!BH78</f>
        <v>0</v>
      </c>
      <c r="BI326" s="11">
        <f>'VIS STOP cijfers'!BI78</f>
        <v>0</v>
      </c>
      <c r="BJ326" s="11">
        <f>'VIS STOP cijfers'!BJ78</f>
        <v>0</v>
      </c>
      <c r="BK326" s="49">
        <f>'VIS STOP cijfers'!BK78</f>
        <v>0</v>
      </c>
      <c r="BL326" s="11">
        <f>'VIS STOP cijfers'!BL78</f>
        <v>0</v>
      </c>
      <c r="BM326" s="11">
        <f>'VIS STOP cijfers'!BM78</f>
        <v>0</v>
      </c>
      <c r="BN326" s="11">
        <f>'VIS STOP cijfers'!BN78</f>
        <v>0</v>
      </c>
      <c r="BO326" s="11">
        <f>'VIS STOP cijfers'!BO78</f>
        <v>0</v>
      </c>
      <c r="BP326" s="11">
        <f>'VIS STOP cijfers'!BP78</f>
        <v>0</v>
      </c>
      <c r="BQ326" s="49">
        <f>'VIS STOP cijfers'!BQ78</f>
        <v>0</v>
      </c>
      <c r="BR326" s="11">
        <f>'VIS STOP cijfers'!BR78</f>
        <v>0</v>
      </c>
      <c r="BS326" s="11">
        <f>'VIS STOP cijfers'!BS78</f>
        <v>0</v>
      </c>
      <c r="BT326" s="11">
        <f>'VIS STOP cijfers'!BT78</f>
        <v>0</v>
      </c>
      <c r="BU326" s="11">
        <f>'VIS STOP cijfers'!BU78</f>
        <v>0</v>
      </c>
      <c r="BV326" s="11">
        <f>'VIS STOP cijfers'!BV78</f>
        <v>0</v>
      </c>
      <c r="BW326" s="11">
        <f>'VIS STOP cijfers'!BW78</f>
        <v>0</v>
      </c>
      <c r="BX326" s="47">
        <f>'VIS STOP cijfers'!BX78</f>
        <v>0</v>
      </c>
      <c r="BY326" s="49">
        <f>'VIS STOP cijfers'!BY78</f>
        <v>200</v>
      </c>
      <c r="BZ326" s="11">
        <f>'VIS STOP cijfers'!BZ78</f>
        <v>0</v>
      </c>
      <c r="CA326" s="11">
        <f>'VIS STOP cijfers'!CA78</f>
        <v>0</v>
      </c>
      <c r="CB326" s="11">
        <f>'VIS STOP cijfers'!CB78</f>
        <v>0</v>
      </c>
      <c r="CC326" s="11">
        <f>'VIS STOP cijfers'!CC78</f>
        <v>0</v>
      </c>
      <c r="CD326" s="11">
        <f>'VIS STOP cijfers'!CD78</f>
        <v>0</v>
      </c>
      <c r="CE326" s="11">
        <f>'VIS STOP cijfers'!CE78</f>
        <v>0</v>
      </c>
      <c r="CF326" s="11">
        <f>'VIS STOP cijfers'!CF78</f>
        <v>0</v>
      </c>
      <c r="CG326" s="11">
        <f>'VIS STOP cijfers'!CG78</f>
        <v>0</v>
      </c>
      <c r="CH326" s="11">
        <f>'VIS STOP cijfers'!CH78</f>
        <v>0</v>
      </c>
      <c r="CI326" s="11">
        <f>'VIS STOP cijfers'!CI78</f>
        <v>0</v>
      </c>
      <c r="CJ326" s="11">
        <f>'VIS STOP cijfers'!CJ78</f>
        <v>0</v>
      </c>
      <c r="CK326" s="11">
        <f>'VIS STOP cijfers'!CK78</f>
        <v>0</v>
      </c>
      <c r="CL326" s="49">
        <f>'VIS STOP cijfers'!CL78</f>
        <v>0</v>
      </c>
      <c r="CM326" s="11">
        <f>'VIS STOP cijfers'!CM78</f>
        <v>0</v>
      </c>
      <c r="CN326" s="11">
        <f>'VIS STOP cijfers'!CN78</f>
        <v>0</v>
      </c>
      <c r="CO326" s="11">
        <f>'VIS STOP cijfers'!CO78</f>
        <v>0</v>
      </c>
      <c r="CP326" s="11">
        <f>'VIS STOP cijfers'!CP78</f>
        <v>0</v>
      </c>
      <c r="CQ326" s="11">
        <f>'VIS STOP cijfers'!CQ78</f>
        <v>0</v>
      </c>
      <c r="CR326" s="11">
        <f>'VIS STOP cijfers'!CR78</f>
        <v>0</v>
      </c>
      <c r="CS326" s="11">
        <f>'VIS STOP cijfers'!CS78</f>
        <v>0</v>
      </c>
      <c r="CT326" s="11">
        <f>'VIS STOP cijfers'!CT78</f>
        <v>0</v>
      </c>
      <c r="CU326" s="11">
        <f>'VIS STOP cijfers'!CU78</f>
        <v>0</v>
      </c>
      <c r="CV326" s="11">
        <f>'VIS STOP cijfers'!CV78</f>
        <v>0</v>
      </c>
      <c r="CW326" s="11">
        <f>'VIS STOP cijfers'!CW78</f>
        <v>0</v>
      </c>
      <c r="CX326" s="11">
        <f>'VIS STOP cijfers'!CX78</f>
        <v>0</v>
      </c>
      <c r="CY326" s="26">
        <f>'VIS STOP cijfers'!CY78</f>
        <v>0</v>
      </c>
      <c r="CZ326" s="11">
        <f>'VIS STOP cijfers'!CZ78</f>
        <v>0</v>
      </c>
      <c r="DA326" s="11">
        <f>'VIS STOP cijfers'!DA78</f>
        <v>0</v>
      </c>
      <c r="DB326" s="11">
        <f>'VIS STOP cijfers'!DB78</f>
        <v>0</v>
      </c>
      <c r="DC326" s="11">
        <f>'VIS STOP cijfers'!DC78</f>
        <v>0</v>
      </c>
      <c r="DD326" s="11">
        <f>'VIS STOP cijfers'!DD78</f>
        <v>0</v>
      </c>
      <c r="DE326" s="11">
        <f>'VIS STOP cijfers'!DE78</f>
        <v>0</v>
      </c>
      <c r="DF326" s="11">
        <f>'VIS STOP cijfers'!DF78</f>
        <v>0</v>
      </c>
      <c r="DG326" s="11">
        <f>'VIS STOP cijfers'!DG78</f>
        <v>0</v>
      </c>
      <c r="DH326" s="11">
        <f>'VIS STOP cijfers'!DH78</f>
        <v>0</v>
      </c>
      <c r="DI326" s="11">
        <f>'VIS STOP cijfers'!DI78</f>
        <v>0</v>
      </c>
      <c r="DJ326" s="11">
        <f>'VIS STOP cijfers'!DJ78</f>
        <v>0</v>
      </c>
      <c r="DK326" s="11">
        <f>'VIS STOP cijfers'!DK78</f>
        <v>0</v>
      </c>
      <c r="DL326" s="26">
        <f>'VIS STOP cijfers'!DL78</f>
        <v>0</v>
      </c>
    </row>
    <row r="327" spans="1:116" s="165" customFormat="1" hidden="1">
      <c r="A327" s="47">
        <f>'VIS STOP cijfers'!A80</f>
        <v>0</v>
      </c>
      <c r="B327" s="49" t="str">
        <f>'VIS STOP cijfers'!B80</f>
        <v>WHNT</v>
      </c>
      <c r="C327" s="4" t="str">
        <f>'VIS STOP cijfers'!C80</f>
        <v>Visketen</v>
      </c>
      <c r="D327" s="4" t="str">
        <f>'VIS STOP cijfers'!D80</f>
        <v>VIS Voedselveiligheid retribueerbaar DERDEN</v>
      </c>
      <c r="E327" s="4" t="str">
        <f>'VIS STOP cijfers'!E80</f>
        <v>TO werkzaamheden</v>
      </c>
      <c r="F327" s="5" t="str">
        <f>'VIS STOP cijfers'!F80</f>
        <v>Derden</v>
      </c>
      <c r="G327" s="4">
        <f>'VIS STOP cijfers'!G80</f>
        <v>0</v>
      </c>
      <c r="H327" s="15">
        <f>'VIS STOP cijfers'!H80</f>
        <v>50</v>
      </c>
      <c r="I327" s="625">
        <f>'VIS STOP cijfers'!I80</f>
        <v>0</v>
      </c>
      <c r="J327" s="11">
        <f>'VIS STOP cijfers'!J80</f>
        <v>0</v>
      </c>
      <c r="K327" s="11">
        <f>'VIS STOP cijfers'!K80</f>
        <v>0</v>
      </c>
      <c r="L327" s="11">
        <f>'VIS STOP cijfers'!L80</f>
        <v>0</v>
      </c>
      <c r="M327" s="11">
        <f>'VIS STOP cijfers'!M80</f>
        <v>0</v>
      </c>
      <c r="N327" s="11">
        <f>'VIS STOP cijfers'!N80</f>
        <v>0</v>
      </c>
      <c r="O327" s="11">
        <f>'VIS STOP cijfers'!O80</f>
        <v>0</v>
      </c>
      <c r="P327" s="11">
        <f>'VIS STOP cijfers'!P80</f>
        <v>0</v>
      </c>
      <c r="Q327" s="26">
        <f>'VIS STOP cijfers'!Q80</f>
        <v>50</v>
      </c>
      <c r="R327" s="15">
        <f>'VIS STOP cijfers'!R80</f>
        <v>0</v>
      </c>
      <c r="S327" s="11">
        <f>'VIS STOP cijfers'!S80</f>
        <v>0</v>
      </c>
      <c r="T327" s="11">
        <f>'VIS STOP cijfers'!T80</f>
        <v>50</v>
      </c>
      <c r="U327" s="11">
        <f>'VIS STOP cijfers'!U80</f>
        <v>0</v>
      </c>
      <c r="V327" s="11">
        <f>'VIS STOP cijfers'!V80</f>
        <v>0</v>
      </c>
      <c r="W327" s="11">
        <f>'VIS STOP cijfers'!W80</f>
        <v>0</v>
      </c>
      <c r="X327" s="11">
        <f>'VIS STOP cijfers'!X80</f>
        <v>0</v>
      </c>
      <c r="Y327" s="11">
        <f>'VIS STOP cijfers'!Y80</f>
        <v>0</v>
      </c>
      <c r="Z327" s="49">
        <f>'VIS STOP cijfers'!Z80</f>
        <v>50</v>
      </c>
      <c r="AA327" s="11">
        <f>'VIS STOP cijfers'!AA80</f>
        <v>50</v>
      </c>
      <c r="AB327" s="11">
        <f>'VIS STOP cijfers'!AB80</f>
        <v>0</v>
      </c>
      <c r="AC327" s="11">
        <f>'VIS STOP cijfers'!AC80</f>
        <v>0</v>
      </c>
      <c r="AD327" s="11">
        <f>'VIS STOP cijfers'!AD80</f>
        <v>0</v>
      </c>
      <c r="AE327" s="11">
        <f>'VIS STOP cijfers'!AE80</f>
        <v>0</v>
      </c>
      <c r="AF327" s="11">
        <f>'VIS STOP cijfers'!AF80</f>
        <v>0</v>
      </c>
      <c r="AG327" s="49">
        <f>'VIS STOP cijfers'!AG80</f>
        <v>0</v>
      </c>
      <c r="AH327" s="11">
        <f>'VIS STOP cijfers'!AH80</f>
        <v>0</v>
      </c>
      <c r="AI327" s="11">
        <f>'VIS STOP cijfers'!AI80</f>
        <v>0</v>
      </c>
      <c r="AJ327" s="11">
        <f>'VIS STOP cijfers'!AJ80</f>
        <v>50</v>
      </c>
      <c r="AK327" s="11">
        <f>'VIS STOP cijfers'!AK80</f>
        <v>0</v>
      </c>
      <c r="AL327" s="49">
        <f>'VIS STOP cijfers'!AL80</f>
        <v>0</v>
      </c>
      <c r="AM327" s="11">
        <f>'VIS STOP cijfers'!AM80</f>
        <v>0</v>
      </c>
      <c r="AN327" s="11">
        <f>'VIS STOP cijfers'!AN80</f>
        <v>0</v>
      </c>
      <c r="AO327" s="11">
        <f>'VIS STOP cijfers'!AO80</f>
        <v>0</v>
      </c>
      <c r="AP327" s="11">
        <f>'VIS STOP cijfers'!AP80</f>
        <v>0</v>
      </c>
      <c r="AQ327" s="11">
        <f>'VIS STOP cijfers'!AQ80</f>
        <v>0</v>
      </c>
      <c r="AR327" s="49">
        <f>'VIS STOP cijfers'!AR80</f>
        <v>0</v>
      </c>
      <c r="AS327" s="11">
        <f>'VIS STOP cijfers'!AS80</f>
        <v>0</v>
      </c>
      <c r="AT327" s="11">
        <f>'VIS STOP cijfers'!AT80</f>
        <v>0</v>
      </c>
      <c r="AU327" s="11">
        <f>'VIS STOP cijfers'!AU80</f>
        <v>0</v>
      </c>
      <c r="AV327" s="11">
        <f>'VIS STOP cijfers'!AV80</f>
        <v>0</v>
      </c>
      <c r="AW327" s="11">
        <f>'VIS STOP cijfers'!AW80</f>
        <v>0</v>
      </c>
      <c r="AX327" s="11">
        <f>'VIS STOP cijfers'!AX80</f>
        <v>0</v>
      </c>
      <c r="AY327" s="11">
        <f>'VIS STOP cijfers'!AY80</f>
        <v>0</v>
      </c>
      <c r="AZ327" s="11">
        <f>'VIS STOP cijfers'!AZ80</f>
        <v>0</v>
      </c>
      <c r="BA327" s="11">
        <f>'VIS STOP cijfers'!BA80</f>
        <v>0</v>
      </c>
      <c r="BB327" s="11">
        <f>'VIS STOP cijfers'!BB80</f>
        <v>0</v>
      </c>
      <c r="BC327" s="49">
        <f>'VIS STOP cijfers'!BC80</f>
        <v>0</v>
      </c>
      <c r="BD327" s="11">
        <f>'VIS STOP cijfers'!BD80</f>
        <v>0</v>
      </c>
      <c r="BE327" s="11">
        <f>'VIS STOP cijfers'!BE80</f>
        <v>0</v>
      </c>
      <c r="BF327" s="11">
        <f>'VIS STOP cijfers'!BF80</f>
        <v>0</v>
      </c>
      <c r="BG327" s="11">
        <f>'VIS STOP cijfers'!BG80</f>
        <v>0</v>
      </c>
      <c r="BH327" s="11">
        <f>'VIS STOP cijfers'!BH80</f>
        <v>0</v>
      </c>
      <c r="BI327" s="11">
        <f>'VIS STOP cijfers'!BI80</f>
        <v>0</v>
      </c>
      <c r="BJ327" s="11">
        <f>'VIS STOP cijfers'!BJ80</f>
        <v>0</v>
      </c>
      <c r="BK327" s="49">
        <f>'VIS STOP cijfers'!BK80</f>
        <v>0</v>
      </c>
      <c r="BL327" s="11">
        <f>'VIS STOP cijfers'!BL80</f>
        <v>0</v>
      </c>
      <c r="BM327" s="11">
        <f>'VIS STOP cijfers'!BM80</f>
        <v>0</v>
      </c>
      <c r="BN327" s="11">
        <f>'VIS STOP cijfers'!BN80</f>
        <v>0</v>
      </c>
      <c r="BO327" s="11">
        <f>'VIS STOP cijfers'!BO80</f>
        <v>0</v>
      </c>
      <c r="BP327" s="11">
        <f>'VIS STOP cijfers'!BP80</f>
        <v>0</v>
      </c>
      <c r="BQ327" s="49">
        <f>'VIS STOP cijfers'!BQ80</f>
        <v>0</v>
      </c>
      <c r="BR327" s="11">
        <f>'VIS STOP cijfers'!BR80</f>
        <v>0</v>
      </c>
      <c r="BS327" s="11">
        <f>'VIS STOP cijfers'!BS80</f>
        <v>0</v>
      </c>
      <c r="BT327" s="11">
        <f>'VIS STOP cijfers'!BT80</f>
        <v>0</v>
      </c>
      <c r="BU327" s="11">
        <f>'VIS STOP cijfers'!BU80</f>
        <v>0</v>
      </c>
      <c r="BV327" s="11">
        <f>'VIS STOP cijfers'!BV80</f>
        <v>0</v>
      </c>
      <c r="BW327" s="11">
        <f>'VIS STOP cijfers'!BW80</f>
        <v>0</v>
      </c>
      <c r="BX327" s="47">
        <f>'VIS STOP cijfers'!BX80</f>
        <v>0</v>
      </c>
      <c r="BY327" s="49">
        <f>'VIS STOP cijfers'!BY80</f>
        <v>50</v>
      </c>
      <c r="BZ327" s="11">
        <f>'VIS STOP cijfers'!BZ80</f>
        <v>0</v>
      </c>
      <c r="CA327" s="11">
        <f>'VIS STOP cijfers'!CA80</f>
        <v>0</v>
      </c>
      <c r="CB327" s="11">
        <f>'VIS STOP cijfers'!CB80</f>
        <v>0</v>
      </c>
      <c r="CC327" s="11">
        <f>'VIS STOP cijfers'!CC80</f>
        <v>0</v>
      </c>
      <c r="CD327" s="11">
        <f>'VIS STOP cijfers'!CD80</f>
        <v>0</v>
      </c>
      <c r="CE327" s="11">
        <f>'VIS STOP cijfers'!CE80</f>
        <v>0</v>
      </c>
      <c r="CF327" s="11">
        <f>'VIS STOP cijfers'!CF80</f>
        <v>0</v>
      </c>
      <c r="CG327" s="11">
        <f>'VIS STOP cijfers'!CG80</f>
        <v>0</v>
      </c>
      <c r="CH327" s="11">
        <f>'VIS STOP cijfers'!CH80</f>
        <v>0</v>
      </c>
      <c r="CI327" s="11">
        <f>'VIS STOP cijfers'!CI80</f>
        <v>0</v>
      </c>
      <c r="CJ327" s="11">
        <f>'VIS STOP cijfers'!CJ80</f>
        <v>0</v>
      </c>
      <c r="CK327" s="11">
        <f>'VIS STOP cijfers'!CK80</f>
        <v>0</v>
      </c>
      <c r="CL327" s="49">
        <f>'VIS STOP cijfers'!CL80</f>
        <v>0</v>
      </c>
      <c r="CM327" s="11">
        <f>'VIS STOP cijfers'!CM80</f>
        <v>0</v>
      </c>
      <c r="CN327" s="11">
        <f>'VIS STOP cijfers'!CN80</f>
        <v>0</v>
      </c>
      <c r="CO327" s="11">
        <f>'VIS STOP cijfers'!CO80</f>
        <v>0</v>
      </c>
      <c r="CP327" s="11">
        <f>'VIS STOP cijfers'!CP80</f>
        <v>0</v>
      </c>
      <c r="CQ327" s="11">
        <f>'VIS STOP cijfers'!CQ80</f>
        <v>0</v>
      </c>
      <c r="CR327" s="11">
        <f>'VIS STOP cijfers'!CR80</f>
        <v>0</v>
      </c>
      <c r="CS327" s="11">
        <f>'VIS STOP cijfers'!CS80</f>
        <v>0</v>
      </c>
      <c r="CT327" s="11">
        <f>'VIS STOP cijfers'!CT80</f>
        <v>0</v>
      </c>
      <c r="CU327" s="11">
        <f>'VIS STOP cijfers'!CU80</f>
        <v>0</v>
      </c>
      <c r="CV327" s="11">
        <f>'VIS STOP cijfers'!CV80</f>
        <v>0</v>
      </c>
      <c r="CW327" s="11">
        <f>'VIS STOP cijfers'!CW80</f>
        <v>0</v>
      </c>
      <c r="CX327" s="11">
        <f>'VIS STOP cijfers'!CX80</f>
        <v>0</v>
      </c>
      <c r="CY327" s="26">
        <f>'VIS STOP cijfers'!CY80</f>
        <v>0</v>
      </c>
      <c r="CZ327" s="11">
        <f>'VIS STOP cijfers'!CZ80</f>
        <v>0</v>
      </c>
      <c r="DA327" s="11">
        <f>'VIS STOP cijfers'!DA80</f>
        <v>0</v>
      </c>
      <c r="DB327" s="11">
        <f>'VIS STOP cijfers'!DB80</f>
        <v>0</v>
      </c>
      <c r="DC327" s="11">
        <f>'VIS STOP cijfers'!DC80</f>
        <v>0</v>
      </c>
      <c r="DD327" s="11">
        <f>'VIS STOP cijfers'!DD80</f>
        <v>0</v>
      </c>
      <c r="DE327" s="11">
        <f>'VIS STOP cijfers'!DE80</f>
        <v>0</v>
      </c>
      <c r="DF327" s="11">
        <f>'VIS STOP cijfers'!DF80</f>
        <v>0</v>
      </c>
      <c r="DG327" s="11">
        <f>'VIS STOP cijfers'!DG80</f>
        <v>0</v>
      </c>
      <c r="DH327" s="11">
        <f>'VIS STOP cijfers'!DH80</f>
        <v>0</v>
      </c>
      <c r="DI327" s="11">
        <f>'VIS STOP cijfers'!DI80</f>
        <v>0</v>
      </c>
      <c r="DJ327" s="11">
        <f>'VIS STOP cijfers'!DJ80</f>
        <v>0</v>
      </c>
      <c r="DK327" s="11">
        <f>'VIS STOP cijfers'!DK80</f>
        <v>0</v>
      </c>
      <c r="DL327" s="26">
        <f>'VIS STOP cijfers'!DL80</f>
        <v>0</v>
      </c>
    </row>
    <row r="328" spans="1:116" s="165" customFormat="1" hidden="1">
      <c r="A328" s="47">
        <f>'VIS STOP cijfers'!A81</f>
        <v>0</v>
      </c>
      <c r="B328" s="49" t="str">
        <f>'VIS STOP cijfers'!B81</f>
        <v>ISWE/ISWD/WHNT</v>
      </c>
      <c r="C328" s="4" t="str">
        <f>'VIS STOP cijfers'!C81</f>
        <v>Visketen</v>
      </c>
      <c r="D328" s="4" t="str">
        <f>'VIS STOP cijfers'!D81</f>
        <v>VIS Voedselveiligheid retribueerbaar DERDEN</v>
      </c>
      <c r="E328" s="4" t="str">
        <f>'VIS STOP cijfers'!E81</f>
        <v>Reguliere workflow</v>
      </c>
      <c r="F328" s="5" t="str">
        <f>'VIS STOP cijfers'!F81</f>
        <v>Derden</v>
      </c>
      <c r="G328" s="4">
        <f>'VIS STOP cijfers'!G81</f>
        <v>0</v>
      </c>
      <c r="H328" s="15">
        <f>'VIS STOP cijfers'!H81</f>
        <v>8195</v>
      </c>
      <c r="I328" s="625">
        <f>'VIS STOP cijfers'!I81</f>
        <v>0</v>
      </c>
      <c r="J328" s="11">
        <f>'VIS STOP cijfers'!J81</f>
        <v>0</v>
      </c>
      <c r="K328" s="11">
        <f>'VIS STOP cijfers'!K81</f>
        <v>0</v>
      </c>
      <c r="L328" s="11">
        <f>'VIS STOP cijfers'!L81</f>
        <v>0</v>
      </c>
      <c r="M328" s="11">
        <f>'VIS STOP cijfers'!M81</f>
        <v>0</v>
      </c>
      <c r="N328" s="11">
        <f>'VIS STOP cijfers'!N81</f>
        <v>0</v>
      </c>
      <c r="O328" s="11">
        <f>'VIS STOP cijfers'!O81</f>
        <v>0</v>
      </c>
      <c r="P328" s="11">
        <f>'VIS STOP cijfers'!P81</f>
        <v>0</v>
      </c>
      <c r="Q328" s="26">
        <f>'VIS STOP cijfers'!Q81</f>
        <v>8195</v>
      </c>
      <c r="R328" s="15">
        <f>'VIS STOP cijfers'!R81</f>
        <v>0</v>
      </c>
      <c r="S328" s="11">
        <f>'VIS STOP cijfers'!S81</f>
        <v>0</v>
      </c>
      <c r="T328" s="11">
        <f>'VIS STOP cijfers'!T81</f>
        <v>8195</v>
      </c>
      <c r="U328" s="11">
        <f>'VIS STOP cijfers'!U81</f>
        <v>0</v>
      </c>
      <c r="V328" s="11">
        <f>'VIS STOP cijfers'!V81</f>
        <v>0</v>
      </c>
      <c r="W328" s="11">
        <f>'VIS STOP cijfers'!W81</f>
        <v>0</v>
      </c>
      <c r="X328" s="11">
        <f>'VIS STOP cijfers'!X81</f>
        <v>0</v>
      </c>
      <c r="Y328" s="11">
        <f>'VIS STOP cijfers'!Y81</f>
        <v>0</v>
      </c>
      <c r="Z328" s="49">
        <f>'VIS STOP cijfers'!Z81</f>
        <v>8195</v>
      </c>
      <c r="AA328" s="11">
        <f>'VIS STOP cijfers'!AA81</f>
        <v>0</v>
      </c>
      <c r="AB328" s="11">
        <f>'VIS STOP cijfers'!AB81</f>
        <v>0</v>
      </c>
      <c r="AC328" s="11">
        <f>'VIS STOP cijfers'!AC81</f>
        <v>0</v>
      </c>
      <c r="AD328" s="11">
        <f>'VIS STOP cijfers'!AD81</f>
        <v>8195</v>
      </c>
      <c r="AE328" s="11">
        <f>'VIS STOP cijfers'!AE81</f>
        <v>0</v>
      </c>
      <c r="AF328" s="11">
        <f>'VIS STOP cijfers'!AF81</f>
        <v>0</v>
      </c>
      <c r="AG328" s="49">
        <f>'VIS STOP cijfers'!AG81</f>
        <v>0</v>
      </c>
      <c r="AH328" s="11">
        <f>'VIS STOP cijfers'!AH81</f>
        <v>0</v>
      </c>
      <c r="AI328" s="11">
        <f>'VIS STOP cijfers'!AI81</f>
        <v>0</v>
      </c>
      <c r="AJ328" s="11">
        <f>'VIS STOP cijfers'!AJ81</f>
        <v>0</v>
      </c>
      <c r="AK328" s="11">
        <f>'VIS STOP cijfers'!AK81</f>
        <v>0</v>
      </c>
      <c r="AL328" s="49">
        <f>'VIS STOP cijfers'!AL81</f>
        <v>0</v>
      </c>
      <c r="AM328" s="11">
        <f>'VIS STOP cijfers'!AM81</f>
        <v>0</v>
      </c>
      <c r="AN328" s="11">
        <f>'VIS STOP cijfers'!AN81</f>
        <v>2049</v>
      </c>
      <c r="AO328" s="11">
        <f>'VIS STOP cijfers'!AO81</f>
        <v>2049</v>
      </c>
      <c r="AP328" s="11">
        <f>'VIS STOP cijfers'!AP81</f>
        <v>2049</v>
      </c>
      <c r="AQ328" s="11">
        <f>'VIS STOP cijfers'!AQ81</f>
        <v>2048</v>
      </c>
      <c r="AR328" s="49">
        <f>'VIS STOP cijfers'!AR81</f>
        <v>0</v>
      </c>
      <c r="AS328" s="11">
        <f>'VIS STOP cijfers'!AS81</f>
        <v>0</v>
      </c>
      <c r="AT328" s="11">
        <f>'VIS STOP cijfers'!AT81</f>
        <v>0</v>
      </c>
      <c r="AU328" s="11">
        <f>'VIS STOP cijfers'!AU81</f>
        <v>0</v>
      </c>
      <c r="AV328" s="11">
        <f>'VIS STOP cijfers'!AV81</f>
        <v>0</v>
      </c>
      <c r="AW328" s="11">
        <f>'VIS STOP cijfers'!AW81</f>
        <v>0</v>
      </c>
      <c r="AX328" s="11">
        <f>'VIS STOP cijfers'!AX81</f>
        <v>0</v>
      </c>
      <c r="AY328" s="11">
        <f>'VIS STOP cijfers'!AY81</f>
        <v>0</v>
      </c>
      <c r="AZ328" s="11">
        <f>'VIS STOP cijfers'!AZ81</f>
        <v>0</v>
      </c>
      <c r="BA328" s="11">
        <f>'VIS STOP cijfers'!BA81</f>
        <v>0</v>
      </c>
      <c r="BB328" s="11">
        <f>'VIS STOP cijfers'!BB81</f>
        <v>0</v>
      </c>
      <c r="BC328" s="49">
        <f>'VIS STOP cijfers'!BC81</f>
        <v>0</v>
      </c>
      <c r="BD328" s="11">
        <f>'VIS STOP cijfers'!BD81</f>
        <v>0</v>
      </c>
      <c r="BE328" s="11">
        <f>'VIS STOP cijfers'!BE81</f>
        <v>0</v>
      </c>
      <c r="BF328" s="11">
        <f>'VIS STOP cijfers'!BF81</f>
        <v>0</v>
      </c>
      <c r="BG328" s="11">
        <f>'VIS STOP cijfers'!BG81</f>
        <v>0</v>
      </c>
      <c r="BH328" s="11">
        <f>'VIS STOP cijfers'!BH81</f>
        <v>0</v>
      </c>
      <c r="BI328" s="11">
        <f>'VIS STOP cijfers'!BI81</f>
        <v>0</v>
      </c>
      <c r="BJ328" s="11">
        <f>'VIS STOP cijfers'!BJ81</f>
        <v>0</v>
      </c>
      <c r="BK328" s="49">
        <f>'VIS STOP cijfers'!BK81</f>
        <v>0</v>
      </c>
      <c r="BL328" s="11">
        <f>'VIS STOP cijfers'!BL81</f>
        <v>0</v>
      </c>
      <c r="BM328" s="11">
        <f>'VIS STOP cijfers'!BM81</f>
        <v>0</v>
      </c>
      <c r="BN328" s="11">
        <f>'VIS STOP cijfers'!BN81</f>
        <v>0</v>
      </c>
      <c r="BO328" s="11">
        <f>'VIS STOP cijfers'!BO81</f>
        <v>0</v>
      </c>
      <c r="BP328" s="11">
        <f>'VIS STOP cijfers'!BP81</f>
        <v>0</v>
      </c>
      <c r="BQ328" s="49">
        <f>'VIS STOP cijfers'!BQ81</f>
        <v>0</v>
      </c>
      <c r="BR328" s="11">
        <f>'VIS STOP cijfers'!BR81</f>
        <v>0</v>
      </c>
      <c r="BS328" s="11">
        <f>'VIS STOP cijfers'!BS81</f>
        <v>0</v>
      </c>
      <c r="BT328" s="11">
        <f>'VIS STOP cijfers'!BT81</f>
        <v>0</v>
      </c>
      <c r="BU328" s="11">
        <f>'VIS STOP cijfers'!BU81</f>
        <v>0</v>
      </c>
      <c r="BV328" s="11">
        <f>'VIS STOP cijfers'!BV81</f>
        <v>0</v>
      </c>
      <c r="BW328" s="11">
        <f>'VIS STOP cijfers'!BW81</f>
        <v>0</v>
      </c>
      <c r="BX328" s="47">
        <f>'VIS STOP cijfers'!BX81</f>
        <v>0</v>
      </c>
      <c r="BY328" s="49">
        <f>'VIS STOP cijfers'!BY81</f>
        <v>8195</v>
      </c>
      <c r="BZ328" s="11">
        <f>'VIS STOP cijfers'!BZ81</f>
        <v>0</v>
      </c>
      <c r="CA328" s="11">
        <f>'VIS STOP cijfers'!CA81</f>
        <v>0</v>
      </c>
      <c r="CB328" s="11">
        <f>'VIS STOP cijfers'!CB81</f>
        <v>0</v>
      </c>
      <c r="CC328" s="11">
        <f>'VIS STOP cijfers'!CC81</f>
        <v>0</v>
      </c>
      <c r="CD328" s="11">
        <f>'VIS STOP cijfers'!CD81</f>
        <v>0</v>
      </c>
      <c r="CE328" s="11">
        <f>'VIS STOP cijfers'!CE81</f>
        <v>0</v>
      </c>
      <c r="CF328" s="11">
        <f>'VIS STOP cijfers'!CF81</f>
        <v>0</v>
      </c>
      <c r="CG328" s="11">
        <f>'VIS STOP cijfers'!CG81</f>
        <v>0</v>
      </c>
      <c r="CH328" s="11">
        <f>'VIS STOP cijfers'!CH81</f>
        <v>0</v>
      </c>
      <c r="CI328" s="11">
        <f>'VIS STOP cijfers'!CI81</f>
        <v>0</v>
      </c>
      <c r="CJ328" s="11">
        <f>'VIS STOP cijfers'!CJ81</f>
        <v>0</v>
      </c>
      <c r="CK328" s="11">
        <f>'VIS STOP cijfers'!CK81</f>
        <v>0</v>
      </c>
      <c r="CL328" s="49">
        <f>'VIS STOP cijfers'!CL81</f>
        <v>0</v>
      </c>
      <c r="CM328" s="11">
        <f>'VIS STOP cijfers'!CM81</f>
        <v>0</v>
      </c>
      <c r="CN328" s="11">
        <f>'VIS STOP cijfers'!CN81</f>
        <v>0</v>
      </c>
      <c r="CO328" s="11">
        <f>'VIS STOP cijfers'!CO81</f>
        <v>0</v>
      </c>
      <c r="CP328" s="11">
        <f>'VIS STOP cijfers'!CP81</f>
        <v>0</v>
      </c>
      <c r="CQ328" s="11">
        <f>'VIS STOP cijfers'!CQ81</f>
        <v>0</v>
      </c>
      <c r="CR328" s="11">
        <f>'VIS STOP cijfers'!CR81</f>
        <v>0</v>
      </c>
      <c r="CS328" s="11">
        <f>'VIS STOP cijfers'!CS81</f>
        <v>0</v>
      </c>
      <c r="CT328" s="11">
        <f>'VIS STOP cijfers'!CT81</f>
        <v>0</v>
      </c>
      <c r="CU328" s="11">
        <f>'VIS STOP cijfers'!CU81</f>
        <v>0</v>
      </c>
      <c r="CV328" s="11">
        <f>'VIS STOP cijfers'!CV81</f>
        <v>0</v>
      </c>
      <c r="CW328" s="11">
        <f>'VIS STOP cijfers'!CW81</f>
        <v>0</v>
      </c>
      <c r="CX328" s="11">
        <f>'VIS STOP cijfers'!CX81</f>
        <v>0</v>
      </c>
      <c r="CY328" s="26">
        <f>'VIS STOP cijfers'!CY81</f>
        <v>0</v>
      </c>
      <c r="CZ328" s="11">
        <f>'VIS STOP cijfers'!CZ81</f>
        <v>0</v>
      </c>
      <c r="DA328" s="11">
        <f>'VIS STOP cijfers'!DA81</f>
        <v>0</v>
      </c>
      <c r="DB328" s="11">
        <f>'VIS STOP cijfers'!DB81</f>
        <v>0</v>
      </c>
      <c r="DC328" s="11">
        <f>'VIS STOP cijfers'!DC81</f>
        <v>0</v>
      </c>
      <c r="DD328" s="11">
        <f>'VIS STOP cijfers'!DD81</f>
        <v>0</v>
      </c>
      <c r="DE328" s="11">
        <f>'VIS STOP cijfers'!DE81</f>
        <v>0</v>
      </c>
      <c r="DF328" s="11">
        <f>'VIS STOP cijfers'!DF81</f>
        <v>0</v>
      </c>
      <c r="DG328" s="11">
        <f>'VIS STOP cijfers'!DG81</f>
        <v>0</v>
      </c>
      <c r="DH328" s="11">
        <f>'VIS STOP cijfers'!DH81</f>
        <v>0</v>
      </c>
      <c r="DI328" s="11">
        <f>'VIS STOP cijfers'!DI81</f>
        <v>0</v>
      </c>
      <c r="DJ328" s="11">
        <f>'VIS STOP cijfers'!DJ81</f>
        <v>0</v>
      </c>
      <c r="DK328" s="11">
        <f>'VIS STOP cijfers'!DK81</f>
        <v>0</v>
      </c>
      <c r="DL328" s="26">
        <f>'VIS STOP cijfers'!DL81</f>
        <v>0</v>
      </c>
    </row>
    <row r="329" spans="1:116" s="165" customFormat="1" hidden="1">
      <c r="A329" s="47">
        <f>'VIS STOP cijfers'!A82</f>
        <v>0</v>
      </c>
      <c r="B329" s="49">
        <f>'VIS STOP cijfers'!B82</f>
        <v>0</v>
      </c>
      <c r="C329" s="4" t="str">
        <f>'VIS STOP cijfers'!C82</f>
        <v>Visketen</v>
      </c>
      <c r="D329" s="4" t="str">
        <f>'VIS STOP cijfers'!D82</f>
        <v>VIS Voedselveiligheid retribueerbaar DERDEN</v>
      </c>
      <c r="E329" s="519" t="str">
        <f>'VIS STOP cijfers'!E82</f>
        <v>Realisatie aanbevelingen FVO 2014</v>
      </c>
      <c r="F329" s="5" t="str">
        <f>'VIS STOP cijfers'!F82</f>
        <v>Derden</v>
      </c>
      <c r="G329" s="4">
        <f>'VIS STOP cijfers'!G82</f>
        <v>0</v>
      </c>
      <c r="H329" s="520" t="str">
        <f>'VIS STOP cijfers'!H82</f>
        <v>pm</v>
      </c>
      <c r="I329" s="627" t="str">
        <f>'VIS STOP cijfers'!I82</f>
        <v>vws? Geen uren toegekend</v>
      </c>
      <c r="J329" s="519">
        <f>'VIS STOP cijfers'!J82</f>
        <v>0</v>
      </c>
      <c r="K329" s="519">
        <f>'VIS STOP cijfers'!K82</f>
        <v>0</v>
      </c>
      <c r="L329" s="519">
        <f>'VIS STOP cijfers'!L82</f>
        <v>0</v>
      </c>
      <c r="M329" s="11">
        <f>'VIS STOP cijfers'!M82</f>
        <v>0</v>
      </c>
      <c r="N329" s="11">
        <f>'VIS STOP cijfers'!N82</f>
        <v>0</v>
      </c>
      <c r="O329" s="11">
        <f>'VIS STOP cijfers'!O82</f>
        <v>0</v>
      </c>
      <c r="P329" s="11">
        <f>'VIS STOP cijfers'!P82</f>
        <v>0</v>
      </c>
      <c r="Q329" s="26">
        <f>'VIS STOP cijfers'!Q82</f>
        <v>0</v>
      </c>
      <c r="R329" s="15">
        <f>'VIS STOP cijfers'!R82</f>
        <v>0</v>
      </c>
      <c r="S329" s="11">
        <f>'VIS STOP cijfers'!S82</f>
        <v>0</v>
      </c>
      <c r="T329" s="11">
        <f>'VIS STOP cijfers'!T82</f>
        <v>0</v>
      </c>
      <c r="U329" s="11">
        <f>'VIS STOP cijfers'!U82</f>
        <v>0</v>
      </c>
      <c r="V329" s="11">
        <f>'VIS STOP cijfers'!V82</f>
        <v>0</v>
      </c>
      <c r="W329" s="11">
        <f>'VIS STOP cijfers'!W82</f>
        <v>0</v>
      </c>
      <c r="X329" s="11">
        <f>'VIS STOP cijfers'!X82</f>
        <v>0</v>
      </c>
      <c r="Y329" s="11">
        <f>'VIS STOP cijfers'!Y82</f>
        <v>0</v>
      </c>
      <c r="Z329" s="49">
        <f>'VIS STOP cijfers'!Z82</f>
        <v>0</v>
      </c>
      <c r="AA329" s="11">
        <f>'VIS STOP cijfers'!AA82</f>
        <v>0</v>
      </c>
      <c r="AB329" s="11">
        <f>'VIS STOP cijfers'!AB82</f>
        <v>0</v>
      </c>
      <c r="AC329" s="11">
        <f>'VIS STOP cijfers'!AC82</f>
        <v>0</v>
      </c>
      <c r="AD329" s="11">
        <f>'VIS STOP cijfers'!AD82</f>
        <v>0</v>
      </c>
      <c r="AE329" s="11">
        <f>'VIS STOP cijfers'!AE82</f>
        <v>0</v>
      </c>
      <c r="AF329" s="11">
        <f>'VIS STOP cijfers'!AF82</f>
        <v>0</v>
      </c>
      <c r="AG329" s="49">
        <f>'VIS STOP cijfers'!AG82</f>
        <v>0</v>
      </c>
      <c r="AH329" s="11">
        <f>'VIS STOP cijfers'!AH82</f>
        <v>0</v>
      </c>
      <c r="AI329" s="11">
        <f>'VIS STOP cijfers'!AI82</f>
        <v>0</v>
      </c>
      <c r="AJ329" s="11">
        <f>'VIS STOP cijfers'!AJ82</f>
        <v>0</v>
      </c>
      <c r="AK329" s="11">
        <f>'VIS STOP cijfers'!AK82</f>
        <v>0</v>
      </c>
      <c r="AL329" s="49">
        <f>'VIS STOP cijfers'!AL82</f>
        <v>0</v>
      </c>
      <c r="AM329" s="11">
        <f>'VIS STOP cijfers'!AM82</f>
        <v>0</v>
      </c>
      <c r="AN329" s="11">
        <f>'VIS STOP cijfers'!AN82</f>
        <v>0</v>
      </c>
      <c r="AO329" s="11">
        <f>'VIS STOP cijfers'!AO82</f>
        <v>0</v>
      </c>
      <c r="AP329" s="11">
        <f>'VIS STOP cijfers'!AP82</f>
        <v>0</v>
      </c>
      <c r="AQ329" s="11">
        <f>'VIS STOP cijfers'!AQ82</f>
        <v>0</v>
      </c>
      <c r="AR329" s="49">
        <f>'VIS STOP cijfers'!AR82</f>
        <v>0</v>
      </c>
      <c r="AS329" s="11">
        <f>'VIS STOP cijfers'!AS82</f>
        <v>0</v>
      </c>
      <c r="AT329" s="11">
        <f>'VIS STOP cijfers'!AT82</f>
        <v>0</v>
      </c>
      <c r="AU329" s="11">
        <f>'VIS STOP cijfers'!AU82</f>
        <v>0</v>
      </c>
      <c r="AV329" s="11">
        <f>'VIS STOP cijfers'!AV82</f>
        <v>0</v>
      </c>
      <c r="AW329" s="11">
        <f>'VIS STOP cijfers'!AW82</f>
        <v>0</v>
      </c>
      <c r="AX329" s="11">
        <f>'VIS STOP cijfers'!AX82</f>
        <v>0</v>
      </c>
      <c r="AY329" s="11">
        <f>'VIS STOP cijfers'!AY82</f>
        <v>0</v>
      </c>
      <c r="AZ329" s="11">
        <f>'VIS STOP cijfers'!AZ82</f>
        <v>0</v>
      </c>
      <c r="BA329" s="11">
        <f>'VIS STOP cijfers'!BA82</f>
        <v>0</v>
      </c>
      <c r="BB329" s="11">
        <f>'VIS STOP cijfers'!BB82</f>
        <v>0</v>
      </c>
      <c r="BC329" s="49">
        <f>'VIS STOP cijfers'!BC82</f>
        <v>0</v>
      </c>
      <c r="BD329" s="11">
        <f>'VIS STOP cijfers'!BD82</f>
        <v>0</v>
      </c>
      <c r="BE329" s="11">
        <f>'VIS STOP cijfers'!BE82</f>
        <v>0</v>
      </c>
      <c r="BF329" s="11">
        <f>'VIS STOP cijfers'!BF82</f>
        <v>0</v>
      </c>
      <c r="BG329" s="11">
        <f>'VIS STOP cijfers'!BG82</f>
        <v>0</v>
      </c>
      <c r="BH329" s="11">
        <f>'VIS STOP cijfers'!BH82</f>
        <v>0</v>
      </c>
      <c r="BI329" s="11">
        <f>'VIS STOP cijfers'!BI82</f>
        <v>0</v>
      </c>
      <c r="BJ329" s="11">
        <f>'VIS STOP cijfers'!BJ82</f>
        <v>0</v>
      </c>
      <c r="BK329" s="49">
        <f>'VIS STOP cijfers'!BK82</f>
        <v>0</v>
      </c>
      <c r="BL329" s="11">
        <f>'VIS STOP cijfers'!BL82</f>
        <v>0</v>
      </c>
      <c r="BM329" s="11">
        <f>'VIS STOP cijfers'!BM82</f>
        <v>0</v>
      </c>
      <c r="BN329" s="11">
        <f>'VIS STOP cijfers'!BN82</f>
        <v>0</v>
      </c>
      <c r="BO329" s="11">
        <f>'VIS STOP cijfers'!BO82</f>
        <v>0</v>
      </c>
      <c r="BP329" s="11">
        <f>'VIS STOP cijfers'!BP82</f>
        <v>0</v>
      </c>
      <c r="BQ329" s="49">
        <f>'VIS STOP cijfers'!BQ82</f>
        <v>0</v>
      </c>
      <c r="BR329" s="11">
        <f>'VIS STOP cijfers'!BR82</f>
        <v>0</v>
      </c>
      <c r="BS329" s="11">
        <f>'VIS STOP cijfers'!BS82</f>
        <v>0</v>
      </c>
      <c r="BT329" s="11">
        <f>'VIS STOP cijfers'!BT82</f>
        <v>0</v>
      </c>
      <c r="BU329" s="11">
        <f>'VIS STOP cijfers'!BU82</f>
        <v>0</v>
      </c>
      <c r="BV329" s="11">
        <f>'VIS STOP cijfers'!BV82</f>
        <v>0</v>
      </c>
      <c r="BW329" s="11">
        <f>'VIS STOP cijfers'!BW82</f>
        <v>0</v>
      </c>
      <c r="BX329" s="47">
        <f>'VIS STOP cijfers'!BX82</f>
        <v>0</v>
      </c>
      <c r="BY329" s="49">
        <f>'VIS STOP cijfers'!BY82</f>
        <v>0</v>
      </c>
      <c r="BZ329" s="11">
        <f>'VIS STOP cijfers'!BZ82</f>
        <v>0</v>
      </c>
      <c r="CA329" s="11">
        <f>'VIS STOP cijfers'!CA82</f>
        <v>0</v>
      </c>
      <c r="CB329" s="11">
        <f>'VIS STOP cijfers'!CB82</f>
        <v>0</v>
      </c>
      <c r="CC329" s="11">
        <f>'VIS STOP cijfers'!CC82</f>
        <v>0</v>
      </c>
      <c r="CD329" s="11">
        <f>'VIS STOP cijfers'!CD82</f>
        <v>0</v>
      </c>
      <c r="CE329" s="11">
        <f>'VIS STOP cijfers'!CE82</f>
        <v>0</v>
      </c>
      <c r="CF329" s="11">
        <f>'VIS STOP cijfers'!CF82</f>
        <v>0</v>
      </c>
      <c r="CG329" s="11">
        <f>'VIS STOP cijfers'!CG82</f>
        <v>0</v>
      </c>
      <c r="CH329" s="11">
        <f>'VIS STOP cijfers'!CH82</f>
        <v>0</v>
      </c>
      <c r="CI329" s="11">
        <f>'VIS STOP cijfers'!CI82</f>
        <v>0</v>
      </c>
      <c r="CJ329" s="11">
        <f>'VIS STOP cijfers'!CJ82</f>
        <v>0</v>
      </c>
      <c r="CK329" s="11">
        <f>'VIS STOP cijfers'!CK82</f>
        <v>0</v>
      </c>
      <c r="CL329" s="49">
        <f>'VIS STOP cijfers'!CL82</f>
        <v>0</v>
      </c>
      <c r="CM329" s="11">
        <f>'VIS STOP cijfers'!CM82</f>
        <v>0</v>
      </c>
      <c r="CN329" s="11">
        <f>'VIS STOP cijfers'!CN82</f>
        <v>0</v>
      </c>
      <c r="CO329" s="11">
        <f>'VIS STOP cijfers'!CO82</f>
        <v>0</v>
      </c>
      <c r="CP329" s="11">
        <f>'VIS STOP cijfers'!CP82</f>
        <v>0</v>
      </c>
      <c r="CQ329" s="11">
        <f>'VIS STOP cijfers'!CQ82</f>
        <v>0</v>
      </c>
      <c r="CR329" s="11">
        <f>'VIS STOP cijfers'!CR82</f>
        <v>0</v>
      </c>
      <c r="CS329" s="11">
        <f>'VIS STOP cijfers'!CS82</f>
        <v>0</v>
      </c>
      <c r="CT329" s="11">
        <f>'VIS STOP cijfers'!CT82</f>
        <v>0</v>
      </c>
      <c r="CU329" s="11">
        <f>'VIS STOP cijfers'!CU82</f>
        <v>0</v>
      </c>
      <c r="CV329" s="11">
        <f>'VIS STOP cijfers'!CV82</f>
        <v>0</v>
      </c>
      <c r="CW329" s="11">
        <f>'VIS STOP cijfers'!CW82</f>
        <v>0</v>
      </c>
      <c r="CX329" s="11">
        <f>'VIS STOP cijfers'!CX82</f>
        <v>0</v>
      </c>
      <c r="CY329" s="26">
        <f>'VIS STOP cijfers'!CY82</f>
        <v>0</v>
      </c>
      <c r="CZ329" s="11">
        <f>'VIS STOP cijfers'!CZ82</f>
        <v>0</v>
      </c>
      <c r="DA329" s="11">
        <f>'VIS STOP cijfers'!DA82</f>
        <v>0</v>
      </c>
      <c r="DB329" s="11">
        <f>'VIS STOP cijfers'!DB82</f>
        <v>0</v>
      </c>
      <c r="DC329" s="11">
        <f>'VIS STOP cijfers'!DC82</f>
        <v>0</v>
      </c>
      <c r="DD329" s="11">
        <f>'VIS STOP cijfers'!DD82</f>
        <v>0</v>
      </c>
      <c r="DE329" s="11">
        <f>'VIS STOP cijfers'!DE82</f>
        <v>0</v>
      </c>
      <c r="DF329" s="11">
        <f>'VIS STOP cijfers'!DF82</f>
        <v>0</v>
      </c>
      <c r="DG329" s="11">
        <f>'VIS STOP cijfers'!DG82</f>
        <v>0</v>
      </c>
      <c r="DH329" s="11">
        <f>'VIS STOP cijfers'!DH82</f>
        <v>0</v>
      </c>
      <c r="DI329" s="11">
        <f>'VIS STOP cijfers'!DI82</f>
        <v>0</v>
      </c>
      <c r="DJ329" s="11">
        <f>'VIS STOP cijfers'!DJ82</f>
        <v>0</v>
      </c>
      <c r="DK329" s="11">
        <f>'VIS STOP cijfers'!DK82</f>
        <v>0</v>
      </c>
      <c r="DL329" s="26">
        <f>'VIS STOP cijfers'!DL82</f>
        <v>0</v>
      </c>
    </row>
    <row r="330" spans="1:116" hidden="1">
      <c r="A330" s="52">
        <f>'CV uitvoerend overige domeinen'!A3</f>
        <v>0</v>
      </c>
      <c r="B330" s="48">
        <f>'CV uitvoerend overige domeinen'!B3</f>
        <v>0</v>
      </c>
      <c r="C330" s="54" t="str">
        <f>'CV uitvoerend overige domeinen'!C3</f>
        <v>Dierenwelzijn</v>
      </c>
      <c r="D330" s="54" t="str">
        <f>'CV uitvoerend overige domeinen'!D3</f>
        <v>DW TU Doden van dieren op slachthuizen</v>
      </c>
      <c r="E330" s="54">
        <f>'CV uitvoerend overige domeinen'!E3</f>
        <v>0</v>
      </c>
      <c r="F330" s="60">
        <f>'CV uitvoerend overige domeinen'!F3</f>
        <v>0</v>
      </c>
      <c r="G330" s="54" t="str">
        <f>'CV uitvoerend overige domeinen'!G3</f>
        <v>DG Agro</v>
      </c>
      <c r="H330" s="21">
        <f>'CV uitvoerend overige domeinen'!H3</f>
        <v>200</v>
      </c>
      <c r="I330" s="14">
        <f>'CV uitvoerend overige domeinen'!I3</f>
        <v>0</v>
      </c>
      <c r="J330" s="14">
        <f>'CV uitvoerend overige domeinen'!J3</f>
        <v>0</v>
      </c>
      <c r="K330" s="14">
        <f>'CV uitvoerend overige domeinen'!K3</f>
        <v>0</v>
      </c>
      <c r="L330" s="14">
        <f>'CV uitvoerend overige domeinen'!L3</f>
        <v>0</v>
      </c>
      <c r="M330" s="14">
        <f>'CV uitvoerend overige domeinen'!M3</f>
        <v>0</v>
      </c>
      <c r="N330" s="14">
        <f>'CV uitvoerend overige domeinen'!N3</f>
        <v>0</v>
      </c>
      <c r="O330" s="14">
        <f>'CV uitvoerend overige domeinen'!O3</f>
        <v>0</v>
      </c>
      <c r="P330" s="14">
        <f>'CV uitvoerend overige domeinen'!P3</f>
        <v>0</v>
      </c>
      <c r="Q330" s="51">
        <f>'CV uitvoerend overige domeinen'!Q3</f>
        <v>200</v>
      </c>
      <c r="R330" s="21">
        <f>'CV uitvoerend overige domeinen'!R3</f>
        <v>0</v>
      </c>
      <c r="S330" s="14">
        <f>'CV uitvoerend overige domeinen'!S3</f>
        <v>0</v>
      </c>
      <c r="T330" s="14">
        <f>'CV uitvoerend overige domeinen'!T3</f>
        <v>200</v>
      </c>
      <c r="U330" s="14">
        <f>'CV uitvoerend overige domeinen'!U3</f>
        <v>0</v>
      </c>
      <c r="V330" s="14">
        <f>'CV uitvoerend overige domeinen'!V3</f>
        <v>0</v>
      </c>
      <c r="W330" s="14">
        <f>'CV uitvoerend overige domeinen'!W3</f>
        <v>0</v>
      </c>
      <c r="X330" s="14">
        <f>'CV uitvoerend overige domeinen'!X3</f>
        <v>0</v>
      </c>
      <c r="Y330" s="14">
        <f>'CV uitvoerend overige domeinen'!Y3</f>
        <v>0</v>
      </c>
      <c r="Z330" s="48">
        <f>'CV uitvoerend overige domeinen'!Z3</f>
        <v>200</v>
      </c>
      <c r="AA330" s="14">
        <f>'CV uitvoerend overige domeinen'!AA3</f>
        <v>0</v>
      </c>
      <c r="AB330" s="14">
        <f>'CV uitvoerend overige domeinen'!AB3</f>
        <v>0</v>
      </c>
      <c r="AC330" s="14">
        <f>'CV uitvoerend overige domeinen'!AC3</f>
        <v>200</v>
      </c>
      <c r="AD330" s="14">
        <f>'CV uitvoerend overige domeinen'!AD3</f>
        <v>0</v>
      </c>
      <c r="AE330" s="14">
        <f>'CV uitvoerend overige domeinen'!AE3</f>
        <v>0</v>
      </c>
      <c r="AF330" s="14">
        <f>'CV uitvoerend overige domeinen'!AF3</f>
        <v>0</v>
      </c>
      <c r="AG330" s="48">
        <f>'CV uitvoerend overige domeinen'!AG3</f>
        <v>0</v>
      </c>
      <c r="AH330" s="14">
        <f>'CV uitvoerend overige domeinen'!AH3</f>
        <v>0</v>
      </c>
      <c r="AI330" s="14">
        <f>'CV uitvoerend overige domeinen'!AI3</f>
        <v>0</v>
      </c>
      <c r="AJ330" s="14">
        <f>'CV uitvoerend overige domeinen'!AJ3</f>
        <v>0</v>
      </c>
      <c r="AK330" s="14">
        <f>'CV uitvoerend overige domeinen'!AK3</f>
        <v>0</v>
      </c>
      <c r="AL330" s="48">
        <f>'CV uitvoerend overige domeinen'!AL3</f>
        <v>0</v>
      </c>
      <c r="AM330" s="14">
        <f>'CV uitvoerend overige domeinen'!AM3</f>
        <v>0</v>
      </c>
      <c r="AN330" s="14">
        <f>'CV uitvoerend overige domeinen'!AN3</f>
        <v>0</v>
      </c>
      <c r="AO330" s="14">
        <f>'CV uitvoerend overige domeinen'!AO3</f>
        <v>0</v>
      </c>
      <c r="AP330" s="14">
        <f>'CV uitvoerend overige domeinen'!AP3</f>
        <v>0</v>
      </c>
      <c r="AQ330" s="14">
        <f>'CV uitvoerend overige domeinen'!AQ3</f>
        <v>0</v>
      </c>
      <c r="AR330" s="48">
        <f>'CV uitvoerend overige domeinen'!AR3</f>
        <v>0</v>
      </c>
      <c r="AS330" s="14">
        <f>'CV uitvoerend overige domeinen'!AS3</f>
        <v>0</v>
      </c>
      <c r="AT330" s="14">
        <f>'CV uitvoerend overige domeinen'!AT3</f>
        <v>0</v>
      </c>
      <c r="AU330" s="14">
        <f>'CV uitvoerend overige domeinen'!AU3</f>
        <v>0</v>
      </c>
      <c r="AV330" s="14">
        <f>'CV uitvoerend overige domeinen'!AV3</f>
        <v>0</v>
      </c>
      <c r="AW330" s="14">
        <f>'CV uitvoerend overige domeinen'!AW3</f>
        <v>0</v>
      </c>
      <c r="AX330" s="14">
        <f>'CV uitvoerend overige domeinen'!AX3</f>
        <v>0</v>
      </c>
      <c r="AY330" s="14">
        <f>'CV uitvoerend overige domeinen'!AY3</f>
        <v>0</v>
      </c>
      <c r="AZ330" s="14">
        <f>'CV uitvoerend overige domeinen'!AZ3</f>
        <v>0</v>
      </c>
      <c r="BA330" s="14">
        <f>'CV uitvoerend overige domeinen'!BA3</f>
        <v>0</v>
      </c>
      <c r="BB330" s="14">
        <f>'CV uitvoerend overige domeinen'!BB3</f>
        <v>0</v>
      </c>
      <c r="BC330" s="48">
        <f>'CV uitvoerend overige domeinen'!BC3</f>
        <v>0</v>
      </c>
      <c r="BD330" s="14">
        <f>'CV uitvoerend overige domeinen'!BD3</f>
        <v>0</v>
      </c>
      <c r="BE330" s="14">
        <f>'CV uitvoerend overige domeinen'!BE3</f>
        <v>0</v>
      </c>
      <c r="BF330" s="14">
        <f>'CV uitvoerend overige domeinen'!BF3</f>
        <v>0</v>
      </c>
      <c r="BG330" s="14">
        <f>'CV uitvoerend overige domeinen'!BG3</f>
        <v>0</v>
      </c>
      <c r="BH330" s="14">
        <f>'CV uitvoerend overige domeinen'!BH3</f>
        <v>0</v>
      </c>
      <c r="BI330" s="14">
        <f>'CV uitvoerend overige domeinen'!BI3</f>
        <v>0</v>
      </c>
      <c r="BJ330" s="14">
        <f>'CV uitvoerend overige domeinen'!BJ3</f>
        <v>0</v>
      </c>
      <c r="BK330" s="48">
        <f>'CV uitvoerend overige domeinen'!BK3</f>
        <v>0</v>
      </c>
      <c r="BL330" s="14">
        <f>'CV uitvoerend overige domeinen'!BL3</f>
        <v>0</v>
      </c>
      <c r="BM330" s="14">
        <f>'CV uitvoerend overige domeinen'!BM3</f>
        <v>0</v>
      </c>
      <c r="BN330" s="14">
        <f>'CV uitvoerend overige domeinen'!BN3</f>
        <v>0</v>
      </c>
      <c r="BO330" s="14">
        <f>'CV uitvoerend overige domeinen'!BO3</f>
        <v>0</v>
      </c>
      <c r="BP330" s="14">
        <f>'CV uitvoerend overige domeinen'!BP3</f>
        <v>0</v>
      </c>
      <c r="BQ330" s="48">
        <f>'CV uitvoerend overige domeinen'!BQ3</f>
        <v>0</v>
      </c>
      <c r="BR330" s="14">
        <f>'CV uitvoerend overige domeinen'!BR3</f>
        <v>0</v>
      </c>
      <c r="BS330" s="14">
        <f>'CV uitvoerend overige domeinen'!BS3</f>
        <v>0</v>
      </c>
      <c r="BT330" s="14">
        <f>'CV uitvoerend overige domeinen'!BT3</f>
        <v>0</v>
      </c>
      <c r="BU330" s="14">
        <f>'CV uitvoerend overige domeinen'!BU3</f>
        <v>0</v>
      </c>
      <c r="BV330" s="14">
        <f>'CV uitvoerend overige domeinen'!BV3</f>
        <v>0</v>
      </c>
      <c r="BW330" s="14">
        <f>'CV uitvoerend overige domeinen'!BW3</f>
        <v>0</v>
      </c>
      <c r="BX330" s="48">
        <f>'CV uitvoerend overige domeinen'!BX3</f>
        <v>200</v>
      </c>
      <c r="BY330" s="48">
        <f>'CV uitvoerend overige domeinen'!BY3</f>
        <v>0</v>
      </c>
      <c r="BZ330" s="14">
        <f>'CV uitvoerend overige domeinen'!BZ3</f>
        <v>0</v>
      </c>
      <c r="CA330" s="14">
        <f>'CV uitvoerend overige domeinen'!CA3</f>
        <v>0</v>
      </c>
      <c r="CB330" s="14">
        <f>'CV uitvoerend overige domeinen'!CB3</f>
        <v>0</v>
      </c>
      <c r="CC330" s="14">
        <f>'CV uitvoerend overige domeinen'!CC3</f>
        <v>0</v>
      </c>
      <c r="CD330" s="14">
        <f>'CV uitvoerend overige domeinen'!CD3</f>
        <v>0</v>
      </c>
      <c r="CE330" s="14">
        <f>'CV uitvoerend overige domeinen'!CE3</f>
        <v>0</v>
      </c>
      <c r="CF330" s="14">
        <f>'CV uitvoerend overige domeinen'!CF3</f>
        <v>0</v>
      </c>
      <c r="CG330" s="14">
        <f>'CV uitvoerend overige domeinen'!CG3</f>
        <v>0</v>
      </c>
      <c r="CH330" s="14">
        <f>'CV uitvoerend overige domeinen'!CH3</f>
        <v>0</v>
      </c>
      <c r="CI330" s="14">
        <f>'CV uitvoerend overige domeinen'!CI3</f>
        <v>0</v>
      </c>
      <c r="CJ330" s="14">
        <f>'CV uitvoerend overige domeinen'!CJ3</f>
        <v>0</v>
      </c>
      <c r="CK330" s="14">
        <f>'CV uitvoerend overige domeinen'!CK3</f>
        <v>0</v>
      </c>
      <c r="CL330" s="48">
        <f>'CV uitvoerend overige domeinen'!CL3</f>
        <v>0</v>
      </c>
      <c r="CM330" s="14">
        <f>'CV uitvoerend overige domeinen'!CM3</f>
        <v>0</v>
      </c>
      <c r="CN330" s="14">
        <f>'CV uitvoerend overige domeinen'!CN3</f>
        <v>0</v>
      </c>
      <c r="CO330" s="14">
        <f>'CV uitvoerend overige domeinen'!CO3</f>
        <v>0</v>
      </c>
      <c r="CP330" s="14">
        <f>'CV uitvoerend overige domeinen'!CP3</f>
        <v>0</v>
      </c>
      <c r="CQ330" s="14">
        <f>'CV uitvoerend overige domeinen'!CQ3</f>
        <v>0</v>
      </c>
      <c r="CR330" s="14">
        <f>'CV uitvoerend overige domeinen'!CR3</f>
        <v>0</v>
      </c>
      <c r="CS330" s="14">
        <f>'CV uitvoerend overige domeinen'!CS3</f>
        <v>0</v>
      </c>
      <c r="CT330" s="14">
        <f>'CV uitvoerend overige domeinen'!CT3</f>
        <v>0</v>
      </c>
      <c r="CU330" s="14">
        <f>'CV uitvoerend overige domeinen'!CU3</f>
        <v>0</v>
      </c>
      <c r="CV330" s="14">
        <f>'CV uitvoerend overige domeinen'!CV3</f>
        <v>0</v>
      </c>
      <c r="CW330" s="14">
        <f>'CV uitvoerend overige domeinen'!CW3</f>
        <v>0</v>
      </c>
      <c r="CX330" s="14">
        <f>'CV uitvoerend overige domeinen'!CX3</f>
        <v>0</v>
      </c>
      <c r="CY330" s="51">
        <f>'CV uitvoerend overige domeinen'!CY3</f>
        <v>0</v>
      </c>
      <c r="CZ330" s="21">
        <f>'CV uitvoerend overige domeinen'!CZ3</f>
        <v>0</v>
      </c>
      <c r="DA330" s="14">
        <f>'CV uitvoerend overige domeinen'!DA3</f>
        <v>0</v>
      </c>
      <c r="DB330" s="14">
        <f>'CV uitvoerend overige domeinen'!DB3</f>
        <v>0</v>
      </c>
      <c r="DC330" s="14">
        <f>'CV uitvoerend overige domeinen'!DC3</f>
        <v>0</v>
      </c>
      <c r="DD330" s="14">
        <f>'CV uitvoerend overige domeinen'!DD3</f>
        <v>0</v>
      </c>
      <c r="DE330" s="14">
        <f>'CV uitvoerend overige domeinen'!DE3</f>
        <v>0</v>
      </c>
      <c r="DF330" s="14">
        <f>'CV uitvoerend overige domeinen'!DF3</f>
        <v>0</v>
      </c>
      <c r="DG330" s="14">
        <f>'CV uitvoerend overige domeinen'!DG3</f>
        <v>0</v>
      </c>
      <c r="DH330" s="14">
        <f>'CV uitvoerend overige domeinen'!DH3</f>
        <v>0</v>
      </c>
      <c r="DI330" s="14">
        <f>'CV uitvoerend overige domeinen'!DI3</f>
        <v>0</v>
      </c>
      <c r="DJ330" s="14">
        <f>'CV uitvoerend overige domeinen'!DJ3</f>
        <v>0</v>
      </c>
      <c r="DK330" s="14">
        <f>'CV uitvoerend overige domeinen'!DK3</f>
        <v>0</v>
      </c>
      <c r="DL330" s="51">
        <f>'CV uitvoerend overige domeinen'!DL3</f>
        <v>0</v>
      </c>
    </row>
    <row r="331" spans="1:116" hidden="1">
      <c r="A331" s="47">
        <f>'CV uitvoerend overige domeinen'!A6</f>
        <v>0</v>
      </c>
      <c r="B331" s="49">
        <f>'CV uitvoerend overige domeinen'!B6</f>
        <v>0</v>
      </c>
      <c r="C331" s="4" t="str">
        <f>'CV uitvoerend overige domeinen'!C6</f>
        <v>Export</v>
      </c>
      <c r="D331" s="4" t="str">
        <f>'CV uitvoerend overige domeinen'!D6</f>
        <v>EXP TU Steekproef Derden</v>
      </c>
      <c r="E331" s="4">
        <f>'CV uitvoerend overige domeinen'!E6</f>
        <v>0</v>
      </c>
      <c r="F331" s="5">
        <f>'CV uitvoerend overige domeinen'!F6</f>
        <v>0</v>
      </c>
      <c r="G331" s="4" t="str">
        <f>'CV uitvoerend overige domeinen'!G6</f>
        <v>Derden</v>
      </c>
      <c r="H331" s="15">
        <f>'CV uitvoerend overige domeinen'!H6</f>
        <v>2820</v>
      </c>
      <c r="I331" s="11">
        <f>'CV uitvoerend overige domeinen'!I6</f>
        <v>0</v>
      </c>
      <c r="J331" s="11">
        <f>'CV uitvoerend overige domeinen'!J6</f>
        <v>0</v>
      </c>
      <c r="K331" s="11">
        <f>'CV uitvoerend overige domeinen'!K6</f>
        <v>0</v>
      </c>
      <c r="L331" s="11">
        <f>'CV uitvoerend overige domeinen'!L6</f>
        <v>0</v>
      </c>
      <c r="M331" s="11">
        <f>'CV uitvoerend overige domeinen'!M6</f>
        <v>0</v>
      </c>
      <c r="N331" s="11">
        <f>'CV uitvoerend overige domeinen'!N6</f>
        <v>0</v>
      </c>
      <c r="O331" s="11">
        <f>'CV uitvoerend overige domeinen'!O6</f>
        <v>0</v>
      </c>
      <c r="P331" s="11">
        <f>'CV uitvoerend overige domeinen'!P6</f>
        <v>0</v>
      </c>
      <c r="Q331" s="26">
        <f>'CV uitvoerend overige domeinen'!Q6</f>
        <v>2820</v>
      </c>
      <c r="R331" s="15">
        <f>'CV uitvoerend overige domeinen'!R6</f>
        <v>0</v>
      </c>
      <c r="S331" s="11">
        <f>'CV uitvoerend overige domeinen'!S6</f>
        <v>0</v>
      </c>
      <c r="T331" s="11">
        <f>'CV uitvoerend overige domeinen'!T6</f>
        <v>2820</v>
      </c>
      <c r="U331" s="11">
        <f>'CV uitvoerend overige domeinen'!U6</f>
        <v>0</v>
      </c>
      <c r="V331" s="11">
        <f>'CV uitvoerend overige domeinen'!V6</f>
        <v>0</v>
      </c>
      <c r="W331" s="11">
        <f>'CV uitvoerend overige domeinen'!W6</f>
        <v>0</v>
      </c>
      <c r="X331" s="11">
        <f>'CV uitvoerend overige domeinen'!X6</f>
        <v>0</v>
      </c>
      <c r="Y331" s="11">
        <f>'CV uitvoerend overige domeinen'!Y6</f>
        <v>0</v>
      </c>
      <c r="Z331" s="49">
        <f>'CV uitvoerend overige domeinen'!Z6</f>
        <v>2820</v>
      </c>
      <c r="AA331" s="11">
        <f>'CV uitvoerend overige domeinen'!AA6</f>
        <v>0</v>
      </c>
      <c r="AB331" s="11">
        <f>'CV uitvoerend overige domeinen'!AB6</f>
        <v>0</v>
      </c>
      <c r="AC331" s="11">
        <f>'CV uitvoerend overige domeinen'!AC6</f>
        <v>2820</v>
      </c>
      <c r="AD331" s="11">
        <f>'CV uitvoerend overige domeinen'!AD6</f>
        <v>0</v>
      </c>
      <c r="AE331" s="11">
        <f>'CV uitvoerend overige domeinen'!AE6</f>
        <v>0</v>
      </c>
      <c r="AF331" s="11">
        <f>'CV uitvoerend overige domeinen'!AF6</f>
        <v>0</v>
      </c>
      <c r="AG331" s="49">
        <f>'CV uitvoerend overige domeinen'!AG6</f>
        <v>0</v>
      </c>
      <c r="AH331" s="11">
        <f>'CV uitvoerend overige domeinen'!AH6</f>
        <v>0</v>
      </c>
      <c r="AI331" s="11">
        <f>'CV uitvoerend overige domeinen'!AI6</f>
        <v>0</v>
      </c>
      <c r="AJ331" s="11">
        <f>'CV uitvoerend overige domeinen'!AJ6</f>
        <v>0</v>
      </c>
      <c r="AK331" s="11">
        <f>'CV uitvoerend overige domeinen'!AK6</f>
        <v>0</v>
      </c>
      <c r="AL331" s="49">
        <f>'CV uitvoerend overige domeinen'!AL6</f>
        <v>0</v>
      </c>
      <c r="AM331" s="11">
        <f>'CV uitvoerend overige domeinen'!AM6</f>
        <v>0</v>
      </c>
      <c r="AN331" s="11">
        <f>'CV uitvoerend overige domeinen'!AN6</f>
        <v>0</v>
      </c>
      <c r="AO331" s="11">
        <f>'CV uitvoerend overige domeinen'!AO6</f>
        <v>0</v>
      </c>
      <c r="AP331" s="11">
        <f>'CV uitvoerend overige domeinen'!AP6</f>
        <v>0</v>
      </c>
      <c r="AQ331" s="11">
        <f>'CV uitvoerend overige domeinen'!AQ6</f>
        <v>0</v>
      </c>
      <c r="AR331" s="49">
        <f>'CV uitvoerend overige domeinen'!AR6</f>
        <v>0</v>
      </c>
      <c r="AS331" s="11">
        <f>'CV uitvoerend overige domeinen'!AS6</f>
        <v>0</v>
      </c>
      <c r="AT331" s="11">
        <f>'CV uitvoerend overige domeinen'!AT6</f>
        <v>0</v>
      </c>
      <c r="AU331" s="11">
        <f>'CV uitvoerend overige domeinen'!AU6</f>
        <v>0</v>
      </c>
      <c r="AV331" s="11">
        <f>'CV uitvoerend overige domeinen'!AV6</f>
        <v>0</v>
      </c>
      <c r="AW331" s="11">
        <f>'CV uitvoerend overige domeinen'!AW6</f>
        <v>0</v>
      </c>
      <c r="AX331" s="11">
        <f>'CV uitvoerend overige domeinen'!AX6</f>
        <v>0</v>
      </c>
      <c r="AY331" s="11">
        <f>'CV uitvoerend overige domeinen'!AY6</f>
        <v>0</v>
      </c>
      <c r="AZ331" s="11">
        <f>'CV uitvoerend overige domeinen'!AZ6</f>
        <v>0</v>
      </c>
      <c r="BA331" s="11">
        <f>'CV uitvoerend overige domeinen'!BA6</f>
        <v>0</v>
      </c>
      <c r="BB331" s="11">
        <f>'CV uitvoerend overige domeinen'!BB6</f>
        <v>0</v>
      </c>
      <c r="BC331" s="49">
        <f>'CV uitvoerend overige domeinen'!BC6</f>
        <v>0</v>
      </c>
      <c r="BD331" s="11">
        <f>'CV uitvoerend overige domeinen'!BD6</f>
        <v>0</v>
      </c>
      <c r="BE331" s="11">
        <f>'CV uitvoerend overige domeinen'!BE6</f>
        <v>0</v>
      </c>
      <c r="BF331" s="11">
        <f>'CV uitvoerend overige domeinen'!BF6</f>
        <v>0</v>
      </c>
      <c r="BG331" s="11">
        <f>'CV uitvoerend overige domeinen'!BG6</f>
        <v>0</v>
      </c>
      <c r="BH331" s="11">
        <f>'CV uitvoerend overige domeinen'!BH6</f>
        <v>0</v>
      </c>
      <c r="BI331" s="11">
        <f>'CV uitvoerend overige domeinen'!BI6</f>
        <v>0</v>
      </c>
      <c r="BJ331" s="11">
        <f>'CV uitvoerend overige domeinen'!BJ6</f>
        <v>0</v>
      </c>
      <c r="BK331" s="49">
        <f>'CV uitvoerend overige domeinen'!BK6</f>
        <v>0</v>
      </c>
      <c r="BL331" s="11">
        <f>'CV uitvoerend overige domeinen'!BL6</f>
        <v>0</v>
      </c>
      <c r="BM331" s="11">
        <f>'CV uitvoerend overige domeinen'!BM6</f>
        <v>0</v>
      </c>
      <c r="BN331" s="11">
        <f>'CV uitvoerend overige domeinen'!BN6</f>
        <v>0</v>
      </c>
      <c r="BO331" s="11">
        <f>'CV uitvoerend overige domeinen'!BO6</f>
        <v>0</v>
      </c>
      <c r="BP331" s="11">
        <f>'CV uitvoerend overige domeinen'!BP6</f>
        <v>0</v>
      </c>
      <c r="BQ331" s="49">
        <f>'CV uitvoerend overige domeinen'!BQ6</f>
        <v>0</v>
      </c>
      <c r="BR331" s="11">
        <f>'CV uitvoerend overige domeinen'!BR6</f>
        <v>0</v>
      </c>
      <c r="BS331" s="11">
        <f>'CV uitvoerend overige domeinen'!BS6</f>
        <v>0</v>
      </c>
      <c r="BT331" s="11">
        <f>'CV uitvoerend overige domeinen'!BT6</f>
        <v>0</v>
      </c>
      <c r="BU331" s="11">
        <f>'CV uitvoerend overige domeinen'!BU6</f>
        <v>0</v>
      </c>
      <c r="BV331" s="11">
        <f>'CV uitvoerend overige domeinen'!BV6</f>
        <v>0</v>
      </c>
      <c r="BW331" s="11">
        <f>'CV uitvoerend overige domeinen'!BW6</f>
        <v>0</v>
      </c>
      <c r="BX331" s="49">
        <f>'CV uitvoerend overige domeinen'!BX6</f>
        <v>2820</v>
      </c>
      <c r="BY331" s="49">
        <f>'CV uitvoerend overige domeinen'!BY6</f>
        <v>0</v>
      </c>
      <c r="BZ331" s="11">
        <f>'CV uitvoerend overige domeinen'!BZ6</f>
        <v>0</v>
      </c>
      <c r="CA331" s="11">
        <f>'CV uitvoerend overige domeinen'!CA6</f>
        <v>0</v>
      </c>
      <c r="CB331" s="11">
        <f>'CV uitvoerend overige domeinen'!CB6</f>
        <v>0</v>
      </c>
      <c r="CC331" s="11">
        <f>'CV uitvoerend overige domeinen'!CC6</f>
        <v>0</v>
      </c>
      <c r="CD331" s="11">
        <f>'CV uitvoerend overige domeinen'!CD6</f>
        <v>0</v>
      </c>
      <c r="CE331" s="11">
        <f>'CV uitvoerend overige domeinen'!CE6</f>
        <v>0</v>
      </c>
      <c r="CF331" s="11">
        <f>'CV uitvoerend overige domeinen'!CF6</f>
        <v>0</v>
      </c>
      <c r="CG331" s="11">
        <f>'CV uitvoerend overige domeinen'!CG6</f>
        <v>0</v>
      </c>
      <c r="CH331" s="11">
        <f>'CV uitvoerend overige domeinen'!CH6</f>
        <v>0</v>
      </c>
      <c r="CI331" s="11">
        <f>'CV uitvoerend overige domeinen'!CI6</f>
        <v>0</v>
      </c>
      <c r="CJ331" s="11">
        <f>'CV uitvoerend overige domeinen'!CJ6</f>
        <v>0</v>
      </c>
      <c r="CK331" s="11">
        <f>'CV uitvoerend overige domeinen'!CK6</f>
        <v>0</v>
      </c>
      <c r="CL331" s="49">
        <f>'CV uitvoerend overige domeinen'!CL6</f>
        <v>0</v>
      </c>
      <c r="CM331" s="11">
        <f>'CV uitvoerend overige domeinen'!CM6</f>
        <v>0</v>
      </c>
      <c r="CN331" s="11">
        <f>'CV uitvoerend overige domeinen'!CN6</f>
        <v>0</v>
      </c>
      <c r="CO331" s="11">
        <f>'CV uitvoerend overige domeinen'!CO6</f>
        <v>0</v>
      </c>
      <c r="CP331" s="11">
        <f>'CV uitvoerend overige domeinen'!CP6</f>
        <v>0</v>
      </c>
      <c r="CQ331" s="11">
        <f>'CV uitvoerend overige domeinen'!CQ6</f>
        <v>0</v>
      </c>
      <c r="CR331" s="11">
        <f>'CV uitvoerend overige domeinen'!CR6</f>
        <v>0</v>
      </c>
      <c r="CS331" s="11">
        <f>'CV uitvoerend overige domeinen'!CS6</f>
        <v>0</v>
      </c>
      <c r="CT331" s="11">
        <f>'CV uitvoerend overige domeinen'!CT6</f>
        <v>0</v>
      </c>
      <c r="CU331" s="11">
        <f>'CV uitvoerend overige domeinen'!CU6</f>
        <v>0</v>
      </c>
      <c r="CV331" s="11">
        <f>'CV uitvoerend overige domeinen'!CV6</f>
        <v>0</v>
      </c>
      <c r="CW331" s="11">
        <f>'CV uitvoerend overige domeinen'!CW6</f>
        <v>0</v>
      </c>
      <c r="CX331" s="11">
        <f>'CV uitvoerend overige domeinen'!CX6</f>
        <v>0</v>
      </c>
      <c r="CY331" s="26">
        <f>'CV uitvoerend overige domeinen'!CY6</f>
        <v>0</v>
      </c>
      <c r="CZ331" s="15">
        <f>'CV uitvoerend overige domeinen'!CZ6</f>
        <v>0</v>
      </c>
      <c r="DA331" s="11">
        <f>'CV uitvoerend overige domeinen'!DA6</f>
        <v>0</v>
      </c>
      <c r="DB331" s="11">
        <f>'CV uitvoerend overige domeinen'!DB6</f>
        <v>0</v>
      </c>
      <c r="DC331" s="11">
        <f>'CV uitvoerend overige domeinen'!DC6</f>
        <v>0</v>
      </c>
      <c r="DD331" s="11">
        <f>'CV uitvoerend overige domeinen'!DD6</f>
        <v>0</v>
      </c>
      <c r="DE331" s="11">
        <f>'CV uitvoerend overige domeinen'!DE6</f>
        <v>0</v>
      </c>
      <c r="DF331" s="11">
        <f>'CV uitvoerend overige domeinen'!DF6</f>
        <v>0</v>
      </c>
      <c r="DG331" s="11">
        <f>'CV uitvoerend overige domeinen'!DG6</f>
        <v>0</v>
      </c>
      <c r="DH331" s="11">
        <f>'CV uitvoerend overige domeinen'!DH6</f>
        <v>0</v>
      </c>
      <c r="DI331" s="11">
        <f>'CV uitvoerend overige domeinen'!DI6</f>
        <v>0</v>
      </c>
      <c r="DJ331" s="11">
        <f>'CV uitvoerend overige domeinen'!DJ6</f>
        <v>0</v>
      </c>
      <c r="DK331" s="11">
        <f>'CV uitvoerend overige domeinen'!DK6</f>
        <v>0</v>
      </c>
      <c r="DL331" s="26">
        <f>'CV uitvoerend overige domeinen'!DL6</f>
        <v>0</v>
      </c>
    </row>
    <row r="332" spans="1:116" hidden="1">
      <c r="A332" s="47">
        <f>'CV uitvoerend overige domeinen'!A7</f>
        <v>0</v>
      </c>
      <c r="B332" s="49">
        <f>'CV uitvoerend overige domeinen'!B7</f>
        <v>0</v>
      </c>
      <c r="C332" s="4" t="str">
        <f>'CV uitvoerend overige domeinen'!C7</f>
        <v>Export</v>
      </c>
      <c r="D332" s="4" t="str">
        <f>'CV uitvoerend overige domeinen'!D7</f>
        <v>EXP LAB Certificeren Derden</v>
      </c>
      <c r="E332" s="4">
        <f>'CV uitvoerend overige domeinen'!E7</f>
        <v>0</v>
      </c>
      <c r="F332" s="5">
        <f>'CV uitvoerend overige domeinen'!F7</f>
        <v>0</v>
      </c>
      <c r="G332" s="4" t="str">
        <f>'CV uitvoerend overige domeinen'!G7</f>
        <v>Derden</v>
      </c>
      <c r="H332" s="15">
        <f>'CV uitvoerend overige domeinen'!H7</f>
        <v>0</v>
      </c>
      <c r="I332" s="11">
        <f>'CV uitvoerend overige domeinen'!I7</f>
        <v>2000</v>
      </c>
      <c r="J332" s="11">
        <f>'CV uitvoerend overige domeinen'!J7</f>
        <v>0</v>
      </c>
      <c r="K332" s="11">
        <f>'CV uitvoerend overige domeinen'!K7</f>
        <v>0</v>
      </c>
      <c r="L332" s="11">
        <f>'CV uitvoerend overige domeinen'!L7</f>
        <v>0</v>
      </c>
      <c r="M332" s="11">
        <f>'CV uitvoerend overige domeinen'!M7</f>
        <v>0</v>
      </c>
      <c r="N332" s="11">
        <f>'CV uitvoerend overige domeinen'!N7</f>
        <v>0</v>
      </c>
      <c r="O332" s="11">
        <f>'CV uitvoerend overige domeinen'!O7</f>
        <v>0</v>
      </c>
      <c r="P332" s="11">
        <f>'CV uitvoerend overige domeinen'!P7</f>
        <v>0</v>
      </c>
      <c r="Q332" s="26">
        <f>'CV uitvoerend overige domeinen'!Q7</f>
        <v>2000</v>
      </c>
      <c r="R332" s="15">
        <f>'CV uitvoerend overige domeinen'!R7</f>
        <v>0</v>
      </c>
      <c r="S332" s="11">
        <f>'CV uitvoerend overige domeinen'!S7</f>
        <v>0</v>
      </c>
      <c r="T332" s="11">
        <f>'CV uitvoerend overige domeinen'!T7</f>
        <v>2000</v>
      </c>
      <c r="U332" s="11">
        <f>'CV uitvoerend overige domeinen'!U7</f>
        <v>0</v>
      </c>
      <c r="V332" s="11">
        <f>'CV uitvoerend overige domeinen'!V7</f>
        <v>0</v>
      </c>
      <c r="W332" s="11">
        <f>'CV uitvoerend overige domeinen'!W7</f>
        <v>0</v>
      </c>
      <c r="X332" s="11">
        <f>'CV uitvoerend overige domeinen'!X7</f>
        <v>0</v>
      </c>
      <c r="Y332" s="11">
        <f>'CV uitvoerend overige domeinen'!Y7</f>
        <v>0</v>
      </c>
      <c r="Z332" s="49">
        <f>'CV uitvoerend overige domeinen'!Z7</f>
        <v>2000</v>
      </c>
      <c r="AA332" s="11">
        <f>'CV uitvoerend overige domeinen'!AA7</f>
        <v>0</v>
      </c>
      <c r="AB332" s="11">
        <f>'CV uitvoerend overige domeinen'!AB7</f>
        <v>0</v>
      </c>
      <c r="AC332" s="11">
        <f>'CV uitvoerend overige domeinen'!AC7</f>
        <v>0</v>
      </c>
      <c r="AD332" s="11">
        <f>'CV uitvoerend overige domeinen'!AD7</f>
        <v>0</v>
      </c>
      <c r="AE332" s="11">
        <f>'CV uitvoerend overige domeinen'!AE7</f>
        <v>0</v>
      </c>
      <c r="AF332" s="11">
        <f>'CV uitvoerend overige domeinen'!AF7</f>
        <v>2000</v>
      </c>
      <c r="AG332" s="49">
        <f>'CV uitvoerend overige domeinen'!AG7</f>
        <v>0</v>
      </c>
      <c r="AH332" s="11">
        <f>'CV uitvoerend overige domeinen'!AH7</f>
        <v>0</v>
      </c>
      <c r="AI332" s="11">
        <f>'CV uitvoerend overige domeinen'!AI7</f>
        <v>0</v>
      </c>
      <c r="AJ332" s="11">
        <f>'CV uitvoerend overige domeinen'!AJ7</f>
        <v>0</v>
      </c>
      <c r="AK332" s="11">
        <f>'CV uitvoerend overige domeinen'!AK7</f>
        <v>0</v>
      </c>
      <c r="AL332" s="49">
        <f>'CV uitvoerend overige domeinen'!AL7</f>
        <v>0</v>
      </c>
      <c r="AM332" s="11">
        <f>'CV uitvoerend overige domeinen'!AM7</f>
        <v>0</v>
      </c>
      <c r="AN332" s="11">
        <f>'CV uitvoerend overige domeinen'!AN7</f>
        <v>0</v>
      </c>
      <c r="AO332" s="11">
        <f>'CV uitvoerend overige domeinen'!AO7</f>
        <v>0</v>
      </c>
      <c r="AP332" s="11">
        <f>'CV uitvoerend overige domeinen'!AP7</f>
        <v>0</v>
      </c>
      <c r="AQ332" s="11">
        <f>'CV uitvoerend overige domeinen'!AQ7</f>
        <v>0</v>
      </c>
      <c r="AR332" s="49">
        <f>'CV uitvoerend overige domeinen'!AR7</f>
        <v>0</v>
      </c>
      <c r="AS332" s="11">
        <f>'CV uitvoerend overige domeinen'!AS7</f>
        <v>0</v>
      </c>
      <c r="AT332" s="11">
        <f>'CV uitvoerend overige domeinen'!AT7</f>
        <v>0</v>
      </c>
      <c r="AU332" s="11">
        <f>'CV uitvoerend overige domeinen'!AU7</f>
        <v>0</v>
      </c>
      <c r="AV332" s="11">
        <f>'CV uitvoerend overige domeinen'!AV7</f>
        <v>0</v>
      </c>
      <c r="AW332" s="11">
        <f>'CV uitvoerend overige domeinen'!AW7</f>
        <v>0</v>
      </c>
      <c r="AX332" s="11">
        <f>'CV uitvoerend overige domeinen'!AX7</f>
        <v>0</v>
      </c>
      <c r="AY332" s="11">
        <f>'CV uitvoerend overige domeinen'!AY7</f>
        <v>0</v>
      </c>
      <c r="AZ332" s="11">
        <f>'CV uitvoerend overige domeinen'!AZ7</f>
        <v>0</v>
      </c>
      <c r="BA332" s="11">
        <f>'CV uitvoerend overige domeinen'!BA7</f>
        <v>0</v>
      </c>
      <c r="BB332" s="11">
        <f>'CV uitvoerend overige domeinen'!BB7</f>
        <v>0</v>
      </c>
      <c r="BC332" s="49">
        <f>'CV uitvoerend overige domeinen'!BC7</f>
        <v>0</v>
      </c>
      <c r="BD332" s="11">
        <f>'CV uitvoerend overige domeinen'!BD7</f>
        <v>0</v>
      </c>
      <c r="BE332" s="11">
        <f>'CV uitvoerend overige domeinen'!BE7</f>
        <v>0</v>
      </c>
      <c r="BF332" s="11">
        <f>'CV uitvoerend overige domeinen'!BF7</f>
        <v>0</v>
      </c>
      <c r="BG332" s="11">
        <f>'CV uitvoerend overige domeinen'!BG7</f>
        <v>0</v>
      </c>
      <c r="BH332" s="11">
        <f>'CV uitvoerend overige domeinen'!BH7</f>
        <v>0</v>
      </c>
      <c r="BI332" s="11">
        <f>'CV uitvoerend overige domeinen'!BI7</f>
        <v>0</v>
      </c>
      <c r="BJ332" s="11">
        <f>'CV uitvoerend overige domeinen'!BJ7</f>
        <v>0</v>
      </c>
      <c r="BK332" s="49">
        <f>'CV uitvoerend overige domeinen'!BK7</f>
        <v>2000</v>
      </c>
      <c r="BL332" s="11">
        <f>'CV uitvoerend overige domeinen'!BL7</f>
        <v>0</v>
      </c>
      <c r="BM332" s="11">
        <f>'CV uitvoerend overige domeinen'!BM7</f>
        <v>0</v>
      </c>
      <c r="BN332" s="11">
        <f>'CV uitvoerend overige domeinen'!BN7</f>
        <v>0</v>
      </c>
      <c r="BO332" s="11">
        <f>'CV uitvoerend overige domeinen'!BO7</f>
        <v>0</v>
      </c>
      <c r="BP332" s="11">
        <f>'CV uitvoerend overige domeinen'!BP7</f>
        <v>0</v>
      </c>
      <c r="BQ332" s="49">
        <f>'CV uitvoerend overige domeinen'!BQ7</f>
        <v>0</v>
      </c>
      <c r="BR332" s="11">
        <f>'CV uitvoerend overige domeinen'!BR7</f>
        <v>0</v>
      </c>
      <c r="BS332" s="11">
        <f>'CV uitvoerend overige domeinen'!BS7</f>
        <v>0</v>
      </c>
      <c r="BT332" s="11">
        <f>'CV uitvoerend overige domeinen'!BT7</f>
        <v>0</v>
      </c>
      <c r="BU332" s="11">
        <f>'CV uitvoerend overige domeinen'!BU7</f>
        <v>0</v>
      </c>
      <c r="BV332" s="11">
        <f>'CV uitvoerend overige domeinen'!BV7</f>
        <v>0</v>
      </c>
      <c r="BW332" s="11">
        <f>'CV uitvoerend overige domeinen'!BW7</f>
        <v>0</v>
      </c>
      <c r="BX332" s="49">
        <f>'CV uitvoerend overige domeinen'!BX7</f>
        <v>0</v>
      </c>
      <c r="BY332" s="49">
        <f>'CV uitvoerend overige domeinen'!BY7</f>
        <v>0</v>
      </c>
      <c r="BZ332" s="11">
        <f>'CV uitvoerend overige domeinen'!BZ7</f>
        <v>0</v>
      </c>
      <c r="CA332" s="11">
        <f>'CV uitvoerend overige domeinen'!CA7</f>
        <v>0</v>
      </c>
      <c r="CB332" s="11">
        <f>'CV uitvoerend overige domeinen'!CB7</f>
        <v>0</v>
      </c>
      <c r="CC332" s="11">
        <f>'CV uitvoerend overige domeinen'!CC7</f>
        <v>0</v>
      </c>
      <c r="CD332" s="11">
        <f>'CV uitvoerend overige domeinen'!CD7</f>
        <v>0</v>
      </c>
      <c r="CE332" s="11">
        <f>'CV uitvoerend overige domeinen'!CE7</f>
        <v>0</v>
      </c>
      <c r="CF332" s="11">
        <f>'CV uitvoerend overige domeinen'!CF7</f>
        <v>0</v>
      </c>
      <c r="CG332" s="11">
        <f>'CV uitvoerend overige domeinen'!CG7</f>
        <v>0</v>
      </c>
      <c r="CH332" s="11">
        <f>'CV uitvoerend overige domeinen'!CH7</f>
        <v>0</v>
      </c>
      <c r="CI332" s="11">
        <f>'CV uitvoerend overige domeinen'!CI7</f>
        <v>0</v>
      </c>
      <c r="CJ332" s="11">
        <f>'CV uitvoerend overige domeinen'!CJ7</f>
        <v>0</v>
      </c>
      <c r="CK332" s="11">
        <f>'CV uitvoerend overige domeinen'!CK7</f>
        <v>0</v>
      </c>
      <c r="CL332" s="49">
        <f>'CV uitvoerend overige domeinen'!CL7</f>
        <v>0</v>
      </c>
      <c r="CM332" s="11">
        <f>'CV uitvoerend overige domeinen'!CM7</f>
        <v>0</v>
      </c>
      <c r="CN332" s="11">
        <f>'CV uitvoerend overige domeinen'!CN7</f>
        <v>0</v>
      </c>
      <c r="CO332" s="11">
        <f>'CV uitvoerend overige domeinen'!CO7</f>
        <v>0</v>
      </c>
      <c r="CP332" s="11">
        <f>'CV uitvoerend overige domeinen'!CP7</f>
        <v>0</v>
      </c>
      <c r="CQ332" s="11">
        <f>'CV uitvoerend overige domeinen'!CQ7</f>
        <v>0</v>
      </c>
      <c r="CR332" s="11">
        <f>'CV uitvoerend overige domeinen'!CR7</f>
        <v>0</v>
      </c>
      <c r="CS332" s="11">
        <f>'CV uitvoerend overige domeinen'!CS7</f>
        <v>0</v>
      </c>
      <c r="CT332" s="11">
        <f>'CV uitvoerend overige domeinen'!CT7</f>
        <v>0</v>
      </c>
      <c r="CU332" s="11">
        <f>'CV uitvoerend overige domeinen'!CU7</f>
        <v>0</v>
      </c>
      <c r="CV332" s="11">
        <f>'CV uitvoerend overige domeinen'!CV7</f>
        <v>0</v>
      </c>
      <c r="CW332" s="11">
        <f>'CV uitvoerend overige domeinen'!CW7</f>
        <v>0</v>
      </c>
      <c r="CX332" s="11">
        <f>'CV uitvoerend overige domeinen'!CX7</f>
        <v>0</v>
      </c>
      <c r="CY332" s="26">
        <f>'CV uitvoerend overige domeinen'!CY7</f>
        <v>0</v>
      </c>
      <c r="CZ332" s="15">
        <f>'CV uitvoerend overige domeinen'!CZ7</f>
        <v>0</v>
      </c>
      <c r="DA332" s="11">
        <f>'CV uitvoerend overige domeinen'!DA7</f>
        <v>0</v>
      </c>
      <c r="DB332" s="11">
        <f>'CV uitvoerend overige domeinen'!DB7</f>
        <v>0</v>
      </c>
      <c r="DC332" s="11">
        <f>'CV uitvoerend overige domeinen'!DC7</f>
        <v>0</v>
      </c>
      <c r="DD332" s="11">
        <f>'CV uitvoerend overige domeinen'!DD7</f>
        <v>0</v>
      </c>
      <c r="DE332" s="11">
        <f>'CV uitvoerend overige domeinen'!DE7</f>
        <v>0</v>
      </c>
      <c r="DF332" s="11">
        <f>'CV uitvoerend overige domeinen'!DF7</f>
        <v>0</v>
      </c>
      <c r="DG332" s="11">
        <f>'CV uitvoerend overige domeinen'!DG7</f>
        <v>0</v>
      </c>
      <c r="DH332" s="11">
        <f>'CV uitvoerend overige domeinen'!DH7</f>
        <v>0</v>
      </c>
      <c r="DI332" s="11">
        <f>'CV uitvoerend overige domeinen'!DI7</f>
        <v>0</v>
      </c>
      <c r="DJ332" s="11">
        <f>'CV uitvoerend overige domeinen'!DJ7</f>
        <v>0</v>
      </c>
      <c r="DK332" s="11">
        <f>'CV uitvoerend overige domeinen'!DK7</f>
        <v>0</v>
      </c>
      <c r="DL332" s="26">
        <f>'CV uitvoerend overige domeinen'!DL7</f>
        <v>0</v>
      </c>
    </row>
    <row r="333" spans="1:116" hidden="1">
      <c r="A333" s="47">
        <f>'CV uitvoerend overige domeinen'!A10</f>
        <v>0</v>
      </c>
      <c r="B333" s="49">
        <f>'CV uitvoerend overige domeinen'!B10</f>
        <v>0</v>
      </c>
      <c r="C333" s="4" t="str">
        <f>'CV uitvoerend overige domeinen'!C10</f>
        <v>Import</v>
      </c>
      <c r="D333" s="4" t="str">
        <f>'CV uitvoerend overige domeinen'!D10</f>
        <v>IMP LAB Veterinair Derden</v>
      </c>
      <c r="E333" s="4">
        <f>'CV uitvoerend overige domeinen'!E10</f>
        <v>0</v>
      </c>
      <c r="F333" s="5">
        <f>'CV uitvoerend overige domeinen'!F10</f>
        <v>0</v>
      </c>
      <c r="G333" s="4" t="str">
        <f>'CV uitvoerend overige domeinen'!G10</f>
        <v>Derden</v>
      </c>
      <c r="H333" s="15">
        <f>'CV uitvoerend overige domeinen'!H10</f>
        <v>0</v>
      </c>
      <c r="I333" s="11">
        <f>'CV uitvoerend overige domeinen'!I10</f>
        <v>5100</v>
      </c>
      <c r="J333" s="11">
        <f>'CV uitvoerend overige domeinen'!J10</f>
        <v>0</v>
      </c>
      <c r="K333" s="11">
        <f>'CV uitvoerend overige domeinen'!K10</f>
        <v>450</v>
      </c>
      <c r="L333" s="11">
        <f>'CV uitvoerend overige domeinen'!L10</f>
        <v>0</v>
      </c>
      <c r="M333" s="11">
        <f>'CV uitvoerend overige domeinen'!M10</f>
        <v>0</v>
      </c>
      <c r="N333" s="11">
        <f>'CV uitvoerend overige domeinen'!N10</f>
        <v>0</v>
      </c>
      <c r="O333" s="11">
        <f>'CV uitvoerend overige domeinen'!O10</f>
        <v>0</v>
      </c>
      <c r="P333" s="11">
        <f>'CV uitvoerend overige domeinen'!P10</f>
        <v>0</v>
      </c>
      <c r="Q333" s="26">
        <f>'CV uitvoerend overige domeinen'!Q10</f>
        <v>5550</v>
      </c>
      <c r="R333" s="15">
        <f>'CV uitvoerend overige domeinen'!R10</f>
        <v>0</v>
      </c>
      <c r="S333" s="11">
        <f>'CV uitvoerend overige domeinen'!S10</f>
        <v>0</v>
      </c>
      <c r="T333" s="11">
        <f>'CV uitvoerend overige domeinen'!T10</f>
        <v>5550</v>
      </c>
      <c r="U333" s="11">
        <f>'CV uitvoerend overige domeinen'!U10</f>
        <v>0</v>
      </c>
      <c r="V333" s="11">
        <f>'CV uitvoerend overige domeinen'!V10</f>
        <v>0</v>
      </c>
      <c r="W333" s="11">
        <f>'CV uitvoerend overige domeinen'!W10</f>
        <v>0</v>
      </c>
      <c r="X333" s="11">
        <f>'CV uitvoerend overige domeinen'!X10</f>
        <v>0</v>
      </c>
      <c r="Y333" s="11">
        <f>'CV uitvoerend overige domeinen'!Y10</f>
        <v>0</v>
      </c>
      <c r="Z333" s="49">
        <f>'CV uitvoerend overige domeinen'!Z10</f>
        <v>5550</v>
      </c>
      <c r="AA333" s="11">
        <f>'CV uitvoerend overige domeinen'!AA10</f>
        <v>0</v>
      </c>
      <c r="AB333" s="11">
        <f>'CV uitvoerend overige domeinen'!AB10</f>
        <v>0</v>
      </c>
      <c r="AC333" s="11">
        <f>'CV uitvoerend overige domeinen'!AC10</f>
        <v>0</v>
      </c>
      <c r="AD333" s="11">
        <f>'CV uitvoerend overige domeinen'!AD10</f>
        <v>0</v>
      </c>
      <c r="AE333" s="11">
        <f>'CV uitvoerend overige domeinen'!AE10</f>
        <v>0</v>
      </c>
      <c r="AF333" s="11">
        <f>'CV uitvoerend overige domeinen'!AF10</f>
        <v>5550</v>
      </c>
      <c r="AG333" s="49">
        <f>'CV uitvoerend overige domeinen'!AG10</f>
        <v>0</v>
      </c>
      <c r="AH333" s="11">
        <f>'CV uitvoerend overige domeinen'!AH10</f>
        <v>0</v>
      </c>
      <c r="AI333" s="11">
        <f>'CV uitvoerend overige domeinen'!AI10</f>
        <v>0</v>
      </c>
      <c r="AJ333" s="11">
        <f>'CV uitvoerend overige domeinen'!AJ10</f>
        <v>0</v>
      </c>
      <c r="AK333" s="11">
        <f>'CV uitvoerend overige domeinen'!AK10</f>
        <v>0</v>
      </c>
      <c r="AL333" s="49">
        <f>'CV uitvoerend overige domeinen'!AL10</f>
        <v>0</v>
      </c>
      <c r="AM333" s="11">
        <f>'CV uitvoerend overige domeinen'!AM10</f>
        <v>0</v>
      </c>
      <c r="AN333" s="11">
        <f>'CV uitvoerend overige domeinen'!AN10</f>
        <v>0</v>
      </c>
      <c r="AO333" s="11">
        <f>'CV uitvoerend overige domeinen'!AO10</f>
        <v>0</v>
      </c>
      <c r="AP333" s="11">
        <f>'CV uitvoerend overige domeinen'!AP10</f>
        <v>0</v>
      </c>
      <c r="AQ333" s="11">
        <f>'CV uitvoerend overige domeinen'!AQ10</f>
        <v>0</v>
      </c>
      <c r="AR333" s="49">
        <f>'CV uitvoerend overige domeinen'!AR10</f>
        <v>0</v>
      </c>
      <c r="AS333" s="11">
        <f>'CV uitvoerend overige domeinen'!AS10</f>
        <v>0</v>
      </c>
      <c r="AT333" s="11">
        <f>'CV uitvoerend overige domeinen'!AT10</f>
        <v>0</v>
      </c>
      <c r="AU333" s="11">
        <f>'CV uitvoerend overige domeinen'!AU10</f>
        <v>0</v>
      </c>
      <c r="AV333" s="11">
        <f>'CV uitvoerend overige domeinen'!AV10</f>
        <v>0</v>
      </c>
      <c r="AW333" s="11">
        <f>'CV uitvoerend overige domeinen'!AW10</f>
        <v>0</v>
      </c>
      <c r="AX333" s="11">
        <f>'CV uitvoerend overige domeinen'!AX10</f>
        <v>0</v>
      </c>
      <c r="AY333" s="11">
        <f>'CV uitvoerend overige domeinen'!AY10</f>
        <v>0</v>
      </c>
      <c r="AZ333" s="11">
        <f>'CV uitvoerend overige domeinen'!AZ10</f>
        <v>0</v>
      </c>
      <c r="BA333" s="11">
        <f>'CV uitvoerend overige domeinen'!BA10</f>
        <v>0</v>
      </c>
      <c r="BB333" s="11">
        <f>'CV uitvoerend overige domeinen'!BB10</f>
        <v>0</v>
      </c>
      <c r="BC333" s="49">
        <f>'CV uitvoerend overige domeinen'!BC10</f>
        <v>0</v>
      </c>
      <c r="BD333" s="11">
        <f>'CV uitvoerend overige domeinen'!BD10</f>
        <v>0</v>
      </c>
      <c r="BE333" s="11">
        <f>'CV uitvoerend overige domeinen'!BE10</f>
        <v>0</v>
      </c>
      <c r="BF333" s="11">
        <f>'CV uitvoerend overige domeinen'!BF10</f>
        <v>0</v>
      </c>
      <c r="BG333" s="11">
        <f>'CV uitvoerend overige domeinen'!BG10</f>
        <v>0</v>
      </c>
      <c r="BH333" s="11">
        <f>'CV uitvoerend overige domeinen'!BH10</f>
        <v>0</v>
      </c>
      <c r="BI333" s="11">
        <f>'CV uitvoerend overige domeinen'!BI10</f>
        <v>0</v>
      </c>
      <c r="BJ333" s="11">
        <f>'CV uitvoerend overige domeinen'!BJ10</f>
        <v>0</v>
      </c>
      <c r="BK333" s="49">
        <f>'CV uitvoerend overige domeinen'!BK10</f>
        <v>5550</v>
      </c>
      <c r="BL333" s="11">
        <f>'CV uitvoerend overige domeinen'!BL10</f>
        <v>0</v>
      </c>
      <c r="BM333" s="11">
        <f>'CV uitvoerend overige domeinen'!BM10</f>
        <v>0</v>
      </c>
      <c r="BN333" s="11">
        <f>'CV uitvoerend overige domeinen'!BN10</f>
        <v>0</v>
      </c>
      <c r="BO333" s="11">
        <f>'CV uitvoerend overige domeinen'!BO10</f>
        <v>0</v>
      </c>
      <c r="BP333" s="11">
        <f>'CV uitvoerend overige domeinen'!BP10</f>
        <v>0</v>
      </c>
      <c r="BQ333" s="49">
        <f>'CV uitvoerend overige domeinen'!BQ10</f>
        <v>0</v>
      </c>
      <c r="BR333" s="11">
        <f>'CV uitvoerend overige domeinen'!BR10</f>
        <v>0</v>
      </c>
      <c r="BS333" s="11">
        <f>'CV uitvoerend overige domeinen'!BS10</f>
        <v>0</v>
      </c>
      <c r="BT333" s="11">
        <f>'CV uitvoerend overige domeinen'!BT10</f>
        <v>0</v>
      </c>
      <c r="BU333" s="11">
        <f>'CV uitvoerend overige domeinen'!BU10</f>
        <v>0</v>
      </c>
      <c r="BV333" s="11">
        <f>'CV uitvoerend overige domeinen'!BV10</f>
        <v>0</v>
      </c>
      <c r="BW333" s="11">
        <f>'CV uitvoerend overige domeinen'!BW10</f>
        <v>0</v>
      </c>
      <c r="BX333" s="49">
        <f>'CV uitvoerend overige domeinen'!BX10</f>
        <v>0</v>
      </c>
      <c r="BY333" s="49">
        <f>'CV uitvoerend overige domeinen'!BY10</f>
        <v>0</v>
      </c>
      <c r="BZ333" s="11">
        <f>'CV uitvoerend overige domeinen'!BZ10</f>
        <v>0</v>
      </c>
      <c r="CA333" s="11">
        <f>'CV uitvoerend overige domeinen'!CA10</f>
        <v>0</v>
      </c>
      <c r="CB333" s="11">
        <f>'CV uitvoerend overige domeinen'!CB10</f>
        <v>0</v>
      </c>
      <c r="CC333" s="11">
        <f>'CV uitvoerend overige domeinen'!CC10</f>
        <v>0</v>
      </c>
      <c r="CD333" s="11">
        <f>'CV uitvoerend overige domeinen'!CD10</f>
        <v>0</v>
      </c>
      <c r="CE333" s="11">
        <f>'CV uitvoerend overige domeinen'!CE10</f>
        <v>0</v>
      </c>
      <c r="CF333" s="11">
        <f>'CV uitvoerend overige domeinen'!CF10</f>
        <v>0</v>
      </c>
      <c r="CG333" s="11">
        <f>'CV uitvoerend overige domeinen'!CG10</f>
        <v>0</v>
      </c>
      <c r="CH333" s="11">
        <f>'CV uitvoerend overige domeinen'!CH10</f>
        <v>0</v>
      </c>
      <c r="CI333" s="11">
        <f>'CV uitvoerend overige domeinen'!CI10</f>
        <v>0</v>
      </c>
      <c r="CJ333" s="11">
        <f>'CV uitvoerend overige domeinen'!CJ10</f>
        <v>0</v>
      </c>
      <c r="CK333" s="11">
        <f>'CV uitvoerend overige domeinen'!CK10</f>
        <v>0</v>
      </c>
      <c r="CL333" s="49">
        <f>'CV uitvoerend overige domeinen'!CL10</f>
        <v>0</v>
      </c>
      <c r="CM333" s="11">
        <f>'CV uitvoerend overige domeinen'!CM10</f>
        <v>0</v>
      </c>
      <c r="CN333" s="11">
        <f>'CV uitvoerend overige domeinen'!CN10</f>
        <v>0</v>
      </c>
      <c r="CO333" s="11">
        <f>'CV uitvoerend overige domeinen'!CO10</f>
        <v>0</v>
      </c>
      <c r="CP333" s="11">
        <f>'CV uitvoerend overige domeinen'!CP10</f>
        <v>0</v>
      </c>
      <c r="CQ333" s="11">
        <f>'CV uitvoerend overige domeinen'!CQ10</f>
        <v>0</v>
      </c>
      <c r="CR333" s="11">
        <f>'CV uitvoerend overige domeinen'!CR10</f>
        <v>0</v>
      </c>
      <c r="CS333" s="11">
        <f>'CV uitvoerend overige domeinen'!CS10</f>
        <v>0</v>
      </c>
      <c r="CT333" s="11">
        <f>'CV uitvoerend overige domeinen'!CT10</f>
        <v>0</v>
      </c>
      <c r="CU333" s="11">
        <f>'CV uitvoerend overige domeinen'!CU10</f>
        <v>0</v>
      </c>
      <c r="CV333" s="11">
        <f>'CV uitvoerend overige domeinen'!CV10</f>
        <v>0</v>
      </c>
      <c r="CW333" s="11">
        <f>'CV uitvoerend overige domeinen'!CW10</f>
        <v>0</v>
      </c>
      <c r="CX333" s="11">
        <f>'CV uitvoerend overige domeinen'!CX10</f>
        <v>0</v>
      </c>
      <c r="CY333" s="26">
        <f>'CV uitvoerend overige domeinen'!CY10</f>
        <v>0</v>
      </c>
      <c r="CZ333" s="15">
        <f>'CV uitvoerend overige domeinen'!CZ10</f>
        <v>0</v>
      </c>
      <c r="DA333" s="11">
        <f>'CV uitvoerend overige domeinen'!DA10</f>
        <v>0</v>
      </c>
      <c r="DB333" s="11">
        <f>'CV uitvoerend overige domeinen'!DB10</f>
        <v>0</v>
      </c>
      <c r="DC333" s="11">
        <f>'CV uitvoerend overige domeinen'!DC10</f>
        <v>0</v>
      </c>
      <c r="DD333" s="11">
        <f>'CV uitvoerend overige domeinen'!DD10</f>
        <v>0</v>
      </c>
      <c r="DE333" s="11">
        <f>'CV uitvoerend overige domeinen'!DE10</f>
        <v>0</v>
      </c>
      <c r="DF333" s="11">
        <f>'CV uitvoerend overige domeinen'!DF10</f>
        <v>0</v>
      </c>
      <c r="DG333" s="11">
        <f>'CV uitvoerend overige domeinen'!DG10</f>
        <v>0</v>
      </c>
      <c r="DH333" s="11">
        <f>'CV uitvoerend overige domeinen'!DH10</f>
        <v>0</v>
      </c>
      <c r="DI333" s="11">
        <f>'CV uitvoerend overige domeinen'!DI10</f>
        <v>0</v>
      </c>
      <c r="DJ333" s="11">
        <f>'CV uitvoerend overige domeinen'!DJ10</f>
        <v>0</v>
      </c>
      <c r="DK333" s="11">
        <f>'CV uitvoerend overige domeinen'!DK10</f>
        <v>0</v>
      </c>
      <c r="DL333" s="26">
        <f>'CV uitvoerend overige domeinen'!DL10</f>
        <v>0</v>
      </c>
    </row>
    <row r="334" spans="1:116" hidden="1">
      <c r="A334" s="47">
        <f>'CV uitvoerend overige domeinen'!A11</f>
        <v>0</v>
      </c>
      <c r="B334" s="49">
        <f>'CV uitvoerend overige domeinen'!B11</f>
        <v>0</v>
      </c>
      <c r="C334" s="4" t="str">
        <f>'CV uitvoerend overige domeinen'!C11</f>
        <v>Import</v>
      </c>
      <c r="D334" s="4" t="str">
        <f>'CV uitvoerend overige domeinen'!D11</f>
        <v>IMP LAB Levensmiddelen en diervoeders en productveiligheid Derden</v>
      </c>
      <c r="E334" s="4">
        <f>'CV uitvoerend overige domeinen'!E11</f>
        <v>0</v>
      </c>
      <c r="F334" s="5">
        <f>'CV uitvoerend overige domeinen'!F11</f>
        <v>0</v>
      </c>
      <c r="G334" s="4" t="str">
        <f>'CV uitvoerend overige domeinen'!G11</f>
        <v>Derden</v>
      </c>
      <c r="H334" s="15">
        <f>'CV uitvoerend overige domeinen'!H11</f>
        <v>0</v>
      </c>
      <c r="I334" s="11">
        <f>'CV uitvoerend overige domeinen'!I11</f>
        <v>8900</v>
      </c>
      <c r="J334" s="11">
        <f>'CV uitvoerend overige domeinen'!J11</f>
        <v>0</v>
      </c>
      <c r="K334" s="11">
        <f>'CV uitvoerend overige domeinen'!K11</f>
        <v>900</v>
      </c>
      <c r="L334" s="11">
        <f>'CV uitvoerend overige domeinen'!L11</f>
        <v>0</v>
      </c>
      <c r="M334" s="11">
        <f>'CV uitvoerend overige domeinen'!M11</f>
        <v>0</v>
      </c>
      <c r="N334" s="11">
        <f>'CV uitvoerend overige domeinen'!N11</f>
        <v>0</v>
      </c>
      <c r="O334" s="11">
        <f>'CV uitvoerend overige domeinen'!O11</f>
        <v>0</v>
      </c>
      <c r="P334" s="11">
        <f>'CV uitvoerend overige domeinen'!P11</f>
        <v>0</v>
      </c>
      <c r="Q334" s="26">
        <f>'CV uitvoerend overige domeinen'!Q11</f>
        <v>9800</v>
      </c>
      <c r="R334" s="15">
        <f>'CV uitvoerend overige domeinen'!R11</f>
        <v>0</v>
      </c>
      <c r="S334" s="11">
        <f>'CV uitvoerend overige domeinen'!S11</f>
        <v>0</v>
      </c>
      <c r="T334" s="11">
        <f>'CV uitvoerend overige domeinen'!T11</f>
        <v>9800</v>
      </c>
      <c r="U334" s="11">
        <f>'CV uitvoerend overige domeinen'!U11</f>
        <v>0</v>
      </c>
      <c r="V334" s="11">
        <f>'CV uitvoerend overige domeinen'!V11</f>
        <v>0</v>
      </c>
      <c r="W334" s="11">
        <f>'CV uitvoerend overige domeinen'!W11</f>
        <v>0</v>
      </c>
      <c r="X334" s="11">
        <f>'CV uitvoerend overige domeinen'!X11</f>
        <v>0</v>
      </c>
      <c r="Y334" s="11">
        <f>'CV uitvoerend overige domeinen'!Y11</f>
        <v>0</v>
      </c>
      <c r="Z334" s="49">
        <f>'CV uitvoerend overige domeinen'!Z11</f>
        <v>9800</v>
      </c>
      <c r="AA334" s="11">
        <f>'CV uitvoerend overige domeinen'!AA11</f>
        <v>0</v>
      </c>
      <c r="AB334" s="11">
        <f>'CV uitvoerend overige domeinen'!AB11</f>
        <v>0</v>
      </c>
      <c r="AC334" s="11">
        <f>'CV uitvoerend overige domeinen'!AC11</f>
        <v>0</v>
      </c>
      <c r="AD334" s="11">
        <f>'CV uitvoerend overige domeinen'!AD11</f>
        <v>0</v>
      </c>
      <c r="AE334" s="11">
        <f>'CV uitvoerend overige domeinen'!AE11</f>
        <v>0</v>
      </c>
      <c r="AF334" s="11">
        <f>'CV uitvoerend overige domeinen'!AF11</f>
        <v>9800</v>
      </c>
      <c r="AG334" s="49">
        <f>'CV uitvoerend overige domeinen'!AG11</f>
        <v>0</v>
      </c>
      <c r="AH334" s="11">
        <f>'CV uitvoerend overige domeinen'!AH11</f>
        <v>0</v>
      </c>
      <c r="AI334" s="11">
        <f>'CV uitvoerend overige domeinen'!AI11</f>
        <v>0</v>
      </c>
      <c r="AJ334" s="11">
        <f>'CV uitvoerend overige domeinen'!AJ11</f>
        <v>0</v>
      </c>
      <c r="AK334" s="11">
        <f>'CV uitvoerend overige domeinen'!AK11</f>
        <v>0</v>
      </c>
      <c r="AL334" s="49">
        <f>'CV uitvoerend overige domeinen'!AL11</f>
        <v>0</v>
      </c>
      <c r="AM334" s="11">
        <f>'CV uitvoerend overige domeinen'!AM11</f>
        <v>0</v>
      </c>
      <c r="AN334" s="11">
        <f>'CV uitvoerend overige domeinen'!AN11</f>
        <v>0</v>
      </c>
      <c r="AO334" s="11">
        <f>'CV uitvoerend overige domeinen'!AO11</f>
        <v>0</v>
      </c>
      <c r="AP334" s="11">
        <f>'CV uitvoerend overige domeinen'!AP11</f>
        <v>0</v>
      </c>
      <c r="AQ334" s="11">
        <f>'CV uitvoerend overige domeinen'!AQ11</f>
        <v>0</v>
      </c>
      <c r="AR334" s="49">
        <f>'CV uitvoerend overige domeinen'!AR11</f>
        <v>0</v>
      </c>
      <c r="AS334" s="11">
        <f>'CV uitvoerend overige domeinen'!AS11</f>
        <v>0</v>
      </c>
      <c r="AT334" s="11">
        <f>'CV uitvoerend overige domeinen'!AT11</f>
        <v>0</v>
      </c>
      <c r="AU334" s="11">
        <f>'CV uitvoerend overige domeinen'!AU11</f>
        <v>0</v>
      </c>
      <c r="AV334" s="11">
        <f>'CV uitvoerend overige domeinen'!AV11</f>
        <v>0</v>
      </c>
      <c r="AW334" s="11">
        <f>'CV uitvoerend overige domeinen'!AW11</f>
        <v>0</v>
      </c>
      <c r="AX334" s="11">
        <f>'CV uitvoerend overige domeinen'!AX11</f>
        <v>0</v>
      </c>
      <c r="AY334" s="11">
        <f>'CV uitvoerend overige domeinen'!AY11</f>
        <v>0</v>
      </c>
      <c r="AZ334" s="11">
        <f>'CV uitvoerend overige domeinen'!AZ11</f>
        <v>0</v>
      </c>
      <c r="BA334" s="11">
        <f>'CV uitvoerend overige domeinen'!BA11</f>
        <v>0</v>
      </c>
      <c r="BB334" s="11">
        <f>'CV uitvoerend overige domeinen'!BB11</f>
        <v>0</v>
      </c>
      <c r="BC334" s="49">
        <f>'CV uitvoerend overige domeinen'!BC11</f>
        <v>0</v>
      </c>
      <c r="BD334" s="11">
        <f>'CV uitvoerend overige domeinen'!BD11</f>
        <v>0</v>
      </c>
      <c r="BE334" s="11">
        <f>'CV uitvoerend overige domeinen'!BE11</f>
        <v>0</v>
      </c>
      <c r="BF334" s="11">
        <f>'CV uitvoerend overige domeinen'!BF11</f>
        <v>0</v>
      </c>
      <c r="BG334" s="11">
        <f>'CV uitvoerend overige domeinen'!BG11</f>
        <v>0</v>
      </c>
      <c r="BH334" s="11">
        <f>'CV uitvoerend overige domeinen'!BH11</f>
        <v>0</v>
      </c>
      <c r="BI334" s="11">
        <f>'CV uitvoerend overige domeinen'!BI11</f>
        <v>0</v>
      </c>
      <c r="BJ334" s="11">
        <f>'CV uitvoerend overige domeinen'!BJ11</f>
        <v>0</v>
      </c>
      <c r="BK334" s="49">
        <f>'CV uitvoerend overige domeinen'!BK11</f>
        <v>9800</v>
      </c>
      <c r="BL334" s="11">
        <f>'CV uitvoerend overige domeinen'!BL11</f>
        <v>0</v>
      </c>
      <c r="BM334" s="11">
        <f>'CV uitvoerend overige domeinen'!BM11</f>
        <v>0</v>
      </c>
      <c r="BN334" s="11">
        <f>'CV uitvoerend overige domeinen'!BN11</f>
        <v>0</v>
      </c>
      <c r="BO334" s="11">
        <f>'CV uitvoerend overige domeinen'!BO11</f>
        <v>0</v>
      </c>
      <c r="BP334" s="11">
        <f>'CV uitvoerend overige domeinen'!BP11</f>
        <v>0</v>
      </c>
      <c r="BQ334" s="49">
        <f>'CV uitvoerend overige domeinen'!BQ11</f>
        <v>0</v>
      </c>
      <c r="BR334" s="11">
        <f>'CV uitvoerend overige domeinen'!BR11</f>
        <v>0</v>
      </c>
      <c r="BS334" s="11">
        <f>'CV uitvoerend overige domeinen'!BS11</f>
        <v>0</v>
      </c>
      <c r="BT334" s="11">
        <f>'CV uitvoerend overige domeinen'!BT11</f>
        <v>0</v>
      </c>
      <c r="BU334" s="11">
        <f>'CV uitvoerend overige domeinen'!BU11</f>
        <v>0</v>
      </c>
      <c r="BV334" s="11">
        <f>'CV uitvoerend overige domeinen'!BV11</f>
        <v>0</v>
      </c>
      <c r="BW334" s="11">
        <f>'CV uitvoerend overige domeinen'!BW11</f>
        <v>0</v>
      </c>
      <c r="BX334" s="49">
        <f>'CV uitvoerend overige domeinen'!BX11</f>
        <v>0</v>
      </c>
      <c r="BY334" s="49">
        <f>'CV uitvoerend overige domeinen'!BY11</f>
        <v>0</v>
      </c>
      <c r="BZ334" s="11">
        <f>'CV uitvoerend overige domeinen'!BZ11</f>
        <v>0</v>
      </c>
      <c r="CA334" s="11">
        <f>'CV uitvoerend overige domeinen'!CA11</f>
        <v>0</v>
      </c>
      <c r="CB334" s="11">
        <f>'CV uitvoerend overige domeinen'!CB11</f>
        <v>0</v>
      </c>
      <c r="CC334" s="11">
        <f>'CV uitvoerend overige domeinen'!CC11</f>
        <v>0</v>
      </c>
      <c r="CD334" s="11">
        <f>'CV uitvoerend overige domeinen'!CD11</f>
        <v>0</v>
      </c>
      <c r="CE334" s="11">
        <f>'CV uitvoerend overige domeinen'!CE11</f>
        <v>0</v>
      </c>
      <c r="CF334" s="11">
        <f>'CV uitvoerend overige domeinen'!CF11</f>
        <v>0</v>
      </c>
      <c r="CG334" s="11">
        <f>'CV uitvoerend overige domeinen'!CG11</f>
        <v>0</v>
      </c>
      <c r="CH334" s="11">
        <f>'CV uitvoerend overige domeinen'!CH11</f>
        <v>0</v>
      </c>
      <c r="CI334" s="11">
        <f>'CV uitvoerend overige domeinen'!CI11</f>
        <v>0</v>
      </c>
      <c r="CJ334" s="11">
        <f>'CV uitvoerend overige domeinen'!CJ11</f>
        <v>0</v>
      </c>
      <c r="CK334" s="11">
        <f>'CV uitvoerend overige domeinen'!CK11</f>
        <v>0</v>
      </c>
      <c r="CL334" s="49">
        <f>'CV uitvoerend overige domeinen'!CL11</f>
        <v>0</v>
      </c>
      <c r="CM334" s="11">
        <f>'CV uitvoerend overige domeinen'!CM11</f>
        <v>0</v>
      </c>
      <c r="CN334" s="11">
        <f>'CV uitvoerend overige domeinen'!CN11</f>
        <v>0</v>
      </c>
      <c r="CO334" s="11">
        <f>'CV uitvoerend overige domeinen'!CO11</f>
        <v>0</v>
      </c>
      <c r="CP334" s="11">
        <f>'CV uitvoerend overige domeinen'!CP11</f>
        <v>0</v>
      </c>
      <c r="CQ334" s="11">
        <f>'CV uitvoerend overige domeinen'!CQ11</f>
        <v>0</v>
      </c>
      <c r="CR334" s="11">
        <f>'CV uitvoerend overige domeinen'!CR11</f>
        <v>0</v>
      </c>
      <c r="CS334" s="11">
        <f>'CV uitvoerend overige domeinen'!CS11</f>
        <v>0</v>
      </c>
      <c r="CT334" s="11">
        <f>'CV uitvoerend overige domeinen'!CT11</f>
        <v>0</v>
      </c>
      <c r="CU334" s="11">
        <f>'CV uitvoerend overige domeinen'!CU11</f>
        <v>0</v>
      </c>
      <c r="CV334" s="11">
        <f>'CV uitvoerend overige domeinen'!CV11</f>
        <v>0</v>
      </c>
      <c r="CW334" s="11">
        <f>'CV uitvoerend overige domeinen'!CW11</f>
        <v>0</v>
      </c>
      <c r="CX334" s="11">
        <f>'CV uitvoerend overige domeinen'!CX11</f>
        <v>0</v>
      </c>
      <c r="CY334" s="26">
        <f>'CV uitvoerend overige domeinen'!CY11</f>
        <v>0</v>
      </c>
      <c r="CZ334" s="15">
        <f>'CV uitvoerend overige domeinen'!CZ11</f>
        <v>0</v>
      </c>
      <c r="DA334" s="11">
        <f>'CV uitvoerend overige domeinen'!DA11</f>
        <v>0</v>
      </c>
      <c r="DB334" s="11">
        <f>'CV uitvoerend overige domeinen'!DB11</f>
        <v>0</v>
      </c>
      <c r="DC334" s="11">
        <f>'CV uitvoerend overige domeinen'!DC11</f>
        <v>0</v>
      </c>
      <c r="DD334" s="11">
        <f>'CV uitvoerend overige domeinen'!DD11</f>
        <v>0</v>
      </c>
      <c r="DE334" s="11">
        <f>'CV uitvoerend overige domeinen'!DE11</f>
        <v>0</v>
      </c>
      <c r="DF334" s="11">
        <f>'CV uitvoerend overige domeinen'!DF11</f>
        <v>0</v>
      </c>
      <c r="DG334" s="11">
        <f>'CV uitvoerend overige domeinen'!DG11</f>
        <v>0</v>
      </c>
      <c r="DH334" s="11">
        <f>'CV uitvoerend overige domeinen'!DH11</f>
        <v>0</v>
      </c>
      <c r="DI334" s="11">
        <f>'CV uitvoerend overige domeinen'!DI11</f>
        <v>0</v>
      </c>
      <c r="DJ334" s="11">
        <f>'CV uitvoerend overige domeinen'!DJ11</f>
        <v>0</v>
      </c>
      <c r="DK334" s="11">
        <f>'CV uitvoerend overige domeinen'!DK11</f>
        <v>0</v>
      </c>
      <c r="DL334" s="26">
        <f>'CV uitvoerend overige domeinen'!DL11</f>
        <v>0</v>
      </c>
    </row>
    <row r="335" spans="1:116" hidden="1">
      <c r="A335" s="47">
        <f>'CV uitvoerend overige domeinen'!A14</f>
        <v>0</v>
      </c>
      <c r="B335" s="49">
        <f>'CV uitvoerend overige domeinen'!B14</f>
        <v>0</v>
      </c>
      <c r="C335" s="4" t="str">
        <f>'CV uitvoerend overige domeinen'!C14</f>
        <v>Levende Dieren en Diergezondheid</v>
      </c>
      <c r="D335" s="4" t="str">
        <f>'CV uitvoerend overige domeinen'!D14</f>
        <v>LDD Aquacultuur</v>
      </c>
      <c r="E335" s="4">
        <f>'CV uitvoerend overige domeinen'!E14</f>
        <v>0</v>
      </c>
      <c r="F335" s="5">
        <f>'CV uitvoerend overige domeinen'!F14</f>
        <v>0</v>
      </c>
      <c r="G335" s="4" t="str">
        <f>'CV uitvoerend overige domeinen'!G14</f>
        <v>Derden</v>
      </c>
      <c r="H335" s="15">
        <f>'CV uitvoerend overige domeinen'!H14</f>
        <v>350</v>
      </c>
      <c r="I335" s="11">
        <f>'CV uitvoerend overige domeinen'!I14</f>
        <v>0</v>
      </c>
      <c r="J335" s="11">
        <f>'CV uitvoerend overige domeinen'!J14</f>
        <v>0</v>
      </c>
      <c r="K335" s="11">
        <f>'CV uitvoerend overige domeinen'!K14</f>
        <v>0</v>
      </c>
      <c r="L335" s="11">
        <f>'CV uitvoerend overige domeinen'!L14</f>
        <v>0</v>
      </c>
      <c r="M335" s="11">
        <f>'CV uitvoerend overige domeinen'!M14</f>
        <v>0</v>
      </c>
      <c r="N335" s="11">
        <f>'CV uitvoerend overige domeinen'!N14</f>
        <v>0</v>
      </c>
      <c r="O335" s="11">
        <f>'CV uitvoerend overige domeinen'!O14</f>
        <v>0</v>
      </c>
      <c r="P335" s="11">
        <f>'CV uitvoerend overige domeinen'!P14</f>
        <v>0</v>
      </c>
      <c r="Q335" s="26">
        <f>'CV uitvoerend overige domeinen'!Q14</f>
        <v>350</v>
      </c>
      <c r="R335" s="15">
        <f>'CV uitvoerend overige domeinen'!R14</f>
        <v>0</v>
      </c>
      <c r="S335" s="11">
        <f>'CV uitvoerend overige domeinen'!S14</f>
        <v>0</v>
      </c>
      <c r="T335" s="11">
        <f>'CV uitvoerend overige domeinen'!T14</f>
        <v>350</v>
      </c>
      <c r="U335" s="11">
        <f>'CV uitvoerend overige domeinen'!U14</f>
        <v>0</v>
      </c>
      <c r="V335" s="11">
        <f>'CV uitvoerend overige domeinen'!V14</f>
        <v>0</v>
      </c>
      <c r="W335" s="11">
        <f>'CV uitvoerend overige domeinen'!W14</f>
        <v>0</v>
      </c>
      <c r="X335" s="11">
        <f>'CV uitvoerend overige domeinen'!X14</f>
        <v>0</v>
      </c>
      <c r="Y335" s="11">
        <f>'CV uitvoerend overige domeinen'!Y14</f>
        <v>0</v>
      </c>
      <c r="Z335" s="49">
        <f>'CV uitvoerend overige domeinen'!Z14</f>
        <v>350</v>
      </c>
      <c r="AA335" s="11">
        <f>'CV uitvoerend overige domeinen'!AA14</f>
        <v>350</v>
      </c>
      <c r="AB335" s="11">
        <f>'CV uitvoerend overige domeinen'!AB14</f>
        <v>0</v>
      </c>
      <c r="AC335" s="11">
        <f>'CV uitvoerend overige domeinen'!AC14</f>
        <v>0</v>
      </c>
      <c r="AD335" s="11">
        <f>'CV uitvoerend overige domeinen'!AD14</f>
        <v>0</v>
      </c>
      <c r="AE335" s="11">
        <f>'CV uitvoerend overige domeinen'!AE14</f>
        <v>0</v>
      </c>
      <c r="AF335" s="11">
        <f>'CV uitvoerend overige domeinen'!AF14</f>
        <v>0</v>
      </c>
      <c r="AG335" s="49">
        <f>'CV uitvoerend overige domeinen'!AG14</f>
        <v>0</v>
      </c>
      <c r="AH335" s="11">
        <f>'CV uitvoerend overige domeinen'!AH14</f>
        <v>0</v>
      </c>
      <c r="AI335" s="11">
        <f>'CV uitvoerend overige domeinen'!AI14</f>
        <v>0</v>
      </c>
      <c r="AJ335" s="11">
        <f>'CV uitvoerend overige domeinen'!AJ14</f>
        <v>350</v>
      </c>
      <c r="AK335" s="11">
        <f>'CV uitvoerend overige domeinen'!AK14</f>
        <v>0</v>
      </c>
      <c r="AL335" s="49">
        <f>'CV uitvoerend overige domeinen'!AL14</f>
        <v>0</v>
      </c>
      <c r="AM335" s="11">
        <f>'CV uitvoerend overige domeinen'!AM14</f>
        <v>0</v>
      </c>
      <c r="AN335" s="11">
        <f>'CV uitvoerend overige domeinen'!AN14</f>
        <v>0</v>
      </c>
      <c r="AO335" s="11">
        <f>'CV uitvoerend overige domeinen'!AO14</f>
        <v>0</v>
      </c>
      <c r="AP335" s="11">
        <f>'CV uitvoerend overige domeinen'!AP14</f>
        <v>0</v>
      </c>
      <c r="AQ335" s="11">
        <f>'CV uitvoerend overige domeinen'!AQ14</f>
        <v>0</v>
      </c>
      <c r="AR335" s="49">
        <f>'CV uitvoerend overige domeinen'!AR14</f>
        <v>0</v>
      </c>
      <c r="AS335" s="11">
        <f>'CV uitvoerend overige domeinen'!AS14</f>
        <v>0</v>
      </c>
      <c r="AT335" s="11">
        <f>'CV uitvoerend overige domeinen'!AT14</f>
        <v>0</v>
      </c>
      <c r="AU335" s="11">
        <f>'CV uitvoerend overige domeinen'!AU14</f>
        <v>0</v>
      </c>
      <c r="AV335" s="11">
        <f>'CV uitvoerend overige domeinen'!AV14</f>
        <v>0</v>
      </c>
      <c r="AW335" s="11">
        <f>'CV uitvoerend overige domeinen'!AW14</f>
        <v>0</v>
      </c>
      <c r="AX335" s="11">
        <f>'CV uitvoerend overige domeinen'!AX14</f>
        <v>0</v>
      </c>
      <c r="AY335" s="11">
        <f>'CV uitvoerend overige domeinen'!AY14</f>
        <v>0</v>
      </c>
      <c r="AZ335" s="11">
        <f>'CV uitvoerend overige domeinen'!AZ14</f>
        <v>0</v>
      </c>
      <c r="BA335" s="11">
        <f>'CV uitvoerend overige domeinen'!BA14</f>
        <v>0</v>
      </c>
      <c r="BB335" s="11">
        <f>'CV uitvoerend overige domeinen'!BB14</f>
        <v>0</v>
      </c>
      <c r="BC335" s="49">
        <f>'CV uitvoerend overige domeinen'!BC14</f>
        <v>0</v>
      </c>
      <c r="BD335" s="11">
        <f>'CV uitvoerend overige domeinen'!BD14</f>
        <v>0</v>
      </c>
      <c r="BE335" s="11">
        <f>'CV uitvoerend overige domeinen'!BE14</f>
        <v>0</v>
      </c>
      <c r="BF335" s="11">
        <f>'CV uitvoerend overige domeinen'!BF14</f>
        <v>0</v>
      </c>
      <c r="BG335" s="11">
        <f>'CV uitvoerend overige domeinen'!BG14</f>
        <v>0</v>
      </c>
      <c r="BH335" s="11">
        <f>'CV uitvoerend overige domeinen'!BH14</f>
        <v>0</v>
      </c>
      <c r="BI335" s="11">
        <f>'CV uitvoerend overige domeinen'!BI14</f>
        <v>0</v>
      </c>
      <c r="BJ335" s="11">
        <f>'CV uitvoerend overige domeinen'!BJ14</f>
        <v>0</v>
      </c>
      <c r="BK335" s="49">
        <f>'CV uitvoerend overige domeinen'!BK14</f>
        <v>0</v>
      </c>
      <c r="BL335" s="11">
        <f>'CV uitvoerend overige domeinen'!BL14</f>
        <v>0</v>
      </c>
      <c r="BM335" s="11">
        <f>'CV uitvoerend overige domeinen'!BM14</f>
        <v>0</v>
      </c>
      <c r="BN335" s="11">
        <f>'CV uitvoerend overige domeinen'!BN14</f>
        <v>0</v>
      </c>
      <c r="BO335" s="11">
        <f>'CV uitvoerend overige domeinen'!BO14</f>
        <v>0</v>
      </c>
      <c r="BP335" s="11">
        <f>'CV uitvoerend overige domeinen'!BP14</f>
        <v>0</v>
      </c>
      <c r="BQ335" s="49">
        <f>'CV uitvoerend overige domeinen'!BQ14</f>
        <v>0</v>
      </c>
      <c r="BR335" s="11">
        <f>'CV uitvoerend overige domeinen'!BR14</f>
        <v>0</v>
      </c>
      <c r="BS335" s="11">
        <f>'CV uitvoerend overige domeinen'!BS14</f>
        <v>0</v>
      </c>
      <c r="BT335" s="11">
        <f>'CV uitvoerend overige domeinen'!BT14</f>
        <v>0</v>
      </c>
      <c r="BU335" s="11">
        <f>'CV uitvoerend overige domeinen'!BU14</f>
        <v>0</v>
      </c>
      <c r="BV335" s="11">
        <f>'CV uitvoerend overige domeinen'!BV14</f>
        <v>0</v>
      </c>
      <c r="BW335" s="11">
        <f>'CV uitvoerend overige domeinen'!BW14</f>
        <v>0</v>
      </c>
      <c r="BX335" s="49">
        <f>'CV uitvoerend overige domeinen'!BX14</f>
        <v>0</v>
      </c>
      <c r="BY335" s="49">
        <f>'CV uitvoerend overige domeinen'!BY14</f>
        <v>350</v>
      </c>
      <c r="BZ335" s="11">
        <f>'CV uitvoerend overige domeinen'!BZ14</f>
        <v>0</v>
      </c>
      <c r="CA335" s="11">
        <f>'CV uitvoerend overige domeinen'!CA14</f>
        <v>0</v>
      </c>
      <c r="CB335" s="11">
        <f>'CV uitvoerend overige domeinen'!CB14</f>
        <v>0</v>
      </c>
      <c r="CC335" s="11">
        <f>'CV uitvoerend overige domeinen'!CC14</f>
        <v>0</v>
      </c>
      <c r="CD335" s="11">
        <f>'CV uitvoerend overige domeinen'!CD14</f>
        <v>0</v>
      </c>
      <c r="CE335" s="11">
        <f>'CV uitvoerend overige domeinen'!CE14</f>
        <v>0</v>
      </c>
      <c r="CF335" s="11">
        <f>'CV uitvoerend overige domeinen'!CF14</f>
        <v>0</v>
      </c>
      <c r="CG335" s="11">
        <f>'CV uitvoerend overige domeinen'!CG14</f>
        <v>0</v>
      </c>
      <c r="CH335" s="11">
        <f>'CV uitvoerend overige domeinen'!CH14</f>
        <v>0</v>
      </c>
      <c r="CI335" s="11">
        <f>'CV uitvoerend overige domeinen'!CI14</f>
        <v>0</v>
      </c>
      <c r="CJ335" s="11">
        <f>'CV uitvoerend overige domeinen'!CJ14</f>
        <v>0</v>
      </c>
      <c r="CK335" s="11">
        <f>'CV uitvoerend overige domeinen'!CK14</f>
        <v>0</v>
      </c>
      <c r="CL335" s="49">
        <f>'CV uitvoerend overige domeinen'!CL14</f>
        <v>0</v>
      </c>
      <c r="CM335" s="11">
        <f>'CV uitvoerend overige domeinen'!CM14</f>
        <v>0</v>
      </c>
      <c r="CN335" s="11">
        <f>'CV uitvoerend overige domeinen'!CN14</f>
        <v>0</v>
      </c>
      <c r="CO335" s="11">
        <f>'CV uitvoerend overige domeinen'!CO14</f>
        <v>0</v>
      </c>
      <c r="CP335" s="11">
        <f>'CV uitvoerend overige domeinen'!CP14</f>
        <v>0</v>
      </c>
      <c r="CQ335" s="11">
        <f>'CV uitvoerend overige domeinen'!CQ14</f>
        <v>0</v>
      </c>
      <c r="CR335" s="11">
        <f>'CV uitvoerend overige domeinen'!CR14</f>
        <v>0</v>
      </c>
      <c r="CS335" s="11">
        <f>'CV uitvoerend overige domeinen'!CS14</f>
        <v>0</v>
      </c>
      <c r="CT335" s="11">
        <f>'CV uitvoerend overige domeinen'!CT14</f>
        <v>0</v>
      </c>
      <c r="CU335" s="11">
        <f>'CV uitvoerend overige domeinen'!CU14</f>
        <v>0</v>
      </c>
      <c r="CV335" s="11">
        <f>'CV uitvoerend overige domeinen'!CV14</f>
        <v>0</v>
      </c>
      <c r="CW335" s="11">
        <f>'CV uitvoerend overige domeinen'!CW14</f>
        <v>0</v>
      </c>
      <c r="CX335" s="11">
        <f>'CV uitvoerend overige domeinen'!CX14</f>
        <v>0</v>
      </c>
      <c r="CY335" s="26">
        <f>'CV uitvoerend overige domeinen'!CY14</f>
        <v>0</v>
      </c>
      <c r="CZ335" s="15">
        <f>'CV uitvoerend overige domeinen'!CZ14</f>
        <v>0</v>
      </c>
      <c r="DA335" s="11">
        <f>'CV uitvoerend overige domeinen'!DA14</f>
        <v>0</v>
      </c>
      <c r="DB335" s="11">
        <f>'CV uitvoerend overige domeinen'!DB14</f>
        <v>0</v>
      </c>
      <c r="DC335" s="11">
        <f>'CV uitvoerend overige domeinen'!DC14</f>
        <v>0</v>
      </c>
      <c r="DD335" s="11">
        <f>'CV uitvoerend overige domeinen'!DD14</f>
        <v>0</v>
      </c>
      <c r="DE335" s="11">
        <f>'CV uitvoerend overige domeinen'!DE14</f>
        <v>0</v>
      </c>
      <c r="DF335" s="11">
        <f>'CV uitvoerend overige domeinen'!DF14</f>
        <v>0</v>
      </c>
      <c r="DG335" s="11">
        <f>'CV uitvoerend overige domeinen'!DG14</f>
        <v>0</v>
      </c>
      <c r="DH335" s="11">
        <f>'CV uitvoerend overige domeinen'!DH14</f>
        <v>0</v>
      </c>
      <c r="DI335" s="11">
        <f>'CV uitvoerend overige domeinen'!DI14</f>
        <v>0</v>
      </c>
      <c r="DJ335" s="11">
        <f>'CV uitvoerend overige domeinen'!DJ14</f>
        <v>0</v>
      </c>
      <c r="DK335" s="11">
        <f>'CV uitvoerend overige domeinen'!DK14</f>
        <v>0</v>
      </c>
      <c r="DL335" s="26">
        <f>'CV uitvoerend overige domeinen'!DL14</f>
        <v>0</v>
      </c>
    </row>
    <row r="336" spans="1:116" hidden="1">
      <c r="A336" s="47">
        <f>'CV uitvoerend overige domeinen'!A15</f>
        <v>0</v>
      </c>
      <c r="B336" s="49">
        <f>'CV uitvoerend overige domeinen'!B15</f>
        <v>0</v>
      </c>
      <c r="C336" s="4" t="str">
        <f>'CV uitvoerend overige domeinen'!C15</f>
        <v>Levende Dieren en Diergezondheid</v>
      </c>
      <c r="D336" s="4" t="str">
        <f>'CV uitvoerend overige domeinen'!D15</f>
        <v>LDD TU Preventie Derden</v>
      </c>
      <c r="E336" s="4">
        <f>'CV uitvoerend overige domeinen'!E15</f>
        <v>0</v>
      </c>
      <c r="F336" s="5">
        <f>'CV uitvoerend overige domeinen'!F15</f>
        <v>0</v>
      </c>
      <c r="G336" s="4" t="str">
        <f>'CV uitvoerend overige domeinen'!G15</f>
        <v>Derden</v>
      </c>
      <c r="H336" s="15">
        <f>'CV uitvoerend overige domeinen'!H15</f>
        <v>100</v>
      </c>
      <c r="I336" s="11">
        <f>'CV uitvoerend overige domeinen'!I15</f>
        <v>0</v>
      </c>
      <c r="J336" s="11">
        <f>'CV uitvoerend overige domeinen'!J15</f>
        <v>0</v>
      </c>
      <c r="K336" s="11">
        <f>'CV uitvoerend overige domeinen'!K15</f>
        <v>0</v>
      </c>
      <c r="L336" s="11">
        <f>'CV uitvoerend overige domeinen'!L15</f>
        <v>0</v>
      </c>
      <c r="M336" s="11">
        <f>'CV uitvoerend overige domeinen'!M15</f>
        <v>0</v>
      </c>
      <c r="N336" s="11">
        <f>'CV uitvoerend overige domeinen'!N15</f>
        <v>0</v>
      </c>
      <c r="O336" s="11">
        <f>'CV uitvoerend overige domeinen'!O15</f>
        <v>0</v>
      </c>
      <c r="P336" s="11">
        <f>'CV uitvoerend overige domeinen'!P15</f>
        <v>0</v>
      </c>
      <c r="Q336" s="26">
        <f>'CV uitvoerend overige domeinen'!Q15</f>
        <v>100</v>
      </c>
      <c r="R336" s="15">
        <f>'CV uitvoerend overige domeinen'!R15</f>
        <v>0</v>
      </c>
      <c r="S336" s="11">
        <f>'CV uitvoerend overige domeinen'!S15</f>
        <v>0</v>
      </c>
      <c r="T336" s="11">
        <f>'CV uitvoerend overige domeinen'!T15</f>
        <v>100</v>
      </c>
      <c r="U336" s="11">
        <f>'CV uitvoerend overige domeinen'!U15</f>
        <v>0</v>
      </c>
      <c r="V336" s="11">
        <f>'CV uitvoerend overige domeinen'!V15</f>
        <v>0</v>
      </c>
      <c r="W336" s="11">
        <f>'CV uitvoerend overige domeinen'!W15</f>
        <v>0</v>
      </c>
      <c r="X336" s="11">
        <f>'CV uitvoerend overige domeinen'!X15</f>
        <v>0</v>
      </c>
      <c r="Y336" s="11">
        <f>'CV uitvoerend overige domeinen'!Y15</f>
        <v>0</v>
      </c>
      <c r="Z336" s="49">
        <f>'CV uitvoerend overige domeinen'!Z15</f>
        <v>100</v>
      </c>
      <c r="AA336" s="11">
        <f>'CV uitvoerend overige domeinen'!AA15</f>
        <v>0</v>
      </c>
      <c r="AB336" s="11">
        <f>'CV uitvoerend overige domeinen'!AB15</f>
        <v>0</v>
      </c>
      <c r="AC336" s="11">
        <f>'CV uitvoerend overige domeinen'!AC15</f>
        <v>100</v>
      </c>
      <c r="AD336" s="11">
        <f>'CV uitvoerend overige domeinen'!AD15</f>
        <v>0</v>
      </c>
      <c r="AE336" s="11">
        <f>'CV uitvoerend overige domeinen'!AE15</f>
        <v>0</v>
      </c>
      <c r="AF336" s="11">
        <f>'CV uitvoerend overige domeinen'!AF15</f>
        <v>0</v>
      </c>
      <c r="AG336" s="49">
        <f>'CV uitvoerend overige domeinen'!AG15</f>
        <v>0</v>
      </c>
      <c r="AH336" s="11">
        <f>'CV uitvoerend overige domeinen'!AH15</f>
        <v>0</v>
      </c>
      <c r="AI336" s="11">
        <f>'CV uitvoerend overige domeinen'!AI15</f>
        <v>0</v>
      </c>
      <c r="AJ336" s="11">
        <f>'CV uitvoerend overige domeinen'!AJ15</f>
        <v>0</v>
      </c>
      <c r="AK336" s="11">
        <f>'CV uitvoerend overige domeinen'!AK15</f>
        <v>0</v>
      </c>
      <c r="AL336" s="49">
        <f>'CV uitvoerend overige domeinen'!AL15</f>
        <v>0</v>
      </c>
      <c r="AM336" s="11">
        <f>'CV uitvoerend overige domeinen'!AM15</f>
        <v>0</v>
      </c>
      <c r="AN336" s="11">
        <f>'CV uitvoerend overige domeinen'!AN15</f>
        <v>0</v>
      </c>
      <c r="AO336" s="11">
        <f>'CV uitvoerend overige domeinen'!AO15</f>
        <v>0</v>
      </c>
      <c r="AP336" s="11">
        <f>'CV uitvoerend overige domeinen'!AP15</f>
        <v>0</v>
      </c>
      <c r="AQ336" s="11">
        <f>'CV uitvoerend overige domeinen'!AQ15</f>
        <v>0</v>
      </c>
      <c r="AR336" s="49">
        <f>'CV uitvoerend overige domeinen'!AR15</f>
        <v>0</v>
      </c>
      <c r="AS336" s="11">
        <f>'CV uitvoerend overige domeinen'!AS15</f>
        <v>0</v>
      </c>
      <c r="AT336" s="11">
        <f>'CV uitvoerend overige domeinen'!AT15</f>
        <v>0</v>
      </c>
      <c r="AU336" s="11">
        <f>'CV uitvoerend overige domeinen'!AU15</f>
        <v>0</v>
      </c>
      <c r="AV336" s="11">
        <f>'CV uitvoerend overige domeinen'!AV15</f>
        <v>0</v>
      </c>
      <c r="AW336" s="11">
        <f>'CV uitvoerend overige domeinen'!AW15</f>
        <v>0</v>
      </c>
      <c r="AX336" s="11">
        <f>'CV uitvoerend overige domeinen'!AX15</f>
        <v>0</v>
      </c>
      <c r="AY336" s="11">
        <f>'CV uitvoerend overige domeinen'!AY15</f>
        <v>0</v>
      </c>
      <c r="AZ336" s="11">
        <f>'CV uitvoerend overige domeinen'!AZ15</f>
        <v>0</v>
      </c>
      <c r="BA336" s="11">
        <f>'CV uitvoerend overige domeinen'!BA15</f>
        <v>0</v>
      </c>
      <c r="BB336" s="11">
        <f>'CV uitvoerend overige domeinen'!BB15</f>
        <v>0</v>
      </c>
      <c r="BC336" s="49">
        <f>'CV uitvoerend overige domeinen'!BC15</f>
        <v>0</v>
      </c>
      <c r="BD336" s="11">
        <f>'CV uitvoerend overige domeinen'!BD15</f>
        <v>0</v>
      </c>
      <c r="BE336" s="11">
        <f>'CV uitvoerend overige domeinen'!BE15</f>
        <v>0</v>
      </c>
      <c r="BF336" s="11">
        <f>'CV uitvoerend overige domeinen'!BF15</f>
        <v>0</v>
      </c>
      <c r="BG336" s="11">
        <f>'CV uitvoerend overige domeinen'!BG15</f>
        <v>0</v>
      </c>
      <c r="BH336" s="11">
        <f>'CV uitvoerend overige domeinen'!BH15</f>
        <v>0</v>
      </c>
      <c r="BI336" s="11">
        <f>'CV uitvoerend overige domeinen'!BI15</f>
        <v>0</v>
      </c>
      <c r="BJ336" s="11">
        <f>'CV uitvoerend overige domeinen'!BJ15</f>
        <v>0</v>
      </c>
      <c r="BK336" s="49">
        <f>'CV uitvoerend overige domeinen'!BK15</f>
        <v>0</v>
      </c>
      <c r="BL336" s="11">
        <f>'CV uitvoerend overige domeinen'!BL15</f>
        <v>0</v>
      </c>
      <c r="BM336" s="11">
        <f>'CV uitvoerend overige domeinen'!BM15</f>
        <v>0</v>
      </c>
      <c r="BN336" s="11">
        <f>'CV uitvoerend overige domeinen'!BN15</f>
        <v>0</v>
      </c>
      <c r="BO336" s="11">
        <f>'CV uitvoerend overige domeinen'!BO15</f>
        <v>0</v>
      </c>
      <c r="BP336" s="11">
        <f>'CV uitvoerend overige domeinen'!BP15</f>
        <v>0</v>
      </c>
      <c r="BQ336" s="49">
        <f>'CV uitvoerend overige domeinen'!BQ15</f>
        <v>0</v>
      </c>
      <c r="BR336" s="11">
        <f>'CV uitvoerend overige domeinen'!BR15</f>
        <v>0</v>
      </c>
      <c r="BS336" s="11">
        <f>'CV uitvoerend overige domeinen'!BS15</f>
        <v>0</v>
      </c>
      <c r="BT336" s="11">
        <f>'CV uitvoerend overige domeinen'!BT15</f>
        <v>0</v>
      </c>
      <c r="BU336" s="11">
        <f>'CV uitvoerend overige domeinen'!BU15</f>
        <v>0</v>
      </c>
      <c r="BV336" s="11">
        <f>'CV uitvoerend overige domeinen'!BV15</f>
        <v>0</v>
      </c>
      <c r="BW336" s="11">
        <f>'CV uitvoerend overige domeinen'!BW15</f>
        <v>0</v>
      </c>
      <c r="BX336" s="49">
        <f>'CV uitvoerend overige domeinen'!BX15</f>
        <v>0</v>
      </c>
      <c r="BY336" s="49">
        <f>'CV uitvoerend overige domeinen'!BY15</f>
        <v>0</v>
      </c>
      <c r="BZ336" s="11">
        <f>'CV uitvoerend overige domeinen'!BZ15</f>
        <v>0</v>
      </c>
      <c r="CA336" s="11">
        <f>'CV uitvoerend overige domeinen'!CA15</f>
        <v>0</v>
      </c>
      <c r="CB336" s="11">
        <f>'CV uitvoerend overige domeinen'!CB15</f>
        <v>0</v>
      </c>
      <c r="CC336" s="11">
        <f>'CV uitvoerend overige domeinen'!CC15</f>
        <v>0</v>
      </c>
      <c r="CD336" s="11">
        <f>'CV uitvoerend overige domeinen'!CD15</f>
        <v>0</v>
      </c>
      <c r="CE336" s="11">
        <f>'CV uitvoerend overige domeinen'!CE15</f>
        <v>0</v>
      </c>
      <c r="CF336" s="11">
        <f>'CV uitvoerend overige domeinen'!CF15</f>
        <v>0</v>
      </c>
      <c r="CG336" s="11">
        <f>'CV uitvoerend overige domeinen'!CG15</f>
        <v>0</v>
      </c>
      <c r="CH336" s="11">
        <f>'CV uitvoerend overige domeinen'!CH15</f>
        <v>0</v>
      </c>
      <c r="CI336" s="11">
        <f>'CV uitvoerend overige domeinen'!CI15</f>
        <v>0</v>
      </c>
      <c r="CJ336" s="11">
        <f>'CV uitvoerend overige domeinen'!CJ15</f>
        <v>0</v>
      </c>
      <c r="CK336" s="11">
        <f>'CV uitvoerend overige domeinen'!CK15</f>
        <v>0</v>
      </c>
      <c r="CL336" s="49">
        <f>'CV uitvoerend overige domeinen'!CL15</f>
        <v>0</v>
      </c>
      <c r="CM336" s="11">
        <f>'CV uitvoerend overige domeinen'!CM15</f>
        <v>0</v>
      </c>
      <c r="CN336" s="11">
        <f>'CV uitvoerend overige domeinen'!CN15</f>
        <v>0</v>
      </c>
      <c r="CO336" s="11">
        <f>'CV uitvoerend overige domeinen'!CO15</f>
        <v>0</v>
      </c>
      <c r="CP336" s="11">
        <f>'CV uitvoerend overige domeinen'!CP15</f>
        <v>0</v>
      </c>
      <c r="CQ336" s="11">
        <f>'CV uitvoerend overige domeinen'!CQ15</f>
        <v>0</v>
      </c>
      <c r="CR336" s="11">
        <f>'CV uitvoerend overige domeinen'!CR15</f>
        <v>0</v>
      </c>
      <c r="CS336" s="11">
        <f>'CV uitvoerend overige domeinen'!CS15</f>
        <v>0</v>
      </c>
      <c r="CT336" s="11">
        <f>'CV uitvoerend overige domeinen'!CT15</f>
        <v>0</v>
      </c>
      <c r="CU336" s="11">
        <f>'CV uitvoerend overige domeinen'!CU15</f>
        <v>0</v>
      </c>
      <c r="CV336" s="11">
        <f>'CV uitvoerend overige domeinen'!CV15</f>
        <v>0</v>
      </c>
      <c r="CW336" s="11">
        <f>'CV uitvoerend overige domeinen'!CW15</f>
        <v>0</v>
      </c>
      <c r="CX336" s="11">
        <f>'CV uitvoerend overige domeinen'!CX15</f>
        <v>0</v>
      </c>
      <c r="CY336" s="26">
        <f>'CV uitvoerend overige domeinen'!CY15</f>
        <v>0</v>
      </c>
      <c r="CZ336" s="15">
        <f>'CV uitvoerend overige domeinen'!CZ15</f>
        <v>0</v>
      </c>
      <c r="DA336" s="11">
        <f>'CV uitvoerend overige domeinen'!DA15</f>
        <v>0</v>
      </c>
      <c r="DB336" s="11">
        <f>'CV uitvoerend overige domeinen'!DB15</f>
        <v>0</v>
      </c>
      <c r="DC336" s="11">
        <f>'CV uitvoerend overige domeinen'!DC15</f>
        <v>0</v>
      </c>
      <c r="DD336" s="11">
        <f>'CV uitvoerend overige domeinen'!DD15</f>
        <v>0</v>
      </c>
      <c r="DE336" s="11">
        <f>'CV uitvoerend overige domeinen'!DE15</f>
        <v>0</v>
      </c>
      <c r="DF336" s="11">
        <f>'CV uitvoerend overige domeinen'!DF15</f>
        <v>0</v>
      </c>
      <c r="DG336" s="11">
        <f>'CV uitvoerend overige domeinen'!DG15</f>
        <v>0</v>
      </c>
      <c r="DH336" s="11">
        <f>'CV uitvoerend overige domeinen'!DH15</f>
        <v>0</v>
      </c>
      <c r="DI336" s="11">
        <f>'CV uitvoerend overige domeinen'!DI15</f>
        <v>0</v>
      </c>
      <c r="DJ336" s="11">
        <f>'CV uitvoerend overige domeinen'!DJ15</f>
        <v>0</v>
      </c>
      <c r="DK336" s="11">
        <f>'CV uitvoerend overige domeinen'!DK15</f>
        <v>0</v>
      </c>
      <c r="DL336" s="26">
        <f>'CV uitvoerend overige domeinen'!DL15</f>
        <v>0</v>
      </c>
    </row>
    <row r="337" spans="1:116" hidden="1">
      <c r="A337" s="47">
        <f>'CV uitvoerend overige domeinen'!A16</f>
        <v>0</v>
      </c>
      <c r="B337" s="49">
        <f>'CV uitvoerend overige domeinen'!B16</f>
        <v>0</v>
      </c>
      <c r="C337" s="4" t="str">
        <f>'CV uitvoerend overige domeinen'!C16</f>
        <v>Levende Dieren en Diergezondheid</v>
      </c>
      <c r="D337" s="4" t="str">
        <f>'CV uitvoerend overige domeinen'!D16</f>
        <v>LDD Aquacultuur inspecties Derden</v>
      </c>
      <c r="E337" s="4">
        <f>'CV uitvoerend overige domeinen'!E16</f>
        <v>0</v>
      </c>
      <c r="F337" s="5">
        <f>'CV uitvoerend overige domeinen'!F16</f>
        <v>0</v>
      </c>
      <c r="G337" s="4" t="str">
        <f>'CV uitvoerend overige domeinen'!G16</f>
        <v>Derden</v>
      </c>
      <c r="H337" s="15">
        <f>'CV uitvoerend overige domeinen'!H16</f>
        <v>150</v>
      </c>
      <c r="I337" s="11">
        <f>'CV uitvoerend overige domeinen'!I16</f>
        <v>0</v>
      </c>
      <c r="J337" s="11">
        <f>'CV uitvoerend overige domeinen'!J16</f>
        <v>0</v>
      </c>
      <c r="K337" s="11">
        <f>'CV uitvoerend overige domeinen'!K16</f>
        <v>0</v>
      </c>
      <c r="L337" s="11">
        <f>'CV uitvoerend overige domeinen'!L16</f>
        <v>0</v>
      </c>
      <c r="M337" s="11">
        <f>'CV uitvoerend overige domeinen'!M16</f>
        <v>0</v>
      </c>
      <c r="N337" s="11">
        <f>'CV uitvoerend overige domeinen'!N16</f>
        <v>0</v>
      </c>
      <c r="O337" s="11">
        <f>'CV uitvoerend overige domeinen'!O16</f>
        <v>0</v>
      </c>
      <c r="P337" s="11">
        <f>'CV uitvoerend overige domeinen'!P16</f>
        <v>0</v>
      </c>
      <c r="Q337" s="26">
        <f>'CV uitvoerend overige domeinen'!Q16</f>
        <v>150</v>
      </c>
      <c r="R337" s="15">
        <f>'CV uitvoerend overige domeinen'!R16</f>
        <v>0</v>
      </c>
      <c r="S337" s="11">
        <f>'CV uitvoerend overige domeinen'!S16</f>
        <v>0</v>
      </c>
      <c r="T337" s="11">
        <f>'CV uitvoerend overige domeinen'!T16</f>
        <v>150</v>
      </c>
      <c r="U337" s="11">
        <f>'CV uitvoerend overige domeinen'!U16</f>
        <v>0</v>
      </c>
      <c r="V337" s="11">
        <f>'CV uitvoerend overige domeinen'!V16</f>
        <v>0</v>
      </c>
      <c r="W337" s="11">
        <f>'CV uitvoerend overige domeinen'!W16</f>
        <v>0</v>
      </c>
      <c r="X337" s="11">
        <f>'CV uitvoerend overige domeinen'!X16</f>
        <v>0</v>
      </c>
      <c r="Y337" s="11">
        <f>'CV uitvoerend overige domeinen'!Y16</f>
        <v>0</v>
      </c>
      <c r="Z337" s="49">
        <f>'CV uitvoerend overige domeinen'!Z16</f>
        <v>150</v>
      </c>
      <c r="AA337" s="11">
        <f>'CV uitvoerend overige domeinen'!AA16</f>
        <v>0</v>
      </c>
      <c r="AB337" s="11">
        <f>'CV uitvoerend overige domeinen'!AB16</f>
        <v>0</v>
      </c>
      <c r="AC337" s="11">
        <f>'CV uitvoerend overige domeinen'!AC16</f>
        <v>150</v>
      </c>
      <c r="AD337" s="11">
        <f>'CV uitvoerend overige domeinen'!AD16</f>
        <v>0</v>
      </c>
      <c r="AE337" s="11">
        <f>'CV uitvoerend overige domeinen'!AE16</f>
        <v>0</v>
      </c>
      <c r="AF337" s="11">
        <f>'CV uitvoerend overige domeinen'!AF16</f>
        <v>0</v>
      </c>
      <c r="AG337" s="49">
        <f>'CV uitvoerend overige domeinen'!AG16</f>
        <v>0</v>
      </c>
      <c r="AH337" s="11">
        <f>'CV uitvoerend overige domeinen'!AH16</f>
        <v>0</v>
      </c>
      <c r="AI337" s="11">
        <f>'CV uitvoerend overige domeinen'!AI16</f>
        <v>0</v>
      </c>
      <c r="AJ337" s="11">
        <f>'CV uitvoerend overige domeinen'!AJ16</f>
        <v>0</v>
      </c>
      <c r="AK337" s="11">
        <f>'CV uitvoerend overige domeinen'!AK16</f>
        <v>0</v>
      </c>
      <c r="AL337" s="49">
        <f>'CV uitvoerend overige domeinen'!AL16</f>
        <v>0</v>
      </c>
      <c r="AM337" s="11">
        <f>'CV uitvoerend overige domeinen'!AM16</f>
        <v>0</v>
      </c>
      <c r="AN337" s="11">
        <f>'CV uitvoerend overige domeinen'!AN16</f>
        <v>0</v>
      </c>
      <c r="AO337" s="11">
        <f>'CV uitvoerend overige domeinen'!AO16</f>
        <v>0</v>
      </c>
      <c r="AP337" s="11">
        <f>'CV uitvoerend overige domeinen'!AP16</f>
        <v>0</v>
      </c>
      <c r="AQ337" s="11">
        <f>'CV uitvoerend overige domeinen'!AQ16</f>
        <v>0</v>
      </c>
      <c r="AR337" s="49">
        <f>'CV uitvoerend overige domeinen'!AR16</f>
        <v>0</v>
      </c>
      <c r="AS337" s="11">
        <f>'CV uitvoerend overige domeinen'!AS16</f>
        <v>0</v>
      </c>
      <c r="AT337" s="11">
        <f>'CV uitvoerend overige domeinen'!AT16</f>
        <v>0</v>
      </c>
      <c r="AU337" s="11">
        <f>'CV uitvoerend overige domeinen'!AU16</f>
        <v>0</v>
      </c>
      <c r="AV337" s="11">
        <f>'CV uitvoerend overige domeinen'!AV16</f>
        <v>0</v>
      </c>
      <c r="AW337" s="11">
        <f>'CV uitvoerend overige domeinen'!AW16</f>
        <v>0</v>
      </c>
      <c r="AX337" s="11">
        <f>'CV uitvoerend overige domeinen'!AX16</f>
        <v>0</v>
      </c>
      <c r="AY337" s="11">
        <f>'CV uitvoerend overige domeinen'!AY16</f>
        <v>0</v>
      </c>
      <c r="AZ337" s="11">
        <f>'CV uitvoerend overige domeinen'!AZ16</f>
        <v>0</v>
      </c>
      <c r="BA337" s="11">
        <f>'CV uitvoerend overige domeinen'!BA16</f>
        <v>0</v>
      </c>
      <c r="BB337" s="11">
        <f>'CV uitvoerend overige domeinen'!BB16</f>
        <v>0</v>
      </c>
      <c r="BC337" s="49">
        <f>'CV uitvoerend overige domeinen'!BC16</f>
        <v>0</v>
      </c>
      <c r="BD337" s="11">
        <f>'CV uitvoerend overige domeinen'!BD16</f>
        <v>0</v>
      </c>
      <c r="BE337" s="11">
        <f>'CV uitvoerend overige domeinen'!BE16</f>
        <v>0</v>
      </c>
      <c r="BF337" s="11">
        <f>'CV uitvoerend overige domeinen'!BF16</f>
        <v>0</v>
      </c>
      <c r="BG337" s="11">
        <f>'CV uitvoerend overige domeinen'!BG16</f>
        <v>0</v>
      </c>
      <c r="BH337" s="11">
        <f>'CV uitvoerend overige domeinen'!BH16</f>
        <v>0</v>
      </c>
      <c r="BI337" s="11">
        <f>'CV uitvoerend overige domeinen'!BI16</f>
        <v>0</v>
      </c>
      <c r="BJ337" s="11">
        <f>'CV uitvoerend overige domeinen'!BJ16</f>
        <v>0</v>
      </c>
      <c r="BK337" s="49">
        <f>'CV uitvoerend overige domeinen'!BK16</f>
        <v>0</v>
      </c>
      <c r="BL337" s="11">
        <f>'CV uitvoerend overige domeinen'!BL16</f>
        <v>0</v>
      </c>
      <c r="BM337" s="11">
        <f>'CV uitvoerend overige domeinen'!BM16</f>
        <v>0</v>
      </c>
      <c r="BN337" s="11">
        <f>'CV uitvoerend overige domeinen'!BN16</f>
        <v>0</v>
      </c>
      <c r="BO337" s="11">
        <f>'CV uitvoerend overige domeinen'!BO16</f>
        <v>0</v>
      </c>
      <c r="BP337" s="11">
        <f>'CV uitvoerend overige domeinen'!BP16</f>
        <v>0</v>
      </c>
      <c r="BQ337" s="49">
        <f>'CV uitvoerend overige domeinen'!BQ16</f>
        <v>0</v>
      </c>
      <c r="BR337" s="11">
        <f>'CV uitvoerend overige domeinen'!BR16</f>
        <v>0</v>
      </c>
      <c r="BS337" s="11">
        <f>'CV uitvoerend overige domeinen'!BS16</f>
        <v>0</v>
      </c>
      <c r="BT337" s="11">
        <f>'CV uitvoerend overige domeinen'!BT16</f>
        <v>0</v>
      </c>
      <c r="BU337" s="11">
        <f>'CV uitvoerend overige domeinen'!BU16</f>
        <v>0</v>
      </c>
      <c r="BV337" s="11">
        <f>'CV uitvoerend overige domeinen'!BV16</f>
        <v>0</v>
      </c>
      <c r="BW337" s="11">
        <f>'CV uitvoerend overige domeinen'!BW16</f>
        <v>0</v>
      </c>
      <c r="BX337" s="49">
        <f>'CV uitvoerend overige domeinen'!BX16</f>
        <v>0</v>
      </c>
      <c r="BY337" s="49">
        <f>'CV uitvoerend overige domeinen'!BY16</f>
        <v>0</v>
      </c>
      <c r="BZ337" s="11">
        <f>'CV uitvoerend overige domeinen'!BZ16</f>
        <v>0</v>
      </c>
      <c r="CA337" s="11">
        <f>'CV uitvoerend overige domeinen'!CA16</f>
        <v>0</v>
      </c>
      <c r="CB337" s="11">
        <f>'CV uitvoerend overige domeinen'!CB16</f>
        <v>0</v>
      </c>
      <c r="CC337" s="11">
        <f>'CV uitvoerend overige domeinen'!CC16</f>
        <v>0</v>
      </c>
      <c r="CD337" s="11">
        <f>'CV uitvoerend overige domeinen'!CD16</f>
        <v>0</v>
      </c>
      <c r="CE337" s="11">
        <f>'CV uitvoerend overige domeinen'!CE16</f>
        <v>0</v>
      </c>
      <c r="CF337" s="11">
        <f>'CV uitvoerend overige domeinen'!CF16</f>
        <v>0</v>
      </c>
      <c r="CG337" s="11">
        <f>'CV uitvoerend overige domeinen'!CG16</f>
        <v>0</v>
      </c>
      <c r="CH337" s="11">
        <f>'CV uitvoerend overige domeinen'!CH16</f>
        <v>0</v>
      </c>
      <c r="CI337" s="11">
        <f>'CV uitvoerend overige domeinen'!CI16</f>
        <v>0</v>
      </c>
      <c r="CJ337" s="11">
        <f>'CV uitvoerend overige domeinen'!CJ16</f>
        <v>0</v>
      </c>
      <c r="CK337" s="11">
        <f>'CV uitvoerend overige domeinen'!CK16</f>
        <v>0</v>
      </c>
      <c r="CL337" s="49">
        <f>'CV uitvoerend overige domeinen'!CL16</f>
        <v>0</v>
      </c>
      <c r="CM337" s="11">
        <f>'CV uitvoerend overige domeinen'!CM16</f>
        <v>0</v>
      </c>
      <c r="CN337" s="11">
        <f>'CV uitvoerend overige domeinen'!CN16</f>
        <v>0</v>
      </c>
      <c r="CO337" s="11">
        <f>'CV uitvoerend overige domeinen'!CO16</f>
        <v>0</v>
      </c>
      <c r="CP337" s="11">
        <f>'CV uitvoerend overige domeinen'!CP16</f>
        <v>0</v>
      </c>
      <c r="CQ337" s="11">
        <f>'CV uitvoerend overige domeinen'!CQ16</f>
        <v>0</v>
      </c>
      <c r="CR337" s="11">
        <f>'CV uitvoerend overige domeinen'!CR16</f>
        <v>0</v>
      </c>
      <c r="CS337" s="11">
        <f>'CV uitvoerend overige domeinen'!CS16</f>
        <v>0</v>
      </c>
      <c r="CT337" s="11">
        <f>'CV uitvoerend overige domeinen'!CT16</f>
        <v>0</v>
      </c>
      <c r="CU337" s="11">
        <f>'CV uitvoerend overige domeinen'!CU16</f>
        <v>0</v>
      </c>
      <c r="CV337" s="11">
        <f>'CV uitvoerend overige domeinen'!CV16</f>
        <v>0</v>
      </c>
      <c r="CW337" s="11">
        <f>'CV uitvoerend overige domeinen'!CW16</f>
        <v>0</v>
      </c>
      <c r="CX337" s="11">
        <f>'CV uitvoerend overige domeinen'!CX16</f>
        <v>0</v>
      </c>
      <c r="CY337" s="26">
        <f>'CV uitvoerend overige domeinen'!CY16</f>
        <v>0</v>
      </c>
      <c r="CZ337" s="15">
        <f>'CV uitvoerend overige domeinen'!CZ16</f>
        <v>0</v>
      </c>
      <c r="DA337" s="11">
        <f>'CV uitvoerend overige domeinen'!DA16</f>
        <v>0</v>
      </c>
      <c r="DB337" s="11">
        <f>'CV uitvoerend overige domeinen'!DB16</f>
        <v>0</v>
      </c>
      <c r="DC337" s="11">
        <f>'CV uitvoerend overige domeinen'!DC16</f>
        <v>0</v>
      </c>
      <c r="DD337" s="11">
        <f>'CV uitvoerend overige domeinen'!DD16</f>
        <v>0</v>
      </c>
      <c r="DE337" s="11">
        <f>'CV uitvoerend overige domeinen'!DE16</f>
        <v>0</v>
      </c>
      <c r="DF337" s="11">
        <f>'CV uitvoerend overige domeinen'!DF16</f>
        <v>0</v>
      </c>
      <c r="DG337" s="11">
        <f>'CV uitvoerend overige domeinen'!DG16</f>
        <v>0</v>
      </c>
      <c r="DH337" s="11">
        <f>'CV uitvoerend overige domeinen'!DH16</f>
        <v>0</v>
      </c>
      <c r="DI337" s="11">
        <f>'CV uitvoerend overige domeinen'!DI16</f>
        <v>0</v>
      </c>
      <c r="DJ337" s="11">
        <f>'CV uitvoerend overige domeinen'!DJ16</f>
        <v>0</v>
      </c>
      <c r="DK337" s="11">
        <f>'CV uitvoerend overige domeinen'!DK16</f>
        <v>0</v>
      </c>
      <c r="DL337" s="26">
        <f>'CV uitvoerend overige domeinen'!DL16</f>
        <v>0</v>
      </c>
    </row>
    <row r="338" spans="1:116" hidden="1">
      <c r="A338" s="47">
        <f>'CV uitvoerend overige domeinen'!A19</f>
        <v>0</v>
      </c>
      <c r="B338" s="49">
        <f>'CV uitvoerend overige domeinen'!B19</f>
        <v>0</v>
      </c>
      <c r="C338" s="4" t="str">
        <f>'CV uitvoerend overige domeinen'!C19</f>
        <v>Vleesketen en Voedselveiligheid</v>
      </c>
      <c r="D338" s="4" t="str">
        <f>'CV uitvoerend overige domeinen'!D19</f>
        <v>VVV National plan VWS</v>
      </c>
      <c r="E338" s="4">
        <f>'CV uitvoerend overige domeinen'!E19</f>
        <v>0</v>
      </c>
      <c r="F338" s="5">
        <f>'CV uitvoerend overige domeinen'!F19</f>
        <v>0</v>
      </c>
      <c r="G338" s="4" t="str">
        <f>'CV uitvoerend overige domeinen'!G19</f>
        <v>VWS</v>
      </c>
      <c r="H338" s="15">
        <f>'CV uitvoerend overige domeinen'!H19</f>
        <v>130</v>
      </c>
      <c r="I338" s="11">
        <f>'CV uitvoerend overige domeinen'!I19</f>
        <v>100</v>
      </c>
      <c r="J338" s="11">
        <f>'CV uitvoerend overige domeinen'!J19</f>
        <v>0</v>
      </c>
      <c r="K338" s="11">
        <f>'CV uitvoerend overige domeinen'!K19</f>
        <v>300</v>
      </c>
      <c r="L338" s="11">
        <f>'CV uitvoerend overige domeinen'!L19</f>
        <v>0</v>
      </c>
      <c r="M338" s="11">
        <f>'CV uitvoerend overige domeinen'!M19</f>
        <v>0</v>
      </c>
      <c r="N338" s="11">
        <f>'CV uitvoerend overige domeinen'!N19</f>
        <v>0</v>
      </c>
      <c r="O338" s="11">
        <f>'CV uitvoerend overige domeinen'!O19</f>
        <v>0</v>
      </c>
      <c r="P338" s="11">
        <f>'CV uitvoerend overige domeinen'!P19</f>
        <v>0</v>
      </c>
      <c r="Q338" s="26">
        <f>'CV uitvoerend overige domeinen'!Q19</f>
        <v>530</v>
      </c>
      <c r="R338" s="15">
        <f>'CV uitvoerend overige domeinen'!R19</f>
        <v>0</v>
      </c>
      <c r="S338" s="11">
        <f>'CV uitvoerend overige domeinen'!S19</f>
        <v>0</v>
      </c>
      <c r="T338" s="11">
        <f>'CV uitvoerend overige domeinen'!T19</f>
        <v>530</v>
      </c>
      <c r="U338" s="11">
        <f>'CV uitvoerend overige domeinen'!U19</f>
        <v>0</v>
      </c>
      <c r="V338" s="11">
        <f>'CV uitvoerend overige domeinen'!V19</f>
        <v>0</v>
      </c>
      <c r="W338" s="11">
        <f>'CV uitvoerend overige domeinen'!W19</f>
        <v>0</v>
      </c>
      <c r="X338" s="11">
        <f>'CV uitvoerend overige domeinen'!X19</f>
        <v>0</v>
      </c>
      <c r="Y338" s="11">
        <f>'CV uitvoerend overige domeinen'!Y19</f>
        <v>0</v>
      </c>
      <c r="Z338" s="49">
        <f>'CV uitvoerend overige domeinen'!Z19</f>
        <v>530</v>
      </c>
      <c r="AA338" s="11">
        <f>'CV uitvoerend overige domeinen'!AA19</f>
        <v>0</v>
      </c>
      <c r="AB338" s="11">
        <f>'CV uitvoerend overige domeinen'!AB19</f>
        <v>0</v>
      </c>
      <c r="AC338" s="11">
        <f>'CV uitvoerend overige domeinen'!AC19</f>
        <v>0</v>
      </c>
      <c r="AD338" s="11">
        <f>'CV uitvoerend overige domeinen'!AD19</f>
        <v>0</v>
      </c>
      <c r="AE338" s="11">
        <f>'CV uitvoerend overige domeinen'!AE19</f>
        <v>0</v>
      </c>
      <c r="AF338" s="11">
        <f>'CV uitvoerend overige domeinen'!AF19</f>
        <v>530</v>
      </c>
      <c r="AG338" s="49">
        <f>'CV uitvoerend overige domeinen'!AG19</f>
        <v>0</v>
      </c>
      <c r="AH338" s="11">
        <f>'CV uitvoerend overige domeinen'!AH19</f>
        <v>0</v>
      </c>
      <c r="AI338" s="11">
        <f>'CV uitvoerend overige domeinen'!AI19</f>
        <v>0</v>
      </c>
      <c r="AJ338" s="11">
        <f>'CV uitvoerend overige domeinen'!AJ19</f>
        <v>0</v>
      </c>
      <c r="AK338" s="11">
        <f>'CV uitvoerend overige domeinen'!AK19</f>
        <v>0</v>
      </c>
      <c r="AL338" s="49">
        <f>'CV uitvoerend overige domeinen'!AL19</f>
        <v>0</v>
      </c>
      <c r="AM338" s="11">
        <f>'CV uitvoerend overige domeinen'!AM19</f>
        <v>0</v>
      </c>
      <c r="AN338" s="11">
        <f>'CV uitvoerend overige domeinen'!AN19</f>
        <v>0</v>
      </c>
      <c r="AO338" s="11">
        <f>'CV uitvoerend overige domeinen'!AO19</f>
        <v>0</v>
      </c>
      <c r="AP338" s="11">
        <f>'CV uitvoerend overige domeinen'!AP19</f>
        <v>0</v>
      </c>
      <c r="AQ338" s="11">
        <f>'CV uitvoerend overige domeinen'!AQ19</f>
        <v>0</v>
      </c>
      <c r="AR338" s="49">
        <f>'CV uitvoerend overige domeinen'!AR19</f>
        <v>0</v>
      </c>
      <c r="AS338" s="11">
        <f>'CV uitvoerend overige domeinen'!AS19</f>
        <v>0</v>
      </c>
      <c r="AT338" s="11">
        <f>'CV uitvoerend overige domeinen'!AT19</f>
        <v>0</v>
      </c>
      <c r="AU338" s="11">
        <f>'CV uitvoerend overige domeinen'!AU19</f>
        <v>0</v>
      </c>
      <c r="AV338" s="11">
        <f>'CV uitvoerend overige domeinen'!AV19</f>
        <v>0</v>
      </c>
      <c r="AW338" s="11">
        <f>'CV uitvoerend overige domeinen'!AW19</f>
        <v>0</v>
      </c>
      <c r="AX338" s="11">
        <f>'CV uitvoerend overige domeinen'!AX19</f>
        <v>0</v>
      </c>
      <c r="AY338" s="11">
        <f>'CV uitvoerend overige domeinen'!AY19</f>
        <v>0</v>
      </c>
      <c r="AZ338" s="11">
        <f>'CV uitvoerend overige domeinen'!AZ19</f>
        <v>0</v>
      </c>
      <c r="BA338" s="11">
        <f>'CV uitvoerend overige domeinen'!BA19</f>
        <v>0</v>
      </c>
      <c r="BB338" s="11">
        <f>'CV uitvoerend overige domeinen'!BB19</f>
        <v>0</v>
      </c>
      <c r="BC338" s="49">
        <f>'CV uitvoerend overige domeinen'!BC19</f>
        <v>0</v>
      </c>
      <c r="BD338" s="11">
        <f>'CV uitvoerend overige domeinen'!BD19</f>
        <v>0</v>
      </c>
      <c r="BE338" s="11">
        <f>'CV uitvoerend overige domeinen'!BE19</f>
        <v>0</v>
      </c>
      <c r="BF338" s="11">
        <f>'CV uitvoerend overige domeinen'!BF19</f>
        <v>0</v>
      </c>
      <c r="BG338" s="11">
        <f>'CV uitvoerend overige domeinen'!BG19</f>
        <v>0</v>
      </c>
      <c r="BH338" s="11">
        <f>'CV uitvoerend overige domeinen'!BH19</f>
        <v>0</v>
      </c>
      <c r="BI338" s="11">
        <f>'CV uitvoerend overige domeinen'!BI19</f>
        <v>0</v>
      </c>
      <c r="BJ338" s="11">
        <f>'CV uitvoerend overige domeinen'!BJ19</f>
        <v>0</v>
      </c>
      <c r="BK338" s="49">
        <f>'CV uitvoerend overige domeinen'!BK19</f>
        <v>530</v>
      </c>
      <c r="BL338" s="11">
        <f>'CV uitvoerend overige domeinen'!BL19</f>
        <v>0</v>
      </c>
      <c r="BM338" s="11">
        <f>'CV uitvoerend overige domeinen'!BM19</f>
        <v>0</v>
      </c>
      <c r="BN338" s="11">
        <f>'CV uitvoerend overige domeinen'!BN19</f>
        <v>0</v>
      </c>
      <c r="BO338" s="11">
        <f>'CV uitvoerend overige domeinen'!BO19</f>
        <v>0</v>
      </c>
      <c r="BP338" s="11">
        <f>'CV uitvoerend overige domeinen'!BP19</f>
        <v>0</v>
      </c>
      <c r="BQ338" s="49">
        <f>'CV uitvoerend overige domeinen'!BQ19</f>
        <v>0</v>
      </c>
      <c r="BR338" s="11">
        <f>'CV uitvoerend overige domeinen'!BR19</f>
        <v>0</v>
      </c>
      <c r="BS338" s="11">
        <f>'CV uitvoerend overige domeinen'!BS19</f>
        <v>0</v>
      </c>
      <c r="BT338" s="11">
        <f>'CV uitvoerend overige domeinen'!BT19</f>
        <v>0</v>
      </c>
      <c r="BU338" s="11">
        <f>'CV uitvoerend overige domeinen'!BU19</f>
        <v>0</v>
      </c>
      <c r="BV338" s="11">
        <f>'CV uitvoerend overige domeinen'!BV19</f>
        <v>0</v>
      </c>
      <c r="BW338" s="11">
        <f>'CV uitvoerend overige domeinen'!BW19</f>
        <v>0</v>
      </c>
      <c r="BX338" s="49">
        <f>'CV uitvoerend overige domeinen'!BX19</f>
        <v>0</v>
      </c>
      <c r="BY338" s="49">
        <f>'CV uitvoerend overige domeinen'!BY19</f>
        <v>0</v>
      </c>
      <c r="BZ338" s="11">
        <f>'CV uitvoerend overige domeinen'!BZ19</f>
        <v>0</v>
      </c>
      <c r="CA338" s="11">
        <f>'CV uitvoerend overige domeinen'!CA19</f>
        <v>0</v>
      </c>
      <c r="CB338" s="11">
        <f>'CV uitvoerend overige domeinen'!CB19</f>
        <v>0</v>
      </c>
      <c r="CC338" s="11">
        <f>'CV uitvoerend overige domeinen'!CC19</f>
        <v>0</v>
      </c>
      <c r="CD338" s="11">
        <f>'CV uitvoerend overige domeinen'!CD19</f>
        <v>0</v>
      </c>
      <c r="CE338" s="11">
        <f>'CV uitvoerend overige domeinen'!CE19</f>
        <v>0</v>
      </c>
      <c r="CF338" s="11">
        <f>'CV uitvoerend overige domeinen'!CF19</f>
        <v>0</v>
      </c>
      <c r="CG338" s="11">
        <f>'CV uitvoerend overige domeinen'!CG19</f>
        <v>0</v>
      </c>
      <c r="CH338" s="11">
        <f>'CV uitvoerend overige domeinen'!CH19</f>
        <v>0</v>
      </c>
      <c r="CI338" s="11">
        <f>'CV uitvoerend overige domeinen'!CI19</f>
        <v>0</v>
      </c>
      <c r="CJ338" s="11">
        <f>'CV uitvoerend overige domeinen'!CJ19</f>
        <v>0</v>
      </c>
      <c r="CK338" s="11">
        <f>'CV uitvoerend overige domeinen'!CK19</f>
        <v>0</v>
      </c>
      <c r="CL338" s="49">
        <f>'CV uitvoerend overige domeinen'!CL19</f>
        <v>0</v>
      </c>
      <c r="CM338" s="11">
        <f>'CV uitvoerend overige domeinen'!CM19</f>
        <v>0</v>
      </c>
      <c r="CN338" s="11">
        <f>'CV uitvoerend overige domeinen'!CN19</f>
        <v>0</v>
      </c>
      <c r="CO338" s="11">
        <f>'CV uitvoerend overige domeinen'!CO19</f>
        <v>0</v>
      </c>
      <c r="CP338" s="11">
        <f>'CV uitvoerend overige domeinen'!CP19</f>
        <v>0</v>
      </c>
      <c r="CQ338" s="11">
        <f>'CV uitvoerend overige domeinen'!CQ19</f>
        <v>0</v>
      </c>
      <c r="CR338" s="11">
        <f>'CV uitvoerend overige domeinen'!CR19</f>
        <v>0</v>
      </c>
      <c r="CS338" s="11">
        <f>'CV uitvoerend overige domeinen'!CS19</f>
        <v>0</v>
      </c>
      <c r="CT338" s="11">
        <f>'CV uitvoerend overige domeinen'!CT19</f>
        <v>0</v>
      </c>
      <c r="CU338" s="11">
        <f>'CV uitvoerend overige domeinen'!CU19</f>
        <v>0</v>
      </c>
      <c r="CV338" s="11">
        <f>'CV uitvoerend overige domeinen'!CV19</f>
        <v>0</v>
      </c>
      <c r="CW338" s="11">
        <f>'CV uitvoerend overige domeinen'!CW19</f>
        <v>0</v>
      </c>
      <c r="CX338" s="11">
        <f>'CV uitvoerend overige domeinen'!CX19</f>
        <v>0</v>
      </c>
      <c r="CY338" s="26">
        <f>'CV uitvoerend overige domeinen'!CY19</f>
        <v>0</v>
      </c>
      <c r="CZ338" s="15">
        <f>'CV uitvoerend overige domeinen'!CZ19</f>
        <v>0</v>
      </c>
      <c r="DA338" s="11">
        <f>'CV uitvoerend overige domeinen'!DA19</f>
        <v>0</v>
      </c>
      <c r="DB338" s="11">
        <f>'CV uitvoerend overige domeinen'!DB19</f>
        <v>0</v>
      </c>
      <c r="DC338" s="11">
        <f>'CV uitvoerend overige domeinen'!DC19</f>
        <v>0</v>
      </c>
      <c r="DD338" s="11">
        <f>'CV uitvoerend overige domeinen'!DD19</f>
        <v>0</v>
      </c>
      <c r="DE338" s="11">
        <f>'CV uitvoerend overige domeinen'!DE19</f>
        <v>0</v>
      </c>
      <c r="DF338" s="11">
        <f>'CV uitvoerend overige domeinen'!DF19</f>
        <v>0</v>
      </c>
      <c r="DG338" s="11">
        <f>'CV uitvoerend overige domeinen'!DG19</f>
        <v>0</v>
      </c>
      <c r="DH338" s="11">
        <f>'CV uitvoerend overige domeinen'!DH19</f>
        <v>0</v>
      </c>
      <c r="DI338" s="11">
        <f>'CV uitvoerend overige domeinen'!DI19</f>
        <v>0</v>
      </c>
      <c r="DJ338" s="11">
        <f>'CV uitvoerend overige domeinen'!DJ19</f>
        <v>0</v>
      </c>
      <c r="DK338" s="11">
        <f>'CV uitvoerend overige domeinen'!DK19</f>
        <v>0</v>
      </c>
      <c r="DL338" s="26">
        <f>'CV uitvoerend overige domeinen'!DL19</f>
        <v>0</v>
      </c>
    </row>
    <row r="339" spans="1:116" hidden="1">
      <c r="A339" s="47">
        <f>'CV uitvoerend overige domeinen'!A20</f>
        <v>0</v>
      </c>
      <c r="B339" s="49">
        <f>'CV uitvoerend overige domeinen'!B20</f>
        <v>0</v>
      </c>
      <c r="C339" s="4" t="str">
        <f>'CV uitvoerend overige domeinen'!C20</f>
        <v>Vleesketen en Voedselveiligheid</v>
      </c>
      <c r="D339" s="4" t="str">
        <f>'CV uitvoerend overige domeinen'!D20</f>
        <v>VVV Nationaal plan Residuen DG AGRO</v>
      </c>
      <c r="E339" s="4">
        <f>'CV uitvoerend overige domeinen'!E20</f>
        <v>0</v>
      </c>
      <c r="F339" s="5">
        <f>'CV uitvoerend overige domeinen'!F20</f>
        <v>0</v>
      </c>
      <c r="G339" s="4" t="str">
        <f>'CV uitvoerend overige domeinen'!G20</f>
        <v>DG Agro</v>
      </c>
      <c r="H339" s="15">
        <f>'CV uitvoerend overige domeinen'!H20</f>
        <v>58</v>
      </c>
      <c r="I339" s="11">
        <f>'CV uitvoerend overige domeinen'!I20</f>
        <v>0</v>
      </c>
      <c r="J339" s="11">
        <f>'CV uitvoerend overige domeinen'!J20</f>
        <v>0</v>
      </c>
      <c r="K339" s="11">
        <f>'CV uitvoerend overige domeinen'!K20</f>
        <v>0</v>
      </c>
      <c r="L339" s="11">
        <f>'CV uitvoerend overige domeinen'!L20</f>
        <v>0</v>
      </c>
      <c r="M339" s="11">
        <f>'CV uitvoerend overige domeinen'!M20</f>
        <v>0</v>
      </c>
      <c r="N339" s="11">
        <f>'CV uitvoerend overige domeinen'!N20</f>
        <v>0</v>
      </c>
      <c r="O339" s="11">
        <f>'CV uitvoerend overige domeinen'!O20</f>
        <v>0</v>
      </c>
      <c r="P339" s="11">
        <f>'CV uitvoerend overige domeinen'!P20</f>
        <v>0</v>
      </c>
      <c r="Q339" s="26">
        <f>'CV uitvoerend overige domeinen'!Q20</f>
        <v>58</v>
      </c>
      <c r="R339" s="15">
        <f>'CV uitvoerend overige domeinen'!R20</f>
        <v>0</v>
      </c>
      <c r="S339" s="11">
        <f>'CV uitvoerend overige domeinen'!S20</f>
        <v>0</v>
      </c>
      <c r="T339" s="11">
        <f>'CV uitvoerend overige domeinen'!T20</f>
        <v>58</v>
      </c>
      <c r="U339" s="11">
        <f>'CV uitvoerend overige domeinen'!U20</f>
        <v>0</v>
      </c>
      <c r="V339" s="11">
        <f>'CV uitvoerend overige domeinen'!V20</f>
        <v>0</v>
      </c>
      <c r="W339" s="11">
        <f>'CV uitvoerend overige domeinen'!W20</f>
        <v>0</v>
      </c>
      <c r="X339" s="11">
        <f>'CV uitvoerend overige domeinen'!X20</f>
        <v>0</v>
      </c>
      <c r="Y339" s="11">
        <f>'CV uitvoerend overige domeinen'!Y20</f>
        <v>0</v>
      </c>
      <c r="Z339" s="49">
        <f>'CV uitvoerend overige domeinen'!Z20</f>
        <v>58</v>
      </c>
      <c r="AA339" s="11">
        <f>'CV uitvoerend overige domeinen'!AA20</f>
        <v>0</v>
      </c>
      <c r="AB339" s="11">
        <f>'CV uitvoerend overige domeinen'!AB20</f>
        <v>0</v>
      </c>
      <c r="AC339" s="11">
        <f>'CV uitvoerend overige domeinen'!AC20</f>
        <v>58</v>
      </c>
      <c r="AD339" s="11">
        <f>'CV uitvoerend overige domeinen'!AD20</f>
        <v>0</v>
      </c>
      <c r="AE339" s="11">
        <f>'CV uitvoerend overige domeinen'!AE20</f>
        <v>0</v>
      </c>
      <c r="AF339" s="11">
        <f>'CV uitvoerend overige domeinen'!AF20</f>
        <v>0</v>
      </c>
      <c r="AG339" s="49">
        <f>'CV uitvoerend overige domeinen'!AG20</f>
        <v>0</v>
      </c>
      <c r="AH339" s="11">
        <f>'CV uitvoerend overige domeinen'!AH20</f>
        <v>0</v>
      </c>
      <c r="AI339" s="11">
        <f>'CV uitvoerend overige domeinen'!AI20</f>
        <v>0</v>
      </c>
      <c r="AJ339" s="11">
        <f>'CV uitvoerend overige domeinen'!AJ20</f>
        <v>0</v>
      </c>
      <c r="AK339" s="11">
        <f>'CV uitvoerend overige domeinen'!AK20</f>
        <v>0</v>
      </c>
      <c r="AL339" s="49">
        <f>'CV uitvoerend overige domeinen'!AL20</f>
        <v>0</v>
      </c>
      <c r="AM339" s="11">
        <f>'CV uitvoerend overige domeinen'!AM20</f>
        <v>0</v>
      </c>
      <c r="AN339" s="11">
        <f>'CV uitvoerend overige domeinen'!AN20</f>
        <v>0</v>
      </c>
      <c r="AO339" s="11">
        <f>'CV uitvoerend overige domeinen'!AO20</f>
        <v>0</v>
      </c>
      <c r="AP339" s="11">
        <f>'CV uitvoerend overige domeinen'!AP20</f>
        <v>0</v>
      </c>
      <c r="AQ339" s="11">
        <f>'CV uitvoerend overige domeinen'!AQ20</f>
        <v>0</v>
      </c>
      <c r="AR339" s="49">
        <f>'CV uitvoerend overige domeinen'!AR20</f>
        <v>0</v>
      </c>
      <c r="AS339" s="11">
        <f>'CV uitvoerend overige domeinen'!AS20</f>
        <v>0</v>
      </c>
      <c r="AT339" s="11">
        <f>'CV uitvoerend overige domeinen'!AT20</f>
        <v>0</v>
      </c>
      <c r="AU339" s="11">
        <f>'CV uitvoerend overige domeinen'!AU20</f>
        <v>0</v>
      </c>
      <c r="AV339" s="11">
        <f>'CV uitvoerend overige domeinen'!AV20</f>
        <v>0</v>
      </c>
      <c r="AW339" s="11">
        <f>'CV uitvoerend overige domeinen'!AW20</f>
        <v>0</v>
      </c>
      <c r="AX339" s="11">
        <f>'CV uitvoerend overige domeinen'!AX20</f>
        <v>0</v>
      </c>
      <c r="AY339" s="11">
        <f>'CV uitvoerend overige domeinen'!AY20</f>
        <v>0</v>
      </c>
      <c r="AZ339" s="11">
        <f>'CV uitvoerend overige domeinen'!AZ20</f>
        <v>0</v>
      </c>
      <c r="BA339" s="11">
        <f>'CV uitvoerend overige domeinen'!BA20</f>
        <v>0</v>
      </c>
      <c r="BB339" s="11">
        <f>'CV uitvoerend overige domeinen'!BB20</f>
        <v>0</v>
      </c>
      <c r="BC339" s="49">
        <f>'CV uitvoerend overige domeinen'!BC20</f>
        <v>0</v>
      </c>
      <c r="BD339" s="11">
        <f>'CV uitvoerend overige domeinen'!BD20</f>
        <v>0</v>
      </c>
      <c r="BE339" s="11">
        <f>'CV uitvoerend overige domeinen'!BE20</f>
        <v>0</v>
      </c>
      <c r="BF339" s="11">
        <f>'CV uitvoerend overige domeinen'!BF20</f>
        <v>0</v>
      </c>
      <c r="BG339" s="11">
        <f>'CV uitvoerend overige domeinen'!BG20</f>
        <v>0</v>
      </c>
      <c r="BH339" s="11">
        <f>'CV uitvoerend overige domeinen'!BH20</f>
        <v>0</v>
      </c>
      <c r="BI339" s="11">
        <f>'CV uitvoerend overige domeinen'!BI20</f>
        <v>0</v>
      </c>
      <c r="BJ339" s="11">
        <f>'CV uitvoerend overige domeinen'!BJ20</f>
        <v>0</v>
      </c>
      <c r="BK339" s="49">
        <f>'CV uitvoerend overige domeinen'!BK20</f>
        <v>0</v>
      </c>
      <c r="BL339" s="11">
        <f>'CV uitvoerend overige domeinen'!BL20</f>
        <v>0</v>
      </c>
      <c r="BM339" s="11">
        <f>'CV uitvoerend overige domeinen'!BM20</f>
        <v>0</v>
      </c>
      <c r="BN339" s="11">
        <f>'CV uitvoerend overige domeinen'!BN20</f>
        <v>0</v>
      </c>
      <c r="BO339" s="11">
        <f>'CV uitvoerend overige domeinen'!BO20</f>
        <v>0</v>
      </c>
      <c r="BP339" s="11">
        <f>'CV uitvoerend overige domeinen'!BP20</f>
        <v>0</v>
      </c>
      <c r="BQ339" s="49">
        <f>'CV uitvoerend overige domeinen'!BQ20</f>
        <v>0</v>
      </c>
      <c r="BR339" s="11">
        <f>'CV uitvoerend overige domeinen'!BR20</f>
        <v>0</v>
      </c>
      <c r="BS339" s="11">
        <f>'CV uitvoerend overige domeinen'!BS20</f>
        <v>0</v>
      </c>
      <c r="BT339" s="11">
        <f>'CV uitvoerend overige domeinen'!BT20</f>
        <v>0</v>
      </c>
      <c r="BU339" s="11">
        <f>'CV uitvoerend overige domeinen'!BU20</f>
        <v>0</v>
      </c>
      <c r="BV339" s="11">
        <f>'CV uitvoerend overige domeinen'!BV20</f>
        <v>0</v>
      </c>
      <c r="BW339" s="11">
        <f>'CV uitvoerend overige domeinen'!BW20</f>
        <v>0</v>
      </c>
      <c r="BX339" s="49">
        <f>'CV uitvoerend overige domeinen'!BX20</f>
        <v>0</v>
      </c>
      <c r="BY339" s="49">
        <f>'CV uitvoerend overige domeinen'!BY20</f>
        <v>0</v>
      </c>
      <c r="BZ339" s="11">
        <f>'CV uitvoerend overige domeinen'!BZ20</f>
        <v>0</v>
      </c>
      <c r="CA339" s="11">
        <f>'CV uitvoerend overige domeinen'!CA20</f>
        <v>0</v>
      </c>
      <c r="CB339" s="11">
        <f>'CV uitvoerend overige domeinen'!CB20</f>
        <v>0</v>
      </c>
      <c r="CC339" s="11">
        <f>'CV uitvoerend overige domeinen'!CC20</f>
        <v>0</v>
      </c>
      <c r="CD339" s="11">
        <f>'CV uitvoerend overige domeinen'!CD20</f>
        <v>0</v>
      </c>
      <c r="CE339" s="11">
        <f>'CV uitvoerend overige domeinen'!CE20</f>
        <v>0</v>
      </c>
      <c r="CF339" s="11">
        <f>'CV uitvoerend overige domeinen'!CF20</f>
        <v>0</v>
      </c>
      <c r="CG339" s="11">
        <f>'CV uitvoerend overige domeinen'!CG20</f>
        <v>0</v>
      </c>
      <c r="CH339" s="11">
        <f>'CV uitvoerend overige domeinen'!CH20</f>
        <v>0</v>
      </c>
      <c r="CI339" s="11">
        <f>'CV uitvoerend overige domeinen'!CI20</f>
        <v>0</v>
      </c>
      <c r="CJ339" s="11">
        <f>'CV uitvoerend overige domeinen'!CJ20</f>
        <v>0</v>
      </c>
      <c r="CK339" s="11">
        <f>'CV uitvoerend overige domeinen'!CK20</f>
        <v>0</v>
      </c>
      <c r="CL339" s="49">
        <f>'CV uitvoerend overige domeinen'!CL20</f>
        <v>0</v>
      </c>
      <c r="CM339" s="11">
        <f>'CV uitvoerend overige domeinen'!CM20</f>
        <v>0</v>
      </c>
      <c r="CN339" s="11">
        <f>'CV uitvoerend overige domeinen'!CN20</f>
        <v>0</v>
      </c>
      <c r="CO339" s="11">
        <f>'CV uitvoerend overige domeinen'!CO20</f>
        <v>0</v>
      </c>
      <c r="CP339" s="11">
        <f>'CV uitvoerend overige domeinen'!CP20</f>
        <v>0</v>
      </c>
      <c r="CQ339" s="11">
        <f>'CV uitvoerend overige domeinen'!CQ20</f>
        <v>0</v>
      </c>
      <c r="CR339" s="11">
        <f>'CV uitvoerend overige domeinen'!CR20</f>
        <v>0</v>
      </c>
      <c r="CS339" s="11">
        <f>'CV uitvoerend overige domeinen'!CS20</f>
        <v>0</v>
      </c>
      <c r="CT339" s="11">
        <f>'CV uitvoerend overige domeinen'!CT20</f>
        <v>0</v>
      </c>
      <c r="CU339" s="11">
        <f>'CV uitvoerend overige domeinen'!CU20</f>
        <v>0</v>
      </c>
      <c r="CV339" s="11">
        <f>'CV uitvoerend overige domeinen'!CV20</f>
        <v>0</v>
      </c>
      <c r="CW339" s="11">
        <f>'CV uitvoerend overige domeinen'!CW20</f>
        <v>0</v>
      </c>
      <c r="CX339" s="11">
        <f>'CV uitvoerend overige domeinen'!CX20</f>
        <v>0</v>
      </c>
      <c r="CY339" s="26">
        <f>'CV uitvoerend overige domeinen'!CY20</f>
        <v>0</v>
      </c>
      <c r="CZ339" s="15">
        <f>'CV uitvoerend overige domeinen'!CZ20</f>
        <v>0</v>
      </c>
      <c r="DA339" s="11">
        <f>'CV uitvoerend overige domeinen'!DA20</f>
        <v>0</v>
      </c>
      <c r="DB339" s="11">
        <f>'CV uitvoerend overige domeinen'!DB20</f>
        <v>0</v>
      </c>
      <c r="DC339" s="11">
        <f>'CV uitvoerend overige domeinen'!DC20</f>
        <v>0</v>
      </c>
      <c r="DD339" s="11">
        <f>'CV uitvoerend overige domeinen'!DD20</f>
        <v>0</v>
      </c>
      <c r="DE339" s="11">
        <f>'CV uitvoerend overige domeinen'!DE20</f>
        <v>0</v>
      </c>
      <c r="DF339" s="11">
        <f>'CV uitvoerend overige domeinen'!DF20</f>
        <v>0</v>
      </c>
      <c r="DG339" s="11">
        <f>'CV uitvoerend overige domeinen'!DG20</f>
        <v>0</v>
      </c>
      <c r="DH339" s="11">
        <f>'CV uitvoerend overige domeinen'!DH20</f>
        <v>0</v>
      </c>
      <c r="DI339" s="11">
        <f>'CV uitvoerend overige domeinen'!DI20</f>
        <v>0</v>
      </c>
      <c r="DJ339" s="11">
        <f>'CV uitvoerend overige domeinen'!DJ20</f>
        <v>0</v>
      </c>
      <c r="DK339" s="11">
        <f>'CV uitvoerend overige domeinen'!DK20</f>
        <v>0</v>
      </c>
      <c r="DL339" s="26">
        <f>'CV uitvoerend overige domeinen'!DL20</f>
        <v>0</v>
      </c>
    </row>
    <row r="340" spans="1:116" hidden="1">
      <c r="A340" s="47">
        <f>'CV uitvoerend overige domeinen'!A21</f>
        <v>0</v>
      </c>
      <c r="B340" s="49">
        <f>'CV uitvoerend overige domeinen'!B21</f>
        <v>0</v>
      </c>
      <c r="C340" s="4" t="str">
        <f>'CV uitvoerend overige domeinen'!C21</f>
        <v>Vleesketen en Voedselveiligheid</v>
      </c>
      <c r="D340" s="4" t="str">
        <f>'CV uitvoerend overige domeinen'!D21</f>
        <v>VVV Slachthuis LHD Derden</v>
      </c>
      <c r="E340" s="4">
        <f>'CV uitvoerend overige domeinen'!E21</f>
        <v>0</v>
      </c>
      <c r="F340" s="5">
        <f>'CV uitvoerend overige domeinen'!F21</f>
        <v>0</v>
      </c>
      <c r="G340" s="4" t="str">
        <f>'CV uitvoerend overige domeinen'!G21</f>
        <v>Derden</v>
      </c>
      <c r="H340" s="15">
        <f>'CV uitvoerend overige domeinen'!H21</f>
        <v>0</v>
      </c>
      <c r="I340" s="11">
        <f>'CV uitvoerend overige domeinen'!I21</f>
        <v>5800</v>
      </c>
      <c r="J340" s="11">
        <f>'CV uitvoerend overige domeinen'!J21</f>
        <v>0</v>
      </c>
      <c r="K340" s="11">
        <f>'CV uitvoerend overige domeinen'!K21</f>
        <v>0</v>
      </c>
      <c r="L340" s="11">
        <f>'CV uitvoerend overige domeinen'!L21</f>
        <v>0</v>
      </c>
      <c r="M340" s="11">
        <f>'CV uitvoerend overige domeinen'!M21</f>
        <v>0</v>
      </c>
      <c r="N340" s="11">
        <f>'CV uitvoerend overige domeinen'!N21</f>
        <v>0</v>
      </c>
      <c r="O340" s="11">
        <f>'CV uitvoerend overige domeinen'!O21</f>
        <v>0</v>
      </c>
      <c r="P340" s="11">
        <f>'CV uitvoerend overige domeinen'!P21</f>
        <v>0</v>
      </c>
      <c r="Q340" s="26">
        <f>'CV uitvoerend overige domeinen'!Q21</f>
        <v>5800</v>
      </c>
      <c r="R340" s="15">
        <f>'CV uitvoerend overige domeinen'!R21</f>
        <v>0</v>
      </c>
      <c r="S340" s="11">
        <f>'CV uitvoerend overige domeinen'!S21</f>
        <v>0</v>
      </c>
      <c r="T340" s="11">
        <f>'CV uitvoerend overige domeinen'!T21</f>
        <v>5800</v>
      </c>
      <c r="U340" s="11">
        <f>'CV uitvoerend overige domeinen'!U21</f>
        <v>0</v>
      </c>
      <c r="V340" s="11">
        <f>'CV uitvoerend overige domeinen'!V21</f>
        <v>0</v>
      </c>
      <c r="W340" s="11">
        <f>'CV uitvoerend overige domeinen'!W21</f>
        <v>0</v>
      </c>
      <c r="X340" s="11">
        <f>'CV uitvoerend overige domeinen'!X21</f>
        <v>0</v>
      </c>
      <c r="Y340" s="11">
        <f>'CV uitvoerend overige domeinen'!Y21</f>
        <v>0</v>
      </c>
      <c r="Z340" s="49">
        <f>'CV uitvoerend overige domeinen'!Z21</f>
        <v>5800</v>
      </c>
      <c r="AA340" s="11">
        <f>'CV uitvoerend overige domeinen'!AA21</f>
        <v>0</v>
      </c>
      <c r="AB340" s="11">
        <f>'CV uitvoerend overige domeinen'!AB21</f>
        <v>0</v>
      </c>
      <c r="AC340" s="11">
        <f>'CV uitvoerend overige domeinen'!AC21</f>
        <v>0</v>
      </c>
      <c r="AD340" s="11">
        <f>'CV uitvoerend overige domeinen'!AD21</f>
        <v>0</v>
      </c>
      <c r="AE340" s="11">
        <f>'CV uitvoerend overige domeinen'!AE21</f>
        <v>0</v>
      </c>
      <c r="AF340" s="11">
        <f>'CV uitvoerend overige domeinen'!AF21</f>
        <v>5800</v>
      </c>
      <c r="AG340" s="49">
        <f>'CV uitvoerend overige domeinen'!AG21</f>
        <v>0</v>
      </c>
      <c r="AH340" s="11">
        <f>'CV uitvoerend overige domeinen'!AH21</f>
        <v>0</v>
      </c>
      <c r="AI340" s="11">
        <f>'CV uitvoerend overige domeinen'!AI21</f>
        <v>0</v>
      </c>
      <c r="AJ340" s="11">
        <f>'CV uitvoerend overige domeinen'!AJ21</f>
        <v>0</v>
      </c>
      <c r="AK340" s="11">
        <f>'CV uitvoerend overige domeinen'!AK21</f>
        <v>0</v>
      </c>
      <c r="AL340" s="49">
        <f>'CV uitvoerend overige domeinen'!AL21</f>
        <v>0</v>
      </c>
      <c r="AM340" s="11">
        <f>'CV uitvoerend overige domeinen'!AM21</f>
        <v>0</v>
      </c>
      <c r="AN340" s="11">
        <f>'CV uitvoerend overige domeinen'!AN21</f>
        <v>0</v>
      </c>
      <c r="AO340" s="11">
        <f>'CV uitvoerend overige domeinen'!AO21</f>
        <v>0</v>
      </c>
      <c r="AP340" s="11">
        <f>'CV uitvoerend overige domeinen'!AP21</f>
        <v>0</v>
      </c>
      <c r="AQ340" s="11">
        <f>'CV uitvoerend overige domeinen'!AQ21</f>
        <v>0</v>
      </c>
      <c r="AR340" s="49">
        <f>'CV uitvoerend overige domeinen'!AR21</f>
        <v>0</v>
      </c>
      <c r="AS340" s="11">
        <f>'CV uitvoerend overige domeinen'!AS21</f>
        <v>0</v>
      </c>
      <c r="AT340" s="11">
        <f>'CV uitvoerend overige domeinen'!AT21</f>
        <v>0</v>
      </c>
      <c r="AU340" s="11">
        <f>'CV uitvoerend overige domeinen'!AU21</f>
        <v>0</v>
      </c>
      <c r="AV340" s="11">
        <f>'CV uitvoerend overige domeinen'!AV21</f>
        <v>0</v>
      </c>
      <c r="AW340" s="11">
        <f>'CV uitvoerend overige domeinen'!AW21</f>
        <v>0</v>
      </c>
      <c r="AX340" s="11">
        <f>'CV uitvoerend overige domeinen'!AX21</f>
        <v>0</v>
      </c>
      <c r="AY340" s="11">
        <f>'CV uitvoerend overige domeinen'!AY21</f>
        <v>0</v>
      </c>
      <c r="AZ340" s="11">
        <f>'CV uitvoerend overige domeinen'!AZ21</f>
        <v>0</v>
      </c>
      <c r="BA340" s="11">
        <f>'CV uitvoerend overige domeinen'!BA21</f>
        <v>0</v>
      </c>
      <c r="BB340" s="11">
        <f>'CV uitvoerend overige domeinen'!BB21</f>
        <v>0</v>
      </c>
      <c r="BC340" s="49">
        <f>'CV uitvoerend overige domeinen'!BC21</f>
        <v>0</v>
      </c>
      <c r="BD340" s="11">
        <f>'CV uitvoerend overige domeinen'!BD21</f>
        <v>0</v>
      </c>
      <c r="BE340" s="11">
        <f>'CV uitvoerend overige domeinen'!BE21</f>
        <v>0</v>
      </c>
      <c r="BF340" s="11">
        <f>'CV uitvoerend overige domeinen'!BF21</f>
        <v>0</v>
      </c>
      <c r="BG340" s="11">
        <f>'CV uitvoerend overige domeinen'!BG21</f>
        <v>0</v>
      </c>
      <c r="BH340" s="11">
        <f>'CV uitvoerend overige domeinen'!BH21</f>
        <v>0</v>
      </c>
      <c r="BI340" s="11">
        <f>'CV uitvoerend overige domeinen'!BI21</f>
        <v>0</v>
      </c>
      <c r="BJ340" s="11">
        <f>'CV uitvoerend overige domeinen'!BJ21</f>
        <v>0</v>
      </c>
      <c r="BK340" s="49">
        <f>'CV uitvoerend overige domeinen'!BK21</f>
        <v>5800</v>
      </c>
      <c r="BL340" s="11">
        <f>'CV uitvoerend overige domeinen'!BL21</f>
        <v>0</v>
      </c>
      <c r="BM340" s="11">
        <f>'CV uitvoerend overige domeinen'!BM21</f>
        <v>0</v>
      </c>
      <c r="BN340" s="11">
        <f>'CV uitvoerend overige domeinen'!BN21</f>
        <v>0</v>
      </c>
      <c r="BO340" s="11">
        <f>'CV uitvoerend overige domeinen'!BO21</f>
        <v>0</v>
      </c>
      <c r="BP340" s="11">
        <f>'CV uitvoerend overige domeinen'!BP21</f>
        <v>0</v>
      </c>
      <c r="BQ340" s="49">
        <f>'CV uitvoerend overige domeinen'!BQ21</f>
        <v>0</v>
      </c>
      <c r="BR340" s="11">
        <f>'CV uitvoerend overige domeinen'!BR21</f>
        <v>0</v>
      </c>
      <c r="BS340" s="11">
        <f>'CV uitvoerend overige domeinen'!BS21</f>
        <v>0</v>
      </c>
      <c r="BT340" s="11">
        <f>'CV uitvoerend overige domeinen'!BT21</f>
        <v>0</v>
      </c>
      <c r="BU340" s="11">
        <f>'CV uitvoerend overige domeinen'!BU21</f>
        <v>0</v>
      </c>
      <c r="BV340" s="11">
        <f>'CV uitvoerend overige domeinen'!BV21</f>
        <v>0</v>
      </c>
      <c r="BW340" s="11">
        <f>'CV uitvoerend overige domeinen'!BW21</f>
        <v>0</v>
      </c>
      <c r="BX340" s="49">
        <f>'CV uitvoerend overige domeinen'!BX21</f>
        <v>0</v>
      </c>
      <c r="BY340" s="49">
        <f>'CV uitvoerend overige domeinen'!BY21</f>
        <v>0</v>
      </c>
      <c r="BZ340" s="11">
        <f>'CV uitvoerend overige domeinen'!BZ21</f>
        <v>0</v>
      </c>
      <c r="CA340" s="11">
        <f>'CV uitvoerend overige domeinen'!CA21</f>
        <v>0</v>
      </c>
      <c r="CB340" s="11">
        <f>'CV uitvoerend overige domeinen'!CB21</f>
        <v>0</v>
      </c>
      <c r="CC340" s="11">
        <f>'CV uitvoerend overige domeinen'!CC21</f>
        <v>0</v>
      </c>
      <c r="CD340" s="11">
        <f>'CV uitvoerend overige domeinen'!CD21</f>
        <v>0</v>
      </c>
      <c r="CE340" s="11">
        <f>'CV uitvoerend overige domeinen'!CE21</f>
        <v>0</v>
      </c>
      <c r="CF340" s="11">
        <f>'CV uitvoerend overige domeinen'!CF21</f>
        <v>0</v>
      </c>
      <c r="CG340" s="11">
        <f>'CV uitvoerend overige domeinen'!CG21</f>
        <v>0</v>
      </c>
      <c r="CH340" s="11">
        <f>'CV uitvoerend overige domeinen'!CH21</f>
        <v>0</v>
      </c>
      <c r="CI340" s="11">
        <f>'CV uitvoerend overige domeinen'!CI21</f>
        <v>0</v>
      </c>
      <c r="CJ340" s="11">
        <f>'CV uitvoerend overige domeinen'!CJ21</f>
        <v>0</v>
      </c>
      <c r="CK340" s="11">
        <f>'CV uitvoerend overige domeinen'!CK21</f>
        <v>0</v>
      </c>
      <c r="CL340" s="49">
        <f>'CV uitvoerend overige domeinen'!CL21</f>
        <v>0</v>
      </c>
      <c r="CM340" s="11">
        <f>'CV uitvoerend overige domeinen'!CM21</f>
        <v>0</v>
      </c>
      <c r="CN340" s="11">
        <f>'CV uitvoerend overige domeinen'!CN21</f>
        <v>0</v>
      </c>
      <c r="CO340" s="11">
        <f>'CV uitvoerend overige domeinen'!CO21</f>
        <v>0</v>
      </c>
      <c r="CP340" s="11">
        <f>'CV uitvoerend overige domeinen'!CP21</f>
        <v>0</v>
      </c>
      <c r="CQ340" s="11">
        <f>'CV uitvoerend overige domeinen'!CQ21</f>
        <v>0</v>
      </c>
      <c r="CR340" s="11">
        <f>'CV uitvoerend overige domeinen'!CR21</f>
        <v>0</v>
      </c>
      <c r="CS340" s="11">
        <f>'CV uitvoerend overige domeinen'!CS21</f>
        <v>0</v>
      </c>
      <c r="CT340" s="11">
        <f>'CV uitvoerend overige domeinen'!CT21</f>
        <v>0</v>
      </c>
      <c r="CU340" s="11">
        <f>'CV uitvoerend overige domeinen'!CU21</f>
        <v>0</v>
      </c>
      <c r="CV340" s="11">
        <f>'CV uitvoerend overige domeinen'!CV21</f>
        <v>0</v>
      </c>
      <c r="CW340" s="11">
        <f>'CV uitvoerend overige domeinen'!CW21</f>
        <v>0</v>
      </c>
      <c r="CX340" s="11">
        <f>'CV uitvoerend overige domeinen'!CX21</f>
        <v>0</v>
      </c>
      <c r="CY340" s="26">
        <f>'CV uitvoerend overige domeinen'!CY21</f>
        <v>0</v>
      </c>
      <c r="CZ340" s="15">
        <f>'CV uitvoerend overige domeinen'!CZ21</f>
        <v>0</v>
      </c>
      <c r="DA340" s="11">
        <f>'CV uitvoerend overige domeinen'!DA21</f>
        <v>0</v>
      </c>
      <c r="DB340" s="11">
        <f>'CV uitvoerend overige domeinen'!DB21</f>
        <v>0</v>
      </c>
      <c r="DC340" s="11">
        <f>'CV uitvoerend overige domeinen'!DC21</f>
        <v>0</v>
      </c>
      <c r="DD340" s="11">
        <f>'CV uitvoerend overige domeinen'!DD21</f>
        <v>0</v>
      </c>
      <c r="DE340" s="11">
        <f>'CV uitvoerend overige domeinen'!DE21</f>
        <v>0</v>
      </c>
      <c r="DF340" s="11">
        <f>'CV uitvoerend overige domeinen'!DF21</f>
        <v>0</v>
      </c>
      <c r="DG340" s="11">
        <f>'CV uitvoerend overige domeinen'!DG21</f>
        <v>0</v>
      </c>
      <c r="DH340" s="11">
        <f>'CV uitvoerend overige domeinen'!DH21</f>
        <v>0</v>
      </c>
      <c r="DI340" s="11">
        <f>'CV uitvoerend overige domeinen'!DI21</f>
        <v>0</v>
      </c>
      <c r="DJ340" s="11">
        <f>'CV uitvoerend overige domeinen'!DJ21</f>
        <v>0</v>
      </c>
      <c r="DK340" s="11">
        <f>'CV uitvoerend overige domeinen'!DK21</f>
        <v>0</v>
      </c>
      <c r="DL340" s="26">
        <f>'CV uitvoerend overige domeinen'!DL21</f>
        <v>0</v>
      </c>
    </row>
    <row r="341" spans="1:116" hidden="1">
      <c r="A341" s="47">
        <f>'CV uitvoerend overige domeinen'!A22</f>
        <v>0</v>
      </c>
      <c r="B341" s="49">
        <f>'CV uitvoerend overige domeinen'!B22</f>
        <v>0</v>
      </c>
      <c r="C341" s="4" t="str">
        <f>'CV uitvoerend overige domeinen'!C22</f>
        <v>Vleesketen en Voedselveiligheid</v>
      </c>
      <c r="D341" s="4" t="str">
        <f>'CV uitvoerend overige domeinen'!D22</f>
        <v>VVV Nationaal plan residuen Derden</v>
      </c>
      <c r="E341" s="4">
        <f>'CV uitvoerend overige domeinen'!E22</f>
        <v>0</v>
      </c>
      <c r="F341" s="5">
        <f>'CV uitvoerend overige domeinen'!F22</f>
        <v>0</v>
      </c>
      <c r="G341" s="4" t="str">
        <f>'CV uitvoerend overige domeinen'!G22</f>
        <v>Derden</v>
      </c>
      <c r="H341" s="15">
        <f>'CV uitvoerend overige domeinen'!H22</f>
        <v>0</v>
      </c>
      <c r="I341" s="11">
        <f>'CV uitvoerend overige domeinen'!I22</f>
        <v>28600</v>
      </c>
      <c r="J341" s="11">
        <f>'CV uitvoerend overige domeinen'!J22</f>
        <v>0</v>
      </c>
      <c r="K341" s="11">
        <f>'CV uitvoerend overige domeinen'!K22</f>
        <v>2600</v>
      </c>
      <c r="L341" s="11">
        <f>'CV uitvoerend overige domeinen'!L22</f>
        <v>0</v>
      </c>
      <c r="M341" s="11">
        <f>'CV uitvoerend overige domeinen'!M22</f>
        <v>0</v>
      </c>
      <c r="N341" s="11">
        <f>'CV uitvoerend overige domeinen'!N22</f>
        <v>0</v>
      </c>
      <c r="O341" s="11">
        <f>'CV uitvoerend overige domeinen'!O22</f>
        <v>0</v>
      </c>
      <c r="P341" s="11">
        <f>'CV uitvoerend overige domeinen'!P22</f>
        <v>0</v>
      </c>
      <c r="Q341" s="26">
        <f>'CV uitvoerend overige domeinen'!Q22</f>
        <v>31200</v>
      </c>
      <c r="R341" s="15">
        <f>'CV uitvoerend overige domeinen'!R22</f>
        <v>0</v>
      </c>
      <c r="S341" s="11">
        <f>'CV uitvoerend overige domeinen'!S22</f>
        <v>0</v>
      </c>
      <c r="T341" s="11">
        <f>'CV uitvoerend overige domeinen'!T22</f>
        <v>31200</v>
      </c>
      <c r="U341" s="11">
        <f>'CV uitvoerend overige domeinen'!U22</f>
        <v>0</v>
      </c>
      <c r="V341" s="11">
        <f>'CV uitvoerend overige domeinen'!V22</f>
        <v>0</v>
      </c>
      <c r="W341" s="11">
        <f>'CV uitvoerend overige domeinen'!W22</f>
        <v>0</v>
      </c>
      <c r="X341" s="11">
        <f>'CV uitvoerend overige domeinen'!X22</f>
        <v>0</v>
      </c>
      <c r="Y341" s="11">
        <f>'CV uitvoerend overige domeinen'!Y22</f>
        <v>0</v>
      </c>
      <c r="Z341" s="49">
        <f>'CV uitvoerend overige domeinen'!Z22</f>
        <v>31200</v>
      </c>
      <c r="AA341" s="11">
        <f>'CV uitvoerend overige domeinen'!AA22</f>
        <v>0</v>
      </c>
      <c r="AB341" s="11">
        <f>'CV uitvoerend overige domeinen'!AB22</f>
        <v>0</v>
      </c>
      <c r="AC341" s="11">
        <f>'CV uitvoerend overige domeinen'!AC22</f>
        <v>0</v>
      </c>
      <c r="AD341" s="11">
        <f>'CV uitvoerend overige domeinen'!AD22</f>
        <v>0</v>
      </c>
      <c r="AE341" s="11">
        <f>'CV uitvoerend overige domeinen'!AE22</f>
        <v>0</v>
      </c>
      <c r="AF341" s="11">
        <f>'CV uitvoerend overige domeinen'!AF22</f>
        <v>31200</v>
      </c>
      <c r="AG341" s="49">
        <f>'CV uitvoerend overige domeinen'!AG22</f>
        <v>0</v>
      </c>
      <c r="AH341" s="11">
        <f>'CV uitvoerend overige domeinen'!AH22</f>
        <v>0</v>
      </c>
      <c r="AI341" s="11">
        <f>'CV uitvoerend overige domeinen'!AI22</f>
        <v>0</v>
      </c>
      <c r="AJ341" s="11">
        <f>'CV uitvoerend overige domeinen'!AJ22</f>
        <v>0</v>
      </c>
      <c r="AK341" s="11">
        <f>'CV uitvoerend overige domeinen'!AK22</f>
        <v>0</v>
      </c>
      <c r="AL341" s="49">
        <f>'CV uitvoerend overige domeinen'!AL22</f>
        <v>0</v>
      </c>
      <c r="AM341" s="11">
        <f>'CV uitvoerend overige domeinen'!AM22</f>
        <v>0</v>
      </c>
      <c r="AN341" s="11">
        <f>'CV uitvoerend overige domeinen'!AN22</f>
        <v>0</v>
      </c>
      <c r="AO341" s="11">
        <f>'CV uitvoerend overige domeinen'!AO22</f>
        <v>0</v>
      </c>
      <c r="AP341" s="11">
        <f>'CV uitvoerend overige domeinen'!AP22</f>
        <v>0</v>
      </c>
      <c r="AQ341" s="11">
        <f>'CV uitvoerend overige domeinen'!AQ22</f>
        <v>0</v>
      </c>
      <c r="AR341" s="49">
        <f>'CV uitvoerend overige domeinen'!AR22</f>
        <v>0</v>
      </c>
      <c r="AS341" s="11">
        <f>'CV uitvoerend overige domeinen'!AS22</f>
        <v>0</v>
      </c>
      <c r="AT341" s="11">
        <f>'CV uitvoerend overige domeinen'!AT22</f>
        <v>0</v>
      </c>
      <c r="AU341" s="11">
        <f>'CV uitvoerend overige domeinen'!AU22</f>
        <v>0</v>
      </c>
      <c r="AV341" s="11">
        <f>'CV uitvoerend overige domeinen'!AV22</f>
        <v>0</v>
      </c>
      <c r="AW341" s="11">
        <f>'CV uitvoerend overige domeinen'!AW22</f>
        <v>0</v>
      </c>
      <c r="AX341" s="11">
        <f>'CV uitvoerend overige domeinen'!AX22</f>
        <v>0</v>
      </c>
      <c r="AY341" s="11">
        <f>'CV uitvoerend overige domeinen'!AY22</f>
        <v>0</v>
      </c>
      <c r="AZ341" s="11">
        <f>'CV uitvoerend overige domeinen'!AZ22</f>
        <v>0</v>
      </c>
      <c r="BA341" s="11">
        <f>'CV uitvoerend overige domeinen'!BA22</f>
        <v>0</v>
      </c>
      <c r="BB341" s="11">
        <f>'CV uitvoerend overige domeinen'!BB22</f>
        <v>0</v>
      </c>
      <c r="BC341" s="49">
        <f>'CV uitvoerend overige domeinen'!BC22</f>
        <v>0</v>
      </c>
      <c r="BD341" s="11">
        <f>'CV uitvoerend overige domeinen'!BD22</f>
        <v>0</v>
      </c>
      <c r="BE341" s="11">
        <f>'CV uitvoerend overige domeinen'!BE22</f>
        <v>0</v>
      </c>
      <c r="BF341" s="11">
        <f>'CV uitvoerend overige domeinen'!BF22</f>
        <v>0</v>
      </c>
      <c r="BG341" s="11">
        <f>'CV uitvoerend overige domeinen'!BG22</f>
        <v>0</v>
      </c>
      <c r="BH341" s="11">
        <f>'CV uitvoerend overige domeinen'!BH22</f>
        <v>0</v>
      </c>
      <c r="BI341" s="11">
        <f>'CV uitvoerend overige domeinen'!BI22</f>
        <v>0</v>
      </c>
      <c r="BJ341" s="11">
        <f>'CV uitvoerend overige domeinen'!BJ22</f>
        <v>0</v>
      </c>
      <c r="BK341" s="49">
        <f>'CV uitvoerend overige domeinen'!BK22</f>
        <v>31200</v>
      </c>
      <c r="BL341" s="11">
        <f>'CV uitvoerend overige domeinen'!BL22</f>
        <v>0</v>
      </c>
      <c r="BM341" s="11">
        <f>'CV uitvoerend overige domeinen'!BM22</f>
        <v>0</v>
      </c>
      <c r="BN341" s="11">
        <f>'CV uitvoerend overige domeinen'!BN22</f>
        <v>0</v>
      </c>
      <c r="BO341" s="11">
        <f>'CV uitvoerend overige domeinen'!BO22</f>
        <v>0</v>
      </c>
      <c r="BP341" s="11">
        <f>'CV uitvoerend overige domeinen'!BP22</f>
        <v>0</v>
      </c>
      <c r="BQ341" s="49">
        <f>'CV uitvoerend overige domeinen'!BQ22</f>
        <v>0</v>
      </c>
      <c r="BR341" s="11">
        <f>'CV uitvoerend overige domeinen'!BR22</f>
        <v>0</v>
      </c>
      <c r="BS341" s="11">
        <f>'CV uitvoerend overige domeinen'!BS22</f>
        <v>0</v>
      </c>
      <c r="BT341" s="11">
        <f>'CV uitvoerend overige domeinen'!BT22</f>
        <v>0</v>
      </c>
      <c r="BU341" s="11">
        <f>'CV uitvoerend overige domeinen'!BU22</f>
        <v>0</v>
      </c>
      <c r="BV341" s="11">
        <f>'CV uitvoerend overige domeinen'!BV22</f>
        <v>0</v>
      </c>
      <c r="BW341" s="11">
        <f>'CV uitvoerend overige domeinen'!BW22</f>
        <v>0</v>
      </c>
      <c r="BX341" s="49">
        <f>'CV uitvoerend overige domeinen'!BX22</f>
        <v>0</v>
      </c>
      <c r="BY341" s="49">
        <f>'CV uitvoerend overige domeinen'!BY22</f>
        <v>0</v>
      </c>
      <c r="BZ341" s="11">
        <f>'CV uitvoerend overige domeinen'!BZ22</f>
        <v>0</v>
      </c>
      <c r="CA341" s="11">
        <f>'CV uitvoerend overige domeinen'!CA22</f>
        <v>0</v>
      </c>
      <c r="CB341" s="11">
        <f>'CV uitvoerend overige domeinen'!CB22</f>
        <v>0</v>
      </c>
      <c r="CC341" s="11">
        <f>'CV uitvoerend overige domeinen'!CC22</f>
        <v>0</v>
      </c>
      <c r="CD341" s="11">
        <f>'CV uitvoerend overige domeinen'!CD22</f>
        <v>0</v>
      </c>
      <c r="CE341" s="11">
        <f>'CV uitvoerend overige domeinen'!CE22</f>
        <v>0</v>
      </c>
      <c r="CF341" s="11">
        <f>'CV uitvoerend overige domeinen'!CF22</f>
        <v>0</v>
      </c>
      <c r="CG341" s="11">
        <f>'CV uitvoerend overige domeinen'!CG22</f>
        <v>0</v>
      </c>
      <c r="CH341" s="11">
        <f>'CV uitvoerend overige domeinen'!CH22</f>
        <v>0</v>
      </c>
      <c r="CI341" s="11">
        <f>'CV uitvoerend overige domeinen'!CI22</f>
        <v>0</v>
      </c>
      <c r="CJ341" s="11">
        <f>'CV uitvoerend overige domeinen'!CJ22</f>
        <v>0</v>
      </c>
      <c r="CK341" s="11">
        <f>'CV uitvoerend overige domeinen'!CK22</f>
        <v>0</v>
      </c>
      <c r="CL341" s="49">
        <f>'CV uitvoerend overige domeinen'!CL22</f>
        <v>0</v>
      </c>
      <c r="CM341" s="11">
        <f>'CV uitvoerend overige domeinen'!CM22</f>
        <v>0</v>
      </c>
      <c r="CN341" s="11">
        <f>'CV uitvoerend overige domeinen'!CN22</f>
        <v>0</v>
      </c>
      <c r="CO341" s="11">
        <f>'CV uitvoerend overige domeinen'!CO22</f>
        <v>0</v>
      </c>
      <c r="CP341" s="11">
        <f>'CV uitvoerend overige domeinen'!CP22</f>
        <v>0</v>
      </c>
      <c r="CQ341" s="11">
        <f>'CV uitvoerend overige domeinen'!CQ22</f>
        <v>0</v>
      </c>
      <c r="CR341" s="11">
        <f>'CV uitvoerend overige domeinen'!CR22</f>
        <v>0</v>
      </c>
      <c r="CS341" s="11">
        <f>'CV uitvoerend overige domeinen'!CS22</f>
        <v>0</v>
      </c>
      <c r="CT341" s="11">
        <f>'CV uitvoerend overige domeinen'!CT22</f>
        <v>0</v>
      </c>
      <c r="CU341" s="11">
        <f>'CV uitvoerend overige domeinen'!CU22</f>
        <v>0</v>
      </c>
      <c r="CV341" s="11">
        <f>'CV uitvoerend overige domeinen'!CV22</f>
        <v>0</v>
      </c>
      <c r="CW341" s="11">
        <f>'CV uitvoerend overige domeinen'!CW22</f>
        <v>0</v>
      </c>
      <c r="CX341" s="11">
        <f>'CV uitvoerend overige domeinen'!CX22</f>
        <v>0</v>
      </c>
      <c r="CY341" s="26">
        <f>'CV uitvoerend overige domeinen'!CY22</f>
        <v>0</v>
      </c>
      <c r="CZ341" s="15">
        <f>'CV uitvoerend overige domeinen'!CZ22</f>
        <v>0</v>
      </c>
      <c r="DA341" s="11">
        <f>'CV uitvoerend overige domeinen'!DA22</f>
        <v>0</v>
      </c>
      <c r="DB341" s="11">
        <f>'CV uitvoerend overige domeinen'!DB22</f>
        <v>0</v>
      </c>
      <c r="DC341" s="11">
        <f>'CV uitvoerend overige domeinen'!DC22</f>
        <v>0</v>
      </c>
      <c r="DD341" s="11">
        <f>'CV uitvoerend overige domeinen'!DD22</f>
        <v>0</v>
      </c>
      <c r="DE341" s="11">
        <f>'CV uitvoerend overige domeinen'!DE22</f>
        <v>0</v>
      </c>
      <c r="DF341" s="11">
        <f>'CV uitvoerend overige domeinen'!DF22</f>
        <v>0</v>
      </c>
      <c r="DG341" s="11">
        <f>'CV uitvoerend overige domeinen'!DG22</f>
        <v>0</v>
      </c>
      <c r="DH341" s="11">
        <f>'CV uitvoerend overige domeinen'!DH22</f>
        <v>0</v>
      </c>
      <c r="DI341" s="11">
        <f>'CV uitvoerend overige domeinen'!DI22</f>
        <v>0</v>
      </c>
      <c r="DJ341" s="11">
        <f>'CV uitvoerend overige domeinen'!DJ22</f>
        <v>0</v>
      </c>
      <c r="DK341" s="11">
        <f>'CV uitvoerend overige domeinen'!DK22</f>
        <v>0</v>
      </c>
      <c r="DL341" s="26">
        <f>'CV uitvoerend overige domeinen'!DL22</f>
        <v>0</v>
      </c>
    </row>
    <row r="342" spans="1:116" hidden="1">
      <c r="A342" s="47">
        <f>'CV uitvoerend overige domeinen'!A23</f>
        <v>0</v>
      </c>
      <c r="B342" s="49">
        <f>'CV uitvoerend overige domeinen'!B23</f>
        <v>0</v>
      </c>
      <c r="C342" s="4" t="str">
        <f>'CV uitvoerend overige domeinen'!C23</f>
        <v>Vleesketen en Voedselveiligheid</v>
      </c>
      <c r="D342" s="4" t="str">
        <f>'CV uitvoerend overige domeinen'!D23</f>
        <v>VVV Internationale projecten</v>
      </c>
      <c r="E342" s="4">
        <f>'CV uitvoerend overige domeinen'!E23</f>
        <v>0</v>
      </c>
      <c r="F342" s="5">
        <f>'CV uitvoerend overige domeinen'!F23</f>
        <v>0</v>
      </c>
      <c r="G342" s="4" t="str">
        <f>'CV uitvoerend overige domeinen'!G23</f>
        <v>Overige baten</v>
      </c>
      <c r="H342" s="15">
        <f>'CV uitvoerend overige domeinen'!H23</f>
        <v>0</v>
      </c>
      <c r="I342" s="11">
        <f>'CV uitvoerend overige domeinen'!I23</f>
        <v>0</v>
      </c>
      <c r="J342" s="11">
        <f>'CV uitvoerend overige domeinen'!J23</f>
        <v>0</v>
      </c>
      <c r="K342" s="11">
        <f>'CV uitvoerend overige domeinen'!K23</f>
        <v>875</v>
      </c>
      <c r="L342" s="11">
        <f>'CV uitvoerend overige domeinen'!L23</f>
        <v>0</v>
      </c>
      <c r="M342" s="11">
        <f>'CV uitvoerend overige domeinen'!M23</f>
        <v>0</v>
      </c>
      <c r="N342" s="11">
        <f>'CV uitvoerend overige domeinen'!N23</f>
        <v>0</v>
      </c>
      <c r="O342" s="11">
        <f>'CV uitvoerend overige domeinen'!O23</f>
        <v>0</v>
      </c>
      <c r="P342" s="11">
        <f>'CV uitvoerend overige domeinen'!P23</f>
        <v>0</v>
      </c>
      <c r="Q342" s="26">
        <f>'CV uitvoerend overige domeinen'!Q23</f>
        <v>875</v>
      </c>
      <c r="R342" s="15">
        <f>'CV uitvoerend overige domeinen'!R23</f>
        <v>0</v>
      </c>
      <c r="S342" s="11">
        <f>'CV uitvoerend overige domeinen'!S23</f>
        <v>0</v>
      </c>
      <c r="T342" s="11">
        <f>'CV uitvoerend overige domeinen'!T23</f>
        <v>875</v>
      </c>
      <c r="U342" s="11">
        <f>'CV uitvoerend overige domeinen'!U23</f>
        <v>0</v>
      </c>
      <c r="V342" s="11">
        <f>'CV uitvoerend overige domeinen'!V23</f>
        <v>0</v>
      </c>
      <c r="W342" s="11">
        <f>'CV uitvoerend overige domeinen'!W23</f>
        <v>0</v>
      </c>
      <c r="X342" s="11">
        <f>'CV uitvoerend overige domeinen'!X23</f>
        <v>0</v>
      </c>
      <c r="Y342" s="11">
        <f>'CV uitvoerend overige domeinen'!Y23</f>
        <v>0</v>
      </c>
      <c r="Z342" s="49">
        <f>'CV uitvoerend overige domeinen'!Z23</f>
        <v>875</v>
      </c>
      <c r="AA342" s="11">
        <f>'CV uitvoerend overige domeinen'!AA23</f>
        <v>0</v>
      </c>
      <c r="AB342" s="11">
        <f>'CV uitvoerend overige domeinen'!AB23</f>
        <v>0</v>
      </c>
      <c r="AC342" s="11">
        <f>'CV uitvoerend overige domeinen'!AC23</f>
        <v>0</v>
      </c>
      <c r="AD342" s="11">
        <f>'CV uitvoerend overige domeinen'!AD23</f>
        <v>0</v>
      </c>
      <c r="AE342" s="11">
        <f>'CV uitvoerend overige domeinen'!AE23</f>
        <v>0</v>
      </c>
      <c r="AF342" s="11">
        <f>'CV uitvoerend overige domeinen'!AF23</f>
        <v>875</v>
      </c>
      <c r="AG342" s="49">
        <f>'CV uitvoerend overige domeinen'!AG23</f>
        <v>0</v>
      </c>
      <c r="AH342" s="11">
        <f>'CV uitvoerend overige domeinen'!AH23</f>
        <v>0</v>
      </c>
      <c r="AI342" s="11">
        <f>'CV uitvoerend overige domeinen'!AI23</f>
        <v>0</v>
      </c>
      <c r="AJ342" s="11">
        <f>'CV uitvoerend overige domeinen'!AJ23</f>
        <v>0</v>
      </c>
      <c r="AK342" s="11">
        <f>'CV uitvoerend overige domeinen'!AK23</f>
        <v>0</v>
      </c>
      <c r="AL342" s="49">
        <f>'CV uitvoerend overige domeinen'!AL23</f>
        <v>0</v>
      </c>
      <c r="AM342" s="11">
        <f>'CV uitvoerend overige domeinen'!AM23</f>
        <v>0</v>
      </c>
      <c r="AN342" s="11">
        <f>'CV uitvoerend overige domeinen'!AN23</f>
        <v>0</v>
      </c>
      <c r="AO342" s="11">
        <f>'CV uitvoerend overige domeinen'!AO23</f>
        <v>0</v>
      </c>
      <c r="AP342" s="11">
        <f>'CV uitvoerend overige domeinen'!AP23</f>
        <v>0</v>
      </c>
      <c r="AQ342" s="11">
        <f>'CV uitvoerend overige domeinen'!AQ23</f>
        <v>0</v>
      </c>
      <c r="AR342" s="49">
        <f>'CV uitvoerend overige domeinen'!AR23</f>
        <v>0</v>
      </c>
      <c r="AS342" s="11">
        <f>'CV uitvoerend overige domeinen'!AS23</f>
        <v>0</v>
      </c>
      <c r="AT342" s="11">
        <f>'CV uitvoerend overige domeinen'!AT23</f>
        <v>0</v>
      </c>
      <c r="AU342" s="11">
        <f>'CV uitvoerend overige domeinen'!AU23</f>
        <v>0</v>
      </c>
      <c r="AV342" s="11">
        <f>'CV uitvoerend overige domeinen'!AV23</f>
        <v>0</v>
      </c>
      <c r="AW342" s="11">
        <f>'CV uitvoerend overige domeinen'!AW23</f>
        <v>0</v>
      </c>
      <c r="AX342" s="11">
        <f>'CV uitvoerend overige domeinen'!AX23</f>
        <v>0</v>
      </c>
      <c r="AY342" s="11">
        <f>'CV uitvoerend overige domeinen'!AY23</f>
        <v>0</v>
      </c>
      <c r="AZ342" s="11">
        <f>'CV uitvoerend overige domeinen'!AZ23</f>
        <v>0</v>
      </c>
      <c r="BA342" s="11">
        <f>'CV uitvoerend overige domeinen'!BA23</f>
        <v>0</v>
      </c>
      <c r="BB342" s="11">
        <f>'CV uitvoerend overige domeinen'!BB23</f>
        <v>0</v>
      </c>
      <c r="BC342" s="49">
        <f>'CV uitvoerend overige domeinen'!BC23</f>
        <v>0</v>
      </c>
      <c r="BD342" s="11">
        <f>'CV uitvoerend overige domeinen'!BD23</f>
        <v>0</v>
      </c>
      <c r="BE342" s="11">
        <f>'CV uitvoerend overige domeinen'!BE23</f>
        <v>0</v>
      </c>
      <c r="BF342" s="11">
        <f>'CV uitvoerend overige domeinen'!BF23</f>
        <v>0</v>
      </c>
      <c r="BG342" s="11">
        <f>'CV uitvoerend overige domeinen'!BG23</f>
        <v>0</v>
      </c>
      <c r="BH342" s="11">
        <f>'CV uitvoerend overige domeinen'!BH23</f>
        <v>0</v>
      </c>
      <c r="BI342" s="11">
        <f>'CV uitvoerend overige domeinen'!BI23</f>
        <v>0</v>
      </c>
      <c r="BJ342" s="11">
        <f>'CV uitvoerend overige domeinen'!BJ23</f>
        <v>0</v>
      </c>
      <c r="BK342" s="49">
        <f>'CV uitvoerend overige domeinen'!BK23</f>
        <v>875</v>
      </c>
      <c r="BL342" s="11">
        <f>'CV uitvoerend overige domeinen'!BL23</f>
        <v>0</v>
      </c>
      <c r="BM342" s="11">
        <f>'CV uitvoerend overige domeinen'!BM23</f>
        <v>0</v>
      </c>
      <c r="BN342" s="11">
        <f>'CV uitvoerend overige domeinen'!BN23</f>
        <v>0</v>
      </c>
      <c r="BO342" s="11">
        <f>'CV uitvoerend overige domeinen'!BO23</f>
        <v>0</v>
      </c>
      <c r="BP342" s="11">
        <f>'CV uitvoerend overige domeinen'!BP23</f>
        <v>0</v>
      </c>
      <c r="BQ342" s="49">
        <f>'CV uitvoerend overige domeinen'!BQ23</f>
        <v>0</v>
      </c>
      <c r="BR342" s="11">
        <f>'CV uitvoerend overige domeinen'!BR23</f>
        <v>0</v>
      </c>
      <c r="BS342" s="11">
        <f>'CV uitvoerend overige domeinen'!BS23</f>
        <v>0</v>
      </c>
      <c r="BT342" s="11">
        <f>'CV uitvoerend overige domeinen'!BT23</f>
        <v>0</v>
      </c>
      <c r="BU342" s="11">
        <f>'CV uitvoerend overige domeinen'!BU23</f>
        <v>0</v>
      </c>
      <c r="BV342" s="11">
        <f>'CV uitvoerend overige domeinen'!BV23</f>
        <v>0</v>
      </c>
      <c r="BW342" s="11">
        <f>'CV uitvoerend overige domeinen'!BW23</f>
        <v>0</v>
      </c>
      <c r="BX342" s="49">
        <f>'CV uitvoerend overige domeinen'!BX23</f>
        <v>0</v>
      </c>
      <c r="BY342" s="49">
        <f>'CV uitvoerend overige domeinen'!BY23</f>
        <v>0</v>
      </c>
      <c r="BZ342" s="11">
        <f>'CV uitvoerend overige domeinen'!BZ23</f>
        <v>0</v>
      </c>
      <c r="CA342" s="11">
        <f>'CV uitvoerend overige domeinen'!CA23</f>
        <v>0</v>
      </c>
      <c r="CB342" s="11">
        <f>'CV uitvoerend overige domeinen'!CB23</f>
        <v>0</v>
      </c>
      <c r="CC342" s="11">
        <f>'CV uitvoerend overige domeinen'!CC23</f>
        <v>0</v>
      </c>
      <c r="CD342" s="11">
        <f>'CV uitvoerend overige domeinen'!CD23</f>
        <v>0</v>
      </c>
      <c r="CE342" s="11">
        <f>'CV uitvoerend overige domeinen'!CE23</f>
        <v>0</v>
      </c>
      <c r="CF342" s="11">
        <f>'CV uitvoerend overige domeinen'!CF23</f>
        <v>0</v>
      </c>
      <c r="CG342" s="11">
        <f>'CV uitvoerend overige domeinen'!CG23</f>
        <v>0</v>
      </c>
      <c r="CH342" s="11">
        <f>'CV uitvoerend overige domeinen'!CH23</f>
        <v>0</v>
      </c>
      <c r="CI342" s="11">
        <f>'CV uitvoerend overige domeinen'!CI23</f>
        <v>0</v>
      </c>
      <c r="CJ342" s="11">
        <f>'CV uitvoerend overige domeinen'!CJ23</f>
        <v>0</v>
      </c>
      <c r="CK342" s="11">
        <f>'CV uitvoerend overige domeinen'!CK23</f>
        <v>0</v>
      </c>
      <c r="CL342" s="49">
        <f>'CV uitvoerend overige domeinen'!CL23</f>
        <v>0</v>
      </c>
      <c r="CM342" s="11">
        <f>'CV uitvoerend overige domeinen'!CM23</f>
        <v>0</v>
      </c>
      <c r="CN342" s="11">
        <f>'CV uitvoerend overige domeinen'!CN23</f>
        <v>0</v>
      </c>
      <c r="CO342" s="11">
        <f>'CV uitvoerend overige domeinen'!CO23</f>
        <v>0</v>
      </c>
      <c r="CP342" s="11">
        <f>'CV uitvoerend overige domeinen'!CP23</f>
        <v>0</v>
      </c>
      <c r="CQ342" s="11">
        <f>'CV uitvoerend overige domeinen'!CQ23</f>
        <v>0</v>
      </c>
      <c r="CR342" s="11">
        <f>'CV uitvoerend overige domeinen'!CR23</f>
        <v>0</v>
      </c>
      <c r="CS342" s="11">
        <f>'CV uitvoerend overige domeinen'!CS23</f>
        <v>0</v>
      </c>
      <c r="CT342" s="11">
        <f>'CV uitvoerend overige domeinen'!CT23</f>
        <v>0</v>
      </c>
      <c r="CU342" s="11">
        <f>'CV uitvoerend overige domeinen'!CU23</f>
        <v>0</v>
      </c>
      <c r="CV342" s="11">
        <f>'CV uitvoerend overige domeinen'!CV23</f>
        <v>0</v>
      </c>
      <c r="CW342" s="11">
        <f>'CV uitvoerend overige domeinen'!CW23</f>
        <v>0</v>
      </c>
      <c r="CX342" s="11">
        <f>'CV uitvoerend overige domeinen'!CX23</f>
        <v>0</v>
      </c>
      <c r="CY342" s="26">
        <f>'CV uitvoerend overige domeinen'!CY23</f>
        <v>0</v>
      </c>
      <c r="CZ342" s="15">
        <f>'CV uitvoerend overige domeinen'!CZ23</f>
        <v>0</v>
      </c>
      <c r="DA342" s="11">
        <f>'CV uitvoerend overige domeinen'!DA23</f>
        <v>0</v>
      </c>
      <c r="DB342" s="11">
        <f>'CV uitvoerend overige domeinen'!DB23</f>
        <v>0</v>
      </c>
      <c r="DC342" s="11">
        <f>'CV uitvoerend overige domeinen'!DC23</f>
        <v>0</v>
      </c>
      <c r="DD342" s="11">
        <f>'CV uitvoerend overige domeinen'!DD23</f>
        <v>0</v>
      </c>
      <c r="DE342" s="11">
        <f>'CV uitvoerend overige domeinen'!DE23</f>
        <v>0</v>
      </c>
      <c r="DF342" s="11">
        <f>'CV uitvoerend overige domeinen'!DF23</f>
        <v>0</v>
      </c>
      <c r="DG342" s="11">
        <f>'CV uitvoerend overige domeinen'!DG23</f>
        <v>0</v>
      </c>
      <c r="DH342" s="11">
        <f>'CV uitvoerend overige domeinen'!DH23</f>
        <v>0</v>
      </c>
      <c r="DI342" s="11">
        <f>'CV uitvoerend overige domeinen'!DI23</f>
        <v>0</v>
      </c>
      <c r="DJ342" s="11">
        <f>'CV uitvoerend overige domeinen'!DJ23</f>
        <v>0</v>
      </c>
      <c r="DK342" s="11">
        <f>'CV uitvoerend overige domeinen'!DK23</f>
        <v>0</v>
      </c>
      <c r="DL342" s="26">
        <f>'CV uitvoerend overige domeinen'!DL23</f>
        <v>0</v>
      </c>
    </row>
    <row r="343" spans="1:116" ht="13.8" hidden="1" thickBot="1">
      <c r="A343" s="53">
        <f>'CV uitvoerend overige domeinen'!A24</f>
        <v>0</v>
      </c>
      <c r="B343" s="50">
        <f>'CV uitvoerend overige domeinen'!B24</f>
        <v>0</v>
      </c>
      <c r="C343" s="6" t="str">
        <f>'CV uitvoerend overige domeinen'!C24</f>
        <v>Vleesketen en Voedselveiligheid</v>
      </c>
      <c r="D343" s="6" t="str">
        <f>'CV uitvoerend overige domeinen'!D24</f>
        <v>VVV Systeem Toezicht</v>
      </c>
      <c r="E343" s="6">
        <f>'CV uitvoerend overige domeinen'!E24</f>
        <v>0</v>
      </c>
      <c r="F343" s="7">
        <f>'CV uitvoerend overige domeinen'!F24</f>
        <v>0</v>
      </c>
      <c r="G343" s="6" t="str">
        <f>'CV uitvoerend overige domeinen'!G24</f>
        <v>Derden</v>
      </c>
      <c r="H343" s="305">
        <f>'CV uitvoerend overige domeinen'!H24</f>
        <v>700</v>
      </c>
      <c r="I343" s="523">
        <f>'CV uitvoerend overige domeinen'!I24</f>
        <v>0</v>
      </c>
      <c r="J343" s="523">
        <f>'CV uitvoerend overige domeinen'!J24</f>
        <v>0</v>
      </c>
      <c r="K343" s="523">
        <f>'CV uitvoerend overige domeinen'!K24</f>
        <v>0</v>
      </c>
      <c r="L343" s="523">
        <f>'CV uitvoerend overige domeinen'!L24</f>
        <v>0</v>
      </c>
      <c r="M343" s="523">
        <f>'CV uitvoerend overige domeinen'!M24</f>
        <v>0</v>
      </c>
      <c r="N343" s="523">
        <f>'CV uitvoerend overige domeinen'!N24</f>
        <v>0</v>
      </c>
      <c r="O343" s="523">
        <f>'CV uitvoerend overige domeinen'!O24</f>
        <v>0</v>
      </c>
      <c r="P343" s="523">
        <f>'CV uitvoerend overige domeinen'!P24</f>
        <v>0</v>
      </c>
      <c r="Q343" s="27">
        <f>'CV uitvoerend overige domeinen'!Q24</f>
        <v>700</v>
      </c>
      <c r="R343" s="305">
        <f>'CV uitvoerend overige domeinen'!R24</f>
        <v>0</v>
      </c>
      <c r="S343" s="523">
        <f>'CV uitvoerend overige domeinen'!S24</f>
        <v>0</v>
      </c>
      <c r="T343" s="523">
        <f>'CV uitvoerend overige domeinen'!T24</f>
        <v>700</v>
      </c>
      <c r="U343" s="523">
        <f>'CV uitvoerend overige domeinen'!U24</f>
        <v>0</v>
      </c>
      <c r="V343" s="523">
        <f>'CV uitvoerend overige domeinen'!V24</f>
        <v>0</v>
      </c>
      <c r="W343" s="523">
        <f>'CV uitvoerend overige domeinen'!W24</f>
        <v>0</v>
      </c>
      <c r="X343" s="523">
        <f>'CV uitvoerend overige domeinen'!X24</f>
        <v>0</v>
      </c>
      <c r="Y343" s="523">
        <f>'CV uitvoerend overige domeinen'!Y24</f>
        <v>0</v>
      </c>
      <c r="Z343" s="50">
        <f>'CV uitvoerend overige domeinen'!Z24</f>
        <v>700</v>
      </c>
      <c r="AA343" s="523">
        <f>'CV uitvoerend overige domeinen'!AA24</f>
        <v>0</v>
      </c>
      <c r="AB343" s="523">
        <f>'CV uitvoerend overige domeinen'!AB24</f>
        <v>0</v>
      </c>
      <c r="AC343" s="523">
        <f>'CV uitvoerend overige domeinen'!AC24</f>
        <v>700</v>
      </c>
      <c r="AD343" s="523">
        <f>'CV uitvoerend overige domeinen'!AD24</f>
        <v>0</v>
      </c>
      <c r="AE343" s="523">
        <f>'CV uitvoerend overige domeinen'!AE24</f>
        <v>0</v>
      </c>
      <c r="AF343" s="523">
        <f>'CV uitvoerend overige domeinen'!AF24</f>
        <v>0</v>
      </c>
      <c r="AG343" s="50">
        <f>'CV uitvoerend overige domeinen'!AG24</f>
        <v>0</v>
      </c>
      <c r="AH343" s="523">
        <f>'CV uitvoerend overige domeinen'!AH24</f>
        <v>0</v>
      </c>
      <c r="AI343" s="523">
        <f>'CV uitvoerend overige domeinen'!AI24</f>
        <v>0</v>
      </c>
      <c r="AJ343" s="523">
        <f>'CV uitvoerend overige domeinen'!AJ24</f>
        <v>0</v>
      </c>
      <c r="AK343" s="523">
        <f>'CV uitvoerend overige domeinen'!AK24</f>
        <v>0</v>
      </c>
      <c r="AL343" s="50">
        <f>'CV uitvoerend overige domeinen'!AL24</f>
        <v>0</v>
      </c>
      <c r="AM343" s="523">
        <f>'CV uitvoerend overige domeinen'!AM24</f>
        <v>0</v>
      </c>
      <c r="AN343" s="523">
        <f>'CV uitvoerend overige domeinen'!AN24</f>
        <v>0</v>
      </c>
      <c r="AO343" s="523">
        <f>'CV uitvoerend overige domeinen'!AO24</f>
        <v>0</v>
      </c>
      <c r="AP343" s="523">
        <f>'CV uitvoerend overige domeinen'!AP24</f>
        <v>0</v>
      </c>
      <c r="AQ343" s="523">
        <f>'CV uitvoerend overige domeinen'!AQ24</f>
        <v>0</v>
      </c>
      <c r="AR343" s="50">
        <f>'CV uitvoerend overige domeinen'!AR24</f>
        <v>0</v>
      </c>
      <c r="AS343" s="523">
        <f>'CV uitvoerend overige domeinen'!AS24</f>
        <v>0</v>
      </c>
      <c r="AT343" s="523">
        <f>'CV uitvoerend overige domeinen'!AT24</f>
        <v>0</v>
      </c>
      <c r="AU343" s="523">
        <f>'CV uitvoerend overige domeinen'!AU24</f>
        <v>0</v>
      </c>
      <c r="AV343" s="523">
        <f>'CV uitvoerend overige domeinen'!AV24</f>
        <v>0</v>
      </c>
      <c r="AW343" s="523">
        <f>'CV uitvoerend overige domeinen'!AW24</f>
        <v>0</v>
      </c>
      <c r="AX343" s="523">
        <f>'CV uitvoerend overige domeinen'!AX24</f>
        <v>0</v>
      </c>
      <c r="AY343" s="523">
        <f>'CV uitvoerend overige domeinen'!AY24</f>
        <v>0</v>
      </c>
      <c r="AZ343" s="523">
        <f>'CV uitvoerend overige domeinen'!AZ24</f>
        <v>0</v>
      </c>
      <c r="BA343" s="523">
        <f>'CV uitvoerend overige domeinen'!BA24</f>
        <v>0</v>
      </c>
      <c r="BB343" s="523">
        <f>'CV uitvoerend overige domeinen'!BB24</f>
        <v>0</v>
      </c>
      <c r="BC343" s="50">
        <f>'CV uitvoerend overige domeinen'!BC24</f>
        <v>0</v>
      </c>
      <c r="BD343" s="523">
        <f>'CV uitvoerend overige domeinen'!BD24</f>
        <v>0</v>
      </c>
      <c r="BE343" s="523">
        <f>'CV uitvoerend overige domeinen'!BE24</f>
        <v>0</v>
      </c>
      <c r="BF343" s="523">
        <f>'CV uitvoerend overige domeinen'!BF24</f>
        <v>0</v>
      </c>
      <c r="BG343" s="523">
        <f>'CV uitvoerend overige domeinen'!BG24</f>
        <v>0</v>
      </c>
      <c r="BH343" s="523">
        <f>'CV uitvoerend overige domeinen'!BH24</f>
        <v>0</v>
      </c>
      <c r="BI343" s="523">
        <f>'CV uitvoerend overige domeinen'!BI24</f>
        <v>0</v>
      </c>
      <c r="BJ343" s="523">
        <f>'CV uitvoerend overige domeinen'!BJ24</f>
        <v>0</v>
      </c>
      <c r="BK343" s="50">
        <f>'CV uitvoerend overige domeinen'!BK24</f>
        <v>0</v>
      </c>
      <c r="BL343" s="523">
        <f>'CV uitvoerend overige domeinen'!BL24</f>
        <v>0</v>
      </c>
      <c r="BM343" s="523">
        <f>'CV uitvoerend overige domeinen'!BM24</f>
        <v>0</v>
      </c>
      <c r="BN343" s="523">
        <f>'CV uitvoerend overige domeinen'!BN24</f>
        <v>0</v>
      </c>
      <c r="BO343" s="523">
        <f>'CV uitvoerend overige domeinen'!BO24</f>
        <v>0</v>
      </c>
      <c r="BP343" s="523">
        <f>'CV uitvoerend overige domeinen'!BP24</f>
        <v>0</v>
      </c>
      <c r="BQ343" s="50">
        <f>'CV uitvoerend overige domeinen'!BQ24</f>
        <v>0</v>
      </c>
      <c r="BR343" s="523">
        <f>'CV uitvoerend overige domeinen'!BR24</f>
        <v>0</v>
      </c>
      <c r="BS343" s="523">
        <f>'CV uitvoerend overige domeinen'!BS24</f>
        <v>0</v>
      </c>
      <c r="BT343" s="523">
        <f>'CV uitvoerend overige domeinen'!BT24</f>
        <v>0</v>
      </c>
      <c r="BU343" s="523">
        <f>'CV uitvoerend overige domeinen'!BU24</f>
        <v>0</v>
      </c>
      <c r="BV343" s="523">
        <f>'CV uitvoerend overige domeinen'!BV24</f>
        <v>0</v>
      </c>
      <c r="BW343" s="523">
        <f>'CV uitvoerend overige domeinen'!BW24</f>
        <v>0</v>
      </c>
      <c r="BX343" s="50">
        <f>'CV uitvoerend overige domeinen'!BX24</f>
        <v>0</v>
      </c>
      <c r="BY343" s="50">
        <f>'CV uitvoerend overige domeinen'!BY24</f>
        <v>0</v>
      </c>
      <c r="BZ343" s="523">
        <f>'CV uitvoerend overige domeinen'!BZ24</f>
        <v>0</v>
      </c>
      <c r="CA343" s="523">
        <f>'CV uitvoerend overige domeinen'!CA24</f>
        <v>0</v>
      </c>
      <c r="CB343" s="523">
        <f>'CV uitvoerend overige domeinen'!CB24</f>
        <v>0</v>
      </c>
      <c r="CC343" s="523">
        <f>'CV uitvoerend overige domeinen'!CC24</f>
        <v>0</v>
      </c>
      <c r="CD343" s="523">
        <f>'CV uitvoerend overige domeinen'!CD24</f>
        <v>0</v>
      </c>
      <c r="CE343" s="523">
        <f>'CV uitvoerend overige domeinen'!CE24</f>
        <v>0</v>
      </c>
      <c r="CF343" s="523">
        <f>'CV uitvoerend overige domeinen'!CF24</f>
        <v>0</v>
      </c>
      <c r="CG343" s="523">
        <f>'CV uitvoerend overige domeinen'!CG24</f>
        <v>0</v>
      </c>
      <c r="CH343" s="523">
        <f>'CV uitvoerend overige domeinen'!CH24</f>
        <v>0</v>
      </c>
      <c r="CI343" s="523">
        <f>'CV uitvoerend overige domeinen'!CI24</f>
        <v>0</v>
      </c>
      <c r="CJ343" s="523">
        <f>'CV uitvoerend overige domeinen'!CJ24</f>
        <v>0</v>
      </c>
      <c r="CK343" s="523">
        <f>'CV uitvoerend overige domeinen'!CK24</f>
        <v>0</v>
      </c>
      <c r="CL343" s="50">
        <f>'CV uitvoerend overige domeinen'!CL24</f>
        <v>0</v>
      </c>
      <c r="CM343" s="523">
        <f>'CV uitvoerend overige domeinen'!CM24</f>
        <v>0</v>
      </c>
      <c r="CN343" s="523">
        <f>'CV uitvoerend overige domeinen'!CN24</f>
        <v>0</v>
      </c>
      <c r="CO343" s="523">
        <f>'CV uitvoerend overige domeinen'!CO24</f>
        <v>0</v>
      </c>
      <c r="CP343" s="523">
        <f>'CV uitvoerend overige domeinen'!CP24</f>
        <v>0</v>
      </c>
      <c r="CQ343" s="523">
        <f>'CV uitvoerend overige domeinen'!CQ24</f>
        <v>0</v>
      </c>
      <c r="CR343" s="523">
        <f>'CV uitvoerend overige domeinen'!CR24</f>
        <v>0</v>
      </c>
      <c r="CS343" s="523">
        <f>'CV uitvoerend overige domeinen'!CS24</f>
        <v>0</v>
      </c>
      <c r="CT343" s="523">
        <f>'CV uitvoerend overige domeinen'!CT24</f>
        <v>0</v>
      </c>
      <c r="CU343" s="523">
        <f>'CV uitvoerend overige domeinen'!CU24</f>
        <v>0</v>
      </c>
      <c r="CV343" s="523">
        <f>'CV uitvoerend overige domeinen'!CV24</f>
        <v>0</v>
      </c>
      <c r="CW343" s="523">
        <f>'CV uitvoerend overige domeinen'!CW24</f>
        <v>0</v>
      </c>
      <c r="CX343" s="523">
        <f>'CV uitvoerend overige domeinen'!CX24</f>
        <v>0</v>
      </c>
      <c r="CY343" s="27">
        <f>'CV uitvoerend overige domeinen'!CY24</f>
        <v>0</v>
      </c>
      <c r="CZ343" s="305">
        <f>'CV uitvoerend overige domeinen'!CZ24</f>
        <v>0</v>
      </c>
      <c r="DA343" s="523">
        <f>'CV uitvoerend overige domeinen'!DA24</f>
        <v>0</v>
      </c>
      <c r="DB343" s="523">
        <f>'CV uitvoerend overige domeinen'!DB24</f>
        <v>0</v>
      </c>
      <c r="DC343" s="523">
        <f>'CV uitvoerend overige domeinen'!DC24</f>
        <v>0</v>
      </c>
      <c r="DD343" s="523">
        <f>'CV uitvoerend overige domeinen'!DD24</f>
        <v>0</v>
      </c>
      <c r="DE343" s="523">
        <f>'CV uitvoerend overige domeinen'!DE24</f>
        <v>0</v>
      </c>
      <c r="DF343" s="523">
        <f>'CV uitvoerend overige domeinen'!DF24</f>
        <v>0</v>
      </c>
      <c r="DG343" s="523">
        <f>'CV uitvoerend overige domeinen'!DG24</f>
        <v>0</v>
      </c>
      <c r="DH343" s="523">
        <f>'CV uitvoerend overige domeinen'!DH24</f>
        <v>0</v>
      </c>
      <c r="DI343" s="523">
        <f>'CV uitvoerend overige domeinen'!DI24</f>
        <v>0</v>
      </c>
      <c r="DJ343" s="523">
        <f>'CV uitvoerend overige domeinen'!DJ24</f>
        <v>0</v>
      </c>
      <c r="DK343" s="523">
        <f>'CV uitvoerend overige domeinen'!DK24</f>
        <v>0</v>
      </c>
      <c r="DL343" s="27">
        <f>'CV uitvoerend overige domeinen'!DL24</f>
        <v>0</v>
      </c>
    </row>
    <row r="344" spans="1:116" hidden="1">
      <c r="A344" s="47">
        <f>'CV uitvoerend overige domeinen'!A25</f>
        <v>0</v>
      </c>
      <c r="B344" s="49">
        <f>'CV uitvoerend overige domeinen'!B25</f>
        <v>0</v>
      </c>
      <c r="C344" s="4">
        <f>'CV uitvoerend overige domeinen'!C25</f>
        <v>0</v>
      </c>
      <c r="D344" s="4">
        <f>'CV uitvoerend overige domeinen'!D25</f>
        <v>0</v>
      </c>
      <c r="E344" s="4">
        <f>'CV uitvoerend overige domeinen'!E25</f>
        <v>0</v>
      </c>
      <c r="F344" s="5">
        <f>'CV uitvoerend overige domeinen'!F25</f>
        <v>0</v>
      </c>
      <c r="G344" s="4">
        <f>'CV uitvoerend overige domeinen'!G25</f>
        <v>0</v>
      </c>
      <c r="H344" s="15">
        <f>'CV uitvoerend overige domeinen'!H25</f>
        <v>0</v>
      </c>
      <c r="I344" s="11">
        <f>'CV uitvoerend overige domeinen'!I25</f>
        <v>0</v>
      </c>
      <c r="J344" s="11">
        <f>'CV uitvoerend overige domeinen'!J25</f>
        <v>0</v>
      </c>
      <c r="K344" s="11">
        <f>'CV uitvoerend overige domeinen'!K25</f>
        <v>0</v>
      </c>
      <c r="L344" s="11">
        <f>'CV uitvoerend overige domeinen'!L25</f>
        <v>0</v>
      </c>
      <c r="M344" s="11">
        <f>'CV uitvoerend overige domeinen'!M25</f>
        <v>0</v>
      </c>
      <c r="N344" s="11">
        <f>'CV uitvoerend overige domeinen'!N25</f>
        <v>0</v>
      </c>
      <c r="O344" s="11">
        <f>'CV uitvoerend overige domeinen'!O25</f>
        <v>0</v>
      </c>
      <c r="P344" s="11">
        <f>'CV uitvoerend overige domeinen'!P25</f>
        <v>0</v>
      </c>
      <c r="Q344" s="26">
        <f>'CV uitvoerend overige domeinen'!Q25</f>
        <v>0</v>
      </c>
      <c r="R344" s="15">
        <f>'CV uitvoerend overige domeinen'!R25</f>
        <v>0</v>
      </c>
      <c r="S344" s="11">
        <f>'CV uitvoerend overige domeinen'!S25</f>
        <v>0</v>
      </c>
      <c r="T344" s="11">
        <f>'CV uitvoerend overige domeinen'!T25</f>
        <v>0</v>
      </c>
      <c r="U344" s="11">
        <f>'CV uitvoerend overige domeinen'!U25</f>
        <v>0</v>
      </c>
      <c r="V344" s="11">
        <f>'CV uitvoerend overige domeinen'!V25</f>
        <v>0</v>
      </c>
      <c r="W344" s="11">
        <f>'CV uitvoerend overige domeinen'!W25</f>
        <v>0</v>
      </c>
      <c r="X344" s="11">
        <f>'CV uitvoerend overige domeinen'!X25</f>
        <v>0</v>
      </c>
      <c r="Y344" s="11">
        <f>'CV uitvoerend overige domeinen'!Y25</f>
        <v>0</v>
      </c>
      <c r="Z344" s="49">
        <f>'CV uitvoerend overige domeinen'!Z25</f>
        <v>0</v>
      </c>
      <c r="AA344" s="11">
        <f>'CV uitvoerend overige domeinen'!AA25</f>
        <v>0</v>
      </c>
      <c r="AB344" s="11">
        <f>'CV uitvoerend overige domeinen'!AB25</f>
        <v>0</v>
      </c>
      <c r="AC344" s="11">
        <f>'CV uitvoerend overige domeinen'!AC25</f>
        <v>0</v>
      </c>
      <c r="AD344" s="11">
        <f>'CV uitvoerend overige domeinen'!AD25</f>
        <v>0</v>
      </c>
      <c r="AE344" s="11">
        <f>'CV uitvoerend overige domeinen'!AE25</f>
        <v>0</v>
      </c>
      <c r="AF344" s="11">
        <f>'CV uitvoerend overige domeinen'!AF25</f>
        <v>0</v>
      </c>
      <c r="AG344" s="49">
        <f>'CV uitvoerend overige domeinen'!AG25</f>
        <v>0</v>
      </c>
      <c r="AH344" s="11">
        <f>'CV uitvoerend overige domeinen'!AH25</f>
        <v>0</v>
      </c>
      <c r="AI344" s="11">
        <f>'CV uitvoerend overige domeinen'!AI25</f>
        <v>0</v>
      </c>
      <c r="AJ344" s="11">
        <f>'CV uitvoerend overige domeinen'!AJ25</f>
        <v>0</v>
      </c>
      <c r="AK344" s="11">
        <f>'CV uitvoerend overige domeinen'!AK25</f>
        <v>0</v>
      </c>
      <c r="AL344" s="49">
        <f>'CV uitvoerend overige domeinen'!AL25</f>
        <v>0</v>
      </c>
      <c r="AM344" s="11">
        <f>'CV uitvoerend overige domeinen'!AM25</f>
        <v>0</v>
      </c>
      <c r="AN344" s="11">
        <f>'CV uitvoerend overige domeinen'!AN25</f>
        <v>0</v>
      </c>
      <c r="AO344" s="11">
        <f>'CV uitvoerend overige domeinen'!AO25</f>
        <v>0</v>
      </c>
      <c r="AP344" s="11">
        <f>'CV uitvoerend overige domeinen'!AP25</f>
        <v>0</v>
      </c>
      <c r="AQ344" s="11">
        <f>'CV uitvoerend overige domeinen'!AQ25</f>
        <v>0</v>
      </c>
      <c r="AR344" s="49">
        <f>'CV uitvoerend overige domeinen'!AR25</f>
        <v>0</v>
      </c>
      <c r="AS344" s="11">
        <f>'CV uitvoerend overige domeinen'!AS25</f>
        <v>0</v>
      </c>
      <c r="AT344" s="11">
        <f>'CV uitvoerend overige domeinen'!AT25</f>
        <v>0</v>
      </c>
      <c r="AU344" s="11">
        <f>'CV uitvoerend overige domeinen'!AU25</f>
        <v>0</v>
      </c>
      <c r="AV344" s="11">
        <f>'CV uitvoerend overige domeinen'!AV25</f>
        <v>0</v>
      </c>
      <c r="AW344" s="11">
        <f>'CV uitvoerend overige domeinen'!AW25</f>
        <v>0</v>
      </c>
      <c r="AX344" s="11">
        <f>'CV uitvoerend overige domeinen'!AX25</f>
        <v>0</v>
      </c>
      <c r="AY344" s="11">
        <f>'CV uitvoerend overige domeinen'!AY25</f>
        <v>0</v>
      </c>
      <c r="AZ344" s="11">
        <f>'CV uitvoerend overige domeinen'!AZ25</f>
        <v>0</v>
      </c>
      <c r="BA344" s="11">
        <f>'CV uitvoerend overige domeinen'!BA25</f>
        <v>0</v>
      </c>
      <c r="BB344" s="11">
        <f>'CV uitvoerend overige domeinen'!BB25</f>
        <v>0</v>
      </c>
      <c r="BC344" s="49">
        <f>'CV uitvoerend overige domeinen'!BC25</f>
        <v>0</v>
      </c>
      <c r="BD344" s="11">
        <f>'CV uitvoerend overige domeinen'!BD25</f>
        <v>0</v>
      </c>
      <c r="BE344" s="11">
        <f>'CV uitvoerend overige domeinen'!BE25</f>
        <v>0</v>
      </c>
      <c r="BF344" s="11">
        <f>'CV uitvoerend overige domeinen'!BF25</f>
        <v>0</v>
      </c>
      <c r="BG344" s="11">
        <f>'CV uitvoerend overige domeinen'!BG25</f>
        <v>0</v>
      </c>
      <c r="BH344" s="11">
        <f>'CV uitvoerend overige domeinen'!BH25</f>
        <v>0</v>
      </c>
      <c r="BI344" s="11">
        <f>'CV uitvoerend overige domeinen'!BI25</f>
        <v>0</v>
      </c>
      <c r="BJ344" s="11">
        <f>'CV uitvoerend overige domeinen'!BJ25</f>
        <v>0</v>
      </c>
      <c r="BK344" s="49">
        <f>'CV uitvoerend overige domeinen'!BK25</f>
        <v>0</v>
      </c>
      <c r="BL344" s="11">
        <f>'CV uitvoerend overige domeinen'!BL25</f>
        <v>0</v>
      </c>
      <c r="BM344" s="11">
        <f>'CV uitvoerend overige domeinen'!BM25</f>
        <v>0</v>
      </c>
      <c r="BN344" s="11">
        <f>'CV uitvoerend overige domeinen'!BN25</f>
        <v>0</v>
      </c>
      <c r="BO344" s="11">
        <f>'CV uitvoerend overige domeinen'!BO25</f>
        <v>0</v>
      </c>
      <c r="BP344" s="11">
        <f>'CV uitvoerend overige domeinen'!BP25</f>
        <v>0</v>
      </c>
      <c r="BQ344" s="49">
        <f>'CV uitvoerend overige domeinen'!BQ25</f>
        <v>0</v>
      </c>
      <c r="BR344" s="11">
        <f>'CV uitvoerend overige domeinen'!BR25</f>
        <v>0</v>
      </c>
      <c r="BS344" s="11">
        <f>'CV uitvoerend overige domeinen'!BS25</f>
        <v>0</v>
      </c>
      <c r="BT344" s="11">
        <f>'CV uitvoerend overige domeinen'!BT25</f>
        <v>0</v>
      </c>
      <c r="BU344" s="11">
        <f>'CV uitvoerend overige domeinen'!BU25</f>
        <v>0</v>
      </c>
      <c r="BV344" s="11">
        <f>'CV uitvoerend overige domeinen'!BV25</f>
        <v>0</v>
      </c>
      <c r="BW344" s="11">
        <f>'CV uitvoerend overige domeinen'!BW25</f>
        <v>0</v>
      </c>
      <c r="BX344" s="49">
        <f>'CV uitvoerend overige domeinen'!BX25</f>
        <v>0</v>
      </c>
      <c r="BY344" s="49">
        <f>'CV uitvoerend overige domeinen'!BY25</f>
        <v>0</v>
      </c>
      <c r="BZ344" s="11">
        <f>'CV uitvoerend overige domeinen'!BZ25</f>
        <v>0</v>
      </c>
      <c r="CA344" s="11">
        <f>'CV uitvoerend overige domeinen'!CA25</f>
        <v>0</v>
      </c>
      <c r="CB344" s="11">
        <f>'CV uitvoerend overige domeinen'!CB25</f>
        <v>0</v>
      </c>
      <c r="CC344" s="11">
        <f>'CV uitvoerend overige domeinen'!CC25</f>
        <v>0</v>
      </c>
      <c r="CD344" s="11">
        <f>'CV uitvoerend overige domeinen'!CD25</f>
        <v>0</v>
      </c>
      <c r="CE344" s="11">
        <f>'CV uitvoerend overige domeinen'!CE25</f>
        <v>0</v>
      </c>
      <c r="CF344" s="11">
        <f>'CV uitvoerend overige domeinen'!CF25</f>
        <v>0</v>
      </c>
      <c r="CG344" s="11">
        <f>'CV uitvoerend overige domeinen'!CG25</f>
        <v>0</v>
      </c>
      <c r="CH344" s="11">
        <f>'CV uitvoerend overige domeinen'!CH25</f>
        <v>0</v>
      </c>
      <c r="CI344" s="11">
        <f>'CV uitvoerend overige domeinen'!CI25</f>
        <v>0</v>
      </c>
      <c r="CJ344" s="11">
        <f>'CV uitvoerend overige domeinen'!CJ25</f>
        <v>0</v>
      </c>
      <c r="CK344" s="11">
        <f>'CV uitvoerend overige domeinen'!CK25</f>
        <v>0</v>
      </c>
      <c r="CL344" s="49">
        <f>'CV uitvoerend overige domeinen'!CL25</f>
        <v>0</v>
      </c>
      <c r="CM344" s="11">
        <f>'CV uitvoerend overige domeinen'!CM25</f>
        <v>0</v>
      </c>
      <c r="CN344" s="11">
        <f>'CV uitvoerend overige domeinen'!CN25</f>
        <v>0</v>
      </c>
      <c r="CO344" s="11">
        <f>'CV uitvoerend overige domeinen'!CO25</f>
        <v>0</v>
      </c>
      <c r="CP344" s="11">
        <f>'CV uitvoerend overige domeinen'!CP25</f>
        <v>0</v>
      </c>
      <c r="CQ344" s="11">
        <f>'CV uitvoerend overige domeinen'!CQ25</f>
        <v>0</v>
      </c>
      <c r="CR344" s="11">
        <f>'CV uitvoerend overige domeinen'!CR25</f>
        <v>0</v>
      </c>
      <c r="CS344" s="11">
        <f>'CV uitvoerend overige domeinen'!CS25</f>
        <v>0</v>
      </c>
      <c r="CT344" s="11">
        <f>'CV uitvoerend overige domeinen'!CT25</f>
        <v>0</v>
      </c>
      <c r="CU344" s="11">
        <f>'CV uitvoerend overige domeinen'!CU25</f>
        <v>0</v>
      </c>
      <c r="CV344" s="11">
        <f>'CV uitvoerend overige domeinen'!CV25</f>
        <v>0</v>
      </c>
      <c r="CW344" s="11">
        <f>'CV uitvoerend overige domeinen'!CW25</f>
        <v>0</v>
      </c>
      <c r="CX344" s="11">
        <f>'CV uitvoerend overige domeinen'!CX25</f>
        <v>0</v>
      </c>
      <c r="CY344" s="26">
        <f>'CV uitvoerend overige domeinen'!CY25</f>
        <v>0</v>
      </c>
      <c r="CZ344" s="15">
        <f>'CV uitvoerend overige domeinen'!CZ25</f>
        <v>0</v>
      </c>
      <c r="DA344" s="11">
        <f>'CV uitvoerend overige domeinen'!DA25</f>
        <v>0</v>
      </c>
      <c r="DB344" s="11">
        <f>'CV uitvoerend overige domeinen'!DB25</f>
        <v>0</v>
      </c>
      <c r="DC344" s="11">
        <f>'CV uitvoerend overige domeinen'!DC25</f>
        <v>0</v>
      </c>
      <c r="DD344" s="11">
        <f>'CV uitvoerend overige domeinen'!DD25</f>
        <v>0</v>
      </c>
      <c r="DE344" s="11">
        <f>'CV uitvoerend overige domeinen'!DE25</f>
        <v>0</v>
      </c>
      <c r="DF344" s="11">
        <f>'CV uitvoerend overige domeinen'!DF25</f>
        <v>0</v>
      </c>
      <c r="DG344" s="11">
        <f>'CV uitvoerend overige domeinen'!DG25</f>
        <v>0</v>
      </c>
      <c r="DH344" s="11">
        <f>'CV uitvoerend overige domeinen'!DH25</f>
        <v>0</v>
      </c>
      <c r="DI344" s="11">
        <f>'CV uitvoerend overige domeinen'!DI25</f>
        <v>0</v>
      </c>
      <c r="DJ344" s="11">
        <f>'CV uitvoerend overige domeinen'!DJ25</f>
        <v>0</v>
      </c>
      <c r="DK344" s="11">
        <f>'CV uitvoerend overige domeinen'!DK25</f>
        <v>0</v>
      </c>
      <c r="DL344" s="26">
        <f>'CV uitvoerend overige domeinen'!DL25</f>
        <v>0</v>
      </c>
    </row>
    <row r="345" spans="1:116" hidden="1">
      <c r="A345" s="47"/>
      <c r="B345" s="49"/>
      <c r="C345" s="4"/>
      <c r="D345" s="4"/>
      <c r="E345" s="4"/>
      <c r="F345" s="5"/>
      <c r="G345" s="4"/>
      <c r="H345" s="15"/>
      <c r="I345" s="11"/>
      <c r="J345" s="11"/>
      <c r="K345" s="11"/>
      <c r="L345" s="11"/>
      <c r="M345" s="11"/>
      <c r="N345" s="11"/>
      <c r="O345" s="11"/>
      <c r="P345" s="11"/>
      <c r="Q345" s="26">
        <f>SUM(H345:P345)</f>
        <v>0</v>
      </c>
      <c r="R345" s="15">
        <v>0</v>
      </c>
      <c r="S345" s="11">
        <v>0</v>
      </c>
      <c r="T345" s="11">
        <v>0</v>
      </c>
      <c r="U345" s="11"/>
      <c r="V345" s="11"/>
      <c r="W345" s="11"/>
      <c r="X345" s="11">
        <v>0</v>
      </c>
      <c r="Y345" s="11">
        <v>0</v>
      </c>
      <c r="Z345" s="49">
        <f>SUM(R345:Y345)</f>
        <v>0</v>
      </c>
      <c r="AA345" s="11"/>
      <c r="AB345" s="11"/>
      <c r="AC345" s="11"/>
      <c r="AD345" s="11"/>
      <c r="AE345" s="11"/>
      <c r="AF345" s="11"/>
      <c r="AG345" s="49">
        <f>T345-SUM(AA345:AF345)</f>
        <v>0</v>
      </c>
      <c r="AH345" s="11"/>
      <c r="AI345" s="11"/>
      <c r="AJ345" s="11"/>
      <c r="AK345" s="11"/>
      <c r="AL345" s="49">
        <f>AA345-SUM(AH345:AK345)</f>
        <v>0</v>
      </c>
      <c r="AM345" s="11"/>
      <c r="AN345" s="11"/>
      <c r="AO345" s="11"/>
      <c r="AP345" s="11"/>
      <c r="AQ345" s="11"/>
      <c r="AR345" s="49">
        <f>AD345-SUM(AM345:AQ345)</f>
        <v>0</v>
      </c>
      <c r="AS345" s="11"/>
      <c r="AT345" s="11"/>
      <c r="AU345" s="11"/>
      <c r="AV345" s="11"/>
      <c r="AW345" s="11"/>
      <c r="AX345" s="11"/>
      <c r="AY345" s="11"/>
      <c r="AZ345" s="11"/>
      <c r="BA345" s="11"/>
      <c r="BB345" s="11"/>
      <c r="BC345" s="49">
        <f>AB345-SUM(AS345:BB345)</f>
        <v>0</v>
      </c>
      <c r="BD345" s="11"/>
      <c r="BE345" s="11"/>
      <c r="BF345" s="11"/>
      <c r="BG345" s="11"/>
      <c r="BH345" s="11"/>
      <c r="BI345" s="11"/>
      <c r="BJ345" s="11"/>
      <c r="BK345" s="49">
        <f>AF345-SUM(BD345:BJ345)</f>
        <v>0</v>
      </c>
      <c r="BL345" s="11"/>
      <c r="BM345" s="11"/>
      <c r="BN345" s="11"/>
      <c r="BO345" s="11"/>
      <c r="BP345" s="11"/>
      <c r="BQ345" s="49">
        <f>AE345-SUM(BL345:BP345)</f>
        <v>0</v>
      </c>
      <c r="BR345" s="11"/>
      <c r="BS345" s="11"/>
      <c r="BT345" s="11"/>
      <c r="BU345" s="11"/>
      <c r="BV345" s="11"/>
      <c r="BW345" s="11"/>
      <c r="BX345" s="49">
        <f>AC345-SUM(BR345:BW345)</f>
        <v>0</v>
      </c>
      <c r="BY345" s="49">
        <f>SUM(AH345:AK345,AM345:AQ345,AS345:BB345,BD345:BJ345,BL345:BP345,BR345:BW345)</f>
        <v>0</v>
      </c>
      <c r="BZ345" s="11"/>
      <c r="CA345" s="11"/>
      <c r="CB345" s="11"/>
      <c r="CC345" s="11"/>
      <c r="CD345" s="11"/>
      <c r="CE345" s="11"/>
      <c r="CF345" s="11"/>
      <c r="CG345" s="11"/>
      <c r="CH345" s="11"/>
      <c r="CI345" s="11"/>
      <c r="CJ345" s="11"/>
      <c r="CK345" s="11"/>
      <c r="CL345" s="49">
        <f>SUM(BZ345:CK345)</f>
        <v>0</v>
      </c>
      <c r="CM345" s="11">
        <v>0</v>
      </c>
      <c r="CN345" s="11">
        <v>0</v>
      </c>
      <c r="CO345" s="11">
        <v>0</v>
      </c>
      <c r="CP345" s="11">
        <v>0</v>
      </c>
      <c r="CQ345" s="11">
        <v>0</v>
      </c>
      <c r="CR345" s="11">
        <v>0</v>
      </c>
      <c r="CS345" s="11">
        <v>0</v>
      </c>
      <c r="CT345" s="11">
        <v>0</v>
      </c>
      <c r="CU345" s="11">
        <v>0</v>
      </c>
      <c r="CV345" s="11">
        <v>0</v>
      </c>
      <c r="CW345" s="11">
        <v>0</v>
      </c>
      <c r="CX345" s="11">
        <v>0</v>
      </c>
      <c r="CY345" s="26">
        <f>SUM(CM345:CX345)</f>
        <v>0</v>
      </c>
      <c r="CZ345" s="15">
        <v>0</v>
      </c>
      <c r="DA345" s="11">
        <v>0</v>
      </c>
      <c r="DB345" s="11">
        <v>0</v>
      </c>
      <c r="DC345" s="11">
        <v>0</v>
      </c>
      <c r="DD345" s="11">
        <v>0</v>
      </c>
      <c r="DE345" s="11">
        <v>0</v>
      </c>
      <c r="DF345" s="11">
        <v>0</v>
      </c>
      <c r="DG345" s="11">
        <v>0</v>
      </c>
      <c r="DH345" s="11">
        <v>0</v>
      </c>
      <c r="DI345" s="11">
        <v>0</v>
      </c>
      <c r="DJ345" s="11">
        <v>0</v>
      </c>
      <c r="DK345" s="11">
        <v>0</v>
      </c>
      <c r="DL345" s="26">
        <f>SUM(CZ345:DK345)</f>
        <v>0</v>
      </c>
    </row>
    <row r="346" spans="1:116" hidden="1">
      <c r="A346" s="47"/>
      <c r="B346" s="49"/>
      <c r="C346" s="4"/>
      <c r="D346" s="4"/>
      <c r="E346" s="4"/>
      <c r="F346" s="5"/>
      <c r="G346" s="4"/>
      <c r="H346" s="15"/>
      <c r="I346" s="11"/>
      <c r="J346" s="11"/>
      <c r="K346" s="11"/>
      <c r="L346" s="11"/>
      <c r="M346" s="11"/>
      <c r="N346" s="11"/>
      <c r="O346" s="11"/>
      <c r="P346" s="11"/>
      <c r="Q346" s="26">
        <f>SUM(H346:P346)</f>
        <v>0</v>
      </c>
      <c r="R346" s="15">
        <v>0</v>
      </c>
      <c r="S346" s="11">
        <v>0</v>
      </c>
      <c r="T346" s="11">
        <v>0</v>
      </c>
      <c r="U346" s="11"/>
      <c r="V346" s="11"/>
      <c r="W346" s="11"/>
      <c r="X346" s="11">
        <v>0</v>
      </c>
      <c r="Y346" s="11">
        <v>0</v>
      </c>
      <c r="Z346" s="49">
        <f>SUM(R346:Y346)</f>
        <v>0</v>
      </c>
      <c r="AA346" s="11"/>
      <c r="AB346" s="11"/>
      <c r="AC346" s="11"/>
      <c r="AD346" s="11"/>
      <c r="AE346" s="11"/>
      <c r="AF346" s="11"/>
      <c r="AG346" s="49">
        <f>T346-SUM(AA346:AF346)</f>
        <v>0</v>
      </c>
      <c r="AH346" s="11"/>
      <c r="AI346" s="11"/>
      <c r="AJ346" s="11"/>
      <c r="AK346" s="11"/>
      <c r="AL346" s="49">
        <f>AA346-SUM(AH346:AK346)</f>
        <v>0</v>
      </c>
      <c r="AM346" s="11"/>
      <c r="AN346" s="11"/>
      <c r="AO346" s="11"/>
      <c r="AP346" s="11"/>
      <c r="AQ346" s="11"/>
      <c r="AR346" s="49">
        <f>AD346-SUM(AM346:AQ346)</f>
        <v>0</v>
      </c>
      <c r="AS346" s="11"/>
      <c r="AT346" s="11"/>
      <c r="AU346" s="11"/>
      <c r="AV346" s="11"/>
      <c r="AW346" s="11"/>
      <c r="AX346" s="11"/>
      <c r="AY346" s="11"/>
      <c r="AZ346" s="11"/>
      <c r="BA346" s="11"/>
      <c r="BB346" s="11"/>
      <c r="BC346" s="49">
        <f>AB346-SUM(AS346:BB346)</f>
        <v>0</v>
      </c>
      <c r="BD346" s="11"/>
      <c r="BE346" s="11"/>
      <c r="BF346" s="11"/>
      <c r="BG346" s="11"/>
      <c r="BH346" s="11"/>
      <c r="BI346" s="11"/>
      <c r="BJ346" s="11"/>
      <c r="BK346" s="49">
        <f>AF346-SUM(BD346:BJ346)</f>
        <v>0</v>
      </c>
      <c r="BL346" s="11"/>
      <c r="BM346" s="11"/>
      <c r="BN346" s="11"/>
      <c r="BO346" s="11"/>
      <c r="BP346" s="11"/>
      <c r="BQ346" s="49">
        <f>AE346-SUM(BL346:BP346)</f>
        <v>0</v>
      </c>
      <c r="BR346" s="11"/>
      <c r="BS346" s="11"/>
      <c r="BT346" s="11"/>
      <c r="BU346" s="11"/>
      <c r="BV346" s="11"/>
      <c r="BW346" s="11"/>
      <c r="BX346" s="49">
        <f>AC346-SUM(BR346:BW346)</f>
        <v>0</v>
      </c>
      <c r="BY346" s="49">
        <f>SUM(AH346:AK346,AM346:AQ346,AS346:BB346,BD346:BJ346,BL346:BP346,BR346:BW346)</f>
        <v>0</v>
      </c>
      <c r="BZ346" s="11"/>
      <c r="CA346" s="11"/>
      <c r="CB346" s="11"/>
      <c r="CC346" s="11"/>
      <c r="CD346" s="11"/>
      <c r="CE346" s="11"/>
      <c r="CF346" s="11"/>
      <c r="CG346" s="11"/>
      <c r="CH346" s="11"/>
      <c r="CI346" s="11"/>
      <c r="CJ346" s="11"/>
      <c r="CK346" s="11"/>
      <c r="CL346" s="49">
        <f>SUM(BZ346:CK346)</f>
        <v>0</v>
      </c>
      <c r="CM346" s="11">
        <v>0</v>
      </c>
      <c r="CN346" s="11">
        <v>0</v>
      </c>
      <c r="CO346" s="11">
        <v>0</v>
      </c>
      <c r="CP346" s="11">
        <v>0</v>
      </c>
      <c r="CQ346" s="11">
        <v>0</v>
      </c>
      <c r="CR346" s="11">
        <v>0</v>
      </c>
      <c r="CS346" s="11">
        <v>0</v>
      </c>
      <c r="CT346" s="11">
        <v>0</v>
      </c>
      <c r="CU346" s="11">
        <v>0</v>
      </c>
      <c r="CV346" s="11">
        <v>0</v>
      </c>
      <c r="CW346" s="11">
        <v>0</v>
      </c>
      <c r="CX346" s="11">
        <v>0</v>
      </c>
      <c r="CY346" s="26">
        <f>SUM(CM346:CX346)</f>
        <v>0</v>
      </c>
      <c r="CZ346" s="15">
        <v>0</v>
      </c>
      <c r="DA346" s="11">
        <v>0</v>
      </c>
      <c r="DB346" s="11">
        <v>0</v>
      </c>
      <c r="DC346" s="11">
        <v>0</v>
      </c>
      <c r="DD346" s="11">
        <v>0</v>
      </c>
      <c r="DE346" s="11">
        <v>0</v>
      </c>
      <c r="DF346" s="11">
        <v>0</v>
      </c>
      <c r="DG346" s="11">
        <v>0</v>
      </c>
      <c r="DH346" s="11">
        <v>0</v>
      </c>
      <c r="DI346" s="11">
        <v>0</v>
      </c>
      <c r="DJ346" s="11">
        <v>0</v>
      </c>
      <c r="DK346" s="11">
        <v>0</v>
      </c>
      <c r="DL346" s="26">
        <f>SUM(CZ346:DK346)</f>
        <v>0</v>
      </c>
    </row>
    <row r="347" spans="1:116" hidden="1">
      <c r="A347" s="47"/>
      <c r="B347" s="49"/>
      <c r="C347" s="4"/>
      <c r="D347" s="4"/>
      <c r="E347" s="4"/>
      <c r="F347" s="5"/>
      <c r="G347" s="4"/>
      <c r="H347" s="15"/>
      <c r="I347" s="11"/>
      <c r="J347" s="11"/>
      <c r="K347" s="11"/>
      <c r="L347" s="11"/>
      <c r="M347" s="11"/>
      <c r="N347" s="11"/>
      <c r="O347" s="11"/>
      <c r="P347" s="11"/>
      <c r="Q347" s="26">
        <f>SUM(H347:P347)</f>
        <v>0</v>
      </c>
      <c r="R347" s="15">
        <v>0</v>
      </c>
      <c r="S347" s="11">
        <v>0</v>
      </c>
      <c r="T347" s="11">
        <v>0</v>
      </c>
      <c r="U347" s="11"/>
      <c r="V347" s="11"/>
      <c r="W347" s="11"/>
      <c r="X347" s="11">
        <v>0</v>
      </c>
      <c r="Y347" s="11">
        <v>0</v>
      </c>
      <c r="Z347" s="49">
        <f>SUM(R347:Y347)</f>
        <v>0</v>
      </c>
      <c r="AA347" s="11"/>
      <c r="AB347" s="11"/>
      <c r="AC347" s="11"/>
      <c r="AD347" s="11"/>
      <c r="AE347" s="11"/>
      <c r="AF347" s="11"/>
      <c r="AG347" s="49">
        <f>T347-SUM(AA347:AF347)</f>
        <v>0</v>
      </c>
      <c r="AH347" s="11"/>
      <c r="AI347" s="11"/>
      <c r="AJ347" s="11"/>
      <c r="AK347" s="11"/>
      <c r="AL347" s="49">
        <f>AA347-SUM(AH347:AK347)</f>
        <v>0</v>
      </c>
      <c r="AM347" s="11"/>
      <c r="AN347" s="11"/>
      <c r="AO347" s="11"/>
      <c r="AP347" s="11"/>
      <c r="AQ347" s="11"/>
      <c r="AR347" s="49">
        <f>AD347-SUM(AM347:AQ347)</f>
        <v>0</v>
      </c>
      <c r="AS347" s="11"/>
      <c r="AT347" s="11"/>
      <c r="AU347" s="11"/>
      <c r="AV347" s="11"/>
      <c r="AW347" s="11"/>
      <c r="AX347" s="11"/>
      <c r="AY347" s="11"/>
      <c r="AZ347" s="11"/>
      <c r="BA347" s="11"/>
      <c r="BB347" s="11"/>
      <c r="BC347" s="49">
        <f>AB347-SUM(AS347:BB347)</f>
        <v>0</v>
      </c>
      <c r="BD347" s="11"/>
      <c r="BE347" s="11"/>
      <c r="BF347" s="11"/>
      <c r="BG347" s="11"/>
      <c r="BH347" s="11"/>
      <c r="BI347" s="11"/>
      <c r="BJ347" s="11"/>
      <c r="BK347" s="49">
        <f>AF347-SUM(BD347:BJ347)</f>
        <v>0</v>
      </c>
      <c r="BL347" s="11"/>
      <c r="BM347" s="11"/>
      <c r="BN347" s="11"/>
      <c r="BO347" s="11"/>
      <c r="BP347" s="11"/>
      <c r="BQ347" s="49">
        <f>AE347-SUM(BL347:BP347)</f>
        <v>0</v>
      </c>
      <c r="BR347" s="11"/>
      <c r="BS347" s="11"/>
      <c r="BT347" s="11"/>
      <c r="BU347" s="11"/>
      <c r="BV347" s="11"/>
      <c r="BW347" s="11"/>
      <c r="BX347" s="49">
        <f>AC347-SUM(BR347:BW347)</f>
        <v>0</v>
      </c>
      <c r="BY347" s="49">
        <f>SUM(AH347:AK347,AM347:AQ347,AS347:BB347,BD347:BJ347,BL347:BP347,BR347:BW347)</f>
        <v>0</v>
      </c>
      <c r="BZ347" s="11"/>
      <c r="CA347" s="11"/>
      <c r="CB347" s="11"/>
      <c r="CC347" s="11"/>
      <c r="CD347" s="11"/>
      <c r="CE347" s="11"/>
      <c r="CF347" s="11"/>
      <c r="CG347" s="11"/>
      <c r="CH347" s="11"/>
      <c r="CI347" s="11"/>
      <c r="CJ347" s="11"/>
      <c r="CK347" s="11"/>
      <c r="CL347" s="49">
        <f>SUM(BZ347:CK347)</f>
        <v>0</v>
      </c>
      <c r="CM347" s="11">
        <v>0</v>
      </c>
      <c r="CN347" s="11">
        <v>0</v>
      </c>
      <c r="CO347" s="11">
        <v>0</v>
      </c>
      <c r="CP347" s="11">
        <v>0</v>
      </c>
      <c r="CQ347" s="11">
        <v>0</v>
      </c>
      <c r="CR347" s="11">
        <v>0</v>
      </c>
      <c r="CS347" s="11">
        <v>0</v>
      </c>
      <c r="CT347" s="11">
        <v>0</v>
      </c>
      <c r="CU347" s="11">
        <v>0</v>
      </c>
      <c r="CV347" s="11">
        <v>0</v>
      </c>
      <c r="CW347" s="11">
        <v>0</v>
      </c>
      <c r="CX347" s="11">
        <v>0</v>
      </c>
      <c r="CY347" s="26">
        <f>SUM(CM347:CX347)</f>
        <v>0</v>
      </c>
      <c r="CZ347" s="15">
        <v>0</v>
      </c>
      <c r="DA347" s="11">
        <v>0</v>
      </c>
      <c r="DB347" s="11">
        <v>0</v>
      </c>
      <c r="DC347" s="11">
        <v>0</v>
      </c>
      <c r="DD347" s="11">
        <v>0</v>
      </c>
      <c r="DE347" s="11">
        <v>0</v>
      </c>
      <c r="DF347" s="11">
        <v>0</v>
      </c>
      <c r="DG347" s="11">
        <v>0</v>
      </c>
      <c r="DH347" s="11">
        <v>0</v>
      </c>
      <c r="DI347" s="11">
        <v>0</v>
      </c>
      <c r="DJ347" s="11">
        <v>0</v>
      </c>
      <c r="DK347" s="11">
        <v>0</v>
      </c>
      <c r="DL347" s="26">
        <f>SUM(CZ347:DK347)</f>
        <v>0</v>
      </c>
    </row>
    <row r="348" spans="1:116" s="165" customFormat="1" hidden="1">
      <c r="A348" s="4"/>
      <c r="B348" s="4"/>
      <c r="C348" s="41" t="s">
        <v>1339</v>
      </c>
      <c r="D348" s="42"/>
      <c r="E348" s="9"/>
      <c r="F348" s="9"/>
      <c r="G348" s="9"/>
      <c r="H348" s="9">
        <f t="shared" ref="H348:AM348" si="0">SUM(H3:H347)</f>
        <v>685668</v>
      </c>
      <c r="I348" s="9">
        <f t="shared" si="0"/>
        <v>168181</v>
      </c>
      <c r="J348" s="9">
        <f t="shared" si="0"/>
        <v>15783</v>
      </c>
      <c r="K348" s="9">
        <f t="shared" si="0"/>
        <v>39490</v>
      </c>
      <c r="L348" s="9">
        <f t="shared" si="0"/>
        <v>4655</v>
      </c>
      <c r="M348" s="9">
        <f t="shared" si="0"/>
        <v>0</v>
      </c>
      <c r="N348" s="9">
        <f t="shared" si="0"/>
        <v>0</v>
      </c>
      <c r="O348" s="9">
        <f t="shared" si="0"/>
        <v>0</v>
      </c>
      <c r="P348" s="9">
        <f t="shared" si="0"/>
        <v>0</v>
      </c>
      <c r="Q348" s="9">
        <f t="shared" si="0"/>
        <v>913777</v>
      </c>
      <c r="R348" s="9">
        <f t="shared" si="0"/>
        <v>11705</v>
      </c>
      <c r="S348" s="9">
        <f t="shared" si="0"/>
        <v>14240</v>
      </c>
      <c r="T348" s="701">
        <f t="shared" si="0"/>
        <v>887832</v>
      </c>
      <c r="U348" s="9">
        <f t="shared" si="0"/>
        <v>0</v>
      </c>
      <c r="V348" s="9">
        <f t="shared" si="0"/>
        <v>0</v>
      </c>
      <c r="W348" s="9">
        <f t="shared" si="0"/>
        <v>0</v>
      </c>
      <c r="X348" s="9">
        <f t="shared" si="0"/>
        <v>0</v>
      </c>
      <c r="Y348" s="9">
        <f t="shared" si="0"/>
        <v>0</v>
      </c>
      <c r="Z348" s="9">
        <f t="shared" si="0"/>
        <v>913777</v>
      </c>
      <c r="AA348" s="9">
        <f t="shared" si="0"/>
        <v>136843</v>
      </c>
      <c r="AB348" s="9">
        <f t="shared" si="0"/>
        <v>226883</v>
      </c>
      <c r="AC348" s="9">
        <f t="shared" si="0"/>
        <v>129139</v>
      </c>
      <c r="AD348" s="9">
        <f t="shared" si="0"/>
        <v>130481</v>
      </c>
      <c r="AE348" s="9">
        <f t="shared" si="0"/>
        <v>101669</v>
      </c>
      <c r="AF348" s="9">
        <f t="shared" si="0"/>
        <v>162817</v>
      </c>
      <c r="AG348" s="9">
        <f t="shared" si="0"/>
        <v>0</v>
      </c>
      <c r="AH348" s="9">
        <f t="shared" si="0"/>
        <v>42678</v>
      </c>
      <c r="AI348" s="9">
        <f t="shared" si="0"/>
        <v>27736</v>
      </c>
      <c r="AJ348" s="9">
        <f t="shared" si="0"/>
        <v>38635</v>
      </c>
      <c r="AK348" s="9">
        <f t="shared" si="0"/>
        <v>27594</v>
      </c>
      <c r="AL348" s="9">
        <f t="shared" si="0"/>
        <v>0</v>
      </c>
      <c r="AM348" s="9">
        <f t="shared" si="0"/>
        <v>35693</v>
      </c>
      <c r="AN348" s="9">
        <f t="shared" ref="AN348:BS348" si="1">SUM(AN3:AN347)</f>
        <v>23586</v>
      </c>
      <c r="AO348" s="9">
        <f t="shared" si="1"/>
        <v>23584.25</v>
      </c>
      <c r="AP348" s="9">
        <f t="shared" si="1"/>
        <v>24041.25</v>
      </c>
      <c r="AQ348" s="9">
        <f t="shared" si="1"/>
        <v>23577.25</v>
      </c>
      <c r="AR348" s="9">
        <f t="shared" si="1"/>
        <v>-0.75</v>
      </c>
      <c r="AS348" s="9">
        <f t="shared" si="1"/>
        <v>22371.571428571424</v>
      </c>
      <c r="AT348" s="9">
        <f t="shared" si="1"/>
        <v>22154.571428571428</v>
      </c>
      <c r="AU348" s="9">
        <f t="shared" si="1"/>
        <v>22504.571428571424</v>
      </c>
      <c r="AV348" s="9">
        <f t="shared" si="1"/>
        <v>22154.571428571428</v>
      </c>
      <c r="AW348" s="9">
        <f t="shared" si="1"/>
        <v>22919.571428571424</v>
      </c>
      <c r="AX348" s="9">
        <f t="shared" si="1"/>
        <v>22702.571428571424</v>
      </c>
      <c r="AY348" s="9">
        <f t="shared" si="1"/>
        <v>22921.571428571424</v>
      </c>
      <c r="AZ348" s="9">
        <f t="shared" si="1"/>
        <v>22027</v>
      </c>
      <c r="BA348" s="9">
        <f t="shared" si="1"/>
        <v>22027</v>
      </c>
      <c r="BB348" s="9">
        <f t="shared" si="1"/>
        <v>25100</v>
      </c>
      <c r="BC348" s="9">
        <f t="shared" si="1"/>
        <v>0</v>
      </c>
      <c r="BD348" s="9">
        <f t="shared" si="1"/>
        <v>17424</v>
      </c>
      <c r="BE348" s="9">
        <f t="shared" si="1"/>
        <v>11425</v>
      </c>
      <c r="BF348" s="9">
        <f t="shared" si="1"/>
        <v>15193</v>
      </c>
      <c r="BG348" s="9">
        <f t="shared" si="1"/>
        <v>0</v>
      </c>
      <c r="BH348" s="9">
        <f t="shared" si="1"/>
        <v>22928.5</v>
      </c>
      <c r="BI348" s="9">
        <f t="shared" si="1"/>
        <v>22461.5</v>
      </c>
      <c r="BJ348" s="9">
        <f t="shared" si="1"/>
        <v>17630</v>
      </c>
      <c r="BK348" s="9">
        <f t="shared" si="1"/>
        <v>55755</v>
      </c>
      <c r="BL348" s="9">
        <f t="shared" si="1"/>
        <v>22163</v>
      </c>
      <c r="BM348" s="9">
        <f t="shared" si="1"/>
        <v>22346</v>
      </c>
      <c r="BN348" s="9">
        <f t="shared" si="1"/>
        <v>19053.333333333336</v>
      </c>
      <c r="BO348" s="9">
        <f t="shared" si="1"/>
        <v>19053.333333333336</v>
      </c>
      <c r="BP348" s="9">
        <f t="shared" si="1"/>
        <v>19053.333333333336</v>
      </c>
      <c r="BQ348" s="9">
        <f t="shared" si="1"/>
        <v>0</v>
      </c>
      <c r="BR348" s="9">
        <f t="shared" si="1"/>
        <v>24212.86</v>
      </c>
      <c r="BS348" s="9">
        <f t="shared" si="1"/>
        <v>17648.14</v>
      </c>
      <c r="BT348" s="9">
        <f t="shared" ref="BT348:CY348" si="2">SUM(BT3:BT347)</f>
        <v>16281.916666666666</v>
      </c>
      <c r="BU348" s="9">
        <f t="shared" si="2"/>
        <v>4541.916666666667</v>
      </c>
      <c r="BV348" s="9">
        <f t="shared" si="2"/>
        <v>4541.916666666667</v>
      </c>
      <c r="BW348" s="9">
        <f t="shared" si="2"/>
        <v>4281.25</v>
      </c>
      <c r="BX348" s="9">
        <f t="shared" si="2"/>
        <v>53007</v>
      </c>
      <c r="BY348" s="9">
        <f t="shared" si="2"/>
        <v>763516.75</v>
      </c>
      <c r="BZ348" s="9">
        <f t="shared" si="2"/>
        <v>11140.735714285714</v>
      </c>
      <c r="CA348" s="9">
        <f t="shared" si="2"/>
        <v>21310.5</v>
      </c>
      <c r="CB348" s="9">
        <f t="shared" si="2"/>
        <v>21310.5</v>
      </c>
      <c r="CC348" s="9">
        <f t="shared" si="2"/>
        <v>21310.5</v>
      </c>
      <c r="CD348" s="9">
        <f t="shared" si="2"/>
        <v>21310.5</v>
      </c>
      <c r="CE348" s="9">
        <f t="shared" si="2"/>
        <v>12210.449999999999</v>
      </c>
      <c r="CF348" s="9">
        <f t="shared" si="2"/>
        <v>10622.05</v>
      </c>
      <c r="CG348" s="9">
        <f t="shared" si="2"/>
        <v>20408.5</v>
      </c>
      <c r="CH348" s="9">
        <f t="shared" si="2"/>
        <v>21478.5</v>
      </c>
      <c r="CI348" s="9">
        <f t="shared" si="2"/>
        <v>21478.5</v>
      </c>
      <c r="CJ348" s="9">
        <f t="shared" si="2"/>
        <v>21478.5</v>
      </c>
      <c r="CK348" s="9">
        <f t="shared" si="2"/>
        <v>10788.05</v>
      </c>
      <c r="CL348" s="9">
        <f t="shared" si="2"/>
        <v>214847.28571428571</v>
      </c>
      <c r="CM348" s="9">
        <f t="shared" si="2"/>
        <v>0</v>
      </c>
      <c r="CN348" s="9">
        <f t="shared" si="2"/>
        <v>0</v>
      </c>
      <c r="CO348" s="9">
        <f t="shared" si="2"/>
        <v>0</v>
      </c>
      <c r="CP348" s="9">
        <f t="shared" si="2"/>
        <v>0</v>
      </c>
      <c r="CQ348" s="9">
        <f t="shared" si="2"/>
        <v>0</v>
      </c>
      <c r="CR348" s="9">
        <f t="shared" si="2"/>
        <v>0</v>
      </c>
      <c r="CS348" s="9">
        <f t="shared" si="2"/>
        <v>0</v>
      </c>
      <c r="CT348" s="9">
        <f t="shared" si="2"/>
        <v>0</v>
      </c>
      <c r="CU348" s="9">
        <f t="shared" si="2"/>
        <v>0</v>
      </c>
      <c r="CV348" s="9">
        <f t="shared" si="2"/>
        <v>0</v>
      </c>
      <c r="CW348" s="9">
        <f t="shared" si="2"/>
        <v>0</v>
      </c>
      <c r="CX348" s="9">
        <f t="shared" si="2"/>
        <v>0</v>
      </c>
      <c r="CY348" s="9">
        <f t="shared" si="2"/>
        <v>0</v>
      </c>
      <c r="CZ348" s="9">
        <f t="shared" ref="CZ348:DL348" si="3">SUM(CZ3:CZ347)</f>
        <v>552</v>
      </c>
      <c r="DA348" s="9">
        <f t="shared" si="3"/>
        <v>979</v>
      </c>
      <c r="DB348" s="9">
        <f t="shared" si="3"/>
        <v>979</v>
      </c>
      <c r="DC348" s="9">
        <f t="shared" si="3"/>
        <v>979</v>
      </c>
      <c r="DD348" s="9">
        <f t="shared" si="3"/>
        <v>979</v>
      </c>
      <c r="DE348" s="9">
        <f t="shared" si="3"/>
        <v>979</v>
      </c>
      <c r="DF348" s="9">
        <f t="shared" si="3"/>
        <v>552</v>
      </c>
      <c r="DG348" s="9">
        <f t="shared" si="3"/>
        <v>552</v>
      </c>
      <c r="DH348" s="9">
        <f t="shared" si="3"/>
        <v>979</v>
      </c>
      <c r="DI348" s="9">
        <f t="shared" si="3"/>
        <v>979</v>
      </c>
      <c r="DJ348" s="9">
        <f t="shared" si="3"/>
        <v>979</v>
      </c>
      <c r="DK348" s="9">
        <f t="shared" si="3"/>
        <v>552</v>
      </c>
      <c r="DL348" s="9">
        <f t="shared" si="3"/>
        <v>10040</v>
      </c>
    </row>
    <row r="349" spans="1:116" s="165" customFormat="1" ht="13.8" hidden="1" thickBot="1">
      <c r="A349" s="8"/>
      <c r="B349" s="8"/>
      <c r="C349" s="22" t="s">
        <v>1341</v>
      </c>
      <c r="D349" s="43"/>
      <c r="E349" s="12"/>
      <c r="F349" s="12"/>
      <c r="G349" s="12"/>
      <c r="H349" s="39">
        <f>'AT STOP cijfers'!H33+'BED STOP cijfers'!H34+'DBP STOP cijfers'!H59+'DP STOP cijfers'!H41+'DV STOP cijfers'!H61+'EUS STOP cijfers'!H45+'HAP STOP cijfers'!H41+' IP STOP cijfers nieuw'!H70+'MB STOP cijfers'!H34+'PV STOP cijfers'!H63+'VIS STOP cijfers'!H93+'CV uitvoerend overige domeinen'!H32</f>
        <v>648227</v>
      </c>
      <c r="I349" s="39">
        <f>'AT STOP cijfers'!I33+'BED STOP cijfers'!I34+'DBP STOP cijfers'!I59+'DP STOP cijfers'!I41+'DV STOP cijfers'!I61+'EUS STOP cijfers'!I45+'HAP STOP cijfers'!I41+' IP STOP cijfers nieuw'!I70+'MB STOP cijfers'!I34+'PV STOP cijfers'!I63+'VIS STOP cijfers'!I93+'CV uitvoerend overige domeinen'!I32</f>
        <v>168181</v>
      </c>
      <c r="J349" s="39">
        <f>'AT STOP cijfers'!J33+'BED STOP cijfers'!J34+'DBP STOP cijfers'!J59+'DP STOP cijfers'!J41+'DV STOP cijfers'!J61+'EUS STOP cijfers'!J45+'HAP STOP cijfers'!J41+' IP STOP cijfers nieuw'!J70+'MB STOP cijfers'!J34+'PV STOP cijfers'!J63+'VIS STOP cijfers'!J93+'CV uitvoerend overige domeinen'!J32</f>
        <v>15783</v>
      </c>
      <c r="K349" s="39">
        <f>'AT STOP cijfers'!K33+'BED STOP cijfers'!K34+'DBP STOP cijfers'!K59+'DP STOP cijfers'!K41+'DV STOP cijfers'!K61+'EUS STOP cijfers'!K45+'HAP STOP cijfers'!K41+' IP STOP cijfers nieuw'!K70+'MB STOP cijfers'!K34+'PV STOP cijfers'!K63+'VIS STOP cijfers'!K93+'CV uitvoerend overige domeinen'!K32</f>
        <v>39490</v>
      </c>
      <c r="L349" s="39">
        <f>'AT STOP cijfers'!L33+'BED STOP cijfers'!L34+'DBP STOP cijfers'!L59+'DP STOP cijfers'!L41+'DV STOP cijfers'!L61+'EUS STOP cijfers'!L45+'HAP STOP cijfers'!L41+' IP STOP cijfers nieuw'!L70+'MB STOP cijfers'!L34+'PV STOP cijfers'!L63+'VIS STOP cijfers'!L93+'CV uitvoerend overige domeinen'!L32</f>
        <v>4655</v>
      </c>
      <c r="M349" s="39">
        <f>'AT STOP cijfers'!M33+'BED STOP cijfers'!M34+'DBP STOP cijfers'!M59+'DP STOP cijfers'!M41+'DV STOP cijfers'!M61+'EUS STOP cijfers'!M45+'HAP STOP cijfers'!M41+' IP STOP cijfers nieuw'!M70+'MB STOP cijfers'!M34+'PV STOP cijfers'!M63+'VIS STOP cijfers'!M93+'CV uitvoerend overige domeinen'!M32</f>
        <v>0</v>
      </c>
      <c r="N349" s="39">
        <f>'AT STOP cijfers'!N33+'BED STOP cijfers'!N34+'DBP STOP cijfers'!N59+'DP STOP cijfers'!N41+'DV STOP cijfers'!N61+'EUS STOP cijfers'!N45+'HAP STOP cijfers'!N41+' IP STOP cijfers nieuw'!N70+'MB STOP cijfers'!N34+'PV STOP cijfers'!N63+'VIS STOP cijfers'!N93+'CV uitvoerend overige domeinen'!N32</f>
        <v>0</v>
      </c>
      <c r="O349" s="39">
        <f>'AT STOP cijfers'!O33+'BED STOP cijfers'!O34+'DBP STOP cijfers'!O59+'DP STOP cijfers'!O41+'DV STOP cijfers'!O61+'EUS STOP cijfers'!O45+'HAP STOP cijfers'!O41+' IP STOP cijfers nieuw'!O70+'MB STOP cijfers'!O34+'PV STOP cijfers'!O63+'VIS STOP cijfers'!O93+'CV uitvoerend overige domeinen'!O32</f>
        <v>0</v>
      </c>
      <c r="P349" s="39">
        <f>'AT STOP cijfers'!P33+'BED STOP cijfers'!P34+'DBP STOP cijfers'!P59+'DP STOP cijfers'!P41+'DV STOP cijfers'!P61+'EUS STOP cijfers'!P45+'HAP STOP cijfers'!P41+' IP STOP cijfers nieuw'!P70+'MB STOP cijfers'!P34+'PV STOP cijfers'!P63+'VIS STOP cijfers'!P93+'CV uitvoerend overige domeinen'!P32</f>
        <v>0</v>
      </c>
      <c r="Q349" s="39">
        <f>'AT STOP cijfers'!Q33+'BED STOP cijfers'!Q34+'DBP STOP cijfers'!Q59+'DP STOP cijfers'!Q41+'DV STOP cijfers'!Q61+'EUS STOP cijfers'!Q45+'HAP STOP cijfers'!Q41+' IP STOP cijfers nieuw'!Q70+'MB STOP cijfers'!Q34+'PV STOP cijfers'!Q63+'VIS STOP cijfers'!Q93+'CV uitvoerend overige domeinen'!Q32</f>
        <v>876336</v>
      </c>
      <c r="R349" s="39">
        <f>'AT STOP cijfers'!R33+'BED STOP cijfers'!R34+'DBP STOP cijfers'!R59+'DP STOP cijfers'!R41+'DV STOP cijfers'!R61+'EUS STOP cijfers'!R45+'HAP STOP cijfers'!R41+' IP STOP cijfers nieuw'!R70+'MB STOP cijfers'!R34+'PV STOP cijfers'!R63+'VIS STOP cijfers'!R93+'CV uitvoerend overige domeinen'!R32</f>
        <v>9575</v>
      </c>
      <c r="S349" s="39">
        <f>'AT STOP cijfers'!S33+'BED STOP cijfers'!S34+'DBP STOP cijfers'!S59+'DP STOP cijfers'!S41+'DV STOP cijfers'!S61+'EUS STOP cijfers'!S45+'HAP STOP cijfers'!S41+' IP STOP cijfers nieuw'!S70+'MB STOP cijfers'!S34+'PV STOP cijfers'!S63+'VIS STOP cijfers'!S93+'CV uitvoerend overige domeinen'!S32</f>
        <v>9640</v>
      </c>
      <c r="T349" s="39">
        <f>'AT STOP cijfers'!T33+'BED STOP cijfers'!T34+'DBP STOP cijfers'!T59+'DP STOP cijfers'!T41+'DV STOP cijfers'!T61+'EUS STOP cijfers'!T45+'HAP STOP cijfers'!T41+' IP STOP cijfers nieuw'!T70+'MB STOP cijfers'!T34+'PV STOP cijfers'!T63+'VIS STOP cijfers'!T93+'CV uitvoerend overige domeinen'!T32</f>
        <v>857121</v>
      </c>
      <c r="U349" s="39">
        <f>'AT STOP cijfers'!U33+'BED STOP cijfers'!U34+'DBP STOP cijfers'!U59+'DP STOP cijfers'!U41+'DV STOP cijfers'!U61+'EUS STOP cijfers'!U45+'HAP STOP cijfers'!U41+' IP STOP cijfers nieuw'!U70+'MB STOP cijfers'!U34+'PV STOP cijfers'!U63+'VIS STOP cijfers'!U93+'CV uitvoerend overige domeinen'!U32</f>
        <v>0</v>
      </c>
      <c r="V349" s="39">
        <f>'AT STOP cijfers'!V33+'BED STOP cijfers'!V34+'DBP STOP cijfers'!V59+'DP STOP cijfers'!V41+'DV STOP cijfers'!V61+'EUS STOP cijfers'!V45+'HAP STOP cijfers'!V41+' IP STOP cijfers nieuw'!V70+'MB STOP cijfers'!V34+'PV STOP cijfers'!V63+'VIS STOP cijfers'!V93+'CV uitvoerend overige domeinen'!V32</f>
        <v>0</v>
      </c>
      <c r="W349" s="39">
        <f>'AT STOP cijfers'!W33+'BED STOP cijfers'!W34+'DBP STOP cijfers'!W59+'DP STOP cijfers'!W41+'DV STOP cijfers'!W61+'EUS STOP cijfers'!W45+'HAP STOP cijfers'!W41+' IP STOP cijfers nieuw'!W70+'MB STOP cijfers'!W34+'PV STOP cijfers'!W63+'VIS STOP cijfers'!W93+'CV uitvoerend overige domeinen'!W32</f>
        <v>0</v>
      </c>
      <c r="X349" s="39">
        <f>'AT STOP cijfers'!X33+'BED STOP cijfers'!X34+'DBP STOP cijfers'!X59+'DP STOP cijfers'!X41+'DV STOP cijfers'!X61+'EUS STOP cijfers'!X45+'HAP STOP cijfers'!X41+' IP STOP cijfers nieuw'!X70+'MB STOP cijfers'!X34+'PV STOP cijfers'!X63+'VIS STOP cijfers'!X93+'CV uitvoerend overige domeinen'!X32</f>
        <v>0</v>
      </c>
      <c r="Y349" s="39">
        <f>'AT STOP cijfers'!Y33+'BED STOP cijfers'!Y34+'DBP STOP cijfers'!Y59+'DP STOP cijfers'!Y41+'DV STOP cijfers'!Y61+'EUS STOP cijfers'!Y45+'HAP STOP cijfers'!Y41+' IP STOP cijfers nieuw'!Y70+'MB STOP cijfers'!Y34+'PV STOP cijfers'!Y63+'VIS STOP cijfers'!Y93+'CV uitvoerend overige domeinen'!Y32</f>
        <v>0</v>
      </c>
      <c r="Z349" s="39">
        <f>'AT STOP cijfers'!Z33+'BED STOP cijfers'!Z34+'DBP STOP cijfers'!Z59+'DP STOP cijfers'!Z41+'DV STOP cijfers'!Z61+'EUS STOP cijfers'!Z45+'HAP STOP cijfers'!Z41+' IP STOP cijfers nieuw'!Z70+'MB STOP cijfers'!Z34+'PV STOP cijfers'!Z63+'VIS STOP cijfers'!Z93+'CV uitvoerend overige domeinen'!Z32</f>
        <v>876336</v>
      </c>
      <c r="AA349" s="39">
        <f>'AT STOP cijfers'!AA33+'BED STOP cijfers'!AA34+'DBP STOP cijfers'!AA59+'DP STOP cijfers'!AA41+'DV STOP cijfers'!AA61+'EUS STOP cijfers'!AA45+'HAP STOP cijfers'!AA41+' IP STOP cijfers nieuw'!AA70+'MB STOP cijfers'!AA34+'PV STOP cijfers'!AA63+'VIS STOP cijfers'!AA93+'CV uitvoerend overige domeinen'!AA32</f>
        <v>128318</v>
      </c>
      <c r="AB349" s="39">
        <f>'AT STOP cijfers'!AB33+'BED STOP cijfers'!AB34+'DBP STOP cijfers'!AB59+'DP STOP cijfers'!AB41+'DV STOP cijfers'!AB61+'EUS STOP cijfers'!AB45+'HAP STOP cijfers'!AB41+' IP STOP cijfers nieuw'!AB70+'MB STOP cijfers'!AB34+'PV STOP cijfers'!AB63+'VIS STOP cijfers'!AB93+'CV uitvoerend overige domeinen'!AB32</f>
        <v>226883</v>
      </c>
      <c r="AC349" s="39">
        <f>'AT STOP cijfers'!AC33+'BED STOP cijfers'!AC34+'DBP STOP cijfers'!AC59+'DP STOP cijfers'!AC41+'DV STOP cijfers'!AC61+'EUS STOP cijfers'!AC45+'HAP STOP cijfers'!AC41+' IP STOP cijfers nieuw'!AC70+'MB STOP cijfers'!AC34+'PV STOP cijfers'!AC63+'VIS STOP cijfers'!AC93+'CV uitvoerend overige domeinen'!AC32</f>
        <v>107073</v>
      </c>
      <c r="AD349" s="39">
        <f>'AT STOP cijfers'!AD33+'BED STOP cijfers'!AD34+'DBP STOP cijfers'!AD59+'DP STOP cijfers'!AD41+'DV STOP cijfers'!AD61+'EUS STOP cijfers'!AD45+'HAP STOP cijfers'!AD41+' IP STOP cijfers nieuw'!AD70+'MB STOP cijfers'!AD34+'PV STOP cijfers'!AD63+'VIS STOP cijfers'!AD93+'CV uitvoerend overige domeinen'!AD32</f>
        <v>130361</v>
      </c>
      <c r="AE349" s="39">
        <f>'AT STOP cijfers'!AE33+'BED STOP cijfers'!AE34+'DBP STOP cijfers'!AE59+'DP STOP cijfers'!AE41+'DV STOP cijfers'!AE61+'EUS STOP cijfers'!AE45+'HAP STOP cijfers'!AE41+' IP STOP cijfers nieuw'!AE70+'MB STOP cijfers'!AE34+'PV STOP cijfers'!AE63+'VIS STOP cijfers'!AE93+'CV uitvoerend overige domeinen'!AE32</f>
        <v>101669</v>
      </c>
      <c r="AF349" s="39">
        <f>'AT STOP cijfers'!AF33+'BED STOP cijfers'!AF34+'DBP STOP cijfers'!AF59+'DP STOP cijfers'!AF41+'DV STOP cijfers'!AF61+'EUS STOP cijfers'!AF45+'HAP STOP cijfers'!AF41+' IP STOP cijfers nieuw'!AF70+'MB STOP cijfers'!AF34+'PV STOP cijfers'!AF63+'VIS STOP cijfers'!AF93+'CV uitvoerend overige domeinen'!AF32</f>
        <v>162817</v>
      </c>
      <c r="AG349" s="39">
        <v>0</v>
      </c>
      <c r="AH349" s="8"/>
      <c r="AI349" s="8"/>
      <c r="AJ349" s="8"/>
      <c r="AK349" s="8"/>
      <c r="AL349" s="12"/>
      <c r="AM349" s="8"/>
      <c r="AN349" s="8"/>
      <c r="AO349" s="8"/>
      <c r="AP349" s="8"/>
      <c r="AQ349" s="8"/>
      <c r="AR349" s="12"/>
      <c r="AS349" s="8"/>
      <c r="AT349" s="8"/>
      <c r="AU349" s="8"/>
      <c r="AV349" s="8"/>
      <c r="AW349" s="8"/>
      <c r="AX349" s="8"/>
      <c r="AY349" s="8"/>
      <c r="AZ349" s="8"/>
      <c r="BA349" s="8"/>
      <c r="BB349" s="8"/>
      <c r="BC349" s="12"/>
      <c r="BD349" s="8"/>
      <c r="BE349" s="8"/>
      <c r="BF349" s="8"/>
      <c r="BG349" s="8"/>
      <c r="BH349" s="8"/>
      <c r="BI349" s="8"/>
      <c r="BJ349" s="8"/>
      <c r="BK349" s="12"/>
      <c r="BL349" s="8"/>
      <c r="BM349" s="8"/>
      <c r="BN349" s="8"/>
      <c r="BO349" s="8"/>
      <c r="BP349" s="8"/>
      <c r="BQ349" s="12"/>
      <c r="BR349" s="8"/>
      <c r="BS349" s="8"/>
      <c r="BT349" s="8"/>
      <c r="BU349" s="8" t="s">
        <v>354</v>
      </c>
      <c r="BV349" s="8"/>
      <c r="BW349" s="8"/>
      <c r="BX349" s="12"/>
      <c r="BY349" s="67">
        <f>T348</f>
        <v>887832</v>
      </c>
      <c r="BZ349" s="8"/>
      <c r="CA349" s="8"/>
      <c r="CB349" s="8"/>
      <c r="CC349" s="8"/>
      <c r="CD349" s="8"/>
      <c r="CE349" s="8"/>
      <c r="CF349" s="8"/>
      <c r="CG349" s="8"/>
      <c r="CH349" s="8"/>
      <c r="CI349" s="8"/>
      <c r="CJ349" s="8"/>
      <c r="CK349" s="8"/>
      <c r="CL349" s="8"/>
      <c r="CM349" s="8"/>
      <c r="CN349" s="8"/>
      <c r="CO349" s="8"/>
      <c r="CP349" s="8"/>
      <c r="CQ349" s="8"/>
      <c r="CR349" s="8"/>
      <c r="CS349" s="8"/>
      <c r="CT349" s="8"/>
      <c r="CU349" s="8"/>
      <c r="CV349" s="8"/>
      <c r="CW349" s="8"/>
      <c r="CX349" s="8"/>
      <c r="CY349" s="8"/>
      <c r="CZ349" s="8"/>
      <c r="DA349" s="8"/>
      <c r="DB349" s="8"/>
      <c r="DC349" s="8"/>
      <c r="DD349" s="8"/>
      <c r="DE349" s="8"/>
      <c r="DF349" s="8"/>
      <c r="DG349" s="8"/>
      <c r="DH349" s="8"/>
      <c r="DI349" s="8"/>
      <c r="DJ349" s="8"/>
      <c r="DK349" s="8"/>
      <c r="DL349" s="8"/>
    </row>
    <row r="350" spans="1:116" s="165" customFormat="1" ht="13.8" hidden="1" thickBot="1">
      <c r="A350" s="8"/>
      <c r="B350" s="8"/>
      <c r="C350" s="63" t="s">
        <v>344</v>
      </c>
      <c r="D350" s="29"/>
      <c r="E350" s="64"/>
      <c r="F350" s="64"/>
      <c r="G350" s="64"/>
      <c r="H350" s="64">
        <f t="shared" ref="H350:Y350" si="4">H348-H349</f>
        <v>37441</v>
      </c>
      <c r="I350" s="64">
        <f t="shared" si="4"/>
        <v>0</v>
      </c>
      <c r="J350" s="64">
        <f t="shared" si="4"/>
        <v>0</v>
      </c>
      <c r="K350" s="64">
        <f t="shared" si="4"/>
        <v>0</v>
      </c>
      <c r="L350" s="64">
        <f t="shared" si="4"/>
        <v>0</v>
      </c>
      <c r="M350" s="64">
        <f t="shared" si="4"/>
        <v>0</v>
      </c>
      <c r="N350" s="64">
        <f t="shared" si="4"/>
        <v>0</v>
      </c>
      <c r="O350" s="64">
        <f t="shared" si="4"/>
        <v>0</v>
      </c>
      <c r="P350" s="64">
        <f t="shared" si="4"/>
        <v>0</v>
      </c>
      <c r="Q350" s="64">
        <f t="shared" si="4"/>
        <v>37441</v>
      </c>
      <c r="R350" s="64">
        <f t="shared" si="4"/>
        <v>2130</v>
      </c>
      <c r="S350" s="64">
        <f t="shared" si="4"/>
        <v>4600</v>
      </c>
      <c r="T350" s="64">
        <f t="shared" si="4"/>
        <v>30711</v>
      </c>
      <c r="U350" s="64">
        <f t="shared" si="4"/>
        <v>0</v>
      </c>
      <c r="V350" s="64">
        <f t="shared" si="4"/>
        <v>0</v>
      </c>
      <c r="W350" s="64">
        <f t="shared" si="4"/>
        <v>0</v>
      </c>
      <c r="X350" s="64">
        <f t="shared" si="4"/>
        <v>0</v>
      </c>
      <c r="Y350" s="64">
        <f t="shared" si="4"/>
        <v>0</v>
      </c>
      <c r="Z350" s="64">
        <f>SUM(R350:T350)</f>
        <v>37441</v>
      </c>
      <c r="AA350" s="64">
        <f t="shared" ref="AA350:AG350" si="5">AA348-AA349</f>
        <v>8525</v>
      </c>
      <c r="AB350" s="64">
        <f t="shared" si="5"/>
        <v>0</v>
      </c>
      <c r="AC350" s="64">
        <f t="shared" si="5"/>
        <v>22066</v>
      </c>
      <c r="AD350" s="64">
        <f t="shared" si="5"/>
        <v>120</v>
      </c>
      <c r="AE350" s="64">
        <f t="shared" si="5"/>
        <v>0</v>
      </c>
      <c r="AF350" s="64">
        <f t="shared" si="5"/>
        <v>0</v>
      </c>
      <c r="AG350" s="64">
        <f t="shared" si="5"/>
        <v>0</v>
      </c>
      <c r="AH350" s="8"/>
      <c r="AI350" s="8"/>
      <c r="AJ350" s="8"/>
      <c r="AK350" s="8"/>
      <c r="AL350" s="12"/>
      <c r="AM350" s="8"/>
      <c r="AN350" s="8"/>
      <c r="AO350" s="8"/>
      <c r="AP350" s="8"/>
      <c r="AQ350" s="8"/>
      <c r="AR350" s="12"/>
      <c r="AS350" s="8"/>
      <c r="AT350" s="8"/>
      <c r="AU350" s="8"/>
      <c r="AV350" s="8"/>
      <c r="AW350" s="8"/>
      <c r="AX350" s="8"/>
      <c r="AY350" s="8"/>
      <c r="AZ350" s="8"/>
      <c r="BA350" s="8"/>
      <c r="BB350" s="8"/>
      <c r="BC350" s="12"/>
      <c r="BD350" s="8"/>
      <c r="BE350" s="8"/>
      <c r="BF350" s="8"/>
      <c r="BG350" s="8"/>
      <c r="BH350" s="8"/>
      <c r="BI350" s="8"/>
      <c r="BJ350" s="8"/>
      <c r="BK350" s="12"/>
      <c r="BL350" s="8"/>
      <c r="BM350" s="8"/>
      <c r="BN350" s="8"/>
      <c r="BO350" s="8"/>
      <c r="BP350" s="8"/>
      <c r="BQ350" s="12"/>
      <c r="BR350" s="8"/>
      <c r="BS350" s="8"/>
      <c r="BT350" s="8"/>
      <c r="BU350" s="8" t="s">
        <v>353</v>
      </c>
      <c r="BV350" s="8"/>
      <c r="BW350" s="8"/>
      <c r="BX350" s="12"/>
      <c r="BY350" s="68">
        <f>BY348-BY349</f>
        <v>-124315.25</v>
      </c>
      <c r="BZ350" s="8"/>
      <c r="CA350" s="8"/>
      <c r="CB350" s="8"/>
      <c r="CC350" s="8"/>
      <c r="CD350" s="8"/>
      <c r="CE350" s="8"/>
      <c r="CF350" s="8"/>
      <c r="CG350" s="8"/>
      <c r="CH350" s="8"/>
      <c r="CI350" s="8"/>
      <c r="CJ350" s="8"/>
      <c r="CK350" s="8"/>
      <c r="CL350" s="8"/>
      <c r="CM350" s="8"/>
      <c r="CN350" s="8"/>
      <c r="CO350" s="8"/>
      <c r="CP350" s="8"/>
      <c r="CQ350" s="8"/>
      <c r="CR350" s="8"/>
      <c r="CS350" s="8"/>
      <c r="CT350" s="8"/>
      <c r="CU350" s="8"/>
      <c r="CV350" s="8"/>
      <c r="CW350" s="8"/>
      <c r="CX350" s="8"/>
      <c r="CY350" s="8"/>
      <c r="CZ350" s="8"/>
      <c r="DA350" s="8"/>
      <c r="DB350" s="8"/>
      <c r="DC350" s="8"/>
      <c r="DD350" s="8"/>
      <c r="DE350" s="8"/>
      <c r="DF350" s="8"/>
      <c r="DG350" s="8"/>
      <c r="DH350" s="8"/>
      <c r="DI350" s="8"/>
      <c r="DJ350" s="8"/>
      <c r="DK350" s="8"/>
      <c r="DL350" s="8"/>
    </row>
    <row r="351" spans="1:116" ht="13.8" thickBot="1">
      <c r="C351" s="43"/>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L351" s="12"/>
      <c r="AR351" s="12"/>
      <c r="BC351" s="12"/>
      <c r="BK351" s="12"/>
      <c r="BQ351" s="12"/>
      <c r="BX351" s="12"/>
    </row>
    <row r="352" spans="1:116" s="357" customFormat="1">
      <c r="A352" s="352"/>
      <c r="B352" s="353"/>
      <c r="C352" s="354" t="s">
        <v>640</v>
      </c>
      <c r="D352" s="355" t="s">
        <v>641</v>
      </c>
      <c r="E352" s="353"/>
      <c r="F352" s="353"/>
      <c r="G352" s="356"/>
      <c r="H352" s="353"/>
      <c r="I352" s="353"/>
      <c r="J352" s="353"/>
      <c r="K352" s="353"/>
      <c r="L352" s="353"/>
      <c r="M352" s="353"/>
      <c r="N352" s="353"/>
      <c r="O352" s="353"/>
      <c r="P352" s="353"/>
      <c r="Q352" s="353"/>
      <c r="R352" s="353"/>
      <c r="S352" s="353"/>
      <c r="T352" s="353"/>
      <c r="U352" s="353"/>
      <c r="V352" s="353"/>
      <c r="W352" s="353"/>
      <c r="X352" s="353"/>
      <c r="Y352" s="353"/>
      <c r="Z352" s="353"/>
      <c r="AA352" s="353">
        <f>werkformatie!F12</f>
        <v>95.500000000000014</v>
      </c>
      <c r="AB352" s="353">
        <f>werkformatie!F33</f>
        <v>169.90000000000003</v>
      </c>
      <c r="AC352" s="353">
        <f>werkformatie!L30</f>
        <v>94.8</v>
      </c>
      <c r="AD352" s="353">
        <f>werkformatie!F20</f>
        <v>80.2</v>
      </c>
      <c r="AE352" s="353">
        <f>werkformatie!L21</f>
        <v>77.300000000000011</v>
      </c>
      <c r="AF352" s="353">
        <f>werkformatie!L13</f>
        <v>122.70000000000002</v>
      </c>
      <c r="AG352" s="353">
        <f>SUM(AA352:AF352)</f>
        <v>640.40000000000009</v>
      </c>
      <c r="AH352" s="353">
        <f>werkformatie!F10</f>
        <v>31.200000000000003</v>
      </c>
      <c r="AI352" s="353">
        <f>werkformatie!F11</f>
        <v>21.2</v>
      </c>
      <c r="AJ352" s="353">
        <f>werkformatie!F9</f>
        <v>22.8</v>
      </c>
      <c r="AK352" s="353">
        <f>werkformatie!F8</f>
        <v>20.3</v>
      </c>
      <c r="AL352" s="353">
        <f>SUM(AH352:AK352)</f>
        <v>95.5</v>
      </c>
      <c r="AM352" s="353">
        <f>werkformatie!F15</f>
        <v>18.899999999999999</v>
      </c>
      <c r="AN352" s="353">
        <f>werkformatie!F16</f>
        <v>15.2</v>
      </c>
      <c r="AO352" s="353">
        <f>werkformatie!F17</f>
        <v>14.1</v>
      </c>
      <c r="AP352" s="353">
        <f>werkformatie!F19</f>
        <v>15.2</v>
      </c>
      <c r="AQ352" s="353">
        <f>werkformatie!F18</f>
        <v>16.8</v>
      </c>
      <c r="AR352" s="353">
        <f>SUM(AM352:AQ352)</f>
        <v>80.199999999999989</v>
      </c>
      <c r="AS352" s="353">
        <f>werkformatie!F23</f>
        <v>20.3</v>
      </c>
      <c r="AT352" s="353">
        <f>werkformatie!F24</f>
        <v>20.3</v>
      </c>
      <c r="AU352" s="353">
        <f>werkformatie!F25</f>
        <v>21.3</v>
      </c>
      <c r="AV352" s="353">
        <f>werkformatie!F26</f>
        <v>19.3</v>
      </c>
      <c r="AW352" s="353">
        <f>werkformatie!F27</f>
        <v>19.3</v>
      </c>
      <c r="AX352" s="353">
        <f>werkformatie!F28</f>
        <v>19.399999999999999</v>
      </c>
      <c r="AY352" s="353">
        <f>werkformatie!F29</f>
        <v>19.399999999999999</v>
      </c>
      <c r="AZ352" s="353">
        <f>werkformatie!F30</f>
        <v>15</v>
      </c>
      <c r="BA352" s="353">
        <f>werkformatie!F31</f>
        <v>7.8000000000000007</v>
      </c>
      <c r="BB352" s="353">
        <f>werkformatie!F32</f>
        <v>7.8000000000000007</v>
      </c>
      <c r="BC352" s="353">
        <f>SUM(AS352:BB352)</f>
        <v>169.90000000000003</v>
      </c>
      <c r="BD352" s="353">
        <f>werkformatie!L6</f>
        <v>13.9</v>
      </c>
      <c r="BE352" s="353">
        <f>werkformatie!L7</f>
        <v>13.9</v>
      </c>
      <c r="BF352" s="353">
        <f>werkformatie!L8</f>
        <v>15.3</v>
      </c>
      <c r="BG352" s="353">
        <f>werkformatie!L9</f>
        <v>22.9</v>
      </c>
      <c r="BH352" s="353">
        <f>werkformatie!L10</f>
        <v>13.9</v>
      </c>
      <c r="BI352" s="353">
        <f>werkformatie!L11</f>
        <v>17.899999999999999</v>
      </c>
      <c r="BJ352" s="353">
        <f>werkformatie!L12</f>
        <v>24.9</v>
      </c>
      <c r="BK352" s="353">
        <f>SUM(BD352:BJ352)</f>
        <v>122.70000000000002</v>
      </c>
      <c r="BL352" s="353">
        <f>werkformatie!L16</f>
        <v>16.399999999999999</v>
      </c>
      <c r="BM352" s="353">
        <f>werkformatie!L17</f>
        <v>17.399999999999999</v>
      </c>
      <c r="BN352" s="353">
        <f>werkformatie!L20</f>
        <v>15.100000000000001</v>
      </c>
      <c r="BO352" s="353">
        <f>werkformatie!L19</f>
        <v>14.8</v>
      </c>
      <c r="BP352" s="353">
        <f>werkformatie!L18</f>
        <v>13.6</v>
      </c>
      <c r="BQ352" s="353">
        <f>SUM(BL352:BP352)</f>
        <v>77.3</v>
      </c>
      <c r="BR352" s="353">
        <f>werkformatie!L24</f>
        <v>14.700000000000001</v>
      </c>
      <c r="BS352" s="353">
        <f>werkformatie!L25</f>
        <v>14.8</v>
      </c>
      <c r="BT352" s="353">
        <f>werkformatie!L26</f>
        <v>17.2</v>
      </c>
      <c r="BU352" s="353">
        <f>werkformatie!L28</f>
        <v>15.3</v>
      </c>
      <c r="BV352" s="353">
        <f>werkformatie!L27</f>
        <v>15.5</v>
      </c>
      <c r="BW352" s="353">
        <f>werkformatie!L29</f>
        <v>17.3</v>
      </c>
      <c r="BX352" s="353">
        <f>SUM(BR352:BW352)</f>
        <v>94.8</v>
      </c>
      <c r="BY352" s="353">
        <f>SUM(BX352,BQ352,BK352,BC352,AR352,AL352,)</f>
        <v>640.40000000000009</v>
      </c>
      <c r="BZ352" s="353"/>
      <c r="CA352" s="353"/>
      <c r="CB352" s="353"/>
      <c r="CC352" s="353"/>
      <c r="CD352" s="353"/>
      <c r="CE352" s="353"/>
      <c r="CF352" s="353"/>
      <c r="CG352" s="353"/>
      <c r="CH352" s="353"/>
      <c r="CI352" s="353"/>
      <c r="CJ352" s="353"/>
      <c r="CK352" s="353"/>
      <c r="CL352" s="353"/>
      <c r="CM352" s="353"/>
      <c r="CN352" s="353"/>
      <c r="CO352" s="353"/>
      <c r="CP352" s="353"/>
      <c r="CQ352" s="353"/>
      <c r="CR352" s="353"/>
      <c r="CS352" s="353"/>
      <c r="CT352" s="353"/>
      <c r="CU352" s="353"/>
      <c r="CV352" s="353"/>
      <c r="CW352" s="353"/>
      <c r="CX352" s="353"/>
      <c r="CY352" s="353"/>
      <c r="CZ352" s="353"/>
      <c r="DA352" s="353"/>
      <c r="DB352" s="353"/>
      <c r="DC352" s="353"/>
      <c r="DD352" s="353"/>
      <c r="DE352" s="353"/>
      <c r="DF352" s="353"/>
      <c r="DG352" s="353"/>
      <c r="DH352" s="353"/>
      <c r="DI352" s="353"/>
      <c r="DJ352" s="353"/>
      <c r="DK352" s="353"/>
      <c r="DL352" s="356"/>
    </row>
    <row r="353" spans="1:116" ht="13.8" thickBot="1">
      <c r="A353" s="56"/>
      <c r="B353" s="4"/>
      <c r="C353" s="56"/>
      <c r="D353" s="12" t="s">
        <v>1735</v>
      </c>
      <c r="E353" s="4"/>
      <c r="F353" s="4"/>
      <c r="G353" s="5"/>
      <c r="H353" s="4"/>
      <c r="I353" s="4"/>
      <c r="J353" s="4"/>
      <c r="K353" s="4"/>
      <c r="L353" s="4"/>
      <c r="M353" s="4"/>
      <c r="N353" s="4"/>
      <c r="O353" s="4"/>
      <c r="P353" s="4"/>
      <c r="Q353" s="4"/>
      <c r="R353" s="4"/>
      <c r="S353" s="4"/>
      <c r="T353" s="4"/>
      <c r="U353" s="4"/>
      <c r="V353" s="4"/>
      <c r="W353" s="4"/>
      <c r="X353" s="4"/>
      <c r="Y353" s="4"/>
      <c r="Z353" s="4"/>
      <c r="AA353" s="4">
        <f t="shared" ref="AA353:BF353" si="6">AA352*1350</f>
        <v>128925.00000000001</v>
      </c>
      <c r="AB353" s="4">
        <f t="shared" si="6"/>
        <v>229365.00000000006</v>
      </c>
      <c r="AC353" s="4">
        <f t="shared" si="6"/>
        <v>127980</v>
      </c>
      <c r="AD353" s="4">
        <f t="shared" si="6"/>
        <v>108270</v>
      </c>
      <c r="AE353" s="4">
        <f t="shared" si="6"/>
        <v>104355.00000000001</v>
      </c>
      <c r="AF353" s="4">
        <f t="shared" si="6"/>
        <v>165645.00000000003</v>
      </c>
      <c r="AG353" s="4">
        <f t="shared" si="6"/>
        <v>864540.00000000012</v>
      </c>
      <c r="AH353" s="4">
        <f t="shared" si="6"/>
        <v>42120.000000000007</v>
      </c>
      <c r="AI353" s="4">
        <f t="shared" si="6"/>
        <v>28620</v>
      </c>
      <c r="AJ353" s="4">
        <f t="shared" si="6"/>
        <v>30780</v>
      </c>
      <c r="AK353" s="4">
        <f t="shared" si="6"/>
        <v>27405</v>
      </c>
      <c r="AL353" s="4">
        <f t="shared" si="6"/>
        <v>128925</v>
      </c>
      <c r="AM353" s="4">
        <f t="shared" si="6"/>
        <v>25514.999999999996</v>
      </c>
      <c r="AN353" s="4">
        <f t="shared" si="6"/>
        <v>20520</v>
      </c>
      <c r="AO353" s="4">
        <f t="shared" si="6"/>
        <v>19035</v>
      </c>
      <c r="AP353" s="4">
        <f t="shared" si="6"/>
        <v>20520</v>
      </c>
      <c r="AQ353" s="4">
        <f t="shared" si="6"/>
        <v>22680</v>
      </c>
      <c r="AR353" s="4">
        <f t="shared" si="6"/>
        <v>108269.99999999999</v>
      </c>
      <c r="AS353" s="4">
        <f t="shared" si="6"/>
        <v>27405</v>
      </c>
      <c r="AT353" s="4">
        <f t="shared" si="6"/>
        <v>27405</v>
      </c>
      <c r="AU353" s="4">
        <f t="shared" si="6"/>
        <v>28755</v>
      </c>
      <c r="AV353" s="4">
        <f t="shared" si="6"/>
        <v>26055</v>
      </c>
      <c r="AW353" s="4">
        <f t="shared" si="6"/>
        <v>26055</v>
      </c>
      <c r="AX353" s="4">
        <f t="shared" si="6"/>
        <v>26189.999999999996</v>
      </c>
      <c r="AY353" s="4">
        <f t="shared" si="6"/>
        <v>26189.999999999996</v>
      </c>
      <c r="AZ353" s="4">
        <f t="shared" si="6"/>
        <v>20250</v>
      </c>
      <c r="BA353" s="4">
        <f t="shared" si="6"/>
        <v>10530.000000000002</v>
      </c>
      <c r="BB353" s="4">
        <f t="shared" si="6"/>
        <v>10530.000000000002</v>
      </c>
      <c r="BC353" s="4">
        <f t="shared" si="6"/>
        <v>229365.00000000006</v>
      </c>
      <c r="BD353" s="4">
        <f t="shared" si="6"/>
        <v>18765</v>
      </c>
      <c r="BE353" s="4">
        <f t="shared" si="6"/>
        <v>18765</v>
      </c>
      <c r="BF353" s="4">
        <f t="shared" si="6"/>
        <v>20655</v>
      </c>
      <c r="BG353" s="4">
        <f t="shared" ref="BG353:BY353" si="7">BG352*1350</f>
        <v>30914.999999999996</v>
      </c>
      <c r="BH353" s="4">
        <f t="shared" si="7"/>
        <v>18765</v>
      </c>
      <c r="BI353" s="4">
        <f t="shared" si="7"/>
        <v>24164.999999999996</v>
      </c>
      <c r="BJ353" s="4">
        <f t="shared" si="7"/>
        <v>33615</v>
      </c>
      <c r="BK353" s="4">
        <f t="shared" si="7"/>
        <v>165645.00000000003</v>
      </c>
      <c r="BL353" s="4">
        <f t="shared" si="7"/>
        <v>22139.999999999996</v>
      </c>
      <c r="BM353" s="4">
        <f t="shared" si="7"/>
        <v>23489.999999999996</v>
      </c>
      <c r="BN353" s="4">
        <f t="shared" si="7"/>
        <v>20385.000000000004</v>
      </c>
      <c r="BO353" s="4">
        <f t="shared" si="7"/>
        <v>19980</v>
      </c>
      <c r="BP353" s="4">
        <f t="shared" si="7"/>
        <v>18360</v>
      </c>
      <c r="BQ353" s="4">
        <f t="shared" si="7"/>
        <v>104355</v>
      </c>
      <c r="BR353" s="4">
        <f t="shared" si="7"/>
        <v>19845</v>
      </c>
      <c r="BS353" s="4">
        <f t="shared" si="7"/>
        <v>19980</v>
      </c>
      <c r="BT353" s="4">
        <f t="shared" si="7"/>
        <v>23220</v>
      </c>
      <c r="BU353" s="4">
        <f t="shared" si="7"/>
        <v>20655</v>
      </c>
      <c r="BV353" s="4">
        <f t="shared" si="7"/>
        <v>20925</v>
      </c>
      <c r="BW353" s="4">
        <f t="shared" si="7"/>
        <v>23355</v>
      </c>
      <c r="BX353" s="4">
        <f t="shared" si="7"/>
        <v>127980</v>
      </c>
      <c r="BY353" s="4">
        <f t="shared" si="7"/>
        <v>864540.00000000012</v>
      </c>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5"/>
    </row>
    <row r="354" spans="1:116" ht="13.8" thickBot="1">
      <c r="A354" s="313"/>
      <c r="B354" s="314"/>
      <c r="C354" s="313"/>
      <c r="D354" s="315" t="s">
        <v>642</v>
      </c>
      <c r="E354" s="314"/>
      <c r="F354" s="314"/>
      <c r="G354" s="316"/>
      <c r="H354" s="314"/>
      <c r="I354" s="314"/>
      <c r="J354" s="314"/>
      <c r="K354" s="314"/>
      <c r="L354" s="314"/>
      <c r="M354" s="314"/>
      <c r="N354" s="314"/>
      <c r="O354" s="314"/>
      <c r="P354" s="314"/>
      <c r="Q354" s="314"/>
      <c r="R354" s="314"/>
      <c r="S354" s="314"/>
      <c r="T354" s="314"/>
      <c r="U354" s="314"/>
      <c r="V354" s="314"/>
      <c r="W354" s="314"/>
      <c r="X354" s="314"/>
      <c r="Y354" s="314"/>
      <c r="Z354" s="314"/>
      <c r="AA354" s="314">
        <f t="shared" ref="AA354:BF354" si="8">AA348-AA353</f>
        <v>7917.9999999999854</v>
      </c>
      <c r="AB354" s="314">
        <f t="shared" si="8"/>
        <v>-2482.0000000000582</v>
      </c>
      <c r="AC354" s="314">
        <f t="shared" si="8"/>
        <v>1159</v>
      </c>
      <c r="AD354" s="314">
        <f t="shared" si="8"/>
        <v>22211</v>
      </c>
      <c r="AE354" s="314">
        <f t="shared" si="8"/>
        <v>-2686.0000000000146</v>
      </c>
      <c r="AF354" s="314">
        <f t="shared" si="8"/>
        <v>-2828.0000000000291</v>
      </c>
      <c r="AG354" s="314">
        <f t="shared" si="8"/>
        <v>-864540.00000000012</v>
      </c>
      <c r="AH354" s="314">
        <f t="shared" si="8"/>
        <v>557.99999999999272</v>
      </c>
      <c r="AI354" s="314">
        <f t="shared" si="8"/>
        <v>-884</v>
      </c>
      <c r="AJ354" s="314">
        <f t="shared" si="8"/>
        <v>7855</v>
      </c>
      <c r="AK354" s="314">
        <f t="shared" si="8"/>
        <v>189</v>
      </c>
      <c r="AL354" s="314">
        <f t="shared" si="8"/>
        <v>-128925</v>
      </c>
      <c r="AM354" s="314">
        <f t="shared" si="8"/>
        <v>10178.000000000004</v>
      </c>
      <c r="AN354" s="314">
        <f t="shared" si="8"/>
        <v>3066</v>
      </c>
      <c r="AO354" s="314">
        <f t="shared" si="8"/>
        <v>4549.25</v>
      </c>
      <c r="AP354" s="314">
        <f t="shared" si="8"/>
        <v>3521.25</v>
      </c>
      <c r="AQ354" s="314">
        <f t="shared" si="8"/>
        <v>897.25</v>
      </c>
      <c r="AR354" s="314">
        <f t="shared" si="8"/>
        <v>-108270.74999999999</v>
      </c>
      <c r="AS354" s="314">
        <f t="shared" si="8"/>
        <v>-5033.4285714285761</v>
      </c>
      <c r="AT354" s="314">
        <f t="shared" si="8"/>
        <v>-5250.4285714285725</v>
      </c>
      <c r="AU354" s="314">
        <f t="shared" si="8"/>
        <v>-6250.4285714285761</v>
      </c>
      <c r="AV354" s="314">
        <f t="shared" si="8"/>
        <v>-3900.4285714285725</v>
      </c>
      <c r="AW354" s="314">
        <f t="shared" si="8"/>
        <v>-3135.4285714285761</v>
      </c>
      <c r="AX354" s="314">
        <f t="shared" si="8"/>
        <v>-3487.4285714285725</v>
      </c>
      <c r="AY354" s="314">
        <f t="shared" si="8"/>
        <v>-3268.4285714285725</v>
      </c>
      <c r="AZ354" s="314">
        <f t="shared" si="8"/>
        <v>1777</v>
      </c>
      <c r="BA354" s="314">
        <f t="shared" si="8"/>
        <v>11496.999999999998</v>
      </c>
      <c r="BB354" s="314">
        <f t="shared" si="8"/>
        <v>14569.999999999998</v>
      </c>
      <c r="BC354" s="314">
        <f t="shared" si="8"/>
        <v>-229365.00000000006</v>
      </c>
      <c r="BD354" s="314">
        <f t="shared" si="8"/>
        <v>-1341</v>
      </c>
      <c r="BE354" s="314">
        <f t="shared" si="8"/>
        <v>-7340</v>
      </c>
      <c r="BF354" s="314">
        <f t="shared" si="8"/>
        <v>-5462</v>
      </c>
      <c r="BG354" s="314">
        <f t="shared" ref="BG354:BY354" si="9">BG348-BG353</f>
        <v>-30914.999999999996</v>
      </c>
      <c r="BH354" s="314">
        <f t="shared" si="9"/>
        <v>4163.5</v>
      </c>
      <c r="BI354" s="314">
        <f t="shared" si="9"/>
        <v>-1703.4999999999964</v>
      </c>
      <c r="BJ354" s="314">
        <f t="shared" si="9"/>
        <v>-15985</v>
      </c>
      <c r="BK354" s="314">
        <f t="shared" si="9"/>
        <v>-109890.00000000003</v>
      </c>
      <c r="BL354" s="314">
        <f t="shared" si="9"/>
        <v>23.000000000003638</v>
      </c>
      <c r="BM354" s="314">
        <f t="shared" si="9"/>
        <v>-1143.9999999999964</v>
      </c>
      <c r="BN354" s="314">
        <f t="shared" si="9"/>
        <v>-1331.6666666666679</v>
      </c>
      <c r="BO354" s="314">
        <f t="shared" si="9"/>
        <v>-926.66666666666424</v>
      </c>
      <c r="BP354" s="314">
        <f t="shared" si="9"/>
        <v>693.33333333333576</v>
      </c>
      <c r="BQ354" s="314">
        <f t="shared" si="9"/>
        <v>-104355</v>
      </c>
      <c r="BR354" s="314">
        <f t="shared" si="9"/>
        <v>4367.8600000000006</v>
      </c>
      <c r="BS354" s="314">
        <f t="shared" si="9"/>
        <v>-2331.8600000000006</v>
      </c>
      <c r="BT354" s="314">
        <f t="shared" si="9"/>
        <v>-6938.0833333333339</v>
      </c>
      <c r="BU354" s="314">
        <f t="shared" si="9"/>
        <v>-16113.083333333332</v>
      </c>
      <c r="BV354" s="314">
        <f t="shared" si="9"/>
        <v>-16383.083333333332</v>
      </c>
      <c r="BW354" s="314">
        <f t="shared" si="9"/>
        <v>-19073.75</v>
      </c>
      <c r="BX354" s="314">
        <f t="shared" si="9"/>
        <v>-74973</v>
      </c>
      <c r="BY354" s="314">
        <f t="shared" si="9"/>
        <v>-101023.25000000012</v>
      </c>
      <c r="BZ354" s="314"/>
      <c r="CA354" s="314"/>
      <c r="CB354" s="314"/>
      <c r="CC354" s="314"/>
      <c r="CD354" s="314"/>
      <c r="CE354" s="314"/>
      <c r="CF354" s="314"/>
      <c r="CG354" s="314"/>
      <c r="CH354" s="314"/>
      <c r="CI354" s="314"/>
      <c r="CJ354" s="314"/>
      <c r="CK354" s="314"/>
      <c r="CL354" s="314"/>
      <c r="CM354" s="314"/>
      <c r="CN354" s="314"/>
      <c r="CO354" s="314"/>
      <c r="CP354" s="314"/>
      <c r="CQ354" s="314"/>
      <c r="CR354" s="314"/>
      <c r="CS354" s="314"/>
      <c r="CT354" s="314"/>
      <c r="CU354" s="314"/>
      <c r="CV354" s="314"/>
      <c r="CW354" s="314"/>
      <c r="CX354" s="314"/>
      <c r="CY354" s="314"/>
      <c r="CZ354" s="314"/>
      <c r="DA354" s="314"/>
      <c r="DB354" s="314"/>
      <c r="DC354" s="314"/>
      <c r="DD354" s="314"/>
      <c r="DE354" s="314"/>
      <c r="DF354" s="314"/>
      <c r="DG354" s="314"/>
      <c r="DH354" s="314"/>
      <c r="DI354" s="314"/>
      <c r="DJ354" s="314"/>
      <c r="DK354" s="314"/>
      <c r="DL354" s="316"/>
    </row>
    <row r="357" spans="1:116" hidden="1">
      <c r="C357" s="41" t="s">
        <v>345</v>
      </c>
      <c r="D357" s="9" t="s">
        <v>1740</v>
      </c>
      <c r="E357" s="54"/>
      <c r="F357" s="9" t="s">
        <v>1338</v>
      </c>
      <c r="G357" s="9" t="s">
        <v>343</v>
      </c>
      <c r="H357" s="9" t="s">
        <v>1998</v>
      </c>
      <c r="I357" s="9" t="s">
        <v>1994</v>
      </c>
      <c r="J357" s="9" t="s">
        <v>1359</v>
      </c>
      <c r="K357" s="9" t="s">
        <v>1790</v>
      </c>
      <c r="L357" s="10" t="s">
        <v>1323</v>
      </c>
    </row>
    <row r="358" spans="1:116" hidden="1">
      <c r="C358" s="55"/>
      <c r="D358" s="69" t="s">
        <v>1215</v>
      </c>
      <c r="E358" s="4"/>
      <c r="F358" s="28">
        <f>'AT STOP cijfers'!F43</f>
        <v>53025</v>
      </c>
      <c r="G358" s="28"/>
      <c r="H358" s="28"/>
      <c r="I358" s="28"/>
      <c r="J358" s="28"/>
      <c r="K358" s="28"/>
      <c r="L358" s="58">
        <f t="shared" ref="L358:L376" si="10">SUM(F358:K358)</f>
        <v>53025</v>
      </c>
    </row>
    <row r="359" spans="1:116" hidden="1">
      <c r="C359" s="56"/>
      <c r="D359" s="4" t="s">
        <v>543</v>
      </c>
      <c r="E359" s="4"/>
      <c r="F359" s="28">
        <f>'BED STOP cijfers'!F44</f>
        <v>33476</v>
      </c>
      <c r="G359" s="28"/>
      <c r="H359" s="28"/>
      <c r="I359" s="28"/>
      <c r="J359" s="28">
        <f>'BED STOP cijfers'!J44</f>
        <v>400</v>
      </c>
      <c r="K359" s="28"/>
      <c r="L359" s="58">
        <f t="shared" si="10"/>
        <v>33876</v>
      </c>
    </row>
    <row r="360" spans="1:116" hidden="1">
      <c r="C360" s="56"/>
      <c r="D360" s="4" t="s">
        <v>544</v>
      </c>
      <c r="E360" s="4"/>
      <c r="F360" s="28"/>
      <c r="G360" s="28"/>
      <c r="H360" s="28"/>
      <c r="I360" s="28"/>
      <c r="J360" s="28"/>
      <c r="K360" s="28"/>
      <c r="L360" s="58">
        <f t="shared" si="10"/>
        <v>0</v>
      </c>
    </row>
    <row r="361" spans="1:116" hidden="1">
      <c r="C361" s="56"/>
      <c r="D361" s="4" t="s">
        <v>2160</v>
      </c>
      <c r="E361" s="4"/>
      <c r="F361" s="28"/>
      <c r="G361" s="28">
        <f>'DP STOP cijfers'!G51</f>
        <v>5484</v>
      </c>
      <c r="H361" s="28"/>
      <c r="I361" s="28"/>
      <c r="J361" s="28"/>
      <c r="K361" s="28">
        <f>'DP STOP cijfers'!K51</f>
        <v>120</v>
      </c>
      <c r="L361" s="58">
        <f t="shared" si="10"/>
        <v>5604</v>
      </c>
    </row>
    <row r="362" spans="1:116" hidden="1">
      <c r="C362" s="56"/>
      <c r="D362" s="4"/>
      <c r="E362" s="4"/>
      <c r="F362" s="28"/>
      <c r="G362" s="28"/>
      <c r="H362" s="28"/>
      <c r="I362" s="28"/>
      <c r="J362" s="28"/>
      <c r="K362" s="28"/>
      <c r="L362" s="58">
        <f t="shared" si="10"/>
        <v>0</v>
      </c>
    </row>
    <row r="363" spans="1:116" hidden="1">
      <c r="C363" s="56"/>
      <c r="D363" s="4"/>
      <c r="E363" s="4"/>
      <c r="F363" s="28"/>
      <c r="G363" s="28"/>
      <c r="H363" s="28"/>
      <c r="I363" s="28"/>
      <c r="J363" s="28"/>
      <c r="K363" s="28"/>
      <c r="L363" s="58">
        <f t="shared" si="10"/>
        <v>0</v>
      </c>
    </row>
    <row r="364" spans="1:116" hidden="1">
      <c r="C364" s="56"/>
      <c r="D364" s="4"/>
      <c r="E364" s="4"/>
      <c r="F364" s="28"/>
      <c r="G364" s="28"/>
      <c r="H364" s="28"/>
      <c r="I364" s="28"/>
      <c r="J364" s="28"/>
      <c r="K364" s="28"/>
      <c r="L364" s="58">
        <f t="shared" si="10"/>
        <v>0</v>
      </c>
    </row>
    <row r="365" spans="1:116" hidden="1">
      <c r="C365" s="56"/>
      <c r="D365" s="4" t="s">
        <v>2032</v>
      </c>
      <c r="E365" s="4"/>
      <c r="F365" s="28">
        <f>'HAP STOP cijfers'!F52</f>
        <v>186901</v>
      </c>
      <c r="G365" s="28"/>
      <c r="H365" s="28"/>
      <c r="I365" s="28"/>
      <c r="J365" s="28">
        <f>'HAP STOP cijfers'!J52</f>
        <v>16500</v>
      </c>
      <c r="K365" s="28"/>
      <c r="L365" s="58">
        <f t="shared" si="10"/>
        <v>203401</v>
      </c>
    </row>
    <row r="366" spans="1:116" hidden="1">
      <c r="C366" s="56"/>
      <c r="D366" s="4"/>
      <c r="E366" s="4"/>
      <c r="F366" s="28"/>
      <c r="G366" s="28"/>
      <c r="H366" s="28"/>
      <c r="I366" s="28"/>
      <c r="J366" s="28"/>
      <c r="K366" s="28"/>
      <c r="L366" s="58">
        <f t="shared" si="10"/>
        <v>0</v>
      </c>
    </row>
    <row r="367" spans="1:116" hidden="1">
      <c r="C367" s="56"/>
      <c r="D367" s="4"/>
      <c r="E367" s="4"/>
      <c r="F367" s="28"/>
      <c r="G367" s="28"/>
      <c r="H367" s="28"/>
      <c r="I367" s="28"/>
      <c r="J367" s="28"/>
      <c r="K367" s="28"/>
      <c r="L367" s="58">
        <f t="shared" si="10"/>
        <v>0</v>
      </c>
    </row>
    <row r="368" spans="1:116" hidden="1">
      <c r="C368" s="56"/>
      <c r="D368" s="4"/>
      <c r="E368" s="4"/>
      <c r="F368" s="28"/>
      <c r="G368" s="28"/>
      <c r="H368" s="28"/>
      <c r="I368" s="28"/>
      <c r="J368" s="28"/>
      <c r="K368" s="28"/>
      <c r="L368" s="58">
        <f t="shared" si="10"/>
        <v>0</v>
      </c>
    </row>
    <row r="369" spans="3:17" hidden="1">
      <c r="C369" s="56"/>
      <c r="D369" s="4"/>
      <c r="E369" s="4"/>
      <c r="F369" s="28"/>
      <c r="G369" s="28"/>
      <c r="H369" s="28"/>
      <c r="I369" s="28"/>
      <c r="J369" s="28"/>
      <c r="K369" s="28"/>
      <c r="L369" s="58">
        <f t="shared" si="10"/>
        <v>0</v>
      </c>
    </row>
    <row r="370" spans="3:17" hidden="1">
      <c r="C370" s="56"/>
      <c r="D370" s="4"/>
      <c r="E370" s="4"/>
      <c r="F370" s="28"/>
      <c r="G370" s="28"/>
      <c r="H370" s="28"/>
      <c r="I370" s="28"/>
      <c r="J370" s="28"/>
      <c r="K370" s="28"/>
      <c r="L370" s="58">
        <f t="shared" si="10"/>
        <v>0</v>
      </c>
    </row>
    <row r="371" spans="3:17" hidden="1">
      <c r="C371" s="56"/>
      <c r="D371" s="4"/>
      <c r="E371" s="4"/>
      <c r="F371" s="28"/>
      <c r="G371" s="28"/>
      <c r="H371" s="28"/>
      <c r="I371" s="28"/>
      <c r="J371" s="28"/>
      <c r="K371" s="28"/>
      <c r="L371" s="58">
        <f t="shared" si="10"/>
        <v>0</v>
      </c>
    </row>
    <row r="372" spans="3:17" hidden="1">
      <c r="C372" s="56"/>
      <c r="D372" s="4"/>
      <c r="E372" s="4"/>
      <c r="F372" s="28"/>
      <c r="G372" s="28"/>
      <c r="H372" s="28"/>
      <c r="I372" s="28"/>
      <c r="J372" s="28"/>
      <c r="K372" s="28"/>
      <c r="L372" s="58">
        <f t="shared" si="10"/>
        <v>0</v>
      </c>
    </row>
    <row r="373" spans="3:17" hidden="1">
      <c r="C373" s="56"/>
      <c r="D373" s="4"/>
      <c r="E373" s="4"/>
      <c r="F373" s="28"/>
      <c r="G373" s="28"/>
      <c r="H373" s="28"/>
      <c r="I373" s="28"/>
      <c r="J373" s="28"/>
      <c r="K373" s="28"/>
      <c r="L373" s="58">
        <f t="shared" si="10"/>
        <v>0</v>
      </c>
    </row>
    <row r="374" spans="3:17" hidden="1">
      <c r="C374" s="56"/>
      <c r="D374" s="4"/>
      <c r="E374" s="4"/>
      <c r="F374" s="28"/>
      <c r="G374" s="28"/>
      <c r="H374" s="28"/>
      <c r="I374" s="28"/>
      <c r="J374" s="28"/>
      <c r="K374" s="28"/>
      <c r="L374" s="58">
        <f t="shared" si="10"/>
        <v>0</v>
      </c>
    </row>
    <row r="375" spans="3:17" hidden="1">
      <c r="C375" s="56"/>
      <c r="D375" s="12" t="s">
        <v>1339</v>
      </c>
      <c r="E375" s="4"/>
      <c r="F375" s="59">
        <f t="shared" ref="F375:K375" si="11">SUM(F358:F374)</f>
        <v>273402</v>
      </c>
      <c r="G375" s="59">
        <f t="shared" si="11"/>
        <v>5484</v>
      </c>
      <c r="H375" s="59">
        <f t="shared" si="11"/>
        <v>0</v>
      </c>
      <c r="I375" s="59">
        <f t="shared" si="11"/>
        <v>0</v>
      </c>
      <c r="J375" s="59">
        <f t="shared" si="11"/>
        <v>16900</v>
      </c>
      <c r="K375" s="59">
        <f t="shared" si="11"/>
        <v>120</v>
      </c>
      <c r="L375" s="58">
        <f t="shared" si="10"/>
        <v>295906</v>
      </c>
    </row>
    <row r="376" spans="3:17" hidden="1">
      <c r="C376" s="56"/>
      <c r="D376" s="43" t="s">
        <v>1341</v>
      </c>
      <c r="E376" s="43"/>
      <c r="F376" s="39"/>
      <c r="G376" s="39"/>
      <c r="H376" s="39"/>
      <c r="I376" s="39"/>
      <c r="J376" s="39"/>
      <c r="K376" s="39"/>
      <c r="L376" s="66">
        <f t="shared" si="10"/>
        <v>0</v>
      </c>
    </row>
    <row r="377" spans="3:17" ht="13.8" hidden="1" thickBot="1">
      <c r="C377" s="57"/>
      <c r="D377" s="44" t="s">
        <v>348</v>
      </c>
      <c r="E377" s="6"/>
      <c r="F377" s="64">
        <f t="shared" ref="F377:L377" si="12">F375-F376</f>
        <v>273402</v>
      </c>
      <c r="G377" s="64">
        <f t="shared" si="12"/>
        <v>5484</v>
      </c>
      <c r="H377" s="64">
        <f t="shared" si="12"/>
        <v>0</v>
      </c>
      <c r="I377" s="64">
        <f t="shared" si="12"/>
        <v>0</v>
      </c>
      <c r="J377" s="64">
        <f t="shared" si="12"/>
        <v>16900</v>
      </c>
      <c r="K377" s="64">
        <f t="shared" si="12"/>
        <v>120</v>
      </c>
      <c r="L377" s="64">
        <f t="shared" si="12"/>
        <v>295906</v>
      </c>
    </row>
    <row r="378" spans="3:17" hidden="1"/>
    <row r="379" spans="3:17" hidden="1">
      <c r="C379" s="41" t="s">
        <v>349</v>
      </c>
      <c r="D379" s="9" t="s">
        <v>351</v>
      </c>
      <c r="E379" s="9" t="s">
        <v>350</v>
      </c>
      <c r="F379" s="54"/>
      <c r="G379" s="54"/>
    </row>
    <row r="380" spans="3:17" ht="13.8" hidden="1">
      <c r="C380" s="524" t="s">
        <v>1215</v>
      </c>
      <c r="D380" s="4" t="s">
        <v>1224</v>
      </c>
      <c r="E380" s="70">
        <f>'AT STOP cijfers'!E48</f>
        <v>335000</v>
      </c>
      <c r="F380" s="4"/>
      <c r="G380" s="4"/>
      <c r="H380" s="4"/>
      <c r="I380" s="4"/>
      <c r="J380" s="4"/>
      <c r="K380" s="4"/>
      <c r="L380" s="4"/>
      <c r="M380" s="4"/>
      <c r="N380" s="4"/>
      <c r="O380" s="4"/>
      <c r="P380" s="4"/>
      <c r="Q380" s="5"/>
    </row>
    <row r="381" spans="3:17" ht="14.4" hidden="1" thickBot="1">
      <c r="C381" s="524" t="s">
        <v>1215</v>
      </c>
      <c r="D381" s="71" t="s">
        <v>1225</v>
      </c>
      <c r="E381" s="61">
        <f>'AT STOP cijfers'!E49</f>
        <v>110000</v>
      </c>
      <c r="F381" s="4"/>
      <c r="G381" s="4"/>
      <c r="H381" s="4"/>
      <c r="I381" s="4"/>
      <c r="J381" s="4"/>
      <c r="K381" s="4"/>
      <c r="L381" s="4"/>
      <c r="M381" s="4"/>
      <c r="N381" s="4"/>
      <c r="O381" s="4"/>
      <c r="P381" s="4"/>
      <c r="Q381" s="5"/>
    </row>
    <row r="382" spans="3:17" ht="14.4" hidden="1" thickBot="1">
      <c r="C382" s="57"/>
      <c r="D382" s="6"/>
      <c r="E382" s="311"/>
      <c r="F382" s="312"/>
      <c r="G382" s="312"/>
    </row>
    <row r="383" spans="3:17" hidden="1"/>
    <row r="384" spans="3:17"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sheetData>
  <autoFilter ref="A1:IV350">
    <filterColumn colId="6">
      <filters>
        <filter val="verbeterplan"/>
      </filters>
    </filterColumn>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7" showButton="0"/>
    <filterColumn colId="18" showButton="0"/>
    <filterColumn colId="19" showButton="0"/>
    <filterColumn colId="20" showButton="0"/>
    <filterColumn colId="21" showButton="0"/>
    <filterColumn colId="22" showButton="0"/>
    <filterColumn colId="23" showButton="0"/>
  </autoFilter>
  <mergeCells count="2">
    <mergeCell ref="H1:P1"/>
    <mergeCell ref="R1:Y1"/>
  </mergeCells>
  <phoneticPr fontId="3" type="noConversion"/>
  <conditionalFormatting sqref="F377:L377 H350:AG350">
    <cfRule type="cellIs" dxfId="156" priority="1" stopIfTrue="1" operator="equal">
      <formula>0</formula>
    </cfRule>
    <cfRule type="cellIs" dxfId="155" priority="2" stopIfTrue="1" operator="notEqual">
      <formula>0</formula>
    </cfRule>
  </conditionalFormatting>
  <conditionalFormatting sqref="AA354:BY354">
    <cfRule type="cellIs" dxfId="154" priority="3" stopIfTrue="1" operator="equal">
      <formula>0</formula>
    </cfRule>
    <cfRule type="cellIs" dxfId="153" priority="4" stopIfTrue="1" operator="lessThan">
      <formula>0</formula>
    </cfRule>
    <cfRule type="cellIs" dxfId="152" priority="5" stopIfTrue="1" operator="greaterThan">
      <formula>0</formula>
    </cfRule>
  </conditionalFormatting>
  <conditionalFormatting sqref="BY133:BY347 BY3:BY109">
    <cfRule type="cellIs" dxfId="151" priority="6" stopIfTrue="1" operator="equal">
      <formula>T3</formula>
    </cfRule>
    <cfRule type="cellIs" dxfId="150" priority="7" stopIfTrue="1" operator="notEqual">
      <formula>T3</formula>
    </cfRule>
  </conditionalFormatting>
  <conditionalFormatting sqref="BY110:BY132">
    <cfRule type="cellIs" dxfId="149" priority="8" stopIfTrue="1" operator="equal">
      <formula>$T$3</formula>
    </cfRule>
    <cfRule type="cellIs" dxfId="148" priority="9" stopIfTrue="1" operator="notEqual">
      <formula>$T$3</formula>
    </cfRule>
  </conditionalFormatting>
  <conditionalFormatting sqref="CL3:CL347">
    <cfRule type="cellIs" dxfId="147" priority="10" stopIfTrue="1" operator="equal">
      <formula>BY3</formula>
    </cfRule>
    <cfRule type="cellIs" dxfId="146" priority="11" stopIfTrue="1" operator="notEqual">
      <formula>BY3</formula>
    </cfRule>
  </conditionalFormatting>
  <conditionalFormatting sqref="BQ3:BQ347 AR3:AR347 BC3:BC347 BK3:BK347 BX3:BX347 AG3:AG347 AL3:AL347">
    <cfRule type="cellIs" dxfId="145" priority="12" stopIfTrue="1" operator="equal">
      <formula>0</formula>
    </cfRule>
    <cfRule type="cellIs" dxfId="144" priority="13" stopIfTrue="1" operator="notEqual">
      <formula>0</formula>
    </cfRule>
  </conditionalFormatting>
  <conditionalFormatting sqref="Z3:Z347">
    <cfRule type="cellIs" dxfId="143" priority="14" stopIfTrue="1" operator="equal">
      <formula>Q3</formula>
    </cfRule>
    <cfRule type="cellIs" dxfId="142" priority="15" stopIfTrue="1" operator="notEqual">
      <formula>Q3</formula>
    </cfRule>
  </conditionalFormatting>
  <pageMargins left="0.75" right="0.75" top="1" bottom="1" header="0.5" footer="0.5"/>
  <pageSetup paperSize="9" orientation="portrait"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37</vt:i4>
      </vt:variant>
      <vt:variant>
        <vt:lpstr>Benoemde bereiken</vt:lpstr>
      </vt:variant>
      <vt:variant>
        <vt:i4>2</vt:i4>
      </vt:variant>
    </vt:vector>
  </HeadingPairs>
  <TitlesOfParts>
    <vt:vector size="39" baseType="lpstr">
      <vt:lpstr>CV uitv 2015 kaders per OG  (3)</vt:lpstr>
      <vt:lpstr>CV coord 2015 kaders per OG (2)</vt:lpstr>
      <vt:lpstr>werkformatie</vt:lpstr>
      <vt:lpstr>STOP 2014 CV coord</vt:lpstr>
      <vt:lpstr>STOP 2014 CV uitv</vt:lpstr>
      <vt:lpstr>CV uitv 2015 kaders per OG</vt:lpstr>
      <vt:lpstr>CV coord 2015 kaders per OG</vt:lpstr>
      <vt:lpstr>consolidatie STOP LAB VV</vt:lpstr>
      <vt:lpstr>consolidatie STOP CV uitv PvA</vt:lpstr>
      <vt:lpstr>consolidatie STOP CV uitv</vt:lpstr>
      <vt:lpstr>CV uitvoerend overige domeinen</vt:lpstr>
      <vt:lpstr>AT STOP cijfers</vt:lpstr>
      <vt:lpstr>AT STOP_omschrijving</vt:lpstr>
      <vt:lpstr>BED STOP cijfers</vt:lpstr>
      <vt:lpstr>BED STOP omschrijving</vt:lpstr>
      <vt:lpstr>DBP STOP cijfers</vt:lpstr>
      <vt:lpstr>DBP STOP omschrijving</vt:lpstr>
      <vt:lpstr>DP STOP cijfers</vt:lpstr>
      <vt:lpstr>DP STOP omschrijving</vt:lpstr>
      <vt:lpstr>DV STOP cijfers</vt:lpstr>
      <vt:lpstr>DV STOP omschrijving</vt:lpstr>
      <vt:lpstr>EUS STOP cijfers</vt:lpstr>
      <vt:lpstr>EUS STOP omschrijving</vt:lpstr>
      <vt:lpstr>HAP STOP cijfers</vt:lpstr>
      <vt:lpstr>HAP STOP_ omschrijving</vt:lpstr>
      <vt:lpstr> IP STOP cijfers nieuw</vt:lpstr>
      <vt:lpstr>IP STOP_omschrijving</vt:lpstr>
      <vt:lpstr>MB STOP cijfers</vt:lpstr>
      <vt:lpstr>MB STOP_omschrijving</vt:lpstr>
      <vt:lpstr>PV STOP cijfers</vt:lpstr>
      <vt:lpstr>PV STOP_omschrijving</vt:lpstr>
      <vt:lpstr>VIS STOP cijfers</vt:lpstr>
      <vt:lpstr>VIS STOP_omschrijving</vt:lpstr>
      <vt:lpstr>Toezicht uren derden</vt:lpstr>
      <vt:lpstr>Tactische plan 2014 vs 2013</vt:lpstr>
      <vt:lpstr>Strategisch pl 26 juni 2013</vt:lpstr>
      <vt:lpstr>toezicht ip</vt:lpstr>
      <vt:lpstr>' IP STOP cijfers nieuw'!Afdrukbereik</vt:lpstr>
      <vt:lpstr>' IP STOP cijfers nieuw'!Afdruktitels</vt:lpstr>
    </vt:vector>
  </TitlesOfParts>
  <Company>Ministerie van LNV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NijsA</dc:creator>
  <cp:lastModifiedBy>Stef Joosten</cp:lastModifiedBy>
  <cp:lastPrinted>2015-01-15T13:56:52Z</cp:lastPrinted>
  <dcterms:created xsi:type="dcterms:W3CDTF">2013-05-14T11:05:17Z</dcterms:created>
  <dcterms:modified xsi:type="dcterms:W3CDTF">2016-03-03T08:11:40Z</dcterms:modified>
</cp:coreProperties>
</file>